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016"/>
  <workbookPr/>
  <mc:AlternateContent xmlns:mc="http://schemas.openxmlformats.org/markup-compatibility/2006">
    <mc:Choice Requires="x15">
      <x15ac:absPath xmlns:x15ac="http://schemas.microsoft.com/office/spreadsheetml/2010/11/ac" url="/Users/Alisonhmullin/Development/advocacy_institute/deactivation_handler/public/data/"/>
    </mc:Choice>
  </mc:AlternateContent>
  <bookViews>
    <workbookView xWindow="240" yWindow="540" windowWidth="25360" windowHeight="15380" activeTab="2"/>
  </bookViews>
  <sheets>
    <sheet name="to_clean_inactive_people" sheetId="13" r:id="rId1"/>
    <sheet name="to_deactivate_sen_staff" sheetId="3" r:id="rId2"/>
    <sheet name="to_deactivate_assem_staff" sheetId="7" r:id="rId3"/>
    <sheet name="to_deactivate_council_staff" sheetId="10" r:id="rId4"/>
    <sheet name="all_inactive_in_podio" sheetId="11" r:id="rId5"/>
    <sheet name="properly_deactivated" sheetId="12" r:id="rId6"/>
    <sheet name="all_senate_staff_in_podio" sheetId="1" r:id="rId7"/>
    <sheet name="senate_staff_import" sheetId="2" r:id="rId8"/>
    <sheet name="all_assembly_staff_in_podio" sheetId="4" r:id="rId9"/>
    <sheet name="assembly_staff_import" sheetId="5" r:id="rId10"/>
    <sheet name="all_council_staff_in_podio" sheetId="8" r:id="rId11"/>
    <sheet name="city_council_staff_import" sheetId="9" r:id="rId12"/>
  </sheets>
  <externalReferences>
    <externalReference r:id="rId13"/>
    <externalReference r:id="rId14"/>
    <externalReference r:id="rId15"/>
    <externalReference r:id="rId16"/>
  </externalReferences>
  <definedNames>
    <definedName name="already_deactivated" localSheetId="2">[1]!deactivate[#All]</definedName>
    <definedName name="already_deactivated" localSheetId="3">[1]!deactivate[#All]</definedName>
    <definedName name="already_deactivated" localSheetId="1">[1]!deactivate[#All]</definedName>
    <definedName name="already_deactivated">[1]!deactivate[#All]</definedName>
    <definedName name="cc">[2]!deactivate[#All]</definedName>
    <definedName name="elected_city_council">[1]elected_city_council!$D$21</definedName>
    <definedName name="elected_sen_assem">[1]elected_sen_and_assem!$P$31</definedName>
    <definedName name="To_deactivate" localSheetId="0">#REF!</definedName>
    <definedName name="To_deactivate" localSheetId="2">#REF!</definedName>
    <definedName name="To_deactivate" localSheetId="3">#REF!</definedName>
    <definedName name="To_deactivate" localSheetId="1">#REF!</definedName>
    <definedName name="To_deactivate">#REF!</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D2" i="7" l="1"/>
  <c r="D3" i="7"/>
  <c r="D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450" i="13"/>
  <c r="D449" i="13"/>
  <c r="D448" i="13"/>
  <c r="D447" i="13"/>
  <c r="D446" i="13"/>
  <c r="D445" i="13"/>
  <c r="D444" i="13"/>
  <c r="D443" i="13"/>
  <c r="D442" i="13"/>
  <c r="D441" i="13"/>
  <c r="D440" i="13"/>
  <c r="D439" i="13"/>
  <c r="D438" i="13"/>
  <c r="D437" i="13"/>
  <c r="D436" i="13"/>
  <c r="D435" i="13"/>
  <c r="D434" i="13"/>
  <c r="D433" i="13"/>
  <c r="D432" i="13"/>
  <c r="D431" i="13"/>
  <c r="D430" i="13"/>
  <c r="D429" i="13"/>
  <c r="D428" i="13"/>
  <c r="D427" i="13"/>
  <c r="D426" i="13"/>
  <c r="D425" i="13"/>
  <c r="D424" i="13"/>
  <c r="D423" i="13"/>
  <c r="D422" i="13"/>
  <c r="D421" i="13"/>
  <c r="D420" i="13"/>
  <c r="D419" i="13"/>
  <c r="D418" i="13"/>
  <c r="D417" i="13"/>
  <c r="D416" i="13"/>
  <c r="D415" i="13"/>
  <c r="D414" i="13"/>
  <c r="D413" i="13"/>
  <c r="D412" i="13"/>
  <c r="D411" i="13"/>
  <c r="D410" i="13"/>
  <c r="D409" i="13"/>
  <c r="D408" i="13"/>
  <c r="D407" i="13"/>
  <c r="D406" i="13"/>
  <c r="D405" i="13"/>
  <c r="D404" i="13"/>
  <c r="D403" i="13"/>
  <c r="D402" i="13"/>
  <c r="D401" i="13"/>
  <c r="D7" i="13"/>
  <c r="D400" i="13"/>
  <c r="D399" i="13"/>
  <c r="D398" i="13"/>
  <c r="D397" i="13"/>
  <c r="D396" i="13"/>
  <c r="D395" i="13"/>
  <c r="D394" i="13"/>
  <c r="D393" i="13"/>
  <c r="D392" i="13"/>
  <c r="D391" i="13"/>
  <c r="D390" i="13"/>
  <c r="D389" i="13"/>
  <c r="D388" i="13"/>
  <c r="D387" i="13"/>
  <c r="D386" i="13"/>
  <c r="D385" i="13"/>
  <c r="D384" i="13"/>
  <c r="D383" i="13"/>
  <c r="D382" i="13"/>
  <c r="D381" i="13"/>
  <c r="D380" i="13"/>
  <c r="D379" i="13"/>
  <c r="D378" i="13"/>
  <c r="D377" i="13"/>
  <c r="D376" i="13"/>
  <c r="D375" i="13"/>
  <c r="D374" i="13"/>
  <c r="D373" i="13"/>
  <c r="D372" i="13"/>
  <c r="D371" i="13"/>
  <c r="D370" i="13"/>
  <c r="D369" i="13"/>
  <c r="D368" i="13"/>
  <c r="D367" i="13"/>
  <c r="D366" i="13"/>
  <c r="D365" i="13"/>
  <c r="D364" i="13"/>
  <c r="D363" i="13"/>
  <c r="D362" i="13"/>
  <c r="D361" i="13"/>
  <c r="D360" i="13"/>
  <c r="D359" i="13"/>
  <c r="D358" i="13"/>
  <c r="D357" i="13"/>
  <c r="D356" i="13"/>
  <c r="D355" i="13"/>
  <c r="D354" i="13"/>
  <c r="D353" i="13"/>
  <c r="D352" i="13"/>
  <c r="D351" i="13"/>
  <c r="D350" i="13"/>
  <c r="D349" i="13"/>
  <c r="D348" i="13"/>
  <c r="D347" i="13"/>
  <c r="D346" i="13"/>
  <c r="D345" i="13"/>
  <c r="D344" i="13"/>
  <c r="D343" i="13"/>
  <c r="D342" i="13"/>
  <c r="D341" i="13"/>
  <c r="D340" i="13"/>
  <c r="D339" i="13"/>
  <c r="D338" i="13"/>
  <c r="D337" i="13"/>
  <c r="D336" i="13"/>
  <c r="D335" i="13"/>
  <c r="D334" i="13"/>
  <c r="D333" i="13"/>
  <c r="D332" i="13"/>
  <c r="D331" i="13"/>
  <c r="D330" i="13"/>
  <c r="D329" i="13"/>
  <c r="D328" i="13"/>
  <c r="D327" i="13"/>
  <c r="D326" i="13"/>
  <c r="D325" i="13"/>
  <c r="D324" i="13"/>
  <c r="D323" i="13"/>
  <c r="D322" i="13"/>
  <c r="D321" i="13"/>
  <c r="D320" i="13"/>
  <c r="D319" i="13"/>
  <c r="D318" i="13"/>
  <c r="D317" i="13"/>
  <c r="D316" i="13"/>
  <c r="D315" i="13"/>
  <c r="D314" i="13"/>
  <c r="D313" i="13"/>
  <c r="D312" i="13"/>
  <c r="D311" i="13"/>
  <c r="D310" i="13"/>
  <c r="D309" i="13"/>
  <c r="D308" i="13"/>
  <c r="D307" i="13"/>
  <c r="D306" i="13"/>
  <c r="D305" i="13"/>
  <c r="D304" i="13"/>
  <c r="D303" i="13"/>
  <c r="D302" i="13"/>
  <c r="D301" i="13"/>
  <c r="D300" i="13"/>
  <c r="D299" i="13"/>
  <c r="D298" i="13"/>
  <c r="D297" i="13"/>
  <c r="D296" i="13"/>
  <c r="D295" i="13"/>
  <c r="D294" i="13"/>
  <c r="D293" i="13"/>
  <c r="D292" i="13"/>
  <c r="D291" i="13"/>
  <c r="D290" i="13"/>
  <c r="D289" i="13"/>
  <c r="D288" i="13"/>
  <c r="D287" i="13"/>
  <c r="D286" i="13"/>
  <c r="D285" i="13"/>
  <c r="D284" i="13"/>
  <c r="D283" i="13"/>
  <c r="D282" i="13"/>
  <c r="D281" i="13"/>
  <c r="D280" i="13"/>
  <c r="D279" i="13"/>
  <c r="D278" i="13"/>
  <c r="D277" i="13"/>
  <c r="D276" i="13"/>
  <c r="D275" i="13"/>
  <c r="D274" i="13"/>
  <c r="D273" i="13"/>
  <c r="D272" i="13"/>
  <c r="D271" i="13"/>
  <c r="D270" i="13"/>
  <c r="D269" i="13"/>
  <c r="D268" i="13"/>
  <c r="D267" i="13"/>
  <c r="D266" i="13"/>
  <c r="D265" i="13"/>
  <c r="D264" i="13"/>
  <c r="D263" i="13"/>
  <c r="D262" i="13"/>
  <c r="D261" i="13"/>
  <c r="D260" i="13"/>
  <c r="D259" i="13"/>
  <c r="D258" i="13"/>
  <c r="D257" i="13"/>
  <c r="D256" i="13"/>
  <c r="D255" i="13"/>
  <c r="D254" i="13"/>
  <c r="D253" i="13"/>
  <c r="D252" i="13"/>
  <c r="D251" i="13"/>
  <c r="D250" i="13"/>
  <c r="D249" i="13"/>
  <c r="D248" i="13"/>
  <c r="D247" i="13"/>
  <c r="D246" i="13"/>
  <c r="D245" i="13"/>
  <c r="D244" i="13"/>
  <c r="D243" i="13"/>
  <c r="D242" i="13"/>
  <c r="D241" i="13"/>
  <c r="D240" i="13"/>
  <c r="D239" i="13"/>
  <c r="D238" i="13"/>
  <c r="D237" i="13"/>
  <c r="D236" i="13"/>
  <c r="D235" i="13"/>
  <c r="D234" i="13"/>
  <c r="D233" i="13"/>
  <c r="D232" i="13"/>
  <c r="D231" i="13"/>
  <c r="D230" i="13"/>
  <c r="D229" i="13"/>
  <c r="D228" i="13"/>
  <c r="D227" i="13"/>
  <c r="D226" i="13"/>
  <c r="D225" i="13"/>
  <c r="D224" i="13"/>
  <c r="D4" i="13"/>
  <c r="D13" i="13"/>
  <c r="D223" i="13"/>
  <c r="D222" i="13"/>
  <c r="D221" i="13"/>
  <c r="D9" i="13"/>
  <c r="D220" i="13"/>
  <c r="D6" i="13"/>
  <c r="D2" i="13"/>
  <c r="D219" i="13"/>
  <c r="D218" i="13"/>
  <c r="D217" i="13"/>
  <c r="D216" i="13"/>
  <c r="D215" i="13"/>
  <c r="D214" i="13"/>
  <c r="D213" i="13"/>
  <c r="D212" i="13"/>
  <c r="D211" i="13"/>
  <c r="D210" i="13"/>
  <c r="D209" i="13"/>
  <c r="D208" i="13"/>
  <c r="D207" i="13"/>
  <c r="D206" i="13"/>
  <c r="D205" i="13"/>
  <c r="D204" i="13"/>
  <c r="D203" i="13"/>
  <c r="D202" i="13"/>
  <c r="D201" i="13"/>
  <c r="D200" i="13"/>
  <c r="D199" i="13"/>
  <c r="D198" i="13"/>
  <c r="D197" i="13"/>
  <c r="D196" i="13"/>
  <c r="D195" i="13"/>
  <c r="D194" i="13"/>
  <c r="D193" i="13"/>
  <c r="D192" i="13"/>
  <c r="D191" i="13"/>
  <c r="D190" i="13"/>
  <c r="D189" i="13"/>
  <c r="D188" i="13"/>
  <c r="D187" i="13"/>
  <c r="D186" i="13"/>
  <c r="D185" i="13"/>
  <c r="D184" i="13"/>
  <c r="D183" i="13"/>
  <c r="D182" i="13"/>
  <c r="D181" i="13"/>
  <c r="D180" i="13"/>
  <c r="D179" i="13"/>
  <c r="D178" i="13"/>
  <c r="D177" i="13"/>
  <c r="D176" i="13"/>
  <c r="D175" i="13"/>
  <c r="D174" i="13"/>
  <c r="D173" i="13"/>
  <c r="D172" i="13"/>
  <c r="D171" i="13"/>
  <c r="D170" i="13"/>
  <c r="D169" i="13"/>
  <c r="D168" i="13"/>
  <c r="D167" i="13"/>
  <c r="D166" i="13"/>
  <c r="D165" i="13"/>
  <c r="D164" i="13"/>
  <c r="D163" i="13"/>
  <c r="D162" i="13"/>
  <c r="D161" i="13"/>
  <c r="D160" i="13"/>
  <c r="D159" i="13"/>
  <c r="D158" i="13"/>
  <c r="D157" i="13"/>
  <c r="D156" i="13"/>
  <c r="D155" i="13"/>
  <c r="D154" i="13"/>
  <c r="D153" i="13"/>
  <c r="D152" i="13"/>
  <c r="D151" i="13"/>
  <c r="D150" i="13"/>
  <c r="D149" i="13"/>
  <c r="D148" i="13"/>
  <c r="D147" i="13"/>
  <c r="D146" i="13"/>
  <c r="D145" i="13"/>
  <c r="D144" i="13"/>
  <c r="D143" i="13"/>
  <c r="D142" i="13"/>
  <c r="D141" i="13"/>
  <c r="D140" i="13"/>
  <c r="D139" i="13"/>
  <c r="D138" i="13"/>
  <c r="D137" i="13"/>
  <c r="D136" i="13"/>
  <c r="D135" i="13"/>
  <c r="D134" i="13"/>
  <c r="D133" i="13"/>
  <c r="D132" i="13"/>
  <c r="D131" i="13"/>
  <c r="D130" i="13"/>
  <c r="D129" i="13"/>
  <c r="D128" i="13"/>
  <c r="D127" i="13"/>
  <c r="D126" i="13"/>
  <c r="D125" i="13"/>
  <c r="D124" i="13"/>
  <c r="D123" i="13"/>
  <c r="D122" i="13"/>
  <c r="D121" i="13"/>
  <c r="D120" i="13"/>
  <c r="D119" i="13"/>
  <c r="D118" i="13"/>
  <c r="D117" i="13"/>
  <c r="D116" i="13"/>
  <c r="D115" i="13"/>
  <c r="D114" i="13"/>
  <c r="D113" i="13"/>
  <c r="D112" i="13"/>
  <c r="D111" i="13"/>
  <c r="D110" i="13"/>
  <c r="D109" i="13"/>
  <c r="D8" i="13"/>
  <c r="D108" i="13"/>
  <c r="D3" i="13"/>
  <c r="D107" i="13"/>
  <c r="D106" i="13"/>
  <c r="D105" i="13"/>
  <c r="D12" i="13"/>
  <c r="D104" i="13"/>
  <c r="D103" i="13"/>
  <c r="D102" i="13"/>
  <c r="D5" i="13"/>
  <c r="D101" i="13"/>
  <c r="D100" i="13"/>
  <c r="D99" i="13"/>
  <c r="D98" i="13"/>
  <c r="D97" i="13"/>
  <c r="D96" i="13"/>
  <c r="D95" i="13"/>
  <c r="D94" i="13"/>
  <c r="D93" i="13"/>
  <c r="D92" i="13"/>
  <c r="D11" i="13"/>
  <c r="D91" i="13"/>
  <c r="D90" i="13"/>
  <c r="D89" i="13"/>
  <c r="D88" i="13"/>
  <c r="D87" i="13"/>
  <c r="D86" i="13"/>
  <c r="D85" i="13"/>
  <c r="D84" i="13"/>
  <c r="D83" i="13"/>
  <c r="D82" i="13"/>
  <c r="D81" i="13"/>
  <c r="D80" i="13"/>
  <c r="D79" i="13"/>
  <c r="D78" i="13"/>
  <c r="D77" i="13"/>
  <c r="D76" i="13"/>
  <c r="D75" i="13"/>
  <c r="D74" i="13"/>
  <c r="D73" i="13"/>
  <c r="D72" i="13"/>
  <c r="D71" i="13"/>
  <c r="D70" i="13"/>
  <c r="D69" i="13"/>
  <c r="D68" i="13"/>
  <c r="D67" i="13"/>
  <c r="D66" i="13"/>
  <c r="D65" i="13"/>
  <c r="D64" i="13"/>
  <c r="D63" i="13"/>
  <c r="D62" i="13"/>
  <c r="D61" i="13"/>
  <c r="D60" i="13"/>
  <c r="D59" i="13"/>
  <c r="D58" i="13"/>
  <c r="D57" i="13"/>
  <c r="D56" i="13"/>
  <c r="D55" i="13"/>
  <c r="D54" i="13"/>
  <c r="D53" i="13"/>
  <c r="D52" i="13"/>
  <c r="D51" i="13"/>
  <c r="D50" i="13"/>
  <c r="D49" i="13"/>
  <c r="D48" i="13"/>
  <c r="D47" i="13"/>
  <c r="D46" i="13"/>
  <c r="D45" i="13"/>
  <c r="D44" i="13"/>
  <c r="D43" i="13"/>
  <c r="D42" i="13"/>
  <c r="D41" i="13"/>
  <c r="D40" i="13"/>
  <c r="D39" i="13"/>
  <c r="D38" i="13"/>
  <c r="D37" i="13"/>
  <c r="D36" i="13"/>
  <c r="D35" i="13"/>
  <c r="D34" i="13"/>
  <c r="D33" i="13"/>
  <c r="D32" i="13"/>
  <c r="D31" i="13"/>
  <c r="D30" i="13"/>
  <c r="D29" i="13"/>
  <c r="D28" i="13"/>
  <c r="D27" i="13"/>
  <c r="D26" i="13"/>
  <c r="D25" i="13"/>
  <c r="D24" i="13"/>
  <c r="D23" i="13"/>
  <c r="D10" i="13"/>
  <c r="D22" i="13"/>
  <c r="D21" i="13"/>
  <c r="D20" i="13"/>
  <c r="D19" i="13"/>
  <c r="D18" i="13"/>
  <c r="D17" i="13"/>
  <c r="D16" i="13"/>
  <c r="D15" i="13"/>
  <c r="D14" i="13"/>
  <c r="D8" i="11"/>
  <c r="D189" i="11"/>
  <c r="D190" i="11"/>
  <c r="D33" i="11"/>
  <c r="D191" i="11"/>
  <c r="D192" i="11"/>
  <c r="D193" i="11"/>
  <c r="D172" i="11"/>
  <c r="D194" i="11"/>
  <c r="D195" i="11"/>
  <c r="D170" i="11"/>
  <c r="D196" i="11"/>
  <c r="D168" i="11"/>
  <c r="D197" i="11"/>
  <c r="D198" i="11"/>
  <c r="D199" i="11"/>
  <c r="D139" i="11"/>
  <c r="D200" i="11"/>
  <c r="D107" i="11"/>
  <c r="D201" i="11"/>
  <c r="D202" i="11"/>
  <c r="D203" i="11"/>
  <c r="D204" i="11"/>
  <c r="D205" i="11"/>
  <c r="D144" i="11"/>
  <c r="D206" i="11"/>
  <c r="D75" i="11"/>
  <c r="D207" i="11"/>
  <c r="D208" i="11"/>
  <c r="D74" i="11"/>
  <c r="D209" i="11"/>
  <c r="D44" i="11"/>
  <c r="D210" i="11"/>
  <c r="D211" i="11"/>
  <c r="D212" i="11"/>
  <c r="D29" i="11"/>
  <c r="D213" i="11"/>
  <c r="D214" i="11"/>
  <c r="D215" i="11"/>
  <c r="D216" i="11"/>
  <c r="D217" i="11"/>
  <c r="D218" i="11"/>
  <c r="D219" i="11"/>
  <c r="D220" i="11"/>
  <c r="D221" i="11"/>
  <c r="D35" i="11"/>
  <c r="D222" i="11"/>
  <c r="D223" i="11"/>
  <c r="D19" i="11"/>
  <c r="D69" i="11"/>
  <c r="D224" i="11"/>
  <c r="D225" i="11"/>
  <c r="D226" i="11"/>
  <c r="D227" i="11"/>
  <c r="D228" i="11"/>
  <c r="D229" i="11"/>
  <c r="D230" i="11"/>
  <c r="D231" i="11"/>
  <c r="D232" i="11"/>
  <c r="D233" i="11"/>
  <c r="D234" i="11"/>
  <c r="D235" i="11"/>
  <c r="D236" i="11"/>
  <c r="D237" i="11"/>
  <c r="D95" i="11"/>
  <c r="D238" i="11"/>
  <c r="D239" i="11"/>
  <c r="D240" i="11"/>
  <c r="D241" i="11"/>
  <c r="D30" i="11"/>
  <c r="D242" i="11"/>
  <c r="D243" i="11"/>
  <c r="D244" i="11"/>
  <c r="D245" i="11"/>
  <c r="D246" i="11"/>
  <c r="D71" i="11"/>
  <c r="D247" i="11"/>
  <c r="D248" i="11"/>
  <c r="D249" i="11"/>
  <c r="D156" i="11"/>
  <c r="D250" i="11"/>
  <c r="D251" i="11"/>
  <c r="D252" i="11"/>
  <c r="D90" i="11"/>
  <c r="D13" i="11"/>
  <c r="D7" i="11"/>
  <c r="D253" i="11"/>
  <c r="D254" i="11"/>
  <c r="D3" i="11"/>
  <c r="D255" i="11"/>
  <c r="D256" i="11"/>
  <c r="D257" i="11"/>
  <c r="D258" i="11"/>
  <c r="D259" i="11"/>
  <c r="D260" i="11"/>
  <c r="D261" i="11"/>
  <c r="D262" i="11"/>
  <c r="D263" i="11"/>
  <c r="D131" i="11"/>
  <c r="D264" i="11"/>
  <c r="D179" i="11"/>
  <c r="D57" i="11"/>
  <c r="D127" i="11"/>
  <c r="D163" i="11"/>
  <c r="D47" i="11"/>
  <c r="D104" i="11"/>
  <c r="D265" i="11"/>
  <c r="D2" i="11"/>
  <c r="D266" i="11"/>
  <c r="D267" i="11"/>
  <c r="D268" i="11"/>
  <c r="D171" i="11"/>
  <c r="D52" i="11"/>
  <c r="D72" i="11"/>
  <c r="D269" i="11"/>
  <c r="D270" i="11"/>
  <c r="D271" i="11"/>
  <c r="D185" i="11"/>
  <c r="D272" i="11"/>
  <c r="D32" i="11"/>
  <c r="D149" i="11"/>
  <c r="D105" i="11"/>
  <c r="D273" i="11"/>
  <c r="D34" i="11"/>
  <c r="D274" i="11"/>
  <c r="D93" i="11"/>
  <c r="D275" i="11"/>
  <c r="D276" i="11"/>
  <c r="D277" i="11"/>
  <c r="D10" i="11"/>
  <c r="D148" i="11"/>
  <c r="D49" i="11"/>
  <c r="D173" i="11"/>
  <c r="D278" i="11"/>
  <c r="D121" i="11"/>
  <c r="D279" i="11"/>
  <c r="D67" i="11"/>
  <c r="D42" i="11"/>
  <c r="D280" i="11"/>
  <c r="D50" i="11"/>
  <c r="D153" i="11"/>
  <c r="D124" i="11"/>
  <c r="D159" i="11"/>
  <c r="D167" i="11"/>
  <c r="D137" i="11"/>
  <c r="D126" i="11"/>
  <c r="D160" i="11"/>
  <c r="D135" i="11"/>
  <c r="D128" i="11"/>
  <c r="D181" i="11"/>
  <c r="D281" i="11"/>
  <c r="D282" i="11"/>
  <c r="D165" i="11"/>
  <c r="D283" i="11"/>
  <c r="D24" i="11"/>
  <c r="D103" i="11"/>
  <c r="D284" i="11"/>
  <c r="D285" i="11"/>
  <c r="D286" i="11"/>
  <c r="D287" i="11"/>
  <c r="D152" i="11"/>
  <c r="D288" i="11"/>
  <c r="D289" i="11"/>
  <c r="D186" i="11"/>
  <c r="D39" i="11"/>
  <c r="D290" i="11"/>
  <c r="D291" i="11"/>
  <c r="D292" i="11"/>
  <c r="D31" i="11"/>
  <c r="D293" i="11"/>
  <c r="D73" i="11"/>
  <c r="D294" i="11"/>
  <c r="D119" i="11"/>
  <c r="D295" i="11"/>
  <c r="D166" i="11"/>
  <c r="D296" i="11"/>
  <c r="D297" i="11"/>
  <c r="D298" i="11"/>
  <c r="D111" i="11"/>
  <c r="D299" i="11"/>
  <c r="D113" i="11"/>
  <c r="D300" i="11"/>
  <c r="D301" i="11"/>
  <c r="D302" i="11"/>
  <c r="D303" i="11"/>
  <c r="D60" i="11"/>
  <c r="D304" i="11"/>
  <c r="D23" i="11"/>
  <c r="D305" i="11"/>
  <c r="D306" i="11"/>
  <c r="D307" i="11"/>
  <c r="D308" i="11"/>
  <c r="D309" i="11"/>
  <c r="D310" i="11"/>
  <c r="D311" i="11"/>
  <c r="D312" i="11"/>
  <c r="D313" i="11"/>
  <c r="D78" i="11"/>
  <c r="D314" i="11"/>
  <c r="D134" i="11"/>
  <c r="D315" i="11"/>
  <c r="D316" i="11"/>
  <c r="D317" i="11"/>
  <c r="D318" i="11"/>
  <c r="D319" i="11"/>
  <c r="D320" i="11"/>
  <c r="D125" i="11"/>
  <c r="D321" i="11"/>
  <c r="D322" i="11"/>
  <c r="D323" i="11"/>
  <c r="D324" i="11"/>
  <c r="D325" i="11"/>
  <c r="D326" i="11"/>
  <c r="D327" i="11"/>
  <c r="D328" i="11"/>
  <c r="D329" i="11"/>
  <c r="D330" i="11"/>
  <c r="D331" i="11"/>
  <c r="D332" i="11"/>
  <c r="D333" i="11"/>
  <c r="D334" i="11"/>
  <c r="D335" i="11"/>
  <c r="D336" i="11"/>
  <c r="D337" i="11"/>
  <c r="D338" i="11"/>
  <c r="D339" i="11"/>
  <c r="D340" i="11"/>
  <c r="D341" i="11"/>
  <c r="D342" i="11"/>
  <c r="D343" i="11"/>
  <c r="D344" i="11"/>
  <c r="D345" i="11"/>
  <c r="D109" i="11"/>
  <c r="D346" i="11"/>
  <c r="D347" i="11"/>
  <c r="D348" i="11"/>
  <c r="D349" i="11"/>
  <c r="D350" i="11"/>
  <c r="D351" i="11"/>
  <c r="D176" i="11"/>
  <c r="D110" i="11"/>
  <c r="D352" i="11"/>
  <c r="D353" i="11"/>
  <c r="D354" i="11"/>
  <c r="D146" i="11"/>
  <c r="D355" i="11"/>
  <c r="D356" i="11"/>
  <c r="D145" i="11"/>
  <c r="D98" i="11"/>
  <c r="D357" i="11"/>
  <c r="D358" i="11"/>
  <c r="D116" i="11"/>
  <c r="D359" i="11"/>
  <c r="D81" i="11"/>
  <c r="D360" i="11"/>
  <c r="D361" i="11"/>
  <c r="D362" i="11"/>
  <c r="D363" i="11"/>
  <c r="D364" i="11"/>
  <c r="D365" i="11"/>
  <c r="D366" i="11"/>
  <c r="D367" i="11"/>
  <c r="D368" i="11"/>
  <c r="D369" i="11"/>
  <c r="D370" i="11"/>
  <c r="D371" i="11"/>
  <c r="D108" i="11"/>
  <c r="D372" i="11"/>
  <c r="D5" i="11"/>
  <c r="D373" i="11"/>
  <c r="D158" i="11"/>
  <c r="D182" i="11"/>
  <c r="D374" i="11"/>
  <c r="D375" i="11"/>
  <c r="D376" i="11"/>
  <c r="D377" i="11"/>
  <c r="D162" i="11"/>
  <c r="D378" i="11"/>
  <c r="D379" i="11"/>
  <c r="D380" i="11"/>
  <c r="D381" i="11"/>
  <c r="D382" i="11"/>
  <c r="D383" i="11"/>
  <c r="D384" i="11"/>
  <c r="D385" i="11"/>
  <c r="D386" i="11"/>
  <c r="D387" i="11"/>
  <c r="D388" i="11"/>
  <c r="D389" i="11"/>
  <c r="D390" i="11"/>
  <c r="D391" i="11"/>
  <c r="D392" i="11"/>
  <c r="D86" i="11"/>
  <c r="D393" i="11"/>
  <c r="D55" i="11"/>
  <c r="D76" i="11"/>
  <c r="D394" i="11"/>
  <c r="D395" i="11"/>
  <c r="D396" i="11"/>
  <c r="D397" i="11"/>
  <c r="D18" i="11"/>
  <c r="D187" i="11"/>
  <c r="D118" i="11"/>
  <c r="D54" i="11"/>
  <c r="D102" i="11"/>
  <c r="D122" i="11"/>
  <c r="D398" i="11"/>
  <c r="D27" i="11"/>
  <c r="D20" i="11"/>
  <c r="D133" i="11"/>
  <c r="D399" i="11"/>
  <c r="D400" i="11"/>
  <c r="D401" i="11"/>
  <c r="D402" i="11"/>
  <c r="D403" i="11"/>
  <c r="D91" i="11"/>
  <c r="D404" i="11"/>
  <c r="D405" i="11"/>
  <c r="D406" i="11"/>
  <c r="D66" i="11"/>
  <c r="D407" i="11"/>
  <c r="D408" i="11"/>
  <c r="D56" i="11"/>
  <c r="D409" i="11"/>
  <c r="D77" i="11"/>
  <c r="D410" i="11"/>
  <c r="D157" i="11"/>
  <c r="D411" i="11"/>
  <c r="D412" i="11"/>
  <c r="D413" i="11"/>
  <c r="D414" i="11"/>
  <c r="D415" i="11"/>
  <c r="D141" i="11"/>
  <c r="D21" i="11"/>
  <c r="D99" i="11"/>
  <c r="D132" i="11"/>
  <c r="D68" i="11"/>
  <c r="D62" i="11"/>
  <c r="D416" i="11"/>
  <c r="D417" i="11"/>
  <c r="D136" i="11"/>
  <c r="D92" i="11"/>
  <c r="D143" i="11"/>
  <c r="D84" i="11"/>
  <c r="D4" i="11"/>
  <c r="D130" i="11"/>
  <c r="D151" i="11"/>
  <c r="D177" i="11"/>
  <c r="D45" i="11"/>
  <c r="D418" i="11"/>
  <c r="D419" i="11"/>
  <c r="D65" i="11"/>
  <c r="D59" i="11"/>
  <c r="D26" i="11"/>
  <c r="D169" i="11"/>
  <c r="D420" i="11"/>
  <c r="D421" i="11"/>
  <c r="D422" i="11"/>
  <c r="D423" i="11"/>
  <c r="D40" i="11"/>
  <c r="D424" i="11"/>
  <c r="D112" i="11"/>
  <c r="D123" i="11"/>
  <c r="D88" i="11"/>
  <c r="D61" i="11"/>
  <c r="D425" i="11"/>
  <c r="D426" i="11"/>
  <c r="D427" i="11"/>
  <c r="D428" i="11"/>
  <c r="D429" i="11"/>
  <c r="D430" i="11"/>
  <c r="D431" i="11"/>
  <c r="D432" i="11"/>
  <c r="D433" i="11"/>
  <c r="D434" i="11"/>
  <c r="D435" i="11"/>
  <c r="D436" i="11"/>
  <c r="D53" i="11"/>
  <c r="D437" i="11"/>
  <c r="D438" i="11"/>
  <c r="D439" i="11"/>
  <c r="D440" i="11"/>
  <c r="D441" i="11"/>
  <c r="D442" i="11"/>
  <c r="D443" i="11"/>
  <c r="D444" i="11"/>
  <c r="D445" i="11"/>
  <c r="D446" i="11"/>
  <c r="D447" i="11"/>
  <c r="D448" i="11"/>
  <c r="D449" i="11"/>
  <c r="D450" i="11"/>
  <c r="D451" i="11"/>
  <c r="D452" i="11"/>
  <c r="D453" i="11"/>
  <c r="D454" i="11"/>
  <c r="D455" i="11"/>
  <c r="D456" i="11"/>
  <c r="D457" i="11"/>
  <c r="D458" i="11"/>
  <c r="D459" i="11"/>
  <c r="D460" i="11"/>
  <c r="D461" i="11"/>
  <c r="D462" i="11"/>
  <c r="D97" i="11"/>
  <c r="D58" i="11"/>
  <c r="D140" i="11"/>
  <c r="D463" i="11"/>
  <c r="D155" i="11"/>
  <c r="D106" i="11"/>
  <c r="D46" i="11"/>
  <c r="D28" i="11"/>
  <c r="D188" i="11"/>
  <c r="D464" i="11"/>
  <c r="D465" i="11"/>
  <c r="D12" i="11"/>
  <c r="D70" i="11"/>
  <c r="D129" i="11"/>
  <c r="D16" i="11"/>
  <c r="D120" i="11"/>
  <c r="D48" i="11"/>
  <c r="D101" i="11"/>
  <c r="D466" i="11"/>
  <c r="D467" i="11"/>
  <c r="D6" i="11"/>
  <c r="D468" i="11"/>
  <c r="D469" i="11"/>
  <c r="D41" i="11"/>
  <c r="D38" i="11"/>
  <c r="D470" i="11"/>
  <c r="D85" i="11"/>
  <c r="D180" i="11"/>
  <c r="D471" i="11"/>
  <c r="D96" i="11"/>
  <c r="D472" i="11"/>
  <c r="D9" i="11"/>
  <c r="D83" i="11"/>
  <c r="D161" i="11"/>
  <c r="D184" i="11"/>
  <c r="D15" i="11"/>
  <c r="D138" i="11"/>
  <c r="D63" i="11"/>
  <c r="D114" i="11"/>
  <c r="D43" i="11"/>
  <c r="D94" i="11"/>
  <c r="D80" i="11"/>
  <c r="D115" i="11"/>
  <c r="D117" i="11"/>
  <c r="D14" i="11"/>
  <c r="D473" i="11"/>
  <c r="D474" i="11"/>
  <c r="D475" i="11"/>
  <c r="D22" i="11"/>
  <c r="D476" i="11"/>
  <c r="D477" i="11"/>
  <c r="D154" i="11"/>
  <c r="D478" i="11"/>
  <c r="D479" i="11"/>
  <c r="D480" i="11"/>
  <c r="D481" i="11"/>
  <c r="D482" i="11"/>
  <c r="D483" i="11"/>
  <c r="D484" i="11"/>
  <c r="D485" i="11"/>
  <c r="D486" i="11"/>
  <c r="D487" i="11"/>
  <c r="D488" i="11"/>
  <c r="D489" i="11"/>
  <c r="D490" i="11"/>
  <c r="D491" i="11"/>
  <c r="D492" i="11"/>
  <c r="D493" i="11"/>
  <c r="D494" i="11"/>
  <c r="D183" i="11"/>
  <c r="D495" i="11"/>
  <c r="D496" i="11"/>
  <c r="D497" i="11"/>
  <c r="D498" i="11"/>
  <c r="D499" i="11"/>
  <c r="D150" i="11"/>
  <c r="D500" i="11"/>
  <c r="D501" i="11"/>
  <c r="D502" i="11"/>
  <c r="D89" i="11"/>
  <c r="D503" i="11"/>
  <c r="D79" i="11"/>
  <c r="D504" i="11"/>
  <c r="D64" i="11"/>
  <c r="D505" i="11"/>
  <c r="D506" i="11"/>
  <c r="D37" i="11"/>
  <c r="D17" i="11"/>
  <c r="D507" i="11"/>
  <c r="D508" i="11"/>
  <c r="D509" i="11"/>
  <c r="D510" i="11"/>
  <c r="D511" i="11"/>
  <c r="D175" i="11"/>
  <c r="D512" i="11"/>
  <c r="D513" i="11"/>
  <c r="D514" i="11"/>
  <c r="D147" i="11"/>
  <c r="D515" i="11"/>
  <c r="D516" i="11"/>
  <c r="D517" i="11"/>
  <c r="D518" i="11"/>
  <c r="D519" i="11"/>
  <c r="D520" i="11"/>
  <c r="D521" i="11"/>
  <c r="D522" i="11"/>
  <c r="D523" i="11"/>
  <c r="D524" i="11"/>
  <c r="D525" i="11"/>
  <c r="D526" i="11"/>
  <c r="D527" i="11"/>
  <c r="D528" i="11"/>
  <c r="D529" i="11"/>
  <c r="D530" i="11"/>
  <c r="D531" i="11"/>
  <c r="D532" i="11"/>
  <c r="D533" i="11"/>
  <c r="D534" i="11"/>
  <c r="D535" i="11"/>
  <c r="D536" i="11"/>
  <c r="D537" i="11"/>
  <c r="D538" i="11"/>
  <c r="D539" i="11"/>
  <c r="D540" i="11"/>
  <c r="D541" i="11"/>
  <c r="D542" i="11"/>
  <c r="D543" i="11"/>
  <c r="D544" i="11"/>
  <c r="D545" i="11"/>
  <c r="D164" i="11"/>
  <c r="D546" i="11"/>
  <c r="D547" i="11"/>
  <c r="D548" i="11"/>
  <c r="D549" i="11"/>
  <c r="D550" i="11"/>
  <c r="D551" i="11"/>
  <c r="D552" i="11"/>
  <c r="D553" i="11"/>
  <c r="D554" i="11"/>
  <c r="D555" i="11"/>
  <c r="D556" i="11"/>
  <c r="D557" i="11"/>
  <c r="D558" i="11"/>
  <c r="D559" i="11"/>
  <c r="D560" i="11"/>
  <c r="D561" i="11"/>
  <c r="D562" i="11"/>
  <c r="D563" i="11"/>
  <c r="D564" i="11"/>
  <c r="D565" i="11"/>
  <c r="D566" i="11"/>
  <c r="D567" i="11"/>
  <c r="D568" i="11"/>
  <c r="D569" i="11"/>
  <c r="D570" i="11"/>
  <c r="D571" i="11"/>
  <c r="D572" i="11"/>
  <c r="D573" i="11"/>
  <c r="D574" i="11"/>
  <c r="D575" i="11"/>
  <c r="D576" i="11"/>
  <c r="D577" i="11"/>
  <c r="D578" i="11"/>
  <c r="D579" i="11"/>
  <c r="D580" i="11"/>
  <c r="D581" i="11"/>
  <c r="D582" i="11"/>
  <c r="D583" i="11"/>
  <c r="D584" i="11"/>
  <c r="D585" i="11"/>
  <c r="D586" i="11"/>
  <c r="D87" i="11"/>
  <c r="D587" i="11"/>
  <c r="D588" i="11"/>
  <c r="D589" i="11"/>
  <c r="D590" i="11"/>
  <c r="D591" i="11"/>
  <c r="D592" i="11"/>
  <c r="D593" i="11"/>
  <c r="D51" i="11"/>
  <c r="D594" i="11"/>
  <c r="D595" i="11"/>
  <c r="D596" i="11"/>
  <c r="D597" i="11"/>
  <c r="D598" i="11"/>
  <c r="D599" i="11"/>
  <c r="D600" i="11"/>
  <c r="D601" i="11"/>
  <c r="D602" i="11"/>
  <c r="D603" i="11"/>
  <c r="D604" i="11"/>
  <c r="D605" i="11"/>
  <c r="D82" i="11"/>
  <c r="D606" i="11"/>
  <c r="D25" i="11"/>
  <c r="D607" i="11"/>
  <c r="D608" i="11"/>
  <c r="D609" i="11"/>
  <c r="D610" i="11"/>
  <c r="D611" i="11"/>
  <c r="D612" i="11"/>
  <c r="D613" i="11"/>
  <c r="D614" i="11"/>
  <c r="D615" i="11"/>
  <c r="D616" i="11"/>
  <c r="D178" i="11"/>
  <c r="D617" i="11"/>
  <c r="D618" i="11"/>
  <c r="D619" i="11"/>
  <c r="D620" i="11"/>
  <c r="D621" i="11"/>
  <c r="D622" i="11"/>
  <c r="D623" i="11"/>
  <c r="D624" i="11"/>
  <c r="D625" i="11"/>
  <c r="D626" i="11"/>
  <c r="D627" i="11"/>
  <c r="D628" i="11"/>
  <c r="D629" i="11"/>
  <c r="D630" i="11"/>
  <c r="D631" i="11"/>
  <c r="D632" i="11"/>
  <c r="D633" i="11"/>
  <c r="D634" i="11"/>
  <c r="D635" i="11"/>
  <c r="D636" i="11"/>
  <c r="D637" i="11"/>
  <c r="D638" i="11"/>
  <c r="D174" i="11"/>
  <c r="D142" i="11"/>
  <c r="D100" i="11"/>
  <c r="D36" i="11"/>
  <c r="D11" i="11"/>
  <c r="A2" i="9"/>
  <c r="A3" i="9"/>
  <c r="A4" i="9"/>
  <c r="A5" i="9"/>
  <c r="B2" i="9"/>
  <c r="C2" i="9"/>
  <c r="D2" i="9"/>
  <c r="AC2" i="9"/>
  <c r="J2" i="9"/>
  <c r="Z2" i="9"/>
  <c r="Y2" i="9"/>
  <c r="E2" i="9"/>
  <c r="R2" i="9"/>
  <c r="T2" i="9"/>
  <c r="P2" i="9"/>
  <c r="V2" i="9"/>
  <c r="F2" i="9"/>
  <c r="AE2" i="9"/>
  <c r="L2" i="9"/>
  <c r="S2" i="9"/>
  <c r="U2" i="9"/>
  <c r="Q2" i="9"/>
  <c r="W2" i="9"/>
  <c r="M2" i="9"/>
  <c r="AB2" i="9"/>
  <c r="AA2" i="9"/>
  <c r="B3" i="9"/>
  <c r="C3" i="9"/>
  <c r="D3" i="9"/>
  <c r="AC3" i="9"/>
  <c r="J3" i="9"/>
  <c r="Z3" i="9"/>
  <c r="Y3" i="9"/>
  <c r="E3" i="9"/>
  <c r="R3" i="9"/>
  <c r="T3" i="9"/>
  <c r="P3" i="9"/>
  <c r="V3" i="9"/>
  <c r="F3" i="9"/>
  <c r="AE3" i="9"/>
  <c r="L3" i="9"/>
  <c r="S3" i="9"/>
  <c r="U3" i="9"/>
  <c r="Q3" i="9"/>
  <c r="W3" i="9"/>
  <c r="M3" i="9"/>
  <c r="AB3" i="9"/>
  <c r="AA3" i="9"/>
  <c r="B4" i="9"/>
  <c r="C4" i="9"/>
  <c r="D4" i="9"/>
  <c r="AC4" i="9"/>
  <c r="J4" i="9"/>
  <c r="Z4" i="9"/>
  <c r="Y4" i="9"/>
  <c r="E4" i="9"/>
  <c r="R4" i="9"/>
  <c r="T4" i="9"/>
  <c r="P4" i="9"/>
  <c r="V4" i="9"/>
  <c r="F4" i="9"/>
  <c r="AE4" i="9"/>
  <c r="L4" i="9"/>
  <c r="S4" i="9"/>
  <c r="U4" i="9"/>
  <c r="Q4" i="9"/>
  <c r="W4" i="9"/>
  <c r="M4" i="9"/>
  <c r="AB4" i="9"/>
  <c r="AA4" i="9"/>
  <c r="B5" i="9"/>
  <c r="C5" i="9"/>
  <c r="D5" i="9"/>
  <c r="AC5" i="9"/>
  <c r="J5" i="9"/>
  <c r="Z5" i="9"/>
  <c r="Y5" i="9"/>
  <c r="E5" i="9"/>
  <c r="R5" i="9"/>
  <c r="T5" i="9"/>
  <c r="P5" i="9"/>
  <c r="V5" i="9"/>
  <c r="F5" i="9"/>
  <c r="AE5" i="9"/>
  <c r="L5" i="9"/>
  <c r="S5" i="9"/>
  <c r="U5" i="9"/>
  <c r="Q5" i="9"/>
  <c r="W5" i="9"/>
  <c r="M5" i="9"/>
  <c r="AB5" i="9"/>
  <c r="AA5" i="9"/>
  <c r="A6" i="9"/>
  <c r="B6" i="9"/>
  <c r="C6" i="9"/>
  <c r="D6" i="9"/>
  <c r="AC6" i="9"/>
  <c r="J6" i="9"/>
  <c r="Z6" i="9"/>
  <c r="Y6" i="9"/>
  <c r="E6" i="9"/>
  <c r="R6" i="9"/>
  <c r="T6" i="9"/>
  <c r="P6" i="9"/>
  <c r="V6" i="9"/>
  <c r="F6" i="9"/>
  <c r="AE6" i="9"/>
  <c r="L6" i="9"/>
  <c r="S6" i="9"/>
  <c r="U6" i="9"/>
  <c r="Q6" i="9"/>
  <c r="W6" i="9"/>
  <c r="M6" i="9"/>
  <c r="AB6" i="9"/>
  <c r="AA6" i="9"/>
  <c r="A7" i="9"/>
  <c r="B7" i="9"/>
  <c r="C7" i="9"/>
  <c r="D7" i="9"/>
  <c r="AC7" i="9"/>
  <c r="J7" i="9"/>
  <c r="Z7" i="9"/>
  <c r="Y7" i="9"/>
  <c r="E7" i="9"/>
  <c r="R7" i="9"/>
  <c r="T7" i="9"/>
  <c r="P7" i="9"/>
  <c r="V7" i="9"/>
  <c r="F7" i="9"/>
  <c r="AE7" i="9"/>
  <c r="L7" i="9"/>
  <c r="S7" i="9"/>
  <c r="U7" i="9"/>
  <c r="Q7" i="9"/>
  <c r="W7" i="9"/>
  <c r="M7" i="9"/>
  <c r="AB7" i="9"/>
  <c r="AA7" i="9"/>
  <c r="A8" i="9"/>
  <c r="B8" i="9"/>
  <c r="C8" i="9"/>
  <c r="D8" i="9"/>
  <c r="AC8" i="9"/>
  <c r="J8" i="9"/>
  <c r="Z8" i="9"/>
  <c r="Y8" i="9"/>
  <c r="E8" i="9"/>
  <c r="R8" i="9"/>
  <c r="T8" i="9"/>
  <c r="P8" i="9"/>
  <c r="V8" i="9"/>
  <c r="F8" i="9"/>
  <c r="AE8" i="9"/>
  <c r="L8" i="9"/>
  <c r="S8" i="9"/>
  <c r="U8" i="9"/>
  <c r="Q8" i="9"/>
  <c r="W8" i="9"/>
  <c r="M8" i="9"/>
  <c r="AB8" i="9"/>
  <c r="AA8" i="9"/>
  <c r="A9" i="9"/>
  <c r="B9" i="9"/>
  <c r="C9" i="9"/>
  <c r="D9" i="9"/>
  <c r="AC9" i="9"/>
  <c r="J9" i="9"/>
  <c r="Z9" i="9"/>
  <c r="Y9" i="9"/>
  <c r="E9" i="9"/>
  <c r="R9" i="9"/>
  <c r="T9" i="9"/>
  <c r="P9" i="9"/>
  <c r="V9" i="9"/>
  <c r="F9" i="9"/>
  <c r="AE9" i="9"/>
  <c r="L9" i="9"/>
  <c r="S9" i="9"/>
  <c r="U9" i="9"/>
  <c r="Q9" i="9"/>
  <c r="W9" i="9"/>
  <c r="M9" i="9"/>
  <c r="AB9" i="9"/>
  <c r="AA9" i="9"/>
  <c r="A10" i="9"/>
  <c r="B10" i="9"/>
  <c r="C10" i="9"/>
  <c r="D10" i="9"/>
  <c r="AC10" i="9"/>
  <c r="J10" i="9"/>
  <c r="Z10" i="9"/>
  <c r="Y10" i="9"/>
  <c r="E10" i="9"/>
  <c r="R10" i="9"/>
  <c r="T10" i="9"/>
  <c r="P10" i="9"/>
  <c r="V10" i="9"/>
  <c r="F10" i="9"/>
  <c r="AE10" i="9"/>
  <c r="L10" i="9"/>
  <c r="S10" i="9"/>
  <c r="U10" i="9"/>
  <c r="Q10" i="9"/>
  <c r="W10" i="9"/>
  <c r="M10" i="9"/>
  <c r="AB10" i="9"/>
  <c r="AA10" i="9"/>
  <c r="A11" i="9"/>
  <c r="B11" i="9"/>
  <c r="C11" i="9"/>
  <c r="D11" i="9"/>
  <c r="AC11" i="9"/>
  <c r="J11" i="9"/>
  <c r="Z11" i="9"/>
  <c r="Y11" i="9"/>
  <c r="E11" i="9"/>
  <c r="R11" i="9"/>
  <c r="T11" i="9"/>
  <c r="P11" i="9"/>
  <c r="V11" i="9"/>
  <c r="F11" i="9"/>
  <c r="AE11" i="9"/>
  <c r="L11" i="9"/>
  <c r="S11" i="9"/>
  <c r="U11" i="9"/>
  <c r="Q11" i="9"/>
  <c r="W11" i="9"/>
  <c r="M11" i="9"/>
  <c r="AB11" i="9"/>
  <c r="AA11" i="9"/>
  <c r="A12" i="9"/>
  <c r="B12" i="9"/>
  <c r="C12" i="9"/>
  <c r="D12" i="9"/>
  <c r="AC12" i="9"/>
  <c r="J12" i="9"/>
  <c r="Z12" i="9"/>
  <c r="Y12" i="9"/>
  <c r="E12" i="9"/>
  <c r="R12" i="9"/>
  <c r="T12" i="9"/>
  <c r="P12" i="9"/>
  <c r="V12" i="9"/>
  <c r="F12" i="9"/>
  <c r="AE12" i="9"/>
  <c r="L12" i="9"/>
  <c r="S12" i="9"/>
  <c r="U12" i="9"/>
  <c r="Q12" i="9"/>
  <c r="W12" i="9"/>
  <c r="M12" i="9"/>
  <c r="AB12" i="9"/>
  <c r="AA12" i="9"/>
  <c r="A13" i="9"/>
  <c r="B13" i="9"/>
  <c r="C13" i="9"/>
  <c r="D13" i="9"/>
  <c r="AC13" i="9"/>
  <c r="J13" i="9"/>
  <c r="Z13" i="9"/>
  <c r="Y13" i="9"/>
  <c r="E13" i="9"/>
  <c r="R13" i="9"/>
  <c r="T13" i="9"/>
  <c r="P13" i="9"/>
  <c r="V13" i="9"/>
  <c r="F13" i="9"/>
  <c r="AE13" i="9"/>
  <c r="L13" i="9"/>
  <c r="S13" i="9"/>
  <c r="U13" i="9"/>
  <c r="Q13" i="9"/>
  <c r="W13" i="9"/>
  <c r="M13" i="9"/>
  <c r="AB13" i="9"/>
  <c r="AA13" i="9"/>
  <c r="A14" i="9"/>
  <c r="B14" i="9"/>
  <c r="C14" i="9"/>
  <c r="D14" i="9"/>
  <c r="AC14" i="9"/>
  <c r="J14" i="9"/>
  <c r="Z14" i="9"/>
  <c r="Y14" i="9"/>
  <c r="E14" i="9"/>
  <c r="R14" i="9"/>
  <c r="T14" i="9"/>
  <c r="P14" i="9"/>
  <c r="V14" i="9"/>
  <c r="F14" i="9"/>
  <c r="AE14" i="9"/>
  <c r="L14" i="9"/>
  <c r="S14" i="9"/>
  <c r="U14" i="9"/>
  <c r="Q14" i="9"/>
  <c r="W14" i="9"/>
  <c r="M14" i="9"/>
  <c r="AB14" i="9"/>
  <c r="AA14" i="9"/>
  <c r="A15" i="9"/>
  <c r="B15" i="9"/>
  <c r="C15" i="9"/>
  <c r="D15" i="9"/>
  <c r="AC15" i="9"/>
  <c r="J15" i="9"/>
  <c r="Z15" i="9"/>
  <c r="Y15" i="9"/>
  <c r="E15" i="9"/>
  <c r="R15" i="9"/>
  <c r="T15" i="9"/>
  <c r="P15" i="9"/>
  <c r="V15" i="9"/>
  <c r="F15" i="9"/>
  <c r="AE15" i="9"/>
  <c r="L15" i="9"/>
  <c r="S15" i="9"/>
  <c r="U15" i="9"/>
  <c r="Q15" i="9"/>
  <c r="W15" i="9"/>
  <c r="M15" i="9"/>
  <c r="AB15" i="9"/>
  <c r="AA15" i="9"/>
  <c r="A16" i="9"/>
  <c r="B16" i="9"/>
  <c r="C16" i="9"/>
  <c r="D16" i="9"/>
  <c r="AC16" i="9"/>
  <c r="J16" i="9"/>
  <c r="Z16" i="9"/>
  <c r="Y16" i="9"/>
  <c r="E16" i="9"/>
  <c r="R16" i="9"/>
  <c r="T16" i="9"/>
  <c r="P16" i="9"/>
  <c r="V16" i="9"/>
  <c r="F16" i="9"/>
  <c r="AE16" i="9"/>
  <c r="L16" i="9"/>
  <c r="S16" i="9"/>
  <c r="U16" i="9"/>
  <c r="Q16" i="9"/>
  <c r="W16" i="9"/>
  <c r="M16" i="9"/>
  <c r="AB16" i="9"/>
  <c r="AA16" i="9"/>
  <c r="A17" i="9"/>
  <c r="B17" i="9"/>
  <c r="C17" i="9"/>
  <c r="D17" i="9"/>
  <c r="AC17" i="9"/>
  <c r="J17" i="9"/>
  <c r="Z17" i="9"/>
  <c r="Y17" i="9"/>
  <c r="E17" i="9"/>
  <c r="R17" i="9"/>
  <c r="T17" i="9"/>
  <c r="P17" i="9"/>
  <c r="V17" i="9"/>
  <c r="F17" i="9"/>
  <c r="AE17" i="9"/>
  <c r="L17" i="9"/>
  <c r="S17" i="9"/>
  <c r="U17" i="9"/>
  <c r="Q17" i="9"/>
  <c r="W17" i="9"/>
  <c r="M17" i="9"/>
  <c r="AB17" i="9"/>
  <c r="AA17" i="9"/>
  <c r="A18" i="9"/>
  <c r="B18" i="9"/>
  <c r="C18" i="9"/>
  <c r="D18" i="9"/>
  <c r="AC18" i="9"/>
  <c r="J18" i="9"/>
  <c r="Z18" i="9"/>
  <c r="Y18" i="9"/>
  <c r="E18" i="9"/>
  <c r="R18" i="9"/>
  <c r="T18" i="9"/>
  <c r="P18" i="9"/>
  <c r="V18" i="9"/>
  <c r="F18" i="9"/>
  <c r="AE18" i="9"/>
  <c r="L18" i="9"/>
  <c r="S18" i="9"/>
  <c r="U18" i="9"/>
  <c r="Q18" i="9"/>
  <c r="W18" i="9"/>
  <c r="M18" i="9"/>
  <c r="AB18" i="9"/>
  <c r="AA18" i="9"/>
  <c r="A19" i="9"/>
  <c r="B19" i="9"/>
  <c r="C19" i="9"/>
  <c r="D19" i="9"/>
  <c r="AC19" i="9"/>
  <c r="J19" i="9"/>
  <c r="Z19" i="9"/>
  <c r="Y19" i="9"/>
  <c r="E19" i="9"/>
  <c r="R19" i="9"/>
  <c r="T19" i="9"/>
  <c r="P19" i="9"/>
  <c r="V19" i="9"/>
  <c r="F19" i="9"/>
  <c r="AE19" i="9"/>
  <c r="L19" i="9"/>
  <c r="S19" i="9"/>
  <c r="U19" i="9"/>
  <c r="Q19" i="9"/>
  <c r="W19" i="9"/>
  <c r="M19" i="9"/>
  <c r="AB19" i="9"/>
  <c r="AA19" i="9"/>
  <c r="A20" i="9"/>
  <c r="B20" i="9"/>
  <c r="C20" i="9"/>
  <c r="D20" i="9"/>
  <c r="AC20" i="9"/>
  <c r="J20" i="9"/>
  <c r="Z20" i="9"/>
  <c r="Y20" i="9"/>
  <c r="E20" i="9"/>
  <c r="R20" i="9"/>
  <c r="T20" i="9"/>
  <c r="P20" i="9"/>
  <c r="V20" i="9"/>
  <c r="F20" i="9"/>
  <c r="AE20" i="9"/>
  <c r="L20" i="9"/>
  <c r="S20" i="9"/>
  <c r="U20" i="9"/>
  <c r="Q20" i="9"/>
  <c r="W20" i="9"/>
  <c r="M20" i="9"/>
  <c r="AB20" i="9"/>
  <c r="AA20" i="9"/>
  <c r="A21" i="9"/>
  <c r="B21" i="9"/>
  <c r="C21" i="9"/>
  <c r="D21" i="9"/>
  <c r="AC21" i="9"/>
  <c r="J21" i="9"/>
  <c r="Z21" i="9"/>
  <c r="Y21" i="9"/>
  <c r="E21" i="9"/>
  <c r="R21" i="9"/>
  <c r="T21" i="9"/>
  <c r="P21" i="9"/>
  <c r="V21" i="9"/>
  <c r="F21" i="9"/>
  <c r="AE21" i="9"/>
  <c r="L21" i="9"/>
  <c r="S21" i="9"/>
  <c r="U21" i="9"/>
  <c r="Q21" i="9"/>
  <c r="W21" i="9"/>
  <c r="M21" i="9"/>
  <c r="AB21" i="9"/>
  <c r="AA21" i="9"/>
  <c r="A22" i="9"/>
  <c r="B22" i="9"/>
  <c r="C22" i="9"/>
  <c r="D22" i="9"/>
  <c r="AC22" i="9"/>
  <c r="J22" i="9"/>
  <c r="Z22" i="9"/>
  <c r="Y22" i="9"/>
  <c r="E22" i="9"/>
  <c r="R22" i="9"/>
  <c r="T22" i="9"/>
  <c r="P22" i="9"/>
  <c r="V22" i="9"/>
  <c r="F22" i="9"/>
  <c r="AE22" i="9"/>
  <c r="L22" i="9"/>
  <c r="S22" i="9"/>
  <c r="U22" i="9"/>
  <c r="Q22" i="9"/>
  <c r="W22" i="9"/>
  <c r="M22" i="9"/>
  <c r="AB22" i="9"/>
  <c r="AA22" i="9"/>
  <c r="A23" i="9"/>
  <c r="B23" i="9"/>
  <c r="C23" i="9"/>
  <c r="D23" i="9"/>
  <c r="AC23" i="9"/>
  <c r="J23" i="9"/>
  <c r="Z23" i="9"/>
  <c r="Y23" i="9"/>
  <c r="E23" i="9"/>
  <c r="R23" i="9"/>
  <c r="T23" i="9"/>
  <c r="P23" i="9"/>
  <c r="V23" i="9"/>
  <c r="F23" i="9"/>
  <c r="AE23" i="9"/>
  <c r="L23" i="9"/>
  <c r="S23" i="9"/>
  <c r="U23" i="9"/>
  <c r="Q23" i="9"/>
  <c r="W23" i="9"/>
  <c r="M23" i="9"/>
  <c r="AB23" i="9"/>
  <c r="AA23" i="9"/>
  <c r="A24" i="9"/>
  <c r="B24" i="9"/>
  <c r="C24" i="9"/>
  <c r="D24" i="9"/>
  <c r="AC24" i="9"/>
  <c r="J24" i="9"/>
  <c r="Z24" i="9"/>
  <c r="Y24" i="9"/>
  <c r="E24" i="9"/>
  <c r="R24" i="9"/>
  <c r="T24" i="9"/>
  <c r="P24" i="9"/>
  <c r="V24" i="9"/>
  <c r="F24" i="9"/>
  <c r="AE24" i="9"/>
  <c r="L24" i="9"/>
  <c r="S24" i="9"/>
  <c r="U24" i="9"/>
  <c r="Q24" i="9"/>
  <c r="W24" i="9"/>
  <c r="M24" i="9"/>
  <c r="AB24" i="9"/>
  <c r="AA24" i="9"/>
  <c r="A25" i="9"/>
  <c r="B25" i="9"/>
  <c r="C25" i="9"/>
  <c r="D25" i="9"/>
  <c r="AC25" i="9"/>
  <c r="J25" i="9"/>
  <c r="Z25" i="9"/>
  <c r="Y25" i="9"/>
  <c r="E25" i="9"/>
  <c r="R25" i="9"/>
  <c r="T25" i="9"/>
  <c r="P25" i="9"/>
  <c r="V25" i="9"/>
  <c r="F25" i="9"/>
  <c r="AE25" i="9"/>
  <c r="L25" i="9"/>
  <c r="S25" i="9"/>
  <c r="U25" i="9"/>
  <c r="Q25" i="9"/>
  <c r="W25" i="9"/>
  <c r="M25" i="9"/>
  <c r="AB25" i="9"/>
  <c r="AA25" i="9"/>
  <c r="A26" i="9"/>
  <c r="B26" i="9"/>
  <c r="C26" i="9"/>
  <c r="D26" i="9"/>
  <c r="AC26" i="9"/>
  <c r="J26" i="9"/>
  <c r="Z26" i="9"/>
  <c r="Y26" i="9"/>
  <c r="E26" i="9"/>
  <c r="R26" i="9"/>
  <c r="T26" i="9"/>
  <c r="P26" i="9"/>
  <c r="V26" i="9"/>
  <c r="F26" i="9"/>
  <c r="AE26" i="9"/>
  <c r="L26" i="9"/>
  <c r="S26" i="9"/>
  <c r="U26" i="9"/>
  <c r="Q26" i="9"/>
  <c r="W26" i="9"/>
  <c r="M26" i="9"/>
  <c r="AB26" i="9"/>
  <c r="AA26" i="9"/>
  <c r="A27" i="9"/>
  <c r="B27" i="9"/>
  <c r="C27" i="9"/>
  <c r="D27" i="9"/>
  <c r="AC27" i="9"/>
  <c r="J27" i="9"/>
  <c r="Z27" i="9"/>
  <c r="Y27" i="9"/>
  <c r="E27" i="9"/>
  <c r="R27" i="9"/>
  <c r="T27" i="9"/>
  <c r="P27" i="9"/>
  <c r="V27" i="9"/>
  <c r="F27" i="9"/>
  <c r="AE27" i="9"/>
  <c r="L27" i="9"/>
  <c r="S27" i="9"/>
  <c r="U27" i="9"/>
  <c r="Q27" i="9"/>
  <c r="W27" i="9"/>
  <c r="M27" i="9"/>
  <c r="AB27" i="9"/>
  <c r="AA27" i="9"/>
  <c r="A28" i="9"/>
  <c r="B28" i="9"/>
  <c r="C28" i="9"/>
  <c r="D28" i="9"/>
  <c r="AC28" i="9"/>
  <c r="J28" i="9"/>
  <c r="Z28" i="9"/>
  <c r="Y28" i="9"/>
  <c r="E28" i="9"/>
  <c r="R28" i="9"/>
  <c r="T28" i="9"/>
  <c r="P28" i="9"/>
  <c r="V28" i="9"/>
  <c r="F28" i="9"/>
  <c r="AE28" i="9"/>
  <c r="L28" i="9"/>
  <c r="S28" i="9"/>
  <c r="U28" i="9"/>
  <c r="Q28" i="9"/>
  <c r="W28" i="9"/>
  <c r="M28" i="9"/>
  <c r="AB28" i="9"/>
  <c r="AA28" i="9"/>
  <c r="A29" i="9"/>
  <c r="B29" i="9"/>
  <c r="C29" i="9"/>
  <c r="D29" i="9"/>
  <c r="AC29" i="9"/>
  <c r="J29" i="9"/>
  <c r="Z29" i="9"/>
  <c r="Y29" i="9"/>
  <c r="E29" i="9"/>
  <c r="R29" i="9"/>
  <c r="T29" i="9"/>
  <c r="P29" i="9"/>
  <c r="V29" i="9"/>
  <c r="F29" i="9"/>
  <c r="AE29" i="9"/>
  <c r="L29" i="9"/>
  <c r="S29" i="9"/>
  <c r="U29" i="9"/>
  <c r="Q29" i="9"/>
  <c r="W29" i="9"/>
  <c r="M29" i="9"/>
  <c r="AB29" i="9"/>
  <c r="AA29" i="9"/>
  <c r="A30" i="9"/>
  <c r="B30" i="9"/>
  <c r="C30" i="9"/>
  <c r="D30" i="9"/>
  <c r="AC30" i="9"/>
  <c r="J30" i="9"/>
  <c r="Z30" i="9"/>
  <c r="Y30" i="9"/>
  <c r="E30" i="9"/>
  <c r="R30" i="9"/>
  <c r="T30" i="9"/>
  <c r="P30" i="9"/>
  <c r="V30" i="9"/>
  <c r="F30" i="9"/>
  <c r="AE30" i="9"/>
  <c r="L30" i="9"/>
  <c r="S30" i="9"/>
  <c r="U30" i="9"/>
  <c r="Q30" i="9"/>
  <c r="W30" i="9"/>
  <c r="M30" i="9"/>
  <c r="AB30" i="9"/>
  <c r="AA30" i="9"/>
  <c r="A31" i="9"/>
  <c r="B31" i="9"/>
  <c r="C31" i="9"/>
  <c r="D31" i="9"/>
  <c r="AC31" i="9"/>
  <c r="J31" i="9"/>
  <c r="Z31" i="9"/>
  <c r="Y31" i="9"/>
  <c r="E31" i="9"/>
  <c r="R31" i="9"/>
  <c r="T31" i="9"/>
  <c r="P31" i="9"/>
  <c r="V31" i="9"/>
  <c r="F31" i="9"/>
  <c r="AE31" i="9"/>
  <c r="L31" i="9"/>
  <c r="S31" i="9"/>
  <c r="U31" i="9"/>
  <c r="Q31" i="9"/>
  <c r="W31" i="9"/>
  <c r="M31" i="9"/>
  <c r="AB31" i="9"/>
  <c r="AA31" i="9"/>
  <c r="A32" i="9"/>
  <c r="B32" i="9"/>
  <c r="C32" i="9"/>
  <c r="D32" i="9"/>
  <c r="AC32" i="9"/>
  <c r="J32" i="9"/>
  <c r="Z32" i="9"/>
  <c r="Y32" i="9"/>
  <c r="E32" i="9"/>
  <c r="R32" i="9"/>
  <c r="T32" i="9"/>
  <c r="P32" i="9"/>
  <c r="V32" i="9"/>
  <c r="F32" i="9"/>
  <c r="AE32" i="9"/>
  <c r="L32" i="9"/>
  <c r="S32" i="9"/>
  <c r="U32" i="9"/>
  <c r="Q32" i="9"/>
  <c r="W32" i="9"/>
  <c r="M32" i="9"/>
  <c r="AB32" i="9"/>
  <c r="AA32" i="9"/>
  <c r="A33" i="9"/>
  <c r="B33" i="9"/>
  <c r="C33" i="9"/>
  <c r="D33" i="9"/>
  <c r="AC33" i="9"/>
  <c r="J33" i="9"/>
  <c r="Z33" i="9"/>
  <c r="Y33" i="9"/>
  <c r="E33" i="9"/>
  <c r="R33" i="9"/>
  <c r="T33" i="9"/>
  <c r="P33" i="9"/>
  <c r="V33" i="9"/>
  <c r="F33" i="9"/>
  <c r="AE33" i="9"/>
  <c r="L33" i="9"/>
  <c r="S33" i="9"/>
  <c r="U33" i="9"/>
  <c r="Q33" i="9"/>
  <c r="W33" i="9"/>
  <c r="M33" i="9"/>
  <c r="AB33" i="9"/>
  <c r="AA33" i="9"/>
  <c r="A34" i="9"/>
  <c r="B34" i="9"/>
  <c r="C34" i="9"/>
  <c r="D34" i="9"/>
  <c r="AC34" i="9"/>
  <c r="J34" i="9"/>
  <c r="Z34" i="9"/>
  <c r="Y34" i="9"/>
  <c r="E34" i="9"/>
  <c r="R34" i="9"/>
  <c r="T34" i="9"/>
  <c r="P34" i="9"/>
  <c r="V34" i="9"/>
  <c r="F34" i="9"/>
  <c r="AE34" i="9"/>
  <c r="L34" i="9"/>
  <c r="S34" i="9"/>
  <c r="U34" i="9"/>
  <c r="Q34" i="9"/>
  <c r="W34" i="9"/>
  <c r="M34" i="9"/>
  <c r="AB34" i="9"/>
  <c r="AA34" i="9"/>
  <c r="A35" i="9"/>
  <c r="B35" i="9"/>
  <c r="C35" i="9"/>
  <c r="D35" i="9"/>
  <c r="AC35" i="9"/>
  <c r="J35" i="9"/>
  <c r="Z35" i="9"/>
  <c r="Y35" i="9"/>
  <c r="E35" i="9"/>
  <c r="R35" i="9"/>
  <c r="T35" i="9"/>
  <c r="P35" i="9"/>
  <c r="V35" i="9"/>
  <c r="F35" i="9"/>
  <c r="AE35" i="9"/>
  <c r="L35" i="9"/>
  <c r="S35" i="9"/>
  <c r="U35" i="9"/>
  <c r="Q35" i="9"/>
  <c r="W35" i="9"/>
  <c r="M35" i="9"/>
  <c r="AB35" i="9"/>
  <c r="AA35" i="9"/>
  <c r="A36" i="9"/>
  <c r="B36" i="9"/>
  <c r="C36" i="9"/>
  <c r="D36" i="9"/>
  <c r="AC36" i="9"/>
  <c r="J36" i="9"/>
  <c r="Z36" i="9"/>
  <c r="Y36" i="9"/>
  <c r="E36" i="9"/>
  <c r="R36" i="9"/>
  <c r="T36" i="9"/>
  <c r="P36" i="9"/>
  <c r="V36" i="9"/>
  <c r="F36" i="9"/>
  <c r="AE36" i="9"/>
  <c r="L36" i="9"/>
  <c r="S36" i="9"/>
  <c r="U36" i="9"/>
  <c r="Q36" i="9"/>
  <c r="W36" i="9"/>
  <c r="M36" i="9"/>
  <c r="AB36" i="9"/>
  <c r="AA36" i="9"/>
  <c r="A37" i="9"/>
  <c r="B37" i="9"/>
  <c r="C37" i="9"/>
  <c r="D37" i="9"/>
  <c r="AC37" i="9"/>
  <c r="J37" i="9"/>
  <c r="Z37" i="9"/>
  <c r="Y37" i="9"/>
  <c r="E37" i="9"/>
  <c r="R37" i="9"/>
  <c r="T37" i="9"/>
  <c r="P37" i="9"/>
  <c r="V37" i="9"/>
  <c r="F37" i="9"/>
  <c r="AE37" i="9"/>
  <c r="L37" i="9"/>
  <c r="S37" i="9"/>
  <c r="U37" i="9"/>
  <c r="Q37" i="9"/>
  <c r="W37" i="9"/>
  <c r="M37" i="9"/>
  <c r="AB37" i="9"/>
  <c r="AA37" i="9"/>
  <c r="A38" i="9"/>
  <c r="B38" i="9"/>
  <c r="C38" i="9"/>
  <c r="D38" i="9"/>
  <c r="AC38" i="9"/>
  <c r="J38" i="9"/>
  <c r="Z38" i="9"/>
  <c r="Y38" i="9"/>
  <c r="E38" i="9"/>
  <c r="R38" i="9"/>
  <c r="T38" i="9"/>
  <c r="P38" i="9"/>
  <c r="V38" i="9"/>
  <c r="F38" i="9"/>
  <c r="AE38" i="9"/>
  <c r="L38" i="9"/>
  <c r="S38" i="9"/>
  <c r="U38" i="9"/>
  <c r="Q38" i="9"/>
  <c r="W38" i="9"/>
  <c r="M38" i="9"/>
  <c r="AB38" i="9"/>
  <c r="AA38" i="9"/>
  <c r="A39" i="9"/>
  <c r="B39" i="9"/>
  <c r="C39" i="9"/>
  <c r="D39" i="9"/>
  <c r="AC39" i="9"/>
  <c r="J39" i="9"/>
  <c r="Z39" i="9"/>
  <c r="Y39" i="9"/>
  <c r="E39" i="9"/>
  <c r="R39" i="9"/>
  <c r="T39" i="9"/>
  <c r="P39" i="9"/>
  <c r="V39" i="9"/>
  <c r="F39" i="9"/>
  <c r="AE39" i="9"/>
  <c r="L39" i="9"/>
  <c r="S39" i="9"/>
  <c r="U39" i="9"/>
  <c r="Q39" i="9"/>
  <c r="W39" i="9"/>
  <c r="M39" i="9"/>
  <c r="AB39" i="9"/>
  <c r="AA39" i="9"/>
  <c r="A40" i="9"/>
  <c r="B40" i="9"/>
  <c r="C40" i="9"/>
  <c r="D40" i="9"/>
  <c r="AC40" i="9"/>
  <c r="J40" i="9"/>
  <c r="Z40" i="9"/>
  <c r="Y40" i="9"/>
  <c r="E40" i="9"/>
  <c r="R40" i="9"/>
  <c r="T40" i="9"/>
  <c r="P40" i="9"/>
  <c r="V40" i="9"/>
  <c r="F40" i="9"/>
  <c r="AE40" i="9"/>
  <c r="L40" i="9"/>
  <c r="S40" i="9"/>
  <c r="U40" i="9"/>
  <c r="Q40" i="9"/>
  <c r="W40" i="9"/>
  <c r="M40" i="9"/>
  <c r="AB40" i="9"/>
  <c r="AA40" i="9"/>
  <c r="A41" i="9"/>
  <c r="B41" i="9"/>
  <c r="C41" i="9"/>
  <c r="D41" i="9"/>
  <c r="AC41" i="9"/>
  <c r="J41" i="9"/>
  <c r="Z41" i="9"/>
  <c r="Y41" i="9"/>
  <c r="E41" i="9"/>
  <c r="R41" i="9"/>
  <c r="T41" i="9"/>
  <c r="P41" i="9"/>
  <c r="V41" i="9"/>
  <c r="F41" i="9"/>
  <c r="AE41" i="9"/>
  <c r="L41" i="9"/>
  <c r="S41" i="9"/>
  <c r="U41" i="9"/>
  <c r="Q41" i="9"/>
  <c r="W41" i="9"/>
  <c r="M41" i="9"/>
  <c r="AB41" i="9"/>
  <c r="AA41" i="9"/>
  <c r="A42" i="9"/>
  <c r="B42" i="9"/>
  <c r="C42" i="9"/>
  <c r="D42" i="9"/>
  <c r="AC42" i="9"/>
  <c r="J42" i="9"/>
  <c r="Z42" i="9"/>
  <c r="Y42" i="9"/>
  <c r="E42" i="9"/>
  <c r="R42" i="9"/>
  <c r="T42" i="9"/>
  <c r="P42" i="9"/>
  <c r="V42" i="9"/>
  <c r="F42" i="9"/>
  <c r="AE42" i="9"/>
  <c r="L42" i="9"/>
  <c r="S42" i="9"/>
  <c r="U42" i="9"/>
  <c r="Q42" i="9"/>
  <c r="W42" i="9"/>
  <c r="M42" i="9"/>
  <c r="AB42" i="9"/>
  <c r="AA42" i="9"/>
  <c r="A43" i="9"/>
  <c r="B43" i="9"/>
  <c r="C43" i="9"/>
  <c r="D43" i="9"/>
  <c r="AC43" i="9"/>
  <c r="J43" i="9"/>
  <c r="Z43" i="9"/>
  <c r="Y43" i="9"/>
  <c r="E43" i="9"/>
  <c r="R43" i="9"/>
  <c r="T43" i="9"/>
  <c r="P43" i="9"/>
  <c r="V43" i="9"/>
  <c r="F43" i="9"/>
  <c r="AE43" i="9"/>
  <c r="L43" i="9"/>
  <c r="S43" i="9"/>
  <c r="U43" i="9"/>
  <c r="Q43" i="9"/>
  <c r="W43" i="9"/>
  <c r="M43" i="9"/>
  <c r="AB43" i="9"/>
  <c r="AA43" i="9"/>
  <c r="A44" i="9"/>
  <c r="B44" i="9"/>
  <c r="C44" i="9"/>
  <c r="D44" i="9"/>
  <c r="AC44" i="9"/>
  <c r="J44" i="9"/>
  <c r="Z44" i="9"/>
  <c r="Y44" i="9"/>
  <c r="E44" i="9"/>
  <c r="R44" i="9"/>
  <c r="T44" i="9"/>
  <c r="P44" i="9"/>
  <c r="V44" i="9"/>
  <c r="F44" i="9"/>
  <c r="AE44" i="9"/>
  <c r="L44" i="9"/>
  <c r="S44" i="9"/>
  <c r="U44" i="9"/>
  <c r="Q44" i="9"/>
  <c r="W44" i="9"/>
  <c r="M44" i="9"/>
  <c r="AB44" i="9"/>
  <c r="AA44" i="9"/>
  <c r="A45" i="9"/>
  <c r="B45" i="9"/>
  <c r="C45" i="9"/>
  <c r="D45" i="9"/>
  <c r="AC45" i="9"/>
  <c r="J45" i="9"/>
  <c r="Z45" i="9"/>
  <c r="Y45" i="9"/>
  <c r="E45" i="9"/>
  <c r="R45" i="9"/>
  <c r="T45" i="9"/>
  <c r="P45" i="9"/>
  <c r="V45" i="9"/>
  <c r="F45" i="9"/>
  <c r="AE45" i="9"/>
  <c r="L45" i="9"/>
  <c r="S45" i="9"/>
  <c r="U45" i="9"/>
  <c r="Q45" i="9"/>
  <c r="W45" i="9"/>
  <c r="M45" i="9"/>
  <c r="AB45" i="9"/>
  <c r="AA45" i="9"/>
  <c r="A46" i="9"/>
  <c r="B46" i="9"/>
  <c r="C46" i="9"/>
  <c r="D46" i="9"/>
  <c r="AC46" i="9"/>
  <c r="J46" i="9"/>
  <c r="Z46" i="9"/>
  <c r="Y46" i="9"/>
  <c r="E46" i="9"/>
  <c r="R46" i="9"/>
  <c r="T46" i="9"/>
  <c r="P46" i="9"/>
  <c r="V46" i="9"/>
  <c r="F46" i="9"/>
  <c r="AE46" i="9"/>
  <c r="L46" i="9"/>
  <c r="S46" i="9"/>
  <c r="U46" i="9"/>
  <c r="Q46" i="9"/>
  <c r="W46" i="9"/>
  <c r="M46" i="9"/>
  <c r="AB46" i="9"/>
  <c r="AA46" i="9"/>
  <c r="A47" i="9"/>
  <c r="B47" i="9"/>
  <c r="C47" i="9"/>
  <c r="D47" i="9"/>
  <c r="AC47" i="9"/>
  <c r="J47" i="9"/>
  <c r="Z47" i="9"/>
  <c r="Y47" i="9"/>
  <c r="E47" i="9"/>
  <c r="R47" i="9"/>
  <c r="T47" i="9"/>
  <c r="P47" i="9"/>
  <c r="V47" i="9"/>
  <c r="F47" i="9"/>
  <c r="AE47" i="9"/>
  <c r="L47" i="9"/>
  <c r="S47" i="9"/>
  <c r="U47" i="9"/>
  <c r="Q47" i="9"/>
  <c r="W47" i="9"/>
  <c r="M47" i="9"/>
  <c r="AB47" i="9"/>
  <c r="AA47" i="9"/>
  <c r="A48" i="9"/>
  <c r="B48" i="9"/>
  <c r="C48" i="9"/>
  <c r="D48" i="9"/>
  <c r="AC48" i="9"/>
  <c r="J48" i="9"/>
  <c r="Z48" i="9"/>
  <c r="Y48" i="9"/>
  <c r="E48" i="9"/>
  <c r="R48" i="9"/>
  <c r="T48" i="9"/>
  <c r="P48" i="9"/>
  <c r="V48" i="9"/>
  <c r="F48" i="9"/>
  <c r="AE48" i="9"/>
  <c r="L48" i="9"/>
  <c r="S48" i="9"/>
  <c r="U48" i="9"/>
  <c r="Q48" i="9"/>
  <c r="W48" i="9"/>
  <c r="M48" i="9"/>
  <c r="AB48" i="9"/>
  <c r="AA48" i="9"/>
  <c r="A49" i="9"/>
  <c r="B49" i="9"/>
  <c r="C49" i="9"/>
  <c r="D49" i="9"/>
  <c r="AC49" i="9"/>
  <c r="J49" i="9"/>
  <c r="Z49" i="9"/>
  <c r="Y49" i="9"/>
  <c r="E49" i="9"/>
  <c r="R49" i="9"/>
  <c r="T49" i="9"/>
  <c r="P49" i="9"/>
  <c r="V49" i="9"/>
  <c r="F49" i="9"/>
  <c r="AE49" i="9"/>
  <c r="L49" i="9"/>
  <c r="S49" i="9"/>
  <c r="U49" i="9"/>
  <c r="Q49" i="9"/>
  <c r="W49" i="9"/>
  <c r="M49" i="9"/>
  <c r="AB49" i="9"/>
  <c r="AA49" i="9"/>
  <c r="A50" i="9"/>
  <c r="B50" i="9"/>
  <c r="C50" i="9"/>
  <c r="D50" i="9"/>
  <c r="J50" i="9"/>
  <c r="Z50" i="9"/>
  <c r="Y50" i="9"/>
  <c r="E50" i="9"/>
  <c r="R50" i="9"/>
  <c r="T50" i="9"/>
  <c r="P50" i="9"/>
  <c r="V50" i="9"/>
  <c r="F50" i="9"/>
  <c r="AE50" i="9"/>
  <c r="L50" i="9"/>
  <c r="S50" i="9"/>
  <c r="U50" i="9"/>
  <c r="Q50" i="9"/>
  <c r="W50" i="9"/>
  <c r="M50" i="9"/>
  <c r="AB50" i="9"/>
  <c r="AA50" i="9"/>
  <c r="A51" i="9"/>
  <c r="B51" i="9"/>
  <c r="C51" i="9"/>
  <c r="D51" i="9"/>
  <c r="J51" i="9"/>
  <c r="Z51" i="9"/>
  <c r="Y51" i="9"/>
  <c r="E51" i="9"/>
  <c r="R51" i="9"/>
  <c r="T51" i="9"/>
  <c r="P51" i="9"/>
  <c r="V51" i="9"/>
  <c r="F51" i="9"/>
  <c r="AE51" i="9"/>
  <c r="L51" i="9"/>
  <c r="S51" i="9"/>
  <c r="U51" i="9"/>
  <c r="Q51" i="9"/>
  <c r="W51" i="9"/>
  <c r="M51" i="9"/>
  <c r="AB51" i="9"/>
  <c r="AA51" i="9"/>
  <c r="A52" i="9"/>
  <c r="B52" i="9"/>
  <c r="C52" i="9"/>
  <c r="D52" i="9"/>
  <c r="J52" i="9"/>
  <c r="Z52" i="9"/>
  <c r="Y52" i="9"/>
  <c r="E52" i="9"/>
  <c r="R52" i="9"/>
  <c r="T52" i="9"/>
  <c r="P52" i="9"/>
  <c r="V52" i="9"/>
  <c r="F52" i="9"/>
  <c r="AE52" i="9"/>
  <c r="L52" i="9"/>
  <c r="S52" i="9"/>
  <c r="U52" i="9"/>
  <c r="Q52" i="9"/>
  <c r="W52" i="9"/>
  <c r="M52" i="9"/>
  <c r="AB52" i="9"/>
  <c r="AA52" i="9"/>
  <c r="A53" i="9"/>
  <c r="B53" i="9"/>
  <c r="C53" i="9"/>
  <c r="D53" i="9"/>
  <c r="J53" i="9"/>
  <c r="Z53" i="9"/>
  <c r="Y53" i="9"/>
  <c r="E53" i="9"/>
  <c r="R53" i="9"/>
  <c r="T53" i="9"/>
  <c r="P53" i="9"/>
  <c r="V53" i="9"/>
  <c r="F53" i="9"/>
  <c r="AE53" i="9"/>
  <c r="L53" i="9"/>
  <c r="S53" i="9"/>
  <c r="U53" i="9"/>
  <c r="Q53" i="9"/>
  <c r="W53" i="9"/>
  <c r="M53" i="9"/>
  <c r="AB53" i="9"/>
  <c r="AA53" i="9"/>
  <c r="A54" i="9"/>
  <c r="B54" i="9"/>
  <c r="C54" i="9"/>
  <c r="D54" i="9"/>
  <c r="J54" i="9"/>
  <c r="Z54" i="9"/>
  <c r="Y54" i="9"/>
  <c r="E54" i="9"/>
  <c r="R54" i="9"/>
  <c r="T54" i="9"/>
  <c r="P54" i="9"/>
  <c r="V54" i="9"/>
  <c r="F54" i="9"/>
  <c r="AE54" i="9"/>
  <c r="L54" i="9"/>
  <c r="S54" i="9"/>
  <c r="U54" i="9"/>
  <c r="Q54" i="9"/>
  <c r="W54" i="9"/>
  <c r="M54" i="9"/>
  <c r="AB54" i="9"/>
  <c r="AA54" i="9"/>
  <c r="A55" i="9"/>
  <c r="B55" i="9"/>
  <c r="C55" i="9"/>
  <c r="D55" i="9"/>
  <c r="J55" i="9"/>
  <c r="Z55" i="9"/>
  <c r="Y55" i="9"/>
  <c r="E55" i="9"/>
  <c r="R55" i="9"/>
  <c r="T55" i="9"/>
  <c r="P55" i="9"/>
  <c r="V55" i="9"/>
  <c r="F55" i="9"/>
  <c r="AE55" i="9"/>
  <c r="L55" i="9"/>
  <c r="S55" i="9"/>
  <c r="U55" i="9"/>
  <c r="Q55" i="9"/>
  <c r="W55" i="9"/>
  <c r="M55" i="9"/>
  <c r="AB55" i="9"/>
  <c r="AA55" i="9"/>
  <c r="A56" i="9"/>
  <c r="B56" i="9"/>
  <c r="C56" i="9"/>
  <c r="D56" i="9"/>
  <c r="J56" i="9"/>
  <c r="Z56" i="9"/>
  <c r="Y56" i="9"/>
  <c r="E56" i="9"/>
  <c r="R56" i="9"/>
  <c r="T56" i="9"/>
  <c r="P56" i="9"/>
  <c r="V56" i="9"/>
  <c r="F56" i="9"/>
  <c r="AE56" i="9"/>
  <c r="L56" i="9"/>
  <c r="S56" i="9"/>
  <c r="U56" i="9"/>
  <c r="Q56" i="9"/>
  <c r="W56" i="9"/>
  <c r="M56" i="9"/>
  <c r="AB56" i="9"/>
  <c r="AA56" i="9"/>
  <c r="A57" i="9"/>
  <c r="B57" i="9"/>
  <c r="C57" i="9"/>
  <c r="D57" i="9"/>
  <c r="AC57" i="9"/>
  <c r="J57" i="9"/>
  <c r="Z57" i="9"/>
  <c r="Y57" i="9"/>
  <c r="E57" i="9"/>
  <c r="R57" i="9"/>
  <c r="T57" i="9"/>
  <c r="P57" i="9"/>
  <c r="V57" i="9"/>
  <c r="F57" i="9"/>
  <c r="AE57" i="9"/>
  <c r="L57" i="9"/>
  <c r="S57" i="9"/>
  <c r="U57" i="9"/>
  <c r="Q57" i="9"/>
  <c r="W57" i="9"/>
  <c r="M57" i="9"/>
  <c r="AB57" i="9"/>
  <c r="AA57" i="9"/>
  <c r="A58" i="9"/>
  <c r="B58" i="9"/>
  <c r="C58" i="9"/>
  <c r="D58" i="9"/>
  <c r="AC58" i="9"/>
  <c r="J58" i="9"/>
  <c r="Z58" i="9"/>
  <c r="Y58" i="9"/>
  <c r="E58" i="9"/>
  <c r="R58" i="9"/>
  <c r="T58" i="9"/>
  <c r="P58" i="9"/>
  <c r="V58" i="9"/>
  <c r="F58" i="9"/>
  <c r="AE58" i="9"/>
  <c r="L58" i="9"/>
  <c r="S58" i="9"/>
  <c r="U58" i="9"/>
  <c r="Q58" i="9"/>
  <c r="W58" i="9"/>
  <c r="M58" i="9"/>
  <c r="AB58" i="9"/>
  <c r="AA58" i="9"/>
  <c r="A59" i="9"/>
  <c r="B59" i="9"/>
  <c r="C59" i="9"/>
  <c r="D59" i="9"/>
  <c r="AC59" i="9"/>
  <c r="J59" i="9"/>
  <c r="Z59" i="9"/>
  <c r="Y59" i="9"/>
  <c r="E59" i="9"/>
  <c r="R59" i="9"/>
  <c r="T59" i="9"/>
  <c r="P59" i="9"/>
  <c r="V59" i="9"/>
  <c r="F59" i="9"/>
  <c r="AE59" i="9"/>
  <c r="L59" i="9"/>
  <c r="S59" i="9"/>
  <c r="U59" i="9"/>
  <c r="Q59" i="9"/>
  <c r="W59" i="9"/>
  <c r="M59" i="9"/>
  <c r="AB59" i="9"/>
  <c r="AA59" i="9"/>
  <c r="A60" i="9"/>
  <c r="B60" i="9"/>
  <c r="C60" i="9"/>
  <c r="D60" i="9"/>
  <c r="AC60" i="9"/>
  <c r="J60" i="9"/>
  <c r="Z60" i="9"/>
  <c r="Y60" i="9"/>
  <c r="E60" i="9"/>
  <c r="R60" i="9"/>
  <c r="T60" i="9"/>
  <c r="P60" i="9"/>
  <c r="V60" i="9"/>
  <c r="F60" i="9"/>
  <c r="AE60" i="9"/>
  <c r="L60" i="9"/>
  <c r="S60" i="9"/>
  <c r="U60" i="9"/>
  <c r="Q60" i="9"/>
  <c r="W60" i="9"/>
  <c r="M60" i="9"/>
  <c r="AB60" i="9"/>
  <c r="AA60" i="9"/>
  <c r="A61" i="9"/>
  <c r="B61" i="9"/>
  <c r="C61" i="9"/>
  <c r="D61" i="9"/>
  <c r="AC61" i="9"/>
  <c r="J61" i="9"/>
  <c r="Z61" i="9"/>
  <c r="Y61" i="9"/>
  <c r="E61" i="9"/>
  <c r="R61" i="9"/>
  <c r="T61" i="9"/>
  <c r="P61" i="9"/>
  <c r="V61" i="9"/>
  <c r="F61" i="9"/>
  <c r="AE61" i="9"/>
  <c r="L61" i="9"/>
  <c r="S61" i="9"/>
  <c r="U61" i="9"/>
  <c r="Q61" i="9"/>
  <c r="W61" i="9"/>
  <c r="M61" i="9"/>
  <c r="AB61" i="9"/>
  <c r="AA61" i="9"/>
  <c r="A62" i="9"/>
  <c r="B62" i="9"/>
  <c r="C62" i="9"/>
  <c r="D62" i="9"/>
  <c r="AC62" i="9"/>
  <c r="J62" i="9"/>
  <c r="Z62" i="9"/>
  <c r="Y62" i="9"/>
  <c r="E62" i="9"/>
  <c r="R62" i="9"/>
  <c r="T62" i="9"/>
  <c r="P62" i="9"/>
  <c r="V62" i="9"/>
  <c r="F62" i="9"/>
  <c r="AE62" i="9"/>
  <c r="L62" i="9"/>
  <c r="S62" i="9"/>
  <c r="U62" i="9"/>
  <c r="Q62" i="9"/>
  <c r="W62" i="9"/>
  <c r="M62" i="9"/>
  <c r="AB62" i="9"/>
  <c r="AA62" i="9"/>
  <c r="A63" i="9"/>
  <c r="B63" i="9"/>
  <c r="C63" i="9"/>
  <c r="D63" i="9"/>
  <c r="AC63" i="9"/>
  <c r="J63" i="9"/>
  <c r="Z63" i="9"/>
  <c r="Y63" i="9"/>
  <c r="E63" i="9"/>
  <c r="R63" i="9"/>
  <c r="T63" i="9"/>
  <c r="P63" i="9"/>
  <c r="V63" i="9"/>
  <c r="F63" i="9"/>
  <c r="AE63" i="9"/>
  <c r="L63" i="9"/>
  <c r="S63" i="9"/>
  <c r="U63" i="9"/>
  <c r="Q63" i="9"/>
  <c r="W63" i="9"/>
  <c r="M63" i="9"/>
  <c r="AB63" i="9"/>
  <c r="AA63" i="9"/>
  <c r="A64" i="9"/>
  <c r="B64" i="9"/>
  <c r="C64" i="9"/>
  <c r="D64" i="9"/>
  <c r="AC64" i="9"/>
  <c r="J64" i="9"/>
  <c r="Z64" i="9"/>
  <c r="Y64" i="9"/>
  <c r="E64" i="9"/>
  <c r="R64" i="9"/>
  <c r="T64" i="9"/>
  <c r="P64" i="9"/>
  <c r="V64" i="9"/>
  <c r="F64" i="9"/>
  <c r="AE64" i="9"/>
  <c r="L64" i="9"/>
  <c r="S64" i="9"/>
  <c r="U64" i="9"/>
  <c r="Q64" i="9"/>
  <c r="W64" i="9"/>
  <c r="M64" i="9"/>
  <c r="AB64" i="9"/>
  <c r="AA64" i="9"/>
  <c r="A65" i="9"/>
  <c r="B65" i="9"/>
  <c r="C65" i="9"/>
  <c r="D65" i="9"/>
  <c r="AC65" i="9"/>
  <c r="J65" i="9"/>
  <c r="Z65" i="9"/>
  <c r="Y65" i="9"/>
  <c r="E65" i="9"/>
  <c r="R65" i="9"/>
  <c r="T65" i="9"/>
  <c r="P65" i="9"/>
  <c r="V65" i="9"/>
  <c r="F65" i="9"/>
  <c r="AE65" i="9"/>
  <c r="L65" i="9"/>
  <c r="S65" i="9"/>
  <c r="U65" i="9"/>
  <c r="Q65" i="9"/>
  <c r="W65" i="9"/>
  <c r="M65" i="9"/>
  <c r="AB65" i="9"/>
  <c r="AA65" i="9"/>
  <c r="A66" i="9"/>
  <c r="B66" i="9"/>
  <c r="C66" i="9"/>
  <c r="D66" i="9"/>
  <c r="AC66" i="9"/>
  <c r="J66" i="9"/>
  <c r="Z66" i="9"/>
  <c r="Y66" i="9"/>
  <c r="E66" i="9"/>
  <c r="R66" i="9"/>
  <c r="T66" i="9"/>
  <c r="P66" i="9"/>
  <c r="V66" i="9"/>
  <c r="F66" i="9"/>
  <c r="AE66" i="9"/>
  <c r="L66" i="9"/>
  <c r="S66" i="9"/>
  <c r="U66" i="9"/>
  <c r="Q66" i="9"/>
  <c r="W66" i="9"/>
  <c r="M66" i="9"/>
  <c r="AB66" i="9"/>
  <c r="AA66" i="9"/>
  <c r="A67" i="9"/>
  <c r="B67" i="9"/>
  <c r="C67" i="9"/>
  <c r="D67" i="9"/>
  <c r="AC67" i="9"/>
  <c r="J67" i="9"/>
  <c r="Z67" i="9"/>
  <c r="Y67" i="9"/>
  <c r="E67" i="9"/>
  <c r="R67" i="9"/>
  <c r="T67" i="9"/>
  <c r="P67" i="9"/>
  <c r="V67" i="9"/>
  <c r="F67" i="9"/>
  <c r="AE67" i="9"/>
  <c r="L67" i="9"/>
  <c r="S67" i="9"/>
  <c r="U67" i="9"/>
  <c r="Q67" i="9"/>
  <c r="W67" i="9"/>
  <c r="M67" i="9"/>
  <c r="AB67" i="9"/>
  <c r="AA67" i="9"/>
  <c r="A68" i="9"/>
  <c r="B68" i="9"/>
  <c r="C68" i="9"/>
  <c r="D68" i="9"/>
  <c r="AC68" i="9"/>
  <c r="J68" i="9"/>
  <c r="Z68" i="9"/>
  <c r="Y68" i="9"/>
  <c r="E68" i="9"/>
  <c r="R68" i="9"/>
  <c r="T68" i="9"/>
  <c r="P68" i="9"/>
  <c r="V68" i="9"/>
  <c r="F68" i="9"/>
  <c r="AE68" i="9"/>
  <c r="L68" i="9"/>
  <c r="S68" i="9"/>
  <c r="U68" i="9"/>
  <c r="Q68" i="9"/>
  <c r="W68" i="9"/>
  <c r="M68" i="9"/>
  <c r="AB68" i="9"/>
  <c r="AA68" i="9"/>
  <c r="A69" i="9"/>
  <c r="B69" i="9"/>
  <c r="C69" i="9"/>
  <c r="D69" i="9"/>
  <c r="AC69" i="9"/>
  <c r="J69" i="9"/>
  <c r="Z69" i="9"/>
  <c r="Y69" i="9"/>
  <c r="E69" i="9"/>
  <c r="R69" i="9"/>
  <c r="T69" i="9"/>
  <c r="P69" i="9"/>
  <c r="V69" i="9"/>
  <c r="F69" i="9"/>
  <c r="AE69" i="9"/>
  <c r="L69" i="9"/>
  <c r="S69" i="9"/>
  <c r="U69" i="9"/>
  <c r="Q69" i="9"/>
  <c r="W69" i="9"/>
  <c r="M69" i="9"/>
  <c r="AB69" i="9"/>
  <c r="AA69" i="9"/>
  <c r="A70" i="9"/>
  <c r="B70" i="9"/>
  <c r="C70" i="9"/>
  <c r="D70" i="9"/>
  <c r="AC70" i="9"/>
  <c r="J70" i="9"/>
  <c r="Z70" i="9"/>
  <c r="Y70" i="9"/>
  <c r="E70" i="9"/>
  <c r="R70" i="9"/>
  <c r="T70" i="9"/>
  <c r="P70" i="9"/>
  <c r="V70" i="9"/>
  <c r="F70" i="9"/>
  <c r="AE70" i="9"/>
  <c r="L70" i="9"/>
  <c r="S70" i="9"/>
  <c r="U70" i="9"/>
  <c r="Q70" i="9"/>
  <c r="W70" i="9"/>
  <c r="M70" i="9"/>
  <c r="AB70" i="9"/>
  <c r="AA70" i="9"/>
  <c r="A71" i="9"/>
  <c r="B71" i="9"/>
  <c r="C71" i="9"/>
  <c r="D71" i="9"/>
  <c r="AC71" i="9"/>
  <c r="J71" i="9"/>
  <c r="Z71" i="9"/>
  <c r="Y71" i="9"/>
  <c r="E71" i="9"/>
  <c r="R71" i="9"/>
  <c r="T71" i="9"/>
  <c r="P71" i="9"/>
  <c r="V71" i="9"/>
  <c r="F71" i="9"/>
  <c r="AE71" i="9"/>
  <c r="L71" i="9"/>
  <c r="S71" i="9"/>
  <c r="U71" i="9"/>
  <c r="Q71" i="9"/>
  <c r="W71" i="9"/>
  <c r="M71" i="9"/>
  <c r="AB71" i="9"/>
  <c r="AA71" i="9"/>
  <c r="A72" i="9"/>
  <c r="B72" i="9"/>
  <c r="C72" i="9"/>
  <c r="D72" i="9"/>
  <c r="AC72" i="9"/>
  <c r="J72" i="9"/>
  <c r="Z72" i="9"/>
  <c r="Y72" i="9"/>
  <c r="E72" i="9"/>
  <c r="R72" i="9"/>
  <c r="T72" i="9"/>
  <c r="P72" i="9"/>
  <c r="V72" i="9"/>
  <c r="F72" i="9"/>
  <c r="AE72" i="9"/>
  <c r="L72" i="9"/>
  <c r="S72" i="9"/>
  <c r="U72" i="9"/>
  <c r="Q72" i="9"/>
  <c r="W72" i="9"/>
  <c r="M72" i="9"/>
  <c r="AB72" i="9"/>
  <c r="AA72" i="9"/>
  <c r="A73" i="9"/>
  <c r="B73" i="9"/>
  <c r="C73" i="9"/>
  <c r="D73" i="9"/>
  <c r="AC73" i="9"/>
  <c r="J73" i="9"/>
  <c r="Z73" i="9"/>
  <c r="Y73" i="9"/>
  <c r="E73" i="9"/>
  <c r="R73" i="9"/>
  <c r="T73" i="9"/>
  <c r="P73" i="9"/>
  <c r="V73" i="9"/>
  <c r="F73" i="9"/>
  <c r="AE73" i="9"/>
  <c r="L73" i="9"/>
  <c r="S73" i="9"/>
  <c r="U73" i="9"/>
  <c r="Q73" i="9"/>
  <c r="W73" i="9"/>
  <c r="M73" i="9"/>
  <c r="AB73" i="9"/>
  <c r="AA73" i="9"/>
  <c r="A74" i="9"/>
  <c r="B74" i="9"/>
  <c r="C74" i="9"/>
  <c r="D74" i="9"/>
  <c r="AC74" i="9"/>
  <c r="J74" i="9"/>
  <c r="Z74" i="9"/>
  <c r="Y74" i="9"/>
  <c r="E74" i="9"/>
  <c r="R74" i="9"/>
  <c r="T74" i="9"/>
  <c r="P74" i="9"/>
  <c r="V74" i="9"/>
  <c r="F74" i="9"/>
  <c r="AE74" i="9"/>
  <c r="L74" i="9"/>
  <c r="S74" i="9"/>
  <c r="U74" i="9"/>
  <c r="Q74" i="9"/>
  <c r="W74" i="9"/>
  <c r="M74" i="9"/>
  <c r="AB74" i="9"/>
  <c r="AA74" i="9"/>
  <c r="A75" i="9"/>
  <c r="B75" i="9"/>
  <c r="C75" i="9"/>
  <c r="D75" i="9"/>
  <c r="AC75" i="9"/>
  <c r="J75" i="9"/>
  <c r="Z75" i="9"/>
  <c r="Y75" i="9"/>
  <c r="E75" i="9"/>
  <c r="R75" i="9"/>
  <c r="T75" i="9"/>
  <c r="P75" i="9"/>
  <c r="V75" i="9"/>
  <c r="F75" i="9"/>
  <c r="AE75" i="9"/>
  <c r="L75" i="9"/>
  <c r="S75" i="9"/>
  <c r="U75" i="9"/>
  <c r="Q75" i="9"/>
  <c r="W75" i="9"/>
  <c r="M75" i="9"/>
  <c r="AB75" i="9"/>
  <c r="AA75" i="9"/>
  <c r="A76" i="9"/>
  <c r="B76" i="9"/>
  <c r="C76" i="9"/>
  <c r="D76" i="9"/>
  <c r="AC76" i="9"/>
  <c r="J76" i="9"/>
  <c r="Z76" i="9"/>
  <c r="Y76" i="9"/>
  <c r="E76" i="9"/>
  <c r="R76" i="9"/>
  <c r="T76" i="9"/>
  <c r="P76" i="9"/>
  <c r="V76" i="9"/>
  <c r="F76" i="9"/>
  <c r="AE76" i="9"/>
  <c r="L76" i="9"/>
  <c r="S76" i="9"/>
  <c r="U76" i="9"/>
  <c r="Q76" i="9"/>
  <c r="W76" i="9"/>
  <c r="M76" i="9"/>
  <c r="AB76" i="9"/>
  <c r="AA76" i="9"/>
  <c r="A77" i="9"/>
  <c r="B77" i="9"/>
  <c r="C77" i="9"/>
  <c r="D77" i="9"/>
  <c r="AC77" i="9"/>
  <c r="J77" i="9"/>
  <c r="Z77" i="9"/>
  <c r="Y77" i="9"/>
  <c r="E77" i="9"/>
  <c r="R77" i="9"/>
  <c r="T77" i="9"/>
  <c r="P77" i="9"/>
  <c r="V77" i="9"/>
  <c r="F77" i="9"/>
  <c r="AE77" i="9"/>
  <c r="L77" i="9"/>
  <c r="S77" i="9"/>
  <c r="U77" i="9"/>
  <c r="Q77" i="9"/>
  <c r="W77" i="9"/>
  <c r="M77" i="9"/>
  <c r="AB77" i="9"/>
  <c r="AA77" i="9"/>
  <c r="A78" i="9"/>
  <c r="B78" i="9"/>
  <c r="C78" i="9"/>
  <c r="D78" i="9"/>
  <c r="AC78" i="9"/>
  <c r="J78" i="9"/>
  <c r="Z78" i="9"/>
  <c r="Y78" i="9"/>
  <c r="E78" i="9"/>
  <c r="R78" i="9"/>
  <c r="T78" i="9"/>
  <c r="P78" i="9"/>
  <c r="V78" i="9"/>
  <c r="F78" i="9"/>
  <c r="AE78" i="9"/>
  <c r="L78" i="9"/>
  <c r="S78" i="9"/>
  <c r="U78" i="9"/>
  <c r="Q78" i="9"/>
  <c r="W78" i="9"/>
  <c r="M78" i="9"/>
  <c r="AB78" i="9"/>
  <c r="AA78" i="9"/>
  <c r="A79" i="9"/>
  <c r="B79" i="9"/>
  <c r="C79" i="9"/>
  <c r="D79" i="9"/>
  <c r="AC79" i="9"/>
  <c r="J79" i="9"/>
  <c r="Z79" i="9"/>
  <c r="Y79" i="9"/>
  <c r="E79" i="9"/>
  <c r="R79" i="9"/>
  <c r="T79" i="9"/>
  <c r="P79" i="9"/>
  <c r="V79" i="9"/>
  <c r="F79" i="9"/>
  <c r="AE79" i="9"/>
  <c r="L79" i="9"/>
  <c r="S79" i="9"/>
  <c r="U79" i="9"/>
  <c r="Q79" i="9"/>
  <c r="W79" i="9"/>
  <c r="M79" i="9"/>
  <c r="AB79" i="9"/>
  <c r="AA79" i="9"/>
  <c r="A80" i="9"/>
  <c r="B80" i="9"/>
  <c r="C80" i="9"/>
  <c r="D80" i="9"/>
  <c r="AC80" i="9"/>
  <c r="J80" i="9"/>
  <c r="Z80" i="9"/>
  <c r="Y80" i="9"/>
  <c r="E80" i="9"/>
  <c r="R80" i="9"/>
  <c r="T80" i="9"/>
  <c r="P80" i="9"/>
  <c r="V80" i="9"/>
  <c r="F80" i="9"/>
  <c r="AE80" i="9"/>
  <c r="L80" i="9"/>
  <c r="S80" i="9"/>
  <c r="U80" i="9"/>
  <c r="Q80" i="9"/>
  <c r="W80" i="9"/>
  <c r="M80" i="9"/>
  <c r="AB80" i="9"/>
  <c r="AA80" i="9"/>
  <c r="A81" i="9"/>
  <c r="B81" i="9"/>
  <c r="C81" i="9"/>
  <c r="D81" i="9"/>
  <c r="AC81" i="9"/>
  <c r="J81" i="9"/>
  <c r="Z81" i="9"/>
  <c r="Y81" i="9"/>
  <c r="E81" i="9"/>
  <c r="R81" i="9"/>
  <c r="T81" i="9"/>
  <c r="P81" i="9"/>
  <c r="V81" i="9"/>
  <c r="F81" i="9"/>
  <c r="AE81" i="9"/>
  <c r="L81" i="9"/>
  <c r="S81" i="9"/>
  <c r="U81" i="9"/>
  <c r="Q81" i="9"/>
  <c r="W81" i="9"/>
  <c r="M81" i="9"/>
  <c r="AB81" i="9"/>
  <c r="AA81" i="9"/>
  <c r="A82" i="9"/>
  <c r="B82" i="9"/>
  <c r="C82" i="9"/>
  <c r="D82" i="9"/>
  <c r="AC82" i="9"/>
  <c r="J82" i="9"/>
  <c r="Z82" i="9"/>
  <c r="Y82" i="9"/>
  <c r="E82" i="9"/>
  <c r="R82" i="9"/>
  <c r="T82" i="9"/>
  <c r="P82" i="9"/>
  <c r="V82" i="9"/>
  <c r="F82" i="9"/>
  <c r="AE82" i="9"/>
  <c r="L82" i="9"/>
  <c r="S82" i="9"/>
  <c r="U82" i="9"/>
  <c r="Q82" i="9"/>
  <c r="W82" i="9"/>
  <c r="M82" i="9"/>
  <c r="AB82" i="9"/>
  <c r="AA82" i="9"/>
  <c r="A83" i="9"/>
  <c r="B83" i="9"/>
  <c r="C83" i="9"/>
  <c r="D83" i="9"/>
  <c r="AC83" i="9"/>
  <c r="J83" i="9"/>
  <c r="Z83" i="9"/>
  <c r="Y83" i="9"/>
  <c r="E83" i="9"/>
  <c r="R83" i="9"/>
  <c r="T83" i="9"/>
  <c r="P83" i="9"/>
  <c r="V83" i="9"/>
  <c r="F83" i="9"/>
  <c r="AE83" i="9"/>
  <c r="L83" i="9"/>
  <c r="S83" i="9"/>
  <c r="U83" i="9"/>
  <c r="Q83" i="9"/>
  <c r="W83" i="9"/>
  <c r="M83" i="9"/>
  <c r="AB83" i="9"/>
  <c r="AA83" i="9"/>
  <c r="A84" i="9"/>
  <c r="B84" i="9"/>
  <c r="C84" i="9"/>
  <c r="D84" i="9"/>
  <c r="AC84" i="9"/>
  <c r="J84" i="9"/>
  <c r="Z84" i="9"/>
  <c r="Y84" i="9"/>
  <c r="E84" i="9"/>
  <c r="R84" i="9"/>
  <c r="T84" i="9"/>
  <c r="P84" i="9"/>
  <c r="V84" i="9"/>
  <c r="F84" i="9"/>
  <c r="AE84" i="9"/>
  <c r="L84" i="9"/>
  <c r="S84" i="9"/>
  <c r="U84" i="9"/>
  <c r="Q84" i="9"/>
  <c r="W84" i="9"/>
  <c r="M84" i="9"/>
  <c r="AB84" i="9"/>
  <c r="AA84" i="9"/>
  <c r="A85" i="9"/>
  <c r="B85" i="9"/>
  <c r="C85" i="9"/>
  <c r="D85" i="9"/>
  <c r="AC85" i="9"/>
  <c r="J85" i="9"/>
  <c r="Z85" i="9"/>
  <c r="Y85" i="9"/>
  <c r="E85" i="9"/>
  <c r="R85" i="9"/>
  <c r="T85" i="9"/>
  <c r="P85" i="9"/>
  <c r="V85" i="9"/>
  <c r="F85" i="9"/>
  <c r="AE85" i="9"/>
  <c r="L85" i="9"/>
  <c r="S85" i="9"/>
  <c r="U85" i="9"/>
  <c r="Q85" i="9"/>
  <c r="W85" i="9"/>
  <c r="M85" i="9"/>
  <c r="AB85" i="9"/>
  <c r="AA85" i="9"/>
  <c r="A86" i="9"/>
  <c r="B86" i="9"/>
  <c r="C86" i="9"/>
  <c r="D86" i="9"/>
  <c r="AC86" i="9"/>
  <c r="J86" i="9"/>
  <c r="Z86" i="9"/>
  <c r="Y86" i="9"/>
  <c r="E86" i="9"/>
  <c r="R86" i="9"/>
  <c r="T86" i="9"/>
  <c r="P86" i="9"/>
  <c r="V86" i="9"/>
  <c r="F86" i="9"/>
  <c r="AE86" i="9"/>
  <c r="L86" i="9"/>
  <c r="S86" i="9"/>
  <c r="U86" i="9"/>
  <c r="Q86" i="9"/>
  <c r="W86" i="9"/>
  <c r="M86" i="9"/>
  <c r="AB86" i="9"/>
  <c r="AA86" i="9"/>
  <c r="A87" i="9"/>
  <c r="B87" i="9"/>
  <c r="C87" i="9"/>
  <c r="D87" i="9"/>
  <c r="AC87" i="9"/>
  <c r="J87" i="9"/>
  <c r="Z87" i="9"/>
  <c r="Y87" i="9"/>
  <c r="E87" i="9"/>
  <c r="R87" i="9"/>
  <c r="T87" i="9"/>
  <c r="P87" i="9"/>
  <c r="V87" i="9"/>
  <c r="F87" i="9"/>
  <c r="AE87" i="9"/>
  <c r="L87" i="9"/>
  <c r="S87" i="9"/>
  <c r="U87" i="9"/>
  <c r="Q87" i="9"/>
  <c r="W87" i="9"/>
  <c r="M87" i="9"/>
  <c r="AB87" i="9"/>
  <c r="AA87" i="9"/>
  <c r="A88" i="9"/>
  <c r="B88" i="9"/>
  <c r="C88" i="9"/>
  <c r="D88" i="9"/>
  <c r="AC88" i="9"/>
  <c r="J88" i="9"/>
  <c r="Z88" i="9"/>
  <c r="Y88" i="9"/>
  <c r="E88" i="9"/>
  <c r="R88" i="9"/>
  <c r="T88" i="9"/>
  <c r="P88" i="9"/>
  <c r="V88" i="9"/>
  <c r="F88" i="9"/>
  <c r="AE88" i="9"/>
  <c r="L88" i="9"/>
  <c r="S88" i="9"/>
  <c r="U88" i="9"/>
  <c r="Q88" i="9"/>
  <c r="W88" i="9"/>
  <c r="M88" i="9"/>
  <c r="AB88" i="9"/>
  <c r="AA88" i="9"/>
  <c r="A89" i="9"/>
  <c r="B89" i="9"/>
  <c r="C89" i="9"/>
  <c r="D89" i="9"/>
  <c r="AC89" i="9"/>
  <c r="J89" i="9"/>
  <c r="Z89" i="9"/>
  <c r="Y89" i="9"/>
  <c r="E89" i="9"/>
  <c r="R89" i="9"/>
  <c r="T89" i="9"/>
  <c r="P89" i="9"/>
  <c r="V89" i="9"/>
  <c r="F89" i="9"/>
  <c r="AE89" i="9"/>
  <c r="L89" i="9"/>
  <c r="S89" i="9"/>
  <c r="U89" i="9"/>
  <c r="Q89" i="9"/>
  <c r="W89" i="9"/>
  <c r="M89" i="9"/>
  <c r="AB89" i="9"/>
  <c r="AA89" i="9"/>
  <c r="A90" i="9"/>
  <c r="B90" i="9"/>
  <c r="C90" i="9"/>
  <c r="D90" i="9"/>
  <c r="J90" i="9"/>
  <c r="Z90" i="9"/>
  <c r="Y90" i="9"/>
  <c r="E90" i="9"/>
  <c r="R90" i="9"/>
  <c r="T90" i="9"/>
  <c r="P90" i="9"/>
  <c r="V90" i="9"/>
  <c r="F90" i="9"/>
  <c r="AE90" i="9"/>
  <c r="L90" i="9"/>
  <c r="S90" i="9"/>
  <c r="U90" i="9"/>
  <c r="Q90" i="9"/>
  <c r="W90" i="9"/>
  <c r="M90" i="9"/>
  <c r="AB90" i="9"/>
  <c r="AA90" i="9"/>
  <c r="A91" i="9"/>
  <c r="B91" i="9"/>
  <c r="C91" i="9"/>
  <c r="D91" i="9"/>
  <c r="J91" i="9"/>
  <c r="Z91" i="9"/>
  <c r="Y91" i="9"/>
  <c r="E91" i="9"/>
  <c r="R91" i="9"/>
  <c r="T91" i="9"/>
  <c r="P91" i="9"/>
  <c r="V91" i="9"/>
  <c r="F91" i="9"/>
  <c r="AE91" i="9"/>
  <c r="L91" i="9"/>
  <c r="S91" i="9"/>
  <c r="U91" i="9"/>
  <c r="Q91" i="9"/>
  <c r="W91" i="9"/>
  <c r="M91" i="9"/>
  <c r="AB91" i="9"/>
  <c r="AA91" i="9"/>
  <c r="A92" i="9"/>
  <c r="B92" i="9"/>
  <c r="C92" i="9"/>
  <c r="D92" i="9"/>
  <c r="J92" i="9"/>
  <c r="Z92" i="9"/>
  <c r="Y92" i="9"/>
  <c r="E92" i="9"/>
  <c r="R92" i="9"/>
  <c r="T92" i="9"/>
  <c r="P92" i="9"/>
  <c r="V92" i="9"/>
  <c r="F92" i="9"/>
  <c r="AE92" i="9"/>
  <c r="L92" i="9"/>
  <c r="S92" i="9"/>
  <c r="U92" i="9"/>
  <c r="Q92" i="9"/>
  <c r="W92" i="9"/>
  <c r="M92" i="9"/>
  <c r="AB92" i="9"/>
  <c r="AA92" i="9"/>
  <c r="A93" i="9"/>
  <c r="B93" i="9"/>
  <c r="C93" i="9"/>
  <c r="D93" i="9"/>
  <c r="J93" i="9"/>
  <c r="Z93" i="9"/>
  <c r="Y93" i="9"/>
  <c r="E93" i="9"/>
  <c r="R93" i="9"/>
  <c r="T93" i="9"/>
  <c r="P93" i="9"/>
  <c r="V93" i="9"/>
  <c r="F93" i="9"/>
  <c r="AE93" i="9"/>
  <c r="L93" i="9"/>
  <c r="S93" i="9"/>
  <c r="U93" i="9"/>
  <c r="Q93" i="9"/>
  <c r="W93" i="9"/>
  <c r="M93" i="9"/>
  <c r="AB93" i="9"/>
  <c r="AA93" i="9"/>
  <c r="A94" i="9"/>
  <c r="B94" i="9"/>
  <c r="C94" i="9"/>
  <c r="D94" i="9"/>
  <c r="J94" i="9"/>
  <c r="Z94" i="9"/>
  <c r="Y94" i="9"/>
  <c r="E94" i="9"/>
  <c r="R94" i="9"/>
  <c r="T94" i="9"/>
  <c r="P94" i="9"/>
  <c r="V94" i="9"/>
  <c r="F94" i="9"/>
  <c r="AE94" i="9"/>
  <c r="L94" i="9"/>
  <c r="S94" i="9"/>
  <c r="U94" i="9"/>
  <c r="Q94" i="9"/>
  <c r="W94" i="9"/>
  <c r="M94" i="9"/>
  <c r="AB94" i="9"/>
  <c r="AA94" i="9"/>
  <c r="A95" i="9"/>
  <c r="B95" i="9"/>
  <c r="C95" i="9"/>
  <c r="D95" i="9"/>
  <c r="J95" i="9"/>
  <c r="Z95" i="9"/>
  <c r="Y95" i="9"/>
  <c r="E95" i="9"/>
  <c r="R95" i="9"/>
  <c r="T95" i="9"/>
  <c r="P95" i="9"/>
  <c r="V95" i="9"/>
  <c r="F95" i="9"/>
  <c r="AE95" i="9"/>
  <c r="L95" i="9"/>
  <c r="S95" i="9"/>
  <c r="U95" i="9"/>
  <c r="Q95" i="9"/>
  <c r="W95" i="9"/>
  <c r="M95" i="9"/>
  <c r="AB95" i="9"/>
  <c r="AA95" i="9"/>
  <c r="A96" i="9"/>
  <c r="B96" i="9"/>
  <c r="C96" i="9"/>
  <c r="D96" i="9"/>
  <c r="J96" i="9"/>
  <c r="Z96" i="9"/>
  <c r="Y96" i="9"/>
  <c r="E96" i="9"/>
  <c r="R96" i="9"/>
  <c r="T96" i="9"/>
  <c r="P96" i="9"/>
  <c r="V96" i="9"/>
  <c r="F96" i="9"/>
  <c r="AE96" i="9"/>
  <c r="L96" i="9"/>
  <c r="S96" i="9"/>
  <c r="U96" i="9"/>
  <c r="Q96" i="9"/>
  <c r="W96" i="9"/>
  <c r="M96" i="9"/>
  <c r="AB96" i="9"/>
  <c r="AA96" i="9"/>
  <c r="A97" i="9"/>
  <c r="B97" i="9"/>
  <c r="C97" i="9"/>
  <c r="D97" i="9"/>
  <c r="J97" i="9"/>
  <c r="Z97" i="9"/>
  <c r="Y97" i="9"/>
  <c r="E97" i="9"/>
  <c r="R97" i="9"/>
  <c r="T97" i="9"/>
  <c r="P97" i="9"/>
  <c r="V97" i="9"/>
  <c r="F97" i="9"/>
  <c r="AE97" i="9"/>
  <c r="L97" i="9"/>
  <c r="S97" i="9"/>
  <c r="U97" i="9"/>
  <c r="Q97" i="9"/>
  <c r="W97" i="9"/>
  <c r="M97" i="9"/>
  <c r="AB97" i="9"/>
  <c r="AA97" i="9"/>
  <c r="A98" i="9"/>
  <c r="B98" i="9"/>
  <c r="C98" i="9"/>
  <c r="D98" i="9"/>
  <c r="J98" i="9"/>
  <c r="Z98" i="9"/>
  <c r="Y98" i="9"/>
  <c r="E98" i="9"/>
  <c r="R98" i="9"/>
  <c r="T98" i="9"/>
  <c r="P98" i="9"/>
  <c r="V98" i="9"/>
  <c r="F98" i="9"/>
  <c r="AE98" i="9"/>
  <c r="L98" i="9"/>
  <c r="S98" i="9"/>
  <c r="U98" i="9"/>
  <c r="Q98" i="9"/>
  <c r="W98" i="9"/>
  <c r="M98" i="9"/>
  <c r="AB98" i="9"/>
  <c r="AA98" i="9"/>
  <c r="A99" i="9"/>
  <c r="B99" i="9"/>
  <c r="C99" i="9"/>
  <c r="D99" i="9"/>
  <c r="J99" i="9"/>
  <c r="Z99" i="9"/>
  <c r="Y99" i="9"/>
  <c r="E99" i="9"/>
  <c r="R99" i="9"/>
  <c r="T99" i="9"/>
  <c r="P99" i="9"/>
  <c r="V99" i="9"/>
  <c r="F99" i="9"/>
  <c r="AE99" i="9"/>
  <c r="L99" i="9"/>
  <c r="S99" i="9"/>
  <c r="U99" i="9"/>
  <c r="Q99" i="9"/>
  <c r="W99" i="9"/>
  <c r="M99" i="9"/>
  <c r="AB99" i="9"/>
  <c r="AA99" i="9"/>
  <c r="A100" i="9"/>
  <c r="B100" i="9"/>
  <c r="C100" i="9"/>
  <c r="D100" i="9"/>
  <c r="AC100" i="9"/>
  <c r="J100" i="9"/>
  <c r="Z100" i="9"/>
  <c r="Y100" i="9"/>
  <c r="E100" i="9"/>
  <c r="R100" i="9"/>
  <c r="T100" i="9"/>
  <c r="P100" i="9"/>
  <c r="V100" i="9"/>
  <c r="F100" i="9"/>
  <c r="AE100" i="9"/>
  <c r="L100" i="9"/>
  <c r="S100" i="9"/>
  <c r="U100" i="9"/>
  <c r="Q100" i="9"/>
  <c r="W100" i="9"/>
  <c r="M100" i="9"/>
  <c r="AB100" i="9"/>
  <c r="AA100" i="9"/>
  <c r="A101" i="9"/>
  <c r="B101" i="9"/>
  <c r="C101" i="9"/>
  <c r="D101" i="9"/>
  <c r="AC101" i="9"/>
  <c r="J101" i="9"/>
  <c r="Z101" i="9"/>
  <c r="Y101" i="9"/>
  <c r="E101" i="9"/>
  <c r="R101" i="9"/>
  <c r="T101" i="9"/>
  <c r="P101" i="9"/>
  <c r="V101" i="9"/>
  <c r="F101" i="9"/>
  <c r="AE101" i="9"/>
  <c r="L101" i="9"/>
  <c r="S101" i="9"/>
  <c r="U101" i="9"/>
  <c r="Q101" i="9"/>
  <c r="W101" i="9"/>
  <c r="M101" i="9"/>
  <c r="AB101" i="9"/>
  <c r="AA101" i="9"/>
  <c r="A102" i="9"/>
  <c r="B102" i="9"/>
  <c r="C102" i="9"/>
  <c r="D102" i="9"/>
  <c r="AC102" i="9"/>
  <c r="J102" i="9"/>
  <c r="Z102" i="9"/>
  <c r="Y102" i="9"/>
  <c r="E102" i="9"/>
  <c r="R102" i="9"/>
  <c r="T102" i="9"/>
  <c r="P102" i="9"/>
  <c r="V102" i="9"/>
  <c r="F102" i="9"/>
  <c r="AE102" i="9"/>
  <c r="L102" i="9"/>
  <c r="S102" i="9"/>
  <c r="U102" i="9"/>
  <c r="Q102" i="9"/>
  <c r="W102" i="9"/>
  <c r="M102" i="9"/>
  <c r="AB102" i="9"/>
  <c r="AA102" i="9"/>
  <c r="A103" i="9"/>
  <c r="B103" i="9"/>
  <c r="C103" i="9"/>
  <c r="D103" i="9"/>
  <c r="AC103" i="9"/>
  <c r="J103" i="9"/>
  <c r="Z103" i="9"/>
  <c r="Y103" i="9"/>
  <c r="E103" i="9"/>
  <c r="R103" i="9"/>
  <c r="T103" i="9"/>
  <c r="P103" i="9"/>
  <c r="V103" i="9"/>
  <c r="F103" i="9"/>
  <c r="AE103" i="9"/>
  <c r="L103" i="9"/>
  <c r="S103" i="9"/>
  <c r="U103" i="9"/>
  <c r="Q103" i="9"/>
  <c r="W103" i="9"/>
  <c r="M103" i="9"/>
  <c r="AB103" i="9"/>
  <c r="AA103" i="9"/>
  <c r="A104" i="9"/>
  <c r="B104" i="9"/>
  <c r="C104" i="9"/>
  <c r="D104" i="9"/>
  <c r="AC104" i="9"/>
  <c r="J104" i="9"/>
  <c r="Z104" i="9"/>
  <c r="Y104" i="9"/>
  <c r="E104" i="9"/>
  <c r="R104" i="9"/>
  <c r="T104" i="9"/>
  <c r="P104" i="9"/>
  <c r="V104" i="9"/>
  <c r="F104" i="9"/>
  <c r="AE104" i="9"/>
  <c r="L104" i="9"/>
  <c r="S104" i="9"/>
  <c r="U104" i="9"/>
  <c r="Q104" i="9"/>
  <c r="W104" i="9"/>
  <c r="M104" i="9"/>
  <c r="AB104" i="9"/>
  <c r="AA104" i="9"/>
  <c r="A105" i="9"/>
  <c r="B105" i="9"/>
  <c r="C105" i="9"/>
  <c r="D105" i="9"/>
  <c r="J105" i="9"/>
  <c r="Z105" i="9"/>
  <c r="Y105" i="9"/>
  <c r="E105" i="9"/>
  <c r="R105" i="9"/>
  <c r="T105" i="9"/>
  <c r="P105" i="9"/>
  <c r="V105" i="9"/>
  <c r="F105" i="9"/>
  <c r="AE105" i="9"/>
  <c r="L105" i="9"/>
  <c r="S105" i="9"/>
  <c r="U105" i="9"/>
  <c r="Q105" i="9"/>
  <c r="W105" i="9"/>
  <c r="M105" i="9"/>
  <c r="AB105" i="9"/>
  <c r="AA105" i="9"/>
  <c r="A106" i="9"/>
  <c r="B106" i="9"/>
  <c r="C106" i="9"/>
  <c r="D106" i="9"/>
  <c r="J106" i="9"/>
  <c r="Z106" i="9"/>
  <c r="Y106" i="9"/>
  <c r="E106" i="9"/>
  <c r="R106" i="9"/>
  <c r="T106" i="9"/>
  <c r="P106" i="9"/>
  <c r="V106" i="9"/>
  <c r="F106" i="9"/>
  <c r="AE106" i="9"/>
  <c r="L106" i="9"/>
  <c r="S106" i="9"/>
  <c r="U106" i="9"/>
  <c r="Q106" i="9"/>
  <c r="W106" i="9"/>
  <c r="M106" i="9"/>
  <c r="AB106" i="9"/>
  <c r="AA106" i="9"/>
  <c r="A107" i="9"/>
  <c r="B107" i="9"/>
  <c r="C107" i="9"/>
  <c r="D107" i="9"/>
  <c r="J107" i="9"/>
  <c r="Z107" i="9"/>
  <c r="Y107" i="9"/>
  <c r="E107" i="9"/>
  <c r="R107" i="9"/>
  <c r="T107" i="9"/>
  <c r="P107" i="9"/>
  <c r="V107" i="9"/>
  <c r="F107" i="9"/>
  <c r="AE107" i="9"/>
  <c r="L107" i="9"/>
  <c r="S107" i="9"/>
  <c r="U107" i="9"/>
  <c r="Q107" i="9"/>
  <c r="W107" i="9"/>
  <c r="M107" i="9"/>
  <c r="AB107" i="9"/>
  <c r="AA107" i="9"/>
  <c r="A108" i="9"/>
  <c r="B108" i="9"/>
  <c r="C108" i="9"/>
  <c r="D108" i="9"/>
  <c r="J108" i="9"/>
  <c r="Z108" i="9"/>
  <c r="Y108" i="9"/>
  <c r="E108" i="9"/>
  <c r="R108" i="9"/>
  <c r="T108" i="9"/>
  <c r="P108" i="9"/>
  <c r="V108" i="9"/>
  <c r="F108" i="9"/>
  <c r="AE108" i="9"/>
  <c r="L108" i="9"/>
  <c r="S108" i="9"/>
  <c r="U108" i="9"/>
  <c r="Q108" i="9"/>
  <c r="W108" i="9"/>
  <c r="M108" i="9"/>
  <c r="AB108" i="9"/>
  <c r="AA108" i="9"/>
  <c r="A109" i="9"/>
  <c r="B109" i="9"/>
  <c r="C109" i="9"/>
  <c r="D109" i="9"/>
  <c r="J109" i="9"/>
  <c r="Z109" i="9"/>
  <c r="Y109" i="9"/>
  <c r="E109" i="9"/>
  <c r="R109" i="9"/>
  <c r="T109" i="9"/>
  <c r="P109" i="9"/>
  <c r="V109" i="9"/>
  <c r="F109" i="9"/>
  <c r="AE109" i="9"/>
  <c r="L109" i="9"/>
  <c r="S109" i="9"/>
  <c r="U109" i="9"/>
  <c r="Q109" i="9"/>
  <c r="W109" i="9"/>
  <c r="M109" i="9"/>
  <c r="AB109" i="9"/>
  <c r="AA109" i="9"/>
  <c r="A110" i="9"/>
  <c r="B110" i="9"/>
  <c r="C110" i="9"/>
  <c r="D110" i="9"/>
  <c r="J110" i="9"/>
  <c r="Z110" i="9"/>
  <c r="Y110" i="9"/>
  <c r="E110" i="9"/>
  <c r="R110" i="9"/>
  <c r="T110" i="9"/>
  <c r="P110" i="9"/>
  <c r="V110" i="9"/>
  <c r="F110" i="9"/>
  <c r="AE110" i="9"/>
  <c r="L110" i="9"/>
  <c r="S110" i="9"/>
  <c r="U110" i="9"/>
  <c r="Q110" i="9"/>
  <c r="W110" i="9"/>
  <c r="M110" i="9"/>
  <c r="AB110" i="9"/>
  <c r="AA110" i="9"/>
  <c r="A111" i="9"/>
  <c r="B111" i="9"/>
  <c r="C111" i="9"/>
  <c r="D111" i="9"/>
  <c r="J111" i="9"/>
  <c r="Z111" i="9"/>
  <c r="Y111" i="9"/>
  <c r="E111" i="9"/>
  <c r="R111" i="9"/>
  <c r="T111" i="9"/>
  <c r="P111" i="9"/>
  <c r="V111" i="9"/>
  <c r="F111" i="9"/>
  <c r="AE111" i="9"/>
  <c r="L111" i="9"/>
  <c r="S111" i="9"/>
  <c r="U111" i="9"/>
  <c r="Q111" i="9"/>
  <c r="W111" i="9"/>
  <c r="M111" i="9"/>
  <c r="AB111" i="9"/>
  <c r="AA111" i="9"/>
  <c r="A112" i="9"/>
  <c r="B112" i="9"/>
  <c r="C112" i="9"/>
  <c r="D112" i="9"/>
  <c r="J112" i="9"/>
  <c r="Z112" i="9"/>
  <c r="Y112" i="9"/>
  <c r="E112" i="9"/>
  <c r="R112" i="9"/>
  <c r="T112" i="9"/>
  <c r="P112" i="9"/>
  <c r="V112" i="9"/>
  <c r="F112" i="9"/>
  <c r="AE112" i="9"/>
  <c r="L112" i="9"/>
  <c r="S112" i="9"/>
  <c r="U112" i="9"/>
  <c r="Q112" i="9"/>
  <c r="W112" i="9"/>
  <c r="M112" i="9"/>
  <c r="AB112" i="9"/>
  <c r="AA112" i="9"/>
  <c r="A113" i="9"/>
  <c r="B113" i="9"/>
  <c r="C113" i="9"/>
  <c r="D113" i="9"/>
  <c r="J113" i="9"/>
  <c r="Z113" i="9"/>
  <c r="Y113" i="9"/>
  <c r="E113" i="9"/>
  <c r="R113" i="9"/>
  <c r="T113" i="9"/>
  <c r="P113" i="9"/>
  <c r="V113" i="9"/>
  <c r="F113" i="9"/>
  <c r="AE113" i="9"/>
  <c r="L113" i="9"/>
  <c r="S113" i="9"/>
  <c r="U113" i="9"/>
  <c r="Q113" i="9"/>
  <c r="W113" i="9"/>
  <c r="M113" i="9"/>
  <c r="AB113" i="9"/>
  <c r="AA113" i="9"/>
  <c r="A114" i="9"/>
  <c r="B114" i="9"/>
  <c r="C114" i="9"/>
  <c r="D114" i="9"/>
  <c r="J114" i="9"/>
  <c r="Z114" i="9"/>
  <c r="Y114" i="9"/>
  <c r="E114" i="9"/>
  <c r="R114" i="9"/>
  <c r="T114" i="9"/>
  <c r="P114" i="9"/>
  <c r="V114" i="9"/>
  <c r="F114" i="9"/>
  <c r="AE114" i="9"/>
  <c r="L114" i="9"/>
  <c r="S114" i="9"/>
  <c r="U114" i="9"/>
  <c r="Q114" i="9"/>
  <c r="W114" i="9"/>
  <c r="M114" i="9"/>
  <c r="AB114" i="9"/>
  <c r="AA114" i="9"/>
  <c r="A115" i="9"/>
  <c r="B115" i="9"/>
  <c r="C115" i="9"/>
  <c r="D115" i="9"/>
  <c r="J115" i="9"/>
  <c r="Z115" i="9"/>
  <c r="Y115" i="9"/>
  <c r="E115" i="9"/>
  <c r="R115" i="9"/>
  <c r="T115" i="9"/>
  <c r="P115" i="9"/>
  <c r="V115" i="9"/>
  <c r="F115" i="9"/>
  <c r="AE115" i="9"/>
  <c r="L115" i="9"/>
  <c r="S115" i="9"/>
  <c r="U115" i="9"/>
  <c r="Q115" i="9"/>
  <c r="W115" i="9"/>
  <c r="M115" i="9"/>
  <c r="AB115" i="9"/>
  <c r="AA115" i="9"/>
  <c r="A116" i="9"/>
  <c r="B116" i="9"/>
  <c r="C116" i="9"/>
  <c r="D116" i="9"/>
  <c r="J116" i="9"/>
  <c r="Z116" i="9"/>
  <c r="Y116" i="9"/>
  <c r="E116" i="9"/>
  <c r="R116" i="9"/>
  <c r="T116" i="9"/>
  <c r="P116" i="9"/>
  <c r="V116" i="9"/>
  <c r="F116" i="9"/>
  <c r="AE116" i="9"/>
  <c r="L116" i="9"/>
  <c r="S116" i="9"/>
  <c r="U116" i="9"/>
  <c r="Q116" i="9"/>
  <c r="W116" i="9"/>
  <c r="M116" i="9"/>
  <c r="AB116" i="9"/>
  <c r="AA116" i="9"/>
  <c r="A117" i="9"/>
  <c r="B117" i="9"/>
  <c r="C117" i="9"/>
  <c r="D117" i="9"/>
  <c r="J117" i="9"/>
  <c r="Z117" i="9"/>
  <c r="Y117" i="9"/>
  <c r="E117" i="9"/>
  <c r="R117" i="9"/>
  <c r="T117" i="9"/>
  <c r="P117" i="9"/>
  <c r="V117" i="9"/>
  <c r="F117" i="9"/>
  <c r="AE117" i="9"/>
  <c r="L117" i="9"/>
  <c r="S117" i="9"/>
  <c r="U117" i="9"/>
  <c r="Q117" i="9"/>
  <c r="W117" i="9"/>
  <c r="M117" i="9"/>
  <c r="AB117" i="9"/>
  <c r="AA117" i="9"/>
  <c r="A118" i="9"/>
  <c r="B118" i="9"/>
  <c r="C118" i="9"/>
  <c r="D118" i="9"/>
  <c r="J118" i="9"/>
  <c r="Z118" i="9"/>
  <c r="Y118" i="9"/>
  <c r="E118" i="9"/>
  <c r="R118" i="9"/>
  <c r="T118" i="9"/>
  <c r="P118" i="9"/>
  <c r="V118" i="9"/>
  <c r="F118" i="9"/>
  <c r="AE118" i="9"/>
  <c r="L118" i="9"/>
  <c r="S118" i="9"/>
  <c r="U118" i="9"/>
  <c r="Q118" i="9"/>
  <c r="W118" i="9"/>
  <c r="M118" i="9"/>
  <c r="AB118" i="9"/>
  <c r="AA118" i="9"/>
  <c r="A119" i="9"/>
  <c r="B119" i="9"/>
  <c r="C119" i="9"/>
  <c r="D119" i="9"/>
  <c r="J119" i="9"/>
  <c r="Z119" i="9"/>
  <c r="Y119" i="9"/>
  <c r="E119" i="9"/>
  <c r="R119" i="9"/>
  <c r="T119" i="9"/>
  <c r="P119" i="9"/>
  <c r="V119" i="9"/>
  <c r="F119" i="9"/>
  <c r="AE119" i="9"/>
  <c r="L119" i="9"/>
  <c r="S119" i="9"/>
  <c r="U119" i="9"/>
  <c r="Q119" i="9"/>
  <c r="W119" i="9"/>
  <c r="M119" i="9"/>
  <c r="AB119" i="9"/>
  <c r="AA119" i="9"/>
  <c r="A120" i="9"/>
  <c r="B120" i="9"/>
  <c r="C120" i="9"/>
  <c r="D120" i="9"/>
  <c r="J120" i="9"/>
  <c r="Z120" i="9"/>
  <c r="Y120" i="9"/>
  <c r="E120" i="9"/>
  <c r="R120" i="9"/>
  <c r="T120" i="9"/>
  <c r="P120" i="9"/>
  <c r="V120" i="9"/>
  <c r="F120" i="9"/>
  <c r="AE120" i="9"/>
  <c r="L120" i="9"/>
  <c r="S120" i="9"/>
  <c r="U120" i="9"/>
  <c r="Q120" i="9"/>
  <c r="W120" i="9"/>
  <c r="M120" i="9"/>
  <c r="AB120" i="9"/>
  <c r="AA120" i="9"/>
  <c r="A121" i="9"/>
  <c r="B121" i="9"/>
  <c r="C121" i="9"/>
  <c r="D121" i="9"/>
  <c r="J121" i="9"/>
  <c r="Z121" i="9"/>
  <c r="Y121" i="9"/>
  <c r="E121" i="9"/>
  <c r="R121" i="9"/>
  <c r="T121" i="9"/>
  <c r="P121" i="9"/>
  <c r="V121" i="9"/>
  <c r="F121" i="9"/>
  <c r="AE121" i="9"/>
  <c r="L121" i="9"/>
  <c r="S121" i="9"/>
  <c r="U121" i="9"/>
  <c r="Q121" i="9"/>
  <c r="W121" i="9"/>
  <c r="M121" i="9"/>
  <c r="AB121" i="9"/>
  <c r="AA121" i="9"/>
  <c r="A122" i="9"/>
  <c r="B122" i="9"/>
  <c r="C122" i="9"/>
  <c r="D122" i="9"/>
  <c r="J122" i="9"/>
  <c r="Z122" i="9"/>
  <c r="Y122" i="9"/>
  <c r="E122" i="9"/>
  <c r="R122" i="9"/>
  <c r="T122" i="9"/>
  <c r="P122" i="9"/>
  <c r="V122" i="9"/>
  <c r="F122" i="9"/>
  <c r="AE122" i="9"/>
  <c r="L122" i="9"/>
  <c r="S122" i="9"/>
  <c r="U122" i="9"/>
  <c r="Q122" i="9"/>
  <c r="W122" i="9"/>
  <c r="M122" i="9"/>
  <c r="AB122" i="9"/>
  <c r="AA122" i="9"/>
  <c r="A123" i="9"/>
  <c r="B123" i="9"/>
  <c r="C123" i="9"/>
  <c r="D123" i="9"/>
  <c r="J123" i="9"/>
  <c r="Z123" i="9"/>
  <c r="Y123" i="9"/>
  <c r="E123" i="9"/>
  <c r="R123" i="9"/>
  <c r="T123" i="9"/>
  <c r="P123" i="9"/>
  <c r="V123" i="9"/>
  <c r="F123" i="9"/>
  <c r="AE123" i="9"/>
  <c r="L123" i="9"/>
  <c r="S123" i="9"/>
  <c r="U123" i="9"/>
  <c r="Q123" i="9"/>
  <c r="W123" i="9"/>
  <c r="M123" i="9"/>
  <c r="AB123" i="9"/>
  <c r="AA123" i="9"/>
  <c r="A124" i="9"/>
  <c r="B124" i="9"/>
  <c r="C124" i="9"/>
  <c r="D124" i="9"/>
  <c r="J124" i="9"/>
  <c r="Z124" i="9"/>
  <c r="Y124" i="9"/>
  <c r="E124" i="9"/>
  <c r="R124" i="9"/>
  <c r="T124" i="9"/>
  <c r="P124" i="9"/>
  <c r="V124" i="9"/>
  <c r="F124" i="9"/>
  <c r="AE124" i="9"/>
  <c r="L124" i="9"/>
  <c r="S124" i="9"/>
  <c r="U124" i="9"/>
  <c r="Q124" i="9"/>
  <c r="W124" i="9"/>
  <c r="M124" i="9"/>
  <c r="AB124" i="9"/>
  <c r="AA124" i="9"/>
  <c r="A125" i="9"/>
  <c r="B125" i="9"/>
  <c r="C125" i="9"/>
  <c r="D125" i="9"/>
  <c r="J125" i="9"/>
  <c r="Z125" i="9"/>
  <c r="Y125" i="9"/>
  <c r="E125" i="9"/>
  <c r="R125" i="9"/>
  <c r="T125" i="9"/>
  <c r="P125" i="9"/>
  <c r="V125" i="9"/>
  <c r="F125" i="9"/>
  <c r="AE125" i="9"/>
  <c r="L125" i="9"/>
  <c r="S125" i="9"/>
  <c r="U125" i="9"/>
  <c r="Q125" i="9"/>
  <c r="W125" i="9"/>
  <c r="M125" i="9"/>
  <c r="AB125" i="9"/>
  <c r="AA125" i="9"/>
  <c r="A126" i="9"/>
  <c r="B126" i="9"/>
  <c r="C126" i="9"/>
  <c r="D126" i="9"/>
  <c r="J126" i="9"/>
  <c r="Z126" i="9"/>
  <c r="Y126" i="9"/>
  <c r="E126" i="9"/>
  <c r="R126" i="9"/>
  <c r="T126" i="9"/>
  <c r="P126" i="9"/>
  <c r="V126" i="9"/>
  <c r="F126" i="9"/>
  <c r="AE126" i="9"/>
  <c r="L126" i="9"/>
  <c r="S126" i="9"/>
  <c r="U126" i="9"/>
  <c r="Q126" i="9"/>
  <c r="W126" i="9"/>
  <c r="M126" i="9"/>
  <c r="AB126" i="9"/>
  <c r="AA126" i="9"/>
  <c r="A127" i="9"/>
  <c r="B127" i="9"/>
  <c r="C127" i="9"/>
  <c r="D127" i="9"/>
  <c r="J127" i="9"/>
  <c r="Z127" i="9"/>
  <c r="Y127" i="9"/>
  <c r="E127" i="9"/>
  <c r="R127" i="9"/>
  <c r="T127" i="9"/>
  <c r="P127" i="9"/>
  <c r="V127" i="9"/>
  <c r="F127" i="9"/>
  <c r="AE127" i="9"/>
  <c r="L127" i="9"/>
  <c r="S127" i="9"/>
  <c r="U127" i="9"/>
  <c r="Q127" i="9"/>
  <c r="W127" i="9"/>
  <c r="M127" i="9"/>
  <c r="AB127" i="9"/>
  <c r="AA127" i="9"/>
  <c r="A128" i="9"/>
  <c r="B128" i="9"/>
  <c r="C128" i="9"/>
  <c r="D128" i="9"/>
  <c r="J128" i="9"/>
  <c r="Z128" i="9"/>
  <c r="Y128" i="9"/>
  <c r="E128" i="9"/>
  <c r="R128" i="9"/>
  <c r="T128" i="9"/>
  <c r="P128" i="9"/>
  <c r="V128" i="9"/>
  <c r="F128" i="9"/>
  <c r="AE128" i="9"/>
  <c r="L128" i="9"/>
  <c r="S128" i="9"/>
  <c r="U128" i="9"/>
  <c r="Q128" i="9"/>
  <c r="W128" i="9"/>
  <c r="M128" i="9"/>
  <c r="AB128" i="9"/>
  <c r="AA128" i="9"/>
  <c r="A129" i="9"/>
  <c r="B129" i="9"/>
  <c r="C129" i="9"/>
  <c r="D129" i="9"/>
  <c r="J129" i="9"/>
  <c r="Z129" i="9"/>
  <c r="Y129" i="9"/>
  <c r="E129" i="9"/>
  <c r="R129" i="9"/>
  <c r="T129" i="9"/>
  <c r="P129" i="9"/>
  <c r="V129" i="9"/>
  <c r="F129" i="9"/>
  <c r="AE129" i="9"/>
  <c r="L129" i="9"/>
  <c r="S129" i="9"/>
  <c r="U129" i="9"/>
  <c r="Q129" i="9"/>
  <c r="W129" i="9"/>
  <c r="M129" i="9"/>
  <c r="AB129" i="9"/>
  <c r="AA129" i="9"/>
  <c r="A130" i="9"/>
  <c r="B130" i="9"/>
  <c r="C130" i="9"/>
  <c r="D130" i="9"/>
  <c r="J130" i="9"/>
  <c r="Z130" i="9"/>
  <c r="Y130" i="9"/>
  <c r="E130" i="9"/>
  <c r="R130" i="9"/>
  <c r="T130" i="9"/>
  <c r="P130" i="9"/>
  <c r="V130" i="9"/>
  <c r="F130" i="9"/>
  <c r="AE130" i="9"/>
  <c r="L130" i="9"/>
  <c r="S130" i="9"/>
  <c r="U130" i="9"/>
  <c r="Q130" i="9"/>
  <c r="W130" i="9"/>
  <c r="M130" i="9"/>
  <c r="AB130" i="9"/>
  <c r="AA130" i="9"/>
  <c r="A131" i="9"/>
  <c r="B131" i="9"/>
  <c r="C131" i="9"/>
  <c r="D131" i="9"/>
  <c r="J131" i="9"/>
  <c r="Z131" i="9"/>
  <c r="Y131" i="9"/>
  <c r="E131" i="9"/>
  <c r="R131" i="9"/>
  <c r="T131" i="9"/>
  <c r="P131" i="9"/>
  <c r="V131" i="9"/>
  <c r="F131" i="9"/>
  <c r="AE131" i="9"/>
  <c r="L131" i="9"/>
  <c r="S131" i="9"/>
  <c r="U131" i="9"/>
  <c r="Q131" i="9"/>
  <c r="W131" i="9"/>
  <c r="M131" i="9"/>
  <c r="AB131" i="9"/>
  <c r="AA131" i="9"/>
  <c r="A132" i="9"/>
  <c r="B132" i="9"/>
  <c r="C132" i="9"/>
  <c r="D132" i="9"/>
  <c r="J132" i="9"/>
  <c r="Z132" i="9"/>
  <c r="Y132" i="9"/>
  <c r="E132" i="9"/>
  <c r="R132" i="9"/>
  <c r="T132" i="9"/>
  <c r="P132" i="9"/>
  <c r="V132" i="9"/>
  <c r="F132" i="9"/>
  <c r="AE132" i="9"/>
  <c r="L132" i="9"/>
  <c r="S132" i="9"/>
  <c r="U132" i="9"/>
  <c r="Q132" i="9"/>
  <c r="W132" i="9"/>
  <c r="M132" i="9"/>
  <c r="AB132" i="9"/>
  <c r="AA132" i="9"/>
  <c r="A133" i="9"/>
  <c r="B133" i="9"/>
  <c r="C133" i="9"/>
  <c r="D133" i="9"/>
  <c r="J133" i="9"/>
  <c r="Z133" i="9"/>
  <c r="Y133" i="9"/>
  <c r="E133" i="9"/>
  <c r="R133" i="9"/>
  <c r="T133" i="9"/>
  <c r="P133" i="9"/>
  <c r="V133" i="9"/>
  <c r="F133" i="9"/>
  <c r="AE133" i="9"/>
  <c r="L133" i="9"/>
  <c r="S133" i="9"/>
  <c r="U133" i="9"/>
  <c r="Q133" i="9"/>
  <c r="W133" i="9"/>
  <c r="M133" i="9"/>
  <c r="AB133" i="9"/>
  <c r="AA133" i="9"/>
  <c r="A134" i="9"/>
  <c r="B134" i="9"/>
  <c r="C134" i="9"/>
  <c r="D134" i="9"/>
  <c r="J134" i="9"/>
  <c r="Z134" i="9"/>
  <c r="Y134" i="9"/>
  <c r="E134" i="9"/>
  <c r="R134" i="9"/>
  <c r="T134" i="9"/>
  <c r="P134" i="9"/>
  <c r="V134" i="9"/>
  <c r="F134" i="9"/>
  <c r="AE134" i="9"/>
  <c r="L134" i="9"/>
  <c r="S134" i="9"/>
  <c r="U134" i="9"/>
  <c r="Q134" i="9"/>
  <c r="W134" i="9"/>
  <c r="M134" i="9"/>
  <c r="AB134" i="9"/>
  <c r="AA134" i="9"/>
  <c r="A135" i="9"/>
  <c r="B135" i="9"/>
  <c r="C135" i="9"/>
  <c r="D135" i="9"/>
  <c r="J135" i="9"/>
  <c r="Z135" i="9"/>
  <c r="Y135" i="9"/>
  <c r="E135" i="9"/>
  <c r="R135" i="9"/>
  <c r="T135" i="9"/>
  <c r="P135" i="9"/>
  <c r="V135" i="9"/>
  <c r="F135" i="9"/>
  <c r="AE135" i="9"/>
  <c r="L135" i="9"/>
  <c r="S135" i="9"/>
  <c r="U135" i="9"/>
  <c r="Q135" i="9"/>
  <c r="W135" i="9"/>
  <c r="M135" i="9"/>
  <c r="AB135" i="9"/>
  <c r="AA135" i="9"/>
  <c r="A136" i="9"/>
  <c r="B136" i="9"/>
  <c r="C136" i="9"/>
  <c r="D136" i="9"/>
  <c r="J136" i="9"/>
  <c r="Z136" i="9"/>
  <c r="Y136" i="9"/>
  <c r="E136" i="9"/>
  <c r="R136" i="9"/>
  <c r="T136" i="9"/>
  <c r="P136" i="9"/>
  <c r="V136" i="9"/>
  <c r="F136" i="9"/>
  <c r="AE136" i="9"/>
  <c r="L136" i="9"/>
  <c r="S136" i="9"/>
  <c r="U136" i="9"/>
  <c r="Q136" i="9"/>
  <c r="W136" i="9"/>
  <c r="M136" i="9"/>
  <c r="AB136" i="9"/>
  <c r="AA136" i="9"/>
  <c r="A137" i="9"/>
  <c r="B137" i="9"/>
  <c r="C137" i="9"/>
  <c r="D137" i="9"/>
  <c r="J137" i="9"/>
  <c r="Z137" i="9"/>
  <c r="Y137" i="9"/>
  <c r="E137" i="9"/>
  <c r="R137" i="9"/>
  <c r="T137" i="9"/>
  <c r="P137" i="9"/>
  <c r="V137" i="9"/>
  <c r="F137" i="9"/>
  <c r="AE137" i="9"/>
  <c r="L137" i="9"/>
  <c r="S137" i="9"/>
  <c r="U137" i="9"/>
  <c r="Q137" i="9"/>
  <c r="W137" i="9"/>
  <c r="M137" i="9"/>
  <c r="AB137" i="9"/>
  <c r="AA137" i="9"/>
  <c r="A138" i="9"/>
  <c r="B138" i="9"/>
  <c r="C138" i="9"/>
  <c r="D138" i="9"/>
  <c r="J138" i="9"/>
  <c r="Z138" i="9"/>
  <c r="Y138" i="9"/>
  <c r="E138" i="9"/>
  <c r="R138" i="9"/>
  <c r="T138" i="9"/>
  <c r="P138" i="9"/>
  <c r="V138" i="9"/>
  <c r="F138" i="9"/>
  <c r="AE138" i="9"/>
  <c r="L138" i="9"/>
  <c r="S138" i="9"/>
  <c r="U138" i="9"/>
  <c r="Q138" i="9"/>
  <c r="W138" i="9"/>
  <c r="M138" i="9"/>
  <c r="AB138" i="9"/>
  <c r="AA138" i="9"/>
  <c r="A139" i="9"/>
  <c r="B139" i="9"/>
  <c r="C139" i="9"/>
  <c r="D139" i="9"/>
  <c r="J139" i="9"/>
  <c r="Z139" i="9"/>
  <c r="Y139" i="9"/>
  <c r="E139" i="9"/>
  <c r="R139" i="9"/>
  <c r="T139" i="9"/>
  <c r="P139" i="9"/>
  <c r="V139" i="9"/>
  <c r="F139" i="9"/>
  <c r="AE139" i="9"/>
  <c r="L139" i="9"/>
  <c r="S139" i="9"/>
  <c r="U139" i="9"/>
  <c r="Q139" i="9"/>
  <c r="W139" i="9"/>
  <c r="M139" i="9"/>
  <c r="AB139" i="9"/>
  <c r="AA139" i="9"/>
  <c r="A140" i="9"/>
  <c r="B140" i="9"/>
  <c r="C140" i="9"/>
  <c r="D140" i="9"/>
  <c r="Y140" i="9"/>
  <c r="E140" i="9"/>
  <c r="R140" i="9"/>
  <c r="T140" i="9"/>
  <c r="P140" i="9"/>
  <c r="V140" i="9"/>
  <c r="F140" i="9"/>
  <c r="J140" i="9"/>
  <c r="AE140" i="9"/>
  <c r="L140" i="9"/>
  <c r="S140" i="9"/>
  <c r="U140" i="9"/>
  <c r="Q140" i="9"/>
  <c r="W140" i="9"/>
  <c r="M140" i="9"/>
  <c r="AB140" i="9"/>
  <c r="AA140" i="9"/>
  <c r="A141" i="9"/>
  <c r="B141" i="9"/>
  <c r="C141" i="9"/>
  <c r="D141" i="9"/>
  <c r="Y141" i="9"/>
  <c r="E141" i="9"/>
  <c r="R141" i="9"/>
  <c r="T141" i="9"/>
  <c r="P141" i="9"/>
  <c r="V141" i="9"/>
  <c r="F141" i="9"/>
  <c r="J141" i="9"/>
  <c r="AE141" i="9"/>
  <c r="L141" i="9"/>
  <c r="S141" i="9"/>
  <c r="U141" i="9"/>
  <c r="Q141" i="9"/>
  <c r="W141" i="9"/>
  <c r="M141" i="9"/>
  <c r="AB141" i="9"/>
  <c r="AA141" i="9"/>
  <c r="A142" i="9"/>
  <c r="B142" i="9"/>
  <c r="C142" i="9"/>
  <c r="D142" i="9"/>
  <c r="Y142" i="9"/>
  <c r="E142" i="9"/>
  <c r="R142" i="9"/>
  <c r="T142" i="9"/>
  <c r="P142" i="9"/>
  <c r="V142" i="9"/>
  <c r="F142" i="9"/>
  <c r="J142" i="9"/>
  <c r="AE142" i="9"/>
  <c r="L142" i="9"/>
  <c r="S142" i="9"/>
  <c r="U142" i="9"/>
  <c r="Q142" i="9"/>
  <c r="W142" i="9"/>
  <c r="M142" i="9"/>
  <c r="AB142" i="9"/>
  <c r="AA142" i="9"/>
  <c r="A143" i="9"/>
  <c r="B143" i="9"/>
  <c r="C143" i="9"/>
  <c r="D143" i="9"/>
  <c r="Y143" i="9"/>
  <c r="E143" i="9"/>
  <c r="R143" i="9"/>
  <c r="T143" i="9"/>
  <c r="P143" i="9"/>
  <c r="V143" i="9"/>
  <c r="F143" i="9"/>
  <c r="J143" i="9"/>
  <c r="AE143" i="9"/>
  <c r="L143" i="9"/>
  <c r="S143" i="9"/>
  <c r="U143" i="9"/>
  <c r="Q143" i="9"/>
  <c r="W143" i="9"/>
  <c r="M143" i="9"/>
  <c r="AB143" i="9"/>
  <c r="AA143" i="9"/>
  <c r="A144" i="9"/>
  <c r="B144" i="9"/>
  <c r="C144" i="9"/>
  <c r="D144" i="9"/>
  <c r="Y144" i="9"/>
  <c r="E144" i="9"/>
  <c r="R144" i="9"/>
  <c r="T144" i="9"/>
  <c r="P144" i="9"/>
  <c r="V144" i="9"/>
  <c r="F144" i="9"/>
  <c r="J144" i="9"/>
  <c r="AE144" i="9"/>
  <c r="L144" i="9"/>
  <c r="S144" i="9"/>
  <c r="U144" i="9"/>
  <c r="Q144" i="9"/>
  <c r="W144" i="9"/>
  <c r="M144" i="9"/>
  <c r="AB144" i="9"/>
  <c r="AA144" i="9"/>
  <c r="A145" i="9"/>
  <c r="B145" i="9"/>
  <c r="C145" i="9"/>
  <c r="D145" i="9"/>
  <c r="Y145" i="9"/>
  <c r="E145" i="9"/>
  <c r="R145" i="9"/>
  <c r="T145" i="9"/>
  <c r="P145" i="9"/>
  <c r="V145" i="9"/>
  <c r="F145" i="9"/>
  <c r="J145" i="9"/>
  <c r="AE145" i="9"/>
  <c r="L145" i="9"/>
  <c r="S145" i="9"/>
  <c r="U145" i="9"/>
  <c r="Q145" i="9"/>
  <c r="W145" i="9"/>
  <c r="M145" i="9"/>
  <c r="AB145" i="9"/>
  <c r="AA145" i="9"/>
  <c r="A146" i="9"/>
  <c r="B146" i="9"/>
  <c r="C146" i="9"/>
  <c r="D146" i="9"/>
  <c r="Y146" i="9"/>
  <c r="E146" i="9"/>
  <c r="R146" i="9"/>
  <c r="T146" i="9"/>
  <c r="P146" i="9"/>
  <c r="V146" i="9"/>
  <c r="F146" i="9"/>
  <c r="J146" i="9"/>
  <c r="AE146" i="9"/>
  <c r="L146" i="9"/>
  <c r="S146" i="9"/>
  <c r="U146" i="9"/>
  <c r="Q146" i="9"/>
  <c r="W146" i="9"/>
  <c r="M146" i="9"/>
  <c r="AB146" i="9"/>
  <c r="AA146" i="9"/>
  <c r="A147" i="9"/>
  <c r="B147" i="9"/>
  <c r="C147" i="9"/>
  <c r="D147" i="9"/>
  <c r="Y147" i="9"/>
  <c r="E147" i="9"/>
  <c r="R147" i="9"/>
  <c r="T147" i="9"/>
  <c r="P147" i="9"/>
  <c r="V147" i="9"/>
  <c r="F147" i="9"/>
  <c r="J147" i="9"/>
  <c r="AE147" i="9"/>
  <c r="L147" i="9"/>
  <c r="S147" i="9"/>
  <c r="U147" i="9"/>
  <c r="Q147" i="9"/>
  <c r="W147" i="9"/>
  <c r="M147" i="9"/>
  <c r="AB147" i="9"/>
  <c r="AA147" i="9"/>
  <c r="A148" i="9"/>
  <c r="B148" i="9"/>
  <c r="C148" i="9"/>
  <c r="D148" i="9"/>
  <c r="Y148" i="9"/>
  <c r="E148" i="9"/>
  <c r="R148" i="9"/>
  <c r="T148" i="9"/>
  <c r="P148" i="9"/>
  <c r="V148" i="9"/>
  <c r="F148" i="9"/>
  <c r="J148" i="9"/>
  <c r="AE148" i="9"/>
  <c r="L148" i="9"/>
  <c r="S148" i="9"/>
  <c r="U148" i="9"/>
  <c r="Q148" i="9"/>
  <c r="W148" i="9"/>
  <c r="M148" i="9"/>
  <c r="AB148" i="9"/>
  <c r="AA148" i="9"/>
  <c r="A149" i="9"/>
  <c r="B149" i="9"/>
  <c r="C149" i="9"/>
  <c r="D149" i="9"/>
  <c r="Y149" i="9"/>
  <c r="E149" i="9"/>
  <c r="R149" i="9"/>
  <c r="T149" i="9"/>
  <c r="P149" i="9"/>
  <c r="V149" i="9"/>
  <c r="F149" i="9"/>
  <c r="J149" i="9"/>
  <c r="AE149" i="9"/>
  <c r="L149" i="9"/>
  <c r="S149" i="9"/>
  <c r="U149" i="9"/>
  <c r="Q149" i="9"/>
  <c r="W149" i="9"/>
  <c r="M149" i="9"/>
  <c r="AB149" i="9"/>
  <c r="AA149" i="9"/>
  <c r="A150" i="9"/>
  <c r="B150" i="9"/>
  <c r="C150" i="9"/>
  <c r="D150" i="9"/>
  <c r="Y150" i="9"/>
  <c r="E150" i="9"/>
  <c r="R150" i="9"/>
  <c r="T150" i="9"/>
  <c r="P150" i="9"/>
  <c r="V150" i="9"/>
  <c r="F150" i="9"/>
  <c r="J150" i="9"/>
  <c r="AE150" i="9"/>
  <c r="L150" i="9"/>
  <c r="S150" i="9"/>
  <c r="U150" i="9"/>
  <c r="Q150" i="9"/>
  <c r="W150" i="9"/>
  <c r="M150" i="9"/>
  <c r="AB150" i="9"/>
  <c r="AA150" i="9"/>
  <c r="A151" i="9"/>
  <c r="B151" i="9"/>
  <c r="C151" i="9"/>
  <c r="D151" i="9"/>
  <c r="Y151" i="9"/>
  <c r="E151" i="9"/>
  <c r="R151" i="9"/>
  <c r="T151" i="9"/>
  <c r="P151" i="9"/>
  <c r="V151" i="9"/>
  <c r="F151" i="9"/>
  <c r="J151" i="9"/>
  <c r="AE151" i="9"/>
  <c r="L151" i="9"/>
  <c r="S151" i="9"/>
  <c r="U151" i="9"/>
  <c r="Q151" i="9"/>
  <c r="W151" i="9"/>
  <c r="M151" i="9"/>
  <c r="AB151" i="9"/>
  <c r="AA151" i="9"/>
  <c r="A152" i="9"/>
  <c r="B152" i="9"/>
  <c r="C152" i="9"/>
  <c r="D152" i="9"/>
  <c r="Y152" i="9"/>
  <c r="E152" i="9"/>
  <c r="R152" i="9"/>
  <c r="T152" i="9"/>
  <c r="P152" i="9"/>
  <c r="V152" i="9"/>
  <c r="F152" i="9"/>
  <c r="J152" i="9"/>
  <c r="AE152" i="9"/>
  <c r="L152" i="9"/>
  <c r="S152" i="9"/>
  <c r="U152" i="9"/>
  <c r="Q152" i="9"/>
  <c r="W152" i="9"/>
  <c r="M152" i="9"/>
  <c r="AB152" i="9"/>
  <c r="AA152" i="9"/>
  <c r="A153" i="9"/>
  <c r="B153" i="9"/>
  <c r="C153" i="9"/>
  <c r="D153" i="9"/>
  <c r="Y153" i="9"/>
  <c r="E153" i="9"/>
  <c r="R153" i="9"/>
  <c r="T153" i="9"/>
  <c r="P153" i="9"/>
  <c r="V153" i="9"/>
  <c r="F153" i="9"/>
  <c r="J153" i="9"/>
  <c r="AE153" i="9"/>
  <c r="L153" i="9"/>
  <c r="S153" i="9"/>
  <c r="U153" i="9"/>
  <c r="Q153" i="9"/>
  <c r="W153" i="9"/>
  <c r="M153" i="9"/>
  <c r="AB153" i="9"/>
  <c r="AA153" i="9"/>
  <c r="A154" i="9"/>
  <c r="B154" i="9"/>
  <c r="C154" i="9"/>
  <c r="D154" i="9"/>
  <c r="Y154" i="9"/>
  <c r="E154" i="9"/>
  <c r="R154" i="9"/>
  <c r="T154" i="9"/>
  <c r="P154" i="9"/>
  <c r="V154" i="9"/>
  <c r="F154" i="9"/>
  <c r="J154" i="9"/>
  <c r="AE154" i="9"/>
  <c r="L154" i="9"/>
  <c r="S154" i="9"/>
  <c r="U154" i="9"/>
  <c r="Q154" i="9"/>
  <c r="W154" i="9"/>
  <c r="M154" i="9"/>
  <c r="AB154" i="9"/>
  <c r="AA154" i="9"/>
  <c r="A155" i="9"/>
  <c r="B155" i="9"/>
  <c r="C155" i="9"/>
  <c r="D155" i="9"/>
  <c r="AC155" i="9"/>
  <c r="J155" i="9"/>
  <c r="Z155" i="9"/>
  <c r="Y155" i="9"/>
  <c r="E155" i="9"/>
  <c r="R155" i="9"/>
  <c r="T155" i="9"/>
  <c r="P155" i="9"/>
  <c r="V155" i="9"/>
  <c r="F155" i="9"/>
  <c r="AE155" i="9"/>
  <c r="L155" i="9"/>
  <c r="S155" i="9"/>
  <c r="U155" i="9"/>
  <c r="Q155" i="9"/>
  <c r="W155" i="9"/>
  <c r="M155" i="9"/>
  <c r="AB155" i="9"/>
  <c r="AA155" i="9"/>
  <c r="A156" i="9"/>
  <c r="B156" i="9"/>
  <c r="C156" i="9"/>
  <c r="D156" i="9"/>
  <c r="AC156" i="9"/>
  <c r="J156" i="9"/>
  <c r="Z156" i="9"/>
  <c r="Y156" i="9"/>
  <c r="E156" i="9"/>
  <c r="R156" i="9"/>
  <c r="T156" i="9"/>
  <c r="P156" i="9"/>
  <c r="V156" i="9"/>
  <c r="F156" i="9"/>
  <c r="AE156" i="9"/>
  <c r="L156" i="9"/>
  <c r="S156" i="9"/>
  <c r="U156" i="9"/>
  <c r="Q156" i="9"/>
  <c r="W156" i="9"/>
  <c r="M156" i="9"/>
  <c r="AB156" i="9"/>
  <c r="AA156" i="9"/>
  <c r="A157" i="9"/>
  <c r="B157" i="9"/>
  <c r="C157" i="9"/>
  <c r="D157" i="9"/>
  <c r="AC157" i="9"/>
  <c r="J157" i="9"/>
  <c r="Z157" i="9"/>
  <c r="Y157" i="9"/>
  <c r="E157" i="9"/>
  <c r="R157" i="9"/>
  <c r="T157" i="9"/>
  <c r="P157" i="9"/>
  <c r="V157" i="9"/>
  <c r="F157" i="9"/>
  <c r="AE157" i="9"/>
  <c r="L157" i="9"/>
  <c r="S157" i="9"/>
  <c r="U157" i="9"/>
  <c r="Q157" i="9"/>
  <c r="W157" i="9"/>
  <c r="M157" i="9"/>
  <c r="AB157" i="9"/>
  <c r="AA157" i="9"/>
  <c r="A158" i="9"/>
  <c r="B158" i="9"/>
  <c r="C158" i="9"/>
  <c r="D158" i="9"/>
  <c r="AC158" i="9"/>
  <c r="J158" i="9"/>
  <c r="Z158" i="9"/>
  <c r="Y158" i="9"/>
  <c r="E158" i="9"/>
  <c r="R158" i="9"/>
  <c r="T158" i="9"/>
  <c r="P158" i="9"/>
  <c r="V158" i="9"/>
  <c r="F158" i="9"/>
  <c r="AE158" i="9"/>
  <c r="L158" i="9"/>
  <c r="S158" i="9"/>
  <c r="U158" i="9"/>
  <c r="Q158" i="9"/>
  <c r="W158" i="9"/>
  <c r="M158" i="9"/>
  <c r="AB158" i="9"/>
  <c r="AA158" i="9"/>
  <c r="A159" i="9"/>
  <c r="B159" i="9"/>
  <c r="C159" i="9"/>
  <c r="D159" i="9"/>
  <c r="AC159" i="9"/>
  <c r="J159" i="9"/>
  <c r="Z159" i="9"/>
  <c r="Y159" i="9"/>
  <c r="E159" i="9"/>
  <c r="R159" i="9"/>
  <c r="T159" i="9"/>
  <c r="P159" i="9"/>
  <c r="V159" i="9"/>
  <c r="F159" i="9"/>
  <c r="AE159" i="9"/>
  <c r="L159" i="9"/>
  <c r="S159" i="9"/>
  <c r="U159" i="9"/>
  <c r="Q159" i="9"/>
  <c r="W159" i="9"/>
  <c r="M159" i="9"/>
  <c r="AB159" i="9"/>
  <c r="AA159" i="9"/>
  <c r="A160" i="9"/>
  <c r="B160" i="9"/>
  <c r="C160" i="9"/>
  <c r="D160" i="9"/>
  <c r="AC160" i="9"/>
  <c r="J160" i="9"/>
  <c r="Z160" i="9"/>
  <c r="Y160" i="9"/>
  <c r="E160" i="9"/>
  <c r="R160" i="9"/>
  <c r="T160" i="9"/>
  <c r="P160" i="9"/>
  <c r="V160" i="9"/>
  <c r="F160" i="9"/>
  <c r="AE160" i="9"/>
  <c r="L160" i="9"/>
  <c r="S160" i="9"/>
  <c r="U160" i="9"/>
  <c r="Q160" i="9"/>
  <c r="W160" i="9"/>
  <c r="M160" i="9"/>
  <c r="AB160" i="9"/>
  <c r="AA160" i="9"/>
  <c r="A161" i="9"/>
  <c r="B161" i="9"/>
  <c r="C161" i="9"/>
  <c r="D161" i="9"/>
  <c r="AC161" i="9"/>
  <c r="J161" i="9"/>
  <c r="Z161" i="9"/>
  <c r="Y161" i="9"/>
  <c r="E161" i="9"/>
  <c r="R161" i="9"/>
  <c r="T161" i="9"/>
  <c r="P161" i="9"/>
  <c r="V161" i="9"/>
  <c r="F161" i="9"/>
  <c r="AE161" i="9"/>
  <c r="L161" i="9"/>
  <c r="S161" i="9"/>
  <c r="U161" i="9"/>
  <c r="Q161" i="9"/>
  <c r="W161" i="9"/>
  <c r="M161" i="9"/>
  <c r="AB161" i="9"/>
  <c r="AA161" i="9"/>
  <c r="A162" i="9"/>
  <c r="B162" i="9"/>
  <c r="C162" i="9"/>
  <c r="D162" i="9"/>
  <c r="AC162" i="9"/>
  <c r="J162" i="9"/>
  <c r="Z162" i="9"/>
  <c r="Y162" i="9"/>
  <c r="E162" i="9"/>
  <c r="R162" i="9"/>
  <c r="T162" i="9"/>
  <c r="P162" i="9"/>
  <c r="V162" i="9"/>
  <c r="F162" i="9"/>
  <c r="AE162" i="9"/>
  <c r="L162" i="9"/>
  <c r="S162" i="9"/>
  <c r="U162" i="9"/>
  <c r="Q162" i="9"/>
  <c r="W162" i="9"/>
  <c r="M162" i="9"/>
  <c r="AB162" i="9"/>
  <c r="AA162" i="9"/>
  <c r="A163" i="9"/>
  <c r="B163" i="9"/>
  <c r="C163" i="9"/>
  <c r="D163" i="9"/>
  <c r="AC163" i="9"/>
  <c r="J163" i="9"/>
  <c r="Z163" i="9"/>
  <c r="Y163" i="9"/>
  <c r="E163" i="9"/>
  <c r="R163" i="9"/>
  <c r="T163" i="9"/>
  <c r="P163" i="9"/>
  <c r="V163" i="9"/>
  <c r="F163" i="9"/>
  <c r="AE163" i="9"/>
  <c r="L163" i="9"/>
  <c r="S163" i="9"/>
  <c r="U163" i="9"/>
  <c r="Q163" i="9"/>
  <c r="W163" i="9"/>
  <c r="M163" i="9"/>
  <c r="AB163" i="9"/>
  <c r="AA163" i="9"/>
  <c r="A164" i="9"/>
  <c r="B164" i="9"/>
  <c r="C164" i="9"/>
  <c r="D164" i="9"/>
  <c r="AC164" i="9"/>
  <c r="J164" i="9"/>
  <c r="Z164" i="9"/>
  <c r="Y164" i="9"/>
  <c r="E164" i="9"/>
  <c r="R164" i="9"/>
  <c r="T164" i="9"/>
  <c r="P164" i="9"/>
  <c r="V164" i="9"/>
  <c r="F164" i="9"/>
  <c r="AE164" i="9"/>
  <c r="L164" i="9"/>
  <c r="S164" i="9"/>
  <c r="U164" i="9"/>
  <c r="Q164" i="9"/>
  <c r="W164" i="9"/>
  <c r="M164" i="9"/>
  <c r="AB164" i="9"/>
  <c r="AA164" i="9"/>
  <c r="A165" i="9"/>
  <c r="B165" i="9"/>
  <c r="C165" i="9"/>
  <c r="D165" i="9"/>
  <c r="AC165" i="9"/>
  <c r="J165" i="9"/>
  <c r="Z165" i="9"/>
  <c r="Y165" i="9"/>
  <c r="E165" i="9"/>
  <c r="R165" i="9"/>
  <c r="T165" i="9"/>
  <c r="P165" i="9"/>
  <c r="V165" i="9"/>
  <c r="F165" i="9"/>
  <c r="AE165" i="9"/>
  <c r="L165" i="9"/>
  <c r="S165" i="9"/>
  <c r="U165" i="9"/>
  <c r="Q165" i="9"/>
  <c r="W165" i="9"/>
  <c r="M165" i="9"/>
  <c r="AB165" i="9"/>
  <c r="AA165" i="9"/>
  <c r="A166" i="9"/>
  <c r="B166" i="9"/>
  <c r="C166" i="9"/>
  <c r="D166" i="9"/>
  <c r="AC166" i="9"/>
  <c r="J166" i="9"/>
  <c r="Z166" i="9"/>
  <c r="Y166" i="9"/>
  <c r="E166" i="9"/>
  <c r="R166" i="9"/>
  <c r="T166" i="9"/>
  <c r="P166" i="9"/>
  <c r="V166" i="9"/>
  <c r="F166" i="9"/>
  <c r="AE166" i="9"/>
  <c r="L166" i="9"/>
  <c r="S166" i="9"/>
  <c r="U166" i="9"/>
  <c r="Q166" i="9"/>
  <c r="W166" i="9"/>
  <c r="M166" i="9"/>
  <c r="AB166" i="9"/>
  <c r="AA166" i="9"/>
  <c r="A167" i="9"/>
  <c r="B167" i="9"/>
  <c r="C167" i="9"/>
  <c r="D167" i="9"/>
  <c r="AC167" i="9"/>
  <c r="J167" i="9"/>
  <c r="Z167" i="9"/>
  <c r="Y167" i="9"/>
  <c r="E167" i="9"/>
  <c r="R167" i="9"/>
  <c r="T167" i="9"/>
  <c r="P167" i="9"/>
  <c r="V167" i="9"/>
  <c r="F167" i="9"/>
  <c r="AE167" i="9"/>
  <c r="L167" i="9"/>
  <c r="S167" i="9"/>
  <c r="U167" i="9"/>
  <c r="Q167" i="9"/>
  <c r="W167" i="9"/>
  <c r="M167" i="9"/>
  <c r="AB167" i="9"/>
  <c r="AA167" i="9"/>
  <c r="A168" i="9"/>
  <c r="B168" i="9"/>
  <c r="C168" i="9"/>
  <c r="D168" i="9"/>
  <c r="AC168" i="9"/>
  <c r="J168" i="9"/>
  <c r="Z168" i="9"/>
  <c r="Y168" i="9"/>
  <c r="E168" i="9"/>
  <c r="R168" i="9"/>
  <c r="T168" i="9"/>
  <c r="P168" i="9"/>
  <c r="V168" i="9"/>
  <c r="F168" i="9"/>
  <c r="AE168" i="9"/>
  <c r="L168" i="9"/>
  <c r="S168" i="9"/>
  <c r="U168" i="9"/>
  <c r="Q168" i="9"/>
  <c r="W168" i="9"/>
  <c r="M168" i="9"/>
  <c r="AB168" i="9"/>
  <c r="AA168" i="9"/>
  <c r="A169" i="9"/>
  <c r="B169" i="9"/>
  <c r="C169" i="9"/>
  <c r="D169" i="9"/>
  <c r="AC169" i="9"/>
  <c r="J169" i="9"/>
  <c r="Z169" i="9"/>
  <c r="Y169" i="9"/>
  <c r="E169" i="9"/>
  <c r="R169" i="9"/>
  <c r="T169" i="9"/>
  <c r="P169" i="9"/>
  <c r="V169" i="9"/>
  <c r="F169" i="9"/>
  <c r="AE169" i="9"/>
  <c r="L169" i="9"/>
  <c r="S169" i="9"/>
  <c r="U169" i="9"/>
  <c r="Q169" i="9"/>
  <c r="W169" i="9"/>
  <c r="M169" i="9"/>
  <c r="AB169" i="9"/>
  <c r="AA169" i="9"/>
  <c r="A170" i="9"/>
  <c r="B170" i="9"/>
  <c r="C170" i="9"/>
  <c r="D170" i="9"/>
  <c r="AC170" i="9"/>
  <c r="J170" i="9"/>
  <c r="Z170" i="9"/>
  <c r="Y170" i="9"/>
  <c r="E170" i="9"/>
  <c r="R170" i="9"/>
  <c r="T170" i="9"/>
  <c r="P170" i="9"/>
  <c r="V170" i="9"/>
  <c r="F170" i="9"/>
  <c r="AE170" i="9"/>
  <c r="L170" i="9"/>
  <c r="S170" i="9"/>
  <c r="U170" i="9"/>
  <c r="Q170" i="9"/>
  <c r="W170" i="9"/>
  <c r="M170" i="9"/>
  <c r="AB170" i="9"/>
  <c r="AA170" i="9"/>
  <c r="A171" i="9"/>
  <c r="B171" i="9"/>
  <c r="C171" i="9"/>
  <c r="D171" i="9"/>
  <c r="AC171" i="9"/>
  <c r="J171" i="9"/>
  <c r="Z171" i="9"/>
  <c r="Y171" i="9"/>
  <c r="E171" i="9"/>
  <c r="R171" i="9"/>
  <c r="T171" i="9"/>
  <c r="P171" i="9"/>
  <c r="V171" i="9"/>
  <c r="F171" i="9"/>
  <c r="AE171" i="9"/>
  <c r="L171" i="9"/>
  <c r="S171" i="9"/>
  <c r="U171" i="9"/>
  <c r="Q171" i="9"/>
  <c r="W171" i="9"/>
  <c r="M171" i="9"/>
  <c r="AB171" i="9"/>
  <c r="AA171" i="9"/>
  <c r="A172" i="9"/>
  <c r="B172" i="9"/>
  <c r="C172" i="9"/>
  <c r="D172" i="9"/>
  <c r="AC172" i="9"/>
  <c r="J172" i="9"/>
  <c r="Z172" i="9"/>
  <c r="Y172" i="9"/>
  <c r="E172" i="9"/>
  <c r="R172" i="9"/>
  <c r="T172" i="9"/>
  <c r="P172" i="9"/>
  <c r="V172" i="9"/>
  <c r="F172" i="9"/>
  <c r="AE172" i="9"/>
  <c r="L172" i="9"/>
  <c r="S172" i="9"/>
  <c r="U172" i="9"/>
  <c r="Q172" i="9"/>
  <c r="W172" i="9"/>
  <c r="M172" i="9"/>
  <c r="AB172" i="9"/>
  <c r="AA172" i="9"/>
  <c r="A173" i="9"/>
  <c r="B173" i="9"/>
  <c r="C173" i="9"/>
  <c r="D173" i="9"/>
  <c r="AC173" i="9"/>
  <c r="J173" i="9"/>
  <c r="Z173" i="9"/>
  <c r="Y173" i="9"/>
  <c r="E173" i="9"/>
  <c r="R173" i="9"/>
  <c r="T173" i="9"/>
  <c r="P173" i="9"/>
  <c r="V173" i="9"/>
  <c r="F173" i="9"/>
  <c r="AE173" i="9"/>
  <c r="L173" i="9"/>
  <c r="S173" i="9"/>
  <c r="U173" i="9"/>
  <c r="Q173" i="9"/>
  <c r="W173" i="9"/>
  <c r="M173" i="9"/>
  <c r="AB173" i="9"/>
  <c r="AA173" i="9"/>
  <c r="A174" i="9"/>
  <c r="B174" i="9"/>
  <c r="C174" i="9"/>
  <c r="D174" i="9"/>
  <c r="AC174" i="9"/>
  <c r="J174" i="9"/>
  <c r="Z174" i="9"/>
  <c r="Y174" i="9"/>
  <c r="E174" i="9"/>
  <c r="R174" i="9"/>
  <c r="T174" i="9"/>
  <c r="P174" i="9"/>
  <c r="V174" i="9"/>
  <c r="F174" i="9"/>
  <c r="AE174" i="9"/>
  <c r="L174" i="9"/>
  <c r="S174" i="9"/>
  <c r="U174" i="9"/>
  <c r="Q174" i="9"/>
  <c r="W174" i="9"/>
  <c r="M174" i="9"/>
  <c r="AB174" i="9"/>
  <c r="AA174" i="9"/>
  <c r="A175" i="9"/>
  <c r="B175" i="9"/>
  <c r="C175" i="9"/>
  <c r="D175" i="9"/>
  <c r="AC175" i="9"/>
  <c r="J175" i="9"/>
  <c r="Z175" i="9"/>
  <c r="Y175" i="9"/>
  <c r="E175" i="9"/>
  <c r="R175" i="9"/>
  <c r="T175" i="9"/>
  <c r="P175" i="9"/>
  <c r="V175" i="9"/>
  <c r="F175" i="9"/>
  <c r="AE175" i="9"/>
  <c r="L175" i="9"/>
  <c r="S175" i="9"/>
  <c r="U175" i="9"/>
  <c r="Q175" i="9"/>
  <c r="W175" i="9"/>
  <c r="M175" i="9"/>
  <c r="AB175" i="9"/>
  <c r="AA175" i="9"/>
  <c r="A176" i="9"/>
  <c r="B176" i="9"/>
  <c r="C176" i="9"/>
  <c r="D176" i="9"/>
  <c r="AC176" i="9"/>
  <c r="J176" i="9"/>
  <c r="Z176" i="9"/>
  <c r="Y176" i="9"/>
  <c r="E176" i="9"/>
  <c r="R176" i="9"/>
  <c r="T176" i="9"/>
  <c r="P176" i="9"/>
  <c r="V176" i="9"/>
  <c r="F176" i="9"/>
  <c r="AE176" i="9"/>
  <c r="L176" i="9"/>
  <c r="S176" i="9"/>
  <c r="U176" i="9"/>
  <c r="Q176" i="9"/>
  <c r="W176" i="9"/>
  <c r="M176" i="9"/>
  <c r="AB176" i="9"/>
  <c r="AA176" i="9"/>
  <c r="A177" i="9"/>
  <c r="B177" i="9"/>
  <c r="C177" i="9"/>
  <c r="D177" i="9"/>
  <c r="AC177" i="9"/>
  <c r="J177" i="9"/>
  <c r="Z177" i="9"/>
  <c r="Y177" i="9"/>
  <c r="E177" i="9"/>
  <c r="R177" i="9"/>
  <c r="T177" i="9"/>
  <c r="P177" i="9"/>
  <c r="V177" i="9"/>
  <c r="F177" i="9"/>
  <c r="AE177" i="9"/>
  <c r="L177" i="9"/>
  <c r="S177" i="9"/>
  <c r="U177" i="9"/>
  <c r="Q177" i="9"/>
  <c r="W177" i="9"/>
  <c r="M177" i="9"/>
  <c r="AB177" i="9"/>
  <c r="AA177" i="9"/>
  <c r="A178" i="9"/>
  <c r="B178" i="9"/>
  <c r="C178" i="9"/>
  <c r="D178" i="9"/>
  <c r="AC178" i="9"/>
  <c r="J178" i="9"/>
  <c r="Z178" i="9"/>
  <c r="Y178" i="9"/>
  <c r="E178" i="9"/>
  <c r="R178" i="9"/>
  <c r="T178" i="9"/>
  <c r="P178" i="9"/>
  <c r="V178" i="9"/>
  <c r="F178" i="9"/>
  <c r="AE178" i="9"/>
  <c r="L178" i="9"/>
  <c r="S178" i="9"/>
  <c r="U178" i="9"/>
  <c r="Q178" i="9"/>
  <c r="W178" i="9"/>
  <c r="M178" i="9"/>
  <c r="AB178" i="9"/>
  <c r="AA178" i="9"/>
  <c r="A179" i="9"/>
  <c r="B179" i="9"/>
  <c r="C179" i="9"/>
  <c r="D179" i="9"/>
  <c r="AC179" i="9"/>
  <c r="J179" i="9"/>
  <c r="Z179" i="9"/>
  <c r="Y179" i="9"/>
  <c r="E179" i="9"/>
  <c r="R179" i="9"/>
  <c r="T179" i="9"/>
  <c r="P179" i="9"/>
  <c r="V179" i="9"/>
  <c r="F179" i="9"/>
  <c r="AE179" i="9"/>
  <c r="L179" i="9"/>
  <c r="S179" i="9"/>
  <c r="U179" i="9"/>
  <c r="Q179" i="9"/>
  <c r="W179" i="9"/>
  <c r="M179" i="9"/>
  <c r="AB179" i="9"/>
  <c r="AA179" i="9"/>
  <c r="A180" i="9"/>
  <c r="B180" i="9"/>
  <c r="C180" i="9"/>
  <c r="D180" i="9"/>
  <c r="AC180" i="9"/>
  <c r="J180" i="9"/>
  <c r="Z180" i="9"/>
  <c r="Y180" i="9"/>
  <c r="E180" i="9"/>
  <c r="R180" i="9"/>
  <c r="T180" i="9"/>
  <c r="P180" i="9"/>
  <c r="V180" i="9"/>
  <c r="F180" i="9"/>
  <c r="AE180" i="9"/>
  <c r="L180" i="9"/>
  <c r="S180" i="9"/>
  <c r="U180" i="9"/>
  <c r="Q180" i="9"/>
  <c r="W180" i="9"/>
  <c r="M180" i="9"/>
  <c r="AB180" i="9"/>
  <c r="AA180" i="9"/>
  <c r="A181" i="9"/>
  <c r="B181" i="9"/>
  <c r="C181" i="9"/>
  <c r="D181" i="9"/>
  <c r="AC181" i="9"/>
  <c r="J181" i="9"/>
  <c r="Z181" i="9"/>
  <c r="Y181" i="9"/>
  <c r="E181" i="9"/>
  <c r="R181" i="9"/>
  <c r="T181" i="9"/>
  <c r="P181" i="9"/>
  <c r="V181" i="9"/>
  <c r="F181" i="9"/>
  <c r="AE181" i="9"/>
  <c r="L181" i="9"/>
  <c r="S181" i="9"/>
  <c r="U181" i="9"/>
  <c r="Q181" i="9"/>
  <c r="W181" i="9"/>
  <c r="M181" i="9"/>
  <c r="AB181" i="9"/>
  <c r="AA181" i="9"/>
  <c r="A182" i="9"/>
  <c r="B182" i="9"/>
  <c r="C182" i="9"/>
  <c r="D182" i="9"/>
  <c r="AC182" i="9"/>
  <c r="J182" i="9"/>
  <c r="Z182" i="9"/>
  <c r="Y182" i="9"/>
  <c r="E182" i="9"/>
  <c r="R182" i="9"/>
  <c r="T182" i="9"/>
  <c r="P182" i="9"/>
  <c r="V182" i="9"/>
  <c r="F182" i="9"/>
  <c r="AE182" i="9"/>
  <c r="L182" i="9"/>
  <c r="S182" i="9"/>
  <c r="U182" i="9"/>
  <c r="Q182" i="9"/>
  <c r="W182" i="9"/>
  <c r="M182" i="9"/>
  <c r="AB182" i="9"/>
  <c r="AA182" i="9"/>
  <c r="A183" i="9"/>
  <c r="B183" i="9"/>
  <c r="C183" i="9"/>
  <c r="D183" i="9"/>
  <c r="AC183" i="9"/>
  <c r="J183" i="9"/>
  <c r="Z183" i="9"/>
  <c r="Y183" i="9"/>
  <c r="E183" i="9"/>
  <c r="R183" i="9"/>
  <c r="T183" i="9"/>
  <c r="P183" i="9"/>
  <c r="V183" i="9"/>
  <c r="F183" i="9"/>
  <c r="AE183" i="9"/>
  <c r="L183" i="9"/>
  <c r="S183" i="9"/>
  <c r="U183" i="9"/>
  <c r="Q183" i="9"/>
  <c r="W183" i="9"/>
  <c r="M183" i="9"/>
  <c r="AB183" i="9"/>
  <c r="AA183" i="9"/>
  <c r="A184" i="9"/>
  <c r="B184" i="9"/>
  <c r="C184" i="9"/>
  <c r="D184" i="9"/>
  <c r="AC184" i="9"/>
  <c r="J184" i="9"/>
  <c r="Z184" i="9"/>
  <c r="Y184" i="9"/>
  <c r="E184" i="9"/>
  <c r="R184" i="9"/>
  <c r="T184" i="9"/>
  <c r="P184" i="9"/>
  <c r="V184" i="9"/>
  <c r="F184" i="9"/>
  <c r="AE184" i="9"/>
  <c r="L184" i="9"/>
  <c r="S184" i="9"/>
  <c r="U184" i="9"/>
  <c r="Q184" i="9"/>
  <c r="W184" i="9"/>
  <c r="M184" i="9"/>
  <c r="AB184" i="9"/>
  <c r="AA184" i="9"/>
  <c r="A185" i="9"/>
  <c r="B185" i="9"/>
  <c r="C185" i="9"/>
  <c r="D185" i="9"/>
  <c r="AC185" i="9"/>
  <c r="J185" i="9"/>
  <c r="Z185" i="9"/>
  <c r="Y185" i="9"/>
  <c r="E185" i="9"/>
  <c r="R185" i="9"/>
  <c r="T185" i="9"/>
  <c r="P185" i="9"/>
  <c r="V185" i="9"/>
  <c r="F185" i="9"/>
  <c r="AE185" i="9"/>
  <c r="L185" i="9"/>
  <c r="S185" i="9"/>
  <c r="U185" i="9"/>
  <c r="Q185" i="9"/>
  <c r="W185" i="9"/>
  <c r="M185" i="9"/>
  <c r="AB185" i="9"/>
  <c r="AA185" i="9"/>
  <c r="A186" i="9"/>
  <c r="B186" i="9"/>
  <c r="C186" i="9"/>
  <c r="D186" i="9"/>
  <c r="AC186" i="9"/>
  <c r="J186" i="9"/>
  <c r="Z186" i="9"/>
  <c r="Y186" i="9"/>
  <c r="E186" i="9"/>
  <c r="R186" i="9"/>
  <c r="T186" i="9"/>
  <c r="P186" i="9"/>
  <c r="V186" i="9"/>
  <c r="F186" i="9"/>
  <c r="AE186" i="9"/>
  <c r="L186" i="9"/>
  <c r="S186" i="9"/>
  <c r="U186" i="9"/>
  <c r="Q186" i="9"/>
  <c r="W186" i="9"/>
  <c r="M186" i="9"/>
  <c r="AB186" i="9"/>
  <c r="AA186" i="9"/>
  <c r="A187" i="9"/>
  <c r="B187" i="9"/>
  <c r="C187" i="9"/>
  <c r="D187" i="9"/>
  <c r="AC187" i="9"/>
  <c r="J187" i="9"/>
  <c r="Z187" i="9"/>
  <c r="Y187" i="9"/>
  <c r="E187" i="9"/>
  <c r="R187" i="9"/>
  <c r="T187" i="9"/>
  <c r="P187" i="9"/>
  <c r="V187" i="9"/>
  <c r="F187" i="9"/>
  <c r="AE187" i="9"/>
  <c r="L187" i="9"/>
  <c r="S187" i="9"/>
  <c r="U187" i="9"/>
  <c r="Q187" i="9"/>
  <c r="W187" i="9"/>
  <c r="M187" i="9"/>
  <c r="AB187" i="9"/>
  <c r="AA187" i="9"/>
  <c r="A188" i="9"/>
  <c r="B188" i="9"/>
  <c r="C188" i="9"/>
  <c r="D188" i="9"/>
  <c r="AC188" i="9"/>
  <c r="J188" i="9"/>
  <c r="Z188" i="9"/>
  <c r="Y188" i="9"/>
  <c r="E188" i="9"/>
  <c r="R188" i="9"/>
  <c r="T188" i="9"/>
  <c r="P188" i="9"/>
  <c r="V188" i="9"/>
  <c r="F188" i="9"/>
  <c r="AE188" i="9"/>
  <c r="L188" i="9"/>
  <c r="S188" i="9"/>
  <c r="U188" i="9"/>
  <c r="Q188" i="9"/>
  <c r="W188" i="9"/>
  <c r="M188" i="9"/>
  <c r="AB188" i="9"/>
  <c r="AA188" i="9"/>
  <c r="A189" i="9"/>
  <c r="B189" i="9"/>
  <c r="C189" i="9"/>
  <c r="D189" i="9"/>
  <c r="AC189" i="9"/>
  <c r="J189" i="9"/>
  <c r="Z189" i="9"/>
  <c r="Y189" i="9"/>
  <c r="E189" i="9"/>
  <c r="R189" i="9"/>
  <c r="T189" i="9"/>
  <c r="P189" i="9"/>
  <c r="V189" i="9"/>
  <c r="F189" i="9"/>
  <c r="AE189" i="9"/>
  <c r="L189" i="9"/>
  <c r="S189" i="9"/>
  <c r="U189" i="9"/>
  <c r="Q189" i="9"/>
  <c r="W189" i="9"/>
  <c r="M189" i="9"/>
  <c r="AB189" i="9"/>
  <c r="AA189" i="9"/>
  <c r="A190" i="9"/>
  <c r="B190" i="9"/>
  <c r="C190" i="9"/>
  <c r="D190" i="9"/>
  <c r="J190" i="9"/>
  <c r="Z190" i="9"/>
  <c r="Y190" i="9"/>
  <c r="E190" i="9"/>
  <c r="R190" i="9"/>
  <c r="T190" i="9"/>
  <c r="P190" i="9"/>
  <c r="V190" i="9"/>
  <c r="F190" i="9"/>
  <c r="AE190" i="9"/>
  <c r="L190" i="9"/>
  <c r="S190" i="9"/>
  <c r="U190" i="9"/>
  <c r="Q190" i="9"/>
  <c r="W190" i="9"/>
  <c r="M190" i="9"/>
  <c r="AB190" i="9"/>
  <c r="AA190" i="9"/>
  <c r="A191" i="9"/>
  <c r="B191" i="9"/>
  <c r="C191" i="9"/>
  <c r="D191" i="9"/>
  <c r="J191" i="9"/>
  <c r="Z191" i="9"/>
  <c r="Y191" i="9"/>
  <c r="E191" i="9"/>
  <c r="R191" i="9"/>
  <c r="T191" i="9"/>
  <c r="P191" i="9"/>
  <c r="V191" i="9"/>
  <c r="F191" i="9"/>
  <c r="AE191" i="9"/>
  <c r="L191" i="9"/>
  <c r="S191" i="9"/>
  <c r="U191" i="9"/>
  <c r="Q191" i="9"/>
  <c r="W191" i="9"/>
  <c r="M191" i="9"/>
  <c r="AB191" i="9"/>
  <c r="AA191" i="9"/>
  <c r="A192" i="9"/>
  <c r="B192" i="9"/>
  <c r="C192" i="9"/>
  <c r="D192" i="9"/>
  <c r="J192" i="9"/>
  <c r="Z192" i="9"/>
  <c r="Y192" i="9"/>
  <c r="E192" i="9"/>
  <c r="R192" i="9"/>
  <c r="T192" i="9"/>
  <c r="P192" i="9"/>
  <c r="V192" i="9"/>
  <c r="F192" i="9"/>
  <c r="AE192" i="9"/>
  <c r="L192" i="9"/>
  <c r="S192" i="9"/>
  <c r="U192" i="9"/>
  <c r="Q192" i="9"/>
  <c r="W192" i="9"/>
  <c r="M192" i="9"/>
  <c r="AB192" i="9"/>
  <c r="AA192" i="9"/>
  <c r="A193" i="9"/>
  <c r="B193" i="9"/>
  <c r="C193" i="9"/>
  <c r="D193" i="9"/>
  <c r="J193" i="9"/>
  <c r="Z193" i="9"/>
  <c r="Y193" i="9"/>
  <c r="E193" i="9"/>
  <c r="R193" i="9"/>
  <c r="T193" i="9"/>
  <c r="P193" i="9"/>
  <c r="V193" i="9"/>
  <c r="F193" i="9"/>
  <c r="AE193" i="9"/>
  <c r="L193" i="9"/>
  <c r="S193" i="9"/>
  <c r="U193" i="9"/>
  <c r="Q193" i="9"/>
  <c r="W193" i="9"/>
  <c r="M193" i="9"/>
  <c r="AB193" i="9"/>
  <c r="AA193" i="9"/>
  <c r="A194" i="9"/>
  <c r="B194" i="9"/>
  <c r="C194" i="9"/>
  <c r="D194" i="9"/>
  <c r="J194" i="9"/>
  <c r="Z194" i="9"/>
  <c r="Y194" i="9"/>
  <c r="E194" i="9"/>
  <c r="R194" i="9"/>
  <c r="T194" i="9"/>
  <c r="P194" i="9"/>
  <c r="V194" i="9"/>
  <c r="F194" i="9"/>
  <c r="AE194" i="9"/>
  <c r="L194" i="9"/>
  <c r="S194" i="9"/>
  <c r="U194" i="9"/>
  <c r="Q194" i="9"/>
  <c r="W194" i="9"/>
  <c r="M194" i="9"/>
  <c r="AB194" i="9"/>
  <c r="AA194" i="9"/>
  <c r="A195" i="9"/>
  <c r="B195" i="9"/>
  <c r="C195" i="9"/>
  <c r="D195" i="9"/>
  <c r="J195" i="9"/>
  <c r="Z195" i="9"/>
  <c r="Y195" i="9"/>
  <c r="E195" i="9"/>
  <c r="R195" i="9"/>
  <c r="T195" i="9"/>
  <c r="P195" i="9"/>
  <c r="V195" i="9"/>
  <c r="F195" i="9"/>
  <c r="AE195" i="9"/>
  <c r="L195" i="9"/>
  <c r="S195" i="9"/>
  <c r="U195" i="9"/>
  <c r="Q195" i="9"/>
  <c r="W195" i="9"/>
  <c r="M195" i="9"/>
  <c r="AB195" i="9"/>
  <c r="AA195" i="9"/>
  <c r="A196" i="9"/>
  <c r="B196" i="9"/>
  <c r="C196" i="9"/>
  <c r="D196" i="9"/>
  <c r="J196" i="9"/>
  <c r="Z196" i="9"/>
  <c r="Y196" i="9"/>
  <c r="E196" i="9"/>
  <c r="R196" i="9"/>
  <c r="T196" i="9"/>
  <c r="P196" i="9"/>
  <c r="V196" i="9"/>
  <c r="F196" i="9"/>
  <c r="AE196" i="9"/>
  <c r="L196" i="9"/>
  <c r="S196" i="9"/>
  <c r="U196" i="9"/>
  <c r="Q196" i="9"/>
  <c r="W196" i="9"/>
  <c r="M196" i="9"/>
  <c r="AB196" i="9"/>
  <c r="AA196" i="9"/>
  <c r="A197" i="9"/>
  <c r="B197" i="9"/>
  <c r="C197" i="9"/>
  <c r="D197" i="9"/>
  <c r="J197" i="9"/>
  <c r="Z197" i="9"/>
  <c r="Y197" i="9"/>
  <c r="E197" i="9"/>
  <c r="R197" i="9"/>
  <c r="T197" i="9"/>
  <c r="P197" i="9"/>
  <c r="V197" i="9"/>
  <c r="F197" i="9"/>
  <c r="AE197" i="9"/>
  <c r="L197" i="9"/>
  <c r="S197" i="9"/>
  <c r="U197" i="9"/>
  <c r="Q197" i="9"/>
  <c r="W197" i="9"/>
  <c r="M197" i="9"/>
  <c r="AB197" i="9"/>
  <c r="AA197" i="9"/>
  <c r="A198" i="9"/>
  <c r="B198" i="9"/>
  <c r="C198" i="9"/>
  <c r="D198" i="9"/>
  <c r="J198" i="9"/>
  <c r="Z198" i="9"/>
  <c r="Y198" i="9"/>
  <c r="E198" i="9"/>
  <c r="R198" i="9"/>
  <c r="T198" i="9"/>
  <c r="P198" i="9"/>
  <c r="V198" i="9"/>
  <c r="F198" i="9"/>
  <c r="AE198" i="9"/>
  <c r="L198" i="9"/>
  <c r="S198" i="9"/>
  <c r="U198" i="9"/>
  <c r="Q198" i="9"/>
  <c r="W198" i="9"/>
  <c r="M198" i="9"/>
  <c r="AB198" i="9"/>
  <c r="AA198" i="9"/>
  <c r="A199" i="9"/>
  <c r="B199" i="9"/>
  <c r="C199" i="9"/>
  <c r="D199" i="9"/>
  <c r="J199" i="9"/>
  <c r="Z199" i="9"/>
  <c r="Y199" i="9"/>
  <c r="E199" i="9"/>
  <c r="R199" i="9"/>
  <c r="T199" i="9"/>
  <c r="P199" i="9"/>
  <c r="V199" i="9"/>
  <c r="F199" i="9"/>
  <c r="AE199" i="9"/>
  <c r="L199" i="9"/>
  <c r="S199" i="9"/>
  <c r="U199" i="9"/>
  <c r="Q199" i="9"/>
  <c r="W199" i="9"/>
  <c r="M199" i="9"/>
  <c r="AB199" i="9"/>
  <c r="AA199" i="9"/>
  <c r="A200" i="9"/>
  <c r="B200" i="9"/>
  <c r="C200" i="9"/>
  <c r="D200" i="9"/>
  <c r="J200" i="9"/>
  <c r="Z200" i="9"/>
  <c r="Y200" i="9"/>
  <c r="E200" i="9"/>
  <c r="R200" i="9"/>
  <c r="T200" i="9"/>
  <c r="P200" i="9"/>
  <c r="V200" i="9"/>
  <c r="F200" i="9"/>
  <c r="AE200" i="9"/>
  <c r="L200" i="9"/>
  <c r="S200" i="9"/>
  <c r="U200" i="9"/>
  <c r="Q200" i="9"/>
  <c r="W200" i="9"/>
  <c r="M200" i="9"/>
  <c r="AB200" i="9"/>
  <c r="AA200" i="9"/>
  <c r="A201" i="9"/>
  <c r="B201" i="9"/>
  <c r="C201" i="9"/>
  <c r="D201" i="9"/>
  <c r="J201" i="9"/>
  <c r="Z201" i="9"/>
  <c r="Y201" i="9"/>
  <c r="E201" i="9"/>
  <c r="R201" i="9"/>
  <c r="T201" i="9"/>
  <c r="P201" i="9"/>
  <c r="V201" i="9"/>
  <c r="F201" i="9"/>
  <c r="AE201" i="9"/>
  <c r="L201" i="9"/>
  <c r="S201" i="9"/>
  <c r="U201" i="9"/>
  <c r="Q201" i="9"/>
  <c r="W201" i="9"/>
  <c r="M201" i="9"/>
  <c r="AB201" i="9"/>
  <c r="AA201" i="9"/>
  <c r="A202" i="9"/>
  <c r="B202" i="9"/>
  <c r="C202" i="9"/>
  <c r="D202" i="9"/>
  <c r="J202" i="9"/>
  <c r="Z202" i="9"/>
  <c r="Y202" i="9"/>
  <c r="E202" i="9"/>
  <c r="R202" i="9"/>
  <c r="T202" i="9"/>
  <c r="P202" i="9"/>
  <c r="V202" i="9"/>
  <c r="F202" i="9"/>
  <c r="AE202" i="9"/>
  <c r="L202" i="9"/>
  <c r="S202" i="9"/>
  <c r="U202" i="9"/>
  <c r="Q202" i="9"/>
  <c r="W202" i="9"/>
  <c r="M202" i="9"/>
  <c r="AB202" i="9"/>
  <c r="AA202" i="9"/>
  <c r="A203" i="9"/>
  <c r="B203" i="9"/>
  <c r="C203" i="9"/>
  <c r="D203" i="9"/>
  <c r="J203" i="9"/>
  <c r="Z203" i="9"/>
  <c r="Y203" i="9"/>
  <c r="E203" i="9"/>
  <c r="R203" i="9"/>
  <c r="T203" i="9"/>
  <c r="P203" i="9"/>
  <c r="V203" i="9"/>
  <c r="F203" i="9"/>
  <c r="AE203" i="9"/>
  <c r="L203" i="9"/>
  <c r="S203" i="9"/>
  <c r="U203" i="9"/>
  <c r="Q203" i="9"/>
  <c r="W203" i="9"/>
  <c r="M203" i="9"/>
  <c r="AB203" i="9"/>
  <c r="AA203" i="9"/>
  <c r="A204" i="9"/>
  <c r="B204" i="9"/>
  <c r="C204" i="9"/>
  <c r="D204" i="9"/>
  <c r="J204" i="9"/>
  <c r="Z204" i="9"/>
  <c r="Y204" i="9"/>
  <c r="E204" i="9"/>
  <c r="R204" i="9"/>
  <c r="T204" i="9"/>
  <c r="P204" i="9"/>
  <c r="V204" i="9"/>
  <c r="F204" i="9"/>
  <c r="AE204" i="9"/>
  <c r="L204" i="9"/>
  <c r="S204" i="9"/>
  <c r="U204" i="9"/>
  <c r="Q204" i="9"/>
  <c r="W204" i="9"/>
  <c r="M204" i="9"/>
  <c r="AB204" i="9"/>
  <c r="AA204" i="9"/>
  <c r="A205" i="9"/>
  <c r="B205" i="9"/>
  <c r="C205" i="9"/>
  <c r="D205" i="9"/>
  <c r="AC205" i="9"/>
  <c r="J205" i="9"/>
  <c r="Z205" i="9"/>
  <c r="Y205" i="9"/>
  <c r="E205" i="9"/>
  <c r="R205" i="9"/>
  <c r="T205" i="9"/>
  <c r="P205" i="9"/>
  <c r="V205" i="9"/>
  <c r="F205" i="9"/>
  <c r="AE205" i="9"/>
  <c r="L205" i="9"/>
  <c r="S205" i="9"/>
  <c r="U205" i="9"/>
  <c r="Q205" i="9"/>
  <c r="W205" i="9"/>
  <c r="M205" i="9"/>
  <c r="AB205" i="9"/>
  <c r="AA205" i="9"/>
  <c r="A206" i="9"/>
  <c r="B206" i="9"/>
  <c r="C206" i="9"/>
  <c r="D206" i="9"/>
  <c r="AC206" i="9"/>
  <c r="J206" i="9"/>
  <c r="Z206" i="9"/>
  <c r="Y206" i="9"/>
  <c r="E206" i="9"/>
  <c r="R206" i="9"/>
  <c r="T206" i="9"/>
  <c r="P206" i="9"/>
  <c r="V206" i="9"/>
  <c r="F206" i="9"/>
  <c r="AE206" i="9"/>
  <c r="L206" i="9"/>
  <c r="S206" i="9"/>
  <c r="U206" i="9"/>
  <c r="Q206" i="9"/>
  <c r="W206" i="9"/>
  <c r="M206" i="9"/>
  <c r="AB206" i="9"/>
  <c r="AA206" i="9"/>
  <c r="A207" i="9"/>
  <c r="B207" i="9"/>
  <c r="C207" i="9"/>
  <c r="D207" i="9"/>
  <c r="AC207" i="9"/>
  <c r="J207" i="9"/>
  <c r="Z207" i="9"/>
  <c r="Y207" i="9"/>
  <c r="E207" i="9"/>
  <c r="R207" i="9"/>
  <c r="T207" i="9"/>
  <c r="P207" i="9"/>
  <c r="V207" i="9"/>
  <c r="F207" i="9"/>
  <c r="AE207" i="9"/>
  <c r="L207" i="9"/>
  <c r="S207" i="9"/>
  <c r="U207" i="9"/>
  <c r="Q207" i="9"/>
  <c r="W207" i="9"/>
  <c r="M207" i="9"/>
  <c r="AB207" i="9"/>
  <c r="AA207" i="9"/>
  <c r="A208" i="9"/>
  <c r="B208" i="9"/>
  <c r="C208" i="9"/>
  <c r="D208" i="9"/>
  <c r="AC208" i="9"/>
  <c r="J208" i="9"/>
  <c r="Z208" i="9"/>
  <c r="Y208" i="9"/>
  <c r="E208" i="9"/>
  <c r="R208" i="9"/>
  <c r="T208" i="9"/>
  <c r="P208" i="9"/>
  <c r="V208" i="9"/>
  <c r="F208" i="9"/>
  <c r="AE208" i="9"/>
  <c r="L208" i="9"/>
  <c r="S208" i="9"/>
  <c r="U208" i="9"/>
  <c r="Q208" i="9"/>
  <c r="W208" i="9"/>
  <c r="M208" i="9"/>
  <c r="AB208" i="9"/>
  <c r="AA208" i="9"/>
  <c r="A209" i="9"/>
  <c r="B209" i="9"/>
  <c r="C209" i="9"/>
  <c r="D209" i="9"/>
  <c r="AC209" i="9"/>
  <c r="J209" i="9"/>
  <c r="Z209" i="9"/>
  <c r="Y209" i="9"/>
  <c r="E209" i="9"/>
  <c r="R209" i="9"/>
  <c r="T209" i="9"/>
  <c r="P209" i="9"/>
  <c r="V209" i="9"/>
  <c r="F209" i="9"/>
  <c r="AE209" i="9"/>
  <c r="L209" i="9"/>
  <c r="S209" i="9"/>
  <c r="U209" i="9"/>
  <c r="Q209" i="9"/>
  <c r="W209" i="9"/>
  <c r="M209" i="9"/>
  <c r="AB209" i="9"/>
  <c r="AA209" i="9"/>
  <c r="A210" i="9"/>
  <c r="B210" i="9"/>
  <c r="C210" i="9"/>
  <c r="D210" i="9"/>
  <c r="AC210" i="9"/>
  <c r="J210" i="9"/>
  <c r="Z210" i="9"/>
  <c r="Y210" i="9"/>
  <c r="E210" i="9"/>
  <c r="R210" i="9"/>
  <c r="T210" i="9"/>
  <c r="P210" i="9"/>
  <c r="V210" i="9"/>
  <c r="F210" i="9"/>
  <c r="AE210" i="9"/>
  <c r="L210" i="9"/>
  <c r="S210" i="9"/>
  <c r="U210" i="9"/>
  <c r="Q210" i="9"/>
  <c r="W210" i="9"/>
  <c r="M210" i="9"/>
  <c r="AB210" i="9"/>
  <c r="AA210" i="9"/>
  <c r="A211" i="9"/>
  <c r="B211" i="9"/>
  <c r="C211" i="9"/>
  <c r="D211" i="9"/>
  <c r="AC211" i="9"/>
  <c r="J211" i="9"/>
  <c r="Z211" i="9"/>
  <c r="Y211" i="9"/>
  <c r="E211" i="9"/>
  <c r="R211" i="9"/>
  <c r="T211" i="9"/>
  <c r="P211" i="9"/>
  <c r="V211" i="9"/>
  <c r="F211" i="9"/>
  <c r="AE211" i="9"/>
  <c r="L211" i="9"/>
  <c r="S211" i="9"/>
  <c r="U211" i="9"/>
  <c r="Q211" i="9"/>
  <c r="W211" i="9"/>
  <c r="M211" i="9"/>
  <c r="AB211" i="9"/>
  <c r="AA211" i="9"/>
  <c r="A212" i="9"/>
  <c r="B212" i="9"/>
  <c r="C212" i="9"/>
  <c r="D212" i="9"/>
  <c r="AC212" i="9"/>
  <c r="J212" i="9"/>
  <c r="Z212" i="9"/>
  <c r="Y212" i="9"/>
  <c r="E212" i="9"/>
  <c r="R212" i="9"/>
  <c r="T212" i="9"/>
  <c r="P212" i="9"/>
  <c r="V212" i="9"/>
  <c r="F212" i="9"/>
  <c r="AE212" i="9"/>
  <c r="L212" i="9"/>
  <c r="S212" i="9"/>
  <c r="U212" i="9"/>
  <c r="Q212" i="9"/>
  <c r="W212" i="9"/>
  <c r="M212" i="9"/>
  <c r="AB212" i="9"/>
  <c r="AA212" i="9"/>
  <c r="A213" i="9"/>
  <c r="B213" i="9"/>
  <c r="C213" i="9"/>
  <c r="D213" i="9"/>
  <c r="AC213" i="9"/>
  <c r="J213" i="9"/>
  <c r="Z213" i="9"/>
  <c r="Y213" i="9"/>
  <c r="E213" i="9"/>
  <c r="R213" i="9"/>
  <c r="T213" i="9"/>
  <c r="P213" i="9"/>
  <c r="V213" i="9"/>
  <c r="F213" i="9"/>
  <c r="AE213" i="9"/>
  <c r="L213" i="9"/>
  <c r="S213" i="9"/>
  <c r="U213" i="9"/>
  <c r="Q213" i="9"/>
  <c r="W213" i="9"/>
  <c r="M213" i="9"/>
  <c r="AB213" i="9"/>
  <c r="AA213" i="9"/>
  <c r="A214" i="9"/>
  <c r="B214" i="9"/>
  <c r="C214" i="9"/>
  <c r="D214" i="9"/>
  <c r="AC214" i="9"/>
  <c r="J214" i="9"/>
  <c r="Z214" i="9"/>
  <c r="Y214" i="9"/>
  <c r="E214" i="9"/>
  <c r="R214" i="9"/>
  <c r="T214" i="9"/>
  <c r="P214" i="9"/>
  <c r="V214" i="9"/>
  <c r="F214" i="9"/>
  <c r="AE214" i="9"/>
  <c r="L214" i="9"/>
  <c r="S214" i="9"/>
  <c r="U214" i="9"/>
  <c r="Q214" i="9"/>
  <c r="W214" i="9"/>
  <c r="M214" i="9"/>
  <c r="AB214" i="9"/>
  <c r="AA214" i="9"/>
  <c r="A215" i="9"/>
  <c r="B215" i="9"/>
  <c r="C215" i="9"/>
  <c r="D215" i="9"/>
  <c r="AC215" i="9"/>
  <c r="J215" i="9"/>
  <c r="Z215" i="9"/>
  <c r="Y215" i="9"/>
  <c r="E215" i="9"/>
  <c r="R215" i="9"/>
  <c r="T215" i="9"/>
  <c r="P215" i="9"/>
  <c r="V215" i="9"/>
  <c r="F215" i="9"/>
  <c r="AE215" i="9"/>
  <c r="L215" i="9"/>
  <c r="S215" i="9"/>
  <c r="U215" i="9"/>
  <c r="Q215" i="9"/>
  <c r="W215" i="9"/>
  <c r="M215" i="9"/>
  <c r="AB215" i="9"/>
  <c r="AA215" i="9"/>
  <c r="A216" i="9"/>
  <c r="B216" i="9"/>
  <c r="C216" i="9"/>
  <c r="D216" i="9"/>
  <c r="AC216" i="9"/>
  <c r="J216" i="9"/>
  <c r="Z216" i="9"/>
  <c r="Y216" i="9"/>
  <c r="E216" i="9"/>
  <c r="R216" i="9"/>
  <c r="T216" i="9"/>
  <c r="P216" i="9"/>
  <c r="V216" i="9"/>
  <c r="F216" i="9"/>
  <c r="AE216" i="9"/>
  <c r="L216" i="9"/>
  <c r="S216" i="9"/>
  <c r="U216" i="9"/>
  <c r="Q216" i="9"/>
  <c r="W216" i="9"/>
  <c r="M216" i="9"/>
  <c r="AB216" i="9"/>
  <c r="AA216" i="9"/>
  <c r="A217" i="9"/>
  <c r="B217" i="9"/>
  <c r="C217" i="9"/>
  <c r="D217" i="9"/>
  <c r="AC217" i="9"/>
  <c r="J217" i="9"/>
  <c r="Z217" i="9"/>
  <c r="Y217" i="9"/>
  <c r="E217" i="9"/>
  <c r="R217" i="9"/>
  <c r="T217" i="9"/>
  <c r="P217" i="9"/>
  <c r="V217" i="9"/>
  <c r="F217" i="9"/>
  <c r="AE217" i="9"/>
  <c r="L217" i="9"/>
  <c r="S217" i="9"/>
  <c r="U217" i="9"/>
  <c r="Q217" i="9"/>
  <c r="W217" i="9"/>
  <c r="M217" i="9"/>
  <c r="AB217" i="9"/>
  <c r="AA217" i="9"/>
  <c r="A218" i="9"/>
  <c r="B218" i="9"/>
  <c r="C218" i="9"/>
  <c r="D218" i="9"/>
  <c r="AC218" i="9"/>
  <c r="J218" i="9"/>
  <c r="Z218" i="9"/>
  <c r="Y218" i="9"/>
  <c r="E218" i="9"/>
  <c r="R218" i="9"/>
  <c r="T218" i="9"/>
  <c r="P218" i="9"/>
  <c r="V218" i="9"/>
  <c r="F218" i="9"/>
  <c r="AE218" i="9"/>
  <c r="L218" i="9"/>
  <c r="S218" i="9"/>
  <c r="U218" i="9"/>
  <c r="Q218" i="9"/>
  <c r="W218" i="9"/>
  <c r="M218" i="9"/>
  <c r="AB218" i="9"/>
  <c r="AA218" i="9"/>
  <c r="A219" i="9"/>
  <c r="B219" i="9"/>
  <c r="C219" i="9"/>
  <c r="D219" i="9"/>
  <c r="AC219" i="9"/>
  <c r="J219" i="9"/>
  <c r="Z219" i="9"/>
  <c r="Y219" i="9"/>
  <c r="E219" i="9"/>
  <c r="R219" i="9"/>
  <c r="T219" i="9"/>
  <c r="P219" i="9"/>
  <c r="V219" i="9"/>
  <c r="F219" i="9"/>
  <c r="AE219" i="9"/>
  <c r="L219" i="9"/>
  <c r="S219" i="9"/>
  <c r="U219" i="9"/>
  <c r="Q219" i="9"/>
  <c r="W219" i="9"/>
  <c r="M219" i="9"/>
  <c r="AB219" i="9"/>
  <c r="AA219" i="9"/>
  <c r="A220" i="9"/>
  <c r="B220" i="9"/>
  <c r="C220" i="9"/>
  <c r="D220" i="9"/>
  <c r="AC220" i="9"/>
  <c r="J220" i="9"/>
  <c r="Z220" i="9"/>
  <c r="Y220" i="9"/>
  <c r="E220" i="9"/>
  <c r="R220" i="9"/>
  <c r="T220" i="9"/>
  <c r="P220" i="9"/>
  <c r="V220" i="9"/>
  <c r="F220" i="9"/>
  <c r="AE220" i="9"/>
  <c r="L220" i="9"/>
  <c r="S220" i="9"/>
  <c r="U220" i="9"/>
  <c r="Q220" i="9"/>
  <c r="W220" i="9"/>
  <c r="M220" i="9"/>
  <c r="AB220" i="9"/>
  <c r="AA220" i="9"/>
  <c r="A221" i="9"/>
  <c r="B221" i="9"/>
  <c r="C221" i="9"/>
  <c r="D221" i="9"/>
  <c r="AC221" i="9"/>
  <c r="J221" i="9"/>
  <c r="Z221" i="9"/>
  <c r="Y221" i="9"/>
  <c r="E221" i="9"/>
  <c r="R221" i="9"/>
  <c r="T221" i="9"/>
  <c r="P221" i="9"/>
  <c r="V221" i="9"/>
  <c r="F221" i="9"/>
  <c r="AE221" i="9"/>
  <c r="L221" i="9"/>
  <c r="S221" i="9"/>
  <c r="U221" i="9"/>
  <c r="Q221" i="9"/>
  <c r="W221" i="9"/>
  <c r="M221" i="9"/>
  <c r="AB221" i="9"/>
  <c r="AA221" i="9"/>
  <c r="A222" i="9"/>
  <c r="B222" i="9"/>
  <c r="C222" i="9"/>
  <c r="D222" i="9"/>
  <c r="AC222" i="9"/>
  <c r="J222" i="9"/>
  <c r="Z222" i="9"/>
  <c r="Y222" i="9"/>
  <c r="E222" i="9"/>
  <c r="R222" i="9"/>
  <c r="T222" i="9"/>
  <c r="P222" i="9"/>
  <c r="V222" i="9"/>
  <c r="F222" i="9"/>
  <c r="AE222" i="9"/>
  <c r="L222" i="9"/>
  <c r="S222" i="9"/>
  <c r="U222" i="9"/>
  <c r="Q222" i="9"/>
  <c r="W222" i="9"/>
  <c r="M222" i="9"/>
  <c r="AB222" i="9"/>
  <c r="AA222" i="9"/>
  <c r="A223" i="9"/>
  <c r="B223" i="9"/>
  <c r="C223" i="9"/>
  <c r="D223" i="9"/>
  <c r="AC223" i="9"/>
  <c r="J223" i="9"/>
  <c r="Z223" i="9"/>
  <c r="Y223" i="9"/>
  <c r="E223" i="9"/>
  <c r="R223" i="9"/>
  <c r="T223" i="9"/>
  <c r="P223" i="9"/>
  <c r="V223" i="9"/>
  <c r="F223" i="9"/>
  <c r="AE223" i="9"/>
  <c r="L223" i="9"/>
  <c r="S223" i="9"/>
  <c r="U223" i="9"/>
  <c r="Q223" i="9"/>
  <c r="W223" i="9"/>
  <c r="M223" i="9"/>
  <c r="AB223" i="9"/>
  <c r="AA223" i="9"/>
  <c r="A224" i="9"/>
  <c r="B224" i="9"/>
  <c r="C224" i="9"/>
  <c r="D224" i="9"/>
  <c r="AC224" i="9"/>
  <c r="J224" i="9"/>
  <c r="Z224" i="9"/>
  <c r="Y224" i="9"/>
  <c r="E224" i="9"/>
  <c r="R224" i="9"/>
  <c r="T224" i="9"/>
  <c r="P224" i="9"/>
  <c r="V224" i="9"/>
  <c r="F224" i="9"/>
  <c r="AE224" i="9"/>
  <c r="L224" i="9"/>
  <c r="S224" i="9"/>
  <c r="U224" i="9"/>
  <c r="Q224" i="9"/>
  <c r="W224" i="9"/>
  <c r="M224" i="9"/>
  <c r="AB224" i="9"/>
  <c r="AA224" i="9"/>
  <c r="A225" i="9"/>
  <c r="B225" i="9"/>
  <c r="C225" i="9"/>
  <c r="D225" i="9"/>
  <c r="AC225" i="9"/>
  <c r="J225" i="9"/>
  <c r="Z225" i="9"/>
  <c r="Y225" i="9"/>
  <c r="E225" i="9"/>
  <c r="R225" i="9"/>
  <c r="T225" i="9"/>
  <c r="P225" i="9"/>
  <c r="V225" i="9"/>
  <c r="F225" i="9"/>
  <c r="AE225" i="9"/>
  <c r="L225" i="9"/>
  <c r="S225" i="9"/>
  <c r="U225" i="9"/>
  <c r="Q225" i="9"/>
  <c r="W225" i="9"/>
  <c r="M225" i="9"/>
  <c r="AB225" i="9"/>
  <c r="AA225" i="9"/>
  <c r="A226" i="9"/>
  <c r="B226" i="9"/>
  <c r="C226" i="9"/>
  <c r="D226" i="9"/>
  <c r="AC226" i="9"/>
  <c r="J226" i="9"/>
  <c r="Z226" i="9"/>
  <c r="Y226" i="9"/>
  <c r="E226" i="9"/>
  <c r="R226" i="9"/>
  <c r="T226" i="9"/>
  <c r="P226" i="9"/>
  <c r="V226" i="9"/>
  <c r="F226" i="9"/>
  <c r="AE226" i="9"/>
  <c r="L226" i="9"/>
  <c r="S226" i="9"/>
  <c r="U226" i="9"/>
  <c r="Q226" i="9"/>
  <c r="W226" i="9"/>
  <c r="M226" i="9"/>
  <c r="AB226" i="9"/>
  <c r="AA226" i="9"/>
  <c r="A227" i="9"/>
  <c r="B227" i="9"/>
  <c r="C227" i="9"/>
  <c r="D227" i="9"/>
  <c r="AC227" i="9"/>
  <c r="J227" i="9"/>
  <c r="Z227" i="9"/>
  <c r="Y227" i="9"/>
  <c r="E227" i="9"/>
  <c r="R227" i="9"/>
  <c r="T227" i="9"/>
  <c r="P227" i="9"/>
  <c r="V227" i="9"/>
  <c r="F227" i="9"/>
  <c r="AE227" i="9"/>
  <c r="L227" i="9"/>
  <c r="S227" i="9"/>
  <c r="U227" i="9"/>
  <c r="Q227" i="9"/>
  <c r="W227" i="9"/>
  <c r="M227" i="9"/>
  <c r="AB227" i="9"/>
  <c r="AA227" i="9"/>
  <c r="A228" i="9"/>
  <c r="B228" i="9"/>
  <c r="C228" i="9"/>
  <c r="D228" i="9"/>
  <c r="AC228" i="9"/>
  <c r="J228" i="9"/>
  <c r="Z228" i="9"/>
  <c r="Y228" i="9"/>
  <c r="E228" i="9"/>
  <c r="R228" i="9"/>
  <c r="T228" i="9"/>
  <c r="P228" i="9"/>
  <c r="V228" i="9"/>
  <c r="F228" i="9"/>
  <c r="AE228" i="9"/>
  <c r="L228" i="9"/>
  <c r="S228" i="9"/>
  <c r="U228" i="9"/>
  <c r="Q228" i="9"/>
  <c r="W228" i="9"/>
  <c r="M228" i="9"/>
  <c r="AB228" i="9"/>
  <c r="AA228" i="9"/>
  <c r="A229" i="9"/>
  <c r="B229" i="9"/>
  <c r="C229" i="9"/>
  <c r="D229" i="9"/>
  <c r="AC229" i="9"/>
  <c r="J229" i="9"/>
  <c r="Z229" i="9"/>
  <c r="Y229" i="9"/>
  <c r="E229" i="9"/>
  <c r="R229" i="9"/>
  <c r="T229" i="9"/>
  <c r="P229" i="9"/>
  <c r="V229" i="9"/>
  <c r="F229" i="9"/>
  <c r="AE229" i="9"/>
  <c r="L229" i="9"/>
  <c r="S229" i="9"/>
  <c r="U229" i="9"/>
  <c r="Q229" i="9"/>
  <c r="W229" i="9"/>
  <c r="M229" i="9"/>
  <c r="AB229" i="9"/>
  <c r="AA229" i="9"/>
  <c r="A230" i="9"/>
  <c r="B230" i="9"/>
  <c r="C230" i="9"/>
  <c r="D230" i="9"/>
  <c r="AC230" i="9"/>
  <c r="J230" i="9"/>
  <c r="Z230" i="9"/>
  <c r="Y230" i="9"/>
  <c r="E230" i="9"/>
  <c r="R230" i="9"/>
  <c r="T230" i="9"/>
  <c r="P230" i="9"/>
  <c r="V230" i="9"/>
  <c r="F230" i="9"/>
  <c r="AE230" i="9"/>
  <c r="L230" i="9"/>
  <c r="S230" i="9"/>
  <c r="U230" i="9"/>
  <c r="Q230" i="9"/>
  <c r="W230" i="9"/>
  <c r="M230" i="9"/>
  <c r="AB230" i="9"/>
  <c r="AA230" i="9"/>
  <c r="A231" i="9"/>
  <c r="B231" i="9"/>
  <c r="C231" i="9"/>
  <c r="D231" i="9"/>
  <c r="AC231" i="9"/>
  <c r="J231" i="9"/>
  <c r="Z231" i="9"/>
  <c r="Y231" i="9"/>
  <c r="E231" i="9"/>
  <c r="R231" i="9"/>
  <c r="T231" i="9"/>
  <c r="P231" i="9"/>
  <c r="V231" i="9"/>
  <c r="F231" i="9"/>
  <c r="AE231" i="9"/>
  <c r="L231" i="9"/>
  <c r="S231" i="9"/>
  <c r="U231" i="9"/>
  <c r="Q231" i="9"/>
  <c r="W231" i="9"/>
  <c r="M231" i="9"/>
  <c r="AB231" i="9"/>
  <c r="AA231" i="9"/>
  <c r="A232" i="9"/>
  <c r="B232" i="9"/>
  <c r="C232" i="9"/>
  <c r="D232" i="9"/>
  <c r="AC232" i="9"/>
  <c r="J232" i="9"/>
  <c r="Z232" i="9"/>
  <c r="Y232" i="9"/>
  <c r="E232" i="9"/>
  <c r="R232" i="9"/>
  <c r="T232" i="9"/>
  <c r="P232" i="9"/>
  <c r="V232" i="9"/>
  <c r="F232" i="9"/>
  <c r="AE232" i="9"/>
  <c r="L232" i="9"/>
  <c r="S232" i="9"/>
  <c r="U232" i="9"/>
  <c r="Q232" i="9"/>
  <c r="W232" i="9"/>
  <c r="M232" i="9"/>
  <c r="AB232" i="9"/>
  <c r="AA232" i="9"/>
  <c r="A233" i="9"/>
  <c r="B233" i="9"/>
  <c r="C233" i="9"/>
  <c r="D233" i="9"/>
  <c r="AC233" i="9"/>
  <c r="J233" i="9"/>
  <c r="Z233" i="9"/>
  <c r="Y233" i="9"/>
  <c r="E233" i="9"/>
  <c r="R233" i="9"/>
  <c r="T233" i="9"/>
  <c r="P233" i="9"/>
  <c r="V233" i="9"/>
  <c r="F233" i="9"/>
  <c r="AE233" i="9"/>
  <c r="L233" i="9"/>
  <c r="S233" i="9"/>
  <c r="U233" i="9"/>
  <c r="Q233" i="9"/>
  <c r="W233" i="9"/>
  <c r="M233" i="9"/>
  <c r="AB233" i="9"/>
  <c r="AA233" i="9"/>
  <c r="A234" i="9"/>
  <c r="B234" i="9"/>
  <c r="C234" i="9"/>
  <c r="D234" i="9"/>
  <c r="AC234" i="9"/>
  <c r="J234" i="9"/>
  <c r="Z234" i="9"/>
  <c r="Y234" i="9"/>
  <c r="E234" i="9"/>
  <c r="R234" i="9"/>
  <c r="T234" i="9"/>
  <c r="P234" i="9"/>
  <c r="V234" i="9"/>
  <c r="F234" i="9"/>
  <c r="AE234" i="9"/>
  <c r="L234" i="9"/>
  <c r="S234" i="9"/>
  <c r="U234" i="9"/>
  <c r="Q234" i="9"/>
  <c r="W234" i="9"/>
  <c r="M234" i="9"/>
  <c r="AB234" i="9"/>
  <c r="AA234" i="9"/>
  <c r="A235" i="9"/>
  <c r="B235" i="9"/>
  <c r="C235" i="9"/>
  <c r="D235" i="9"/>
  <c r="AC235" i="9"/>
  <c r="J235" i="9"/>
  <c r="Z235" i="9"/>
  <c r="Y235" i="9"/>
  <c r="E235" i="9"/>
  <c r="R235" i="9"/>
  <c r="T235" i="9"/>
  <c r="P235" i="9"/>
  <c r="V235" i="9"/>
  <c r="F235" i="9"/>
  <c r="AE235" i="9"/>
  <c r="L235" i="9"/>
  <c r="S235" i="9"/>
  <c r="U235" i="9"/>
  <c r="Q235" i="9"/>
  <c r="W235" i="9"/>
  <c r="M235" i="9"/>
  <c r="AB235" i="9"/>
  <c r="AA235" i="9"/>
  <c r="A236" i="9"/>
  <c r="B236" i="9"/>
  <c r="C236" i="9"/>
  <c r="D236" i="9"/>
  <c r="AC236" i="9"/>
  <c r="J236" i="9"/>
  <c r="Z236" i="9"/>
  <c r="Y236" i="9"/>
  <c r="E236" i="9"/>
  <c r="R236" i="9"/>
  <c r="T236" i="9"/>
  <c r="P236" i="9"/>
  <c r="V236" i="9"/>
  <c r="F236" i="9"/>
  <c r="AE236" i="9"/>
  <c r="L236" i="9"/>
  <c r="S236" i="9"/>
  <c r="U236" i="9"/>
  <c r="Q236" i="9"/>
  <c r="W236" i="9"/>
  <c r="M236" i="9"/>
  <c r="AB236" i="9"/>
  <c r="AA236" i="9"/>
  <c r="A237" i="9"/>
  <c r="B237" i="9"/>
  <c r="C237" i="9"/>
  <c r="D237" i="9"/>
  <c r="AC237" i="9"/>
  <c r="J237" i="9"/>
  <c r="Z237" i="9"/>
  <c r="Y237" i="9"/>
  <c r="E237" i="9"/>
  <c r="R237" i="9"/>
  <c r="T237" i="9"/>
  <c r="P237" i="9"/>
  <c r="V237" i="9"/>
  <c r="F237" i="9"/>
  <c r="AE237" i="9"/>
  <c r="L237" i="9"/>
  <c r="S237" i="9"/>
  <c r="U237" i="9"/>
  <c r="Q237" i="9"/>
  <c r="W237" i="9"/>
  <c r="M237" i="9"/>
  <c r="AB237" i="9"/>
  <c r="AA237" i="9"/>
  <c r="A238" i="9"/>
  <c r="B238" i="9"/>
  <c r="C238" i="9"/>
  <c r="D238" i="9"/>
  <c r="AC238" i="9"/>
  <c r="J238" i="9"/>
  <c r="Z238" i="9"/>
  <c r="Y238" i="9"/>
  <c r="E238" i="9"/>
  <c r="R238" i="9"/>
  <c r="T238" i="9"/>
  <c r="P238" i="9"/>
  <c r="V238" i="9"/>
  <c r="F238" i="9"/>
  <c r="AE238" i="9"/>
  <c r="L238" i="9"/>
  <c r="S238" i="9"/>
  <c r="U238" i="9"/>
  <c r="Q238" i="9"/>
  <c r="W238" i="9"/>
  <c r="M238" i="9"/>
  <c r="AB238" i="9"/>
  <c r="AA238" i="9"/>
  <c r="A239" i="9"/>
  <c r="B239" i="9"/>
  <c r="C239" i="9"/>
  <c r="D239" i="9"/>
  <c r="AC239" i="9"/>
  <c r="J239" i="9"/>
  <c r="Z239" i="9"/>
  <c r="Y239" i="9"/>
  <c r="E239" i="9"/>
  <c r="R239" i="9"/>
  <c r="T239" i="9"/>
  <c r="P239" i="9"/>
  <c r="V239" i="9"/>
  <c r="F239" i="9"/>
  <c r="AE239" i="9"/>
  <c r="L239" i="9"/>
  <c r="S239" i="9"/>
  <c r="U239" i="9"/>
  <c r="Q239" i="9"/>
  <c r="W239" i="9"/>
  <c r="M239" i="9"/>
  <c r="AB239" i="9"/>
  <c r="AA239" i="9"/>
  <c r="A240" i="9"/>
  <c r="B240" i="9"/>
  <c r="C240" i="9"/>
  <c r="D240" i="9"/>
  <c r="AC240" i="9"/>
  <c r="J240" i="9"/>
  <c r="Z240" i="9"/>
  <c r="Y240" i="9"/>
  <c r="E240" i="9"/>
  <c r="R240" i="9"/>
  <c r="T240" i="9"/>
  <c r="P240" i="9"/>
  <c r="V240" i="9"/>
  <c r="F240" i="9"/>
  <c r="AE240" i="9"/>
  <c r="L240" i="9"/>
  <c r="S240" i="9"/>
  <c r="U240" i="9"/>
  <c r="Q240" i="9"/>
  <c r="W240" i="9"/>
  <c r="M240" i="9"/>
  <c r="AB240" i="9"/>
  <c r="AA240" i="9"/>
  <c r="A241" i="9"/>
  <c r="B241" i="9"/>
  <c r="C241" i="9"/>
  <c r="D241" i="9"/>
  <c r="AC241" i="9"/>
  <c r="J241" i="9"/>
  <c r="Z241" i="9"/>
  <c r="Y241" i="9"/>
  <c r="E241" i="9"/>
  <c r="R241" i="9"/>
  <c r="T241" i="9"/>
  <c r="P241" i="9"/>
  <c r="V241" i="9"/>
  <c r="F241" i="9"/>
  <c r="AE241" i="9"/>
  <c r="L241" i="9"/>
  <c r="S241" i="9"/>
  <c r="U241" i="9"/>
  <c r="Q241" i="9"/>
  <c r="W241" i="9"/>
  <c r="M241" i="9"/>
  <c r="AB241" i="9"/>
  <c r="AA241" i="9"/>
  <c r="A242" i="9"/>
  <c r="B242" i="9"/>
  <c r="C242" i="9"/>
  <c r="D242" i="9"/>
  <c r="AC242" i="9"/>
  <c r="J242" i="9"/>
  <c r="Z242" i="9"/>
  <c r="Y242" i="9"/>
  <c r="E242" i="9"/>
  <c r="R242" i="9"/>
  <c r="T242" i="9"/>
  <c r="P242" i="9"/>
  <c r="V242" i="9"/>
  <c r="F242" i="9"/>
  <c r="AE242" i="9"/>
  <c r="L242" i="9"/>
  <c r="S242" i="9"/>
  <c r="U242" i="9"/>
  <c r="Q242" i="9"/>
  <c r="W242" i="9"/>
  <c r="M242" i="9"/>
  <c r="AB242" i="9"/>
  <c r="AA242" i="9"/>
  <c r="A243" i="9"/>
  <c r="B243" i="9"/>
  <c r="C243" i="9"/>
  <c r="D243" i="9"/>
  <c r="AC243" i="9"/>
  <c r="J243" i="9"/>
  <c r="Z243" i="9"/>
  <c r="Y243" i="9"/>
  <c r="E243" i="9"/>
  <c r="R243" i="9"/>
  <c r="T243" i="9"/>
  <c r="P243" i="9"/>
  <c r="V243" i="9"/>
  <c r="F243" i="9"/>
  <c r="AE243" i="9"/>
  <c r="L243" i="9"/>
  <c r="S243" i="9"/>
  <c r="U243" i="9"/>
  <c r="Q243" i="9"/>
  <c r="W243" i="9"/>
  <c r="M243" i="9"/>
  <c r="AB243" i="9"/>
  <c r="AA243" i="9"/>
  <c r="A244" i="9"/>
  <c r="B244" i="9"/>
  <c r="C244" i="9"/>
  <c r="D244" i="9"/>
  <c r="AC244" i="9"/>
  <c r="J244" i="9"/>
  <c r="Z244" i="9"/>
  <c r="Y244" i="9"/>
  <c r="E244" i="9"/>
  <c r="R244" i="9"/>
  <c r="T244" i="9"/>
  <c r="P244" i="9"/>
  <c r="V244" i="9"/>
  <c r="F244" i="9"/>
  <c r="AE244" i="9"/>
  <c r="L244" i="9"/>
  <c r="S244" i="9"/>
  <c r="U244" i="9"/>
  <c r="Q244" i="9"/>
  <c r="W244" i="9"/>
  <c r="M244" i="9"/>
  <c r="AB244" i="9"/>
  <c r="AA244" i="9"/>
  <c r="A245" i="9"/>
  <c r="B245" i="9"/>
  <c r="C245" i="9"/>
  <c r="D245" i="9"/>
  <c r="AC245" i="9"/>
  <c r="J245" i="9"/>
  <c r="Z245" i="9"/>
  <c r="Y245" i="9"/>
  <c r="E245" i="9"/>
  <c r="R245" i="9"/>
  <c r="T245" i="9"/>
  <c r="P245" i="9"/>
  <c r="V245" i="9"/>
  <c r="F245" i="9"/>
  <c r="AE245" i="9"/>
  <c r="L245" i="9"/>
  <c r="S245" i="9"/>
  <c r="U245" i="9"/>
  <c r="Q245" i="9"/>
  <c r="W245" i="9"/>
  <c r="M245" i="9"/>
  <c r="AB245" i="9"/>
  <c r="AA245" i="9"/>
  <c r="A246" i="9"/>
  <c r="B246" i="9"/>
  <c r="C246" i="9"/>
  <c r="D246" i="9"/>
  <c r="AC246" i="9"/>
  <c r="J246" i="9"/>
  <c r="Z246" i="9"/>
  <c r="Y246" i="9"/>
  <c r="E246" i="9"/>
  <c r="R246" i="9"/>
  <c r="T246" i="9"/>
  <c r="P246" i="9"/>
  <c r="V246" i="9"/>
  <c r="F246" i="9"/>
  <c r="AE246" i="9"/>
  <c r="L246" i="9"/>
  <c r="S246" i="9"/>
  <c r="U246" i="9"/>
  <c r="Q246" i="9"/>
  <c r="W246" i="9"/>
  <c r="M246" i="9"/>
  <c r="AB246" i="9"/>
  <c r="AA246" i="9"/>
  <c r="A247" i="9"/>
  <c r="B247" i="9"/>
  <c r="C247" i="9"/>
  <c r="D247" i="9"/>
  <c r="AC247" i="9"/>
  <c r="J247" i="9"/>
  <c r="Z247" i="9"/>
  <c r="Y247" i="9"/>
  <c r="E247" i="9"/>
  <c r="R247" i="9"/>
  <c r="T247" i="9"/>
  <c r="P247" i="9"/>
  <c r="V247" i="9"/>
  <c r="F247" i="9"/>
  <c r="AE247" i="9"/>
  <c r="L247" i="9"/>
  <c r="S247" i="9"/>
  <c r="U247" i="9"/>
  <c r="Q247" i="9"/>
  <c r="W247" i="9"/>
  <c r="M247" i="9"/>
  <c r="AB247" i="9"/>
  <c r="AA247" i="9"/>
  <c r="A248" i="9"/>
  <c r="B248" i="9"/>
  <c r="C248" i="9"/>
  <c r="D248" i="9"/>
  <c r="AC248" i="9"/>
  <c r="J248" i="9"/>
  <c r="Z248" i="9"/>
  <c r="Y248" i="9"/>
  <c r="E248" i="9"/>
  <c r="R248" i="9"/>
  <c r="T248" i="9"/>
  <c r="P248" i="9"/>
  <c r="V248" i="9"/>
  <c r="F248" i="9"/>
  <c r="AE248" i="9"/>
  <c r="L248" i="9"/>
  <c r="S248" i="9"/>
  <c r="U248" i="9"/>
  <c r="Q248" i="9"/>
  <c r="W248" i="9"/>
  <c r="M248" i="9"/>
  <c r="AB248" i="9"/>
  <c r="AA248" i="9"/>
  <c r="A249" i="9"/>
  <c r="B249" i="9"/>
  <c r="C249" i="9"/>
  <c r="D249" i="9"/>
  <c r="AC249" i="9"/>
  <c r="J249" i="9"/>
  <c r="Z249" i="9"/>
  <c r="Y249" i="9"/>
  <c r="E249" i="9"/>
  <c r="R249" i="9"/>
  <c r="T249" i="9"/>
  <c r="P249" i="9"/>
  <c r="V249" i="9"/>
  <c r="F249" i="9"/>
  <c r="AE249" i="9"/>
  <c r="L249" i="9"/>
  <c r="S249" i="9"/>
  <c r="U249" i="9"/>
  <c r="Q249" i="9"/>
  <c r="W249" i="9"/>
  <c r="M249" i="9"/>
  <c r="AB249" i="9"/>
  <c r="AA249" i="9"/>
  <c r="A250" i="9"/>
  <c r="B250" i="9"/>
  <c r="C250" i="9"/>
  <c r="D250" i="9"/>
  <c r="AC250" i="9"/>
  <c r="J250" i="9"/>
  <c r="Z250" i="9"/>
  <c r="Y250" i="9"/>
  <c r="E250" i="9"/>
  <c r="R250" i="9"/>
  <c r="T250" i="9"/>
  <c r="P250" i="9"/>
  <c r="V250" i="9"/>
  <c r="F250" i="9"/>
  <c r="AE250" i="9"/>
  <c r="L250" i="9"/>
  <c r="S250" i="9"/>
  <c r="U250" i="9"/>
  <c r="Q250" i="9"/>
  <c r="W250" i="9"/>
  <c r="M250" i="9"/>
  <c r="AB250" i="9"/>
  <c r="AA250" i="9"/>
  <c r="A251" i="9"/>
  <c r="B251" i="9"/>
  <c r="C251" i="9"/>
  <c r="D251" i="9"/>
  <c r="AC251" i="9"/>
  <c r="J251" i="9"/>
  <c r="Z251" i="9"/>
  <c r="Y251" i="9"/>
  <c r="E251" i="9"/>
  <c r="R251" i="9"/>
  <c r="T251" i="9"/>
  <c r="P251" i="9"/>
  <c r="V251" i="9"/>
  <c r="F251" i="9"/>
  <c r="AE251" i="9"/>
  <c r="L251" i="9"/>
  <c r="S251" i="9"/>
  <c r="U251" i="9"/>
  <c r="Q251" i="9"/>
  <c r="W251" i="9"/>
  <c r="M251" i="9"/>
  <c r="AB251" i="9"/>
  <c r="AA251" i="9"/>
  <c r="A252" i="9"/>
  <c r="B252" i="9"/>
  <c r="C252" i="9"/>
  <c r="D252" i="9"/>
  <c r="AC252" i="9"/>
  <c r="J252" i="9"/>
  <c r="Z252" i="9"/>
  <c r="Y252" i="9"/>
  <c r="E252" i="9"/>
  <c r="R252" i="9"/>
  <c r="T252" i="9"/>
  <c r="P252" i="9"/>
  <c r="V252" i="9"/>
  <c r="F252" i="9"/>
  <c r="AE252" i="9"/>
  <c r="L252" i="9"/>
  <c r="S252" i="9"/>
  <c r="U252" i="9"/>
  <c r="Q252" i="9"/>
  <c r="W252" i="9"/>
  <c r="M252" i="9"/>
  <c r="AB252" i="9"/>
  <c r="AA252" i="9"/>
  <c r="A253" i="9"/>
  <c r="B253" i="9"/>
  <c r="C253" i="9"/>
  <c r="D253" i="9"/>
  <c r="AC253" i="9"/>
  <c r="J253" i="9"/>
  <c r="Z253" i="9"/>
  <c r="Y253" i="9"/>
  <c r="E253" i="9"/>
  <c r="R253" i="9"/>
  <c r="T253" i="9"/>
  <c r="P253" i="9"/>
  <c r="V253" i="9"/>
  <c r="F253" i="9"/>
  <c r="AE253" i="9"/>
  <c r="L253" i="9"/>
  <c r="S253" i="9"/>
  <c r="U253" i="9"/>
  <c r="Q253" i="9"/>
  <c r="W253" i="9"/>
  <c r="M253" i="9"/>
  <c r="AB253" i="9"/>
  <c r="AA253" i="9"/>
  <c r="A254" i="9"/>
  <c r="B254" i="9"/>
  <c r="C254" i="9"/>
  <c r="D254" i="9"/>
  <c r="AC254" i="9"/>
  <c r="J254" i="9"/>
  <c r="Z254" i="9"/>
  <c r="Y254" i="9"/>
  <c r="E254" i="9"/>
  <c r="R254" i="9"/>
  <c r="T254" i="9"/>
  <c r="P254" i="9"/>
  <c r="V254" i="9"/>
  <c r="F254" i="9"/>
  <c r="AE254" i="9"/>
  <c r="L254" i="9"/>
  <c r="S254" i="9"/>
  <c r="U254" i="9"/>
  <c r="Q254" i="9"/>
  <c r="W254" i="9"/>
  <c r="M254" i="9"/>
  <c r="AB254" i="9"/>
  <c r="AA254" i="9"/>
  <c r="A255" i="9"/>
  <c r="B255" i="9"/>
  <c r="C255" i="9"/>
  <c r="D255" i="9"/>
  <c r="AC255" i="9"/>
  <c r="J255" i="9"/>
  <c r="Z255" i="9"/>
  <c r="Y255" i="9"/>
  <c r="E255" i="9"/>
  <c r="R255" i="9"/>
  <c r="T255" i="9"/>
  <c r="P255" i="9"/>
  <c r="V255" i="9"/>
  <c r="F255" i="9"/>
  <c r="AE255" i="9"/>
  <c r="L255" i="9"/>
  <c r="S255" i="9"/>
  <c r="U255" i="9"/>
  <c r="Q255" i="9"/>
  <c r="W255" i="9"/>
  <c r="M255" i="9"/>
  <c r="AB255" i="9"/>
  <c r="AA255" i="9"/>
  <c r="A256" i="9"/>
  <c r="B256" i="9"/>
  <c r="C256" i="9"/>
  <c r="D256" i="9"/>
  <c r="AC256" i="9"/>
  <c r="J256" i="9"/>
  <c r="Z256" i="9"/>
  <c r="Y256" i="9"/>
  <c r="E256" i="9"/>
  <c r="R256" i="9"/>
  <c r="T256" i="9"/>
  <c r="P256" i="9"/>
  <c r="V256" i="9"/>
  <c r="F256" i="9"/>
  <c r="AE256" i="9"/>
  <c r="L256" i="9"/>
  <c r="S256" i="9"/>
  <c r="U256" i="9"/>
  <c r="Q256" i="9"/>
  <c r="W256" i="9"/>
  <c r="M256" i="9"/>
  <c r="AB256" i="9"/>
  <c r="AA256" i="9"/>
  <c r="A257" i="9"/>
  <c r="B257" i="9"/>
  <c r="C257" i="9"/>
  <c r="D257" i="9"/>
  <c r="AC257" i="9"/>
  <c r="J257" i="9"/>
  <c r="Z257" i="9"/>
  <c r="Y257" i="9"/>
  <c r="E257" i="9"/>
  <c r="R257" i="9"/>
  <c r="T257" i="9"/>
  <c r="P257" i="9"/>
  <c r="V257" i="9"/>
  <c r="F257" i="9"/>
  <c r="AE257" i="9"/>
  <c r="L257" i="9"/>
  <c r="S257" i="9"/>
  <c r="U257" i="9"/>
  <c r="Q257" i="9"/>
  <c r="W257" i="9"/>
  <c r="M257" i="9"/>
  <c r="AB257" i="9"/>
  <c r="AA257" i="9"/>
  <c r="A258" i="9"/>
  <c r="B258" i="9"/>
  <c r="C258" i="9"/>
  <c r="D258" i="9"/>
  <c r="AC258" i="9"/>
  <c r="J258" i="9"/>
  <c r="Z258" i="9"/>
  <c r="Y258" i="9"/>
  <c r="E258" i="9"/>
  <c r="R258" i="9"/>
  <c r="T258" i="9"/>
  <c r="P258" i="9"/>
  <c r="V258" i="9"/>
  <c r="F258" i="9"/>
  <c r="AE258" i="9"/>
  <c r="L258" i="9"/>
  <c r="S258" i="9"/>
  <c r="U258" i="9"/>
  <c r="Q258" i="9"/>
  <c r="W258" i="9"/>
  <c r="M258" i="9"/>
  <c r="AB258" i="9"/>
  <c r="AA258" i="9"/>
  <c r="A259" i="9"/>
  <c r="B259" i="9"/>
  <c r="C259" i="9"/>
  <c r="D259" i="9"/>
  <c r="AC259" i="9"/>
  <c r="J259" i="9"/>
  <c r="Z259" i="9"/>
  <c r="Y259" i="9"/>
  <c r="E259" i="9"/>
  <c r="R259" i="9"/>
  <c r="T259" i="9"/>
  <c r="P259" i="9"/>
  <c r="V259" i="9"/>
  <c r="F259" i="9"/>
  <c r="AE259" i="9"/>
  <c r="L259" i="9"/>
  <c r="S259" i="9"/>
  <c r="U259" i="9"/>
  <c r="Q259" i="9"/>
  <c r="W259" i="9"/>
  <c r="M259" i="9"/>
  <c r="AB259" i="9"/>
  <c r="AA259" i="9"/>
  <c r="A260" i="9"/>
  <c r="B260" i="9"/>
  <c r="C260" i="9"/>
  <c r="D260" i="9"/>
  <c r="J260" i="9"/>
  <c r="Z260" i="9"/>
  <c r="Y260" i="9"/>
  <c r="E260" i="9"/>
  <c r="R260" i="9"/>
  <c r="T260" i="9"/>
  <c r="P260" i="9"/>
  <c r="V260" i="9"/>
  <c r="F260" i="9"/>
  <c r="AE260" i="9"/>
  <c r="L260" i="9"/>
  <c r="S260" i="9"/>
  <c r="U260" i="9"/>
  <c r="Q260" i="9"/>
  <c r="W260" i="9"/>
  <c r="M260" i="9"/>
  <c r="AB260" i="9"/>
  <c r="AA260" i="9"/>
  <c r="A261" i="9"/>
  <c r="B261" i="9"/>
  <c r="C261" i="9"/>
  <c r="D261" i="9"/>
  <c r="J261" i="9"/>
  <c r="Z261" i="9"/>
  <c r="Y261" i="9"/>
  <c r="E261" i="9"/>
  <c r="R261" i="9"/>
  <c r="T261" i="9"/>
  <c r="P261" i="9"/>
  <c r="V261" i="9"/>
  <c r="F261" i="9"/>
  <c r="AE261" i="9"/>
  <c r="L261" i="9"/>
  <c r="S261" i="9"/>
  <c r="U261" i="9"/>
  <c r="Q261" i="9"/>
  <c r="W261" i="9"/>
  <c r="M261" i="9"/>
  <c r="AB261" i="9"/>
  <c r="AA261" i="9"/>
  <c r="A262" i="9"/>
  <c r="B262" i="9"/>
  <c r="C262" i="9"/>
  <c r="D262" i="9"/>
  <c r="J262" i="9"/>
  <c r="Z262" i="9"/>
  <c r="Y262" i="9"/>
  <c r="E262" i="9"/>
  <c r="R262" i="9"/>
  <c r="T262" i="9"/>
  <c r="P262" i="9"/>
  <c r="V262" i="9"/>
  <c r="F262" i="9"/>
  <c r="AE262" i="9"/>
  <c r="L262" i="9"/>
  <c r="S262" i="9"/>
  <c r="U262" i="9"/>
  <c r="Q262" i="9"/>
  <c r="W262" i="9"/>
  <c r="M262" i="9"/>
  <c r="AB262" i="9"/>
  <c r="AA262" i="9"/>
  <c r="A263" i="9"/>
  <c r="B263" i="9"/>
  <c r="C263" i="9"/>
  <c r="D263" i="9"/>
  <c r="J263" i="9"/>
  <c r="Z263" i="9"/>
  <c r="Y263" i="9"/>
  <c r="E263" i="9"/>
  <c r="R263" i="9"/>
  <c r="T263" i="9"/>
  <c r="P263" i="9"/>
  <c r="V263" i="9"/>
  <c r="F263" i="9"/>
  <c r="AE263" i="9"/>
  <c r="L263" i="9"/>
  <c r="S263" i="9"/>
  <c r="U263" i="9"/>
  <c r="Q263" i="9"/>
  <c r="W263" i="9"/>
  <c r="M263" i="9"/>
  <c r="AB263" i="9"/>
  <c r="AA263" i="9"/>
  <c r="A264" i="9"/>
  <c r="B264" i="9"/>
  <c r="C264" i="9"/>
  <c r="D264" i="9"/>
  <c r="J264" i="9"/>
  <c r="Z264" i="9"/>
  <c r="Y264" i="9"/>
  <c r="E264" i="9"/>
  <c r="R264" i="9"/>
  <c r="T264" i="9"/>
  <c r="P264" i="9"/>
  <c r="V264" i="9"/>
  <c r="F264" i="9"/>
  <c r="AE264" i="9"/>
  <c r="L264" i="9"/>
  <c r="S264" i="9"/>
  <c r="U264" i="9"/>
  <c r="Q264" i="9"/>
  <c r="W264" i="9"/>
  <c r="M264" i="9"/>
  <c r="AB264" i="9"/>
  <c r="AA264" i="9"/>
  <c r="A265" i="9"/>
  <c r="B265" i="9"/>
  <c r="C265" i="9"/>
  <c r="D265" i="9"/>
  <c r="J265" i="9"/>
  <c r="Z265" i="9"/>
  <c r="Y265" i="9"/>
  <c r="E265" i="9"/>
  <c r="R265" i="9"/>
  <c r="T265" i="9"/>
  <c r="P265" i="9"/>
  <c r="V265" i="9"/>
  <c r="F265" i="9"/>
  <c r="AE265" i="9"/>
  <c r="L265" i="9"/>
  <c r="S265" i="9"/>
  <c r="U265" i="9"/>
  <c r="Q265" i="9"/>
  <c r="W265" i="9"/>
  <c r="M265" i="9"/>
  <c r="AB265" i="9"/>
  <c r="AA265" i="9"/>
  <c r="A266" i="9"/>
  <c r="B266" i="9"/>
  <c r="C266" i="9"/>
  <c r="D266" i="9"/>
  <c r="AC266" i="9"/>
  <c r="J266" i="9"/>
  <c r="Z266" i="9"/>
  <c r="Y266" i="9"/>
  <c r="E266" i="9"/>
  <c r="R266" i="9"/>
  <c r="T266" i="9"/>
  <c r="P266" i="9"/>
  <c r="V266" i="9"/>
  <c r="F266" i="9"/>
  <c r="AE266" i="9"/>
  <c r="L266" i="9"/>
  <c r="S266" i="9"/>
  <c r="U266" i="9"/>
  <c r="Q266" i="9"/>
  <c r="W266" i="9"/>
  <c r="M266" i="9"/>
  <c r="AB266" i="9"/>
  <c r="AA266" i="9"/>
  <c r="A267" i="9"/>
  <c r="B267" i="9"/>
  <c r="C267" i="9"/>
  <c r="D267" i="9"/>
  <c r="AC267" i="9"/>
  <c r="J267" i="9"/>
  <c r="Z267" i="9"/>
  <c r="Y267" i="9"/>
  <c r="E267" i="9"/>
  <c r="R267" i="9"/>
  <c r="T267" i="9"/>
  <c r="P267" i="9"/>
  <c r="V267" i="9"/>
  <c r="F267" i="9"/>
  <c r="AE267" i="9"/>
  <c r="L267" i="9"/>
  <c r="S267" i="9"/>
  <c r="U267" i="9"/>
  <c r="Q267" i="9"/>
  <c r="W267" i="9"/>
  <c r="M267" i="9"/>
  <c r="AB267" i="9"/>
  <c r="AA267" i="9"/>
  <c r="A268" i="9"/>
  <c r="B268" i="9"/>
  <c r="C268" i="9"/>
  <c r="D268" i="9"/>
  <c r="AC268" i="9"/>
  <c r="J268" i="9"/>
  <c r="Z268" i="9"/>
  <c r="Y268" i="9"/>
  <c r="E268" i="9"/>
  <c r="R268" i="9"/>
  <c r="T268" i="9"/>
  <c r="P268" i="9"/>
  <c r="V268" i="9"/>
  <c r="F268" i="9"/>
  <c r="AE268" i="9"/>
  <c r="L268" i="9"/>
  <c r="S268" i="9"/>
  <c r="U268" i="9"/>
  <c r="Q268" i="9"/>
  <c r="W268" i="9"/>
  <c r="M268" i="9"/>
  <c r="AB268" i="9"/>
  <c r="AA268" i="9"/>
  <c r="A269" i="9"/>
  <c r="B269" i="9"/>
  <c r="C269" i="9"/>
  <c r="D269" i="9"/>
  <c r="AC269" i="9"/>
  <c r="J269" i="9"/>
  <c r="Z269" i="9"/>
  <c r="Y269" i="9"/>
  <c r="E269" i="9"/>
  <c r="R269" i="9"/>
  <c r="T269" i="9"/>
  <c r="P269" i="9"/>
  <c r="V269" i="9"/>
  <c r="F269" i="9"/>
  <c r="AE269" i="9"/>
  <c r="L269" i="9"/>
  <c r="S269" i="9"/>
  <c r="U269" i="9"/>
  <c r="Q269" i="9"/>
  <c r="W269" i="9"/>
  <c r="M269" i="9"/>
  <c r="AB269" i="9"/>
  <c r="AA269" i="9"/>
  <c r="A270" i="9"/>
  <c r="B270" i="9"/>
  <c r="C270" i="9"/>
  <c r="D270" i="9"/>
  <c r="AC270" i="9"/>
  <c r="J270" i="9"/>
  <c r="Z270" i="9"/>
  <c r="Y270" i="9"/>
  <c r="E270" i="9"/>
  <c r="R270" i="9"/>
  <c r="T270" i="9"/>
  <c r="P270" i="9"/>
  <c r="V270" i="9"/>
  <c r="F270" i="9"/>
  <c r="AE270" i="9"/>
  <c r="L270" i="9"/>
  <c r="S270" i="9"/>
  <c r="U270" i="9"/>
  <c r="Q270" i="9"/>
  <c r="W270" i="9"/>
  <c r="M270" i="9"/>
  <c r="AB270" i="9"/>
  <c r="AA270" i="9"/>
  <c r="A271" i="9"/>
  <c r="B271" i="9"/>
  <c r="C271" i="9"/>
  <c r="D271" i="9"/>
  <c r="AC271" i="9"/>
  <c r="J271" i="9"/>
  <c r="Z271" i="9"/>
  <c r="Y271" i="9"/>
  <c r="E271" i="9"/>
  <c r="R271" i="9"/>
  <c r="T271" i="9"/>
  <c r="P271" i="9"/>
  <c r="V271" i="9"/>
  <c r="F271" i="9"/>
  <c r="AE271" i="9"/>
  <c r="L271" i="9"/>
  <c r="S271" i="9"/>
  <c r="U271" i="9"/>
  <c r="Q271" i="9"/>
  <c r="W271" i="9"/>
  <c r="M271" i="9"/>
  <c r="AB271" i="9"/>
  <c r="AA271" i="9"/>
  <c r="A272" i="9"/>
  <c r="B272" i="9"/>
  <c r="C272" i="9"/>
  <c r="D272" i="9"/>
  <c r="AC272" i="9"/>
  <c r="J272" i="9"/>
  <c r="Z272" i="9"/>
  <c r="Y272" i="9"/>
  <c r="E272" i="9"/>
  <c r="R272" i="9"/>
  <c r="T272" i="9"/>
  <c r="P272" i="9"/>
  <c r="V272" i="9"/>
  <c r="F272" i="9"/>
  <c r="AE272" i="9"/>
  <c r="L272" i="9"/>
  <c r="S272" i="9"/>
  <c r="U272" i="9"/>
  <c r="Q272" i="9"/>
  <c r="W272" i="9"/>
  <c r="M272" i="9"/>
  <c r="AB272" i="9"/>
  <c r="AA272" i="9"/>
  <c r="A273" i="9"/>
  <c r="B273" i="9"/>
  <c r="C273" i="9"/>
  <c r="D273" i="9"/>
  <c r="AC273" i="9"/>
  <c r="J273" i="9"/>
  <c r="Z273" i="9"/>
  <c r="Y273" i="9"/>
  <c r="E273" i="9"/>
  <c r="R273" i="9"/>
  <c r="T273" i="9"/>
  <c r="P273" i="9"/>
  <c r="V273" i="9"/>
  <c r="F273" i="9"/>
  <c r="AE273" i="9"/>
  <c r="L273" i="9"/>
  <c r="S273" i="9"/>
  <c r="U273" i="9"/>
  <c r="Q273" i="9"/>
  <c r="W273" i="9"/>
  <c r="M273" i="9"/>
  <c r="AB273" i="9"/>
  <c r="AA273" i="9"/>
  <c r="A274" i="9"/>
  <c r="B274" i="9"/>
  <c r="C274" i="9"/>
  <c r="D274" i="9"/>
  <c r="AC274" i="9"/>
  <c r="J274" i="9"/>
  <c r="Z274" i="9"/>
  <c r="Y274" i="9"/>
  <c r="E274" i="9"/>
  <c r="R274" i="9"/>
  <c r="T274" i="9"/>
  <c r="P274" i="9"/>
  <c r="V274" i="9"/>
  <c r="F274" i="9"/>
  <c r="AE274" i="9"/>
  <c r="L274" i="9"/>
  <c r="S274" i="9"/>
  <c r="U274" i="9"/>
  <c r="Q274" i="9"/>
  <c r="W274" i="9"/>
  <c r="M274" i="9"/>
  <c r="AB274" i="9"/>
  <c r="AA274" i="9"/>
  <c r="A275" i="9"/>
  <c r="B275" i="9"/>
  <c r="C275" i="9"/>
  <c r="D275" i="9"/>
  <c r="AC275" i="9"/>
  <c r="J275" i="9"/>
  <c r="Z275" i="9"/>
  <c r="Y275" i="9"/>
  <c r="E275" i="9"/>
  <c r="R275" i="9"/>
  <c r="T275" i="9"/>
  <c r="P275" i="9"/>
  <c r="V275" i="9"/>
  <c r="F275" i="9"/>
  <c r="AE275" i="9"/>
  <c r="L275" i="9"/>
  <c r="S275" i="9"/>
  <c r="U275" i="9"/>
  <c r="Q275" i="9"/>
  <c r="W275" i="9"/>
  <c r="M275" i="9"/>
  <c r="AB275" i="9"/>
  <c r="AA275" i="9"/>
  <c r="A276" i="9"/>
  <c r="B276" i="9"/>
  <c r="C276" i="9"/>
  <c r="D276" i="9"/>
  <c r="AC276" i="9"/>
  <c r="J276" i="9"/>
  <c r="Z276" i="9"/>
  <c r="Y276" i="9"/>
  <c r="E276" i="9"/>
  <c r="R276" i="9"/>
  <c r="T276" i="9"/>
  <c r="P276" i="9"/>
  <c r="V276" i="9"/>
  <c r="F276" i="9"/>
  <c r="AE276" i="9"/>
  <c r="L276" i="9"/>
  <c r="S276" i="9"/>
  <c r="U276" i="9"/>
  <c r="Q276" i="9"/>
  <c r="W276" i="9"/>
  <c r="M276" i="9"/>
  <c r="AB276" i="9"/>
  <c r="AA276" i="9"/>
  <c r="A277" i="9"/>
  <c r="B277" i="9"/>
  <c r="C277" i="9"/>
  <c r="D277" i="9"/>
  <c r="AC277" i="9"/>
  <c r="J277" i="9"/>
  <c r="Z277" i="9"/>
  <c r="Y277" i="9"/>
  <c r="E277" i="9"/>
  <c r="R277" i="9"/>
  <c r="T277" i="9"/>
  <c r="P277" i="9"/>
  <c r="V277" i="9"/>
  <c r="F277" i="9"/>
  <c r="AE277" i="9"/>
  <c r="L277" i="9"/>
  <c r="S277" i="9"/>
  <c r="U277" i="9"/>
  <c r="Q277" i="9"/>
  <c r="W277" i="9"/>
  <c r="M277" i="9"/>
  <c r="AB277" i="9"/>
  <c r="AA277" i="9"/>
  <c r="A278" i="9"/>
  <c r="B278" i="9"/>
  <c r="C278" i="9"/>
  <c r="D278" i="9"/>
  <c r="Y278" i="9"/>
  <c r="E278" i="9"/>
  <c r="R278" i="9"/>
  <c r="T278" i="9"/>
  <c r="P278" i="9"/>
  <c r="V278" i="9"/>
  <c r="F278" i="9"/>
  <c r="J278" i="9"/>
  <c r="AE278" i="9"/>
  <c r="L278" i="9"/>
  <c r="S278" i="9"/>
  <c r="U278" i="9"/>
  <c r="Q278" i="9"/>
  <c r="W278" i="9"/>
  <c r="M278" i="9"/>
  <c r="AB278" i="9"/>
  <c r="AA278" i="9"/>
  <c r="A279" i="9"/>
  <c r="B279" i="9"/>
  <c r="C279" i="9"/>
  <c r="D279" i="9"/>
  <c r="Y279" i="9"/>
  <c r="E279" i="9"/>
  <c r="R279" i="9"/>
  <c r="T279" i="9"/>
  <c r="P279" i="9"/>
  <c r="V279" i="9"/>
  <c r="F279" i="9"/>
  <c r="J279" i="9"/>
  <c r="AE279" i="9"/>
  <c r="L279" i="9"/>
  <c r="S279" i="9"/>
  <c r="U279" i="9"/>
  <c r="Q279" i="9"/>
  <c r="W279" i="9"/>
  <c r="M279" i="9"/>
  <c r="AB279" i="9"/>
  <c r="AA279" i="9"/>
  <c r="A280" i="9"/>
  <c r="B280" i="9"/>
  <c r="C280" i="9"/>
  <c r="D280" i="9"/>
  <c r="Y280" i="9"/>
  <c r="E280" i="9"/>
  <c r="R280" i="9"/>
  <c r="T280" i="9"/>
  <c r="P280" i="9"/>
  <c r="V280" i="9"/>
  <c r="F280" i="9"/>
  <c r="J280" i="9"/>
  <c r="AE280" i="9"/>
  <c r="L280" i="9"/>
  <c r="S280" i="9"/>
  <c r="U280" i="9"/>
  <c r="Q280" i="9"/>
  <c r="W280" i="9"/>
  <c r="M280" i="9"/>
  <c r="AB280" i="9"/>
  <c r="AA280" i="9"/>
  <c r="A281" i="9"/>
  <c r="B281" i="9"/>
  <c r="C281" i="9"/>
  <c r="D281" i="9"/>
  <c r="Y281" i="9"/>
  <c r="E281" i="9"/>
  <c r="R281" i="9"/>
  <c r="T281" i="9"/>
  <c r="P281" i="9"/>
  <c r="V281" i="9"/>
  <c r="F281" i="9"/>
  <c r="J281" i="9"/>
  <c r="AE281" i="9"/>
  <c r="L281" i="9"/>
  <c r="S281" i="9"/>
  <c r="U281" i="9"/>
  <c r="Q281" i="9"/>
  <c r="W281" i="9"/>
  <c r="M281" i="9"/>
  <c r="AB281" i="9"/>
  <c r="AA281" i="9"/>
  <c r="A282" i="9"/>
  <c r="B282" i="9"/>
  <c r="C282" i="9"/>
  <c r="D282" i="9"/>
  <c r="Y282" i="9"/>
  <c r="E282" i="9"/>
  <c r="R282" i="9"/>
  <c r="T282" i="9"/>
  <c r="P282" i="9"/>
  <c r="V282" i="9"/>
  <c r="F282" i="9"/>
  <c r="J282" i="9"/>
  <c r="AE282" i="9"/>
  <c r="L282" i="9"/>
  <c r="S282" i="9"/>
  <c r="U282" i="9"/>
  <c r="Q282" i="9"/>
  <c r="W282" i="9"/>
  <c r="M282" i="9"/>
  <c r="AB282" i="9"/>
  <c r="AA282" i="9"/>
  <c r="A283" i="9"/>
  <c r="B283" i="9"/>
  <c r="C283" i="9"/>
  <c r="D283" i="9"/>
  <c r="Y283" i="9"/>
  <c r="E283" i="9"/>
  <c r="R283" i="9"/>
  <c r="T283" i="9"/>
  <c r="P283" i="9"/>
  <c r="V283" i="9"/>
  <c r="F283" i="9"/>
  <c r="J283" i="9"/>
  <c r="AE283" i="9"/>
  <c r="L283" i="9"/>
  <c r="S283" i="9"/>
  <c r="U283" i="9"/>
  <c r="Q283" i="9"/>
  <c r="W283" i="9"/>
  <c r="M283" i="9"/>
  <c r="AB283" i="9"/>
  <c r="AA283" i="9"/>
  <c r="A284" i="9"/>
  <c r="B284" i="9"/>
  <c r="C284" i="9"/>
  <c r="D284" i="9"/>
  <c r="Y284" i="9"/>
  <c r="E284" i="9"/>
  <c r="R284" i="9"/>
  <c r="T284" i="9"/>
  <c r="P284" i="9"/>
  <c r="V284" i="9"/>
  <c r="F284" i="9"/>
  <c r="J284" i="9"/>
  <c r="AE284" i="9"/>
  <c r="L284" i="9"/>
  <c r="S284" i="9"/>
  <c r="U284" i="9"/>
  <c r="Q284" i="9"/>
  <c r="W284" i="9"/>
  <c r="M284" i="9"/>
  <c r="AB284" i="9"/>
  <c r="AA284" i="9"/>
  <c r="A285" i="9"/>
  <c r="B285" i="9"/>
  <c r="C285" i="9"/>
  <c r="D285" i="9"/>
  <c r="Y285" i="9"/>
  <c r="E285" i="9"/>
  <c r="R285" i="9"/>
  <c r="T285" i="9"/>
  <c r="P285" i="9"/>
  <c r="V285" i="9"/>
  <c r="F285" i="9"/>
  <c r="J285" i="9"/>
  <c r="AE285" i="9"/>
  <c r="L285" i="9"/>
  <c r="S285" i="9"/>
  <c r="U285" i="9"/>
  <c r="Q285" i="9"/>
  <c r="W285" i="9"/>
  <c r="M285" i="9"/>
  <c r="AB285" i="9"/>
  <c r="AA285" i="9"/>
  <c r="A286" i="9"/>
  <c r="B286" i="9"/>
  <c r="C286" i="9"/>
  <c r="D286" i="9"/>
  <c r="Y286" i="9"/>
  <c r="E286" i="9"/>
  <c r="R286" i="9"/>
  <c r="T286" i="9"/>
  <c r="P286" i="9"/>
  <c r="V286" i="9"/>
  <c r="F286" i="9"/>
  <c r="J286" i="9"/>
  <c r="AE286" i="9"/>
  <c r="L286" i="9"/>
  <c r="S286" i="9"/>
  <c r="U286" i="9"/>
  <c r="Q286" i="9"/>
  <c r="W286" i="9"/>
  <c r="M286" i="9"/>
  <c r="AB286" i="9"/>
  <c r="AA286" i="9"/>
  <c r="A287" i="9"/>
  <c r="B287" i="9"/>
  <c r="C287" i="9"/>
  <c r="D287" i="9"/>
  <c r="AC287" i="9"/>
  <c r="J287" i="9"/>
  <c r="AA287" i="9"/>
  <c r="G287" i="9"/>
  <c r="Z287" i="9"/>
  <c r="Y287" i="9"/>
  <c r="E287" i="9"/>
  <c r="R287" i="9"/>
  <c r="T287" i="9"/>
  <c r="P287" i="9"/>
  <c r="V287" i="9"/>
  <c r="F287" i="9"/>
  <c r="AE287" i="9"/>
  <c r="L287" i="9"/>
  <c r="S287" i="9"/>
  <c r="U287" i="9"/>
  <c r="Q287" i="9"/>
  <c r="W287" i="9"/>
  <c r="M287" i="9"/>
  <c r="A288" i="9"/>
  <c r="B288" i="9"/>
  <c r="C288" i="9"/>
  <c r="D288" i="9"/>
  <c r="AC288" i="9"/>
  <c r="J288" i="9"/>
  <c r="AA288" i="9"/>
  <c r="G288" i="9"/>
  <c r="Z288" i="9"/>
  <c r="Y288" i="9"/>
  <c r="E288" i="9"/>
  <c r="R288" i="9"/>
  <c r="T288" i="9"/>
  <c r="P288" i="9"/>
  <c r="V288" i="9"/>
  <c r="F288" i="9"/>
  <c r="AE288" i="9"/>
  <c r="L288" i="9"/>
  <c r="S288" i="9"/>
  <c r="U288" i="9"/>
  <c r="Q288" i="9"/>
  <c r="W288" i="9"/>
  <c r="M288" i="9"/>
  <c r="A289" i="9"/>
  <c r="B289" i="9"/>
  <c r="C289" i="9"/>
  <c r="D289" i="9"/>
  <c r="AC289" i="9"/>
  <c r="J289" i="9"/>
  <c r="AA289" i="9"/>
  <c r="G289" i="9"/>
  <c r="Z289" i="9"/>
  <c r="Y289" i="9"/>
  <c r="E289" i="9"/>
  <c r="R289" i="9"/>
  <c r="T289" i="9"/>
  <c r="P289" i="9"/>
  <c r="V289" i="9"/>
  <c r="F289" i="9"/>
  <c r="AE289" i="9"/>
  <c r="L289" i="9"/>
  <c r="S289" i="9"/>
  <c r="U289" i="9"/>
  <c r="Q289" i="9"/>
  <c r="W289" i="9"/>
  <c r="M289" i="9"/>
  <c r="A290" i="9"/>
  <c r="B290" i="9"/>
  <c r="C290" i="9"/>
  <c r="D290" i="9"/>
  <c r="AC290" i="9"/>
  <c r="J290" i="9"/>
  <c r="AA290" i="9"/>
  <c r="G290" i="9"/>
  <c r="Z290" i="9"/>
  <c r="Y290" i="9"/>
  <c r="E290" i="9"/>
  <c r="R290" i="9"/>
  <c r="T290" i="9"/>
  <c r="P290" i="9"/>
  <c r="V290" i="9"/>
  <c r="F290" i="9"/>
  <c r="AE290" i="9"/>
  <c r="L290" i="9"/>
  <c r="S290" i="9"/>
  <c r="U290" i="9"/>
  <c r="Q290" i="9"/>
  <c r="W290" i="9"/>
  <c r="M290" i="9"/>
  <c r="A291" i="9"/>
  <c r="B291" i="9"/>
  <c r="C291" i="9"/>
  <c r="D291" i="9"/>
  <c r="AC291" i="9"/>
  <c r="J291" i="9"/>
  <c r="AA291" i="9"/>
  <c r="G291" i="9"/>
  <c r="Z291" i="9"/>
  <c r="Y291" i="9"/>
  <c r="E291" i="9"/>
  <c r="R291" i="9"/>
  <c r="T291" i="9"/>
  <c r="P291" i="9"/>
  <c r="V291" i="9"/>
  <c r="F291" i="9"/>
  <c r="AE291" i="9"/>
  <c r="L291" i="9"/>
  <c r="S291" i="9"/>
  <c r="U291" i="9"/>
  <c r="Q291" i="9"/>
  <c r="W291" i="9"/>
  <c r="M291" i="9"/>
  <c r="A292" i="9"/>
  <c r="B292" i="9"/>
  <c r="C292" i="9"/>
  <c r="D292" i="9"/>
  <c r="AC292" i="9"/>
  <c r="J292" i="9"/>
  <c r="AA292" i="9"/>
  <c r="G292" i="9"/>
  <c r="Z292" i="9"/>
  <c r="Y292" i="9"/>
  <c r="E292" i="9"/>
  <c r="R292" i="9"/>
  <c r="T292" i="9"/>
  <c r="P292" i="9"/>
  <c r="V292" i="9"/>
  <c r="F292" i="9"/>
  <c r="AE292" i="9"/>
  <c r="L292" i="9"/>
  <c r="S292" i="9"/>
  <c r="U292" i="9"/>
  <c r="Q292" i="9"/>
  <c r="W292" i="9"/>
  <c r="M292" i="9"/>
  <c r="A293" i="9"/>
  <c r="B293" i="9"/>
  <c r="C293" i="9"/>
  <c r="D293" i="9"/>
  <c r="AC293" i="9"/>
  <c r="J293" i="9"/>
  <c r="AB293" i="9"/>
  <c r="AA293" i="9"/>
  <c r="G293" i="9"/>
  <c r="Z293" i="9"/>
  <c r="Y293" i="9"/>
  <c r="E293" i="9"/>
  <c r="R293" i="9"/>
  <c r="T293" i="9"/>
  <c r="P293" i="9"/>
  <c r="V293" i="9"/>
  <c r="F293" i="9"/>
  <c r="AE293" i="9"/>
  <c r="L293" i="9"/>
  <c r="S293" i="9"/>
  <c r="U293" i="9"/>
  <c r="Q293" i="9"/>
  <c r="W293" i="9"/>
  <c r="M293" i="9"/>
  <c r="A294" i="9"/>
  <c r="B294" i="9"/>
  <c r="C294" i="9"/>
  <c r="D294" i="9"/>
  <c r="AC294" i="9"/>
  <c r="J294" i="9"/>
  <c r="AB294" i="9"/>
  <c r="AA294" i="9"/>
  <c r="G294" i="9"/>
  <c r="Z294" i="9"/>
  <c r="Y294" i="9"/>
  <c r="E294" i="9"/>
  <c r="R294" i="9"/>
  <c r="T294" i="9"/>
  <c r="P294" i="9"/>
  <c r="V294" i="9"/>
  <c r="F294" i="9"/>
  <c r="AE294" i="9"/>
  <c r="L294" i="9"/>
  <c r="S294" i="9"/>
  <c r="U294" i="9"/>
  <c r="Q294" i="9"/>
  <c r="W294" i="9"/>
  <c r="M294" i="9"/>
  <c r="A295" i="9"/>
  <c r="B295" i="9"/>
  <c r="C295" i="9"/>
  <c r="D295" i="9"/>
  <c r="AC295" i="9"/>
  <c r="J295" i="9"/>
  <c r="AB295" i="9"/>
  <c r="AA295" i="9"/>
  <c r="G295" i="9"/>
  <c r="Z295" i="9"/>
  <c r="Y295" i="9"/>
  <c r="E295" i="9"/>
  <c r="R295" i="9"/>
  <c r="T295" i="9"/>
  <c r="P295" i="9"/>
  <c r="V295" i="9"/>
  <c r="F295" i="9"/>
  <c r="AE295" i="9"/>
  <c r="L295" i="9"/>
  <c r="S295" i="9"/>
  <c r="U295" i="9"/>
  <c r="Q295" i="9"/>
  <c r="W295" i="9"/>
  <c r="M295" i="9"/>
  <c r="A296" i="9"/>
  <c r="B296" i="9"/>
  <c r="C296" i="9"/>
  <c r="D296" i="9"/>
  <c r="AC296" i="9"/>
  <c r="J296" i="9"/>
  <c r="AB296" i="9"/>
  <c r="AA296" i="9"/>
  <c r="G296" i="9"/>
  <c r="Z296" i="9"/>
  <c r="Y296" i="9"/>
  <c r="E296" i="9"/>
  <c r="R296" i="9"/>
  <c r="T296" i="9"/>
  <c r="P296" i="9"/>
  <c r="V296" i="9"/>
  <c r="F296" i="9"/>
  <c r="AE296" i="9"/>
  <c r="L296" i="9"/>
  <c r="S296" i="9"/>
  <c r="U296" i="9"/>
  <c r="Q296" i="9"/>
  <c r="W296" i="9"/>
  <c r="M296" i="9"/>
  <c r="A297" i="9"/>
  <c r="B297" i="9"/>
  <c r="C297" i="9"/>
  <c r="D297" i="9"/>
  <c r="AC297" i="9"/>
  <c r="J297" i="9"/>
  <c r="AB297" i="9"/>
  <c r="AA297" i="9"/>
  <c r="G297" i="9"/>
  <c r="Z297" i="9"/>
  <c r="Y297" i="9"/>
  <c r="E297" i="9"/>
  <c r="R297" i="9"/>
  <c r="T297" i="9"/>
  <c r="P297" i="9"/>
  <c r="V297" i="9"/>
  <c r="F297" i="9"/>
  <c r="AE297" i="9"/>
  <c r="L297" i="9"/>
  <c r="S297" i="9"/>
  <c r="U297" i="9"/>
  <c r="Q297" i="9"/>
  <c r="W297" i="9"/>
  <c r="M297" i="9"/>
  <c r="A298" i="9"/>
  <c r="B298" i="9"/>
  <c r="C298" i="9"/>
  <c r="D298" i="9"/>
  <c r="AC298" i="9"/>
  <c r="J298" i="9"/>
  <c r="AB298" i="9"/>
  <c r="AA298" i="9"/>
  <c r="G298" i="9"/>
  <c r="Z298" i="9"/>
  <c r="Y298" i="9"/>
  <c r="E298" i="9"/>
  <c r="R298" i="9"/>
  <c r="T298" i="9"/>
  <c r="P298" i="9"/>
  <c r="V298" i="9"/>
  <c r="F298" i="9"/>
  <c r="AE298" i="9"/>
  <c r="L298" i="9"/>
  <c r="S298" i="9"/>
  <c r="U298" i="9"/>
  <c r="Q298" i="9"/>
  <c r="W298" i="9"/>
  <c r="M298" i="9"/>
  <c r="A299" i="9"/>
  <c r="B299" i="9"/>
  <c r="C299" i="9"/>
  <c r="D299" i="9"/>
  <c r="AC299" i="9"/>
  <c r="J299" i="9"/>
  <c r="AB299" i="9"/>
  <c r="AA299" i="9"/>
  <c r="G299" i="9"/>
  <c r="Z299" i="9"/>
  <c r="Y299" i="9"/>
  <c r="E299" i="9"/>
  <c r="R299" i="9"/>
  <c r="T299" i="9"/>
  <c r="P299" i="9"/>
  <c r="V299" i="9"/>
  <c r="F299" i="9"/>
  <c r="AE299" i="9"/>
  <c r="L299" i="9"/>
  <c r="S299" i="9"/>
  <c r="U299" i="9"/>
  <c r="Q299" i="9"/>
  <c r="W299" i="9"/>
  <c r="M299" i="9"/>
  <c r="A300" i="9"/>
  <c r="B300" i="9"/>
  <c r="C300" i="9"/>
  <c r="D300" i="9"/>
  <c r="AC300" i="9"/>
  <c r="J300" i="9"/>
  <c r="AB300" i="9"/>
  <c r="AA300" i="9"/>
  <c r="G300" i="9"/>
  <c r="Z300" i="9"/>
  <c r="Y300" i="9"/>
  <c r="E300" i="9"/>
  <c r="R300" i="9"/>
  <c r="T300" i="9"/>
  <c r="P300" i="9"/>
  <c r="V300" i="9"/>
  <c r="F300" i="9"/>
  <c r="AE300" i="9"/>
  <c r="L300" i="9"/>
  <c r="S300" i="9"/>
  <c r="U300" i="9"/>
  <c r="Q300" i="9"/>
  <c r="W300" i="9"/>
  <c r="M300" i="9"/>
  <c r="A301" i="9"/>
  <c r="B301" i="9"/>
  <c r="C301" i="9"/>
  <c r="D301" i="9"/>
  <c r="AC301" i="9"/>
  <c r="J301" i="9"/>
  <c r="AB301" i="9"/>
  <c r="AA301" i="9"/>
  <c r="G301" i="9"/>
  <c r="Z301" i="9"/>
  <c r="Y301" i="9"/>
  <c r="E301" i="9"/>
  <c r="R301" i="9"/>
  <c r="T301" i="9"/>
  <c r="P301" i="9"/>
  <c r="V301" i="9"/>
  <c r="F301" i="9"/>
  <c r="AE301" i="9"/>
  <c r="L301" i="9"/>
  <c r="S301" i="9"/>
  <c r="U301" i="9"/>
  <c r="Q301" i="9"/>
  <c r="W301" i="9"/>
  <c r="M301" i="9"/>
  <c r="A302" i="9"/>
  <c r="B302" i="9"/>
  <c r="C302" i="9"/>
  <c r="D302" i="9"/>
  <c r="AC302" i="9"/>
  <c r="J302" i="9"/>
  <c r="AB302" i="9"/>
  <c r="AA302" i="9"/>
  <c r="G302" i="9"/>
  <c r="Z302" i="9"/>
  <c r="Y302" i="9"/>
  <c r="E302" i="9"/>
  <c r="R302" i="9"/>
  <c r="T302" i="9"/>
  <c r="P302" i="9"/>
  <c r="V302" i="9"/>
  <c r="F302" i="9"/>
  <c r="AE302" i="9"/>
  <c r="L302" i="9"/>
  <c r="S302" i="9"/>
  <c r="U302" i="9"/>
  <c r="Q302" i="9"/>
  <c r="W302" i="9"/>
  <c r="M302" i="9"/>
  <c r="A303" i="9"/>
  <c r="B303" i="9"/>
  <c r="C303" i="9"/>
  <c r="D303" i="9"/>
  <c r="AC303" i="9"/>
  <c r="J303" i="9"/>
  <c r="AB303" i="9"/>
  <c r="AA303" i="9"/>
  <c r="G303" i="9"/>
  <c r="Z303" i="9"/>
  <c r="Y303" i="9"/>
  <c r="E303" i="9"/>
  <c r="R303" i="9"/>
  <c r="T303" i="9"/>
  <c r="P303" i="9"/>
  <c r="V303" i="9"/>
  <c r="F303" i="9"/>
  <c r="AE303" i="9"/>
  <c r="L303" i="9"/>
  <c r="S303" i="9"/>
  <c r="U303" i="9"/>
  <c r="Q303" i="9"/>
  <c r="W303" i="9"/>
  <c r="M303" i="9"/>
  <c r="A304" i="9"/>
  <c r="B304" i="9"/>
  <c r="C304" i="9"/>
  <c r="D304" i="9"/>
  <c r="AC304" i="9"/>
  <c r="J304" i="9"/>
  <c r="AB304" i="9"/>
  <c r="AA304" i="9"/>
  <c r="G304" i="9"/>
  <c r="Z304" i="9"/>
  <c r="Y304" i="9"/>
  <c r="E304" i="9"/>
  <c r="R304" i="9"/>
  <c r="T304" i="9"/>
  <c r="P304" i="9"/>
  <c r="V304" i="9"/>
  <c r="F304" i="9"/>
  <c r="AE304" i="9"/>
  <c r="L304" i="9"/>
  <c r="S304" i="9"/>
  <c r="U304" i="9"/>
  <c r="Q304" i="9"/>
  <c r="W304" i="9"/>
  <c r="M304" i="9"/>
  <c r="A305" i="9"/>
  <c r="B305" i="9"/>
  <c r="C305" i="9"/>
  <c r="D305" i="9"/>
  <c r="AC305" i="9"/>
  <c r="J305" i="9"/>
  <c r="AB305" i="9"/>
  <c r="AA305" i="9"/>
  <c r="G305" i="9"/>
  <c r="Z305" i="9"/>
  <c r="Y305" i="9"/>
  <c r="E305" i="9"/>
  <c r="R305" i="9"/>
  <c r="T305" i="9"/>
  <c r="P305" i="9"/>
  <c r="V305" i="9"/>
  <c r="F305" i="9"/>
  <c r="AE305" i="9"/>
  <c r="L305" i="9"/>
  <c r="S305" i="9"/>
  <c r="U305" i="9"/>
  <c r="Q305" i="9"/>
  <c r="W305" i="9"/>
  <c r="M305" i="9"/>
  <c r="A306" i="9"/>
  <c r="B306" i="9"/>
  <c r="C306" i="9"/>
  <c r="D306" i="9"/>
  <c r="AC306" i="9"/>
  <c r="J306" i="9"/>
  <c r="AB306" i="9"/>
  <c r="AA306" i="9"/>
  <c r="G306" i="9"/>
  <c r="Z306" i="9"/>
  <c r="Y306" i="9"/>
  <c r="E306" i="9"/>
  <c r="R306" i="9"/>
  <c r="T306" i="9"/>
  <c r="P306" i="9"/>
  <c r="V306" i="9"/>
  <c r="F306" i="9"/>
  <c r="AE306" i="9"/>
  <c r="L306" i="9"/>
  <c r="S306" i="9"/>
  <c r="U306" i="9"/>
  <c r="Q306" i="9"/>
  <c r="W306" i="9"/>
  <c r="M306" i="9"/>
  <c r="A307" i="9"/>
  <c r="B307" i="9"/>
  <c r="C307" i="9"/>
  <c r="D307" i="9"/>
  <c r="AC307" i="9"/>
  <c r="J307" i="9"/>
  <c r="AB307" i="9"/>
  <c r="AA307" i="9"/>
  <c r="G307" i="9"/>
  <c r="Z307" i="9"/>
  <c r="Y307" i="9"/>
  <c r="E307" i="9"/>
  <c r="R307" i="9"/>
  <c r="T307" i="9"/>
  <c r="P307" i="9"/>
  <c r="V307" i="9"/>
  <c r="F307" i="9"/>
  <c r="AE307" i="9"/>
  <c r="L307" i="9"/>
  <c r="S307" i="9"/>
  <c r="U307" i="9"/>
  <c r="Q307" i="9"/>
  <c r="W307" i="9"/>
  <c r="M307" i="9"/>
  <c r="A308" i="9"/>
  <c r="B308" i="9"/>
  <c r="C308" i="9"/>
  <c r="D308" i="9"/>
  <c r="AC308" i="9"/>
  <c r="J308" i="9"/>
  <c r="AB308" i="9"/>
  <c r="AA308" i="9"/>
  <c r="G308" i="9"/>
  <c r="Z308" i="9"/>
  <c r="Y308" i="9"/>
  <c r="E308" i="9"/>
  <c r="R308" i="9"/>
  <c r="T308" i="9"/>
  <c r="P308" i="9"/>
  <c r="V308" i="9"/>
  <c r="F308" i="9"/>
  <c r="AE308" i="9"/>
  <c r="L308" i="9"/>
  <c r="S308" i="9"/>
  <c r="U308" i="9"/>
  <c r="Q308" i="9"/>
  <c r="W308" i="9"/>
  <c r="M308" i="9"/>
  <c r="A309" i="9"/>
  <c r="B309" i="9"/>
  <c r="C309" i="9"/>
  <c r="D309" i="9"/>
  <c r="AC309" i="9"/>
  <c r="J309" i="9"/>
  <c r="AB309" i="9"/>
  <c r="AA309" i="9"/>
  <c r="G309" i="9"/>
  <c r="Z309" i="9"/>
  <c r="Y309" i="9"/>
  <c r="E309" i="9"/>
  <c r="R309" i="9"/>
  <c r="T309" i="9"/>
  <c r="P309" i="9"/>
  <c r="V309" i="9"/>
  <c r="F309" i="9"/>
  <c r="AE309" i="9"/>
  <c r="L309" i="9"/>
  <c r="S309" i="9"/>
  <c r="U309" i="9"/>
  <c r="Q309" i="9"/>
  <c r="W309" i="9"/>
  <c r="M309" i="9"/>
  <c r="A310" i="9"/>
  <c r="B310" i="9"/>
  <c r="C310" i="9"/>
  <c r="D310" i="9"/>
  <c r="AC310" i="9"/>
  <c r="J310" i="9"/>
  <c r="AB310" i="9"/>
  <c r="AA310" i="9"/>
  <c r="G310" i="9"/>
  <c r="Z310" i="9"/>
  <c r="Y310" i="9"/>
  <c r="E310" i="9"/>
  <c r="R310" i="9"/>
  <c r="T310" i="9"/>
  <c r="P310" i="9"/>
  <c r="V310" i="9"/>
  <c r="F310" i="9"/>
  <c r="AE310" i="9"/>
  <c r="L310" i="9"/>
  <c r="S310" i="9"/>
  <c r="U310" i="9"/>
  <c r="Q310" i="9"/>
  <c r="W310" i="9"/>
  <c r="M310" i="9"/>
  <c r="A311" i="9"/>
  <c r="B311" i="9"/>
  <c r="C311" i="9"/>
  <c r="D311" i="9"/>
  <c r="AC311" i="9"/>
  <c r="J311" i="9"/>
  <c r="AB311" i="9"/>
  <c r="AA311" i="9"/>
  <c r="G311" i="9"/>
  <c r="Z311" i="9"/>
  <c r="Y311" i="9"/>
  <c r="E311" i="9"/>
  <c r="R311" i="9"/>
  <c r="T311" i="9"/>
  <c r="P311" i="9"/>
  <c r="V311" i="9"/>
  <c r="F311" i="9"/>
  <c r="AE311" i="9"/>
  <c r="L311" i="9"/>
  <c r="S311" i="9"/>
  <c r="U311" i="9"/>
  <c r="Q311" i="9"/>
  <c r="W311" i="9"/>
  <c r="M311" i="9"/>
  <c r="A312" i="9"/>
  <c r="B312" i="9"/>
  <c r="C312" i="9"/>
  <c r="D312" i="9"/>
  <c r="AC312" i="9"/>
  <c r="J312" i="9"/>
  <c r="AB312" i="9"/>
  <c r="AA312" i="9"/>
  <c r="G312" i="9"/>
  <c r="Z312" i="9"/>
  <c r="Y312" i="9"/>
  <c r="E312" i="9"/>
  <c r="R312" i="9"/>
  <c r="T312" i="9"/>
  <c r="P312" i="9"/>
  <c r="V312" i="9"/>
  <c r="F312" i="9"/>
  <c r="AE312" i="9"/>
  <c r="L312" i="9"/>
  <c r="S312" i="9"/>
  <c r="U312" i="9"/>
  <c r="Q312" i="9"/>
  <c r="W312" i="9"/>
  <c r="M312" i="9"/>
  <c r="A313" i="9"/>
  <c r="B313" i="9"/>
  <c r="C313" i="9"/>
  <c r="D313" i="9"/>
  <c r="AC313" i="9"/>
  <c r="J313" i="9"/>
  <c r="AB313" i="9"/>
  <c r="AA313" i="9"/>
  <c r="G313" i="9"/>
  <c r="Z313" i="9"/>
  <c r="Y313" i="9"/>
  <c r="E313" i="9"/>
  <c r="R313" i="9"/>
  <c r="T313" i="9"/>
  <c r="P313" i="9"/>
  <c r="V313" i="9"/>
  <c r="F313" i="9"/>
  <c r="AE313" i="9"/>
  <c r="L313" i="9"/>
  <c r="S313" i="9"/>
  <c r="U313" i="9"/>
  <c r="Q313" i="9"/>
  <c r="W313" i="9"/>
  <c r="M313" i="9"/>
  <c r="A314" i="9"/>
  <c r="B314" i="9"/>
  <c r="C314" i="9"/>
  <c r="D314" i="9"/>
  <c r="AC314" i="9"/>
  <c r="J314" i="9"/>
  <c r="AB314" i="9"/>
  <c r="AA314" i="9"/>
  <c r="G314" i="9"/>
  <c r="Z314" i="9"/>
  <c r="Y314" i="9"/>
  <c r="E314" i="9"/>
  <c r="R314" i="9"/>
  <c r="T314" i="9"/>
  <c r="P314" i="9"/>
  <c r="V314" i="9"/>
  <c r="F314" i="9"/>
  <c r="AE314" i="9"/>
  <c r="L314" i="9"/>
  <c r="S314" i="9"/>
  <c r="U314" i="9"/>
  <c r="Q314" i="9"/>
  <c r="W314" i="9"/>
  <c r="M314" i="9"/>
  <c r="A315" i="9"/>
  <c r="B315" i="9"/>
  <c r="C315" i="9"/>
  <c r="D315" i="9"/>
  <c r="AC315" i="9"/>
  <c r="J315" i="9"/>
  <c r="AB315" i="9"/>
  <c r="AA315" i="9"/>
  <c r="G315" i="9"/>
  <c r="Z315" i="9"/>
  <c r="Y315" i="9"/>
  <c r="E315" i="9"/>
  <c r="R315" i="9"/>
  <c r="T315" i="9"/>
  <c r="P315" i="9"/>
  <c r="V315" i="9"/>
  <c r="F315" i="9"/>
  <c r="AE315" i="9"/>
  <c r="L315" i="9"/>
  <c r="S315" i="9"/>
  <c r="U315" i="9"/>
  <c r="Q315" i="9"/>
  <c r="W315" i="9"/>
  <c r="M315" i="9"/>
  <c r="A316" i="9"/>
  <c r="B316" i="9"/>
  <c r="C316" i="9"/>
  <c r="D316" i="9"/>
  <c r="AC316" i="9"/>
  <c r="J316" i="9"/>
  <c r="AB316" i="9"/>
  <c r="AA316" i="9"/>
  <c r="G316" i="9"/>
  <c r="Z316" i="9"/>
  <c r="Y316" i="9"/>
  <c r="E316" i="9"/>
  <c r="R316" i="9"/>
  <c r="T316" i="9"/>
  <c r="P316" i="9"/>
  <c r="V316" i="9"/>
  <c r="F316" i="9"/>
  <c r="AE316" i="9"/>
  <c r="L316" i="9"/>
  <c r="S316" i="9"/>
  <c r="U316" i="9"/>
  <c r="Q316" i="9"/>
  <c r="W316" i="9"/>
  <c r="M316" i="9"/>
  <c r="A317" i="9"/>
  <c r="B317" i="9"/>
  <c r="C317" i="9"/>
  <c r="D317" i="9"/>
  <c r="AC317" i="9"/>
  <c r="J317" i="9"/>
  <c r="AB317" i="9"/>
  <c r="AA317" i="9"/>
  <c r="G317" i="9"/>
  <c r="Z317" i="9"/>
  <c r="Y317" i="9"/>
  <c r="E317" i="9"/>
  <c r="R317" i="9"/>
  <c r="T317" i="9"/>
  <c r="P317" i="9"/>
  <c r="V317" i="9"/>
  <c r="F317" i="9"/>
  <c r="AE317" i="9"/>
  <c r="L317" i="9"/>
  <c r="S317" i="9"/>
  <c r="U317" i="9"/>
  <c r="Q317" i="9"/>
  <c r="W317" i="9"/>
  <c r="M317" i="9"/>
  <c r="A318" i="9"/>
  <c r="B318" i="9"/>
  <c r="C318" i="9"/>
  <c r="D318" i="9"/>
  <c r="AC318" i="9"/>
  <c r="J318" i="9"/>
  <c r="AB318" i="9"/>
  <c r="AA318" i="9"/>
  <c r="G318" i="9"/>
  <c r="Z318" i="9"/>
  <c r="Y318" i="9"/>
  <c r="E318" i="9"/>
  <c r="R318" i="9"/>
  <c r="T318" i="9"/>
  <c r="P318" i="9"/>
  <c r="V318" i="9"/>
  <c r="F318" i="9"/>
  <c r="AE318" i="9"/>
  <c r="L318" i="9"/>
  <c r="S318" i="9"/>
  <c r="U318" i="9"/>
  <c r="Q318" i="9"/>
  <c r="W318" i="9"/>
  <c r="M318" i="9"/>
  <c r="A319" i="9"/>
  <c r="B319" i="9"/>
  <c r="C319" i="9"/>
  <c r="D319" i="9"/>
  <c r="AC319" i="9"/>
  <c r="J319" i="9"/>
  <c r="AB319" i="9"/>
  <c r="AA319" i="9"/>
  <c r="G319" i="9"/>
  <c r="Z319" i="9"/>
  <c r="Y319" i="9"/>
  <c r="E319" i="9"/>
  <c r="R319" i="9"/>
  <c r="T319" i="9"/>
  <c r="P319" i="9"/>
  <c r="V319" i="9"/>
  <c r="F319" i="9"/>
  <c r="AE319" i="9"/>
  <c r="L319" i="9"/>
  <c r="S319" i="9"/>
  <c r="U319" i="9"/>
  <c r="Q319" i="9"/>
  <c r="W319" i="9"/>
  <c r="M319" i="9"/>
  <c r="A320" i="9"/>
  <c r="B320" i="9"/>
  <c r="C320" i="9"/>
  <c r="D320" i="9"/>
  <c r="AC320" i="9"/>
  <c r="J320" i="9"/>
  <c r="AB320" i="9"/>
  <c r="AA320" i="9"/>
  <c r="G320" i="9"/>
  <c r="Z320" i="9"/>
  <c r="Y320" i="9"/>
  <c r="E320" i="9"/>
  <c r="R320" i="9"/>
  <c r="T320" i="9"/>
  <c r="P320" i="9"/>
  <c r="V320" i="9"/>
  <c r="F320" i="9"/>
  <c r="AE320" i="9"/>
  <c r="L320" i="9"/>
  <c r="S320" i="9"/>
  <c r="U320" i="9"/>
  <c r="Q320" i="9"/>
  <c r="W320" i="9"/>
  <c r="M320" i="9"/>
  <c r="A321" i="9"/>
  <c r="B321" i="9"/>
  <c r="C321" i="9"/>
  <c r="D321" i="9"/>
  <c r="AC321" i="9"/>
  <c r="J321" i="9"/>
  <c r="AB321" i="9"/>
  <c r="AA321" i="9"/>
  <c r="G321" i="9"/>
  <c r="Z321" i="9"/>
  <c r="Y321" i="9"/>
  <c r="E321" i="9"/>
  <c r="R321" i="9"/>
  <c r="T321" i="9"/>
  <c r="P321" i="9"/>
  <c r="V321" i="9"/>
  <c r="F321" i="9"/>
  <c r="AE321" i="9"/>
  <c r="L321" i="9"/>
  <c r="S321" i="9"/>
  <c r="U321" i="9"/>
  <c r="Q321" i="9"/>
  <c r="W321" i="9"/>
  <c r="M321" i="9"/>
  <c r="A322" i="9"/>
  <c r="B322" i="9"/>
  <c r="C322" i="9"/>
  <c r="D322" i="9"/>
  <c r="AC322" i="9"/>
  <c r="J322" i="9"/>
  <c r="AB322" i="9"/>
  <c r="AA322" i="9"/>
  <c r="G322" i="9"/>
  <c r="Z322" i="9"/>
  <c r="Y322" i="9"/>
  <c r="E322" i="9"/>
  <c r="R322" i="9"/>
  <c r="T322" i="9"/>
  <c r="P322" i="9"/>
  <c r="V322" i="9"/>
  <c r="F322" i="9"/>
  <c r="AE322" i="9"/>
  <c r="L322" i="9"/>
  <c r="S322" i="9"/>
  <c r="U322" i="9"/>
  <c r="Q322" i="9"/>
  <c r="W322" i="9"/>
  <c r="M322" i="9"/>
  <c r="A323" i="9"/>
  <c r="B323" i="9"/>
  <c r="C323" i="9"/>
  <c r="D323" i="9"/>
  <c r="AC323" i="9"/>
  <c r="J323" i="9"/>
  <c r="AB323" i="9"/>
  <c r="AA323" i="9"/>
  <c r="G323" i="9"/>
  <c r="Z323" i="9"/>
  <c r="Y323" i="9"/>
  <c r="E323" i="9"/>
  <c r="R323" i="9"/>
  <c r="T323" i="9"/>
  <c r="P323" i="9"/>
  <c r="V323" i="9"/>
  <c r="F323" i="9"/>
  <c r="AE323" i="9"/>
  <c r="L323" i="9"/>
  <c r="S323" i="9"/>
  <c r="U323" i="9"/>
  <c r="Q323" i="9"/>
  <c r="W323" i="9"/>
  <c r="M323" i="9"/>
  <c r="A324" i="9"/>
  <c r="B324" i="9"/>
  <c r="C324" i="9"/>
  <c r="D324" i="9"/>
  <c r="AC324" i="9"/>
  <c r="J324" i="9"/>
  <c r="AB324" i="9"/>
  <c r="AA324" i="9"/>
  <c r="G324" i="9"/>
  <c r="Z324" i="9"/>
  <c r="Y324" i="9"/>
  <c r="E324" i="9"/>
  <c r="R324" i="9"/>
  <c r="T324" i="9"/>
  <c r="P324" i="9"/>
  <c r="V324" i="9"/>
  <c r="F324" i="9"/>
  <c r="AE324" i="9"/>
  <c r="L324" i="9"/>
  <c r="S324" i="9"/>
  <c r="U324" i="9"/>
  <c r="Q324" i="9"/>
  <c r="W324" i="9"/>
  <c r="M324" i="9"/>
  <c r="A325" i="9"/>
  <c r="B325" i="9"/>
  <c r="C325" i="9"/>
  <c r="D325" i="9"/>
  <c r="AC325" i="9"/>
  <c r="J325" i="9"/>
  <c r="AB325" i="9"/>
  <c r="AA325" i="9"/>
  <c r="G325" i="9"/>
  <c r="Z325" i="9"/>
  <c r="Y325" i="9"/>
  <c r="E325" i="9"/>
  <c r="R325" i="9"/>
  <c r="T325" i="9"/>
  <c r="P325" i="9"/>
  <c r="V325" i="9"/>
  <c r="F325" i="9"/>
  <c r="AE325" i="9"/>
  <c r="L325" i="9"/>
  <c r="S325" i="9"/>
  <c r="U325" i="9"/>
  <c r="Q325" i="9"/>
  <c r="W325" i="9"/>
  <c r="M325" i="9"/>
  <c r="A326" i="9"/>
  <c r="B326" i="9"/>
  <c r="C326" i="9"/>
  <c r="D326" i="9"/>
  <c r="AC326" i="9"/>
  <c r="J326" i="9"/>
  <c r="AB326" i="9"/>
  <c r="AA326" i="9"/>
  <c r="G326" i="9"/>
  <c r="Z326" i="9"/>
  <c r="Y326" i="9"/>
  <c r="E326" i="9"/>
  <c r="R326" i="9"/>
  <c r="T326" i="9"/>
  <c r="P326" i="9"/>
  <c r="V326" i="9"/>
  <c r="F326" i="9"/>
  <c r="AE326" i="9"/>
  <c r="L326" i="9"/>
  <c r="S326" i="9"/>
  <c r="U326" i="9"/>
  <c r="Q326" i="9"/>
  <c r="W326" i="9"/>
  <c r="M326" i="9"/>
  <c r="A327" i="9"/>
  <c r="B327" i="9"/>
  <c r="C327" i="9"/>
  <c r="D327" i="9"/>
  <c r="AC327" i="9"/>
  <c r="J327" i="9"/>
  <c r="AB327" i="9"/>
  <c r="AA327" i="9"/>
  <c r="G327" i="9"/>
  <c r="Z327" i="9"/>
  <c r="Y327" i="9"/>
  <c r="E327" i="9"/>
  <c r="R327" i="9"/>
  <c r="T327" i="9"/>
  <c r="P327" i="9"/>
  <c r="V327" i="9"/>
  <c r="F327" i="9"/>
  <c r="AE327" i="9"/>
  <c r="L327" i="9"/>
  <c r="S327" i="9"/>
  <c r="U327" i="9"/>
  <c r="Q327" i="9"/>
  <c r="W327" i="9"/>
  <c r="M327" i="9"/>
  <c r="A328" i="9"/>
  <c r="B328" i="9"/>
  <c r="C328" i="9"/>
  <c r="D328" i="9"/>
  <c r="AC328" i="9"/>
  <c r="J328" i="9"/>
  <c r="AB328" i="9"/>
  <c r="AA328" i="9"/>
  <c r="G328" i="9"/>
  <c r="Z328" i="9"/>
  <c r="Y328" i="9"/>
  <c r="E328" i="9"/>
  <c r="R328" i="9"/>
  <c r="T328" i="9"/>
  <c r="P328" i="9"/>
  <c r="V328" i="9"/>
  <c r="F328" i="9"/>
  <c r="AE328" i="9"/>
  <c r="L328" i="9"/>
  <c r="S328" i="9"/>
  <c r="U328" i="9"/>
  <c r="Q328" i="9"/>
  <c r="W328" i="9"/>
  <c r="M328" i="9"/>
  <c r="A329" i="9"/>
  <c r="B329" i="9"/>
  <c r="C329" i="9"/>
  <c r="D329" i="9"/>
  <c r="AC329" i="9"/>
  <c r="J329" i="9"/>
  <c r="AB329" i="9"/>
  <c r="AA329" i="9"/>
  <c r="G329" i="9"/>
  <c r="Z329" i="9"/>
  <c r="Y329" i="9"/>
  <c r="E329" i="9"/>
  <c r="R329" i="9"/>
  <c r="T329" i="9"/>
  <c r="P329" i="9"/>
  <c r="V329" i="9"/>
  <c r="F329" i="9"/>
  <c r="AE329" i="9"/>
  <c r="L329" i="9"/>
  <c r="S329" i="9"/>
  <c r="U329" i="9"/>
  <c r="Q329" i="9"/>
  <c r="W329" i="9"/>
  <c r="M329" i="9"/>
  <c r="A330" i="9"/>
  <c r="B330" i="9"/>
  <c r="C330" i="9"/>
  <c r="D330" i="9"/>
  <c r="AC330" i="9"/>
  <c r="J330" i="9"/>
  <c r="AB330" i="9"/>
  <c r="AA330" i="9"/>
  <c r="G330" i="9"/>
  <c r="Z330" i="9"/>
  <c r="Y330" i="9"/>
  <c r="E330" i="9"/>
  <c r="R330" i="9"/>
  <c r="T330" i="9"/>
  <c r="P330" i="9"/>
  <c r="V330" i="9"/>
  <c r="F330" i="9"/>
  <c r="AE330" i="9"/>
  <c r="L330" i="9"/>
  <c r="S330" i="9"/>
  <c r="U330" i="9"/>
  <c r="Q330" i="9"/>
  <c r="W330" i="9"/>
  <c r="M330" i="9"/>
  <c r="A331" i="9"/>
  <c r="B331" i="9"/>
  <c r="C331" i="9"/>
  <c r="D331" i="9"/>
  <c r="AC331" i="9"/>
  <c r="J331" i="9"/>
  <c r="AB331" i="9"/>
  <c r="AA331" i="9"/>
  <c r="G331" i="9"/>
  <c r="Z331" i="9"/>
  <c r="Y331" i="9"/>
  <c r="E331" i="9"/>
  <c r="R331" i="9"/>
  <c r="T331" i="9"/>
  <c r="P331" i="9"/>
  <c r="V331" i="9"/>
  <c r="F331" i="9"/>
  <c r="AE331" i="9"/>
  <c r="L331" i="9"/>
  <c r="S331" i="9"/>
  <c r="U331" i="9"/>
  <c r="Q331" i="9"/>
  <c r="W331" i="9"/>
  <c r="M331" i="9"/>
  <c r="A332" i="9"/>
  <c r="B332" i="9"/>
  <c r="C332" i="9"/>
  <c r="D332" i="9"/>
  <c r="AC332" i="9"/>
  <c r="J332" i="9"/>
  <c r="AB332" i="9"/>
  <c r="AA332" i="9"/>
  <c r="G332" i="9"/>
  <c r="Z332" i="9"/>
  <c r="Y332" i="9"/>
  <c r="E332" i="9"/>
  <c r="R332" i="9"/>
  <c r="T332" i="9"/>
  <c r="P332" i="9"/>
  <c r="V332" i="9"/>
  <c r="F332" i="9"/>
  <c r="AE332" i="9"/>
  <c r="L332" i="9"/>
  <c r="S332" i="9"/>
  <c r="U332" i="9"/>
  <c r="Q332" i="9"/>
  <c r="W332" i="9"/>
  <c r="M332" i="9"/>
  <c r="A333" i="9"/>
  <c r="B333" i="9"/>
  <c r="C333" i="9"/>
  <c r="D333" i="9"/>
  <c r="AC333" i="9"/>
  <c r="J333" i="9"/>
  <c r="AB333" i="9"/>
  <c r="AA333" i="9"/>
  <c r="G333" i="9"/>
  <c r="Z333" i="9"/>
  <c r="Y333" i="9"/>
  <c r="E333" i="9"/>
  <c r="R333" i="9"/>
  <c r="T333" i="9"/>
  <c r="P333" i="9"/>
  <c r="V333" i="9"/>
  <c r="F333" i="9"/>
  <c r="AE333" i="9"/>
  <c r="L333" i="9"/>
  <c r="S333" i="9"/>
  <c r="U333" i="9"/>
  <c r="Q333" i="9"/>
  <c r="W333" i="9"/>
  <c r="M333" i="9"/>
  <c r="A334" i="9"/>
  <c r="B334" i="9"/>
  <c r="C334" i="9"/>
  <c r="D334" i="9"/>
  <c r="AC334" i="9"/>
  <c r="J334" i="9"/>
  <c r="AB334" i="9"/>
  <c r="AA334" i="9"/>
  <c r="G334" i="9"/>
  <c r="Z334" i="9"/>
  <c r="Y334" i="9"/>
  <c r="E334" i="9"/>
  <c r="R334" i="9"/>
  <c r="T334" i="9"/>
  <c r="P334" i="9"/>
  <c r="V334" i="9"/>
  <c r="F334" i="9"/>
  <c r="AE334" i="9"/>
  <c r="L334" i="9"/>
  <c r="S334" i="9"/>
  <c r="U334" i="9"/>
  <c r="Q334" i="9"/>
  <c r="W334" i="9"/>
  <c r="M334" i="9"/>
  <c r="A335" i="9"/>
  <c r="B335" i="9"/>
  <c r="C335" i="9"/>
  <c r="D335" i="9"/>
  <c r="AC335" i="9"/>
  <c r="J335" i="9"/>
  <c r="AB335" i="9"/>
  <c r="AA335" i="9"/>
  <c r="G335" i="9"/>
  <c r="Z335" i="9"/>
  <c r="Y335" i="9"/>
  <c r="E335" i="9"/>
  <c r="R335" i="9"/>
  <c r="T335" i="9"/>
  <c r="P335" i="9"/>
  <c r="V335" i="9"/>
  <c r="F335" i="9"/>
  <c r="AE335" i="9"/>
  <c r="L335" i="9"/>
  <c r="S335" i="9"/>
  <c r="U335" i="9"/>
  <c r="Q335" i="9"/>
  <c r="W335" i="9"/>
  <c r="M335" i="9"/>
  <c r="A336" i="9"/>
  <c r="B336" i="9"/>
  <c r="C336" i="9"/>
  <c r="D336" i="9"/>
  <c r="AC336" i="9"/>
  <c r="J336" i="9"/>
  <c r="AB336" i="9"/>
  <c r="AA336" i="9"/>
  <c r="G336" i="9"/>
  <c r="Z336" i="9"/>
  <c r="Y336" i="9"/>
  <c r="E336" i="9"/>
  <c r="R336" i="9"/>
  <c r="T336" i="9"/>
  <c r="P336" i="9"/>
  <c r="V336" i="9"/>
  <c r="F336" i="9"/>
  <c r="AE336" i="9"/>
  <c r="L336" i="9"/>
  <c r="S336" i="9"/>
  <c r="U336" i="9"/>
  <c r="Q336" i="9"/>
  <c r="W336" i="9"/>
  <c r="M336" i="9"/>
  <c r="A337" i="9"/>
  <c r="B337" i="9"/>
  <c r="C337" i="9"/>
  <c r="D337" i="9"/>
  <c r="AC337" i="9"/>
  <c r="J337" i="9"/>
  <c r="AB337" i="9"/>
  <c r="AA337" i="9"/>
  <c r="G337" i="9"/>
  <c r="Z337" i="9"/>
  <c r="Y337" i="9"/>
  <c r="E337" i="9"/>
  <c r="R337" i="9"/>
  <c r="T337" i="9"/>
  <c r="P337" i="9"/>
  <c r="V337" i="9"/>
  <c r="F337" i="9"/>
  <c r="AE337" i="9"/>
  <c r="L337" i="9"/>
  <c r="S337" i="9"/>
  <c r="U337" i="9"/>
  <c r="Q337" i="9"/>
  <c r="W337" i="9"/>
  <c r="M337" i="9"/>
  <c r="A338" i="9"/>
  <c r="B338" i="9"/>
  <c r="C338" i="9"/>
  <c r="D338" i="9"/>
  <c r="AC338" i="9"/>
  <c r="J338" i="9"/>
  <c r="AB338" i="9"/>
  <c r="AA338" i="9"/>
  <c r="G338" i="9"/>
  <c r="Z338" i="9"/>
  <c r="Y338" i="9"/>
  <c r="E338" i="9"/>
  <c r="R338" i="9"/>
  <c r="T338" i="9"/>
  <c r="P338" i="9"/>
  <c r="V338" i="9"/>
  <c r="F338" i="9"/>
  <c r="AE338" i="9"/>
  <c r="L338" i="9"/>
  <c r="S338" i="9"/>
  <c r="U338" i="9"/>
  <c r="Q338" i="9"/>
  <c r="W338" i="9"/>
  <c r="M338" i="9"/>
  <c r="A339" i="9"/>
  <c r="B339" i="9"/>
  <c r="C339" i="9"/>
  <c r="D339" i="9"/>
  <c r="AC339" i="9"/>
  <c r="J339" i="9"/>
  <c r="AB339" i="9"/>
  <c r="AA339" i="9"/>
  <c r="G339" i="9"/>
  <c r="Z339" i="9"/>
  <c r="Y339" i="9"/>
  <c r="E339" i="9"/>
  <c r="R339" i="9"/>
  <c r="T339" i="9"/>
  <c r="P339" i="9"/>
  <c r="V339" i="9"/>
  <c r="F339" i="9"/>
  <c r="AE339" i="9"/>
  <c r="L339" i="9"/>
  <c r="S339" i="9"/>
  <c r="U339" i="9"/>
  <c r="Q339" i="9"/>
  <c r="W339" i="9"/>
  <c r="M339" i="9"/>
  <c r="A340" i="9"/>
  <c r="B340" i="9"/>
  <c r="C340" i="9"/>
  <c r="D340" i="9"/>
  <c r="AC340" i="9"/>
  <c r="J340" i="9"/>
  <c r="AB340" i="9"/>
  <c r="AA340" i="9"/>
  <c r="G340" i="9"/>
  <c r="Z340" i="9"/>
  <c r="Y340" i="9"/>
  <c r="E340" i="9"/>
  <c r="R340" i="9"/>
  <c r="T340" i="9"/>
  <c r="P340" i="9"/>
  <c r="V340" i="9"/>
  <c r="F340" i="9"/>
  <c r="AE340" i="9"/>
  <c r="L340" i="9"/>
  <c r="S340" i="9"/>
  <c r="U340" i="9"/>
  <c r="Q340" i="9"/>
  <c r="W340" i="9"/>
  <c r="M340" i="9"/>
  <c r="A341" i="9"/>
  <c r="B341" i="9"/>
  <c r="C341" i="9"/>
  <c r="D341" i="9"/>
  <c r="AC341" i="9"/>
  <c r="J341" i="9"/>
  <c r="AB341" i="9"/>
  <c r="AA341" i="9"/>
  <c r="G341" i="9"/>
  <c r="Z341" i="9"/>
  <c r="Y341" i="9"/>
  <c r="E341" i="9"/>
  <c r="R341" i="9"/>
  <c r="T341" i="9"/>
  <c r="P341" i="9"/>
  <c r="V341" i="9"/>
  <c r="F341" i="9"/>
  <c r="AE341" i="9"/>
  <c r="L341" i="9"/>
  <c r="S341" i="9"/>
  <c r="U341" i="9"/>
  <c r="Q341" i="9"/>
  <c r="W341" i="9"/>
  <c r="M341" i="9"/>
  <c r="A342" i="9"/>
  <c r="B342" i="9"/>
  <c r="C342" i="9"/>
  <c r="D342" i="9"/>
  <c r="AC342" i="9"/>
  <c r="J342" i="9"/>
  <c r="AB342" i="9"/>
  <c r="AA342" i="9"/>
  <c r="G342" i="9"/>
  <c r="Z342" i="9"/>
  <c r="Y342" i="9"/>
  <c r="E342" i="9"/>
  <c r="R342" i="9"/>
  <c r="T342" i="9"/>
  <c r="P342" i="9"/>
  <c r="V342" i="9"/>
  <c r="F342" i="9"/>
  <c r="AE342" i="9"/>
  <c r="L342" i="9"/>
  <c r="S342" i="9"/>
  <c r="U342" i="9"/>
  <c r="Q342" i="9"/>
  <c r="W342" i="9"/>
  <c r="M342" i="9"/>
  <c r="A343" i="9"/>
  <c r="B343" i="9"/>
  <c r="C343" i="9"/>
  <c r="D343" i="9"/>
  <c r="AC343" i="9"/>
  <c r="J343" i="9"/>
  <c r="AB343" i="9"/>
  <c r="AA343" i="9"/>
  <c r="G343" i="9"/>
  <c r="Z343" i="9"/>
  <c r="Y343" i="9"/>
  <c r="E343" i="9"/>
  <c r="R343" i="9"/>
  <c r="T343" i="9"/>
  <c r="P343" i="9"/>
  <c r="V343" i="9"/>
  <c r="F343" i="9"/>
  <c r="AE343" i="9"/>
  <c r="L343" i="9"/>
  <c r="S343" i="9"/>
  <c r="U343" i="9"/>
  <c r="Q343" i="9"/>
  <c r="W343" i="9"/>
  <c r="M343" i="9"/>
  <c r="A344" i="9"/>
  <c r="B344" i="9"/>
  <c r="C344" i="9"/>
  <c r="D344" i="9"/>
  <c r="AC344" i="9"/>
  <c r="J344" i="9"/>
  <c r="AB344" i="9"/>
  <c r="AA344" i="9"/>
  <c r="G344" i="9"/>
  <c r="Z344" i="9"/>
  <c r="Y344" i="9"/>
  <c r="E344" i="9"/>
  <c r="R344" i="9"/>
  <c r="T344" i="9"/>
  <c r="P344" i="9"/>
  <c r="V344" i="9"/>
  <c r="F344" i="9"/>
  <c r="AE344" i="9"/>
  <c r="L344" i="9"/>
  <c r="S344" i="9"/>
  <c r="U344" i="9"/>
  <c r="Q344" i="9"/>
  <c r="W344" i="9"/>
  <c r="M344" i="9"/>
  <c r="A345" i="9"/>
  <c r="B345" i="9"/>
  <c r="C345" i="9"/>
  <c r="D345" i="9"/>
  <c r="AC345" i="9"/>
  <c r="J345" i="9"/>
  <c r="AB345" i="9"/>
  <c r="AA345" i="9"/>
  <c r="G345" i="9"/>
  <c r="Z345" i="9"/>
  <c r="Y345" i="9"/>
  <c r="E345" i="9"/>
  <c r="R345" i="9"/>
  <c r="T345" i="9"/>
  <c r="P345" i="9"/>
  <c r="V345" i="9"/>
  <c r="F345" i="9"/>
  <c r="AE345" i="9"/>
  <c r="L345" i="9"/>
  <c r="S345" i="9"/>
  <c r="U345" i="9"/>
  <c r="Q345" i="9"/>
  <c r="W345" i="9"/>
  <c r="M345" i="9"/>
  <c r="A346" i="9"/>
  <c r="B346" i="9"/>
  <c r="C346" i="9"/>
  <c r="D346" i="9"/>
  <c r="AC346" i="9"/>
  <c r="J346" i="9"/>
  <c r="AB346" i="9"/>
  <c r="AA346" i="9"/>
  <c r="G346" i="9"/>
  <c r="Z346" i="9"/>
  <c r="Y346" i="9"/>
  <c r="E346" i="9"/>
  <c r="R346" i="9"/>
  <c r="T346" i="9"/>
  <c r="P346" i="9"/>
  <c r="V346" i="9"/>
  <c r="F346" i="9"/>
  <c r="AE346" i="9"/>
  <c r="L346" i="9"/>
  <c r="S346" i="9"/>
  <c r="U346" i="9"/>
  <c r="Q346" i="9"/>
  <c r="W346" i="9"/>
  <c r="M346" i="9"/>
  <c r="A347" i="9"/>
  <c r="B347" i="9"/>
  <c r="C347" i="9"/>
  <c r="D347" i="9"/>
  <c r="AC347" i="9"/>
  <c r="J347" i="9"/>
  <c r="AB347" i="9"/>
  <c r="AA347" i="9"/>
  <c r="G347" i="9"/>
  <c r="Z347" i="9"/>
  <c r="Y347" i="9"/>
  <c r="E347" i="9"/>
  <c r="R347" i="9"/>
  <c r="T347" i="9"/>
  <c r="P347" i="9"/>
  <c r="V347" i="9"/>
  <c r="F347" i="9"/>
  <c r="AE347" i="9"/>
  <c r="L347" i="9"/>
  <c r="S347" i="9"/>
  <c r="U347" i="9"/>
  <c r="Q347" i="9"/>
  <c r="W347" i="9"/>
  <c r="M347" i="9"/>
  <c r="A348" i="9"/>
  <c r="B348" i="9"/>
  <c r="C348" i="9"/>
  <c r="D348" i="9"/>
  <c r="AC348" i="9"/>
  <c r="J348" i="9"/>
  <c r="AB348" i="9"/>
  <c r="AA348" i="9"/>
  <c r="G348" i="9"/>
  <c r="Z348" i="9"/>
  <c r="Y348" i="9"/>
  <c r="E348" i="9"/>
  <c r="R348" i="9"/>
  <c r="T348" i="9"/>
  <c r="P348" i="9"/>
  <c r="V348" i="9"/>
  <c r="F348" i="9"/>
  <c r="AE348" i="9"/>
  <c r="L348" i="9"/>
  <c r="S348" i="9"/>
  <c r="U348" i="9"/>
  <c r="Q348" i="9"/>
  <c r="W348" i="9"/>
  <c r="M348" i="9"/>
  <c r="A349" i="9"/>
  <c r="B349" i="9"/>
  <c r="C349" i="9"/>
  <c r="D349" i="9"/>
  <c r="AC349" i="9"/>
  <c r="J349" i="9"/>
  <c r="AB349" i="9"/>
  <c r="AA349" i="9"/>
  <c r="G349" i="9"/>
  <c r="Z349" i="9"/>
  <c r="Y349" i="9"/>
  <c r="E349" i="9"/>
  <c r="R349" i="9"/>
  <c r="T349" i="9"/>
  <c r="P349" i="9"/>
  <c r="V349" i="9"/>
  <c r="F349" i="9"/>
  <c r="AE349" i="9"/>
  <c r="L349" i="9"/>
  <c r="S349" i="9"/>
  <c r="U349" i="9"/>
  <c r="Q349" i="9"/>
  <c r="W349" i="9"/>
  <c r="M349" i="9"/>
  <c r="A350" i="9"/>
  <c r="B350" i="9"/>
  <c r="C350" i="9"/>
  <c r="D350" i="9"/>
  <c r="AC350" i="9"/>
  <c r="J350" i="9"/>
  <c r="AB350" i="9"/>
  <c r="AA350" i="9"/>
  <c r="G350" i="9"/>
  <c r="Z350" i="9"/>
  <c r="Y350" i="9"/>
  <c r="E350" i="9"/>
  <c r="R350" i="9"/>
  <c r="T350" i="9"/>
  <c r="P350" i="9"/>
  <c r="V350" i="9"/>
  <c r="F350" i="9"/>
  <c r="AE350" i="9"/>
  <c r="L350" i="9"/>
  <c r="S350" i="9"/>
  <c r="U350" i="9"/>
  <c r="Q350" i="9"/>
  <c r="W350" i="9"/>
  <c r="M350" i="9"/>
  <c r="A351" i="9"/>
  <c r="B351" i="9"/>
  <c r="C351" i="9"/>
  <c r="D351" i="9"/>
  <c r="AC351" i="9"/>
  <c r="J351" i="9"/>
  <c r="AB351" i="9"/>
  <c r="AA351" i="9"/>
  <c r="G351" i="9"/>
  <c r="Z351" i="9"/>
  <c r="Y351" i="9"/>
  <c r="E351" i="9"/>
  <c r="R351" i="9"/>
  <c r="T351" i="9"/>
  <c r="P351" i="9"/>
  <c r="V351" i="9"/>
  <c r="F351" i="9"/>
  <c r="AE351" i="9"/>
  <c r="L351" i="9"/>
  <c r="S351" i="9"/>
  <c r="U351" i="9"/>
  <c r="Q351" i="9"/>
  <c r="W351" i="9"/>
  <c r="M351" i="9"/>
  <c r="A352" i="9"/>
  <c r="B352" i="9"/>
  <c r="C352" i="9"/>
  <c r="D352" i="9"/>
  <c r="AC352" i="9"/>
  <c r="J352" i="9"/>
  <c r="AB352" i="9"/>
  <c r="AA352" i="9"/>
  <c r="G352" i="9"/>
  <c r="Z352" i="9"/>
  <c r="Y352" i="9"/>
  <c r="E352" i="9"/>
  <c r="R352" i="9"/>
  <c r="T352" i="9"/>
  <c r="P352" i="9"/>
  <c r="V352" i="9"/>
  <c r="F352" i="9"/>
  <c r="AE352" i="9"/>
  <c r="L352" i="9"/>
  <c r="S352" i="9"/>
  <c r="U352" i="9"/>
  <c r="Q352" i="9"/>
  <c r="W352" i="9"/>
  <c r="M352" i="9"/>
  <c r="A353" i="9"/>
  <c r="B353" i="9"/>
  <c r="C353" i="9"/>
  <c r="D353" i="9"/>
  <c r="AC353" i="9"/>
  <c r="J353" i="9"/>
  <c r="AB353" i="9"/>
  <c r="AA353" i="9"/>
  <c r="G353" i="9"/>
  <c r="Z353" i="9"/>
  <c r="Y353" i="9"/>
  <c r="E353" i="9"/>
  <c r="R353" i="9"/>
  <c r="T353" i="9"/>
  <c r="P353" i="9"/>
  <c r="V353" i="9"/>
  <c r="F353" i="9"/>
  <c r="AE353" i="9"/>
  <c r="L353" i="9"/>
  <c r="S353" i="9"/>
  <c r="U353" i="9"/>
  <c r="Q353" i="9"/>
  <c r="W353" i="9"/>
  <c r="M353" i="9"/>
  <c r="A354" i="9"/>
  <c r="B354" i="9"/>
  <c r="C354" i="9"/>
  <c r="D354" i="9"/>
  <c r="AC354" i="9"/>
  <c r="J354" i="9"/>
  <c r="AB354" i="9"/>
  <c r="AA354" i="9"/>
  <c r="G354" i="9"/>
  <c r="Z354" i="9"/>
  <c r="Y354" i="9"/>
  <c r="E354" i="9"/>
  <c r="R354" i="9"/>
  <c r="T354" i="9"/>
  <c r="P354" i="9"/>
  <c r="V354" i="9"/>
  <c r="F354" i="9"/>
  <c r="AE354" i="9"/>
  <c r="L354" i="9"/>
  <c r="S354" i="9"/>
  <c r="U354" i="9"/>
  <c r="Q354" i="9"/>
  <c r="W354" i="9"/>
  <c r="M354" i="9"/>
  <c r="A355" i="9"/>
  <c r="B355" i="9"/>
  <c r="C355" i="9"/>
  <c r="D355" i="9"/>
  <c r="AC355" i="9"/>
  <c r="J355" i="9"/>
  <c r="AB355" i="9"/>
  <c r="AA355" i="9"/>
  <c r="G355" i="9"/>
  <c r="Z355" i="9"/>
  <c r="Y355" i="9"/>
  <c r="E355" i="9"/>
  <c r="R355" i="9"/>
  <c r="T355" i="9"/>
  <c r="P355" i="9"/>
  <c r="V355" i="9"/>
  <c r="F355" i="9"/>
  <c r="AE355" i="9"/>
  <c r="L355" i="9"/>
  <c r="S355" i="9"/>
  <c r="U355" i="9"/>
  <c r="Q355" i="9"/>
  <c r="W355" i="9"/>
  <c r="M355" i="9"/>
  <c r="A356" i="9"/>
  <c r="B356" i="9"/>
  <c r="C356" i="9"/>
  <c r="D356" i="9"/>
  <c r="AC356" i="9"/>
  <c r="J356" i="9"/>
  <c r="AB356" i="9"/>
  <c r="AA356" i="9"/>
  <c r="G356" i="9"/>
  <c r="Z356" i="9"/>
  <c r="Y356" i="9"/>
  <c r="E356" i="9"/>
  <c r="R356" i="9"/>
  <c r="T356" i="9"/>
  <c r="P356" i="9"/>
  <c r="V356" i="9"/>
  <c r="F356" i="9"/>
  <c r="AE356" i="9"/>
  <c r="L356" i="9"/>
  <c r="S356" i="9"/>
  <c r="U356" i="9"/>
  <c r="Q356" i="9"/>
  <c r="W356" i="9"/>
  <c r="M356" i="9"/>
  <c r="A357" i="9"/>
  <c r="B357" i="9"/>
  <c r="C357" i="9"/>
  <c r="D357" i="9"/>
  <c r="AC357" i="9"/>
  <c r="J357" i="9"/>
  <c r="AB357" i="9"/>
  <c r="AA357" i="9"/>
  <c r="G357" i="9"/>
  <c r="Z357" i="9"/>
  <c r="Y357" i="9"/>
  <c r="E357" i="9"/>
  <c r="R357" i="9"/>
  <c r="T357" i="9"/>
  <c r="P357" i="9"/>
  <c r="V357" i="9"/>
  <c r="F357" i="9"/>
  <c r="AE357" i="9"/>
  <c r="L357" i="9"/>
  <c r="S357" i="9"/>
  <c r="U357" i="9"/>
  <c r="Q357" i="9"/>
  <c r="W357" i="9"/>
  <c r="M357" i="9"/>
  <c r="A358" i="9"/>
  <c r="B358" i="9"/>
  <c r="C358" i="9"/>
  <c r="D358" i="9"/>
  <c r="AC358" i="9"/>
  <c r="J358" i="9"/>
  <c r="AB358" i="9"/>
  <c r="AA358" i="9"/>
  <c r="G358" i="9"/>
  <c r="Z358" i="9"/>
  <c r="Y358" i="9"/>
  <c r="E358" i="9"/>
  <c r="R358" i="9"/>
  <c r="T358" i="9"/>
  <c r="P358" i="9"/>
  <c r="V358" i="9"/>
  <c r="F358" i="9"/>
  <c r="AE358" i="9"/>
  <c r="L358" i="9"/>
  <c r="S358" i="9"/>
  <c r="U358" i="9"/>
  <c r="Q358" i="9"/>
  <c r="W358" i="9"/>
  <c r="M358" i="9"/>
  <c r="A359" i="9"/>
  <c r="B359" i="9"/>
  <c r="C359" i="9"/>
  <c r="D359" i="9"/>
  <c r="AC359" i="9"/>
  <c r="J359" i="9"/>
  <c r="AB359" i="9"/>
  <c r="AA359" i="9"/>
  <c r="G359" i="9"/>
  <c r="Z359" i="9"/>
  <c r="Y359" i="9"/>
  <c r="E359" i="9"/>
  <c r="R359" i="9"/>
  <c r="T359" i="9"/>
  <c r="P359" i="9"/>
  <c r="V359" i="9"/>
  <c r="F359" i="9"/>
  <c r="AE359" i="9"/>
  <c r="L359" i="9"/>
  <c r="S359" i="9"/>
  <c r="U359" i="9"/>
  <c r="Q359" i="9"/>
  <c r="W359" i="9"/>
  <c r="M359" i="9"/>
  <c r="A360" i="9"/>
  <c r="B360" i="9"/>
  <c r="C360" i="9"/>
  <c r="D360" i="9"/>
  <c r="AC360" i="9"/>
  <c r="J360" i="9"/>
  <c r="AB360" i="9"/>
  <c r="AA360" i="9"/>
  <c r="G360" i="9"/>
  <c r="Z360" i="9"/>
  <c r="Y360" i="9"/>
  <c r="E360" i="9"/>
  <c r="R360" i="9"/>
  <c r="T360" i="9"/>
  <c r="P360" i="9"/>
  <c r="V360" i="9"/>
  <c r="F360" i="9"/>
  <c r="AE360" i="9"/>
  <c r="L360" i="9"/>
  <c r="S360" i="9"/>
  <c r="U360" i="9"/>
  <c r="Q360" i="9"/>
  <c r="W360" i="9"/>
  <c r="M360" i="9"/>
  <c r="A361" i="9"/>
  <c r="B361" i="9"/>
  <c r="C361" i="9"/>
  <c r="D361" i="9"/>
  <c r="AC361" i="9"/>
  <c r="J361" i="9"/>
  <c r="AB361" i="9"/>
  <c r="AA361" i="9"/>
  <c r="G361" i="9"/>
  <c r="Z361" i="9"/>
  <c r="Y361" i="9"/>
  <c r="E361" i="9"/>
  <c r="R361" i="9"/>
  <c r="T361" i="9"/>
  <c r="P361" i="9"/>
  <c r="V361" i="9"/>
  <c r="F361" i="9"/>
  <c r="AE361" i="9"/>
  <c r="L361" i="9"/>
  <c r="S361" i="9"/>
  <c r="U361" i="9"/>
  <c r="Q361" i="9"/>
  <c r="W361" i="9"/>
  <c r="M361" i="9"/>
  <c r="A362" i="9"/>
  <c r="B362" i="9"/>
  <c r="C362" i="9"/>
  <c r="D362" i="9"/>
  <c r="AC362" i="9"/>
  <c r="J362" i="9"/>
  <c r="AB362" i="9"/>
  <c r="AA362" i="9"/>
  <c r="G362" i="9"/>
  <c r="Z362" i="9"/>
  <c r="Y362" i="9"/>
  <c r="E362" i="9"/>
  <c r="R362" i="9"/>
  <c r="T362" i="9"/>
  <c r="P362" i="9"/>
  <c r="V362" i="9"/>
  <c r="F362" i="9"/>
  <c r="AE362" i="9"/>
  <c r="L362" i="9"/>
  <c r="S362" i="9"/>
  <c r="U362" i="9"/>
  <c r="Q362" i="9"/>
  <c r="W362" i="9"/>
  <c r="M362" i="9"/>
  <c r="A363" i="9"/>
  <c r="B363" i="9"/>
  <c r="C363" i="9"/>
  <c r="D363" i="9"/>
  <c r="AC363" i="9"/>
  <c r="J363" i="9"/>
  <c r="AB363" i="9"/>
  <c r="AA363" i="9"/>
  <c r="G363" i="9"/>
  <c r="Z363" i="9"/>
  <c r="Y363" i="9"/>
  <c r="E363" i="9"/>
  <c r="R363" i="9"/>
  <c r="T363" i="9"/>
  <c r="P363" i="9"/>
  <c r="V363" i="9"/>
  <c r="F363" i="9"/>
  <c r="AE363" i="9"/>
  <c r="L363" i="9"/>
  <c r="S363" i="9"/>
  <c r="U363" i="9"/>
  <c r="Q363" i="9"/>
  <c r="W363" i="9"/>
  <c r="M363" i="9"/>
  <c r="A364" i="9"/>
  <c r="B364" i="9"/>
  <c r="C364" i="9"/>
  <c r="D364" i="9"/>
  <c r="AC364" i="9"/>
  <c r="J364" i="9"/>
  <c r="AB364" i="9"/>
  <c r="AA364" i="9"/>
  <c r="G364" i="9"/>
  <c r="Z364" i="9"/>
  <c r="Y364" i="9"/>
  <c r="E364" i="9"/>
  <c r="R364" i="9"/>
  <c r="T364" i="9"/>
  <c r="P364" i="9"/>
  <c r="V364" i="9"/>
  <c r="F364" i="9"/>
  <c r="AE364" i="9"/>
  <c r="L364" i="9"/>
  <c r="S364" i="9"/>
  <c r="U364" i="9"/>
  <c r="Q364" i="9"/>
  <c r="W364" i="9"/>
  <c r="M364" i="9"/>
  <c r="A365" i="9"/>
  <c r="B365" i="9"/>
  <c r="C365" i="9"/>
  <c r="D365" i="9"/>
  <c r="AC365" i="9"/>
  <c r="J365" i="9"/>
  <c r="AB365" i="9"/>
  <c r="AA365" i="9"/>
  <c r="G365" i="9"/>
  <c r="Z365" i="9"/>
  <c r="Y365" i="9"/>
  <c r="E365" i="9"/>
  <c r="R365" i="9"/>
  <c r="T365" i="9"/>
  <c r="P365" i="9"/>
  <c r="V365" i="9"/>
  <c r="F365" i="9"/>
  <c r="AE365" i="9"/>
  <c r="L365" i="9"/>
  <c r="S365" i="9"/>
  <c r="U365" i="9"/>
  <c r="Q365" i="9"/>
  <c r="W365" i="9"/>
  <c r="M365" i="9"/>
  <c r="A366" i="9"/>
  <c r="B366" i="9"/>
  <c r="C366" i="9"/>
  <c r="D366" i="9"/>
  <c r="AC366" i="9"/>
  <c r="J366" i="9"/>
  <c r="AB366" i="9"/>
  <c r="AA366" i="9"/>
  <c r="G366" i="9"/>
  <c r="Z366" i="9"/>
  <c r="Y366" i="9"/>
  <c r="E366" i="9"/>
  <c r="R366" i="9"/>
  <c r="T366" i="9"/>
  <c r="P366" i="9"/>
  <c r="V366" i="9"/>
  <c r="F366" i="9"/>
  <c r="AE366" i="9"/>
  <c r="L366" i="9"/>
  <c r="S366" i="9"/>
  <c r="U366" i="9"/>
  <c r="Q366" i="9"/>
  <c r="W366" i="9"/>
  <c r="M366" i="9"/>
  <c r="A367" i="9"/>
  <c r="B367" i="9"/>
  <c r="C367" i="9"/>
  <c r="D367" i="9"/>
  <c r="AC367" i="9"/>
  <c r="J367" i="9"/>
  <c r="AB367" i="9"/>
  <c r="AA367" i="9"/>
  <c r="G367" i="9"/>
  <c r="Z367" i="9"/>
  <c r="Y367" i="9"/>
  <c r="E367" i="9"/>
  <c r="R367" i="9"/>
  <c r="T367" i="9"/>
  <c r="P367" i="9"/>
  <c r="V367" i="9"/>
  <c r="F367" i="9"/>
  <c r="AE367" i="9"/>
  <c r="L367" i="9"/>
  <c r="S367" i="9"/>
  <c r="U367" i="9"/>
  <c r="Q367" i="9"/>
  <c r="W367" i="9"/>
  <c r="M367" i="9"/>
  <c r="A368" i="9"/>
  <c r="B368" i="9"/>
  <c r="C368" i="9"/>
  <c r="D368" i="9"/>
  <c r="AC368" i="9"/>
  <c r="J368" i="9"/>
  <c r="AB368" i="9"/>
  <c r="AA368" i="9"/>
  <c r="G368" i="9"/>
  <c r="Z368" i="9"/>
  <c r="Y368" i="9"/>
  <c r="E368" i="9"/>
  <c r="R368" i="9"/>
  <c r="T368" i="9"/>
  <c r="P368" i="9"/>
  <c r="V368" i="9"/>
  <c r="F368" i="9"/>
  <c r="AE368" i="9"/>
  <c r="L368" i="9"/>
  <c r="S368" i="9"/>
  <c r="U368" i="9"/>
  <c r="Q368" i="9"/>
  <c r="W368" i="9"/>
  <c r="M368" i="9"/>
  <c r="A369" i="9"/>
  <c r="B369" i="9"/>
  <c r="C369" i="9"/>
  <c r="D369" i="9"/>
  <c r="AC369" i="9"/>
  <c r="J369" i="9"/>
  <c r="AB369" i="9"/>
  <c r="AA369" i="9"/>
  <c r="G369" i="9"/>
  <c r="Z369" i="9"/>
  <c r="Y369" i="9"/>
  <c r="E369" i="9"/>
  <c r="R369" i="9"/>
  <c r="T369" i="9"/>
  <c r="P369" i="9"/>
  <c r="V369" i="9"/>
  <c r="F369" i="9"/>
  <c r="AE369" i="9"/>
  <c r="L369" i="9"/>
  <c r="S369" i="9"/>
  <c r="U369" i="9"/>
  <c r="Q369" i="9"/>
  <c r="W369" i="9"/>
  <c r="M369" i="9"/>
  <c r="A370" i="9"/>
  <c r="B370" i="9"/>
  <c r="C370" i="9"/>
  <c r="D370" i="9"/>
  <c r="AC370" i="9"/>
  <c r="J370" i="9"/>
  <c r="AB370" i="9"/>
  <c r="AA370" i="9"/>
  <c r="G370" i="9"/>
  <c r="Z370" i="9"/>
  <c r="Y370" i="9"/>
  <c r="E370" i="9"/>
  <c r="R370" i="9"/>
  <c r="T370" i="9"/>
  <c r="P370" i="9"/>
  <c r="V370" i="9"/>
  <c r="F370" i="9"/>
  <c r="AE370" i="9"/>
  <c r="L370" i="9"/>
  <c r="S370" i="9"/>
  <c r="U370" i="9"/>
  <c r="Q370" i="9"/>
  <c r="W370" i="9"/>
  <c r="M370" i="9"/>
  <c r="A371" i="9"/>
  <c r="B371" i="9"/>
  <c r="C371" i="9"/>
  <c r="D371" i="9"/>
  <c r="AC371" i="9"/>
  <c r="J371" i="9"/>
  <c r="AB371" i="9"/>
  <c r="AA371" i="9"/>
  <c r="G371" i="9"/>
  <c r="Z371" i="9"/>
  <c r="Y371" i="9"/>
  <c r="E371" i="9"/>
  <c r="R371" i="9"/>
  <c r="T371" i="9"/>
  <c r="P371" i="9"/>
  <c r="V371" i="9"/>
  <c r="F371" i="9"/>
  <c r="AE371" i="9"/>
  <c r="L371" i="9"/>
  <c r="S371" i="9"/>
  <c r="U371" i="9"/>
  <c r="Q371" i="9"/>
  <c r="W371" i="9"/>
  <c r="M371" i="9"/>
  <c r="A372" i="9"/>
  <c r="B372" i="9"/>
  <c r="C372" i="9"/>
  <c r="D372" i="9"/>
  <c r="AC372" i="9"/>
  <c r="J372" i="9"/>
  <c r="AB372" i="9"/>
  <c r="AA372" i="9"/>
  <c r="G372" i="9"/>
  <c r="Z372" i="9"/>
  <c r="Y372" i="9"/>
  <c r="E372" i="9"/>
  <c r="R372" i="9"/>
  <c r="T372" i="9"/>
  <c r="P372" i="9"/>
  <c r="V372" i="9"/>
  <c r="F372" i="9"/>
  <c r="AE372" i="9"/>
  <c r="L372" i="9"/>
  <c r="S372" i="9"/>
  <c r="U372" i="9"/>
  <c r="Q372" i="9"/>
  <c r="W372" i="9"/>
  <c r="M372" i="9"/>
  <c r="A373" i="9"/>
  <c r="B373" i="9"/>
  <c r="C373" i="9"/>
  <c r="D373" i="9"/>
  <c r="AC373" i="9"/>
  <c r="J373" i="9"/>
  <c r="AB373" i="9"/>
  <c r="AA373" i="9"/>
  <c r="G373" i="9"/>
  <c r="Z373" i="9"/>
  <c r="Y373" i="9"/>
  <c r="E373" i="9"/>
  <c r="R373" i="9"/>
  <c r="T373" i="9"/>
  <c r="P373" i="9"/>
  <c r="V373" i="9"/>
  <c r="F373" i="9"/>
  <c r="AE373" i="9"/>
  <c r="L373" i="9"/>
  <c r="S373" i="9"/>
  <c r="U373" i="9"/>
  <c r="Q373" i="9"/>
  <c r="W373" i="9"/>
  <c r="M373" i="9"/>
  <c r="A374" i="9"/>
  <c r="B374" i="9"/>
  <c r="C374" i="9"/>
  <c r="D374" i="9"/>
  <c r="AC374" i="9"/>
  <c r="J374" i="9"/>
  <c r="AB374" i="9"/>
  <c r="AA374" i="9"/>
  <c r="G374" i="9"/>
  <c r="Z374" i="9"/>
  <c r="Y374" i="9"/>
  <c r="E374" i="9"/>
  <c r="R374" i="9"/>
  <c r="T374" i="9"/>
  <c r="P374" i="9"/>
  <c r="V374" i="9"/>
  <c r="F374" i="9"/>
  <c r="AE374" i="9"/>
  <c r="L374" i="9"/>
  <c r="S374" i="9"/>
  <c r="U374" i="9"/>
  <c r="Q374" i="9"/>
  <c r="W374" i="9"/>
  <c r="M374" i="9"/>
  <c r="A375" i="9"/>
  <c r="B375" i="9"/>
  <c r="C375" i="9"/>
  <c r="D375" i="9"/>
  <c r="AC375" i="9"/>
  <c r="J375" i="9"/>
  <c r="AB375" i="9"/>
  <c r="AA375" i="9"/>
  <c r="G375" i="9"/>
  <c r="Z375" i="9"/>
  <c r="Y375" i="9"/>
  <c r="E375" i="9"/>
  <c r="R375" i="9"/>
  <c r="T375" i="9"/>
  <c r="P375" i="9"/>
  <c r="V375" i="9"/>
  <c r="F375" i="9"/>
  <c r="AE375" i="9"/>
  <c r="L375" i="9"/>
  <c r="S375" i="9"/>
  <c r="U375" i="9"/>
  <c r="Q375" i="9"/>
  <c r="W375" i="9"/>
  <c r="M375" i="9"/>
  <c r="A376" i="9"/>
  <c r="B376" i="9"/>
  <c r="C376" i="9"/>
  <c r="D376" i="9"/>
  <c r="AC376" i="9"/>
  <c r="J376" i="9"/>
  <c r="AB376" i="9"/>
  <c r="AA376" i="9"/>
  <c r="G376" i="9"/>
  <c r="Z376" i="9"/>
  <c r="Y376" i="9"/>
  <c r="E376" i="9"/>
  <c r="R376" i="9"/>
  <c r="T376" i="9"/>
  <c r="P376" i="9"/>
  <c r="V376" i="9"/>
  <c r="F376" i="9"/>
  <c r="AE376" i="9"/>
  <c r="L376" i="9"/>
  <c r="S376" i="9"/>
  <c r="U376" i="9"/>
  <c r="Q376" i="9"/>
  <c r="W376" i="9"/>
  <c r="M376" i="9"/>
  <c r="A377" i="9"/>
  <c r="B377" i="9"/>
  <c r="C377" i="9"/>
  <c r="D377" i="9"/>
  <c r="AC377" i="9"/>
  <c r="J377" i="9"/>
  <c r="AB377" i="9"/>
  <c r="AA377" i="9"/>
  <c r="G377" i="9"/>
  <c r="Z377" i="9"/>
  <c r="Y377" i="9"/>
  <c r="E377" i="9"/>
  <c r="R377" i="9"/>
  <c r="T377" i="9"/>
  <c r="P377" i="9"/>
  <c r="V377" i="9"/>
  <c r="F377" i="9"/>
  <c r="AE377" i="9"/>
  <c r="L377" i="9"/>
  <c r="S377" i="9"/>
  <c r="U377" i="9"/>
  <c r="Q377" i="9"/>
  <c r="W377" i="9"/>
  <c r="M377" i="9"/>
  <c r="A378" i="9"/>
  <c r="B378" i="9"/>
  <c r="C378" i="9"/>
  <c r="D378" i="9"/>
  <c r="AC378" i="9"/>
  <c r="J378" i="9"/>
  <c r="AB378" i="9"/>
  <c r="AA378" i="9"/>
  <c r="G378" i="9"/>
  <c r="Z378" i="9"/>
  <c r="Y378" i="9"/>
  <c r="E378" i="9"/>
  <c r="R378" i="9"/>
  <c r="T378" i="9"/>
  <c r="P378" i="9"/>
  <c r="V378" i="9"/>
  <c r="F378" i="9"/>
  <c r="AE378" i="9"/>
  <c r="L378" i="9"/>
  <c r="S378" i="9"/>
  <c r="U378" i="9"/>
  <c r="Q378" i="9"/>
  <c r="W378" i="9"/>
  <c r="M378" i="9"/>
  <c r="A379" i="9"/>
  <c r="B379" i="9"/>
  <c r="C379" i="9"/>
  <c r="D379" i="9"/>
  <c r="AC379" i="9"/>
  <c r="J379" i="9"/>
  <c r="AB379" i="9"/>
  <c r="AA379" i="9"/>
  <c r="G379" i="9"/>
  <c r="Z379" i="9"/>
  <c r="Y379" i="9"/>
  <c r="E379" i="9"/>
  <c r="R379" i="9"/>
  <c r="T379" i="9"/>
  <c r="P379" i="9"/>
  <c r="V379" i="9"/>
  <c r="F379" i="9"/>
  <c r="AE379" i="9"/>
  <c r="L379" i="9"/>
  <c r="S379" i="9"/>
  <c r="U379" i="9"/>
  <c r="Q379" i="9"/>
  <c r="W379" i="9"/>
  <c r="M379" i="9"/>
  <c r="A380" i="9"/>
  <c r="B380" i="9"/>
  <c r="C380" i="9"/>
  <c r="D380" i="9"/>
  <c r="AC380" i="9"/>
  <c r="J380" i="9"/>
  <c r="AB380" i="9"/>
  <c r="AA380" i="9"/>
  <c r="G380" i="9"/>
  <c r="Z380" i="9"/>
  <c r="Y380" i="9"/>
  <c r="E380" i="9"/>
  <c r="R380" i="9"/>
  <c r="T380" i="9"/>
  <c r="P380" i="9"/>
  <c r="V380" i="9"/>
  <c r="F380" i="9"/>
  <c r="AE380" i="9"/>
  <c r="L380" i="9"/>
  <c r="S380" i="9"/>
  <c r="U380" i="9"/>
  <c r="Q380" i="9"/>
  <c r="W380" i="9"/>
  <c r="M380" i="9"/>
  <c r="A381" i="9"/>
  <c r="B381" i="9"/>
  <c r="C381" i="9"/>
  <c r="D381" i="9"/>
  <c r="AC381" i="9"/>
  <c r="J381" i="9"/>
  <c r="AB381" i="9"/>
  <c r="AA381" i="9"/>
  <c r="G381" i="9"/>
  <c r="Z381" i="9"/>
  <c r="Y381" i="9"/>
  <c r="E381" i="9"/>
  <c r="R381" i="9"/>
  <c r="T381" i="9"/>
  <c r="P381" i="9"/>
  <c r="V381" i="9"/>
  <c r="F381" i="9"/>
  <c r="AE381" i="9"/>
  <c r="L381" i="9"/>
  <c r="S381" i="9"/>
  <c r="U381" i="9"/>
  <c r="Q381" i="9"/>
  <c r="W381" i="9"/>
  <c r="M381" i="9"/>
  <c r="A382" i="9"/>
  <c r="B382" i="9"/>
  <c r="C382" i="9"/>
  <c r="D382" i="9"/>
  <c r="AC382" i="9"/>
  <c r="J382" i="9"/>
  <c r="AB382" i="9"/>
  <c r="AA382" i="9"/>
  <c r="G382" i="9"/>
  <c r="Z382" i="9"/>
  <c r="Y382" i="9"/>
  <c r="E382" i="9"/>
  <c r="R382" i="9"/>
  <c r="T382" i="9"/>
  <c r="P382" i="9"/>
  <c r="V382" i="9"/>
  <c r="F382" i="9"/>
  <c r="AE382" i="9"/>
  <c r="L382" i="9"/>
  <c r="S382" i="9"/>
  <c r="U382" i="9"/>
  <c r="Q382" i="9"/>
  <c r="W382" i="9"/>
  <c r="M382" i="9"/>
  <c r="A383" i="9"/>
  <c r="B383" i="9"/>
  <c r="C383" i="9"/>
  <c r="D383" i="9"/>
  <c r="AC383" i="9"/>
  <c r="J383" i="9"/>
  <c r="AB383" i="9"/>
  <c r="AA383" i="9"/>
  <c r="G383" i="9"/>
  <c r="Z383" i="9"/>
  <c r="Y383" i="9"/>
  <c r="E383" i="9"/>
  <c r="R383" i="9"/>
  <c r="T383" i="9"/>
  <c r="P383" i="9"/>
  <c r="V383" i="9"/>
  <c r="F383" i="9"/>
  <c r="AE383" i="9"/>
  <c r="L383" i="9"/>
  <c r="S383" i="9"/>
  <c r="U383" i="9"/>
  <c r="Q383" i="9"/>
  <c r="W383" i="9"/>
  <c r="M383" i="9"/>
  <c r="A384" i="9"/>
  <c r="B384" i="9"/>
  <c r="C384" i="9"/>
  <c r="D384" i="9"/>
  <c r="AC384" i="9"/>
  <c r="J384" i="9"/>
  <c r="AB384" i="9"/>
  <c r="AA384" i="9"/>
  <c r="G384" i="9"/>
  <c r="Z384" i="9"/>
  <c r="Y384" i="9"/>
  <c r="E384" i="9"/>
  <c r="R384" i="9"/>
  <c r="T384" i="9"/>
  <c r="P384" i="9"/>
  <c r="V384" i="9"/>
  <c r="F384" i="9"/>
  <c r="AE384" i="9"/>
  <c r="L384" i="9"/>
  <c r="S384" i="9"/>
  <c r="U384" i="9"/>
  <c r="Q384" i="9"/>
  <c r="W384" i="9"/>
  <c r="M384" i="9"/>
  <c r="A385" i="9"/>
  <c r="B385" i="9"/>
  <c r="C385" i="9"/>
  <c r="D385" i="9"/>
  <c r="AC385" i="9"/>
  <c r="J385" i="9"/>
  <c r="AB385" i="9"/>
  <c r="AA385" i="9"/>
  <c r="G385" i="9"/>
  <c r="Z385" i="9"/>
  <c r="Y385" i="9"/>
  <c r="E385" i="9"/>
  <c r="R385" i="9"/>
  <c r="T385" i="9"/>
  <c r="P385" i="9"/>
  <c r="V385" i="9"/>
  <c r="F385" i="9"/>
  <c r="AE385" i="9"/>
  <c r="L385" i="9"/>
  <c r="S385" i="9"/>
  <c r="U385" i="9"/>
  <c r="Q385" i="9"/>
  <c r="W385" i="9"/>
  <c r="M385" i="9"/>
  <c r="A386" i="9"/>
  <c r="B386" i="9"/>
  <c r="C386" i="9"/>
  <c r="D386" i="9"/>
  <c r="AC386" i="9"/>
  <c r="J386" i="9"/>
  <c r="AB386" i="9"/>
  <c r="AA386" i="9"/>
  <c r="G386" i="9"/>
  <c r="Z386" i="9"/>
  <c r="Y386" i="9"/>
  <c r="E386" i="9"/>
  <c r="R386" i="9"/>
  <c r="T386" i="9"/>
  <c r="P386" i="9"/>
  <c r="V386" i="9"/>
  <c r="F386" i="9"/>
  <c r="AE386" i="9"/>
  <c r="L386" i="9"/>
  <c r="S386" i="9"/>
  <c r="U386" i="9"/>
  <c r="Q386" i="9"/>
  <c r="W386" i="9"/>
  <c r="M386" i="9"/>
  <c r="A387" i="9"/>
  <c r="B387" i="9"/>
  <c r="C387" i="9"/>
  <c r="D387" i="9"/>
  <c r="AC387" i="9"/>
  <c r="J387" i="9"/>
  <c r="AB387" i="9"/>
  <c r="AA387" i="9"/>
  <c r="G387" i="9"/>
  <c r="Z387" i="9"/>
  <c r="Y387" i="9"/>
  <c r="E387" i="9"/>
  <c r="R387" i="9"/>
  <c r="T387" i="9"/>
  <c r="P387" i="9"/>
  <c r="V387" i="9"/>
  <c r="F387" i="9"/>
  <c r="AE387" i="9"/>
  <c r="L387" i="9"/>
  <c r="S387" i="9"/>
  <c r="U387" i="9"/>
  <c r="Q387" i="9"/>
  <c r="W387" i="9"/>
  <c r="M387" i="9"/>
  <c r="A388" i="9"/>
  <c r="B388" i="9"/>
  <c r="C388" i="9"/>
  <c r="D388" i="9"/>
  <c r="AC388" i="9"/>
  <c r="J388" i="9"/>
  <c r="AB388" i="9"/>
  <c r="AA388" i="9"/>
  <c r="G388" i="9"/>
  <c r="Z388" i="9"/>
  <c r="Y388" i="9"/>
  <c r="E388" i="9"/>
  <c r="R388" i="9"/>
  <c r="T388" i="9"/>
  <c r="P388" i="9"/>
  <c r="V388" i="9"/>
  <c r="F388" i="9"/>
  <c r="AE388" i="9"/>
  <c r="L388" i="9"/>
  <c r="S388" i="9"/>
  <c r="U388" i="9"/>
  <c r="Q388" i="9"/>
  <c r="W388" i="9"/>
  <c r="M388" i="9"/>
  <c r="A389" i="9"/>
  <c r="B389" i="9"/>
  <c r="C389" i="9"/>
  <c r="D389" i="9"/>
  <c r="AC389" i="9"/>
  <c r="J389" i="9"/>
  <c r="AB389" i="9"/>
  <c r="AA389" i="9"/>
  <c r="G389" i="9"/>
  <c r="Z389" i="9"/>
  <c r="Y389" i="9"/>
  <c r="E389" i="9"/>
  <c r="R389" i="9"/>
  <c r="T389" i="9"/>
  <c r="P389" i="9"/>
  <c r="V389" i="9"/>
  <c r="F389" i="9"/>
  <c r="AE389" i="9"/>
  <c r="L389" i="9"/>
  <c r="S389" i="9"/>
  <c r="U389" i="9"/>
  <c r="Q389" i="9"/>
  <c r="W389" i="9"/>
  <c r="M389" i="9"/>
  <c r="A390" i="9"/>
  <c r="B390" i="9"/>
  <c r="C390" i="9"/>
  <c r="D390" i="9"/>
  <c r="AC390" i="9"/>
  <c r="J390" i="9"/>
  <c r="AB390" i="9"/>
  <c r="AA390" i="9"/>
  <c r="G390" i="9"/>
  <c r="Z390" i="9"/>
  <c r="Y390" i="9"/>
  <c r="E390" i="9"/>
  <c r="R390" i="9"/>
  <c r="T390" i="9"/>
  <c r="P390" i="9"/>
  <c r="V390" i="9"/>
  <c r="F390" i="9"/>
  <c r="AE390" i="9"/>
  <c r="L390" i="9"/>
  <c r="S390" i="9"/>
  <c r="U390" i="9"/>
  <c r="Q390" i="9"/>
  <c r="W390" i="9"/>
  <c r="M390" i="9"/>
  <c r="A391" i="9"/>
  <c r="B391" i="9"/>
  <c r="C391" i="9"/>
  <c r="D391" i="9"/>
  <c r="AC391" i="9"/>
  <c r="J391" i="9"/>
  <c r="AB391" i="9"/>
  <c r="AA391" i="9"/>
  <c r="G391" i="9"/>
  <c r="Z391" i="9"/>
  <c r="Y391" i="9"/>
  <c r="E391" i="9"/>
  <c r="R391" i="9"/>
  <c r="T391" i="9"/>
  <c r="P391" i="9"/>
  <c r="V391" i="9"/>
  <c r="F391" i="9"/>
  <c r="AE391" i="9"/>
  <c r="L391" i="9"/>
  <c r="S391" i="9"/>
  <c r="U391" i="9"/>
  <c r="Q391" i="9"/>
  <c r="W391" i="9"/>
  <c r="M391" i="9"/>
  <c r="A392" i="9"/>
  <c r="B392" i="9"/>
  <c r="C392" i="9"/>
  <c r="D392" i="9"/>
  <c r="AC392" i="9"/>
  <c r="J392" i="9"/>
  <c r="AB392" i="9"/>
  <c r="AA392" i="9"/>
  <c r="G392" i="9"/>
  <c r="Z392" i="9"/>
  <c r="Y392" i="9"/>
  <c r="E392" i="9"/>
  <c r="R392" i="9"/>
  <c r="T392" i="9"/>
  <c r="P392" i="9"/>
  <c r="V392" i="9"/>
  <c r="F392" i="9"/>
  <c r="AE392" i="9"/>
  <c r="L392" i="9"/>
  <c r="S392" i="9"/>
  <c r="U392" i="9"/>
  <c r="Q392" i="9"/>
  <c r="W392" i="9"/>
  <c r="M392" i="9"/>
  <c r="A393" i="9"/>
  <c r="B393" i="9"/>
  <c r="C393" i="9"/>
  <c r="D393" i="9"/>
  <c r="AC393" i="9"/>
  <c r="J393" i="9"/>
  <c r="AB393" i="9"/>
  <c r="AA393" i="9"/>
  <c r="G393" i="9"/>
  <c r="Z393" i="9"/>
  <c r="Y393" i="9"/>
  <c r="E393" i="9"/>
  <c r="R393" i="9"/>
  <c r="T393" i="9"/>
  <c r="P393" i="9"/>
  <c r="V393" i="9"/>
  <c r="F393" i="9"/>
  <c r="AE393" i="9"/>
  <c r="L393" i="9"/>
  <c r="S393" i="9"/>
  <c r="U393" i="9"/>
  <c r="Q393" i="9"/>
  <c r="W393" i="9"/>
  <c r="M393" i="9"/>
  <c r="A394" i="9"/>
  <c r="B394" i="9"/>
  <c r="C394" i="9"/>
  <c r="D394" i="9"/>
  <c r="AC394" i="9"/>
  <c r="J394" i="9"/>
  <c r="AB394" i="9"/>
  <c r="AA394" i="9"/>
  <c r="G394" i="9"/>
  <c r="Z394" i="9"/>
  <c r="Y394" i="9"/>
  <c r="E394" i="9"/>
  <c r="R394" i="9"/>
  <c r="T394" i="9"/>
  <c r="P394" i="9"/>
  <c r="V394" i="9"/>
  <c r="F394" i="9"/>
  <c r="AE394" i="9"/>
  <c r="L394" i="9"/>
  <c r="S394" i="9"/>
  <c r="U394" i="9"/>
  <c r="Q394" i="9"/>
  <c r="W394" i="9"/>
  <c r="M394" i="9"/>
  <c r="A395" i="9"/>
  <c r="B395" i="9"/>
  <c r="C395" i="9"/>
  <c r="D395" i="9"/>
  <c r="AC395" i="9"/>
  <c r="J395" i="9"/>
  <c r="AB395" i="9"/>
  <c r="AA395" i="9"/>
  <c r="G395" i="9"/>
  <c r="Z395" i="9"/>
  <c r="Y395" i="9"/>
  <c r="E395" i="9"/>
  <c r="R395" i="9"/>
  <c r="T395" i="9"/>
  <c r="P395" i="9"/>
  <c r="V395" i="9"/>
  <c r="F395" i="9"/>
  <c r="AE395" i="9"/>
  <c r="L395" i="9"/>
  <c r="S395" i="9"/>
  <c r="U395" i="9"/>
  <c r="Q395" i="9"/>
  <c r="W395" i="9"/>
  <c r="M395" i="9"/>
  <c r="A396" i="9"/>
  <c r="B396" i="9"/>
  <c r="C396" i="9"/>
  <c r="D396" i="9"/>
  <c r="AC396" i="9"/>
  <c r="J396" i="9"/>
  <c r="AB396" i="9"/>
  <c r="AA396" i="9"/>
  <c r="G396" i="9"/>
  <c r="Z396" i="9"/>
  <c r="Y396" i="9"/>
  <c r="E396" i="9"/>
  <c r="R396" i="9"/>
  <c r="T396" i="9"/>
  <c r="P396" i="9"/>
  <c r="V396" i="9"/>
  <c r="F396" i="9"/>
  <c r="AE396" i="9"/>
  <c r="L396" i="9"/>
  <c r="S396" i="9"/>
  <c r="U396" i="9"/>
  <c r="Q396" i="9"/>
  <c r="W396" i="9"/>
  <c r="M396" i="9"/>
  <c r="A397" i="9"/>
  <c r="B397" i="9"/>
  <c r="C397" i="9"/>
  <c r="D397" i="9"/>
  <c r="AC397" i="9"/>
  <c r="J397" i="9"/>
  <c r="AB397" i="9"/>
  <c r="AA397" i="9"/>
  <c r="G397" i="9"/>
  <c r="Z397" i="9"/>
  <c r="Y397" i="9"/>
  <c r="E397" i="9"/>
  <c r="R397" i="9"/>
  <c r="T397" i="9"/>
  <c r="P397" i="9"/>
  <c r="V397" i="9"/>
  <c r="F397" i="9"/>
  <c r="AE397" i="9"/>
  <c r="L397" i="9"/>
  <c r="S397" i="9"/>
  <c r="U397" i="9"/>
  <c r="Q397" i="9"/>
  <c r="W397" i="9"/>
  <c r="M397" i="9"/>
  <c r="A398" i="9"/>
  <c r="B398" i="9"/>
  <c r="C398" i="9"/>
  <c r="D398" i="9"/>
  <c r="AC398" i="9"/>
  <c r="J398" i="9"/>
  <c r="AB398" i="9"/>
  <c r="AA398" i="9"/>
  <c r="G398" i="9"/>
  <c r="Z398" i="9"/>
  <c r="Y398" i="9"/>
  <c r="E398" i="9"/>
  <c r="R398" i="9"/>
  <c r="T398" i="9"/>
  <c r="P398" i="9"/>
  <c r="V398" i="9"/>
  <c r="F398" i="9"/>
  <c r="AE398" i="9"/>
  <c r="L398" i="9"/>
  <c r="S398" i="9"/>
  <c r="U398" i="9"/>
  <c r="Q398" i="9"/>
  <c r="W398" i="9"/>
  <c r="M398" i="9"/>
  <c r="A399" i="9"/>
  <c r="B399" i="9"/>
  <c r="C399" i="9"/>
  <c r="D399" i="9"/>
  <c r="AC399" i="9"/>
  <c r="J399" i="9"/>
  <c r="AB399" i="9"/>
  <c r="AA399" i="9"/>
  <c r="G399" i="9"/>
  <c r="Z399" i="9"/>
  <c r="Y399" i="9"/>
  <c r="E399" i="9"/>
  <c r="R399" i="9"/>
  <c r="T399" i="9"/>
  <c r="P399" i="9"/>
  <c r="V399" i="9"/>
  <c r="F399" i="9"/>
  <c r="AE399" i="9"/>
  <c r="L399" i="9"/>
  <c r="S399" i="9"/>
  <c r="U399" i="9"/>
  <c r="Q399" i="9"/>
  <c r="W399" i="9"/>
  <c r="M399" i="9"/>
  <c r="A400" i="9"/>
  <c r="B400" i="9"/>
  <c r="C400" i="9"/>
  <c r="D400" i="9"/>
  <c r="AC400" i="9"/>
  <c r="J400" i="9"/>
  <c r="AB400" i="9"/>
  <c r="AA400" i="9"/>
  <c r="G400" i="9"/>
  <c r="Z400" i="9"/>
  <c r="Y400" i="9"/>
  <c r="E400" i="9"/>
  <c r="R400" i="9"/>
  <c r="T400" i="9"/>
  <c r="P400" i="9"/>
  <c r="V400" i="9"/>
  <c r="F400" i="9"/>
  <c r="AE400" i="9"/>
  <c r="L400" i="9"/>
  <c r="S400" i="9"/>
  <c r="U400" i="9"/>
  <c r="Q400" i="9"/>
  <c r="W400" i="9"/>
  <c r="M400" i="9"/>
  <c r="A401" i="9"/>
  <c r="B401" i="9"/>
  <c r="C401" i="9"/>
  <c r="D401" i="9"/>
  <c r="AC401" i="9"/>
  <c r="J401" i="9"/>
  <c r="AB401" i="9"/>
  <c r="AA401" i="9"/>
  <c r="G401" i="9"/>
  <c r="Z401" i="9"/>
  <c r="Y401" i="9"/>
  <c r="E401" i="9"/>
  <c r="R401" i="9"/>
  <c r="T401" i="9"/>
  <c r="P401" i="9"/>
  <c r="V401" i="9"/>
  <c r="F401" i="9"/>
  <c r="AE401" i="9"/>
  <c r="L401" i="9"/>
  <c r="S401" i="9"/>
  <c r="U401" i="9"/>
  <c r="Q401" i="9"/>
  <c r="W401" i="9"/>
  <c r="M401" i="9"/>
  <c r="A402" i="9"/>
  <c r="B402" i="9"/>
  <c r="C402" i="9"/>
  <c r="D402" i="9"/>
  <c r="AC402" i="9"/>
  <c r="J402" i="9"/>
  <c r="AB402" i="9"/>
  <c r="AA402" i="9"/>
  <c r="G402" i="9"/>
  <c r="Z402" i="9"/>
  <c r="Y402" i="9"/>
  <c r="E402" i="9"/>
  <c r="R402" i="9"/>
  <c r="T402" i="9"/>
  <c r="P402" i="9"/>
  <c r="V402" i="9"/>
  <c r="F402" i="9"/>
  <c r="AE402" i="9"/>
  <c r="L402" i="9"/>
  <c r="S402" i="9"/>
  <c r="U402" i="9"/>
  <c r="Q402" i="9"/>
  <c r="W402" i="9"/>
  <c r="M402" i="9"/>
  <c r="A403" i="9"/>
  <c r="B403" i="9"/>
  <c r="C403" i="9"/>
  <c r="D403" i="9"/>
  <c r="AC403" i="9"/>
  <c r="J403" i="9"/>
  <c r="AB403" i="9"/>
  <c r="AA403" i="9"/>
  <c r="G403" i="9"/>
  <c r="Z403" i="9"/>
  <c r="Y403" i="9"/>
  <c r="E403" i="9"/>
  <c r="R403" i="9"/>
  <c r="T403" i="9"/>
  <c r="P403" i="9"/>
  <c r="V403" i="9"/>
  <c r="F403" i="9"/>
  <c r="AE403" i="9"/>
  <c r="L403" i="9"/>
  <c r="S403" i="9"/>
  <c r="U403" i="9"/>
  <c r="Q403" i="9"/>
  <c r="W403" i="9"/>
  <c r="M403" i="9"/>
  <c r="A404" i="9"/>
  <c r="B404" i="9"/>
  <c r="C404" i="9"/>
  <c r="D404" i="9"/>
  <c r="AC404" i="9"/>
  <c r="J404" i="9"/>
  <c r="AB404" i="9"/>
  <c r="AA404" i="9"/>
  <c r="G404" i="9"/>
  <c r="Z404" i="9"/>
  <c r="Y404" i="9"/>
  <c r="E404" i="9"/>
  <c r="R404" i="9"/>
  <c r="T404" i="9"/>
  <c r="P404" i="9"/>
  <c r="V404" i="9"/>
  <c r="F404" i="9"/>
  <c r="AE404" i="9"/>
  <c r="L404" i="9"/>
  <c r="S404" i="9"/>
  <c r="U404" i="9"/>
  <c r="Q404" i="9"/>
  <c r="W404" i="9"/>
  <c r="M404" i="9"/>
  <c r="A405" i="9"/>
  <c r="B405" i="9"/>
  <c r="C405" i="9"/>
  <c r="D405" i="9"/>
  <c r="AC405" i="9"/>
  <c r="J405" i="9"/>
  <c r="AB405" i="9"/>
  <c r="AA405" i="9"/>
  <c r="G405" i="9"/>
  <c r="Z405" i="9"/>
  <c r="Y405" i="9"/>
  <c r="E405" i="9"/>
  <c r="R405" i="9"/>
  <c r="T405" i="9"/>
  <c r="P405" i="9"/>
  <c r="V405" i="9"/>
  <c r="F405" i="9"/>
  <c r="AE405" i="9"/>
  <c r="L405" i="9"/>
  <c r="S405" i="9"/>
  <c r="U405" i="9"/>
  <c r="Q405" i="9"/>
  <c r="W405" i="9"/>
  <c r="M405" i="9"/>
  <c r="A406" i="9"/>
  <c r="B406" i="9"/>
  <c r="C406" i="9"/>
  <c r="D406" i="9"/>
  <c r="AC406" i="9"/>
  <c r="J406" i="9"/>
  <c r="AB406" i="9"/>
  <c r="AA406" i="9"/>
  <c r="G406" i="9"/>
  <c r="Z406" i="9"/>
  <c r="Y406" i="9"/>
  <c r="E406" i="9"/>
  <c r="R406" i="9"/>
  <c r="T406" i="9"/>
  <c r="P406" i="9"/>
  <c r="V406" i="9"/>
  <c r="F406" i="9"/>
  <c r="AE406" i="9"/>
  <c r="L406" i="9"/>
  <c r="S406" i="9"/>
  <c r="U406" i="9"/>
  <c r="Q406" i="9"/>
  <c r="W406" i="9"/>
  <c r="M406" i="9"/>
  <c r="A407" i="9"/>
  <c r="B407" i="9"/>
  <c r="C407" i="9"/>
  <c r="D407" i="9"/>
  <c r="AC407" i="9"/>
  <c r="J407" i="9"/>
  <c r="AB407" i="9"/>
  <c r="AA407" i="9"/>
  <c r="G407" i="9"/>
  <c r="Z407" i="9"/>
  <c r="Y407" i="9"/>
  <c r="E407" i="9"/>
  <c r="R407" i="9"/>
  <c r="T407" i="9"/>
  <c r="P407" i="9"/>
  <c r="V407" i="9"/>
  <c r="F407" i="9"/>
  <c r="AE407" i="9"/>
  <c r="L407" i="9"/>
  <c r="S407" i="9"/>
  <c r="U407" i="9"/>
  <c r="Q407" i="9"/>
  <c r="W407" i="9"/>
  <c r="M407" i="9"/>
  <c r="A408" i="9"/>
  <c r="B408" i="9"/>
  <c r="C408" i="9"/>
  <c r="D408" i="9"/>
  <c r="AC408" i="9"/>
  <c r="J408" i="9"/>
  <c r="AB408" i="9"/>
  <c r="AA408" i="9"/>
  <c r="G408" i="9"/>
  <c r="Z408" i="9"/>
  <c r="Y408" i="9"/>
  <c r="E408" i="9"/>
  <c r="R408" i="9"/>
  <c r="T408" i="9"/>
  <c r="P408" i="9"/>
  <c r="V408" i="9"/>
  <c r="F408" i="9"/>
  <c r="AE408" i="9"/>
  <c r="L408" i="9"/>
  <c r="S408" i="9"/>
  <c r="U408" i="9"/>
  <c r="Q408" i="9"/>
  <c r="W408" i="9"/>
  <c r="M408" i="9"/>
  <c r="A409" i="9"/>
  <c r="B409" i="9"/>
  <c r="C409" i="9"/>
  <c r="D409" i="9"/>
  <c r="AC409" i="9"/>
  <c r="J409" i="9"/>
  <c r="AB409" i="9"/>
  <c r="AA409" i="9"/>
  <c r="G409" i="9"/>
  <c r="Z409" i="9"/>
  <c r="Y409" i="9"/>
  <c r="E409" i="9"/>
  <c r="R409" i="9"/>
  <c r="T409" i="9"/>
  <c r="P409" i="9"/>
  <c r="V409" i="9"/>
  <c r="F409" i="9"/>
  <c r="AE409" i="9"/>
  <c r="L409" i="9"/>
  <c r="S409" i="9"/>
  <c r="U409" i="9"/>
  <c r="Q409" i="9"/>
  <c r="W409" i="9"/>
  <c r="M409" i="9"/>
  <c r="A410" i="9"/>
  <c r="B410" i="9"/>
  <c r="C410" i="9"/>
  <c r="D410" i="9"/>
  <c r="AC410" i="9"/>
  <c r="J410" i="9"/>
  <c r="AB410" i="9"/>
  <c r="AA410" i="9"/>
  <c r="G410" i="9"/>
  <c r="Z410" i="9"/>
  <c r="Y410" i="9"/>
  <c r="E410" i="9"/>
  <c r="R410" i="9"/>
  <c r="T410" i="9"/>
  <c r="P410" i="9"/>
  <c r="V410" i="9"/>
  <c r="F410" i="9"/>
  <c r="AE410" i="9"/>
  <c r="L410" i="9"/>
  <c r="S410" i="9"/>
  <c r="U410" i="9"/>
  <c r="Q410" i="9"/>
  <c r="W410" i="9"/>
  <c r="M410" i="9"/>
  <c r="A411" i="9"/>
  <c r="B411" i="9"/>
  <c r="C411" i="9"/>
  <c r="D411" i="9"/>
  <c r="AC411" i="9"/>
  <c r="J411" i="9"/>
  <c r="AB411" i="9"/>
  <c r="AA411" i="9"/>
  <c r="G411" i="9"/>
  <c r="Z411" i="9"/>
  <c r="Y411" i="9"/>
  <c r="E411" i="9"/>
  <c r="R411" i="9"/>
  <c r="T411" i="9"/>
  <c r="P411" i="9"/>
  <c r="V411" i="9"/>
  <c r="F411" i="9"/>
  <c r="AE411" i="9"/>
  <c r="L411" i="9"/>
  <c r="S411" i="9"/>
  <c r="U411" i="9"/>
  <c r="Q411" i="9"/>
  <c r="W411" i="9"/>
  <c r="M411" i="9"/>
  <c r="A412" i="9"/>
  <c r="B412" i="9"/>
  <c r="C412" i="9"/>
  <c r="D412" i="9"/>
  <c r="AC412" i="9"/>
  <c r="J412" i="9"/>
  <c r="AB412" i="9"/>
  <c r="AA412" i="9"/>
  <c r="G412" i="9"/>
  <c r="Z412" i="9"/>
  <c r="Y412" i="9"/>
  <c r="E412" i="9"/>
  <c r="R412" i="9"/>
  <c r="T412" i="9"/>
  <c r="P412" i="9"/>
  <c r="V412" i="9"/>
  <c r="F412" i="9"/>
  <c r="AE412" i="9"/>
  <c r="L412" i="9"/>
  <c r="S412" i="9"/>
  <c r="U412" i="9"/>
  <c r="Q412" i="9"/>
  <c r="W412" i="9"/>
  <c r="M412" i="9"/>
  <c r="A413" i="9"/>
  <c r="B413" i="9"/>
  <c r="C413" i="9"/>
  <c r="D413" i="9"/>
  <c r="AC413" i="9"/>
  <c r="J413" i="9"/>
  <c r="AB413" i="9"/>
  <c r="AA413" i="9"/>
  <c r="G413" i="9"/>
  <c r="Z413" i="9"/>
  <c r="Y413" i="9"/>
  <c r="E413" i="9"/>
  <c r="R413" i="9"/>
  <c r="T413" i="9"/>
  <c r="P413" i="9"/>
  <c r="V413" i="9"/>
  <c r="F413" i="9"/>
  <c r="AE413" i="9"/>
  <c r="L413" i="9"/>
  <c r="S413" i="9"/>
  <c r="U413" i="9"/>
  <c r="Q413" i="9"/>
  <c r="W413" i="9"/>
  <c r="M413" i="9"/>
  <c r="A414" i="9"/>
  <c r="B414" i="9"/>
  <c r="C414" i="9"/>
  <c r="D414" i="9"/>
  <c r="AC414" i="9"/>
  <c r="J414" i="9"/>
  <c r="AB414" i="9"/>
  <c r="AA414" i="9"/>
  <c r="G414" i="9"/>
  <c r="Z414" i="9"/>
  <c r="Y414" i="9"/>
  <c r="E414" i="9"/>
  <c r="R414" i="9"/>
  <c r="T414" i="9"/>
  <c r="P414" i="9"/>
  <c r="V414" i="9"/>
  <c r="F414" i="9"/>
  <c r="AE414" i="9"/>
  <c r="L414" i="9"/>
  <c r="S414" i="9"/>
  <c r="U414" i="9"/>
  <c r="Q414" i="9"/>
  <c r="W414" i="9"/>
  <c r="M414" i="9"/>
  <c r="A415" i="9"/>
  <c r="B415" i="9"/>
  <c r="C415" i="9"/>
  <c r="D415" i="9"/>
  <c r="AC415" i="9"/>
  <c r="J415" i="9"/>
  <c r="AB415" i="9"/>
  <c r="AA415" i="9"/>
  <c r="G415" i="9"/>
  <c r="Z415" i="9"/>
  <c r="Y415" i="9"/>
  <c r="E415" i="9"/>
  <c r="R415" i="9"/>
  <c r="T415" i="9"/>
  <c r="P415" i="9"/>
  <c r="V415" i="9"/>
  <c r="F415" i="9"/>
  <c r="AE415" i="9"/>
  <c r="L415" i="9"/>
  <c r="S415" i="9"/>
  <c r="U415" i="9"/>
  <c r="Q415" i="9"/>
  <c r="W415" i="9"/>
  <c r="M415" i="9"/>
  <c r="A416" i="9"/>
  <c r="B416" i="9"/>
  <c r="C416" i="9"/>
  <c r="D416" i="9"/>
  <c r="AC416" i="9"/>
  <c r="J416" i="9"/>
  <c r="AB416" i="9"/>
  <c r="AA416" i="9"/>
  <c r="G416" i="9"/>
  <c r="Z416" i="9"/>
  <c r="Y416" i="9"/>
  <c r="E416" i="9"/>
  <c r="R416" i="9"/>
  <c r="T416" i="9"/>
  <c r="P416" i="9"/>
  <c r="V416" i="9"/>
  <c r="F416" i="9"/>
  <c r="AE416" i="9"/>
  <c r="L416" i="9"/>
  <c r="S416" i="9"/>
  <c r="U416" i="9"/>
  <c r="Q416" i="9"/>
  <c r="W416" i="9"/>
  <c r="M416" i="9"/>
  <c r="A417" i="9"/>
  <c r="B417" i="9"/>
  <c r="C417" i="9"/>
  <c r="D417" i="9"/>
  <c r="AC417" i="9"/>
  <c r="J417" i="9"/>
  <c r="AB417" i="9"/>
  <c r="AA417" i="9"/>
  <c r="G417" i="9"/>
  <c r="Z417" i="9"/>
  <c r="Y417" i="9"/>
  <c r="E417" i="9"/>
  <c r="R417" i="9"/>
  <c r="T417" i="9"/>
  <c r="P417" i="9"/>
  <c r="V417" i="9"/>
  <c r="F417" i="9"/>
  <c r="AE417" i="9"/>
  <c r="L417" i="9"/>
  <c r="S417" i="9"/>
  <c r="U417" i="9"/>
  <c r="Q417" i="9"/>
  <c r="W417" i="9"/>
  <c r="M417" i="9"/>
  <c r="A418" i="9"/>
  <c r="B418" i="9"/>
  <c r="C418" i="9"/>
  <c r="D418" i="9"/>
  <c r="AC418" i="9"/>
  <c r="J418" i="9"/>
  <c r="AB418" i="9"/>
  <c r="AA418" i="9"/>
  <c r="G418" i="9"/>
  <c r="Z418" i="9"/>
  <c r="Y418" i="9"/>
  <c r="E418" i="9"/>
  <c r="R418" i="9"/>
  <c r="T418" i="9"/>
  <c r="P418" i="9"/>
  <c r="V418" i="9"/>
  <c r="F418" i="9"/>
  <c r="AE418" i="9"/>
  <c r="L418" i="9"/>
  <c r="S418" i="9"/>
  <c r="U418" i="9"/>
  <c r="Q418" i="9"/>
  <c r="W418" i="9"/>
  <c r="M418" i="9"/>
  <c r="A419" i="9"/>
  <c r="B419" i="9"/>
  <c r="C419" i="9"/>
  <c r="D419" i="9"/>
  <c r="AC419" i="9"/>
  <c r="J419" i="9"/>
  <c r="AB419" i="9"/>
  <c r="AA419" i="9"/>
  <c r="G419" i="9"/>
  <c r="Z419" i="9"/>
  <c r="Y419" i="9"/>
  <c r="E419" i="9"/>
  <c r="R419" i="9"/>
  <c r="T419" i="9"/>
  <c r="P419" i="9"/>
  <c r="V419" i="9"/>
  <c r="F419" i="9"/>
  <c r="AE419" i="9"/>
  <c r="L419" i="9"/>
  <c r="S419" i="9"/>
  <c r="U419" i="9"/>
  <c r="Q419" i="9"/>
  <c r="W419" i="9"/>
  <c r="M419" i="9"/>
  <c r="A420" i="9"/>
  <c r="B420" i="9"/>
  <c r="C420" i="9"/>
  <c r="D420" i="9"/>
  <c r="AC420" i="9"/>
  <c r="J420" i="9"/>
  <c r="AB420" i="9"/>
  <c r="AA420" i="9"/>
  <c r="G420" i="9"/>
  <c r="Z420" i="9"/>
  <c r="Y420" i="9"/>
  <c r="E420" i="9"/>
  <c r="R420" i="9"/>
  <c r="T420" i="9"/>
  <c r="P420" i="9"/>
  <c r="V420" i="9"/>
  <c r="F420" i="9"/>
  <c r="AE420" i="9"/>
  <c r="L420" i="9"/>
  <c r="S420" i="9"/>
  <c r="U420" i="9"/>
  <c r="Q420" i="9"/>
  <c r="W420" i="9"/>
  <c r="M420" i="9"/>
  <c r="A421" i="9"/>
  <c r="B421" i="9"/>
  <c r="C421" i="9"/>
  <c r="D421" i="9"/>
  <c r="AC421" i="9"/>
  <c r="J421" i="9"/>
  <c r="AB421" i="9"/>
  <c r="AA421" i="9"/>
  <c r="G421" i="9"/>
  <c r="Z421" i="9"/>
  <c r="Y421" i="9"/>
  <c r="E421" i="9"/>
  <c r="R421" i="9"/>
  <c r="T421" i="9"/>
  <c r="P421" i="9"/>
  <c r="V421" i="9"/>
  <c r="F421" i="9"/>
  <c r="AE421" i="9"/>
  <c r="L421" i="9"/>
  <c r="S421" i="9"/>
  <c r="U421" i="9"/>
  <c r="Q421" i="9"/>
  <c r="W421" i="9"/>
  <c r="M421" i="9"/>
  <c r="A422" i="9"/>
  <c r="B422" i="9"/>
  <c r="C422" i="9"/>
  <c r="D422" i="9"/>
  <c r="AC422" i="9"/>
  <c r="J422" i="9"/>
  <c r="AB422" i="9"/>
  <c r="AA422" i="9"/>
  <c r="G422" i="9"/>
  <c r="Z422" i="9"/>
  <c r="Y422" i="9"/>
  <c r="E422" i="9"/>
  <c r="R422" i="9"/>
  <c r="T422" i="9"/>
  <c r="P422" i="9"/>
  <c r="V422" i="9"/>
  <c r="F422" i="9"/>
  <c r="AE422" i="9"/>
  <c r="L422" i="9"/>
  <c r="S422" i="9"/>
  <c r="U422" i="9"/>
  <c r="Q422" i="9"/>
  <c r="W422" i="9"/>
  <c r="M422" i="9"/>
  <c r="A423" i="9"/>
  <c r="B423" i="9"/>
  <c r="C423" i="9"/>
  <c r="D423" i="9"/>
  <c r="AC423" i="9"/>
  <c r="J423" i="9"/>
  <c r="AB423" i="9"/>
  <c r="AA423" i="9"/>
  <c r="G423" i="9"/>
  <c r="Z423" i="9"/>
  <c r="Y423" i="9"/>
  <c r="E423" i="9"/>
  <c r="R423" i="9"/>
  <c r="T423" i="9"/>
  <c r="P423" i="9"/>
  <c r="V423" i="9"/>
  <c r="F423" i="9"/>
  <c r="AE423" i="9"/>
  <c r="L423" i="9"/>
  <c r="S423" i="9"/>
  <c r="U423" i="9"/>
  <c r="Q423" i="9"/>
  <c r="W423" i="9"/>
  <c r="M423" i="9"/>
  <c r="A424" i="9"/>
  <c r="B424" i="9"/>
  <c r="C424" i="9"/>
  <c r="D424" i="9"/>
  <c r="AC424" i="9"/>
  <c r="J424" i="9"/>
  <c r="AB424" i="9"/>
  <c r="AA424" i="9"/>
  <c r="G424" i="9"/>
  <c r="Z424" i="9"/>
  <c r="Y424" i="9"/>
  <c r="E424" i="9"/>
  <c r="R424" i="9"/>
  <c r="T424" i="9"/>
  <c r="P424" i="9"/>
  <c r="V424" i="9"/>
  <c r="F424" i="9"/>
  <c r="AE424" i="9"/>
  <c r="L424" i="9"/>
  <c r="S424" i="9"/>
  <c r="U424" i="9"/>
  <c r="Q424" i="9"/>
  <c r="W424" i="9"/>
  <c r="M424" i="9"/>
  <c r="A425" i="9"/>
  <c r="B425" i="9"/>
  <c r="C425" i="9"/>
  <c r="D425" i="9"/>
  <c r="AC425" i="9"/>
  <c r="J425" i="9"/>
  <c r="AB425" i="9"/>
  <c r="AA425" i="9"/>
  <c r="G425" i="9"/>
  <c r="Z425" i="9"/>
  <c r="Y425" i="9"/>
  <c r="E425" i="9"/>
  <c r="R425" i="9"/>
  <c r="T425" i="9"/>
  <c r="P425" i="9"/>
  <c r="V425" i="9"/>
  <c r="F425" i="9"/>
  <c r="AE425" i="9"/>
  <c r="L425" i="9"/>
  <c r="S425" i="9"/>
  <c r="U425" i="9"/>
  <c r="Q425" i="9"/>
  <c r="W425" i="9"/>
  <c r="M425" i="9"/>
  <c r="A426" i="9"/>
  <c r="B426" i="9"/>
  <c r="C426" i="9"/>
  <c r="D426" i="9"/>
  <c r="AC426" i="9"/>
  <c r="J426" i="9"/>
  <c r="AB426" i="9"/>
  <c r="AA426" i="9"/>
  <c r="G426" i="9"/>
  <c r="Z426" i="9"/>
  <c r="Y426" i="9"/>
  <c r="E426" i="9"/>
  <c r="R426" i="9"/>
  <c r="T426" i="9"/>
  <c r="P426" i="9"/>
  <c r="V426" i="9"/>
  <c r="F426" i="9"/>
  <c r="AE426" i="9"/>
  <c r="L426" i="9"/>
  <c r="S426" i="9"/>
  <c r="U426" i="9"/>
  <c r="Q426" i="9"/>
  <c r="W426" i="9"/>
  <c r="M426" i="9"/>
  <c r="A427" i="9"/>
  <c r="B427" i="9"/>
  <c r="C427" i="9"/>
  <c r="D427" i="9"/>
  <c r="AC427" i="9"/>
  <c r="J427" i="9"/>
  <c r="AB427" i="9"/>
  <c r="AA427" i="9"/>
  <c r="G427" i="9"/>
  <c r="Z427" i="9"/>
  <c r="Y427" i="9"/>
  <c r="E427" i="9"/>
  <c r="R427" i="9"/>
  <c r="T427" i="9"/>
  <c r="P427" i="9"/>
  <c r="V427" i="9"/>
  <c r="F427" i="9"/>
  <c r="AE427" i="9"/>
  <c r="L427" i="9"/>
  <c r="S427" i="9"/>
  <c r="U427" i="9"/>
  <c r="Q427" i="9"/>
  <c r="W427" i="9"/>
  <c r="M427" i="9"/>
  <c r="A428" i="9"/>
  <c r="B428" i="9"/>
  <c r="C428" i="9"/>
  <c r="D428" i="9"/>
  <c r="AC428" i="9"/>
  <c r="J428" i="9"/>
  <c r="AB428" i="9"/>
  <c r="AA428" i="9"/>
  <c r="G428" i="9"/>
  <c r="Z428" i="9"/>
  <c r="Y428" i="9"/>
  <c r="E428" i="9"/>
  <c r="R428" i="9"/>
  <c r="T428" i="9"/>
  <c r="P428" i="9"/>
  <c r="V428" i="9"/>
  <c r="F428" i="9"/>
  <c r="AE428" i="9"/>
  <c r="L428" i="9"/>
  <c r="S428" i="9"/>
  <c r="U428" i="9"/>
  <c r="Q428" i="9"/>
  <c r="W428" i="9"/>
  <c r="M428" i="9"/>
  <c r="A429" i="9"/>
  <c r="B429" i="9"/>
  <c r="C429" i="9"/>
  <c r="D429" i="9"/>
  <c r="AC429" i="9"/>
  <c r="J429" i="9"/>
  <c r="AB429" i="9"/>
  <c r="AA429" i="9"/>
  <c r="G429" i="9"/>
  <c r="Z429" i="9"/>
  <c r="Y429" i="9"/>
  <c r="E429" i="9"/>
  <c r="R429" i="9"/>
  <c r="T429" i="9"/>
  <c r="P429" i="9"/>
  <c r="V429" i="9"/>
  <c r="F429" i="9"/>
  <c r="AE429" i="9"/>
  <c r="L429" i="9"/>
  <c r="S429" i="9"/>
  <c r="U429" i="9"/>
  <c r="Q429" i="9"/>
  <c r="W429" i="9"/>
  <c r="M429" i="9"/>
  <c r="A430" i="9"/>
  <c r="B430" i="9"/>
  <c r="C430" i="9"/>
  <c r="D430" i="9"/>
  <c r="AC430" i="9"/>
  <c r="J430" i="9"/>
  <c r="AB430" i="9"/>
  <c r="AA430" i="9"/>
  <c r="G430" i="9"/>
  <c r="Z430" i="9"/>
  <c r="Y430" i="9"/>
  <c r="E430" i="9"/>
  <c r="R430" i="9"/>
  <c r="T430" i="9"/>
  <c r="P430" i="9"/>
  <c r="V430" i="9"/>
  <c r="F430" i="9"/>
  <c r="AE430" i="9"/>
  <c r="L430" i="9"/>
  <c r="S430" i="9"/>
  <c r="U430" i="9"/>
  <c r="Q430" i="9"/>
  <c r="W430" i="9"/>
  <c r="M430" i="9"/>
  <c r="A431" i="9"/>
  <c r="B431" i="9"/>
  <c r="C431" i="9"/>
  <c r="D431" i="9"/>
  <c r="AC431" i="9"/>
  <c r="J431" i="9"/>
  <c r="AB431" i="9"/>
  <c r="AA431" i="9"/>
  <c r="G431" i="9"/>
  <c r="Z431" i="9"/>
  <c r="Y431" i="9"/>
  <c r="E431" i="9"/>
  <c r="R431" i="9"/>
  <c r="T431" i="9"/>
  <c r="P431" i="9"/>
  <c r="V431" i="9"/>
  <c r="F431" i="9"/>
  <c r="AE431" i="9"/>
  <c r="L431" i="9"/>
  <c r="S431" i="9"/>
  <c r="U431" i="9"/>
  <c r="Q431" i="9"/>
  <c r="W431" i="9"/>
  <c r="M431" i="9"/>
  <c r="A432" i="9"/>
  <c r="B432" i="9"/>
  <c r="C432" i="9"/>
  <c r="D432" i="9"/>
  <c r="AC432" i="9"/>
  <c r="J432" i="9"/>
  <c r="AB432" i="9"/>
  <c r="AA432" i="9"/>
  <c r="G432" i="9"/>
  <c r="Z432" i="9"/>
  <c r="Y432" i="9"/>
  <c r="E432" i="9"/>
  <c r="R432" i="9"/>
  <c r="T432" i="9"/>
  <c r="P432" i="9"/>
  <c r="V432" i="9"/>
  <c r="F432" i="9"/>
  <c r="AE432" i="9"/>
  <c r="L432" i="9"/>
  <c r="S432" i="9"/>
  <c r="U432" i="9"/>
  <c r="Q432" i="9"/>
  <c r="W432" i="9"/>
  <c r="M432" i="9"/>
  <c r="A433" i="9"/>
  <c r="B433" i="9"/>
  <c r="C433" i="9"/>
  <c r="D433" i="9"/>
  <c r="AC433" i="9"/>
  <c r="J433" i="9"/>
  <c r="AB433" i="9"/>
  <c r="AA433" i="9"/>
  <c r="G433" i="9"/>
  <c r="Z433" i="9"/>
  <c r="Y433" i="9"/>
  <c r="E433" i="9"/>
  <c r="R433" i="9"/>
  <c r="T433" i="9"/>
  <c r="P433" i="9"/>
  <c r="V433" i="9"/>
  <c r="F433" i="9"/>
  <c r="AE433" i="9"/>
  <c r="L433" i="9"/>
  <c r="S433" i="9"/>
  <c r="U433" i="9"/>
  <c r="Q433" i="9"/>
  <c r="W433" i="9"/>
  <c r="M433" i="9"/>
  <c r="A434" i="9"/>
  <c r="B434" i="9"/>
  <c r="C434" i="9"/>
  <c r="D434" i="9"/>
  <c r="AC434" i="9"/>
  <c r="J434" i="9"/>
  <c r="AB434" i="9"/>
  <c r="AA434" i="9"/>
  <c r="G434" i="9"/>
  <c r="Z434" i="9"/>
  <c r="Y434" i="9"/>
  <c r="E434" i="9"/>
  <c r="R434" i="9"/>
  <c r="T434" i="9"/>
  <c r="P434" i="9"/>
  <c r="V434" i="9"/>
  <c r="F434" i="9"/>
  <c r="AE434" i="9"/>
  <c r="L434" i="9"/>
  <c r="S434" i="9"/>
  <c r="U434" i="9"/>
  <c r="Q434" i="9"/>
  <c r="W434" i="9"/>
  <c r="M434" i="9"/>
  <c r="A435" i="9"/>
  <c r="B435" i="9"/>
  <c r="C435" i="9"/>
  <c r="D435" i="9"/>
  <c r="AC435" i="9"/>
  <c r="J435" i="9"/>
  <c r="AB435" i="9"/>
  <c r="AA435" i="9"/>
  <c r="G435" i="9"/>
  <c r="Z435" i="9"/>
  <c r="Y435" i="9"/>
  <c r="E435" i="9"/>
  <c r="R435" i="9"/>
  <c r="T435" i="9"/>
  <c r="P435" i="9"/>
  <c r="V435" i="9"/>
  <c r="F435" i="9"/>
  <c r="AE435" i="9"/>
  <c r="L435" i="9"/>
  <c r="S435" i="9"/>
  <c r="U435" i="9"/>
  <c r="Q435" i="9"/>
  <c r="W435" i="9"/>
  <c r="M435" i="9"/>
  <c r="A436" i="9"/>
  <c r="B436" i="9"/>
  <c r="C436" i="9"/>
  <c r="D436" i="9"/>
  <c r="AC436" i="9"/>
  <c r="J436" i="9"/>
  <c r="AB436" i="9"/>
  <c r="AA436" i="9"/>
  <c r="G436" i="9"/>
  <c r="Z436" i="9"/>
  <c r="Y436" i="9"/>
  <c r="E436" i="9"/>
  <c r="R436" i="9"/>
  <c r="T436" i="9"/>
  <c r="P436" i="9"/>
  <c r="V436" i="9"/>
  <c r="F436" i="9"/>
  <c r="AE436" i="9"/>
  <c r="L436" i="9"/>
  <c r="S436" i="9"/>
  <c r="U436" i="9"/>
  <c r="Q436" i="9"/>
  <c r="W436" i="9"/>
  <c r="M436" i="9"/>
  <c r="A437" i="9"/>
  <c r="B437" i="9"/>
  <c r="C437" i="9"/>
  <c r="D437" i="9"/>
  <c r="AC437" i="9"/>
  <c r="J437" i="9"/>
  <c r="AB437" i="9"/>
  <c r="AA437" i="9"/>
  <c r="G437" i="9"/>
  <c r="Z437" i="9"/>
  <c r="Y437" i="9"/>
  <c r="E437" i="9"/>
  <c r="R437" i="9"/>
  <c r="T437" i="9"/>
  <c r="P437" i="9"/>
  <c r="V437" i="9"/>
  <c r="F437" i="9"/>
  <c r="AE437" i="9"/>
  <c r="L437" i="9"/>
  <c r="S437" i="9"/>
  <c r="U437" i="9"/>
  <c r="Q437" i="9"/>
  <c r="W437" i="9"/>
  <c r="M437" i="9"/>
  <c r="A438" i="9"/>
  <c r="B438" i="9"/>
  <c r="C438" i="9"/>
  <c r="D438" i="9"/>
  <c r="AC438" i="9"/>
  <c r="J438" i="9"/>
  <c r="AB438" i="9"/>
  <c r="AA438" i="9"/>
  <c r="G438" i="9"/>
  <c r="Z438" i="9"/>
  <c r="Y438" i="9"/>
  <c r="E438" i="9"/>
  <c r="R438" i="9"/>
  <c r="T438" i="9"/>
  <c r="P438" i="9"/>
  <c r="V438" i="9"/>
  <c r="F438" i="9"/>
  <c r="AE438" i="9"/>
  <c r="L438" i="9"/>
  <c r="S438" i="9"/>
  <c r="U438" i="9"/>
  <c r="Q438" i="9"/>
  <c r="W438" i="9"/>
  <c r="M438" i="9"/>
  <c r="A439" i="9"/>
  <c r="B439" i="9"/>
  <c r="C439" i="9"/>
  <c r="D439" i="9"/>
  <c r="AC439" i="9"/>
  <c r="J439" i="9"/>
  <c r="AB439" i="9"/>
  <c r="AA439" i="9"/>
  <c r="G439" i="9"/>
  <c r="Z439" i="9"/>
  <c r="Y439" i="9"/>
  <c r="E439" i="9"/>
  <c r="R439" i="9"/>
  <c r="T439" i="9"/>
  <c r="P439" i="9"/>
  <c r="V439" i="9"/>
  <c r="F439" i="9"/>
  <c r="AE439" i="9"/>
  <c r="L439" i="9"/>
  <c r="S439" i="9"/>
  <c r="U439" i="9"/>
  <c r="Q439" i="9"/>
  <c r="W439" i="9"/>
  <c r="M439" i="9"/>
  <c r="A440" i="9"/>
  <c r="B440" i="9"/>
  <c r="C440" i="9"/>
  <c r="D440" i="9"/>
  <c r="AC440" i="9"/>
  <c r="J440" i="9"/>
  <c r="AB440" i="9"/>
  <c r="AA440" i="9"/>
  <c r="G440" i="9"/>
  <c r="Z440" i="9"/>
  <c r="Y440" i="9"/>
  <c r="E440" i="9"/>
  <c r="R440" i="9"/>
  <c r="T440" i="9"/>
  <c r="P440" i="9"/>
  <c r="V440" i="9"/>
  <c r="F440" i="9"/>
  <c r="AE440" i="9"/>
  <c r="L440" i="9"/>
  <c r="S440" i="9"/>
  <c r="U440" i="9"/>
  <c r="Q440" i="9"/>
  <c r="W440" i="9"/>
  <c r="M440" i="9"/>
  <c r="A441" i="9"/>
  <c r="B441" i="9"/>
  <c r="C441" i="9"/>
  <c r="D441" i="9"/>
  <c r="AC441" i="9"/>
  <c r="J441" i="9"/>
  <c r="AB441" i="9"/>
  <c r="AA441" i="9"/>
  <c r="G441" i="9"/>
  <c r="Z441" i="9"/>
  <c r="Y441" i="9"/>
  <c r="E441" i="9"/>
  <c r="R441" i="9"/>
  <c r="T441" i="9"/>
  <c r="P441" i="9"/>
  <c r="V441" i="9"/>
  <c r="F441" i="9"/>
  <c r="AE441" i="9"/>
  <c r="L441" i="9"/>
  <c r="S441" i="9"/>
  <c r="U441" i="9"/>
  <c r="Q441" i="9"/>
  <c r="W441" i="9"/>
  <c r="M441" i="9"/>
  <c r="A442" i="9"/>
  <c r="B442" i="9"/>
  <c r="C442" i="9"/>
  <c r="D442" i="9"/>
  <c r="AC442" i="9"/>
  <c r="J442" i="9"/>
  <c r="AB442" i="9"/>
  <c r="AA442" i="9"/>
  <c r="G442" i="9"/>
  <c r="Z442" i="9"/>
  <c r="Y442" i="9"/>
  <c r="E442" i="9"/>
  <c r="R442" i="9"/>
  <c r="T442" i="9"/>
  <c r="P442" i="9"/>
  <c r="V442" i="9"/>
  <c r="F442" i="9"/>
  <c r="AE442" i="9"/>
  <c r="L442" i="9"/>
  <c r="S442" i="9"/>
  <c r="U442" i="9"/>
  <c r="Q442" i="9"/>
  <c r="W442" i="9"/>
  <c r="M442" i="9"/>
  <c r="A443" i="9"/>
  <c r="B443" i="9"/>
  <c r="C443" i="9"/>
  <c r="D443" i="9"/>
  <c r="AC443" i="9"/>
  <c r="J443" i="9"/>
  <c r="AB443" i="9"/>
  <c r="AA443" i="9"/>
  <c r="G443" i="9"/>
  <c r="Z443" i="9"/>
  <c r="Y443" i="9"/>
  <c r="E443" i="9"/>
  <c r="R443" i="9"/>
  <c r="T443" i="9"/>
  <c r="P443" i="9"/>
  <c r="V443" i="9"/>
  <c r="F443" i="9"/>
  <c r="AE443" i="9"/>
  <c r="L443" i="9"/>
  <c r="S443" i="9"/>
  <c r="U443" i="9"/>
  <c r="Q443" i="9"/>
  <c r="W443" i="9"/>
  <c r="M443" i="9"/>
  <c r="A444" i="9"/>
  <c r="B444" i="9"/>
  <c r="C444" i="9"/>
  <c r="D444" i="9"/>
  <c r="AC444" i="9"/>
  <c r="J444" i="9"/>
  <c r="AB444" i="9"/>
  <c r="AA444" i="9"/>
  <c r="G444" i="9"/>
  <c r="Z444" i="9"/>
  <c r="Y444" i="9"/>
  <c r="E444" i="9"/>
  <c r="R444" i="9"/>
  <c r="T444" i="9"/>
  <c r="P444" i="9"/>
  <c r="V444" i="9"/>
  <c r="F444" i="9"/>
  <c r="AE444" i="9"/>
  <c r="L444" i="9"/>
  <c r="S444" i="9"/>
  <c r="U444" i="9"/>
  <c r="Q444" i="9"/>
  <c r="W444" i="9"/>
  <c r="M444" i="9"/>
  <c r="A445" i="9"/>
  <c r="B445" i="9"/>
  <c r="C445" i="9"/>
  <c r="D445" i="9"/>
  <c r="AC445" i="9"/>
  <c r="J445" i="9"/>
  <c r="AB445" i="9"/>
  <c r="AA445" i="9"/>
  <c r="G445" i="9"/>
  <c r="Z445" i="9"/>
  <c r="Y445" i="9"/>
  <c r="E445" i="9"/>
  <c r="R445" i="9"/>
  <c r="T445" i="9"/>
  <c r="P445" i="9"/>
  <c r="V445" i="9"/>
  <c r="F445" i="9"/>
  <c r="AE445" i="9"/>
  <c r="L445" i="9"/>
  <c r="S445" i="9"/>
  <c r="U445" i="9"/>
  <c r="Q445" i="9"/>
  <c r="W445" i="9"/>
  <c r="M445" i="9"/>
  <c r="A446" i="9"/>
  <c r="B446" i="9"/>
  <c r="C446" i="9"/>
  <c r="D446" i="9"/>
  <c r="AC446" i="9"/>
  <c r="J446" i="9"/>
  <c r="AB446" i="9"/>
  <c r="AA446" i="9"/>
  <c r="G446" i="9"/>
  <c r="Z446" i="9"/>
  <c r="Y446" i="9"/>
  <c r="E446" i="9"/>
  <c r="R446" i="9"/>
  <c r="T446" i="9"/>
  <c r="P446" i="9"/>
  <c r="V446" i="9"/>
  <c r="F446" i="9"/>
  <c r="AE446" i="9"/>
  <c r="L446" i="9"/>
  <c r="S446" i="9"/>
  <c r="U446" i="9"/>
  <c r="Q446" i="9"/>
  <c r="W446" i="9"/>
  <c r="M446" i="9"/>
  <c r="A447" i="9"/>
  <c r="B447" i="9"/>
  <c r="C447" i="9"/>
  <c r="D447" i="9"/>
  <c r="AC447" i="9"/>
  <c r="J447" i="9"/>
  <c r="AB447" i="9"/>
  <c r="AA447" i="9"/>
  <c r="G447" i="9"/>
  <c r="Z447" i="9"/>
  <c r="Y447" i="9"/>
  <c r="E447" i="9"/>
  <c r="R447" i="9"/>
  <c r="T447" i="9"/>
  <c r="P447" i="9"/>
  <c r="V447" i="9"/>
  <c r="F447" i="9"/>
  <c r="AE447" i="9"/>
  <c r="L447" i="9"/>
  <c r="S447" i="9"/>
  <c r="U447" i="9"/>
  <c r="Q447" i="9"/>
  <c r="W447" i="9"/>
  <c r="M447" i="9"/>
  <c r="A448" i="9"/>
  <c r="B448" i="9"/>
  <c r="C448" i="9"/>
  <c r="D448" i="9"/>
  <c r="AC448" i="9"/>
  <c r="J448" i="9"/>
  <c r="AB448" i="9"/>
  <c r="AA448" i="9"/>
  <c r="G448" i="9"/>
  <c r="Z448" i="9"/>
  <c r="Y448" i="9"/>
  <c r="E448" i="9"/>
  <c r="R448" i="9"/>
  <c r="T448" i="9"/>
  <c r="P448" i="9"/>
  <c r="V448" i="9"/>
  <c r="F448" i="9"/>
  <c r="AE448" i="9"/>
  <c r="L448" i="9"/>
  <c r="S448" i="9"/>
  <c r="U448" i="9"/>
  <c r="Q448" i="9"/>
  <c r="W448" i="9"/>
  <c r="M448" i="9"/>
  <c r="A449" i="9"/>
  <c r="B449" i="9"/>
  <c r="C449" i="9"/>
  <c r="D449" i="9"/>
  <c r="AC449" i="9"/>
  <c r="J449" i="9"/>
  <c r="AB449" i="9"/>
  <c r="AA449" i="9"/>
  <c r="G449" i="9"/>
  <c r="Z449" i="9"/>
  <c r="Y449" i="9"/>
  <c r="E449" i="9"/>
  <c r="R449" i="9"/>
  <c r="T449" i="9"/>
  <c r="P449" i="9"/>
  <c r="V449" i="9"/>
  <c r="F449" i="9"/>
  <c r="AE449" i="9"/>
  <c r="L449" i="9"/>
  <c r="S449" i="9"/>
  <c r="U449" i="9"/>
  <c r="Q449" i="9"/>
  <c r="W449" i="9"/>
  <c r="M449" i="9"/>
  <c r="A450" i="9"/>
  <c r="B450" i="9"/>
  <c r="C450" i="9"/>
  <c r="D450" i="9"/>
  <c r="AC450" i="9"/>
  <c r="J450" i="9"/>
  <c r="AB450" i="9"/>
  <c r="AA450" i="9"/>
  <c r="G450" i="9"/>
  <c r="Z450" i="9"/>
  <c r="Y450" i="9"/>
  <c r="E450" i="9"/>
  <c r="R450" i="9"/>
  <c r="T450" i="9"/>
  <c r="P450" i="9"/>
  <c r="V450" i="9"/>
  <c r="F450" i="9"/>
  <c r="AE450" i="9"/>
  <c r="L450" i="9"/>
  <c r="S450" i="9"/>
  <c r="U450" i="9"/>
  <c r="Q450" i="9"/>
  <c r="W450" i="9"/>
  <c r="M450" i="9"/>
  <c r="A451" i="9"/>
  <c r="B451" i="9"/>
  <c r="C451" i="9"/>
  <c r="D451" i="9"/>
  <c r="AC451" i="9"/>
  <c r="J451" i="9"/>
  <c r="AB451" i="9"/>
  <c r="AA451" i="9"/>
  <c r="G451" i="9"/>
  <c r="Z451" i="9"/>
  <c r="Y451" i="9"/>
  <c r="E451" i="9"/>
  <c r="R451" i="9"/>
  <c r="T451" i="9"/>
  <c r="P451" i="9"/>
  <c r="V451" i="9"/>
  <c r="F451" i="9"/>
  <c r="AE451" i="9"/>
  <c r="L451" i="9"/>
  <c r="S451" i="9"/>
  <c r="U451" i="9"/>
  <c r="Q451" i="9"/>
  <c r="W451" i="9"/>
  <c r="M451" i="9"/>
  <c r="A452" i="9"/>
  <c r="B452" i="9"/>
  <c r="C452" i="9"/>
  <c r="D452" i="9"/>
  <c r="AC452" i="9"/>
  <c r="J452" i="9"/>
  <c r="AB452" i="9"/>
  <c r="AA452" i="9"/>
  <c r="G452" i="9"/>
  <c r="Z452" i="9"/>
  <c r="Y452" i="9"/>
  <c r="E452" i="9"/>
  <c r="R452" i="9"/>
  <c r="T452" i="9"/>
  <c r="P452" i="9"/>
  <c r="V452" i="9"/>
  <c r="F452" i="9"/>
  <c r="AE452" i="9"/>
  <c r="L452" i="9"/>
  <c r="S452" i="9"/>
  <c r="U452" i="9"/>
  <c r="Q452" i="9"/>
  <c r="W452" i="9"/>
  <c r="M452" i="9"/>
  <c r="A453" i="9"/>
  <c r="B453" i="9"/>
  <c r="C453" i="9"/>
  <c r="D453" i="9"/>
  <c r="AC453" i="9"/>
  <c r="J453" i="9"/>
  <c r="AB453" i="9"/>
  <c r="AA453" i="9"/>
  <c r="G453" i="9"/>
  <c r="Z453" i="9"/>
  <c r="Y453" i="9"/>
  <c r="E453" i="9"/>
  <c r="R453" i="9"/>
  <c r="T453" i="9"/>
  <c r="P453" i="9"/>
  <c r="V453" i="9"/>
  <c r="F453" i="9"/>
  <c r="AE453" i="9"/>
  <c r="L453" i="9"/>
  <c r="S453" i="9"/>
  <c r="U453" i="9"/>
  <c r="Q453" i="9"/>
  <c r="W453" i="9"/>
  <c r="M453" i="9"/>
  <c r="A454" i="9"/>
  <c r="B454" i="9"/>
  <c r="C454" i="9"/>
  <c r="D454" i="9"/>
  <c r="AC454" i="9"/>
  <c r="J454" i="9"/>
  <c r="AB454" i="9"/>
  <c r="AA454" i="9"/>
  <c r="G454" i="9"/>
  <c r="Z454" i="9"/>
  <c r="Y454" i="9"/>
  <c r="E454" i="9"/>
  <c r="R454" i="9"/>
  <c r="T454" i="9"/>
  <c r="P454" i="9"/>
  <c r="V454" i="9"/>
  <c r="F454" i="9"/>
  <c r="AE454" i="9"/>
  <c r="L454" i="9"/>
  <c r="S454" i="9"/>
  <c r="U454" i="9"/>
  <c r="Q454" i="9"/>
  <c r="W454" i="9"/>
  <c r="M454" i="9"/>
  <c r="A455" i="9"/>
  <c r="B455" i="9"/>
  <c r="C455" i="9"/>
  <c r="D455" i="9"/>
  <c r="AC455" i="9"/>
  <c r="J455" i="9"/>
  <c r="AB455" i="9"/>
  <c r="AA455" i="9"/>
  <c r="G455" i="9"/>
  <c r="Z455" i="9"/>
  <c r="Y455" i="9"/>
  <c r="E455" i="9"/>
  <c r="R455" i="9"/>
  <c r="T455" i="9"/>
  <c r="P455" i="9"/>
  <c r="V455" i="9"/>
  <c r="F455" i="9"/>
  <c r="AE455" i="9"/>
  <c r="L455" i="9"/>
  <c r="S455" i="9"/>
  <c r="U455" i="9"/>
  <c r="Q455" i="9"/>
  <c r="W455" i="9"/>
  <c r="M455" i="9"/>
  <c r="A456" i="9"/>
  <c r="B456" i="9"/>
  <c r="C456" i="9"/>
  <c r="D456" i="9"/>
  <c r="AC456" i="9"/>
  <c r="J456" i="9"/>
  <c r="AB456" i="9"/>
  <c r="AA456" i="9"/>
  <c r="G456" i="9"/>
  <c r="Z456" i="9"/>
  <c r="Y456" i="9"/>
  <c r="E456" i="9"/>
  <c r="R456" i="9"/>
  <c r="T456" i="9"/>
  <c r="P456" i="9"/>
  <c r="V456" i="9"/>
  <c r="F456" i="9"/>
  <c r="AE456" i="9"/>
  <c r="L456" i="9"/>
  <c r="S456" i="9"/>
  <c r="U456" i="9"/>
  <c r="Q456" i="9"/>
  <c r="W456" i="9"/>
  <c r="M456" i="9"/>
  <c r="A457" i="9"/>
  <c r="B457" i="9"/>
  <c r="C457" i="9"/>
  <c r="D457" i="9"/>
  <c r="AC457" i="9"/>
  <c r="J457" i="9"/>
  <c r="AB457" i="9"/>
  <c r="AA457" i="9"/>
  <c r="G457" i="9"/>
  <c r="Z457" i="9"/>
  <c r="Y457" i="9"/>
  <c r="E457" i="9"/>
  <c r="R457" i="9"/>
  <c r="T457" i="9"/>
  <c r="P457" i="9"/>
  <c r="V457" i="9"/>
  <c r="F457" i="9"/>
  <c r="AE457" i="9"/>
  <c r="L457" i="9"/>
  <c r="S457" i="9"/>
  <c r="U457" i="9"/>
  <c r="Q457" i="9"/>
  <c r="W457" i="9"/>
  <c r="M457" i="9"/>
  <c r="A458" i="9"/>
  <c r="B458" i="9"/>
  <c r="C458" i="9"/>
  <c r="D458" i="9"/>
  <c r="AC458" i="9"/>
  <c r="J458" i="9"/>
  <c r="AB458" i="9"/>
  <c r="AA458" i="9"/>
  <c r="G458" i="9"/>
  <c r="Z458" i="9"/>
  <c r="Y458" i="9"/>
  <c r="E458" i="9"/>
  <c r="R458" i="9"/>
  <c r="T458" i="9"/>
  <c r="P458" i="9"/>
  <c r="V458" i="9"/>
  <c r="F458" i="9"/>
  <c r="AE458" i="9"/>
  <c r="L458" i="9"/>
  <c r="S458" i="9"/>
  <c r="U458" i="9"/>
  <c r="Q458" i="9"/>
  <c r="W458" i="9"/>
  <c r="M458" i="9"/>
  <c r="A459" i="9"/>
  <c r="B459" i="9"/>
  <c r="C459" i="9"/>
  <c r="D459" i="9"/>
  <c r="AC459" i="9"/>
  <c r="J459" i="9"/>
  <c r="AB459" i="9"/>
  <c r="AA459" i="9"/>
  <c r="G459" i="9"/>
  <c r="Z459" i="9"/>
  <c r="Y459" i="9"/>
  <c r="E459" i="9"/>
  <c r="R459" i="9"/>
  <c r="T459" i="9"/>
  <c r="P459" i="9"/>
  <c r="V459" i="9"/>
  <c r="F459" i="9"/>
  <c r="AE459" i="9"/>
  <c r="L459" i="9"/>
  <c r="S459" i="9"/>
  <c r="U459" i="9"/>
  <c r="Q459" i="9"/>
  <c r="W459" i="9"/>
  <c r="M459" i="9"/>
  <c r="A460" i="9"/>
  <c r="B460" i="9"/>
  <c r="C460" i="9"/>
  <c r="D460" i="9"/>
  <c r="AC460" i="9"/>
  <c r="J460" i="9"/>
  <c r="AB460" i="9"/>
  <c r="AA460" i="9"/>
  <c r="G460" i="9"/>
  <c r="Z460" i="9"/>
  <c r="Y460" i="9"/>
  <c r="E460" i="9"/>
  <c r="R460" i="9"/>
  <c r="T460" i="9"/>
  <c r="P460" i="9"/>
  <c r="V460" i="9"/>
  <c r="F460" i="9"/>
  <c r="AE460" i="9"/>
  <c r="L460" i="9"/>
  <c r="S460" i="9"/>
  <c r="U460" i="9"/>
  <c r="Q460" i="9"/>
  <c r="W460" i="9"/>
  <c r="M460" i="9"/>
  <c r="A461" i="9"/>
  <c r="B461" i="9"/>
  <c r="C461" i="9"/>
  <c r="D461" i="9"/>
  <c r="AC461" i="9"/>
  <c r="J461" i="9"/>
  <c r="AB461" i="9"/>
  <c r="AA461" i="9"/>
  <c r="G461" i="9"/>
  <c r="Z461" i="9"/>
  <c r="Y461" i="9"/>
  <c r="E461" i="9"/>
  <c r="R461" i="9"/>
  <c r="T461" i="9"/>
  <c r="P461" i="9"/>
  <c r="V461" i="9"/>
  <c r="F461" i="9"/>
  <c r="AE461" i="9"/>
  <c r="L461" i="9"/>
  <c r="S461" i="9"/>
  <c r="U461" i="9"/>
  <c r="Q461" i="9"/>
  <c r="W461" i="9"/>
  <c r="M461" i="9"/>
  <c r="A462" i="9"/>
  <c r="B462" i="9"/>
  <c r="C462" i="9"/>
  <c r="D462" i="9"/>
  <c r="AC462" i="9"/>
  <c r="J462" i="9"/>
  <c r="AB462" i="9"/>
  <c r="AA462" i="9"/>
  <c r="G462" i="9"/>
  <c r="Z462" i="9"/>
  <c r="Y462" i="9"/>
  <c r="E462" i="9"/>
  <c r="R462" i="9"/>
  <c r="T462" i="9"/>
  <c r="P462" i="9"/>
  <c r="V462" i="9"/>
  <c r="F462" i="9"/>
  <c r="AE462" i="9"/>
  <c r="L462" i="9"/>
  <c r="S462" i="9"/>
  <c r="U462" i="9"/>
  <c r="Q462" i="9"/>
  <c r="W462" i="9"/>
  <c r="M462" i="9"/>
  <c r="A463" i="9"/>
  <c r="B463" i="9"/>
  <c r="C463" i="9"/>
  <c r="D463" i="9"/>
  <c r="AC463" i="9"/>
  <c r="J463" i="9"/>
  <c r="AB463" i="9"/>
  <c r="AA463" i="9"/>
  <c r="G463" i="9"/>
  <c r="Z463" i="9"/>
  <c r="Y463" i="9"/>
  <c r="E463" i="9"/>
  <c r="R463" i="9"/>
  <c r="T463" i="9"/>
  <c r="P463" i="9"/>
  <c r="V463" i="9"/>
  <c r="F463" i="9"/>
  <c r="AE463" i="9"/>
  <c r="L463" i="9"/>
  <c r="S463" i="9"/>
  <c r="U463" i="9"/>
  <c r="Q463" i="9"/>
  <c r="W463" i="9"/>
  <c r="M463" i="9"/>
  <c r="A464" i="9"/>
  <c r="B464" i="9"/>
  <c r="C464" i="9"/>
  <c r="D464" i="9"/>
  <c r="AC464" i="9"/>
  <c r="J464" i="9"/>
  <c r="AB464" i="9"/>
  <c r="AA464" i="9"/>
  <c r="G464" i="9"/>
  <c r="Z464" i="9"/>
  <c r="Y464" i="9"/>
  <c r="E464" i="9"/>
  <c r="R464" i="9"/>
  <c r="T464" i="9"/>
  <c r="P464" i="9"/>
  <c r="V464" i="9"/>
  <c r="F464" i="9"/>
  <c r="AE464" i="9"/>
  <c r="L464" i="9"/>
  <c r="S464" i="9"/>
  <c r="U464" i="9"/>
  <c r="Q464" i="9"/>
  <c r="W464" i="9"/>
  <c r="M464" i="9"/>
  <c r="A465" i="9"/>
  <c r="B465" i="9"/>
  <c r="C465" i="9"/>
  <c r="D465" i="9"/>
  <c r="AC465" i="9"/>
  <c r="J465" i="9"/>
  <c r="AB465" i="9"/>
  <c r="AA465" i="9"/>
  <c r="G465" i="9"/>
  <c r="Z465" i="9"/>
  <c r="Y465" i="9"/>
  <c r="E465" i="9"/>
  <c r="R465" i="9"/>
  <c r="T465" i="9"/>
  <c r="P465" i="9"/>
  <c r="V465" i="9"/>
  <c r="F465" i="9"/>
  <c r="AE465" i="9"/>
  <c r="L465" i="9"/>
  <c r="S465" i="9"/>
  <c r="U465" i="9"/>
  <c r="Q465" i="9"/>
  <c r="W465" i="9"/>
  <c r="M465" i="9"/>
  <c r="A466" i="9"/>
  <c r="B466" i="9"/>
  <c r="C466" i="9"/>
  <c r="D466" i="9"/>
  <c r="AC466" i="9"/>
  <c r="J466" i="9"/>
  <c r="AB466" i="9"/>
  <c r="AA466" i="9"/>
  <c r="G466" i="9"/>
  <c r="Z466" i="9"/>
  <c r="Y466" i="9"/>
  <c r="E466" i="9"/>
  <c r="R466" i="9"/>
  <c r="T466" i="9"/>
  <c r="P466" i="9"/>
  <c r="V466" i="9"/>
  <c r="F466" i="9"/>
  <c r="AE466" i="9"/>
  <c r="L466" i="9"/>
  <c r="S466" i="9"/>
  <c r="U466" i="9"/>
  <c r="Q466" i="9"/>
  <c r="W466" i="9"/>
  <c r="M466" i="9"/>
  <c r="A467" i="9"/>
  <c r="B467" i="9"/>
  <c r="C467" i="9"/>
  <c r="D467" i="9"/>
  <c r="AC467" i="9"/>
  <c r="J467" i="9"/>
  <c r="AB467" i="9"/>
  <c r="AA467" i="9"/>
  <c r="G467" i="9"/>
  <c r="Z467" i="9"/>
  <c r="Y467" i="9"/>
  <c r="E467" i="9"/>
  <c r="R467" i="9"/>
  <c r="T467" i="9"/>
  <c r="P467" i="9"/>
  <c r="V467" i="9"/>
  <c r="F467" i="9"/>
  <c r="AE467" i="9"/>
  <c r="L467" i="9"/>
  <c r="S467" i="9"/>
  <c r="U467" i="9"/>
  <c r="Q467" i="9"/>
  <c r="W467" i="9"/>
  <c r="M467" i="9"/>
  <c r="A468" i="9"/>
  <c r="B468" i="9"/>
  <c r="C468" i="9"/>
  <c r="D468" i="9"/>
  <c r="AC468" i="9"/>
  <c r="J468" i="9"/>
  <c r="AB468" i="9"/>
  <c r="AA468" i="9"/>
  <c r="G468" i="9"/>
  <c r="Z468" i="9"/>
  <c r="Y468" i="9"/>
  <c r="E468" i="9"/>
  <c r="R468" i="9"/>
  <c r="T468" i="9"/>
  <c r="P468" i="9"/>
  <c r="V468" i="9"/>
  <c r="F468" i="9"/>
  <c r="AE468" i="9"/>
  <c r="L468" i="9"/>
  <c r="S468" i="9"/>
  <c r="U468" i="9"/>
  <c r="Q468" i="9"/>
  <c r="W468" i="9"/>
  <c r="M468" i="9"/>
  <c r="A469" i="9"/>
  <c r="B469" i="9"/>
  <c r="C469" i="9"/>
  <c r="D469" i="9"/>
  <c r="AC469" i="9"/>
  <c r="J469" i="9"/>
  <c r="AB469" i="9"/>
  <c r="AA469" i="9"/>
  <c r="G469" i="9"/>
  <c r="Z469" i="9"/>
  <c r="Y469" i="9"/>
  <c r="E469" i="9"/>
  <c r="R469" i="9"/>
  <c r="T469" i="9"/>
  <c r="P469" i="9"/>
  <c r="V469" i="9"/>
  <c r="F469" i="9"/>
  <c r="AE469" i="9"/>
  <c r="L469" i="9"/>
  <c r="S469" i="9"/>
  <c r="U469" i="9"/>
  <c r="Q469" i="9"/>
  <c r="W469" i="9"/>
  <c r="M469" i="9"/>
  <c r="A470" i="9"/>
  <c r="B470" i="9"/>
  <c r="C470" i="9"/>
  <c r="D470" i="9"/>
  <c r="AC470" i="9"/>
  <c r="J470" i="9"/>
  <c r="AB470" i="9"/>
  <c r="AA470" i="9"/>
  <c r="G470" i="9"/>
  <c r="Z470" i="9"/>
  <c r="Y470" i="9"/>
  <c r="E470" i="9"/>
  <c r="R470" i="9"/>
  <c r="T470" i="9"/>
  <c r="P470" i="9"/>
  <c r="V470" i="9"/>
  <c r="F470" i="9"/>
  <c r="AE470" i="9"/>
  <c r="L470" i="9"/>
  <c r="S470" i="9"/>
  <c r="U470" i="9"/>
  <c r="Q470" i="9"/>
  <c r="W470" i="9"/>
  <c r="M470" i="9"/>
  <c r="A471" i="9"/>
  <c r="B471" i="9"/>
  <c r="C471" i="9"/>
  <c r="D471" i="9"/>
  <c r="AC471" i="9"/>
  <c r="J471" i="9"/>
  <c r="AB471" i="9"/>
  <c r="AA471" i="9"/>
  <c r="G471" i="9"/>
  <c r="Z471" i="9"/>
  <c r="Y471" i="9"/>
  <c r="E471" i="9"/>
  <c r="R471" i="9"/>
  <c r="T471" i="9"/>
  <c r="P471" i="9"/>
  <c r="V471" i="9"/>
  <c r="F471" i="9"/>
  <c r="AE471" i="9"/>
  <c r="L471" i="9"/>
  <c r="S471" i="9"/>
  <c r="U471" i="9"/>
  <c r="Q471" i="9"/>
  <c r="W471" i="9"/>
  <c r="M471" i="9"/>
  <c r="A472" i="9"/>
  <c r="B472" i="9"/>
  <c r="C472" i="9"/>
  <c r="D472" i="9"/>
  <c r="AC472" i="9"/>
  <c r="J472" i="9"/>
  <c r="AB472" i="9"/>
  <c r="AA472" i="9"/>
  <c r="G472" i="9"/>
  <c r="Z472" i="9"/>
  <c r="Y472" i="9"/>
  <c r="E472" i="9"/>
  <c r="R472" i="9"/>
  <c r="T472" i="9"/>
  <c r="P472" i="9"/>
  <c r="V472" i="9"/>
  <c r="F472" i="9"/>
  <c r="AE472" i="9"/>
  <c r="L472" i="9"/>
  <c r="S472" i="9"/>
  <c r="U472" i="9"/>
  <c r="Q472" i="9"/>
  <c r="W472" i="9"/>
  <c r="M472" i="9"/>
  <c r="A473" i="9"/>
  <c r="B473" i="9"/>
  <c r="C473" i="9"/>
  <c r="D473" i="9"/>
  <c r="AC473" i="9"/>
  <c r="J473" i="9"/>
  <c r="AB473" i="9"/>
  <c r="AA473" i="9"/>
  <c r="G473" i="9"/>
  <c r="Z473" i="9"/>
  <c r="Y473" i="9"/>
  <c r="E473" i="9"/>
  <c r="R473" i="9"/>
  <c r="T473" i="9"/>
  <c r="P473" i="9"/>
  <c r="V473" i="9"/>
  <c r="F473" i="9"/>
  <c r="AE473" i="9"/>
  <c r="L473" i="9"/>
  <c r="S473" i="9"/>
  <c r="U473" i="9"/>
  <c r="Q473" i="9"/>
  <c r="W473" i="9"/>
  <c r="M473" i="9"/>
  <c r="A474" i="9"/>
  <c r="B474" i="9"/>
  <c r="C474" i="9"/>
  <c r="D474" i="9"/>
  <c r="AC474" i="9"/>
  <c r="J474" i="9"/>
  <c r="AB474" i="9"/>
  <c r="AA474" i="9"/>
  <c r="G474" i="9"/>
  <c r="Z474" i="9"/>
  <c r="Y474" i="9"/>
  <c r="E474" i="9"/>
  <c r="R474" i="9"/>
  <c r="T474" i="9"/>
  <c r="P474" i="9"/>
  <c r="V474" i="9"/>
  <c r="F474" i="9"/>
  <c r="AE474" i="9"/>
  <c r="L474" i="9"/>
  <c r="S474" i="9"/>
  <c r="U474" i="9"/>
  <c r="Q474" i="9"/>
  <c r="W474" i="9"/>
  <c r="M474" i="9"/>
  <c r="A475" i="9"/>
  <c r="B475" i="9"/>
  <c r="C475" i="9"/>
  <c r="D475" i="9"/>
  <c r="AC475" i="9"/>
  <c r="J475" i="9"/>
  <c r="AB475" i="9"/>
  <c r="AA475" i="9"/>
  <c r="G475" i="9"/>
  <c r="Z475" i="9"/>
  <c r="Y475" i="9"/>
  <c r="E475" i="9"/>
  <c r="R475" i="9"/>
  <c r="T475" i="9"/>
  <c r="P475" i="9"/>
  <c r="V475" i="9"/>
  <c r="F475" i="9"/>
  <c r="AE475" i="9"/>
  <c r="L475" i="9"/>
  <c r="S475" i="9"/>
  <c r="U475" i="9"/>
  <c r="Q475" i="9"/>
  <c r="W475" i="9"/>
  <c r="M475" i="9"/>
  <c r="A476" i="9"/>
  <c r="B476" i="9"/>
  <c r="C476" i="9"/>
  <c r="D476" i="9"/>
  <c r="AC476" i="9"/>
  <c r="J476" i="9"/>
  <c r="AB476" i="9"/>
  <c r="AA476" i="9"/>
  <c r="G476" i="9"/>
  <c r="Z476" i="9"/>
  <c r="Y476" i="9"/>
  <c r="E476" i="9"/>
  <c r="R476" i="9"/>
  <c r="T476" i="9"/>
  <c r="P476" i="9"/>
  <c r="V476" i="9"/>
  <c r="F476" i="9"/>
  <c r="AE476" i="9"/>
  <c r="L476" i="9"/>
  <c r="S476" i="9"/>
  <c r="U476" i="9"/>
  <c r="Q476" i="9"/>
  <c r="W476" i="9"/>
  <c r="M476" i="9"/>
  <c r="A477" i="9"/>
  <c r="B477" i="9"/>
  <c r="C477" i="9"/>
  <c r="D477" i="9"/>
  <c r="AC477" i="9"/>
  <c r="J477" i="9"/>
  <c r="AB477" i="9"/>
  <c r="AA477" i="9"/>
  <c r="G477" i="9"/>
  <c r="Z477" i="9"/>
  <c r="Y477" i="9"/>
  <c r="E477" i="9"/>
  <c r="R477" i="9"/>
  <c r="T477" i="9"/>
  <c r="P477" i="9"/>
  <c r="V477" i="9"/>
  <c r="F477" i="9"/>
  <c r="AE477" i="9"/>
  <c r="L477" i="9"/>
  <c r="S477" i="9"/>
  <c r="U477" i="9"/>
  <c r="Q477" i="9"/>
  <c r="W477" i="9"/>
  <c r="M477" i="9"/>
  <c r="A478" i="9"/>
  <c r="B478" i="9"/>
  <c r="C478" i="9"/>
  <c r="D478" i="9"/>
  <c r="AC478" i="9"/>
  <c r="J478" i="9"/>
  <c r="AB478" i="9"/>
  <c r="AA478" i="9"/>
  <c r="G478" i="9"/>
  <c r="Z478" i="9"/>
  <c r="Y478" i="9"/>
  <c r="E478" i="9"/>
  <c r="R478" i="9"/>
  <c r="T478" i="9"/>
  <c r="P478" i="9"/>
  <c r="V478" i="9"/>
  <c r="F478" i="9"/>
  <c r="AE478" i="9"/>
  <c r="L478" i="9"/>
  <c r="S478" i="9"/>
  <c r="U478" i="9"/>
  <c r="Q478" i="9"/>
  <c r="W478" i="9"/>
  <c r="M478" i="9"/>
  <c r="A479" i="9"/>
  <c r="B479" i="9"/>
  <c r="C479" i="9"/>
  <c r="D479" i="9"/>
  <c r="AC479" i="9"/>
  <c r="J479" i="9"/>
  <c r="AB479" i="9"/>
  <c r="AA479" i="9"/>
  <c r="G479" i="9"/>
  <c r="Z479" i="9"/>
  <c r="Y479" i="9"/>
  <c r="E479" i="9"/>
  <c r="R479" i="9"/>
  <c r="T479" i="9"/>
  <c r="P479" i="9"/>
  <c r="V479" i="9"/>
  <c r="F479" i="9"/>
  <c r="AE479" i="9"/>
  <c r="L479" i="9"/>
  <c r="S479" i="9"/>
  <c r="U479" i="9"/>
  <c r="Q479" i="9"/>
  <c r="W479" i="9"/>
  <c r="M479" i="9"/>
  <c r="A480" i="9"/>
  <c r="B480" i="9"/>
  <c r="C480" i="9"/>
  <c r="D480" i="9"/>
  <c r="AC480" i="9"/>
  <c r="J480" i="9"/>
  <c r="AB480" i="9"/>
  <c r="AA480" i="9"/>
  <c r="G480" i="9"/>
  <c r="Z480" i="9"/>
  <c r="Y480" i="9"/>
  <c r="E480" i="9"/>
  <c r="R480" i="9"/>
  <c r="T480" i="9"/>
  <c r="P480" i="9"/>
  <c r="V480" i="9"/>
  <c r="F480" i="9"/>
  <c r="AE480" i="9"/>
  <c r="L480" i="9"/>
  <c r="S480" i="9"/>
  <c r="U480" i="9"/>
  <c r="Q480" i="9"/>
  <c r="W480" i="9"/>
  <c r="M480" i="9"/>
  <c r="A481" i="9"/>
  <c r="B481" i="9"/>
  <c r="C481" i="9"/>
  <c r="D481" i="9"/>
  <c r="AC481" i="9"/>
  <c r="J481" i="9"/>
  <c r="AB481" i="9"/>
  <c r="AA481" i="9"/>
  <c r="G481" i="9"/>
  <c r="Z481" i="9"/>
  <c r="Y481" i="9"/>
  <c r="E481" i="9"/>
  <c r="R481" i="9"/>
  <c r="T481" i="9"/>
  <c r="P481" i="9"/>
  <c r="V481" i="9"/>
  <c r="F481" i="9"/>
  <c r="AE481" i="9"/>
  <c r="L481" i="9"/>
  <c r="S481" i="9"/>
  <c r="U481" i="9"/>
  <c r="Q481" i="9"/>
  <c r="W481" i="9"/>
  <c r="M481" i="9"/>
  <c r="A482" i="9"/>
  <c r="B482" i="9"/>
  <c r="C482" i="9"/>
  <c r="D482" i="9"/>
  <c r="AC482" i="9"/>
  <c r="J482" i="9"/>
  <c r="AB482" i="9"/>
  <c r="AA482" i="9"/>
  <c r="G482" i="9"/>
  <c r="Z482" i="9"/>
  <c r="Y482" i="9"/>
  <c r="E482" i="9"/>
  <c r="R482" i="9"/>
  <c r="T482" i="9"/>
  <c r="P482" i="9"/>
  <c r="V482" i="9"/>
  <c r="F482" i="9"/>
  <c r="AE482" i="9"/>
  <c r="L482" i="9"/>
  <c r="S482" i="9"/>
  <c r="U482" i="9"/>
  <c r="Q482" i="9"/>
  <c r="W482" i="9"/>
  <c r="M482" i="9"/>
  <c r="A483" i="9"/>
  <c r="B483" i="9"/>
  <c r="C483" i="9"/>
  <c r="D483" i="9"/>
  <c r="AC483" i="9"/>
  <c r="J483" i="9"/>
  <c r="AB483" i="9"/>
  <c r="AA483" i="9"/>
  <c r="G483" i="9"/>
  <c r="Z483" i="9"/>
  <c r="Y483" i="9"/>
  <c r="E483" i="9"/>
  <c r="R483" i="9"/>
  <c r="T483" i="9"/>
  <c r="P483" i="9"/>
  <c r="V483" i="9"/>
  <c r="F483" i="9"/>
  <c r="AE483" i="9"/>
  <c r="L483" i="9"/>
  <c r="S483" i="9"/>
  <c r="U483" i="9"/>
  <c r="Q483" i="9"/>
  <c r="W483" i="9"/>
  <c r="M483" i="9"/>
  <c r="A484" i="9"/>
  <c r="B484" i="9"/>
  <c r="C484" i="9"/>
  <c r="D484" i="9"/>
  <c r="AC484" i="9"/>
  <c r="J484" i="9"/>
  <c r="AB484" i="9"/>
  <c r="AA484" i="9"/>
  <c r="G484" i="9"/>
  <c r="Z484" i="9"/>
  <c r="Y484" i="9"/>
  <c r="E484" i="9"/>
  <c r="R484" i="9"/>
  <c r="T484" i="9"/>
  <c r="P484" i="9"/>
  <c r="V484" i="9"/>
  <c r="F484" i="9"/>
  <c r="AE484" i="9"/>
  <c r="L484" i="9"/>
  <c r="S484" i="9"/>
  <c r="U484" i="9"/>
  <c r="Q484" i="9"/>
  <c r="W484" i="9"/>
  <c r="M484" i="9"/>
  <c r="A485" i="9"/>
  <c r="B485" i="9"/>
  <c r="C485" i="9"/>
  <c r="D485" i="9"/>
  <c r="AC485" i="9"/>
  <c r="J485" i="9"/>
  <c r="AB485" i="9"/>
  <c r="AA485" i="9"/>
  <c r="G485" i="9"/>
  <c r="Z485" i="9"/>
  <c r="Y485" i="9"/>
  <c r="E485" i="9"/>
  <c r="R485" i="9"/>
  <c r="T485" i="9"/>
  <c r="P485" i="9"/>
  <c r="V485" i="9"/>
  <c r="F485" i="9"/>
  <c r="AE485" i="9"/>
  <c r="L485" i="9"/>
  <c r="S485" i="9"/>
  <c r="U485" i="9"/>
  <c r="Q485" i="9"/>
  <c r="W485" i="9"/>
  <c r="M485" i="9"/>
  <c r="A486" i="9"/>
  <c r="B486" i="9"/>
  <c r="C486" i="9"/>
  <c r="D486" i="9"/>
  <c r="AC486" i="9"/>
  <c r="J486" i="9"/>
  <c r="AB486" i="9"/>
  <c r="AA486" i="9"/>
  <c r="G486" i="9"/>
  <c r="Z486" i="9"/>
  <c r="Y486" i="9"/>
  <c r="E486" i="9"/>
  <c r="R486" i="9"/>
  <c r="T486" i="9"/>
  <c r="P486" i="9"/>
  <c r="V486" i="9"/>
  <c r="F486" i="9"/>
  <c r="AE486" i="9"/>
  <c r="L486" i="9"/>
  <c r="S486" i="9"/>
  <c r="U486" i="9"/>
  <c r="Q486" i="9"/>
  <c r="W486" i="9"/>
  <c r="M486" i="9"/>
  <c r="A487" i="9"/>
  <c r="B487" i="9"/>
  <c r="C487" i="9"/>
  <c r="D487" i="9"/>
  <c r="AC487" i="9"/>
  <c r="J487" i="9"/>
  <c r="AB487" i="9"/>
  <c r="AA487" i="9"/>
  <c r="G487" i="9"/>
  <c r="Z487" i="9"/>
  <c r="Y487" i="9"/>
  <c r="E487" i="9"/>
  <c r="R487" i="9"/>
  <c r="T487" i="9"/>
  <c r="P487" i="9"/>
  <c r="V487" i="9"/>
  <c r="F487" i="9"/>
  <c r="AE487" i="9"/>
  <c r="L487" i="9"/>
  <c r="S487" i="9"/>
  <c r="U487" i="9"/>
  <c r="Q487" i="9"/>
  <c r="W487" i="9"/>
  <c r="M487" i="9"/>
  <c r="A488" i="9"/>
  <c r="B488" i="9"/>
  <c r="C488" i="9"/>
  <c r="D488" i="9"/>
  <c r="AC488" i="9"/>
  <c r="J488" i="9"/>
  <c r="AB488" i="9"/>
  <c r="AA488" i="9"/>
  <c r="G488" i="9"/>
  <c r="Z488" i="9"/>
  <c r="Y488" i="9"/>
  <c r="E488" i="9"/>
  <c r="R488" i="9"/>
  <c r="T488" i="9"/>
  <c r="P488" i="9"/>
  <c r="V488" i="9"/>
  <c r="F488" i="9"/>
  <c r="AE488" i="9"/>
  <c r="L488" i="9"/>
  <c r="S488" i="9"/>
  <c r="U488" i="9"/>
  <c r="Q488" i="9"/>
  <c r="W488" i="9"/>
  <c r="M488" i="9"/>
  <c r="A489" i="9"/>
  <c r="B489" i="9"/>
  <c r="C489" i="9"/>
  <c r="D489" i="9"/>
  <c r="AC489" i="9"/>
  <c r="J489" i="9"/>
  <c r="AB489" i="9"/>
  <c r="AA489" i="9"/>
  <c r="G489" i="9"/>
  <c r="Z489" i="9"/>
  <c r="Y489" i="9"/>
  <c r="E489" i="9"/>
  <c r="R489" i="9"/>
  <c r="T489" i="9"/>
  <c r="P489" i="9"/>
  <c r="V489" i="9"/>
  <c r="F489" i="9"/>
  <c r="AE489" i="9"/>
  <c r="L489" i="9"/>
  <c r="S489" i="9"/>
  <c r="U489" i="9"/>
  <c r="Q489" i="9"/>
  <c r="W489" i="9"/>
  <c r="M489" i="9"/>
  <c r="A490" i="9"/>
  <c r="B490" i="9"/>
  <c r="C490" i="9"/>
  <c r="D490" i="9"/>
  <c r="AC490" i="9"/>
  <c r="J490" i="9"/>
  <c r="AB490" i="9"/>
  <c r="AA490" i="9"/>
  <c r="G490" i="9"/>
  <c r="Z490" i="9"/>
  <c r="Y490" i="9"/>
  <c r="E490" i="9"/>
  <c r="R490" i="9"/>
  <c r="T490" i="9"/>
  <c r="P490" i="9"/>
  <c r="V490" i="9"/>
  <c r="F490" i="9"/>
  <c r="AE490" i="9"/>
  <c r="L490" i="9"/>
  <c r="S490" i="9"/>
  <c r="U490" i="9"/>
  <c r="Q490" i="9"/>
  <c r="W490" i="9"/>
  <c r="M490" i="9"/>
  <c r="A491" i="9"/>
  <c r="B491" i="9"/>
  <c r="C491" i="9"/>
  <c r="D491" i="9"/>
  <c r="AC491" i="9"/>
  <c r="J491" i="9"/>
  <c r="AB491" i="9"/>
  <c r="AA491" i="9"/>
  <c r="G491" i="9"/>
  <c r="Z491" i="9"/>
  <c r="Y491" i="9"/>
  <c r="E491" i="9"/>
  <c r="R491" i="9"/>
  <c r="T491" i="9"/>
  <c r="P491" i="9"/>
  <c r="V491" i="9"/>
  <c r="F491" i="9"/>
  <c r="AE491" i="9"/>
  <c r="L491" i="9"/>
  <c r="S491" i="9"/>
  <c r="U491" i="9"/>
  <c r="Q491" i="9"/>
  <c r="W491" i="9"/>
  <c r="M491" i="9"/>
  <c r="A492" i="9"/>
  <c r="B492" i="9"/>
  <c r="C492" i="9"/>
  <c r="D492" i="9"/>
  <c r="AC492" i="9"/>
  <c r="J492" i="9"/>
  <c r="AB492" i="9"/>
  <c r="AA492" i="9"/>
  <c r="G492" i="9"/>
  <c r="Z492" i="9"/>
  <c r="Y492" i="9"/>
  <c r="E492" i="9"/>
  <c r="R492" i="9"/>
  <c r="T492" i="9"/>
  <c r="P492" i="9"/>
  <c r="V492" i="9"/>
  <c r="F492" i="9"/>
  <c r="AE492" i="9"/>
  <c r="L492" i="9"/>
  <c r="S492" i="9"/>
  <c r="U492" i="9"/>
  <c r="Q492" i="9"/>
  <c r="W492" i="9"/>
  <c r="M492" i="9"/>
  <c r="A493" i="9"/>
  <c r="B493" i="9"/>
  <c r="C493" i="9"/>
  <c r="D493" i="9"/>
  <c r="AC493" i="9"/>
  <c r="J493" i="9"/>
  <c r="AB493" i="9"/>
  <c r="AA493" i="9"/>
  <c r="G493" i="9"/>
  <c r="Z493" i="9"/>
  <c r="Y493" i="9"/>
  <c r="E493" i="9"/>
  <c r="R493" i="9"/>
  <c r="T493" i="9"/>
  <c r="P493" i="9"/>
  <c r="V493" i="9"/>
  <c r="F493" i="9"/>
  <c r="AE493" i="9"/>
  <c r="L493" i="9"/>
  <c r="S493" i="9"/>
  <c r="U493" i="9"/>
  <c r="Q493" i="9"/>
  <c r="W493" i="9"/>
  <c r="M493" i="9"/>
  <c r="A494" i="9"/>
  <c r="B494" i="9"/>
  <c r="C494" i="9"/>
  <c r="D494" i="9"/>
  <c r="AC494" i="9"/>
  <c r="J494" i="9"/>
  <c r="AB494" i="9"/>
  <c r="AA494" i="9"/>
  <c r="G494" i="9"/>
  <c r="Z494" i="9"/>
  <c r="Y494" i="9"/>
  <c r="E494" i="9"/>
  <c r="R494" i="9"/>
  <c r="T494" i="9"/>
  <c r="P494" i="9"/>
  <c r="V494" i="9"/>
  <c r="F494" i="9"/>
  <c r="AE494" i="9"/>
  <c r="L494" i="9"/>
  <c r="S494" i="9"/>
  <c r="U494" i="9"/>
  <c r="Q494" i="9"/>
  <c r="W494" i="9"/>
  <c r="M494" i="9"/>
  <c r="A495" i="9"/>
  <c r="B495" i="9"/>
  <c r="C495" i="9"/>
  <c r="D495" i="9"/>
  <c r="AC495" i="9"/>
  <c r="J495" i="9"/>
  <c r="AB495" i="9"/>
  <c r="AA495" i="9"/>
  <c r="G495" i="9"/>
  <c r="Z495" i="9"/>
  <c r="Y495" i="9"/>
  <c r="E495" i="9"/>
  <c r="R495" i="9"/>
  <c r="T495" i="9"/>
  <c r="P495" i="9"/>
  <c r="V495" i="9"/>
  <c r="F495" i="9"/>
  <c r="AE495" i="9"/>
  <c r="L495" i="9"/>
  <c r="S495" i="9"/>
  <c r="U495" i="9"/>
  <c r="Q495" i="9"/>
  <c r="W495" i="9"/>
  <c r="M495" i="9"/>
  <c r="A496" i="9"/>
  <c r="B496" i="9"/>
  <c r="C496" i="9"/>
  <c r="D496" i="9"/>
  <c r="AC496" i="9"/>
  <c r="J496" i="9"/>
  <c r="AB496" i="9"/>
  <c r="AA496" i="9"/>
  <c r="G496" i="9"/>
  <c r="Z496" i="9"/>
  <c r="Y496" i="9"/>
  <c r="E496" i="9"/>
  <c r="R496" i="9"/>
  <c r="T496" i="9"/>
  <c r="P496" i="9"/>
  <c r="V496" i="9"/>
  <c r="F496" i="9"/>
  <c r="AE496" i="9"/>
  <c r="L496" i="9"/>
  <c r="S496" i="9"/>
  <c r="U496" i="9"/>
  <c r="Q496" i="9"/>
  <c r="W496" i="9"/>
  <c r="M496" i="9"/>
  <c r="A497" i="9"/>
  <c r="B497" i="9"/>
  <c r="C497" i="9"/>
  <c r="D497" i="9"/>
  <c r="AC497" i="9"/>
  <c r="J497" i="9"/>
  <c r="AB497" i="9"/>
  <c r="AA497" i="9"/>
  <c r="G497" i="9"/>
  <c r="Z497" i="9"/>
  <c r="Y497" i="9"/>
  <c r="E497" i="9"/>
  <c r="R497" i="9"/>
  <c r="T497" i="9"/>
  <c r="P497" i="9"/>
  <c r="V497" i="9"/>
  <c r="F497" i="9"/>
  <c r="AE497" i="9"/>
  <c r="L497" i="9"/>
  <c r="S497" i="9"/>
  <c r="U497" i="9"/>
  <c r="Q497" i="9"/>
  <c r="W497" i="9"/>
  <c r="M497" i="9"/>
  <c r="A498" i="9"/>
  <c r="B498" i="9"/>
  <c r="C498" i="9"/>
  <c r="D498" i="9"/>
  <c r="AC498" i="9"/>
  <c r="J498" i="9"/>
  <c r="AB498" i="9"/>
  <c r="AA498" i="9"/>
  <c r="G498" i="9"/>
  <c r="Z498" i="9"/>
  <c r="Y498" i="9"/>
  <c r="E498" i="9"/>
  <c r="R498" i="9"/>
  <c r="T498" i="9"/>
  <c r="P498" i="9"/>
  <c r="V498" i="9"/>
  <c r="F498" i="9"/>
  <c r="AE498" i="9"/>
  <c r="L498" i="9"/>
  <c r="S498" i="9"/>
  <c r="U498" i="9"/>
  <c r="Q498" i="9"/>
  <c r="W498" i="9"/>
  <c r="M498" i="9"/>
  <c r="A499" i="9"/>
  <c r="B499" i="9"/>
  <c r="C499" i="9"/>
  <c r="D499" i="9"/>
  <c r="AC499" i="9"/>
  <c r="J499" i="9"/>
  <c r="AB499" i="9"/>
  <c r="AA499" i="9"/>
  <c r="G499" i="9"/>
  <c r="Z499" i="9"/>
  <c r="Y499" i="9"/>
  <c r="E499" i="9"/>
  <c r="R499" i="9"/>
  <c r="T499" i="9"/>
  <c r="P499" i="9"/>
  <c r="V499" i="9"/>
  <c r="F499" i="9"/>
  <c r="AE499" i="9"/>
  <c r="L499" i="9"/>
  <c r="S499" i="9"/>
  <c r="U499" i="9"/>
  <c r="Q499" i="9"/>
  <c r="W499" i="9"/>
  <c r="M499" i="9"/>
  <c r="A500" i="9"/>
  <c r="B500" i="9"/>
  <c r="C500" i="9"/>
  <c r="D500" i="9"/>
  <c r="AC500" i="9"/>
  <c r="J500" i="9"/>
  <c r="AB500" i="9"/>
  <c r="AA500" i="9"/>
  <c r="G500" i="9"/>
  <c r="Z500" i="9"/>
  <c r="Y500" i="9"/>
  <c r="E500" i="9"/>
  <c r="R500" i="9"/>
  <c r="T500" i="9"/>
  <c r="P500" i="9"/>
  <c r="V500" i="9"/>
  <c r="F500" i="9"/>
  <c r="AE500" i="9"/>
  <c r="L500" i="9"/>
  <c r="S500" i="9"/>
  <c r="U500" i="9"/>
  <c r="Q500" i="9"/>
  <c r="W500" i="9"/>
  <c r="M500" i="9"/>
  <c r="A501" i="9"/>
  <c r="B501" i="9"/>
  <c r="C501" i="9"/>
  <c r="D501" i="9"/>
  <c r="AC501" i="9"/>
  <c r="J501" i="9"/>
  <c r="AB501" i="9"/>
  <c r="AA501" i="9"/>
  <c r="G501" i="9"/>
  <c r="Z501" i="9"/>
  <c r="Y501" i="9"/>
  <c r="E501" i="9"/>
  <c r="R501" i="9"/>
  <c r="T501" i="9"/>
  <c r="P501" i="9"/>
  <c r="V501" i="9"/>
  <c r="F501" i="9"/>
  <c r="AE501" i="9"/>
  <c r="L501" i="9"/>
  <c r="S501" i="9"/>
  <c r="U501" i="9"/>
  <c r="Q501" i="9"/>
  <c r="W501" i="9"/>
  <c r="M501" i="9"/>
  <c r="A502" i="9"/>
  <c r="B502" i="9"/>
  <c r="C502" i="9"/>
  <c r="D502" i="9"/>
  <c r="AC502" i="9"/>
  <c r="J502" i="9"/>
  <c r="AB502" i="9"/>
  <c r="AA502" i="9"/>
  <c r="G502" i="9"/>
  <c r="Z502" i="9"/>
  <c r="Y502" i="9"/>
  <c r="E502" i="9"/>
  <c r="R502" i="9"/>
  <c r="T502" i="9"/>
  <c r="P502" i="9"/>
  <c r="V502" i="9"/>
  <c r="F502" i="9"/>
  <c r="AE502" i="9"/>
  <c r="L502" i="9"/>
  <c r="S502" i="9"/>
  <c r="U502" i="9"/>
  <c r="Q502" i="9"/>
  <c r="W502" i="9"/>
  <c r="M502" i="9"/>
  <c r="A503" i="9"/>
  <c r="B503" i="9"/>
  <c r="C503" i="9"/>
  <c r="D503" i="9"/>
  <c r="AC503" i="9"/>
  <c r="J503" i="9"/>
  <c r="AB503" i="9"/>
  <c r="AA503" i="9"/>
  <c r="G503" i="9"/>
  <c r="Z503" i="9"/>
  <c r="Y503" i="9"/>
  <c r="E503" i="9"/>
  <c r="R503" i="9"/>
  <c r="T503" i="9"/>
  <c r="P503" i="9"/>
  <c r="V503" i="9"/>
  <c r="F503" i="9"/>
  <c r="AE503" i="9"/>
  <c r="L503" i="9"/>
  <c r="S503" i="9"/>
  <c r="U503" i="9"/>
  <c r="Q503" i="9"/>
  <c r="W503" i="9"/>
  <c r="M503" i="9"/>
  <c r="A504" i="9"/>
  <c r="B504" i="9"/>
  <c r="C504" i="9"/>
  <c r="D504" i="9"/>
  <c r="AC504" i="9"/>
  <c r="J504" i="9"/>
  <c r="AB504" i="9"/>
  <c r="AA504" i="9"/>
  <c r="G504" i="9"/>
  <c r="Z504" i="9"/>
  <c r="Y504" i="9"/>
  <c r="E504" i="9"/>
  <c r="R504" i="9"/>
  <c r="T504" i="9"/>
  <c r="P504" i="9"/>
  <c r="V504" i="9"/>
  <c r="F504" i="9"/>
  <c r="AE504" i="9"/>
  <c r="L504" i="9"/>
  <c r="S504" i="9"/>
  <c r="U504" i="9"/>
  <c r="Q504" i="9"/>
  <c r="W504" i="9"/>
  <c r="M504" i="9"/>
  <c r="A505" i="9"/>
  <c r="B505" i="9"/>
  <c r="C505" i="9"/>
  <c r="D505" i="9"/>
  <c r="AC505" i="9"/>
  <c r="J505" i="9"/>
  <c r="AB505" i="9"/>
  <c r="AA505" i="9"/>
  <c r="G505" i="9"/>
  <c r="Z505" i="9"/>
  <c r="Y505" i="9"/>
  <c r="E505" i="9"/>
  <c r="R505" i="9"/>
  <c r="T505" i="9"/>
  <c r="P505" i="9"/>
  <c r="V505" i="9"/>
  <c r="F505" i="9"/>
  <c r="AE505" i="9"/>
  <c r="L505" i="9"/>
  <c r="S505" i="9"/>
  <c r="U505" i="9"/>
  <c r="Q505" i="9"/>
  <c r="W505" i="9"/>
  <c r="M505" i="9"/>
  <c r="A506" i="9"/>
  <c r="B506" i="9"/>
  <c r="C506" i="9"/>
  <c r="D506" i="9"/>
  <c r="AC506" i="9"/>
  <c r="J506" i="9"/>
  <c r="AB506" i="9"/>
  <c r="AA506" i="9"/>
  <c r="G506" i="9"/>
  <c r="Z506" i="9"/>
  <c r="Y506" i="9"/>
  <c r="E506" i="9"/>
  <c r="R506" i="9"/>
  <c r="T506" i="9"/>
  <c r="P506" i="9"/>
  <c r="V506" i="9"/>
  <c r="F506" i="9"/>
  <c r="AE506" i="9"/>
  <c r="L506" i="9"/>
  <c r="S506" i="9"/>
  <c r="U506" i="9"/>
  <c r="Q506" i="9"/>
  <c r="W506" i="9"/>
  <c r="M506" i="9"/>
  <c r="A507" i="9"/>
  <c r="B507" i="9"/>
  <c r="C507" i="9"/>
  <c r="D507" i="9"/>
  <c r="AC507" i="9"/>
  <c r="J507" i="9"/>
  <c r="AB507" i="9"/>
  <c r="AA507" i="9"/>
  <c r="G507" i="9"/>
  <c r="Z507" i="9"/>
  <c r="Y507" i="9"/>
  <c r="E507" i="9"/>
  <c r="R507" i="9"/>
  <c r="T507" i="9"/>
  <c r="P507" i="9"/>
  <c r="V507" i="9"/>
  <c r="F507" i="9"/>
  <c r="AE507" i="9"/>
  <c r="L507" i="9"/>
  <c r="S507" i="9"/>
  <c r="U507" i="9"/>
  <c r="Q507" i="9"/>
  <c r="W507" i="9"/>
  <c r="M507" i="9"/>
  <c r="A508" i="9"/>
  <c r="B508" i="9"/>
  <c r="C508" i="9"/>
  <c r="D508" i="9"/>
  <c r="AC508" i="9"/>
  <c r="J508" i="9"/>
  <c r="AB508" i="9"/>
  <c r="AA508" i="9"/>
  <c r="G508" i="9"/>
  <c r="Z508" i="9"/>
  <c r="Y508" i="9"/>
  <c r="E508" i="9"/>
  <c r="R508" i="9"/>
  <c r="T508" i="9"/>
  <c r="P508" i="9"/>
  <c r="V508" i="9"/>
  <c r="F508" i="9"/>
  <c r="AE508" i="9"/>
  <c r="L508" i="9"/>
  <c r="S508" i="9"/>
  <c r="U508" i="9"/>
  <c r="Q508" i="9"/>
  <c r="W508" i="9"/>
  <c r="M508" i="9"/>
  <c r="A509" i="9"/>
  <c r="B509" i="9"/>
  <c r="C509" i="9"/>
  <c r="D509" i="9"/>
  <c r="AC509" i="9"/>
  <c r="J509" i="9"/>
  <c r="AB509" i="9"/>
  <c r="AA509" i="9"/>
  <c r="G509" i="9"/>
  <c r="Z509" i="9"/>
  <c r="Y509" i="9"/>
  <c r="E509" i="9"/>
  <c r="R509" i="9"/>
  <c r="T509" i="9"/>
  <c r="P509" i="9"/>
  <c r="V509" i="9"/>
  <c r="F509" i="9"/>
  <c r="AE509" i="9"/>
  <c r="L509" i="9"/>
  <c r="S509" i="9"/>
  <c r="U509" i="9"/>
  <c r="Q509" i="9"/>
  <c r="W509" i="9"/>
  <c r="M509" i="9"/>
  <c r="A510" i="9"/>
  <c r="B510" i="9"/>
  <c r="C510" i="9"/>
  <c r="D510" i="9"/>
  <c r="AC510" i="9"/>
  <c r="J510" i="9"/>
  <c r="AB510" i="9"/>
  <c r="AA510" i="9"/>
  <c r="G510" i="9"/>
  <c r="Z510" i="9"/>
  <c r="Y510" i="9"/>
  <c r="E510" i="9"/>
  <c r="R510" i="9"/>
  <c r="T510" i="9"/>
  <c r="P510" i="9"/>
  <c r="V510" i="9"/>
  <c r="F510" i="9"/>
  <c r="AE510" i="9"/>
  <c r="L510" i="9"/>
  <c r="S510" i="9"/>
  <c r="U510" i="9"/>
  <c r="Q510" i="9"/>
  <c r="W510" i="9"/>
  <c r="M510" i="9"/>
  <c r="A511" i="9"/>
  <c r="B511" i="9"/>
  <c r="C511" i="9"/>
  <c r="D511" i="9"/>
  <c r="AC511" i="9"/>
  <c r="J511" i="9"/>
  <c r="AB511" i="9"/>
  <c r="AA511" i="9"/>
  <c r="G511" i="9"/>
  <c r="Z511" i="9"/>
  <c r="Y511" i="9"/>
  <c r="E511" i="9"/>
  <c r="R511" i="9"/>
  <c r="T511" i="9"/>
  <c r="P511" i="9"/>
  <c r="V511" i="9"/>
  <c r="F511" i="9"/>
  <c r="AE511" i="9"/>
  <c r="L511" i="9"/>
  <c r="S511" i="9"/>
  <c r="U511" i="9"/>
  <c r="Q511" i="9"/>
  <c r="W511" i="9"/>
  <c r="M511" i="9"/>
  <c r="A512" i="9"/>
  <c r="B512" i="9"/>
  <c r="C512" i="9"/>
  <c r="D512" i="9"/>
  <c r="AC512" i="9"/>
  <c r="J512" i="9"/>
  <c r="AB512" i="9"/>
  <c r="AA512" i="9"/>
  <c r="G512" i="9"/>
  <c r="Z512" i="9"/>
  <c r="Y512" i="9"/>
  <c r="E512" i="9"/>
  <c r="R512" i="9"/>
  <c r="T512" i="9"/>
  <c r="P512" i="9"/>
  <c r="V512" i="9"/>
  <c r="F512" i="9"/>
  <c r="AE512" i="9"/>
  <c r="L512" i="9"/>
  <c r="S512" i="9"/>
  <c r="U512" i="9"/>
  <c r="Q512" i="9"/>
  <c r="W512" i="9"/>
  <c r="M512" i="9"/>
  <c r="A513" i="9"/>
  <c r="B513" i="9"/>
  <c r="C513" i="9"/>
  <c r="D513" i="9"/>
  <c r="AC513" i="9"/>
  <c r="J513" i="9"/>
  <c r="AB513" i="9"/>
  <c r="AA513" i="9"/>
  <c r="G513" i="9"/>
  <c r="Z513" i="9"/>
  <c r="Y513" i="9"/>
  <c r="E513" i="9"/>
  <c r="R513" i="9"/>
  <c r="T513" i="9"/>
  <c r="P513" i="9"/>
  <c r="V513" i="9"/>
  <c r="F513" i="9"/>
  <c r="AE513" i="9"/>
  <c r="L513" i="9"/>
  <c r="S513" i="9"/>
  <c r="U513" i="9"/>
  <c r="Q513" i="9"/>
  <c r="W513" i="9"/>
  <c r="M513" i="9"/>
  <c r="A514" i="9"/>
  <c r="B514" i="9"/>
  <c r="C514" i="9"/>
  <c r="D514" i="9"/>
  <c r="AC514" i="9"/>
  <c r="J514" i="9"/>
  <c r="AB514" i="9"/>
  <c r="AA514" i="9"/>
  <c r="G514" i="9"/>
  <c r="Z514" i="9"/>
  <c r="Y514" i="9"/>
  <c r="E514" i="9"/>
  <c r="R514" i="9"/>
  <c r="T514" i="9"/>
  <c r="P514" i="9"/>
  <c r="V514" i="9"/>
  <c r="F514" i="9"/>
  <c r="AE514" i="9"/>
  <c r="L514" i="9"/>
  <c r="S514" i="9"/>
  <c r="U514" i="9"/>
  <c r="Q514" i="9"/>
  <c r="W514" i="9"/>
  <c r="M514" i="9"/>
  <c r="A515" i="9"/>
  <c r="B515" i="9"/>
  <c r="C515" i="9"/>
  <c r="D515" i="9"/>
  <c r="AC515" i="9"/>
  <c r="J515" i="9"/>
  <c r="AB515" i="9"/>
  <c r="AA515" i="9"/>
  <c r="G515" i="9"/>
  <c r="Z515" i="9"/>
  <c r="Y515" i="9"/>
  <c r="E515" i="9"/>
  <c r="R515" i="9"/>
  <c r="T515" i="9"/>
  <c r="P515" i="9"/>
  <c r="V515" i="9"/>
  <c r="F515" i="9"/>
  <c r="AE515" i="9"/>
  <c r="L515" i="9"/>
  <c r="S515" i="9"/>
  <c r="U515" i="9"/>
  <c r="Q515" i="9"/>
  <c r="W515" i="9"/>
  <c r="M515" i="9"/>
  <c r="A516" i="9"/>
  <c r="B516" i="9"/>
  <c r="C516" i="9"/>
  <c r="D516" i="9"/>
  <c r="AC516" i="9"/>
  <c r="J516" i="9"/>
  <c r="AB516" i="9"/>
  <c r="AA516" i="9"/>
  <c r="G516" i="9"/>
  <c r="Z516" i="9"/>
  <c r="Y516" i="9"/>
  <c r="E516" i="9"/>
  <c r="R516" i="9"/>
  <c r="T516" i="9"/>
  <c r="P516" i="9"/>
  <c r="V516" i="9"/>
  <c r="F516" i="9"/>
  <c r="AE516" i="9"/>
  <c r="L516" i="9"/>
  <c r="S516" i="9"/>
  <c r="U516" i="9"/>
  <c r="Q516" i="9"/>
  <c r="W516" i="9"/>
  <c r="M516" i="9"/>
  <c r="A517" i="9"/>
  <c r="B517" i="9"/>
  <c r="C517" i="9"/>
  <c r="D517" i="9"/>
  <c r="AC517" i="9"/>
  <c r="J517" i="9"/>
  <c r="AB517" i="9"/>
  <c r="AA517" i="9"/>
  <c r="G517" i="9"/>
  <c r="Z517" i="9"/>
  <c r="Y517" i="9"/>
  <c r="E517" i="9"/>
  <c r="R517" i="9"/>
  <c r="T517" i="9"/>
  <c r="P517" i="9"/>
  <c r="V517" i="9"/>
  <c r="F517" i="9"/>
  <c r="AE517" i="9"/>
  <c r="L517" i="9"/>
  <c r="S517" i="9"/>
  <c r="U517" i="9"/>
  <c r="Q517" i="9"/>
  <c r="W517" i="9"/>
  <c r="M517" i="9"/>
  <c r="A518" i="9"/>
  <c r="B518" i="9"/>
  <c r="C518" i="9"/>
  <c r="D518" i="9"/>
  <c r="AC518" i="9"/>
  <c r="J518" i="9"/>
  <c r="AB518" i="9"/>
  <c r="AA518" i="9"/>
  <c r="G518" i="9"/>
  <c r="Z518" i="9"/>
  <c r="Y518" i="9"/>
  <c r="E518" i="9"/>
  <c r="R518" i="9"/>
  <c r="T518" i="9"/>
  <c r="P518" i="9"/>
  <c r="V518" i="9"/>
  <c r="F518" i="9"/>
  <c r="AE518" i="9"/>
  <c r="L518" i="9"/>
  <c r="S518" i="9"/>
  <c r="U518" i="9"/>
  <c r="Q518" i="9"/>
  <c r="W518" i="9"/>
  <c r="M518" i="9"/>
  <c r="A519" i="9"/>
  <c r="B519" i="9"/>
  <c r="C519" i="9"/>
  <c r="D519" i="9"/>
  <c r="AC519" i="9"/>
  <c r="J519" i="9"/>
  <c r="AB519" i="9"/>
  <c r="AA519" i="9"/>
  <c r="G519" i="9"/>
  <c r="Z519" i="9"/>
  <c r="Y519" i="9"/>
  <c r="E519" i="9"/>
  <c r="R519" i="9"/>
  <c r="T519" i="9"/>
  <c r="P519" i="9"/>
  <c r="V519" i="9"/>
  <c r="F519" i="9"/>
  <c r="AE519" i="9"/>
  <c r="L519" i="9"/>
  <c r="S519" i="9"/>
  <c r="U519" i="9"/>
  <c r="Q519" i="9"/>
  <c r="W519" i="9"/>
  <c r="M519" i="9"/>
  <c r="A520" i="9"/>
  <c r="B520" i="9"/>
  <c r="C520" i="9"/>
  <c r="D520" i="9"/>
  <c r="AC520" i="9"/>
  <c r="J520" i="9"/>
  <c r="AB520" i="9"/>
  <c r="AA520" i="9"/>
  <c r="G520" i="9"/>
  <c r="Z520" i="9"/>
  <c r="Y520" i="9"/>
  <c r="E520" i="9"/>
  <c r="R520" i="9"/>
  <c r="T520" i="9"/>
  <c r="P520" i="9"/>
  <c r="V520" i="9"/>
  <c r="F520" i="9"/>
  <c r="AE520" i="9"/>
  <c r="L520" i="9"/>
  <c r="S520" i="9"/>
  <c r="U520" i="9"/>
  <c r="Q520" i="9"/>
  <c r="W520" i="9"/>
  <c r="M520" i="9"/>
  <c r="A521" i="9"/>
  <c r="B521" i="9"/>
  <c r="C521" i="9"/>
  <c r="D521" i="9"/>
  <c r="AC521" i="9"/>
  <c r="J521" i="9"/>
  <c r="AB521" i="9"/>
  <c r="AA521" i="9"/>
  <c r="G521" i="9"/>
  <c r="Z521" i="9"/>
  <c r="Y521" i="9"/>
  <c r="E521" i="9"/>
  <c r="R521" i="9"/>
  <c r="T521" i="9"/>
  <c r="P521" i="9"/>
  <c r="V521" i="9"/>
  <c r="F521" i="9"/>
  <c r="AE521" i="9"/>
  <c r="L521" i="9"/>
  <c r="S521" i="9"/>
  <c r="U521" i="9"/>
  <c r="Q521" i="9"/>
  <c r="W521" i="9"/>
  <c r="M521" i="9"/>
  <c r="A522" i="9"/>
  <c r="B522" i="9"/>
  <c r="C522" i="9"/>
  <c r="D522" i="9"/>
  <c r="AC522" i="9"/>
  <c r="J522" i="9"/>
  <c r="AB522" i="9"/>
  <c r="AA522" i="9"/>
  <c r="G522" i="9"/>
  <c r="Z522" i="9"/>
  <c r="Y522" i="9"/>
  <c r="E522" i="9"/>
  <c r="R522" i="9"/>
  <c r="T522" i="9"/>
  <c r="P522" i="9"/>
  <c r="V522" i="9"/>
  <c r="F522" i="9"/>
  <c r="AE522" i="9"/>
  <c r="L522" i="9"/>
  <c r="S522" i="9"/>
  <c r="U522" i="9"/>
  <c r="Q522" i="9"/>
  <c r="W522" i="9"/>
  <c r="M522" i="9"/>
  <c r="A523" i="9"/>
  <c r="B523" i="9"/>
  <c r="C523" i="9"/>
  <c r="D523" i="9"/>
  <c r="AC523" i="9"/>
  <c r="J523" i="9"/>
  <c r="AB523" i="9"/>
  <c r="AA523" i="9"/>
  <c r="G523" i="9"/>
  <c r="Z523" i="9"/>
  <c r="Y523" i="9"/>
  <c r="E523" i="9"/>
  <c r="R523" i="9"/>
  <c r="T523" i="9"/>
  <c r="P523" i="9"/>
  <c r="V523" i="9"/>
  <c r="F523" i="9"/>
  <c r="AE523" i="9"/>
  <c r="L523" i="9"/>
  <c r="S523" i="9"/>
  <c r="U523" i="9"/>
  <c r="Q523" i="9"/>
  <c r="W523" i="9"/>
  <c r="M523" i="9"/>
  <c r="A524" i="9"/>
  <c r="B524" i="9"/>
  <c r="C524" i="9"/>
  <c r="D524" i="9"/>
  <c r="AC524" i="9"/>
  <c r="J524" i="9"/>
  <c r="AB524" i="9"/>
  <c r="AA524" i="9"/>
  <c r="G524" i="9"/>
  <c r="Z524" i="9"/>
  <c r="Y524" i="9"/>
  <c r="E524" i="9"/>
  <c r="R524" i="9"/>
  <c r="T524" i="9"/>
  <c r="P524" i="9"/>
  <c r="V524" i="9"/>
  <c r="F524" i="9"/>
  <c r="AE524" i="9"/>
  <c r="L524" i="9"/>
  <c r="S524" i="9"/>
  <c r="U524" i="9"/>
  <c r="Q524" i="9"/>
  <c r="W524" i="9"/>
  <c r="M524" i="9"/>
  <c r="A525" i="9"/>
  <c r="B525" i="9"/>
  <c r="C525" i="9"/>
  <c r="D525" i="9"/>
  <c r="AC525" i="9"/>
  <c r="J525" i="9"/>
  <c r="AB525" i="9"/>
  <c r="AA525" i="9"/>
  <c r="G525" i="9"/>
  <c r="Z525" i="9"/>
  <c r="Y525" i="9"/>
  <c r="E525" i="9"/>
  <c r="R525" i="9"/>
  <c r="T525" i="9"/>
  <c r="P525" i="9"/>
  <c r="V525" i="9"/>
  <c r="F525" i="9"/>
  <c r="AE525" i="9"/>
  <c r="L525" i="9"/>
  <c r="S525" i="9"/>
  <c r="U525" i="9"/>
  <c r="Q525" i="9"/>
  <c r="W525" i="9"/>
  <c r="M525" i="9"/>
  <c r="A526" i="9"/>
  <c r="B526" i="9"/>
  <c r="C526" i="9"/>
  <c r="D526" i="9"/>
  <c r="AC526" i="9"/>
  <c r="J526" i="9"/>
  <c r="AB526" i="9"/>
  <c r="AA526" i="9"/>
  <c r="G526" i="9"/>
  <c r="Z526" i="9"/>
  <c r="Y526" i="9"/>
  <c r="E526" i="9"/>
  <c r="R526" i="9"/>
  <c r="T526" i="9"/>
  <c r="P526" i="9"/>
  <c r="V526" i="9"/>
  <c r="F526" i="9"/>
  <c r="AE526" i="9"/>
  <c r="L526" i="9"/>
  <c r="S526" i="9"/>
  <c r="U526" i="9"/>
  <c r="Q526" i="9"/>
  <c r="W526" i="9"/>
  <c r="M526" i="9"/>
  <c r="A527" i="9"/>
  <c r="B527" i="9"/>
  <c r="C527" i="9"/>
  <c r="D527" i="9"/>
  <c r="AC527" i="9"/>
  <c r="J527" i="9"/>
  <c r="AB527" i="9"/>
  <c r="AA527" i="9"/>
  <c r="G527" i="9"/>
  <c r="Z527" i="9"/>
  <c r="Y527" i="9"/>
  <c r="E527" i="9"/>
  <c r="R527" i="9"/>
  <c r="T527" i="9"/>
  <c r="P527" i="9"/>
  <c r="V527" i="9"/>
  <c r="F527" i="9"/>
  <c r="AE527" i="9"/>
  <c r="L527" i="9"/>
  <c r="S527" i="9"/>
  <c r="U527" i="9"/>
  <c r="Q527" i="9"/>
  <c r="W527" i="9"/>
  <c r="M527" i="9"/>
  <c r="A528" i="9"/>
  <c r="B528" i="9"/>
  <c r="C528" i="9"/>
  <c r="D528" i="9"/>
  <c r="AC528" i="9"/>
  <c r="J528" i="9"/>
  <c r="AB528" i="9"/>
  <c r="AA528" i="9"/>
  <c r="G528" i="9"/>
  <c r="Z528" i="9"/>
  <c r="Y528" i="9"/>
  <c r="E528" i="9"/>
  <c r="R528" i="9"/>
  <c r="T528" i="9"/>
  <c r="P528" i="9"/>
  <c r="V528" i="9"/>
  <c r="F528" i="9"/>
  <c r="AE528" i="9"/>
  <c r="L528" i="9"/>
  <c r="S528" i="9"/>
  <c r="U528" i="9"/>
  <c r="Q528" i="9"/>
  <c r="W528" i="9"/>
  <c r="M528" i="9"/>
  <c r="A529" i="9"/>
  <c r="B529" i="9"/>
  <c r="C529" i="9"/>
  <c r="D529" i="9"/>
  <c r="AC529" i="9"/>
  <c r="J529" i="9"/>
  <c r="AB529" i="9"/>
  <c r="AA529" i="9"/>
  <c r="G529" i="9"/>
  <c r="Z529" i="9"/>
  <c r="Y529" i="9"/>
  <c r="E529" i="9"/>
  <c r="R529" i="9"/>
  <c r="T529" i="9"/>
  <c r="P529" i="9"/>
  <c r="V529" i="9"/>
  <c r="F529" i="9"/>
  <c r="AE529" i="9"/>
  <c r="L529" i="9"/>
  <c r="S529" i="9"/>
  <c r="U529" i="9"/>
  <c r="Q529" i="9"/>
  <c r="W529" i="9"/>
  <c r="M529" i="9"/>
  <c r="A530" i="9"/>
  <c r="B530" i="9"/>
  <c r="C530" i="9"/>
  <c r="D530" i="9"/>
  <c r="AC530" i="9"/>
  <c r="J530" i="9"/>
  <c r="AB530" i="9"/>
  <c r="AA530" i="9"/>
  <c r="G530" i="9"/>
  <c r="Z530" i="9"/>
  <c r="Y530" i="9"/>
  <c r="E530" i="9"/>
  <c r="R530" i="9"/>
  <c r="T530" i="9"/>
  <c r="P530" i="9"/>
  <c r="V530" i="9"/>
  <c r="F530" i="9"/>
  <c r="AE530" i="9"/>
  <c r="L530" i="9"/>
  <c r="S530" i="9"/>
  <c r="U530" i="9"/>
  <c r="Q530" i="9"/>
  <c r="W530" i="9"/>
  <c r="M530" i="9"/>
  <c r="A531" i="9"/>
  <c r="B531" i="9"/>
  <c r="C531" i="9"/>
  <c r="D531" i="9"/>
  <c r="AC531" i="9"/>
  <c r="J531" i="9"/>
  <c r="AB531" i="9"/>
  <c r="AA531" i="9"/>
  <c r="G531" i="9"/>
  <c r="Z531" i="9"/>
  <c r="Y531" i="9"/>
  <c r="E531" i="9"/>
  <c r="R531" i="9"/>
  <c r="T531" i="9"/>
  <c r="P531" i="9"/>
  <c r="V531" i="9"/>
  <c r="F531" i="9"/>
  <c r="AE531" i="9"/>
  <c r="L531" i="9"/>
  <c r="S531" i="9"/>
  <c r="U531" i="9"/>
  <c r="Q531" i="9"/>
  <c r="W531" i="9"/>
  <c r="M531" i="9"/>
  <c r="A532" i="9"/>
  <c r="B532" i="9"/>
  <c r="C532" i="9"/>
  <c r="D532" i="9"/>
  <c r="AC532" i="9"/>
  <c r="J532" i="9"/>
  <c r="AB532" i="9"/>
  <c r="AA532" i="9"/>
  <c r="G532" i="9"/>
  <c r="Z532" i="9"/>
  <c r="Y532" i="9"/>
  <c r="E532" i="9"/>
  <c r="R532" i="9"/>
  <c r="T532" i="9"/>
  <c r="P532" i="9"/>
  <c r="V532" i="9"/>
  <c r="F532" i="9"/>
  <c r="AE532" i="9"/>
  <c r="L532" i="9"/>
  <c r="S532" i="9"/>
  <c r="U532" i="9"/>
  <c r="Q532" i="9"/>
  <c r="W532" i="9"/>
  <c r="M532" i="9"/>
  <c r="A533" i="9"/>
  <c r="B533" i="9"/>
  <c r="C533" i="9"/>
  <c r="D533" i="9"/>
  <c r="AC533" i="9"/>
  <c r="J533" i="9"/>
  <c r="AB533" i="9"/>
  <c r="AA533" i="9"/>
  <c r="G533" i="9"/>
  <c r="Z533" i="9"/>
  <c r="Y533" i="9"/>
  <c r="E533" i="9"/>
  <c r="R533" i="9"/>
  <c r="T533" i="9"/>
  <c r="P533" i="9"/>
  <c r="V533" i="9"/>
  <c r="F533" i="9"/>
  <c r="AE533" i="9"/>
  <c r="L533" i="9"/>
  <c r="S533" i="9"/>
  <c r="U533" i="9"/>
  <c r="Q533" i="9"/>
  <c r="W533" i="9"/>
  <c r="M533" i="9"/>
  <c r="A534" i="9"/>
  <c r="B534" i="9"/>
  <c r="C534" i="9"/>
  <c r="D534" i="9"/>
  <c r="AC534" i="9"/>
  <c r="J534" i="9"/>
  <c r="AB534" i="9"/>
  <c r="AA534" i="9"/>
  <c r="G534" i="9"/>
  <c r="Z534" i="9"/>
  <c r="Y534" i="9"/>
  <c r="E534" i="9"/>
  <c r="R534" i="9"/>
  <c r="T534" i="9"/>
  <c r="P534" i="9"/>
  <c r="V534" i="9"/>
  <c r="F534" i="9"/>
  <c r="AE534" i="9"/>
  <c r="L534" i="9"/>
  <c r="S534" i="9"/>
  <c r="U534" i="9"/>
  <c r="Q534" i="9"/>
  <c r="W534" i="9"/>
  <c r="M534" i="9"/>
  <c r="A535" i="9"/>
  <c r="B535" i="9"/>
  <c r="C535" i="9"/>
  <c r="D535" i="9"/>
  <c r="AC535" i="9"/>
  <c r="J535" i="9"/>
  <c r="AB535" i="9"/>
  <c r="AA535" i="9"/>
  <c r="G535" i="9"/>
  <c r="Z535" i="9"/>
  <c r="Y535" i="9"/>
  <c r="E535" i="9"/>
  <c r="R535" i="9"/>
  <c r="T535" i="9"/>
  <c r="P535" i="9"/>
  <c r="V535" i="9"/>
  <c r="F535" i="9"/>
  <c r="AE535" i="9"/>
  <c r="L535" i="9"/>
  <c r="S535" i="9"/>
  <c r="U535" i="9"/>
  <c r="Q535" i="9"/>
  <c r="W535" i="9"/>
  <c r="M535" i="9"/>
  <c r="A536" i="9"/>
  <c r="B536" i="9"/>
  <c r="C536" i="9"/>
  <c r="D536" i="9"/>
  <c r="AC536" i="9"/>
  <c r="J536" i="9"/>
  <c r="AA536" i="9"/>
  <c r="G536" i="9"/>
  <c r="Z536" i="9"/>
  <c r="Y536" i="9"/>
  <c r="E536" i="9"/>
  <c r="R536" i="9"/>
  <c r="T536" i="9"/>
  <c r="P536" i="9"/>
  <c r="V536" i="9"/>
  <c r="F536" i="9"/>
  <c r="AE536" i="9"/>
  <c r="L536" i="9"/>
  <c r="S536" i="9"/>
  <c r="U536" i="9"/>
  <c r="Q536" i="9"/>
  <c r="W536" i="9"/>
  <c r="M536" i="9"/>
  <c r="A537" i="9"/>
  <c r="B537" i="9"/>
  <c r="C537" i="9"/>
  <c r="D537" i="9"/>
  <c r="AC537" i="9"/>
  <c r="J537" i="9"/>
  <c r="AA537" i="9"/>
  <c r="G537" i="9"/>
  <c r="Z537" i="9"/>
  <c r="Y537" i="9"/>
  <c r="E537" i="9"/>
  <c r="R537" i="9"/>
  <c r="T537" i="9"/>
  <c r="P537" i="9"/>
  <c r="V537" i="9"/>
  <c r="F537" i="9"/>
  <c r="AE537" i="9"/>
  <c r="L537" i="9"/>
  <c r="S537" i="9"/>
  <c r="U537" i="9"/>
  <c r="Q537" i="9"/>
  <c r="W537" i="9"/>
  <c r="M537" i="9"/>
  <c r="A538" i="9"/>
  <c r="B538" i="9"/>
  <c r="C538" i="9"/>
  <c r="D538" i="9"/>
  <c r="AC538" i="9"/>
  <c r="J538" i="9"/>
  <c r="AA538" i="9"/>
  <c r="G538" i="9"/>
  <c r="Z538" i="9"/>
  <c r="Y538" i="9"/>
  <c r="E538" i="9"/>
  <c r="R538" i="9"/>
  <c r="T538" i="9"/>
  <c r="P538" i="9"/>
  <c r="V538" i="9"/>
  <c r="F538" i="9"/>
  <c r="AE538" i="9"/>
  <c r="L538" i="9"/>
  <c r="S538" i="9"/>
  <c r="U538" i="9"/>
  <c r="Q538" i="9"/>
  <c r="W538" i="9"/>
  <c r="M538" i="9"/>
  <c r="A539" i="9"/>
  <c r="B539" i="9"/>
  <c r="C539" i="9"/>
  <c r="D539" i="9"/>
  <c r="AC539" i="9"/>
  <c r="J539" i="9"/>
  <c r="AA539" i="9"/>
  <c r="G539" i="9"/>
  <c r="Z539" i="9"/>
  <c r="Y539" i="9"/>
  <c r="E539" i="9"/>
  <c r="R539" i="9"/>
  <c r="T539" i="9"/>
  <c r="P539" i="9"/>
  <c r="V539" i="9"/>
  <c r="F539" i="9"/>
  <c r="AE539" i="9"/>
  <c r="L539" i="9"/>
  <c r="S539" i="9"/>
  <c r="U539" i="9"/>
  <c r="Q539" i="9"/>
  <c r="W539" i="9"/>
  <c r="M539" i="9"/>
  <c r="A540" i="9"/>
  <c r="B540" i="9"/>
  <c r="C540" i="9"/>
  <c r="D540" i="9"/>
  <c r="AC540" i="9"/>
  <c r="J540" i="9"/>
  <c r="AA540" i="9"/>
  <c r="G540" i="9"/>
  <c r="Z540" i="9"/>
  <c r="Y540" i="9"/>
  <c r="E540" i="9"/>
  <c r="R540" i="9"/>
  <c r="T540" i="9"/>
  <c r="P540" i="9"/>
  <c r="V540" i="9"/>
  <c r="F540" i="9"/>
  <c r="AE540" i="9"/>
  <c r="L540" i="9"/>
  <c r="S540" i="9"/>
  <c r="U540" i="9"/>
  <c r="Q540" i="9"/>
  <c r="W540" i="9"/>
  <c r="M540" i="9"/>
  <c r="A541" i="9"/>
  <c r="B541" i="9"/>
  <c r="C541" i="9"/>
  <c r="D541" i="9"/>
  <c r="AC541" i="9"/>
  <c r="J541" i="9"/>
  <c r="AA541" i="9"/>
  <c r="G541" i="9"/>
  <c r="Z541" i="9"/>
  <c r="Y541" i="9"/>
  <c r="E541" i="9"/>
  <c r="R541" i="9"/>
  <c r="T541" i="9"/>
  <c r="P541" i="9"/>
  <c r="V541" i="9"/>
  <c r="F541" i="9"/>
  <c r="AE541" i="9"/>
  <c r="L541" i="9"/>
  <c r="S541" i="9"/>
  <c r="U541" i="9"/>
  <c r="Q541" i="9"/>
  <c r="W541" i="9"/>
  <c r="M541" i="9"/>
  <c r="A542" i="9"/>
  <c r="B542" i="9"/>
  <c r="C542" i="9"/>
  <c r="D542" i="9"/>
  <c r="AC542" i="9"/>
  <c r="J542" i="9"/>
  <c r="AB542" i="9"/>
  <c r="AA542" i="9"/>
  <c r="G542" i="9"/>
  <c r="Z542" i="9"/>
  <c r="Y542" i="9"/>
  <c r="E542" i="9"/>
  <c r="R542" i="9"/>
  <c r="T542" i="9"/>
  <c r="P542" i="9"/>
  <c r="V542" i="9"/>
  <c r="F542" i="9"/>
  <c r="AE542" i="9"/>
  <c r="L542" i="9"/>
  <c r="S542" i="9"/>
  <c r="U542" i="9"/>
  <c r="Q542" i="9"/>
  <c r="W542" i="9"/>
  <c r="M542" i="9"/>
  <c r="A543" i="9"/>
  <c r="B543" i="9"/>
  <c r="C543" i="9"/>
  <c r="D543" i="9"/>
  <c r="AC543" i="9"/>
  <c r="J543" i="9"/>
  <c r="AB543" i="9"/>
  <c r="AA543" i="9"/>
  <c r="G543" i="9"/>
  <c r="Z543" i="9"/>
  <c r="Y543" i="9"/>
  <c r="E543" i="9"/>
  <c r="R543" i="9"/>
  <c r="T543" i="9"/>
  <c r="P543" i="9"/>
  <c r="V543" i="9"/>
  <c r="F543" i="9"/>
  <c r="AE543" i="9"/>
  <c r="L543" i="9"/>
  <c r="S543" i="9"/>
  <c r="U543" i="9"/>
  <c r="Q543" i="9"/>
  <c r="W543" i="9"/>
  <c r="M543" i="9"/>
  <c r="A544" i="9"/>
  <c r="B544" i="9"/>
  <c r="C544" i="9"/>
  <c r="D544" i="9"/>
  <c r="AC544" i="9"/>
  <c r="J544" i="9"/>
  <c r="AB544" i="9"/>
  <c r="AA544" i="9"/>
  <c r="G544" i="9"/>
  <c r="Z544" i="9"/>
  <c r="Y544" i="9"/>
  <c r="E544" i="9"/>
  <c r="R544" i="9"/>
  <c r="T544" i="9"/>
  <c r="P544" i="9"/>
  <c r="V544" i="9"/>
  <c r="F544" i="9"/>
  <c r="AE544" i="9"/>
  <c r="L544" i="9"/>
  <c r="S544" i="9"/>
  <c r="U544" i="9"/>
  <c r="Q544" i="9"/>
  <c r="W544" i="9"/>
  <c r="M544" i="9"/>
  <c r="A545" i="9"/>
  <c r="B545" i="9"/>
  <c r="C545" i="9"/>
  <c r="D545" i="9"/>
  <c r="AC545" i="9"/>
  <c r="J545" i="9"/>
  <c r="AB545" i="9"/>
  <c r="AA545" i="9"/>
  <c r="G545" i="9"/>
  <c r="Z545" i="9"/>
  <c r="Y545" i="9"/>
  <c r="E545" i="9"/>
  <c r="R545" i="9"/>
  <c r="T545" i="9"/>
  <c r="P545" i="9"/>
  <c r="V545" i="9"/>
  <c r="F545" i="9"/>
  <c r="AE545" i="9"/>
  <c r="L545" i="9"/>
  <c r="S545" i="9"/>
  <c r="U545" i="9"/>
  <c r="Q545" i="9"/>
  <c r="W545" i="9"/>
  <c r="M545" i="9"/>
  <c r="A546" i="9"/>
  <c r="B546" i="9"/>
  <c r="C546" i="9"/>
  <c r="D546" i="9"/>
  <c r="AC546" i="9"/>
  <c r="J546" i="9"/>
  <c r="AB546" i="9"/>
  <c r="AA546" i="9"/>
  <c r="G546" i="9"/>
  <c r="Z546" i="9"/>
  <c r="Y546" i="9"/>
  <c r="E546" i="9"/>
  <c r="R546" i="9"/>
  <c r="T546" i="9"/>
  <c r="P546" i="9"/>
  <c r="V546" i="9"/>
  <c r="F546" i="9"/>
  <c r="AE546" i="9"/>
  <c r="L546" i="9"/>
  <c r="S546" i="9"/>
  <c r="U546" i="9"/>
  <c r="Q546" i="9"/>
  <c r="W546" i="9"/>
  <c r="M546" i="9"/>
  <c r="A547" i="9"/>
  <c r="B547" i="9"/>
  <c r="C547" i="9"/>
  <c r="D547" i="9"/>
  <c r="AC547" i="9"/>
  <c r="J547" i="9"/>
  <c r="AB547" i="9"/>
  <c r="AA547" i="9"/>
  <c r="G547" i="9"/>
  <c r="Z547" i="9"/>
  <c r="Y547" i="9"/>
  <c r="E547" i="9"/>
  <c r="R547" i="9"/>
  <c r="T547" i="9"/>
  <c r="P547" i="9"/>
  <c r="V547" i="9"/>
  <c r="F547" i="9"/>
  <c r="AE547" i="9"/>
  <c r="L547" i="9"/>
  <c r="S547" i="9"/>
  <c r="U547" i="9"/>
  <c r="Q547" i="9"/>
  <c r="W547" i="9"/>
  <c r="M547" i="9"/>
  <c r="A548" i="9"/>
  <c r="B548" i="9"/>
  <c r="C548" i="9"/>
  <c r="D548" i="9"/>
  <c r="AC548" i="9"/>
  <c r="J548" i="9"/>
  <c r="AB548" i="9"/>
  <c r="AA548" i="9"/>
  <c r="G548" i="9"/>
  <c r="Z548" i="9"/>
  <c r="Y548" i="9"/>
  <c r="E548" i="9"/>
  <c r="R548" i="9"/>
  <c r="T548" i="9"/>
  <c r="P548" i="9"/>
  <c r="V548" i="9"/>
  <c r="F548" i="9"/>
  <c r="AE548" i="9"/>
  <c r="L548" i="9"/>
  <c r="S548" i="9"/>
  <c r="U548" i="9"/>
  <c r="Q548" i="9"/>
  <c r="W548" i="9"/>
  <c r="M548" i="9"/>
  <c r="A549" i="9"/>
  <c r="B549" i="9"/>
  <c r="C549" i="9"/>
  <c r="D549" i="9"/>
  <c r="AC549" i="9"/>
  <c r="J549" i="9"/>
  <c r="AB549" i="9"/>
  <c r="AA549" i="9"/>
  <c r="G549" i="9"/>
  <c r="Z549" i="9"/>
  <c r="Y549" i="9"/>
  <c r="E549" i="9"/>
  <c r="R549" i="9"/>
  <c r="T549" i="9"/>
  <c r="P549" i="9"/>
  <c r="V549" i="9"/>
  <c r="F549" i="9"/>
  <c r="AE549" i="9"/>
  <c r="L549" i="9"/>
  <c r="S549" i="9"/>
  <c r="U549" i="9"/>
  <c r="Q549" i="9"/>
  <c r="W549" i="9"/>
  <c r="M549" i="9"/>
  <c r="A550" i="9"/>
  <c r="B550" i="9"/>
  <c r="C550" i="9"/>
  <c r="D550" i="9"/>
  <c r="AC550" i="9"/>
  <c r="J550" i="9"/>
  <c r="AB550" i="9"/>
  <c r="AA550" i="9"/>
  <c r="G550" i="9"/>
  <c r="Z550" i="9"/>
  <c r="Y550" i="9"/>
  <c r="E550" i="9"/>
  <c r="R550" i="9"/>
  <c r="T550" i="9"/>
  <c r="P550" i="9"/>
  <c r="V550" i="9"/>
  <c r="F550" i="9"/>
  <c r="AE550" i="9"/>
  <c r="L550" i="9"/>
  <c r="S550" i="9"/>
  <c r="U550" i="9"/>
  <c r="Q550" i="9"/>
  <c r="W550" i="9"/>
  <c r="M550" i="9"/>
  <c r="A551" i="9"/>
  <c r="B551" i="9"/>
  <c r="C551" i="9"/>
  <c r="D551" i="9"/>
  <c r="AC551" i="9"/>
  <c r="J551" i="9"/>
  <c r="AB551" i="9"/>
  <c r="AA551" i="9"/>
  <c r="G551" i="9"/>
  <c r="Z551" i="9"/>
  <c r="Y551" i="9"/>
  <c r="E551" i="9"/>
  <c r="R551" i="9"/>
  <c r="T551" i="9"/>
  <c r="P551" i="9"/>
  <c r="V551" i="9"/>
  <c r="F551" i="9"/>
  <c r="AE551" i="9"/>
  <c r="L551" i="9"/>
  <c r="S551" i="9"/>
  <c r="U551" i="9"/>
  <c r="Q551" i="9"/>
  <c r="W551" i="9"/>
  <c r="M551" i="9"/>
  <c r="A552" i="9"/>
  <c r="B552" i="9"/>
  <c r="C552" i="9"/>
  <c r="D552" i="9"/>
  <c r="AC552" i="9"/>
  <c r="J552" i="9"/>
  <c r="AB552" i="9"/>
  <c r="AA552" i="9"/>
  <c r="G552" i="9"/>
  <c r="Z552" i="9"/>
  <c r="Y552" i="9"/>
  <c r="E552" i="9"/>
  <c r="R552" i="9"/>
  <c r="T552" i="9"/>
  <c r="P552" i="9"/>
  <c r="V552" i="9"/>
  <c r="F552" i="9"/>
  <c r="AE552" i="9"/>
  <c r="L552" i="9"/>
  <c r="S552" i="9"/>
  <c r="U552" i="9"/>
  <c r="Q552" i="9"/>
  <c r="W552" i="9"/>
  <c r="M552" i="9"/>
  <c r="A553" i="9"/>
  <c r="B553" i="9"/>
  <c r="C553" i="9"/>
  <c r="D553" i="9"/>
  <c r="AC553" i="9"/>
  <c r="J553" i="9"/>
  <c r="AB553" i="9"/>
  <c r="AA553" i="9"/>
  <c r="G553" i="9"/>
  <c r="Z553" i="9"/>
  <c r="Y553" i="9"/>
  <c r="E553" i="9"/>
  <c r="R553" i="9"/>
  <c r="T553" i="9"/>
  <c r="P553" i="9"/>
  <c r="V553" i="9"/>
  <c r="F553" i="9"/>
  <c r="AE553" i="9"/>
  <c r="L553" i="9"/>
  <c r="S553" i="9"/>
  <c r="U553" i="9"/>
  <c r="Q553" i="9"/>
  <c r="W553" i="9"/>
  <c r="M553" i="9"/>
  <c r="A554" i="9"/>
  <c r="B554" i="9"/>
  <c r="C554" i="9"/>
  <c r="D554" i="9"/>
  <c r="AC554" i="9"/>
  <c r="J554" i="9"/>
  <c r="AB554" i="9"/>
  <c r="AA554" i="9"/>
  <c r="G554" i="9"/>
  <c r="Z554" i="9"/>
  <c r="Y554" i="9"/>
  <c r="E554" i="9"/>
  <c r="R554" i="9"/>
  <c r="T554" i="9"/>
  <c r="P554" i="9"/>
  <c r="V554" i="9"/>
  <c r="F554" i="9"/>
  <c r="AE554" i="9"/>
  <c r="L554" i="9"/>
  <c r="S554" i="9"/>
  <c r="U554" i="9"/>
  <c r="Q554" i="9"/>
  <c r="W554" i="9"/>
  <c r="M554" i="9"/>
  <c r="A555" i="9"/>
  <c r="B555" i="9"/>
  <c r="C555" i="9"/>
  <c r="D555" i="9"/>
  <c r="AC555" i="9"/>
  <c r="J555" i="9"/>
  <c r="AB555" i="9"/>
  <c r="AA555" i="9"/>
  <c r="G555" i="9"/>
  <c r="Z555" i="9"/>
  <c r="Y555" i="9"/>
  <c r="E555" i="9"/>
  <c r="R555" i="9"/>
  <c r="T555" i="9"/>
  <c r="P555" i="9"/>
  <c r="V555" i="9"/>
  <c r="F555" i="9"/>
  <c r="AE555" i="9"/>
  <c r="L555" i="9"/>
  <c r="S555" i="9"/>
  <c r="U555" i="9"/>
  <c r="Q555" i="9"/>
  <c r="W555" i="9"/>
  <c r="M555" i="9"/>
  <c r="A556" i="9"/>
  <c r="B556" i="9"/>
  <c r="C556" i="9"/>
  <c r="D556" i="9"/>
  <c r="AC556" i="9"/>
  <c r="J556" i="9"/>
  <c r="AB556" i="9"/>
  <c r="AA556" i="9"/>
  <c r="G556" i="9"/>
  <c r="Z556" i="9"/>
  <c r="Y556" i="9"/>
  <c r="E556" i="9"/>
  <c r="R556" i="9"/>
  <c r="T556" i="9"/>
  <c r="P556" i="9"/>
  <c r="V556" i="9"/>
  <c r="F556" i="9"/>
  <c r="AE556" i="9"/>
  <c r="L556" i="9"/>
  <c r="S556" i="9"/>
  <c r="U556" i="9"/>
  <c r="Q556" i="9"/>
  <c r="W556" i="9"/>
  <c r="M556" i="9"/>
  <c r="A557" i="9"/>
  <c r="B557" i="9"/>
  <c r="C557" i="9"/>
  <c r="D557" i="9"/>
  <c r="AC557" i="9"/>
  <c r="J557" i="9"/>
  <c r="AB557" i="9"/>
  <c r="AA557" i="9"/>
  <c r="G557" i="9"/>
  <c r="Z557" i="9"/>
  <c r="Y557" i="9"/>
  <c r="E557" i="9"/>
  <c r="R557" i="9"/>
  <c r="T557" i="9"/>
  <c r="P557" i="9"/>
  <c r="V557" i="9"/>
  <c r="F557" i="9"/>
  <c r="AE557" i="9"/>
  <c r="L557" i="9"/>
  <c r="S557" i="9"/>
  <c r="U557" i="9"/>
  <c r="Q557" i="9"/>
  <c r="W557" i="9"/>
  <c r="M557" i="9"/>
  <c r="A558" i="9"/>
  <c r="B558" i="9"/>
  <c r="C558" i="9"/>
  <c r="D558" i="9"/>
  <c r="AC558" i="9"/>
  <c r="J558" i="9"/>
  <c r="AB558" i="9"/>
  <c r="AA558" i="9"/>
  <c r="G558" i="9"/>
  <c r="Z558" i="9"/>
  <c r="Y558" i="9"/>
  <c r="E558" i="9"/>
  <c r="R558" i="9"/>
  <c r="T558" i="9"/>
  <c r="P558" i="9"/>
  <c r="V558" i="9"/>
  <c r="F558" i="9"/>
  <c r="AE558" i="9"/>
  <c r="L558" i="9"/>
  <c r="S558" i="9"/>
  <c r="U558" i="9"/>
  <c r="Q558" i="9"/>
  <c r="W558" i="9"/>
  <c r="M558" i="9"/>
  <c r="A559" i="9"/>
  <c r="B559" i="9"/>
  <c r="C559" i="9"/>
  <c r="D559" i="9"/>
  <c r="AC559" i="9"/>
  <c r="J559" i="9"/>
  <c r="AB559" i="9"/>
  <c r="AA559" i="9"/>
  <c r="G559" i="9"/>
  <c r="Z559" i="9"/>
  <c r="Y559" i="9"/>
  <c r="E559" i="9"/>
  <c r="R559" i="9"/>
  <c r="T559" i="9"/>
  <c r="P559" i="9"/>
  <c r="V559" i="9"/>
  <c r="F559" i="9"/>
  <c r="AE559" i="9"/>
  <c r="L559" i="9"/>
  <c r="S559" i="9"/>
  <c r="U559" i="9"/>
  <c r="Q559" i="9"/>
  <c r="W559" i="9"/>
  <c r="M559" i="9"/>
  <c r="A560" i="9"/>
  <c r="B560" i="9"/>
  <c r="C560" i="9"/>
  <c r="D560" i="9"/>
  <c r="AC560" i="9"/>
  <c r="J560" i="9"/>
  <c r="AB560" i="9"/>
  <c r="AA560" i="9"/>
  <c r="G560" i="9"/>
  <c r="Z560" i="9"/>
  <c r="Y560" i="9"/>
  <c r="E560" i="9"/>
  <c r="R560" i="9"/>
  <c r="T560" i="9"/>
  <c r="P560" i="9"/>
  <c r="V560" i="9"/>
  <c r="F560" i="9"/>
  <c r="AE560" i="9"/>
  <c r="L560" i="9"/>
  <c r="S560" i="9"/>
  <c r="U560" i="9"/>
  <c r="Q560" i="9"/>
  <c r="W560" i="9"/>
  <c r="M560" i="9"/>
  <c r="A561" i="9"/>
  <c r="B561" i="9"/>
  <c r="C561" i="9"/>
  <c r="D561" i="9"/>
  <c r="AC561" i="9"/>
  <c r="J561" i="9"/>
  <c r="AB561" i="9"/>
  <c r="AA561" i="9"/>
  <c r="G561" i="9"/>
  <c r="Z561" i="9"/>
  <c r="Y561" i="9"/>
  <c r="E561" i="9"/>
  <c r="R561" i="9"/>
  <c r="T561" i="9"/>
  <c r="P561" i="9"/>
  <c r="V561" i="9"/>
  <c r="F561" i="9"/>
  <c r="AE561" i="9"/>
  <c r="L561" i="9"/>
  <c r="S561" i="9"/>
  <c r="U561" i="9"/>
  <c r="Q561" i="9"/>
  <c r="W561" i="9"/>
  <c r="M561" i="9"/>
  <c r="A562" i="9"/>
  <c r="B562" i="9"/>
  <c r="C562" i="9"/>
  <c r="D562" i="9"/>
  <c r="AC562" i="9"/>
  <c r="J562" i="9"/>
  <c r="AB562" i="9"/>
  <c r="AA562" i="9"/>
  <c r="G562" i="9"/>
  <c r="Z562" i="9"/>
  <c r="Y562" i="9"/>
  <c r="E562" i="9"/>
  <c r="R562" i="9"/>
  <c r="T562" i="9"/>
  <c r="P562" i="9"/>
  <c r="V562" i="9"/>
  <c r="F562" i="9"/>
  <c r="AE562" i="9"/>
  <c r="L562" i="9"/>
  <c r="S562" i="9"/>
  <c r="U562" i="9"/>
  <c r="Q562" i="9"/>
  <c r="W562" i="9"/>
  <c r="M562" i="9"/>
  <c r="A563" i="9"/>
  <c r="B563" i="9"/>
  <c r="C563" i="9"/>
  <c r="D563" i="9"/>
  <c r="AC563" i="9"/>
  <c r="J563" i="9"/>
  <c r="AB563" i="9"/>
  <c r="AA563" i="9"/>
  <c r="G563" i="9"/>
  <c r="Z563" i="9"/>
  <c r="Y563" i="9"/>
  <c r="E563" i="9"/>
  <c r="R563" i="9"/>
  <c r="T563" i="9"/>
  <c r="P563" i="9"/>
  <c r="V563" i="9"/>
  <c r="F563" i="9"/>
  <c r="AE563" i="9"/>
  <c r="L563" i="9"/>
  <c r="S563" i="9"/>
  <c r="U563" i="9"/>
  <c r="Q563" i="9"/>
  <c r="W563" i="9"/>
  <c r="M563" i="9"/>
  <c r="A564" i="9"/>
  <c r="B564" i="9"/>
  <c r="C564" i="9"/>
  <c r="D564" i="9"/>
  <c r="AC564" i="9"/>
  <c r="J564" i="9"/>
  <c r="AB564" i="9"/>
  <c r="AA564" i="9"/>
  <c r="G564" i="9"/>
  <c r="Z564" i="9"/>
  <c r="Y564" i="9"/>
  <c r="E564" i="9"/>
  <c r="R564" i="9"/>
  <c r="T564" i="9"/>
  <c r="P564" i="9"/>
  <c r="V564" i="9"/>
  <c r="F564" i="9"/>
  <c r="AE564" i="9"/>
  <c r="L564" i="9"/>
  <c r="S564" i="9"/>
  <c r="U564" i="9"/>
  <c r="Q564" i="9"/>
  <c r="W564" i="9"/>
  <c r="M564" i="9"/>
  <c r="A565" i="9"/>
  <c r="B565" i="9"/>
  <c r="C565" i="9"/>
  <c r="D565" i="9"/>
  <c r="AC565" i="9"/>
  <c r="J565" i="9"/>
  <c r="AA565" i="9"/>
  <c r="G565" i="9"/>
  <c r="Z565" i="9"/>
  <c r="Y565" i="9"/>
  <c r="E565" i="9"/>
  <c r="R565" i="9"/>
  <c r="T565" i="9"/>
  <c r="P565" i="9"/>
  <c r="V565" i="9"/>
  <c r="F565" i="9"/>
  <c r="AE565" i="9"/>
  <c r="L565" i="9"/>
  <c r="S565" i="9"/>
  <c r="U565" i="9"/>
  <c r="Q565" i="9"/>
  <c r="W565" i="9"/>
  <c r="M565" i="9"/>
  <c r="A566" i="9"/>
  <c r="B566" i="9"/>
  <c r="C566" i="9"/>
  <c r="D566" i="9"/>
  <c r="AC566" i="9"/>
  <c r="J566" i="9"/>
  <c r="AA566" i="9"/>
  <c r="G566" i="9"/>
  <c r="Z566" i="9"/>
  <c r="Y566" i="9"/>
  <c r="E566" i="9"/>
  <c r="R566" i="9"/>
  <c r="T566" i="9"/>
  <c r="P566" i="9"/>
  <c r="V566" i="9"/>
  <c r="F566" i="9"/>
  <c r="AE566" i="9"/>
  <c r="L566" i="9"/>
  <c r="S566" i="9"/>
  <c r="U566" i="9"/>
  <c r="Q566" i="9"/>
  <c r="W566" i="9"/>
  <c r="M566" i="9"/>
  <c r="A567" i="9"/>
  <c r="B567" i="9"/>
  <c r="C567" i="9"/>
  <c r="D567" i="9"/>
  <c r="AC567" i="9"/>
  <c r="J567" i="9"/>
  <c r="AA567" i="9"/>
  <c r="G567" i="9"/>
  <c r="Z567" i="9"/>
  <c r="Y567" i="9"/>
  <c r="E567" i="9"/>
  <c r="R567" i="9"/>
  <c r="T567" i="9"/>
  <c r="P567" i="9"/>
  <c r="V567" i="9"/>
  <c r="F567" i="9"/>
  <c r="AE567" i="9"/>
  <c r="L567" i="9"/>
  <c r="S567" i="9"/>
  <c r="U567" i="9"/>
  <c r="Q567" i="9"/>
  <c r="W567" i="9"/>
  <c r="M567" i="9"/>
  <c r="A568" i="9"/>
  <c r="B568" i="9"/>
  <c r="C568" i="9"/>
  <c r="D568" i="9"/>
  <c r="AC568" i="9"/>
  <c r="J568" i="9"/>
  <c r="AA568" i="9"/>
  <c r="G568" i="9"/>
  <c r="Z568" i="9"/>
  <c r="Y568" i="9"/>
  <c r="E568" i="9"/>
  <c r="R568" i="9"/>
  <c r="T568" i="9"/>
  <c r="P568" i="9"/>
  <c r="V568" i="9"/>
  <c r="F568" i="9"/>
  <c r="AE568" i="9"/>
  <c r="L568" i="9"/>
  <c r="S568" i="9"/>
  <c r="U568" i="9"/>
  <c r="Q568" i="9"/>
  <c r="W568" i="9"/>
  <c r="M568" i="9"/>
  <c r="A569" i="9"/>
  <c r="B569" i="9"/>
  <c r="C569" i="9"/>
  <c r="D569" i="9"/>
  <c r="AC569" i="9"/>
  <c r="J569" i="9"/>
  <c r="AA569" i="9"/>
  <c r="G569" i="9"/>
  <c r="Z569" i="9"/>
  <c r="Y569" i="9"/>
  <c r="E569" i="9"/>
  <c r="R569" i="9"/>
  <c r="T569" i="9"/>
  <c r="P569" i="9"/>
  <c r="V569" i="9"/>
  <c r="F569" i="9"/>
  <c r="AE569" i="9"/>
  <c r="L569" i="9"/>
  <c r="S569" i="9"/>
  <c r="U569" i="9"/>
  <c r="Q569" i="9"/>
  <c r="W569" i="9"/>
  <c r="M569" i="9"/>
  <c r="A570" i="9"/>
  <c r="B570" i="9"/>
  <c r="C570" i="9"/>
  <c r="D570" i="9"/>
  <c r="AC570" i="9"/>
  <c r="J570" i="9"/>
  <c r="AA570" i="9"/>
  <c r="G570" i="9"/>
  <c r="Z570" i="9"/>
  <c r="Y570" i="9"/>
  <c r="E570" i="9"/>
  <c r="R570" i="9"/>
  <c r="T570" i="9"/>
  <c r="P570" i="9"/>
  <c r="V570" i="9"/>
  <c r="F570" i="9"/>
  <c r="AE570" i="9"/>
  <c r="L570" i="9"/>
  <c r="S570" i="9"/>
  <c r="U570" i="9"/>
  <c r="Q570" i="9"/>
  <c r="W570" i="9"/>
  <c r="M570" i="9"/>
  <c r="A571" i="9"/>
  <c r="B571" i="9"/>
  <c r="C571" i="9"/>
  <c r="D571" i="9"/>
  <c r="AC571" i="9"/>
  <c r="J571" i="9"/>
  <c r="AA571" i="9"/>
  <c r="G571" i="9"/>
  <c r="Z571" i="9"/>
  <c r="Y571" i="9"/>
  <c r="E571" i="9"/>
  <c r="R571" i="9"/>
  <c r="T571" i="9"/>
  <c r="P571" i="9"/>
  <c r="V571" i="9"/>
  <c r="F571" i="9"/>
  <c r="AE571" i="9"/>
  <c r="L571" i="9"/>
  <c r="S571" i="9"/>
  <c r="U571" i="9"/>
  <c r="Q571" i="9"/>
  <c r="W571" i="9"/>
  <c r="M571" i="9"/>
  <c r="A572" i="9"/>
  <c r="B572" i="9"/>
  <c r="C572" i="9"/>
  <c r="D572" i="9"/>
  <c r="AC572" i="9"/>
  <c r="J572" i="9"/>
  <c r="AB572" i="9"/>
  <c r="AA572" i="9"/>
  <c r="G572" i="9"/>
  <c r="Z572" i="9"/>
  <c r="Y572" i="9"/>
  <c r="E572" i="9"/>
  <c r="R572" i="9"/>
  <c r="T572" i="9"/>
  <c r="P572" i="9"/>
  <c r="V572" i="9"/>
  <c r="F572" i="9"/>
  <c r="AE572" i="9"/>
  <c r="L572" i="9"/>
  <c r="S572" i="9"/>
  <c r="U572" i="9"/>
  <c r="Q572" i="9"/>
  <c r="W572" i="9"/>
  <c r="M572" i="9"/>
  <c r="A573" i="9"/>
  <c r="B573" i="9"/>
  <c r="C573" i="9"/>
  <c r="D573" i="9"/>
  <c r="AC573" i="9"/>
  <c r="J573" i="9"/>
  <c r="AB573" i="9"/>
  <c r="AA573" i="9"/>
  <c r="G573" i="9"/>
  <c r="Z573" i="9"/>
  <c r="Y573" i="9"/>
  <c r="E573" i="9"/>
  <c r="R573" i="9"/>
  <c r="T573" i="9"/>
  <c r="P573" i="9"/>
  <c r="V573" i="9"/>
  <c r="F573" i="9"/>
  <c r="AE573" i="9"/>
  <c r="L573" i="9"/>
  <c r="S573" i="9"/>
  <c r="U573" i="9"/>
  <c r="Q573" i="9"/>
  <c r="W573" i="9"/>
  <c r="M573" i="9"/>
  <c r="A574" i="9"/>
  <c r="B574" i="9"/>
  <c r="C574" i="9"/>
  <c r="D574" i="9"/>
  <c r="AC574" i="9"/>
  <c r="J574" i="9"/>
  <c r="AB574" i="9"/>
  <c r="AA574" i="9"/>
  <c r="G574" i="9"/>
  <c r="Z574" i="9"/>
  <c r="Y574" i="9"/>
  <c r="E574" i="9"/>
  <c r="R574" i="9"/>
  <c r="T574" i="9"/>
  <c r="P574" i="9"/>
  <c r="V574" i="9"/>
  <c r="F574" i="9"/>
  <c r="AE574" i="9"/>
  <c r="L574" i="9"/>
  <c r="S574" i="9"/>
  <c r="U574" i="9"/>
  <c r="Q574" i="9"/>
  <c r="W574" i="9"/>
  <c r="M574" i="9"/>
  <c r="A575" i="9"/>
  <c r="B575" i="9"/>
  <c r="C575" i="9"/>
  <c r="D575" i="9"/>
  <c r="AC575" i="9"/>
  <c r="J575" i="9"/>
  <c r="AB575" i="9"/>
  <c r="AA575" i="9"/>
  <c r="G575" i="9"/>
  <c r="Z575" i="9"/>
  <c r="Y575" i="9"/>
  <c r="E575" i="9"/>
  <c r="R575" i="9"/>
  <c r="T575" i="9"/>
  <c r="P575" i="9"/>
  <c r="V575" i="9"/>
  <c r="F575" i="9"/>
  <c r="AE575" i="9"/>
  <c r="L575" i="9"/>
  <c r="S575" i="9"/>
  <c r="U575" i="9"/>
  <c r="Q575" i="9"/>
  <c r="W575" i="9"/>
  <c r="M575" i="9"/>
  <c r="A576" i="9"/>
  <c r="B576" i="9"/>
  <c r="C576" i="9"/>
  <c r="D576" i="9"/>
  <c r="AC576" i="9"/>
  <c r="J576" i="9"/>
  <c r="AB576" i="9"/>
  <c r="AA576" i="9"/>
  <c r="G576" i="9"/>
  <c r="Z576" i="9"/>
  <c r="Y576" i="9"/>
  <c r="E576" i="9"/>
  <c r="R576" i="9"/>
  <c r="T576" i="9"/>
  <c r="P576" i="9"/>
  <c r="V576" i="9"/>
  <c r="F576" i="9"/>
  <c r="AE576" i="9"/>
  <c r="L576" i="9"/>
  <c r="S576" i="9"/>
  <c r="U576" i="9"/>
  <c r="Q576" i="9"/>
  <c r="W576" i="9"/>
  <c r="M576" i="9"/>
  <c r="A577" i="9"/>
  <c r="B577" i="9"/>
  <c r="C577" i="9"/>
  <c r="D577" i="9"/>
  <c r="AC577" i="9"/>
  <c r="J577" i="9"/>
  <c r="AB577" i="9"/>
  <c r="AA577" i="9"/>
  <c r="G577" i="9"/>
  <c r="Z577" i="9"/>
  <c r="Y577" i="9"/>
  <c r="E577" i="9"/>
  <c r="R577" i="9"/>
  <c r="T577" i="9"/>
  <c r="P577" i="9"/>
  <c r="V577" i="9"/>
  <c r="F577" i="9"/>
  <c r="AE577" i="9"/>
  <c r="L577" i="9"/>
  <c r="S577" i="9"/>
  <c r="U577" i="9"/>
  <c r="Q577" i="9"/>
  <c r="W577" i="9"/>
  <c r="M577" i="9"/>
  <c r="A578" i="9"/>
  <c r="B578" i="9"/>
  <c r="C578" i="9"/>
  <c r="D578" i="9"/>
  <c r="AC578" i="9"/>
  <c r="J578" i="9"/>
  <c r="AB578" i="9"/>
  <c r="AA578" i="9"/>
  <c r="G578" i="9"/>
  <c r="Z578" i="9"/>
  <c r="Y578" i="9"/>
  <c r="E578" i="9"/>
  <c r="R578" i="9"/>
  <c r="T578" i="9"/>
  <c r="P578" i="9"/>
  <c r="V578" i="9"/>
  <c r="F578" i="9"/>
  <c r="AE578" i="9"/>
  <c r="L578" i="9"/>
  <c r="S578" i="9"/>
  <c r="U578" i="9"/>
  <c r="Q578" i="9"/>
  <c r="W578" i="9"/>
  <c r="M578" i="9"/>
  <c r="A579" i="9"/>
  <c r="B579" i="9"/>
  <c r="C579" i="9"/>
  <c r="D579" i="9"/>
  <c r="AC579" i="9"/>
  <c r="J579" i="9"/>
  <c r="AB579" i="9"/>
  <c r="AA579" i="9"/>
  <c r="G579" i="9"/>
  <c r="Z579" i="9"/>
  <c r="Y579" i="9"/>
  <c r="E579" i="9"/>
  <c r="R579" i="9"/>
  <c r="T579" i="9"/>
  <c r="P579" i="9"/>
  <c r="V579" i="9"/>
  <c r="F579" i="9"/>
  <c r="AE579" i="9"/>
  <c r="L579" i="9"/>
  <c r="S579" i="9"/>
  <c r="U579" i="9"/>
  <c r="Q579" i="9"/>
  <c r="W579" i="9"/>
  <c r="M579" i="9"/>
  <c r="A580" i="9"/>
  <c r="B580" i="9"/>
  <c r="C580" i="9"/>
  <c r="D580" i="9"/>
  <c r="AC580" i="9"/>
  <c r="J580" i="9"/>
  <c r="AB580" i="9"/>
  <c r="AA580" i="9"/>
  <c r="G580" i="9"/>
  <c r="Z580" i="9"/>
  <c r="Y580" i="9"/>
  <c r="E580" i="9"/>
  <c r="R580" i="9"/>
  <c r="T580" i="9"/>
  <c r="P580" i="9"/>
  <c r="V580" i="9"/>
  <c r="F580" i="9"/>
  <c r="AE580" i="9"/>
  <c r="L580" i="9"/>
  <c r="S580" i="9"/>
  <c r="U580" i="9"/>
  <c r="Q580" i="9"/>
  <c r="W580" i="9"/>
  <c r="M580" i="9"/>
  <c r="A581" i="9"/>
  <c r="B581" i="9"/>
  <c r="C581" i="9"/>
  <c r="D581" i="9"/>
  <c r="AC581" i="9"/>
  <c r="J581" i="9"/>
  <c r="AB581" i="9"/>
  <c r="AA581" i="9"/>
  <c r="G581" i="9"/>
  <c r="Z581" i="9"/>
  <c r="Y581" i="9"/>
  <c r="E581" i="9"/>
  <c r="R581" i="9"/>
  <c r="T581" i="9"/>
  <c r="P581" i="9"/>
  <c r="V581" i="9"/>
  <c r="F581" i="9"/>
  <c r="AE581" i="9"/>
  <c r="L581" i="9"/>
  <c r="S581" i="9"/>
  <c r="U581" i="9"/>
  <c r="Q581" i="9"/>
  <c r="W581" i="9"/>
  <c r="M581" i="9"/>
  <c r="A582" i="9"/>
  <c r="B582" i="9"/>
  <c r="C582" i="9"/>
  <c r="D582" i="9"/>
  <c r="AC582" i="9"/>
  <c r="J582" i="9"/>
  <c r="AB582" i="9"/>
  <c r="AA582" i="9"/>
  <c r="G582" i="9"/>
  <c r="Z582" i="9"/>
  <c r="Y582" i="9"/>
  <c r="E582" i="9"/>
  <c r="R582" i="9"/>
  <c r="T582" i="9"/>
  <c r="P582" i="9"/>
  <c r="V582" i="9"/>
  <c r="F582" i="9"/>
  <c r="AE582" i="9"/>
  <c r="L582" i="9"/>
  <c r="S582" i="9"/>
  <c r="U582" i="9"/>
  <c r="Q582" i="9"/>
  <c r="W582" i="9"/>
  <c r="M582" i="9"/>
  <c r="A583" i="9"/>
  <c r="B583" i="9"/>
  <c r="C583" i="9"/>
  <c r="D583" i="9"/>
  <c r="AC583" i="9"/>
  <c r="J583" i="9"/>
  <c r="AB583" i="9"/>
  <c r="AA583" i="9"/>
  <c r="G583" i="9"/>
  <c r="Z583" i="9"/>
  <c r="Y583" i="9"/>
  <c r="E583" i="9"/>
  <c r="R583" i="9"/>
  <c r="T583" i="9"/>
  <c r="P583" i="9"/>
  <c r="V583" i="9"/>
  <c r="F583" i="9"/>
  <c r="AE583" i="9"/>
  <c r="L583" i="9"/>
  <c r="S583" i="9"/>
  <c r="U583" i="9"/>
  <c r="Q583" i="9"/>
  <c r="W583" i="9"/>
  <c r="M583" i="9"/>
  <c r="A584" i="9"/>
  <c r="B584" i="9"/>
  <c r="C584" i="9"/>
  <c r="D584" i="9"/>
  <c r="AC584" i="9"/>
  <c r="J584" i="9"/>
  <c r="AB584" i="9"/>
  <c r="AA584" i="9"/>
  <c r="G584" i="9"/>
  <c r="Z584" i="9"/>
  <c r="Y584" i="9"/>
  <c r="E584" i="9"/>
  <c r="R584" i="9"/>
  <c r="T584" i="9"/>
  <c r="P584" i="9"/>
  <c r="V584" i="9"/>
  <c r="F584" i="9"/>
  <c r="AE584" i="9"/>
  <c r="L584" i="9"/>
  <c r="S584" i="9"/>
  <c r="U584" i="9"/>
  <c r="Q584" i="9"/>
  <c r="W584" i="9"/>
  <c r="M584" i="9"/>
  <c r="A585" i="9"/>
  <c r="B585" i="9"/>
  <c r="C585" i="9"/>
  <c r="D585" i="9"/>
  <c r="AC585" i="9"/>
  <c r="J585" i="9"/>
  <c r="AB585" i="9"/>
  <c r="AA585" i="9"/>
  <c r="G585" i="9"/>
  <c r="Z585" i="9"/>
  <c r="Y585" i="9"/>
  <c r="E585" i="9"/>
  <c r="R585" i="9"/>
  <c r="T585" i="9"/>
  <c r="P585" i="9"/>
  <c r="V585" i="9"/>
  <c r="F585" i="9"/>
  <c r="AE585" i="9"/>
  <c r="L585" i="9"/>
  <c r="S585" i="9"/>
  <c r="U585" i="9"/>
  <c r="Q585" i="9"/>
  <c r="W585" i="9"/>
  <c r="M585" i="9"/>
  <c r="A586" i="9"/>
  <c r="B586" i="9"/>
  <c r="C586" i="9"/>
  <c r="D586" i="9"/>
  <c r="AC586" i="9"/>
  <c r="J586" i="9"/>
  <c r="AB586" i="9"/>
  <c r="AA586" i="9"/>
  <c r="G586" i="9"/>
  <c r="Z586" i="9"/>
  <c r="Y586" i="9"/>
  <c r="E586" i="9"/>
  <c r="R586" i="9"/>
  <c r="T586" i="9"/>
  <c r="P586" i="9"/>
  <c r="V586" i="9"/>
  <c r="F586" i="9"/>
  <c r="AE586" i="9"/>
  <c r="L586" i="9"/>
  <c r="S586" i="9"/>
  <c r="U586" i="9"/>
  <c r="Q586" i="9"/>
  <c r="W586" i="9"/>
  <c r="M586" i="9"/>
  <c r="A587" i="9"/>
  <c r="B587" i="9"/>
  <c r="C587" i="9"/>
  <c r="D587" i="9"/>
  <c r="AC587" i="9"/>
  <c r="J587" i="9"/>
  <c r="AB587" i="9"/>
  <c r="AA587" i="9"/>
  <c r="G587" i="9"/>
  <c r="Z587" i="9"/>
  <c r="Y587" i="9"/>
  <c r="E587" i="9"/>
  <c r="R587" i="9"/>
  <c r="T587" i="9"/>
  <c r="P587" i="9"/>
  <c r="V587" i="9"/>
  <c r="F587" i="9"/>
  <c r="AE587" i="9"/>
  <c r="L587" i="9"/>
  <c r="S587" i="9"/>
  <c r="U587" i="9"/>
  <c r="Q587" i="9"/>
  <c r="W587" i="9"/>
  <c r="M587" i="9"/>
  <c r="A588" i="9"/>
  <c r="B588" i="9"/>
  <c r="C588" i="9"/>
  <c r="D588" i="9"/>
  <c r="AC588" i="9"/>
  <c r="J588" i="9"/>
  <c r="AB588" i="9"/>
  <c r="AA588" i="9"/>
  <c r="G588" i="9"/>
  <c r="Z588" i="9"/>
  <c r="Y588" i="9"/>
  <c r="E588" i="9"/>
  <c r="R588" i="9"/>
  <c r="T588" i="9"/>
  <c r="P588" i="9"/>
  <c r="V588" i="9"/>
  <c r="F588" i="9"/>
  <c r="AE588" i="9"/>
  <c r="L588" i="9"/>
  <c r="S588" i="9"/>
  <c r="U588" i="9"/>
  <c r="Q588" i="9"/>
  <c r="W588" i="9"/>
  <c r="M588" i="9"/>
  <c r="A589" i="9"/>
  <c r="B589" i="9"/>
  <c r="C589" i="9"/>
  <c r="D589" i="9"/>
  <c r="AC589" i="9"/>
  <c r="J589" i="9"/>
  <c r="AB589" i="9"/>
  <c r="AA589" i="9"/>
  <c r="G589" i="9"/>
  <c r="Z589" i="9"/>
  <c r="Y589" i="9"/>
  <c r="E589" i="9"/>
  <c r="R589" i="9"/>
  <c r="T589" i="9"/>
  <c r="P589" i="9"/>
  <c r="V589" i="9"/>
  <c r="F589" i="9"/>
  <c r="AE589" i="9"/>
  <c r="L589" i="9"/>
  <c r="S589" i="9"/>
  <c r="U589" i="9"/>
  <c r="Q589" i="9"/>
  <c r="W589" i="9"/>
  <c r="M589" i="9"/>
  <c r="A590" i="9"/>
  <c r="B590" i="9"/>
  <c r="C590" i="9"/>
  <c r="D590" i="9"/>
  <c r="AC590" i="9"/>
  <c r="J590" i="9"/>
  <c r="AB590" i="9"/>
  <c r="AA590" i="9"/>
  <c r="G590" i="9"/>
  <c r="Z590" i="9"/>
  <c r="Y590" i="9"/>
  <c r="E590" i="9"/>
  <c r="R590" i="9"/>
  <c r="T590" i="9"/>
  <c r="P590" i="9"/>
  <c r="V590" i="9"/>
  <c r="F590" i="9"/>
  <c r="AE590" i="9"/>
  <c r="L590" i="9"/>
  <c r="S590" i="9"/>
  <c r="U590" i="9"/>
  <c r="Q590" i="9"/>
  <c r="W590" i="9"/>
  <c r="M590" i="9"/>
  <c r="A591" i="9"/>
  <c r="B591" i="9"/>
  <c r="C591" i="9"/>
  <c r="D591" i="9"/>
  <c r="AC591" i="9"/>
  <c r="J591" i="9"/>
  <c r="AB591" i="9"/>
  <c r="AA591" i="9"/>
  <c r="G591" i="9"/>
  <c r="Z591" i="9"/>
  <c r="Y591" i="9"/>
  <c r="E591" i="9"/>
  <c r="R591" i="9"/>
  <c r="T591" i="9"/>
  <c r="P591" i="9"/>
  <c r="V591" i="9"/>
  <c r="F591" i="9"/>
  <c r="AE591" i="9"/>
  <c r="L591" i="9"/>
  <c r="S591" i="9"/>
  <c r="U591" i="9"/>
  <c r="Q591" i="9"/>
  <c r="W591" i="9"/>
  <c r="M591" i="9"/>
  <c r="A592" i="9"/>
  <c r="B592" i="9"/>
  <c r="C592" i="9"/>
  <c r="D592" i="9"/>
  <c r="AC592" i="9"/>
  <c r="J592" i="9"/>
  <c r="AB592" i="9"/>
  <c r="AA592" i="9"/>
  <c r="G592" i="9"/>
  <c r="Z592" i="9"/>
  <c r="Y592" i="9"/>
  <c r="E592" i="9"/>
  <c r="R592" i="9"/>
  <c r="T592" i="9"/>
  <c r="P592" i="9"/>
  <c r="V592" i="9"/>
  <c r="F592" i="9"/>
  <c r="AE592" i="9"/>
  <c r="L592" i="9"/>
  <c r="S592" i="9"/>
  <c r="U592" i="9"/>
  <c r="Q592" i="9"/>
  <c r="W592" i="9"/>
  <c r="M592" i="9"/>
  <c r="A593" i="9"/>
  <c r="B593" i="9"/>
  <c r="C593" i="9"/>
  <c r="D593" i="9"/>
  <c r="AC593" i="9"/>
  <c r="J593" i="9"/>
  <c r="AB593" i="9"/>
  <c r="AA593" i="9"/>
  <c r="G593" i="9"/>
  <c r="Z593" i="9"/>
  <c r="Y593" i="9"/>
  <c r="E593" i="9"/>
  <c r="R593" i="9"/>
  <c r="T593" i="9"/>
  <c r="P593" i="9"/>
  <c r="V593" i="9"/>
  <c r="F593" i="9"/>
  <c r="AE593" i="9"/>
  <c r="L593" i="9"/>
  <c r="S593" i="9"/>
  <c r="U593" i="9"/>
  <c r="Q593" i="9"/>
  <c r="W593" i="9"/>
  <c r="M593" i="9"/>
  <c r="A594" i="9"/>
  <c r="B594" i="9"/>
  <c r="C594" i="9"/>
  <c r="D594" i="9"/>
  <c r="AC594" i="9"/>
  <c r="J594" i="9"/>
  <c r="AB594" i="9"/>
  <c r="AA594" i="9"/>
  <c r="G594" i="9"/>
  <c r="Z594" i="9"/>
  <c r="Y594" i="9"/>
  <c r="E594" i="9"/>
  <c r="R594" i="9"/>
  <c r="T594" i="9"/>
  <c r="P594" i="9"/>
  <c r="V594" i="9"/>
  <c r="F594" i="9"/>
  <c r="AE594" i="9"/>
  <c r="L594" i="9"/>
  <c r="S594" i="9"/>
  <c r="U594" i="9"/>
  <c r="Q594" i="9"/>
  <c r="W594" i="9"/>
  <c r="M594" i="9"/>
  <c r="A595" i="9"/>
  <c r="B595" i="9"/>
  <c r="C595" i="9"/>
  <c r="D595" i="9"/>
  <c r="AC595" i="9"/>
  <c r="J595" i="9"/>
  <c r="AB595" i="9"/>
  <c r="AA595" i="9"/>
  <c r="G595" i="9"/>
  <c r="Z595" i="9"/>
  <c r="Y595" i="9"/>
  <c r="E595" i="9"/>
  <c r="R595" i="9"/>
  <c r="T595" i="9"/>
  <c r="P595" i="9"/>
  <c r="V595" i="9"/>
  <c r="F595" i="9"/>
  <c r="AE595" i="9"/>
  <c r="L595" i="9"/>
  <c r="S595" i="9"/>
  <c r="U595" i="9"/>
  <c r="Q595" i="9"/>
  <c r="W595" i="9"/>
  <c r="M595" i="9"/>
  <c r="A596" i="9"/>
  <c r="B596" i="9"/>
  <c r="C596" i="9"/>
  <c r="D596" i="9"/>
  <c r="AC596" i="9"/>
  <c r="J596" i="9"/>
  <c r="AB596" i="9"/>
  <c r="AA596" i="9"/>
  <c r="G596" i="9"/>
  <c r="Z596" i="9"/>
  <c r="Y596" i="9"/>
  <c r="E596" i="9"/>
  <c r="R596" i="9"/>
  <c r="T596" i="9"/>
  <c r="P596" i="9"/>
  <c r="V596" i="9"/>
  <c r="F596" i="9"/>
  <c r="AE596" i="9"/>
  <c r="L596" i="9"/>
  <c r="S596" i="9"/>
  <c r="U596" i="9"/>
  <c r="Q596" i="9"/>
  <c r="W596" i="9"/>
  <c r="M596" i="9"/>
  <c r="A597" i="9"/>
  <c r="B597" i="9"/>
  <c r="C597" i="9"/>
  <c r="D597" i="9"/>
  <c r="AC597" i="9"/>
  <c r="J597" i="9"/>
  <c r="AB597" i="9"/>
  <c r="AA597" i="9"/>
  <c r="G597" i="9"/>
  <c r="Z597" i="9"/>
  <c r="Y597" i="9"/>
  <c r="E597" i="9"/>
  <c r="R597" i="9"/>
  <c r="T597" i="9"/>
  <c r="P597" i="9"/>
  <c r="V597" i="9"/>
  <c r="F597" i="9"/>
  <c r="AE597" i="9"/>
  <c r="L597" i="9"/>
  <c r="S597" i="9"/>
  <c r="U597" i="9"/>
  <c r="Q597" i="9"/>
  <c r="W597" i="9"/>
  <c r="M597" i="9"/>
  <c r="A598" i="9"/>
  <c r="B598" i="9"/>
  <c r="C598" i="9"/>
  <c r="D598" i="9"/>
  <c r="AC598" i="9"/>
  <c r="J598" i="9"/>
  <c r="AB598" i="9"/>
  <c r="AA598" i="9"/>
  <c r="G598" i="9"/>
  <c r="Z598" i="9"/>
  <c r="Y598" i="9"/>
  <c r="E598" i="9"/>
  <c r="R598" i="9"/>
  <c r="T598" i="9"/>
  <c r="P598" i="9"/>
  <c r="V598" i="9"/>
  <c r="F598" i="9"/>
  <c r="AE598" i="9"/>
  <c r="L598" i="9"/>
  <c r="S598" i="9"/>
  <c r="U598" i="9"/>
  <c r="Q598" i="9"/>
  <c r="W598" i="9"/>
  <c r="M598" i="9"/>
  <c r="A599" i="9"/>
  <c r="B599" i="9"/>
  <c r="C599" i="9"/>
  <c r="D599" i="9"/>
  <c r="AC599" i="9"/>
  <c r="J599" i="9"/>
  <c r="AB599" i="9"/>
  <c r="AA599" i="9"/>
  <c r="G599" i="9"/>
  <c r="Z599" i="9"/>
  <c r="Y599" i="9"/>
  <c r="E599" i="9"/>
  <c r="R599" i="9"/>
  <c r="T599" i="9"/>
  <c r="P599" i="9"/>
  <c r="V599" i="9"/>
  <c r="F599" i="9"/>
  <c r="AE599" i="9"/>
  <c r="L599" i="9"/>
  <c r="S599" i="9"/>
  <c r="U599" i="9"/>
  <c r="Q599" i="9"/>
  <c r="W599" i="9"/>
  <c r="M599" i="9"/>
  <c r="A600" i="9"/>
  <c r="B600" i="9"/>
  <c r="C600" i="9"/>
  <c r="D600" i="9"/>
  <c r="AC600" i="9"/>
  <c r="J600" i="9"/>
  <c r="AB600" i="9"/>
  <c r="AA600" i="9"/>
  <c r="G600" i="9"/>
  <c r="Z600" i="9"/>
  <c r="Y600" i="9"/>
  <c r="E600" i="9"/>
  <c r="R600" i="9"/>
  <c r="T600" i="9"/>
  <c r="P600" i="9"/>
  <c r="V600" i="9"/>
  <c r="F600" i="9"/>
  <c r="AE600" i="9"/>
  <c r="L600" i="9"/>
  <c r="S600" i="9"/>
  <c r="U600" i="9"/>
  <c r="Q600" i="9"/>
  <c r="W600" i="9"/>
  <c r="M600" i="9"/>
  <c r="A601" i="9"/>
  <c r="B601" i="9"/>
  <c r="C601" i="9"/>
  <c r="D601" i="9"/>
  <c r="AC601" i="9"/>
  <c r="J601" i="9"/>
  <c r="AB601" i="9"/>
  <c r="AA601" i="9"/>
  <c r="G601" i="9"/>
  <c r="Z601" i="9"/>
  <c r="Y601" i="9"/>
  <c r="E601" i="9"/>
  <c r="R601" i="9"/>
  <c r="T601" i="9"/>
  <c r="P601" i="9"/>
  <c r="V601" i="9"/>
  <c r="F601" i="9"/>
  <c r="AE601" i="9"/>
  <c r="L601" i="9"/>
  <c r="S601" i="9"/>
  <c r="U601" i="9"/>
  <c r="Q601" i="9"/>
  <c r="W601" i="9"/>
  <c r="M601" i="9"/>
  <c r="A602" i="9"/>
  <c r="B602" i="9"/>
  <c r="C602" i="9"/>
  <c r="D602" i="9"/>
  <c r="AC602" i="9"/>
  <c r="J602" i="9"/>
  <c r="AB602" i="9"/>
  <c r="AA602" i="9"/>
  <c r="G602" i="9"/>
  <c r="Z602" i="9"/>
  <c r="Y602" i="9"/>
  <c r="E602" i="9"/>
  <c r="R602" i="9"/>
  <c r="T602" i="9"/>
  <c r="P602" i="9"/>
  <c r="V602" i="9"/>
  <c r="F602" i="9"/>
  <c r="AE602" i="9"/>
  <c r="L602" i="9"/>
  <c r="S602" i="9"/>
  <c r="U602" i="9"/>
  <c r="Q602" i="9"/>
  <c r="W602" i="9"/>
  <c r="M602" i="9"/>
  <c r="A603" i="9"/>
  <c r="B603" i="9"/>
  <c r="C603" i="9"/>
  <c r="D603" i="9"/>
  <c r="AC603" i="9"/>
  <c r="J603" i="9"/>
  <c r="AB603" i="9"/>
  <c r="AA603" i="9"/>
  <c r="G603" i="9"/>
  <c r="Z603" i="9"/>
  <c r="Y603" i="9"/>
  <c r="E603" i="9"/>
  <c r="R603" i="9"/>
  <c r="T603" i="9"/>
  <c r="P603" i="9"/>
  <c r="V603" i="9"/>
  <c r="F603" i="9"/>
  <c r="AE603" i="9"/>
  <c r="L603" i="9"/>
  <c r="S603" i="9"/>
  <c r="U603" i="9"/>
  <c r="Q603" i="9"/>
  <c r="W603" i="9"/>
  <c r="M603" i="9"/>
  <c r="A604" i="9"/>
  <c r="B604" i="9"/>
  <c r="C604" i="9"/>
  <c r="D604" i="9"/>
  <c r="AC604" i="9"/>
  <c r="J604" i="9"/>
  <c r="AB604" i="9"/>
  <c r="AA604" i="9"/>
  <c r="G604" i="9"/>
  <c r="Z604" i="9"/>
  <c r="Y604" i="9"/>
  <c r="E604" i="9"/>
  <c r="R604" i="9"/>
  <c r="T604" i="9"/>
  <c r="P604" i="9"/>
  <c r="V604" i="9"/>
  <c r="F604" i="9"/>
  <c r="AE604" i="9"/>
  <c r="L604" i="9"/>
  <c r="S604" i="9"/>
  <c r="U604" i="9"/>
  <c r="Q604" i="9"/>
  <c r="W604" i="9"/>
  <c r="M604" i="9"/>
  <c r="A605" i="9"/>
  <c r="B605" i="9"/>
  <c r="C605" i="9"/>
  <c r="D605" i="9"/>
  <c r="AC605" i="9"/>
  <c r="J605" i="9"/>
  <c r="AB605" i="9"/>
  <c r="AA605" i="9"/>
  <c r="G605" i="9"/>
  <c r="Z605" i="9"/>
  <c r="Y605" i="9"/>
  <c r="E605" i="9"/>
  <c r="R605" i="9"/>
  <c r="T605" i="9"/>
  <c r="P605" i="9"/>
  <c r="V605" i="9"/>
  <c r="F605" i="9"/>
  <c r="AE605" i="9"/>
  <c r="L605" i="9"/>
  <c r="S605" i="9"/>
  <c r="U605" i="9"/>
  <c r="Q605" i="9"/>
  <c r="W605" i="9"/>
  <c r="M605" i="9"/>
  <c r="A606" i="9"/>
  <c r="B606" i="9"/>
  <c r="C606" i="9"/>
  <c r="D606" i="9"/>
  <c r="AC606" i="9"/>
  <c r="J606" i="9"/>
  <c r="AB606" i="9"/>
  <c r="AA606" i="9"/>
  <c r="G606" i="9"/>
  <c r="Z606" i="9"/>
  <c r="Y606" i="9"/>
  <c r="E606" i="9"/>
  <c r="R606" i="9"/>
  <c r="T606" i="9"/>
  <c r="P606" i="9"/>
  <c r="V606" i="9"/>
  <c r="F606" i="9"/>
  <c r="AE606" i="9"/>
  <c r="L606" i="9"/>
  <c r="S606" i="9"/>
  <c r="U606" i="9"/>
  <c r="Q606" i="9"/>
  <c r="W606" i="9"/>
  <c r="M606" i="9"/>
  <c r="A607" i="9"/>
  <c r="B607" i="9"/>
  <c r="C607" i="9"/>
  <c r="D607" i="9"/>
  <c r="AC607" i="9"/>
  <c r="J607" i="9"/>
  <c r="AB607" i="9"/>
  <c r="AA607" i="9"/>
  <c r="G607" i="9"/>
  <c r="Z607" i="9"/>
  <c r="Y607" i="9"/>
  <c r="E607" i="9"/>
  <c r="R607" i="9"/>
  <c r="T607" i="9"/>
  <c r="P607" i="9"/>
  <c r="V607" i="9"/>
  <c r="F607" i="9"/>
  <c r="AE607" i="9"/>
  <c r="L607" i="9"/>
  <c r="S607" i="9"/>
  <c r="U607" i="9"/>
  <c r="Q607" i="9"/>
  <c r="W607" i="9"/>
  <c r="M607" i="9"/>
  <c r="A608" i="9"/>
  <c r="B608" i="9"/>
  <c r="C608" i="9"/>
  <c r="D608" i="9"/>
  <c r="AC608" i="9"/>
  <c r="J608" i="9"/>
  <c r="AB608" i="9"/>
  <c r="AA608" i="9"/>
  <c r="G608" i="9"/>
  <c r="Z608" i="9"/>
  <c r="Y608" i="9"/>
  <c r="E608" i="9"/>
  <c r="R608" i="9"/>
  <c r="T608" i="9"/>
  <c r="P608" i="9"/>
  <c r="V608" i="9"/>
  <c r="F608" i="9"/>
  <c r="AE608" i="9"/>
  <c r="L608" i="9"/>
  <c r="S608" i="9"/>
  <c r="U608" i="9"/>
  <c r="Q608" i="9"/>
  <c r="W608" i="9"/>
  <c r="M608" i="9"/>
  <c r="A609" i="9"/>
  <c r="B609" i="9"/>
  <c r="C609" i="9"/>
  <c r="D609" i="9"/>
  <c r="AC609" i="9"/>
  <c r="J609" i="9"/>
  <c r="AB609" i="9"/>
  <c r="AA609" i="9"/>
  <c r="G609" i="9"/>
  <c r="Z609" i="9"/>
  <c r="Y609" i="9"/>
  <c r="E609" i="9"/>
  <c r="R609" i="9"/>
  <c r="T609" i="9"/>
  <c r="P609" i="9"/>
  <c r="V609" i="9"/>
  <c r="F609" i="9"/>
  <c r="AE609" i="9"/>
  <c r="L609" i="9"/>
  <c r="S609" i="9"/>
  <c r="U609" i="9"/>
  <c r="Q609" i="9"/>
  <c r="W609" i="9"/>
  <c r="M609" i="9"/>
  <c r="A610" i="9"/>
  <c r="B610" i="9"/>
  <c r="C610" i="9"/>
  <c r="D610" i="9"/>
  <c r="AC610" i="9"/>
  <c r="J610" i="9"/>
  <c r="AB610" i="9"/>
  <c r="AA610" i="9"/>
  <c r="G610" i="9"/>
  <c r="Z610" i="9"/>
  <c r="Y610" i="9"/>
  <c r="E610" i="9"/>
  <c r="R610" i="9"/>
  <c r="T610" i="9"/>
  <c r="P610" i="9"/>
  <c r="V610" i="9"/>
  <c r="F610" i="9"/>
  <c r="AE610" i="9"/>
  <c r="L610" i="9"/>
  <c r="S610" i="9"/>
  <c r="U610" i="9"/>
  <c r="Q610" i="9"/>
  <c r="W610" i="9"/>
  <c r="M610" i="9"/>
  <c r="A611" i="9"/>
  <c r="B611" i="9"/>
  <c r="C611" i="9"/>
  <c r="D611" i="9"/>
  <c r="AC611" i="9"/>
  <c r="J611" i="9"/>
  <c r="AB611" i="9"/>
  <c r="AA611" i="9"/>
  <c r="G611" i="9"/>
  <c r="Z611" i="9"/>
  <c r="Y611" i="9"/>
  <c r="E611" i="9"/>
  <c r="R611" i="9"/>
  <c r="T611" i="9"/>
  <c r="P611" i="9"/>
  <c r="V611" i="9"/>
  <c r="F611" i="9"/>
  <c r="AE611" i="9"/>
  <c r="L611" i="9"/>
  <c r="S611" i="9"/>
  <c r="U611" i="9"/>
  <c r="Q611" i="9"/>
  <c r="W611" i="9"/>
  <c r="M611" i="9"/>
  <c r="A612" i="9"/>
  <c r="B612" i="9"/>
  <c r="C612" i="9"/>
  <c r="D612" i="9"/>
  <c r="AC612" i="9"/>
  <c r="J612" i="9"/>
  <c r="AB612" i="9"/>
  <c r="AA612" i="9"/>
  <c r="G612" i="9"/>
  <c r="Z612" i="9"/>
  <c r="Y612" i="9"/>
  <c r="E612" i="9"/>
  <c r="R612" i="9"/>
  <c r="T612" i="9"/>
  <c r="P612" i="9"/>
  <c r="V612" i="9"/>
  <c r="F612" i="9"/>
  <c r="AE612" i="9"/>
  <c r="L612" i="9"/>
  <c r="S612" i="9"/>
  <c r="U612" i="9"/>
  <c r="Q612" i="9"/>
  <c r="W612" i="9"/>
  <c r="M612" i="9"/>
  <c r="A613" i="9"/>
  <c r="B613" i="9"/>
  <c r="C613" i="9"/>
  <c r="D613" i="9"/>
  <c r="AC613" i="9"/>
  <c r="J613" i="9"/>
  <c r="AB613" i="9"/>
  <c r="AA613" i="9"/>
  <c r="G613" i="9"/>
  <c r="Z613" i="9"/>
  <c r="Y613" i="9"/>
  <c r="E613" i="9"/>
  <c r="R613" i="9"/>
  <c r="T613" i="9"/>
  <c r="P613" i="9"/>
  <c r="V613" i="9"/>
  <c r="F613" i="9"/>
  <c r="AE613" i="9"/>
  <c r="L613" i="9"/>
  <c r="S613" i="9"/>
  <c r="U613" i="9"/>
  <c r="Q613" i="9"/>
  <c r="W613" i="9"/>
  <c r="M613" i="9"/>
  <c r="A614" i="9"/>
  <c r="B614" i="9"/>
  <c r="C614" i="9"/>
  <c r="D614" i="9"/>
  <c r="AC614" i="9"/>
  <c r="J614" i="9"/>
  <c r="AB614" i="9"/>
  <c r="AA614" i="9"/>
  <c r="G614" i="9"/>
  <c r="Z614" i="9"/>
  <c r="Y614" i="9"/>
  <c r="E614" i="9"/>
  <c r="R614" i="9"/>
  <c r="T614" i="9"/>
  <c r="P614" i="9"/>
  <c r="V614" i="9"/>
  <c r="F614" i="9"/>
  <c r="AE614" i="9"/>
  <c r="L614" i="9"/>
  <c r="S614" i="9"/>
  <c r="U614" i="9"/>
  <c r="Q614" i="9"/>
  <c r="W614" i="9"/>
  <c r="M614" i="9"/>
  <c r="A615" i="9"/>
  <c r="B615" i="9"/>
  <c r="C615" i="9"/>
  <c r="D615" i="9"/>
  <c r="AC615" i="9"/>
  <c r="J615" i="9"/>
  <c r="AB615" i="9"/>
  <c r="AA615" i="9"/>
  <c r="G615" i="9"/>
  <c r="Z615" i="9"/>
  <c r="Y615" i="9"/>
  <c r="E615" i="9"/>
  <c r="R615" i="9"/>
  <c r="T615" i="9"/>
  <c r="P615" i="9"/>
  <c r="V615" i="9"/>
  <c r="F615" i="9"/>
  <c r="AE615" i="9"/>
  <c r="L615" i="9"/>
  <c r="S615" i="9"/>
  <c r="U615" i="9"/>
  <c r="Q615" i="9"/>
  <c r="W615" i="9"/>
  <c r="M615" i="9"/>
  <c r="A616" i="9"/>
  <c r="B616" i="9"/>
  <c r="C616" i="9"/>
  <c r="D616" i="9"/>
  <c r="AC616" i="9"/>
  <c r="J616" i="9"/>
  <c r="AB616" i="9"/>
  <c r="AA616" i="9"/>
  <c r="G616" i="9"/>
  <c r="Z616" i="9"/>
  <c r="Y616" i="9"/>
  <c r="E616" i="9"/>
  <c r="R616" i="9"/>
  <c r="T616" i="9"/>
  <c r="P616" i="9"/>
  <c r="V616" i="9"/>
  <c r="F616" i="9"/>
  <c r="AE616" i="9"/>
  <c r="L616" i="9"/>
  <c r="S616" i="9"/>
  <c r="U616" i="9"/>
  <c r="Q616" i="9"/>
  <c r="W616" i="9"/>
  <c r="M616" i="9"/>
  <c r="A617" i="9"/>
  <c r="B617" i="9"/>
  <c r="C617" i="9"/>
  <c r="D617" i="9"/>
  <c r="AC617" i="9"/>
  <c r="J617" i="9"/>
  <c r="AB617" i="9"/>
  <c r="AA617" i="9"/>
  <c r="G617" i="9"/>
  <c r="Z617" i="9"/>
  <c r="Y617" i="9"/>
  <c r="E617" i="9"/>
  <c r="R617" i="9"/>
  <c r="T617" i="9"/>
  <c r="P617" i="9"/>
  <c r="V617" i="9"/>
  <c r="F617" i="9"/>
  <c r="AE617" i="9"/>
  <c r="L617" i="9"/>
  <c r="S617" i="9"/>
  <c r="U617" i="9"/>
  <c r="Q617" i="9"/>
  <c r="W617" i="9"/>
  <c r="M617" i="9"/>
  <c r="A618" i="9"/>
  <c r="B618" i="9"/>
  <c r="C618" i="9"/>
  <c r="D618" i="9"/>
  <c r="AC618" i="9"/>
  <c r="J618" i="9"/>
  <c r="AB618" i="9"/>
  <c r="AA618" i="9"/>
  <c r="G618" i="9"/>
  <c r="Z618" i="9"/>
  <c r="Y618" i="9"/>
  <c r="E618" i="9"/>
  <c r="R618" i="9"/>
  <c r="T618" i="9"/>
  <c r="P618" i="9"/>
  <c r="V618" i="9"/>
  <c r="F618" i="9"/>
  <c r="AE618" i="9"/>
  <c r="L618" i="9"/>
  <c r="S618" i="9"/>
  <c r="U618" i="9"/>
  <c r="Q618" i="9"/>
  <c r="W618" i="9"/>
  <c r="M618" i="9"/>
  <c r="A619" i="9"/>
  <c r="B619" i="9"/>
  <c r="C619" i="9"/>
  <c r="D619" i="9"/>
  <c r="AC619" i="9"/>
  <c r="J619" i="9"/>
  <c r="AB619" i="9"/>
  <c r="AA619" i="9"/>
  <c r="G619" i="9"/>
  <c r="Z619" i="9"/>
  <c r="Y619" i="9"/>
  <c r="E619" i="9"/>
  <c r="R619" i="9"/>
  <c r="T619" i="9"/>
  <c r="P619" i="9"/>
  <c r="V619" i="9"/>
  <c r="F619" i="9"/>
  <c r="AE619" i="9"/>
  <c r="L619" i="9"/>
  <c r="S619" i="9"/>
  <c r="U619" i="9"/>
  <c r="Q619" i="9"/>
  <c r="W619" i="9"/>
  <c r="M619" i="9"/>
  <c r="A620" i="9"/>
  <c r="B620" i="9"/>
  <c r="C620" i="9"/>
  <c r="D620" i="9"/>
  <c r="AC620" i="9"/>
  <c r="J620" i="9"/>
  <c r="AB620" i="9"/>
  <c r="AA620" i="9"/>
  <c r="G620" i="9"/>
  <c r="Z620" i="9"/>
  <c r="Y620" i="9"/>
  <c r="E620" i="9"/>
  <c r="R620" i="9"/>
  <c r="T620" i="9"/>
  <c r="P620" i="9"/>
  <c r="V620" i="9"/>
  <c r="F620" i="9"/>
  <c r="AE620" i="9"/>
  <c r="L620" i="9"/>
  <c r="S620" i="9"/>
  <c r="U620" i="9"/>
  <c r="Q620" i="9"/>
  <c r="W620" i="9"/>
  <c r="M620" i="9"/>
  <c r="A621" i="9"/>
  <c r="B621" i="9"/>
  <c r="C621" i="9"/>
  <c r="D621" i="9"/>
  <c r="AC621" i="9"/>
  <c r="J621" i="9"/>
  <c r="AB621" i="9"/>
  <c r="AA621" i="9"/>
  <c r="G621" i="9"/>
  <c r="Z621" i="9"/>
  <c r="Y621" i="9"/>
  <c r="E621" i="9"/>
  <c r="R621" i="9"/>
  <c r="T621" i="9"/>
  <c r="P621" i="9"/>
  <c r="V621" i="9"/>
  <c r="F621" i="9"/>
  <c r="AE621" i="9"/>
  <c r="L621" i="9"/>
  <c r="S621" i="9"/>
  <c r="U621" i="9"/>
  <c r="Q621" i="9"/>
  <c r="W621" i="9"/>
  <c r="M621" i="9"/>
  <c r="A622" i="9"/>
  <c r="B622" i="9"/>
  <c r="C622" i="9"/>
  <c r="D622" i="9"/>
  <c r="AC622" i="9"/>
  <c r="J622" i="9"/>
  <c r="AB622" i="9"/>
  <c r="AA622" i="9"/>
  <c r="G622" i="9"/>
  <c r="Z622" i="9"/>
  <c r="Y622" i="9"/>
  <c r="E622" i="9"/>
  <c r="R622" i="9"/>
  <c r="T622" i="9"/>
  <c r="P622" i="9"/>
  <c r="V622" i="9"/>
  <c r="F622" i="9"/>
  <c r="AE622" i="9"/>
  <c r="L622" i="9"/>
  <c r="S622" i="9"/>
  <c r="U622" i="9"/>
  <c r="Q622" i="9"/>
  <c r="W622" i="9"/>
  <c r="M622" i="9"/>
  <c r="A623" i="9"/>
  <c r="B623" i="9"/>
  <c r="C623" i="9"/>
  <c r="D623" i="9"/>
  <c r="AC623" i="9"/>
  <c r="J623" i="9"/>
  <c r="AB623" i="9"/>
  <c r="AA623" i="9"/>
  <c r="G623" i="9"/>
  <c r="Z623" i="9"/>
  <c r="Y623" i="9"/>
  <c r="E623" i="9"/>
  <c r="R623" i="9"/>
  <c r="T623" i="9"/>
  <c r="P623" i="9"/>
  <c r="V623" i="9"/>
  <c r="F623" i="9"/>
  <c r="AE623" i="9"/>
  <c r="L623" i="9"/>
  <c r="S623" i="9"/>
  <c r="U623" i="9"/>
  <c r="Q623" i="9"/>
  <c r="W623" i="9"/>
  <c r="M623" i="9"/>
  <c r="A624" i="9"/>
  <c r="B624" i="9"/>
  <c r="C624" i="9"/>
  <c r="D624" i="9"/>
  <c r="AC624" i="9"/>
  <c r="J624" i="9"/>
  <c r="AA624" i="9"/>
  <c r="G624" i="9"/>
  <c r="Z624" i="9"/>
  <c r="Y624" i="9"/>
  <c r="E624" i="9"/>
  <c r="R624" i="9"/>
  <c r="T624" i="9"/>
  <c r="P624" i="9"/>
  <c r="V624" i="9"/>
  <c r="F624" i="9"/>
  <c r="AE624" i="9"/>
  <c r="L624" i="9"/>
  <c r="S624" i="9"/>
  <c r="U624" i="9"/>
  <c r="Q624" i="9"/>
  <c r="W624" i="9"/>
  <c r="M624" i="9"/>
  <c r="A625" i="9"/>
  <c r="B625" i="9"/>
  <c r="C625" i="9"/>
  <c r="D625" i="9"/>
  <c r="AC625" i="9"/>
  <c r="J625" i="9"/>
  <c r="AA625" i="9"/>
  <c r="G625" i="9"/>
  <c r="Z625" i="9"/>
  <c r="Y625" i="9"/>
  <c r="E625" i="9"/>
  <c r="R625" i="9"/>
  <c r="T625" i="9"/>
  <c r="P625" i="9"/>
  <c r="V625" i="9"/>
  <c r="F625" i="9"/>
  <c r="AE625" i="9"/>
  <c r="L625" i="9"/>
  <c r="S625" i="9"/>
  <c r="U625" i="9"/>
  <c r="Q625" i="9"/>
  <c r="W625" i="9"/>
  <c r="M625" i="9"/>
  <c r="A626" i="9"/>
  <c r="B626" i="9"/>
  <c r="C626" i="9"/>
  <c r="D626" i="9"/>
  <c r="AC626" i="9"/>
  <c r="J626" i="9"/>
  <c r="AA626" i="9"/>
  <c r="G626" i="9"/>
  <c r="Z626" i="9"/>
  <c r="Y626" i="9"/>
  <c r="E626" i="9"/>
  <c r="R626" i="9"/>
  <c r="T626" i="9"/>
  <c r="P626" i="9"/>
  <c r="V626" i="9"/>
  <c r="F626" i="9"/>
  <c r="AE626" i="9"/>
  <c r="L626" i="9"/>
  <c r="S626" i="9"/>
  <c r="U626" i="9"/>
  <c r="Q626" i="9"/>
  <c r="W626" i="9"/>
  <c r="M626" i="9"/>
  <c r="A627" i="9"/>
  <c r="B627" i="9"/>
  <c r="C627" i="9"/>
  <c r="D627" i="9"/>
  <c r="AC627" i="9"/>
  <c r="J627" i="9"/>
  <c r="AA627" i="9"/>
  <c r="G627" i="9"/>
  <c r="Z627" i="9"/>
  <c r="Y627" i="9"/>
  <c r="E627" i="9"/>
  <c r="R627" i="9"/>
  <c r="T627" i="9"/>
  <c r="P627" i="9"/>
  <c r="V627" i="9"/>
  <c r="F627" i="9"/>
  <c r="AE627" i="9"/>
  <c r="L627" i="9"/>
  <c r="S627" i="9"/>
  <c r="U627" i="9"/>
  <c r="Q627" i="9"/>
  <c r="W627" i="9"/>
  <c r="M627" i="9"/>
  <c r="A628" i="9"/>
  <c r="B628" i="9"/>
  <c r="C628" i="9"/>
  <c r="D628" i="9"/>
  <c r="AC628" i="9"/>
  <c r="J628" i="9"/>
  <c r="AA628" i="9"/>
  <c r="G628" i="9"/>
  <c r="Z628" i="9"/>
  <c r="Y628" i="9"/>
  <c r="E628" i="9"/>
  <c r="R628" i="9"/>
  <c r="T628" i="9"/>
  <c r="P628" i="9"/>
  <c r="V628" i="9"/>
  <c r="F628" i="9"/>
  <c r="AE628" i="9"/>
  <c r="L628" i="9"/>
  <c r="S628" i="9"/>
  <c r="U628" i="9"/>
  <c r="Q628" i="9"/>
  <c r="W628" i="9"/>
  <c r="M628" i="9"/>
  <c r="A629" i="9"/>
  <c r="B629" i="9"/>
  <c r="C629" i="9"/>
  <c r="D629" i="9"/>
  <c r="AC629" i="9"/>
  <c r="J629" i="9"/>
  <c r="AA629" i="9"/>
  <c r="G629" i="9"/>
  <c r="Z629" i="9"/>
  <c r="Y629" i="9"/>
  <c r="E629" i="9"/>
  <c r="R629" i="9"/>
  <c r="T629" i="9"/>
  <c r="P629" i="9"/>
  <c r="V629" i="9"/>
  <c r="F629" i="9"/>
  <c r="AE629" i="9"/>
  <c r="L629" i="9"/>
  <c r="S629" i="9"/>
  <c r="U629" i="9"/>
  <c r="Q629" i="9"/>
  <c r="W629" i="9"/>
  <c r="M629" i="9"/>
  <c r="A630" i="9"/>
  <c r="B630" i="9"/>
  <c r="C630" i="9"/>
  <c r="D630" i="9"/>
  <c r="AC630" i="9"/>
  <c r="J630" i="9"/>
  <c r="AA630" i="9"/>
  <c r="G630" i="9"/>
  <c r="Z630" i="9"/>
  <c r="Y630" i="9"/>
  <c r="E630" i="9"/>
  <c r="R630" i="9"/>
  <c r="T630" i="9"/>
  <c r="P630" i="9"/>
  <c r="V630" i="9"/>
  <c r="F630" i="9"/>
  <c r="AE630" i="9"/>
  <c r="L630" i="9"/>
  <c r="S630" i="9"/>
  <c r="U630" i="9"/>
  <c r="Q630" i="9"/>
  <c r="W630" i="9"/>
  <c r="M630" i="9"/>
  <c r="A631" i="9"/>
  <c r="B631" i="9"/>
  <c r="C631" i="9"/>
  <c r="D631" i="9"/>
  <c r="AC631" i="9"/>
  <c r="J631" i="9"/>
  <c r="AA631" i="9"/>
  <c r="G631" i="9"/>
  <c r="Z631" i="9"/>
  <c r="Y631" i="9"/>
  <c r="E631" i="9"/>
  <c r="R631" i="9"/>
  <c r="T631" i="9"/>
  <c r="P631" i="9"/>
  <c r="V631" i="9"/>
  <c r="F631" i="9"/>
  <c r="AE631" i="9"/>
  <c r="L631" i="9"/>
  <c r="S631" i="9"/>
  <c r="U631" i="9"/>
  <c r="Q631" i="9"/>
  <c r="W631" i="9"/>
  <c r="M631" i="9"/>
  <c r="A632" i="9"/>
  <c r="B632" i="9"/>
  <c r="C632" i="9"/>
  <c r="D632" i="9"/>
  <c r="AC632" i="9"/>
  <c r="J632" i="9"/>
  <c r="AA632" i="9"/>
  <c r="G632" i="9"/>
  <c r="Z632" i="9"/>
  <c r="Y632" i="9"/>
  <c r="E632" i="9"/>
  <c r="R632" i="9"/>
  <c r="T632" i="9"/>
  <c r="P632" i="9"/>
  <c r="V632" i="9"/>
  <c r="F632" i="9"/>
  <c r="AE632" i="9"/>
  <c r="L632" i="9"/>
  <c r="S632" i="9"/>
  <c r="U632" i="9"/>
  <c r="Q632" i="9"/>
  <c r="W632" i="9"/>
  <c r="M632" i="9"/>
  <c r="A633" i="9"/>
  <c r="B633" i="9"/>
  <c r="C633" i="9"/>
  <c r="D633" i="9"/>
  <c r="AC633" i="9"/>
  <c r="J633" i="9"/>
  <c r="AB633" i="9"/>
  <c r="AA633" i="9"/>
  <c r="G633" i="9"/>
  <c r="Z633" i="9"/>
  <c r="Y633" i="9"/>
  <c r="E633" i="9"/>
  <c r="R633" i="9"/>
  <c r="T633" i="9"/>
  <c r="P633" i="9"/>
  <c r="V633" i="9"/>
  <c r="F633" i="9"/>
  <c r="AE633" i="9"/>
  <c r="L633" i="9"/>
  <c r="S633" i="9"/>
  <c r="U633" i="9"/>
  <c r="Q633" i="9"/>
  <c r="W633" i="9"/>
  <c r="M633" i="9"/>
  <c r="A634" i="9"/>
  <c r="B634" i="9"/>
  <c r="C634" i="9"/>
  <c r="D634" i="9"/>
  <c r="AC634" i="9"/>
  <c r="J634" i="9"/>
  <c r="AB634" i="9"/>
  <c r="AA634" i="9"/>
  <c r="G634" i="9"/>
  <c r="Z634" i="9"/>
  <c r="Y634" i="9"/>
  <c r="E634" i="9"/>
  <c r="R634" i="9"/>
  <c r="T634" i="9"/>
  <c r="P634" i="9"/>
  <c r="V634" i="9"/>
  <c r="F634" i="9"/>
  <c r="AE634" i="9"/>
  <c r="L634" i="9"/>
  <c r="S634" i="9"/>
  <c r="U634" i="9"/>
  <c r="Q634" i="9"/>
  <c r="W634" i="9"/>
  <c r="M634" i="9"/>
  <c r="A635" i="9"/>
  <c r="B635" i="9"/>
  <c r="C635" i="9"/>
  <c r="D635" i="9"/>
  <c r="AC635" i="9"/>
  <c r="J635" i="9"/>
  <c r="AB635" i="9"/>
  <c r="AA635" i="9"/>
  <c r="G635" i="9"/>
  <c r="Z635" i="9"/>
  <c r="Y635" i="9"/>
  <c r="E635" i="9"/>
  <c r="R635" i="9"/>
  <c r="T635" i="9"/>
  <c r="P635" i="9"/>
  <c r="V635" i="9"/>
  <c r="F635" i="9"/>
  <c r="AE635" i="9"/>
  <c r="L635" i="9"/>
  <c r="S635" i="9"/>
  <c r="U635" i="9"/>
  <c r="Q635" i="9"/>
  <c r="W635" i="9"/>
  <c r="M635" i="9"/>
  <c r="A636" i="9"/>
  <c r="B636" i="9"/>
  <c r="C636" i="9"/>
  <c r="D636" i="9"/>
  <c r="AC636" i="9"/>
  <c r="J636" i="9"/>
  <c r="AB636" i="9"/>
  <c r="AA636" i="9"/>
  <c r="G636" i="9"/>
  <c r="Z636" i="9"/>
  <c r="Y636" i="9"/>
  <c r="E636" i="9"/>
  <c r="R636" i="9"/>
  <c r="T636" i="9"/>
  <c r="P636" i="9"/>
  <c r="V636" i="9"/>
  <c r="F636" i="9"/>
  <c r="AE636" i="9"/>
  <c r="L636" i="9"/>
  <c r="S636" i="9"/>
  <c r="U636" i="9"/>
  <c r="Q636" i="9"/>
  <c r="W636" i="9"/>
  <c r="M636" i="9"/>
  <c r="A637" i="9"/>
  <c r="B637" i="9"/>
  <c r="C637" i="9"/>
  <c r="D637" i="9"/>
  <c r="AC637" i="9"/>
  <c r="J637" i="9"/>
  <c r="AB637" i="9"/>
  <c r="AA637" i="9"/>
  <c r="G637" i="9"/>
  <c r="Z637" i="9"/>
  <c r="Y637" i="9"/>
  <c r="E637" i="9"/>
  <c r="R637" i="9"/>
  <c r="T637" i="9"/>
  <c r="P637" i="9"/>
  <c r="V637" i="9"/>
  <c r="F637" i="9"/>
  <c r="AE637" i="9"/>
  <c r="L637" i="9"/>
  <c r="S637" i="9"/>
  <c r="U637" i="9"/>
  <c r="Q637" i="9"/>
  <c r="W637" i="9"/>
  <c r="M637" i="9"/>
  <c r="A638" i="9"/>
  <c r="B638" i="9"/>
  <c r="C638" i="9"/>
  <c r="D638" i="9"/>
  <c r="AC638" i="9"/>
  <c r="J638" i="9"/>
  <c r="AB638" i="9"/>
  <c r="AA638" i="9"/>
  <c r="G638" i="9"/>
  <c r="Z638" i="9"/>
  <c r="Y638" i="9"/>
  <c r="E638" i="9"/>
  <c r="R638" i="9"/>
  <c r="T638" i="9"/>
  <c r="P638" i="9"/>
  <c r="V638" i="9"/>
  <c r="F638" i="9"/>
  <c r="AE638" i="9"/>
  <c r="L638" i="9"/>
  <c r="S638" i="9"/>
  <c r="U638" i="9"/>
  <c r="Q638" i="9"/>
  <c r="W638" i="9"/>
  <c r="M638" i="9"/>
  <c r="A639" i="9"/>
  <c r="B639" i="9"/>
  <c r="C639" i="9"/>
  <c r="D639" i="9"/>
  <c r="AC639" i="9"/>
  <c r="J639" i="9"/>
  <c r="AB639" i="9"/>
  <c r="AA639" i="9"/>
  <c r="G639" i="9"/>
  <c r="Z639" i="9"/>
  <c r="Y639" i="9"/>
  <c r="E639" i="9"/>
  <c r="R639" i="9"/>
  <c r="T639" i="9"/>
  <c r="P639" i="9"/>
  <c r="V639" i="9"/>
  <c r="F639" i="9"/>
  <c r="AE639" i="9"/>
  <c r="L639" i="9"/>
  <c r="S639" i="9"/>
  <c r="U639" i="9"/>
  <c r="Q639" i="9"/>
  <c r="W639" i="9"/>
  <c r="M639" i="9"/>
  <c r="A640" i="9"/>
  <c r="B640" i="9"/>
  <c r="C640" i="9"/>
  <c r="D640" i="9"/>
  <c r="AC640" i="9"/>
  <c r="J640" i="9"/>
  <c r="AB640" i="9"/>
  <c r="AA640" i="9"/>
  <c r="G640" i="9"/>
  <c r="Z640" i="9"/>
  <c r="Y640" i="9"/>
  <c r="E640" i="9"/>
  <c r="R640" i="9"/>
  <c r="T640" i="9"/>
  <c r="P640" i="9"/>
  <c r="V640" i="9"/>
  <c r="F640" i="9"/>
  <c r="AE640" i="9"/>
  <c r="L640" i="9"/>
  <c r="S640" i="9"/>
  <c r="U640" i="9"/>
  <c r="Q640" i="9"/>
  <c r="W640" i="9"/>
  <c r="M640" i="9"/>
  <c r="A641" i="9"/>
  <c r="B641" i="9"/>
  <c r="C641" i="9"/>
  <c r="D641" i="9"/>
  <c r="AC641" i="9"/>
  <c r="J641" i="9"/>
  <c r="AA641" i="9"/>
  <c r="G641" i="9"/>
  <c r="Z641" i="9"/>
  <c r="Y641" i="9"/>
  <c r="E641" i="9"/>
  <c r="R641" i="9"/>
  <c r="T641" i="9"/>
  <c r="P641" i="9"/>
  <c r="V641" i="9"/>
  <c r="F641" i="9"/>
  <c r="AE641" i="9"/>
  <c r="L641" i="9"/>
  <c r="S641" i="9"/>
  <c r="U641" i="9"/>
  <c r="Q641" i="9"/>
  <c r="W641" i="9"/>
  <c r="M641" i="9"/>
  <c r="A642" i="9"/>
  <c r="B642" i="9"/>
  <c r="C642" i="9"/>
  <c r="D642" i="9"/>
  <c r="AC642" i="9"/>
  <c r="J642" i="9"/>
  <c r="AA642" i="9"/>
  <c r="G642" i="9"/>
  <c r="Z642" i="9"/>
  <c r="Y642" i="9"/>
  <c r="E642" i="9"/>
  <c r="R642" i="9"/>
  <c r="T642" i="9"/>
  <c r="P642" i="9"/>
  <c r="V642" i="9"/>
  <c r="F642" i="9"/>
  <c r="AE642" i="9"/>
  <c r="L642" i="9"/>
  <c r="S642" i="9"/>
  <c r="U642" i="9"/>
  <c r="Q642" i="9"/>
  <c r="W642" i="9"/>
  <c r="M642" i="9"/>
  <c r="A643" i="9"/>
  <c r="B643" i="9"/>
  <c r="C643" i="9"/>
  <c r="D643" i="9"/>
  <c r="AC643" i="9"/>
  <c r="J643" i="9"/>
  <c r="AA643" i="9"/>
  <c r="G643" i="9"/>
  <c r="Z643" i="9"/>
  <c r="Y643" i="9"/>
  <c r="E643" i="9"/>
  <c r="R643" i="9"/>
  <c r="T643" i="9"/>
  <c r="P643" i="9"/>
  <c r="V643" i="9"/>
  <c r="F643" i="9"/>
  <c r="AE643" i="9"/>
  <c r="L643" i="9"/>
  <c r="S643" i="9"/>
  <c r="U643" i="9"/>
  <c r="Q643" i="9"/>
  <c r="W643" i="9"/>
  <c r="M643" i="9"/>
  <c r="A644" i="9"/>
  <c r="B644" i="9"/>
  <c r="C644" i="9"/>
  <c r="D644" i="9"/>
  <c r="AC644" i="9"/>
  <c r="J644" i="9"/>
  <c r="AA644" i="9"/>
  <c r="G644" i="9"/>
  <c r="Z644" i="9"/>
  <c r="Y644" i="9"/>
  <c r="E644" i="9"/>
  <c r="R644" i="9"/>
  <c r="T644" i="9"/>
  <c r="P644" i="9"/>
  <c r="V644" i="9"/>
  <c r="F644" i="9"/>
  <c r="AE644" i="9"/>
  <c r="L644" i="9"/>
  <c r="S644" i="9"/>
  <c r="U644" i="9"/>
  <c r="Q644" i="9"/>
  <c r="W644" i="9"/>
  <c r="M644" i="9"/>
  <c r="A645" i="9"/>
  <c r="B645" i="9"/>
  <c r="C645" i="9"/>
  <c r="D645" i="9"/>
  <c r="AC645" i="9"/>
  <c r="J645" i="9"/>
  <c r="AA645" i="9"/>
  <c r="G645" i="9"/>
  <c r="Z645" i="9"/>
  <c r="Y645" i="9"/>
  <c r="E645" i="9"/>
  <c r="R645" i="9"/>
  <c r="T645" i="9"/>
  <c r="P645" i="9"/>
  <c r="V645" i="9"/>
  <c r="F645" i="9"/>
  <c r="AE645" i="9"/>
  <c r="L645" i="9"/>
  <c r="S645" i="9"/>
  <c r="U645" i="9"/>
  <c r="Q645" i="9"/>
  <c r="W645" i="9"/>
  <c r="M645" i="9"/>
  <c r="A646" i="9"/>
  <c r="B646" i="9"/>
  <c r="C646" i="9"/>
  <c r="D646" i="9"/>
  <c r="AC646" i="9"/>
  <c r="J646" i="9"/>
  <c r="AA646" i="9"/>
  <c r="G646" i="9"/>
  <c r="Z646" i="9"/>
  <c r="Y646" i="9"/>
  <c r="E646" i="9"/>
  <c r="R646" i="9"/>
  <c r="T646" i="9"/>
  <c r="P646" i="9"/>
  <c r="V646" i="9"/>
  <c r="F646" i="9"/>
  <c r="AE646" i="9"/>
  <c r="L646" i="9"/>
  <c r="S646" i="9"/>
  <c r="U646" i="9"/>
  <c r="Q646" i="9"/>
  <c r="W646" i="9"/>
  <c r="M646" i="9"/>
  <c r="A647" i="9"/>
  <c r="B647" i="9"/>
  <c r="C647" i="9"/>
  <c r="D647" i="9"/>
  <c r="AC647" i="9"/>
  <c r="J647" i="9"/>
  <c r="AA647" i="9"/>
  <c r="G647" i="9"/>
  <c r="Z647" i="9"/>
  <c r="Y647" i="9"/>
  <c r="E647" i="9"/>
  <c r="R647" i="9"/>
  <c r="T647" i="9"/>
  <c r="P647" i="9"/>
  <c r="V647" i="9"/>
  <c r="F647" i="9"/>
  <c r="AE647" i="9"/>
  <c r="L647" i="9"/>
  <c r="S647" i="9"/>
  <c r="U647" i="9"/>
  <c r="Q647" i="9"/>
  <c r="W647" i="9"/>
  <c r="M647" i="9"/>
  <c r="A648" i="9"/>
  <c r="B648" i="9"/>
  <c r="C648" i="9"/>
  <c r="D648" i="9"/>
  <c r="AC648" i="9"/>
  <c r="J648" i="9"/>
  <c r="AA648" i="9"/>
  <c r="G648" i="9"/>
  <c r="Z648" i="9"/>
  <c r="Y648" i="9"/>
  <c r="E648" i="9"/>
  <c r="R648" i="9"/>
  <c r="T648" i="9"/>
  <c r="P648" i="9"/>
  <c r="V648" i="9"/>
  <c r="F648" i="9"/>
  <c r="AE648" i="9"/>
  <c r="L648" i="9"/>
  <c r="S648" i="9"/>
  <c r="U648" i="9"/>
  <c r="Q648" i="9"/>
  <c r="W648" i="9"/>
  <c r="M648" i="9"/>
  <c r="A649" i="9"/>
  <c r="B649" i="9"/>
  <c r="C649" i="9"/>
  <c r="D649" i="9"/>
  <c r="AC649" i="9"/>
  <c r="J649" i="9"/>
  <c r="AA649" i="9"/>
  <c r="G649" i="9"/>
  <c r="Z649" i="9"/>
  <c r="Y649" i="9"/>
  <c r="E649" i="9"/>
  <c r="R649" i="9"/>
  <c r="T649" i="9"/>
  <c r="P649" i="9"/>
  <c r="V649" i="9"/>
  <c r="F649" i="9"/>
  <c r="AE649" i="9"/>
  <c r="L649" i="9"/>
  <c r="S649" i="9"/>
  <c r="U649" i="9"/>
  <c r="Q649" i="9"/>
  <c r="W649" i="9"/>
  <c r="M649" i="9"/>
  <c r="A650" i="9"/>
  <c r="B650" i="9"/>
  <c r="C650" i="9"/>
  <c r="D650" i="9"/>
  <c r="AC650" i="9"/>
  <c r="J650" i="9"/>
  <c r="AB650" i="9"/>
  <c r="AA650" i="9"/>
  <c r="G650" i="9"/>
  <c r="Z650" i="9"/>
  <c r="Y650" i="9"/>
  <c r="E650" i="9"/>
  <c r="R650" i="9"/>
  <c r="T650" i="9"/>
  <c r="P650" i="9"/>
  <c r="V650" i="9"/>
  <c r="F650" i="9"/>
  <c r="AE650" i="9"/>
  <c r="L650" i="9"/>
  <c r="S650" i="9"/>
  <c r="U650" i="9"/>
  <c r="Q650" i="9"/>
  <c r="W650" i="9"/>
  <c r="M650" i="9"/>
  <c r="A651" i="9"/>
  <c r="B651" i="9"/>
  <c r="C651" i="9"/>
  <c r="D651" i="9"/>
  <c r="AC651" i="9"/>
  <c r="J651" i="9"/>
  <c r="AB651" i="9"/>
  <c r="AA651" i="9"/>
  <c r="G651" i="9"/>
  <c r="Z651" i="9"/>
  <c r="Y651" i="9"/>
  <c r="E651" i="9"/>
  <c r="R651" i="9"/>
  <c r="T651" i="9"/>
  <c r="P651" i="9"/>
  <c r="V651" i="9"/>
  <c r="F651" i="9"/>
  <c r="AE651" i="9"/>
  <c r="L651" i="9"/>
  <c r="S651" i="9"/>
  <c r="U651" i="9"/>
  <c r="Q651" i="9"/>
  <c r="W651" i="9"/>
  <c r="M651" i="9"/>
  <c r="A652" i="9"/>
  <c r="B652" i="9"/>
  <c r="C652" i="9"/>
  <c r="D652" i="9"/>
  <c r="AC652" i="9"/>
  <c r="J652" i="9"/>
  <c r="AB652" i="9"/>
  <c r="AA652" i="9"/>
  <c r="G652" i="9"/>
  <c r="Z652" i="9"/>
  <c r="Y652" i="9"/>
  <c r="E652" i="9"/>
  <c r="R652" i="9"/>
  <c r="T652" i="9"/>
  <c r="P652" i="9"/>
  <c r="V652" i="9"/>
  <c r="F652" i="9"/>
  <c r="AE652" i="9"/>
  <c r="L652" i="9"/>
  <c r="S652" i="9"/>
  <c r="U652" i="9"/>
  <c r="Q652" i="9"/>
  <c r="W652" i="9"/>
  <c r="M652" i="9"/>
  <c r="A653" i="9"/>
  <c r="B653" i="9"/>
  <c r="C653" i="9"/>
  <c r="D653" i="9"/>
  <c r="AC653" i="9"/>
  <c r="J653" i="9"/>
  <c r="AB653" i="9"/>
  <c r="AA653" i="9"/>
  <c r="G653" i="9"/>
  <c r="Z653" i="9"/>
  <c r="Y653" i="9"/>
  <c r="E653" i="9"/>
  <c r="R653" i="9"/>
  <c r="T653" i="9"/>
  <c r="P653" i="9"/>
  <c r="V653" i="9"/>
  <c r="F653" i="9"/>
  <c r="AE653" i="9"/>
  <c r="L653" i="9"/>
  <c r="S653" i="9"/>
  <c r="U653" i="9"/>
  <c r="Q653" i="9"/>
  <c r="W653" i="9"/>
  <c r="M653" i="9"/>
  <c r="A654" i="9"/>
  <c r="B654" i="9"/>
  <c r="C654" i="9"/>
  <c r="D654" i="9"/>
  <c r="AC654" i="9"/>
  <c r="J654" i="9"/>
  <c r="AB654" i="9"/>
  <c r="AA654" i="9"/>
  <c r="G654" i="9"/>
  <c r="Z654" i="9"/>
  <c r="Y654" i="9"/>
  <c r="E654" i="9"/>
  <c r="R654" i="9"/>
  <c r="T654" i="9"/>
  <c r="P654" i="9"/>
  <c r="V654" i="9"/>
  <c r="F654" i="9"/>
  <c r="AE654" i="9"/>
  <c r="L654" i="9"/>
  <c r="S654" i="9"/>
  <c r="U654" i="9"/>
  <c r="Q654" i="9"/>
  <c r="W654" i="9"/>
  <c r="M654" i="9"/>
  <c r="A655" i="9"/>
  <c r="B655" i="9"/>
  <c r="C655" i="9"/>
  <c r="D655" i="9"/>
  <c r="AC655" i="9"/>
  <c r="J655" i="9"/>
  <c r="AB655" i="9"/>
  <c r="AA655" i="9"/>
  <c r="G655" i="9"/>
  <c r="Z655" i="9"/>
  <c r="Y655" i="9"/>
  <c r="E655" i="9"/>
  <c r="R655" i="9"/>
  <c r="T655" i="9"/>
  <c r="P655" i="9"/>
  <c r="V655" i="9"/>
  <c r="F655" i="9"/>
  <c r="AE655" i="9"/>
  <c r="L655" i="9"/>
  <c r="S655" i="9"/>
  <c r="U655" i="9"/>
  <c r="Q655" i="9"/>
  <c r="W655" i="9"/>
  <c r="M655" i="9"/>
  <c r="A656" i="9"/>
  <c r="B656" i="9"/>
  <c r="C656" i="9"/>
  <c r="D656" i="9"/>
  <c r="AC656" i="9"/>
  <c r="J656" i="9"/>
  <c r="AB656" i="9"/>
  <c r="AA656" i="9"/>
  <c r="G656" i="9"/>
  <c r="Z656" i="9"/>
  <c r="Y656" i="9"/>
  <c r="E656" i="9"/>
  <c r="R656" i="9"/>
  <c r="T656" i="9"/>
  <c r="P656" i="9"/>
  <c r="V656" i="9"/>
  <c r="F656" i="9"/>
  <c r="AE656" i="9"/>
  <c r="L656" i="9"/>
  <c r="S656" i="9"/>
  <c r="U656" i="9"/>
  <c r="Q656" i="9"/>
  <c r="W656" i="9"/>
  <c r="M656" i="9"/>
  <c r="A657" i="9"/>
  <c r="B657" i="9"/>
  <c r="C657" i="9"/>
  <c r="D657" i="9"/>
  <c r="AC657" i="9"/>
  <c r="J657" i="9"/>
  <c r="AB657" i="9"/>
  <c r="AA657" i="9"/>
  <c r="G657" i="9"/>
  <c r="Z657" i="9"/>
  <c r="Y657" i="9"/>
  <c r="E657" i="9"/>
  <c r="R657" i="9"/>
  <c r="T657" i="9"/>
  <c r="P657" i="9"/>
  <c r="V657" i="9"/>
  <c r="F657" i="9"/>
  <c r="AE657" i="9"/>
  <c r="L657" i="9"/>
  <c r="S657" i="9"/>
  <c r="U657" i="9"/>
  <c r="Q657" i="9"/>
  <c r="W657" i="9"/>
  <c r="M657" i="9"/>
  <c r="D47" i="10"/>
  <c r="D46" i="10"/>
  <c r="D45" i="10"/>
  <c r="D44" i="10"/>
  <c r="D43" i="10"/>
  <c r="D42" i="10"/>
  <c r="D41" i="10"/>
  <c r="D40" i="10"/>
  <c r="D39" i="10"/>
  <c r="D38" i="10"/>
  <c r="D37" i="10"/>
  <c r="D36" i="10"/>
  <c r="D35" i="10"/>
  <c r="D34" i="10"/>
  <c r="D33" i="10"/>
  <c r="D32" i="10"/>
  <c r="D31" i="10"/>
  <c r="D30" i="10"/>
  <c r="D29" i="10"/>
  <c r="D28" i="10"/>
  <c r="D27" i="10"/>
  <c r="D26" i="10"/>
  <c r="D25" i="10"/>
  <c r="D24" i="10"/>
  <c r="D23" i="10"/>
  <c r="D22" i="10"/>
  <c r="D21" i="10"/>
  <c r="D20" i="10"/>
  <c r="D19" i="10"/>
  <c r="D18" i="10"/>
  <c r="D17" i="10"/>
  <c r="D16" i="10"/>
  <c r="D15" i="10"/>
  <c r="D14" i="10"/>
  <c r="D13" i="10"/>
  <c r="D12" i="10"/>
  <c r="D11" i="10"/>
  <c r="D10" i="10"/>
  <c r="D9" i="10"/>
  <c r="D8" i="10"/>
  <c r="D7" i="10"/>
  <c r="D6" i="10"/>
  <c r="D5" i="10"/>
  <c r="D4" i="10"/>
  <c r="D3" i="10"/>
  <c r="D2" i="10"/>
  <c r="D658" i="8"/>
  <c r="D603" i="8"/>
  <c r="D485" i="8"/>
  <c r="D78" i="8"/>
  <c r="D253" i="8"/>
  <c r="D62" i="8"/>
  <c r="D644" i="8"/>
  <c r="D362" i="8"/>
  <c r="D122" i="8"/>
  <c r="D381" i="8"/>
  <c r="D592" i="8"/>
  <c r="D648" i="8"/>
  <c r="D365" i="8"/>
  <c r="D433" i="8"/>
  <c r="D562" i="8"/>
  <c r="D424" i="8"/>
  <c r="D247" i="8"/>
  <c r="D542" i="8"/>
  <c r="D538" i="8"/>
  <c r="D308" i="8"/>
  <c r="D427" i="8"/>
  <c r="D337" i="8"/>
  <c r="D317" i="8"/>
  <c r="D597" i="8"/>
  <c r="D395" i="8"/>
  <c r="D484" i="8"/>
  <c r="D428" i="8"/>
  <c r="D319" i="8"/>
  <c r="D80" i="8"/>
  <c r="D162" i="8"/>
  <c r="D47" i="8"/>
  <c r="D115" i="8"/>
  <c r="D272" i="8"/>
  <c r="D228" i="8"/>
  <c r="D60" i="8"/>
  <c r="D322" i="8"/>
  <c r="D271" i="8"/>
  <c r="D643" i="8"/>
  <c r="D383" i="8"/>
  <c r="D559" i="8"/>
  <c r="D368" i="8"/>
  <c r="D116" i="8"/>
  <c r="D97" i="8"/>
  <c r="D543" i="8"/>
  <c r="D209" i="8"/>
  <c r="D67" i="8"/>
  <c r="D388" i="8"/>
  <c r="D137" i="8"/>
  <c r="D429" i="8"/>
  <c r="D374" i="8"/>
  <c r="D196" i="8"/>
  <c r="D174" i="8"/>
  <c r="D310" i="8"/>
  <c r="D51" i="8"/>
  <c r="D548" i="8"/>
  <c r="D274" i="8"/>
  <c r="D541" i="8"/>
  <c r="D333" i="8"/>
  <c r="D73" i="8"/>
  <c r="D411" i="8"/>
  <c r="D230" i="8"/>
  <c r="D110" i="8"/>
  <c r="D526" i="8"/>
  <c r="D571" i="8"/>
  <c r="D56" i="8"/>
  <c r="D244" i="8"/>
  <c r="D336" i="8"/>
  <c r="D564" i="8"/>
  <c r="D486" i="8"/>
  <c r="D584" i="8"/>
  <c r="D148" i="8"/>
  <c r="D647" i="8"/>
  <c r="D595" i="8"/>
  <c r="D594" i="8"/>
  <c r="D74" i="8"/>
  <c r="D52" i="8"/>
  <c r="D248" i="8"/>
  <c r="D635" i="8"/>
  <c r="D315" i="8"/>
  <c r="D491" i="8"/>
  <c r="D422" i="8"/>
  <c r="D129" i="8"/>
  <c r="D258" i="8"/>
  <c r="D156" i="8"/>
  <c r="D277" i="8"/>
  <c r="D552" i="8"/>
  <c r="D197" i="8"/>
  <c r="D325" i="8"/>
  <c r="D64" i="8"/>
  <c r="D511" i="8"/>
  <c r="D252" i="8"/>
  <c r="D634" i="8"/>
  <c r="D363" i="8"/>
  <c r="D371" i="8"/>
  <c r="D168" i="8"/>
  <c r="D586" i="8"/>
  <c r="D480" i="8"/>
  <c r="D407" i="8"/>
  <c r="D577" i="8"/>
  <c r="D84" i="8"/>
  <c r="D133" i="8"/>
  <c r="D477" i="8"/>
  <c r="D628" i="8"/>
  <c r="D127" i="8"/>
  <c r="D335" i="8"/>
  <c r="D295" i="8"/>
  <c r="D404" i="8"/>
  <c r="D231" i="8"/>
  <c r="D554" i="8"/>
  <c r="D466" i="8"/>
  <c r="D653" i="8"/>
  <c r="D221" i="8"/>
  <c r="D544" i="8"/>
  <c r="D232" i="8"/>
  <c r="D372" i="8"/>
  <c r="D431" i="8"/>
  <c r="D468" i="8"/>
  <c r="D657" i="8"/>
  <c r="D285" i="8"/>
  <c r="D346" i="8"/>
  <c r="D186" i="8"/>
  <c r="D304" i="8"/>
  <c r="D503" i="8"/>
  <c r="D261" i="8"/>
  <c r="D189" i="8"/>
  <c r="D479" i="8"/>
  <c r="D65" i="8"/>
  <c r="D38" i="8"/>
  <c r="D184" i="8"/>
  <c r="D385" i="8"/>
  <c r="D488" i="8"/>
  <c r="D151" i="8"/>
  <c r="D86" i="8"/>
  <c r="D469" i="8"/>
  <c r="D509" i="8"/>
  <c r="D296" i="8"/>
  <c r="D575" i="8"/>
  <c r="D185" i="8"/>
  <c r="D292" i="8"/>
  <c r="D606" i="8"/>
  <c r="D523" i="8"/>
  <c r="D601" i="8"/>
  <c r="D22" i="8"/>
  <c r="D255" i="8"/>
  <c r="D70" i="8"/>
  <c r="D235" i="8"/>
  <c r="D354" i="8"/>
  <c r="D305" i="8"/>
  <c r="D166" i="8"/>
  <c r="D321" i="8"/>
  <c r="D369" i="8"/>
  <c r="D93" i="8"/>
  <c r="D18" i="8"/>
  <c r="D14" i="8"/>
  <c r="D10" i="8"/>
  <c r="D6" i="8"/>
  <c r="D5" i="8"/>
  <c r="D4" i="8"/>
  <c r="D2" i="8"/>
  <c r="D278" i="8"/>
  <c r="D640" i="8"/>
  <c r="D534" i="8"/>
  <c r="D351" i="8"/>
  <c r="D109" i="8"/>
  <c r="D323" i="8"/>
  <c r="D625" i="8"/>
  <c r="D524" i="8"/>
  <c r="D254" i="8"/>
  <c r="D343" i="8"/>
  <c r="D268" i="8"/>
  <c r="D495" i="8"/>
  <c r="D54" i="8"/>
  <c r="D602" i="8"/>
  <c r="D188" i="8"/>
  <c r="D95" i="8"/>
  <c r="D659" i="8"/>
  <c r="D463" i="8"/>
  <c r="D89" i="8"/>
  <c r="D618" i="8"/>
  <c r="D566" i="8"/>
  <c r="D519" i="8"/>
  <c r="D563" i="8"/>
  <c r="D134" i="8"/>
  <c r="D462" i="8"/>
  <c r="D574" i="8"/>
  <c r="D179" i="8"/>
  <c r="D660" i="8"/>
  <c r="D339" i="8"/>
  <c r="D68" i="8"/>
  <c r="D46" i="8"/>
  <c r="D36" i="8"/>
  <c r="D622" i="8"/>
  <c r="D216" i="8"/>
  <c r="D612" i="8"/>
  <c r="D585" i="8"/>
  <c r="D152" i="8"/>
  <c r="D287" i="8"/>
  <c r="D366" i="8"/>
  <c r="D57" i="8"/>
  <c r="D21" i="8"/>
  <c r="D344" i="8"/>
  <c r="D568" i="8"/>
  <c r="D241" i="8"/>
  <c r="D661" i="8"/>
  <c r="D8" i="8"/>
  <c r="D7" i="8"/>
  <c r="D482" i="8"/>
  <c r="D590" i="8"/>
  <c r="D604" i="8"/>
  <c r="D318" i="8"/>
  <c r="D236" i="8"/>
  <c r="D518" i="8"/>
  <c r="D655" i="8"/>
  <c r="D309" i="8"/>
  <c r="D556" i="8"/>
  <c r="D379" i="8"/>
  <c r="D460" i="8"/>
  <c r="D417" i="8"/>
  <c r="D215" i="8"/>
  <c r="D27" i="8"/>
  <c r="D334" i="8"/>
  <c r="D176" i="8"/>
  <c r="D498" i="8"/>
  <c r="D458" i="8"/>
  <c r="D288" i="8"/>
  <c r="D257" i="8"/>
  <c r="D400" i="8"/>
  <c r="D240" i="8"/>
  <c r="D475" i="8"/>
  <c r="D392" i="8"/>
  <c r="D192" i="8"/>
  <c r="D580" i="8"/>
  <c r="D391" i="8"/>
  <c r="D340" i="8"/>
  <c r="D444" i="8"/>
  <c r="D193" i="8"/>
  <c r="D59" i="8"/>
  <c r="D627" i="8"/>
  <c r="D624" i="8"/>
  <c r="D529" i="8"/>
  <c r="D367" i="8"/>
  <c r="D434" i="8"/>
  <c r="D410" i="8"/>
  <c r="D662" i="8"/>
  <c r="D591" i="8"/>
  <c r="D364" i="8"/>
  <c r="D49" i="8"/>
  <c r="D294" i="8"/>
  <c r="D270" i="8"/>
  <c r="D108" i="8"/>
  <c r="D630" i="8"/>
  <c r="D614" i="8"/>
  <c r="D605" i="8"/>
  <c r="D620" i="8"/>
  <c r="D345" i="8"/>
  <c r="D600" i="8"/>
  <c r="D599" i="8"/>
  <c r="D259" i="8"/>
  <c r="D408" i="8"/>
  <c r="D256" i="8"/>
  <c r="D589" i="8"/>
  <c r="D286" i="8"/>
  <c r="D348" i="8"/>
  <c r="D633" i="8"/>
  <c r="D573" i="8"/>
  <c r="D451" i="8"/>
  <c r="D572" i="8"/>
  <c r="D77" i="8"/>
  <c r="D663" i="8"/>
  <c r="D195" i="8"/>
  <c r="D499" i="8"/>
  <c r="D510" i="8"/>
  <c r="D471" i="8"/>
  <c r="D242" i="8"/>
  <c r="D347" i="8"/>
  <c r="D651" i="8"/>
  <c r="D443" i="8"/>
  <c r="D560" i="8"/>
  <c r="D126" i="8"/>
  <c r="D540" i="8"/>
  <c r="D646" i="8"/>
  <c r="D537" i="8"/>
  <c r="D664" i="8"/>
  <c r="D11" i="8"/>
  <c r="D547" i="8"/>
  <c r="D15" i="8"/>
  <c r="D387" i="8"/>
  <c r="D569" i="8"/>
  <c r="D106" i="8"/>
  <c r="D82" i="8"/>
  <c r="D145" i="8"/>
  <c r="D66" i="8"/>
  <c r="D139" i="8"/>
  <c r="D665" i="8"/>
  <c r="D135" i="8"/>
  <c r="D513" i="8"/>
  <c r="D302" i="8"/>
  <c r="D497" i="8"/>
  <c r="D164" i="8"/>
  <c r="D545" i="8"/>
  <c r="D487" i="8"/>
  <c r="D98" i="8"/>
  <c r="D279" i="8"/>
  <c r="D666" i="8"/>
  <c r="D667" i="8"/>
  <c r="D668" i="8"/>
  <c r="D157" i="8"/>
  <c r="D598" i="8"/>
  <c r="D213" i="8"/>
  <c r="D455" i="8"/>
  <c r="D143" i="8"/>
  <c r="D123" i="8"/>
  <c r="D621" i="8"/>
  <c r="D87" i="8"/>
  <c r="D142" i="8"/>
  <c r="D35" i="8"/>
  <c r="D514" i="8"/>
  <c r="D402" i="8"/>
  <c r="D481" i="8"/>
  <c r="D454" i="8"/>
  <c r="D449" i="8"/>
  <c r="D396" i="8"/>
  <c r="D442" i="8"/>
  <c r="D447" i="8"/>
  <c r="D436" i="8"/>
  <c r="D425" i="8"/>
  <c r="D669" i="8"/>
  <c r="D465" i="8"/>
  <c r="D420" i="8"/>
  <c r="D412" i="8"/>
  <c r="D608" i="8"/>
  <c r="D19" i="8"/>
  <c r="D48" i="8"/>
  <c r="D198" i="8"/>
  <c r="D654" i="8"/>
  <c r="D204" i="8"/>
  <c r="D298" i="8"/>
  <c r="D262" i="8"/>
  <c r="D656" i="8"/>
  <c r="D403" i="8"/>
  <c r="D394" i="8"/>
  <c r="D399" i="8"/>
  <c r="D397" i="8"/>
  <c r="D450" i="8"/>
  <c r="D398" i="8"/>
  <c r="D182" i="8"/>
  <c r="D128" i="8"/>
  <c r="D41" i="8"/>
  <c r="D154" i="8"/>
  <c r="D378" i="8"/>
  <c r="D382" i="8"/>
  <c r="D103" i="8"/>
  <c r="D150" i="8"/>
  <c r="D380" i="8"/>
  <c r="D619" i="8"/>
  <c r="D376" i="8"/>
  <c r="D670" i="8"/>
  <c r="D583" i="8"/>
  <c r="D161" i="8"/>
  <c r="D200" i="8"/>
  <c r="D356" i="8"/>
  <c r="D210" i="8"/>
  <c r="D355" i="8"/>
  <c r="D332" i="8"/>
  <c r="D316" i="8"/>
  <c r="D452" i="8"/>
  <c r="D178" i="8"/>
  <c r="D626" i="8"/>
  <c r="D638" i="8"/>
  <c r="D377" i="8"/>
  <c r="D281" i="8"/>
  <c r="D588" i="8"/>
  <c r="D645" i="8"/>
  <c r="D390" i="8"/>
  <c r="D291" i="8"/>
  <c r="D289" i="8"/>
  <c r="D160" i="8"/>
  <c r="D79" i="8"/>
  <c r="D493" i="8"/>
  <c r="D549" i="8"/>
  <c r="D521" i="8"/>
  <c r="D438" i="8"/>
  <c r="D561" i="8"/>
  <c r="D237" i="8"/>
  <c r="D31" i="8"/>
  <c r="D249" i="8"/>
  <c r="D72" i="8"/>
  <c r="D239" i="8"/>
  <c r="D92" i="8"/>
  <c r="D218" i="8"/>
  <c r="D12" i="8"/>
  <c r="D629" i="8"/>
  <c r="D565" i="8"/>
  <c r="D671" i="8"/>
  <c r="D225" i="8"/>
  <c r="D16" i="8"/>
  <c r="D212" i="8"/>
  <c r="D446" i="8"/>
  <c r="D476" i="8"/>
  <c r="D159" i="8"/>
  <c r="D650" i="8"/>
  <c r="D587" i="8"/>
  <c r="D389" i="8"/>
  <c r="D202" i="8"/>
  <c r="D616" i="8"/>
  <c r="D132" i="8"/>
  <c r="D119" i="8"/>
  <c r="D102" i="8"/>
  <c r="D226" i="8"/>
  <c r="D401" i="8"/>
  <c r="D459" i="8"/>
  <c r="D61" i="8"/>
  <c r="D533" i="8"/>
  <c r="D42" i="8"/>
  <c r="D448" i="8"/>
  <c r="D474" i="8"/>
  <c r="D505" i="8"/>
  <c r="D45" i="8"/>
  <c r="D299" i="8"/>
  <c r="D349" i="8"/>
  <c r="D473" i="8"/>
  <c r="D413" i="8"/>
  <c r="D50" i="8"/>
  <c r="D55" i="8"/>
  <c r="D175" i="8"/>
  <c r="D284" i="8"/>
  <c r="D170" i="8"/>
  <c r="D153" i="8"/>
  <c r="D180" i="8"/>
  <c r="D147" i="8"/>
  <c r="D581" i="8"/>
  <c r="D105" i="8"/>
  <c r="D672" i="8"/>
  <c r="D673" i="8"/>
  <c r="D350" i="8"/>
  <c r="D63" i="8"/>
  <c r="D353" i="8"/>
  <c r="D415" i="8"/>
  <c r="D652" i="8"/>
  <c r="D546" i="8"/>
  <c r="D649" i="8"/>
  <c r="D516" i="8"/>
  <c r="D674" i="8"/>
  <c r="D405" i="8"/>
  <c r="D642" i="8"/>
  <c r="D641" i="8"/>
  <c r="D275" i="8"/>
  <c r="D20" i="8"/>
  <c r="D639" i="8"/>
  <c r="D457" i="8"/>
  <c r="D637" i="8"/>
  <c r="D636" i="8"/>
  <c r="D632" i="8"/>
  <c r="D631" i="8"/>
  <c r="D623" i="8"/>
  <c r="D613" i="8"/>
  <c r="D611" i="8"/>
  <c r="D610" i="8"/>
  <c r="D609" i="8"/>
  <c r="D607" i="8"/>
  <c r="D675" i="8"/>
  <c r="D596" i="8"/>
  <c r="D593" i="8"/>
  <c r="D30" i="8"/>
  <c r="D406" i="8"/>
  <c r="D582" i="8"/>
  <c r="D320" i="8"/>
  <c r="D464" i="8"/>
  <c r="D579" i="8"/>
  <c r="D578" i="8"/>
  <c r="D85" i="8"/>
  <c r="D617" i="8"/>
  <c r="D567" i="8"/>
  <c r="D558" i="8"/>
  <c r="D146" i="8"/>
  <c r="D557" i="8"/>
  <c r="D181" i="8"/>
  <c r="D555" i="8"/>
  <c r="D553" i="8"/>
  <c r="D676" i="8"/>
  <c r="D550" i="8"/>
  <c r="D536" i="8"/>
  <c r="D535" i="8"/>
  <c r="D532" i="8"/>
  <c r="D158" i="8"/>
  <c r="D531" i="8"/>
  <c r="D53" i="8"/>
  <c r="D530" i="8"/>
  <c r="D243" i="8"/>
  <c r="D43" i="8"/>
  <c r="D528" i="8"/>
  <c r="D527" i="8"/>
  <c r="D525" i="8"/>
  <c r="D430" i="8"/>
  <c r="D522" i="8"/>
  <c r="D173" i="8"/>
  <c r="D3" i="8"/>
  <c r="D520" i="8"/>
  <c r="D677" i="8"/>
  <c r="D517" i="8"/>
  <c r="D515" i="8"/>
  <c r="D678" i="8"/>
  <c r="D512" i="8"/>
  <c r="D508" i="8"/>
  <c r="D507" i="8"/>
  <c r="D506" i="8"/>
  <c r="D504" i="8"/>
  <c r="D502" i="8"/>
  <c r="D500" i="8"/>
  <c r="D679" i="8"/>
  <c r="D329" i="8"/>
  <c r="D496" i="8"/>
  <c r="D494" i="8"/>
  <c r="D492" i="8"/>
  <c r="D490" i="8"/>
  <c r="D384" i="8"/>
  <c r="D187" i="8"/>
  <c r="D489" i="8"/>
  <c r="D359" i="8"/>
  <c r="D483" i="8"/>
  <c r="D472" i="8"/>
  <c r="D470" i="8"/>
  <c r="D680" i="8"/>
  <c r="D681" i="8"/>
  <c r="D456" i="8"/>
  <c r="D138" i="8"/>
  <c r="D453" i="8"/>
  <c r="D136" i="8"/>
  <c r="D441" i="8"/>
  <c r="D682" i="8"/>
  <c r="D437" i="8"/>
  <c r="D683" i="8"/>
  <c r="D432" i="8"/>
  <c r="D684" i="8"/>
  <c r="D426" i="8"/>
  <c r="D423" i="8"/>
  <c r="D421" i="8"/>
  <c r="D419" i="8"/>
  <c r="D418" i="8"/>
  <c r="D416" i="8"/>
  <c r="D414" i="8"/>
  <c r="D409" i="8"/>
  <c r="D685" i="8"/>
  <c r="D393" i="8"/>
  <c r="D686" i="8"/>
  <c r="D312" i="8"/>
  <c r="D386" i="8"/>
  <c r="D687" i="8"/>
  <c r="D478" i="8"/>
  <c r="D375" i="8"/>
  <c r="D326" i="8"/>
  <c r="D373" i="8"/>
  <c r="D439" i="8"/>
  <c r="D370" i="8"/>
  <c r="D361" i="8"/>
  <c r="D358" i="8"/>
  <c r="D357" i="8"/>
  <c r="D352" i="8"/>
  <c r="D688" i="8"/>
  <c r="D342" i="8"/>
  <c r="D341" i="8"/>
  <c r="D338" i="8"/>
  <c r="D331" i="8"/>
  <c r="D330" i="8"/>
  <c r="D328" i="8"/>
  <c r="D324" i="8"/>
  <c r="D314" i="8"/>
  <c r="D313" i="8"/>
  <c r="D311" i="8"/>
  <c r="D307" i="8"/>
  <c r="D306" i="8"/>
  <c r="D303" i="8"/>
  <c r="D301" i="8"/>
  <c r="D300" i="8"/>
  <c r="D297" i="8"/>
  <c r="D293" i="8"/>
  <c r="D689" i="8"/>
  <c r="D290" i="8"/>
  <c r="D283" i="8"/>
  <c r="D282" i="8"/>
  <c r="D280" i="8"/>
  <c r="D276" i="8"/>
  <c r="D273" i="8"/>
  <c r="D269" i="8"/>
  <c r="D267" i="8"/>
  <c r="D266" i="8"/>
  <c r="D265" i="8"/>
  <c r="D264" i="8"/>
  <c r="D263" i="8"/>
  <c r="D251" i="8"/>
  <c r="D250" i="8"/>
  <c r="D246" i="8"/>
  <c r="D245" i="8"/>
  <c r="D238" i="8"/>
  <c r="D234" i="8"/>
  <c r="D690" i="8"/>
  <c r="D233" i="8"/>
  <c r="D229" i="8"/>
  <c r="D227" i="8"/>
  <c r="D223" i="8"/>
  <c r="D222" i="8"/>
  <c r="D220" i="8"/>
  <c r="D219" i="8"/>
  <c r="D217" i="8"/>
  <c r="D214" i="8"/>
  <c r="D208" i="8"/>
  <c r="D207" i="8"/>
  <c r="D206" i="8"/>
  <c r="D205" i="8"/>
  <c r="D203" i="8"/>
  <c r="D201" i="8"/>
  <c r="D691" i="8"/>
  <c r="D199" i="8"/>
  <c r="D194" i="8"/>
  <c r="D692" i="8"/>
  <c r="D693" i="8"/>
  <c r="D191" i="8"/>
  <c r="D190" i="8"/>
  <c r="D694" i="8"/>
  <c r="D183" i="8"/>
  <c r="D177" i="8"/>
  <c r="D695" i="8"/>
  <c r="D172" i="8"/>
  <c r="D171" i="8"/>
  <c r="D169" i="8"/>
  <c r="D167" i="8"/>
  <c r="D165" i="8"/>
  <c r="D163" i="8"/>
  <c r="D696" i="8"/>
  <c r="D155" i="8"/>
  <c r="D149" i="8"/>
  <c r="D144" i="8"/>
  <c r="D697" i="8"/>
  <c r="D141" i="8"/>
  <c r="D140" i="8"/>
  <c r="D131" i="8"/>
  <c r="D698" i="8"/>
  <c r="D130" i="8"/>
  <c r="D699" i="8"/>
  <c r="D125" i="8"/>
  <c r="D124" i="8"/>
  <c r="D121" i="8"/>
  <c r="D120" i="8"/>
  <c r="D118" i="8"/>
  <c r="D117" i="8"/>
  <c r="D114" i="8"/>
  <c r="D113" i="8"/>
  <c r="D112" i="8"/>
  <c r="D111" i="8"/>
  <c r="D107" i="8"/>
  <c r="D26" i="8"/>
  <c r="D327" i="8"/>
  <c r="D539" i="8"/>
  <c r="D9" i="8"/>
  <c r="D101" i="8"/>
  <c r="D445" i="8"/>
  <c r="D100" i="8"/>
  <c r="D99" i="8"/>
  <c r="D96" i="8"/>
  <c r="D94" i="8"/>
  <c r="D700" i="8"/>
  <c r="D91" i="8"/>
  <c r="D90" i="8"/>
  <c r="D88" i="8"/>
  <c r="D83" i="8"/>
  <c r="D81" i="8"/>
  <c r="D76" i="8"/>
  <c r="D71" i="8"/>
  <c r="D69" i="8"/>
  <c r="D58" i="8"/>
  <c r="D701" i="8"/>
  <c r="D44" i="8"/>
  <c r="D40" i="8"/>
  <c r="D39" i="8"/>
  <c r="D37" i="8"/>
  <c r="D702" i="8"/>
  <c r="D34" i="8"/>
  <c r="D33" i="8"/>
  <c r="D32" i="8"/>
  <c r="D29" i="8"/>
  <c r="D25" i="8"/>
  <c r="D24" i="8"/>
  <c r="D23" i="8"/>
  <c r="D17" i="8"/>
  <c r="D703" i="8"/>
  <c r="D13" i="8"/>
  <c r="D615" i="8"/>
  <c r="D440" i="8"/>
  <c r="D28" i="8"/>
  <c r="D467" i="8"/>
  <c r="D75" i="8"/>
  <c r="D224" i="8"/>
  <c r="D260" i="8"/>
  <c r="D360" i="8"/>
  <c r="D211" i="8"/>
  <c r="D461" i="8"/>
  <c r="D501" i="8"/>
  <c r="D570" i="8"/>
  <c r="D576" i="8"/>
  <c r="D435" i="8"/>
  <c r="D104" i="8"/>
  <c r="D704" i="8"/>
  <c r="D551" i="8"/>
  <c r="A2" i="5"/>
  <c r="A3" i="5"/>
  <c r="A4" i="5"/>
  <c r="A5" i="5"/>
  <c r="I2" i="5"/>
  <c r="B2" i="5"/>
  <c r="AB2" i="5"/>
  <c r="S2" i="5"/>
  <c r="R2" i="5"/>
  <c r="C2" i="5"/>
  <c r="AC2" i="5"/>
  <c r="D2" i="5"/>
  <c r="H2" i="5"/>
  <c r="AA2" i="5"/>
  <c r="K2" i="5"/>
  <c r="L2" i="5"/>
  <c r="N2" i="5"/>
  <c r="P2" i="5"/>
  <c r="Q2" i="5"/>
  <c r="T2" i="5"/>
  <c r="Y2" i="5"/>
  <c r="AF2" i="5"/>
  <c r="I3" i="5"/>
  <c r="B3" i="5"/>
  <c r="AB3" i="5"/>
  <c r="S3" i="5"/>
  <c r="R3" i="5"/>
  <c r="C3" i="5"/>
  <c r="AC3" i="5"/>
  <c r="D3" i="5"/>
  <c r="H3" i="5"/>
  <c r="AA3" i="5"/>
  <c r="K3" i="5"/>
  <c r="L3" i="5"/>
  <c r="N3" i="5"/>
  <c r="P3" i="5"/>
  <c r="Q3" i="5"/>
  <c r="T3" i="5"/>
  <c r="Y3" i="5"/>
  <c r="AF3" i="5"/>
  <c r="I4" i="5"/>
  <c r="B4" i="5"/>
  <c r="AB4" i="5"/>
  <c r="S4" i="5"/>
  <c r="R4" i="5"/>
  <c r="C4" i="5"/>
  <c r="AC4" i="5"/>
  <c r="D4" i="5"/>
  <c r="H4" i="5"/>
  <c r="AA4" i="5"/>
  <c r="K4" i="5"/>
  <c r="L4" i="5"/>
  <c r="N4" i="5"/>
  <c r="P4" i="5"/>
  <c r="Q4" i="5"/>
  <c r="T4" i="5"/>
  <c r="Y4" i="5"/>
  <c r="AF4" i="5"/>
  <c r="I5" i="5"/>
  <c r="B5" i="5"/>
  <c r="AB5" i="5"/>
  <c r="S5" i="5"/>
  <c r="R5" i="5"/>
  <c r="C5" i="5"/>
  <c r="AC5" i="5"/>
  <c r="D5" i="5"/>
  <c r="H5" i="5"/>
  <c r="AA5" i="5"/>
  <c r="K5" i="5"/>
  <c r="L5" i="5"/>
  <c r="N5" i="5"/>
  <c r="P5" i="5"/>
  <c r="Q5" i="5"/>
  <c r="T5" i="5"/>
  <c r="Y5" i="5"/>
  <c r="AF5" i="5"/>
  <c r="A6" i="5"/>
  <c r="I6" i="5"/>
  <c r="B6" i="5"/>
  <c r="AB6" i="5"/>
  <c r="S6" i="5"/>
  <c r="R6" i="5"/>
  <c r="C6" i="5"/>
  <c r="AC6" i="5"/>
  <c r="D6" i="5"/>
  <c r="H6" i="5"/>
  <c r="AA6" i="5"/>
  <c r="K6" i="5"/>
  <c r="L6" i="5"/>
  <c r="N6" i="5"/>
  <c r="P6" i="5"/>
  <c r="Q6" i="5"/>
  <c r="T6" i="5"/>
  <c r="Y6" i="5"/>
  <c r="AF6" i="5"/>
  <c r="A7" i="5"/>
  <c r="I7" i="5"/>
  <c r="B7" i="5"/>
  <c r="Y7" i="5"/>
  <c r="S7" i="5"/>
  <c r="R7" i="5"/>
  <c r="C7" i="5"/>
  <c r="D7" i="5"/>
  <c r="H7" i="5"/>
  <c r="K7" i="5"/>
  <c r="L7" i="5"/>
  <c r="N7" i="5"/>
  <c r="P7" i="5"/>
  <c r="Q7" i="5"/>
  <c r="T7" i="5"/>
  <c r="AA7" i="5"/>
  <c r="AB7" i="5"/>
  <c r="AC7" i="5"/>
  <c r="AF7" i="5"/>
  <c r="A8" i="5"/>
  <c r="I8" i="5"/>
  <c r="B8" i="5"/>
  <c r="Y8" i="5"/>
  <c r="S8" i="5"/>
  <c r="R8" i="5"/>
  <c r="C8" i="5"/>
  <c r="D8" i="5"/>
  <c r="H8" i="5"/>
  <c r="K8" i="5"/>
  <c r="L8" i="5"/>
  <c r="N8" i="5"/>
  <c r="P8" i="5"/>
  <c r="Q8" i="5"/>
  <c r="T8" i="5"/>
  <c r="AA8" i="5"/>
  <c r="AB8" i="5"/>
  <c r="AC8" i="5"/>
  <c r="AF8" i="5"/>
  <c r="A9" i="5"/>
  <c r="I9" i="5"/>
  <c r="B9" i="5"/>
  <c r="Y9" i="5"/>
  <c r="S9" i="5"/>
  <c r="R9" i="5"/>
  <c r="C9" i="5"/>
  <c r="D9" i="5"/>
  <c r="H9" i="5"/>
  <c r="K9" i="5"/>
  <c r="L9" i="5"/>
  <c r="N9" i="5"/>
  <c r="P9" i="5"/>
  <c r="Q9" i="5"/>
  <c r="T9" i="5"/>
  <c r="AA9" i="5"/>
  <c r="AB9" i="5"/>
  <c r="AC9" i="5"/>
  <c r="AF9" i="5"/>
  <c r="A10" i="5"/>
  <c r="I10" i="5"/>
  <c r="B10" i="5"/>
  <c r="Y10" i="5"/>
  <c r="S10" i="5"/>
  <c r="R10" i="5"/>
  <c r="C10" i="5"/>
  <c r="D10" i="5"/>
  <c r="H10" i="5"/>
  <c r="K10" i="5"/>
  <c r="L10" i="5"/>
  <c r="N10" i="5"/>
  <c r="P10" i="5"/>
  <c r="Q10" i="5"/>
  <c r="T10" i="5"/>
  <c r="AA10" i="5"/>
  <c r="AB10" i="5"/>
  <c r="AC10" i="5"/>
  <c r="AF10" i="5"/>
  <c r="A11" i="5"/>
  <c r="I11" i="5"/>
  <c r="B11" i="5"/>
  <c r="Y11" i="5"/>
  <c r="S11" i="5"/>
  <c r="R11" i="5"/>
  <c r="C11" i="5"/>
  <c r="D11" i="5"/>
  <c r="H11" i="5"/>
  <c r="K11" i="5"/>
  <c r="L11" i="5"/>
  <c r="N11" i="5"/>
  <c r="P11" i="5"/>
  <c r="Q11" i="5"/>
  <c r="T11" i="5"/>
  <c r="AA11" i="5"/>
  <c r="AB11" i="5"/>
  <c r="AC11" i="5"/>
  <c r="AF11" i="5"/>
  <c r="A12" i="5"/>
  <c r="I12" i="5"/>
  <c r="B12" i="5"/>
  <c r="Y12" i="5"/>
  <c r="S12" i="5"/>
  <c r="R12" i="5"/>
  <c r="C12" i="5"/>
  <c r="D12" i="5"/>
  <c r="H12" i="5"/>
  <c r="K12" i="5"/>
  <c r="L12" i="5"/>
  <c r="N12" i="5"/>
  <c r="P12" i="5"/>
  <c r="Q12" i="5"/>
  <c r="T12" i="5"/>
  <c r="AA12" i="5"/>
  <c r="AB12" i="5"/>
  <c r="AC12" i="5"/>
  <c r="AF12" i="5"/>
  <c r="A13" i="5"/>
  <c r="I13" i="5"/>
  <c r="B13" i="5"/>
  <c r="Y13" i="5"/>
  <c r="S13" i="5"/>
  <c r="R13" i="5"/>
  <c r="C13" i="5"/>
  <c r="D13" i="5"/>
  <c r="H13" i="5"/>
  <c r="K13" i="5"/>
  <c r="L13" i="5"/>
  <c r="N13" i="5"/>
  <c r="P13" i="5"/>
  <c r="Q13" i="5"/>
  <c r="T13" i="5"/>
  <c r="AA13" i="5"/>
  <c r="AB13" i="5"/>
  <c r="AC13" i="5"/>
  <c r="AF13" i="5"/>
  <c r="A14" i="5"/>
  <c r="I14" i="5"/>
  <c r="B14" i="5"/>
  <c r="Y14" i="5"/>
  <c r="S14" i="5"/>
  <c r="R14" i="5"/>
  <c r="C14" i="5"/>
  <c r="D14" i="5"/>
  <c r="H14" i="5"/>
  <c r="K14" i="5"/>
  <c r="L14" i="5"/>
  <c r="N14" i="5"/>
  <c r="P14" i="5"/>
  <c r="Q14" i="5"/>
  <c r="T14" i="5"/>
  <c r="AA14" i="5"/>
  <c r="AB14" i="5"/>
  <c r="AC14" i="5"/>
  <c r="AF14" i="5"/>
  <c r="A15" i="5"/>
  <c r="I15" i="5"/>
  <c r="B15" i="5"/>
  <c r="Y15" i="5"/>
  <c r="S15" i="5"/>
  <c r="R15" i="5"/>
  <c r="C15" i="5"/>
  <c r="D15" i="5"/>
  <c r="H15" i="5"/>
  <c r="K15" i="5"/>
  <c r="L15" i="5"/>
  <c r="N15" i="5"/>
  <c r="P15" i="5"/>
  <c r="Q15" i="5"/>
  <c r="T15" i="5"/>
  <c r="AA15" i="5"/>
  <c r="AB15" i="5"/>
  <c r="AC15" i="5"/>
  <c r="AF15" i="5"/>
  <c r="A16" i="5"/>
  <c r="I16" i="5"/>
  <c r="B16" i="5"/>
  <c r="Y16" i="5"/>
  <c r="S16" i="5"/>
  <c r="R16" i="5"/>
  <c r="C16" i="5"/>
  <c r="D16" i="5"/>
  <c r="H16" i="5"/>
  <c r="K16" i="5"/>
  <c r="L16" i="5"/>
  <c r="N16" i="5"/>
  <c r="P16" i="5"/>
  <c r="Q16" i="5"/>
  <c r="T16" i="5"/>
  <c r="AA16" i="5"/>
  <c r="AB16" i="5"/>
  <c r="AC16" i="5"/>
  <c r="AF16" i="5"/>
  <c r="A17" i="5"/>
  <c r="I17" i="5"/>
  <c r="B17" i="5"/>
  <c r="Y17" i="5"/>
  <c r="S17" i="5"/>
  <c r="R17" i="5"/>
  <c r="C17" i="5"/>
  <c r="D17" i="5"/>
  <c r="H17" i="5"/>
  <c r="K17" i="5"/>
  <c r="L17" i="5"/>
  <c r="N17" i="5"/>
  <c r="P17" i="5"/>
  <c r="Q17" i="5"/>
  <c r="T17" i="5"/>
  <c r="AA17" i="5"/>
  <c r="AB17" i="5"/>
  <c r="AC17" i="5"/>
  <c r="AF17" i="5"/>
  <c r="A18" i="5"/>
  <c r="I18" i="5"/>
  <c r="B18" i="5"/>
  <c r="Y18" i="5"/>
  <c r="S18" i="5"/>
  <c r="R18" i="5"/>
  <c r="C18" i="5"/>
  <c r="D18" i="5"/>
  <c r="H18" i="5"/>
  <c r="K18" i="5"/>
  <c r="L18" i="5"/>
  <c r="N18" i="5"/>
  <c r="P18" i="5"/>
  <c r="Q18" i="5"/>
  <c r="T18" i="5"/>
  <c r="AA18" i="5"/>
  <c r="AB18" i="5"/>
  <c r="AC18" i="5"/>
  <c r="AF18" i="5"/>
  <c r="A19" i="5"/>
  <c r="I19" i="5"/>
  <c r="B19" i="5"/>
  <c r="Y19" i="5"/>
  <c r="S19" i="5"/>
  <c r="R19" i="5"/>
  <c r="C19" i="5"/>
  <c r="D19" i="5"/>
  <c r="H19" i="5"/>
  <c r="K19" i="5"/>
  <c r="L19" i="5"/>
  <c r="N19" i="5"/>
  <c r="P19" i="5"/>
  <c r="Q19" i="5"/>
  <c r="T19" i="5"/>
  <c r="AA19" i="5"/>
  <c r="AB19" i="5"/>
  <c r="AC19" i="5"/>
  <c r="AF19" i="5"/>
  <c r="A20" i="5"/>
  <c r="I20" i="5"/>
  <c r="B20" i="5"/>
  <c r="Y20" i="5"/>
  <c r="S20" i="5"/>
  <c r="R20" i="5"/>
  <c r="C20" i="5"/>
  <c r="D20" i="5"/>
  <c r="H20" i="5"/>
  <c r="K20" i="5"/>
  <c r="L20" i="5"/>
  <c r="N20" i="5"/>
  <c r="P20" i="5"/>
  <c r="Q20" i="5"/>
  <c r="T20" i="5"/>
  <c r="AA20" i="5"/>
  <c r="AB20" i="5"/>
  <c r="AC20" i="5"/>
  <c r="AF20" i="5"/>
  <c r="A21" i="5"/>
  <c r="I21" i="5"/>
  <c r="B21" i="5"/>
  <c r="Y21" i="5"/>
  <c r="S21" i="5"/>
  <c r="R21" i="5"/>
  <c r="C21" i="5"/>
  <c r="D21" i="5"/>
  <c r="H21" i="5"/>
  <c r="K21" i="5"/>
  <c r="L21" i="5"/>
  <c r="N21" i="5"/>
  <c r="P21" i="5"/>
  <c r="Q21" i="5"/>
  <c r="T21" i="5"/>
  <c r="AA21" i="5"/>
  <c r="AB21" i="5"/>
  <c r="AC21" i="5"/>
  <c r="AF21" i="5"/>
  <c r="A22" i="5"/>
  <c r="I22" i="5"/>
  <c r="B22" i="5"/>
  <c r="AB22" i="5"/>
  <c r="S22" i="5"/>
  <c r="R22" i="5"/>
  <c r="C22" i="5"/>
  <c r="AC22" i="5"/>
  <c r="D22" i="5"/>
  <c r="H22" i="5"/>
  <c r="AA22" i="5"/>
  <c r="K22" i="5"/>
  <c r="L22" i="5"/>
  <c r="N22" i="5"/>
  <c r="P22" i="5"/>
  <c r="Q22" i="5"/>
  <c r="T22" i="5"/>
  <c r="Y22" i="5"/>
  <c r="AF22" i="5"/>
  <c r="A23" i="5"/>
  <c r="I23" i="5"/>
  <c r="B23" i="5"/>
  <c r="AB23" i="5"/>
  <c r="S23" i="5"/>
  <c r="R23" i="5"/>
  <c r="C23" i="5"/>
  <c r="AC23" i="5"/>
  <c r="D23" i="5"/>
  <c r="H23" i="5"/>
  <c r="AA23" i="5"/>
  <c r="K23" i="5"/>
  <c r="L23" i="5"/>
  <c r="N23" i="5"/>
  <c r="P23" i="5"/>
  <c r="Q23" i="5"/>
  <c r="T23" i="5"/>
  <c r="Y23" i="5"/>
  <c r="AF23" i="5"/>
  <c r="A24" i="5"/>
  <c r="I24" i="5"/>
  <c r="B24" i="5"/>
  <c r="AB24" i="5"/>
  <c r="S24" i="5"/>
  <c r="R24" i="5"/>
  <c r="C24" i="5"/>
  <c r="AC24" i="5"/>
  <c r="D24" i="5"/>
  <c r="H24" i="5"/>
  <c r="AA24" i="5"/>
  <c r="K24" i="5"/>
  <c r="L24" i="5"/>
  <c r="N24" i="5"/>
  <c r="P24" i="5"/>
  <c r="Q24" i="5"/>
  <c r="T24" i="5"/>
  <c r="Y24" i="5"/>
  <c r="AF24" i="5"/>
  <c r="A25" i="5"/>
  <c r="I25" i="5"/>
  <c r="B25" i="5"/>
  <c r="AB25" i="5"/>
  <c r="S25" i="5"/>
  <c r="R25" i="5"/>
  <c r="C25" i="5"/>
  <c r="AC25" i="5"/>
  <c r="D25" i="5"/>
  <c r="H25" i="5"/>
  <c r="AA25" i="5"/>
  <c r="K25" i="5"/>
  <c r="L25" i="5"/>
  <c r="N25" i="5"/>
  <c r="P25" i="5"/>
  <c r="Q25" i="5"/>
  <c r="T25" i="5"/>
  <c r="Y25" i="5"/>
  <c r="AF25" i="5"/>
  <c r="A26" i="5"/>
  <c r="I26" i="5"/>
  <c r="B26" i="5"/>
  <c r="AB26" i="5"/>
  <c r="S26" i="5"/>
  <c r="R26" i="5"/>
  <c r="C26" i="5"/>
  <c r="AC26" i="5"/>
  <c r="D26" i="5"/>
  <c r="H26" i="5"/>
  <c r="AA26" i="5"/>
  <c r="K26" i="5"/>
  <c r="L26" i="5"/>
  <c r="N26" i="5"/>
  <c r="P26" i="5"/>
  <c r="Q26" i="5"/>
  <c r="T26" i="5"/>
  <c r="Y26" i="5"/>
  <c r="AF26" i="5"/>
  <c r="A27" i="5"/>
  <c r="I27" i="5"/>
  <c r="B27" i="5"/>
  <c r="AB27" i="5"/>
  <c r="S27" i="5"/>
  <c r="R27" i="5"/>
  <c r="C27" i="5"/>
  <c r="AC27" i="5"/>
  <c r="D27" i="5"/>
  <c r="H27" i="5"/>
  <c r="AA27" i="5"/>
  <c r="K27" i="5"/>
  <c r="L27" i="5"/>
  <c r="N27" i="5"/>
  <c r="P27" i="5"/>
  <c r="Q27" i="5"/>
  <c r="T27" i="5"/>
  <c r="Y27" i="5"/>
  <c r="AF27" i="5"/>
  <c r="A28" i="5"/>
  <c r="I28" i="5"/>
  <c r="B28" i="5"/>
  <c r="AB28" i="5"/>
  <c r="S28" i="5"/>
  <c r="R28" i="5"/>
  <c r="C28" i="5"/>
  <c r="AC28" i="5"/>
  <c r="D28" i="5"/>
  <c r="H28" i="5"/>
  <c r="AA28" i="5"/>
  <c r="K28" i="5"/>
  <c r="L28" i="5"/>
  <c r="N28" i="5"/>
  <c r="P28" i="5"/>
  <c r="Q28" i="5"/>
  <c r="T28" i="5"/>
  <c r="Y28" i="5"/>
  <c r="AF28" i="5"/>
  <c r="A29" i="5"/>
  <c r="I29" i="5"/>
  <c r="B29" i="5"/>
  <c r="AB29" i="5"/>
  <c r="S29" i="5"/>
  <c r="R29" i="5"/>
  <c r="C29" i="5"/>
  <c r="AC29" i="5"/>
  <c r="D29" i="5"/>
  <c r="H29" i="5"/>
  <c r="AA29" i="5"/>
  <c r="K29" i="5"/>
  <c r="L29" i="5"/>
  <c r="N29" i="5"/>
  <c r="P29" i="5"/>
  <c r="Q29" i="5"/>
  <c r="T29" i="5"/>
  <c r="Y29" i="5"/>
  <c r="AF29" i="5"/>
  <c r="A30" i="5"/>
  <c r="I30" i="5"/>
  <c r="B30" i="5"/>
  <c r="AB30" i="5"/>
  <c r="S30" i="5"/>
  <c r="R30" i="5"/>
  <c r="C30" i="5"/>
  <c r="AC30" i="5"/>
  <c r="D30" i="5"/>
  <c r="H30" i="5"/>
  <c r="AA30" i="5"/>
  <c r="K30" i="5"/>
  <c r="L30" i="5"/>
  <c r="N30" i="5"/>
  <c r="P30" i="5"/>
  <c r="Q30" i="5"/>
  <c r="T30" i="5"/>
  <c r="Y30" i="5"/>
  <c r="AF30" i="5"/>
  <c r="A31" i="5"/>
  <c r="I31" i="5"/>
  <c r="B31" i="5"/>
  <c r="AB31" i="5"/>
  <c r="S31" i="5"/>
  <c r="R31" i="5"/>
  <c r="C31" i="5"/>
  <c r="AC31" i="5"/>
  <c r="D31" i="5"/>
  <c r="H31" i="5"/>
  <c r="AA31" i="5"/>
  <c r="K31" i="5"/>
  <c r="L31" i="5"/>
  <c r="N31" i="5"/>
  <c r="P31" i="5"/>
  <c r="Q31" i="5"/>
  <c r="T31" i="5"/>
  <c r="Y31" i="5"/>
  <c r="AF31" i="5"/>
  <c r="A32" i="5"/>
  <c r="I32" i="5"/>
  <c r="B32" i="5"/>
  <c r="AB32" i="5"/>
  <c r="S32" i="5"/>
  <c r="R32" i="5"/>
  <c r="C32" i="5"/>
  <c r="AC32" i="5"/>
  <c r="D32" i="5"/>
  <c r="H32" i="5"/>
  <c r="AA32" i="5"/>
  <c r="K32" i="5"/>
  <c r="L32" i="5"/>
  <c r="N32" i="5"/>
  <c r="P32" i="5"/>
  <c r="Q32" i="5"/>
  <c r="T32" i="5"/>
  <c r="Y32" i="5"/>
  <c r="AF32" i="5"/>
  <c r="A33" i="5"/>
  <c r="I33" i="5"/>
  <c r="B33" i="5"/>
  <c r="AB33" i="5"/>
  <c r="S33" i="5"/>
  <c r="R33" i="5"/>
  <c r="C33" i="5"/>
  <c r="AC33" i="5"/>
  <c r="D33" i="5"/>
  <c r="H33" i="5"/>
  <c r="AA33" i="5"/>
  <c r="K33" i="5"/>
  <c r="L33" i="5"/>
  <c r="N33" i="5"/>
  <c r="P33" i="5"/>
  <c r="Q33" i="5"/>
  <c r="T33" i="5"/>
  <c r="Y33" i="5"/>
  <c r="AF33" i="5"/>
  <c r="A34" i="5"/>
  <c r="I34" i="5"/>
  <c r="B34" i="5"/>
  <c r="AB34" i="5"/>
  <c r="S34" i="5"/>
  <c r="R34" i="5"/>
  <c r="C34" i="5"/>
  <c r="AC34" i="5"/>
  <c r="D34" i="5"/>
  <c r="H34" i="5"/>
  <c r="AA34" i="5"/>
  <c r="K34" i="5"/>
  <c r="L34" i="5"/>
  <c r="N34" i="5"/>
  <c r="P34" i="5"/>
  <c r="Q34" i="5"/>
  <c r="T34" i="5"/>
  <c r="Y34" i="5"/>
  <c r="AF34" i="5"/>
  <c r="A35" i="5"/>
  <c r="I35" i="5"/>
  <c r="B35" i="5"/>
  <c r="AB35" i="5"/>
  <c r="S35" i="5"/>
  <c r="R35" i="5"/>
  <c r="C35" i="5"/>
  <c r="AC35" i="5"/>
  <c r="D35" i="5"/>
  <c r="H35" i="5"/>
  <c r="AA35" i="5"/>
  <c r="K35" i="5"/>
  <c r="L35" i="5"/>
  <c r="N35" i="5"/>
  <c r="P35" i="5"/>
  <c r="Q35" i="5"/>
  <c r="T35" i="5"/>
  <c r="Y35" i="5"/>
  <c r="AF35" i="5"/>
  <c r="A36" i="5"/>
  <c r="I36" i="5"/>
  <c r="B36" i="5"/>
  <c r="AB36" i="5"/>
  <c r="S36" i="5"/>
  <c r="R36" i="5"/>
  <c r="C36" i="5"/>
  <c r="AC36" i="5"/>
  <c r="D36" i="5"/>
  <c r="H36" i="5"/>
  <c r="AA36" i="5"/>
  <c r="K36" i="5"/>
  <c r="L36" i="5"/>
  <c r="N36" i="5"/>
  <c r="P36" i="5"/>
  <c r="Q36" i="5"/>
  <c r="T36" i="5"/>
  <c r="Y36" i="5"/>
  <c r="AF36" i="5"/>
  <c r="A37" i="5"/>
  <c r="I37" i="5"/>
  <c r="B37" i="5"/>
  <c r="AB37" i="5"/>
  <c r="S37" i="5"/>
  <c r="R37" i="5"/>
  <c r="C37" i="5"/>
  <c r="AC37" i="5"/>
  <c r="D37" i="5"/>
  <c r="H37" i="5"/>
  <c r="AA37" i="5"/>
  <c r="K37" i="5"/>
  <c r="L37" i="5"/>
  <c r="N37" i="5"/>
  <c r="P37" i="5"/>
  <c r="Q37" i="5"/>
  <c r="T37" i="5"/>
  <c r="Y37" i="5"/>
  <c r="AF37" i="5"/>
  <c r="A38" i="5"/>
  <c r="I38" i="5"/>
  <c r="B38" i="5"/>
  <c r="AB38" i="5"/>
  <c r="S38" i="5"/>
  <c r="R38" i="5"/>
  <c r="C38" i="5"/>
  <c r="AC38" i="5"/>
  <c r="D38" i="5"/>
  <c r="H38" i="5"/>
  <c r="AA38" i="5"/>
  <c r="K38" i="5"/>
  <c r="L38" i="5"/>
  <c r="N38" i="5"/>
  <c r="P38" i="5"/>
  <c r="Q38" i="5"/>
  <c r="T38" i="5"/>
  <c r="Y38" i="5"/>
  <c r="AF38" i="5"/>
  <c r="A39" i="5"/>
  <c r="I39" i="5"/>
  <c r="B39" i="5"/>
  <c r="AB39" i="5"/>
  <c r="S39" i="5"/>
  <c r="R39" i="5"/>
  <c r="C39" i="5"/>
  <c r="AC39" i="5"/>
  <c r="D39" i="5"/>
  <c r="H39" i="5"/>
  <c r="AA39" i="5"/>
  <c r="K39" i="5"/>
  <c r="L39" i="5"/>
  <c r="N39" i="5"/>
  <c r="P39" i="5"/>
  <c r="Q39" i="5"/>
  <c r="T39" i="5"/>
  <c r="Y39" i="5"/>
  <c r="AF39" i="5"/>
  <c r="A40" i="5"/>
  <c r="I40" i="5"/>
  <c r="B40" i="5"/>
  <c r="AB40" i="5"/>
  <c r="S40" i="5"/>
  <c r="R40" i="5"/>
  <c r="C40" i="5"/>
  <c r="AC40" i="5"/>
  <c r="D40" i="5"/>
  <c r="H40" i="5"/>
  <c r="AA40" i="5"/>
  <c r="K40" i="5"/>
  <c r="L40" i="5"/>
  <c r="N40" i="5"/>
  <c r="P40" i="5"/>
  <c r="Q40" i="5"/>
  <c r="T40" i="5"/>
  <c r="Y40" i="5"/>
  <c r="AF40" i="5"/>
  <c r="A41" i="5"/>
  <c r="I41" i="5"/>
  <c r="B41" i="5"/>
  <c r="AB41" i="5"/>
  <c r="S41" i="5"/>
  <c r="R41" i="5"/>
  <c r="C41" i="5"/>
  <c r="AC41" i="5"/>
  <c r="D41" i="5"/>
  <c r="H41" i="5"/>
  <c r="AA41" i="5"/>
  <c r="K41" i="5"/>
  <c r="L41" i="5"/>
  <c r="N41" i="5"/>
  <c r="P41" i="5"/>
  <c r="Q41" i="5"/>
  <c r="T41" i="5"/>
  <c r="Y41" i="5"/>
  <c r="AF41" i="5"/>
  <c r="A42" i="5"/>
  <c r="I42" i="5"/>
  <c r="B42" i="5"/>
  <c r="AB42" i="5"/>
  <c r="S42" i="5"/>
  <c r="R42" i="5"/>
  <c r="C42" i="5"/>
  <c r="AC42" i="5"/>
  <c r="D42" i="5"/>
  <c r="H42" i="5"/>
  <c r="AA42" i="5"/>
  <c r="K42" i="5"/>
  <c r="L42" i="5"/>
  <c r="N42" i="5"/>
  <c r="P42" i="5"/>
  <c r="Q42" i="5"/>
  <c r="T42" i="5"/>
  <c r="Y42" i="5"/>
  <c r="AF42" i="5"/>
  <c r="A43" i="5"/>
  <c r="I43" i="5"/>
  <c r="B43" i="5"/>
  <c r="AB43" i="5"/>
  <c r="S43" i="5"/>
  <c r="R43" i="5"/>
  <c r="C43" i="5"/>
  <c r="AC43" i="5"/>
  <c r="D43" i="5"/>
  <c r="H43" i="5"/>
  <c r="AA43" i="5"/>
  <c r="K43" i="5"/>
  <c r="L43" i="5"/>
  <c r="N43" i="5"/>
  <c r="P43" i="5"/>
  <c r="Q43" i="5"/>
  <c r="T43" i="5"/>
  <c r="Y43" i="5"/>
  <c r="AF43" i="5"/>
  <c r="A44" i="5"/>
  <c r="I44" i="5"/>
  <c r="B44" i="5"/>
  <c r="AB44" i="5"/>
  <c r="S44" i="5"/>
  <c r="R44" i="5"/>
  <c r="C44" i="5"/>
  <c r="AC44" i="5"/>
  <c r="D44" i="5"/>
  <c r="H44" i="5"/>
  <c r="AA44" i="5"/>
  <c r="K44" i="5"/>
  <c r="L44" i="5"/>
  <c r="N44" i="5"/>
  <c r="P44" i="5"/>
  <c r="Q44" i="5"/>
  <c r="T44" i="5"/>
  <c r="Y44" i="5"/>
  <c r="AF44" i="5"/>
  <c r="A45" i="5"/>
  <c r="I45" i="5"/>
  <c r="B45" i="5"/>
  <c r="AB45" i="5"/>
  <c r="S45" i="5"/>
  <c r="R45" i="5"/>
  <c r="C45" i="5"/>
  <c r="AC45" i="5"/>
  <c r="D45" i="5"/>
  <c r="H45" i="5"/>
  <c r="AA45" i="5"/>
  <c r="K45" i="5"/>
  <c r="L45" i="5"/>
  <c r="N45" i="5"/>
  <c r="P45" i="5"/>
  <c r="Q45" i="5"/>
  <c r="T45" i="5"/>
  <c r="Y45" i="5"/>
  <c r="AF45" i="5"/>
  <c r="A46" i="5"/>
  <c r="I46" i="5"/>
  <c r="B46" i="5"/>
  <c r="AB46" i="5"/>
  <c r="S46" i="5"/>
  <c r="R46" i="5"/>
  <c r="C46" i="5"/>
  <c r="AC46" i="5"/>
  <c r="D46" i="5"/>
  <c r="H46" i="5"/>
  <c r="AA46" i="5"/>
  <c r="K46" i="5"/>
  <c r="L46" i="5"/>
  <c r="N46" i="5"/>
  <c r="P46" i="5"/>
  <c r="Q46" i="5"/>
  <c r="T46" i="5"/>
  <c r="Y46" i="5"/>
  <c r="AF46" i="5"/>
  <c r="A47" i="5"/>
  <c r="I47" i="5"/>
  <c r="B47" i="5"/>
  <c r="AB47" i="5"/>
  <c r="S47" i="5"/>
  <c r="R47" i="5"/>
  <c r="C47" i="5"/>
  <c r="AC47" i="5"/>
  <c r="D47" i="5"/>
  <c r="H47" i="5"/>
  <c r="AA47" i="5"/>
  <c r="K47" i="5"/>
  <c r="L47" i="5"/>
  <c r="N47" i="5"/>
  <c r="P47" i="5"/>
  <c r="Q47" i="5"/>
  <c r="T47" i="5"/>
  <c r="Y47" i="5"/>
  <c r="AF47" i="5"/>
  <c r="A48" i="5"/>
  <c r="I48" i="5"/>
  <c r="B48" i="5"/>
  <c r="AB48" i="5"/>
  <c r="S48" i="5"/>
  <c r="R48" i="5"/>
  <c r="C48" i="5"/>
  <c r="AC48" i="5"/>
  <c r="D48" i="5"/>
  <c r="H48" i="5"/>
  <c r="AA48" i="5"/>
  <c r="K48" i="5"/>
  <c r="L48" i="5"/>
  <c r="N48" i="5"/>
  <c r="P48" i="5"/>
  <c r="Q48" i="5"/>
  <c r="T48" i="5"/>
  <c r="Y48" i="5"/>
  <c r="AF48" i="5"/>
  <c r="A49" i="5"/>
  <c r="I49" i="5"/>
  <c r="B49" i="5"/>
  <c r="AB49" i="5"/>
  <c r="S49" i="5"/>
  <c r="R49" i="5"/>
  <c r="C49" i="5"/>
  <c r="AC49" i="5"/>
  <c r="D49" i="5"/>
  <c r="H49" i="5"/>
  <c r="AA49" i="5"/>
  <c r="K49" i="5"/>
  <c r="L49" i="5"/>
  <c r="N49" i="5"/>
  <c r="P49" i="5"/>
  <c r="Q49" i="5"/>
  <c r="T49" i="5"/>
  <c r="Y49" i="5"/>
  <c r="AF49" i="5"/>
  <c r="A50" i="5"/>
  <c r="I50" i="5"/>
  <c r="B50" i="5"/>
  <c r="AB50" i="5"/>
  <c r="S50" i="5"/>
  <c r="R50" i="5"/>
  <c r="C50" i="5"/>
  <c r="AC50" i="5"/>
  <c r="D50" i="5"/>
  <c r="H50" i="5"/>
  <c r="AA50" i="5"/>
  <c r="K50" i="5"/>
  <c r="L50" i="5"/>
  <c r="N50" i="5"/>
  <c r="P50" i="5"/>
  <c r="Q50" i="5"/>
  <c r="T50" i="5"/>
  <c r="Y50" i="5"/>
  <c r="AF50" i="5"/>
  <c r="A51" i="5"/>
  <c r="I51" i="5"/>
  <c r="B51" i="5"/>
  <c r="AB51" i="5"/>
  <c r="S51" i="5"/>
  <c r="R51" i="5"/>
  <c r="C51" i="5"/>
  <c r="AC51" i="5"/>
  <c r="D51" i="5"/>
  <c r="H51" i="5"/>
  <c r="AA51" i="5"/>
  <c r="K51" i="5"/>
  <c r="L51" i="5"/>
  <c r="N51" i="5"/>
  <c r="P51" i="5"/>
  <c r="Q51" i="5"/>
  <c r="T51" i="5"/>
  <c r="Y51" i="5"/>
  <c r="AF51" i="5"/>
  <c r="A52" i="5"/>
  <c r="I52" i="5"/>
  <c r="B52" i="5"/>
  <c r="AB52" i="5"/>
  <c r="S52" i="5"/>
  <c r="R52" i="5"/>
  <c r="C52" i="5"/>
  <c r="AC52" i="5"/>
  <c r="D52" i="5"/>
  <c r="H52" i="5"/>
  <c r="AA52" i="5"/>
  <c r="K52" i="5"/>
  <c r="L52" i="5"/>
  <c r="N52" i="5"/>
  <c r="P52" i="5"/>
  <c r="Q52" i="5"/>
  <c r="T52" i="5"/>
  <c r="Y52" i="5"/>
  <c r="AF52" i="5"/>
  <c r="A53" i="5"/>
  <c r="I53" i="5"/>
  <c r="B53" i="5"/>
  <c r="AB53" i="5"/>
  <c r="S53" i="5"/>
  <c r="R53" i="5"/>
  <c r="C53" i="5"/>
  <c r="AC53" i="5"/>
  <c r="D53" i="5"/>
  <c r="H53" i="5"/>
  <c r="AA53" i="5"/>
  <c r="K53" i="5"/>
  <c r="L53" i="5"/>
  <c r="N53" i="5"/>
  <c r="P53" i="5"/>
  <c r="Q53" i="5"/>
  <c r="T53" i="5"/>
  <c r="Y53" i="5"/>
  <c r="AF53" i="5"/>
  <c r="A54" i="5"/>
  <c r="I54" i="5"/>
  <c r="B54" i="5"/>
  <c r="AB54" i="5"/>
  <c r="S54" i="5"/>
  <c r="R54" i="5"/>
  <c r="C54" i="5"/>
  <c r="AC54" i="5"/>
  <c r="D54" i="5"/>
  <c r="H54" i="5"/>
  <c r="AA54" i="5"/>
  <c r="K54" i="5"/>
  <c r="L54" i="5"/>
  <c r="N54" i="5"/>
  <c r="P54" i="5"/>
  <c r="Q54" i="5"/>
  <c r="T54" i="5"/>
  <c r="Y54" i="5"/>
  <c r="AF54" i="5"/>
  <c r="A55" i="5"/>
  <c r="I55" i="5"/>
  <c r="B55" i="5"/>
  <c r="AB55" i="5"/>
  <c r="S55" i="5"/>
  <c r="R55" i="5"/>
  <c r="C55" i="5"/>
  <c r="AC55" i="5"/>
  <c r="D55" i="5"/>
  <c r="H55" i="5"/>
  <c r="AA55" i="5"/>
  <c r="K55" i="5"/>
  <c r="L55" i="5"/>
  <c r="N55" i="5"/>
  <c r="P55" i="5"/>
  <c r="Q55" i="5"/>
  <c r="T55" i="5"/>
  <c r="Y55" i="5"/>
  <c r="AF55" i="5"/>
  <c r="A56" i="5"/>
  <c r="I56" i="5"/>
  <c r="B56" i="5"/>
  <c r="AB56" i="5"/>
  <c r="S56" i="5"/>
  <c r="R56" i="5"/>
  <c r="C56" i="5"/>
  <c r="AC56" i="5"/>
  <c r="D56" i="5"/>
  <c r="H56" i="5"/>
  <c r="AA56" i="5"/>
  <c r="K56" i="5"/>
  <c r="L56" i="5"/>
  <c r="N56" i="5"/>
  <c r="P56" i="5"/>
  <c r="Q56" i="5"/>
  <c r="T56" i="5"/>
  <c r="Y56" i="5"/>
  <c r="AF56" i="5"/>
  <c r="A57" i="5"/>
  <c r="I57" i="5"/>
  <c r="B57" i="5"/>
  <c r="AB57" i="5"/>
  <c r="S57" i="5"/>
  <c r="R57" i="5"/>
  <c r="C57" i="5"/>
  <c r="AC57" i="5"/>
  <c r="D57" i="5"/>
  <c r="H57" i="5"/>
  <c r="AA57" i="5"/>
  <c r="K57" i="5"/>
  <c r="L57" i="5"/>
  <c r="N57" i="5"/>
  <c r="P57" i="5"/>
  <c r="Q57" i="5"/>
  <c r="T57" i="5"/>
  <c r="Y57" i="5"/>
  <c r="AF57" i="5"/>
  <c r="A58" i="5"/>
  <c r="I58" i="5"/>
  <c r="B58" i="5"/>
  <c r="AB58" i="5"/>
  <c r="S58" i="5"/>
  <c r="R58" i="5"/>
  <c r="C58" i="5"/>
  <c r="AC58" i="5"/>
  <c r="D58" i="5"/>
  <c r="H58" i="5"/>
  <c r="AA58" i="5"/>
  <c r="K58" i="5"/>
  <c r="L58" i="5"/>
  <c r="N58" i="5"/>
  <c r="P58" i="5"/>
  <c r="Q58" i="5"/>
  <c r="T58" i="5"/>
  <c r="Y58" i="5"/>
  <c r="AF58" i="5"/>
  <c r="A59" i="5"/>
  <c r="I59" i="5"/>
  <c r="B59" i="5"/>
  <c r="AB59" i="5"/>
  <c r="S59" i="5"/>
  <c r="R59" i="5"/>
  <c r="C59" i="5"/>
  <c r="AC59" i="5"/>
  <c r="D59" i="5"/>
  <c r="H59" i="5"/>
  <c r="AA59" i="5"/>
  <c r="K59" i="5"/>
  <c r="L59" i="5"/>
  <c r="N59" i="5"/>
  <c r="P59" i="5"/>
  <c r="Q59" i="5"/>
  <c r="T59" i="5"/>
  <c r="Y59" i="5"/>
  <c r="AF59" i="5"/>
  <c r="A60" i="5"/>
  <c r="I60" i="5"/>
  <c r="B60" i="5"/>
  <c r="AB60" i="5"/>
  <c r="S60" i="5"/>
  <c r="R60" i="5"/>
  <c r="C60" i="5"/>
  <c r="AC60" i="5"/>
  <c r="D60" i="5"/>
  <c r="H60" i="5"/>
  <c r="AA60" i="5"/>
  <c r="K60" i="5"/>
  <c r="L60" i="5"/>
  <c r="N60" i="5"/>
  <c r="P60" i="5"/>
  <c r="Q60" i="5"/>
  <c r="T60" i="5"/>
  <c r="Y60" i="5"/>
  <c r="AF60" i="5"/>
  <c r="A61" i="5"/>
  <c r="I61" i="5"/>
  <c r="B61" i="5"/>
  <c r="AB61" i="5"/>
  <c r="S61" i="5"/>
  <c r="R61" i="5"/>
  <c r="C61" i="5"/>
  <c r="AC61" i="5"/>
  <c r="D61" i="5"/>
  <c r="H61" i="5"/>
  <c r="AA61" i="5"/>
  <c r="K61" i="5"/>
  <c r="L61" i="5"/>
  <c r="N61" i="5"/>
  <c r="P61" i="5"/>
  <c r="Q61" i="5"/>
  <c r="T61" i="5"/>
  <c r="Y61" i="5"/>
  <c r="AF61" i="5"/>
  <c r="A62" i="5"/>
  <c r="I62" i="5"/>
  <c r="B62" i="5"/>
  <c r="AB62" i="5"/>
  <c r="S62" i="5"/>
  <c r="R62" i="5"/>
  <c r="C62" i="5"/>
  <c r="AC62" i="5"/>
  <c r="D62" i="5"/>
  <c r="H62" i="5"/>
  <c r="AA62" i="5"/>
  <c r="K62" i="5"/>
  <c r="L62" i="5"/>
  <c r="N62" i="5"/>
  <c r="P62" i="5"/>
  <c r="Q62" i="5"/>
  <c r="T62" i="5"/>
  <c r="Y62" i="5"/>
  <c r="AF62" i="5"/>
  <c r="A63" i="5"/>
  <c r="I63" i="5"/>
  <c r="B63" i="5"/>
  <c r="AB63" i="5"/>
  <c r="S63" i="5"/>
  <c r="R63" i="5"/>
  <c r="C63" i="5"/>
  <c r="AC63" i="5"/>
  <c r="D63" i="5"/>
  <c r="H63" i="5"/>
  <c r="AA63" i="5"/>
  <c r="K63" i="5"/>
  <c r="L63" i="5"/>
  <c r="N63" i="5"/>
  <c r="P63" i="5"/>
  <c r="Q63" i="5"/>
  <c r="T63" i="5"/>
  <c r="Y63" i="5"/>
  <c r="AF63" i="5"/>
  <c r="A64" i="5"/>
  <c r="I64" i="5"/>
  <c r="B64" i="5"/>
  <c r="AB64" i="5"/>
  <c r="S64" i="5"/>
  <c r="R64" i="5"/>
  <c r="C64" i="5"/>
  <c r="AC64" i="5"/>
  <c r="D64" i="5"/>
  <c r="H64" i="5"/>
  <c r="AA64" i="5"/>
  <c r="K64" i="5"/>
  <c r="L64" i="5"/>
  <c r="N64" i="5"/>
  <c r="P64" i="5"/>
  <c r="Q64" i="5"/>
  <c r="T64" i="5"/>
  <c r="Y64" i="5"/>
  <c r="AF64" i="5"/>
  <c r="A65" i="5"/>
  <c r="I65" i="5"/>
  <c r="B65" i="5"/>
  <c r="AB65" i="5"/>
  <c r="S65" i="5"/>
  <c r="R65" i="5"/>
  <c r="C65" i="5"/>
  <c r="AC65" i="5"/>
  <c r="D65" i="5"/>
  <c r="H65" i="5"/>
  <c r="AA65" i="5"/>
  <c r="K65" i="5"/>
  <c r="L65" i="5"/>
  <c r="N65" i="5"/>
  <c r="P65" i="5"/>
  <c r="Q65" i="5"/>
  <c r="T65" i="5"/>
  <c r="Y65" i="5"/>
  <c r="AF65" i="5"/>
  <c r="A66" i="5"/>
  <c r="I66" i="5"/>
  <c r="B66" i="5"/>
  <c r="AB66" i="5"/>
  <c r="S66" i="5"/>
  <c r="R66" i="5"/>
  <c r="C66" i="5"/>
  <c r="AC66" i="5"/>
  <c r="D66" i="5"/>
  <c r="H66" i="5"/>
  <c r="AA66" i="5"/>
  <c r="K66" i="5"/>
  <c r="L66" i="5"/>
  <c r="N66" i="5"/>
  <c r="P66" i="5"/>
  <c r="Q66" i="5"/>
  <c r="T66" i="5"/>
  <c r="Y66" i="5"/>
  <c r="AF66" i="5"/>
  <c r="A67" i="5"/>
  <c r="I67" i="5"/>
  <c r="B67" i="5"/>
  <c r="AB67" i="5"/>
  <c r="S67" i="5"/>
  <c r="R67" i="5"/>
  <c r="C67" i="5"/>
  <c r="AC67" i="5"/>
  <c r="D67" i="5"/>
  <c r="H67" i="5"/>
  <c r="AA67" i="5"/>
  <c r="K67" i="5"/>
  <c r="L67" i="5"/>
  <c r="N67" i="5"/>
  <c r="P67" i="5"/>
  <c r="Q67" i="5"/>
  <c r="T67" i="5"/>
  <c r="Y67" i="5"/>
  <c r="AF67" i="5"/>
  <c r="A68" i="5"/>
  <c r="I68" i="5"/>
  <c r="B68" i="5"/>
  <c r="AB68" i="5"/>
  <c r="S68" i="5"/>
  <c r="R68" i="5"/>
  <c r="C68" i="5"/>
  <c r="AC68" i="5"/>
  <c r="D68" i="5"/>
  <c r="H68" i="5"/>
  <c r="AA68" i="5"/>
  <c r="K68" i="5"/>
  <c r="L68" i="5"/>
  <c r="N68" i="5"/>
  <c r="P68" i="5"/>
  <c r="Q68" i="5"/>
  <c r="T68" i="5"/>
  <c r="Y68" i="5"/>
  <c r="AF68" i="5"/>
  <c r="A69" i="5"/>
  <c r="I69" i="5"/>
  <c r="B69" i="5"/>
  <c r="AB69" i="5"/>
  <c r="S69" i="5"/>
  <c r="R69" i="5"/>
  <c r="C69" i="5"/>
  <c r="AC69" i="5"/>
  <c r="D69" i="5"/>
  <c r="H69" i="5"/>
  <c r="AA69" i="5"/>
  <c r="K69" i="5"/>
  <c r="L69" i="5"/>
  <c r="N69" i="5"/>
  <c r="P69" i="5"/>
  <c r="Q69" i="5"/>
  <c r="T69" i="5"/>
  <c r="Y69" i="5"/>
  <c r="AF69" i="5"/>
  <c r="A70" i="5"/>
  <c r="I70" i="5"/>
  <c r="B70" i="5"/>
  <c r="AB70" i="5"/>
  <c r="S70" i="5"/>
  <c r="R70" i="5"/>
  <c r="C70" i="5"/>
  <c r="AC70" i="5"/>
  <c r="D70" i="5"/>
  <c r="H70" i="5"/>
  <c r="AA70" i="5"/>
  <c r="K70" i="5"/>
  <c r="L70" i="5"/>
  <c r="N70" i="5"/>
  <c r="P70" i="5"/>
  <c r="Q70" i="5"/>
  <c r="T70" i="5"/>
  <c r="Y70" i="5"/>
  <c r="AF70" i="5"/>
  <c r="A71" i="5"/>
  <c r="I71" i="5"/>
  <c r="B71" i="5"/>
  <c r="AB71" i="5"/>
  <c r="S71" i="5"/>
  <c r="R71" i="5"/>
  <c r="C71" i="5"/>
  <c r="AC71" i="5"/>
  <c r="D71" i="5"/>
  <c r="H71" i="5"/>
  <c r="AA71" i="5"/>
  <c r="K71" i="5"/>
  <c r="L71" i="5"/>
  <c r="N71" i="5"/>
  <c r="P71" i="5"/>
  <c r="Q71" i="5"/>
  <c r="T71" i="5"/>
  <c r="Y71" i="5"/>
  <c r="AF71" i="5"/>
  <c r="A72" i="5"/>
  <c r="I72" i="5"/>
  <c r="B72" i="5"/>
  <c r="AB72" i="5"/>
  <c r="S72" i="5"/>
  <c r="R72" i="5"/>
  <c r="C72" i="5"/>
  <c r="AC72" i="5"/>
  <c r="D72" i="5"/>
  <c r="H72" i="5"/>
  <c r="AA72" i="5"/>
  <c r="K72" i="5"/>
  <c r="L72" i="5"/>
  <c r="N72" i="5"/>
  <c r="P72" i="5"/>
  <c r="Q72" i="5"/>
  <c r="T72" i="5"/>
  <c r="Y72" i="5"/>
  <c r="AF72" i="5"/>
  <c r="A73" i="5"/>
  <c r="I73" i="5"/>
  <c r="B73" i="5"/>
  <c r="AB73" i="5"/>
  <c r="S73" i="5"/>
  <c r="R73" i="5"/>
  <c r="C73" i="5"/>
  <c r="AC73" i="5"/>
  <c r="D73" i="5"/>
  <c r="H73" i="5"/>
  <c r="AA73" i="5"/>
  <c r="K73" i="5"/>
  <c r="L73" i="5"/>
  <c r="N73" i="5"/>
  <c r="P73" i="5"/>
  <c r="Q73" i="5"/>
  <c r="T73" i="5"/>
  <c r="Y73" i="5"/>
  <c r="AF73" i="5"/>
  <c r="A74" i="5"/>
  <c r="I74" i="5"/>
  <c r="B74" i="5"/>
  <c r="AB74" i="5"/>
  <c r="S74" i="5"/>
  <c r="R74" i="5"/>
  <c r="C74" i="5"/>
  <c r="AC74" i="5"/>
  <c r="D74" i="5"/>
  <c r="H74" i="5"/>
  <c r="AA74" i="5"/>
  <c r="K74" i="5"/>
  <c r="L74" i="5"/>
  <c r="N74" i="5"/>
  <c r="P74" i="5"/>
  <c r="Q74" i="5"/>
  <c r="T74" i="5"/>
  <c r="Y74" i="5"/>
  <c r="AF74" i="5"/>
  <c r="A75" i="5"/>
  <c r="I75" i="5"/>
  <c r="B75" i="5"/>
  <c r="AB75" i="5"/>
  <c r="S75" i="5"/>
  <c r="R75" i="5"/>
  <c r="C75" i="5"/>
  <c r="AC75" i="5"/>
  <c r="D75" i="5"/>
  <c r="H75" i="5"/>
  <c r="AA75" i="5"/>
  <c r="K75" i="5"/>
  <c r="L75" i="5"/>
  <c r="N75" i="5"/>
  <c r="P75" i="5"/>
  <c r="Q75" i="5"/>
  <c r="T75" i="5"/>
  <c r="Y75" i="5"/>
  <c r="AF75" i="5"/>
  <c r="A76" i="5"/>
  <c r="I76" i="5"/>
  <c r="B76" i="5"/>
  <c r="AB76" i="5"/>
  <c r="S76" i="5"/>
  <c r="R76" i="5"/>
  <c r="C76" i="5"/>
  <c r="AC76" i="5"/>
  <c r="D76" i="5"/>
  <c r="H76" i="5"/>
  <c r="AA76" i="5"/>
  <c r="K76" i="5"/>
  <c r="L76" i="5"/>
  <c r="N76" i="5"/>
  <c r="P76" i="5"/>
  <c r="Q76" i="5"/>
  <c r="T76" i="5"/>
  <c r="Y76" i="5"/>
  <c r="AF76" i="5"/>
  <c r="A77" i="5"/>
  <c r="I77" i="5"/>
  <c r="B77" i="5"/>
  <c r="AB77" i="5"/>
  <c r="S77" i="5"/>
  <c r="R77" i="5"/>
  <c r="C77" i="5"/>
  <c r="AC77" i="5"/>
  <c r="D77" i="5"/>
  <c r="H77" i="5"/>
  <c r="AA77" i="5"/>
  <c r="K77" i="5"/>
  <c r="L77" i="5"/>
  <c r="N77" i="5"/>
  <c r="P77" i="5"/>
  <c r="Q77" i="5"/>
  <c r="T77" i="5"/>
  <c r="Y77" i="5"/>
  <c r="AF77" i="5"/>
  <c r="A78" i="5"/>
  <c r="I78" i="5"/>
  <c r="B78" i="5"/>
  <c r="AB78" i="5"/>
  <c r="S78" i="5"/>
  <c r="R78" i="5"/>
  <c r="C78" i="5"/>
  <c r="AC78" i="5"/>
  <c r="D78" i="5"/>
  <c r="H78" i="5"/>
  <c r="AA78" i="5"/>
  <c r="K78" i="5"/>
  <c r="L78" i="5"/>
  <c r="N78" i="5"/>
  <c r="P78" i="5"/>
  <c r="Q78" i="5"/>
  <c r="T78" i="5"/>
  <c r="Y78" i="5"/>
  <c r="AF78" i="5"/>
  <c r="A79" i="5"/>
  <c r="I79" i="5"/>
  <c r="B79" i="5"/>
  <c r="AB79" i="5"/>
  <c r="S79" i="5"/>
  <c r="R79" i="5"/>
  <c r="C79" i="5"/>
  <c r="AC79" i="5"/>
  <c r="D79" i="5"/>
  <c r="H79" i="5"/>
  <c r="AA79" i="5"/>
  <c r="K79" i="5"/>
  <c r="L79" i="5"/>
  <c r="N79" i="5"/>
  <c r="P79" i="5"/>
  <c r="Q79" i="5"/>
  <c r="T79" i="5"/>
  <c r="Y79" i="5"/>
  <c r="AF79" i="5"/>
  <c r="A80" i="5"/>
  <c r="I80" i="5"/>
  <c r="B80" i="5"/>
  <c r="AB80" i="5"/>
  <c r="S80" i="5"/>
  <c r="R80" i="5"/>
  <c r="C80" i="5"/>
  <c r="AC80" i="5"/>
  <c r="D80" i="5"/>
  <c r="H80" i="5"/>
  <c r="AA80" i="5"/>
  <c r="K80" i="5"/>
  <c r="L80" i="5"/>
  <c r="N80" i="5"/>
  <c r="P80" i="5"/>
  <c r="Q80" i="5"/>
  <c r="T80" i="5"/>
  <c r="Y80" i="5"/>
  <c r="AF80" i="5"/>
  <c r="A81" i="5"/>
  <c r="I81" i="5"/>
  <c r="B81" i="5"/>
  <c r="AB81" i="5"/>
  <c r="S81" i="5"/>
  <c r="R81" i="5"/>
  <c r="C81" i="5"/>
  <c r="AC81" i="5"/>
  <c r="D81" i="5"/>
  <c r="H81" i="5"/>
  <c r="AA81" i="5"/>
  <c r="K81" i="5"/>
  <c r="L81" i="5"/>
  <c r="N81" i="5"/>
  <c r="P81" i="5"/>
  <c r="Q81" i="5"/>
  <c r="T81" i="5"/>
  <c r="Y81" i="5"/>
  <c r="AF81" i="5"/>
  <c r="A82" i="5"/>
  <c r="I82" i="5"/>
  <c r="B82" i="5"/>
  <c r="AB82" i="5"/>
  <c r="S82" i="5"/>
  <c r="R82" i="5"/>
  <c r="C82" i="5"/>
  <c r="AC82" i="5"/>
  <c r="D82" i="5"/>
  <c r="H82" i="5"/>
  <c r="AA82" i="5"/>
  <c r="K82" i="5"/>
  <c r="L82" i="5"/>
  <c r="N82" i="5"/>
  <c r="P82" i="5"/>
  <c r="Q82" i="5"/>
  <c r="T82" i="5"/>
  <c r="Y82" i="5"/>
  <c r="AF82" i="5"/>
  <c r="A83" i="5"/>
  <c r="I83" i="5"/>
  <c r="B83" i="5"/>
  <c r="Y83" i="5"/>
  <c r="S83" i="5"/>
  <c r="R83" i="5"/>
  <c r="C83" i="5"/>
  <c r="D83" i="5"/>
  <c r="H83" i="5"/>
  <c r="K83" i="5"/>
  <c r="L83" i="5"/>
  <c r="N83" i="5"/>
  <c r="P83" i="5"/>
  <c r="Q83" i="5"/>
  <c r="T83" i="5"/>
  <c r="AA83" i="5"/>
  <c r="AB83" i="5"/>
  <c r="AC83" i="5"/>
  <c r="AF83" i="5"/>
  <c r="A84" i="5"/>
  <c r="I84" i="5"/>
  <c r="B84" i="5"/>
  <c r="Y84" i="5"/>
  <c r="S84" i="5"/>
  <c r="R84" i="5"/>
  <c r="C84" i="5"/>
  <c r="D84" i="5"/>
  <c r="H84" i="5"/>
  <c r="K84" i="5"/>
  <c r="L84" i="5"/>
  <c r="N84" i="5"/>
  <c r="P84" i="5"/>
  <c r="Q84" i="5"/>
  <c r="T84" i="5"/>
  <c r="AA84" i="5"/>
  <c r="AB84" i="5"/>
  <c r="AC84" i="5"/>
  <c r="AF84" i="5"/>
  <c r="A85" i="5"/>
  <c r="I85" i="5"/>
  <c r="B85" i="5"/>
  <c r="Y85" i="5"/>
  <c r="S85" i="5"/>
  <c r="R85" i="5"/>
  <c r="C85" i="5"/>
  <c r="D85" i="5"/>
  <c r="H85" i="5"/>
  <c r="K85" i="5"/>
  <c r="L85" i="5"/>
  <c r="N85" i="5"/>
  <c r="P85" i="5"/>
  <c r="Q85" i="5"/>
  <c r="T85" i="5"/>
  <c r="AA85" i="5"/>
  <c r="AB85" i="5"/>
  <c r="AC85" i="5"/>
  <c r="AF85" i="5"/>
  <c r="A86" i="5"/>
  <c r="I86" i="5"/>
  <c r="B86" i="5"/>
  <c r="Y86" i="5"/>
  <c r="S86" i="5"/>
  <c r="R86" i="5"/>
  <c r="C86" i="5"/>
  <c r="D86" i="5"/>
  <c r="H86" i="5"/>
  <c r="K86" i="5"/>
  <c r="L86" i="5"/>
  <c r="N86" i="5"/>
  <c r="P86" i="5"/>
  <c r="Q86" i="5"/>
  <c r="T86" i="5"/>
  <c r="AA86" i="5"/>
  <c r="AB86" i="5"/>
  <c r="AC86" i="5"/>
  <c r="AF86" i="5"/>
  <c r="A87" i="5"/>
  <c r="I87" i="5"/>
  <c r="B87" i="5"/>
  <c r="Y87" i="5"/>
  <c r="S87" i="5"/>
  <c r="R87" i="5"/>
  <c r="C87" i="5"/>
  <c r="D87" i="5"/>
  <c r="H87" i="5"/>
  <c r="K87" i="5"/>
  <c r="L87" i="5"/>
  <c r="N87" i="5"/>
  <c r="P87" i="5"/>
  <c r="Q87" i="5"/>
  <c r="T87" i="5"/>
  <c r="AA87" i="5"/>
  <c r="AB87" i="5"/>
  <c r="AC87" i="5"/>
  <c r="AF87" i="5"/>
  <c r="A88" i="5"/>
  <c r="I88" i="5"/>
  <c r="B88" i="5"/>
  <c r="Y88" i="5"/>
  <c r="S88" i="5"/>
  <c r="R88" i="5"/>
  <c r="C88" i="5"/>
  <c r="D88" i="5"/>
  <c r="H88" i="5"/>
  <c r="K88" i="5"/>
  <c r="L88" i="5"/>
  <c r="N88" i="5"/>
  <c r="P88" i="5"/>
  <c r="Q88" i="5"/>
  <c r="T88" i="5"/>
  <c r="AA88" i="5"/>
  <c r="AB88" i="5"/>
  <c r="AC88" i="5"/>
  <c r="AF88" i="5"/>
  <c r="A89" i="5"/>
  <c r="I89" i="5"/>
  <c r="B89" i="5"/>
  <c r="Y89" i="5"/>
  <c r="S89" i="5"/>
  <c r="R89" i="5"/>
  <c r="C89" i="5"/>
  <c r="D89" i="5"/>
  <c r="H89" i="5"/>
  <c r="K89" i="5"/>
  <c r="L89" i="5"/>
  <c r="N89" i="5"/>
  <c r="P89" i="5"/>
  <c r="Q89" i="5"/>
  <c r="T89" i="5"/>
  <c r="AA89" i="5"/>
  <c r="AB89" i="5"/>
  <c r="AC89" i="5"/>
  <c r="AF89" i="5"/>
  <c r="A90" i="5"/>
  <c r="I90" i="5"/>
  <c r="B90" i="5"/>
  <c r="Y90" i="5"/>
  <c r="S90" i="5"/>
  <c r="R90" i="5"/>
  <c r="C90" i="5"/>
  <c r="D90" i="5"/>
  <c r="H90" i="5"/>
  <c r="K90" i="5"/>
  <c r="L90" i="5"/>
  <c r="N90" i="5"/>
  <c r="P90" i="5"/>
  <c r="Q90" i="5"/>
  <c r="T90" i="5"/>
  <c r="AA90" i="5"/>
  <c r="AB90" i="5"/>
  <c r="AC90" i="5"/>
  <c r="AF90" i="5"/>
  <c r="A91" i="5"/>
  <c r="I91" i="5"/>
  <c r="B91" i="5"/>
  <c r="Y91" i="5"/>
  <c r="S91" i="5"/>
  <c r="R91" i="5"/>
  <c r="C91" i="5"/>
  <c r="D91" i="5"/>
  <c r="H91" i="5"/>
  <c r="K91" i="5"/>
  <c r="L91" i="5"/>
  <c r="N91" i="5"/>
  <c r="P91" i="5"/>
  <c r="Q91" i="5"/>
  <c r="T91" i="5"/>
  <c r="AA91" i="5"/>
  <c r="AB91" i="5"/>
  <c r="AC91" i="5"/>
  <c r="AF91" i="5"/>
  <c r="A92" i="5"/>
  <c r="I92" i="5"/>
  <c r="B92" i="5"/>
  <c r="Y92" i="5"/>
  <c r="S92" i="5"/>
  <c r="R92" i="5"/>
  <c r="C92" i="5"/>
  <c r="D92" i="5"/>
  <c r="H92" i="5"/>
  <c r="K92" i="5"/>
  <c r="L92" i="5"/>
  <c r="N92" i="5"/>
  <c r="P92" i="5"/>
  <c r="Q92" i="5"/>
  <c r="T92" i="5"/>
  <c r="AA92" i="5"/>
  <c r="AB92" i="5"/>
  <c r="AC92" i="5"/>
  <c r="AF92" i="5"/>
  <c r="A93" i="5"/>
  <c r="I93" i="5"/>
  <c r="B93" i="5"/>
  <c r="Y93" i="5"/>
  <c r="S93" i="5"/>
  <c r="R93" i="5"/>
  <c r="C93" i="5"/>
  <c r="D93" i="5"/>
  <c r="H93" i="5"/>
  <c r="K93" i="5"/>
  <c r="L93" i="5"/>
  <c r="N93" i="5"/>
  <c r="P93" i="5"/>
  <c r="Q93" i="5"/>
  <c r="T93" i="5"/>
  <c r="AA93" i="5"/>
  <c r="AB93" i="5"/>
  <c r="AC93" i="5"/>
  <c r="AF93" i="5"/>
  <c r="A94" i="5"/>
  <c r="I94" i="5"/>
  <c r="B94" i="5"/>
  <c r="Y94" i="5"/>
  <c r="S94" i="5"/>
  <c r="R94" i="5"/>
  <c r="C94" i="5"/>
  <c r="D94" i="5"/>
  <c r="H94" i="5"/>
  <c r="K94" i="5"/>
  <c r="L94" i="5"/>
  <c r="N94" i="5"/>
  <c r="P94" i="5"/>
  <c r="Q94" i="5"/>
  <c r="T94" i="5"/>
  <c r="AA94" i="5"/>
  <c r="AB94" i="5"/>
  <c r="AC94" i="5"/>
  <c r="AF94" i="5"/>
  <c r="A95" i="5"/>
  <c r="I95" i="5"/>
  <c r="B95" i="5"/>
  <c r="Y95" i="5"/>
  <c r="S95" i="5"/>
  <c r="R95" i="5"/>
  <c r="C95" i="5"/>
  <c r="D95" i="5"/>
  <c r="H95" i="5"/>
  <c r="K95" i="5"/>
  <c r="L95" i="5"/>
  <c r="N95" i="5"/>
  <c r="P95" i="5"/>
  <c r="Q95" i="5"/>
  <c r="T95" i="5"/>
  <c r="AA95" i="5"/>
  <c r="AB95" i="5"/>
  <c r="AC95" i="5"/>
  <c r="AF95" i="5"/>
  <c r="A96" i="5"/>
  <c r="I96" i="5"/>
  <c r="B96" i="5"/>
  <c r="Y96" i="5"/>
  <c r="S96" i="5"/>
  <c r="R96" i="5"/>
  <c r="C96" i="5"/>
  <c r="D96" i="5"/>
  <c r="H96" i="5"/>
  <c r="K96" i="5"/>
  <c r="L96" i="5"/>
  <c r="N96" i="5"/>
  <c r="P96" i="5"/>
  <c r="Q96" i="5"/>
  <c r="T96" i="5"/>
  <c r="AA96" i="5"/>
  <c r="AB96" i="5"/>
  <c r="AC96" i="5"/>
  <c r="AF96" i="5"/>
  <c r="A97" i="5"/>
  <c r="I97" i="5"/>
  <c r="B97" i="5"/>
  <c r="Y97" i="5"/>
  <c r="S97" i="5"/>
  <c r="R97" i="5"/>
  <c r="C97" i="5"/>
  <c r="D97" i="5"/>
  <c r="H97" i="5"/>
  <c r="K97" i="5"/>
  <c r="L97" i="5"/>
  <c r="N97" i="5"/>
  <c r="P97" i="5"/>
  <c r="Q97" i="5"/>
  <c r="T97" i="5"/>
  <c r="AA97" i="5"/>
  <c r="AB97" i="5"/>
  <c r="AC97" i="5"/>
  <c r="AF97" i="5"/>
  <c r="A98" i="5"/>
  <c r="I98" i="5"/>
  <c r="B98" i="5"/>
  <c r="Y98" i="5"/>
  <c r="S98" i="5"/>
  <c r="R98" i="5"/>
  <c r="C98" i="5"/>
  <c r="D98" i="5"/>
  <c r="H98" i="5"/>
  <c r="K98" i="5"/>
  <c r="L98" i="5"/>
  <c r="N98" i="5"/>
  <c r="P98" i="5"/>
  <c r="Q98" i="5"/>
  <c r="T98" i="5"/>
  <c r="AA98" i="5"/>
  <c r="AB98" i="5"/>
  <c r="AC98" i="5"/>
  <c r="AF98" i="5"/>
  <c r="A99" i="5"/>
  <c r="I99" i="5"/>
  <c r="B99" i="5"/>
  <c r="Y99" i="5"/>
  <c r="S99" i="5"/>
  <c r="R99" i="5"/>
  <c r="C99" i="5"/>
  <c r="D99" i="5"/>
  <c r="H99" i="5"/>
  <c r="K99" i="5"/>
  <c r="L99" i="5"/>
  <c r="N99" i="5"/>
  <c r="P99" i="5"/>
  <c r="Q99" i="5"/>
  <c r="T99" i="5"/>
  <c r="AA99" i="5"/>
  <c r="AB99" i="5"/>
  <c r="AC99" i="5"/>
  <c r="AF99" i="5"/>
  <c r="A100" i="5"/>
  <c r="I100" i="5"/>
  <c r="B100" i="5"/>
  <c r="Y100" i="5"/>
  <c r="S100" i="5"/>
  <c r="R100" i="5"/>
  <c r="C100" i="5"/>
  <c r="D100" i="5"/>
  <c r="H100" i="5"/>
  <c r="K100" i="5"/>
  <c r="L100" i="5"/>
  <c r="N100" i="5"/>
  <c r="P100" i="5"/>
  <c r="Q100" i="5"/>
  <c r="T100" i="5"/>
  <c r="AA100" i="5"/>
  <c r="AB100" i="5"/>
  <c r="AC100" i="5"/>
  <c r="AF100" i="5"/>
  <c r="A101" i="5"/>
  <c r="I101" i="5"/>
  <c r="B101" i="5"/>
  <c r="Y101" i="5"/>
  <c r="S101" i="5"/>
  <c r="R101" i="5"/>
  <c r="C101" i="5"/>
  <c r="D101" i="5"/>
  <c r="H101" i="5"/>
  <c r="K101" i="5"/>
  <c r="L101" i="5"/>
  <c r="N101" i="5"/>
  <c r="P101" i="5"/>
  <c r="Q101" i="5"/>
  <c r="T101" i="5"/>
  <c r="AA101" i="5"/>
  <c r="AB101" i="5"/>
  <c r="AC101" i="5"/>
  <c r="AF101" i="5"/>
  <c r="A102" i="5"/>
  <c r="I102" i="5"/>
  <c r="B102" i="5"/>
  <c r="Y102" i="5"/>
  <c r="S102" i="5"/>
  <c r="R102" i="5"/>
  <c r="C102" i="5"/>
  <c r="D102" i="5"/>
  <c r="H102" i="5"/>
  <c r="K102" i="5"/>
  <c r="L102" i="5"/>
  <c r="N102" i="5"/>
  <c r="P102" i="5"/>
  <c r="Q102" i="5"/>
  <c r="T102" i="5"/>
  <c r="AA102" i="5"/>
  <c r="AB102" i="5"/>
  <c r="AC102" i="5"/>
  <c r="AF102" i="5"/>
  <c r="A103" i="5"/>
  <c r="I103" i="5"/>
  <c r="B103" i="5"/>
  <c r="Y103" i="5"/>
  <c r="S103" i="5"/>
  <c r="R103" i="5"/>
  <c r="C103" i="5"/>
  <c r="D103" i="5"/>
  <c r="H103" i="5"/>
  <c r="K103" i="5"/>
  <c r="L103" i="5"/>
  <c r="N103" i="5"/>
  <c r="P103" i="5"/>
  <c r="Q103" i="5"/>
  <c r="T103" i="5"/>
  <c r="AA103" i="5"/>
  <c r="AB103" i="5"/>
  <c r="AC103" i="5"/>
  <c r="AF103" i="5"/>
  <c r="A104" i="5"/>
  <c r="I104" i="5"/>
  <c r="B104" i="5"/>
  <c r="Y104" i="5"/>
  <c r="S104" i="5"/>
  <c r="R104" i="5"/>
  <c r="C104" i="5"/>
  <c r="D104" i="5"/>
  <c r="H104" i="5"/>
  <c r="K104" i="5"/>
  <c r="L104" i="5"/>
  <c r="N104" i="5"/>
  <c r="P104" i="5"/>
  <c r="Q104" i="5"/>
  <c r="T104" i="5"/>
  <c r="AA104" i="5"/>
  <c r="AB104" i="5"/>
  <c r="AC104" i="5"/>
  <c r="AF104" i="5"/>
  <c r="A105" i="5"/>
  <c r="I105" i="5"/>
  <c r="B105" i="5"/>
  <c r="Y105" i="5"/>
  <c r="S105" i="5"/>
  <c r="R105" i="5"/>
  <c r="C105" i="5"/>
  <c r="D105" i="5"/>
  <c r="H105" i="5"/>
  <c r="K105" i="5"/>
  <c r="L105" i="5"/>
  <c r="N105" i="5"/>
  <c r="P105" i="5"/>
  <c r="Q105" i="5"/>
  <c r="T105" i="5"/>
  <c r="AA105" i="5"/>
  <c r="AB105" i="5"/>
  <c r="AC105" i="5"/>
  <c r="AF105" i="5"/>
  <c r="A106" i="5"/>
  <c r="I106" i="5"/>
  <c r="B106" i="5"/>
  <c r="Y106" i="5"/>
  <c r="S106" i="5"/>
  <c r="R106" i="5"/>
  <c r="C106" i="5"/>
  <c r="D106" i="5"/>
  <c r="H106" i="5"/>
  <c r="K106" i="5"/>
  <c r="L106" i="5"/>
  <c r="N106" i="5"/>
  <c r="P106" i="5"/>
  <c r="Q106" i="5"/>
  <c r="T106" i="5"/>
  <c r="AA106" i="5"/>
  <c r="AB106" i="5"/>
  <c r="AC106" i="5"/>
  <c r="AF106" i="5"/>
  <c r="A107" i="5"/>
  <c r="I107" i="5"/>
  <c r="B107" i="5"/>
  <c r="Y107" i="5"/>
  <c r="S107" i="5"/>
  <c r="R107" i="5"/>
  <c r="C107" i="5"/>
  <c r="D107" i="5"/>
  <c r="H107" i="5"/>
  <c r="K107" i="5"/>
  <c r="L107" i="5"/>
  <c r="N107" i="5"/>
  <c r="P107" i="5"/>
  <c r="Q107" i="5"/>
  <c r="T107" i="5"/>
  <c r="AA107" i="5"/>
  <c r="AB107" i="5"/>
  <c r="AC107" i="5"/>
  <c r="AF107" i="5"/>
  <c r="A108" i="5"/>
  <c r="I108" i="5"/>
  <c r="B108" i="5"/>
  <c r="Y108" i="5"/>
  <c r="S108" i="5"/>
  <c r="R108" i="5"/>
  <c r="C108" i="5"/>
  <c r="D108" i="5"/>
  <c r="H108" i="5"/>
  <c r="K108" i="5"/>
  <c r="L108" i="5"/>
  <c r="N108" i="5"/>
  <c r="P108" i="5"/>
  <c r="Q108" i="5"/>
  <c r="T108" i="5"/>
  <c r="AA108" i="5"/>
  <c r="AB108" i="5"/>
  <c r="AC108" i="5"/>
  <c r="AF108" i="5"/>
  <c r="A109" i="5"/>
  <c r="I109" i="5"/>
  <c r="B109" i="5"/>
  <c r="Y109" i="5"/>
  <c r="S109" i="5"/>
  <c r="R109" i="5"/>
  <c r="C109" i="5"/>
  <c r="D109" i="5"/>
  <c r="H109" i="5"/>
  <c r="K109" i="5"/>
  <c r="L109" i="5"/>
  <c r="N109" i="5"/>
  <c r="P109" i="5"/>
  <c r="Q109" i="5"/>
  <c r="T109" i="5"/>
  <c r="AA109" i="5"/>
  <c r="AB109" i="5"/>
  <c r="AC109" i="5"/>
  <c r="AF109" i="5"/>
  <c r="A110" i="5"/>
  <c r="I110" i="5"/>
  <c r="B110" i="5"/>
  <c r="Y110" i="5"/>
  <c r="S110" i="5"/>
  <c r="R110" i="5"/>
  <c r="C110" i="5"/>
  <c r="D110" i="5"/>
  <c r="H110" i="5"/>
  <c r="K110" i="5"/>
  <c r="L110" i="5"/>
  <c r="N110" i="5"/>
  <c r="P110" i="5"/>
  <c r="Q110" i="5"/>
  <c r="T110" i="5"/>
  <c r="AA110" i="5"/>
  <c r="AB110" i="5"/>
  <c r="AC110" i="5"/>
  <c r="AF110" i="5"/>
  <c r="A111" i="5"/>
  <c r="I111" i="5"/>
  <c r="B111" i="5"/>
  <c r="Y111" i="5"/>
  <c r="S111" i="5"/>
  <c r="R111" i="5"/>
  <c r="C111" i="5"/>
  <c r="D111" i="5"/>
  <c r="H111" i="5"/>
  <c r="K111" i="5"/>
  <c r="L111" i="5"/>
  <c r="N111" i="5"/>
  <c r="P111" i="5"/>
  <c r="Q111" i="5"/>
  <c r="T111" i="5"/>
  <c r="AA111" i="5"/>
  <c r="AB111" i="5"/>
  <c r="AC111" i="5"/>
  <c r="AF111" i="5"/>
  <c r="A112" i="5"/>
  <c r="I112" i="5"/>
  <c r="B112" i="5"/>
  <c r="Y112" i="5"/>
  <c r="S112" i="5"/>
  <c r="R112" i="5"/>
  <c r="C112" i="5"/>
  <c r="D112" i="5"/>
  <c r="H112" i="5"/>
  <c r="K112" i="5"/>
  <c r="L112" i="5"/>
  <c r="N112" i="5"/>
  <c r="P112" i="5"/>
  <c r="Q112" i="5"/>
  <c r="T112" i="5"/>
  <c r="AA112" i="5"/>
  <c r="AB112" i="5"/>
  <c r="AC112" i="5"/>
  <c r="AF112" i="5"/>
  <c r="A113" i="5"/>
  <c r="I113" i="5"/>
  <c r="B113" i="5"/>
  <c r="Y113" i="5"/>
  <c r="S113" i="5"/>
  <c r="R113" i="5"/>
  <c r="C113" i="5"/>
  <c r="D113" i="5"/>
  <c r="H113" i="5"/>
  <c r="K113" i="5"/>
  <c r="L113" i="5"/>
  <c r="N113" i="5"/>
  <c r="P113" i="5"/>
  <c r="Q113" i="5"/>
  <c r="T113" i="5"/>
  <c r="AA113" i="5"/>
  <c r="AB113" i="5"/>
  <c r="AC113" i="5"/>
  <c r="AF113" i="5"/>
  <c r="A114" i="5"/>
  <c r="I114" i="5"/>
  <c r="B114" i="5"/>
  <c r="Y114" i="5"/>
  <c r="S114" i="5"/>
  <c r="R114" i="5"/>
  <c r="C114" i="5"/>
  <c r="D114" i="5"/>
  <c r="H114" i="5"/>
  <c r="K114" i="5"/>
  <c r="L114" i="5"/>
  <c r="N114" i="5"/>
  <c r="P114" i="5"/>
  <c r="Q114" i="5"/>
  <c r="T114" i="5"/>
  <c r="AA114" i="5"/>
  <c r="AB114" i="5"/>
  <c r="AC114" i="5"/>
  <c r="AF114" i="5"/>
  <c r="A115" i="5"/>
  <c r="I115" i="5"/>
  <c r="B115" i="5"/>
  <c r="Y115" i="5"/>
  <c r="S115" i="5"/>
  <c r="R115" i="5"/>
  <c r="C115" i="5"/>
  <c r="D115" i="5"/>
  <c r="H115" i="5"/>
  <c r="K115" i="5"/>
  <c r="L115" i="5"/>
  <c r="N115" i="5"/>
  <c r="P115" i="5"/>
  <c r="Q115" i="5"/>
  <c r="T115" i="5"/>
  <c r="AA115" i="5"/>
  <c r="AB115" i="5"/>
  <c r="AC115" i="5"/>
  <c r="AF115" i="5"/>
  <c r="A116" i="5"/>
  <c r="I116" i="5"/>
  <c r="B116" i="5"/>
  <c r="Y116" i="5"/>
  <c r="S116" i="5"/>
  <c r="R116" i="5"/>
  <c r="C116" i="5"/>
  <c r="D116" i="5"/>
  <c r="H116" i="5"/>
  <c r="K116" i="5"/>
  <c r="L116" i="5"/>
  <c r="N116" i="5"/>
  <c r="P116" i="5"/>
  <c r="Q116" i="5"/>
  <c r="T116" i="5"/>
  <c r="AA116" i="5"/>
  <c r="AB116" i="5"/>
  <c r="AC116" i="5"/>
  <c r="AF116" i="5"/>
  <c r="A117" i="5"/>
  <c r="I117" i="5"/>
  <c r="B117" i="5"/>
  <c r="Y117" i="5"/>
  <c r="S117" i="5"/>
  <c r="R117" i="5"/>
  <c r="C117" i="5"/>
  <c r="D117" i="5"/>
  <c r="H117" i="5"/>
  <c r="K117" i="5"/>
  <c r="L117" i="5"/>
  <c r="N117" i="5"/>
  <c r="P117" i="5"/>
  <c r="Q117" i="5"/>
  <c r="T117" i="5"/>
  <c r="AA117" i="5"/>
  <c r="AB117" i="5"/>
  <c r="AC117" i="5"/>
  <c r="AF117" i="5"/>
  <c r="A118" i="5"/>
  <c r="I118" i="5"/>
  <c r="B118" i="5"/>
  <c r="Y118" i="5"/>
  <c r="S118" i="5"/>
  <c r="R118" i="5"/>
  <c r="C118" i="5"/>
  <c r="D118" i="5"/>
  <c r="H118" i="5"/>
  <c r="K118" i="5"/>
  <c r="L118" i="5"/>
  <c r="N118" i="5"/>
  <c r="P118" i="5"/>
  <c r="Q118" i="5"/>
  <c r="T118" i="5"/>
  <c r="AA118" i="5"/>
  <c r="AB118" i="5"/>
  <c r="AC118" i="5"/>
  <c r="AF118" i="5"/>
  <c r="A119" i="5"/>
  <c r="I119" i="5"/>
  <c r="B119" i="5"/>
  <c r="Y119" i="5"/>
  <c r="S119" i="5"/>
  <c r="R119" i="5"/>
  <c r="C119" i="5"/>
  <c r="D119" i="5"/>
  <c r="H119" i="5"/>
  <c r="K119" i="5"/>
  <c r="L119" i="5"/>
  <c r="N119" i="5"/>
  <c r="P119" i="5"/>
  <c r="Q119" i="5"/>
  <c r="T119" i="5"/>
  <c r="AA119" i="5"/>
  <c r="AB119" i="5"/>
  <c r="AC119" i="5"/>
  <c r="AF119" i="5"/>
  <c r="A120" i="5"/>
  <c r="I120" i="5"/>
  <c r="B120" i="5"/>
  <c r="Y120" i="5"/>
  <c r="S120" i="5"/>
  <c r="R120" i="5"/>
  <c r="C120" i="5"/>
  <c r="D120" i="5"/>
  <c r="H120" i="5"/>
  <c r="K120" i="5"/>
  <c r="L120" i="5"/>
  <c r="N120" i="5"/>
  <c r="P120" i="5"/>
  <c r="Q120" i="5"/>
  <c r="T120" i="5"/>
  <c r="AA120" i="5"/>
  <c r="AB120" i="5"/>
  <c r="AC120" i="5"/>
  <c r="AF120" i="5"/>
  <c r="A121" i="5"/>
  <c r="I121" i="5"/>
  <c r="B121" i="5"/>
  <c r="Y121" i="5"/>
  <c r="S121" i="5"/>
  <c r="R121" i="5"/>
  <c r="C121" i="5"/>
  <c r="D121" i="5"/>
  <c r="H121" i="5"/>
  <c r="K121" i="5"/>
  <c r="L121" i="5"/>
  <c r="N121" i="5"/>
  <c r="P121" i="5"/>
  <c r="Q121" i="5"/>
  <c r="T121" i="5"/>
  <c r="AA121" i="5"/>
  <c r="AB121" i="5"/>
  <c r="AC121" i="5"/>
  <c r="AF121" i="5"/>
  <c r="A122" i="5"/>
  <c r="I122" i="5"/>
  <c r="B122" i="5"/>
  <c r="Y122" i="5"/>
  <c r="S122" i="5"/>
  <c r="R122" i="5"/>
  <c r="C122" i="5"/>
  <c r="D122" i="5"/>
  <c r="H122" i="5"/>
  <c r="K122" i="5"/>
  <c r="L122" i="5"/>
  <c r="N122" i="5"/>
  <c r="P122" i="5"/>
  <c r="Q122" i="5"/>
  <c r="T122" i="5"/>
  <c r="AA122" i="5"/>
  <c r="AB122" i="5"/>
  <c r="AC122" i="5"/>
  <c r="AF122" i="5"/>
  <c r="A123" i="5"/>
  <c r="I123" i="5"/>
  <c r="B123" i="5"/>
  <c r="Y123" i="5"/>
  <c r="S123" i="5"/>
  <c r="R123" i="5"/>
  <c r="C123" i="5"/>
  <c r="D123" i="5"/>
  <c r="H123" i="5"/>
  <c r="K123" i="5"/>
  <c r="L123" i="5"/>
  <c r="N123" i="5"/>
  <c r="P123" i="5"/>
  <c r="Q123" i="5"/>
  <c r="T123" i="5"/>
  <c r="AA123" i="5"/>
  <c r="AB123" i="5"/>
  <c r="AC123" i="5"/>
  <c r="AF123" i="5"/>
  <c r="A124" i="5"/>
  <c r="I124" i="5"/>
  <c r="B124" i="5"/>
  <c r="Y124" i="5"/>
  <c r="S124" i="5"/>
  <c r="R124" i="5"/>
  <c r="C124" i="5"/>
  <c r="D124" i="5"/>
  <c r="H124" i="5"/>
  <c r="K124" i="5"/>
  <c r="L124" i="5"/>
  <c r="N124" i="5"/>
  <c r="P124" i="5"/>
  <c r="Q124" i="5"/>
  <c r="T124" i="5"/>
  <c r="AA124" i="5"/>
  <c r="AB124" i="5"/>
  <c r="AC124" i="5"/>
  <c r="AF124" i="5"/>
  <c r="A125" i="5"/>
  <c r="I125" i="5"/>
  <c r="B125" i="5"/>
  <c r="Y125" i="5"/>
  <c r="S125" i="5"/>
  <c r="R125" i="5"/>
  <c r="C125" i="5"/>
  <c r="D125" i="5"/>
  <c r="H125" i="5"/>
  <c r="K125" i="5"/>
  <c r="L125" i="5"/>
  <c r="N125" i="5"/>
  <c r="P125" i="5"/>
  <c r="Q125" i="5"/>
  <c r="T125" i="5"/>
  <c r="AA125" i="5"/>
  <c r="AB125" i="5"/>
  <c r="AC125" i="5"/>
  <c r="AF125" i="5"/>
  <c r="A126" i="5"/>
  <c r="I126" i="5"/>
  <c r="B126" i="5"/>
  <c r="Y126" i="5"/>
  <c r="S126" i="5"/>
  <c r="R126" i="5"/>
  <c r="C126" i="5"/>
  <c r="D126" i="5"/>
  <c r="H126" i="5"/>
  <c r="K126" i="5"/>
  <c r="L126" i="5"/>
  <c r="N126" i="5"/>
  <c r="P126" i="5"/>
  <c r="Q126" i="5"/>
  <c r="T126" i="5"/>
  <c r="AA126" i="5"/>
  <c r="AB126" i="5"/>
  <c r="AC126" i="5"/>
  <c r="AF126" i="5"/>
  <c r="A127" i="5"/>
  <c r="I127" i="5"/>
  <c r="B127" i="5"/>
  <c r="Y127" i="5"/>
  <c r="S127" i="5"/>
  <c r="R127" i="5"/>
  <c r="C127" i="5"/>
  <c r="D127" i="5"/>
  <c r="H127" i="5"/>
  <c r="K127" i="5"/>
  <c r="L127" i="5"/>
  <c r="N127" i="5"/>
  <c r="P127" i="5"/>
  <c r="Q127" i="5"/>
  <c r="T127" i="5"/>
  <c r="AA127" i="5"/>
  <c r="AB127" i="5"/>
  <c r="AC127" i="5"/>
  <c r="AF127" i="5"/>
  <c r="A128" i="5"/>
  <c r="I128" i="5"/>
  <c r="B128" i="5"/>
  <c r="Y128" i="5"/>
  <c r="S128" i="5"/>
  <c r="R128" i="5"/>
  <c r="C128" i="5"/>
  <c r="D128" i="5"/>
  <c r="H128" i="5"/>
  <c r="K128" i="5"/>
  <c r="L128" i="5"/>
  <c r="N128" i="5"/>
  <c r="P128" i="5"/>
  <c r="Q128" i="5"/>
  <c r="T128" i="5"/>
  <c r="AA128" i="5"/>
  <c r="AB128" i="5"/>
  <c r="AC128" i="5"/>
  <c r="AF128" i="5"/>
  <c r="A129" i="5"/>
  <c r="I129" i="5"/>
  <c r="B129" i="5"/>
  <c r="Y129" i="5"/>
  <c r="S129" i="5"/>
  <c r="R129" i="5"/>
  <c r="C129" i="5"/>
  <c r="D129" i="5"/>
  <c r="H129" i="5"/>
  <c r="K129" i="5"/>
  <c r="L129" i="5"/>
  <c r="N129" i="5"/>
  <c r="P129" i="5"/>
  <c r="Q129" i="5"/>
  <c r="T129" i="5"/>
  <c r="AA129" i="5"/>
  <c r="AB129" i="5"/>
  <c r="AC129" i="5"/>
  <c r="AF129" i="5"/>
  <c r="A130" i="5"/>
  <c r="I130" i="5"/>
  <c r="B130" i="5"/>
  <c r="Y130" i="5"/>
  <c r="S130" i="5"/>
  <c r="R130" i="5"/>
  <c r="C130" i="5"/>
  <c r="D130" i="5"/>
  <c r="H130" i="5"/>
  <c r="K130" i="5"/>
  <c r="L130" i="5"/>
  <c r="N130" i="5"/>
  <c r="P130" i="5"/>
  <c r="Q130" i="5"/>
  <c r="T130" i="5"/>
  <c r="AA130" i="5"/>
  <c r="AB130" i="5"/>
  <c r="AC130" i="5"/>
  <c r="AF130" i="5"/>
  <c r="A131" i="5"/>
  <c r="I131" i="5"/>
  <c r="B131" i="5"/>
  <c r="Y131" i="5"/>
  <c r="S131" i="5"/>
  <c r="R131" i="5"/>
  <c r="C131" i="5"/>
  <c r="D131" i="5"/>
  <c r="H131" i="5"/>
  <c r="K131" i="5"/>
  <c r="L131" i="5"/>
  <c r="N131" i="5"/>
  <c r="P131" i="5"/>
  <c r="Q131" i="5"/>
  <c r="T131" i="5"/>
  <c r="AA131" i="5"/>
  <c r="AB131" i="5"/>
  <c r="AC131" i="5"/>
  <c r="AF131" i="5"/>
  <c r="A132" i="5"/>
  <c r="I132" i="5"/>
  <c r="B132" i="5"/>
  <c r="Y132" i="5"/>
  <c r="S132" i="5"/>
  <c r="R132" i="5"/>
  <c r="C132" i="5"/>
  <c r="D132" i="5"/>
  <c r="H132" i="5"/>
  <c r="K132" i="5"/>
  <c r="L132" i="5"/>
  <c r="N132" i="5"/>
  <c r="P132" i="5"/>
  <c r="Q132" i="5"/>
  <c r="T132" i="5"/>
  <c r="AA132" i="5"/>
  <c r="AB132" i="5"/>
  <c r="AC132" i="5"/>
  <c r="AF132" i="5"/>
  <c r="A133" i="5"/>
  <c r="I133" i="5"/>
  <c r="B133" i="5"/>
  <c r="Y133" i="5"/>
  <c r="S133" i="5"/>
  <c r="R133" i="5"/>
  <c r="C133" i="5"/>
  <c r="D133" i="5"/>
  <c r="H133" i="5"/>
  <c r="K133" i="5"/>
  <c r="L133" i="5"/>
  <c r="N133" i="5"/>
  <c r="P133" i="5"/>
  <c r="Q133" i="5"/>
  <c r="T133" i="5"/>
  <c r="AA133" i="5"/>
  <c r="AB133" i="5"/>
  <c r="AC133" i="5"/>
  <c r="AF133" i="5"/>
  <c r="A134" i="5"/>
  <c r="I134" i="5"/>
  <c r="B134" i="5"/>
  <c r="Y134" i="5"/>
  <c r="S134" i="5"/>
  <c r="R134" i="5"/>
  <c r="C134" i="5"/>
  <c r="D134" i="5"/>
  <c r="H134" i="5"/>
  <c r="K134" i="5"/>
  <c r="L134" i="5"/>
  <c r="N134" i="5"/>
  <c r="P134" i="5"/>
  <c r="Q134" i="5"/>
  <c r="T134" i="5"/>
  <c r="AA134" i="5"/>
  <c r="AB134" i="5"/>
  <c r="AC134" i="5"/>
  <c r="AF134" i="5"/>
  <c r="A135" i="5"/>
  <c r="I135" i="5"/>
  <c r="B135" i="5"/>
  <c r="Y135" i="5"/>
  <c r="S135" i="5"/>
  <c r="R135" i="5"/>
  <c r="C135" i="5"/>
  <c r="D135" i="5"/>
  <c r="H135" i="5"/>
  <c r="K135" i="5"/>
  <c r="L135" i="5"/>
  <c r="N135" i="5"/>
  <c r="P135" i="5"/>
  <c r="Q135" i="5"/>
  <c r="T135" i="5"/>
  <c r="AA135" i="5"/>
  <c r="AB135" i="5"/>
  <c r="AC135" i="5"/>
  <c r="AF135" i="5"/>
  <c r="A136" i="5"/>
  <c r="I136" i="5"/>
  <c r="B136" i="5"/>
  <c r="Y136" i="5"/>
  <c r="S136" i="5"/>
  <c r="R136" i="5"/>
  <c r="C136" i="5"/>
  <c r="D136" i="5"/>
  <c r="H136" i="5"/>
  <c r="K136" i="5"/>
  <c r="L136" i="5"/>
  <c r="N136" i="5"/>
  <c r="P136" i="5"/>
  <c r="Q136" i="5"/>
  <c r="T136" i="5"/>
  <c r="AA136" i="5"/>
  <c r="AB136" i="5"/>
  <c r="AC136" i="5"/>
  <c r="AF136" i="5"/>
  <c r="A137" i="5"/>
  <c r="I137" i="5"/>
  <c r="B137" i="5"/>
  <c r="Y137" i="5"/>
  <c r="S137" i="5"/>
  <c r="R137" i="5"/>
  <c r="C137" i="5"/>
  <c r="D137" i="5"/>
  <c r="H137" i="5"/>
  <c r="K137" i="5"/>
  <c r="L137" i="5"/>
  <c r="N137" i="5"/>
  <c r="P137" i="5"/>
  <c r="Q137" i="5"/>
  <c r="T137" i="5"/>
  <c r="AA137" i="5"/>
  <c r="AB137" i="5"/>
  <c r="AC137" i="5"/>
  <c r="AF137" i="5"/>
  <c r="A138" i="5"/>
  <c r="I138" i="5"/>
  <c r="B138" i="5"/>
  <c r="Y138" i="5"/>
  <c r="S138" i="5"/>
  <c r="R138" i="5"/>
  <c r="C138" i="5"/>
  <c r="D138" i="5"/>
  <c r="H138" i="5"/>
  <c r="K138" i="5"/>
  <c r="L138" i="5"/>
  <c r="N138" i="5"/>
  <c r="P138" i="5"/>
  <c r="Q138" i="5"/>
  <c r="T138" i="5"/>
  <c r="AA138" i="5"/>
  <c r="AB138" i="5"/>
  <c r="AC138" i="5"/>
  <c r="AF138" i="5"/>
  <c r="A139" i="5"/>
  <c r="I139" i="5"/>
  <c r="B139" i="5"/>
  <c r="Y139" i="5"/>
  <c r="S139" i="5"/>
  <c r="R139" i="5"/>
  <c r="C139" i="5"/>
  <c r="D139" i="5"/>
  <c r="H139" i="5"/>
  <c r="K139" i="5"/>
  <c r="L139" i="5"/>
  <c r="N139" i="5"/>
  <c r="P139" i="5"/>
  <c r="Q139" i="5"/>
  <c r="T139" i="5"/>
  <c r="AA139" i="5"/>
  <c r="AB139" i="5"/>
  <c r="AC139" i="5"/>
  <c r="AF139" i="5"/>
  <c r="A140" i="5"/>
  <c r="I140" i="5"/>
  <c r="B140" i="5"/>
  <c r="Y140" i="5"/>
  <c r="S140" i="5"/>
  <c r="R140" i="5"/>
  <c r="C140" i="5"/>
  <c r="D140" i="5"/>
  <c r="H140" i="5"/>
  <c r="K140" i="5"/>
  <c r="L140" i="5"/>
  <c r="N140" i="5"/>
  <c r="P140" i="5"/>
  <c r="Q140" i="5"/>
  <c r="T140" i="5"/>
  <c r="AA140" i="5"/>
  <c r="AB140" i="5"/>
  <c r="AC140" i="5"/>
  <c r="AF140" i="5"/>
  <c r="A141" i="5"/>
  <c r="I141" i="5"/>
  <c r="B141" i="5"/>
  <c r="Y141" i="5"/>
  <c r="S141" i="5"/>
  <c r="R141" i="5"/>
  <c r="C141" i="5"/>
  <c r="D141" i="5"/>
  <c r="H141" i="5"/>
  <c r="K141" i="5"/>
  <c r="L141" i="5"/>
  <c r="N141" i="5"/>
  <c r="P141" i="5"/>
  <c r="Q141" i="5"/>
  <c r="T141" i="5"/>
  <c r="AA141" i="5"/>
  <c r="AB141" i="5"/>
  <c r="AC141" i="5"/>
  <c r="AF141" i="5"/>
  <c r="A142" i="5"/>
  <c r="I142" i="5"/>
  <c r="B142" i="5"/>
  <c r="Y142" i="5"/>
  <c r="S142" i="5"/>
  <c r="R142" i="5"/>
  <c r="C142" i="5"/>
  <c r="D142" i="5"/>
  <c r="H142" i="5"/>
  <c r="K142" i="5"/>
  <c r="L142" i="5"/>
  <c r="N142" i="5"/>
  <c r="P142" i="5"/>
  <c r="Q142" i="5"/>
  <c r="T142" i="5"/>
  <c r="AA142" i="5"/>
  <c r="AB142" i="5"/>
  <c r="AC142" i="5"/>
  <c r="AF142" i="5"/>
  <c r="A143" i="5"/>
  <c r="I143" i="5"/>
  <c r="B143" i="5"/>
  <c r="Y143" i="5"/>
  <c r="S143" i="5"/>
  <c r="R143" i="5"/>
  <c r="C143" i="5"/>
  <c r="D143" i="5"/>
  <c r="H143" i="5"/>
  <c r="K143" i="5"/>
  <c r="L143" i="5"/>
  <c r="N143" i="5"/>
  <c r="P143" i="5"/>
  <c r="Q143" i="5"/>
  <c r="T143" i="5"/>
  <c r="AA143" i="5"/>
  <c r="AB143" i="5"/>
  <c r="AC143" i="5"/>
  <c r="AF143" i="5"/>
  <c r="A144" i="5"/>
  <c r="I144" i="5"/>
  <c r="B144" i="5"/>
  <c r="Y144" i="5"/>
  <c r="S144" i="5"/>
  <c r="R144" i="5"/>
  <c r="C144" i="5"/>
  <c r="D144" i="5"/>
  <c r="H144" i="5"/>
  <c r="K144" i="5"/>
  <c r="L144" i="5"/>
  <c r="N144" i="5"/>
  <c r="P144" i="5"/>
  <c r="Q144" i="5"/>
  <c r="T144" i="5"/>
  <c r="AA144" i="5"/>
  <c r="AB144" i="5"/>
  <c r="AC144" i="5"/>
  <c r="AF144" i="5"/>
  <c r="A145" i="5"/>
  <c r="I145" i="5"/>
  <c r="B145" i="5"/>
  <c r="Y145" i="5"/>
  <c r="S145" i="5"/>
  <c r="R145" i="5"/>
  <c r="C145" i="5"/>
  <c r="D145" i="5"/>
  <c r="H145" i="5"/>
  <c r="K145" i="5"/>
  <c r="L145" i="5"/>
  <c r="N145" i="5"/>
  <c r="P145" i="5"/>
  <c r="Q145" i="5"/>
  <c r="T145" i="5"/>
  <c r="AA145" i="5"/>
  <c r="AB145" i="5"/>
  <c r="AC145" i="5"/>
  <c r="AF145" i="5"/>
  <c r="A146" i="5"/>
  <c r="I146" i="5"/>
  <c r="B146" i="5"/>
  <c r="Y146" i="5"/>
  <c r="S146" i="5"/>
  <c r="R146" i="5"/>
  <c r="C146" i="5"/>
  <c r="D146" i="5"/>
  <c r="H146" i="5"/>
  <c r="K146" i="5"/>
  <c r="L146" i="5"/>
  <c r="N146" i="5"/>
  <c r="P146" i="5"/>
  <c r="Q146" i="5"/>
  <c r="T146" i="5"/>
  <c r="AA146" i="5"/>
  <c r="AB146" i="5"/>
  <c r="AC146" i="5"/>
  <c r="AF146" i="5"/>
  <c r="A147" i="5"/>
  <c r="I147" i="5"/>
  <c r="B147" i="5"/>
  <c r="Y147" i="5"/>
  <c r="S147" i="5"/>
  <c r="R147" i="5"/>
  <c r="C147" i="5"/>
  <c r="D147" i="5"/>
  <c r="H147" i="5"/>
  <c r="K147" i="5"/>
  <c r="L147" i="5"/>
  <c r="N147" i="5"/>
  <c r="P147" i="5"/>
  <c r="Q147" i="5"/>
  <c r="T147" i="5"/>
  <c r="AA147" i="5"/>
  <c r="AB147" i="5"/>
  <c r="AC147" i="5"/>
  <c r="AF147" i="5"/>
  <c r="A148" i="5"/>
  <c r="I148" i="5"/>
  <c r="B148" i="5"/>
  <c r="Y148" i="5"/>
  <c r="S148" i="5"/>
  <c r="R148" i="5"/>
  <c r="C148" i="5"/>
  <c r="D148" i="5"/>
  <c r="H148" i="5"/>
  <c r="K148" i="5"/>
  <c r="L148" i="5"/>
  <c r="N148" i="5"/>
  <c r="P148" i="5"/>
  <c r="Q148" i="5"/>
  <c r="T148" i="5"/>
  <c r="AA148" i="5"/>
  <c r="AB148" i="5"/>
  <c r="AC148" i="5"/>
  <c r="AF148" i="5"/>
  <c r="A149" i="5"/>
  <c r="I149" i="5"/>
  <c r="B149" i="5"/>
  <c r="Y149" i="5"/>
  <c r="S149" i="5"/>
  <c r="R149" i="5"/>
  <c r="C149" i="5"/>
  <c r="D149" i="5"/>
  <c r="H149" i="5"/>
  <c r="K149" i="5"/>
  <c r="L149" i="5"/>
  <c r="N149" i="5"/>
  <c r="P149" i="5"/>
  <c r="Q149" i="5"/>
  <c r="T149" i="5"/>
  <c r="AA149" i="5"/>
  <c r="AB149" i="5"/>
  <c r="AC149" i="5"/>
  <c r="AF149" i="5"/>
  <c r="A150" i="5"/>
  <c r="I150" i="5"/>
  <c r="B150" i="5"/>
  <c r="Y150" i="5"/>
  <c r="S150" i="5"/>
  <c r="R150" i="5"/>
  <c r="C150" i="5"/>
  <c r="D150" i="5"/>
  <c r="H150" i="5"/>
  <c r="K150" i="5"/>
  <c r="L150" i="5"/>
  <c r="N150" i="5"/>
  <c r="P150" i="5"/>
  <c r="Q150" i="5"/>
  <c r="T150" i="5"/>
  <c r="AA150" i="5"/>
  <c r="AB150" i="5"/>
  <c r="AC150" i="5"/>
  <c r="AF150" i="5"/>
  <c r="A151" i="5"/>
  <c r="I151" i="5"/>
  <c r="B151" i="5"/>
  <c r="Y151" i="5"/>
  <c r="S151" i="5"/>
  <c r="R151" i="5"/>
  <c r="C151" i="5"/>
  <c r="D151" i="5"/>
  <c r="H151" i="5"/>
  <c r="K151" i="5"/>
  <c r="L151" i="5"/>
  <c r="N151" i="5"/>
  <c r="P151" i="5"/>
  <c r="Q151" i="5"/>
  <c r="T151" i="5"/>
  <c r="AA151" i="5"/>
  <c r="AB151" i="5"/>
  <c r="AC151" i="5"/>
  <c r="AF151" i="5"/>
  <c r="A152" i="5"/>
  <c r="I152" i="5"/>
  <c r="B152" i="5"/>
  <c r="Y152" i="5"/>
  <c r="S152" i="5"/>
  <c r="R152" i="5"/>
  <c r="C152" i="5"/>
  <c r="D152" i="5"/>
  <c r="H152" i="5"/>
  <c r="K152" i="5"/>
  <c r="L152" i="5"/>
  <c r="N152" i="5"/>
  <c r="P152" i="5"/>
  <c r="Q152" i="5"/>
  <c r="T152" i="5"/>
  <c r="AA152" i="5"/>
  <c r="AB152" i="5"/>
  <c r="AC152" i="5"/>
  <c r="AF152" i="5"/>
  <c r="A153" i="5"/>
  <c r="I153" i="5"/>
  <c r="B153" i="5"/>
  <c r="Y153" i="5"/>
  <c r="S153" i="5"/>
  <c r="R153" i="5"/>
  <c r="C153" i="5"/>
  <c r="D153" i="5"/>
  <c r="H153" i="5"/>
  <c r="K153" i="5"/>
  <c r="L153" i="5"/>
  <c r="N153" i="5"/>
  <c r="P153" i="5"/>
  <c r="Q153" i="5"/>
  <c r="T153" i="5"/>
  <c r="AA153" i="5"/>
  <c r="AB153" i="5"/>
  <c r="AC153" i="5"/>
  <c r="AF153" i="5"/>
  <c r="A154" i="5"/>
  <c r="I154" i="5"/>
  <c r="B154" i="5"/>
  <c r="Y154" i="5"/>
  <c r="S154" i="5"/>
  <c r="R154" i="5"/>
  <c r="C154" i="5"/>
  <c r="D154" i="5"/>
  <c r="H154" i="5"/>
  <c r="K154" i="5"/>
  <c r="L154" i="5"/>
  <c r="N154" i="5"/>
  <c r="P154" i="5"/>
  <c r="Q154" i="5"/>
  <c r="T154" i="5"/>
  <c r="AA154" i="5"/>
  <c r="AB154" i="5"/>
  <c r="AC154" i="5"/>
  <c r="AF154" i="5"/>
  <c r="A155" i="5"/>
  <c r="I155" i="5"/>
  <c r="B155" i="5"/>
  <c r="Y155" i="5"/>
  <c r="S155" i="5"/>
  <c r="R155" i="5"/>
  <c r="C155" i="5"/>
  <c r="D155" i="5"/>
  <c r="H155" i="5"/>
  <c r="K155" i="5"/>
  <c r="L155" i="5"/>
  <c r="N155" i="5"/>
  <c r="P155" i="5"/>
  <c r="Q155" i="5"/>
  <c r="T155" i="5"/>
  <c r="AA155" i="5"/>
  <c r="AB155" i="5"/>
  <c r="AC155" i="5"/>
  <c r="AF155" i="5"/>
  <c r="A156" i="5"/>
  <c r="I156" i="5"/>
  <c r="B156" i="5"/>
  <c r="Y156" i="5"/>
  <c r="S156" i="5"/>
  <c r="R156" i="5"/>
  <c r="C156" i="5"/>
  <c r="D156" i="5"/>
  <c r="H156" i="5"/>
  <c r="K156" i="5"/>
  <c r="L156" i="5"/>
  <c r="N156" i="5"/>
  <c r="P156" i="5"/>
  <c r="Q156" i="5"/>
  <c r="T156" i="5"/>
  <c r="AA156" i="5"/>
  <c r="AB156" i="5"/>
  <c r="AC156" i="5"/>
  <c r="AF156" i="5"/>
  <c r="A157" i="5"/>
  <c r="I157" i="5"/>
  <c r="B157" i="5"/>
  <c r="Y157" i="5"/>
  <c r="S157" i="5"/>
  <c r="R157" i="5"/>
  <c r="C157" i="5"/>
  <c r="D157" i="5"/>
  <c r="H157" i="5"/>
  <c r="K157" i="5"/>
  <c r="L157" i="5"/>
  <c r="N157" i="5"/>
  <c r="P157" i="5"/>
  <c r="Q157" i="5"/>
  <c r="T157" i="5"/>
  <c r="AA157" i="5"/>
  <c r="AB157" i="5"/>
  <c r="AC157" i="5"/>
  <c r="AF157" i="5"/>
  <c r="A158" i="5"/>
  <c r="I158" i="5"/>
  <c r="B158" i="5"/>
  <c r="Y158" i="5"/>
  <c r="S158" i="5"/>
  <c r="R158" i="5"/>
  <c r="C158" i="5"/>
  <c r="D158" i="5"/>
  <c r="H158" i="5"/>
  <c r="K158" i="5"/>
  <c r="L158" i="5"/>
  <c r="N158" i="5"/>
  <c r="P158" i="5"/>
  <c r="Q158" i="5"/>
  <c r="T158" i="5"/>
  <c r="AA158" i="5"/>
  <c r="AB158" i="5"/>
  <c r="AC158" i="5"/>
  <c r="AF158" i="5"/>
  <c r="A159" i="5"/>
  <c r="I159" i="5"/>
  <c r="B159" i="5"/>
  <c r="Y159" i="5"/>
  <c r="S159" i="5"/>
  <c r="R159" i="5"/>
  <c r="C159" i="5"/>
  <c r="D159" i="5"/>
  <c r="H159" i="5"/>
  <c r="K159" i="5"/>
  <c r="L159" i="5"/>
  <c r="N159" i="5"/>
  <c r="P159" i="5"/>
  <c r="Q159" i="5"/>
  <c r="T159" i="5"/>
  <c r="AA159" i="5"/>
  <c r="AB159" i="5"/>
  <c r="AC159" i="5"/>
  <c r="AF159" i="5"/>
  <c r="A160" i="5"/>
  <c r="I160" i="5"/>
  <c r="B160" i="5"/>
  <c r="Y160" i="5"/>
  <c r="S160" i="5"/>
  <c r="R160" i="5"/>
  <c r="C160" i="5"/>
  <c r="D160" i="5"/>
  <c r="H160" i="5"/>
  <c r="K160" i="5"/>
  <c r="L160" i="5"/>
  <c r="N160" i="5"/>
  <c r="P160" i="5"/>
  <c r="Q160" i="5"/>
  <c r="T160" i="5"/>
  <c r="AA160" i="5"/>
  <c r="AB160" i="5"/>
  <c r="AC160" i="5"/>
  <c r="AF160" i="5"/>
  <c r="A161" i="5"/>
  <c r="I161" i="5"/>
  <c r="B161" i="5"/>
  <c r="Y161" i="5"/>
  <c r="S161" i="5"/>
  <c r="R161" i="5"/>
  <c r="C161" i="5"/>
  <c r="D161" i="5"/>
  <c r="H161" i="5"/>
  <c r="K161" i="5"/>
  <c r="L161" i="5"/>
  <c r="N161" i="5"/>
  <c r="P161" i="5"/>
  <c r="Q161" i="5"/>
  <c r="T161" i="5"/>
  <c r="AA161" i="5"/>
  <c r="AB161" i="5"/>
  <c r="AC161" i="5"/>
  <c r="AF161" i="5"/>
  <c r="A162" i="5"/>
  <c r="I162" i="5"/>
  <c r="B162" i="5"/>
  <c r="Y162" i="5"/>
  <c r="S162" i="5"/>
  <c r="R162" i="5"/>
  <c r="C162" i="5"/>
  <c r="D162" i="5"/>
  <c r="H162" i="5"/>
  <c r="K162" i="5"/>
  <c r="L162" i="5"/>
  <c r="N162" i="5"/>
  <c r="P162" i="5"/>
  <c r="Q162" i="5"/>
  <c r="T162" i="5"/>
  <c r="AA162" i="5"/>
  <c r="AB162" i="5"/>
  <c r="AC162" i="5"/>
  <c r="AF162" i="5"/>
  <c r="A163" i="5"/>
  <c r="I163" i="5"/>
  <c r="B163" i="5"/>
  <c r="Y163" i="5"/>
  <c r="S163" i="5"/>
  <c r="R163" i="5"/>
  <c r="C163" i="5"/>
  <c r="D163" i="5"/>
  <c r="H163" i="5"/>
  <c r="K163" i="5"/>
  <c r="L163" i="5"/>
  <c r="N163" i="5"/>
  <c r="P163" i="5"/>
  <c r="Q163" i="5"/>
  <c r="T163" i="5"/>
  <c r="AA163" i="5"/>
  <c r="AB163" i="5"/>
  <c r="AC163" i="5"/>
  <c r="AF163" i="5"/>
  <c r="A164" i="5"/>
  <c r="I164" i="5"/>
  <c r="B164" i="5"/>
  <c r="Y164" i="5"/>
  <c r="S164" i="5"/>
  <c r="R164" i="5"/>
  <c r="C164" i="5"/>
  <c r="D164" i="5"/>
  <c r="H164" i="5"/>
  <c r="K164" i="5"/>
  <c r="L164" i="5"/>
  <c r="N164" i="5"/>
  <c r="P164" i="5"/>
  <c r="Q164" i="5"/>
  <c r="T164" i="5"/>
  <c r="AA164" i="5"/>
  <c r="AB164" i="5"/>
  <c r="AC164" i="5"/>
  <c r="AF164" i="5"/>
  <c r="A165" i="5"/>
  <c r="I165" i="5"/>
  <c r="B165" i="5"/>
  <c r="Y165" i="5"/>
  <c r="S165" i="5"/>
  <c r="R165" i="5"/>
  <c r="C165" i="5"/>
  <c r="D165" i="5"/>
  <c r="H165" i="5"/>
  <c r="K165" i="5"/>
  <c r="L165" i="5"/>
  <c r="N165" i="5"/>
  <c r="P165" i="5"/>
  <c r="Q165" i="5"/>
  <c r="T165" i="5"/>
  <c r="AA165" i="5"/>
  <c r="AB165" i="5"/>
  <c r="AC165" i="5"/>
  <c r="AF165" i="5"/>
  <c r="A166" i="5"/>
  <c r="I166" i="5"/>
  <c r="B166" i="5"/>
  <c r="Y166" i="5"/>
  <c r="S166" i="5"/>
  <c r="R166" i="5"/>
  <c r="C166" i="5"/>
  <c r="D166" i="5"/>
  <c r="H166" i="5"/>
  <c r="K166" i="5"/>
  <c r="L166" i="5"/>
  <c r="N166" i="5"/>
  <c r="P166" i="5"/>
  <c r="Q166" i="5"/>
  <c r="T166" i="5"/>
  <c r="AA166" i="5"/>
  <c r="AB166" i="5"/>
  <c r="AC166" i="5"/>
  <c r="AF166" i="5"/>
  <c r="A167" i="5"/>
  <c r="I167" i="5"/>
  <c r="B167" i="5"/>
  <c r="Y167" i="5"/>
  <c r="S167" i="5"/>
  <c r="R167" i="5"/>
  <c r="C167" i="5"/>
  <c r="D167" i="5"/>
  <c r="H167" i="5"/>
  <c r="K167" i="5"/>
  <c r="L167" i="5"/>
  <c r="N167" i="5"/>
  <c r="P167" i="5"/>
  <c r="Q167" i="5"/>
  <c r="T167" i="5"/>
  <c r="AA167" i="5"/>
  <c r="AB167" i="5"/>
  <c r="AC167" i="5"/>
  <c r="AF167" i="5"/>
  <c r="A168" i="5"/>
  <c r="I168" i="5"/>
  <c r="B168" i="5"/>
  <c r="Y168" i="5"/>
  <c r="S168" i="5"/>
  <c r="R168" i="5"/>
  <c r="C168" i="5"/>
  <c r="D168" i="5"/>
  <c r="H168" i="5"/>
  <c r="K168" i="5"/>
  <c r="L168" i="5"/>
  <c r="N168" i="5"/>
  <c r="P168" i="5"/>
  <c r="Q168" i="5"/>
  <c r="T168" i="5"/>
  <c r="AA168" i="5"/>
  <c r="AB168" i="5"/>
  <c r="AC168" i="5"/>
  <c r="AF168" i="5"/>
  <c r="A169" i="5"/>
  <c r="I169" i="5"/>
  <c r="B169" i="5"/>
  <c r="Y169" i="5"/>
  <c r="S169" i="5"/>
  <c r="R169" i="5"/>
  <c r="C169" i="5"/>
  <c r="D169" i="5"/>
  <c r="H169" i="5"/>
  <c r="K169" i="5"/>
  <c r="L169" i="5"/>
  <c r="N169" i="5"/>
  <c r="P169" i="5"/>
  <c r="Q169" i="5"/>
  <c r="T169" i="5"/>
  <c r="AA169" i="5"/>
  <c r="AB169" i="5"/>
  <c r="AC169" i="5"/>
  <c r="AF169" i="5"/>
  <c r="A170" i="5"/>
  <c r="I170" i="5"/>
  <c r="B170" i="5"/>
  <c r="Y170" i="5"/>
  <c r="S170" i="5"/>
  <c r="R170" i="5"/>
  <c r="C170" i="5"/>
  <c r="D170" i="5"/>
  <c r="H170" i="5"/>
  <c r="K170" i="5"/>
  <c r="L170" i="5"/>
  <c r="N170" i="5"/>
  <c r="P170" i="5"/>
  <c r="Q170" i="5"/>
  <c r="T170" i="5"/>
  <c r="AA170" i="5"/>
  <c r="AB170" i="5"/>
  <c r="AC170" i="5"/>
  <c r="AF170" i="5"/>
  <c r="A171" i="5"/>
  <c r="I171" i="5"/>
  <c r="B171" i="5"/>
  <c r="Y171" i="5"/>
  <c r="S171" i="5"/>
  <c r="R171" i="5"/>
  <c r="C171" i="5"/>
  <c r="D171" i="5"/>
  <c r="H171" i="5"/>
  <c r="K171" i="5"/>
  <c r="L171" i="5"/>
  <c r="N171" i="5"/>
  <c r="P171" i="5"/>
  <c r="Q171" i="5"/>
  <c r="T171" i="5"/>
  <c r="AA171" i="5"/>
  <c r="AB171" i="5"/>
  <c r="AC171" i="5"/>
  <c r="AF171" i="5"/>
  <c r="A172" i="5"/>
  <c r="I172" i="5"/>
  <c r="B172" i="5"/>
  <c r="Y172" i="5"/>
  <c r="S172" i="5"/>
  <c r="R172" i="5"/>
  <c r="C172" i="5"/>
  <c r="D172" i="5"/>
  <c r="H172" i="5"/>
  <c r="K172" i="5"/>
  <c r="L172" i="5"/>
  <c r="N172" i="5"/>
  <c r="P172" i="5"/>
  <c r="Q172" i="5"/>
  <c r="T172" i="5"/>
  <c r="AA172" i="5"/>
  <c r="AB172" i="5"/>
  <c r="AC172" i="5"/>
  <c r="AF172" i="5"/>
  <c r="A173" i="5"/>
  <c r="I173" i="5"/>
  <c r="B173" i="5"/>
  <c r="Y173" i="5"/>
  <c r="S173" i="5"/>
  <c r="R173" i="5"/>
  <c r="C173" i="5"/>
  <c r="D173" i="5"/>
  <c r="H173" i="5"/>
  <c r="K173" i="5"/>
  <c r="L173" i="5"/>
  <c r="N173" i="5"/>
  <c r="P173" i="5"/>
  <c r="Q173" i="5"/>
  <c r="T173" i="5"/>
  <c r="AA173" i="5"/>
  <c r="AB173" i="5"/>
  <c r="AC173" i="5"/>
  <c r="AF173" i="5"/>
  <c r="A174" i="5"/>
  <c r="I174" i="5"/>
  <c r="B174" i="5"/>
  <c r="Y174" i="5"/>
  <c r="S174" i="5"/>
  <c r="R174" i="5"/>
  <c r="C174" i="5"/>
  <c r="D174" i="5"/>
  <c r="H174" i="5"/>
  <c r="K174" i="5"/>
  <c r="L174" i="5"/>
  <c r="N174" i="5"/>
  <c r="P174" i="5"/>
  <c r="Q174" i="5"/>
  <c r="T174" i="5"/>
  <c r="AA174" i="5"/>
  <c r="AB174" i="5"/>
  <c r="AC174" i="5"/>
  <c r="AF174" i="5"/>
  <c r="A175" i="5"/>
  <c r="I175" i="5"/>
  <c r="B175" i="5"/>
  <c r="Y175" i="5"/>
  <c r="S175" i="5"/>
  <c r="R175" i="5"/>
  <c r="C175" i="5"/>
  <c r="D175" i="5"/>
  <c r="H175" i="5"/>
  <c r="K175" i="5"/>
  <c r="L175" i="5"/>
  <c r="N175" i="5"/>
  <c r="P175" i="5"/>
  <c r="Q175" i="5"/>
  <c r="T175" i="5"/>
  <c r="AA175" i="5"/>
  <c r="AB175" i="5"/>
  <c r="AC175" i="5"/>
  <c r="AF175" i="5"/>
  <c r="A176" i="5"/>
  <c r="I176" i="5"/>
  <c r="B176" i="5"/>
  <c r="AB176" i="5"/>
  <c r="S176" i="5"/>
  <c r="R176" i="5"/>
  <c r="C176" i="5"/>
  <c r="AC176" i="5"/>
  <c r="D176" i="5"/>
  <c r="H176" i="5"/>
  <c r="AA176" i="5"/>
  <c r="K176" i="5"/>
  <c r="L176" i="5"/>
  <c r="N176" i="5"/>
  <c r="P176" i="5"/>
  <c r="Q176" i="5"/>
  <c r="T176" i="5"/>
  <c r="Y176" i="5"/>
  <c r="AF176" i="5"/>
  <c r="A177" i="5"/>
  <c r="I177" i="5"/>
  <c r="B177" i="5"/>
  <c r="AB177" i="5"/>
  <c r="S177" i="5"/>
  <c r="R177" i="5"/>
  <c r="C177" i="5"/>
  <c r="AC177" i="5"/>
  <c r="D177" i="5"/>
  <c r="H177" i="5"/>
  <c r="AA177" i="5"/>
  <c r="K177" i="5"/>
  <c r="L177" i="5"/>
  <c r="N177" i="5"/>
  <c r="P177" i="5"/>
  <c r="Q177" i="5"/>
  <c r="T177" i="5"/>
  <c r="Y177" i="5"/>
  <c r="AF177" i="5"/>
  <c r="A178" i="5"/>
  <c r="I178" i="5"/>
  <c r="B178" i="5"/>
  <c r="AB178" i="5"/>
  <c r="S178" i="5"/>
  <c r="R178" i="5"/>
  <c r="C178" i="5"/>
  <c r="AC178" i="5"/>
  <c r="D178" i="5"/>
  <c r="H178" i="5"/>
  <c r="AA178" i="5"/>
  <c r="K178" i="5"/>
  <c r="L178" i="5"/>
  <c r="N178" i="5"/>
  <c r="P178" i="5"/>
  <c r="Q178" i="5"/>
  <c r="T178" i="5"/>
  <c r="Y178" i="5"/>
  <c r="AF178" i="5"/>
  <c r="A179" i="5"/>
  <c r="I179" i="5"/>
  <c r="B179" i="5"/>
  <c r="AB179" i="5"/>
  <c r="S179" i="5"/>
  <c r="R179" i="5"/>
  <c r="C179" i="5"/>
  <c r="AC179" i="5"/>
  <c r="D179" i="5"/>
  <c r="H179" i="5"/>
  <c r="AA179" i="5"/>
  <c r="K179" i="5"/>
  <c r="L179" i="5"/>
  <c r="N179" i="5"/>
  <c r="P179" i="5"/>
  <c r="Q179" i="5"/>
  <c r="T179" i="5"/>
  <c r="Y179" i="5"/>
  <c r="AF179" i="5"/>
  <c r="A180" i="5"/>
  <c r="I180" i="5"/>
  <c r="B180" i="5"/>
  <c r="AB180" i="5"/>
  <c r="S180" i="5"/>
  <c r="R180" i="5"/>
  <c r="C180" i="5"/>
  <c r="AC180" i="5"/>
  <c r="D180" i="5"/>
  <c r="H180" i="5"/>
  <c r="AA180" i="5"/>
  <c r="K180" i="5"/>
  <c r="L180" i="5"/>
  <c r="N180" i="5"/>
  <c r="P180" i="5"/>
  <c r="Q180" i="5"/>
  <c r="T180" i="5"/>
  <c r="Y180" i="5"/>
  <c r="AF180" i="5"/>
  <c r="A181" i="5"/>
  <c r="I181" i="5"/>
  <c r="B181" i="5"/>
  <c r="Y181" i="5"/>
  <c r="S181" i="5"/>
  <c r="R181" i="5"/>
  <c r="C181" i="5"/>
  <c r="D181" i="5"/>
  <c r="H181" i="5"/>
  <c r="K181" i="5"/>
  <c r="L181" i="5"/>
  <c r="N181" i="5"/>
  <c r="P181" i="5"/>
  <c r="Q181" i="5"/>
  <c r="T181" i="5"/>
  <c r="AA181" i="5"/>
  <c r="AB181" i="5"/>
  <c r="AC181" i="5"/>
  <c r="AF181" i="5"/>
  <c r="A182" i="5"/>
  <c r="I182" i="5"/>
  <c r="B182" i="5"/>
  <c r="Y182" i="5"/>
  <c r="S182" i="5"/>
  <c r="R182" i="5"/>
  <c r="C182" i="5"/>
  <c r="D182" i="5"/>
  <c r="H182" i="5"/>
  <c r="K182" i="5"/>
  <c r="L182" i="5"/>
  <c r="N182" i="5"/>
  <c r="P182" i="5"/>
  <c r="Q182" i="5"/>
  <c r="T182" i="5"/>
  <c r="AA182" i="5"/>
  <c r="AB182" i="5"/>
  <c r="AC182" i="5"/>
  <c r="AF182" i="5"/>
  <c r="A183" i="5"/>
  <c r="I183" i="5"/>
  <c r="B183" i="5"/>
  <c r="AB183" i="5"/>
  <c r="S183" i="5"/>
  <c r="R183" i="5"/>
  <c r="C183" i="5"/>
  <c r="AC183" i="5"/>
  <c r="D183" i="5"/>
  <c r="H183" i="5"/>
  <c r="AA183" i="5"/>
  <c r="K183" i="5"/>
  <c r="L183" i="5"/>
  <c r="N183" i="5"/>
  <c r="P183" i="5"/>
  <c r="Q183" i="5"/>
  <c r="T183" i="5"/>
  <c r="Y183" i="5"/>
  <c r="AF183" i="5"/>
  <c r="A184" i="5"/>
  <c r="I184" i="5"/>
  <c r="B184" i="5"/>
  <c r="AB184" i="5"/>
  <c r="S184" i="5"/>
  <c r="R184" i="5"/>
  <c r="C184" i="5"/>
  <c r="AC184" i="5"/>
  <c r="D184" i="5"/>
  <c r="H184" i="5"/>
  <c r="AA184" i="5"/>
  <c r="K184" i="5"/>
  <c r="L184" i="5"/>
  <c r="N184" i="5"/>
  <c r="P184" i="5"/>
  <c r="Q184" i="5"/>
  <c r="T184" i="5"/>
  <c r="Y184" i="5"/>
  <c r="AF184" i="5"/>
  <c r="A185" i="5"/>
  <c r="I185" i="5"/>
  <c r="B185" i="5"/>
  <c r="AB185" i="5"/>
  <c r="S185" i="5"/>
  <c r="R185" i="5"/>
  <c r="C185" i="5"/>
  <c r="AC185" i="5"/>
  <c r="D185" i="5"/>
  <c r="H185" i="5"/>
  <c r="AA185" i="5"/>
  <c r="K185" i="5"/>
  <c r="L185" i="5"/>
  <c r="N185" i="5"/>
  <c r="P185" i="5"/>
  <c r="Q185" i="5"/>
  <c r="T185" i="5"/>
  <c r="Y185" i="5"/>
  <c r="AF185" i="5"/>
  <c r="A186" i="5"/>
  <c r="I186" i="5"/>
  <c r="B186" i="5"/>
  <c r="AB186" i="5"/>
  <c r="S186" i="5"/>
  <c r="R186" i="5"/>
  <c r="C186" i="5"/>
  <c r="AC186" i="5"/>
  <c r="D186" i="5"/>
  <c r="H186" i="5"/>
  <c r="AA186" i="5"/>
  <c r="K186" i="5"/>
  <c r="L186" i="5"/>
  <c r="N186" i="5"/>
  <c r="P186" i="5"/>
  <c r="Q186" i="5"/>
  <c r="T186" i="5"/>
  <c r="Y186" i="5"/>
  <c r="AF186" i="5"/>
  <c r="A187" i="5"/>
  <c r="I187" i="5"/>
  <c r="B187" i="5"/>
  <c r="AB187" i="5"/>
  <c r="S187" i="5"/>
  <c r="R187" i="5"/>
  <c r="C187" i="5"/>
  <c r="AC187" i="5"/>
  <c r="D187" i="5"/>
  <c r="H187" i="5"/>
  <c r="AA187" i="5"/>
  <c r="K187" i="5"/>
  <c r="L187" i="5"/>
  <c r="N187" i="5"/>
  <c r="P187" i="5"/>
  <c r="Q187" i="5"/>
  <c r="T187" i="5"/>
  <c r="Y187" i="5"/>
  <c r="AF187" i="5"/>
  <c r="A188" i="5"/>
  <c r="I188" i="5"/>
  <c r="B188" i="5"/>
  <c r="AB188" i="5"/>
  <c r="S188" i="5"/>
  <c r="R188" i="5"/>
  <c r="C188" i="5"/>
  <c r="AC188" i="5"/>
  <c r="D188" i="5"/>
  <c r="H188" i="5"/>
  <c r="AA188" i="5"/>
  <c r="K188" i="5"/>
  <c r="L188" i="5"/>
  <c r="N188" i="5"/>
  <c r="P188" i="5"/>
  <c r="Q188" i="5"/>
  <c r="T188" i="5"/>
  <c r="Y188" i="5"/>
  <c r="AF188" i="5"/>
  <c r="A189" i="5"/>
  <c r="I189" i="5"/>
  <c r="B189" i="5"/>
  <c r="AB189" i="5"/>
  <c r="S189" i="5"/>
  <c r="R189" i="5"/>
  <c r="C189" i="5"/>
  <c r="AC189" i="5"/>
  <c r="D189" i="5"/>
  <c r="H189" i="5"/>
  <c r="AA189" i="5"/>
  <c r="K189" i="5"/>
  <c r="L189" i="5"/>
  <c r="N189" i="5"/>
  <c r="P189" i="5"/>
  <c r="Q189" i="5"/>
  <c r="T189" i="5"/>
  <c r="Y189" i="5"/>
  <c r="AF189" i="5"/>
  <c r="A190" i="5"/>
  <c r="I190" i="5"/>
  <c r="B190" i="5"/>
  <c r="AB190" i="5"/>
  <c r="S190" i="5"/>
  <c r="R190" i="5"/>
  <c r="C190" i="5"/>
  <c r="AC190" i="5"/>
  <c r="D190" i="5"/>
  <c r="H190" i="5"/>
  <c r="AA190" i="5"/>
  <c r="K190" i="5"/>
  <c r="L190" i="5"/>
  <c r="N190" i="5"/>
  <c r="P190" i="5"/>
  <c r="Q190" i="5"/>
  <c r="T190" i="5"/>
  <c r="Y190" i="5"/>
  <c r="AF190" i="5"/>
  <c r="A191" i="5"/>
  <c r="I191" i="5"/>
  <c r="B191" i="5"/>
  <c r="AB191" i="5"/>
  <c r="S191" i="5"/>
  <c r="R191" i="5"/>
  <c r="C191" i="5"/>
  <c r="AC191" i="5"/>
  <c r="D191" i="5"/>
  <c r="H191" i="5"/>
  <c r="AA191" i="5"/>
  <c r="K191" i="5"/>
  <c r="L191" i="5"/>
  <c r="N191" i="5"/>
  <c r="P191" i="5"/>
  <c r="Q191" i="5"/>
  <c r="T191" i="5"/>
  <c r="Y191" i="5"/>
  <c r="AF191" i="5"/>
  <c r="A192" i="5"/>
  <c r="I192" i="5"/>
  <c r="B192" i="5"/>
  <c r="AB192" i="5"/>
  <c r="S192" i="5"/>
  <c r="R192" i="5"/>
  <c r="C192" i="5"/>
  <c r="AC192" i="5"/>
  <c r="D192" i="5"/>
  <c r="H192" i="5"/>
  <c r="AA192" i="5"/>
  <c r="K192" i="5"/>
  <c r="L192" i="5"/>
  <c r="N192" i="5"/>
  <c r="P192" i="5"/>
  <c r="Q192" i="5"/>
  <c r="T192" i="5"/>
  <c r="Y192" i="5"/>
  <c r="AF192" i="5"/>
  <c r="A193" i="5"/>
  <c r="I193" i="5"/>
  <c r="B193" i="5"/>
  <c r="AB193" i="5"/>
  <c r="S193" i="5"/>
  <c r="R193" i="5"/>
  <c r="C193" i="5"/>
  <c r="AC193" i="5"/>
  <c r="D193" i="5"/>
  <c r="H193" i="5"/>
  <c r="AA193" i="5"/>
  <c r="K193" i="5"/>
  <c r="L193" i="5"/>
  <c r="N193" i="5"/>
  <c r="P193" i="5"/>
  <c r="Q193" i="5"/>
  <c r="T193" i="5"/>
  <c r="Y193" i="5"/>
  <c r="AF193" i="5"/>
  <c r="A194" i="5"/>
  <c r="I194" i="5"/>
  <c r="B194" i="5"/>
  <c r="AB194" i="5"/>
  <c r="S194" i="5"/>
  <c r="R194" i="5"/>
  <c r="C194" i="5"/>
  <c r="AC194" i="5"/>
  <c r="D194" i="5"/>
  <c r="H194" i="5"/>
  <c r="AA194" i="5"/>
  <c r="K194" i="5"/>
  <c r="L194" i="5"/>
  <c r="N194" i="5"/>
  <c r="P194" i="5"/>
  <c r="Q194" i="5"/>
  <c r="T194" i="5"/>
  <c r="Y194" i="5"/>
  <c r="AF194" i="5"/>
  <c r="A195" i="5"/>
  <c r="I195" i="5"/>
  <c r="B195" i="5"/>
  <c r="AB195" i="5"/>
  <c r="S195" i="5"/>
  <c r="R195" i="5"/>
  <c r="C195" i="5"/>
  <c r="AC195" i="5"/>
  <c r="D195" i="5"/>
  <c r="H195" i="5"/>
  <c r="AA195" i="5"/>
  <c r="K195" i="5"/>
  <c r="L195" i="5"/>
  <c r="N195" i="5"/>
  <c r="P195" i="5"/>
  <c r="Q195" i="5"/>
  <c r="T195" i="5"/>
  <c r="Y195" i="5"/>
  <c r="AF195" i="5"/>
  <c r="A196" i="5"/>
  <c r="I196" i="5"/>
  <c r="B196" i="5"/>
  <c r="AB196" i="5"/>
  <c r="S196" i="5"/>
  <c r="R196" i="5"/>
  <c r="C196" i="5"/>
  <c r="AC196" i="5"/>
  <c r="D196" i="5"/>
  <c r="H196" i="5"/>
  <c r="AA196" i="5"/>
  <c r="K196" i="5"/>
  <c r="L196" i="5"/>
  <c r="N196" i="5"/>
  <c r="P196" i="5"/>
  <c r="Q196" i="5"/>
  <c r="T196" i="5"/>
  <c r="Y196" i="5"/>
  <c r="AF196" i="5"/>
  <c r="A197" i="5"/>
  <c r="I197" i="5"/>
  <c r="B197" i="5"/>
  <c r="AB197" i="5"/>
  <c r="S197" i="5"/>
  <c r="R197" i="5"/>
  <c r="C197" i="5"/>
  <c r="AC197" i="5"/>
  <c r="D197" i="5"/>
  <c r="H197" i="5"/>
  <c r="AA197" i="5"/>
  <c r="K197" i="5"/>
  <c r="L197" i="5"/>
  <c r="N197" i="5"/>
  <c r="P197" i="5"/>
  <c r="Q197" i="5"/>
  <c r="T197" i="5"/>
  <c r="Y197" i="5"/>
  <c r="AF197" i="5"/>
  <c r="A198" i="5"/>
  <c r="I198" i="5"/>
  <c r="B198" i="5"/>
  <c r="AB198" i="5"/>
  <c r="S198" i="5"/>
  <c r="R198" i="5"/>
  <c r="C198" i="5"/>
  <c r="AC198" i="5"/>
  <c r="D198" i="5"/>
  <c r="H198" i="5"/>
  <c r="AA198" i="5"/>
  <c r="K198" i="5"/>
  <c r="L198" i="5"/>
  <c r="N198" i="5"/>
  <c r="P198" i="5"/>
  <c r="Q198" i="5"/>
  <c r="T198" i="5"/>
  <c r="Y198" i="5"/>
  <c r="AF198" i="5"/>
  <c r="A199" i="5"/>
  <c r="I199" i="5"/>
  <c r="B199" i="5"/>
  <c r="AB199" i="5"/>
  <c r="S199" i="5"/>
  <c r="R199" i="5"/>
  <c r="C199" i="5"/>
  <c r="AC199" i="5"/>
  <c r="D199" i="5"/>
  <c r="H199" i="5"/>
  <c r="AA199" i="5"/>
  <c r="K199" i="5"/>
  <c r="L199" i="5"/>
  <c r="N199" i="5"/>
  <c r="P199" i="5"/>
  <c r="Q199" i="5"/>
  <c r="T199" i="5"/>
  <c r="Y199" i="5"/>
  <c r="AF199" i="5"/>
  <c r="A200" i="5"/>
  <c r="I200" i="5"/>
  <c r="B200" i="5"/>
  <c r="AB200" i="5"/>
  <c r="S200" i="5"/>
  <c r="R200" i="5"/>
  <c r="C200" i="5"/>
  <c r="AC200" i="5"/>
  <c r="D200" i="5"/>
  <c r="H200" i="5"/>
  <c r="AA200" i="5"/>
  <c r="K200" i="5"/>
  <c r="L200" i="5"/>
  <c r="N200" i="5"/>
  <c r="P200" i="5"/>
  <c r="Q200" i="5"/>
  <c r="T200" i="5"/>
  <c r="Y200" i="5"/>
  <c r="AF200" i="5"/>
  <c r="A201" i="5"/>
  <c r="I201" i="5"/>
  <c r="B201" i="5"/>
  <c r="AB201" i="5"/>
  <c r="S201" i="5"/>
  <c r="R201" i="5"/>
  <c r="C201" i="5"/>
  <c r="AC201" i="5"/>
  <c r="D201" i="5"/>
  <c r="H201" i="5"/>
  <c r="AA201" i="5"/>
  <c r="K201" i="5"/>
  <c r="L201" i="5"/>
  <c r="N201" i="5"/>
  <c r="P201" i="5"/>
  <c r="Q201" i="5"/>
  <c r="T201" i="5"/>
  <c r="Y201" i="5"/>
  <c r="AF201" i="5"/>
  <c r="A202" i="5"/>
  <c r="I202" i="5"/>
  <c r="B202" i="5"/>
  <c r="AB202" i="5"/>
  <c r="S202" i="5"/>
  <c r="R202" i="5"/>
  <c r="C202" i="5"/>
  <c r="AC202" i="5"/>
  <c r="D202" i="5"/>
  <c r="H202" i="5"/>
  <c r="AA202" i="5"/>
  <c r="K202" i="5"/>
  <c r="L202" i="5"/>
  <c r="N202" i="5"/>
  <c r="P202" i="5"/>
  <c r="Q202" i="5"/>
  <c r="T202" i="5"/>
  <c r="Y202" i="5"/>
  <c r="AF202" i="5"/>
  <c r="A203" i="5"/>
  <c r="I203" i="5"/>
  <c r="B203" i="5"/>
  <c r="AB203" i="5"/>
  <c r="S203" i="5"/>
  <c r="R203" i="5"/>
  <c r="C203" i="5"/>
  <c r="AC203" i="5"/>
  <c r="D203" i="5"/>
  <c r="H203" i="5"/>
  <c r="AA203" i="5"/>
  <c r="K203" i="5"/>
  <c r="L203" i="5"/>
  <c r="N203" i="5"/>
  <c r="P203" i="5"/>
  <c r="Q203" i="5"/>
  <c r="T203" i="5"/>
  <c r="Y203" i="5"/>
  <c r="AF203" i="5"/>
  <c r="A204" i="5"/>
  <c r="I204" i="5"/>
  <c r="B204" i="5"/>
  <c r="AB204" i="5"/>
  <c r="S204" i="5"/>
  <c r="R204" i="5"/>
  <c r="C204" i="5"/>
  <c r="AC204" i="5"/>
  <c r="D204" i="5"/>
  <c r="H204" i="5"/>
  <c r="AA204" i="5"/>
  <c r="K204" i="5"/>
  <c r="L204" i="5"/>
  <c r="N204" i="5"/>
  <c r="P204" i="5"/>
  <c r="Q204" i="5"/>
  <c r="T204" i="5"/>
  <c r="Y204" i="5"/>
  <c r="AF204" i="5"/>
  <c r="A205" i="5"/>
  <c r="I205" i="5"/>
  <c r="B205" i="5"/>
  <c r="AB205" i="5"/>
  <c r="S205" i="5"/>
  <c r="R205" i="5"/>
  <c r="C205" i="5"/>
  <c r="AC205" i="5"/>
  <c r="D205" i="5"/>
  <c r="H205" i="5"/>
  <c r="AA205" i="5"/>
  <c r="K205" i="5"/>
  <c r="L205" i="5"/>
  <c r="N205" i="5"/>
  <c r="P205" i="5"/>
  <c r="Q205" i="5"/>
  <c r="T205" i="5"/>
  <c r="Y205" i="5"/>
  <c r="AF205" i="5"/>
  <c r="A206" i="5"/>
  <c r="I206" i="5"/>
  <c r="B206" i="5"/>
  <c r="Y206" i="5"/>
  <c r="S206" i="5"/>
  <c r="R206" i="5"/>
  <c r="C206" i="5"/>
  <c r="D206" i="5"/>
  <c r="H206" i="5"/>
  <c r="K206" i="5"/>
  <c r="L206" i="5"/>
  <c r="N206" i="5"/>
  <c r="P206" i="5"/>
  <c r="Q206" i="5"/>
  <c r="T206" i="5"/>
  <c r="AA206" i="5"/>
  <c r="AB206" i="5"/>
  <c r="AC206" i="5"/>
  <c r="AF206" i="5"/>
  <c r="A207" i="5"/>
  <c r="I207" i="5"/>
  <c r="B207" i="5"/>
  <c r="Y207" i="5"/>
  <c r="S207" i="5"/>
  <c r="R207" i="5"/>
  <c r="C207" i="5"/>
  <c r="D207" i="5"/>
  <c r="H207" i="5"/>
  <c r="K207" i="5"/>
  <c r="L207" i="5"/>
  <c r="N207" i="5"/>
  <c r="P207" i="5"/>
  <c r="Q207" i="5"/>
  <c r="T207" i="5"/>
  <c r="AA207" i="5"/>
  <c r="AB207" i="5"/>
  <c r="AC207" i="5"/>
  <c r="AF207" i="5"/>
  <c r="A208" i="5"/>
  <c r="I208" i="5"/>
  <c r="B208" i="5"/>
  <c r="Y208" i="5"/>
  <c r="S208" i="5"/>
  <c r="R208" i="5"/>
  <c r="C208" i="5"/>
  <c r="D208" i="5"/>
  <c r="H208" i="5"/>
  <c r="K208" i="5"/>
  <c r="L208" i="5"/>
  <c r="N208" i="5"/>
  <c r="P208" i="5"/>
  <c r="Q208" i="5"/>
  <c r="T208" i="5"/>
  <c r="AA208" i="5"/>
  <c r="AB208" i="5"/>
  <c r="AC208" i="5"/>
  <c r="AF208" i="5"/>
  <c r="A209" i="5"/>
  <c r="I209" i="5"/>
  <c r="B209" i="5"/>
  <c r="Y209" i="5"/>
  <c r="S209" i="5"/>
  <c r="R209" i="5"/>
  <c r="C209" i="5"/>
  <c r="D209" i="5"/>
  <c r="H209" i="5"/>
  <c r="K209" i="5"/>
  <c r="L209" i="5"/>
  <c r="N209" i="5"/>
  <c r="P209" i="5"/>
  <c r="Q209" i="5"/>
  <c r="T209" i="5"/>
  <c r="AA209" i="5"/>
  <c r="AB209" i="5"/>
  <c r="AC209" i="5"/>
  <c r="AF209" i="5"/>
  <c r="A210" i="5"/>
  <c r="I210" i="5"/>
  <c r="B210" i="5"/>
  <c r="Y210" i="5"/>
  <c r="S210" i="5"/>
  <c r="R210" i="5"/>
  <c r="C210" i="5"/>
  <c r="D210" i="5"/>
  <c r="H210" i="5"/>
  <c r="K210" i="5"/>
  <c r="L210" i="5"/>
  <c r="N210" i="5"/>
  <c r="P210" i="5"/>
  <c r="Q210" i="5"/>
  <c r="T210" i="5"/>
  <c r="AA210" i="5"/>
  <c r="AB210" i="5"/>
  <c r="AC210" i="5"/>
  <c r="AF210" i="5"/>
  <c r="A211" i="5"/>
  <c r="I211" i="5"/>
  <c r="B211" i="5"/>
  <c r="Y211" i="5"/>
  <c r="S211" i="5"/>
  <c r="R211" i="5"/>
  <c r="C211" i="5"/>
  <c r="D211" i="5"/>
  <c r="H211" i="5"/>
  <c r="K211" i="5"/>
  <c r="L211" i="5"/>
  <c r="N211" i="5"/>
  <c r="P211" i="5"/>
  <c r="Q211" i="5"/>
  <c r="T211" i="5"/>
  <c r="AA211" i="5"/>
  <c r="AB211" i="5"/>
  <c r="AC211" i="5"/>
  <c r="AF211" i="5"/>
  <c r="A212" i="5"/>
  <c r="I212" i="5"/>
  <c r="B212" i="5"/>
  <c r="Y212" i="5"/>
  <c r="S212" i="5"/>
  <c r="R212" i="5"/>
  <c r="C212" i="5"/>
  <c r="D212" i="5"/>
  <c r="H212" i="5"/>
  <c r="K212" i="5"/>
  <c r="L212" i="5"/>
  <c r="N212" i="5"/>
  <c r="P212" i="5"/>
  <c r="Q212" i="5"/>
  <c r="T212" i="5"/>
  <c r="AA212" i="5"/>
  <c r="AB212" i="5"/>
  <c r="AC212" i="5"/>
  <c r="AF212" i="5"/>
  <c r="A213" i="5"/>
  <c r="I213" i="5"/>
  <c r="B213" i="5"/>
  <c r="Y213" i="5"/>
  <c r="S213" i="5"/>
  <c r="R213" i="5"/>
  <c r="C213" i="5"/>
  <c r="D213" i="5"/>
  <c r="H213" i="5"/>
  <c r="K213" i="5"/>
  <c r="L213" i="5"/>
  <c r="N213" i="5"/>
  <c r="P213" i="5"/>
  <c r="Q213" i="5"/>
  <c r="T213" i="5"/>
  <c r="AA213" i="5"/>
  <c r="AB213" i="5"/>
  <c r="AC213" i="5"/>
  <c r="AF213" i="5"/>
  <c r="A214" i="5"/>
  <c r="I214" i="5"/>
  <c r="B214" i="5"/>
  <c r="Y214" i="5"/>
  <c r="S214" i="5"/>
  <c r="R214" i="5"/>
  <c r="C214" i="5"/>
  <c r="D214" i="5"/>
  <c r="H214" i="5"/>
  <c r="K214" i="5"/>
  <c r="L214" i="5"/>
  <c r="N214" i="5"/>
  <c r="P214" i="5"/>
  <c r="Q214" i="5"/>
  <c r="T214" i="5"/>
  <c r="AA214" i="5"/>
  <c r="AB214" i="5"/>
  <c r="AC214" i="5"/>
  <c r="AF214" i="5"/>
  <c r="A215" i="5"/>
  <c r="I215" i="5"/>
  <c r="B215" i="5"/>
  <c r="Y215" i="5"/>
  <c r="S215" i="5"/>
  <c r="R215" i="5"/>
  <c r="C215" i="5"/>
  <c r="D215" i="5"/>
  <c r="H215" i="5"/>
  <c r="K215" i="5"/>
  <c r="L215" i="5"/>
  <c r="N215" i="5"/>
  <c r="P215" i="5"/>
  <c r="Q215" i="5"/>
  <c r="T215" i="5"/>
  <c r="AA215" i="5"/>
  <c r="AB215" i="5"/>
  <c r="AC215" i="5"/>
  <c r="AF215" i="5"/>
  <c r="A216" i="5"/>
  <c r="I216" i="5"/>
  <c r="B216" i="5"/>
  <c r="Y216" i="5"/>
  <c r="S216" i="5"/>
  <c r="R216" i="5"/>
  <c r="C216" i="5"/>
  <c r="D216" i="5"/>
  <c r="H216" i="5"/>
  <c r="K216" i="5"/>
  <c r="L216" i="5"/>
  <c r="N216" i="5"/>
  <c r="P216" i="5"/>
  <c r="Q216" i="5"/>
  <c r="T216" i="5"/>
  <c r="AA216" i="5"/>
  <c r="AB216" i="5"/>
  <c r="AC216" i="5"/>
  <c r="AF216" i="5"/>
  <c r="A217" i="5"/>
  <c r="I217" i="5"/>
  <c r="B217" i="5"/>
  <c r="Y217" i="5"/>
  <c r="S217" i="5"/>
  <c r="R217" i="5"/>
  <c r="C217" i="5"/>
  <c r="D217" i="5"/>
  <c r="H217" i="5"/>
  <c r="K217" i="5"/>
  <c r="L217" i="5"/>
  <c r="N217" i="5"/>
  <c r="P217" i="5"/>
  <c r="Q217" i="5"/>
  <c r="T217" i="5"/>
  <c r="AA217" i="5"/>
  <c r="AB217" i="5"/>
  <c r="AC217" i="5"/>
  <c r="AF217" i="5"/>
  <c r="A218" i="5"/>
  <c r="I218" i="5"/>
  <c r="B218" i="5"/>
  <c r="Y218" i="5"/>
  <c r="S218" i="5"/>
  <c r="R218" i="5"/>
  <c r="C218" i="5"/>
  <c r="D218" i="5"/>
  <c r="H218" i="5"/>
  <c r="K218" i="5"/>
  <c r="L218" i="5"/>
  <c r="N218" i="5"/>
  <c r="P218" i="5"/>
  <c r="Q218" i="5"/>
  <c r="T218" i="5"/>
  <c r="AA218" i="5"/>
  <c r="AB218" i="5"/>
  <c r="AC218" i="5"/>
  <c r="AF218" i="5"/>
  <c r="A219" i="5"/>
  <c r="I219" i="5"/>
  <c r="B219" i="5"/>
  <c r="AB219" i="5"/>
  <c r="S219" i="5"/>
  <c r="R219" i="5"/>
  <c r="C219" i="5"/>
  <c r="AC219" i="5"/>
  <c r="D219" i="5"/>
  <c r="H219" i="5"/>
  <c r="AA219" i="5"/>
  <c r="K219" i="5"/>
  <c r="L219" i="5"/>
  <c r="N219" i="5"/>
  <c r="P219" i="5"/>
  <c r="Q219" i="5"/>
  <c r="T219" i="5"/>
  <c r="Y219" i="5"/>
  <c r="AF219" i="5"/>
  <c r="A220" i="5"/>
  <c r="I220" i="5"/>
  <c r="B220" i="5"/>
  <c r="AB220" i="5"/>
  <c r="S220" i="5"/>
  <c r="R220" i="5"/>
  <c r="C220" i="5"/>
  <c r="AC220" i="5"/>
  <c r="D220" i="5"/>
  <c r="H220" i="5"/>
  <c r="AA220" i="5"/>
  <c r="K220" i="5"/>
  <c r="L220" i="5"/>
  <c r="N220" i="5"/>
  <c r="P220" i="5"/>
  <c r="Q220" i="5"/>
  <c r="T220" i="5"/>
  <c r="Y220" i="5"/>
  <c r="AF220" i="5"/>
  <c r="A221" i="5"/>
  <c r="I221" i="5"/>
  <c r="B221" i="5"/>
  <c r="AB221" i="5"/>
  <c r="S221" i="5"/>
  <c r="R221" i="5"/>
  <c r="C221" i="5"/>
  <c r="AC221" i="5"/>
  <c r="D221" i="5"/>
  <c r="H221" i="5"/>
  <c r="AA221" i="5"/>
  <c r="K221" i="5"/>
  <c r="L221" i="5"/>
  <c r="N221" i="5"/>
  <c r="P221" i="5"/>
  <c r="Q221" i="5"/>
  <c r="T221" i="5"/>
  <c r="Y221" i="5"/>
  <c r="AF221" i="5"/>
  <c r="A222" i="5"/>
  <c r="I222" i="5"/>
  <c r="B222" i="5"/>
  <c r="AB222" i="5"/>
  <c r="S222" i="5"/>
  <c r="R222" i="5"/>
  <c r="C222" i="5"/>
  <c r="AC222" i="5"/>
  <c r="D222" i="5"/>
  <c r="H222" i="5"/>
  <c r="AA222" i="5"/>
  <c r="K222" i="5"/>
  <c r="L222" i="5"/>
  <c r="N222" i="5"/>
  <c r="P222" i="5"/>
  <c r="Q222" i="5"/>
  <c r="T222" i="5"/>
  <c r="Y222" i="5"/>
  <c r="AF222" i="5"/>
  <c r="A223" i="5"/>
  <c r="I223" i="5"/>
  <c r="B223" i="5"/>
  <c r="AB223" i="5"/>
  <c r="S223" i="5"/>
  <c r="R223" i="5"/>
  <c r="C223" i="5"/>
  <c r="AC223" i="5"/>
  <c r="D223" i="5"/>
  <c r="H223" i="5"/>
  <c r="AA223" i="5"/>
  <c r="K223" i="5"/>
  <c r="L223" i="5"/>
  <c r="N223" i="5"/>
  <c r="P223" i="5"/>
  <c r="Q223" i="5"/>
  <c r="T223" i="5"/>
  <c r="Y223" i="5"/>
  <c r="AF223" i="5"/>
  <c r="A224" i="5"/>
  <c r="I224" i="5"/>
  <c r="B224" i="5"/>
  <c r="AB224" i="5"/>
  <c r="S224" i="5"/>
  <c r="R224" i="5"/>
  <c r="C224" i="5"/>
  <c r="AC224" i="5"/>
  <c r="D224" i="5"/>
  <c r="H224" i="5"/>
  <c r="AA224" i="5"/>
  <c r="K224" i="5"/>
  <c r="L224" i="5"/>
  <c r="N224" i="5"/>
  <c r="P224" i="5"/>
  <c r="Q224" i="5"/>
  <c r="T224" i="5"/>
  <c r="Y224" i="5"/>
  <c r="AF224" i="5"/>
  <c r="A225" i="5"/>
  <c r="I225" i="5"/>
  <c r="B225" i="5"/>
  <c r="AB225" i="5"/>
  <c r="S225" i="5"/>
  <c r="R225" i="5"/>
  <c r="C225" i="5"/>
  <c r="AC225" i="5"/>
  <c r="D225" i="5"/>
  <c r="H225" i="5"/>
  <c r="AA225" i="5"/>
  <c r="K225" i="5"/>
  <c r="L225" i="5"/>
  <c r="N225" i="5"/>
  <c r="P225" i="5"/>
  <c r="Q225" i="5"/>
  <c r="T225" i="5"/>
  <c r="Y225" i="5"/>
  <c r="AF225" i="5"/>
  <c r="A226" i="5"/>
  <c r="I226" i="5"/>
  <c r="B226" i="5"/>
  <c r="AB226" i="5"/>
  <c r="S226" i="5"/>
  <c r="R226" i="5"/>
  <c r="C226" i="5"/>
  <c r="AC226" i="5"/>
  <c r="D226" i="5"/>
  <c r="H226" i="5"/>
  <c r="AA226" i="5"/>
  <c r="K226" i="5"/>
  <c r="L226" i="5"/>
  <c r="N226" i="5"/>
  <c r="P226" i="5"/>
  <c r="Q226" i="5"/>
  <c r="T226" i="5"/>
  <c r="Y226" i="5"/>
  <c r="AF226" i="5"/>
  <c r="A227" i="5"/>
  <c r="I227" i="5"/>
  <c r="B227" i="5"/>
  <c r="AB227" i="5"/>
  <c r="S227" i="5"/>
  <c r="R227" i="5"/>
  <c r="C227" i="5"/>
  <c r="AC227" i="5"/>
  <c r="D227" i="5"/>
  <c r="H227" i="5"/>
  <c r="AA227" i="5"/>
  <c r="K227" i="5"/>
  <c r="L227" i="5"/>
  <c r="N227" i="5"/>
  <c r="P227" i="5"/>
  <c r="Q227" i="5"/>
  <c r="T227" i="5"/>
  <c r="Y227" i="5"/>
  <c r="AF227" i="5"/>
  <c r="A228" i="5"/>
  <c r="I228" i="5"/>
  <c r="B228" i="5"/>
  <c r="AB228" i="5"/>
  <c r="S228" i="5"/>
  <c r="R228" i="5"/>
  <c r="C228" i="5"/>
  <c r="AC228" i="5"/>
  <c r="D228" i="5"/>
  <c r="H228" i="5"/>
  <c r="AA228" i="5"/>
  <c r="K228" i="5"/>
  <c r="L228" i="5"/>
  <c r="N228" i="5"/>
  <c r="P228" i="5"/>
  <c r="Q228" i="5"/>
  <c r="T228" i="5"/>
  <c r="Y228" i="5"/>
  <c r="AF228" i="5"/>
  <c r="A229" i="5"/>
  <c r="I229" i="5"/>
  <c r="B229" i="5"/>
  <c r="AB229" i="5"/>
  <c r="S229" i="5"/>
  <c r="R229" i="5"/>
  <c r="C229" i="5"/>
  <c r="AC229" i="5"/>
  <c r="D229" i="5"/>
  <c r="H229" i="5"/>
  <c r="AA229" i="5"/>
  <c r="K229" i="5"/>
  <c r="L229" i="5"/>
  <c r="N229" i="5"/>
  <c r="P229" i="5"/>
  <c r="Q229" i="5"/>
  <c r="T229" i="5"/>
  <c r="Y229" i="5"/>
  <c r="AF229" i="5"/>
  <c r="A230" i="5"/>
  <c r="I230" i="5"/>
  <c r="B230" i="5"/>
  <c r="S230" i="5"/>
  <c r="R230" i="5"/>
  <c r="C230" i="5"/>
  <c r="AC230" i="5"/>
  <c r="D230" i="5"/>
  <c r="H230" i="5"/>
  <c r="AA230" i="5"/>
  <c r="K230" i="5"/>
  <c r="L230" i="5"/>
  <c r="N230" i="5"/>
  <c r="P230" i="5"/>
  <c r="Q230" i="5"/>
  <c r="T230" i="5"/>
  <c r="Y230" i="5"/>
  <c r="AF230" i="5"/>
  <c r="A231" i="5"/>
  <c r="I231" i="5"/>
  <c r="B231" i="5"/>
  <c r="S231" i="5"/>
  <c r="R231" i="5"/>
  <c r="C231" i="5"/>
  <c r="AC231" i="5"/>
  <c r="D231" i="5"/>
  <c r="H231" i="5"/>
  <c r="AA231" i="5"/>
  <c r="K231" i="5"/>
  <c r="L231" i="5"/>
  <c r="N231" i="5"/>
  <c r="P231" i="5"/>
  <c r="Q231" i="5"/>
  <c r="T231" i="5"/>
  <c r="Y231" i="5"/>
  <c r="AF231" i="5"/>
  <c r="A232" i="5"/>
  <c r="I232" i="5"/>
  <c r="B232" i="5"/>
  <c r="S232" i="5"/>
  <c r="R232" i="5"/>
  <c r="C232" i="5"/>
  <c r="AC232" i="5"/>
  <c r="D232" i="5"/>
  <c r="H232" i="5"/>
  <c r="AA232" i="5"/>
  <c r="K232" i="5"/>
  <c r="L232" i="5"/>
  <c r="N232" i="5"/>
  <c r="P232" i="5"/>
  <c r="Q232" i="5"/>
  <c r="T232" i="5"/>
  <c r="Y232" i="5"/>
  <c r="AF232" i="5"/>
  <c r="A233" i="5"/>
  <c r="I233" i="5"/>
  <c r="B233" i="5"/>
  <c r="S233" i="5"/>
  <c r="R233" i="5"/>
  <c r="C233" i="5"/>
  <c r="AC233" i="5"/>
  <c r="D233" i="5"/>
  <c r="H233" i="5"/>
  <c r="AA233" i="5"/>
  <c r="K233" i="5"/>
  <c r="L233" i="5"/>
  <c r="N233" i="5"/>
  <c r="P233" i="5"/>
  <c r="Q233" i="5"/>
  <c r="T233" i="5"/>
  <c r="Y233" i="5"/>
  <c r="AF233" i="5"/>
  <c r="A234" i="5"/>
  <c r="I234" i="5"/>
  <c r="B234" i="5"/>
  <c r="AB234" i="5"/>
  <c r="S234" i="5"/>
  <c r="R234" i="5"/>
  <c r="C234" i="5"/>
  <c r="AC234" i="5"/>
  <c r="D234" i="5"/>
  <c r="H234" i="5"/>
  <c r="AA234" i="5"/>
  <c r="K234" i="5"/>
  <c r="L234" i="5"/>
  <c r="N234" i="5"/>
  <c r="P234" i="5"/>
  <c r="Q234" i="5"/>
  <c r="T234" i="5"/>
  <c r="Y234" i="5"/>
  <c r="AF234" i="5"/>
  <c r="A235" i="5"/>
  <c r="I235" i="5"/>
  <c r="B235" i="5"/>
  <c r="AB235" i="5"/>
  <c r="S235" i="5"/>
  <c r="R235" i="5"/>
  <c r="C235" i="5"/>
  <c r="AC235" i="5"/>
  <c r="D235" i="5"/>
  <c r="H235" i="5"/>
  <c r="AA235" i="5"/>
  <c r="K235" i="5"/>
  <c r="L235" i="5"/>
  <c r="N235" i="5"/>
  <c r="P235" i="5"/>
  <c r="Q235" i="5"/>
  <c r="T235" i="5"/>
  <c r="Y235" i="5"/>
  <c r="AF235" i="5"/>
  <c r="A236" i="5"/>
  <c r="I236" i="5"/>
  <c r="B236" i="5"/>
  <c r="AB236" i="5"/>
  <c r="S236" i="5"/>
  <c r="R236" i="5"/>
  <c r="C236" i="5"/>
  <c r="AC236" i="5"/>
  <c r="D236" i="5"/>
  <c r="H236" i="5"/>
  <c r="AA236" i="5"/>
  <c r="K236" i="5"/>
  <c r="L236" i="5"/>
  <c r="N236" i="5"/>
  <c r="P236" i="5"/>
  <c r="Q236" i="5"/>
  <c r="T236" i="5"/>
  <c r="Y236" i="5"/>
  <c r="AF236" i="5"/>
  <c r="A237" i="5"/>
  <c r="I237" i="5"/>
  <c r="B237" i="5"/>
  <c r="AB237" i="5"/>
  <c r="S237" i="5"/>
  <c r="R237" i="5"/>
  <c r="C237" i="5"/>
  <c r="AC237" i="5"/>
  <c r="D237" i="5"/>
  <c r="H237" i="5"/>
  <c r="AA237" i="5"/>
  <c r="K237" i="5"/>
  <c r="L237" i="5"/>
  <c r="N237" i="5"/>
  <c r="P237" i="5"/>
  <c r="Q237" i="5"/>
  <c r="T237" i="5"/>
  <c r="Y237" i="5"/>
  <c r="AF237" i="5"/>
  <c r="A238" i="5"/>
  <c r="I238" i="5"/>
  <c r="B238" i="5"/>
  <c r="AB238" i="5"/>
  <c r="S238" i="5"/>
  <c r="R238" i="5"/>
  <c r="C238" i="5"/>
  <c r="AC238" i="5"/>
  <c r="D238" i="5"/>
  <c r="H238" i="5"/>
  <c r="AA238" i="5"/>
  <c r="K238" i="5"/>
  <c r="L238" i="5"/>
  <c r="N238" i="5"/>
  <c r="P238" i="5"/>
  <c r="Q238" i="5"/>
  <c r="T238" i="5"/>
  <c r="Y238" i="5"/>
  <c r="AF238" i="5"/>
  <c r="A239" i="5"/>
  <c r="I239" i="5"/>
  <c r="B239" i="5"/>
  <c r="AB239" i="5"/>
  <c r="S239" i="5"/>
  <c r="R239" i="5"/>
  <c r="C239" i="5"/>
  <c r="AC239" i="5"/>
  <c r="D239" i="5"/>
  <c r="H239" i="5"/>
  <c r="AA239" i="5"/>
  <c r="K239" i="5"/>
  <c r="L239" i="5"/>
  <c r="N239" i="5"/>
  <c r="P239" i="5"/>
  <c r="Q239" i="5"/>
  <c r="T239" i="5"/>
  <c r="Y239" i="5"/>
  <c r="AF239" i="5"/>
  <c r="A240" i="5"/>
  <c r="I240" i="5"/>
  <c r="B240" i="5"/>
  <c r="AB240" i="5"/>
  <c r="S240" i="5"/>
  <c r="R240" i="5"/>
  <c r="C240" i="5"/>
  <c r="AC240" i="5"/>
  <c r="D240" i="5"/>
  <c r="H240" i="5"/>
  <c r="AA240" i="5"/>
  <c r="K240" i="5"/>
  <c r="L240" i="5"/>
  <c r="N240" i="5"/>
  <c r="P240" i="5"/>
  <c r="Q240" i="5"/>
  <c r="T240" i="5"/>
  <c r="Y240" i="5"/>
  <c r="AF240" i="5"/>
  <c r="A241" i="5"/>
  <c r="I241" i="5"/>
  <c r="B241" i="5"/>
  <c r="AB241" i="5"/>
  <c r="S241" i="5"/>
  <c r="R241" i="5"/>
  <c r="C241" i="5"/>
  <c r="AC241" i="5"/>
  <c r="D241" i="5"/>
  <c r="H241" i="5"/>
  <c r="AA241" i="5"/>
  <c r="K241" i="5"/>
  <c r="L241" i="5"/>
  <c r="N241" i="5"/>
  <c r="P241" i="5"/>
  <c r="Q241" i="5"/>
  <c r="T241" i="5"/>
  <c r="Y241" i="5"/>
  <c r="AF241" i="5"/>
  <c r="A242" i="5"/>
  <c r="I242" i="5"/>
  <c r="B242" i="5"/>
  <c r="AB242" i="5"/>
  <c r="S242" i="5"/>
  <c r="R242" i="5"/>
  <c r="C242" i="5"/>
  <c r="AC242" i="5"/>
  <c r="D242" i="5"/>
  <c r="H242" i="5"/>
  <c r="AA242" i="5"/>
  <c r="K242" i="5"/>
  <c r="L242" i="5"/>
  <c r="N242" i="5"/>
  <c r="P242" i="5"/>
  <c r="Q242" i="5"/>
  <c r="T242" i="5"/>
  <c r="Y242" i="5"/>
  <c r="AF242" i="5"/>
  <c r="A243" i="5"/>
  <c r="I243" i="5"/>
  <c r="B243" i="5"/>
  <c r="AB243" i="5"/>
  <c r="S243" i="5"/>
  <c r="R243" i="5"/>
  <c r="C243" i="5"/>
  <c r="AC243" i="5"/>
  <c r="D243" i="5"/>
  <c r="H243" i="5"/>
  <c r="AA243" i="5"/>
  <c r="K243" i="5"/>
  <c r="L243" i="5"/>
  <c r="N243" i="5"/>
  <c r="P243" i="5"/>
  <c r="Q243" i="5"/>
  <c r="T243" i="5"/>
  <c r="Y243" i="5"/>
  <c r="AF243" i="5"/>
  <c r="A244" i="5"/>
  <c r="I244" i="5"/>
  <c r="B244" i="5"/>
  <c r="AB244" i="5"/>
  <c r="S244" i="5"/>
  <c r="R244" i="5"/>
  <c r="C244" i="5"/>
  <c r="AC244" i="5"/>
  <c r="D244" i="5"/>
  <c r="H244" i="5"/>
  <c r="AA244" i="5"/>
  <c r="K244" i="5"/>
  <c r="L244" i="5"/>
  <c r="N244" i="5"/>
  <c r="P244" i="5"/>
  <c r="Q244" i="5"/>
  <c r="T244" i="5"/>
  <c r="Y244" i="5"/>
  <c r="AF244" i="5"/>
  <c r="A245" i="5"/>
  <c r="I245" i="5"/>
  <c r="B245" i="5"/>
  <c r="AB245" i="5"/>
  <c r="S245" i="5"/>
  <c r="R245" i="5"/>
  <c r="C245" i="5"/>
  <c r="AC245" i="5"/>
  <c r="D245" i="5"/>
  <c r="H245" i="5"/>
  <c r="AA245" i="5"/>
  <c r="K245" i="5"/>
  <c r="L245" i="5"/>
  <c r="N245" i="5"/>
  <c r="P245" i="5"/>
  <c r="Q245" i="5"/>
  <c r="T245" i="5"/>
  <c r="Y245" i="5"/>
  <c r="AF245" i="5"/>
  <c r="A246" i="5"/>
  <c r="I246" i="5"/>
  <c r="B246" i="5"/>
  <c r="AB246" i="5"/>
  <c r="S246" i="5"/>
  <c r="R246" i="5"/>
  <c r="C246" i="5"/>
  <c r="AC246" i="5"/>
  <c r="D246" i="5"/>
  <c r="H246" i="5"/>
  <c r="AA246" i="5"/>
  <c r="K246" i="5"/>
  <c r="L246" i="5"/>
  <c r="N246" i="5"/>
  <c r="P246" i="5"/>
  <c r="Q246" i="5"/>
  <c r="T246" i="5"/>
  <c r="Y246" i="5"/>
  <c r="AF246" i="5"/>
  <c r="A247" i="5"/>
  <c r="I247" i="5"/>
  <c r="B247" i="5"/>
  <c r="AB247" i="5"/>
  <c r="S247" i="5"/>
  <c r="R247" i="5"/>
  <c r="C247" i="5"/>
  <c r="AC247" i="5"/>
  <c r="D247" i="5"/>
  <c r="H247" i="5"/>
  <c r="AA247" i="5"/>
  <c r="K247" i="5"/>
  <c r="L247" i="5"/>
  <c r="N247" i="5"/>
  <c r="P247" i="5"/>
  <c r="Q247" i="5"/>
  <c r="T247" i="5"/>
  <c r="Y247" i="5"/>
  <c r="AF247" i="5"/>
  <c r="A248" i="5"/>
  <c r="I248" i="5"/>
  <c r="B248" i="5"/>
  <c r="AB248" i="5"/>
  <c r="S248" i="5"/>
  <c r="R248" i="5"/>
  <c r="C248" i="5"/>
  <c r="AC248" i="5"/>
  <c r="D248" i="5"/>
  <c r="H248" i="5"/>
  <c r="AA248" i="5"/>
  <c r="K248" i="5"/>
  <c r="L248" i="5"/>
  <c r="N248" i="5"/>
  <c r="P248" i="5"/>
  <c r="Q248" i="5"/>
  <c r="T248" i="5"/>
  <c r="Y248" i="5"/>
  <c r="AF248" i="5"/>
  <c r="A249" i="5"/>
  <c r="I249" i="5"/>
  <c r="B249" i="5"/>
  <c r="AB249" i="5"/>
  <c r="S249" i="5"/>
  <c r="R249" i="5"/>
  <c r="C249" i="5"/>
  <c r="AC249" i="5"/>
  <c r="D249" i="5"/>
  <c r="H249" i="5"/>
  <c r="AA249" i="5"/>
  <c r="K249" i="5"/>
  <c r="L249" i="5"/>
  <c r="N249" i="5"/>
  <c r="P249" i="5"/>
  <c r="Q249" i="5"/>
  <c r="T249" i="5"/>
  <c r="Y249" i="5"/>
  <c r="AF249" i="5"/>
  <c r="A250" i="5"/>
  <c r="I250" i="5"/>
  <c r="B250" i="5"/>
  <c r="AB250" i="5"/>
  <c r="S250" i="5"/>
  <c r="R250" i="5"/>
  <c r="C250" i="5"/>
  <c r="AC250" i="5"/>
  <c r="D250" i="5"/>
  <c r="H250" i="5"/>
  <c r="AA250" i="5"/>
  <c r="K250" i="5"/>
  <c r="L250" i="5"/>
  <c r="N250" i="5"/>
  <c r="P250" i="5"/>
  <c r="Q250" i="5"/>
  <c r="T250" i="5"/>
  <c r="Y250" i="5"/>
  <c r="AF250" i="5"/>
  <c r="A251" i="5"/>
  <c r="I251" i="5"/>
  <c r="B251" i="5"/>
  <c r="AB251" i="5"/>
  <c r="S251" i="5"/>
  <c r="R251" i="5"/>
  <c r="C251" i="5"/>
  <c r="AC251" i="5"/>
  <c r="D251" i="5"/>
  <c r="H251" i="5"/>
  <c r="AA251" i="5"/>
  <c r="K251" i="5"/>
  <c r="L251" i="5"/>
  <c r="N251" i="5"/>
  <c r="P251" i="5"/>
  <c r="Q251" i="5"/>
  <c r="T251" i="5"/>
  <c r="Y251" i="5"/>
  <c r="AF251" i="5"/>
  <c r="A252" i="5"/>
  <c r="I252" i="5"/>
  <c r="B252" i="5"/>
  <c r="AB252" i="5"/>
  <c r="S252" i="5"/>
  <c r="R252" i="5"/>
  <c r="C252" i="5"/>
  <c r="AC252" i="5"/>
  <c r="D252" i="5"/>
  <c r="H252" i="5"/>
  <c r="AA252" i="5"/>
  <c r="K252" i="5"/>
  <c r="L252" i="5"/>
  <c r="N252" i="5"/>
  <c r="P252" i="5"/>
  <c r="Q252" i="5"/>
  <c r="T252" i="5"/>
  <c r="Y252" i="5"/>
  <c r="AF252" i="5"/>
  <c r="A253" i="5"/>
  <c r="I253" i="5"/>
  <c r="B253" i="5"/>
  <c r="AB253" i="5"/>
  <c r="S253" i="5"/>
  <c r="R253" i="5"/>
  <c r="C253" i="5"/>
  <c r="AC253" i="5"/>
  <c r="D253" i="5"/>
  <c r="H253" i="5"/>
  <c r="AA253" i="5"/>
  <c r="K253" i="5"/>
  <c r="L253" i="5"/>
  <c r="N253" i="5"/>
  <c r="P253" i="5"/>
  <c r="Q253" i="5"/>
  <c r="T253" i="5"/>
  <c r="Y253" i="5"/>
  <c r="AF253" i="5"/>
  <c r="A254" i="5"/>
  <c r="I254" i="5"/>
  <c r="B254" i="5"/>
  <c r="AB254" i="5"/>
  <c r="S254" i="5"/>
  <c r="R254" i="5"/>
  <c r="C254" i="5"/>
  <c r="AC254" i="5"/>
  <c r="D254" i="5"/>
  <c r="H254" i="5"/>
  <c r="AA254" i="5"/>
  <c r="K254" i="5"/>
  <c r="L254" i="5"/>
  <c r="N254" i="5"/>
  <c r="P254" i="5"/>
  <c r="Q254" i="5"/>
  <c r="T254" i="5"/>
  <c r="Y254" i="5"/>
  <c r="AF254" i="5"/>
  <c r="A255" i="5"/>
  <c r="I255" i="5"/>
  <c r="B255" i="5"/>
  <c r="AB255" i="5"/>
  <c r="S255" i="5"/>
  <c r="R255" i="5"/>
  <c r="C255" i="5"/>
  <c r="AC255" i="5"/>
  <c r="D255" i="5"/>
  <c r="H255" i="5"/>
  <c r="AA255" i="5"/>
  <c r="K255" i="5"/>
  <c r="L255" i="5"/>
  <c r="N255" i="5"/>
  <c r="P255" i="5"/>
  <c r="Q255" i="5"/>
  <c r="T255" i="5"/>
  <c r="Y255" i="5"/>
  <c r="AF255" i="5"/>
  <c r="A256" i="5"/>
  <c r="I256" i="5"/>
  <c r="B256" i="5"/>
  <c r="AB256" i="5"/>
  <c r="S256" i="5"/>
  <c r="R256" i="5"/>
  <c r="C256" i="5"/>
  <c r="AC256" i="5"/>
  <c r="D256" i="5"/>
  <c r="H256" i="5"/>
  <c r="AA256" i="5"/>
  <c r="K256" i="5"/>
  <c r="L256" i="5"/>
  <c r="N256" i="5"/>
  <c r="P256" i="5"/>
  <c r="Q256" i="5"/>
  <c r="T256" i="5"/>
  <c r="Y256" i="5"/>
  <c r="AF256" i="5"/>
  <c r="A257" i="5"/>
  <c r="I257" i="5"/>
  <c r="B257" i="5"/>
  <c r="AB257" i="5"/>
  <c r="S257" i="5"/>
  <c r="R257" i="5"/>
  <c r="C257" i="5"/>
  <c r="AC257" i="5"/>
  <c r="D257" i="5"/>
  <c r="H257" i="5"/>
  <c r="AA257" i="5"/>
  <c r="K257" i="5"/>
  <c r="L257" i="5"/>
  <c r="N257" i="5"/>
  <c r="P257" i="5"/>
  <c r="Q257" i="5"/>
  <c r="T257" i="5"/>
  <c r="Y257" i="5"/>
  <c r="AF257" i="5"/>
  <c r="A258" i="5"/>
  <c r="I258" i="5"/>
  <c r="B258" i="5"/>
  <c r="AB258" i="5"/>
  <c r="S258" i="5"/>
  <c r="R258" i="5"/>
  <c r="C258" i="5"/>
  <c r="AC258" i="5"/>
  <c r="D258" i="5"/>
  <c r="H258" i="5"/>
  <c r="AA258" i="5"/>
  <c r="K258" i="5"/>
  <c r="L258" i="5"/>
  <c r="N258" i="5"/>
  <c r="P258" i="5"/>
  <c r="Q258" i="5"/>
  <c r="T258" i="5"/>
  <c r="Y258" i="5"/>
  <c r="AF258" i="5"/>
  <c r="A259" i="5"/>
  <c r="I259" i="5"/>
  <c r="B259" i="5"/>
  <c r="AB259" i="5"/>
  <c r="S259" i="5"/>
  <c r="R259" i="5"/>
  <c r="C259" i="5"/>
  <c r="AC259" i="5"/>
  <c r="D259" i="5"/>
  <c r="H259" i="5"/>
  <c r="AA259" i="5"/>
  <c r="K259" i="5"/>
  <c r="L259" i="5"/>
  <c r="N259" i="5"/>
  <c r="P259" i="5"/>
  <c r="Q259" i="5"/>
  <c r="T259" i="5"/>
  <c r="Y259" i="5"/>
  <c r="AF259" i="5"/>
  <c r="A260" i="5"/>
  <c r="I260" i="5"/>
  <c r="B260" i="5"/>
  <c r="AB260" i="5"/>
  <c r="S260" i="5"/>
  <c r="R260" i="5"/>
  <c r="C260" i="5"/>
  <c r="AC260" i="5"/>
  <c r="D260" i="5"/>
  <c r="H260" i="5"/>
  <c r="AA260" i="5"/>
  <c r="K260" i="5"/>
  <c r="L260" i="5"/>
  <c r="N260" i="5"/>
  <c r="P260" i="5"/>
  <c r="Q260" i="5"/>
  <c r="T260" i="5"/>
  <c r="Y260" i="5"/>
  <c r="AF260" i="5"/>
  <c r="A261" i="5"/>
  <c r="I261" i="5"/>
  <c r="B261" i="5"/>
  <c r="AB261" i="5"/>
  <c r="S261" i="5"/>
  <c r="R261" i="5"/>
  <c r="C261" i="5"/>
  <c r="AC261" i="5"/>
  <c r="D261" i="5"/>
  <c r="H261" i="5"/>
  <c r="AA261" i="5"/>
  <c r="K261" i="5"/>
  <c r="L261" i="5"/>
  <c r="N261" i="5"/>
  <c r="P261" i="5"/>
  <c r="Q261" i="5"/>
  <c r="T261" i="5"/>
  <c r="Y261" i="5"/>
  <c r="AF261" i="5"/>
  <c r="A262" i="5"/>
  <c r="I262" i="5"/>
  <c r="B262" i="5"/>
  <c r="AB262" i="5"/>
  <c r="S262" i="5"/>
  <c r="R262" i="5"/>
  <c r="C262" i="5"/>
  <c r="AC262" i="5"/>
  <c r="D262" i="5"/>
  <c r="H262" i="5"/>
  <c r="AA262" i="5"/>
  <c r="K262" i="5"/>
  <c r="L262" i="5"/>
  <c r="N262" i="5"/>
  <c r="P262" i="5"/>
  <c r="Q262" i="5"/>
  <c r="T262" i="5"/>
  <c r="Y262" i="5"/>
  <c r="AF262" i="5"/>
  <c r="A263" i="5"/>
  <c r="I263" i="5"/>
  <c r="B263" i="5"/>
  <c r="AB263" i="5"/>
  <c r="S263" i="5"/>
  <c r="R263" i="5"/>
  <c r="C263" i="5"/>
  <c r="AC263" i="5"/>
  <c r="D263" i="5"/>
  <c r="H263" i="5"/>
  <c r="AA263" i="5"/>
  <c r="K263" i="5"/>
  <c r="L263" i="5"/>
  <c r="N263" i="5"/>
  <c r="P263" i="5"/>
  <c r="Q263" i="5"/>
  <c r="T263" i="5"/>
  <c r="Y263" i="5"/>
  <c r="AF263" i="5"/>
  <c r="A264" i="5"/>
  <c r="I264" i="5"/>
  <c r="B264" i="5"/>
  <c r="AB264" i="5"/>
  <c r="S264" i="5"/>
  <c r="R264" i="5"/>
  <c r="C264" i="5"/>
  <c r="AC264" i="5"/>
  <c r="D264" i="5"/>
  <c r="H264" i="5"/>
  <c r="AA264" i="5"/>
  <c r="K264" i="5"/>
  <c r="L264" i="5"/>
  <c r="N264" i="5"/>
  <c r="P264" i="5"/>
  <c r="Q264" i="5"/>
  <c r="T264" i="5"/>
  <c r="Y264" i="5"/>
  <c r="AF264" i="5"/>
  <c r="A265" i="5"/>
  <c r="I265" i="5"/>
  <c r="B265" i="5"/>
  <c r="AB265" i="5"/>
  <c r="S265" i="5"/>
  <c r="R265" i="5"/>
  <c r="C265" i="5"/>
  <c r="AC265" i="5"/>
  <c r="D265" i="5"/>
  <c r="H265" i="5"/>
  <c r="AA265" i="5"/>
  <c r="K265" i="5"/>
  <c r="L265" i="5"/>
  <c r="N265" i="5"/>
  <c r="P265" i="5"/>
  <c r="Q265" i="5"/>
  <c r="T265" i="5"/>
  <c r="Y265" i="5"/>
  <c r="AF265" i="5"/>
  <c r="A266" i="5"/>
  <c r="I266" i="5"/>
  <c r="B266" i="5"/>
  <c r="AB266" i="5"/>
  <c r="S266" i="5"/>
  <c r="R266" i="5"/>
  <c r="C266" i="5"/>
  <c r="AC266" i="5"/>
  <c r="D266" i="5"/>
  <c r="H266" i="5"/>
  <c r="AA266" i="5"/>
  <c r="K266" i="5"/>
  <c r="L266" i="5"/>
  <c r="N266" i="5"/>
  <c r="P266" i="5"/>
  <c r="Q266" i="5"/>
  <c r="T266" i="5"/>
  <c r="Y266" i="5"/>
  <c r="AF266" i="5"/>
  <c r="A267" i="5"/>
  <c r="I267" i="5"/>
  <c r="B267" i="5"/>
  <c r="AB267" i="5"/>
  <c r="S267" i="5"/>
  <c r="R267" i="5"/>
  <c r="C267" i="5"/>
  <c r="AC267" i="5"/>
  <c r="D267" i="5"/>
  <c r="H267" i="5"/>
  <c r="AA267" i="5"/>
  <c r="K267" i="5"/>
  <c r="L267" i="5"/>
  <c r="N267" i="5"/>
  <c r="P267" i="5"/>
  <c r="Q267" i="5"/>
  <c r="T267" i="5"/>
  <c r="Y267" i="5"/>
  <c r="AF267" i="5"/>
  <c r="A268" i="5"/>
  <c r="I268" i="5"/>
  <c r="B268" i="5"/>
  <c r="AB268" i="5"/>
  <c r="S268" i="5"/>
  <c r="R268" i="5"/>
  <c r="C268" i="5"/>
  <c r="AC268" i="5"/>
  <c r="D268" i="5"/>
  <c r="H268" i="5"/>
  <c r="AA268" i="5"/>
  <c r="K268" i="5"/>
  <c r="L268" i="5"/>
  <c r="N268" i="5"/>
  <c r="P268" i="5"/>
  <c r="Q268" i="5"/>
  <c r="T268" i="5"/>
  <c r="Y268" i="5"/>
  <c r="AF268" i="5"/>
  <c r="A269" i="5"/>
  <c r="I269" i="5"/>
  <c r="B269" i="5"/>
  <c r="AB269" i="5"/>
  <c r="S269" i="5"/>
  <c r="R269" i="5"/>
  <c r="C269" i="5"/>
  <c r="AC269" i="5"/>
  <c r="D269" i="5"/>
  <c r="H269" i="5"/>
  <c r="AA269" i="5"/>
  <c r="K269" i="5"/>
  <c r="L269" i="5"/>
  <c r="N269" i="5"/>
  <c r="P269" i="5"/>
  <c r="Q269" i="5"/>
  <c r="T269" i="5"/>
  <c r="Y269" i="5"/>
  <c r="AF269" i="5"/>
  <c r="A270" i="5"/>
  <c r="I270" i="5"/>
  <c r="B270" i="5"/>
  <c r="AB270" i="5"/>
  <c r="S270" i="5"/>
  <c r="R270" i="5"/>
  <c r="C270" i="5"/>
  <c r="AC270" i="5"/>
  <c r="D270" i="5"/>
  <c r="H270" i="5"/>
  <c r="AA270" i="5"/>
  <c r="K270" i="5"/>
  <c r="L270" i="5"/>
  <c r="N270" i="5"/>
  <c r="P270" i="5"/>
  <c r="Q270" i="5"/>
  <c r="T270" i="5"/>
  <c r="Y270" i="5"/>
  <c r="AF270" i="5"/>
  <c r="A271" i="5"/>
  <c r="I271" i="5"/>
  <c r="B271" i="5"/>
  <c r="AB271" i="5"/>
  <c r="S271" i="5"/>
  <c r="R271" i="5"/>
  <c r="C271" i="5"/>
  <c r="AC271" i="5"/>
  <c r="D271" i="5"/>
  <c r="H271" i="5"/>
  <c r="AA271" i="5"/>
  <c r="K271" i="5"/>
  <c r="L271" i="5"/>
  <c r="N271" i="5"/>
  <c r="P271" i="5"/>
  <c r="Q271" i="5"/>
  <c r="T271" i="5"/>
  <c r="Y271" i="5"/>
  <c r="AF271" i="5"/>
  <c r="A272" i="5"/>
  <c r="I272" i="5"/>
  <c r="B272" i="5"/>
  <c r="AB272" i="5"/>
  <c r="S272" i="5"/>
  <c r="R272" i="5"/>
  <c r="C272" i="5"/>
  <c r="AC272" i="5"/>
  <c r="D272" i="5"/>
  <c r="H272" i="5"/>
  <c r="AA272" i="5"/>
  <c r="K272" i="5"/>
  <c r="L272" i="5"/>
  <c r="N272" i="5"/>
  <c r="P272" i="5"/>
  <c r="Q272" i="5"/>
  <c r="T272" i="5"/>
  <c r="Y272" i="5"/>
  <c r="AF272" i="5"/>
  <c r="A273" i="5"/>
  <c r="I273" i="5"/>
  <c r="B273" i="5"/>
  <c r="AB273" i="5"/>
  <c r="S273" i="5"/>
  <c r="R273" i="5"/>
  <c r="C273" i="5"/>
  <c r="AC273" i="5"/>
  <c r="D273" i="5"/>
  <c r="H273" i="5"/>
  <c r="AA273" i="5"/>
  <c r="K273" i="5"/>
  <c r="L273" i="5"/>
  <c r="N273" i="5"/>
  <c r="P273" i="5"/>
  <c r="Q273" i="5"/>
  <c r="T273" i="5"/>
  <c r="Y273" i="5"/>
  <c r="AF273" i="5"/>
  <c r="A274" i="5"/>
  <c r="I274" i="5"/>
  <c r="B274" i="5"/>
  <c r="Y274" i="5"/>
  <c r="S274" i="5"/>
  <c r="R274" i="5"/>
  <c r="C274" i="5"/>
  <c r="D274" i="5"/>
  <c r="H274" i="5"/>
  <c r="K274" i="5"/>
  <c r="L274" i="5"/>
  <c r="N274" i="5"/>
  <c r="P274" i="5"/>
  <c r="Q274" i="5"/>
  <c r="T274" i="5"/>
  <c r="AA274" i="5"/>
  <c r="AB274" i="5"/>
  <c r="AC274" i="5"/>
  <c r="AF274" i="5"/>
  <c r="A275" i="5"/>
  <c r="I275" i="5"/>
  <c r="B275" i="5"/>
  <c r="Y275" i="5"/>
  <c r="S275" i="5"/>
  <c r="R275" i="5"/>
  <c r="C275" i="5"/>
  <c r="D275" i="5"/>
  <c r="H275" i="5"/>
  <c r="K275" i="5"/>
  <c r="L275" i="5"/>
  <c r="N275" i="5"/>
  <c r="P275" i="5"/>
  <c r="Q275" i="5"/>
  <c r="T275" i="5"/>
  <c r="AA275" i="5"/>
  <c r="AB275" i="5"/>
  <c r="AC275" i="5"/>
  <c r="AF275" i="5"/>
  <c r="A276" i="5"/>
  <c r="I276" i="5"/>
  <c r="B276" i="5"/>
  <c r="Y276" i="5"/>
  <c r="S276" i="5"/>
  <c r="R276" i="5"/>
  <c r="C276" i="5"/>
  <c r="D276" i="5"/>
  <c r="H276" i="5"/>
  <c r="K276" i="5"/>
  <c r="L276" i="5"/>
  <c r="N276" i="5"/>
  <c r="P276" i="5"/>
  <c r="Q276" i="5"/>
  <c r="T276" i="5"/>
  <c r="AA276" i="5"/>
  <c r="AB276" i="5"/>
  <c r="AC276" i="5"/>
  <c r="AF276" i="5"/>
  <c r="A277" i="5"/>
  <c r="I277" i="5"/>
  <c r="B277" i="5"/>
  <c r="Y277" i="5"/>
  <c r="S277" i="5"/>
  <c r="R277" i="5"/>
  <c r="C277" i="5"/>
  <c r="D277" i="5"/>
  <c r="H277" i="5"/>
  <c r="K277" i="5"/>
  <c r="L277" i="5"/>
  <c r="N277" i="5"/>
  <c r="P277" i="5"/>
  <c r="Q277" i="5"/>
  <c r="T277" i="5"/>
  <c r="AA277" i="5"/>
  <c r="AB277" i="5"/>
  <c r="AC277" i="5"/>
  <c r="AF277" i="5"/>
  <c r="A278" i="5"/>
  <c r="I278" i="5"/>
  <c r="B278" i="5"/>
  <c r="Y278" i="5"/>
  <c r="S278" i="5"/>
  <c r="R278" i="5"/>
  <c r="C278" i="5"/>
  <c r="D278" i="5"/>
  <c r="H278" i="5"/>
  <c r="K278" i="5"/>
  <c r="L278" i="5"/>
  <c r="N278" i="5"/>
  <c r="P278" i="5"/>
  <c r="Q278" i="5"/>
  <c r="T278" i="5"/>
  <c r="AA278" i="5"/>
  <c r="AB278" i="5"/>
  <c r="AC278" i="5"/>
  <c r="AF278" i="5"/>
  <c r="A279" i="5"/>
  <c r="I279" i="5"/>
  <c r="B279" i="5"/>
  <c r="Y279" i="5"/>
  <c r="S279" i="5"/>
  <c r="R279" i="5"/>
  <c r="C279" i="5"/>
  <c r="D279" i="5"/>
  <c r="H279" i="5"/>
  <c r="K279" i="5"/>
  <c r="L279" i="5"/>
  <c r="N279" i="5"/>
  <c r="P279" i="5"/>
  <c r="Q279" i="5"/>
  <c r="T279" i="5"/>
  <c r="AA279" i="5"/>
  <c r="AB279" i="5"/>
  <c r="AC279" i="5"/>
  <c r="AF279" i="5"/>
  <c r="A280" i="5"/>
  <c r="I280" i="5"/>
  <c r="B280" i="5"/>
  <c r="Y280" i="5"/>
  <c r="S280" i="5"/>
  <c r="R280" i="5"/>
  <c r="C280" i="5"/>
  <c r="D280" i="5"/>
  <c r="H280" i="5"/>
  <c r="K280" i="5"/>
  <c r="L280" i="5"/>
  <c r="N280" i="5"/>
  <c r="P280" i="5"/>
  <c r="Q280" i="5"/>
  <c r="T280" i="5"/>
  <c r="AA280" i="5"/>
  <c r="AB280" i="5"/>
  <c r="AC280" i="5"/>
  <c r="AF280" i="5"/>
  <c r="A281" i="5"/>
  <c r="I281" i="5"/>
  <c r="B281" i="5"/>
  <c r="Y281" i="5"/>
  <c r="S281" i="5"/>
  <c r="R281" i="5"/>
  <c r="C281" i="5"/>
  <c r="D281" i="5"/>
  <c r="H281" i="5"/>
  <c r="K281" i="5"/>
  <c r="L281" i="5"/>
  <c r="N281" i="5"/>
  <c r="P281" i="5"/>
  <c r="Q281" i="5"/>
  <c r="T281" i="5"/>
  <c r="AA281" i="5"/>
  <c r="AB281" i="5"/>
  <c r="AC281" i="5"/>
  <c r="AF281" i="5"/>
  <c r="A282" i="5"/>
  <c r="I282" i="5"/>
  <c r="B282" i="5"/>
  <c r="Y282" i="5"/>
  <c r="S282" i="5"/>
  <c r="R282" i="5"/>
  <c r="C282" i="5"/>
  <c r="D282" i="5"/>
  <c r="H282" i="5"/>
  <c r="K282" i="5"/>
  <c r="L282" i="5"/>
  <c r="N282" i="5"/>
  <c r="P282" i="5"/>
  <c r="Q282" i="5"/>
  <c r="T282" i="5"/>
  <c r="AA282" i="5"/>
  <c r="AB282" i="5"/>
  <c r="AC282" i="5"/>
  <c r="AF282" i="5"/>
  <c r="A283" i="5"/>
  <c r="I283" i="5"/>
  <c r="B283" i="5"/>
  <c r="Y283" i="5"/>
  <c r="S283" i="5"/>
  <c r="R283" i="5"/>
  <c r="C283" i="5"/>
  <c r="D283" i="5"/>
  <c r="H283" i="5"/>
  <c r="K283" i="5"/>
  <c r="L283" i="5"/>
  <c r="N283" i="5"/>
  <c r="P283" i="5"/>
  <c r="Q283" i="5"/>
  <c r="T283" i="5"/>
  <c r="AA283" i="5"/>
  <c r="AB283" i="5"/>
  <c r="AC283" i="5"/>
  <c r="AF283" i="5"/>
  <c r="A284" i="5"/>
  <c r="I284" i="5"/>
  <c r="B284" i="5"/>
  <c r="Y284" i="5"/>
  <c r="S284" i="5"/>
  <c r="R284" i="5"/>
  <c r="C284" i="5"/>
  <c r="D284" i="5"/>
  <c r="H284" i="5"/>
  <c r="K284" i="5"/>
  <c r="L284" i="5"/>
  <c r="N284" i="5"/>
  <c r="P284" i="5"/>
  <c r="Q284" i="5"/>
  <c r="T284" i="5"/>
  <c r="AA284" i="5"/>
  <c r="AB284" i="5"/>
  <c r="AC284" i="5"/>
  <c r="AF284" i="5"/>
  <c r="A285" i="5"/>
  <c r="I285" i="5"/>
  <c r="B285" i="5"/>
  <c r="Y285" i="5"/>
  <c r="S285" i="5"/>
  <c r="R285" i="5"/>
  <c r="C285" i="5"/>
  <c r="D285" i="5"/>
  <c r="H285" i="5"/>
  <c r="K285" i="5"/>
  <c r="L285" i="5"/>
  <c r="N285" i="5"/>
  <c r="P285" i="5"/>
  <c r="Q285" i="5"/>
  <c r="T285" i="5"/>
  <c r="AA285" i="5"/>
  <c r="AB285" i="5"/>
  <c r="AC285" i="5"/>
  <c r="AF285" i="5"/>
  <c r="A286" i="5"/>
  <c r="I286" i="5"/>
  <c r="B286" i="5"/>
  <c r="Y286" i="5"/>
  <c r="S286" i="5"/>
  <c r="R286" i="5"/>
  <c r="C286" i="5"/>
  <c r="D286" i="5"/>
  <c r="H286" i="5"/>
  <c r="K286" i="5"/>
  <c r="L286" i="5"/>
  <c r="N286" i="5"/>
  <c r="P286" i="5"/>
  <c r="Q286" i="5"/>
  <c r="T286" i="5"/>
  <c r="AA286" i="5"/>
  <c r="AB286" i="5"/>
  <c r="AC286" i="5"/>
  <c r="AF286" i="5"/>
  <c r="A287" i="5"/>
  <c r="I287" i="5"/>
  <c r="B287" i="5"/>
  <c r="Y287" i="5"/>
  <c r="S287" i="5"/>
  <c r="R287" i="5"/>
  <c r="C287" i="5"/>
  <c r="D287" i="5"/>
  <c r="H287" i="5"/>
  <c r="K287" i="5"/>
  <c r="L287" i="5"/>
  <c r="N287" i="5"/>
  <c r="P287" i="5"/>
  <c r="Q287" i="5"/>
  <c r="T287" i="5"/>
  <c r="AA287" i="5"/>
  <c r="AB287" i="5"/>
  <c r="AC287" i="5"/>
  <c r="AF287" i="5"/>
  <c r="A288" i="5"/>
  <c r="I288" i="5"/>
  <c r="B288" i="5"/>
  <c r="Y288" i="5"/>
  <c r="S288" i="5"/>
  <c r="R288" i="5"/>
  <c r="C288" i="5"/>
  <c r="D288" i="5"/>
  <c r="H288" i="5"/>
  <c r="K288" i="5"/>
  <c r="L288" i="5"/>
  <c r="N288" i="5"/>
  <c r="P288" i="5"/>
  <c r="Q288" i="5"/>
  <c r="T288" i="5"/>
  <c r="AA288" i="5"/>
  <c r="AB288" i="5"/>
  <c r="AC288" i="5"/>
  <c r="AF288" i="5"/>
  <c r="A289" i="5"/>
  <c r="I289" i="5"/>
  <c r="B289" i="5"/>
  <c r="Y289" i="5"/>
  <c r="S289" i="5"/>
  <c r="R289" i="5"/>
  <c r="C289" i="5"/>
  <c r="D289" i="5"/>
  <c r="H289" i="5"/>
  <c r="K289" i="5"/>
  <c r="L289" i="5"/>
  <c r="N289" i="5"/>
  <c r="P289" i="5"/>
  <c r="Q289" i="5"/>
  <c r="T289" i="5"/>
  <c r="AA289" i="5"/>
  <c r="AB289" i="5"/>
  <c r="AC289" i="5"/>
  <c r="AF289" i="5"/>
  <c r="A290" i="5"/>
  <c r="I290" i="5"/>
  <c r="B290" i="5"/>
  <c r="Y290" i="5"/>
  <c r="S290" i="5"/>
  <c r="R290" i="5"/>
  <c r="C290" i="5"/>
  <c r="D290" i="5"/>
  <c r="H290" i="5"/>
  <c r="K290" i="5"/>
  <c r="L290" i="5"/>
  <c r="N290" i="5"/>
  <c r="P290" i="5"/>
  <c r="Q290" i="5"/>
  <c r="T290" i="5"/>
  <c r="AA290" i="5"/>
  <c r="AB290" i="5"/>
  <c r="AC290" i="5"/>
  <c r="AF290" i="5"/>
  <c r="A291" i="5"/>
  <c r="I291" i="5"/>
  <c r="B291" i="5"/>
  <c r="Y291" i="5"/>
  <c r="S291" i="5"/>
  <c r="R291" i="5"/>
  <c r="C291" i="5"/>
  <c r="D291" i="5"/>
  <c r="H291" i="5"/>
  <c r="K291" i="5"/>
  <c r="L291" i="5"/>
  <c r="N291" i="5"/>
  <c r="P291" i="5"/>
  <c r="Q291" i="5"/>
  <c r="T291" i="5"/>
  <c r="AA291" i="5"/>
  <c r="AB291" i="5"/>
  <c r="AC291" i="5"/>
  <c r="AF291" i="5"/>
  <c r="A292" i="5"/>
  <c r="I292" i="5"/>
  <c r="B292" i="5"/>
  <c r="Y292" i="5"/>
  <c r="S292" i="5"/>
  <c r="R292" i="5"/>
  <c r="C292" i="5"/>
  <c r="D292" i="5"/>
  <c r="H292" i="5"/>
  <c r="K292" i="5"/>
  <c r="L292" i="5"/>
  <c r="N292" i="5"/>
  <c r="P292" i="5"/>
  <c r="Q292" i="5"/>
  <c r="T292" i="5"/>
  <c r="AA292" i="5"/>
  <c r="AB292" i="5"/>
  <c r="AC292" i="5"/>
  <c r="AF292" i="5"/>
  <c r="A293" i="5"/>
  <c r="I293" i="5"/>
  <c r="B293" i="5"/>
  <c r="Y293" i="5"/>
  <c r="S293" i="5"/>
  <c r="R293" i="5"/>
  <c r="C293" i="5"/>
  <c r="D293" i="5"/>
  <c r="H293" i="5"/>
  <c r="K293" i="5"/>
  <c r="L293" i="5"/>
  <c r="N293" i="5"/>
  <c r="P293" i="5"/>
  <c r="Q293" i="5"/>
  <c r="T293" i="5"/>
  <c r="AA293" i="5"/>
  <c r="AB293" i="5"/>
  <c r="AC293" i="5"/>
  <c r="AF293" i="5"/>
  <c r="A294" i="5"/>
  <c r="I294" i="5"/>
  <c r="B294" i="5"/>
  <c r="Y294" i="5"/>
  <c r="S294" i="5"/>
  <c r="R294" i="5"/>
  <c r="C294" i="5"/>
  <c r="D294" i="5"/>
  <c r="H294" i="5"/>
  <c r="K294" i="5"/>
  <c r="L294" i="5"/>
  <c r="N294" i="5"/>
  <c r="P294" i="5"/>
  <c r="Q294" i="5"/>
  <c r="T294" i="5"/>
  <c r="AA294" i="5"/>
  <c r="AB294" i="5"/>
  <c r="AC294" i="5"/>
  <c r="AF294" i="5"/>
  <c r="A295" i="5"/>
  <c r="I295" i="5"/>
  <c r="B295" i="5"/>
  <c r="Y295" i="5"/>
  <c r="S295" i="5"/>
  <c r="R295" i="5"/>
  <c r="C295" i="5"/>
  <c r="D295" i="5"/>
  <c r="H295" i="5"/>
  <c r="K295" i="5"/>
  <c r="L295" i="5"/>
  <c r="N295" i="5"/>
  <c r="P295" i="5"/>
  <c r="Q295" i="5"/>
  <c r="T295" i="5"/>
  <c r="AA295" i="5"/>
  <c r="AB295" i="5"/>
  <c r="AC295" i="5"/>
  <c r="AF295" i="5"/>
  <c r="A296" i="5"/>
  <c r="I296" i="5"/>
  <c r="B296" i="5"/>
  <c r="Y296" i="5"/>
  <c r="S296" i="5"/>
  <c r="R296" i="5"/>
  <c r="C296" i="5"/>
  <c r="D296" i="5"/>
  <c r="H296" i="5"/>
  <c r="K296" i="5"/>
  <c r="L296" i="5"/>
  <c r="N296" i="5"/>
  <c r="P296" i="5"/>
  <c r="Q296" i="5"/>
  <c r="T296" i="5"/>
  <c r="AA296" i="5"/>
  <c r="AB296" i="5"/>
  <c r="AC296" i="5"/>
  <c r="AF296" i="5"/>
  <c r="A297" i="5"/>
  <c r="I297" i="5"/>
  <c r="B297" i="5"/>
  <c r="Y297" i="5"/>
  <c r="S297" i="5"/>
  <c r="R297" i="5"/>
  <c r="C297" i="5"/>
  <c r="D297" i="5"/>
  <c r="H297" i="5"/>
  <c r="K297" i="5"/>
  <c r="L297" i="5"/>
  <c r="N297" i="5"/>
  <c r="P297" i="5"/>
  <c r="Q297" i="5"/>
  <c r="T297" i="5"/>
  <c r="AA297" i="5"/>
  <c r="AB297" i="5"/>
  <c r="AC297" i="5"/>
  <c r="AF297" i="5"/>
  <c r="A298" i="5"/>
  <c r="I298" i="5"/>
  <c r="B298" i="5"/>
  <c r="Y298" i="5"/>
  <c r="S298" i="5"/>
  <c r="R298" i="5"/>
  <c r="C298" i="5"/>
  <c r="D298" i="5"/>
  <c r="H298" i="5"/>
  <c r="K298" i="5"/>
  <c r="L298" i="5"/>
  <c r="N298" i="5"/>
  <c r="P298" i="5"/>
  <c r="Q298" i="5"/>
  <c r="T298" i="5"/>
  <c r="AA298" i="5"/>
  <c r="AB298" i="5"/>
  <c r="AC298" i="5"/>
  <c r="AF298" i="5"/>
  <c r="A299" i="5"/>
  <c r="I299" i="5"/>
  <c r="B299" i="5"/>
  <c r="Y299" i="5"/>
  <c r="S299" i="5"/>
  <c r="R299" i="5"/>
  <c r="C299" i="5"/>
  <c r="D299" i="5"/>
  <c r="H299" i="5"/>
  <c r="K299" i="5"/>
  <c r="L299" i="5"/>
  <c r="N299" i="5"/>
  <c r="P299" i="5"/>
  <c r="Q299" i="5"/>
  <c r="T299" i="5"/>
  <c r="AA299" i="5"/>
  <c r="AB299" i="5"/>
  <c r="AC299" i="5"/>
  <c r="AF299" i="5"/>
  <c r="A300" i="5"/>
  <c r="I300" i="5"/>
  <c r="B300" i="5"/>
  <c r="Y300" i="5"/>
  <c r="S300" i="5"/>
  <c r="R300" i="5"/>
  <c r="C300" i="5"/>
  <c r="D300" i="5"/>
  <c r="H300" i="5"/>
  <c r="K300" i="5"/>
  <c r="L300" i="5"/>
  <c r="N300" i="5"/>
  <c r="P300" i="5"/>
  <c r="Q300" i="5"/>
  <c r="T300" i="5"/>
  <c r="AA300" i="5"/>
  <c r="AB300" i="5"/>
  <c r="AC300" i="5"/>
  <c r="AF300" i="5"/>
  <c r="A301" i="5"/>
  <c r="I301" i="5"/>
  <c r="B301" i="5"/>
  <c r="Y301" i="5"/>
  <c r="S301" i="5"/>
  <c r="R301" i="5"/>
  <c r="C301" i="5"/>
  <c r="D301" i="5"/>
  <c r="H301" i="5"/>
  <c r="K301" i="5"/>
  <c r="L301" i="5"/>
  <c r="N301" i="5"/>
  <c r="P301" i="5"/>
  <c r="Q301" i="5"/>
  <c r="T301" i="5"/>
  <c r="AA301" i="5"/>
  <c r="AB301" i="5"/>
  <c r="AC301" i="5"/>
  <c r="AF301" i="5"/>
  <c r="A302" i="5"/>
  <c r="I302" i="5"/>
  <c r="B302" i="5"/>
  <c r="Y302" i="5"/>
  <c r="S302" i="5"/>
  <c r="R302" i="5"/>
  <c r="C302" i="5"/>
  <c r="D302" i="5"/>
  <c r="H302" i="5"/>
  <c r="K302" i="5"/>
  <c r="L302" i="5"/>
  <c r="N302" i="5"/>
  <c r="P302" i="5"/>
  <c r="Q302" i="5"/>
  <c r="T302" i="5"/>
  <c r="AA302" i="5"/>
  <c r="AB302" i="5"/>
  <c r="AC302" i="5"/>
  <c r="AF302" i="5"/>
  <c r="A303" i="5"/>
  <c r="I303" i="5"/>
  <c r="B303" i="5"/>
  <c r="Y303" i="5"/>
  <c r="S303" i="5"/>
  <c r="R303" i="5"/>
  <c r="C303" i="5"/>
  <c r="D303" i="5"/>
  <c r="H303" i="5"/>
  <c r="K303" i="5"/>
  <c r="L303" i="5"/>
  <c r="N303" i="5"/>
  <c r="P303" i="5"/>
  <c r="Q303" i="5"/>
  <c r="T303" i="5"/>
  <c r="AA303" i="5"/>
  <c r="AB303" i="5"/>
  <c r="AC303" i="5"/>
  <c r="AF303" i="5"/>
  <c r="A304" i="5"/>
  <c r="I304" i="5"/>
  <c r="B304" i="5"/>
  <c r="Y304" i="5"/>
  <c r="S304" i="5"/>
  <c r="R304" i="5"/>
  <c r="C304" i="5"/>
  <c r="D304" i="5"/>
  <c r="H304" i="5"/>
  <c r="K304" i="5"/>
  <c r="L304" i="5"/>
  <c r="N304" i="5"/>
  <c r="P304" i="5"/>
  <c r="Q304" i="5"/>
  <c r="T304" i="5"/>
  <c r="AA304" i="5"/>
  <c r="AB304" i="5"/>
  <c r="AC304" i="5"/>
  <c r="AF304" i="5"/>
  <c r="A305" i="5"/>
  <c r="I305" i="5"/>
  <c r="B305" i="5"/>
  <c r="Y305" i="5"/>
  <c r="S305" i="5"/>
  <c r="R305" i="5"/>
  <c r="C305" i="5"/>
  <c r="D305" i="5"/>
  <c r="H305" i="5"/>
  <c r="K305" i="5"/>
  <c r="L305" i="5"/>
  <c r="N305" i="5"/>
  <c r="P305" i="5"/>
  <c r="Q305" i="5"/>
  <c r="T305" i="5"/>
  <c r="AA305" i="5"/>
  <c r="AB305" i="5"/>
  <c r="AC305" i="5"/>
  <c r="AF305" i="5"/>
  <c r="A306" i="5"/>
  <c r="I306" i="5"/>
  <c r="B306" i="5"/>
  <c r="Y306" i="5"/>
  <c r="S306" i="5"/>
  <c r="R306" i="5"/>
  <c r="C306" i="5"/>
  <c r="D306" i="5"/>
  <c r="H306" i="5"/>
  <c r="K306" i="5"/>
  <c r="L306" i="5"/>
  <c r="N306" i="5"/>
  <c r="P306" i="5"/>
  <c r="Q306" i="5"/>
  <c r="T306" i="5"/>
  <c r="AA306" i="5"/>
  <c r="AB306" i="5"/>
  <c r="AC306" i="5"/>
  <c r="AF306" i="5"/>
  <c r="A307" i="5"/>
  <c r="I307" i="5"/>
  <c r="B307" i="5"/>
  <c r="Y307" i="5"/>
  <c r="S307" i="5"/>
  <c r="R307" i="5"/>
  <c r="C307" i="5"/>
  <c r="D307" i="5"/>
  <c r="H307" i="5"/>
  <c r="K307" i="5"/>
  <c r="L307" i="5"/>
  <c r="N307" i="5"/>
  <c r="P307" i="5"/>
  <c r="Q307" i="5"/>
  <c r="T307" i="5"/>
  <c r="AA307" i="5"/>
  <c r="AB307" i="5"/>
  <c r="AC307" i="5"/>
  <c r="AF307" i="5"/>
  <c r="A308" i="5"/>
  <c r="I308" i="5"/>
  <c r="B308" i="5"/>
  <c r="Y308" i="5"/>
  <c r="S308" i="5"/>
  <c r="R308" i="5"/>
  <c r="C308" i="5"/>
  <c r="D308" i="5"/>
  <c r="H308" i="5"/>
  <c r="K308" i="5"/>
  <c r="L308" i="5"/>
  <c r="N308" i="5"/>
  <c r="P308" i="5"/>
  <c r="Q308" i="5"/>
  <c r="T308" i="5"/>
  <c r="AA308" i="5"/>
  <c r="AB308" i="5"/>
  <c r="AC308" i="5"/>
  <c r="AF308" i="5"/>
  <c r="A309" i="5"/>
  <c r="I309" i="5"/>
  <c r="B309" i="5"/>
  <c r="Y309" i="5"/>
  <c r="S309" i="5"/>
  <c r="R309" i="5"/>
  <c r="C309" i="5"/>
  <c r="D309" i="5"/>
  <c r="H309" i="5"/>
  <c r="K309" i="5"/>
  <c r="L309" i="5"/>
  <c r="N309" i="5"/>
  <c r="P309" i="5"/>
  <c r="Q309" i="5"/>
  <c r="T309" i="5"/>
  <c r="AA309" i="5"/>
  <c r="AB309" i="5"/>
  <c r="AC309" i="5"/>
  <c r="AF309" i="5"/>
  <c r="A310" i="5"/>
  <c r="I310" i="5"/>
  <c r="B310" i="5"/>
  <c r="Y310" i="5"/>
  <c r="S310" i="5"/>
  <c r="R310" i="5"/>
  <c r="C310" i="5"/>
  <c r="D310" i="5"/>
  <c r="H310" i="5"/>
  <c r="K310" i="5"/>
  <c r="L310" i="5"/>
  <c r="N310" i="5"/>
  <c r="P310" i="5"/>
  <c r="Q310" i="5"/>
  <c r="T310" i="5"/>
  <c r="AA310" i="5"/>
  <c r="AB310" i="5"/>
  <c r="AC310" i="5"/>
  <c r="AF310" i="5"/>
  <c r="A311" i="5"/>
  <c r="I311" i="5"/>
  <c r="B311" i="5"/>
  <c r="Y311" i="5"/>
  <c r="S311" i="5"/>
  <c r="R311" i="5"/>
  <c r="C311" i="5"/>
  <c r="D311" i="5"/>
  <c r="H311" i="5"/>
  <c r="K311" i="5"/>
  <c r="L311" i="5"/>
  <c r="N311" i="5"/>
  <c r="P311" i="5"/>
  <c r="Q311" i="5"/>
  <c r="T311" i="5"/>
  <c r="AA311" i="5"/>
  <c r="AB311" i="5"/>
  <c r="AC311" i="5"/>
  <c r="AF311" i="5"/>
  <c r="A312" i="5"/>
  <c r="I312" i="5"/>
  <c r="B312" i="5"/>
  <c r="Y312" i="5"/>
  <c r="S312" i="5"/>
  <c r="R312" i="5"/>
  <c r="C312" i="5"/>
  <c r="D312" i="5"/>
  <c r="H312" i="5"/>
  <c r="K312" i="5"/>
  <c r="L312" i="5"/>
  <c r="N312" i="5"/>
  <c r="P312" i="5"/>
  <c r="Q312" i="5"/>
  <c r="T312" i="5"/>
  <c r="AA312" i="5"/>
  <c r="AB312" i="5"/>
  <c r="AC312" i="5"/>
  <c r="AF312" i="5"/>
  <c r="A313" i="5"/>
  <c r="I313" i="5"/>
  <c r="B313" i="5"/>
  <c r="Y313" i="5"/>
  <c r="S313" i="5"/>
  <c r="R313" i="5"/>
  <c r="C313" i="5"/>
  <c r="D313" i="5"/>
  <c r="H313" i="5"/>
  <c r="K313" i="5"/>
  <c r="L313" i="5"/>
  <c r="N313" i="5"/>
  <c r="P313" i="5"/>
  <c r="Q313" i="5"/>
  <c r="T313" i="5"/>
  <c r="AA313" i="5"/>
  <c r="AB313" i="5"/>
  <c r="AC313" i="5"/>
  <c r="AF313" i="5"/>
  <c r="A314" i="5"/>
  <c r="I314" i="5"/>
  <c r="B314" i="5"/>
  <c r="Y314" i="5"/>
  <c r="S314" i="5"/>
  <c r="R314" i="5"/>
  <c r="C314" i="5"/>
  <c r="D314" i="5"/>
  <c r="H314" i="5"/>
  <c r="K314" i="5"/>
  <c r="L314" i="5"/>
  <c r="N314" i="5"/>
  <c r="P314" i="5"/>
  <c r="Q314" i="5"/>
  <c r="T314" i="5"/>
  <c r="AA314" i="5"/>
  <c r="AB314" i="5"/>
  <c r="AC314" i="5"/>
  <c r="AF314" i="5"/>
  <c r="A315" i="5"/>
  <c r="I315" i="5"/>
  <c r="B315" i="5"/>
  <c r="Y315" i="5"/>
  <c r="S315" i="5"/>
  <c r="R315" i="5"/>
  <c r="C315" i="5"/>
  <c r="D315" i="5"/>
  <c r="H315" i="5"/>
  <c r="K315" i="5"/>
  <c r="L315" i="5"/>
  <c r="N315" i="5"/>
  <c r="P315" i="5"/>
  <c r="Q315" i="5"/>
  <c r="T315" i="5"/>
  <c r="AA315" i="5"/>
  <c r="AB315" i="5"/>
  <c r="AC315" i="5"/>
  <c r="AF315" i="5"/>
  <c r="A316" i="5"/>
  <c r="I316" i="5"/>
  <c r="B316" i="5"/>
  <c r="Y316" i="5"/>
  <c r="S316" i="5"/>
  <c r="R316" i="5"/>
  <c r="C316" i="5"/>
  <c r="D316" i="5"/>
  <c r="H316" i="5"/>
  <c r="K316" i="5"/>
  <c r="L316" i="5"/>
  <c r="N316" i="5"/>
  <c r="P316" i="5"/>
  <c r="Q316" i="5"/>
  <c r="T316" i="5"/>
  <c r="AA316" i="5"/>
  <c r="AB316" i="5"/>
  <c r="AC316" i="5"/>
  <c r="AF316" i="5"/>
  <c r="A317" i="5"/>
  <c r="I317" i="5"/>
  <c r="B317" i="5"/>
  <c r="Y317" i="5"/>
  <c r="S317" i="5"/>
  <c r="R317" i="5"/>
  <c r="C317" i="5"/>
  <c r="D317" i="5"/>
  <c r="H317" i="5"/>
  <c r="K317" i="5"/>
  <c r="L317" i="5"/>
  <c r="N317" i="5"/>
  <c r="P317" i="5"/>
  <c r="Q317" i="5"/>
  <c r="T317" i="5"/>
  <c r="AA317" i="5"/>
  <c r="AB317" i="5"/>
  <c r="AC317" i="5"/>
  <c r="AF317" i="5"/>
  <c r="A318" i="5"/>
  <c r="I318" i="5"/>
  <c r="B318" i="5"/>
  <c r="Y318" i="5"/>
  <c r="S318" i="5"/>
  <c r="R318" i="5"/>
  <c r="C318" i="5"/>
  <c r="D318" i="5"/>
  <c r="H318" i="5"/>
  <c r="K318" i="5"/>
  <c r="L318" i="5"/>
  <c r="N318" i="5"/>
  <c r="P318" i="5"/>
  <c r="Q318" i="5"/>
  <c r="T318" i="5"/>
  <c r="AA318" i="5"/>
  <c r="AB318" i="5"/>
  <c r="AC318" i="5"/>
  <c r="AF318" i="5"/>
  <c r="A319" i="5"/>
  <c r="I319" i="5"/>
  <c r="B319" i="5"/>
  <c r="Y319" i="5"/>
  <c r="S319" i="5"/>
  <c r="R319" i="5"/>
  <c r="C319" i="5"/>
  <c r="D319" i="5"/>
  <c r="H319" i="5"/>
  <c r="K319" i="5"/>
  <c r="L319" i="5"/>
  <c r="N319" i="5"/>
  <c r="P319" i="5"/>
  <c r="Q319" i="5"/>
  <c r="T319" i="5"/>
  <c r="AA319" i="5"/>
  <c r="AB319" i="5"/>
  <c r="AC319" i="5"/>
  <c r="AF319" i="5"/>
  <c r="A320" i="5"/>
  <c r="I320" i="5"/>
  <c r="B320" i="5"/>
  <c r="Y320" i="5"/>
  <c r="S320" i="5"/>
  <c r="R320" i="5"/>
  <c r="C320" i="5"/>
  <c r="D320" i="5"/>
  <c r="H320" i="5"/>
  <c r="K320" i="5"/>
  <c r="L320" i="5"/>
  <c r="N320" i="5"/>
  <c r="P320" i="5"/>
  <c r="Q320" i="5"/>
  <c r="T320" i="5"/>
  <c r="AA320" i="5"/>
  <c r="AB320" i="5"/>
  <c r="AC320" i="5"/>
  <c r="AF320" i="5"/>
  <c r="A321" i="5"/>
  <c r="I321" i="5"/>
  <c r="B321" i="5"/>
  <c r="Y321" i="5"/>
  <c r="S321" i="5"/>
  <c r="R321" i="5"/>
  <c r="C321" i="5"/>
  <c r="D321" i="5"/>
  <c r="H321" i="5"/>
  <c r="K321" i="5"/>
  <c r="L321" i="5"/>
  <c r="N321" i="5"/>
  <c r="P321" i="5"/>
  <c r="Q321" i="5"/>
  <c r="T321" i="5"/>
  <c r="AA321" i="5"/>
  <c r="AB321" i="5"/>
  <c r="AC321" i="5"/>
  <c r="AF321" i="5"/>
  <c r="A322" i="5"/>
  <c r="I322" i="5"/>
  <c r="B322" i="5"/>
  <c r="Y322" i="5"/>
  <c r="S322" i="5"/>
  <c r="R322" i="5"/>
  <c r="C322" i="5"/>
  <c r="D322" i="5"/>
  <c r="H322" i="5"/>
  <c r="K322" i="5"/>
  <c r="L322" i="5"/>
  <c r="N322" i="5"/>
  <c r="P322" i="5"/>
  <c r="Q322" i="5"/>
  <c r="T322" i="5"/>
  <c r="AA322" i="5"/>
  <c r="AB322" i="5"/>
  <c r="AC322" i="5"/>
  <c r="AF322" i="5"/>
  <c r="A323" i="5"/>
  <c r="I323" i="5"/>
  <c r="B323" i="5"/>
  <c r="Y323" i="5"/>
  <c r="S323" i="5"/>
  <c r="R323" i="5"/>
  <c r="C323" i="5"/>
  <c r="D323" i="5"/>
  <c r="H323" i="5"/>
  <c r="K323" i="5"/>
  <c r="L323" i="5"/>
  <c r="N323" i="5"/>
  <c r="P323" i="5"/>
  <c r="Q323" i="5"/>
  <c r="T323" i="5"/>
  <c r="AA323" i="5"/>
  <c r="AB323" i="5"/>
  <c r="AC323" i="5"/>
  <c r="AF323" i="5"/>
  <c r="A324" i="5"/>
  <c r="I324" i="5"/>
  <c r="B324" i="5"/>
  <c r="C324" i="5"/>
  <c r="D324" i="5"/>
  <c r="H324" i="5"/>
  <c r="K324" i="5"/>
  <c r="L324" i="5"/>
  <c r="N324" i="5"/>
  <c r="P324" i="5"/>
  <c r="Q324" i="5"/>
  <c r="Y324" i="5"/>
  <c r="S324" i="5"/>
  <c r="T324" i="5"/>
  <c r="AA324" i="5"/>
  <c r="AB324" i="5"/>
  <c r="AC324" i="5"/>
  <c r="AF324" i="5"/>
  <c r="A325" i="5"/>
  <c r="I325" i="5"/>
  <c r="B325" i="5"/>
  <c r="C325" i="5"/>
  <c r="D325" i="5"/>
  <c r="H325" i="5"/>
  <c r="K325" i="5"/>
  <c r="L325" i="5"/>
  <c r="N325" i="5"/>
  <c r="P325" i="5"/>
  <c r="Q325" i="5"/>
  <c r="Y325" i="5"/>
  <c r="S325" i="5"/>
  <c r="T325" i="5"/>
  <c r="AA325" i="5"/>
  <c r="AB325" i="5"/>
  <c r="AC325" i="5"/>
  <c r="AF325" i="5"/>
  <c r="A326" i="5"/>
  <c r="I326" i="5"/>
  <c r="B326" i="5"/>
  <c r="C326" i="5"/>
  <c r="D326" i="5"/>
  <c r="H326" i="5"/>
  <c r="K326" i="5"/>
  <c r="L326" i="5"/>
  <c r="N326" i="5"/>
  <c r="P326" i="5"/>
  <c r="Q326" i="5"/>
  <c r="Y326" i="5"/>
  <c r="S326" i="5"/>
  <c r="T326" i="5"/>
  <c r="AA326" i="5"/>
  <c r="AB326" i="5"/>
  <c r="AC326" i="5"/>
  <c r="AF326" i="5"/>
  <c r="A327" i="5"/>
  <c r="I327" i="5"/>
  <c r="B327" i="5"/>
  <c r="Y327" i="5"/>
  <c r="S327" i="5"/>
  <c r="R327" i="5"/>
  <c r="C327" i="5"/>
  <c r="D327" i="5"/>
  <c r="H327" i="5"/>
  <c r="K327" i="5"/>
  <c r="L327" i="5"/>
  <c r="N327" i="5"/>
  <c r="P327" i="5"/>
  <c r="Q327" i="5"/>
  <c r="T327" i="5"/>
  <c r="AA327" i="5"/>
  <c r="AB327" i="5"/>
  <c r="AC327" i="5"/>
  <c r="AF327" i="5"/>
  <c r="A328" i="5"/>
  <c r="I328" i="5"/>
  <c r="B328" i="5"/>
  <c r="Y328" i="5"/>
  <c r="S328" i="5"/>
  <c r="R328" i="5"/>
  <c r="C328" i="5"/>
  <c r="D328" i="5"/>
  <c r="H328" i="5"/>
  <c r="K328" i="5"/>
  <c r="L328" i="5"/>
  <c r="N328" i="5"/>
  <c r="P328" i="5"/>
  <c r="Q328" i="5"/>
  <c r="T328" i="5"/>
  <c r="AA328" i="5"/>
  <c r="AB328" i="5"/>
  <c r="AC328" i="5"/>
  <c r="AF328" i="5"/>
  <c r="A329" i="5"/>
  <c r="I329" i="5"/>
  <c r="B329" i="5"/>
  <c r="Y329" i="5"/>
  <c r="S329" i="5"/>
  <c r="R329" i="5"/>
  <c r="C329" i="5"/>
  <c r="D329" i="5"/>
  <c r="H329" i="5"/>
  <c r="K329" i="5"/>
  <c r="L329" i="5"/>
  <c r="N329" i="5"/>
  <c r="P329" i="5"/>
  <c r="Q329" i="5"/>
  <c r="T329" i="5"/>
  <c r="AA329" i="5"/>
  <c r="AB329" i="5"/>
  <c r="AC329" i="5"/>
  <c r="AF329" i="5"/>
  <c r="A330" i="5"/>
  <c r="I330" i="5"/>
  <c r="B330" i="5"/>
  <c r="Y330" i="5"/>
  <c r="S330" i="5"/>
  <c r="R330" i="5"/>
  <c r="C330" i="5"/>
  <c r="D330" i="5"/>
  <c r="H330" i="5"/>
  <c r="K330" i="5"/>
  <c r="L330" i="5"/>
  <c r="N330" i="5"/>
  <c r="P330" i="5"/>
  <c r="Q330" i="5"/>
  <c r="T330" i="5"/>
  <c r="AA330" i="5"/>
  <c r="AB330" i="5"/>
  <c r="AC330" i="5"/>
  <c r="AF330" i="5"/>
  <c r="A331" i="5"/>
  <c r="I331" i="5"/>
  <c r="B331" i="5"/>
  <c r="Y331" i="5"/>
  <c r="S331" i="5"/>
  <c r="R331" i="5"/>
  <c r="C331" i="5"/>
  <c r="D331" i="5"/>
  <c r="H331" i="5"/>
  <c r="K331" i="5"/>
  <c r="L331" i="5"/>
  <c r="N331" i="5"/>
  <c r="P331" i="5"/>
  <c r="Q331" i="5"/>
  <c r="T331" i="5"/>
  <c r="AA331" i="5"/>
  <c r="AB331" i="5"/>
  <c r="AC331" i="5"/>
  <c r="AF331" i="5"/>
  <c r="A332" i="5"/>
  <c r="I332" i="5"/>
  <c r="B332" i="5"/>
  <c r="Y332" i="5"/>
  <c r="S332" i="5"/>
  <c r="R332" i="5"/>
  <c r="C332" i="5"/>
  <c r="D332" i="5"/>
  <c r="H332" i="5"/>
  <c r="K332" i="5"/>
  <c r="L332" i="5"/>
  <c r="N332" i="5"/>
  <c r="P332" i="5"/>
  <c r="Q332" i="5"/>
  <c r="T332" i="5"/>
  <c r="AA332" i="5"/>
  <c r="AB332" i="5"/>
  <c r="AC332" i="5"/>
  <c r="AF332" i="5"/>
  <c r="A333" i="5"/>
  <c r="I333" i="5"/>
  <c r="B333" i="5"/>
  <c r="Y333" i="5"/>
  <c r="S333" i="5"/>
  <c r="R333" i="5"/>
  <c r="C333" i="5"/>
  <c r="D333" i="5"/>
  <c r="H333" i="5"/>
  <c r="K333" i="5"/>
  <c r="L333" i="5"/>
  <c r="N333" i="5"/>
  <c r="P333" i="5"/>
  <c r="Q333" i="5"/>
  <c r="T333" i="5"/>
  <c r="AA333" i="5"/>
  <c r="AB333" i="5"/>
  <c r="AC333" i="5"/>
  <c r="AF333" i="5"/>
  <c r="A334" i="5"/>
  <c r="I334" i="5"/>
  <c r="B334" i="5"/>
  <c r="Y334" i="5"/>
  <c r="S334" i="5"/>
  <c r="R334" i="5"/>
  <c r="C334" i="5"/>
  <c r="D334" i="5"/>
  <c r="H334" i="5"/>
  <c r="K334" i="5"/>
  <c r="L334" i="5"/>
  <c r="N334" i="5"/>
  <c r="P334" i="5"/>
  <c r="Q334" i="5"/>
  <c r="T334" i="5"/>
  <c r="AA334" i="5"/>
  <c r="AB334" i="5"/>
  <c r="AC334" i="5"/>
  <c r="AF334" i="5"/>
  <c r="A335" i="5"/>
  <c r="I335" i="5"/>
  <c r="B335" i="5"/>
  <c r="Y335" i="5"/>
  <c r="S335" i="5"/>
  <c r="R335" i="5"/>
  <c r="C335" i="5"/>
  <c r="D335" i="5"/>
  <c r="H335" i="5"/>
  <c r="K335" i="5"/>
  <c r="L335" i="5"/>
  <c r="N335" i="5"/>
  <c r="P335" i="5"/>
  <c r="Q335" i="5"/>
  <c r="T335" i="5"/>
  <c r="AA335" i="5"/>
  <c r="AB335" i="5"/>
  <c r="AC335" i="5"/>
  <c r="AF335" i="5"/>
  <c r="A336" i="5"/>
  <c r="I336" i="5"/>
  <c r="B336" i="5"/>
  <c r="Y336" i="5"/>
  <c r="S336" i="5"/>
  <c r="R336" i="5"/>
  <c r="C336" i="5"/>
  <c r="D336" i="5"/>
  <c r="H336" i="5"/>
  <c r="K336" i="5"/>
  <c r="L336" i="5"/>
  <c r="N336" i="5"/>
  <c r="P336" i="5"/>
  <c r="Q336" i="5"/>
  <c r="T336" i="5"/>
  <c r="AA336" i="5"/>
  <c r="AB336" i="5"/>
  <c r="AC336" i="5"/>
  <c r="AF336" i="5"/>
  <c r="A337" i="5"/>
  <c r="I337" i="5"/>
  <c r="B337" i="5"/>
  <c r="Y337" i="5"/>
  <c r="S337" i="5"/>
  <c r="R337" i="5"/>
  <c r="C337" i="5"/>
  <c r="D337" i="5"/>
  <c r="H337" i="5"/>
  <c r="K337" i="5"/>
  <c r="L337" i="5"/>
  <c r="N337" i="5"/>
  <c r="P337" i="5"/>
  <c r="Q337" i="5"/>
  <c r="T337" i="5"/>
  <c r="AA337" i="5"/>
  <c r="AB337" i="5"/>
  <c r="AC337" i="5"/>
  <c r="AF337" i="5"/>
  <c r="A338" i="5"/>
  <c r="I338" i="5"/>
  <c r="B338" i="5"/>
  <c r="Y338" i="5"/>
  <c r="S338" i="5"/>
  <c r="R338" i="5"/>
  <c r="C338" i="5"/>
  <c r="D338" i="5"/>
  <c r="H338" i="5"/>
  <c r="K338" i="5"/>
  <c r="L338" i="5"/>
  <c r="N338" i="5"/>
  <c r="P338" i="5"/>
  <c r="Q338" i="5"/>
  <c r="T338" i="5"/>
  <c r="AA338" i="5"/>
  <c r="AB338" i="5"/>
  <c r="AC338" i="5"/>
  <c r="AF338" i="5"/>
  <c r="A339" i="5"/>
  <c r="I339" i="5"/>
  <c r="B339" i="5"/>
  <c r="Y339" i="5"/>
  <c r="S339" i="5"/>
  <c r="R339" i="5"/>
  <c r="C339" i="5"/>
  <c r="D339" i="5"/>
  <c r="H339" i="5"/>
  <c r="K339" i="5"/>
  <c r="L339" i="5"/>
  <c r="N339" i="5"/>
  <c r="P339" i="5"/>
  <c r="Q339" i="5"/>
  <c r="T339" i="5"/>
  <c r="AA339" i="5"/>
  <c r="AB339" i="5"/>
  <c r="AC339" i="5"/>
  <c r="AF339" i="5"/>
  <c r="A340" i="5"/>
  <c r="I340" i="5"/>
  <c r="B340" i="5"/>
  <c r="Y340" i="5"/>
  <c r="S340" i="5"/>
  <c r="R340" i="5"/>
  <c r="C340" i="5"/>
  <c r="D340" i="5"/>
  <c r="H340" i="5"/>
  <c r="K340" i="5"/>
  <c r="L340" i="5"/>
  <c r="N340" i="5"/>
  <c r="P340" i="5"/>
  <c r="Q340" i="5"/>
  <c r="T340" i="5"/>
  <c r="AA340" i="5"/>
  <c r="AB340" i="5"/>
  <c r="AC340" i="5"/>
  <c r="AF340" i="5"/>
  <c r="A341" i="5"/>
  <c r="I341" i="5"/>
  <c r="B341" i="5"/>
  <c r="Y341" i="5"/>
  <c r="S341" i="5"/>
  <c r="R341" i="5"/>
  <c r="C341" i="5"/>
  <c r="D341" i="5"/>
  <c r="H341" i="5"/>
  <c r="K341" i="5"/>
  <c r="L341" i="5"/>
  <c r="N341" i="5"/>
  <c r="P341" i="5"/>
  <c r="Q341" i="5"/>
  <c r="T341" i="5"/>
  <c r="AA341" i="5"/>
  <c r="AB341" i="5"/>
  <c r="AC341" i="5"/>
  <c r="AF341" i="5"/>
  <c r="A342" i="5"/>
  <c r="I342" i="5"/>
  <c r="B342" i="5"/>
  <c r="Y342" i="5"/>
  <c r="S342" i="5"/>
  <c r="R342" i="5"/>
  <c r="C342" i="5"/>
  <c r="D342" i="5"/>
  <c r="H342" i="5"/>
  <c r="K342" i="5"/>
  <c r="L342" i="5"/>
  <c r="N342" i="5"/>
  <c r="P342" i="5"/>
  <c r="Q342" i="5"/>
  <c r="T342" i="5"/>
  <c r="AA342" i="5"/>
  <c r="AB342" i="5"/>
  <c r="AC342" i="5"/>
  <c r="AF342" i="5"/>
  <c r="A343" i="5"/>
  <c r="I343" i="5"/>
  <c r="B343" i="5"/>
  <c r="Y343" i="5"/>
  <c r="S343" i="5"/>
  <c r="R343" i="5"/>
  <c r="C343" i="5"/>
  <c r="D343" i="5"/>
  <c r="H343" i="5"/>
  <c r="K343" i="5"/>
  <c r="L343" i="5"/>
  <c r="N343" i="5"/>
  <c r="P343" i="5"/>
  <c r="Q343" i="5"/>
  <c r="T343" i="5"/>
  <c r="AA343" i="5"/>
  <c r="AB343" i="5"/>
  <c r="AC343" i="5"/>
  <c r="AF343" i="5"/>
  <c r="A344" i="5"/>
  <c r="I344" i="5"/>
  <c r="B344" i="5"/>
  <c r="Y344" i="5"/>
  <c r="S344" i="5"/>
  <c r="R344" i="5"/>
  <c r="C344" i="5"/>
  <c r="D344" i="5"/>
  <c r="H344" i="5"/>
  <c r="K344" i="5"/>
  <c r="L344" i="5"/>
  <c r="N344" i="5"/>
  <c r="P344" i="5"/>
  <c r="Q344" i="5"/>
  <c r="T344" i="5"/>
  <c r="AA344" i="5"/>
  <c r="AB344" i="5"/>
  <c r="AC344" i="5"/>
  <c r="AF344" i="5"/>
  <c r="A345" i="5"/>
  <c r="I345" i="5"/>
  <c r="B345" i="5"/>
  <c r="Y345" i="5"/>
  <c r="S345" i="5"/>
  <c r="R345" i="5"/>
  <c r="C345" i="5"/>
  <c r="D345" i="5"/>
  <c r="H345" i="5"/>
  <c r="K345" i="5"/>
  <c r="L345" i="5"/>
  <c r="N345" i="5"/>
  <c r="P345" i="5"/>
  <c r="Q345" i="5"/>
  <c r="T345" i="5"/>
  <c r="AA345" i="5"/>
  <c r="AB345" i="5"/>
  <c r="AC345" i="5"/>
  <c r="AF345" i="5"/>
  <c r="A346" i="5"/>
  <c r="I346" i="5"/>
  <c r="B346" i="5"/>
  <c r="Y346" i="5"/>
  <c r="S346" i="5"/>
  <c r="R346" i="5"/>
  <c r="C346" i="5"/>
  <c r="D346" i="5"/>
  <c r="H346" i="5"/>
  <c r="K346" i="5"/>
  <c r="L346" i="5"/>
  <c r="N346" i="5"/>
  <c r="P346" i="5"/>
  <c r="Q346" i="5"/>
  <c r="T346" i="5"/>
  <c r="AA346" i="5"/>
  <c r="AB346" i="5"/>
  <c r="AC346" i="5"/>
  <c r="AF346" i="5"/>
  <c r="A347" i="5"/>
  <c r="I347" i="5"/>
  <c r="B347" i="5"/>
  <c r="Y347" i="5"/>
  <c r="S347" i="5"/>
  <c r="R347" i="5"/>
  <c r="C347" i="5"/>
  <c r="D347" i="5"/>
  <c r="H347" i="5"/>
  <c r="K347" i="5"/>
  <c r="L347" i="5"/>
  <c r="N347" i="5"/>
  <c r="P347" i="5"/>
  <c r="Q347" i="5"/>
  <c r="T347" i="5"/>
  <c r="AA347" i="5"/>
  <c r="AB347" i="5"/>
  <c r="AC347" i="5"/>
  <c r="AF347" i="5"/>
  <c r="A348" i="5"/>
  <c r="I348" i="5"/>
  <c r="B348" i="5"/>
  <c r="Y348" i="5"/>
  <c r="S348" i="5"/>
  <c r="R348" i="5"/>
  <c r="C348" i="5"/>
  <c r="D348" i="5"/>
  <c r="H348" i="5"/>
  <c r="K348" i="5"/>
  <c r="L348" i="5"/>
  <c r="N348" i="5"/>
  <c r="P348" i="5"/>
  <c r="Q348" i="5"/>
  <c r="T348" i="5"/>
  <c r="AA348" i="5"/>
  <c r="AB348" i="5"/>
  <c r="AC348" i="5"/>
  <c r="AF348" i="5"/>
  <c r="A349" i="5"/>
  <c r="I349" i="5"/>
  <c r="B349" i="5"/>
  <c r="Y349" i="5"/>
  <c r="S349" i="5"/>
  <c r="R349" i="5"/>
  <c r="C349" i="5"/>
  <c r="D349" i="5"/>
  <c r="H349" i="5"/>
  <c r="K349" i="5"/>
  <c r="L349" i="5"/>
  <c r="N349" i="5"/>
  <c r="P349" i="5"/>
  <c r="Q349" i="5"/>
  <c r="T349" i="5"/>
  <c r="AA349" i="5"/>
  <c r="AB349" i="5"/>
  <c r="AC349" i="5"/>
  <c r="AF349" i="5"/>
  <c r="A350" i="5"/>
  <c r="I350" i="5"/>
  <c r="B350" i="5"/>
  <c r="Y350" i="5"/>
  <c r="S350" i="5"/>
  <c r="R350" i="5"/>
  <c r="C350" i="5"/>
  <c r="D350" i="5"/>
  <c r="H350" i="5"/>
  <c r="K350" i="5"/>
  <c r="L350" i="5"/>
  <c r="N350" i="5"/>
  <c r="P350" i="5"/>
  <c r="Q350" i="5"/>
  <c r="T350" i="5"/>
  <c r="AA350" i="5"/>
  <c r="AB350" i="5"/>
  <c r="AC350" i="5"/>
  <c r="AF350" i="5"/>
  <c r="A351" i="5"/>
  <c r="I351" i="5"/>
  <c r="B351" i="5"/>
  <c r="Y351" i="5"/>
  <c r="S351" i="5"/>
  <c r="R351" i="5"/>
  <c r="C351" i="5"/>
  <c r="D351" i="5"/>
  <c r="H351" i="5"/>
  <c r="K351" i="5"/>
  <c r="L351" i="5"/>
  <c r="N351" i="5"/>
  <c r="P351" i="5"/>
  <c r="Q351" i="5"/>
  <c r="T351" i="5"/>
  <c r="AA351" i="5"/>
  <c r="AB351" i="5"/>
  <c r="AC351" i="5"/>
  <c r="AF351" i="5"/>
  <c r="A352" i="5"/>
  <c r="I352" i="5"/>
  <c r="B352" i="5"/>
  <c r="Y352" i="5"/>
  <c r="S352" i="5"/>
  <c r="R352" i="5"/>
  <c r="C352" i="5"/>
  <c r="D352" i="5"/>
  <c r="H352" i="5"/>
  <c r="K352" i="5"/>
  <c r="L352" i="5"/>
  <c r="N352" i="5"/>
  <c r="P352" i="5"/>
  <c r="Q352" i="5"/>
  <c r="T352" i="5"/>
  <c r="AA352" i="5"/>
  <c r="AB352" i="5"/>
  <c r="AC352" i="5"/>
  <c r="AF352" i="5"/>
  <c r="A353" i="5"/>
  <c r="I353" i="5"/>
  <c r="B353" i="5"/>
  <c r="Y353" i="5"/>
  <c r="S353" i="5"/>
  <c r="R353" i="5"/>
  <c r="C353" i="5"/>
  <c r="D353" i="5"/>
  <c r="H353" i="5"/>
  <c r="K353" i="5"/>
  <c r="L353" i="5"/>
  <c r="N353" i="5"/>
  <c r="P353" i="5"/>
  <c r="Q353" i="5"/>
  <c r="T353" i="5"/>
  <c r="AA353" i="5"/>
  <c r="AB353" i="5"/>
  <c r="AC353" i="5"/>
  <c r="AF353" i="5"/>
  <c r="A354" i="5"/>
  <c r="I354" i="5"/>
  <c r="B354" i="5"/>
  <c r="Y354" i="5"/>
  <c r="S354" i="5"/>
  <c r="R354" i="5"/>
  <c r="C354" i="5"/>
  <c r="D354" i="5"/>
  <c r="H354" i="5"/>
  <c r="K354" i="5"/>
  <c r="L354" i="5"/>
  <c r="N354" i="5"/>
  <c r="P354" i="5"/>
  <c r="Q354" i="5"/>
  <c r="T354" i="5"/>
  <c r="AA354" i="5"/>
  <c r="AB354" i="5"/>
  <c r="AC354" i="5"/>
  <c r="AF354" i="5"/>
  <c r="A355" i="5"/>
  <c r="I355" i="5"/>
  <c r="B355" i="5"/>
  <c r="Y355" i="5"/>
  <c r="S355" i="5"/>
  <c r="R355" i="5"/>
  <c r="C355" i="5"/>
  <c r="D355" i="5"/>
  <c r="H355" i="5"/>
  <c r="K355" i="5"/>
  <c r="L355" i="5"/>
  <c r="N355" i="5"/>
  <c r="P355" i="5"/>
  <c r="Q355" i="5"/>
  <c r="T355" i="5"/>
  <c r="AA355" i="5"/>
  <c r="AB355" i="5"/>
  <c r="AC355" i="5"/>
  <c r="AF355" i="5"/>
  <c r="A356" i="5"/>
  <c r="I356" i="5"/>
  <c r="B356" i="5"/>
  <c r="Y356" i="5"/>
  <c r="S356" i="5"/>
  <c r="R356" i="5"/>
  <c r="C356" i="5"/>
  <c r="D356" i="5"/>
  <c r="H356" i="5"/>
  <c r="K356" i="5"/>
  <c r="L356" i="5"/>
  <c r="N356" i="5"/>
  <c r="P356" i="5"/>
  <c r="Q356" i="5"/>
  <c r="T356" i="5"/>
  <c r="AA356" i="5"/>
  <c r="AB356" i="5"/>
  <c r="AC356" i="5"/>
  <c r="AF356" i="5"/>
  <c r="A357" i="5"/>
  <c r="I357" i="5"/>
  <c r="B357" i="5"/>
  <c r="AB357" i="5"/>
  <c r="S357" i="5"/>
  <c r="R357" i="5"/>
  <c r="C357" i="5"/>
  <c r="AC357" i="5"/>
  <c r="D357" i="5"/>
  <c r="H357" i="5"/>
  <c r="AA357" i="5"/>
  <c r="K357" i="5"/>
  <c r="L357" i="5"/>
  <c r="N357" i="5"/>
  <c r="P357" i="5"/>
  <c r="Q357" i="5"/>
  <c r="T357" i="5"/>
  <c r="Y357" i="5"/>
  <c r="AF357" i="5"/>
  <c r="A358" i="5"/>
  <c r="I358" i="5"/>
  <c r="B358" i="5"/>
  <c r="AB358" i="5"/>
  <c r="S358" i="5"/>
  <c r="R358" i="5"/>
  <c r="C358" i="5"/>
  <c r="AC358" i="5"/>
  <c r="D358" i="5"/>
  <c r="H358" i="5"/>
  <c r="AA358" i="5"/>
  <c r="K358" i="5"/>
  <c r="L358" i="5"/>
  <c r="N358" i="5"/>
  <c r="P358" i="5"/>
  <c r="Q358" i="5"/>
  <c r="T358" i="5"/>
  <c r="Y358" i="5"/>
  <c r="AF358" i="5"/>
  <c r="A359" i="5"/>
  <c r="I359" i="5"/>
  <c r="B359" i="5"/>
  <c r="AB359" i="5"/>
  <c r="S359" i="5"/>
  <c r="R359" i="5"/>
  <c r="C359" i="5"/>
  <c r="AC359" i="5"/>
  <c r="D359" i="5"/>
  <c r="H359" i="5"/>
  <c r="AA359" i="5"/>
  <c r="K359" i="5"/>
  <c r="L359" i="5"/>
  <c r="N359" i="5"/>
  <c r="P359" i="5"/>
  <c r="Q359" i="5"/>
  <c r="T359" i="5"/>
  <c r="Y359" i="5"/>
  <c r="AF359" i="5"/>
  <c r="A360" i="5"/>
  <c r="I360" i="5"/>
  <c r="B360" i="5"/>
  <c r="AB360" i="5"/>
  <c r="S360" i="5"/>
  <c r="R360" i="5"/>
  <c r="C360" i="5"/>
  <c r="AC360" i="5"/>
  <c r="D360" i="5"/>
  <c r="H360" i="5"/>
  <c r="AA360" i="5"/>
  <c r="K360" i="5"/>
  <c r="L360" i="5"/>
  <c r="N360" i="5"/>
  <c r="P360" i="5"/>
  <c r="Q360" i="5"/>
  <c r="T360" i="5"/>
  <c r="Y360" i="5"/>
  <c r="AF360" i="5"/>
  <c r="A361" i="5"/>
  <c r="I361" i="5"/>
  <c r="B361" i="5"/>
  <c r="AB361" i="5"/>
  <c r="S361" i="5"/>
  <c r="R361" i="5"/>
  <c r="C361" i="5"/>
  <c r="AC361" i="5"/>
  <c r="D361" i="5"/>
  <c r="H361" i="5"/>
  <c r="AA361" i="5"/>
  <c r="K361" i="5"/>
  <c r="L361" i="5"/>
  <c r="N361" i="5"/>
  <c r="P361" i="5"/>
  <c r="Q361" i="5"/>
  <c r="T361" i="5"/>
  <c r="Y361" i="5"/>
  <c r="AF361" i="5"/>
  <c r="A362" i="5"/>
  <c r="I362" i="5"/>
  <c r="B362" i="5"/>
  <c r="AB362" i="5"/>
  <c r="S362" i="5"/>
  <c r="R362" i="5"/>
  <c r="C362" i="5"/>
  <c r="AC362" i="5"/>
  <c r="D362" i="5"/>
  <c r="H362" i="5"/>
  <c r="AA362" i="5"/>
  <c r="K362" i="5"/>
  <c r="L362" i="5"/>
  <c r="N362" i="5"/>
  <c r="P362" i="5"/>
  <c r="Q362" i="5"/>
  <c r="T362" i="5"/>
  <c r="Y362" i="5"/>
  <c r="AF362" i="5"/>
  <c r="A363" i="5"/>
  <c r="I363" i="5"/>
  <c r="B363" i="5"/>
  <c r="AB363" i="5"/>
  <c r="S363" i="5"/>
  <c r="R363" i="5"/>
  <c r="C363" i="5"/>
  <c r="AC363" i="5"/>
  <c r="D363" i="5"/>
  <c r="H363" i="5"/>
  <c r="AA363" i="5"/>
  <c r="K363" i="5"/>
  <c r="L363" i="5"/>
  <c r="N363" i="5"/>
  <c r="P363" i="5"/>
  <c r="Q363" i="5"/>
  <c r="T363" i="5"/>
  <c r="Y363" i="5"/>
  <c r="AF363" i="5"/>
  <c r="A364" i="5"/>
  <c r="I364" i="5"/>
  <c r="B364" i="5"/>
  <c r="AB364" i="5"/>
  <c r="S364" i="5"/>
  <c r="R364" i="5"/>
  <c r="C364" i="5"/>
  <c r="AC364" i="5"/>
  <c r="D364" i="5"/>
  <c r="H364" i="5"/>
  <c r="AA364" i="5"/>
  <c r="K364" i="5"/>
  <c r="L364" i="5"/>
  <c r="N364" i="5"/>
  <c r="P364" i="5"/>
  <c r="Q364" i="5"/>
  <c r="T364" i="5"/>
  <c r="Y364" i="5"/>
  <c r="AF364" i="5"/>
  <c r="A365" i="5"/>
  <c r="I365" i="5"/>
  <c r="B365" i="5"/>
  <c r="AB365" i="5"/>
  <c r="S365" i="5"/>
  <c r="R365" i="5"/>
  <c r="C365" i="5"/>
  <c r="AC365" i="5"/>
  <c r="D365" i="5"/>
  <c r="H365" i="5"/>
  <c r="AA365" i="5"/>
  <c r="K365" i="5"/>
  <c r="L365" i="5"/>
  <c r="N365" i="5"/>
  <c r="P365" i="5"/>
  <c r="Q365" i="5"/>
  <c r="T365" i="5"/>
  <c r="Y365" i="5"/>
  <c r="AF365" i="5"/>
  <c r="A366" i="5"/>
  <c r="I366" i="5"/>
  <c r="B366" i="5"/>
  <c r="AB366" i="5"/>
  <c r="S366" i="5"/>
  <c r="R366" i="5"/>
  <c r="C366" i="5"/>
  <c r="AC366" i="5"/>
  <c r="D366" i="5"/>
  <c r="H366" i="5"/>
  <c r="AA366" i="5"/>
  <c r="K366" i="5"/>
  <c r="L366" i="5"/>
  <c r="N366" i="5"/>
  <c r="P366" i="5"/>
  <c r="Q366" i="5"/>
  <c r="T366" i="5"/>
  <c r="Y366" i="5"/>
  <c r="AF366" i="5"/>
  <c r="A367" i="5"/>
  <c r="I367" i="5"/>
  <c r="B367" i="5"/>
  <c r="AB367" i="5"/>
  <c r="S367" i="5"/>
  <c r="R367" i="5"/>
  <c r="C367" i="5"/>
  <c r="AC367" i="5"/>
  <c r="D367" i="5"/>
  <c r="H367" i="5"/>
  <c r="AA367" i="5"/>
  <c r="K367" i="5"/>
  <c r="L367" i="5"/>
  <c r="N367" i="5"/>
  <c r="P367" i="5"/>
  <c r="Q367" i="5"/>
  <c r="T367" i="5"/>
  <c r="Y367" i="5"/>
  <c r="AF367" i="5"/>
  <c r="A368" i="5"/>
  <c r="I368" i="5"/>
  <c r="B368" i="5"/>
  <c r="AB368" i="5"/>
  <c r="S368" i="5"/>
  <c r="R368" i="5"/>
  <c r="C368" i="5"/>
  <c r="AC368" i="5"/>
  <c r="D368" i="5"/>
  <c r="H368" i="5"/>
  <c r="AA368" i="5"/>
  <c r="K368" i="5"/>
  <c r="L368" i="5"/>
  <c r="N368" i="5"/>
  <c r="P368" i="5"/>
  <c r="Q368" i="5"/>
  <c r="T368" i="5"/>
  <c r="Y368" i="5"/>
  <c r="AF368" i="5"/>
  <c r="A369" i="5"/>
  <c r="I369" i="5"/>
  <c r="B369" i="5"/>
  <c r="AB369" i="5"/>
  <c r="S369" i="5"/>
  <c r="R369" i="5"/>
  <c r="C369" i="5"/>
  <c r="AC369" i="5"/>
  <c r="D369" i="5"/>
  <c r="H369" i="5"/>
  <c r="AA369" i="5"/>
  <c r="K369" i="5"/>
  <c r="L369" i="5"/>
  <c r="N369" i="5"/>
  <c r="P369" i="5"/>
  <c r="Q369" i="5"/>
  <c r="T369" i="5"/>
  <c r="Y369" i="5"/>
  <c r="AF369" i="5"/>
  <c r="A370" i="5"/>
  <c r="I370" i="5"/>
  <c r="B370" i="5"/>
  <c r="AB370" i="5"/>
  <c r="S370" i="5"/>
  <c r="R370" i="5"/>
  <c r="C370" i="5"/>
  <c r="AC370" i="5"/>
  <c r="D370" i="5"/>
  <c r="H370" i="5"/>
  <c r="AA370" i="5"/>
  <c r="K370" i="5"/>
  <c r="L370" i="5"/>
  <c r="N370" i="5"/>
  <c r="P370" i="5"/>
  <c r="Q370" i="5"/>
  <c r="T370" i="5"/>
  <c r="Y370" i="5"/>
  <c r="AF370" i="5"/>
  <c r="A371" i="5"/>
  <c r="I371" i="5"/>
  <c r="B371" i="5"/>
  <c r="AB371" i="5"/>
  <c r="S371" i="5"/>
  <c r="R371" i="5"/>
  <c r="C371" i="5"/>
  <c r="AC371" i="5"/>
  <c r="D371" i="5"/>
  <c r="H371" i="5"/>
  <c r="AA371" i="5"/>
  <c r="K371" i="5"/>
  <c r="L371" i="5"/>
  <c r="N371" i="5"/>
  <c r="P371" i="5"/>
  <c r="Q371" i="5"/>
  <c r="T371" i="5"/>
  <c r="Y371" i="5"/>
  <c r="AF371" i="5"/>
  <c r="A372" i="5"/>
  <c r="I372" i="5"/>
  <c r="B372" i="5"/>
  <c r="AB372" i="5"/>
  <c r="S372" i="5"/>
  <c r="R372" i="5"/>
  <c r="C372" i="5"/>
  <c r="AC372" i="5"/>
  <c r="D372" i="5"/>
  <c r="H372" i="5"/>
  <c r="AA372" i="5"/>
  <c r="K372" i="5"/>
  <c r="L372" i="5"/>
  <c r="N372" i="5"/>
  <c r="P372" i="5"/>
  <c r="Q372" i="5"/>
  <c r="T372" i="5"/>
  <c r="Y372" i="5"/>
  <c r="AF372" i="5"/>
  <c r="A373" i="5"/>
  <c r="I373" i="5"/>
  <c r="B373" i="5"/>
  <c r="Y373" i="5"/>
  <c r="S373" i="5"/>
  <c r="R373" i="5"/>
  <c r="C373" i="5"/>
  <c r="D373" i="5"/>
  <c r="H373" i="5"/>
  <c r="K373" i="5"/>
  <c r="L373" i="5"/>
  <c r="N373" i="5"/>
  <c r="P373" i="5"/>
  <c r="Q373" i="5"/>
  <c r="T373" i="5"/>
  <c r="AA373" i="5"/>
  <c r="AB373" i="5"/>
  <c r="AC373" i="5"/>
  <c r="AF373" i="5"/>
  <c r="A374" i="5"/>
  <c r="I374" i="5"/>
  <c r="B374" i="5"/>
  <c r="Y374" i="5"/>
  <c r="S374" i="5"/>
  <c r="R374" i="5"/>
  <c r="C374" i="5"/>
  <c r="D374" i="5"/>
  <c r="H374" i="5"/>
  <c r="K374" i="5"/>
  <c r="L374" i="5"/>
  <c r="N374" i="5"/>
  <c r="P374" i="5"/>
  <c r="Q374" i="5"/>
  <c r="T374" i="5"/>
  <c r="AA374" i="5"/>
  <c r="AB374" i="5"/>
  <c r="AC374" i="5"/>
  <c r="AF374" i="5"/>
  <c r="A375" i="5"/>
  <c r="I375" i="5"/>
  <c r="B375" i="5"/>
  <c r="Y375" i="5"/>
  <c r="S375" i="5"/>
  <c r="R375" i="5"/>
  <c r="C375" i="5"/>
  <c r="D375" i="5"/>
  <c r="H375" i="5"/>
  <c r="K375" i="5"/>
  <c r="L375" i="5"/>
  <c r="N375" i="5"/>
  <c r="P375" i="5"/>
  <c r="Q375" i="5"/>
  <c r="T375" i="5"/>
  <c r="AA375" i="5"/>
  <c r="AB375" i="5"/>
  <c r="AC375" i="5"/>
  <c r="AF375" i="5"/>
  <c r="A376" i="5"/>
  <c r="I376" i="5"/>
  <c r="B376" i="5"/>
  <c r="Y376" i="5"/>
  <c r="S376" i="5"/>
  <c r="R376" i="5"/>
  <c r="C376" i="5"/>
  <c r="D376" i="5"/>
  <c r="H376" i="5"/>
  <c r="K376" i="5"/>
  <c r="L376" i="5"/>
  <c r="N376" i="5"/>
  <c r="P376" i="5"/>
  <c r="Q376" i="5"/>
  <c r="T376" i="5"/>
  <c r="AA376" i="5"/>
  <c r="AB376" i="5"/>
  <c r="AC376" i="5"/>
  <c r="AF376" i="5"/>
  <c r="A377" i="5"/>
  <c r="I377" i="5"/>
  <c r="B377" i="5"/>
  <c r="Y377" i="5"/>
  <c r="S377" i="5"/>
  <c r="R377" i="5"/>
  <c r="C377" i="5"/>
  <c r="D377" i="5"/>
  <c r="H377" i="5"/>
  <c r="K377" i="5"/>
  <c r="L377" i="5"/>
  <c r="N377" i="5"/>
  <c r="P377" i="5"/>
  <c r="Q377" i="5"/>
  <c r="T377" i="5"/>
  <c r="AA377" i="5"/>
  <c r="AB377" i="5"/>
  <c r="AC377" i="5"/>
  <c r="AF377" i="5"/>
  <c r="A378" i="5"/>
  <c r="I378" i="5"/>
  <c r="B378" i="5"/>
  <c r="Y378" i="5"/>
  <c r="S378" i="5"/>
  <c r="R378" i="5"/>
  <c r="C378" i="5"/>
  <c r="D378" i="5"/>
  <c r="H378" i="5"/>
  <c r="K378" i="5"/>
  <c r="L378" i="5"/>
  <c r="N378" i="5"/>
  <c r="P378" i="5"/>
  <c r="Q378" i="5"/>
  <c r="T378" i="5"/>
  <c r="AA378" i="5"/>
  <c r="AB378" i="5"/>
  <c r="AC378" i="5"/>
  <c r="AF378" i="5"/>
  <c r="A379" i="5"/>
  <c r="I379" i="5"/>
  <c r="B379" i="5"/>
  <c r="Y379" i="5"/>
  <c r="S379" i="5"/>
  <c r="R379" i="5"/>
  <c r="C379" i="5"/>
  <c r="D379" i="5"/>
  <c r="H379" i="5"/>
  <c r="K379" i="5"/>
  <c r="L379" i="5"/>
  <c r="N379" i="5"/>
  <c r="P379" i="5"/>
  <c r="Q379" i="5"/>
  <c r="T379" i="5"/>
  <c r="AA379" i="5"/>
  <c r="AB379" i="5"/>
  <c r="AC379" i="5"/>
  <c r="AF379" i="5"/>
  <c r="A380" i="5"/>
  <c r="I380" i="5"/>
  <c r="B380" i="5"/>
  <c r="Y380" i="5"/>
  <c r="S380" i="5"/>
  <c r="R380" i="5"/>
  <c r="C380" i="5"/>
  <c r="D380" i="5"/>
  <c r="H380" i="5"/>
  <c r="K380" i="5"/>
  <c r="L380" i="5"/>
  <c r="N380" i="5"/>
  <c r="P380" i="5"/>
  <c r="Q380" i="5"/>
  <c r="T380" i="5"/>
  <c r="AA380" i="5"/>
  <c r="AB380" i="5"/>
  <c r="AC380" i="5"/>
  <c r="AF380" i="5"/>
  <c r="A381" i="5"/>
  <c r="I381" i="5"/>
  <c r="B381" i="5"/>
  <c r="Y381" i="5"/>
  <c r="S381" i="5"/>
  <c r="R381" i="5"/>
  <c r="C381" i="5"/>
  <c r="D381" i="5"/>
  <c r="H381" i="5"/>
  <c r="K381" i="5"/>
  <c r="L381" i="5"/>
  <c r="N381" i="5"/>
  <c r="P381" i="5"/>
  <c r="Q381" i="5"/>
  <c r="T381" i="5"/>
  <c r="AA381" i="5"/>
  <c r="AB381" i="5"/>
  <c r="AC381" i="5"/>
  <c r="AF381" i="5"/>
  <c r="A382" i="5"/>
  <c r="I382" i="5"/>
  <c r="B382" i="5"/>
  <c r="AB382" i="5"/>
  <c r="S382" i="5"/>
  <c r="R382" i="5"/>
  <c r="C382" i="5"/>
  <c r="AC382" i="5"/>
  <c r="D382" i="5"/>
  <c r="H382" i="5"/>
  <c r="AA382" i="5"/>
  <c r="K382" i="5"/>
  <c r="L382" i="5"/>
  <c r="N382" i="5"/>
  <c r="P382" i="5"/>
  <c r="Q382" i="5"/>
  <c r="T382" i="5"/>
  <c r="Y382" i="5"/>
  <c r="AF382" i="5"/>
  <c r="A383" i="5"/>
  <c r="I383" i="5"/>
  <c r="B383" i="5"/>
  <c r="AB383" i="5"/>
  <c r="S383" i="5"/>
  <c r="R383" i="5"/>
  <c r="C383" i="5"/>
  <c r="AC383" i="5"/>
  <c r="D383" i="5"/>
  <c r="H383" i="5"/>
  <c r="AA383" i="5"/>
  <c r="K383" i="5"/>
  <c r="L383" i="5"/>
  <c r="N383" i="5"/>
  <c r="P383" i="5"/>
  <c r="Q383" i="5"/>
  <c r="T383" i="5"/>
  <c r="Y383" i="5"/>
  <c r="AF383" i="5"/>
  <c r="A384" i="5"/>
  <c r="I384" i="5"/>
  <c r="B384" i="5"/>
  <c r="AB384" i="5"/>
  <c r="S384" i="5"/>
  <c r="R384" i="5"/>
  <c r="C384" i="5"/>
  <c r="AC384" i="5"/>
  <c r="D384" i="5"/>
  <c r="H384" i="5"/>
  <c r="AA384" i="5"/>
  <c r="K384" i="5"/>
  <c r="L384" i="5"/>
  <c r="N384" i="5"/>
  <c r="P384" i="5"/>
  <c r="Q384" i="5"/>
  <c r="T384" i="5"/>
  <c r="Y384" i="5"/>
  <c r="AF384" i="5"/>
  <c r="A385" i="5"/>
  <c r="I385" i="5"/>
  <c r="B385" i="5"/>
  <c r="AB385" i="5"/>
  <c r="S385" i="5"/>
  <c r="R385" i="5"/>
  <c r="C385" i="5"/>
  <c r="AC385" i="5"/>
  <c r="D385" i="5"/>
  <c r="H385" i="5"/>
  <c r="AA385" i="5"/>
  <c r="K385" i="5"/>
  <c r="L385" i="5"/>
  <c r="N385" i="5"/>
  <c r="P385" i="5"/>
  <c r="Q385" i="5"/>
  <c r="T385" i="5"/>
  <c r="Y385" i="5"/>
  <c r="AF385" i="5"/>
  <c r="A386" i="5"/>
  <c r="I386" i="5"/>
  <c r="B386" i="5"/>
  <c r="AB386" i="5"/>
  <c r="S386" i="5"/>
  <c r="R386" i="5"/>
  <c r="C386" i="5"/>
  <c r="AC386" i="5"/>
  <c r="D386" i="5"/>
  <c r="H386" i="5"/>
  <c r="AA386" i="5"/>
  <c r="K386" i="5"/>
  <c r="L386" i="5"/>
  <c r="N386" i="5"/>
  <c r="P386" i="5"/>
  <c r="Q386" i="5"/>
  <c r="T386" i="5"/>
  <c r="Y386" i="5"/>
  <c r="AF386" i="5"/>
  <c r="A387" i="5"/>
  <c r="I387" i="5"/>
  <c r="B387" i="5"/>
  <c r="AB387" i="5"/>
  <c r="S387" i="5"/>
  <c r="R387" i="5"/>
  <c r="C387" i="5"/>
  <c r="AC387" i="5"/>
  <c r="D387" i="5"/>
  <c r="H387" i="5"/>
  <c r="AA387" i="5"/>
  <c r="K387" i="5"/>
  <c r="L387" i="5"/>
  <c r="N387" i="5"/>
  <c r="P387" i="5"/>
  <c r="Q387" i="5"/>
  <c r="T387" i="5"/>
  <c r="Y387" i="5"/>
  <c r="AF387" i="5"/>
  <c r="A388" i="5"/>
  <c r="I388" i="5"/>
  <c r="B388" i="5"/>
  <c r="AB388" i="5"/>
  <c r="S388" i="5"/>
  <c r="R388" i="5"/>
  <c r="C388" i="5"/>
  <c r="AC388" i="5"/>
  <c r="D388" i="5"/>
  <c r="H388" i="5"/>
  <c r="AA388" i="5"/>
  <c r="K388" i="5"/>
  <c r="L388" i="5"/>
  <c r="N388" i="5"/>
  <c r="P388" i="5"/>
  <c r="Q388" i="5"/>
  <c r="T388" i="5"/>
  <c r="Y388" i="5"/>
  <c r="AF388" i="5"/>
  <c r="A389" i="5"/>
  <c r="I389" i="5"/>
  <c r="B389" i="5"/>
  <c r="AB389" i="5"/>
  <c r="S389" i="5"/>
  <c r="R389" i="5"/>
  <c r="C389" i="5"/>
  <c r="AC389" i="5"/>
  <c r="D389" i="5"/>
  <c r="H389" i="5"/>
  <c r="AA389" i="5"/>
  <c r="K389" i="5"/>
  <c r="L389" i="5"/>
  <c r="N389" i="5"/>
  <c r="P389" i="5"/>
  <c r="Q389" i="5"/>
  <c r="T389" i="5"/>
  <c r="Y389" i="5"/>
  <c r="AF389" i="5"/>
  <c r="A390" i="5"/>
  <c r="I390" i="5"/>
  <c r="B390" i="5"/>
  <c r="AB390" i="5"/>
  <c r="S390" i="5"/>
  <c r="R390" i="5"/>
  <c r="C390" i="5"/>
  <c r="AC390" i="5"/>
  <c r="D390" i="5"/>
  <c r="H390" i="5"/>
  <c r="AA390" i="5"/>
  <c r="K390" i="5"/>
  <c r="L390" i="5"/>
  <c r="N390" i="5"/>
  <c r="P390" i="5"/>
  <c r="Q390" i="5"/>
  <c r="T390" i="5"/>
  <c r="Y390" i="5"/>
  <c r="AF390" i="5"/>
  <c r="A391" i="5"/>
  <c r="I391" i="5"/>
  <c r="B391" i="5"/>
  <c r="AB391" i="5"/>
  <c r="S391" i="5"/>
  <c r="R391" i="5"/>
  <c r="C391" i="5"/>
  <c r="AC391" i="5"/>
  <c r="D391" i="5"/>
  <c r="H391" i="5"/>
  <c r="AA391" i="5"/>
  <c r="K391" i="5"/>
  <c r="L391" i="5"/>
  <c r="N391" i="5"/>
  <c r="P391" i="5"/>
  <c r="Q391" i="5"/>
  <c r="T391" i="5"/>
  <c r="Y391" i="5"/>
  <c r="AF391" i="5"/>
  <c r="A392" i="5"/>
  <c r="I392" i="5"/>
  <c r="B392" i="5"/>
  <c r="AB392" i="5"/>
  <c r="S392" i="5"/>
  <c r="R392" i="5"/>
  <c r="C392" i="5"/>
  <c r="AC392" i="5"/>
  <c r="D392" i="5"/>
  <c r="H392" i="5"/>
  <c r="AA392" i="5"/>
  <c r="K392" i="5"/>
  <c r="L392" i="5"/>
  <c r="N392" i="5"/>
  <c r="P392" i="5"/>
  <c r="Q392" i="5"/>
  <c r="T392" i="5"/>
  <c r="Y392" i="5"/>
  <c r="AF392" i="5"/>
  <c r="A393" i="5"/>
  <c r="I393" i="5"/>
  <c r="B393" i="5"/>
  <c r="AB393" i="5"/>
  <c r="S393" i="5"/>
  <c r="R393" i="5"/>
  <c r="C393" i="5"/>
  <c r="AC393" i="5"/>
  <c r="D393" i="5"/>
  <c r="H393" i="5"/>
  <c r="AA393" i="5"/>
  <c r="K393" i="5"/>
  <c r="L393" i="5"/>
  <c r="N393" i="5"/>
  <c r="P393" i="5"/>
  <c r="Q393" i="5"/>
  <c r="T393" i="5"/>
  <c r="Y393" i="5"/>
  <c r="AF393" i="5"/>
  <c r="A394" i="5"/>
  <c r="I394" i="5"/>
  <c r="B394" i="5"/>
  <c r="AB394" i="5"/>
  <c r="S394" i="5"/>
  <c r="R394" i="5"/>
  <c r="C394" i="5"/>
  <c r="AC394" i="5"/>
  <c r="D394" i="5"/>
  <c r="H394" i="5"/>
  <c r="AA394" i="5"/>
  <c r="K394" i="5"/>
  <c r="L394" i="5"/>
  <c r="N394" i="5"/>
  <c r="P394" i="5"/>
  <c r="Q394" i="5"/>
  <c r="T394" i="5"/>
  <c r="Y394" i="5"/>
  <c r="AF394" i="5"/>
  <c r="A395" i="5"/>
  <c r="I395" i="5"/>
  <c r="B395" i="5"/>
  <c r="AB395" i="5"/>
  <c r="S395" i="5"/>
  <c r="R395" i="5"/>
  <c r="C395" i="5"/>
  <c r="AC395" i="5"/>
  <c r="D395" i="5"/>
  <c r="H395" i="5"/>
  <c r="AA395" i="5"/>
  <c r="K395" i="5"/>
  <c r="L395" i="5"/>
  <c r="N395" i="5"/>
  <c r="P395" i="5"/>
  <c r="Q395" i="5"/>
  <c r="T395" i="5"/>
  <c r="Y395" i="5"/>
  <c r="AF395" i="5"/>
  <c r="A396" i="5"/>
  <c r="I396" i="5"/>
  <c r="B396" i="5"/>
  <c r="AB396" i="5"/>
  <c r="S396" i="5"/>
  <c r="R396" i="5"/>
  <c r="C396" i="5"/>
  <c r="AC396" i="5"/>
  <c r="D396" i="5"/>
  <c r="H396" i="5"/>
  <c r="AA396" i="5"/>
  <c r="K396" i="5"/>
  <c r="L396" i="5"/>
  <c r="N396" i="5"/>
  <c r="P396" i="5"/>
  <c r="Q396" i="5"/>
  <c r="T396" i="5"/>
  <c r="Y396" i="5"/>
  <c r="AF396" i="5"/>
  <c r="A397" i="5"/>
  <c r="I397" i="5"/>
  <c r="B397" i="5"/>
  <c r="AB397" i="5"/>
  <c r="S397" i="5"/>
  <c r="R397" i="5"/>
  <c r="C397" i="5"/>
  <c r="AC397" i="5"/>
  <c r="D397" i="5"/>
  <c r="H397" i="5"/>
  <c r="AA397" i="5"/>
  <c r="K397" i="5"/>
  <c r="L397" i="5"/>
  <c r="N397" i="5"/>
  <c r="P397" i="5"/>
  <c r="Q397" i="5"/>
  <c r="T397" i="5"/>
  <c r="Y397" i="5"/>
  <c r="AF397" i="5"/>
  <c r="A398" i="5"/>
  <c r="I398" i="5"/>
  <c r="B398" i="5"/>
  <c r="AB398" i="5"/>
  <c r="S398" i="5"/>
  <c r="R398" i="5"/>
  <c r="C398" i="5"/>
  <c r="AC398" i="5"/>
  <c r="D398" i="5"/>
  <c r="H398" i="5"/>
  <c r="AA398" i="5"/>
  <c r="K398" i="5"/>
  <c r="L398" i="5"/>
  <c r="N398" i="5"/>
  <c r="P398" i="5"/>
  <c r="Q398" i="5"/>
  <c r="T398" i="5"/>
  <c r="Y398" i="5"/>
  <c r="AF398" i="5"/>
  <c r="A399" i="5"/>
  <c r="I399" i="5"/>
  <c r="B399" i="5"/>
  <c r="AB399" i="5"/>
  <c r="S399" i="5"/>
  <c r="R399" i="5"/>
  <c r="C399" i="5"/>
  <c r="AC399" i="5"/>
  <c r="D399" i="5"/>
  <c r="H399" i="5"/>
  <c r="AA399" i="5"/>
  <c r="K399" i="5"/>
  <c r="L399" i="5"/>
  <c r="N399" i="5"/>
  <c r="P399" i="5"/>
  <c r="Q399" i="5"/>
  <c r="T399" i="5"/>
  <c r="Y399" i="5"/>
  <c r="AF399" i="5"/>
  <c r="A400" i="5"/>
  <c r="I400" i="5"/>
  <c r="B400" i="5"/>
  <c r="AB400" i="5"/>
  <c r="S400" i="5"/>
  <c r="R400" i="5"/>
  <c r="C400" i="5"/>
  <c r="AC400" i="5"/>
  <c r="D400" i="5"/>
  <c r="H400" i="5"/>
  <c r="AA400" i="5"/>
  <c r="K400" i="5"/>
  <c r="L400" i="5"/>
  <c r="N400" i="5"/>
  <c r="P400" i="5"/>
  <c r="Q400" i="5"/>
  <c r="T400" i="5"/>
  <c r="Y400" i="5"/>
  <c r="AF400" i="5"/>
  <c r="A401" i="5"/>
  <c r="I401" i="5"/>
  <c r="B401" i="5"/>
  <c r="AB401" i="5"/>
  <c r="S401" i="5"/>
  <c r="R401" i="5"/>
  <c r="C401" i="5"/>
  <c r="AC401" i="5"/>
  <c r="D401" i="5"/>
  <c r="H401" i="5"/>
  <c r="AA401" i="5"/>
  <c r="K401" i="5"/>
  <c r="L401" i="5"/>
  <c r="N401" i="5"/>
  <c r="P401" i="5"/>
  <c r="Q401" i="5"/>
  <c r="T401" i="5"/>
  <c r="Y401" i="5"/>
  <c r="AF401" i="5"/>
  <c r="A402" i="5"/>
  <c r="I402" i="5"/>
  <c r="B402" i="5"/>
  <c r="AB402" i="5"/>
  <c r="S402" i="5"/>
  <c r="R402" i="5"/>
  <c r="C402" i="5"/>
  <c r="AC402" i="5"/>
  <c r="D402" i="5"/>
  <c r="H402" i="5"/>
  <c r="AA402" i="5"/>
  <c r="K402" i="5"/>
  <c r="L402" i="5"/>
  <c r="N402" i="5"/>
  <c r="P402" i="5"/>
  <c r="Q402" i="5"/>
  <c r="T402" i="5"/>
  <c r="Y402" i="5"/>
  <c r="AF402" i="5"/>
  <c r="A403" i="5"/>
  <c r="I403" i="5"/>
  <c r="B403" i="5"/>
  <c r="AB403" i="5"/>
  <c r="S403" i="5"/>
  <c r="R403" i="5"/>
  <c r="C403" i="5"/>
  <c r="AC403" i="5"/>
  <c r="D403" i="5"/>
  <c r="H403" i="5"/>
  <c r="AA403" i="5"/>
  <c r="K403" i="5"/>
  <c r="L403" i="5"/>
  <c r="N403" i="5"/>
  <c r="P403" i="5"/>
  <c r="Q403" i="5"/>
  <c r="T403" i="5"/>
  <c r="Y403" i="5"/>
  <c r="AF403" i="5"/>
  <c r="A404" i="5"/>
  <c r="I404" i="5"/>
  <c r="B404" i="5"/>
  <c r="AB404" i="5"/>
  <c r="S404" i="5"/>
  <c r="R404" i="5"/>
  <c r="C404" i="5"/>
  <c r="AC404" i="5"/>
  <c r="D404" i="5"/>
  <c r="H404" i="5"/>
  <c r="AA404" i="5"/>
  <c r="K404" i="5"/>
  <c r="L404" i="5"/>
  <c r="N404" i="5"/>
  <c r="P404" i="5"/>
  <c r="Q404" i="5"/>
  <c r="T404" i="5"/>
  <c r="Y404" i="5"/>
  <c r="AF404" i="5"/>
  <c r="A405" i="5"/>
  <c r="I405" i="5"/>
  <c r="B405" i="5"/>
  <c r="AB405" i="5"/>
  <c r="S405" i="5"/>
  <c r="R405" i="5"/>
  <c r="C405" i="5"/>
  <c r="AC405" i="5"/>
  <c r="D405" i="5"/>
  <c r="H405" i="5"/>
  <c r="AA405" i="5"/>
  <c r="K405" i="5"/>
  <c r="L405" i="5"/>
  <c r="N405" i="5"/>
  <c r="P405" i="5"/>
  <c r="Q405" i="5"/>
  <c r="T405" i="5"/>
  <c r="Y405" i="5"/>
  <c r="AF405" i="5"/>
  <c r="A406" i="5"/>
  <c r="I406" i="5"/>
  <c r="B406" i="5"/>
  <c r="AB406" i="5"/>
  <c r="S406" i="5"/>
  <c r="R406" i="5"/>
  <c r="C406" i="5"/>
  <c r="AC406" i="5"/>
  <c r="D406" i="5"/>
  <c r="H406" i="5"/>
  <c r="AA406" i="5"/>
  <c r="K406" i="5"/>
  <c r="L406" i="5"/>
  <c r="N406" i="5"/>
  <c r="P406" i="5"/>
  <c r="Q406" i="5"/>
  <c r="T406" i="5"/>
  <c r="Y406" i="5"/>
  <c r="AF406" i="5"/>
  <c r="A407" i="5"/>
  <c r="I407" i="5"/>
  <c r="B407" i="5"/>
  <c r="AB407" i="5"/>
  <c r="S407" i="5"/>
  <c r="R407" i="5"/>
  <c r="C407" i="5"/>
  <c r="AC407" i="5"/>
  <c r="D407" i="5"/>
  <c r="H407" i="5"/>
  <c r="AA407" i="5"/>
  <c r="K407" i="5"/>
  <c r="L407" i="5"/>
  <c r="N407" i="5"/>
  <c r="P407" i="5"/>
  <c r="Q407" i="5"/>
  <c r="T407" i="5"/>
  <c r="Y407" i="5"/>
  <c r="AF407" i="5"/>
  <c r="A408" i="5"/>
  <c r="I408" i="5"/>
  <c r="B408" i="5"/>
  <c r="AB408" i="5"/>
  <c r="S408" i="5"/>
  <c r="R408" i="5"/>
  <c r="C408" i="5"/>
  <c r="AC408" i="5"/>
  <c r="D408" i="5"/>
  <c r="H408" i="5"/>
  <c r="AA408" i="5"/>
  <c r="K408" i="5"/>
  <c r="L408" i="5"/>
  <c r="N408" i="5"/>
  <c r="P408" i="5"/>
  <c r="Q408" i="5"/>
  <c r="T408" i="5"/>
  <c r="Y408" i="5"/>
  <c r="AF408" i="5"/>
  <c r="A409" i="5"/>
  <c r="I409" i="5"/>
  <c r="B409" i="5"/>
  <c r="AB409" i="5"/>
  <c r="S409" i="5"/>
  <c r="R409" i="5"/>
  <c r="C409" i="5"/>
  <c r="AC409" i="5"/>
  <c r="D409" i="5"/>
  <c r="H409" i="5"/>
  <c r="AA409" i="5"/>
  <c r="K409" i="5"/>
  <c r="L409" i="5"/>
  <c r="N409" i="5"/>
  <c r="P409" i="5"/>
  <c r="Q409" i="5"/>
  <c r="T409" i="5"/>
  <c r="Y409" i="5"/>
  <c r="AF409" i="5"/>
  <c r="A410" i="5"/>
  <c r="I410" i="5"/>
  <c r="B410" i="5"/>
  <c r="AB410" i="5"/>
  <c r="S410" i="5"/>
  <c r="R410" i="5"/>
  <c r="C410" i="5"/>
  <c r="AC410" i="5"/>
  <c r="D410" i="5"/>
  <c r="H410" i="5"/>
  <c r="AA410" i="5"/>
  <c r="K410" i="5"/>
  <c r="L410" i="5"/>
  <c r="N410" i="5"/>
  <c r="P410" i="5"/>
  <c r="Q410" i="5"/>
  <c r="T410" i="5"/>
  <c r="Y410" i="5"/>
  <c r="AF410" i="5"/>
  <c r="A411" i="5"/>
  <c r="I411" i="5"/>
  <c r="B411" i="5"/>
  <c r="AB411" i="5"/>
  <c r="S411" i="5"/>
  <c r="R411" i="5"/>
  <c r="C411" i="5"/>
  <c r="AC411" i="5"/>
  <c r="D411" i="5"/>
  <c r="H411" i="5"/>
  <c r="AA411" i="5"/>
  <c r="K411" i="5"/>
  <c r="L411" i="5"/>
  <c r="N411" i="5"/>
  <c r="P411" i="5"/>
  <c r="Q411" i="5"/>
  <c r="T411" i="5"/>
  <c r="Y411" i="5"/>
  <c r="AF411" i="5"/>
  <c r="A412" i="5"/>
  <c r="I412" i="5"/>
  <c r="B412" i="5"/>
  <c r="AB412" i="5"/>
  <c r="S412" i="5"/>
  <c r="R412" i="5"/>
  <c r="C412" i="5"/>
  <c r="AC412" i="5"/>
  <c r="D412" i="5"/>
  <c r="H412" i="5"/>
  <c r="AA412" i="5"/>
  <c r="K412" i="5"/>
  <c r="L412" i="5"/>
  <c r="N412" i="5"/>
  <c r="P412" i="5"/>
  <c r="Q412" i="5"/>
  <c r="T412" i="5"/>
  <c r="Y412" i="5"/>
  <c r="AF412" i="5"/>
  <c r="A413" i="5"/>
  <c r="I413" i="5"/>
  <c r="B413" i="5"/>
  <c r="AB413" i="5"/>
  <c r="S413" i="5"/>
  <c r="R413" i="5"/>
  <c r="C413" i="5"/>
  <c r="AC413" i="5"/>
  <c r="D413" i="5"/>
  <c r="H413" i="5"/>
  <c r="AA413" i="5"/>
  <c r="K413" i="5"/>
  <c r="L413" i="5"/>
  <c r="N413" i="5"/>
  <c r="P413" i="5"/>
  <c r="Q413" i="5"/>
  <c r="T413" i="5"/>
  <c r="Y413" i="5"/>
  <c r="AF413" i="5"/>
  <c r="A414" i="5"/>
  <c r="I414" i="5"/>
  <c r="B414" i="5"/>
  <c r="AB414" i="5"/>
  <c r="S414" i="5"/>
  <c r="R414" i="5"/>
  <c r="C414" i="5"/>
  <c r="AC414" i="5"/>
  <c r="D414" i="5"/>
  <c r="H414" i="5"/>
  <c r="AA414" i="5"/>
  <c r="K414" i="5"/>
  <c r="L414" i="5"/>
  <c r="N414" i="5"/>
  <c r="P414" i="5"/>
  <c r="Q414" i="5"/>
  <c r="T414" i="5"/>
  <c r="Y414" i="5"/>
  <c r="AF414" i="5"/>
  <c r="A415" i="5"/>
  <c r="I415" i="5"/>
  <c r="B415" i="5"/>
  <c r="AB415" i="5"/>
  <c r="S415" i="5"/>
  <c r="R415" i="5"/>
  <c r="C415" i="5"/>
  <c r="AC415" i="5"/>
  <c r="D415" i="5"/>
  <c r="H415" i="5"/>
  <c r="AA415" i="5"/>
  <c r="K415" i="5"/>
  <c r="L415" i="5"/>
  <c r="N415" i="5"/>
  <c r="P415" i="5"/>
  <c r="Q415" i="5"/>
  <c r="T415" i="5"/>
  <c r="Y415" i="5"/>
  <c r="AF415" i="5"/>
  <c r="A416" i="5"/>
  <c r="I416" i="5"/>
  <c r="B416" i="5"/>
  <c r="AB416" i="5"/>
  <c r="S416" i="5"/>
  <c r="R416" i="5"/>
  <c r="C416" i="5"/>
  <c r="AC416" i="5"/>
  <c r="D416" i="5"/>
  <c r="H416" i="5"/>
  <c r="AA416" i="5"/>
  <c r="K416" i="5"/>
  <c r="L416" i="5"/>
  <c r="N416" i="5"/>
  <c r="P416" i="5"/>
  <c r="Q416" i="5"/>
  <c r="T416" i="5"/>
  <c r="Y416" i="5"/>
  <c r="AF416" i="5"/>
  <c r="A417" i="5"/>
  <c r="I417" i="5"/>
  <c r="B417" i="5"/>
  <c r="AB417" i="5"/>
  <c r="S417" i="5"/>
  <c r="R417" i="5"/>
  <c r="C417" i="5"/>
  <c r="AC417" i="5"/>
  <c r="D417" i="5"/>
  <c r="H417" i="5"/>
  <c r="AA417" i="5"/>
  <c r="K417" i="5"/>
  <c r="L417" i="5"/>
  <c r="N417" i="5"/>
  <c r="P417" i="5"/>
  <c r="Q417" i="5"/>
  <c r="T417" i="5"/>
  <c r="Y417" i="5"/>
  <c r="AF417" i="5"/>
  <c r="A418" i="5"/>
  <c r="I418" i="5"/>
  <c r="B418" i="5"/>
  <c r="AB418" i="5"/>
  <c r="S418" i="5"/>
  <c r="R418" i="5"/>
  <c r="C418" i="5"/>
  <c r="AC418" i="5"/>
  <c r="D418" i="5"/>
  <c r="H418" i="5"/>
  <c r="AA418" i="5"/>
  <c r="K418" i="5"/>
  <c r="L418" i="5"/>
  <c r="N418" i="5"/>
  <c r="P418" i="5"/>
  <c r="Q418" i="5"/>
  <c r="T418" i="5"/>
  <c r="Y418" i="5"/>
  <c r="AF418" i="5"/>
  <c r="A419" i="5"/>
  <c r="I419" i="5"/>
  <c r="B419" i="5"/>
  <c r="AB419" i="5"/>
  <c r="S419" i="5"/>
  <c r="R419" i="5"/>
  <c r="C419" i="5"/>
  <c r="AC419" i="5"/>
  <c r="D419" i="5"/>
  <c r="H419" i="5"/>
  <c r="AA419" i="5"/>
  <c r="K419" i="5"/>
  <c r="L419" i="5"/>
  <c r="N419" i="5"/>
  <c r="P419" i="5"/>
  <c r="Q419" i="5"/>
  <c r="T419" i="5"/>
  <c r="Y419" i="5"/>
  <c r="AF419" i="5"/>
  <c r="A420" i="5"/>
  <c r="I420" i="5"/>
  <c r="B420" i="5"/>
  <c r="AB420" i="5"/>
  <c r="S420" i="5"/>
  <c r="R420" i="5"/>
  <c r="C420" i="5"/>
  <c r="AC420" i="5"/>
  <c r="D420" i="5"/>
  <c r="H420" i="5"/>
  <c r="AA420" i="5"/>
  <c r="K420" i="5"/>
  <c r="L420" i="5"/>
  <c r="N420" i="5"/>
  <c r="P420" i="5"/>
  <c r="Q420" i="5"/>
  <c r="T420" i="5"/>
  <c r="Y420" i="5"/>
  <c r="AF420" i="5"/>
  <c r="A421" i="5"/>
  <c r="I421" i="5"/>
  <c r="B421" i="5"/>
  <c r="AB421" i="5"/>
  <c r="S421" i="5"/>
  <c r="R421" i="5"/>
  <c r="C421" i="5"/>
  <c r="AC421" i="5"/>
  <c r="D421" i="5"/>
  <c r="H421" i="5"/>
  <c r="AA421" i="5"/>
  <c r="K421" i="5"/>
  <c r="L421" i="5"/>
  <c r="N421" i="5"/>
  <c r="P421" i="5"/>
  <c r="Q421" i="5"/>
  <c r="T421" i="5"/>
  <c r="Y421" i="5"/>
  <c r="AF421" i="5"/>
  <c r="A422" i="5"/>
  <c r="I422" i="5"/>
  <c r="B422" i="5"/>
  <c r="AB422" i="5"/>
  <c r="S422" i="5"/>
  <c r="R422" i="5"/>
  <c r="C422" i="5"/>
  <c r="AC422" i="5"/>
  <c r="D422" i="5"/>
  <c r="H422" i="5"/>
  <c r="AA422" i="5"/>
  <c r="K422" i="5"/>
  <c r="L422" i="5"/>
  <c r="N422" i="5"/>
  <c r="P422" i="5"/>
  <c r="Q422" i="5"/>
  <c r="T422" i="5"/>
  <c r="Y422" i="5"/>
  <c r="AF422" i="5"/>
  <c r="A423" i="5"/>
  <c r="I423" i="5"/>
  <c r="B423" i="5"/>
  <c r="AB423" i="5"/>
  <c r="S423" i="5"/>
  <c r="R423" i="5"/>
  <c r="C423" i="5"/>
  <c r="AC423" i="5"/>
  <c r="D423" i="5"/>
  <c r="H423" i="5"/>
  <c r="AA423" i="5"/>
  <c r="K423" i="5"/>
  <c r="L423" i="5"/>
  <c r="N423" i="5"/>
  <c r="P423" i="5"/>
  <c r="Q423" i="5"/>
  <c r="T423" i="5"/>
  <c r="Y423" i="5"/>
  <c r="AF423" i="5"/>
  <c r="A424" i="5"/>
  <c r="I424" i="5"/>
  <c r="B424" i="5"/>
  <c r="Y424" i="5"/>
  <c r="S424" i="5"/>
  <c r="R424" i="5"/>
  <c r="C424" i="5"/>
  <c r="D424" i="5"/>
  <c r="H424" i="5"/>
  <c r="K424" i="5"/>
  <c r="L424" i="5"/>
  <c r="N424" i="5"/>
  <c r="P424" i="5"/>
  <c r="Q424" i="5"/>
  <c r="T424" i="5"/>
  <c r="AA424" i="5"/>
  <c r="AB424" i="5"/>
  <c r="AC424" i="5"/>
  <c r="AF424" i="5"/>
  <c r="A425" i="5"/>
  <c r="I425" i="5"/>
  <c r="B425" i="5"/>
  <c r="Y425" i="5"/>
  <c r="S425" i="5"/>
  <c r="R425" i="5"/>
  <c r="C425" i="5"/>
  <c r="D425" i="5"/>
  <c r="H425" i="5"/>
  <c r="K425" i="5"/>
  <c r="L425" i="5"/>
  <c r="N425" i="5"/>
  <c r="P425" i="5"/>
  <c r="Q425" i="5"/>
  <c r="T425" i="5"/>
  <c r="AA425" i="5"/>
  <c r="AB425" i="5"/>
  <c r="AC425" i="5"/>
  <c r="AF425" i="5"/>
  <c r="A426" i="5"/>
  <c r="I426" i="5"/>
  <c r="B426" i="5"/>
  <c r="Y426" i="5"/>
  <c r="S426" i="5"/>
  <c r="R426" i="5"/>
  <c r="C426" i="5"/>
  <c r="D426" i="5"/>
  <c r="H426" i="5"/>
  <c r="K426" i="5"/>
  <c r="L426" i="5"/>
  <c r="N426" i="5"/>
  <c r="P426" i="5"/>
  <c r="Q426" i="5"/>
  <c r="T426" i="5"/>
  <c r="AA426" i="5"/>
  <c r="AB426" i="5"/>
  <c r="AC426" i="5"/>
  <c r="AF426" i="5"/>
  <c r="A427" i="5"/>
  <c r="I427" i="5"/>
  <c r="B427" i="5"/>
  <c r="Y427" i="5"/>
  <c r="S427" i="5"/>
  <c r="R427" i="5"/>
  <c r="C427" i="5"/>
  <c r="D427" i="5"/>
  <c r="H427" i="5"/>
  <c r="K427" i="5"/>
  <c r="L427" i="5"/>
  <c r="N427" i="5"/>
  <c r="P427" i="5"/>
  <c r="Q427" i="5"/>
  <c r="T427" i="5"/>
  <c r="AA427" i="5"/>
  <c r="AB427" i="5"/>
  <c r="AC427" i="5"/>
  <c r="AF427" i="5"/>
  <c r="A428" i="5"/>
  <c r="I428" i="5"/>
  <c r="B428" i="5"/>
  <c r="Y428" i="5"/>
  <c r="S428" i="5"/>
  <c r="R428" i="5"/>
  <c r="C428" i="5"/>
  <c r="D428" i="5"/>
  <c r="H428" i="5"/>
  <c r="K428" i="5"/>
  <c r="L428" i="5"/>
  <c r="N428" i="5"/>
  <c r="P428" i="5"/>
  <c r="Q428" i="5"/>
  <c r="T428" i="5"/>
  <c r="AA428" i="5"/>
  <c r="AB428" i="5"/>
  <c r="AC428" i="5"/>
  <c r="AF428" i="5"/>
  <c r="A429" i="5"/>
  <c r="I429" i="5"/>
  <c r="B429" i="5"/>
  <c r="Y429" i="5"/>
  <c r="S429" i="5"/>
  <c r="R429" i="5"/>
  <c r="C429" i="5"/>
  <c r="D429" i="5"/>
  <c r="H429" i="5"/>
  <c r="K429" i="5"/>
  <c r="L429" i="5"/>
  <c r="N429" i="5"/>
  <c r="P429" i="5"/>
  <c r="Q429" i="5"/>
  <c r="T429" i="5"/>
  <c r="AA429" i="5"/>
  <c r="AB429" i="5"/>
  <c r="AC429" i="5"/>
  <c r="AF429" i="5"/>
  <c r="A430" i="5"/>
  <c r="I430" i="5"/>
  <c r="B430" i="5"/>
  <c r="Y430" i="5"/>
  <c r="S430" i="5"/>
  <c r="R430" i="5"/>
  <c r="C430" i="5"/>
  <c r="D430" i="5"/>
  <c r="H430" i="5"/>
  <c r="K430" i="5"/>
  <c r="L430" i="5"/>
  <c r="N430" i="5"/>
  <c r="P430" i="5"/>
  <c r="Q430" i="5"/>
  <c r="T430" i="5"/>
  <c r="AA430" i="5"/>
  <c r="AB430" i="5"/>
  <c r="AC430" i="5"/>
  <c r="AF430" i="5"/>
  <c r="A431" i="5"/>
  <c r="I431" i="5"/>
  <c r="B431" i="5"/>
  <c r="AB431" i="5"/>
  <c r="S431" i="5"/>
  <c r="R431" i="5"/>
  <c r="C431" i="5"/>
  <c r="AC431" i="5"/>
  <c r="D431" i="5"/>
  <c r="H431" i="5"/>
  <c r="AA431" i="5"/>
  <c r="K431" i="5"/>
  <c r="L431" i="5"/>
  <c r="N431" i="5"/>
  <c r="P431" i="5"/>
  <c r="Q431" i="5"/>
  <c r="T431" i="5"/>
  <c r="Y431" i="5"/>
  <c r="AF431" i="5"/>
  <c r="A432" i="5"/>
  <c r="I432" i="5"/>
  <c r="B432" i="5"/>
  <c r="AB432" i="5"/>
  <c r="S432" i="5"/>
  <c r="R432" i="5"/>
  <c r="C432" i="5"/>
  <c r="AC432" i="5"/>
  <c r="D432" i="5"/>
  <c r="H432" i="5"/>
  <c r="AA432" i="5"/>
  <c r="K432" i="5"/>
  <c r="L432" i="5"/>
  <c r="N432" i="5"/>
  <c r="P432" i="5"/>
  <c r="Q432" i="5"/>
  <c r="T432" i="5"/>
  <c r="Y432" i="5"/>
  <c r="AF432" i="5"/>
  <c r="A433" i="5"/>
  <c r="I433" i="5"/>
  <c r="B433" i="5"/>
  <c r="AB433" i="5"/>
  <c r="S433" i="5"/>
  <c r="R433" i="5"/>
  <c r="C433" i="5"/>
  <c r="AC433" i="5"/>
  <c r="D433" i="5"/>
  <c r="H433" i="5"/>
  <c r="AA433" i="5"/>
  <c r="K433" i="5"/>
  <c r="L433" i="5"/>
  <c r="N433" i="5"/>
  <c r="P433" i="5"/>
  <c r="Q433" i="5"/>
  <c r="T433" i="5"/>
  <c r="Y433" i="5"/>
  <c r="AF433" i="5"/>
  <c r="A434" i="5"/>
  <c r="I434" i="5"/>
  <c r="B434" i="5"/>
  <c r="AB434" i="5"/>
  <c r="S434" i="5"/>
  <c r="R434" i="5"/>
  <c r="C434" i="5"/>
  <c r="AC434" i="5"/>
  <c r="D434" i="5"/>
  <c r="H434" i="5"/>
  <c r="AA434" i="5"/>
  <c r="K434" i="5"/>
  <c r="L434" i="5"/>
  <c r="N434" i="5"/>
  <c r="P434" i="5"/>
  <c r="Q434" i="5"/>
  <c r="T434" i="5"/>
  <c r="Y434" i="5"/>
  <c r="AF434" i="5"/>
  <c r="A435" i="5"/>
  <c r="I435" i="5"/>
  <c r="B435" i="5"/>
  <c r="AB435" i="5"/>
  <c r="S435" i="5"/>
  <c r="R435" i="5"/>
  <c r="C435" i="5"/>
  <c r="AC435" i="5"/>
  <c r="D435" i="5"/>
  <c r="H435" i="5"/>
  <c r="AA435" i="5"/>
  <c r="K435" i="5"/>
  <c r="L435" i="5"/>
  <c r="N435" i="5"/>
  <c r="P435" i="5"/>
  <c r="Q435" i="5"/>
  <c r="T435" i="5"/>
  <c r="Y435" i="5"/>
  <c r="AF435" i="5"/>
  <c r="A436" i="5"/>
  <c r="I436" i="5"/>
  <c r="B436" i="5"/>
  <c r="AB436" i="5"/>
  <c r="S436" i="5"/>
  <c r="R436" i="5"/>
  <c r="C436" i="5"/>
  <c r="AC436" i="5"/>
  <c r="D436" i="5"/>
  <c r="H436" i="5"/>
  <c r="AA436" i="5"/>
  <c r="K436" i="5"/>
  <c r="L436" i="5"/>
  <c r="N436" i="5"/>
  <c r="P436" i="5"/>
  <c r="Q436" i="5"/>
  <c r="T436" i="5"/>
  <c r="Y436" i="5"/>
  <c r="AF436" i="5"/>
  <c r="A437" i="5"/>
  <c r="I437" i="5"/>
  <c r="B437" i="5"/>
  <c r="AB437" i="5"/>
  <c r="S437" i="5"/>
  <c r="R437" i="5"/>
  <c r="C437" i="5"/>
  <c r="AC437" i="5"/>
  <c r="D437" i="5"/>
  <c r="H437" i="5"/>
  <c r="AA437" i="5"/>
  <c r="K437" i="5"/>
  <c r="L437" i="5"/>
  <c r="N437" i="5"/>
  <c r="P437" i="5"/>
  <c r="Q437" i="5"/>
  <c r="T437" i="5"/>
  <c r="Y437" i="5"/>
  <c r="AF437" i="5"/>
  <c r="A438" i="5"/>
  <c r="I438" i="5"/>
  <c r="B438" i="5"/>
  <c r="AB438" i="5"/>
  <c r="S438" i="5"/>
  <c r="R438" i="5"/>
  <c r="C438" i="5"/>
  <c r="AC438" i="5"/>
  <c r="D438" i="5"/>
  <c r="H438" i="5"/>
  <c r="AA438" i="5"/>
  <c r="K438" i="5"/>
  <c r="L438" i="5"/>
  <c r="N438" i="5"/>
  <c r="P438" i="5"/>
  <c r="Q438" i="5"/>
  <c r="T438" i="5"/>
  <c r="Y438" i="5"/>
  <c r="AF438" i="5"/>
  <c r="A439" i="5"/>
  <c r="I439" i="5"/>
  <c r="B439" i="5"/>
  <c r="AB439" i="5"/>
  <c r="S439" i="5"/>
  <c r="R439" i="5"/>
  <c r="C439" i="5"/>
  <c r="AC439" i="5"/>
  <c r="D439" i="5"/>
  <c r="H439" i="5"/>
  <c r="AA439" i="5"/>
  <c r="K439" i="5"/>
  <c r="L439" i="5"/>
  <c r="N439" i="5"/>
  <c r="P439" i="5"/>
  <c r="Q439" i="5"/>
  <c r="T439" i="5"/>
  <c r="Y439" i="5"/>
  <c r="AF439" i="5"/>
  <c r="A440" i="5"/>
  <c r="I440" i="5"/>
  <c r="B440" i="5"/>
  <c r="AB440" i="5"/>
  <c r="S440" i="5"/>
  <c r="R440" i="5"/>
  <c r="C440" i="5"/>
  <c r="AC440" i="5"/>
  <c r="D440" i="5"/>
  <c r="H440" i="5"/>
  <c r="AA440" i="5"/>
  <c r="K440" i="5"/>
  <c r="L440" i="5"/>
  <c r="N440" i="5"/>
  <c r="P440" i="5"/>
  <c r="Q440" i="5"/>
  <c r="T440" i="5"/>
  <c r="Y440" i="5"/>
  <c r="AF440" i="5"/>
  <c r="A441" i="5"/>
  <c r="I441" i="5"/>
  <c r="B441" i="5"/>
  <c r="AB441" i="5"/>
  <c r="S441" i="5"/>
  <c r="R441" i="5"/>
  <c r="C441" i="5"/>
  <c r="AC441" i="5"/>
  <c r="D441" i="5"/>
  <c r="H441" i="5"/>
  <c r="AA441" i="5"/>
  <c r="K441" i="5"/>
  <c r="L441" i="5"/>
  <c r="N441" i="5"/>
  <c r="P441" i="5"/>
  <c r="Q441" i="5"/>
  <c r="T441" i="5"/>
  <c r="Y441" i="5"/>
  <c r="AF441" i="5"/>
  <c r="A442" i="5"/>
  <c r="I442" i="5"/>
  <c r="B442" i="5"/>
  <c r="AB442" i="5"/>
  <c r="S442" i="5"/>
  <c r="R442" i="5"/>
  <c r="C442" i="5"/>
  <c r="AC442" i="5"/>
  <c r="D442" i="5"/>
  <c r="H442" i="5"/>
  <c r="AA442" i="5"/>
  <c r="K442" i="5"/>
  <c r="L442" i="5"/>
  <c r="N442" i="5"/>
  <c r="P442" i="5"/>
  <c r="Q442" i="5"/>
  <c r="T442" i="5"/>
  <c r="Y442" i="5"/>
  <c r="AF442" i="5"/>
  <c r="A443" i="5"/>
  <c r="I443" i="5"/>
  <c r="B443" i="5"/>
  <c r="AB443" i="5"/>
  <c r="S443" i="5"/>
  <c r="R443" i="5"/>
  <c r="C443" i="5"/>
  <c r="AC443" i="5"/>
  <c r="D443" i="5"/>
  <c r="H443" i="5"/>
  <c r="AA443" i="5"/>
  <c r="K443" i="5"/>
  <c r="L443" i="5"/>
  <c r="N443" i="5"/>
  <c r="P443" i="5"/>
  <c r="Q443" i="5"/>
  <c r="T443" i="5"/>
  <c r="Y443" i="5"/>
  <c r="AF443" i="5"/>
  <c r="A444" i="5"/>
  <c r="I444" i="5"/>
  <c r="B444" i="5"/>
  <c r="AB444" i="5"/>
  <c r="S444" i="5"/>
  <c r="R444" i="5"/>
  <c r="C444" i="5"/>
  <c r="AC444" i="5"/>
  <c r="D444" i="5"/>
  <c r="H444" i="5"/>
  <c r="AA444" i="5"/>
  <c r="K444" i="5"/>
  <c r="L444" i="5"/>
  <c r="N444" i="5"/>
  <c r="P444" i="5"/>
  <c r="Q444" i="5"/>
  <c r="T444" i="5"/>
  <c r="Y444" i="5"/>
  <c r="AF444" i="5"/>
  <c r="A445" i="5"/>
  <c r="I445" i="5"/>
  <c r="B445" i="5"/>
  <c r="AB445" i="5"/>
  <c r="S445" i="5"/>
  <c r="R445" i="5"/>
  <c r="C445" i="5"/>
  <c r="AC445" i="5"/>
  <c r="D445" i="5"/>
  <c r="H445" i="5"/>
  <c r="AA445" i="5"/>
  <c r="K445" i="5"/>
  <c r="L445" i="5"/>
  <c r="N445" i="5"/>
  <c r="P445" i="5"/>
  <c r="Q445" i="5"/>
  <c r="T445" i="5"/>
  <c r="Y445" i="5"/>
  <c r="AF445" i="5"/>
  <c r="A446" i="5"/>
  <c r="I446" i="5"/>
  <c r="B446" i="5"/>
  <c r="AB446" i="5"/>
  <c r="S446" i="5"/>
  <c r="R446" i="5"/>
  <c r="C446" i="5"/>
  <c r="AC446" i="5"/>
  <c r="D446" i="5"/>
  <c r="H446" i="5"/>
  <c r="AA446" i="5"/>
  <c r="K446" i="5"/>
  <c r="L446" i="5"/>
  <c r="N446" i="5"/>
  <c r="P446" i="5"/>
  <c r="Q446" i="5"/>
  <c r="T446" i="5"/>
  <c r="Y446" i="5"/>
  <c r="AF446" i="5"/>
  <c r="A447" i="5"/>
  <c r="I447" i="5"/>
  <c r="B447" i="5"/>
  <c r="AB447" i="5"/>
  <c r="S447" i="5"/>
  <c r="R447" i="5"/>
  <c r="C447" i="5"/>
  <c r="AC447" i="5"/>
  <c r="D447" i="5"/>
  <c r="H447" i="5"/>
  <c r="AA447" i="5"/>
  <c r="K447" i="5"/>
  <c r="L447" i="5"/>
  <c r="N447" i="5"/>
  <c r="P447" i="5"/>
  <c r="Q447" i="5"/>
  <c r="T447" i="5"/>
  <c r="Y447" i="5"/>
  <c r="AF447" i="5"/>
  <c r="A448" i="5"/>
  <c r="I448" i="5"/>
  <c r="B448" i="5"/>
  <c r="AB448" i="5"/>
  <c r="S448" i="5"/>
  <c r="R448" i="5"/>
  <c r="C448" i="5"/>
  <c r="AC448" i="5"/>
  <c r="D448" i="5"/>
  <c r="H448" i="5"/>
  <c r="AA448" i="5"/>
  <c r="K448" i="5"/>
  <c r="L448" i="5"/>
  <c r="N448" i="5"/>
  <c r="P448" i="5"/>
  <c r="Q448" i="5"/>
  <c r="T448" i="5"/>
  <c r="Y448" i="5"/>
  <c r="AF448" i="5"/>
  <c r="A449" i="5"/>
  <c r="I449" i="5"/>
  <c r="B449" i="5"/>
  <c r="AB449" i="5"/>
  <c r="S449" i="5"/>
  <c r="R449" i="5"/>
  <c r="C449" i="5"/>
  <c r="AC449" i="5"/>
  <c r="D449" i="5"/>
  <c r="H449" i="5"/>
  <c r="AA449" i="5"/>
  <c r="K449" i="5"/>
  <c r="L449" i="5"/>
  <c r="N449" i="5"/>
  <c r="P449" i="5"/>
  <c r="Q449" i="5"/>
  <c r="T449" i="5"/>
  <c r="Y449" i="5"/>
  <c r="AF449" i="5"/>
  <c r="A450" i="5"/>
  <c r="I450" i="5"/>
  <c r="B450" i="5"/>
  <c r="AB450" i="5"/>
  <c r="S450" i="5"/>
  <c r="R450" i="5"/>
  <c r="C450" i="5"/>
  <c r="AC450" i="5"/>
  <c r="D450" i="5"/>
  <c r="H450" i="5"/>
  <c r="AA450" i="5"/>
  <c r="K450" i="5"/>
  <c r="L450" i="5"/>
  <c r="N450" i="5"/>
  <c r="P450" i="5"/>
  <c r="Q450" i="5"/>
  <c r="T450" i="5"/>
  <c r="Y450" i="5"/>
  <c r="AF450" i="5"/>
  <c r="A451" i="5"/>
  <c r="I451" i="5"/>
  <c r="B451" i="5"/>
  <c r="AB451" i="5"/>
  <c r="S451" i="5"/>
  <c r="R451" i="5"/>
  <c r="C451" i="5"/>
  <c r="AC451" i="5"/>
  <c r="D451" i="5"/>
  <c r="H451" i="5"/>
  <c r="AA451" i="5"/>
  <c r="K451" i="5"/>
  <c r="L451" i="5"/>
  <c r="N451" i="5"/>
  <c r="P451" i="5"/>
  <c r="Q451" i="5"/>
  <c r="T451" i="5"/>
  <c r="Y451" i="5"/>
  <c r="AF451" i="5"/>
  <c r="A452" i="5"/>
  <c r="I452" i="5"/>
  <c r="B452" i="5"/>
  <c r="AB452" i="5"/>
  <c r="S452" i="5"/>
  <c r="R452" i="5"/>
  <c r="C452" i="5"/>
  <c r="AC452" i="5"/>
  <c r="D452" i="5"/>
  <c r="H452" i="5"/>
  <c r="AA452" i="5"/>
  <c r="K452" i="5"/>
  <c r="L452" i="5"/>
  <c r="N452" i="5"/>
  <c r="P452" i="5"/>
  <c r="Q452" i="5"/>
  <c r="T452" i="5"/>
  <c r="Y452" i="5"/>
  <c r="AF452" i="5"/>
  <c r="A453" i="5"/>
  <c r="I453" i="5"/>
  <c r="B453" i="5"/>
  <c r="Y453" i="5"/>
  <c r="S453" i="5"/>
  <c r="R453" i="5"/>
  <c r="C453" i="5"/>
  <c r="D453" i="5"/>
  <c r="H453" i="5"/>
  <c r="K453" i="5"/>
  <c r="L453" i="5"/>
  <c r="N453" i="5"/>
  <c r="P453" i="5"/>
  <c r="Q453" i="5"/>
  <c r="T453" i="5"/>
  <c r="AA453" i="5"/>
  <c r="AB453" i="5"/>
  <c r="AC453" i="5"/>
  <c r="AF453" i="5"/>
  <c r="A454" i="5"/>
  <c r="I454" i="5"/>
  <c r="B454" i="5"/>
  <c r="Y454" i="5"/>
  <c r="S454" i="5"/>
  <c r="R454" i="5"/>
  <c r="C454" i="5"/>
  <c r="D454" i="5"/>
  <c r="H454" i="5"/>
  <c r="K454" i="5"/>
  <c r="L454" i="5"/>
  <c r="N454" i="5"/>
  <c r="P454" i="5"/>
  <c r="Q454" i="5"/>
  <c r="T454" i="5"/>
  <c r="AA454" i="5"/>
  <c r="AB454" i="5"/>
  <c r="AC454" i="5"/>
  <c r="AF454" i="5"/>
  <c r="A455" i="5"/>
  <c r="I455" i="5"/>
  <c r="B455" i="5"/>
  <c r="Y455" i="5"/>
  <c r="S455" i="5"/>
  <c r="R455" i="5"/>
  <c r="C455" i="5"/>
  <c r="D455" i="5"/>
  <c r="H455" i="5"/>
  <c r="K455" i="5"/>
  <c r="L455" i="5"/>
  <c r="N455" i="5"/>
  <c r="P455" i="5"/>
  <c r="Q455" i="5"/>
  <c r="T455" i="5"/>
  <c r="AA455" i="5"/>
  <c r="AB455" i="5"/>
  <c r="AC455" i="5"/>
  <c r="AF455" i="5"/>
  <c r="A456" i="5"/>
  <c r="I456" i="5"/>
  <c r="B456" i="5"/>
  <c r="Y456" i="5"/>
  <c r="S456" i="5"/>
  <c r="R456" i="5"/>
  <c r="C456" i="5"/>
  <c r="D456" i="5"/>
  <c r="H456" i="5"/>
  <c r="K456" i="5"/>
  <c r="L456" i="5"/>
  <c r="N456" i="5"/>
  <c r="P456" i="5"/>
  <c r="Q456" i="5"/>
  <c r="T456" i="5"/>
  <c r="AA456" i="5"/>
  <c r="AB456" i="5"/>
  <c r="AC456" i="5"/>
  <c r="AF456" i="5"/>
  <c r="A457" i="5"/>
  <c r="I457" i="5"/>
  <c r="B457" i="5"/>
  <c r="Y457" i="5"/>
  <c r="S457" i="5"/>
  <c r="R457" i="5"/>
  <c r="C457" i="5"/>
  <c r="D457" i="5"/>
  <c r="H457" i="5"/>
  <c r="K457" i="5"/>
  <c r="L457" i="5"/>
  <c r="N457" i="5"/>
  <c r="P457" i="5"/>
  <c r="Q457" i="5"/>
  <c r="T457" i="5"/>
  <c r="AA457" i="5"/>
  <c r="AB457" i="5"/>
  <c r="AC457" i="5"/>
  <c r="AF457" i="5"/>
  <c r="A458" i="5"/>
  <c r="I458" i="5"/>
  <c r="B458" i="5"/>
  <c r="Y458" i="5"/>
  <c r="S458" i="5"/>
  <c r="R458" i="5"/>
  <c r="C458" i="5"/>
  <c r="D458" i="5"/>
  <c r="H458" i="5"/>
  <c r="K458" i="5"/>
  <c r="L458" i="5"/>
  <c r="N458" i="5"/>
  <c r="P458" i="5"/>
  <c r="Q458" i="5"/>
  <c r="T458" i="5"/>
  <c r="AA458" i="5"/>
  <c r="AB458" i="5"/>
  <c r="AC458" i="5"/>
  <c r="AF458" i="5"/>
  <c r="A459" i="5"/>
  <c r="I459" i="5"/>
  <c r="B459" i="5"/>
  <c r="Y459" i="5"/>
  <c r="S459" i="5"/>
  <c r="R459" i="5"/>
  <c r="C459" i="5"/>
  <c r="D459" i="5"/>
  <c r="H459" i="5"/>
  <c r="K459" i="5"/>
  <c r="L459" i="5"/>
  <c r="N459" i="5"/>
  <c r="P459" i="5"/>
  <c r="Q459" i="5"/>
  <c r="T459" i="5"/>
  <c r="AA459" i="5"/>
  <c r="AB459" i="5"/>
  <c r="AC459" i="5"/>
  <c r="AF459" i="5"/>
  <c r="A460" i="5"/>
  <c r="I460" i="5"/>
  <c r="B460" i="5"/>
  <c r="Y460" i="5"/>
  <c r="S460" i="5"/>
  <c r="R460" i="5"/>
  <c r="C460" i="5"/>
  <c r="D460" i="5"/>
  <c r="H460" i="5"/>
  <c r="K460" i="5"/>
  <c r="L460" i="5"/>
  <c r="N460" i="5"/>
  <c r="P460" i="5"/>
  <c r="Q460" i="5"/>
  <c r="T460" i="5"/>
  <c r="AA460" i="5"/>
  <c r="AB460" i="5"/>
  <c r="AC460" i="5"/>
  <c r="AF460" i="5"/>
  <c r="A461" i="5"/>
  <c r="I461" i="5"/>
  <c r="B461" i="5"/>
  <c r="Y461" i="5"/>
  <c r="S461" i="5"/>
  <c r="R461" i="5"/>
  <c r="C461" i="5"/>
  <c r="D461" i="5"/>
  <c r="H461" i="5"/>
  <c r="K461" i="5"/>
  <c r="L461" i="5"/>
  <c r="N461" i="5"/>
  <c r="P461" i="5"/>
  <c r="Q461" i="5"/>
  <c r="T461" i="5"/>
  <c r="AA461" i="5"/>
  <c r="AB461" i="5"/>
  <c r="AC461" i="5"/>
  <c r="AF461" i="5"/>
  <c r="A462" i="5"/>
  <c r="I462" i="5"/>
  <c r="B462" i="5"/>
  <c r="Y462" i="5"/>
  <c r="S462" i="5"/>
  <c r="R462" i="5"/>
  <c r="C462" i="5"/>
  <c r="D462" i="5"/>
  <c r="H462" i="5"/>
  <c r="K462" i="5"/>
  <c r="L462" i="5"/>
  <c r="N462" i="5"/>
  <c r="P462" i="5"/>
  <c r="Q462" i="5"/>
  <c r="T462" i="5"/>
  <c r="AA462" i="5"/>
  <c r="AB462" i="5"/>
  <c r="AC462" i="5"/>
  <c r="AF462" i="5"/>
  <c r="A463" i="5"/>
  <c r="I463" i="5"/>
  <c r="B463" i="5"/>
  <c r="Y463" i="5"/>
  <c r="S463" i="5"/>
  <c r="R463" i="5"/>
  <c r="C463" i="5"/>
  <c r="D463" i="5"/>
  <c r="H463" i="5"/>
  <c r="K463" i="5"/>
  <c r="L463" i="5"/>
  <c r="N463" i="5"/>
  <c r="P463" i="5"/>
  <c r="Q463" i="5"/>
  <c r="T463" i="5"/>
  <c r="AA463" i="5"/>
  <c r="AB463" i="5"/>
  <c r="AC463" i="5"/>
  <c r="AF463" i="5"/>
  <c r="A464" i="5"/>
  <c r="I464" i="5"/>
  <c r="B464" i="5"/>
  <c r="Y464" i="5"/>
  <c r="S464" i="5"/>
  <c r="R464" i="5"/>
  <c r="C464" i="5"/>
  <c r="D464" i="5"/>
  <c r="H464" i="5"/>
  <c r="K464" i="5"/>
  <c r="L464" i="5"/>
  <c r="N464" i="5"/>
  <c r="P464" i="5"/>
  <c r="Q464" i="5"/>
  <c r="T464" i="5"/>
  <c r="AA464" i="5"/>
  <c r="AB464" i="5"/>
  <c r="AC464" i="5"/>
  <c r="AF464" i="5"/>
  <c r="A465" i="5"/>
  <c r="I465" i="5"/>
  <c r="B465" i="5"/>
  <c r="Y465" i="5"/>
  <c r="S465" i="5"/>
  <c r="R465" i="5"/>
  <c r="C465" i="5"/>
  <c r="D465" i="5"/>
  <c r="H465" i="5"/>
  <c r="K465" i="5"/>
  <c r="L465" i="5"/>
  <c r="N465" i="5"/>
  <c r="P465" i="5"/>
  <c r="Q465" i="5"/>
  <c r="T465" i="5"/>
  <c r="AA465" i="5"/>
  <c r="AB465" i="5"/>
  <c r="AC465" i="5"/>
  <c r="AF465" i="5"/>
  <c r="A466" i="5"/>
  <c r="I466" i="5"/>
  <c r="B466" i="5"/>
  <c r="Y466" i="5"/>
  <c r="S466" i="5"/>
  <c r="R466" i="5"/>
  <c r="C466" i="5"/>
  <c r="D466" i="5"/>
  <c r="H466" i="5"/>
  <c r="K466" i="5"/>
  <c r="L466" i="5"/>
  <c r="N466" i="5"/>
  <c r="P466" i="5"/>
  <c r="Q466" i="5"/>
  <c r="T466" i="5"/>
  <c r="AA466" i="5"/>
  <c r="AB466" i="5"/>
  <c r="AC466" i="5"/>
  <c r="AF466" i="5"/>
  <c r="A467" i="5"/>
  <c r="I467" i="5"/>
  <c r="B467" i="5"/>
  <c r="Y467" i="5"/>
  <c r="S467" i="5"/>
  <c r="R467" i="5"/>
  <c r="C467" i="5"/>
  <c r="D467" i="5"/>
  <c r="H467" i="5"/>
  <c r="K467" i="5"/>
  <c r="L467" i="5"/>
  <c r="N467" i="5"/>
  <c r="P467" i="5"/>
  <c r="Q467" i="5"/>
  <c r="T467" i="5"/>
  <c r="AA467" i="5"/>
  <c r="AB467" i="5"/>
  <c r="AC467" i="5"/>
  <c r="AF467" i="5"/>
  <c r="A468" i="5"/>
  <c r="I468" i="5"/>
  <c r="B468" i="5"/>
  <c r="Y468" i="5"/>
  <c r="S468" i="5"/>
  <c r="R468" i="5"/>
  <c r="C468" i="5"/>
  <c r="D468" i="5"/>
  <c r="H468" i="5"/>
  <c r="K468" i="5"/>
  <c r="L468" i="5"/>
  <c r="N468" i="5"/>
  <c r="P468" i="5"/>
  <c r="Q468" i="5"/>
  <c r="T468" i="5"/>
  <c r="AA468" i="5"/>
  <c r="AB468" i="5"/>
  <c r="AC468" i="5"/>
  <c r="AF468" i="5"/>
  <c r="A469" i="5"/>
  <c r="I469" i="5"/>
  <c r="B469" i="5"/>
  <c r="Y469" i="5"/>
  <c r="S469" i="5"/>
  <c r="R469" i="5"/>
  <c r="C469" i="5"/>
  <c r="D469" i="5"/>
  <c r="H469" i="5"/>
  <c r="K469" i="5"/>
  <c r="L469" i="5"/>
  <c r="N469" i="5"/>
  <c r="P469" i="5"/>
  <c r="Q469" i="5"/>
  <c r="T469" i="5"/>
  <c r="AA469" i="5"/>
  <c r="AB469" i="5"/>
  <c r="AC469" i="5"/>
  <c r="AF469" i="5"/>
  <c r="A470" i="5"/>
  <c r="I470" i="5"/>
  <c r="B470" i="5"/>
  <c r="Y470" i="5"/>
  <c r="S470" i="5"/>
  <c r="R470" i="5"/>
  <c r="C470" i="5"/>
  <c r="D470" i="5"/>
  <c r="H470" i="5"/>
  <c r="K470" i="5"/>
  <c r="L470" i="5"/>
  <c r="N470" i="5"/>
  <c r="P470" i="5"/>
  <c r="Q470" i="5"/>
  <c r="T470" i="5"/>
  <c r="AA470" i="5"/>
  <c r="AB470" i="5"/>
  <c r="AC470" i="5"/>
  <c r="AF470" i="5"/>
  <c r="A471" i="5"/>
  <c r="I471" i="5"/>
  <c r="B471" i="5"/>
  <c r="Y471" i="5"/>
  <c r="S471" i="5"/>
  <c r="R471" i="5"/>
  <c r="C471" i="5"/>
  <c r="D471" i="5"/>
  <c r="H471" i="5"/>
  <c r="K471" i="5"/>
  <c r="L471" i="5"/>
  <c r="N471" i="5"/>
  <c r="P471" i="5"/>
  <c r="Q471" i="5"/>
  <c r="T471" i="5"/>
  <c r="AA471" i="5"/>
  <c r="AB471" i="5"/>
  <c r="AC471" i="5"/>
  <c r="AF471" i="5"/>
  <c r="A472" i="5"/>
  <c r="I472" i="5"/>
  <c r="B472" i="5"/>
  <c r="Y472" i="5"/>
  <c r="S472" i="5"/>
  <c r="R472" i="5"/>
  <c r="C472" i="5"/>
  <c r="D472" i="5"/>
  <c r="H472" i="5"/>
  <c r="K472" i="5"/>
  <c r="L472" i="5"/>
  <c r="N472" i="5"/>
  <c r="P472" i="5"/>
  <c r="Q472" i="5"/>
  <c r="T472" i="5"/>
  <c r="AA472" i="5"/>
  <c r="AB472" i="5"/>
  <c r="AC472" i="5"/>
  <c r="AF472" i="5"/>
  <c r="A473" i="5"/>
  <c r="I473" i="5"/>
  <c r="B473" i="5"/>
  <c r="AB473" i="5"/>
  <c r="S473" i="5"/>
  <c r="R473" i="5"/>
  <c r="C473" i="5"/>
  <c r="AC473" i="5"/>
  <c r="D473" i="5"/>
  <c r="H473" i="5"/>
  <c r="AA473" i="5"/>
  <c r="K473" i="5"/>
  <c r="L473" i="5"/>
  <c r="N473" i="5"/>
  <c r="P473" i="5"/>
  <c r="Q473" i="5"/>
  <c r="T473" i="5"/>
  <c r="Y473" i="5"/>
  <c r="AF473" i="5"/>
  <c r="A474" i="5"/>
  <c r="I474" i="5"/>
  <c r="B474" i="5"/>
  <c r="AB474" i="5"/>
  <c r="S474" i="5"/>
  <c r="R474" i="5"/>
  <c r="C474" i="5"/>
  <c r="AC474" i="5"/>
  <c r="D474" i="5"/>
  <c r="H474" i="5"/>
  <c r="AA474" i="5"/>
  <c r="K474" i="5"/>
  <c r="L474" i="5"/>
  <c r="N474" i="5"/>
  <c r="P474" i="5"/>
  <c r="Q474" i="5"/>
  <c r="T474" i="5"/>
  <c r="Y474" i="5"/>
  <c r="AF474" i="5"/>
  <c r="A475" i="5"/>
  <c r="I475" i="5"/>
  <c r="B475" i="5"/>
  <c r="AB475" i="5"/>
  <c r="S475" i="5"/>
  <c r="R475" i="5"/>
  <c r="C475" i="5"/>
  <c r="AC475" i="5"/>
  <c r="D475" i="5"/>
  <c r="H475" i="5"/>
  <c r="AA475" i="5"/>
  <c r="K475" i="5"/>
  <c r="L475" i="5"/>
  <c r="N475" i="5"/>
  <c r="P475" i="5"/>
  <c r="Q475" i="5"/>
  <c r="T475" i="5"/>
  <c r="Y475" i="5"/>
  <c r="AF475" i="5"/>
  <c r="A476" i="5"/>
  <c r="I476" i="5"/>
  <c r="B476" i="5"/>
  <c r="AB476" i="5"/>
  <c r="S476" i="5"/>
  <c r="R476" i="5"/>
  <c r="C476" i="5"/>
  <c r="AC476" i="5"/>
  <c r="D476" i="5"/>
  <c r="H476" i="5"/>
  <c r="AA476" i="5"/>
  <c r="K476" i="5"/>
  <c r="L476" i="5"/>
  <c r="N476" i="5"/>
  <c r="P476" i="5"/>
  <c r="Q476" i="5"/>
  <c r="T476" i="5"/>
  <c r="Y476" i="5"/>
  <c r="AF476" i="5"/>
  <c r="A477" i="5"/>
  <c r="I477" i="5"/>
  <c r="B477" i="5"/>
  <c r="AB477" i="5"/>
  <c r="S477" i="5"/>
  <c r="R477" i="5"/>
  <c r="C477" i="5"/>
  <c r="AC477" i="5"/>
  <c r="D477" i="5"/>
  <c r="H477" i="5"/>
  <c r="AA477" i="5"/>
  <c r="K477" i="5"/>
  <c r="L477" i="5"/>
  <c r="N477" i="5"/>
  <c r="P477" i="5"/>
  <c r="Q477" i="5"/>
  <c r="T477" i="5"/>
  <c r="Y477" i="5"/>
  <c r="AF477" i="5"/>
  <c r="A478" i="5"/>
  <c r="I478" i="5"/>
  <c r="B478" i="5"/>
  <c r="AB478" i="5"/>
  <c r="S478" i="5"/>
  <c r="R478" i="5"/>
  <c r="C478" i="5"/>
  <c r="AC478" i="5"/>
  <c r="D478" i="5"/>
  <c r="H478" i="5"/>
  <c r="AA478" i="5"/>
  <c r="K478" i="5"/>
  <c r="L478" i="5"/>
  <c r="N478" i="5"/>
  <c r="P478" i="5"/>
  <c r="Q478" i="5"/>
  <c r="T478" i="5"/>
  <c r="Y478" i="5"/>
  <c r="AF478" i="5"/>
  <c r="A479" i="5"/>
  <c r="I479" i="5"/>
  <c r="B479" i="5"/>
  <c r="AB479" i="5"/>
  <c r="S479" i="5"/>
  <c r="R479" i="5"/>
  <c r="C479" i="5"/>
  <c r="AC479" i="5"/>
  <c r="D479" i="5"/>
  <c r="H479" i="5"/>
  <c r="AA479" i="5"/>
  <c r="K479" i="5"/>
  <c r="L479" i="5"/>
  <c r="N479" i="5"/>
  <c r="P479" i="5"/>
  <c r="Q479" i="5"/>
  <c r="T479" i="5"/>
  <c r="Y479" i="5"/>
  <c r="AF479" i="5"/>
  <c r="A480" i="5"/>
  <c r="I480" i="5"/>
  <c r="B480" i="5"/>
  <c r="AB480" i="5"/>
  <c r="S480" i="5"/>
  <c r="R480" i="5"/>
  <c r="C480" i="5"/>
  <c r="AC480" i="5"/>
  <c r="D480" i="5"/>
  <c r="H480" i="5"/>
  <c r="AA480" i="5"/>
  <c r="K480" i="5"/>
  <c r="L480" i="5"/>
  <c r="N480" i="5"/>
  <c r="P480" i="5"/>
  <c r="Q480" i="5"/>
  <c r="T480" i="5"/>
  <c r="Y480" i="5"/>
  <c r="AF480" i="5"/>
  <c r="A481" i="5"/>
  <c r="I481" i="5"/>
  <c r="B481" i="5"/>
  <c r="AB481" i="5"/>
  <c r="S481" i="5"/>
  <c r="R481" i="5"/>
  <c r="C481" i="5"/>
  <c r="AC481" i="5"/>
  <c r="D481" i="5"/>
  <c r="H481" i="5"/>
  <c r="AA481" i="5"/>
  <c r="K481" i="5"/>
  <c r="L481" i="5"/>
  <c r="N481" i="5"/>
  <c r="P481" i="5"/>
  <c r="Q481" i="5"/>
  <c r="T481" i="5"/>
  <c r="Y481" i="5"/>
  <c r="AF481" i="5"/>
  <c r="A482" i="5"/>
  <c r="I482" i="5"/>
  <c r="B482" i="5"/>
  <c r="AB482" i="5"/>
  <c r="S482" i="5"/>
  <c r="R482" i="5"/>
  <c r="C482" i="5"/>
  <c r="AC482" i="5"/>
  <c r="D482" i="5"/>
  <c r="H482" i="5"/>
  <c r="AA482" i="5"/>
  <c r="K482" i="5"/>
  <c r="L482" i="5"/>
  <c r="N482" i="5"/>
  <c r="P482" i="5"/>
  <c r="Q482" i="5"/>
  <c r="T482" i="5"/>
  <c r="Y482" i="5"/>
  <c r="AF482" i="5"/>
  <c r="A483" i="5"/>
  <c r="I483" i="5"/>
  <c r="B483" i="5"/>
  <c r="AB483" i="5"/>
  <c r="S483" i="5"/>
  <c r="R483" i="5"/>
  <c r="C483" i="5"/>
  <c r="AC483" i="5"/>
  <c r="D483" i="5"/>
  <c r="H483" i="5"/>
  <c r="AA483" i="5"/>
  <c r="K483" i="5"/>
  <c r="L483" i="5"/>
  <c r="N483" i="5"/>
  <c r="P483" i="5"/>
  <c r="Q483" i="5"/>
  <c r="T483" i="5"/>
  <c r="Y483" i="5"/>
  <c r="AF483" i="5"/>
  <c r="A484" i="5"/>
  <c r="I484" i="5"/>
  <c r="B484" i="5"/>
  <c r="AB484" i="5"/>
  <c r="S484" i="5"/>
  <c r="R484" i="5"/>
  <c r="C484" i="5"/>
  <c r="AC484" i="5"/>
  <c r="D484" i="5"/>
  <c r="H484" i="5"/>
  <c r="AA484" i="5"/>
  <c r="K484" i="5"/>
  <c r="L484" i="5"/>
  <c r="N484" i="5"/>
  <c r="P484" i="5"/>
  <c r="Q484" i="5"/>
  <c r="T484" i="5"/>
  <c r="Y484" i="5"/>
  <c r="AF484" i="5"/>
  <c r="A485" i="5"/>
  <c r="I485" i="5"/>
  <c r="B485" i="5"/>
  <c r="AB485" i="5"/>
  <c r="S485" i="5"/>
  <c r="R485" i="5"/>
  <c r="C485" i="5"/>
  <c r="AC485" i="5"/>
  <c r="D485" i="5"/>
  <c r="H485" i="5"/>
  <c r="AA485" i="5"/>
  <c r="K485" i="5"/>
  <c r="L485" i="5"/>
  <c r="N485" i="5"/>
  <c r="P485" i="5"/>
  <c r="Q485" i="5"/>
  <c r="T485" i="5"/>
  <c r="Y485" i="5"/>
  <c r="AF485" i="5"/>
  <c r="A486" i="5"/>
  <c r="I486" i="5"/>
  <c r="B486" i="5"/>
  <c r="AB486" i="5"/>
  <c r="S486" i="5"/>
  <c r="R486" i="5"/>
  <c r="C486" i="5"/>
  <c r="AC486" i="5"/>
  <c r="D486" i="5"/>
  <c r="H486" i="5"/>
  <c r="AA486" i="5"/>
  <c r="K486" i="5"/>
  <c r="L486" i="5"/>
  <c r="N486" i="5"/>
  <c r="P486" i="5"/>
  <c r="Q486" i="5"/>
  <c r="T486" i="5"/>
  <c r="Y486" i="5"/>
  <c r="AF486" i="5"/>
  <c r="A487" i="5"/>
  <c r="I487" i="5"/>
  <c r="B487" i="5"/>
  <c r="AB487" i="5"/>
  <c r="S487" i="5"/>
  <c r="R487" i="5"/>
  <c r="C487" i="5"/>
  <c r="AC487" i="5"/>
  <c r="D487" i="5"/>
  <c r="H487" i="5"/>
  <c r="AA487" i="5"/>
  <c r="K487" i="5"/>
  <c r="L487" i="5"/>
  <c r="N487" i="5"/>
  <c r="P487" i="5"/>
  <c r="Q487" i="5"/>
  <c r="T487" i="5"/>
  <c r="Y487" i="5"/>
  <c r="AF487" i="5"/>
  <c r="A488" i="5"/>
  <c r="I488" i="5"/>
  <c r="B488" i="5"/>
  <c r="AB488" i="5"/>
  <c r="S488" i="5"/>
  <c r="R488" i="5"/>
  <c r="C488" i="5"/>
  <c r="AC488" i="5"/>
  <c r="D488" i="5"/>
  <c r="H488" i="5"/>
  <c r="AA488" i="5"/>
  <c r="K488" i="5"/>
  <c r="L488" i="5"/>
  <c r="N488" i="5"/>
  <c r="P488" i="5"/>
  <c r="Q488" i="5"/>
  <c r="T488" i="5"/>
  <c r="Y488" i="5"/>
  <c r="AF488" i="5"/>
  <c r="A489" i="5"/>
  <c r="I489" i="5"/>
  <c r="B489" i="5"/>
  <c r="AB489" i="5"/>
  <c r="S489" i="5"/>
  <c r="R489" i="5"/>
  <c r="C489" i="5"/>
  <c r="AC489" i="5"/>
  <c r="D489" i="5"/>
  <c r="H489" i="5"/>
  <c r="AA489" i="5"/>
  <c r="K489" i="5"/>
  <c r="L489" i="5"/>
  <c r="N489" i="5"/>
  <c r="P489" i="5"/>
  <c r="Q489" i="5"/>
  <c r="T489" i="5"/>
  <c r="Y489" i="5"/>
  <c r="AF489" i="5"/>
  <c r="A490" i="5"/>
  <c r="I490" i="5"/>
  <c r="B490" i="5"/>
  <c r="AB490" i="5"/>
  <c r="S490" i="5"/>
  <c r="R490" i="5"/>
  <c r="C490" i="5"/>
  <c r="AC490" i="5"/>
  <c r="D490" i="5"/>
  <c r="H490" i="5"/>
  <c r="AA490" i="5"/>
  <c r="K490" i="5"/>
  <c r="L490" i="5"/>
  <c r="N490" i="5"/>
  <c r="P490" i="5"/>
  <c r="Q490" i="5"/>
  <c r="T490" i="5"/>
  <c r="Y490" i="5"/>
  <c r="AF490" i="5"/>
  <c r="A491" i="5"/>
  <c r="I491" i="5"/>
  <c r="B491" i="5"/>
  <c r="AB491" i="5"/>
  <c r="S491" i="5"/>
  <c r="R491" i="5"/>
  <c r="C491" i="5"/>
  <c r="AC491" i="5"/>
  <c r="D491" i="5"/>
  <c r="H491" i="5"/>
  <c r="AA491" i="5"/>
  <c r="K491" i="5"/>
  <c r="L491" i="5"/>
  <c r="N491" i="5"/>
  <c r="P491" i="5"/>
  <c r="Q491" i="5"/>
  <c r="T491" i="5"/>
  <c r="Y491" i="5"/>
  <c r="AF491" i="5"/>
  <c r="A492" i="5"/>
  <c r="I492" i="5"/>
  <c r="B492" i="5"/>
  <c r="AB492" i="5"/>
  <c r="S492" i="5"/>
  <c r="R492" i="5"/>
  <c r="C492" i="5"/>
  <c r="AC492" i="5"/>
  <c r="D492" i="5"/>
  <c r="H492" i="5"/>
  <c r="AA492" i="5"/>
  <c r="K492" i="5"/>
  <c r="L492" i="5"/>
  <c r="N492" i="5"/>
  <c r="P492" i="5"/>
  <c r="Q492" i="5"/>
  <c r="T492" i="5"/>
  <c r="Y492" i="5"/>
  <c r="AF492" i="5"/>
  <c r="A493" i="5"/>
  <c r="I493" i="5"/>
  <c r="B493" i="5"/>
  <c r="AB493" i="5"/>
  <c r="S493" i="5"/>
  <c r="R493" i="5"/>
  <c r="C493" i="5"/>
  <c r="AC493" i="5"/>
  <c r="D493" i="5"/>
  <c r="H493" i="5"/>
  <c r="AA493" i="5"/>
  <c r="K493" i="5"/>
  <c r="L493" i="5"/>
  <c r="N493" i="5"/>
  <c r="P493" i="5"/>
  <c r="Q493" i="5"/>
  <c r="T493" i="5"/>
  <c r="Y493" i="5"/>
  <c r="AF493" i="5"/>
  <c r="A494" i="5"/>
  <c r="I494" i="5"/>
  <c r="B494" i="5"/>
  <c r="AB494" i="5"/>
  <c r="S494" i="5"/>
  <c r="R494" i="5"/>
  <c r="C494" i="5"/>
  <c r="AC494" i="5"/>
  <c r="D494" i="5"/>
  <c r="H494" i="5"/>
  <c r="AA494" i="5"/>
  <c r="K494" i="5"/>
  <c r="L494" i="5"/>
  <c r="N494" i="5"/>
  <c r="P494" i="5"/>
  <c r="Q494" i="5"/>
  <c r="T494" i="5"/>
  <c r="Y494" i="5"/>
  <c r="AF494" i="5"/>
  <c r="A495" i="5"/>
  <c r="I495" i="5"/>
  <c r="B495" i="5"/>
  <c r="AB495" i="5"/>
  <c r="S495" i="5"/>
  <c r="R495" i="5"/>
  <c r="C495" i="5"/>
  <c r="AC495" i="5"/>
  <c r="D495" i="5"/>
  <c r="H495" i="5"/>
  <c r="AA495" i="5"/>
  <c r="K495" i="5"/>
  <c r="L495" i="5"/>
  <c r="N495" i="5"/>
  <c r="P495" i="5"/>
  <c r="Q495" i="5"/>
  <c r="T495" i="5"/>
  <c r="Y495" i="5"/>
  <c r="AF495" i="5"/>
  <c r="A496" i="5"/>
  <c r="I496" i="5"/>
  <c r="B496" i="5"/>
  <c r="AB496" i="5"/>
  <c r="S496" i="5"/>
  <c r="R496" i="5"/>
  <c r="C496" i="5"/>
  <c r="AC496" i="5"/>
  <c r="D496" i="5"/>
  <c r="H496" i="5"/>
  <c r="AA496" i="5"/>
  <c r="K496" i="5"/>
  <c r="L496" i="5"/>
  <c r="N496" i="5"/>
  <c r="P496" i="5"/>
  <c r="Q496" i="5"/>
  <c r="T496" i="5"/>
  <c r="Y496" i="5"/>
  <c r="AF496" i="5"/>
  <c r="A497" i="5"/>
  <c r="I497" i="5"/>
  <c r="B497" i="5"/>
  <c r="AB497" i="5"/>
  <c r="S497" i="5"/>
  <c r="R497" i="5"/>
  <c r="C497" i="5"/>
  <c r="AC497" i="5"/>
  <c r="D497" i="5"/>
  <c r="H497" i="5"/>
  <c r="AA497" i="5"/>
  <c r="K497" i="5"/>
  <c r="L497" i="5"/>
  <c r="N497" i="5"/>
  <c r="P497" i="5"/>
  <c r="Q497" i="5"/>
  <c r="T497" i="5"/>
  <c r="Y497" i="5"/>
  <c r="AF497" i="5"/>
  <c r="A498" i="5"/>
  <c r="I498" i="5"/>
  <c r="B498" i="5"/>
  <c r="AB498" i="5"/>
  <c r="S498" i="5"/>
  <c r="R498" i="5"/>
  <c r="C498" i="5"/>
  <c r="AC498" i="5"/>
  <c r="D498" i="5"/>
  <c r="H498" i="5"/>
  <c r="AA498" i="5"/>
  <c r="K498" i="5"/>
  <c r="L498" i="5"/>
  <c r="N498" i="5"/>
  <c r="P498" i="5"/>
  <c r="Q498" i="5"/>
  <c r="T498" i="5"/>
  <c r="Y498" i="5"/>
  <c r="AF498" i="5"/>
  <c r="A499" i="5"/>
  <c r="I499" i="5"/>
  <c r="B499" i="5"/>
  <c r="AB499" i="5"/>
  <c r="S499" i="5"/>
  <c r="R499" i="5"/>
  <c r="C499" i="5"/>
  <c r="AC499" i="5"/>
  <c r="D499" i="5"/>
  <c r="H499" i="5"/>
  <c r="AA499" i="5"/>
  <c r="K499" i="5"/>
  <c r="L499" i="5"/>
  <c r="N499" i="5"/>
  <c r="P499" i="5"/>
  <c r="Q499" i="5"/>
  <c r="T499" i="5"/>
  <c r="Y499" i="5"/>
  <c r="AF499" i="5"/>
  <c r="A500" i="5"/>
  <c r="I500" i="5"/>
  <c r="B500" i="5"/>
  <c r="AB500" i="5"/>
  <c r="S500" i="5"/>
  <c r="R500" i="5"/>
  <c r="C500" i="5"/>
  <c r="AC500" i="5"/>
  <c r="D500" i="5"/>
  <c r="H500" i="5"/>
  <c r="AA500" i="5"/>
  <c r="K500" i="5"/>
  <c r="L500" i="5"/>
  <c r="N500" i="5"/>
  <c r="P500" i="5"/>
  <c r="Q500" i="5"/>
  <c r="T500" i="5"/>
  <c r="Y500" i="5"/>
  <c r="AF500" i="5"/>
  <c r="A501" i="5"/>
  <c r="I501" i="5"/>
  <c r="B501" i="5"/>
  <c r="AB501" i="5"/>
  <c r="S501" i="5"/>
  <c r="R501" i="5"/>
  <c r="C501" i="5"/>
  <c r="AC501" i="5"/>
  <c r="D501" i="5"/>
  <c r="H501" i="5"/>
  <c r="AA501" i="5"/>
  <c r="K501" i="5"/>
  <c r="L501" i="5"/>
  <c r="N501" i="5"/>
  <c r="P501" i="5"/>
  <c r="Q501" i="5"/>
  <c r="T501" i="5"/>
  <c r="Y501" i="5"/>
  <c r="AF501" i="5"/>
  <c r="A502" i="5"/>
  <c r="I502" i="5"/>
  <c r="B502" i="5"/>
  <c r="AB502" i="5"/>
  <c r="S502" i="5"/>
  <c r="R502" i="5"/>
  <c r="C502" i="5"/>
  <c r="AC502" i="5"/>
  <c r="D502" i="5"/>
  <c r="H502" i="5"/>
  <c r="AA502" i="5"/>
  <c r="K502" i="5"/>
  <c r="L502" i="5"/>
  <c r="N502" i="5"/>
  <c r="P502" i="5"/>
  <c r="Q502" i="5"/>
  <c r="T502" i="5"/>
  <c r="Y502" i="5"/>
  <c r="AF502" i="5"/>
  <c r="A503" i="5"/>
  <c r="I503" i="5"/>
  <c r="B503" i="5"/>
  <c r="Y503" i="5"/>
  <c r="S503" i="5"/>
  <c r="R503" i="5"/>
  <c r="C503" i="5"/>
  <c r="D503" i="5"/>
  <c r="H503" i="5"/>
  <c r="K503" i="5"/>
  <c r="L503" i="5"/>
  <c r="N503" i="5"/>
  <c r="P503" i="5"/>
  <c r="Q503" i="5"/>
  <c r="T503" i="5"/>
  <c r="AA503" i="5"/>
  <c r="AB503" i="5"/>
  <c r="AC503" i="5"/>
  <c r="AF503" i="5"/>
  <c r="A504" i="5"/>
  <c r="I504" i="5"/>
  <c r="B504" i="5"/>
  <c r="Y504" i="5"/>
  <c r="S504" i="5"/>
  <c r="R504" i="5"/>
  <c r="C504" i="5"/>
  <c r="D504" i="5"/>
  <c r="H504" i="5"/>
  <c r="K504" i="5"/>
  <c r="L504" i="5"/>
  <c r="N504" i="5"/>
  <c r="P504" i="5"/>
  <c r="Q504" i="5"/>
  <c r="T504" i="5"/>
  <c r="AA504" i="5"/>
  <c r="AB504" i="5"/>
  <c r="AC504" i="5"/>
  <c r="AF504" i="5"/>
  <c r="A505" i="5"/>
  <c r="I505" i="5"/>
  <c r="B505" i="5"/>
  <c r="Y505" i="5"/>
  <c r="S505" i="5"/>
  <c r="R505" i="5"/>
  <c r="C505" i="5"/>
  <c r="D505" i="5"/>
  <c r="H505" i="5"/>
  <c r="K505" i="5"/>
  <c r="L505" i="5"/>
  <c r="N505" i="5"/>
  <c r="P505" i="5"/>
  <c r="Q505" i="5"/>
  <c r="T505" i="5"/>
  <c r="AA505" i="5"/>
  <c r="AB505" i="5"/>
  <c r="AC505" i="5"/>
  <c r="AF505" i="5"/>
  <c r="A506" i="5"/>
  <c r="I506" i="5"/>
  <c r="B506" i="5"/>
  <c r="Y506" i="5"/>
  <c r="S506" i="5"/>
  <c r="R506" i="5"/>
  <c r="C506" i="5"/>
  <c r="D506" i="5"/>
  <c r="H506" i="5"/>
  <c r="K506" i="5"/>
  <c r="L506" i="5"/>
  <c r="N506" i="5"/>
  <c r="P506" i="5"/>
  <c r="Q506" i="5"/>
  <c r="T506" i="5"/>
  <c r="AA506" i="5"/>
  <c r="AB506" i="5"/>
  <c r="AC506" i="5"/>
  <c r="AF506" i="5"/>
  <c r="A507" i="5"/>
  <c r="I507" i="5"/>
  <c r="B507" i="5"/>
  <c r="Y507" i="5"/>
  <c r="S507" i="5"/>
  <c r="R507" i="5"/>
  <c r="C507" i="5"/>
  <c r="D507" i="5"/>
  <c r="H507" i="5"/>
  <c r="K507" i="5"/>
  <c r="L507" i="5"/>
  <c r="N507" i="5"/>
  <c r="P507" i="5"/>
  <c r="Q507" i="5"/>
  <c r="T507" i="5"/>
  <c r="AA507" i="5"/>
  <c r="AB507" i="5"/>
  <c r="AC507" i="5"/>
  <c r="AF507" i="5"/>
  <c r="A508" i="5"/>
  <c r="I508" i="5"/>
  <c r="B508" i="5"/>
  <c r="Y508" i="5"/>
  <c r="S508" i="5"/>
  <c r="R508" i="5"/>
  <c r="C508" i="5"/>
  <c r="D508" i="5"/>
  <c r="H508" i="5"/>
  <c r="K508" i="5"/>
  <c r="L508" i="5"/>
  <c r="N508" i="5"/>
  <c r="P508" i="5"/>
  <c r="Q508" i="5"/>
  <c r="T508" i="5"/>
  <c r="AA508" i="5"/>
  <c r="AB508" i="5"/>
  <c r="AC508" i="5"/>
  <c r="AF508" i="5"/>
  <c r="A509" i="5"/>
  <c r="I509" i="5"/>
  <c r="B509" i="5"/>
  <c r="Y509" i="5"/>
  <c r="S509" i="5"/>
  <c r="R509" i="5"/>
  <c r="C509" i="5"/>
  <c r="D509" i="5"/>
  <c r="H509" i="5"/>
  <c r="K509" i="5"/>
  <c r="L509" i="5"/>
  <c r="N509" i="5"/>
  <c r="P509" i="5"/>
  <c r="Q509" i="5"/>
  <c r="T509" i="5"/>
  <c r="AA509" i="5"/>
  <c r="AB509" i="5"/>
  <c r="AC509" i="5"/>
  <c r="AF509" i="5"/>
  <c r="A510" i="5"/>
  <c r="I510" i="5"/>
  <c r="B510" i="5"/>
  <c r="Y510" i="5"/>
  <c r="S510" i="5"/>
  <c r="R510" i="5"/>
  <c r="C510" i="5"/>
  <c r="D510" i="5"/>
  <c r="H510" i="5"/>
  <c r="K510" i="5"/>
  <c r="L510" i="5"/>
  <c r="N510" i="5"/>
  <c r="P510" i="5"/>
  <c r="Q510" i="5"/>
  <c r="T510" i="5"/>
  <c r="AA510" i="5"/>
  <c r="AB510" i="5"/>
  <c r="AC510" i="5"/>
  <c r="AF510" i="5"/>
  <c r="A511" i="5"/>
  <c r="I511" i="5"/>
  <c r="B511" i="5"/>
  <c r="Y511" i="5"/>
  <c r="S511" i="5"/>
  <c r="R511" i="5"/>
  <c r="C511" i="5"/>
  <c r="D511" i="5"/>
  <c r="H511" i="5"/>
  <c r="K511" i="5"/>
  <c r="L511" i="5"/>
  <c r="N511" i="5"/>
  <c r="P511" i="5"/>
  <c r="Q511" i="5"/>
  <c r="T511" i="5"/>
  <c r="AA511" i="5"/>
  <c r="AB511" i="5"/>
  <c r="AC511" i="5"/>
  <c r="AF511" i="5"/>
  <c r="A512" i="5"/>
  <c r="I512" i="5"/>
  <c r="B512" i="5"/>
  <c r="Y512" i="5"/>
  <c r="S512" i="5"/>
  <c r="R512" i="5"/>
  <c r="C512" i="5"/>
  <c r="D512" i="5"/>
  <c r="H512" i="5"/>
  <c r="K512" i="5"/>
  <c r="L512" i="5"/>
  <c r="N512" i="5"/>
  <c r="P512" i="5"/>
  <c r="Q512" i="5"/>
  <c r="T512" i="5"/>
  <c r="AA512" i="5"/>
  <c r="AB512" i="5"/>
  <c r="AC512" i="5"/>
  <c r="AF512" i="5"/>
  <c r="A513" i="5"/>
  <c r="I513" i="5"/>
  <c r="B513" i="5"/>
  <c r="Y513" i="5"/>
  <c r="S513" i="5"/>
  <c r="R513" i="5"/>
  <c r="C513" i="5"/>
  <c r="D513" i="5"/>
  <c r="H513" i="5"/>
  <c r="K513" i="5"/>
  <c r="L513" i="5"/>
  <c r="N513" i="5"/>
  <c r="P513" i="5"/>
  <c r="Q513" i="5"/>
  <c r="T513" i="5"/>
  <c r="AA513" i="5"/>
  <c r="AB513" i="5"/>
  <c r="AC513" i="5"/>
  <c r="AF513" i="5"/>
  <c r="A514" i="5"/>
  <c r="I514" i="5"/>
  <c r="B514" i="5"/>
  <c r="Y514" i="5"/>
  <c r="S514" i="5"/>
  <c r="R514" i="5"/>
  <c r="C514" i="5"/>
  <c r="D514" i="5"/>
  <c r="H514" i="5"/>
  <c r="K514" i="5"/>
  <c r="L514" i="5"/>
  <c r="N514" i="5"/>
  <c r="P514" i="5"/>
  <c r="Q514" i="5"/>
  <c r="T514" i="5"/>
  <c r="AA514" i="5"/>
  <c r="AB514" i="5"/>
  <c r="AC514" i="5"/>
  <c r="AF514" i="5"/>
  <c r="A515" i="5"/>
  <c r="I515" i="5"/>
  <c r="B515" i="5"/>
  <c r="Y515" i="5"/>
  <c r="S515" i="5"/>
  <c r="R515" i="5"/>
  <c r="C515" i="5"/>
  <c r="D515" i="5"/>
  <c r="H515" i="5"/>
  <c r="K515" i="5"/>
  <c r="L515" i="5"/>
  <c r="N515" i="5"/>
  <c r="P515" i="5"/>
  <c r="Q515" i="5"/>
  <c r="T515" i="5"/>
  <c r="AA515" i="5"/>
  <c r="AB515" i="5"/>
  <c r="AC515" i="5"/>
  <c r="AF515" i="5"/>
  <c r="A516" i="5"/>
  <c r="I516" i="5"/>
  <c r="B516" i="5"/>
  <c r="Y516" i="5"/>
  <c r="S516" i="5"/>
  <c r="R516" i="5"/>
  <c r="C516" i="5"/>
  <c r="D516" i="5"/>
  <c r="H516" i="5"/>
  <c r="K516" i="5"/>
  <c r="L516" i="5"/>
  <c r="N516" i="5"/>
  <c r="P516" i="5"/>
  <c r="Q516" i="5"/>
  <c r="T516" i="5"/>
  <c r="AA516" i="5"/>
  <c r="AB516" i="5"/>
  <c r="AC516" i="5"/>
  <c r="AF516" i="5"/>
  <c r="A517" i="5"/>
  <c r="I517" i="5"/>
  <c r="B517" i="5"/>
  <c r="Y517" i="5"/>
  <c r="S517" i="5"/>
  <c r="R517" i="5"/>
  <c r="C517" i="5"/>
  <c r="D517" i="5"/>
  <c r="H517" i="5"/>
  <c r="K517" i="5"/>
  <c r="L517" i="5"/>
  <c r="N517" i="5"/>
  <c r="P517" i="5"/>
  <c r="Q517" i="5"/>
  <c r="T517" i="5"/>
  <c r="AA517" i="5"/>
  <c r="AB517" i="5"/>
  <c r="AC517" i="5"/>
  <c r="AF517" i="5"/>
  <c r="A518" i="5"/>
  <c r="I518" i="5"/>
  <c r="B518" i="5"/>
  <c r="Y518" i="5"/>
  <c r="S518" i="5"/>
  <c r="R518" i="5"/>
  <c r="C518" i="5"/>
  <c r="D518" i="5"/>
  <c r="H518" i="5"/>
  <c r="K518" i="5"/>
  <c r="L518" i="5"/>
  <c r="N518" i="5"/>
  <c r="P518" i="5"/>
  <c r="Q518" i="5"/>
  <c r="T518" i="5"/>
  <c r="AA518" i="5"/>
  <c r="AB518" i="5"/>
  <c r="AC518" i="5"/>
  <c r="AF518" i="5"/>
  <c r="A519" i="5"/>
  <c r="I519" i="5"/>
  <c r="B519" i="5"/>
  <c r="Y519" i="5"/>
  <c r="S519" i="5"/>
  <c r="R519" i="5"/>
  <c r="C519" i="5"/>
  <c r="D519" i="5"/>
  <c r="H519" i="5"/>
  <c r="K519" i="5"/>
  <c r="L519" i="5"/>
  <c r="N519" i="5"/>
  <c r="P519" i="5"/>
  <c r="Q519" i="5"/>
  <c r="T519" i="5"/>
  <c r="AA519" i="5"/>
  <c r="AB519" i="5"/>
  <c r="AC519" i="5"/>
  <c r="AF519" i="5"/>
  <c r="A520" i="5"/>
  <c r="I520" i="5"/>
  <c r="B520" i="5"/>
  <c r="Y520" i="5"/>
  <c r="S520" i="5"/>
  <c r="R520" i="5"/>
  <c r="C520" i="5"/>
  <c r="D520" i="5"/>
  <c r="H520" i="5"/>
  <c r="K520" i="5"/>
  <c r="L520" i="5"/>
  <c r="N520" i="5"/>
  <c r="P520" i="5"/>
  <c r="Q520" i="5"/>
  <c r="T520" i="5"/>
  <c r="AA520" i="5"/>
  <c r="AB520" i="5"/>
  <c r="AC520" i="5"/>
  <c r="AF520" i="5"/>
  <c r="A521" i="5"/>
  <c r="I521" i="5"/>
  <c r="B521" i="5"/>
  <c r="Y521" i="5"/>
  <c r="S521" i="5"/>
  <c r="R521" i="5"/>
  <c r="C521" i="5"/>
  <c r="D521" i="5"/>
  <c r="H521" i="5"/>
  <c r="K521" i="5"/>
  <c r="L521" i="5"/>
  <c r="N521" i="5"/>
  <c r="P521" i="5"/>
  <c r="Q521" i="5"/>
  <c r="T521" i="5"/>
  <c r="AA521" i="5"/>
  <c r="AB521" i="5"/>
  <c r="AC521" i="5"/>
  <c r="AF521" i="5"/>
  <c r="A522" i="5"/>
  <c r="I522" i="5"/>
  <c r="B522" i="5"/>
  <c r="Y522" i="5"/>
  <c r="S522" i="5"/>
  <c r="R522" i="5"/>
  <c r="C522" i="5"/>
  <c r="D522" i="5"/>
  <c r="H522" i="5"/>
  <c r="K522" i="5"/>
  <c r="L522" i="5"/>
  <c r="N522" i="5"/>
  <c r="P522" i="5"/>
  <c r="Q522" i="5"/>
  <c r="T522" i="5"/>
  <c r="AA522" i="5"/>
  <c r="AB522" i="5"/>
  <c r="AC522" i="5"/>
  <c r="AF522" i="5"/>
  <c r="A523" i="5"/>
  <c r="I523" i="5"/>
  <c r="B523" i="5"/>
  <c r="Y523" i="5"/>
  <c r="S523" i="5"/>
  <c r="R523" i="5"/>
  <c r="C523" i="5"/>
  <c r="D523" i="5"/>
  <c r="H523" i="5"/>
  <c r="K523" i="5"/>
  <c r="L523" i="5"/>
  <c r="N523" i="5"/>
  <c r="P523" i="5"/>
  <c r="Q523" i="5"/>
  <c r="T523" i="5"/>
  <c r="AA523" i="5"/>
  <c r="AB523" i="5"/>
  <c r="AC523" i="5"/>
  <c r="AF523" i="5"/>
  <c r="A524" i="5"/>
  <c r="I524" i="5"/>
  <c r="B524" i="5"/>
  <c r="Y524" i="5"/>
  <c r="S524" i="5"/>
  <c r="R524" i="5"/>
  <c r="C524" i="5"/>
  <c r="D524" i="5"/>
  <c r="H524" i="5"/>
  <c r="K524" i="5"/>
  <c r="L524" i="5"/>
  <c r="N524" i="5"/>
  <c r="P524" i="5"/>
  <c r="Q524" i="5"/>
  <c r="T524" i="5"/>
  <c r="AA524" i="5"/>
  <c r="AB524" i="5"/>
  <c r="AC524" i="5"/>
  <c r="AF524" i="5"/>
  <c r="A525" i="5"/>
  <c r="I525" i="5"/>
  <c r="B525" i="5"/>
  <c r="AB525" i="5"/>
  <c r="S525" i="5"/>
  <c r="R525" i="5"/>
  <c r="C525" i="5"/>
  <c r="AC525" i="5"/>
  <c r="D525" i="5"/>
  <c r="H525" i="5"/>
  <c r="AA525" i="5"/>
  <c r="K525" i="5"/>
  <c r="L525" i="5"/>
  <c r="N525" i="5"/>
  <c r="P525" i="5"/>
  <c r="Q525" i="5"/>
  <c r="T525" i="5"/>
  <c r="Y525" i="5"/>
  <c r="AF525" i="5"/>
  <c r="A526" i="5"/>
  <c r="I526" i="5"/>
  <c r="B526" i="5"/>
  <c r="AB526" i="5"/>
  <c r="S526" i="5"/>
  <c r="R526" i="5"/>
  <c r="C526" i="5"/>
  <c r="AC526" i="5"/>
  <c r="D526" i="5"/>
  <c r="H526" i="5"/>
  <c r="AA526" i="5"/>
  <c r="K526" i="5"/>
  <c r="L526" i="5"/>
  <c r="N526" i="5"/>
  <c r="P526" i="5"/>
  <c r="Q526" i="5"/>
  <c r="T526" i="5"/>
  <c r="Y526" i="5"/>
  <c r="AF526" i="5"/>
  <c r="A527" i="5"/>
  <c r="I527" i="5"/>
  <c r="B527" i="5"/>
  <c r="AB527" i="5"/>
  <c r="S527" i="5"/>
  <c r="R527" i="5"/>
  <c r="C527" i="5"/>
  <c r="AC527" i="5"/>
  <c r="D527" i="5"/>
  <c r="H527" i="5"/>
  <c r="AA527" i="5"/>
  <c r="K527" i="5"/>
  <c r="L527" i="5"/>
  <c r="N527" i="5"/>
  <c r="P527" i="5"/>
  <c r="Q527" i="5"/>
  <c r="T527" i="5"/>
  <c r="Y527" i="5"/>
  <c r="AF527" i="5"/>
  <c r="A528" i="5"/>
  <c r="I528" i="5"/>
  <c r="B528" i="5"/>
  <c r="AB528" i="5"/>
  <c r="S528" i="5"/>
  <c r="R528" i="5"/>
  <c r="C528" i="5"/>
  <c r="AC528" i="5"/>
  <c r="D528" i="5"/>
  <c r="H528" i="5"/>
  <c r="AA528" i="5"/>
  <c r="K528" i="5"/>
  <c r="L528" i="5"/>
  <c r="N528" i="5"/>
  <c r="P528" i="5"/>
  <c r="Q528" i="5"/>
  <c r="T528" i="5"/>
  <c r="Y528" i="5"/>
  <c r="AF528" i="5"/>
  <c r="A529" i="5"/>
  <c r="I529" i="5"/>
  <c r="B529" i="5"/>
  <c r="AB529" i="5"/>
  <c r="S529" i="5"/>
  <c r="R529" i="5"/>
  <c r="C529" i="5"/>
  <c r="AC529" i="5"/>
  <c r="D529" i="5"/>
  <c r="H529" i="5"/>
  <c r="AA529" i="5"/>
  <c r="K529" i="5"/>
  <c r="L529" i="5"/>
  <c r="N529" i="5"/>
  <c r="P529" i="5"/>
  <c r="Q529" i="5"/>
  <c r="T529" i="5"/>
  <c r="Y529" i="5"/>
  <c r="AF529" i="5"/>
  <c r="A530" i="5"/>
  <c r="I530" i="5"/>
  <c r="B530" i="5"/>
  <c r="AB530" i="5"/>
  <c r="S530" i="5"/>
  <c r="R530" i="5"/>
  <c r="C530" i="5"/>
  <c r="AC530" i="5"/>
  <c r="D530" i="5"/>
  <c r="H530" i="5"/>
  <c r="AA530" i="5"/>
  <c r="K530" i="5"/>
  <c r="L530" i="5"/>
  <c r="N530" i="5"/>
  <c r="P530" i="5"/>
  <c r="Q530" i="5"/>
  <c r="T530" i="5"/>
  <c r="Y530" i="5"/>
  <c r="AF530" i="5"/>
  <c r="A531" i="5"/>
  <c r="I531" i="5"/>
  <c r="B531" i="5"/>
  <c r="AB531" i="5"/>
  <c r="S531" i="5"/>
  <c r="R531" i="5"/>
  <c r="C531" i="5"/>
  <c r="AC531" i="5"/>
  <c r="D531" i="5"/>
  <c r="H531" i="5"/>
  <c r="AA531" i="5"/>
  <c r="K531" i="5"/>
  <c r="L531" i="5"/>
  <c r="N531" i="5"/>
  <c r="P531" i="5"/>
  <c r="Q531" i="5"/>
  <c r="T531" i="5"/>
  <c r="Y531" i="5"/>
  <c r="AF531" i="5"/>
  <c r="A532" i="5"/>
  <c r="I532" i="5"/>
  <c r="B532" i="5"/>
  <c r="AB532" i="5"/>
  <c r="S532" i="5"/>
  <c r="R532" i="5"/>
  <c r="C532" i="5"/>
  <c r="AC532" i="5"/>
  <c r="D532" i="5"/>
  <c r="H532" i="5"/>
  <c r="AA532" i="5"/>
  <c r="K532" i="5"/>
  <c r="L532" i="5"/>
  <c r="N532" i="5"/>
  <c r="P532" i="5"/>
  <c r="Q532" i="5"/>
  <c r="T532" i="5"/>
  <c r="Y532" i="5"/>
  <c r="AF532" i="5"/>
  <c r="A533" i="5"/>
  <c r="I533" i="5"/>
  <c r="B533" i="5"/>
  <c r="AB533" i="5"/>
  <c r="S533" i="5"/>
  <c r="R533" i="5"/>
  <c r="C533" i="5"/>
  <c r="AC533" i="5"/>
  <c r="D533" i="5"/>
  <c r="H533" i="5"/>
  <c r="AA533" i="5"/>
  <c r="K533" i="5"/>
  <c r="L533" i="5"/>
  <c r="N533" i="5"/>
  <c r="P533" i="5"/>
  <c r="Q533" i="5"/>
  <c r="T533" i="5"/>
  <c r="Y533" i="5"/>
  <c r="AF533" i="5"/>
  <c r="A534" i="5"/>
  <c r="I534" i="5"/>
  <c r="B534" i="5"/>
  <c r="AB534" i="5"/>
  <c r="S534" i="5"/>
  <c r="R534" i="5"/>
  <c r="C534" i="5"/>
  <c r="AC534" i="5"/>
  <c r="D534" i="5"/>
  <c r="H534" i="5"/>
  <c r="AA534" i="5"/>
  <c r="K534" i="5"/>
  <c r="L534" i="5"/>
  <c r="N534" i="5"/>
  <c r="P534" i="5"/>
  <c r="Q534" i="5"/>
  <c r="T534" i="5"/>
  <c r="Y534" i="5"/>
  <c r="AF534" i="5"/>
  <c r="A535" i="5"/>
  <c r="I535" i="5"/>
  <c r="B535" i="5"/>
  <c r="AB535" i="5"/>
  <c r="S535" i="5"/>
  <c r="R535" i="5"/>
  <c r="C535" i="5"/>
  <c r="AC535" i="5"/>
  <c r="D535" i="5"/>
  <c r="H535" i="5"/>
  <c r="AA535" i="5"/>
  <c r="K535" i="5"/>
  <c r="L535" i="5"/>
  <c r="N535" i="5"/>
  <c r="P535" i="5"/>
  <c r="Q535" i="5"/>
  <c r="T535" i="5"/>
  <c r="Y535" i="5"/>
  <c r="AF535" i="5"/>
  <c r="A536" i="5"/>
  <c r="I536" i="5"/>
  <c r="B536" i="5"/>
  <c r="AB536" i="5"/>
  <c r="S536" i="5"/>
  <c r="R536" i="5"/>
  <c r="C536" i="5"/>
  <c r="AC536" i="5"/>
  <c r="D536" i="5"/>
  <c r="H536" i="5"/>
  <c r="AA536" i="5"/>
  <c r="K536" i="5"/>
  <c r="L536" i="5"/>
  <c r="N536" i="5"/>
  <c r="P536" i="5"/>
  <c r="Q536" i="5"/>
  <c r="T536" i="5"/>
  <c r="Y536" i="5"/>
  <c r="AF536" i="5"/>
  <c r="A537" i="5"/>
  <c r="I537" i="5"/>
  <c r="B537" i="5"/>
  <c r="AB537" i="5"/>
  <c r="S537" i="5"/>
  <c r="R537" i="5"/>
  <c r="C537" i="5"/>
  <c r="AC537" i="5"/>
  <c r="D537" i="5"/>
  <c r="H537" i="5"/>
  <c r="AA537" i="5"/>
  <c r="K537" i="5"/>
  <c r="L537" i="5"/>
  <c r="N537" i="5"/>
  <c r="P537" i="5"/>
  <c r="Q537" i="5"/>
  <c r="T537" i="5"/>
  <c r="Y537" i="5"/>
  <c r="AF537" i="5"/>
  <c r="A538" i="5"/>
  <c r="I538" i="5"/>
  <c r="B538" i="5"/>
  <c r="AB538" i="5"/>
  <c r="S538" i="5"/>
  <c r="R538" i="5"/>
  <c r="C538" i="5"/>
  <c r="AC538" i="5"/>
  <c r="D538" i="5"/>
  <c r="H538" i="5"/>
  <c r="AA538" i="5"/>
  <c r="K538" i="5"/>
  <c r="L538" i="5"/>
  <c r="N538" i="5"/>
  <c r="P538" i="5"/>
  <c r="Q538" i="5"/>
  <c r="T538" i="5"/>
  <c r="Y538" i="5"/>
  <c r="AF538" i="5"/>
  <c r="A539" i="5"/>
  <c r="I539" i="5"/>
  <c r="B539" i="5"/>
  <c r="AB539" i="5"/>
  <c r="S539" i="5"/>
  <c r="R539" i="5"/>
  <c r="C539" i="5"/>
  <c r="AC539" i="5"/>
  <c r="D539" i="5"/>
  <c r="H539" i="5"/>
  <c r="AA539" i="5"/>
  <c r="K539" i="5"/>
  <c r="L539" i="5"/>
  <c r="N539" i="5"/>
  <c r="P539" i="5"/>
  <c r="Q539" i="5"/>
  <c r="T539" i="5"/>
  <c r="Y539" i="5"/>
  <c r="AF539" i="5"/>
  <c r="A540" i="5"/>
  <c r="I540" i="5"/>
  <c r="B540" i="5"/>
  <c r="Y540" i="5"/>
  <c r="S540" i="5"/>
  <c r="R540" i="5"/>
  <c r="C540" i="5"/>
  <c r="D540" i="5"/>
  <c r="H540" i="5"/>
  <c r="K540" i="5"/>
  <c r="L540" i="5"/>
  <c r="N540" i="5"/>
  <c r="P540" i="5"/>
  <c r="Q540" i="5"/>
  <c r="T540" i="5"/>
  <c r="AA540" i="5"/>
  <c r="AB540" i="5"/>
  <c r="AC540" i="5"/>
  <c r="AF540" i="5"/>
  <c r="A541" i="5"/>
  <c r="I541" i="5"/>
  <c r="B541" i="5"/>
  <c r="Y541" i="5"/>
  <c r="S541" i="5"/>
  <c r="R541" i="5"/>
  <c r="C541" i="5"/>
  <c r="D541" i="5"/>
  <c r="H541" i="5"/>
  <c r="K541" i="5"/>
  <c r="L541" i="5"/>
  <c r="N541" i="5"/>
  <c r="P541" i="5"/>
  <c r="Q541" i="5"/>
  <c r="T541" i="5"/>
  <c r="AA541" i="5"/>
  <c r="AB541" i="5"/>
  <c r="AC541" i="5"/>
  <c r="AF541" i="5"/>
  <c r="A542" i="5"/>
  <c r="I542" i="5"/>
  <c r="B542" i="5"/>
  <c r="Y542" i="5"/>
  <c r="S542" i="5"/>
  <c r="R542" i="5"/>
  <c r="C542" i="5"/>
  <c r="D542" i="5"/>
  <c r="H542" i="5"/>
  <c r="K542" i="5"/>
  <c r="L542" i="5"/>
  <c r="N542" i="5"/>
  <c r="P542" i="5"/>
  <c r="Q542" i="5"/>
  <c r="T542" i="5"/>
  <c r="AA542" i="5"/>
  <c r="AB542" i="5"/>
  <c r="AC542" i="5"/>
  <c r="AF542" i="5"/>
  <c r="A543" i="5"/>
  <c r="I543" i="5"/>
  <c r="B543" i="5"/>
  <c r="Y543" i="5"/>
  <c r="S543" i="5"/>
  <c r="R543" i="5"/>
  <c r="C543" i="5"/>
  <c r="D543" i="5"/>
  <c r="H543" i="5"/>
  <c r="K543" i="5"/>
  <c r="L543" i="5"/>
  <c r="N543" i="5"/>
  <c r="P543" i="5"/>
  <c r="Q543" i="5"/>
  <c r="T543" i="5"/>
  <c r="AA543" i="5"/>
  <c r="AB543" i="5"/>
  <c r="AC543" i="5"/>
  <c r="AF543" i="5"/>
  <c r="A544" i="5"/>
  <c r="I544" i="5"/>
  <c r="B544" i="5"/>
  <c r="Y544" i="5"/>
  <c r="S544" i="5"/>
  <c r="R544" i="5"/>
  <c r="C544" i="5"/>
  <c r="D544" i="5"/>
  <c r="H544" i="5"/>
  <c r="K544" i="5"/>
  <c r="L544" i="5"/>
  <c r="N544" i="5"/>
  <c r="P544" i="5"/>
  <c r="Q544" i="5"/>
  <c r="T544" i="5"/>
  <c r="AA544" i="5"/>
  <c r="AB544" i="5"/>
  <c r="AC544" i="5"/>
  <c r="AF544" i="5"/>
  <c r="A545" i="5"/>
  <c r="I545" i="5"/>
  <c r="B545" i="5"/>
  <c r="Y545" i="5"/>
  <c r="S545" i="5"/>
  <c r="R545" i="5"/>
  <c r="C545" i="5"/>
  <c r="D545" i="5"/>
  <c r="H545" i="5"/>
  <c r="K545" i="5"/>
  <c r="L545" i="5"/>
  <c r="N545" i="5"/>
  <c r="P545" i="5"/>
  <c r="Q545" i="5"/>
  <c r="T545" i="5"/>
  <c r="AA545" i="5"/>
  <c r="AB545" i="5"/>
  <c r="AC545" i="5"/>
  <c r="AF545" i="5"/>
  <c r="A546" i="5"/>
  <c r="I546" i="5"/>
  <c r="B546" i="5"/>
  <c r="AB546" i="5"/>
  <c r="S546" i="5"/>
  <c r="R546" i="5"/>
  <c r="C546" i="5"/>
  <c r="AC546" i="5"/>
  <c r="D546" i="5"/>
  <c r="H546" i="5"/>
  <c r="AA546" i="5"/>
  <c r="K546" i="5"/>
  <c r="L546" i="5"/>
  <c r="N546" i="5"/>
  <c r="P546" i="5"/>
  <c r="Q546" i="5"/>
  <c r="T546" i="5"/>
  <c r="Y546" i="5"/>
  <c r="AF546" i="5"/>
  <c r="A547" i="5"/>
  <c r="I547" i="5"/>
  <c r="B547" i="5"/>
  <c r="AB547" i="5"/>
  <c r="S547" i="5"/>
  <c r="R547" i="5"/>
  <c r="C547" i="5"/>
  <c r="AC547" i="5"/>
  <c r="D547" i="5"/>
  <c r="H547" i="5"/>
  <c r="AA547" i="5"/>
  <c r="K547" i="5"/>
  <c r="L547" i="5"/>
  <c r="N547" i="5"/>
  <c r="P547" i="5"/>
  <c r="Q547" i="5"/>
  <c r="T547" i="5"/>
  <c r="Y547" i="5"/>
  <c r="AF547" i="5"/>
  <c r="A548" i="5"/>
  <c r="I548" i="5"/>
  <c r="B548" i="5"/>
  <c r="AB548" i="5"/>
  <c r="S548" i="5"/>
  <c r="R548" i="5"/>
  <c r="C548" i="5"/>
  <c r="AC548" i="5"/>
  <c r="D548" i="5"/>
  <c r="H548" i="5"/>
  <c r="AA548" i="5"/>
  <c r="K548" i="5"/>
  <c r="L548" i="5"/>
  <c r="N548" i="5"/>
  <c r="P548" i="5"/>
  <c r="Q548" i="5"/>
  <c r="T548" i="5"/>
  <c r="Y548" i="5"/>
  <c r="AF548" i="5"/>
  <c r="A549" i="5"/>
  <c r="I549" i="5"/>
  <c r="B549" i="5"/>
  <c r="AB549" i="5"/>
  <c r="S549" i="5"/>
  <c r="R549" i="5"/>
  <c r="C549" i="5"/>
  <c r="AC549" i="5"/>
  <c r="D549" i="5"/>
  <c r="H549" i="5"/>
  <c r="AA549" i="5"/>
  <c r="K549" i="5"/>
  <c r="L549" i="5"/>
  <c r="N549" i="5"/>
  <c r="P549" i="5"/>
  <c r="Q549" i="5"/>
  <c r="T549" i="5"/>
  <c r="Y549" i="5"/>
  <c r="AF549" i="5"/>
  <c r="A550" i="5"/>
  <c r="I550" i="5"/>
  <c r="B550" i="5"/>
  <c r="AB550" i="5"/>
  <c r="S550" i="5"/>
  <c r="R550" i="5"/>
  <c r="C550" i="5"/>
  <c r="AC550" i="5"/>
  <c r="D550" i="5"/>
  <c r="H550" i="5"/>
  <c r="AA550" i="5"/>
  <c r="K550" i="5"/>
  <c r="L550" i="5"/>
  <c r="N550" i="5"/>
  <c r="P550" i="5"/>
  <c r="Q550" i="5"/>
  <c r="T550" i="5"/>
  <c r="Y550" i="5"/>
  <c r="AF550" i="5"/>
  <c r="A551" i="5"/>
  <c r="I551" i="5"/>
  <c r="B551" i="5"/>
  <c r="AB551" i="5"/>
  <c r="S551" i="5"/>
  <c r="R551" i="5"/>
  <c r="C551" i="5"/>
  <c r="AC551" i="5"/>
  <c r="D551" i="5"/>
  <c r="H551" i="5"/>
  <c r="AA551" i="5"/>
  <c r="K551" i="5"/>
  <c r="L551" i="5"/>
  <c r="N551" i="5"/>
  <c r="P551" i="5"/>
  <c r="Q551" i="5"/>
  <c r="T551" i="5"/>
  <c r="Y551" i="5"/>
  <c r="AF551" i="5"/>
  <c r="A552" i="5"/>
  <c r="I552" i="5"/>
  <c r="B552" i="5"/>
  <c r="AB552" i="5"/>
  <c r="S552" i="5"/>
  <c r="R552" i="5"/>
  <c r="C552" i="5"/>
  <c r="AC552" i="5"/>
  <c r="D552" i="5"/>
  <c r="H552" i="5"/>
  <c r="AA552" i="5"/>
  <c r="K552" i="5"/>
  <c r="L552" i="5"/>
  <c r="N552" i="5"/>
  <c r="P552" i="5"/>
  <c r="Q552" i="5"/>
  <c r="T552" i="5"/>
  <c r="Y552" i="5"/>
  <c r="AF552" i="5"/>
  <c r="A553" i="5"/>
  <c r="I553" i="5"/>
  <c r="B553" i="5"/>
  <c r="AB553" i="5"/>
  <c r="S553" i="5"/>
  <c r="R553" i="5"/>
  <c r="C553" i="5"/>
  <c r="AC553" i="5"/>
  <c r="D553" i="5"/>
  <c r="H553" i="5"/>
  <c r="AA553" i="5"/>
  <c r="K553" i="5"/>
  <c r="L553" i="5"/>
  <c r="N553" i="5"/>
  <c r="P553" i="5"/>
  <c r="Q553" i="5"/>
  <c r="T553" i="5"/>
  <c r="Y553" i="5"/>
  <c r="AF553" i="5"/>
  <c r="A554" i="5"/>
  <c r="I554" i="5"/>
  <c r="B554" i="5"/>
  <c r="AB554" i="5"/>
  <c r="S554" i="5"/>
  <c r="R554" i="5"/>
  <c r="C554" i="5"/>
  <c r="AC554" i="5"/>
  <c r="D554" i="5"/>
  <c r="H554" i="5"/>
  <c r="AA554" i="5"/>
  <c r="K554" i="5"/>
  <c r="L554" i="5"/>
  <c r="N554" i="5"/>
  <c r="P554" i="5"/>
  <c r="Q554" i="5"/>
  <c r="T554" i="5"/>
  <c r="Y554" i="5"/>
  <c r="AF554" i="5"/>
  <c r="A555" i="5"/>
  <c r="I555" i="5"/>
  <c r="B555" i="5"/>
  <c r="AB555" i="5"/>
  <c r="S555" i="5"/>
  <c r="R555" i="5"/>
  <c r="C555" i="5"/>
  <c r="AC555" i="5"/>
  <c r="D555" i="5"/>
  <c r="H555" i="5"/>
  <c r="AA555" i="5"/>
  <c r="K555" i="5"/>
  <c r="L555" i="5"/>
  <c r="N555" i="5"/>
  <c r="P555" i="5"/>
  <c r="Q555" i="5"/>
  <c r="T555" i="5"/>
  <c r="Y555" i="5"/>
  <c r="AF555" i="5"/>
  <c r="A556" i="5"/>
  <c r="I556" i="5"/>
  <c r="B556" i="5"/>
  <c r="AB556" i="5"/>
  <c r="S556" i="5"/>
  <c r="R556" i="5"/>
  <c r="C556" i="5"/>
  <c r="AC556" i="5"/>
  <c r="D556" i="5"/>
  <c r="H556" i="5"/>
  <c r="AA556" i="5"/>
  <c r="K556" i="5"/>
  <c r="L556" i="5"/>
  <c r="N556" i="5"/>
  <c r="P556" i="5"/>
  <c r="Q556" i="5"/>
  <c r="T556" i="5"/>
  <c r="Y556" i="5"/>
  <c r="AF556" i="5"/>
  <c r="A557" i="5"/>
  <c r="I557" i="5"/>
  <c r="B557" i="5"/>
  <c r="AB557" i="5"/>
  <c r="S557" i="5"/>
  <c r="R557" i="5"/>
  <c r="C557" i="5"/>
  <c r="AC557" i="5"/>
  <c r="D557" i="5"/>
  <c r="H557" i="5"/>
  <c r="AA557" i="5"/>
  <c r="K557" i="5"/>
  <c r="L557" i="5"/>
  <c r="N557" i="5"/>
  <c r="P557" i="5"/>
  <c r="Q557" i="5"/>
  <c r="T557" i="5"/>
  <c r="Y557" i="5"/>
  <c r="AF557" i="5"/>
  <c r="A558" i="5"/>
  <c r="I558" i="5"/>
  <c r="B558" i="5"/>
  <c r="AB558" i="5"/>
  <c r="S558" i="5"/>
  <c r="R558" i="5"/>
  <c r="C558" i="5"/>
  <c r="AC558" i="5"/>
  <c r="D558" i="5"/>
  <c r="H558" i="5"/>
  <c r="AA558" i="5"/>
  <c r="K558" i="5"/>
  <c r="L558" i="5"/>
  <c r="N558" i="5"/>
  <c r="P558" i="5"/>
  <c r="Q558" i="5"/>
  <c r="T558" i="5"/>
  <c r="Y558" i="5"/>
  <c r="AF558" i="5"/>
  <c r="A559" i="5"/>
  <c r="I559" i="5"/>
  <c r="B559" i="5"/>
  <c r="AB559" i="5"/>
  <c r="S559" i="5"/>
  <c r="R559" i="5"/>
  <c r="C559" i="5"/>
  <c r="AC559" i="5"/>
  <c r="D559" i="5"/>
  <c r="H559" i="5"/>
  <c r="AA559" i="5"/>
  <c r="K559" i="5"/>
  <c r="L559" i="5"/>
  <c r="N559" i="5"/>
  <c r="P559" i="5"/>
  <c r="Q559" i="5"/>
  <c r="T559" i="5"/>
  <c r="Y559" i="5"/>
  <c r="AF559" i="5"/>
  <c r="A560" i="5"/>
  <c r="I560" i="5"/>
  <c r="B560" i="5"/>
  <c r="Y560" i="5"/>
  <c r="S560" i="5"/>
  <c r="R560" i="5"/>
  <c r="C560" i="5"/>
  <c r="D560" i="5"/>
  <c r="H560" i="5"/>
  <c r="K560" i="5"/>
  <c r="L560" i="5"/>
  <c r="N560" i="5"/>
  <c r="P560" i="5"/>
  <c r="Q560" i="5"/>
  <c r="T560" i="5"/>
  <c r="AA560" i="5"/>
  <c r="AB560" i="5"/>
  <c r="AC560" i="5"/>
  <c r="AF560" i="5"/>
  <c r="A561" i="5"/>
  <c r="I561" i="5"/>
  <c r="B561" i="5"/>
  <c r="Y561" i="5"/>
  <c r="S561" i="5"/>
  <c r="R561" i="5"/>
  <c r="C561" i="5"/>
  <c r="D561" i="5"/>
  <c r="H561" i="5"/>
  <c r="K561" i="5"/>
  <c r="L561" i="5"/>
  <c r="N561" i="5"/>
  <c r="P561" i="5"/>
  <c r="Q561" i="5"/>
  <c r="T561" i="5"/>
  <c r="AA561" i="5"/>
  <c r="AB561" i="5"/>
  <c r="AC561" i="5"/>
  <c r="AF561" i="5"/>
  <c r="A562" i="5"/>
  <c r="I562" i="5"/>
  <c r="B562" i="5"/>
  <c r="Y562" i="5"/>
  <c r="S562" i="5"/>
  <c r="R562" i="5"/>
  <c r="C562" i="5"/>
  <c r="D562" i="5"/>
  <c r="H562" i="5"/>
  <c r="K562" i="5"/>
  <c r="L562" i="5"/>
  <c r="N562" i="5"/>
  <c r="P562" i="5"/>
  <c r="Q562" i="5"/>
  <c r="T562" i="5"/>
  <c r="AA562" i="5"/>
  <c r="AB562" i="5"/>
  <c r="AC562" i="5"/>
  <c r="AF562" i="5"/>
  <c r="A563" i="5"/>
  <c r="I563" i="5"/>
  <c r="B563" i="5"/>
  <c r="Y563" i="5"/>
  <c r="S563" i="5"/>
  <c r="R563" i="5"/>
  <c r="C563" i="5"/>
  <c r="D563" i="5"/>
  <c r="H563" i="5"/>
  <c r="K563" i="5"/>
  <c r="L563" i="5"/>
  <c r="N563" i="5"/>
  <c r="P563" i="5"/>
  <c r="Q563" i="5"/>
  <c r="T563" i="5"/>
  <c r="AA563" i="5"/>
  <c r="AB563" i="5"/>
  <c r="AC563" i="5"/>
  <c r="AF563" i="5"/>
  <c r="A564" i="5"/>
  <c r="I564" i="5"/>
  <c r="B564" i="5"/>
  <c r="Y564" i="5"/>
  <c r="S564" i="5"/>
  <c r="R564" i="5"/>
  <c r="C564" i="5"/>
  <c r="D564" i="5"/>
  <c r="H564" i="5"/>
  <c r="K564" i="5"/>
  <c r="L564" i="5"/>
  <c r="N564" i="5"/>
  <c r="P564" i="5"/>
  <c r="Q564" i="5"/>
  <c r="T564" i="5"/>
  <c r="AA564" i="5"/>
  <c r="AB564" i="5"/>
  <c r="AC564" i="5"/>
  <c r="AF564" i="5"/>
  <c r="A565" i="5"/>
  <c r="I565" i="5"/>
  <c r="B565" i="5"/>
  <c r="Y565" i="5"/>
  <c r="S565" i="5"/>
  <c r="R565" i="5"/>
  <c r="C565" i="5"/>
  <c r="D565" i="5"/>
  <c r="H565" i="5"/>
  <c r="K565" i="5"/>
  <c r="L565" i="5"/>
  <c r="N565" i="5"/>
  <c r="P565" i="5"/>
  <c r="Q565" i="5"/>
  <c r="T565" i="5"/>
  <c r="AA565" i="5"/>
  <c r="AB565" i="5"/>
  <c r="AC565" i="5"/>
  <c r="AF565" i="5"/>
  <c r="A566" i="5"/>
  <c r="I566" i="5"/>
  <c r="B566" i="5"/>
  <c r="Y566" i="5"/>
  <c r="S566" i="5"/>
  <c r="R566" i="5"/>
  <c r="C566" i="5"/>
  <c r="D566" i="5"/>
  <c r="H566" i="5"/>
  <c r="K566" i="5"/>
  <c r="L566" i="5"/>
  <c r="N566" i="5"/>
  <c r="P566" i="5"/>
  <c r="Q566" i="5"/>
  <c r="T566" i="5"/>
  <c r="AA566" i="5"/>
  <c r="AB566" i="5"/>
  <c r="AC566" i="5"/>
  <c r="AF566" i="5"/>
  <c r="A567" i="5"/>
  <c r="I567" i="5"/>
  <c r="B567" i="5"/>
  <c r="Y567" i="5"/>
  <c r="S567" i="5"/>
  <c r="R567" i="5"/>
  <c r="C567" i="5"/>
  <c r="D567" i="5"/>
  <c r="H567" i="5"/>
  <c r="K567" i="5"/>
  <c r="L567" i="5"/>
  <c r="N567" i="5"/>
  <c r="P567" i="5"/>
  <c r="Q567" i="5"/>
  <c r="T567" i="5"/>
  <c r="AA567" i="5"/>
  <c r="AB567" i="5"/>
  <c r="AC567" i="5"/>
  <c r="AF567" i="5"/>
  <c r="A568" i="5"/>
  <c r="I568" i="5"/>
  <c r="B568" i="5"/>
  <c r="Y568" i="5"/>
  <c r="S568" i="5"/>
  <c r="R568" i="5"/>
  <c r="C568" i="5"/>
  <c r="D568" i="5"/>
  <c r="H568" i="5"/>
  <c r="K568" i="5"/>
  <c r="L568" i="5"/>
  <c r="N568" i="5"/>
  <c r="P568" i="5"/>
  <c r="Q568" i="5"/>
  <c r="T568" i="5"/>
  <c r="AA568" i="5"/>
  <c r="AB568" i="5"/>
  <c r="AC568" i="5"/>
  <c r="AF568" i="5"/>
  <c r="A569" i="5"/>
  <c r="I569" i="5"/>
  <c r="B569" i="5"/>
  <c r="Y569" i="5"/>
  <c r="S569" i="5"/>
  <c r="R569" i="5"/>
  <c r="C569" i="5"/>
  <c r="D569" i="5"/>
  <c r="H569" i="5"/>
  <c r="K569" i="5"/>
  <c r="L569" i="5"/>
  <c r="N569" i="5"/>
  <c r="P569" i="5"/>
  <c r="Q569" i="5"/>
  <c r="T569" i="5"/>
  <c r="AA569" i="5"/>
  <c r="AB569" i="5"/>
  <c r="AC569" i="5"/>
  <c r="AF569" i="5"/>
  <c r="A570" i="5"/>
  <c r="I570" i="5"/>
  <c r="B570" i="5"/>
  <c r="Y570" i="5"/>
  <c r="S570" i="5"/>
  <c r="R570" i="5"/>
  <c r="C570" i="5"/>
  <c r="D570" i="5"/>
  <c r="H570" i="5"/>
  <c r="K570" i="5"/>
  <c r="L570" i="5"/>
  <c r="N570" i="5"/>
  <c r="P570" i="5"/>
  <c r="Q570" i="5"/>
  <c r="T570" i="5"/>
  <c r="AA570" i="5"/>
  <c r="AB570" i="5"/>
  <c r="AC570" i="5"/>
  <c r="AF570" i="5"/>
  <c r="A571" i="5"/>
  <c r="I571" i="5"/>
  <c r="B571" i="5"/>
  <c r="Y571" i="5"/>
  <c r="S571" i="5"/>
  <c r="R571" i="5"/>
  <c r="C571" i="5"/>
  <c r="D571" i="5"/>
  <c r="H571" i="5"/>
  <c r="K571" i="5"/>
  <c r="L571" i="5"/>
  <c r="N571" i="5"/>
  <c r="P571" i="5"/>
  <c r="Q571" i="5"/>
  <c r="T571" i="5"/>
  <c r="AA571" i="5"/>
  <c r="AB571" i="5"/>
  <c r="AC571" i="5"/>
  <c r="AF571" i="5"/>
  <c r="A572" i="5"/>
  <c r="I572" i="5"/>
  <c r="B572" i="5"/>
  <c r="Y572" i="5"/>
  <c r="S572" i="5"/>
  <c r="R572" i="5"/>
  <c r="C572" i="5"/>
  <c r="D572" i="5"/>
  <c r="H572" i="5"/>
  <c r="K572" i="5"/>
  <c r="L572" i="5"/>
  <c r="N572" i="5"/>
  <c r="P572" i="5"/>
  <c r="Q572" i="5"/>
  <c r="T572" i="5"/>
  <c r="AA572" i="5"/>
  <c r="AB572" i="5"/>
  <c r="AC572" i="5"/>
  <c r="AF572" i="5"/>
  <c r="A573" i="5"/>
  <c r="I573" i="5"/>
  <c r="B573" i="5"/>
  <c r="Y573" i="5"/>
  <c r="S573" i="5"/>
  <c r="R573" i="5"/>
  <c r="C573" i="5"/>
  <c r="D573" i="5"/>
  <c r="H573" i="5"/>
  <c r="K573" i="5"/>
  <c r="L573" i="5"/>
  <c r="N573" i="5"/>
  <c r="P573" i="5"/>
  <c r="Q573" i="5"/>
  <c r="T573" i="5"/>
  <c r="AA573" i="5"/>
  <c r="AB573" i="5"/>
  <c r="AC573" i="5"/>
  <c r="AF573" i="5"/>
  <c r="A574" i="5"/>
  <c r="I574" i="5"/>
  <c r="B574" i="5"/>
  <c r="Y574" i="5"/>
  <c r="S574" i="5"/>
  <c r="R574" i="5"/>
  <c r="C574" i="5"/>
  <c r="D574" i="5"/>
  <c r="H574" i="5"/>
  <c r="K574" i="5"/>
  <c r="L574" i="5"/>
  <c r="N574" i="5"/>
  <c r="P574" i="5"/>
  <c r="Q574" i="5"/>
  <c r="T574" i="5"/>
  <c r="AA574" i="5"/>
  <c r="AB574" i="5"/>
  <c r="AC574" i="5"/>
  <c r="AF574" i="5"/>
  <c r="A575" i="5"/>
  <c r="I575" i="5"/>
  <c r="B575" i="5"/>
  <c r="Y575" i="5"/>
  <c r="S575" i="5"/>
  <c r="R575" i="5"/>
  <c r="C575" i="5"/>
  <c r="D575" i="5"/>
  <c r="H575" i="5"/>
  <c r="K575" i="5"/>
  <c r="L575" i="5"/>
  <c r="N575" i="5"/>
  <c r="P575" i="5"/>
  <c r="Q575" i="5"/>
  <c r="T575" i="5"/>
  <c r="AA575" i="5"/>
  <c r="AB575" i="5"/>
  <c r="AC575" i="5"/>
  <c r="AF575" i="5"/>
  <c r="A576" i="5"/>
  <c r="I576" i="5"/>
  <c r="B576" i="5"/>
  <c r="Y576" i="5"/>
  <c r="S576" i="5"/>
  <c r="R576" i="5"/>
  <c r="C576" i="5"/>
  <c r="D576" i="5"/>
  <c r="H576" i="5"/>
  <c r="K576" i="5"/>
  <c r="L576" i="5"/>
  <c r="N576" i="5"/>
  <c r="P576" i="5"/>
  <c r="Q576" i="5"/>
  <c r="T576" i="5"/>
  <c r="AA576" i="5"/>
  <c r="AB576" i="5"/>
  <c r="AC576" i="5"/>
  <c r="AF576" i="5"/>
  <c r="A577" i="5"/>
  <c r="I577" i="5"/>
  <c r="B577" i="5"/>
  <c r="Y577" i="5"/>
  <c r="S577" i="5"/>
  <c r="R577" i="5"/>
  <c r="C577" i="5"/>
  <c r="D577" i="5"/>
  <c r="H577" i="5"/>
  <c r="K577" i="5"/>
  <c r="L577" i="5"/>
  <c r="N577" i="5"/>
  <c r="P577" i="5"/>
  <c r="Q577" i="5"/>
  <c r="T577" i="5"/>
  <c r="AA577" i="5"/>
  <c r="AB577" i="5"/>
  <c r="AC577" i="5"/>
  <c r="AF577" i="5"/>
  <c r="A578" i="5"/>
  <c r="I578" i="5"/>
  <c r="B578" i="5"/>
  <c r="Y578" i="5"/>
  <c r="S578" i="5"/>
  <c r="R578" i="5"/>
  <c r="C578" i="5"/>
  <c r="D578" i="5"/>
  <c r="H578" i="5"/>
  <c r="K578" i="5"/>
  <c r="L578" i="5"/>
  <c r="N578" i="5"/>
  <c r="P578" i="5"/>
  <c r="Q578" i="5"/>
  <c r="T578" i="5"/>
  <c r="AA578" i="5"/>
  <c r="AB578" i="5"/>
  <c r="AC578" i="5"/>
  <c r="AF578" i="5"/>
  <c r="A579" i="5"/>
  <c r="I579" i="5"/>
  <c r="B579" i="5"/>
  <c r="Y579" i="5"/>
  <c r="S579" i="5"/>
  <c r="R579" i="5"/>
  <c r="C579" i="5"/>
  <c r="D579" i="5"/>
  <c r="H579" i="5"/>
  <c r="K579" i="5"/>
  <c r="L579" i="5"/>
  <c r="N579" i="5"/>
  <c r="P579" i="5"/>
  <c r="Q579" i="5"/>
  <c r="T579" i="5"/>
  <c r="AA579" i="5"/>
  <c r="AB579" i="5"/>
  <c r="AC579" i="5"/>
  <c r="AF579" i="5"/>
  <c r="A580" i="5"/>
  <c r="I580" i="5"/>
  <c r="B580" i="5"/>
  <c r="Y580" i="5"/>
  <c r="S580" i="5"/>
  <c r="R580" i="5"/>
  <c r="C580" i="5"/>
  <c r="D580" i="5"/>
  <c r="H580" i="5"/>
  <c r="K580" i="5"/>
  <c r="L580" i="5"/>
  <c r="N580" i="5"/>
  <c r="P580" i="5"/>
  <c r="Q580" i="5"/>
  <c r="T580" i="5"/>
  <c r="AA580" i="5"/>
  <c r="AB580" i="5"/>
  <c r="AC580" i="5"/>
  <c r="AF580" i="5"/>
  <c r="A581" i="5"/>
  <c r="I581" i="5"/>
  <c r="B581" i="5"/>
  <c r="Y581" i="5"/>
  <c r="S581" i="5"/>
  <c r="R581" i="5"/>
  <c r="C581" i="5"/>
  <c r="D581" i="5"/>
  <c r="H581" i="5"/>
  <c r="K581" i="5"/>
  <c r="L581" i="5"/>
  <c r="N581" i="5"/>
  <c r="P581" i="5"/>
  <c r="Q581" i="5"/>
  <c r="T581" i="5"/>
  <c r="AA581" i="5"/>
  <c r="AB581" i="5"/>
  <c r="AC581" i="5"/>
  <c r="AF581" i="5"/>
  <c r="A582" i="5"/>
  <c r="I582" i="5"/>
  <c r="B582" i="5"/>
  <c r="AB582" i="5"/>
  <c r="S582" i="5"/>
  <c r="R582" i="5"/>
  <c r="C582" i="5"/>
  <c r="AC582" i="5"/>
  <c r="D582" i="5"/>
  <c r="H582" i="5"/>
  <c r="AA582" i="5"/>
  <c r="K582" i="5"/>
  <c r="L582" i="5"/>
  <c r="N582" i="5"/>
  <c r="P582" i="5"/>
  <c r="Q582" i="5"/>
  <c r="T582" i="5"/>
  <c r="Y582" i="5"/>
  <c r="AF582" i="5"/>
  <c r="A583" i="5"/>
  <c r="I583" i="5"/>
  <c r="B583" i="5"/>
  <c r="AB583" i="5"/>
  <c r="S583" i="5"/>
  <c r="R583" i="5"/>
  <c r="C583" i="5"/>
  <c r="AC583" i="5"/>
  <c r="D583" i="5"/>
  <c r="H583" i="5"/>
  <c r="AA583" i="5"/>
  <c r="K583" i="5"/>
  <c r="L583" i="5"/>
  <c r="N583" i="5"/>
  <c r="P583" i="5"/>
  <c r="Q583" i="5"/>
  <c r="T583" i="5"/>
  <c r="Y583" i="5"/>
  <c r="AF583" i="5"/>
  <c r="A584" i="5"/>
  <c r="I584" i="5"/>
  <c r="B584" i="5"/>
  <c r="Y584" i="5"/>
  <c r="S584" i="5"/>
  <c r="R584" i="5"/>
  <c r="C584" i="5"/>
  <c r="D584" i="5"/>
  <c r="H584" i="5"/>
  <c r="K584" i="5"/>
  <c r="L584" i="5"/>
  <c r="N584" i="5"/>
  <c r="P584" i="5"/>
  <c r="Q584" i="5"/>
  <c r="T584" i="5"/>
  <c r="AA584" i="5"/>
  <c r="AB584" i="5"/>
  <c r="AC584" i="5"/>
  <c r="AF584" i="5"/>
  <c r="A585" i="5"/>
  <c r="I585" i="5"/>
  <c r="B585" i="5"/>
  <c r="Y585" i="5"/>
  <c r="S585" i="5"/>
  <c r="R585" i="5"/>
  <c r="C585" i="5"/>
  <c r="D585" i="5"/>
  <c r="H585" i="5"/>
  <c r="K585" i="5"/>
  <c r="L585" i="5"/>
  <c r="N585" i="5"/>
  <c r="P585" i="5"/>
  <c r="Q585" i="5"/>
  <c r="T585" i="5"/>
  <c r="AA585" i="5"/>
  <c r="AB585" i="5"/>
  <c r="AC585" i="5"/>
  <c r="AF585" i="5"/>
  <c r="A586" i="5"/>
  <c r="I586" i="5"/>
  <c r="B586" i="5"/>
  <c r="Y586" i="5"/>
  <c r="S586" i="5"/>
  <c r="R586" i="5"/>
  <c r="C586" i="5"/>
  <c r="D586" i="5"/>
  <c r="H586" i="5"/>
  <c r="K586" i="5"/>
  <c r="L586" i="5"/>
  <c r="N586" i="5"/>
  <c r="P586" i="5"/>
  <c r="Q586" i="5"/>
  <c r="T586" i="5"/>
  <c r="AA586" i="5"/>
  <c r="AB586" i="5"/>
  <c r="AC586" i="5"/>
  <c r="AF586" i="5"/>
  <c r="A587" i="5"/>
  <c r="I587" i="5"/>
  <c r="B587" i="5"/>
  <c r="Y587" i="5"/>
  <c r="S587" i="5"/>
  <c r="R587" i="5"/>
  <c r="C587" i="5"/>
  <c r="D587" i="5"/>
  <c r="H587" i="5"/>
  <c r="K587" i="5"/>
  <c r="L587" i="5"/>
  <c r="N587" i="5"/>
  <c r="P587" i="5"/>
  <c r="Q587" i="5"/>
  <c r="T587" i="5"/>
  <c r="AA587" i="5"/>
  <c r="AB587" i="5"/>
  <c r="AC587" i="5"/>
  <c r="AF587" i="5"/>
  <c r="A588" i="5"/>
  <c r="I588" i="5"/>
  <c r="B588" i="5"/>
  <c r="Y588" i="5"/>
  <c r="S588" i="5"/>
  <c r="R588" i="5"/>
  <c r="C588" i="5"/>
  <c r="D588" i="5"/>
  <c r="H588" i="5"/>
  <c r="K588" i="5"/>
  <c r="L588" i="5"/>
  <c r="N588" i="5"/>
  <c r="P588" i="5"/>
  <c r="Q588" i="5"/>
  <c r="T588" i="5"/>
  <c r="AA588" i="5"/>
  <c r="AB588" i="5"/>
  <c r="AC588" i="5"/>
  <c r="AF588" i="5"/>
  <c r="A589" i="5"/>
  <c r="I589" i="5"/>
  <c r="B589" i="5"/>
  <c r="Y589" i="5"/>
  <c r="S589" i="5"/>
  <c r="R589" i="5"/>
  <c r="C589" i="5"/>
  <c r="D589" i="5"/>
  <c r="H589" i="5"/>
  <c r="K589" i="5"/>
  <c r="L589" i="5"/>
  <c r="N589" i="5"/>
  <c r="P589" i="5"/>
  <c r="Q589" i="5"/>
  <c r="T589" i="5"/>
  <c r="AA589" i="5"/>
  <c r="AB589" i="5"/>
  <c r="AC589" i="5"/>
  <c r="AF589" i="5"/>
  <c r="A590" i="5"/>
  <c r="I590" i="5"/>
  <c r="B590" i="5"/>
  <c r="Y590" i="5"/>
  <c r="S590" i="5"/>
  <c r="R590" i="5"/>
  <c r="C590" i="5"/>
  <c r="D590" i="5"/>
  <c r="H590" i="5"/>
  <c r="K590" i="5"/>
  <c r="L590" i="5"/>
  <c r="N590" i="5"/>
  <c r="P590" i="5"/>
  <c r="Q590" i="5"/>
  <c r="T590" i="5"/>
  <c r="AA590" i="5"/>
  <c r="AB590" i="5"/>
  <c r="AC590" i="5"/>
  <c r="AF590" i="5"/>
  <c r="A591" i="5"/>
  <c r="I591" i="5"/>
  <c r="B591" i="5"/>
  <c r="Y591" i="5"/>
  <c r="S591" i="5"/>
  <c r="R591" i="5"/>
  <c r="C591" i="5"/>
  <c r="D591" i="5"/>
  <c r="H591" i="5"/>
  <c r="K591" i="5"/>
  <c r="L591" i="5"/>
  <c r="N591" i="5"/>
  <c r="P591" i="5"/>
  <c r="Q591" i="5"/>
  <c r="T591" i="5"/>
  <c r="AA591" i="5"/>
  <c r="AB591" i="5"/>
  <c r="AC591" i="5"/>
  <c r="AF591" i="5"/>
  <c r="A592" i="5"/>
  <c r="I592" i="5"/>
  <c r="B592" i="5"/>
  <c r="Y592" i="5"/>
  <c r="S592" i="5"/>
  <c r="R592" i="5"/>
  <c r="C592" i="5"/>
  <c r="D592" i="5"/>
  <c r="H592" i="5"/>
  <c r="K592" i="5"/>
  <c r="L592" i="5"/>
  <c r="N592" i="5"/>
  <c r="P592" i="5"/>
  <c r="Q592" i="5"/>
  <c r="T592" i="5"/>
  <c r="AA592" i="5"/>
  <c r="AB592" i="5"/>
  <c r="AC592" i="5"/>
  <c r="AF592" i="5"/>
  <c r="A593" i="5"/>
  <c r="I593" i="5"/>
  <c r="B593" i="5"/>
  <c r="Y593" i="5"/>
  <c r="S593" i="5"/>
  <c r="R593" i="5"/>
  <c r="C593" i="5"/>
  <c r="D593" i="5"/>
  <c r="H593" i="5"/>
  <c r="K593" i="5"/>
  <c r="L593" i="5"/>
  <c r="N593" i="5"/>
  <c r="P593" i="5"/>
  <c r="Q593" i="5"/>
  <c r="T593" i="5"/>
  <c r="AA593" i="5"/>
  <c r="AB593" i="5"/>
  <c r="AC593" i="5"/>
  <c r="AF593" i="5"/>
  <c r="A594" i="5"/>
  <c r="I594" i="5"/>
  <c r="B594" i="5"/>
  <c r="Y594" i="5"/>
  <c r="S594" i="5"/>
  <c r="R594" i="5"/>
  <c r="C594" i="5"/>
  <c r="D594" i="5"/>
  <c r="H594" i="5"/>
  <c r="K594" i="5"/>
  <c r="L594" i="5"/>
  <c r="N594" i="5"/>
  <c r="P594" i="5"/>
  <c r="Q594" i="5"/>
  <c r="T594" i="5"/>
  <c r="AA594" i="5"/>
  <c r="AB594" i="5"/>
  <c r="AC594" i="5"/>
  <c r="AF594" i="5"/>
  <c r="A595" i="5"/>
  <c r="I595" i="5"/>
  <c r="B595" i="5"/>
  <c r="Y595" i="5"/>
  <c r="S595" i="5"/>
  <c r="R595" i="5"/>
  <c r="C595" i="5"/>
  <c r="D595" i="5"/>
  <c r="H595" i="5"/>
  <c r="K595" i="5"/>
  <c r="L595" i="5"/>
  <c r="N595" i="5"/>
  <c r="P595" i="5"/>
  <c r="Q595" i="5"/>
  <c r="T595" i="5"/>
  <c r="AA595" i="5"/>
  <c r="AB595" i="5"/>
  <c r="AC595" i="5"/>
  <c r="AF595" i="5"/>
  <c r="A596" i="5"/>
  <c r="I596" i="5"/>
  <c r="B596" i="5"/>
  <c r="Y596" i="5"/>
  <c r="S596" i="5"/>
  <c r="R596" i="5"/>
  <c r="C596" i="5"/>
  <c r="D596" i="5"/>
  <c r="H596" i="5"/>
  <c r="K596" i="5"/>
  <c r="L596" i="5"/>
  <c r="N596" i="5"/>
  <c r="P596" i="5"/>
  <c r="Q596" i="5"/>
  <c r="T596" i="5"/>
  <c r="AA596" i="5"/>
  <c r="AB596" i="5"/>
  <c r="AC596" i="5"/>
  <c r="AF596" i="5"/>
  <c r="A597" i="5"/>
  <c r="I597" i="5"/>
  <c r="B597" i="5"/>
  <c r="C597" i="5"/>
  <c r="D597" i="5"/>
  <c r="H597" i="5"/>
  <c r="K597" i="5"/>
  <c r="L597" i="5"/>
  <c r="N597" i="5"/>
  <c r="P597" i="5"/>
  <c r="Q597" i="5"/>
  <c r="Y597" i="5"/>
  <c r="S597" i="5"/>
  <c r="T597" i="5"/>
  <c r="AA597" i="5"/>
  <c r="AB597" i="5"/>
  <c r="AC597" i="5"/>
  <c r="AF597" i="5"/>
  <c r="A598" i="5"/>
  <c r="I598" i="5"/>
  <c r="B598" i="5"/>
  <c r="Y598" i="5"/>
  <c r="S598" i="5"/>
  <c r="R598" i="5"/>
  <c r="C598" i="5"/>
  <c r="D598" i="5"/>
  <c r="H598" i="5"/>
  <c r="K598" i="5"/>
  <c r="L598" i="5"/>
  <c r="N598" i="5"/>
  <c r="P598" i="5"/>
  <c r="Q598" i="5"/>
  <c r="T598" i="5"/>
  <c r="AA598" i="5"/>
  <c r="AB598" i="5"/>
  <c r="AC598" i="5"/>
  <c r="AF598" i="5"/>
  <c r="A599" i="5"/>
  <c r="I599" i="5"/>
  <c r="B599" i="5"/>
  <c r="C599" i="5"/>
  <c r="D599" i="5"/>
  <c r="H599" i="5"/>
  <c r="K599" i="5"/>
  <c r="L599" i="5"/>
  <c r="N599" i="5"/>
  <c r="P599" i="5"/>
  <c r="Q599" i="5"/>
  <c r="Y599" i="5"/>
  <c r="S599" i="5"/>
  <c r="T599" i="5"/>
  <c r="AA599" i="5"/>
  <c r="AB599" i="5"/>
  <c r="AC599" i="5"/>
  <c r="AF599" i="5"/>
  <c r="I600" i="5"/>
  <c r="B600" i="5"/>
  <c r="C600" i="5"/>
  <c r="D600" i="5"/>
  <c r="H600" i="5"/>
  <c r="K600" i="5"/>
  <c r="L600" i="5"/>
  <c r="N600" i="5"/>
  <c r="P600" i="5"/>
  <c r="Q600" i="5"/>
  <c r="Y600" i="5"/>
  <c r="S600" i="5"/>
  <c r="T600" i="5"/>
  <c r="AA600" i="5"/>
  <c r="AB600" i="5"/>
  <c r="AC600" i="5"/>
  <c r="AF600" i="5"/>
  <c r="A601" i="5"/>
  <c r="I601" i="5"/>
  <c r="B601" i="5"/>
  <c r="C601" i="5"/>
  <c r="D601" i="5"/>
  <c r="H601" i="5"/>
  <c r="K601" i="5"/>
  <c r="L601" i="5"/>
  <c r="N601" i="5"/>
  <c r="P601" i="5"/>
  <c r="Q601" i="5"/>
  <c r="Y601" i="5"/>
  <c r="S601" i="5"/>
  <c r="T601" i="5"/>
  <c r="AA601" i="5"/>
  <c r="AB601" i="5"/>
  <c r="AC601" i="5"/>
  <c r="AF601" i="5"/>
  <c r="A602" i="5"/>
  <c r="I602" i="5"/>
  <c r="B602" i="5"/>
  <c r="C602" i="5"/>
  <c r="D602" i="5"/>
  <c r="H602" i="5"/>
  <c r="K602" i="5"/>
  <c r="L602" i="5"/>
  <c r="N602" i="5"/>
  <c r="P602" i="5"/>
  <c r="Q602" i="5"/>
  <c r="Y602" i="5"/>
  <c r="S602" i="5"/>
  <c r="T602" i="5"/>
  <c r="AA602" i="5"/>
  <c r="AB602" i="5"/>
  <c r="AC602" i="5"/>
  <c r="AF602" i="5"/>
  <c r="A603" i="5"/>
  <c r="I603" i="5"/>
  <c r="B603" i="5"/>
  <c r="Y603" i="5"/>
  <c r="S603" i="5"/>
  <c r="R603" i="5"/>
  <c r="C603" i="5"/>
  <c r="D603" i="5"/>
  <c r="H603" i="5"/>
  <c r="K603" i="5"/>
  <c r="L603" i="5"/>
  <c r="N603" i="5"/>
  <c r="P603" i="5"/>
  <c r="Q603" i="5"/>
  <c r="T603" i="5"/>
  <c r="AA603" i="5"/>
  <c r="AB603" i="5"/>
  <c r="AC603" i="5"/>
  <c r="AF603" i="5"/>
  <c r="A604" i="5"/>
  <c r="I604" i="5"/>
  <c r="B604" i="5"/>
  <c r="Y604" i="5"/>
  <c r="S604" i="5"/>
  <c r="R604" i="5"/>
  <c r="C604" i="5"/>
  <c r="D604" i="5"/>
  <c r="H604" i="5"/>
  <c r="K604" i="5"/>
  <c r="L604" i="5"/>
  <c r="N604" i="5"/>
  <c r="P604" i="5"/>
  <c r="Q604" i="5"/>
  <c r="T604" i="5"/>
  <c r="AA604" i="5"/>
  <c r="AB604" i="5"/>
  <c r="AC604" i="5"/>
  <c r="AF604" i="5"/>
  <c r="A605" i="5"/>
  <c r="I605" i="5"/>
  <c r="B605" i="5"/>
  <c r="Y605" i="5"/>
  <c r="S605" i="5"/>
  <c r="R605" i="5"/>
  <c r="C605" i="5"/>
  <c r="D605" i="5"/>
  <c r="H605" i="5"/>
  <c r="K605" i="5"/>
  <c r="L605" i="5"/>
  <c r="N605" i="5"/>
  <c r="P605" i="5"/>
  <c r="Q605" i="5"/>
  <c r="T605" i="5"/>
  <c r="AA605" i="5"/>
  <c r="AB605" i="5"/>
  <c r="AC605" i="5"/>
  <c r="AF605" i="5"/>
  <c r="A606" i="5"/>
  <c r="I606" i="5"/>
  <c r="B606" i="5"/>
  <c r="Y606" i="5"/>
  <c r="S606" i="5"/>
  <c r="R606" i="5"/>
  <c r="C606" i="5"/>
  <c r="D606" i="5"/>
  <c r="H606" i="5"/>
  <c r="K606" i="5"/>
  <c r="L606" i="5"/>
  <c r="N606" i="5"/>
  <c r="P606" i="5"/>
  <c r="Q606" i="5"/>
  <c r="T606" i="5"/>
  <c r="AA606" i="5"/>
  <c r="AB606" i="5"/>
  <c r="AC606" i="5"/>
  <c r="AF606" i="5"/>
  <c r="A607" i="5"/>
  <c r="I607" i="5"/>
  <c r="B607" i="5"/>
  <c r="Y607" i="5"/>
  <c r="S607" i="5"/>
  <c r="R607" i="5"/>
  <c r="C607" i="5"/>
  <c r="D607" i="5"/>
  <c r="H607" i="5"/>
  <c r="K607" i="5"/>
  <c r="L607" i="5"/>
  <c r="N607" i="5"/>
  <c r="P607" i="5"/>
  <c r="Q607" i="5"/>
  <c r="T607" i="5"/>
  <c r="AA607" i="5"/>
  <c r="AB607" i="5"/>
  <c r="AC607" i="5"/>
  <c r="AF607" i="5"/>
  <c r="A608" i="5"/>
  <c r="I608" i="5"/>
  <c r="B608" i="5"/>
  <c r="Y608" i="5"/>
  <c r="S608" i="5"/>
  <c r="R608" i="5"/>
  <c r="C608" i="5"/>
  <c r="D608" i="5"/>
  <c r="H608" i="5"/>
  <c r="K608" i="5"/>
  <c r="L608" i="5"/>
  <c r="N608" i="5"/>
  <c r="P608" i="5"/>
  <c r="Q608" i="5"/>
  <c r="T608" i="5"/>
  <c r="AA608" i="5"/>
  <c r="AB608" i="5"/>
  <c r="AC608" i="5"/>
  <c r="AF608" i="5"/>
  <c r="A609" i="5"/>
  <c r="I609" i="5"/>
  <c r="B609" i="5"/>
  <c r="Y609" i="5"/>
  <c r="S609" i="5"/>
  <c r="R609" i="5"/>
  <c r="C609" i="5"/>
  <c r="D609" i="5"/>
  <c r="H609" i="5"/>
  <c r="K609" i="5"/>
  <c r="L609" i="5"/>
  <c r="N609" i="5"/>
  <c r="P609" i="5"/>
  <c r="Q609" i="5"/>
  <c r="T609" i="5"/>
  <c r="AA609" i="5"/>
  <c r="AB609" i="5"/>
  <c r="AC609" i="5"/>
  <c r="AF609" i="5"/>
  <c r="A610" i="5"/>
  <c r="I610" i="5"/>
  <c r="B610" i="5"/>
  <c r="Y610" i="5"/>
  <c r="S610" i="5"/>
  <c r="R610" i="5"/>
  <c r="C610" i="5"/>
  <c r="D610" i="5"/>
  <c r="H610" i="5"/>
  <c r="K610" i="5"/>
  <c r="L610" i="5"/>
  <c r="N610" i="5"/>
  <c r="P610" i="5"/>
  <c r="Q610" i="5"/>
  <c r="T610" i="5"/>
  <c r="AA610" i="5"/>
  <c r="AB610" i="5"/>
  <c r="AC610" i="5"/>
  <c r="AF610" i="5"/>
  <c r="A611" i="5"/>
  <c r="I611" i="5"/>
  <c r="B611" i="5"/>
  <c r="Y611" i="5"/>
  <c r="S611" i="5"/>
  <c r="R611" i="5"/>
  <c r="C611" i="5"/>
  <c r="D611" i="5"/>
  <c r="H611" i="5"/>
  <c r="K611" i="5"/>
  <c r="L611" i="5"/>
  <c r="N611" i="5"/>
  <c r="P611" i="5"/>
  <c r="Q611" i="5"/>
  <c r="T611" i="5"/>
  <c r="AA611" i="5"/>
  <c r="AB611" i="5"/>
  <c r="AC611" i="5"/>
  <c r="AF611" i="5"/>
  <c r="A612" i="5"/>
  <c r="I612" i="5"/>
  <c r="B612" i="5"/>
  <c r="Y612" i="5"/>
  <c r="S612" i="5"/>
  <c r="R612" i="5"/>
  <c r="C612" i="5"/>
  <c r="D612" i="5"/>
  <c r="H612" i="5"/>
  <c r="K612" i="5"/>
  <c r="L612" i="5"/>
  <c r="N612" i="5"/>
  <c r="P612" i="5"/>
  <c r="Q612" i="5"/>
  <c r="T612" i="5"/>
  <c r="AA612" i="5"/>
  <c r="AB612" i="5"/>
  <c r="AC612" i="5"/>
  <c r="AF612" i="5"/>
  <c r="A613" i="5"/>
  <c r="I613" i="5"/>
  <c r="B613" i="5"/>
  <c r="Y613" i="5"/>
  <c r="S613" i="5"/>
  <c r="R613" i="5"/>
  <c r="C613" i="5"/>
  <c r="D613" i="5"/>
  <c r="H613" i="5"/>
  <c r="K613" i="5"/>
  <c r="L613" i="5"/>
  <c r="N613" i="5"/>
  <c r="P613" i="5"/>
  <c r="Q613" i="5"/>
  <c r="T613" i="5"/>
  <c r="AA613" i="5"/>
  <c r="AB613" i="5"/>
  <c r="AC613" i="5"/>
  <c r="AF613" i="5"/>
  <c r="A614" i="5"/>
  <c r="I614" i="5"/>
  <c r="B614" i="5"/>
  <c r="Y614" i="5"/>
  <c r="S614" i="5"/>
  <c r="R614" i="5"/>
  <c r="C614" i="5"/>
  <c r="D614" i="5"/>
  <c r="H614" i="5"/>
  <c r="K614" i="5"/>
  <c r="L614" i="5"/>
  <c r="N614" i="5"/>
  <c r="P614" i="5"/>
  <c r="Q614" i="5"/>
  <c r="T614" i="5"/>
  <c r="AA614" i="5"/>
  <c r="AB614" i="5"/>
  <c r="AC614" i="5"/>
  <c r="AF614" i="5"/>
  <c r="A615" i="5"/>
  <c r="I615" i="5"/>
  <c r="B615" i="5"/>
  <c r="Y615" i="5"/>
  <c r="S615" i="5"/>
  <c r="R615" i="5"/>
  <c r="C615" i="5"/>
  <c r="D615" i="5"/>
  <c r="H615" i="5"/>
  <c r="K615" i="5"/>
  <c r="L615" i="5"/>
  <c r="N615" i="5"/>
  <c r="P615" i="5"/>
  <c r="Q615" i="5"/>
  <c r="T615" i="5"/>
  <c r="AA615" i="5"/>
  <c r="AB615" i="5"/>
  <c r="AC615" i="5"/>
  <c r="AF615" i="5"/>
  <c r="A616" i="5"/>
  <c r="I616" i="5"/>
  <c r="B616" i="5"/>
  <c r="Y616" i="5"/>
  <c r="S616" i="5"/>
  <c r="R616" i="5"/>
  <c r="C616" i="5"/>
  <c r="D616" i="5"/>
  <c r="H616" i="5"/>
  <c r="K616" i="5"/>
  <c r="L616" i="5"/>
  <c r="N616" i="5"/>
  <c r="P616" i="5"/>
  <c r="Q616" i="5"/>
  <c r="T616" i="5"/>
  <c r="AA616" i="5"/>
  <c r="AB616" i="5"/>
  <c r="AC616" i="5"/>
  <c r="AF616" i="5"/>
  <c r="A617" i="5"/>
  <c r="I617" i="5"/>
  <c r="B617" i="5"/>
  <c r="Y617" i="5"/>
  <c r="S617" i="5"/>
  <c r="R617" i="5"/>
  <c r="C617" i="5"/>
  <c r="D617" i="5"/>
  <c r="H617" i="5"/>
  <c r="K617" i="5"/>
  <c r="L617" i="5"/>
  <c r="N617" i="5"/>
  <c r="P617" i="5"/>
  <c r="Q617" i="5"/>
  <c r="T617" i="5"/>
  <c r="AA617" i="5"/>
  <c r="AB617" i="5"/>
  <c r="AC617" i="5"/>
  <c r="AF617" i="5"/>
  <c r="A618" i="5"/>
  <c r="I618" i="5"/>
  <c r="B618" i="5"/>
  <c r="Y618" i="5"/>
  <c r="S618" i="5"/>
  <c r="R618" i="5"/>
  <c r="C618" i="5"/>
  <c r="D618" i="5"/>
  <c r="H618" i="5"/>
  <c r="K618" i="5"/>
  <c r="L618" i="5"/>
  <c r="N618" i="5"/>
  <c r="P618" i="5"/>
  <c r="Q618" i="5"/>
  <c r="T618" i="5"/>
  <c r="AA618" i="5"/>
  <c r="AB618" i="5"/>
  <c r="AC618" i="5"/>
  <c r="AF618" i="5"/>
  <c r="A619" i="5"/>
  <c r="I619" i="5"/>
  <c r="B619" i="5"/>
  <c r="Y619" i="5"/>
  <c r="S619" i="5"/>
  <c r="R619" i="5"/>
  <c r="C619" i="5"/>
  <c r="D619" i="5"/>
  <c r="H619" i="5"/>
  <c r="K619" i="5"/>
  <c r="L619" i="5"/>
  <c r="N619" i="5"/>
  <c r="P619" i="5"/>
  <c r="Q619" i="5"/>
  <c r="T619" i="5"/>
  <c r="AA619" i="5"/>
  <c r="AB619" i="5"/>
  <c r="AC619" i="5"/>
  <c r="AF619" i="5"/>
  <c r="A620" i="5"/>
  <c r="I620" i="5"/>
  <c r="B620" i="5"/>
  <c r="Y620" i="5"/>
  <c r="S620" i="5"/>
  <c r="R620" i="5"/>
  <c r="C620" i="5"/>
  <c r="D620" i="5"/>
  <c r="H620" i="5"/>
  <c r="K620" i="5"/>
  <c r="L620" i="5"/>
  <c r="N620" i="5"/>
  <c r="P620" i="5"/>
  <c r="Q620" i="5"/>
  <c r="T620" i="5"/>
  <c r="AA620" i="5"/>
  <c r="AB620" i="5"/>
  <c r="AC620" i="5"/>
  <c r="AF620" i="5"/>
  <c r="A621" i="5"/>
  <c r="I621" i="5"/>
  <c r="B621" i="5"/>
  <c r="Y621" i="5"/>
  <c r="S621" i="5"/>
  <c r="R621" i="5"/>
  <c r="C621" i="5"/>
  <c r="D621" i="5"/>
  <c r="H621" i="5"/>
  <c r="K621" i="5"/>
  <c r="L621" i="5"/>
  <c r="N621" i="5"/>
  <c r="P621" i="5"/>
  <c r="Q621" i="5"/>
  <c r="T621" i="5"/>
  <c r="AA621" i="5"/>
  <c r="AB621" i="5"/>
  <c r="AC621" i="5"/>
  <c r="AF621" i="5"/>
  <c r="A622" i="5"/>
  <c r="I622" i="5"/>
  <c r="B622" i="5"/>
  <c r="Y622" i="5"/>
  <c r="S622" i="5"/>
  <c r="R622" i="5"/>
  <c r="C622" i="5"/>
  <c r="D622" i="5"/>
  <c r="H622" i="5"/>
  <c r="K622" i="5"/>
  <c r="L622" i="5"/>
  <c r="N622" i="5"/>
  <c r="P622" i="5"/>
  <c r="Q622" i="5"/>
  <c r="T622" i="5"/>
  <c r="AA622" i="5"/>
  <c r="AB622" i="5"/>
  <c r="AC622" i="5"/>
  <c r="AF622" i="5"/>
  <c r="A623" i="5"/>
  <c r="I623" i="5"/>
  <c r="B623" i="5"/>
  <c r="Y623" i="5"/>
  <c r="S623" i="5"/>
  <c r="R623" i="5"/>
  <c r="C623" i="5"/>
  <c r="D623" i="5"/>
  <c r="H623" i="5"/>
  <c r="K623" i="5"/>
  <c r="L623" i="5"/>
  <c r="N623" i="5"/>
  <c r="P623" i="5"/>
  <c r="Q623" i="5"/>
  <c r="T623" i="5"/>
  <c r="AA623" i="5"/>
  <c r="AB623" i="5"/>
  <c r="AC623" i="5"/>
  <c r="AF623" i="5"/>
  <c r="A624" i="5"/>
  <c r="I624" i="5"/>
  <c r="B624" i="5"/>
  <c r="Y624" i="5"/>
  <c r="S624" i="5"/>
  <c r="R624" i="5"/>
  <c r="C624" i="5"/>
  <c r="D624" i="5"/>
  <c r="H624" i="5"/>
  <c r="K624" i="5"/>
  <c r="L624" i="5"/>
  <c r="N624" i="5"/>
  <c r="P624" i="5"/>
  <c r="Q624" i="5"/>
  <c r="T624" i="5"/>
  <c r="AA624" i="5"/>
  <c r="AB624" i="5"/>
  <c r="AC624" i="5"/>
  <c r="AF624" i="5"/>
  <c r="A625" i="5"/>
  <c r="I625" i="5"/>
  <c r="B625" i="5"/>
  <c r="Y625" i="5"/>
  <c r="S625" i="5"/>
  <c r="R625" i="5"/>
  <c r="C625" i="5"/>
  <c r="D625" i="5"/>
  <c r="H625" i="5"/>
  <c r="K625" i="5"/>
  <c r="L625" i="5"/>
  <c r="N625" i="5"/>
  <c r="P625" i="5"/>
  <c r="Q625" i="5"/>
  <c r="T625" i="5"/>
  <c r="AA625" i="5"/>
  <c r="AB625" i="5"/>
  <c r="AC625" i="5"/>
  <c r="AF625" i="5"/>
  <c r="A626" i="5"/>
  <c r="I626" i="5"/>
  <c r="B626" i="5"/>
  <c r="Y626" i="5"/>
  <c r="S626" i="5"/>
  <c r="R626" i="5"/>
  <c r="C626" i="5"/>
  <c r="D626" i="5"/>
  <c r="H626" i="5"/>
  <c r="K626" i="5"/>
  <c r="L626" i="5"/>
  <c r="N626" i="5"/>
  <c r="P626" i="5"/>
  <c r="Q626" i="5"/>
  <c r="T626" i="5"/>
  <c r="AA626" i="5"/>
  <c r="AB626" i="5"/>
  <c r="AC626" i="5"/>
  <c r="AF626" i="5"/>
  <c r="A627" i="5"/>
  <c r="I627" i="5"/>
  <c r="B627" i="5"/>
  <c r="Y627" i="5"/>
  <c r="S627" i="5"/>
  <c r="R627" i="5"/>
  <c r="C627" i="5"/>
  <c r="D627" i="5"/>
  <c r="H627" i="5"/>
  <c r="K627" i="5"/>
  <c r="L627" i="5"/>
  <c r="N627" i="5"/>
  <c r="P627" i="5"/>
  <c r="Q627" i="5"/>
  <c r="T627" i="5"/>
  <c r="AA627" i="5"/>
  <c r="AB627" i="5"/>
  <c r="AC627" i="5"/>
  <c r="AF627" i="5"/>
  <c r="A628" i="5"/>
  <c r="I628" i="5"/>
  <c r="B628" i="5"/>
  <c r="Y628" i="5"/>
  <c r="S628" i="5"/>
  <c r="R628" i="5"/>
  <c r="C628" i="5"/>
  <c r="D628" i="5"/>
  <c r="H628" i="5"/>
  <c r="K628" i="5"/>
  <c r="L628" i="5"/>
  <c r="N628" i="5"/>
  <c r="P628" i="5"/>
  <c r="Q628" i="5"/>
  <c r="T628" i="5"/>
  <c r="AA628" i="5"/>
  <c r="AB628" i="5"/>
  <c r="AC628" i="5"/>
  <c r="AF628" i="5"/>
  <c r="A629" i="5"/>
  <c r="I629" i="5"/>
  <c r="B629" i="5"/>
  <c r="Y629" i="5"/>
  <c r="S629" i="5"/>
  <c r="R629" i="5"/>
  <c r="C629" i="5"/>
  <c r="D629" i="5"/>
  <c r="H629" i="5"/>
  <c r="K629" i="5"/>
  <c r="L629" i="5"/>
  <c r="N629" i="5"/>
  <c r="P629" i="5"/>
  <c r="Q629" i="5"/>
  <c r="T629" i="5"/>
  <c r="AA629" i="5"/>
  <c r="AB629" i="5"/>
  <c r="AC629" i="5"/>
  <c r="AF629" i="5"/>
  <c r="A630" i="5"/>
  <c r="I630" i="5"/>
  <c r="B630" i="5"/>
  <c r="Y630" i="5"/>
  <c r="S630" i="5"/>
  <c r="R630" i="5"/>
  <c r="C630" i="5"/>
  <c r="D630" i="5"/>
  <c r="H630" i="5"/>
  <c r="K630" i="5"/>
  <c r="L630" i="5"/>
  <c r="N630" i="5"/>
  <c r="P630" i="5"/>
  <c r="Q630" i="5"/>
  <c r="T630" i="5"/>
  <c r="AA630" i="5"/>
  <c r="AB630" i="5"/>
  <c r="AC630" i="5"/>
  <c r="AF630" i="5"/>
  <c r="A631" i="5"/>
  <c r="I631" i="5"/>
  <c r="B631" i="5"/>
  <c r="Y631" i="5"/>
  <c r="S631" i="5"/>
  <c r="R631" i="5"/>
  <c r="C631" i="5"/>
  <c r="D631" i="5"/>
  <c r="H631" i="5"/>
  <c r="K631" i="5"/>
  <c r="L631" i="5"/>
  <c r="N631" i="5"/>
  <c r="P631" i="5"/>
  <c r="Q631" i="5"/>
  <c r="T631" i="5"/>
  <c r="AA631" i="5"/>
  <c r="AB631" i="5"/>
  <c r="AC631" i="5"/>
  <c r="AF631" i="5"/>
  <c r="A632" i="5"/>
  <c r="I632" i="5"/>
  <c r="B632" i="5"/>
  <c r="Y632" i="5"/>
  <c r="S632" i="5"/>
  <c r="R632" i="5"/>
  <c r="C632" i="5"/>
  <c r="D632" i="5"/>
  <c r="H632" i="5"/>
  <c r="K632" i="5"/>
  <c r="L632" i="5"/>
  <c r="N632" i="5"/>
  <c r="P632" i="5"/>
  <c r="Q632" i="5"/>
  <c r="T632" i="5"/>
  <c r="AA632" i="5"/>
  <c r="AB632" i="5"/>
  <c r="AC632" i="5"/>
  <c r="AF632" i="5"/>
  <c r="A633" i="5"/>
  <c r="I633" i="5"/>
  <c r="B633" i="5"/>
  <c r="Y633" i="5"/>
  <c r="S633" i="5"/>
  <c r="R633" i="5"/>
  <c r="C633" i="5"/>
  <c r="D633" i="5"/>
  <c r="H633" i="5"/>
  <c r="K633" i="5"/>
  <c r="L633" i="5"/>
  <c r="N633" i="5"/>
  <c r="P633" i="5"/>
  <c r="Q633" i="5"/>
  <c r="T633" i="5"/>
  <c r="AA633" i="5"/>
  <c r="AB633" i="5"/>
  <c r="AC633" i="5"/>
  <c r="AF633" i="5"/>
  <c r="A634" i="5"/>
  <c r="I634" i="5"/>
  <c r="B634" i="5"/>
  <c r="Y634" i="5"/>
  <c r="S634" i="5"/>
  <c r="R634" i="5"/>
  <c r="C634" i="5"/>
  <c r="D634" i="5"/>
  <c r="H634" i="5"/>
  <c r="K634" i="5"/>
  <c r="L634" i="5"/>
  <c r="N634" i="5"/>
  <c r="P634" i="5"/>
  <c r="Q634" i="5"/>
  <c r="T634" i="5"/>
  <c r="AA634" i="5"/>
  <c r="AB634" i="5"/>
  <c r="AC634" i="5"/>
  <c r="AF634" i="5"/>
  <c r="A635" i="5"/>
  <c r="I635" i="5"/>
  <c r="B635" i="5"/>
  <c r="Y635" i="5"/>
  <c r="S635" i="5"/>
  <c r="R635" i="5"/>
  <c r="C635" i="5"/>
  <c r="D635" i="5"/>
  <c r="H635" i="5"/>
  <c r="K635" i="5"/>
  <c r="L635" i="5"/>
  <c r="N635" i="5"/>
  <c r="P635" i="5"/>
  <c r="Q635" i="5"/>
  <c r="T635" i="5"/>
  <c r="AA635" i="5"/>
  <c r="AB635" i="5"/>
  <c r="AC635" i="5"/>
  <c r="AF635" i="5"/>
  <c r="A636" i="5"/>
  <c r="I636" i="5"/>
  <c r="B636" i="5"/>
  <c r="Y636" i="5"/>
  <c r="S636" i="5"/>
  <c r="R636" i="5"/>
  <c r="C636" i="5"/>
  <c r="D636" i="5"/>
  <c r="H636" i="5"/>
  <c r="K636" i="5"/>
  <c r="L636" i="5"/>
  <c r="N636" i="5"/>
  <c r="P636" i="5"/>
  <c r="Q636" i="5"/>
  <c r="T636" i="5"/>
  <c r="AA636" i="5"/>
  <c r="AB636" i="5"/>
  <c r="AC636" i="5"/>
  <c r="AF636" i="5"/>
  <c r="A637" i="5"/>
  <c r="I637" i="5"/>
  <c r="B637" i="5"/>
  <c r="Y637" i="5"/>
  <c r="S637" i="5"/>
  <c r="R637" i="5"/>
  <c r="C637" i="5"/>
  <c r="D637" i="5"/>
  <c r="H637" i="5"/>
  <c r="K637" i="5"/>
  <c r="L637" i="5"/>
  <c r="N637" i="5"/>
  <c r="P637" i="5"/>
  <c r="Q637" i="5"/>
  <c r="T637" i="5"/>
  <c r="AA637" i="5"/>
  <c r="AB637" i="5"/>
  <c r="AC637" i="5"/>
  <c r="AF637" i="5"/>
  <c r="A638" i="5"/>
  <c r="I638" i="5"/>
  <c r="B638" i="5"/>
  <c r="Y638" i="5"/>
  <c r="S638" i="5"/>
  <c r="R638" i="5"/>
  <c r="C638" i="5"/>
  <c r="D638" i="5"/>
  <c r="H638" i="5"/>
  <c r="K638" i="5"/>
  <c r="L638" i="5"/>
  <c r="N638" i="5"/>
  <c r="P638" i="5"/>
  <c r="Q638" i="5"/>
  <c r="T638" i="5"/>
  <c r="AA638" i="5"/>
  <c r="AB638" i="5"/>
  <c r="AC638" i="5"/>
  <c r="AF638" i="5"/>
  <c r="A639" i="5"/>
  <c r="I639" i="5"/>
  <c r="B639" i="5"/>
  <c r="Y639" i="5"/>
  <c r="S639" i="5"/>
  <c r="R639" i="5"/>
  <c r="C639" i="5"/>
  <c r="D639" i="5"/>
  <c r="H639" i="5"/>
  <c r="K639" i="5"/>
  <c r="L639" i="5"/>
  <c r="N639" i="5"/>
  <c r="P639" i="5"/>
  <c r="Q639" i="5"/>
  <c r="T639" i="5"/>
  <c r="AA639" i="5"/>
  <c r="AB639" i="5"/>
  <c r="AC639" i="5"/>
  <c r="AF639" i="5"/>
  <c r="A640" i="5"/>
  <c r="I640" i="5"/>
  <c r="B640" i="5"/>
  <c r="Y640" i="5"/>
  <c r="S640" i="5"/>
  <c r="R640" i="5"/>
  <c r="C640" i="5"/>
  <c r="D640" i="5"/>
  <c r="H640" i="5"/>
  <c r="K640" i="5"/>
  <c r="L640" i="5"/>
  <c r="N640" i="5"/>
  <c r="P640" i="5"/>
  <c r="Q640" i="5"/>
  <c r="T640" i="5"/>
  <c r="AA640" i="5"/>
  <c r="AB640" i="5"/>
  <c r="AC640" i="5"/>
  <c r="AF640" i="5"/>
  <c r="A641" i="5"/>
  <c r="I641" i="5"/>
  <c r="B641" i="5"/>
  <c r="Y641" i="5"/>
  <c r="S641" i="5"/>
  <c r="R641" i="5"/>
  <c r="C641" i="5"/>
  <c r="D641" i="5"/>
  <c r="H641" i="5"/>
  <c r="K641" i="5"/>
  <c r="L641" i="5"/>
  <c r="N641" i="5"/>
  <c r="P641" i="5"/>
  <c r="Q641" i="5"/>
  <c r="T641" i="5"/>
  <c r="AA641" i="5"/>
  <c r="AB641" i="5"/>
  <c r="AC641" i="5"/>
  <c r="AF641" i="5"/>
  <c r="A642" i="5"/>
  <c r="I642" i="5"/>
  <c r="B642" i="5"/>
  <c r="Y642" i="5"/>
  <c r="S642" i="5"/>
  <c r="R642" i="5"/>
  <c r="C642" i="5"/>
  <c r="D642" i="5"/>
  <c r="H642" i="5"/>
  <c r="K642" i="5"/>
  <c r="L642" i="5"/>
  <c r="N642" i="5"/>
  <c r="P642" i="5"/>
  <c r="Q642" i="5"/>
  <c r="T642" i="5"/>
  <c r="AA642" i="5"/>
  <c r="AB642" i="5"/>
  <c r="AC642" i="5"/>
  <c r="AF642" i="5"/>
  <c r="A643" i="5"/>
  <c r="I643" i="5"/>
  <c r="B643" i="5"/>
  <c r="Y643" i="5"/>
  <c r="S643" i="5"/>
  <c r="R643" i="5"/>
  <c r="C643" i="5"/>
  <c r="D643" i="5"/>
  <c r="H643" i="5"/>
  <c r="K643" i="5"/>
  <c r="L643" i="5"/>
  <c r="N643" i="5"/>
  <c r="P643" i="5"/>
  <c r="Q643" i="5"/>
  <c r="T643" i="5"/>
  <c r="AA643" i="5"/>
  <c r="AB643" i="5"/>
  <c r="AC643" i="5"/>
  <c r="AF643" i="5"/>
  <c r="A644" i="5"/>
  <c r="I644" i="5"/>
  <c r="B644" i="5"/>
  <c r="Y644" i="5"/>
  <c r="S644" i="5"/>
  <c r="R644" i="5"/>
  <c r="C644" i="5"/>
  <c r="D644" i="5"/>
  <c r="H644" i="5"/>
  <c r="K644" i="5"/>
  <c r="L644" i="5"/>
  <c r="N644" i="5"/>
  <c r="P644" i="5"/>
  <c r="Q644" i="5"/>
  <c r="T644" i="5"/>
  <c r="AA644" i="5"/>
  <c r="AB644" i="5"/>
  <c r="AC644" i="5"/>
  <c r="AF644" i="5"/>
  <c r="A645" i="5"/>
  <c r="I645" i="5"/>
  <c r="B645" i="5"/>
  <c r="Y645" i="5"/>
  <c r="S645" i="5"/>
  <c r="R645" i="5"/>
  <c r="C645" i="5"/>
  <c r="D645" i="5"/>
  <c r="H645" i="5"/>
  <c r="K645" i="5"/>
  <c r="L645" i="5"/>
  <c r="N645" i="5"/>
  <c r="P645" i="5"/>
  <c r="Q645" i="5"/>
  <c r="T645" i="5"/>
  <c r="AA645" i="5"/>
  <c r="AB645" i="5"/>
  <c r="AC645" i="5"/>
  <c r="AF645" i="5"/>
  <c r="A646" i="5"/>
  <c r="I646" i="5"/>
  <c r="B646" i="5"/>
  <c r="Y646" i="5"/>
  <c r="S646" i="5"/>
  <c r="R646" i="5"/>
  <c r="C646" i="5"/>
  <c r="D646" i="5"/>
  <c r="H646" i="5"/>
  <c r="K646" i="5"/>
  <c r="L646" i="5"/>
  <c r="N646" i="5"/>
  <c r="P646" i="5"/>
  <c r="Q646" i="5"/>
  <c r="T646" i="5"/>
  <c r="AA646" i="5"/>
  <c r="AB646" i="5"/>
  <c r="AC646" i="5"/>
  <c r="AF646" i="5"/>
  <c r="A647" i="5"/>
  <c r="I647" i="5"/>
  <c r="B647" i="5"/>
  <c r="Y647" i="5"/>
  <c r="S647" i="5"/>
  <c r="R647" i="5"/>
  <c r="C647" i="5"/>
  <c r="D647" i="5"/>
  <c r="H647" i="5"/>
  <c r="K647" i="5"/>
  <c r="L647" i="5"/>
  <c r="N647" i="5"/>
  <c r="P647" i="5"/>
  <c r="Q647" i="5"/>
  <c r="T647" i="5"/>
  <c r="AA647" i="5"/>
  <c r="AB647" i="5"/>
  <c r="AC647" i="5"/>
  <c r="AF647" i="5"/>
  <c r="A648" i="5"/>
  <c r="I648" i="5"/>
  <c r="B648" i="5"/>
  <c r="Y648" i="5"/>
  <c r="S648" i="5"/>
  <c r="R648" i="5"/>
  <c r="C648" i="5"/>
  <c r="D648" i="5"/>
  <c r="H648" i="5"/>
  <c r="K648" i="5"/>
  <c r="L648" i="5"/>
  <c r="N648" i="5"/>
  <c r="P648" i="5"/>
  <c r="Q648" i="5"/>
  <c r="T648" i="5"/>
  <c r="AA648" i="5"/>
  <c r="AB648" i="5"/>
  <c r="AC648" i="5"/>
  <c r="AF648" i="5"/>
  <c r="A649" i="5"/>
  <c r="I649" i="5"/>
  <c r="B649" i="5"/>
  <c r="Y649" i="5"/>
  <c r="S649" i="5"/>
  <c r="R649" i="5"/>
  <c r="C649" i="5"/>
  <c r="D649" i="5"/>
  <c r="H649" i="5"/>
  <c r="K649" i="5"/>
  <c r="L649" i="5"/>
  <c r="N649" i="5"/>
  <c r="P649" i="5"/>
  <c r="Q649" i="5"/>
  <c r="T649" i="5"/>
  <c r="AA649" i="5"/>
  <c r="AB649" i="5"/>
  <c r="AC649" i="5"/>
  <c r="AF649" i="5"/>
  <c r="A650" i="5"/>
  <c r="I650" i="5"/>
  <c r="B650" i="5"/>
  <c r="Y650" i="5"/>
  <c r="S650" i="5"/>
  <c r="R650" i="5"/>
  <c r="C650" i="5"/>
  <c r="D650" i="5"/>
  <c r="H650" i="5"/>
  <c r="K650" i="5"/>
  <c r="L650" i="5"/>
  <c r="N650" i="5"/>
  <c r="P650" i="5"/>
  <c r="Q650" i="5"/>
  <c r="T650" i="5"/>
  <c r="AA650" i="5"/>
  <c r="AB650" i="5"/>
  <c r="AC650" i="5"/>
  <c r="AF650" i="5"/>
  <c r="A651" i="5"/>
  <c r="I651" i="5"/>
  <c r="B651" i="5"/>
  <c r="Y651" i="5"/>
  <c r="S651" i="5"/>
  <c r="R651" i="5"/>
  <c r="C651" i="5"/>
  <c r="D651" i="5"/>
  <c r="H651" i="5"/>
  <c r="K651" i="5"/>
  <c r="L651" i="5"/>
  <c r="N651" i="5"/>
  <c r="P651" i="5"/>
  <c r="Q651" i="5"/>
  <c r="T651" i="5"/>
  <c r="AA651" i="5"/>
  <c r="AB651" i="5"/>
  <c r="AC651" i="5"/>
  <c r="AF651" i="5"/>
  <c r="A652" i="5"/>
  <c r="I652" i="5"/>
  <c r="B652" i="5"/>
  <c r="Y652" i="5"/>
  <c r="S652" i="5"/>
  <c r="R652" i="5"/>
  <c r="C652" i="5"/>
  <c r="D652" i="5"/>
  <c r="H652" i="5"/>
  <c r="K652" i="5"/>
  <c r="L652" i="5"/>
  <c r="N652" i="5"/>
  <c r="P652" i="5"/>
  <c r="Q652" i="5"/>
  <c r="T652" i="5"/>
  <c r="AA652" i="5"/>
  <c r="AB652" i="5"/>
  <c r="AC652" i="5"/>
  <c r="AF652" i="5"/>
  <c r="A653" i="5"/>
  <c r="I653" i="5"/>
  <c r="B653" i="5"/>
  <c r="Y653" i="5"/>
  <c r="S653" i="5"/>
  <c r="R653" i="5"/>
  <c r="C653" i="5"/>
  <c r="D653" i="5"/>
  <c r="H653" i="5"/>
  <c r="K653" i="5"/>
  <c r="L653" i="5"/>
  <c r="N653" i="5"/>
  <c r="P653" i="5"/>
  <c r="Q653" i="5"/>
  <c r="T653" i="5"/>
  <c r="AA653" i="5"/>
  <c r="AB653" i="5"/>
  <c r="AC653" i="5"/>
  <c r="AF653" i="5"/>
  <c r="A654" i="5"/>
  <c r="I654" i="5"/>
  <c r="B654" i="5"/>
  <c r="Y654" i="5"/>
  <c r="S654" i="5"/>
  <c r="R654" i="5"/>
  <c r="C654" i="5"/>
  <c r="D654" i="5"/>
  <c r="H654" i="5"/>
  <c r="K654" i="5"/>
  <c r="L654" i="5"/>
  <c r="N654" i="5"/>
  <c r="P654" i="5"/>
  <c r="Q654" i="5"/>
  <c r="T654" i="5"/>
  <c r="AA654" i="5"/>
  <c r="AB654" i="5"/>
  <c r="AC654" i="5"/>
  <c r="AF654" i="5"/>
  <c r="A655" i="5"/>
  <c r="I655" i="5"/>
  <c r="B655" i="5"/>
  <c r="Y655" i="5"/>
  <c r="S655" i="5"/>
  <c r="R655" i="5"/>
  <c r="C655" i="5"/>
  <c r="D655" i="5"/>
  <c r="H655" i="5"/>
  <c r="K655" i="5"/>
  <c r="L655" i="5"/>
  <c r="N655" i="5"/>
  <c r="P655" i="5"/>
  <c r="Q655" i="5"/>
  <c r="T655" i="5"/>
  <c r="AA655" i="5"/>
  <c r="AB655" i="5"/>
  <c r="AC655" i="5"/>
  <c r="AF655" i="5"/>
  <c r="A656" i="5"/>
  <c r="I656" i="5"/>
  <c r="B656" i="5"/>
  <c r="Y656" i="5"/>
  <c r="S656" i="5"/>
  <c r="R656" i="5"/>
  <c r="C656" i="5"/>
  <c r="D656" i="5"/>
  <c r="H656" i="5"/>
  <c r="K656" i="5"/>
  <c r="L656" i="5"/>
  <c r="N656" i="5"/>
  <c r="P656" i="5"/>
  <c r="Q656" i="5"/>
  <c r="T656" i="5"/>
  <c r="AA656" i="5"/>
  <c r="AB656" i="5"/>
  <c r="AC656" i="5"/>
  <c r="AF656" i="5"/>
  <c r="A657" i="5"/>
  <c r="I657" i="5"/>
  <c r="B657" i="5"/>
  <c r="Y657" i="5"/>
  <c r="S657" i="5"/>
  <c r="R657" i="5"/>
  <c r="C657" i="5"/>
  <c r="D657" i="5"/>
  <c r="H657" i="5"/>
  <c r="K657" i="5"/>
  <c r="L657" i="5"/>
  <c r="N657" i="5"/>
  <c r="P657" i="5"/>
  <c r="Q657" i="5"/>
  <c r="T657" i="5"/>
  <c r="AA657" i="5"/>
  <c r="AB657" i="5"/>
  <c r="AC657" i="5"/>
  <c r="AF657" i="5"/>
  <c r="A658" i="5"/>
  <c r="I658" i="5"/>
  <c r="B658" i="5"/>
  <c r="Y658" i="5"/>
  <c r="S658" i="5"/>
  <c r="R658" i="5"/>
  <c r="C658" i="5"/>
  <c r="D658" i="5"/>
  <c r="H658" i="5"/>
  <c r="K658" i="5"/>
  <c r="L658" i="5"/>
  <c r="N658" i="5"/>
  <c r="P658" i="5"/>
  <c r="Q658" i="5"/>
  <c r="T658" i="5"/>
  <c r="AA658" i="5"/>
  <c r="AB658" i="5"/>
  <c r="AC658" i="5"/>
  <c r="AF658" i="5"/>
  <c r="A659" i="5"/>
  <c r="I659" i="5"/>
  <c r="B659" i="5"/>
  <c r="Y659" i="5"/>
  <c r="S659" i="5"/>
  <c r="R659" i="5"/>
  <c r="C659" i="5"/>
  <c r="D659" i="5"/>
  <c r="H659" i="5"/>
  <c r="K659" i="5"/>
  <c r="L659" i="5"/>
  <c r="N659" i="5"/>
  <c r="P659" i="5"/>
  <c r="Q659" i="5"/>
  <c r="T659" i="5"/>
  <c r="AA659" i="5"/>
  <c r="AB659" i="5"/>
  <c r="AC659" i="5"/>
  <c r="AF659" i="5"/>
  <c r="A660" i="5"/>
  <c r="I660" i="5"/>
  <c r="B660" i="5"/>
  <c r="Y660" i="5"/>
  <c r="S660" i="5"/>
  <c r="R660" i="5"/>
  <c r="C660" i="5"/>
  <c r="D660" i="5"/>
  <c r="H660" i="5"/>
  <c r="K660" i="5"/>
  <c r="L660" i="5"/>
  <c r="N660" i="5"/>
  <c r="P660" i="5"/>
  <c r="Q660" i="5"/>
  <c r="T660" i="5"/>
  <c r="AA660" i="5"/>
  <c r="AB660" i="5"/>
  <c r="AC660" i="5"/>
  <c r="AF660" i="5"/>
  <c r="A661" i="5"/>
  <c r="I661" i="5"/>
  <c r="B661" i="5"/>
  <c r="Y661" i="5"/>
  <c r="S661" i="5"/>
  <c r="R661" i="5"/>
  <c r="C661" i="5"/>
  <c r="D661" i="5"/>
  <c r="H661" i="5"/>
  <c r="K661" i="5"/>
  <c r="L661" i="5"/>
  <c r="N661" i="5"/>
  <c r="P661" i="5"/>
  <c r="Q661" i="5"/>
  <c r="T661" i="5"/>
  <c r="AA661" i="5"/>
  <c r="AB661" i="5"/>
  <c r="AC661" i="5"/>
  <c r="AF661" i="5"/>
  <c r="A662" i="5"/>
  <c r="I662" i="5"/>
  <c r="B662" i="5"/>
  <c r="Y662" i="5"/>
  <c r="S662" i="5"/>
  <c r="R662" i="5"/>
  <c r="C662" i="5"/>
  <c r="D662" i="5"/>
  <c r="H662" i="5"/>
  <c r="K662" i="5"/>
  <c r="L662" i="5"/>
  <c r="N662" i="5"/>
  <c r="P662" i="5"/>
  <c r="Q662" i="5"/>
  <c r="T662" i="5"/>
  <c r="AA662" i="5"/>
  <c r="AB662" i="5"/>
  <c r="AC662" i="5"/>
  <c r="AF662" i="5"/>
  <c r="A663" i="5"/>
  <c r="I663" i="5"/>
  <c r="B663" i="5"/>
  <c r="Y663" i="5"/>
  <c r="S663" i="5"/>
  <c r="R663" i="5"/>
  <c r="C663" i="5"/>
  <c r="D663" i="5"/>
  <c r="H663" i="5"/>
  <c r="K663" i="5"/>
  <c r="L663" i="5"/>
  <c r="N663" i="5"/>
  <c r="P663" i="5"/>
  <c r="Q663" i="5"/>
  <c r="T663" i="5"/>
  <c r="AA663" i="5"/>
  <c r="AB663" i="5"/>
  <c r="AC663" i="5"/>
  <c r="AF663" i="5"/>
  <c r="A664" i="5"/>
  <c r="I664" i="5"/>
  <c r="B664" i="5"/>
  <c r="Y664" i="5"/>
  <c r="S664" i="5"/>
  <c r="R664" i="5"/>
  <c r="C664" i="5"/>
  <c r="D664" i="5"/>
  <c r="H664" i="5"/>
  <c r="K664" i="5"/>
  <c r="L664" i="5"/>
  <c r="N664" i="5"/>
  <c r="P664" i="5"/>
  <c r="Q664" i="5"/>
  <c r="T664" i="5"/>
  <c r="AA664" i="5"/>
  <c r="AB664" i="5"/>
  <c r="AC664" i="5"/>
  <c r="AF664" i="5"/>
  <c r="A665" i="5"/>
  <c r="I665" i="5"/>
  <c r="B665" i="5"/>
  <c r="Y665" i="5"/>
  <c r="S665" i="5"/>
  <c r="R665" i="5"/>
  <c r="C665" i="5"/>
  <c r="D665" i="5"/>
  <c r="H665" i="5"/>
  <c r="K665" i="5"/>
  <c r="L665" i="5"/>
  <c r="N665" i="5"/>
  <c r="P665" i="5"/>
  <c r="Q665" i="5"/>
  <c r="T665" i="5"/>
  <c r="AA665" i="5"/>
  <c r="AB665" i="5"/>
  <c r="AC665" i="5"/>
  <c r="AF665" i="5"/>
  <c r="A666" i="5"/>
  <c r="I666" i="5"/>
  <c r="B666" i="5"/>
  <c r="Y666" i="5"/>
  <c r="S666" i="5"/>
  <c r="R666" i="5"/>
  <c r="C666" i="5"/>
  <c r="D666" i="5"/>
  <c r="H666" i="5"/>
  <c r="K666" i="5"/>
  <c r="L666" i="5"/>
  <c r="N666" i="5"/>
  <c r="P666" i="5"/>
  <c r="Q666" i="5"/>
  <c r="T666" i="5"/>
  <c r="AA666" i="5"/>
  <c r="AB666" i="5"/>
  <c r="AC666" i="5"/>
  <c r="AF666" i="5"/>
  <c r="A667" i="5"/>
  <c r="I667" i="5"/>
  <c r="B667" i="5"/>
  <c r="Y667" i="5"/>
  <c r="S667" i="5"/>
  <c r="R667" i="5"/>
  <c r="C667" i="5"/>
  <c r="D667" i="5"/>
  <c r="H667" i="5"/>
  <c r="K667" i="5"/>
  <c r="L667" i="5"/>
  <c r="N667" i="5"/>
  <c r="P667" i="5"/>
  <c r="Q667" i="5"/>
  <c r="T667" i="5"/>
  <c r="AA667" i="5"/>
  <c r="AB667" i="5"/>
  <c r="AC667" i="5"/>
  <c r="AF667" i="5"/>
  <c r="A668" i="5"/>
  <c r="I668" i="5"/>
  <c r="B668" i="5"/>
  <c r="Y668" i="5"/>
  <c r="S668" i="5"/>
  <c r="R668" i="5"/>
  <c r="C668" i="5"/>
  <c r="D668" i="5"/>
  <c r="H668" i="5"/>
  <c r="K668" i="5"/>
  <c r="L668" i="5"/>
  <c r="N668" i="5"/>
  <c r="P668" i="5"/>
  <c r="Q668" i="5"/>
  <c r="T668" i="5"/>
  <c r="AA668" i="5"/>
  <c r="AB668" i="5"/>
  <c r="AC668" i="5"/>
  <c r="AF668" i="5"/>
  <c r="A669" i="5"/>
  <c r="I669" i="5"/>
  <c r="B669" i="5"/>
  <c r="Y669" i="5"/>
  <c r="S669" i="5"/>
  <c r="R669" i="5"/>
  <c r="C669" i="5"/>
  <c r="D669" i="5"/>
  <c r="H669" i="5"/>
  <c r="K669" i="5"/>
  <c r="L669" i="5"/>
  <c r="N669" i="5"/>
  <c r="P669" i="5"/>
  <c r="Q669" i="5"/>
  <c r="T669" i="5"/>
  <c r="AA669" i="5"/>
  <c r="AB669" i="5"/>
  <c r="AC669" i="5"/>
  <c r="AF669" i="5"/>
  <c r="A670" i="5"/>
  <c r="I670" i="5"/>
  <c r="B670" i="5"/>
  <c r="Y670" i="5"/>
  <c r="S670" i="5"/>
  <c r="R670" i="5"/>
  <c r="C670" i="5"/>
  <c r="D670" i="5"/>
  <c r="H670" i="5"/>
  <c r="K670" i="5"/>
  <c r="L670" i="5"/>
  <c r="N670" i="5"/>
  <c r="P670" i="5"/>
  <c r="Q670" i="5"/>
  <c r="T670" i="5"/>
  <c r="AA670" i="5"/>
  <c r="AB670" i="5"/>
  <c r="AC670" i="5"/>
  <c r="AF670" i="5"/>
  <c r="A671" i="5"/>
  <c r="I671" i="5"/>
  <c r="B671" i="5"/>
  <c r="Y671" i="5"/>
  <c r="S671" i="5"/>
  <c r="R671" i="5"/>
  <c r="C671" i="5"/>
  <c r="D671" i="5"/>
  <c r="H671" i="5"/>
  <c r="K671" i="5"/>
  <c r="L671" i="5"/>
  <c r="N671" i="5"/>
  <c r="P671" i="5"/>
  <c r="Q671" i="5"/>
  <c r="T671" i="5"/>
  <c r="AA671" i="5"/>
  <c r="AB671" i="5"/>
  <c r="AC671" i="5"/>
  <c r="AF671" i="5"/>
  <c r="A672" i="5"/>
  <c r="I672" i="5"/>
  <c r="B672" i="5"/>
  <c r="Y672" i="5"/>
  <c r="S672" i="5"/>
  <c r="R672" i="5"/>
  <c r="C672" i="5"/>
  <c r="D672" i="5"/>
  <c r="H672" i="5"/>
  <c r="K672" i="5"/>
  <c r="L672" i="5"/>
  <c r="N672" i="5"/>
  <c r="P672" i="5"/>
  <c r="Q672" i="5"/>
  <c r="T672" i="5"/>
  <c r="AA672" i="5"/>
  <c r="AB672" i="5"/>
  <c r="AC672" i="5"/>
  <c r="AF672" i="5"/>
  <c r="A673" i="5"/>
  <c r="I673" i="5"/>
  <c r="B673" i="5"/>
  <c r="Y673" i="5"/>
  <c r="S673" i="5"/>
  <c r="R673" i="5"/>
  <c r="C673" i="5"/>
  <c r="D673" i="5"/>
  <c r="H673" i="5"/>
  <c r="K673" i="5"/>
  <c r="L673" i="5"/>
  <c r="N673" i="5"/>
  <c r="P673" i="5"/>
  <c r="Q673" i="5"/>
  <c r="T673" i="5"/>
  <c r="AA673" i="5"/>
  <c r="AB673" i="5"/>
  <c r="AC673" i="5"/>
  <c r="AF673" i="5"/>
  <c r="A674" i="5"/>
  <c r="I674" i="5"/>
  <c r="B674" i="5"/>
  <c r="Y674" i="5"/>
  <c r="S674" i="5"/>
  <c r="R674" i="5"/>
  <c r="C674" i="5"/>
  <c r="D674" i="5"/>
  <c r="H674" i="5"/>
  <c r="K674" i="5"/>
  <c r="L674" i="5"/>
  <c r="N674" i="5"/>
  <c r="P674" i="5"/>
  <c r="Q674" i="5"/>
  <c r="T674" i="5"/>
  <c r="AA674" i="5"/>
  <c r="AB674" i="5"/>
  <c r="AC674" i="5"/>
  <c r="AF674" i="5"/>
  <c r="A675" i="5"/>
  <c r="I675" i="5"/>
  <c r="B675" i="5"/>
  <c r="Y675" i="5"/>
  <c r="S675" i="5"/>
  <c r="R675" i="5"/>
  <c r="C675" i="5"/>
  <c r="D675" i="5"/>
  <c r="H675" i="5"/>
  <c r="K675" i="5"/>
  <c r="L675" i="5"/>
  <c r="N675" i="5"/>
  <c r="P675" i="5"/>
  <c r="Q675" i="5"/>
  <c r="T675" i="5"/>
  <c r="AA675" i="5"/>
  <c r="AB675" i="5"/>
  <c r="AC675" i="5"/>
  <c r="AF675" i="5"/>
  <c r="A676" i="5"/>
  <c r="I676" i="5"/>
  <c r="B676" i="5"/>
  <c r="Y676" i="5"/>
  <c r="S676" i="5"/>
  <c r="R676" i="5"/>
  <c r="C676" i="5"/>
  <c r="D676" i="5"/>
  <c r="H676" i="5"/>
  <c r="K676" i="5"/>
  <c r="L676" i="5"/>
  <c r="N676" i="5"/>
  <c r="P676" i="5"/>
  <c r="Q676" i="5"/>
  <c r="T676" i="5"/>
  <c r="AA676" i="5"/>
  <c r="AB676" i="5"/>
  <c r="AC676" i="5"/>
  <c r="AF676" i="5"/>
  <c r="A677" i="5"/>
  <c r="I677" i="5"/>
  <c r="B677" i="5"/>
  <c r="Y677" i="5"/>
  <c r="S677" i="5"/>
  <c r="R677" i="5"/>
  <c r="C677" i="5"/>
  <c r="D677" i="5"/>
  <c r="H677" i="5"/>
  <c r="K677" i="5"/>
  <c r="L677" i="5"/>
  <c r="N677" i="5"/>
  <c r="P677" i="5"/>
  <c r="Q677" i="5"/>
  <c r="T677" i="5"/>
  <c r="AA677" i="5"/>
  <c r="AB677" i="5"/>
  <c r="AC677" i="5"/>
  <c r="AF677" i="5"/>
  <c r="A678" i="5"/>
  <c r="I678" i="5"/>
  <c r="B678" i="5"/>
  <c r="Y678" i="5"/>
  <c r="S678" i="5"/>
  <c r="R678" i="5"/>
  <c r="C678" i="5"/>
  <c r="D678" i="5"/>
  <c r="H678" i="5"/>
  <c r="K678" i="5"/>
  <c r="L678" i="5"/>
  <c r="N678" i="5"/>
  <c r="P678" i="5"/>
  <c r="Q678" i="5"/>
  <c r="T678" i="5"/>
  <c r="AA678" i="5"/>
  <c r="AB678" i="5"/>
  <c r="AC678" i="5"/>
  <c r="AF678" i="5"/>
  <c r="A679" i="5"/>
  <c r="I679" i="5"/>
  <c r="B679" i="5"/>
  <c r="Y679" i="5"/>
  <c r="S679" i="5"/>
  <c r="R679" i="5"/>
  <c r="C679" i="5"/>
  <c r="D679" i="5"/>
  <c r="H679" i="5"/>
  <c r="K679" i="5"/>
  <c r="L679" i="5"/>
  <c r="N679" i="5"/>
  <c r="P679" i="5"/>
  <c r="Q679" i="5"/>
  <c r="T679" i="5"/>
  <c r="AA679" i="5"/>
  <c r="AB679" i="5"/>
  <c r="AC679" i="5"/>
  <c r="AF679" i="5"/>
  <c r="A680" i="5"/>
  <c r="I680" i="5"/>
  <c r="B680" i="5"/>
  <c r="Y680" i="5"/>
  <c r="S680" i="5"/>
  <c r="R680" i="5"/>
  <c r="C680" i="5"/>
  <c r="D680" i="5"/>
  <c r="H680" i="5"/>
  <c r="K680" i="5"/>
  <c r="L680" i="5"/>
  <c r="N680" i="5"/>
  <c r="P680" i="5"/>
  <c r="Q680" i="5"/>
  <c r="T680" i="5"/>
  <c r="AA680" i="5"/>
  <c r="AB680" i="5"/>
  <c r="AC680" i="5"/>
  <c r="AF680" i="5"/>
  <c r="A681" i="5"/>
  <c r="I681" i="5"/>
  <c r="B681" i="5"/>
  <c r="Y681" i="5"/>
  <c r="S681" i="5"/>
  <c r="R681" i="5"/>
  <c r="C681" i="5"/>
  <c r="D681" i="5"/>
  <c r="H681" i="5"/>
  <c r="K681" i="5"/>
  <c r="L681" i="5"/>
  <c r="N681" i="5"/>
  <c r="P681" i="5"/>
  <c r="Q681" i="5"/>
  <c r="T681" i="5"/>
  <c r="AA681" i="5"/>
  <c r="AB681" i="5"/>
  <c r="AC681" i="5"/>
  <c r="AF681" i="5"/>
  <c r="A682" i="5"/>
  <c r="I682" i="5"/>
  <c r="B682" i="5"/>
  <c r="Y682" i="5"/>
  <c r="S682" i="5"/>
  <c r="R682" i="5"/>
  <c r="C682" i="5"/>
  <c r="D682" i="5"/>
  <c r="H682" i="5"/>
  <c r="K682" i="5"/>
  <c r="L682" i="5"/>
  <c r="N682" i="5"/>
  <c r="P682" i="5"/>
  <c r="Q682" i="5"/>
  <c r="T682" i="5"/>
  <c r="AA682" i="5"/>
  <c r="AB682" i="5"/>
  <c r="AC682" i="5"/>
  <c r="AF682" i="5"/>
  <c r="A683" i="5"/>
  <c r="I683" i="5"/>
  <c r="B683" i="5"/>
  <c r="Y683" i="5"/>
  <c r="S683" i="5"/>
  <c r="R683" i="5"/>
  <c r="C683" i="5"/>
  <c r="D683" i="5"/>
  <c r="H683" i="5"/>
  <c r="K683" i="5"/>
  <c r="L683" i="5"/>
  <c r="N683" i="5"/>
  <c r="P683" i="5"/>
  <c r="Q683" i="5"/>
  <c r="T683" i="5"/>
  <c r="AA683" i="5"/>
  <c r="AB683" i="5"/>
  <c r="AC683" i="5"/>
  <c r="AF683" i="5"/>
  <c r="A684" i="5"/>
  <c r="I684" i="5"/>
  <c r="B684" i="5"/>
  <c r="Y684" i="5"/>
  <c r="S684" i="5"/>
  <c r="R684" i="5"/>
  <c r="C684" i="5"/>
  <c r="D684" i="5"/>
  <c r="H684" i="5"/>
  <c r="K684" i="5"/>
  <c r="L684" i="5"/>
  <c r="N684" i="5"/>
  <c r="P684" i="5"/>
  <c r="Q684" i="5"/>
  <c r="T684" i="5"/>
  <c r="AA684" i="5"/>
  <c r="AB684" i="5"/>
  <c r="AC684" i="5"/>
  <c r="AF684" i="5"/>
  <c r="A685" i="5"/>
  <c r="I685" i="5"/>
  <c r="B685" i="5"/>
  <c r="Y685" i="5"/>
  <c r="S685" i="5"/>
  <c r="R685" i="5"/>
  <c r="C685" i="5"/>
  <c r="D685" i="5"/>
  <c r="H685" i="5"/>
  <c r="K685" i="5"/>
  <c r="L685" i="5"/>
  <c r="N685" i="5"/>
  <c r="P685" i="5"/>
  <c r="Q685" i="5"/>
  <c r="T685" i="5"/>
  <c r="AA685" i="5"/>
  <c r="AB685" i="5"/>
  <c r="AC685" i="5"/>
  <c r="AF685" i="5"/>
  <c r="A686" i="5"/>
  <c r="I686" i="5"/>
  <c r="B686" i="5"/>
  <c r="Y686" i="5"/>
  <c r="S686" i="5"/>
  <c r="R686" i="5"/>
  <c r="C686" i="5"/>
  <c r="D686" i="5"/>
  <c r="H686" i="5"/>
  <c r="K686" i="5"/>
  <c r="L686" i="5"/>
  <c r="N686" i="5"/>
  <c r="P686" i="5"/>
  <c r="Q686" i="5"/>
  <c r="T686" i="5"/>
  <c r="AA686" i="5"/>
  <c r="AB686" i="5"/>
  <c r="AC686" i="5"/>
  <c r="AF686" i="5"/>
  <c r="A687" i="5"/>
  <c r="I687" i="5"/>
  <c r="B687" i="5"/>
  <c r="Y687" i="5"/>
  <c r="S687" i="5"/>
  <c r="R687" i="5"/>
  <c r="C687" i="5"/>
  <c r="D687" i="5"/>
  <c r="H687" i="5"/>
  <c r="K687" i="5"/>
  <c r="L687" i="5"/>
  <c r="N687" i="5"/>
  <c r="P687" i="5"/>
  <c r="Q687" i="5"/>
  <c r="T687" i="5"/>
  <c r="AA687" i="5"/>
  <c r="AB687" i="5"/>
  <c r="AC687" i="5"/>
  <c r="AF687" i="5"/>
  <c r="A688" i="5"/>
  <c r="I688" i="5"/>
  <c r="B688" i="5"/>
  <c r="Y688" i="5"/>
  <c r="S688" i="5"/>
  <c r="R688" i="5"/>
  <c r="C688" i="5"/>
  <c r="D688" i="5"/>
  <c r="H688" i="5"/>
  <c r="K688" i="5"/>
  <c r="L688" i="5"/>
  <c r="N688" i="5"/>
  <c r="P688" i="5"/>
  <c r="Q688" i="5"/>
  <c r="T688" i="5"/>
  <c r="AA688" i="5"/>
  <c r="AB688" i="5"/>
  <c r="AC688" i="5"/>
  <c r="AF688" i="5"/>
  <c r="A689" i="5"/>
  <c r="I689" i="5"/>
  <c r="B689" i="5"/>
  <c r="Y689" i="5"/>
  <c r="S689" i="5"/>
  <c r="R689" i="5"/>
  <c r="C689" i="5"/>
  <c r="D689" i="5"/>
  <c r="H689" i="5"/>
  <c r="K689" i="5"/>
  <c r="L689" i="5"/>
  <c r="N689" i="5"/>
  <c r="P689" i="5"/>
  <c r="Q689" i="5"/>
  <c r="T689" i="5"/>
  <c r="AA689" i="5"/>
  <c r="AB689" i="5"/>
  <c r="AC689" i="5"/>
  <c r="AF689" i="5"/>
  <c r="A690" i="5"/>
  <c r="I690" i="5"/>
  <c r="B690" i="5"/>
  <c r="Y690" i="5"/>
  <c r="S690" i="5"/>
  <c r="R690" i="5"/>
  <c r="C690" i="5"/>
  <c r="D690" i="5"/>
  <c r="H690" i="5"/>
  <c r="K690" i="5"/>
  <c r="L690" i="5"/>
  <c r="N690" i="5"/>
  <c r="P690" i="5"/>
  <c r="Q690" i="5"/>
  <c r="T690" i="5"/>
  <c r="AA690" i="5"/>
  <c r="AB690" i="5"/>
  <c r="AC690" i="5"/>
  <c r="AF690" i="5"/>
  <c r="A691" i="5"/>
  <c r="I691" i="5"/>
  <c r="B691" i="5"/>
  <c r="Y691" i="5"/>
  <c r="S691" i="5"/>
  <c r="R691" i="5"/>
  <c r="C691" i="5"/>
  <c r="D691" i="5"/>
  <c r="H691" i="5"/>
  <c r="K691" i="5"/>
  <c r="L691" i="5"/>
  <c r="N691" i="5"/>
  <c r="P691" i="5"/>
  <c r="Q691" i="5"/>
  <c r="T691" i="5"/>
  <c r="AA691" i="5"/>
  <c r="AB691" i="5"/>
  <c r="AC691" i="5"/>
  <c r="AF691" i="5"/>
  <c r="A692" i="5"/>
  <c r="I692" i="5"/>
  <c r="B692" i="5"/>
  <c r="Y692" i="5"/>
  <c r="S692" i="5"/>
  <c r="R692" i="5"/>
  <c r="C692" i="5"/>
  <c r="D692" i="5"/>
  <c r="H692" i="5"/>
  <c r="K692" i="5"/>
  <c r="L692" i="5"/>
  <c r="N692" i="5"/>
  <c r="P692" i="5"/>
  <c r="Q692" i="5"/>
  <c r="T692" i="5"/>
  <c r="AA692" i="5"/>
  <c r="AB692" i="5"/>
  <c r="AC692" i="5"/>
  <c r="AF692" i="5"/>
  <c r="A693" i="5"/>
  <c r="I693" i="5"/>
  <c r="B693" i="5"/>
  <c r="Y693" i="5"/>
  <c r="S693" i="5"/>
  <c r="R693" i="5"/>
  <c r="C693" i="5"/>
  <c r="D693" i="5"/>
  <c r="H693" i="5"/>
  <c r="K693" i="5"/>
  <c r="L693" i="5"/>
  <c r="N693" i="5"/>
  <c r="P693" i="5"/>
  <c r="Q693" i="5"/>
  <c r="T693" i="5"/>
  <c r="AA693" i="5"/>
  <c r="AB693" i="5"/>
  <c r="AC693" i="5"/>
  <c r="AF693" i="5"/>
  <c r="A694" i="5"/>
  <c r="I694" i="5"/>
  <c r="B694" i="5"/>
  <c r="Y694" i="5"/>
  <c r="S694" i="5"/>
  <c r="R694" i="5"/>
  <c r="C694" i="5"/>
  <c r="D694" i="5"/>
  <c r="H694" i="5"/>
  <c r="K694" i="5"/>
  <c r="L694" i="5"/>
  <c r="N694" i="5"/>
  <c r="P694" i="5"/>
  <c r="Q694" i="5"/>
  <c r="T694" i="5"/>
  <c r="AA694" i="5"/>
  <c r="AB694" i="5"/>
  <c r="AC694" i="5"/>
  <c r="AF694" i="5"/>
  <c r="A695" i="5"/>
  <c r="I695" i="5"/>
  <c r="B695" i="5"/>
  <c r="Y695" i="5"/>
  <c r="S695" i="5"/>
  <c r="R695" i="5"/>
  <c r="C695" i="5"/>
  <c r="D695" i="5"/>
  <c r="H695" i="5"/>
  <c r="K695" i="5"/>
  <c r="L695" i="5"/>
  <c r="N695" i="5"/>
  <c r="P695" i="5"/>
  <c r="Q695" i="5"/>
  <c r="T695" i="5"/>
  <c r="AA695" i="5"/>
  <c r="AB695" i="5"/>
  <c r="AC695" i="5"/>
  <c r="AF695" i="5"/>
  <c r="A696" i="5"/>
  <c r="I696" i="5"/>
  <c r="B696" i="5"/>
  <c r="Y696" i="5"/>
  <c r="S696" i="5"/>
  <c r="R696" i="5"/>
  <c r="C696" i="5"/>
  <c r="D696" i="5"/>
  <c r="H696" i="5"/>
  <c r="K696" i="5"/>
  <c r="L696" i="5"/>
  <c r="N696" i="5"/>
  <c r="P696" i="5"/>
  <c r="Q696" i="5"/>
  <c r="T696" i="5"/>
  <c r="AA696" i="5"/>
  <c r="AB696" i="5"/>
  <c r="AC696" i="5"/>
  <c r="AF696" i="5"/>
  <c r="A697" i="5"/>
  <c r="I697" i="5"/>
  <c r="B697" i="5"/>
  <c r="Y697" i="5"/>
  <c r="S697" i="5"/>
  <c r="R697" i="5"/>
  <c r="C697" i="5"/>
  <c r="D697" i="5"/>
  <c r="H697" i="5"/>
  <c r="K697" i="5"/>
  <c r="L697" i="5"/>
  <c r="N697" i="5"/>
  <c r="P697" i="5"/>
  <c r="Q697" i="5"/>
  <c r="T697" i="5"/>
  <c r="AA697" i="5"/>
  <c r="AB697" i="5"/>
  <c r="AC697" i="5"/>
  <c r="AF697" i="5"/>
  <c r="A698" i="5"/>
  <c r="I698" i="5"/>
  <c r="B698" i="5"/>
  <c r="Y698" i="5"/>
  <c r="S698" i="5"/>
  <c r="R698" i="5"/>
  <c r="C698" i="5"/>
  <c r="D698" i="5"/>
  <c r="H698" i="5"/>
  <c r="K698" i="5"/>
  <c r="L698" i="5"/>
  <c r="N698" i="5"/>
  <c r="P698" i="5"/>
  <c r="Q698" i="5"/>
  <c r="T698" i="5"/>
  <c r="AA698" i="5"/>
  <c r="AB698" i="5"/>
  <c r="AC698" i="5"/>
  <c r="AF698" i="5"/>
  <c r="A699" i="5"/>
  <c r="I699" i="5"/>
  <c r="B699" i="5"/>
  <c r="Y699" i="5"/>
  <c r="S699" i="5"/>
  <c r="R699" i="5"/>
  <c r="C699" i="5"/>
  <c r="D699" i="5"/>
  <c r="H699" i="5"/>
  <c r="K699" i="5"/>
  <c r="L699" i="5"/>
  <c r="N699" i="5"/>
  <c r="P699" i="5"/>
  <c r="Q699" i="5"/>
  <c r="T699" i="5"/>
  <c r="AA699" i="5"/>
  <c r="AB699" i="5"/>
  <c r="AC699" i="5"/>
  <c r="AF699" i="5"/>
  <c r="A700" i="5"/>
  <c r="I700" i="5"/>
  <c r="B700" i="5"/>
  <c r="Y700" i="5"/>
  <c r="S700" i="5"/>
  <c r="R700" i="5"/>
  <c r="C700" i="5"/>
  <c r="D700" i="5"/>
  <c r="H700" i="5"/>
  <c r="K700" i="5"/>
  <c r="L700" i="5"/>
  <c r="N700" i="5"/>
  <c r="P700" i="5"/>
  <c r="Q700" i="5"/>
  <c r="T700" i="5"/>
  <c r="AA700" i="5"/>
  <c r="AB700" i="5"/>
  <c r="AC700" i="5"/>
  <c r="AF700" i="5"/>
  <c r="A701" i="5"/>
  <c r="I701" i="5"/>
  <c r="B701" i="5"/>
  <c r="Y701" i="5"/>
  <c r="S701" i="5"/>
  <c r="R701" i="5"/>
  <c r="C701" i="5"/>
  <c r="D701" i="5"/>
  <c r="H701" i="5"/>
  <c r="K701" i="5"/>
  <c r="L701" i="5"/>
  <c r="N701" i="5"/>
  <c r="P701" i="5"/>
  <c r="Q701" i="5"/>
  <c r="T701" i="5"/>
  <c r="AA701" i="5"/>
  <c r="AB701" i="5"/>
  <c r="AC701" i="5"/>
  <c r="AF701" i="5"/>
  <c r="A702" i="5"/>
  <c r="I702" i="5"/>
  <c r="B702" i="5"/>
  <c r="Y702" i="5"/>
  <c r="S702" i="5"/>
  <c r="R702" i="5"/>
  <c r="C702" i="5"/>
  <c r="D702" i="5"/>
  <c r="H702" i="5"/>
  <c r="K702" i="5"/>
  <c r="L702" i="5"/>
  <c r="N702" i="5"/>
  <c r="P702" i="5"/>
  <c r="Q702" i="5"/>
  <c r="T702" i="5"/>
  <c r="AA702" i="5"/>
  <c r="AB702" i="5"/>
  <c r="AC702" i="5"/>
  <c r="AF702" i="5"/>
  <c r="A703" i="5"/>
  <c r="I703" i="5"/>
  <c r="B703" i="5"/>
  <c r="Y703" i="5"/>
  <c r="S703" i="5"/>
  <c r="R703" i="5"/>
  <c r="C703" i="5"/>
  <c r="D703" i="5"/>
  <c r="H703" i="5"/>
  <c r="K703" i="5"/>
  <c r="L703" i="5"/>
  <c r="N703" i="5"/>
  <c r="P703" i="5"/>
  <c r="Q703" i="5"/>
  <c r="T703" i="5"/>
  <c r="AA703" i="5"/>
  <c r="AB703" i="5"/>
  <c r="AC703" i="5"/>
  <c r="AF703" i="5"/>
  <c r="A704" i="5"/>
  <c r="I704" i="5"/>
  <c r="B704" i="5"/>
  <c r="Y704" i="5"/>
  <c r="S704" i="5"/>
  <c r="R704" i="5"/>
  <c r="C704" i="5"/>
  <c r="D704" i="5"/>
  <c r="H704" i="5"/>
  <c r="K704" i="5"/>
  <c r="L704" i="5"/>
  <c r="N704" i="5"/>
  <c r="P704" i="5"/>
  <c r="Q704" i="5"/>
  <c r="T704" i="5"/>
  <c r="AA704" i="5"/>
  <c r="AB704" i="5"/>
  <c r="AC704" i="5"/>
  <c r="AF704" i="5"/>
  <c r="A705" i="5"/>
  <c r="I705" i="5"/>
  <c r="B705" i="5"/>
  <c r="Y705" i="5"/>
  <c r="S705" i="5"/>
  <c r="R705" i="5"/>
  <c r="C705" i="5"/>
  <c r="D705" i="5"/>
  <c r="H705" i="5"/>
  <c r="K705" i="5"/>
  <c r="L705" i="5"/>
  <c r="N705" i="5"/>
  <c r="P705" i="5"/>
  <c r="Q705" i="5"/>
  <c r="T705" i="5"/>
  <c r="AA705" i="5"/>
  <c r="AB705" i="5"/>
  <c r="AC705" i="5"/>
  <c r="AF705" i="5"/>
  <c r="A706" i="5"/>
  <c r="I706" i="5"/>
  <c r="B706" i="5"/>
  <c r="Y706" i="5"/>
  <c r="S706" i="5"/>
  <c r="R706" i="5"/>
  <c r="C706" i="5"/>
  <c r="D706" i="5"/>
  <c r="H706" i="5"/>
  <c r="K706" i="5"/>
  <c r="L706" i="5"/>
  <c r="N706" i="5"/>
  <c r="P706" i="5"/>
  <c r="Q706" i="5"/>
  <c r="T706" i="5"/>
  <c r="AA706" i="5"/>
  <c r="AB706" i="5"/>
  <c r="AC706" i="5"/>
  <c r="AF706" i="5"/>
  <c r="A707" i="5"/>
  <c r="I707" i="5"/>
  <c r="B707" i="5"/>
  <c r="Y707" i="5"/>
  <c r="S707" i="5"/>
  <c r="R707" i="5"/>
  <c r="C707" i="5"/>
  <c r="D707" i="5"/>
  <c r="H707" i="5"/>
  <c r="K707" i="5"/>
  <c r="L707" i="5"/>
  <c r="N707" i="5"/>
  <c r="P707" i="5"/>
  <c r="Q707" i="5"/>
  <c r="T707" i="5"/>
  <c r="AA707" i="5"/>
  <c r="AB707" i="5"/>
  <c r="AC707" i="5"/>
  <c r="AF707" i="5"/>
  <c r="A708" i="5"/>
  <c r="I708" i="5"/>
  <c r="B708" i="5"/>
  <c r="Y708" i="5"/>
  <c r="S708" i="5"/>
  <c r="R708" i="5"/>
  <c r="C708" i="5"/>
  <c r="D708" i="5"/>
  <c r="H708" i="5"/>
  <c r="K708" i="5"/>
  <c r="L708" i="5"/>
  <c r="N708" i="5"/>
  <c r="P708" i="5"/>
  <c r="Q708" i="5"/>
  <c r="T708" i="5"/>
  <c r="AA708" i="5"/>
  <c r="AB708" i="5"/>
  <c r="AC708" i="5"/>
  <c r="AF708" i="5"/>
  <c r="A709" i="5"/>
  <c r="I709" i="5"/>
  <c r="B709" i="5"/>
  <c r="Y709" i="5"/>
  <c r="S709" i="5"/>
  <c r="R709" i="5"/>
  <c r="C709" i="5"/>
  <c r="D709" i="5"/>
  <c r="H709" i="5"/>
  <c r="K709" i="5"/>
  <c r="L709" i="5"/>
  <c r="N709" i="5"/>
  <c r="P709" i="5"/>
  <c r="Q709" i="5"/>
  <c r="T709" i="5"/>
  <c r="AA709" i="5"/>
  <c r="AB709" i="5"/>
  <c r="AC709" i="5"/>
  <c r="AF709" i="5"/>
  <c r="A710" i="5"/>
  <c r="I710" i="5"/>
  <c r="B710" i="5"/>
  <c r="Y710" i="5"/>
  <c r="S710" i="5"/>
  <c r="R710" i="5"/>
  <c r="C710" i="5"/>
  <c r="D710" i="5"/>
  <c r="H710" i="5"/>
  <c r="K710" i="5"/>
  <c r="L710" i="5"/>
  <c r="N710" i="5"/>
  <c r="P710" i="5"/>
  <c r="Q710" i="5"/>
  <c r="T710" i="5"/>
  <c r="AA710" i="5"/>
  <c r="AB710" i="5"/>
  <c r="AC710" i="5"/>
  <c r="AF710" i="5"/>
  <c r="A711" i="5"/>
  <c r="I711" i="5"/>
  <c r="B711" i="5"/>
  <c r="Y711" i="5"/>
  <c r="S711" i="5"/>
  <c r="R711" i="5"/>
  <c r="C711" i="5"/>
  <c r="D711" i="5"/>
  <c r="H711" i="5"/>
  <c r="K711" i="5"/>
  <c r="L711" i="5"/>
  <c r="N711" i="5"/>
  <c r="P711" i="5"/>
  <c r="Q711" i="5"/>
  <c r="T711" i="5"/>
  <c r="AA711" i="5"/>
  <c r="AB711" i="5"/>
  <c r="AC711" i="5"/>
  <c r="AF711" i="5"/>
  <c r="A712" i="5"/>
  <c r="I712" i="5"/>
  <c r="B712" i="5"/>
  <c r="Y712" i="5"/>
  <c r="S712" i="5"/>
  <c r="R712" i="5"/>
  <c r="C712" i="5"/>
  <c r="D712" i="5"/>
  <c r="H712" i="5"/>
  <c r="K712" i="5"/>
  <c r="L712" i="5"/>
  <c r="N712" i="5"/>
  <c r="P712" i="5"/>
  <c r="Q712" i="5"/>
  <c r="T712" i="5"/>
  <c r="AA712" i="5"/>
  <c r="AB712" i="5"/>
  <c r="AC712" i="5"/>
  <c r="AF712" i="5"/>
  <c r="A713" i="5"/>
  <c r="I713" i="5"/>
  <c r="B713" i="5"/>
  <c r="Y713" i="5"/>
  <c r="S713" i="5"/>
  <c r="R713" i="5"/>
  <c r="C713" i="5"/>
  <c r="D713" i="5"/>
  <c r="H713" i="5"/>
  <c r="K713" i="5"/>
  <c r="L713" i="5"/>
  <c r="N713" i="5"/>
  <c r="P713" i="5"/>
  <c r="Q713" i="5"/>
  <c r="T713" i="5"/>
  <c r="AA713" i="5"/>
  <c r="AB713" i="5"/>
  <c r="AC713" i="5"/>
  <c r="AF713" i="5"/>
  <c r="A714" i="5"/>
  <c r="I714" i="5"/>
  <c r="B714" i="5"/>
  <c r="Y714" i="5"/>
  <c r="S714" i="5"/>
  <c r="R714" i="5"/>
  <c r="C714" i="5"/>
  <c r="D714" i="5"/>
  <c r="H714" i="5"/>
  <c r="K714" i="5"/>
  <c r="L714" i="5"/>
  <c r="N714" i="5"/>
  <c r="P714" i="5"/>
  <c r="Q714" i="5"/>
  <c r="T714" i="5"/>
  <c r="AA714" i="5"/>
  <c r="AB714" i="5"/>
  <c r="AC714" i="5"/>
  <c r="AF714" i="5"/>
  <c r="A715" i="5"/>
  <c r="I715" i="5"/>
  <c r="B715" i="5"/>
  <c r="Y715" i="5"/>
  <c r="S715" i="5"/>
  <c r="R715" i="5"/>
  <c r="C715" i="5"/>
  <c r="D715" i="5"/>
  <c r="H715" i="5"/>
  <c r="K715" i="5"/>
  <c r="L715" i="5"/>
  <c r="N715" i="5"/>
  <c r="P715" i="5"/>
  <c r="Q715" i="5"/>
  <c r="T715" i="5"/>
  <c r="AA715" i="5"/>
  <c r="AB715" i="5"/>
  <c r="AC715" i="5"/>
  <c r="AF715" i="5"/>
  <c r="A716" i="5"/>
  <c r="I716" i="5"/>
  <c r="B716" i="5"/>
  <c r="Y716" i="5"/>
  <c r="S716" i="5"/>
  <c r="R716" i="5"/>
  <c r="C716" i="5"/>
  <c r="D716" i="5"/>
  <c r="H716" i="5"/>
  <c r="K716" i="5"/>
  <c r="L716" i="5"/>
  <c r="N716" i="5"/>
  <c r="P716" i="5"/>
  <c r="Q716" i="5"/>
  <c r="T716" i="5"/>
  <c r="AA716" i="5"/>
  <c r="AB716" i="5"/>
  <c r="AC716" i="5"/>
  <c r="AF716" i="5"/>
  <c r="A717" i="5"/>
  <c r="I717" i="5"/>
  <c r="B717" i="5"/>
  <c r="Y717" i="5"/>
  <c r="S717" i="5"/>
  <c r="R717" i="5"/>
  <c r="C717" i="5"/>
  <c r="D717" i="5"/>
  <c r="H717" i="5"/>
  <c r="K717" i="5"/>
  <c r="L717" i="5"/>
  <c r="N717" i="5"/>
  <c r="P717" i="5"/>
  <c r="Q717" i="5"/>
  <c r="T717" i="5"/>
  <c r="AA717" i="5"/>
  <c r="AB717" i="5"/>
  <c r="AC717" i="5"/>
  <c r="AF717" i="5"/>
  <c r="A718" i="5"/>
  <c r="I718" i="5"/>
  <c r="B718" i="5"/>
  <c r="Y718" i="5"/>
  <c r="S718" i="5"/>
  <c r="R718" i="5"/>
  <c r="C718" i="5"/>
  <c r="D718" i="5"/>
  <c r="H718" i="5"/>
  <c r="K718" i="5"/>
  <c r="L718" i="5"/>
  <c r="N718" i="5"/>
  <c r="P718" i="5"/>
  <c r="Q718" i="5"/>
  <c r="T718" i="5"/>
  <c r="AA718" i="5"/>
  <c r="AB718" i="5"/>
  <c r="AC718" i="5"/>
  <c r="AF718" i="5"/>
  <c r="A719" i="5"/>
  <c r="I719" i="5"/>
  <c r="B719" i="5"/>
  <c r="Y719" i="5"/>
  <c r="S719" i="5"/>
  <c r="R719" i="5"/>
  <c r="C719" i="5"/>
  <c r="D719" i="5"/>
  <c r="H719" i="5"/>
  <c r="K719" i="5"/>
  <c r="L719" i="5"/>
  <c r="N719" i="5"/>
  <c r="P719" i="5"/>
  <c r="Q719" i="5"/>
  <c r="T719" i="5"/>
  <c r="AA719" i="5"/>
  <c r="AB719" i="5"/>
  <c r="AC719" i="5"/>
  <c r="AF719" i="5"/>
  <c r="A720" i="5"/>
  <c r="I720" i="5"/>
  <c r="B720" i="5"/>
  <c r="Y720" i="5"/>
  <c r="S720" i="5"/>
  <c r="R720" i="5"/>
  <c r="C720" i="5"/>
  <c r="D720" i="5"/>
  <c r="H720" i="5"/>
  <c r="K720" i="5"/>
  <c r="L720" i="5"/>
  <c r="N720" i="5"/>
  <c r="P720" i="5"/>
  <c r="Q720" i="5"/>
  <c r="T720" i="5"/>
  <c r="AA720" i="5"/>
  <c r="AB720" i="5"/>
  <c r="AC720" i="5"/>
  <c r="AF720" i="5"/>
  <c r="A721" i="5"/>
  <c r="I721" i="5"/>
  <c r="B721" i="5"/>
  <c r="Y721" i="5"/>
  <c r="S721" i="5"/>
  <c r="R721" i="5"/>
  <c r="C721" i="5"/>
  <c r="D721" i="5"/>
  <c r="H721" i="5"/>
  <c r="K721" i="5"/>
  <c r="L721" i="5"/>
  <c r="N721" i="5"/>
  <c r="P721" i="5"/>
  <c r="Q721" i="5"/>
  <c r="T721" i="5"/>
  <c r="AA721" i="5"/>
  <c r="AB721" i="5"/>
  <c r="AC721" i="5"/>
  <c r="AF721" i="5"/>
  <c r="A722" i="5"/>
  <c r="I722" i="5"/>
  <c r="B722" i="5"/>
  <c r="Y722" i="5"/>
  <c r="S722" i="5"/>
  <c r="R722" i="5"/>
  <c r="C722" i="5"/>
  <c r="D722" i="5"/>
  <c r="H722" i="5"/>
  <c r="K722" i="5"/>
  <c r="L722" i="5"/>
  <c r="N722" i="5"/>
  <c r="P722" i="5"/>
  <c r="Q722" i="5"/>
  <c r="T722" i="5"/>
  <c r="AA722" i="5"/>
  <c r="AB722" i="5"/>
  <c r="AC722" i="5"/>
  <c r="AF722" i="5"/>
  <c r="A723" i="5"/>
  <c r="I723" i="5"/>
  <c r="B723" i="5"/>
  <c r="Y723" i="5"/>
  <c r="S723" i="5"/>
  <c r="R723" i="5"/>
  <c r="C723" i="5"/>
  <c r="D723" i="5"/>
  <c r="H723" i="5"/>
  <c r="K723" i="5"/>
  <c r="L723" i="5"/>
  <c r="N723" i="5"/>
  <c r="P723" i="5"/>
  <c r="Q723" i="5"/>
  <c r="T723" i="5"/>
  <c r="AA723" i="5"/>
  <c r="AB723" i="5"/>
  <c r="AC723" i="5"/>
  <c r="AF723" i="5"/>
  <c r="A724" i="5"/>
  <c r="I724" i="5"/>
  <c r="B724" i="5"/>
  <c r="Y724" i="5"/>
  <c r="S724" i="5"/>
  <c r="R724" i="5"/>
  <c r="C724" i="5"/>
  <c r="D724" i="5"/>
  <c r="H724" i="5"/>
  <c r="K724" i="5"/>
  <c r="L724" i="5"/>
  <c r="N724" i="5"/>
  <c r="P724" i="5"/>
  <c r="Q724" i="5"/>
  <c r="T724" i="5"/>
  <c r="AA724" i="5"/>
  <c r="AB724" i="5"/>
  <c r="AC724" i="5"/>
  <c r="AF724" i="5"/>
  <c r="A725" i="5"/>
  <c r="I725" i="5"/>
  <c r="B725" i="5"/>
  <c r="Y725" i="5"/>
  <c r="S725" i="5"/>
  <c r="R725" i="5"/>
  <c r="C725" i="5"/>
  <c r="D725" i="5"/>
  <c r="H725" i="5"/>
  <c r="K725" i="5"/>
  <c r="L725" i="5"/>
  <c r="N725" i="5"/>
  <c r="P725" i="5"/>
  <c r="Q725" i="5"/>
  <c r="T725" i="5"/>
  <c r="AA725" i="5"/>
  <c r="AB725" i="5"/>
  <c r="AC725" i="5"/>
  <c r="AF725" i="5"/>
  <c r="A726" i="5"/>
  <c r="I726" i="5"/>
  <c r="B726" i="5"/>
  <c r="Y726" i="5"/>
  <c r="S726" i="5"/>
  <c r="R726" i="5"/>
  <c r="C726" i="5"/>
  <c r="D726" i="5"/>
  <c r="H726" i="5"/>
  <c r="K726" i="5"/>
  <c r="L726" i="5"/>
  <c r="N726" i="5"/>
  <c r="P726" i="5"/>
  <c r="Q726" i="5"/>
  <c r="T726" i="5"/>
  <c r="AA726" i="5"/>
  <c r="AB726" i="5"/>
  <c r="AC726" i="5"/>
  <c r="AF726" i="5"/>
  <c r="A727" i="5"/>
  <c r="I727" i="5"/>
  <c r="B727" i="5"/>
  <c r="Y727" i="5"/>
  <c r="S727" i="5"/>
  <c r="R727" i="5"/>
  <c r="C727" i="5"/>
  <c r="D727" i="5"/>
  <c r="H727" i="5"/>
  <c r="K727" i="5"/>
  <c r="L727" i="5"/>
  <c r="N727" i="5"/>
  <c r="P727" i="5"/>
  <c r="Q727" i="5"/>
  <c r="T727" i="5"/>
  <c r="AA727" i="5"/>
  <c r="AB727" i="5"/>
  <c r="AC727" i="5"/>
  <c r="AF727" i="5"/>
  <c r="A728" i="5"/>
  <c r="I728" i="5"/>
  <c r="B728" i="5"/>
  <c r="Y728" i="5"/>
  <c r="S728" i="5"/>
  <c r="R728" i="5"/>
  <c r="C728" i="5"/>
  <c r="D728" i="5"/>
  <c r="H728" i="5"/>
  <c r="K728" i="5"/>
  <c r="L728" i="5"/>
  <c r="N728" i="5"/>
  <c r="P728" i="5"/>
  <c r="Q728" i="5"/>
  <c r="T728" i="5"/>
  <c r="AA728" i="5"/>
  <c r="AB728" i="5"/>
  <c r="AC728" i="5"/>
  <c r="AF728" i="5"/>
  <c r="A729" i="5"/>
  <c r="I729" i="5"/>
  <c r="B729" i="5"/>
  <c r="Y729" i="5"/>
  <c r="S729" i="5"/>
  <c r="R729" i="5"/>
  <c r="C729" i="5"/>
  <c r="D729" i="5"/>
  <c r="H729" i="5"/>
  <c r="K729" i="5"/>
  <c r="L729" i="5"/>
  <c r="N729" i="5"/>
  <c r="P729" i="5"/>
  <c r="Q729" i="5"/>
  <c r="T729" i="5"/>
  <c r="AA729" i="5"/>
  <c r="AB729" i="5"/>
  <c r="AC729" i="5"/>
  <c r="AF729" i="5"/>
  <c r="A730" i="5"/>
  <c r="I730" i="5"/>
  <c r="B730" i="5"/>
  <c r="Y730" i="5"/>
  <c r="S730" i="5"/>
  <c r="R730" i="5"/>
  <c r="C730" i="5"/>
  <c r="D730" i="5"/>
  <c r="H730" i="5"/>
  <c r="K730" i="5"/>
  <c r="L730" i="5"/>
  <c r="N730" i="5"/>
  <c r="P730" i="5"/>
  <c r="Q730" i="5"/>
  <c r="T730" i="5"/>
  <c r="AA730" i="5"/>
  <c r="AB730" i="5"/>
  <c r="AC730" i="5"/>
  <c r="AF730" i="5"/>
  <c r="A731" i="5"/>
  <c r="I731" i="5"/>
  <c r="B731" i="5"/>
  <c r="Y731" i="5"/>
  <c r="S731" i="5"/>
  <c r="R731" i="5"/>
  <c r="C731" i="5"/>
  <c r="D731" i="5"/>
  <c r="H731" i="5"/>
  <c r="K731" i="5"/>
  <c r="L731" i="5"/>
  <c r="N731" i="5"/>
  <c r="P731" i="5"/>
  <c r="Q731" i="5"/>
  <c r="T731" i="5"/>
  <c r="AA731" i="5"/>
  <c r="AB731" i="5"/>
  <c r="AC731" i="5"/>
  <c r="AF731" i="5"/>
  <c r="A732" i="5"/>
  <c r="I732" i="5"/>
  <c r="B732" i="5"/>
  <c r="Y732" i="5"/>
  <c r="S732" i="5"/>
  <c r="R732" i="5"/>
  <c r="C732" i="5"/>
  <c r="D732" i="5"/>
  <c r="H732" i="5"/>
  <c r="K732" i="5"/>
  <c r="L732" i="5"/>
  <c r="N732" i="5"/>
  <c r="P732" i="5"/>
  <c r="Q732" i="5"/>
  <c r="T732" i="5"/>
  <c r="AA732" i="5"/>
  <c r="AB732" i="5"/>
  <c r="AC732" i="5"/>
  <c r="AF732" i="5"/>
  <c r="A733" i="5"/>
  <c r="I733" i="5"/>
  <c r="B733" i="5"/>
  <c r="Y733" i="5"/>
  <c r="S733" i="5"/>
  <c r="R733" i="5"/>
  <c r="C733" i="5"/>
  <c r="D733" i="5"/>
  <c r="H733" i="5"/>
  <c r="K733" i="5"/>
  <c r="L733" i="5"/>
  <c r="N733" i="5"/>
  <c r="P733" i="5"/>
  <c r="Q733" i="5"/>
  <c r="T733" i="5"/>
  <c r="AA733" i="5"/>
  <c r="AB733" i="5"/>
  <c r="AC733" i="5"/>
  <c r="AF733" i="5"/>
  <c r="A734" i="5"/>
  <c r="I734" i="5"/>
  <c r="B734" i="5"/>
  <c r="Y734" i="5"/>
  <c r="S734" i="5"/>
  <c r="R734" i="5"/>
  <c r="C734" i="5"/>
  <c r="D734" i="5"/>
  <c r="H734" i="5"/>
  <c r="K734" i="5"/>
  <c r="L734" i="5"/>
  <c r="N734" i="5"/>
  <c r="P734" i="5"/>
  <c r="Q734" i="5"/>
  <c r="T734" i="5"/>
  <c r="AA734" i="5"/>
  <c r="AB734" i="5"/>
  <c r="AC734" i="5"/>
  <c r="AF734" i="5"/>
  <c r="A735" i="5"/>
  <c r="I735" i="5"/>
  <c r="B735" i="5"/>
  <c r="Y735" i="5"/>
  <c r="S735" i="5"/>
  <c r="R735" i="5"/>
  <c r="C735" i="5"/>
  <c r="D735" i="5"/>
  <c r="H735" i="5"/>
  <c r="K735" i="5"/>
  <c r="L735" i="5"/>
  <c r="N735" i="5"/>
  <c r="P735" i="5"/>
  <c r="Q735" i="5"/>
  <c r="T735" i="5"/>
  <c r="AA735" i="5"/>
  <c r="AB735" i="5"/>
  <c r="AC735" i="5"/>
  <c r="AF735" i="5"/>
  <c r="A736" i="5"/>
  <c r="I736" i="5"/>
  <c r="B736" i="5"/>
  <c r="Y736" i="5"/>
  <c r="S736" i="5"/>
  <c r="R736" i="5"/>
  <c r="C736" i="5"/>
  <c r="D736" i="5"/>
  <c r="H736" i="5"/>
  <c r="K736" i="5"/>
  <c r="L736" i="5"/>
  <c r="N736" i="5"/>
  <c r="P736" i="5"/>
  <c r="Q736" i="5"/>
  <c r="T736" i="5"/>
  <c r="AA736" i="5"/>
  <c r="AB736" i="5"/>
  <c r="AC736" i="5"/>
  <c r="AF736" i="5"/>
  <c r="A737" i="5"/>
  <c r="I737" i="5"/>
  <c r="B737" i="5"/>
  <c r="Y737" i="5"/>
  <c r="S737" i="5"/>
  <c r="R737" i="5"/>
  <c r="C737" i="5"/>
  <c r="D737" i="5"/>
  <c r="H737" i="5"/>
  <c r="K737" i="5"/>
  <c r="L737" i="5"/>
  <c r="N737" i="5"/>
  <c r="P737" i="5"/>
  <c r="Q737" i="5"/>
  <c r="T737" i="5"/>
  <c r="AA737" i="5"/>
  <c r="AB737" i="5"/>
  <c r="AC737" i="5"/>
  <c r="AF737" i="5"/>
  <c r="A738" i="5"/>
  <c r="I738" i="5"/>
  <c r="B738" i="5"/>
  <c r="Y738" i="5"/>
  <c r="S738" i="5"/>
  <c r="R738" i="5"/>
  <c r="C738" i="5"/>
  <c r="D738" i="5"/>
  <c r="H738" i="5"/>
  <c r="K738" i="5"/>
  <c r="L738" i="5"/>
  <c r="N738" i="5"/>
  <c r="P738" i="5"/>
  <c r="Q738" i="5"/>
  <c r="T738" i="5"/>
  <c r="AA738" i="5"/>
  <c r="AB738" i="5"/>
  <c r="AC738" i="5"/>
  <c r="AF738" i="5"/>
  <c r="A739" i="5"/>
  <c r="I739" i="5"/>
  <c r="B739" i="5"/>
  <c r="Y739" i="5"/>
  <c r="S739" i="5"/>
  <c r="R739" i="5"/>
  <c r="C739" i="5"/>
  <c r="D739" i="5"/>
  <c r="H739" i="5"/>
  <c r="K739" i="5"/>
  <c r="L739" i="5"/>
  <c r="N739" i="5"/>
  <c r="P739" i="5"/>
  <c r="Q739" i="5"/>
  <c r="T739" i="5"/>
  <c r="AA739" i="5"/>
  <c r="AB739" i="5"/>
  <c r="AC739" i="5"/>
  <c r="AF739" i="5"/>
  <c r="A740" i="5"/>
  <c r="I740" i="5"/>
  <c r="B740" i="5"/>
  <c r="Y740" i="5"/>
  <c r="S740" i="5"/>
  <c r="R740" i="5"/>
  <c r="C740" i="5"/>
  <c r="D740" i="5"/>
  <c r="H740" i="5"/>
  <c r="K740" i="5"/>
  <c r="L740" i="5"/>
  <c r="N740" i="5"/>
  <c r="P740" i="5"/>
  <c r="Q740" i="5"/>
  <c r="T740" i="5"/>
  <c r="AA740" i="5"/>
  <c r="AB740" i="5"/>
  <c r="AC740" i="5"/>
  <c r="AF740" i="5"/>
  <c r="A741" i="5"/>
  <c r="I741" i="5"/>
  <c r="B741" i="5"/>
  <c r="Y741" i="5"/>
  <c r="S741" i="5"/>
  <c r="R741" i="5"/>
  <c r="C741" i="5"/>
  <c r="D741" i="5"/>
  <c r="H741" i="5"/>
  <c r="K741" i="5"/>
  <c r="L741" i="5"/>
  <c r="N741" i="5"/>
  <c r="P741" i="5"/>
  <c r="Q741" i="5"/>
  <c r="T741" i="5"/>
  <c r="AA741" i="5"/>
  <c r="AB741" i="5"/>
  <c r="AC741" i="5"/>
  <c r="AF741" i="5"/>
  <c r="A742" i="5"/>
  <c r="I742" i="5"/>
  <c r="B742" i="5"/>
  <c r="Y742" i="5"/>
  <c r="S742" i="5"/>
  <c r="R742" i="5"/>
  <c r="C742" i="5"/>
  <c r="D742" i="5"/>
  <c r="H742" i="5"/>
  <c r="K742" i="5"/>
  <c r="L742" i="5"/>
  <c r="N742" i="5"/>
  <c r="P742" i="5"/>
  <c r="Q742" i="5"/>
  <c r="T742" i="5"/>
  <c r="AA742" i="5"/>
  <c r="AB742" i="5"/>
  <c r="AC742" i="5"/>
  <c r="AF742" i="5"/>
  <c r="A743" i="5"/>
  <c r="I743" i="5"/>
  <c r="B743" i="5"/>
  <c r="Y743" i="5"/>
  <c r="S743" i="5"/>
  <c r="R743" i="5"/>
  <c r="C743" i="5"/>
  <c r="D743" i="5"/>
  <c r="H743" i="5"/>
  <c r="K743" i="5"/>
  <c r="L743" i="5"/>
  <c r="N743" i="5"/>
  <c r="P743" i="5"/>
  <c r="Q743" i="5"/>
  <c r="T743" i="5"/>
  <c r="AA743" i="5"/>
  <c r="AB743" i="5"/>
  <c r="AC743" i="5"/>
  <c r="AF743" i="5"/>
  <c r="A744" i="5"/>
  <c r="I744" i="5"/>
  <c r="B744" i="5"/>
  <c r="Y744" i="5"/>
  <c r="S744" i="5"/>
  <c r="R744" i="5"/>
  <c r="C744" i="5"/>
  <c r="D744" i="5"/>
  <c r="H744" i="5"/>
  <c r="K744" i="5"/>
  <c r="L744" i="5"/>
  <c r="N744" i="5"/>
  <c r="P744" i="5"/>
  <c r="Q744" i="5"/>
  <c r="T744" i="5"/>
  <c r="AA744" i="5"/>
  <c r="AB744" i="5"/>
  <c r="AC744" i="5"/>
  <c r="AF744" i="5"/>
  <c r="A745" i="5"/>
  <c r="I745" i="5"/>
  <c r="B745" i="5"/>
  <c r="Y745" i="5"/>
  <c r="S745" i="5"/>
  <c r="R745" i="5"/>
  <c r="C745" i="5"/>
  <c r="D745" i="5"/>
  <c r="H745" i="5"/>
  <c r="K745" i="5"/>
  <c r="L745" i="5"/>
  <c r="N745" i="5"/>
  <c r="P745" i="5"/>
  <c r="Q745" i="5"/>
  <c r="T745" i="5"/>
  <c r="AA745" i="5"/>
  <c r="AB745" i="5"/>
  <c r="AC745" i="5"/>
  <c r="AF745" i="5"/>
  <c r="A746" i="5"/>
  <c r="I746" i="5"/>
  <c r="B746" i="5"/>
  <c r="Y746" i="5"/>
  <c r="S746" i="5"/>
  <c r="R746" i="5"/>
  <c r="C746" i="5"/>
  <c r="D746" i="5"/>
  <c r="H746" i="5"/>
  <c r="K746" i="5"/>
  <c r="L746" i="5"/>
  <c r="N746" i="5"/>
  <c r="P746" i="5"/>
  <c r="Q746" i="5"/>
  <c r="T746" i="5"/>
  <c r="AA746" i="5"/>
  <c r="AB746" i="5"/>
  <c r="AC746" i="5"/>
  <c r="AF746" i="5"/>
  <c r="A747" i="5"/>
  <c r="I747" i="5"/>
  <c r="B747" i="5"/>
  <c r="Y747" i="5"/>
  <c r="S747" i="5"/>
  <c r="R747" i="5"/>
  <c r="C747" i="5"/>
  <c r="D747" i="5"/>
  <c r="H747" i="5"/>
  <c r="K747" i="5"/>
  <c r="L747" i="5"/>
  <c r="N747" i="5"/>
  <c r="P747" i="5"/>
  <c r="Q747" i="5"/>
  <c r="T747" i="5"/>
  <c r="AA747" i="5"/>
  <c r="AB747" i="5"/>
  <c r="AC747" i="5"/>
  <c r="AF747" i="5"/>
  <c r="A748" i="5"/>
  <c r="I748" i="5"/>
  <c r="B748" i="5"/>
  <c r="Y748" i="5"/>
  <c r="S748" i="5"/>
  <c r="R748" i="5"/>
  <c r="C748" i="5"/>
  <c r="D748" i="5"/>
  <c r="H748" i="5"/>
  <c r="K748" i="5"/>
  <c r="L748" i="5"/>
  <c r="N748" i="5"/>
  <c r="P748" i="5"/>
  <c r="Q748" i="5"/>
  <c r="T748" i="5"/>
  <c r="AA748" i="5"/>
  <c r="AB748" i="5"/>
  <c r="AC748" i="5"/>
  <c r="AF748" i="5"/>
  <c r="A749" i="5"/>
  <c r="I749" i="5"/>
  <c r="B749" i="5"/>
  <c r="Y749" i="5"/>
  <c r="S749" i="5"/>
  <c r="R749" i="5"/>
  <c r="C749" i="5"/>
  <c r="D749" i="5"/>
  <c r="H749" i="5"/>
  <c r="K749" i="5"/>
  <c r="L749" i="5"/>
  <c r="N749" i="5"/>
  <c r="P749" i="5"/>
  <c r="Q749" i="5"/>
  <c r="T749" i="5"/>
  <c r="AA749" i="5"/>
  <c r="AB749" i="5"/>
  <c r="AC749" i="5"/>
  <c r="AF749" i="5"/>
  <c r="A750" i="5"/>
  <c r="I750" i="5"/>
  <c r="B750" i="5"/>
  <c r="Y750" i="5"/>
  <c r="S750" i="5"/>
  <c r="R750" i="5"/>
  <c r="C750" i="5"/>
  <c r="D750" i="5"/>
  <c r="H750" i="5"/>
  <c r="K750" i="5"/>
  <c r="L750" i="5"/>
  <c r="N750" i="5"/>
  <c r="P750" i="5"/>
  <c r="Q750" i="5"/>
  <c r="T750" i="5"/>
  <c r="AA750" i="5"/>
  <c r="AB750" i="5"/>
  <c r="AC750" i="5"/>
  <c r="AF750" i="5"/>
  <c r="A751" i="5"/>
  <c r="I751" i="5"/>
  <c r="B751" i="5"/>
  <c r="Y751" i="5"/>
  <c r="S751" i="5"/>
  <c r="R751" i="5"/>
  <c r="C751" i="5"/>
  <c r="D751" i="5"/>
  <c r="H751" i="5"/>
  <c r="K751" i="5"/>
  <c r="L751" i="5"/>
  <c r="N751" i="5"/>
  <c r="P751" i="5"/>
  <c r="Q751" i="5"/>
  <c r="T751" i="5"/>
  <c r="AA751" i="5"/>
  <c r="AB751" i="5"/>
  <c r="AC751" i="5"/>
  <c r="AF751" i="5"/>
  <c r="A752" i="5"/>
  <c r="I752" i="5"/>
  <c r="B752" i="5"/>
  <c r="Y752" i="5"/>
  <c r="S752" i="5"/>
  <c r="R752" i="5"/>
  <c r="C752" i="5"/>
  <c r="D752" i="5"/>
  <c r="H752" i="5"/>
  <c r="K752" i="5"/>
  <c r="L752" i="5"/>
  <c r="N752" i="5"/>
  <c r="P752" i="5"/>
  <c r="Q752" i="5"/>
  <c r="T752" i="5"/>
  <c r="AA752" i="5"/>
  <c r="AB752" i="5"/>
  <c r="AC752" i="5"/>
  <c r="AF752" i="5"/>
  <c r="A753" i="5"/>
  <c r="I753" i="5"/>
  <c r="B753" i="5"/>
  <c r="Y753" i="5"/>
  <c r="S753" i="5"/>
  <c r="R753" i="5"/>
  <c r="C753" i="5"/>
  <c r="D753" i="5"/>
  <c r="H753" i="5"/>
  <c r="K753" i="5"/>
  <c r="L753" i="5"/>
  <c r="N753" i="5"/>
  <c r="P753" i="5"/>
  <c r="Q753" i="5"/>
  <c r="T753" i="5"/>
  <c r="AA753" i="5"/>
  <c r="AB753" i="5"/>
  <c r="AC753" i="5"/>
  <c r="AF753" i="5"/>
  <c r="A754" i="5"/>
  <c r="I754" i="5"/>
  <c r="B754" i="5"/>
  <c r="Y754" i="5"/>
  <c r="S754" i="5"/>
  <c r="R754" i="5"/>
  <c r="C754" i="5"/>
  <c r="D754" i="5"/>
  <c r="H754" i="5"/>
  <c r="K754" i="5"/>
  <c r="L754" i="5"/>
  <c r="N754" i="5"/>
  <c r="P754" i="5"/>
  <c r="Q754" i="5"/>
  <c r="T754" i="5"/>
  <c r="AA754" i="5"/>
  <c r="AB754" i="5"/>
  <c r="AC754" i="5"/>
  <c r="AF754" i="5"/>
  <c r="A755" i="5"/>
  <c r="I755" i="5"/>
  <c r="B755" i="5"/>
  <c r="Y755" i="5"/>
  <c r="S755" i="5"/>
  <c r="R755" i="5"/>
  <c r="C755" i="5"/>
  <c r="D755" i="5"/>
  <c r="H755" i="5"/>
  <c r="K755" i="5"/>
  <c r="L755" i="5"/>
  <c r="N755" i="5"/>
  <c r="P755" i="5"/>
  <c r="Q755" i="5"/>
  <c r="T755" i="5"/>
  <c r="AA755" i="5"/>
  <c r="AB755" i="5"/>
  <c r="AC755" i="5"/>
  <c r="AF755" i="5"/>
  <c r="A756" i="5"/>
  <c r="I756" i="5"/>
  <c r="B756" i="5"/>
  <c r="Y756" i="5"/>
  <c r="S756" i="5"/>
  <c r="R756" i="5"/>
  <c r="C756" i="5"/>
  <c r="D756" i="5"/>
  <c r="H756" i="5"/>
  <c r="K756" i="5"/>
  <c r="L756" i="5"/>
  <c r="N756" i="5"/>
  <c r="P756" i="5"/>
  <c r="Q756" i="5"/>
  <c r="T756" i="5"/>
  <c r="AA756" i="5"/>
  <c r="AB756" i="5"/>
  <c r="AC756" i="5"/>
  <c r="AF756" i="5"/>
  <c r="A757" i="5"/>
  <c r="I757" i="5"/>
  <c r="B757" i="5"/>
  <c r="Y757" i="5"/>
  <c r="S757" i="5"/>
  <c r="R757" i="5"/>
  <c r="C757" i="5"/>
  <c r="D757" i="5"/>
  <c r="H757" i="5"/>
  <c r="K757" i="5"/>
  <c r="L757" i="5"/>
  <c r="N757" i="5"/>
  <c r="P757" i="5"/>
  <c r="Q757" i="5"/>
  <c r="T757" i="5"/>
  <c r="AA757" i="5"/>
  <c r="AB757" i="5"/>
  <c r="AC757" i="5"/>
  <c r="AF757" i="5"/>
  <c r="A758" i="5"/>
  <c r="I758" i="5"/>
  <c r="B758" i="5"/>
  <c r="Y758" i="5"/>
  <c r="S758" i="5"/>
  <c r="R758" i="5"/>
  <c r="C758" i="5"/>
  <c r="D758" i="5"/>
  <c r="H758" i="5"/>
  <c r="K758" i="5"/>
  <c r="L758" i="5"/>
  <c r="N758" i="5"/>
  <c r="P758" i="5"/>
  <c r="Q758" i="5"/>
  <c r="T758" i="5"/>
  <c r="AA758" i="5"/>
  <c r="AB758" i="5"/>
  <c r="AC758" i="5"/>
  <c r="AF758" i="5"/>
  <c r="A759" i="5"/>
  <c r="I759" i="5"/>
  <c r="B759" i="5"/>
  <c r="Y759" i="5"/>
  <c r="S759" i="5"/>
  <c r="R759" i="5"/>
  <c r="C759" i="5"/>
  <c r="D759" i="5"/>
  <c r="H759" i="5"/>
  <c r="K759" i="5"/>
  <c r="L759" i="5"/>
  <c r="N759" i="5"/>
  <c r="P759" i="5"/>
  <c r="Q759" i="5"/>
  <c r="T759" i="5"/>
  <c r="AA759" i="5"/>
  <c r="AB759" i="5"/>
  <c r="AC759" i="5"/>
  <c r="AF759" i="5"/>
  <c r="A760" i="5"/>
  <c r="I760" i="5"/>
  <c r="B760" i="5"/>
  <c r="Y760" i="5"/>
  <c r="S760" i="5"/>
  <c r="R760" i="5"/>
  <c r="C760" i="5"/>
  <c r="D760" i="5"/>
  <c r="H760" i="5"/>
  <c r="K760" i="5"/>
  <c r="L760" i="5"/>
  <c r="N760" i="5"/>
  <c r="P760" i="5"/>
  <c r="Q760" i="5"/>
  <c r="T760" i="5"/>
  <c r="AA760" i="5"/>
  <c r="AB760" i="5"/>
  <c r="AC760" i="5"/>
  <c r="AF760" i="5"/>
  <c r="A761" i="5"/>
  <c r="I761" i="5"/>
  <c r="B761" i="5"/>
  <c r="Y761" i="5"/>
  <c r="S761" i="5"/>
  <c r="R761" i="5"/>
  <c r="C761" i="5"/>
  <c r="D761" i="5"/>
  <c r="H761" i="5"/>
  <c r="K761" i="5"/>
  <c r="L761" i="5"/>
  <c r="N761" i="5"/>
  <c r="P761" i="5"/>
  <c r="Q761" i="5"/>
  <c r="T761" i="5"/>
  <c r="AA761" i="5"/>
  <c r="AB761" i="5"/>
  <c r="AC761" i="5"/>
  <c r="AF761" i="5"/>
  <c r="A762" i="5"/>
  <c r="I762" i="5"/>
  <c r="B762" i="5"/>
  <c r="Y762" i="5"/>
  <c r="S762" i="5"/>
  <c r="R762" i="5"/>
  <c r="C762" i="5"/>
  <c r="D762" i="5"/>
  <c r="H762" i="5"/>
  <c r="K762" i="5"/>
  <c r="L762" i="5"/>
  <c r="N762" i="5"/>
  <c r="P762" i="5"/>
  <c r="Q762" i="5"/>
  <c r="T762" i="5"/>
  <c r="AA762" i="5"/>
  <c r="AB762" i="5"/>
  <c r="AC762" i="5"/>
  <c r="AF762" i="5"/>
  <c r="A763" i="5"/>
  <c r="I763" i="5"/>
  <c r="B763" i="5"/>
  <c r="Y763" i="5"/>
  <c r="S763" i="5"/>
  <c r="R763" i="5"/>
  <c r="C763" i="5"/>
  <c r="D763" i="5"/>
  <c r="H763" i="5"/>
  <c r="K763" i="5"/>
  <c r="L763" i="5"/>
  <c r="N763" i="5"/>
  <c r="P763" i="5"/>
  <c r="Q763" i="5"/>
  <c r="T763" i="5"/>
  <c r="AA763" i="5"/>
  <c r="AB763" i="5"/>
  <c r="AC763" i="5"/>
  <c r="AF763" i="5"/>
  <c r="A764" i="5"/>
  <c r="I764" i="5"/>
  <c r="B764" i="5"/>
  <c r="Y764" i="5"/>
  <c r="S764" i="5"/>
  <c r="R764" i="5"/>
  <c r="C764" i="5"/>
  <c r="D764" i="5"/>
  <c r="H764" i="5"/>
  <c r="K764" i="5"/>
  <c r="L764" i="5"/>
  <c r="N764" i="5"/>
  <c r="P764" i="5"/>
  <c r="Q764" i="5"/>
  <c r="T764" i="5"/>
  <c r="AA764" i="5"/>
  <c r="AB764" i="5"/>
  <c r="AC764" i="5"/>
  <c r="AF764" i="5"/>
  <c r="A765" i="5"/>
  <c r="I765" i="5"/>
  <c r="B765" i="5"/>
  <c r="Y765" i="5"/>
  <c r="S765" i="5"/>
  <c r="R765" i="5"/>
  <c r="C765" i="5"/>
  <c r="D765" i="5"/>
  <c r="H765" i="5"/>
  <c r="K765" i="5"/>
  <c r="L765" i="5"/>
  <c r="N765" i="5"/>
  <c r="P765" i="5"/>
  <c r="Q765" i="5"/>
  <c r="T765" i="5"/>
  <c r="AA765" i="5"/>
  <c r="AB765" i="5"/>
  <c r="AC765" i="5"/>
  <c r="AF765" i="5"/>
  <c r="A766" i="5"/>
  <c r="I766" i="5"/>
  <c r="B766" i="5"/>
  <c r="Y766" i="5"/>
  <c r="S766" i="5"/>
  <c r="R766" i="5"/>
  <c r="C766" i="5"/>
  <c r="D766" i="5"/>
  <c r="H766" i="5"/>
  <c r="K766" i="5"/>
  <c r="L766" i="5"/>
  <c r="N766" i="5"/>
  <c r="P766" i="5"/>
  <c r="Q766" i="5"/>
  <c r="T766" i="5"/>
  <c r="AA766" i="5"/>
  <c r="AB766" i="5"/>
  <c r="AC766" i="5"/>
  <c r="AF766" i="5"/>
  <c r="A767" i="5"/>
  <c r="I767" i="5"/>
  <c r="B767" i="5"/>
  <c r="Y767" i="5"/>
  <c r="S767" i="5"/>
  <c r="R767" i="5"/>
  <c r="C767" i="5"/>
  <c r="D767" i="5"/>
  <c r="H767" i="5"/>
  <c r="K767" i="5"/>
  <c r="L767" i="5"/>
  <c r="N767" i="5"/>
  <c r="P767" i="5"/>
  <c r="Q767" i="5"/>
  <c r="T767" i="5"/>
  <c r="AA767" i="5"/>
  <c r="AB767" i="5"/>
  <c r="AC767" i="5"/>
  <c r="AF767" i="5"/>
  <c r="A768" i="5"/>
  <c r="I768" i="5"/>
  <c r="B768" i="5"/>
  <c r="Y768" i="5"/>
  <c r="S768" i="5"/>
  <c r="R768" i="5"/>
  <c r="C768" i="5"/>
  <c r="D768" i="5"/>
  <c r="H768" i="5"/>
  <c r="K768" i="5"/>
  <c r="L768" i="5"/>
  <c r="N768" i="5"/>
  <c r="P768" i="5"/>
  <c r="Q768" i="5"/>
  <c r="T768" i="5"/>
  <c r="AA768" i="5"/>
  <c r="AB768" i="5"/>
  <c r="AC768" i="5"/>
  <c r="AF768" i="5"/>
  <c r="A769" i="5"/>
  <c r="I769" i="5"/>
  <c r="B769" i="5"/>
  <c r="Y769" i="5"/>
  <c r="S769" i="5"/>
  <c r="R769" i="5"/>
  <c r="C769" i="5"/>
  <c r="D769" i="5"/>
  <c r="H769" i="5"/>
  <c r="K769" i="5"/>
  <c r="L769" i="5"/>
  <c r="N769" i="5"/>
  <c r="P769" i="5"/>
  <c r="Q769" i="5"/>
  <c r="T769" i="5"/>
  <c r="AA769" i="5"/>
  <c r="AB769" i="5"/>
  <c r="AC769" i="5"/>
  <c r="AF769" i="5"/>
  <c r="A770" i="5"/>
  <c r="I770" i="5"/>
  <c r="B770" i="5"/>
  <c r="Y770" i="5"/>
  <c r="S770" i="5"/>
  <c r="R770" i="5"/>
  <c r="C770" i="5"/>
  <c r="D770" i="5"/>
  <c r="H770" i="5"/>
  <c r="K770" i="5"/>
  <c r="L770" i="5"/>
  <c r="N770" i="5"/>
  <c r="P770" i="5"/>
  <c r="Q770" i="5"/>
  <c r="T770" i="5"/>
  <c r="AA770" i="5"/>
  <c r="AB770" i="5"/>
  <c r="AC770" i="5"/>
  <c r="AF770" i="5"/>
  <c r="A771" i="5"/>
  <c r="I771" i="5"/>
  <c r="B771" i="5"/>
  <c r="Y771" i="5"/>
  <c r="S771" i="5"/>
  <c r="R771" i="5"/>
  <c r="C771" i="5"/>
  <c r="D771" i="5"/>
  <c r="H771" i="5"/>
  <c r="K771" i="5"/>
  <c r="L771" i="5"/>
  <c r="N771" i="5"/>
  <c r="P771" i="5"/>
  <c r="Q771" i="5"/>
  <c r="T771" i="5"/>
  <c r="AA771" i="5"/>
  <c r="AB771" i="5"/>
  <c r="AC771" i="5"/>
  <c r="AF771" i="5"/>
  <c r="A772" i="5"/>
  <c r="I772" i="5"/>
  <c r="B772" i="5"/>
  <c r="Y772" i="5"/>
  <c r="S772" i="5"/>
  <c r="R772" i="5"/>
  <c r="C772" i="5"/>
  <c r="D772" i="5"/>
  <c r="H772" i="5"/>
  <c r="K772" i="5"/>
  <c r="L772" i="5"/>
  <c r="N772" i="5"/>
  <c r="P772" i="5"/>
  <c r="Q772" i="5"/>
  <c r="T772" i="5"/>
  <c r="AA772" i="5"/>
  <c r="AB772" i="5"/>
  <c r="AC772" i="5"/>
  <c r="AF772" i="5"/>
  <c r="A773" i="5"/>
  <c r="I773" i="5"/>
  <c r="B773" i="5"/>
  <c r="Y773" i="5"/>
  <c r="S773" i="5"/>
  <c r="R773" i="5"/>
  <c r="C773" i="5"/>
  <c r="D773" i="5"/>
  <c r="H773" i="5"/>
  <c r="K773" i="5"/>
  <c r="L773" i="5"/>
  <c r="N773" i="5"/>
  <c r="P773" i="5"/>
  <c r="Q773" i="5"/>
  <c r="T773" i="5"/>
  <c r="AA773" i="5"/>
  <c r="AB773" i="5"/>
  <c r="AC773" i="5"/>
  <c r="AF773" i="5"/>
  <c r="A774" i="5"/>
  <c r="I774" i="5"/>
  <c r="B774" i="5"/>
  <c r="Y774" i="5"/>
  <c r="S774" i="5"/>
  <c r="R774" i="5"/>
  <c r="C774" i="5"/>
  <c r="D774" i="5"/>
  <c r="H774" i="5"/>
  <c r="K774" i="5"/>
  <c r="L774" i="5"/>
  <c r="N774" i="5"/>
  <c r="P774" i="5"/>
  <c r="Q774" i="5"/>
  <c r="T774" i="5"/>
  <c r="AA774" i="5"/>
  <c r="AB774" i="5"/>
  <c r="AC774" i="5"/>
  <c r="AF774" i="5"/>
  <c r="A775" i="5"/>
  <c r="I775" i="5"/>
  <c r="B775" i="5"/>
  <c r="AB775" i="5"/>
  <c r="S775" i="5"/>
  <c r="R775" i="5"/>
  <c r="C775" i="5"/>
  <c r="AC775" i="5"/>
  <c r="D775" i="5"/>
  <c r="H775" i="5"/>
  <c r="AA775" i="5"/>
  <c r="K775" i="5"/>
  <c r="L775" i="5"/>
  <c r="N775" i="5"/>
  <c r="P775" i="5"/>
  <c r="Q775" i="5"/>
  <c r="T775" i="5"/>
  <c r="Y775" i="5"/>
  <c r="AF775" i="5"/>
  <c r="A776" i="5"/>
  <c r="I776" i="5"/>
  <c r="B776" i="5"/>
  <c r="AB776" i="5"/>
  <c r="S776" i="5"/>
  <c r="R776" i="5"/>
  <c r="C776" i="5"/>
  <c r="AC776" i="5"/>
  <c r="D776" i="5"/>
  <c r="H776" i="5"/>
  <c r="AA776" i="5"/>
  <c r="K776" i="5"/>
  <c r="L776" i="5"/>
  <c r="N776" i="5"/>
  <c r="P776" i="5"/>
  <c r="Q776" i="5"/>
  <c r="T776" i="5"/>
  <c r="Y776" i="5"/>
  <c r="AF776" i="5"/>
  <c r="A777" i="5"/>
  <c r="I777" i="5"/>
  <c r="B777" i="5"/>
  <c r="AB777" i="5"/>
  <c r="S777" i="5"/>
  <c r="R777" i="5"/>
  <c r="C777" i="5"/>
  <c r="AC777" i="5"/>
  <c r="D777" i="5"/>
  <c r="H777" i="5"/>
  <c r="AA777" i="5"/>
  <c r="K777" i="5"/>
  <c r="L777" i="5"/>
  <c r="N777" i="5"/>
  <c r="P777" i="5"/>
  <c r="Q777" i="5"/>
  <c r="T777" i="5"/>
  <c r="Y777" i="5"/>
  <c r="AF777" i="5"/>
  <c r="A778" i="5"/>
  <c r="I778" i="5"/>
  <c r="B778" i="5"/>
  <c r="AB778" i="5"/>
  <c r="S778" i="5"/>
  <c r="R778" i="5"/>
  <c r="C778" i="5"/>
  <c r="AC778" i="5"/>
  <c r="D778" i="5"/>
  <c r="H778" i="5"/>
  <c r="AA778" i="5"/>
  <c r="K778" i="5"/>
  <c r="L778" i="5"/>
  <c r="N778" i="5"/>
  <c r="P778" i="5"/>
  <c r="Q778" i="5"/>
  <c r="T778" i="5"/>
  <c r="Y778" i="5"/>
  <c r="AF778" i="5"/>
  <c r="A779" i="5"/>
  <c r="I779" i="5"/>
  <c r="B779" i="5"/>
  <c r="AB779" i="5"/>
  <c r="S779" i="5"/>
  <c r="R779" i="5"/>
  <c r="C779" i="5"/>
  <c r="AC779" i="5"/>
  <c r="D779" i="5"/>
  <c r="H779" i="5"/>
  <c r="AA779" i="5"/>
  <c r="K779" i="5"/>
  <c r="L779" i="5"/>
  <c r="N779" i="5"/>
  <c r="P779" i="5"/>
  <c r="Q779" i="5"/>
  <c r="T779" i="5"/>
  <c r="Y779" i="5"/>
  <c r="AF779" i="5"/>
  <c r="A780" i="5"/>
  <c r="I780" i="5"/>
  <c r="B780" i="5"/>
  <c r="AB780" i="5"/>
  <c r="S780" i="5"/>
  <c r="R780" i="5"/>
  <c r="C780" i="5"/>
  <c r="AC780" i="5"/>
  <c r="D780" i="5"/>
  <c r="H780" i="5"/>
  <c r="AA780" i="5"/>
  <c r="K780" i="5"/>
  <c r="L780" i="5"/>
  <c r="N780" i="5"/>
  <c r="P780" i="5"/>
  <c r="Q780" i="5"/>
  <c r="T780" i="5"/>
  <c r="Y780" i="5"/>
  <c r="AF780" i="5"/>
  <c r="A781" i="5"/>
  <c r="I781" i="5"/>
  <c r="B781" i="5"/>
  <c r="AB781" i="5"/>
  <c r="S781" i="5"/>
  <c r="R781" i="5"/>
  <c r="C781" i="5"/>
  <c r="AC781" i="5"/>
  <c r="D781" i="5"/>
  <c r="H781" i="5"/>
  <c r="AA781" i="5"/>
  <c r="K781" i="5"/>
  <c r="L781" i="5"/>
  <c r="N781" i="5"/>
  <c r="P781" i="5"/>
  <c r="Q781" i="5"/>
  <c r="T781" i="5"/>
  <c r="Y781" i="5"/>
  <c r="AF781" i="5"/>
  <c r="A782" i="5"/>
  <c r="I782" i="5"/>
  <c r="B782" i="5"/>
  <c r="AB782" i="5"/>
  <c r="S782" i="5"/>
  <c r="R782" i="5"/>
  <c r="C782" i="5"/>
  <c r="AC782" i="5"/>
  <c r="D782" i="5"/>
  <c r="H782" i="5"/>
  <c r="AA782" i="5"/>
  <c r="K782" i="5"/>
  <c r="L782" i="5"/>
  <c r="N782" i="5"/>
  <c r="P782" i="5"/>
  <c r="Q782" i="5"/>
  <c r="T782" i="5"/>
  <c r="Y782" i="5"/>
  <c r="AF782" i="5"/>
  <c r="A783" i="5"/>
  <c r="I783" i="5"/>
  <c r="B783" i="5"/>
  <c r="AB783" i="5"/>
  <c r="S783" i="5"/>
  <c r="R783" i="5"/>
  <c r="C783" i="5"/>
  <c r="AC783" i="5"/>
  <c r="D783" i="5"/>
  <c r="H783" i="5"/>
  <c r="AA783" i="5"/>
  <c r="K783" i="5"/>
  <c r="L783" i="5"/>
  <c r="N783" i="5"/>
  <c r="P783" i="5"/>
  <c r="Q783" i="5"/>
  <c r="T783" i="5"/>
  <c r="Y783" i="5"/>
  <c r="AF783" i="5"/>
  <c r="A784" i="5"/>
  <c r="I784" i="5"/>
  <c r="B784" i="5"/>
  <c r="AB784" i="5"/>
  <c r="S784" i="5"/>
  <c r="R784" i="5"/>
  <c r="C784" i="5"/>
  <c r="AC784" i="5"/>
  <c r="D784" i="5"/>
  <c r="H784" i="5"/>
  <c r="AA784" i="5"/>
  <c r="K784" i="5"/>
  <c r="L784" i="5"/>
  <c r="N784" i="5"/>
  <c r="P784" i="5"/>
  <c r="Q784" i="5"/>
  <c r="T784" i="5"/>
  <c r="Y784" i="5"/>
  <c r="AF784" i="5"/>
  <c r="A785" i="5"/>
  <c r="I785" i="5"/>
  <c r="B785" i="5"/>
  <c r="AB785" i="5"/>
  <c r="S785" i="5"/>
  <c r="R785" i="5"/>
  <c r="C785" i="5"/>
  <c r="AC785" i="5"/>
  <c r="D785" i="5"/>
  <c r="H785" i="5"/>
  <c r="AA785" i="5"/>
  <c r="K785" i="5"/>
  <c r="L785" i="5"/>
  <c r="N785" i="5"/>
  <c r="P785" i="5"/>
  <c r="Q785" i="5"/>
  <c r="T785" i="5"/>
  <c r="Y785" i="5"/>
  <c r="AF785" i="5"/>
  <c r="A786" i="5"/>
  <c r="I786" i="5"/>
  <c r="B786" i="5"/>
  <c r="AB786" i="5"/>
  <c r="S786" i="5"/>
  <c r="R786" i="5"/>
  <c r="C786" i="5"/>
  <c r="AC786" i="5"/>
  <c r="D786" i="5"/>
  <c r="H786" i="5"/>
  <c r="AA786" i="5"/>
  <c r="K786" i="5"/>
  <c r="L786" i="5"/>
  <c r="N786" i="5"/>
  <c r="P786" i="5"/>
  <c r="Q786" i="5"/>
  <c r="T786" i="5"/>
  <c r="Y786" i="5"/>
  <c r="AF786" i="5"/>
  <c r="A787" i="5"/>
  <c r="I787" i="5"/>
  <c r="B787" i="5"/>
  <c r="AB787" i="5"/>
  <c r="S787" i="5"/>
  <c r="R787" i="5"/>
  <c r="C787" i="5"/>
  <c r="AC787" i="5"/>
  <c r="D787" i="5"/>
  <c r="H787" i="5"/>
  <c r="AA787" i="5"/>
  <c r="K787" i="5"/>
  <c r="L787" i="5"/>
  <c r="N787" i="5"/>
  <c r="P787" i="5"/>
  <c r="Q787" i="5"/>
  <c r="T787" i="5"/>
  <c r="Y787" i="5"/>
  <c r="AF787" i="5"/>
  <c r="A788" i="5"/>
  <c r="I788" i="5"/>
  <c r="B788" i="5"/>
  <c r="AB788" i="5"/>
  <c r="S788" i="5"/>
  <c r="R788" i="5"/>
  <c r="C788" i="5"/>
  <c r="AC788" i="5"/>
  <c r="D788" i="5"/>
  <c r="H788" i="5"/>
  <c r="AA788" i="5"/>
  <c r="K788" i="5"/>
  <c r="L788" i="5"/>
  <c r="N788" i="5"/>
  <c r="P788" i="5"/>
  <c r="Q788" i="5"/>
  <c r="T788" i="5"/>
  <c r="Y788" i="5"/>
  <c r="AF788" i="5"/>
  <c r="A789" i="5"/>
  <c r="I789" i="5"/>
  <c r="B789" i="5"/>
  <c r="AB789" i="5"/>
  <c r="S789" i="5"/>
  <c r="R789" i="5"/>
  <c r="C789" i="5"/>
  <c r="AC789" i="5"/>
  <c r="D789" i="5"/>
  <c r="H789" i="5"/>
  <c r="AA789" i="5"/>
  <c r="K789" i="5"/>
  <c r="L789" i="5"/>
  <c r="N789" i="5"/>
  <c r="P789" i="5"/>
  <c r="Q789" i="5"/>
  <c r="T789" i="5"/>
  <c r="Y789" i="5"/>
  <c r="AF789" i="5"/>
  <c r="A790" i="5"/>
  <c r="I790" i="5"/>
  <c r="B790" i="5"/>
  <c r="AB790" i="5"/>
  <c r="S790" i="5"/>
  <c r="R790" i="5"/>
  <c r="C790" i="5"/>
  <c r="AC790" i="5"/>
  <c r="D790" i="5"/>
  <c r="H790" i="5"/>
  <c r="AA790" i="5"/>
  <c r="K790" i="5"/>
  <c r="L790" i="5"/>
  <c r="N790" i="5"/>
  <c r="P790" i="5"/>
  <c r="Q790" i="5"/>
  <c r="T790" i="5"/>
  <c r="Y790" i="5"/>
  <c r="AF790" i="5"/>
  <c r="A791" i="5"/>
  <c r="I791" i="5"/>
  <c r="B791" i="5"/>
  <c r="AB791" i="5"/>
  <c r="S791" i="5"/>
  <c r="R791" i="5"/>
  <c r="C791" i="5"/>
  <c r="AC791" i="5"/>
  <c r="D791" i="5"/>
  <c r="H791" i="5"/>
  <c r="AA791" i="5"/>
  <c r="K791" i="5"/>
  <c r="L791" i="5"/>
  <c r="N791" i="5"/>
  <c r="P791" i="5"/>
  <c r="Q791" i="5"/>
  <c r="T791" i="5"/>
  <c r="Y791" i="5"/>
  <c r="AF791" i="5"/>
  <c r="A792" i="5"/>
  <c r="I792" i="5"/>
  <c r="B792" i="5"/>
  <c r="AB792" i="5"/>
  <c r="S792" i="5"/>
  <c r="R792" i="5"/>
  <c r="C792" i="5"/>
  <c r="AC792" i="5"/>
  <c r="D792" i="5"/>
  <c r="H792" i="5"/>
  <c r="AA792" i="5"/>
  <c r="K792" i="5"/>
  <c r="L792" i="5"/>
  <c r="N792" i="5"/>
  <c r="P792" i="5"/>
  <c r="Q792" i="5"/>
  <c r="T792" i="5"/>
  <c r="Y792" i="5"/>
  <c r="AF792" i="5"/>
  <c r="A793" i="5"/>
  <c r="I793" i="5"/>
  <c r="B793" i="5"/>
  <c r="AB793" i="5"/>
  <c r="S793" i="5"/>
  <c r="R793" i="5"/>
  <c r="C793" i="5"/>
  <c r="AC793" i="5"/>
  <c r="D793" i="5"/>
  <c r="H793" i="5"/>
  <c r="AA793" i="5"/>
  <c r="K793" i="5"/>
  <c r="L793" i="5"/>
  <c r="N793" i="5"/>
  <c r="P793" i="5"/>
  <c r="Q793" i="5"/>
  <c r="T793" i="5"/>
  <c r="Y793" i="5"/>
  <c r="AF793" i="5"/>
  <c r="A794" i="5"/>
  <c r="I794" i="5"/>
  <c r="B794" i="5"/>
  <c r="AB794" i="5"/>
  <c r="S794" i="5"/>
  <c r="R794" i="5"/>
  <c r="C794" i="5"/>
  <c r="AC794" i="5"/>
  <c r="D794" i="5"/>
  <c r="H794" i="5"/>
  <c r="AA794" i="5"/>
  <c r="K794" i="5"/>
  <c r="L794" i="5"/>
  <c r="N794" i="5"/>
  <c r="P794" i="5"/>
  <c r="Q794" i="5"/>
  <c r="T794" i="5"/>
  <c r="Y794" i="5"/>
  <c r="AF794" i="5"/>
  <c r="A795" i="5"/>
  <c r="I795" i="5"/>
  <c r="B795" i="5"/>
  <c r="AB795" i="5"/>
  <c r="S795" i="5"/>
  <c r="R795" i="5"/>
  <c r="C795" i="5"/>
  <c r="AC795" i="5"/>
  <c r="D795" i="5"/>
  <c r="H795" i="5"/>
  <c r="AA795" i="5"/>
  <c r="K795" i="5"/>
  <c r="L795" i="5"/>
  <c r="N795" i="5"/>
  <c r="P795" i="5"/>
  <c r="Q795" i="5"/>
  <c r="T795" i="5"/>
  <c r="Y795" i="5"/>
  <c r="AF795" i="5"/>
  <c r="A796" i="5"/>
  <c r="I796" i="5"/>
  <c r="B796" i="5"/>
  <c r="AB796" i="5"/>
  <c r="S796" i="5"/>
  <c r="R796" i="5"/>
  <c r="C796" i="5"/>
  <c r="AC796" i="5"/>
  <c r="D796" i="5"/>
  <c r="H796" i="5"/>
  <c r="AA796" i="5"/>
  <c r="K796" i="5"/>
  <c r="L796" i="5"/>
  <c r="N796" i="5"/>
  <c r="P796" i="5"/>
  <c r="Q796" i="5"/>
  <c r="T796" i="5"/>
  <c r="Y796" i="5"/>
  <c r="AF796" i="5"/>
  <c r="A797" i="5"/>
  <c r="I797" i="5"/>
  <c r="B797" i="5"/>
  <c r="AB797" i="5"/>
  <c r="S797" i="5"/>
  <c r="R797" i="5"/>
  <c r="C797" i="5"/>
  <c r="AC797" i="5"/>
  <c r="D797" i="5"/>
  <c r="H797" i="5"/>
  <c r="AA797" i="5"/>
  <c r="K797" i="5"/>
  <c r="L797" i="5"/>
  <c r="N797" i="5"/>
  <c r="P797" i="5"/>
  <c r="Q797" i="5"/>
  <c r="T797" i="5"/>
  <c r="Y797" i="5"/>
  <c r="AF797" i="5"/>
  <c r="A798" i="5"/>
  <c r="I798" i="5"/>
  <c r="B798" i="5"/>
  <c r="AB798" i="5"/>
  <c r="S798" i="5"/>
  <c r="R798" i="5"/>
  <c r="C798" i="5"/>
  <c r="AC798" i="5"/>
  <c r="D798" i="5"/>
  <c r="H798" i="5"/>
  <c r="AA798" i="5"/>
  <c r="K798" i="5"/>
  <c r="L798" i="5"/>
  <c r="N798" i="5"/>
  <c r="P798" i="5"/>
  <c r="Q798" i="5"/>
  <c r="T798" i="5"/>
  <c r="Y798" i="5"/>
  <c r="AF798" i="5"/>
  <c r="A799" i="5"/>
  <c r="I799" i="5"/>
  <c r="B799" i="5"/>
  <c r="AB799" i="5"/>
  <c r="S799" i="5"/>
  <c r="R799" i="5"/>
  <c r="C799" i="5"/>
  <c r="AC799" i="5"/>
  <c r="D799" i="5"/>
  <c r="H799" i="5"/>
  <c r="AA799" i="5"/>
  <c r="K799" i="5"/>
  <c r="L799" i="5"/>
  <c r="N799" i="5"/>
  <c r="P799" i="5"/>
  <c r="Q799" i="5"/>
  <c r="T799" i="5"/>
  <c r="Y799" i="5"/>
  <c r="AF799" i="5"/>
  <c r="A800" i="5"/>
  <c r="I800" i="5"/>
  <c r="B800" i="5"/>
  <c r="AB800" i="5"/>
  <c r="S800" i="5"/>
  <c r="R800" i="5"/>
  <c r="C800" i="5"/>
  <c r="AC800" i="5"/>
  <c r="D800" i="5"/>
  <c r="H800" i="5"/>
  <c r="AA800" i="5"/>
  <c r="K800" i="5"/>
  <c r="L800" i="5"/>
  <c r="N800" i="5"/>
  <c r="P800" i="5"/>
  <c r="Q800" i="5"/>
  <c r="T800" i="5"/>
  <c r="Y800" i="5"/>
  <c r="AF800" i="5"/>
  <c r="A801" i="5"/>
  <c r="I801" i="5"/>
  <c r="B801" i="5"/>
  <c r="AB801" i="5"/>
  <c r="S801" i="5"/>
  <c r="R801" i="5"/>
  <c r="C801" i="5"/>
  <c r="AC801" i="5"/>
  <c r="D801" i="5"/>
  <c r="H801" i="5"/>
  <c r="AA801" i="5"/>
  <c r="K801" i="5"/>
  <c r="L801" i="5"/>
  <c r="N801" i="5"/>
  <c r="P801" i="5"/>
  <c r="Q801" i="5"/>
  <c r="T801" i="5"/>
  <c r="Y801" i="5"/>
  <c r="AF801" i="5"/>
  <c r="A802" i="5"/>
  <c r="I802" i="5"/>
  <c r="B802" i="5"/>
  <c r="AB802" i="5"/>
  <c r="S802" i="5"/>
  <c r="R802" i="5"/>
  <c r="C802" i="5"/>
  <c r="AC802" i="5"/>
  <c r="D802" i="5"/>
  <c r="H802" i="5"/>
  <c r="AA802" i="5"/>
  <c r="K802" i="5"/>
  <c r="L802" i="5"/>
  <c r="N802" i="5"/>
  <c r="P802" i="5"/>
  <c r="Q802" i="5"/>
  <c r="T802" i="5"/>
  <c r="Y802" i="5"/>
  <c r="AF802" i="5"/>
  <c r="A803" i="5"/>
  <c r="I803" i="5"/>
  <c r="B803" i="5"/>
  <c r="AB803" i="5"/>
  <c r="S803" i="5"/>
  <c r="R803" i="5"/>
  <c r="C803" i="5"/>
  <c r="AC803" i="5"/>
  <c r="D803" i="5"/>
  <c r="H803" i="5"/>
  <c r="AA803" i="5"/>
  <c r="K803" i="5"/>
  <c r="L803" i="5"/>
  <c r="N803" i="5"/>
  <c r="P803" i="5"/>
  <c r="Q803" i="5"/>
  <c r="T803" i="5"/>
  <c r="Y803" i="5"/>
  <c r="AF803" i="5"/>
  <c r="A804" i="5"/>
  <c r="I804" i="5"/>
  <c r="B804" i="5"/>
  <c r="AB804" i="5"/>
  <c r="S804" i="5"/>
  <c r="R804" i="5"/>
  <c r="C804" i="5"/>
  <c r="AC804" i="5"/>
  <c r="D804" i="5"/>
  <c r="H804" i="5"/>
  <c r="AA804" i="5"/>
  <c r="K804" i="5"/>
  <c r="L804" i="5"/>
  <c r="N804" i="5"/>
  <c r="P804" i="5"/>
  <c r="Q804" i="5"/>
  <c r="T804" i="5"/>
  <c r="Y804" i="5"/>
  <c r="AF804" i="5"/>
  <c r="A805" i="5"/>
  <c r="I805" i="5"/>
  <c r="B805" i="5"/>
  <c r="AB805" i="5"/>
  <c r="S805" i="5"/>
  <c r="R805" i="5"/>
  <c r="C805" i="5"/>
  <c r="AC805" i="5"/>
  <c r="D805" i="5"/>
  <c r="H805" i="5"/>
  <c r="AA805" i="5"/>
  <c r="K805" i="5"/>
  <c r="L805" i="5"/>
  <c r="N805" i="5"/>
  <c r="P805" i="5"/>
  <c r="Q805" i="5"/>
  <c r="T805" i="5"/>
  <c r="Y805" i="5"/>
  <c r="AF805" i="5"/>
  <c r="A806" i="5"/>
  <c r="I806" i="5"/>
  <c r="B806" i="5"/>
  <c r="S806" i="5"/>
  <c r="R806" i="5"/>
  <c r="C806" i="5"/>
  <c r="AC806" i="5"/>
  <c r="D806" i="5"/>
  <c r="H806" i="5"/>
  <c r="AA806" i="5"/>
  <c r="K806" i="5"/>
  <c r="L806" i="5"/>
  <c r="N806" i="5"/>
  <c r="P806" i="5"/>
  <c r="Q806" i="5"/>
  <c r="T806" i="5"/>
  <c r="Y806" i="5"/>
  <c r="AF806" i="5"/>
  <c r="A807" i="5"/>
  <c r="I807" i="5"/>
  <c r="B807" i="5"/>
  <c r="S807" i="5"/>
  <c r="R807" i="5"/>
  <c r="C807" i="5"/>
  <c r="AC807" i="5"/>
  <c r="D807" i="5"/>
  <c r="H807" i="5"/>
  <c r="AA807" i="5"/>
  <c r="K807" i="5"/>
  <c r="L807" i="5"/>
  <c r="N807" i="5"/>
  <c r="P807" i="5"/>
  <c r="Q807" i="5"/>
  <c r="T807" i="5"/>
  <c r="Y807" i="5"/>
  <c r="AF807" i="5"/>
  <c r="A808" i="5"/>
  <c r="I808" i="5"/>
  <c r="B808" i="5"/>
  <c r="S808" i="5"/>
  <c r="R808" i="5"/>
  <c r="C808" i="5"/>
  <c r="AC808" i="5"/>
  <c r="D808" i="5"/>
  <c r="H808" i="5"/>
  <c r="AA808" i="5"/>
  <c r="K808" i="5"/>
  <c r="L808" i="5"/>
  <c r="N808" i="5"/>
  <c r="P808" i="5"/>
  <c r="Q808" i="5"/>
  <c r="T808" i="5"/>
  <c r="Y808" i="5"/>
  <c r="AF808" i="5"/>
  <c r="A809" i="5"/>
  <c r="I809" i="5"/>
  <c r="B809" i="5"/>
  <c r="S809" i="5"/>
  <c r="R809" i="5"/>
  <c r="C809" i="5"/>
  <c r="AC809" i="5"/>
  <c r="D809" i="5"/>
  <c r="H809" i="5"/>
  <c r="AA809" i="5"/>
  <c r="K809" i="5"/>
  <c r="L809" i="5"/>
  <c r="N809" i="5"/>
  <c r="P809" i="5"/>
  <c r="Q809" i="5"/>
  <c r="T809" i="5"/>
  <c r="Y809" i="5"/>
  <c r="AF809" i="5"/>
  <c r="A810" i="5"/>
  <c r="I810" i="5"/>
  <c r="B810" i="5"/>
  <c r="AB810" i="5"/>
  <c r="S810" i="5"/>
  <c r="R810" i="5"/>
  <c r="C810" i="5"/>
  <c r="AC810" i="5"/>
  <c r="D810" i="5"/>
  <c r="H810" i="5"/>
  <c r="AA810" i="5"/>
  <c r="K810" i="5"/>
  <c r="L810" i="5"/>
  <c r="N810" i="5"/>
  <c r="P810" i="5"/>
  <c r="Q810" i="5"/>
  <c r="T810" i="5"/>
  <c r="Y810" i="5"/>
  <c r="AF810" i="5"/>
  <c r="A811" i="5"/>
  <c r="I811" i="5"/>
  <c r="B811" i="5"/>
  <c r="AB811" i="5"/>
  <c r="S811" i="5"/>
  <c r="R811" i="5"/>
  <c r="C811" i="5"/>
  <c r="AC811" i="5"/>
  <c r="D811" i="5"/>
  <c r="H811" i="5"/>
  <c r="AA811" i="5"/>
  <c r="K811" i="5"/>
  <c r="L811" i="5"/>
  <c r="N811" i="5"/>
  <c r="P811" i="5"/>
  <c r="Q811" i="5"/>
  <c r="T811" i="5"/>
  <c r="Y811" i="5"/>
  <c r="AF811" i="5"/>
  <c r="A812" i="5"/>
  <c r="I812" i="5"/>
  <c r="B812" i="5"/>
  <c r="AB812" i="5"/>
  <c r="S812" i="5"/>
  <c r="R812" i="5"/>
  <c r="C812" i="5"/>
  <c r="AC812" i="5"/>
  <c r="D812" i="5"/>
  <c r="H812" i="5"/>
  <c r="AA812" i="5"/>
  <c r="K812" i="5"/>
  <c r="L812" i="5"/>
  <c r="N812" i="5"/>
  <c r="P812" i="5"/>
  <c r="Q812" i="5"/>
  <c r="T812" i="5"/>
  <c r="Y812" i="5"/>
  <c r="AF812" i="5"/>
  <c r="A813" i="5"/>
  <c r="I813" i="5"/>
  <c r="B813" i="5"/>
  <c r="AB813" i="5"/>
  <c r="S813" i="5"/>
  <c r="R813" i="5"/>
  <c r="C813" i="5"/>
  <c r="AC813" i="5"/>
  <c r="D813" i="5"/>
  <c r="H813" i="5"/>
  <c r="AA813" i="5"/>
  <c r="K813" i="5"/>
  <c r="L813" i="5"/>
  <c r="N813" i="5"/>
  <c r="P813" i="5"/>
  <c r="Q813" i="5"/>
  <c r="T813" i="5"/>
  <c r="Y813" i="5"/>
  <c r="AF813" i="5"/>
  <c r="A814" i="5"/>
  <c r="I814" i="5"/>
  <c r="B814" i="5"/>
  <c r="AB814" i="5"/>
  <c r="S814" i="5"/>
  <c r="R814" i="5"/>
  <c r="C814" i="5"/>
  <c r="AC814" i="5"/>
  <c r="D814" i="5"/>
  <c r="H814" i="5"/>
  <c r="AA814" i="5"/>
  <c r="K814" i="5"/>
  <c r="L814" i="5"/>
  <c r="N814" i="5"/>
  <c r="P814" i="5"/>
  <c r="Q814" i="5"/>
  <c r="T814" i="5"/>
  <c r="Y814" i="5"/>
  <c r="AF814" i="5"/>
  <c r="A815" i="5"/>
  <c r="I815" i="5"/>
  <c r="B815" i="5"/>
  <c r="AB815" i="5"/>
  <c r="S815" i="5"/>
  <c r="R815" i="5"/>
  <c r="C815" i="5"/>
  <c r="AC815" i="5"/>
  <c r="D815" i="5"/>
  <c r="H815" i="5"/>
  <c r="AA815" i="5"/>
  <c r="K815" i="5"/>
  <c r="L815" i="5"/>
  <c r="N815" i="5"/>
  <c r="P815" i="5"/>
  <c r="Q815" i="5"/>
  <c r="T815" i="5"/>
  <c r="Y815" i="5"/>
  <c r="AF815" i="5"/>
  <c r="A816" i="5"/>
  <c r="I816" i="5"/>
  <c r="B816" i="5"/>
  <c r="AB816" i="5"/>
  <c r="S816" i="5"/>
  <c r="R816" i="5"/>
  <c r="C816" i="5"/>
  <c r="AC816" i="5"/>
  <c r="D816" i="5"/>
  <c r="H816" i="5"/>
  <c r="AA816" i="5"/>
  <c r="K816" i="5"/>
  <c r="L816" i="5"/>
  <c r="N816" i="5"/>
  <c r="P816" i="5"/>
  <c r="Q816" i="5"/>
  <c r="T816" i="5"/>
  <c r="Y816" i="5"/>
  <c r="AF816" i="5"/>
  <c r="A817" i="5"/>
  <c r="I817" i="5"/>
  <c r="B817" i="5"/>
  <c r="AB817" i="5"/>
  <c r="S817" i="5"/>
  <c r="R817" i="5"/>
  <c r="C817" i="5"/>
  <c r="AC817" i="5"/>
  <c r="D817" i="5"/>
  <c r="H817" i="5"/>
  <c r="AA817" i="5"/>
  <c r="K817" i="5"/>
  <c r="L817" i="5"/>
  <c r="N817" i="5"/>
  <c r="P817" i="5"/>
  <c r="Q817" i="5"/>
  <c r="T817" i="5"/>
  <c r="Y817" i="5"/>
  <c r="AF817" i="5"/>
  <c r="A818" i="5"/>
  <c r="I818" i="5"/>
  <c r="B818" i="5"/>
  <c r="AB818" i="5"/>
  <c r="S818" i="5"/>
  <c r="R818" i="5"/>
  <c r="C818" i="5"/>
  <c r="AC818" i="5"/>
  <c r="D818" i="5"/>
  <c r="H818" i="5"/>
  <c r="AA818" i="5"/>
  <c r="K818" i="5"/>
  <c r="L818" i="5"/>
  <c r="N818" i="5"/>
  <c r="P818" i="5"/>
  <c r="Q818" i="5"/>
  <c r="T818" i="5"/>
  <c r="Y818" i="5"/>
  <c r="AF818" i="5"/>
  <c r="A819" i="5"/>
  <c r="I819" i="5"/>
  <c r="B819" i="5"/>
  <c r="AB819" i="5"/>
  <c r="S819" i="5"/>
  <c r="R819" i="5"/>
  <c r="C819" i="5"/>
  <c r="AC819" i="5"/>
  <c r="D819" i="5"/>
  <c r="H819" i="5"/>
  <c r="AA819" i="5"/>
  <c r="K819" i="5"/>
  <c r="L819" i="5"/>
  <c r="N819" i="5"/>
  <c r="P819" i="5"/>
  <c r="Q819" i="5"/>
  <c r="T819" i="5"/>
  <c r="Y819" i="5"/>
  <c r="AF819" i="5"/>
  <c r="A820" i="5"/>
  <c r="I820" i="5"/>
  <c r="B820" i="5"/>
  <c r="AB820" i="5"/>
  <c r="S820" i="5"/>
  <c r="R820" i="5"/>
  <c r="C820" i="5"/>
  <c r="AC820" i="5"/>
  <c r="D820" i="5"/>
  <c r="H820" i="5"/>
  <c r="AA820" i="5"/>
  <c r="K820" i="5"/>
  <c r="L820" i="5"/>
  <c r="N820" i="5"/>
  <c r="P820" i="5"/>
  <c r="Q820" i="5"/>
  <c r="T820" i="5"/>
  <c r="Y820" i="5"/>
  <c r="AF820" i="5"/>
  <c r="A821" i="5"/>
  <c r="I821" i="5"/>
  <c r="B821" i="5"/>
  <c r="AB821" i="5"/>
  <c r="S821" i="5"/>
  <c r="R821" i="5"/>
  <c r="C821" i="5"/>
  <c r="AC821" i="5"/>
  <c r="D821" i="5"/>
  <c r="H821" i="5"/>
  <c r="AA821" i="5"/>
  <c r="K821" i="5"/>
  <c r="L821" i="5"/>
  <c r="N821" i="5"/>
  <c r="P821" i="5"/>
  <c r="Q821" i="5"/>
  <c r="T821" i="5"/>
  <c r="Y821" i="5"/>
  <c r="AF821" i="5"/>
  <c r="A822" i="5"/>
  <c r="I822" i="5"/>
  <c r="B822" i="5"/>
  <c r="AB822" i="5"/>
  <c r="S822" i="5"/>
  <c r="R822" i="5"/>
  <c r="C822" i="5"/>
  <c r="AC822" i="5"/>
  <c r="D822" i="5"/>
  <c r="H822" i="5"/>
  <c r="AA822" i="5"/>
  <c r="K822" i="5"/>
  <c r="L822" i="5"/>
  <c r="N822" i="5"/>
  <c r="P822" i="5"/>
  <c r="Q822" i="5"/>
  <c r="T822" i="5"/>
  <c r="Y822" i="5"/>
  <c r="AF822" i="5"/>
  <c r="A823" i="5"/>
  <c r="I823" i="5"/>
  <c r="B823" i="5"/>
  <c r="AB823" i="5"/>
  <c r="S823" i="5"/>
  <c r="R823" i="5"/>
  <c r="C823" i="5"/>
  <c r="AC823" i="5"/>
  <c r="D823" i="5"/>
  <c r="H823" i="5"/>
  <c r="AA823" i="5"/>
  <c r="K823" i="5"/>
  <c r="L823" i="5"/>
  <c r="N823" i="5"/>
  <c r="P823" i="5"/>
  <c r="Q823" i="5"/>
  <c r="T823" i="5"/>
  <c r="Y823" i="5"/>
  <c r="AF823" i="5"/>
  <c r="A824" i="5"/>
  <c r="I824" i="5"/>
  <c r="B824" i="5"/>
  <c r="AB824" i="5"/>
  <c r="S824" i="5"/>
  <c r="R824" i="5"/>
  <c r="C824" i="5"/>
  <c r="AC824" i="5"/>
  <c r="D824" i="5"/>
  <c r="H824" i="5"/>
  <c r="AA824" i="5"/>
  <c r="K824" i="5"/>
  <c r="L824" i="5"/>
  <c r="N824" i="5"/>
  <c r="P824" i="5"/>
  <c r="Q824" i="5"/>
  <c r="T824" i="5"/>
  <c r="Y824" i="5"/>
  <c r="AF824" i="5"/>
  <c r="A825" i="5"/>
  <c r="I825" i="5"/>
  <c r="B825" i="5"/>
  <c r="AB825" i="5"/>
  <c r="S825" i="5"/>
  <c r="R825" i="5"/>
  <c r="C825" i="5"/>
  <c r="AC825" i="5"/>
  <c r="D825" i="5"/>
  <c r="H825" i="5"/>
  <c r="AA825" i="5"/>
  <c r="K825" i="5"/>
  <c r="L825" i="5"/>
  <c r="N825" i="5"/>
  <c r="P825" i="5"/>
  <c r="Q825" i="5"/>
  <c r="T825" i="5"/>
  <c r="Y825" i="5"/>
  <c r="AF825" i="5"/>
  <c r="A826" i="5"/>
  <c r="I826" i="5"/>
  <c r="B826" i="5"/>
  <c r="AB826" i="5"/>
  <c r="S826" i="5"/>
  <c r="R826" i="5"/>
  <c r="C826" i="5"/>
  <c r="AC826" i="5"/>
  <c r="D826" i="5"/>
  <c r="H826" i="5"/>
  <c r="AA826" i="5"/>
  <c r="K826" i="5"/>
  <c r="L826" i="5"/>
  <c r="N826" i="5"/>
  <c r="P826" i="5"/>
  <c r="Q826" i="5"/>
  <c r="T826" i="5"/>
  <c r="Y826" i="5"/>
  <c r="AF826" i="5"/>
  <c r="A827" i="5"/>
  <c r="I827" i="5"/>
  <c r="B827" i="5"/>
  <c r="AB827" i="5"/>
  <c r="S827" i="5"/>
  <c r="R827" i="5"/>
  <c r="C827" i="5"/>
  <c r="AC827" i="5"/>
  <c r="D827" i="5"/>
  <c r="H827" i="5"/>
  <c r="AA827" i="5"/>
  <c r="K827" i="5"/>
  <c r="L827" i="5"/>
  <c r="N827" i="5"/>
  <c r="P827" i="5"/>
  <c r="Q827" i="5"/>
  <c r="T827" i="5"/>
  <c r="Y827" i="5"/>
  <c r="AF827" i="5"/>
  <c r="A828" i="5"/>
  <c r="I828" i="5"/>
  <c r="B828" i="5"/>
  <c r="AB828" i="5"/>
  <c r="S828" i="5"/>
  <c r="R828" i="5"/>
  <c r="C828" i="5"/>
  <c r="AC828" i="5"/>
  <c r="D828" i="5"/>
  <c r="H828" i="5"/>
  <c r="AA828" i="5"/>
  <c r="K828" i="5"/>
  <c r="L828" i="5"/>
  <c r="N828" i="5"/>
  <c r="P828" i="5"/>
  <c r="Q828" i="5"/>
  <c r="T828" i="5"/>
  <c r="Y828" i="5"/>
  <c r="AF828" i="5"/>
  <c r="A829" i="5"/>
  <c r="I829" i="5"/>
  <c r="B829" i="5"/>
  <c r="AB829" i="5"/>
  <c r="S829" i="5"/>
  <c r="R829" i="5"/>
  <c r="C829" i="5"/>
  <c r="AC829" i="5"/>
  <c r="D829" i="5"/>
  <c r="H829" i="5"/>
  <c r="AA829" i="5"/>
  <c r="K829" i="5"/>
  <c r="L829" i="5"/>
  <c r="N829" i="5"/>
  <c r="P829" i="5"/>
  <c r="Q829" i="5"/>
  <c r="T829" i="5"/>
  <c r="Y829" i="5"/>
  <c r="AF829" i="5"/>
  <c r="A830" i="5"/>
  <c r="I830" i="5"/>
  <c r="B830" i="5"/>
  <c r="AB830" i="5"/>
  <c r="S830" i="5"/>
  <c r="R830" i="5"/>
  <c r="C830" i="5"/>
  <c r="AC830" i="5"/>
  <c r="D830" i="5"/>
  <c r="H830" i="5"/>
  <c r="AA830" i="5"/>
  <c r="K830" i="5"/>
  <c r="L830" i="5"/>
  <c r="N830" i="5"/>
  <c r="P830" i="5"/>
  <c r="Q830" i="5"/>
  <c r="T830" i="5"/>
  <c r="Y830" i="5"/>
  <c r="AF830" i="5"/>
  <c r="A831" i="5"/>
  <c r="I831" i="5"/>
  <c r="B831" i="5"/>
  <c r="AB831" i="5"/>
  <c r="S831" i="5"/>
  <c r="R831" i="5"/>
  <c r="C831" i="5"/>
  <c r="AC831" i="5"/>
  <c r="D831" i="5"/>
  <c r="H831" i="5"/>
  <c r="AA831" i="5"/>
  <c r="K831" i="5"/>
  <c r="L831" i="5"/>
  <c r="N831" i="5"/>
  <c r="P831" i="5"/>
  <c r="Q831" i="5"/>
  <c r="T831" i="5"/>
  <c r="Y831" i="5"/>
  <c r="AF831" i="5"/>
  <c r="A832" i="5"/>
  <c r="I832" i="5"/>
  <c r="B832" i="5"/>
  <c r="AB832" i="5"/>
  <c r="S832" i="5"/>
  <c r="R832" i="5"/>
  <c r="C832" i="5"/>
  <c r="AC832" i="5"/>
  <c r="D832" i="5"/>
  <c r="H832" i="5"/>
  <c r="AA832" i="5"/>
  <c r="K832" i="5"/>
  <c r="L832" i="5"/>
  <c r="N832" i="5"/>
  <c r="P832" i="5"/>
  <c r="Q832" i="5"/>
  <c r="T832" i="5"/>
  <c r="Y832" i="5"/>
  <c r="AF832" i="5"/>
  <c r="A833" i="5"/>
  <c r="I833" i="5"/>
  <c r="B833" i="5"/>
  <c r="AB833" i="5"/>
  <c r="S833" i="5"/>
  <c r="R833" i="5"/>
  <c r="C833" i="5"/>
  <c r="AC833" i="5"/>
  <c r="D833" i="5"/>
  <c r="H833" i="5"/>
  <c r="AA833" i="5"/>
  <c r="K833" i="5"/>
  <c r="L833" i="5"/>
  <c r="N833" i="5"/>
  <c r="P833" i="5"/>
  <c r="Q833" i="5"/>
  <c r="T833" i="5"/>
  <c r="Y833" i="5"/>
  <c r="AF833" i="5"/>
  <c r="A834" i="5"/>
  <c r="I834" i="5"/>
  <c r="B834" i="5"/>
  <c r="AB834" i="5"/>
  <c r="S834" i="5"/>
  <c r="R834" i="5"/>
  <c r="C834" i="5"/>
  <c r="AC834" i="5"/>
  <c r="D834" i="5"/>
  <c r="H834" i="5"/>
  <c r="AA834" i="5"/>
  <c r="K834" i="5"/>
  <c r="L834" i="5"/>
  <c r="N834" i="5"/>
  <c r="P834" i="5"/>
  <c r="Q834" i="5"/>
  <c r="T834" i="5"/>
  <c r="Y834" i="5"/>
  <c r="AF834" i="5"/>
  <c r="A835" i="5"/>
  <c r="I835" i="5"/>
  <c r="B835" i="5"/>
  <c r="AB835" i="5"/>
  <c r="S835" i="5"/>
  <c r="R835" i="5"/>
  <c r="C835" i="5"/>
  <c r="AC835" i="5"/>
  <c r="D835" i="5"/>
  <c r="H835" i="5"/>
  <c r="AA835" i="5"/>
  <c r="K835" i="5"/>
  <c r="L835" i="5"/>
  <c r="N835" i="5"/>
  <c r="P835" i="5"/>
  <c r="Q835" i="5"/>
  <c r="T835" i="5"/>
  <c r="Y835" i="5"/>
  <c r="AF835" i="5"/>
  <c r="A836" i="5"/>
  <c r="I836" i="5"/>
  <c r="B836" i="5"/>
  <c r="AB836" i="5"/>
  <c r="S836" i="5"/>
  <c r="R836" i="5"/>
  <c r="C836" i="5"/>
  <c r="AC836" i="5"/>
  <c r="D836" i="5"/>
  <c r="H836" i="5"/>
  <c r="AA836" i="5"/>
  <c r="K836" i="5"/>
  <c r="L836" i="5"/>
  <c r="N836" i="5"/>
  <c r="P836" i="5"/>
  <c r="Q836" i="5"/>
  <c r="T836" i="5"/>
  <c r="Y836" i="5"/>
  <c r="AF836" i="5"/>
  <c r="A837" i="5"/>
  <c r="I837" i="5"/>
  <c r="B837" i="5"/>
  <c r="AB837" i="5"/>
  <c r="S837" i="5"/>
  <c r="R837" i="5"/>
  <c r="C837" i="5"/>
  <c r="AC837" i="5"/>
  <c r="D837" i="5"/>
  <c r="H837" i="5"/>
  <c r="AA837" i="5"/>
  <c r="K837" i="5"/>
  <c r="L837" i="5"/>
  <c r="N837" i="5"/>
  <c r="P837" i="5"/>
  <c r="Q837" i="5"/>
  <c r="T837" i="5"/>
  <c r="Y837" i="5"/>
  <c r="AF837" i="5"/>
  <c r="A838" i="5"/>
  <c r="I838" i="5"/>
  <c r="B838" i="5"/>
  <c r="AB838" i="5"/>
  <c r="S838" i="5"/>
  <c r="R838" i="5"/>
  <c r="C838" i="5"/>
  <c r="AC838" i="5"/>
  <c r="D838" i="5"/>
  <c r="H838" i="5"/>
  <c r="AA838" i="5"/>
  <c r="K838" i="5"/>
  <c r="L838" i="5"/>
  <c r="N838" i="5"/>
  <c r="P838" i="5"/>
  <c r="Q838" i="5"/>
  <c r="T838" i="5"/>
  <c r="Y838" i="5"/>
  <c r="AF838" i="5"/>
  <c r="A839" i="5"/>
  <c r="I839" i="5"/>
  <c r="B839" i="5"/>
  <c r="AB839" i="5"/>
  <c r="S839" i="5"/>
  <c r="R839" i="5"/>
  <c r="C839" i="5"/>
  <c r="AC839" i="5"/>
  <c r="D839" i="5"/>
  <c r="H839" i="5"/>
  <c r="AA839" i="5"/>
  <c r="K839" i="5"/>
  <c r="L839" i="5"/>
  <c r="N839" i="5"/>
  <c r="P839" i="5"/>
  <c r="Q839" i="5"/>
  <c r="T839" i="5"/>
  <c r="Y839" i="5"/>
  <c r="AF839" i="5"/>
  <c r="A840" i="5"/>
  <c r="I840" i="5"/>
  <c r="B840" i="5"/>
  <c r="AB840" i="5"/>
  <c r="S840" i="5"/>
  <c r="R840" i="5"/>
  <c r="C840" i="5"/>
  <c r="AC840" i="5"/>
  <c r="D840" i="5"/>
  <c r="H840" i="5"/>
  <c r="AA840" i="5"/>
  <c r="K840" i="5"/>
  <c r="L840" i="5"/>
  <c r="N840" i="5"/>
  <c r="P840" i="5"/>
  <c r="Q840" i="5"/>
  <c r="T840" i="5"/>
  <c r="Y840" i="5"/>
  <c r="AF840" i="5"/>
  <c r="A841" i="5"/>
  <c r="I841" i="5"/>
  <c r="B841" i="5"/>
  <c r="AB841" i="5"/>
  <c r="S841" i="5"/>
  <c r="R841" i="5"/>
  <c r="C841" i="5"/>
  <c r="AC841" i="5"/>
  <c r="D841" i="5"/>
  <c r="H841" i="5"/>
  <c r="AA841" i="5"/>
  <c r="K841" i="5"/>
  <c r="L841" i="5"/>
  <c r="N841" i="5"/>
  <c r="P841" i="5"/>
  <c r="Q841" i="5"/>
  <c r="T841" i="5"/>
  <c r="Y841" i="5"/>
  <c r="AF841" i="5"/>
  <c r="A842" i="5"/>
  <c r="I842" i="5"/>
  <c r="B842" i="5"/>
  <c r="AB842" i="5"/>
  <c r="S842" i="5"/>
  <c r="R842" i="5"/>
  <c r="C842" i="5"/>
  <c r="AC842" i="5"/>
  <c r="D842" i="5"/>
  <c r="H842" i="5"/>
  <c r="AA842" i="5"/>
  <c r="K842" i="5"/>
  <c r="L842" i="5"/>
  <c r="N842" i="5"/>
  <c r="P842" i="5"/>
  <c r="Q842" i="5"/>
  <c r="T842" i="5"/>
  <c r="Y842" i="5"/>
  <c r="AF842" i="5"/>
  <c r="A843" i="5"/>
  <c r="I843" i="5"/>
  <c r="B843" i="5"/>
  <c r="AB843" i="5"/>
  <c r="S843" i="5"/>
  <c r="R843" i="5"/>
  <c r="C843" i="5"/>
  <c r="AC843" i="5"/>
  <c r="D843" i="5"/>
  <c r="H843" i="5"/>
  <c r="AA843" i="5"/>
  <c r="K843" i="5"/>
  <c r="L843" i="5"/>
  <c r="N843" i="5"/>
  <c r="P843" i="5"/>
  <c r="Q843" i="5"/>
  <c r="T843" i="5"/>
  <c r="Y843" i="5"/>
  <c r="AF843" i="5"/>
  <c r="A844" i="5"/>
  <c r="I844" i="5"/>
  <c r="B844" i="5"/>
  <c r="AB844" i="5"/>
  <c r="S844" i="5"/>
  <c r="R844" i="5"/>
  <c r="C844" i="5"/>
  <c r="AC844" i="5"/>
  <c r="D844" i="5"/>
  <c r="H844" i="5"/>
  <c r="AA844" i="5"/>
  <c r="K844" i="5"/>
  <c r="L844" i="5"/>
  <c r="N844" i="5"/>
  <c r="P844" i="5"/>
  <c r="Q844" i="5"/>
  <c r="T844" i="5"/>
  <c r="Y844" i="5"/>
  <c r="AF844" i="5"/>
  <c r="A845" i="5"/>
  <c r="I845" i="5"/>
  <c r="B845" i="5"/>
  <c r="AB845" i="5"/>
  <c r="S845" i="5"/>
  <c r="R845" i="5"/>
  <c r="C845" i="5"/>
  <c r="AC845" i="5"/>
  <c r="D845" i="5"/>
  <c r="H845" i="5"/>
  <c r="AA845" i="5"/>
  <c r="K845" i="5"/>
  <c r="L845" i="5"/>
  <c r="N845" i="5"/>
  <c r="P845" i="5"/>
  <c r="Q845" i="5"/>
  <c r="T845" i="5"/>
  <c r="Y845" i="5"/>
  <c r="AF845" i="5"/>
  <c r="A846" i="5"/>
  <c r="I846" i="5"/>
  <c r="B846" i="5"/>
  <c r="AB846" i="5"/>
  <c r="S846" i="5"/>
  <c r="R846" i="5"/>
  <c r="C846" i="5"/>
  <c r="AC846" i="5"/>
  <c r="D846" i="5"/>
  <c r="H846" i="5"/>
  <c r="AA846" i="5"/>
  <c r="K846" i="5"/>
  <c r="L846" i="5"/>
  <c r="N846" i="5"/>
  <c r="P846" i="5"/>
  <c r="Q846" i="5"/>
  <c r="T846" i="5"/>
  <c r="Y846" i="5"/>
  <c r="AF846" i="5"/>
  <c r="A847" i="5"/>
  <c r="I847" i="5"/>
  <c r="B847" i="5"/>
  <c r="AB847" i="5"/>
  <c r="S847" i="5"/>
  <c r="R847" i="5"/>
  <c r="C847" i="5"/>
  <c r="AC847" i="5"/>
  <c r="D847" i="5"/>
  <c r="H847" i="5"/>
  <c r="AA847" i="5"/>
  <c r="K847" i="5"/>
  <c r="L847" i="5"/>
  <c r="N847" i="5"/>
  <c r="P847" i="5"/>
  <c r="Q847" i="5"/>
  <c r="T847" i="5"/>
  <c r="Y847" i="5"/>
  <c r="AF847" i="5"/>
  <c r="A848" i="5"/>
  <c r="I848" i="5"/>
  <c r="B848" i="5"/>
  <c r="Y848" i="5"/>
  <c r="S848" i="5"/>
  <c r="R848" i="5"/>
  <c r="C848" i="5"/>
  <c r="D848" i="5"/>
  <c r="H848" i="5"/>
  <c r="K848" i="5"/>
  <c r="L848" i="5"/>
  <c r="N848" i="5"/>
  <c r="P848" i="5"/>
  <c r="Q848" i="5"/>
  <c r="T848" i="5"/>
  <c r="AA848" i="5"/>
  <c r="AB848" i="5"/>
  <c r="AC848" i="5"/>
  <c r="AF848" i="5"/>
  <c r="A849" i="5"/>
  <c r="I849" i="5"/>
  <c r="B849" i="5"/>
  <c r="Y849" i="5"/>
  <c r="S849" i="5"/>
  <c r="R849" i="5"/>
  <c r="C849" i="5"/>
  <c r="D849" i="5"/>
  <c r="H849" i="5"/>
  <c r="K849" i="5"/>
  <c r="L849" i="5"/>
  <c r="N849" i="5"/>
  <c r="P849" i="5"/>
  <c r="Q849" i="5"/>
  <c r="T849" i="5"/>
  <c r="AA849" i="5"/>
  <c r="AB849" i="5"/>
  <c r="AC849" i="5"/>
  <c r="AF849" i="5"/>
  <c r="A850" i="5"/>
  <c r="I850" i="5"/>
  <c r="B850" i="5"/>
  <c r="Y850" i="5"/>
  <c r="S850" i="5"/>
  <c r="R850" i="5"/>
  <c r="C850" i="5"/>
  <c r="D850" i="5"/>
  <c r="H850" i="5"/>
  <c r="K850" i="5"/>
  <c r="L850" i="5"/>
  <c r="N850" i="5"/>
  <c r="P850" i="5"/>
  <c r="Q850" i="5"/>
  <c r="T850" i="5"/>
  <c r="AA850" i="5"/>
  <c r="AB850" i="5"/>
  <c r="AC850" i="5"/>
  <c r="AF850" i="5"/>
  <c r="A851" i="5"/>
  <c r="I851" i="5"/>
  <c r="B851" i="5"/>
  <c r="Y851" i="5"/>
  <c r="S851" i="5"/>
  <c r="R851" i="5"/>
  <c r="C851" i="5"/>
  <c r="D851" i="5"/>
  <c r="H851" i="5"/>
  <c r="K851" i="5"/>
  <c r="L851" i="5"/>
  <c r="N851" i="5"/>
  <c r="P851" i="5"/>
  <c r="Q851" i="5"/>
  <c r="T851" i="5"/>
  <c r="AA851" i="5"/>
  <c r="AB851" i="5"/>
  <c r="AC851" i="5"/>
  <c r="AF851" i="5"/>
  <c r="A852" i="5"/>
  <c r="I852" i="5"/>
  <c r="B852" i="5"/>
  <c r="Y852" i="5"/>
  <c r="S852" i="5"/>
  <c r="R852" i="5"/>
  <c r="C852" i="5"/>
  <c r="D852" i="5"/>
  <c r="H852" i="5"/>
  <c r="K852" i="5"/>
  <c r="L852" i="5"/>
  <c r="N852" i="5"/>
  <c r="P852" i="5"/>
  <c r="Q852" i="5"/>
  <c r="T852" i="5"/>
  <c r="AA852" i="5"/>
  <c r="AB852" i="5"/>
  <c r="AC852" i="5"/>
  <c r="AF852" i="5"/>
  <c r="A853" i="5"/>
  <c r="I853" i="5"/>
  <c r="B853" i="5"/>
  <c r="Y853" i="5"/>
  <c r="S853" i="5"/>
  <c r="R853" i="5"/>
  <c r="C853" i="5"/>
  <c r="D853" i="5"/>
  <c r="H853" i="5"/>
  <c r="K853" i="5"/>
  <c r="L853" i="5"/>
  <c r="N853" i="5"/>
  <c r="P853" i="5"/>
  <c r="Q853" i="5"/>
  <c r="T853" i="5"/>
  <c r="AA853" i="5"/>
  <c r="AB853" i="5"/>
  <c r="AC853" i="5"/>
  <c r="AF853" i="5"/>
  <c r="A854" i="5"/>
  <c r="I854" i="5"/>
  <c r="B854" i="5"/>
  <c r="Y854" i="5"/>
  <c r="S854" i="5"/>
  <c r="R854" i="5"/>
  <c r="C854" i="5"/>
  <c r="D854" i="5"/>
  <c r="H854" i="5"/>
  <c r="K854" i="5"/>
  <c r="L854" i="5"/>
  <c r="N854" i="5"/>
  <c r="P854" i="5"/>
  <c r="Q854" i="5"/>
  <c r="T854" i="5"/>
  <c r="AA854" i="5"/>
  <c r="AB854" i="5"/>
  <c r="AC854" i="5"/>
  <c r="AF854" i="5"/>
  <c r="A855" i="5"/>
  <c r="I855" i="5"/>
  <c r="B855" i="5"/>
  <c r="Y855" i="5"/>
  <c r="S855" i="5"/>
  <c r="R855" i="5"/>
  <c r="C855" i="5"/>
  <c r="D855" i="5"/>
  <c r="H855" i="5"/>
  <c r="K855" i="5"/>
  <c r="L855" i="5"/>
  <c r="N855" i="5"/>
  <c r="P855" i="5"/>
  <c r="Q855" i="5"/>
  <c r="T855" i="5"/>
  <c r="AA855" i="5"/>
  <c r="AB855" i="5"/>
  <c r="AC855" i="5"/>
  <c r="AF855" i="5"/>
  <c r="A856" i="5"/>
  <c r="I856" i="5"/>
  <c r="B856" i="5"/>
  <c r="Y856" i="5"/>
  <c r="S856" i="5"/>
  <c r="R856" i="5"/>
  <c r="C856" i="5"/>
  <c r="D856" i="5"/>
  <c r="H856" i="5"/>
  <c r="K856" i="5"/>
  <c r="L856" i="5"/>
  <c r="N856" i="5"/>
  <c r="P856" i="5"/>
  <c r="Q856" i="5"/>
  <c r="T856" i="5"/>
  <c r="AA856" i="5"/>
  <c r="AB856" i="5"/>
  <c r="AC856" i="5"/>
  <c r="AF856" i="5"/>
  <c r="A857" i="5"/>
  <c r="I857" i="5"/>
  <c r="B857" i="5"/>
  <c r="Y857" i="5"/>
  <c r="S857" i="5"/>
  <c r="R857" i="5"/>
  <c r="C857" i="5"/>
  <c r="D857" i="5"/>
  <c r="H857" i="5"/>
  <c r="K857" i="5"/>
  <c r="L857" i="5"/>
  <c r="N857" i="5"/>
  <c r="P857" i="5"/>
  <c r="Q857" i="5"/>
  <c r="T857" i="5"/>
  <c r="AA857" i="5"/>
  <c r="AB857" i="5"/>
  <c r="AC857" i="5"/>
  <c r="AF857" i="5"/>
  <c r="A858" i="5"/>
  <c r="I858" i="5"/>
  <c r="B858" i="5"/>
  <c r="Y858" i="5"/>
  <c r="S858" i="5"/>
  <c r="R858" i="5"/>
  <c r="C858" i="5"/>
  <c r="D858" i="5"/>
  <c r="H858" i="5"/>
  <c r="K858" i="5"/>
  <c r="L858" i="5"/>
  <c r="N858" i="5"/>
  <c r="P858" i="5"/>
  <c r="Q858" i="5"/>
  <c r="T858" i="5"/>
  <c r="AA858" i="5"/>
  <c r="AB858" i="5"/>
  <c r="AC858" i="5"/>
  <c r="AF858" i="5"/>
  <c r="A859" i="5"/>
  <c r="I859" i="5"/>
  <c r="B859" i="5"/>
  <c r="Y859" i="5"/>
  <c r="S859" i="5"/>
  <c r="R859" i="5"/>
  <c r="C859" i="5"/>
  <c r="D859" i="5"/>
  <c r="H859" i="5"/>
  <c r="K859" i="5"/>
  <c r="L859" i="5"/>
  <c r="N859" i="5"/>
  <c r="P859" i="5"/>
  <c r="Q859" i="5"/>
  <c r="T859" i="5"/>
  <c r="AA859" i="5"/>
  <c r="AB859" i="5"/>
  <c r="AC859" i="5"/>
  <c r="AF859" i="5"/>
  <c r="A860" i="5"/>
  <c r="I860" i="5"/>
  <c r="B860" i="5"/>
  <c r="Y860" i="5"/>
  <c r="S860" i="5"/>
  <c r="R860" i="5"/>
  <c r="C860" i="5"/>
  <c r="D860" i="5"/>
  <c r="H860" i="5"/>
  <c r="K860" i="5"/>
  <c r="L860" i="5"/>
  <c r="N860" i="5"/>
  <c r="P860" i="5"/>
  <c r="Q860" i="5"/>
  <c r="T860" i="5"/>
  <c r="AA860" i="5"/>
  <c r="AB860" i="5"/>
  <c r="AC860" i="5"/>
  <c r="AF860" i="5"/>
  <c r="A861" i="5"/>
  <c r="I861" i="5"/>
  <c r="B861" i="5"/>
  <c r="AB861" i="5"/>
  <c r="S861" i="5"/>
  <c r="R861" i="5"/>
  <c r="C861" i="5"/>
  <c r="AC861" i="5"/>
  <c r="D861" i="5"/>
  <c r="H861" i="5"/>
  <c r="AA861" i="5"/>
  <c r="K861" i="5"/>
  <c r="L861" i="5"/>
  <c r="N861" i="5"/>
  <c r="P861" i="5"/>
  <c r="Q861" i="5"/>
  <c r="T861" i="5"/>
  <c r="Y861" i="5"/>
  <c r="AF861" i="5"/>
  <c r="A862" i="5"/>
  <c r="I862" i="5"/>
  <c r="B862" i="5"/>
  <c r="AB862" i="5"/>
  <c r="S862" i="5"/>
  <c r="R862" i="5"/>
  <c r="C862" i="5"/>
  <c r="AC862" i="5"/>
  <c r="D862" i="5"/>
  <c r="H862" i="5"/>
  <c r="AA862" i="5"/>
  <c r="K862" i="5"/>
  <c r="L862" i="5"/>
  <c r="N862" i="5"/>
  <c r="P862" i="5"/>
  <c r="Q862" i="5"/>
  <c r="T862" i="5"/>
  <c r="Y862" i="5"/>
  <c r="AF862" i="5"/>
  <c r="A863" i="5"/>
  <c r="I863" i="5"/>
  <c r="B863" i="5"/>
  <c r="AB863" i="5"/>
  <c r="S863" i="5"/>
  <c r="R863" i="5"/>
  <c r="C863" i="5"/>
  <c r="AC863" i="5"/>
  <c r="D863" i="5"/>
  <c r="H863" i="5"/>
  <c r="AA863" i="5"/>
  <c r="K863" i="5"/>
  <c r="L863" i="5"/>
  <c r="N863" i="5"/>
  <c r="P863" i="5"/>
  <c r="Q863" i="5"/>
  <c r="T863" i="5"/>
  <c r="Y863" i="5"/>
  <c r="AF863" i="5"/>
  <c r="A864" i="5"/>
  <c r="I864" i="5"/>
  <c r="B864" i="5"/>
  <c r="AB864" i="5"/>
  <c r="S864" i="5"/>
  <c r="R864" i="5"/>
  <c r="C864" i="5"/>
  <c r="AC864" i="5"/>
  <c r="D864" i="5"/>
  <c r="H864" i="5"/>
  <c r="AA864" i="5"/>
  <c r="K864" i="5"/>
  <c r="L864" i="5"/>
  <c r="N864" i="5"/>
  <c r="P864" i="5"/>
  <c r="Q864" i="5"/>
  <c r="T864" i="5"/>
  <c r="Y864" i="5"/>
  <c r="AF864" i="5"/>
  <c r="A865" i="5"/>
  <c r="I865" i="5"/>
  <c r="B865" i="5"/>
  <c r="AB865" i="5"/>
  <c r="S865" i="5"/>
  <c r="R865" i="5"/>
  <c r="C865" i="5"/>
  <c r="AC865" i="5"/>
  <c r="D865" i="5"/>
  <c r="H865" i="5"/>
  <c r="AA865" i="5"/>
  <c r="K865" i="5"/>
  <c r="L865" i="5"/>
  <c r="N865" i="5"/>
  <c r="P865" i="5"/>
  <c r="Q865" i="5"/>
  <c r="T865" i="5"/>
  <c r="Y865" i="5"/>
  <c r="AF865" i="5"/>
  <c r="A866" i="5"/>
  <c r="I866" i="5"/>
  <c r="B866" i="5"/>
  <c r="AB866" i="5"/>
  <c r="S866" i="5"/>
  <c r="R866" i="5"/>
  <c r="C866" i="5"/>
  <c r="AC866" i="5"/>
  <c r="D866" i="5"/>
  <c r="H866" i="5"/>
  <c r="AA866" i="5"/>
  <c r="K866" i="5"/>
  <c r="L866" i="5"/>
  <c r="N866" i="5"/>
  <c r="P866" i="5"/>
  <c r="Q866" i="5"/>
  <c r="T866" i="5"/>
  <c r="Y866" i="5"/>
  <c r="AF866" i="5"/>
  <c r="A867" i="5"/>
  <c r="I867" i="5"/>
  <c r="B867" i="5"/>
  <c r="AB867" i="5"/>
  <c r="S867" i="5"/>
  <c r="R867" i="5"/>
  <c r="C867" i="5"/>
  <c r="AC867" i="5"/>
  <c r="D867" i="5"/>
  <c r="H867" i="5"/>
  <c r="AA867" i="5"/>
  <c r="K867" i="5"/>
  <c r="L867" i="5"/>
  <c r="N867" i="5"/>
  <c r="P867" i="5"/>
  <c r="Q867" i="5"/>
  <c r="T867" i="5"/>
  <c r="Y867" i="5"/>
  <c r="AF867" i="5"/>
  <c r="A868" i="5"/>
  <c r="I868" i="5"/>
  <c r="B868" i="5"/>
  <c r="AB868" i="5"/>
  <c r="S868" i="5"/>
  <c r="R868" i="5"/>
  <c r="C868" i="5"/>
  <c r="AC868" i="5"/>
  <c r="D868" i="5"/>
  <c r="H868" i="5"/>
  <c r="AA868" i="5"/>
  <c r="K868" i="5"/>
  <c r="L868" i="5"/>
  <c r="N868" i="5"/>
  <c r="P868" i="5"/>
  <c r="Q868" i="5"/>
  <c r="T868" i="5"/>
  <c r="Y868" i="5"/>
  <c r="AF868" i="5"/>
  <c r="A869" i="5"/>
  <c r="I869" i="5"/>
  <c r="B869" i="5"/>
  <c r="AB869" i="5"/>
  <c r="S869" i="5"/>
  <c r="R869" i="5"/>
  <c r="C869" i="5"/>
  <c r="AC869" i="5"/>
  <c r="D869" i="5"/>
  <c r="H869" i="5"/>
  <c r="AA869" i="5"/>
  <c r="K869" i="5"/>
  <c r="L869" i="5"/>
  <c r="N869" i="5"/>
  <c r="P869" i="5"/>
  <c r="Q869" i="5"/>
  <c r="T869" i="5"/>
  <c r="Y869" i="5"/>
  <c r="AF869" i="5"/>
  <c r="A870" i="5"/>
  <c r="I870" i="5"/>
  <c r="B870" i="5"/>
  <c r="AB870" i="5"/>
  <c r="S870" i="5"/>
  <c r="R870" i="5"/>
  <c r="C870" i="5"/>
  <c r="AC870" i="5"/>
  <c r="D870" i="5"/>
  <c r="H870" i="5"/>
  <c r="AA870" i="5"/>
  <c r="K870" i="5"/>
  <c r="L870" i="5"/>
  <c r="N870" i="5"/>
  <c r="P870" i="5"/>
  <c r="Q870" i="5"/>
  <c r="T870" i="5"/>
  <c r="Y870" i="5"/>
  <c r="AF870" i="5"/>
  <c r="A871" i="5"/>
  <c r="I871" i="5"/>
  <c r="B871" i="5"/>
  <c r="AB871" i="5"/>
  <c r="S871" i="5"/>
  <c r="R871" i="5"/>
  <c r="C871" i="5"/>
  <c r="AC871" i="5"/>
  <c r="D871" i="5"/>
  <c r="H871" i="5"/>
  <c r="AA871" i="5"/>
  <c r="K871" i="5"/>
  <c r="L871" i="5"/>
  <c r="N871" i="5"/>
  <c r="P871" i="5"/>
  <c r="Q871" i="5"/>
  <c r="T871" i="5"/>
  <c r="Y871" i="5"/>
  <c r="AF871" i="5"/>
  <c r="A872" i="5"/>
  <c r="I872" i="5"/>
  <c r="B872" i="5"/>
  <c r="AB872" i="5"/>
  <c r="S872" i="5"/>
  <c r="R872" i="5"/>
  <c r="C872" i="5"/>
  <c r="AC872" i="5"/>
  <c r="D872" i="5"/>
  <c r="H872" i="5"/>
  <c r="AA872" i="5"/>
  <c r="K872" i="5"/>
  <c r="L872" i="5"/>
  <c r="N872" i="5"/>
  <c r="P872" i="5"/>
  <c r="Q872" i="5"/>
  <c r="T872" i="5"/>
  <c r="Y872" i="5"/>
  <c r="AF872" i="5"/>
  <c r="A873" i="5"/>
  <c r="I873" i="5"/>
  <c r="B873" i="5"/>
  <c r="AB873" i="5"/>
  <c r="S873" i="5"/>
  <c r="R873" i="5"/>
  <c r="C873" i="5"/>
  <c r="AC873" i="5"/>
  <c r="D873" i="5"/>
  <c r="H873" i="5"/>
  <c r="AA873" i="5"/>
  <c r="K873" i="5"/>
  <c r="L873" i="5"/>
  <c r="N873" i="5"/>
  <c r="P873" i="5"/>
  <c r="Q873" i="5"/>
  <c r="T873" i="5"/>
  <c r="Y873" i="5"/>
  <c r="AF873" i="5"/>
  <c r="A874" i="5"/>
  <c r="I874" i="5"/>
  <c r="B874" i="5"/>
  <c r="AB874" i="5"/>
  <c r="S874" i="5"/>
  <c r="R874" i="5"/>
  <c r="C874" i="5"/>
  <c r="AC874" i="5"/>
  <c r="D874" i="5"/>
  <c r="H874" i="5"/>
  <c r="AA874" i="5"/>
  <c r="K874" i="5"/>
  <c r="L874" i="5"/>
  <c r="N874" i="5"/>
  <c r="P874" i="5"/>
  <c r="Q874" i="5"/>
  <c r="T874" i="5"/>
  <c r="Y874" i="5"/>
  <c r="AF874" i="5"/>
  <c r="A875" i="5"/>
  <c r="I875" i="5"/>
  <c r="B875" i="5"/>
  <c r="AB875" i="5"/>
  <c r="S875" i="5"/>
  <c r="R875" i="5"/>
  <c r="C875" i="5"/>
  <c r="AC875" i="5"/>
  <c r="D875" i="5"/>
  <c r="H875" i="5"/>
  <c r="AA875" i="5"/>
  <c r="K875" i="5"/>
  <c r="L875" i="5"/>
  <c r="N875" i="5"/>
  <c r="P875" i="5"/>
  <c r="Q875" i="5"/>
  <c r="T875" i="5"/>
  <c r="Y875" i="5"/>
  <c r="AF875" i="5"/>
  <c r="A876" i="5"/>
  <c r="I876" i="5"/>
  <c r="B876" i="5"/>
  <c r="AB876" i="5"/>
  <c r="S876" i="5"/>
  <c r="R876" i="5"/>
  <c r="C876" i="5"/>
  <c r="AC876" i="5"/>
  <c r="D876" i="5"/>
  <c r="H876" i="5"/>
  <c r="AA876" i="5"/>
  <c r="K876" i="5"/>
  <c r="L876" i="5"/>
  <c r="N876" i="5"/>
  <c r="P876" i="5"/>
  <c r="Q876" i="5"/>
  <c r="T876" i="5"/>
  <c r="Y876" i="5"/>
  <c r="AF876" i="5"/>
  <c r="A877" i="5"/>
  <c r="I877" i="5"/>
  <c r="B877" i="5"/>
  <c r="AB877" i="5"/>
  <c r="S877" i="5"/>
  <c r="R877" i="5"/>
  <c r="C877" i="5"/>
  <c r="AC877" i="5"/>
  <c r="D877" i="5"/>
  <c r="H877" i="5"/>
  <c r="AA877" i="5"/>
  <c r="K877" i="5"/>
  <c r="L877" i="5"/>
  <c r="N877" i="5"/>
  <c r="P877" i="5"/>
  <c r="Q877" i="5"/>
  <c r="T877" i="5"/>
  <c r="Y877" i="5"/>
  <c r="AF877" i="5"/>
  <c r="A878" i="5"/>
  <c r="I878" i="5"/>
  <c r="B878" i="5"/>
  <c r="AB878" i="5"/>
  <c r="S878" i="5"/>
  <c r="R878" i="5"/>
  <c r="C878" i="5"/>
  <c r="AC878" i="5"/>
  <c r="D878" i="5"/>
  <c r="H878" i="5"/>
  <c r="AA878" i="5"/>
  <c r="K878" i="5"/>
  <c r="L878" i="5"/>
  <c r="N878" i="5"/>
  <c r="P878" i="5"/>
  <c r="Q878" i="5"/>
  <c r="T878" i="5"/>
  <c r="Y878" i="5"/>
  <c r="AF878" i="5"/>
  <c r="A879" i="5"/>
  <c r="I879" i="5"/>
  <c r="B879" i="5"/>
  <c r="AB879" i="5"/>
  <c r="S879" i="5"/>
  <c r="R879" i="5"/>
  <c r="C879" i="5"/>
  <c r="AC879" i="5"/>
  <c r="D879" i="5"/>
  <c r="H879" i="5"/>
  <c r="AA879" i="5"/>
  <c r="K879" i="5"/>
  <c r="L879" i="5"/>
  <c r="N879" i="5"/>
  <c r="P879" i="5"/>
  <c r="Q879" i="5"/>
  <c r="T879" i="5"/>
  <c r="Y879" i="5"/>
  <c r="AF879" i="5"/>
  <c r="A880" i="5"/>
  <c r="I880" i="5"/>
  <c r="B880" i="5"/>
  <c r="AB880" i="5"/>
  <c r="S880" i="5"/>
  <c r="R880" i="5"/>
  <c r="C880" i="5"/>
  <c r="AC880" i="5"/>
  <c r="D880" i="5"/>
  <c r="H880" i="5"/>
  <c r="AA880" i="5"/>
  <c r="K880" i="5"/>
  <c r="L880" i="5"/>
  <c r="N880" i="5"/>
  <c r="P880" i="5"/>
  <c r="Q880" i="5"/>
  <c r="T880" i="5"/>
  <c r="Y880" i="5"/>
  <c r="AF880" i="5"/>
  <c r="A881" i="5"/>
  <c r="I881" i="5"/>
  <c r="B881" i="5"/>
  <c r="AB881" i="5"/>
  <c r="S881" i="5"/>
  <c r="R881" i="5"/>
  <c r="C881" i="5"/>
  <c r="AC881" i="5"/>
  <c r="D881" i="5"/>
  <c r="H881" i="5"/>
  <c r="AA881" i="5"/>
  <c r="K881" i="5"/>
  <c r="L881" i="5"/>
  <c r="N881" i="5"/>
  <c r="P881" i="5"/>
  <c r="Q881" i="5"/>
  <c r="T881" i="5"/>
  <c r="Y881" i="5"/>
  <c r="AF881" i="5"/>
  <c r="A882" i="5"/>
  <c r="I882" i="5"/>
  <c r="B882" i="5"/>
  <c r="AB882" i="5"/>
  <c r="S882" i="5"/>
  <c r="R882" i="5"/>
  <c r="C882" i="5"/>
  <c r="AC882" i="5"/>
  <c r="D882" i="5"/>
  <c r="H882" i="5"/>
  <c r="AA882" i="5"/>
  <c r="K882" i="5"/>
  <c r="L882" i="5"/>
  <c r="N882" i="5"/>
  <c r="P882" i="5"/>
  <c r="Q882" i="5"/>
  <c r="T882" i="5"/>
  <c r="Y882" i="5"/>
  <c r="AF882" i="5"/>
  <c r="A883" i="5"/>
  <c r="I883" i="5"/>
  <c r="B883" i="5"/>
  <c r="AB883" i="5"/>
  <c r="S883" i="5"/>
  <c r="R883" i="5"/>
  <c r="C883" i="5"/>
  <c r="AC883" i="5"/>
  <c r="D883" i="5"/>
  <c r="H883" i="5"/>
  <c r="AA883" i="5"/>
  <c r="K883" i="5"/>
  <c r="L883" i="5"/>
  <c r="N883" i="5"/>
  <c r="P883" i="5"/>
  <c r="Q883" i="5"/>
  <c r="T883" i="5"/>
  <c r="Y883" i="5"/>
  <c r="AF883" i="5"/>
  <c r="A884" i="5"/>
  <c r="I884" i="5"/>
  <c r="B884" i="5"/>
  <c r="AB884" i="5"/>
  <c r="S884" i="5"/>
  <c r="R884" i="5"/>
  <c r="C884" i="5"/>
  <c r="AC884" i="5"/>
  <c r="D884" i="5"/>
  <c r="H884" i="5"/>
  <c r="AA884" i="5"/>
  <c r="K884" i="5"/>
  <c r="L884" i="5"/>
  <c r="N884" i="5"/>
  <c r="P884" i="5"/>
  <c r="Q884" i="5"/>
  <c r="T884" i="5"/>
  <c r="Y884" i="5"/>
  <c r="AF884" i="5"/>
  <c r="A885" i="5"/>
  <c r="I885" i="5"/>
  <c r="B885" i="5"/>
  <c r="AB885" i="5"/>
  <c r="S885" i="5"/>
  <c r="R885" i="5"/>
  <c r="C885" i="5"/>
  <c r="AC885" i="5"/>
  <c r="D885" i="5"/>
  <c r="H885" i="5"/>
  <c r="AA885" i="5"/>
  <c r="K885" i="5"/>
  <c r="L885" i="5"/>
  <c r="N885" i="5"/>
  <c r="P885" i="5"/>
  <c r="Q885" i="5"/>
  <c r="T885" i="5"/>
  <c r="Y885" i="5"/>
  <c r="AF885" i="5"/>
  <c r="A886" i="5"/>
  <c r="I886" i="5"/>
  <c r="B886" i="5"/>
  <c r="AB886" i="5"/>
  <c r="S886" i="5"/>
  <c r="R886" i="5"/>
  <c r="C886" i="5"/>
  <c r="AC886" i="5"/>
  <c r="D886" i="5"/>
  <c r="H886" i="5"/>
  <c r="AA886" i="5"/>
  <c r="K886" i="5"/>
  <c r="L886" i="5"/>
  <c r="N886" i="5"/>
  <c r="P886" i="5"/>
  <c r="Q886" i="5"/>
  <c r="T886" i="5"/>
  <c r="Y886" i="5"/>
  <c r="AF886" i="5"/>
  <c r="A887" i="5"/>
  <c r="I887" i="5"/>
  <c r="B887" i="5"/>
  <c r="AB887" i="5"/>
  <c r="S887" i="5"/>
  <c r="R887" i="5"/>
  <c r="C887" i="5"/>
  <c r="AC887" i="5"/>
  <c r="D887" i="5"/>
  <c r="H887" i="5"/>
  <c r="AA887" i="5"/>
  <c r="K887" i="5"/>
  <c r="L887" i="5"/>
  <c r="N887" i="5"/>
  <c r="P887" i="5"/>
  <c r="Q887" i="5"/>
  <c r="T887" i="5"/>
  <c r="Y887" i="5"/>
  <c r="AF887" i="5"/>
  <c r="A888" i="5"/>
  <c r="I888" i="5"/>
  <c r="B888" i="5"/>
  <c r="AB888" i="5"/>
  <c r="S888" i="5"/>
  <c r="R888" i="5"/>
  <c r="C888" i="5"/>
  <c r="AC888" i="5"/>
  <c r="D888" i="5"/>
  <c r="H888" i="5"/>
  <c r="AA888" i="5"/>
  <c r="K888" i="5"/>
  <c r="L888" i="5"/>
  <c r="N888" i="5"/>
  <c r="P888" i="5"/>
  <c r="Q888" i="5"/>
  <c r="T888" i="5"/>
  <c r="Y888" i="5"/>
  <c r="AF888" i="5"/>
  <c r="A889" i="5"/>
  <c r="I889" i="5"/>
  <c r="B889" i="5"/>
  <c r="AB889" i="5"/>
  <c r="S889" i="5"/>
  <c r="R889" i="5"/>
  <c r="C889" i="5"/>
  <c r="AC889" i="5"/>
  <c r="D889" i="5"/>
  <c r="H889" i="5"/>
  <c r="AA889" i="5"/>
  <c r="K889" i="5"/>
  <c r="L889" i="5"/>
  <c r="N889" i="5"/>
  <c r="P889" i="5"/>
  <c r="Q889" i="5"/>
  <c r="T889" i="5"/>
  <c r="Y889" i="5"/>
  <c r="AF889" i="5"/>
  <c r="A890" i="5"/>
  <c r="I890" i="5"/>
  <c r="B890" i="5"/>
  <c r="AB890" i="5"/>
  <c r="S890" i="5"/>
  <c r="R890" i="5"/>
  <c r="C890" i="5"/>
  <c r="AC890" i="5"/>
  <c r="D890" i="5"/>
  <c r="H890" i="5"/>
  <c r="AA890" i="5"/>
  <c r="K890" i="5"/>
  <c r="L890" i="5"/>
  <c r="N890" i="5"/>
  <c r="P890" i="5"/>
  <c r="Q890" i="5"/>
  <c r="T890" i="5"/>
  <c r="Y890" i="5"/>
  <c r="AF890" i="5"/>
  <c r="A891" i="5"/>
  <c r="I891" i="5"/>
  <c r="B891" i="5"/>
  <c r="AB891" i="5"/>
  <c r="S891" i="5"/>
  <c r="R891" i="5"/>
  <c r="C891" i="5"/>
  <c r="AC891" i="5"/>
  <c r="D891" i="5"/>
  <c r="H891" i="5"/>
  <c r="AA891" i="5"/>
  <c r="K891" i="5"/>
  <c r="L891" i="5"/>
  <c r="N891" i="5"/>
  <c r="P891" i="5"/>
  <c r="Q891" i="5"/>
  <c r="T891" i="5"/>
  <c r="Y891" i="5"/>
  <c r="AF891" i="5"/>
  <c r="A892" i="5"/>
  <c r="I892" i="5"/>
  <c r="B892" i="5"/>
  <c r="AB892" i="5"/>
  <c r="S892" i="5"/>
  <c r="R892" i="5"/>
  <c r="C892" i="5"/>
  <c r="AC892" i="5"/>
  <c r="D892" i="5"/>
  <c r="H892" i="5"/>
  <c r="AA892" i="5"/>
  <c r="K892" i="5"/>
  <c r="L892" i="5"/>
  <c r="N892" i="5"/>
  <c r="P892" i="5"/>
  <c r="Q892" i="5"/>
  <c r="T892" i="5"/>
  <c r="Y892" i="5"/>
  <c r="AF892" i="5"/>
  <c r="A893" i="5"/>
  <c r="I893" i="5"/>
  <c r="B893" i="5"/>
  <c r="AB893" i="5"/>
  <c r="S893" i="5"/>
  <c r="R893" i="5"/>
  <c r="C893" i="5"/>
  <c r="AC893" i="5"/>
  <c r="D893" i="5"/>
  <c r="H893" i="5"/>
  <c r="AA893" i="5"/>
  <c r="K893" i="5"/>
  <c r="L893" i="5"/>
  <c r="N893" i="5"/>
  <c r="P893" i="5"/>
  <c r="Q893" i="5"/>
  <c r="T893" i="5"/>
  <c r="Y893" i="5"/>
  <c r="AF893" i="5"/>
  <c r="A894" i="5"/>
  <c r="I894" i="5"/>
  <c r="B894" i="5"/>
  <c r="AB894" i="5"/>
  <c r="S894" i="5"/>
  <c r="R894" i="5"/>
  <c r="C894" i="5"/>
  <c r="AC894" i="5"/>
  <c r="D894" i="5"/>
  <c r="H894" i="5"/>
  <c r="AA894" i="5"/>
  <c r="K894" i="5"/>
  <c r="L894" i="5"/>
  <c r="N894" i="5"/>
  <c r="P894" i="5"/>
  <c r="Q894" i="5"/>
  <c r="T894" i="5"/>
  <c r="Y894" i="5"/>
  <c r="AF894" i="5"/>
  <c r="A895" i="5"/>
  <c r="I895" i="5"/>
  <c r="B895" i="5"/>
  <c r="AB895" i="5"/>
  <c r="S895" i="5"/>
  <c r="R895" i="5"/>
  <c r="C895" i="5"/>
  <c r="AC895" i="5"/>
  <c r="D895" i="5"/>
  <c r="H895" i="5"/>
  <c r="AA895" i="5"/>
  <c r="K895" i="5"/>
  <c r="L895" i="5"/>
  <c r="N895" i="5"/>
  <c r="P895" i="5"/>
  <c r="Q895" i="5"/>
  <c r="T895" i="5"/>
  <c r="Y895" i="5"/>
  <c r="AF895" i="5"/>
  <c r="A896" i="5"/>
  <c r="I896" i="5"/>
  <c r="B896" i="5"/>
  <c r="AB896" i="5"/>
  <c r="S896" i="5"/>
  <c r="R896" i="5"/>
  <c r="C896" i="5"/>
  <c r="AC896" i="5"/>
  <c r="D896" i="5"/>
  <c r="H896" i="5"/>
  <c r="AA896" i="5"/>
  <c r="K896" i="5"/>
  <c r="L896" i="5"/>
  <c r="N896" i="5"/>
  <c r="P896" i="5"/>
  <c r="Q896" i="5"/>
  <c r="T896" i="5"/>
  <c r="Y896" i="5"/>
  <c r="AF896" i="5"/>
  <c r="A897" i="5"/>
  <c r="I897" i="5"/>
  <c r="B897" i="5"/>
  <c r="AB897" i="5"/>
  <c r="S897" i="5"/>
  <c r="R897" i="5"/>
  <c r="C897" i="5"/>
  <c r="AC897" i="5"/>
  <c r="D897" i="5"/>
  <c r="H897" i="5"/>
  <c r="AA897" i="5"/>
  <c r="K897" i="5"/>
  <c r="L897" i="5"/>
  <c r="N897" i="5"/>
  <c r="P897" i="5"/>
  <c r="Q897" i="5"/>
  <c r="T897" i="5"/>
  <c r="Y897" i="5"/>
  <c r="AF897" i="5"/>
  <c r="A898" i="5"/>
  <c r="I898" i="5"/>
  <c r="B898" i="5"/>
  <c r="Y898" i="5"/>
  <c r="S898" i="5"/>
  <c r="R898" i="5"/>
  <c r="C898" i="5"/>
  <c r="D898" i="5"/>
  <c r="H898" i="5"/>
  <c r="K898" i="5"/>
  <c r="L898" i="5"/>
  <c r="N898" i="5"/>
  <c r="P898" i="5"/>
  <c r="Q898" i="5"/>
  <c r="T898" i="5"/>
  <c r="AA898" i="5"/>
  <c r="AB898" i="5"/>
  <c r="AC898" i="5"/>
  <c r="AF898" i="5"/>
  <c r="A899" i="5"/>
  <c r="I899" i="5"/>
  <c r="B899" i="5"/>
  <c r="Y899" i="5"/>
  <c r="S899" i="5"/>
  <c r="R899" i="5"/>
  <c r="C899" i="5"/>
  <c r="D899" i="5"/>
  <c r="H899" i="5"/>
  <c r="K899" i="5"/>
  <c r="L899" i="5"/>
  <c r="N899" i="5"/>
  <c r="P899" i="5"/>
  <c r="Q899" i="5"/>
  <c r="T899" i="5"/>
  <c r="AA899" i="5"/>
  <c r="AB899" i="5"/>
  <c r="AC899" i="5"/>
  <c r="AF899" i="5"/>
  <c r="A900" i="5"/>
  <c r="I900" i="5"/>
  <c r="B900" i="5"/>
  <c r="Y900" i="5"/>
  <c r="S900" i="5"/>
  <c r="R900" i="5"/>
  <c r="C900" i="5"/>
  <c r="D900" i="5"/>
  <c r="H900" i="5"/>
  <c r="K900" i="5"/>
  <c r="L900" i="5"/>
  <c r="N900" i="5"/>
  <c r="P900" i="5"/>
  <c r="Q900" i="5"/>
  <c r="T900" i="5"/>
  <c r="AA900" i="5"/>
  <c r="AB900" i="5"/>
  <c r="AC900" i="5"/>
  <c r="AF900" i="5"/>
  <c r="A901" i="5"/>
  <c r="I901" i="5"/>
  <c r="B901" i="5"/>
  <c r="Y901" i="5"/>
  <c r="S901" i="5"/>
  <c r="R901" i="5"/>
  <c r="C901" i="5"/>
  <c r="D901" i="5"/>
  <c r="H901" i="5"/>
  <c r="K901" i="5"/>
  <c r="L901" i="5"/>
  <c r="N901" i="5"/>
  <c r="P901" i="5"/>
  <c r="Q901" i="5"/>
  <c r="T901" i="5"/>
  <c r="AA901" i="5"/>
  <c r="AB901" i="5"/>
  <c r="AC901" i="5"/>
  <c r="AF901" i="5"/>
  <c r="A902" i="5"/>
  <c r="I902" i="5"/>
  <c r="B902" i="5"/>
  <c r="Y902" i="5"/>
  <c r="S902" i="5"/>
  <c r="R902" i="5"/>
  <c r="C902" i="5"/>
  <c r="D902" i="5"/>
  <c r="H902" i="5"/>
  <c r="K902" i="5"/>
  <c r="L902" i="5"/>
  <c r="N902" i="5"/>
  <c r="P902" i="5"/>
  <c r="Q902" i="5"/>
  <c r="T902" i="5"/>
  <c r="AA902" i="5"/>
  <c r="AB902" i="5"/>
  <c r="AC902" i="5"/>
  <c r="AF902" i="5"/>
  <c r="A903" i="5"/>
  <c r="I903" i="5"/>
  <c r="B903" i="5"/>
  <c r="Y903" i="5"/>
  <c r="S903" i="5"/>
  <c r="R903" i="5"/>
  <c r="C903" i="5"/>
  <c r="D903" i="5"/>
  <c r="H903" i="5"/>
  <c r="K903" i="5"/>
  <c r="L903" i="5"/>
  <c r="N903" i="5"/>
  <c r="P903" i="5"/>
  <c r="Q903" i="5"/>
  <c r="T903" i="5"/>
  <c r="AA903" i="5"/>
  <c r="AB903" i="5"/>
  <c r="AC903" i="5"/>
  <c r="AF903" i="5"/>
  <c r="A904" i="5"/>
  <c r="I904" i="5"/>
  <c r="B904" i="5"/>
  <c r="Y904" i="5"/>
  <c r="S904" i="5"/>
  <c r="R904" i="5"/>
  <c r="C904" i="5"/>
  <c r="D904" i="5"/>
  <c r="H904" i="5"/>
  <c r="K904" i="5"/>
  <c r="L904" i="5"/>
  <c r="N904" i="5"/>
  <c r="P904" i="5"/>
  <c r="Q904" i="5"/>
  <c r="T904" i="5"/>
  <c r="AA904" i="5"/>
  <c r="AB904" i="5"/>
  <c r="AC904" i="5"/>
  <c r="AF904" i="5"/>
  <c r="A905" i="5"/>
  <c r="I905" i="5"/>
  <c r="B905" i="5"/>
  <c r="Y905" i="5"/>
  <c r="S905" i="5"/>
  <c r="R905" i="5"/>
  <c r="C905" i="5"/>
  <c r="D905" i="5"/>
  <c r="H905" i="5"/>
  <c r="K905" i="5"/>
  <c r="L905" i="5"/>
  <c r="N905" i="5"/>
  <c r="P905" i="5"/>
  <c r="Q905" i="5"/>
  <c r="T905" i="5"/>
  <c r="AA905" i="5"/>
  <c r="AB905" i="5"/>
  <c r="AC905" i="5"/>
  <c r="AF905" i="5"/>
  <c r="A906" i="5"/>
  <c r="I906" i="5"/>
  <c r="B906" i="5"/>
  <c r="Y906" i="5"/>
  <c r="S906" i="5"/>
  <c r="R906" i="5"/>
  <c r="C906" i="5"/>
  <c r="D906" i="5"/>
  <c r="H906" i="5"/>
  <c r="K906" i="5"/>
  <c r="L906" i="5"/>
  <c r="N906" i="5"/>
  <c r="P906" i="5"/>
  <c r="Q906" i="5"/>
  <c r="T906" i="5"/>
  <c r="AA906" i="5"/>
  <c r="AB906" i="5"/>
  <c r="AC906" i="5"/>
  <c r="AF906" i="5"/>
  <c r="A907" i="5"/>
  <c r="I907" i="5"/>
  <c r="B907" i="5"/>
  <c r="Y907" i="5"/>
  <c r="S907" i="5"/>
  <c r="R907" i="5"/>
  <c r="C907" i="5"/>
  <c r="D907" i="5"/>
  <c r="H907" i="5"/>
  <c r="K907" i="5"/>
  <c r="L907" i="5"/>
  <c r="N907" i="5"/>
  <c r="P907" i="5"/>
  <c r="Q907" i="5"/>
  <c r="T907" i="5"/>
  <c r="AA907" i="5"/>
  <c r="AB907" i="5"/>
  <c r="AC907" i="5"/>
  <c r="AF907" i="5"/>
  <c r="A908" i="5"/>
  <c r="I908" i="5"/>
  <c r="B908" i="5"/>
  <c r="C908" i="5"/>
  <c r="D908" i="5"/>
  <c r="H908" i="5"/>
  <c r="K908" i="5"/>
  <c r="L908" i="5"/>
  <c r="N908" i="5"/>
  <c r="P908" i="5"/>
  <c r="Q908" i="5"/>
  <c r="Y908" i="5"/>
  <c r="S908" i="5"/>
  <c r="T908" i="5"/>
  <c r="AA908" i="5"/>
  <c r="AB908" i="5"/>
  <c r="AC908" i="5"/>
  <c r="AF908" i="5"/>
  <c r="A909" i="5"/>
  <c r="I909" i="5"/>
  <c r="B909" i="5"/>
  <c r="Y909" i="5"/>
  <c r="S909" i="5"/>
  <c r="R909" i="5"/>
  <c r="C909" i="5"/>
  <c r="D909" i="5"/>
  <c r="H909" i="5"/>
  <c r="K909" i="5"/>
  <c r="L909" i="5"/>
  <c r="N909" i="5"/>
  <c r="P909" i="5"/>
  <c r="Q909" i="5"/>
  <c r="T909" i="5"/>
  <c r="AA909" i="5"/>
  <c r="AB909" i="5"/>
  <c r="AC909" i="5"/>
  <c r="AF909" i="5"/>
  <c r="A910" i="5"/>
  <c r="I910" i="5"/>
  <c r="B910" i="5"/>
  <c r="Y910" i="5"/>
  <c r="S910" i="5"/>
  <c r="R910" i="5"/>
  <c r="C910" i="5"/>
  <c r="D910" i="5"/>
  <c r="H910" i="5"/>
  <c r="K910" i="5"/>
  <c r="L910" i="5"/>
  <c r="N910" i="5"/>
  <c r="P910" i="5"/>
  <c r="Q910" i="5"/>
  <c r="T910" i="5"/>
  <c r="AA910" i="5"/>
  <c r="AB910" i="5"/>
  <c r="AC910" i="5"/>
  <c r="AF910" i="5"/>
  <c r="A911" i="5"/>
  <c r="I911" i="5"/>
  <c r="B911" i="5"/>
  <c r="Y911" i="5"/>
  <c r="S911" i="5"/>
  <c r="R911" i="5"/>
  <c r="C911" i="5"/>
  <c r="D911" i="5"/>
  <c r="H911" i="5"/>
  <c r="K911" i="5"/>
  <c r="L911" i="5"/>
  <c r="N911" i="5"/>
  <c r="P911" i="5"/>
  <c r="Q911" i="5"/>
  <c r="T911" i="5"/>
  <c r="AA911" i="5"/>
  <c r="AB911" i="5"/>
  <c r="AC911" i="5"/>
  <c r="AF911" i="5"/>
  <c r="A912" i="5"/>
  <c r="I912" i="5"/>
  <c r="B912" i="5"/>
  <c r="Y912" i="5"/>
  <c r="S912" i="5"/>
  <c r="R912" i="5"/>
  <c r="C912" i="5"/>
  <c r="D912" i="5"/>
  <c r="H912" i="5"/>
  <c r="K912" i="5"/>
  <c r="L912" i="5"/>
  <c r="N912" i="5"/>
  <c r="P912" i="5"/>
  <c r="Q912" i="5"/>
  <c r="T912" i="5"/>
  <c r="AA912" i="5"/>
  <c r="AB912" i="5"/>
  <c r="AC912" i="5"/>
  <c r="AF912" i="5"/>
  <c r="A913" i="5"/>
  <c r="I913" i="5"/>
  <c r="B913" i="5"/>
  <c r="Y913" i="5"/>
  <c r="S913" i="5"/>
  <c r="R913" i="5"/>
  <c r="C913" i="5"/>
  <c r="D913" i="5"/>
  <c r="H913" i="5"/>
  <c r="K913" i="5"/>
  <c r="L913" i="5"/>
  <c r="N913" i="5"/>
  <c r="P913" i="5"/>
  <c r="Q913" i="5"/>
  <c r="T913" i="5"/>
  <c r="AA913" i="5"/>
  <c r="AB913" i="5"/>
  <c r="AC913" i="5"/>
  <c r="AF913" i="5"/>
  <c r="A914" i="5"/>
  <c r="I914" i="5"/>
  <c r="B914" i="5"/>
  <c r="Y914" i="5"/>
  <c r="S914" i="5"/>
  <c r="R914" i="5"/>
  <c r="C914" i="5"/>
  <c r="D914" i="5"/>
  <c r="H914" i="5"/>
  <c r="K914" i="5"/>
  <c r="L914" i="5"/>
  <c r="N914" i="5"/>
  <c r="P914" i="5"/>
  <c r="Q914" i="5"/>
  <c r="T914" i="5"/>
  <c r="AA914" i="5"/>
  <c r="AB914" i="5"/>
  <c r="AC914" i="5"/>
  <c r="AF914" i="5"/>
  <c r="A915" i="5"/>
  <c r="I915" i="5"/>
  <c r="B915" i="5"/>
  <c r="Y915" i="5"/>
  <c r="S915" i="5"/>
  <c r="R915" i="5"/>
  <c r="C915" i="5"/>
  <c r="D915" i="5"/>
  <c r="H915" i="5"/>
  <c r="K915" i="5"/>
  <c r="L915" i="5"/>
  <c r="N915" i="5"/>
  <c r="P915" i="5"/>
  <c r="Q915" i="5"/>
  <c r="T915" i="5"/>
  <c r="AA915" i="5"/>
  <c r="AB915" i="5"/>
  <c r="AC915" i="5"/>
  <c r="AF915" i="5"/>
  <c r="A916" i="5"/>
  <c r="I916" i="5"/>
  <c r="B916" i="5"/>
  <c r="Y916" i="5"/>
  <c r="S916" i="5"/>
  <c r="R916" i="5"/>
  <c r="C916" i="5"/>
  <c r="D916" i="5"/>
  <c r="H916" i="5"/>
  <c r="K916" i="5"/>
  <c r="L916" i="5"/>
  <c r="N916" i="5"/>
  <c r="P916" i="5"/>
  <c r="Q916" i="5"/>
  <c r="T916" i="5"/>
  <c r="AA916" i="5"/>
  <c r="AB916" i="5"/>
  <c r="AC916" i="5"/>
  <c r="AF916" i="5"/>
  <c r="A917" i="5"/>
  <c r="I917" i="5"/>
  <c r="B917" i="5"/>
  <c r="Y917" i="5"/>
  <c r="S917" i="5"/>
  <c r="R917" i="5"/>
  <c r="C917" i="5"/>
  <c r="D917" i="5"/>
  <c r="H917" i="5"/>
  <c r="K917" i="5"/>
  <c r="L917" i="5"/>
  <c r="N917" i="5"/>
  <c r="P917" i="5"/>
  <c r="Q917" i="5"/>
  <c r="T917" i="5"/>
  <c r="AA917" i="5"/>
  <c r="AB917" i="5"/>
  <c r="AC917" i="5"/>
  <c r="AF917" i="5"/>
  <c r="A918" i="5"/>
  <c r="I918" i="5"/>
  <c r="B918" i="5"/>
  <c r="Y918" i="5"/>
  <c r="S918" i="5"/>
  <c r="R918" i="5"/>
  <c r="C918" i="5"/>
  <c r="D918" i="5"/>
  <c r="H918" i="5"/>
  <c r="K918" i="5"/>
  <c r="L918" i="5"/>
  <c r="N918" i="5"/>
  <c r="P918" i="5"/>
  <c r="Q918" i="5"/>
  <c r="T918" i="5"/>
  <c r="AA918" i="5"/>
  <c r="AB918" i="5"/>
  <c r="AC918" i="5"/>
  <c r="AF918" i="5"/>
  <c r="A919" i="5"/>
  <c r="I919" i="5"/>
  <c r="B919" i="5"/>
  <c r="Y919" i="5"/>
  <c r="S919" i="5"/>
  <c r="R919" i="5"/>
  <c r="C919" i="5"/>
  <c r="D919" i="5"/>
  <c r="H919" i="5"/>
  <c r="K919" i="5"/>
  <c r="L919" i="5"/>
  <c r="N919" i="5"/>
  <c r="P919" i="5"/>
  <c r="Q919" i="5"/>
  <c r="T919" i="5"/>
  <c r="AA919" i="5"/>
  <c r="AB919" i="5"/>
  <c r="AC919" i="5"/>
  <c r="AF919" i="5"/>
  <c r="A920" i="5"/>
  <c r="I920" i="5"/>
  <c r="B920" i="5"/>
  <c r="Y920" i="5"/>
  <c r="S920" i="5"/>
  <c r="R920" i="5"/>
  <c r="C920" i="5"/>
  <c r="D920" i="5"/>
  <c r="H920" i="5"/>
  <c r="K920" i="5"/>
  <c r="L920" i="5"/>
  <c r="N920" i="5"/>
  <c r="P920" i="5"/>
  <c r="Q920" i="5"/>
  <c r="T920" i="5"/>
  <c r="AA920" i="5"/>
  <c r="AB920" i="5"/>
  <c r="AC920" i="5"/>
  <c r="AF920" i="5"/>
  <c r="A921" i="5"/>
  <c r="I921" i="5"/>
  <c r="B921" i="5"/>
  <c r="C921" i="5"/>
  <c r="D921" i="5"/>
  <c r="H921" i="5"/>
  <c r="K921" i="5"/>
  <c r="L921" i="5"/>
  <c r="N921" i="5"/>
  <c r="P921" i="5"/>
  <c r="Q921" i="5"/>
  <c r="Y921" i="5"/>
  <c r="S921" i="5"/>
  <c r="T921" i="5"/>
  <c r="AA921" i="5"/>
  <c r="AB921" i="5"/>
  <c r="AC921" i="5"/>
  <c r="AF921" i="5"/>
  <c r="A922" i="5"/>
  <c r="I922" i="5"/>
  <c r="B922" i="5"/>
  <c r="C922" i="5"/>
  <c r="D922" i="5"/>
  <c r="H922" i="5"/>
  <c r="K922" i="5"/>
  <c r="L922" i="5"/>
  <c r="N922" i="5"/>
  <c r="P922" i="5"/>
  <c r="Q922" i="5"/>
  <c r="Y922" i="5"/>
  <c r="S922" i="5"/>
  <c r="T922" i="5"/>
  <c r="AA922" i="5"/>
  <c r="AB922" i="5"/>
  <c r="AC922" i="5"/>
  <c r="AF922" i="5"/>
  <c r="A923" i="5"/>
  <c r="I923" i="5"/>
  <c r="B923" i="5"/>
  <c r="AB923" i="5"/>
  <c r="S923" i="5"/>
  <c r="R923" i="5"/>
  <c r="C923" i="5"/>
  <c r="AC923" i="5"/>
  <c r="D923" i="5"/>
  <c r="H923" i="5"/>
  <c r="AA923" i="5"/>
  <c r="K923" i="5"/>
  <c r="L923" i="5"/>
  <c r="N923" i="5"/>
  <c r="P923" i="5"/>
  <c r="Q923" i="5"/>
  <c r="T923" i="5"/>
  <c r="Y923" i="5"/>
  <c r="AF923" i="5"/>
  <c r="A924" i="5"/>
  <c r="I924" i="5"/>
  <c r="B924" i="5"/>
  <c r="AB924" i="5"/>
  <c r="S924" i="5"/>
  <c r="R924" i="5"/>
  <c r="C924" i="5"/>
  <c r="AC924" i="5"/>
  <c r="D924" i="5"/>
  <c r="H924" i="5"/>
  <c r="AA924" i="5"/>
  <c r="K924" i="5"/>
  <c r="L924" i="5"/>
  <c r="N924" i="5"/>
  <c r="P924" i="5"/>
  <c r="Q924" i="5"/>
  <c r="T924" i="5"/>
  <c r="Y924" i="5"/>
  <c r="AF924" i="5"/>
  <c r="A925" i="5"/>
  <c r="I925" i="5"/>
  <c r="B925" i="5"/>
  <c r="AB925" i="5"/>
  <c r="S925" i="5"/>
  <c r="R925" i="5"/>
  <c r="C925" i="5"/>
  <c r="AC925" i="5"/>
  <c r="D925" i="5"/>
  <c r="H925" i="5"/>
  <c r="AA925" i="5"/>
  <c r="K925" i="5"/>
  <c r="L925" i="5"/>
  <c r="N925" i="5"/>
  <c r="P925" i="5"/>
  <c r="Q925" i="5"/>
  <c r="T925" i="5"/>
  <c r="Y925" i="5"/>
  <c r="AF925" i="5"/>
  <c r="A926" i="5"/>
  <c r="I926" i="5"/>
  <c r="B926" i="5"/>
  <c r="AB926" i="5"/>
  <c r="S926" i="5"/>
  <c r="R926" i="5"/>
  <c r="C926" i="5"/>
  <c r="AC926" i="5"/>
  <c r="D926" i="5"/>
  <c r="H926" i="5"/>
  <c r="AA926" i="5"/>
  <c r="K926" i="5"/>
  <c r="L926" i="5"/>
  <c r="N926" i="5"/>
  <c r="P926" i="5"/>
  <c r="Q926" i="5"/>
  <c r="T926" i="5"/>
  <c r="Y926" i="5"/>
  <c r="AF926" i="5"/>
  <c r="A927" i="5"/>
  <c r="I927" i="5"/>
  <c r="B927" i="5"/>
  <c r="AB927" i="5"/>
  <c r="S927" i="5"/>
  <c r="R927" i="5"/>
  <c r="C927" i="5"/>
  <c r="AC927" i="5"/>
  <c r="D927" i="5"/>
  <c r="H927" i="5"/>
  <c r="AA927" i="5"/>
  <c r="K927" i="5"/>
  <c r="L927" i="5"/>
  <c r="N927" i="5"/>
  <c r="P927" i="5"/>
  <c r="Q927" i="5"/>
  <c r="T927" i="5"/>
  <c r="Y927" i="5"/>
  <c r="AF927" i="5"/>
  <c r="A928" i="5"/>
  <c r="I928" i="5"/>
  <c r="B928" i="5"/>
  <c r="AB928" i="5"/>
  <c r="S928" i="5"/>
  <c r="R928" i="5"/>
  <c r="C928" i="5"/>
  <c r="AC928" i="5"/>
  <c r="D928" i="5"/>
  <c r="H928" i="5"/>
  <c r="AA928" i="5"/>
  <c r="K928" i="5"/>
  <c r="L928" i="5"/>
  <c r="N928" i="5"/>
  <c r="P928" i="5"/>
  <c r="Q928" i="5"/>
  <c r="T928" i="5"/>
  <c r="Y928" i="5"/>
  <c r="AF928" i="5"/>
  <c r="A929" i="5"/>
  <c r="I929" i="5"/>
  <c r="B929" i="5"/>
  <c r="AB929" i="5"/>
  <c r="S929" i="5"/>
  <c r="R929" i="5"/>
  <c r="C929" i="5"/>
  <c r="AC929" i="5"/>
  <c r="D929" i="5"/>
  <c r="H929" i="5"/>
  <c r="AA929" i="5"/>
  <c r="K929" i="5"/>
  <c r="L929" i="5"/>
  <c r="N929" i="5"/>
  <c r="P929" i="5"/>
  <c r="Q929" i="5"/>
  <c r="T929" i="5"/>
  <c r="Y929" i="5"/>
  <c r="AF929" i="5"/>
  <c r="A930" i="5"/>
  <c r="I930" i="5"/>
  <c r="B930" i="5"/>
  <c r="AB930" i="5"/>
  <c r="S930" i="5"/>
  <c r="R930" i="5"/>
  <c r="C930" i="5"/>
  <c r="AC930" i="5"/>
  <c r="D930" i="5"/>
  <c r="H930" i="5"/>
  <c r="AA930" i="5"/>
  <c r="K930" i="5"/>
  <c r="L930" i="5"/>
  <c r="N930" i="5"/>
  <c r="P930" i="5"/>
  <c r="Q930" i="5"/>
  <c r="T930" i="5"/>
  <c r="Y930" i="5"/>
  <c r="AF930" i="5"/>
  <c r="A931" i="5"/>
  <c r="I931" i="5"/>
  <c r="B931" i="5"/>
  <c r="AB931" i="5"/>
  <c r="S931" i="5"/>
  <c r="R931" i="5"/>
  <c r="C931" i="5"/>
  <c r="AC931" i="5"/>
  <c r="D931" i="5"/>
  <c r="H931" i="5"/>
  <c r="AA931" i="5"/>
  <c r="K931" i="5"/>
  <c r="L931" i="5"/>
  <c r="N931" i="5"/>
  <c r="P931" i="5"/>
  <c r="Q931" i="5"/>
  <c r="T931" i="5"/>
  <c r="Y931" i="5"/>
  <c r="AF931" i="5"/>
  <c r="A932" i="5"/>
  <c r="I932" i="5"/>
  <c r="B932" i="5"/>
  <c r="AB932" i="5"/>
  <c r="S932" i="5"/>
  <c r="R932" i="5"/>
  <c r="C932" i="5"/>
  <c r="AC932" i="5"/>
  <c r="D932" i="5"/>
  <c r="H932" i="5"/>
  <c r="AA932" i="5"/>
  <c r="K932" i="5"/>
  <c r="L932" i="5"/>
  <c r="N932" i="5"/>
  <c r="P932" i="5"/>
  <c r="Q932" i="5"/>
  <c r="T932" i="5"/>
  <c r="Y932" i="5"/>
  <c r="AF932" i="5"/>
  <c r="A933" i="5"/>
  <c r="I933" i="5"/>
  <c r="B933" i="5"/>
  <c r="Y933" i="5"/>
  <c r="S933" i="5"/>
  <c r="R933" i="5"/>
  <c r="C933" i="5"/>
  <c r="D933" i="5"/>
  <c r="H933" i="5"/>
  <c r="K933" i="5"/>
  <c r="L933" i="5"/>
  <c r="N933" i="5"/>
  <c r="P933" i="5"/>
  <c r="Q933" i="5"/>
  <c r="T933" i="5"/>
  <c r="AA933" i="5"/>
  <c r="AB933" i="5"/>
  <c r="AC933" i="5"/>
  <c r="AF933" i="5"/>
  <c r="A934" i="5"/>
  <c r="I934" i="5"/>
  <c r="B934" i="5"/>
  <c r="Y934" i="5"/>
  <c r="S934" i="5"/>
  <c r="R934" i="5"/>
  <c r="C934" i="5"/>
  <c r="D934" i="5"/>
  <c r="H934" i="5"/>
  <c r="K934" i="5"/>
  <c r="L934" i="5"/>
  <c r="N934" i="5"/>
  <c r="P934" i="5"/>
  <c r="Q934" i="5"/>
  <c r="T934" i="5"/>
  <c r="AA934" i="5"/>
  <c r="AB934" i="5"/>
  <c r="AC934" i="5"/>
  <c r="AF934" i="5"/>
  <c r="A935" i="5"/>
  <c r="I935" i="5"/>
  <c r="B935" i="5"/>
  <c r="Y935" i="5"/>
  <c r="S935" i="5"/>
  <c r="R935" i="5"/>
  <c r="C935" i="5"/>
  <c r="D935" i="5"/>
  <c r="H935" i="5"/>
  <c r="K935" i="5"/>
  <c r="L935" i="5"/>
  <c r="N935" i="5"/>
  <c r="P935" i="5"/>
  <c r="Q935" i="5"/>
  <c r="T935" i="5"/>
  <c r="AA935" i="5"/>
  <c r="AB935" i="5"/>
  <c r="AC935" i="5"/>
  <c r="AF935" i="5"/>
  <c r="A936" i="5"/>
  <c r="I936" i="5"/>
  <c r="B936" i="5"/>
  <c r="Y936" i="5"/>
  <c r="S936" i="5"/>
  <c r="R936" i="5"/>
  <c r="C936" i="5"/>
  <c r="D936" i="5"/>
  <c r="H936" i="5"/>
  <c r="K936" i="5"/>
  <c r="L936" i="5"/>
  <c r="N936" i="5"/>
  <c r="P936" i="5"/>
  <c r="Q936" i="5"/>
  <c r="T936" i="5"/>
  <c r="AA936" i="5"/>
  <c r="AB936" i="5"/>
  <c r="AC936" i="5"/>
  <c r="AF936" i="5"/>
  <c r="A937" i="5"/>
  <c r="I937" i="5"/>
  <c r="B937" i="5"/>
  <c r="Y937" i="5"/>
  <c r="S937" i="5"/>
  <c r="R937" i="5"/>
  <c r="C937" i="5"/>
  <c r="D937" i="5"/>
  <c r="H937" i="5"/>
  <c r="K937" i="5"/>
  <c r="L937" i="5"/>
  <c r="N937" i="5"/>
  <c r="P937" i="5"/>
  <c r="Q937" i="5"/>
  <c r="T937" i="5"/>
  <c r="AA937" i="5"/>
  <c r="AB937" i="5"/>
  <c r="AC937" i="5"/>
  <c r="AF937" i="5"/>
  <c r="A938" i="5"/>
  <c r="I938" i="5"/>
  <c r="B938" i="5"/>
  <c r="Y938" i="5"/>
  <c r="S938" i="5"/>
  <c r="R938" i="5"/>
  <c r="C938" i="5"/>
  <c r="D938" i="5"/>
  <c r="H938" i="5"/>
  <c r="K938" i="5"/>
  <c r="L938" i="5"/>
  <c r="N938" i="5"/>
  <c r="P938" i="5"/>
  <c r="Q938" i="5"/>
  <c r="T938" i="5"/>
  <c r="AA938" i="5"/>
  <c r="AB938" i="5"/>
  <c r="AC938" i="5"/>
  <c r="AF938" i="5"/>
  <c r="A939" i="5"/>
  <c r="I939" i="5"/>
  <c r="B939" i="5"/>
  <c r="Y939" i="5"/>
  <c r="S939" i="5"/>
  <c r="R939" i="5"/>
  <c r="C939" i="5"/>
  <c r="D939" i="5"/>
  <c r="H939" i="5"/>
  <c r="K939" i="5"/>
  <c r="L939" i="5"/>
  <c r="N939" i="5"/>
  <c r="P939" i="5"/>
  <c r="Q939" i="5"/>
  <c r="T939" i="5"/>
  <c r="AA939" i="5"/>
  <c r="AB939" i="5"/>
  <c r="AC939" i="5"/>
  <c r="AF939" i="5"/>
  <c r="A940" i="5"/>
  <c r="I940" i="5"/>
  <c r="B940" i="5"/>
  <c r="Y940" i="5"/>
  <c r="S940" i="5"/>
  <c r="R940" i="5"/>
  <c r="C940" i="5"/>
  <c r="D940" i="5"/>
  <c r="H940" i="5"/>
  <c r="K940" i="5"/>
  <c r="L940" i="5"/>
  <c r="N940" i="5"/>
  <c r="P940" i="5"/>
  <c r="Q940" i="5"/>
  <c r="T940" i="5"/>
  <c r="AA940" i="5"/>
  <c r="AB940" i="5"/>
  <c r="AC940" i="5"/>
  <c r="AF940" i="5"/>
  <c r="A941" i="5"/>
  <c r="I941" i="5"/>
  <c r="B941" i="5"/>
  <c r="Y941" i="5"/>
  <c r="S941" i="5"/>
  <c r="R941" i="5"/>
  <c r="C941" i="5"/>
  <c r="D941" i="5"/>
  <c r="H941" i="5"/>
  <c r="K941" i="5"/>
  <c r="L941" i="5"/>
  <c r="N941" i="5"/>
  <c r="P941" i="5"/>
  <c r="Q941" i="5"/>
  <c r="T941" i="5"/>
  <c r="AA941" i="5"/>
  <c r="AB941" i="5"/>
  <c r="AC941" i="5"/>
  <c r="AF941" i="5"/>
  <c r="A942" i="5"/>
  <c r="I942" i="5"/>
  <c r="B942" i="5"/>
  <c r="Y942" i="5"/>
  <c r="S942" i="5"/>
  <c r="R942" i="5"/>
  <c r="C942" i="5"/>
  <c r="D942" i="5"/>
  <c r="H942" i="5"/>
  <c r="K942" i="5"/>
  <c r="L942" i="5"/>
  <c r="N942" i="5"/>
  <c r="P942" i="5"/>
  <c r="Q942" i="5"/>
  <c r="T942" i="5"/>
  <c r="AA942" i="5"/>
  <c r="AB942" i="5"/>
  <c r="AC942" i="5"/>
  <c r="AF942" i="5"/>
  <c r="A943" i="5"/>
  <c r="I943" i="5"/>
  <c r="B943" i="5"/>
  <c r="Y943" i="5"/>
  <c r="S943" i="5"/>
  <c r="R943" i="5"/>
  <c r="C943" i="5"/>
  <c r="D943" i="5"/>
  <c r="H943" i="5"/>
  <c r="K943" i="5"/>
  <c r="L943" i="5"/>
  <c r="N943" i="5"/>
  <c r="P943" i="5"/>
  <c r="Q943" i="5"/>
  <c r="T943" i="5"/>
  <c r="AA943" i="5"/>
  <c r="AB943" i="5"/>
  <c r="AC943" i="5"/>
  <c r="AF943" i="5"/>
  <c r="A944" i="5"/>
  <c r="I944" i="5"/>
  <c r="B944" i="5"/>
  <c r="Y944" i="5"/>
  <c r="S944" i="5"/>
  <c r="R944" i="5"/>
  <c r="C944" i="5"/>
  <c r="D944" i="5"/>
  <c r="H944" i="5"/>
  <c r="K944" i="5"/>
  <c r="L944" i="5"/>
  <c r="N944" i="5"/>
  <c r="P944" i="5"/>
  <c r="Q944" i="5"/>
  <c r="T944" i="5"/>
  <c r="AA944" i="5"/>
  <c r="AB944" i="5"/>
  <c r="AC944" i="5"/>
  <c r="AF944" i="5"/>
  <c r="A945" i="5"/>
  <c r="I945" i="5"/>
  <c r="B945" i="5"/>
  <c r="Y945" i="5"/>
  <c r="S945" i="5"/>
  <c r="R945" i="5"/>
  <c r="C945" i="5"/>
  <c r="D945" i="5"/>
  <c r="H945" i="5"/>
  <c r="K945" i="5"/>
  <c r="L945" i="5"/>
  <c r="N945" i="5"/>
  <c r="P945" i="5"/>
  <c r="Q945" i="5"/>
  <c r="T945" i="5"/>
  <c r="AA945" i="5"/>
  <c r="AB945" i="5"/>
  <c r="AC945" i="5"/>
  <c r="AF945" i="5"/>
  <c r="A946" i="5"/>
  <c r="I946" i="5"/>
  <c r="B946" i="5"/>
  <c r="Y946" i="5"/>
  <c r="S946" i="5"/>
  <c r="R946" i="5"/>
  <c r="C946" i="5"/>
  <c r="D946" i="5"/>
  <c r="H946" i="5"/>
  <c r="K946" i="5"/>
  <c r="L946" i="5"/>
  <c r="N946" i="5"/>
  <c r="P946" i="5"/>
  <c r="Q946" i="5"/>
  <c r="T946" i="5"/>
  <c r="AA946" i="5"/>
  <c r="AB946" i="5"/>
  <c r="AC946" i="5"/>
  <c r="AF946" i="5"/>
  <c r="A947" i="5"/>
  <c r="I947" i="5"/>
  <c r="B947" i="5"/>
  <c r="Y947" i="5"/>
  <c r="S947" i="5"/>
  <c r="R947" i="5"/>
  <c r="C947" i="5"/>
  <c r="D947" i="5"/>
  <c r="H947" i="5"/>
  <c r="K947" i="5"/>
  <c r="L947" i="5"/>
  <c r="N947" i="5"/>
  <c r="P947" i="5"/>
  <c r="Q947" i="5"/>
  <c r="T947" i="5"/>
  <c r="AA947" i="5"/>
  <c r="AB947" i="5"/>
  <c r="AC947" i="5"/>
  <c r="AF947" i="5"/>
  <c r="A948" i="5"/>
  <c r="I948" i="5"/>
  <c r="B948" i="5"/>
  <c r="Y948" i="5"/>
  <c r="S948" i="5"/>
  <c r="R948" i="5"/>
  <c r="C948" i="5"/>
  <c r="D948" i="5"/>
  <c r="H948" i="5"/>
  <c r="K948" i="5"/>
  <c r="L948" i="5"/>
  <c r="N948" i="5"/>
  <c r="P948" i="5"/>
  <c r="Q948" i="5"/>
  <c r="T948" i="5"/>
  <c r="AA948" i="5"/>
  <c r="AB948" i="5"/>
  <c r="AC948" i="5"/>
  <c r="AF948" i="5"/>
  <c r="A949" i="5"/>
  <c r="I949" i="5"/>
  <c r="B949" i="5"/>
  <c r="Y949" i="5"/>
  <c r="S949" i="5"/>
  <c r="R949" i="5"/>
  <c r="C949" i="5"/>
  <c r="D949" i="5"/>
  <c r="H949" i="5"/>
  <c r="K949" i="5"/>
  <c r="L949" i="5"/>
  <c r="N949" i="5"/>
  <c r="P949" i="5"/>
  <c r="Q949" i="5"/>
  <c r="T949" i="5"/>
  <c r="AA949" i="5"/>
  <c r="AB949" i="5"/>
  <c r="AC949" i="5"/>
  <c r="AF949" i="5"/>
  <c r="A950" i="5"/>
  <c r="I950" i="5"/>
  <c r="B950" i="5"/>
  <c r="Y950" i="5"/>
  <c r="S950" i="5"/>
  <c r="R950" i="5"/>
  <c r="C950" i="5"/>
  <c r="D950" i="5"/>
  <c r="H950" i="5"/>
  <c r="K950" i="5"/>
  <c r="L950" i="5"/>
  <c r="N950" i="5"/>
  <c r="P950" i="5"/>
  <c r="Q950" i="5"/>
  <c r="T950" i="5"/>
  <c r="AA950" i="5"/>
  <c r="AB950" i="5"/>
  <c r="AC950" i="5"/>
  <c r="AF950" i="5"/>
  <c r="A951" i="5"/>
  <c r="I951" i="5"/>
  <c r="B951" i="5"/>
  <c r="Y951" i="5"/>
  <c r="S951" i="5"/>
  <c r="R951" i="5"/>
  <c r="C951" i="5"/>
  <c r="D951" i="5"/>
  <c r="H951" i="5"/>
  <c r="K951" i="5"/>
  <c r="L951" i="5"/>
  <c r="N951" i="5"/>
  <c r="P951" i="5"/>
  <c r="Q951" i="5"/>
  <c r="T951" i="5"/>
  <c r="AA951" i="5"/>
  <c r="AB951" i="5"/>
  <c r="AC951" i="5"/>
  <c r="AF951" i="5"/>
  <c r="A952" i="5"/>
  <c r="I952" i="5"/>
  <c r="B952" i="5"/>
  <c r="Y952" i="5"/>
  <c r="S952" i="5"/>
  <c r="R952" i="5"/>
  <c r="C952" i="5"/>
  <c r="D952" i="5"/>
  <c r="H952" i="5"/>
  <c r="K952" i="5"/>
  <c r="L952" i="5"/>
  <c r="N952" i="5"/>
  <c r="P952" i="5"/>
  <c r="Q952" i="5"/>
  <c r="T952" i="5"/>
  <c r="AA952" i="5"/>
  <c r="AB952" i="5"/>
  <c r="AC952" i="5"/>
  <c r="AF952" i="5"/>
  <c r="A953" i="5"/>
  <c r="I953" i="5"/>
  <c r="B953" i="5"/>
  <c r="Y953" i="5"/>
  <c r="S953" i="5"/>
  <c r="R953" i="5"/>
  <c r="C953" i="5"/>
  <c r="D953" i="5"/>
  <c r="H953" i="5"/>
  <c r="K953" i="5"/>
  <c r="L953" i="5"/>
  <c r="N953" i="5"/>
  <c r="P953" i="5"/>
  <c r="Q953" i="5"/>
  <c r="T953" i="5"/>
  <c r="AA953" i="5"/>
  <c r="AB953" i="5"/>
  <c r="AC953" i="5"/>
  <c r="AF953" i="5"/>
  <c r="A954" i="5"/>
  <c r="I954" i="5"/>
  <c r="B954" i="5"/>
  <c r="AB954" i="5"/>
  <c r="S954" i="5"/>
  <c r="R954" i="5"/>
  <c r="C954" i="5"/>
  <c r="AC954" i="5"/>
  <c r="D954" i="5"/>
  <c r="H954" i="5"/>
  <c r="AA954" i="5"/>
  <c r="K954" i="5"/>
  <c r="L954" i="5"/>
  <c r="N954" i="5"/>
  <c r="P954" i="5"/>
  <c r="Q954" i="5"/>
  <c r="T954" i="5"/>
  <c r="Y954" i="5"/>
  <c r="AF954" i="5"/>
  <c r="A955" i="5"/>
  <c r="I955" i="5"/>
  <c r="B955" i="5"/>
  <c r="AB955" i="5"/>
  <c r="S955" i="5"/>
  <c r="R955" i="5"/>
  <c r="C955" i="5"/>
  <c r="AC955" i="5"/>
  <c r="D955" i="5"/>
  <c r="H955" i="5"/>
  <c r="AA955" i="5"/>
  <c r="K955" i="5"/>
  <c r="L955" i="5"/>
  <c r="N955" i="5"/>
  <c r="P955" i="5"/>
  <c r="Q955" i="5"/>
  <c r="T955" i="5"/>
  <c r="Y955" i="5"/>
  <c r="AF955" i="5"/>
  <c r="A956" i="5"/>
  <c r="I956" i="5"/>
  <c r="B956" i="5"/>
  <c r="AB956" i="5"/>
  <c r="S956" i="5"/>
  <c r="R956" i="5"/>
  <c r="C956" i="5"/>
  <c r="AC956" i="5"/>
  <c r="D956" i="5"/>
  <c r="H956" i="5"/>
  <c r="AA956" i="5"/>
  <c r="K956" i="5"/>
  <c r="L956" i="5"/>
  <c r="N956" i="5"/>
  <c r="P956" i="5"/>
  <c r="Q956" i="5"/>
  <c r="T956" i="5"/>
  <c r="Y956" i="5"/>
  <c r="AF956" i="5"/>
  <c r="A957" i="5"/>
  <c r="I957" i="5"/>
  <c r="B957" i="5"/>
  <c r="AB957" i="5"/>
  <c r="S957" i="5"/>
  <c r="R957" i="5"/>
  <c r="C957" i="5"/>
  <c r="AC957" i="5"/>
  <c r="D957" i="5"/>
  <c r="H957" i="5"/>
  <c r="AA957" i="5"/>
  <c r="K957" i="5"/>
  <c r="L957" i="5"/>
  <c r="N957" i="5"/>
  <c r="P957" i="5"/>
  <c r="Q957" i="5"/>
  <c r="T957" i="5"/>
  <c r="Y957" i="5"/>
  <c r="AF957" i="5"/>
  <c r="A958" i="5"/>
  <c r="I958" i="5"/>
  <c r="B958" i="5"/>
  <c r="AB958" i="5"/>
  <c r="S958" i="5"/>
  <c r="R958" i="5"/>
  <c r="C958" i="5"/>
  <c r="AC958" i="5"/>
  <c r="D958" i="5"/>
  <c r="H958" i="5"/>
  <c r="AA958" i="5"/>
  <c r="K958" i="5"/>
  <c r="L958" i="5"/>
  <c r="N958" i="5"/>
  <c r="P958" i="5"/>
  <c r="Q958" i="5"/>
  <c r="T958" i="5"/>
  <c r="Y958" i="5"/>
  <c r="AF958" i="5"/>
  <c r="A959" i="5"/>
  <c r="I959" i="5"/>
  <c r="B959" i="5"/>
  <c r="AB959" i="5"/>
  <c r="S959" i="5"/>
  <c r="R959" i="5"/>
  <c r="C959" i="5"/>
  <c r="AC959" i="5"/>
  <c r="D959" i="5"/>
  <c r="H959" i="5"/>
  <c r="AA959" i="5"/>
  <c r="K959" i="5"/>
  <c r="L959" i="5"/>
  <c r="N959" i="5"/>
  <c r="P959" i="5"/>
  <c r="Q959" i="5"/>
  <c r="T959" i="5"/>
  <c r="Y959" i="5"/>
  <c r="AF959" i="5"/>
  <c r="A960" i="5"/>
  <c r="I960" i="5"/>
  <c r="B960" i="5"/>
  <c r="AB960" i="5"/>
  <c r="S960" i="5"/>
  <c r="R960" i="5"/>
  <c r="C960" i="5"/>
  <c r="AC960" i="5"/>
  <c r="D960" i="5"/>
  <c r="H960" i="5"/>
  <c r="AA960" i="5"/>
  <c r="K960" i="5"/>
  <c r="L960" i="5"/>
  <c r="N960" i="5"/>
  <c r="P960" i="5"/>
  <c r="Q960" i="5"/>
  <c r="T960" i="5"/>
  <c r="Y960" i="5"/>
  <c r="AF960" i="5"/>
  <c r="A961" i="5"/>
  <c r="I961" i="5"/>
  <c r="B961" i="5"/>
  <c r="AB961" i="5"/>
  <c r="S961" i="5"/>
  <c r="R961" i="5"/>
  <c r="C961" i="5"/>
  <c r="AC961" i="5"/>
  <c r="D961" i="5"/>
  <c r="H961" i="5"/>
  <c r="AA961" i="5"/>
  <c r="K961" i="5"/>
  <c r="L961" i="5"/>
  <c r="N961" i="5"/>
  <c r="P961" i="5"/>
  <c r="Q961" i="5"/>
  <c r="T961" i="5"/>
  <c r="Y961" i="5"/>
  <c r="AF961" i="5"/>
  <c r="A962" i="5"/>
  <c r="I962" i="5"/>
  <c r="B962" i="5"/>
  <c r="AB962" i="5"/>
  <c r="S962" i="5"/>
  <c r="R962" i="5"/>
  <c r="C962" i="5"/>
  <c r="AC962" i="5"/>
  <c r="D962" i="5"/>
  <c r="H962" i="5"/>
  <c r="AA962" i="5"/>
  <c r="K962" i="5"/>
  <c r="L962" i="5"/>
  <c r="N962" i="5"/>
  <c r="P962" i="5"/>
  <c r="Q962" i="5"/>
  <c r="T962" i="5"/>
  <c r="Y962" i="5"/>
  <c r="AF962" i="5"/>
  <c r="A963" i="5"/>
  <c r="I963" i="5"/>
  <c r="B963" i="5"/>
  <c r="AB963" i="5"/>
  <c r="S963" i="5"/>
  <c r="R963" i="5"/>
  <c r="C963" i="5"/>
  <c r="AC963" i="5"/>
  <c r="D963" i="5"/>
  <c r="H963" i="5"/>
  <c r="AA963" i="5"/>
  <c r="K963" i="5"/>
  <c r="L963" i="5"/>
  <c r="N963" i="5"/>
  <c r="P963" i="5"/>
  <c r="Q963" i="5"/>
  <c r="T963" i="5"/>
  <c r="Y963" i="5"/>
  <c r="AF963" i="5"/>
  <c r="A964" i="5"/>
  <c r="I964" i="5"/>
  <c r="B964" i="5"/>
  <c r="AB964" i="5"/>
  <c r="S964" i="5"/>
  <c r="R964" i="5"/>
  <c r="C964" i="5"/>
  <c r="AC964" i="5"/>
  <c r="D964" i="5"/>
  <c r="H964" i="5"/>
  <c r="AA964" i="5"/>
  <c r="K964" i="5"/>
  <c r="L964" i="5"/>
  <c r="N964" i="5"/>
  <c r="P964" i="5"/>
  <c r="Q964" i="5"/>
  <c r="T964" i="5"/>
  <c r="Y964" i="5"/>
  <c r="AF964" i="5"/>
  <c r="A965" i="5"/>
  <c r="I965" i="5"/>
  <c r="B965" i="5"/>
  <c r="AB965" i="5"/>
  <c r="S965" i="5"/>
  <c r="R965" i="5"/>
  <c r="C965" i="5"/>
  <c r="AC965" i="5"/>
  <c r="D965" i="5"/>
  <c r="H965" i="5"/>
  <c r="AA965" i="5"/>
  <c r="K965" i="5"/>
  <c r="L965" i="5"/>
  <c r="N965" i="5"/>
  <c r="P965" i="5"/>
  <c r="Q965" i="5"/>
  <c r="T965" i="5"/>
  <c r="Y965" i="5"/>
  <c r="AF965" i="5"/>
  <c r="A966" i="5"/>
  <c r="I966" i="5"/>
  <c r="B966" i="5"/>
  <c r="AB966" i="5"/>
  <c r="S966" i="5"/>
  <c r="R966" i="5"/>
  <c r="C966" i="5"/>
  <c r="AC966" i="5"/>
  <c r="D966" i="5"/>
  <c r="H966" i="5"/>
  <c r="AA966" i="5"/>
  <c r="K966" i="5"/>
  <c r="L966" i="5"/>
  <c r="N966" i="5"/>
  <c r="P966" i="5"/>
  <c r="Q966" i="5"/>
  <c r="T966" i="5"/>
  <c r="Y966" i="5"/>
  <c r="AF966" i="5"/>
  <c r="A967" i="5"/>
  <c r="I967" i="5"/>
  <c r="B967" i="5"/>
  <c r="AB967" i="5"/>
  <c r="S967" i="5"/>
  <c r="R967" i="5"/>
  <c r="C967" i="5"/>
  <c r="AC967" i="5"/>
  <c r="D967" i="5"/>
  <c r="H967" i="5"/>
  <c r="AA967" i="5"/>
  <c r="K967" i="5"/>
  <c r="L967" i="5"/>
  <c r="N967" i="5"/>
  <c r="P967" i="5"/>
  <c r="Q967" i="5"/>
  <c r="T967" i="5"/>
  <c r="Y967" i="5"/>
  <c r="AF967" i="5"/>
  <c r="A968" i="5"/>
  <c r="I968" i="5"/>
  <c r="B968" i="5"/>
  <c r="AB968" i="5"/>
  <c r="S968" i="5"/>
  <c r="R968" i="5"/>
  <c r="C968" i="5"/>
  <c r="AC968" i="5"/>
  <c r="D968" i="5"/>
  <c r="H968" i="5"/>
  <c r="AA968" i="5"/>
  <c r="K968" i="5"/>
  <c r="L968" i="5"/>
  <c r="N968" i="5"/>
  <c r="P968" i="5"/>
  <c r="Q968" i="5"/>
  <c r="T968" i="5"/>
  <c r="Y968" i="5"/>
  <c r="AF968" i="5"/>
  <c r="A969" i="5"/>
  <c r="I969" i="5"/>
  <c r="B969" i="5"/>
  <c r="AB969" i="5"/>
  <c r="S969" i="5"/>
  <c r="R969" i="5"/>
  <c r="C969" i="5"/>
  <c r="AC969" i="5"/>
  <c r="D969" i="5"/>
  <c r="H969" i="5"/>
  <c r="AA969" i="5"/>
  <c r="K969" i="5"/>
  <c r="L969" i="5"/>
  <c r="N969" i="5"/>
  <c r="P969" i="5"/>
  <c r="Q969" i="5"/>
  <c r="T969" i="5"/>
  <c r="Y969" i="5"/>
  <c r="AF969" i="5"/>
  <c r="A970" i="5"/>
  <c r="I970" i="5"/>
  <c r="B970" i="5"/>
  <c r="AB970" i="5"/>
  <c r="S970" i="5"/>
  <c r="R970" i="5"/>
  <c r="C970" i="5"/>
  <c r="AC970" i="5"/>
  <c r="D970" i="5"/>
  <c r="H970" i="5"/>
  <c r="AA970" i="5"/>
  <c r="K970" i="5"/>
  <c r="L970" i="5"/>
  <c r="N970" i="5"/>
  <c r="P970" i="5"/>
  <c r="Q970" i="5"/>
  <c r="T970" i="5"/>
  <c r="Y970" i="5"/>
  <c r="AF970" i="5"/>
  <c r="A971" i="5"/>
  <c r="I971" i="5"/>
  <c r="B971" i="5"/>
  <c r="AB971" i="5"/>
  <c r="S971" i="5"/>
  <c r="R971" i="5"/>
  <c r="C971" i="5"/>
  <c r="AC971" i="5"/>
  <c r="D971" i="5"/>
  <c r="H971" i="5"/>
  <c r="AA971" i="5"/>
  <c r="K971" i="5"/>
  <c r="L971" i="5"/>
  <c r="N971" i="5"/>
  <c r="P971" i="5"/>
  <c r="Q971" i="5"/>
  <c r="T971" i="5"/>
  <c r="Y971" i="5"/>
  <c r="AF971" i="5"/>
  <c r="A972" i="5"/>
  <c r="I972" i="5"/>
  <c r="B972" i="5"/>
  <c r="AB972" i="5"/>
  <c r="S972" i="5"/>
  <c r="R972" i="5"/>
  <c r="C972" i="5"/>
  <c r="AC972" i="5"/>
  <c r="D972" i="5"/>
  <c r="H972" i="5"/>
  <c r="AA972" i="5"/>
  <c r="K972" i="5"/>
  <c r="L972" i="5"/>
  <c r="N972" i="5"/>
  <c r="P972" i="5"/>
  <c r="Q972" i="5"/>
  <c r="T972" i="5"/>
  <c r="Y972" i="5"/>
  <c r="AF972" i="5"/>
  <c r="A973" i="5"/>
  <c r="I973" i="5"/>
  <c r="B973" i="5"/>
  <c r="AB973" i="5"/>
  <c r="S973" i="5"/>
  <c r="R973" i="5"/>
  <c r="C973" i="5"/>
  <c r="AC973" i="5"/>
  <c r="D973" i="5"/>
  <c r="H973" i="5"/>
  <c r="AA973" i="5"/>
  <c r="K973" i="5"/>
  <c r="L973" i="5"/>
  <c r="N973" i="5"/>
  <c r="P973" i="5"/>
  <c r="Q973" i="5"/>
  <c r="T973" i="5"/>
  <c r="Y973" i="5"/>
  <c r="AF973" i="5"/>
  <c r="A974" i="5"/>
  <c r="I974" i="5"/>
  <c r="B974" i="5"/>
  <c r="AB974" i="5"/>
  <c r="S974" i="5"/>
  <c r="R974" i="5"/>
  <c r="C974" i="5"/>
  <c r="AC974" i="5"/>
  <c r="D974" i="5"/>
  <c r="H974" i="5"/>
  <c r="AA974" i="5"/>
  <c r="K974" i="5"/>
  <c r="L974" i="5"/>
  <c r="N974" i="5"/>
  <c r="P974" i="5"/>
  <c r="Q974" i="5"/>
  <c r="T974" i="5"/>
  <c r="Y974" i="5"/>
  <c r="AF974" i="5"/>
  <c r="A975" i="5"/>
  <c r="I975" i="5"/>
  <c r="B975" i="5"/>
  <c r="AB975" i="5"/>
  <c r="S975" i="5"/>
  <c r="R975" i="5"/>
  <c r="C975" i="5"/>
  <c r="AC975" i="5"/>
  <c r="D975" i="5"/>
  <c r="H975" i="5"/>
  <c r="AA975" i="5"/>
  <c r="K975" i="5"/>
  <c r="L975" i="5"/>
  <c r="N975" i="5"/>
  <c r="P975" i="5"/>
  <c r="Q975" i="5"/>
  <c r="T975" i="5"/>
  <c r="Y975" i="5"/>
  <c r="AF975" i="5"/>
  <c r="A976" i="5"/>
  <c r="I976" i="5"/>
  <c r="B976" i="5"/>
  <c r="AB976" i="5"/>
  <c r="S976" i="5"/>
  <c r="R976" i="5"/>
  <c r="C976" i="5"/>
  <c r="AC976" i="5"/>
  <c r="D976" i="5"/>
  <c r="H976" i="5"/>
  <c r="AA976" i="5"/>
  <c r="K976" i="5"/>
  <c r="L976" i="5"/>
  <c r="N976" i="5"/>
  <c r="P976" i="5"/>
  <c r="Q976" i="5"/>
  <c r="T976" i="5"/>
  <c r="Y976" i="5"/>
  <c r="AF976" i="5"/>
  <c r="A977" i="5"/>
  <c r="I977" i="5"/>
  <c r="B977" i="5"/>
  <c r="AB977" i="5"/>
  <c r="S977" i="5"/>
  <c r="R977" i="5"/>
  <c r="C977" i="5"/>
  <c r="AC977" i="5"/>
  <c r="D977" i="5"/>
  <c r="H977" i="5"/>
  <c r="AA977" i="5"/>
  <c r="K977" i="5"/>
  <c r="L977" i="5"/>
  <c r="N977" i="5"/>
  <c r="P977" i="5"/>
  <c r="Q977" i="5"/>
  <c r="T977" i="5"/>
  <c r="Y977" i="5"/>
  <c r="AF977" i="5"/>
  <c r="A978" i="5"/>
  <c r="I978" i="5"/>
  <c r="B978" i="5"/>
  <c r="AB978" i="5"/>
  <c r="S978" i="5"/>
  <c r="R978" i="5"/>
  <c r="C978" i="5"/>
  <c r="AC978" i="5"/>
  <c r="D978" i="5"/>
  <c r="H978" i="5"/>
  <c r="AA978" i="5"/>
  <c r="K978" i="5"/>
  <c r="L978" i="5"/>
  <c r="N978" i="5"/>
  <c r="P978" i="5"/>
  <c r="Q978" i="5"/>
  <c r="T978" i="5"/>
  <c r="Y978" i="5"/>
  <c r="AF978" i="5"/>
  <c r="A979" i="5"/>
  <c r="I979" i="5"/>
  <c r="B979" i="5"/>
  <c r="AB979" i="5"/>
  <c r="S979" i="5"/>
  <c r="R979" i="5"/>
  <c r="C979" i="5"/>
  <c r="AC979" i="5"/>
  <c r="D979" i="5"/>
  <c r="H979" i="5"/>
  <c r="AA979" i="5"/>
  <c r="K979" i="5"/>
  <c r="L979" i="5"/>
  <c r="N979" i="5"/>
  <c r="P979" i="5"/>
  <c r="Q979" i="5"/>
  <c r="T979" i="5"/>
  <c r="Y979" i="5"/>
  <c r="AF979" i="5"/>
  <c r="A980" i="5"/>
  <c r="I980" i="5"/>
  <c r="B980" i="5"/>
  <c r="AB980" i="5"/>
  <c r="S980" i="5"/>
  <c r="R980" i="5"/>
  <c r="C980" i="5"/>
  <c r="AC980" i="5"/>
  <c r="D980" i="5"/>
  <c r="H980" i="5"/>
  <c r="AA980" i="5"/>
  <c r="K980" i="5"/>
  <c r="L980" i="5"/>
  <c r="N980" i="5"/>
  <c r="P980" i="5"/>
  <c r="Q980" i="5"/>
  <c r="T980" i="5"/>
  <c r="Y980" i="5"/>
  <c r="AF980" i="5"/>
  <c r="A981" i="5"/>
  <c r="I981" i="5"/>
  <c r="B981" i="5"/>
  <c r="AB981" i="5"/>
  <c r="S981" i="5"/>
  <c r="R981" i="5"/>
  <c r="C981" i="5"/>
  <c r="AC981" i="5"/>
  <c r="D981" i="5"/>
  <c r="H981" i="5"/>
  <c r="AA981" i="5"/>
  <c r="K981" i="5"/>
  <c r="L981" i="5"/>
  <c r="N981" i="5"/>
  <c r="P981" i="5"/>
  <c r="Q981" i="5"/>
  <c r="T981" i="5"/>
  <c r="Y981" i="5"/>
  <c r="AF981" i="5"/>
  <c r="A982" i="5"/>
  <c r="I982" i="5"/>
  <c r="B982" i="5"/>
  <c r="AB982" i="5"/>
  <c r="S982" i="5"/>
  <c r="R982" i="5"/>
  <c r="C982" i="5"/>
  <c r="AC982" i="5"/>
  <c r="D982" i="5"/>
  <c r="H982" i="5"/>
  <c r="AA982" i="5"/>
  <c r="K982" i="5"/>
  <c r="L982" i="5"/>
  <c r="N982" i="5"/>
  <c r="P982" i="5"/>
  <c r="Q982" i="5"/>
  <c r="T982" i="5"/>
  <c r="Y982" i="5"/>
  <c r="AF982" i="5"/>
  <c r="A983" i="5"/>
  <c r="I983" i="5"/>
  <c r="B983" i="5"/>
  <c r="AB983" i="5"/>
  <c r="S983" i="5"/>
  <c r="R983" i="5"/>
  <c r="C983" i="5"/>
  <c r="AC983" i="5"/>
  <c r="D983" i="5"/>
  <c r="H983" i="5"/>
  <c r="AA983" i="5"/>
  <c r="K983" i="5"/>
  <c r="L983" i="5"/>
  <c r="N983" i="5"/>
  <c r="P983" i="5"/>
  <c r="Q983" i="5"/>
  <c r="T983" i="5"/>
  <c r="Y983" i="5"/>
  <c r="AF983" i="5"/>
  <c r="A984" i="5"/>
  <c r="I984" i="5"/>
  <c r="B984" i="5"/>
  <c r="AB984" i="5"/>
  <c r="S984" i="5"/>
  <c r="R984" i="5"/>
  <c r="C984" i="5"/>
  <c r="AC984" i="5"/>
  <c r="D984" i="5"/>
  <c r="H984" i="5"/>
  <c r="AA984" i="5"/>
  <c r="K984" i="5"/>
  <c r="L984" i="5"/>
  <c r="N984" i="5"/>
  <c r="P984" i="5"/>
  <c r="Q984" i="5"/>
  <c r="T984" i="5"/>
  <c r="Y984" i="5"/>
  <c r="AF984" i="5"/>
  <c r="A985" i="5"/>
  <c r="I985" i="5"/>
  <c r="B985" i="5"/>
  <c r="AB985" i="5"/>
  <c r="S985" i="5"/>
  <c r="R985" i="5"/>
  <c r="C985" i="5"/>
  <c r="AC985" i="5"/>
  <c r="D985" i="5"/>
  <c r="H985" i="5"/>
  <c r="AA985" i="5"/>
  <c r="K985" i="5"/>
  <c r="L985" i="5"/>
  <c r="N985" i="5"/>
  <c r="P985" i="5"/>
  <c r="Q985" i="5"/>
  <c r="T985" i="5"/>
  <c r="Y985" i="5"/>
  <c r="AF985" i="5"/>
  <c r="A986" i="5"/>
  <c r="I986" i="5"/>
  <c r="B986" i="5"/>
  <c r="AB986" i="5"/>
  <c r="S986" i="5"/>
  <c r="R986" i="5"/>
  <c r="C986" i="5"/>
  <c r="AC986" i="5"/>
  <c r="D986" i="5"/>
  <c r="H986" i="5"/>
  <c r="AA986" i="5"/>
  <c r="K986" i="5"/>
  <c r="L986" i="5"/>
  <c r="N986" i="5"/>
  <c r="P986" i="5"/>
  <c r="Q986" i="5"/>
  <c r="T986" i="5"/>
  <c r="Y986" i="5"/>
  <c r="AF986" i="5"/>
  <c r="A987" i="5"/>
  <c r="I987" i="5"/>
  <c r="B987" i="5"/>
  <c r="AB987" i="5"/>
  <c r="S987" i="5"/>
  <c r="R987" i="5"/>
  <c r="C987" i="5"/>
  <c r="AC987" i="5"/>
  <c r="D987" i="5"/>
  <c r="H987" i="5"/>
  <c r="AA987" i="5"/>
  <c r="K987" i="5"/>
  <c r="L987" i="5"/>
  <c r="N987" i="5"/>
  <c r="P987" i="5"/>
  <c r="Q987" i="5"/>
  <c r="T987" i="5"/>
  <c r="Y987" i="5"/>
  <c r="AF987" i="5"/>
  <c r="A988" i="5"/>
  <c r="I988" i="5"/>
  <c r="B988" i="5"/>
  <c r="AB988" i="5"/>
  <c r="S988" i="5"/>
  <c r="R988" i="5"/>
  <c r="C988" i="5"/>
  <c r="AC988" i="5"/>
  <c r="D988" i="5"/>
  <c r="H988" i="5"/>
  <c r="AA988" i="5"/>
  <c r="K988" i="5"/>
  <c r="L988" i="5"/>
  <c r="N988" i="5"/>
  <c r="P988" i="5"/>
  <c r="Q988" i="5"/>
  <c r="T988" i="5"/>
  <c r="Y988" i="5"/>
  <c r="AF988" i="5"/>
  <c r="A989" i="5"/>
  <c r="I989" i="5"/>
  <c r="B989" i="5"/>
  <c r="AB989" i="5"/>
  <c r="S989" i="5"/>
  <c r="R989" i="5"/>
  <c r="C989" i="5"/>
  <c r="AC989" i="5"/>
  <c r="D989" i="5"/>
  <c r="H989" i="5"/>
  <c r="AA989" i="5"/>
  <c r="K989" i="5"/>
  <c r="L989" i="5"/>
  <c r="N989" i="5"/>
  <c r="P989" i="5"/>
  <c r="Q989" i="5"/>
  <c r="T989" i="5"/>
  <c r="Y989" i="5"/>
  <c r="AF989" i="5"/>
  <c r="A990" i="5"/>
  <c r="I990" i="5"/>
  <c r="B990" i="5"/>
  <c r="AB990" i="5"/>
  <c r="S990" i="5"/>
  <c r="R990" i="5"/>
  <c r="C990" i="5"/>
  <c r="AC990" i="5"/>
  <c r="D990" i="5"/>
  <c r="H990" i="5"/>
  <c r="AA990" i="5"/>
  <c r="K990" i="5"/>
  <c r="L990" i="5"/>
  <c r="N990" i="5"/>
  <c r="P990" i="5"/>
  <c r="Q990" i="5"/>
  <c r="T990" i="5"/>
  <c r="Y990" i="5"/>
  <c r="AF990" i="5"/>
  <c r="A991" i="5"/>
  <c r="I991" i="5"/>
  <c r="B991" i="5"/>
  <c r="Y991" i="5"/>
  <c r="S991" i="5"/>
  <c r="R991" i="5"/>
  <c r="C991" i="5"/>
  <c r="D991" i="5"/>
  <c r="H991" i="5"/>
  <c r="K991" i="5"/>
  <c r="L991" i="5"/>
  <c r="N991" i="5"/>
  <c r="P991" i="5"/>
  <c r="Q991" i="5"/>
  <c r="T991" i="5"/>
  <c r="AA991" i="5"/>
  <c r="AB991" i="5"/>
  <c r="AC991" i="5"/>
  <c r="AF991" i="5"/>
  <c r="A992" i="5"/>
  <c r="I992" i="5"/>
  <c r="B992" i="5"/>
  <c r="Y992" i="5"/>
  <c r="S992" i="5"/>
  <c r="R992" i="5"/>
  <c r="C992" i="5"/>
  <c r="D992" i="5"/>
  <c r="H992" i="5"/>
  <c r="K992" i="5"/>
  <c r="L992" i="5"/>
  <c r="N992" i="5"/>
  <c r="P992" i="5"/>
  <c r="Q992" i="5"/>
  <c r="T992" i="5"/>
  <c r="AA992" i="5"/>
  <c r="AB992" i="5"/>
  <c r="AC992" i="5"/>
  <c r="AF992" i="5"/>
  <c r="A993" i="5"/>
  <c r="I993" i="5"/>
  <c r="B993" i="5"/>
  <c r="Y993" i="5"/>
  <c r="S993" i="5"/>
  <c r="R993" i="5"/>
  <c r="C993" i="5"/>
  <c r="D993" i="5"/>
  <c r="H993" i="5"/>
  <c r="K993" i="5"/>
  <c r="L993" i="5"/>
  <c r="N993" i="5"/>
  <c r="P993" i="5"/>
  <c r="Q993" i="5"/>
  <c r="T993" i="5"/>
  <c r="AA993" i="5"/>
  <c r="AB993" i="5"/>
  <c r="AC993" i="5"/>
  <c r="AF993" i="5"/>
  <c r="A994" i="5"/>
  <c r="I994" i="5"/>
  <c r="B994" i="5"/>
  <c r="Y994" i="5"/>
  <c r="S994" i="5"/>
  <c r="R994" i="5"/>
  <c r="C994" i="5"/>
  <c r="D994" i="5"/>
  <c r="H994" i="5"/>
  <c r="K994" i="5"/>
  <c r="L994" i="5"/>
  <c r="N994" i="5"/>
  <c r="P994" i="5"/>
  <c r="Q994" i="5"/>
  <c r="T994" i="5"/>
  <c r="AA994" i="5"/>
  <c r="AB994" i="5"/>
  <c r="AC994" i="5"/>
  <c r="AF994" i="5"/>
  <c r="A995" i="5"/>
  <c r="I995" i="5"/>
  <c r="B995" i="5"/>
  <c r="Y995" i="5"/>
  <c r="S995" i="5"/>
  <c r="R995" i="5"/>
  <c r="C995" i="5"/>
  <c r="D995" i="5"/>
  <c r="H995" i="5"/>
  <c r="K995" i="5"/>
  <c r="L995" i="5"/>
  <c r="N995" i="5"/>
  <c r="P995" i="5"/>
  <c r="Q995" i="5"/>
  <c r="T995" i="5"/>
  <c r="AA995" i="5"/>
  <c r="AB995" i="5"/>
  <c r="AC995" i="5"/>
  <c r="AF995" i="5"/>
  <c r="A996" i="5"/>
  <c r="I996" i="5"/>
  <c r="B996" i="5"/>
  <c r="Y996" i="5"/>
  <c r="S996" i="5"/>
  <c r="R996" i="5"/>
  <c r="C996" i="5"/>
  <c r="D996" i="5"/>
  <c r="H996" i="5"/>
  <c r="K996" i="5"/>
  <c r="L996" i="5"/>
  <c r="N996" i="5"/>
  <c r="P996" i="5"/>
  <c r="Q996" i="5"/>
  <c r="T996" i="5"/>
  <c r="AA996" i="5"/>
  <c r="AB996" i="5"/>
  <c r="AC996" i="5"/>
  <c r="AF996" i="5"/>
  <c r="A997" i="5"/>
  <c r="I997" i="5"/>
  <c r="B997" i="5"/>
  <c r="Y997" i="5"/>
  <c r="S997" i="5"/>
  <c r="R997" i="5"/>
  <c r="C997" i="5"/>
  <c r="D997" i="5"/>
  <c r="H997" i="5"/>
  <c r="K997" i="5"/>
  <c r="L997" i="5"/>
  <c r="N997" i="5"/>
  <c r="P997" i="5"/>
  <c r="Q997" i="5"/>
  <c r="T997" i="5"/>
  <c r="AA997" i="5"/>
  <c r="AB997" i="5"/>
  <c r="AC997" i="5"/>
  <c r="AF997" i="5"/>
  <c r="A998" i="5"/>
  <c r="I998" i="5"/>
  <c r="B998" i="5"/>
  <c r="Y998" i="5"/>
  <c r="S998" i="5"/>
  <c r="R998" i="5"/>
  <c r="C998" i="5"/>
  <c r="D998" i="5"/>
  <c r="H998" i="5"/>
  <c r="K998" i="5"/>
  <c r="L998" i="5"/>
  <c r="N998" i="5"/>
  <c r="P998" i="5"/>
  <c r="Q998" i="5"/>
  <c r="T998" i="5"/>
  <c r="AA998" i="5"/>
  <c r="AB998" i="5"/>
  <c r="AC998" i="5"/>
  <c r="AF998" i="5"/>
  <c r="A999" i="5"/>
  <c r="I999" i="5"/>
  <c r="B999" i="5"/>
  <c r="Y999" i="5"/>
  <c r="S999" i="5"/>
  <c r="R999" i="5"/>
  <c r="C999" i="5"/>
  <c r="D999" i="5"/>
  <c r="H999" i="5"/>
  <c r="K999" i="5"/>
  <c r="L999" i="5"/>
  <c r="N999" i="5"/>
  <c r="P999" i="5"/>
  <c r="Q999" i="5"/>
  <c r="T999" i="5"/>
  <c r="AA999" i="5"/>
  <c r="AB999" i="5"/>
  <c r="AC999" i="5"/>
  <c r="AF999" i="5"/>
  <c r="A1000" i="5"/>
  <c r="I1000" i="5"/>
  <c r="B1000" i="5"/>
  <c r="Y1000" i="5"/>
  <c r="S1000" i="5"/>
  <c r="R1000" i="5"/>
  <c r="C1000" i="5"/>
  <c r="D1000" i="5"/>
  <c r="H1000" i="5"/>
  <c r="K1000" i="5"/>
  <c r="L1000" i="5"/>
  <c r="N1000" i="5"/>
  <c r="P1000" i="5"/>
  <c r="Q1000" i="5"/>
  <c r="T1000" i="5"/>
  <c r="AA1000" i="5"/>
  <c r="AB1000" i="5"/>
  <c r="AC1000" i="5"/>
  <c r="AF1000" i="5"/>
  <c r="A1001" i="5"/>
  <c r="I1001" i="5"/>
  <c r="B1001" i="5"/>
  <c r="Y1001" i="5"/>
  <c r="S1001" i="5"/>
  <c r="R1001" i="5"/>
  <c r="C1001" i="5"/>
  <c r="D1001" i="5"/>
  <c r="H1001" i="5"/>
  <c r="K1001" i="5"/>
  <c r="L1001" i="5"/>
  <c r="N1001" i="5"/>
  <c r="P1001" i="5"/>
  <c r="Q1001" i="5"/>
  <c r="T1001" i="5"/>
  <c r="AA1001" i="5"/>
  <c r="AB1001" i="5"/>
  <c r="AC1001" i="5"/>
  <c r="AF1001" i="5"/>
  <c r="A1002" i="5"/>
  <c r="I1002" i="5"/>
  <c r="B1002" i="5"/>
  <c r="Y1002" i="5"/>
  <c r="S1002" i="5"/>
  <c r="R1002" i="5"/>
  <c r="C1002" i="5"/>
  <c r="D1002" i="5"/>
  <c r="H1002" i="5"/>
  <c r="K1002" i="5"/>
  <c r="L1002" i="5"/>
  <c r="N1002" i="5"/>
  <c r="P1002" i="5"/>
  <c r="Q1002" i="5"/>
  <c r="T1002" i="5"/>
  <c r="AA1002" i="5"/>
  <c r="AB1002" i="5"/>
  <c r="AC1002" i="5"/>
  <c r="AF1002" i="5"/>
  <c r="A1003" i="5"/>
  <c r="I1003" i="5"/>
  <c r="B1003" i="5"/>
  <c r="Y1003" i="5"/>
  <c r="S1003" i="5"/>
  <c r="R1003" i="5"/>
  <c r="C1003" i="5"/>
  <c r="D1003" i="5"/>
  <c r="H1003" i="5"/>
  <c r="K1003" i="5"/>
  <c r="L1003" i="5"/>
  <c r="N1003" i="5"/>
  <c r="P1003" i="5"/>
  <c r="Q1003" i="5"/>
  <c r="T1003" i="5"/>
  <c r="AA1003" i="5"/>
  <c r="AB1003" i="5"/>
  <c r="AC1003" i="5"/>
  <c r="AF1003" i="5"/>
  <c r="A1004" i="5"/>
  <c r="I1004" i="5"/>
  <c r="B1004" i="5"/>
  <c r="Y1004" i="5"/>
  <c r="S1004" i="5"/>
  <c r="R1004" i="5"/>
  <c r="C1004" i="5"/>
  <c r="D1004" i="5"/>
  <c r="H1004" i="5"/>
  <c r="K1004" i="5"/>
  <c r="L1004" i="5"/>
  <c r="N1004" i="5"/>
  <c r="P1004" i="5"/>
  <c r="Q1004" i="5"/>
  <c r="T1004" i="5"/>
  <c r="AA1004" i="5"/>
  <c r="AB1004" i="5"/>
  <c r="AC1004" i="5"/>
  <c r="AF1004" i="5"/>
  <c r="A1005" i="5"/>
  <c r="I1005" i="5"/>
  <c r="B1005" i="5"/>
  <c r="Y1005" i="5"/>
  <c r="S1005" i="5"/>
  <c r="R1005" i="5"/>
  <c r="C1005" i="5"/>
  <c r="D1005" i="5"/>
  <c r="H1005" i="5"/>
  <c r="K1005" i="5"/>
  <c r="L1005" i="5"/>
  <c r="N1005" i="5"/>
  <c r="P1005" i="5"/>
  <c r="Q1005" i="5"/>
  <c r="T1005" i="5"/>
  <c r="AA1005" i="5"/>
  <c r="AB1005" i="5"/>
  <c r="AC1005" i="5"/>
  <c r="AF1005" i="5"/>
  <c r="A1006" i="5"/>
  <c r="I1006" i="5"/>
  <c r="B1006" i="5"/>
  <c r="Y1006" i="5"/>
  <c r="S1006" i="5"/>
  <c r="R1006" i="5"/>
  <c r="C1006" i="5"/>
  <c r="D1006" i="5"/>
  <c r="H1006" i="5"/>
  <c r="K1006" i="5"/>
  <c r="L1006" i="5"/>
  <c r="N1006" i="5"/>
  <c r="P1006" i="5"/>
  <c r="Q1006" i="5"/>
  <c r="T1006" i="5"/>
  <c r="AA1006" i="5"/>
  <c r="AB1006" i="5"/>
  <c r="AC1006" i="5"/>
  <c r="AF1006" i="5"/>
  <c r="A1007" i="5"/>
  <c r="I1007" i="5"/>
  <c r="B1007" i="5"/>
  <c r="Y1007" i="5"/>
  <c r="S1007" i="5"/>
  <c r="R1007" i="5"/>
  <c r="C1007" i="5"/>
  <c r="D1007" i="5"/>
  <c r="H1007" i="5"/>
  <c r="K1007" i="5"/>
  <c r="L1007" i="5"/>
  <c r="N1007" i="5"/>
  <c r="P1007" i="5"/>
  <c r="Q1007" i="5"/>
  <c r="T1007" i="5"/>
  <c r="AA1007" i="5"/>
  <c r="AB1007" i="5"/>
  <c r="AC1007" i="5"/>
  <c r="AF1007" i="5"/>
  <c r="A1008" i="5"/>
  <c r="I1008" i="5"/>
  <c r="B1008" i="5"/>
  <c r="Y1008" i="5"/>
  <c r="S1008" i="5"/>
  <c r="R1008" i="5"/>
  <c r="C1008" i="5"/>
  <c r="D1008" i="5"/>
  <c r="H1008" i="5"/>
  <c r="K1008" i="5"/>
  <c r="L1008" i="5"/>
  <c r="N1008" i="5"/>
  <c r="P1008" i="5"/>
  <c r="Q1008" i="5"/>
  <c r="T1008" i="5"/>
  <c r="AA1008" i="5"/>
  <c r="AB1008" i="5"/>
  <c r="AC1008" i="5"/>
  <c r="AF1008" i="5"/>
  <c r="A1009" i="5"/>
  <c r="I1009" i="5"/>
  <c r="B1009" i="5"/>
  <c r="Y1009" i="5"/>
  <c r="S1009" i="5"/>
  <c r="R1009" i="5"/>
  <c r="C1009" i="5"/>
  <c r="D1009" i="5"/>
  <c r="H1009" i="5"/>
  <c r="K1009" i="5"/>
  <c r="L1009" i="5"/>
  <c r="N1009" i="5"/>
  <c r="P1009" i="5"/>
  <c r="Q1009" i="5"/>
  <c r="T1009" i="5"/>
  <c r="AA1009" i="5"/>
  <c r="AB1009" i="5"/>
  <c r="AC1009" i="5"/>
  <c r="AF1009" i="5"/>
  <c r="A1010" i="5"/>
  <c r="I1010" i="5"/>
  <c r="B1010" i="5"/>
  <c r="AB1010" i="5"/>
  <c r="S1010" i="5"/>
  <c r="R1010" i="5"/>
  <c r="C1010" i="5"/>
  <c r="AC1010" i="5"/>
  <c r="D1010" i="5"/>
  <c r="H1010" i="5"/>
  <c r="AA1010" i="5"/>
  <c r="K1010" i="5"/>
  <c r="L1010" i="5"/>
  <c r="N1010" i="5"/>
  <c r="P1010" i="5"/>
  <c r="Q1010" i="5"/>
  <c r="T1010" i="5"/>
  <c r="Y1010" i="5"/>
  <c r="AF1010" i="5"/>
  <c r="A1011" i="5"/>
  <c r="I1011" i="5"/>
  <c r="B1011" i="5"/>
  <c r="AB1011" i="5"/>
  <c r="S1011" i="5"/>
  <c r="R1011" i="5"/>
  <c r="C1011" i="5"/>
  <c r="AC1011" i="5"/>
  <c r="D1011" i="5"/>
  <c r="H1011" i="5"/>
  <c r="AA1011" i="5"/>
  <c r="K1011" i="5"/>
  <c r="L1011" i="5"/>
  <c r="N1011" i="5"/>
  <c r="P1011" i="5"/>
  <c r="Q1011" i="5"/>
  <c r="T1011" i="5"/>
  <c r="Y1011" i="5"/>
  <c r="AF1011" i="5"/>
  <c r="A1012" i="5"/>
  <c r="I1012" i="5"/>
  <c r="B1012" i="5"/>
  <c r="AB1012" i="5"/>
  <c r="S1012" i="5"/>
  <c r="R1012" i="5"/>
  <c r="C1012" i="5"/>
  <c r="AC1012" i="5"/>
  <c r="D1012" i="5"/>
  <c r="H1012" i="5"/>
  <c r="AA1012" i="5"/>
  <c r="K1012" i="5"/>
  <c r="L1012" i="5"/>
  <c r="N1012" i="5"/>
  <c r="P1012" i="5"/>
  <c r="Q1012" i="5"/>
  <c r="T1012" i="5"/>
  <c r="Y1012" i="5"/>
  <c r="AF1012" i="5"/>
  <c r="A1013" i="5"/>
  <c r="I1013" i="5"/>
  <c r="B1013" i="5"/>
  <c r="AB1013" i="5"/>
  <c r="S1013" i="5"/>
  <c r="R1013" i="5"/>
  <c r="C1013" i="5"/>
  <c r="AC1013" i="5"/>
  <c r="D1013" i="5"/>
  <c r="H1013" i="5"/>
  <c r="AA1013" i="5"/>
  <c r="K1013" i="5"/>
  <c r="L1013" i="5"/>
  <c r="N1013" i="5"/>
  <c r="P1013" i="5"/>
  <c r="Q1013" i="5"/>
  <c r="T1013" i="5"/>
  <c r="Y1013" i="5"/>
  <c r="AF1013" i="5"/>
  <c r="A1014" i="5"/>
  <c r="I1014" i="5"/>
  <c r="B1014" i="5"/>
  <c r="AB1014" i="5"/>
  <c r="S1014" i="5"/>
  <c r="R1014" i="5"/>
  <c r="C1014" i="5"/>
  <c r="AC1014" i="5"/>
  <c r="D1014" i="5"/>
  <c r="H1014" i="5"/>
  <c r="AA1014" i="5"/>
  <c r="K1014" i="5"/>
  <c r="L1014" i="5"/>
  <c r="N1014" i="5"/>
  <c r="P1014" i="5"/>
  <c r="Q1014" i="5"/>
  <c r="T1014" i="5"/>
  <c r="Y1014" i="5"/>
  <c r="AF1014" i="5"/>
  <c r="A1015" i="5"/>
  <c r="I1015" i="5"/>
  <c r="B1015" i="5"/>
  <c r="AB1015" i="5"/>
  <c r="S1015" i="5"/>
  <c r="R1015" i="5"/>
  <c r="C1015" i="5"/>
  <c r="AC1015" i="5"/>
  <c r="D1015" i="5"/>
  <c r="H1015" i="5"/>
  <c r="AA1015" i="5"/>
  <c r="K1015" i="5"/>
  <c r="L1015" i="5"/>
  <c r="N1015" i="5"/>
  <c r="P1015" i="5"/>
  <c r="Q1015" i="5"/>
  <c r="T1015" i="5"/>
  <c r="Y1015" i="5"/>
  <c r="AF1015" i="5"/>
  <c r="A1016" i="5"/>
  <c r="I1016" i="5"/>
  <c r="B1016" i="5"/>
  <c r="AB1016" i="5"/>
  <c r="S1016" i="5"/>
  <c r="R1016" i="5"/>
  <c r="C1016" i="5"/>
  <c r="AC1016" i="5"/>
  <c r="D1016" i="5"/>
  <c r="H1016" i="5"/>
  <c r="AA1016" i="5"/>
  <c r="K1016" i="5"/>
  <c r="L1016" i="5"/>
  <c r="N1016" i="5"/>
  <c r="P1016" i="5"/>
  <c r="Q1016" i="5"/>
  <c r="T1016" i="5"/>
  <c r="Y1016" i="5"/>
  <c r="AF1016" i="5"/>
  <c r="A1017" i="5"/>
  <c r="I1017" i="5"/>
  <c r="B1017" i="5"/>
  <c r="AB1017" i="5"/>
  <c r="S1017" i="5"/>
  <c r="R1017" i="5"/>
  <c r="C1017" i="5"/>
  <c r="AC1017" i="5"/>
  <c r="D1017" i="5"/>
  <c r="H1017" i="5"/>
  <c r="AA1017" i="5"/>
  <c r="K1017" i="5"/>
  <c r="L1017" i="5"/>
  <c r="N1017" i="5"/>
  <c r="P1017" i="5"/>
  <c r="Q1017" i="5"/>
  <c r="T1017" i="5"/>
  <c r="Y1017" i="5"/>
  <c r="AF1017" i="5"/>
  <c r="A1018" i="5"/>
  <c r="I1018" i="5"/>
  <c r="B1018" i="5"/>
  <c r="AB1018" i="5"/>
  <c r="S1018" i="5"/>
  <c r="R1018" i="5"/>
  <c r="C1018" i="5"/>
  <c r="AC1018" i="5"/>
  <c r="D1018" i="5"/>
  <c r="H1018" i="5"/>
  <c r="AA1018" i="5"/>
  <c r="K1018" i="5"/>
  <c r="L1018" i="5"/>
  <c r="N1018" i="5"/>
  <c r="P1018" i="5"/>
  <c r="Q1018" i="5"/>
  <c r="T1018" i="5"/>
  <c r="Y1018" i="5"/>
  <c r="AF1018" i="5"/>
  <c r="A1019" i="5"/>
  <c r="I1019" i="5"/>
  <c r="B1019" i="5"/>
  <c r="AB1019" i="5"/>
  <c r="S1019" i="5"/>
  <c r="R1019" i="5"/>
  <c r="C1019" i="5"/>
  <c r="AC1019" i="5"/>
  <c r="D1019" i="5"/>
  <c r="H1019" i="5"/>
  <c r="AA1019" i="5"/>
  <c r="K1019" i="5"/>
  <c r="L1019" i="5"/>
  <c r="N1019" i="5"/>
  <c r="P1019" i="5"/>
  <c r="Q1019" i="5"/>
  <c r="T1019" i="5"/>
  <c r="Y1019" i="5"/>
  <c r="AF1019" i="5"/>
  <c r="A1020" i="5"/>
  <c r="I1020" i="5"/>
  <c r="B1020" i="5"/>
  <c r="AB1020" i="5"/>
  <c r="S1020" i="5"/>
  <c r="R1020" i="5"/>
  <c r="C1020" i="5"/>
  <c r="AC1020" i="5"/>
  <c r="D1020" i="5"/>
  <c r="H1020" i="5"/>
  <c r="AA1020" i="5"/>
  <c r="K1020" i="5"/>
  <c r="L1020" i="5"/>
  <c r="N1020" i="5"/>
  <c r="P1020" i="5"/>
  <c r="Q1020" i="5"/>
  <c r="T1020" i="5"/>
  <c r="Y1020" i="5"/>
  <c r="AF1020" i="5"/>
  <c r="A1021" i="5"/>
  <c r="I1021" i="5"/>
  <c r="B1021" i="5"/>
  <c r="AB1021" i="5"/>
  <c r="S1021" i="5"/>
  <c r="R1021" i="5"/>
  <c r="C1021" i="5"/>
  <c r="AC1021" i="5"/>
  <c r="D1021" i="5"/>
  <c r="H1021" i="5"/>
  <c r="AA1021" i="5"/>
  <c r="K1021" i="5"/>
  <c r="L1021" i="5"/>
  <c r="N1021" i="5"/>
  <c r="P1021" i="5"/>
  <c r="Q1021" i="5"/>
  <c r="T1021" i="5"/>
  <c r="Y1021" i="5"/>
  <c r="AF1021" i="5"/>
  <c r="A1022" i="5"/>
  <c r="I1022" i="5"/>
  <c r="B1022" i="5"/>
  <c r="AB1022" i="5"/>
  <c r="S1022" i="5"/>
  <c r="R1022" i="5"/>
  <c r="C1022" i="5"/>
  <c r="AC1022" i="5"/>
  <c r="D1022" i="5"/>
  <c r="H1022" i="5"/>
  <c r="AA1022" i="5"/>
  <c r="K1022" i="5"/>
  <c r="L1022" i="5"/>
  <c r="N1022" i="5"/>
  <c r="P1022" i="5"/>
  <c r="Q1022" i="5"/>
  <c r="T1022" i="5"/>
  <c r="Y1022" i="5"/>
  <c r="AF1022" i="5"/>
  <c r="A1023" i="5"/>
  <c r="I1023" i="5"/>
  <c r="B1023" i="5"/>
  <c r="AB1023" i="5"/>
  <c r="S1023" i="5"/>
  <c r="R1023" i="5"/>
  <c r="C1023" i="5"/>
  <c r="AC1023" i="5"/>
  <c r="D1023" i="5"/>
  <c r="H1023" i="5"/>
  <c r="AA1023" i="5"/>
  <c r="K1023" i="5"/>
  <c r="L1023" i="5"/>
  <c r="N1023" i="5"/>
  <c r="P1023" i="5"/>
  <c r="Q1023" i="5"/>
  <c r="T1023" i="5"/>
  <c r="Y1023" i="5"/>
  <c r="AF1023" i="5"/>
  <c r="A1024" i="5"/>
  <c r="I1024" i="5"/>
  <c r="B1024" i="5"/>
  <c r="AB1024" i="5"/>
  <c r="S1024" i="5"/>
  <c r="R1024" i="5"/>
  <c r="C1024" i="5"/>
  <c r="AC1024" i="5"/>
  <c r="D1024" i="5"/>
  <c r="H1024" i="5"/>
  <c r="AA1024" i="5"/>
  <c r="K1024" i="5"/>
  <c r="L1024" i="5"/>
  <c r="N1024" i="5"/>
  <c r="P1024" i="5"/>
  <c r="Q1024" i="5"/>
  <c r="T1024" i="5"/>
  <c r="Y1024" i="5"/>
  <c r="AF1024" i="5"/>
  <c r="A1025" i="5"/>
  <c r="I1025" i="5"/>
  <c r="B1025" i="5"/>
  <c r="AB1025" i="5"/>
  <c r="S1025" i="5"/>
  <c r="R1025" i="5"/>
  <c r="C1025" i="5"/>
  <c r="AC1025" i="5"/>
  <c r="D1025" i="5"/>
  <c r="H1025" i="5"/>
  <c r="AA1025" i="5"/>
  <c r="K1025" i="5"/>
  <c r="L1025" i="5"/>
  <c r="N1025" i="5"/>
  <c r="P1025" i="5"/>
  <c r="Q1025" i="5"/>
  <c r="T1025" i="5"/>
  <c r="Y1025" i="5"/>
  <c r="AF1025" i="5"/>
  <c r="A1026" i="5"/>
  <c r="I1026" i="5"/>
  <c r="B1026" i="5"/>
  <c r="AB1026" i="5"/>
  <c r="S1026" i="5"/>
  <c r="R1026" i="5"/>
  <c r="C1026" i="5"/>
  <c r="AC1026" i="5"/>
  <c r="D1026" i="5"/>
  <c r="H1026" i="5"/>
  <c r="AA1026" i="5"/>
  <c r="K1026" i="5"/>
  <c r="L1026" i="5"/>
  <c r="N1026" i="5"/>
  <c r="P1026" i="5"/>
  <c r="Q1026" i="5"/>
  <c r="T1026" i="5"/>
  <c r="Y1026" i="5"/>
  <c r="AF1026" i="5"/>
  <c r="A1027" i="5"/>
  <c r="I1027" i="5"/>
  <c r="B1027" i="5"/>
  <c r="AB1027" i="5"/>
  <c r="S1027" i="5"/>
  <c r="R1027" i="5"/>
  <c r="C1027" i="5"/>
  <c r="AC1027" i="5"/>
  <c r="D1027" i="5"/>
  <c r="H1027" i="5"/>
  <c r="AA1027" i="5"/>
  <c r="K1027" i="5"/>
  <c r="L1027" i="5"/>
  <c r="N1027" i="5"/>
  <c r="P1027" i="5"/>
  <c r="Q1027" i="5"/>
  <c r="T1027" i="5"/>
  <c r="Y1027" i="5"/>
  <c r="AF1027" i="5"/>
  <c r="A1028" i="5"/>
  <c r="I1028" i="5"/>
  <c r="B1028" i="5"/>
  <c r="AB1028" i="5"/>
  <c r="S1028" i="5"/>
  <c r="R1028" i="5"/>
  <c r="C1028" i="5"/>
  <c r="AC1028" i="5"/>
  <c r="D1028" i="5"/>
  <c r="H1028" i="5"/>
  <c r="AA1028" i="5"/>
  <c r="K1028" i="5"/>
  <c r="L1028" i="5"/>
  <c r="N1028" i="5"/>
  <c r="P1028" i="5"/>
  <c r="Q1028" i="5"/>
  <c r="T1028" i="5"/>
  <c r="Y1028" i="5"/>
  <c r="AF1028" i="5"/>
  <c r="A1029" i="5"/>
  <c r="I1029" i="5"/>
  <c r="B1029" i="5"/>
  <c r="AB1029" i="5"/>
  <c r="S1029" i="5"/>
  <c r="R1029" i="5"/>
  <c r="C1029" i="5"/>
  <c r="AC1029" i="5"/>
  <c r="D1029" i="5"/>
  <c r="H1029" i="5"/>
  <c r="AA1029" i="5"/>
  <c r="K1029" i="5"/>
  <c r="L1029" i="5"/>
  <c r="N1029" i="5"/>
  <c r="P1029" i="5"/>
  <c r="Q1029" i="5"/>
  <c r="T1029" i="5"/>
  <c r="Y1029" i="5"/>
  <c r="AF1029" i="5"/>
  <c r="A1030" i="5"/>
  <c r="I1030" i="5"/>
  <c r="B1030" i="5"/>
  <c r="AB1030" i="5"/>
  <c r="S1030" i="5"/>
  <c r="R1030" i="5"/>
  <c r="C1030" i="5"/>
  <c r="AC1030" i="5"/>
  <c r="D1030" i="5"/>
  <c r="H1030" i="5"/>
  <c r="AA1030" i="5"/>
  <c r="K1030" i="5"/>
  <c r="L1030" i="5"/>
  <c r="N1030" i="5"/>
  <c r="P1030" i="5"/>
  <c r="Q1030" i="5"/>
  <c r="T1030" i="5"/>
  <c r="Y1030" i="5"/>
  <c r="AF1030" i="5"/>
  <c r="A1031" i="5"/>
  <c r="I1031" i="5"/>
  <c r="B1031" i="5"/>
  <c r="AB1031" i="5"/>
  <c r="S1031" i="5"/>
  <c r="R1031" i="5"/>
  <c r="C1031" i="5"/>
  <c r="AC1031" i="5"/>
  <c r="D1031" i="5"/>
  <c r="H1031" i="5"/>
  <c r="AA1031" i="5"/>
  <c r="K1031" i="5"/>
  <c r="L1031" i="5"/>
  <c r="N1031" i="5"/>
  <c r="P1031" i="5"/>
  <c r="Q1031" i="5"/>
  <c r="T1031" i="5"/>
  <c r="Y1031" i="5"/>
  <c r="AF1031" i="5"/>
  <c r="A1032" i="5"/>
  <c r="I1032" i="5"/>
  <c r="B1032" i="5"/>
  <c r="AB1032" i="5"/>
  <c r="S1032" i="5"/>
  <c r="R1032" i="5"/>
  <c r="C1032" i="5"/>
  <c r="AC1032" i="5"/>
  <c r="D1032" i="5"/>
  <c r="H1032" i="5"/>
  <c r="AA1032" i="5"/>
  <c r="K1032" i="5"/>
  <c r="L1032" i="5"/>
  <c r="N1032" i="5"/>
  <c r="P1032" i="5"/>
  <c r="Q1032" i="5"/>
  <c r="T1032" i="5"/>
  <c r="Y1032" i="5"/>
  <c r="AF1032" i="5"/>
  <c r="A1033" i="5"/>
  <c r="I1033" i="5"/>
  <c r="B1033" i="5"/>
  <c r="AB1033" i="5"/>
  <c r="S1033" i="5"/>
  <c r="R1033" i="5"/>
  <c r="C1033" i="5"/>
  <c r="AC1033" i="5"/>
  <c r="D1033" i="5"/>
  <c r="H1033" i="5"/>
  <c r="AA1033" i="5"/>
  <c r="K1033" i="5"/>
  <c r="L1033" i="5"/>
  <c r="N1033" i="5"/>
  <c r="P1033" i="5"/>
  <c r="Q1033" i="5"/>
  <c r="T1033" i="5"/>
  <c r="Y1033" i="5"/>
  <c r="AF1033" i="5"/>
  <c r="A1034" i="5"/>
  <c r="I1034" i="5"/>
  <c r="B1034" i="5"/>
  <c r="AB1034" i="5"/>
  <c r="S1034" i="5"/>
  <c r="R1034" i="5"/>
  <c r="C1034" i="5"/>
  <c r="AC1034" i="5"/>
  <c r="D1034" i="5"/>
  <c r="H1034" i="5"/>
  <c r="AA1034" i="5"/>
  <c r="K1034" i="5"/>
  <c r="L1034" i="5"/>
  <c r="N1034" i="5"/>
  <c r="P1034" i="5"/>
  <c r="Q1034" i="5"/>
  <c r="T1034" i="5"/>
  <c r="Y1034" i="5"/>
  <c r="AF1034" i="5"/>
  <c r="A1035" i="5"/>
  <c r="I1035" i="5"/>
  <c r="B1035" i="5"/>
  <c r="AB1035" i="5"/>
  <c r="S1035" i="5"/>
  <c r="R1035" i="5"/>
  <c r="C1035" i="5"/>
  <c r="AC1035" i="5"/>
  <c r="D1035" i="5"/>
  <c r="H1035" i="5"/>
  <c r="AA1035" i="5"/>
  <c r="K1035" i="5"/>
  <c r="L1035" i="5"/>
  <c r="N1035" i="5"/>
  <c r="P1035" i="5"/>
  <c r="Q1035" i="5"/>
  <c r="T1035" i="5"/>
  <c r="Y1035" i="5"/>
  <c r="AF1035" i="5"/>
  <c r="A1036" i="5"/>
  <c r="I1036" i="5"/>
  <c r="B1036" i="5"/>
  <c r="AB1036" i="5"/>
  <c r="S1036" i="5"/>
  <c r="R1036" i="5"/>
  <c r="C1036" i="5"/>
  <c r="AC1036" i="5"/>
  <c r="D1036" i="5"/>
  <c r="H1036" i="5"/>
  <c r="AA1036" i="5"/>
  <c r="K1036" i="5"/>
  <c r="L1036" i="5"/>
  <c r="N1036" i="5"/>
  <c r="P1036" i="5"/>
  <c r="Q1036" i="5"/>
  <c r="T1036" i="5"/>
  <c r="Y1036" i="5"/>
  <c r="AF1036" i="5"/>
  <c r="A1037" i="5"/>
  <c r="I1037" i="5"/>
  <c r="B1037" i="5"/>
  <c r="AB1037" i="5"/>
  <c r="S1037" i="5"/>
  <c r="R1037" i="5"/>
  <c r="C1037" i="5"/>
  <c r="AC1037" i="5"/>
  <c r="D1037" i="5"/>
  <c r="H1037" i="5"/>
  <c r="AA1037" i="5"/>
  <c r="K1037" i="5"/>
  <c r="L1037" i="5"/>
  <c r="N1037" i="5"/>
  <c r="P1037" i="5"/>
  <c r="Q1037" i="5"/>
  <c r="T1037" i="5"/>
  <c r="Y1037" i="5"/>
  <c r="AF1037" i="5"/>
  <c r="A1038" i="5"/>
  <c r="I1038" i="5"/>
  <c r="B1038" i="5"/>
  <c r="AB1038" i="5"/>
  <c r="S1038" i="5"/>
  <c r="R1038" i="5"/>
  <c r="C1038" i="5"/>
  <c r="AC1038" i="5"/>
  <c r="D1038" i="5"/>
  <c r="H1038" i="5"/>
  <c r="AA1038" i="5"/>
  <c r="K1038" i="5"/>
  <c r="L1038" i="5"/>
  <c r="N1038" i="5"/>
  <c r="P1038" i="5"/>
  <c r="Q1038" i="5"/>
  <c r="T1038" i="5"/>
  <c r="Y1038" i="5"/>
  <c r="AF1038" i="5"/>
  <c r="A1039" i="5"/>
  <c r="I1039" i="5"/>
  <c r="B1039" i="5"/>
  <c r="AB1039" i="5"/>
  <c r="S1039" i="5"/>
  <c r="R1039" i="5"/>
  <c r="C1039" i="5"/>
  <c r="AC1039" i="5"/>
  <c r="D1039" i="5"/>
  <c r="H1039" i="5"/>
  <c r="AA1039" i="5"/>
  <c r="K1039" i="5"/>
  <c r="L1039" i="5"/>
  <c r="N1039" i="5"/>
  <c r="P1039" i="5"/>
  <c r="Q1039" i="5"/>
  <c r="T1039" i="5"/>
  <c r="Y1039" i="5"/>
  <c r="AF1039" i="5"/>
  <c r="A1040" i="5"/>
  <c r="I1040" i="5"/>
  <c r="B1040" i="5"/>
  <c r="AB1040" i="5"/>
  <c r="S1040" i="5"/>
  <c r="R1040" i="5"/>
  <c r="C1040" i="5"/>
  <c r="AC1040" i="5"/>
  <c r="D1040" i="5"/>
  <c r="H1040" i="5"/>
  <c r="AA1040" i="5"/>
  <c r="K1040" i="5"/>
  <c r="L1040" i="5"/>
  <c r="N1040" i="5"/>
  <c r="P1040" i="5"/>
  <c r="Q1040" i="5"/>
  <c r="T1040" i="5"/>
  <c r="Y1040" i="5"/>
  <c r="AF1040" i="5"/>
  <c r="A1041" i="5"/>
  <c r="I1041" i="5"/>
  <c r="B1041" i="5"/>
  <c r="AB1041" i="5"/>
  <c r="S1041" i="5"/>
  <c r="R1041" i="5"/>
  <c r="C1041" i="5"/>
  <c r="AC1041" i="5"/>
  <c r="D1041" i="5"/>
  <c r="H1041" i="5"/>
  <c r="AA1041" i="5"/>
  <c r="K1041" i="5"/>
  <c r="L1041" i="5"/>
  <c r="N1041" i="5"/>
  <c r="P1041" i="5"/>
  <c r="Q1041" i="5"/>
  <c r="T1041" i="5"/>
  <c r="Y1041" i="5"/>
  <c r="AF1041" i="5"/>
  <c r="A1042" i="5"/>
  <c r="I1042" i="5"/>
  <c r="B1042" i="5"/>
  <c r="AB1042" i="5"/>
  <c r="S1042" i="5"/>
  <c r="R1042" i="5"/>
  <c r="C1042" i="5"/>
  <c r="AC1042" i="5"/>
  <c r="D1042" i="5"/>
  <c r="H1042" i="5"/>
  <c r="AA1042" i="5"/>
  <c r="K1042" i="5"/>
  <c r="L1042" i="5"/>
  <c r="N1042" i="5"/>
  <c r="P1042" i="5"/>
  <c r="Q1042" i="5"/>
  <c r="T1042" i="5"/>
  <c r="Y1042" i="5"/>
  <c r="AF1042" i="5"/>
  <c r="A1043" i="5"/>
  <c r="I1043" i="5"/>
  <c r="B1043" i="5"/>
  <c r="AB1043" i="5"/>
  <c r="S1043" i="5"/>
  <c r="R1043" i="5"/>
  <c r="C1043" i="5"/>
  <c r="AC1043" i="5"/>
  <c r="D1043" i="5"/>
  <c r="H1043" i="5"/>
  <c r="AA1043" i="5"/>
  <c r="K1043" i="5"/>
  <c r="L1043" i="5"/>
  <c r="N1043" i="5"/>
  <c r="P1043" i="5"/>
  <c r="Q1043" i="5"/>
  <c r="T1043" i="5"/>
  <c r="Y1043" i="5"/>
  <c r="AF1043" i="5"/>
  <c r="A1044" i="5"/>
  <c r="I1044" i="5"/>
  <c r="B1044" i="5"/>
  <c r="AB1044" i="5"/>
  <c r="S1044" i="5"/>
  <c r="R1044" i="5"/>
  <c r="C1044" i="5"/>
  <c r="AC1044" i="5"/>
  <c r="D1044" i="5"/>
  <c r="H1044" i="5"/>
  <c r="AA1044" i="5"/>
  <c r="K1044" i="5"/>
  <c r="L1044" i="5"/>
  <c r="N1044" i="5"/>
  <c r="P1044" i="5"/>
  <c r="Q1044" i="5"/>
  <c r="T1044" i="5"/>
  <c r="Y1044" i="5"/>
  <c r="AF1044" i="5"/>
  <c r="A1045" i="5"/>
  <c r="I1045" i="5"/>
  <c r="B1045" i="5"/>
  <c r="AB1045" i="5"/>
  <c r="S1045" i="5"/>
  <c r="R1045" i="5"/>
  <c r="C1045" i="5"/>
  <c r="AC1045" i="5"/>
  <c r="D1045" i="5"/>
  <c r="H1045" i="5"/>
  <c r="AA1045" i="5"/>
  <c r="K1045" i="5"/>
  <c r="L1045" i="5"/>
  <c r="N1045" i="5"/>
  <c r="P1045" i="5"/>
  <c r="Q1045" i="5"/>
  <c r="T1045" i="5"/>
  <c r="Y1045" i="5"/>
  <c r="AF1045" i="5"/>
  <c r="A1046" i="5"/>
  <c r="I1046" i="5"/>
  <c r="B1046" i="5"/>
  <c r="AB1046" i="5"/>
  <c r="S1046" i="5"/>
  <c r="R1046" i="5"/>
  <c r="C1046" i="5"/>
  <c r="AC1046" i="5"/>
  <c r="D1046" i="5"/>
  <c r="H1046" i="5"/>
  <c r="AA1046" i="5"/>
  <c r="K1046" i="5"/>
  <c r="L1046" i="5"/>
  <c r="N1046" i="5"/>
  <c r="P1046" i="5"/>
  <c r="Q1046" i="5"/>
  <c r="T1046" i="5"/>
  <c r="Y1046" i="5"/>
  <c r="AF1046" i="5"/>
  <c r="A1047" i="5"/>
  <c r="I1047" i="5"/>
  <c r="B1047" i="5"/>
  <c r="AB1047" i="5"/>
  <c r="S1047" i="5"/>
  <c r="R1047" i="5"/>
  <c r="C1047" i="5"/>
  <c r="AC1047" i="5"/>
  <c r="D1047" i="5"/>
  <c r="H1047" i="5"/>
  <c r="AA1047" i="5"/>
  <c r="K1047" i="5"/>
  <c r="L1047" i="5"/>
  <c r="N1047" i="5"/>
  <c r="P1047" i="5"/>
  <c r="Q1047" i="5"/>
  <c r="T1047" i="5"/>
  <c r="Y1047" i="5"/>
  <c r="AF1047" i="5"/>
  <c r="A1048" i="5"/>
  <c r="I1048" i="5"/>
  <c r="B1048" i="5"/>
  <c r="AB1048" i="5"/>
  <c r="S1048" i="5"/>
  <c r="R1048" i="5"/>
  <c r="C1048" i="5"/>
  <c r="AC1048" i="5"/>
  <c r="D1048" i="5"/>
  <c r="H1048" i="5"/>
  <c r="AA1048" i="5"/>
  <c r="K1048" i="5"/>
  <c r="L1048" i="5"/>
  <c r="N1048" i="5"/>
  <c r="P1048" i="5"/>
  <c r="Q1048" i="5"/>
  <c r="T1048" i="5"/>
  <c r="Y1048" i="5"/>
  <c r="AF1048" i="5"/>
  <c r="A1049" i="5"/>
  <c r="I1049" i="5"/>
  <c r="B1049" i="5"/>
  <c r="AB1049" i="5"/>
  <c r="S1049" i="5"/>
  <c r="R1049" i="5"/>
  <c r="C1049" i="5"/>
  <c r="AC1049" i="5"/>
  <c r="D1049" i="5"/>
  <c r="H1049" i="5"/>
  <c r="AA1049" i="5"/>
  <c r="K1049" i="5"/>
  <c r="L1049" i="5"/>
  <c r="N1049" i="5"/>
  <c r="P1049" i="5"/>
  <c r="Q1049" i="5"/>
  <c r="T1049" i="5"/>
  <c r="Y1049" i="5"/>
  <c r="AF1049" i="5"/>
  <c r="A1050" i="5"/>
  <c r="I1050" i="5"/>
  <c r="B1050" i="5"/>
  <c r="AB1050" i="5"/>
  <c r="S1050" i="5"/>
  <c r="R1050" i="5"/>
  <c r="C1050" i="5"/>
  <c r="AC1050" i="5"/>
  <c r="D1050" i="5"/>
  <c r="H1050" i="5"/>
  <c r="AA1050" i="5"/>
  <c r="K1050" i="5"/>
  <c r="L1050" i="5"/>
  <c r="N1050" i="5"/>
  <c r="P1050" i="5"/>
  <c r="Q1050" i="5"/>
  <c r="T1050" i="5"/>
  <c r="Y1050" i="5"/>
  <c r="AF1050" i="5"/>
  <c r="A1051" i="5"/>
  <c r="I1051" i="5"/>
  <c r="B1051" i="5"/>
  <c r="AB1051" i="5"/>
  <c r="S1051" i="5"/>
  <c r="R1051" i="5"/>
  <c r="C1051" i="5"/>
  <c r="AC1051" i="5"/>
  <c r="D1051" i="5"/>
  <c r="H1051" i="5"/>
  <c r="AA1051" i="5"/>
  <c r="K1051" i="5"/>
  <c r="L1051" i="5"/>
  <c r="N1051" i="5"/>
  <c r="P1051" i="5"/>
  <c r="Q1051" i="5"/>
  <c r="T1051" i="5"/>
  <c r="Y1051" i="5"/>
  <c r="AF1051" i="5"/>
  <c r="A1052" i="5"/>
  <c r="I1052" i="5"/>
  <c r="B1052" i="5"/>
  <c r="AB1052" i="5"/>
  <c r="S1052" i="5"/>
  <c r="R1052" i="5"/>
  <c r="C1052" i="5"/>
  <c r="AC1052" i="5"/>
  <c r="D1052" i="5"/>
  <c r="H1052" i="5"/>
  <c r="AA1052" i="5"/>
  <c r="K1052" i="5"/>
  <c r="L1052" i="5"/>
  <c r="N1052" i="5"/>
  <c r="P1052" i="5"/>
  <c r="Q1052" i="5"/>
  <c r="T1052" i="5"/>
  <c r="Y1052" i="5"/>
  <c r="AF1052" i="5"/>
  <c r="A1053" i="5"/>
  <c r="I1053" i="5"/>
  <c r="B1053" i="5"/>
  <c r="AB1053" i="5"/>
  <c r="S1053" i="5"/>
  <c r="R1053" i="5"/>
  <c r="C1053" i="5"/>
  <c r="AC1053" i="5"/>
  <c r="D1053" i="5"/>
  <c r="H1053" i="5"/>
  <c r="AA1053" i="5"/>
  <c r="K1053" i="5"/>
  <c r="L1053" i="5"/>
  <c r="N1053" i="5"/>
  <c r="P1053" i="5"/>
  <c r="Q1053" i="5"/>
  <c r="T1053" i="5"/>
  <c r="Y1053" i="5"/>
  <c r="AF1053" i="5"/>
  <c r="A1054" i="5"/>
  <c r="I1054" i="5"/>
  <c r="B1054" i="5"/>
  <c r="AB1054" i="5"/>
  <c r="S1054" i="5"/>
  <c r="R1054" i="5"/>
  <c r="C1054" i="5"/>
  <c r="AC1054" i="5"/>
  <c r="D1054" i="5"/>
  <c r="H1054" i="5"/>
  <c r="AA1054" i="5"/>
  <c r="K1054" i="5"/>
  <c r="L1054" i="5"/>
  <c r="N1054" i="5"/>
  <c r="P1054" i="5"/>
  <c r="Q1054" i="5"/>
  <c r="T1054" i="5"/>
  <c r="Y1054" i="5"/>
  <c r="AF1054" i="5"/>
  <c r="A1055" i="5"/>
  <c r="I1055" i="5"/>
  <c r="B1055" i="5"/>
  <c r="AB1055" i="5"/>
  <c r="S1055" i="5"/>
  <c r="R1055" i="5"/>
  <c r="C1055" i="5"/>
  <c r="AC1055" i="5"/>
  <c r="D1055" i="5"/>
  <c r="H1055" i="5"/>
  <c r="AA1055" i="5"/>
  <c r="K1055" i="5"/>
  <c r="L1055" i="5"/>
  <c r="N1055" i="5"/>
  <c r="P1055" i="5"/>
  <c r="Q1055" i="5"/>
  <c r="T1055" i="5"/>
  <c r="Y1055" i="5"/>
  <c r="AF1055" i="5"/>
  <c r="A1056" i="5"/>
  <c r="I1056" i="5"/>
  <c r="B1056" i="5"/>
  <c r="AB1056" i="5"/>
  <c r="S1056" i="5"/>
  <c r="R1056" i="5"/>
  <c r="C1056" i="5"/>
  <c r="AC1056" i="5"/>
  <c r="D1056" i="5"/>
  <c r="H1056" i="5"/>
  <c r="AA1056" i="5"/>
  <c r="K1056" i="5"/>
  <c r="L1056" i="5"/>
  <c r="N1056" i="5"/>
  <c r="P1056" i="5"/>
  <c r="Q1056" i="5"/>
  <c r="T1056" i="5"/>
  <c r="Y1056" i="5"/>
  <c r="AF1056" i="5"/>
  <c r="A1057" i="5"/>
  <c r="I1057" i="5"/>
  <c r="B1057" i="5"/>
  <c r="AB1057" i="5"/>
  <c r="S1057" i="5"/>
  <c r="R1057" i="5"/>
  <c r="C1057" i="5"/>
  <c r="AC1057" i="5"/>
  <c r="D1057" i="5"/>
  <c r="H1057" i="5"/>
  <c r="AA1057" i="5"/>
  <c r="K1057" i="5"/>
  <c r="L1057" i="5"/>
  <c r="N1057" i="5"/>
  <c r="P1057" i="5"/>
  <c r="Q1057" i="5"/>
  <c r="T1057" i="5"/>
  <c r="Y1057" i="5"/>
  <c r="AF1057" i="5"/>
  <c r="A1058" i="5"/>
  <c r="I1058" i="5"/>
  <c r="B1058" i="5"/>
  <c r="AB1058" i="5"/>
  <c r="S1058" i="5"/>
  <c r="R1058" i="5"/>
  <c r="C1058" i="5"/>
  <c r="AC1058" i="5"/>
  <c r="D1058" i="5"/>
  <c r="H1058" i="5"/>
  <c r="AA1058" i="5"/>
  <c r="K1058" i="5"/>
  <c r="L1058" i="5"/>
  <c r="N1058" i="5"/>
  <c r="P1058" i="5"/>
  <c r="Q1058" i="5"/>
  <c r="T1058" i="5"/>
  <c r="Y1058" i="5"/>
  <c r="AF1058" i="5"/>
  <c r="A1059" i="5"/>
  <c r="I1059" i="5"/>
  <c r="B1059" i="5"/>
  <c r="AB1059" i="5"/>
  <c r="S1059" i="5"/>
  <c r="R1059" i="5"/>
  <c r="C1059" i="5"/>
  <c r="AC1059" i="5"/>
  <c r="D1059" i="5"/>
  <c r="H1059" i="5"/>
  <c r="AA1059" i="5"/>
  <c r="K1059" i="5"/>
  <c r="L1059" i="5"/>
  <c r="N1059" i="5"/>
  <c r="P1059" i="5"/>
  <c r="Q1059" i="5"/>
  <c r="T1059" i="5"/>
  <c r="Y1059" i="5"/>
  <c r="AF1059" i="5"/>
  <c r="A1060" i="5"/>
  <c r="I1060" i="5"/>
  <c r="B1060" i="5"/>
  <c r="AB1060" i="5"/>
  <c r="S1060" i="5"/>
  <c r="R1060" i="5"/>
  <c r="C1060" i="5"/>
  <c r="AC1060" i="5"/>
  <c r="D1060" i="5"/>
  <c r="H1060" i="5"/>
  <c r="AA1060" i="5"/>
  <c r="K1060" i="5"/>
  <c r="L1060" i="5"/>
  <c r="N1060" i="5"/>
  <c r="P1060" i="5"/>
  <c r="Q1060" i="5"/>
  <c r="T1060" i="5"/>
  <c r="Y1060" i="5"/>
  <c r="AF1060" i="5"/>
  <c r="A1061" i="5"/>
  <c r="I1061" i="5"/>
  <c r="B1061" i="5"/>
  <c r="AB1061" i="5"/>
  <c r="S1061" i="5"/>
  <c r="R1061" i="5"/>
  <c r="C1061" i="5"/>
  <c r="AC1061" i="5"/>
  <c r="D1061" i="5"/>
  <c r="H1061" i="5"/>
  <c r="AA1061" i="5"/>
  <c r="K1061" i="5"/>
  <c r="L1061" i="5"/>
  <c r="N1061" i="5"/>
  <c r="P1061" i="5"/>
  <c r="Q1061" i="5"/>
  <c r="T1061" i="5"/>
  <c r="Y1061" i="5"/>
  <c r="AF1061" i="5"/>
  <c r="A1062" i="5"/>
  <c r="I1062" i="5"/>
  <c r="B1062" i="5"/>
  <c r="AB1062" i="5"/>
  <c r="S1062" i="5"/>
  <c r="R1062" i="5"/>
  <c r="C1062" i="5"/>
  <c r="AC1062" i="5"/>
  <c r="D1062" i="5"/>
  <c r="H1062" i="5"/>
  <c r="AA1062" i="5"/>
  <c r="K1062" i="5"/>
  <c r="L1062" i="5"/>
  <c r="N1062" i="5"/>
  <c r="P1062" i="5"/>
  <c r="Q1062" i="5"/>
  <c r="T1062" i="5"/>
  <c r="Y1062" i="5"/>
  <c r="AF1062" i="5"/>
  <c r="A1063" i="5"/>
  <c r="I1063" i="5"/>
  <c r="B1063" i="5"/>
  <c r="AB1063" i="5"/>
  <c r="S1063" i="5"/>
  <c r="R1063" i="5"/>
  <c r="C1063" i="5"/>
  <c r="AC1063" i="5"/>
  <c r="D1063" i="5"/>
  <c r="H1063" i="5"/>
  <c r="AA1063" i="5"/>
  <c r="K1063" i="5"/>
  <c r="L1063" i="5"/>
  <c r="N1063" i="5"/>
  <c r="P1063" i="5"/>
  <c r="Q1063" i="5"/>
  <c r="T1063" i="5"/>
  <c r="Y1063" i="5"/>
  <c r="AF1063" i="5"/>
  <c r="A1064" i="5"/>
  <c r="I1064" i="5"/>
  <c r="B1064" i="5"/>
  <c r="AB1064" i="5"/>
  <c r="S1064" i="5"/>
  <c r="R1064" i="5"/>
  <c r="C1064" i="5"/>
  <c r="AC1064" i="5"/>
  <c r="D1064" i="5"/>
  <c r="H1064" i="5"/>
  <c r="AA1064" i="5"/>
  <c r="K1064" i="5"/>
  <c r="L1064" i="5"/>
  <c r="N1064" i="5"/>
  <c r="P1064" i="5"/>
  <c r="Q1064" i="5"/>
  <c r="T1064" i="5"/>
  <c r="Y1064" i="5"/>
  <c r="AF1064" i="5"/>
  <c r="A1065" i="5"/>
  <c r="I1065" i="5"/>
  <c r="B1065" i="5"/>
  <c r="AB1065" i="5"/>
  <c r="S1065" i="5"/>
  <c r="R1065" i="5"/>
  <c r="C1065" i="5"/>
  <c r="AC1065" i="5"/>
  <c r="D1065" i="5"/>
  <c r="H1065" i="5"/>
  <c r="AA1065" i="5"/>
  <c r="K1065" i="5"/>
  <c r="L1065" i="5"/>
  <c r="N1065" i="5"/>
  <c r="P1065" i="5"/>
  <c r="Q1065" i="5"/>
  <c r="T1065" i="5"/>
  <c r="Y1065" i="5"/>
  <c r="AF1065" i="5"/>
  <c r="A1066" i="5"/>
  <c r="I1066" i="5"/>
  <c r="B1066" i="5"/>
  <c r="AB1066" i="5"/>
  <c r="S1066" i="5"/>
  <c r="R1066" i="5"/>
  <c r="C1066" i="5"/>
  <c r="AC1066" i="5"/>
  <c r="D1066" i="5"/>
  <c r="H1066" i="5"/>
  <c r="AA1066" i="5"/>
  <c r="K1066" i="5"/>
  <c r="L1066" i="5"/>
  <c r="N1066" i="5"/>
  <c r="P1066" i="5"/>
  <c r="Q1066" i="5"/>
  <c r="T1066" i="5"/>
  <c r="Y1066" i="5"/>
  <c r="AF1066" i="5"/>
  <c r="A1067" i="5"/>
  <c r="I1067" i="5"/>
  <c r="B1067" i="5"/>
  <c r="AB1067" i="5"/>
  <c r="S1067" i="5"/>
  <c r="R1067" i="5"/>
  <c r="C1067" i="5"/>
  <c r="AC1067" i="5"/>
  <c r="D1067" i="5"/>
  <c r="H1067" i="5"/>
  <c r="AA1067" i="5"/>
  <c r="K1067" i="5"/>
  <c r="L1067" i="5"/>
  <c r="N1067" i="5"/>
  <c r="P1067" i="5"/>
  <c r="Q1067" i="5"/>
  <c r="T1067" i="5"/>
  <c r="Y1067" i="5"/>
  <c r="AF1067" i="5"/>
  <c r="A1068" i="5"/>
  <c r="I1068" i="5"/>
  <c r="B1068" i="5"/>
  <c r="AB1068" i="5"/>
  <c r="S1068" i="5"/>
  <c r="R1068" i="5"/>
  <c r="C1068" i="5"/>
  <c r="AC1068" i="5"/>
  <c r="D1068" i="5"/>
  <c r="H1068" i="5"/>
  <c r="AA1068" i="5"/>
  <c r="K1068" i="5"/>
  <c r="L1068" i="5"/>
  <c r="N1068" i="5"/>
  <c r="P1068" i="5"/>
  <c r="Q1068" i="5"/>
  <c r="T1068" i="5"/>
  <c r="Y1068" i="5"/>
  <c r="AF1068" i="5"/>
  <c r="A1069" i="5"/>
  <c r="I1069" i="5"/>
  <c r="B1069" i="5"/>
  <c r="AB1069" i="5"/>
  <c r="S1069" i="5"/>
  <c r="R1069" i="5"/>
  <c r="C1069" i="5"/>
  <c r="AC1069" i="5"/>
  <c r="D1069" i="5"/>
  <c r="H1069" i="5"/>
  <c r="AA1069" i="5"/>
  <c r="K1069" i="5"/>
  <c r="L1069" i="5"/>
  <c r="N1069" i="5"/>
  <c r="P1069" i="5"/>
  <c r="Q1069" i="5"/>
  <c r="T1069" i="5"/>
  <c r="Y1069" i="5"/>
  <c r="AF1069" i="5"/>
  <c r="A1070" i="5"/>
  <c r="I1070" i="5"/>
  <c r="B1070" i="5"/>
  <c r="AB1070" i="5"/>
  <c r="S1070" i="5"/>
  <c r="R1070" i="5"/>
  <c r="C1070" i="5"/>
  <c r="AC1070" i="5"/>
  <c r="D1070" i="5"/>
  <c r="H1070" i="5"/>
  <c r="AA1070" i="5"/>
  <c r="K1070" i="5"/>
  <c r="L1070" i="5"/>
  <c r="N1070" i="5"/>
  <c r="P1070" i="5"/>
  <c r="Q1070" i="5"/>
  <c r="T1070" i="5"/>
  <c r="Y1070" i="5"/>
  <c r="AF1070" i="5"/>
  <c r="A1071" i="5"/>
  <c r="I1071" i="5"/>
  <c r="B1071" i="5"/>
  <c r="AB1071" i="5"/>
  <c r="S1071" i="5"/>
  <c r="R1071" i="5"/>
  <c r="C1071" i="5"/>
  <c r="AC1071" i="5"/>
  <c r="D1071" i="5"/>
  <c r="H1071" i="5"/>
  <c r="AA1071" i="5"/>
  <c r="K1071" i="5"/>
  <c r="L1071" i="5"/>
  <c r="N1071" i="5"/>
  <c r="P1071" i="5"/>
  <c r="Q1071" i="5"/>
  <c r="T1071" i="5"/>
  <c r="Y1071" i="5"/>
  <c r="AF1071" i="5"/>
  <c r="A1072" i="5"/>
  <c r="I1072" i="5"/>
  <c r="B1072" i="5"/>
  <c r="AB1072" i="5"/>
  <c r="S1072" i="5"/>
  <c r="R1072" i="5"/>
  <c r="C1072" i="5"/>
  <c r="AC1072" i="5"/>
  <c r="D1072" i="5"/>
  <c r="H1072" i="5"/>
  <c r="AA1072" i="5"/>
  <c r="K1072" i="5"/>
  <c r="L1072" i="5"/>
  <c r="N1072" i="5"/>
  <c r="P1072" i="5"/>
  <c r="Q1072" i="5"/>
  <c r="T1072" i="5"/>
  <c r="Y1072" i="5"/>
  <c r="AF1072" i="5"/>
  <c r="A1073" i="5"/>
  <c r="I1073" i="5"/>
  <c r="B1073" i="5"/>
  <c r="Y1073" i="5"/>
  <c r="S1073" i="5"/>
  <c r="R1073" i="5"/>
  <c r="C1073" i="5"/>
  <c r="D1073" i="5"/>
  <c r="H1073" i="5"/>
  <c r="K1073" i="5"/>
  <c r="L1073" i="5"/>
  <c r="N1073" i="5"/>
  <c r="P1073" i="5"/>
  <c r="Q1073" i="5"/>
  <c r="T1073" i="5"/>
  <c r="AA1073" i="5"/>
  <c r="AB1073" i="5"/>
  <c r="AC1073" i="5"/>
  <c r="AF1073" i="5"/>
  <c r="A1074" i="5"/>
  <c r="I1074" i="5"/>
  <c r="B1074" i="5"/>
  <c r="Y1074" i="5"/>
  <c r="S1074" i="5"/>
  <c r="R1074" i="5"/>
  <c r="C1074" i="5"/>
  <c r="D1074" i="5"/>
  <c r="H1074" i="5"/>
  <c r="K1074" i="5"/>
  <c r="L1074" i="5"/>
  <c r="N1074" i="5"/>
  <c r="P1074" i="5"/>
  <c r="Q1074" i="5"/>
  <c r="T1074" i="5"/>
  <c r="AA1074" i="5"/>
  <c r="AB1074" i="5"/>
  <c r="AC1074" i="5"/>
  <c r="AF1074" i="5"/>
  <c r="A1075" i="5"/>
  <c r="I1075" i="5"/>
  <c r="B1075" i="5"/>
  <c r="Y1075" i="5"/>
  <c r="S1075" i="5"/>
  <c r="R1075" i="5"/>
  <c r="C1075" i="5"/>
  <c r="D1075" i="5"/>
  <c r="H1075" i="5"/>
  <c r="K1075" i="5"/>
  <c r="L1075" i="5"/>
  <c r="N1075" i="5"/>
  <c r="P1075" i="5"/>
  <c r="Q1075" i="5"/>
  <c r="T1075" i="5"/>
  <c r="AA1075" i="5"/>
  <c r="AB1075" i="5"/>
  <c r="AC1075" i="5"/>
  <c r="AF1075" i="5"/>
  <c r="A1076" i="5"/>
  <c r="I1076" i="5"/>
  <c r="B1076" i="5"/>
  <c r="Y1076" i="5"/>
  <c r="S1076" i="5"/>
  <c r="R1076" i="5"/>
  <c r="C1076" i="5"/>
  <c r="D1076" i="5"/>
  <c r="H1076" i="5"/>
  <c r="K1076" i="5"/>
  <c r="L1076" i="5"/>
  <c r="N1076" i="5"/>
  <c r="P1076" i="5"/>
  <c r="Q1076" i="5"/>
  <c r="T1076" i="5"/>
  <c r="AA1076" i="5"/>
  <c r="AB1076" i="5"/>
  <c r="AC1076" i="5"/>
  <c r="AF1076" i="5"/>
  <c r="A1077" i="5"/>
  <c r="I1077" i="5"/>
  <c r="B1077" i="5"/>
  <c r="Y1077" i="5"/>
  <c r="S1077" i="5"/>
  <c r="R1077" i="5"/>
  <c r="C1077" i="5"/>
  <c r="D1077" i="5"/>
  <c r="H1077" i="5"/>
  <c r="K1077" i="5"/>
  <c r="L1077" i="5"/>
  <c r="N1077" i="5"/>
  <c r="P1077" i="5"/>
  <c r="Q1077" i="5"/>
  <c r="T1077" i="5"/>
  <c r="AA1077" i="5"/>
  <c r="AB1077" i="5"/>
  <c r="AC1077" i="5"/>
  <c r="AF1077" i="5"/>
  <c r="A1078" i="5"/>
  <c r="I1078" i="5"/>
  <c r="B1078" i="5"/>
  <c r="Y1078" i="5"/>
  <c r="S1078" i="5"/>
  <c r="R1078" i="5"/>
  <c r="C1078" i="5"/>
  <c r="D1078" i="5"/>
  <c r="H1078" i="5"/>
  <c r="K1078" i="5"/>
  <c r="L1078" i="5"/>
  <c r="N1078" i="5"/>
  <c r="P1078" i="5"/>
  <c r="Q1078" i="5"/>
  <c r="T1078" i="5"/>
  <c r="AA1078" i="5"/>
  <c r="AB1078" i="5"/>
  <c r="AC1078" i="5"/>
  <c r="AF1078" i="5"/>
  <c r="A1079" i="5"/>
  <c r="I1079" i="5"/>
  <c r="B1079" i="5"/>
  <c r="Y1079" i="5"/>
  <c r="S1079" i="5"/>
  <c r="R1079" i="5"/>
  <c r="C1079" i="5"/>
  <c r="D1079" i="5"/>
  <c r="H1079" i="5"/>
  <c r="K1079" i="5"/>
  <c r="L1079" i="5"/>
  <c r="N1079" i="5"/>
  <c r="P1079" i="5"/>
  <c r="Q1079" i="5"/>
  <c r="T1079" i="5"/>
  <c r="AA1079" i="5"/>
  <c r="AB1079" i="5"/>
  <c r="AC1079" i="5"/>
  <c r="AF1079" i="5"/>
  <c r="A1080" i="5"/>
  <c r="I1080" i="5"/>
  <c r="B1080" i="5"/>
  <c r="Y1080" i="5"/>
  <c r="S1080" i="5"/>
  <c r="R1080" i="5"/>
  <c r="C1080" i="5"/>
  <c r="D1080" i="5"/>
  <c r="H1080" i="5"/>
  <c r="K1080" i="5"/>
  <c r="L1080" i="5"/>
  <c r="N1080" i="5"/>
  <c r="P1080" i="5"/>
  <c r="Q1080" i="5"/>
  <c r="T1080" i="5"/>
  <c r="AA1080" i="5"/>
  <c r="AB1080" i="5"/>
  <c r="AC1080" i="5"/>
  <c r="AF1080" i="5"/>
  <c r="A1081" i="5"/>
  <c r="I1081" i="5"/>
  <c r="B1081" i="5"/>
  <c r="Y1081" i="5"/>
  <c r="S1081" i="5"/>
  <c r="R1081" i="5"/>
  <c r="C1081" i="5"/>
  <c r="D1081" i="5"/>
  <c r="H1081" i="5"/>
  <c r="K1081" i="5"/>
  <c r="L1081" i="5"/>
  <c r="N1081" i="5"/>
  <c r="P1081" i="5"/>
  <c r="Q1081" i="5"/>
  <c r="T1081" i="5"/>
  <c r="AA1081" i="5"/>
  <c r="AB1081" i="5"/>
  <c r="AC1081" i="5"/>
  <c r="AF1081" i="5"/>
  <c r="A1082" i="5"/>
  <c r="I1082" i="5"/>
  <c r="B1082" i="5"/>
  <c r="Y1082" i="5"/>
  <c r="S1082" i="5"/>
  <c r="R1082" i="5"/>
  <c r="C1082" i="5"/>
  <c r="D1082" i="5"/>
  <c r="H1082" i="5"/>
  <c r="K1082" i="5"/>
  <c r="L1082" i="5"/>
  <c r="N1082" i="5"/>
  <c r="P1082" i="5"/>
  <c r="Q1082" i="5"/>
  <c r="T1082" i="5"/>
  <c r="AA1082" i="5"/>
  <c r="AB1082" i="5"/>
  <c r="AC1082" i="5"/>
  <c r="AF1082" i="5"/>
  <c r="A1083" i="5"/>
  <c r="I1083" i="5"/>
  <c r="B1083" i="5"/>
  <c r="Y1083" i="5"/>
  <c r="S1083" i="5"/>
  <c r="R1083" i="5"/>
  <c r="C1083" i="5"/>
  <c r="D1083" i="5"/>
  <c r="H1083" i="5"/>
  <c r="K1083" i="5"/>
  <c r="L1083" i="5"/>
  <c r="N1083" i="5"/>
  <c r="P1083" i="5"/>
  <c r="Q1083" i="5"/>
  <c r="T1083" i="5"/>
  <c r="AA1083" i="5"/>
  <c r="AB1083" i="5"/>
  <c r="AC1083" i="5"/>
  <c r="AF1083" i="5"/>
  <c r="A1084" i="5"/>
  <c r="I1084" i="5"/>
  <c r="B1084" i="5"/>
  <c r="Y1084" i="5"/>
  <c r="S1084" i="5"/>
  <c r="R1084" i="5"/>
  <c r="C1084" i="5"/>
  <c r="D1084" i="5"/>
  <c r="H1084" i="5"/>
  <c r="K1084" i="5"/>
  <c r="L1084" i="5"/>
  <c r="N1084" i="5"/>
  <c r="P1084" i="5"/>
  <c r="Q1084" i="5"/>
  <c r="T1084" i="5"/>
  <c r="AA1084" i="5"/>
  <c r="AB1084" i="5"/>
  <c r="AC1084" i="5"/>
  <c r="AF1084" i="5"/>
  <c r="A1085" i="5"/>
  <c r="I1085" i="5"/>
  <c r="B1085" i="5"/>
  <c r="Y1085" i="5"/>
  <c r="S1085" i="5"/>
  <c r="R1085" i="5"/>
  <c r="C1085" i="5"/>
  <c r="D1085" i="5"/>
  <c r="H1085" i="5"/>
  <c r="K1085" i="5"/>
  <c r="L1085" i="5"/>
  <c r="N1085" i="5"/>
  <c r="P1085" i="5"/>
  <c r="Q1085" i="5"/>
  <c r="T1085" i="5"/>
  <c r="AA1085" i="5"/>
  <c r="AB1085" i="5"/>
  <c r="AC1085" i="5"/>
  <c r="AF1085" i="5"/>
  <c r="A1086" i="5"/>
  <c r="I1086" i="5"/>
  <c r="B1086" i="5"/>
  <c r="Y1086" i="5"/>
  <c r="S1086" i="5"/>
  <c r="R1086" i="5"/>
  <c r="C1086" i="5"/>
  <c r="D1086" i="5"/>
  <c r="H1086" i="5"/>
  <c r="K1086" i="5"/>
  <c r="L1086" i="5"/>
  <c r="N1086" i="5"/>
  <c r="P1086" i="5"/>
  <c r="Q1086" i="5"/>
  <c r="T1086" i="5"/>
  <c r="AA1086" i="5"/>
  <c r="AB1086" i="5"/>
  <c r="AC1086" i="5"/>
  <c r="AF1086" i="5"/>
  <c r="A1087" i="5"/>
  <c r="I1087" i="5"/>
  <c r="B1087" i="5"/>
  <c r="Y1087" i="5"/>
  <c r="S1087" i="5"/>
  <c r="R1087" i="5"/>
  <c r="C1087" i="5"/>
  <c r="D1087" i="5"/>
  <c r="H1087" i="5"/>
  <c r="K1087" i="5"/>
  <c r="L1087" i="5"/>
  <c r="N1087" i="5"/>
  <c r="P1087" i="5"/>
  <c r="Q1087" i="5"/>
  <c r="T1087" i="5"/>
  <c r="AA1087" i="5"/>
  <c r="AB1087" i="5"/>
  <c r="AC1087" i="5"/>
  <c r="AF1087" i="5"/>
  <c r="A1088" i="5"/>
  <c r="I1088" i="5"/>
  <c r="B1088" i="5"/>
  <c r="Y1088" i="5"/>
  <c r="S1088" i="5"/>
  <c r="R1088" i="5"/>
  <c r="C1088" i="5"/>
  <c r="D1088" i="5"/>
  <c r="H1088" i="5"/>
  <c r="K1088" i="5"/>
  <c r="L1088" i="5"/>
  <c r="N1088" i="5"/>
  <c r="P1088" i="5"/>
  <c r="Q1088" i="5"/>
  <c r="T1088" i="5"/>
  <c r="AA1088" i="5"/>
  <c r="AB1088" i="5"/>
  <c r="AC1088" i="5"/>
  <c r="AF1088" i="5"/>
  <c r="A1089" i="5"/>
  <c r="I1089" i="5"/>
  <c r="B1089" i="5"/>
  <c r="Y1089" i="5"/>
  <c r="S1089" i="5"/>
  <c r="R1089" i="5"/>
  <c r="C1089" i="5"/>
  <c r="D1089" i="5"/>
  <c r="H1089" i="5"/>
  <c r="K1089" i="5"/>
  <c r="L1089" i="5"/>
  <c r="N1089" i="5"/>
  <c r="P1089" i="5"/>
  <c r="Q1089" i="5"/>
  <c r="T1089" i="5"/>
  <c r="AA1089" i="5"/>
  <c r="AB1089" i="5"/>
  <c r="AC1089" i="5"/>
  <c r="AF1089" i="5"/>
  <c r="A1090" i="5"/>
  <c r="I1090" i="5"/>
  <c r="B1090" i="5"/>
  <c r="Y1090" i="5"/>
  <c r="S1090" i="5"/>
  <c r="R1090" i="5"/>
  <c r="C1090" i="5"/>
  <c r="D1090" i="5"/>
  <c r="H1090" i="5"/>
  <c r="K1090" i="5"/>
  <c r="L1090" i="5"/>
  <c r="N1090" i="5"/>
  <c r="P1090" i="5"/>
  <c r="Q1090" i="5"/>
  <c r="T1090" i="5"/>
  <c r="AA1090" i="5"/>
  <c r="AB1090" i="5"/>
  <c r="AC1090" i="5"/>
  <c r="AF1090" i="5"/>
  <c r="A1091" i="5"/>
  <c r="I1091" i="5"/>
  <c r="B1091" i="5"/>
  <c r="Y1091" i="5"/>
  <c r="S1091" i="5"/>
  <c r="R1091" i="5"/>
  <c r="C1091" i="5"/>
  <c r="D1091" i="5"/>
  <c r="H1091" i="5"/>
  <c r="K1091" i="5"/>
  <c r="L1091" i="5"/>
  <c r="N1091" i="5"/>
  <c r="P1091" i="5"/>
  <c r="Q1091" i="5"/>
  <c r="T1091" i="5"/>
  <c r="AA1091" i="5"/>
  <c r="AB1091" i="5"/>
  <c r="AC1091" i="5"/>
  <c r="AF1091" i="5"/>
  <c r="A1092" i="5"/>
  <c r="I1092" i="5"/>
  <c r="B1092" i="5"/>
  <c r="Y1092" i="5"/>
  <c r="S1092" i="5"/>
  <c r="R1092" i="5"/>
  <c r="C1092" i="5"/>
  <c r="D1092" i="5"/>
  <c r="H1092" i="5"/>
  <c r="K1092" i="5"/>
  <c r="L1092" i="5"/>
  <c r="N1092" i="5"/>
  <c r="P1092" i="5"/>
  <c r="Q1092" i="5"/>
  <c r="T1092" i="5"/>
  <c r="AA1092" i="5"/>
  <c r="AB1092" i="5"/>
  <c r="AC1092" i="5"/>
  <c r="AF1092" i="5"/>
  <c r="A1093" i="5"/>
  <c r="I1093" i="5"/>
  <c r="B1093" i="5"/>
  <c r="AB1093" i="5"/>
  <c r="S1093" i="5"/>
  <c r="R1093" i="5"/>
  <c r="C1093" i="5"/>
  <c r="AC1093" i="5"/>
  <c r="D1093" i="5"/>
  <c r="H1093" i="5"/>
  <c r="AA1093" i="5"/>
  <c r="K1093" i="5"/>
  <c r="L1093" i="5"/>
  <c r="N1093" i="5"/>
  <c r="P1093" i="5"/>
  <c r="Q1093" i="5"/>
  <c r="T1093" i="5"/>
  <c r="Y1093" i="5"/>
  <c r="AF1093" i="5"/>
  <c r="A1094" i="5"/>
  <c r="I1094" i="5"/>
  <c r="B1094" i="5"/>
  <c r="AB1094" i="5"/>
  <c r="S1094" i="5"/>
  <c r="R1094" i="5"/>
  <c r="C1094" i="5"/>
  <c r="AC1094" i="5"/>
  <c r="D1094" i="5"/>
  <c r="H1094" i="5"/>
  <c r="AA1094" i="5"/>
  <c r="K1094" i="5"/>
  <c r="L1094" i="5"/>
  <c r="N1094" i="5"/>
  <c r="P1094" i="5"/>
  <c r="Q1094" i="5"/>
  <c r="T1094" i="5"/>
  <c r="Y1094" i="5"/>
  <c r="AF1094" i="5"/>
  <c r="A1095" i="5"/>
  <c r="I1095" i="5"/>
  <c r="B1095" i="5"/>
  <c r="AB1095" i="5"/>
  <c r="S1095" i="5"/>
  <c r="R1095" i="5"/>
  <c r="C1095" i="5"/>
  <c r="AC1095" i="5"/>
  <c r="D1095" i="5"/>
  <c r="H1095" i="5"/>
  <c r="AA1095" i="5"/>
  <c r="K1095" i="5"/>
  <c r="L1095" i="5"/>
  <c r="N1095" i="5"/>
  <c r="P1095" i="5"/>
  <c r="Q1095" i="5"/>
  <c r="T1095" i="5"/>
  <c r="Y1095" i="5"/>
  <c r="AF1095" i="5"/>
  <c r="A1096" i="5"/>
  <c r="I1096" i="5"/>
  <c r="B1096" i="5"/>
  <c r="AB1096" i="5"/>
  <c r="S1096" i="5"/>
  <c r="R1096" i="5"/>
  <c r="C1096" i="5"/>
  <c r="AC1096" i="5"/>
  <c r="D1096" i="5"/>
  <c r="H1096" i="5"/>
  <c r="AA1096" i="5"/>
  <c r="K1096" i="5"/>
  <c r="L1096" i="5"/>
  <c r="N1096" i="5"/>
  <c r="P1096" i="5"/>
  <c r="Q1096" i="5"/>
  <c r="T1096" i="5"/>
  <c r="Y1096" i="5"/>
  <c r="AF1096" i="5"/>
  <c r="A1097" i="5"/>
  <c r="I1097" i="5"/>
  <c r="B1097" i="5"/>
  <c r="AB1097" i="5"/>
  <c r="S1097" i="5"/>
  <c r="R1097" i="5"/>
  <c r="C1097" i="5"/>
  <c r="AC1097" i="5"/>
  <c r="D1097" i="5"/>
  <c r="H1097" i="5"/>
  <c r="AA1097" i="5"/>
  <c r="K1097" i="5"/>
  <c r="L1097" i="5"/>
  <c r="N1097" i="5"/>
  <c r="P1097" i="5"/>
  <c r="Q1097" i="5"/>
  <c r="T1097" i="5"/>
  <c r="Y1097" i="5"/>
  <c r="AF1097" i="5"/>
  <c r="A1098" i="5"/>
  <c r="I1098" i="5"/>
  <c r="B1098" i="5"/>
  <c r="AB1098" i="5"/>
  <c r="S1098" i="5"/>
  <c r="R1098" i="5"/>
  <c r="C1098" i="5"/>
  <c r="AC1098" i="5"/>
  <c r="D1098" i="5"/>
  <c r="H1098" i="5"/>
  <c r="AA1098" i="5"/>
  <c r="K1098" i="5"/>
  <c r="L1098" i="5"/>
  <c r="N1098" i="5"/>
  <c r="P1098" i="5"/>
  <c r="Q1098" i="5"/>
  <c r="T1098" i="5"/>
  <c r="Y1098" i="5"/>
  <c r="AF1098" i="5"/>
  <c r="A1099" i="5"/>
  <c r="I1099" i="5"/>
  <c r="B1099" i="5"/>
  <c r="AB1099" i="5"/>
  <c r="S1099" i="5"/>
  <c r="R1099" i="5"/>
  <c r="C1099" i="5"/>
  <c r="AC1099" i="5"/>
  <c r="D1099" i="5"/>
  <c r="H1099" i="5"/>
  <c r="AA1099" i="5"/>
  <c r="K1099" i="5"/>
  <c r="L1099" i="5"/>
  <c r="N1099" i="5"/>
  <c r="P1099" i="5"/>
  <c r="Q1099" i="5"/>
  <c r="T1099" i="5"/>
  <c r="Y1099" i="5"/>
  <c r="AF1099" i="5"/>
  <c r="A1100" i="5"/>
  <c r="I1100" i="5"/>
  <c r="B1100" i="5"/>
  <c r="AB1100" i="5"/>
  <c r="S1100" i="5"/>
  <c r="R1100" i="5"/>
  <c r="C1100" i="5"/>
  <c r="AC1100" i="5"/>
  <c r="D1100" i="5"/>
  <c r="H1100" i="5"/>
  <c r="AA1100" i="5"/>
  <c r="K1100" i="5"/>
  <c r="L1100" i="5"/>
  <c r="N1100" i="5"/>
  <c r="P1100" i="5"/>
  <c r="Q1100" i="5"/>
  <c r="T1100" i="5"/>
  <c r="Y1100" i="5"/>
  <c r="AF1100" i="5"/>
  <c r="A1101" i="5"/>
  <c r="I1101" i="5"/>
  <c r="B1101" i="5"/>
  <c r="AB1101" i="5"/>
  <c r="S1101" i="5"/>
  <c r="R1101" i="5"/>
  <c r="C1101" i="5"/>
  <c r="AC1101" i="5"/>
  <c r="D1101" i="5"/>
  <c r="H1101" i="5"/>
  <c r="AA1101" i="5"/>
  <c r="K1101" i="5"/>
  <c r="L1101" i="5"/>
  <c r="N1101" i="5"/>
  <c r="P1101" i="5"/>
  <c r="Q1101" i="5"/>
  <c r="T1101" i="5"/>
  <c r="Y1101" i="5"/>
  <c r="AF1101" i="5"/>
  <c r="A1102" i="5"/>
  <c r="I1102" i="5"/>
  <c r="B1102" i="5"/>
  <c r="AB1102" i="5"/>
  <c r="S1102" i="5"/>
  <c r="R1102" i="5"/>
  <c r="C1102" i="5"/>
  <c r="AC1102" i="5"/>
  <c r="D1102" i="5"/>
  <c r="H1102" i="5"/>
  <c r="AA1102" i="5"/>
  <c r="K1102" i="5"/>
  <c r="L1102" i="5"/>
  <c r="N1102" i="5"/>
  <c r="P1102" i="5"/>
  <c r="Q1102" i="5"/>
  <c r="T1102" i="5"/>
  <c r="Y1102" i="5"/>
  <c r="AF1102" i="5"/>
  <c r="A1103" i="5"/>
  <c r="I1103" i="5"/>
  <c r="B1103" i="5"/>
  <c r="AB1103" i="5"/>
  <c r="S1103" i="5"/>
  <c r="R1103" i="5"/>
  <c r="C1103" i="5"/>
  <c r="AC1103" i="5"/>
  <c r="D1103" i="5"/>
  <c r="H1103" i="5"/>
  <c r="AA1103" i="5"/>
  <c r="K1103" i="5"/>
  <c r="L1103" i="5"/>
  <c r="N1103" i="5"/>
  <c r="P1103" i="5"/>
  <c r="Q1103" i="5"/>
  <c r="T1103" i="5"/>
  <c r="Y1103" i="5"/>
  <c r="AF1103" i="5"/>
  <c r="A1104" i="5"/>
  <c r="I1104" i="5"/>
  <c r="B1104" i="5"/>
  <c r="AB1104" i="5"/>
  <c r="S1104" i="5"/>
  <c r="R1104" i="5"/>
  <c r="C1104" i="5"/>
  <c r="AC1104" i="5"/>
  <c r="D1104" i="5"/>
  <c r="H1104" i="5"/>
  <c r="AA1104" i="5"/>
  <c r="K1104" i="5"/>
  <c r="L1104" i="5"/>
  <c r="N1104" i="5"/>
  <c r="P1104" i="5"/>
  <c r="Q1104" i="5"/>
  <c r="T1104" i="5"/>
  <c r="Y1104" i="5"/>
  <c r="AF1104" i="5"/>
  <c r="A1105" i="5"/>
  <c r="I1105" i="5"/>
  <c r="B1105" i="5"/>
  <c r="AB1105" i="5"/>
  <c r="S1105" i="5"/>
  <c r="R1105" i="5"/>
  <c r="C1105" i="5"/>
  <c r="AC1105" i="5"/>
  <c r="D1105" i="5"/>
  <c r="H1105" i="5"/>
  <c r="AA1105" i="5"/>
  <c r="K1105" i="5"/>
  <c r="L1105" i="5"/>
  <c r="N1105" i="5"/>
  <c r="P1105" i="5"/>
  <c r="Q1105" i="5"/>
  <c r="T1105" i="5"/>
  <c r="Y1105" i="5"/>
  <c r="AF1105" i="5"/>
  <c r="A1106" i="5"/>
  <c r="I1106" i="5"/>
  <c r="B1106" i="5"/>
  <c r="AB1106" i="5"/>
  <c r="S1106" i="5"/>
  <c r="R1106" i="5"/>
  <c r="C1106" i="5"/>
  <c r="AC1106" i="5"/>
  <c r="D1106" i="5"/>
  <c r="H1106" i="5"/>
  <c r="AA1106" i="5"/>
  <c r="K1106" i="5"/>
  <c r="L1106" i="5"/>
  <c r="N1106" i="5"/>
  <c r="P1106" i="5"/>
  <c r="Q1106" i="5"/>
  <c r="T1106" i="5"/>
  <c r="Y1106" i="5"/>
  <c r="AF1106" i="5"/>
  <c r="A1107" i="5"/>
  <c r="I1107" i="5"/>
  <c r="B1107" i="5"/>
  <c r="AB1107" i="5"/>
  <c r="S1107" i="5"/>
  <c r="R1107" i="5"/>
  <c r="C1107" i="5"/>
  <c r="AC1107" i="5"/>
  <c r="D1107" i="5"/>
  <c r="H1107" i="5"/>
  <c r="AA1107" i="5"/>
  <c r="K1107" i="5"/>
  <c r="L1107" i="5"/>
  <c r="N1107" i="5"/>
  <c r="P1107" i="5"/>
  <c r="Q1107" i="5"/>
  <c r="T1107" i="5"/>
  <c r="Y1107" i="5"/>
  <c r="AF1107" i="5"/>
  <c r="A1108" i="5"/>
  <c r="I1108" i="5"/>
  <c r="B1108" i="5"/>
  <c r="AB1108" i="5"/>
  <c r="S1108" i="5"/>
  <c r="R1108" i="5"/>
  <c r="C1108" i="5"/>
  <c r="AC1108" i="5"/>
  <c r="D1108" i="5"/>
  <c r="H1108" i="5"/>
  <c r="AA1108" i="5"/>
  <c r="K1108" i="5"/>
  <c r="L1108" i="5"/>
  <c r="N1108" i="5"/>
  <c r="P1108" i="5"/>
  <c r="Q1108" i="5"/>
  <c r="T1108" i="5"/>
  <c r="Y1108" i="5"/>
  <c r="AF1108" i="5"/>
  <c r="A1109" i="5"/>
  <c r="I1109" i="5"/>
  <c r="B1109" i="5"/>
  <c r="AB1109" i="5"/>
  <c r="S1109" i="5"/>
  <c r="R1109" i="5"/>
  <c r="C1109" i="5"/>
  <c r="AC1109" i="5"/>
  <c r="D1109" i="5"/>
  <c r="H1109" i="5"/>
  <c r="AA1109" i="5"/>
  <c r="K1109" i="5"/>
  <c r="L1109" i="5"/>
  <c r="N1109" i="5"/>
  <c r="P1109" i="5"/>
  <c r="Q1109" i="5"/>
  <c r="T1109" i="5"/>
  <c r="Y1109" i="5"/>
  <c r="AF1109" i="5"/>
  <c r="A1110" i="5"/>
  <c r="I1110" i="5"/>
  <c r="B1110" i="5"/>
  <c r="AB1110" i="5"/>
  <c r="S1110" i="5"/>
  <c r="R1110" i="5"/>
  <c r="C1110" i="5"/>
  <c r="AC1110" i="5"/>
  <c r="D1110" i="5"/>
  <c r="H1110" i="5"/>
  <c r="AA1110" i="5"/>
  <c r="K1110" i="5"/>
  <c r="L1110" i="5"/>
  <c r="N1110" i="5"/>
  <c r="P1110" i="5"/>
  <c r="Q1110" i="5"/>
  <c r="T1110" i="5"/>
  <c r="Y1110" i="5"/>
  <c r="AF1110" i="5"/>
  <c r="A1111" i="5"/>
  <c r="I1111" i="5"/>
  <c r="B1111" i="5"/>
  <c r="Y1111" i="5"/>
  <c r="S1111" i="5"/>
  <c r="R1111" i="5"/>
  <c r="C1111" i="5"/>
  <c r="D1111" i="5"/>
  <c r="H1111" i="5"/>
  <c r="K1111" i="5"/>
  <c r="L1111" i="5"/>
  <c r="N1111" i="5"/>
  <c r="P1111" i="5"/>
  <c r="Q1111" i="5"/>
  <c r="T1111" i="5"/>
  <c r="AA1111" i="5"/>
  <c r="AB1111" i="5"/>
  <c r="AC1111" i="5"/>
  <c r="AF1111" i="5"/>
  <c r="A1112" i="5"/>
  <c r="I1112" i="5"/>
  <c r="B1112" i="5"/>
  <c r="Y1112" i="5"/>
  <c r="S1112" i="5"/>
  <c r="R1112" i="5"/>
  <c r="C1112" i="5"/>
  <c r="D1112" i="5"/>
  <c r="H1112" i="5"/>
  <c r="K1112" i="5"/>
  <c r="L1112" i="5"/>
  <c r="N1112" i="5"/>
  <c r="P1112" i="5"/>
  <c r="Q1112" i="5"/>
  <c r="T1112" i="5"/>
  <c r="AA1112" i="5"/>
  <c r="AB1112" i="5"/>
  <c r="AC1112" i="5"/>
  <c r="AF1112" i="5"/>
  <c r="A1113" i="5"/>
  <c r="I1113" i="5"/>
  <c r="B1113" i="5"/>
  <c r="Y1113" i="5"/>
  <c r="S1113" i="5"/>
  <c r="R1113" i="5"/>
  <c r="C1113" i="5"/>
  <c r="D1113" i="5"/>
  <c r="H1113" i="5"/>
  <c r="K1113" i="5"/>
  <c r="L1113" i="5"/>
  <c r="N1113" i="5"/>
  <c r="P1113" i="5"/>
  <c r="Q1113" i="5"/>
  <c r="T1113" i="5"/>
  <c r="AA1113" i="5"/>
  <c r="AB1113" i="5"/>
  <c r="AC1113" i="5"/>
  <c r="AF1113" i="5"/>
  <c r="A1114" i="5"/>
  <c r="I1114" i="5"/>
  <c r="B1114" i="5"/>
  <c r="Y1114" i="5"/>
  <c r="S1114" i="5"/>
  <c r="R1114" i="5"/>
  <c r="C1114" i="5"/>
  <c r="D1114" i="5"/>
  <c r="H1114" i="5"/>
  <c r="K1114" i="5"/>
  <c r="L1114" i="5"/>
  <c r="N1114" i="5"/>
  <c r="P1114" i="5"/>
  <c r="Q1114" i="5"/>
  <c r="T1114" i="5"/>
  <c r="AA1114" i="5"/>
  <c r="AB1114" i="5"/>
  <c r="AC1114" i="5"/>
  <c r="AF1114" i="5"/>
  <c r="A1115" i="5"/>
  <c r="I1115" i="5"/>
  <c r="B1115" i="5"/>
  <c r="Y1115" i="5"/>
  <c r="S1115" i="5"/>
  <c r="R1115" i="5"/>
  <c r="C1115" i="5"/>
  <c r="D1115" i="5"/>
  <c r="H1115" i="5"/>
  <c r="K1115" i="5"/>
  <c r="L1115" i="5"/>
  <c r="N1115" i="5"/>
  <c r="P1115" i="5"/>
  <c r="Q1115" i="5"/>
  <c r="T1115" i="5"/>
  <c r="AA1115" i="5"/>
  <c r="AB1115" i="5"/>
  <c r="AC1115" i="5"/>
  <c r="AF1115" i="5"/>
  <c r="A1116" i="5"/>
  <c r="I1116" i="5"/>
  <c r="B1116" i="5"/>
  <c r="Y1116" i="5"/>
  <c r="S1116" i="5"/>
  <c r="R1116" i="5"/>
  <c r="C1116" i="5"/>
  <c r="D1116" i="5"/>
  <c r="H1116" i="5"/>
  <c r="K1116" i="5"/>
  <c r="L1116" i="5"/>
  <c r="N1116" i="5"/>
  <c r="P1116" i="5"/>
  <c r="Q1116" i="5"/>
  <c r="T1116" i="5"/>
  <c r="AA1116" i="5"/>
  <c r="AB1116" i="5"/>
  <c r="AC1116" i="5"/>
  <c r="AF1116" i="5"/>
  <c r="A1117" i="5"/>
  <c r="I1117" i="5"/>
  <c r="B1117" i="5"/>
  <c r="Y1117" i="5"/>
  <c r="S1117" i="5"/>
  <c r="R1117" i="5"/>
  <c r="C1117" i="5"/>
  <c r="D1117" i="5"/>
  <c r="H1117" i="5"/>
  <c r="K1117" i="5"/>
  <c r="L1117" i="5"/>
  <c r="N1117" i="5"/>
  <c r="P1117" i="5"/>
  <c r="Q1117" i="5"/>
  <c r="T1117" i="5"/>
  <c r="AA1117" i="5"/>
  <c r="AB1117" i="5"/>
  <c r="AC1117" i="5"/>
  <c r="AF1117" i="5"/>
  <c r="A1118" i="5"/>
  <c r="I1118" i="5"/>
  <c r="B1118" i="5"/>
  <c r="Y1118" i="5"/>
  <c r="S1118" i="5"/>
  <c r="R1118" i="5"/>
  <c r="C1118" i="5"/>
  <c r="D1118" i="5"/>
  <c r="H1118" i="5"/>
  <c r="K1118" i="5"/>
  <c r="L1118" i="5"/>
  <c r="N1118" i="5"/>
  <c r="P1118" i="5"/>
  <c r="Q1118" i="5"/>
  <c r="T1118" i="5"/>
  <c r="AA1118" i="5"/>
  <c r="AB1118" i="5"/>
  <c r="AC1118" i="5"/>
  <c r="AF1118" i="5"/>
  <c r="A1119" i="5"/>
  <c r="I1119" i="5"/>
  <c r="B1119" i="5"/>
  <c r="Y1119" i="5"/>
  <c r="S1119" i="5"/>
  <c r="R1119" i="5"/>
  <c r="C1119" i="5"/>
  <c r="D1119" i="5"/>
  <c r="H1119" i="5"/>
  <c r="K1119" i="5"/>
  <c r="L1119" i="5"/>
  <c r="N1119" i="5"/>
  <c r="P1119" i="5"/>
  <c r="Q1119" i="5"/>
  <c r="T1119" i="5"/>
  <c r="AA1119" i="5"/>
  <c r="AB1119" i="5"/>
  <c r="AC1119" i="5"/>
  <c r="AF1119" i="5"/>
  <c r="A1120" i="5"/>
  <c r="I1120" i="5"/>
  <c r="B1120" i="5"/>
  <c r="Y1120" i="5"/>
  <c r="S1120" i="5"/>
  <c r="R1120" i="5"/>
  <c r="C1120" i="5"/>
  <c r="D1120" i="5"/>
  <c r="H1120" i="5"/>
  <c r="K1120" i="5"/>
  <c r="L1120" i="5"/>
  <c r="N1120" i="5"/>
  <c r="P1120" i="5"/>
  <c r="Q1120" i="5"/>
  <c r="T1120" i="5"/>
  <c r="AA1120" i="5"/>
  <c r="AB1120" i="5"/>
  <c r="AC1120" i="5"/>
  <c r="AF1120" i="5"/>
  <c r="A1121" i="5"/>
  <c r="I1121" i="5"/>
  <c r="B1121" i="5"/>
  <c r="Y1121" i="5"/>
  <c r="S1121" i="5"/>
  <c r="R1121" i="5"/>
  <c r="C1121" i="5"/>
  <c r="D1121" i="5"/>
  <c r="H1121" i="5"/>
  <c r="K1121" i="5"/>
  <c r="L1121" i="5"/>
  <c r="N1121" i="5"/>
  <c r="P1121" i="5"/>
  <c r="Q1121" i="5"/>
  <c r="T1121" i="5"/>
  <c r="AA1121" i="5"/>
  <c r="AB1121" i="5"/>
  <c r="AC1121" i="5"/>
  <c r="AF1121" i="5"/>
  <c r="A1122" i="5"/>
  <c r="I1122" i="5"/>
  <c r="B1122" i="5"/>
  <c r="Y1122" i="5"/>
  <c r="S1122" i="5"/>
  <c r="R1122" i="5"/>
  <c r="C1122" i="5"/>
  <c r="D1122" i="5"/>
  <c r="H1122" i="5"/>
  <c r="K1122" i="5"/>
  <c r="L1122" i="5"/>
  <c r="N1122" i="5"/>
  <c r="P1122" i="5"/>
  <c r="Q1122" i="5"/>
  <c r="T1122" i="5"/>
  <c r="AA1122" i="5"/>
  <c r="AB1122" i="5"/>
  <c r="AC1122" i="5"/>
  <c r="AF1122" i="5"/>
  <c r="A1123" i="5"/>
  <c r="I1123" i="5"/>
  <c r="B1123" i="5"/>
  <c r="Y1123" i="5"/>
  <c r="S1123" i="5"/>
  <c r="R1123" i="5"/>
  <c r="C1123" i="5"/>
  <c r="D1123" i="5"/>
  <c r="H1123" i="5"/>
  <c r="K1123" i="5"/>
  <c r="L1123" i="5"/>
  <c r="N1123" i="5"/>
  <c r="P1123" i="5"/>
  <c r="Q1123" i="5"/>
  <c r="T1123" i="5"/>
  <c r="AA1123" i="5"/>
  <c r="AB1123" i="5"/>
  <c r="AC1123" i="5"/>
  <c r="AF1123" i="5"/>
  <c r="A1124" i="5"/>
  <c r="I1124" i="5"/>
  <c r="B1124" i="5"/>
  <c r="Y1124" i="5"/>
  <c r="S1124" i="5"/>
  <c r="R1124" i="5"/>
  <c r="C1124" i="5"/>
  <c r="D1124" i="5"/>
  <c r="H1124" i="5"/>
  <c r="K1124" i="5"/>
  <c r="L1124" i="5"/>
  <c r="N1124" i="5"/>
  <c r="P1124" i="5"/>
  <c r="Q1124" i="5"/>
  <c r="T1124" i="5"/>
  <c r="AA1124" i="5"/>
  <c r="AB1124" i="5"/>
  <c r="AC1124" i="5"/>
  <c r="AF1124" i="5"/>
  <c r="A1125" i="5"/>
  <c r="I1125" i="5"/>
  <c r="B1125" i="5"/>
  <c r="Y1125" i="5"/>
  <c r="S1125" i="5"/>
  <c r="R1125" i="5"/>
  <c r="C1125" i="5"/>
  <c r="D1125" i="5"/>
  <c r="H1125" i="5"/>
  <c r="K1125" i="5"/>
  <c r="L1125" i="5"/>
  <c r="N1125" i="5"/>
  <c r="P1125" i="5"/>
  <c r="Q1125" i="5"/>
  <c r="T1125" i="5"/>
  <c r="AA1125" i="5"/>
  <c r="AB1125" i="5"/>
  <c r="AC1125" i="5"/>
  <c r="AF1125" i="5"/>
  <c r="A1126" i="5"/>
  <c r="I1126" i="5"/>
  <c r="B1126" i="5"/>
  <c r="Y1126" i="5"/>
  <c r="S1126" i="5"/>
  <c r="R1126" i="5"/>
  <c r="C1126" i="5"/>
  <c r="D1126" i="5"/>
  <c r="H1126" i="5"/>
  <c r="K1126" i="5"/>
  <c r="L1126" i="5"/>
  <c r="N1126" i="5"/>
  <c r="P1126" i="5"/>
  <c r="Q1126" i="5"/>
  <c r="T1126" i="5"/>
  <c r="AA1126" i="5"/>
  <c r="AB1126" i="5"/>
  <c r="AC1126" i="5"/>
  <c r="AF1126" i="5"/>
  <c r="A1127" i="5"/>
  <c r="I1127" i="5"/>
  <c r="B1127" i="5"/>
  <c r="Y1127" i="5"/>
  <c r="S1127" i="5"/>
  <c r="R1127" i="5"/>
  <c r="C1127" i="5"/>
  <c r="D1127" i="5"/>
  <c r="H1127" i="5"/>
  <c r="K1127" i="5"/>
  <c r="L1127" i="5"/>
  <c r="N1127" i="5"/>
  <c r="P1127" i="5"/>
  <c r="Q1127" i="5"/>
  <c r="T1127" i="5"/>
  <c r="AA1127" i="5"/>
  <c r="AB1127" i="5"/>
  <c r="AC1127" i="5"/>
  <c r="AF1127" i="5"/>
  <c r="A1128" i="5"/>
  <c r="I1128" i="5"/>
  <c r="B1128" i="5"/>
  <c r="Y1128" i="5"/>
  <c r="S1128" i="5"/>
  <c r="R1128" i="5"/>
  <c r="C1128" i="5"/>
  <c r="D1128" i="5"/>
  <c r="H1128" i="5"/>
  <c r="K1128" i="5"/>
  <c r="L1128" i="5"/>
  <c r="N1128" i="5"/>
  <c r="P1128" i="5"/>
  <c r="Q1128" i="5"/>
  <c r="T1128" i="5"/>
  <c r="AA1128" i="5"/>
  <c r="AB1128" i="5"/>
  <c r="AC1128" i="5"/>
  <c r="AF1128" i="5"/>
  <c r="A1129" i="5"/>
  <c r="I1129" i="5"/>
  <c r="B1129" i="5"/>
  <c r="Y1129" i="5"/>
  <c r="S1129" i="5"/>
  <c r="R1129" i="5"/>
  <c r="C1129" i="5"/>
  <c r="D1129" i="5"/>
  <c r="H1129" i="5"/>
  <c r="K1129" i="5"/>
  <c r="L1129" i="5"/>
  <c r="N1129" i="5"/>
  <c r="P1129" i="5"/>
  <c r="Q1129" i="5"/>
  <c r="T1129" i="5"/>
  <c r="AA1129" i="5"/>
  <c r="AB1129" i="5"/>
  <c r="AC1129" i="5"/>
  <c r="AF1129" i="5"/>
  <c r="A1130" i="5"/>
  <c r="I1130" i="5"/>
  <c r="B1130" i="5"/>
  <c r="Y1130" i="5"/>
  <c r="S1130" i="5"/>
  <c r="R1130" i="5"/>
  <c r="C1130" i="5"/>
  <c r="D1130" i="5"/>
  <c r="H1130" i="5"/>
  <c r="K1130" i="5"/>
  <c r="L1130" i="5"/>
  <c r="N1130" i="5"/>
  <c r="P1130" i="5"/>
  <c r="Q1130" i="5"/>
  <c r="T1130" i="5"/>
  <c r="AA1130" i="5"/>
  <c r="AB1130" i="5"/>
  <c r="AC1130" i="5"/>
  <c r="AF1130" i="5"/>
  <c r="A1131" i="5"/>
  <c r="I1131" i="5"/>
  <c r="B1131" i="5"/>
  <c r="Y1131" i="5"/>
  <c r="S1131" i="5"/>
  <c r="R1131" i="5"/>
  <c r="C1131" i="5"/>
  <c r="D1131" i="5"/>
  <c r="H1131" i="5"/>
  <c r="K1131" i="5"/>
  <c r="L1131" i="5"/>
  <c r="N1131" i="5"/>
  <c r="P1131" i="5"/>
  <c r="Q1131" i="5"/>
  <c r="T1131" i="5"/>
  <c r="AA1131" i="5"/>
  <c r="AB1131" i="5"/>
  <c r="AC1131" i="5"/>
  <c r="AF1131" i="5"/>
  <c r="A1132" i="5"/>
  <c r="I1132" i="5"/>
  <c r="B1132" i="5"/>
  <c r="Y1132" i="5"/>
  <c r="S1132" i="5"/>
  <c r="R1132" i="5"/>
  <c r="C1132" i="5"/>
  <c r="D1132" i="5"/>
  <c r="H1132" i="5"/>
  <c r="K1132" i="5"/>
  <c r="L1132" i="5"/>
  <c r="N1132" i="5"/>
  <c r="P1132" i="5"/>
  <c r="Q1132" i="5"/>
  <c r="T1132" i="5"/>
  <c r="AA1132" i="5"/>
  <c r="AB1132" i="5"/>
  <c r="AC1132" i="5"/>
  <c r="AF1132" i="5"/>
  <c r="A1133" i="5"/>
  <c r="I1133" i="5"/>
  <c r="B1133" i="5"/>
  <c r="Y1133" i="5"/>
  <c r="S1133" i="5"/>
  <c r="R1133" i="5"/>
  <c r="C1133" i="5"/>
  <c r="D1133" i="5"/>
  <c r="H1133" i="5"/>
  <c r="K1133" i="5"/>
  <c r="L1133" i="5"/>
  <c r="N1133" i="5"/>
  <c r="P1133" i="5"/>
  <c r="Q1133" i="5"/>
  <c r="T1133" i="5"/>
  <c r="AA1133" i="5"/>
  <c r="AB1133" i="5"/>
  <c r="AC1133" i="5"/>
  <c r="AF1133" i="5"/>
  <c r="A1134" i="5"/>
  <c r="I1134" i="5"/>
  <c r="B1134" i="5"/>
  <c r="Y1134" i="5"/>
  <c r="S1134" i="5"/>
  <c r="R1134" i="5"/>
  <c r="C1134" i="5"/>
  <c r="D1134" i="5"/>
  <c r="H1134" i="5"/>
  <c r="K1134" i="5"/>
  <c r="L1134" i="5"/>
  <c r="N1134" i="5"/>
  <c r="P1134" i="5"/>
  <c r="Q1134" i="5"/>
  <c r="T1134" i="5"/>
  <c r="AA1134" i="5"/>
  <c r="AB1134" i="5"/>
  <c r="AC1134" i="5"/>
  <c r="AF1134" i="5"/>
  <c r="A1135" i="5"/>
  <c r="I1135" i="5"/>
  <c r="B1135" i="5"/>
  <c r="Y1135" i="5"/>
  <c r="S1135" i="5"/>
  <c r="R1135" i="5"/>
  <c r="C1135" i="5"/>
  <c r="D1135" i="5"/>
  <c r="H1135" i="5"/>
  <c r="K1135" i="5"/>
  <c r="L1135" i="5"/>
  <c r="N1135" i="5"/>
  <c r="P1135" i="5"/>
  <c r="Q1135" i="5"/>
  <c r="T1135" i="5"/>
  <c r="AA1135" i="5"/>
  <c r="AB1135" i="5"/>
  <c r="AC1135" i="5"/>
  <c r="AF1135" i="5"/>
  <c r="A1136" i="5"/>
  <c r="I1136" i="5"/>
  <c r="B1136" i="5"/>
  <c r="Y1136" i="5"/>
  <c r="S1136" i="5"/>
  <c r="R1136" i="5"/>
  <c r="C1136" i="5"/>
  <c r="D1136" i="5"/>
  <c r="H1136" i="5"/>
  <c r="K1136" i="5"/>
  <c r="L1136" i="5"/>
  <c r="N1136" i="5"/>
  <c r="P1136" i="5"/>
  <c r="Q1136" i="5"/>
  <c r="T1136" i="5"/>
  <c r="AA1136" i="5"/>
  <c r="AB1136" i="5"/>
  <c r="AC1136" i="5"/>
  <c r="AF1136" i="5"/>
  <c r="A1137" i="5"/>
  <c r="I1137" i="5"/>
  <c r="B1137" i="5"/>
  <c r="Y1137" i="5"/>
  <c r="S1137" i="5"/>
  <c r="R1137" i="5"/>
  <c r="C1137" i="5"/>
  <c r="D1137" i="5"/>
  <c r="H1137" i="5"/>
  <c r="K1137" i="5"/>
  <c r="L1137" i="5"/>
  <c r="N1137" i="5"/>
  <c r="P1137" i="5"/>
  <c r="Q1137" i="5"/>
  <c r="T1137" i="5"/>
  <c r="AA1137" i="5"/>
  <c r="AB1137" i="5"/>
  <c r="AC1137" i="5"/>
  <c r="AF1137" i="5"/>
  <c r="A1138" i="5"/>
  <c r="I1138" i="5"/>
  <c r="B1138" i="5"/>
  <c r="Y1138" i="5"/>
  <c r="S1138" i="5"/>
  <c r="R1138" i="5"/>
  <c r="C1138" i="5"/>
  <c r="D1138" i="5"/>
  <c r="H1138" i="5"/>
  <c r="K1138" i="5"/>
  <c r="L1138" i="5"/>
  <c r="N1138" i="5"/>
  <c r="P1138" i="5"/>
  <c r="Q1138" i="5"/>
  <c r="T1138" i="5"/>
  <c r="AA1138" i="5"/>
  <c r="AB1138" i="5"/>
  <c r="AC1138" i="5"/>
  <c r="AF1138" i="5"/>
  <c r="A1139" i="5"/>
  <c r="I1139" i="5"/>
  <c r="B1139" i="5"/>
  <c r="Y1139" i="5"/>
  <c r="S1139" i="5"/>
  <c r="R1139" i="5"/>
  <c r="C1139" i="5"/>
  <c r="D1139" i="5"/>
  <c r="H1139" i="5"/>
  <c r="K1139" i="5"/>
  <c r="L1139" i="5"/>
  <c r="N1139" i="5"/>
  <c r="P1139" i="5"/>
  <c r="Q1139" i="5"/>
  <c r="T1139" i="5"/>
  <c r="AA1139" i="5"/>
  <c r="AB1139" i="5"/>
  <c r="AC1139" i="5"/>
  <c r="AF1139" i="5"/>
  <c r="A1140" i="5"/>
  <c r="I1140" i="5"/>
  <c r="B1140" i="5"/>
  <c r="Y1140" i="5"/>
  <c r="S1140" i="5"/>
  <c r="R1140" i="5"/>
  <c r="C1140" i="5"/>
  <c r="D1140" i="5"/>
  <c r="H1140" i="5"/>
  <c r="K1140" i="5"/>
  <c r="L1140" i="5"/>
  <c r="N1140" i="5"/>
  <c r="P1140" i="5"/>
  <c r="Q1140" i="5"/>
  <c r="T1140" i="5"/>
  <c r="AA1140" i="5"/>
  <c r="AB1140" i="5"/>
  <c r="AC1140" i="5"/>
  <c r="AF1140" i="5"/>
  <c r="A1141" i="5"/>
  <c r="I1141" i="5"/>
  <c r="B1141" i="5"/>
  <c r="Y1141" i="5"/>
  <c r="S1141" i="5"/>
  <c r="R1141" i="5"/>
  <c r="C1141" i="5"/>
  <c r="D1141" i="5"/>
  <c r="H1141" i="5"/>
  <c r="K1141" i="5"/>
  <c r="L1141" i="5"/>
  <c r="N1141" i="5"/>
  <c r="P1141" i="5"/>
  <c r="Q1141" i="5"/>
  <c r="T1141" i="5"/>
  <c r="AA1141" i="5"/>
  <c r="AB1141" i="5"/>
  <c r="AC1141" i="5"/>
  <c r="AF1141" i="5"/>
  <c r="A1142" i="5"/>
  <c r="I1142" i="5"/>
  <c r="B1142" i="5"/>
  <c r="Y1142" i="5"/>
  <c r="S1142" i="5"/>
  <c r="R1142" i="5"/>
  <c r="C1142" i="5"/>
  <c r="D1142" i="5"/>
  <c r="H1142" i="5"/>
  <c r="K1142" i="5"/>
  <c r="L1142" i="5"/>
  <c r="N1142" i="5"/>
  <c r="P1142" i="5"/>
  <c r="Q1142" i="5"/>
  <c r="T1142" i="5"/>
  <c r="AA1142" i="5"/>
  <c r="AB1142" i="5"/>
  <c r="AC1142" i="5"/>
  <c r="AF1142" i="5"/>
  <c r="A1143" i="5"/>
  <c r="I1143" i="5"/>
  <c r="B1143" i="5"/>
  <c r="Y1143" i="5"/>
  <c r="S1143" i="5"/>
  <c r="R1143" i="5"/>
  <c r="C1143" i="5"/>
  <c r="D1143" i="5"/>
  <c r="H1143" i="5"/>
  <c r="K1143" i="5"/>
  <c r="L1143" i="5"/>
  <c r="N1143" i="5"/>
  <c r="P1143" i="5"/>
  <c r="Q1143" i="5"/>
  <c r="T1143" i="5"/>
  <c r="AA1143" i="5"/>
  <c r="AB1143" i="5"/>
  <c r="AC1143" i="5"/>
  <c r="AF1143" i="5"/>
  <c r="A1144" i="5"/>
  <c r="I1144" i="5"/>
  <c r="B1144" i="5"/>
  <c r="Y1144" i="5"/>
  <c r="S1144" i="5"/>
  <c r="R1144" i="5"/>
  <c r="C1144" i="5"/>
  <c r="D1144" i="5"/>
  <c r="H1144" i="5"/>
  <c r="K1144" i="5"/>
  <c r="L1144" i="5"/>
  <c r="N1144" i="5"/>
  <c r="P1144" i="5"/>
  <c r="Q1144" i="5"/>
  <c r="T1144" i="5"/>
  <c r="AA1144" i="5"/>
  <c r="AB1144" i="5"/>
  <c r="AC1144" i="5"/>
  <c r="AF1144" i="5"/>
  <c r="A1145" i="5"/>
  <c r="I1145" i="5"/>
  <c r="B1145" i="5"/>
  <c r="Y1145" i="5"/>
  <c r="S1145" i="5"/>
  <c r="R1145" i="5"/>
  <c r="C1145" i="5"/>
  <c r="D1145" i="5"/>
  <c r="H1145" i="5"/>
  <c r="K1145" i="5"/>
  <c r="L1145" i="5"/>
  <c r="N1145" i="5"/>
  <c r="P1145" i="5"/>
  <c r="Q1145" i="5"/>
  <c r="T1145" i="5"/>
  <c r="AA1145" i="5"/>
  <c r="AB1145" i="5"/>
  <c r="AC1145" i="5"/>
  <c r="AF1145" i="5"/>
  <c r="A1146" i="5"/>
  <c r="I1146" i="5"/>
  <c r="B1146" i="5"/>
  <c r="Y1146" i="5"/>
  <c r="S1146" i="5"/>
  <c r="R1146" i="5"/>
  <c r="C1146" i="5"/>
  <c r="D1146" i="5"/>
  <c r="H1146" i="5"/>
  <c r="K1146" i="5"/>
  <c r="L1146" i="5"/>
  <c r="N1146" i="5"/>
  <c r="P1146" i="5"/>
  <c r="Q1146" i="5"/>
  <c r="T1146" i="5"/>
  <c r="AA1146" i="5"/>
  <c r="AB1146" i="5"/>
  <c r="AC1146" i="5"/>
  <c r="AF1146" i="5"/>
  <c r="A1147" i="5"/>
  <c r="I1147" i="5"/>
  <c r="B1147" i="5"/>
  <c r="Y1147" i="5"/>
  <c r="S1147" i="5"/>
  <c r="R1147" i="5"/>
  <c r="C1147" i="5"/>
  <c r="D1147" i="5"/>
  <c r="H1147" i="5"/>
  <c r="K1147" i="5"/>
  <c r="L1147" i="5"/>
  <c r="N1147" i="5"/>
  <c r="P1147" i="5"/>
  <c r="Q1147" i="5"/>
  <c r="T1147" i="5"/>
  <c r="AA1147" i="5"/>
  <c r="AB1147" i="5"/>
  <c r="AC1147" i="5"/>
  <c r="AF1147" i="5"/>
  <c r="A1148" i="5"/>
  <c r="I1148" i="5"/>
  <c r="B1148" i="5"/>
  <c r="Y1148" i="5"/>
  <c r="S1148" i="5"/>
  <c r="R1148" i="5"/>
  <c r="C1148" i="5"/>
  <c r="D1148" i="5"/>
  <c r="H1148" i="5"/>
  <c r="K1148" i="5"/>
  <c r="L1148" i="5"/>
  <c r="N1148" i="5"/>
  <c r="P1148" i="5"/>
  <c r="Q1148" i="5"/>
  <c r="T1148" i="5"/>
  <c r="AA1148" i="5"/>
  <c r="AB1148" i="5"/>
  <c r="AC1148" i="5"/>
  <c r="AF1148" i="5"/>
  <c r="A1149" i="5"/>
  <c r="I1149" i="5"/>
  <c r="B1149" i="5"/>
  <c r="Y1149" i="5"/>
  <c r="S1149" i="5"/>
  <c r="R1149" i="5"/>
  <c r="C1149" i="5"/>
  <c r="D1149" i="5"/>
  <c r="H1149" i="5"/>
  <c r="K1149" i="5"/>
  <c r="L1149" i="5"/>
  <c r="N1149" i="5"/>
  <c r="P1149" i="5"/>
  <c r="Q1149" i="5"/>
  <c r="T1149" i="5"/>
  <c r="AA1149" i="5"/>
  <c r="AB1149" i="5"/>
  <c r="AC1149" i="5"/>
  <c r="AF1149" i="5"/>
  <c r="A1150" i="5"/>
  <c r="I1150" i="5"/>
  <c r="B1150" i="5"/>
  <c r="Y1150" i="5"/>
  <c r="S1150" i="5"/>
  <c r="R1150" i="5"/>
  <c r="C1150" i="5"/>
  <c r="D1150" i="5"/>
  <c r="H1150" i="5"/>
  <c r="K1150" i="5"/>
  <c r="L1150" i="5"/>
  <c r="N1150" i="5"/>
  <c r="P1150" i="5"/>
  <c r="Q1150" i="5"/>
  <c r="T1150" i="5"/>
  <c r="AA1150" i="5"/>
  <c r="AB1150" i="5"/>
  <c r="AC1150" i="5"/>
  <c r="AF1150" i="5"/>
  <c r="A1151" i="5"/>
  <c r="I1151" i="5"/>
  <c r="B1151" i="5"/>
  <c r="Y1151" i="5"/>
  <c r="S1151" i="5"/>
  <c r="R1151" i="5"/>
  <c r="C1151" i="5"/>
  <c r="D1151" i="5"/>
  <c r="H1151" i="5"/>
  <c r="K1151" i="5"/>
  <c r="L1151" i="5"/>
  <c r="N1151" i="5"/>
  <c r="P1151" i="5"/>
  <c r="Q1151" i="5"/>
  <c r="T1151" i="5"/>
  <c r="AA1151" i="5"/>
  <c r="AB1151" i="5"/>
  <c r="AC1151" i="5"/>
  <c r="AF1151" i="5"/>
  <c r="A1152" i="5"/>
  <c r="I1152" i="5"/>
  <c r="B1152" i="5"/>
  <c r="Y1152" i="5"/>
  <c r="S1152" i="5"/>
  <c r="R1152" i="5"/>
  <c r="C1152" i="5"/>
  <c r="D1152" i="5"/>
  <c r="H1152" i="5"/>
  <c r="K1152" i="5"/>
  <c r="L1152" i="5"/>
  <c r="N1152" i="5"/>
  <c r="P1152" i="5"/>
  <c r="Q1152" i="5"/>
  <c r="T1152" i="5"/>
  <c r="AA1152" i="5"/>
  <c r="AB1152" i="5"/>
  <c r="AC1152" i="5"/>
  <c r="AF1152" i="5"/>
  <c r="A1153" i="5"/>
  <c r="I1153" i="5"/>
  <c r="B1153" i="5"/>
  <c r="Y1153" i="5"/>
  <c r="S1153" i="5"/>
  <c r="R1153" i="5"/>
  <c r="C1153" i="5"/>
  <c r="D1153" i="5"/>
  <c r="H1153" i="5"/>
  <c r="K1153" i="5"/>
  <c r="L1153" i="5"/>
  <c r="N1153" i="5"/>
  <c r="P1153" i="5"/>
  <c r="Q1153" i="5"/>
  <c r="T1153" i="5"/>
  <c r="AA1153" i="5"/>
  <c r="AB1153" i="5"/>
  <c r="AC1153" i="5"/>
  <c r="AF1153" i="5"/>
  <c r="A1154" i="5"/>
  <c r="I1154" i="5"/>
  <c r="B1154" i="5"/>
  <c r="Y1154" i="5"/>
  <c r="S1154" i="5"/>
  <c r="R1154" i="5"/>
  <c r="C1154" i="5"/>
  <c r="D1154" i="5"/>
  <c r="H1154" i="5"/>
  <c r="K1154" i="5"/>
  <c r="L1154" i="5"/>
  <c r="N1154" i="5"/>
  <c r="P1154" i="5"/>
  <c r="Q1154" i="5"/>
  <c r="T1154" i="5"/>
  <c r="AA1154" i="5"/>
  <c r="AB1154" i="5"/>
  <c r="AC1154" i="5"/>
  <c r="AF1154" i="5"/>
  <c r="A1155" i="5"/>
  <c r="I1155" i="5"/>
  <c r="B1155" i="5"/>
  <c r="Y1155" i="5"/>
  <c r="S1155" i="5"/>
  <c r="R1155" i="5"/>
  <c r="C1155" i="5"/>
  <c r="D1155" i="5"/>
  <c r="H1155" i="5"/>
  <c r="K1155" i="5"/>
  <c r="L1155" i="5"/>
  <c r="N1155" i="5"/>
  <c r="P1155" i="5"/>
  <c r="Q1155" i="5"/>
  <c r="T1155" i="5"/>
  <c r="AA1155" i="5"/>
  <c r="AB1155" i="5"/>
  <c r="AC1155" i="5"/>
  <c r="AF1155" i="5"/>
  <c r="A1156" i="5"/>
  <c r="I1156" i="5"/>
  <c r="B1156" i="5"/>
  <c r="Y1156" i="5"/>
  <c r="S1156" i="5"/>
  <c r="R1156" i="5"/>
  <c r="C1156" i="5"/>
  <c r="D1156" i="5"/>
  <c r="H1156" i="5"/>
  <c r="K1156" i="5"/>
  <c r="L1156" i="5"/>
  <c r="N1156" i="5"/>
  <c r="P1156" i="5"/>
  <c r="Q1156" i="5"/>
  <c r="T1156" i="5"/>
  <c r="AA1156" i="5"/>
  <c r="AB1156" i="5"/>
  <c r="AC1156" i="5"/>
  <c r="AF1156" i="5"/>
  <c r="A1157" i="5"/>
  <c r="I1157" i="5"/>
  <c r="B1157" i="5"/>
  <c r="Y1157" i="5"/>
  <c r="S1157" i="5"/>
  <c r="R1157" i="5"/>
  <c r="C1157" i="5"/>
  <c r="D1157" i="5"/>
  <c r="H1157" i="5"/>
  <c r="K1157" i="5"/>
  <c r="L1157" i="5"/>
  <c r="N1157" i="5"/>
  <c r="P1157" i="5"/>
  <c r="Q1157" i="5"/>
  <c r="T1157" i="5"/>
  <c r="AA1157" i="5"/>
  <c r="AB1157" i="5"/>
  <c r="AC1157" i="5"/>
  <c r="AF1157" i="5"/>
  <c r="A1158" i="5"/>
  <c r="I1158" i="5"/>
  <c r="B1158" i="5"/>
  <c r="Y1158" i="5"/>
  <c r="S1158" i="5"/>
  <c r="R1158" i="5"/>
  <c r="C1158" i="5"/>
  <c r="D1158" i="5"/>
  <c r="H1158" i="5"/>
  <c r="K1158" i="5"/>
  <c r="L1158" i="5"/>
  <c r="N1158" i="5"/>
  <c r="P1158" i="5"/>
  <c r="Q1158" i="5"/>
  <c r="T1158" i="5"/>
  <c r="AA1158" i="5"/>
  <c r="AB1158" i="5"/>
  <c r="AC1158" i="5"/>
  <c r="AF1158" i="5"/>
  <c r="A1159" i="5"/>
  <c r="I1159" i="5"/>
  <c r="B1159" i="5"/>
  <c r="Y1159" i="5"/>
  <c r="S1159" i="5"/>
  <c r="R1159" i="5"/>
  <c r="C1159" i="5"/>
  <c r="D1159" i="5"/>
  <c r="H1159" i="5"/>
  <c r="K1159" i="5"/>
  <c r="L1159" i="5"/>
  <c r="N1159" i="5"/>
  <c r="P1159" i="5"/>
  <c r="Q1159" i="5"/>
  <c r="T1159" i="5"/>
  <c r="AA1159" i="5"/>
  <c r="AB1159" i="5"/>
  <c r="AC1159" i="5"/>
  <c r="AF1159" i="5"/>
  <c r="A1160" i="5"/>
  <c r="I1160" i="5"/>
  <c r="B1160" i="5"/>
  <c r="Y1160" i="5"/>
  <c r="S1160" i="5"/>
  <c r="R1160" i="5"/>
  <c r="C1160" i="5"/>
  <c r="D1160" i="5"/>
  <c r="H1160" i="5"/>
  <c r="K1160" i="5"/>
  <c r="L1160" i="5"/>
  <c r="N1160" i="5"/>
  <c r="P1160" i="5"/>
  <c r="Q1160" i="5"/>
  <c r="T1160" i="5"/>
  <c r="AA1160" i="5"/>
  <c r="AB1160" i="5"/>
  <c r="AC1160" i="5"/>
  <c r="AF1160" i="5"/>
  <c r="A1161" i="5"/>
  <c r="I1161" i="5"/>
  <c r="B1161" i="5"/>
  <c r="Y1161" i="5"/>
  <c r="S1161" i="5"/>
  <c r="R1161" i="5"/>
  <c r="C1161" i="5"/>
  <c r="D1161" i="5"/>
  <c r="H1161" i="5"/>
  <c r="K1161" i="5"/>
  <c r="L1161" i="5"/>
  <c r="N1161" i="5"/>
  <c r="P1161" i="5"/>
  <c r="Q1161" i="5"/>
  <c r="T1161" i="5"/>
  <c r="AA1161" i="5"/>
  <c r="AB1161" i="5"/>
  <c r="AC1161" i="5"/>
  <c r="AF1161" i="5"/>
  <c r="A1162" i="5"/>
  <c r="I1162" i="5"/>
  <c r="B1162" i="5"/>
  <c r="Y1162" i="5"/>
  <c r="S1162" i="5"/>
  <c r="R1162" i="5"/>
  <c r="C1162" i="5"/>
  <c r="D1162" i="5"/>
  <c r="H1162" i="5"/>
  <c r="K1162" i="5"/>
  <c r="L1162" i="5"/>
  <c r="N1162" i="5"/>
  <c r="P1162" i="5"/>
  <c r="Q1162" i="5"/>
  <c r="T1162" i="5"/>
  <c r="AA1162" i="5"/>
  <c r="AB1162" i="5"/>
  <c r="AC1162" i="5"/>
  <c r="AF1162" i="5"/>
  <c r="A1163" i="5"/>
  <c r="I1163" i="5"/>
  <c r="B1163" i="5"/>
  <c r="Y1163" i="5"/>
  <c r="S1163" i="5"/>
  <c r="R1163" i="5"/>
  <c r="C1163" i="5"/>
  <c r="D1163" i="5"/>
  <c r="H1163" i="5"/>
  <c r="K1163" i="5"/>
  <c r="L1163" i="5"/>
  <c r="N1163" i="5"/>
  <c r="P1163" i="5"/>
  <c r="Q1163" i="5"/>
  <c r="T1163" i="5"/>
  <c r="AA1163" i="5"/>
  <c r="AB1163" i="5"/>
  <c r="AC1163" i="5"/>
  <c r="AF1163" i="5"/>
  <c r="A1164" i="5"/>
  <c r="I1164" i="5"/>
  <c r="B1164" i="5"/>
  <c r="Y1164" i="5"/>
  <c r="S1164" i="5"/>
  <c r="R1164" i="5"/>
  <c r="C1164" i="5"/>
  <c r="D1164" i="5"/>
  <c r="H1164" i="5"/>
  <c r="K1164" i="5"/>
  <c r="L1164" i="5"/>
  <c r="N1164" i="5"/>
  <c r="P1164" i="5"/>
  <c r="Q1164" i="5"/>
  <c r="T1164" i="5"/>
  <c r="AA1164" i="5"/>
  <c r="AB1164" i="5"/>
  <c r="AC1164" i="5"/>
  <c r="AF1164" i="5"/>
  <c r="A1165" i="5"/>
  <c r="I1165" i="5"/>
  <c r="B1165" i="5"/>
  <c r="Y1165" i="5"/>
  <c r="S1165" i="5"/>
  <c r="R1165" i="5"/>
  <c r="C1165" i="5"/>
  <c r="D1165" i="5"/>
  <c r="H1165" i="5"/>
  <c r="K1165" i="5"/>
  <c r="L1165" i="5"/>
  <c r="N1165" i="5"/>
  <c r="P1165" i="5"/>
  <c r="Q1165" i="5"/>
  <c r="T1165" i="5"/>
  <c r="AA1165" i="5"/>
  <c r="AB1165" i="5"/>
  <c r="AC1165" i="5"/>
  <c r="AF1165" i="5"/>
  <c r="A1166" i="5"/>
  <c r="I1166" i="5"/>
  <c r="B1166" i="5"/>
  <c r="Y1166" i="5"/>
  <c r="S1166" i="5"/>
  <c r="R1166" i="5"/>
  <c r="C1166" i="5"/>
  <c r="D1166" i="5"/>
  <c r="H1166" i="5"/>
  <c r="K1166" i="5"/>
  <c r="L1166" i="5"/>
  <c r="N1166" i="5"/>
  <c r="P1166" i="5"/>
  <c r="Q1166" i="5"/>
  <c r="T1166" i="5"/>
  <c r="AA1166" i="5"/>
  <c r="AB1166" i="5"/>
  <c r="AC1166" i="5"/>
  <c r="AF1166" i="5"/>
  <c r="A1167" i="5"/>
  <c r="I1167" i="5"/>
  <c r="B1167" i="5"/>
  <c r="Y1167" i="5"/>
  <c r="S1167" i="5"/>
  <c r="R1167" i="5"/>
  <c r="C1167" i="5"/>
  <c r="D1167" i="5"/>
  <c r="H1167" i="5"/>
  <c r="K1167" i="5"/>
  <c r="L1167" i="5"/>
  <c r="N1167" i="5"/>
  <c r="P1167" i="5"/>
  <c r="Q1167" i="5"/>
  <c r="T1167" i="5"/>
  <c r="AA1167" i="5"/>
  <c r="AB1167" i="5"/>
  <c r="AC1167" i="5"/>
  <c r="AF1167" i="5"/>
  <c r="A1168" i="5"/>
  <c r="I1168" i="5"/>
  <c r="B1168" i="5"/>
  <c r="Y1168" i="5"/>
  <c r="S1168" i="5"/>
  <c r="R1168" i="5"/>
  <c r="C1168" i="5"/>
  <c r="D1168" i="5"/>
  <c r="H1168" i="5"/>
  <c r="K1168" i="5"/>
  <c r="L1168" i="5"/>
  <c r="N1168" i="5"/>
  <c r="P1168" i="5"/>
  <c r="Q1168" i="5"/>
  <c r="T1168" i="5"/>
  <c r="AA1168" i="5"/>
  <c r="AB1168" i="5"/>
  <c r="AC1168" i="5"/>
  <c r="AF1168" i="5"/>
  <c r="A1169" i="5"/>
  <c r="I1169" i="5"/>
  <c r="B1169" i="5"/>
  <c r="Y1169" i="5"/>
  <c r="S1169" i="5"/>
  <c r="R1169" i="5"/>
  <c r="C1169" i="5"/>
  <c r="D1169" i="5"/>
  <c r="H1169" i="5"/>
  <c r="K1169" i="5"/>
  <c r="L1169" i="5"/>
  <c r="N1169" i="5"/>
  <c r="P1169" i="5"/>
  <c r="Q1169" i="5"/>
  <c r="T1169" i="5"/>
  <c r="AA1169" i="5"/>
  <c r="AB1169" i="5"/>
  <c r="AC1169" i="5"/>
  <c r="AF1169" i="5"/>
  <c r="A1170" i="5"/>
  <c r="I1170" i="5"/>
  <c r="B1170" i="5"/>
  <c r="Y1170" i="5"/>
  <c r="S1170" i="5"/>
  <c r="R1170" i="5"/>
  <c r="C1170" i="5"/>
  <c r="D1170" i="5"/>
  <c r="H1170" i="5"/>
  <c r="K1170" i="5"/>
  <c r="L1170" i="5"/>
  <c r="N1170" i="5"/>
  <c r="P1170" i="5"/>
  <c r="Q1170" i="5"/>
  <c r="T1170" i="5"/>
  <c r="AA1170" i="5"/>
  <c r="AB1170" i="5"/>
  <c r="AC1170" i="5"/>
  <c r="AF1170" i="5"/>
  <c r="A1171" i="5"/>
  <c r="I1171" i="5"/>
  <c r="B1171" i="5"/>
  <c r="Y1171" i="5"/>
  <c r="S1171" i="5"/>
  <c r="R1171" i="5"/>
  <c r="C1171" i="5"/>
  <c r="D1171" i="5"/>
  <c r="H1171" i="5"/>
  <c r="K1171" i="5"/>
  <c r="L1171" i="5"/>
  <c r="N1171" i="5"/>
  <c r="P1171" i="5"/>
  <c r="Q1171" i="5"/>
  <c r="T1171" i="5"/>
  <c r="AA1171" i="5"/>
  <c r="AB1171" i="5"/>
  <c r="AC1171" i="5"/>
  <c r="AF1171" i="5"/>
  <c r="A1172" i="5"/>
  <c r="I1172" i="5"/>
  <c r="B1172" i="5"/>
  <c r="Y1172" i="5"/>
  <c r="S1172" i="5"/>
  <c r="R1172" i="5"/>
  <c r="C1172" i="5"/>
  <c r="D1172" i="5"/>
  <c r="H1172" i="5"/>
  <c r="K1172" i="5"/>
  <c r="L1172" i="5"/>
  <c r="N1172" i="5"/>
  <c r="P1172" i="5"/>
  <c r="Q1172" i="5"/>
  <c r="T1172" i="5"/>
  <c r="AA1172" i="5"/>
  <c r="AB1172" i="5"/>
  <c r="AC1172" i="5"/>
  <c r="AF1172" i="5"/>
  <c r="A1173" i="5"/>
  <c r="I1173" i="5"/>
  <c r="B1173" i="5"/>
  <c r="Y1173" i="5"/>
  <c r="S1173" i="5"/>
  <c r="R1173" i="5"/>
  <c r="C1173" i="5"/>
  <c r="D1173" i="5"/>
  <c r="H1173" i="5"/>
  <c r="K1173" i="5"/>
  <c r="L1173" i="5"/>
  <c r="N1173" i="5"/>
  <c r="P1173" i="5"/>
  <c r="Q1173" i="5"/>
  <c r="T1173" i="5"/>
  <c r="AA1173" i="5"/>
  <c r="AB1173" i="5"/>
  <c r="AC1173" i="5"/>
  <c r="AF1173" i="5"/>
  <c r="A1174" i="5"/>
  <c r="I1174" i="5"/>
  <c r="B1174" i="5"/>
  <c r="Y1174" i="5"/>
  <c r="S1174" i="5"/>
  <c r="R1174" i="5"/>
  <c r="C1174" i="5"/>
  <c r="D1174" i="5"/>
  <c r="H1174" i="5"/>
  <c r="K1174" i="5"/>
  <c r="L1174" i="5"/>
  <c r="N1174" i="5"/>
  <c r="P1174" i="5"/>
  <c r="Q1174" i="5"/>
  <c r="T1174" i="5"/>
  <c r="AA1174" i="5"/>
  <c r="AB1174" i="5"/>
  <c r="AC1174" i="5"/>
  <c r="AF1174" i="5"/>
  <c r="A1175" i="5"/>
  <c r="I1175" i="5"/>
  <c r="B1175" i="5"/>
  <c r="Y1175" i="5"/>
  <c r="S1175" i="5"/>
  <c r="R1175" i="5"/>
  <c r="C1175" i="5"/>
  <c r="D1175" i="5"/>
  <c r="H1175" i="5"/>
  <c r="K1175" i="5"/>
  <c r="L1175" i="5"/>
  <c r="N1175" i="5"/>
  <c r="P1175" i="5"/>
  <c r="Q1175" i="5"/>
  <c r="T1175" i="5"/>
  <c r="AA1175" i="5"/>
  <c r="AB1175" i="5"/>
  <c r="AC1175" i="5"/>
  <c r="AF1175" i="5"/>
  <c r="A1176" i="5"/>
  <c r="I1176" i="5"/>
  <c r="B1176" i="5"/>
  <c r="Y1176" i="5"/>
  <c r="S1176" i="5"/>
  <c r="R1176" i="5"/>
  <c r="C1176" i="5"/>
  <c r="D1176" i="5"/>
  <c r="H1176" i="5"/>
  <c r="K1176" i="5"/>
  <c r="L1176" i="5"/>
  <c r="N1176" i="5"/>
  <c r="P1176" i="5"/>
  <c r="Q1176" i="5"/>
  <c r="T1176" i="5"/>
  <c r="AA1176" i="5"/>
  <c r="AB1176" i="5"/>
  <c r="AC1176" i="5"/>
  <c r="AF1176" i="5"/>
  <c r="A1177" i="5"/>
  <c r="I1177" i="5"/>
  <c r="B1177" i="5"/>
  <c r="Y1177" i="5"/>
  <c r="S1177" i="5"/>
  <c r="R1177" i="5"/>
  <c r="C1177" i="5"/>
  <c r="D1177" i="5"/>
  <c r="H1177" i="5"/>
  <c r="K1177" i="5"/>
  <c r="L1177" i="5"/>
  <c r="N1177" i="5"/>
  <c r="P1177" i="5"/>
  <c r="Q1177" i="5"/>
  <c r="T1177" i="5"/>
  <c r="AA1177" i="5"/>
  <c r="AB1177" i="5"/>
  <c r="AC1177" i="5"/>
  <c r="AF1177" i="5"/>
  <c r="A1178" i="5"/>
  <c r="I1178" i="5"/>
  <c r="B1178" i="5"/>
  <c r="Y1178" i="5"/>
  <c r="S1178" i="5"/>
  <c r="R1178" i="5"/>
  <c r="C1178" i="5"/>
  <c r="D1178" i="5"/>
  <c r="H1178" i="5"/>
  <c r="K1178" i="5"/>
  <c r="L1178" i="5"/>
  <c r="N1178" i="5"/>
  <c r="P1178" i="5"/>
  <c r="Q1178" i="5"/>
  <c r="T1178" i="5"/>
  <c r="AA1178" i="5"/>
  <c r="AB1178" i="5"/>
  <c r="AC1178" i="5"/>
  <c r="AF1178" i="5"/>
  <c r="A1179" i="5"/>
  <c r="I1179" i="5"/>
  <c r="B1179" i="5"/>
  <c r="Y1179" i="5"/>
  <c r="S1179" i="5"/>
  <c r="R1179" i="5"/>
  <c r="C1179" i="5"/>
  <c r="D1179" i="5"/>
  <c r="H1179" i="5"/>
  <c r="K1179" i="5"/>
  <c r="L1179" i="5"/>
  <c r="N1179" i="5"/>
  <c r="P1179" i="5"/>
  <c r="Q1179" i="5"/>
  <c r="T1179" i="5"/>
  <c r="AA1179" i="5"/>
  <c r="AB1179" i="5"/>
  <c r="AC1179" i="5"/>
  <c r="AF1179" i="5"/>
  <c r="A1180" i="5"/>
  <c r="I1180" i="5"/>
  <c r="B1180" i="5"/>
  <c r="Y1180" i="5"/>
  <c r="S1180" i="5"/>
  <c r="R1180" i="5"/>
  <c r="C1180" i="5"/>
  <c r="D1180" i="5"/>
  <c r="H1180" i="5"/>
  <c r="K1180" i="5"/>
  <c r="L1180" i="5"/>
  <c r="N1180" i="5"/>
  <c r="P1180" i="5"/>
  <c r="Q1180" i="5"/>
  <c r="T1180" i="5"/>
  <c r="AA1180" i="5"/>
  <c r="AB1180" i="5"/>
  <c r="AC1180" i="5"/>
  <c r="AF1180" i="5"/>
  <c r="A1181" i="5"/>
  <c r="I1181" i="5"/>
  <c r="B1181" i="5"/>
  <c r="Y1181" i="5"/>
  <c r="S1181" i="5"/>
  <c r="R1181" i="5"/>
  <c r="C1181" i="5"/>
  <c r="D1181" i="5"/>
  <c r="H1181" i="5"/>
  <c r="K1181" i="5"/>
  <c r="L1181" i="5"/>
  <c r="N1181" i="5"/>
  <c r="P1181" i="5"/>
  <c r="Q1181" i="5"/>
  <c r="T1181" i="5"/>
  <c r="AA1181" i="5"/>
  <c r="AB1181" i="5"/>
  <c r="AC1181" i="5"/>
  <c r="AF1181" i="5"/>
  <c r="A1182" i="5"/>
  <c r="I1182" i="5"/>
  <c r="B1182" i="5"/>
  <c r="Y1182" i="5"/>
  <c r="S1182" i="5"/>
  <c r="R1182" i="5"/>
  <c r="C1182" i="5"/>
  <c r="D1182" i="5"/>
  <c r="H1182" i="5"/>
  <c r="K1182" i="5"/>
  <c r="L1182" i="5"/>
  <c r="N1182" i="5"/>
  <c r="P1182" i="5"/>
  <c r="Q1182" i="5"/>
  <c r="T1182" i="5"/>
  <c r="AA1182" i="5"/>
  <c r="AB1182" i="5"/>
  <c r="AC1182" i="5"/>
  <c r="AF1182" i="5"/>
  <c r="A1183" i="5"/>
  <c r="I1183" i="5"/>
  <c r="B1183" i="5"/>
  <c r="C1183" i="5"/>
  <c r="D1183" i="5"/>
  <c r="H1183" i="5"/>
  <c r="K1183" i="5"/>
  <c r="L1183" i="5"/>
  <c r="N1183" i="5"/>
  <c r="P1183" i="5"/>
  <c r="Q1183" i="5"/>
  <c r="Y1183" i="5"/>
  <c r="S1183" i="5"/>
  <c r="T1183" i="5"/>
  <c r="AA1183" i="5"/>
  <c r="AB1183" i="5"/>
  <c r="AC1183" i="5"/>
  <c r="AF1183" i="5"/>
  <c r="A1184" i="5"/>
  <c r="I1184" i="5"/>
  <c r="B1184" i="5"/>
  <c r="C1184" i="5"/>
  <c r="D1184" i="5"/>
  <c r="H1184" i="5"/>
  <c r="K1184" i="5"/>
  <c r="L1184" i="5"/>
  <c r="N1184" i="5"/>
  <c r="P1184" i="5"/>
  <c r="Q1184" i="5"/>
  <c r="Y1184" i="5"/>
  <c r="S1184" i="5"/>
  <c r="T1184" i="5"/>
  <c r="AA1184" i="5"/>
  <c r="AB1184" i="5"/>
  <c r="AC1184" i="5"/>
  <c r="AF1184" i="5"/>
  <c r="A1185" i="5"/>
  <c r="I1185" i="5"/>
  <c r="B1185" i="5"/>
  <c r="Y1185" i="5"/>
  <c r="S1185" i="5"/>
  <c r="R1185" i="5"/>
  <c r="C1185" i="5"/>
  <c r="D1185" i="5"/>
  <c r="H1185" i="5"/>
  <c r="K1185" i="5"/>
  <c r="L1185" i="5"/>
  <c r="N1185" i="5"/>
  <c r="P1185" i="5"/>
  <c r="Q1185" i="5"/>
  <c r="T1185" i="5"/>
  <c r="AA1185" i="5"/>
  <c r="AB1185" i="5"/>
  <c r="AC1185" i="5"/>
  <c r="AF1185" i="5"/>
  <c r="A1186" i="5"/>
  <c r="I1186" i="5"/>
  <c r="B1186" i="5"/>
  <c r="Y1186" i="5"/>
  <c r="S1186" i="5"/>
  <c r="R1186" i="5"/>
  <c r="C1186" i="5"/>
  <c r="D1186" i="5"/>
  <c r="H1186" i="5"/>
  <c r="K1186" i="5"/>
  <c r="L1186" i="5"/>
  <c r="N1186" i="5"/>
  <c r="P1186" i="5"/>
  <c r="Q1186" i="5"/>
  <c r="T1186" i="5"/>
  <c r="AA1186" i="5"/>
  <c r="AB1186" i="5"/>
  <c r="AC1186" i="5"/>
  <c r="AF1186" i="5"/>
  <c r="A1187" i="5"/>
  <c r="I1187" i="5"/>
  <c r="B1187" i="5"/>
  <c r="Y1187" i="5"/>
  <c r="S1187" i="5"/>
  <c r="R1187" i="5"/>
  <c r="C1187" i="5"/>
  <c r="D1187" i="5"/>
  <c r="H1187" i="5"/>
  <c r="K1187" i="5"/>
  <c r="L1187" i="5"/>
  <c r="N1187" i="5"/>
  <c r="P1187" i="5"/>
  <c r="Q1187" i="5"/>
  <c r="T1187" i="5"/>
  <c r="AA1187" i="5"/>
  <c r="AB1187" i="5"/>
  <c r="AC1187" i="5"/>
  <c r="AF1187" i="5"/>
  <c r="A1188" i="5"/>
  <c r="I1188" i="5"/>
  <c r="B1188" i="5"/>
  <c r="Y1188" i="5"/>
  <c r="S1188" i="5"/>
  <c r="R1188" i="5"/>
  <c r="C1188" i="5"/>
  <c r="D1188" i="5"/>
  <c r="H1188" i="5"/>
  <c r="K1188" i="5"/>
  <c r="L1188" i="5"/>
  <c r="N1188" i="5"/>
  <c r="P1188" i="5"/>
  <c r="Q1188" i="5"/>
  <c r="T1188" i="5"/>
  <c r="AA1188" i="5"/>
  <c r="AB1188" i="5"/>
  <c r="AC1188" i="5"/>
  <c r="AF1188" i="5"/>
  <c r="A1189" i="5"/>
  <c r="I1189" i="5"/>
  <c r="B1189" i="5"/>
  <c r="Y1189" i="5"/>
  <c r="S1189" i="5"/>
  <c r="R1189" i="5"/>
  <c r="C1189" i="5"/>
  <c r="D1189" i="5"/>
  <c r="H1189" i="5"/>
  <c r="K1189" i="5"/>
  <c r="L1189" i="5"/>
  <c r="N1189" i="5"/>
  <c r="P1189" i="5"/>
  <c r="Q1189" i="5"/>
  <c r="T1189" i="5"/>
  <c r="AA1189" i="5"/>
  <c r="AB1189" i="5"/>
  <c r="AC1189" i="5"/>
  <c r="AF1189" i="5"/>
  <c r="A1190" i="5"/>
  <c r="I1190" i="5"/>
  <c r="B1190" i="5"/>
  <c r="Y1190" i="5"/>
  <c r="S1190" i="5"/>
  <c r="R1190" i="5"/>
  <c r="C1190" i="5"/>
  <c r="D1190" i="5"/>
  <c r="H1190" i="5"/>
  <c r="K1190" i="5"/>
  <c r="L1190" i="5"/>
  <c r="N1190" i="5"/>
  <c r="P1190" i="5"/>
  <c r="Q1190" i="5"/>
  <c r="T1190" i="5"/>
  <c r="AA1190" i="5"/>
  <c r="AB1190" i="5"/>
  <c r="AC1190" i="5"/>
  <c r="AF1190" i="5"/>
  <c r="A1191" i="5"/>
  <c r="I1191" i="5"/>
  <c r="B1191" i="5"/>
  <c r="Y1191" i="5"/>
  <c r="S1191" i="5"/>
  <c r="R1191" i="5"/>
  <c r="C1191" i="5"/>
  <c r="D1191" i="5"/>
  <c r="H1191" i="5"/>
  <c r="K1191" i="5"/>
  <c r="L1191" i="5"/>
  <c r="N1191" i="5"/>
  <c r="P1191" i="5"/>
  <c r="Q1191" i="5"/>
  <c r="T1191" i="5"/>
  <c r="AA1191" i="5"/>
  <c r="AB1191" i="5"/>
  <c r="AC1191" i="5"/>
  <c r="AF1191" i="5"/>
  <c r="A1192" i="5"/>
  <c r="I1192" i="5"/>
  <c r="B1192" i="5"/>
  <c r="Y1192" i="5"/>
  <c r="S1192" i="5"/>
  <c r="R1192" i="5"/>
  <c r="C1192" i="5"/>
  <c r="D1192" i="5"/>
  <c r="H1192" i="5"/>
  <c r="K1192" i="5"/>
  <c r="L1192" i="5"/>
  <c r="N1192" i="5"/>
  <c r="P1192" i="5"/>
  <c r="Q1192" i="5"/>
  <c r="T1192" i="5"/>
  <c r="AA1192" i="5"/>
  <c r="AB1192" i="5"/>
  <c r="AC1192" i="5"/>
  <c r="AF1192" i="5"/>
  <c r="A1193" i="5"/>
  <c r="I1193" i="5"/>
  <c r="B1193" i="5"/>
  <c r="Y1193" i="5"/>
  <c r="S1193" i="5"/>
  <c r="R1193" i="5"/>
  <c r="C1193" i="5"/>
  <c r="D1193" i="5"/>
  <c r="H1193" i="5"/>
  <c r="K1193" i="5"/>
  <c r="L1193" i="5"/>
  <c r="N1193" i="5"/>
  <c r="P1193" i="5"/>
  <c r="Q1193" i="5"/>
  <c r="T1193" i="5"/>
  <c r="AA1193" i="5"/>
  <c r="AB1193" i="5"/>
  <c r="AC1193" i="5"/>
  <c r="AF1193" i="5"/>
  <c r="A1194" i="5"/>
  <c r="I1194" i="5"/>
  <c r="B1194" i="5"/>
  <c r="Y1194" i="5"/>
  <c r="S1194" i="5"/>
  <c r="R1194" i="5"/>
  <c r="C1194" i="5"/>
  <c r="D1194" i="5"/>
  <c r="H1194" i="5"/>
  <c r="K1194" i="5"/>
  <c r="L1194" i="5"/>
  <c r="N1194" i="5"/>
  <c r="P1194" i="5"/>
  <c r="Q1194" i="5"/>
  <c r="T1194" i="5"/>
  <c r="AA1194" i="5"/>
  <c r="AB1194" i="5"/>
  <c r="AC1194" i="5"/>
  <c r="AF1194" i="5"/>
  <c r="A1195" i="5"/>
  <c r="I1195" i="5"/>
  <c r="B1195" i="5"/>
  <c r="Y1195" i="5"/>
  <c r="S1195" i="5"/>
  <c r="R1195" i="5"/>
  <c r="C1195" i="5"/>
  <c r="D1195" i="5"/>
  <c r="H1195" i="5"/>
  <c r="K1195" i="5"/>
  <c r="L1195" i="5"/>
  <c r="N1195" i="5"/>
  <c r="P1195" i="5"/>
  <c r="Q1195" i="5"/>
  <c r="T1195" i="5"/>
  <c r="AA1195" i="5"/>
  <c r="AB1195" i="5"/>
  <c r="AC1195" i="5"/>
  <c r="AF1195" i="5"/>
  <c r="A1196" i="5"/>
  <c r="I1196" i="5"/>
  <c r="B1196" i="5"/>
  <c r="Y1196" i="5"/>
  <c r="S1196" i="5"/>
  <c r="R1196" i="5"/>
  <c r="C1196" i="5"/>
  <c r="D1196" i="5"/>
  <c r="H1196" i="5"/>
  <c r="K1196" i="5"/>
  <c r="L1196" i="5"/>
  <c r="N1196" i="5"/>
  <c r="P1196" i="5"/>
  <c r="Q1196" i="5"/>
  <c r="T1196" i="5"/>
  <c r="AA1196" i="5"/>
  <c r="AB1196" i="5"/>
  <c r="AC1196" i="5"/>
  <c r="AF1196" i="5"/>
  <c r="A1197" i="5"/>
  <c r="I1197" i="5"/>
  <c r="B1197" i="5"/>
  <c r="Y1197" i="5"/>
  <c r="S1197" i="5"/>
  <c r="R1197" i="5"/>
  <c r="C1197" i="5"/>
  <c r="D1197" i="5"/>
  <c r="H1197" i="5"/>
  <c r="K1197" i="5"/>
  <c r="L1197" i="5"/>
  <c r="N1197" i="5"/>
  <c r="P1197" i="5"/>
  <c r="Q1197" i="5"/>
  <c r="T1197" i="5"/>
  <c r="AA1197" i="5"/>
  <c r="AB1197" i="5"/>
  <c r="AC1197" i="5"/>
  <c r="AF1197" i="5"/>
  <c r="A1198" i="5"/>
  <c r="I1198" i="5"/>
  <c r="B1198" i="5"/>
  <c r="AB1198" i="5"/>
  <c r="S1198" i="5"/>
  <c r="R1198" i="5"/>
  <c r="C1198" i="5"/>
  <c r="AC1198" i="5"/>
  <c r="D1198" i="5"/>
  <c r="H1198" i="5"/>
  <c r="AA1198" i="5"/>
  <c r="K1198" i="5"/>
  <c r="L1198" i="5"/>
  <c r="N1198" i="5"/>
  <c r="P1198" i="5"/>
  <c r="Q1198" i="5"/>
  <c r="T1198" i="5"/>
  <c r="Y1198" i="5"/>
  <c r="AF1198" i="5"/>
  <c r="A1199" i="5"/>
  <c r="I1199" i="5"/>
  <c r="B1199" i="5"/>
  <c r="AB1199" i="5"/>
  <c r="S1199" i="5"/>
  <c r="R1199" i="5"/>
  <c r="C1199" i="5"/>
  <c r="AC1199" i="5"/>
  <c r="D1199" i="5"/>
  <c r="H1199" i="5"/>
  <c r="AA1199" i="5"/>
  <c r="K1199" i="5"/>
  <c r="L1199" i="5"/>
  <c r="N1199" i="5"/>
  <c r="P1199" i="5"/>
  <c r="Q1199" i="5"/>
  <c r="T1199" i="5"/>
  <c r="Y1199" i="5"/>
  <c r="AF1199" i="5"/>
  <c r="A1200" i="5"/>
  <c r="I1200" i="5"/>
  <c r="B1200" i="5"/>
  <c r="AB1200" i="5"/>
  <c r="S1200" i="5"/>
  <c r="R1200" i="5"/>
  <c r="C1200" i="5"/>
  <c r="AC1200" i="5"/>
  <c r="D1200" i="5"/>
  <c r="H1200" i="5"/>
  <c r="AA1200" i="5"/>
  <c r="K1200" i="5"/>
  <c r="L1200" i="5"/>
  <c r="N1200" i="5"/>
  <c r="P1200" i="5"/>
  <c r="Q1200" i="5"/>
  <c r="T1200" i="5"/>
  <c r="Y1200" i="5"/>
  <c r="AF1200" i="5"/>
  <c r="A1201" i="5"/>
  <c r="I1201" i="5"/>
  <c r="B1201" i="5"/>
  <c r="AB1201" i="5"/>
  <c r="S1201" i="5"/>
  <c r="R1201" i="5"/>
  <c r="C1201" i="5"/>
  <c r="AC1201" i="5"/>
  <c r="D1201" i="5"/>
  <c r="H1201" i="5"/>
  <c r="AA1201" i="5"/>
  <c r="K1201" i="5"/>
  <c r="L1201" i="5"/>
  <c r="N1201" i="5"/>
  <c r="P1201" i="5"/>
  <c r="Q1201" i="5"/>
  <c r="T1201" i="5"/>
  <c r="Y1201" i="5"/>
  <c r="AF1201" i="5"/>
  <c r="A1202" i="5"/>
  <c r="I1202" i="5"/>
  <c r="B1202" i="5"/>
  <c r="AB1202" i="5"/>
  <c r="S1202" i="5"/>
  <c r="R1202" i="5"/>
  <c r="C1202" i="5"/>
  <c r="AC1202" i="5"/>
  <c r="D1202" i="5"/>
  <c r="H1202" i="5"/>
  <c r="AA1202" i="5"/>
  <c r="K1202" i="5"/>
  <c r="L1202" i="5"/>
  <c r="N1202" i="5"/>
  <c r="P1202" i="5"/>
  <c r="Q1202" i="5"/>
  <c r="T1202" i="5"/>
  <c r="Y1202" i="5"/>
  <c r="AF1202" i="5"/>
  <c r="A1203" i="5"/>
  <c r="I1203" i="5"/>
  <c r="B1203" i="5"/>
  <c r="AB1203" i="5"/>
  <c r="S1203" i="5"/>
  <c r="R1203" i="5"/>
  <c r="C1203" i="5"/>
  <c r="AC1203" i="5"/>
  <c r="D1203" i="5"/>
  <c r="H1203" i="5"/>
  <c r="AA1203" i="5"/>
  <c r="K1203" i="5"/>
  <c r="L1203" i="5"/>
  <c r="N1203" i="5"/>
  <c r="P1203" i="5"/>
  <c r="Q1203" i="5"/>
  <c r="T1203" i="5"/>
  <c r="Y1203" i="5"/>
  <c r="AF1203" i="5"/>
  <c r="A1204" i="5"/>
  <c r="I1204" i="5"/>
  <c r="B1204" i="5"/>
  <c r="AB1204" i="5"/>
  <c r="S1204" i="5"/>
  <c r="R1204" i="5"/>
  <c r="C1204" i="5"/>
  <c r="AC1204" i="5"/>
  <c r="D1204" i="5"/>
  <c r="H1204" i="5"/>
  <c r="AA1204" i="5"/>
  <c r="K1204" i="5"/>
  <c r="L1204" i="5"/>
  <c r="N1204" i="5"/>
  <c r="P1204" i="5"/>
  <c r="Q1204" i="5"/>
  <c r="T1204" i="5"/>
  <c r="Y1204" i="5"/>
  <c r="AF1204" i="5"/>
  <c r="A1205" i="5"/>
  <c r="I1205" i="5"/>
  <c r="B1205" i="5"/>
  <c r="AB1205" i="5"/>
  <c r="S1205" i="5"/>
  <c r="R1205" i="5"/>
  <c r="C1205" i="5"/>
  <c r="AC1205" i="5"/>
  <c r="D1205" i="5"/>
  <c r="H1205" i="5"/>
  <c r="AA1205" i="5"/>
  <c r="K1205" i="5"/>
  <c r="L1205" i="5"/>
  <c r="N1205" i="5"/>
  <c r="P1205" i="5"/>
  <c r="Q1205" i="5"/>
  <c r="T1205" i="5"/>
  <c r="Y1205" i="5"/>
  <c r="AF1205" i="5"/>
  <c r="A1206" i="5"/>
  <c r="I1206" i="5"/>
  <c r="B1206" i="5"/>
  <c r="AB1206" i="5"/>
  <c r="S1206" i="5"/>
  <c r="R1206" i="5"/>
  <c r="C1206" i="5"/>
  <c r="AC1206" i="5"/>
  <c r="D1206" i="5"/>
  <c r="H1206" i="5"/>
  <c r="AA1206" i="5"/>
  <c r="K1206" i="5"/>
  <c r="L1206" i="5"/>
  <c r="N1206" i="5"/>
  <c r="P1206" i="5"/>
  <c r="Q1206" i="5"/>
  <c r="T1206" i="5"/>
  <c r="Y1206" i="5"/>
  <c r="AF1206" i="5"/>
  <c r="A1207" i="5"/>
  <c r="I1207" i="5"/>
  <c r="B1207" i="5"/>
  <c r="AB1207" i="5"/>
  <c r="S1207" i="5"/>
  <c r="R1207" i="5"/>
  <c r="C1207" i="5"/>
  <c r="AC1207" i="5"/>
  <c r="D1207" i="5"/>
  <c r="H1207" i="5"/>
  <c r="AA1207" i="5"/>
  <c r="K1207" i="5"/>
  <c r="L1207" i="5"/>
  <c r="N1207" i="5"/>
  <c r="P1207" i="5"/>
  <c r="Q1207" i="5"/>
  <c r="T1207" i="5"/>
  <c r="Y1207" i="5"/>
  <c r="AF1207" i="5"/>
  <c r="A1208" i="5"/>
  <c r="I1208" i="5"/>
  <c r="B1208" i="5"/>
  <c r="AB1208" i="5"/>
  <c r="S1208" i="5"/>
  <c r="R1208" i="5"/>
  <c r="C1208" i="5"/>
  <c r="AC1208" i="5"/>
  <c r="D1208" i="5"/>
  <c r="H1208" i="5"/>
  <c r="AA1208" i="5"/>
  <c r="K1208" i="5"/>
  <c r="L1208" i="5"/>
  <c r="N1208" i="5"/>
  <c r="P1208" i="5"/>
  <c r="Q1208" i="5"/>
  <c r="T1208" i="5"/>
  <c r="Y1208" i="5"/>
  <c r="AF1208" i="5"/>
  <c r="A1209" i="5"/>
  <c r="I1209" i="5"/>
  <c r="B1209" i="5"/>
  <c r="AB1209" i="5"/>
  <c r="S1209" i="5"/>
  <c r="R1209" i="5"/>
  <c r="C1209" i="5"/>
  <c r="AC1209" i="5"/>
  <c r="D1209" i="5"/>
  <c r="H1209" i="5"/>
  <c r="AA1209" i="5"/>
  <c r="K1209" i="5"/>
  <c r="L1209" i="5"/>
  <c r="N1209" i="5"/>
  <c r="P1209" i="5"/>
  <c r="Q1209" i="5"/>
  <c r="T1209" i="5"/>
  <c r="Y1209" i="5"/>
  <c r="AF1209" i="5"/>
  <c r="A1210" i="5"/>
  <c r="I1210" i="5"/>
  <c r="B1210" i="5"/>
  <c r="AB1210" i="5"/>
  <c r="S1210" i="5"/>
  <c r="R1210" i="5"/>
  <c r="C1210" i="5"/>
  <c r="AC1210" i="5"/>
  <c r="D1210" i="5"/>
  <c r="H1210" i="5"/>
  <c r="AA1210" i="5"/>
  <c r="K1210" i="5"/>
  <c r="L1210" i="5"/>
  <c r="N1210" i="5"/>
  <c r="P1210" i="5"/>
  <c r="Q1210" i="5"/>
  <c r="T1210" i="5"/>
  <c r="Y1210" i="5"/>
  <c r="AF1210" i="5"/>
  <c r="A1211" i="5"/>
  <c r="I1211" i="5"/>
  <c r="B1211" i="5"/>
  <c r="AB1211" i="5"/>
  <c r="S1211" i="5"/>
  <c r="R1211" i="5"/>
  <c r="C1211" i="5"/>
  <c r="AC1211" i="5"/>
  <c r="D1211" i="5"/>
  <c r="H1211" i="5"/>
  <c r="AA1211" i="5"/>
  <c r="K1211" i="5"/>
  <c r="L1211" i="5"/>
  <c r="N1211" i="5"/>
  <c r="P1211" i="5"/>
  <c r="Q1211" i="5"/>
  <c r="T1211" i="5"/>
  <c r="Y1211" i="5"/>
  <c r="AF1211" i="5"/>
  <c r="A1212" i="5"/>
  <c r="I1212" i="5"/>
  <c r="B1212" i="5"/>
  <c r="AB1212" i="5"/>
  <c r="S1212" i="5"/>
  <c r="R1212" i="5"/>
  <c r="C1212" i="5"/>
  <c r="AC1212" i="5"/>
  <c r="D1212" i="5"/>
  <c r="H1212" i="5"/>
  <c r="AA1212" i="5"/>
  <c r="K1212" i="5"/>
  <c r="L1212" i="5"/>
  <c r="N1212" i="5"/>
  <c r="P1212" i="5"/>
  <c r="Q1212" i="5"/>
  <c r="T1212" i="5"/>
  <c r="Y1212" i="5"/>
  <c r="AF1212" i="5"/>
  <c r="A1213" i="5"/>
  <c r="I1213" i="5"/>
  <c r="B1213" i="5"/>
  <c r="AB1213" i="5"/>
  <c r="S1213" i="5"/>
  <c r="R1213" i="5"/>
  <c r="C1213" i="5"/>
  <c r="AC1213" i="5"/>
  <c r="D1213" i="5"/>
  <c r="H1213" i="5"/>
  <c r="AA1213" i="5"/>
  <c r="K1213" i="5"/>
  <c r="L1213" i="5"/>
  <c r="N1213" i="5"/>
  <c r="P1213" i="5"/>
  <c r="Q1213" i="5"/>
  <c r="T1213" i="5"/>
  <c r="Y1213" i="5"/>
  <c r="AF1213" i="5"/>
  <c r="A1214" i="5"/>
  <c r="I1214" i="5"/>
  <c r="B1214" i="5"/>
  <c r="AB1214" i="5"/>
  <c r="S1214" i="5"/>
  <c r="R1214" i="5"/>
  <c r="C1214" i="5"/>
  <c r="AC1214" i="5"/>
  <c r="D1214" i="5"/>
  <c r="H1214" i="5"/>
  <c r="AA1214" i="5"/>
  <c r="K1214" i="5"/>
  <c r="L1214" i="5"/>
  <c r="N1214" i="5"/>
  <c r="P1214" i="5"/>
  <c r="Q1214" i="5"/>
  <c r="T1214" i="5"/>
  <c r="Y1214" i="5"/>
  <c r="AF1214" i="5"/>
  <c r="A1215" i="5"/>
  <c r="I1215" i="5"/>
  <c r="B1215" i="5"/>
  <c r="AB1215" i="5"/>
  <c r="S1215" i="5"/>
  <c r="R1215" i="5"/>
  <c r="C1215" i="5"/>
  <c r="AC1215" i="5"/>
  <c r="D1215" i="5"/>
  <c r="H1215" i="5"/>
  <c r="AA1215" i="5"/>
  <c r="K1215" i="5"/>
  <c r="L1215" i="5"/>
  <c r="N1215" i="5"/>
  <c r="P1215" i="5"/>
  <c r="Q1215" i="5"/>
  <c r="T1215" i="5"/>
  <c r="Y1215" i="5"/>
  <c r="AF1215" i="5"/>
  <c r="A1216" i="5"/>
  <c r="I1216" i="5"/>
  <c r="B1216" i="5"/>
  <c r="AB1216" i="5"/>
  <c r="S1216" i="5"/>
  <c r="R1216" i="5"/>
  <c r="C1216" i="5"/>
  <c r="AC1216" i="5"/>
  <c r="D1216" i="5"/>
  <c r="H1216" i="5"/>
  <c r="AA1216" i="5"/>
  <c r="K1216" i="5"/>
  <c r="L1216" i="5"/>
  <c r="N1216" i="5"/>
  <c r="P1216" i="5"/>
  <c r="Q1216" i="5"/>
  <c r="T1216" i="5"/>
  <c r="Y1216" i="5"/>
  <c r="AF1216" i="5"/>
  <c r="A1217" i="5"/>
  <c r="I1217" i="5"/>
  <c r="B1217" i="5"/>
  <c r="AB1217" i="5"/>
  <c r="S1217" i="5"/>
  <c r="R1217" i="5"/>
  <c r="C1217" i="5"/>
  <c r="AC1217" i="5"/>
  <c r="D1217" i="5"/>
  <c r="H1217" i="5"/>
  <c r="AA1217" i="5"/>
  <c r="K1217" i="5"/>
  <c r="L1217" i="5"/>
  <c r="N1217" i="5"/>
  <c r="P1217" i="5"/>
  <c r="Q1217" i="5"/>
  <c r="T1217" i="5"/>
  <c r="Y1217" i="5"/>
  <c r="AF1217" i="5"/>
  <c r="A1218" i="5"/>
  <c r="I1218" i="5"/>
  <c r="B1218" i="5"/>
  <c r="AB1218" i="5"/>
  <c r="S1218" i="5"/>
  <c r="R1218" i="5"/>
  <c r="C1218" i="5"/>
  <c r="AC1218" i="5"/>
  <c r="D1218" i="5"/>
  <c r="H1218" i="5"/>
  <c r="AA1218" i="5"/>
  <c r="K1218" i="5"/>
  <c r="L1218" i="5"/>
  <c r="N1218" i="5"/>
  <c r="P1218" i="5"/>
  <c r="Q1218" i="5"/>
  <c r="T1218" i="5"/>
  <c r="Y1218" i="5"/>
  <c r="AF1218" i="5"/>
  <c r="A1219" i="5"/>
  <c r="I1219" i="5"/>
  <c r="B1219" i="5"/>
  <c r="AB1219" i="5"/>
  <c r="S1219" i="5"/>
  <c r="R1219" i="5"/>
  <c r="C1219" i="5"/>
  <c r="AC1219" i="5"/>
  <c r="D1219" i="5"/>
  <c r="H1219" i="5"/>
  <c r="AA1219" i="5"/>
  <c r="K1219" i="5"/>
  <c r="L1219" i="5"/>
  <c r="N1219" i="5"/>
  <c r="P1219" i="5"/>
  <c r="Q1219" i="5"/>
  <c r="T1219" i="5"/>
  <c r="Y1219" i="5"/>
  <c r="AF1219" i="5"/>
  <c r="A1220" i="5"/>
  <c r="I1220" i="5"/>
  <c r="B1220" i="5"/>
  <c r="AB1220" i="5"/>
  <c r="S1220" i="5"/>
  <c r="R1220" i="5"/>
  <c r="C1220" i="5"/>
  <c r="AC1220" i="5"/>
  <c r="D1220" i="5"/>
  <c r="H1220" i="5"/>
  <c r="AA1220" i="5"/>
  <c r="K1220" i="5"/>
  <c r="L1220" i="5"/>
  <c r="N1220" i="5"/>
  <c r="P1220" i="5"/>
  <c r="Q1220" i="5"/>
  <c r="T1220" i="5"/>
  <c r="Y1220" i="5"/>
  <c r="AF1220" i="5"/>
  <c r="A1221" i="5"/>
  <c r="I1221" i="5"/>
  <c r="B1221" i="5"/>
  <c r="AB1221" i="5"/>
  <c r="S1221" i="5"/>
  <c r="R1221" i="5"/>
  <c r="C1221" i="5"/>
  <c r="AC1221" i="5"/>
  <c r="D1221" i="5"/>
  <c r="H1221" i="5"/>
  <c r="AA1221" i="5"/>
  <c r="K1221" i="5"/>
  <c r="L1221" i="5"/>
  <c r="N1221" i="5"/>
  <c r="P1221" i="5"/>
  <c r="Q1221" i="5"/>
  <c r="T1221" i="5"/>
  <c r="Y1221" i="5"/>
  <c r="AF1221" i="5"/>
  <c r="A1222" i="5"/>
  <c r="I1222" i="5"/>
  <c r="B1222" i="5"/>
  <c r="AB1222" i="5"/>
  <c r="S1222" i="5"/>
  <c r="R1222" i="5"/>
  <c r="C1222" i="5"/>
  <c r="AC1222" i="5"/>
  <c r="D1222" i="5"/>
  <c r="H1222" i="5"/>
  <c r="AA1222" i="5"/>
  <c r="K1222" i="5"/>
  <c r="L1222" i="5"/>
  <c r="N1222" i="5"/>
  <c r="P1222" i="5"/>
  <c r="Q1222" i="5"/>
  <c r="T1222" i="5"/>
  <c r="Y1222" i="5"/>
  <c r="AF1222" i="5"/>
  <c r="A1223" i="5"/>
  <c r="I1223" i="5"/>
  <c r="B1223" i="5"/>
  <c r="AB1223" i="5"/>
  <c r="S1223" i="5"/>
  <c r="R1223" i="5"/>
  <c r="C1223" i="5"/>
  <c r="AC1223" i="5"/>
  <c r="D1223" i="5"/>
  <c r="H1223" i="5"/>
  <c r="AA1223" i="5"/>
  <c r="K1223" i="5"/>
  <c r="L1223" i="5"/>
  <c r="N1223" i="5"/>
  <c r="P1223" i="5"/>
  <c r="Q1223" i="5"/>
  <c r="T1223" i="5"/>
  <c r="Y1223" i="5"/>
  <c r="AF1223" i="5"/>
  <c r="A1224" i="5"/>
  <c r="I1224" i="5"/>
  <c r="B1224" i="5"/>
  <c r="AB1224" i="5"/>
  <c r="S1224" i="5"/>
  <c r="R1224" i="5"/>
  <c r="C1224" i="5"/>
  <c r="AC1224" i="5"/>
  <c r="D1224" i="5"/>
  <c r="H1224" i="5"/>
  <c r="AA1224" i="5"/>
  <c r="K1224" i="5"/>
  <c r="L1224" i="5"/>
  <c r="N1224" i="5"/>
  <c r="P1224" i="5"/>
  <c r="Q1224" i="5"/>
  <c r="T1224" i="5"/>
  <c r="Y1224" i="5"/>
  <c r="AF1224" i="5"/>
  <c r="A1225" i="5"/>
  <c r="I1225" i="5"/>
  <c r="B1225" i="5"/>
  <c r="AB1225" i="5"/>
  <c r="S1225" i="5"/>
  <c r="R1225" i="5"/>
  <c r="C1225" i="5"/>
  <c r="AC1225" i="5"/>
  <c r="D1225" i="5"/>
  <c r="H1225" i="5"/>
  <c r="AA1225" i="5"/>
  <c r="K1225" i="5"/>
  <c r="L1225" i="5"/>
  <c r="N1225" i="5"/>
  <c r="P1225" i="5"/>
  <c r="Q1225" i="5"/>
  <c r="T1225" i="5"/>
  <c r="Y1225" i="5"/>
  <c r="AF1225" i="5"/>
  <c r="A1226" i="5"/>
  <c r="I1226" i="5"/>
  <c r="B1226" i="5"/>
  <c r="AB1226" i="5"/>
  <c r="S1226" i="5"/>
  <c r="R1226" i="5"/>
  <c r="C1226" i="5"/>
  <c r="AC1226" i="5"/>
  <c r="D1226" i="5"/>
  <c r="H1226" i="5"/>
  <c r="AA1226" i="5"/>
  <c r="K1226" i="5"/>
  <c r="L1226" i="5"/>
  <c r="N1226" i="5"/>
  <c r="P1226" i="5"/>
  <c r="Q1226" i="5"/>
  <c r="T1226" i="5"/>
  <c r="Y1226" i="5"/>
  <c r="AF1226" i="5"/>
  <c r="A1227" i="5"/>
  <c r="I1227" i="5"/>
  <c r="B1227" i="5"/>
  <c r="AB1227" i="5"/>
  <c r="S1227" i="5"/>
  <c r="R1227" i="5"/>
  <c r="C1227" i="5"/>
  <c r="AC1227" i="5"/>
  <c r="D1227" i="5"/>
  <c r="H1227" i="5"/>
  <c r="AA1227" i="5"/>
  <c r="K1227" i="5"/>
  <c r="L1227" i="5"/>
  <c r="N1227" i="5"/>
  <c r="P1227" i="5"/>
  <c r="Q1227" i="5"/>
  <c r="T1227" i="5"/>
  <c r="Y1227" i="5"/>
  <c r="AF1227" i="5"/>
  <c r="A1228" i="5"/>
  <c r="I1228" i="5"/>
  <c r="B1228" i="5"/>
  <c r="AB1228" i="5"/>
  <c r="S1228" i="5"/>
  <c r="R1228" i="5"/>
  <c r="C1228" i="5"/>
  <c r="AC1228" i="5"/>
  <c r="D1228" i="5"/>
  <c r="H1228" i="5"/>
  <c r="AA1228" i="5"/>
  <c r="K1228" i="5"/>
  <c r="L1228" i="5"/>
  <c r="N1228" i="5"/>
  <c r="P1228" i="5"/>
  <c r="Q1228" i="5"/>
  <c r="T1228" i="5"/>
  <c r="Y1228" i="5"/>
  <c r="AF1228" i="5"/>
  <c r="A1229" i="5"/>
  <c r="I1229" i="5"/>
  <c r="B1229" i="5"/>
  <c r="AB1229" i="5"/>
  <c r="S1229" i="5"/>
  <c r="R1229" i="5"/>
  <c r="C1229" i="5"/>
  <c r="AC1229" i="5"/>
  <c r="D1229" i="5"/>
  <c r="H1229" i="5"/>
  <c r="AA1229" i="5"/>
  <c r="K1229" i="5"/>
  <c r="L1229" i="5"/>
  <c r="N1229" i="5"/>
  <c r="P1229" i="5"/>
  <c r="Q1229" i="5"/>
  <c r="T1229" i="5"/>
  <c r="Y1229" i="5"/>
  <c r="AF1229" i="5"/>
  <c r="A1230" i="5"/>
  <c r="I1230" i="5"/>
  <c r="B1230" i="5"/>
  <c r="AB1230" i="5"/>
  <c r="S1230" i="5"/>
  <c r="R1230" i="5"/>
  <c r="C1230" i="5"/>
  <c r="AC1230" i="5"/>
  <c r="D1230" i="5"/>
  <c r="H1230" i="5"/>
  <c r="AA1230" i="5"/>
  <c r="K1230" i="5"/>
  <c r="L1230" i="5"/>
  <c r="N1230" i="5"/>
  <c r="P1230" i="5"/>
  <c r="Q1230" i="5"/>
  <c r="T1230" i="5"/>
  <c r="Y1230" i="5"/>
  <c r="AF1230" i="5"/>
  <c r="A1231" i="5"/>
  <c r="I1231" i="5"/>
  <c r="B1231" i="5"/>
  <c r="AB1231" i="5"/>
  <c r="S1231" i="5"/>
  <c r="R1231" i="5"/>
  <c r="C1231" i="5"/>
  <c r="AC1231" i="5"/>
  <c r="D1231" i="5"/>
  <c r="H1231" i="5"/>
  <c r="AA1231" i="5"/>
  <c r="K1231" i="5"/>
  <c r="L1231" i="5"/>
  <c r="N1231" i="5"/>
  <c r="P1231" i="5"/>
  <c r="Q1231" i="5"/>
  <c r="T1231" i="5"/>
  <c r="Y1231" i="5"/>
  <c r="AF1231" i="5"/>
  <c r="A1232" i="5"/>
  <c r="I1232" i="5"/>
  <c r="B1232" i="5"/>
  <c r="AB1232" i="5"/>
  <c r="S1232" i="5"/>
  <c r="R1232" i="5"/>
  <c r="C1232" i="5"/>
  <c r="AC1232" i="5"/>
  <c r="D1232" i="5"/>
  <c r="H1232" i="5"/>
  <c r="AA1232" i="5"/>
  <c r="K1232" i="5"/>
  <c r="L1232" i="5"/>
  <c r="N1232" i="5"/>
  <c r="P1232" i="5"/>
  <c r="Q1232" i="5"/>
  <c r="T1232" i="5"/>
  <c r="Y1232" i="5"/>
  <c r="AF1232" i="5"/>
  <c r="A1233" i="5"/>
  <c r="I1233" i="5"/>
  <c r="B1233" i="5"/>
  <c r="AB1233" i="5"/>
  <c r="S1233" i="5"/>
  <c r="R1233" i="5"/>
  <c r="C1233" i="5"/>
  <c r="AC1233" i="5"/>
  <c r="D1233" i="5"/>
  <c r="H1233" i="5"/>
  <c r="AA1233" i="5"/>
  <c r="K1233" i="5"/>
  <c r="L1233" i="5"/>
  <c r="N1233" i="5"/>
  <c r="P1233" i="5"/>
  <c r="Q1233" i="5"/>
  <c r="T1233" i="5"/>
  <c r="Y1233" i="5"/>
  <c r="AF1233" i="5"/>
  <c r="A1234" i="5"/>
  <c r="I1234" i="5"/>
  <c r="B1234" i="5"/>
  <c r="AB1234" i="5"/>
  <c r="S1234" i="5"/>
  <c r="R1234" i="5"/>
  <c r="C1234" i="5"/>
  <c r="AC1234" i="5"/>
  <c r="D1234" i="5"/>
  <c r="H1234" i="5"/>
  <c r="AA1234" i="5"/>
  <c r="K1234" i="5"/>
  <c r="L1234" i="5"/>
  <c r="N1234" i="5"/>
  <c r="P1234" i="5"/>
  <c r="Q1234" i="5"/>
  <c r="T1234" i="5"/>
  <c r="Y1234" i="5"/>
  <c r="AF1234" i="5"/>
  <c r="A1235" i="5"/>
  <c r="I1235" i="5"/>
  <c r="B1235" i="5"/>
  <c r="AB1235" i="5"/>
  <c r="S1235" i="5"/>
  <c r="R1235" i="5"/>
  <c r="C1235" i="5"/>
  <c r="AC1235" i="5"/>
  <c r="D1235" i="5"/>
  <c r="H1235" i="5"/>
  <c r="AA1235" i="5"/>
  <c r="K1235" i="5"/>
  <c r="L1235" i="5"/>
  <c r="N1235" i="5"/>
  <c r="P1235" i="5"/>
  <c r="Q1235" i="5"/>
  <c r="T1235" i="5"/>
  <c r="Y1235" i="5"/>
  <c r="AF1235" i="5"/>
  <c r="A1236" i="5"/>
  <c r="I1236" i="5"/>
  <c r="B1236" i="5"/>
  <c r="Y1236" i="5"/>
  <c r="S1236" i="5"/>
  <c r="R1236" i="5"/>
  <c r="C1236" i="5"/>
  <c r="D1236" i="5"/>
  <c r="H1236" i="5"/>
  <c r="K1236" i="5"/>
  <c r="L1236" i="5"/>
  <c r="N1236" i="5"/>
  <c r="P1236" i="5"/>
  <c r="Q1236" i="5"/>
  <c r="T1236" i="5"/>
  <c r="AA1236" i="5"/>
  <c r="AB1236" i="5"/>
  <c r="AC1236" i="5"/>
  <c r="AF1236" i="5"/>
  <c r="A1237" i="5"/>
  <c r="I1237" i="5"/>
  <c r="B1237" i="5"/>
  <c r="Y1237" i="5"/>
  <c r="S1237" i="5"/>
  <c r="R1237" i="5"/>
  <c r="C1237" i="5"/>
  <c r="D1237" i="5"/>
  <c r="H1237" i="5"/>
  <c r="K1237" i="5"/>
  <c r="L1237" i="5"/>
  <c r="N1237" i="5"/>
  <c r="P1237" i="5"/>
  <c r="Q1237" i="5"/>
  <c r="T1237" i="5"/>
  <c r="AA1237" i="5"/>
  <c r="AB1237" i="5"/>
  <c r="AC1237" i="5"/>
  <c r="AF1237" i="5"/>
  <c r="A1238" i="5"/>
  <c r="I1238" i="5"/>
  <c r="B1238" i="5"/>
  <c r="Y1238" i="5"/>
  <c r="S1238" i="5"/>
  <c r="R1238" i="5"/>
  <c r="C1238" i="5"/>
  <c r="D1238" i="5"/>
  <c r="H1238" i="5"/>
  <c r="K1238" i="5"/>
  <c r="L1238" i="5"/>
  <c r="N1238" i="5"/>
  <c r="P1238" i="5"/>
  <c r="Q1238" i="5"/>
  <c r="T1238" i="5"/>
  <c r="AA1238" i="5"/>
  <c r="AB1238" i="5"/>
  <c r="AC1238" i="5"/>
  <c r="AF1238" i="5"/>
  <c r="A1239" i="5"/>
  <c r="I1239" i="5"/>
  <c r="B1239" i="5"/>
  <c r="Y1239" i="5"/>
  <c r="S1239" i="5"/>
  <c r="R1239" i="5"/>
  <c r="C1239" i="5"/>
  <c r="D1239" i="5"/>
  <c r="H1239" i="5"/>
  <c r="K1239" i="5"/>
  <c r="L1239" i="5"/>
  <c r="N1239" i="5"/>
  <c r="P1239" i="5"/>
  <c r="Q1239" i="5"/>
  <c r="T1239" i="5"/>
  <c r="AA1239" i="5"/>
  <c r="AB1239" i="5"/>
  <c r="AC1239" i="5"/>
  <c r="AF1239" i="5"/>
  <c r="A1240" i="5"/>
  <c r="I1240" i="5"/>
  <c r="B1240" i="5"/>
  <c r="Y1240" i="5"/>
  <c r="S1240" i="5"/>
  <c r="R1240" i="5"/>
  <c r="C1240" i="5"/>
  <c r="D1240" i="5"/>
  <c r="H1240" i="5"/>
  <c r="K1240" i="5"/>
  <c r="L1240" i="5"/>
  <c r="N1240" i="5"/>
  <c r="P1240" i="5"/>
  <c r="Q1240" i="5"/>
  <c r="T1240" i="5"/>
  <c r="AA1240" i="5"/>
  <c r="AB1240" i="5"/>
  <c r="AC1240" i="5"/>
  <c r="AF1240" i="5"/>
  <c r="A1241" i="5"/>
  <c r="I1241" i="5"/>
  <c r="B1241" i="5"/>
  <c r="Y1241" i="5"/>
  <c r="S1241" i="5"/>
  <c r="R1241" i="5"/>
  <c r="C1241" i="5"/>
  <c r="D1241" i="5"/>
  <c r="H1241" i="5"/>
  <c r="K1241" i="5"/>
  <c r="L1241" i="5"/>
  <c r="N1241" i="5"/>
  <c r="P1241" i="5"/>
  <c r="Q1241" i="5"/>
  <c r="T1241" i="5"/>
  <c r="AA1241" i="5"/>
  <c r="AB1241" i="5"/>
  <c r="AC1241" i="5"/>
  <c r="AF1241" i="5"/>
  <c r="A1242" i="5"/>
  <c r="I1242" i="5"/>
  <c r="B1242" i="5"/>
  <c r="Y1242" i="5"/>
  <c r="S1242" i="5"/>
  <c r="R1242" i="5"/>
  <c r="C1242" i="5"/>
  <c r="D1242" i="5"/>
  <c r="H1242" i="5"/>
  <c r="K1242" i="5"/>
  <c r="L1242" i="5"/>
  <c r="N1242" i="5"/>
  <c r="P1242" i="5"/>
  <c r="Q1242" i="5"/>
  <c r="T1242" i="5"/>
  <c r="AA1242" i="5"/>
  <c r="AB1242" i="5"/>
  <c r="AC1242" i="5"/>
  <c r="AF1242" i="5"/>
  <c r="A1243" i="5"/>
  <c r="I1243" i="5"/>
  <c r="B1243" i="5"/>
  <c r="Y1243" i="5"/>
  <c r="S1243" i="5"/>
  <c r="R1243" i="5"/>
  <c r="C1243" i="5"/>
  <c r="D1243" i="5"/>
  <c r="H1243" i="5"/>
  <c r="K1243" i="5"/>
  <c r="L1243" i="5"/>
  <c r="N1243" i="5"/>
  <c r="P1243" i="5"/>
  <c r="Q1243" i="5"/>
  <c r="T1243" i="5"/>
  <c r="AA1243" i="5"/>
  <c r="AB1243" i="5"/>
  <c r="AC1243" i="5"/>
  <c r="AF1243" i="5"/>
  <c r="A1244" i="5"/>
  <c r="I1244" i="5"/>
  <c r="B1244" i="5"/>
  <c r="Y1244" i="5"/>
  <c r="S1244" i="5"/>
  <c r="R1244" i="5"/>
  <c r="C1244" i="5"/>
  <c r="D1244" i="5"/>
  <c r="H1244" i="5"/>
  <c r="K1244" i="5"/>
  <c r="L1244" i="5"/>
  <c r="N1244" i="5"/>
  <c r="P1244" i="5"/>
  <c r="Q1244" i="5"/>
  <c r="T1244" i="5"/>
  <c r="AA1244" i="5"/>
  <c r="AB1244" i="5"/>
  <c r="AC1244" i="5"/>
  <c r="AF1244" i="5"/>
  <c r="A1245" i="5"/>
  <c r="I1245" i="5"/>
  <c r="B1245" i="5"/>
  <c r="Y1245" i="5"/>
  <c r="S1245" i="5"/>
  <c r="R1245" i="5"/>
  <c r="C1245" i="5"/>
  <c r="D1245" i="5"/>
  <c r="H1245" i="5"/>
  <c r="K1245" i="5"/>
  <c r="L1245" i="5"/>
  <c r="N1245" i="5"/>
  <c r="P1245" i="5"/>
  <c r="Q1245" i="5"/>
  <c r="T1245" i="5"/>
  <c r="AA1245" i="5"/>
  <c r="AB1245" i="5"/>
  <c r="AC1245" i="5"/>
  <c r="AF1245" i="5"/>
  <c r="A1246" i="5"/>
  <c r="I1246" i="5"/>
  <c r="B1246" i="5"/>
  <c r="Y1246" i="5"/>
  <c r="S1246" i="5"/>
  <c r="R1246" i="5"/>
  <c r="C1246" i="5"/>
  <c r="D1246" i="5"/>
  <c r="H1246" i="5"/>
  <c r="K1246" i="5"/>
  <c r="L1246" i="5"/>
  <c r="N1246" i="5"/>
  <c r="P1246" i="5"/>
  <c r="Q1246" i="5"/>
  <c r="T1246" i="5"/>
  <c r="AA1246" i="5"/>
  <c r="AB1246" i="5"/>
  <c r="AC1246" i="5"/>
  <c r="AF1246" i="5"/>
  <c r="A1247" i="5"/>
  <c r="I1247" i="5"/>
  <c r="B1247" i="5"/>
  <c r="Y1247" i="5"/>
  <c r="S1247" i="5"/>
  <c r="R1247" i="5"/>
  <c r="C1247" i="5"/>
  <c r="D1247" i="5"/>
  <c r="H1247" i="5"/>
  <c r="K1247" i="5"/>
  <c r="L1247" i="5"/>
  <c r="N1247" i="5"/>
  <c r="P1247" i="5"/>
  <c r="Q1247" i="5"/>
  <c r="T1247" i="5"/>
  <c r="AA1247" i="5"/>
  <c r="AB1247" i="5"/>
  <c r="AC1247" i="5"/>
  <c r="AF1247" i="5"/>
  <c r="A1248" i="5"/>
  <c r="I1248" i="5"/>
  <c r="B1248" i="5"/>
  <c r="Y1248" i="5"/>
  <c r="S1248" i="5"/>
  <c r="R1248" i="5"/>
  <c r="C1248" i="5"/>
  <c r="D1248" i="5"/>
  <c r="H1248" i="5"/>
  <c r="K1248" i="5"/>
  <c r="L1248" i="5"/>
  <c r="N1248" i="5"/>
  <c r="P1248" i="5"/>
  <c r="Q1248" i="5"/>
  <c r="T1248" i="5"/>
  <c r="AA1248" i="5"/>
  <c r="AB1248" i="5"/>
  <c r="AC1248" i="5"/>
  <c r="AF1248" i="5"/>
  <c r="A1249" i="5"/>
  <c r="I1249" i="5"/>
  <c r="B1249" i="5"/>
  <c r="Y1249" i="5"/>
  <c r="S1249" i="5"/>
  <c r="R1249" i="5"/>
  <c r="C1249" i="5"/>
  <c r="D1249" i="5"/>
  <c r="H1249" i="5"/>
  <c r="K1249" i="5"/>
  <c r="L1249" i="5"/>
  <c r="N1249" i="5"/>
  <c r="P1249" i="5"/>
  <c r="Q1249" i="5"/>
  <c r="T1249" i="5"/>
  <c r="AA1249" i="5"/>
  <c r="AB1249" i="5"/>
  <c r="AC1249" i="5"/>
  <c r="AF1249" i="5"/>
  <c r="A1250" i="5"/>
  <c r="I1250" i="5"/>
  <c r="B1250" i="5"/>
  <c r="Y1250" i="5"/>
  <c r="S1250" i="5"/>
  <c r="R1250" i="5"/>
  <c r="C1250" i="5"/>
  <c r="D1250" i="5"/>
  <c r="H1250" i="5"/>
  <c r="K1250" i="5"/>
  <c r="L1250" i="5"/>
  <c r="N1250" i="5"/>
  <c r="P1250" i="5"/>
  <c r="Q1250" i="5"/>
  <c r="T1250" i="5"/>
  <c r="AA1250" i="5"/>
  <c r="AB1250" i="5"/>
  <c r="AC1250" i="5"/>
  <c r="AF1250" i="5"/>
  <c r="A1251" i="5"/>
  <c r="I1251" i="5"/>
  <c r="B1251" i="5"/>
  <c r="Y1251" i="5"/>
  <c r="S1251" i="5"/>
  <c r="R1251" i="5"/>
  <c r="C1251" i="5"/>
  <c r="D1251" i="5"/>
  <c r="H1251" i="5"/>
  <c r="K1251" i="5"/>
  <c r="L1251" i="5"/>
  <c r="N1251" i="5"/>
  <c r="P1251" i="5"/>
  <c r="Q1251" i="5"/>
  <c r="T1251" i="5"/>
  <c r="AA1251" i="5"/>
  <c r="AB1251" i="5"/>
  <c r="AC1251" i="5"/>
  <c r="AF1251" i="5"/>
  <c r="A1252" i="5"/>
  <c r="I1252" i="5"/>
  <c r="B1252" i="5"/>
  <c r="Y1252" i="5"/>
  <c r="S1252" i="5"/>
  <c r="R1252" i="5"/>
  <c r="C1252" i="5"/>
  <c r="D1252" i="5"/>
  <c r="H1252" i="5"/>
  <c r="K1252" i="5"/>
  <c r="L1252" i="5"/>
  <c r="N1252" i="5"/>
  <c r="P1252" i="5"/>
  <c r="Q1252" i="5"/>
  <c r="T1252" i="5"/>
  <c r="AA1252" i="5"/>
  <c r="AB1252" i="5"/>
  <c r="AC1252" i="5"/>
  <c r="AF1252" i="5"/>
  <c r="A1253" i="5"/>
  <c r="I1253" i="5"/>
  <c r="B1253" i="5"/>
  <c r="Y1253" i="5"/>
  <c r="S1253" i="5"/>
  <c r="R1253" i="5"/>
  <c r="C1253" i="5"/>
  <c r="D1253" i="5"/>
  <c r="H1253" i="5"/>
  <c r="K1253" i="5"/>
  <c r="L1253" i="5"/>
  <c r="N1253" i="5"/>
  <c r="P1253" i="5"/>
  <c r="Q1253" i="5"/>
  <c r="T1253" i="5"/>
  <c r="AA1253" i="5"/>
  <c r="AB1253" i="5"/>
  <c r="AC1253" i="5"/>
  <c r="AF1253" i="5"/>
  <c r="A1254" i="5"/>
  <c r="I1254" i="5"/>
  <c r="B1254" i="5"/>
  <c r="Y1254" i="5"/>
  <c r="S1254" i="5"/>
  <c r="R1254" i="5"/>
  <c r="C1254" i="5"/>
  <c r="D1254" i="5"/>
  <c r="H1254" i="5"/>
  <c r="K1254" i="5"/>
  <c r="L1254" i="5"/>
  <c r="N1254" i="5"/>
  <c r="P1254" i="5"/>
  <c r="Q1254" i="5"/>
  <c r="T1254" i="5"/>
  <c r="AA1254" i="5"/>
  <c r="AB1254" i="5"/>
  <c r="AC1254" i="5"/>
  <c r="AF1254" i="5"/>
  <c r="A1255" i="5"/>
  <c r="I1255" i="5"/>
  <c r="B1255" i="5"/>
  <c r="Y1255" i="5"/>
  <c r="S1255" i="5"/>
  <c r="R1255" i="5"/>
  <c r="C1255" i="5"/>
  <c r="D1255" i="5"/>
  <c r="H1255" i="5"/>
  <c r="K1255" i="5"/>
  <c r="L1255" i="5"/>
  <c r="N1255" i="5"/>
  <c r="P1255" i="5"/>
  <c r="Q1255" i="5"/>
  <c r="T1255" i="5"/>
  <c r="AA1255" i="5"/>
  <c r="AB1255" i="5"/>
  <c r="AC1255" i="5"/>
  <c r="AF1255" i="5"/>
  <c r="A1256" i="5"/>
  <c r="I1256" i="5"/>
  <c r="B1256" i="5"/>
  <c r="Y1256" i="5"/>
  <c r="S1256" i="5"/>
  <c r="R1256" i="5"/>
  <c r="C1256" i="5"/>
  <c r="D1256" i="5"/>
  <c r="H1256" i="5"/>
  <c r="K1256" i="5"/>
  <c r="L1256" i="5"/>
  <c r="N1256" i="5"/>
  <c r="P1256" i="5"/>
  <c r="Q1256" i="5"/>
  <c r="T1256" i="5"/>
  <c r="AA1256" i="5"/>
  <c r="AB1256" i="5"/>
  <c r="AC1256" i="5"/>
  <c r="AF1256" i="5"/>
  <c r="A1257" i="5"/>
  <c r="I1257" i="5"/>
  <c r="B1257" i="5"/>
  <c r="Y1257" i="5"/>
  <c r="S1257" i="5"/>
  <c r="R1257" i="5"/>
  <c r="C1257" i="5"/>
  <c r="D1257" i="5"/>
  <c r="H1257" i="5"/>
  <c r="K1257" i="5"/>
  <c r="L1257" i="5"/>
  <c r="N1257" i="5"/>
  <c r="P1257" i="5"/>
  <c r="Q1257" i="5"/>
  <c r="T1257" i="5"/>
  <c r="AA1257" i="5"/>
  <c r="AB1257" i="5"/>
  <c r="AC1257" i="5"/>
  <c r="AF1257" i="5"/>
  <c r="A1258" i="5"/>
  <c r="I1258" i="5"/>
  <c r="B1258" i="5"/>
  <c r="Y1258" i="5"/>
  <c r="S1258" i="5"/>
  <c r="R1258" i="5"/>
  <c r="C1258" i="5"/>
  <c r="D1258" i="5"/>
  <c r="H1258" i="5"/>
  <c r="K1258" i="5"/>
  <c r="L1258" i="5"/>
  <c r="N1258" i="5"/>
  <c r="P1258" i="5"/>
  <c r="Q1258" i="5"/>
  <c r="T1258" i="5"/>
  <c r="AA1258" i="5"/>
  <c r="AB1258" i="5"/>
  <c r="AC1258" i="5"/>
  <c r="AF1258" i="5"/>
  <c r="A1259" i="5"/>
  <c r="I1259" i="5"/>
  <c r="B1259" i="5"/>
  <c r="Y1259" i="5"/>
  <c r="S1259" i="5"/>
  <c r="R1259" i="5"/>
  <c r="C1259" i="5"/>
  <c r="D1259" i="5"/>
  <c r="H1259" i="5"/>
  <c r="K1259" i="5"/>
  <c r="L1259" i="5"/>
  <c r="N1259" i="5"/>
  <c r="P1259" i="5"/>
  <c r="Q1259" i="5"/>
  <c r="T1259" i="5"/>
  <c r="AA1259" i="5"/>
  <c r="AB1259" i="5"/>
  <c r="AC1259" i="5"/>
  <c r="AF1259" i="5"/>
  <c r="A1260" i="5"/>
  <c r="I1260" i="5"/>
  <c r="B1260" i="5"/>
  <c r="Y1260" i="5"/>
  <c r="S1260" i="5"/>
  <c r="R1260" i="5"/>
  <c r="C1260" i="5"/>
  <c r="D1260" i="5"/>
  <c r="H1260" i="5"/>
  <c r="K1260" i="5"/>
  <c r="L1260" i="5"/>
  <c r="N1260" i="5"/>
  <c r="P1260" i="5"/>
  <c r="Q1260" i="5"/>
  <c r="T1260" i="5"/>
  <c r="AA1260" i="5"/>
  <c r="AB1260" i="5"/>
  <c r="AC1260" i="5"/>
  <c r="AF1260" i="5"/>
  <c r="A1261" i="5"/>
  <c r="I1261" i="5"/>
  <c r="B1261" i="5"/>
  <c r="Y1261" i="5"/>
  <c r="S1261" i="5"/>
  <c r="R1261" i="5"/>
  <c r="C1261" i="5"/>
  <c r="D1261" i="5"/>
  <c r="H1261" i="5"/>
  <c r="K1261" i="5"/>
  <c r="L1261" i="5"/>
  <c r="N1261" i="5"/>
  <c r="P1261" i="5"/>
  <c r="Q1261" i="5"/>
  <c r="T1261" i="5"/>
  <c r="AA1261" i="5"/>
  <c r="AB1261" i="5"/>
  <c r="AC1261" i="5"/>
  <c r="AF1261" i="5"/>
  <c r="A1262" i="5"/>
  <c r="I1262" i="5"/>
  <c r="B1262" i="5"/>
  <c r="Y1262" i="5"/>
  <c r="S1262" i="5"/>
  <c r="R1262" i="5"/>
  <c r="C1262" i="5"/>
  <c r="D1262" i="5"/>
  <c r="H1262" i="5"/>
  <c r="K1262" i="5"/>
  <c r="L1262" i="5"/>
  <c r="N1262" i="5"/>
  <c r="P1262" i="5"/>
  <c r="Q1262" i="5"/>
  <c r="T1262" i="5"/>
  <c r="AA1262" i="5"/>
  <c r="AB1262" i="5"/>
  <c r="AC1262" i="5"/>
  <c r="AF1262" i="5"/>
  <c r="A1263" i="5"/>
  <c r="I1263" i="5"/>
  <c r="B1263" i="5"/>
  <c r="Y1263" i="5"/>
  <c r="S1263" i="5"/>
  <c r="R1263" i="5"/>
  <c r="C1263" i="5"/>
  <c r="D1263" i="5"/>
  <c r="H1263" i="5"/>
  <c r="K1263" i="5"/>
  <c r="L1263" i="5"/>
  <c r="N1263" i="5"/>
  <c r="P1263" i="5"/>
  <c r="Q1263" i="5"/>
  <c r="T1263" i="5"/>
  <c r="AA1263" i="5"/>
  <c r="AB1263" i="5"/>
  <c r="AC1263" i="5"/>
  <c r="AF1263" i="5"/>
  <c r="A1264" i="5"/>
  <c r="I1264" i="5"/>
  <c r="B1264" i="5"/>
  <c r="Y1264" i="5"/>
  <c r="S1264" i="5"/>
  <c r="R1264" i="5"/>
  <c r="C1264" i="5"/>
  <c r="D1264" i="5"/>
  <c r="H1264" i="5"/>
  <c r="K1264" i="5"/>
  <c r="L1264" i="5"/>
  <c r="N1264" i="5"/>
  <c r="P1264" i="5"/>
  <c r="Q1264" i="5"/>
  <c r="T1264" i="5"/>
  <c r="AA1264" i="5"/>
  <c r="AB1264" i="5"/>
  <c r="AC1264" i="5"/>
  <c r="AF1264" i="5"/>
  <c r="A1265" i="5"/>
  <c r="I1265" i="5"/>
  <c r="B1265" i="5"/>
  <c r="Y1265" i="5"/>
  <c r="S1265" i="5"/>
  <c r="R1265" i="5"/>
  <c r="C1265" i="5"/>
  <c r="D1265" i="5"/>
  <c r="H1265" i="5"/>
  <c r="K1265" i="5"/>
  <c r="L1265" i="5"/>
  <c r="N1265" i="5"/>
  <c r="P1265" i="5"/>
  <c r="Q1265" i="5"/>
  <c r="T1265" i="5"/>
  <c r="AA1265" i="5"/>
  <c r="AB1265" i="5"/>
  <c r="AC1265" i="5"/>
  <c r="AF1265" i="5"/>
  <c r="A1266" i="5"/>
  <c r="I1266" i="5"/>
  <c r="B1266" i="5"/>
  <c r="Y1266" i="5"/>
  <c r="S1266" i="5"/>
  <c r="R1266" i="5"/>
  <c r="C1266" i="5"/>
  <c r="D1266" i="5"/>
  <c r="H1266" i="5"/>
  <c r="K1266" i="5"/>
  <c r="L1266" i="5"/>
  <c r="N1266" i="5"/>
  <c r="P1266" i="5"/>
  <c r="Q1266" i="5"/>
  <c r="T1266" i="5"/>
  <c r="AA1266" i="5"/>
  <c r="AB1266" i="5"/>
  <c r="AC1266" i="5"/>
  <c r="AF1266" i="5"/>
  <c r="A1267" i="5"/>
  <c r="I1267" i="5"/>
  <c r="B1267" i="5"/>
  <c r="Y1267" i="5"/>
  <c r="S1267" i="5"/>
  <c r="R1267" i="5"/>
  <c r="C1267" i="5"/>
  <c r="D1267" i="5"/>
  <c r="H1267" i="5"/>
  <c r="K1267" i="5"/>
  <c r="L1267" i="5"/>
  <c r="N1267" i="5"/>
  <c r="P1267" i="5"/>
  <c r="Q1267" i="5"/>
  <c r="T1267" i="5"/>
  <c r="AA1267" i="5"/>
  <c r="AB1267" i="5"/>
  <c r="AC1267" i="5"/>
  <c r="AF1267" i="5"/>
  <c r="A1268" i="5"/>
  <c r="I1268" i="5"/>
  <c r="B1268" i="5"/>
  <c r="Y1268" i="5"/>
  <c r="S1268" i="5"/>
  <c r="R1268" i="5"/>
  <c r="C1268" i="5"/>
  <c r="D1268" i="5"/>
  <c r="H1268" i="5"/>
  <c r="K1268" i="5"/>
  <c r="L1268" i="5"/>
  <c r="N1268" i="5"/>
  <c r="P1268" i="5"/>
  <c r="Q1268" i="5"/>
  <c r="T1268" i="5"/>
  <c r="AA1268" i="5"/>
  <c r="AB1268" i="5"/>
  <c r="AC1268" i="5"/>
  <c r="AF1268" i="5"/>
  <c r="A1269" i="5"/>
  <c r="I1269" i="5"/>
  <c r="B1269" i="5"/>
  <c r="Y1269" i="5"/>
  <c r="S1269" i="5"/>
  <c r="R1269" i="5"/>
  <c r="C1269" i="5"/>
  <c r="D1269" i="5"/>
  <c r="H1269" i="5"/>
  <c r="K1269" i="5"/>
  <c r="L1269" i="5"/>
  <c r="N1269" i="5"/>
  <c r="P1269" i="5"/>
  <c r="Q1269" i="5"/>
  <c r="T1269" i="5"/>
  <c r="AA1269" i="5"/>
  <c r="AB1269" i="5"/>
  <c r="AC1269" i="5"/>
  <c r="AF1269" i="5"/>
  <c r="A1270" i="5"/>
  <c r="I1270" i="5"/>
  <c r="B1270" i="5"/>
  <c r="Y1270" i="5"/>
  <c r="S1270" i="5"/>
  <c r="R1270" i="5"/>
  <c r="C1270" i="5"/>
  <c r="D1270" i="5"/>
  <c r="H1270" i="5"/>
  <c r="K1270" i="5"/>
  <c r="L1270" i="5"/>
  <c r="N1270" i="5"/>
  <c r="P1270" i="5"/>
  <c r="Q1270" i="5"/>
  <c r="T1270" i="5"/>
  <c r="AA1270" i="5"/>
  <c r="AB1270" i="5"/>
  <c r="AC1270" i="5"/>
  <c r="AF1270" i="5"/>
  <c r="A1271" i="5"/>
  <c r="I1271" i="5"/>
  <c r="B1271" i="5"/>
  <c r="Y1271" i="5"/>
  <c r="S1271" i="5"/>
  <c r="R1271" i="5"/>
  <c r="C1271" i="5"/>
  <c r="D1271" i="5"/>
  <c r="H1271" i="5"/>
  <c r="K1271" i="5"/>
  <c r="L1271" i="5"/>
  <c r="N1271" i="5"/>
  <c r="P1271" i="5"/>
  <c r="Q1271" i="5"/>
  <c r="T1271" i="5"/>
  <c r="AA1271" i="5"/>
  <c r="AB1271" i="5"/>
  <c r="AC1271" i="5"/>
  <c r="AF1271" i="5"/>
  <c r="A1272" i="5"/>
  <c r="I1272" i="5"/>
  <c r="B1272" i="5"/>
  <c r="Y1272" i="5"/>
  <c r="S1272" i="5"/>
  <c r="R1272" i="5"/>
  <c r="C1272" i="5"/>
  <c r="D1272" i="5"/>
  <c r="H1272" i="5"/>
  <c r="K1272" i="5"/>
  <c r="L1272" i="5"/>
  <c r="N1272" i="5"/>
  <c r="P1272" i="5"/>
  <c r="Q1272" i="5"/>
  <c r="T1272" i="5"/>
  <c r="AA1272" i="5"/>
  <c r="AB1272" i="5"/>
  <c r="AC1272" i="5"/>
  <c r="AF1272" i="5"/>
  <c r="A1273" i="5"/>
  <c r="I1273" i="5"/>
  <c r="B1273" i="5"/>
  <c r="Y1273" i="5"/>
  <c r="S1273" i="5"/>
  <c r="R1273" i="5"/>
  <c r="C1273" i="5"/>
  <c r="D1273" i="5"/>
  <c r="H1273" i="5"/>
  <c r="K1273" i="5"/>
  <c r="L1273" i="5"/>
  <c r="N1273" i="5"/>
  <c r="P1273" i="5"/>
  <c r="Q1273" i="5"/>
  <c r="T1273" i="5"/>
  <c r="AA1273" i="5"/>
  <c r="AB1273" i="5"/>
  <c r="AC1273" i="5"/>
  <c r="AF1273" i="5"/>
  <c r="A1274" i="5"/>
  <c r="I1274" i="5"/>
  <c r="B1274" i="5"/>
  <c r="Y1274" i="5"/>
  <c r="S1274" i="5"/>
  <c r="R1274" i="5"/>
  <c r="C1274" i="5"/>
  <c r="D1274" i="5"/>
  <c r="H1274" i="5"/>
  <c r="K1274" i="5"/>
  <c r="L1274" i="5"/>
  <c r="N1274" i="5"/>
  <c r="P1274" i="5"/>
  <c r="Q1274" i="5"/>
  <c r="T1274" i="5"/>
  <c r="AA1274" i="5"/>
  <c r="AB1274" i="5"/>
  <c r="AC1274" i="5"/>
  <c r="AF1274" i="5"/>
  <c r="A1275" i="5"/>
  <c r="I1275" i="5"/>
  <c r="B1275" i="5"/>
  <c r="Y1275" i="5"/>
  <c r="S1275" i="5"/>
  <c r="R1275" i="5"/>
  <c r="C1275" i="5"/>
  <c r="D1275" i="5"/>
  <c r="H1275" i="5"/>
  <c r="K1275" i="5"/>
  <c r="L1275" i="5"/>
  <c r="N1275" i="5"/>
  <c r="P1275" i="5"/>
  <c r="Q1275" i="5"/>
  <c r="T1275" i="5"/>
  <c r="AA1275" i="5"/>
  <c r="AB1275" i="5"/>
  <c r="AC1275" i="5"/>
  <c r="AF1275" i="5"/>
  <c r="A1276" i="5"/>
  <c r="I1276" i="5"/>
  <c r="B1276" i="5"/>
  <c r="Y1276" i="5"/>
  <c r="S1276" i="5"/>
  <c r="R1276" i="5"/>
  <c r="C1276" i="5"/>
  <c r="D1276" i="5"/>
  <c r="H1276" i="5"/>
  <c r="K1276" i="5"/>
  <c r="L1276" i="5"/>
  <c r="N1276" i="5"/>
  <c r="P1276" i="5"/>
  <c r="Q1276" i="5"/>
  <c r="T1276" i="5"/>
  <c r="AA1276" i="5"/>
  <c r="AB1276" i="5"/>
  <c r="AC1276" i="5"/>
  <c r="AF1276" i="5"/>
  <c r="A1277" i="5"/>
  <c r="I1277" i="5"/>
  <c r="B1277" i="5"/>
  <c r="Y1277" i="5"/>
  <c r="S1277" i="5"/>
  <c r="R1277" i="5"/>
  <c r="C1277" i="5"/>
  <c r="D1277" i="5"/>
  <c r="H1277" i="5"/>
  <c r="K1277" i="5"/>
  <c r="L1277" i="5"/>
  <c r="N1277" i="5"/>
  <c r="P1277" i="5"/>
  <c r="Q1277" i="5"/>
  <c r="T1277" i="5"/>
  <c r="AA1277" i="5"/>
  <c r="AB1277" i="5"/>
  <c r="AC1277" i="5"/>
  <c r="AF1277" i="5"/>
  <c r="A1278" i="5"/>
  <c r="I1278" i="5"/>
  <c r="B1278" i="5"/>
  <c r="Y1278" i="5"/>
  <c r="S1278" i="5"/>
  <c r="R1278" i="5"/>
  <c r="C1278" i="5"/>
  <c r="D1278" i="5"/>
  <c r="H1278" i="5"/>
  <c r="K1278" i="5"/>
  <c r="L1278" i="5"/>
  <c r="N1278" i="5"/>
  <c r="P1278" i="5"/>
  <c r="Q1278" i="5"/>
  <c r="T1278" i="5"/>
  <c r="AA1278" i="5"/>
  <c r="AB1278" i="5"/>
  <c r="AC1278" i="5"/>
  <c r="AF1278" i="5"/>
  <c r="A1279" i="5"/>
  <c r="I1279" i="5"/>
  <c r="B1279" i="5"/>
  <c r="Y1279" i="5"/>
  <c r="S1279" i="5"/>
  <c r="R1279" i="5"/>
  <c r="C1279" i="5"/>
  <c r="D1279" i="5"/>
  <c r="H1279" i="5"/>
  <c r="K1279" i="5"/>
  <c r="L1279" i="5"/>
  <c r="N1279" i="5"/>
  <c r="P1279" i="5"/>
  <c r="Q1279" i="5"/>
  <c r="T1279" i="5"/>
  <c r="AA1279" i="5"/>
  <c r="AB1279" i="5"/>
  <c r="AC1279" i="5"/>
  <c r="AF1279" i="5"/>
  <c r="A1280" i="5"/>
  <c r="I1280" i="5"/>
  <c r="B1280" i="5"/>
  <c r="Y1280" i="5"/>
  <c r="S1280" i="5"/>
  <c r="R1280" i="5"/>
  <c r="C1280" i="5"/>
  <c r="D1280" i="5"/>
  <c r="H1280" i="5"/>
  <c r="K1280" i="5"/>
  <c r="L1280" i="5"/>
  <c r="N1280" i="5"/>
  <c r="P1280" i="5"/>
  <c r="Q1280" i="5"/>
  <c r="T1280" i="5"/>
  <c r="AA1280" i="5"/>
  <c r="AB1280" i="5"/>
  <c r="AC1280" i="5"/>
  <c r="AF1280" i="5"/>
  <c r="A1281" i="5"/>
  <c r="I1281" i="5"/>
  <c r="B1281" i="5"/>
  <c r="Y1281" i="5"/>
  <c r="S1281" i="5"/>
  <c r="R1281" i="5"/>
  <c r="C1281" i="5"/>
  <c r="D1281" i="5"/>
  <c r="H1281" i="5"/>
  <c r="K1281" i="5"/>
  <c r="L1281" i="5"/>
  <c r="N1281" i="5"/>
  <c r="P1281" i="5"/>
  <c r="Q1281" i="5"/>
  <c r="T1281" i="5"/>
  <c r="AA1281" i="5"/>
  <c r="AB1281" i="5"/>
  <c r="AC1281" i="5"/>
  <c r="AF1281" i="5"/>
  <c r="A1282" i="5"/>
  <c r="I1282" i="5"/>
  <c r="B1282" i="5"/>
  <c r="Y1282" i="5"/>
  <c r="S1282" i="5"/>
  <c r="R1282" i="5"/>
  <c r="C1282" i="5"/>
  <c r="D1282" i="5"/>
  <c r="H1282" i="5"/>
  <c r="K1282" i="5"/>
  <c r="L1282" i="5"/>
  <c r="N1282" i="5"/>
  <c r="P1282" i="5"/>
  <c r="Q1282" i="5"/>
  <c r="T1282" i="5"/>
  <c r="AA1282" i="5"/>
  <c r="AB1282" i="5"/>
  <c r="AC1282" i="5"/>
  <c r="AF1282" i="5"/>
  <c r="A1283" i="5"/>
  <c r="I1283" i="5"/>
  <c r="B1283" i="5"/>
  <c r="Y1283" i="5"/>
  <c r="S1283" i="5"/>
  <c r="R1283" i="5"/>
  <c r="C1283" i="5"/>
  <c r="D1283" i="5"/>
  <c r="H1283" i="5"/>
  <c r="K1283" i="5"/>
  <c r="L1283" i="5"/>
  <c r="N1283" i="5"/>
  <c r="P1283" i="5"/>
  <c r="Q1283" i="5"/>
  <c r="T1283" i="5"/>
  <c r="AA1283" i="5"/>
  <c r="AB1283" i="5"/>
  <c r="AC1283" i="5"/>
  <c r="AF1283" i="5"/>
  <c r="A1284" i="5"/>
  <c r="I1284" i="5"/>
  <c r="B1284" i="5"/>
  <c r="Y1284" i="5"/>
  <c r="S1284" i="5"/>
  <c r="R1284" i="5"/>
  <c r="C1284" i="5"/>
  <c r="D1284" i="5"/>
  <c r="H1284" i="5"/>
  <c r="K1284" i="5"/>
  <c r="L1284" i="5"/>
  <c r="N1284" i="5"/>
  <c r="P1284" i="5"/>
  <c r="Q1284" i="5"/>
  <c r="T1284" i="5"/>
  <c r="AA1284" i="5"/>
  <c r="AB1284" i="5"/>
  <c r="AC1284" i="5"/>
  <c r="AF1284" i="5"/>
  <c r="A1285" i="5"/>
  <c r="I1285" i="5"/>
  <c r="B1285" i="5"/>
  <c r="Y1285" i="5"/>
  <c r="S1285" i="5"/>
  <c r="R1285" i="5"/>
  <c r="C1285" i="5"/>
  <c r="D1285" i="5"/>
  <c r="H1285" i="5"/>
  <c r="K1285" i="5"/>
  <c r="L1285" i="5"/>
  <c r="N1285" i="5"/>
  <c r="P1285" i="5"/>
  <c r="Q1285" i="5"/>
  <c r="T1285" i="5"/>
  <c r="AA1285" i="5"/>
  <c r="AB1285" i="5"/>
  <c r="AC1285" i="5"/>
  <c r="AF1285" i="5"/>
  <c r="A1286" i="5"/>
  <c r="I1286" i="5"/>
  <c r="B1286" i="5"/>
  <c r="Y1286" i="5"/>
  <c r="S1286" i="5"/>
  <c r="R1286" i="5"/>
  <c r="C1286" i="5"/>
  <c r="D1286" i="5"/>
  <c r="H1286" i="5"/>
  <c r="K1286" i="5"/>
  <c r="L1286" i="5"/>
  <c r="N1286" i="5"/>
  <c r="P1286" i="5"/>
  <c r="Q1286" i="5"/>
  <c r="T1286" i="5"/>
  <c r="AA1286" i="5"/>
  <c r="AB1286" i="5"/>
  <c r="AC1286" i="5"/>
  <c r="AF1286" i="5"/>
  <c r="A1287" i="5"/>
  <c r="I1287" i="5"/>
  <c r="B1287" i="5"/>
  <c r="Y1287" i="5"/>
  <c r="S1287" i="5"/>
  <c r="R1287" i="5"/>
  <c r="C1287" i="5"/>
  <c r="D1287" i="5"/>
  <c r="H1287" i="5"/>
  <c r="K1287" i="5"/>
  <c r="L1287" i="5"/>
  <c r="N1287" i="5"/>
  <c r="P1287" i="5"/>
  <c r="Q1287" i="5"/>
  <c r="T1287" i="5"/>
  <c r="AA1287" i="5"/>
  <c r="AB1287" i="5"/>
  <c r="AC1287" i="5"/>
  <c r="AF1287" i="5"/>
  <c r="A1288" i="5"/>
  <c r="I1288" i="5"/>
  <c r="B1288" i="5"/>
  <c r="Y1288" i="5"/>
  <c r="S1288" i="5"/>
  <c r="R1288" i="5"/>
  <c r="C1288" i="5"/>
  <c r="D1288" i="5"/>
  <c r="H1288" i="5"/>
  <c r="K1288" i="5"/>
  <c r="L1288" i="5"/>
  <c r="N1288" i="5"/>
  <c r="P1288" i="5"/>
  <c r="Q1288" i="5"/>
  <c r="T1288" i="5"/>
  <c r="AA1288" i="5"/>
  <c r="AB1288" i="5"/>
  <c r="AC1288" i="5"/>
  <c r="AF1288" i="5"/>
  <c r="A1289" i="5"/>
  <c r="I1289" i="5"/>
  <c r="B1289" i="5"/>
  <c r="Y1289" i="5"/>
  <c r="S1289" i="5"/>
  <c r="R1289" i="5"/>
  <c r="C1289" i="5"/>
  <c r="D1289" i="5"/>
  <c r="H1289" i="5"/>
  <c r="K1289" i="5"/>
  <c r="L1289" i="5"/>
  <c r="N1289" i="5"/>
  <c r="P1289" i="5"/>
  <c r="Q1289" i="5"/>
  <c r="T1289" i="5"/>
  <c r="AA1289" i="5"/>
  <c r="AB1289" i="5"/>
  <c r="AC1289" i="5"/>
  <c r="AF1289" i="5"/>
  <c r="A1290" i="5"/>
  <c r="I1290" i="5"/>
  <c r="B1290" i="5"/>
  <c r="Y1290" i="5"/>
  <c r="S1290" i="5"/>
  <c r="R1290" i="5"/>
  <c r="C1290" i="5"/>
  <c r="D1290" i="5"/>
  <c r="H1290" i="5"/>
  <c r="K1290" i="5"/>
  <c r="L1290" i="5"/>
  <c r="N1290" i="5"/>
  <c r="P1290" i="5"/>
  <c r="Q1290" i="5"/>
  <c r="T1290" i="5"/>
  <c r="AA1290" i="5"/>
  <c r="AB1290" i="5"/>
  <c r="AC1290" i="5"/>
  <c r="AF1290" i="5"/>
  <c r="A1291" i="5"/>
  <c r="I1291" i="5"/>
  <c r="B1291" i="5"/>
  <c r="Y1291" i="5"/>
  <c r="S1291" i="5"/>
  <c r="R1291" i="5"/>
  <c r="C1291" i="5"/>
  <c r="D1291" i="5"/>
  <c r="H1291" i="5"/>
  <c r="K1291" i="5"/>
  <c r="L1291" i="5"/>
  <c r="N1291" i="5"/>
  <c r="P1291" i="5"/>
  <c r="Q1291" i="5"/>
  <c r="T1291" i="5"/>
  <c r="AA1291" i="5"/>
  <c r="AB1291" i="5"/>
  <c r="AC1291" i="5"/>
  <c r="AF1291" i="5"/>
  <c r="A1292" i="5"/>
  <c r="I1292" i="5"/>
  <c r="B1292" i="5"/>
  <c r="Y1292" i="5"/>
  <c r="S1292" i="5"/>
  <c r="R1292" i="5"/>
  <c r="C1292" i="5"/>
  <c r="D1292" i="5"/>
  <c r="H1292" i="5"/>
  <c r="K1292" i="5"/>
  <c r="L1292" i="5"/>
  <c r="N1292" i="5"/>
  <c r="P1292" i="5"/>
  <c r="Q1292" i="5"/>
  <c r="T1292" i="5"/>
  <c r="AA1292" i="5"/>
  <c r="AB1292" i="5"/>
  <c r="AC1292" i="5"/>
  <c r="AF1292" i="5"/>
  <c r="A1293" i="5"/>
  <c r="I1293" i="5"/>
  <c r="B1293" i="5"/>
  <c r="Y1293" i="5"/>
  <c r="S1293" i="5"/>
  <c r="R1293" i="5"/>
  <c r="C1293" i="5"/>
  <c r="D1293" i="5"/>
  <c r="H1293" i="5"/>
  <c r="K1293" i="5"/>
  <c r="L1293" i="5"/>
  <c r="N1293" i="5"/>
  <c r="P1293" i="5"/>
  <c r="Q1293" i="5"/>
  <c r="T1293" i="5"/>
  <c r="AA1293" i="5"/>
  <c r="AB1293" i="5"/>
  <c r="AC1293" i="5"/>
  <c r="AF1293" i="5"/>
  <c r="A1294" i="5"/>
  <c r="I1294" i="5"/>
  <c r="B1294" i="5"/>
  <c r="Y1294" i="5"/>
  <c r="S1294" i="5"/>
  <c r="R1294" i="5"/>
  <c r="C1294" i="5"/>
  <c r="D1294" i="5"/>
  <c r="H1294" i="5"/>
  <c r="K1294" i="5"/>
  <c r="L1294" i="5"/>
  <c r="N1294" i="5"/>
  <c r="P1294" i="5"/>
  <c r="Q1294" i="5"/>
  <c r="T1294" i="5"/>
  <c r="AA1294" i="5"/>
  <c r="AB1294" i="5"/>
  <c r="AC1294" i="5"/>
  <c r="AF1294" i="5"/>
  <c r="A1295" i="5"/>
  <c r="I1295" i="5"/>
  <c r="B1295" i="5"/>
  <c r="Y1295" i="5"/>
  <c r="S1295" i="5"/>
  <c r="R1295" i="5"/>
  <c r="C1295" i="5"/>
  <c r="D1295" i="5"/>
  <c r="H1295" i="5"/>
  <c r="K1295" i="5"/>
  <c r="L1295" i="5"/>
  <c r="N1295" i="5"/>
  <c r="P1295" i="5"/>
  <c r="Q1295" i="5"/>
  <c r="T1295" i="5"/>
  <c r="AA1295" i="5"/>
  <c r="AB1295" i="5"/>
  <c r="AC1295" i="5"/>
  <c r="AF1295" i="5"/>
  <c r="A1296" i="5"/>
  <c r="I1296" i="5"/>
  <c r="B1296" i="5"/>
  <c r="Y1296" i="5"/>
  <c r="S1296" i="5"/>
  <c r="R1296" i="5"/>
  <c r="C1296" i="5"/>
  <c r="D1296" i="5"/>
  <c r="H1296" i="5"/>
  <c r="K1296" i="5"/>
  <c r="L1296" i="5"/>
  <c r="N1296" i="5"/>
  <c r="P1296" i="5"/>
  <c r="Q1296" i="5"/>
  <c r="T1296" i="5"/>
  <c r="AA1296" i="5"/>
  <c r="AB1296" i="5"/>
  <c r="AC1296" i="5"/>
  <c r="AF1296" i="5"/>
  <c r="A1297" i="5"/>
  <c r="I1297" i="5"/>
  <c r="B1297" i="5"/>
  <c r="Y1297" i="5"/>
  <c r="S1297" i="5"/>
  <c r="R1297" i="5"/>
  <c r="C1297" i="5"/>
  <c r="D1297" i="5"/>
  <c r="H1297" i="5"/>
  <c r="K1297" i="5"/>
  <c r="L1297" i="5"/>
  <c r="N1297" i="5"/>
  <c r="P1297" i="5"/>
  <c r="Q1297" i="5"/>
  <c r="T1297" i="5"/>
  <c r="AA1297" i="5"/>
  <c r="AB1297" i="5"/>
  <c r="AC1297" i="5"/>
  <c r="AF1297" i="5"/>
  <c r="A1298" i="5"/>
  <c r="I1298" i="5"/>
  <c r="B1298" i="5"/>
  <c r="Y1298" i="5"/>
  <c r="S1298" i="5"/>
  <c r="R1298" i="5"/>
  <c r="C1298" i="5"/>
  <c r="D1298" i="5"/>
  <c r="H1298" i="5"/>
  <c r="K1298" i="5"/>
  <c r="L1298" i="5"/>
  <c r="N1298" i="5"/>
  <c r="P1298" i="5"/>
  <c r="Q1298" i="5"/>
  <c r="T1298" i="5"/>
  <c r="AA1298" i="5"/>
  <c r="AB1298" i="5"/>
  <c r="AC1298" i="5"/>
  <c r="AF1298" i="5"/>
  <c r="A1299" i="5"/>
  <c r="I1299" i="5"/>
  <c r="B1299" i="5"/>
  <c r="Y1299" i="5"/>
  <c r="S1299" i="5"/>
  <c r="R1299" i="5"/>
  <c r="C1299" i="5"/>
  <c r="D1299" i="5"/>
  <c r="H1299" i="5"/>
  <c r="K1299" i="5"/>
  <c r="L1299" i="5"/>
  <c r="N1299" i="5"/>
  <c r="P1299" i="5"/>
  <c r="Q1299" i="5"/>
  <c r="T1299" i="5"/>
  <c r="AA1299" i="5"/>
  <c r="AB1299" i="5"/>
  <c r="AC1299" i="5"/>
  <c r="AF1299" i="5"/>
  <c r="A1300" i="5"/>
  <c r="I1300" i="5"/>
  <c r="B1300" i="5"/>
  <c r="Y1300" i="5"/>
  <c r="S1300" i="5"/>
  <c r="R1300" i="5"/>
  <c r="C1300" i="5"/>
  <c r="D1300" i="5"/>
  <c r="H1300" i="5"/>
  <c r="K1300" i="5"/>
  <c r="L1300" i="5"/>
  <c r="N1300" i="5"/>
  <c r="P1300" i="5"/>
  <c r="Q1300" i="5"/>
  <c r="T1300" i="5"/>
  <c r="AA1300" i="5"/>
  <c r="AB1300" i="5"/>
  <c r="AC1300" i="5"/>
  <c r="AF1300" i="5"/>
  <c r="A1301" i="5"/>
  <c r="I1301" i="5"/>
  <c r="B1301" i="5"/>
  <c r="Y1301" i="5"/>
  <c r="S1301" i="5"/>
  <c r="R1301" i="5"/>
  <c r="C1301" i="5"/>
  <c r="D1301" i="5"/>
  <c r="H1301" i="5"/>
  <c r="K1301" i="5"/>
  <c r="L1301" i="5"/>
  <c r="N1301" i="5"/>
  <c r="P1301" i="5"/>
  <c r="Q1301" i="5"/>
  <c r="T1301" i="5"/>
  <c r="AA1301" i="5"/>
  <c r="AB1301" i="5"/>
  <c r="AC1301" i="5"/>
  <c r="AF1301" i="5"/>
  <c r="A1302" i="5"/>
  <c r="I1302" i="5"/>
  <c r="B1302" i="5"/>
  <c r="Y1302" i="5"/>
  <c r="S1302" i="5"/>
  <c r="R1302" i="5"/>
  <c r="C1302" i="5"/>
  <c r="D1302" i="5"/>
  <c r="H1302" i="5"/>
  <c r="K1302" i="5"/>
  <c r="L1302" i="5"/>
  <c r="N1302" i="5"/>
  <c r="P1302" i="5"/>
  <c r="Q1302" i="5"/>
  <c r="T1302" i="5"/>
  <c r="AA1302" i="5"/>
  <c r="AB1302" i="5"/>
  <c r="AC1302" i="5"/>
  <c r="AF1302" i="5"/>
  <c r="A1303" i="5"/>
  <c r="I1303" i="5"/>
  <c r="B1303" i="5"/>
  <c r="Y1303" i="5"/>
  <c r="S1303" i="5"/>
  <c r="R1303" i="5"/>
  <c r="C1303" i="5"/>
  <c r="D1303" i="5"/>
  <c r="H1303" i="5"/>
  <c r="K1303" i="5"/>
  <c r="L1303" i="5"/>
  <c r="N1303" i="5"/>
  <c r="P1303" i="5"/>
  <c r="Q1303" i="5"/>
  <c r="T1303" i="5"/>
  <c r="AA1303" i="5"/>
  <c r="AB1303" i="5"/>
  <c r="AC1303" i="5"/>
  <c r="AF1303" i="5"/>
  <c r="A1304" i="5"/>
  <c r="I1304" i="5"/>
  <c r="B1304" i="5"/>
  <c r="Y1304" i="5"/>
  <c r="S1304" i="5"/>
  <c r="R1304" i="5"/>
  <c r="C1304" i="5"/>
  <c r="D1304" i="5"/>
  <c r="H1304" i="5"/>
  <c r="K1304" i="5"/>
  <c r="L1304" i="5"/>
  <c r="N1304" i="5"/>
  <c r="P1304" i="5"/>
  <c r="Q1304" i="5"/>
  <c r="T1304" i="5"/>
  <c r="AA1304" i="5"/>
  <c r="AB1304" i="5"/>
  <c r="AC1304" i="5"/>
  <c r="AF1304" i="5"/>
  <c r="A1305" i="5"/>
  <c r="I1305" i="5"/>
  <c r="B1305" i="5"/>
  <c r="Y1305" i="5"/>
  <c r="S1305" i="5"/>
  <c r="R1305" i="5"/>
  <c r="C1305" i="5"/>
  <c r="D1305" i="5"/>
  <c r="H1305" i="5"/>
  <c r="K1305" i="5"/>
  <c r="L1305" i="5"/>
  <c r="N1305" i="5"/>
  <c r="P1305" i="5"/>
  <c r="Q1305" i="5"/>
  <c r="T1305" i="5"/>
  <c r="AA1305" i="5"/>
  <c r="AB1305" i="5"/>
  <c r="AC1305" i="5"/>
  <c r="AF1305" i="5"/>
  <c r="A1306" i="5"/>
  <c r="I1306" i="5"/>
  <c r="B1306" i="5"/>
  <c r="Y1306" i="5"/>
  <c r="S1306" i="5"/>
  <c r="R1306" i="5"/>
  <c r="C1306" i="5"/>
  <c r="D1306" i="5"/>
  <c r="H1306" i="5"/>
  <c r="K1306" i="5"/>
  <c r="L1306" i="5"/>
  <c r="N1306" i="5"/>
  <c r="P1306" i="5"/>
  <c r="Q1306" i="5"/>
  <c r="T1306" i="5"/>
  <c r="AA1306" i="5"/>
  <c r="AB1306" i="5"/>
  <c r="AC1306" i="5"/>
  <c r="AF1306" i="5"/>
  <c r="A1307" i="5"/>
  <c r="I1307" i="5"/>
  <c r="B1307" i="5"/>
  <c r="Y1307" i="5"/>
  <c r="S1307" i="5"/>
  <c r="R1307" i="5"/>
  <c r="C1307" i="5"/>
  <c r="D1307" i="5"/>
  <c r="H1307" i="5"/>
  <c r="K1307" i="5"/>
  <c r="L1307" i="5"/>
  <c r="N1307" i="5"/>
  <c r="P1307" i="5"/>
  <c r="Q1307" i="5"/>
  <c r="T1307" i="5"/>
  <c r="AA1307" i="5"/>
  <c r="AB1307" i="5"/>
  <c r="AC1307" i="5"/>
  <c r="AF1307" i="5"/>
  <c r="A1308" i="5"/>
  <c r="I1308" i="5"/>
  <c r="B1308" i="5"/>
  <c r="Y1308" i="5"/>
  <c r="S1308" i="5"/>
  <c r="R1308" i="5"/>
  <c r="C1308" i="5"/>
  <c r="D1308" i="5"/>
  <c r="H1308" i="5"/>
  <c r="K1308" i="5"/>
  <c r="L1308" i="5"/>
  <c r="N1308" i="5"/>
  <c r="P1308" i="5"/>
  <c r="Q1308" i="5"/>
  <c r="T1308" i="5"/>
  <c r="AA1308" i="5"/>
  <c r="AB1308" i="5"/>
  <c r="AC1308" i="5"/>
  <c r="AF1308" i="5"/>
  <c r="A1309" i="5"/>
  <c r="I1309" i="5"/>
  <c r="B1309" i="5"/>
  <c r="Y1309" i="5"/>
  <c r="S1309" i="5"/>
  <c r="R1309" i="5"/>
  <c r="C1309" i="5"/>
  <c r="D1309" i="5"/>
  <c r="H1309" i="5"/>
  <c r="K1309" i="5"/>
  <c r="L1309" i="5"/>
  <c r="N1309" i="5"/>
  <c r="P1309" i="5"/>
  <c r="Q1309" i="5"/>
  <c r="T1309" i="5"/>
  <c r="AA1309" i="5"/>
  <c r="AB1309" i="5"/>
  <c r="AC1309" i="5"/>
  <c r="AF1309" i="5"/>
  <c r="A1310" i="5"/>
  <c r="I1310" i="5"/>
  <c r="B1310" i="5"/>
  <c r="Y1310" i="5"/>
  <c r="S1310" i="5"/>
  <c r="R1310" i="5"/>
  <c r="C1310" i="5"/>
  <c r="D1310" i="5"/>
  <c r="H1310" i="5"/>
  <c r="K1310" i="5"/>
  <c r="L1310" i="5"/>
  <c r="N1310" i="5"/>
  <c r="P1310" i="5"/>
  <c r="Q1310" i="5"/>
  <c r="T1310" i="5"/>
  <c r="AA1310" i="5"/>
  <c r="AB1310" i="5"/>
  <c r="AC1310" i="5"/>
  <c r="AF1310" i="5"/>
  <c r="A1311" i="5"/>
  <c r="I1311" i="5"/>
  <c r="B1311" i="5"/>
  <c r="Y1311" i="5"/>
  <c r="S1311" i="5"/>
  <c r="R1311" i="5"/>
  <c r="C1311" i="5"/>
  <c r="D1311" i="5"/>
  <c r="H1311" i="5"/>
  <c r="K1311" i="5"/>
  <c r="L1311" i="5"/>
  <c r="N1311" i="5"/>
  <c r="P1311" i="5"/>
  <c r="Q1311" i="5"/>
  <c r="T1311" i="5"/>
  <c r="AA1311" i="5"/>
  <c r="AB1311" i="5"/>
  <c r="AC1311" i="5"/>
  <c r="AF1311" i="5"/>
  <c r="A1312" i="5"/>
  <c r="I1312" i="5"/>
  <c r="B1312" i="5"/>
  <c r="Y1312" i="5"/>
  <c r="S1312" i="5"/>
  <c r="R1312" i="5"/>
  <c r="C1312" i="5"/>
  <c r="D1312" i="5"/>
  <c r="H1312" i="5"/>
  <c r="K1312" i="5"/>
  <c r="L1312" i="5"/>
  <c r="N1312" i="5"/>
  <c r="P1312" i="5"/>
  <c r="Q1312" i="5"/>
  <c r="T1312" i="5"/>
  <c r="AA1312" i="5"/>
  <c r="AB1312" i="5"/>
  <c r="AC1312" i="5"/>
  <c r="AF1312" i="5"/>
  <c r="A1313" i="5"/>
  <c r="I1313" i="5"/>
  <c r="B1313" i="5"/>
  <c r="Y1313" i="5"/>
  <c r="S1313" i="5"/>
  <c r="R1313" i="5"/>
  <c r="C1313" i="5"/>
  <c r="D1313" i="5"/>
  <c r="H1313" i="5"/>
  <c r="K1313" i="5"/>
  <c r="L1313" i="5"/>
  <c r="N1313" i="5"/>
  <c r="P1313" i="5"/>
  <c r="Q1313" i="5"/>
  <c r="T1313" i="5"/>
  <c r="AA1313" i="5"/>
  <c r="AB1313" i="5"/>
  <c r="AC1313" i="5"/>
  <c r="AF1313" i="5"/>
  <c r="A1314" i="5"/>
  <c r="I1314" i="5"/>
  <c r="B1314" i="5"/>
  <c r="Y1314" i="5"/>
  <c r="S1314" i="5"/>
  <c r="R1314" i="5"/>
  <c r="C1314" i="5"/>
  <c r="D1314" i="5"/>
  <c r="H1314" i="5"/>
  <c r="K1314" i="5"/>
  <c r="L1314" i="5"/>
  <c r="N1314" i="5"/>
  <c r="P1314" i="5"/>
  <c r="Q1314" i="5"/>
  <c r="T1314" i="5"/>
  <c r="AA1314" i="5"/>
  <c r="AB1314" i="5"/>
  <c r="AC1314" i="5"/>
  <c r="AF1314" i="5"/>
  <c r="A1315" i="5"/>
  <c r="I1315" i="5"/>
  <c r="B1315" i="5"/>
  <c r="Y1315" i="5"/>
  <c r="S1315" i="5"/>
  <c r="R1315" i="5"/>
  <c r="C1315" i="5"/>
  <c r="D1315" i="5"/>
  <c r="H1315" i="5"/>
  <c r="K1315" i="5"/>
  <c r="L1315" i="5"/>
  <c r="N1315" i="5"/>
  <c r="P1315" i="5"/>
  <c r="Q1315" i="5"/>
  <c r="T1315" i="5"/>
  <c r="AA1315" i="5"/>
  <c r="AB1315" i="5"/>
  <c r="AC1315" i="5"/>
  <c r="AF1315" i="5"/>
  <c r="A1316" i="5"/>
  <c r="I1316" i="5"/>
  <c r="B1316" i="5"/>
  <c r="Y1316" i="5"/>
  <c r="S1316" i="5"/>
  <c r="R1316" i="5"/>
  <c r="C1316" i="5"/>
  <c r="D1316" i="5"/>
  <c r="H1316" i="5"/>
  <c r="K1316" i="5"/>
  <c r="L1316" i="5"/>
  <c r="N1316" i="5"/>
  <c r="P1316" i="5"/>
  <c r="Q1316" i="5"/>
  <c r="T1316" i="5"/>
  <c r="AA1316" i="5"/>
  <c r="AB1316" i="5"/>
  <c r="AC1316" i="5"/>
  <c r="AF1316" i="5"/>
  <c r="A1317" i="5"/>
  <c r="I1317" i="5"/>
  <c r="B1317" i="5"/>
  <c r="Y1317" i="5"/>
  <c r="S1317" i="5"/>
  <c r="R1317" i="5"/>
  <c r="C1317" i="5"/>
  <c r="D1317" i="5"/>
  <c r="H1317" i="5"/>
  <c r="K1317" i="5"/>
  <c r="L1317" i="5"/>
  <c r="N1317" i="5"/>
  <c r="P1317" i="5"/>
  <c r="Q1317" i="5"/>
  <c r="T1317" i="5"/>
  <c r="AA1317" i="5"/>
  <c r="AB1317" i="5"/>
  <c r="AC1317" i="5"/>
  <c r="AF1317" i="5"/>
  <c r="A1318" i="5"/>
  <c r="I1318" i="5"/>
  <c r="B1318" i="5"/>
  <c r="Y1318" i="5"/>
  <c r="S1318" i="5"/>
  <c r="R1318" i="5"/>
  <c r="C1318" i="5"/>
  <c r="D1318" i="5"/>
  <c r="H1318" i="5"/>
  <c r="K1318" i="5"/>
  <c r="L1318" i="5"/>
  <c r="N1318" i="5"/>
  <c r="P1318" i="5"/>
  <c r="Q1318" i="5"/>
  <c r="T1318" i="5"/>
  <c r="AA1318" i="5"/>
  <c r="AB1318" i="5"/>
  <c r="AC1318" i="5"/>
  <c r="AF1318" i="5"/>
  <c r="A1319" i="5"/>
  <c r="I1319" i="5"/>
  <c r="B1319" i="5"/>
  <c r="Y1319" i="5"/>
  <c r="S1319" i="5"/>
  <c r="R1319" i="5"/>
  <c r="C1319" i="5"/>
  <c r="D1319" i="5"/>
  <c r="H1319" i="5"/>
  <c r="K1319" i="5"/>
  <c r="L1319" i="5"/>
  <c r="N1319" i="5"/>
  <c r="P1319" i="5"/>
  <c r="Q1319" i="5"/>
  <c r="T1319" i="5"/>
  <c r="AA1319" i="5"/>
  <c r="AB1319" i="5"/>
  <c r="AC1319" i="5"/>
  <c r="AF1319" i="5"/>
  <c r="A1320" i="5"/>
  <c r="I1320" i="5"/>
  <c r="B1320" i="5"/>
  <c r="Y1320" i="5"/>
  <c r="S1320" i="5"/>
  <c r="R1320" i="5"/>
  <c r="C1320" i="5"/>
  <c r="D1320" i="5"/>
  <c r="H1320" i="5"/>
  <c r="K1320" i="5"/>
  <c r="L1320" i="5"/>
  <c r="N1320" i="5"/>
  <c r="P1320" i="5"/>
  <c r="Q1320" i="5"/>
  <c r="T1320" i="5"/>
  <c r="AA1320" i="5"/>
  <c r="AB1320" i="5"/>
  <c r="AC1320" i="5"/>
  <c r="AF1320" i="5"/>
  <c r="A1321" i="5"/>
  <c r="I1321" i="5"/>
  <c r="B1321" i="5"/>
  <c r="Y1321" i="5"/>
  <c r="S1321" i="5"/>
  <c r="R1321" i="5"/>
  <c r="C1321" i="5"/>
  <c r="D1321" i="5"/>
  <c r="H1321" i="5"/>
  <c r="K1321" i="5"/>
  <c r="L1321" i="5"/>
  <c r="N1321" i="5"/>
  <c r="P1321" i="5"/>
  <c r="Q1321" i="5"/>
  <c r="T1321" i="5"/>
  <c r="AA1321" i="5"/>
  <c r="AB1321" i="5"/>
  <c r="AC1321" i="5"/>
  <c r="AF1321" i="5"/>
  <c r="A1322" i="5"/>
  <c r="I1322" i="5"/>
  <c r="B1322" i="5"/>
  <c r="Y1322" i="5"/>
  <c r="S1322" i="5"/>
  <c r="R1322" i="5"/>
  <c r="C1322" i="5"/>
  <c r="D1322" i="5"/>
  <c r="H1322" i="5"/>
  <c r="K1322" i="5"/>
  <c r="L1322" i="5"/>
  <c r="N1322" i="5"/>
  <c r="P1322" i="5"/>
  <c r="Q1322" i="5"/>
  <c r="T1322" i="5"/>
  <c r="AA1322" i="5"/>
  <c r="AB1322" i="5"/>
  <c r="AC1322" i="5"/>
  <c r="AF1322" i="5"/>
  <c r="A1323" i="5"/>
  <c r="I1323" i="5"/>
  <c r="B1323" i="5"/>
  <c r="Y1323" i="5"/>
  <c r="S1323" i="5"/>
  <c r="R1323" i="5"/>
  <c r="C1323" i="5"/>
  <c r="D1323" i="5"/>
  <c r="H1323" i="5"/>
  <c r="K1323" i="5"/>
  <c r="L1323" i="5"/>
  <c r="N1323" i="5"/>
  <c r="P1323" i="5"/>
  <c r="Q1323" i="5"/>
  <c r="T1323" i="5"/>
  <c r="AA1323" i="5"/>
  <c r="AB1323" i="5"/>
  <c r="AC1323" i="5"/>
  <c r="AF1323" i="5"/>
  <c r="A1324" i="5"/>
  <c r="I1324" i="5"/>
  <c r="B1324" i="5"/>
  <c r="Y1324" i="5"/>
  <c r="S1324" i="5"/>
  <c r="R1324" i="5"/>
  <c r="C1324" i="5"/>
  <c r="D1324" i="5"/>
  <c r="H1324" i="5"/>
  <c r="K1324" i="5"/>
  <c r="L1324" i="5"/>
  <c r="N1324" i="5"/>
  <c r="P1324" i="5"/>
  <c r="Q1324" i="5"/>
  <c r="T1324" i="5"/>
  <c r="AA1324" i="5"/>
  <c r="AB1324" i="5"/>
  <c r="AC1324" i="5"/>
  <c r="AF1324" i="5"/>
  <c r="A1325" i="5"/>
  <c r="I1325" i="5"/>
  <c r="B1325" i="5"/>
  <c r="Y1325" i="5"/>
  <c r="S1325" i="5"/>
  <c r="R1325" i="5"/>
  <c r="C1325" i="5"/>
  <c r="D1325" i="5"/>
  <c r="H1325" i="5"/>
  <c r="K1325" i="5"/>
  <c r="L1325" i="5"/>
  <c r="N1325" i="5"/>
  <c r="P1325" i="5"/>
  <c r="Q1325" i="5"/>
  <c r="T1325" i="5"/>
  <c r="AA1325" i="5"/>
  <c r="AB1325" i="5"/>
  <c r="AC1325" i="5"/>
  <c r="AF1325" i="5"/>
  <c r="A1326" i="5"/>
  <c r="I1326" i="5"/>
  <c r="B1326" i="5"/>
  <c r="Y1326" i="5"/>
  <c r="S1326" i="5"/>
  <c r="R1326" i="5"/>
  <c r="C1326" i="5"/>
  <c r="D1326" i="5"/>
  <c r="H1326" i="5"/>
  <c r="K1326" i="5"/>
  <c r="L1326" i="5"/>
  <c r="N1326" i="5"/>
  <c r="P1326" i="5"/>
  <c r="Q1326" i="5"/>
  <c r="T1326" i="5"/>
  <c r="AA1326" i="5"/>
  <c r="AB1326" i="5"/>
  <c r="AC1326" i="5"/>
  <c r="AF1326" i="5"/>
  <c r="A1327" i="5"/>
  <c r="I1327" i="5"/>
  <c r="B1327" i="5"/>
  <c r="Y1327" i="5"/>
  <c r="S1327" i="5"/>
  <c r="R1327" i="5"/>
  <c r="C1327" i="5"/>
  <c r="D1327" i="5"/>
  <c r="H1327" i="5"/>
  <c r="K1327" i="5"/>
  <c r="L1327" i="5"/>
  <c r="N1327" i="5"/>
  <c r="P1327" i="5"/>
  <c r="Q1327" i="5"/>
  <c r="T1327" i="5"/>
  <c r="AA1327" i="5"/>
  <c r="AB1327" i="5"/>
  <c r="AC1327" i="5"/>
  <c r="AF1327" i="5"/>
  <c r="A1328" i="5"/>
  <c r="I1328" i="5"/>
  <c r="B1328" i="5"/>
  <c r="Y1328" i="5"/>
  <c r="S1328" i="5"/>
  <c r="R1328" i="5"/>
  <c r="C1328" i="5"/>
  <c r="D1328" i="5"/>
  <c r="H1328" i="5"/>
  <c r="K1328" i="5"/>
  <c r="L1328" i="5"/>
  <c r="N1328" i="5"/>
  <c r="P1328" i="5"/>
  <c r="Q1328" i="5"/>
  <c r="T1328" i="5"/>
  <c r="AA1328" i="5"/>
  <c r="AB1328" i="5"/>
  <c r="AC1328" i="5"/>
  <c r="AF1328" i="5"/>
  <c r="A1329" i="5"/>
  <c r="I1329" i="5"/>
  <c r="B1329" i="5"/>
  <c r="Y1329" i="5"/>
  <c r="S1329" i="5"/>
  <c r="R1329" i="5"/>
  <c r="C1329" i="5"/>
  <c r="D1329" i="5"/>
  <c r="H1329" i="5"/>
  <c r="K1329" i="5"/>
  <c r="L1329" i="5"/>
  <c r="N1329" i="5"/>
  <c r="P1329" i="5"/>
  <c r="Q1329" i="5"/>
  <c r="T1329" i="5"/>
  <c r="AA1329" i="5"/>
  <c r="AB1329" i="5"/>
  <c r="AC1329" i="5"/>
  <c r="AF1329" i="5"/>
  <c r="A1330" i="5"/>
  <c r="I1330" i="5"/>
  <c r="B1330" i="5"/>
  <c r="Y1330" i="5"/>
  <c r="S1330" i="5"/>
  <c r="R1330" i="5"/>
  <c r="C1330" i="5"/>
  <c r="D1330" i="5"/>
  <c r="H1330" i="5"/>
  <c r="K1330" i="5"/>
  <c r="L1330" i="5"/>
  <c r="N1330" i="5"/>
  <c r="P1330" i="5"/>
  <c r="Q1330" i="5"/>
  <c r="T1330" i="5"/>
  <c r="AA1330" i="5"/>
  <c r="AB1330" i="5"/>
  <c r="AC1330" i="5"/>
  <c r="AF1330" i="5"/>
  <c r="A1331" i="5"/>
  <c r="I1331" i="5"/>
  <c r="B1331" i="5"/>
  <c r="Y1331" i="5"/>
  <c r="S1331" i="5"/>
  <c r="R1331" i="5"/>
  <c r="C1331" i="5"/>
  <c r="D1331" i="5"/>
  <c r="H1331" i="5"/>
  <c r="K1331" i="5"/>
  <c r="L1331" i="5"/>
  <c r="N1331" i="5"/>
  <c r="P1331" i="5"/>
  <c r="Q1331" i="5"/>
  <c r="T1331" i="5"/>
  <c r="AA1331" i="5"/>
  <c r="AB1331" i="5"/>
  <c r="AC1331" i="5"/>
  <c r="AF1331" i="5"/>
  <c r="A1332" i="5"/>
  <c r="I1332" i="5"/>
  <c r="B1332" i="5"/>
  <c r="Y1332" i="5"/>
  <c r="S1332" i="5"/>
  <c r="R1332" i="5"/>
  <c r="C1332" i="5"/>
  <c r="D1332" i="5"/>
  <c r="H1332" i="5"/>
  <c r="K1332" i="5"/>
  <c r="L1332" i="5"/>
  <c r="N1332" i="5"/>
  <c r="P1332" i="5"/>
  <c r="Q1332" i="5"/>
  <c r="T1332" i="5"/>
  <c r="AA1332" i="5"/>
  <c r="AB1332" i="5"/>
  <c r="AC1332" i="5"/>
  <c r="AF1332" i="5"/>
  <c r="A1333" i="5"/>
  <c r="I1333" i="5"/>
  <c r="B1333" i="5"/>
  <c r="Y1333" i="5"/>
  <c r="S1333" i="5"/>
  <c r="R1333" i="5"/>
  <c r="C1333" i="5"/>
  <c r="D1333" i="5"/>
  <c r="H1333" i="5"/>
  <c r="K1333" i="5"/>
  <c r="L1333" i="5"/>
  <c r="N1333" i="5"/>
  <c r="P1333" i="5"/>
  <c r="Q1333" i="5"/>
  <c r="T1333" i="5"/>
  <c r="AA1333" i="5"/>
  <c r="AB1333" i="5"/>
  <c r="AC1333" i="5"/>
  <c r="AF1333" i="5"/>
  <c r="A1334" i="5"/>
  <c r="I1334" i="5"/>
  <c r="B1334" i="5"/>
  <c r="Y1334" i="5"/>
  <c r="S1334" i="5"/>
  <c r="R1334" i="5"/>
  <c r="C1334" i="5"/>
  <c r="D1334" i="5"/>
  <c r="H1334" i="5"/>
  <c r="K1334" i="5"/>
  <c r="L1334" i="5"/>
  <c r="N1334" i="5"/>
  <c r="P1334" i="5"/>
  <c r="Q1334" i="5"/>
  <c r="T1334" i="5"/>
  <c r="AA1334" i="5"/>
  <c r="AB1334" i="5"/>
  <c r="AC1334" i="5"/>
  <c r="AF1334" i="5"/>
  <c r="A1335" i="5"/>
  <c r="I1335" i="5"/>
  <c r="B1335" i="5"/>
  <c r="Y1335" i="5"/>
  <c r="S1335" i="5"/>
  <c r="R1335" i="5"/>
  <c r="C1335" i="5"/>
  <c r="D1335" i="5"/>
  <c r="H1335" i="5"/>
  <c r="K1335" i="5"/>
  <c r="L1335" i="5"/>
  <c r="N1335" i="5"/>
  <c r="P1335" i="5"/>
  <c r="Q1335" i="5"/>
  <c r="T1335" i="5"/>
  <c r="AA1335" i="5"/>
  <c r="AB1335" i="5"/>
  <c r="AC1335" i="5"/>
  <c r="AF1335" i="5"/>
  <c r="A1336" i="5"/>
  <c r="I1336" i="5"/>
  <c r="B1336" i="5"/>
  <c r="Y1336" i="5"/>
  <c r="S1336" i="5"/>
  <c r="R1336" i="5"/>
  <c r="C1336" i="5"/>
  <c r="D1336" i="5"/>
  <c r="H1336" i="5"/>
  <c r="K1336" i="5"/>
  <c r="L1336" i="5"/>
  <c r="N1336" i="5"/>
  <c r="P1336" i="5"/>
  <c r="Q1336" i="5"/>
  <c r="T1336" i="5"/>
  <c r="AA1336" i="5"/>
  <c r="AB1336" i="5"/>
  <c r="AC1336" i="5"/>
  <c r="AF1336" i="5"/>
  <c r="A1337" i="5"/>
  <c r="I1337" i="5"/>
  <c r="B1337" i="5"/>
  <c r="Y1337" i="5"/>
  <c r="S1337" i="5"/>
  <c r="R1337" i="5"/>
  <c r="C1337" i="5"/>
  <c r="D1337" i="5"/>
  <c r="H1337" i="5"/>
  <c r="K1337" i="5"/>
  <c r="L1337" i="5"/>
  <c r="N1337" i="5"/>
  <c r="P1337" i="5"/>
  <c r="Q1337" i="5"/>
  <c r="T1337" i="5"/>
  <c r="AA1337" i="5"/>
  <c r="AB1337" i="5"/>
  <c r="AC1337" i="5"/>
  <c r="AF1337" i="5"/>
  <c r="A1338" i="5"/>
  <c r="I1338" i="5"/>
  <c r="B1338" i="5"/>
  <c r="Y1338" i="5"/>
  <c r="S1338" i="5"/>
  <c r="R1338" i="5"/>
  <c r="C1338" i="5"/>
  <c r="D1338" i="5"/>
  <c r="H1338" i="5"/>
  <c r="K1338" i="5"/>
  <c r="L1338" i="5"/>
  <c r="N1338" i="5"/>
  <c r="P1338" i="5"/>
  <c r="Q1338" i="5"/>
  <c r="T1338" i="5"/>
  <c r="AA1338" i="5"/>
  <c r="AB1338" i="5"/>
  <c r="AC1338" i="5"/>
  <c r="AF1338" i="5"/>
  <c r="A1339" i="5"/>
  <c r="I1339" i="5"/>
  <c r="B1339" i="5"/>
  <c r="Y1339" i="5"/>
  <c r="S1339" i="5"/>
  <c r="R1339" i="5"/>
  <c r="C1339" i="5"/>
  <c r="D1339" i="5"/>
  <c r="H1339" i="5"/>
  <c r="K1339" i="5"/>
  <c r="L1339" i="5"/>
  <c r="N1339" i="5"/>
  <c r="P1339" i="5"/>
  <c r="Q1339" i="5"/>
  <c r="T1339" i="5"/>
  <c r="AA1339" i="5"/>
  <c r="AB1339" i="5"/>
  <c r="AC1339" i="5"/>
  <c r="AF1339" i="5"/>
  <c r="A1340" i="5"/>
  <c r="I1340" i="5"/>
  <c r="B1340" i="5"/>
  <c r="Y1340" i="5"/>
  <c r="S1340" i="5"/>
  <c r="R1340" i="5"/>
  <c r="C1340" i="5"/>
  <c r="D1340" i="5"/>
  <c r="H1340" i="5"/>
  <c r="K1340" i="5"/>
  <c r="L1340" i="5"/>
  <c r="N1340" i="5"/>
  <c r="P1340" i="5"/>
  <c r="Q1340" i="5"/>
  <c r="T1340" i="5"/>
  <c r="AA1340" i="5"/>
  <c r="AB1340" i="5"/>
  <c r="AC1340" i="5"/>
  <c r="AF1340" i="5"/>
  <c r="A1341" i="5"/>
  <c r="I1341" i="5"/>
  <c r="B1341" i="5"/>
  <c r="Y1341" i="5"/>
  <c r="S1341" i="5"/>
  <c r="R1341" i="5"/>
  <c r="C1341" i="5"/>
  <c r="D1341" i="5"/>
  <c r="H1341" i="5"/>
  <c r="K1341" i="5"/>
  <c r="L1341" i="5"/>
  <c r="N1341" i="5"/>
  <c r="P1341" i="5"/>
  <c r="Q1341" i="5"/>
  <c r="T1341" i="5"/>
  <c r="AA1341" i="5"/>
  <c r="AB1341" i="5"/>
  <c r="AC1341" i="5"/>
  <c r="AF1341" i="5"/>
  <c r="A1342" i="5"/>
  <c r="I1342" i="5"/>
  <c r="B1342" i="5"/>
  <c r="Y1342" i="5"/>
  <c r="S1342" i="5"/>
  <c r="R1342" i="5"/>
  <c r="C1342" i="5"/>
  <c r="D1342" i="5"/>
  <c r="H1342" i="5"/>
  <c r="K1342" i="5"/>
  <c r="L1342" i="5"/>
  <c r="N1342" i="5"/>
  <c r="P1342" i="5"/>
  <c r="Q1342" i="5"/>
  <c r="T1342" i="5"/>
  <c r="AA1342" i="5"/>
  <c r="AB1342" i="5"/>
  <c r="AC1342" i="5"/>
  <c r="AF1342" i="5"/>
  <c r="A1343" i="5"/>
  <c r="I1343" i="5"/>
  <c r="B1343" i="5"/>
  <c r="Y1343" i="5"/>
  <c r="S1343" i="5"/>
  <c r="R1343" i="5"/>
  <c r="C1343" i="5"/>
  <c r="D1343" i="5"/>
  <c r="H1343" i="5"/>
  <c r="K1343" i="5"/>
  <c r="L1343" i="5"/>
  <c r="N1343" i="5"/>
  <c r="P1343" i="5"/>
  <c r="Q1343" i="5"/>
  <c r="T1343" i="5"/>
  <c r="AA1343" i="5"/>
  <c r="AB1343" i="5"/>
  <c r="AC1343" i="5"/>
  <c r="AF1343" i="5"/>
  <c r="A1344" i="5"/>
  <c r="I1344" i="5"/>
  <c r="B1344" i="5"/>
  <c r="Y1344" i="5"/>
  <c r="S1344" i="5"/>
  <c r="R1344" i="5"/>
  <c r="C1344" i="5"/>
  <c r="D1344" i="5"/>
  <c r="H1344" i="5"/>
  <c r="K1344" i="5"/>
  <c r="L1344" i="5"/>
  <c r="N1344" i="5"/>
  <c r="P1344" i="5"/>
  <c r="Q1344" i="5"/>
  <c r="T1344" i="5"/>
  <c r="AA1344" i="5"/>
  <c r="AB1344" i="5"/>
  <c r="AC1344" i="5"/>
  <c r="AF1344" i="5"/>
  <c r="A1345" i="5"/>
  <c r="I1345" i="5"/>
  <c r="B1345" i="5"/>
  <c r="Y1345" i="5"/>
  <c r="S1345" i="5"/>
  <c r="R1345" i="5"/>
  <c r="C1345" i="5"/>
  <c r="D1345" i="5"/>
  <c r="H1345" i="5"/>
  <c r="K1345" i="5"/>
  <c r="L1345" i="5"/>
  <c r="N1345" i="5"/>
  <c r="P1345" i="5"/>
  <c r="Q1345" i="5"/>
  <c r="T1345" i="5"/>
  <c r="AA1345" i="5"/>
  <c r="AB1345" i="5"/>
  <c r="AC1345" i="5"/>
  <c r="AF1345" i="5"/>
  <c r="A1346" i="5"/>
  <c r="I1346" i="5"/>
  <c r="B1346" i="5"/>
  <c r="Y1346" i="5"/>
  <c r="S1346" i="5"/>
  <c r="R1346" i="5"/>
  <c r="C1346" i="5"/>
  <c r="D1346" i="5"/>
  <c r="H1346" i="5"/>
  <c r="K1346" i="5"/>
  <c r="L1346" i="5"/>
  <c r="N1346" i="5"/>
  <c r="P1346" i="5"/>
  <c r="Q1346" i="5"/>
  <c r="T1346" i="5"/>
  <c r="AA1346" i="5"/>
  <c r="AB1346" i="5"/>
  <c r="AC1346" i="5"/>
  <c r="AF1346" i="5"/>
  <c r="A1347" i="5"/>
  <c r="I1347" i="5"/>
  <c r="B1347" i="5"/>
  <c r="Y1347" i="5"/>
  <c r="S1347" i="5"/>
  <c r="R1347" i="5"/>
  <c r="C1347" i="5"/>
  <c r="D1347" i="5"/>
  <c r="H1347" i="5"/>
  <c r="K1347" i="5"/>
  <c r="L1347" i="5"/>
  <c r="N1347" i="5"/>
  <c r="P1347" i="5"/>
  <c r="Q1347" i="5"/>
  <c r="T1347" i="5"/>
  <c r="AA1347" i="5"/>
  <c r="AB1347" i="5"/>
  <c r="AC1347" i="5"/>
  <c r="AF1347" i="5"/>
  <c r="A1348" i="5"/>
  <c r="I1348" i="5"/>
  <c r="B1348" i="5"/>
  <c r="Y1348" i="5"/>
  <c r="S1348" i="5"/>
  <c r="R1348" i="5"/>
  <c r="C1348" i="5"/>
  <c r="D1348" i="5"/>
  <c r="H1348" i="5"/>
  <c r="K1348" i="5"/>
  <c r="L1348" i="5"/>
  <c r="N1348" i="5"/>
  <c r="P1348" i="5"/>
  <c r="Q1348" i="5"/>
  <c r="T1348" i="5"/>
  <c r="AA1348" i="5"/>
  <c r="AB1348" i="5"/>
  <c r="AC1348" i="5"/>
  <c r="AF1348" i="5"/>
  <c r="A1349" i="5"/>
  <c r="I1349" i="5"/>
  <c r="B1349" i="5"/>
  <c r="Y1349" i="5"/>
  <c r="S1349" i="5"/>
  <c r="R1349" i="5"/>
  <c r="C1349" i="5"/>
  <c r="D1349" i="5"/>
  <c r="H1349" i="5"/>
  <c r="K1349" i="5"/>
  <c r="L1349" i="5"/>
  <c r="N1349" i="5"/>
  <c r="P1349" i="5"/>
  <c r="Q1349" i="5"/>
  <c r="T1349" i="5"/>
  <c r="AA1349" i="5"/>
  <c r="AB1349" i="5"/>
  <c r="AC1349" i="5"/>
  <c r="AF1349" i="5"/>
  <c r="A1350" i="5"/>
  <c r="I1350" i="5"/>
  <c r="B1350" i="5"/>
  <c r="Y1350" i="5"/>
  <c r="S1350" i="5"/>
  <c r="R1350" i="5"/>
  <c r="C1350" i="5"/>
  <c r="D1350" i="5"/>
  <c r="H1350" i="5"/>
  <c r="K1350" i="5"/>
  <c r="L1350" i="5"/>
  <c r="N1350" i="5"/>
  <c r="P1350" i="5"/>
  <c r="Q1350" i="5"/>
  <c r="T1350" i="5"/>
  <c r="AA1350" i="5"/>
  <c r="AB1350" i="5"/>
  <c r="AC1350" i="5"/>
  <c r="AF1350" i="5"/>
  <c r="A1351" i="5"/>
  <c r="I1351" i="5"/>
  <c r="B1351" i="5"/>
  <c r="Y1351" i="5"/>
  <c r="S1351" i="5"/>
  <c r="R1351" i="5"/>
  <c r="C1351" i="5"/>
  <c r="D1351" i="5"/>
  <c r="H1351" i="5"/>
  <c r="K1351" i="5"/>
  <c r="L1351" i="5"/>
  <c r="N1351" i="5"/>
  <c r="P1351" i="5"/>
  <c r="Q1351" i="5"/>
  <c r="T1351" i="5"/>
  <c r="AA1351" i="5"/>
  <c r="AB1351" i="5"/>
  <c r="AC1351" i="5"/>
  <c r="AF1351" i="5"/>
  <c r="A1352" i="5"/>
  <c r="I1352" i="5"/>
  <c r="B1352" i="5"/>
  <c r="Y1352" i="5"/>
  <c r="S1352" i="5"/>
  <c r="R1352" i="5"/>
  <c r="C1352" i="5"/>
  <c r="D1352" i="5"/>
  <c r="H1352" i="5"/>
  <c r="K1352" i="5"/>
  <c r="L1352" i="5"/>
  <c r="N1352" i="5"/>
  <c r="P1352" i="5"/>
  <c r="Q1352" i="5"/>
  <c r="T1352" i="5"/>
  <c r="AA1352" i="5"/>
  <c r="AB1352" i="5"/>
  <c r="AC1352" i="5"/>
  <c r="AF1352" i="5"/>
  <c r="A1353" i="5"/>
  <c r="I1353" i="5"/>
  <c r="B1353" i="5"/>
  <c r="Y1353" i="5"/>
  <c r="S1353" i="5"/>
  <c r="R1353" i="5"/>
  <c r="C1353" i="5"/>
  <c r="D1353" i="5"/>
  <c r="H1353" i="5"/>
  <c r="K1353" i="5"/>
  <c r="L1353" i="5"/>
  <c r="N1353" i="5"/>
  <c r="P1353" i="5"/>
  <c r="Q1353" i="5"/>
  <c r="T1353" i="5"/>
  <c r="AA1353" i="5"/>
  <c r="AB1353" i="5"/>
  <c r="AC1353" i="5"/>
  <c r="AF1353" i="5"/>
  <c r="A1354" i="5"/>
  <c r="I1354" i="5"/>
  <c r="B1354" i="5"/>
  <c r="Y1354" i="5"/>
  <c r="S1354" i="5"/>
  <c r="R1354" i="5"/>
  <c r="C1354" i="5"/>
  <c r="D1354" i="5"/>
  <c r="H1354" i="5"/>
  <c r="K1354" i="5"/>
  <c r="L1354" i="5"/>
  <c r="N1354" i="5"/>
  <c r="P1354" i="5"/>
  <c r="Q1354" i="5"/>
  <c r="T1354" i="5"/>
  <c r="AA1354" i="5"/>
  <c r="AB1354" i="5"/>
  <c r="AC1354" i="5"/>
  <c r="AF1354" i="5"/>
  <c r="A1355" i="5"/>
  <c r="I1355" i="5"/>
  <c r="B1355" i="5"/>
  <c r="Y1355" i="5"/>
  <c r="S1355" i="5"/>
  <c r="R1355" i="5"/>
  <c r="C1355" i="5"/>
  <c r="D1355" i="5"/>
  <c r="H1355" i="5"/>
  <c r="K1355" i="5"/>
  <c r="L1355" i="5"/>
  <c r="N1355" i="5"/>
  <c r="P1355" i="5"/>
  <c r="Q1355" i="5"/>
  <c r="T1355" i="5"/>
  <c r="AA1355" i="5"/>
  <c r="AB1355" i="5"/>
  <c r="AC1355" i="5"/>
  <c r="AF1355" i="5"/>
  <c r="A1356" i="5"/>
  <c r="I1356" i="5"/>
  <c r="B1356" i="5"/>
  <c r="Y1356" i="5"/>
  <c r="S1356" i="5"/>
  <c r="R1356" i="5"/>
  <c r="C1356" i="5"/>
  <c r="D1356" i="5"/>
  <c r="H1356" i="5"/>
  <c r="K1356" i="5"/>
  <c r="L1356" i="5"/>
  <c r="N1356" i="5"/>
  <c r="P1356" i="5"/>
  <c r="Q1356" i="5"/>
  <c r="T1356" i="5"/>
  <c r="AA1356" i="5"/>
  <c r="AB1356" i="5"/>
  <c r="AC1356" i="5"/>
  <c r="AF1356" i="5"/>
  <c r="A1357" i="5"/>
  <c r="I1357" i="5"/>
  <c r="B1357" i="5"/>
  <c r="Y1357" i="5"/>
  <c r="S1357" i="5"/>
  <c r="R1357" i="5"/>
  <c r="C1357" i="5"/>
  <c r="D1357" i="5"/>
  <c r="H1357" i="5"/>
  <c r="K1357" i="5"/>
  <c r="L1357" i="5"/>
  <c r="N1357" i="5"/>
  <c r="P1357" i="5"/>
  <c r="Q1357" i="5"/>
  <c r="T1357" i="5"/>
  <c r="AA1357" i="5"/>
  <c r="AB1357" i="5"/>
  <c r="AC1357" i="5"/>
  <c r="AF1357" i="5"/>
  <c r="A1358" i="5"/>
  <c r="I1358" i="5"/>
  <c r="B1358" i="5"/>
  <c r="Y1358" i="5"/>
  <c r="S1358" i="5"/>
  <c r="R1358" i="5"/>
  <c r="C1358" i="5"/>
  <c r="D1358" i="5"/>
  <c r="H1358" i="5"/>
  <c r="K1358" i="5"/>
  <c r="L1358" i="5"/>
  <c r="N1358" i="5"/>
  <c r="P1358" i="5"/>
  <c r="Q1358" i="5"/>
  <c r="T1358" i="5"/>
  <c r="AA1358" i="5"/>
  <c r="AB1358" i="5"/>
  <c r="AC1358" i="5"/>
  <c r="AF1358" i="5"/>
  <c r="A1359" i="5"/>
  <c r="I1359" i="5"/>
  <c r="B1359" i="5"/>
  <c r="Y1359" i="5"/>
  <c r="S1359" i="5"/>
  <c r="R1359" i="5"/>
  <c r="C1359" i="5"/>
  <c r="D1359" i="5"/>
  <c r="H1359" i="5"/>
  <c r="K1359" i="5"/>
  <c r="L1359" i="5"/>
  <c r="N1359" i="5"/>
  <c r="P1359" i="5"/>
  <c r="Q1359" i="5"/>
  <c r="T1359" i="5"/>
  <c r="AA1359" i="5"/>
  <c r="AB1359" i="5"/>
  <c r="AC1359" i="5"/>
  <c r="AF1359" i="5"/>
  <c r="A1360" i="5"/>
  <c r="I1360" i="5"/>
  <c r="B1360" i="5"/>
  <c r="Y1360" i="5"/>
  <c r="S1360" i="5"/>
  <c r="R1360" i="5"/>
  <c r="C1360" i="5"/>
  <c r="D1360" i="5"/>
  <c r="H1360" i="5"/>
  <c r="K1360" i="5"/>
  <c r="L1360" i="5"/>
  <c r="N1360" i="5"/>
  <c r="P1360" i="5"/>
  <c r="Q1360" i="5"/>
  <c r="T1360" i="5"/>
  <c r="AA1360" i="5"/>
  <c r="AB1360" i="5"/>
  <c r="AC1360" i="5"/>
  <c r="AF1360" i="5"/>
  <c r="A1361" i="5"/>
  <c r="I1361" i="5"/>
  <c r="B1361" i="5"/>
  <c r="Y1361" i="5"/>
  <c r="S1361" i="5"/>
  <c r="R1361" i="5"/>
  <c r="C1361" i="5"/>
  <c r="D1361" i="5"/>
  <c r="H1361" i="5"/>
  <c r="K1361" i="5"/>
  <c r="L1361" i="5"/>
  <c r="N1361" i="5"/>
  <c r="P1361" i="5"/>
  <c r="Q1361" i="5"/>
  <c r="T1361" i="5"/>
  <c r="AA1361" i="5"/>
  <c r="AB1361" i="5"/>
  <c r="AC1361" i="5"/>
  <c r="AF1361" i="5"/>
  <c r="A1362" i="5"/>
  <c r="I1362" i="5"/>
  <c r="B1362" i="5"/>
  <c r="Y1362" i="5"/>
  <c r="S1362" i="5"/>
  <c r="R1362" i="5"/>
  <c r="C1362" i="5"/>
  <c r="D1362" i="5"/>
  <c r="H1362" i="5"/>
  <c r="K1362" i="5"/>
  <c r="L1362" i="5"/>
  <c r="N1362" i="5"/>
  <c r="P1362" i="5"/>
  <c r="Q1362" i="5"/>
  <c r="T1362" i="5"/>
  <c r="AA1362" i="5"/>
  <c r="AB1362" i="5"/>
  <c r="AC1362" i="5"/>
  <c r="AF1362" i="5"/>
  <c r="A1363" i="5"/>
  <c r="I1363" i="5"/>
  <c r="B1363" i="5"/>
  <c r="Y1363" i="5"/>
  <c r="S1363" i="5"/>
  <c r="R1363" i="5"/>
  <c r="C1363" i="5"/>
  <c r="D1363" i="5"/>
  <c r="H1363" i="5"/>
  <c r="K1363" i="5"/>
  <c r="L1363" i="5"/>
  <c r="N1363" i="5"/>
  <c r="P1363" i="5"/>
  <c r="Q1363" i="5"/>
  <c r="T1363" i="5"/>
  <c r="AA1363" i="5"/>
  <c r="AB1363" i="5"/>
  <c r="AC1363" i="5"/>
  <c r="AF1363" i="5"/>
  <c r="A1364" i="5"/>
  <c r="I1364" i="5"/>
  <c r="B1364" i="5"/>
  <c r="Y1364" i="5"/>
  <c r="S1364" i="5"/>
  <c r="R1364" i="5"/>
  <c r="C1364" i="5"/>
  <c r="D1364" i="5"/>
  <c r="H1364" i="5"/>
  <c r="K1364" i="5"/>
  <c r="L1364" i="5"/>
  <c r="N1364" i="5"/>
  <c r="P1364" i="5"/>
  <c r="Q1364" i="5"/>
  <c r="T1364" i="5"/>
  <c r="AA1364" i="5"/>
  <c r="AB1364" i="5"/>
  <c r="AC1364" i="5"/>
  <c r="AF1364" i="5"/>
  <c r="A1365" i="5"/>
  <c r="I1365" i="5"/>
  <c r="B1365" i="5"/>
  <c r="Y1365" i="5"/>
  <c r="S1365" i="5"/>
  <c r="R1365" i="5"/>
  <c r="C1365" i="5"/>
  <c r="D1365" i="5"/>
  <c r="H1365" i="5"/>
  <c r="K1365" i="5"/>
  <c r="L1365" i="5"/>
  <c r="N1365" i="5"/>
  <c r="P1365" i="5"/>
  <c r="Q1365" i="5"/>
  <c r="T1365" i="5"/>
  <c r="AA1365" i="5"/>
  <c r="AB1365" i="5"/>
  <c r="AC1365" i="5"/>
  <c r="AF1365" i="5"/>
  <c r="A1366" i="5"/>
  <c r="I1366" i="5"/>
  <c r="B1366" i="5"/>
  <c r="Y1366" i="5"/>
  <c r="S1366" i="5"/>
  <c r="R1366" i="5"/>
  <c r="C1366" i="5"/>
  <c r="D1366" i="5"/>
  <c r="H1366" i="5"/>
  <c r="K1366" i="5"/>
  <c r="L1366" i="5"/>
  <c r="N1366" i="5"/>
  <c r="P1366" i="5"/>
  <c r="Q1366" i="5"/>
  <c r="T1366" i="5"/>
  <c r="AA1366" i="5"/>
  <c r="AB1366" i="5"/>
  <c r="AC1366" i="5"/>
  <c r="AF1366" i="5"/>
  <c r="A1367" i="5"/>
  <c r="I1367" i="5"/>
  <c r="B1367" i="5"/>
  <c r="Y1367" i="5"/>
  <c r="S1367" i="5"/>
  <c r="R1367" i="5"/>
  <c r="C1367" i="5"/>
  <c r="D1367" i="5"/>
  <c r="H1367" i="5"/>
  <c r="K1367" i="5"/>
  <c r="L1367" i="5"/>
  <c r="N1367" i="5"/>
  <c r="P1367" i="5"/>
  <c r="Q1367" i="5"/>
  <c r="T1367" i="5"/>
  <c r="AA1367" i="5"/>
  <c r="AB1367" i="5"/>
  <c r="AC1367" i="5"/>
  <c r="AF1367" i="5"/>
  <c r="A1368" i="5"/>
  <c r="I1368" i="5"/>
  <c r="B1368" i="5"/>
  <c r="Y1368" i="5"/>
  <c r="S1368" i="5"/>
  <c r="R1368" i="5"/>
  <c r="C1368" i="5"/>
  <c r="D1368" i="5"/>
  <c r="H1368" i="5"/>
  <c r="K1368" i="5"/>
  <c r="L1368" i="5"/>
  <c r="N1368" i="5"/>
  <c r="P1368" i="5"/>
  <c r="Q1368" i="5"/>
  <c r="T1368" i="5"/>
  <c r="AA1368" i="5"/>
  <c r="AB1368" i="5"/>
  <c r="AC1368" i="5"/>
  <c r="AF1368" i="5"/>
  <c r="A1369" i="5"/>
  <c r="I1369" i="5"/>
  <c r="B1369" i="5"/>
  <c r="Y1369" i="5"/>
  <c r="S1369" i="5"/>
  <c r="R1369" i="5"/>
  <c r="C1369" i="5"/>
  <c r="D1369" i="5"/>
  <c r="H1369" i="5"/>
  <c r="K1369" i="5"/>
  <c r="L1369" i="5"/>
  <c r="N1369" i="5"/>
  <c r="P1369" i="5"/>
  <c r="Q1369" i="5"/>
  <c r="T1369" i="5"/>
  <c r="AA1369" i="5"/>
  <c r="AB1369" i="5"/>
  <c r="AC1369" i="5"/>
  <c r="AF1369" i="5"/>
  <c r="A1370" i="5"/>
  <c r="I1370" i="5"/>
  <c r="B1370" i="5"/>
  <c r="Y1370" i="5"/>
  <c r="S1370" i="5"/>
  <c r="R1370" i="5"/>
  <c r="C1370" i="5"/>
  <c r="D1370" i="5"/>
  <c r="H1370" i="5"/>
  <c r="K1370" i="5"/>
  <c r="L1370" i="5"/>
  <c r="N1370" i="5"/>
  <c r="P1370" i="5"/>
  <c r="Q1370" i="5"/>
  <c r="T1370" i="5"/>
  <c r="AA1370" i="5"/>
  <c r="AB1370" i="5"/>
  <c r="AC1370" i="5"/>
  <c r="AF1370" i="5"/>
  <c r="A1371" i="5"/>
  <c r="I1371" i="5"/>
  <c r="B1371" i="5"/>
  <c r="Y1371" i="5"/>
  <c r="S1371" i="5"/>
  <c r="R1371" i="5"/>
  <c r="C1371" i="5"/>
  <c r="D1371" i="5"/>
  <c r="H1371" i="5"/>
  <c r="K1371" i="5"/>
  <c r="L1371" i="5"/>
  <c r="N1371" i="5"/>
  <c r="P1371" i="5"/>
  <c r="Q1371" i="5"/>
  <c r="T1371" i="5"/>
  <c r="AA1371" i="5"/>
  <c r="AB1371" i="5"/>
  <c r="AC1371" i="5"/>
  <c r="AF1371" i="5"/>
  <c r="A1372" i="5"/>
  <c r="I1372" i="5"/>
  <c r="B1372" i="5"/>
  <c r="Y1372" i="5"/>
  <c r="S1372" i="5"/>
  <c r="R1372" i="5"/>
  <c r="C1372" i="5"/>
  <c r="D1372" i="5"/>
  <c r="H1372" i="5"/>
  <c r="K1372" i="5"/>
  <c r="L1372" i="5"/>
  <c r="N1372" i="5"/>
  <c r="P1372" i="5"/>
  <c r="Q1372" i="5"/>
  <c r="T1372" i="5"/>
  <c r="AA1372" i="5"/>
  <c r="AB1372" i="5"/>
  <c r="AC1372" i="5"/>
  <c r="AF1372" i="5"/>
  <c r="A1373" i="5"/>
  <c r="I1373" i="5"/>
  <c r="B1373" i="5"/>
  <c r="Y1373" i="5"/>
  <c r="S1373" i="5"/>
  <c r="R1373" i="5"/>
  <c r="C1373" i="5"/>
  <c r="D1373" i="5"/>
  <c r="H1373" i="5"/>
  <c r="K1373" i="5"/>
  <c r="L1373" i="5"/>
  <c r="N1373" i="5"/>
  <c r="P1373" i="5"/>
  <c r="Q1373" i="5"/>
  <c r="T1373" i="5"/>
  <c r="AA1373" i="5"/>
  <c r="AB1373" i="5"/>
  <c r="AC1373" i="5"/>
  <c r="AF1373" i="5"/>
  <c r="A1374" i="5"/>
  <c r="I1374" i="5"/>
  <c r="B1374" i="5"/>
  <c r="Y1374" i="5"/>
  <c r="S1374" i="5"/>
  <c r="R1374" i="5"/>
  <c r="C1374" i="5"/>
  <c r="D1374" i="5"/>
  <c r="H1374" i="5"/>
  <c r="K1374" i="5"/>
  <c r="L1374" i="5"/>
  <c r="N1374" i="5"/>
  <c r="P1374" i="5"/>
  <c r="Q1374" i="5"/>
  <c r="T1374" i="5"/>
  <c r="AA1374" i="5"/>
  <c r="AB1374" i="5"/>
  <c r="AC1374" i="5"/>
  <c r="AF1374" i="5"/>
  <c r="A1375" i="5"/>
  <c r="I1375" i="5"/>
  <c r="B1375" i="5"/>
  <c r="Y1375" i="5"/>
  <c r="S1375" i="5"/>
  <c r="R1375" i="5"/>
  <c r="C1375" i="5"/>
  <c r="D1375" i="5"/>
  <c r="H1375" i="5"/>
  <c r="K1375" i="5"/>
  <c r="L1375" i="5"/>
  <c r="N1375" i="5"/>
  <c r="P1375" i="5"/>
  <c r="Q1375" i="5"/>
  <c r="T1375" i="5"/>
  <c r="AA1375" i="5"/>
  <c r="AB1375" i="5"/>
  <c r="AC1375" i="5"/>
  <c r="AF1375" i="5"/>
  <c r="A1376" i="5"/>
  <c r="I1376" i="5"/>
  <c r="B1376" i="5"/>
  <c r="Y1376" i="5"/>
  <c r="S1376" i="5"/>
  <c r="R1376" i="5"/>
  <c r="C1376" i="5"/>
  <c r="D1376" i="5"/>
  <c r="H1376" i="5"/>
  <c r="K1376" i="5"/>
  <c r="L1376" i="5"/>
  <c r="N1376" i="5"/>
  <c r="P1376" i="5"/>
  <c r="Q1376" i="5"/>
  <c r="T1376" i="5"/>
  <c r="AA1376" i="5"/>
  <c r="AB1376" i="5"/>
  <c r="AC1376" i="5"/>
  <c r="AF1376" i="5"/>
  <c r="A1377" i="5"/>
  <c r="I1377" i="5"/>
  <c r="B1377" i="5"/>
  <c r="Y1377" i="5"/>
  <c r="S1377" i="5"/>
  <c r="R1377" i="5"/>
  <c r="C1377" i="5"/>
  <c r="D1377" i="5"/>
  <c r="H1377" i="5"/>
  <c r="K1377" i="5"/>
  <c r="L1377" i="5"/>
  <c r="N1377" i="5"/>
  <c r="P1377" i="5"/>
  <c r="Q1377" i="5"/>
  <c r="T1377" i="5"/>
  <c r="AA1377" i="5"/>
  <c r="AB1377" i="5"/>
  <c r="AC1377" i="5"/>
  <c r="AF1377" i="5"/>
  <c r="A1378" i="5"/>
  <c r="I1378" i="5"/>
  <c r="B1378" i="5"/>
  <c r="Y1378" i="5"/>
  <c r="S1378" i="5"/>
  <c r="R1378" i="5"/>
  <c r="C1378" i="5"/>
  <c r="D1378" i="5"/>
  <c r="H1378" i="5"/>
  <c r="K1378" i="5"/>
  <c r="L1378" i="5"/>
  <c r="N1378" i="5"/>
  <c r="P1378" i="5"/>
  <c r="Q1378" i="5"/>
  <c r="T1378" i="5"/>
  <c r="AA1378" i="5"/>
  <c r="AB1378" i="5"/>
  <c r="AC1378" i="5"/>
  <c r="AF1378" i="5"/>
  <c r="A1379" i="5"/>
  <c r="I1379" i="5"/>
  <c r="B1379" i="5"/>
  <c r="Y1379" i="5"/>
  <c r="S1379" i="5"/>
  <c r="R1379" i="5"/>
  <c r="C1379" i="5"/>
  <c r="D1379" i="5"/>
  <c r="H1379" i="5"/>
  <c r="K1379" i="5"/>
  <c r="L1379" i="5"/>
  <c r="N1379" i="5"/>
  <c r="P1379" i="5"/>
  <c r="Q1379" i="5"/>
  <c r="T1379" i="5"/>
  <c r="AA1379" i="5"/>
  <c r="AB1379" i="5"/>
  <c r="AC1379" i="5"/>
  <c r="AF1379" i="5"/>
  <c r="A1380" i="5"/>
  <c r="I1380" i="5"/>
  <c r="B1380" i="5"/>
  <c r="Y1380" i="5"/>
  <c r="S1380" i="5"/>
  <c r="R1380" i="5"/>
  <c r="C1380" i="5"/>
  <c r="D1380" i="5"/>
  <c r="H1380" i="5"/>
  <c r="K1380" i="5"/>
  <c r="L1380" i="5"/>
  <c r="N1380" i="5"/>
  <c r="P1380" i="5"/>
  <c r="Q1380" i="5"/>
  <c r="T1380" i="5"/>
  <c r="AA1380" i="5"/>
  <c r="AB1380" i="5"/>
  <c r="AC1380" i="5"/>
  <c r="AF1380" i="5"/>
  <c r="A1381" i="5"/>
  <c r="I1381" i="5"/>
  <c r="B1381" i="5"/>
  <c r="Y1381" i="5"/>
  <c r="S1381" i="5"/>
  <c r="R1381" i="5"/>
  <c r="C1381" i="5"/>
  <c r="D1381" i="5"/>
  <c r="H1381" i="5"/>
  <c r="K1381" i="5"/>
  <c r="L1381" i="5"/>
  <c r="N1381" i="5"/>
  <c r="P1381" i="5"/>
  <c r="Q1381" i="5"/>
  <c r="T1381" i="5"/>
  <c r="AA1381" i="5"/>
  <c r="AB1381" i="5"/>
  <c r="AC1381" i="5"/>
  <c r="AF1381" i="5"/>
  <c r="A1382" i="5"/>
  <c r="I1382" i="5"/>
  <c r="B1382" i="5"/>
  <c r="Y1382" i="5"/>
  <c r="S1382" i="5"/>
  <c r="R1382" i="5"/>
  <c r="C1382" i="5"/>
  <c r="D1382" i="5"/>
  <c r="H1382" i="5"/>
  <c r="K1382" i="5"/>
  <c r="L1382" i="5"/>
  <c r="N1382" i="5"/>
  <c r="P1382" i="5"/>
  <c r="Q1382" i="5"/>
  <c r="T1382" i="5"/>
  <c r="AA1382" i="5"/>
  <c r="AB1382" i="5"/>
  <c r="AC1382" i="5"/>
  <c r="AF1382" i="5"/>
  <c r="A1383" i="5"/>
  <c r="I1383" i="5"/>
  <c r="B1383" i="5"/>
  <c r="Y1383" i="5"/>
  <c r="S1383" i="5"/>
  <c r="R1383" i="5"/>
  <c r="C1383" i="5"/>
  <c r="D1383" i="5"/>
  <c r="H1383" i="5"/>
  <c r="K1383" i="5"/>
  <c r="L1383" i="5"/>
  <c r="N1383" i="5"/>
  <c r="P1383" i="5"/>
  <c r="Q1383" i="5"/>
  <c r="T1383" i="5"/>
  <c r="AA1383" i="5"/>
  <c r="AB1383" i="5"/>
  <c r="AC1383" i="5"/>
  <c r="AF1383" i="5"/>
  <c r="A1384" i="5"/>
  <c r="I1384" i="5"/>
  <c r="B1384" i="5"/>
  <c r="Y1384" i="5"/>
  <c r="S1384" i="5"/>
  <c r="R1384" i="5"/>
  <c r="C1384" i="5"/>
  <c r="D1384" i="5"/>
  <c r="H1384" i="5"/>
  <c r="K1384" i="5"/>
  <c r="L1384" i="5"/>
  <c r="N1384" i="5"/>
  <c r="P1384" i="5"/>
  <c r="Q1384" i="5"/>
  <c r="T1384" i="5"/>
  <c r="AA1384" i="5"/>
  <c r="AB1384" i="5"/>
  <c r="AC1384" i="5"/>
  <c r="AF1384" i="5"/>
  <c r="A1385" i="5"/>
  <c r="I1385" i="5"/>
  <c r="B1385" i="5"/>
  <c r="Y1385" i="5"/>
  <c r="S1385" i="5"/>
  <c r="R1385" i="5"/>
  <c r="C1385" i="5"/>
  <c r="D1385" i="5"/>
  <c r="H1385" i="5"/>
  <c r="K1385" i="5"/>
  <c r="L1385" i="5"/>
  <c r="N1385" i="5"/>
  <c r="P1385" i="5"/>
  <c r="Q1385" i="5"/>
  <c r="T1385" i="5"/>
  <c r="AA1385" i="5"/>
  <c r="AB1385" i="5"/>
  <c r="AC1385" i="5"/>
  <c r="AF1385" i="5"/>
  <c r="A1386" i="5"/>
  <c r="I1386" i="5"/>
  <c r="B1386" i="5"/>
  <c r="Y1386" i="5"/>
  <c r="S1386" i="5"/>
  <c r="R1386" i="5"/>
  <c r="C1386" i="5"/>
  <c r="D1386" i="5"/>
  <c r="H1386" i="5"/>
  <c r="K1386" i="5"/>
  <c r="L1386" i="5"/>
  <c r="N1386" i="5"/>
  <c r="P1386" i="5"/>
  <c r="Q1386" i="5"/>
  <c r="T1386" i="5"/>
  <c r="AA1386" i="5"/>
  <c r="AB1386" i="5"/>
  <c r="AC1386" i="5"/>
  <c r="AF1386" i="5"/>
  <c r="A1387" i="5"/>
  <c r="I1387" i="5"/>
  <c r="B1387" i="5"/>
  <c r="Y1387" i="5"/>
  <c r="S1387" i="5"/>
  <c r="R1387" i="5"/>
  <c r="C1387" i="5"/>
  <c r="D1387" i="5"/>
  <c r="H1387" i="5"/>
  <c r="K1387" i="5"/>
  <c r="L1387" i="5"/>
  <c r="N1387" i="5"/>
  <c r="P1387" i="5"/>
  <c r="Q1387" i="5"/>
  <c r="T1387" i="5"/>
  <c r="AA1387" i="5"/>
  <c r="AB1387" i="5"/>
  <c r="AC1387" i="5"/>
  <c r="AF1387" i="5"/>
  <c r="A1388" i="5"/>
  <c r="I1388" i="5"/>
  <c r="B1388" i="5"/>
  <c r="Y1388" i="5"/>
  <c r="S1388" i="5"/>
  <c r="R1388" i="5"/>
  <c r="C1388" i="5"/>
  <c r="D1388" i="5"/>
  <c r="H1388" i="5"/>
  <c r="K1388" i="5"/>
  <c r="L1388" i="5"/>
  <c r="N1388" i="5"/>
  <c r="P1388" i="5"/>
  <c r="Q1388" i="5"/>
  <c r="T1388" i="5"/>
  <c r="AA1388" i="5"/>
  <c r="AB1388" i="5"/>
  <c r="AC1388" i="5"/>
  <c r="AF1388" i="5"/>
  <c r="A1389" i="5"/>
  <c r="I1389" i="5"/>
  <c r="B1389" i="5"/>
  <c r="Y1389" i="5"/>
  <c r="S1389" i="5"/>
  <c r="R1389" i="5"/>
  <c r="C1389" i="5"/>
  <c r="D1389" i="5"/>
  <c r="H1389" i="5"/>
  <c r="K1389" i="5"/>
  <c r="L1389" i="5"/>
  <c r="N1389" i="5"/>
  <c r="P1389" i="5"/>
  <c r="Q1389" i="5"/>
  <c r="T1389" i="5"/>
  <c r="AA1389" i="5"/>
  <c r="AB1389" i="5"/>
  <c r="AC1389" i="5"/>
  <c r="AF1389" i="5"/>
  <c r="A1390" i="5"/>
  <c r="I1390" i="5"/>
  <c r="B1390" i="5"/>
  <c r="Y1390" i="5"/>
  <c r="S1390" i="5"/>
  <c r="R1390" i="5"/>
  <c r="C1390" i="5"/>
  <c r="D1390" i="5"/>
  <c r="H1390" i="5"/>
  <c r="K1390" i="5"/>
  <c r="L1390" i="5"/>
  <c r="N1390" i="5"/>
  <c r="P1390" i="5"/>
  <c r="Q1390" i="5"/>
  <c r="T1390" i="5"/>
  <c r="AA1390" i="5"/>
  <c r="AB1390" i="5"/>
  <c r="AC1390" i="5"/>
  <c r="AF1390" i="5"/>
  <c r="A1391" i="5"/>
  <c r="I1391" i="5"/>
  <c r="B1391" i="5"/>
  <c r="Y1391" i="5"/>
  <c r="S1391" i="5"/>
  <c r="R1391" i="5"/>
  <c r="C1391" i="5"/>
  <c r="D1391" i="5"/>
  <c r="H1391" i="5"/>
  <c r="K1391" i="5"/>
  <c r="L1391" i="5"/>
  <c r="N1391" i="5"/>
  <c r="P1391" i="5"/>
  <c r="Q1391" i="5"/>
  <c r="T1391" i="5"/>
  <c r="AA1391" i="5"/>
  <c r="AB1391" i="5"/>
  <c r="AC1391" i="5"/>
  <c r="AF1391" i="5"/>
  <c r="A1392" i="5"/>
  <c r="I1392" i="5"/>
  <c r="B1392" i="5"/>
  <c r="Y1392" i="5"/>
  <c r="S1392" i="5"/>
  <c r="R1392" i="5"/>
  <c r="C1392" i="5"/>
  <c r="D1392" i="5"/>
  <c r="H1392" i="5"/>
  <c r="K1392" i="5"/>
  <c r="L1392" i="5"/>
  <c r="N1392" i="5"/>
  <c r="P1392" i="5"/>
  <c r="Q1392" i="5"/>
  <c r="T1392" i="5"/>
  <c r="AA1392" i="5"/>
  <c r="AB1392" i="5"/>
  <c r="AC1392" i="5"/>
  <c r="AF1392" i="5"/>
  <c r="A1393" i="5"/>
  <c r="I1393" i="5"/>
  <c r="B1393" i="5"/>
  <c r="Y1393" i="5"/>
  <c r="S1393" i="5"/>
  <c r="R1393" i="5"/>
  <c r="C1393" i="5"/>
  <c r="D1393" i="5"/>
  <c r="H1393" i="5"/>
  <c r="K1393" i="5"/>
  <c r="L1393" i="5"/>
  <c r="N1393" i="5"/>
  <c r="P1393" i="5"/>
  <c r="Q1393" i="5"/>
  <c r="T1393" i="5"/>
  <c r="AA1393" i="5"/>
  <c r="AB1393" i="5"/>
  <c r="AC1393" i="5"/>
  <c r="AF1393" i="5"/>
  <c r="A1394" i="5"/>
  <c r="I1394" i="5"/>
  <c r="B1394" i="5"/>
  <c r="Y1394" i="5"/>
  <c r="S1394" i="5"/>
  <c r="R1394" i="5"/>
  <c r="C1394" i="5"/>
  <c r="D1394" i="5"/>
  <c r="H1394" i="5"/>
  <c r="K1394" i="5"/>
  <c r="L1394" i="5"/>
  <c r="N1394" i="5"/>
  <c r="P1394" i="5"/>
  <c r="Q1394" i="5"/>
  <c r="T1394" i="5"/>
  <c r="AA1394" i="5"/>
  <c r="AB1394" i="5"/>
  <c r="AC1394" i="5"/>
  <c r="AF1394" i="5"/>
  <c r="A1395" i="5"/>
  <c r="I1395" i="5"/>
  <c r="B1395" i="5"/>
  <c r="Y1395" i="5"/>
  <c r="S1395" i="5"/>
  <c r="R1395" i="5"/>
  <c r="C1395" i="5"/>
  <c r="D1395" i="5"/>
  <c r="H1395" i="5"/>
  <c r="K1395" i="5"/>
  <c r="L1395" i="5"/>
  <c r="N1395" i="5"/>
  <c r="P1395" i="5"/>
  <c r="Q1395" i="5"/>
  <c r="T1395" i="5"/>
  <c r="AA1395" i="5"/>
  <c r="AB1395" i="5"/>
  <c r="AC1395" i="5"/>
  <c r="AF1395" i="5"/>
  <c r="A1396" i="5"/>
  <c r="I1396" i="5"/>
  <c r="B1396" i="5"/>
  <c r="Y1396" i="5"/>
  <c r="S1396" i="5"/>
  <c r="R1396" i="5"/>
  <c r="C1396" i="5"/>
  <c r="D1396" i="5"/>
  <c r="H1396" i="5"/>
  <c r="K1396" i="5"/>
  <c r="L1396" i="5"/>
  <c r="N1396" i="5"/>
  <c r="P1396" i="5"/>
  <c r="Q1396" i="5"/>
  <c r="T1396" i="5"/>
  <c r="AA1396" i="5"/>
  <c r="AB1396" i="5"/>
  <c r="AC1396" i="5"/>
  <c r="AF1396" i="5"/>
  <c r="A1397" i="5"/>
  <c r="I1397" i="5"/>
  <c r="B1397" i="5"/>
  <c r="Y1397" i="5"/>
  <c r="S1397" i="5"/>
  <c r="R1397" i="5"/>
  <c r="C1397" i="5"/>
  <c r="D1397" i="5"/>
  <c r="H1397" i="5"/>
  <c r="K1397" i="5"/>
  <c r="L1397" i="5"/>
  <c r="N1397" i="5"/>
  <c r="P1397" i="5"/>
  <c r="Q1397" i="5"/>
  <c r="T1397" i="5"/>
  <c r="AA1397" i="5"/>
  <c r="AB1397" i="5"/>
  <c r="AC1397" i="5"/>
  <c r="AF1397" i="5"/>
  <c r="A1398" i="5"/>
  <c r="I1398" i="5"/>
  <c r="B1398" i="5"/>
  <c r="Y1398" i="5"/>
  <c r="S1398" i="5"/>
  <c r="R1398" i="5"/>
  <c r="C1398" i="5"/>
  <c r="D1398" i="5"/>
  <c r="H1398" i="5"/>
  <c r="K1398" i="5"/>
  <c r="L1398" i="5"/>
  <c r="N1398" i="5"/>
  <c r="P1398" i="5"/>
  <c r="Q1398" i="5"/>
  <c r="T1398" i="5"/>
  <c r="AA1398" i="5"/>
  <c r="AB1398" i="5"/>
  <c r="AC1398" i="5"/>
  <c r="AF1398" i="5"/>
  <c r="A1399" i="5"/>
  <c r="I1399" i="5"/>
  <c r="B1399" i="5"/>
  <c r="Y1399" i="5"/>
  <c r="S1399" i="5"/>
  <c r="R1399" i="5"/>
  <c r="C1399" i="5"/>
  <c r="D1399" i="5"/>
  <c r="H1399" i="5"/>
  <c r="K1399" i="5"/>
  <c r="L1399" i="5"/>
  <c r="N1399" i="5"/>
  <c r="P1399" i="5"/>
  <c r="Q1399" i="5"/>
  <c r="T1399" i="5"/>
  <c r="AA1399" i="5"/>
  <c r="AB1399" i="5"/>
  <c r="AC1399" i="5"/>
  <c r="AF1399" i="5"/>
  <c r="A1400" i="5"/>
  <c r="I1400" i="5"/>
  <c r="B1400" i="5"/>
  <c r="Y1400" i="5"/>
  <c r="S1400" i="5"/>
  <c r="R1400" i="5"/>
  <c r="C1400" i="5"/>
  <c r="D1400" i="5"/>
  <c r="H1400" i="5"/>
  <c r="K1400" i="5"/>
  <c r="L1400" i="5"/>
  <c r="N1400" i="5"/>
  <c r="P1400" i="5"/>
  <c r="Q1400" i="5"/>
  <c r="T1400" i="5"/>
  <c r="AA1400" i="5"/>
  <c r="AB1400" i="5"/>
  <c r="AC1400" i="5"/>
  <c r="AF1400" i="5"/>
  <c r="A1401" i="5"/>
  <c r="I1401" i="5"/>
  <c r="B1401" i="5"/>
  <c r="Y1401" i="5"/>
  <c r="S1401" i="5"/>
  <c r="R1401" i="5"/>
  <c r="C1401" i="5"/>
  <c r="D1401" i="5"/>
  <c r="H1401" i="5"/>
  <c r="K1401" i="5"/>
  <c r="L1401" i="5"/>
  <c r="N1401" i="5"/>
  <c r="P1401" i="5"/>
  <c r="Q1401" i="5"/>
  <c r="T1401" i="5"/>
  <c r="AA1401" i="5"/>
  <c r="AB1401" i="5"/>
  <c r="AC1401" i="5"/>
  <c r="AF1401" i="5"/>
  <c r="A1402" i="5"/>
  <c r="I1402" i="5"/>
  <c r="B1402" i="5"/>
  <c r="Y1402" i="5"/>
  <c r="S1402" i="5"/>
  <c r="R1402" i="5"/>
  <c r="C1402" i="5"/>
  <c r="D1402" i="5"/>
  <c r="H1402" i="5"/>
  <c r="K1402" i="5"/>
  <c r="L1402" i="5"/>
  <c r="N1402" i="5"/>
  <c r="P1402" i="5"/>
  <c r="Q1402" i="5"/>
  <c r="T1402" i="5"/>
  <c r="AA1402" i="5"/>
  <c r="AB1402" i="5"/>
  <c r="AC1402" i="5"/>
  <c r="AF1402" i="5"/>
  <c r="A1403" i="5"/>
  <c r="I1403" i="5"/>
  <c r="B1403" i="5"/>
  <c r="Y1403" i="5"/>
  <c r="S1403" i="5"/>
  <c r="R1403" i="5"/>
  <c r="C1403" i="5"/>
  <c r="D1403" i="5"/>
  <c r="H1403" i="5"/>
  <c r="K1403" i="5"/>
  <c r="L1403" i="5"/>
  <c r="N1403" i="5"/>
  <c r="P1403" i="5"/>
  <c r="Q1403" i="5"/>
  <c r="T1403" i="5"/>
  <c r="AA1403" i="5"/>
  <c r="AB1403" i="5"/>
  <c r="AC1403" i="5"/>
  <c r="AF1403" i="5"/>
  <c r="A1404" i="5"/>
  <c r="I1404" i="5"/>
  <c r="B1404" i="5"/>
  <c r="Y1404" i="5"/>
  <c r="S1404" i="5"/>
  <c r="R1404" i="5"/>
  <c r="C1404" i="5"/>
  <c r="D1404" i="5"/>
  <c r="H1404" i="5"/>
  <c r="K1404" i="5"/>
  <c r="L1404" i="5"/>
  <c r="N1404" i="5"/>
  <c r="P1404" i="5"/>
  <c r="Q1404" i="5"/>
  <c r="T1404" i="5"/>
  <c r="AA1404" i="5"/>
  <c r="AB1404" i="5"/>
  <c r="AC1404" i="5"/>
  <c r="AF1404" i="5"/>
  <c r="A1405" i="5"/>
  <c r="I1405" i="5"/>
  <c r="B1405" i="5"/>
  <c r="Y1405" i="5"/>
  <c r="S1405" i="5"/>
  <c r="R1405" i="5"/>
  <c r="C1405" i="5"/>
  <c r="D1405" i="5"/>
  <c r="H1405" i="5"/>
  <c r="K1405" i="5"/>
  <c r="L1405" i="5"/>
  <c r="N1405" i="5"/>
  <c r="P1405" i="5"/>
  <c r="Q1405" i="5"/>
  <c r="T1405" i="5"/>
  <c r="AA1405" i="5"/>
  <c r="AB1405" i="5"/>
  <c r="AC1405" i="5"/>
  <c r="AF1405" i="5"/>
  <c r="A1406" i="5"/>
  <c r="I1406" i="5"/>
  <c r="B1406" i="5"/>
  <c r="Y1406" i="5"/>
  <c r="S1406" i="5"/>
  <c r="R1406" i="5"/>
  <c r="C1406" i="5"/>
  <c r="D1406" i="5"/>
  <c r="H1406" i="5"/>
  <c r="K1406" i="5"/>
  <c r="L1406" i="5"/>
  <c r="N1406" i="5"/>
  <c r="P1406" i="5"/>
  <c r="Q1406" i="5"/>
  <c r="T1406" i="5"/>
  <c r="AA1406" i="5"/>
  <c r="AB1406" i="5"/>
  <c r="AC1406" i="5"/>
  <c r="AF1406" i="5"/>
  <c r="A1407" i="5"/>
  <c r="I1407" i="5"/>
  <c r="B1407" i="5"/>
  <c r="Y1407" i="5"/>
  <c r="S1407" i="5"/>
  <c r="R1407" i="5"/>
  <c r="C1407" i="5"/>
  <c r="D1407" i="5"/>
  <c r="H1407" i="5"/>
  <c r="K1407" i="5"/>
  <c r="L1407" i="5"/>
  <c r="N1407" i="5"/>
  <c r="P1407" i="5"/>
  <c r="Q1407" i="5"/>
  <c r="T1407" i="5"/>
  <c r="AA1407" i="5"/>
  <c r="AB1407" i="5"/>
  <c r="AC1407" i="5"/>
  <c r="AF1407" i="5"/>
  <c r="A1408" i="5"/>
  <c r="I1408" i="5"/>
  <c r="B1408" i="5"/>
  <c r="Y1408" i="5"/>
  <c r="S1408" i="5"/>
  <c r="R1408" i="5"/>
  <c r="C1408" i="5"/>
  <c r="D1408" i="5"/>
  <c r="H1408" i="5"/>
  <c r="K1408" i="5"/>
  <c r="L1408" i="5"/>
  <c r="N1408" i="5"/>
  <c r="P1408" i="5"/>
  <c r="Q1408" i="5"/>
  <c r="T1408" i="5"/>
  <c r="AA1408" i="5"/>
  <c r="AB1408" i="5"/>
  <c r="AC1408" i="5"/>
  <c r="AF1408" i="5"/>
  <c r="A1409" i="5"/>
  <c r="I1409" i="5"/>
  <c r="B1409" i="5"/>
  <c r="Y1409" i="5"/>
  <c r="S1409" i="5"/>
  <c r="R1409" i="5"/>
  <c r="C1409" i="5"/>
  <c r="D1409" i="5"/>
  <c r="H1409" i="5"/>
  <c r="K1409" i="5"/>
  <c r="L1409" i="5"/>
  <c r="N1409" i="5"/>
  <c r="P1409" i="5"/>
  <c r="Q1409" i="5"/>
  <c r="T1409" i="5"/>
  <c r="AA1409" i="5"/>
  <c r="AB1409" i="5"/>
  <c r="AC1409" i="5"/>
  <c r="AF1409" i="5"/>
  <c r="A1410" i="5"/>
  <c r="I1410" i="5"/>
  <c r="B1410" i="5"/>
  <c r="Y1410" i="5"/>
  <c r="S1410" i="5"/>
  <c r="R1410" i="5"/>
  <c r="C1410" i="5"/>
  <c r="D1410" i="5"/>
  <c r="H1410" i="5"/>
  <c r="K1410" i="5"/>
  <c r="L1410" i="5"/>
  <c r="N1410" i="5"/>
  <c r="P1410" i="5"/>
  <c r="Q1410" i="5"/>
  <c r="T1410" i="5"/>
  <c r="AA1410" i="5"/>
  <c r="AB1410" i="5"/>
  <c r="AC1410" i="5"/>
  <c r="AF1410" i="5"/>
  <c r="A1411" i="5"/>
  <c r="I1411" i="5"/>
  <c r="B1411" i="5"/>
  <c r="Y1411" i="5"/>
  <c r="S1411" i="5"/>
  <c r="R1411" i="5"/>
  <c r="C1411" i="5"/>
  <c r="D1411" i="5"/>
  <c r="H1411" i="5"/>
  <c r="K1411" i="5"/>
  <c r="L1411" i="5"/>
  <c r="N1411" i="5"/>
  <c r="P1411" i="5"/>
  <c r="Q1411" i="5"/>
  <c r="T1411" i="5"/>
  <c r="AA1411" i="5"/>
  <c r="AB1411" i="5"/>
  <c r="AC1411" i="5"/>
  <c r="AF1411" i="5"/>
  <c r="A1412" i="5"/>
  <c r="I1412" i="5"/>
  <c r="B1412" i="5"/>
  <c r="Y1412" i="5"/>
  <c r="S1412" i="5"/>
  <c r="R1412" i="5"/>
  <c r="C1412" i="5"/>
  <c r="D1412" i="5"/>
  <c r="H1412" i="5"/>
  <c r="K1412" i="5"/>
  <c r="L1412" i="5"/>
  <c r="N1412" i="5"/>
  <c r="P1412" i="5"/>
  <c r="Q1412" i="5"/>
  <c r="T1412" i="5"/>
  <c r="AA1412" i="5"/>
  <c r="AB1412" i="5"/>
  <c r="AC1412" i="5"/>
  <c r="AF1412" i="5"/>
  <c r="A1413" i="5"/>
  <c r="I1413" i="5"/>
  <c r="B1413" i="5"/>
  <c r="Y1413" i="5"/>
  <c r="S1413" i="5"/>
  <c r="R1413" i="5"/>
  <c r="C1413" i="5"/>
  <c r="D1413" i="5"/>
  <c r="H1413" i="5"/>
  <c r="K1413" i="5"/>
  <c r="L1413" i="5"/>
  <c r="N1413" i="5"/>
  <c r="P1413" i="5"/>
  <c r="Q1413" i="5"/>
  <c r="T1413" i="5"/>
  <c r="AA1413" i="5"/>
  <c r="AB1413" i="5"/>
  <c r="AC1413" i="5"/>
  <c r="AF1413" i="5"/>
  <c r="A1414" i="5"/>
  <c r="I1414" i="5"/>
  <c r="B1414" i="5"/>
  <c r="Y1414" i="5"/>
  <c r="S1414" i="5"/>
  <c r="R1414" i="5"/>
  <c r="C1414" i="5"/>
  <c r="D1414" i="5"/>
  <c r="H1414" i="5"/>
  <c r="K1414" i="5"/>
  <c r="L1414" i="5"/>
  <c r="N1414" i="5"/>
  <c r="P1414" i="5"/>
  <c r="Q1414" i="5"/>
  <c r="T1414" i="5"/>
  <c r="AA1414" i="5"/>
  <c r="AB1414" i="5"/>
  <c r="AC1414" i="5"/>
  <c r="AF1414" i="5"/>
  <c r="A1415" i="5"/>
  <c r="I1415" i="5"/>
  <c r="B1415" i="5"/>
  <c r="Y1415" i="5"/>
  <c r="S1415" i="5"/>
  <c r="R1415" i="5"/>
  <c r="C1415" i="5"/>
  <c r="D1415" i="5"/>
  <c r="H1415" i="5"/>
  <c r="K1415" i="5"/>
  <c r="L1415" i="5"/>
  <c r="N1415" i="5"/>
  <c r="P1415" i="5"/>
  <c r="Q1415" i="5"/>
  <c r="T1415" i="5"/>
  <c r="AA1415" i="5"/>
  <c r="AB1415" i="5"/>
  <c r="AC1415" i="5"/>
  <c r="AF1415" i="5"/>
  <c r="A1416" i="5"/>
  <c r="I1416" i="5"/>
  <c r="B1416" i="5"/>
  <c r="Y1416" i="5"/>
  <c r="S1416" i="5"/>
  <c r="R1416" i="5"/>
  <c r="C1416" i="5"/>
  <c r="D1416" i="5"/>
  <c r="H1416" i="5"/>
  <c r="K1416" i="5"/>
  <c r="L1416" i="5"/>
  <c r="N1416" i="5"/>
  <c r="P1416" i="5"/>
  <c r="Q1416" i="5"/>
  <c r="T1416" i="5"/>
  <c r="AA1416" i="5"/>
  <c r="AB1416" i="5"/>
  <c r="AC1416" i="5"/>
  <c r="AF1416" i="5"/>
  <c r="A1417" i="5"/>
  <c r="I1417" i="5"/>
  <c r="B1417" i="5"/>
  <c r="Y1417" i="5"/>
  <c r="S1417" i="5"/>
  <c r="R1417" i="5"/>
  <c r="C1417" i="5"/>
  <c r="D1417" i="5"/>
  <c r="H1417" i="5"/>
  <c r="K1417" i="5"/>
  <c r="L1417" i="5"/>
  <c r="N1417" i="5"/>
  <c r="P1417" i="5"/>
  <c r="Q1417" i="5"/>
  <c r="T1417" i="5"/>
  <c r="AA1417" i="5"/>
  <c r="AB1417" i="5"/>
  <c r="AC1417" i="5"/>
  <c r="AF1417" i="5"/>
  <c r="A1418" i="5"/>
  <c r="I1418" i="5"/>
  <c r="B1418" i="5"/>
  <c r="Y1418" i="5"/>
  <c r="S1418" i="5"/>
  <c r="R1418" i="5"/>
  <c r="C1418" i="5"/>
  <c r="D1418" i="5"/>
  <c r="H1418" i="5"/>
  <c r="K1418" i="5"/>
  <c r="L1418" i="5"/>
  <c r="N1418" i="5"/>
  <c r="P1418" i="5"/>
  <c r="Q1418" i="5"/>
  <c r="T1418" i="5"/>
  <c r="AA1418" i="5"/>
  <c r="AB1418" i="5"/>
  <c r="AC1418" i="5"/>
  <c r="AF1418" i="5"/>
  <c r="A1419" i="5"/>
  <c r="I1419" i="5"/>
  <c r="B1419" i="5"/>
  <c r="Y1419" i="5"/>
  <c r="S1419" i="5"/>
  <c r="R1419" i="5"/>
  <c r="C1419" i="5"/>
  <c r="D1419" i="5"/>
  <c r="H1419" i="5"/>
  <c r="K1419" i="5"/>
  <c r="L1419" i="5"/>
  <c r="N1419" i="5"/>
  <c r="P1419" i="5"/>
  <c r="Q1419" i="5"/>
  <c r="T1419" i="5"/>
  <c r="AA1419" i="5"/>
  <c r="AB1419" i="5"/>
  <c r="AC1419" i="5"/>
  <c r="AF1419" i="5"/>
  <c r="A1420" i="5"/>
  <c r="I1420" i="5"/>
  <c r="B1420" i="5"/>
  <c r="Y1420" i="5"/>
  <c r="S1420" i="5"/>
  <c r="R1420" i="5"/>
  <c r="C1420" i="5"/>
  <c r="D1420" i="5"/>
  <c r="H1420" i="5"/>
  <c r="K1420" i="5"/>
  <c r="L1420" i="5"/>
  <c r="N1420" i="5"/>
  <c r="P1420" i="5"/>
  <c r="Q1420" i="5"/>
  <c r="T1420" i="5"/>
  <c r="AA1420" i="5"/>
  <c r="AB1420" i="5"/>
  <c r="AC1420" i="5"/>
  <c r="AF1420" i="5"/>
  <c r="A1421" i="5"/>
  <c r="I1421" i="5"/>
  <c r="B1421" i="5"/>
  <c r="Y1421" i="5"/>
  <c r="S1421" i="5"/>
  <c r="R1421" i="5"/>
  <c r="C1421" i="5"/>
  <c r="D1421" i="5"/>
  <c r="H1421" i="5"/>
  <c r="K1421" i="5"/>
  <c r="L1421" i="5"/>
  <c r="N1421" i="5"/>
  <c r="P1421" i="5"/>
  <c r="Q1421" i="5"/>
  <c r="T1421" i="5"/>
  <c r="AA1421" i="5"/>
  <c r="AB1421" i="5"/>
  <c r="AC1421" i="5"/>
  <c r="AF1421" i="5"/>
  <c r="A1422" i="5"/>
  <c r="I1422" i="5"/>
  <c r="B1422" i="5"/>
  <c r="Y1422" i="5"/>
  <c r="S1422" i="5"/>
  <c r="R1422" i="5"/>
  <c r="C1422" i="5"/>
  <c r="D1422" i="5"/>
  <c r="H1422" i="5"/>
  <c r="K1422" i="5"/>
  <c r="L1422" i="5"/>
  <c r="N1422" i="5"/>
  <c r="P1422" i="5"/>
  <c r="Q1422" i="5"/>
  <c r="T1422" i="5"/>
  <c r="AA1422" i="5"/>
  <c r="AB1422" i="5"/>
  <c r="AC1422" i="5"/>
  <c r="AF1422" i="5"/>
  <c r="A1423" i="5"/>
  <c r="I1423" i="5"/>
  <c r="B1423" i="5"/>
  <c r="Y1423" i="5"/>
  <c r="S1423" i="5"/>
  <c r="R1423" i="5"/>
  <c r="C1423" i="5"/>
  <c r="D1423" i="5"/>
  <c r="H1423" i="5"/>
  <c r="K1423" i="5"/>
  <c r="L1423" i="5"/>
  <c r="N1423" i="5"/>
  <c r="P1423" i="5"/>
  <c r="Q1423" i="5"/>
  <c r="T1423" i="5"/>
  <c r="AA1423" i="5"/>
  <c r="AB1423" i="5"/>
  <c r="AC1423" i="5"/>
  <c r="AF1423" i="5"/>
  <c r="A1424" i="5"/>
  <c r="I1424" i="5"/>
  <c r="B1424" i="5"/>
  <c r="Y1424" i="5"/>
  <c r="S1424" i="5"/>
  <c r="R1424" i="5"/>
  <c r="C1424" i="5"/>
  <c r="D1424" i="5"/>
  <c r="H1424" i="5"/>
  <c r="K1424" i="5"/>
  <c r="L1424" i="5"/>
  <c r="N1424" i="5"/>
  <c r="P1424" i="5"/>
  <c r="Q1424" i="5"/>
  <c r="T1424" i="5"/>
  <c r="AA1424" i="5"/>
  <c r="AB1424" i="5"/>
  <c r="AC1424" i="5"/>
  <c r="AF1424" i="5"/>
  <c r="A1425" i="5"/>
  <c r="I1425" i="5"/>
  <c r="B1425" i="5"/>
  <c r="Y1425" i="5"/>
  <c r="S1425" i="5"/>
  <c r="R1425" i="5"/>
  <c r="C1425" i="5"/>
  <c r="D1425" i="5"/>
  <c r="H1425" i="5"/>
  <c r="K1425" i="5"/>
  <c r="L1425" i="5"/>
  <c r="N1425" i="5"/>
  <c r="P1425" i="5"/>
  <c r="Q1425" i="5"/>
  <c r="T1425" i="5"/>
  <c r="AA1425" i="5"/>
  <c r="AB1425" i="5"/>
  <c r="AC1425" i="5"/>
  <c r="AF1425" i="5"/>
  <c r="A1426" i="5"/>
  <c r="I1426" i="5"/>
  <c r="B1426" i="5"/>
  <c r="Y1426" i="5"/>
  <c r="S1426" i="5"/>
  <c r="R1426" i="5"/>
  <c r="C1426" i="5"/>
  <c r="D1426" i="5"/>
  <c r="H1426" i="5"/>
  <c r="K1426" i="5"/>
  <c r="L1426" i="5"/>
  <c r="N1426" i="5"/>
  <c r="P1426" i="5"/>
  <c r="Q1426" i="5"/>
  <c r="T1426" i="5"/>
  <c r="AA1426" i="5"/>
  <c r="AB1426" i="5"/>
  <c r="AC1426" i="5"/>
  <c r="AF1426" i="5"/>
  <c r="A1427" i="5"/>
  <c r="I1427" i="5"/>
  <c r="B1427" i="5"/>
  <c r="Y1427" i="5"/>
  <c r="S1427" i="5"/>
  <c r="R1427" i="5"/>
  <c r="C1427" i="5"/>
  <c r="D1427" i="5"/>
  <c r="H1427" i="5"/>
  <c r="K1427" i="5"/>
  <c r="L1427" i="5"/>
  <c r="N1427" i="5"/>
  <c r="P1427" i="5"/>
  <c r="Q1427" i="5"/>
  <c r="T1427" i="5"/>
  <c r="AA1427" i="5"/>
  <c r="AB1427" i="5"/>
  <c r="AC1427" i="5"/>
  <c r="AF1427" i="5"/>
  <c r="A1428" i="5"/>
  <c r="I1428" i="5"/>
  <c r="B1428" i="5"/>
  <c r="Y1428" i="5"/>
  <c r="S1428" i="5"/>
  <c r="R1428" i="5"/>
  <c r="C1428" i="5"/>
  <c r="D1428" i="5"/>
  <c r="H1428" i="5"/>
  <c r="K1428" i="5"/>
  <c r="L1428" i="5"/>
  <c r="N1428" i="5"/>
  <c r="P1428" i="5"/>
  <c r="Q1428" i="5"/>
  <c r="T1428" i="5"/>
  <c r="AA1428" i="5"/>
  <c r="AB1428" i="5"/>
  <c r="AC1428" i="5"/>
  <c r="AF1428" i="5"/>
  <c r="A1429" i="5"/>
  <c r="I1429" i="5"/>
  <c r="B1429" i="5"/>
  <c r="Y1429" i="5"/>
  <c r="S1429" i="5"/>
  <c r="R1429" i="5"/>
  <c r="C1429" i="5"/>
  <c r="D1429" i="5"/>
  <c r="H1429" i="5"/>
  <c r="K1429" i="5"/>
  <c r="L1429" i="5"/>
  <c r="N1429" i="5"/>
  <c r="P1429" i="5"/>
  <c r="Q1429" i="5"/>
  <c r="T1429" i="5"/>
  <c r="AA1429" i="5"/>
  <c r="AB1429" i="5"/>
  <c r="AC1429" i="5"/>
  <c r="AF1429" i="5"/>
  <c r="A1430" i="5"/>
  <c r="I1430" i="5"/>
  <c r="B1430" i="5"/>
  <c r="Y1430" i="5"/>
  <c r="S1430" i="5"/>
  <c r="R1430" i="5"/>
  <c r="C1430" i="5"/>
  <c r="D1430" i="5"/>
  <c r="H1430" i="5"/>
  <c r="K1430" i="5"/>
  <c r="L1430" i="5"/>
  <c r="N1430" i="5"/>
  <c r="P1430" i="5"/>
  <c r="Q1430" i="5"/>
  <c r="T1430" i="5"/>
  <c r="AA1430" i="5"/>
  <c r="AB1430" i="5"/>
  <c r="AC1430" i="5"/>
  <c r="AF1430" i="5"/>
  <c r="A1431" i="5"/>
  <c r="I1431" i="5"/>
  <c r="B1431" i="5"/>
  <c r="Y1431" i="5"/>
  <c r="S1431" i="5"/>
  <c r="R1431" i="5"/>
  <c r="C1431" i="5"/>
  <c r="D1431" i="5"/>
  <c r="H1431" i="5"/>
  <c r="K1431" i="5"/>
  <c r="L1431" i="5"/>
  <c r="N1431" i="5"/>
  <c r="P1431" i="5"/>
  <c r="Q1431" i="5"/>
  <c r="T1431" i="5"/>
  <c r="AA1431" i="5"/>
  <c r="AB1431" i="5"/>
  <c r="AC1431" i="5"/>
  <c r="AF1431" i="5"/>
  <c r="A1432" i="5"/>
  <c r="I1432" i="5"/>
  <c r="B1432" i="5"/>
  <c r="Y1432" i="5"/>
  <c r="S1432" i="5"/>
  <c r="R1432" i="5"/>
  <c r="C1432" i="5"/>
  <c r="D1432" i="5"/>
  <c r="H1432" i="5"/>
  <c r="K1432" i="5"/>
  <c r="L1432" i="5"/>
  <c r="N1432" i="5"/>
  <c r="P1432" i="5"/>
  <c r="Q1432" i="5"/>
  <c r="T1432" i="5"/>
  <c r="AA1432" i="5"/>
  <c r="AB1432" i="5"/>
  <c r="AC1432" i="5"/>
  <c r="AF1432" i="5"/>
  <c r="A1433" i="5"/>
  <c r="I1433" i="5"/>
  <c r="B1433" i="5"/>
  <c r="Y1433" i="5"/>
  <c r="S1433" i="5"/>
  <c r="R1433" i="5"/>
  <c r="C1433" i="5"/>
  <c r="D1433" i="5"/>
  <c r="H1433" i="5"/>
  <c r="K1433" i="5"/>
  <c r="L1433" i="5"/>
  <c r="N1433" i="5"/>
  <c r="P1433" i="5"/>
  <c r="Q1433" i="5"/>
  <c r="T1433" i="5"/>
  <c r="AA1433" i="5"/>
  <c r="AB1433" i="5"/>
  <c r="AC1433" i="5"/>
  <c r="AF1433" i="5"/>
  <c r="A1434" i="5"/>
  <c r="I1434" i="5"/>
  <c r="B1434" i="5"/>
  <c r="Y1434" i="5"/>
  <c r="S1434" i="5"/>
  <c r="R1434" i="5"/>
  <c r="C1434" i="5"/>
  <c r="D1434" i="5"/>
  <c r="H1434" i="5"/>
  <c r="K1434" i="5"/>
  <c r="L1434" i="5"/>
  <c r="N1434" i="5"/>
  <c r="P1434" i="5"/>
  <c r="Q1434" i="5"/>
  <c r="T1434" i="5"/>
  <c r="AA1434" i="5"/>
  <c r="AB1434" i="5"/>
  <c r="AC1434" i="5"/>
  <c r="AF1434" i="5"/>
  <c r="A1435" i="5"/>
  <c r="I1435" i="5"/>
  <c r="B1435" i="5"/>
  <c r="Y1435" i="5"/>
  <c r="S1435" i="5"/>
  <c r="R1435" i="5"/>
  <c r="C1435" i="5"/>
  <c r="D1435" i="5"/>
  <c r="H1435" i="5"/>
  <c r="K1435" i="5"/>
  <c r="L1435" i="5"/>
  <c r="N1435" i="5"/>
  <c r="P1435" i="5"/>
  <c r="Q1435" i="5"/>
  <c r="T1435" i="5"/>
  <c r="AA1435" i="5"/>
  <c r="AB1435" i="5"/>
  <c r="AC1435" i="5"/>
  <c r="AF1435" i="5"/>
  <c r="A1436" i="5"/>
  <c r="I1436" i="5"/>
  <c r="B1436" i="5"/>
  <c r="Y1436" i="5"/>
  <c r="S1436" i="5"/>
  <c r="R1436" i="5"/>
  <c r="C1436" i="5"/>
  <c r="D1436" i="5"/>
  <c r="H1436" i="5"/>
  <c r="K1436" i="5"/>
  <c r="L1436" i="5"/>
  <c r="N1436" i="5"/>
  <c r="P1436" i="5"/>
  <c r="Q1436" i="5"/>
  <c r="T1436" i="5"/>
  <c r="AA1436" i="5"/>
  <c r="AB1436" i="5"/>
  <c r="AC1436" i="5"/>
  <c r="AF1436" i="5"/>
  <c r="A1437" i="5"/>
  <c r="I1437" i="5"/>
  <c r="B1437" i="5"/>
  <c r="Y1437" i="5"/>
  <c r="S1437" i="5"/>
  <c r="R1437" i="5"/>
  <c r="C1437" i="5"/>
  <c r="D1437" i="5"/>
  <c r="H1437" i="5"/>
  <c r="K1437" i="5"/>
  <c r="L1437" i="5"/>
  <c r="N1437" i="5"/>
  <c r="P1437" i="5"/>
  <c r="Q1437" i="5"/>
  <c r="T1437" i="5"/>
  <c r="AA1437" i="5"/>
  <c r="AB1437" i="5"/>
  <c r="AC1437" i="5"/>
  <c r="AF1437" i="5"/>
  <c r="A1438" i="5"/>
  <c r="I1438" i="5"/>
  <c r="B1438" i="5"/>
  <c r="Y1438" i="5"/>
  <c r="S1438" i="5"/>
  <c r="R1438" i="5"/>
  <c r="C1438" i="5"/>
  <c r="D1438" i="5"/>
  <c r="H1438" i="5"/>
  <c r="K1438" i="5"/>
  <c r="L1438" i="5"/>
  <c r="N1438" i="5"/>
  <c r="P1438" i="5"/>
  <c r="Q1438" i="5"/>
  <c r="T1438" i="5"/>
  <c r="AA1438" i="5"/>
  <c r="AB1438" i="5"/>
  <c r="AC1438" i="5"/>
  <c r="AF1438" i="5"/>
  <c r="A1439" i="5"/>
  <c r="I1439" i="5"/>
  <c r="B1439" i="5"/>
  <c r="Y1439" i="5"/>
  <c r="S1439" i="5"/>
  <c r="R1439" i="5"/>
  <c r="C1439" i="5"/>
  <c r="D1439" i="5"/>
  <c r="H1439" i="5"/>
  <c r="K1439" i="5"/>
  <c r="L1439" i="5"/>
  <c r="N1439" i="5"/>
  <c r="P1439" i="5"/>
  <c r="Q1439" i="5"/>
  <c r="T1439" i="5"/>
  <c r="AA1439" i="5"/>
  <c r="AB1439" i="5"/>
  <c r="AC1439" i="5"/>
  <c r="AF1439" i="5"/>
  <c r="A1440" i="5"/>
  <c r="I1440" i="5"/>
  <c r="B1440" i="5"/>
  <c r="AB1440" i="5"/>
  <c r="S1440" i="5"/>
  <c r="R1440" i="5"/>
  <c r="C1440" i="5"/>
  <c r="AC1440" i="5"/>
  <c r="D1440" i="5"/>
  <c r="H1440" i="5"/>
  <c r="AA1440" i="5"/>
  <c r="K1440" i="5"/>
  <c r="L1440" i="5"/>
  <c r="N1440" i="5"/>
  <c r="P1440" i="5"/>
  <c r="Q1440" i="5"/>
  <c r="T1440" i="5"/>
  <c r="Y1440" i="5"/>
  <c r="AF1440" i="5"/>
  <c r="A1441" i="5"/>
  <c r="I1441" i="5"/>
  <c r="B1441" i="5"/>
  <c r="AB1441" i="5"/>
  <c r="S1441" i="5"/>
  <c r="R1441" i="5"/>
  <c r="C1441" i="5"/>
  <c r="AC1441" i="5"/>
  <c r="D1441" i="5"/>
  <c r="H1441" i="5"/>
  <c r="AA1441" i="5"/>
  <c r="K1441" i="5"/>
  <c r="L1441" i="5"/>
  <c r="N1441" i="5"/>
  <c r="P1441" i="5"/>
  <c r="Q1441" i="5"/>
  <c r="T1441" i="5"/>
  <c r="Y1441" i="5"/>
  <c r="AF1441" i="5"/>
  <c r="A1442" i="5"/>
  <c r="I1442" i="5"/>
  <c r="B1442" i="5"/>
  <c r="AB1442" i="5"/>
  <c r="S1442" i="5"/>
  <c r="R1442" i="5"/>
  <c r="C1442" i="5"/>
  <c r="AC1442" i="5"/>
  <c r="D1442" i="5"/>
  <c r="H1442" i="5"/>
  <c r="AA1442" i="5"/>
  <c r="K1442" i="5"/>
  <c r="L1442" i="5"/>
  <c r="N1442" i="5"/>
  <c r="P1442" i="5"/>
  <c r="Q1442" i="5"/>
  <c r="T1442" i="5"/>
  <c r="Y1442" i="5"/>
  <c r="AF1442" i="5"/>
  <c r="A1443" i="5"/>
  <c r="I1443" i="5"/>
  <c r="B1443" i="5"/>
  <c r="AB1443" i="5"/>
  <c r="S1443" i="5"/>
  <c r="R1443" i="5"/>
  <c r="C1443" i="5"/>
  <c r="AC1443" i="5"/>
  <c r="D1443" i="5"/>
  <c r="H1443" i="5"/>
  <c r="AA1443" i="5"/>
  <c r="K1443" i="5"/>
  <c r="L1443" i="5"/>
  <c r="N1443" i="5"/>
  <c r="P1443" i="5"/>
  <c r="Q1443" i="5"/>
  <c r="T1443" i="5"/>
  <c r="Y1443" i="5"/>
  <c r="AF1443" i="5"/>
  <c r="A1444" i="5"/>
  <c r="I1444" i="5"/>
  <c r="B1444" i="5"/>
  <c r="AB1444" i="5"/>
  <c r="S1444" i="5"/>
  <c r="R1444" i="5"/>
  <c r="C1444" i="5"/>
  <c r="AC1444" i="5"/>
  <c r="D1444" i="5"/>
  <c r="H1444" i="5"/>
  <c r="AA1444" i="5"/>
  <c r="K1444" i="5"/>
  <c r="L1444" i="5"/>
  <c r="N1444" i="5"/>
  <c r="P1444" i="5"/>
  <c r="Q1444" i="5"/>
  <c r="T1444" i="5"/>
  <c r="Y1444" i="5"/>
  <c r="AF1444" i="5"/>
  <c r="A1445" i="5"/>
  <c r="I1445" i="5"/>
  <c r="B1445" i="5"/>
  <c r="AB1445" i="5"/>
  <c r="S1445" i="5"/>
  <c r="R1445" i="5"/>
  <c r="C1445" i="5"/>
  <c r="AC1445" i="5"/>
  <c r="D1445" i="5"/>
  <c r="H1445" i="5"/>
  <c r="AA1445" i="5"/>
  <c r="K1445" i="5"/>
  <c r="L1445" i="5"/>
  <c r="N1445" i="5"/>
  <c r="P1445" i="5"/>
  <c r="Q1445" i="5"/>
  <c r="T1445" i="5"/>
  <c r="Y1445" i="5"/>
  <c r="AF1445" i="5"/>
  <c r="A1446" i="5"/>
  <c r="I1446" i="5"/>
  <c r="B1446" i="5"/>
  <c r="AB1446" i="5"/>
  <c r="S1446" i="5"/>
  <c r="R1446" i="5"/>
  <c r="C1446" i="5"/>
  <c r="AC1446" i="5"/>
  <c r="D1446" i="5"/>
  <c r="H1446" i="5"/>
  <c r="AA1446" i="5"/>
  <c r="K1446" i="5"/>
  <c r="L1446" i="5"/>
  <c r="N1446" i="5"/>
  <c r="P1446" i="5"/>
  <c r="Q1446" i="5"/>
  <c r="T1446" i="5"/>
  <c r="Y1446" i="5"/>
  <c r="AF1446" i="5"/>
  <c r="A1447" i="5"/>
  <c r="I1447" i="5"/>
  <c r="B1447" i="5"/>
  <c r="AB1447" i="5"/>
  <c r="S1447" i="5"/>
  <c r="R1447" i="5"/>
  <c r="C1447" i="5"/>
  <c r="AC1447" i="5"/>
  <c r="D1447" i="5"/>
  <c r="H1447" i="5"/>
  <c r="AA1447" i="5"/>
  <c r="K1447" i="5"/>
  <c r="L1447" i="5"/>
  <c r="N1447" i="5"/>
  <c r="P1447" i="5"/>
  <c r="Q1447" i="5"/>
  <c r="T1447" i="5"/>
  <c r="Y1447" i="5"/>
  <c r="AF1447" i="5"/>
  <c r="A1448" i="5"/>
  <c r="I1448" i="5"/>
  <c r="B1448" i="5"/>
  <c r="Y1448" i="5"/>
  <c r="S1448" i="5"/>
  <c r="R1448" i="5"/>
  <c r="C1448" i="5"/>
  <c r="D1448" i="5"/>
  <c r="H1448" i="5"/>
  <c r="K1448" i="5"/>
  <c r="L1448" i="5"/>
  <c r="N1448" i="5"/>
  <c r="P1448" i="5"/>
  <c r="Q1448" i="5"/>
  <c r="T1448" i="5"/>
  <c r="AA1448" i="5"/>
  <c r="AB1448" i="5"/>
  <c r="AC1448" i="5"/>
  <c r="AF1448" i="5"/>
  <c r="A1449" i="5"/>
  <c r="I1449" i="5"/>
  <c r="B1449" i="5"/>
  <c r="Y1449" i="5"/>
  <c r="S1449" i="5"/>
  <c r="R1449" i="5"/>
  <c r="C1449" i="5"/>
  <c r="D1449" i="5"/>
  <c r="H1449" i="5"/>
  <c r="K1449" i="5"/>
  <c r="L1449" i="5"/>
  <c r="N1449" i="5"/>
  <c r="P1449" i="5"/>
  <c r="Q1449" i="5"/>
  <c r="T1449" i="5"/>
  <c r="AA1449" i="5"/>
  <c r="AB1449" i="5"/>
  <c r="AC1449" i="5"/>
  <c r="AF1449" i="5"/>
  <c r="A1450" i="5"/>
  <c r="I1450" i="5"/>
  <c r="B1450" i="5"/>
  <c r="Y1450" i="5"/>
  <c r="S1450" i="5"/>
  <c r="R1450" i="5"/>
  <c r="C1450" i="5"/>
  <c r="D1450" i="5"/>
  <c r="H1450" i="5"/>
  <c r="K1450" i="5"/>
  <c r="L1450" i="5"/>
  <c r="N1450" i="5"/>
  <c r="P1450" i="5"/>
  <c r="Q1450" i="5"/>
  <c r="T1450" i="5"/>
  <c r="AA1450" i="5"/>
  <c r="AB1450" i="5"/>
  <c r="AC1450" i="5"/>
  <c r="AF1450" i="5"/>
  <c r="A1451" i="5"/>
  <c r="I1451" i="5"/>
  <c r="B1451" i="5"/>
  <c r="Y1451" i="5"/>
  <c r="S1451" i="5"/>
  <c r="R1451" i="5"/>
  <c r="C1451" i="5"/>
  <c r="D1451" i="5"/>
  <c r="H1451" i="5"/>
  <c r="K1451" i="5"/>
  <c r="L1451" i="5"/>
  <c r="N1451" i="5"/>
  <c r="P1451" i="5"/>
  <c r="Q1451" i="5"/>
  <c r="T1451" i="5"/>
  <c r="AA1451" i="5"/>
  <c r="AB1451" i="5"/>
  <c r="AC1451" i="5"/>
  <c r="AF1451" i="5"/>
  <c r="A1452" i="5"/>
  <c r="I1452" i="5"/>
  <c r="B1452" i="5"/>
  <c r="Y1452" i="5"/>
  <c r="S1452" i="5"/>
  <c r="R1452" i="5"/>
  <c r="C1452" i="5"/>
  <c r="D1452" i="5"/>
  <c r="H1452" i="5"/>
  <c r="K1452" i="5"/>
  <c r="L1452" i="5"/>
  <c r="N1452" i="5"/>
  <c r="P1452" i="5"/>
  <c r="Q1452" i="5"/>
  <c r="T1452" i="5"/>
  <c r="AA1452" i="5"/>
  <c r="AB1452" i="5"/>
  <c r="AC1452" i="5"/>
  <c r="AF1452" i="5"/>
  <c r="A1453" i="5"/>
  <c r="I1453" i="5"/>
  <c r="B1453" i="5"/>
  <c r="Y1453" i="5"/>
  <c r="S1453" i="5"/>
  <c r="R1453" i="5"/>
  <c r="C1453" i="5"/>
  <c r="D1453" i="5"/>
  <c r="H1453" i="5"/>
  <c r="K1453" i="5"/>
  <c r="L1453" i="5"/>
  <c r="N1453" i="5"/>
  <c r="P1453" i="5"/>
  <c r="Q1453" i="5"/>
  <c r="T1453" i="5"/>
  <c r="AA1453" i="5"/>
  <c r="AB1453" i="5"/>
  <c r="AC1453" i="5"/>
  <c r="AF1453" i="5"/>
  <c r="A1454" i="5"/>
  <c r="I1454" i="5"/>
  <c r="B1454" i="5"/>
  <c r="Y1454" i="5"/>
  <c r="S1454" i="5"/>
  <c r="R1454" i="5"/>
  <c r="C1454" i="5"/>
  <c r="D1454" i="5"/>
  <c r="H1454" i="5"/>
  <c r="K1454" i="5"/>
  <c r="L1454" i="5"/>
  <c r="N1454" i="5"/>
  <c r="P1454" i="5"/>
  <c r="Q1454" i="5"/>
  <c r="T1454" i="5"/>
  <c r="AA1454" i="5"/>
  <c r="AB1454" i="5"/>
  <c r="AC1454" i="5"/>
  <c r="AF1454" i="5"/>
  <c r="A1455" i="5"/>
  <c r="I1455" i="5"/>
  <c r="B1455" i="5"/>
  <c r="Y1455" i="5"/>
  <c r="S1455" i="5"/>
  <c r="R1455" i="5"/>
  <c r="C1455" i="5"/>
  <c r="D1455" i="5"/>
  <c r="H1455" i="5"/>
  <c r="K1455" i="5"/>
  <c r="L1455" i="5"/>
  <c r="N1455" i="5"/>
  <c r="P1455" i="5"/>
  <c r="Q1455" i="5"/>
  <c r="T1455" i="5"/>
  <c r="AA1455" i="5"/>
  <c r="AB1455" i="5"/>
  <c r="AC1455" i="5"/>
  <c r="AF1455" i="5"/>
  <c r="A1456" i="5"/>
  <c r="I1456" i="5"/>
  <c r="B1456" i="5"/>
  <c r="Y1456" i="5"/>
  <c r="S1456" i="5"/>
  <c r="R1456" i="5"/>
  <c r="C1456" i="5"/>
  <c r="D1456" i="5"/>
  <c r="H1456" i="5"/>
  <c r="K1456" i="5"/>
  <c r="L1456" i="5"/>
  <c r="N1456" i="5"/>
  <c r="P1456" i="5"/>
  <c r="Q1456" i="5"/>
  <c r="T1456" i="5"/>
  <c r="AA1456" i="5"/>
  <c r="AB1456" i="5"/>
  <c r="AC1456" i="5"/>
  <c r="AF1456" i="5"/>
  <c r="A1457" i="5"/>
  <c r="I1457" i="5"/>
  <c r="B1457" i="5"/>
  <c r="Y1457" i="5"/>
  <c r="S1457" i="5"/>
  <c r="R1457" i="5"/>
  <c r="C1457" i="5"/>
  <c r="D1457" i="5"/>
  <c r="H1457" i="5"/>
  <c r="K1457" i="5"/>
  <c r="L1457" i="5"/>
  <c r="N1457" i="5"/>
  <c r="P1457" i="5"/>
  <c r="Q1457" i="5"/>
  <c r="T1457" i="5"/>
  <c r="AA1457" i="5"/>
  <c r="AB1457" i="5"/>
  <c r="AC1457" i="5"/>
  <c r="AF1457" i="5"/>
  <c r="A1458" i="5"/>
  <c r="I1458" i="5"/>
  <c r="B1458" i="5"/>
  <c r="Y1458" i="5"/>
  <c r="S1458" i="5"/>
  <c r="R1458" i="5"/>
  <c r="C1458" i="5"/>
  <c r="D1458" i="5"/>
  <c r="H1458" i="5"/>
  <c r="K1458" i="5"/>
  <c r="L1458" i="5"/>
  <c r="N1458" i="5"/>
  <c r="P1458" i="5"/>
  <c r="Q1458" i="5"/>
  <c r="T1458" i="5"/>
  <c r="AA1458" i="5"/>
  <c r="AB1458" i="5"/>
  <c r="AC1458" i="5"/>
  <c r="AF1458" i="5"/>
  <c r="A1459" i="5"/>
  <c r="I1459" i="5"/>
  <c r="B1459" i="5"/>
  <c r="Y1459" i="5"/>
  <c r="S1459" i="5"/>
  <c r="R1459" i="5"/>
  <c r="C1459" i="5"/>
  <c r="D1459" i="5"/>
  <c r="H1459" i="5"/>
  <c r="K1459" i="5"/>
  <c r="L1459" i="5"/>
  <c r="N1459" i="5"/>
  <c r="P1459" i="5"/>
  <c r="Q1459" i="5"/>
  <c r="T1459" i="5"/>
  <c r="AA1459" i="5"/>
  <c r="AB1459" i="5"/>
  <c r="AC1459" i="5"/>
  <c r="AF1459" i="5"/>
  <c r="A1460" i="5"/>
  <c r="I1460" i="5"/>
  <c r="B1460" i="5"/>
  <c r="Y1460" i="5"/>
  <c r="S1460" i="5"/>
  <c r="R1460" i="5"/>
  <c r="C1460" i="5"/>
  <c r="D1460" i="5"/>
  <c r="H1460" i="5"/>
  <c r="K1460" i="5"/>
  <c r="L1460" i="5"/>
  <c r="N1460" i="5"/>
  <c r="P1460" i="5"/>
  <c r="Q1460" i="5"/>
  <c r="T1460" i="5"/>
  <c r="AA1460" i="5"/>
  <c r="AB1460" i="5"/>
  <c r="AC1460" i="5"/>
  <c r="AF1460" i="5"/>
  <c r="A1461" i="5"/>
  <c r="I1461" i="5"/>
  <c r="B1461" i="5"/>
  <c r="Y1461" i="5"/>
  <c r="S1461" i="5"/>
  <c r="R1461" i="5"/>
  <c r="C1461" i="5"/>
  <c r="D1461" i="5"/>
  <c r="H1461" i="5"/>
  <c r="K1461" i="5"/>
  <c r="L1461" i="5"/>
  <c r="N1461" i="5"/>
  <c r="P1461" i="5"/>
  <c r="Q1461" i="5"/>
  <c r="T1461" i="5"/>
  <c r="AA1461" i="5"/>
  <c r="AB1461" i="5"/>
  <c r="AC1461" i="5"/>
  <c r="AF1461" i="5"/>
  <c r="A1462" i="5"/>
  <c r="I1462" i="5"/>
  <c r="B1462" i="5"/>
  <c r="Y1462" i="5"/>
  <c r="S1462" i="5"/>
  <c r="R1462" i="5"/>
  <c r="C1462" i="5"/>
  <c r="D1462" i="5"/>
  <c r="H1462" i="5"/>
  <c r="K1462" i="5"/>
  <c r="L1462" i="5"/>
  <c r="N1462" i="5"/>
  <c r="P1462" i="5"/>
  <c r="Q1462" i="5"/>
  <c r="T1462" i="5"/>
  <c r="AA1462" i="5"/>
  <c r="AB1462" i="5"/>
  <c r="AC1462" i="5"/>
  <c r="AF1462" i="5"/>
  <c r="A1463" i="5"/>
  <c r="I1463" i="5"/>
  <c r="B1463" i="5"/>
  <c r="Y1463" i="5"/>
  <c r="S1463" i="5"/>
  <c r="R1463" i="5"/>
  <c r="C1463" i="5"/>
  <c r="D1463" i="5"/>
  <c r="H1463" i="5"/>
  <c r="K1463" i="5"/>
  <c r="L1463" i="5"/>
  <c r="N1463" i="5"/>
  <c r="P1463" i="5"/>
  <c r="Q1463" i="5"/>
  <c r="T1463" i="5"/>
  <c r="AA1463" i="5"/>
  <c r="AB1463" i="5"/>
  <c r="AC1463" i="5"/>
  <c r="AF1463" i="5"/>
  <c r="A1464" i="5"/>
  <c r="I1464" i="5"/>
  <c r="B1464" i="5"/>
  <c r="Y1464" i="5"/>
  <c r="S1464" i="5"/>
  <c r="R1464" i="5"/>
  <c r="C1464" i="5"/>
  <c r="D1464" i="5"/>
  <c r="H1464" i="5"/>
  <c r="K1464" i="5"/>
  <c r="L1464" i="5"/>
  <c r="N1464" i="5"/>
  <c r="P1464" i="5"/>
  <c r="Q1464" i="5"/>
  <c r="T1464" i="5"/>
  <c r="AA1464" i="5"/>
  <c r="AB1464" i="5"/>
  <c r="AC1464" i="5"/>
  <c r="AF1464" i="5"/>
  <c r="A1465" i="5"/>
  <c r="I1465" i="5"/>
  <c r="B1465" i="5"/>
  <c r="Y1465" i="5"/>
  <c r="S1465" i="5"/>
  <c r="R1465" i="5"/>
  <c r="C1465" i="5"/>
  <c r="D1465" i="5"/>
  <c r="H1465" i="5"/>
  <c r="K1465" i="5"/>
  <c r="L1465" i="5"/>
  <c r="N1465" i="5"/>
  <c r="P1465" i="5"/>
  <c r="Q1465" i="5"/>
  <c r="T1465" i="5"/>
  <c r="AA1465" i="5"/>
  <c r="AB1465" i="5"/>
  <c r="AC1465" i="5"/>
  <c r="AF1465" i="5"/>
  <c r="A1466" i="5"/>
  <c r="I1466" i="5"/>
  <c r="B1466" i="5"/>
  <c r="Y1466" i="5"/>
  <c r="S1466" i="5"/>
  <c r="R1466" i="5"/>
  <c r="C1466" i="5"/>
  <c r="D1466" i="5"/>
  <c r="H1466" i="5"/>
  <c r="K1466" i="5"/>
  <c r="L1466" i="5"/>
  <c r="N1466" i="5"/>
  <c r="P1466" i="5"/>
  <c r="Q1466" i="5"/>
  <c r="T1466" i="5"/>
  <c r="AA1466" i="5"/>
  <c r="AB1466" i="5"/>
  <c r="AC1466" i="5"/>
  <c r="AF1466" i="5"/>
  <c r="A1467" i="5"/>
  <c r="I1467" i="5"/>
  <c r="B1467" i="5"/>
  <c r="Y1467" i="5"/>
  <c r="S1467" i="5"/>
  <c r="R1467" i="5"/>
  <c r="C1467" i="5"/>
  <c r="D1467" i="5"/>
  <c r="H1467" i="5"/>
  <c r="K1467" i="5"/>
  <c r="L1467" i="5"/>
  <c r="N1467" i="5"/>
  <c r="P1467" i="5"/>
  <c r="Q1467" i="5"/>
  <c r="T1467" i="5"/>
  <c r="AA1467" i="5"/>
  <c r="AB1467" i="5"/>
  <c r="AC1467" i="5"/>
  <c r="AF1467" i="5"/>
  <c r="A1468" i="5"/>
  <c r="I1468" i="5"/>
  <c r="B1468" i="5"/>
  <c r="Y1468" i="5"/>
  <c r="S1468" i="5"/>
  <c r="R1468" i="5"/>
  <c r="C1468" i="5"/>
  <c r="D1468" i="5"/>
  <c r="H1468" i="5"/>
  <c r="K1468" i="5"/>
  <c r="L1468" i="5"/>
  <c r="N1468" i="5"/>
  <c r="P1468" i="5"/>
  <c r="Q1468" i="5"/>
  <c r="T1468" i="5"/>
  <c r="AA1468" i="5"/>
  <c r="AB1468" i="5"/>
  <c r="AC1468" i="5"/>
  <c r="AF1468" i="5"/>
  <c r="A1469" i="5"/>
  <c r="I1469" i="5"/>
  <c r="B1469" i="5"/>
  <c r="Y1469" i="5"/>
  <c r="S1469" i="5"/>
  <c r="R1469" i="5"/>
  <c r="C1469" i="5"/>
  <c r="D1469" i="5"/>
  <c r="H1469" i="5"/>
  <c r="K1469" i="5"/>
  <c r="L1469" i="5"/>
  <c r="N1469" i="5"/>
  <c r="P1469" i="5"/>
  <c r="Q1469" i="5"/>
  <c r="T1469" i="5"/>
  <c r="AA1469" i="5"/>
  <c r="AB1469" i="5"/>
  <c r="AC1469" i="5"/>
  <c r="AF1469" i="5"/>
  <c r="A1470" i="5"/>
  <c r="I1470" i="5"/>
  <c r="B1470" i="5"/>
  <c r="Y1470" i="5"/>
  <c r="S1470" i="5"/>
  <c r="R1470" i="5"/>
  <c r="C1470" i="5"/>
  <c r="D1470" i="5"/>
  <c r="H1470" i="5"/>
  <c r="K1470" i="5"/>
  <c r="L1470" i="5"/>
  <c r="N1470" i="5"/>
  <c r="P1470" i="5"/>
  <c r="Q1470" i="5"/>
  <c r="T1470" i="5"/>
  <c r="AA1470" i="5"/>
  <c r="AB1470" i="5"/>
  <c r="AC1470" i="5"/>
  <c r="AF1470" i="5"/>
  <c r="A1471" i="5"/>
  <c r="I1471" i="5"/>
  <c r="B1471" i="5"/>
  <c r="Y1471" i="5"/>
  <c r="S1471" i="5"/>
  <c r="R1471" i="5"/>
  <c r="C1471" i="5"/>
  <c r="D1471" i="5"/>
  <c r="H1471" i="5"/>
  <c r="K1471" i="5"/>
  <c r="L1471" i="5"/>
  <c r="N1471" i="5"/>
  <c r="P1471" i="5"/>
  <c r="Q1471" i="5"/>
  <c r="T1471" i="5"/>
  <c r="AA1471" i="5"/>
  <c r="AB1471" i="5"/>
  <c r="AC1471" i="5"/>
  <c r="AF1471" i="5"/>
  <c r="A1472" i="5"/>
  <c r="I1472" i="5"/>
  <c r="B1472" i="5"/>
  <c r="Y1472" i="5"/>
  <c r="S1472" i="5"/>
  <c r="R1472" i="5"/>
  <c r="C1472" i="5"/>
  <c r="D1472" i="5"/>
  <c r="H1472" i="5"/>
  <c r="K1472" i="5"/>
  <c r="L1472" i="5"/>
  <c r="N1472" i="5"/>
  <c r="P1472" i="5"/>
  <c r="Q1472" i="5"/>
  <c r="T1472" i="5"/>
  <c r="AA1472" i="5"/>
  <c r="AB1472" i="5"/>
  <c r="AC1472" i="5"/>
  <c r="AF1472" i="5"/>
  <c r="A1473" i="5"/>
  <c r="I1473" i="5"/>
  <c r="B1473" i="5"/>
  <c r="Y1473" i="5"/>
  <c r="S1473" i="5"/>
  <c r="R1473" i="5"/>
  <c r="C1473" i="5"/>
  <c r="D1473" i="5"/>
  <c r="H1473" i="5"/>
  <c r="K1473" i="5"/>
  <c r="L1473" i="5"/>
  <c r="N1473" i="5"/>
  <c r="P1473" i="5"/>
  <c r="Q1473" i="5"/>
  <c r="T1473" i="5"/>
  <c r="AA1473" i="5"/>
  <c r="AB1473" i="5"/>
  <c r="AC1473" i="5"/>
  <c r="AF1473" i="5"/>
  <c r="A1474" i="5"/>
  <c r="I1474" i="5"/>
  <c r="B1474" i="5"/>
  <c r="Y1474" i="5"/>
  <c r="S1474" i="5"/>
  <c r="R1474" i="5"/>
  <c r="C1474" i="5"/>
  <c r="D1474" i="5"/>
  <c r="H1474" i="5"/>
  <c r="K1474" i="5"/>
  <c r="L1474" i="5"/>
  <c r="N1474" i="5"/>
  <c r="P1474" i="5"/>
  <c r="Q1474" i="5"/>
  <c r="T1474" i="5"/>
  <c r="AA1474" i="5"/>
  <c r="AB1474" i="5"/>
  <c r="AC1474" i="5"/>
  <c r="AF1474" i="5"/>
  <c r="A1475" i="5"/>
  <c r="I1475" i="5"/>
  <c r="B1475" i="5"/>
  <c r="Y1475" i="5"/>
  <c r="S1475" i="5"/>
  <c r="R1475" i="5"/>
  <c r="C1475" i="5"/>
  <c r="D1475" i="5"/>
  <c r="H1475" i="5"/>
  <c r="K1475" i="5"/>
  <c r="L1475" i="5"/>
  <c r="N1475" i="5"/>
  <c r="P1475" i="5"/>
  <c r="Q1475" i="5"/>
  <c r="T1475" i="5"/>
  <c r="AA1475" i="5"/>
  <c r="AB1475" i="5"/>
  <c r="AC1475" i="5"/>
  <c r="AF1475" i="5"/>
  <c r="A1476" i="5"/>
  <c r="I1476" i="5"/>
  <c r="B1476" i="5"/>
  <c r="Y1476" i="5"/>
  <c r="S1476" i="5"/>
  <c r="R1476" i="5"/>
  <c r="C1476" i="5"/>
  <c r="D1476" i="5"/>
  <c r="H1476" i="5"/>
  <c r="K1476" i="5"/>
  <c r="L1476" i="5"/>
  <c r="N1476" i="5"/>
  <c r="P1476" i="5"/>
  <c r="Q1476" i="5"/>
  <c r="T1476" i="5"/>
  <c r="AA1476" i="5"/>
  <c r="AB1476" i="5"/>
  <c r="AC1476" i="5"/>
  <c r="AF1476" i="5"/>
  <c r="A1477" i="5"/>
  <c r="I1477" i="5"/>
  <c r="B1477" i="5"/>
  <c r="Y1477" i="5"/>
  <c r="S1477" i="5"/>
  <c r="R1477" i="5"/>
  <c r="C1477" i="5"/>
  <c r="D1477" i="5"/>
  <c r="H1477" i="5"/>
  <c r="K1477" i="5"/>
  <c r="L1477" i="5"/>
  <c r="N1477" i="5"/>
  <c r="P1477" i="5"/>
  <c r="Q1477" i="5"/>
  <c r="T1477" i="5"/>
  <c r="AA1477" i="5"/>
  <c r="AB1477" i="5"/>
  <c r="AC1477" i="5"/>
  <c r="AF1477" i="5"/>
  <c r="A1478" i="5"/>
  <c r="I1478" i="5"/>
  <c r="B1478" i="5"/>
  <c r="Y1478" i="5"/>
  <c r="S1478" i="5"/>
  <c r="R1478" i="5"/>
  <c r="C1478" i="5"/>
  <c r="D1478" i="5"/>
  <c r="H1478" i="5"/>
  <c r="K1478" i="5"/>
  <c r="L1478" i="5"/>
  <c r="N1478" i="5"/>
  <c r="P1478" i="5"/>
  <c r="Q1478" i="5"/>
  <c r="T1478" i="5"/>
  <c r="AA1478" i="5"/>
  <c r="AB1478" i="5"/>
  <c r="AC1478" i="5"/>
  <c r="AF1478" i="5"/>
  <c r="A1479" i="5"/>
  <c r="I1479" i="5"/>
  <c r="B1479" i="5"/>
  <c r="Y1479" i="5"/>
  <c r="S1479" i="5"/>
  <c r="R1479" i="5"/>
  <c r="C1479" i="5"/>
  <c r="D1479" i="5"/>
  <c r="H1479" i="5"/>
  <c r="K1479" i="5"/>
  <c r="L1479" i="5"/>
  <c r="N1479" i="5"/>
  <c r="P1479" i="5"/>
  <c r="Q1479" i="5"/>
  <c r="T1479" i="5"/>
  <c r="AA1479" i="5"/>
  <c r="AB1479" i="5"/>
  <c r="AC1479" i="5"/>
  <c r="AF1479" i="5"/>
  <c r="A1480" i="5"/>
  <c r="I1480" i="5"/>
  <c r="B1480" i="5"/>
  <c r="Y1480" i="5"/>
  <c r="S1480" i="5"/>
  <c r="R1480" i="5"/>
  <c r="C1480" i="5"/>
  <c r="D1480" i="5"/>
  <c r="H1480" i="5"/>
  <c r="K1480" i="5"/>
  <c r="L1480" i="5"/>
  <c r="N1480" i="5"/>
  <c r="P1480" i="5"/>
  <c r="Q1480" i="5"/>
  <c r="T1480" i="5"/>
  <c r="AA1480" i="5"/>
  <c r="AB1480" i="5"/>
  <c r="AC1480" i="5"/>
  <c r="AF1480" i="5"/>
  <c r="A1481" i="5"/>
  <c r="I1481" i="5"/>
  <c r="B1481" i="5"/>
  <c r="Y1481" i="5"/>
  <c r="S1481" i="5"/>
  <c r="R1481" i="5"/>
  <c r="C1481" i="5"/>
  <c r="D1481" i="5"/>
  <c r="H1481" i="5"/>
  <c r="K1481" i="5"/>
  <c r="L1481" i="5"/>
  <c r="N1481" i="5"/>
  <c r="P1481" i="5"/>
  <c r="Q1481" i="5"/>
  <c r="T1481" i="5"/>
  <c r="AA1481" i="5"/>
  <c r="AB1481" i="5"/>
  <c r="AC1481" i="5"/>
  <c r="AF1481" i="5"/>
  <c r="A1482" i="5"/>
  <c r="I1482" i="5"/>
  <c r="B1482" i="5"/>
  <c r="Y1482" i="5"/>
  <c r="S1482" i="5"/>
  <c r="R1482" i="5"/>
  <c r="C1482" i="5"/>
  <c r="D1482" i="5"/>
  <c r="H1482" i="5"/>
  <c r="K1482" i="5"/>
  <c r="L1482" i="5"/>
  <c r="N1482" i="5"/>
  <c r="P1482" i="5"/>
  <c r="Q1482" i="5"/>
  <c r="T1482" i="5"/>
  <c r="AA1482" i="5"/>
  <c r="AB1482" i="5"/>
  <c r="AC1482" i="5"/>
  <c r="AF1482" i="5"/>
  <c r="A1483" i="5"/>
  <c r="I1483" i="5"/>
  <c r="B1483" i="5"/>
  <c r="Y1483" i="5"/>
  <c r="S1483" i="5"/>
  <c r="R1483" i="5"/>
  <c r="C1483" i="5"/>
  <c r="D1483" i="5"/>
  <c r="H1483" i="5"/>
  <c r="K1483" i="5"/>
  <c r="L1483" i="5"/>
  <c r="N1483" i="5"/>
  <c r="P1483" i="5"/>
  <c r="Q1483" i="5"/>
  <c r="T1483" i="5"/>
  <c r="AA1483" i="5"/>
  <c r="AB1483" i="5"/>
  <c r="AC1483" i="5"/>
  <c r="AF1483" i="5"/>
  <c r="A1484" i="5"/>
  <c r="I1484" i="5"/>
  <c r="B1484" i="5"/>
  <c r="Y1484" i="5"/>
  <c r="S1484" i="5"/>
  <c r="R1484" i="5"/>
  <c r="C1484" i="5"/>
  <c r="D1484" i="5"/>
  <c r="H1484" i="5"/>
  <c r="K1484" i="5"/>
  <c r="L1484" i="5"/>
  <c r="N1484" i="5"/>
  <c r="P1484" i="5"/>
  <c r="Q1484" i="5"/>
  <c r="T1484" i="5"/>
  <c r="AA1484" i="5"/>
  <c r="AB1484" i="5"/>
  <c r="AC1484" i="5"/>
  <c r="AF1484" i="5"/>
  <c r="A1485" i="5"/>
  <c r="I1485" i="5"/>
  <c r="B1485" i="5"/>
  <c r="Y1485" i="5"/>
  <c r="S1485" i="5"/>
  <c r="R1485" i="5"/>
  <c r="C1485" i="5"/>
  <c r="D1485" i="5"/>
  <c r="H1485" i="5"/>
  <c r="K1485" i="5"/>
  <c r="L1485" i="5"/>
  <c r="N1485" i="5"/>
  <c r="P1485" i="5"/>
  <c r="Q1485" i="5"/>
  <c r="T1485" i="5"/>
  <c r="AA1485" i="5"/>
  <c r="AB1485" i="5"/>
  <c r="AC1485" i="5"/>
  <c r="AF1485" i="5"/>
  <c r="A1486" i="5"/>
  <c r="I1486" i="5"/>
  <c r="B1486" i="5"/>
  <c r="Y1486" i="5"/>
  <c r="S1486" i="5"/>
  <c r="R1486" i="5"/>
  <c r="C1486" i="5"/>
  <c r="D1486" i="5"/>
  <c r="H1486" i="5"/>
  <c r="K1486" i="5"/>
  <c r="L1486" i="5"/>
  <c r="N1486" i="5"/>
  <c r="P1486" i="5"/>
  <c r="Q1486" i="5"/>
  <c r="T1486" i="5"/>
  <c r="AA1486" i="5"/>
  <c r="AB1486" i="5"/>
  <c r="AC1486" i="5"/>
  <c r="AF1486" i="5"/>
  <c r="A1487" i="5"/>
  <c r="I1487" i="5"/>
  <c r="B1487" i="5"/>
  <c r="Y1487" i="5"/>
  <c r="S1487" i="5"/>
  <c r="R1487" i="5"/>
  <c r="C1487" i="5"/>
  <c r="D1487" i="5"/>
  <c r="H1487" i="5"/>
  <c r="K1487" i="5"/>
  <c r="L1487" i="5"/>
  <c r="N1487" i="5"/>
  <c r="P1487" i="5"/>
  <c r="Q1487" i="5"/>
  <c r="T1487" i="5"/>
  <c r="AA1487" i="5"/>
  <c r="AB1487" i="5"/>
  <c r="AC1487" i="5"/>
  <c r="AF1487" i="5"/>
  <c r="A1488" i="5"/>
  <c r="I1488" i="5"/>
  <c r="B1488" i="5"/>
  <c r="Y1488" i="5"/>
  <c r="S1488" i="5"/>
  <c r="R1488" i="5"/>
  <c r="C1488" i="5"/>
  <c r="D1488" i="5"/>
  <c r="H1488" i="5"/>
  <c r="K1488" i="5"/>
  <c r="L1488" i="5"/>
  <c r="N1488" i="5"/>
  <c r="P1488" i="5"/>
  <c r="Q1488" i="5"/>
  <c r="T1488" i="5"/>
  <c r="AA1488" i="5"/>
  <c r="AB1488" i="5"/>
  <c r="AC1488" i="5"/>
  <c r="AF1488" i="5"/>
  <c r="A1489" i="5"/>
  <c r="I1489" i="5"/>
  <c r="B1489" i="5"/>
  <c r="Y1489" i="5"/>
  <c r="S1489" i="5"/>
  <c r="R1489" i="5"/>
  <c r="C1489" i="5"/>
  <c r="D1489" i="5"/>
  <c r="H1489" i="5"/>
  <c r="K1489" i="5"/>
  <c r="L1489" i="5"/>
  <c r="N1489" i="5"/>
  <c r="P1489" i="5"/>
  <c r="Q1489" i="5"/>
  <c r="T1489" i="5"/>
  <c r="AA1489" i="5"/>
  <c r="AB1489" i="5"/>
  <c r="AC1489" i="5"/>
  <c r="AF1489" i="5"/>
  <c r="A1490" i="5"/>
  <c r="I1490" i="5"/>
  <c r="B1490" i="5"/>
  <c r="Y1490" i="5"/>
  <c r="S1490" i="5"/>
  <c r="R1490" i="5"/>
  <c r="C1490" i="5"/>
  <c r="D1490" i="5"/>
  <c r="H1490" i="5"/>
  <c r="K1490" i="5"/>
  <c r="L1490" i="5"/>
  <c r="N1490" i="5"/>
  <c r="P1490" i="5"/>
  <c r="Q1490" i="5"/>
  <c r="T1490" i="5"/>
  <c r="AA1490" i="5"/>
  <c r="AB1490" i="5"/>
  <c r="AC1490" i="5"/>
  <c r="AF1490" i="5"/>
  <c r="A1491" i="5"/>
  <c r="I1491" i="5"/>
  <c r="B1491" i="5"/>
  <c r="Y1491" i="5"/>
  <c r="S1491" i="5"/>
  <c r="R1491" i="5"/>
  <c r="C1491" i="5"/>
  <c r="D1491" i="5"/>
  <c r="H1491" i="5"/>
  <c r="K1491" i="5"/>
  <c r="L1491" i="5"/>
  <c r="N1491" i="5"/>
  <c r="P1491" i="5"/>
  <c r="Q1491" i="5"/>
  <c r="T1491" i="5"/>
  <c r="AA1491" i="5"/>
  <c r="AB1491" i="5"/>
  <c r="AC1491" i="5"/>
  <c r="AF1491" i="5"/>
  <c r="A1492" i="5"/>
  <c r="I1492" i="5"/>
  <c r="B1492" i="5"/>
  <c r="Y1492" i="5"/>
  <c r="S1492" i="5"/>
  <c r="R1492" i="5"/>
  <c r="C1492" i="5"/>
  <c r="D1492" i="5"/>
  <c r="H1492" i="5"/>
  <c r="K1492" i="5"/>
  <c r="L1492" i="5"/>
  <c r="N1492" i="5"/>
  <c r="P1492" i="5"/>
  <c r="Q1492" i="5"/>
  <c r="T1492" i="5"/>
  <c r="AA1492" i="5"/>
  <c r="AB1492" i="5"/>
  <c r="AC1492" i="5"/>
  <c r="AF1492" i="5"/>
  <c r="A1493" i="5"/>
  <c r="I1493" i="5"/>
  <c r="B1493" i="5"/>
  <c r="Y1493" i="5"/>
  <c r="S1493" i="5"/>
  <c r="R1493" i="5"/>
  <c r="C1493" i="5"/>
  <c r="D1493" i="5"/>
  <c r="H1493" i="5"/>
  <c r="K1493" i="5"/>
  <c r="L1493" i="5"/>
  <c r="N1493" i="5"/>
  <c r="P1493" i="5"/>
  <c r="Q1493" i="5"/>
  <c r="T1493" i="5"/>
  <c r="AA1493" i="5"/>
  <c r="AB1493" i="5"/>
  <c r="AC1493" i="5"/>
  <c r="AF1493" i="5"/>
  <c r="A1494" i="5"/>
  <c r="I1494" i="5"/>
  <c r="B1494" i="5"/>
  <c r="Y1494" i="5"/>
  <c r="S1494" i="5"/>
  <c r="R1494" i="5"/>
  <c r="C1494" i="5"/>
  <c r="D1494" i="5"/>
  <c r="H1494" i="5"/>
  <c r="K1494" i="5"/>
  <c r="L1494" i="5"/>
  <c r="N1494" i="5"/>
  <c r="P1494" i="5"/>
  <c r="Q1494" i="5"/>
  <c r="T1494" i="5"/>
  <c r="AA1494" i="5"/>
  <c r="AB1494" i="5"/>
  <c r="AC1494" i="5"/>
  <c r="AF1494" i="5"/>
  <c r="A1495" i="5"/>
  <c r="I1495" i="5"/>
  <c r="B1495" i="5"/>
  <c r="Y1495" i="5"/>
  <c r="S1495" i="5"/>
  <c r="R1495" i="5"/>
  <c r="C1495" i="5"/>
  <c r="D1495" i="5"/>
  <c r="H1495" i="5"/>
  <c r="K1495" i="5"/>
  <c r="L1495" i="5"/>
  <c r="N1495" i="5"/>
  <c r="P1495" i="5"/>
  <c r="Q1495" i="5"/>
  <c r="T1495" i="5"/>
  <c r="AA1495" i="5"/>
  <c r="AB1495" i="5"/>
  <c r="AC1495" i="5"/>
  <c r="AF1495" i="5"/>
  <c r="A1496" i="5"/>
  <c r="I1496" i="5"/>
  <c r="B1496" i="5"/>
  <c r="Y1496" i="5"/>
  <c r="S1496" i="5"/>
  <c r="R1496" i="5"/>
  <c r="C1496" i="5"/>
  <c r="D1496" i="5"/>
  <c r="H1496" i="5"/>
  <c r="K1496" i="5"/>
  <c r="L1496" i="5"/>
  <c r="N1496" i="5"/>
  <c r="P1496" i="5"/>
  <c r="Q1496" i="5"/>
  <c r="T1496" i="5"/>
  <c r="AA1496" i="5"/>
  <c r="AB1496" i="5"/>
  <c r="AC1496" i="5"/>
  <c r="AF1496" i="5"/>
  <c r="A1497" i="5"/>
  <c r="I1497" i="5"/>
  <c r="B1497" i="5"/>
  <c r="Y1497" i="5"/>
  <c r="S1497" i="5"/>
  <c r="R1497" i="5"/>
  <c r="C1497" i="5"/>
  <c r="D1497" i="5"/>
  <c r="H1497" i="5"/>
  <c r="K1497" i="5"/>
  <c r="L1497" i="5"/>
  <c r="N1497" i="5"/>
  <c r="P1497" i="5"/>
  <c r="Q1497" i="5"/>
  <c r="T1497" i="5"/>
  <c r="AA1497" i="5"/>
  <c r="AB1497" i="5"/>
  <c r="AC1497" i="5"/>
  <c r="AF1497" i="5"/>
  <c r="A1498" i="5"/>
  <c r="I1498" i="5"/>
  <c r="B1498" i="5"/>
  <c r="AB1498" i="5"/>
  <c r="S1498" i="5"/>
  <c r="R1498" i="5"/>
  <c r="C1498" i="5"/>
  <c r="AC1498" i="5"/>
  <c r="D1498" i="5"/>
  <c r="H1498" i="5"/>
  <c r="AA1498" i="5"/>
  <c r="K1498" i="5"/>
  <c r="L1498" i="5"/>
  <c r="N1498" i="5"/>
  <c r="P1498" i="5"/>
  <c r="Q1498" i="5"/>
  <c r="T1498" i="5"/>
  <c r="Y1498" i="5"/>
  <c r="AF1498" i="5"/>
  <c r="A1499" i="5"/>
  <c r="I1499" i="5"/>
  <c r="B1499" i="5"/>
  <c r="AB1499" i="5"/>
  <c r="S1499" i="5"/>
  <c r="R1499" i="5"/>
  <c r="C1499" i="5"/>
  <c r="AC1499" i="5"/>
  <c r="D1499" i="5"/>
  <c r="H1499" i="5"/>
  <c r="AA1499" i="5"/>
  <c r="K1499" i="5"/>
  <c r="L1499" i="5"/>
  <c r="N1499" i="5"/>
  <c r="P1499" i="5"/>
  <c r="Q1499" i="5"/>
  <c r="T1499" i="5"/>
  <c r="Y1499" i="5"/>
  <c r="AF1499" i="5"/>
  <c r="A1500" i="5"/>
  <c r="I1500" i="5"/>
  <c r="B1500" i="5"/>
  <c r="AB1500" i="5"/>
  <c r="S1500" i="5"/>
  <c r="R1500" i="5"/>
  <c r="C1500" i="5"/>
  <c r="AC1500" i="5"/>
  <c r="D1500" i="5"/>
  <c r="H1500" i="5"/>
  <c r="AA1500" i="5"/>
  <c r="K1500" i="5"/>
  <c r="L1500" i="5"/>
  <c r="N1500" i="5"/>
  <c r="P1500" i="5"/>
  <c r="Q1500" i="5"/>
  <c r="T1500" i="5"/>
  <c r="Y1500" i="5"/>
  <c r="AF1500" i="5"/>
  <c r="A1501" i="5"/>
  <c r="I1501" i="5"/>
  <c r="B1501" i="5"/>
  <c r="AB1501" i="5"/>
  <c r="S1501" i="5"/>
  <c r="R1501" i="5"/>
  <c r="C1501" i="5"/>
  <c r="AC1501" i="5"/>
  <c r="D1501" i="5"/>
  <c r="H1501" i="5"/>
  <c r="AA1501" i="5"/>
  <c r="K1501" i="5"/>
  <c r="L1501" i="5"/>
  <c r="N1501" i="5"/>
  <c r="P1501" i="5"/>
  <c r="Q1501" i="5"/>
  <c r="T1501" i="5"/>
  <c r="Y1501" i="5"/>
  <c r="AF1501" i="5"/>
  <c r="A1502" i="5"/>
  <c r="I1502" i="5"/>
  <c r="B1502" i="5"/>
  <c r="AB1502" i="5"/>
  <c r="S1502" i="5"/>
  <c r="R1502" i="5"/>
  <c r="C1502" i="5"/>
  <c r="AC1502" i="5"/>
  <c r="D1502" i="5"/>
  <c r="H1502" i="5"/>
  <c r="AA1502" i="5"/>
  <c r="K1502" i="5"/>
  <c r="L1502" i="5"/>
  <c r="N1502" i="5"/>
  <c r="P1502" i="5"/>
  <c r="Q1502" i="5"/>
  <c r="T1502" i="5"/>
  <c r="Y1502" i="5"/>
  <c r="AF1502" i="5"/>
  <c r="A1503" i="5"/>
  <c r="I1503" i="5"/>
  <c r="B1503" i="5"/>
  <c r="AB1503" i="5"/>
  <c r="S1503" i="5"/>
  <c r="R1503" i="5"/>
  <c r="C1503" i="5"/>
  <c r="AC1503" i="5"/>
  <c r="D1503" i="5"/>
  <c r="H1503" i="5"/>
  <c r="AA1503" i="5"/>
  <c r="K1503" i="5"/>
  <c r="L1503" i="5"/>
  <c r="N1503" i="5"/>
  <c r="P1503" i="5"/>
  <c r="Q1503" i="5"/>
  <c r="T1503" i="5"/>
  <c r="Y1503" i="5"/>
  <c r="AF1503" i="5"/>
  <c r="A1504" i="5"/>
  <c r="I1504" i="5"/>
  <c r="B1504" i="5"/>
  <c r="AB1504" i="5"/>
  <c r="S1504" i="5"/>
  <c r="R1504" i="5"/>
  <c r="C1504" i="5"/>
  <c r="AC1504" i="5"/>
  <c r="D1504" i="5"/>
  <c r="H1504" i="5"/>
  <c r="AA1504" i="5"/>
  <c r="K1504" i="5"/>
  <c r="L1504" i="5"/>
  <c r="N1504" i="5"/>
  <c r="P1504" i="5"/>
  <c r="Q1504" i="5"/>
  <c r="T1504" i="5"/>
  <c r="Y1504" i="5"/>
  <c r="AF1504" i="5"/>
  <c r="A1505" i="5"/>
  <c r="I1505" i="5"/>
  <c r="B1505" i="5"/>
  <c r="AB1505" i="5"/>
  <c r="S1505" i="5"/>
  <c r="R1505" i="5"/>
  <c r="C1505" i="5"/>
  <c r="AC1505" i="5"/>
  <c r="D1505" i="5"/>
  <c r="H1505" i="5"/>
  <c r="AA1505" i="5"/>
  <c r="K1505" i="5"/>
  <c r="L1505" i="5"/>
  <c r="N1505" i="5"/>
  <c r="P1505" i="5"/>
  <c r="Q1505" i="5"/>
  <c r="T1505" i="5"/>
  <c r="Y1505" i="5"/>
  <c r="AF1505" i="5"/>
  <c r="A1506" i="5"/>
  <c r="I1506" i="5"/>
  <c r="B1506" i="5"/>
  <c r="AB1506" i="5"/>
  <c r="S1506" i="5"/>
  <c r="R1506" i="5"/>
  <c r="C1506" i="5"/>
  <c r="AC1506" i="5"/>
  <c r="D1506" i="5"/>
  <c r="H1506" i="5"/>
  <c r="AA1506" i="5"/>
  <c r="K1506" i="5"/>
  <c r="L1506" i="5"/>
  <c r="N1506" i="5"/>
  <c r="P1506" i="5"/>
  <c r="Q1506" i="5"/>
  <c r="T1506" i="5"/>
  <c r="Y1506" i="5"/>
  <c r="AF1506" i="5"/>
  <c r="A1507" i="5"/>
  <c r="I1507" i="5"/>
  <c r="B1507" i="5"/>
  <c r="AB1507" i="5"/>
  <c r="S1507" i="5"/>
  <c r="R1507" i="5"/>
  <c r="C1507" i="5"/>
  <c r="AC1507" i="5"/>
  <c r="D1507" i="5"/>
  <c r="H1507" i="5"/>
  <c r="AA1507" i="5"/>
  <c r="K1507" i="5"/>
  <c r="L1507" i="5"/>
  <c r="N1507" i="5"/>
  <c r="P1507" i="5"/>
  <c r="Q1507" i="5"/>
  <c r="T1507" i="5"/>
  <c r="Y1507" i="5"/>
  <c r="AF1507" i="5"/>
  <c r="A1508" i="5"/>
  <c r="I1508" i="5"/>
  <c r="B1508" i="5"/>
  <c r="AB1508" i="5"/>
  <c r="S1508" i="5"/>
  <c r="R1508" i="5"/>
  <c r="C1508" i="5"/>
  <c r="AC1508" i="5"/>
  <c r="D1508" i="5"/>
  <c r="H1508" i="5"/>
  <c r="AA1508" i="5"/>
  <c r="K1508" i="5"/>
  <c r="L1508" i="5"/>
  <c r="N1508" i="5"/>
  <c r="P1508" i="5"/>
  <c r="Q1508" i="5"/>
  <c r="T1508" i="5"/>
  <c r="Y1508" i="5"/>
  <c r="AF1508" i="5"/>
  <c r="A1509" i="5"/>
  <c r="I1509" i="5"/>
  <c r="B1509" i="5"/>
  <c r="AB1509" i="5"/>
  <c r="S1509" i="5"/>
  <c r="R1509" i="5"/>
  <c r="C1509" i="5"/>
  <c r="AC1509" i="5"/>
  <c r="D1509" i="5"/>
  <c r="H1509" i="5"/>
  <c r="AA1509" i="5"/>
  <c r="K1509" i="5"/>
  <c r="L1509" i="5"/>
  <c r="N1509" i="5"/>
  <c r="P1509" i="5"/>
  <c r="Q1509" i="5"/>
  <c r="T1509" i="5"/>
  <c r="Y1509" i="5"/>
  <c r="AF1509" i="5"/>
  <c r="A1510" i="5"/>
  <c r="I1510" i="5"/>
  <c r="B1510" i="5"/>
  <c r="AB1510" i="5"/>
  <c r="S1510" i="5"/>
  <c r="R1510" i="5"/>
  <c r="C1510" i="5"/>
  <c r="AC1510" i="5"/>
  <c r="D1510" i="5"/>
  <c r="H1510" i="5"/>
  <c r="AA1510" i="5"/>
  <c r="K1510" i="5"/>
  <c r="L1510" i="5"/>
  <c r="N1510" i="5"/>
  <c r="P1510" i="5"/>
  <c r="Q1510" i="5"/>
  <c r="T1510" i="5"/>
  <c r="Y1510" i="5"/>
  <c r="AF1510" i="5"/>
  <c r="A1511" i="5"/>
  <c r="I1511" i="5"/>
  <c r="B1511" i="5"/>
  <c r="AB1511" i="5"/>
  <c r="S1511" i="5"/>
  <c r="R1511" i="5"/>
  <c r="C1511" i="5"/>
  <c r="AC1511" i="5"/>
  <c r="D1511" i="5"/>
  <c r="H1511" i="5"/>
  <c r="AA1511" i="5"/>
  <c r="K1511" i="5"/>
  <c r="L1511" i="5"/>
  <c r="N1511" i="5"/>
  <c r="P1511" i="5"/>
  <c r="Q1511" i="5"/>
  <c r="T1511" i="5"/>
  <c r="Y1511" i="5"/>
  <c r="AF1511" i="5"/>
  <c r="A1512" i="5"/>
  <c r="I1512" i="5"/>
  <c r="B1512" i="5"/>
  <c r="AB1512" i="5"/>
  <c r="S1512" i="5"/>
  <c r="R1512" i="5"/>
  <c r="C1512" i="5"/>
  <c r="AC1512" i="5"/>
  <c r="D1512" i="5"/>
  <c r="H1512" i="5"/>
  <c r="AA1512" i="5"/>
  <c r="K1512" i="5"/>
  <c r="L1512" i="5"/>
  <c r="N1512" i="5"/>
  <c r="P1512" i="5"/>
  <c r="Q1512" i="5"/>
  <c r="T1512" i="5"/>
  <c r="Y1512" i="5"/>
  <c r="AF1512" i="5"/>
  <c r="A1513" i="5"/>
  <c r="I1513" i="5"/>
  <c r="B1513" i="5"/>
  <c r="AB1513" i="5"/>
  <c r="S1513" i="5"/>
  <c r="R1513" i="5"/>
  <c r="C1513" i="5"/>
  <c r="AC1513" i="5"/>
  <c r="D1513" i="5"/>
  <c r="H1513" i="5"/>
  <c r="AA1513" i="5"/>
  <c r="K1513" i="5"/>
  <c r="L1513" i="5"/>
  <c r="N1513" i="5"/>
  <c r="P1513" i="5"/>
  <c r="Q1513" i="5"/>
  <c r="T1513" i="5"/>
  <c r="Y1513" i="5"/>
  <c r="AF1513" i="5"/>
  <c r="A1514" i="5"/>
  <c r="I1514" i="5"/>
  <c r="B1514" i="5"/>
  <c r="AB1514" i="5"/>
  <c r="S1514" i="5"/>
  <c r="R1514" i="5"/>
  <c r="C1514" i="5"/>
  <c r="AC1514" i="5"/>
  <c r="D1514" i="5"/>
  <c r="H1514" i="5"/>
  <c r="AA1514" i="5"/>
  <c r="K1514" i="5"/>
  <c r="L1514" i="5"/>
  <c r="N1514" i="5"/>
  <c r="P1514" i="5"/>
  <c r="Q1514" i="5"/>
  <c r="T1514" i="5"/>
  <c r="Y1514" i="5"/>
  <c r="AF1514" i="5"/>
  <c r="A1515" i="5"/>
  <c r="I1515" i="5"/>
  <c r="B1515" i="5"/>
  <c r="AB1515" i="5"/>
  <c r="S1515" i="5"/>
  <c r="R1515" i="5"/>
  <c r="C1515" i="5"/>
  <c r="AC1515" i="5"/>
  <c r="D1515" i="5"/>
  <c r="H1515" i="5"/>
  <c r="AA1515" i="5"/>
  <c r="K1515" i="5"/>
  <c r="L1515" i="5"/>
  <c r="N1515" i="5"/>
  <c r="P1515" i="5"/>
  <c r="Q1515" i="5"/>
  <c r="T1515" i="5"/>
  <c r="Y1515" i="5"/>
  <c r="AF1515" i="5"/>
  <c r="A1516" i="5"/>
  <c r="I1516" i="5"/>
  <c r="B1516" i="5"/>
  <c r="AB1516" i="5"/>
  <c r="S1516" i="5"/>
  <c r="R1516" i="5"/>
  <c r="C1516" i="5"/>
  <c r="AC1516" i="5"/>
  <c r="D1516" i="5"/>
  <c r="H1516" i="5"/>
  <c r="AA1516" i="5"/>
  <c r="K1516" i="5"/>
  <c r="L1516" i="5"/>
  <c r="N1516" i="5"/>
  <c r="P1516" i="5"/>
  <c r="Q1516" i="5"/>
  <c r="T1516" i="5"/>
  <c r="Y1516" i="5"/>
  <c r="AF1516" i="5"/>
  <c r="A1517" i="5"/>
  <c r="I1517" i="5"/>
  <c r="B1517" i="5"/>
  <c r="AB1517" i="5"/>
  <c r="S1517" i="5"/>
  <c r="R1517" i="5"/>
  <c r="C1517" i="5"/>
  <c r="AC1517" i="5"/>
  <c r="D1517" i="5"/>
  <c r="H1517" i="5"/>
  <c r="AA1517" i="5"/>
  <c r="K1517" i="5"/>
  <c r="L1517" i="5"/>
  <c r="N1517" i="5"/>
  <c r="P1517" i="5"/>
  <c r="Q1517" i="5"/>
  <c r="T1517" i="5"/>
  <c r="Y1517" i="5"/>
  <c r="AF1517" i="5"/>
  <c r="A1518" i="5"/>
  <c r="I1518" i="5"/>
  <c r="B1518" i="5"/>
  <c r="AB1518" i="5"/>
  <c r="S1518" i="5"/>
  <c r="R1518" i="5"/>
  <c r="C1518" i="5"/>
  <c r="AC1518" i="5"/>
  <c r="D1518" i="5"/>
  <c r="H1518" i="5"/>
  <c r="AA1518" i="5"/>
  <c r="K1518" i="5"/>
  <c r="L1518" i="5"/>
  <c r="N1518" i="5"/>
  <c r="P1518" i="5"/>
  <c r="Q1518" i="5"/>
  <c r="T1518" i="5"/>
  <c r="Y1518" i="5"/>
  <c r="AF1518" i="5"/>
  <c r="A1519" i="5"/>
  <c r="I1519" i="5"/>
  <c r="B1519" i="5"/>
  <c r="AB1519" i="5"/>
  <c r="S1519" i="5"/>
  <c r="R1519" i="5"/>
  <c r="C1519" i="5"/>
  <c r="AC1519" i="5"/>
  <c r="D1519" i="5"/>
  <c r="H1519" i="5"/>
  <c r="AA1519" i="5"/>
  <c r="K1519" i="5"/>
  <c r="L1519" i="5"/>
  <c r="N1519" i="5"/>
  <c r="P1519" i="5"/>
  <c r="Q1519" i="5"/>
  <c r="T1519" i="5"/>
  <c r="Y1519" i="5"/>
  <c r="AF1519" i="5"/>
  <c r="A1520" i="5"/>
  <c r="I1520" i="5"/>
  <c r="B1520" i="5"/>
  <c r="AB1520" i="5"/>
  <c r="S1520" i="5"/>
  <c r="R1520" i="5"/>
  <c r="C1520" i="5"/>
  <c r="AC1520" i="5"/>
  <c r="D1520" i="5"/>
  <c r="H1520" i="5"/>
  <c r="AA1520" i="5"/>
  <c r="K1520" i="5"/>
  <c r="L1520" i="5"/>
  <c r="N1520" i="5"/>
  <c r="P1520" i="5"/>
  <c r="Q1520" i="5"/>
  <c r="T1520" i="5"/>
  <c r="Y1520" i="5"/>
  <c r="AF1520" i="5"/>
  <c r="A1521" i="5"/>
  <c r="I1521" i="5"/>
  <c r="B1521" i="5"/>
  <c r="AB1521" i="5"/>
  <c r="S1521" i="5"/>
  <c r="R1521" i="5"/>
  <c r="C1521" i="5"/>
  <c r="AC1521" i="5"/>
  <c r="D1521" i="5"/>
  <c r="H1521" i="5"/>
  <c r="AA1521" i="5"/>
  <c r="K1521" i="5"/>
  <c r="L1521" i="5"/>
  <c r="N1521" i="5"/>
  <c r="P1521" i="5"/>
  <c r="Q1521" i="5"/>
  <c r="T1521" i="5"/>
  <c r="Y1521" i="5"/>
  <c r="AF1521" i="5"/>
  <c r="A1522" i="5"/>
  <c r="I1522" i="5"/>
  <c r="B1522" i="5"/>
  <c r="AB1522" i="5"/>
  <c r="S1522" i="5"/>
  <c r="R1522" i="5"/>
  <c r="C1522" i="5"/>
  <c r="AC1522" i="5"/>
  <c r="D1522" i="5"/>
  <c r="H1522" i="5"/>
  <c r="AA1522" i="5"/>
  <c r="K1522" i="5"/>
  <c r="L1522" i="5"/>
  <c r="N1522" i="5"/>
  <c r="P1522" i="5"/>
  <c r="Q1522" i="5"/>
  <c r="T1522" i="5"/>
  <c r="Y1522" i="5"/>
  <c r="AF1522" i="5"/>
  <c r="A1523" i="5"/>
  <c r="I1523" i="5"/>
  <c r="B1523" i="5"/>
  <c r="AB1523" i="5"/>
  <c r="S1523" i="5"/>
  <c r="R1523" i="5"/>
  <c r="C1523" i="5"/>
  <c r="AC1523" i="5"/>
  <c r="D1523" i="5"/>
  <c r="H1523" i="5"/>
  <c r="AA1523" i="5"/>
  <c r="K1523" i="5"/>
  <c r="L1523" i="5"/>
  <c r="N1523" i="5"/>
  <c r="P1523" i="5"/>
  <c r="Q1523" i="5"/>
  <c r="T1523" i="5"/>
  <c r="Y1523" i="5"/>
  <c r="AF1523" i="5"/>
  <c r="A1524" i="5"/>
  <c r="I1524" i="5"/>
  <c r="B1524" i="5"/>
  <c r="AB1524" i="5"/>
  <c r="S1524" i="5"/>
  <c r="R1524" i="5"/>
  <c r="C1524" i="5"/>
  <c r="AC1524" i="5"/>
  <c r="D1524" i="5"/>
  <c r="H1524" i="5"/>
  <c r="AA1524" i="5"/>
  <c r="K1524" i="5"/>
  <c r="L1524" i="5"/>
  <c r="N1524" i="5"/>
  <c r="P1524" i="5"/>
  <c r="Q1524" i="5"/>
  <c r="T1524" i="5"/>
  <c r="Y1524" i="5"/>
  <c r="AF1524" i="5"/>
  <c r="A1525" i="5"/>
  <c r="I1525" i="5"/>
  <c r="B1525" i="5"/>
  <c r="AB1525" i="5"/>
  <c r="S1525" i="5"/>
  <c r="R1525" i="5"/>
  <c r="C1525" i="5"/>
  <c r="AC1525" i="5"/>
  <c r="D1525" i="5"/>
  <c r="H1525" i="5"/>
  <c r="AA1525" i="5"/>
  <c r="K1525" i="5"/>
  <c r="L1525" i="5"/>
  <c r="N1525" i="5"/>
  <c r="P1525" i="5"/>
  <c r="Q1525" i="5"/>
  <c r="T1525" i="5"/>
  <c r="Y1525" i="5"/>
  <c r="AF1525" i="5"/>
  <c r="A1526" i="5"/>
  <c r="I1526" i="5"/>
  <c r="B1526" i="5"/>
  <c r="AB1526" i="5"/>
  <c r="S1526" i="5"/>
  <c r="R1526" i="5"/>
  <c r="C1526" i="5"/>
  <c r="AC1526" i="5"/>
  <c r="D1526" i="5"/>
  <c r="H1526" i="5"/>
  <c r="AA1526" i="5"/>
  <c r="K1526" i="5"/>
  <c r="L1526" i="5"/>
  <c r="N1526" i="5"/>
  <c r="P1526" i="5"/>
  <c r="Q1526" i="5"/>
  <c r="T1526" i="5"/>
  <c r="Y1526" i="5"/>
  <c r="AF1526" i="5"/>
  <c r="A1527" i="5"/>
  <c r="I1527" i="5"/>
  <c r="B1527" i="5"/>
  <c r="AB1527" i="5"/>
  <c r="S1527" i="5"/>
  <c r="R1527" i="5"/>
  <c r="C1527" i="5"/>
  <c r="AC1527" i="5"/>
  <c r="D1527" i="5"/>
  <c r="H1527" i="5"/>
  <c r="AA1527" i="5"/>
  <c r="K1527" i="5"/>
  <c r="L1527" i="5"/>
  <c r="N1527" i="5"/>
  <c r="P1527" i="5"/>
  <c r="Q1527" i="5"/>
  <c r="T1527" i="5"/>
  <c r="Y1527" i="5"/>
  <c r="AF1527" i="5"/>
  <c r="A1528" i="5"/>
  <c r="I1528" i="5"/>
  <c r="B1528" i="5"/>
  <c r="AB1528" i="5"/>
  <c r="S1528" i="5"/>
  <c r="R1528" i="5"/>
  <c r="C1528" i="5"/>
  <c r="AC1528" i="5"/>
  <c r="D1528" i="5"/>
  <c r="H1528" i="5"/>
  <c r="AA1528" i="5"/>
  <c r="K1528" i="5"/>
  <c r="L1528" i="5"/>
  <c r="N1528" i="5"/>
  <c r="P1528" i="5"/>
  <c r="Q1528" i="5"/>
  <c r="T1528" i="5"/>
  <c r="Y1528" i="5"/>
  <c r="AF1528" i="5"/>
  <c r="A1529" i="5"/>
  <c r="I1529" i="5"/>
  <c r="B1529" i="5"/>
  <c r="AB1529" i="5"/>
  <c r="S1529" i="5"/>
  <c r="R1529" i="5"/>
  <c r="C1529" i="5"/>
  <c r="AC1529" i="5"/>
  <c r="D1529" i="5"/>
  <c r="H1529" i="5"/>
  <c r="AA1529" i="5"/>
  <c r="K1529" i="5"/>
  <c r="L1529" i="5"/>
  <c r="N1529" i="5"/>
  <c r="P1529" i="5"/>
  <c r="Q1529" i="5"/>
  <c r="T1529" i="5"/>
  <c r="Y1529" i="5"/>
  <c r="AF1529" i="5"/>
  <c r="A1530" i="5"/>
  <c r="I1530" i="5"/>
  <c r="B1530" i="5"/>
  <c r="AB1530" i="5"/>
  <c r="S1530" i="5"/>
  <c r="R1530" i="5"/>
  <c r="C1530" i="5"/>
  <c r="AC1530" i="5"/>
  <c r="D1530" i="5"/>
  <c r="H1530" i="5"/>
  <c r="AA1530" i="5"/>
  <c r="K1530" i="5"/>
  <c r="L1530" i="5"/>
  <c r="N1530" i="5"/>
  <c r="P1530" i="5"/>
  <c r="Q1530" i="5"/>
  <c r="T1530" i="5"/>
  <c r="Y1530" i="5"/>
  <c r="AF1530" i="5"/>
  <c r="A1531" i="5"/>
  <c r="I1531" i="5"/>
  <c r="B1531" i="5"/>
  <c r="AB1531" i="5"/>
  <c r="S1531" i="5"/>
  <c r="R1531" i="5"/>
  <c r="C1531" i="5"/>
  <c r="AC1531" i="5"/>
  <c r="D1531" i="5"/>
  <c r="H1531" i="5"/>
  <c r="AA1531" i="5"/>
  <c r="K1531" i="5"/>
  <c r="L1531" i="5"/>
  <c r="N1531" i="5"/>
  <c r="P1531" i="5"/>
  <c r="Q1531" i="5"/>
  <c r="T1531" i="5"/>
  <c r="Y1531" i="5"/>
  <c r="AF1531" i="5"/>
  <c r="A1532" i="5"/>
  <c r="I1532" i="5"/>
  <c r="B1532" i="5"/>
  <c r="AB1532" i="5"/>
  <c r="S1532" i="5"/>
  <c r="R1532" i="5"/>
  <c r="C1532" i="5"/>
  <c r="AC1532" i="5"/>
  <c r="D1532" i="5"/>
  <c r="H1532" i="5"/>
  <c r="AA1532" i="5"/>
  <c r="K1532" i="5"/>
  <c r="L1532" i="5"/>
  <c r="N1532" i="5"/>
  <c r="P1532" i="5"/>
  <c r="Q1532" i="5"/>
  <c r="T1532" i="5"/>
  <c r="Y1532" i="5"/>
  <c r="AF1532" i="5"/>
  <c r="A1533" i="5"/>
  <c r="I1533" i="5"/>
  <c r="B1533" i="5"/>
  <c r="AB1533" i="5"/>
  <c r="S1533" i="5"/>
  <c r="R1533" i="5"/>
  <c r="C1533" i="5"/>
  <c r="AC1533" i="5"/>
  <c r="D1533" i="5"/>
  <c r="H1533" i="5"/>
  <c r="AA1533" i="5"/>
  <c r="K1533" i="5"/>
  <c r="L1533" i="5"/>
  <c r="N1533" i="5"/>
  <c r="P1533" i="5"/>
  <c r="Q1533" i="5"/>
  <c r="T1533" i="5"/>
  <c r="Y1533" i="5"/>
  <c r="AF1533" i="5"/>
  <c r="A1534" i="5"/>
  <c r="I1534" i="5"/>
  <c r="B1534" i="5"/>
  <c r="AB1534" i="5"/>
  <c r="S1534" i="5"/>
  <c r="R1534" i="5"/>
  <c r="C1534" i="5"/>
  <c r="AC1534" i="5"/>
  <c r="D1534" i="5"/>
  <c r="H1534" i="5"/>
  <c r="AA1534" i="5"/>
  <c r="K1534" i="5"/>
  <c r="L1534" i="5"/>
  <c r="N1534" i="5"/>
  <c r="P1534" i="5"/>
  <c r="Q1534" i="5"/>
  <c r="T1534" i="5"/>
  <c r="Y1534" i="5"/>
  <c r="AF1534" i="5"/>
  <c r="A1535" i="5"/>
  <c r="I1535" i="5"/>
  <c r="B1535" i="5"/>
  <c r="AB1535" i="5"/>
  <c r="S1535" i="5"/>
  <c r="R1535" i="5"/>
  <c r="C1535" i="5"/>
  <c r="AC1535" i="5"/>
  <c r="D1535" i="5"/>
  <c r="H1535" i="5"/>
  <c r="AA1535" i="5"/>
  <c r="K1535" i="5"/>
  <c r="L1535" i="5"/>
  <c r="N1535" i="5"/>
  <c r="P1535" i="5"/>
  <c r="Q1535" i="5"/>
  <c r="T1535" i="5"/>
  <c r="Y1535" i="5"/>
  <c r="AF1535" i="5"/>
  <c r="A1536" i="5"/>
  <c r="I1536" i="5"/>
  <c r="B1536" i="5"/>
  <c r="AB1536" i="5"/>
  <c r="S1536" i="5"/>
  <c r="R1536" i="5"/>
  <c r="C1536" i="5"/>
  <c r="AC1536" i="5"/>
  <c r="D1536" i="5"/>
  <c r="H1536" i="5"/>
  <c r="AA1536" i="5"/>
  <c r="K1536" i="5"/>
  <c r="L1536" i="5"/>
  <c r="N1536" i="5"/>
  <c r="P1536" i="5"/>
  <c r="Q1536" i="5"/>
  <c r="T1536" i="5"/>
  <c r="Y1536" i="5"/>
  <c r="AF1536" i="5"/>
  <c r="A1537" i="5"/>
  <c r="I1537" i="5"/>
  <c r="B1537" i="5"/>
  <c r="AB1537" i="5"/>
  <c r="S1537" i="5"/>
  <c r="R1537" i="5"/>
  <c r="C1537" i="5"/>
  <c r="AC1537" i="5"/>
  <c r="D1537" i="5"/>
  <c r="H1537" i="5"/>
  <c r="AA1537" i="5"/>
  <c r="K1537" i="5"/>
  <c r="L1537" i="5"/>
  <c r="N1537" i="5"/>
  <c r="P1537" i="5"/>
  <c r="Q1537" i="5"/>
  <c r="T1537" i="5"/>
  <c r="Y1537" i="5"/>
  <c r="AF1537" i="5"/>
  <c r="A1538" i="5"/>
  <c r="I1538" i="5"/>
  <c r="B1538" i="5"/>
  <c r="AB1538" i="5"/>
  <c r="S1538" i="5"/>
  <c r="R1538" i="5"/>
  <c r="C1538" i="5"/>
  <c r="AC1538" i="5"/>
  <c r="D1538" i="5"/>
  <c r="H1538" i="5"/>
  <c r="AA1538" i="5"/>
  <c r="K1538" i="5"/>
  <c r="L1538" i="5"/>
  <c r="N1538" i="5"/>
  <c r="P1538" i="5"/>
  <c r="Q1538" i="5"/>
  <c r="T1538" i="5"/>
  <c r="Y1538" i="5"/>
  <c r="AF1538" i="5"/>
  <c r="A1539" i="5"/>
  <c r="I1539" i="5"/>
  <c r="B1539" i="5"/>
  <c r="AB1539" i="5"/>
  <c r="S1539" i="5"/>
  <c r="R1539" i="5"/>
  <c r="C1539" i="5"/>
  <c r="AC1539" i="5"/>
  <c r="D1539" i="5"/>
  <c r="H1539" i="5"/>
  <c r="AA1539" i="5"/>
  <c r="K1539" i="5"/>
  <c r="L1539" i="5"/>
  <c r="N1539" i="5"/>
  <c r="P1539" i="5"/>
  <c r="Q1539" i="5"/>
  <c r="T1539" i="5"/>
  <c r="Y1539" i="5"/>
  <c r="AF1539" i="5"/>
  <c r="A1540" i="5"/>
  <c r="I1540" i="5"/>
  <c r="B1540" i="5"/>
  <c r="AB1540" i="5"/>
  <c r="S1540" i="5"/>
  <c r="R1540" i="5"/>
  <c r="C1540" i="5"/>
  <c r="AC1540" i="5"/>
  <c r="D1540" i="5"/>
  <c r="H1540" i="5"/>
  <c r="AA1540" i="5"/>
  <c r="K1540" i="5"/>
  <c r="L1540" i="5"/>
  <c r="N1540" i="5"/>
  <c r="P1540" i="5"/>
  <c r="Q1540" i="5"/>
  <c r="T1540" i="5"/>
  <c r="Y1540" i="5"/>
  <c r="AF1540" i="5"/>
  <c r="A1541" i="5"/>
  <c r="I1541" i="5"/>
  <c r="B1541" i="5"/>
  <c r="AB1541" i="5"/>
  <c r="S1541" i="5"/>
  <c r="R1541" i="5"/>
  <c r="C1541" i="5"/>
  <c r="AC1541" i="5"/>
  <c r="D1541" i="5"/>
  <c r="H1541" i="5"/>
  <c r="AA1541" i="5"/>
  <c r="K1541" i="5"/>
  <c r="L1541" i="5"/>
  <c r="N1541" i="5"/>
  <c r="P1541" i="5"/>
  <c r="Q1541" i="5"/>
  <c r="T1541" i="5"/>
  <c r="Y1541" i="5"/>
  <c r="AF1541" i="5"/>
  <c r="A1542" i="5"/>
  <c r="I1542" i="5"/>
  <c r="B1542" i="5"/>
  <c r="AB1542" i="5"/>
  <c r="S1542" i="5"/>
  <c r="R1542" i="5"/>
  <c r="C1542" i="5"/>
  <c r="AC1542" i="5"/>
  <c r="D1542" i="5"/>
  <c r="H1542" i="5"/>
  <c r="AA1542" i="5"/>
  <c r="K1542" i="5"/>
  <c r="L1542" i="5"/>
  <c r="N1542" i="5"/>
  <c r="P1542" i="5"/>
  <c r="Q1542" i="5"/>
  <c r="T1542" i="5"/>
  <c r="Y1542" i="5"/>
  <c r="AF1542" i="5"/>
  <c r="A1543" i="5"/>
  <c r="I1543" i="5"/>
  <c r="B1543" i="5"/>
  <c r="AB1543" i="5"/>
  <c r="S1543" i="5"/>
  <c r="R1543" i="5"/>
  <c r="C1543" i="5"/>
  <c r="AC1543" i="5"/>
  <c r="D1543" i="5"/>
  <c r="H1543" i="5"/>
  <c r="AA1543" i="5"/>
  <c r="K1543" i="5"/>
  <c r="L1543" i="5"/>
  <c r="N1543" i="5"/>
  <c r="P1543" i="5"/>
  <c r="Q1543" i="5"/>
  <c r="T1543" i="5"/>
  <c r="Y1543" i="5"/>
  <c r="AF1543" i="5"/>
  <c r="A1544" i="5"/>
  <c r="I1544" i="5"/>
  <c r="B1544" i="5"/>
  <c r="AB1544" i="5"/>
  <c r="S1544" i="5"/>
  <c r="R1544" i="5"/>
  <c r="C1544" i="5"/>
  <c r="AC1544" i="5"/>
  <c r="D1544" i="5"/>
  <c r="H1544" i="5"/>
  <c r="AA1544" i="5"/>
  <c r="K1544" i="5"/>
  <c r="L1544" i="5"/>
  <c r="N1544" i="5"/>
  <c r="P1544" i="5"/>
  <c r="Q1544" i="5"/>
  <c r="T1544" i="5"/>
  <c r="Y1544" i="5"/>
  <c r="AF1544" i="5"/>
  <c r="A1545" i="5"/>
  <c r="I1545" i="5"/>
  <c r="B1545" i="5"/>
  <c r="AB1545" i="5"/>
  <c r="S1545" i="5"/>
  <c r="R1545" i="5"/>
  <c r="C1545" i="5"/>
  <c r="AC1545" i="5"/>
  <c r="D1545" i="5"/>
  <c r="H1545" i="5"/>
  <c r="AA1545" i="5"/>
  <c r="K1545" i="5"/>
  <c r="L1545" i="5"/>
  <c r="N1545" i="5"/>
  <c r="P1545" i="5"/>
  <c r="Q1545" i="5"/>
  <c r="T1545" i="5"/>
  <c r="Y1545" i="5"/>
  <c r="AF1545" i="5"/>
  <c r="A1546" i="5"/>
  <c r="I1546" i="5"/>
  <c r="B1546" i="5"/>
  <c r="AB1546" i="5"/>
  <c r="S1546" i="5"/>
  <c r="R1546" i="5"/>
  <c r="C1546" i="5"/>
  <c r="AC1546" i="5"/>
  <c r="D1546" i="5"/>
  <c r="H1546" i="5"/>
  <c r="AA1546" i="5"/>
  <c r="K1546" i="5"/>
  <c r="L1546" i="5"/>
  <c r="N1546" i="5"/>
  <c r="P1546" i="5"/>
  <c r="Q1546" i="5"/>
  <c r="T1546" i="5"/>
  <c r="Y1546" i="5"/>
  <c r="AF1546" i="5"/>
  <c r="A1547" i="5"/>
  <c r="I1547" i="5"/>
  <c r="B1547" i="5"/>
  <c r="Y1547" i="5"/>
  <c r="S1547" i="5"/>
  <c r="R1547" i="5"/>
  <c r="C1547" i="5"/>
  <c r="D1547" i="5"/>
  <c r="H1547" i="5"/>
  <c r="K1547" i="5"/>
  <c r="L1547" i="5"/>
  <c r="N1547" i="5"/>
  <c r="P1547" i="5"/>
  <c r="Q1547" i="5"/>
  <c r="T1547" i="5"/>
  <c r="AA1547" i="5"/>
  <c r="AB1547" i="5"/>
  <c r="AC1547" i="5"/>
  <c r="AF1547" i="5"/>
  <c r="A1548" i="5"/>
  <c r="I1548" i="5"/>
  <c r="B1548" i="5"/>
  <c r="Y1548" i="5"/>
  <c r="S1548" i="5"/>
  <c r="R1548" i="5"/>
  <c r="C1548" i="5"/>
  <c r="D1548" i="5"/>
  <c r="H1548" i="5"/>
  <c r="K1548" i="5"/>
  <c r="L1548" i="5"/>
  <c r="N1548" i="5"/>
  <c r="P1548" i="5"/>
  <c r="Q1548" i="5"/>
  <c r="T1548" i="5"/>
  <c r="AA1548" i="5"/>
  <c r="AB1548" i="5"/>
  <c r="AC1548" i="5"/>
  <c r="AF1548" i="5"/>
  <c r="A1549" i="5"/>
  <c r="I1549" i="5"/>
  <c r="B1549" i="5"/>
  <c r="Y1549" i="5"/>
  <c r="S1549" i="5"/>
  <c r="R1549" i="5"/>
  <c r="C1549" i="5"/>
  <c r="D1549" i="5"/>
  <c r="H1549" i="5"/>
  <c r="K1549" i="5"/>
  <c r="L1549" i="5"/>
  <c r="N1549" i="5"/>
  <c r="P1549" i="5"/>
  <c r="Q1549" i="5"/>
  <c r="T1549" i="5"/>
  <c r="AA1549" i="5"/>
  <c r="AB1549" i="5"/>
  <c r="AC1549" i="5"/>
  <c r="AF1549" i="5"/>
  <c r="A1550" i="5"/>
  <c r="I1550" i="5"/>
  <c r="B1550" i="5"/>
  <c r="Y1550" i="5"/>
  <c r="S1550" i="5"/>
  <c r="R1550" i="5"/>
  <c r="C1550" i="5"/>
  <c r="D1550" i="5"/>
  <c r="H1550" i="5"/>
  <c r="K1550" i="5"/>
  <c r="L1550" i="5"/>
  <c r="N1550" i="5"/>
  <c r="P1550" i="5"/>
  <c r="Q1550" i="5"/>
  <c r="T1550" i="5"/>
  <c r="AA1550" i="5"/>
  <c r="AB1550" i="5"/>
  <c r="AC1550" i="5"/>
  <c r="AF1550" i="5"/>
  <c r="A1551" i="5"/>
  <c r="I1551" i="5"/>
  <c r="B1551" i="5"/>
  <c r="Y1551" i="5"/>
  <c r="S1551" i="5"/>
  <c r="R1551" i="5"/>
  <c r="C1551" i="5"/>
  <c r="D1551" i="5"/>
  <c r="H1551" i="5"/>
  <c r="K1551" i="5"/>
  <c r="L1551" i="5"/>
  <c r="N1551" i="5"/>
  <c r="P1551" i="5"/>
  <c r="Q1551" i="5"/>
  <c r="T1551" i="5"/>
  <c r="AA1551" i="5"/>
  <c r="AB1551" i="5"/>
  <c r="AC1551" i="5"/>
  <c r="AF1551" i="5"/>
  <c r="A1552" i="5"/>
  <c r="I1552" i="5"/>
  <c r="B1552" i="5"/>
  <c r="Y1552" i="5"/>
  <c r="S1552" i="5"/>
  <c r="R1552" i="5"/>
  <c r="C1552" i="5"/>
  <c r="D1552" i="5"/>
  <c r="H1552" i="5"/>
  <c r="K1552" i="5"/>
  <c r="L1552" i="5"/>
  <c r="N1552" i="5"/>
  <c r="P1552" i="5"/>
  <c r="Q1552" i="5"/>
  <c r="T1552" i="5"/>
  <c r="AA1552" i="5"/>
  <c r="AB1552" i="5"/>
  <c r="AC1552" i="5"/>
  <c r="AF1552" i="5"/>
  <c r="A1553" i="5"/>
  <c r="I1553" i="5"/>
  <c r="B1553" i="5"/>
  <c r="Y1553" i="5"/>
  <c r="S1553" i="5"/>
  <c r="R1553" i="5"/>
  <c r="C1553" i="5"/>
  <c r="D1553" i="5"/>
  <c r="H1553" i="5"/>
  <c r="K1553" i="5"/>
  <c r="L1553" i="5"/>
  <c r="N1553" i="5"/>
  <c r="P1553" i="5"/>
  <c r="Q1553" i="5"/>
  <c r="T1553" i="5"/>
  <c r="AA1553" i="5"/>
  <c r="AB1553" i="5"/>
  <c r="AC1553" i="5"/>
  <c r="AF1553" i="5"/>
  <c r="A1554" i="5"/>
  <c r="I1554" i="5"/>
  <c r="B1554" i="5"/>
  <c r="Y1554" i="5"/>
  <c r="S1554" i="5"/>
  <c r="R1554" i="5"/>
  <c r="C1554" i="5"/>
  <c r="D1554" i="5"/>
  <c r="H1554" i="5"/>
  <c r="K1554" i="5"/>
  <c r="L1554" i="5"/>
  <c r="N1554" i="5"/>
  <c r="P1554" i="5"/>
  <c r="Q1554" i="5"/>
  <c r="T1554" i="5"/>
  <c r="AA1554" i="5"/>
  <c r="AB1554" i="5"/>
  <c r="AC1554" i="5"/>
  <c r="AF1554" i="5"/>
  <c r="A1555" i="5"/>
  <c r="I1555" i="5"/>
  <c r="B1555" i="5"/>
  <c r="Y1555" i="5"/>
  <c r="S1555" i="5"/>
  <c r="R1555" i="5"/>
  <c r="C1555" i="5"/>
  <c r="D1555" i="5"/>
  <c r="H1555" i="5"/>
  <c r="K1555" i="5"/>
  <c r="L1555" i="5"/>
  <c r="N1555" i="5"/>
  <c r="P1555" i="5"/>
  <c r="Q1555" i="5"/>
  <c r="T1555" i="5"/>
  <c r="AA1555" i="5"/>
  <c r="AB1555" i="5"/>
  <c r="AC1555" i="5"/>
  <c r="AF1555" i="5"/>
  <c r="A1556" i="5"/>
  <c r="I1556" i="5"/>
  <c r="B1556" i="5"/>
  <c r="Y1556" i="5"/>
  <c r="S1556" i="5"/>
  <c r="R1556" i="5"/>
  <c r="C1556" i="5"/>
  <c r="D1556" i="5"/>
  <c r="H1556" i="5"/>
  <c r="K1556" i="5"/>
  <c r="L1556" i="5"/>
  <c r="N1556" i="5"/>
  <c r="P1556" i="5"/>
  <c r="Q1556" i="5"/>
  <c r="T1556" i="5"/>
  <c r="AA1556" i="5"/>
  <c r="AB1556" i="5"/>
  <c r="AC1556" i="5"/>
  <c r="AF1556" i="5"/>
  <c r="A1557" i="5"/>
  <c r="I1557" i="5"/>
  <c r="B1557" i="5"/>
  <c r="AB1557" i="5"/>
  <c r="S1557" i="5"/>
  <c r="R1557" i="5"/>
  <c r="C1557" i="5"/>
  <c r="AC1557" i="5"/>
  <c r="D1557" i="5"/>
  <c r="H1557" i="5"/>
  <c r="AA1557" i="5"/>
  <c r="K1557" i="5"/>
  <c r="L1557" i="5"/>
  <c r="N1557" i="5"/>
  <c r="P1557" i="5"/>
  <c r="Q1557" i="5"/>
  <c r="T1557" i="5"/>
  <c r="Y1557" i="5"/>
  <c r="AF1557" i="5"/>
  <c r="A1558" i="5"/>
  <c r="I1558" i="5"/>
  <c r="B1558" i="5"/>
  <c r="AB1558" i="5"/>
  <c r="S1558" i="5"/>
  <c r="R1558" i="5"/>
  <c r="C1558" i="5"/>
  <c r="AC1558" i="5"/>
  <c r="D1558" i="5"/>
  <c r="H1558" i="5"/>
  <c r="AA1558" i="5"/>
  <c r="K1558" i="5"/>
  <c r="L1558" i="5"/>
  <c r="N1558" i="5"/>
  <c r="P1558" i="5"/>
  <c r="Q1558" i="5"/>
  <c r="T1558" i="5"/>
  <c r="Y1558" i="5"/>
  <c r="AF1558" i="5"/>
  <c r="A1559" i="5"/>
  <c r="I1559" i="5"/>
  <c r="B1559" i="5"/>
  <c r="AB1559" i="5"/>
  <c r="S1559" i="5"/>
  <c r="R1559" i="5"/>
  <c r="C1559" i="5"/>
  <c r="AC1559" i="5"/>
  <c r="D1559" i="5"/>
  <c r="H1559" i="5"/>
  <c r="AA1559" i="5"/>
  <c r="K1559" i="5"/>
  <c r="L1559" i="5"/>
  <c r="N1559" i="5"/>
  <c r="P1559" i="5"/>
  <c r="Q1559" i="5"/>
  <c r="T1559" i="5"/>
  <c r="Y1559" i="5"/>
  <c r="AF1559" i="5"/>
  <c r="A1560" i="5"/>
  <c r="I1560" i="5"/>
  <c r="B1560" i="5"/>
  <c r="AB1560" i="5"/>
  <c r="S1560" i="5"/>
  <c r="R1560" i="5"/>
  <c r="C1560" i="5"/>
  <c r="AC1560" i="5"/>
  <c r="D1560" i="5"/>
  <c r="H1560" i="5"/>
  <c r="AA1560" i="5"/>
  <c r="K1560" i="5"/>
  <c r="L1560" i="5"/>
  <c r="N1560" i="5"/>
  <c r="P1560" i="5"/>
  <c r="Q1560" i="5"/>
  <c r="T1560" i="5"/>
  <c r="Y1560" i="5"/>
  <c r="AF1560" i="5"/>
  <c r="A1561" i="5"/>
  <c r="I1561" i="5"/>
  <c r="B1561" i="5"/>
  <c r="AB1561" i="5"/>
  <c r="S1561" i="5"/>
  <c r="R1561" i="5"/>
  <c r="C1561" i="5"/>
  <c r="AC1561" i="5"/>
  <c r="D1561" i="5"/>
  <c r="H1561" i="5"/>
  <c r="AA1561" i="5"/>
  <c r="K1561" i="5"/>
  <c r="L1561" i="5"/>
  <c r="N1561" i="5"/>
  <c r="P1561" i="5"/>
  <c r="Q1561" i="5"/>
  <c r="T1561" i="5"/>
  <c r="Y1561" i="5"/>
  <c r="AF1561" i="5"/>
  <c r="A1562" i="5"/>
  <c r="I1562" i="5"/>
  <c r="B1562" i="5"/>
  <c r="Y1562" i="5"/>
  <c r="S1562" i="5"/>
  <c r="R1562" i="5"/>
  <c r="C1562" i="5"/>
  <c r="D1562" i="5"/>
  <c r="H1562" i="5"/>
  <c r="K1562" i="5"/>
  <c r="L1562" i="5"/>
  <c r="N1562" i="5"/>
  <c r="P1562" i="5"/>
  <c r="Q1562" i="5"/>
  <c r="T1562" i="5"/>
  <c r="AA1562" i="5"/>
  <c r="AB1562" i="5"/>
  <c r="AC1562" i="5"/>
  <c r="AF1562" i="5"/>
  <c r="A1563" i="5"/>
  <c r="I1563" i="5"/>
  <c r="B1563" i="5"/>
  <c r="Y1563" i="5"/>
  <c r="S1563" i="5"/>
  <c r="R1563" i="5"/>
  <c r="C1563" i="5"/>
  <c r="D1563" i="5"/>
  <c r="H1563" i="5"/>
  <c r="K1563" i="5"/>
  <c r="L1563" i="5"/>
  <c r="N1563" i="5"/>
  <c r="P1563" i="5"/>
  <c r="Q1563" i="5"/>
  <c r="T1563" i="5"/>
  <c r="AA1563" i="5"/>
  <c r="AB1563" i="5"/>
  <c r="AC1563" i="5"/>
  <c r="AF1563" i="5"/>
  <c r="A1564" i="5"/>
  <c r="I1564" i="5"/>
  <c r="B1564" i="5"/>
  <c r="Y1564" i="5"/>
  <c r="S1564" i="5"/>
  <c r="R1564" i="5"/>
  <c r="C1564" i="5"/>
  <c r="D1564" i="5"/>
  <c r="H1564" i="5"/>
  <c r="K1564" i="5"/>
  <c r="L1564" i="5"/>
  <c r="N1564" i="5"/>
  <c r="P1564" i="5"/>
  <c r="Q1564" i="5"/>
  <c r="T1564" i="5"/>
  <c r="AA1564" i="5"/>
  <c r="AB1564" i="5"/>
  <c r="AC1564" i="5"/>
  <c r="AF1564" i="5"/>
  <c r="A1565" i="5"/>
  <c r="I1565" i="5"/>
  <c r="B1565" i="5"/>
  <c r="Y1565" i="5"/>
  <c r="S1565" i="5"/>
  <c r="R1565" i="5"/>
  <c r="C1565" i="5"/>
  <c r="D1565" i="5"/>
  <c r="H1565" i="5"/>
  <c r="K1565" i="5"/>
  <c r="L1565" i="5"/>
  <c r="N1565" i="5"/>
  <c r="P1565" i="5"/>
  <c r="Q1565" i="5"/>
  <c r="T1565" i="5"/>
  <c r="AA1565" i="5"/>
  <c r="AB1565" i="5"/>
  <c r="AC1565" i="5"/>
  <c r="AF1565" i="5"/>
  <c r="A1566" i="5"/>
  <c r="I1566" i="5"/>
  <c r="B1566" i="5"/>
  <c r="Y1566" i="5"/>
  <c r="S1566" i="5"/>
  <c r="R1566" i="5"/>
  <c r="C1566" i="5"/>
  <c r="D1566" i="5"/>
  <c r="H1566" i="5"/>
  <c r="K1566" i="5"/>
  <c r="L1566" i="5"/>
  <c r="N1566" i="5"/>
  <c r="P1566" i="5"/>
  <c r="Q1566" i="5"/>
  <c r="T1566" i="5"/>
  <c r="AA1566" i="5"/>
  <c r="AB1566" i="5"/>
  <c r="AC1566" i="5"/>
  <c r="AF1566" i="5"/>
  <c r="A1567" i="5"/>
  <c r="I1567" i="5"/>
  <c r="B1567" i="5"/>
  <c r="Y1567" i="5"/>
  <c r="S1567" i="5"/>
  <c r="R1567" i="5"/>
  <c r="C1567" i="5"/>
  <c r="D1567" i="5"/>
  <c r="H1567" i="5"/>
  <c r="K1567" i="5"/>
  <c r="L1567" i="5"/>
  <c r="N1567" i="5"/>
  <c r="P1567" i="5"/>
  <c r="Q1567" i="5"/>
  <c r="T1567" i="5"/>
  <c r="AA1567" i="5"/>
  <c r="AB1567" i="5"/>
  <c r="AC1567" i="5"/>
  <c r="AF1567" i="5"/>
  <c r="A1568" i="5"/>
  <c r="I1568" i="5"/>
  <c r="B1568" i="5"/>
  <c r="Y1568" i="5"/>
  <c r="S1568" i="5"/>
  <c r="R1568" i="5"/>
  <c r="C1568" i="5"/>
  <c r="D1568" i="5"/>
  <c r="H1568" i="5"/>
  <c r="K1568" i="5"/>
  <c r="L1568" i="5"/>
  <c r="N1568" i="5"/>
  <c r="P1568" i="5"/>
  <c r="Q1568" i="5"/>
  <c r="T1568" i="5"/>
  <c r="AA1568" i="5"/>
  <c r="AB1568" i="5"/>
  <c r="AC1568" i="5"/>
  <c r="AF1568" i="5"/>
  <c r="A1569" i="5"/>
  <c r="I1569" i="5"/>
  <c r="B1569" i="5"/>
  <c r="Y1569" i="5"/>
  <c r="S1569" i="5"/>
  <c r="R1569" i="5"/>
  <c r="C1569" i="5"/>
  <c r="D1569" i="5"/>
  <c r="H1569" i="5"/>
  <c r="K1569" i="5"/>
  <c r="L1569" i="5"/>
  <c r="N1569" i="5"/>
  <c r="P1569" i="5"/>
  <c r="Q1569" i="5"/>
  <c r="T1569" i="5"/>
  <c r="AA1569" i="5"/>
  <c r="AB1569" i="5"/>
  <c r="AC1569" i="5"/>
  <c r="AF1569" i="5"/>
  <c r="A1570" i="5"/>
  <c r="I1570" i="5"/>
  <c r="B1570" i="5"/>
  <c r="Y1570" i="5"/>
  <c r="S1570" i="5"/>
  <c r="R1570" i="5"/>
  <c r="C1570" i="5"/>
  <c r="D1570" i="5"/>
  <c r="H1570" i="5"/>
  <c r="K1570" i="5"/>
  <c r="L1570" i="5"/>
  <c r="N1570" i="5"/>
  <c r="P1570" i="5"/>
  <c r="Q1570" i="5"/>
  <c r="T1570" i="5"/>
  <c r="AA1570" i="5"/>
  <c r="AB1570" i="5"/>
  <c r="AC1570" i="5"/>
  <c r="AF1570" i="5"/>
  <c r="A1571" i="5"/>
  <c r="I1571" i="5"/>
  <c r="B1571" i="5"/>
  <c r="Y1571" i="5"/>
  <c r="S1571" i="5"/>
  <c r="R1571" i="5"/>
  <c r="C1571" i="5"/>
  <c r="D1571" i="5"/>
  <c r="H1571" i="5"/>
  <c r="K1571" i="5"/>
  <c r="L1571" i="5"/>
  <c r="N1571" i="5"/>
  <c r="P1571" i="5"/>
  <c r="Q1571" i="5"/>
  <c r="T1571" i="5"/>
  <c r="AA1571" i="5"/>
  <c r="AB1571" i="5"/>
  <c r="AC1571" i="5"/>
  <c r="AF1571" i="5"/>
  <c r="A1572" i="5"/>
  <c r="I1572" i="5"/>
  <c r="B1572" i="5"/>
  <c r="Y1572" i="5"/>
  <c r="S1572" i="5"/>
  <c r="R1572" i="5"/>
  <c r="C1572" i="5"/>
  <c r="D1572" i="5"/>
  <c r="H1572" i="5"/>
  <c r="K1572" i="5"/>
  <c r="L1572" i="5"/>
  <c r="N1572" i="5"/>
  <c r="P1572" i="5"/>
  <c r="Q1572" i="5"/>
  <c r="T1572" i="5"/>
  <c r="AA1572" i="5"/>
  <c r="AB1572" i="5"/>
  <c r="AC1572" i="5"/>
  <c r="AF1572" i="5"/>
  <c r="A1573" i="5"/>
  <c r="I1573" i="5"/>
  <c r="B1573" i="5"/>
  <c r="Y1573" i="5"/>
  <c r="S1573" i="5"/>
  <c r="R1573" i="5"/>
  <c r="C1573" i="5"/>
  <c r="D1573" i="5"/>
  <c r="H1573" i="5"/>
  <c r="K1573" i="5"/>
  <c r="L1573" i="5"/>
  <c r="N1573" i="5"/>
  <c r="P1573" i="5"/>
  <c r="Q1573" i="5"/>
  <c r="T1573" i="5"/>
  <c r="AA1573" i="5"/>
  <c r="AB1573" i="5"/>
  <c r="AC1573" i="5"/>
  <c r="AF1573" i="5"/>
  <c r="A1574" i="5"/>
  <c r="I1574" i="5"/>
  <c r="B1574" i="5"/>
  <c r="Y1574" i="5"/>
  <c r="S1574" i="5"/>
  <c r="R1574" i="5"/>
  <c r="C1574" i="5"/>
  <c r="D1574" i="5"/>
  <c r="H1574" i="5"/>
  <c r="K1574" i="5"/>
  <c r="L1574" i="5"/>
  <c r="N1574" i="5"/>
  <c r="P1574" i="5"/>
  <c r="Q1574" i="5"/>
  <c r="T1574" i="5"/>
  <c r="AA1574" i="5"/>
  <c r="AB1574" i="5"/>
  <c r="AC1574" i="5"/>
  <c r="AF1574" i="5"/>
  <c r="A1575" i="5"/>
  <c r="I1575" i="5"/>
  <c r="B1575" i="5"/>
  <c r="Y1575" i="5"/>
  <c r="S1575" i="5"/>
  <c r="R1575" i="5"/>
  <c r="C1575" i="5"/>
  <c r="D1575" i="5"/>
  <c r="H1575" i="5"/>
  <c r="K1575" i="5"/>
  <c r="L1575" i="5"/>
  <c r="N1575" i="5"/>
  <c r="P1575" i="5"/>
  <c r="Q1575" i="5"/>
  <c r="T1575" i="5"/>
  <c r="AA1575" i="5"/>
  <c r="AB1575" i="5"/>
  <c r="AC1575" i="5"/>
  <c r="AF1575" i="5"/>
  <c r="A1576" i="5"/>
  <c r="I1576" i="5"/>
  <c r="B1576" i="5"/>
  <c r="Y1576" i="5"/>
  <c r="S1576" i="5"/>
  <c r="R1576" i="5"/>
  <c r="C1576" i="5"/>
  <c r="D1576" i="5"/>
  <c r="H1576" i="5"/>
  <c r="K1576" i="5"/>
  <c r="L1576" i="5"/>
  <c r="N1576" i="5"/>
  <c r="P1576" i="5"/>
  <c r="Q1576" i="5"/>
  <c r="T1576" i="5"/>
  <c r="AA1576" i="5"/>
  <c r="AB1576" i="5"/>
  <c r="AC1576" i="5"/>
  <c r="AF1576" i="5"/>
  <c r="A1577" i="5"/>
  <c r="I1577" i="5"/>
  <c r="B1577" i="5"/>
  <c r="AB1577" i="5"/>
  <c r="S1577" i="5"/>
  <c r="R1577" i="5"/>
  <c r="C1577" i="5"/>
  <c r="AC1577" i="5"/>
  <c r="D1577" i="5"/>
  <c r="H1577" i="5"/>
  <c r="AA1577" i="5"/>
  <c r="K1577" i="5"/>
  <c r="L1577" i="5"/>
  <c r="N1577" i="5"/>
  <c r="P1577" i="5"/>
  <c r="Q1577" i="5"/>
  <c r="T1577" i="5"/>
  <c r="Y1577" i="5"/>
  <c r="AF1577" i="5"/>
  <c r="A1578" i="5"/>
  <c r="I1578" i="5"/>
  <c r="B1578" i="5"/>
  <c r="AB1578" i="5"/>
  <c r="S1578" i="5"/>
  <c r="R1578" i="5"/>
  <c r="C1578" i="5"/>
  <c r="AC1578" i="5"/>
  <c r="D1578" i="5"/>
  <c r="H1578" i="5"/>
  <c r="AA1578" i="5"/>
  <c r="K1578" i="5"/>
  <c r="L1578" i="5"/>
  <c r="N1578" i="5"/>
  <c r="P1578" i="5"/>
  <c r="Q1578" i="5"/>
  <c r="T1578" i="5"/>
  <c r="Y1578" i="5"/>
  <c r="AF1578" i="5"/>
  <c r="A1579" i="5"/>
  <c r="I1579" i="5"/>
  <c r="B1579" i="5"/>
  <c r="Y1579" i="5"/>
  <c r="S1579" i="5"/>
  <c r="R1579" i="5"/>
  <c r="C1579" i="5"/>
  <c r="D1579" i="5"/>
  <c r="H1579" i="5"/>
  <c r="K1579" i="5"/>
  <c r="L1579" i="5"/>
  <c r="N1579" i="5"/>
  <c r="P1579" i="5"/>
  <c r="Q1579" i="5"/>
  <c r="T1579" i="5"/>
  <c r="AA1579" i="5"/>
  <c r="AB1579" i="5"/>
  <c r="AC1579" i="5"/>
  <c r="AF1579" i="5"/>
  <c r="A1580" i="5"/>
  <c r="I1580" i="5"/>
  <c r="B1580" i="5"/>
  <c r="Y1580" i="5"/>
  <c r="S1580" i="5"/>
  <c r="R1580" i="5"/>
  <c r="C1580" i="5"/>
  <c r="D1580" i="5"/>
  <c r="H1580" i="5"/>
  <c r="K1580" i="5"/>
  <c r="L1580" i="5"/>
  <c r="N1580" i="5"/>
  <c r="P1580" i="5"/>
  <c r="Q1580" i="5"/>
  <c r="T1580" i="5"/>
  <c r="AA1580" i="5"/>
  <c r="AB1580" i="5"/>
  <c r="AC1580" i="5"/>
  <c r="AF1580" i="5"/>
  <c r="A1581" i="5"/>
  <c r="I1581" i="5"/>
  <c r="B1581" i="5"/>
  <c r="AB1581" i="5"/>
  <c r="S1581" i="5"/>
  <c r="R1581" i="5"/>
  <c r="C1581" i="5"/>
  <c r="AC1581" i="5"/>
  <c r="D1581" i="5"/>
  <c r="H1581" i="5"/>
  <c r="AA1581" i="5"/>
  <c r="K1581" i="5"/>
  <c r="L1581" i="5"/>
  <c r="N1581" i="5"/>
  <c r="P1581" i="5"/>
  <c r="Q1581" i="5"/>
  <c r="T1581" i="5"/>
  <c r="Y1581" i="5"/>
  <c r="AF1581" i="5"/>
  <c r="A1582" i="5"/>
  <c r="I1582" i="5"/>
  <c r="B1582" i="5"/>
  <c r="AB1582" i="5"/>
  <c r="S1582" i="5"/>
  <c r="R1582" i="5"/>
  <c r="C1582" i="5"/>
  <c r="AC1582" i="5"/>
  <c r="D1582" i="5"/>
  <c r="H1582" i="5"/>
  <c r="AA1582" i="5"/>
  <c r="K1582" i="5"/>
  <c r="L1582" i="5"/>
  <c r="N1582" i="5"/>
  <c r="P1582" i="5"/>
  <c r="Q1582" i="5"/>
  <c r="T1582" i="5"/>
  <c r="Y1582" i="5"/>
  <c r="AF1582" i="5"/>
  <c r="A1583" i="5"/>
  <c r="I1583" i="5"/>
  <c r="B1583" i="5"/>
  <c r="AB1583" i="5"/>
  <c r="S1583" i="5"/>
  <c r="R1583" i="5"/>
  <c r="C1583" i="5"/>
  <c r="AC1583" i="5"/>
  <c r="D1583" i="5"/>
  <c r="H1583" i="5"/>
  <c r="AA1583" i="5"/>
  <c r="K1583" i="5"/>
  <c r="L1583" i="5"/>
  <c r="N1583" i="5"/>
  <c r="P1583" i="5"/>
  <c r="Q1583" i="5"/>
  <c r="T1583" i="5"/>
  <c r="Y1583" i="5"/>
  <c r="AF1583" i="5"/>
  <c r="A1584" i="5"/>
  <c r="I1584" i="5"/>
  <c r="B1584" i="5"/>
  <c r="AB1584" i="5"/>
  <c r="S1584" i="5"/>
  <c r="R1584" i="5"/>
  <c r="C1584" i="5"/>
  <c r="AC1584" i="5"/>
  <c r="D1584" i="5"/>
  <c r="H1584" i="5"/>
  <c r="AA1584" i="5"/>
  <c r="K1584" i="5"/>
  <c r="L1584" i="5"/>
  <c r="N1584" i="5"/>
  <c r="P1584" i="5"/>
  <c r="Q1584" i="5"/>
  <c r="T1584" i="5"/>
  <c r="Y1584" i="5"/>
  <c r="AF1584" i="5"/>
  <c r="A1585" i="5"/>
  <c r="I1585" i="5"/>
  <c r="B1585" i="5"/>
  <c r="AB1585" i="5"/>
  <c r="S1585" i="5"/>
  <c r="R1585" i="5"/>
  <c r="C1585" i="5"/>
  <c r="AC1585" i="5"/>
  <c r="D1585" i="5"/>
  <c r="H1585" i="5"/>
  <c r="AA1585" i="5"/>
  <c r="K1585" i="5"/>
  <c r="L1585" i="5"/>
  <c r="N1585" i="5"/>
  <c r="P1585" i="5"/>
  <c r="Q1585" i="5"/>
  <c r="T1585" i="5"/>
  <c r="Y1585" i="5"/>
  <c r="AF1585" i="5"/>
  <c r="A1586" i="5"/>
  <c r="I1586" i="5"/>
  <c r="B1586" i="5"/>
  <c r="AB1586" i="5"/>
  <c r="S1586" i="5"/>
  <c r="R1586" i="5"/>
  <c r="C1586" i="5"/>
  <c r="AC1586" i="5"/>
  <c r="D1586" i="5"/>
  <c r="H1586" i="5"/>
  <c r="AA1586" i="5"/>
  <c r="K1586" i="5"/>
  <c r="L1586" i="5"/>
  <c r="N1586" i="5"/>
  <c r="P1586" i="5"/>
  <c r="Q1586" i="5"/>
  <c r="T1586" i="5"/>
  <c r="Y1586" i="5"/>
  <c r="AF1586" i="5"/>
  <c r="A1587" i="5"/>
  <c r="I1587" i="5"/>
  <c r="B1587" i="5"/>
  <c r="AB1587" i="5"/>
  <c r="S1587" i="5"/>
  <c r="R1587" i="5"/>
  <c r="C1587" i="5"/>
  <c r="AC1587" i="5"/>
  <c r="D1587" i="5"/>
  <c r="H1587" i="5"/>
  <c r="AA1587" i="5"/>
  <c r="K1587" i="5"/>
  <c r="L1587" i="5"/>
  <c r="N1587" i="5"/>
  <c r="P1587" i="5"/>
  <c r="Q1587" i="5"/>
  <c r="T1587" i="5"/>
  <c r="Y1587" i="5"/>
  <c r="AF1587" i="5"/>
  <c r="A1588" i="5"/>
  <c r="I1588" i="5"/>
  <c r="B1588" i="5"/>
  <c r="AB1588" i="5"/>
  <c r="S1588" i="5"/>
  <c r="R1588" i="5"/>
  <c r="C1588" i="5"/>
  <c r="AC1588" i="5"/>
  <c r="D1588" i="5"/>
  <c r="H1588" i="5"/>
  <c r="AA1588" i="5"/>
  <c r="K1588" i="5"/>
  <c r="L1588" i="5"/>
  <c r="N1588" i="5"/>
  <c r="P1588" i="5"/>
  <c r="Q1588" i="5"/>
  <c r="T1588" i="5"/>
  <c r="Y1588" i="5"/>
  <c r="AF1588" i="5"/>
  <c r="A1589" i="5"/>
  <c r="I1589" i="5"/>
  <c r="B1589" i="5"/>
  <c r="AB1589" i="5"/>
  <c r="S1589" i="5"/>
  <c r="R1589" i="5"/>
  <c r="C1589" i="5"/>
  <c r="AC1589" i="5"/>
  <c r="D1589" i="5"/>
  <c r="H1589" i="5"/>
  <c r="AA1589" i="5"/>
  <c r="K1589" i="5"/>
  <c r="L1589" i="5"/>
  <c r="N1589" i="5"/>
  <c r="P1589" i="5"/>
  <c r="Q1589" i="5"/>
  <c r="T1589" i="5"/>
  <c r="Y1589" i="5"/>
  <c r="AF1589" i="5"/>
  <c r="A1590" i="5"/>
  <c r="I1590" i="5"/>
  <c r="B1590" i="5"/>
  <c r="AB1590" i="5"/>
  <c r="S1590" i="5"/>
  <c r="R1590" i="5"/>
  <c r="C1590" i="5"/>
  <c r="AC1590" i="5"/>
  <c r="D1590" i="5"/>
  <c r="H1590" i="5"/>
  <c r="AA1590" i="5"/>
  <c r="K1590" i="5"/>
  <c r="L1590" i="5"/>
  <c r="N1590" i="5"/>
  <c r="P1590" i="5"/>
  <c r="Q1590" i="5"/>
  <c r="T1590" i="5"/>
  <c r="Y1590" i="5"/>
  <c r="AF1590" i="5"/>
  <c r="A1591" i="5"/>
  <c r="I1591" i="5"/>
  <c r="B1591" i="5"/>
  <c r="AB1591" i="5"/>
  <c r="S1591" i="5"/>
  <c r="R1591" i="5"/>
  <c r="C1591" i="5"/>
  <c r="AC1591" i="5"/>
  <c r="D1591" i="5"/>
  <c r="H1591" i="5"/>
  <c r="AA1591" i="5"/>
  <c r="K1591" i="5"/>
  <c r="L1591" i="5"/>
  <c r="N1591" i="5"/>
  <c r="P1591" i="5"/>
  <c r="Q1591" i="5"/>
  <c r="T1591" i="5"/>
  <c r="Y1591" i="5"/>
  <c r="AF1591" i="5"/>
  <c r="A1592" i="5"/>
  <c r="I1592" i="5"/>
  <c r="B1592" i="5"/>
  <c r="AB1592" i="5"/>
  <c r="S1592" i="5"/>
  <c r="R1592" i="5"/>
  <c r="C1592" i="5"/>
  <c r="AC1592" i="5"/>
  <c r="D1592" i="5"/>
  <c r="H1592" i="5"/>
  <c r="AA1592" i="5"/>
  <c r="K1592" i="5"/>
  <c r="L1592" i="5"/>
  <c r="N1592" i="5"/>
  <c r="P1592" i="5"/>
  <c r="Q1592" i="5"/>
  <c r="T1592" i="5"/>
  <c r="Y1592" i="5"/>
  <c r="AF1592" i="5"/>
  <c r="A1593" i="5"/>
  <c r="I1593" i="5"/>
  <c r="B1593" i="5"/>
  <c r="AB1593" i="5"/>
  <c r="S1593" i="5"/>
  <c r="R1593" i="5"/>
  <c r="C1593" i="5"/>
  <c r="AC1593" i="5"/>
  <c r="D1593" i="5"/>
  <c r="H1593" i="5"/>
  <c r="AA1593" i="5"/>
  <c r="K1593" i="5"/>
  <c r="L1593" i="5"/>
  <c r="N1593" i="5"/>
  <c r="P1593" i="5"/>
  <c r="Q1593" i="5"/>
  <c r="T1593" i="5"/>
  <c r="Y1593" i="5"/>
  <c r="AF1593" i="5"/>
  <c r="A1594" i="5"/>
  <c r="I1594" i="5"/>
  <c r="B1594" i="5"/>
  <c r="AB1594" i="5"/>
  <c r="S1594" i="5"/>
  <c r="R1594" i="5"/>
  <c r="C1594" i="5"/>
  <c r="AC1594" i="5"/>
  <c r="D1594" i="5"/>
  <c r="H1594" i="5"/>
  <c r="AA1594" i="5"/>
  <c r="K1594" i="5"/>
  <c r="L1594" i="5"/>
  <c r="N1594" i="5"/>
  <c r="P1594" i="5"/>
  <c r="Q1594" i="5"/>
  <c r="T1594" i="5"/>
  <c r="Y1594" i="5"/>
  <c r="AF1594" i="5"/>
  <c r="A1595" i="5"/>
  <c r="I1595" i="5"/>
  <c r="B1595" i="5"/>
  <c r="AB1595" i="5"/>
  <c r="S1595" i="5"/>
  <c r="R1595" i="5"/>
  <c r="C1595" i="5"/>
  <c r="AC1595" i="5"/>
  <c r="D1595" i="5"/>
  <c r="H1595" i="5"/>
  <c r="AA1595" i="5"/>
  <c r="K1595" i="5"/>
  <c r="L1595" i="5"/>
  <c r="N1595" i="5"/>
  <c r="P1595" i="5"/>
  <c r="Q1595" i="5"/>
  <c r="T1595" i="5"/>
  <c r="Y1595" i="5"/>
  <c r="AF1595" i="5"/>
  <c r="A1596" i="5"/>
  <c r="I1596" i="5"/>
  <c r="B1596" i="5"/>
  <c r="AB1596" i="5"/>
  <c r="S1596" i="5"/>
  <c r="R1596" i="5"/>
  <c r="C1596" i="5"/>
  <c r="AC1596" i="5"/>
  <c r="D1596" i="5"/>
  <c r="H1596" i="5"/>
  <c r="AA1596" i="5"/>
  <c r="K1596" i="5"/>
  <c r="L1596" i="5"/>
  <c r="N1596" i="5"/>
  <c r="P1596" i="5"/>
  <c r="Q1596" i="5"/>
  <c r="T1596" i="5"/>
  <c r="Y1596" i="5"/>
  <c r="AF1596" i="5"/>
  <c r="A1597" i="5"/>
  <c r="I1597" i="5"/>
  <c r="B1597" i="5"/>
  <c r="AB1597" i="5"/>
  <c r="S1597" i="5"/>
  <c r="R1597" i="5"/>
  <c r="C1597" i="5"/>
  <c r="AC1597" i="5"/>
  <c r="D1597" i="5"/>
  <c r="H1597" i="5"/>
  <c r="AA1597" i="5"/>
  <c r="K1597" i="5"/>
  <c r="L1597" i="5"/>
  <c r="N1597" i="5"/>
  <c r="P1597" i="5"/>
  <c r="Q1597" i="5"/>
  <c r="T1597" i="5"/>
  <c r="Y1597" i="5"/>
  <c r="AF1597" i="5"/>
  <c r="A1598" i="5"/>
  <c r="I1598" i="5"/>
  <c r="B1598" i="5"/>
  <c r="AB1598" i="5"/>
  <c r="S1598" i="5"/>
  <c r="R1598" i="5"/>
  <c r="C1598" i="5"/>
  <c r="AC1598" i="5"/>
  <c r="D1598" i="5"/>
  <c r="H1598" i="5"/>
  <c r="AA1598" i="5"/>
  <c r="K1598" i="5"/>
  <c r="L1598" i="5"/>
  <c r="N1598" i="5"/>
  <c r="P1598" i="5"/>
  <c r="Q1598" i="5"/>
  <c r="T1598" i="5"/>
  <c r="Y1598" i="5"/>
  <c r="AF1598" i="5"/>
  <c r="A1599" i="5"/>
  <c r="I1599" i="5"/>
  <c r="B1599" i="5"/>
  <c r="AB1599" i="5"/>
  <c r="S1599" i="5"/>
  <c r="R1599" i="5"/>
  <c r="C1599" i="5"/>
  <c r="AC1599" i="5"/>
  <c r="D1599" i="5"/>
  <c r="H1599" i="5"/>
  <c r="AA1599" i="5"/>
  <c r="K1599" i="5"/>
  <c r="L1599" i="5"/>
  <c r="N1599" i="5"/>
  <c r="P1599" i="5"/>
  <c r="Q1599" i="5"/>
  <c r="T1599" i="5"/>
  <c r="Y1599" i="5"/>
  <c r="AF1599" i="5"/>
  <c r="A1600" i="5"/>
  <c r="I1600" i="5"/>
  <c r="B1600" i="5"/>
  <c r="AB1600" i="5"/>
  <c r="S1600" i="5"/>
  <c r="R1600" i="5"/>
  <c r="C1600" i="5"/>
  <c r="AC1600" i="5"/>
  <c r="D1600" i="5"/>
  <c r="H1600" i="5"/>
  <c r="AA1600" i="5"/>
  <c r="K1600" i="5"/>
  <c r="L1600" i="5"/>
  <c r="N1600" i="5"/>
  <c r="P1600" i="5"/>
  <c r="Q1600" i="5"/>
  <c r="T1600" i="5"/>
  <c r="Y1600" i="5"/>
  <c r="AF1600" i="5"/>
  <c r="A1601" i="5"/>
  <c r="I1601" i="5"/>
  <c r="B1601" i="5"/>
  <c r="AB1601" i="5"/>
  <c r="S1601" i="5"/>
  <c r="R1601" i="5"/>
  <c r="C1601" i="5"/>
  <c r="AC1601" i="5"/>
  <c r="D1601" i="5"/>
  <c r="H1601" i="5"/>
  <c r="AA1601" i="5"/>
  <c r="K1601" i="5"/>
  <c r="L1601" i="5"/>
  <c r="N1601" i="5"/>
  <c r="P1601" i="5"/>
  <c r="Q1601" i="5"/>
  <c r="T1601" i="5"/>
  <c r="Y1601" i="5"/>
  <c r="AF1601" i="5"/>
  <c r="A1602" i="5"/>
  <c r="I1602" i="5"/>
  <c r="B1602" i="5"/>
  <c r="AB1602" i="5"/>
  <c r="S1602" i="5"/>
  <c r="R1602" i="5"/>
  <c r="C1602" i="5"/>
  <c r="AC1602" i="5"/>
  <c r="D1602" i="5"/>
  <c r="H1602" i="5"/>
  <c r="AA1602" i="5"/>
  <c r="K1602" i="5"/>
  <c r="L1602" i="5"/>
  <c r="N1602" i="5"/>
  <c r="P1602" i="5"/>
  <c r="Q1602" i="5"/>
  <c r="T1602" i="5"/>
  <c r="Y1602" i="5"/>
  <c r="AF1602" i="5"/>
  <c r="A1603" i="5"/>
  <c r="I1603" i="5"/>
  <c r="B1603" i="5"/>
  <c r="AB1603" i="5"/>
  <c r="S1603" i="5"/>
  <c r="R1603" i="5"/>
  <c r="C1603" i="5"/>
  <c r="AC1603" i="5"/>
  <c r="D1603" i="5"/>
  <c r="H1603" i="5"/>
  <c r="AA1603" i="5"/>
  <c r="K1603" i="5"/>
  <c r="L1603" i="5"/>
  <c r="N1603" i="5"/>
  <c r="P1603" i="5"/>
  <c r="Q1603" i="5"/>
  <c r="T1603" i="5"/>
  <c r="Y1603" i="5"/>
  <c r="AF1603" i="5"/>
  <c r="A1604" i="5"/>
  <c r="I1604" i="5"/>
  <c r="B1604" i="5"/>
  <c r="AB1604" i="5"/>
  <c r="S1604" i="5"/>
  <c r="R1604" i="5"/>
  <c r="C1604" i="5"/>
  <c r="AC1604" i="5"/>
  <c r="D1604" i="5"/>
  <c r="H1604" i="5"/>
  <c r="AA1604" i="5"/>
  <c r="K1604" i="5"/>
  <c r="L1604" i="5"/>
  <c r="N1604" i="5"/>
  <c r="P1604" i="5"/>
  <c r="Q1604" i="5"/>
  <c r="T1604" i="5"/>
  <c r="Y1604" i="5"/>
  <c r="AF1604" i="5"/>
  <c r="A1605" i="5"/>
  <c r="I1605" i="5"/>
  <c r="B1605" i="5"/>
  <c r="AB1605" i="5"/>
  <c r="S1605" i="5"/>
  <c r="R1605" i="5"/>
  <c r="C1605" i="5"/>
  <c r="AC1605" i="5"/>
  <c r="D1605" i="5"/>
  <c r="H1605" i="5"/>
  <c r="AA1605" i="5"/>
  <c r="K1605" i="5"/>
  <c r="L1605" i="5"/>
  <c r="N1605" i="5"/>
  <c r="P1605" i="5"/>
  <c r="Q1605" i="5"/>
  <c r="T1605" i="5"/>
  <c r="Y1605" i="5"/>
  <c r="AF1605" i="5"/>
  <c r="A1606" i="5"/>
  <c r="I1606" i="5"/>
  <c r="B1606" i="5"/>
  <c r="AB1606" i="5"/>
  <c r="S1606" i="5"/>
  <c r="R1606" i="5"/>
  <c r="C1606" i="5"/>
  <c r="AC1606" i="5"/>
  <c r="D1606" i="5"/>
  <c r="H1606" i="5"/>
  <c r="AA1606" i="5"/>
  <c r="K1606" i="5"/>
  <c r="L1606" i="5"/>
  <c r="N1606" i="5"/>
  <c r="P1606" i="5"/>
  <c r="Q1606" i="5"/>
  <c r="T1606" i="5"/>
  <c r="Y1606" i="5"/>
  <c r="AF1606" i="5"/>
  <c r="A1607" i="5"/>
  <c r="I1607" i="5"/>
  <c r="B1607" i="5"/>
  <c r="AB1607" i="5"/>
  <c r="S1607" i="5"/>
  <c r="R1607" i="5"/>
  <c r="C1607" i="5"/>
  <c r="AC1607" i="5"/>
  <c r="D1607" i="5"/>
  <c r="H1607" i="5"/>
  <c r="AA1607" i="5"/>
  <c r="K1607" i="5"/>
  <c r="L1607" i="5"/>
  <c r="N1607" i="5"/>
  <c r="P1607" i="5"/>
  <c r="Q1607" i="5"/>
  <c r="T1607" i="5"/>
  <c r="Y1607" i="5"/>
  <c r="AF1607" i="5"/>
  <c r="A1608" i="5"/>
  <c r="I1608" i="5"/>
  <c r="B1608" i="5"/>
  <c r="Y1608" i="5"/>
  <c r="S1608" i="5"/>
  <c r="R1608" i="5"/>
  <c r="C1608" i="5"/>
  <c r="D1608" i="5"/>
  <c r="H1608" i="5"/>
  <c r="K1608" i="5"/>
  <c r="L1608" i="5"/>
  <c r="N1608" i="5"/>
  <c r="P1608" i="5"/>
  <c r="Q1608" i="5"/>
  <c r="T1608" i="5"/>
  <c r="AA1608" i="5"/>
  <c r="AB1608" i="5"/>
  <c r="AC1608" i="5"/>
  <c r="AF1608" i="5"/>
  <c r="A1609" i="5"/>
  <c r="I1609" i="5"/>
  <c r="B1609" i="5"/>
  <c r="Y1609" i="5"/>
  <c r="S1609" i="5"/>
  <c r="R1609" i="5"/>
  <c r="C1609" i="5"/>
  <c r="D1609" i="5"/>
  <c r="H1609" i="5"/>
  <c r="K1609" i="5"/>
  <c r="L1609" i="5"/>
  <c r="N1609" i="5"/>
  <c r="P1609" i="5"/>
  <c r="Q1609" i="5"/>
  <c r="T1609" i="5"/>
  <c r="AA1609" i="5"/>
  <c r="AB1609" i="5"/>
  <c r="AC1609" i="5"/>
  <c r="AF1609" i="5"/>
  <c r="A1610" i="5"/>
  <c r="I1610" i="5"/>
  <c r="B1610" i="5"/>
  <c r="Y1610" i="5"/>
  <c r="S1610" i="5"/>
  <c r="R1610" i="5"/>
  <c r="C1610" i="5"/>
  <c r="D1610" i="5"/>
  <c r="H1610" i="5"/>
  <c r="K1610" i="5"/>
  <c r="L1610" i="5"/>
  <c r="N1610" i="5"/>
  <c r="P1610" i="5"/>
  <c r="Q1610" i="5"/>
  <c r="T1610" i="5"/>
  <c r="AA1610" i="5"/>
  <c r="AB1610" i="5"/>
  <c r="AC1610" i="5"/>
  <c r="AF1610" i="5"/>
  <c r="A1611" i="5"/>
  <c r="I1611" i="5"/>
  <c r="B1611" i="5"/>
  <c r="Y1611" i="5"/>
  <c r="S1611" i="5"/>
  <c r="R1611" i="5"/>
  <c r="C1611" i="5"/>
  <c r="D1611" i="5"/>
  <c r="H1611" i="5"/>
  <c r="K1611" i="5"/>
  <c r="L1611" i="5"/>
  <c r="N1611" i="5"/>
  <c r="P1611" i="5"/>
  <c r="Q1611" i="5"/>
  <c r="T1611" i="5"/>
  <c r="AA1611" i="5"/>
  <c r="AB1611" i="5"/>
  <c r="AC1611" i="5"/>
  <c r="AF1611" i="5"/>
  <c r="A1612" i="5"/>
  <c r="I1612" i="5"/>
  <c r="B1612" i="5"/>
  <c r="Y1612" i="5"/>
  <c r="S1612" i="5"/>
  <c r="R1612" i="5"/>
  <c r="C1612" i="5"/>
  <c r="D1612" i="5"/>
  <c r="H1612" i="5"/>
  <c r="K1612" i="5"/>
  <c r="L1612" i="5"/>
  <c r="N1612" i="5"/>
  <c r="P1612" i="5"/>
  <c r="Q1612" i="5"/>
  <c r="T1612" i="5"/>
  <c r="AA1612" i="5"/>
  <c r="AB1612" i="5"/>
  <c r="AC1612" i="5"/>
  <c r="AF1612" i="5"/>
  <c r="A1613" i="5"/>
  <c r="I1613" i="5"/>
  <c r="B1613" i="5"/>
  <c r="Y1613" i="5"/>
  <c r="S1613" i="5"/>
  <c r="R1613" i="5"/>
  <c r="C1613" i="5"/>
  <c r="D1613" i="5"/>
  <c r="H1613" i="5"/>
  <c r="K1613" i="5"/>
  <c r="L1613" i="5"/>
  <c r="N1613" i="5"/>
  <c r="P1613" i="5"/>
  <c r="Q1613" i="5"/>
  <c r="T1613" i="5"/>
  <c r="AA1613" i="5"/>
  <c r="AB1613" i="5"/>
  <c r="AC1613" i="5"/>
  <c r="AF1613" i="5"/>
  <c r="A1614" i="5"/>
  <c r="I1614" i="5"/>
  <c r="B1614" i="5"/>
  <c r="Y1614" i="5"/>
  <c r="S1614" i="5"/>
  <c r="R1614" i="5"/>
  <c r="C1614" i="5"/>
  <c r="D1614" i="5"/>
  <c r="H1614" i="5"/>
  <c r="K1614" i="5"/>
  <c r="L1614" i="5"/>
  <c r="N1614" i="5"/>
  <c r="P1614" i="5"/>
  <c r="Q1614" i="5"/>
  <c r="T1614" i="5"/>
  <c r="AA1614" i="5"/>
  <c r="AB1614" i="5"/>
  <c r="AC1614" i="5"/>
  <c r="AF1614" i="5"/>
  <c r="A1615" i="5"/>
  <c r="I1615" i="5"/>
  <c r="B1615" i="5"/>
  <c r="Y1615" i="5"/>
  <c r="S1615" i="5"/>
  <c r="R1615" i="5"/>
  <c r="C1615" i="5"/>
  <c r="D1615" i="5"/>
  <c r="H1615" i="5"/>
  <c r="K1615" i="5"/>
  <c r="L1615" i="5"/>
  <c r="N1615" i="5"/>
  <c r="P1615" i="5"/>
  <c r="Q1615" i="5"/>
  <c r="T1615" i="5"/>
  <c r="AA1615" i="5"/>
  <c r="AB1615" i="5"/>
  <c r="AC1615" i="5"/>
  <c r="AF1615" i="5"/>
  <c r="A1616" i="5"/>
  <c r="I1616" i="5"/>
  <c r="B1616" i="5"/>
  <c r="Y1616" i="5"/>
  <c r="S1616" i="5"/>
  <c r="R1616" i="5"/>
  <c r="C1616" i="5"/>
  <c r="D1616" i="5"/>
  <c r="H1616" i="5"/>
  <c r="K1616" i="5"/>
  <c r="L1616" i="5"/>
  <c r="N1616" i="5"/>
  <c r="P1616" i="5"/>
  <c r="Q1616" i="5"/>
  <c r="T1616" i="5"/>
  <c r="AA1616" i="5"/>
  <c r="AB1616" i="5"/>
  <c r="AC1616" i="5"/>
  <c r="AF1616" i="5"/>
  <c r="A1617" i="5"/>
  <c r="I1617" i="5"/>
  <c r="B1617" i="5"/>
  <c r="Y1617" i="5"/>
  <c r="S1617" i="5"/>
  <c r="R1617" i="5"/>
  <c r="C1617" i="5"/>
  <c r="D1617" i="5"/>
  <c r="H1617" i="5"/>
  <c r="K1617" i="5"/>
  <c r="L1617" i="5"/>
  <c r="N1617" i="5"/>
  <c r="P1617" i="5"/>
  <c r="Q1617" i="5"/>
  <c r="T1617" i="5"/>
  <c r="AA1617" i="5"/>
  <c r="AB1617" i="5"/>
  <c r="AC1617" i="5"/>
  <c r="AF1617" i="5"/>
  <c r="A1618" i="5"/>
  <c r="I1618" i="5"/>
  <c r="B1618" i="5"/>
  <c r="AB1618" i="5"/>
  <c r="S1618" i="5"/>
  <c r="R1618" i="5"/>
  <c r="C1618" i="5"/>
  <c r="AC1618" i="5"/>
  <c r="D1618" i="5"/>
  <c r="H1618" i="5"/>
  <c r="AA1618" i="5"/>
  <c r="K1618" i="5"/>
  <c r="L1618" i="5"/>
  <c r="N1618" i="5"/>
  <c r="P1618" i="5"/>
  <c r="Q1618" i="5"/>
  <c r="T1618" i="5"/>
  <c r="Y1618" i="5"/>
  <c r="AF1618" i="5"/>
  <c r="A1619" i="5"/>
  <c r="I1619" i="5"/>
  <c r="B1619" i="5"/>
  <c r="AB1619" i="5"/>
  <c r="S1619" i="5"/>
  <c r="R1619" i="5"/>
  <c r="C1619" i="5"/>
  <c r="AC1619" i="5"/>
  <c r="D1619" i="5"/>
  <c r="H1619" i="5"/>
  <c r="AA1619" i="5"/>
  <c r="K1619" i="5"/>
  <c r="L1619" i="5"/>
  <c r="N1619" i="5"/>
  <c r="P1619" i="5"/>
  <c r="Q1619" i="5"/>
  <c r="T1619" i="5"/>
  <c r="Y1619" i="5"/>
  <c r="AF1619" i="5"/>
  <c r="A1620" i="5"/>
  <c r="I1620" i="5"/>
  <c r="B1620" i="5"/>
  <c r="AB1620" i="5"/>
  <c r="S1620" i="5"/>
  <c r="R1620" i="5"/>
  <c r="C1620" i="5"/>
  <c r="AC1620" i="5"/>
  <c r="D1620" i="5"/>
  <c r="H1620" i="5"/>
  <c r="AA1620" i="5"/>
  <c r="K1620" i="5"/>
  <c r="L1620" i="5"/>
  <c r="N1620" i="5"/>
  <c r="P1620" i="5"/>
  <c r="Q1620" i="5"/>
  <c r="T1620" i="5"/>
  <c r="Y1620" i="5"/>
  <c r="AF1620" i="5"/>
  <c r="A1621" i="5"/>
  <c r="I1621" i="5"/>
  <c r="B1621" i="5"/>
  <c r="AB1621" i="5"/>
  <c r="S1621" i="5"/>
  <c r="R1621" i="5"/>
  <c r="C1621" i="5"/>
  <c r="AC1621" i="5"/>
  <c r="D1621" i="5"/>
  <c r="H1621" i="5"/>
  <c r="AA1621" i="5"/>
  <c r="K1621" i="5"/>
  <c r="L1621" i="5"/>
  <c r="N1621" i="5"/>
  <c r="P1621" i="5"/>
  <c r="Q1621" i="5"/>
  <c r="T1621" i="5"/>
  <c r="Y1621" i="5"/>
  <c r="AF1621" i="5"/>
  <c r="A1622" i="5"/>
  <c r="I1622" i="5"/>
  <c r="B1622" i="5"/>
  <c r="AB1622" i="5"/>
  <c r="S1622" i="5"/>
  <c r="R1622" i="5"/>
  <c r="C1622" i="5"/>
  <c r="AC1622" i="5"/>
  <c r="D1622" i="5"/>
  <c r="H1622" i="5"/>
  <c r="AA1622" i="5"/>
  <c r="K1622" i="5"/>
  <c r="L1622" i="5"/>
  <c r="N1622" i="5"/>
  <c r="P1622" i="5"/>
  <c r="Q1622" i="5"/>
  <c r="T1622" i="5"/>
  <c r="Y1622" i="5"/>
  <c r="AF1622" i="5"/>
  <c r="A1623" i="5"/>
  <c r="I1623" i="5"/>
  <c r="B1623" i="5"/>
  <c r="AB1623" i="5"/>
  <c r="S1623" i="5"/>
  <c r="R1623" i="5"/>
  <c r="C1623" i="5"/>
  <c r="AC1623" i="5"/>
  <c r="D1623" i="5"/>
  <c r="H1623" i="5"/>
  <c r="AA1623" i="5"/>
  <c r="K1623" i="5"/>
  <c r="L1623" i="5"/>
  <c r="N1623" i="5"/>
  <c r="P1623" i="5"/>
  <c r="Q1623" i="5"/>
  <c r="T1623" i="5"/>
  <c r="Y1623" i="5"/>
  <c r="AF1623" i="5"/>
  <c r="A1624" i="5"/>
  <c r="I1624" i="5"/>
  <c r="B1624" i="5"/>
  <c r="AB1624" i="5"/>
  <c r="S1624" i="5"/>
  <c r="R1624" i="5"/>
  <c r="C1624" i="5"/>
  <c r="AC1624" i="5"/>
  <c r="D1624" i="5"/>
  <c r="H1624" i="5"/>
  <c r="AA1624" i="5"/>
  <c r="K1624" i="5"/>
  <c r="L1624" i="5"/>
  <c r="N1624" i="5"/>
  <c r="P1624" i="5"/>
  <c r="Q1624" i="5"/>
  <c r="T1624" i="5"/>
  <c r="Y1624" i="5"/>
  <c r="AF1624" i="5"/>
  <c r="A1625" i="5"/>
  <c r="I1625" i="5"/>
  <c r="B1625" i="5"/>
  <c r="AB1625" i="5"/>
  <c r="S1625" i="5"/>
  <c r="R1625" i="5"/>
  <c r="C1625" i="5"/>
  <c r="AC1625" i="5"/>
  <c r="D1625" i="5"/>
  <c r="H1625" i="5"/>
  <c r="AA1625" i="5"/>
  <c r="K1625" i="5"/>
  <c r="L1625" i="5"/>
  <c r="N1625" i="5"/>
  <c r="P1625" i="5"/>
  <c r="Q1625" i="5"/>
  <c r="T1625" i="5"/>
  <c r="Y1625" i="5"/>
  <c r="AF1625" i="5"/>
  <c r="A1626" i="5"/>
  <c r="I1626" i="5"/>
  <c r="B1626" i="5"/>
  <c r="AB1626" i="5"/>
  <c r="S1626" i="5"/>
  <c r="R1626" i="5"/>
  <c r="C1626" i="5"/>
  <c r="AC1626" i="5"/>
  <c r="D1626" i="5"/>
  <c r="H1626" i="5"/>
  <c r="AA1626" i="5"/>
  <c r="K1626" i="5"/>
  <c r="L1626" i="5"/>
  <c r="N1626" i="5"/>
  <c r="P1626" i="5"/>
  <c r="Q1626" i="5"/>
  <c r="T1626" i="5"/>
  <c r="Y1626" i="5"/>
  <c r="AF1626" i="5"/>
  <c r="A1627" i="5"/>
  <c r="I1627" i="5"/>
  <c r="B1627" i="5"/>
  <c r="AB1627" i="5"/>
  <c r="S1627" i="5"/>
  <c r="R1627" i="5"/>
  <c r="C1627" i="5"/>
  <c r="AC1627" i="5"/>
  <c r="D1627" i="5"/>
  <c r="H1627" i="5"/>
  <c r="AA1627" i="5"/>
  <c r="K1627" i="5"/>
  <c r="L1627" i="5"/>
  <c r="N1627" i="5"/>
  <c r="P1627" i="5"/>
  <c r="Q1627" i="5"/>
  <c r="T1627" i="5"/>
  <c r="Y1627" i="5"/>
  <c r="AF1627" i="5"/>
  <c r="A1628" i="5"/>
  <c r="I1628" i="5"/>
  <c r="B1628" i="5"/>
  <c r="AB1628" i="5"/>
  <c r="S1628" i="5"/>
  <c r="R1628" i="5"/>
  <c r="C1628" i="5"/>
  <c r="AC1628" i="5"/>
  <c r="D1628" i="5"/>
  <c r="H1628" i="5"/>
  <c r="AA1628" i="5"/>
  <c r="K1628" i="5"/>
  <c r="L1628" i="5"/>
  <c r="N1628" i="5"/>
  <c r="P1628" i="5"/>
  <c r="Q1628" i="5"/>
  <c r="T1628" i="5"/>
  <c r="Y1628" i="5"/>
  <c r="AF1628" i="5"/>
  <c r="A1629" i="5"/>
  <c r="I1629" i="5"/>
  <c r="B1629" i="5"/>
  <c r="AB1629" i="5"/>
  <c r="S1629" i="5"/>
  <c r="R1629" i="5"/>
  <c r="C1629" i="5"/>
  <c r="AC1629" i="5"/>
  <c r="D1629" i="5"/>
  <c r="H1629" i="5"/>
  <c r="AA1629" i="5"/>
  <c r="K1629" i="5"/>
  <c r="L1629" i="5"/>
  <c r="N1629" i="5"/>
  <c r="P1629" i="5"/>
  <c r="Q1629" i="5"/>
  <c r="T1629" i="5"/>
  <c r="Y1629" i="5"/>
  <c r="AF1629" i="5"/>
  <c r="A1630" i="5"/>
  <c r="I1630" i="5"/>
  <c r="B1630" i="5"/>
  <c r="AB1630" i="5"/>
  <c r="S1630" i="5"/>
  <c r="R1630" i="5"/>
  <c r="C1630" i="5"/>
  <c r="AC1630" i="5"/>
  <c r="D1630" i="5"/>
  <c r="H1630" i="5"/>
  <c r="AA1630" i="5"/>
  <c r="K1630" i="5"/>
  <c r="L1630" i="5"/>
  <c r="N1630" i="5"/>
  <c r="P1630" i="5"/>
  <c r="Q1630" i="5"/>
  <c r="T1630" i="5"/>
  <c r="Y1630" i="5"/>
  <c r="AF1630" i="5"/>
  <c r="A1631" i="5"/>
  <c r="I1631" i="5"/>
  <c r="B1631" i="5"/>
  <c r="AB1631" i="5"/>
  <c r="S1631" i="5"/>
  <c r="R1631" i="5"/>
  <c r="C1631" i="5"/>
  <c r="AC1631" i="5"/>
  <c r="D1631" i="5"/>
  <c r="H1631" i="5"/>
  <c r="AA1631" i="5"/>
  <c r="K1631" i="5"/>
  <c r="L1631" i="5"/>
  <c r="N1631" i="5"/>
  <c r="P1631" i="5"/>
  <c r="Q1631" i="5"/>
  <c r="T1631" i="5"/>
  <c r="Y1631" i="5"/>
  <c r="AF1631" i="5"/>
  <c r="A1632" i="5"/>
  <c r="I1632" i="5"/>
  <c r="B1632" i="5"/>
  <c r="AB1632" i="5"/>
  <c r="S1632" i="5"/>
  <c r="R1632" i="5"/>
  <c r="C1632" i="5"/>
  <c r="AC1632" i="5"/>
  <c r="D1632" i="5"/>
  <c r="H1632" i="5"/>
  <c r="AA1632" i="5"/>
  <c r="K1632" i="5"/>
  <c r="L1632" i="5"/>
  <c r="N1632" i="5"/>
  <c r="P1632" i="5"/>
  <c r="Q1632" i="5"/>
  <c r="T1632" i="5"/>
  <c r="Y1632" i="5"/>
  <c r="AF1632" i="5"/>
  <c r="A1633" i="5"/>
  <c r="I1633" i="5"/>
  <c r="B1633" i="5"/>
  <c r="AB1633" i="5"/>
  <c r="S1633" i="5"/>
  <c r="R1633" i="5"/>
  <c r="C1633" i="5"/>
  <c r="AC1633" i="5"/>
  <c r="D1633" i="5"/>
  <c r="H1633" i="5"/>
  <c r="AA1633" i="5"/>
  <c r="K1633" i="5"/>
  <c r="L1633" i="5"/>
  <c r="N1633" i="5"/>
  <c r="P1633" i="5"/>
  <c r="Q1633" i="5"/>
  <c r="T1633" i="5"/>
  <c r="Y1633" i="5"/>
  <c r="AF1633" i="5"/>
  <c r="A1634" i="5"/>
  <c r="I1634" i="5"/>
  <c r="B1634" i="5"/>
  <c r="AB1634" i="5"/>
  <c r="S1634" i="5"/>
  <c r="R1634" i="5"/>
  <c r="C1634" i="5"/>
  <c r="AC1634" i="5"/>
  <c r="D1634" i="5"/>
  <c r="H1634" i="5"/>
  <c r="AA1634" i="5"/>
  <c r="K1634" i="5"/>
  <c r="L1634" i="5"/>
  <c r="N1634" i="5"/>
  <c r="P1634" i="5"/>
  <c r="Q1634" i="5"/>
  <c r="T1634" i="5"/>
  <c r="Y1634" i="5"/>
  <c r="AF1634" i="5"/>
  <c r="A1635" i="5"/>
  <c r="I1635" i="5"/>
  <c r="B1635" i="5"/>
  <c r="AB1635" i="5"/>
  <c r="S1635" i="5"/>
  <c r="R1635" i="5"/>
  <c r="C1635" i="5"/>
  <c r="AC1635" i="5"/>
  <c r="D1635" i="5"/>
  <c r="H1635" i="5"/>
  <c r="AA1635" i="5"/>
  <c r="K1635" i="5"/>
  <c r="L1635" i="5"/>
  <c r="N1635" i="5"/>
  <c r="P1635" i="5"/>
  <c r="Q1635" i="5"/>
  <c r="T1635" i="5"/>
  <c r="Y1635" i="5"/>
  <c r="AF1635" i="5"/>
  <c r="A1636" i="5"/>
  <c r="I1636" i="5"/>
  <c r="B1636" i="5"/>
  <c r="AB1636" i="5"/>
  <c r="S1636" i="5"/>
  <c r="R1636" i="5"/>
  <c r="C1636" i="5"/>
  <c r="AC1636" i="5"/>
  <c r="D1636" i="5"/>
  <c r="H1636" i="5"/>
  <c r="AA1636" i="5"/>
  <c r="K1636" i="5"/>
  <c r="L1636" i="5"/>
  <c r="N1636" i="5"/>
  <c r="P1636" i="5"/>
  <c r="Q1636" i="5"/>
  <c r="T1636" i="5"/>
  <c r="Y1636" i="5"/>
  <c r="AF1636" i="5"/>
  <c r="A1637" i="5"/>
  <c r="I1637" i="5"/>
  <c r="B1637" i="5"/>
  <c r="AB1637" i="5"/>
  <c r="S1637" i="5"/>
  <c r="R1637" i="5"/>
  <c r="C1637" i="5"/>
  <c r="AC1637" i="5"/>
  <c r="D1637" i="5"/>
  <c r="H1637" i="5"/>
  <c r="AA1637" i="5"/>
  <c r="K1637" i="5"/>
  <c r="L1637" i="5"/>
  <c r="N1637" i="5"/>
  <c r="P1637" i="5"/>
  <c r="Q1637" i="5"/>
  <c r="T1637" i="5"/>
  <c r="Y1637" i="5"/>
  <c r="AF1637" i="5"/>
  <c r="A1638" i="5"/>
  <c r="I1638" i="5"/>
  <c r="B1638" i="5"/>
  <c r="AB1638" i="5"/>
  <c r="S1638" i="5"/>
  <c r="R1638" i="5"/>
  <c r="C1638" i="5"/>
  <c r="AC1638" i="5"/>
  <c r="D1638" i="5"/>
  <c r="H1638" i="5"/>
  <c r="AA1638" i="5"/>
  <c r="K1638" i="5"/>
  <c r="L1638" i="5"/>
  <c r="N1638" i="5"/>
  <c r="P1638" i="5"/>
  <c r="Q1638" i="5"/>
  <c r="T1638" i="5"/>
  <c r="Y1638" i="5"/>
  <c r="AF1638" i="5"/>
  <c r="A1639" i="5"/>
  <c r="I1639" i="5"/>
  <c r="B1639" i="5"/>
  <c r="AB1639" i="5"/>
  <c r="S1639" i="5"/>
  <c r="R1639" i="5"/>
  <c r="C1639" i="5"/>
  <c r="AC1639" i="5"/>
  <c r="D1639" i="5"/>
  <c r="H1639" i="5"/>
  <c r="AA1639" i="5"/>
  <c r="K1639" i="5"/>
  <c r="L1639" i="5"/>
  <c r="N1639" i="5"/>
  <c r="P1639" i="5"/>
  <c r="Q1639" i="5"/>
  <c r="T1639" i="5"/>
  <c r="Y1639" i="5"/>
  <c r="AF1639" i="5"/>
  <c r="A1640" i="5"/>
  <c r="I1640" i="5"/>
  <c r="B1640" i="5"/>
  <c r="AB1640" i="5"/>
  <c r="S1640" i="5"/>
  <c r="R1640" i="5"/>
  <c r="C1640" i="5"/>
  <c r="AC1640" i="5"/>
  <c r="D1640" i="5"/>
  <c r="H1640" i="5"/>
  <c r="AA1640" i="5"/>
  <c r="K1640" i="5"/>
  <c r="L1640" i="5"/>
  <c r="N1640" i="5"/>
  <c r="P1640" i="5"/>
  <c r="Q1640" i="5"/>
  <c r="T1640" i="5"/>
  <c r="Y1640" i="5"/>
  <c r="AF1640" i="5"/>
  <c r="A1641" i="5"/>
  <c r="I1641" i="5"/>
  <c r="B1641" i="5"/>
  <c r="AB1641" i="5"/>
  <c r="S1641" i="5"/>
  <c r="R1641" i="5"/>
  <c r="C1641" i="5"/>
  <c r="AC1641" i="5"/>
  <c r="D1641" i="5"/>
  <c r="H1641" i="5"/>
  <c r="AA1641" i="5"/>
  <c r="K1641" i="5"/>
  <c r="L1641" i="5"/>
  <c r="N1641" i="5"/>
  <c r="P1641" i="5"/>
  <c r="Q1641" i="5"/>
  <c r="T1641" i="5"/>
  <c r="Y1641" i="5"/>
  <c r="AF1641" i="5"/>
  <c r="A1642" i="5"/>
  <c r="I1642" i="5"/>
  <c r="B1642" i="5"/>
  <c r="AB1642" i="5"/>
  <c r="S1642" i="5"/>
  <c r="R1642" i="5"/>
  <c r="C1642" i="5"/>
  <c r="AC1642" i="5"/>
  <c r="D1642" i="5"/>
  <c r="H1642" i="5"/>
  <c r="AA1642" i="5"/>
  <c r="K1642" i="5"/>
  <c r="L1642" i="5"/>
  <c r="N1642" i="5"/>
  <c r="P1642" i="5"/>
  <c r="Q1642" i="5"/>
  <c r="T1642" i="5"/>
  <c r="Y1642" i="5"/>
  <c r="AF1642" i="5"/>
  <c r="A1643" i="5"/>
  <c r="I1643" i="5"/>
  <c r="B1643" i="5"/>
  <c r="AB1643" i="5"/>
  <c r="S1643" i="5"/>
  <c r="R1643" i="5"/>
  <c r="C1643" i="5"/>
  <c r="AC1643" i="5"/>
  <c r="D1643" i="5"/>
  <c r="H1643" i="5"/>
  <c r="AA1643" i="5"/>
  <c r="K1643" i="5"/>
  <c r="L1643" i="5"/>
  <c r="N1643" i="5"/>
  <c r="P1643" i="5"/>
  <c r="Q1643" i="5"/>
  <c r="T1643" i="5"/>
  <c r="Y1643" i="5"/>
  <c r="AF1643" i="5"/>
  <c r="A1644" i="5"/>
  <c r="I1644" i="5"/>
  <c r="B1644" i="5"/>
  <c r="AB1644" i="5"/>
  <c r="S1644" i="5"/>
  <c r="R1644" i="5"/>
  <c r="C1644" i="5"/>
  <c r="AC1644" i="5"/>
  <c r="D1644" i="5"/>
  <c r="H1644" i="5"/>
  <c r="AA1644" i="5"/>
  <c r="K1644" i="5"/>
  <c r="L1644" i="5"/>
  <c r="N1644" i="5"/>
  <c r="P1644" i="5"/>
  <c r="Q1644" i="5"/>
  <c r="T1644" i="5"/>
  <c r="Y1644" i="5"/>
  <c r="AF1644" i="5"/>
  <c r="A1645" i="5"/>
  <c r="I1645" i="5"/>
  <c r="B1645" i="5"/>
  <c r="AB1645" i="5"/>
  <c r="S1645" i="5"/>
  <c r="R1645" i="5"/>
  <c r="C1645" i="5"/>
  <c r="AC1645" i="5"/>
  <c r="D1645" i="5"/>
  <c r="H1645" i="5"/>
  <c r="AA1645" i="5"/>
  <c r="K1645" i="5"/>
  <c r="L1645" i="5"/>
  <c r="N1645" i="5"/>
  <c r="P1645" i="5"/>
  <c r="Q1645" i="5"/>
  <c r="T1645" i="5"/>
  <c r="Y1645" i="5"/>
  <c r="AF1645" i="5"/>
  <c r="A1646" i="5"/>
  <c r="I1646" i="5"/>
  <c r="B1646" i="5"/>
  <c r="AB1646" i="5"/>
  <c r="S1646" i="5"/>
  <c r="R1646" i="5"/>
  <c r="C1646" i="5"/>
  <c r="AC1646" i="5"/>
  <c r="D1646" i="5"/>
  <c r="H1646" i="5"/>
  <c r="AA1646" i="5"/>
  <c r="K1646" i="5"/>
  <c r="L1646" i="5"/>
  <c r="N1646" i="5"/>
  <c r="P1646" i="5"/>
  <c r="Q1646" i="5"/>
  <c r="T1646" i="5"/>
  <c r="Y1646" i="5"/>
  <c r="AF1646" i="5"/>
  <c r="A1647" i="5"/>
  <c r="I1647" i="5"/>
  <c r="B1647" i="5"/>
  <c r="AB1647" i="5"/>
  <c r="S1647" i="5"/>
  <c r="R1647" i="5"/>
  <c r="C1647" i="5"/>
  <c r="AC1647" i="5"/>
  <c r="D1647" i="5"/>
  <c r="H1647" i="5"/>
  <c r="AA1647" i="5"/>
  <c r="K1647" i="5"/>
  <c r="L1647" i="5"/>
  <c r="N1647" i="5"/>
  <c r="P1647" i="5"/>
  <c r="Q1647" i="5"/>
  <c r="T1647" i="5"/>
  <c r="Y1647" i="5"/>
  <c r="AF1647" i="5"/>
  <c r="A1648" i="5"/>
  <c r="I1648" i="5"/>
  <c r="B1648" i="5"/>
  <c r="AB1648" i="5"/>
  <c r="S1648" i="5"/>
  <c r="R1648" i="5"/>
  <c r="C1648" i="5"/>
  <c r="AC1648" i="5"/>
  <c r="D1648" i="5"/>
  <c r="H1648" i="5"/>
  <c r="AA1648" i="5"/>
  <c r="K1648" i="5"/>
  <c r="L1648" i="5"/>
  <c r="N1648" i="5"/>
  <c r="P1648" i="5"/>
  <c r="Q1648" i="5"/>
  <c r="T1648" i="5"/>
  <c r="Y1648" i="5"/>
  <c r="AF1648" i="5"/>
  <c r="A1649" i="5"/>
  <c r="I1649" i="5"/>
  <c r="B1649" i="5"/>
  <c r="AB1649" i="5"/>
  <c r="S1649" i="5"/>
  <c r="R1649" i="5"/>
  <c r="C1649" i="5"/>
  <c r="AC1649" i="5"/>
  <c r="D1649" i="5"/>
  <c r="H1649" i="5"/>
  <c r="AA1649" i="5"/>
  <c r="K1649" i="5"/>
  <c r="L1649" i="5"/>
  <c r="N1649" i="5"/>
  <c r="P1649" i="5"/>
  <c r="Q1649" i="5"/>
  <c r="T1649" i="5"/>
  <c r="Y1649" i="5"/>
  <c r="AF1649" i="5"/>
  <c r="A1650" i="5"/>
  <c r="I1650" i="5"/>
  <c r="B1650" i="5"/>
  <c r="AB1650" i="5"/>
  <c r="S1650" i="5"/>
  <c r="R1650" i="5"/>
  <c r="C1650" i="5"/>
  <c r="AC1650" i="5"/>
  <c r="D1650" i="5"/>
  <c r="H1650" i="5"/>
  <c r="AA1650" i="5"/>
  <c r="K1650" i="5"/>
  <c r="L1650" i="5"/>
  <c r="N1650" i="5"/>
  <c r="P1650" i="5"/>
  <c r="Q1650" i="5"/>
  <c r="T1650" i="5"/>
  <c r="Y1650" i="5"/>
  <c r="AF1650" i="5"/>
  <c r="A1651" i="5"/>
  <c r="I1651" i="5"/>
  <c r="B1651" i="5"/>
  <c r="AB1651" i="5"/>
  <c r="S1651" i="5"/>
  <c r="R1651" i="5"/>
  <c r="C1651" i="5"/>
  <c r="AC1651" i="5"/>
  <c r="D1651" i="5"/>
  <c r="H1651" i="5"/>
  <c r="AA1651" i="5"/>
  <c r="K1651" i="5"/>
  <c r="L1651" i="5"/>
  <c r="N1651" i="5"/>
  <c r="P1651" i="5"/>
  <c r="Q1651" i="5"/>
  <c r="T1651" i="5"/>
  <c r="Y1651" i="5"/>
  <c r="AF1651" i="5"/>
  <c r="A1652" i="5"/>
  <c r="I1652" i="5"/>
  <c r="B1652" i="5"/>
  <c r="AB1652" i="5"/>
  <c r="S1652" i="5"/>
  <c r="R1652" i="5"/>
  <c r="C1652" i="5"/>
  <c r="AC1652" i="5"/>
  <c r="D1652" i="5"/>
  <c r="H1652" i="5"/>
  <c r="AA1652" i="5"/>
  <c r="K1652" i="5"/>
  <c r="L1652" i="5"/>
  <c r="N1652" i="5"/>
  <c r="P1652" i="5"/>
  <c r="Q1652" i="5"/>
  <c r="T1652" i="5"/>
  <c r="Y1652" i="5"/>
  <c r="AF1652" i="5"/>
  <c r="A1653" i="5"/>
  <c r="I1653" i="5"/>
  <c r="B1653" i="5"/>
  <c r="AB1653" i="5"/>
  <c r="S1653" i="5"/>
  <c r="R1653" i="5"/>
  <c r="C1653" i="5"/>
  <c r="AC1653" i="5"/>
  <c r="D1653" i="5"/>
  <c r="H1653" i="5"/>
  <c r="AA1653" i="5"/>
  <c r="K1653" i="5"/>
  <c r="L1653" i="5"/>
  <c r="N1653" i="5"/>
  <c r="P1653" i="5"/>
  <c r="Q1653" i="5"/>
  <c r="T1653" i="5"/>
  <c r="Y1653" i="5"/>
  <c r="AF1653" i="5"/>
  <c r="A1654" i="5"/>
  <c r="I1654" i="5"/>
  <c r="B1654" i="5"/>
  <c r="AB1654" i="5"/>
  <c r="S1654" i="5"/>
  <c r="R1654" i="5"/>
  <c r="C1654" i="5"/>
  <c r="AC1654" i="5"/>
  <c r="D1654" i="5"/>
  <c r="H1654" i="5"/>
  <c r="AA1654" i="5"/>
  <c r="K1654" i="5"/>
  <c r="L1654" i="5"/>
  <c r="N1654" i="5"/>
  <c r="P1654" i="5"/>
  <c r="Q1654" i="5"/>
  <c r="T1654" i="5"/>
  <c r="Y1654" i="5"/>
  <c r="AF1654" i="5"/>
  <c r="A1655" i="5"/>
  <c r="I1655" i="5"/>
  <c r="B1655" i="5"/>
  <c r="AB1655" i="5"/>
  <c r="S1655" i="5"/>
  <c r="R1655" i="5"/>
  <c r="C1655" i="5"/>
  <c r="AC1655" i="5"/>
  <c r="D1655" i="5"/>
  <c r="H1655" i="5"/>
  <c r="AA1655" i="5"/>
  <c r="K1655" i="5"/>
  <c r="L1655" i="5"/>
  <c r="N1655" i="5"/>
  <c r="P1655" i="5"/>
  <c r="Q1655" i="5"/>
  <c r="T1655" i="5"/>
  <c r="Y1655" i="5"/>
  <c r="AF1655" i="5"/>
  <c r="A1656" i="5"/>
  <c r="I1656" i="5"/>
  <c r="B1656" i="5"/>
  <c r="AB1656" i="5"/>
  <c r="S1656" i="5"/>
  <c r="R1656" i="5"/>
  <c r="C1656" i="5"/>
  <c r="AC1656" i="5"/>
  <c r="D1656" i="5"/>
  <c r="H1656" i="5"/>
  <c r="AA1656" i="5"/>
  <c r="K1656" i="5"/>
  <c r="L1656" i="5"/>
  <c r="N1656" i="5"/>
  <c r="P1656" i="5"/>
  <c r="Q1656" i="5"/>
  <c r="T1656" i="5"/>
  <c r="Y1656" i="5"/>
  <c r="AF1656" i="5"/>
  <c r="A1657" i="5"/>
  <c r="I1657" i="5"/>
  <c r="B1657" i="5"/>
  <c r="AB1657" i="5"/>
  <c r="S1657" i="5"/>
  <c r="R1657" i="5"/>
  <c r="C1657" i="5"/>
  <c r="AC1657" i="5"/>
  <c r="D1657" i="5"/>
  <c r="H1657" i="5"/>
  <c r="AA1657" i="5"/>
  <c r="K1657" i="5"/>
  <c r="L1657" i="5"/>
  <c r="N1657" i="5"/>
  <c r="P1657" i="5"/>
  <c r="Q1657" i="5"/>
  <c r="T1657" i="5"/>
  <c r="Y1657" i="5"/>
  <c r="AF1657" i="5"/>
  <c r="A1658" i="5"/>
  <c r="I1658" i="5"/>
  <c r="B1658" i="5"/>
  <c r="AB1658" i="5"/>
  <c r="S1658" i="5"/>
  <c r="R1658" i="5"/>
  <c r="C1658" i="5"/>
  <c r="AC1658" i="5"/>
  <c r="D1658" i="5"/>
  <c r="H1658" i="5"/>
  <c r="AA1658" i="5"/>
  <c r="K1658" i="5"/>
  <c r="L1658" i="5"/>
  <c r="N1658" i="5"/>
  <c r="P1658" i="5"/>
  <c r="Q1658" i="5"/>
  <c r="T1658" i="5"/>
  <c r="Y1658" i="5"/>
  <c r="AF1658" i="5"/>
  <c r="A1659" i="5"/>
  <c r="I1659" i="5"/>
  <c r="B1659" i="5"/>
  <c r="AB1659" i="5"/>
  <c r="S1659" i="5"/>
  <c r="R1659" i="5"/>
  <c r="C1659" i="5"/>
  <c r="AC1659" i="5"/>
  <c r="D1659" i="5"/>
  <c r="H1659" i="5"/>
  <c r="AA1659" i="5"/>
  <c r="K1659" i="5"/>
  <c r="L1659" i="5"/>
  <c r="N1659" i="5"/>
  <c r="P1659" i="5"/>
  <c r="Q1659" i="5"/>
  <c r="T1659" i="5"/>
  <c r="Y1659" i="5"/>
  <c r="AF1659" i="5"/>
  <c r="A1660" i="5"/>
  <c r="I1660" i="5"/>
  <c r="B1660" i="5"/>
  <c r="AB1660" i="5"/>
  <c r="S1660" i="5"/>
  <c r="R1660" i="5"/>
  <c r="C1660" i="5"/>
  <c r="AC1660" i="5"/>
  <c r="D1660" i="5"/>
  <c r="H1660" i="5"/>
  <c r="AA1660" i="5"/>
  <c r="K1660" i="5"/>
  <c r="L1660" i="5"/>
  <c r="N1660" i="5"/>
  <c r="P1660" i="5"/>
  <c r="Q1660" i="5"/>
  <c r="T1660" i="5"/>
  <c r="Y1660" i="5"/>
  <c r="AF1660" i="5"/>
  <c r="A1661" i="5"/>
  <c r="I1661" i="5"/>
  <c r="B1661" i="5"/>
  <c r="AB1661" i="5"/>
  <c r="S1661" i="5"/>
  <c r="R1661" i="5"/>
  <c r="C1661" i="5"/>
  <c r="AC1661" i="5"/>
  <c r="D1661" i="5"/>
  <c r="H1661" i="5"/>
  <c r="AA1661" i="5"/>
  <c r="K1661" i="5"/>
  <c r="L1661" i="5"/>
  <c r="N1661" i="5"/>
  <c r="P1661" i="5"/>
  <c r="Q1661" i="5"/>
  <c r="T1661" i="5"/>
  <c r="Y1661" i="5"/>
  <c r="AF1661" i="5"/>
  <c r="A1662" i="5"/>
  <c r="I1662" i="5"/>
  <c r="B1662" i="5"/>
  <c r="AB1662" i="5"/>
  <c r="S1662" i="5"/>
  <c r="R1662" i="5"/>
  <c r="C1662" i="5"/>
  <c r="AC1662" i="5"/>
  <c r="D1662" i="5"/>
  <c r="H1662" i="5"/>
  <c r="AA1662" i="5"/>
  <c r="K1662" i="5"/>
  <c r="L1662" i="5"/>
  <c r="N1662" i="5"/>
  <c r="P1662" i="5"/>
  <c r="Q1662" i="5"/>
  <c r="T1662" i="5"/>
  <c r="Y1662" i="5"/>
  <c r="AF1662" i="5"/>
  <c r="A1663" i="5"/>
  <c r="I1663" i="5"/>
  <c r="B1663" i="5"/>
  <c r="AB1663" i="5"/>
  <c r="S1663" i="5"/>
  <c r="R1663" i="5"/>
  <c r="C1663" i="5"/>
  <c r="AC1663" i="5"/>
  <c r="D1663" i="5"/>
  <c r="H1663" i="5"/>
  <c r="AA1663" i="5"/>
  <c r="K1663" i="5"/>
  <c r="L1663" i="5"/>
  <c r="N1663" i="5"/>
  <c r="P1663" i="5"/>
  <c r="Q1663" i="5"/>
  <c r="T1663" i="5"/>
  <c r="Y1663" i="5"/>
  <c r="AF1663" i="5"/>
  <c r="A1664" i="5"/>
  <c r="I1664" i="5"/>
  <c r="B1664" i="5"/>
  <c r="AB1664" i="5"/>
  <c r="S1664" i="5"/>
  <c r="R1664" i="5"/>
  <c r="C1664" i="5"/>
  <c r="AC1664" i="5"/>
  <c r="D1664" i="5"/>
  <c r="H1664" i="5"/>
  <c r="AA1664" i="5"/>
  <c r="K1664" i="5"/>
  <c r="L1664" i="5"/>
  <c r="N1664" i="5"/>
  <c r="P1664" i="5"/>
  <c r="Q1664" i="5"/>
  <c r="T1664" i="5"/>
  <c r="Y1664" i="5"/>
  <c r="AF1664" i="5"/>
  <c r="D498" i="7"/>
  <c r="D497" i="7"/>
  <c r="D496" i="7"/>
  <c r="D495" i="7"/>
  <c r="D494" i="7"/>
  <c r="D493" i="7"/>
  <c r="D492" i="7"/>
  <c r="D491" i="7"/>
  <c r="D490" i="7"/>
  <c r="D489" i="7"/>
  <c r="D488" i="7"/>
  <c r="D487" i="7"/>
  <c r="D486" i="7"/>
  <c r="D485" i="7"/>
  <c r="D484" i="7"/>
  <c r="D483" i="7"/>
  <c r="D482" i="7"/>
  <c r="D481" i="7"/>
  <c r="D480" i="7"/>
  <c r="D479" i="7"/>
  <c r="D478" i="7"/>
  <c r="D477" i="7"/>
  <c r="D476" i="7"/>
  <c r="D475" i="7"/>
  <c r="D474" i="7"/>
  <c r="D473" i="7"/>
  <c r="D472" i="7"/>
  <c r="D471" i="7"/>
  <c r="D470" i="7"/>
  <c r="D469" i="7"/>
  <c r="D468" i="7"/>
  <c r="D467" i="7"/>
  <c r="D466" i="7"/>
  <c r="D465" i="7"/>
  <c r="D464" i="7"/>
  <c r="D463" i="7"/>
  <c r="D462" i="7"/>
  <c r="D461" i="7"/>
  <c r="D460" i="7"/>
  <c r="D459" i="7"/>
  <c r="D458" i="7"/>
  <c r="D457" i="7"/>
  <c r="D456" i="7"/>
  <c r="D455" i="7"/>
  <c r="D454" i="7"/>
  <c r="D453" i="7"/>
  <c r="D452" i="7"/>
  <c r="D451" i="7"/>
  <c r="D450" i="7"/>
  <c r="D449" i="7"/>
  <c r="D448" i="7"/>
  <c r="D447" i="7"/>
  <c r="D446" i="7"/>
  <c r="D445" i="7"/>
  <c r="D444" i="7"/>
  <c r="D443" i="7"/>
  <c r="D442" i="7"/>
  <c r="D441" i="7"/>
  <c r="D440" i="7"/>
  <c r="D439" i="7"/>
  <c r="D438" i="7"/>
  <c r="D437" i="7"/>
  <c r="D436" i="7"/>
  <c r="D435" i="7"/>
  <c r="D434" i="7"/>
  <c r="D433" i="7"/>
  <c r="D432" i="7"/>
  <c r="D431" i="7"/>
  <c r="D430" i="7"/>
  <c r="D429" i="7"/>
  <c r="D428" i="7"/>
  <c r="D427" i="7"/>
  <c r="D426" i="7"/>
  <c r="D425" i="7"/>
  <c r="D424" i="7"/>
  <c r="D423" i="7"/>
  <c r="D422" i="7"/>
  <c r="D421" i="7"/>
  <c r="D420" i="7"/>
  <c r="D419" i="7"/>
  <c r="D418" i="7"/>
  <c r="D417" i="7"/>
  <c r="D416" i="7"/>
  <c r="D415" i="7"/>
  <c r="D414" i="7"/>
  <c r="D413" i="7"/>
  <c r="D412" i="7"/>
  <c r="D411" i="7"/>
  <c r="D410" i="7"/>
  <c r="D409" i="7"/>
  <c r="D408" i="7"/>
  <c r="D407" i="7"/>
  <c r="D406" i="7"/>
  <c r="D405" i="7"/>
  <c r="D404" i="7"/>
  <c r="D403" i="7"/>
  <c r="D402" i="7"/>
  <c r="D401" i="7"/>
  <c r="D400" i="7"/>
  <c r="D399" i="7"/>
  <c r="D398" i="7"/>
  <c r="D397" i="7"/>
  <c r="D396" i="7"/>
  <c r="D395" i="7"/>
  <c r="D394" i="7"/>
  <c r="D393" i="7"/>
  <c r="D392" i="7"/>
  <c r="D391" i="7"/>
  <c r="D390" i="7"/>
  <c r="D389" i="7"/>
  <c r="D388" i="7"/>
  <c r="D387" i="7"/>
  <c r="D386" i="7"/>
  <c r="D385" i="7"/>
  <c r="D384" i="7"/>
  <c r="D383" i="7"/>
  <c r="D382" i="7"/>
  <c r="D381" i="7"/>
  <c r="D380" i="7"/>
  <c r="D379" i="7"/>
  <c r="D378" i="7"/>
  <c r="D377" i="7"/>
  <c r="D376" i="7"/>
  <c r="D375" i="7"/>
  <c r="D374" i="7"/>
  <c r="D373" i="7"/>
  <c r="D372" i="7"/>
  <c r="D371" i="7"/>
  <c r="D370" i="7"/>
  <c r="D369" i="7"/>
  <c r="D368" i="7"/>
  <c r="D367" i="7"/>
  <c r="D366" i="7"/>
  <c r="D365" i="7"/>
  <c r="D364" i="7"/>
  <c r="D363" i="7"/>
  <c r="D362" i="7"/>
  <c r="D361" i="7"/>
  <c r="D360" i="7"/>
  <c r="D359" i="7"/>
  <c r="D358" i="7"/>
  <c r="D357" i="7"/>
  <c r="D356" i="7"/>
  <c r="D355" i="7"/>
  <c r="D354" i="7"/>
  <c r="D353" i="7"/>
  <c r="D352" i="7"/>
  <c r="D351" i="7"/>
  <c r="D350" i="7"/>
  <c r="D349" i="7"/>
  <c r="D348" i="7"/>
  <c r="D347" i="7"/>
  <c r="D346" i="7"/>
  <c r="D345" i="7"/>
  <c r="D344" i="7"/>
  <c r="D343" i="7"/>
  <c r="D342" i="7"/>
  <c r="D341" i="7"/>
  <c r="D340" i="7"/>
  <c r="D339" i="7"/>
  <c r="D338" i="7"/>
  <c r="D337" i="7"/>
  <c r="D2"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97" i="3"/>
  <c r="D296" i="3"/>
  <c r="D295" i="3"/>
  <c r="D294" i="3"/>
  <c r="D293" i="3"/>
  <c r="D292" i="3"/>
  <c r="D291" i="3"/>
  <c r="D290" i="3"/>
  <c r="D289" i="3"/>
  <c r="D288" i="3"/>
  <c r="D287" i="3"/>
  <c r="D286" i="3"/>
  <c r="D285" i="3"/>
  <c r="D284" i="3"/>
  <c r="D283" i="3"/>
  <c r="D282" i="3"/>
  <c r="D281" i="3"/>
  <c r="D280" i="3"/>
  <c r="D279" i="3"/>
  <c r="D278" i="3"/>
  <c r="D277" i="3"/>
  <c r="D276" i="3"/>
  <c r="D275" i="3"/>
  <c r="D274" i="3"/>
  <c r="D273" i="3"/>
  <c r="D272" i="3"/>
  <c r="D271" i="3"/>
  <c r="D270" i="3"/>
  <c r="D269" i="3"/>
  <c r="D268" i="3"/>
  <c r="D267" i="3"/>
  <c r="D266" i="3"/>
  <c r="D265" i="3"/>
  <c r="D264" i="3"/>
  <c r="D263" i="3"/>
  <c r="D262" i="3"/>
  <c r="D261" i="3"/>
  <c r="D260" i="3"/>
  <c r="D259" i="3"/>
  <c r="D258" i="3"/>
  <c r="D257" i="3"/>
  <c r="D256" i="3"/>
  <c r="D255" i="3"/>
  <c r="D254" i="3"/>
  <c r="D253" i="3"/>
  <c r="D252" i="3"/>
  <c r="D251" i="3"/>
  <c r="D250" i="3"/>
  <c r="D249" i="3"/>
  <c r="D248" i="3"/>
  <c r="D247" i="3"/>
  <c r="D246" i="3"/>
  <c r="D245" i="3"/>
  <c r="D244" i="3"/>
  <c r="D243" i="3"/>
  <c r="D242" i="3"/>
  <c r="D241" i="3"/>
  <c r="D240" i="3"/>
  <c r="D239" i="3"/>
  <c r="D238" i="3"/>
  <c r="D237" i="3"/>
  <c r="D236" i="3"/>
  <c r="D235" i="3"/>
  <c r="D234" i="3"/>
  <c r="D233" i="3"/>
  <c r="D232" i="3"/>
  <c r="D231" i="3"/>
  <c r="D230" i="3"/>
  <c r="D229" i="3"/>
  <c r="D228" i="3"/>
  <c r="D227" i="3"/>
  <c r="D226" i="3"/>
  <c r="D225" i="3"/>
  <c r="D224" i="3"/>
  <c r="D223" i="3"/>
  <c r="D222" i="3"/>
  <c r="D221" i="3"/>
  <c r="D220" i="3"/>
  <c r="D219" i="3"/>
  <c r="D218" i="3"/>
  <c r="D217" i="3"/>
  <c r="D216" i="3"/>
  <c r="D215" i="3"/>
  <c r="D214" i="3"/>
  <c r="D213" i="3"/>
  <c r="D212" i="3"/>
  <c r="D211" i="3"/>
  <c r="D210" i="3"/>
  <c r="D209" i="3"/>
  <c r="D208" i="3"/>
  <c r="D207" i="3"/>
  <c r="D206" i="3"/>
  <c r="D205" i="3"/>
  <c r="D204" i="3"/>
  <c r="D203" i="3"/>
  <c r="D202" i="3"/>
  <c r="D201" i="3"/>
  <c r="D200" i="3"/>
  <c r="D199" i="3"/>
  <c r="D198" i="3"/>
  <c r="D197" i="3"/>
  <c r="D196" i="3"/>
  <c r="D195" i="3"/>
  <c r="D194" i="3"/>
  <c r="D193" i="3"/>
  <c r="D192" i="3"/>
  <c r="D191" i="3"/>
  <c r="D190" i="3"/>
  <c r="D189" i="3"/>
  <c r="D188" i="3"/>
  <c r="D187" i="3"/>
  <c r="D186" i="3"/>
  <c r="D185" i="3"/>
  <c r="D184" i="3"/>
  <c r="D183" i="3"/>
  <c r="D182" i="3"/>
  <c r="D181" i="3"/>
  <c r="D180" i="3"/>
  <c r="D179" i="3"/>
  <c r="D178" i="3"/>
  <c r="D177" i="3"/>
  <c r="D176" i="3"/>
  <c r="D175" i="3"/>
  <c r="D174" i="3"/>
  <c r="D173" i="3"/>
  <c r="D172" i="3"/>
  <c r="D171" i="3"/>
  <c r="D170" i="3"/>
  <c r="D169" i="3"/>
  <c r="D168" i="3"/>
  <c r="D167" i="3"/>
  <c r="D166" i="3"/>
  <c r="D165" i="3"/>
  <c r="D164" i="3"/>
  <c r="D163" i="3"/>
  <c r="D162" i="3"/>
  <c r="D161" i="3"/>
  <c r="D160" i="3"/>
  <c r="D159" i="3"/>
  <c r="D158" i="3"/>
  <c r="D157" i="3"/>
  <c r="D156" i="3"/>
  <c r="D155" i="3"/>
  <c r="D154" i="3"/>
  <c r="D153" i="3"/>
  <c r="D152" i="3"/>
  <c r="D151" i="3"/>
  <c r="D150" i="3"/>
  <c r="D149" i="3"/>
  <c r="D148" i="3"/>
  <c r="D147" i="3"/>
  <c r="D146" i="3"/>
  <c r="D145" i="3"/>
  <c r="D144" i="3"/>
  <c r="D143" i="3"/>
  <c r="D142" i="3"/>
  <c r="D141" i="3"/>
  <c r="D140" i="3"/>
  <c r="D139" i="3"/>
  <c r="D138" i="3"/>
  <c r="D137" i="3"/>
  <c r="D136" i="3"/>
  <c r="D135" i="3"/>
  <c r="D134" i="3"/>
  <c r="D133" i="3"/>
  <c r="D132" i="3"/>
  <c r="D131" i="3"/>
  <c r="D130" i="3"/>
  <c r="D129" i="3"/>
  <c r="D128" i="3"/>
  <c r="D127" i="3"/>
  <c r="D126" i="3"/>
  <c r="D125" i="3"/>
  <c r="D124" i="3"/>
  <c r="D123" i="3"/>
  <c r="D122" i="3"/>
  <c r="D121" i="3"/>
  <c r="D120" i="3"/>
  <c r="D119" i="3"/>
  <c r="D118" i="3"/>
  <c r="D117" i="3"/>
  <c r="D116" i="3"/>
  <c r="D115" i="3"/>
  <c r="D114" i="3"/>
  <c r="D113" i="3"/>
  <c r="D112" i="3"/>
  <c r="D111" i="3"/>
  <c r="D110" i="3"/>
  <c r="D109" i="3"/>
  <c r="D108" i="3"/>
  <c r="D107" i="3"/>
  <c r="D106" i="3"/>
  <c r="D105" i="3"/>
  <c r="D104" i="3"/>
  <c r="D103" i="3"/>
  <c r="D102" i="3"/>
  <c r="D101" i="3"/>
  <c r="D100" i="3"/>
  <c r="D99" i="3"/>
  <c r="D98" i="3"/>
  <c r="D97" i="3"/>
  <c r="D96" i="3"/>
  <c r="D95" i="3"/>
  <c r="D94" i="3"/>
  <c r="D93" i="3"/>
  <c r="D92" i="3"/>
  <c r="D91" i="3"/>
  <c r="D90" i="3"/>
  <c r="D89" i="3"/>
  <c r="D88" i="3"/>
  <c r="D87" i="3"/>
  <c r="D86" i="3"/>
  <c r="D85" i="3"/>
  <c r="D84" i="3"/>
  <c r="D83" i="3"/>
  <c r="D82" i="3"/>
  <c r="D81" i="3"/>
  <c r="D80" i="3"/>
  <c r="D79" i="3"/>
  <c r="D78" i="3"/>
  <c r="D77" i="3"/>
  <c r="D76" i="3"/>
  <c r="D75" i="3"/>
  <c r="D74" i="3"/>
  <c r="D73" i="3"/>
  <c r="D72" i="3"/>
  <c r="D71" i="3"/>
  <c r="D70" i="3"/>
  <c r="D69" i="3"/>
  <c r="D68" i="3"/>
  <c r="D67" i="3"/>
  <c r="D66" i="3"/>
  <c r="D65" i="3"/>
  <c r="D64" i="3"/>
  <c r="D63" i="3"/>
  <c r="D62" i="3"/>
  <c r="D61" i="3"/>
  <c r="D60" i="3"/>
  <c r="D59" i="3"/>
  <c r="D58" i="3"/>
  <c r="D57" i="3"/>
  <c r="D56" i="3"/>
  <c r="D55" i="3"/>
  <c r="D54" i="3"/>
  <c r="D53" i="3"/>
  <c r="D52" i="3"/>
  <c r="D51" i="3"/>
  <c r="D50" i="3"/>
  <c r="D4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D20" i="3"/>
  <c r="D19" i="3"/>
  <c r="D18" i="3"/>
  <c r="D17" i="3"/>
  <c r="D16" i="3"/>
  <c r="D15" i="3"/>
  <c r="D14" i="3"/>
  <c r="D13" i="3"/>
  <c r="D12" i="3"/>
  <c r="D11" i="3"/>
  <c r="D10" i="3"/>
  <c r="D9" i="3"/>
  <c r="D8" i="3"/>
  <c r="D7" i="3"/>
  <c r="D6" i="3"/>
  <c r="D5" i="3"/>
  <c r="D4" i="3"/>
  <c r="D3" i="3"/>
  <c r="D2" i="3"/>
  <c r="D1296" i="1"/>
  <c r="D861" i="1"/>
  <c r="D896" i="1"/>
  <c r="D1062" i="1"/>
  <c r="D307" i="1"/>
  <c r="D393" i="1"/>
  <c r="D41" i="1"/>
  <c r="D461" i="1"/>
  <c r="D222" i="1"/>
  <c r="D1095" i="1"/>
  <c r="D601" i="1"/>
  <c r="D703" i="1"/>
  <c r="D472" i="1"/>
  <c r="D83" i="1"/>
  <c r="D865" i="1"/>
  <c r="D414" i="1"/>
  <c r="D970" i="1"/>
  <c r="D1177" i="1"/>
  <c r="D275" i="1"/>
  <c r="D1179" i="1"/>
  <c r="D1039" i="1"/>
  <c r="D884" i="1"/>
  <c r="D520" i="1"/>
  <c r="D726" i="1"/>
  <c r="D1130" i="1"/>
  <c r="D198" i="1"/>
  <c r="D348" i="1"/>
  <c r="D1153" i="1"/>
  <c r="D327" i="1"/>
  <c r="D190" i="1"/>
  <c r="D991" i="1"/>
  <c r="D172" i="1"/>
  <c r="D363" i="1"/>
  <c r="D1168" i="1"/>
  <c r="D126" i="1"/>
  <c r="D682" i="1"/>
  <c r="D539" i="1"/>
  <c r="D988" i="1"/>
  <c r="D215" i="1"/>
  <c r="D154" i="1"/>
  <c r="D1161" i="1"/>
  <c r="D794" i="1"/>
  <c r="D1275" i="1"/>
  <c r="D88" i="1"/>
  <c r="D1272" i="1"/>
  <c r="D930" i="1"/>
  <c r="D341" i="1"/>
  <c r="D187" i="1"/>
  <c r="D108" i="1"/>
  <c r="D78" i="1"/>
  <c r="D1264" i="1"/>
  <c r="D107" i="1"/>
  <c r="D138" i="1"/>
  <c r="D1040" i="1"/>
  <c r="D510" i="1"/>
  <c r="D1041" i="1"/>
  <c r="D807" i="1"/>
  <c r="D310" i="1"/>
  <c r="D514" i="1"/>
  <c r="D1254" i="1"/>
  <c r="D945" i="1"/>
  <c r="D454" i="1"/>
  <c r="D188" i="1"/>
  <c r="D87" i="1"/>
  <c r="D517" i="1"/>
  <c r="D1200" i="1"/>
  <c r="D744" i="1"/>
  <c r="D719" i="1"/>
  <c r="D50" i="1"/>
  <c r="D611" i="1"/>
  <c r="D1089" i="1"/>
  <c r="D410" i="1"/>
  <c r="D973" i="1"/>
  <c r="D698" i="1"/>
  <c r="D1270" i="1"/>
  <c r="D1111" i="1"/>
  <c r="D965" i="1"/>
  <c r="D300" i="1"/>
  <c r="D606" i="1"/>
  <c r="D418" i="1"/>
  <c r="D1198" i="1"/>
  <c r="D904" i="1"/>
  <c r="D184" i="1"/>
  <c r="D885" i="1"/>
  <c r="D869" i="1"/>
  <c r="D704" i="1"/>
  <c r="D770" i="1"/>
  <c r="D582" i="1"/>
  <c r="D1051" i="1"/>
  <c r="D607" i="1"/>
  <c r="D443" i="1"/>
  <c r="D49" i="1"/>
  <c r="D757" i="1"/>
  <c r="D521" i="1"/>
  <c r="D1209" i="1"/>
  <c r="D1208" i="1"/>
  <c r="D1252" i="1"/>
  <c r="D346" i="1"/>
  <c r="D230" i="1"/>
  <c r="D262" i="1"/>
  <c r="D1147" i="1"/>
  <c r="D89" i="1"/>
  <c r="D1253" i="1"/>
  <c r="D1118" i="1"/>
  <c r="D238" i="1"/>
  <c r="D533" i="1"/>
  <c r="D990" i="1"/>
  <c r="D290" i="1"/>
  <c r="D358" i="1"/>
  <c r="D1042" i="1"/>
  <c r="D740" i="1"/>
  <c r="D608" i="1"/>
  <c r="D1207" i="1"/>
  <c r="D1217" i="1"/>
  <c r="D52" i="1"/>
  <c r="D1184" i="1"/>
  <c r="D431" i="1"/>
  <c r="D562" i="1"/>
  <c r="D919" i="1"/>
  <c r="D216" i="1"/>
  <c r="D500" i="1"/>
  <c r="D837" i="1"/>
  <c r="D80" i="1"/>
  <c r="D558" i="1"/>
  <c r="D975" i="1"/>
  <c r="D780" i="1"/>
  <c r="D741" i="1"/>
  <c r="D781" i="1"/>
  <c r="D433" i="1"/>
  <c r="D274" i="1"/>
  <c r="D796" i="1"/>
  <c r="D588" i="1"/>
  <c r="D90" i="1"/>
  <c r="D784" i="1"/>
  <c r="D858" i="1"/>
  <c r="D415" i="1"/>
  <c r="D1084" i="1"/>
  <c r="D634" i="1"/>
  <c r="D459" i="1"/>
  <c r="D359" i="1"/>
  <c r="D1096" i="1"/>
  <c r="D793" i="1"/>
  <c r="D549" i="1"/>
  <c r="D743" i="1"/>
  <c r="D306" i="1"/>
  <c r="D253" i="1"/>
  <c r="D934" i="1"/>
  <c r="D761" i="1"/>
  <c r="D449" i="1"/>
  <c r="D927" i="1"/>
  <c r="D1158" i="1"/>
  <c r="D174" i="1"/>
  <c r="D1176" i="1"/>
  <c r="D626" i="1"/>
  <c r="D906" i="1"/>
  <c r="D791" i="1"/>
  <c r="D147" i="1"/>
  <c r="D1137" i="1"/>
  <c r="D1237" i="1"/>
  <c r="D597" i="1"/>
  <c r="D958" i="1"/>
  <c r="D972" i="1"/>
  <c r="D386" i="1"/>
  <c r="D895" i="1"/>
  <c r="D130" i="1"/>
  <c r="D179" i="1"/>
  <c r="D544" i="1"/>
  <c r="D356" i="1"/>
  <c r="D298" i="1"/>
  <c r="D912" i="1"/>
  <c r="D1067" i="1"/>
  <c r="D980" i="1"/>
  <c r="D876" i="1"/>
  <c r="D671" i="1"/>
  <c r="D364" i="1"/>
  <c r="D1214" i="1"/>
  <c r="D409" i="1"/>
  <c r="D720" i="1"/>
  <c r="D642" i="1"/>
  <c r="D643" i="1"/>
  <c r="D1251" i="1"/>
  <c r="D818" i="1"/>
  <c r="D795" i="1"/>
  <c r="D950" i="1"/>
  <c r="D512" i="1"/>
  <c r="D1134" i="1"/>
  <c r="D650" i="1"/>
  <c r="D735" i="1"/>
  <c r="D879" i="1"/>
  <c r="D469" i="1"/>
  <c r="D1189" i="1"/>
  <c r="D666" i="1"/>
  <c r="D494" i="1"/>
  <c r="D902" i="1"/>
  <c r="D556" i="1"/>
  <c r="D1160" i="1"/>
  <c r="D887" i="1"/>
  <c r="D926" i="1"/>
  <c r="D1145" i="1"/>
  <c r="D1023" i="1"/>
  <c r="D736" i="1"/>
  <c r="D1045" i="1"/>
  <c r="D1236" i="1"/>
  <c r="D1036" i="1"/>
  <c r="D233" i="1"/>
  <c r="D695" i="1"/>
  <c r="D462" i="1"/>
  <c r="D1035" i="1"/>
  <c r="D477" i="1"/>
  <c r="D398" i="1"/>
  <c r="D123" i="1"/>
  <c r="D1210" i="1"/>
  <c r="D547" i="1"/>
  <c r="D146" i="1"/>
  <c r="D889" i="1"/>
  <c r="D824" i="1"/>
  <c r="D448" i="1"/>
  <c r="D786" i="1"/>
  <c r="D257" i="1"/>
  <c r="D751" i="1"/>
  <c r="D629" i="1"/>
  <c r="D602" i="1"/>
  <c r="D959" i="1"/>
  <c r="D982" i="1"/>
  <c r="D1068" i="1"/>
  <c r="D354" i="1"/>
  <c r="D92" i="1"/>
  <c r="D225" i="1"/>
  <c r="D1274" i="1"/>
  <c r="D952" i="1"/>
  <c r="D453" i="1"/>
  <c r="D645" i="1"/>
  <c r="D841" i="1"/>
  <c r="D1278" i="1"/>
  <c r="D567" i="1"/>
  <c r="D540" i="1"/>
  <c r="D694" i="1"/>
  <c r="D747" i="1"/>
  <c r="D321" i="1"/>
  <c r="D176" i="1"/>
  <c r="D1196" i="1"/>
  <c r="D1030" i="1"/>
  <c r="D1192" i="1"/>
  <c r="D723" i="1"/>
  <c r="D831" i="1"/>
  <c r="D166" i="1"/>
  <c r="D565" i="1"/>
  <c r="D519" i="1"/>
  <c r="D506" i="1"/>
  <c r="D706" i="1"/>
  <c r="D223" i="1"/>
  <c r="D951" i="1"/>
  <c r="D297" i="1"/>
  <c r="D1009" i="1"/>
  <c r="D45" i="1"/>
  <c r="D941" i="1"/>
  <c r="D361" i="1"/>
  <c r="D664" i="1"/>
  <c r="D301" i="1"/>
  <c r="D64" i="1"/>
  <c r="D121" i="1"/>
  <c r="D430" i="1"/>
  <c r="D169" i="1"/>
  <c r="D63" i="1"/>
  <c r="D783" i="1"/>
  <c r="D940" i="1"/>
  <c r="D1019" i="1"/>
  <c r="D1223" i="1"/>
  <c r="D374" i="1"/>
  <c r="D420" i="1"/>
  <c r="D998" i="1"/>
  <c r="D1032" i="1"/>
  <c r="D963" i="1"/>
  <c r="D167" i="1"/>
  <c r="D750" i="1"/>
  <c r="D1215" i="1"/>
  <c r="D1250" i="1"/>
  <c r="D1206" i="1"/>
  <c r="D977" i="1"/>
  <c r="D432" i="1"/>
  <c r="D630" i="1"/>
  <c r="D529" i="1"/>
  <c r="D1027" i="1"/>
  <c r="D109" i="1"/>
  <c r="D497" i="1"/>
  <c r="D177" i="1"/>
  <c r="D631" i="1"/>
  <c r="D436" i="1"/>
  <c r="D843" i="1"/>
  <c r="D718" i="1"/>
  <c r="D552" i="1"/>
  <c r="D899" i="1"/>
  <c r="D1282" i="1"/>
  <c r="D656" i="1"/>
  <c r="D893" i="1"/>
  <c r="D304" i="1"/>
  <c r="D264" i="1"/>
  <c r="D1133" i="1"/>
  <c r="D388" i="1"/>
  <c r="D1293" i="1"/>
  <c r="D1292" i="1"/>
  <c r="D26" i="1"/>
  <c r="D24" i="1"/>
  <c r="D647" i="1"/>
  <c r="D40" i="1"/>
  <c r="D38" i="1"/>
  <c r="D37" i="1"/>
  <c r="D35" i="1"/>
  <c r="D33" i="1"/>
  <c r="D32" i="1"/>
  <c r="D19" i="1"/>
  <c r="D14" i="1"/>
  <c r="D18" i="1"/>
  <c r="D9" i="1"/>
  <c r="D4" i="1"/>
  <c r="D3" i="1"/>
  <c r="D1297" i="1"/>
  <c r="D1298" i="1"/>
  <c r="D1299" i="1"/>
  <c r="D1300" i="1"/>
  <c r="D1301" i="1"/>
  <c r="D1181" i="1"/>
  <c r="D206" i="1"/>
  <c r="D1163" i="1"/>
  <c r="D156" i="1"/>
  <c r="D1106" i="1"/>
  <c r="D75" i="1"/>
  <c r="D1099" i="1"/>
  <c r="D1302" i="1"/>
  <c r="D572" i="1"/>
  <c r="D1303" i="1"/>
  <c r="D120" i="1"/>
  <c r="D1018" i="1"/>
  <c r="D1304" i="1"/>
  <c r="D792" i="1"/>
  <c r="D981" i="1"/>
  <c r="D1305" i="1"/>
  <c r="D12" i="1"/>
  <c r="D1306" i="1"/>
  <c r="D513" i="1"/>
  <c r="D1307" i="1"/>
  <c r="D915" i="1"/>
  <c r="D1125" i="1"/>
  <c r="D1308" i="1"/>
  <c r="D1112" i="1"/>
  <c r="D554" i="1"/>
  <c r="D894" i="1"/>
  <c r="D457" i="1"/>
  <c r="D528" i="1"/>
  <c r="D805" i="1"/>
  <c r="D526" i="1"/>
  <c r="D801" i="1"/>
  <c r="D340" i="1"/>
  <c r="D1233" i="1"/>
  <c r="D1309" i="1"/>
  <c r="D966" i="1"/>
  <c r="D271" i="1"/>
  <c r="D254" i="1"/>
  <c r="D745" i="1"/>
  <c r="D218" i="1"/>
  <c r="D1310" i="1"/>
  <c r="D616" i="1"/>
  <c r="D609" i="1"/>
  <c r="D581" i="1"/>
  <c r="D496" i="1"/>
  <c r="D103" i="1"/>
  <c r="D1266" i="1"/>
  <c r="D721" i="1"/>
  <c r="D1113" i="1"/>
  <c r="D917" i="1"/>
  <c r="D1311" i="1"/>
  <c r="D953" i="1"/>
  <c r="D227" i="1"/>
  <c r="D368" i="1"/>
  <c r="D1247" i="1"/>
  <c r="D880" i="1"/>
  <c r="D1312" i="1"/>
  <c r="D870" i="1"/>
  <c r="D1129" i="1"/>
  <c r="D105" i="1"/>
  <c r="D434" i="1"/>
  <c r="D1313" i="1"/>
  <c r="D1222" i="1"/>
  <c r="D1081" i="1"/>
  <c r="D1314" i="1"/>
  <c r="D836" i="1"/>
  <c r="D1315" i="1"/>
  <c r="D1316" i="1"/>
  <c r="D153" i="1"/>
  <c r="D479" i="1"/>
  <c r="D252" i="1"/>
  <c r="D491" i="1"/>
  <c r="D480" i="1"/>
  <c r="D1317" i="1"/>
  <c r="D1318" i="1"/>
  <c r="D1238" i="1"/>
  <c r="D1227" i="1"/>
  <c r="D338" i="1"/>
  <c r="D1070" i="1"/>
  <c r="D220" i="1"/>
  <c r="D193" i="1"/>
  <c r="D1175" i="1"/>
  <c r="D882" i="1"/>
  <c r="D923" i="1"/>
  <c r="D372" i="1"/>
  <c r="D739" i="1"/>
  <c r="D670" i="1"/>
  <c r="D1319" i="1"/>
  <c r="D635" i="1"/>
  <c r="D557" i="1"/>
  <c r="D463" i="1"/>
  <c r="D1295" i="1"/>
  <c r="D29" i="1"/>
  <c r="D1052" i="1"/>
  <c r="D874" i="1"/>
  <c r="D28" i="1"/>
  <c r="D1320" i="1"/>
  <c r="D742" i="1"/>
  <c r="D357" i="1"/>
  <c r="D596" i="1"/>
  <c r="D1100" i="1"/>
  <c r="D1286" i="1"/>
  <c r="D1321" i="1"/>
  <c r="D1098" i="1"/>
  <c r="D249" i="1"/>
  <c r="D707" i="1"/>
  <c r="D649" i="1"/>
  <c r="D1046" i="1"/>
  <c r="D827" i="1"/>
  <c r="D145" i="1"/>
  <c r="D551" i="1"/>
  <c r="D1322" i="1"/>
  <c r="D535" i="1"/>
  <c r="D44" i="1"/>
  <c r="D313" i="1"/>
  <c r="D1323" i="1"/>
  <c r="D261" i="1"/>
  <c r="D1324" i="1"/>
  <c r="D1325" i="1"/>
  <c r="D1326" i="1"/>
  <c r="D622" i="1"/>
  <c r="D620" i="1"/>
  <c r="D438" i="1"/>
  <c r="D1327" i="1"/>
  <c r="D384" i="1"/>
  <c r="D1328" i="1"/>
  <c r="D1065" i="1"/>
  <c r="D39" i="1"/>
  <c r="D1055" i="1"/>
  <c r="D474" i="1"/>
  <c r="D401" i="1"/>
  <c r="D451" i="1"/>
  <c r="D289" i="1"/>
  <c r="D161" i="1"/>
  <c r="D116" i="1"/>
  <c r="D1069" i="1"/>
  <c r="D585" i="1"/>
  <c r="D859" i="1"/>
  <c r="D314" i="1"/>
  <c r="D85" i="1"/>
  <c r="D769" i="1"/>
  <c r="D844" i="1"/>
  <c r="D475" i="1"/>
  <c r="D812" i="1"/>
  <c r="D407" i="1"/>
  <c r="D137" i="1"/>
  <c r="D455" i="1"/>
  <c r="D1329" i="1"/>
  <c r="D1330" i="1"/>
  <c r="D1219" i="1"/>
  <c r="D892" i="1"/>
  <c r="D1080" i="1"/>
  <c r="D804" i="1"/>
  <c r="D417" i="1"/>
  <c r="D1331" i="1"/>
  <c r="D291" i="1"/>
  <c r="D773" i="1"/>
  <c r="D1155" i="1"/>
  <c r="D82" i="1"/>
  <c r="D776" i="1"/>
  <c r="D1075" i="1"/>
  <c r="D205" i="1"/>
  <c r="D1248" i="1"/>
  <c r="D943" i="1"/>
  <c r="D1332" i="1"/>
  <c r="D6" i="1"/>
  <c r="D378" i="1"/>
  <c r="D907" i="1"/>
  <c r="D845" i="1"/>
  <c r="D1333" i="1"/>
  <c r="D730" i="1"/>
  <c r="D343" i="1"/>
  <c r="D1334" i="1"/>
  <c r="D657" i="1"/>
  <c r="D303" i="1"/>
  <c r="D901" i="1"/>
  <c r="D636" i="1"/>
  <c r="D182" i="1"/>
  <c r="D560" i="1"/>
  <c r="D638" i="1"/>
  <c r="D339" i="1"/>
  <c r="D1335" i="1"/>
  <c r="D1277" i="1"/>
  <c r="D1186" i="1"/>
  <c r="D286" i="1"/>
  <c r="D1117" i="1"/>
  <c r="D1336" i="1"/>
  <c r="D1337" i="1"/>
  <c r="D648" i="1"/>
  <c r="D1338" i="1"/>
  <c r="D1339" i="1"/>
  <c r="D423" i="1"/>
  <c r="D258" i="1"/>
  <c r="D305" i="1"/>
  <c r="D371" i="1"/>
  <c r="D1340" i="1"/>
  <c r="D163" i="1"/>
  <c r="D1341" i="1"/>
  <c r="D135" i="1"/>
  <c r="D1284" i="1"/>
  <c r="D7" i="1"/>
  <c r="D838" i="1"/>
  <c r="D1033" i="1"/>
  <c r="D690" i="1"/>
  <c r="D1342" i="1"/>
  <c r="D675" i="1"/>
  <c r="D250" i="1"/>
  <c r="D1343" i="1"/>
  <c r="D976" i="1"/>
  <c r="D1243" i="1"/>
  <c r="D1344" i="1"/>
  <c r="D1345" i="1"/>
  <c r="D1346" i="1"/>
  <c r="D1050" i="1"/>
  <c r="D283" i="1"/>
  <c r="D1291" i="1"/>
  <c r="D1347" i="1"/>
  <c r="D1255" i="1"/>
  <c r="D1348" i="1"/>
  <c r="D681" i="1"/>
  <c r="D380" i="1"/>
  <c r="D525" i="1"/>
  <c r="D1034" i="1"/>
  <c r="D580" i="1"/>
  <c r="D168" i="1"/>
  <c r="D1349" i="1"/>
  <c r="D928" i="1"/>
  <c r="D1350" i="1"/>
  <c r="D1351" i="1"/>
  <c r="D1352" i="1"/>
  <c r="D267" i="1"/>
  <c r="D1353" i="1"/>
  <c r="D1082" i="1"/>
  <c r="D1290" i="1"/>
  <c r="D1212" i="1"/>
  <c r="D1049" i="1"/>
  <c r="D1354" i="1"/>
  <c r="D1026" i="1"/>
  <c r="D997" i="1"/>
  <c r="D908" i="1"/>
  <c r="D1355" i="1"/>
  <c r="D1010" i="1"/>
  <c r="D1006" i="1"/>
  <c r="D969" i="1"/>
  <c r="D961" i="1"/>
  <c r="D292" i="1"/>
  <c r="D1356" i="1"/>
  <c r="D1204" i="1"/>
  <c r="D470" i="1"/>
  <c r="D857" i="1"/>
  <c r="D1053" i="1"/>
  <c r="D1357" i="1"/>
  <c r="D437" i="1"/>
  <c r="D1044" i="1"/>
  <c r="D1016" i="1"/>
  <c r="D213" i="1"/>
  <c r="D1358" i="1"/>
  <c r="D1359" i="1"/>
  <c r="D935" i="1"/>
  <c r="D811" i="1"/>
  <c r="D1360" i="1"/>
  <c r="D65" i="1"/>
  <c r="D468" i="1"/>
  <c r="D1361" i="1"/>
  <c r="D450" i="1"/>
  <c r="D1362" i="1"/>
  <c r="D955" i="1"/>
  <c r="D373" i="1"/>
  <c r="D722" i="1"/>
  <c r="D505" i="1"/>
  <c r="D1363" i="1"/>
  <c r="D335" i="1"/>
  <c r="D186" i="1"/>
  <c r="D273" i="1"/>
  <c r="D175" i="1"/>
  <c r="D144" i="1"/>
  <c r="D408" i="1"/>
  <c r="D189" i="1"/>
  <c r="D803" i="1"/>
  <c r="D73" i="1"/>
  <c r="D779" i="1"/>
  <c r="D1240" i="1"/>
  <c r="D1364" i="1"/>
  <c r="D817" i="1"/>
  <c r="D734" i="1"/>
  <c r="D697" i="1"/>
  <c r="D672" i="1"/>
  <c r="D627" i="1"/>
  <c r="D1365" i="1"/>
  <c r="D578" i="1"/>
  <c r="D492" i="1"/>
  <c r="D2" i="1"/>
  <c r="D458" i="1"/>
  <c r="D1366" i="1"/>
  <c r="D1229" i="1"/>
  <c r="D383" i="1"/>
  <c r="D563" i="1"/>
  <c r="D1170" i="1"/>
  <c r="D353" i="1"/>
  <c r="D1193" i="1"/>
  <c r="D349" i="1"/>
  <c r="D1169" i="1"/>
  <c r="D1085" i="1"/>
  <c r="D1367" i="1"/>
  <c r="D1368" i="1"/>
  <c r="D1146" i="1"/>
  <c r="D1079" i="1"/>
  <c r="D77" i="1"/>
  <c r="D1139" i="1"/>
  <c r="D1048" i="1"/>
  <c r="D1194" i="1"/>
  <c r="D1003" i="1"/>
  <c r="D1012" i="1"/>
  <c r="D1011" i="1"/>
  <c r="D962" i="1"/>
  <c r="D944" i="1"/>
  <c r="D207" i="1"/>
  <c r="D1369" i="1"/>
  <c r="D1370" i="1"/>
  <c r="D839" i="1"/>
  <c r="D790" i="1"/>
  <c r="D1178" i="1"/>
  <c r="D1371" i="1"/>
  <c r="D269" i="1"/>
  <c r="D157" i="1"/>
  <c r="D1372" i="1"/>
  <c r="D1373" i="1"/>
  <c r="D266" i="1"/>
  <c r="D593" i="1"/>
  <c r="D70" i="1"/>
  <c r="D1374" i="1"/>
  <c r="D263" i="1"/>
  <c r="D504" i="1"/>
  <c r="D1375" i="1"/>
  <c r="D1376" i="1"/>
  <c r="D197" i="1"/>
  <c r="D221" i="1"/>
  <c r="D1108" i="1"/>
  <c r="D155" i="1"/>
  <c r="D1377" i="1"/>
  <c r="D1378" i="1"/>
  <c r="D96" i="1"/>
  <c r="D1379" i="1"/>
  <c r="D377" i="1"/>
  <c r="D1244" i="1"/>
  <c r="D302" i="1"/>
  <c r="D1232" i="1"/>
  <c r="D23" i="1"/>
  <c r="D79" i="1"/>
  <c r="D1205" i="1"/>
  <c r="D1380" i="1"/>
  <c r="D68" i="1"/>
  <c r="D1381" i="1"/>
  <c r="D1382" i="1"/>
  <c r="D1024" i="1"/>
  <c r="D1383" i="1"/>
  <c r="D1384" i="1"/>
  <c r="D1213" i="1"/>
  <c r="D569" i="1"/>
  <c r="D1211" i="1"/>
  <c r="D1385" i="1"/>
  <c r="D224" i="1"/>
  <c r="D1386" i="1"/>
  <c r="D1387" i="1"/>
  <c r="D1388" i="1"/>
  <c r="D835" i="1"/>
  <c r="D1389" i="1"/>
  <c r="D806" i="1"/>
  <c r="D1390" i="1"/>
  <c r="D633" i="1"/>
  <c r="D1391" i="1"/>
  <c r="D1392" i="1"/>
  <c r="D771" i="1"/>
  <c r="D1393" i="1"/>
  <c r="D1394" i="1"/>
  <c r="D1395" i="1"/>
  <c r="D752" i="1"/>
  <c r="D1038" i="1"/>
  <c r="D1164" i="1"/>
  <c r="D947" i="1"/>
  <c r="D1110" i="1"/>
  <c r="D1396" i="1"/>
  <c r="D1015" i="1"/>
  <c r="D241" i="1"/>
  <c r="D1397" i="1"/>
  <c r="D979" i="1"/>
  <c r="D1257" i="1"/>
  <c r="D1152" i="1"/>
  <c r="D654" i="1"/>
  <c r="D913" i="1"/>
  <c r="D48" i="1"/>
  <c r="D748" i="1"/>
  <c r="D1398" i="1"/>
  <c r="D531" i="1"/>
  <c r="D1234" i="1"/>
  <c r="D134" i="1"/>
  <c r="D910" i="1"/>
  <c r="D1399" i="1"/>
  <c r="D1400" i="1"/>
  <c r="D883" i="1"/>
  <c r="D826" i="1"/>
  <c r="D1401" i="1"/>
  <c r="D685" i="1"/>
  <c r="D708" i="1"/>
  <c r="D598" i="1"/>
  <c r="D661" i="1"/>
  <c r="D493" i="1"/>
  <c r="D587" i="1"/>
  <c r="D350" i="1"/>
  <c r="D573" i="1"/>
  <c r="D538" i="1"/>
  <c r="D1402" i="1"/>
  <c r="D1403" i="1"/>
  <c r="D1404" i="1"/>
  <c r="D524" i="1"/>
  <c r="D444" i="1"/>
  <c r="D1405" i="1"/>
  <c r="D413" i="1"/>
  <c r="D427" i="1"/>
  <c r="D322" i="1"/>
  <c r="D426" i="1"/>
  <c r="D102" i="1"/>
  <c r="D295" i="1"/>
  <c r="D235" i="1"/>
  <c r="D1406" i="1"/>
  <c r="D160" i="1"/>
  <c r="D318" i="1"/>
  <c r="D1407" i="1"/>
  <c r="D199" i="1"/>
  <c r="D16" i="1"/>
  <c r="D142" i="1"/>
  <c r="D125" i="1"/>
  <c r="D115" i="1"/>
  <c r="D1221" i="1"/>
  <c r="D518" i="1"/>
  <c r="D503" i="1"/>
  <c r="D1408" i="1"/>
  <c r="D342" i="1"/>
  <c r="D260" i="1"/>
  <c r="D1128" i="1"/>
  <c r="D1201" i="1"/>
  <c r="D178" i="1"/>
  <c r="D1104" i="1"/>
  <c r="D1409" i="1"/>
  <c r="D873" i="1"/>
  <c r="D808" i="1"/>
  <c r="D122" i="1"/>
  <c r="D1410" i="1"/>
  <c r="D731" i="1"/>
  <c r="D916" i="1"/>
  <c r="D59" i="1"/>
  <c r="D1411" i="1"/>
  <c r="D507" i="1"/>
  <c r="D22" i="1"/>
  <c r="D1242" i="1"/>
  <c r="D259" i="1"/>
  <c r="D1412" i="1"/>
  <c r="D1413" i="1"/>
  <c r="D679" i="1"/>
  <c r="D1414" i="1"/>
  <c r="D632" i="1"/>
  <c r="D226" i="1"/>
  <c r="D237" i="1"/>
  <c r="D1415" i="1"/>
  <c r="D1220" i="1"/>
  <c r="D971" i="1"/>
  <c r="D986" i="1"/>
  <c r="D234" i="1"/>
  <c r="D1416" i="1"/>
  <c r="D1417" i="1"/>
  <c r="D219" i="1"/>
  <c r="D1285" i="1"/>
  <c r="D97" i="1"/>
  <c r="D1281" i="1"/>
  <c r="D1279" i="1"/>
  <c r="D1258" i="1"/>
  <c r="D1418" i="1"/>
  <c r="D1419" i="1"/>
  <c r="D1028" i="1"/>
  <c r="D1121" i="1"/>
  <c r="D1420" i="1"/>
  <c r="D1421" i="1"/>
  <c r="D1059" i="1"/>
  <c r="D1422" i="1"/>
  <c r="D715" i="1"/>
  <c r="D604" i="1"/>
  <c r="D1423" i="1"/>
  <c r="D693" i="1"/>
  <c r="D732" i="1"/>
  <c r="D509" i="1"/>
  <c r="D421" i="1"/>
  <c r="D502" i="1"/>
  <c r="D1424" i="1"/>
  <c r="D365" i="1"/>
  <c r="D1425" i="1"/>
  <c r="D400" i="1"/>
  <c r="D1239" i="1"/>
  <c r="D1426" i="1"/>
  <c r="D1008" i="1"/>
  <c r="D1427" i="1"/>
  <c r="D1144" i="1"/>
  <c r="D1428" i="1"/>
  <c r="D21" i="1"/>
  <c r="D1071" i="1"/>
  <c r="D1185" i="1"/>
  <c r="D993" i="1"/>
  <c r="D1429" i="1"/>
  <c r="D924" i="1"/>
  <c r="D888" i="1"/>
  <c r="D1430" i="1"/>
  <c r="D389" i="1"/>
  <c r="D106" i="1"/>
  <c r="D800" i="1"/>
  <c r="D67" i="1"/>
  <c r="D725" i="1"/>
  <c r="D1154" i="1"/>
  <c r="D716" i="1"/>
  <c r="D1087" i="1"/>
  <c r="D1288" i="1"/>
  <c r="D680" i="1"/>
  <c r="D1060" i="1"/>
  <c r="D1431" i="1"/>
  <c r="D673" i="1"/>
  <c r="D1043" i="1"/>
  <c r="D1126" i="1"/>
  <c r="D1180" i="1"/>
  <c r="D288" i="1"/>
  <c r="D612" i="1"/>
  <c r="D1101" i="1"/>
  <c r="D983" i="1"/>
  <c r="D248" i="1"/>
  <c r="D918" i="1"/>
  <c r="D1432" i="1"/>
  <c r="D850" i="1"/>
  <c r="D1094" i="1"/>
  <c r="D809" i="1"/>
  <c r="D1076" i="1"/>
  <c r="D764" i="1"/>
  <c r="D1004" i="1"/>
  <c r="D1433" i="1"/>
  <c r="D1434" i="1"/>
  <c r="D992" i="1"/>
  <c r="D1435" i="1"/>
  <c r="D853" i="1"/>
  <c r="D566" i="1"/>
  <c r="D709" i="1"/>
  <c r="D309" i="1"/>
  <c r="D840" i="1"/>
  <c r="D164" i="1"/>
  <c r="D669" i="1"/>
  <c r="D534" i="1"/>
  <c r="D30" i="1"/>
  <c r="D655" i="1"/>
  <c r="D763" i="1"/>
  <c r="D425" i="1"/>
  <c r="D382" i="1"/>
  <c r="D429" i="1"/>
  <c r="D1436" i="1"/>
  <c r="D127" i="1"/>
  <c r="D113" i="1"/>
  <c r="D101" i="1"/>
  <c r="D98" i="1"/>
  <c r="D1268" i="1"/>
  <c r="D8" i="1"/>
  <c r="D1191" i="1"/>
  <c r="D1031" i="1"/>
  <c r="D69" i="1"/>
  <c r="D1167" i="1"/>
  <c r="D813" i="1"/>
  <c r="D949" i="1"/>
  <c r="D665" i="1"/>
  <c r="D932" i="1"/>
  <c r="D788" i="1"/>
  <c r="D729" i="1"/>
  <c r="D652" i="1"/>
  <c r="D651" i="1"/>
  <c r="D610" i="1"/>
  <c r="D728" i="1"/>
  <c r="D403" i="1"/>
  <c r="D326" i="1"/>
  <c r="D1072" i="1"/>
  <c r="D1437" i="1"/>
  <c r="D1438" i="1"/>
  <c r="D1439" i="1"/>
  <c r="D351" i="1"/>
  <c r="D613" i="1"/>
  <c r="D574" i="1"/>
  <c r="D605" i="1"/>
  <c r="D659" i="1"/>
  <c r="D404" i="1"/>
  <c r="D618" i="1"/>
  <c r="D1440" i="1"/>
  <c r="D397" i="1"/>
  <c r="D683" i="1"/>
  <c r="D476" i="1"/>
  <c r="D1157" i="1"/>
  <c r="D202" i="1"/>
  <c r="D536" i="1"/>
  <c r="D1148" i="1"/>
  <c r="D920" i="1"/>
  <c r="D522" i="1"/>
  <c r="D898" i="1"/>
  <c r="D516" i="1"/>
  <c r="D852" i="1"/>
  <c r="D774" i="1"/>
  <c r="D316" i="1"/>
  <c r="D1441" i="1"/>
  <c r="D787" i="1"/>
  <c r="D478" i="1"/>
  <c r="D1442" i="1"/>
  <c r="D396" i="1"/>
  <c r="D487" i="1"/>
  <c r="D329" i="1"/>
  <c r="D171" i="1"/>
  <c r="D11" i="1"/>
  <c r="D111" i="1"/>
  <c r="D1443" i="1"/>
  <c r="D1444" i="1"/>
  <c r="D1445" i="1"/>
  <c r="D112" i="1"/>
  <c r="D1246" i="1"/>
  <c r="D370" i="1"/>
  <c r="D1261" i="1"/>
  <c r="D1446" i="1"/>
  <c r="D296" i="1"/>
  <c r="D960" i="1"/>
  <c r="D1447" i="1"/>
  <c r="D285" i="1"/>
  <c r="D778" i="1"/>
  <c r="D284" i="1"/>
  <c r="D194" i="1"/>
  <c r="D676" i="1"/>
  <c r="D95" i="1"/>
  <c r="D1448" i="1"/>
  <c r="D822" i="1"/>
  <c r="D686" i="1"/>
  <c r="D911" i="1"/>
  <c r="D1449" i="1"/>
  <c r="D1271" i="1"/>
  <c r="D548" i="1"/>
  <c r="D375" i="1"/>
  <c r="D571" i="1"/>
  <c r="D942" i="1"/>
  <c r="D1450" i="1"/>
  <c r="D362" i="1"/>
  <c r="D564" i="1"/>
  <c r="D1451" i="1"/>
  <c r="D1452" i="1"/>
  <c r="D360" i="1"/>
  <c r="D576" i="1"/>
  <c r="D152" i="1"/>
  <c r="D355" i="1"/>
  <c r="D54" i="1"/>
  <c r="D251" i="1"/>
  <c r="D1241" i="1"/>
  <c r="D247" i="1"/>
  <c r="D91" i="1"/>
  <c r="D1073" i="1"/>
  <c r="D212" i="1"/>
  <c r="D47" i="1"/>
  <c r="D956" i="1"/>
  <c r="D724" i="1"/>
  <c r="D1064" i="1"/>
  <c r="D1058" i="1"/>
  <c r="D872" i="1"/>
  <c r="D173" i="1"/>
  <c r="D1453" i="1"/>
  <c r="D1454" i="1"/>
  <c r="D1455" i="1"/>
  <c r="D727" i="1"/>
  <c r="D1273" i="1"/>
  <c r="D1456" i="1"/>
  <c r="D684" i="1"/>
  <c r="D1263" i="1"/>
  <c r="D94" i="1"/>
  <c r="D644" i="1"/>
  <c r="D1047" i="1"/>
  <c r="D1457" i="1"/>
  <c r="D1260" i="1"/>
  <c r="D1458" i="1"/>
  <c r="D1459" i="1"/>
  <c r="D196" i="1"/>
  <c r="D1245" i="1"/>
  <c r="D1022" i="1"/>
  <c r="D1203" i="1"/>
  <c r="D948" i="1"/>
  <c r="D132" i="1"/>
  <c r="D1460" i="1"/>
  <c r="D614" i="1"/>
  <c r="D1074" i="1"/>
  <c r="D1461" i="1"/>
  <c r="D242" i="1"/>
  <c r="D1159" i="1"/>
  <c r="D1230" i="1"/>
  <c r="D925" i="1"/>
  <c r="D1462" i="1"/>
  <c r="D866" i="1"/>
  <c r="D749" i="1"/>
  <c r="D62" i="1"/>
  <c r="D1463" i="1"/>
  <c r="D46" i="1"/>
  <c r="D717" i="1"/>
  <c r="D1283" i="1"/>
  <c r="D1464" i="1"/>
  <c r="D1269" i="1"/>
  <c r="D1465" i="1"/>
  <c r="D1280" i="1"/>
  <c r="D210" i="1"/>
  <c r="D27" i="1"/>
  <c r="D1466" i="1"/>
  <c r="D1228" i="1"/>
  <c r="D1467" i="1"/>
  <c r="D561" i="1"/>
  <c r="D1226" i="1"/>
  <c r="D488" i="1"/>
  <c r="D1468" i="1"/>
  <c r="D311" i="1"/>
  <c r="D1469" i="1"/>
  <c r="D268" i="1"/>
  <c r="D1470" i="1"/>
  <c r="D203" i="1"/>
  <c r="D595" i="1"/>
  <c r="D1471" i="1"/>
  <c r="D1472" i="1"/>
  <c r="D439" i="1"/>
  <c r="D1174" i="1"/>
  <c r="D332" i="1"/>
  <c r="D1091" i="1"/>
  <c r="D1473" i="1"/>
  <c r="D875" i="1"/>
  <c r="D180" i="1"/>
  <c r="D1119" i="1"/>
  <c r="D337" i="1"/>
  <c r="D1165" i="1"/>
  <c r="D1001" i="1"/>
  <c r="D1474" i="1"/>
  <c r="D1025" i="1"/>
  <c r="D232" i="1"/>
  <c r="D1000" i="1"/>
  <c r="D903" i="1"/>
  <c r="D713" i="1"/>
  <c r="D347" i="1"/>
  <c r="D625" i="1"/>
  <c r="D15" i="1"/>
  <c r="D1475" i="1"/>
  <c r="D1476" i="1"/>
  <c r="D1477" i="1"/>
  <c r="D1122" i="1"/>
  <c r="D10" i="1"/>
  <c r="D1061" i="1"/>
  <c r="D738" i="1"/>
  <c r="D936" i="1"/>
  <c r="D1478" i="1"/>
  <c r="D1479" i="1"/>
  <c r="D1480" i="1"/>
  <c r="D1481" i="1"/>
  <c r="D456" i="1"/>
  <c r="D392" i="1"/>
  <c r="D591" i="1"/>
  <c r="D498" i="1"/>
  <c r="D802" i="1"/>
  <c r="D1482" i="1"/>
  <c r="D782" i="1"/>
  <c r="D483" i="1"/>
  <c r="D754" i="1"/>
  <c r="D442" i="1"/>
  <c r="D702" i="1"/>
  <c r="D279" i="1"/>
  <c r="D660" i="1"/>
  <c r="D599" i="1"/>
  <c r="D1483" i="1"/>
  <c r="D1484" i="1"/>
  <c r="D211" i="1"/>
  <c r="D1485" i="1"/>
  <c r="D1486" i="1"/>
  <c r="D165" i="1"/>
  <c r="D1487" i="1"/>
  <c r="D1488" i="1"/>
  <c r="D240" i="1"/>
  <c r="D119" i="1"/>
  <c r="D1489" i="1"/>
  <c r="D1490" i="1"/>
  <c r="D1491" i="1"/>
  <c r="D228" i="1"/>
  <c r="D100" i="1"/>
  <c r="D1492" i="1"/>
  <c r="D1195" i="1"/>
  <c r="D799" i="1"/>
  <c r="D72" i="1"/>
  <c r="D1493" i="1"/>
  <c r="D775" i="1"/>
  <c r="D1494" i="1"/>
  <c r="D1190" i="1"/>
  <c r="D1495" i="1"/>
  <c r="D435" i="1"/>
  <c r="D537" i="1"/>
  <c r="D856" i="1"/>
  <c r="D1496" i="1"/>
  <c r="D405" i="1"/>
  <c r="D328" i="1"/>
  <c r="D849" i="1"/>
  <c r="D1224" i="1"/>
  <c r="D1497" i="1"/>
  <c r="D854" i="1"/>
  <c r="D1498" i="1"/>
  <c r="D1202" i="1"/>
  <c r="D1294" i="1"/>
  <c r="D755" i="1"/>
  <c r="D1499" i="1"/>
  <c r="D978" i="1"/>
  <c r="D1500" i="1"/>
  <c r="D1017" i="1"/>
  <c r="D293" i="1"/>
  <c r="D150" i="1"/>
  <c r="D1142" i="1"/>
  <c r="D1501" i="1"/>
  <c r="D148" i="1"/>
  <c r="D931" i="1"/>
  <c r="D1502" i="1"/>
  <c r="D640" i="1"/>
  <c r="D855" i="1"/>
  <c r="D1503" i="1"/>
  <c r="D1504" i="1"/>
  <c r="D1143" i="1"/>
  <c r="D1505" i="1"/>
  <c r="D265" i="1"/>
  <c r="D1506" i="1"/>
  <c r="D937" i="1"/>
  <c r="D1507" i="1"/>
  <c r="D1508" i="1"/>
  <c r="D460" i="1"/>
  <c r="D1509" i="1"/>
  <c r="D277" i="1"/>
  <c r="D662" i="1"/>
  <c r="D1013" i="1"/>
  <c r="D345" i="1"/>
  <c r="D511" i="1"/>
  <c r="D946" i="1"/>
  <c r="D1510" i="1"/>
  <c r="D1511" i="1"/>
  <c r="D411" i="1"/>
  <c r="D1512" i="1"/>
  <c r="D1182" i="1"/>
  <c r="D334" i="1"/>
  <c r="D862" i="1"/>
  <c r="D810" i="1"/>
  <c r="D527" i="1"/>
  <c r="D319" i="1"/>
  <c r="D832" i="1"/>
  <c r="D324" i="1"/>
  <c r="D559" i="1"/>
  <c r="D830" i="1"/>
  <c r="D315" i="1"/>
  <c r="D515" i="1"/>
  <c r="D185" i="1"/>
  <c r="D1513" i="1"/>
  <c r="D1114" i="1"/>
  <c r="D688" i="1"/>
  <c r="D466" i="1"/>
  <c r="D236" i="1"/>
  <c r="D1514" i="1"/>
  <c r="D281" i="1"/>
  <c r="D663" i="1"/>
  <c r="D204" i="1"/>
  <c r="D756" i="1"/>
  <c r="D714" i="1"/>
  <c r="D482" i="1"/>
  <c r="D641" i="1"/>
  <c r="D209" i="1"/>
  <c r="D17" i="1"/>
  <c r="D25" i="1"/>
  <c r="D1235" i="1"/>
  <c r="D658" i="1"/>
  <c r="D118" i="1"/>
  <c r="D1515" i="1"/>
  <c r="D674" i="1"/>
  <c r="D1516" i="1"/>
  <c r="D1090" i="1"/>
  <c r="D1138" i="1"/>
  <c r="D603" i="1"/>
  <c r="D677" i="1"/>
  <c r="D280" i="1"/>
  <c r="D1517" i="1"/>
  <c r="D974" i="1"/>
  <c r="D646" i="1"/>
  <c r="D399" i="1"/>
  <c r="D344" i="1"/>
  <c r="D231" i="1"/>
  <c r="D637" i="1"/>
  <c r="D43" i="1"/>
  <c r="D214" i="1"/>
  <c r="D99" i="1"/>
  <c r="D86" i="1"/>
  <c r="D485" i="1"/>
  <c r="D696" i="1"/>
  <c r="D1518" i="1"/>
  <c r="D192" i="1"/>
  <c r="D467" i="1"/>
  <c r="D1519" i="1"/>
  <c r="D200" i="1"/>
  <c r="D191" i="1"/>
  <c r="D1520" i="1"/>
  <c r="D1141" i="1"/>
  <c r="D1083" i="1"/>
  <c r="D124" i="1"/>
  <c r="D996" i="1"/>
  <c r="D1521" i="1"/>
  <c r="D847" i="1"/>
  <c r="D594" i="1"/>
  <c r="D766" i="1"/>
  <c r="D369" i="1"/>
  <c r="D208" i="1"/>
  <c r="D829" i="1"/>
  <c r="D1522" i="1"/>
  <c r="D546" i="1"/>
  <c r="D151" i="1"/>
  <c r="D376" i="1"/>
  <c r="D484" i="1"/>
  <c r="D964" i="1"/>
  <c r="D143" i="1"/>
  <c r="D1523" i="1"/>
  <c r="D886" i="1"/>
  <c r="D58" i="1"/>
  <c r="D1225" i="1"/>
  <c r="D1188" i="1"/>
  <c r="D967" i="1"/>
  <c r="D1524" i="1"/>
  <c r="D1525" i="1"/>
  <c r="D758" i="1"/>
  <c r="D5" i="1"/>
  <c r="D1526" i="1"/>
  <c r="D797" i="1"/>
  <c r="D615" i="1"/>
  <c r="D1527" i="1"/>
  <c r="D691" i="1"/>
  <c r="D1020" i="1"/>
  <c r="D860" i="1"/>
  <c r="D195" i="1"/>
  <c r="D532" i="1"/>
  <c r="D323" i="1"/>
  <c r="D777" i="1"/>
  <c r="D181" i="1"/>
  <c r="D1528" i="1"/>
  <c r="D1187" i="1"/>
  <c r="D440" i="1"/>
  <c r="D1529" i="1"/>
  <c r="D245" i="1"/>
  <c r="D239" i="1"/>
  <c r="D653" i="1"/>
  <c r="D139" i="1"/>
  <c r="D1530" i="1"/>
  <c r="D1127" i="1"/>
  <c r="D905" i="1"/>
  <c r="D1262" i="1"/>
  <c r="D416" i="1"/>
  <c r="D331" i="1"/>
  <c r="D336" i="1"/>
  <c r="D287" i="1"/>
  <c r="D53" i="1"/>
  <c r="D1531" i="1"/>
  <c r="D201" i="1"/>
  <c r="D689" i="1"/>
  <c r="D66" i="1"/>
  <c r="D1532" i="1"/>
  <c r="D1533" i="1"/>
  <c r="D1172" i="1"/>
  <c r="D828" i="1"/>
  <c r="D1007" i="1"/>
  <c r="D1534" i="1"/>
  <c r="D834" i="1"/>
  <c r="D1535" i="1"/>
  <c r="D481" i="1"/>
  <c r="D999" i="1"/>
  <c r="D871" i="1"/>
  <c r="D542" i="1"/>
  <c r="D170" i="1"/>
  <c r="D1149" i="1"/>
  <c r="D848" i="1"/>
  <c r="D1077" i="1"/>
  <c r="D589" i="1"/>
  <c r="D501" i="1"/>
  <c r="D1536" i="1"/>
  <c r="D590" i="1"/>
  <c r="D1537" i="1"/>
  <c r="D308" i="1"/>
  <c r="D36" i="1"/>
  <c r="D71" i="1"/>
  <c r="D55" i="1"/>
  <c r="D1093" i="1"/>
  <c r="D42" i="1"/>
  <c r="D1086" i="1"/>
  <c r="D1002" i="1"/>
  <c r="D922" i="1"/>
  <c r="D825" i="1"/>
  <c r="D1538" i="1"/>
  <c r="D276" i="1"/>
  <c r="D1539" i="1"/>
  <c r="D1540" i="1"/>
  <c r="D954" i="1"/>
  <c r="D141" i="1"/>
  <c r="D76" i="1"/>
  <c r="D114" i="1"/>
  <c r="D60" i="1"/>
  <c r="D737" i="1"/>
  <c r="D57" i="1"/>
  <c r="D1541" i="1"/>
  <c r="D994" i="1"/>
  <c r="D1542" i="1"/>
  <c r="D452" i="1"/>
  <c r="D486" i="1"/>
  <c r="D864" i="1"/>
  <c r="D255" i="1"/>
  <c r="D133" i="1"/>
  <c r="D1183" i="1"/>
  <c r="D568" i="1"/>
  <c r="D1543" i="1"/>
  <c r="D1544" i="1"/>
  <c r="D1545" i="1"/>
  <c r="D851" i="1"/>
  <c r="D890" i="1"/>
  <c r="D819" i="1"/>
  <c r="D821" i="1"/>
  <c r="D816" i="1"/>
  <c r="D1546" i="1"/>
  <c r="D1547" i="1"/>
  <c r="D1548" i="1"/>
  <c r="D1078" i="1"/>
  <c r="D798" i="1"/>
  <c r="D753" i="1"/>
  <c r="D1549" i="1"/>
  <c r="D1256" i="1"/>
  <c r="D619" i="1"/>
  <c r="D464" i="1"/>
  <c r="D846" i="1"/>
  <c r="D1550" i="1"/>
  <c r="D490" i="1"/>
  <c r="D1551" i="1"/>
  <c r="D1140" i="1"/>
  <c r="D1029" i="1"/>
  <c r="D1552" i="1"/>
  <c r="D523" i="1"/>
  <c r="D395" i="1"/>
  <c r="D489" i="1"/>
  <c r="D366" i="1"/>
  <c r="D136" i="1"/>
  <c r="D20" i="1"/>
  <c r="D1267" i="1"/>
  <c r="D1105" i="1"/>
  <c r="D1276" i="1"/>
  <c r="D987" i="1"/>
  <c r="D914" i="1"/>
  <c r="D767" i="1"/>
  <c r="D759" i="1"/>
  <c r="D1553" i="1"/>
  <c r="D545" i="1"/>
  <c r="D1554" i="1"/>
  <c r="D379" i="1"/>
  <c r="D1555" i="1"/>
  <c r="D1556" i="1"/>
  <c r="D939" i="1"/>
  <c r="D881" i="1"/>
  <c r="D863" i="1"/>
  <c r="D814" i="1"/>
  <c r="D499" i="1"/>
  <c r="D600" i="1"/>
  <c r="D447" i="1"/>
  <c r="D1557" i="1"/>
  <c r="D246" i="1"/>
  <c r="D553" i="1"/>
  <c r="D1249" i="1"/>
  <c r="D394" i="1"/>
  <c r="D1558" i="1"/>
  <c r="D282" i="1"/>
  <c r="D1103" i="1"/>
  <c r="D957" i="1"/>
  <c r="D789" i="1"/>
  <c r="D465" i="1"/>
  <c r="D1559" i="1"/>
  <c r="D162" i="1"/>
  <c r="D1560" i="1"/>
  <c r="D639" i="1"/>
  <c r="D623" i="1"/>
  <c r="D617" i="1"/>
  <c r="D1561" i="1"/>
  <c r="D381" i="1"/>
  <c r="D294" i="1"/>
  <c r="D256" i="1"/>
  <c r="D278" i="1"/>
  <c r="D815" i="1"/>
  <c r="D244" i="1"/>
  <c r="D765" i="1"/>
  <c r="D868" i="1"/>
  <c r="D1562" i="1"/>
  <c r="D820" i="1"/>
  <c r="D1563" i="1"/>
  <c r="D772" i="1"/>
  <c r="D1109" i="1"/>
  <c r="D628" i="1"/>
  <c r="D760" i="1"/>
  <c r="D592" i="1"/>
  <c r="D441" i="1"/>
  <c r="D586" i="1"/>
  <c r="D406" i="1"/>
  <c r="D577" i="1"/>
  <c r="D1564" i="1"/>
  <c r="D1171" i="1"/>
  <c r="D51" i="1"/>
  <c r="D1565" i="1"/>
  <c r="D1289" i="1"/>
  <c r="D1063" i="1"/>
  <c r="D1166" i="1"/>
  <c r="D1151" i="1"/>
  <c r="D1057" i="1"/>
  <c r="D1107" i="1"/>
  <c r="D1566" i="1"/>
  <c r="D705" i="1"/>
  <c r="D710" i="1"/>
  <c r="D699" i="1"/>
  <c r="D621" i="1"/>
  <c r="D579" i="1"/>
  <c r="D1567" i="1"/>
  <c r="D129" i="1"/>
  <c r="D81" i="1"/>
  <c r="D128" i="1"/>
  <c r="D1135" i="1"/>
  <c r="D1568" i="1"/>
  <c r="D746" i="1"/>
  <c r="D61" i="1"/>
  <c r="D1199" i="1"/>
  <c r="D712" i="1"/>
  <c r="D1136" i="1"/>
  <c r="D555" i="1"/>
  <c r="D921" i="1"/>
  <c r="D508" i="1"/>
  <c r="D692" i="1"/>
  <c r="D471" i="1"/>
  <c r="D325" i="1"/>
  <c r="D1569" i="1"/>
  <c r="D229" i="1"/>
  <c r="D13" i="1"/>
  <c r="D159" i="1"/>
  <c r="D1231" i="1"/>
  <c r="D1162" i="1"/>
  <c r="D1570" i="1"/>
  <c r="D1115" i="1"/>
  <c r="D985" i="1"/>
  <c r="D1056" i="1"/>
  <c r="D1571" i="1"/>
  <c r="D1021" i="1"/>
  <c r="D1572" i="1"/>
  <c r="D733" i="1"/>
  <c r="D299" i="1"/>
  <c r="D668" i="1"/>
  <c r="D217" i="1"/>
  <c r="D543" i="1"/>
  <c r="D56" i="1"/>
  <c r="D445" i="1"/>
  <c r="D1573" i="1"/>
  <c r="D428" i="1"/>
  <c r="D1574" i="1"/>
  <c r="D317" i="1"/>
  <c r="D933" i="1"/>
  <c r="D1014" i="1"/>
  <c r="D833" i="1"/>
  <c r="D583" i="1"/>
  <c r="D1575" i="1"/>
  <c r="D352" i="1"/>
  <c r="D272" i="1"/>
  <c r="D1576" i="1"/>
  <c r="D495" i="1"/>
  <c r="D1287" i="1"/>
  <c r="D158" i="1"/>
  <c r="D387" i="1"/>
  <c r="D1577" i="1"/>
  <c r="D1578" i="1"/>
  <c r="D333" i="1"/>
  <c r="D1218" i="1"/>
  <c r="D149" i="1"/>
  <c r="D929" i="1"/>
  <c r="D1173" i="1"/>
  <c r="D74" i="1"/>
  <c r="D1131" i="1"/>
  <c r="D1124" i="1"/>
  <c r="D1579" i="1"/>
  <c r="D1123" i="1"/>
  <c r="D1216" i="1"/>
  <c r="D1102" i="1"/>
  <c r="D1150" i="1"/>
  <c r="D1097" i="1"/>
  <c r="D1120" i="1"/>
  <c r="D1066" i="1"/>
  <c r="D1116" i="1"/>
  <c r="D1054" i="1"/>
  <c r="D984" i="1"/>
  <c r="D1580" i="1"/>
  <c r="D1037" i="1"/>
  <c r="D909" i="1"/>
  <c r="D1005" i="1"/>
  <c r="D1581" i="1"/>
  <c r="D995" i="1"/>
  <c r="D117" i="1"/>
  <c r="D1582" i="1"/>
  <c r="D900" i="1"/>
  <c r="D678" i="1"/>
  <c r="D897" i="1"/>
  <c r="D1583" i="1"/>
  <c r="D867" i="1"/>
  <c r="D367" i="1"/>
  <c r="D842" i="1"/>
  <c r="D104" i="1"/>
  <c r="D768" i="1"/>
  <c r="D31" i="1"/>
  <c r="D762" i="1"/>
  <c r="D711" i="1"/>
  <c r="D938" i="1"/>
  <c r="D701" i="1"/>
  <c r="D700" i="1"/>
  <c r="D687" i="1"/>
  <c r="D550" i="1"/>
  <c r="D624" i="1"/>
  <c r="D575" i="1"/>
  <c r="D1584" i="1"/>
  <c r="D541" i="1"/>
  <c r="D1585" i="1"/>
  <c r="D1088" i="1"/>
  <c r="D473" i="1"/>
  <c r="D446" i="1"/>
  <c r="D989" i="1"/>
  <c r="D419" i="1"/>
  <c r="D424" i="1"/>
  <c r="D1586" i="1"/>
  <c r="D422" i="1"/>
  <c r="D877" i="1"/>
  <c r="D402" i="1"/>
  <c r="D1587" i="1"/>
  <c r="D391" i="1"/>
  <c r="D390" i="1"/>
  <c r="D385" i="1"/>
  <c r="D330" i="1"/>
  <c r="D312" i="1"/>
  <c r="D270" i="1"/>
  <c r="D243" i="1"/>
  <c r="D140" i="1"/>
  <c r="D1588" i="1"/>
  <c r="D131" i="1"/>
  <c r="D110" i="1"/>
  <c r="D93" i="1"/>
  <c r="D183" i="1"/>
  <c r="D1265" i="1"/>
  <c r="D1156" i="1"/>
  <c r="D1132" i="1"/>
  <c r="D1589" i="1"/>
  <c r="D878" i="1"/>
  <c r="D584" i="1"/>
  <c r="D530" i="1"/>
  <c r="D320" i="1"/>
  <c r="D84" i="1"/>
  <c r="D891" i="1"/>
  <c r="D1590" i="1"/>
  <c r="D823" i="1"/>
  <c r="D785" i="1"/>
  <c r="D667" i="1"/>
  <c r="D34" i="1"/>
  <c r="D1259" i="1"/>
  <c r="D1197" i="1"/>
  <c r="D1591" i="1"/>
  <c r="D968" i="1"/>
  <c r="D412" i="1"/>
  <c r="D1592" i="1"/>
  <c r="D1092" i="1"/>
  <c r="D570" i="1"/>
</calcChain>
</file>

<file path=xl/sharedStrings.xml><?xml version="1.0" encoding="utf-8"?>
<sst xmlns="http://schemas.openxmlformats.org/spreadsheetml/2006/main" count="143404" uniqueCount="38266">
  <si>
    <t>Created on</t>
  </si>
  <si>
    <t>Created by</t>
  </si>
  <si>
    <t>Full Name, Title</t>
  </si>
  <si>
    <t>Image</t>
  </si>
  <si>
    <t>Area Represented</t>
  </si>
  <si>
    <t>Party</t>
  </si>
  <si>
    <t>Legislative Conference</t>
  </si>
  <si>
    <t>Year First Elected</t>
  </si>
  <si>
    <t>General Notes and Intel</t>
  </si>
  <si>
    <t>Previous Roles in Government</t>
  </si>
  <si>
    <t>Reports to Person</t>
  </si>
  <si>
    <t>Works for Group</t>
  </si>
  <si>
    <t>Personal Staff Office</t>
  </si>
  <si>
    <t>District Map</t>
  </si>
  <si>
    <t>Region</t>
  </si>
  <si>
    <t>Borough</t>
  </si>
  <si>
    <t>Social Media</t>
  </si>
  <si>
    <t>Website</t>
  </si>
  <si>
    <t>Email</t>
  </si>
  <si>
    <t>Email 2</t>
  </si>
  <si>
    <t>Phone 1 / District Office</t>
  </si>
  <si>
    <t>Phone 2 / Capitol or Legislative Office</t>
  </si>
  <si>
    <t>Phone 3 / Other</t>
  </si>
  <si>
    <t>Fax 1 / District Office</t>
  </si>
  <si>
    <t>Fax 2 / Capital or Legislative Office</t>
  </si>
  <si>
    <t>Address 1 / District Office</t>
  </si>
  <si>
    <t>Address 2 / Capitol or Legislative Office</t>
  </si>
  <si>
    <t>Address 3 / Other</t>
  </si>
  <si>
    <t>Gender</t>
  </si>
  <si>
    <t>Race</t>
  </si>
  <si>
    <t>Sexual Orientation</t>
  </si>
  <si>
    <t>Bio</t>
  </si>
  <si>
    <t>Reason</t>
  </si>
  <si>
    <t>Government Body</t>
  </si>
  <si>
    <t>Election Status</t>
  </si>
  <si>
    <t>In Legislative Leadership</t>
  </si>
  <si>
    <t>Legislative Staff Type</t>
  </si>
  <si>
    <t>Personal Staff Responsibility</t>
  </si>
  <si>
    <t>Chairpersonship</t>
  </si>
  <si>
    <t>Ranker For</t>
  </si>
  <si>
    <t>Committee Assignments and Caucuses</t>
  </si>
  <si>
    <t>2014 Human Rights Report Card Grade</t>
  </si>
  <si>
    <t>2014 Housing Rights Grade</t>
  </si>
  <si>
    <t>2014 Workers Rights Grade</t>
  </si>
  <si>
    <t>2014 Criminal or Juvenile Justice Grade</t>
  </si>
  <si>
    <t>2014 Disability Rights Grade</t>
  </si>
  <si>
    <t>2014 Health Grade</t>
  </si>
  <si>
    <t>2014 Government Accountability Grade</t>
  </si>
  <si>
    <t>2014 Voting Rights Grade</t>
  </si>
  <si>
    <t>Full Name</t>
  </si>
  <si>
    <t>First Name</t>
  </si>
  <si>
    <t>Last Name</t>
  </si>
  <si>
    <t>Title</t>
  </si>
  <si>
    <t>Leadership Title</t>
  </si>
  <si>
    <t>Active</t>
  </si>
  <si>
    <t>District Represented</t>
  </si>
  <si>
    <t>Open States ID</t>
  </si>
  <si>
    <t>Podio Item ID</t>
  </si>
  <si>
    <t>Tags</t>
  </si>
  <si>
    <t>Alison Mullin</t>
  </si>
  <si>
    <t>Dwight Evans, Chief of Staff</t>
  </si>
  <si>
    <t>Joseph A Griffo, Senator</t>
  </si>
  <si>
    <t>Joseph A Griffo, Office of Senator, Personal Staff Office, Senate</t>
  </si>
  <si>
    <t>District Office</t>
  </si>
  <si>
    <t>evans@nysenate.gov</t>
  </si>
  <si>
    <t>Staff / Appointed</t>
  </si>
  <si>
    <t>Senate</t>
  </si>
  <si>
    <t>Personal</t>
  </si>
  <si>
    <t>Chief of Staff</t>
  </si>
  <si>
    <t>Dwight Evans</t>
  </si>
  <si>
    <t>Dwight</t>
  </si>
  <si>
    <t>Evans</t>
  </si>
  <si>
    <t>Yes</t>
  </si>
  <si>
    <t>582586221</t>
  </si>
  <si>
    <t>Matthew F O'Keefe, District Representative</t>
  </si>
  <si>
    <t>Jeffrey D Klein, Senator</t>
  </si>
  <si>
    <t>Jeffrey D Klein, Office of Senator, Personal Staff Office, Senate</t>
  </si>
  <si>
    <t>Matthew F O'Keefe</t>
  </si>
  <si>
    <t>Matthew F</t>
  </si>
  <si>
    <t>O'Keefe</t>
  </si>
  <si>
    <t>District Representative</t>
  </si>
  <si>
    <t>567679404</t>
  </si>
  <si>
    <t>Michael C Jefferson, Communications Director</t>
  </si>
  <si>
    <t>Terrence Murphy, Senator</t>
  </si>
  <si>
    <t>Terrence Murphy, Office of Senator, Personal Staff Office, Senate</t>
  </si>
  <si>
    <t>Michael C Jefferson</t>
  </si>
  <si>
    <t>Michael C</t>
  </si>
  <si>
    <t>Jefferson</t>
  </si>
  <si>
    <t>Communications Director</t>
  </si>
  <si>
    <t>567679402</t>
  </si>
  <si>
    <t>Richard F Distel, Correspondence Assistant</t>
  </si>
  <si>
    <t>Andrea Stewart-Cousins, Senate Minority Leader</t>
  </si>
  <si>
    <t>Andrea Stewart-Cousins, Office of Senator, Personal Staff Office, Senate</t>
  </si>
  <si>
    <t>Richard F Distel</t>
  </si>
  <si>
    <t>Richard F</t>
  </si>
  <si>
    <t>Distel</t>
  </si>
  <si>
    <t>Correspondence Assistant</t>
  </si>
  <si>
    <t>567679401</t>
  </si>
  <si>
    <t>Diane Atkins, Director Of Constituent Services</t>
  </si>
  <si>
    <t>Diane Atkins</t>
  </si>
  <si>
    <t>Diane</t>
  </si>
  <si>
    <t>Atkins</t>
  </si>
  <si>
    <t>Director Of Constituent Services</t>
  </si>
  <si>
    <t>567679399</t>
  </si>
  <si>
    <t>Gabriella E Wagner, Constituent Aide</t>
  </si>
  <si>
    <t>Andrew J Lanza, Senator</t>
  </si>
  <si>
    <t>Andrew J Lanza, Office of Senator, Personal Staff Office, Senate</t>
  </si>
  <si>
    <t>Gabriella E Wagner</t>
  </si>
  <si>
    <t>Gabriella E</t>
  </si>
  <si>
    <t>Wagner</t>
  </si>
  <si>
    <t>Constituent Aide</t>
  </si>
  <si>
    <t>567679396</t>
  </si>
  <si>
    <t>Andrew D Razzore, Intern</t>
  </si>
  <si>
    <t>Andrew D Razzore</t>
  </si>
  <si>
    <t>Andrew D</t>
  </si>
  <si>
    <t>Razzore</t>
  </si>
  <si>
    <t>Intern</t>
  </si>
  <si>
    <t>567679395</t>
  </si>
  <si>
    <t>Jackson P Wessells, District Representative</t>
  </si>
  <si>
    <t>Tony Avella, Senator</t>
  </si>
  <si>
    <t>Tony Avella, Office of Senator, Personal Staff Office, Senate</t>
  </si>
  <si>
    <t>Jackson P Wessells</t>
  </si>
  <si>
    <t>Jackson P</t>
  </si>
  <si>
    <t>Wessells</t>
  </si>
  <si>
    <t>567679393</t>
  </si>
  <si>
    <t>Conner J Quinn, Press Secretary</t>
  </si>
  <si>
    <t>Conner J Quinn</t>
  </si>
  <si>
    <t>Conner J</t>
  </si>
  <si>
    <t>Quinn</t>
  </si>
  <si>
    <t>Press Secretary</t>
  </si>
  <si>
    <t>567679391</t>
  </si>
  <si>
    <t>Royston J Peters, Constituent Representative</t>
  </si>
  <si>
    <t>Royston J Peters</t>
  </si>
  <si>
    <t>Royston J</t>
  </si>
  <si>
    <t>Peters</t>
  </si>
  <si>
    <t>Constituent Representative</t>
  </si>
  <si>
    <t>567679390</t>
  </si>
  <si>
    <t>Jonathan J Perry, Legislative Counsel</t>
  </si>
  <si>
    <t>Jonathan J Perry</t>
  </si>
  <si>
    <t>Jonathan J</t>
  </si>
  <si>
    <t>Perry</t>
  </si>
  <si>
    <t>Legislative Counsel</t>
  </si>
  <si>
    <t>567679389</t>
  </si>
  <si>
    <t>Keryn C Lemp, Director Of Constituent Services</t>
  </si>
  <si>
    <t>Lemp@nyc.gov</t>
  </si>
  <si>
    <t>Scheduler</t>
  </si>
  <si>
    <t>Keryn C Lemp</t>
  </si>
  <si>
    <t>Keryn C</t>
  </si>
  <si>
    <t>Lemp</t>
  </si>
  <si>
    <t>567679387</t>
  </si>
  <si>
    <t>Jake T Goldstein, District Representative</t>
  </si>
  <si>
    <t>Jake T Goldstein</t>
  </si>
  <si>
    <t>Jake T</t>
  </si>
  <si>
    <t>Goldstein</t>
  </si>
  <si>
    <t>567679385</t>
  </si>
  <si>
    <t>Arabelis Y Brito, District Representative</t>
  </si>
  <si>
    <t>Arabelis Y Brito</t>
  </si>
  <si>
    <t>Arabelis Y</t>
  </si>
  <si>
    <t>Brito</t>
  </si>
  <si>
    <t>567679383</t>
  </si>
  <si>
    <t>Matthew R Bayley, District Representative</t>
  </si>
  <si>
    <t>Matthew R Bayley</t>
  </si>
  <si>
    <t>Matthew R</t>
  </si>
  <si>
    <t>Bayley</t>
  </si>
  <si>
    <t>567679381</t>
  </si>
  <si>
    <t>Gloria H Lasher, Executive Assistant/Scheduler</t>
  </si>
  <si>
    <t>Brad Hoylman, Senator</t>
  </si>
  <si>
    <t>Brad Hoylman, Office of Senator, Personal Staff Office, Senate</t>
  </si>
  <si>
    <t>Legislative / Capitol Office</t>
  </si>
  <si>
    <t>Gloria H Lasher</t>
  </si>
  <si>
    <t>Gloria H</t>
  </si>
  <si>
    <t>Lasher</t>
  </si>
  <si>
    <t>Executive Assistant/Scheduler</t>
  </si>
  <si>
    <t>567679380</t>
  </si>
  <si>
    <t>Noah S Gardy, Press Secretary</t>
  </si>
  <si>
    <t>gardy@nysenate.gov</t>
  </si>
  <si>
    <t>Noah S Gardy</t>
  </si>
  <si>
    <t>Noah S</t>
  </si>
  <si>
    <t>Gardy</t>
  </si>
  <si>
    <t>567679378</t>
  </si>
  <si>
    <t>Susan I Kaplan, Legislative Analyst</t>
  </si>
  <si>
    <t>Carl L Marcellino, Senator</t>
  </si>
  <si>
    <t>Carl L Marcellino, Office of Senator, Personal Staff Office, Senate</t>
  </si>
  <si>
    <t>Susan I Kaplan</t>
  </si>
  <si>
    <t>Susan I</t>
  </si>
  <si>
    <t>Kaplan</t>
  </si>
  <si>
    <t>Legislative Analyst</t>
  </si>
  <si>
    <t>567679377</t>
  </si>
  <si>
    <t>David P Schnall, Special Assistant</t>
  </si>
  <si>
    <t>Catharine Young, Senator</t>
  </si>
  <si>
    <t>Catharine Young, Office of Senator, Personal Staff Office, Senate</t>
  </si>
  <si>
    <t>David P Schnall</t>
  </si>
  <si>
    <t>David P</t>
  </si>
  <si>
    <t>Schnall</t>
  </si>
  <si>
    <t>Special Assistant</t>
  </si>
  <si>
    <t>567679374</t>
  </si>
  <si>
    <t>Susan J Rowley, Constituent Specialist</t>
  </si>
  <si>
    <t>Susan J Rowley</t>
  </si>
  <si>
    <t>Susan J</t>
  </si>
  <si>
    <t>Rowley</t>
  </si>
  <si>
    <t>Constituent Specialist</t>
  </si>
  <si>
    <t>567679373</t>
  </si>
  <si>
    <t>Randall G Holcomb, Constituent Specialist</t>
  </si>
  <si>
    <t>Randall G Holcomb</t>
  </si>
  <si>
    <t>Randall G</t>
  </si>
  <si>
    <t>Holcomb</t>
  </si>
  <si>
    <t>567679371</t>
  </si>
  <si>
    <t>Melissa K Gonzalez, Dir. Of Operations &amp;amp; Legis. Director</t>
  </si>
  <si>
    <t>Melissa K Gonzalez</t>
  </si>
  <si>
    <t>Melissa K</t>
  </si>
  <si>
    <t>Gonzalez</t>
  </si>
  <si>
    <t>Dir. Of Operations &amp; Legis. Director</t>
  </si>
  <si>
    <t>567679370</t>
  </si>
  <si>
    <t>Javier R Tapia, Counsel</t>
  </si>
  <si>
    <t>Chris Jacobs, Senator</t>
  </si>
  <si>
    <t>Chris Jacobs, Office of Senator, Personal Staff Office, Senate</t>
  </si>
  <si>
    <t>Javier R Tapia</t>
  </si>
  <si>
    <t>Javier R</t>
  </si>
  <si>
    <t>Tapia</t>
  </si>
  <si>
    <t>Counsel</t>
  </si>
  <si>
    <t>567679369</t>
  </si>
  <si>
    <t>Kimberly C Peck, Field Representative</t>
  </si>
  <si>
    <t>Kimberly C Peck</t>
  </si>
  <si>
    <t>Kimberly C</t>
  </si>
  <si>
    <t>Peck</t>
  </si>
  <si>
    <t>Field Representative</t>
  </si>
  <si>
    <t>567679367</t>
  </si>
  <si>
    <t>Sean P O'Neil, Field Representative</t>
  </si>
  <si>
    <t>Sean P O'Neil</t>
  </si>
  <si>
    <t>Sean P</t>
  </si>
  <si>
    <t>O'Neil</t>
  </si>
  <si>
    <t>567679366</t>
  </si>
  <si>
    <t>Christopher F Knospe, Chief Of Staff</t>
  </si>
  <si>
    <t>Christopher F Knospe</t>
  </si>
  <si>
    <t>Christopher F</t>
  </si>
  <si>
    <t>Knospe</t>
  </si>
  <si>
    <t>Chief Of Staff</t>
  </si>
  <si>
    <t>567679364</t>
  </si>
  <si>
    <t>Emma C Balkin, Senate Aide</t>
  </si>
  <si>
    <t>Emma C Balkin</t>
  </si>
  <si>
    <t>Emma C</t>
  </si>
  <si>
    <t>Balkin</t>
  </si>
  <si>
    <t>Senate Aide</t>
  </si>
  <si>
    <t>567679361</t>
  </si>
  <si>
    <t>Shelley Wu, Assistant Community Liaison</t>
  </si>
  <si>
    <t>Daniel L Squadron, Senator</t>
  </si>
  <si>
    <t>Daniel L Squadron, Office of Senator, Personal Staff Office, Senate</t>
  </si>
  <si>
    <t>Shelley Wu</t>
  </si>
  <si>
    <t>Shelley</t>
  </si>
  <si>
    <t>Wu</t>
  </si>
  <si>
    <t>Assistant Community Liaison</t>
  </si>
  <si>
    <t>567679358</t>
  </si>
  <si>
    <t>Eamon A Gallagher, Director Of Albany Operations</t>
  </si>
  <si>
    <t>Eamon A Gallagher</t>
  </si>
  <si>
    <t>Eamon A</t>
  </si>
  <si>
    <t>Gallagher</t>
  </si>
  <si>
    <t>Director Of Albany Operations</t>
  </si>
  <si>
    <t>567679357</t>
  </si>
  <si>
    <t>Chol-Awan A Majok, Community Engagement Representative</t>
  </si>
  <si>
    <t>David J Valesky, Senator</t>
  </si>
  <si>
    <t>David J Valesky, Office of Senator, Personal Staff Office, Senate</t>
  </si>
  <si>
    <t>Chol-Awan A Majok</t>
  </si>
  <si>
    <t>Chol-Awan A</t>
  </si>
  <si>
    <t>Majok</t>
  </si>
  <si>
    <t>Community Engagement Representative</t>
  </si>
  <si>
    <t>567679356</t>
  </si>
  <si>
    <t>Patrick J Sheehan, District Representative</t>
  </si>
  <si>
    <t>David Carlucci, Senator</t>
  </si>
  <si>
    <t>David Carlucci, Office of Senator, Personal Staff Office, Senate</t>
  </si>
  <si>
    <t>Patrick J Sheehan</t>
  </si>
  <si>
    <t>Patrick J</t>
  </si>
  <si>
    <t>Sheehan</t>
  </si>
  <si>
    <t>567679355</t>
  </si>
  <si>
    <t>Catherine M Oteri, Executive Aide</t>
  </si>
  <si>
    <t>Catherine M Oteri</t>
  </si>
  <si>
    <t>Catherine M</t>
  </si>
  <si>
    <t>Oteri</t>
  </si>
  <si>
    <t>Executive Aide</t>
  </si>
  <si>
    <t>567679354</t>
  </si>
  <si>
    <t>Esteban A Maccera, Legislative Director</t>
  </si>
  <si>
    <t>maccera@nysenate.gov</t>
  </si>
  <si>
    <t>Esteban A Maccera</t>
  </si>
  <si>
    <t>Esteban A</t>
  </si>
  <si>
    <t>Maccera</t>
  </si>
  <si>
    <t>Legislative Director</t>
  </si>
  <si>
    <t>567679351</t>
  </si>
  <si>
    <t>Steven A Losier, District Representative</t>
  </si>
  <si>
    <t>Steven A Losier</t>
  </si>
  <si>
    <t>Steven A</t>
  </si>
  <si>
    <t>Losier</t>
  </si>
  <si>
    <t>567679349</t>
  </si>
  <si>
    <t>Brian D Hegt, Communications Director</t>
  </si>
  <si>
    <t>Brian D Hegt</t>
  </si>
  <si>
    <t>Brian D</t>
  </si>
  <si>
    <t>Hegt</t>
  </si>
  <si>
    <t>567679348</t>
  </si>
  <si>
    <t>Kathy L Wade, Chief Of Staff</t>
  </si>
  <si>
    <t>Elaine Phillips, Senator</t>
  </si>
  <si>
    <t>Elaine Phillips, Office of Senator, Personal Staff Office, Senate</t>
  </si>
  <si>
    <t>Kathy L Wade</t>
  </si>
  <si>
    <t>Kathy L</t>
  </si>
  <si>
    <t>Wade</t>
  </si>
  <si>
    <t>567679347</t>
  </si>
  <si>
    <t>Jennifer E Rimmer, Constituent Representative</t>
  </si>
  <si>
    <t>Jennifer E Rimmer</t>
  </si>
  <si>
    <t>Jennifer E</t>
  </si>
  <si>
    <t>Rimmer</t>
  </si>
  <si>
    <t>567679346</t>
  </si>
  <si>
    <t>Patrick F Nicolello, Constituent Services Representative</t>
  </si>
  <si>
    <t>Patrick F Nicolello</t>
  </si>
  <si>
    <t>Patrick F</t>
  </si>
  <si>
    <t>Nicolello</t>
  </si>
  <si>
    <t>Constituent Services Representative</t>
  </si>
  <si>
    <t>567679344</t>
  </si>
  <si>
    <t>Clare E Mckenna, Scheduler</t>
  </si>
  <si>
    <t>Clare E Mckenna</t>
  </si>
  <si>
    <t>Clare E</t>
  </si>
  <si>
    <t>Mckenna</t>
  </si>
  <si>
    <t>567679342</t>
  </si>
  <si>
    <t>Carmella R Mantello, Legislative Director</t>
  </si>
  <si>
    <t>Elizabeth Little, Senator</t>
  </si>
  <si>
    <t>Elizabeth Little, Office of Senator, Personal Staff Office, Senate</t>
  </si>
  <si>
    <t>Carmella R Mantello</t>
  </si>
  <si>
    <t>Carmella R</t>
  </si>
  <si>
    <t>Mantello</t>
  </si>
  <si>
    <t>567679341</t>
  </si>
  <si>
    <t>Stacie J Dina, Constituent Service Aide/Budget Asst</t>
  </si>
  <si>
    <t>Stacie J Dina</t>
  </si>
  <si>
    <t>Stacie J</t>
  </si>
  <si>
    <t>Dina</t>
  </si>
  <si>
    <t>Constituent Service Aide/Budget Asst</t>
  </si>
  <si>
    <t>567679340</t>
  </si>
  <si>
    <t>Madeline L Grunewald, Scheduler/Community Liaison</t>
  </si>
  <si>
    <t>Liz Krueger, Senator</t>
  </si>
  <si>
    <t>Liz Krueger, Office of Senator, Personal Staff Office, Senate</t>
  </si>
  <si>
    <t>grunewal@nysenate.gov</t>
  </si>
  <si>
    <t>Madeline L Grunewald</t>
  </si>
  <si>
    <t>Madeline L</t>
  </si>
  <si>
    <t>Grunewald</t>
  </si>
  <si>
    <t>Scheduler/Community Liaison</t>
  </si>
  <si>
    <t>567679338</t>
  </si>
  <si>
    <t>Wendy Brennan, Community Outreach &amp;amp; Constituent Ser</t>
  </si>
  <si>
    <t>Wendy Brennan</t>
  </si>
  <si>
    <t>Wendy</t>
  </si>
  <si>
    <t>Brennan</t>
  </si>
  <si>
    <t>Community Outreach &amp; Constituent Ser</t>
  </si>
  <si>
    <t>567679337</t>
  </si>
  <si>
    <t>Ashley M Sherman, Director Of Administration</t>
  </si>
  <si>
    <t>Fred Akshar, Senator</t>
  </si>
  <si>
    <t>Fred Akshar, Office of Senator, Personal Staff Office, Senate</t>
  </si>
  <si>
    <t>Ashley M Sherman</t>
  </si>
  <si>
    <t>Ashley M</t>
  </si>
  <si>
    <t>Sherman</t>
  </si>
  <si>
    <t>Director Of Administration</t>
  </si>
  <si>
    <t>567679336</t>
  </si>
  <si>
    <t>Waliur Rahman, Public Affairs Assistant</t>
  </si>
  <si>
    <t>Waliur Rahman</t>
  </si>
  <si>
    <t>Waliur</t>
  </si>
  <si>
    <t>Rahman</t>
  </si>
  <si>
    <t>Public Affairs Assistant</t>
  </si>
  <si>
    <t>567679334</t>
  </si>
  <si>
    <t>Mina R Hoblitz, Legislative Assistant</t>
  </si>
  <si>
    <t>Mina R Hoblitz</t>
  </si>
  <si>
    <t>Mina R</t>
  </si>
  <si>
    <t>Hoblitz</t>
  </si>
  <si>
    <t>Legislative Assistant</t>
  </si>
  <si>
    <t>567679331</t>
  </si>
  <si>
    <t>Elizabeth T Hansen, Constituent Services Assistant</t>
  </si>
  <si>
    <t>Elizabeth T Hansen</t>
  </si>
  <si>
    <t>Elizabeth T</t>
  </si>
  <si>
    <t>Hansen</t>
  </si>
  <si>
    <t>Constituent Services Assistant</t>
  </si>
  <si>
    <t>567679329</t>
  </si>
  <si>
    <t>Cheryl K Grafton, Public Affairs Assistant</t>
  </si>
  <si>
    <t>Cheryl K Grafton</t>
  </si>
  <si>
    <t>Cheryl K</t>
  </si>
  <si>
    <t>Grafton</t>
  </si>
  <si>
    <t>567679324</t>
  </si>
  <si>
    <t>Benjamin L Federman, Constituent Services Assistant</t>
  </si>
  <si>
    <t>Benjamin L Federman</t>
  </si>
  <si>
    <t>Benjamin L</t>
  </si>
  <si>
    <t>Federman</t>
  </si>
  <si>
    <t>567679323</t>
  </si>
  <si>
    <t>Anthony J Stanish, Constituent Coordinator</t>
  </si>
  <si>
    <t>George Amedore, Senator</t>
  </si>
  <si>
    <t>George Amedore, Office of Senator, Personal Staff Office, Senate</t>
  </si>
  <si>
    <t>Anthony J Stanish</t>
  </si>
  <si>
    <t>Anthony J</t>
  </si>
  <si>
    <t>Stanish</t>
  </si>
  <si>
    <t>Constituent Coordinator</t>
  </si>
  <si>
    <t>567679320</t>
  </si>
  <si>
    <t>Victoria A Longo, Executive Assistant</t>
  </si>
  <si>
    <t>Victoria A Longo</t>
  </si>
  <si>
    <t>Victoria A</t>
  </si>
  <si>
    <t>Longo</t>
  </si>
  <si>
    <t>Executive Assistant</t>
  </si>
  <si>
    <t>567679319</t>
  </si>
  <si>
    <t>Benjamin H Kosinski, Senior Counsel</t>
  </si>
  <si>
    <t>Benjamin H Kosinski</t>
  </si>
  <si>
    <t>Benjamin H</t>
  </si>
  <si>
    <t>Kosinski</t>
  </si>
  <si>
    <t>Senior Counsel</t>
  </si>
  <si>
    <t>567679316</t>
  </si>
  <si>
    <t>Brittany L Kolbe, District Coordinator</t>
  </si>
  <si>
    <t>Brittany L Kolbe</t>
  </si>
  <si>
    <t>Brittany L</t>
  </si>
  <si>
    <t>Kolbe</t>
  </si>
  <si>
    <t>District Coordinator</t>
  </si>
  <si>
    <t>567679314</t>
  </si>
  <si>
    <t>Randi M Kelder, Constituent Coordinator</t>
  </si>
  <si>
    <t>Randi M Kelder</t>
  </si>
  <si>
    <t>Randi M</t>
  </si>
  <si>
    <t>Kelder</t>
  </si>
  <si>
    <t>567679312</t>
  </si>
  <si>
    <t>Jascelyn L Parson, Office Coordinator</t>
  </si>
  <si>
    <t>Jamaal Bailey, Senator</t>
  </si>
  <si>
    <t>Jamaal Bailey, Office of Senator, Personal Staff Office, Senate</t>
  </si>
  <si>
    <t>Jascelyn L Parson</t>
  </si>
  <si>
    <t>Jascelyn L</t>
  </si>
  <si>
    <t>Parson</t>
  </si>
  <si>
    <t>Office Coordinator</t>
  </si>
  <si>
    <t>567679310</t>
  </si>
  <si>
    <t>Ranell Ogilvie, Community Liaison</t>
  </si>
  <si>
    <t>Ranell Ogilvie</t>
  </si>
  <si>
    <t>Ranell</t>
  </si>
  <si>
    <t>Ogilvie</t>
  </si>
  <si>
    <t>Community Liaison</t>
  </si>
  <si>
    <t>567679308</t>
  </si>
  <si>
    <t>Maria Angelica Martinez Corzo, Legislative Director</t>
  </si>
  <si>
    <t>Maria Angelica Martinez Corzo</t>
  </si>
  <si>
    <t>Maria Angelica</t>
  </si>
  <si>
    <t>Martinez Corzo</t>
  </si>
  <si>
    <t>567679306</t>
  </si>
  <si>
    <t>Dominique E Maddox, Special Assistant</t>
  </si>
  <si>
    <t>Maddow@nysenate.gov</t>
  </si>
  <si>
    <t>Dominique E Maddox</t>
  </si>
  <si>
    <t>Dominique E</t>
  </si>
  <si>
    <t>Maddox</t>
  </si>
  <si>
    <t>567679305</t>
  </si>
  <si>
    <t>Jason D Laidley, Chief Of Staff</t>
  </si>
  <si>
    <t>Laidley@nysenate.gov</t>
  </si>
  <si>
    <t>Jason D Laidley</t>
  </si>
  <si>
    <t>Jason D</t>
  </si>
  <si>
    <t>Laidley</t>
  </si>
  <si>
    <t>567679303</t>
  </si>
  <si>
    <t>Unique N Groom, Community Liaison</t>
  </si>
  <si>
    <t>Unique N Groom</t>
  </si>
  <si>
    <t>Unique N</t>
  </si>
  <si>
    <t>Groom</t>
  </si>
  <si>
    <t>567679302</t>
  </si>
  <si>
    <t>Nancy J Garay, Administrative Assistant</t>
  </si>
  <si>
    <t>ngaray@nysenate.gov</t>
  </si>
  <si>
    <t>Nancy J Garay</t>
  </si>
  <si>
    <t>Nancy J</t>
  </si>
  <si>
    <t>Garay</t>
  </si>
  <si>
    <t>Administrative Assistant</t>
  </si>
  <si>
    <t>567679299</t>
  </si>
  <si>
    <t>Isaac Addoh, Community Liaison</t>
  </si>
  <si>
    <t>Isaac Addoh</t>
  </si>
  <si>
    <t>Isaac</t>
  </si>
  <si>
    <t>Addoh</t>
  </si>
  <si>
    <t>567679298</t>
  </si>
  <si>
    <t>Chiedu A Uzoigwe, Constituent Services</t>
  </si>
  <si>
    <t>James Sanders, Senator</t>
  </si>
  <si>
    <t>James Sanders, Office of Senator, Personal Staff Office, Senate</t>
  </si>
  <si>
    <t>Chiedu A Uzoigwe</t>
  </si>
  <si>
    <t>Chiedu A</t>
  </si>
  <si>
    <t>Uzoigwe</t>
  </si>
  <si>
    <t>Constituent Services</t>
  </si>
  <si>
    <t>567679296</t>
  </si>
  <si>
    <t>Ashley L O'Neill, Scheduler</t>
  </si>
  <si>
    <t>Ashley L O'Neill</t>
  </si>
  <si>
    <t>Ashley L</t>
  </si>
  <si>
    <t>O'Neill</t>
  </si>
  <si>
    <t>567679294</t>
  </si>
  <si>
    <t>Jason M Hilliard, Director Of Policy &amp;amp; Legislation</t>
  </si>
  <si>
    <t>hilliard@nysenate.gov</t>
  </si>
  <si>
    <t>Jason M Hilliard</t>
  </si>
  <si>
    <t>Jason M</t>
  </si>
  <si>
    <t>Hilliard</t>
  </si>
  <si>
    <t>Director Of Policy &amp; Legislation</t>
  </si>
  <si>
    <t>567679292</t>
  </si>
  <si>
    <t>Tanagra A Bledman, Community Liaison</t>
  </si>
  <si>
    <t>bledman@nysenate.gov</t>
  </si>
  <si>
    <t>Tanagra A Bledman</t>
  </si>
  <si>
    <t>Tanagra A</t>
  </si>
  <si>
    <t>Bledman</t>
  </si>
  <si>
    <t>567679291</t>
  </si>
  <si>
    <t>Latoya R Benjamin, Director Of Economic Development</t>
  </si>
  <si>
    <t>Latoya R Benjamin</t>
  </si>
  <si>
    <t>Latoya R</t>
  </si>
  <si>
    <t>Benjamin</t>
  </si>
  <si>
    <t>Director Of Economic Development</t>
  </si>
  <si>
    <t>567679290</t>
  </si>
  <si>
    <t>Khaleel M Anderson, Assistant Community Liaison</t>
  </si>
  <si>
    <t>Khaleel M Anderson</t>
  </si>
  <si>
    <t>Khaleel M</t>
  </si>
  <si>
    <t>Anderson</t>
  </si>
  <si>
    <t>567679288</t>
  </si>
  <si>
    <t>Andy Salas, District Representative</t>
  </si>
  <si>
    <t>Andy Salas</t>
  </si>
  <si>
    <t>Andy</t>
  </si>
  <si>
    <t>Salas</t>
  </si>
  <si>
    <t>567679286</t>
  </si>
  <si>
    <t>Jose` Rodriguez Jr, Executive Director/District Office</t>
  </si>
  <si>
    <t>Jose` Rodriguez Jr</t>
  </si>
  <si>
    <t>Jose`</t>
  </si>
  <si>
    <t>Rodriguez Jr</t>
  </si>
  <si>
    <t>Executive Director/District Office</t>
  </si>
  <si>
    <t>567679285</t>
  </si>
  <si>
    <t>Romaldo L Peart, Administrative Assistant</t>
  </si>
  <si>
    <t>Romaldo L Peart</t>
  </si>
  <si>
    <t>Romaldo L</t>
  </si>
  <si>
    <t>Peart</t>
  </si>
  <si>
    <t>567679283</t>
  </si>
  <si>
    <t>Gina M Klein, District Representative</t>
  </si>
  <si>
    <t>Gina M Klein</t>
  </si>
  <si>
    <t>Gina M</t>
  </si>
  <si>
    <t>Klein</t>
  </si>
  <si>
    <t>567679282</t>
  </si>
  <si>
    <t>Odis Guerrero, District Representative</t>
  </si>
  <si>
    <t>Odis Guerrero</t>
  </si>
  <si>
    <t>Odis</t>
  </si>
  <si>
    <t>Guerrero</t>
  </si>
  <si>
    <t>567679280</t>
  </si>
  <si>
    <t>Kenneth J Garger, District Press Secretary</t>
  </si>
  <si>
    <t>Kenneth J Garger</t>
  </si>
  <si>
    <t>Kenneth J</t>
  </si>
  <si>
    <t>Garger</t>
  </si>
  <si>
    <t>District Press Secretary</t>
  </si>
  <si>
    <t>567679277</t>
  </si>
  <si>
    <t>Vjollca Abdullahu, Executive Assistant</t>
  </si>
  <si>
    <t>Vjollca Abdullahu</t>
  </si>
  <si>
    <t>Vjollca</t>
  </si>
  <si>
    <t>Abdullahu</t>
  </si>
  <si>
    <t>567679275</t>
  </si>
  <si>
    <t>Samuel L Williams, Community Liaison</t>
  </si>
  <si>
    <t>Jesse Hamilton, Senator</t>
  </si>
  <si>
    <t>Jesse Hamilton, Office of Senator, Personal Staff Office, Senate</t>
  </si>
  <si>
    <t>Samuel L Williams</t>
  </si>
  <si>
    <t>Samuel L</t>
  </si>
  <si>
    <t>Williams</t>
  </si>
  <si>
    <t>567679273</t>
  </si>
  <si>
    <t>Nicole M Patton, Scheduler Legislative Aide</t>
  </si>
  <si>
    <t>Hamiltonschedule@gmail.com</t>
  </si>
  <si>
    <t>Nicole M Patton</t>
  </si>
  <si>
    <t>Nicole M</t>
  </si>
  <si>
    <t>Patton</t>
  </si>
  <si>
    <t>Scheduler Legislative Aide</t>
  </si>
  <si>
    <t>567679272</t>
  </si>
  <si>
    <t>Derek R Mathis, Community Liaison</t>
  </si>
  <si>
    <t>Derek R Mathis</t>
  </si>
  <si>
    <t>Derek R</t>
  </si>
  <si>
    <t>Mathis</t>
  </si>
  <si>
    <t>567679271</t>
  </si>
  <si>
    <t>Jonathan Z Kronert, Community Liaison</t>
  </si>
  <si>
    <t>Jonathan Z Kronert</t>
  </si>
  <si>
    <t>Jonathan Z</t>
  </si>
  <si>
    <t>Kronert</t>
  </si>
  <si>
    <t>567679268</t>
  </si>
  <si>
    <t>Graham C Kelly, Community Relations Specialist</t>
  </si>
  <si>
    <t>grahamkelly1193@gmail.com</t>
  </si>
  <si>
    <t>Graham C Kelly</t>
  </si>
  <si>
    <t>Graham C</t>
  </si>
  <si>
    <t>Kelly</t>
  </si>
  <si>
    <t>Community Relations Specialist</t>
  </si>
  <si>
    <t>567679264</t>
  </si>
  <si>
    <t>Tammie S Williams, District Director</t>
  </si>
  <si>
    <t>John E. Brooks, Office of Senator, Personal Staff Office, Senate</t>
  </si>
  <si>
    <t>Tswillia@nysenate.gov</t>
  </si>
  <si>
    <t>Tammie S Williams</t>
  </si>
  <si>
    <t>Tammie S</t>
  </si>
  <si>
    <t>District Director</t>
  </si>
  <si>
    <t>567679263</t>
  </si>
  <si>
    <t>Michael F Reid, Legislative Aide</t>
  </si>
  <si>
    <t>Michael F Reid</t>
  </si>
  <si>
    <t>Michael F</t>
  </si>
  <si>
    <t>Reid</t>
  </si>
  <si>
    <t>Legislative Aide</t>
  </si>
  <si>
    <t>567679262</t>
  </si>
  <si>
    <t>Chelsea M Lemon, Legislative Director</t>
  </si>
  <si>
    <t>Chelsea M Lemon</t>
  </si>
  <si>
    <t>Chelsea M</t>
  </si>
  <si>
    <t>Lemon</t>
  </si>
  <si>
    <t>567679260</t>
  </si>
  <si>
    <t>Melissa L Inch, Public Relations Liaison</t>
  </si>
  <si>
    <t>Melissa L Inch</t>
  </si>
  <si>
    <t>Melissa L</t>
  </si>
  <si>
    <t>Inch</t>
  </si>
  <si>
    <t>Public Relations Liaison</t>
  </si>
  <si>
    <t>567679258</t>
  </si>
  <si>
    <t>Matthew S Hynes, Chief Of Staff</t>
  </si>
  <si>
    <t>hynes@nysenate.gov</t>
  </si>
  <si>
    <t>Matthew S Hynes</t>
  </si>
  <si>
    <t>Matthew S</t>
  </si>
  <si>
    <t>Hynes</t>
  </si>
  <si>
    <t>567679256</t>
  </si>
  <si>
    <t>Kevin C Devlin, Legislative Aide</t>
  </si>
  <si>
    <t>Kevin C Devlin</t>
  </si>
  <si>
    <t>Kevin C</t>
  </si>
  <si>
    <t>Devlin</t>
  </si>
  <si>
    <t>567679255</t>
  </si>
  <si>
    <t>Lindsay P Turk, Constituent Services Representative</t>
  </si>
  <si>
    <t>John A DeFrancisco, Senator</t>
  </si>
  <si>
    <t>John A DeFrancisco, Office of Senator, Personal Staff Office, Senate</t>
  </si>
  <si>
    <t>bednarcz@nysenate.gov</t>
  </si>
  <si>
    <t>Lindsay P Turk</t>
  </si>
  <si>
    <t>Lindsay P</t>
  </si>
  <si>
    <t>Turk</t>
  </si>
  <si>
    <t>567679253</t>
  </si>
  <si>
    <t>John D Mcbride, District Director</t>
  </si>
  <si>
    <t>John D Mcbride</t>
  </si>
  <si>
    <t>John D</t>
  </si>
  <si>
    <t>Mcbride</t>
  </si>
  <si>
    <t>567679249</t>
  </si>
  <si>
    <t>Rebecca E Doss, Assistant Communication Director</t>
  </si>
  <si>
    <t>Rebecca E Doss</t>
  </si>
  <si>
    <t>Rebecca E</t>
  </si>
  <si>
    <t>Doss</t>
  </si>
  <si>
    <t>Assistant Communication Director</t>
  </si>
  <si>
    <t>567679247</t>
  </si>
  <si>
    <t>Jordan M Denzak, Constituent Services Representative</t>
  </si>
  <si>
    <t>Jordan M Denzak</t>
  </si>
  <si>
    <t>Jordan M</t>
  </si>
  <si>
    <t>Denzak</t>
  </si>
  <si>
    <t>567679246</t>
  </si>
  <si>
    <t>Hermon R Card, Special Assistant</t>
  </si>
  <si>
    <t>Hermon R Card</t>
  </si>
  <si>
    <t>Hermon R</t>
  </si>
  <si>
    <t>Card</t>
  </si>
  <si>
    <t>567679245</t>
  </si>
  <si>
    <t>Andrew T Toranzo, Legislative Assistant</t>
  </si>
  <si>
    <t>John J Bonacic, Senator</t>
  </si>
  <si>
    <t>John J Bonacic, Office of Senator, Personal Staff Office, Senate</t>
  </si>
  <si>
    <t>Andrew T Toranzo</t>
  </si>
  <si>
    <t>Andrew T</t>
  </si>
  <si>
    <t>Toranzo</t>
  </si>
  <si>
    <t>567679243</t>
  </si>
  <si>
    <t>Laurie B Hannon, Administrative Assistant</t>
  </si>
  <si>
    <t>Laurie B Hannon</t>
  </si>
  <si>
    <t>Laurie B</t>
  </si>
  <si>
    <t>Hannon</t>
  </si>
  <si>
    <t>567679242</t>
  </si>
  <si>
    <t>Jay Baez, Community Affairs Representative</t>
  </si>
  <si>
    <t>Gustavo Rivera, Senator</t>
  </si>
  <si>
    <t>Gustavo Rivera, Office of Senator, Personal Staff Office, Senate</t>
  </si>
  <si>
    <t>jaybaeznys@gmail.com</t>
  </si>
  <si>
    <t>718-933-2034</t>
  </si>
  <si>
    <t>2432 Grand Concourse, Suite 506  
Bronx, NY 10458</t>
  </si>
  <si>
    <t>Jay Baez</t>
  </si>
  <si>
    <t>Jay</t>
  </si>
  <si>
    <t>Baez</t>
  </si>
  <si>
    <t>Community Affairs Representative</t>
  </si>
  <si>
    <t>567679240</t>
  </si>
  <si>
    <t>Terell L Brock, Community Aide</t>
  </si>
  <si>
    <t>Jose M Serrano, Senator</t>
  </si>
  <si>
    <t>Jose M Serrano, Office of Senator, Personal Staff Office, Senate</t>
  </si>
  <si>
    <t>Terell L Brock</t>
  </si>
  <si>
    <t>Terell L</t>
  </si>
  <si>
    <t>Brock</t>
  </si>
  <si>
    <t>Community Aide</t>
  </si>
  <si>
    <t>567679238</t>
  </si>
  <si>
    <t>Tendrina Alexandre, Community Liaison</t>
  </si>
  <si>
    <t>Tendrina Alexandre</t>
  </si>
  <si>
    <t>Tendrina</t>
  </si>
  <si>
    <t>Alexandre</t>
  </si>
  <si>
    <t>567679237</t>
  </si>
  <si>
    <t>Tyler J White, Scheduler</t>
  </si>
  <si>
    <t>José Peralta, Senator</t>
  </si>
  <si>
    <t>José Peralta, Office of Senator, Personal Staff Office, Senate</t>
  </si>
  <si>
    <t>Tyler J White</t>
  </si>
  <si>
    <t>Tyler J</t>
  </si>
  <si>
    <t>White</t>
  </si>
  <si>
    <t>567679236</t>
  </si>
  <si>
    <t>Emely C Paez, Chief Of Staff</t>
  </si>
  <si>
    <t>Emely C Paez</t>
  </si>
  <si>
    <t>Emely C</t>
  </si>
  <si>
    <t>Paez</t>
  </si>
  <si>
    <t>567679233</t>
  </si>
  <si>
    <t>Damaris Mone`, Deputy Chief Of Staff</t>
  </si>
  <si>
    <t>Damaris Mone`</t>
  </si>
  <si>
    <t>Damaris</t>
  </si>
  <si>
    <t>Mone`</t>
  </si>
  <si>
    <t>Deputy Chief Of Staff</t>
  </si>
  <si>
    <t>567679231</t>
  </si>
  <si>
    <t>David Burgoa, Director Of Constituent Services</t>
  </si>
  <si>
    <t>David Burgoa</t>
  </si>
  <si>
    <t>David</t>
  </si>
  <si>
    <t>Burgoa</t>
  </si>
  <si>
    <t>567679228</t>
  </si>
  <si>
    <t>Shawna M Gelfuso, Intern</t>
  </si>
  <si>
    <t>Shawna M Gelfuso</t>
  </si>
  <si>
    <t>Shawna M</t>
  </si>
  <si>
    <t>Gelfuso</t>
  </si>
  <si>
    <t>567679227</t>
  </si>
  <si>
    <t>Ashley P Dotter, Spcl Evnts Constit Relations Coord</t>
  </si>
  <si>
    <t>Joseph E Robach, Senator</t>
  </si>
  <si>
    <t>Joseph E Robach, Office of Senator, Personal Staff Office, Senate</t>
  </si>
  <si>
    <t>Ashley P Dotter</t>
  </si>
  <si>
    <t>Ashley P</t>
  </si>
  <si>
    <t>Dotter</t>
  </si>
  <si>
    <t>Spcl Evnts Constit Relations Coord</t>
  </si>
  <si>
    <t>567679226</t>
  </si>
  <si>
    <t>Tyler P Broker, Counsel</t>
  </si>
  <si>
    <t>Tyler P Broker</t>
  </si>
  <si>
    <t>Tyler P</t>
  </si>
  <si>
    <t>Broker</t>
  </si>
  <si>
    <t>567679225</t>
  </si>
  <si>
    <t>Sarah E Spellman, Constituent Liaison</t>
  </si>
  <si>
    <t>Joseph P Addabbo Jr., Senator</t>
  </si>
  <si>
    <t>Joseph P Addabbo Jr., Office of Senator, Personal Staff Office, Senate</t>
  </si>
  <si>
    <t>Sarah E Spellman</t>
  </si>
  <si>
    <t>Sarah E</t>
  </si>
  <si>
    <t>Spellman</t>
  </si>
  <si>
    <t>Constituent Liaison</t>
  </si>
  <si>
    <t>567679222</t>
  </si>
  <si>
    <t>Daniel F Offner, Press Secretary/Special Events Coord</t>
  </si>
  <si>
    <t>Daniel F Offner</t>
  </si>
  <si>
    <t>Daniel F</t>
  </si>
  <si>
    <t>Offner</t>
  </si>
  <si>
    <t>Press Secretary/Special Events Coord</t>
  </si>
  <si>
    <t>567679220</t>
  </si>
  <si>
    <t>Jeffrey R Griffin, Constituent Liaison</t>
  </si>
  <si>
    <t>Jeffrey R Griffin</t>
  </si>
  <si>
    <t>Jeffrey R</t>
  </si>
  <si>
    <t>Griffin</t>
  </si>
  <si>
    <t>567679219</t>
  </si>
  <si>
    <t>Patrick J Cronin, Deputy Legislative Director</t>
  </si>
  <si>
    <t>Kathleen A. Marchione, Senator</t>
  </si>
  <si>
    <t>Kathleen A. Marchione, Office of Senator, Personal Staff Office, Senate</t>
  </si>
  <si>
    <t>Patrick J Cronin</t>
  </si>
  <si>
    <t>Cronin</t>
  </si>
  <si>
    <t>Deputy Legislative Director</t>
  </si>
  <si>
    <t>567679217</t>
  </si>
  <si>
    <t>Deborah A Coppola, Legislative Aide</t>
  </si>
  <si>
    <t>Deborah A Coppola</t>
  </si>
  <si>
    <t>Deborah A</t>
  </si>
  <si>
    <t>Coppola</t>
  </si>
  <si>
    <t>567679216</t>
  </si>
  <si>
    <t>Erica D Bemiss, Administrative Assistant</t>
  </si>
  <si>
    <t>Kemp Hannon, Senator</t>
  </si>
  <si>
    <t>Kemp Hannon, Office of Senator, Personal Staff Office, Senate</t>
  </si>
  <si>
    <t>Erica D Bemiss</t>
  </si>
  <si>
    <t>Erica D</t>
  </si>
  <si>
    <t>Bemiss</t>
  </si>
  <si>
    <t>567679214</t>
  </si>
  <si>
    <t>Raven M Robinson, Press Secretary</t>
  </si>
  <si>
    <t>Kevin S Parker, Senator</t>
  </si>
  <si>
    <t>Kevin S Parker, Office of Senator, Personal Staff Office, Senate</t>
  </si>
  <si>
    <t>Raven M Robinson</t>
  </si>
  <si>
    <t>Raven M</t>
  </si>
  <si>
    <t>Robinson</t>
  </si>
  <si>
    <t>567679212</t>
  </si>
  <si>
    <t>Lachanda C Marcelle-Moor, Constituent Affairs Liaison</t>
  </si>
  <si>
    <t>Lachanda C Marcelle-Moor</t>
  </si>
  <si>
    <t>Lachanda C</t>
  </si>
  <si>
    <t>Marcelle-Moor</t>
  </si>
  <si>
    <t>Constituent Affairs Liaison</t>
  </si>
  <si>
    <t>567679211</t>
  </si>
  <si>
    <t>Jordine Y Jones, Legislative Counsel</t>
  </si>
  <si>
    <t>Jordine Y Jones</t>
  </si>
  <si>
    <t>Jordine Y</t>
  </si>
  <si>
    <t>Jones</t>
  </si>
  <si>
    <t>567679209</t>
  </si>
  <si>
    <t>Tayler D Jackson, Director Of Scheduling</t>
  </si>
  <si>
    <t>Leroy Comrie, Senator</t>
  </si>
  <si>
    <t>Leroy Comrie, Office of Senator, Personal Staff Office, Senate</t>
  </si>
  <si>
    <t>tjackson@nysenate.gov</t>
  </si>
  <si>
    <t>Tayler D Jackson</t>
  </si>
  <si>
    <t>Tayler D</t>
  </si>
  <si>
    <t>Jackson</t>
  </si>
  <si>
    <t>Director Of Scheduling</t>
  </si>
  <si>
    <t>567679206</t>
  </si>
  <si>
    <t>Theresa A Cassiack, Legislative Director</t>
  </si>
  <si>
    <t>Theresa A Cassiack</t>
  </si>
  <si>
    <t>Theresa A</t>
  </si>
  <si>
    <t>Cassiack</t>
  </si>
  <si>
    <t>567679205</t>
  </si>
  <si>
    <t>Angel I Vasquez, Chief Of Staff</t>
  </si>
  <si>
    <t>Marisol Alcantara, Senator</t>
  </si>
  <si>
    <t>Marisol Alcantara, Office of Senator, Personal Staff Office, Senate</t>
  </si>
  <si>
    <t>avasquez@nysenate.gov</t>
  </si>
  <si>
    <t>Angel I Vasquez</t>
  </si>
  <si>
    <t>Angel I</t>
  </si>
  <si>
    <t>Vasquez</t>
  </si>
  <si>
    <t>567679203</t>
  </si>
  <si>
    <t>Susan M Russell, Special Counsel</t>
  </si>
  <si>
    <t>Susan M Russell</t>
  </si>
  <si>
    <t>Susan M</t>
  </si>
  <si>
    <t>Russell</t>
  </si>
  <si>
    <t>Special Counsel</t>
  </si>
  <si>
    <t>567679202</t>
  </si>
  <si>
    <t>Harold S Forsythe, Community Liaison</t>
  </si>
  <si>
    <t>Harold S Forsythe</t>
  </si>
  <si>
    <t>Harold S</t>
  </si>
  <si>
    <t>Forsythe</t>
  </si>
  <si>
    <t>567679200</t>
  </si>
  <si>
    <t>Jetsenia M Cenices, District Office Manager</t>
  </si>
  <si>
    <t>Jetsenia M Cenices</t>
  </si>
  <si>
    <t>Jetsenia M</t>
  </si>
  <si>
    <t>Cenices</t>
  </si>
  <si>
    <t>District Office Manager</t>
  </si>
  <si>
    <t>567679199</t>
  </si>
  <si>
    <t>Michael T Carter, Press Secretary</t>
  </si>
  <si>
    <t>mtcarter10@gmail.com</t>
  </si>
  <si>
    <t>Michael T Carter</t>
  </si>
  <si>
    <t>Michael T</t>
  </si>
  <si>
    <t>Carter</t>
  </si>
  <si>
    <t>567679198</t>
  </si>
  <si>
    <t>Claudia Carias Valenzuela, District Representative</t>
  </si>
  <si>
    <t>Claudia Carias Valenzuela</t>
  </si>
  <si>
    <t>Claudia</t>
  </si>
  <si>
    <t>Carias Valenzuela</t>
  </si>
  <si>
    <t>567679196</t>
  </si>
  <si>
    <t>Jane M Arrendell-Johnson, Scheduler</t>
  </si>
  <si>
    <t>jjohnson@nysenate.gov</t>
  </si>
  <si>
    <t>Jane M Arrendell-Johnson</t>
  </si>
  <si>
    <t>Jane M</t>
  </si>
  <si>
    <t>Arrendell-Johnson</t>
  </si>
  <si>
    <t>567679194</t>
  </si>
  <si>
    <t>Marko Kepi, Special Assistant</t>
  </si>
  <si>
    <t>Martin J Golden, Senator</t>
  </si>
  <si>
    <t>Martin J Golden, Office of Senator, Personal Staff Office, Senate</t>
  </si>
  <si>
    <t>Marko Kepi</t>
  </si>
  <si>
    <t>Marko</t>
  </si>
  <si>
    <t>Kepi</t>
  </si>
  <si>
    <t>567679193</t>
  </si>
  <si>
    <t>Anthony S Cantore, Policy Advisor</t>
  </si>
  <si>
    <t>Anthony S Cantore</t>
  </si>
  <si>
    <t>Anthony S</t>
  </si>
  <si>
    <t>Cantore</t>
  </si>
  <si>
    <t>Policy Advisor</t>
  </si>
  <si>
    <t>567679191</t>
  </si>
  <si>
    <t>Jessica A Numsuwankijkul, Community Liaison</t>
  </si>
  <si>
    <t>Martin Malavé Dilan, Senator</t>
  </si>
  <si>
    <t>Martin Malavé Dilan, Office of Senator, Personal Staff Office, Senate</t>
  </si>
  <si>
    <t>Jessica A Numsuwankijkul</t>
  </si>
  <si>
    <t>Jessica A</t>
  </si>
  <si>
    <t>Numsuwankijkul</t>
  </si>
  <si>
    <t>567679189</t>
  </si>
  <si>
    <t>Oliver C Haynes, Community Liaison</t>
  </si>
  <si>
    <t>Oliver C Haynes</t>
  </si>
  <si>
    <t>Oliver C</t>
  </si>
  <si>
    <t>Haynes</t>
  </si>
  <si>
    <t>567679187</t>
  </si>
  <si>
    <t>Liz M Aponte, Community Liaison</t>
  </si>
  <si>
    <t>Liz M Aponte</t>
  </si>
  <si>
    <t>Liz M</t>
  </si>
  <si>
    <t>Aponte</t>
  </si>
  <si>
    <t>567679186</t>
  </si>
  <si>
    <t>Lakisha N Johnson, Community Liaison</t>
  </si>
  <si>
    <t>Michael Gianaris, Senator</t>
  </si>
  <si>
    <t>Michael Gianaris, Office of Senator, Personal Staff Office, Senate</t>
  </si>
  <si>
    <t>Lakisha N Johnson</t>
  </si>
  <si>
    <t>Lakisha N</t>
  </si>
  <si>
    <t>Johnson</t>
  </si>
  <si>
    <t>567679183</t>
  </si>
  <si>
    <t>Liza M Acevedo, Director Of Communications</t>
  </si>
  <si>
    <t>Liza M Acevedo</t>
  </si>
  <si>
    <t>Liza M</t>
  </si>
  <si>
    <t>Acevedo</t>
  </si>
  <si>
    <t>Director Of Communications</t>
  </si>
  <si>
    <t>567679182</t>
  </si>
  <si>
    <t>Harrison M Schutzer, Deputy Assistant Communications Dire</t>
  </si>
  <si>
    <t>Pamela Helming, Senator</t>
  </si>
  <si>
    <t>Pamela Helming, Office of Senator, Personal Staff Office, Senate</t>
  </si>
  <si>
    <t>Harrison M Schutzer</t>
  </si>
  <si>
    <t>Harrison M</t>
  </si>
  <si>
    <t>Schutzer</t>
  </si>
  <si>
    <t>Deputy Assistant Communications Dire</t>
  </si>
  <si>
    <t>567679181</t>
  </si>
  <si>
    <t>David M Poleto Jr, Constituent Relations Assistant</t>
  </si>
  <si>
    <t>Patty Ritchie, Senator</t>
  </si>
  <si>
    <t>Patty Ritchie, Office of Senator, Personal Staff Office, Senate</t>
  </si>
  <si>
    <t>David M Poleto Jr</t>
  </si>
  <si>
    <t>David M</t>
  </si>
  <si>
    <t>Poleto Jr</t>
  </si>
  <si>
    <t>Constituent Relations Assistant</t>
  </si>
  <si>
    <t>567679180</t>
  </si>
  <si>
    <t>Maire M Licht-Benning, Constituent Relations Assistant</t>
  </si>
  <si>
    <t>Maire M Licht-Benning</t>
  </si>
  <si>
    <t>Maire M</t>
  </si>
  <si>
    <t>Licht-Benning</t>
  </si>
  <si>
    <t>567679179</t>
  </si>
  <si>
    <t>John J Friot, Communications Director</t>
  </si>
  <si>
    <t>John J Friot</t>
  </si>
  <si>
    <t>John J</t>
  </si>
  <si>
    <t>Friot</t>
  </si>
  <si>
    <t>567679176</t>
  </si>
  <si>
    <t>Ashlyn M Foster, Constituent Relations Aide</t>
  </si>
  <si>
    <t>Ashlyn M Foster</t>
  </si>
  <si>
    <t>Ashlyn M</t>
  </si>
  <si>
    <t>Foster</t>
  </si>
  <si>
    <t>Constituent Relations Aide</t>
  </si>
  <si>
    <t>567679174</t>
  </si>
  <si>
    <t>Logan M Eddy, Legislative Aide</t>
  </si>
  <si>
    <t>Logan M Eddy</t>
  </si>
  <si>
    <t>Logan M</t>
  </si>
  <si>
    <t>Eddy</t>
  </si>
  <si>
    <t>567679173</t>
  </si>
  <si>
    <t>Mary Romeo, Office Assistant</t>
  </si>
  <si>
    <t>Philip Boyle, Senator</t>
  </si>
  <si>
    <t>Philip Boyle, Office of Senator, Personal Staff Office, Senate</t>
  </si>
  <si>
    <t>Mary Romeo</t>
  </si>
  <si>
    <t>Mary</t>
  </si>
  <si>
    <t>Romeo</t>
  </si>
  <si>
    <t>Office Assistant</t>
  </si>
  <si>
    <t>567679171</t>
  </si>
  <si>
    <t>Gloria J Hunter, Community Relations Liaison</t>
  </si>
  <si>
    <t>Rich Funke, Senator</t>
  </si>
  <si>
    <t>Rich Funke, Office of Senator, Personal Staff Office, Senate</t>
  </si>
  <si>
    <t>Gloria J Hunter</t>
  </si>
  <si>
    <t>Gloria J</t>
  </si>
  <si>
    <t>Hunter</t>
  </si>
  <si>
    <t>Community Relations Liaison</t>
  </si>
  <si>
    <t>567679168</t>
  </si>
  <si>
    <t>Robert W Welch, Constituent Relations Manager</t>
  </si>
  <si>
    <t>Robert G. Ortt, Senator</t>
  </si>
  <si>
    <t>Robert G. Ortt, Office of Senator, Personal Staff Office, Senate</t>
  </si>
  <si>
    <t>Robert W Welch</t>
  </si>
  <si>
    <t>Robert W</t>
  </si>
  <si>
    <t>Welch</t>
  </si>
  <si>
    <t>Constituent Relations Manager</t>
  </si>
  <si>
    <t>567679166</t>
  </si>
  <si>
    <t>Joshua M Veronica, Constituent Relations Aide</t>
  </si>
  <si>
    <t>Joshua M Veronica</t>
  </si>
  <si>
    <t>Joshua M</t>
  </si>
  <si>
    <t>Veronica</t>
  </si>
  <si>
    <t>567679165</t>
  </si>
  <si>
    <t>Jack A Merritt, Constituent Relations Aide</t>
  </si>
  <si>
    <t>Jack A Merritt</t>
  </si>
  <si>
    <t>Jack A</t>
  </si>
  <si>
    <t>Merritt</t>
  </si>
  <si>
    <t>567679163</t>
  </si>
  <si>
    <t>Erica L Lutz, Constituent Relations Aide</t>
  </si>
  <si>
    <t>Erica L Lutz</t>
  </si>
  <si>
    <t>Erica L</t>
  </si>
  <si>
    <t>Lutz</t>
  </si>
  <si>
    <t>567679160</t>
  </si>
  <si>
    <t>Russell J Goeseke, Community Representative</t>
  </si>
  <si>
    <t>Russell J Goeseke</t>
  </si>
  <si>
    <t>Russell J</t>
  </si>
  <si>
    <t>Goeseke</t>
  </si>
  <si>
    <t>Community Representative</t>
  </si>
  <si>
    <t>567679158</t>
  </si>
  <si>
    <t>Maddilyn R Genovese, Director Of Community Relations</t>
  </si>
  <si>
    <t>Maddilyn R Genovese</t>
  </si>
  <si>
    <t>Maddilyn R</t>
  </si>
  <si>
    <t>Genovese</t>
  </si>
  <si>
    <t>Director Of Community Relations</t>
  </si>
  <si>
    <t>567679156</t>
  </si>
  <si>
    <t>Jennifer R Viechweg-Horsford, Community Liaison</t>
  </si>
  <si>
    <t>Roxanne J. Persaud, Senator</t>
  </si>
  <si>
    <t>Roxanne J. Persaud, Office of Senator, Personal Staff Office, Senate</t>
  </si>
  <si>
    <t>Jennifer R Viechweg-Horsford</t>
  </si>
  <si>
    <t>Jennifer R</t>
  </si>
  <si>
    <t>Viechweg-Horsford</t>
  </si>
  <si>
    <t>567679154</t>
  </si>
  <si>
    <t>Lateef A Turral, Constituent Liaison</t>
  </si>
  <si>
    <t>Lateef A Turral</t>
  </si>
  <si>
    <t>Lateef A</t>
  </si>
  <si>
    <t>Turral</t>
  </si>
  <si>
    <t>567679152</t>
  </si>
  <si>
    <t>Diana Tetruashvily, Communications Assistant</t>
  </si>
  <si>
    <t>Diana Tetruashvily</t>
  </si>
  <si>
    <t>Diana</t>
  </si>
  <si>
    <t>Tetruashvily</t>
  </si>
  <si>
    <t>Communications Assistant</t>
  </si>
  <si>
    <t>567679150</t>
  </si>
  <si>
    <t>Danil Singh, Community Liaison / Scheduler</t>
  </si>
  <si>
    <t>Dsingh@nysenate.gov</t>
  </si>
  <si>
    <t>Danil Singh</t>
  </si>
  <si>
    <t>Danil</t>
  </si>
  <si>
    <t>Singh</t>
  </si>
  <si>
    <t>Community Liaison / Scheduler</t>
  </si>
  <si>
    <t>567679149</t>
  </si>
  <si>
    <t>Mitchell L Partnow, Chief Of Staff</t>
  </si>
  <si>
    <t>MPartnow@nysenate.gov</t>
  </si>
  <si>
    <t>Mitchell L Partnow</t>
  </si>
  <si>
    <t>Mitchell L</t>
  </si>
  <si>
    <t>Partnow</t>
  </si>
  <si>
    <t>567679147</t>
  </si>
  <si>
    <t>Leilani S Lewter, District Office Liaison</t>
  </si>
  <si>
    <t>Leilani S Lewter</t>
  </si>
  <si>
    <t>Leilani S</t>
  </si>
  <si>
    <t>Lewter</t>
  </si>
  <si>
    <t>District Office Liaison</t>
  </si>
  <si>
    <t>567679143</t>
  </si>
  <si>
    <t>Ian R Henry Jr, Community Liaison/Special Assistant</t>
  </si>
  <si>
    <t>Ian R Henry Jr</t>
  </si>
  <si>
    <t>Ian R</t>
  </si>
  <si>
    <t>Henry Jr</t>
  </si>
  <si>
    <t>Community Liaison/Special Assistant</t>
  </si>
  <si>
    <t>567679141</t>
  </si>
  <si>
    <t>Michelle R Edwin, Special Assistant To The Senator</t>
  </si>
  <si>
    <t>Michelle R Edwin</t>
  </si>
  <si>
    <t>Michelle R</t>
  </si>
  <si>
    <t>Edwin</t>
  </si>
  <si>
    <t>Special Assistant To The Senator</t>
  </si>
  <si>
    <t>567679139</t>
  </si>
  <si>
    <t>Silvia D Lorenzo, Legislative Aide</t>
  </si>
  <si>
    <t>Ruben Diaz, Senator</t>
  </si>
  <si>
    <t>Ruben Diaz, Office of Senator, Personal Staff Office, Senate</t>
  </si>
  <si>
    <t>Silvia D Lorenzo</t>
  </si>
  <si>
    <t>Silvia D</t>
  </si>
  <si>
    <t>Lorenzo</t>
  </si>
  <si>
    <t>567679137</t>
  </si>
  <si>
    <t>Cecilia Hernandez, Legislative Aide</t>
  </si>
  <si>
    <t>Cecilia Hernandez</t>
  </si>
  <si>
    <t>Cecilia</t>
  </si>
  <si>
    <t>Hernandez</t>
  </si>
  <si>
    <t>567679135</t>
  </si>
  <si>
    <t>Sulieka Gonzalez, Constituent Liaison</t>
  </si>
  <si>
    <t>Sulieka Gonzalez</t>
  </si>
  <si>
    <t>Sulieka</t>
  </si>
  <si>
    <t>567679134</t>
  </si>
  <si>
    <t>Joseph L Toiv, Special Projects Coordinator</t>
  </si>
  <si>
    <t>Simcha Felder, Senator</t>
  </si>
  <si>
    <t>Simcha Felder, Office of Senator, Personal Staff Office, Senate</t>
  </si>
  <si>
    <t>Joseph L Toiv</t>
  </si>
  <si>
    <t>Joseph L</t>
  </si>
  <si>
    <t>Toiv</t>
  </si>
  <si>
    <t>Special Projects Coordinator</t>
  </si>
  <si>
    <t>567679132</t>
  </si>
  <si>
    <t>Michael J Gregorio, Director Of Community Affairs</t>
  </si>
  <si>
    <t>Michael J Gregorio</t>
  </si>
  <si>
    <t>Michael J</t>
  </si>
  <si>
    <t>Gregorio</t>
  </si>
  <si>
    <t>Director Of Community Affairs</t>
  </si>
  <si>
    <t>567679130</t>
  </si>
  <si>
    <t>Lynne A Versaci, Special Events Coordinator</t>
  </si>
  <si>
    <t>Sue Serino, Senator</t>
  </si>
  <si>
    <t>Sue Serino, Office of Senator, Personal Staff Office, Senate</t>
  </si>
  <si>
    <t>Lynne A Versaci</t>
  </si>
  <si>
    <t>Lynne A</t>
  </si>
  <si>
    <t>Versaci</t>
  </si>
  <si>
    <t>Special Events Coordinator</t>
  </si>
  <si>
    <t>567679127</t>
  </si>
  <si>
    <t>Caitlin M Mcgowan, Counsel</t>
  </si>
  <si>
    <t>Caitlin M Mcgowan</t>
  </si>
  <si>
    <t>Caitlin M</t>
  </si>
  <si>
    <t>Mcgowan</t>
  </si>
  <si>
    <t>567679126</t>
  </si>
  <si>
    <t>Shanna M Cassidy, Committee Clerk</t>
  </si>
  <si>
    <t>Shanna M Cassidy</t>
  </si>
  <si>
    <t>Shanna M</t>
  </si>
  <si>
    <t>Cassidy</t>
  </si>
  <si>
    <t>Committee Clerk</t>
  </si>
  <si>
    <t>567679125</t>
  </si>
  <si>
    <t>Timothy J Berguson, Policy Analyst</t>
  </si>
  <si>
    <t>Timothy J Berguson</t>
  </si>
  <si>
    <t>Timothy J</t>
  </si>
  <si>
    <t>Berguson</t>
  </si>
  <si>
    <t>Policy Analyst</t>
  </si>
  <si>
    <t>567679124</t>
  </si>
  <si>
    <t>John T Winton, Director Of Community Affairs &amp;amp; Spec</t>
  </si>
  <si>
    <t>John T Winton</t>
  </si>
  <si>
    <t>John T</t>
  </si>
  <si>
    <t>Winton</t>
  </si>
  <si>
    <t>Director Of Community Affairs &amp; Spec</t>
  </si>
  <si>
    <t>567679122</t>
  </si>
  <si>
    <t>Nick Santamaria, Office Assistant</t>
  </si>
  <si>
    <t>Nick Santamaria</t>
  </si>
  <si>
    <t>Nick</t>
  </si>
  <si>
    <t>Santamaria</t>
  </si>
  <si>
    <t>567679118</t>
  </si>
  <si>
    <t>O Peter T Michaelis, Photographer</t>
  </si>
  <si>
    <t>O Peter T Michaelis</t>
  </si>
  <si>
    <t>O Peter T</t>
  </si>
  <si>
    <t>Michaelis</t>
  </si>
  <si>
    <t>Photographer</t>
  </si>
  <si>
    <t>567679117</t>
  </si>
  <si>
    <t>Frank D Lombardi, Community Coordinator</t>
  </si>
  <si>
    <t>Frank D Lombardi</t>
  </si>
  <si>
    <t>Frank D</t>
  </si>
  <si>
    <t>Lombardi</t>
  </si>
  <si>
    <t>Community Coordinator</t>
  </si>
  <si>
    <t>567679115</t>
  </si>
  <si>
    <t>Michael C Finnegan, Senior Advisor</t>
  </si>
  <si>
    <t>Michael C Finnegan</t>
  </si>
  <si>
    <t>Finnegan</t>
  </si>
  <si>
    <t>Senior Advisor</t>
  </si>
  <si>
    <t>567679114</t>
  </si>
  <si>
    <t>Brian K Austin, Web Communications Specialist</t>
  </si>
  <si>
    <t>Brian K Austin</t>
  </si>
  <si>
    <t>Brian K</t>
  </si>
  <si>
    <t>Austin</t>
  </si>
  <si>
    <t>Web Communications Specialist</t>
  </si>
  <si>
    <t>567679113</t>
  </si>
  <si>
    <t>Charles M Trupia, Special Assistant</t>
  </si>
  <si>
    <t>Thomas D. Croci, Senator</t>
  </si>
  <si>
    <t>Thomas D. Croci, Office of Senator, Personal Staff Office, Senate</t>
  </si>
  <si>
    <t>Charles M Trupia</t>
  </si>
  <si>
    <t>Charles M</t>
  </si>
  <si>
    <t>Trupia</t>
  </si>
  <si>
    <t>567679111</t>
  </si>
  <si>
    <t>Jennifer L Romero, Assistant Director Of Operations</t>
  </si>
  <si>
    <t>Jennifer L Romero</t>
  </si>
  <si>
    <t>Jennifer L</t>
  </si>
  <si>
    <t>Romero</t>
  </si>
  <si>
    <t>Assistant Director Of Operations</t>
  </si>
  <si>
    <t>567679109</t>
  </si>
  <si>
    <t>Eric M Hofmeister, District Director</t>
  </si>
  <si>
    <t>Eric M Hofmeister</t>
  </si>
  <si>
    <t>Eric M</t>
  </si>
  <si>
    <t>Hofmeister</t>
  </si>
  <si>
    <t>567679108</t>
  </si>
  <si>
    <t>Denise M Decker, Executive Administrative Assistant</t>
  </si>
  <si>
    <t>Thomas F O'Mara, Senator</t>
  </si>
  <si>
    <t>Thomas F O'Mara, Office of Senator, Personal Staff Office, Senate</t>
  </si>
  <si>
    <t>Denise M Decker</t>
  </si>
  <si>
    <t>Denise M</t>
  </si>
  <si>
    <t>Decker</t>
  </si>
  <si>
    <t>Executive Administrative Assistant</t>
  </si>
  <si>
    <t>567679105</t>
  </si>
  <si>
    <t>Michael R Ambrecht, Counsel</t>
  </si>
  <si>
    <t>Michael R Ambrecht</t>
  </si>
  <si>
    <t>Michael R</t>
  </si>
  <si>
    <t>Ambrecht</t>
  </si>
  <si>
    <t>567679104</t>
  </si>
  <si>
    <t>Richard M Rodgers, Legislative Director</t>
  </si>
  <si>
    <t>Timothy Kennedy, Senator</t>
  </si>
  <si>
    <t>Timothy Kennedy, Office of Senator, Personal Staff Office, Senate</t>
  </si>
  <si>
    <t>Richard M Rodgers</t>
  </si>
  <si>
    <t>Richard M</t>
  </si>
  <si>
    <t>Rodgers</t>
  </si>
  <si>
    <t>567679103</t>
  </si>
  <si>
    <t>Palmira A Ortiz, Administrative Assistant</t>
  </si>
  <si>
    <t>Palmira A Ortiz</t>
  </si>
  <si>
    <t>Palmira A</t>
  </si>
  <si>
    <t>Ortiz</t>
  </si>
  <si>
    <t>567679101</t>
  </si>
  <si>
    <t>Mckayla A Mulhern, Legislative Analyst Comnty Liaison</t>
  </si>
  <si>
    <t>Mckayla A Mulhern</t>
  </si>
  <si>
    <t>Mckayla A</t>
  </si>
  <si>
    <t>Mulhern</t>
  </si>
  <si>
    <t>Legislative Analyst Comnty Liaison</t>
  </si>
  <si>
    <t>567679100</t>
  </si>
  <si>
    <t>Katherine E Dinkuhn, District Operations Manager</t>
  </si>
  <si>
    <t>Katherine E Dinkuhn</t>
  </si>
  <si>
    <t>Katherine E</t>
  </si>
  <si>
    <t>Dinkuhn</t>
  </si>
  <si>
    <t>District Operations Manager</t>
  </si>
  <si>
    <t>567679097</t>
  </si>
  <si>
    <t>Eunjin Vogel, Director Of External Affairs</t>
  </si>
  <si>
    <t>Toby Ann Stavisky, Senator</t>
  </si>
  <si>
    <t>Toby Ann Stavisky, Office of Senator, Personal Staff Office, Senate</t>
  </si>
  <si>
    <t>Eunjin Vogel</t>
  </si>
  <si>
    <t>Eunjin</t>
  </si>
  <si>
    <t>Vogel</t>
  </si>
  <si>
    <t>Director Of External Affairs</t>
  </si>
  <si>
    <t>567679095</t>
  </si>
  <si>
    <t>Tess Mcrae, Communications Director</t>
  </si>
  <si>
    <t>mcrae@nysenate.gov</t>
  </si>
  <si>
    <t>Tess Mcrae</t>
  </si>
  <si>
    <t>Tess</t>
  </si>
  <si>
    <t>Mcrae</t>
  </si>
  <si>
    <t>567679094</t>
  </si>
  <si>
    <t>Gilbert K Hoe, Community Liaison</t>
  </si>
  <si>
    <t>Gilbert K Hoe</t>
  </si>
  <si>
    <t>Gilbert K</t>
  </si>
  <si>
    <t>Hoe</t>
  </si>
  <si>
    <t>567679093</t>
  </si>
  <si>
    <t>Kim I Leviton-Kramer, District Director</t>
  </si>
  <si>
    <t>Todd Kaminsky, Senator</t>
  </si>
  <si>
    <t>Todd Kaminsky, Office of Senator, Personal Staff Office, Senate</t>
  </si>
  <si>
    <t>kaminsky@nysenate.gov</t>
  </si>
  <si>
    <t>Kim I Leviton-Kramer</t>
  </si>
  <si>
    <t>Kim I</t>
  </si>
  <si>
    <t>Leviton-Kramer</t>
  </si>
  <si>
    <t>567679088</t>
  </si>
  <si>
    <t>Judy A Griffin, Community Liaison</t>
  </si>
  <si>
    <t>Judy A Griffin</t>
  </si>
  <si>
    <t>Judy A</t>
  </si>
  <si>
    <t>567679085</t>
  </si>
  <si>
    <t>Judy M Goldman, Counsel</t>
  </si>
  <si>
    <t>Judy M Goldman</t>
  </si>
  <si>
    <t>Judy M</t>
  </si>
  <si>
    <t>Goldman</t>
  </si>
  <si>
    <t>567679084</t>
  </si>
  <si>
    <t>Tyler D Dillon, Communications Director</t>
  </si>
  <si>
    <t>Tyler D Dillon</t>
  </si>
  <si>
    <t>Tyler D</t>
  </si>
  <si>
    <t>Dillon</t>
  </si>
  <si>
    <t>567679083</t>
  </si>
  <si>
    <t>Marie R Curley, Legislative Director</t>
  </si>
  <si>
    <t>Marie R Curley</t>
  </si>
  <si>
    <t>Marie R</t>
  </si>
  <si>
    <t>Curley</t>
  </si>
  <si>
    <t>567679081</t>
  </si>
  <si>
    <t>Magdalonie Campbell, Senior Senate Aide</t>
  </si>
  <si>
    <t>Magdalonie Campbell</t>
  </si>
  <si>
    <t>Magdalonie</t>
  </si>
  <si>
    <t>Campbell</t>
  </si>
  <si>
    <t>Senior Senate Aide</t>
  </si>
  <si>
    <t>567679078</t>
  </si>
  <si>
    <t>Natalie E Block-Levin, Community Liaison</t>
  </si>
  <si>
    <t>Natalie E Block-Levin</t>
  </si>
  <si>
    <t>Natalie E</t>
  </si>
  <si>
    <t>Block-Levin</t>
  </si>
  <si>
    <t>567679077</t>
  </si>
  <si>
    <t>Jason A Salmon, Community Liaison</t>
  </si>
  <si>
    <t>Velmanette Montgomery, Senator</t>
  </si>
  <si>
    <t>Velmanette Montgomery, Office of Senator, Personal Staff Office, Senate</t>
  </si>
  <si>
    <t>Jason A Salmon</t>
  </si>
  <si>
    <t>Jason A</t>
  </si>
  <si>
    <t>Salmon</t>
  </si>
  <si>
    <t>567679074</t>
  </si>
  <si>
    <t>Shakti A Robbins-Cubas, Community Liaison</t>
  </si>
  <si>
    <t>Shakti A Robbins-Cubas</t>
  </si>
  <si>
    <t>Shakti A</t>
  </si>
  <si>
    <t>Robbins-Cubas</t>
  </si>
  <si>
    <t>567679070</t>
  </si>
  <si>
    <t>Julie E Long, Legislative Director</t>
  </si>
  <si>
    <t>Julie E Long</t>
  </si>
  <si>
    <t>Julie E</t>
  </si>
  <si>
    <t>Long</t>
  </si>
  <si>
    <t>567679068</t>
  </si>
  <si>
    <t>Kristin J Mulligan, Administrative Assistant</t>
  </si>
  <si>
    <t>William J Larkin Jr., Senator</t>
  </si>
  <si>
    <t>William J Larkin Jr., Office of Senator, Personal Staff Office, Senate</t>
  </si>
  <si>
    <t>Kristin J Mulligan</t>
  </si>
  <si>
    <t>Kristin J</t>
  </si>
  <si>
    <t>Mulligan</t>
  </si>
  <si>
    <t>567679067</t>
  </si>
  <si>
    <t>Meghan E Hurlburt, Constituent Affairs Liaison</t>
  </si>
  <si>
    <t>Meghan E Hurlburt</t>
  </si>
  <si>
    <t>Meghan E</t>
  </si>
  <si>
    <t>Hurlburt</t>
  </si>
  <si>
    <t>567679066</t>
  </si>
  <si>
    <t>Jahnae A Henry, Legislative Assistant</t>
  </si>
  <si>
    <t>Jahnae A Henry</t>
  </si>
  <si>
    <t>Jahnae A</t>
  </si>
  <si>
    <t>Henry</t>
  </si>
  <si>
    <t>567679065</t>
  </si>
  <si>
    <t>Suzanne D D'Alba, Document Clerk</t>
  </si>
  <si>
    <t>Ch/document Room, Central Staff Office, Senate</t>
  </si>
  <si>
    <t>Central</t>
  </si>
  <si>
    <t>Suzanne D D'Alba</t>
  </si>
  <si>
    <t>Suzanne D</t>
  </si>
  <si>
    <t>D'Alba</t>
  </si>
  <si>
    <t>Document Clerk</t>
  </si>
  <si>
    <t>567678720</t>
  </si>
  <si>
    <t>Katelyn S O'Leary, Senator's Assistant</t>
  </si>
  <si>
    <t>Idc Counsel/program Office, Central Staff Office, Senate</t>
  </si>
  <si>
    <t>oleary@nysenate.gov</t>
  </si>
  <si>
    <t>(518) 455-3587</t>
  </si>
  <si>
    <t>Leader's Office</t>
  </si>
  <si>
    <t>Katelyn S O'Leary</t>
  </si>
  <si>
    <t>Katelyn S</t>
  </si>
  <si>
    <t>O'Leary</t>
  </si>
  <si>
    <t>Senator's Assistant</t>
  </si>
  <si>
    <t>567678718</t>
  </si>
  <si>
    <t>James P O'Connor, Counsel</t>
  </si>
  <si>
    <t>Majority Operations Office, Central Staff Office, Senate</t>
  </si>
  <si>
    <t>James P O'Connor</t>
  </si>
  <si>
    <t>James P</t>
  </si>
  <si>
    <t>O'Connor</t>
  </si>
  <si>
    <t>567678717</t>
  </si>
  <si>
    <t>Michael E Watts Jr, Senate Session Assistant</t>
  </si>
  <si>
    <t>Sen Student Program Off/Sess Asst, Central Staff Office, Senate</t>
  </si>
  <si>
    <t>Michael E Watts Jr</t>
  </si>
  <si>
    <t>Michael E</t>
  </si>
  <si>
    <t>Watts Jr</t>
  </si>
  <si>
    <t>Senate Session Assistant</t>
  </si>
  <si>
    <t>567678716</t>
  </si>
  <si>
    <t>Jessica A Dulong, Secretary</t>
  </si>
  <si>
    <t>Ch/journal Clerk's Office, Central Staff Office, Senate</t>
  </si>
  <si>
    <t>Jessica A Dulong</t>
  </si>
  <si>
    <t>Dulong</t>
  </si>
  <si>
    <t>Secretary</t>
  </si>
  <si>
    <t>567678715</t>
  </si>
  <si>
    <t>Staci M Lent, Payroll Processor</t>
  </si>
  <si>
    <t>Fo/payroll, Central Staff Office, Senate</t>
  </si>
  <si>
    <t>Staci M Lent</t>
  </si>
  <si>
    <t>Staci M</t>
  </si>
  <si>
    <t>Lent</t>
  </si>
  <si>
    <t>Payroll Processor</t>
  </si>
  <si>
    <t>567678714</t>
  </si>
  <si>
    <t>Melissa R Bartz, Payroll Processor</t>
  </si>
  <si>
    <t>Melissa R Bartz</t>
  </si>
  <si>
    <t>Melissa R</t>
  </si>
  <si>
    <t>Bartz</t>
  </si>
  <si>
    <t>567678712</t>
  </si>
  <si>
    <t>Michelle R Dolgow-Cristofaro, Dir Programming District Communic.</t>
  </si>
  <si>
    <t>Idc Communications, Central Staff Office, Senate</t>
  </si>
  <si>
    <t>Michelle R Dolgow-Cristofaro</t>
  </si>
  <si>
    <t>Dolgow-Cristofaro</t>
  </si>
  <si>
    <t>Dir Programming District Communic.</t>
  </si>
  <si>
    <t>567678711</t>
  </si>
  <si>
    <t>Shawn G Stewart, Special Assistant</t>
  </si>
  <si>
    <t>Shawn G Stewart</t>
  </si>
  <si>
    <t>Shawn G</t>
  </si>
  <si>
    <t>Stewart</t>
  </si>
  <si>
    <t>567678707</t>
  </si>
  <si>
    <t>Peter R Rakowsky, Legislative Aide</t>
  </si>
  <si>
    <t>Peter R Rakowsky</t>
  </si>
  <si>
    <t>Peter R</t>
  </si>
  <si>
    <t>Rakowsky</t>
  </si>
  <si>
    <t>567678704</t>
  </si>
  <si>
    <t>Kristin M Maccera, Director Of Albany Operations</t>
  </si>
  <si>
    <t>Kristin M Maccera</t>
  </si>
  <si>
    <t>Kristin M</t>
  </si>
  <si>
    <t>567678703</t>
  </si>
  <si>
    <t>Raymond B Kaniu, Legislative Finance Analyst</t>
  </si>
  <si>
    <t>rbkaniu@gmail.com</t>
  </si>
  <si>
    <t>(518) 455-3326</t>
  </si>
  <si>
    <t>Counsel/Program and Finance; Legislative Finance Analyst</t>
  </si>
  <si>
    <t>Raymond B Kaniu</t>
  </si>
  <si>
    <t>Raymond B</t>
  </si>
  <si>
    <t>Kaniu</t>
  </si>
  <si>
    <t>Legislative Finance Analyst</t>
  </si>
  <si>
    <t>567678701</t>
  </si>
  <si>
    <t>Timothy F Harte, Special Assistant</t>
  </si>
  <si>
    <t>Timothy F Harte</t>
  </si>
  <si>
    <t>Timothy F</t>
  </si>
  <si>
    <t>Harte</t>
  </si>
  <si>
    <t>567678699</t>
  </si>
  <si>
    <t>Ragen A Doyle, Community Events Coordinator</t>
  </si>
  <si>
    <t>Ragen A Doyle</t>
  </si>
  <si>
    <t>Ragen A</t>
  </si>
  <si>
    <t>Doyle</t>
  </si>
  <si>
    <t>Community Events Coordinator</t>
  </si>
  <si>
    <t>567678698</t>
  </si>
  <si>
    <t>Dania A Cristobal, Administrative Director</t>
  </si>
  <si>
    <t>Dania A Cristobal</t>
  </si>
  <si>
    <t>Dania A</t>
  </si>
  <si>
    <t>Cristobal</t>
  </si>
  <si>
    <t>Administrative Director</t>
  </si>
  <si>
    <t>567678696</t>
  </si>
  <si>
    <t>Kenneth C Chiu, Special Assistant</t>
  </si>
  <si>
    <t>Kenneth C Chiu</t>
  </si>
  <si>
    <t>Kenneth C</t>
  </si>
  <si>
    <t>Chiu</t>
  </si>
  <si>
    <t>567678695</t>
  </si>
  <si>
    <t>Jaclyn E Cavanagh, Administrative Assistant/ Sheduler</t>
  </si>
  <si>
    <t>jcavanag@nysenate.gov</t>
  </si>
  <si>
    <t>(518) 455-3595</t>
  </si>
  <si>
    <t>Jaclyn E Cavanagh</t>
  </si>
  <si>
    <t>Jaclyn E</t>
  </si>
  <si>
    <t>Cavanagh</t>
  </si>
  <si>
    <t>Administrative Assistant/ Sheduler</t>
  </si>
  <si>
    <t>567678694</t>
  </si>
  <si>
    <t>Rachel P Ainspan, Assistant Counsel</t>
  </si>
  <si>
    <t>rainspan@nysenate.gov</t>
  </si>
  <si>
    <t>(518) 455-2497</t>
  </si>
  <si>
    <t>Counsel/Program and Finance; Banks, Consumers, Higher Education</t>
  </si>
  <si>
    <t>Rachel P Ainspan</t>
  </si>
  <si>
    <t>Rachel P</t>
  </si>
  <si>
    <t>Ainspan</t>
  </si>
  <si>
    <t>Assistant Counsel</t>
  </si>
  <si>
    <t>567678692</t>
  </si>
  <si>
    <t>James A Kirkwood, Counsel To The Administrative Regula</t>
  </si>
  <si>
    <t>Lc/admin Regulations Review Comm, Central Staff Office, Senate</t>
  </si>
  <si>
    <t>James A Kirkwood</t>
  </si>
  <si>
    <t>James A</t>
  </si>
  <si>
    <t>Kirkwood</t>
  </si>
  <si>
    <t>Counsel To The Administrative Regula</t>
  </si>
  <si>
    <t>567678691</t>
  </si>
  <si>
    <t>Gary T Desorbo, Assistant Counsel</t>
  </si>
  <si>
    <t>Lc/legislative Ethics Commission, Central Staff Office, Senate</t>
  </si>
  <si>
    <t>Gary T Desorbo</t>
  </si>
  <si>
    <t>Gary T</t>
  </si>
  <si>
    <t>Desorbo</t>
  </si>
  <si>
    <t>567678690</t>
  </si>
  <si>
    <t>Brian A Abreu, Messenger</t>
  </si>
  <si>
    <t>Legislative Messenger Service, Central Staff Office, Senate</t>
  </si>
  <si>
    <t>Brian A Abreu</t>
  </si>
  <si>
    <t>Brian A</t>
  </si>
  <si>
    <t>Abreu</t>
  </si>
  <si>
    <t>Messenger</t>
  </si>
  <si>
    <t>567678688</t>
  </si>
  <si>
    <t>Teresa M Snyder, Lca Press Assistant</t>
  </si>
  <si>
    <t>Majority Communications, Central Staff Office, Senate</t>
  </si>
  <si>
    <t>Teresa M Snyder</t>
  </si>
  <si>
    <t>Teresa M</t>
  </si>
  <si>
    <t>Snyder</t>
  </si>
  <si>
    <t>Lca Press Assistant</t>
  </si>
  <si>
    <t>567678687</t>
  </si>
  <si>
    <t>Jennifer N Hayen, Press Aide</t>
  </si>
  <si>
    <t>hayen@nysenate.gov</t>
  </si>
  <si>
    <t>Jennifer N Hayen</t>
  </si>
  <si>
    <t>Jennifer N</t>
  </si>
  <si>
    <t>Hayen</t>
  </si>
  <si>
    <t>Press Aide</t>
  </si>
  <si>
    <t>567678686</t>
  </si>
  <si>
    <t>Caitlin B Scholl, Coordinator</t>
  </si>
  <si>
    <t>Majority Conference Services, Central Staff Office, Senate</t>
  </si>
  <si>
    <t>Caitlin B Scholl</t>
  </si>
  <si>
    <t>Caitlin B</t>
  </si>
  <si>
    <t>Scholl</t>
  </si>
  <si>
    <t>Coordinator</t>
  </si>
  <si>
    <t>567678685</t>
  </si>
  <si>
    <t>Michael A Ellison, Deputy Director</t>
  </si>
  <si>
    <t>Michael A Ellison</t>
  </si>
  <si>
    <t>Michael A</t>
  </si>
  <si>
    <t>Ellison</t>
  </si>
  <si>
    <t>Deputy Director</t>
  </si>
  <si>
    <t>567678684</t>
  </si>
  <si>
    <t>Marisa N Cavanaugh, Creative Services Assistant</t>
  </si>
  <si>
    <t>Marisa N Cavanaugh</t>
  </si>
  <si>
    <t>Marisa N</t>
  </si>
  <si>
    <t>Cavanaugh</t>
  </si>
  <si>
    <t>Creative Services Assistant</t>
  </si>
  <si>
    <t>567678683</t>
  </si>
  <si>
    <t>Ian E Stewart, Intern</t>
  </si>
  <si>
    <t>Majority Counsel/program Office, Central Staff Office, Senate</t>
  </si>
  <si>
    <t>Ian E Stewart</t>
  </si>
  <si>
    <t>Ian E</t>
  </si>
  <si>
    <t>567678682</t>
  </si>
  <si>
    <t>Lorrie L Pizzola, Committee Director</t>
  </si>
  <si>
    <t>Lorrie L Pizzola</t>
  </si>
  <si>
    <t>Lorrie L</t>
  </si>
  <si>
    <t>Pizzola</t>
  </si>
  <si>
    <t>Committee Director</t>
  </si>
  <si>
    <t>567678679</t>
  </si>
  <si>
    <t>Darlene D Murray, Committee Clerk</t>
  </si>
  <si>
    <t>Darlene D Murray</t>
  </si>
  <si>
    <t>Darlene D</t>
  </si>
  <si>
    <t>Murray</t>
  </si>
  <si>
    <t>567678677</t>
  </si>
  <si>
    <t>Lauren E Mcdonnell, Clerk</t>
  </si>
  <si>
    <t>(518) 455-2676</t>
  </si>
  <si>
    <t>Legislative Operations</t>
  </si>
  <si>
    <t>Lauren E Mcdonnell</t>
  </si>
  <si>
    <t>Lauren E</t>
  </si>
  <si>
    <t>Mcdonnell</t>
  </si>
  <si>
    <t>Clerk</t>
  </si>
  <si>
    <t>567678675</t>
  </si>
  <si>
    <t>Joseph W Foskett, Assistant Counsel</t>
  </si>
  <si>
    <t>(518) 455-2576</t>
  </si>
  <si>
    <t>Civil Service/Labor</t>
  </si>
  <si>
    <t>Joseph W Foskett</t>
  </si>
  <si>
    <t>Joseph W</t>
  </si>
  <si>
    <t>Foskett</t>
  </si>
  <si>
    <t>567678674</t>
  </si>
  <si>
    <t>Jonathan L Federman, Special Counsel</t>
  </si>
  <si>
    <t>(518) 455-2483</t>
  </si>
  <si>
    <t>Economic Development/Transportation/Financial Services/Local Government; Economic Develppment, Revenue, Investigations &amp; Government Operations</t>
  </si>
  <si>
    <t>Jonathan L Federman</t>
  </si>
  <si>
    <t>Jonathan L</t>
  </si>
  <si>
    <t>567678672</t>
  </si>
  <si>
    <t>Nicola T Coleman, Senior Counsel</t>
  </si>
  <si>
    <t>(518) 455-2406</t>
  </si>
  <si>
    <t>Health &amp; Mental Hygiene/Human Services; Housing, Health Insurance</t>
  </si>
  <si>
    <t>Nicola T Coleman</t>
  </si>
  <si>
    <t>Nicola T</t>
  </si>
  <si>
    <t>Coleman</t>
  </si>
  <si>
    <t>567678671</t>
  </si>
  <si>
    <t>Pasquale Lagana, Special Assistant</t>
  </si>
  <si>
    <t>Pasquale Lagana</t>
  </si>
  <si>
    <t>Pasquale</t>
  </si>
  <si>
    <t>Lagana</t>
  </si>
  <si>
    <t>567678669</t>
  </si>
  <si>
    <t>Richard S Bellando, Legislative Aide</t>
  </si>
  <si>
    <t>Richard S Bellando</t>
  </si>
  <si>
    <t>Richard S</t>
  </si>
  <si>
    <t>Bellando</t>
  </si>
  <si>
    <t>567678668</t>
  </si>
  <si>
    <t>Eric J Hough, Photographer</t>
  </si>
  <si>
    <t>Media Services, Central Staff Office, Senate</t>
  </si>
  <si>
    <t>Eric J Hough</t>
  </si>
  <si>
    <t>Eric J</t>
  </si>
  <si>
    <t>Hough</t>
  </si>
  <si>
    <t>567678666</t>
  </si>
  <si>
    <t>Audrie A Macduff, Policy Analyst</t>
  </si>
  <si>
    <t>Minority Administration, Central Staff Office, Senate</t>
  </si>
  <si>
    <t>Audrie A Macduff</t>
  </si>
  <si>
    <t>Audrie A</t>
  </si>
  <si>
    <t>Macduff</t>
  </si>
  <si>
    <t>567678663</t>
  </si>
  <si>
    <t>Cori P Hoffman, Scheduler Legislative Aide</t>
  </si>
  <si>
    <t>Cori P Hoffman</t>
  </si>
  <si>
    <t>Cori P</t>
  </si>
  <si>
    <t>Hoffman</t>
  </si>
  <si>
    <t>567678659</t>
  </si>
  <si>
    <t>Wanda E Helms, Administrative Assistant</t>
  </si>
  <si>
    <t>Wanda E Helms</t>
  </si>
  <si>
    <t>Wanda E</t>
  </si>
  <si>
    <t>Helms</t>
  </si>
  <si>
    <t>567678657</t>
  </si>
  <si>
    <t>Nayram S Gasu, Policy &amp;amp; Research Assistant</t>
  </si>
  <si>
    <t>Nayram S Gasu</t>
  </si>
  <si>
    <t>Nayram S</t>
  </si>
  <si>
    <t>Gasu</t>
  </si>
  <si>
    <t>Policy &amp; Research Assistant</t>
  </si>
  <si>
    <t>567678655</t>
  </si>
  <si>
    <t>Iris D Cruz, Administrative Assistant</t>
  </si>
  <si>
    <t>Iris D Cruz</t>
  </si>
  <si>
    <t>Iris D</t>
  </si>
  <si>
    <t>Cruz</t>
  </si>
  <si>
    <t>567678653</t>
  </si>
  <si>
    <t>Julia Caro, Executive Assistant</t>
  </si>
  <si>
    <t>Julia Caro</t>
  </si>
  <si>
    <t>Julia</t>
  </si>
  <si>
    <t>Caro</t>
  </si>
  <si>
    <t>567678652</t>
  </si>
  <si>
    <t>Martin F Ascher, Community Liaison</t>
  </si>
  <si>
    <t>Martin F Ascher</t>
  </si>
  <si>
    <t>Martin F</t>
  </si>
  <si>
    <t>Ascher</t>
  </si>
  <si>
    <t>567678651</t>
  </si>
  <si>
    <t>William A Stoll, Community Liaison</t>
  </si>
  <si>
    <t>Minority Conf Serv &amp; Ext Relations, Central Staff Office, Senate</t>
  </si>
  <si>
    <t>William A Stoll</t>
  </si>
  <si>
    <t>William A</t>
  </si>
  <si>
    <t>Stoll</t>
  </si>
  <si>
    <t>567678650</t>
  </si>
  <si>
    <t>Joan A Omeste, External Relations Associate</t>
  </si>
  <si>
    <t>Joan A Omeste</t>
  </si>
  <si>
    <t>Joan A</t>
  </si>
  <si>
    <t>Omeste</t>
  </si>
  <si>
    <t>External Relations Associate</t>
  </si>
  <si>
    <t>567678647</t>
  </si>
  <si>
    <t>Jennifer G Sober, Special Counsel</t>
  </si>
  <si>
    <t>Minority Counsel/program, Central Staff Office, Senate</t>
  </si>
  <si>
    <t>Jennifer G Sober</t>
  </si>
  <si>
    <t>Jennifer G</t>
  </si>
  <si>
    <t>Sober</t>
  </si>
  <si>
    <t>567678646</t>
  </si>
  <si>
    <t>Kendra D Sena, Associate Counsel</t>
  </si>
  <si>
    <t>Kendra D Sena</t>
  </si>
  <si>
    <t>Kendra D</t>
  </si>
  <si>
    <t>Sena</t>
  </si>
  <si>
    <t>Associate Counsel</t>
  </si>
  <si>
    <t>567678644</t>
  </si>
  <si>
    <t>Laura E Rabinow, Policy Analyst</t>
  </si>
  <si>
    <t>Laura E Rabinow</t>
  </si>
  <si>
    <t>Laura E</t>
  </si>
  <si>
    <t>Rabinow</t>
  </si>
  <si>
    <t>567678642</t>
  </si>
  <si>
    <t>Dorothy F Powell, Associate Counsel</t>
  </si>
  <si>
    <t>Dorothy F Powell</t>
  </si>
  <si>
    <t>Dorothy F</t>
  </si>
  <si>
    <t>Powell</t>
  </si>
  <si>
    <t>567678640</t>
  </si>
  <si>
    <t>Celifa A Landy, Executive Assistant</t>
  </si>
  <si>
    <t>Celifa A Landy</t>
  </si>
  <si>
    <t>Celifa A</t>
  </si>
  <si>
    <t>Landy</t>
  </si>
  <si>
    <t>567678637</t>
  </si>
  <si>
    <t>Tamara S Frazier, Associate Counsel</t>
  </si>
  <si>
    <t>Tamara S Frazier</t>
  </si>
  <si>
    <t>Tamara S</t>
  </si>
  <si>
    <t>Frazier</t>
  </si>
  <si>
    <t>567678634</t>
  </si>
  <si>
    <t>Princy A Abraham, Associate Counsel</t>
  </si>
  <si>
    <t>Princy A Abraham</t>
  </si>
  <si>
    <t>Princy A</t>
  </si>
  <si>
    <t>Abraham</t>
  </si>
  <si>
    <t>567678632</t>
  </si>
  <si>
    <t>Suzy S Ballantyne, Chief Of Staff</t>
  </si>
  <si>
    <t>Minority Leader's Senior Staff, Central Staff Office, Senate</t>
  </si>
  <si>
    <t>Suzy S Ballantyne</t>
  </si>
  <si>
    <t>Suzy S</t>
  </si>
  <si>
    <t>Ballantyne</t>
  </si>
  <si>
    <t>567678631</t>
  </si>
  <si>
    <t>Kimberley R King, Administrative Assistant</t>
  </si>
  <si>
    <t>Secretary Of The Senate's Office, Central Staff Office, Senate</t>
  </si>
  <si>
    <t>Kimberley R King</t>
  </si>
  <si>
    <t>Kimberley R</t>
  </si>
  <si>
    <t>King</t>
  </si>
  <si>
    <t>567678630</t>
  </si>
  <si>
    <t>Mark E Swarts, Finance Fellow</t>
  </si>
  <si>
    <t>Sen Student Program Off/fellows, Central Staff Office, Senate</t>
  </si>
  <si>
    <t>swarts@nysenate.gov</t>
  </si>
  <si>
    <t>(518) 455-3324</t>
  </si>
  <si>
    <t>Counsel/Program and Finance; Health, Alcoholism &amp; Drug Abuse</t>
  </si>
  <si>
    <t>Mark E Swarts</t>
  </si>
  <si>
    <t>Mark E</t>
  </si>
  <si>
    <t>Swarts</t>
  </si>
  <si>
    <t>Finance Fellow</t>
  </si>
  <si>
    <t>567678629</t>
  </si>
  <si>
    <t>Casandra A Stephenson, Senate Fellow</t>
  </si>
  <si>
    <t>Casandra A Stephenson</t>
  </si>
  <si>
    <t>Casandra A</t>
  </si>
  <si>
    <t>Stephenson</t>
  </si>
  <si>
    <t>Senate Fellow</t>
  </si>
  <si>
    <t>567678627</t>
  </si>
  <si>
    <t>Jillian R Sauer, Senate Fellow</t>
  </si>
  <si>
    <t>(518) 455-7936</t>
  </si>
  <si>
    <t>Energy/Environmental Conservation/Agriculture/Cultural Affairs</t>
  </si>
  <si>
    <t>Jillian R Sauer</t>
  </si>
  <si>
    <t>Jillian R</t>
  </si>
  <si>
    <t>Sauer</t>
  </si>
  <si>
    <t>567678626</t>
  </si>
  <si>
    <t>Javier A Santiago, Senate Fellow</t>
  </si>
  <si>
    <t>Javier A Santiago</t>
  </si>
  <si>
    <t>Javier A</t>
  </si>
  <si>
    <t>Santiago</t>
  </si>
  <si>
    <t>567678624</t>
  </si>
  <si>
    <t>Jared J Pellerin, Senate Fellow</t>
  </si>
  <si>
    <t>Jared J Pellerin</t>
  </si>
  <si>
    <t>Jared J</t>
  </si>
  <si>
    <t>Pellerin</t>
  </si>
  <si>
    <t>567678623</t>
  </si>
  <si>
    <t>Kevin G Murphy, Senate Fellow</t>
  </si>
  <si>
    <t>Kevin G Murphy</t>
  </si>
  <si>
    <t>Kevin G</t>
  </si>
  <si>
    <t>Murphy</t>
  </si>
  <si>
    <t>567678622</t>
  </si>
  <si>
    <t>Connor F Murphy, Senate Fellow</t>
  </si>
  <si>
    <t>Connor F Murphy</t>
  </si>
  <si>
    <t>Connor F</t>
  </si>
  <si>
    <t>567678621</t>
  </si>
  <si>
    <t>Nayemai-Isis Mcintosh Green, Senate Fellow</t>
  </si>
  <si>
    <t>Nayemai-Isis Mcintosh Green</t>
  </si>
  <si>
    <t>Nayemai-Isis</t>
  </si>
  <si>
    <t>Mcintosh Green</t>
  </si>
  <si>
    <t>567678619</t>
  </si>
  <si>
    <t>Dejon J Hall, Senate Fellow</t>
  </si>
  <si>
    <t>Dejon J Hall</t>
  </si>
  <si>
    <t>Dejon J</t>
  </si>
  <si>
    <t>Hall</t>
  </si>
  <si>
    <t>567678618</t>
  </si>
  <si>
    <t>Peatros T Haile, Senate Fellow</t>
  </si>
  <si>
    <t>Peatros T Haile</t>
  </si>
  <si>
    <t>Peatros T</t>
  </si>
  <si>
    <t>Haile</t>
  </si>
  <si>
    <t>567678616</t>
  </si>
  <si>
    <t>Andrew J Dipasquale, Senate Fellow</t>
  </si>
  <si>
    <t>Andrew J Dipasquale</t>
  </si>
  <si>
    <t>Andrew J</t>
  </si>
  <si>
    <t>Dipasquale</t>
  </si>
  <si>
    <t>567678615</t>
  </si>
  <si>
    <t>Nadine C Waitkins, Senate Session Assistant</t>
  </si>
  <si>
    <t>Nadine C Waitkins</t>
  </si>
  <si>
    <t>Nadine C</t>
  </si>
  <si>
    <t>Waitkins</t>
  </si>
  <si>
    <t>567678612</t>
  </si>
  <si>
    <t>Erik G Villalobos, Senate Session Assistant</t>
  </si>
  <si>
    <t>Erik G Villalobos</t>
  </si>
  <si>
    <t>Erik G</t>
  </si>
  <si>
    <t>Villalobos</t>
  </si>
  <si>
    <t>567678611</t>
  </si>
  <si>
    <t>Karlin E Tapia, Senate Session Assistant</t>
  </si>
  <si>
    <t>Karlin E Tapia</t>
  </si>
  <si>
    <t>Karlin E</t>
  </si>
  <si>
    <t>567678610</t>
  </si>
  <si>
    <t>Derrick C Rice Jr, Senate Session Assistant</t>
  </si>
  <si>
    <t>drice@nysenate.gov</t>
  </si>
  <si>
    <t>ricejrderrick@gmail.com</t>
  </si>
  <si>
    <t>Derrick C Rice Jr</t>
  </si>
  <si>
    <t>Derrick C</t>
  </si>
  <si>
    <t>Rice Jr</t>
  </si>
  <si>
    <t>567678608</t>
  </si>
  <si>
    <t>Anna R Myers, Senate Session Assistant</t>
  </si>
  <si>
    <t>Anna R Myers</t>
  </si>
  <si>
    <t>Anna R</t>
  </si>
  <si>
    <t>Myers</t>
  </si>
  <si>
    <t>567678607</t>
  </si>
  <si>
    <t>Breanna L Morin, Senate Session Assistant</t>
  </si>
  <si>
    <t>Breanna L Morin</t>
  </si>
  <si>
    <t>Breanna L</t>
  </si>
  <si>
    <t>Morin</t>
  </si>
  <si>
    <t>567678606</t>
  </si>
  <si>
    <t>Hannah L Merrow, Senate Session Assistant</t>
  </si>
  <si>
    <t>Hannah L Merrow</t>
  </si>
  <si>
    <t>Hannah L</t>
  </si>
  <si>
    <t>Merrow</t>
  </si>
  <si>
    <t>567678605</t>
  </si>
  <si>
    <t>Casey J Marvell, Senate Session Assistant</t>
  </si>
  <si>
    <t>Casey J Marvell</t>
  </si>
  <si>
    <t>Casey J</t>
  </si>
  <si>
    <t>Marvell</t>
  </si>
  <si>
    <t>567678602</t>
  </si>
  <si>
    <t>Anna Makogon, Senate Session Assistant</t>
  </si>
  <si>
    <t>Anna Makogon</t>
  </si>
  <si>
    <t>Anna</t>
  </si>
  <si>
    <t>Makogon</t>
  </si>
  <si>
    <t>567678601</t>
  </si>
  <si>
    <t>Logan J Losito, Senate Session Assistant</t>
  </si>
  <si>
    <t>Logan J Losito</t>
  </si>
  <si>
    <t>Logan J</t>
  </si>
  <si>
    <t>Losito</t>
  </si>
  <si>
    <t>567678598</t>
  </si>
  <si>
    <t>Morgan R Knudtsen, Senate Session Assistant</t>
  </si>
  <si>
    <t>Morgan R Knudtsen</t>
  </si>
  <si>
    <t>Morgan R</t>
  </si>
  <si>
    <t>Knudtsen</t>
  </si>
  <si>
    <t>567678596</t>
  </si>
  <si>
    <t>Peter J Kiernan, Senate Session Assistant</t>
  </si>
  <si>
    <t>Peter J Kiernan</t>
  </si>
  <si>
    <t>Peter J</t>
  </si>
  <si>
    <t>Kiernan</t>
  </si>
  <si>
    <t>567678594</t>
  </si>
  <si>
    <t>Thomas J Kaelin, Senate Session Assistant</t>
  </si>
  <si>
    <t>Thomas J Kaelin</t>
  </si>
  <si>
    <t>Thomas J</t>
  </si>
  <si>
    <t>Kaelin</t>
  </si>
  <si>
    <t>567678592</t>
  </si>
  <si>
    <t>Fiona J Jung, Senate Session Assistant</t>
  </si>
  <si>
    <t>Fiona J Jung</t>
  </si>
  <si>
    <t>Fiona J</t>
  </si>
  <si>
    <t>Jung</t>
  </si>
  <si>
    <t>567678591</t>
  </si>
  <si>
    <t>Greg M Goodnough, Senate Session Assistant</t>
  </si>
  <si>
    <t>Greg M Goodnough</t>
  </si>
  <si>
    <t>Greg M</t>
  </si>
  <si>
    <t>Goodnough</t>
  </si>
  <si>
    <t>567678590</t>
  </si>
  <si>
    <t>Paul A Gagliardi, Senate Session Assistant</t>
  </si>
  <si>
    <t>Paul A Gagliardi</t>
  </si>
  <si>
    <t>Paul A</t>
  </si>
  <si>
    <t>Gagliardi</t>
  </si>
  <si>
    <t>567678587</t>
  </si>
  <si>
    <t>Quamid A Francis, Senate Session Assistant</t>
  </si>
  <si>
    <t>Quamid A Francis</t>
  </si>
  <si>
    <t>Quamid A</t>
  </si>
  <si>
    <t>Francis</t>
  </si>
  <si>
    <t>567678585</t>
  </si>
  <si>
    <t>Nicole M Finn, Senate Session Assistant</t>
  </si>
  <si>
    <t>Nicole M Finn</t>
  </si>
  <si>
    <t>Finn</t>
  </si>
  <si>
    <t>567678584</t>
  </si>
  <si>
    <t>Casey D Fenton, Senate Session Assistant</t>
  </si>
  <si>
    <t>Casey D Fenton</t>
  </si>
  <si>
    <t>Casey D</t>
  </si>
  <si>
    <t>Fenton</t>
  </si>
  <si>
    <t>567678581</t>
  </si>
  <si>
    <t>Lauren A Ehlers, Senate Session Assistant</t>
  </si>
  <si>
    <t>Lauren A Ehlers</t>
  </si>
  <si>
    <t>Lauren A</t>
  </si>
  <si>
    <t>Ehlers</t>
  </si>
  <si>
    <t>567678580</t>
  </si>
  <si>
    <t>Thara Duclosel, Senate Session Assistant</t>
  </si>
  <si>
    <t>Thara Duclosel</t>
  </si>
  <si>
    <t>Thara</t>
  </si>
  <si>
    <t>Duclosel</t>
  </si>
  <si>
    <t>567678579</t>
  </si>
  <si>
    <t>Truman N Derrick, Senate Session Assistant</t>
  </si>
  <si>
    <t>Truman N Derrick</t>
  </si>
  <si>
    <t>Truman N</t>
  </si>
  <si>
    <t>Derrick</t>
  </si>
  <si>
    <t>567678578</t>
  </si>
  <si>
    <t>Tara Byers, Senate Session Assistant</t>
  </si>
  <si>
    <t>Tara Byers</t>
  </si>
  <si>
    <t>Tara</t>
  </si>
  <si>
    <t>Byers</t>
  </si>
  <si>
    <t>567678576</t>
  </si>
  <si>
    <t>Oscar D Bruce, Senate Session Assistant</t>
  </si>
  <si>
    <t>Oscar D Bruce</t>
  </si>
  <si>
    <t>Oscar D</t>
  </si>
  <si>
    <t>Bruce</t>
  </si>
  <si>
    <t>567678574</t>
  </si>
  <si>
    <t>Harrison J Bohn, Senate Session Assistant</t>
  </si>
  <si>
    <t>Harrison J Bohn</t>
  </si>
  <si>
    <t>Harrison J</t>
  </si>
  <si>
    <t>Bohn</t>
  </si>
  <si>
    <t>567678573</t>
  </si>
  <si>
    <t>Joshua D Austin, Senate Session Assistant</t>
  </si>
  <si>
    <t>Joshua D Austin</t>
  </si>
  <si>
    <t>Joshua D</t>
  </si>
  <si>
    <t>567678572</t>
  </si>
  <si>
    <t>Jeffrey E Wetherbee, Fiscal Policy Analyst</t>
  </si>
  <si>
    <t>Senate Finance Committee/majority, Central Staff Office, Senate</t>
  </si>
  <si>
    <t>Jeffrey E Wetherbee</t>
  </si>
  <si>
    <t>Jeffrey E</t>
  </si>
  <si>
    <t>Wetherbee</t>
  </si>
  <si>
    <t>Fiscal Policy Analyst</t>
  </si>
  <si>
    <t>567678570</t>
  </si>
  <si>
    <t>Philip T Manuli Jr, Legislative Analyst</t>
  </si>
  <si>
    <t>Philip T Manuli Jr</t>
  </si>
  <si>
    <t>Philip T</t>
  </si>
  <si>
    <t>Manuli Jr</t>
  </si>
  <si>
    <t>567678569</t>
  </si>
  <si>
    <t>Benjamin R Eddy, Budget Analyst</t>
  </si>
  <si>
    <t>Benjamin R Eddy</t>
  </si>
  <si>
    <t>Benjamin R</t>
  </si>
  <si>
    <t>Budget Analyst</t>
  </si>
  <si>
    <t>567678568</t>
  </si>
  <si>
    <t>James W Eagan, Budget Analyst</t>
  </si>
  <si>
    <t>James W Eagan</t>
  </si>
  <si>
    <t>James W</t>
  </si>
  <si>
    <t>Eagan</t>
  </si>
  <si>
    <t>567678567</t>
  </si>
  <si>
    <t>Chantelle E Wilkinson, Budget Analyst</t>
  </si>
  <si>
    <t>Senate Finance Committee/minority, Central Staff Office, Senate</t>
  </si>
  <si>
    <t>Chantelle E Wilkinson</t>
  </si>
  <si>
    <t>Chantelle E</t>
  </si>
  <si>
    <t>Wilkinson</t>
  </si>
  <si>
    <t>567678564</t>
  </si>
  <si>
    <t>Joshua E Korn, Associate Analyst</t>
  </si>
  <si>
    <t>Joshua E Korn</t>
  </si>
  <si>
    <t>Joshua E</t>
  </si>
  <si>
    <t>Korn</t>
  </si>
  <si>
    <t>Associate Analyst</t>
  </si>
  <si>
    <t>567678563</t>
  </si>
  <si>
    <t>Hayden M Speckhardt, Maintenance Worker</t>
  </si>
  <si>
    <t>Senate M&amp;o/maintenance, Central Staff Office, Senate</t>
  </si>
  <si>
    <t>Hayden M Speckhardt</t>
  </si>
  <si>
    <t>Hayden M</t>
  </si>
  <si>
    <t>Speckhardt</t>
  </si>
  <si>
    <t>Maintenance Worker</t>
  </si>
  <si>
    <t>567678562</t>
  </si>
  <si>
    <t>Mary A Mcginley, Administrative Clerk</t>
  </si>
  <si>
    <t>Senate Personnel Office, Central Staff Office, Senate</t>
  </si>
  <si>
    <t>Mary A Mcginley</t>
  </si>
  <si>
    <t>Mary A</t>
  </si>
  <si>
    <t>Mcginley</t>
  </si>
  <si>
    <t>Administrative Clerk</t>
  </si>
  <si>
    <t>567678560</t>
  </si>
  <si>
    <t>Kevin W Mahar, Session Sergeant-At-Arms</t>
  </si>
  <si>
    <t>Senate Sergeant-at-arms, Central Staff Office, Senate</t>
  </si>
  <si>
    <t>Kevin W Mahar</t>
  </si>
  <si>
    <t>Kevin W</t>
  </si>
  <si>
    <t>Mahar</t>
  </si>
  <si>
    <t>Session Sergeant-At-Arms</t>
  </si>
  <si>
    <t>567678559</t>
  </si>
  <si>
    <t>Jerome Holland, Session Sergeant-At-Arms</t>
  </si>
  <si>
    <t>Jerome Holland</t>
  </si>
  <si>
    <t>Jerome</t>
  </si>
  <si>
    <t>Holland</t>
  </si>
  <si>
    <t>567678556</t>
  </si>
  <si>
    <t>Michael D Franze, Session Sergeant-At-Arms</t>
  </si>
  <si>
    <t>Michael D Franze</t>
  </si>
  <si>
    <t>Michael D</t>
  </si>
  <si>
    <t>Franze</t>
  </si>
  <si>
    <t>567678554</t>
  </si>
  <si>
    <t>William E Davis, Session Sergeant-At-Arms</t>
  </si>
  <si>
    <t>William E Davis</t>
  </si>
  <si>
    <t>William E</t>
  </si>
  <si>
    <t>Davis</t>
  </si>
  <si>
    <t>567678551</t>
  </si>
  <si>
    <t>Kaitlin C Wilson, Osr/ Trainer Ii</t>
  </si>
  <si>
    <t>Senate Technology Services, Central Staff Office, Senate</t>
  </si>
  <si>
    <t>Kaitlin C Wilson</t>
  </si>
  <si>
    <t>Kaitlin C</t>
  </si>
  <si>
    <t>Wilson</t>
  </si>
  <si>
    <t>Osr/ Trainer Ii</t>
  </si>
  <si>
    <t>567678550</t>
  </si>
  <si>
    <t>Michael A Miniotis, Office Support Representative</t>
  </si>
  <si>
    <t>Michael A Miniotis</t>
  </si>
  <si>
    <t>Miniotis</t>
  </si>
  <si>
    <t>Office Support Representative</t>
  </si>
  <si>
    <t>567678549</t>
  </si>
  <si>
    <t>Devin D Verdoni, Facility Assistant</t>
  </si>
  <si>
    <t>Ss/production Services, Central Staff Office, Senate</t>
  </si>
  <si>
    <t>Devin D Verdoni</t>
  </si>
  <si>
    <t>Devin D</t>
  </si>
  <si>
    <t>Verdoni</t>
  </si>
  <si>
    <t>Facility Assistant</t>
  </si>
  <si>
    <t>567678547</t>
  </si>
  <si>
    <t>David H Vahue, Order Entry/Production Coord. Asst.</t>
  </si>
  <si>
    <t>David H Vahue</t>
  </si>
  <si>
    <t>David H</t>
  </si>
  <si>
    <t>Vahue</t>
  </si>
  <si>
    <t>Order Entry/Production Coord. Asst.</t>
  </si>
  <si>
    <t>567678543</t>
  </si>
  <si>
    <t>Seth M Snyder, Senior Programmer</t>
  </si>
  <si>
    <t>Sts/business Applications Center, Central Staff Office, Senate</t>
  </si>
  <si>
    <t>Seth M Snyder</t>
  </si>
  <si>
    <t>Seth M</t>
  </si>
  <si>
    <t>Senior Programmer</t>
  </si>
  <si>
    <t>567678541</t>
  </si>
  <si>
    <t>Frank Tassone, Exec Dir/Dir Of Nyc Maj. Operations</t>
  </si>
  <si>
    <t>Tf/demographic Research And Reapp, Central Staff Office, Senate</t>
  </si>
  <si>
    <t>Frank Tassone</t>
  </si>
  <si>
    <t>Frank</t>
  </si>
  <si>
    <t>Tassone</t>
  </si>
  <si>
    <t>Exec Dir/Dir Of Nyc Maj. Operations</t>
  </si>
  <si>
    <t>567678540</t>
  </si>
  <si>
    <t>AI</t>
  </si>
  <si>
    <t>Zackary S Laffin, Asst Constit Relations Reprsntve</t>
  </si>
  <si>
    <t>Zackary S Laffin</t>
  </si>
  <si>
    <t>Zackary S</t>
  </si>
  <si>
    <t>Laffin</t>
  </si>
  <si>
    <t>Asst Constit Relations Reprsntve</t>
  </si>
  <si>
    <t>567665475</t>
  </si>
  <si>
    <t>Yesleany C Gonzalez, Senate Session Assistant</t>
  </si>
  <si>
    <t>Yesleany C Gonzalez</t>
  </si>
  <si>
    <t>Yesleany C</t>
  </si>
  <si>
    <t>567665398</t>
  </si>
  <si>
    <t>Amanda A Godkin, Assistant Counsel</t>
  </si>
  <si>
    <t>godkin@nysenate.gov</t>
  </si>
  <si>
    <t>(518) 455-3586</t>
  </si>
  <si>
    <t>Counsel/Program and Finance; Education, Judiciary, Investigations</t>
  </si>
  <si>
    <t>Amanda A Godkin</t>
  </si>
  <si>
    <t>Amanda A</t>
  </si>
  <si>
    <t>Godkin</t>
  </si>
  <si>
    <t>567266881</t>
  </si>
  <si>
    <t>Alyssa B Kogon, District Coordinator</t>
  </si>
  <si>
    <t>Alyssa B Kogon</t>
  </si>
  <si>
    <t>Alyssa B</t>
  </si>
  <si>
    <t>Kogon</t>
  </si>
  <si>
    <t>567266517</t>
  </si>
  <si>
    <t>Julia N Alford, Senate Session Assistant</t>
  </si>
  <si>
    <t>Julia N Alford</t>
  </si>
  <si>
    <t>Julia N</t>
  </si>
  <si>
    <t>Alford</t>
  </si>
  <si>
    <t>567264186</t>
  </si>
  <si>
    <t>Andrew C Taranto, Communications Liaison</t>
  </si>
  <si>
    <t>Andrew C Taranto</t>
  </si>
  <si>
    <t>Andrew C</t>
  </si>
  <si>
    <t>Taranto</t>
  </si>
  <si>
    <t>Communications Liaison</t>
  </si>
  <si>
    <t>567260942</t>
  </si>
  <si>
    <t>Andrea J Robbins, Analyst</t>
  </si>
  <si>
    <t>Andrea J Robbins</t>
  </si>
  <si>
    <t>Andrea J</t>
  </si>
  <si>
    <t>Robbins</t>
  </si>
  <si>
    <t>Analyst</t>
  </si>
  <si>
    <t>567260813</t>
  </si>
  <si>
    <t>Ana Maria Paola C Munoz, Policy Analyst</t>
  </si>
  <si>
    <t>Ana Maria Paola C Munoz</t>
  </si>
  <si>
    <t>Ana Maria Paola C</t>
  </si>
  <si>
    <t>Munoz</t>
  </si>
  <si>
    <t>567260768</t>
  </si>
  <si>
    <t>Amy L Church, Administrative Assistant</t>
  </si>
  <si>
    <t>(518) 455-7937</t>
  </si>
  <si>
    <t>Administrative Staff</t>
  </si>
  <si>
    <t>Amy L Church</t>
  </si>
  <si>
    <t>Amy L</t>
  </si>
  <si>
    <t>Church</t>
  </si>
  <si>
    <t>567260729</t>
  </si>
  <si>
    <t>Amber N Venturelli, Senate Session Assistant</t>
  </si>
  <si>
    <t>Amber N Venturelli</t>
  </si>
  <si>
    <t>Amber N</t>
  </si>
  <si>
    <t>Venturelli</t>
  </si>
  <si>
    <t>567260676</t>
  </si>
  <si>
    <t>Amanda N Casella, Legislative Analyst</t>
  </si>
  <si>
    <t>Amanda N Casella</t>
  </si>
  <si>
    <t>Amanda N</t>
  </si>
  <si>
    <t>Casella</t>
  </si>
  <si>
    <t>567260633</t>
  </si>
  <si>
    <t>Alison G Heaphy, Drupal Architect</t>
  </si>
  <si>
    <t>Alison G Heaphy</t>
  </si>
  <si>
    <t>Alison G</t>
  </si>
  <si>
    <t>Heaphy</t>
  </si>
  <si>
    <t>Drupal Architect</t>
  </si>
  <si>
    <t>567260608</t>
  </si>
  <si>
    <t>Alexander J Blizinski, Legislative Aide</t>
  </si>
  <si>
    <t>James Tedisco, Senator</t>
  </si>
  <si>
    <t>James Tedisco, Office of Senator, Personal Staff Office, Senate</t>
  </si>
  <si>
    <t>Alexander J Blizinski</t>
  </si>
  <si>
    <t>Alexander J</t>
  </si>
  <si>
    <t>Blizinski</t>
  </si>
  <si>
    <t>567260555</t>
  </si>
  <si>
    <t>Alicia G Artessa, Assistant Counsel</t>
  </si>
  <si>
    <t>artessa@nysenate.gov</t>
  </si>
  <si>
    <t>(518) 455-2499</t>
  </si>
  <si>
    <t>Counsel/Program and Finance</t>
  </si>
  <si>
    <t>Alicia G Artessa</t>
  </si>
  <si>
    <t>Alicia G</t>
  </si>
  <si>
    <t>Artessa</t>
  </si>
  <si>
    <t>567260504</t>
  </si>
  <si>
    <t>Adnan E Rokadia, Community Liaison</t>
  </si>
  <si>
    <t>Adnan E Rokadia</t>
  </si>
  <si>
    <t>Adnan E</t>
  </si>
  <si>
    <t>Rokadia</t>
  </si>
  <si>
    <t>567260452</t>
  </si>
  <si>
    <t>Ada B Cruz, Community Affairs Specialist</t>
  </si>
  <si>
    <t>Ada B Cruz</t>
  </si>
  <si>
    <t>Ada B</t>
  </si>
  <si>
    <t>Community Affairs Specialist</t>
  </si>
  <si>
    <t>567253236</t>
  </si>
  <si>
    <t>Abigail A Dean, Senate Fellow</t>
  </si>
  <si>
    <t>Abigail A Dean</t>
  </si>
  <si>
    <t>Abigail A</t>
  </si>
  <si>
    <t>Dean</t>
  </si>
  <si>
    <t>567253145</t>
  </si>
  <si>
    <t>Kevin M. Webb, Document Clerk</t>
  </si>
  <si>
    <t>Kevin M. Webb</t>
  </si>
  <si>
    <t>Kevin M.</t>
  </si>
  <si>
    <t>Webb</t>
  </si>
  <si>
    <t>476548222</t>
  </si>
  <si>
    <t>William R. Steinhaus, Special Advisor</t>
  </si>
  <si>
    <t>William R. Steinhaus</t>
  </si>
  <si>
    <t>William R.</t>
  </si>
  <si>
    <t>Steinhaus</t>
  </si>
  <si>
    <t>Special Advisor</t>
  </si>
  <si>
    <t>476548219</t>
  </si>
  <si>
    <t>Joseph C. Cocozzo, Document Clerk</t>
  </si>
  <si>
    <t>Joseph C. Cocozzo</t>
  </si>
  <si>
    <t>Joseph C.</t>
  </si>
  <si>
    <t>Cocozzo</t>
  </si>
  <si>
    <t>476548209</t>
  </si>
  <si>
    <t>Welquis R. Lopez, Advisor To The Majority Leader</t>
  </si>
  <si>
    <t>Welquis R. Lopez</t>
  </si>
  <si>
    <t>Welquis R.</t>
  </si>
  <si>
    <t>Lopez</t>
  </si>
  <si>
    <t>Advisor To The Majority Leader</t>
  </si>
  <si>
    <t>476548204</t>
  </si>
  <si>
    <t>John T. Quigley, Document Clerk</t>
  </si>
  <si>
    <t>John T. Quigley</t>
  </si>
  <si>
    <t>John T.</t>
  </si>
  <si>
    <t>Quigley</t>
  </si>
  <si>
    <t>476548186</t>
  </si>
  <si>
    <t>Susan K Peterson, Senior Policy Analyst</t>
  </si>
  <si>
    <t>Susan K Peterson</t>
  </si>
  <si>
    <t>Susan K</t>
  </si>
  <si>
    <t>Peterson</t>
  </si>
  <si>
    <t>Senior Policy Analyst</t>
  </si>
  <si>
    <t>476548182</t>
  </si>
  <si>
    <t>Christopher M Williams, Document Clerk</t>
  </si>
  <si>
    <t>Christopher M Williams</t>
  </si>
  <si>
    <t>Christopher M</t>
  </si>
  <si>
    <t>476548171</t>
  </si>
  <si>
    <t>Stella Losquadro, Regional Coordinator</t>
  </si>
  <si>
    <t>Stella Losquadro</t>
  </si>
  <si>
    <t>Stella</t>
  </si>
  <si>
    <t>Losquadro</t>
  </si>
  <si>
    <t>Regional Coordinator</t>
  </si>
  <si>
    <t>476548159</t>
  </si>
  <si>
    <t>Carmine Berghela Jr, Document Clerk</t>
  </si>
  <si>
    <t>Carmine Berghela Jr</t>
  </si>
  <si>
    <t>Carmine</t>
  </si>
  <si>
    <t>Berghela Jr</t>
  </si>
  <si>
    <t>476548152</t>
  </si>
  <si>
    <t>Salvatore J Rinaldi Jr, Long Island Coordinator</t>
  </si>
  <si>
    <t>Salvatore J Rinaldi Jr</t>
  </si>
  <si>
    <t>Salvatore J</t>
  </si>
  <si>
    <t>Rinaldi Jr</t>
  </si>
  <si>
    <t>Long Island Coordinator</t>
  </si>
  <si>
    <t>476548146</t>
  </si>
  <si>
    <t>Anthony J Cirrincione, Document Clerk</t>
  </si>
  <si>
    <t>Anthony J Cirrincione</t>
  </si>
  <si>
    <t>Cirrincione</t>
  </si>
  <si>
    <t>476548141</t>
  </si>
  <si>
    <t>Ryan M Love, Director Of Digital &amp; Social Media</t>
  </si>
  <si>
    <t>Ryan M Love</t>
  </si>
  <si>
    <t>Ryan M</t>
  </si>
  <si>
    <t>Love</t>
  </si>
  <si>
    <t>Director Of Digital &amp; Social Media</t>
  </si>
  <si>
    <t>476548135</t>
  </si>
  <si>
    <t>Kathleen B. Pierce, Legislative Aide</t>
  </si>
  <si>
    <t>Diane J Savino, Senator</t>
  </si>
  <si>
    <t>Diane J Savino, Office of Senator, Personal Staff Office, Senate</t>
  </si>
  <si>
    <t>Kathleen B. Pierce</t>
  </si>
  <si>
    <t>Kathleen B.</t>
  </si>
  <si>
    <t>Pierce</t>
  </si>
  <si>
    <t>476548133</t>
  </si>
  <si>
    <t>Joanne Carbone, Director Of Scheduling</t>
  </si>
  <si>
    <t>carbone@nysenate.gov</t>
  </si>
  <si>
    <t>joanne.carbone@gmail.com</t>
  </si>
  <si>
    <t>Joanne Carbone</t>
  </si>
  <si>
    <t>Joanne</t>
  </si>
  <si>
    <t>Carbone</t>
  </si>
  <si>
    <t>476548113</t>
  </si>
  <si>
    <t>Steven T. Cummings, Legislative Aide</t>
  </si>
  <si>
    <t>Steven T. Cummings</t>
  </si>
  <si>
    <t>Steven T.</t>
  </si>
  <si>
    <t>Cummings</t>
  </si>
  <si>
    <t>476548109</t>
  </si>
  <si>
    <t>Brandon S Patterson, Director Of Operations</t>
  </si>
  <si>
    <t>bpatters@nysenate.gov</t>
  </si>
  <si>
    <t>Brandon S Patterson</t>
  </si>
  <si>
    <t>Brandon S</t>
  </si>
  <si>
    <t>Patterson</t>
  </si>
  <si>
    <t>Director Of Operations</t>
  </si>
  <si>
    <t>476548107</t>
  </si>
  <si>
    <t>Peter J Gemellaro, Legislative Analyst</t>
  </si>
  <si>
    <t>Peter J Gemellaro</t>
  </si>
  <si>
    <t>Gemellaro</t>
  </si>
  <si>
    <t>476548096</t>
  </si>
  <si>
    <t>Krista M. Gobins, Director Of Communications</t>
  </si>
  <si>
    <t>Krista M. Gobins</t>
  </si>
  <si>
    <t>Krista M.</t>
  </si>
  <si>
    <t>Gobins</t>
  </si>
  <si>
    <t>476548091</t>
  </si>
  <si>
    <t>M Stephanie Gardinier, Administrative Assistant</t>
  </si>
  <si>
    <t>M Stephanie Gardinier</t>
  </si>
  <si>
    <t>M Stephanie</t>
  </si>
  <si>
    <t>Gardinier</t>
  </si>
  <si>
    <t>476548079</t>
  </si>
  <si>
    <t>Panya J Kroun, Director Of Communications/ District</t>
  </si>
  <si>
    <t>kroun@nysenate.gov</t>
  </si>
  <si>
    <t>845 562-0888</t>
  </si>
  <si>
    <t>Panya J Kroun</t>
  </si>
  <si>
    <t>Panya J</t>
  </si>
  <si>
    <t>Kroun</t>
  </si>
  <si>
    <t>Director Of Communications/ District</t>
  </si>
  <si>
    <t>476548078</t>
  </si>
  <si>
    <t>Justin M. Devendorf, District Representative</t>
  </si>
  <si>
    <t>Justin M. Devendorf</t>
  </si>
  <si>
    <t>Justin M.</t>
  </si>
  <si>
    <t>Devendorf</t>
  </si>
  <si>
    <t>476548071</t>
  </si>
  <si>
    <t>Alex Later, Community Liaison</t>
  </si>
  <si>
    <t>Alex Later</t>
  </si>
  <si>
    <t>Alex</t>
  </si>
  <si>
    <t>Later</t>
  </si>
  <si>
    <t>476548069</t>
  </si>
  <si>
    <t>Lo Ann. Sanders, Legislative Aide</t>
  </si>
  <si>
    <t>Lo Ann. Sanders</t>
  </si>
  <si>
    <t>Lo Ann.</t>
  </si>
  <si>
    <t>Sanders</t>
  </si>
  <si>
    <t>476548063</t>
  </si>
  <si>
    <t>Jason C Martin, Chief Of Staff</t>
  </si>
  <si>
    <t>jmartin@nysenate.gov</t>
  </si>
  <si>
    <t>Jason C Martin</t>
  </si>
  <si>
    <t>Jason C</t>
  </si>
  <si>
    <t>Martin</t>
  </si>
  <si>
    <t>476548056</t>
  </si>
  <si>
    <t>Richard C. Mereday, Director Of Legislation</t>
  </si>
  <si>
    <t>Richard C. Mereday</t>
  </si>
  <si>
    <t>Richard C.</t>
  </si>
  <si>
    <t>Mereday</t>
  </si>
  <si>
    <t>Director Of Legislation</t>
  </si>
  <si>
    <t>476548048</t>
  </si>
  <si>
    <t>Michael S Alleva, Special Assistant</t>
  </si>
  <si>
    <t>Michael S Alleva</t>
  </si>
  <si>
    <t>Michael S</t>
  </si>
  <si>
    <t>Alleva</t>
  </si>
  <si>
    <t>476548036</t>
  </si>
  <si>
    <t>Scott J Brennan, Carpenter Ii</t>
  </si>
  <si>
    <t>Senate M&amp;o/shop, Central Staff Office, Senate</t>
  </si>
  <si>
    <t>Scott J Brennan</t>
  </si>
  <si>
    <t>Scott J</t>
  </si>
  <si>
    <t>Carpenter Ii</t>
  </si>
  <si>
    <t>476548029</t>
  </si>
  <si>
    <t>Michael L. Johnson, Special Assistant</t>
  </si>
  <si>
    <t>Michael L. Johnson</t>
  </si>
  <si>
    <t>Michael L.</t>
  </si>
  <si>
    <t>476548019</t>
  </si>
  <si>
    <t>Samuel S Senich, Shop Supervisor</t>
  </si>
  <si>
    <t>Samuel S Senich</t>
  </si>
  <si>
    <t>Samuel S</t>
  </si>
  <si>
    <t>Senich</t>
  </si>
  <si>
    <t>Shop Supervisor</t>
  </si>
  <si>
    <t>476548014</t>
  </si>
  <si>
    <t>Jerri S Bayly, Scheduler</t>
  </si>
  <si>
    <t>bayly@nysenate.gov</t>
  </si>
  <si>
    <t>Jerri S Bayly</t>
  </si>
  <si>
    <t>Jerri S</t>
  </si>
  <si>
    <t>Bayly</t>
  </si>
  <si>
    <t>476548009</t>
  </si>
  <si>
    <t>Michael A Strasburg, Community Outreach Specialist</t>
  </si>
  <si>
    <t>Michael A Strasburg</t>
  </si>
  <si>
    <t>Strasburg</t>
  </si>
  <si>
    <t>Community Outreach Specialist</t>
  </si>
  <si>
    <t>476548006</t>
  </si>
  <si>
    <t>J Thomas Piacente, Carpenter Ii</t>
  </si>
  <si>
    <t>J Thomas Piacente</t>
  </si>
  <si>
    <t>J Thomas</t>
  </si>
  <si>
    <t>Piacente</t>
  </si>
  <si>
    <t>476548005</t>
  </si>
  <si>
    <t>Jeffrey D Cleary, Director Of Governmental Relations</t>
  </si>
  <si>
    <t>Jeffrey D Cleary</t>
  </si>
  <si>
    <t>Jeffrey D</t>
  </si>
  <si>
    <t>Cleary</t>
  </si>
  <si>
    <t>Director Of Governmental Relations</t>
  </si>
  <si>
    <t>476547996</t>
  </si>
  <si>
    <t>Mari S Agui, Executive Assistant/Event Coordinato</t>
  </si>
  <si>
    <t>Mari S Agui</t>
  </si>
  <si>
    <t>Mari S</t>
  </si>
  <si>
    <t>Agui</t>
  </si>
  <si>
    <t>Executive Assistant/Event Coordinato</t>
  </si>
  <si>
    <t>476547995</t>
  </si>
  <si>
    <t>Jeffrey B Boone, Chief Of Receiving</t>
  </si>
  <si>
    <t>Senate M&amp;o/receiving, Central Staff Office, Senate</t>
  </si>
  <si>
    <t>Jeffrey B Boone</t>
  </si>
  <si>
    <t>Jeffrey B</t>
  </si>
  <si>
    <t>Boone</t>
  </si>
  <si>
    <t>Chief Of Receiving</t>
  </si>
  <si>
    <t>476547993</t>
  </si>
  <si>
    <t>Marcus R Povinelli, Legislative Analyst</t>
  </si>
  <si>
    <t>Marcus R Povinelli</t>
  </si>
  <si>
    <t>Marcus R</t>
  </si>
  <si>
    <t>Povinelli</t>
  </si>
  <si>
    <t>476547989</t>
  </si>
  <si>
    <t>Elizabeth M Callaghan, Legislative Correspondent</t>
  </si>
  <si>
    <t>Elizabeth M Callaghan</t>
  </si>
  <si>
    <t>Elizabeth M</t>
  </si>
  <si>
    <t>Callaghan</t>
  </si>
  <si>
    <t>Legislative Correspondent</t>
  </si>
  <si>
    <t>476547982</t>
  </si>
  <si>
    <t>Tiffany A Colwell, Purchasing Clerk</t>
  </si>
  <si>
    <t>Senate M&amp;o/purchasing, Central Staff Office, Senate</t>
  </si>
  <si>
    <t>Tiffany A Colwell</t>
  </si>
  <si>
    <t>Tiffany A</t>
  </si>
  <si>
    <t>Colwell</t>
  </si>
  <si>
    <t>Purchasing Clerk</t>
  </si>
  <si>
    <t>476547979</t>
  </si>
  <si>
    <t>Deborah A. Simonsmeier, Constituent Services</t>
  </si>
  <si>
    <t>Deborah A. Simonsmeier</t>
  </si>
  <si>
    <t>Deborah A.</t>
  </si>
  <si>
    <t>Simonsmeier</t>
  </si>
  <si>
    <t>476547964</t>
  </si>
  <si>
    <t>Nicole R Crescenzi, Purchasing Agent</t>
  </si>
  <si>
    <t>Nicole R Crescenzi</t>
  </si>
  <si>
    <t>Nicole R</t>
  </si>
  <si>
    <t>Crescenzi</t>
  </si>
  <si>
    <t>Purchasing Agent</t>
  </si>
  <si>
    <t>476547963</t>
  </si>
  <si>
    <t>David L Lewis, Counsel To The Majority Leader</t>
  </si>
  <si>
    <t>Formerly Counsel To The Majority Leader - Dean Skelos</t>
  </si>
  <si>
    <t>John J Flanagan, Senator</t>
  </si>
  <si>
    <t>John J Flanagan, Office of Senator, Personal Staff Office, Senate</t>
  </si>
  <si>
    <t>David L Lewis</t>
  </si>
  <si>
    <t>David L</t>
  </si>
  <si>
    <t>Lewis</t>
  </si>
  <si>
    <t>Counsel To The Majority Leader</t>
  </si>
  <si>
    <t>476547961</t>
  </si>
  <si>
    <t>Daphne V Jordan, Committee Dir. &amp; Legislative Dir.</t>
  </si>
  <si>
    <t>Daphne V Jordan</t>
  </si>
  <si>
    <t>Daphne V</t>
  </si>
  <si>
    <t>Jordan</t>
  </si>
  <si>
    <t>Committee Dir. &amp; Legislative Dir.</t>
  </si>
  <si>
    <t>476547954</t>
  </si>
  <si>
    <t>Laura A Schreiner, Special Assistant</t>
  </si>
  <si>
    <t>Laura A Schreiner</t>
  </si>
  <si>
    <t>Laura A</t>
  </si>
  <si>
    <t>Schreiner</t>
  </si>
  <si>
    <t>476547913</t>
  </si>
  <si>
    <t>Clifford L Meth, Director Of Communications</t>
  </si>
  <si>
    <t>Formerly worked for Dov Hikind, Office of Assemblymember, Assembly Personal Staff Office.</t>
  </si>
  <si>
    <t>718 853-9616</t>
  </si>
  <si>
    <t>Clifford L Meth</t>
  </si>
  <si>
    <t>Clifford L</t>
  </si>
  <si>
    <t>Meth</t>
  </si>
  <si>
    <t>476547895</t>
  </si>
  <si>
    <t>Joseph L. Dillon, Senior Advisor</t>
  </si>
  <si>
    <t>Joseph L. Dillon</t>
  </si>
  <si>
    <t>Joseph L.</t>
  </si>
  <si>
    <t>476547892</t>
  </si>
  <si>
    <t>Joseph A Sorbero, Special Advisor To The Majority Lead</t>
  </si>
  <si>
    <t>Joseph A Sorbero</t>
  </si>
  <si>
    <t>Joseph A</t>
  </si>
  <si>
    <t>Sorbero</t>
  </si>
  <si>
    <t>Special Advisor To The Majority Lead</t>
  </si>
  <si>
    <t>476547876</t>
  </si>
  <si>
    <t>Jose M Garcia-Oliva, Community Liaison</t>
  </si>
  <si>
    <t>Jose M Garcia-Oliva</t>
  </si>
  <si>
    <t>Jose M</t>
  </si>
  <si>
    <t>Garcia-Oliva</t>
  </si>
  <si>
    <t>476547865</t>
  </si>
  <si>
    <t>John D Evans, Chief Of Staff</t>
  </si>
  <si>
    <t>John D Evans</t>
  </si>
  <si>
    <t>476547854</t>
  </si>
  <si>
    <t>James S Mcclelland, Constituent Services Assistant</t>
  </si>
  <si>
    <t>mcclella@nysentate.gov</t>
  </si>
  <si>
    <t>James S Mcclelland</t>
  </si>
  <si>
    <t>James S</t>
  </si>
  <si>
    <t>Mcclelland</t>
  </si>
  <si>
    <t>476547845</t>
  </si>
  <si>
    <t>Beatrice L Armony, Executive Assistant</t>
  </si>
  <si>
    <t>Formerly worked as Executive Assistant To The Majority- Dean Skelos</t>
  </si>
  <si>
    <t>Beatrice L Armony</t>
  </si>
  <si>
    <t>Beatrice L</t>
  </si>
  <si>
    <t>Armony</t>
  </si>
  <si>
    <t>476547815</t>
  </si>
  <si>
    <t>Victoria L Clark, Legislative Director</t>
  </si>
  <si>
    <t>Victoria L Clark</t>
  </si>
  <si>
    <t>Victoria L</t>
  </si>
  <si>
    <t>Clark</t>
  </si>
  <si>
    <t>476547811</t>
  </si>
  <si>
    <t>Kim L Jeffrey, Ossing District Representative</t>
  </si>
  <si>
    <t>Kim L Jeffrey</t>
  </si>
  <si>
    <t>Kim L</t>
  </si>
  <si>
    <t>Jeffrey</t>
  </si>
  <si>
    <t>Ossing District Representative</t>
  </si>
  <si>
    <t>476547805</t>
  </si>
  <si>
    <t>Sandee Doremus, Community Liaison</t>
  </si>
  <si>
    <t>Sandee Doremus</t>
  </si>
  <si>
    <t>Sandee</t>
  </si>
  <si>
    <t>Doremus</t>
  </si>
  <si>
    <t>476547799</t>
  </si>
  <si>
    <t>Michael S Desantis, Purchasing Clerk</t>
  </si>
  <si>
    <t>Michael S Desantis</t>
  </si>
  <si>
    <t>Desantis</t>
  </si>
  <si>
    <t>476547793</t>
  </si>
  <si>
    <t>Jordan A. Hollar, Legislative Aide</t>
  </si>
  <si>
    <t>Jordan A. Hollar</t>
  </si>
  <si>
    <t>Jordan A.</t>
  </si>
  <si>
    <t>Hollar</t>
  </si>
  <si>
    <t>476547792</t>
  </si>
  <si>
    <t>Neil C Giannelli, Office Manager</t>
  </si>
  <si>
    <t>Neil C Giannelli</t>
  </si>
  <si>
    <t>Neil C</t>
  </si>
  <si>
    <t>Giannelli</t>
  </si>
  <si>
    <t>Office Manager</t>
  </si>
  <si>
    <t>476547787</t>
  </si>
  <si>
    <t>Cory D Hasson, District Representative</t>
  </si>
  <si>
    <t>Cory D Hasson</t>
  </si>
  <si>
    <t>Cory D</t>
  </si>
  <si>
    <t>Hasson</t>
  </si>
  <si>
    <t>476547784</t>
  </si>
  <si>
    <t>Evan T Sullivan, Legislative Director</t>
  </si>
  <si>
    <t>esulliva@nysenate.gov</t>
  </si>
  <si>
    <t>(518) 455-3593</t>
  </si>
  <si>
    <t>(518) 455-1569</t>
  </si>
  <si>
    <t>Senior Staff</t>
  </si>
  <si>
    <t>Evan T Sullivan</t>
  </si>
  <si>
    <t>Evan T</t>
  </si>
  <si>
    <t>Sullivan</t>
  </si>
  <si>
    <t>476547780</t>
  </si>
  <si>
    <t>Tracy L Carman, Director Of Communications</t>
  </si>
  <si>
    <t>Tracy L Carman</t>
  </si>
  <si>
    <t>Tracy L</t>
  </si>
  <si>
    <t>Carman</t>
  </si>
  <si>
    <t>476547775</t>
  </si>
  <si>
    <t>Meghan K Stevens, Purchasing Clerk</t>
  </si>
  <si>
    <t>Meghan K Stevens</t>
  </si>
  <si>
    <t>Meghan K</t>
  </si>
  <si>
    <t>Stevens</t>
  </si>
  <si>
    <t>476547774</t>
  </si>
  <si>
    <t>Cassandra R. Germana, Director Of Constituent Services</t>
  </si>
  <si>
    <t>Cassandra R. Germana</t>
  </si>
  <si>
    <t>Cassandra R.</t>
  </si>
  <si>
    <t>Germana</t>
  </si>
  <si>
    <t>476547768</t>
  </si>
  <si>
    <t>Matthew W Mcguire, Purchasing Clerk</t>
  </si>
  <si>
    <t>Matthew W Mcguire</t>
  </si>
  <si>
    <t>Matthew W</t>
  </si>
  <si>
    <t>Mcguire</t>
  </si>
  <si>
    <t>476547763</t>
  </si>
  <si>
    <t>Scott R Butler, Director Of Operations</t>
  </si>
  <si>
    <t>butler@nysenate.gov</t>
  </si>
  <si>
    <t>Scott R Butler</t>
  </si>
  <si>
    <t>Scott R</t>
  </si>
  <si>
    <t>Butler</t>
  </si>
  <si>
    <t>476547762</t>
  </si>
  <si>
    <t>Benjamin A Young, Deputy Chief Of Staff</t>
  </si>
  <si>
    <t>byoung@nysenate.gov</t>
  </si>
  <si>
    <t>Benjamin A Young</t>
  </si>
  <si>
    <t>Benjamin A</t>
  </si>
  <si>
    <t>Young</t>
  </si>
  <si>
    <t>476547756</t>
  </si>
  <si>
    <t>Harry L Zieber, Procurement Officer</t>
  </si>
  <si>
    <t>Harry L Zieber</t>
  </si>
  <si>
    <t>Harry L</t>
  </si>
  <si>
    <t>Zieber</t>
  </si>
  <si>
    <t>Procurement Officer</t>
  </si>
  <si>
    <t>476547752</t>
  </si>
  <si>
    <t>Craig A. Wilson, Community Liaison</t>
  </si>
  <si>
    <t>Craig A. Wilson</t>
  </si>
  <si>
    <t>Craig A.</t>
  </si>
  <si>
    <t>476547749</t>
  </si>
  <si>
    <t>Thomas A Shepard Jr, Postmaster</t>
  </si>
  <si>
    <t>Senate M&amp;o/post Office, Central Staff Office, Senate</t>
  </si>
  <si>
    <t>Thomas A Shepard Jr</t>
  </si>
  <si>
    <t>Thomas A</t>
  </si>
  <si>
    <t>Shepard Jr</t>
  </si>
  <si>
    <t>Postmaster</t>
  </si>
  <si>
    <t>476547739</t>
  </si>
  <si>
    <t>Robert M Young, Brooklyn Director</t>
  </si>
  <si>
    <t>robert.senate@gmail.com</t>
  </si>
  <si>
    <t>Robert M Young</t>
  </si>
  <si>
    <t>Robert M</t>
  </si>
  <si>
    <t>Brooklyn Director</t>
  </si>
  <si>
    <t>476547736</t>
  </si>
  <si>
    <t>Kelsey E. Durham, Press Secretary</t>
  </si>
  <si>
    <t>Kelsey E. Durham</t>
  </si>
  <si>
    <t>Kelsey E.</t>
  </si>
  <si>
    <t>Durham</t>
  </si>
  <si>
    <t>476547733</t>
  </si>
  <si>
    <t>Mark T Fagan, Postal Clerk</t>
  </si>
  <si>
    <t>Mark T Fagan</t>
  </si>
  <si>
    <t>Mark T</t>
  </si>
  <si>
    <t>Fagan</t>
  </si>
  <si>
    <t>Postal Clerk</t>
  </si>
  <si>
    <t>476547723</t>
  </si>
  <si>
    <t>Frank J. Fazio, Special Events Coordinator</t>
  </si>
  <si>
    <t>Frank J. Fazio</t>
  </si>
  <si>
    <t>Frank J.</t>
  </si>
  <si>
    <t>Fazio</t>
  </si>
  <si>
    <t>476547722</t>
  </si>
  <si>
    <t>Melissa J. Gindin, District Office Liaison</t>
  </si>
  <si>
    <t>Melissa J. Gindin</t>
  </si>
  <si>
    <t>Melissa J.</t>
  </si>
  <si>
    <t>Gindin</t>
  </si>
  <si>
    <t>476547717</t>
  </si>
  <si>
    <t>Carl V Moore, Constituent Liaison</t>
  </si>
  <si>
    <t>Carl V Moore</t>
  </si>
  <si>
    <t>Carl V</t>
  </si>
  <si>
    <t>Moore</t>
  </si>
  <si>
    <t>476547709</t>
  </si>
  <si>
    <t>James C Creed, Assistant Postmaster</t>
  </si>
  <si>
    <t>James C Creed</t>
  </si>
  <si>
    <t>James C</t>
  </si>
  <si>
    <t>Creed</t>
  </si>
  <si>
    <t>Assistant Postmaster</t>
  </si>
  <si>
    <t>476547674</t>
  </si>
  <si>
    <t>Daniel T Cassidy, Postal Clerk</t>
  </si>
  <si>
    <t>Daniel T Cassidy</t>
  </si>
  <si>
    <t>Daniel T</t>
  </si>
  <si>
    <t>476547657</t>
  </si>
  <si>
    <t>James Maisano, Special Counsel</t>
  </si>
  <si>
    <t>James Maisano</t>
  </si>
  <si>
    <t>James</t>
  </si>
  <si>
    <t>Maisano</t>
  </si>
  <si>
    <t>476547654</t>
  </si>
  <si>
    <t>James E Mcelhone, Community Relations Specialist</t>
  </si>
  <si>
    <t>James E Mcelhone</t>
  </si>
  <si>
    <t>James E</t>
  </si>
  <si>
    <t>Mcelhone</t>
  </si>
  <si>
    <t>476547640</t>
  </si>
  <si>
    <t>Charles N. Taylor, Postal Clerk</t>
  </si>
  <si>
    <t>Charles N. Taylor</t>
  </si>
  <si>
    <t>Charles N.</t>
  </si>
  <si>
    <t>Taylor</t>
  </si>
  <si>
    <t>476547639</t>
  </si>
  <si>
    <t>Felice J. Muraca, Special Assistant</t>
  </si>
  <si>
    <t>Felice J. Muraca</t>
  </si>
  <si>
    <t>Felice J.</t>
  </si>
  <si>
    <t>Muraca</t>
  </si>
  <si>
    <t>476547627</t>
  </si>
  <si>
    <t>Timothy J Stallmer, Assistant Supervisor Of Maintenance</t>
  </si>
  <si>
    <t>Timothy J Stallmer</t>
  </si>
  <si>
    <t>Stallmer</t>
  </si>
  <si>
    <t>Assistant Supervisor Of Maintenance</t>
  </si>
  <si>
    <t>476547624</t>
  </si>
  <si>
    <t>Thomas J Whitbeck, Maintenance Worker</t>
  </si>
  <si>
    <t>Thomas J Whitbeck</t>
  </si>
  <si>
    <t>Whitbeck</t>
  </si>
  <si>
    <t>476547616</t>
  </si>
  <si>
    <t>Elizabeth A Murphy, Administrative Assistant</t>
  </si>
  <si>
    <t>Elizabeth A Murphy</t>
  </si>
  <si>
    <t>Elizabeth A</t>
  </si>
  <si>
    <t>476547612</t>
  </si>
  <si>
    <t>Robert A Martinez, Maintenance Worker</t>
  </si>
  <si>
    <t>Robert A Martinez</t>
  </si>
  <si>
    <t>Robert A</t>
  </si>
  <si>
    <t>Martinez</t>
  </si>
  <si>
    <t>476547606</t>
  </si>
  <si>
    <t>Colin J Schmitt, Special Assistant</t>
  </si>
  <si>
    <t>Colin J Schmitt</t>
  </si>
  <si>
    <t>Colin J</t>
  </si>
  <si>
    <t>Schmitt</t>
  </si>
  <si>
    <t>476547600</t>
  </si>
  <si>
    <t>Christine A Geed, Deputy Chief Of Staff</t>
  </si>
  <si>
    <t>geed@nysenate.gov</t>
  </si>
  <si>
    <t>Christine A Geed</t>
  </si>
  <si>
    <t>Christine A</t>
  </si>
  <si>
    <t>Geed</t>
  </si>
  <si>
    <t>476547589</t>
  </si>
  <si>
    <t>Steven T Barz, Director Of Communications</t>
  </si>
  <si>
    <t>Steven T Barz</t>
  </si>
  <si>
    <t>Steven T</t>
  </si>
  <si>
    <t>Barz</t>
  </si>
  <si>
    <t>476547581</t>
  </si>
  <si>
    <t>Meghan M Titus, Director Of Constituent Services</t>
  </si>
  <si>
    <t>Meghan M Titus</t>
  </si>
  <si>
    <t>Meghan M</t>
  </si>
  <si>
    <t>Titus</t>
  </si>
  <si>
    <t>476547574</t>
  </si>
  <si>
    <t>Michelle E Cameron, Senior Legislative Analyst</t>
  </si>
  <si>
    <t>Michelle E Cameron</t>
  </si>
  <si>
    <t>Michelle E</t>
  </si>
  <si>
    <t>Cameron</t>
  </si>
  <si>
    <t>Senior Legislative Analyst</t>
  </si>
  <si>
    <t>476547570</t>
  </si>
  <si>
    <t>Felicia A Reid, Senior Counsel</t>
  </si>
  <si>
    <t>518 455-4928</t>
  </si>
  <si>
    <t>Felicia A Reid</t>
  </si>
  <si>
    <t>Felicia A</t>
  </si>
  <si>
    <t>476547569</t>
  </si>
  <si>
    <t>L Susan Richardson, Administrative Assistant</t>
  </si>
  <si>
    <t>L Susan Richardson</t>
  </si>
  <si>
    <t>L Susan</t>
  </si>
  <si>
    <t>Richardson</t>
  </si>
  <si>
    <t>476547562</t>
  </si>
  <si>
    <t>Katherine B Munzinger, Chief Of Staff</t>
  </si>
  <si>
    <t>munzinger@nysenate.gov</t>
  </si>
  <si>
    <t>Katherine B Munzinger</t>
  </si>
  <si>
    <t>Katherine B</t>
  </si>
  <si>
    <t>Munzinger</t>
  </si>
  <si>
    <t>476547558</t>
  </si>
  <si>
    <t>Jessica M. Joyce, Chief Of Staff</t>
  </si>
  <si>
    <t>Jessica M. Joyce</t>
  </si>
  <si>
    <t>Jessica M.</t>
  </si>
  <si>
    <t>Joyce</t>
  </si>
  <si>
    <t>476547547</t>
  </si>
  <si>
    <t>Joshua T Jensen, Director Of Public Affairs</t>
  </si>
  <si>
    <t>Joshua T Jensen</t>
  </si>
  <si>
    <t>Joshua T</t>
  </si>
  <si>
    <t>Jensen</t>
  </si>
  <si>
    <t>Director Of Public Affairs</t>
  </si>
  <si>
    <t>476547545</t>
  </si>
  <si>
    <t>Jessica A Martino, Senior Administrative Aide</t>
  </si>
  <si>
    <t>martino@nysenate.gov</t>
  </si>
  <si>
    <t>Jessica A Martino</t>
  </si>
  <si>
    <t>Martino</t>
  </si>
  <si>
    <t>Senior Administrative Aide</t>
  </si>
  <si>
    <t>476547535</t>
  </si>
  <si>
    <t>Jacob R Wilkinson, Counsel</t>
  </si>
  <si>
    <t>Jacob R Wilkinson</t>
  </si>
  <si>
    <t>Jacob R</t>
  </si>
  <si>
    <t>476547515</t>
  </si>
  <si>
    <t>Zeeshan M Ott, Director Of Communications/Deputy Ch</t>
  </si>
  <si>
    <t>Zeeshan M Ott</t>
  </si>
  <si>
    <t>Zeeshan M</t>
  </si>
  <si>
    <t>Ott</t>
  </si>
  <si>
    <t>Director Of Communications/Deputy Ch</t>
  </si>
  <si>
    <t>476547498</t>
  </si>
  <si>
    <t>Amanda J Surber Gonzalez, Community Affairs Specialist</t>
  </si>
  <si>
    <t>Amanda J Surber Gonzalez</t>
  </si>
  <si>
    <t>Amanda J</t>
  </si>
  <si>
    <t>Surber Gonzalez</t>
  </si>
  <si>
    <t>476547486</t>
  </si>
  <si>
    <t>Rebecca J White, Scheduling Director</t>
  </si>
  <si>
    <t>Rebecca J White</t>
  </si>
  <si>
    <t>Rebecca J</t>
  </si>
  <si>
    <t>Scheduling Director</t>
  </si>
  <si>
    <t>476547482</t>
  </si>
  <si>
    <t>Mauricio S Pazmino, District Director</t>
  </si>
  <si>
    <t>Mauricio S Pazmino</t>
  </si>
  <si>
    <t>Mauricio S</t>
  </si>
  <si>
    <t>Pazmino</t>
  </si>
  <si>
    <t>476547476</t>
  </si>
  <si>
    <t>Amanda E Holzer, Legislative Director</t>
  </si>
  <si>
    <t>Amanda E Holzer</t>
  </si>
  <si>
    <t>Amanda E</t>
  </si>
  <si>
    <t>Holzer</t>
  </si>
  <si>
    <t>476547472</t>
  </si>
  <si>
    <t>Alison B. Horgan, Writer</t>
  </si>
  <si>
    <t>Alison B. Horgan</t>
  </si>
  <si>
    <t>Alison B.</t>
  </si>
  <si>
    <t>Horgan</t>
  </si>
  <si>
    <t>Writer</t>
  </si>
  <si>
    <t>476547460</t>
  </si>
  <si>
    <t>Lana S Cheung, Community Liaison</t>
  </si>
  <si>
    <t>Lana S Cheung</t>
  </si>
  <si>
    <t>Lana S</t>
  </si>
  <si>
    <t>Cheung</t>
  </si>
  <si>
    <t>476547456</t>
  </si>
  <si>
    <t>Eric M Mayo, Director Of Operations</t>
  </si>
  <si>
    <t>Eric M Mayo</t>
  </si>
  <si>
    <t>Mayo</t>
  </si>
  <si>
    <t>476547452</t>
  </si>
  <si>
    <t>John S Daley, Senate Fellow</t>
  </si>
  <si>
    <t>John McDonald, III, Assemblymember</t>
  </si>
  <si>
    <t>daley@nysenate.gov</t>
  </si>
  <si>
    <t>518 455-4474</t>
  </si>
  <si>
    <t>(518) 455-3562</t>
  </si>
  <si>
    <t>Counsel/Program and Finance; Local Government, Veterans</t>
  </si>
  <si>
    <t>John S Daley</t>
  </si>
  <si>
    <t>John S</t>
  </si>
  <si>
    <t>Daley</t>
  </si>
  <si>
    <t>476547444</t>
  </si>
  <si>
    <t>Ryan M Richmond, Digital Outreach Analyst</t>
  </si>
  <si>
    <t>Ryan M Richmond</t>
  </si>
  <si>
    <t>Richmond</t>
  </si>
  <si>
    <t>Digital Outreach Analyst</t>
  </si>
  <si>
    <t>476547443</t>
  </si>
  <si>
    <t>William J Heaney, Community Liaison</t>
  </si>
  <si>
    <t>William J Heaney</t>
  </si>
  <si>
    <t>William J</t>
  </si>
  <si>
    <t>Heaney</t>
  </si>
  <si>
    <t>476547437</t>
  </si>
  <si>
    <t>John Ciampoli, Counsel</t>
  </si>
  <si>
    <t>Majority Legislative Services, Central Staff Office, Senate</t>
  </si>
  <si>
    <t>John Ciampoli</t>
  </si>
  <si>
    <t>John</t>
  </si>
  <si>
    <t>Ciampoli</t>
  </si>
  <si>
    <t>476547434</t>
  </si>
  <si>
    <t>Ryan J Debrino, Director Of Correspondence</t>
  </si>
  <si>
    <t>Ryan J Debrino</t>
  </si>
  <si>
    <t>Ryan J</t>
  </si>
  <si>
    <t>Debrino</t>
  </si>
  <si>
    <t>Director Of Correspondence</t>
  </si>
  <si>
    <t>476547425</t>
  </si>
  <si>
    <t>Daniel P Toomey, Senior Legislative Analyst</t>
  </si>
  <si>
    <t>Daniel P Toomey</t>
  </si>
  <si>
    <t>Daniel P</t>
  </si>
  <si>
    <t>Toomey</t>
  </si>
  <si>
    <t>476547414</t>
  </si>
  <si>
    <t>Kevin J Muldowney, Constituent Relations Specialist</t>
  </si>
  <si>
    <t>Kevin J Muldowney</t>
  </si>
  <si>
    <t>Kevin J</t>
  </si>
  <si>
    <t>Muldowney</t>
  </si>
  <si>
    <t>Constituent Relations Specialist</t>
  </si>
  <si>
    <t>476547408</t>
  </si>
  <si>
    <t>Julie A Schmidt, District Coordinator</t>
  </si>
  <si>
    <t>Julie A Schmidt</t>
  </si>
  <si>
    <t>Julie A</t>
  </si>
  <si>
    <t>Schmidt</t>
  </si>
  <si>
    <t>476547395</t>
  </si>
  <si>
    <t>Raymond J Hess, Maintenance Worker</t>
  </si>
  <si>
    <t>Raymond J Hess</t>
  </si>
  <si>
    <t>Raymond J</t>
  </si>
  <si>
    <t>Hess</t>
  </si>
  <si>
    <t>476547387</t>
  </si>
  <si>
    <t>Mark C Aldrich, Postal Clerk</t>
  </si>
  <si>
    <t>Mark C Aldrich</t>
  </si>
  <si>
    <t>Mark C</t>
  </si>
  <si>
    <t>Aldrich</t>
  </si>
  <si>
    <t>476547377</t>
  </si>
  <si>
    <t>C Charlene Stackman, Administrative Assistant</t>
  </si>
  <si>
    <t>C Charlene Stackman</t>
  </si>
  <si>
    <t>C Charlene</t>
  </si>
  <si>
    <t>Stackman</t>
  </si>
  <si>
    <t>476547373</t>
  </si>
  <si>
    <t>Jeremy T Pitts, Maintenance Worker</t>
  </si>
  <si>
    <t>Jeremy T Pitts</t>
  </si>
  <si>
    <t>Jeremy T</t>
  </si>
  <si>
    <t>Pitts</t>
  </si>
  <si>
    <t>476547365</t>
  </si>
  <si>
    <t>Ashley D. Pallo, Spcl Evnts Constit Relations Coord</t>
  </si>
  <si>
    <t>Ashley D. Pallo</t>
  </si>
  <si>
    <t>Ashley D.</t>
  </si>
  <si>
    <t>Pallo</t>
  </si>
  <si>
    <t>476547358</t>
  </si>
  <si>
    <t>Jeffrey W Dickershaid, Maintenance Worker</t>
  </si>
  <si>
    <t>Jeffrey W Dickershaid</t>
  </si>
  <si>
    <t>Jeffrey W</t>
  </si>
  <si>
    <t>Dickershaid</t>
  </si>
  <si>
    <t>476547353</t>
  </si>
  <si>
    <t>Andrew J Conlon, Dir Constit Svcs &amp; Const. Corresp</t>
  </si>
  <si>
    <t>Andrew J Conlon</t>
  </si>
  <si>
    <t>Conlon</t>
  </si>
  <si>
    <t>Dir Constit Svcs &amp; Const. Corresp</t>
  </si>
  <si>
    <t>476547345</t>
  </si>
  <si>
    <t>Donald Pratt, Maintenance Worker</t>
  </si>
  <si>
    <t>Donald Pratt</t>
  </si>
  <si>
    <t>Donald</t>
  </si>
  <si>
    <t>Pratt</t>
  </si>
  <si>
    <t>476547344</t>
  </si>
  <si>
    <t>Ahnjelica R. Blake, Constituent Legislative Aide</t>
  </si>
  <si>
    <t>Ahnjelica R. Blake</t>
  </si>
  <si>
    <t>Ahnjelica R.</t>
  </si>
  <si>
    <t>Blake</t>
  </si>
  <si>
    <t>Constituent Legislative Aide</t>
  </si>
  <si>
    <t>476547338</t>
  </si>
  <si>
    <t>David A Lockwood, Maintenance Supervisor</t>
  </si>
  <si>
    <t>David A Lockwood</t>
  </si>
  <si>
    <t>David A</t>
  </si>
  <si>
    <t>Lockwood</t>
  </si>
  <si>
    <t>Maintenance Supervisor</t>
  </si>
  <si>
    <t>476547333</t>
  </si>
  <si>
    <t>Brendan M. Lovullo, Deputy Director</t>
  </si>
  <si>
    <t>Brendan M. Lovullo</t>
  </si>
  <si>
    <t>Brendan M.</t>
  </si>
  <si>
    <t>Lovullo</t>
  </si>
  <si>
    <t>476547300</t>
  </si>
  <si>
    <t>Thomas K. Dunham, Director Majority Operations</t>
  </si>
  <si>
    <t>Majority Leader's Senior Staff, Central Staff Office, Senate</t>
  </si>
  <si>
    <t>Thomas K. Dunham</t>
  </si>
  <si>
    <t>Thomas K.</t>
  </si>
  <si>
    <t>Dunham</t>
  </si>
  <si>
    <t>Director Majority Operations</t>
  </si>
  <si>
    <t>476547288</t>
  </si>
  <si>
    <t>Kelliann Cummings, Dr Of Communications For The Majorit</t>
  </si>
  <si>
    <t>Kelliann Cummings</t>
  </si>
  <si>
    <t>Kelliann</t>
  </si>
  <si>
    <t>Dr Of Communications For The Majorit</t>
  </si>
  <si>
    <t>476547275</t>
  </si>
  <si>
    <t>Joseph Giannetto, Director Of Public Policy</t>
  </si>
  <si>
    <t>Joseph Giannetto</t>
  </si>
  <si>
    <t>Joseph</t>
  </si>
  <si>
    <t>Giannetto</t>
  </si>
  <si>
    <t>Director Of Public Policy</t>
  </si>
  <si>
    <t>476547274</t>
  </si>
  <si>
    <t>Joseph E Conway, Dir. Of Majority Conference Services</t>
  </si>
  <si>
    <t>Joseph E Conway</t>
  </si>
  <si>
    <t>Joseph E</t>
  </si>
  <si>
    <t>Conway</t>
  </si>
  <si>
    <t>Dir. Of Majority Conference Services</t>
  </si>
  <si>
    <t>476547266</t>
  </si>
  <si>
    <t>Hedy Weinberger, Administrative Assistant</t>
  </si>
  <si>
    <t>Hedy Weinberger</t>
  </si>
  <si>
    <t>Hedy</t>
  </si>
  <si>
    <t>Weinberger</t>
  </si>
  <si>
    <t>476547264</t>
  </si>
  <si>
    <t>Samuel J. Getman, Clerk</t>
  </si>
  <si>
    <t>Samuel J. Getman</t>
  </si>
  <si>
    <t>Samuel J.</t>
  </si>
  <si>
    <t>Getman</t>
  </si>
  <si>
    <t>476547262</t>
  </si>
  <si>
    <t>Francis W Patience, Secretary Of The Senate</t>
  </si>
  <si>
    <t>Francis W Patience</t>
  </si>
  <si>
    <t>Francis W</t>
  </si>
  <si>
    <t>Patience</t>
  </si>
  <si>
    <t>Secretary Of The Senate</t>
  </si>
  <si>
    <t>476547257</t>
  </si>
  <si>
    <t>Daniel R. Weisfeld, Communications Director</t>
  </si>
  <si>
    <t>Daniel R. Weisfeld</t>
  </si>
  <si>
    <t>Daniel R.</t>
  </si>
  <si>
    <t>Weisfeld</t>
  </si>
  <si>
    <t>476547255</t>
  </si>
  <si>
    <t>Richard L Ashlaw, Constituent Representative</t>
  </si>
  <si>
    <t>Richard L Ashlaw</t>
  </si>
  <si>
    <t>Richard L</t>
  </si>
  <si>
    <t>Ashlaw</t>
  </si>
  <si>
    <t>476547250</t>
  </si>
  <si>
    <t>Andrea M Bender, Chief Of Staff</t>
  </si>
  <si>
    <t>Andrea M Bender</t>
  </si>
  <si>
    <t>Andrea M</t>
  </si>
  <si>
    <t>Bender</t>
  </si>
  <si>
    <t>476547247</t>
  </si>
  <si>
    <t>Reed A Kinderman, Executive Assistant</t>
  </si>
  <si>
    <t>Reed A Kinderman</t>
  </si>
  <si>
    <t>Reed A</t>
  </si>
  <si>
    <t>Kinderman</t>
  </si>
  <si>
    <t>476547236</t>
  </si>
  <si>
    <t>James A Culbertson, Community Liaison</t>
  </si>
  <si>
    <t>James A Culbertson</t>
  </si>
  <si>
    <t>Culbertson</t>
  </si>
  <si>
    <t>476547234</t>
  </si>
  <si>
    <t>George L Fillgrove, Constituent Relations Manager</t>
  </si>
  <si>
    <t>George L Fillgrove</t>
  </si>
  <si>
    <t>George L</t>
  </si>
  <si>
    <t>Fillgrove</t>
  </si>
  <si>
    <t>476547209</t>
  </si>
  <si>
    <t>Imani S Moye, Special Projects Coordinator</t>
  </si>
  <si>
    <t>718 479-2333</t>
  </si>
  <si>
    <t>Imani S Moye</t>
  </si>
  <si>
    <t>Imani S</t>
  </si>
  <si>
    <t>Moye</t>
  </si>
  <si>
    <t>476547206</t>
  </si>
  <si>
    <t>Deborah A Aumick, Constituent Specialist</t>
  </si>
  <si>
    <t>Deborah A Aumick</t>
  </si>
  <si>
    <t>Aumick</t>
  </si>
  <si>
    <t>476547200</t>
  </si>
  <si>
    <t>Carole R Maddalla, Office Coordinator</t>
  </si>
  <si>
    <t>Carole R Maddalla</t>
  </si>
  <si>
    <t>Carole R</t>
  </si>
  <si>
    <t>Maddalla</t>
  </si>
  <si>
    <t>476547186</t>
  </si>
  <si>
    <t>Bogumil C Poznanski, Maintenance Worker</t>
  </si>
  <si>
    <t>Bogumil C Poznanski</t>
  </si>
  <si>
    <t>Bogumil C</t>
  </si>
  <si>
    <t>Poznanski</t>
  </si>
  <si>
    <t>476547177</t>
  </si>
  <si>
    <t>Robert A Conte, Outreach Coordinator</t>
  </si>
  <si>
    <t>Robert A Conte</t>
  </si>
  <si>
    <t>Conte</t>
  </si>
  <si>
    <t>Outreach Coordinator</t>
  </si>
  <si>
    <t>476547176</t>
  </si>
  <si>
    <t>John H Dow Iii, Senate Fellow</t>
  </si>
  <si>
    <t>Formerly worked for Barbara M. Clark, Office of Assemblymember, Assembly Personal Staff Office.</t>
  </si>
  <si>
    <t>John H Dow Iii</t>
  </si>
  <si>
    <t>John H</t>
  </si>
  <si>
    <t>Dow Iii</t>
  </si>
  <si>
    <t>476547173</t>
  </si>
  <si>
    <t>Matthew B Breithaupt, Microfilm Clerk</t>
  </si>
  <si>
    <t>Senate M&amp;o/inv &amp; Records Management, Central Staff Office, Senate</t>
  </si>
  <si>
    <t>Matthew B Breithaupt</t>
  </si>
  <si>
    <t>Matthew B</t>
  </si>
  <si>
    <t>Breithaupt</t>
  </si>
  <si>
    <t>Microfilm Clerk</t>
  </si>
  <si>
    <t>476547164</t>
  </si>
  <si>
    <t>Donald R Moore, Supervisor For Microfilm &amp; Inventory</t>
  </si>
  <si>
    <t>Donald R Moore</t>
  </si>
  <si>
    <t>Donald R</t>
  </si>
  <si>
    <t>Supervisor For Microfilm &amp; Inventory</t>
  </si>
  <si>
    <t>476547152</t>
  </si>
  <si>
    <t>Arthur L Lumpkin, Office Manager</t>
  </si>
  <si>
    <t>Formerly worked for Herman D. Farrell, Jr., Office of Assemblymember, Assembly Personal Staff Office</t>
  </si>
  <si>
    <t>518 455-5491</t>
  </si>
  <si>
    <t>Arthur L Lumpkin</t>
  </si>
  <si>
    <t>Arthur L</t>
  </si>
  <si>
    <t>Lumpkin</t>
  </si>
  <si>
    <t>476547149</t>
  </si>
  <si>
    <t>Linda V Croghan, Administrative Aide</t>
  </si>
  <si>
    <t>Linda V Croghan</t>
  </si>
  <si>
    <t>Linda V</t>
  </si>
  <si>
    <t>Croghan</t>
  </si>
  <si>
    <t>Administrative Aide</t>
  </si>
  <si>
    <t>476547146</t>
  </si>
  <si>
    <t>Mary A Paolucci, Supervisor Of Housekeeping</t>
  </si>
  <si>
    <t>Senate M&amp;o/housekeeping, Central Staff Office, Senate</t>
  </si>
  <si>
    <t>Mary A Paolucci</t>
  </si>
  <si>
    <t>Paolucci</t>
  </si>
  <si>
    <t>Supervisor Of Housekeeping</t>
  </si>
  <si>
    <t>476547138</t>
  </si>
  <si>
    <t>James A Durkish, Constituent Representative</t>
  </si>
  <si>
    <t>James A Durkish</t>
  </si>
  <si>
    <t>Durkish</t>
  </si>
  <si>
    <t>476547133</t>
  </si>
  <si>
    <t>Maria Synowiec, Housekeeper</t>
  </si>
  <si>
    <t>Maria Synowiec</t>
  </si>
  <si>
    <t>Maria</t>
  </si>
  <si>
    <t>Synowiec</t>
  </si>
  <si>
    <t>Housekeeper</t>
  </si>
  <si>
    <t>476547125</t>
  </si>
  <si>
    <t>Geraldine E Purcell, Director Of Legislation And Committe</t>
  </si>
  <si>
    <t>purcell@nysenate.gov</t>
  </si>
  <si>
    <t>Geraldine E Purcell</t>
  </si>
  <si>
    <t>Geraldine E</t>
  </si>
  <si>
    <t>Purcell</t>
  </si>
  <si>
    <t>Director Of Legislation And Committe</t>
  </si>
  <si>
    <t>476547122</t>
  </si>
  <si>
    <t>Brian T Adey, Director Of Operations And Administr</t>
  </si>
  <si>
    <t>Brian T Adey</t>
  </si>
  <si>
    <t>Brian T</t>
  </si>
  <si>
    <t>Adey</t>
  </si>
  <si>
    <t>Director Of Operations And Administr</t>
  </si>
  <si>
    <t>476547114</t>
  </si>
  <si>
    <t>Iwona J Pietkiewicz, Housekeeper</t>
  </si>
  <si>
    <t>Iwona J Pietkiewicz</t>
  </si>
  <si>
    <t>Iwona J</t>
  </si>
  <si>
    <t>Pietkiewicz</t>
  </si>
  <si>
    <t>476547105</t>
  </si>
  <si>
    <t>Nancy A. Conde, Chief Of Staff</t>
  </si>
  <si>
    <t>conde@nysenate.gov</t>
  </si>
  <si>
    <t>Nancy A. Conde</t>
  </si>
  <si>
    <t>Nancy A.</t>
  </si>
  <si>
    <t>Conde</t>
  </si>
  <si>
    <t>476547101</t>
  </si>
  <si>
    <t>Michael J. Morrison, Director Of Operations</t>
  </si>
  <si>
    <t>Michaelm@nysenate.gov</t>
  </si>
  <si>
    <t>Michael J. Morrison</t>
  </si>
  <si>
    <t>Michael J.</t>
  </si>
  <si>
    <t>Morrison</t>
  </si>
  <si>
    <t>476547091</t>
  </si>
  <si>
    <t>Thomas A Bock, Constituent Specialist</t>
  </si>
  <si>
    <t>Thomas A Bock</t>
  </si>
  <si>
    <t>Bock</t>
  </si>
  <si>
    <t>476547085</t>
  </si>
  <si>
    <t>Michael A Hernandez, Legislative Aide</t>
  </si>
  <si>
    <t>Michael A Hernandez</t>
  </si>
  <si>
    <t>476547077</t>
  </si>
  <si>
    <t>Robert M Driscoll, Communications Director</t>
  </si>
  <si>
    <t>Robert M Driscoll</t>
  </si>
  <si>
    <t>Driscoll</t>
  </si>
  <si>
    <t>476547067</t>
  </si>
  <si>
    <t>Margarita Perez, Chief Of Staff Albany Office</t>
  </si>
  <si>
    <t>Margarita Perez</t>
  </si>
  <si>
    <t>Margarita</t>
  </si>
  <si>
    <t>Perez</t>
  </si>
  <si>
    <t>Chief Of Staff Albany Office</t>
  </si>
  <si>
    <t>476547066</t>
  </si>
  <si>
    <t>Grace U Popowczak, Housekeeper</t>
  </si>
  <si>
    <t>Grace U Popowczak</t>
  </si>
  <si>
    <t>Grace U</t>
  </si>
  <si>
    <t>Popowczak</t>
  </si>
  <si>
    <t>476547063</t>
  </si>
  <si>
    <t>Luke T. Slayton, Legislative Aide</t>
  </si>
  <si>
    <t>Luke T. Slayton</t>
  </si>
  <si>
    <t>Luke T.</t>
  </si>
  <si>
    <t>Slayton</t>
  </si>
  <si>
    <t>476547061</t>
  </si>
  <si>
    <t>Deborah L Kannes, Housekeeper</t>
  </si>
  <si>
    <t>Deborah L Kannes</t>
  </si>
  <si>
    <t>Deborah L</t>
  </si>
  <si>
    <t>Kannes</t>
  </si>
  <si>
    <t>476547053</t>
  </si>
  <si>
    <t>Lisa A Vanstrom, Constituent Specialist</t>
  </si>
  <si>
    <t>Lisa A Vanstrom</t>
  </si>
  <si>
    <t>Lisa A</t>
  </si>
  <si>
    <t>Vanstrom</t>
  </si>
  <si>
    <t>476547047</t>
  </si>
  <si>
    <t>Shirley A Demartino, Executive Secretary</t>
  </si>
  <si>
    <t>518 370-2812</t>
  </si>
  <si>
    <t>Shirley A Demartino</t>
  </si>
  <si>
    <t>Shirley A</t>
  </si>
  <si>
    <t>Demartino</t>
  </si>
  <si>
    <t>Executive Secretary</t>
  </si>
  <si>
    <t>476547040</t>
  </si>
  <si>
    <t>Antonietta E Kurdt, Housekeeper</t>
  </si>
  <si>
    <t>Antonietta E Kurdt</t>
  </si>
  <si>
    <t>Antonietta E</t>
  </si>
  <si>
    <t>Kurdt</t>
  </si>
  <si>
    <t>476547035</t>
  </si>
  <si>
    <t>Lisa M Salotti, Senior Caseworker</t>
  </si>
  <si>
    <t>Lisa M Salotti</t>
  </si>
  <si>
    <t>Lisa M</t>
  </si>
  <si>
    <t>Salotti</t>
  </si>
  <si>
    <t>Senior Caseworker</t>
  </si>
  <si>
    <t>476547026</t>
  </si>
  <si>
    <t>Robert J Esposito, Chief Furnishings</t>
  </si>
  <si>
    <t>Senate M&amp;o/furnishings Control, Central Staff Office, Senate</t>
  </si>
  <si>
    <t>Robert J Esposito</t>
  </si>
  <si>
    <t>Robert J</t>
  </si>
  <si>
    <t>Esposito</t>
  </si>
  <si>
    <t>Chief Furnishings</t>
  </si>
  <si>
    <t>476547021</t>
  </si>
  <si>
    <t>Christopher M Rhodes, Deputy Chief Of Staff</t>
  </si>
  <si>
    <t>Christopher M Rhodes</t>
  </si>
  <si>
    <t>Rhodes</t>
  </si>
  <si>
    <t>476547018</t>
  </si>
  <si>
    <t>Tracy L Starr, District Office Coordinator</t>
  </si>
  <si>
    <t>Senate M&amp;o/do Coordinator, Central Staff Office, Senate</t>
  </si>
  <si>
    <t>Tracy L Starr</t>
  </si>
  <si>
    <t>Starr</t>
  </si>
  <si>
    <t>District Office Coordinator</t>
  </si>
  <si>
    <t>476547014</t>
  </si>
  <si>
    <t>Nancy C Laguerra, Special Assistant</t>
  </si>
  <si>
    <t>Nancy C Laguerra</t>
  </si>
  <si>
    <t>Nancy C</t>
  </si>
  <si>
    <t>Laguerra</t>
  </si>
  <si>
    <t>476547010</t>
  </si>
  <si>
    <t>Charles R. Romer, Executive Assistant</t>
  </si>
  <si>
    <t>Michael F Nozzolio</t>
  </si>
  <si>
    <t>Michael F Nozzolio, Office of Senator, Personal Staff Office, Senate</t>
  </si>
  <si>
    <t>Charles R. Romer</t>
  </si>
  <si>
    <t>Charles R.</t>
  </si>
  <si>
    <t>Romer</t>
  </si>
  <si>
    <t>476547004</t>
  </si>
  <si>
    <t>Adam D Kramer, Chief Of Staff/Dir. Communications</t>
  </si>
  <si>
    <t>Adam D Kramer</t>
  </si>
  <si>
    <t>Adam D</t>
  </si>
  <si>
    <t>Kramer</t>
  </si>
  <si>
    <t>Chief Of Staff/Dir. Communications</t>
  </si>
  <si>
    <t>476547003</t>
  </si>
  <si>
    <t>Franci D Schwartz, Administrative Assistant</t>
  </si>
  <si>
    <t>Franci D Schwartz</t>
  </si>
  <si>
    <t>Franci D</t>
  </si>
  <si>
    <t>Schwartz</t>
  </si>
  <si>
    <t>476547001</t>
  </si>
  <si>
    <t>Michael J Kenneally, Legislative Director</t>
  </si>
  <si>
    <t>518 455-5772</t>
  </si>
  <si>
    <t>Michael J Kenneally</t>
  </si>
  <si>
    <t>Kenneally</t>
  </si>
  <si>
    <t>476546996</t>
  </si>
  <si>
    <t>Mary Anne B Hicks, Director Of Constituent Services</t>
  </si>
  <si>
    <t>Hicks@nysenate.gov</t>
  </si>
  <si>
    <t>Mary Anne B Hicks</t>
  </si>
  <si>
    <t>Mary Ann B</t>
  </si>
  <si>
    <t>Hicks</t>
  </si>
  <si>
    <t>476546992</t>
  </si>
  <si>
    <t>Alyssa R. Becker, Administrative Assistant</t>
  </si>
  <si>
    <t>Alyssa R. Becker</t>
  </si>
  <si>
    <t>Alyssa R.</t>
  </si>
  <si>
    <t>Becker</t>
  </si>
  <si>
    <t>476546977</t>
  </si>
  <si>
    <t>Kirk W Ives, Chief Of Staff</t>
  </si>
  <si>
    <t>Ives@nysenate.gov</t>
  </si>
  <si>
    <t>Kirk W Ives</t>
  </si>
  <si>
    <t>Kirk W</t>
  </si>
  <si>
    <t>Ives</t>
  </si>
  <si>
    <t>476546967</t>
  </si>
  <si>
    <t>Ellen N Savino, Counsel</t>
  </si>
  <si>
    <t>Ellen N Savino</t>
  </si>
  <si>
    <t>Ellen N</t>
  </si>
  <si>
    <t>Savino</t>
  </si>
  <si>
    <t>476546960</t>
  </si>
  <si>
    <t>Rhakeim M. Miller, Director Of Community Relations</t>
  </si>
  <si>
    <t>Rhakeim M. Miller</t>
  </si>
  <si>
    <t>Rhakeim M.</t>
  </si>
  <si>
    <t>Miller</t>
  </si>
  <si>
    <t>476546954</t>
  </si>
  <si>
    <t>Kara L Stimson, Secretary</t>
  </si>
  <si>
    <t>stimson@nysenate.gov</t>
  </si>
  <si>
    <t>Kara L Stimson</t>
  </si>
  <si>
    <t>Kara L</t>
  </si>
  <si>
    <t>Stimson</t>
  </si>
  <si>
    <t>476546951</t>
  </si>
  <si>
    <t>Desmond J Bergin, Special Assistant</t>
  </si>
  <si>
    <t>Desmond J Bergin</t>
  </si>
  <si>
    <t>Desmond J</t>
  </si>
  <si>
    <t>Bergin</t>
  </si>
  <si>
    <t>476546950</t>
  </si>
  <si>
    <t>Michael D Sais, Chief Of Staff</t>
  </si>
  <si>
    <t>zaini@nysenate.gov</t>
  </si>
  <si>
    <t>Michael D Sais</t>
  </si>
  <si>
    <t>Sais</t>
  </si>
  <si>
    <t>476546944</t>
  </si>
  <si>
    <t>Joyce A Louser, Office Coordinator</t>
  </si>
  <si>
    <t>Joyce A Louser</t>
  </si>
  <si>
    <t>Joyce A</t>
  </si>
  <si>
    <t>Louser</t>
  </si>
  <si>
    <t>476546942</t>
  </si>
  <si>
    <t>Charlotte D Longo, Research Assistant</t>
  </si>
  <si>
    <t>Charlotte D Longo</t>
  </si>
  <si>
    <t>Charlotte D</t>
  </si>
  <si>
    <t>Research Assistant</t>
  </si>
  <si>
    <t>476546936</t>
  </si>
  <si>
    <t>Jessica E Jeune, Chief Of Staff</t>
  </si>
  <si>
    <t>jeune@nysenate.gov</t>
  </si>
  <si>
    <t>518-455-3573</t>
  </si>
  <si>
    <t>Jessica E Jeune</t>
  </si>
  <si>
    <t>Jessica E</t>
  </si>
  <si>
    <t>Jeune</t>
  </si>
  <si>
    <t>476546924</t>
  </si>
  <si>
    <t>Juan B Soto, Communications Director</t>
  </si>
  <si>
    <t>jsoto@nysenate.gov</t>
  </si>
  <si>
    <t>Juan B Soto</t>
  </si>
  <si>
    <t>Juan B</t>
  </si>
  <si>
    <t>Soto</t>
  </si>
  <si>
    <t>476546902</t>
  </si>
  <si>
    <t>Elizabeth C Garvey, Counsel To The Majority</t>
  </si>
  <si>
    <t>(518) 455-2675</t>
  </si>
  <si>
    <t>Elizabeth C Garvey</t>
  </si>
  <si>
    <t>Elizabeth C</t>
  </si>
  <si>
    <t>Garvey</t>
  </si>
  <si>
    <t>Counsel To The Majority</t>
  </si>
  <si>
    <t>476546901</t>
  </si>
  <si>
    <t>Elizabeth Albertine, Legislative Director</t>
  </si>
  <si>
    <t>Elizabeth Albertine</t>
  </si>
  <si>
    <t>Elizabeth</t>
  </si>
  <si>
    <t>Albertine</t>
  </si>
  <si>
    <t>476546892</t>
  </si>
  <si>
    <t>Wendy W Fick, Clerk/ Committee Operations Coordina</t>
  </si>
  <si>
    <t>Wendy W Fick</t>
  </si>
  <si>
    <t>Wendy W</t>
  </si>
  <si>
    <t>Fick</t>
  </si>
  <si>
    <t>Clerk/ Committee Operations Coordina</t>
  </si>
  <si>
    <t>476546890</t>
  </si>
  <si>
    <t>Susan T Lattimore, Executive Assistant</t>
  </si>
  <si>
    <t>(518) 455-2579</t>
  </si>
  <si>
    <t>Susan T Lattimore</t>
  </si>
  <si>
    <t>Susan T</t>
  </si>
  <si>
    <t>Lattimore</t>
  </si>
  <si>
    <t>476546883</t>
  </si>
  <si>
    <t>Deanna Foote, Director Of Community Relations</t>
  </si>
  <si>
    <t>Deanna Foote</t>
  </si>
  <si>
    <t>Deanna</t>
  </si>
  <si>
    <t>Foote</t>
  </si>
  <si>
    <t>476546880</t>
  </si>
  <si>
    <t>Sarah E Minguela, Legislative Policy Analyst</t>
  </si>
  <si>
    <t>Sarah E Minguela</t>
  </si>
  <si>
    <t>Minguela</t>
  </si>
  <si>
    <t>Legislative Policy Analyst</t>
  </si>
  <si>
    <t>476546872</t>
  </si>
  <si>
    <t>Linda S. Russ-williams, Executive Assistant</t>
  </si>
  <si>
    <t>Linda S. Russ-williams</t>
  </si>
  <si>
    <t>Linda S.</t>
  </si>
  <si>
    <t>Russ-williams</t>
  </si>
  <si>
    <t>476546868</t>
  </si>
  <si>
    <t>Ryan T. Mcallister, Senior Counsel</t>
  </si>
  <si>
    <t>Ryan T. Mcallister</t>
  </si>
  <si>
    <t>Ryan T.</t>
  </si>
  <si>
    <t>Mcallister</t>
  </si>
  <si>
    <t>476546859</t>
  </si>
  <si>
    <t>Juliana M Commisso, Office Manager/Albany</t>
  </si>
  <si>
    <t>Juliana M Commisso</t>
  </si>
  <si>
    <t>Juliana M</t>
  </si>
  <si>
    <t>Commisso</t>
  </si>
  <si>
    <t>Office Manager/Albany</t>
  </si>
  <si>
    <t>476546858</t>
  </si>
  <si>
    <t>Grace H. Kensey, Constituent Specialist</t>
  </si>
  <si>
    <t>Grace H. Kensey</t>
  </si>
  <si>
    <t>Grace H.</t>
  </si>
  <si>
    <t>Kensey</t>
  </si>
  <si>
    <t>476546844</t>
  </si>
  <si>
    <t>Ryan S. Mccloskey, Clerk</t>
  </si>
  <si>
    <t>Ryan S. Mccloskey</t>
  </si>
  <si>
    <t>Ryan S.</t>
  </si>
  <si>
    <t>Mccloskey</t>
  </si>
  <si>
    <t>476546841</t>
  </si>
  <si>
    <t>Gregory G Meyer, Chief Of Staff</t>
  </si>
  <si>
    <t>gmeyer@nysenate.gov</t>
  </si>
  <si>
    <t>Gregory G Meyer</t>
  </si>
  <si>
    <t>Gregory G</t>
  </si>
  <si>
    <t>Meyer</t>
  </si>
  <si>
    <t>476546836</t>
  </si>
  <si>
    <t>Darrell F Gronemeier, District Communications Coordinator</t>
  </si>
  <si>
    <t>Darrell F Gronemeier</t>
  </si>
  <si>
    <t>Darrell F</t>
  </si>
  <si>
    <t>Gronemeier</t>
  </si>
  <si>
    <t>District Communications Coordinator</t>
  </si>
  <si>
    <t>476546828</t>
  </si>
  <si>
    <t>Dhyalma N Vazquez, Vendor Responsibility Examiner/Analy</t>
  </si>
  <si>
    <t>Dhyalma N Vazquez</t>
  </si>
  <si>
    <t>Dhyalma N</t>
  </si>
  <si>
    <t>Vazquez</t>
  </si>
  <si>
    <t>Vendor Responsibility Examiner/Analy</t>
  </si>
  <si>
    <t>476546827</t>
  </si>
  <si>
    <t>Farhana Hassan, District Representative</t>
  </si>
  <si>
    <t>Farhana Hassan</t>
  </si>
  <si>
    <t>Farhana</t>
  </si>
  <si>
    <t>Hassan</t>
  </si>
  <si>
    <t>476546824</t>
  </si>
  <si>
    <t>Carol B. Caceres, Communications Director</t>
  </si>
  <si>
    <t>Carol B. Caceres</t>
  </si>
  <si>
    <t>Carol B.</t>
  </si>
  <si>
    <t>Caceres</t>
  </si>
  <si>
    <t>476546813</t>
  </si>
  <si>
    <t>Carolyn A Reichelt, Administrative Assistant</t>
  </si>
  <si>
    <t>Carolyn A Reichelt</t>
  </si>
  <si>
    <t>Carolyn A</t>
  </si>
  <si>
    <t>Reichelt</t>
  </si>
  <si>
    <t>476546809</t>
  </si>
  <si>
    <t>Chelsey M. Watroba, Corresp. Specialist Committee Clerk</t>
  </si>
  <si>
    <t>Chelsey M. Watroba</t>
  </si>
  <si>
    <t>Chelsey M.</t>
  </si>
  <si>
    <t>Watroba</t>
  </si>
  <si>
    <t>Corresp. Specialist Committee Clerk</t>
  </si>
  <si>
    <t>476546808</t>
  </si>
  <si>
    <t>Brian R Beresford, Downstate Operations Coordinator</t>
  </si>
  <si>
    <t>Brian R Beresford</t>
  </si>
  <si>
    <t>Brian R</t>
  </si>
  <si>
    <t>Beresford</t>
  </si>
  <si>
    <t>Downstate Operations Coordinator</t>
  </si>
  <si>
    <t>476546792</t>
  </si>
  <si>
    <t>William J Beach, Director Of Maintenance &amp; Operations</t>
  </si>
  <si>
    <t>Senate M&amp;o/director's Office, Central Staff Office, Senate</t>
  </si>
  <si>
    <t>William J Beach</t>
  </si>
  <si>
    <t>Beach</t>
  </si>
  <si>
    <t>Director Of Maintenance &amp; Operations</t>
  </si>
  <si>
    <t>476546785</t>
  </si>
  <si>
    <t>Adam J Barth, Legislative Counsel</t>
  </si>
  <si>
    <t>Adam J Barth</t>
  </si>
  <si>
    <t>Adam J</t>
  </si>
  <si>
    <t>Barth</t>
  </si>
  <si>
    <t>476546782</t>
  </si>
  <si>
    <t>Marlita A Paigo, Administrative Assistant</t>
  </si>
  <si>
    <t>Marlita A Paigo</t>
  </si>
  <si>
    <t>Marlita A</t>
  </si>
  <si>
    <t>Paigo</t>
  </si>
  <si>
    <t>476546775</t>
  </si>
  <si>
    <t>Rachel A Bachorski, Legislative Assistant</t>
  </si>
  <si>
    <t>Michael H Ranzenhofer, Senator</t>
  </si>
  <si>
    <t>Michael H Ranzenhofer, Office of Senator, Personal Staff Office, Senate</t>
  </si>
  <si>
    <t>bachorsk@nysenate.gov</t>
  </si>
  <si>
    <t>Rachel A Bachorski</t>
  </si>
  <si>
    <t>Rachel A</t>
  </si>
  <si>
    <t>Bachorski</t>
  </si>
  <si>
    <t>476546771</t>
  </si>
  <si>
    <t>Kelli A Carney, Administrative Assistant</t>
  </si>
  <si>
    <t>Kelli A Carney</t>
  </si>
  <si>
    <t>Kelli A</t>
  </si>
  <si>
    <t>Carney</t>
  </si>
  <si>
    <t>476546764</t>
  </si>
  <si>
    <t>Maya Kurien, Legislative Aide</t>
  </si>
  <si>
    <t>Maya Kurien</t>
  </si>
  <si>
    <t>Maya</t>
  </si>
  <si>
    <t>Kurien</t>
  </si>
  <si>
    <t>476546762</t>
  </si>
  <si>
    <t>Kathleen M Donner, Chief Of Staff</t>
  </si>
  <si>
    <t>donnerk@nysenate.gov</t>
  </si>
  <si>
    <t>Kathleen M Donner</t>
  </si>
  <si>
    <t>Kathleen M</t>
  </si>
  <si>
    <t>Donner</t>
  </si>
  <si>
    <t>476546760</t>
  </si>
  <si>
    <t>Daniel R Aikin, Director Of Communications And Speci</t>
  </si>
  <si>
    <t>Daniel R Aikin</t>
  </si>
  <si>
    <t>Daniel R</t>
  </si>
  <si>
    <t>Aikin</t>
  </si>
  <si>
    <t>Director Of Communications And Speci</t>
  </si>
  <si>
    <t>476546748</t>
  </si>
  <si>
    <t>Benjamin S. Wexler-waite, Communications Director</t>
  </si>
  <si>
    <t>Benjamin S. Wexler-waite</t>
  </si>
  <si>
    <t>Benjamin S.</t>
  </si>
  <si>
    <t>Wexler-waite</t>
  </si>
  <si>
    <t>476546747</t>
  </si>
  <si>
    <t>Ollie B Ross, Community Liaison</t>
  </si>
  <si>
    <t>Ollie B Ross</t>
  </si>
  <si>
    <t>Ollie B</t>
  </si>
  <si>
    <t>Ross</t>
  </si>
  <si>
    <t>476546737</t>
  </si>
  <si>
    <t>Toni Ann Lamalfa, Executive Secretary/Committee Clerk</t>
  </si>
  <si>
    <t>Toni Ann Lamalfa</t>
  </si>
  <si>
    <t>Toni Ann</t>
  </si>
  <si>
    <t>Lamalfa</t>
  </si>
  <si>
    <t>Executive Secretary/Committee Clerk</t>
  </si>
  <si>
    <t>476546733</t>
  </si>
  <si>
    <t>Michael A. Olmeda, Field Coordinator</t>
  </si>
  <si>
    <t>Erik Dilan, Assemblymember</t>
  </si>
  <si>
    <t>Erik Dilan, Office of Senator, Personal Staff Office, Assembly</t>
  </si>
  <si>
    <t>Michael A. Olmeda</t>
  </si>
  <si>
    <t>Michael A.</t>
  </si>
  <si>
    <t>Olmeda</t>
  </si>
  <si>
    <t>Field Coordinator</t>
  </si>
  <si>
    <t>476546728</t>
  </si>
  <si>
    <t>Richard A. Zyta, Community Aide</t>
  </si>
  <si>
    <t>Richard A. Zyta</t>
  </si>
  <si>
    <t>Richard A.</t>
  </si>
  <si>
    <t>Zyta</t>
  </si>
  <si>
    <t>476546722</t>
  </si>
  <si>
    <t>Michael V. Colello, Legislative Analyst</t>
  </si>
  <si>
    <t>Michael V. Colello</t>
  </si>
  <si>
    <t>Michael V.</t>
  </si>
  <si>
    <t>Colello</t>
  </si>
  <si>
    <t>476546709</t>
  </si>
  <si>
    <t>Rebecca A Sheehan, Chief Of Staff/Counsel</t>
  </si>
  <si>
    <t>Rebecca A Sheehan</t>
  </si>
  <si>
    <t>Rebecca A</t>
  </si>
  <si>
    <t>Chief Of Staff/Counsel</t>
  </si>
  <si>
    <t>476546696</t>
  </si>
  <si>
    <t>Dean A Johnson, Legislative Aide</t>
  </si>
  <si>
    <t>518 455-4704</t>
  </si>
  <si>
    <t>Dean A Johnson</t>
  </si>
  <si>
    <t>Dean A</t>
  </si>
  <si>
    <t>476546652</t>
  </si>
  <si>
    <t>Xiomara E Loarte, Legislative Director</t>
  </si>
  <si>
    <t>Xiomara E Loarte</t>
  </si>
  <si>
    <t>Xiomara E</t>
  </si>
  <si>
    <t>Loarte</t>
  </si>
  <si>
    <t>476546635</t>
  </si>
  <si>
    <t>Lori M. Golden, Constituent Aide</t>
  </si>
  <si>
    <t>Lori M. Golden</t>
  </si>
  <si>
    <t>Lori M.</t>
  </si>
  <si>
    <t>Golden</t>
  </si>
  <si>
    <t>476546628</t>
  </si>
  <si>
    <t>Valeria M Munt, Communications Associate</t>
  </si>
  <si>
    <t>schedulingsenatorrivera@gmail.com</t>
  </si>
  <si>
    <t>Valeria M Munt</t>
  </si>
  <si>
    <t>Valeria M</t>
  </si>
  <si>
    <t>Munt</t>
  </si>
  <si>
    <t>Communications Associate</t>
  </si>
  <si>
    <t>476546624</t>
  </si>
  <si>
    <t>Rajvir K. Khakh, District Representative</t>
  </si>
  <si>
    <t>Rajvir K. Khakh</t>
  </si>
  <si>
    <t>Rajvir K.</t>
  </si>
  <si>
    <t>Khakh</t>
  </si>
  <si>
    <t>476546622</t>
  </si>
  <si>
    <t>Kathy D Wilson, Dir Communications/Dir District Oper</t>
  </si>
  <si>
    <t>kawilson@nysenate.gov</t>
  </si>
  <si>
    <t>Kathy D Wilson</t>
  </si>
  <si>
    <t>Kathy D</t>
  </si>
  <si>
    <t>Dir Communications/Dir District Oper</t>
  </si>
  <si>
    <t>476546618</t>
  </si>
  <si>
    <t>Francis J Mckearin Iv, Deputy Dir. Of Maint &amp; Operations</t>
  </si>
  <si>
    <t>Francis J Mckearin Iv</t>
  </si>
  <si>
    <t>Francis J</t>
  </si>
  <si>
    <t>Mckearin Iv</t>
  </si>
  <si>
    <t>Deputy Dir. Of Maint &amp; Operations</t>
  </si>
  <si>
    <t>476546609</t>
  </si>
  <si>
    <t>Jeffrey A Frediani, Deputy Chief Of Staff</t>
  </si>
  <si>
    <t>frediani@nysenate.gov</t>
  </si>
  <si>
    <t>Jeffrey A Frediani</t>
  </si>
  <si>
    <t>Jeffrey A</t>
  </si>
  <si>
    <t>Frediani</t>
  </si>
  <si>
    <t>476546606</t>
  </si>
  <si>
    <t>Rachel M Ferrari, Director Of Community Affairs</t>
  </si>
  <si>
    <t>Rachel M Ferrari</t>
  </si>
  <si>
    <t>Rachel M</t>
  </si>
  <si>
    <t>Ferrari</t>
  </si>
  <si>
    <t>476546603</t>
  </si>
  <si>
    <t>John C Dicocco, Constituent Aide</t>
  </si>
  <si>
    <t>John C Dicocco</t>
  </si>
  <si>
    <t>John C</t>
  </si>
  <si>
    <t>Dicocco</t>
  </si>
  <si>
    <t>476546601</t>
  </si>
  <si>
    <t>Casey E Flaherty, Operations Coordinator</t>
  </si>
  <si>
    <t>Casey E Flaherty</t>
  </si>
  <si>
    <t>Casey E</t>
  </si>
  <si>
    <t>Flaherty</t>
  </si>
  <si>
    <t>Operations Coordinator</t>
  </si>
  <si>
    <t>476546600</t>
  </si>
  <si>
    <t>Rosalinda Redmond, Administrative Assistant</t>
  </si>
  <si>
    <t>Rosalinda Redmond</t>
  </si>
  <si>
    <t>Rosalinda</t>
  </si>
  <si>
    <t>Redmond</t>
  </si>
  <si>
    <t>476546598</t>
  </si>
  <si>
    <t>Miguel A Rondon-Almonte, Special Assistant</t>
  </si>
  <si>
    <t>Miguel A Rondon-Almonte</t>
  </si>
  <si>
    <t>Miguel A</t>
  </si>
  <si>
    <t>Rondon-Almonte</t>
  </si>
  <si>
    <t>476546595</t>
  </si>
  <si>
    <t>Heather K. Sager, Legislative Counsel</t>
  </si>
  <si>
    <t>Heather K. Sager</t>
  </si>
  <si>
    <t>Heather K.</t>
  </si>
  <si>
    <t>Sager</t>
  </si>
  <si>
    <t>476546594</t>
  </si>
  <si>
    <t>Robert W. Gibbon, Senior Counsel</t>
  </si>
  <si>
    <t>Robert W. Gibbon</t>
  </si>
  <si>
    <t>Robert W.</t>
  </si>
  <si>
    <t>Gibbon</t>
  </si>
  <si>
    <t>476546588</t>
  </si>
  <si>
    <t>Maryam S. Mohammed, Community Affairs Representative</t>
  </si>
  <si>
    <t>Maryam S. Mohammed</t>
  </si>
  <si>
    <t>Maryam S.</t>
  </si>
  <si>
    <t>Mohammed</t>
  </si>
  <si>
    <t>476546586</t>
  </si>
  <si>
    <t>David J Natoli, Chief Fiscal Officer</t>
  </si>
  <si>
    <t>Senate Fiscal Office, Central Staff Office, Senate</t>
  </si>
  <si>
    <t>David J Natoli</t>
  </si>
  <si>
    <t>David J</t>
  </si>
  <si>
    <t>Natoli</t>
  </si>
  <si>
    <t>Chief Fiscal Officer</t>
  </si>
  <si>
    <t>476546585</t>
  </si>
  <si>
    <t>Dawa Jung, Counsel</t>
  </si>
  <si>
    <t>Elizabeth deLeon Bhargava, Deputy Secretary for Labor</t>
  </si>
  <si>
    <t>Dawa Jung</t>
  </si>
  <si>
    <t>Dawa</t>
  </si>
  <si>
    <t>476546583</t>
  </si>
  <si>
    <t>Robert T Farley, Senior Counsel</t>
  </si>
  <si>
    <t>(518) 455-3127</t>
  </si>
  <si>
    <t>Econmic Development/Transportation/Financial Services/Local Government; Veterans, Banks, Local Governments</t>
  </si>
  <si>
    <t>Robert T Farley</t>
  </si>
  <si>
    <t>Robert T</t>
  </si>
  <si>
    <t>Farley</t>
  </si>
  <si>
    <t>476546577</t>
  </si>
  <si>
    <t>William R Matarazzo, Director Of Operations</t>
  </si>
  <si>
    <t>William R Matarazzo</t>
  </si>
  <si>
    <t>William R</t>
  </si>
  <si>
    <t>Matarazzo</t>
  </si>
  <si>
    <t>476546571</t>
  </si>
  <si>
    <t>Teria M Cooper, Principal Analyst</t>
  </si>
  <si>
    <t>Teria M Cooper</t>
  </si>
  <si>
    <t>Teria M</t>
  </si>
  <si>
    <t>Cooper</t>
  </si>
  <si>
    <t>Principal Analyst</t>
  </si>
  <si>
    <t>476546570</t>
  </si>
  <si>
    <t>Rebecca A Lovullo, First Assistant Counsel</t>
  </si>
  <si>
    <t>Rebecca A Lovullo</t>
  </si>
  <si>
    <t>First Assistant Counsel</t>
  </si>
  <si>
    <t>476546569</t>
  </si>
  <si>
    <t>Vincent J. Peragine, Constituent Aide</t>
  </si>
  <si>
    <t>Vincent J. Peragine</t>
  </si>
  <si>
    <t>Vincent J.</t>
  </si>
  <si>
    <t>Peragine</t>
  </si>
  <si>
    <t>476546561</t>
  </si>
  <si>
    <t>Philip J Smallman, Assistant Counsel</t>
  </si>
  <si>
    <t>Philip J Smallman</t>
  </si>
  <si>
    <t>Philip J</t>
  </si>
  <si>
    <t>Smallman</t>
  </si>
  <si>
    <t>476546559</t>
  </si>
  <si>
    <t>Paul A Alexander, Principal Budget / Program Analyst</t>
  </si>
  <si>
    <t>Paul A Alexander</t>
  </si>
  <si>
    <t>Alexander</t>
  </si>
  <si>
    <t>Principal Budget / Program Analyst</t>
  </si>
  <si>
    <t>476546558</t>
  </si>
  <si>
    <t>Michael J Laccetti, Director Of Fiscal Studies</t>
  </si>
  <si>
    <t>Michael J Laccetti</t>
  </si>
  <si>
    <t>Laccetti</t>
  </si>
  <si>
    <t>Director Of Fiscal Studies</t>
  </si>
  <si>
    <t>476546544</t>
  </si>
  <si>
    <t>Peter C. Morris, Research Assistant</t>
  </si>
  <si>
    <t>Peter C. Morris</t>
  </si>
  <si>
    <t>Peter C.</t>
  </si>
  <si>
    <t>Morris</t>
  </si>
  <si>
    <t>476546539</t>
  </si>
  <si>
    <t>Peggy L Germain, Administrative Assistant</t>
  </si>
  <si>
    <t>(518) 455-7998</t>
  </si>
  <si>
    <t>Peggy L Germain</t>
  </si>
  <si>
    <t>Peggy L</t>
  </si>
  <si>
    <t>Germain</t>
  </si>
  <si>
    <t>476546529</t>
  </si>
  <si>
    <t>Paul M Midey, Assistant Counsel</t>
  </si>
  <si>
    <t>(518) 455-2599</t>
  </si>
  <si>
    <t>Engery/Environmental Conversation/Agriculture/Cultural Affairs; Environmental Conversation. Revenue, Investigations &amp; Government Operations</t>
  </si>
  <si>
    <t>Paul M Midey</t>
  </si>
  <si>
    <t>Paul M</t>
  </si>
  <si>
    <t>Midey</t>
  </si>
  <si>
    <t>476546521</t>
  </si>
  <si>
    <t>Niko P Ladopoulos, Director Of Albany Operations</t>
  </si>
  <si>
    <t>Patrick M. Gallivan, Senator</t>
  </si>
  <si>
    <t>Patrick M. Gallivan, Office of Senator, Personal Staff Office, Senate</t>
  </si>
  <si>
    <t>Niko P Ladopoulos</t>
  </si>
  <si>
    <t>Niko P</t>
  </si>
  <si>
    <t>Ladopoulos</t>
  </si>
  <si>
    <t>476546506</t>
  </si>
  <si>
    <t>Nicole A Stewart, Assistant Counsel</t>
  </si>
  <si>
    <t>(518) 455-2916</t>
  </si>
  <si>
    <t>Higher Ed/Education/Real Property Tax</t>
  </si>
  <si>
    <t>Nicole A Stewart</t>
  </si>
  <si>
    <t>Nicole A</t>
  </si>
  <si>
    <t>476546482</t>
  </si>
  <si>
    <t>Deborah Peck Kelleher, Director Education Committee</t>
  </si>
  <si>
    <t>Deborah Peck Kelleher</t>
  </si>
  <si>
    <t>Deborah Peck</t>
  </si>
  <si>
    <t>Kelleher</t>
  </si>
  <si>
    <t>Director Education Committee</t>
  </si>
  <si>
    <t>476546473</t>
  </si>
  <si>
    <t>Nancylynn S. Thiele, Senior Counsel</t>
  </si>
  <si>
    <t>Nancylynn S. Thiele</t>
  </si>
  <si>
    <t>Nancylynn S.</t>
  </si>
  <si>
    <t>Thiele</t>
  </si>
  <si>
    <t>476546469</t>
  </si>
  <si>
    <t>Tara A Klein, Deputy Policy Director</t>
  </si>
  <si>
    <t>Tara A Klein</t>
  </si>
  <si>
    <t>Tara A</t>
  </si>
  <si>
    <t>Deputy Policy Director</t>
  </si>
  <si>
    <t>476546462</t>
  </si>
  <si>
    <t>Jaime Ortiz, Community Liaison</t>
  </si>
  <si>
    <t>Jaime Ortiz</t>
  </si>
  <si>
    <t>Jaime</t>
  </si>
  <si>
    <t>476546459</t>
  </si>
  <si>
    <t>Mary Robyn Cotrona, Assistant Counsel</t>
  </si>
  <si>
    <t>Mary Robyn Cotrona</t>
  </si>
  <si>
    <t>Mary Robyn</t>
  </si>
  <si>
    <t>Cotrona</t>
  </si>
  <si>
    <t>476546456</t>
  </si>
  <si>
    <t>Rebecca L Kriegman, Senior Legislative Aide</t>
  </si>
  <si>
    <t>Rebecca L Kriegman</t>
  </si>
  <si>
    <t>Rebecca L</t>
  </si>
  <si>
    <t>Kriegman</t>
  </si>
  <si>
    <t>Senior Legislative Aide</t>
  </si>
  <si>
    <t>476546454</t>
  </si>
  <si>
    <t>Samantha A. Dmytrow, Intern</t>
  </si>
  <si>
    <t>Samantha A. Dmytrow</t>
  </si>
  <si>
    <t>Samantha A.</t>
  </si>
  <si>
    <t>Dmytrow</t>
  </si>
  <si>
    <t>476546451</t>
  </si>
  <si>
    <t>Heath A Heimroth, Chief Of Staff</t>
  </si>
  <si>
    <t>Hheimrot@nysenate.gov</t>
  </si>
  <si>
    <t>Heath A Heimroth</t>
  </si>
  <si>
    <t>Heath A</t>
  </si>
  <si>
    <t>Heimroth</t>
  </si>
  <si>
    <t>476546445</t>
  </si>
  <si>
    <t>Raymond A Fasano, Counsel</t>
  </si>
  <si>
    <t>Raymond A Fasano</t>
  </si>
  <si>
    <t>Raymond A</t>
  </si>
  <si>
    <t>Fasano</t>
  </si>
  <si>
    <t>476546439</t>
  </si>
  <si>
    <t>Peter J Ajemian, Chief Of Staff</t>
  </si>
  <si>
    <t>peter@bradhoylman.com</t>
  </si>
  <si>
    <t>Peter J Ajemian</t>
  </si>
  <si>
    <t>Ajemian</t>
  </si>
  <si>
    <t>476546433</t>
  </si>
  <si>
    <t>Cindy Torres, Community Aide</t>
  </si>
  <si>
    <t>Cindy Torres</t>
  </si>
  <si>
    <t>Cindy</t>
  </si>
  <si>
    <t>Torres</t>
  </si>
  <si>
    <t>476546431</t>
  </si>
  <si>
    <t>Guillermo A. Rodriguez, District Office Manager</t>
  </si>
  <si>
    <t>Guillermo A. Rodriguez</t>
  </si>
  <si>
    <t>Guillermo A.</t>
  </si>
  <si>
    <t>Rodriguez</t>
  </si>
  <si>
    <t>476546429</t>
  </si>
  <si>
    <t>Nicole M. Lamarch, Intern</t>
  </si>
  <si>
    <t>Nicole M. Lamarch</t>
  </si>
  <si>
    <t>Nicole M.</t>
  </si>
  <si>
    <t>Lamarch</t>
  </si>
  <si>
    <t>476546427</t>
  </si>
  <si>
    <t>Mitchell W Lucas, Legislative Aide</t>
  </si>
  <si>
    <t>Mitchell W Lucas</t>
  </si>
  <si>
    <t>Mitchell W</t>
  </si>
  <si>
    <t>Lucas</t>
  </si>
  <si>
    <t>476546424</t>
  </si>
  <si>
    <t>Maria Scarpati, Administrative Assistant</t>
  </si>
  <si>
    <t>Maria Scarpati</t>
  </si>
  <si>
    <t>Scarpati</t>
  </si>
  <si>
    <t>476546415</t>
  </si>
  <si>
    <t>Michelle M. Sutera, Constituent Aide</t>
  </si>
  <si>
    <t>Michelle M. Sutera</t>
  </si>
  <si>
    <t>Michelle M.</t>
  </si>
  <si>
    <t>Sutera</t>
  </si>
  <si>
    <t>476546412</t>
  </si>
  <si>
    <t>Annalicia P Finol, Deputy Chief Of Staff</t>
  </si>
  <si>
    <t>finol@nysenate.gov</t>
  </si>
  <si>
    <t>Annalicia P Finol</t>
  </si>
  <si>
    <t>Annalicia P</t>
  </si>
  <si>
    <t>Finol</t>
  </si>
  <si>
    <t>476546410</t>
  </si>
  <si>
    <t>Jacqueline Y Donaldson, Senior Advisor</t>
  </si>
  <si>
    <t>Jacqueline Y Donaldson</t>
  </si>
  <si>
    <t>Jacqueline Y</t>
  </si>
  <si>
    <t>Donaldson</t>
  </si>
  <si>
    <t>476546406</t>
  </si>
  <si>
    <t>John C. Googas Jr, Policy Advisor</t>
  </si>
  <si>
    <t>John C. Googas Jr</t>
  </si>
  <si>
    <t>John C.</t>
  </si>
  <si>
    <t>Googas Jr</t>
  </si>
  <si>
    <t>476546402</t>
  </si>
  <si>
    <t>Ibrahim Traore, Analyst</t>
  </si>
  <si>
    <t>Ibrahim Traore</t>
  </si>
  <si>
    <t>Ibrahim</t>
  </si>
  <si>
    <t>Traore</t>
  </si>
  <si>
    <t>476546397</t>
  </si>
  <si>
    <t>Michael E. Discenza Jr, Constituent Aide</t>
  </si>
  <si>
    <t>Michael E. Discenza Jr</t>
  </si>
  <si>
    <t>Michael E.</t>
  </si>
  <si>
    <t>Discenza Jr</t>
  </si>
  <si>
    <t>476546393</t>
  </si>
  <si>
    <t>Niara N Banks, Legislative Aide</t>
  </si>
  <si>
    <t>Niara N Banks</t>
  </si>
  <si>
    <t>Niara N</t>
  </si>
  <si>
    <t>Banks</t>
  </si>
  <si>
    <t>476546392</t>
  </si>
  <si>
    <t>Felix O Muniz, Finance Director</t>
  </si>
  <si>
    <t>Felix O Muniz</t>
  </si>
  <si>
    <t>Felix O</t>
  </si>
  <si>
    <t>Muniz</t>
  </si>
  <si>
    <t>Finance Director</t>
  </si>
  <si>
    <t>476546382</t>
  </si>
  <si>
    <t>Kim L Marselle, Community Liaison</t>
  </si>
  <si>
    <t>Kim L Marselle</t>
  </si>
  <si>
    <t>Marselle</t>
  </si>
  <si>
    <t>476546381</t>
  </si>
  <si>
    <t>Jared H Odessky, Senior Legislative Aide</t>
  </si>
  <si>
    <t>Jared H Odessky</t>
  </si>
  <si>
    <t>Jared H</t>
  </si>
  <si>
    <t>Odessky</t>
  </si>
  <si>
    <t>476546371</t>
  </si>
  <si>
    <t>Emma S. Spalti, Associate Analyst</t>
  </si>
  <si>
    <t>Emma S. Spalti</t>
  </si>
  <si>
    <t>Emma S.</t>
  </si>
  <si>
    <t>Spalti</t>
  </si>
  <si>
    <t>476546367</t>
  </si>
  <si>
    <t>Eli B Szenes-Strauss, Deputy Chief Of Staff</t>
  </si>
  <si>
    <t>District</t>
  </si>
  <si>
    <t>Eli B Szenes-Strauss</t>
  </si>
  <si>
    <t>Eli B.</t>
  </si>
  <si>
    <t>Szenes-strauss</t>
  </si>
  <si>
    <t>476546355</t>
  </si>
  <si>
    <t>Cheryl B Halter, Sr. Budget / Program Analyst</t>
  </si>
  <si>
    <t>Cheryl B Halter</t>
  </si>
  <si>
    <t>Cheryl B</t>
  </si>
  <si>
    <t>Halter</t>
  </si>
  <si>
    <t>Sr. Budget / Program Analyst</t>
  </si>
  <si>
    <t>476546349</t>
  </si>
  <si>
    <t>David M Kruger, Director Of Operations &amp; Scheduling</t>
  </si>
  <si>
    <t>kruger@nysenate.gov</t>
  </si>
  <si>
    <t>David M Kruger</t>
  </si>
  <si>
    <t>Kruger</t>
  </si>
  <si>
    <t>Director Of Operations &amp; Scheduling</t>
  </si>
  <si>
    <t>476546341</t>
  </si>
  <si>
    <t>Celeste R Knight, Sr. Confidential Executive Assistant</t>
  </si>
  <si>
    <t>Celeste R Knight</t>
  </si>
  <si>
    <t>Celeste R</t>
  </si>
  <si>
    <t>Knight</t>
  </si>
  <si>
    <t>Sr. Confidential Executive Assistant</t>
  </si>
  <si>
    <t>476546338</t>
  </si>
  <si>
    <t>Burton W Phillips, Policy Director/Counsel</t>
  </si>
  <si>
    <t>Burton W Phillips</t>
  </si>
  <si>
    <t>Burton W</t>
  </si>
  <si>
    <t>Phillips</t>
  </si>
  <si>
    <t>Policy Director/Counsel</t>
  </si>
  <si>
    <t>476546326</t>
  </si>
  <si>
    <t>Gerard J Kassar, Chief Of Staff</t>
  </si>
  <si>
    <t>geraldkas@msn.com</t>
  </si>
  <si>
    <t>Gerard J Kassar</t>
  </si>
  <si>
    <t>Gerard J</t>
  </si>
  <si>
    <t>Kassar</t>
  </si>
  <si>
    <t>476546312</t>
  </si>
  <si>
    <t>Ching Yee K Wong-Ho, Community Representative</t>
  </si>
  <si>
    <t>Ching Yee K Wong-Ho</t>
  </si>
  <si>
    <t>Ching Yee K</t>
  </si>
  <si>
    <t>Wong-Ho</t>
  </si>
  <si>
    <t>476546300</t>
  </si>
  <si>
    <t>Margaret L Sardinia, Executive Assistant</t>
  </si>
  <si>
    <t>[(518) 455-2675](tel:\(518\)%20455-2675)</t>
  </si>
  <si>
    <t>Margaret L Sardinia</t>
  </si>
  <si>
    <t>Margaret L</t>
  </si>
  <si>
    <t>Sardinia</t>
  </si>
  <si>
    <t>476546292</t>
  </si>
  <si>
    <t>Anthony F Testaverde, Special Assistant</t>
  </si>
  <si>
    <t>Anthony F Testaverde</t>
  </si>
  <si>
    <t>Anthony F</t>
  </si>
  <si>
    <t>Testaverde</t>
  </si>
  <si>
    <t>476546288</t>
  </si>
  <si>
    <t>Lisa R Harris, Senior Counsel</t>
  </si>
  <si>
    <t>(518) 455-2751</t>
  </si>
  <si>
    <t>Economic Development/Transportation/Financial Issues/Local Government; Economic Development, Ethics</t>
  </si>
  <si>
    <t>Lisa R Harris</t>
  </si>
  <si>
    <t>Lisa R</t>
  </si>
  <si>
    <t>Harris</t>
  </si>
  <si>
    <t>476546279</t>
  </si>
  <si>
    <t>Tina A Alfieri, Receptionist / Administrative Aide</t>
  </si>
  <si>
    <t>Tina A Alfieri</t>
  </si>
  <si>
    <t>Tina A</t>
  </si>
  <si>
    <t>Alfieri</t>
  </si>
  <si>
    <t>Receptionist / Administrative Aide</t>
  </si>
  <si>
    <t>476546277</t>
  </si>
  <si>
    <t>Lisa K. Prince, Administrative Assistant</t>
  </si>
  <si>
    <t>Lisa K. Prince</t>
  </si>
  <si>
    <t>Lisa K.</t>
  </si>
  <si>
    <t>Prince</t>
  </si>
  <si>
    <t>476546267</t>
  </si>
  <si>
    <t>Marie Monk, Community Liaison</t>
  </si>
  <si>
    <t>Marie Monk</t>
  </si>
  <si>
    <t>Marie</t>
  </si>
  <si>
    <t>Monk</t>
  </si>
  <si>
    <t>476546264</t>
  </si>
  <si>
    <t>Kristin G Sinclair, Committee Director</t>
  </si>
  <si>
    <t>Kristin G Sinclair</t>
  </si>
  <si>
    <t>Kristin G</t>
  </si>
  <si>
    <t>Sinclair</t>
  </si>
  <si>
    <t>476546256</t>
  </si>
  <si>
    <t>Kenneth J Connolly, Assistant Counsel</t>
  </si>
  <si>
    <t>Kenneth J Connolly</t>
  </si>
  <si>
    <t>Connolly</t>
  </si>
  <si>
    <t>476546243</t>
  </si>
  <si>
    <t>Katherine E Pendergast, Dr. Of Majority Appointments</t>
  </si>
  <si>
    <t>Katherine E Pendergast</t>
  </si>
  <si>
    <t>Pendergast</t>
  </si>
  <si>
    <t>Dr. Of Majority Appointments</t>
  </si>
  <si>
    <t>476546226</t>
  </si>
  <si>
    <t>Joseph R Messina, Assistant Counsel</t>
  </si>
  <si>
    <t>Floor Operations; Assistant Floor Counsel</t>
  </si>
  <si>
    <t>Joseph R Messina</t>
  </si>
  <si>
    <t>Joseph R</t>
  </si>
  <si>
    <t>Messina</t>
  </si>
  <si>
    <t>476546210</t>
  </si>
  <si>
    <t>Andrea J. Lippa, Analyst</t>
  </si>
  <si>
    <t>Andrea J. Lippa</t>
  </si>
  <si>
    <t>Andrea J.</t>
  </si>
  <si>
    <t>Lippa</t>
  </si>
  <si>
    <t>476546208</t>
  </si>
  <si>
    <t>John A Turoski Sr, Chief Of Staff</t>
  </si>
  <si>
    <t>jturoski@nysenate.gov</t>
  </si>
  <si>
    <t>John A Turoski Sr</t>
  </si>
  <si>
    <t>John A</t>
  </si>
  <si>
    <t>Turoski Sr</t>
  </si>
  <si>
    <t>476546202</t>
  </si>
  <si>
    <t>James P Curran, Assistant Counsel</t>
  </si>
  <si>
    <t>James P Curran</t>
  </si>
  <si>
    <t>Curran</t>
  </si>
  <si>
    <t>476546198</t>
  </si>
  <si>
    <t>A Joshua Ehrlich, Senior Counsel</t>
  </si>
  <si>
    <t>A Joshua Ehrlich</t>
  </si>
  <si>
    <t>A Joshua</t>
  </si>
  <si>
    <t>Ehrlich</t>
  </si>
  <si>
    <t>476546196</t>
  </si>
  <si>
    <t>J Thomas Wickham Jr, Program Director</t>
  </si>
  <si>
    <t>J Thomas Wickham Jr</t>
  </si>
  <si>
    <t>Wickham Jr</t>
  </si>
  <si>
    <t>Program Director</t>
  </si>
  <si>
    <t>476546187</t>
  </si>
  <si>
    <t>Griffin T. Fossella, Constituent Aide</t>
  </si>
  <si>
    <t>Griffin T. Fossella</t>
  </si>
  <si>
    <t>Griffin T.</t>
  </si>
  <si>
    <t>Fossella</t>
  </si>
  <si>
    <t>476546184</t>
  </si>
  <si>
    <t>Thomas P Havel, Deputy Secretary</t>
  </si>
  <si>
    <t>Thomas P Havel</t>
  </si>
  <si>
    <t>Thomas P</t>
  </si>
  <si>
    <t>Havel</t>
  </si>
  <si>
    <t>Deputy Secretary</t>
  </si>
  <si>
    <t>476546182</t>
  </si>
  <si>
    <t>Francis P Alleva, Assistant Counsel</t>
  </si>
  <si>
    <t>(518) 455-2488</t>
  </si>
  <si>
    <t>Economic Development/Transportation/Financial Services/Local Government; Insurance</t>
  </si>
  <si>
    <t>Francis P Alleva</t>
  </si>
  <si>
    <t>Francis P</t>
  </si>
  <si>
    <t>476546178</t>
  </si>
  <si>
    <t>Jill A Abdallah, Receptionist</t>
  </si>
  <si>
    <t>518 562-1986</t>
  </si>
  <si>
    <t>Jill A Abdallah</t>
  </si>
  <si>
    <t>Jill A</t>
  </si>
  <si>
    <t>Abdallah</t>
  </si>
  <si>
    <t>Receptionist</t>
  </si>
  <si>
    <t>476546173</t>
  </si>
  <si>
    <t>Steven A Taylor, Director, Senate Select Committee On</t>
  </si>
  <si>
    <t>Steven A Taylor</t>
  </si>
  <si>
    <t>Director, Senate Select Committee On</t>
  </si>
  <si>
    <t>476546170</t>
  </si>
  <si>
    <t>Eric J Anderson, Constituent Aide</t>
  </si>
  <si>
    <t>Eric J Anderson</t>
  </si>
  <si>
    <t>476546169</t>
  </si>
  <si>
    <t>Sydney R Gross, Legislative Analyst</t>
  </si>
  <si>
    <t>Sydney R Gross</t>
  </si>
  <si>
    <t>Sydney R</t>
  </si>
  <si>
    <t>Gross</t>
  </si>
  <si>
    <t>476546168</t>
  </si>
  <si>
    <t>Emma E Maceko, Assistant Counsel</t>
  </si>
  <si>
    <t>(518) 455-2908</t>
  </si>
  <si>
    <t>Energy/Environmental Conversation/Agriculture/Cultural Affairs; Energy &amp; Telecommunications Agriculture</t>
  </si>
  <si>
    <t>Emma E Maceko</t>
  </si>
  <si>
    <t>Emma E</t>
  </si>
  <si>
    <t>Maceko</t>
  </si>
  <si>
    <t>476546165</t>
  </si>
  <si>
    <t>Steven A Rodway, Counsel</t>
  </si>
  <si>
    <t>Steven A Rodway</t>
  </si>
  <si>
    <t>Rodway</t>
  </si>
  <si>
    <t>476546160</t>
  </si>
  <si>
    <t>Robin J Mueller, Special Assistant Majority Leader</t>
  </si>
  <si>
    <t>Robin J Mueller</t>
  </si>
  <si>
    <t>Robin J</t>
  </si>
  <si>
    <t>Mueller</t>
  </si>
  <si>
    <t>Special Assistant Majority Leader</t>
  </si>
  <si>
    <t>476546159</t>
  </si>
  <si>
    <t>Austin P. Malone, Constituent Aide</t>
  </si>
  <si>
    <t>Austin P. Malone</t>
  </si>
  <si>
    <t>Austin P.</t>
  </si>
  <si>
    <t>Malone</t>
  </si>
  <si>
    <t>476546155</t>
  </si>
  <si>
    <t>Elizabeth A. Kempter, Health Project Coordinator</t>
  </si>
  <si>
    <t>Elizabeth A. Kempter</t>
  </si>
  <si>
    <t>Elizabeth A.</t>
  </si>
  <si>
    <t>Kempter</t>
  </si>
  <si>
    <t>Health Project Coordinator</t>
  </si>
  <si>
    <t>476546153</t>
  </si>
  <si>
    <t>Shawn M Mackinnon, Secretary Senate Finance Committee</t>
  </si>
  <si>
    <t>Shawn M Mackinnon</t>
  </si>
  <si>
    <t>Shawn M</t>
  </si>
  <si>
    <t>Mackinnon</t>
  </si>
  <si>
    <t>Secretary Senate Finance Committee</t>
  </si>
  <si>
    <t>476546151</t>
  </si>
  <si>
    <t>Robert M Caroppoli, Communications Director</t>
  </si>
  <si>
    <t>rcaroppo@nysenate.gov</t>
  </si>
  <si>
    <t>Robert M Caroppoli</t>
  </si>
  <si>
    <t>Caroppoli</t>
  </si>
  <si>
    <t>476546148</t>
  </si>
  <si>
    <t>Anthony J Reinhart, Deputy Chief Of Staff</t>
  </si>
  <si>
    <t>Anthony J Reinhart</t>
  </si>
  <si>
    <t>Reinhart</t>
  </si>
  <si>
    <t>476546140</t>
  </si>
  <si>
    <t>Sharon E Carpinello, Principal Analyst</t>
  </si>
  <si>
    <t>Sharon E Carpinello</t>
  </si>
  <si>
    <t>Sharon E</t>
  </si>
  <si>
    <t>Carpinello</t>
  </si>
  <si>
    <t>476546135</t>
  </si>
  <si>
    <t>Raymond M Bennardo, Chief Of Staff</t>
  </si>
  <si>
    <t>bennardo@nysenate.gov</t>
  </si>
  <si>
    <t>Raymond M Bennardo</t>
  </si>
  <si>
    <t>Raymond M</t>
  </si>
  <si>
    <t>Bennardo</t>
  </si>
  <si>
    <t>476546128</t>
  </si>
  <si>
    <t>Symra D Brandon, Director Community Affairs</t>
  </si>
  <si>
    <t>Symra D Brandon</t>
  </si>
  <si>
    <t>Symra D</t>
  </si>
  <si>
    <t>Brandon</t>
  </si>
  <si>
    <t>Director Community Affairs</t>
  </si>
  <si>
    <t>476546124</t>
  </si>
  <si>
    <t>Paul E Hennings, Assistant Counsel</t>
  </si>
  <si>
    <t>Paul E Hennings</t>
  </si>
  <si>
    <t>Paul E</t>
  </si>
  <si>
    <t>Hennings</t>
  </si>
  <si>
    <t>476546115</t>
  </si>
  <si>
    <t>Peter D Foland, Principal Analyst</t>
  </si>
  <si>
    <t>Peter D Foland</t>
  </si>
  <si>
    <t>Peter D</t>
  </si>
  <si>
    <t>Foland</t>
  </si>
  <si>
    <t>476546111</t>
  </si>
  <si>
    <t>Peter C Drao, Director Of Budget Studies</t>
  </si>
  <si>
    <t>Peter C Drao</t>
  </si>
  <si>
    <t>Peter C</t>
  </si>
  <si>
    <t>Drao</t>
  </si>
  <si>
    <t>Director Of Budget Studies</t>
  </si>
  <si>
    <t>476546098</t>
  </si>
  <si>
    <t>Nicole C Fosco, Director Of Fiscal Studies</t>
  </si>
  <si>
    <t>Nicole C Fosco</t>
  </si>
  <si>
    <t>Nicole C</t>
  </si>
  <si>
    <t>Fosco</t>
  </si>
  <si>
    <t>476546081</t>
  </si>
  <si>
    <t>Nancy E Laustrup, Executive Assistant</t>
  </si>
  <si>
    <t>Nancy E Laustrup</t>
  </si>
  <si>
    <t>Nancy E</t>
  </si>
  <si>
    <t>Laustrup</t>
  </si>
  <si>
    <t>476546067</t>
  </si>
  <si>
    <t>Christopher P Savage, District Director</t>
  </si>
  <si>
    <t>Christopher P Savage</t>
  </si>
  <si>
    <t>Christopher P</t>
  </si>
  <si>
    <t>Savage</t>
  </si>
  <si>
    <t>476546065</t>
  </si>
  <si>
    <t>Michael Paoli, Manag Dir Dpty Secty Senate Finance</t>
  </si>
  <si>
    <t>Michael Paoli</t>
  </si>
  <si>
    <t>Michael</t>
  </si>
  <si>
    <t>Paoli</t>
  </si>
  <si>
    <t>Manag Dir Dpty Secty Senate Finance</t>
  </si>
  <si>
    <t>476546054</t>
  </si>
  <si>
    <t>Stacey A. Eliuk, Director Of Communications</t>
  </si>
  <si>
    <t>Stacey A. Eliuk</t>
  </si>
  <si>
    <t>Stacey A.</t>
  </si>
  <si>
    <t>Eliuk</t>
  </si>
  <si>
    <t>476546051</t>
  </si>
  <si>
    <t>Marsha E Mortimore, Administrative Assistant</t>
  </si>
  <si>
    <t>Marsha E Mortimore</t>
  </si>
  <si>
    <t>Marsha E</t>
  </si>
  <si>
    <t>Mortimore</t>
  </si>
  <si>
    <t>476546038</t>
  </si>
  <si>
    <t>Lynette Shelborne-Barfield, Director Of Special Projects</t>
  </si>
  <si>
    <t>Lynette Shelborne-Barfield</t>
  </si>
  <si>
    <t>Lynette</t>
  </si>
  <si>
    <t>Shelborne-Barfield</t>
  </si>
  <si>
    <t>Director Of Special Projects</t>
  </si>
  <si>
    <t>476546028</t>
  </si>
  <si>
    <t>Susan J Grelick, Legislative Director/Counsel</t>
  </si>
  <si>
    <t>Susan J Grelick</t>
  </si>
  <si>
    <t>Grelick</t>
  </si>
  <si>
    <t>Legislative Director/Counsel</t>
  </si>
  <si>
    <t>476546026</t>
  </si>
  <si>
    <t>Kristina N. Inserillo, Legislative Aide</t>
  </si>
  <si>
    <t>Kristina N. Inserillo</t>
  </si>
  <si>
    <t>Kristina N.</t>
  </si>
  <si>
    <t>Inserillo</t>
  </si>
  <si>
    <t>476546025</t>
  </si>
  <si>
    <t>David L Gruenberg, Assistant Counsel To The Majority</t>
  </si>
  <si>
    <t>David L Gruenberg</t>
  </si>
  <si>
    <t>Gruenberg</t>
  </si>
  <si>
    <t>Assistant Counsel To The Majority</t>
  </si>
  <si>
    <t>476546020</t>
  </si>
  <si>
    <t>Carol A Decarmine-Nucci, Legislative Aide</t>
  </si>
  <si>
    <t>Carol A Decarmine-Nucci</t>
  </si>
  <si>
    <t>Carol A</t>
  </si>
  <si>
    <t>Decarmine-Nucci</t>
  </si>
  <si>
    <t>476546019</t>
  </si>
  <si>
    <t>Khaair J. Morrison, Community Liaison</t>
  </si>
  <si>
    <t>Khaair J. Morrison</t>
  </si>
  <si>
    <t>Khaair J.</t>
  </si>
  <si>
    <t>476546017</t>
  </si>
  <si>
    <t>Stephen A. Maglott, Director Of Correspondence</t>
  </si>
  <si>
    <t>Stephen A. Maglott</t>
  </si>
  <si>
    <t>Stephen A.</t>
  </si>
  <si>
    <t>Maglott</t>
  </si>
  <si>
    <t>476546016</t>
  </si>
  <si>
    <t>David J Burns, Deputy Director</t>
  </si>
  <si>
    <t>(518) 455-2592</t>
  </si>
  <si>
    <t>David J Burns</t>
  </si>
  <si>
    <t>Burns</t>
  </si>
  <si>
    <t>476546009</t>
  </si>
  <si>
    <t>John L Tomlin, Deputy Chief Of Staff</t>
  </si>
  <si>
    <t>tomlin@nysenate.gov</t>
  </si>
  <si>
    <t>John L Tomlin</t>
  </si>
  <si>
    <t>John L</t>
  </si>
  <si>
    <t>Tomlin</t>
  </si>
  <si>
    <t>476545999</t>
  </si>
  <si>
    <t>Annmarie Lang, Legislative Aide</t>
  </si>
  <si>
    <t>Annmarie Lang</t>
  </si>
  <si>
    <t>Annmarie</t>
  </si>
  <si>
    <t>Lang</t>
  </si>
  <si>
    <t>476545995</t>
  </si>
  <si>
    <t>Stephanie S. Campanha, District Representative</t>
  </si>
  <si>
    <t>Stephanie S. Campanha</t>
  </si>
  <si>
    <t>Stephanie S.</t>
  </si>
  <si>
    <t>Campanha</t>
  </si>
  <si>
    <t>476545992</t>
  </si>
  <si>
    <t>David C Previte, Senior Counsel, Parliamentarian</t>
  </si>
  <si>
    <t>(518) 455-2064</t>
  </si>
  <si>
    <t>Health &amp; Mental Hygiene/Human Services; Health, Medicaid, Racing and Wagering, Elections</t>
  </si>
  <si>
    <t>David C Previte</t>
  </si>
  <si>
    <t>David C</t>
  </si>
  <si>
    <t>Previte</t>
  </si>
  <si>
    <t>Senior Counsel, Parliamentarian</t>
  </si>
  <si>
    <t>476545986</t>
  </si>
  <si>
    <t>Janis M Morris, Director Of Constituent Services &amp; I</t>
  </si>
  <si>
    <t>Janis M Morris</t>
  </si>
  <si>
    <t>Janis M</t>
  </si>
  <si>
    <t>Director Of Constituent Services &amp; I</t>
  </si>
  <si>
    <t>476545985</t>
  </si>
  <si>
    <t>Seth Urbinder, Chief Of Staff</t>
  </si>
  <si>
    <t>urbinder@nysenate.gov</t>
  </si>
  <si>
    <t>Seth Urbinder</t>
  </si>
  <si>
    <t>Seth</t>
  </si>
  <si>
    <t>Urbinder</t>
  </si>
  <si>
    <t>476545980</t>
  </si>
  <si>
    <t>Katrina Asante</t>
  </si>
  <si>
    <t>Democratic</t>
  </si>
  <si>
    <t>Female</t>
  </si>
  <si>
    <t>Unsure</t>
  </si>
  <si>
    <t>Katrina</t>
  </si>
  <si>
    <t>Asante</t>
  </si>
  <si>
    <t>476545979</t>
  </si>
  <si>
    <t>Christopher A Johnson, Special Assistant</t>
  </si>
  <si>
    <t>Christopher A Johnson</t>
  </si>
  <si>
    <t>Christopher A</t>
  </si>
  <si>
    <t>476545977</t>
  </si>
  <si>
    <t>Colleen M Glavin, Senior Counsel</t>
  </si>
  <si>
    <t>Colleen M Glavin</t>
  </si>
  <si>
    <t>Colleen M</t>
  </si>
  <si>
    <t>Glavin</t>
  </si>
  <si>
    <t>476545973</t>
  </si>
  <si>
    <t>Samantha I Bernstein, Deputy Legislative Director</t>
  </si>
  <si>
    <t>Samantha I Bernstein</t>
  </si>
  <si>
    <t>Samantha I</t>
  </si>
  <si>
    <t>Bernstein</t>
  </si>
  <si>
    <t>476545967</t>
  </si>
  <si>
    <t>Carmen J Barber, Assistant Counsel</t>
  </si>
  <si>
    <t>(518) 455-2480</t>
  </si>
  <si>
    <t>Health &amp; Mental Hygiene/Human Services; Health, Mental Hygiene, Alcoholism &amp; Drug Abuse</t>
  </si>
  <si>
    <t>Carmen J Barber</t>
  </si>
  <si>
    <t>Carmen J</t>
  </si>
  <si>
    <t>Barber</t>
  </si>
  <si>
    <t>476545964</t>
  </si>
  <si>
    <t>Robert E. Lizardo, Special Assistant</t>
  </si>
  <si>
    <t>Adriano Espaillat</t>
  </si>
  <si>
    <t>Adriano Espaillat, Office of Senator, Personal Staff Office, Senate</t>
  </si>
  <si>
    <t>Robert E. Lizardo</t>
  </si>
  <si>
    <t>Robert E.</t>
  </si>
  <si>
    <t>Lizardo</t>
  </si>
  <si>
    <t>476545961</t>
  </si>
  <si>
    <t>Kieran M. Mahoney, District Representative</t>
  </si>
  <si>
    <t>Kieran M. Mahoney</t>
  </si>
  <si>
    <t>Kieran M.</t>
  </si>
  <si>
    <t>Mahoney</t>
  </si>
  <si>
    <t>476545956</t>
  </si>
  <si>
    <t>Barbara A Mcredmond, Assistant Counsel</t>
  </si>
  <si>
    <t>(518) 455-2069</t>
  </si>
  <si>
    <t>Health &amp; Mental Hygiene/Human Services; Children &amp; Families, Social Services, Aging</t>
  </si>
  <si>
    <t>Barbara A Mcredmond</t>
  </si>
  <si>
    <t>Barbara A</t>
  </si>
  <si>
    <t>Mcredmond</t>
  </si>
  <si>
    <t>476545953</t>
  </si>
  <si>
    <t>James K. Ward, District Representative</t>
  </si>
  <si>
    <t>James K. Ward</t>
  </si>
  <si>
    <t>James K.</t>
  </si>
  <si>
    <t>Ward</t>
  </si>
  <si>
    <t>476545942</t>
  </si>
  <si>
    <t>Francesca D Hammer, Administrative Assistant</t>
  </si>
  <si>
    <t>Francesca D Hammer</t>
  </si>
  <si>
    <t>Francesca D</t>
  </si>
  <si>
    <t>Hammer</t>
  </si>
  <si>
    <t>476545925</t>
  </si>
  <si>
    <t>Tonya M Speckhardt, Executive Assistant</t>
  </si>
  <si>
    <t>Main scheduler in Albany.</t>
  </si>
  <si>
    <t>Tonya M Speckhardt</t>
  </si>
  <si>
    <t>Tonya M</t>
  </si>
  <si>
    <t>476545922</t>
  </si>
  <si>
    <t>Derrick Davis, Chief Of Staff</t>
  </si>
  <si>
    <t>ddavisnyc@gmail.com</t>
  </si>
  <si>
    <t>Derrick Davis</t>
  </si>
  <si>
    <t>476545921</t>
  </si>
  <si>
    <t>Tiffanie A Downs, Community Liaison</t>
  </si>
  <si>
    <t>Tiffanie A Downs</t>
  </si>
  <si>
    <t>Tiffanie A</t>
  </si>
  <si>
    <t>Downs</t>
  </si>
  <si>
    <t>476545907</t>
  </si>
  <si>
    <t>Alvin O Stevens, Special Assistant</t>
  </si>
  <si>
    <t>Alvin O Stevens</t>
  </si>
  <si>
    <t>Alvin O</t>
  </si>
  <si>
    <t>476545906</t>
  </si>
  <si>
    <t>Anthony P Piscitelli, Senior Counsel</t>
  </si>
  <si>
    <t>(518) 455-2595</t>
  </si>
  <si>
    <t>Energy/Environmental Conservation/Agriculture/Cultural Affairs; Cities, Home Rule, NYC</t>
  </si>
  <si>
    <t>Anthony P Piscitelli</t>
  </si>
  <si>
    <t>Anthony P</t>
  </si>
  <si>
    <t>Piscitelli</t>
  </si>
  <si>
    <t>476545896</t>
  </si>
  <si>
    <t>Tara A Williams, Director Of Special Events</t>
  </si>
  <si>
    <t>Tara A Williams</t>
  </si>
  <si>
    <t>Director Of Special Events</t>
  </si>
  <si>
    <t>476545893</t>
  </si>
  <si>
    <t>Patricia A. Kapp, Administrative Assistant</t>
  </si>
  <si>
    <t>Patricia A. Kapp</t>
  </si>
  <si>
    <t>Patricia A.</t>
  </si>
  <si>
    <t>Kapp</t>
  </si>
  <si>
    <t>476545888</t>
  </si>
  <si>
    <t>Anne S Tarpinian, Senior Counsel/Committee Director</t>
  </si>
  <si>
    <t>Anne S Tarpinian</t>
  </si>
  <si>
    <t>Anne S</t>
  </si>
  <si>
    <t>Tarpinian</t>
  </si>
  <si>
    <t>Senior Counsel/Committee Director</t>
  </si>
  <si>
    <t>476545885</t>
  </si>
  <si>
    <t>Rosa Maria. Castillo-kesper, Legislative Director/deputy Chief Of</t>
  </si>
  <si>
    <t>Rosa Maria. Castillo-kesper</t>
  </si>
  <si>
    <t>Rosa Maria.</t>
  </si>
  <si>
    <t>Castillo-kesper</t>
  </si>
  <si>
    <t>Legislative Director/deputy Chief Of</t>
  </si>
  <si>
    <t>476545881</t>
  </si>
  <si>
    <t>Andrew B. Plewinski, Intern</t>
  </si>
  <si>
    <t>Andrew B. Plewinski</t>
  </si>
  <si>
    <t>Andrew B.</t>
  </si>
  <si>
    <t>Plewinski</t>
  </si>
  <si>
    <t>476545876</t>
  </si>
  <si>
    <t>Peter R Weiss, Community Liaison</t>
  </si>
  <si>
    <t>Peter R Weiss</t>
  </si>
  <si>
    <t>Weiss</t>
  </si>
  <si>
    <t>476545870</t>
  </si>
  <si>
    <t>Adam C. Richardson, First Assistant Counsel</t>
  </si>
  <si>
    <t>Adam C. Richardson</t>
  </si>
  <si>
    <t>Adam C.</t>
  </si>
  <si>
    <t>476545861</t>
  </si>
  <si>
    <t>Nana Owusu. Anane, Analyst</t>
  </si>
  <si>
    <t>Nana Owusu. Anane</t>
  </si>
  <si>
    <t>Nana Owusu.</t>
  </si>
  <si>
    <t>Anane</t>
  </si>
  <si>
    <t>476545854</t>
  </si>
  <si>
    <t>Terry L Blosser-Bernardo, Graphic Design Assistant</t>
  </si>
  <si>
    <t>Terry L Blosser-Bernardo</t>
  </si>
  <si>
    <t>Terry L</t>
  </si>
  <si>
    <t>Blosser-Bernardo</t>
  </si>
  <si>
    <t>Graphic Design Assistant</t>
  </si>
  <si>
    <t>476545845</t>
  </si>
  <si>
    <t>Joann Drake, Community Liaison</t>
  </si>
  <si>
    <t>Joann Drake</t>
  </si>
  <si>
    <t>Joann</t>
  </si>
  <si>
    <t>Drake</t>
  </si>
  <si>
    <t>476545841</t>
  </si>
  <si>
    <t>Teresa R Rossi, Counsel</t>
  </si>
  <si>
    <t>Teresa R Rossi</t>
  </si>
  <si>
    <t>Teresa R</t>
  </si>
  <si>
    <t>Rossi</t>
  </si>
  <si>
    <t>476545830</t>
  </si>
  <si>
    <t>Danielle M. Randazzo, Administrative Assistant</t>
  </si>
  <si>
    <t>randazzo@nysenate.gov</t>
  </si>
  <si>
    <t>Danielle M. Randazzo</t>
  </si>
  <si>
    <t>Danielle M.</t>
  </si>
  <si>
    <t>Randazzo</t>
  </si>
  <si>
    <t>476545829</t>
  </si>
  <si>
    <t>Conor P Gillis, Press Secretary</t>
  </si>
  <si>
    <t>Conor P Gillis</t>
  </si>
  <si>
    <t>Conor P</t>
  </si>
  <si>
    <t>Gillis</t>
  </si>
  <si>
    <t>476545812</t>
  </si>
  <si>
    <t>Megan E. Baldwin, Associate Analyst</t>
  </si>
  <si>
    <t>Megan E. Baldwin</t>
  </si>
  <si>
    <t>Megan E.</t>
  </si>
  <si>
    <t>Baldwin</t>
  </si>
  <si>
    <t>476545792</t>
  </si>
  <si>
    <t>Mary D. Clark, Assistant Director</t>
  </si>
  <si>
    <t>Mary D. Clark</t>
  </si>
  <si>
    <t>Mary D.</t>
  </si>
  <si>
    <t>Assistant Director</t>
  </si>
  <si>
    <t>476545781</t>
  </si>
  <si>
    <t>Caitlin M. Brandon, District Representative</t>
  </si>
  <si>
    <t>Caitlin M. Brandon</t>
  </si>
  <si>
    <t>Caitlin M.</t>
  </si>
  <si>
    <t>476545769</t>
  </si>
  <si>
    <t>Mark S Nachbar, Principal Analyst</t>
  </si>
  <si>
    <t>Mark S Nachbar</t>
  </si>
  <si>
    <t>Mark S</t>
  </si>
  <si>
    <t>Nachbar</t>
  </si>
  <si>
    <t>476545768</t>
  </si>
  <si>
    <t>Martin Smith, Director Of Constituent Services</t>
  </si>
  <si>
    <t>Martin Smith</t>
  </si>
  <si>
    <t>Smith</t>
  </si>
  <si>
    <t>476545765</t>
  </si>
  <si>
    <t>Maria A Logiudice, Manag Dir Of Budget &amp; Fiscal Stdies</t>
  </si>
  <si>
    <t>Maria A Logiudice</t>
  </si>
  <si>
    <t>Maria A</t>
  </si>
  <si>
    <t>Logiudice</t>
  </si>
  <si>
    <t>Manag Dir Of Budget &amp; Fiscal Stdies</t>
  </si>
  <si>
    <t>476545756</t>
  </si>
  <si>
    <t>William J. Marco, Constituent Aide</t>
  </si>
  <si>
    <t>William J. Marco</t>
  </si>
  <si>
    <t>William J.</t>
  </si>
  <si>
    <t>Marco</t>
  </si>
  <si>
    <t>476545752</t>
  </si>
  <si>
    <t>Joshua M Jones, Director  Albany Operations / Policy</t>
  </si>
  <si>
    <t>Joshua M Jones</t>
  </si>
  <si>
    <t>Director  Albany Operations / Policy</t>
  </si>
  <si>
    <t>476545748</t>
  </si>
  <si>
    <t>Timothy M. O'toole, Legislative Aide</t>
  </si>
  <si>
    <t>Timothy M. O'toole</t>
  </si>
  <si>
    <t>Timothy M.</t>
  </si>
  <si>
    <t>O'toole</t>
  </si>
  <si>
    <t>476545743</t>
  </si>
  <si>
    <t>Jacob D. Potent, Director Of Communications</t>
  </si>
  <si>
    <t>Jacob D. Potent</t>
  </si>
  <si>
    <t>Jacob D.</t>
  </si>
  <si>
    <t>Potent</t>
  </si>
  <si>
    <t>476545735</t>
  </si>
  <si>
    <t>Lisa A Bruno, Special Projects Coordinator</t>
  </si>
  <si>
    <t>Lisa A Bruno</t>
  </si>
  <si>
    <t>Bruno</t>
  </si>
  <si>
    <t>476545732</t>
  </si>
  <si>
    <t>Richard Pallarino, Constituent Aide</t>
  </si>
  <si>
    <t>Richard Pallarino</t>
  </si>
  <si>
    <t>Richard</t>
  </si>
  <si>
    <t>Pallarino</t>
  </si>
  <si>
    <t>476545726</t>
  </si>
  <si>
    <t>Cynthia M. Rodriguez, Community Liaison</t>
  </si>
  <si>
    <t>Cynthia M. Rodriguez</t>
  </si>
  <si>
    <t>Cynthia M.</t>
  </si>
  <si>
    <t>476545723</t>
  </si>
  <si>
    <t>Tatyana Verenich, Coordinator</t>
  </si>
  <si>
    <t>Tatyana Verenich</t>
  </si>
  <si>
    <t>Tatyana</t>
  </si>
  <si>
    <t>Verenich</t>
  </si>
  <si>
    <t>476545720</t>
  </si>
  <si>
    <t>Lauren L Melendez, Legislative Budget Analyst</t>
  </si>
  <si>
    <t>Lauren L Melendez</t>
  </si>
  <si>
    <t>Lauren L</t>
  </si>
  <si>
    <t>Melendez</t>
  </si>
  <si>
    <t>Legislative Budget Analyst</t>
  </si>
  <si>
    <t>476545715</t>
  </si>
  <si>
    <t>Ralph J Porzio, Counsel</t>
  </si>
  <si>
    <t>Ralph J Porzio</t>
  </si>
  <si>
    <t>Ralph J</t>
  </si>
  <si>
    <t>Porzio</t>
  </si>
  <si>
    <t>476545709</t>
  </si>
  <si>
    <t>Stephanie A Durr, Digital Outreach Coordinator</t>
  </si>
  <si>
    <t>Stephanie A Durr</t>
  </si>
  <si>
    <t>Stephanie A</t>
  </si>
  <si>
    <t>Durr</t>
  </si>
  <si>
    <t>Digital Outreach Coordinator</t>
  </si>
  <si>
    <t>476545708</t>
  </si>
  <si>
    <t>Nancy L Probst, Director Of Communications</t>
  </si>
  <si>
    <t>Nancy L Probst</t>
  </si>
  <si>
    <t>Nancy L</t>
  </si>
  <si>
    <t>Probst</t>
  </si>
  <si>
    <t>476545696</t>
  </si>
  <si>
    <t>Samuel D Nelson, Director Of Digital Outreach</t>
  </si>
  <si>
    <t>Samuel D Nelson</t>
  </si>
  <si>
    <t>Samuel D</t>
  </si>
  <si>
    <t>Nelson</t>
  </si>
  <si>
    <t>Director Of Digital Outreach</t>
  </si>
  <si>
    <t>476545695</t>
  </si>
  <si>
    <t>Michael F. Connelly, Constituent Aide</t>
  </si>
  <si>
    <t>Michael F. Connelly</t>
  </si>
  <si>
    <t>Michael F.</t>
  </si>
  <si>
    <t>Connelly</t>
  </si>
  <si>
    <t>476545686</t>
  </si>
  <si>
    <t>Peter H Mooney, Senior Advisor</t>
  </si>
  <si>
    <t>Peter H Mooney</t>
  </si>
  <si>
    <t>Peter H</t>
  </si>
  <si>
    <t>Mooney</t>
  </si>
  <si>
    <t>476545682</t>
  </si>
  <si>
    <t>Daniel Harrison Green, Counsel/Special Assistant</t>
  </si>
  <si>
    <t>Daniel Harrison Green</t>
  </si>
  <si>
    <t>Daniel Harrison</t>
  </si>
  <si>
    <t>Green</t>
  </si>
  <si>
    <t>Counsel/Special Assistant</t>
  </si>
  <si>
    <t>476545675</t>
  </si>
  <si>
    <t>Lisa A. Grey, Special Counsel</t>
  </si>
  <si>
    <t>Lisa A. Grey</t>
  </si>
  <si>
    <t>Lisa A.</t>
  </si>
  <si>
    <t>Grey</t>
  </si>
  <si>
    <t>476545672</t>
  </si>
  <si>
    <t>Owen H Johnson, Research Assistant</t>
  </si>
  <si>
    <t>Owen H Johnson</t>
  </si>
  <si>
    <t>Owen H</t>
  </si>
  <si>
    <t>476545664</t>
  </si>
  <si>
    <t>Valerie Avignone, Executive Secretary</t>
  </si>
  <si>
    <t>Kenneth P LaValle, Senator</t>
  </si>
  <si>
    <t>Kenneth P LaValle, Office of Senator, Personal Staff Office, Senate</t>
  </si>
  <si>
    <t>vavignon@nysenate.gov</t>
  </si>
  <si>
    <t>Valerie Avignone</t>
  </si>
  <si>
    <t>Valerie</t>
  </si>
  <si>
    <t>Avignone</t>
  </si>
  <si>
    <t>476545660</t>
  </si>
  <si>
    <t>Shelley M Andrews, Counsel To The Independ Democ Conf</t>
  </si>
  <si>
    <t>Idc Leader's Senior Staff, Central Staff Office, Senate</t>
  </si>
  <si>
    <t>sandrews@nysenate.gov</t>
  </si>
  <si>
    <t>(518) 455-3597</t>
  </si>
  <si>
    <t>(518) 455-3585</t>
  </si>
  <si>
    <t>Shelley M Andrews</t>
  </si>
  <si>
    <t>Shelley M</t>
  </si>
  <si>
    <t>Andrews</t>
  </si>
  <si>
    <t>Counsel To The Independ Democ Conf</t>
  </si>
  <si>
    <t>476545655</t>
  </si>
  <si>
    <t>Justine A Dmytrow, Constituent Liaison</t>
  </si>
  <si>
    <t>Justine A Dmytrow</t>
  </si>
  <si>
    <t>Justine A</t>
  </si>
  <si>
    <t>476545654</t>
  </si>
  <si>
    <t>Michael R Cook, Director Of On-Line Communications</t>
  </si>
  <si>
    <t>Michael R Cook</t>
  </si>
  <si>
    <t>Cook</t>
  </si>
  <si>
    <t>Director Of On-Line Communications</t>
  </si>
  <si>
    <t>476545651</t>
  </si>
  <si>
    <t>Andrew J Winchell, Director Of Operations</t>
  </si>
  <si>
    <t>winchell@nysenate.gov</t>
  </si>
  <si>
    <t>Andrew J Winchell</t>
  </si>
  <si>
    <t>Winchell</t>
  </si>
  <si>
    <t>476545647</t>
  </si>
  <si>
    <t>Laura J Griffiths, Legislative Aide</t>
  </si>
  <si>
    <t>Laura J Griffiths</t>
  </si>
  <si>
    <t>Laura J</t>
  </si>
  <si>
    <t>Griffiths</t>
  </si>
  <si>
    <t>476545646</t>
  </si>
  <si>
    <t>Timothy W. Garabedian, Student Aide</t>
  </si>
  <si>
    <t>Timothy W. Garabedian</t>
  </si>
  <si>
    <t>Timothy W.</t>
  </si>
  <si>
    <t>Garabedian</t>
  </si>
  <si>
    <t>Student Aide</t>
  </si>
  <si>
    <t>476545634</t>
  </si>
  <si>
    <t>Jeffrey K Kito, Community Liaison</t>
  </si>
  <si>
    <t>Jeffrey K Kito</t>
  </si>
  <si>
    <t>Jeffrey K</t>
  </si>
  <si>
    <t>Kito</t>
  </si>
  <si>
    <t>476545630</t>
  </si>
  <si>
    <t>Tiffany M Latino, Communications Director</t>
  </si>
  <si>
    <t>Tiffany M Latino</t>
  </si>
  <si>
    <t>Tiffany M</t>
  </si>
  <si>
    <t>Latino</t>
  </si>
  <si>
    <t>476545617</t>
  </si>
  <si>
    <t>Brian M Murphy, Counsel</t>
  </si>
  <si>
    <t>Brian M Murphy</t>
  </si>
  <si>
    <t>Brian M</t>
  </si>
  <si>
    <t>476545610</t>
  </si>
  <si>
    <t>Michael J Sommers, Constituent Services Representative</t>
  </si>
  <si>
    <t>Michael J Sommers</t>
  </si>
  <si>
    <t>Sommers</t>
  </si>
  <si>
    <t>476545608</t>
  </si>
  <si>
    <t>Samuel D. Wilbur, Constituent Correspondent</t>
  </si>
  <si>
    <t>Samuel D. Wilbur</t>
  </si>
  <si>
    <t>Samuel D.</t>
  </si>
  <si>
    <t>Wilbur</t>
  </si>
  <si>
    <t>Constituent Correspondent</t>
  </si>
  <si>
    <t>476545595</t>
  </si>
  <si>
    <t>Melody E. Holmes, Constituent Services Representative</t>
  </si>
  <si>
    <t>Melody E. Holmes</t>
  </si>
  <si>
    <t>Melody E.</t>
  </si>
  <si>
    <t>Holmes</t>
  </si>
  <si>
    <t>476545592</t>
  </si>
  <si>
    <t>Melissa D Nooney, Creative Services Director</t>
  </si>
  <si>
    <t>Melissa D Nooney</t>
  </si>
  <si>
    <t>Melissa D</t>
  </si>
  <si>
    <t>Nooney</t>
  </si>
  <si>
    <t>Creative Services Director</t>
  </si>
  <si>
    <t>476545589</t>
  </si>
  <si>
    <t>Mark A Verdile, Videographer/Video Services Manager</t>
  </si>
  <si>
    <t>Mark A Verdile</t>
  </si>
  <si>
    <t>Mark A</t>
  </si>
  <si>
    <t>Verdile</t>
  </si>
  <si>
    <t>Videographer/Video Services Manager</t>
  </si>
  <si>
    <t>476545573</t>
  </si>
  <si>
    <t>Kyle R. Demeo, Research Assistant</t>
  </si>
  <si>
    <t>Kyle R. Demeo</t>
  </si>
  <si>
    <t>Kyle R.</t>
  </si>
  <si>
    <t>Demeo</t>
  </si>
  <si>
    <t>476545571</t>
  </si>
  <si>
    <t>Keith B Mcnab, Conference Director Of Information T</t>
  </si>
  <si>
    <t>Keith B Mcnab</t>
  </si>
  <si>
    <t>Keith B</t>
  </si>
  <si>
    <t>Mcnab</t>
  </si>
  <si>
    <t>Conference Director Of Information T</t>
  </si>
  <si>
    <t>476545562</t>
  </si>
  <si>
    <t>Kevin J Ressler, Clerk</t>
  </si>
  <si>
    <t>Kevin J Ressler</t>
  </si>
  <si>
    <t>Ressler</t>
  </si>
  <si>
    <t>476545558</t>
  </si>
  <si>
    <t>Jon D Costello, Deputy Dir. Majority Conference Svcs</t>
  </si>
  <si>
    <t>Jon D Costello</t>
  </si>
  <si>
    <t>Jon D</t>
  </si>
  <si>
    <t>Costello</t>
  </si>
  <si>
    <t>Deputy Dir. Majority Conference Svcs</t>
  </si>
  <si>
    <t>476545545</t>
  </si>
  <si>
    <t>Karen J Smeaton, Senior Budget Analyst</t>
  </si>
  <si>
    <t>Karen J Smeaton</t>
  </si>
  <si>
    <t>Karen J</t>
  </si>
  <si>
    <t>Smeaton</t>
  </si>
  <si>
    <t>Senior Budget Analyst</t>
  </si>
  <si>
    <t>476545540</t>
  </si>
  <si>
    <t>James P Katen, Legislative Aide</t>
  </si>
  <si>
    <t>James P Katen</t>
  </si>
  <si>
    <t>Katen</t>
  </si>
  <si>
    <t>476545536</t>
  </si>
  <si>
    <t>John J Divito, Senior Analyst</t>
  </si>
  <si>
    <t>Good contacts for Youth Funding/OCFS</t>
  </si>
  <si>
    <t>John J Divito</t>
  </si>
  <si>
    <t>Divito</t>
  </si>
  <si>
    <t>Senior Analyst</t>
  </si>
  <si>
    <t>476545533</t>
  </si>
  <si>
    <t>Emmanuel L Priest, Director Of Public Affairs</t>
  </si>
  <si>
    <t>Emmanuel L Priest</t>
  </si>
  <si>
    <t>Emmanuel L</t>
  </si>
  <si>
    <t>Priest</t>
  </si>
  <si>
    <t>476545528</t>
  </si>
  <si>
    <t>Joanne E Fogarty, Senior Analyst</t>
  </si>
  <si>
    <t>Joanne E Fogarty</t>
  </si>
  <si>
    <t>Joanne E</t>
  </si>
  <si>
    <t>Fogarty</t>
  </si>
  <si>
    <t>476545524</t>
  </si>
  <si>
    <t>Jennifer E Goronsky, Administrative Assistant</t>
  </si>
  <si>
    <t>Jennifer E Goronsky</t>
  </si>
  <si>
    <t>Goronsky</t>
  </si>
  <si>
    <t>476545517</t>
  </si>
  <si>
    <t>Kathryn S. Aberman, Legislative Aide</t>
  </si>
  <si>
    <t>Kathryn S. Aberman</t>
  </si>
  <si>
    <t>Kathryn S.</t>
  </si>
  <si>
    <t>Aberman</t>
  </si>
  <si>
    <t>476545514</t>
  </si>
  <si>
    <t>John H. Clinton, Research Assistant</t>
  </si>
  <si>
    <t>John H. Clinton</t>
  </si>
  <si>
    <t>John H.</t>
  </si>
  <si>
    <t>Clinton</t>
  </si>
  <si>
    <t>476545507</t>
  </si>
  <si>
    <t>Lindsay P. Bednarczyk, Constituent Services Representative</t>
  </si>
  <si>
    <t>Lindsay P. Bednarczyk</t>
  </si>
  <si>
    <t>Lindsay P.</t>
  </si>
  <si>
    <t>Bednarczyk</t>
  </si>
  <si>
    <t>476545504</t>
  </si>
  <si>
    <t>Jeanne L Collini, Scheduling Director</t>
  </si>
  <si>
    <t>collini@nysentate.gov</t>
  </si>
  <si>
    <t>Jeanne L Collini</t>
  </si>
  <si>
    <t>Jeanne L</t>
  </si>
  <si>
    <t>Collini</t>
  </si>
  <si>
    <t>476545501</t>
  </si>
  <si>
    <t>Holly L Bell, Administrative Assistant</t>
  </si>
  <si>
    <t>bell@nysenate.gov</t>
  </si>
  <si>
    <t>Holly L Bell</t>
  </si>
  <si>
    <t>Holly L</t>
  </si>
  <si>
    <t>Bell</t>
  </si>
  <si>
    <t>476545500</t>
  </si>
  <si>
    <t>Isabelle M. Harris, District Director</t>
  </si>
  <si>
    <t>Isabelle M. Harris</t>
  </si>
  <si>
    <t>Isabelle M.</t>
  </si>
  <si>
    <t>476545494</t>
  </si>
  <si>
    <t>Glenn A Yost, Counsel</t>
  </si>
  <si>
    <t>Glenn A Yost</t>
  </si>
  <si>
    <t>Glenn A</t>
  </si>
  <si>
    <t>Yost</t>
  </si>
  <si>
    <t>476545492</t>
  </si>
  <si>
    <t>H Philip Hecken, Director Of Communications</t>
  </si>
  <si>
    <t>H Philip Hecken</t>
  </si>
  <si>
    <t>H Philip</t>
  </si>
  <si>
    <t>Hecken</t>
  </si>
  <si>
    <t>476545491</t>
  </si>
  <si>
    <t>Dorothy V Pohlid, Chief Of Staff</t>
  </si>
  <si>
    <t>pohlid@nysenate.gov</t>
  </si>
  <si>
    <t>Dorothy V Pohlid</t>
  </si>
  <si>
    <t>Dorothy V</t>
  </si>
  <si>
    <t>Pohlid</t>
  </si>
  <si>
    <t>476545487</t>
  </si>
  <si>
    <t>H Arthur Anderson Iii, Community Aide</t>
  </si>
  <si>
    <t>H Arthur Anderson Iii</t>
  </si>
  <si>
    <t>H Arthur</t>
  </si>
  <si>
    <t>Anderson Iii</t>
  </si>
  <si>
    <t>476545482</t>
  </si>
  <si>
    <t>Barbra S Fischetti, Constituent Liaison</t>
  </si>
  <si>
    <t>Barbra S Fischetti</t>
  </si>
  <si>
    <t>Barbra S</t>
  </si>
  <si>
    <t>Fischetti</t>
  </si>
  <si>
    <t>476545478</t>
  </si>
  <si>
    <t>Debra J Cody, Director Of Constituent Services</t>
  </si>
  <si>
    <t>Debra J Cody</t>
  </si>
  <si>
    <t>Debra J</t>
  </si>
  <si>
    <t>Cody</t>
  </si>
  <si>
    <t>476545477</t>
  </si>
  <si>
    <t>Daniel D Goodrich, Community Liaison</t>
  </si>
  <si>
    <t>Daniel D Goodrich</t>
  </si>
  <si>
    <t>Daniel D</t>
  </si>
  <si>
    <t>Goodrich</t>
  </si>
  <si>
    <t>476545473</t>
  </si>
  <si>
    <t>Anthony L. Giustra, Constituent Aide</t>
  </si>
  <si>
    <t>Anthony L. Giustra</t>
  </si>
  <si>
    <t>Anthony L.</t>
  </si>
  <si>
    <t>Giustra</t>
  </si>
  <si>
    <t>476545472</t>
  </si>
  <si>
    <t>Carole M Luther, Legislative Assistant</t>
  </si>
  <si>
    <t>Carole M Luther</t>
  </si>
  <si>
    <t>Carole M</t>
  </si>
  <si>
    <t>Luther</t>
  </si>
  <si>
    <t>476545469</t>
  </si>
  <si>
    <t>Donna R Peek, Executive Assistant</t>
  </si>
  <si>
    <t>Donna R Peek</t>
  </si>
  <si>
    <t>Donna R</t>
  </si>
  <si>
    <t>Peek</t>
  </si>
  <si>
    <t>476545467</t>
  </si>
  <si>
    <t>Alexandra M. Dmytrow, Intern</t>
  </si>
  <si>
    <t>Alexandra M. Dmytrow</t>
  </si>
  <si>
    <t>Alexandra M.</t>
  </si>
  <si>
    <t>476545463</t>
  </si>
  <si>
    <t>Christopher G Mckenna, Community Outreach Director</t>
  </si>
  <si>
    <t>Christopher G Mckenna</t>
  </si>
  <si>
    <t>Christopher G</t>
  </si>
  <si>
    <t>Community Outreach Director</t>
  </si>
  <si>
    <t>476545458</t>
  </si>
  <si>
    <t>Alexandra J Pasquale, Constituent Aide</t>
  </si>
  <si>
    <t>Alexandra J Pasquale</t>
  </si>
  <si>
    <t>Alexandra J</t>
  </si>
  <si>
    <t>476545454</t>
  </si>
  <si>
    <t>Bryan J Gorman, Outreach Manager / Coordinator</t>
  </si>
  <si>
    <t>Bryan J Gorman</t>
  </si>
  <si>
    <t>Bryan J</t>
  </si>
  <si>
    <t>Gorman</t>
  </si>
  <si>
    <t>Outreach Manager / Coordinator</t>
  </si>
  <si>
    <t>476545451</t>
  </si>
  <si>
    <t>Brian C Watson, Senior Data Anaylst And Coordinator</t>
  </si>
  <si>
    <t>Brian C Watson</t>
  </si>
  <si>
    <t>Brian C</t>
  </si>
  <si>
    <t>Watson</t>
  </si>
  <si>
    <t>Senior Data Anaylst And Coordinator</t>
  </si>
  <si>
    <t>476545443</t>
  </si>
  <si>
    <t>Beth A Wright-Clemente, Senior Editor And Coordinator</t>
  </si>
  <si>
    <t>Beth A Wright-Clemente</t>
  </si>
  <si>
    <t>Beth A</t>
  </si>
  <si>
    <t>Wright-Clemente</t>
  </si>
  <si>
    <t>Senior Editor And Coordinator</t>
  </si>
  <si>
    <t>476545437</t>
  </si>
  <si>
    <t>Thomas A Reale, Director Of New Media</t>
  </si>
  <si>
    <t>Thomas A Reale</t>
  </si>
  <si>
    <t>Reale</t>
  </si>
  <si>
    <t>Director Of New Media</t>
  </si>
  <si>
    <t>476545429</t>
  </si>
  <si>
    <t>Jason P Clark, It Operations Coordinator</t>
  </si>
  <si>
    <t>Jason P Clark</t>
  </si>
  <si>
    <t>Jason P</t>
  </si>
  <si>
    <t>It Operations Coordinator</t>
  </si>
  <si>
    <t>476545422</t>
  </si>
  <si>
    <t>Janet L Reilly, Committee Clerk</t>
  </si>
  <si>
    <t>Janet L Reilly</t>
  </si>
  <si>
    <t>Janet L</t>
  </si>
  <si>
    <t>Reilly</t>
  </si>
  <si>
    <t>476545417</t>
  </si>
  <si>
    <t>Andrew J. Dujack, Student Assistant</t>
  </si>
  <si>
    <t>Andrew J. Dujack</t>
  </si>
  <si>
    <t>Andrew J.</t>
  </si>
  <si>
    <t>Dujack</t>
  </si>
  <si>
    <t>Student Assistant</t>
  </si>
  <si>
    <t>476545411</t>
  </si>
  <si>
    <t>Ellen A Biggane, Principal Analyst</t>
  </si>
  <si>
    <t>Ellen A Biggane</t>
  </si>
  <si>
    <t>Ellen A</t>
  </si>
  <si>
    <t>Biggane</t>
  </si>
  <si>
    <t>476545407</t>
  </si>
  <si>
    <t>Dave L Thoman, Senior Analyst</t>
  </si>
  <si>
    <t>Dave L Thoman</t>
  </si>
  <si>
    <t>Dave L</t>
  </si>
  <si>
    <t>Thoman</t>
  </si>
  <si>
    <t>476545395</t>
  </si>
  <si>
    <t>Scott M Reif, Director Of Communications For The M</t>
  </si>
  <si>
    <t>Scott M Reif</t>
  </si>
  <si>
    <t>Scott M</t>
  </si>
  <si>
    <t>Reif</t>
  </si>
  <si>
    <t>Director Of Communications For The M</t>
  </si>
  <si>
    <t>476545387</t>
  </si>
  <si>
    <t>Tania A Lawes, Constituent Services Representative</t>
  </si>
  <si>
    <t>Tania A Lawes</t>
  </si>
  <si>
    <t>Tania A</t>
  </si>
  <si>
    <t>Lawes</t>
  </si>
  <si>
    <t>476545386</t>
  </si>
  <si>
    <t>Charles F Vaas, Principal Analyst</t>
  </si>
  <si>
    <t>Charles F Vaas</t>
  </si>
  <si>
    <t>Charles F</t>
  </si>
  <si>
    <t>Vaas</t>
  </si>
  <si>
    <t>476545385</t>
  </si>
  <si>
    <t>Sally K Fitzgerald, Executive Assistant</t>
  </si>
  <si>
    <t>Sally K Fitzgerald</t>
  </si>
  <si>
    <t>Sally K</t>
  </si>
  <si>
    <t>Fitzgerald</t>
  </si>
  <si>
    <t>476545381</t>
  </si>
  <si>
    <t>Cathryn O. Crummey, Administrative Assistant</t>
  </si>
  <si>
    <t>Cathryn O. Crummey</t>
  </si>
  <si>
    <t>Cathryn O.</t>
  </si>
  <si>
    <t>Crummey</t>
  </si>
  <si>
    <t>476545375</t>
  </si>
  <si>
    <t>Maureen F Wren, Executive Deputy Press Secretary</t>
  </si>
  <si>
    <t>Maureen F Wren</t>
  </si>
  <si>
    <t>Maureen F</t>
  </si>
  <si>
    <t>Wren</t>
  </si>
  <si>
    <t>Executive Deputy Press Secretary</t>
  </si>
  <si>
    <t>476545372</t>
  </si>
  <si>
    <t>Maria C Garcia, Community Liaison</t>
  </si>
  <si>
    <t>Maria C Garcia</t>
  </si>
  <si>
    <t>Maria C</t>
  </si>
  <si>
    <t>Garcia</t>
  </si>
  <si>
    <t>476545368</t>
  </si>
  <si>
    <t>Brendan J Boyle, Legislative Analyst</t>
  </si>
  <si>
    <t>Brendan J Boyle</t>
  </si>
  <si>
    <t>Brendan J</t>
  </si>
  <si>
    <t>Boyle</t>
  </si>
  <si>
    <t>476545364</t>
  </si>
  <si>
    <t>Margaret T. Everson, District Communications Director</t>
  </si>
  <si>
    <t>Margaret T. Everson</t>
  </si>
  <si>
    <t>Margaret T.</t>
  </si>
  <si>
    <t>Everson</t>
  </si>
  <si>
    <t>District Communications Director</t>
  </si>
  <si>
    <t>476545361</t>
  </si>
  <si>
    <t>Kristen M Thompson, Dir Of Constituent Communications</t>
  </si>
  <si>
    <t>Kristen M Thompson</t>
  </si>
  <si>
    <t>Kristen M</t>
  </si>
  <si>
    <t>Thompson</t>
  </si>
  <si>
    <t>Dir Of Constituent Communications</t>
  </si>
  <si>
    <t>476545359</t>
  </si>
  <si>
    <t>Michael S Cushing, Executive Assistant</t>
  </si>
  <si>
    <t>Executive assistant to Senator Jack Martins</t>
  </si>
  <si>
    <t>Michael S Cushing</t>
  </si>
  <si>
    <t>Cushing</t>
  </si>
  <si>
    <t>476545356</t>
  </si>
  <si>
    <t>Ann M Shaw, Legislative Initative Coordinator</t>
  </si>
  <si>
    <t>Ann M Shaw</t>
  </si>
  <si>
    <t>Ann M</t>
  </si>
  <si>
    <t>Shaw</t>
  </si>
  <si>
    <t>Legislative Initative Coordinator</t>
  </si>
  <si>
    <t>476545355</t>
  </si>
  <si>
    <t>Jennifer N. Fiorentino, Press Aide</t>
  </si>
  <si>
    <t>Jennifer N. Fiorentino</t>
  </si>
  <si>
    <t>Jennifer N.</t>
  </si>
  <si>
    <t>Fiorentino</t>
  </si>
  <si>
    <t>476545353</t>
  </si>
  <si>
    <t>Jared S Newman, Legislative Aide</t>
  </si>
  <si>
    <t>Jared S Newman</t>
  </si>
  <si>
    <t>Jared S</t>
  </si>
  <si>
    <t>Newman</t>
  </si>
  <si>
    <t>476545351</t>
  </si>
  <si>
    <t>Allison L Bradley, Principal Analyst</t>
  </si>
  <si>
    <t>Allison L Bradley</t>
  </si>
  <si>
    <t>Allison L</t>
  </si>
  <si>
    <t>Bradley</t>
  </si>
  <si>
    <t>476545346</t>
  </si>
  <si>
    <t>Tom L Lewis, Deputy Chief Staff Dir Of Operations</t>
  </si>
  <si>
    <t>Tom L Lewis</t>
  </si>
  <si>
    <t>Tom L</t>
  </si>
  <si>
    <t>Deputy Chief Staff Dir Of Operations</t>
  </si>
  <si>
    <t>476545343</t>
  </si>
  <si>
    <t>Darren L Boysen, New Media Specialist</t>
  </si>
  <si>
    <t>Darren L Boysen</t>
  </si>
  <si>
    <t>Darren L</t>
  </si>
  <si>
    <t>Boysen</t>
  </si>
  <si>
    <t>New Media Specialist</t>
  </si>
  <si>
    <t>476545335</t>
  </si>
  <si>
    <t>Suzanne Arielle. Weinstein, Senate Fellow</t>
  </si>
  <si>
    <t>Suzanne Arielle. Weinstein</t>
  </si>
  <si>
    <t>Suzanne Arielle.</t>
  </si>
  <si>
    <t>Weinstein</t>
  </si>
  <si>
    <t>476545334</t>
  </si>
  <si>
    <t>Spencer K. Chiimbwe, Senate Fellow</t>
  </si>
  <si>
    <t>Spencer K. Chiimbwe</t>
  </si>
  <si>
    <t>Spencer K.</t>
  </si>
  <si>
    <t>Chiimbwe</t>
  </si>
  <si>
    <t>476545330</t>
  </si>
  <si>
    <t>Kathy A Jeanson, Public Events Planner</t>
  </si>
  <si>
    <t>Kathy A Jeanson</t>
  </si>
  <si>
    <t>Kathy A</t>
  </si>
  <si>
    <t>Jeanson</t>
  </si>
  <si>
    <t>Public Events Planner</t>
  </si>
  <si>
    <t>476545326</t>
  </si>
  <si>
    <t>Sarah M. Berte, Senate Fellow</t>
  </si>
  <si>
    <t>Sarah M. Berte</t>
  </si>
  <si>
    <t>Sarah M.</t>
  </si>
  <si>
    <t>Berte</t>
  </si>
  <si>
    <t>476545324</t>
  </si>
  <si>
    <t>Joshua K Fitzpatrick, Chief Of Staff/Dir. Communications</t>
  </si>
  <si>
    <t>fitzpatr@nysenate.gov</t>
  </si>
  <si>
    <t>Joshua K Fitzpatrick</t>
  </si>
  <si>
    <t>Joshua K</t>
  </si>
  <si>
    <t>Fitzpatrick</t>
  </si>
  <si>
    <t>476545317</t>
  </si>
  <si>
    <t>Cortne A Johnson, Administrative Assistant/Scheduler</t>
  </si>
  <si>
    <t>stewartcousinsschedule@gmail.com</t>
  </si>
  <si>
    <t>Cortne A Johnson</t>
  </si>
  <si>
    <t>Cortne A</t>
  </si>
  <si>
    <t>Administrative Assistant/Scheduler</t>
  </si>
  <si>
    <t>476545314</t>
  </si>
  <si>
    <t>Daniel F Casale, Constituent Services Representative</t>
  </si>
  <si>
    <t>Daniel F Casale</t>
  </si>
  <si>
    <t>Casale</t>
  </si>
  <si>
    <t>476545305</t>
  </si>
  <si>
    <t>Radhames A. Lopez, Special Assistant</t>
  </si>
  <si>
    <t>Radhames A. Lopez</t>
  </si>
  <si>
    <t>Radhames A.</t>
  </si>
  <si>
    <t>476545302</t>
  </si>
  <si>
    <t>Thomas A Dellanno, Assistant Community Liaison</t>
  </si>
  <si>
    <t>Thomas A Dellanno</t>
  </si>
  <si>
    <t>Dellanno</t>
  </si>
  <si>
    <t>476545296</t>
  </si>
  <si>
    <t>Nurys B Deoleo, Senior Advisor</t>
  </si>
  <si>
    <t>Nurys B Deoleo</t>
  </si>
  <si>
    <t>Nurys B</t>
  </si>
  <si>
    <t>Deoleo</t>
  </si>
  <si>
    <t>476545290</t>
  </si>
  <si>
    <t>Patricia Mccabe, Special Assistant</t>
  </si>
  <si>
    <t>pmmcabe@nysenate.gov</t>
  </si>
  <si>
    <t>Patricia Mccabe</t>
  </si>
  <si>
    <t>Patricia</t>
  </si>
  <si>
    <t>Mccabe</t>
  </si>
  <si>
    <t>476545289</t>
  </si>
  <si>
    <t>Daniel B Charbonneau, Legislative Director</t>
  </si>
  <si>
    <t>518 455-5828</t>
  </si>
  <si>
    <t>Daniel B Charbonneau</t>
  </si>
  <si>
    <t>Daniel B</t>
  </si>
  <si>
    <t>Charbonneau</t>
  </si>
  <si>
    <t>476545286</t>
  </si>
  <si>
    <t>Betty Jean. Gutbrodt, Lca Press Assistant</t>
  </si>
  <si>
    <t>Betty Jean. Gutbrodt</t>
  </si>
  <si>
    <t>Betty Jean.</t>
  </si>
  <si>
    <t>Gutbrodt</t>
  </si>
  <si>
    <t>476545275</t>
  </si>
  <si>
    <t>Xavier R. Skeeter, Messenger Apprentice</t>
  </si>
  <si>
    <t>Xavier R. Skeeter</t>
  </si>
  <si>
    <t>Xavier R.</t>
  </si>
  <si>
    <t>Skeeter</t>
  </si>
  <si>
    <t>Messenger Apprentice</t>
  </si>
  <si>
    <t>476545266</t>
  </si>
  <si>
    <t>Colin F Sauvigne, Legislative Assistant</t>
  </si>
  <si>
    <t>Colin F Sauvigne</t>
  </si>
  <si>
    <t>Colin F</t>
  </si>
  <si>
    <t>Sauvigne</t>
  </si>
  <si>
    <t>476545265</t>
  </si>
  <si>
    <t>William J Faulkner, Messenger</t>
  </si>
  <si>
    <t>William J Faulkner</t>
  </si>
  <si>
    <t>Faulkner</t>
  </si>
  <si>
    <t>476545258</t>
  </si>
  <si>
    <t>Barbara C Donno, Director Of District Ofce Operations</t>
  </si>
  <si>
    <t>Barbara C Donno</t>
  </si>
  <si>
    <t>Barbara C</t>
  </si>
  <si>
    <t>Donno</t>
  </si>
  <si>
    <t>Director Of District Ofce Operations</t>
  </si>
  <si>
    <t>476545257</t>
  </si>
  <si>
    <t>William D Crowe, Messenger</t>
  </si>
  <si>
    <t>William D Crowe</t>
  </si>
  <si>
    <t>William D</t>
  </si>
  <si>
    <t>Crowe</t>
  </si>
  <si>
    <t>476545246</t>
  </si>
  <si>
    <t>William B Gerard, Messenger</t>
  </si>
  <si>
    <t>William B Gerard</t>
  </si>
  <si>
    <t>William B</t>
  </si>
  <si>
    <t>Gerard</t>
  </si>
  <si>
    <t>476545234</t>
  </si>
  <si>
    <t>Valerie J Zeh, Messenger</t>
  </si>
  <si>
    <t>Valerie J Zeh</t>
  </si>
  <si>
    <t>Valerie J</t>
  </si>
  <si>
    <t>Zeh</t>
  </si>
  <si>
    <t>476545223</t>
  </si>
  <si>
    <t>Rebecca J. Ruscito, Senate Fellow</t>
  </si>
  <si>
    <t>Rebecca J. Ruscito</t>
  </si>
  <si>
    <t>Rebecca J.</t>
  </si>
  <si>
    <t>Ruscito</t>
  </si>
  <si>
    <t>476545219</t>
  </si>
  <si>
    <t>Stuart E. Nisbett, Community Liaison/special Assistant</t>
  </si>
  <si>
    <t>Stuart E. Nisbett</t>
  </si>
  <si>
    <t>Stuart E.</t>
  </si>
  <si>
    <t>Nisbett</t>
  </si>
  <si>
    <t>Community Liaison/special Assistant</t>
  </si>
  <si>
    <t>476545208</t>
  </si>
  <si>
    <t>Philippe-Edner Apostol-Marius, Senate Fellow</t>
  </si>
  <si>
    <t>Philippe-Edner Apostol-Marius</t>
  </si>
  <si>
    <t>Philippe-edner</t>
  </si>
  <si>
    <t>Marius</t>
  </si>
  <si>
    <t>476545207</t>
  </si>
  <si>
    <t>Sarana G Purcell, Deputy Chief Of Staff</t>
  </si>
  <si>
    <t>Sarana G Purcell</t>
  </si>
  <si>
    <t>Sarana G</t>
  </si>
  <si>
    <t>476545200</t>
  </si>
  <si>
    <t>Owen D. Reilly, Senate Fellow</t>
  </si>
  <si>
    <t>Owen D. Reilly</t>
  </si>
  <si>
    <t>Owen D.</t>
  </si>
  <si>
    <t>476545198</t>
  </si>
  <si>
    <t>Jose A. Acosta, Press Director</t>
  </si>
  <si>
    <t>Jose A. Acosta</t>
  </si>
  <si>
    <t>Jose A.</t>
  </si>
  <si>
    <t>Acosta</t>
  </si>
  <si>
    <t>Press Director</t>
  </si>
  <si>
    <t>476545190</t>
  </si>
  <si>
    <t>Reuven Lipkind, Constituent Services Director</t>
  </si>
  <si>
    <t>Reuven Lipkind</t>
  </si>
  <si>
    <t>Reuven</t>
  </si>
  <si>
    <t>Lipkind</t>
  </si>
  <si>
    <t>Constituent Services Director</t>
  </si>
  <si>
    <t>476545189</t>
  </si>
  <si>
    <t>Elizabeth Lorris Ritter, Community Liaison</t>
  </si>
  <si>
    <t>Elizabeth Lorris Ritter</t>
  </si>
  <si>
    <t>Elizabeth Lorris</t>
  </si>
  <si>
    <t>Ritter</t>
  </si>
  <si>
    <t>476545182</t>
  </si>
  <si>
    <t>Kevin T Gannon, Legislative Budget Analyst</t>
  </si>
  <si>
    <t>Kevin T Gannon</t>
  </si>
  <si>
    <t>Kevin T</t>
  </si>
  <si>
    <t>Gannon</t>
  </si>
  <si>
    <t>476545177</t>
  </si>
  <si>
    <t>Jonathan L Harkavy, Legislative Director</t>
  </si>
  <si>
    <t>harkavy@nysenate.gov</t>
  </si>
  <si>
    <t>Jonathan L Harkavy</t>
  </si>
  <si>
    <t>Harkavy</t>
  </si>
  <si>
    <t>476545173</t>
  </si>
  <si>
    <t>David Baily, Deputy District Director</t>
  </si>
  <si>
    <t>David Baily</t>
  </si>
  <si>
    <t>Baily</t>
  </si>
  <si>
    <t>Deputy District Director</t>
  </si>
  <si>
    <t>476545168</t>
  </si>
  <si>
    <t>Kelly H Hendricken, Director Higher Education Committee</t>
  </si>
  <si>
    <t>Kelly H Hendricken</t>
  </si>
  <si>
    <t>Kelly H</t>
  </si>
  <si>
    <t>Hendricken</t>
  </si>
  <si>
    <t>Director Higher Education Committee</t>
  </si>
  <si>
    <t>476545167</t>
  </si>
  <si>
    <t>Kristi D Porth, Scheduler</t>
  </si>
  <si>
    <t>nyssenatekp@yahoo.com</t>
  </si>
  <si>
    <t>Kristi D Porth</t>
  </si>
  <si>
    <t>Kristi D</t>
  </si>
  <si>
    <t>Porth</t>
  </si>
  <si>
    <t>476545164</t>
  </si>
  <si>
    <t>Jarvis L Houston, Chief Of Staff</t>
  </si>
  <si>
    <t>houston@nysenate.gov</t>
  </si>
  <si>
    <t>Jarvis L Houston</t>
  </si>
  <si>
    <t>Jarvis L</t>
  </si>
  <si>
    <t>Houston</t>
  </si>
  <si>
    <t>476545162</t>
  </si>
  <si>
    <t>Gregory D Pratt, Deputy Finance Director</t>
  </si>
  <si>
    <t>gpratt@nysenate.gov</t>
  </si>
  <si>
    <t>(518) 455-3328</t>
  </si>
  <si>
    <t>Gregory D Pratt</t>
  </si>
  <si>
    <t>Gregory D</t>
  </si>
  <si>
    <t>Deputy Finance Director</t>
  </si>
  <si>
    <t>476545161</t>
  </si>
  <si>
    <t>Janet K Kash, Communications Director</t>
  </si>
  <si>
    <t>Janet K Kash</t>
  </si>
  <si>
    <t>Janet K</t>
  </si>
  <si>
    <t>Kash</t>
  </si>
  <si>
    <t>476545156</t>
  </si>
  <si>
    <t>Jacob Eisdorfer, Community Liaison</t>
  </si>
  <si>
    <t>Jacob Eisdorfer</t>
  </si>
  <si>
    <t>Jacob</t>
  </si>
  <si>
    <t>Eisdorfer</t>
  </si>
  <si>
    <t>476545149</t>
  </si>
  <si>
    <t>Eva Grech, Community Liaison</t>
  </si>
  <si>
    <t>Eva Grech</t>
  </si>
  <si>
    <t>Eva</t>
  </si>
  <si>
    <t>Grech</t>
  </si>
  <si>
    <t>476545148</t>
  </si>
  <si>
    <t>Diana F. Lee, Senate Fellow</t>
  </si>
  <si>
    <t>Diana F. Lee</t>
  </si>
  <si>
    <t>Diana F.</t>
  </si>
  <si>
    <t>Lee</t>
  </si>
  <si>
    <t>476545146</t>
  </si>
  <si>
    <t>Geniene P Moore, Deputy Events Coordinator</t>
  </si>
  <si>
    <t>Geniene P Moore</t>
  </si>
  <si>
    <t>Geniene P</t>
  </si>
  <si>
    <t>Deputy Events Coordinator</t>
  </si>
  <si>
    <t>476545140</t>
  </si>
  <si>
    <t>Timothy P Ragazzo, Director Of Operations &amp; Legislation</t>
  </si>
  <si>
    <t>ragazzo@nysenate.gov</t>
  </si>
  <si>
    <t>Timothy P Ragazzo</t>
  </si>
  <si>
    <t>Timothy P</t>
  </si>
  <si>
    <t>Ragazzo</t>
  </si>
  <si>
    <t>Director Of Operations &amp; Legislation</t>
  </si>
  <si>
    <t>476545139</t>
  </si>
  <si>
    <t>Deirdre R. Barthel, Senate Fellow</t>
  </si>
  <si>
    <t>Deirdre R. Barthel</t>
  </si>
  <si>
    <t>Deirdre R.</t>
  </si>
  <si>
    <t>Barthel</t>
  </si>
  <si>
    <t>476545137</t>
  </si>
  <si>
    <t>Paula M Kosiorek, Office Manager</t>
  </si>
  <si>
    <t>Paula M Kosiorek</t>
  </si>
  <si>
    <t>Paula M</t>
  </si>
  <si>
    <t>Kosiorek</t>
  </si>
  <si>
    <t>476545130</t>
  </si>
  <si>
    <t>Brian M. Levine, Senate Fellow</t>
  </si>
  <si>
    <t>Brian M. Levine</t>
  </si>
  <si>
    <t>Brian M.</t>
  </si>
  <si>
    <t>Levine</t>
  </si>
  <si>
    <t>476545127</t>
  </si>
  <si>
    <t>Sharon M Forkeutis, Messenger</t>
  </si>
  <si>
    <t>Sharon M Forkeutis</t>
  </si>
  <si>
    <t>Sharon M</t>
  </si>
  <si>
    <t>Forkeutis</t>
  </si>
  <si>
    <t>476545121</t>
  </si>
  <si>
    <t>Jake A. Waters, Community Liaison</t>
  </si>
  <si>
    <t>Jake A. Waters</t>
  </si>
  <si>
    <t>Jake A.</t>
  </si>
  <si>
    <t>Waters</t>
  </si>
  <si>
    <t>476545117</t>
  </si>
  <si>
    <t>Allison J Gold, Assistant Counsel</t>
  </si>
  <si>
    <t>(518) 455-2481</t>
  </si>
  <si>
    <t>Health &amp; Mental Hygiene/Human Services; Health, Medicaid</t>
  </si>
  <si>
    <t>Allison J Gold</t>
  </si>
  <si>
    <t>Allison J</t>
  </si>
  <si>
    <t>Gold</t>
  </si>
  <si>
    <t>476545115</t>
  </si>
  <si>
    <t>Robert B Desieno, Messenger</t>
  </si>
  <si>
    <t>Robert B Desieno</t>
  </si>
  <si>
    <t>Robert B</t>
  </si>
  <si>
    <t>Desieno</t>
  </si>
  <si>
    <t>476545113</t>
  </si>
  <si>
    <t>Susan M Ryan, Senior Executive Assistant</t>
  </si>
  <si>
    <t>Susan M Ryan</t>
  </si>
  <si>
    <t>Ryan</t>
  </si>
  <si>
    <t>Senior Executive Assistant</t>
  </si>
  <si>
    <t>476545108</t>
  </si>
  <si>
    <t>Patrick M O'Hara, Messenger</t>
  </si>
  <si>
    <t>Patrick M O'Hara</t>
  </si>
  <si>
    <t>Patrick M</t>
  </si>
  <si>
    <t>O'Hara</t>
  </si>
  <si>
    <t>476545106</t>
  </si>
  <si>
    <t>Nancy F. Comley, Messenger</t>
  </si>
  <si>
    <t>Nancy F. Comley</t>
  </si>
  <si>
    <t>Nancy F.</t>
  </si>
  <si>
    <t>Comley</t>
  </si>
  <si>
    <t>476545094</t>
  </si>
  <si>
    <t>Michelle L Daly, Messenger</t>
  </si>
  <si>
    <t>Michelle L Daly</t>
  </si>
  <si>
    <t>Michelle L</t>
  </si>
  <si>
    <t>Daly</t>
  </si>
  <si>
    <t>476545086</t>
  </si>
  <si>
    <t>Michael A Cohen, Messenger</t>
  </si>
  <si>
    <t>Michael A Cohen</t>
  </si>
  <si>
    <t>Cohen</t>
  </si>
  <si>
    <t>476545077</t>
  </si>
  <si>
    <t>Marquez R. Burns, Messenger Apprentice</t>
  </si>
  <si>
    <t>Marquez R. Burns</t>
  </si>
  <si>
    <t>Marquez R.</t>
  </si>
  <si>
    <t>476545070</t>
  </si>
  <si>
    <t>Frank X Allkofer, Constituent Relations Aide</t>
  </si>
  <si>
    <t>Frank X Allkofer</t>
  </si>
  <si>
    <t>Frank X</t>
  </si>
  <si>
    <t>Allkofer</t>
  </si>
  <si>
    <t>476545059</t>
  </si>
  <si>
    <t>Benjamin C Azinge, Community Liaison</t>
  </si>
  <si>
    <t>Benjamin C Azinge</t>
  </si>
  <si>
    <t>Benjamin C</t>
  </si>
  <si>
    <t>Azinge</t>
  </si>
  <si>
    <t>476545056</t>
  </si>
  <si>
    <t>Marcus L Gagnon, Messenger</t>
  </si>
  <si>
    <t>Marcus L Gagnon</t>
  </si>
  <si>
    <t>Marcus L</t>
  </si>
  <si>
    <t>Gagnon</t>
  </si>
  <si>
    <t>476545055</t>
  </si>
  <si>
    <t>Anne Rhea L Smith, Director Of Special Events Diversity</t>
  </si>
  <si>
    <t>Anne Rhea L Smith</t>
  </si>
  <si>
    <t>Anne Rhea L</t>
  </si>
  <si>
    <t>Director Of Special Events Diversity</t>
  </si>
  <si>
    <t>476545054</t>
  </si>
  <si>
    <t>Kimberly A Lapp, Messenger</t>
  </si>
  <si>
    <t>Kimberly A Lapp</t>
  </si>
  <si>
    <t>Kimberly A</t>
  </si>
  <si>
    <t>Lapp</t>
  </si>
  <si>
    <t>476545050</t>
  </si>
  <si>
    <t>Shelly K Darcangelo, Deputy Director Of Constituent Serv.</t>
  </si>
  <si>
    <t>Shelly K Darcangelo</t>
  </si>
  <si>
    <t>Shelly K</t>
  </si>
  <si>
    <t>Darcangelo</t>
  </si>
  <si>
    <t>Deputy Director Of Constituent Serv.</t>
  </si>
  <si>
    <t>476545048</t>
  </si>
  <si>
    <t>Kevin T Kather, Dir. Legislative Messenger Service</t>
  </si>
  <si>
    <t>Kevin T Kather</t>
  </si>
  <si>
    <t>Kather</t>
  </si>
  <si>
    <t>Dir. Legislative Messenger Service</t>
  </si>
  <si>
    <t>476545040</t>
  </si>
  <si>
    <t>Rocco A Laduca, Communications Director</t>
  </si>
  <si>
    <t>laduca@nysenate.gov</t>
  </si>
  <si>
    <t>Rocco A Laduca</t>
  </si>
  <si>
    <t>Rocco A</t>
  </si>
  <si>
    <t>Laduca</t>
  </si>
  <si>
    <t>476545039</t>
  </si>
  <si>
    <t>William Moody, Senior Network Engineer</t>
  </si>
  <si>
    <t>William Moody</t>
  </si>
  <si>
    <t>William</t>
  </si>
  <si>
    <t>Moody</t>
  </si>
  <si>
    <t>Senior Network Engineer</t>
  </si>
  <si>
    <t>476545035</t>
  </si>
  <si>
    <t>Kathy A O'Brien, Messenger Coordinator</t>
  </si>
  <si>
    <t>Kathy A O'Brien</t>
  </si>
  <si>
    <t>O'Brien</t>
  </si>
  <si>
    <t>Messenger Coordinator</t>
  </si>
  <si>
    <t>476545033</t>
  </si>
  <si>
    <t>Richard A Miller, Correspondence Specialist</t>
  </si>
  <si>
    <t>Richard A Miller</t>
  </si>
  <si>
    <t>Richard A</t>
  </si>
  <si>
    <t>Correspondence Specialist</t>
  </si>
  <si>
    <t>476545030</t>
  </si>
  <si>
    <t>William M. Loss, Manager Of Data Processing</t>
  </si>
  <si>
    <t>William M. Loss</t>
  </si>
  <si>
    <t>William M.</t>
  </si>
  <si>
    <t>Loss</t>
  </si>
  <si>
    <t>Manager Of Data Processing</t>
  </si>
  <si>
    <t>476545028</t>
  </si>
  <si>
    <t>Kathleen A Schleich, Messenger</t>
  </si>
  <si>
    <t>Kathleen A Schleich</t>
  </si>
  <si>
    <t>Kathleen A</t>
  </si>
  <si>
    <t>Schleich</t>
  </si>
  <si>
    <t>476545023</t>
  </si>
  <si>
    <t>Rayan S Aguam, Director Of Research Community Activ</t>
  </si>
  <si>
    <t>Rayan S Aguam</t>
  </si>
  <si>
    <t>Rayan S</t>
  </si>
  <si>
    <t>Aguam</t>
  </si>
  <si>
    <t>Director Of Research Community Activ</t>
  </si>
  <si>
    <t>476545022</t>
  </si>
  <si>
    <t>Scott J Walsh, Senior Office Support Representative</t>
  </si>
  <si>
    <t>Scott J Walsh</t>
  </si>
  <si>
    <t>Walsh</t>
  </si>
  <si>
    <t>Senior Office Support Representative</t>
  </si>
  <si>
    <t>476545019</t>
  </si>
  <si>
    <t>Susan K Mcmahon, Secretary</t>
  </si>
  <si>
    <t>Susan K Mcmahon</t>
  </si>
  <si>
    <t>Mcmahon</t>
  </si>
  <si>
    <t>476545017</t>
  </si>
  <si>
    <t>Deanna L Stafford, Dir. Of Const. Serv. Commun. Relat</t>
  </si>
  <si>
    <t>Deanna L Stafford</t>
  </si>
  <si>
    <t>Deanna L</t>
  </si>
  <si>
    <t>Stafford</t>
  </si>
  <si>
    <t>Dir. Of Const. Serv. Commun. Relat</t>
  </si>
  <si>
    <t>476545012</t>
  </si>
  <si>
    <t>Josefina C Rodriguez, Office Assistant</t>
  </si>
  <si>
    <t>Josefina C Rodriguez</t>
  </si>
  <si>
    <t>Josefina C</t>
  </si>
  <si>
    <t>476545009</t>
  </si>
  <si>
    <t>Ryan T Blair, Digital Director</t>
  </si>
  <si>
    <t>Ryan T Blair</t>
  </si>
  <si>
    <t>Ryan T</t>
  </si>
  <si>
    <t>Blair</t>
  </si>
  <si>
    <t>Digital Director</t>
  </si>
  <si>
    <t>476545007</t>
  </si>
  <si>
    <t>Patricia A Crotty, Administrative Assistant</t>
  </si>
  <si>
    <t>Patricia A Crotty</t>
  </si>
  <si>
    <t>Patricia A</t>
  </si>
  <si>
    <t>Crotty</t>
  </si>
  <si>
    <t>476545006</t>
  </si>
  <si>
    <t>Daniel P Hogle, Director Of Community Affairs</t>
  </si>
  <si>
    <t>Daniel P Hogle</t>
  </si>
  <si>
    <t>Hogle</t>
  </si>
  <si>
    <t>476545001</t>
  </si>
  <si>
    <t>Michael S Ostrander, Special Assnt To Secy Of The Senate</t>
  </si>
  <si>
    <t>Michael S Ostrander</t>
  </si>
  <si>
    <t>Ostrander</t>
  </si>
  <si>
    <t>Special Assnt To Secy Of The Senate</t>
  </si>
  <si>
    <t>476544998</t>
  </si>
  <si>
    <t>Aneiry D. Batista, Chief Of Staff</t>
  </si>
  <si>
    <t>Aneiry D. Batista</t>
  </si>
  <si>
    <t>Aneiry D.</t>
  </si>
  <si>
    <t>Batista</t>
  </si>
  <si>
    <t>476544996</t>
  </si>
  <si>
    <t>Mary E Sack, Deputy Executive Assistant</t>
  </si>
  <si>
    <t>Mary E Sack</t>
  </si>
  <si>
    <t>Mary E</t>
  </si>
  <si>
    <t>Sack</t>
  </si>
  <si>
    <t>Deputy Executive Assistant</t>
  </si>
  <si>
    <t>476544990</t>
  </si>
  <si>
    <t>Roseanna C Grimaldi, Office Support Representative</t>
  </si>
  <si>
    <t>Roseanna C Grimaldi</t>
  </si>
  <si>
    <t>Roseanna C</t>
  </si>
  <si>
    <t>Grimaldi</t>
  </si>
  <si>
    <t>476544988</t>
  </si>
  <si>
    <t>Maria E Grenci, Administrative Assistant</t>
  </si>
  <si>
    <t>Maria E Grenci</t>
  </si>
  <si>
    <t>Maria E</t>
  </si>
  <si>
    <t>Grenci</t>
  </si>
  <si>
    <t>476544983</t>
  </si>
  <si>
    <t>Robert K Reed, Supv Systems Programming</t>
  </si>
  <si>
    <t>Robert K Reed</t>
  </si>
  <si>
    <t>Robert K</t>
  </si>
  <si>
    <t>Reed</t>
  </si>
  <si>
    <t>Supv Systems Programming</t>
  </si>
  <si>
    <t>476544981</t>
  </si>
  <si>
    <t>Leslie E King, Executive Assistant</t>
  </si>
  <si>
    <t>Leslie E King</t>
  </si>
  <si>
    <t>Leslie E</t>
  </si>
  <si>
    <t>476544976</t>
  </si>
  <si>
    <t>Paul J Bombard, Technical Support Supervisor</t>
  </si>
  <si>
    <t>Paul J Bombard</t>
  </si>
  <si>
    <t>Paul J</t>
  </si>
  <si>
    <t>Bombard</t>
  </si>
  <si>
    <t>Technical Support Supervisor</t>
  </si>
  <si>
    <t>476544974</t>
  </si>
  <si>
    <t>Vishnu R. Mahadeo, Community Liaison</t>
  </si>
  <si>
    <t>Vishnu R. Mahadeo</t>
  </si>
  <si>
    <t>Vishnu R.</t>
  </si>
  <si>
    <t>Mahadeo</t>
  </si>
  <si>
    <t>476544968</t>
  </si>
  <si>
    <t>John C. Cook, Intern</t>
  </si>
  <si>
    <t>John C. Cook</t>
  </si>
  <si>
    <t>476544967</t>
  </si>
  <si>
    <t>Patrick K Cushing, Technical Support Representative</t>
  </si>
  <si>
    <t>Patrick K Cushing</t>
  </si>
  <si>
    <t>Patrick K</t>
  </si>
  <si>
    <t>Technical Support Representative</t>
  </si>
  <si>
    <t>476544965</t>
  </si>
  <si>
    <t>Michael J. Gray Ii, Legislative Director</t>
  </si>
  <si>
    <t>Michael J. Gray Ii</t>
  </si>
  <si>
    <t>Gray Ii</t>
  </si>
  <si>
    <t>476544961</t>
  </si>
  <si>
    <t>Mary L Clouse, Manager Of Security &amp; Documentation</t>
  </si>
  <si>
    <t>Mary L Clouse</t>
  </si>
  <si>
    <t>Mary L</t>
  </si>
  <si>
    <t>Clouse</t>
  </si>
  <si>
    <t>Manager Of Security &amp; Documentation</t>
  </si>
  <si>
    <t>476544958</t>
  </si>
  <si>
    <t>Jo Ann V Requate, Executive Assistant</t>
  </si>
  <si>
    <t>Jo Ann V Requate</t>
  </si>
  <si>
    <t>Jo Ann V</t>
  </si>
  <si>
    <t>Requate</t>
  </si>
  <si>
    <t>476544956</t>
  </si>
  <si>
    <t>Kevin Jean Baptiste, Constituent Liaison</t>
  </si>
  <si>
    <t>Kevin Jean Baptiste</t>
  </si>
  <si>
    <t>Kevin</t>
  </si>
  <si>
    <t>Jean Baptiste</t>
  </si>
  <si>
    <t>476544955</t>
  </si>
  <si>
    <t>Dianne L Byron-Schneider, Executive Assistant</t>
  </si>
  <si>
    <t>Dianne L Byron-Schneider</t>
  </si>
  <si>
    <t>Dianne L</t>
  </si>
  <si>
    <t>Byron-Schneider</t>
  </si>
  <si>
    <t>476544947</t>
  </si>
  <si>
    <t>Martin E Moore, Assistant Technical Support Supv.</t>
  </si>
  <si>
    <t>Martin E Moore</t>
  </si>
  <si>
    <t>Martin E</t>
  </si>
  <si>
    <t>Assistant Technical Support Supv.</t>
  </si>
  <si>
    <t>476544945</t>
  </si>
  <si>
    <t>Carolyn M Reisinger, Correspondence Specialist</t>
  </si>
  <si>
    <t>Carolyn M Reisinger</t>
  </si>
  <si>
    <t>Carolyn M</t>
  </si>
  <si>
    <t>Reisinger</t>
  </si>
  <si>
    <t>476544934</t>
  </si>
  <si>
    <t>Katherine A Griffin, Messenger</t>
  </si>
  <si>
    <t>Katherine A Griffin</t>
  </si>
  <si>
    <t>Katherine A</t>
  </si>
  <si>
    <t>476544930</t>
  </si>
  <si>
    <t>Jeffrey T Degironimo, Legislative Analyst</t>
  </si>
  <si>
    <t>518 455-4131</t>
  </si>
  <si>
    <t>Jeffrey T Degironimo</t>
  </si>
  <si>
    <t>Jeffrey T</t>
  </si>
  <si>
    <t>Degironimo</t>
  </si>
  <si>
    <t>476544929</t>
  </si>
  <si>
    <t>Amanda K Talham, Employee Benefits Assistant</t>
  </si>
  <si>
    <t>Amanda K Talham</t>
  </si>
  <si>
    <t>Amanda K</t>
  </si>
  <si>
    <t>Talham</t>
  </si>
  <si>
    <t>Employee Benefits Assistant</t>
  </si>
  <si>
    <t>476544927</t>
  </si>
  <si>
    <t>Kadija S Oliver, Messenger Coordinator</t>
  </si>
  <si>
    <t>Kadija S Oliver</t>
  </si>
  <si>
    <t>Kadija S</t>
  </si>
  <si>
    <t>Oliver</t>
  </si>
  <si>
    <t>476544923</t>
  </si>
  <si>
    <t>Leonard I Goodkin, Press Officer</t>
  </si>
  <si>
    <t>Minority Office Of Communications, Central Staff Office, Senate</t>
  </si>
  <si>
    <t>Leonard I Goodkin</t>
  </si>
  <si>
    <t>Leonard I</t>
  </si>
  <si>
    <t>Goodkin</t>
  </si>
  <si>
    <t>Press Officer</t>
  </si>
  <si>
    <t>476544918</t>
  </si>
  <si>
    <t>Greta G Amodeo, Messenger</t>
  </si>
  <si>
    <t>Greta G Amodeo</t>
  </si>
  <si>
    <t>Greta G</t>
  </si>
  <si>
    <t>Amodeo</t>
  </si>
  <si>
    <t>476544913</t>
  </si>
  <si>
    <t>Francis M Rotundo, Messenger</t>
  </si>
  <si>
    <t>Francis M Rotundo</t>
  </si>
  <si>
    <t>Francis M</t>
  </si>
  <si>
    <t>Rotundo</t>
  </si>
  <si>
    <t>476544907</t>
  </si>
  <si>
    <t>Halie J Meyers, Chief Of Staff</t>
  </si>
  <si>
    <t>#### [Constituent Liaison - Immigrant and Foreign Affairs](https://www.linkedin.com/title/constituent-liaison-immigrant-and-foreign-affairs?trk=mprofile_title), **[United States Senate](https://www.linkedin.com/company/4560?trk=prof-exp-company-name)**
May 2012 – December 2014 (2 years 8 months) New York, New York
#### [Staffer](https://www.linkedin.com/title/staffer?trk=mprofile_title), **[New York City Council](https://www.linkedin.com/company/2903?trk=prof-exp-company-name)**
October 2011 – May 2012 (8 months)
[Deputy Director of Immigration](https://www.linkedin.com/title/deputy-director-of-immigration?trk=mprofile_title), **[U.S. House of Representatives](https://www.linkedin.com/company/3921?trk=prof-exp-company-name)**
August 2010 – September 2011 (1 year 2 months) Kew Gardens, New York
#### [Senior District Representative](https://www.linkedin.com/title/senior-district-representative?trk=mprofile_title), **[New York State Assembly](https://www.linkedin.com/company/301215?trk=prof-exp-company-name)**
February 2010 – August 2010 (7 months) Forest Hills, New York</t>
  </si>
  <si>
    <t>https://www.linkedin.com/in/halie-meyers-056261a5</t>
  </si>
  <si>
    <t>meyers@nysenate.gov</t>
  </si>
  <si>
    <t>516 431-0500</t>
  </si>
  <si>
    <t>Halie J Meyers</t>
  </si>
  <si>
    <t>Halie J</t>
  </si>
  <si>
    <t>Meyers</t>
  </si>
  <si>
    <t>476544904</t>
  </si>
  <si>
    <t>Daniel O. Benes, Messenger</t>
  </si>
  <si>
    <t>Daniel O. Benes</t>
  </si>
  <si>
    <t>Daniel O.</t>
  </si>
  <si>
    <t>Benes</t>
  </si>
  <si>
    <t>476544900</t>
  </si>
  <si>
    <t>Brian D Kelly, Senior Associate</t>
  </si>
  <si>
    <t>Formerly worked for Kevin A. Cahill, Office of Assemblymember, Assembly Personal Staff Office</t>
  </si>
  <si>
    <t>845 338-9610</t>
  </si>
  <si>
    <t>Brian D Kelly</t>
  </si>
  <si>
    <t>Senior Associate</t>
  </si>
  <si>
    <t>476544890</t>
  </si>
  <si>
    <t>Beth A Bonesteel, Assistant Director</t>
  </si>
  <si>
    <t>Beth A Bonesteel</t>
  </si>
  <si>
    <t>Bonesteel</t>
  </si>
  <si>
    <t>476544889</t>
  </si>
  <si>
    <t>Barbara Mcdonald, Messenger Coordinator</t>
  </si>
  <si>
    <t>Barbara Mcdonald</t>
  </si>
  <si>
    <t>Barbara</t>
  </si>
  <si>
    <t>Mcdonald</t>
  </si>
  <si>
    <t>476544882</t>
  </si>
  <si>
    <t>Barbara H Wojtowicz, Messenger</t>
  </si>
  <si>
    <t>Barbara H Wojtowicz</t>
  </si>
  <si>
    <t>Barbara H</t>
  </si>
  <si>
    <t>Wojtowicz</t>
  </si>
  <si>
    <t>476544874</t>
  </si>
  <si>
    <t>Vincent P Rossetti, Legislative Analyst</t>
  </si>
  <si>
    <t>Kevin Cahill, Assemblymember</t>
  </si>
  <si>
    <t>rossettiv323@gmail.com</t>
  </si>
  <si>
    <t>518 455-4436</t>
  </si>
  <si>
    <t>(518) 455-2494</t>
  </si>
  <si>
    <t>Counsel/program and Finance; Aging, Cities Cultural Affairs</t>
  </si>
  <si>
    <t>Vincent P Rossetti</t>
  </si>
  <si>
    <t>Vincent P</t>
  </si>
  <si>
    <t>Rossetti</t>
  </si>
  <si>
    <t>476544872</t>
  </si>
  <si>
    <t>Adam S Denenberg, Messenger Coordinator</t>
  </si>
  <si>
    <t>Adam S Denenberg</t>
  </si>
  <si>
    <t>Adam S</t>
  </si>
  <si>
    <t>Denenberg</t>
  </si>
  <si>
    <t>476544866</t>
  </si>
  <si>
    <t>Suzanne E Rohrer, Administrative Assistant</t>
  </si>
  <si>
    <t>Legislative Library, Central Staff Office, Senate</t>
  </si>
  <si>
    <t>Suzanne E Rohrer</t>
  </si>
  <si>
    <t>Suzanne E</t>
  </si>
  <si>
    <t>Rohrer</t>
  </si>
  <si>
    <t>476544860</t>
  </si>
  <si>
    <t>Priscilla Carrow, Depty Dir Of Community Relations</t>
  </si>
  <si>
    <t>Priscilla Carrow</t>
  </si>
  <si>
    <t>Priscilla</t>
  </si>
  <si>
    <t>Carrow</t>
  </si>
  <si>
    <t>Depty Dir Of Community Relations</t>
  </si>
  <si>
    <t>476544852</t>
  </si>
  <si>
    <t>Annmarie Costella, Communications Director</t>
  </si>
  <si>
    <t>Annmarie Costella</t>
  </si>
  <si>
    <t>Costella</t>
  </si>
  <si>
    <t>476544850</t>
  </si>
  <si>
    <t>Stephen L Gersztoff, Law Librarian</t>
  </si>
  <si>
    <t>Stephen L Gersztoff</t>
  </si>
  <si>
    <t>Stephen L</t>
  </si>
  <si>
    <t>Gersztoff</t>
  </si>
  <si>
    <t>Law Librarian</t>
  </si>
  <si>
    <t>476544848</t>
  </si>
  <si>
    <t>Maria T Peterson, Office Manager</t>
  </si>
  <si>
    <t>Maria T Peterson</t>
  </si>
  <si>
    <t>Maria T</t>
  </si>
  <si>
    <t>476544843</t>
  </si>
  <si>
    <t>Natalie A Bernardi, Committee Counsel/Director</t>
  </si>
  <si>
    <t>James L Seward, Senator</t>
  </si>
  <si>
    <t>James L Seward, Office of Senator, Personal Staff Office, Senate</t>
  </si>
  <si>
    <t>Natalie A Bernardi</t>
  </si>
  <si>
    <t>Natalie A</t>
  </si>
  <si>
    <t>Bernardi</t>
  </si>
  <si>
    <t>Committee Counsel/Director</t>
  </si>
  <si>
    <t>476544842</t>
  </si>
  <si>
    <t>Kate S Balassie, Legislative Librarian</t>
  </si>
  <si>
    <t>Kate S Balassie</t>
  </si>
  <si>
    <t>Kate S</t>
  </si>
  <si>
    <t>Balassie</t>
  </si>
  <si>
    <t>Legislative Librarian</t>
  </si>
  <si>
    <t>476544840</t>
  </si>
  <si>
    <t>Miriam O Aldana, Depty Dir Of Community Relations</t>
  </si>
  <si>
    <t>Miriam O Aldana</t>
  </si>
  <si>
    <t>Miriam O</t>
  </si>
  <si>
    <t>Aldana</t>
  </si>
  <si>
    <t>476544837</t>
  </si>
  <si>
    <t>Luann M King, Staff Assistant</t>
  </si>
  <si>
    <t>Luann M King</t>
  </si>
  <si>
    <t>Luann M</t>
  </si>
  <si>
    <t>Staff Assistant</t>
  </si>
  <si>
    <t>476544834</t>
  </si>
  <si>
    <t>Kimberly Sierzega, Supervisor Of Training</t>
  </si>
  <si>
    <t>Kimberly Sierzega</t>
  </si>
  <si>
    <t>Kimberly</t>
  </si>
  <si>
    <t>Sierzega</t>
  </si>
  <si>
    <t>Supervisor Of Training</t>
  </si>
  <si>
    <t>476544832</t>
  </si>
  <si>
    <t>Justin K Teres, Counsel</t>
  </si>
  <si>
    <t>Justin K Teres</t>
  </si>
  <si>
    <t>Justin K</t>
  </si>
  <si>
    <t>Teres</t>
  </si>
  <si>
    <t>476544828</t>
  </si>
  <si>
    <t>Julie L Taylor, Secretary</t>
  </si>
  <si>
    <t>Julie L Taylor</t>
  </si>
  <si>
    <t>Julie L</t>
  </si>
  <si>
    <t>476544825</t>
  </si>
  <si>
    <t>Jose-Ramon Perez-Lopez, Community Liaison</t>
  </si>
  <si>
    <t>Jose-Ramon Perez-Lopez</t>
  </si>
  <si>
    <t>Jose-Ramon</t>
  </si>
  <si>
    <t>Perez-Lopez</t>
  </si>
  <si>
    <t>476544821</t>
  </si>
  <si>
    <t>Kimberly S King, Web Support Specialist</t>
  </si>
  <si>
    <t>Kimberly S King</t>
  </si>
  <si>
    <t>Kimberly S</t>
  </si>
  <si>
    <t>Web Support Specialist</t>
  </si>
  <si>
    <t>476544813</t>
  </si>
  <si>
    <t>George R Damalas, Communications Director</t>
  </si>
  <si>
    <t>scheduler.serrano@gmail.com</t>
  </si>
  <si>
    <t>George R Damalas</t>
  </si>
  <si>
    <t>George R</t>
  </si>
  <si>
    <t>Damalas</t>
  </si>
  <si>
    <t>476544809</t>
  </si>
  <si>
    <t>Duncan S Davie, Chief Of Staff</t>
  </si>
  <si>
    <t>davie@nysenate.gov</t>
  </si>
  <si>
    <t>Duncan S Davie</t>
  </si>
  <si>
    <t>Duncan S</t>
  </si>
  <si>
    <t>Davie</t>
  </si>
  <si>
    <t>476544805</t>
  </si>
  <si>
    <t>Robert D Nickol, Counsel</t>
  </si>
  <si>
    <t>Robert D Nickol</t>
  </si>
  <si>
    <t>Robert D</t>
  </si>
  <si>
    <t>Nickol</t>
  </si>
  <si>
    <t>476544801</t>
  </si>
  <si>
    <t>Meghan E. Fescoe, Constituent Affairs Liaison</t>
  </si>
  <si>
    <t>Meghan E. Fescoe</t>
  </si>
  <si>
    <t>Meghan E.</t>
  </si>
  <si>
    <t>Fescoe</t>
  </si>
  <si>
    <t>476544799</t>
  </si>
  <si>
    <t>Kaitlin E. Conway, Osr/ Trainer Ii</t>
  </si>
  <si>
    <t>Kaitlin E. Conway</t>
  </si>
  <si>
    <t>Kaitlin E.</t>
  </si>
  <si>
    <t>476544794</t>
  </si>
  <si>
    <t>Damon B. Jeffres, Legislative Analyst</t>
  </si>
  <si>
    <t>Damon B. Jeffres</t>
  </si>
  <si>
    <t>Damon B.</t>
  </si>
  <si>
    <t>Jeffres</t>
  </si>
  <si>
    <t>476544792</t>
  </si>
  <si>
    <t>Eric A Rivera, Office Administrator/Community Liais</t>
  </si>
  <si>
    <t>erivera@nysenate.gov</t>
  </si>
  <si>
    <t>Eric A Rivera</t>
  </si>
  <si>
    <t>Eric A</t>
  </si>
  <si>
    <t>Rivera</t>
  </si>
  <si>
    <t>Office Administrator/Community Liais</t>
  </si>
  <si>
    <t>476544791</t>
  </si>
  <si>
    <t>Joseph A Del Torto, Network Support Analyst</t>
  </si>
  <si>
    <t>Joseph A Del Torto</t>
  </si>
  <si>
    <t>Del Torto</t>
  </si>
  <si>
    <t>Network Support Analyst</t>
  </si>
  <si>
    <t>476544772</t>
  </si>
  <si>
    <t>Joanne L Sestito, Senior Office Support Representative</t>
  </si>
  <si>
    <t>Joanne L Sestito</t>
  </si>
  <si>
    <t>Joanne L</t>
  </si>
  <si>
    <t>Sestito</t>
  </si>
  <si>
    <t>476544760</t>
  </si>
  <si>
    <t>Jonathan R Heppner, Press Secretary</t>
  </si>
  <si>
    <t>Jonathan R Heppner</t>
  </si>
  <si>
    <t>Jonathan R</t>
  </si>
  <si>
    <t>Heppner</t>
  </si>
  <si>
    <t>476544715</t>
  </si>
  <si>
    <t>Karen A Bogdan, Administrative Assistant</t>
  </si>
  <si>
    <t>Karen A Bogdan</t>
  </si>
  <si>
    <t>Karen A</t>
  </si>
  <si>
    <t>Bogdan</t>
  </si>
  <si>
    <t>476544712</t>
  </si>
  <si>
    <t>Georgina R Parsons, Press Officer</t>
  </si>
  <si>
    <t>Georgina R Parsons</t>
  </si>
  <si>
    <t>Georgina R</t>
  </si>
  <si>
    <t>Parsons</t>
  </si>
  <si>
    <t>476544693</t>
  </si>
  <si>
    <t>Joseph D Bartlette Jr, Law Library Assistant</t>
  </si>
  <si>
    <t>Joseph D Bartlette Jr</t>
  </si>
  <si>
    <t>Joseph D</t>
  </si>
  <si>
    <t>Bartlette Jr</t>
  </si>
  <si>
    <t>Law Library Assistant</t>
  </si>
  <si>
    <t>476544691</t>
  </si>
  <si>
    <t>Aaron J. Gonzales, Session Aide</t>
  </si>
  <si>
    <t>Aaron J. Gonzales</t>
  </si>
  <si>
    <t>Aaron J.</t>
  </si>
  <si>
    <t>Gonzales</t>
  </si>
  <si>
    <t>Session Aide</t>
  </si>
  <si>
    <t>476544684</t>
  </si>
  <si>
    <t>Gary K Ginsburg, Deputy Communications Director</t>
  </si>
  <si>
    <t>Gary K Ginsburg</t>
  </si>
  <si>
    <t>Gary K</t>
  </si>
  <si>
    <t>Ginsburg</t>
  </si>
  <si>
    <t>Deputy Communications Director</t>
  </si>
  <si>
    <t>476544674</t>
  </si>
  <si>
    <t>Katrina L Asante, Chief Of Staff</t>
  </si>
  <si>
    <t>asante@nysenate.gov</t>
  </si>
  <si>
    <t>Katrina L Asante</t>
  </si>
  <si>
    <t>Katrina L</t>
  </si>
  <si>
    <t>476544672</t>
  </si>
  <si>
    <t>James A Giliberto, Legislative Librarian</t>
  </si>
  <si>
    <t>James A Giliberto</t>
  </si>
  <si>
    <t>Giliberto</t>
  </si>
  <si>
    <t>476544670</t>
  </si>
  <si>
    <t>Shontell M Smith, Dir Cnsl Prog &amp; Senate Fince Minrty</t>
  </si>
  <si>
    <t>Shontell M Smith</t>
  </si>
  <si>
    <t>Shontell M</t>
  </si>
  <si>
    <t>Dir Cnsl Prog &amp; Senate Fince Minrty</t>
  </si>
  <si>
    <t>476544662</t>
  </si>
  <si>
    <t>Christopher J Van Epps, Law Library Assistant</t>
  </si>
  <si>
    <t>Christopher J Van Epps</t>
  </si>
  <si>
    <t>Christopher J</t>
  </si>
  <si>
    <t>Van Epps</t>
  </si>
  <si>
    <t>476544661</t>
  </si>
  <si>
    <t>Jennifer A Viola, Office Support Representative</t>
  </si>
  <si>
    <t>Jennifer A Viola</t>
  </si>
  <si>
    <t>Jennifer A</t>
  </si>
  <si>
    <t>Viola</t>
  </si>
  <si>
    <t>476544660</t>
  </si>
  <si>
    <t>Sheila B Ritoch, Director</t>
  </si>
  <si>
    <t>Legislative Health Service, Central Staff Office, Senate</t>
  </si>
  <si>
    <t>Sheila B Ritoch</t>
  </si>
  <si>
    <t>Sheila B</t>
  </si>
  <si>
    <t>Ritoch</t>
  </si>
  <si>
    <t>Director</t>
  </si>
  <si>
    <t>476544654</t>
  </si>
  <si>
    <t>Michael T Murphy, Communications Director/Senior Polic</t>
  </si>
  <si>
    <t>Michael T Murphy</t>
  </si>
  <si>
    <t>Communications Director/Senior Polic</t>
  </si>
  <si>
    <t>476544653</t>
  </si>
  <si>
    <t>Jean M Lafalce, Senior Computer Operator</t>
  </si>
  <si>
    <t>Jean M Lafalce</t>
  </si>
  <si>
    <t>Jean M</t>
  </si>
  <si>
    <t>Lafalce</t>
  </si>
  <si>
    <t>Senior Computer Operator</t>
  </si>
  <si>
    <t>476544652</t>
  </si>
  <si>
    <t>Michael D Benjamin, Special Assistant</t>
  </si>
  <si>
    <t>Michael D Benjamin</t>
  </si>
  <si>
    <t>476544648</t>
  </si>
  <si>
    <t>Jason J Biernacki, Manager Sts Educ. And Support</t>
  </si>
  <si>
    <t>Jason J Biernacki</t>
  </si>
  <si>
    <t>Jason J</t>
  </si>
  <si>
    <t>Biernacki</t>
  </si>
  <si>
    <t>Manager Sts Educ. And Support</t>
  </si>
  <si>
    <t>476544643</t>
  </si>
  <si>
    <t>Mary Kate Glazer, Director Democratic Conf. Admin.</t>
  </si>
  <si>
    <t>Mary Kate Glazer</t>
  </si>
  <si>
    <t>Mary Kate</t>
  </si>
  <si>
    <t>Glazer</t>
  </si>
  <si>
    <t>Director Democratic Conf. Admin.</t>
  </si>
  <si>
    <t>476544640</t>
  </si>
  <si>
    <t>Lisa G Lashley, Special Counsel</t>
  </si>
  <si>
    <t>Lisa G Lashley</t>
  </si>
  <si>
    <t>Lisa G</t>
  </si>
  <si>
    <t>Lashley</t>
  </si>
  <si>
    <t>476544639</t>
  </si>
  <si>
    <t>Donna M Byer, Legislative Health Svc Staff Nurse</t>
  </si>
  <si>
    <t>Donna M Byer</t>
  </si>
  <si>
    <t>Donna M</t>
  </si>
  <si>
    <t>Byer</t>
  </si>
  <si>
    <t>Legislative Health Svc Staff Nurse</t>
  </si>
  <si>
    <t>476544637</t>
  </si>
  <si>
    <t>Janet M. Rossi, Senior Office Support Representative</t>
  </si>
  <si>
    <t>Janet M. Rossi</t>
  </si>
  <si>
    <t>Janet M.</t>
  </si>
  <si>
    <t>476544636</t>
  </si>
  <si>
    <t>Louie J Tobias, Finance Director To The Democratic C</t>
  </si>
  <si>
    <t>Louie J Tobias</t>
  </si>
  <si>
    <t>Louie J</t>
  </si>
  <si>
    <t>Tobias</t>
  </si>
  <si>
    <t>Finance Director To The Democratic C</t>
  </si>
  <si>
    <t>476544631</t>
  </si>
  <si>
    <t>James Bell, Director, Senate Technology Services</t>
  </si>
  <si>
    <t>James Bell</t>
  </si>
  <si>
    <t>Director, Senate Technology Services</t>
  </si>
  <si>
    <t>476544629</t>
  </si>
  <si>
    <t>Joseph S. Lee, External Relations Director</t>
  </si>
  <si>
    <t>Joseph S. Lee</t>
  </si>
  <si>
    <t>Joseph S.</t>
  </si>
  <si>
    <t>External Relations Director</t>
  </si>
  <si>
    <t>476544625</t>
  </si>
  <si>
    <t>Gary A Garrison, Supervisor Of Computer Operations</t>
  </si>
  <si>
    <t>Gary A Garrison</t>
  </si>
  <si>
    <t>Gary A</t>
  </si>
  <si>
    <t>Garrison</t>
  </si>
  <si>
    <t>Supervisor Of Computer Operations</t>
  </si>
  <si>
    <t>476544620</t>
  </si>
  <si>
    <t>James H Watson, Director Of Policy Development</t>
  </si>
  <si>
    <t>James H Watson</t>
  </si>
  <si>
    <t>James H</t>
  </si>
  <si>
    <t>Director Of Policy Development</t>
  </si>
  <si>
    <t>476544616</t>
  </si>
  <si>
    <t>Earnest Flowers Iii, Liaison</t>
  </si>
  <si>
    <t>Formerly worked for William Scarborough, Office of Assemblymember, Assembly Personal Staff Office</t>
  </si>
  <si>
    <t>Earnest Flowers Iii</t>
  </si>
  <si>
    <t>Earnest</t>
  </si>
  <si>
    <t>Flowers Iii</t>
  </si>
  <si>
    <t>Liaison</t>
  </si>
  <si>
    <t>476544615</t>
  </si>
  <si>
    <t>Catherine M Moshier, Special Assistant</t>
  </si>
  <si>
    <t>Catherine M Moshier</t>
  </si>
  <si>
    <t>Moshier</t>
  </si>
  <si>
    <t>476544611</t>
  </si>
  <si>
    <t>Alejandra N Paulino, Secretary To Democratic Conference</t>
  </si>
  <si>
    <t>Alejandra N Paulino</t>
  </si>
  <si>
    <t>Alejandra N</t>
  </si>
  <si>
    <t>Paulino</t>
  </si>
  <si>
    <t>Secretary To Democratic Conference</t>
  </si>
  <si>
    <t>476544609</t>
  </si>
  <si>
    <t>Bernadette M Phillips, Executive Assistant</t>
  </si>
  <si>
    <t>bphillips@nysenate.gov</t>
  </si>
  <si>
    <t>Bernadette M Phillips</t>
  </si>
  <si>
    <t>Bernadette M</t>
  </si>
  <si>
    <t>476544604</t>
  </si>
  <si>
    <t>Richard P. Jacobson, Senior Counsel</t>
  </si>
  <si>
    <t>Richard P. Jacobson</t>
  </si>
  <si>
    <t>Richard P.</t>
  </si>
  <si>
    <t>Jacobson</t>
  </si>
  <si>
    <t>476544602</t>
  </si>
  <si>
    <t>Alexander J. Mathes Jr, Special Projects Coordinator</t>
  </si>
  <si>
    <t>Alexander J. Mathes Jr</t>
  </si>
  <si>
    <t>Alexander J.</t>
  </si>
  <si>
    <t>Mathes Jr</t>
  </si>
  <si>
    <t>476544599</t>
  </si>
  <si>
    <t>Ricardo A. Rodriguez, Associate Counsel</t>
  </si>
  <si>
    <t>Ricardo A. Rodriguez</t>
  </si>
  <si>
    <t>Ricardo A.</t>
  </si>
  <si>
    <t>476544598</t>
  </si>
  <si>
    <t>Bernadette R Rich, Legislative Health Svc Staff Nurse</t>
  </si>
  <si>
    <t>Bernadette R Rich</t>
  </si>
  <si>
    <t>Bernadette R</t>
  </si>
  <si>
    <t>Rich</t>
  </si>
  <si>
    <t>476544596</t>
  </si>
  <si>
    <t>Tracy A Ellis, Director Constituent Relations</t>
  </si>
  <si>
    <t>Tracy A Ellis</t>
  </si>
  <si>
    <t>Tracy A</t>
  </si>
  <si>
    <t>Ellis</t>
  </si>
  <si>
    <t>Director Constituent Relations</t>
  </si>
  <si>
    <t>476544590</t>
  </si>
  <si>
    <t>Fanes K Saintil, Web Support Specialist</t>
  </si>
  <si>
    <t>Fanes K Saintil</t>
  </si>
  <si>
    <t>Fanes K</t>
  </si>
  <si>
    <t>Saintil</t>
  </si>
  <si>
    <t>476544589</t>
  </si>
  <si>
    <t>Vicky T Doren, Executive Assistant</t>
  </si>
  <si>
    <t>Vicky T Doren</t>
  </si>
  <si>
    <t>Vicky T</t>
  </si>
  <si>
    <t>Doren</t>
  </si>
  <si>
    <t>476544586</t>
  </si>
  <si>
    <t>Peter A. Edman, Executive Assistant</t>
  </si>
  <si>
    <t>Hugh T Farley</t>
  </si>
  <si>
    <t>Hugh T Farley, Office of Senator, Personal Staff Office, Senate</t>
  </si>
  <si>
    <t>Peter A. Edman</t>
  </si>
  <si>
    <t>Peter A.</t>
  </si>
  <si>
    <t>Edman</t>
  </si>
  <si>
    <t>476544580</t>
  </si>
  <si>
    <t>Debra L Marks, Security Coordinator</t>
  </si>
  <si>
    <t>Debra L Marks</t>
  </si>
  <si>
    <t>Debra L</t>
  </si>
  <si>
    <t>Marks</t>
  </si>
  <si>
    <t>Security Coordinator</t>
  </si>
  <si>
    <t>476544579</t>
  </si>
  <si>
    <t>Nicole A Manikas, Training Coordinator And Research As</t>
  </si>
  <si>
    <t>Nicole A Manikas</t>
  </si>
  <si>
    <t>Manikas</t>
  </si>
  <si>
    <t>Training Coordinator And Research As</t>
  </si>
  <si>
    <t>476544577</t>
  </si>
  <si>
    <t>Michele B. Sainato, Secretary</t>
  </si>
  <si>
    <t>Michele B. Sainato</t>
  </si>
  <si>
    <t>Michele B.</t>
  </si>
  <si>
    <t>Sainato</t>
  </si>
  <si>
    <t>476544569</t>
  </si>
  <si>
    <t>Dean L Hill, Open Projects Manager</t>
  </si>
  <si>
    <t>Dean L Hill</t>
  </si>
  <si>
    <t>Dean L</t>
  </si>
  <si>
    <t>Hill</t>
  </si>
  <si>
    <t>Open Projects Manager</t>
  </si>
  <si>
    <t>476544568</t>
  </si>
  <si>
    <t>Lisa P Reid, Executive Director &amp; Counsel</t>
  </si>
  <si>
    <t>Lisa P Reid</t>
  </si>
  <si>
    <t>Lisa P</t>
  </si>
  <si>
    <t>Executive Director &amp; Counsel</t>
  </si>
  <si>
    <t>476544560</t>
  </si>
  <si>
    <t>Dean Decrescenzo, Osr/ Regional Support Specialist</t>
  </si>
  <si>
    <t>Dean Decrescenzo</t>
  </si>
  <si>
    <t>Decrescenzo</t>
  </si>
  <si>
    <t>Osr/ Regional Support Specialist</t>
  </si>
  <si>
    <t>476544555</t>
  </si>
  <si>
    <t>Christine M Gordinier, Supervisor, Applications Programming</t>
  </si>
  <si>
    <t>Christine M Gordinier</t>
  </si>
  <si>
    <t>Christine M</t>
  </si>
  <si>
    <t>Gordinier</t>
  </si>
  <si>
    <t>Supervisor, Applications Programming</t>
  </si>
  <si>
    <t>476544552</t>
  </si>
  <si>
    <t>Kathleen T Seibert, Deputy Director</t>
  </si>
  <si>
    <t>Kathleen T Seibert</t>
  </si>
  <si>
    <t>Kathleen T</t>
  </si>
  <si>
    <t>Seibert</t>
  </si>
  <si>
    <t>476544547</t>
  </si>
  <si>
    <t>Barbara A Davi, Senior Office Support Representative</t>
  </si>
  <si>
    <t>Barbara A Davi</t>
  </si>
  <si>
    <t>Davi</t>
  </si>
  <si>
    <t>476544540</t>
  </si>
  <si>
    <t>Mark E. Austin, Senior Analyst</t>
  </si>
  <si>
    <t>Mark E. Austin</t>
  </si>
  <si>
    <t>Mark E.</t>
  </si>
  <si>
    <t>476544513</t>
  </si>
  <si>
    <t>Marilyn M Gallagher, Executive Assistant</t>
  </si>
  <si>
    <t>Marilyn M Gallagher</t>
  </si>
  <si>
    <t>Marilyn M</t>
  </si>
  <si>
    <t>476544506</t>
  </si>
  <si>
    <t>Keith C St. John, Deputy Counsel</t>
  </si>
  <si>
    <t>Keith C St. John</t>
  </si>
  <si>
    <t>Keith C</t>
  </si>
  <si>
    <t>St. John</t>
  </si>
  <si>
    <t>Deputy Counsel</t>
  </si>
  <si>
    <t>476544496</t>
  </si>
  <si>
    <t>Michael P Mansion, Counsel</t>
  </si>
  <si>
    <t>Michael P Mansion</t>
  </si>
  <si>
    <t>Michael P</t>
  </si>
  <si>
    <t>Mansion</t>
  </si>
  <si>
    <t>476544495</t>
  </si>
  <si>
    <t>John J. Allen, Special Counsel</t>
  </si>
  <si>
    <t>John J. Allen</t>
  </si>
  <si>
    <t>John J.</t>
  </si>
  <si>
    <t>Allen</t>
  </si>
  <si>
    <t>476544489</t>
  </si>
  <si>
    <t>Wade D Abbott, Director Of Communications</t>
  </si>
  <si>
    <t>Lc/development Of Rural Resources, Central Staff Office, Senate</t>
  </si>
  <si>
    <t>Wade D Abbott</t>
  </si>
  <si>
    <t>Wade D</t>
  </si>
  <si>
    <t>Abbott</t>
  </si>
  <si>
    <t>476544487</t>
  </si>
  <si>
    <t>Jennifer P Conkling-Donovan, Community Liaison</t>
  </si>
  <si>
    <t>Jennifer P Conkling-Donovan</t>
  </si>
  <si>
    <t>Jennifer P</t>
  </si>
  <si>
    <t>Conkling-Donovan</t>
  </si>
  <si>
    <t>476544486</t>
  </si>
  <si>
    <t>Franceine D Suski, Constituent Services Coordinator</t>
  </si>
  <si>
    <t>Franceine D Suski</t>
  </si>
  <si>
    <t>Franceine D</t>
  </si>
  <si>
    <t>Suski</t>
  </si>
  <si>
    <t>Constituent Services Coordinator</t>
  </si>
  <si>
    <t>476544481</t>
  </si>
  <si>
    <t>Joanna L Schmidt, Confidential Executive Assistant</t>
  </si>
  <si>
    <t>Joanna L Schmidt</t>
  </si>
  <si>
    <t>Joanna L</t>
  </si>
  <si>
    <t>Confidential Executive Assistant</t>
  </si>
  <si>
    <t>476544480</t>
  </si>
  <si>
    <t>Nancy A Schnell, Dist. Office Communications Coord.</t>
  </si>
  <si>
    <t>Nancy A Schnell</t>
  </si>
  <si>
    <t>Nancy A</t>
  </si>
  <si>
    <t>Schnell</t>
  </si>
  <si>
    <t>Dist. Office Communications Coord.</t>
  </si>
  <si>
    <t>476544479</t>
  </si>
  <si>
    <t>Martha R. Luboch, Legislative Counsel</t>
  </si>
  <si>
    <t>Martha R. Luboch</t>
  </si>
  <si>
    <t>Martha R.</t>
  </si>
  <si>
    <t>Luboch</t>
  </si>
  <si>
    <t>476544477</t>
  </si>
  <si>
    <t>Erin E Duncan, Administrative Assistant</t>
  </si>
  <si>
    <t>Erin E Duncan</t>
  </si>
  <si>
    <t>Erin E</t>
  </si>
  <si>
    <t>Duncan</t>
  </si>
  <si>
    <t>476544469</t>
  </si>
  <si>
    <t>Jillian D Kasow, Director</t>
  </si>
  <si>
    <t>Sec Of The Senate/Temp Assignment, Central Staff Office, Senate</t>
  </si>
  <si>
    <t>Jillian D Kasow</t>
  </si>
  <si>
    <t>Jillian D</t>
  </si>
  <si>
    <t>Kasow</t>
  </si>
  <si>
    <t>476544468</t>
  </si>
  <si>
    <t>James E. Long, Special Counsel</t>
  </si>
  <si>
    <t>James E. Long</t>
  </si>
  <si>
    <t>James E.</t>
  </si>
  <si>
    <t>476544467</t>
  </si>
  <si>
    <t>Jonathan R. Thompson, Legislative Aide</t>
  </si>
  <si>
    <t>Jonathan R. Thompson</t>
  </si>
  <si>
    <t>Jonathan R.</t>
  </si>
  <si>
    <t>476544466</t>
  </si>
  <si>
    <t>Erica N Rangel, Floor Counsel</t>
  </si>
  <si>
    <t>Erica N Rangel</t>
  </si>
  <si>
    <t>Erica N</t>
  </si>
  <si>
    <t>Rangel</t>
  </si>
  <si>
    <t>Floor Counsel</t>
  </si>
  <si>
    <t>476544461</t>
  </si>
  <si>
    <t>John A Koury, Director</t>
  </si>
  <si>
    <t>John A Koury</t>
  </si>
  <si>
    <t>Koury</t>
  </si>
  <si>
    <t>476544460</t>
  </si>
  <si>
    <t>Carl Mills Iii, Special Advisor/Counsel To The Major</t>
  </si>
  <si>
    <t>Carl Mills Iii</t>
  </si>
  <si>
    <t>Carl</t>
  </si>
  <si>
    <t>Mills Iii</t>
  </si>
  <si>
    <t>Special Advisor/Counsel To The Major</t>
  </si>
  <si>
    <t>476544459</t>
  </si>
  <si>
    <t>Eric J Katz, Legislative Counsel</t>
  </si>
  <si>
    <t>Eric J Katz</t>
  </si>
  <si>
    <t>Katz</t>
  </si>
  <si>
    <t>476544453</t>
  </si>
  <si>
    <t>Angela Meyer, Director Constituent Relations</t>
  </si>
  <si>
    <t>Angela Meyer</t>
  </si>
  <si>
    <t>Angela</t>
  </si>
  <si>
    <t>476544448</t>
  </si>
  <si>
    <t>Daniel R Ranellone, Senior Counsel</t>
  </si>
  <si>
    <t>Daniel R Ranellone</t>
  </si>
  <si>
    <t>Ranellone</t>
  </si>
  <si>
    <t>476544445</t>
  </si>
  <si>
    <t>Tina B Mole, Community Liaison</t>
  </si>
  <si>
    <t>Tina B Mole</t>
  </si>
  <si>
    <t>Tina B</t>
  </si>
  <si>
    <t>Mole</t>
  </si>
  <si>
    <t>476544439</t>
  </si>
  <si>
    <t>Daniel M Leinung, Senior Counsel</t>
  </si>
  <si>
    <t>Daniel M Leinung</t>
  </si>
  <si>
    <t>Daniel M</t>
  </si>
  <si>
    <t>Leinung</t>
  </si>
  <si>
    <t>476544438</t>
  </si>
  <si>
    <t>Audrey S Esposito, Technical Writer</t>
  </si>
  <si>
    <t>Audrey S Esposito</t>
  </si>
  <si>
    <t>Audrey S</t>
  </si>
  <si>
    <t>Technical Writer</t>
  </si>
  <si>
    <t>476544435</t>
  </si>
  <si>
    <t>Robert H Itzla, Special Assistant</t>
  </si>
  <si>
    <t>Robert H Itzla</t>
  </si>
  <si>
    <t>Robert H</t>
  </si>
  <si>
    <t>Itzla</t>
  </si>
  <si>
    <t>476544430</t>
  </si>
  <si>
    <t>Christopher T Higgins, Deputy Counsel</t>
  </si>
  <si>
    <t>Christopher T Higgins</t>
  </si>
  <si>
    <t>Christopher T</t>
  </si>
  <si>
    <t>Higgins</t>
  </si>
  <si>
    <t>476544429</t>
  </si>
  <si>
    <t>Andrew J Postiglione, Deputy Finance Director</t>
  </si>
  <si>
    <t>Andrew J Postiglione</t>
  </si>
  <si>
    <t>Postiglione</t>
  </si>
  <si>
    <t>476544424</t>
  </si>
  <si>
    <t>Nicholas J Parrella, Director Of Student Programs</t>
  </si>
  <si>
    <t>Senate Student Programs Office, Central Staff Office, Senate</t>
  </si>
  <si>
    <t>Nicholas J Parrella</t>
  </si>
  <si>
    <t>Nicholas J</t>
  </si>
  <si>
    <t>Parrella</t>
  </si>
  <si>
    <t>Director Of Student Programs</t>
  </si>
  <si>
    <t>476544420</t>
  </si>
  <si>
    <t>Kimberly A Burke, Confidential Assistant</t>
  </si>
  <si>
    <t>Kimberly A Burke</t>
  </si>
  <si>
    <t>Burke</t>
  </si>
  <si>
    <t>Confidential Assistant</t>
  </si>
  <si>
    <t>476544412</t>
  </si>
  <si>
    <t>Richard F Turoski Jr, Director Of Senate Services</t>
  </si>
  <si>
    <t>Senate Services, Central Staff Office, Senate</t>
  </si>
  <si>
    <t>Richard F Turoski Jr</t>
  </si>
  <si>
    <t>Turoski Jr</t>
  </si>
  <si>
    <t>Director Of Senate Services</t>
  </si>
  <si>
    <t>476544405</t>
  </si>
  <si>
    <t>Renato Donato Jr, Deputy Director</t>
  </si>
  <si>
    <t>Renato Donato Jr</t>
  </si>
  <si>
    <t>Renato</t>
  </si>
  <si>
    <t>Donato Jr</t>
  </si>
  <si>
    <t>476544396</t>
  </si>
  <si>
    <t>Maureen E Mcauliffe, Writer</t>
  </si>
  <si>
    <t>Maureen E Mcauliffe</t>
  </si>
  <si>
    <t>Maureen E</t>
  </si>
  <si>
    <t>Mcauliffe</t>
  </si>
  <si>
    <t>476544389</t>
  </si>
  <si>
    <t>Cathy L Cardillo, Legislative Director</t>
  </si>
  <si>
    <t>Cathy L Cardillo</t>
  </si>
  <si>
    <t>Cathy L</t>
  </si>
  <si>
    <t>Cardillo</t>
  </si>
  <si>
    <t>476544366</t>
  </si>
  <si>
    <t>Maryjane C. Goff, Administrative Assistant</t>
  </si>
  <si>
    <t>Maryjane C. Goff</t>
  </si>
  <si>
    <t>Maryjane C.</t>
  </si>
  <si>
    <t>Goff</t>
  </si>
  <si>
    <t>476544364</t>
  </si>
  <si>
    <t>Albert H. Deaprix Jr, Legislative Assistant</t>
  </si>
  <si>
    <t>Albert H. Deaprix Jr</t>
  </si>
  <si>
    <t>Albert H.</t>
  </si>
  <si>
    <t>Deaprix Jr</t>
  </si>
  <si>
    <t>476544361</t>
  </si>
  <si>
    <t>Linda L. Cellini, Community Representative</t>
  </si>
  <si>
    <t>Linda L. Cellini</t>
  </si>
  <si>
    <t>Linda L.</t>
  </si>
  <si>
    <t>Cellini</t>
  </si>
  <si>
    <t>476544357</t>
  </si>
  <si>
    <t>Kimberly L Rossman, Editing &amp; Proofing Manager</t>
  </si>
  <si>
    <t>Kimberly L Rossman</t>
  </si>
  <si>
    <t>Kimberly L</t>
  </si>
  <si>
    <t>Rossman</t>
  </si>
  <si>
    <t>Editing &amp; Proofing Manager</t>
  </si>
  <si>
    <t>476544355</t>
  </si>
  <si>
    <t>Walter P Murphy, Deputy District Director</t>
  </si>
  <si>
    <t>George Latimer, Senator</t>
  </si>
  <si>
    <t>George Latimer, Office of Senator, Personal Staff Office, Senate</t>
  </si>
  <si>
    <t>Walter P Murphy</t>
  </si>
  <si>
    <t>Walter P</t>
  </si>
  <si>
    <t>476544353</t>
  </si>
  <si>
    <t>Jessica M. Cherry, Counsel</t>
  </si>
  <si>
    <t>Jessica M. Cherry</t>
  </si>
  <si>
    <t>Cherry</t>
  </si>
  <si>
    <t>476544350</t>
  </si>
  <si>
    <t>Kayla L Patnaude, Writer</t>
  </si>
  <si>
    <t>Kayla L Patnaude</t>
  </si>
  <si>
    <t>Kayla L</t>
  </si>
  <si>
    <t>Patnaude</t>
  </si>
  <si>
    <t>476544348</t>
  </si>
  <si>
    <t>Victor L Mallison, Chief Of Staff</t>
  </si>
  <si>
    <t>mallison@nysenate.gov</t>
  </si>
  <si>
    <t>Victor L Mallison</t>
  </si>
  <si>
    <t>Victor L</t>
  </si>
  <si>
    <t>Mallison</t>
  </si>
  <si>
    <t>476544345</t>
  </si>
  <si>
    <t>Barbara A Clifford, Executive Assistant</t>
  </si>
  <si>
    <t>Barbara A Clifford</t>
  </si>
  <si>
    <t>Clifford</t>
  </si>
  <si>
    <t>476544343</t>
  </si>
  <si>
    <t>Juli D Silva, Special Projects Coordinator</t>
  </si>
  <si>
    <t>Juli D Silva</t>
  </si>
  <si>
    <t>Juli D</t>
  </si>
  <si>
    <t>Silva</t>
  </si>
  <si>
    <t>476544340</t>
  </si>
  <si>
    <t>Raymond L Sculky, Community Liaison</t>
  </si>
  <si>
    <t>Raymond L Sculky</t>
  </si>
  <si>
    <t>Raymond L</t>
  </si>
  <si>
    <t>Sculky</t>
  </si>
  <si>
    <t>476544336</t>
  </si>
  <si>
    <t>Margaret E. Dwyer, Student Aide</t>
  </si>
  <si>
    <t>Margaret E. Dwyer</t>
  </si>
  <si>
    <t>Margaret E.</t>
  </si>
  <si>
    <t>Dwyer</t>
  </si>
  <si>
    <t>476544335</t>
  </si>
  <si>
    <t>Veronica Ng, Senior Associate</t>
  </si>
  <si>
    <t>Veronica Ng</t>
  </si>
  <si>
    <t>Ng</t>
  </si>
  <si>
    <t>476544334</t>
  </si>
  <si>
    <t>Jeffrey L. Elsbree, Research Clerk</t>
  </si>
  <si>
    <t>Jeffrey L. Elsbree</t>
  </si>
  <si>
    <t>Jeffrey L.</t>
  </si>
  <si>
    <t>Elsbree</t>
  </si>
  <si>
    <t>Research Clerk</t>
  </si>
  <si>
    <t>476544333</t>
  </si>
  <si>
    <t>Arthur A. Karpinski, Constituent Services Representative</t>
  </si>
  <si>
    <t>Arthur A. Karpinski</t>
  </si>
  <si>
    <t>Arthur A.</t>
  </si>
  <si>
    <t>Karpinski</t>
  </si>
  <si>
    <t>476544326</t>
  </si>
  <si>
    <t>Christine M Schoeffler, Committee Clerk</t>
  </si>
  <si>
    <t>Christine M Schoeffler</t>
  </si>
  <si>
    <t>Schoeffler</t>
  </si>
  <si>
    <t>476544325</t>
  </si>
  <si>
    <t>Tracey D Pierce, Dir. Of Democratic Conf Srvcs</t>
  </si>
  <si>
    <t>Tracey D Pierce</t>
  </si>
  <si>
    <t>Tracey D</t>
  </si>
  <si>
    <t>Dir. Of Democratic Conf Srvcs</t>
  </si>
  <si>
    <t>476544324</t>
  </si>
  <si>
    <t>Peter M Loughran, Legislative Director</t>
  </si>
  <si>
    <t>Peter M Loughran</t>
  </si>
  <si>
    <t>Peter M</t>
  </si>
  <si>
    <t>Loughran</t>
  </si>
  <si>
    <t>476544321</t>
  </si>
  <si>
    <t>Tanya Jones-Sullivan, Administrative Assistant</t>
  </si>
  <si>
    <t>Tanya Jones-Sullivan</t>
  </si>
  <si>
    <t>Tanya</t>
  </si>
  <si>
    <t>Jones-Sullivan</t>
  </si>
  <si>
    <t>476544314</t>
  </si>
  <si>
    <t>Nancy S Tunis, District Office Director</t>
  </si>
  <si>
    <t>tunis@nysenate.gov</t>
  </si>
  <si>
    <t>Nancy S Tunis</t>
  </si>
  <si>
    <t>Nancy S</t>
  </si>
  <si>
    <t>Tunis</t>
  </si>
  <si>
    <t>District Office Director</t>
  </si>
  <si>
    <t>476544313</t>
  </si>
  <si>
    <t>Brian M Gambacorta, Operations Coordinator</t>
  </si>
  <si>
    <t>Brian M Gambacorta</t>
  </si>
  <si>
    <t>Gambacorta</t>
  </si>
  <si>
    <t>476544312</t>
  </si>
  <si>
    <t>Robert J. Mclennan, Community Liaison</t>
  </si>
  <si>
    <t>Robert J. Mclennan</t>
  </si>
  <si>
    <t>Robert J.</t>
  </si>
  <si>
    <t>Mclennan</t>
  </si>
  <si>
    <t>476544306</t>
  </si>
  <si>
    <t>Joseph A Glazer, Communications Director</t>
  </si>
  <si>
    <t>Joseph A Glazer</t>
  </si>
  <si>
    <t>476544301</t>
  </si>
  <si>
    <t>Robert J Brandon, Community Liaison</t>
  </si>
  <si>
    <t>Robert J Brandon</t>
  </si>
  <si>
    <t>476544292</t>
  </si>
  <si>
    <t>Neil G. White, External Relations Associate</t>
  </si>
  <si>
    <t>Neil G. White</t>
  </si>
  <si>
    <t>Neil G.</t>
  </si>
  <si>
    <t>476544283</t>
  </si>
  <si>
    <t>Daniel J Florkiewicz, Legislative Assistant</t>
  </si>
  <si>
    <t>518 382-2941</t>
  </si>
  <si>
    <t>Daniel J Florkiewicz</t>
  </si>
  <si>
    <t>Daniel J</t>
  </si>
  <si>
    <t>Florkiewicz</t>
  </si>
  <si>
    <t>476544266</t>
  </si>
  <si>
    <t>Sogdiana Weisenberg, Office Coordinator</t>
  </si>
  <si>
    <t>Sogdiana Weisenberg</t>
  </si>
  <si>
    <t>Sogdiana</t>
  </si>
  <si>
    <t>Weisenberg</t>
  </si>
  <si>
    <t>476544224</t>
  </si>
  <si>
    <t>Thomas P Musich, Press Secretary</t>
  </si>
  <si>
    <t>Luis Sepulveda, Assemblymember</t>
  </si>
  <si>
    <t>musich@nysenate.gov</t>
  </si>
  <si>
    <t>718 931-2620</t>
  </si>
  <si>
    <t>(518) 455-5659</t>
  </si>
  <si>
    <t>(518) 455-3580</t>
  </si>
  <si>
    <t>Communications</t>
  </si>
  <si>
    <t>Thomas P Musich</t>
  </si>
  <si>
    <t>Musich</t>
  </si>
  <si>
    <t>476544206</t>
  </si>
  <si>
    <t>Michelle M Jensen, Executive Assistant</t>
  </si>
  <si>
    <t>Michelle M Jensen</t>
  </si>
  <si>
    <t>Michelle M</t>
  </si>
  <si>
    <t>476544192</t>
  </si>
  <si>
    <t>Anna R. Gifford, Writer/special Assistant</t>
  </si>
  <si>
    <t>Anna R. Gifford</t>
  </si>
  <si>
    <t>Anna R.</t>
  </si>
  <si>
    <t>Gifford</t>
  </si>
  <si>
    <t>Writer/special Assistant</t>
  </si>
  <si>
    <t>476544189</t>
  </si>
  <si>
    <t>Matthew R Lerch, External Relations Director</t>
  </si>
  <si>
    <t>Matthew R Lerch</t>
  </si>
  <si>
    <t>Lerch</t>
  </si>
  <si>
    <t>476544187</t>
  </si>
  <si>
    <t>Laura J Manno, External Relations Director</t>
  </si>
  <si>
    <t>Laura J Manno</t>
  </si>
  <si>
    <t>Manno</t>
  </si>
  <si>
    <t>476544181</t>
  </si>
  <si>
    <t>Anna M Hunt, Administrative Coordinator</t>
  </si>
  <si>
    <t>Anna M Hunt</t>
  </si>
  <si>
    <t>Anna M</t>
  </si>
  <si>
    <t>Hunt</t>
  </si>
  <si>
    <t>Administrative Coordinator</t>
  </si>
  <si>
    <t>476544180</t>
  </si>
  <si>
    <t>Jennifer M. Rainville, Communications Director/senior Advis</t>
  </si>
  <si>
    <t>Jennifer M. Rainville</t>
  </si>
  <si>
    <t>Jennifer M.</t>
  </si>
  <si>
    <t>Rainville</t>
  </si>
  <si>
    <t>Communications Director/senior Advis</t>
  </si>
  <si>
    <t>476544173</t>
  </si>
  <si>
    <t>Andrew J Ferris, Deputy Chief Of Staff</t>
  </si>
  <si>
    <t>Andrew J Ferris</t>
  </si>
  <si>
    <t>Ferris</t>
  </si>
  <si>
    <t>476544170</t>
  </si>
  <si>
    <t>Kevin W Clemency, Deputy Director</t>
  </si>
  <si>
    <t>Kevin W Clemency</t>
  </si>
  <si>
    <t>Clemency</t>
  </si>
  <si>
    <t>476544169</t>
  </si>
  <si>
    <t>William F Gorman, Session Sergeant-At-Arms</t>
  </si>
  <si>
    <t>William F Gorman</t>
  </si>
  <si>
    <t>William F</t>
  </si>
  <si>
    <t>476544168</t>
  </si>
  <si>
    <t>Francesc R. Marti, Finance Director</t>
  </si>
  <si>
    <t>Francesc R. Marti</t>
  </si>
  <si>
    <t>Francesc R.</t>
  </si>
  <si>
    <t>Marti</t>
  </si>
  <si>
    <t>476544160</t>
  </si>
  <si>
    <t>Vincenzo R Nicosia, Deputy Director Of Operations</t>
  </si>
  <si>
    <t>Vincenzo R Nicosia</t>
  </si>
  <si>
    <t>Vincenzo R</t>
  </si>
  <si>
    <t>Nicosia</t>
  </si>
  <si>
    <t>Deputy Director Of Operations</t>
  </si>
  <si>
    <t>476544159</t>
  </si>
  <si>
    <t>Kevin J. Sullivan, External Relations Associate</t>
  </si>
  <si>
    <t>Kevin J. Sullivan</t>
  </si>
  <si>
    <t>Kevin J.</t>
  </si>
  <si>
    <t>476544158</t>
  </si>
  <si>
    <t>William C Martin, Assistant Sergeant-At-Arms</t>
  </si>
  <si>
    <t>William C Martin</t>
  </si>
  <si>
    <t>William C</t>
  </si>
  <si>
    <t>Assistant Sergeant-At-Arms</t>
  </si>
  <si>
    <t>476544157</t>
  </si>
  <si>
    <t>Christopher R Schneider, Director Of Communications</t>
  </si>
  <si>
    <t>Christopher R Schneider</t>
  </si>
  <si>
    <t>Christopher R</t>
  </si>
  <si>
    <t>Schneider</t>
  </si>
  <si>
    <t>476544156</t>
  </si>
  <si>
    <t>Amanda D Salgado, Scheduler</t>
  </si>
  <si>
    <t>Amanda D Salgado</t>
  </si>
  <si>
    <t>Amanda D</t>
  </si>
  <si>
    <t>Salgado</t>
  </si>
  <si>
    <t>476544154</t>
  </si>
  <si>
    <t>Warren C. Curtis, Session Sergeant-at-arms</t>
  </si>
  <si>
    <t>Warren C. Curtis</t>
  </si>
  <si>
    <t>Warren C.</t>
  </si>
  <si>
    <t>Curtis</t>
  </si>
  <si>
    <t>Session Sergeant-at-arms</t>
  </si>
  <si>
    <t>476544153</t>
  </si>
  <si>
    <t>Thomas M Lutz, Faith Based Liaison</t>
  </si>
  <si>
    <t>Thomas M Lutz</t>
  </si>
  <si>
    <t>Thomas M</t>
  </si>
  <si>
    <t>Faith Based Liaison</t>
  </si>
  <si>
    <t>476544152</t>
  </si>
  <si>
    <t>Joseph R. Billick, External Relations Associate</t>
  </si>
  <si>
    <t>Joseph R. Billick</t>
  </si>
  <si>
    <t>Joseph R.</t>
  </si>
  <si>
    <t>Billick</t>
  </si>
  <si>
    <t>476544151</t>
  </si>
  <si>
    <t>Jessica N Lafalce, Director Community Affairs</t>
  </si>
  <si>
    <t>Jessica N Lafalce</t>
  </si>
  <si>
    <t>Jessica N</t>
  </si>
  <si>
    <t>476544145</t>
  </si>
  <si>
    <t>Thomas J Regan, Session Sergeant-At-Arms</t>
  </si>
  <si>
    <t>Thomas J Regan</t>
  </si>
  <si>
    <t>Regan</t>
  </si>
  <si>
    <t>476544141</t>
  </si>
  <si>
    <t>James J Cerroni Jr, External Relations Associate</t>
  </si>
  <si>
    <t>James J Cerroni Jr</t>
  </si>
  <si>
    <t>James J</t>
  </si>
  <si>
    <t>Cerroni Jr</t>
  </si>
  <si>
    <t>476544137</t>
  </si>
  <si>
    <t>James C. Plastiras, Deputy Director, Democratic Conferen</t>
  </si>
  <si>
    <t>James C. Plastiras</t>
  </si>
  <si>
    <t>James C.</t>
  </si>
  <si>
    <t>Plastiras</t>
  </si>
  <si>
    <t>Deputy Director, Democratic Conferen</t>
  </si>
  <si>
    <t>476544128</t>
  </si>
  <si>
    <t>Donald J Millington Jr, Deputy Director, Democratic Conferen</t>
  </si>
  <si>
    <t>Donald J Millington Jr</t>
  </si>
  <si>
    <t>Donald J</t>
  </si>
  <si>
    <t>Millington Jr</t>
  </si>
  <si>
    <t>476544117</t>
  </si>
  <si>
    <t>Norma J. Scheuerman, Administrative Assistant</t>
  </si>
  <si>
    <t>Norma J. Scheuerman</t>
  </si>
  <si>
    <t>Norma J.</t>
  </si>
  <si>
    <t>Scheuerman</t>
  </si>
  <si>
    <t>476544114</t>
  </si>
  <si>
    <t>David Jonathan Dembitzer, Constituent Liaison</t>
  </si>
  <si>
    <t>David Jonathan Dembitzer</t>
  </si>
  <si>
    <t>David Jonathan</t>
  </si>
  <si>
    <t>Dembitzer</t>
  </si>
  <si>
    <t>476544110</t>
  </si>
  <si>
    <t>Kaitlyn A. Macleod, Legislative Director</t>
  </si>
  <si>
    <t>Kaitlyn A. Macleod</t>
  </si>
  <si>
    <t>Kaitlyn A.</t>
  </si>
  <si>
    <t>Macleod</t>
  </si>
  <si>
    <t>476544107</t>
  </si>
  <si>
    <t>Christopher M Conroy, External Relations Associate</t>
  </si>
  <si>
    <t>Christopher M Conroy</t>
  </si>
  <si>
    <t>Conroy</t>
  </si>
  <si>
    <t>476544101</t>
  </si>
  <si>
    <t>John P Quigley, District Coordinator</t>
  </si>
  <si>
    <t>John P Quigley</t>
  </si>
  <si>
    <t>John P</t>
  </si>
  <si>
    <t>476544098</t>
  </si>
  <si>
    <t>Carolina D. Rodriguez, Communications Coordinator</t>
  </si>
  <si>
    <t>Carolina D. Rodriguez</t>
  </si>
  <si>
    <t>Carolina D.</t>
  </si>
  <si>
    <t>Communications Coordinator</t>
  </si>
  <si>
    <t>476544095</t>
  </si>
  <si>
    <t>Yaacov T. Behrman, Community Liaison</t>
  </si>
  <si>
    <t>Yaacov T. Behrman</t>
  </si>
  <si>
    <t>Yaacov T.</t>
  </si>
  <si>
    <t>Behrman</t>
  </si>
  <si>
    <t>476544094</t>
  </si>
  <si>
    <t>Heidi L Haynes, District Coordinator</t>
  </si>
  <si>
    <t>Heidi L Haynes</t>
  </si>
  <si>
    <t>Heidi L</t>
  </si>
  <si>
    <t>476544087</t>
  </si>
  <si>
    <t>Steven Raul Rothblatt, Director Of Community Affairs</t>
  </si>
  <si>
    <t>Steven Raul Rothblatt</t>
  </si>
  <si>
    <t>Steven Raul</t>
  </si>
  <si>
    <t>Rothblatt</t>
  </si>
  <si>
    <t>476544084</t>
  </si>
  <si>
    <t>Eileen E Miller, Director Of Communications &amp; Operati</t>
  </si>
  <si>
    <t>Eileen E Miller</t>
  </si>
  <si>
    <t>Eileen E</t>
  </si>
  <si>
    <t>Director Of Communications &amp; Operati</t>
  </si>
  <si>
    <t>476544080</t>
  </si>
  <si>
    <t>Rosalyn V Johnson, Administrative Assistant</t>
  </si>
  <si>
    <t>Rosalyn V Johnson</t>
  </si>
  <si>
    <t>Rosalyn V</t>
  </si>
  <si>
    <t>476544075</t>
  </si>
  <si>
    <t>Wesley H. Kirby, Policy Analyst</t>
  </si>
  <si>
    <t>Wesley H. Kirby</t>
  </si>
  <si>
    <t>Wesley H.</t>
  </si>
  <si>
    <t>Kirby</t>
  </si>
  <si>
    <t>476544067</t>
  </si>
  <si>
    <t>Maxine U Vergara, Executive Assistant</t>
  </si>
  <si>
    <t>Maxine U Vergara</t>
  </si>
  <si>
    <t>Maxine U</t>
  </si>
  <si>
    <t>Vergara</t>
  </si>
  <si>
    <t>476544064</t>
  </si>
  <si>
    <t>Charles P Pensabene, Assistant Counsel</t>
  </si>
  <si>
    <t>Formerly worked for Counsel Staff (Minority), Assembly Central Staff Office</t>
  </si>
  <si>
    <t>518 455-4257</t>
  </si>
  <si>
    <t>Charles P Pensabene</t>
  </si>
  <si>
    <t>Charles P</t>
  </si>
  <si>
    <t>Pensabene</t>
  </si>
  <si>
    <t>476544063</t>
  </si>
  <si>
    <t>Sarah L Bangs, Finance Director</t>
  </si>
  <si>
    <t>bangs@nysenate.gov</t>
  </si>
  <si>
    <t>(518) 455-3325</t>
  </si>
  <si>
    <t>Sarah L Bangs</t>
  </si>
  <si>
    <t>Sarah L</t>
  </si>
  <si>
    <t>Bangs</t>
  </si>
  <si>
    <t>476544057</t>
  </si>
  <si>
    <t>Elisa M Helligar-Lewis, Community Liaison</t>
  </si>
  <si>
    <t>Elisa M Helligar-Lewis</t>
  </si>
  <si>
    <t>Elisa M</t>
  </si>
  <si>
    <t>Helligar-Lewis</t>
  </si>
  <si>
    <t>476544055</t>
  </si>
  <si>
    <t>Stephen F Slagen, Sergeant-At-Arms</t>
  </si>
  <si>
    <t>Stephen F Slagen</t>
  </si>
  <si>
    <t>Stephen F</t>
  </si>
  <si>
    <t>Slagen</t>
  </si>
  <si>
    <t>Sergeant-At-Arms</t>
  </si>
  <si>
    <t>476544053</t>
  </si>
  <si>
    <t>Paul D Mccarthy, Policy Analyst / Counsel</t>
  </si>
  <si>
    <t>pmmcarth@nysenate.gov</t>
  </si>
  <si>
    <t>(518) 455-3598</t>
  </si>
  <si>
    <t>Counsel/Program and Finance; Social Services, Children &amp; Families, Housing</t>
  </si>
  <si>
    <t>Paul D Mccarthy</t>
  </si>
  <si>
    <t>Paul D</t>
  </si>
  <si>
    <t>Mccarthy</t>
  </si>
  <si>
    <t>Policy Analyst / Counsel</t>
  </si>
  <si>
    <t>476544044</t>
  </si>
  <si>
    <t>Ashley Torres, Deputy Chief Of Staff</t>
  </si>
  <si>
    <t>Ashley Torres</t>
  </si>
  <si>
    <t>Ashley</t>
  </si>
  <si>
    <t>476544042</t>
  </si>
  <si>
    <t>Philip J Mchugh, Session Sergeant-At-Arms</t>
  </si>
  <si>
    <t>Philip J Mchugh</t>
  </si>
  <si>
    <t>Mchugh</t>
  </si>
  <si>
    <t>476544039</t>
  </si>
  <si>
    <t>Dana R Rico, Chief Of Staff</t>
  </si>
  <si>
    <t>Carotenu@nysenate.gov</t>
  </si>
  <si>
    <t>Dana R Rico</t>
  </si>
  <si>
    <t>Dana R</t>
  </si>
  <si>
    <t>Rico</t>
  </si>
  <si>
    <t>476544036</t>
  </si>
  <si>
    <t>Paul C Antonovich, Session Sergeant-At-Arms</t>
  </si>
  <si>
    <t>Paul C Antonovich</t>
  </si>
  <si>
    <t>Paul C</t>
  </si>
  <si>
    <t>Antonovich</t>
  </si>
  <si>
    <t>476544032</t>
  </si>
  <si>
    <t>Michael F Heller, Deputy Sergeant-At-Arms</t>
  </si>
  <si>
    <t>Michael F Heller</t>
  </si>
  <si>
    <t>Heller</t>
  </si>
  <si>
    <t>Deputy Sergeant-At-Arms</t>
  </si>
  <si>
    <t>476544021</t>
  </si>
  <si>
    <t>Kevin P Breen, Session Sergeant-At-Arms</t>
  </si>
  <si>
    <t>Kevin P Breen</t>
  </si>
  <si>
    <t>Kevin P</t>
  </si>
  <si>
    <t>Breen</t>
  </si>
  <si>
    <t>476544014</t>
  </si>
  <si>
    <t>Emily A Carroll, Legislative Assnt / Committee Clerk</t>
  </si>
  <si>
    <t>Formerly worked for Intern Program, Assembly Central Staff Office</t>
  </si>
  <si>
    <t>Emily A Carroll</t>
  </si>
  <si>
    <t>Emily A</t>
  </si>
  <si>
    <t>Carroll</t>
  </si>
  <si>
    <t>Legislative Assnt / Committee Clerk</t>
  </si>
  <si>
    <t>476544005</t>
  </si>
  <si>
    <t>Joseph Kowalewski Jr, Session Sergeant-At-Arms</t>
  </si>
  <si>
    <t>Joseph Kowalewski Jr</t>
  </si>
  <si>
    <t>Kowalewski Jr</t>
  </si>
  <si>
    <t>476544004</t>
  </si>
  <si>
    <t>Alexander S Elmasri, Senior Associate</t>
  </si>
  <si>
    <t>Alexander S Elmasri</t>
  </si>
  <si>
    <t>Alexander S</t>
  </si>
  <si>
    <t>Elmasri</t>
  </si>
  <si>
    <t>476544001</t>
  </si>
  <si>
    <t>Brittany L. Zimmerman, District Coordinator</t>
  </si>
  <si>
    <t>Brittany L. Zimmerman</t>
  </si>
  <si>
    <t>Brittany L.</t>
  </si>
  <si>
    <t>Zimmerman</t>
  </si>
  <si>
    <t>476543993</t>
  </si>
  <si>
    <t>Alex A. Pena, External Relations Associate</t>
  </si>
  <si>
    <t>apena@nysenate.gov</t>
  </si>
  <si>
    <t>Alex A. Pena</t>
  </si>
  <si>
    <t>Alex A.</t>
  </si>
  <si>
    <t>Pena</t>
  </si>
  <si>
    <t>476543992</t>
  </si>
  <si>
    <t>Molly M. Marcy, Director of Albany Operations</t>
  </si>
  <si>
    <t>Straight</t>
  </si>
  <si>
    <t>Molly M. Marcy</t>
  </si>
  <si>
    <t>Molly M.</t>
  </si>
  <si>
    <t>Marcy</t>
  </si>
  <si>
    <t>Director of Albany Operations</t>
  </si>
  <si>
    <t>476543980</t>
  </si>
  <si>
    <t>Sarra Hale-Stern, Deputy Chief Of Staff</t>
  </si>
  <si>
    <t>Sarra Hale-Stern</t>
  </si>
  <si>
    <t>Sarra</t>
  </si>
  <si>
    <t>Hale-Stern</t>
  </si>
  <si>
    <t>476543978</t>
  </si>
  <si>
    <t>Alec D Lewis, Legislative Director</t>
  </si>
  <si>
    <t>Alec D Lewis</t>
  </si>
  <si>
    <t>Alec D</t>
  </si>
  <si>
    <t>476543977</t>
  </si>
  <si>
    <t>Richard D Nelson, Community Liaison</t>
  </si>
  <si>
    <t>Richard D Nelson</t>
  </si>
  <si>
    <t>Richard D</t>
  </si>
  <si>
    <t>476543971</t>
  </si>
  <si>
    <t>Kyle T Pero, Counsel</t>
  </si>
  <si>
    <t>pero@nysenate.gov</t>
  </si>
  <si>
    <t>Kyle T Pero</t>
  </si>
  <si>
    <t>Kyle T</t>
  </si>
  <si>
    <t>Pero</t>
  </si>
  <si>
    <t>476543967</t>
  </si>
  <si>
    <t>Mitzi K Hart, Legislative Aide</t>
  </si>
  <si>
    <t>Mitzi K Hart</t>
  </si>
  <si>
    <t>Mitzi K</t>
  </si>
  <si>
    <t>Hart</t>
  </si>
  <si>
    <t>476543966</t>
  </si>
  <si>
    <t>Racquel G. Saddler, Legislative Aide</t>
  </si>
  <si>
    <t>Racquel G. Saddler</t>
  </si>
  <si>
    <t>Racquel G.</t>
  </si>
  <si>
    <t>Saddler</t>
  </si>
  <si>
    <t>476543963</t>
  </si>
  <si>
    <t>Kristin M. Mckillop, Albany Operations Director</t>
  </si>
  <si>
    <t>Mckillop@nysenate.gov</t>
  </si>
  <si>
    <t>(518) 455-3592</t>
  </si>
  <si>
    <t>Kristin M. Mckillop</t>
  </si>
  <si>
    <t>Kristin M.</t>
  </si>
  <si>
    <t>Mckillop</t>
  </si>
  <si>
    <t>Albany Operations Director</t>
  </si>
  <si>
    <t>476543959</t>
  </si>
  <si>
    <t>Meghan A. Wilcox, Scheduler Legislative Aide</t>
  </si>
  <si>
    <t>Meghan A. Wilcox</t>
  </si>
  <si>
    <t>Meghan A.</t>
  </si>
  <si>
    <t>Wilcox</t>
  </si>
  <si>
    <t>476543951</t>
  </si>
  <si>
    <t>Jill M. Luther, Legislative Director</t>
  </si>
  <si>
    <t>Jill M. Luther</t>
  </si>
  <si>
    <t>Jill M.</t>
  </si>
  <si>
    <t>476543948</t>
  </si>
  <si>
    <t>J Stephen Casscles, Counsel To The Idc Leader</t>
  </si>
  <si>
    <t>scasscle@nysenate.gov</t>
  </si>
  <si>
    <t>(518) 455-3589</t>
  </si>
  <si>
    <t>Counsel/Program and Finance; Racing/Gaming, Insurance, ABC law</t>
  </si>
  <si>
    <t>J Stephen Casscles</t>
  </si>
  <si>
    <t>J Stephen</t>
  </si>
  <si>
    <t>Casscles</t>
  </si>
  <si>
    <t>Counsel To The Idc Leader</t>
  </si>
  <si>
    <t>476543940</t>
  </si>
  <si>
    <t>Gabriel E Paniza, Policy Director</t>
  </si>
  <si>
    <t>paniza@nysenate.gov</t>
  </si>
  <si>
    <t>(518) 455-3594</t>
  </si>
  <si>
    <t>Gabriel E Paniza</t>
  </si>
  <si>
    <t>Gabriel E</t>
  </si>
  <si>
    <t>Paniza</t>
  </si>
  <si>
    <t>Policy Director</t>
  </si>
  <si>
    <t>476543929</t>
  </si>
  <si>
    <t>John K Sundstrom, Session Sergeant-At-Arms</t>
  </si>
  <si>
    <t>John K Sundstrom</t>
  </si>
  <si>
    <t>John K</t>
  </si>
  <si>
    <t>Sundstrom</t>
  </si>
  <si>
    <t>476543925</t>
  </si>
  <si>
    <t>James W Murphy, Session Sergeant-At-Arms</t>
  </si>
  <si>
    <t>James W Murphy</t>
  </si>
  <si>
    <t>476543916</t>
  </si>
  <si>
    <t>Margaret A Milne, Sr. Confidential Exec. Assistant</t>
  </si>
  <si>
    <t>Margaret A Milne</t>
  </si>
  <si>
    <t>Margaret A</t>
  </si>
  <si>
    <t>Milne</t>
  </si>
  <si>
    <t>Sr. Confidential Exec. Assistant</t>
  </si>
  <si>
    <t>476543910</t>
  </si>
  <si>
    <t>James P. Mills, Session Sergeant-at-arms</t>
  </si>
  <si>
    <t>James P. Mills</t>
  </si>
  <si>
    <t>James P.</t>
  </si>
  <si>
    <t>Mills</t>
  </si>
  <si>
    <t>476543904</t>
  </si>
  <si>
    <t>Lloyd W Sherman, Special Assistant</t>
  </si>
  <si>
    <t>Lloyd W Sherman</t>
  </si>
  <si>
    <t>Lloyd W</t>
  </si>
  <si>
    <t>476543900</t>
  </si>
  <si>
    <t>James F Rosencrans, Session Sergeant-At-Arms</t>
  </si>
  <si>
    <t>James F Rosencrans</t>
  </si>
  <si>
    <t>James F</t>
  </si>
  <si>
    <t>Rosencrans</t>
  </si>
  <si>
    <t>476543896</t>
  </si>
  <si>
    <t>Lauren Popper Ellis, Public Policy Director</t>
  </si>
  <si>
    <t>Lauren Popper Ellis</t>
  </si>
  <si>
    <t>Lauren Popper</t>
  </si>
  <si>
    <t>Public Policy Director</t>
  </si>
  <si>
    <t>476543892</t>
  </si>
  <si>
    <t>Henry G Reimer, Deputy Sergeant-At-Arms</t>
  </si>
  <si>
    <t>Henry G Reimer</t>
  </si>
  <si>
    <t>Henry G</t>
  </si>
  <si>
    <t>Reimer</t>
  </si>
  <si>
    <t>476543883</t>
  </si>
  <si>
    <t>Kerry L Saunders, Community Liaison</t>
  </si>
  <si>
    <t>Kerry L Saunders</t>
  </si>
  <si>
    <t>Kerry L</t>
  </si>
  <si>
    <t>Saunders</t>
  </si>
  <si>
    <t>476543882</t>
  </si>
  <si>
    <t>David V Adams, Session Sergeant-At-Arms</t>
  </si>
  <si>
    <t>David V Adams</t>
  </si>
  <si>
    <t>David V</t>
  </si>
  <si>
    <t>Adams</t>
  </si>
  <si>
    <t>476543874</t>
  </si>
  <si>
    <t>Karen A Schullere, Special Assistant</t>
  </si>
  <si>
    <t>Karen A Schullere</t>
  </si>
  <si>
    <t>Schullere</t>
  </si>
  <si>
    <t>476543869</t>
  </si>
  <si>
    <t>Jonaliza D Misa, Communications Specialist</t>
  </si>
  <si>
    <t>Jonaliza D Misa</t>
  </si>
  <si>
    <t>Jonaliza D</t>
  </si>
  <si>
    <t>Misa</t>
  </si>
  <si>
    <t>Communications Specialist</t>
  </si>
  <si>
    <t>476543860</t>
  </si>
  <si>
    <t>Freddy R. Gonzalez, Special Assistant</t>
  </si>
  <si>
    <t>Freddy R. Gonzalez</t>
  </si>
  <si>
    <t>Freddy R.</t>
  </si>
  <si>
    <t>476543851</t>
  </si>
  <si>
    <t>David I. Frazier, Fiscal Advisor</t>
  </si>
  <si>
    <t>David I. Frazier</t>
  </si>
  <si>
    <t>David I.</t>
  </si>
  <si>
    <t>Fiscal Advisor</t>
  </si>
  <si>
    <t>476543847</t>
  </si>
  <si>
    <t>Christopher T Consalvo, Director Of Transportation Policy</t>
  </si>
  <si>
    <t>Christopher T Consalvo</t>
  </si>
  <si>
    <t>Consalvo</t>
  </si>
  <si>
    <t>Director Of Transportation Policy</t>
  </si>
  <si>
    <t>476543845</t>
  </si>
  <si>
    <t>Nicholas J. Circharo, District Representative</t>
  </si>
  <si>
    <t>Nicholas J. Circharo</t>
  </si>
  <si>
    <t>Nicholas J.</t>
  </si>
  <si>
    <t>Circharo</t>
  </si>
  <si>
    <t>476543844</t>
  </si>
  <si>
    <t>Katharine S. Pichardo-erskine, Executive Director/district Office</t>
  </si>
  <si>
    <t>Katharine S. Pichardo-erskine</t>
  </si>
  <si>
    <t>Katharine S.</t>
  </si>
  <si>
    <t>Pichardo-erskine</t>
  </si>
  <si>
    <t>Executive Director/district Office</t>
  </si>
  <si>
    <t>476543839</t>
  </si>
  <si>
    <t>Carolyn W Burke, Legislative Director</t>
  </si>
  <si>
    <t>Carolyn W Burke</t>
  </si>
  <si>
    <t>Carolyn W</t>
  </si>
  <si>
    <t>476543837</t>
  </si>
  <si>
    <t>Danielle L. Mcmullen, Scheduling Director</t>
  </si>
  <si>
    <t>Danielle L. Mcmullen</t>
  </si>
  <si>
    <t>Danielle L.</t>
  </si>
  <si>
    <t>Mcmullen</t>
  </si>
  <si>
    <t>476543833</t>
  </si>
  <si>
    <t>Joseph K. Cooper, Director Of Community Affairs</t>
  </si>
  <si>
    <t>Joseph K. Cooper</t>
  </si>
  <si>
    <t>Joseph K.</t>
  </si>
  <si>
    <t>476543832</t>
  </si>
  <si>
    <t>Daniel H Levin, Senior Counsel</t>
  </si>
  <si>
    <t>levin@nysenate.gov</t>
  </si>
  <si>
    <t>(518) 455-3561</t>
  </si>
  <si>
    <t>(518) 455-5662</t>
  </si>
  <si>
    <t>Counsel/Program and Finance; Codes, Corrections, Elections, Ethics</t>
  </si>
  <si>
    <t>Daniel H Levin</t>
  </si>
  <si>
    <t>Daniel H</t>
  </si>
  <si>
    <t>Levin</t>
  </si>
  <si>
    <t>476543829</t>
  </si>
  <si>
    <t>Bradley R Usher, Chief Of Staff</t>
  </si>
  <si>
    <t>usher@nysenate.gov</t>
  </si>
  <si>
    <t>Bradley R Usher</t>
  </si>
  <si>
    <t>Bradley R</t>
  </si>
  <si>
    <t>Usher</t>
  </si>
  <si>
    <t>476543826</t>
  </si>
  <si>
    <t>Jennifer Rosado, District Representative</t>
  </si>
  <si>
    <t>Jennifer Rosado</t>
  </si>
  <si>
    <t>Jennifer</t>
  </si>
  <si>
    <t>Rosado</t>
  </si>
  <si>
    <t>476543819</t>
  </si>
  <si>
    <t>Bessie R. Schachter, Scheduler/community Liaison</t>
  </si>
  <si>
    <t>Bessie R. Schachter</t>
  </si>
  <si>
    <t>Bessie R.</t>
  </si>
  <si>
    <t>Schachter</t>
  </si>
  <si>
    <t>Scheduler/community Liaison</t>
  </si>
  <si>
    <t>476543818</t>
  </si>
  <si>
    <t>Catherine E. Tenuta, Policy Programming Associate</t>
  </si>
  <si>
    <t>Catherine E. Tenuta</t>
  </si>
  <si>
    <t>Catherine E.</t>
  </si>
  <si>
    <t>Tenuta</t>
  </si>
  <si>
    <t>Policy Programming Associate</t>
  </si>
  <si>
    <t>476543815</t>
  </si>
  <si>
    <t>Cristina L Lang, Director Of Constituent Services</t>
  </si>
  <si>
    <t>Cristina L Lang</t>
  </si>
  <si>
    <t>Cristina L</t>
  </si>
  <si>
    <t>476543810</t>
  </si>
  <si>
    <t>Barbara M Oneill, Senior Advisor</t>
  </si>
  <si>
    <t>boneill@nysenate.gov</t>
  </si>
  <si>
    <t>(518) 455-2405</t>
  </si>
  <si>
    <t>Barbara M Oneill</t>
  </si>
  <si>
    <t>Barbara M</t>
  </si>
  <si>
    <t>Oneill</t>
  </si>
  <si>
    <t>476543807</t>
  </si>
  <si>
    <t>Bridget M. Mcbrien, Special Assistant</t>
  </si>
  <si>
    <t>Bridget M. Mcbrien</t>
  </si>
  <si>
    <t>Bridget M.</t>
  </si>
  <si>
    <t>Mcbrien</t>
  </si>
  <si>
    <t>476543799</t>
  </si>
  <si>
    <t>Tajuana Hamm, Deputy Chief Staff / Senior Advisor</t>
  </si>
  <si>
    <t>hamm@nysenate.gov</t>
  </si>
  <si>
    <t>Tajuana Hamm</t>
  </si>
  <si>
    <t>Tajuana</t>
  </si>
  <si>
    <t>Hamm</t>
  </si>
  <si>
    <t>Deputy Chief Staff / Senior Advisor</t>
  </si>
  <si>
    <t>476543787</t>
  </si>
  <si>
    <t>Marcella M Sgroi, Legislative Director/Counsel</t>
  </si>
  <si>
    <t>Marcella M Sgroi</t>
  </si>
  <si>
    <t>Marcella M</t>
  </si>
  <si>
    <t>Sgroi</t>
  </si>
  <si>
    <t>476543783</t>
  </si>
  <si>
    <t>Anthony D Katsur, Session Sergeant-At-Arms</t>
  </si>
  <si>
    <t>Anthony D Katsur</t>
  </si>
  <si>
    <t>Anthony D</t>
  </si>
  <si>
    <t>Katsur</t>
  </si>
  <si>
    <t>476543782</t>
  </si>
  <si>
    <t>Albert J. Dirienzo, Session Sergeant-at-arms</t>
  </si>
  <si>
    <t>Albert J. Dirienzo</t>
  </si>
  <si>
    <t>Albert J.</t>
  </si>
  <si>
    <t>Dirienzo</t>
  </si>
  <si>
    <t>476543777</t>
  </si>
  <si>
    <t>Lisa M George, Constituent Liaison</t>
  </si>
  <si>
    <t>Lisa M George</t>
  </si>
  <si>
    <t>George</t>
  </si>
  <si>
    <t>476543776</t>
  </si>
  <si>
    <t>Kathleen F. Slattery, Administrative Assistant</t>
  </si>
  <si>
    <t>Formerly worked for Research And Program Development (Minority), Assembly Central Staff Office</t>
  </si>
  <si>
    <t>kslatter@nysenate.gov</t>
  </si>
  <si>
    <t>518 455-5002</t>
  </si>
  <si>
    <t>Kathleen F. Slattery</t>
  </si>
  <si>
    <t>Kathleen F.</t>
  </si>
  <si>
    <t>Slattery</t>
  </si>
  <si>
    <t>476543772</t>
  </si>
  <si>
    <t>Suzanne E Kelly, Office Coordinator</t>
  </si>
  <si>
    <t>Suzanne E Kelly</t>
  </si>
  <si>
    <t>476543768</t>
  </si>
  <si>
    <t>Iris D. Randall, Administrative Assistant</t>
  </si>
  <si>
    <t>Iris D. Randall</t>
  </si>
  <si>
    <t>Iris D.</t>
  </si>
  <si>
    <t>Randall</t>
  </si>
  <si>
    <t>476543767</t>
  </si>
  <si>
    <t>Hayden D Horsham, District Office Manager</t>
  </si>
  <si>
    <t>Hayden D Horsham</t>
  </si>
  <si>
    <t>Hayden D</t>
  </si>
  <si>
    <t>Horsham</t>
  </si>
  <si>
    <t>476543764</t>
  </si>
  <si>
    <t>Jennifer Downs, Director Of Operations And Program</t>
  </si>
  <si>
    <t>Jennifer Downs</t>
  </si>
  <si>
    <t>Director Of Operations And Program</t>
  </si>
  <si>
    <t>476543763</t>
  </si>
  <si>
    <t>Mary Pat Larose, Benefits Supervisor/Liaison</t>
  </si>
  <si>
    <t>Mary Pat Larose</t>
  </si>
  <si>
    <t>Mary Pat</t>
  </si>
  <si>
    <t>Larose</t>
  </si>
  <si>
    <t>Benefits Supervisor/Liaison</t>
  </si>
  <si>
    <t>476543761</t>
  </si>
  <si>
    <t>Angela F. Kanhai, Constituent Liaison</t>
  </si>
  <si>
    <t>Angela F. Kanhai</t>
  </si>
  <si>
    <t>Angela F.</t>
  </si>
  <si>
    <t>Kanhai</t>
  </si>
  <si>
    <t>476543758</t>
  </si>
  <si>
    <t>Geraldine A Rhoades, Executive Assistant</t>
  </si>
  <si>
    <t>rhoades@nysenate.gov</t>
  </si>
  <si>
    <t>Geraldine A Rhoades</t>
  </si>
  <si>
    <t>Geraldine A</t>
  </si>
  <si>
    <t>Rhoades</t>
  </si>
  <si>
    <t>476543756</t>
  </si>
  <si>
    <t>Ean W Fullerton, Communications And Research Director</t>
  </si>
  <si>
    <t>Ean W Fullerton</t>
  </si>
  <si>
    <t>Ean W</t>
  </si>
  <si>
    <t>Fullerton</t>
  </si>
  <si>
    <t>Communications And Research Director</t>
  </si>
  <si>
    <t>476543755</t>
  </si>
  <si>
    <t>Mary E Daly, Employment Processing Associate</t>
  </si>
  <si>
    <t>Mary E Daly</t>
  </si>
  <si>
    <t>Employment Processing Associate</t>
  </si>
  <si>
    <t>476543752</t>
  </si>
  <si>
    <t>Thomas J Kahil, Production Technician</t>
  </si>
  <si>
    <t>Thomas J Kahil</t>
  </si>
  <si>
    <t>Kahil</t>
  </si>
  <si>
    <t>Production Technician</t>
  </si>
  <si>
    <t>476543750</t>
  </si>
  <si>
    <t>Anthony J. Cavallo, Aide</t>
  </si>
  <si>
    <t>Anthony J. Cavallo</t>
  </si>
  <si>
    <t>Anthony J.</t>
  </si>
  <si>
    <t>Cavallo</t>
  </si>
  <si>
    <t>Aide</t>
  </si>
  <si>
    <t>476543748</t>
  </si>
  <si>
    <t>Mary L Smith, Staff Assistant</t>
  </si>
  <si>
    <t>Mary L Smith</t>
  </si>
  <si>
    <t>476543747</t>
  </si>
  <si>
    <t>Kimberly L. Watkinson, Employee Benefits Assistant</t>
  </si>
  <si>
    <t>Kimberly L. Watkinson</t>
  </si>
  <si>
    <t>Kimberly L.</t>
  </si>
  <si>
    <t>Watkinson</t>
  </si>
  <si>
    <t>476543742</t>
  </si>
  <si>
    <t>Tanya Bissaillon, Photographer</t>
  </si>
  <si>
    <t>Tanya Bissaillon</t>
  </si>
  <si>
    <t>Bissaillon</t>
  </si>
  <si>
    <t>476543740</t>
  </si>
  <si>
    <t>Zairita C Penaherrera, Exec Dir Of Sen Dem Intern Program</t>
  </si>
  <si>
    <t>Zairita C Penaherrera</t>
  </si>
  <si>
    <t>Zairita C</t>
  </si>
  <si>
    <t>Penaherrera</t>
  </si>
  <si>
    <t>Exec Dir Of Sen Dem Intern Program</t>
  </si>
  <si>
    <t>476543739</t>
  </si>
  <si>
    <t>Laurie A Heimroth, Committee Clerk</t>
  </si>
  <si>
    <t>Laurie A Heimroth</t>
  </si>
  <si>
    <t>Laurie A</t>
  </si>
  <si>
    <t>476543735</t>
  </si>
  <si>
    <t>Susan L. Shafer, Photographer</t>
  </si>
  <si>
    <t>Susan L. Shafer</t>
  </si>
  <si>
    <t>Susan L.</t>
  </si>
  <si>
    <t>Shafer</t>
  </si>
  <si>
    <t>476543734</t>
  </si>
  <si>
    <t>Oscar M Jonas, Community Liaison</t>
  </si>
  <si>
    <t>Oscar M Jonas</t>
  </si>
  <si>
    <t>Oscar M</t>
  </si>
  <si>
    <t>Jonas</t>
  </si>
  <si>
    <t>476543728</t>
  </si>
  <si>
    <t>Steven M. Presser, Director Of Correspondence</t>
  </si>
  <si>
    <t>Steven M. Presser</t>
  </si>
  <si>
    <t>Steven M.</t>
  </si>
  <si>
    <t>Presser</t>
  </si>
  <si>
    <t>476543720</t>
  </si>
  <si>
    <t>Peter J Dudley, Senior Production Technician</t>
  </si>
  <si>
    <t>Peter J Dudley</t>
  </si>
  <si>
    <t>Dudley</t>
  </si>
  <si>
    <t>Senior Production Technician</t>
  </si>
  <si>
    <t>476543718</t>
  </si>
  <si>
    <t>Deborah R Moore, Deputy Chief Of Staff</t>
  </si>
  <si>
    <t>drmoore@nysenate.gov</t>
  </si>
  <si>
    <t>Deborah R Moore</t>
  </si>
  <si>
    <t>Deborah R</t>
  </si>
  <si>
    <t>476543716</t>
  </si>
  <si>
    <t>Candice M Giove, Communications Director</t>
  </si>
  <si>
    <t>giove@nysenate.gov</t>
  </si>
  <si>
    <t>(518) 455-5658</t>
  </si>
  <si>
    <t>(518) 455-2492</t>
  </si>
  <si>
    <t>Candice M Giove</t>
  </si>
  <si>
    <t>Candice M</t>
  </si>
  <si>
    <t>Giove</t>
  </si>
  <si>
    <t>476543711</t>
  </si>
  <si>
    <t>Sharon Henderson, Special Projects Coordinator</t>
  </si>
  <si>
    <t>Sharon Henderson</t>
  </si>
  <si>
    <t>Sharon</t>
  </si>
  <si>
    <t>Henderson</t>
  </si>
  <si>
    <t>476543710</t>
  </si>
  <si>
    <t>Alexandra Stewart, Legislative Director</t>
  </si>
  <si>
    <t>Alexandra Stewart</t>
  </si>
  <si>
    <t>Alexandra</t>
  </si>
  <si>
    <t>476543705</t>
  </si>
  <si>
    <t>Cameron Z Sagan, Press Secretary</t>
  </si>
  <si>
    <t>csagan@nysenate.gov</t>
  </si>
  <si>
    <t>(518) 455-2491</t>
  </si>
  <si>
    <t>Cameron Z Sagan</t>
  </si>
  <si>
    <t>Cameron Z</t>
  </si>
  <si>
    <t>Sagan</t>
  </si>
  <si>
    <t>476543700</t>
  </si>
  <si>
    <t>Minwen Yang, Director Of Special Projects</t>
  </si>
  <si>
    <t>Minwen Yang</t>
  </si>
  <si>
    <t>Minwen</t>
  </si>
  <si>
    <t>Yang</t>
  </si>
  <si>
    <t>476543698</t>
  </si>
  <si>
    <t>Sandra S. Sloane, Legislative Director</t>
  </si>
  <si>
    <t>Sandra S. Sloane</t>
  </si>
  <si>
    <t>Sandra S.</t>
  </si>
  <si>
    <t>Sloane</t>
  </si>
  <si>
    <t>476543695</t>
  </si>
  <si>
    <t>Judith L Abbot, Community Liaison</t>
  </si>
  <si>
    <t>Judith L Abbot</t>
  </si>
  <si>
    <t>Judith L</t>
  </si>
  <si>
    <t>Abbot</t>
  </si>
  <si>
    <t>476543694</t>
  </si>
  <si>
    <t>Mary P Mcdonald, Scheduler / Legislative Assistant</t>
  </si>
  <si>
    <t>mpmcdona@nysenate.gov</t>
  </si>
  <si>
    <t>Mary P Mcdonald</t>
  </si>
  <si>
    <t>Mary P</t>
  </si>
  <si>
    <t>Scheduler / Legislative Assistant</t>
  </si>
  <si>
    <t>476543689</t>
  </si>
  <si>
    <t>Abigail E. Fashouer, District Press Secretary</t>
  </si>
  <si>
    <t>Abigail E. Fashouer</t>
  </si>
  <si>
    <t>Abigail E.</t>
  </si>
  <si>
    <t>Fashouer</t>
  </si>
  <si>
    <t>476543688</t>
  </si>
  <si>
    <t>Eunjin Cho, Director Of External Affairs</t>
  </si>
  <si>
    <t>Eunjin Cho</t>
  </si>
  <si>
    <t>Cho</t>
  </si>
  <si>
    <t>476543684</t>
  </si>
  <si>
    <t>Sharon M Dupre, Payroll Manager</t>
  </si>
  <si>
    <t>Sharon M Dupre</t>
  </si>
  <si>
    <t>Dupre</t>
  </si>
  <si>
    <t>Payroll Manager</t>
  </si>
  <si>
    <t>476543681</t>
  </si>
  <si>
    <t>Laura A. Gallagher, Legislative Aide</t>
  </si>
  <si>
    <t>Laura A. Gallagher</t>
  </si>
  <si>
    <t>Laura A.</t>
  </si>
  <si>
    <t>476543680</t>
  </si>
  <si>
    <t>David I Troise Jr, Deputy Chief Of Staff</t>
  </si>
  <si>
    <t>David I Troise Jr</t>
  </si>
  <si>
    <t>David I</t>
  </si>
  <si>
    <t>Troise Jr</t>
  </si>
  <si>
    <t>476543676</t>
  </si>
  <si>
    <t>Michael S. Curthoys, Payroll Systems Coordinator</t>
  </si>
  <si>
    <t>Michael S. Curthoys</t>
  </si>
  <si>
    <t>Michael S.</t>
  </si>
  <si>
    <t>Curthoys</t>
  </si>
  <si>
    <t>Payroll Systems Coordinator</t>
  </si>
  <si>
    <t>476543674</t>
  </si>
  <si>
    <t>Molly P Hirschbeck, Communications Director</t>
  </si>
  <si>
    <t>Molly P Hirschbeck</t>
  </si>
  <si>
    <t>Molly P</t>
  </si>
  <si>
    <t>Hirschbeck</t>
  </si>
  <si>
    <t>476543667</t>
  </si>
  <si>
    <t>Jayme L. Dolan, Payroll Processor</t>
  </si>
  <si>
    <t>Jayme L. Dolan</t>
  </si>
  <si>
    <t>Jayme L.</t>
  </si>
  <si>
    <t>Dolan</t>
  </si>
  <si>
    <t>476543659</t>
  </si>
  <si>
    <t>Margaret R. Sinkiewicz, District Operations Manager</t>
  </si>
  <si>
    <t>kennedy.scheduler@gmail.com</t>
  </si>
  <si>
    <t>Margaret R. Sinkiewicz</t>
  </si>
  <si>
    <t>Margaret R.</t>
  </si>
  <si>
    <t>Sinkiewicz</t>
  </si>
  <si>
    <t>476543655</t>
  </si>
  <si>
    <t>Jacklyn M Kenny, Senior Payroll Processor</t>
  </si>
  <si>
    <t>Jacklyn M Kenny</t>
  </si>
  <si>
    <t>Jacklyn M</t>
  </si>
  <si>
    <t>Kenny</t>
  </si>
  <si>
    <t>Senior Payroll Processor</t>
  </si>
  <si>
    <t>476543650</t>
  </si>
  <si>
    <t>Madeline Rodriguez, Administrative Assistant</t>
  </si>
  <si>
    <t>Madeline Rodriguez</t>
  </si>
  <si>
    <t>Madeline</t>
  </si>
  <si>
    <t>476543645</t>
  </si>
  <si>
    <t>David S Frangella, General Clerk</t>
  </si>
  <si>
    <t>David S Frangella</t>
  </si>
  <si>
    <t>David S</t>
  </si>
  <si>
    <t>Frangella</t>
  </si>
  <si>
    <t>General Clerk</t>
  </si>
  <si>
    <t>476543642</t>
  </si>
  <si>
    <t>Karen L Lehan, Benefits Assistant Supervisor</t>
  </si>
  <si>
    <t>Karen L Lehan</t>
  </si>
  <si>
    <t>Karen L</t>
  </si>
  <si>
    <t>Lehan</t>
  </si>
  <si>
    <t>Benefits Assistant Supervisor</t>
  </si>
  <si>
    <t>476543640</t>
  </si>
  <si>
    <t>Peter F Hurtt, Chief Electronics Engineer</t>
  </si>
  <si>
    <t>Peter F Hurtt</t>
  </si>
  <si>
    <t>Peter F</t>
  </si>
  <si>
    <t>Hurtt</t>
  </si>
  <si>
    <t>Chief Electronics Engineer</t>
  </si>
  <si>
    <t>476543639</t>
  </si>
  <si>
    <t>Elyse E Fears, Community Liaison</t>
  </si>
  <si>
    <t>Elyse E Fears</t>
  </si>
  <si>
    <t>Elyse E</t>
  </si>
  <si>
    <t>Fears</t>
  </si>
  <si>
    <t>476543638</t>
  </si>
  <si>
    <t>Jason A Kippen, Recruitment And Training Coordinator</t>
  </si>
  <si>
    <t>Jason A Kippen</t>
  </si>
  <si>
    <t>Kippen</t>
  </si>
  <si>
    <t>Recruitment And Training Coordinator</t>
  </si>
  <si>
    <t>476543630</t>
  </si>
  <si>
    <t>Nancy L Andrews, Photographer</t>
  </si>
  <si>
    <t>Nancy L Andrews</t>
  </si>
  <si>
    <t>476543629</t>
  </si>
  <si>
    <t>Edward A. Betz, Counsel</t>
  </si>
  <si>
    <t>Edward A. Betz</t>
  </si>
  <si>
    <t>Edward A.</t>
  </si>
  <si>
    <t>Betz</t>
  </si>
  <si>
    <t>476543623</t>
  </si>
  <si>
    <t>Abigale B. Gardner, Payroll Processor</t>
  </si>
  <si>
    <t>Abigale B. Gardner</t>
  </si>
  <si>
    <t>Abigale B.</t>
  </si>
  <si>
    <t>Gardner</t>
  </si>
  <si>
    <t>476543622</t>
  </si>
  <si>
    <t>Giulio A Cavallo, Special Health Advisor</t>
  </si>
  <si>
    <t>Giulio A Cavallo</t>
  </si>
  <si>
    <t>Giulio A</t>
  </si>
  <si>
    <t>Special Health Advisor</t>
  </si>
  <si>
    <t>476543621</t>
  </si>
  <si>
    <t>Nancy J. Benson, Administrative Assistant</t>
  </si>
  <si>
    <t>Nancy J. Benson</t>
  </si>
  <si>
    <t>Nancy J.</t>
  </si>
  <si>
    <t>Benson</t>
  </si>
  <si>
    <t>476543619</t>
  </si>
  <si>
    <t>Susan L Costanzo, Account Clerk</t>
  </si>
  <si>
    <t>Fo/accounts Payable, Central Staff Office, Senate</t>
  </si>
  <si>
    <t>Susan L Costanzo</t>
  </si>
  <si>
    <t>Susan L</t>
  </si>
  <si>
    <t>Costanzo</t>
  </si>
  <si>
    <t>Account Clerk</t>
  </si>
  <si>
    <t>476543615</t>
  </si>
  <si>
    <t>Eileen T Smith, Supervisor, Time &amp; Attendance</t>
  </si>
  <si>
    <t>Eileen T Smith</t>
  </si>
  <si>
    <t>Eileen T</t>
  </si>
  <si>
    <t>Supervisor, Time &amp; Attendance</t>
  </si>
  <si>
    <t>476543612</t>
  </si>
  <si>
    <t>Matthew H Carter, Senior Production Technician</t>
  </si>
  <si>
    <t>Matthew H Carter</t>
  </si>
  <si>
    <t>Matthew H</t>
  </si>
  <si>
    <t>476543608</t>
  </si>
  <si>
    <t>Maria L Gardell, Deputy Accounts Payable Manager</t>
  </si>
  <si>
    <t>Maria L Gardell</t>
  </si>
  <si>
    <t>Maria L</t>
  </si>
  <si>
    <t>Gardell</t>
  </si>
  <si>
    <t>Deputy Accounts Payable Manager</t>
  </si>
  <si>
    <t>476543607</t>
  </si>
  <si>
    <t>Jeffrey C Bishop, Communications Director</t>
  </si>
  <si>
    <t>jbishop@nysenate.gov</t>
  </si>
  <si>
    <t>Jeffrey C Bishop</t>
  </si>
  <si>
    <t>Jeffrey C</t>
  </si>
  <si>
    <t>Bishop</t>
  </si>
  <si>
    <t>476543602</t>
  </si>
  <si>
    <t>Donna Schmidt, Assistant Personnel Officer</t>
  </si>
  <si>
    <t>Donna Schmidt</t>
  </si>
  <si>
    <t>Donna</t>
  </si>
  <si>
    <t>Assistant Personnel Officer</t>
  </si>
  <si>
    <t>476543601</t>
  </si>
  <si>
    <t>Mark L Emerson, Photographer</t>
  </si>
  <si>
    <t>Mark L Emerson</t>
  </si>
  <si>
    <t>Mark L</t>
  </si>
  <si>
    <t>Emerson</t>
  </si>
  <si>
    <t>476543600</t>
  </si>
  <si>
    <t>Douglas B Cannistra, Staff Assistant</t>
  </si>
  <si>
    <t>Douglas B Cannistra</t>
  </si>
  <si>
    <t>Douglas B</t>
  </si>
  <si>
    <t>Cannistra</t>
  </si>
  <si>
    <t>476543596</t>
  </si>
  <si>
    <t>Jessica A Williams, Community Outreach Director</t>
  </si>
  <si>
    <t>Jessica A Williams</t>
  </si>
  <si>
    <t>476543593</t>
  </si>
  <si>
    <t>Mark E Hansen, Director Media Services</t>
  </si>
  <si>
    <t>Mark E Hansen</t>
  </si>
  <si>
    <t>Director Media Services</t>
  </si>
  <si>
    <t>476543592</t>
  </si>
  <si>
    <t>Donna L Mayer, Administrative Assistant</t>
  </si>
  <si>
    <t>Donna L Mayer</t>
  </si>
  <si>
    <t>Donna L</t>
  </si>
  <si>
    <t>Mayer</t>
  </si>
  <si>
    <t>476543591</t>
  </si>
  <si>
    <t>Jason E Shaw, Technology Director</t>
  </si>
  <si>
    <t>Jason E Shaw</t>
  </si>
  <si>
    <t>Jason E</t>
  </si>
  <si>
    <t>Technology Director</t>
  </si>
  <si>
    <t>476543584</t>
  </si>
  <si>
    <t>Cheryl A Oechsner, Office Assistant</t>
  </si>
  <si>
    <t>Cheryl A Oechsner</t>
  </si>
  <si>
    <t>Cheryl A</t>
  </si>
  <si>
    <t>Oechsner</t>
  </si>
  <si>
    <t>476543581</t>
  </si>
  <si>
    <t>Patricia A. Pietrusza, Staff Director</t>
  </si>
  <si>
    <t>Patricia A. Pietrusza</t>
  </si>
  <si>
    <t>Pietrusza</t>
  </si>
  <si>
    <t>Staff Director</t>
  </si>
  <si>
    <t>476543574</t>
  </si>
  <si>
    <t>Sara J Lattin, Executive Secretary</t>
  </si>
  <si>
    <t>lattin@nysenate.gov</t>
  </si>
  <si>
    <t>Sara J Lattin</t>
  </si>
  <si>
    <t>Sara J</t>
  </si>
  <si>
    <t>Lattin</t>
  </si>
  <si>
    <t>476543561</t>
  </si>
  <si>
    <t>Keith M Scherer, Community Outreach Director</t>
  </si>
  <si>
    <t>Keith M Scherer</t>
  </si>
  <si>
    <t>Keith M</t>
  </si>
  <si>
    <t>Scherer</t>
  </si>
  <si>
    <t>476543560</t>
  </si>
  <si>
    <t>Jacqueline M Fiore, Legislative Analyst</t>
  </si>
  <si>
    <t>Jacqueline M Fiore</t>
  </si>
  <si>
    <t>Jacqueline M</t>
  </si>
  <si>
    <t>Fiore</t>
  </si>
  <si>
    <t>476543558</t>
  </si>
  <si>
    <t>Daniel E Macentee, Chief Of Staff &amp; Director Of Communi</t>
  </si>
  <si>
    <t>Macentee@nysenate.gov</t>
  </si>
  <si>
    <t>Daniel E Macentee</t>
  </si>
  <si>
    <t>Daniel E</t>
  </si>
  <si>
    <t>Macentee</t>
  </si>
  <si>
    <t>Chief Of Staff &amp; Director Of Communi</t>
  </si>
  <si>
    <t>476543553</t>
  </si>
  <si>
    <t>William H. Krause, Intern</t>
  </si>
  <si>
    <t>Thomas Croci, Office of Senator, Personal Staff Office, Senate</t>
  </si>
  <si>
    <t>William H. Krause</t>
  </si>
  <si>
    <t>William H.</t>
  </si>
  <si>
    <t>Krause</t>
  </si>
  <si>
    <t>476543551</t>
  </si>
  <si>
    <t>Dawn M Pastore, Secretary</t>
  </si>
  <si>
    <t>Dawn M Pastore</t>
  </si>
  <si>
    <t>Dawn M</t>
  </si>
  <si>
    <t>Pastore</t>
  </si>
  <si>
    <t>476543546</t>
  </si>
  <si>
    <t>Karen Pope, Executive Assistant</t>
  </si>
  <si>
    <t>Karen Pope</t>
  </si>
  <si>
    <t>Karen</t>
  </si>
  <si>
    <t>Pope</t>
  </si>
  <si>
    <t>476543545</t>
  </si>
  <si>
    <t>Christopher M Molluso, Chief Of Staff</t>
  </si>
  <si>
    <t>molluso@nysenate.gov</t>
  </si>
  <si>
    <t>Christopher M Molluso</t>
  </si>
  <si>
    <t>Molluso</t>
  </si>
  <si>
    <t>476543535</t>
  </si>
  <si>
    <t>Laurie A Noel, Constituent Liaison/Operations Asst.</t>
  </si>
  <si>
    <t>Laurie A Noel</t>
  </si>
  <si>
    <t>Noel</t>
  </si>
  <si>
    <t>Constituent Liaison/Operations Asst.</t>
  </si>
  <si>
    <t>476543524</t>
  </si>
  <si>
    <t>Kevin P Volk, Special Advisor</t>
  </si>
  <si>
    <t>Kevin P Volk</t>
  </si>
  <si>
    <t>Volk</t>
  </si>
  <si>
    <t>476543513</t>
  </si>
  <si>
    <t>James F Chisholm, Director Of Economic Development</t>
  </si>
  <si>
    <t>James F Chisholm</t>
  </si>
  <si>
    <t>Chisholm</t>
  </si>
  <si>
    <t>476543509</t>
  </si>
  <si>
    <t>Judith L Paine, Account Clerk</t>
  </si>
  <si>
    <t>Judith L Paine</t>
  </si>
  <si>
    <t>Paine</t>
  </si>
  <si>
    <t>476543502</t>
  </si>
  <si>
    <t>Christopher R Arnold, Senior Advisor</t>
  </si>
  <si>
    <t>Christopher R Arnold</t>
  </si>
  <si>
    <t>Arnold</t>
  </si>
  <si>
    <t>476543501</t>
  </si>
  <si>
    <t>Alice H Senrick, Account Clerk</t>
  </si>
  <si>
    <t>Alice H Senrick</t>
  </si>
  <si>
    <t>Alice H</t>
  </si>
  <si>
    <t>Senrick</t>
  </si>
  <si>
    <t>476543498</t>
  </si>
  <si>
    <t>Amanda A Fallon, Deputy Chief Of Staff</t>
  </si>
  <si>
    <t>Amanda A Fallon</t>
  </si>
  <si>
    <t>Fallon</t>
  </si>
  <si>
    <t>476543493</t>
  </si>
  <si>
    <t>Timothy D Atkins, Senior Counsel</t>
  </si>
  <si>
    <t>(518) 455-2593</t>
  </si>
  <si>
    <t>Economic Development/Transportation/Financial Services/Local Government; Transportation, Infrastructure</t>
  </si>
  <si>
    <t>Timothy D Atkins</t>
  </si>
  <si>
    <t>Timothy D</t>
  </si>
  <si>
    <t>476543487</t>
  </si>
  <si>
    <t>Kara M Cumoletti, Communications Director</t>
  </si>
  <si>
    <t>Kara M Cumoletti</t>
  </si>
  <si>
    <t>Kara M</t>
  </si>
  <si>
    <t>Cumoletti</t>
  </si>
  <si>
    <t>476543485</t>
  </si>
  <si>
    <t>Bonnie J Lucas, Senate Aide</t>
  </si>
  <si>
    <t>Bonnie J Lucas</t>
  </si>
  <si>
    <t>Bonnie J</t>
  </si>
  <si>
    <t>476543484</t>
  </si>
  <si>
    <t>Agnes C. Rodd, District Coordinator</t>
  </si>
  <si>
    <t>Agnes C. Rodd</t>
  </si>
  <si>
    <t>Agnes C.</t>
  </si>
  <si>
    <t>Rodd</t>
  </si>
  <si>
    <t>476543483</t>
  </si>
  <si>
    <t>Kathleen E Burton, Clerk/Home Rule Secretary</t>
  </si>
  <si>
    <t>Chamber Services, Central Staff Office, Senate</t>
  </si>
  <si>
    <t>(518) 455-2591</t>
  </si>
  <si>
    <t>Kathleen E Burton</t>
  </si>
  <si>
    <t>Kathleen E</t>
  </si>
  <si>
    <t>Burton</t>
  </si>
  <si>
    <t>Clerk/Home Rule Secretary</t>
  </si>
  <si>
    <t>476543480</t>
  </si>
  <si>
    <t>Jack K. Mckenzie, District Coordinator</t>
  </si>
  <si>
    <t>Susan Serino, Office of Senator, Personal Staff Office, Senate</t>
  </si>
  <si>
    <t>Jack K. Mckenzie</t>
  </si>
  <si>
    <t>Jack K.</t>
  </si>
  <si>
    <t>Mckenzie</t>
  </si>
  <si>
    <t>476543477</t>
  </si>
  <si>
    <t>Rosalind B Weinstein, Director Of Constituent Services</t>
  </si>
  <si>
    <t>Rosalind B Weinstein</t>
  </si>
  <si>
    <t>Rosalind B</t>
  </si>
  <si>
    <t>476543476</t>
  </si>
  <si>
    <t>Shannon S Watkins, Press Secretary</t>
  </si>
  <si>
    <t>Shannon S Watkins</t>
  </si>
  <si>
    <t>Shannon S</t>
  </si>
  <si>
    <t>Watkins</t>
  </si>
  <si>
    <t>476543474</t>
  </si>
  <si>
    <t>Jonathan L Graves, Director Legislative Operations</t>
  </si>
  <si>
    <t>(518) 455-2583</t>
  </si>
  <si>
    <t>Jonathan L Graves</t>
  </si>
  <si>
    <t>Graves</t>
  </si>
  <si>
    <t>Director Legislative Operations</t>
  </si>
  <si>
    <t>476543469</t>
  </si>
  <si>
    <t>Kathleen V Pettograsso, Director Of Albany Operations</t>
  </si>
  <si>
    <t>Kathleen V Pettograsso</t>
  </si>
  <si>
    <t>Kathleen V</t>
  </si>
  <si>
    <t>Pettograsso</t>
  </si>
  <si>
    <t>476543468</t>
  </si>
  <si>
    <t>Dawn L Harrington, Personnel Officer</t>
  </si>
  <si>
    <t>Dawn L Harrington</t>
  </si>
  <si>
    <t>Dawn L</t>
  </si>
  <si>
    <t>Harrington</t>
  </si>
  <si>
    <t>Personnel Officer</t>
  </si>
  <si>
    <t>476543466</t>
  </si>
  <si>
    <t>Shlomo Himmel, Communications Director</t>
  </si>
  <si>
    <t>Shlomo Himmel</t>
  </si>
  <si>
    <t>Shlomo</t>
  </si>
  <si>
    <t>Himmel</t>
  </si>
  <si>
    <t>476543463</t>
  </si>
  <si>
    <t>Olga Fiore, Senate Aide</t>
  </si>
  <si>
    <t>Olga Fiore</t>
  </si>
  <si>
    <t>Olga</t>
  </si>
  <si>
    <t>476543462</t>
  </si>
  <si>
    <t>Julia G Lilkendey, Deputy Director</t>
  </si>
  <si>
    <t>Julia G Lilkendey</t>
  </si>
  <si>
    <t>Julia G</t>
  </si>
  <si>
    <t>Lilkendey</t>
  </si>
  <si>
    <t>476543461</t>
  </si>
  <si>
    <t>Gene R Branca, Community Liaison</t>
  </si>
  <si>
    <t>Gene R Branca</t>
  </si>
  <si>
    <t>Gene R</t>
  </si>
  <si>
    <t>Branca</t>
  </si>
  <si>
    <t>476543460</t>
  </si>
  <si>
    <t>Ellyn Walansky, Director Of Constituent Services</t>
  </si>
  <si>
    <t>Ellyn Walansky</t>
  </si>
  <si>
    <t>Ellyn</t>
  </si>
  <si>
    <t>Walansky</t>
  </si>
  <si>
    <t>476543459</t>
  </si>
  <si>
    <t>Damita C Karlquist, Senior Employment Processing Associa</t>
  </si>
  <si>
    <t>Damita C Karlquist</t>
  </si>
  <si>
    <t>Damita C</t>
  </si>
  <si>
    <t>Karlquist</t>
  </si>
  <si>
    <t>Senior Employment Processing Associa</t>
  </si>
  <si>
    <t>476543456</t>
  </si>
  <si>
    <t>Joyce E Koehler, Executive Assistant</t>
  </si>
  <si>
    <t>Joyce E Koehler</t>
  </si>
  <si>
    <t>Joyce E</t>
  </si>
  <si>
    <t>Koehler</t>
  </si>
  <si>
    <t>476543450</t>
  </si>
  <si>
    <t>Andrew G Genna, Director Of Community Outreach</t>
  </si>
  <si>
    <t>Andrew G Genna</t>
  </si>
  <si>
    <t>Andrew G</t>
  </si>
  <si>
    <t>Genna</t>
  </si>
  <si>
    <t>Director Of Community Outreach</t>
  </si>
  <si>
    <t>476543449</t>
  </si>
  <si>
    <t>Cirel Neumann, Chief Of Staff</t>
  </si>
  <si>
    <t>neumann@nysenate.gov</t>
  </si>
  <si>
    <t>Cirel Neumann</t>
  </si>
  <si>
    <t>Cirel</t>
  </si>
  <si>
    <t>Neumann</t>
  </si>
  <si>
    <t>476543448</t>
  </si>
  <si>
    <t>Barbara J Ardman, Employee Benefits Assistant</t>
  </si>
  <si>
    <t>Barbara J Ardman</t>
  </si>
  <si>
    <t>Barbara J</t>
  </si>
  <si>
    <t>Ardman</t>
  </si>
  <si>
    <t>476543446</t>
  </si>
  <si>
    <t>Ashley L Deblasio, Time &amp; Attendance Liaison</t>
  </si>
  <si>
    <t>Ashley L Deblasio</t>
  </si>
  <si>
    <t>Deblasio</t>
  </si>
  <si>
    <t>Time &amp; Attendance Liaison</t>
  </si>
  <si>
    <t>476543441</t>
  </si>
  <si>
    <t>James F Sottile, Production Technician</t>
  </si>
  <si>
    <t>James F Sottile</t>
  </si>
  <si>
    <t>Sottile</t>
  </si>
  <si>
    <t>476543440</t>
  </si>
  <si>
    <t>Kenneth G Agosto, Director Of Constituent Services</t>
  </si>
  <si>
    <t>Kenneth G Agosto</t>
  </si>
  <si>
    <t>Kenneth G</t>
  </si>
  <si>
    <t>Agosto</t>
  </si>
  <si>
    <t>476543438</t>
  </si>
  <si>
    <t>Thomas S. Tatun, Legislative Assistant</t>
  </si>
  <si>
    <t>Thomas S. Tatun</t>
  </si>
  <si>
    <t>Thomas S.</t>
  </si>
  <si>
    <t>Tatun</t>
  </si>
  <si>
    <t>476543433</t>
  </si>
  <si>
    <t>Christina A Primero, Photographer</t>
  </si>
  <si>
    <t>Christina A Primero</t>
  </si>
  <si>
    <t>Christina A</t>
  </si>
  <si>
    <t>Primero</t>
  </si>
  <si>
    <t>476543432</t>
  </si>
  <si>
    <t>Jacqueline M Jenkins-Cox, Director Of Operations</t>
  </si>
  <si>
    <t>Jacqueline M Jenkins-Cox</t>
  </si>
  <si>
    <t>Jenkins-Cox</t>
  </si>
  <si>
    <t>476543431</t>
  </si>
  <si>
    <t>Alexander R. Bowen, Student Aide</t>
  </si>
  <si>
    <t>Alexander R. Bowen</t>
  </si>
  <si>
    <t>Alexander R.</t>
  </si>
  <si>
    <t>Bowen</t>
  </si>
  <si>
    <t>476543427</t>
  </si>
  <si>
    <t>Christopher J Cook, Director Of Chamber Services</t>
  </si>
  <si>
    <t>Christopher J Cook</t>
  </si>
  <si>
    <t>Director Of Chamber Services</t>
  </si>
  <si>
    <t>476543425</t>
  </si>
  <si>
    <t>Chris R Shields, Photographer</t>
  </si>
  <si>
    <t>Chris R Shields</t>
  </si>
  <si>
    <t>Chris R</t>
  </si>
  <si>
    <t>Shields</t>
  </si>
  <si>
    <t>476543423</t>
  </si>
  <si>
    <t>Donna K. Drayton, Senior Exec Asst Dept Chf Of Staff</t>
  </si>
  <si>
    <t>Ruth Hassell-Thompson, Special Advisor for Policy and Community Affairs of State Homes and Community Renewal</t>
  </si>
  <si>
    <t>Ruth Hassell-Thompson, Office of Senator, Personal Staff Office, Senate</t>
  </si>
  <si>
    <t>Donna K. Drayton</t>
  </si>
  <si>
    <t>Donna K.</t>
  </si>
  <si>
    <t>Drayton</t>
  </si>
  <si>
    <t>Senior Exec Asst Dept Chf Of Staff</t>
  </si>
  <si>
    <t>476543421</t>
  </si>
  <si>
    <t>Sharon F Yavonditte, Supervisor Telephone Operators</t>
  </si>
  <si>
    <t>Senate M&amp;o/telephone Operators, Central Staff Office, Senate</t>
  </si>
  <si>
    <t>Sharon F Yavonditte</t>
  </si>
  <si>
    <t>Sharon F</t>
  </si>
  <si>
    <t>Yavonditte</t>
  </si>
  <si>
    <t>Supervisor Telephone Operators</t>
  </si>
  <si>
    <t>476543417</t>
  </si>
  <si>
    <t>Robert Tiberia, Deputy Journal Clerk</t>
  </si>
  <si>
    <t>Robert Tiberia</t>
  </si>
  <si>
    <t>Robert</t>
  </si>
  <si>
    <t>Tiberia</t>
  </si>
  <si>
    <t>Deputy Journal Clerk</t>
  </si>
  <si>
    <t>476543415</t>
  </si>
  <si>
    <t>Brian A Styk, Assistant Production Technician</t>
  </si>
  <si>
    <t>Brian A Styk</t>
  </si>
  <si>
    <t>Styk</t>
  </si>
  <si>
    <t>Assistant Production Technician</t>
  </si>
  <si>
    <t>476543413</t>
  </si>
  <si>
    <t>Patrick T Ryan, Senate Desk Operations Clerk</t>
  </si>
  <si>
    <t>Patrick T Ryan</t>
  </si>
  <si>
    <t>Patrick T</t>
  </si>
  <si>
    <t>Senate Desk Operations Clerk</t>
  </si>
  <si>
    <t>476543409</t>
  </si>
  <si>
    <t>Minerva Medina, Legislative Aide</t>
  </si>
  <si>
    <t>Minerva Medina</t>
  </si>
  <si>
    <t>Minerva</t>
  </si>
  <si>
    <t>Medina</t>
  </si>
  <si>
    <t>476543407</t>
  </si>
  <si>
    <t>Mary E Carey, Journal Clerk</t>
  </si>
  <si>
    <t>Mary E Carey</t>
  </si>
  <si>
    <t>Carey</t>
  </si>
  <si>
    <t>Journal Clerk</t>
  </si>
  <si>
    <t>476543400</t>
  </si>
  <si>
    <t>John N Sollazzo, Community Liaison</t>
  </si>
  <si>
    <t>John N Sollazzo</t>
  </si>
  <si>
    <t>John N</t>
  </si>
  <si>
    <t>Sollazzo</t>
  </si>
  <si>
    <t>476543399</t>
  </si>
  <si>
    <t>Lillian Vargas, Legislative Aide</t>
  </si>
  <si>
    <t>Lillian Vargas</t>
  </si>
  <si>
    <t>Lillian</t>
  </si>
  <si>
    <t>Vargas</t>
  </si>
  <si>
    <t>476543398</t>
  </si>
  <si>
    <t>Faith Marie Famularo, Legislative Director</t>
  </si>
  <si>
    <t>famularo@nysenate.gov</t>
  </si>
  <si>
    <t>Faith Marie Famularo</t>
  </si>
  <si>
    <t>Faith Marie</t>
  </si>
  <si>
    <t>Famularo</t>
  </si>
  <si>
    <t>476543391</t>
  </si>
  <si>
    <t>Christopher P Stazio, Coordinator</t>
  </si>
  <si>
    <t>Formerly worked for Constituent Services/photography (Minority), Assembly Central Staff Office</t>
  </si>
  <si>
    <t>518 455-5981</t>
  </si>
  <si>
    <t>Christopher P Stazio</t>
  </si>
  <si>
    <t>Stazio</t>
  </si>
  <si>
    <t>476543390</t>
  </si>
  <si>
    <t>Mark D Retajczyk, Senate Desk Operations Clerk</t>
  </si>
  <si>
    <t>Mark D Retajczyk</t>
  </si>
  <si>
    <t>Mark D</t>
  </si>
  <si>
    <t>Retajczyk</t>
  </si>
  <si>
    <t>476543388</t>
  </si>
  <si>
    <t>Jose M. Santana Perez, Legislative Aide</t>
  </si>
  <si>
    <t>Jose M. Santana Perez</t>
  </si>
  <si>
    <t>Jose M.</t>
  </si>
  <si>
    <t>Santana Perez</t>
  </si>
  <si>
    <t>476543385</t>
  </si>
  <si>
    <t>Jennifer M Walsh, Bill Jacketing Clerk</t>
  </si>
  <si>
    <t>Jennifer M Walsh</t>
  </si>
  <si>
    <t>Jennifer M</t>
  </si>
  <si>
    <t>Bill Jacketing Clerk</t>
  </si>
  <si>
    <t>476543381</t>
  </si>
  <si>
    <t>Carl J Gucciardi, Research &amp; Development Assnt</t>
  </si>
  <si>
    <t>Carl J Gucciardi</t>
  </si>
  <si>
    <t>Carl J</t>
  </si>
  <si>
    <t>Gucciardi</t>
  </si>
  <si>
    <t>Research &amp; Development Assnt</t>
  </si>
  <si>
    <t>476543380</t>
  </si>
  <si>
    <t>Frances A Vasquez, Legislative Aide</t>
  </si>
  <si>
    <t>Frances A Vasquez</t>
  </si>
  <si>
    <t>Frances A</t>
  </si>
  <si>
    <t>476543379</t>
  </si>
  <si>
    <t>James F Shahen Jr, Coordinator</t>
  </si>
  <si>
    <t>Formerly worked for Office Of Automation And Data Development/pla, Assembly Central Staff Office</t>
  </si>
  <si>
    <t>518 455-3013</t>
  </si>
  <si>
    <t>James F Shahen Jr</t>
  </si>
  <si>
    <t>Shahen Jr</t>
  </si>
  <si>
    <t>476543377</t>
  </si>
  <si>
    <t>Nicole M Neisen, Telephone Operator</t>
  </si>
  <si>
    <t>Nicole M Neisen</t>
  </si>
  <si>
    <t>Neisen</t>
  </si>
  <si>
    <t>Telephone Operator</t>
  </si>
  <si>
    <t>476543374</t>
  </si>
  <si>
    <t>Bryan M Clenahan, Counsel</t>
  </si>
  <si>
    <t>clenahan@nysenate.gov</t>
  </si>
  <si>
    <t>Bryan M Clenahan</t>
  </si>
  <si>
    <t>Bryan M</t>
  </si>
  <si>
    <t>Clenahan</t>
  </si>
  <si>
    <t>476543373</t>
  </si>
  <si>
    <t>Cathryn F. Bern-smith, Policy Director</t>
  </si>
  <si>
    <t>Cathryn F. Bern-smith</t>
  </si>
  <si>
    <t>Cathryn F.</t>
  </si>
  <si>
    <t>Bern-smith</t>
  </si>
  <si>
    <t>476543371</t>
  </si>
  <si>
    <t>Melissa M Ferguson, Assistant Supervisor</t>
  </si>
  <si>
    <t>Melissa M Ferguson</t>
  </si>
  <si>
    <t>Melissa M</t>
  </si>
  <si>
    <t>Ferguson</t>
  </si>
  <si>
    <t>Assistant Supervisor</t>
  </si>
  <si>
    <t>476543364</t>
  </si>
  <si>
    <t>Ann M Noonan, Director Of Communications</t>
  </si>
  <si>
    <t>Ann M Noonan</t>
  </si>
  <si>
    <t>Noonan</t>
  </si>
  <si>
    <t>476543358</t>
  </si>
  <si>
    <t>Thomas J Larkin, Deputy Supply Chief</t>
  </si>
  <si>
    <t>Senate M&amp;o/supply, Central Staff Office, Senate</t>
  </si>
  <si>
    <t>Thomas J Larkin</t>
  </si>
  <si>
    <t>Larkin</t>
  </si>
  <si>
    <t>Deputy Supply Chief</t>
  </si>
  <si>
    <t>476543357</t>
  </si>
  <si>
    <t>Suzanne B Hempel, District Director</t>
  </si>
  <si>
    <t>Suzanne B Hempel</t>
  </si>
  <si>
    <t>Suzanne B</t>
  </si>
  <si>
    <t>Hempel</t>
  </si>
  <si>
    <t>476543351</t>
  </si>
  <si>
    <t>Nigel D Banks, Supply Clerk</t>
  </si>
  <si>
    <t>Nigel D Banks</t>
  </si>
  <si>
    <t>Nigel D</t>
  </si>
  <si>
    <t>Supply Clerk</t>
  </si>
  <si>
    <t>476543350</t>
  </si>
  <si>
    <t>Alec W. Osiecki, Assistant Technician</t>
  </si>
  <si>
    <t>Alec W. Osiecki</t>
  </si>
  <si>
    <t>Alec W.</t>
  </si>
  <si>
    <t>Osiecki</t>
  </si>
  <si>
    <t>Assistant Technician</t>
  </si>
  <si>
    <t>476543347</t>
  </si>
  <si>
    <t>Scott P. Kiedrowski, Chief Of Staff</t>
  </si>
  <si>
    <t>Robert Ortt, Office of Senator, Personal Staff Office, Senate</t>
  </si>
  <si>
    <t>Scott P. Kiedrowski</t>
  </si>
  <si>
    <t>Scott P.</t>
  </si>
  <si>
    <t>Kiedrowski</t>
  </si>
  <si>
    <t>476543344</t>
  </si>
  <si>
    <t>Lawrence W Mead, Supply Clerk</t>
  </si>
  <si>
    <t>Lawrence W Mead</t>
  </si>
  <si>
    <t>Lawrence W</t>
  </si>
  <si>
    <t>Mead</t>
  </si>
  <si>
    <t>476543341</t>
  </si>
  <si>
    <t>Adam C Naumovitz, Director Of Operations</t>
  </si>
  <si>
    <t>Adam C Naumovitz</t>
  </si>
  <si>
    <t>Adam C</t>
  </si>
  <si>
    <t>Naumovitz</t>
  </si>
  <si>
    <t>476543340</t>
  </si>
  <si>
    <t>James W. Ward, Executive Advisor</t>
  </si>
  <si>
    <t>James W. Ward</t>
  </si>
  <si>
    <t>James W.</t>
  </si>
  <si>
    <t>Executive Advisor</t>
  </si>
  <si>
    <t>476543336</t>
  </si>
  <si>
    <t>Mallory R Baringer, Legislative Director</t>
  </si>
  <si>
    <t>Majority Policy Development, Central Staff Office, Senate</t>
  </si>
  <si>
    <t>Mallory R Baringer</t>
  </si>
  <si>
    <t>Mallory R</t>
  </si>
  <si>
    <t>Baringer</t>
  </si>
  <si>
    <t>476543335</t>
  </si>
  <si>
    <t>Joseph A Maloy, Chief Senate Supply</t>
  </si>
  <si>
    <t>Joseph A Maloy</t>
  </si>
  <si>
    <t>Maloy</t>
  </si>
  <si>
    <t>Chief Senate Supply</t>
  </si>
  <si>
    <t>476543333</t>
  </si>
  <si>
    <t>Ashley R. Mohr, Legislative Assistant</t>
  </si>
  <si>
    <t>Ashley R. Mohr</t>
  </si>
  <si>
    <t>Ashley R.</t>
  </si>
  <si>
    <t>Mohr</t>
  </si>
  <si>
    <t>476543324</t>
  </si>
  <si>
    <t>Kelly A Mccready, Executive Dr. Of Policy Development</t>
  </si>
  <si>
    <t>Kelly A Mccready</t>
  </si>
  <si>
    <t>Kelly A</t>
  </si>
  <si>
    <t>Mccready</t>
  </si>
  <si>
    <t>Executive Dr. Of Policy Development</t>
  </si>
  <si>
    <t>476543322</t>
  </si>
  <si>
    <t>Peter L Brodie, District Coordinator</t>
  </si>
  <si>
    <t>Peter L Brodie</t>
  </si>
  <si>
    <t>Peter L</t>
  </si>
  <si>
    <t>Brodie</t>
  </si>
  <si>
    <t>476543318</t>
  </si>
  <si>
    <t>Matthew D Nelligan, Chief Of Staff</t>
  </si>
  <si>
    <t>nelligan@nysenate.gov</t>
  </si>
  <si>
    <t>Matthew D Nelligan</t>
  </si>
  <si>
    <t>Matthew D</t>
  </si>
  <si>
    <t>Nelligan</t>
  </si>
  <si>
    <t>476543315</t>
  </si>
  <si>
    <t>Christine M Rush, Deputy Director Of Policy Developmen</t>
  </si>
  <si>
    <t>Christine M Rush</t>
  </si>
  <si>
    <t>Rush</t>
  </si>
  <si>
    <t>Deputy Director Of Policy Developmen</t>
  </si>
  <si>
    <t>476543313</t>
  </si>
  <si>
    <t>Jeffrey P Lilac, Bill Jacketing Clerk</t>
  </si>
  <si>
    <t>Jeffrey P Lilac</t>
  </si>
  <si>
    <t>Jeffrey P</t>
  </si>
  <si>
    <t>Lilac</t>
  </si>
  <si>
    <t>476543312</t>
  </si>
  <si>
    <t>Douglas A Breakell, Chief Of Staff</t>
  </si>
  <si>
    <t>breakell@nysenate.gov</t>
  </si>
  <si>
    <t>Douglas A Breakell</t>
  </si>
  <si>
    <t>Douglas A</t>
  </si>
  <si>
    <t>Breakell</t>
  </si>
  <si>
    <t>476543310</t>
  </si>
  <si>
    <t>Lisa M Sams, Office Manager/Albany</t>
  </si>
  <si>
    <t>sams@nysenate.gov</t>
  </si>
  <si>
    <t>Lisa M Sams</t>
  </si>
  <si>
    <t>Sams</t>
  </si>
  <si>
    <t>476543308</t>
  </si>
  <si>
    <t>Charles P Silverstein, Director Of Research And Program</t>
  </si>
  <si>
    <t>Charles P Silverstein</t>
  </si>
  <si>
    <t>Silverstein</t>
  </si>
  <si>
    <t>Director Of Research And Program</t>
  </si>
  <si>
    <t>476543307</t>
  </si>
  <si>
    <t>Hadley W. Boone, Calendar Operations Coordinator</t>
  </si>
  <si>
    <t>Hadley W. Boone</t>
  </si>
  <si>
    <t>Hadley W.</t>
  </si>
  <si>
    <t>Calendar Operations Coordinator</t>
  </si>
  <si>
    <t>476543305</t>
  </si>
  <si>
    <t>Susannah A Pasquantonio, Director Womens Issues Health Policy</t>
  </si>
  <si>
    <t>Susannah A Pasquantonio</t>
  </si>
  <si>
    <t>Susannah A</t>
  </si>
  <si>
    <t>Pasquantonio</t>
  </si>
  <si>
    <t>Director Womens Issues Health Policy</t>
  </si>
  <si>
    <t>476543304</t>
  </si>
  <si>
    <t>Helen A Deubler, Director Of Community Affairs</t>
  </si>
  <si>
    <t>Helen A Deubler</t>
  </si>
  <si>
    <t>Helen A</t>
  </si>
  <si>
    <t>Deubler</t>
  </si>
  <si>
    <t>476543300</t>
  </si>
  <si>
    <t>Sarah B. Diaz, Community Liaison</t>
  </si>
  <si>
    <t>Sarah B. Diaz</t>
  </si>
  <si>
    <t>Sarah B.</t>
  </si>
  <si>
    <t>Diaz</t>
  </si>
  <si>
    <t>476543297</t>
  </si>
  <si>
    <t>Daniel J Vardaro, Executive Assistant</t>
  </si>
  <si>
    <t>vardaro@nysenate.gov</t>
  </si>
  <si>
    <t>(518) 455-2496</t>
  </si>
  <si>
    <t>Daniel J Vardaro</t>
  </si>
  <si>
    <t>Vardaro</t>
  </si>
  <si>
    <t>476543296</t>
  </si>
  <si>
    <t>Daniel G Ruggles, Supervisor Senate Desk Operations</t>
  </si>
  <si>
    <t>Daniel G Ruggles</t>
  </si>
  <si>
    <t>Daniel G</t>
  </si>
  <si>
    <t>Ruggles</t>
  </si>
  <si>
    <t>Supervisor Senate Desk Operations</t>
  </si>
  <si>
    <t>476543292</t>
  </si>
  <si>
    <t>Justin N Flagg, Communications Director</t>
  </si>
  <si>
    <t>flagg@nysenate.gov</t>
  </si>
  <si>
    <t>Justin N Flagg</t>
  </si>
  <si>
    <t>Justin N</t>
  </si>
  <si>
    <t>Flagg</t>
  </si>
  <si>
    <t>476543289</t>
  </si>
  <si>
    <t>Brittany M Henne, Bill Jacketing Clerk</t>
  </si>
  <si>
    <t>Brittany M Henne</t>
  </si>
  <si>
    <t>Brittany M</t>
  </si>
  <si>
    <t>Henne</t>
  </si>
  <si>
    <t>476543283</t>
  </si>
  <si>
    <t>Alice I. Fisher, Community Outreach Director</t>
  </si>
  <si>
    <t>Alice I. Fisher</t>
  </si>
  <si>
    <t>Alice I.</t>
  </si>
  <si>
    <t>Fisher</t>
  </si>
  <si>
    <t>476543282</t>
  </si>
  <si>
    <t>Scott M Lavery, Office Coordinator</t>
  </si>
  <si>
    <t>Scott M Lavery</t>
  </si>
  <si>
    <t>Lavery</t>
  </si>
  <si>
    <t>476543281</t>
  </si>
  <si>
    <t>Michael J Falk, Case Worker</t>
  </si>
  <si>
    <t>Michael J Falk</t>
  </si>
  <si>
    <t>Falk</t>
  </si>
  <si>
    <t>Case Worker</t>
  </si>
  <si>
    <t>476543273</t>
  </si>
  <si>
    <t>Victor J Carrk Jr, Document Room Manager</t>
  </si>
  <si>
    <t>Victor J Carrk Jr</t>
  </si>
  <si>
    <t>Victor J</t>
  </si>
  <si>
    <t>Carrk Jr</t>
  </si>
  <si>
    <t>Document Room Manager</t>
  </si>
  <si>
    <t>476543272</t>
  </si>
  <si>
    <t>Gordon D Canary, District Director</t>
  </si>
  <si>
    <t>Gordon D Canary</t>
  </si>
  <si>
    <t>Gordon D</t>
  </si>
  <si>
    <t>Canary</t>
  </si>
  <si>
    <t>476543264</t>
  </si>
  <si>
    <t>Edward Wiggins, District Representative</t>
  </si>
  <si>
    <t>Edward Wiggins</t>
  </si>
  <si>
    <t>Edward</t>
  </si>
  <si>
    <t>Wiggins</t>
  </si>
  <si>
    <t>476543256</t>
  </si>
  <si>
    <t>212 807-7900</t>
  </si>
  <si>
    <t>Eli B</t>
  </si>
  <si>
    <t>Szenes-Strauss</t>
  </si>
  <si>
    <t>476543252</t>
  </si>
  <si>
    <t>Deanna J Schneider, Legislative Director</t>
  </si>
  <si>
    <t>Deanna J Schneider</t>
  </si>
  <si>
    <t>Deanna J</t>
  </si>
  <si>
    <t>476543250</t>
  </si>
  <si>
    <t>Angel M Rivera, Outreach Director</t>
  </si>
  <si>
    <t>Angel M Rivera</t>
  </si>
  <si>
    <t>Angel M</t>
  </si>
  <si>
    <t>Outreach Director</t>
  </si>
  <si>
    <t>476543243</t>
  </si>
  <si>
    <t>Amanda N. Day, Intern</t>
  </si>
  <si>
    <t>Amanda N. Day</t>
  </si>
  <si>
    <t>Amanda N.</t>
  </si>
  <si>
    <t>Day</t>
  </si>
  <si>
    <t>476543237</t>
  </si>
  <si>
    <t>Christopher J Formisano, Digital Media Coordinator</t>
  </si>
  <si>
    <t>Formerly worked as Constituent Services/photography (Minority), Assembly Central Staff Office</t>
  </si>
  <si>
    <t>Christopher J Formisano</t>
  </si>
  <si>
    <t>Formisano</t>
  </si>
  <si>
    <t>Digital Media Coordinator</t>
  </si>
  <si>
    <t>476543235</t>
  </si>
  <si>
    <t>Keith S Bryan, Dir Of Operations &amp; Special Advisor</t>
  </si>
  <si>
    <t>Keith S Bryan</t>
  </si>
  <si>
    <t>Keith S</t>
  </si>
  <si>
    <t>Bryan</t>
  </si>
  <si>
    <t>Dir Of Operations &amp; Special Advisor</t>
  </si>
  <si>
    <t>476543232</t>
  </si>
  <si>
    <t>Anne F Chwiecko, Dir Of Constit Affairs &amp; Spec. Proj</t>
  </si>
  <si>
    <t>Anne F Chwiecko</t>
  </si>
  <si>
    <t>Anne F</t>
  </si>
  <si>
    <t>Chwiecko</t>
  </si>
  <si>
    <t>Dir Of Constit Affairs &amp; Spec. Proj</t>
  </si>
  <si>
    <t>476543230</t>
  </si>
  <si>
    <t>Patricia A. Rabideau, Legislative Aide</t>
  </si>
  <si>
    <t>Patricia A. Rabideau</t>
  </si>
  <si>
    <t>Rabideau</t>
  </si>
  <si>
    <t>476543221</t>
  </si>
  <si>
    <t>Norman Piatek, Legislative Liaison</t>
  </si>
  <si>
    <t>Norman Piatek</t>
  </si>
  <si>
    <t>Norman</t>
  </si>
  <si>
    <t>Piatek</t>
  </si>
  <si>
    <t>Legislative Liaison</t>
  </si>
  <si>
    <t>476543216</t>
  </si>
  <si>
    <t>Steven J Naples, Document Clerk</t>
  </si>
  <si>
    <t>Steven J Naples</t>
  </si>
  <si>
    <t>Steven J</t>
  </si>
  <si>
    <t>Naples</t>
  </si>
  <si>
    <t>476543212</t>
  </si>
  <si>
    <t>Mark C Walczyk, District Director</t>
  </si>
  <si>
    <t>Mark C Walczyk</t>
  </si>
  <si>
    <t>Walczyk</t>
  </si>
  <si>
    <t>476543208</t>
  </si>
  <si>
    <t>Paul P Graffeo, Supervisor, Legis Assistance Office</t>
  </si>
  <si>
    <t>Paul P Graffeo</t>
  </si>
  <si>
    <t>Paul P</t>
  </si>
  <si>
    <t>Graffeo</t>
  </si>
  <si>
    <t>Supervisor, Legis Assistance Office</t>
  </si>
  <si>
    <t>476543206</t>
  </si>
  <si>
    <t>Jessica A. Renzi, Events Coordinator</t>
  </si>
  <si>
    <t>Jessica A. Renzi</t>
  </si>
  <si>
    <t>Jessica A.</t>
  </si>
  <si>
    <t>Renzi</t>
  </si>
  <si>
    <t>Events Coordinator</t>
  </si>
  <si>
    <t>476543203</t>
  </si>
  <si>
    <t>Mark R Tatko, Asst Document Room Manager</t>
  </si>
  <si>
    <t>Mark R Tatko</t>
  </si>
  <si>
    <t>Mark R</t>
  </si>
  <si>
    <t>Tatko</t>
  </si>
  <si>
    <t>Asst Document Room Manager</t>
  </si>
  <si>
    <t>476543201</t>
  </si>
  <si>
    <t>Stacie J. Lucas, Constituent Service Aide</t>
  </si>
  <si>
    <t>Stacie J. Lucas</t>
  </si>
  <si>
    <t>Stacie J.</t>
  </si>
  <si>
    <t>Constituent Service Aide</t>
  </si>
  <si>
    <t>476543200</t>
  </si>
  <si>
    <t>James E Reagen, Dr. Of Communication &amp; Public Affair</t>
  </si>
  <si>
    <t>James E Reagen</t>
  </si>
  <si>
    <t>Reagen</t>
  </si>
  <si>
    <t>Dr. Of Communication &amp; Public Affair</t>
  </si>
  <si>
    <t>476543197</t>
  </si>
  <si>
    <t>Paul A Maroun, North Country Coord./Counsel</t>
  </si>
  <si>
    <t>Paul A Maroun</t>
  </si>
  <si>
    <t>Maroun</t>
  </si>
  <si>
    <t>North Country Coord./Counsel</t>
  </si>
  <si>
    <t>476543194</t>
  </si>
  <si>
    <t>Maureen Cetrino, Chief Of Staff</t>
  </si>
  <si>
    <t>Neil D Breslin, Senator</t>
  </si>
  <si>
    <t>Neil D Breslin, Office of Senator, Personal Staff Office, Senate</t>
  </si>
  <si>
    <t>mcentrino@nysenate.gov</t>
  </si>
  <si>
    <t>Maureen Cetrino</t>
  </si>
  <si>
    <t>Maureen</t>
  </si>
  <si>
    <t>Cetrino</t>
  </si>
  <si>
    <t>476543191</t>
  </si>
  <si>
    <t>Jennifer L Lunt, Education Advisor</t>
  </si>
  <si>
    <t>Jennifer L Lunt</t>
  </si>
  <si>
    <t>Lunt</t>
  </si>
  <si>
    <t>Education Advisor</t>
  </si>
  <si>
    <t>476543189</t>
  </si>
  <si>
    <t>Catherine H Barton, Constituent Service Aide</t>
  </si>
  <si>
    <t>Catherine H Barton</t>
  </si>
  <si>
    <t>Catherine H</t>
  </si>
  <si>
    <t>Barton</t>
  </si>
  <si>
    <t>476543184</t>
  </si>
  <si>
    <t>Sheila Boyd, Community Constituent</t>
  </si>
  <si>
    <t>Sheila Boyd</t>
  </si>
  <si>
    <t>Sheila</t>
  </si>
  <si>
    <t>Boyd</t>
  </si>
  <si>
    <t>Community Constituent</t>
  </si>
  <si>
    <t>476543181</t>
  </si>
  <si>
    <t>Mary E Carswell, Scheduler</t>
  </si>
  <si>
    <t>Mary E Carswell</t>
  </si>
  <si>
    <t>Carswell</t>
  </si>
  <si>
    <t>476543180</t>
  </si>
  <si>
    <t>Robert L Cataldo, Chief Of Staff</t>
  </si>
  <si>
    <t>cataldo@nysenate.gov</t>
  </si>
  <si>
    <t>robert.cataldo7@gmail.com</t>
  </si>
  <si>
    <t>Robert L Cataldo</t>
  </si>
  <si>
    <t>Robert L</t>
  </si>
  <si>
    <t>Cataldo</t>
  </si>
  <si>
    <t>476543176</t>
  </si>
  <si>
    <t>John K Banville Iii, Director Of Operations</t>
  </si>
  <si>
    <t>John K Banville Iii</t>
  </si>
  <si>
    <t>Banville Iii</t>
  </si>
  <si>
    <t>476543165</t>
  </si>
  <si>
    <t>Janet Adams, Administrative Assistant</t>
  </si>
  <si>
    <t>Janet Adams</t>
  </si>
  <si>
    <t>Janet</t>
  </si>
  <si>
    <t>476543160</t>
  </si>
  <si>
    <t>Stefanie N. Smaldone, Administrative Assistant</t>
  </si>
  <si>
    <t>Stefanie N. Smaldone</t>
  </si>
  <si>
    <t>Stefanie N.</t>
  </si>
  <si>
    <t>Smaldone</t>
  </si>
  <si>
    <t>476543152</t>
  </si>
  <si>
    <t>John K Slattery, Legislative Analyst</t>
  </si>
  <si>
    <t>John K Slattery</t>
  </si>
  <si>
    <t>476542939</t>
  </si>
  <si>
    <t>Joan S. Grela, Chief Of Staff</t>
  </si>
  <si>
    <t>Joan S. Grela</t>
  </si>
  <si>
    <t>Joan S.</t>
  </si>
  <si>
    <t>Grela</t>
  </si>
  <si>
    <t>476542938</t>
  </si>
  <si>
    <t>Diane J Girouard, Analyst</t>
  </si>
  <si>
    <t>Formerly worked for Program And Counsel Staff, Assembly Central Staff Office</t>
  </si>
  <si>
    <t>518 455-4881</t>
  </si>
  <si>
    <t>Diane J Girouard</t>
  </si>
  <si>
    <t>Diane J</t>
  </si>
  <si>
    <t>Girouard</t>
  </si>
  <si>
    <t>476542909</t>
  </si>
  <si>
    <t>Amy N Foley, Assistant Operations Manager</t>
  </si>
  <si>
    <t>afoley@nysenate.gov</t>
  </si>
  <si>
    <t>Amy N Foley</t>
  </si>
  <si>
    <t>Amy N</t>
  </si>
  <si>
    <t>Foley</t>
  </si>
  <si>
    <t>Assistant Operations Manager</t>
  </si>
  <si>
    <t>476542907</t>
  </si>
  <si>
    <t>Anthony A Shufon Jr, Data Analyst</t>
  </si>
  <si>
    <t>Anthony A Shufon Jr</t>
  </si>
  <si>
    <t>Anthony A</t>
  </si>
  <si>
    <t>Shufon Jr</t>
  </si>
  <si>
    <t>Data Analyst</t>
  </si>
  <si>
    <t>476542906</t>
  </si>
  <si>
    <t>Angelo J Lombardi, Mailing Assistant</t>
  </si>
  <si>
    <t>Angelo J Lombardi</t>
  </si>
  <si>
    <t>Angelo J</t>
  </si>
  <si>
    <t>Mailing Assistant</t>
  </si>
  <si>
    <t>476542902</t>
  </si>
  <si>
    <t>Rose Marie Poveromo, Community Liaison</t>
  </si>
  <si>
    <t>Rose Marie Poveromo</t>
  </si>
  <si>
    <t>Rose Marie</t>
  </si>
  <si>
    <t>Poveromo</t>
  </si>
  <si>
    <t>476542901</t>
  </si>
  <si>
    <t>Andrew D Strum, Production Coordinator I</t>
  </si>
  <si>
    <t>Andrew D Strum</t>
  </si>
  <si>
    <t>Strum</t>
  </si>
  <si>
    <t>Production Coordinator I</t>
  </si>
  <si>
    <t>476542900</t>
  </si>
  <si>
    <t>Robyn S Kearns, Senior Graphic Artist</t>
  </si>
  <si>
    <t>Ss/graphic Arts, Central Staff Office, Senate</t>
  </si>
  <si>
    <t>Robyn S Kearns</t>
  </si>
  <si>
    <t>Robyn S</t>
  </si>
  <si>
    <t>Kearns</t>
  </si>
  <si>
    <t>Senior Graphic Artist</t>
  </si>
  <si>
    <t>476542898</t>
  </si>
  <si>
    <t>Paul Dorado, Manager Of Graphics</t>
  </si>
  <si>
    <t>Paul Dorado</t>
  </si>
  <si>
    <t>Paul</t>
  </si>
  <si>
    <t>Dorado</t>
  </si>
  <si>
    <t>Manager Of Graphics</t>
  </si>
  <si>
    <t>476542896</t>
  </si>
  <si>
    <t>Michele B Rafferty, Senior Graphic Artist</t>
  </si>
  <si>
    <t>Michele B Rafferty</t>
  </si>
  <si>
    <t>Michele B</t>
  </si>
  <si>
    <t>Rafferty</t>
  </si>
  <si>
    <t>476542892</t>
  </si>
  <si>
    <t>Marisa N O'Brien, Senior Designer</t>
  </si>
  <si>
    <t>Marisa N O'Brien</t>
  </si>
  <si>
    <t>Senior Designer</t>
  </si>
  <si>
    <t>476542891</t>
  </si>
  <si>
    <t>Kelly L. Lucas, Graphic Artist</t>
  </si>
  <si>
    <t>Kelly L. Lucas</t>
  </si>
  <si>
    <t>Kelly L.</t>
  </si>
  <si>
    <t>Graphic Artist</t>
  </si>
  <si>
    <t>476542886</t>
  </si>
  <si>
    <t>David S Bruce, Senior Graphic Artist</t>
  </si>
  <si>
    <t>David S Bruce</t>
  </si>
  <si>
    <t>476542883</t>
  </si>
  <si>
    <t>Franklin N. Esson, Dir. Senate Higher Education Comm.</t>
  </si>
  <si>
    <t>Franklin N. Esson</t>
  </si>
  <si>
    <t>Franklin N.</t>
  </si>
  <si>
    <t>Esson</t>
  </si>
  <si>
    <t>Dir. Senate Higher Education Comm.</t>
  </si>
  <si>
    <t>476542881</t>
  </si>
  <si>
    <t>Barbara A. Albert, Proofreader</t>
  </si>
  <si>
    <t>Barbara A. Albert</t>
  </si>
  <si>
    <t>Barbara A.</t>
  </si>
  <si>
    <t>Albert</t>
  </si>
  <si>
    <t>Proofreader</t>
  </si>
  <si>
    <t>476542879</t>
  </si>
  <si>
    <t>Nella Y Zaini, District Office Manager</t>
  </si>
  <si>
    <t>Nella Y Zaini</t>
  </si>
  <si>
    <t>Nella Y</t>
  </si>
  <si>
    <t>Zaini</t>
  </si>
  <si>
    <t>476542876</t>
  </si>
  <si>
    <t>Bruce G Blower Ii, Director Of Communications</t>
  </si>
  <si>
    <t>Bruce G Blower Ii</t>
  </si>
  <si>
    <t>Bruce G</t>
  </si>
  <si>
    <t>Blower Ii</t>
  </si>
  <si>
    <t>476542875</t>
  </si>
  <si>
    <t>Anthony J Graziano, Graphic Artist I</t>
  </si>
  <si>
    <t>Anthony J Graziano</t>
  </si>
  <si>
    <t>Graziano</t>
  </si>
  <si>
    <t>Graphic Artist I</t>
  </si>
  <si>
    <t>476542873</t>
  </si>
  <si>
    <t>Beth A Lamountain, Executive Secretary</t>
  </si>
  <si>
    <t>Beth A Lamountain</t>
  </si>
  <si>
    <t>Lamountain</t>
  </si>
  <si>
    <t>476542872</t>
  </si>
  <si>
    <t>Ann Shaw-Better, Proofreader</t>
  </si>
  <si>
    <t>Ann Shaw-Better</t>
  </si>
  <si>
    <t>Ann</t>
  </si>
  <si>
    <t>Shaw-Better</t>
  </si>
  <si>
    <t>476542870</t>
  </si>
  <si>
    <t>Kristina T Kwacz, Director Of Albany Operations</t>
  </si>
  <si>
    <t>Kristina T Kwacz</t>
  </si>
  <si>
    <t>Kristina T</t>
  </si>
  <si>
    <t>Kwacz</t>
  </si>
  <si>
    <t>476542869</t>
  </si>
  <si>
    <t>Ann Eisenhut, Executive Assistant</t>
  </si>
  <si>
    <t>Ann Eisenhut</t>
  </si>
  <si>
    <t>Eisenhut</t>
  </si>
  <si>
    <t>476542868</t>
  </si>
  <si>
    <t>Jacob K. Tugendrajch, Director Of Communications</t>
  </si>
  <si>
    <t>Jacob K. Tugendrajch</t>
  </si>
  <si>
    <t>Jacob K.</t>
  </si>
  <si>
    <t>Tugendrajch</t>
  </si>
  <si>
    <t>476542865</t>
  </si>
  <si>
    <t>Patrick M Schraa, Policy Director</t>
  </si>
  <si>
    <t>Patrick M Schraa</t>
  </si>
  <si>
    <t>Schraa</t>
  </si>
  <si>
    <t>476542864</t>
  </si>
  <si>
    <t>Kristin J. Mullarkey, Administrative Assistant</t>
  </si>
  <si>
    <t>Kristin J. Mullarkey</t>
  </si>
  <si>
    <t>Kristin J.</t>
  </si>
  <si>
    <t>Mullarkey</t>
  </si>
  <si>
    <t>476542861</t>
  </si>
  <si>
    <t>Irene Stathatos, Deputy Chief Of Staff/Operations</t>
  </si>
  <si>
    <t>Irene Stathatos</t>
  </si>
  <si>
    <t>Irene</t>
  </si>
  <si>
    <t>Stathatos</t>
  </si>
  <si>
    <t>Deputy Chief Of Staff/Operations</t>
  </si>
  <si>
    <t>476542859</t>
  </si>
  <si>
    <t>James G Mcgee, District Director</t>
  </si>
  <si>
    <t>James G Mcgee</t>
  </si>
  <si>
    <t>James G</t>
  </si>
  <si>
    <t>Mcgee</t>
  </si>
  <si>
    <t>476542857</t>
  </si>
  <si>
    <t>Matthew R Barron, Legislative Assistant</t>
  </si>
  <si>
    <t>518 455-4231</t>
  </si>
  <si>
    <t>Matthew R Barron</t>
  </si>
  <si>
    <t>Barron</t>
  </si>
  <si>
    <t>476542854</t>
  </si>
  <si>
    <t>Darcie A Casey, Executive Assistant</t>
  </si>
  <si>
    <t>Darcie A Casey</t>
  </si>
  <si>
    <t>Darcie A</t>
  </si>
  <si>
    <t>Casey</t>
  </si>
  <si>
    <t>476542853</t>
  </si>
  <si>
    <t>Brian M Maher, Director Of Communications</t>
  </si>
  <si>
    <t>Brian M Maher</t>
  </si>
  <si>
    <t>Maher</t>
  </si>
  <si>
    <t>476542848</t>
  </si>
  <si>
    <t>Susan Leung, Chief Of Staff</t>
  </si>
  <si>
    <t>Montegomerydoschedule@gmail.com</t>
  </si>
  <si>
    <t>Susan Leung</t>
  </si>
  <si>
    <t>Susan</t>
  </si>
  <si>
    <t>Leung</t>
  </si>
  <si>
    <t>476542842</t>
  </si>
  <si>
    <t>Joan M Eastmond, Community Liaison</t>
  </si>
  <si>
    <t>Joan M Eastmond</t>
  </si>
  <si>
    <t>Joan M</t>
  </si>
  <si>
    <t>Eastmond</t>
  </si>
  <si>
    <t>476542837</t>
  </si>
  <si>
    <t>James M. Vogel, Communications &amp; Technology Coord.</t>
  </si>
  <si>
    <t>James M. Vogel</t>
  </si>
  <si>
    <t>James M.</t>
  </si>
  <si>
    <t>Communications &amp; Technology Coord.</t>
  </si>
  <si>
    <t>476542835</t>
  </si>
  <si>
    <t>Patricia A. Burridge Ackner, Receptionist</t>
  </si>
  <si>
    <t>Patricia A. Burridge Ackner</t>
  </si>
  <si>
    <t>Burridge Ackner</t>
  </si>
  <si>
    <t>476542833</t>
  </si>
  <si>
    <t>Stephanie Kiernan, Director Of Operations</t>
  </si>
  <si>
    <t>Stephanie Kiernan</t>
  </si>
  <si>
    <t>Stephanie</t>
  </si>
  <si>
    <t>476542830</t>
  </si>
  <si>
    <t>Mary Frances Armellino, Secretary / Receptionist</t>
  </si>
  <si>
    <t>Mary Frances Armellino</t>
  </si>
  <si>
    <t>Mary Frances</t>
  </si>
  <si>
    <t>Armellino</t>
  </si>
  <si>
    <t>Secretary / Receptionist</t>
  </si>
  <si>
    <t>476542829</t>
  </si>
  <si>
    <t>Michael A Favilla, Chief Of Staff</t>
  </si>
  <si>
    <t>favilla@nysenate.gov</t>
  </si>
  <si>
    <t>Michael A Favilla</t>
  </si>
  <si>
    <t>Favilla</t>
  </si>
  <si>
    <t>476542827</t>
  </si>
  <si>
    <t>Marilyn A Foley, Administrative Assistant</t>
  </si>
  <si>
    <t>Marilyn A Foley</t>
  </si>
  <si>
    <t>Marilyn A</t>
  </si>
  <si>
    <t>476542826</t>
  </si>
  <si>
    <t>Marilyn M Dyer, Executive Assistant</t>
  </si>
  <si>
    <t>Marilyn M Dyer</t>
  </si>
  <si>
    <t>Dyer</t>
  </si>
  <si>
    <t>476542823</t>
  </si>
  <si>
    <t>Marie F Lombardi, Senior Legislative Aide</t>
  </si>
  <si>
    <t>Marie F Lombardi</t>
  </si>
  <si>
    <t>Marie F</t>
  </si>
  <si>
    <t>476542822</t>
  </si>
  <si>
    <t>Margaret R. Faso, Legislative Aide</t>
  </si>
  <si>
    <t>Margaret R. Faso</t>
  </si>
  <si>
    <t>Faso</t>
  </si>
  <si>
    <t>476542820</t>
  </si>
  <si>
    <t>Elizabeth Wu, Communications Director</t>
  </si>
  <si>
    <t>Elizabeth Wu</t>
  </si>
  <si>
    <t>476542819</t>
  </si>
  <si>
    <t>Samantha L. Bobeck, Legislative Analyst Comnty Liaison</t>
  </si>
  <si>
    <t>Samantha L. Bobeck</t>
  </si>
  <si>
    <t>Samantha L.</t>
  </si>
  <si>
    <t>Bobeck</t>
  </si>
  <si>
    <t>476542815</t>
  </si>
  <si>
    <t>Robert L Davidson, Press Secretary</t>
  </si>
  <si>
    <t>Robert L Davidson</t>
  </si>
  <si>
    <t>Davidson</t>
  </si>
  <si>
    <t>476542812</t>
  </si>
  <si>
    <t>Marc A Pope, Community Liaison</t>
  </si>
  <si>
    <t>Marc A Pope</t>
  </si>
  <si>
    <t>Marc A</t>
  </si>
  <si>
    <t>476542807</t>
  </si>
  <si>
    <t>Lauren N Rivett, Chief Of Staff</t>
  </si>
  <si>
    <t>Lauren N Rivett</t>
  </si>
  <si>
    <t>Lauren N</t>
  </si>
  <si>
    <t>Rivett</t>
  </si>
  <si>
    <t>476542800</t>
  </si>
  <si>
    <t>Kevin O. Frazier, Director Of Albany Operations</t>
  </si>
  <si>
    <t>Kevin O. Frazier</t>
  </si>
  <si>
    <t>Kevin O.</t>
  </si>
  <si>
    <t>476542797</t>
  </si>
  <si>
    <t>Valerie A Datta, Director Of Operations</t>
  </si>
  <si>
    <t>Valerie A Datta</t>
  </si>
  <si>
    <t>Valerie A</t>
  </si>
  <si>
    <t>Datta</t>
  </si>
  <si>
    <t>476542787</t>
  </si>
  <si>
    <t>Joseph D Velardi, Legislative Aide</t>
  </si>
  <si>
    <t>Joseph D Velardi</t>
  </si>
  <si>
    <t>Velardi</t>
  </si>
  <si>
    <t>476542781</t>
  </si>
  <si>
    <t>Jacqueline A Vita, Senior Legislative Aide</t>
  </si>
  <si>
    <t>Jacqueline A Vita</t>
  </si>
  <si>
    <t>Jacqueline A</t>
  </si>
  <si>
    <t>Vita</t>
  </si>
  <si>
    <t>476542777</t>
  </si>
  <si>
    <t>Mary C Lee, Chief Of Staff</t>
  </si>
  <si>
    <t>mlee@nysenate.gov</t>
  </si>
  <si>
    <t>Mary C Lee</t>
  </si>
  <si>
    <t>Mary C</t>
  </si>
  <si>
    <t>476542775</t>
  </si>
  <si>
    <t>Henry R. Holley, Community Aide</t>
  </si>
  <si>
    <t>Henry R. Holley</t>
  </si>
  <si>
    <t>Henry R.</t>
  </si>
  <si>
    <t>Holley</t>
  </si>
  <si>
    <t>476542773</t>
  </si>
  <si>
    <t>James M Thomas, Regional Policy Advisor</t>
  </si>
  <si>
    <t>James M Thomas</t>
  </si>
  <si>
    <t>James M</t>
  </si>
  <si>
    <t>Thomas</t>
  </si>
  <si>
    <t>Regional Policy Advisor</t>
  </si>
  <si>
    <t>476542768</t>
  </si>
  <si>
    <t>Thomas L. Boomhower, Legislative Assistant</t>
  </si>
  <si>
    <t>Thomas L. Boomhower</t>
  </si>
  <si>
    <t>Thomas L.</t>
  </si>
  <si>
    <t>Boomhower</t>
  </si>
  <si>
    <t>476542746</t>
  </si>
  <si>
    <t>Sharon E Sitrin-Moore, Community Representative</t>
  </si>
  <si>
    <t>Sharon E Sitrin-Moore</t>
  </si>
  <si>
    <t>Sitrin-Moore</t>
  </si>
  <si>
    <t>476542740</t>
  </si>
  <si>
    <t>Pierson B Ellis, Chief Of Staff</t>
  </si>
  <si>
    <t>pellis@nysenate.gov</t>
  </si>
  <si>
    <t>Pierson B Ellis</t>
  </si>
  <si>
    <t>Pierson B</t>
  </si>
  <si>
    <t>476542737</t>
  </si>
  <si>
    <t>Kimberly A. Frank, Administrative Assistant</t>
  </si>
  <si>
    <t>Kimberly A. Frank</t>
  </si>
  <si>
    <t>Kimberly A.</t>
  </si>
  <si>
    <t>476542734</t>
  </si>
  <si>
    <t>Jeanette M Wayand-Reif, Office Administrator</t>
  </si>
  <si>
    <t>Jeanette M Wayand-Reif</t>
  </si>
  <si>
    <t>Jeanette M</t>
  </si>
  <si>
    <t>Wayand-Reif</t>
  </si>
  <si>
    <t>Office Administrator</t>
  </si>
  <si>
    <t>476542730</t>
  </si>
  <si>
    <t>Gail Speranza, Constituent Correspondent</t>
  </si>
  <si>
    <t>Gail Speranza</t>
  </si>
  <si>
    <t>Gail</t>
  </si>
  <si>
    <t>Speranza</t>
  </si>
  <si>
    <t>476542727</t>
  </si>
  <si>
    <t>James J Meddleton, Communications Director</t>
  </si>
  <si>
    <t>James J Meddleton</t>
  </si>
  <si>
    <t>Meddleton</t>
  </si>
  <si>
    <t>476542726</t>
  </si>
  <si>
    <t>Evan B Trowbridge, Legislative Assistant</t>
  </si>
  <si>
    <t>Evan B Trowbridge</t>
  </si>
  <si>
    <t>Evan B</t>
  </si>
  <si>
    <t>Trowbridge</t>
  </si>
  <si>
    <t>476542724</t>
  </si>
  <si>
    <t>Brian S Alapatt, Legislative Director</t>
  </si>
  <si>
    <t>Brian S Alapatt</t>
  </si>
  <si>
    <t>Brian S</t>
  </si>
  <si>
    <t>Alapatt</t>
  </si>
  <si>
    <t>476542721</t>
  </si>
  <si>
    <t>Alison M Birzon, Counsel</t>
  </si>
  <si>
    <t>Alison M Birzon</t>
  </si>
  <si>
    <t>Alison M</t>
  </si>
  <si>
    <t>Birzon</t>
  </si>
  <si>
    <t>476542719</t>
  </si>
  <si>
    <t>Vincent Belfiore, Legislative Aide</t>
  </si>
  <si>
    <t>Vincent Belfiore</t>
  </si>
  <si>
    <t>Vincent</t>
  </si>
  <si>
    <t>Belfiore</t>
  </si>
  <si>
    <t>476542717</t>
  </si>
  <si>
    <t>Salvatore C Nicosia, Community Liaison/Special Assistant</t>
  </si>
  <si>
    <t>Salvatore C Nicosia</t>
  </si>
  <si>
    <t>Salvatore C</t>
  </si>
  <si>
    <t>476542713</t>
  </si>
  <si>
    <t>Wendy M Ragosta, Legislative Assistant</t>
  </si>
  <si>
    <t>Wendy M Ragosta</t>
  </si>
  <si>
    <t>Wendy M</t>
  </si>
  <si>
    <t>Ragosta</t>
  </si>
  <si>
    <t>476542712</t>
  </si>
  <si>
    <t>Patrick D Boyle, Deputy Chief Of Staff/Operations</t>
  </si>
  <si>
    <t>Patrick D Boyle</t>
  </si>
  <si>
    <t>Patrick D</t>
  </si>
  <si>
    <t>476542708</t>
  </si>
  <si>
    <t>Michael R Hettler, Counsel/Legislative Director</t>
  </si>
  <si>
    <t>Michael R Hettler</t>
  </si>
  <si>
    <t>Hettler</t>
  </si>
  <si>
    <t>Counsel/Legislative Director</t>
  </si>
  <si>
    <t>476542707</t>
  </si>
  <si>
    <t>Linda D Vavricka, Constituent Services Representative</t>
  </si>
  <si>
    <t>Linda D Vavricka</t>
  </si>
  <si>
    <t>Linda D</t>
  </si>
  <si>
    <t>Vavricka</t>
  </si>
  <si>
    <t>476542703</t>
  </si>
  <si>
    <t>Lawrence W Murphy, Special Assistant, Veterans Affairs</t>
  </si>
  <si>
    <t>Lawrence W Murphy</t>
  </si>
  <si>
    <t>Special Assistant, Veterans Affairs</t>
  </si>
  <si>
    <t>476542699</t>
  </si>
  <si>
    <t>Joseph P. Doscher, Special Assistant</t>
  </si>
  <si>
    <t>Joseph P. Doscher</t>
  </si>
  <si>
    <t>Joseph P.</t>
  </si>
  <si>
    <t>Doscher</t>
  </si>
  <si>
    <t>476542696</t>
  </si>
  <si>
    <t>Jennifer M Slagen-Bobersky, Legislative Counsel</t>
  </si>
  <si>
    <t>slagen@nysenate.gov</t>
  </si>
  <si>
    <t>Jennifer M Slagen-Bobersky</t>
  </si>
  <si>
    <t>Slagen-Bobersky</t>
  </si>
  <si>
    <t>476542692</t>
  </si>
  <si>
    <t>Jennifer L. Freeman, Assistant Director Of Operations</t>
  </si>
  <si>
    <t>jfreeman@nysentate.gov</t>
  </si>
  <si>
    <t>(518) 474-4015</t>
  </si>
  <si>
    <t>Jennifer L. Freeman</t>
  </si>
  <si>
    <t>Jennifer L.</t>
  </si>
  <si>
    <t>Freeman</t>
  </si>
  <si>
    <t>476542689</t>
  </si>
  <si>
    <t>Francine A Hinton, District Office Manager</t>
  </si>
  <si>
    <t>Francine A Hinton</t>
  </si>
  <si>
    <t>Francine A</t>
  </si>
  <si>
    <t>Hinton</t>
  </si>
  <si>
    <t>476542686</t>
  </si>
  <si>
    <t>David B. Ardman, Communications Assistant</t>
  </si>
  <si>
    <t>David B. Ardman</t>
  </si>
  <si>
    <t>David B.</t>
  </si>
  <si>
    <t>476542684</t>
  </si>
  <si>
    <t>Terence J. Mccormack, Director Community Affairs</t>
  </si>
  <si>
    <t>Terrence P. Murphy, Office of Senator, Personal Staff Office, Senate</t>
  </si>
  <si>
    <t>Terence J. Mccormack</t>
  </si>
  <si>
    <t>Terence J.</t>
  </si>
  <si>
    <t>Mccormack</t>
  </si>
  <si>
    <t>476542682</t>
  </si>
  <si>
    <t>Morgan J Maragliano, Legislative Director/Counsel</t>
  </si>
  <si>
    <t>Morgan J Maragliano</t>
  </si>
  <si>
    <t>Morgan J</t>
  </si>
  <si>
    <t>Maragliano</t>
  </si>
  <si>
    <t>476542679</t>
  </si>
  <si>
    <t>Meghan M Dobroski, Administrative Assistant</t>
  </si>
  <si>
    <t>Very prompt in following up with scheduling a meeting!</t>
  </si>
  <si>
    <t>dobroski@nysenate.gov</t>
  </si>
  <si>
    <t>Meghan M Dobroski</t>
  </si>
  <si>
    <t>Dobroski</t>
  </si>
  <si>
    <t>476542675</t>
  </si>
  <si>
    <t>Matthew J Slater, Chief Of Staff</t>
  </si>
  <si>
    <t>mslater@nysenate.gov</t>
  </si>
  <si>
    <t>Matthew J Slater</t>
  </si>
  <si>
    <t>Matthew J</t>
  </si>
  <si>
    <t>Slater</t>
  </si>
  <si>
    <t>476542672</t>
  </si>
  <si>
    <t>Marianne C Oros, Director Of Community Outreach</t>
  </si>
  <si>
    <t>Marianne C Oros</t>
  </si>
  <si>
    <t>Marianne C</t>
  </si>
  <si>
    <t>Oros</t>
  </si>
  <si>
    <t>476542667</t>
  </si>
  <si>
    <t>Jamie L Sprague, Director Of Constituent Services</t>
  </si>
  <si>
    <t>Jamie L Sprague</t>
  </si>
  <si>
    <t>Jamie L</t>
  </si>
  <si>
    <t>Sprague</t>
  </si>
  <si>
    <t>476542663</t>
  </si>
  <si>
    <t>Jonathan E Mcnulty, Dr. Const Aff/ Sr. Field Rep</t>
  </si>
  <si>
    <t>Jonathan E Mcnulty</t>
  </si>
  <si>
    <t>Jonathan E</t>
  </si>
  <si>
    <t>Mcnulty</t>
  </si>
  <si>
    <t>Dr. Const Aff/ Sr. Field Rep</t>
  </si>
  <si>
    <t>476542662</t>
  </si>
  <si>
    <t>Ian C Miller, Special Assistant</t>
  </si>
  <si>
    <t>Ian C Miller</t>
  </si>
  <si>
    <t>Ian C</t>
  </si>
  <si>
    <t>476542661</t>
  </si>
  <si>
    <t>Jessica M. Pollack, Committee Clerk / Assistant Director</t>
  </si>
  <si>
    <t>Jessica M. Pollack</t>
  </si>
  <si>
    <t>Pollack</t>
  </si>
  <si>
    <t>Committee Clerk / Assistant Director</t>
  </si>
  <si>
    <t>476542657</t>
  </si>
  <si>
    <t>Daniel L Pagano, Counsel</t>
  </si>
  <si>
    <t>Daniel L Pagano</t>
  </si>
  <si>
    <t>Daniel L</t>
  </si>
  <si>
    <t>Pagano</t>
  </si>
  <si>
    <t>476542655</t>
  </si>
  <si>
    <t>Jerome J Grasso, Field Representative</t>
  </si>
  <si>
    <t>Jerome J Grasso</t>
  </si>
  <si>
    <t>Jerome J</t>
  </si>
  <si>
    <t>Grasso</t>
  </si>
  <si>
    <t>476542653</t>
  </si>
  <si>
    <t>Trevor W Bender, Policy Analyst And Committee Clerk</t>
  </si>
  <si>
    <t>bender@nysenate.gov</t>
  </si>
  <si>
    <t>Trevor W Bender</t>
  </si>
  <si>
    <t>Trevor W</t>
  </si>
  <si>
    <t>Policy Analyst And Committee Clerk</t>
  </si>
  <si>
    <t>476542650</t>
  </si>
  <si>
    <t>Gabriella N Ortiz, Director Of Scheduling/Community Lia</t>
  </si>
  <si>
    <t>Gabriella N Ortiz</t>
  </si>
  <si>
    <t>Gabriella N</t>
  </si>
  <si>
    <t>Director Of Scheduling/Community Lia</t>
  </si>
  <si>
    <t>476542648</t>
  </si>
  <si>
    <t>Susan L. Mcguire, District Outreach Event Coordinator</t>
  </si>
  <si>
    <t>Susan L. Mcguire</t>
  </si>
  <si>
    <t>District Outreach Event Coordinator</t>
  </si>
  <si>
    <t>476542646</t>
  </si>
  <si>
    <t>Deadra D Morrissey, Exec. Secretary/Albany Office Mngr.</t>
  </si>
  <si>
    <t>Deadra D Morrissey</t>
  </si>
  <si>
    <t>Deadra D</t>
  </si>
  <si>
    <t>Morrissey</t>
  </si>
  <si>
    <t>Exec. Secretary/Albany Office Mngr.</t>
  </si>
  <si>
    <t>476542643</t>
  </si>
  <si>
    <t>Sakima A Brown, Community Outreach Coordinator</t>
  </si>
  <si>
    <t>Sakima A Brown</t>
  </si>
  <si>
    <t>Sakima A</t>
  </si>
  <si>
    <t>Brown</t>
  </si>
  <si>
    <t>Community Outreach Coordinator</t>
  </si>
  <si>
    <t>476542642</t>
  </si>
  <si>
    <t>Nicholas W Joseph, Policy Analyst</t>
  </si>
  <si>
    <t>Nicholas W Joseph</t>
  </si>
  <si>
    <t>Nicholas W</t>
  </si>
  <si>
    <t>476542639</t>
  </si>
  <si>
    <t>Lydia A Biskup, Director Of District Ofce Operations</t>
  </si>
  <si>
    <t>Lydia A Biskup</t>
  </si>
  <si>
    <t>Lydia A</t>
  </si>
  <si>
    <t>Biskup</t>
  </si>
  <si>
    <t>476542637</t>
  </si>
  <si>
    <t>Jacqueline Annabi, District Office Coordinator</t>
  </si>
  <si>
    <t>Jacqueline Annabi</t>
  </si>
  <si>
    <t>Jacqueline</t>
  </si>
  <si>
    <t>Annabi</t>
  </si>
  <si>
    <t>476542634</t>
  </si>
  <si>
    <t>Francine C. Digrandi, Constituent Relations Liaison</t>
  </si>
  <si>
    <t>Francine C. Digrandi</t>
  </si>
  <si>
    <t>Francine C.</t>
  </si>
  <si>
    <t>Digrandi</t>
  </si>
  <si>
    <t>Constituent Relations Liaison</t>
  </si>
  <si>
    <t>476542631</t>
  </si>
  <si>
    <t>Caroline Chauvin, Chief Of Staff Legislative Director</t>
  </si>
  <si>
    <t>chauvin@nysenate.gov</t>
  </si>
  <si>
    <t>Caroline Chauvin</t>
  </si>
  <si>
    <t>Caroline</t>
  </si>
  <si>
    <t>Chauvin</t>
  </si>
  <si>
    <t>Chief Of Staff Legislative Director</t>
  </si>
  <si>
    <t>476542628</t>
  </si>
  <si>
    <t>Tina Karagezyan, Receptionist</t>
  </si>
  <si>
    <t>Tina Karagezyan</t>
  </si>
  <si>
    <t>Tina</t>
  </si>
  <si>
    <t>Karagezyan</t>
  </si>
  <si>
    <t>476542625</t>
  </si>
  <si>
    <t>Judah A Wohlgelernter, Director Of Special Projects</t>
  </si>
  <si>
    <t>Judah A Wohlgelernter</t>
  </si>
  <si>
    <t>Judah A</t>
  </si>
  <si>
    <t>Wohlgelernter</t>
  </si>
  <si>
    <t>476542621</t>
  </si>
  <si>
    <t>Joseph Grunfeld, Director Of Special Operations</t>
  </si>
  <si>
    <t>Joseph Grunfeld</t>
  </si>
  <si>
    <t>Grunfeld</t>
  </si>
  <si>
    <t>Director Of Special Operations</t>
  </si>
  <si>
    <t>476542614</t>
  </si>
  <si>
    <t>Joseph C Langsam, Community Relations Liaison</t>
  </si>
  <si>
    <t>Joseph C Langsam</t>
  </si>
  <si>
    <t>Joseph C</t>
  </si>
  <si>
    <t>Langsam</t>
  </si>
  <si>
    <t>476542609</t>
  </si>
  <si>
    <t>John J. Bove, Counsel/albany Chief Of Staff</t>
  </si>
  <si>
    <t>John J. Bove</t>
  </si>
  <si>
    <t>Bove</t>
  </si>
  <si>
    <t>Counsel/albany Chief Of Staff</t>
  </si>
  <si>
    <t>476542604</t>
  </si>
  <si>
    <t>Francis J Palasieski, Legislative Director</t>
  </si>
  <si>
    <t>Francis J Palasieski</t>
  </si>
  <si>
    <t>Palasieski</t>
  </si>
  <si>
    <t>476542601</t>
  </si>
  <si>
    <t>Debra A Levine-Schellace, Community Aide</t>
  </si>
  <si>
    <t>Debra A Levine-Schellace</t>
  </si>
  <si>
    <t>Debra A</t>
  </si>
  <si>
    <t>Levine-Schellace</t>
  </si>
  <si>
    <t>476542599</t>
  </si>
  <si>
    <t>Darlene A Leder, Executive Assistant</t>
  </si>
  <si>
    <t>Darlene A Leder</t>
  </si>
  <si>
    <t>Darlene A</t>
  </si>
  <si>
    <t>Leder</t>
  </si>
  <si>
    <t>476542598</t>
  </si>
  <si>
    <t>David S Schaefer, Senior Research Analyst</t>
  </si>
  <si>
    <t>David S Schaefer</t>
  </si>
  <si>
    <t>Schaefer</t>
  </si>
  <si>
    <t>Senior Research Analyst</t>
  </si>
  <si>
    <t>476542596</t>
  </si>
  <si>
    <t>Marianne Reilly, Communications Specialist</t>
  </si>
  <si>
    <t>Marianne Reilly</t>
  </si>
  <si>
    <t>Marianne</t>
  </si>
  <si>
    <t>476542594</t>
  </si>
  <si>
    <t>Daniel J Hennessy, Senior Research Analyst</t>
  </si>
  <si>
    <t>Daniel J Hennessy</t>
  </si>
  <si>
    <t>Hennessy</t>
  </si>
  <si>
    <t>476542589</t>
  </si>
  <si>
    <t>Leslie G Frohberg, Community Liaison</t>
  </si>
  <si>
    <t>Leslie G Frohberg</t>
  </si>
  <si>
    <t>Leslie G</t>
  </si>
  <si>
    <t>Frohberg</t>
  </si>
  <si>
    <t>476542588</t>
  </si>
  <si>
    <t>Matthew Rochler, Senior Telecommunications Engineer</t>
  </si>
  <si>
    <t>Sts/telecommunications, Central Staff Office, Senate</t>
  </si>
  <si>
    <t>Matthew Rochler</t>
  </si>
  <si>
    <t>Matthew</t>
  </si>
  <si>
    <t>Rochler</t>
  </si>
  <si>
    <t>Senior Telecommunications Engineer</t>
  </si>
  <si>
    <t>476542587</t>
  </si>
  <si>
    <t>Gerard C. Savage, Chief Of Staff</t>
  </si>
  <si>
    <t>Gerard C. Savage</t>
  </si>
  <si>
    <t>Gerard C.</t>
  </si>
  <si>
    <t>476542586</t>
  </si>
  <si>
    <t>Marilyn E Brennan, Administrative Assistant</t>
  </si>
  <si>
    <t>Marilyn E Brennan</t>
  </si>
  <si>
    <t>Marilyn E</t>
  </si>
  <si>
    <t>476542582</t>
  </si>
  <si>
    <t>Ann R. Larrier, Community Representative</t>
  </si>
  <si>
    <t>Ann R. Larrier</t>
  </si>
  <si>
    <t>Ann R.</t>
  </si>
  <si>
    <t>Larrier</t>
  </si>
  <si>
    <t>476542579</t>
  </si>
  <si>
    <t>Lisa A Morin, Telecommunications Network Coord</t>
  </si>
  <si>
    <t>Lisa A Morin</t>
  </si>
  <si>
    <t>Telecommunications Network Coord</t>
  </si>
  <si>
    <t>476542578</t>
  </si>
  <si>
    <t>Samaris Gross, Director Of Interfaith Department</t>
  </si>
  <si>
    <t>sgross@nysenate.gov</t>
  </si>
  <si>
    <t>Samaris Gross</t>
  </si>
  <si>
    <t>Samaris</t>
  </si>
  <si>
    <t>Director Of Interfaith Department</t>
  </si>
  <si>
    <t>476542576</t>
  </si>
  <si>
    <t>Joseph V Dilorenzo, Telecommunications Specialist</t>
  </si>
  <si>
    <t>Joseph V Dilorenzo</t>
  </si>
  <si>
    <t>Joseph V</t>
  </si>
  <si>
    <t>Dilorenzo</t>
  </si>
  <si>
    <t>Telecommunications Specialist</t>
  </si>
  <si>
    <t>476542573</t>
  </si>
  <si>
    <t>Leila Martinez, Director Of Operations</t>
  </si>
  <si>
    <t>Leila Martinez</t>
  </si>
  <si>
    <t>Leila</t>
  </si>
  <si>
    <t>476542572</t>
  </si>
  <si>
    <t>John L Ezell, Assistant Telecommunication Manager</t>
  </si>
  <si>
    <t>John L Ezell</t>
  </si>
  <si>
    <t>Ezell</t>
  </si>
  <si>
    <t>Assistant Telecommunication Manager</t>
  </si>
  <si>
    <t>476542569</t>
  </si>
  <si>
    <t>Helen Jacome, District Office Manager</t>
  </si>
  <si>
    <t>jacome@nysenate.gov</t>
  </si>
  <si>
    <t>Helen Jacome</t>
  </si>
  <si>
    <t>Helen</t>
  </si>
  <si>
    <t>Jacome</t>
  </si>
  <si>
    <t>476542568</t>
  </si>
  <si>
    <t>John I Snyder Jr, Mngr Data Processing Unified Comm</t>
  </si>
  <si>
    <t>John I Snyder Jr</t>
  </si>
  <si>
    <t>John I</t>
  </si>
  <si>
    <t>Snyder Jr</t>
  </si>
  <si>
    <t>Mngr Data Processing Unified Comm</t>
  </si>
  <si>
    <t>476542567</t>
  </si>
  <si>
    <t>Geraldine B Lamb, Community Liaison</t>
  </si>
  <si>
    <t>Geraldine B Lamb</t>
  </si>
  <si>
    <t>Geraldine B</t>
  </si>
  <si>
    <t>Lamb</t>
  </si>
  <si>
    <t>476542565</t>
  </si>
  <si>
    <t>John A Speziale, Technical Support Representative</t>
  </si>
  <si>
    <t>John A Speziale</t>
  </si>
  <si>
    <t>Speziale</t>
  </si>
  <si>
    <t>476542563</t>
  </si>
  <si>
    <t>Carlos M. Gutierrez Pena, Communications Associate</t>
  </si>
  <si>
    <t>Carlos M. Gutierrez Pena</t>
  </si>
  <si>
    <t>Carlos M.</t>
  </si>
  <si>
    <t>Gutierrez Pena</t>
  </si>
  <si>
    <t>476542562</t>
  </si>
  <si>
    <t>Steven B Binkowski, Web Developer</t>
  </si>
  <si>
    <t>Steven B Binkowski</t>
  </si>
  <si>
    <t>Steven B</t>
  </si>
  <si>
    <t>Binkowski</t>
  </si>
  <si>
    <t>Web Developer</t>
  </si>
  <si>
    <t>476542559</t>
  </si>
  <si>
    <t>Angel B Gaud, Special Assistant</t>
  </si>
  <si>
    <t>Angel B Gaud</t>
  </si>
  <si>
    <t>Angel B</t>
  </si>
  <si>
    <t>Gaud</t>
  </si>
  <si>
    <t>476542558</t>
  </si>
  <si>
    <t>Stephen L. Keator, Programmer</t>
  </si>
  <si>
    <t>Stephen L. Keator</t>
  </si>
  <si>
    <t>Stephen L.</t>
  </si>
  <si>
    <t>Keator</t>
  </si>
  <si>
    <t>Programmer</t>
  </si>
  <si>
    <t>476542555</t>
  </si>
  <si>
    <t>William R Hilts, Community Representative</t>
  </si>
  <si>
    <t>William R Hilts</t>
  </si>
  <si>
    <t>Hilts</t>
  </si>
  <si>
    <t>476542554</t>
  </si>
  <si>
    <t>Richard F Soluri, Special Assistant</t>
  </si>
  <si>
    <t>Richard F Soluri</t>
  </si>
  <si>
    <t>Soluri</t>
  </si>
  <si>
    <t>476542550</t>
  </si>
  <si>
    <t>Stephen J Gardner, Mgr, Data Base &amp; End User Computing</t>
  </si>
  <si>
    <t>Stephen J Gardner</t>
  </si>
  <si>
    <t>Stephen J</t>
  </si>
  <si>
    <t>Mgr, Data Base &amp; End User Computing</t>
  </si>
  <si>
    <t>476542549</t>
  </si>
  <si>
    <t>Sheila J Gould, Accounts Payable Manager</t>
  </si>
  <si>
    <t>Sheila J Gould</t>
  </si>
  <si>
    <t>Sheila J</t>
  </si>
  <si>
    <t>Gould</t>
  </si>
  <si>
    <t>Accounts Payable Manager</t>
  </si>
  <si>
    <t>476542545</t>
  </si>
  <si>
    <t>Regina D Boyd, Executive Assistant/Committee Clerk/</t>
  </si>
  <si>
    <t>Regina D Boyd</t>
  </si>
  <si>
    <t>Regina D</t>
  </si>
  <si>
    <t>Executive Assistant/Committee Clerk/</t>
  </si>
  <si>
    <t>476542542</t>
  </si>
  <si>
    <t>Sam L Stouffer, Web Developer</t>
  </si>
  <si>
    <t>Sam L Stouffer</t>
  </si>
  <si>
    <t>Sam L</t>
  </si>
  <si>
    <t>Stouffer</t>
  </si>
  <si>
    <t>476542541</t>
  </si>
  <si>
    <t>Linda E. Abramowitz, Legislative Assistant</t>
  </si>
  <si>
    <t>Linda E. Abramowitz</t>
  </si>
  <si>
    <t>Linda E.</t>
  </si>
  <si>
    <t>Abramowitz</t>
  </si>
  <si>
    <t>476542537</t>
  </si>
  <si>
    <t>Kevin F Caseiras, Business Application Developer</t>
  </si>
  <si>
    <t>Kevin F Caseiras</t>
  </si>
  <si>
    <t>Kevin F</t>
  </si>
  <si>
    <t>Caseiras</t>
  </si>
  <si>
    <t>Business Application Developer</t>
  </si>
  <si>
    <t>476542536</t>
  </si>
  <si>
    <t>Kevin L Crumb, Chief Of Staff</t>
  </si>
  <si>
    <t>Kevin L Crumb</t>
  </si>
  <si>
    <t>Kevin L</t>
  </si>
  <si>
    <t>Crumb</t>
  </si>
  <si>
    <t>476542533</t>
  </si>
  <si>
    <t>Kenneth J Zalewski, Applications Manager</t>
  </si>
  <si>
    <t>Kenneth J Zalewski</t>
  </si>
  <si>
    <t>Zalewski</t>
  </si>
  <si>
    <t>Applications Manager</t>
  </si>
  <si>
    <t>476542532</t>
  </si>
  <si>
    <t>Joseph E Erdman, Committee Dir. &amp; Legislative Dir.</t>
  </si>
  <si>
    <t>Joseph E Erdman</t>
  </si>
  <si>
    <t>Erdman</t>
  </si>
  <si>
    <t>476542530</t>
  </si>
  <si>
    <t>John C Boucher, Programmer</t>
  </si>
  <si>
    <t>John C Boucher</t>
  </si>
  <si>
    <t>Boucher</t>
  </si>
  <si>
    <t>476542529</t>
  </si>
  <si>
    <t>Derek M. Caldwell, Constituent Relations Aide</t>
  </si>
  <si>
    <t>Derek M. Caldwell</t>
  </si>
  <si>
    <t>Derek M.</t>
  </si>
  <si>
    <t>Caldwell</t>
  </si>
  <si>
    <t>476542527</t>
  </si>
  <si>
    <t>Brian Heitner, Senior Programmer</t>
  </si>
  <si>
    <t>Brian Heitner</t>
  </si>
  <si>
    <t>Brian</t>
  </si>
  <si>
    <t>Heitner</t>
  </si>
  <si>
    <t>476542526</t>
  </si>
  <si>
    <t>Antoinette C Delbel, Communications Director</t>
  </si>
  <si>
    <t>delbel@nysenate.gov</t>
  </si>
  <si>
    <t>Antoinette C Delbel</t>
  </si>
  <si>
    <t>Antoinette C</t>
  </si>
  <si>
    <t>Delbel</t>
  </si>
  <si>
    <t>476542524</t>
  </si>
  <si>
    <t>Brian H Phillips, Programmer / Analyst</t>
  </si>
  <si>
    <t>Brian H Phillips</t>
  </si>
  <si>
    <t>Brian H</t>
  </si>
  <si>
    <t>Programmer / Analyst</t>
  </si>
  <si>
    <t>476542523</t>
  </si>
  <si>
    <t>Shalym O Nater, Communications Liaison</t>
  </si>
  <si>
    <t>Shalym O Nater</t>
  </si>
  <si>
    <t>Shalym O</t>
  </si>
  <si>
    <t>Nater</t>
  </si>
  <si>
    <t>476542520</t>
  </si>
  <si>
    <t>Ashfaqul Islam, Senior Programmer</t>
  </si>
  <si>
    <t>Ashfaqul Islam</t>
  </si>
  <si>
    <t>Ashfaqul</t>
  </si>
  <si>
    <t>Islam</t>
  </si>
  <si>
    <t>476542519</t>
  </si>
  <si>
    <t>Laura E Manley, Committee Dir. &amp; Legislative Dir.</t>
  </si>
  <si>
    <t>Laura E Manley</t>
  </si>
  <si>
    <t>Manley</t>
  </si>
  <si>
    <t>476542518</t>
  </si>
  <si>
    <t>Ann Y Bush, Programmer / Analyst</t>
  </si>
  <si>
    <t>Ann Y Bush</t>
  </si>
  <si>
    <t>Ann Y</t>
  </si>
  <si>
    <t>Bush</t>
  </si>
  <si>
    <t>476542515</t>
  </si>
  <si>
    <t>Tammy L Maddalla, Senior Special Events Coordinator</t>
  </si>
  <si>
    <t>Ss/special Events, Central Staff Office, Senate</t>
  </si>
  <si>
    <t>Tammy L Maddalla</t>
  </si>
  <si>
    <t>Tammy L</t>
  </si>
  <si>
    <t>Senior Special Events Coordinator</t>
  </si>
  <si>
    <t>476542512</t>
  </si>
  <si>
    <t>Kevin M Knapp, Deputy Director Of Communications</t>
  </si>
  <si>
    <t>Kevin M Knapp</t>
  </si>
  <si>
    <t>Kevin M</t>
  </si>
  <si>
    <t>Knapp</t>
  </si>
  <si>
    <t>Deputy Director Of Communications</t>
  </si>
  <si>
    <t>476542509</t>
  </si>
  <si>
    <t>Shane E Jones, Special Events Coordinator</t>
  </si>
  <si>
    <t>Shane E Jones</t>
  </si>
  <si>
    <t>Shane E</t>
  </si>
  <si>
    <t>476542508</t>
  </si>
  <si>
    <t>Jesse L Sleezer, Director Of District Operations And</t>
  </si>
  <si>
    <t>Jesse L Sleezer</t>
  </si>
  <si>
    <t>Jesse L</t>
  </si>
  <si>
    <t>Sleezer</t>
  </si>
  <si>
    <t>Director Of District Operations And</t>
  </si>
  <si>
    <t>476542506</t>
  </si>
  <si>
    <t>Michael W Broderick, Special Events Coordinator</t>
  </si>
  <si>
    <t>Michael W Broderick</t>
  </si>
  <si>
    <t>Michael W</t>
  </si>
  <si>
    <t>Broderick</t>
  </si>
  <si>
    <t>476542505</t>
  </si>
  <si>
    <t>Jared W Manfredi, Policy Analyst And Community Affair</t>
  </si>
  <si>
    <t>Jared W Manfredi</t>
  </si>
  <si>
    <t>Jared W</t>
  </si>
  <si>
    <t>Manfredi</t>
  </si>
  <si>
    <t>Policy Analyst And Community Affair</t>
  </si>
  <si>
    <t>476542503</t>
  </si>
  <si>
    <t>Kelly C Deweese, Senior Special Events Coordinator</t>
  </si>
  <si>
    <t>Kelly C Deweese</t>
  </si>
  <si>
    <t>Kelly C</t>
  </si>
  <si>
    <t>Deweese</t>
  </si>
  <si>
    <t>476542502</t>
  </si>
  <si>
    <t>Jake R Chard, Constituent Relations Coordinator</t>
  </si>
  <si>
    <t>Jake R Chard</t>
  </si>
  <si>
    <t>Jake R</t>
  </si>
  <si>
    <t>Chard</t>
  </si>
  <si>
    <t>Constituent Relations Coordinator</t>
  </si>
  <si>
    <t>476542500</t>
  </si>
  <si>
    <t>Douglas G Jetter, Senior Special Events Coordinator</t>
  </si>
  <si>
    <t>Douglas G Jetter</t>
  </si>
  <si>
    <t>Douglas G</t>
  </si>
  <si>
    <t>Jetter</t>
  </si>
  <si>
    <t>476542497</t>
  </si>
  <si>
    <t>Deborah G. Essley, Community Relations Liaison</t>
  </si>
  <si>
    <t>Deborah G. Essley</t>
  </si>
  <si>
    <t>Deborah G.</t>
  </si>
  <si>
    <t>Essley</t>
  </si>
  <si>
    <t>476542496</t>
  </si>
  <si>
    <t>Cynthia A Greenstein, Special Events Project Coordinator</t>
  </si>
  <si>
    <t>Cynthia A Greenstein</t>
  </si>
  <si>
    <t>Cynthia A</t>
  </si>
  <si>
    <t>Greenstein</t>
  </si>
  <si>
    <t>Special Events Project Coordinator</t>
  </si>
  <si>
    <t>476542494</t>
  </si>
  <si>
    <t>Alexander C Barrette, Constituent Services Coordinator</t>
  </si>
  <si>
    <t>Alexander C Barrette</t>
  </si>
  <si>
    <t>Alexander C</t>
  </si>
  <si>
    <t>Barrette</t>
  </si>
  <si>
    <t>476542493</t>
  </si>
  <si>
    <t>Carole L Gensicki, Special Events Coordinator</t>
  </si>
  <si>
    <t>Carole L Gensicki</t>
  </si>
  <si>
    <t>Carole L</t>
  </si>
  <si>
    <t>Gensicki</t>
  </si>
  <si>
    <t>476542491</t>
  </si>
  <si>
    <t>Thomas S Connolly Jr, Director Of Operations</t>
  </si>
  <si>
    <t>Thomas S Connolly Jr</t>
  </si>
  <si>
    <t>Thomas S</t>
  </si>
  <si>
    <t>Connolly Jr</t>
  </si>
  <si>
    <t>476542490</t>
  </si>
  <si>
    <t>Stella Jashienski, Proofreader</t>
  </si>
  <si>
    <t>Ss/senate Office Services, Central Staff Office, Senate</t>
  </si>
  <si>
    <t>Stella Jashienski</t>
  </si>
  <si>
    <t>Jashienski</t>
  </si>
  <si>
    <t>476542488</t>
  </si>
  <si>
    <t>Sean P. Rogan, Case Worker</t>
  </si>
  <si>
    <t>Sean P. Rogan</t>
  </si>
  <si>
    <t>Sean P.</t>
  </si>
  <si>
    <t>Rogan</t>
  </si>
  <si>
    <t>476542487</t>
  </si>
  <si>
    <t>Sarah A Czelusniak, Work Coordinator/Proofer</t>
  </si>
  <si>
    <t>Sarah A Czelusniak</t>
  </si>
  <si>
    <t>Sarah A</t>
  </si>
  <si>
    <t>Czelusniak</t>
  </si>
  <si>
    <t>Work Coordinator/Proofer</t>
  </si>
  <si>
    <t>476542485</t>
  </si>
  <si>
    <t>Patricia A Walsh, Case Worker</t>
  </si>
  <si>
    <t>Patricia A Walsh</t>
  </si>
  <si>
    <t>476542484</t>
  </si>
  <si>
    <t>Regina A Lombardi, Data Entry Operator</t>
  </si>
  <si>
    <t>Regina A Lombardi</t>
  </si>
  <si>
    <t>Regina A</t>
  </si>
  <si>
    <t>Data Entry Operator</t>
  </si>
  <si>
    <t>476542481</t>
  </si>
  <si>
    <t>Megan K. Reid, Legislative Aide</t>
  </si>
  <si>
    <t>Megan K. Reid</t>
  </si>
  <si>
    <t>Megan K.</t>
  </si>
  <si>
    <t>476542480</t>
  </si>
  <si>
    <t>Peter M Duma, Data Entry Operator</t>
  </si>
  <si>
    <t>Peter M Duma</t>
  </si>
  <si>
    <t>Duma</t>
  </si>
  <si>
    <t>476542479</t>
  </si>
  <si>
    <t>Krista M. Mcnally, Press Secretary</t>
  </si>
  <si>
    <t>Krista M. Mcnally</t>
  </si>
  <si>
    <t>Mcnally</t>
  </si>
  <si>
    <t>476542477</t>
  </si>
  <si>
    <t>Kristin E Shaw, Work Coordinator/Proofer</t>
  </si>
  <si>
    <t>Kristin E Shaw</t>
  </si>
  <si>
    <t>Kristin E</t>
  </si>
  <si>
    <t>476542476</t>
  </si>
  <si>
    <t>Dennis P Bennett, District Representative</t>
  </si>
  <si>
    <t>Dennis P Bennett</t>
  </si>
  <si>
    <t>Dennis P</t>
  </si>
  <si>
    <t>Bennett</t>
  </si>
  <si>
    <t>476542472</t>
  </si>
  <si>
    <t>Katherine A Blais, Data Entry Operator</t>
  </si>
  <si>
    <t>Katherine A Blais</t>
  </si>
  <si>
    <t>Blais</t>
  </si>
  <si>
    <t>476542471</t>
  </si>
  <si>
    <t>Claudia Tantone, Chief Of Staff</t>
  </si>
  <si>
    <t>tantone@nysenate.gov</t>
  </si>
  <si>
    <t>Claudia Tantone</t>
  </si>
  <si>
    <t>Tantone</t>
  </si>
  <si>
    <t>476542469</t>
  </si>
  <si>
    <t>Jennifer L Reid, Director Of Senate Office Services</t>
  </si>
  <si>
    <t>Jennifer L Reid</t>
  </si>
  <si>
    <t>Director Of Senate Office Services</t>
  </si>
  <si>
    <t>476542467</t>
  </si>
  <si>
    <t>Ann B Parmely, District Representative</t>
  </si>
  <si>
    <t>parmely@nysenate.gov</t>
  </si>
  <si>
    <t>Ann B Parmely</t>
  </si>
  <si>
    <t>Ann B</t>
  </si>
  <si>
    <t>Parmely</t>
  </si>
  <si>
    <t>476542464</t>
  </si>
  <si>
    <t>Holly M Speenburgh, Data Entry Operator</t>
  </si>
  <si>
    <t>Holly M Speenburgh</t>
  </si>
  <si>
    <t>Holly M</t>
  </si>
  <si>
    <t>Speenburgh</t>
  </si>
  <si>
    <t>476542463</t>
  </si>
  <si>
    <t>Zachary M. Primeau, Counsel/ Director Of Albany Operatio</t>
  </si>
  <si>
    <t>Zachary M. Primeau</t>
  </si>
  <si>
    <t>Zachary M.</t>
  </si>
  <si>
    <t>Primeau</t>
  </si>
  <si>
    <t>Counsel/ Director Of Albany Operatio</t>
  </si>
  <si>
    <t>476542461</t>
  </si>
  <si>
    <t>Haile M Tuccillo, Data Entry Operator</t>
  </si>
  <si>
    <t>Haile M Tuccillo</t>
  </si>
  <si>
    <t>Haile M</t>
  </si>
  <si>
    <t>Tuccillo</t>
  </si>
  <si>
    <t>476542459</t>
  </si>
  <si>
    <t>Todd J. Aldinger, Budget Director</t>
  </si>
  <si>
    <t>Todd J. Aldinger</t>
  </si>
  <si>
    <t>Todd J.</t>
  </si>
  <si>
    <t>Aldinger</t>
  </si>
  <si>
    <t>Budget Director</t>
  </si>
  <si>
    <t>476542456</t>
  </si>
  <si>
    <t>Donna M Carner, Office Manager</t>
  </si>
  <si>
    <t>Donna M Carner</t>
  </si>
  <si>
    <t>Carner</t>
  </si>
  <si>
    <t>476542454</t>
  </si>
  <si>
    <t>Mitchell A Martin, Dir Commnty Affairs &amp; Spec. Projects</t>
  </si>
  <si>
    <t>Mitchell A Martin</t>
  </si>
  <si>
    <t>Mitchell A</t>
  </si>
  <si>
    <t>Dir Commnty Affairs &amp; Spec. Projects</t>
  </si>
  <si>
    <t>476542450</t>
  </si>
  <si>
    <t>Peter H Benson, Production Technician</t>
  </si>
  <si>
    <t>Ss/quick Copy, Central Staff Office, Senate</t>
  </si>
  <si>
    <t>Peter H Benson</t>
  </si>
  <si>
    <t>476542449</t>
  </si>
  <si>
    <t>Mark N Rieman, Senior Advisor</t>
  </si>
  <si>
    <t>Mark N Rieman</t>
  </si>
  <si>
    <t>Mark N</t>
  </si>
  <si>
    <t>Rieman</t>
  </si>
  <si>
    <t>476542445</t>
  </si>
  <si>
    <t>John D O'Brien, Production Technician I</t>
  </si>
  <si>
    <t>John D O'Brien</t>
  </si>
  <si>
    <t>Production Technician I</t>
  </si>
  <si>
    <t>476542444</t>
  </si>
  <si>
    <t>Larry M. Blocho Jr, Senior Legislative Assistant</t>
  </si>
  <si>
    <t>Larry M. Blocho Jr</t>
  </si>
  <si>
    <t>Larry M.</t>
  </si>
  <si>
    <t>Blocho Jr</t>
  </si>
  <si>
    <t>Senior Legislative Assistant</t>
  </si>
  <si>
    <t>476542441</t>
  </si>
  <si>
    <t>Eric Champine, Production Technician</t>
  </si>
  <si>
    <t>Eric Champine</t>
  </si>
  <si>
    <t>Eric</t>
  </si>
  <si>
    <t>Champine</t>
  </si>
  <si>
    <t>476542440</t>
  </si>
  <si>
    <t>David L Morizio, Supply Assistant</t>
  </si>
  <si>
    <t>David L Morizio</t>
  </si>
  <si>
    <t>Morizio</t>
  </si>
  <si>
    <t>Supply Assistant</t>
  </si>
  <si>
    <t>476542435</t>
  </si>
  <si>
    <t>Caroline J. Kutschera, Legislative Assistant</t>
  </si>
  <si>
    <t>Caroline J. Kutschera</t>
  </si>
  <si>
    <t>Caroline J.</t>
  </si>
  <si>
    <t>Kutschera</t>
  </si>
  <si>
    <t>476542434</t>
  </si>
  <si>
    <t>James R Ranney, Communications Director</t>
  </si>
  <si>
    <t>ranney@nysenate.gov</t>
  </si>
  <si>
    <t>James R Ranney</t>
  </si>
  <si>
    <t>James R</t>
  </si>
  <si>
    <t>Ranney</t>
  </si>
  <si>
    <t>476542433</t>
  </si>
  <si>
    <t>William J Shutter, Mailing Operator I</t>
  </si>
  <si>
    <t>William J Shutter</t>
  </si>
  <si>
    <t>Shutter</t>
  </si>
  <si>
    <t>Mailing Operator I</t>
  </si>
  <si>
    <t>476542430</t>
  </si>
  <si>
    <t>Carol A Macielak-Wojtkowski, Legislative Associate</t>
  </si>
  <si>
    <t>Carol A Macielak-Wojtkowski</t>
  </si>
  <si>
    <t>Macielak-Wojtkowski</t>
  </si>
  <si>
    <t>Legislative Associate</t>
  </si>
  <si>
    <t>476542429</t>
  </si>
  <si>
    <t>Frank E Swiatek, Senior Advisor Small Business</t>
  </si>
  <si>
    <t>Frank E Swiatek</t>
  </si>
  <si>
    <t>Frank E</t>
  </si>
  <si>
    <t>Swiatek</t>
  </si>
  <si>
    <t>Senior Advisor Small Business</t>
  </si>
  <si>
    <t>476542428</t>
  </si>
  <si>
    <t>Thomas H. Colligan Iii, Warehouse Clerk</t>
  </si>
  <si>
    <t>Thomas H. Colligan Iii</t>
  </si>
  <si>
    <t>Thomas H.</t>
  </si>
  <si>
    <t>Colligan Iii</t>
  </si>
  <si>
    <t>Warehouse Clerk</t>
  </si>
  <si>
    <t>476542425</t>
  </si>
  <si>
    <t>Tamara R. Slogosky, Community Liaison</t>
  </si>
  <si>
    <t>Tamara R. Slogosky</t>
  </si>
  <si>
    <t>Tamara R.</t>
  </si>
  <si>
    <t>Slogosky</t>
  </si>
  <si>
    <t>476542423</t>
  </si>
  <si>
    <t>Eileen N Hopkins, District Operations Manager</t>
  </si>
  <si>
    <t>Eileen N Hopkins</t>
  </si>
  <si>
    <t>Eileen N</t>
  </si>
  <si>
    <t>Hopkins</t>
  </si>
  <si>
    <t>476542421</t>
  </si>
  <si>
    <t>Theresia A Schwalb, Facility Manager</t>
  </si>
  <si>
    <t>Theresia A Schwalb</t>
  </si>
  <si>
    <t>Theresia A</t>
  </si>
  <si>
    <t>Schwalb</t>
  </si>
  <si>
    <t>Facility Manager</t>
  </si>
  <si>
    <t>476542416</t>
  </si>
  <si>
    <t>Camille C Robbins, Office Manager/Albany</t>
  </si>
  <si>
    <t>crobbins@nysenate.gov</t>
  </si>
  <si>
    <t>Camille C Robbins</t>
  </si>
  <si>
    <t>Camille C</t>
  </si>
  <si>
    <t>476542415</t>
  </si>
  <si>
    <t>Miguel A Suarez, Community Affairs Assistant</t>
  </si>
  <si>
    <t>Miguel A Suarez</t>
  </si>
  <si>
    <t>Suarez</t>
  </si>
  <si>
    <t>Community Affairs Assistant</t>
  </si>
  <si>
    <t>476542413</t>
  </si>
  <si>
    <t>Steven M Shaver, Laser Operations Supervisor</t>
  </si>
  <si>
    <t>Steven M Shaver</t>
  </si>
  <si>
    <t>Steven M</t>
  </si>
  <si>
    <t>Shaver</t>
  </si>
  <si>
    <t>Laser Operations Supervisor</t>
  </si>
  <si>
    <t>476542409</t>
  </si>
  <si>
    <t>Anthony J Baynes Jr, Chief Of Staff</t>
  </si>
  <si>
    <t>baynes@nysenate.gov</t>
  </si>
  <si>
    <t>Anthony J Baynes Jr</t>
  </si>
  <si>
    <t>Baynes Jr</t>
  </si>
  <si>
    <t>476542407</t>
  </si>
  <si>
    <t>Sean R Headwell, Facility Assistant</t>
  </si>
  <si>
    <t>Sean R Headwell</t>
  </si>
  <si>
    <t>Sean R</t>
  </si>
  <si>
    <t>Headwell</t>
  </si>
  <si>
    <t>476542405</t>
  </si>
  <si>
    <t>Scott C Hotaling, Graphic Artist I</t>
  </si>
  <si>
    <t>Scott C Hotaling</t>
  </si>
  <si>
    <t>Scott C</t>
  </si>
  <si>
    <t>Hotaling</t>
  </si>
  <si>
    <t>476542403</t>
  </si>
  <si>
    <t>Stephanie C Bub, Legislative Aide</t>
  </si>
  <si>
    <t>Formerly worked for Patty Ritchie, Office of Senator, Senate Personal Staff Office</t>
  </si>
  <si>
    <t>Assembly Ways And Means Committee, Central Staff Office, Assembly</t>
  </si>
  <si>
    <t>Stephanie C Bub</t>
  </si>
  <si>
    <t>Stephanie C</t>
  </si>
  <si>
    <t>Bub</t>
  </si>
  <si>
    <t>476542401</t>
  </si>
  <si>
    <t>Scott A Courtemanche, Postal Operations Coordinator</t>
  </si>
  <si>
    <t>Scott A Courtemanche</t>
  </si>
  <si>
    <t>Scott A</t>
  </si>
  <si>
    <t>Courtemanche</t>
  </si>
  <si>
    <t>Postal Operations Coordinator</t>
  </si>
  <si>
    <t>476542397</t>
  </si>
  <si>
    <t>Theodore T Kusnierz, Director Of Policy &amp; Operations</t>
  </si>
  <si>
    <t>kusnierz@nysenate.gov</t>
  </si>
  <si>
    <t>Theodore T Kusnierz</t>
  </si>
  <si>
    <t>Theodore T</t>
  </si>
  <si>
    <t>Kusnierz</t>
  </si>
  <si>
    <t>Director Of Policy &amp; Operations</t>
  </si>
  <si>
    <t>476542396</t>
  </si>
  <si>
    <t>S Dennis Jones, Facility Assistant</t>
  </si>
  <si>
    <t>S Dennis Jones</t>
  </si>
  <si>
    <t>S Dennis</t>
  </si>
  <si>
    <t>476542394</t>
  </si>
  <si>
    <t>Sheila D O'Sullivan, Deputy Dir. Agriculture Comm. / Coun</t>
  </si>
  <si>
    <t>Sheila D O'Sullivan</t>
  </si>
  <si>
    <t>Sheila D</t>
  </si>
  <si>
    <t>O'Sullivan</t>
  </si>
  <si>
    <t>Deputy Dir. Agriculture Comm. / Coun</t>
  </si>
  <si>
    <t>476542393</t>
  </si>
  <si>
    <t>Russell M Davis, Finishing Technician</t>
  </si>
  <si>
    <t>Russell M Davis</t>
  </si>
  <si>
    <t>Russell M</t>
  </si>
  <si>
    <t>Finishing Technician</t>
  </si>
  <si>
    <t>476542390</t>
  </si>
  <si>
    <t>Sarah V Compo, Chief Of Staff</t>
  </si>
  <si>
    <t>Sarah V Compo</t>
  </si>
  <si>
    <t>Sarah V</t>
  </si>
  <si>
    <t>Compo</t>
  </si>
  <si>
    <t>476542388</t>
  </si>
  <si>
    <t>Richard M O'Brien, Mailing Assistant</t>
  </si>
  <si>
    <t>Richard M O'Brien</t>
  </si>
  <si>
    <t>476542387</t>
  </si>
  <si>
    <t>Sarah D Rupert, Office Manager</t>
  </si>
  <si>
    <t>Sarah D Rupert</t>
  </si>
  <si>
    <t>Sarah D</t>
  </si>
  <si>
    <t>Rupert</t>
  </si>
  <si>
    <t>476542384</t>
  </si>
  <si>
    <t>Rebecca M Oechsner, Senior Production Coordinator</t>
  </si>
  <si>
    <t>Rebecca M Oechsner</t>
  </si>
  <si>
    <t>Rebecca M</t>
  </si>
  <si>
    <t>Senior Production Coordinator</t>
  </si>
  <si>
    <t>476542383</t>
  </si>
  <si>
    <t>Patricia A Mcmurray, Dir Of Admin / Committee Clerk</t>
  </si>
  <si>
    <t>mcMurray@nysenate.gov</t>
  </si>
  <si>
    <t>Patricia A Mcmurray</t>
  </si>
  <si>
    <t>Mcmurray</t>
  </si>
  <si>
    <t>Dir Of Admin / Committee Clerk</t>
  </si>
  <si>
    <t>476542380</t>
  </si>
  <si>
    <t>Michelle L. Stepien, Constituent Liaison</t>
  </si>
  <si>
    <t>Michelle L. Stepien</t>
  </si>
  <si>
    <t>Michelle L.</t>
  </si>
  <si>
    <t>Stepien</t>
  </si>
  <si>
    <t>476542378</t>
  </si>
  <si>
    <t>Ralph J Donato, Postal Operations Supervisor</t>
  </si>
  <si>
    <t>Ralph J Donato</t>
  </si>
  <si>
    <t>Donato</t>
  </si>
  <si>
    <t>Postal Operations Supervisor</t>
  </si>
  <si>
    <t>476542377</t>
  </si>
  <si>
    <t>Michael J Schenk, Deputy Chief Of Staff</t>
  </si>
  <si>
    <t>Michael J Schenk</t>
  </si>
  <si>
    <t>Schenk</t>
  </si>
  <si>
    <t>476542374</t>
  </si>
  <si>
    <t>Paul J Defrancisco, Data Analyst</t>
  </si>
  <si>
    <t>Paul J Defrancisco</t>
  </si>
  <si>
    <t>Defrancisco</t>
  </si>
  <si>
    <t>476542370</t>
  </si>
  <si>
    <t>James T. Hayes, Community Relations Representative</t>
  </si>
  <si>
    <t>James T. Hayes</t>
  </si>
  <si>
    <t>James T.</t>
  </si>
  <si>
    <t>Hayes</t>
  </si>
  <si>
    <t>Community Relations Representative</t>
  </si>
  <si>
    <t>476542369</t>
  </si>
  <si>
    <t>Patrick S Linger, Senior Webpress Operator I</t>
  </si>
  <si>
    <t>Patrick S Linger</t>
  </si>
  <si>
    <t>Patrick S</t>
  </si>
  <si>
    <t>Linger</t>
  </si>
  <si>
    <t>Senior Webpress Operator I</t>
  </si>
  <si>
    <t>476542367</t>
  </si>
  <si>
    <t>Bonnie J Fikes, Legislative Aide</t>
  </si>
  <si>
    <t>Bonnie J Fikes</t>
  </si>
  <si>
    <t>Fikes</t>
  </si>
  <si>
    <t>476542365</t>
  </si>
  <si>
    <t>Alexander D. Bush, Legislative Liaison</t>
  </si>
  <si>
    <t>Alexander D. Bush</t>
  </si>
  <si>
    <t>Alexander D.</t>
  </si>
  <si>
    <t>476542363</t>
  </si>
  <si>
    <t>Michael D Patterson, Finishing Technician</t>
  </si>
  <si>
    <t>Michael D Patterson</t>
  </si>
  <si>
    <t>476542362</t>
  </si>
  <si>
    <t>Kathryn F Barry, Community Liaison</t>
  </si>
  <si>
    <t>Kathryn F Barry</t>
  </si>
  <si>
    <t>Kathryn F</t>
  </si>
  <si>
    <t>Barry</t>
  </si>
  <si>
    <t>476542361</t>
  </si>
  <si>
    <t>Michael C Mohrhoff, Webpress Operatori</t>
  </si>
  <si>
    <t>Michael C Mohrhoff</t>
  </si>
  <si>
    <t>Mohrhoff</t>
  </si>
  <si>
    <t>Webpress Operatori</t>
  </si>
  <si>
    <t>476542359</t>
  </si>
  <si>
    <t>Giovina S. Diamond, Executive Assistant</t>
  </si>
  <si>
    <t>diamond@nysenate.gov</t>
  </si>
  <si>
    <t>Giovina S. Diamond</t>
  </si>
  <si>
    <t>Giovina S.</t>
  </si>
  <si>
    <t>Diamond</t>
  </si>
  <si>
    <t>476542358</t>
  </si>
  <si>
    <t>Matthew R O'Rourke, Press Assistant</t>
  </si>
  <si>
    <t>Matthew R O'Rourke</t>
  </si>
  <si>
    <t>O'Rourke</t>
  </si>
  <si>
    <t>Press Assistant</t>
  </si>
  <si>
    <t>476542357</t>
  </si>
  <si>
    <t>Evan C Schneider, Director Of Policy Development</t>
  </si>
  <si>
    <t>Evan C Schneider</t>
  </si>
  <si>
    <t>Evan C</t>
  </si>
  <si>
    <t>476542356</t>
  </si>
  <si>
    <t>Martin J Gilchrist, Finishing Technician</t>
  </si>
  <si>
    <t>Martin J Gilchrist</t>
  </si>
  <si>
    <t>Martin J</t>
  </si>
  <si>
    <t>Gilchrist</t>
  </si>
  <si>
    <t>476542355</t>
  </si>
  <si>
    <t>Becki S Rappazzo, Director Of Administration</t>
  </si>
  <si>
    <t>Becki S Rappazzo</t>
  </si>
  <si>
    <t>Becki S</t>
  </si>
  <si>
    <t>Rappazzo</t>
  </si>
  <si>
    <t>476542353</t>
  </si>
  <si>
    <t>Linda T Sylvain, Administrative Assistant</t>
  </si>
  <si>
    <t>Linda T Sylvain</t>
  </si>
  <si>
    <t>Linda T</t>
  </si>
  <si>
    <t>Sylvain</t>
  </si>
  <si>
    <t>476542351</t>
  </si>
  <si>
    <t>Amanda L Vennard, Community Liaison</t>
  </si>
  <si>
    <t>Amanda L Vennard</t>
  </si>
  <si>
    <t>Amanda L</t>
  </si>
  <si>
    <t>Vennard</t>
  </si>
  <si>
    <t>476542349</t>
  </si>
  <si>
    <t>Leon M Gandron, Mailing Assistant</t>
  </si>
  <si>
    <t>Leon M Gandron</t>
  </si>
  <si>
    <t>Leon M</t>
  </si>
  <si>
    <t>Gandron</t>
  </si>
  <si>
    <t>476542346</t>
  </si>
  <si>
    <t>Kevin M Colwill, Internal Operations Manager</t>
  </si>
  <si>
    <t>Kevin M Colwill</t>
  </si>
  <si>
    <t>Colwill</t>
  </si>
  <si>
    <t>Internal Operations Manager</t>
  </si>
  <si>
    <t>476542343</t>
  </si>
  <si>
    <t>Monica H Wirth, Administrative Assistant</t>
  </si>
  <si>
    <t>Monica H Wirth</t>
  </si>
  <si>
    <t>Monica H</t>
  </si>
  <si>
    <t>Wirth</t>
  </si>
  <si>
    <t>476542342</t>
  </si>
  <si>
    <t>Kenneth T Brown, Production Proofreading Coordinator</t>
  </si>
  <si>
    <t>Kenneth T Brown</t>
  </si>
  <si>
    <t>Kenneth T</t>
  </si>
  <si>
    <t>Production Proofreading Coordinator</t>
  </si>
  <si>
    <t>476542340</t>
  </si>
  <si>
    <t>Kenneth P Walker, Facility Coordinator I</t>
  </si>
  <si>
    <t>Kenneth P Walker</t>
  </si>
  <si>
    <t>Kenneth P</t>
  </si>
  <si>
    <t>Walker</t>
  </si>
  <si>
    <t>Facility Coordinator I</t>
  </si>
  <si>
    <t>476542337</t>
  </si>
  <si>
    <t>Keith J Spencer, Data Analyst</t>
  </si>
  <si>
    <t>Keith J Spencer</t>
  </si>
  <si>
    <t>Keith J</t>
  </si>
  <si>
    <t>Spencer</t>
  </si>
  <si>
    <t>476542336</t>
  </si>
  <si>
    <t>Jenny L Hart, Office Manager</t>
  </si>
  <si>
    <t>Office Manager of Senator Michael Venditto</t>
  </si>
  <si>
    <t>Jenny L Hart</t>
  </si>
  <si>
    <t>Jenny L</t>
  </si>
  <si>
    <t>476542334</t>
  </si>
  <si>
    <t>Joseph J Rappazzo Iii, Webpress Operatori</t>
  </si>
  <si>
    <t>Joseph J Rappazzo Iii</t>
  </si>
  <si>
    <t>Joseph J</t>
  </si>
  <si>
    <t>Rappazzo Iii</t>
  </si>
  <si>
    <t>476542329</t>
  </si>
  <si>
    <t>Joel T Rigsbee, Finishing Supervisor</t>
  </si>
  <si>
    <t>Joel T Rigsbee</t>
  </si>
  <si>
    <t>Joel T</t>
  </si>
  <si>
    <t>Rigsbee</t>
  </si>
  <si>
    <t>Finishing Supervisor</t>
  </si>
  <si>
    <t>476542327</t>
  </si>
  <si>
    <t>Samuel I. Burton, Legislative Aide</t>
  </si>
  <si>
    <t>Samuel I. Burton</t>
  </si>
  <si>
    <t>Samuel I.</t>
  </si>
  <si>
    <t>476542324</t>
  </si>
  <si>
    <t>Jennifer L Kelson, Mail Selection Specialist</t>
  </si>
  <si>
    <t>Jennifer L Kelson</t>
  </si>
  <si>
    <t>Kelson</t>
  </si>
  <si>
    <t>Mail Selection Specialist</t>
  </si>
  <si>
    <t>476542322</t>
  </si>
  <si>
    <t>Jason A. Pagan, Community Aide</t>
  </si>
  <si>
    <t>Jason A. Pagan</t>
  </si>
  <si>
    <t>Jason A.</t>
  </si>
  <si>
    <t>Pagan</t>
  </si>
  <si>
    <t>476542320</t>
  </si>
  <si>
    <t>Rodney C Powis, Counsel/Albany Chief Of Staff</t>
  </si>
  <si>
    <t>Rodney C Powis</t>
  </si>
  <si>
    <t>Rodney C</t>
  </si>
  <si>
    <t>Powis</t>
  </si>
  <si>
    <t>Counsel/Albany Chief Of Staff</t>
  </si>
  <si>
    <t>476542319</t>
  </si>
  <si>
    <t>James A Byrnes, Press Operator I</t>
  </si>
  <si>
    <t>James A Byrnes</t>
  </si>
  <si>
    <t>Byrnes</t>
  </si>
  <si>
    <t>Press Operator I</t>
  </si>
  <si>
    <t>476542317</t>
  </si>
  <si>
    <t>Hugo F Espinal, Community Liaison</t>
  </si>
  <si>
    <t>Hugo F Espinal</t>
  </si>
  <si>
    <t>Hugo F</t>
  </si>
  <si>
    <t>Espinal</t>
  </si>
  <si>
    <t>476542316</t>
  </si>
  <si>
    <t>Patrick G Cameron, Deputy Assistant Staff Director</t>
  </si>
  <si>
    <t>Patrick G Cameron</t>
  </si>
  <si>
    <t>Patrick G</t>
  </si>
  <si>
    <t>Deputy Assistant Staff Director</t>
  </si>
  <si>
    <t>476542315</t>
  </si>
  <si>
    <t>Graham S Parker, Communications Director</t>
  </si>
  <si>
    <t>Graham S Parker</t>
  </si>
  <si>
    <t>Graham S</t>
  </si>
  <si>
    <t>Parker</t>
  </si>
  <si>
    <t>476542313</t>
  </si>
  <si>
    <t>Gregory Marshall, Pre Press Technician I</t>
  </si>
  <si>
    <t>Gregory Marshall</t>
  </si>
  <si>
    <t>Gregory</t>
  </si>
  <si>
    <t>Marshall</t>
  </si>
  <si>
    <t>Pre Press Technician I</t>
  </si>
  <si>
    <t>476542312</t>
  </si>
  <si>
    <t>Melissa M. Kehoe, Legislative Director</t>
  </si>
  <si>
    <t>Melissa M. Kehoe</t>
  </si>
  <si>
    <t>Melissa M.</t>
  </si>
  <si>
    <t>Kehoe</t>
  </si>
  <si>
    <t>476542310</t>
  </si>
  <si>
    <t>Gregory E Klopfer, Mailing Operator</t>
  </si>
  <si>
    <t>Gregory E Klopfer</t>
  </si>
  <si>
    <t>Gregory E</t>
  </si>
  <si>
    <t>Klopfer</t>
  </si>
  <si>
    <t>Mailing Operator</t>
  </si>
  <si>
    <t>476542308</t>
  </si>
  <si>
    <t>Meagan Fitzgerald, Operation Manager</t>
  </si>
  <si>
    <t>Meagan Fitzgerald</t>
  </si>
  <si>
    <t>Meagan</t>
  </si>
  <si>
    <t>Operation Manager</t>
  </si>
  <si>
    <t>476542306</t>
  </si>
  <si>
    <t>George Mahserjian Iii, Production Facility Manager</t>
  </si>
  <si>
    <t>George Mahserjian Iii</t>
  </si>
  <si>
    <t>Mahserjian Iii</t>
  </si>
  <si>
    <t>Production Facility Manager</t>
  </si>
  <si>
    <t>476542304</t>
  </si>
  <si>
    <t>Mandy M. Armstrong, Data Entry Clerk</t>
  </si>
  <si>
    <t>Mandy M. Armstrong</t>
  </si>
  <si>
    <t>Mandy M.</t>
  </si>
  <si>
    <t>Armstrong</t>
  </si>
  <si>
    <t>Data Entry Clerk</t>
  </si>
  <si>
    <t>476542303</t>
  </si>
  <si>
    <t>Frederick J Seestadt, Assistant Production Facility Manage</t>
  </si>
  <si>
    <t>Frederick J Seestadt</t>
  </si>
  <si>
    <t>Frederick J</t>
  </si>
  <si>
    <t>Seestadt</t>
  </si>
  <si>
    <t>Assistant Production Facility Manage</t>
  </si>
  <si>
    <t>476542298</t>
  </si>
  <si>
    <t>Frederick A Beck, Director Of Productions</t>
  </si>
  <si>
    <t>Frederick A Beck</t>
  </si>
  <si>
    <t>Frederick A</t>
  </si>
  <si>
    <t>Beck</t>
  </si>
  <si>
    <t>Director Of Productions</t>
  </si>
  <si>
    <t>476542296</t>
  </si>
  <si>
    <t>Frank A Klinowski, Laser/Quick Copy Manager</t>
  </si>
  <si>
    <t>Frank A Klinowski</t>
  </si>
  <si>
    <t>Frank A</t>
  </si>
  <si>
    <t>Klinowski</t>
  </si>
  <si>
    <t>Laser/Quick Copy Manager</t>
  </si>
  <si>
    <t>476542293</t>
  </si>
  <si>
    <t>Edward J Hartunian, Mailing Assistant</t>
  </si>
  <si>
    <t>Edward J Hartunian</t>
  </si>
  <si>
    <t>Edward J</t>
  </si>
  <si>
    <t>Hartunian</t>
  </si>
  <si>
    <t>476542289</t>
  </si>
  <si>
    <t>Donald J Neison, Production Services Data Manager</t>
  </si>
  <si>
    <t>Donald J Neison</t>
  </si>
  <si>
    <t>Neison</t>
  </si>
  <si>
    <t>Production Services Data Manager</t>
  </si>
  <si>
    <t>476542286</t>
  </si>
  <si>
    <t>David L Hine, Laser Operator</t>
  </si>
  <si>
    <t>David L Hine</t>
  </si>
  <si>
    <t>Hine</t>
  </si>
  <si>
    <t>Laser Operator</t>
  </si>
  <si>
    <t>476542283</t>
  </si>
  <si>
    <t>Daniel J Fogarty, Production Facility Manager</t>
  </si>
  <si>
    <t>Daniel J Fogarty</t>
  </si>
  <si>
    <t>476542281</t>
  </si>
  <si>
    <t>Bruce E Thompson, Laser Operator</t>
  </si>
  <si>
    <t>Bruce E Thompson</t>
  </si>
  <si>
    <t>Bruce E</t>
  </si>
  <si>
    <t>476542274</t>
  </si>
  <si>
    <t>Bruce A. Dodge, Press Operator</t>
  </si>
  <si>
    <t>Bruce A. Dodge</t>
  </si>
  <si>
    <t>Bruce A.</t>
  </si>
  <si>
    <t>Dodge</t>
  </si>
  <si>
    <t>Press Operator</t>
  </si>
  <si>
    <t>476542271</t>
  </si>
  <si>
    <t>Brian L Sabourin, Facility Assistant</t>
  </si>
  <si>
    <t>Brian L Sabourin</t>
  </si>
  <si>
    <t>Brian L</t>
  </si>
  <si>
    <t>Sabourin</t>
  </si>
  <si>
    <t>476542269</t>
  </si>
  <si>
    <t>Benjamin W Gradess, Facility Assistant</t>
  </si>
  <si>
    <t>Benjamin W Gradess</t>
  </si>
  <si>
    <t>Benjamin W</t>
  </si>
  <si>
    <t>Gradess</t>
  </si>
  <si>
    <t>476542266</t>
  </si>
  <si>
    <t>Augustus F Bessinger, Finishing Technician</t>
  </si>
  <si>
    <t>Augustus F Bessinger</t>
  </si>
  <si>
    <t>Augustus F</t>
  </si>
  <si>
    <t>Bessinger</t>
  </si>
  <si>
    <t>476542263</t>
  </si>
  <si>
    <t>Charveys Gonzalez, Legislative Director</t>
  </si>
  <si>
    <t>Charveys Gonzalez</t>
  </si>
  <si>
    <t>Charveys</t>
  </si>
  <si>
    <t>476542244</t>
  </si>
  <si>
    <t>Victoria J Disalvo, Director Of Community Affairs</t>
  </si>
  <si>
    <t>Victoria J Disalvo</t>
  </si>
  <si>
    <t>Victoria J</t>
  </si>
  <si>
    <t>Disalvo</t>
  </si>
  <si>
    <t>476542242</t>
  </si>
  <si>
    <t>Shlomo Braun, Community Representative</t>
  </si>
  <si>
    <t>Shlomo Braun</t>
  </si>
  <si>
    <t>Braun</t>
  </si>
  <si>
    <t>476542241</t>
  </si>
  <si>
    <t>Serena M Maclellan, Community Representative</t>
  </si>
  <si>
    <t>Serena M Maclellan</t>
  </si>
  <si>
    <t>Serena M</t>
  </si>
  <si>
    <t>Maclellan</t>
  </si>
  <si>
    <t>476542240</t>
  </si>
  <si>
    <t>Robert E. Herz, Director, Senate Select Committee On</t>
  </si>
  <si>
    <t>Robert E. Herz</t>
  </si>
  <si>
    <t>Herz</t>
  </si>
  <si>
    <t>476542239</t>
  </si>
  <si>
    <t>Meg V Brown, Director Of Administration</t>
  </si>
  <si>
    <t>Meg V Brown</t>
  </si>
  <si>
    <t>Meg V</t>
  </si>
  <si>
    <t>476542224</t>
  </si>
  <si>
    <t>John F Quaglione, Dpty Chief Of Staff &amp; Press Secretar</t>
  </si>
  <si>
    <t>John F Quaglione</t>
  </si>
  <si>
    <t>John F</t>
  </si>
  <si>
    <t>Quaglione</t>
  </si>
  <si>
    <t>Dpty Chief Of Staff &amp; Press Secretar</t>
  </si>
  <si>
    <t>476542222</t>
  </si>
  <si>
    <t>Jeffrey F Kraus, Counselor</t>
  </si>
  <si>
    <t>Jeffrey F Kraus</t>
  </si>
  <si>
    <t>Jeffrey F</t>
  </si>
  <si>
    <t>Kraus</t>
  </si>
  <si>
    <t>Counselor</t>
  </si>
  <si>
    <t>476542221</t>
  </si>
  <si>
    <t>Doreen A Garson, Community Representative</t>
  </si>
  <si>
    <t>Doreen A Garson</t>
  </si>
  <si>
    <t>Doreen A</t>
  </si>
  <si>
    <t>Garson</t>
  </si>
  <si>
    <t>476542215</t>
  </si>
  <si>
    <t>Arlene Rutuelo, Executive Assistant</t>
  </si>
  <si>
    <t>rutuelo@nysenate.gov</t>
  </si>
  <si>
    <t>Arlene Rutuelo</t>
  </si>
  <si>
    <t>Arlene</t>
  </si>
  <si>
    <t>Rutuelo</t>
  </si>
  <si>
    <t>476542213</t>
  </si>
  <si>
    <t>Michael A Greco, Manager Constituent Services</t>
  </si>
  <si>
    <t>Michael A Greco</t>
  </si>
  <si>
    <t>Greco</t>
  </si>
  <si>
    <t>Manager Constituent Services</t>
  </si>
  <si>
    <t>476542198</t>
  </si>
  <si>
    <t>Ross H. Gould, Legislative Director/counsel</t>
  </si>
  <si>
    <t>Ross H. Gould</t>
  </si>
  <si>
    <t>Ross H.</t>
  </si>
  <si>
    <t>Legislative Director/counsel</t>
  </si>
  <si>
    <t>476542188</t>
  </si>
  <si>
    <t>Marilyn R Jackson, Executive Assistant</t>
  </si>
  <si>
    <t>Marilyn R Jackson</t>
  </si>
  <si>
    <t>Marilyn R</t>
  </si>
  <si>
    <t>476542177</t>
  </si>
  <si>
    <t>Lois Menyweather, Director Of Community Affairs</t>
  </si>
  <si>
    <t>Lois Menyweather</t>
  </si>
  <si>
    <t>Lois</t>
  </si>
  <si>
    <t>Menyweather</t>
  </si>
  <si>
    <t>476542176</t>
  </si>
  <si>
    <t>Katherina N Thompson, Scheduler</t>
  </si>
  <si>
    <t>Katherina N Thompson</t>
  </si>
  <si>
    <t>Katherina N</t>
  </si>
  <si>
    <t>476542175</t>
  </si>
  <si>
    <t>Amir Abbady, Director Of Constituent Services</t>
  </si>
  <si>
    <t>Amir Abbady</t>
  </si>
  <si>
    <t>Amir</t>
  </si>
  <si>
    <t>Abbady</t>
  </si>
  <si>
    <t>476542161</t>
  </si>
  <si>
    <t>Vaughn T Mayers, Chief Of Staff</t>
  </si>
  <si>
    <t>mayers@nysenate.gov</t>
  </si>
  <si>
    <t>Vaughn T Mayers</t>
  </si>
  <si>
    <t>Vaughn T</t>
  </si>
  <si>
    <t>Mayers</t>
  </si>
  <si>
    <t>476542160</t>
  </si>
  <si>
    <t>Tamara Tucker, Executive Assistant</t>
  </si>
  <si>
    <t>Tamara Tucker</t>
  </si>
  <si>
    <t>Tamara</t>
  </si>
  <si>
    <t>Tucker</t>
  </si>
  <si>
    <t>476542158</t>
  </si>
  <si>
    <t>Regine Roy, Constituent Affairs Liaison</t>
  </si>
  <si>
    <t>Regine Roy</t>
  </si>
  <si>
    <t>Regine</t>
  </si>
  <si>
    <t>Roy</t>
  </si>
  <si>
    <t>476542154</t>
  </si>
  <si>
    <t>Nikiti A Jones, District Office Manager</t>
  </si>
  <si>
    <t>njones@nysenate.gov</t>
  </si>
  <si>
    <t>Nikiti A Jones</t>
  </si>
  <si>
    <t>Nikiti A</t>
  </si>
  <si>
    <t>476542153</t>
  </si>
  <si>
    <t>Glenda Cadogan, District Press Officer</t>
  </si>
  <si>
    <t>Glenda Cadogan</t>
  </si>
  <si>
    <t>Glenda</t>
  </si>
  <si>
    <t>Cadogan</t>
  </si>
  <si>
    <t>District Press Officer</t>
  </si>
  <si>
    <t>476542152</t>
  </si>
  <si>
    <t>Andrew N. Howard, Legal Aide</t>
  </si>
  <si>
    <t>Andrew N. Howard</t>
  </si>
  <si>
    <t>Andrew N.</t>
  </si>
  <si>
    <t>Howard</t>
  </si>
  <si>
    <t>Legal Aide</t>
  </si>
  <si>
    <t>476542141</t>
  </si>
  <si>
    <t>Rosanne Ferris, Legislative Analyst</t>
  </si>
  <si>
    <t>Rosanne Ferris</t>
  </si>
  <si>
    <t>Rosanne</t>
  </si>
  <si>
    <t>476542139</t>
  </si>
  <si>
    <t>Joann M Ingham, Chief Of Staff</t>
  </si>
  <si>
    <t>scalia@nysenate.gov</t>
  </si>
  <si>
    <t>Joann M Ingham</t>
  </si>
  <si>
    <t>Joann M</t>
  </si>
  <si>
    <t>Ingham</t>
  </si>
  <si>
    <t>476542138</t>
  </si>
  <si>
    <t>Reports to Person (podio ID)</t>
  </si>
  <si>
    <t>Formatted and Corrected Personal Office</t>
  </si>
  <si>
    <t>Personal Office full via OFFICE_SOURCE_KEY Text</t>
  </si>
  <si>
    <t>Personal Office full via OFFICE_SOURCE_KEY Text2</t>
  </si>
  <si>
    <t>Personal Office full via OFFICE_SOURCE_KEY</t>
  </si>
  <si>
    <t>Personal Office full via OFFICE_SOURCE_KEY Text4</t>
  </si>
  <si>
    <t>OFFICE_SOURCE_KEY</t>
  </si>
  <si>
    <t>EMPLOYEE_NAME_SOURCE_KEY</t>
  </si>
  <si>
    <t>EMPLOYEE_TITLE_SOURCE_KEY</t>
  </si>
  <si>
    <t>CITY_SOURCE_KEY</t>
  </si>
  <si>
    <t>Tf/Demographic Research And Reapp, Central Staff Office, Senate</t>
  </si>
  <si>
    <t>TF/DEMOGRAPHIC RESEARCH AND REAPP</t>
  </si>
  <si>
    <t>HENNESSY, DANIEL J</t>
  </si>
  <si>
    <t>SENIOR RESEARCH ANALYST</t>
  </si>
  <si>
    <t>NEW YORK</t>
  </si>
  <si>
    <t>SCHAEFER, DAVID S</t>
  </si>
  <si>
    <t>ALBANY</t>
  </si>
  <si>
    <t xml:space="preserve">TASSONE, FRANK </t>
  </si>
  <si>
    <t>EXEC DIR/DIR OF NYC MAJ. OPERATIONS</t>
  </si>
  <si>
    <t>Sts/Telecommunications, Central Staff Office, Senate</t>
  </si>
  <si>
    <t>STS/TELECOMMUNICATIONS</t>
  </si>
  <si>
    <t>BRENNAN, MARILYN E</t>
  </si>
  <si>
    <t>ADMINISTRATIVE ASSISTANT</t>
  </si>
  <si>
    <t>DILORENZO, JOSEPH V</t>
  </si>
  <si>
    <t>TELECOMMUNICATIONS SPECIALIST</t>
  </si>
  <si>
    <t>EZELL, JOHN L</t>
  </si>
  <si>
    <t>ASSISTANT TELECOMMUNICATION MANAGER</t>
  </si>
  <si>
    <t>MORIN, LISA A</t>
  </si>
  <si>
    <t>TELECOMMUNICATIONS NETWORK COORD</t>
  </si>
  <si>
    <t xml:space="preserve">ROCHLER, MATTHEW </t>
  </si>
  <si>
    <t>SENIOR TELECOMMUNICATIONS ENGINEER</t>
  </si>
  <si>
    <t>SNYDER JR, JOHN I</t>
  </si>
  <si>
    <t>MNGR DATA PROCESSING UNIFIED COMM</t>
  </si>
  <si>
    <t>SPEZIALE, JOHN A</t>
  </si>
  <si>
    <t>TECHNICAL SUPPORT REPRESENTATIVE</t>
  </si>
  <si>
    <t>Sts/Business Applications Center, Central Staff Office, Senate</t>
  </si>
  <si>
    <t>STS/BUSINESS APPLICATIONS CENTER</t>
  </si>
  <si>
    <t>BINKOWSKI, STEVEN B</t>
  </si>
  <si>
    <t>WEB DEVELOPER</t>
  </si>
  <si>
    <t>BOUCHER, JOHN C</t>
  </si>
  <si>
    <t>PROGRAMMER</t>
  </si>
  <si>
    <t>BUSH, ANN Y</t>
  </si>
  <si>
    <t>PROGRAMMER / ANALYST</t>
  </si>
  <si>
    <t>CASEIRAS, KEVIN F</t>
  </si>
  <si>
    <t>BUSINESS APPLICATION DEVELOPER</t>
  </si>
  <si>
    <t>GARDNER, STEPHEN J</t>
  </si>
  <si>
    <t>MGR, DATA BASE &amp; END USER COMPUTING</t>
  </si>
  <si>
    <t xml:space="preserve">HEITNER, BRIAN </t>
  </si>
  <si>
    <t>SENIOR PROGRAMMER</t>
  </si>
  <si>
    <t>PHILLIPS, BRIAN H</t>
  </si>
  <si>
    <t>SNYDER, SETH M</t>
  </si>
  <si>
    <t>HOLLYWOOD</t>
  </si>
  <si>
    <t>STOUFFER, SAM L</t>
  </si>
  <si>
    <t>ZALEWSKI, KENNETH J</t>
  </si>
  <si>
    <t>APPLICATIONS MANAGER</t>
  </si>
  <si>
    <t>Ss/Special Events, Central Staff Office, Senate</t>
  </si>
  <si>
    <t>SS/SPECIAL EVENTS</t>
  </si>
  <si>
    <t>BRODERICK, MICHAEL W</t>
  </si>
  <si>
    <t>SPECIAL EVENTS COORDINATOR</t>
  </si>
  <si>
    <t>DEWEESE, KELLY C</t>
  </si>
  <si>
    <t>SENIOR SPECIAL EVENTS COORDINATOR</t>
  </si>
  <si>
    <t>GENSICKI, CAROLE L</t>
  </si>
  <si>
    <t>GREENSTEIN, CYNTHIA A</t>
  </si>
  <si>
    <t>SPECIAL EVENTS PROJECT COORDINATOR</t>
  </si>
  <si>
    <t>JETTER, DOUGLAS G</t>
  </si>
  <si>
    <t>JONES, SHANE E</t>
  </si>
  <si>
    <t>MADDALLA, TAMMY L</t>
  </si>
  <si>
    <t>Ss/Senate Office Services, Central Staff Office, Senate</t>
  </si>
  <si>
    <t>SS/SENATE OFFICE SERVICES</t>
  </si>
  <si>
    <t>BLAIS, KATHERINE A</t>
  </si>
  <si>
    <t>DATA ENTRY OPERATOR</t>
  </si>
  <si>
    <t>CARNER, DONNA M</t>
  </si>
  <si>
    <t>OFFICE MANAGER</t>
  </si>
  <si>
    <t>CZELUSNIAK, SARAH A</t>
  </si>
  <si>
    <t>WORK COORDINATOR/PROOFER</t>
  </si>
  <si>
    <t>DUMA, PETER M</t>
  </si>
  <si>
    <t xml:space="preserve">JASHIENSKI, STELLA </t>
  </si>
  <si>
    <t>PROOFREADER</t>
  </si>
  <si>
    <t>LOMBARDI, REGINA A</t>
  </si>
  <si>
    <t>REID, JENNIFER L</t>
  </si>
  <si>
    <t>DIRECTOR OF SENATE OFFICE SERVICES</t>
  </si>
  <si>
    <t>SHAW, KRISTIN E</t>
  </si>
  <si>
    <t>SPEENBURGH, HOLLY M</t>
  </si>
  <si>
    <t>TUCCILLO, HAILE M</t>
  </si>
  <si>
    <t>Ss/Quick Copy, Central Staff Office, Senate</t>
  </si>
  <si>
    <t>SS/QUICK COPY</t>
  </si>
  <si>
    <t>BENSON, PETER H</t>
  </si>
  <si>
    <t>PRODUCTION TECHNICIAN</t>
  </si>
  <si>
    <t xml:space="preserve">CHAMPINE, ERIC </t>
  </si>
  <si>
    <t>MORIZIO, DAVID L</t>
  </si>
  <si>
    <t>SUPPLY ASSISTANT</t>
  </si>
  <si>
    <t>O'BRIEN, JOHN D</t>
  </si>
  <si>
    <t>PRODUCTION TECHNICIAN I</t>
  </si>
  <si>
    <t>Ss/Production Services, Central Staff Office, Senate</t>
  </si>
  <si>
    <t>SS/PRODUCTION SERVICES</t>
  </si>
  <si>
    <t>BECK, FREDERICK A</t>
  </si>
  <si>
    <t>DIRECTOR OF PRODUCTIONS</t>
  </si>
  <si>
    <t>BESSINGER, AUGUSTUS F</t>
  </si>
  <si>
    <t>FINISHING TECHNICIAN</t>
  </si>
  <si>
    <t>BROWN, KENNETH T</t>
  </si>
  <si>
    <t>PRODUCTION PROOFREADING COORDINATOR</t>
  </si>
  <si>
    <t>BYRNES, JAMES A</t>
  </si>
  <si>
    <t>PRESS OPERATOR I</t>
  </si>
  <si>
    <t>COLWILL, KEVIN M</t>
  </si>
  <si>
    <t>INTERNAL OPERATIONS MANAGER</t>
  </si>
  <si>
    <t>COURTEMANCHE, SCOTT A</t>
  </si>
  <si>
    <t>POSTAL OPERATIONS COORDINATOR</t>
  </si>
  <si>
    <t>DAVIS, RUSSELL M</t>
  </si>
  <si>
    <t>DEFRANCISCO, PAUL J</t>
  </si>
  <si>
    <t>DATA ANALYST</t>
  </si>
  <si>
    <t>DONATO, RALPH J</t>
  </si>
  <si>
    <t>POSTAL OPERATIONS SUPERVISOR</t>
  </si>
  <si>
    <t>FOGARTY, DANIEL J</t>
  </si>
  <si>
    <t>PRODUCTION FACILITY MANAGER</t>
  </si>
  <si>
    <t>GANDRON, LEON M</t>
  </si>
  <si>
    <t>MAILING ASSISTANT</t>
  </si>
  <si>
    <t>GILCHRIST, MARTIN J</t>
  </si>
  <si>
    <t>GRADESS, BENJAMIN W</t>
  </si>
  <si>
    <t>FACILITY ASSISTANT</t>
  </si>
  <si>
    <t>HARTUNIAN, EDWARD J</t>
  </si>
  <si>
    <t>HEADWELL, SEAN R</t>
  </si>
  <si>
    <t>HINE, DAVID L</t>
  </si>
  <si>
    <t>LASER OPERATOR</t>
  </si>
  <si>
    <t>HOTALING, SCOTT C</t>
  </si>
  <si>
    <t>GRAPHIC ARTIST I</t>
  </si>
  <si>
    <t xml:space="preserve">JONES, S DENNIS </t>
  </si>
  <si>
    <t>KELSON, JENNIFER L</t>
  </si>
  <si>
    <t>MAIL SELECTION SPECIALIST</t>
  </si>
  <si>
    <t>KLINOWSKI, FRANK A</t>
  </si>
  <si>
    <t>LASER/QUICK COPY MANAGER</t>
  </si>
  <si>
    <t>KLOPFER, GREGORY E</t>
  </si>
  <si>
    <t>MAILING OPERATOR</t>
  </si>
  <si>
    <t>LINGER, PATRICK S</t>
  </si>
  <si>
    <t>SENIOR WEBPRESS OPERATOR I</t>
  </si>
  <si>
    <t>LOMBARDI, ANGELO J</t>
  </si>
  <si>
    <t xml:space="preserve">MAHSERJIAN III, GEORGE </t>
  </si>
  <si>
    <t xml:space="preserve">MARSHALL, GREGORY </t>
  </si>
  <si>
    <t>PRE PRESS TECHNICIAN I</t>
  </si>
  <si>
    <t>MOHRHOFF, MICHAEL C</t>
  </si>
  <si>
    <t>WEBPRESS OPERATORI</t>
  </si>
  <si>
    <t>NEISON, DONALD J</t>
  </si>
  <si>
    <t>PRODUCTION SERVICES DATA MANAGER</t>
  </si>
  <si>
    <t>O'BRIEN, RICHARD M</t>
  </si>
  <si>
    <t>O'ROURKE, MATTHEW R</t>
  </si>
  <si>
    <t>PRESS ASSISTANT</t>
  </si>
  <si>
    <t>OECHSNER, REBECCA M</t>
  </si>
  <si>
    <t>SENIOR PRODUCTION COORDINATOR</t>
  </si>
  <si>
    <t>PATTERSON, MICHAEL D</t>
  </si>
  <si>
    <t>RAPPAZZO III, JOSEPH J</t>
  </si>
  <si>
    <t>RIGSBEE, JOEL T</t>
  </si>
  <si>
    <t>FINISHING SUPERVISOR</t>
  </si>
  <si>
    <t>SABOURIN, BRIAN L</t>
  </si>
  <si>
    <t>SCHWALB, THERESIA A</t>
  </si>
  <si>
    <t>FACILITY MANAGER</t>
  </si>
  <si>
    <t>SEESTADT, FREDERICK J</t>
  </si>
  <si>
    <t>ASSISTANT PRODUCTION FACILITY MANAGE</t>
  </si>
  <si>
    <t>SHAVER, STEVEN M</t>
  </si>
  <si>
    <t>LASER OPERATIONS SUPERVISOR</t>
  </si>
  <si>
    <t>SHUFON JR, ANTHONY A</t>
  </si>
  <si>
    <t>SHUTTER, WILLIAM J</t>
  </si>
  <si>
    <t>MAILING OPERATOR I</t>
  </si>
  <si>
    <t>SPENCER, KEITH J</t>
  </si>
  <si>
    <t>STRUM, ANDREW D</t>
  </si>
  <si>
    <t>PRODUCTION COORDINATOR I</t>
  </si>
  <si>
    <t>SYLVAIN, LINDA T</t>
  </si>
  <si>
    <t>THOMPSON, BRUCE E</t>
  </si>
  <si>
    <t>VAHUE, DAVID H</t>
  </si>
  <si>
    <t>ORDER ENTRY/PRODUCTION COORD. ASST.</t>
  </si>
  <si>
    <t>VERDONI, DEVIN D</t>
  </si>
  <si>
    <t>WALKER, KENNETH P</t>
  </si>
  <si>
    <t>FACILITY COORDINATOR I</t>
  </si>
  <si>
    <t>Ss/Graphic Arts, Central Staff Office, Senate</t>
  </si>
  <si>
    <t>SS/GRAPHIC ARTS</t>
  </si>
  <si>
    <t>BRUCE, DAVID S</t>
  </si>
  <si>
    <t>SENIOR GRAPHIC ARTIST</t>
  </si>
  <si>
    <t xml:space="preserve">DORADO, PAUL </t>
  </si>
  <si>
    <t>MANAGER OF GRAPHICS</t>
  </si>
  <si>
    <t>GRAZIANO, ANTHONY J</t>
  </si>
  <si>
    <t>KEARNS, ROBYN S</t>
  </si>
  <si>
    <t>O'BRIEN, MARISA N</t>
  </si>
  <si>
    <t>SENIOR DESIGNER</t>
  </si>
  <si>
    <t>RAFFERTY, MICHELE B</t>
  </si>
  <si>
    <t xml:space="preserve">SHAW-BETTER, ANN </t>
  </si>
  <si>
    <t>William J Larkin Jr.</t>
  </si>
  <si>
    <t>WILLIAM J. LARKIN, JR.</t>
  </si>
  <si>
    <t>WILLIAM J</t>
  </si>
  <si>
    <t xml:space="preserve"> LARKIN</t>
  </si>
  <si>
    <t xml:space="preserve"> JR</t>
  </si>
  <si>
    <t>SENATOR WILLIAM J. LARKIN, JR.</t>
  </si>
  <si>
    <t>CASEY, DARCIE A</t>
  </si>
  <si>
    <t>EXECUTIVE ASSISTANT</t>
  </si>
  <si>
    <t xml:space="preserve">DOWNS, JENNIFER </t>
  </si>
  <si>
    <t>DIRECTOR OF OPERATIONS AND PROGRAM</t>
  </si>
  <si>
    <t>HENRY, JAHNAE A</t>
  </si>
  <si>
    <t>LEGISLATIVE ASSISTANT</t>
  </si>
  <si>
    <t>HURLBURT, MEGHAN E</t>
  </si>
  <si>
    <t>CONSTITUENT AFFAIRS LIAISON</t>
  </si>
  <si>
    <t>NEW WINDSOR</t>
  </si>
  <si>
    <t>MAHER, BRIAN M</t>
  </si>
  <si>
    <t>DIRECTOR OF COMMUNICATIONS</t>
  </si>
  <si>
    <t>MCGEE, JAMES G</t>
  </si>
  <si>
    <t>DISTRICT DIRECTOR</t>
  </si>
  <si>
    <t>MULLIGAN, KRISTIN J</t>
  </si>
  <si>
    <t>NICKOL, ROBERT D</t>
  </si>
  <si>
    <t>COUNSEL</t>
  </si>
  <si>
    <t>RHOADES, GERALDINE A</t>
  </si>
  <si>
    <t>SCHRAA, PATRICK M</t>
  </si>
  <si>
    <t>POLICY DIRECTOR</t>
  </si>
  <si>
    <t>Velmanette Montgomery</t>
  </si>
  <si>
    <t>VELMANETTE MONTGOMERY</t>
  </si>
  <si>
    <t>SENATOR VELMANETTE MONTGOMERY</t>
  </si>
  <si>
    <t>EASTMOND, JOAN M</t>
  </si>
  <si>
    <t>COMMUNITY LIAISON</t>
  </si>
  <si>
    <t>BROOKLYN</t>
  </si>
  <si>
    <t>JONAS, OSCAR M</t>
  </si>
  <si>
    <t xml:space="preserve">LEUNG, SUSAN </t>
  </si>
  <si>
    <t>CHIEF OF STAFF</t>
  </si>
  <si>
    <t>LONG, JULIE E</t>
  </si>
  <si>
    <t>LEGISLATIVE DIRECTOR</t>
  </si>
  <si>
    <t>MOORE, DEBORAH R</t>
  </si>
  <si>
    <t>DEPUTY CHIEF OF STAFF</t>
  </si>
  <si>
    <t>PENAHERRERA, ZAIRITA C</t>
  </si>
  <si>
    <t>EXEC DIR OF SEN DEM INTERN PROGRAM</t>
  </si>
  <si>
    <t>ROBBINS-CUBAS, SHAKTI A</t>
  </si>
  <si>
    <t>SALMON, JASON A</t>
  </si>
  <si>
    <t>Todd Kaminsky</t>
  </si>
  <si>
    <t>TODD KAMINSKY</t>
  </si>
  <si>
    <t>SENATOR TODD KAMINSKY</t>
  </si>
  <si>
    <t>BLOCK-LEVIN, NATALIE E</t>
  </si>
  <si>
    <t>ROCKVILLE CENTRE</t>
  </si>
  <si>
    <t xml:space="preserve">CAMPBELL, MAGDALONIE </t>
  </si>
  <si>
    <t>SENIOR SENATE AIDE</t>
  </si>
  <si>
    <t>CRUZ, ADA B</t>
  </si>
  <si>
    <t>COMMUNITY AFFAIRS SPECIALIST</t>
  </si>
  <si>
    <t>CURLEY, MARIE R</t>
  </si>
  <si>
    <t>DILLON, TYLER D</t>
  </si>
  <si>
    <t>COMMUNICATIONS DIRECTOR</t>
  </si>
  <si>
    <t>GOLDMAN, JUDY M</t>
  </si>
  <si>
    <t>GRIFFIN, JUDY A</t>
  </si>
  <si>
    <t>LEVITON-KRAMER, KIM I</t>
  </si>
  <si>
    <t>MEYERS, HALIE J</t>
  </si>
  <si>
    <t>MOYE, IMANI S</t>
  </si>
  <si>
    <t>SPECIAL PROJECTS COORDINATOR</t>
  </si>
  <si>
    <t>ROKADIA, ADNAN E</t>
  </si>
  <si>
    <t xml:space="preserve">WEISENBERG, SOGDIANA </t>
  </si>
  <si>
    <t>OFFICE COORDINATOR</t>
  </si>
  <si>
    <t>Toby Ann Stavisky</t>
  </si>
  <si>
    <t>TOBY ANN STAVISKY</t>
  </si>
  <si>
    <t>SENATOR TOBY ANN STAVISKY</t>
  </si>
  <si>
    <t>ABBOT, JUDITH L</t>
  </si>
  <si>
    <t>FLUSHING</t>
  </si>
  <si>
    <t>DYER, MARILYN M</t>
  </si>
  <si>
    <t>FAVILLA, MICHAEL A</t>
  </si>
  <si>
    <t>HOE, GILBERT K</t>
  </si>
  <si>
    <t xml:space="preserve">MCRAE, TESS </t>
  </si>
  <si>
    <t>TROISE JR, DAVID I</t>
  </si>
  <si>
    <t xml:space="preserve">VOGEL, EUNJIN </t>
  </si>
  <si>
    <t>DIRECTOR OF EXTERNAL AFFAIRS</t>
  </si>
  <si>
    <t xml:space="preserve">YANG, MINWEN </t>
  </si>
  <si>
    <t>DIRECTOR OF SPECIAL PROJECTS</t>
  </si>
  <si>
    <t>Timothy Kennedy</t>
  </si>
  <si>
    <t>TIMOTHY M. KENNEDY</t>
  </si>
  <si>
    <t>TIMOTHY M</t>
  </si>
  <si>
    <t xml:space="preserve"> KENNEDY</t>
  </si>
  <si>
    <t>SENATOR TIMOTHY M. KENNEDY</t>
  </si>
  <si>
    <t>DAVIDSON, ROBERT L</t>
  </si>
  <si>
    <t>PRESS SECRETARY</t>
  </si>
  <si>
    <t>BUFFALO</t>
  </si>
  <si>
    <t>DINKUHN, KATHERINE E</t>
  </si>
  <si>
    <t>DISTRICT OPERATIONS MANAGER</t>
  </si>
  <si>
    <t>FEARS, ELYSE E</t>
  </si>
  <si>
    <t>HIRSCHBECK, MOLLY P</t>
  </si>
  <si>
    <t>LAFALCE, JESSICA N</t>
  </si>
  <si>
    <t>DIRECTOR COMMUNITY AFFAIRS</t>
  </si>
  <si>
    <t>MULHERN, MCKAYLA A</t>
  </si>
  <si>
    <t>LEGISLATIVE ANALYST COMNTY LIAISON</t>
  </si>
  <si>
    <t>ORTIZ, PALMIRA A</t>
  </si>
  <si>
    <t>POPE, MARC A</t>
  </si>
  <si>
    <t>RIVETT, LAUREN N</t>
  </si>
  <si>
    <t>RODGERS, RICHARD M</t>
  </si>
  <si>
    <t>Thomas F O'Mara</t>
  </si>
  <si>
    <t>THOMAS F. O'MARA</t>
  </si>
  <si>
    <t>THOMAS F</t>
  </si>
  <si>
    <t xml:space="preserve"> O'MARA</t>
  </si>
  <si>
    <t>SENATOR THOMAS F. O'MARA</t>
  </si>
  <si>
    <t>ALAPATT, BRIAN S</t>
  </si>
  <si>
    <t>AMBRECHT, MICHAEL R</t>
  </si>
  <si>
    <t>DECKER, DENISE M</t>
  </si>
  <si>
    <t>EXECUTIVE ADMINISTRATIVE ASSISTANT</t>
  </si>
  <si>
    <t>ELLIS, PIERSON B</t>
  </si>
  <si>
    <t>LATTIN, SARA J</t>
  </si>
  <si>
    <t>EXECUTIVE SECRETARY</t>
  </si>
  <si>
    <t>ELMIRA</t>
  </si>
  <si>
    <t>MEDDLETON, JAMES J</t>
  </si>
  <si>
    <t>SITRIN-MOORE, SHARON E</t>
  </si>
  <si>
    <t>COMMUNITY REPRESENTATIVE</t>
  </si>
  <si>
    <t>WAYAND-REIF, JEANETTE M</t>
  </si>
  <si>
    <t>OFFICE ADMINISTRATOR</t>
  </si>
  <si>
    <t>Thomas D. Croci</t>
  </si>
  <si>
    <t>THOMAS CROCI</t>
  </si>
  <si>
    <t>SENATOR THOMAS CROCI</t>
  </si>
  <si>
    <t xml:space="preserve">BELFIORE, VINCENT </t>
  </si>
  <si>
    <t>LEGISLATIVE AIDE</t>
  </si>
  <si>
    <t>BOYLE, PATRICK D</t>
  </si>
  <si>
    <t>DEPUTY CHIEF OF STAFF/OPERATIONS</t>
  </si>
  <si>
    <t>HAUPPAUGE</t>
  </si>
  <si>
    <t>HINTON, FRANCINE A</t>
  </si>
  <si>
    <t>DISTRICT OFFICE MANAGER</t>
  </si>
  <si>
    <t>HOFMEISTER, ERIC M</t>
  </si>
  <si>
    <t>MOLLUSO, CHRISTOPHER M</t>
  </si>
  <si>
    <t>MURPHY, LAWRENCE W</t>
  </si>
  <si>
    <t>SPECIAL ASSISTANT, VETERANS AFFAIRS</t>
  </si>
  <si>
    <t>NICOSIA, SALVATORE C</t>
  </si>
  <si>
    <t>COMMUNITY LIAISON/SPECIAL ASSISTANT</t>
  </si>
  <si>
    <t xml:space="preserve">POPE, KAREN </t>
  </si>
  <si>
    <t>ROMERO, JENNIFER L</t>
  </si>
  <si>
    <t>ASSISTANT DIRECTOR OF OPERATIONS</t>
  </si>
  <si>
    <t>SLAGEN-BOBERSKY, JENNIFER M</t>
  </si>
  <si>
    <t>LEGISLATIVE COUNSEL</t>
  </si>
  <si>
    <t>TRUPIA, CHARLES M</t>
  </si>
  <si>
    <t>SPECIAL ASSISTANT</t>
  </si>
  <si>
    <t>VAVRICKA, LINDA D</t>
  </si>
  <si>
    <t>CONSTITUENT SERVICES REPRESENTATIVE</t>
  </si>
  <si>
    <t>Terrence Murphy</t>
  </si>
  <si>
    <t>TERRENCE P. MURPHY</t>
  </si>
  <si>
    <t>TERRENCE P</t>
  </si>
  <si>
    <t xml:space="preserve"> MURPHY</t>
  </si>
  <si>
    <t>SENATOR TERRENCE P. MURPHY</t>
  </si>
  <si>
    <t>ARNOLD, CHRISTOPHER R</t>
  </si>
  <si>
    <t>SENIOR ADVISOR</t>
  </si>
  <si>
    <t>SHRUB OAK</t>
  </si>
  <si>
    <t>AUSTIN, BRIAN K</t>
  </si>
  <si>
    <t>WEB COMMUNICATIONS SPECIALIST</t>
  </si>
  <si>
    <t>CHISHOLM, JAMES F</t>
  </si>
  <si>
    <t>DIRECTOR OF ECONOMIC DEVELOPMENT</t>
  </si>
  <si>
    <t>DOBROSKI, MEGHAN M</t>
  </si>
  <si>
    <t>FALLON, AMANDA A</t>
  </si>
  <si>
    <t>FINNEGAN, MICHAEL C</t>
  </si>
  <si>
    <t>JEFFERSON, MICHAEL C</t>
  </si>
  <si>
    <t>LOMBARDI, FRANK D</t>
  </si>
  <si>
    <t>COMMUNITY COORDINATOR</t>
  </si>
  <si>
    <t>MARAGLIANO, MORGAN J</t>
  </si>
  <si>
    <t>LEGISLATIVE DIRECTOR/COUNSEL</t>
  </si>
  <si>
    <t>MICHAELIS, O PETER T</t>
  </si>
  <si>
    <t>PHOTOGRAPHER</t>
  </si>
  <si>
    <t>MILLER, IAN C</t>
  </si>
  <si>
    <t>NOEL, LAURIE A</t>
  </si>
  <si>
    <t>CONSTITUENT LIAISON/OPERATIONS ASST.</t>
  </si>
  <si>
    <t>CARMEL</t>
  </si>
  <si>
    <t>OROS, MARIANNE C</t>
  </si>
  <si>
    <t>DIRECTOR OF COMMUNITY OUTREACH</t>
  </si>
  <si>
    <t>PAGANO, DANIEL L</t>
  </si>
  <si>
    <t xml:space="preserve">SANTAMARIA, NICK </t>
  </si>
  <si>
    <t>OFFICE ASSISTANT</t>
  </si>
  <si>
    <t>SLATER, MATTHEW J</t>
  </si>
  <si>
    <t>SPRAGUE, JAMIE L</t>
  </si>
  <si>
    <t>DIRECTOR OF CONSTITUENT SERVICES</t>
  </si>
  <si>
    <t>John T Winton, Director Of Community Affairs &amp; Spec</t>
  </si>
  <si>
    <t>WINTON, JOHN T</t>
  </si>
  <si>
    <t>DIRECTOR OF COMMUNITY AFFAIRS &amp; SPEC</t>
  </si>
  <si>
    <t>Sue Serino</t>
  </si>
  <si>
    <t>SUSAN SERINO</t>
  </si>
  <si>
    <t>SENATOR SUSAN SERINO</t>
  </si>
  <si>
    <t xml:space="preserve">ANNABI, JACQUELINE </t>
  </si>
  <si>
    <t>DISTRICT OFFICE COORDINATOR</t>
  </si>
  <si>
    <t>PUTNAM VALLEY</t>
  </si>
  <si>
    <t>BERGUSON, TIMOTHY J</t>
  </si>
  <si>
    <t>POLICY ANALYST</t>
  </si>
  <si>
    <t>BISKUP, LYDIA A</t>
  </si>
  <si>
    <t>DIRECTOR OF DISTRICT OFCE OPERATIONS</t>
  </si>
  <si>
    <t>HYDE PARK</t>
  </si>
  <si>
    <t>BROWN, SAKIMA A</t>
  </si>
  <si>
    <t>COMMUNITY OUTREACH COORDINATOR</t>
  </si>
  <si>
    <t>CASELLA, AMANDA N</t>
  </si>
  <si>
    <t>LEGISLATIVE ANALYST</t>
  </si>
  <si>
    <t>CASSIDY, SHANNA M</t>
  </si>
  <si>
    <t>COMMITTEE CLERK</t>
  </si>
  <si>
    <t xml:space="preserve">CHAUVIN, CAROLINE </t>
  </si>
  <si>
    <t>CHIEF OF STAFF LEGISLATIVE DIRECTOR</t>
  </si>
  <si>
    <t>CUMOLETTI, KARA M</t>
  </si>
  <si>
    <t>JOSEPH, NICHOLAS W</t>
  </si>
  <si>
    <t>KOGON, ALYSSA B</t>
  </si>
  <si>
    <t>DISTRICT COORDINATOR</t>
  </si>
  <si>
    <t>MCGOWAN, CAITLIN M</t>
  </si>
  <si>
    <t>VERSACI, LYNNE A</t>
  </si>
  <si>
    <t>Simcha Felder</t>
  </si>
  <si>
    <t>SIMCHA FELDER</t>
  </si>
  <si>
    <t>SENATOR SIMCHA FELDER</t>
  </si>
  <si>
    <t>GREGORIO, MICHAEL J</t>
  </si>
  <si>
    <t>DIRECTOR OF COMMUNITY AFFAIRS</t>
  </si>
  <si>
    <t xml:space="preserve">GRUNFELD, JOSEPH </t>
  </si>
  <si>
    <t>DIRECTOR OF SPECIAL OPERATIONS</t>
  </si>
  <si>
    <t>LANGSAM, JOSEPH C</t>
  </si>
  <si>
    <t>COMMUNITY RELATIONS LIAISON</t>
  </si>
  <si>
    <t>LEDER, DARLENE A</t>
  </si>
  <si>
    <t>METH, CLIFFORD L</t>
  </si>
  <si>
    <t xml:space="preserve">NEUMANN, CIREL </t>
  </si>
  <si>
    <t>PALASIESKI, FRANCIS J</t>
  </si>
  <si>
    <t>POWIS, RODNEY C</t>
  </si>
  <si>
    <t>COUNSEL/ALBANY CHIEF OF STAFF</t>
  </si>
  <si>
    <t>TOIV, JOSEPH L</t>
  </si>
  <si>
    <t xml:space="preserve">WALANSKY, ELLYN </t>
  </si>
  <si>
    <t>WOHLGELERNTER, JUDAH A</t>
  </si>
  <si>
    <t>Ruben Diaz</t>
  </si>
  <si>
    <t>RUBEN DIAZ, SR.</t>
  </si>
  <si>
    <t>RUBEN DIAZ</t>
  </si>
  <si>
    <t xml:space="preserve"> SR</t>
  </si>
  <si>
    <t>SENATOR RUBEN DIAZ, SR.</t>
  </si>
  <si>
    <t>CHARBONNEAU, DANIEL B</t>
  </si>
  <si>
    <t>GAUD, ANGEL B</t>
  </si>
  <si>
    <t>BRONX</t>
  </si>
  <si>
    <t xml:space="preserve">GONZALEZ, SULIEKA </t>
  </si>
  <si>
    <t>CONSTITUENT LIAISON</t>
  </si>
  <si>
    <t xml:space="preserve">GROSS, SAMARIS </t>
  </si>
  <si>
    <t>DIRECTOR OF INTERFAITH DEPARTMENT</t>
  </si>
  <si>
    <t xml:space="preserve">HERNANDEZ, CECILIA </t>
  </si>
  <si>
    <t xml:space="preserve">JACOME, HELEN </t>
  </si>
  <si>
    <t>LAMB, GERALDINE B</t>
  </si>
  <si>
    <t>LORENZO, SILVIA D</t>
  </si>
  <si>
    <t xml:space="preserve">MARTINEZ, LEILA </t>
  </si>
  <si>
    <t>DIRECTOR OF OPERATIONS</t>
  </si>
  <si>
    <t>NOONAN, ANN M</t>
  </si>
  <si>
    <t xml:space="preserve">VARGAS, LILLIAN </t>
  </si>
  <si>
    <t>VASQUEZ, FRANCES A</t>
  </si>
  <si>
    <t>Roxanne J. Persaud</t>
  </si>
  <si>
    <t>ROXANNE J. PERSAUD</t>
  </si>
  <si>
    <t>ROXANNE J</t>
  </si>
  <si>
    <t xml:space="preserve"> PERSAUD</t>
  </si>
  <si>
    <t>SENATOR ROXANNE J. PERSAUD</t>
  </si>
  <si>
    <t>BANKS, NIARA N</t>
  </si>
  <si>
    <t>BENJAMIN, MICHAEL D</t>
  </si>
  <si>
    <t>EDWIN, MICHELLE R</t>
  </si>
  <si>
    <t>SPECIAL ASSISTANT TO THE SENATOR</t>
  </si>
  <si>
    <t>HENRY JR, IAN R</t>
  </si>
  <si>
    <t>LASHLEY, LISA G</t>
  </si>
  <si>
    <t>SPECIAL COUNSEL</t>
  </si>
  <si>
    <t>LEWTER, LEILANI S</t>
  </si>
  <si>
    <t>DISTRICT OFFICE LIAISON</t>
  </si>
  <si>
    <t xml:space="preserve">MONK, MARIE </t>
  </si>
  <si>
    <t>PARTNOW, MITCHELL L</t>
  </si>
  <si>
    <t xml:space="preserve">SINGH, DANIL </t>
  </si>
  <si>
    <t>COMMUNITY LIAISON / SCHEDULER</t>
  </si>
  <si>
    <t xml:space="preserve">TETRUASHVILY, DIANA </t>
  </si>
  <si>
    <t>COMMUNICATIONS ASSISTANT</t>
  </si>
  <si>
    <t>TURRAL, LATEEF A</t>
  </si>
  <si>
    <t>VIECHWEG-HORSFORD, JENNIFER R</t>
  </si>
  <si>
    <t>Robert G. Ortt</t>
  </si>
  <si>
    <t>ROBERT ORTT</t>
  </si>
  <si>
    <t>SENATOR ROBERT ORTT</t>
  </si>
  <si>
    <t>BOYD, REGINA D</t>
  </si>
  <si>
    <t>EXECUTIVE ASSISTANT/COMMITTEE CLERK/</t>
  </si>
  <si>
    <t>CRUMB, KEVIN L</t>
  </si>
  <si>
    <t>DELBEL, ANTOINETTE C</t>
  </si>
  <si>
    <t>LOCKPORT</t>
  </si>
  <si>
    <t>ERDMAN, JOSEPH E</t>
  </si>
  <si>
    <t>COMMITTEE DIR. &amp; LEGISLATIVE DIR.</t>
  </si>
  <si>
    <t>GENOVESE, MADDILYN R</t>
  </si>
  <si>
    <t>DIRECTOR OF COMMUNITY RELATIONS</t>
  </si>
  <si>
    <t>GOESEKE, RUSSELL J</t>
  </si>
  <si>
    <t>HEMPEL, SUZANNE B</t>
  </si>
  <si>
    <t>HILTS, WILLIAM R</t>
  </si>
  <si>
    <t>LUTZ, ERICA L</t>
  </si>
  <si>
    <t>CONSTITUENT RELATIONS AIDE</t>
  </si>
  <si>
    <t>MERRITT, JACK A</t>
  </si>
  <si>
    <t>SOLURI, RICHARD F</t>
  </si>
  <si>
    <t>VERONICA, JOSHUA M</t>
  </si>
  <si>
    <t>WELCH, ROBERT W</t>
  </si>
  <si>
    <t>CONSTITUENT RELATIONS MANAGER</t>
  </si>
  <si>
    <t>Rich Funke</t>
  </si>
  <si>
    <t>RICH FUNKE</t>
  </si>
  <si>
    <t>SENATOR RICH FUNKE</t>
  </si>
  <si>
    <t>BARRETTE, ALEXANDER C</t>
  </si>
  <si>
    <t>CONSTITUENT SERVICES COORDINATOR</t>
  </si>
  <si>
    <t>FAIRPORT</t>
  </si>
  <si>
    <t>BENDER, TREVOR W</t>
  </si>
  <si>
    <t>POLICY ANALYST AND COMMITTEE CLERK</t>
  </si>
  <si>
    <t>CHARD, JAKE R</t>
  </si>
  <si>
    <t>CONSTITUENT RELATIONS COORDINATOR</t>
  </si>
  <si>
    <t>DEUBLER, HELEN A</t>
  </si>
  <si>
    <t>HUNTER, GLORIA J</t>
  </si>
  <si>
    <t>KNAPP, KEVIN M</t>
  </si>
  <si>
    <t>DEPUTY DIRECTOR OF COMMUNICATIONS</t>
  </si>
  <si>
    <t>LAFFIN, ZACKARY S</t>
  </si>
  <si>
    <t>ASST CONSTIT RELATIONS REPRSNTVE</t>
  </si>
  <si>
    <t>MANLEY, LAURA E</t>
  </si>
  <si>
    <t>NATER, SHALYM O</t>
  </si>
  <si>
    <t>COMMUNICATIONS LIAISON</t>
  </si>
  <si>
    <t>NELLIGAN, MATTHEW D</t>
  </si>
  <si>
    <t>SAMS, LISA M</t>
  </si>
  <si>
    <t>OFFICE MANAGER/ALBANY</t>
  </si>
  <si>
    <t>SLEEZER, JESSE L</t>
  </si>
  <si>
    <t>DIRECTOR OF DISTRICT OPERATIONS AND</t>
  </si>
  <si>
    <t>Philip Boyle</t>
  </si>
  <si>
    <t>PHILIP BOYLE</t>
  </si>
  <si>
    <t>SENATOR PHILIP BOYLE</t>
  </si>
  <si>
    <t>BENNETT, DENNIS P</t>
  </si>
  <si>
    <t>DISTRICT REPRESENTATIVE</t>
  </si>
  <si>
    <t>BAY SHORE</t>
  </si>
  <si>
    <t>CANARY, GORDON D</t>
  </si>
  <si>
    <t>CONNOLLY JR, THOMAS S</t>
  </si>
  <si>
    <t>FALK, MICHAEL J</t>
  </si>
  <si>
    <t>CASE WORKER</t>
  </si>
  <si>
    <t>LAVERY, SCOTT M</t>
  </si>
  <si>
    <t>PARMELY, ANN B</t>
  </si>
  <si>
    <t>RIVERA, ANGEL M</t>
  </si>
  <si>
    <t>OUTREACH DIRECTOR</t>
  </si>
  <si>
    <t xml:space="preserve">ROMEO, MARY </t>
  </si>
  <si>
    <t>SCHNEIDER, DEANNA J</t>
  </si>
  <si>
    <t xml:space="preserve">TANTONE, CLAUDIA </t>
  </si>
  <si>
    <t>WALSH, PATRICIA A</t>
  </si>
  <si>
    <t xml:space="preserve">WIGGINS, EDWARD </t>
  </si>
  <si>
    <t>Patrick M. Gallivan</t>
  </si>
  <si>
    <t>PATRICK M. GALLIVAN</t>
  </si>
  <si>
    <t>PATRICK M</t>
  </si>
  <si>
    <t xml:space="preserve"> GALLIVAN</t>
  </si>
  <si>
    <t>SENATOR PATRICK M. GALLIVAN</t>
  </si>
  <si>
    <t>BAYNES JR, ANTHONY J</t>
  </si>
  <si>
    <t>BRYAN, KEITH S</t>
  </si>
  <si>
    <t>DIR OF OPERATIONS &amp; SPECIAL ADVISOR</t>
  </si>
  <si>
    <t>CHWIECKO, ANNE F</t>
  </si>
  <si>
    <t>DIR OF CONSTIT AFFAIRS &amp; SPEC. PROJ</t>
  </si>
  <si>
    <t>ELMA</t>
  </si>
  <si>
    <t>HOPKINS, EILEEN N</t>
  </si>
  <si>
    <t>LADOPOULOS, NIKO P</t>
  </si>
  <si>
    <t>DIRECTOR OF ALBANY OPERATIONS</t>
  </si>
  <si>
    <t>MARTIN, MITCHELL A</t>
  </si>
  <si>
    <t>DIR COMMNTY AFFAIRS &amp; SPEC. PROJECTS</t>
  </si>
  <si>
    <t>RANNEY, JAMES R</t>
  </si>
  <si>
    <t>RIEMAN, MARK N</t>
  </si>
  <si>
    <t>WARSAW</t>
  </si>
  <si>
    <t>ROBBINS, CAMILLE C</t>
  </si>
  <si>
    <t>SWIATEK, FRANK E</t>
  </si>
  <si>
    <t>SENIOR ADVISOR SMALL BUSINESS</t>
  </si>
  <si>
    <t>Patty Ritchie</t>
  </si>
  <si>
    <t>PATRICIA A. RITCHIE</t>
  </si>
  <si>
    <t>PATRICIA A</t>
  </si>
  <si>
    <t xml:space="preserve"> RITCHIE</t>
  </si>
  <si>
    <t>SENATOR PATRICIA A. RITCHIE</t>
  </si>
  <si>
    <t>COMPO, SARAH V</t>
  </si>
  <si>
    <t>WATERTOWN</t>
  </si>
  <si>
    <t>EDDY, LOGAN M</t>
  </si>
  <si>
    <t>FIKES, BONNIE J</t>
  </si>
  <si>
    <t>FOSTER, ASHLYN M</t>
  </si>
  <si>
    <t>OGDENSBURG</t>
  </si>
  <si>
    <t>FRIOT, JOHN J</t>
  </si>
  <si>
    <t>LICHT-BENNING, MAIRE M</t>
  </si>
  <si>
    <t>CONSTITUENT RELATIONS ASSISTANT</t>
  </si>
  <si>
    <t>MCMURRAY, PATRICIA A</t>
  </si>
  <si>
    <t>DIR OF ADMIN / COMMITTEE CLERK</t>
  </si>
  <si>
    <t>O'SULLIVAN, SHEILA D</t>
  </si>
  <si>
    <t>DEPUTY DIR. AGRICULTURE COMM. / COUN</t>
  </si>
  <si>
    <t>POLETO JR, DAVID M</t>
  </si>
  <si>
    <t>OSWEGO</t>
  </si>
  <si>
    <t>REAGEN, JAMES E</t>
  </si>
  <si>
    <t>DR. OF COMMUNICATION &amp; PUBLIC AFFAIR</t>
  </si>
  <si>
    <t>RUPERT, SARAH D</t>
  </si>
  <si>
    <t>SCHENK, MICHAEL J</t>
  </si>
  <si>
    <t>SGROI, MARCELLA M</t>
  </si>
  <si>
    <t>THOMAS, JAMES M</t>
  </si>
  <si>
    <t>REGIONAL POLICY ADVISOR</t>
  </si>
  <si>
    <t>WALCZYK, MARK C</t>
  </si>
  <si>
    <t>William J Backes</t>
  </si>
  <si>
    <t>William J Backes, Chief Of Staff</t>
  </si>
  <si>
    <t>Pam Helming, Office of Senator, Personal Staff Office, Senate</t>
  </si>
  <si>
    <t>Backes</t>
  </si>
  <si>
    <t>Pamela Helming</t>
  </si>
  <si>
    <t>PAMELA HELMING</t>
  </si>
  <si>
    <t>SENATOR PAMELA HELMING</t>
  </si>
  <si>
    <t>BACKES, WILLIAM J</t>
  </si>
  <si>
    <t>CAMERON, PATRICK G</t>
  </si>
  <si>
    <t>DEPUTY ASSISTANT STAFF DIRECTOR</t>
  </si>
  <si>
    <t>SENECA FALLS</t>
  </si>
  <si>
    <t>FOLEY, AMY N</t>
  </si>
  <si>
    <t>ASSISTANT OPERATIONS MANAGER</t>
  </si>
  <si>
    <t>SALOTTI, LISA M</t>
  </si>
  <si>
    <t>SENIOR CASEWORKER</t>
  </si>
  <si>
    <t>SCHUTZER, HARRISON M</t>
  </si>
  <si>
    <t>DEPUTY ASSISTANT COMMUNICATIONS DIRE</t>
  </si>
  <si>
    <t>SLATTERY, JOHN K</t>
  </si>
  <si>
    <t>Neil D Breslin</t>
  </si>
  <si>
    <t>NEIL D. BRESLIN</t>
  </si>
  <si>
    <t>NEIL D</t>
  </si>
  <si>
    <t xml:space="preserve"> BRESLIN</t>
  </si>
  <si>
    <t>SENATOR NEIL D. BRESLIN</t>
  </si>
  <si>
    <t>BARRON, MATTHEW R</t>
  </si>
  <si>
    <t>BARRY, KATHRYN F</t>
  </si>
  <si>
    <t>CARSWELL, MARY E</t>
  </si>
  <si>
    <t>SCHEDULER</t>
  </si>
  <si>
    <t xml:space="preserve">CETRINO, MAUREEN </t>
  </si>
  <si>
    <t>RAPPAZZO, BECKI S</t>
  </si>
  <si>
    <t>DIRECTOR OF ADMINISTRATION</t>
  </si>
  <si>
    <t>SCHNEIDER, EVAN C</t>
  </si>
  <si>
    <t>DIRECTOR OF POLICY DEVELOPMENT</t>
  </si>
  <si>
    <t>VENNARD, AMANDA L</t>
  </si>
  <si>
    <t>Michael Gianaris</t>
  </si>
  <si>
    <t>MICHAEL N. GIANARIS</t>
  </si>
  <si>
    <t>MICHAEL N</t>
  </si>
  <si>
    <t xml:space="preserve"> GIANARIS</t>
  </si>
  <si>
    <t>SENATOR MICHAEL N. GIANARIS</t>
  </si>
  <si>
    <t>ACEVEDO, LIZA M</t>
  </si>
  <si>
    <t>ASTORIA</t>
  </si>
  <si>
    <t>BARTH, ADAM J</t>
  </si>
  <si>
    <t>JOHNSON, LAKISHA N</t>
  </si>
  <si>
    <t>KWACZ, KRISTINA T</t>
  </si>
  <si>
    <t xml:space="preserve">POVEROMO, ROSE MARIE </t>
  </si>
  <si>
    <t>SAIS, MICHAEL D</t>
  </si>
  <si>
    <t xml:space="preserve">STATHATOS, IRENE </t>
  </si>
  <si>
    <t>ZAINI, NELLA Y</t>
  </si>
  <si>
    <t>Michael H Ranzenhofer</t>
  </si>
  <si>
    <t>MICHAEL H. RANZENHOFER</t>
  </si>
  <si>
    <t>MICHAEL H</t>
  </si>
  <si>
    <t xml:space="preserve"> RANZENHOFER</t>
  </si>
  <si>
    <t>SENATOR MICHAEL H. RANZENHOFER</t>
  </si>
  <si>
    <t>AIKIN, DANIEL R</t>
  </si>
  <si>
    <t>DIRECTOR OF COMMUNICATIONS AND SPECI</t>
  </si>
  <si>
    <t>WILLIAMSVILLE</t>
  </si>
  <si>
    <t>BACHORSKI, RACHEL A</t>
  </si>
  <si>
    <t>CARROLL, EMILY A</t>
  </si>
  <si>
    <t>LEGISLATIVE ASSNT / COMMITTEE CLERK</t>
  </si>
  <si>
    <t>DONNER, KATHLEEN M</t>
  </si>
  <si>
    <t>GRASSO, JEROME J</t>
  </si>
  <si>
    <t>FIELD REPRESENTATIVE</t>
  </si>
  <si>
    <t>HETTLER, MICHAEL R</t>
  </si>
  <si>
    <t>COUNSEL/LEGISLATIVE DIRECTOR</t>
  </si>
  <si>
    <t>MACIELAK-WOJTKOWSKI, CAROL A</t>
  </si>
  <si>
    <t>LEGISLATIVE ASSOCIATE</t>
  </si>
  <si>
    <t>MCNULTY, JONATHAN E</t>
  </si>
  <si>
    <t>DR. CONST AFF/ SR. FIELD REP</t>
  </si>
  <si>
    <t>MORRISSEY, DEADRA D</t>
  </si>
  <si>
    <t>EXEC. SECRETARY/ALBANY OFFICE MNGR.</t>
  </si>
  <si>
    <t>ORTIZ, GABRIELLA N</t>
  </si>
  <si>
    <t>DIRECTOR OF SCHEDULING/COMMUNITY LIA</t>
  </si>
  <si>
    <t>RAGOSTA, WENDY M</t>
  </si>
  <si>
    <t>Martin Malavé Dilan</t>
  </si>
  <si>
    <t>MARTIN M. DILAN</t>
  </si>
  <si>
    <t>MARTIN M</t>
  </si>
  <si>
    <t xml:space="preserve"> DILAN</t>
  </si>
  <si>
    <t>SENATOR MARTIN M. DILAN</t>
  </si>
  <si>
    <t>APONTE, LIZ M</t>
  </si>
  <si>
    <t>ESPINAL, HUGO F</t>
  </si>
  <si>
    <t xml:space="preserve">GONZALEZ, CHARVEYS </t>
  </si>
  <si>
    <t>HAYNES, OLIVER C</t>
  </si>
  <si>
    <t>HEIMROTH, HEATH A</t>
  </si>
  <si>
    <t>NUMSUWANKIJKUL, JESSICA A</t>
  </si>
  <si>
    <t xml:space="preserve">ORTIZ, JAIME </t>
  </si>
  <si>
    <t>PARKER, GRAHAM S</t>
  </si>
  <si>
    <t>ROSS, OLLIE B</t>
  </si>
  <si>
    <t>SUAREZ, MIGUEL A</t>
  </si>
  <si>
    <t>COMMUNITY AFFAIRS ASSISTANT</t>
  </si>
  <si>
    <t xml:space="preserve">TORRES, CINDY </t>
  </si>
  <si>
    <t>COMMUNITY AIDE</t>
  </si>
  <si>
    <t>Martin J Golden</t>
  </si>
  <si>
    <t>MARTIN J. GOLDEN</t>
  </si>
  <si>
    <t>MARTIN J</t>
  </si>
  <si>
    <t xml:space="preserve"> GOLDEN</t>
  </si>
  <si>
    <t>SENATOR MARTIN J. GOLDEN</t>
  </si>
  <si>
    <t xml:space="preserve">BRAUN, SHLOMO </t>
  </si>
  <si>
    <t>BROWN, MEG V</t>
  </si>
  <si>
    <t>CANTORE, ANTHONY S</t>
  </si>
  <si>
    <t>POLICY ADVISOR</t>
  </si>
  <si>
    <t>DISALVO, VICTORIA J</t>
  </si>
  <si>
    <t>GARSON, DOREEN A</t>
  </si>
  <si>
    <t>KASSAR, GERARD J</t>
  </si>
  <si>
    <t xml:space="preserve">KEPI, MARKO </t>
  </si>
  <si>
    <t>KRAUS, JEFFREY F</t>
  </si>
  <si>
    <t>COUNSELOR</t>
  </si>
  <si>
    <t>MACLELLAN, SERENA M</t>
  </si>
  <si>
    <t>QUAGLIONE, JOHN F</t>
  </si>
  <si>
    <t>DPTY CHIEF OF STAFF &amp; PRESS SECRETAR</t>
  </si>
  <si>
    <t xml:space="preserve">RUTUELO, ARLENE </t>
  </si>
  <si>
    <t xml:space="preserve">SCARPATI, MARIA </t>
  </si>
  <si>
    <t>TAYLOR, STEVEN A</t>
  </si>
  <si>
    <t>DIRECTOR, SENATE SELECT COMMITTEE ON</t>
  </si>
  <si>
    <t>TESTAVERDE, ANTHONY F</t>
  </si>
  <si>
    <t>WONG-HO, CHING YEE K</t>
  </si>
  <si>
    <t>Marisol Alcantara</t>
  </si>
  <si>
    <t>MARISOL ALCANTARA</t>
  </si>
  <si>
    <t>SENATOR MARISOL ALCANTARA</t>
  </si>
  <si>
    <t>ARRENDELL-JOHNSON, JANE M</t>
  </si>
  <si>
    <t xml:space="preserve">CARIAS VALENZUELA, CLAUDIA </t>
  </si>
  <si>
    <t>CARTER, MICHAEL T</t>
  </si>
  <si>
    <t>CENICES, JETSENIA M</t>
  </si>
  <si>
    <t>DEOLEO, NURYS B</t>
  </si>
  <si>
    <t>FORSYTHE, HAROLD S</t>
  </si>
  <si>
    <t>JONES, JOSHUA M</t>
  </si>
  <si>
    <t>DIRECTOR  ALBANY OPERATIONS / POLICY</t>
  </si>
  <si>
    <t>RUSSELL, SUSAN M</t>
  </si>
  <si>
    <t>VASQUEZ, ANGEL I</t>
  </si>
  <si>
    <t>Leroy Comrie</t>
  </si>
  <si>
    <t>LEROY COMRIE</t>
  </si>
  <si>
    <t>SENATOR LEROY COMRIE</t>
  </si>
  <si>
    <t xml:space="preserve">ABBADY, AMIR </t>
  </si>
  <si>
    <t>SAINT ALBANS</t>
  </si>
  <si>
    <t>CASSIACK, THERESA A</t>
  </si>
  <si>
    <t xml:space="preserve">DAVIS, DERRICK </t>
  </si>
  <si>
    <t xml:space="preserve">FLOWERS III, EARNEST </t>
  </si>
  <si>
    <t>LIAISON</t>
  </si>
  <si>
    <t>JACKSON, MARILYN R</t>
  </si>
  <si>
    <t>JACKSON, TAYLER D</t>
  </si>
  <si>
    <t>DIRECTOR OF SCHEDULING</t>
  </si>
  <si>
    <t xml:space="preserve">MENYWEATHER, LOIS </t>
  </si>
  <si>
    <t>MORTIMORE, MARSHA E</t>
  </si>
  <si>
    <t xml:space="preserve">SHELBORNE-BARFIELD, LYNETTE </t>
  </si>
  <si>
    <t>STEVENS, ALVIN O</t>
  </si>
  <si>
    <t>TARANTO, ANDREW C</t>
  </si>
  <si>
    <t>THOMPSON, KATHERINA N</t>
  </si>
  <si>
    <t>Kevin S Parker</t>
  </si>
  <si>
    <t>KEVIN S. PARKER</t>
  </si>
  <si>
    <t>KEVIN S</t>
  </si>
  <si>
    <t xml:space="preserve"> PARKER</t>
  </si>
  <si>
    <t>SENATOR KEVIN S. PARKER</t>
  </si>
  <si>
    <t xml:space="preserve">CADOGAN, GLENDA </t>
  </si>
  <si>
    <t>DISTRICT PRESS OFFICER</t>
  </si>
  <si>
    <t xml:space="preserve">GREEN, DANIEL HARRISON </t>
  </si>
  <si>
    <t>COUNSEL/SPECIAL ASSISTANT</t>
  </si>
  <si>
    <t>JONES, JORDINE Y</t>
  </si>
  <si>
    <t>JONES, NIKITI A</t>
  </si>
  <si>
    <t>MARCELLE-MOOR, LACHANDA C</t>
  </si>
  <si>
    <t>MAYERS, VAUGHN T</t>
  </si>
  <si>
    <t>ROBINSON, RAVEN M</t>
  </si>
  <si>
    <t xml:space="preserve">TUCKER, TAMARA </t>
  </si>
  <si>
    <t>WEISS, PETER R</t>
  </si>
  <si>
    <t>WILLIAMS, TARA A</t>
  </si>
  <si>
    <t>DIRECTOR OF SPECIAL EVENTS</t>
  </si>
  <si>
    <t>Kenneth P Lavalle, Office of Senator, Personal Staff Office, Senate</t>
  </si>
  <si>
    <t>Kenneth P Lavalle</t>
  </si>
  <si>
    <t>KENNETH P. LAVALLE</t>
  </si>
  <si>
    <t>KENNETH P</t>
  </si>
  <si>
    <t xml:space="preserve"> LAVALLE</t>
  </si>
  <si>
    <t>SENATOR KENNETH P. LAVALLE</t>
  </si>
  <si>
    <t xml:space="preserve">AVIGNONE, VALERIE </t>
  </si>
  <si>
    <t>MOUNT SINAI</t>
  </si>
  <si>
    <t>BLOWER II, BRUCE G</t>
  </si>
  <si>
    <t xml:space="preserve">EISENHUT, ANN </t>
  </si>
  <si>
    <t xml:space="preserve">FERRIS, ROSANNE </t>
  </si>
  <si>
    <t>GRIFFITHS, LAURA J</t>
  </si>
  <si>
    <t>HENDRICKEN, KELLY H</t>
  </si>
  <si>
    <t>DIRECTOR HIGHER EDUCATION COMMITTEE</t>
  </si>
  <si>
    <t>INGHAM, JOANN M</t>
  </si>
  <si>
    <t>KITO, JEFFREY K</t>
  </si>
  <si>
    <t>LAMOUNTAIN, BETH A</t>
  </si>
  <si>
    <t>MURPHY, BRIAN M</t>
  </si>
  <si>
    <t>Kemp Hannon</t>
  </si>
  <si>
    <t>KEMP HANNON</t>
  </si>
  <si>
    <t>SENATOR KEMP HANNON</t>
  </si>
  <si>
    <t xml:space="preserve">ADAMS, JANET </t>
  </si>
  <si>
    <t>GARDEN CITY</t>
  </si>
  <si>
    <t xml:space="preserve">ANDERSON III, H ARTHUR </t>
  </si>
  <si>
    <t xml:space="preserve">ARMELLINO, MARY FRANCES </t>
  </si>
  <si>
    <t>SECRETARY / RECEPTIONIST</t>
  </si>
  <si>
    <t>BELL, HOLLY L</t>
  </si>
  <si>
    <t>BEMISS, ERICA D</t>
  </si>
  <si>
    <t>BIRZON, ALISON M</t>
  </si>
  <si>
    <t>FOLEY, MARILYN A</t>
  </si>
  <si>
    <t>GOODRICH, DANIEL D</t>
  </si>
  <si>
    <t xml:space="preserve">HECKEN, H PHILIP </t>
  </si>
  <si>
    <t>LOMBARDI, MARIE F</t>
  </si>
  <si>
    <t>SENIOR LEGISLATIVE AIDE</t>
  </si>
  <si>
    <t xml:space="preserve">SPERANZA, GAIL </t>
  </si>
  <si>
    <t>CONSTITUENT CORRESPONDENT</t>
  </si>
  <si>
    <t>TROWBRIDGE, EVAN B</t>
  </si>
  <si>
    <t>VELARDI, JOSEPH D</t>
  </si>
  <si>
    <t>VITA, JACQUELINE A</t>
  </si>
  <si>
    <t>Kathleen A. Marchione</t>
  </si>
  <si>
    <t>KATHLEEN MARCHIONE</t>
  </si>
  <si>
    <t>SENATOR KATHLEEN MARCHIONE</t>
  </si>
  <si>
    <t>BAYLY, JERRI S</t>
  </si>
  <si>
    <t>CALLAGHAN, ELIZABETH M</t>
  </si>
  <si>
    <t>LEGISLATIVE CORRESPONDENT</t>
  </si>
  <si>
    <t>CLIFTON PARK</t>
  </si>
  <si>
    <t>CASALE, DANIEL F</t>
  </si>
  <si>
    <t>CLEARY, JEFFREY D</t>
  </si>
  <si>
    <t>DIRECTOR OF GOVERNMENTAL RELATIONS</t>
  </si>
  <si>
    <t>COPPOLA, DEBORAH A</t>
  </si>
  <si>
    <t>CRONIN, PATRICK J</t>
  </si>
  <si>
    <t>DEPUTY LEGISLATIVE DIRECTOR</t>
  </si>
  <si>
    <t>FITZPATRICK, JOSHUA K</t>
  </si>
  <si>
    <t>CHIEF OF STAFF/DIR. COMMUNICATIONS</t>
  </si>
  <si>
    <t xml:space="preserve">GARDINIER, M STEPHANIE </t>
  </si>
  <si>
    <t>HUDSON</t>
  </si>
  <si>
    <t>GEMELLARO, PETER J</t>
  </si>
  <si>
    <t>JEANSON, KATHY A</t>
  </si>
  <si>
    <t>PUBLIC EVENTS PLANNER</t>
  </si>
  <si>
    <t>JORDAN, DAPHNE V</t>
  </si>
  <si>
    <t>LEWIS, TOM L</t>
  </si>
  <si>
    <t>DEPUTY CHIEF STAFF DIR OF OPERATIONS</t>
  </si>
  <si>
    <t>Joseph P Addabbo Jr.</t>
  </si>
  <si>
    <t>JOSEPH P. ADDABBO, JR.</t>
  </si>
  <si>
    <t>JOSEPH P</t>
  </si>
  <si>
    <t xml:space="preserve"> ADDABBO</t>
  </si>
  <si>
    <t>SENATOR JOSEPH P. ADDABBO, JR.</t>
  </si>
  <si>
    <t>CLARK, VICTORIA L</t>
  </si>
  <si>
    <t>DELLANNO, THOMAS A</t>
  </si>
  <si>
    <t>ASSISTANT COMMUNITY LIAISON</t>
  </si>
  <si>
    <t>HOWARD BEACH</t>
  </si>
  <si>
    <t xml:space="preserve">DOREMUS, SANDEE </t>
  </si>
  <si>
    <t>FAR ROCKAWAY</t>
  </si>
  <si>
    <t>GIANNELLI, NEIL C</t>
  </si>
  <si>
    <t>MIDDLE VILLAGE</t>
  </si>
  <si>
    <t xml:space="preserve">GRECH, EVA </t>
  </si>
  <si>
    <t>GRIFFIN, JEFFREY R</t>
  </si>
  <si>
    <t>KASH, JANET K</t>
  </si>
  <si>
    <t xml:space="preserve">MCCABE, PATRICIA </t>
  </si>
  <si>
    <t>MOORE, CARL V</t>
  </si>
  <si>
    <t>OFFNER, DANIEL F</t>
  </si>
  <si>
    <t>PRESS SECRETARY/SPECIAL EVENTS COORD</t>
  </si>
  <si>
    <t>PORTH, KRISTI D</t>
  </si>
  <si>
    <t>SPELLMAN, SARAH E</t>
  </si>
  <si>
    <t>Joseph E Robach</t>
  </si>
  <si>
    <t>JOSEPH E. ROBACH</t>
  </si>
  <si>
    <t>JOSEPH E</t>
  </si>
  <si>
    <t xml:space="preserve"> ROBACH</t>
  </si>
  <si>
    <t>SENATOR JOSEPH E. ROBACH</t>
  </si>
  <si>
    <t>ALLKOFER, FRANK X</t>
  </si>
  <si>
    <t>ROCHESTER</t>
  </si>
  <si>
    <t>BARZ, STEVEN T</t>
  </si>
  <si>
    <t>BROKER, TYLER P</t>
  </si>
  <si>
    <t>CAMERON, MICHELLE E</t>
  </si>
  <si>
    <t>SENIOR LEGISLATIVE ANALYST</t>
  </si>
  <si>
    <t>CONLON, ANDREW J</t>
  </si>
  <si>
    <t>DIR CONSTIT SVCS &amp; CONST. CORRESP</t>
  </si>
  <si>
    <t>DOTTER, ASHLEY P</t>
  </si>
  <si>
    <t>SPCL EVNTS CONSTIT RELATIONS COORD</t>
  </si>
  <si>
    <t>JENSEN, JOSHUA T</t>
  </si>
  <si>
    <t>DIRECTOR OF PUBLIC AFFAIRS</t>
  </si>
  <si>
    <t>KOSIOREK, PAULA M</t>
  </si>
  <si>
    <t>MUNZINGER, KATHERINE B</t>
  </si>
  <si>
    <t>RAGAZZO, TIMOTHY P</t>
  </si>
  <si>
    <t>DIRECTOR OF OPERATIONS &amp; LEGISLATION</t>
  </si>
  <si>
    <t xml:space="preserve">STACKMAN, C CHARLENE </t>
  </si>
  <si>
    <t>Joseph A Griffo</t>
  </si>
  <si>
    <t>JOSEPH A. GRIFFO</t>
  </si>
  <si>
    <t>JOSEPH A</t>
  </si>
  <si>
    <t xml:space="preserve"> GRIFFO</t>
  </si>
  <si>
    <t>SENATOR JOSEPH A. GRIFFO</t>
  </si>
  <si>
    <t>ADEY, BRIAN T</t>
  </si>
  <si>
    <t>DIRECTOR OF OPERATIONS AND ADMINISTR</t>
  </si>
  <si>
    <t>UTICA</t>
  </si>
  <si>
    <t>AGUAM, RAYAN S</t>
  </si>
  <si>
    <t>DIRECTOR OF RESEARCH COMMUNITY ACTIV</t>
  </si>
  <si>
    <t>ASHLAW, RICHARD L</t>
  </si>
  <si>
    <t>CONSTITUENT REPRESENTATIVE</t>
  </si>
  <si>
    <t>MASSENA</t>
  </si>
  <si>
    <t>CROGHAN, LINDA V</t>
  </si>
  <si>
    <t>ADMINISTRATIVE AIDE</t>
  </si>
  <si>
    <t>DARCANGELO, SHELLY K</t>
  </si>
  <si>
    <t>DEPUTY DIRECTOR OF CONSTITUENT SERV.</t>
  </si>
  <si>
    <t>DURKISH, JAMES A</t>
  </si>
  <si>
    <t>LOWVILLE</t>
  </si>
  <si>
    <t>GELFUSO, SHAWNA M</t>
  </si>
  <si>
    <t>INTERN</t>
  </si>
  <si>
    <t>KINDERMAN, REED A</t>
  </si>
  <si>
    <t>LADUCA, ROCCO A</t>
  </si>
  <si>
    <t>MILLER, RICHARD A</t>
  </si>
  <si>
    <t>CORRESPONDENCE SPECIALIST</t>
  </si>
  <si>
    <t>PURCELL, GERALDINE E</t>
  </si>
  <si>
    <t>DIRECTOR OF LEGISLATION AND COMMITTE</t>
  </si>
  <si>
    <t>STAFFORD, DEANNA L</t>
  </si>
  <si>
    <t>DIR. OF CONST. SERV. COMMUN. RELAT</t>
  </si>
  <si>
    <t>José Peralta</t>
  </si>
  <si>
    <t>JOSE R. PERALTA</t>
  </si>
  <si>
    <t>JOSE R</t>
  </si>
  <si>
    <t xml:space="preserve"> PERALTA</t>
  </si>
  <si>
    <t>SENATOR JOSE R. PERALTA</t>
  </si>
  <si>
    <t>ALDANA, MIRIAM O</t>
  </si>
  <si>
    <t>DEPTY DIR OF COMMUNITY RELATIONS</t>
  </si>
  <si>
    <t>EAST ELMHURST</t>
  </si>
  <si>
    <t xml:space="preserve">BURGOA, DAVID </t>
  </si>
  <si>
    <t xml:space="preserve">CARROW, PRISCILLA </t>
  </si>
  <si>
    <t xml:space="preserve">FOOTE, DEANNA </t>
  </si>
  <si>
    <t>HERNANDEZ, MICHAEL A</t>
  </si>
  <si>
    <t xml:space="preserve">MONE`, DAMARIS </t>
  </si>
  <si>
    <t>PAEZ, EMELY C</t>
  </si>
  <si>
    <t xml:space="preserve">PEREZ, MARGARITA </t>
  </si>
  <si>
    <t>CHIEF OF STAFF ALBANY OFFICE</t>
  </si>
  <si>
    <t>SOTO, JUAN B</t>
  </si>
  <si>
    <t>TERES, JUSTIN K</t>
  </si>
  <si>
    <t>WHITE, TYLER J</t>
  </si>
  <si>
    <t>Jose M Serrano</t>
  </si>
  <si>
    <t>JOSE M. SERRANO</t>
  </si>
  <si>
    <t>JOSE M</t>
  </si>
  <si>
    <t xml:space="preserve"> SERRANO</t>
  </si>
  <si>
    <t>SENATOR JOSE M. SERRANO</t>
  </si>
  <si>
    <t xml:space="preserve">ALEXANDRE, TENDRINA </t>
  </si>
  <si>
    <t>BROCK, TERELL L</t>
  </si>
  <si>
    <t>COMMISSO, JULIANA M</t>
  </si>
  <si>
    <t>DAMALAS, GEORGE R</t>
  </si>
  <si>
    <t xml:space="preserve">HASSAN, FARHANA </t>
  </si>
  <si>
    <t>MEYER, GREGORY G</t>
  </si>
  <si>
    <t xml:space="preserve">PEREZ-LOPEZ, JOSE-RAMON </t>
  </si>
  <si>
    <t>RIVERA, ERIC A</t>
  </si>
  <si>
    <t>OFFICE ADMINISTRATOR/COMMUNITY LIAIS</t>
  </si>
  <si>
    <t>Gustavo Rivera</t>
  </si>
  <si>
    <t>JOSE G. RIVERA</t>
  </si>
  <si>
    <t>JOSE G</t>
  </si>
  <si>
    <t xml:space="preserve"> RIVERA</t>
  </si>
  <si>
    <t>SENATOR JOSE G. RIVERA</t>
  </si>
  <si>
    <t>ASANTE, KATRINA L</t>
  </si>
  <si>
    <t xml:space="preserve">BAEZ, JAY </t>
  </si>
  <si>
    <t>COMMUNITY AFFAIRS REPRESENTATIVE</t>
  </si>
  <si>
    <t>FERRARI, RACHEL M</t>
  </si>
  <si>
    <t>FINOL, ANNALICIA P</t>
  </si>
  <si>
    <t>LOARTE, XIOMARA E</t>
  </si>
  <si>
    <t>MUNOZ, ANA MARIA PAOLA C</t>
  </si>
  <si>
    <t>MUNT, VALERIA M</t>
  </si>
  <si>
    <t>COMMUNICATIONS ASSOCIATE</t>
  </si>
  <si>
    <t>RONDON-ALMONTE, MIGUEL A</t>
  </si>
  <si>
    <t>John J Flanagan</t>
  </si>
  <si>
    <t>JOHN J. FLANAGAN</t>
  </si>
  <si>
    <t>JOHN J</t>
  </si>
  <si>
    <t xml:space="preserve"> FLANAGAN</t>
  </si>
  <si>
    <t>SENATOR JOHN J. FLANAGAN</t>
  </si>
  <si>
    <t>BENNARDO, RAYMOND M</t>
  </si>
  <si>
    <t>SMITHTOWN</t>
  </si>
  <si>
    <t>CAROPPOLI, ROBERT M</t>
  </si>
  <si>
    <t>DECARMINE-NUCCI, CAROL A</t>
  </si>
  <si>
    <t>GROSS, SYDNEY R</t>
  </si>
  <si>
    <t>HENNINGS, PAUL E</t>
  </si>
  <si>
    <t>ASSISTANT COUNSEL</t>
  </si>
  <si>
    <t xml:space="preserve">LANG, ANNMARIE </t>
  </si>
  <si>
    <t>LEWIS, DAVID L</t>
  </si>
  <si>
    <t>COUNSEL TO THE MAJORITY LEADER</t>
  </si>
  <si>
    <t xml:space="preserve">MEYER, ANGELA </t>
  </si>
  <si>
    <t>DIRECTOR CONSTITUENT RELATIONS</t>
  </si>
  <si>
    <t xml:space="preserve">MILLS III, CARL </t>
  </si>
  <si>
    <t>SPECIAL ADVISOR/COUNSEL TO THE MAJOR</t>
  </si>
  <si>
    <t>MUELLER, ROBIN J</t>
  </si>
  <si>
    <t>SPECIAL ASSISTANT MAJORITY LEADER</t>
  </si>
  <si>
    <t>SCHNELL, NANCY A</t>
  </si>
  <si>
    <t>DIST. OFFICE COMMUNICATIONS COORD.</t>
  </si>
  <si>
    <t>WIRTH, MONICA H</t>
  </si>
  <si>
    <t>Brielle J Christian</t>
  </si>
  <si>
    <t>Brielle J Christian, Counsel</t>
  </si>
  <si>
    <t>Brielle J</t>
  </si>
  <si>
    <t>Christian</t>
  </si>
  <si>
    <t>John J Bonacic</t>
  </si>
  <si>
    <t>JOHN J. BONACIC</t>
  </si>
  <si>
    <t xml:space="preserve"> BONACIC</t>
  </si>
  <si>
    <t>SENATOR JOHN J. BONACIC</t>
  </si>
  <si>
    <t>CHRISTIAN, BRIELLE J</t>
  </si>
  <si>
    <t>CLIFFORD, BARBARA A</t>
  </si>
  <si>
    <t>MIDDLETOWN</t>
  </si>
  <si>
    <t>DOWNS, TIFFANIE A</t>
  </si>
  <si>
    <t xml:space="preserve">DRAKE, JOANN </t>
  </si>
  <si>
    <t>GILLIS, CONOR P</t>
  </si>
  <si>
    <t>HANNON, LAURIE B</t>
  </si>
  <si>
    <t>ITZLA, ROBERT H</t>
  </si>
  <si>
    <t>MOLE, TINA B</t>
  </si>
  <si>
    <t>SPECKHARDT, TONYA M</t>
  </si>
  <si>
    <t>TORANZO, ANDREW T</t>
  </si>
  <si>
    <t>WINCHELL, ANDREW J</t>
  </si>
  <si>
    <t>John A Defrancisco, Office of Senator, Personal Staff Office, Senate</t>
  </si>
  <si>
    <t>John A Defrancisco</t>
  </si>
  <si>
    <t>JOHN DEFRANCISCO</t>
  </si>
  <si>
    <t>SENATOR JOHN DEFRANCISCO</t>
  </si>
  <si>
    <t>CARD, HERMON R</t>
  </si>
  <si>
    <t>SYRACUSE</t>
  </si>
  <si>
    <t>CODY, DEBRA J</t>
  </si>
  <si>
    <t>DENZAK, JORDAN M</t>
  </si>
  <si>
    <t>DOSS, REBECCA E</t>
  </si>
  <si>
    <t>ASSISTANT COMMUNICATION DIRECTOR</t>
  </si>
  <si>
    <t>FLORKIEWICZ, DANIEL J</t>
  </si>
  <si>
    <t>LATINO, TIFFANY M</t>
  </si>
  <si>
    <t>LUTHER, CAROLE M</t>
  </si>
  <si>
    <t>MCBRIDE, JOHN D</t>
  </si>
  <si>
    <t>POHLID, DOROTHY V</t>
  </si>
  <si>
    <t>SOMMERS, MICHAEL J</t>
  </si>
  <si>
    <t>TURK, LINDSAY P</t>
  </si>
  <si>
    <t>John E. Brooks</t>
  </si>
  <si>
    <t>JOHN BROOKS</t>
  </si>
  <si>
    <t>SENATOR JOHN BROOKS</t>
  </si>
  <si>
    <t>DEVLIN, KEVIN C</t>
  </si>
  <si>
    <t>HYNES, MATTHEW S</t>
  </si>
  <si>
    <t>MASSAPEQUA</t>
  </si>
  <si>
    <t>INCH, MELISSA L</t>
  </si>
  <si>
    <t>PUBLIC RELATIONS LIAISON</t>
  </si>
  <si>
    <t>LEMON, CHELSEA M</t>
  </si>
  <si>
    <t>REID, MICHAEL F</t>
  </si>
  <si>
    <t>WILLIAMS, TAMMIE S</t>
  </si>
  <si>
    <t>Jesse Hamilton</t>
  </si>
  <si>
    <t>JESSE HAMILTON</t>
  </si>
  <si>
    <t>SENATOR JESSE HAMILTON</t>
  </si>
  <si>
    <t>AZINGE, BENJAMIN C</t>
  </si>
  <si>
    <t>FULLERTON, EAN W</t>
  </si>
  <si>
    <t>COMMUNICATIONS AND RESEARCH DIRECTOR</t>
  </si>
  <si>
    <t>HARKAVY, JONATHAN L</t>
  </si>
  <si>
    <t>HELLIGAR-LEWIS, ELISA M</t>
  </si>
  <si>
    <t>HOUSTON, JARVIS L</t>
  </si>
  <si>
    <t>JOHNSON, ROSALYN V</t>
  </si>
  <si>
    <t>KELLY, GRAHAM C</t>
  </si>
  <si>
    <t>COMMUNITY RELATIONS SPECIALIST</t>
  </si>
  <si>
    <t>KRONERT, JONATHAN Z</t>
  </si>
  <si>
    <t xml:space="preserve">LIPKIND, REUVEN </t>
  </si>
  <si>
    <t>CONSTITUENT SERVICES DIRECTOR</t>
  </si>
  <si>
    <t>MATHIS, DEREK R</t>
  </si>
  <si>
    <t>PATTON, NICOLE M</t>
  </si>
  <si>
    <t>SCHEDULER LEGISLATIVE AIDE</t>
  </si>
  <si>
    <t>PURCELL, SARANA G</t>
  </si>
  <si>
    <t>SMITH, ANNE RHEA L</t>
  </si>
  <si>
    <t>DIRECTOR OF SPECIAL EVENTS DIVERSITY</t>
  </si>
  <si>
    <t>VERGARA, MAXINE U</t>
  </si>
  <si>
    <t>WILLIAMS, SAMUEL L</t>
  </si>
  <si>
    <t>Jeffrey D Klein</t>
  </si>
  <si>
    <t>JEFFREY D. KLEIN</t>
  </si>
  <si>
    <t>JEFFREY D</t>
  </si>
  <si>
    <t xml:space="preserve"> KLEIN</t>
  </si>
  <si>
    <t>SENATOR JEFFREY D. KLEIN</t>
  </si>
  <si>
    <t xml:space="preserve">ABDULLAHU, VJOLLCA </t>
  </si>
  <si>
    <t>GARGER, KENNETH J</t>
  </si>
  <si>
    <t>DISTRICT PRESS SECRETARY</t>
  </si>
  <si>
    <t xml:space="preserve">GUERRERO, ODIS </t>
  </si>
  <si>
    <t>HOGLE, DANIEL P</t>
  </si>
  <si>
    <t>KLEIN, GINA M</t>
  </si>
  <si>
    <t>LANG, CRISTINA L</t>
  </si>
  <si>
    <t>O'KEEFE, MATTHEW F</t>
  </si>
  <si>
    <t>PEART, ROMALDO L</t>
  </si>
  <si>
    <t xml:space="preserve">RODRIGUEZ JR, JOSE` </t>
  </si>
  <si>
    <t>EXECUTIVE DIRECTOR/DISTRICT OFFICE</t>
  </si>
  <si>
    <t>RODRIGUEZ, JOSEFINA C</t>
  </si>
  <si>
    <t xml:space="preserve">SALAS, ANDY </t>
  </si>
  <si>
    <t>James Tedisco</t>
  </si>
  <si>
    <t>JAMES TEDISCO</t>
  </si>
  <si>
    <t>SENATOR JAMES TEDISCO</t>
  </si>
  <si>
    <t>BLIZINSKI, ALEXANDER J</t>
  </si>
  <si>
    <t>CONKLING-DONOVAN, JENNIFER P</t>
  </si>
  <si>
    <t>JOHNSTOWN</t>
  </si>
  <si>
    <t>DEMARTINO, SHIRLEY A</t>
  </si>
  <si>
    <t>ELLIS, TRACY A</t>
  </si>
  <si>
    <t>JOHNSON, DEAN A</t>
  </si>
  <si>
    <t>KENNEALLY, MICHAEL J</t>
  </si>
  <si>
    <t>KRAMER, ADAM D</t>
  </si>
  <si>
    <t>MANSION, MICHAEL P</t>
  </si>
  <si>
    <t>Jonathan A Pirro</t>
  </si>
  <si>
    <t>Jonathan A Pirro, Policy Director</t>
  </si>
  <si>
    <t>Jonathan A</t>
  </si>
  <si>
    <t>Pirro</t>
  </si>
  <si>
    <t>PIRRO, JONATHAN A</t>
  </si>
  <si>
    <t>RHODES, CHRISTOPHER M</t>
  </si>
  <si>
    <t>SUSKI, FRANCEINE D</t>
  </si>
  <si>
    <t>James Sanders</t>
  </si>
  <si>
    <t>JAMES SANDERS</t>
  </si>
  <si>
    <t>SENATOR JAMES SANDERS</t>
  </si>
  <si>
    <t>ANDERSON, KHALEEL M</t>
  </si>
  <si>
    <t>JAMAICA</t>
  </si>
  <si>
    <t>BENJAMIN, LATOYA R</t>
  </si>
  <si>
    <t>BLEDMAN, TANAGRA A</t>
  </si>
  <si>
    <t xml:space="preserve">COSTELLA, ANNMARIE </t>
  </si>
  <si>
    <t>GEORGE, LISA M</t>
  </si>
  <si>
    <t xml:space="preserve">HAMM, TAJUANA </t>
  </si>
  <si>
    <t>DEPUTY CHIEF STAFF / SENIOR ADVISOR</t>
  </si>
  <si>
    <t>Jason M Hilliard, Director Of Policy &amp; Legislation</t>
  </si>
  <si>
    <t>HILLIARD, JASON M</t>
  </si>
  <si>
    <t>DIRECTOR OF POLICY &amp; LEGISLATION</t>
  </si>
  <si>
    <t>HORSHAM, HAYDEN D</t>
  </si>
  <si>
    <t xml:space="preserve">JEAN BAPTISTE, KEVIN </t>
  </si>
  <si>
    <t>O'NEILL, ASHLEY L</t>
  </si>
  <si>
    <t>UZOIGWE, CHIEDU A</t>
  </si>
  <si>
    <t>CONSTITUENT SERVICES</t>
  </si>
  <si>
    <t>James L Seward</t>
  </si>
  <si>
    <t>JAMES L. SEWARD</t>
  </si>
  <si>
    <t>JAMES L</t>
  </si>
  <si>
    <t xml:space="preserve"> SEWARD</t>
  </si>
  <si>
    <t>SENATOR JAMES L. SEWARD</t>
  </si>
  <si>
    <t>BERNARDI, NATALIE A</t>
  </si>
  <si>
    <t>COMMITTEE COUNSEL/DIRECTOR</t>
  </si>
  <si>
    <t>BISHOP, JEFFREY C</t>
  </si>
  <si>
    <t>ONEONTA</t>
  </si>
  <si>
    <t>CANNISTRA, DOUGLAS B</t>
  </si>
  <si>
    <t>STAFF ASSISTANT</t>
  </si>
  <si>
    <t>DAVIE, DUNCAN S</t>
  </si>
  <si>
    <t>HEIMROTH, LAURIE A</t>
  </si>
  <si>
    <t>KING, LUANN M</t>
  </si>
  <si>
    <t>CORTLAND</t>
  </si>
  <si>
    <t>MOSHIER, CATHERINE M</t>
  </si>
  <si>
    <t>OECHSNER, CHERYL A</t>
  </si>
  <si>
    <t>PHILLIPS, BERNADETTE M</t>
  </si>
  <si>
    <t>SMITH, MARY L</t>
  </si>
  <si>
    <t>HERKIMER</t>
  </si>
  <si>
    <t>TAYLOR, JULIE L</t>
  </si>
  <si>
    <t>SECRETARY</t>
  </si>
  <si>
    <t>Jamaal T Bailey, Office of Senator, Personal Staff Office, Senate</t>
  </si>
  <si>
    <t>Jamaal Bailey</t>
  </si>
  <si>
    <t>JAMAAL BAILEY</t>
  </si>
  <si>
    <t>SENATOR JAMAAL BAILEY</t>
  </si>
  <si>
    <t xml:space="preserve">ADDOH, ISAAC </t>
  </si>
  <si>
    <t>AGOSTO, KENNETH G</t>
  </si>
  <si>
    <t>FROHBERG, LESLIE G</t>
  </si>
  <si>
    <t>GARAY, NANCY J</t>
  </si>
  <si>
    <t>GROOM, UNIQUE N</t>
  </si>
  <si>
    <t>JENKINS-COX, JACQUELINE M</t>
  </si>
  <si>
    <t>LAIDLEY, JASON D</t>
  </si>
  <si>
    <t>MADDOX, DOMINIQUE E</t>
  </si>
  <si>
    <t>MARTINEZ CORZO, MARIA ANGELICA</t>
  </si>
  <si>
    <t xml:space="preserve">OGILVIE, RANELL </t>
  </si>
  <si>
    <t>PARSON, JASCELYN L</t>
  </si>
  <si>
    <t>George Latimer</t>
  </si>
  <si>
    <t>GEORGE LATIMER</t>
  </si>
  <si>
    <t>SENATOR GEORGE LATIMER</t>
  </si>
  <si>
    <t>BRANCA, GENE R</t>
  </si>
  <si>
    <t>PORT CHESTER</t>
  </si>
  <si>
    <t>FERRIS, ANDREW J</t>
  </si>
  <si>
    <t>GENNA, ANDREW G</t>
  </si>
  <si>
    <t>GLAZER, JOSEPH A</t>
  </si>
  <si>
    <t>LOUGHRAN, PETER M</t>
  </si>
  <si>
    <t>MALLISON, VICTOR L</t>
  </si>
  <si>
    <t>MURPHY, WALTER P</t>
  </si>
  <si>
    <t>DEPUTY DISTRICT DIRECTOR</t>
  </si>
  <si>
    <t>PETTOGRASSO, KATHLEEN V</t>
  </si>
  <si>
    <t>SCULKY, RAYMOND L</t>
  </si>
  <si>
    <t>TUNIS, NANCY S</t>
  </si>
  <si>
    <t>DISTRICT OFFICE DIRECTOR</t>
  </si>
  <si>
    <t>WEINSTEIN, ROSALIND B</t>
  </si>
  <si>
    <t>George Amedore</t>
  </si>
  <si>
    <t>GEORGE AMEDORE</t>
  </si>
  <si>
    <t>SENATOR GEORGE AMEDORE</t>
  </si>
  <si>
    <t>BRODIE, PETER L</t>
  </si>
  <si>
    <t>FONDA</t>
  </si>
  <si>
    <t>CARDILLO, CATHY L</t>
  </si>
  <si>
    <t>HAYNES, HEIDI L</t>
  </si>
  <si>
    <t>KINGSTON</t>
  </si>
  <si>
    <t>KELDER, RANDI M</t>
  </si>
  <si>
    <t>CONSTITUENT COORDINATOR</t>
  </si>
  <si>
    <t>KOLBE, BRITTANY L</t>
  </si>
  <si>
    <t>KOSINSKI, BENJAMIN H</t>
  </si>
  <si>
    <t>SENIOR COUNSEL</t>
  </si>
  <si>
    <t>LONGO, VICTORIA A</t>
  </si>
  <si>
    <t>LUTZ, THOMAS M</t>
  </si>
  <si>
    <t>FAITH BASED LIAISON</t>
  </si>
  <si>
    <t>MILLER, EILEEN E</t>
  </si>
  <si>
    <t>DIRECTOR OF COMMUNICATIONS &amp; OPERATI</t>
  </si>
  <si>
    <t>NICOSIA, VINCENZO R</t>
  </si>
  <si>
    <t>DEPUTY DIRECTOR OF OPERATIONS</t>
  </si>
  <si>
    <t>QUIGLEY, JOHN P</t>
  </si>
  <si>
    <t>STANISH, ANTHONY J</t>
  </si>
  <si>
    <t>Fred Akshar</t>
  </si>
  <si>
    <t>FREDERICK J. AKSHAR II</t>
  </si>
  <si>
    <t>FREDERICK J</t>
  </si>
  <si>
    <t xml:space="preserve"> AKSHAR II</t>
  </si>
  <si>
    <t>SENATOR FREDERICK J. AKSHAR II</t>
  </si>
  <si>
    <t>DATTA, VALERIE A</t>
  </si>
  <si>
    <t>BINGHAMTON</t>
  </si>
  <si>
    <t>FEDERMAN, BENJAMIN L</t>
  </si>
  <si>
    <t>CONSTITUENT SERVICES ASSISTANT</t>
  </si>
  <si>
    <t>GRAFTON, CHERYL K</t>
  </si>
  <si>
    <t>PUBLIC AFFAIRS ASSISTANT</t>
  </si>
  <si>
    <t>HANSEN, ELIZABETH T</t>
  </si>
  <si>
    <t>HOBLITZ, MINA R</t>
  </si>
  <si>
    <t>LEE, MARY C</t>
  </si>
  <si>
    <t>PRIEST, EMMANUEL L</t>
  </si>
  <si>
    <t xml:space="preserve">RAHMAN, WALIUR </t>
  </si>
  <si>
    <t>SHAW, JASON E</t>
  </si>
  <si>
    <t>TECHNOLOGY DIRECTOR</t>
  </si>
  <si>
    <t>SHERMAN, ASHLEY M</t>
  </si>
  <si>
    <t>WILLIAMS, JESSICA A</t>
  </si>
  <si>
    <t>COMMUNITY OUTREACH DIRECTOR</t>
  </si>
  <si>
    <t>Wendy Brennan, Community Outreach &amp; Constituent Ser</t>
  </si>
  <si>
    <t>Liz Krueger</t>
  </si>
  <si>
    <t>ELIZABETH KRUEGER</t>
  </si>
  <si>
    <t>SENATOR ELIZABETH KRUEGER</t>
  </si>
  <si>
    <t xml:space="preserve">BRENNAN, WENDY </t>
  </si>
  <si>
    <t>COMMUNITY OUTREACH &amp; CONSTITUENT SER</t>
  </si>
  <si>
    <t>BURKE, CAROLYN W</t>
  </si>
  <si>
    <t>CONSALVO, CHRISTOPHER T</t>
  </si>
  <si>
    <t>DIRECTOR OF TRANSPORTATION POLICY</t>
  </si>
  <si>
    <t>FLAGG, JUSTIN N</t>
  </si>
  <si>
    <t>GRUNEWALD, MADELINE L</t>
  </si>
  <si>
    <t>SCHEDULER/COMMUNITY LIAISON</t>
  </si>
  <si>
    <t xml:space="preserve">HALE-STERN, SARRA </t>
  </si>
  <si>
    <t>HART, MITZI K</t>
  </si>
  <si>
    <t>PASQUANTONIO, SUSANNAH A</t>
  </si>
  <si>
    <t>DIRECTOR WOMENS ISSUES HEALTH POLICY</t>
  </si>
  <si>
    <t>USHER, BRADLEY R</t>
  </si>
  <si>
    <t>Elizabeth Little</t>
  </si>
  <si>
    <t>ELIZABETH 0'C. LITTLE</t>
  </si>
  <si>
    <t>ELIZABETH 0'C</t>
  </si>
  <si>
    <t xml:space="preserve"> LITTLE</t>
  </si>
  <si>
    <t>SENATOR ELIZABETH 0'C. LITTLE</t>
  </si>
  <si>
    <t>ABDALLAH, JILL A</t>
  </si>
  <si>
    <t>RECEPTIONIST</t>
  </si>
  <si>
    <t>PLATTSBURGH</t>
  </si>
  <si>
    <t>BARTON, CATHERINE H</t>
  </si>
  <si>
    <t>CONSTITUENT SERVICE AIDE</t>
  </si>
  <si>
    <t>GLENS FALLS</t>
  </si>
  <si>
    <t>DINA, STACIE J</t>
  </si>
  <si>
    <t>CONSTITUENT SERVICE AIDE/BUDGET ASST</t>
  </si>
  <si>
    <t xml:space="preserve">HENDERSON, SHARON </t>
  </si>
  <si>
    <t>LUCAS, BONNIE J</t>
  </si>
  <si>
    <t>SENATE AIDE</t>
  </si>
  <si>
    <t>LUNT, JENNIFER L</t>
  </si>
  <si>
    <t>EDUCATION ADVISOR</t>
  </si>
  <si>
    <t>MACENTEE, DANIEL E</t>
  </si>
  <si>
    <t>CHIEF OF STAFF &amp; DIRECTOR OF COMMUNI</t>
  </si>
  <si>
    <t>MANTELLO, CARMELLA R</t>
  </si>
  <si>
    <t>MAROUN, PAUL A</t>
  </si>
  <si>
    <t>NORTH COUNTRY COORD./COUNSEL</t>
  </si>
  <si>
    <t>MCDONALD, MARY P</t>
  </si>
  <si>
    <t>SCHEDULER / LEGISLATIVE ASSISTANT</t>
  </si>
  <si>
    <t>SCHERER, KEITH M</t>
  </si>
  <si>
    <t>Elaine Phillips</t>
  </si>
  <si>
    <t>ELAINE PHILLIPS</t>
  </si>
  <si>
    <t>SENATOR ELAINE PHILLIPS</t>
  </si>
  <si>
    <t>BANVILLE III, JOHN K</t>
  </si>
  <si>
    <t>DONNO, BARBARA C</t>
  </si>
  <si>
    <t>MINEOLA</t>
  </si>
  <si>
    <t>KATEN, JAMES P</t>
  </si>
  <si>
    <t>LAWES, TANIA A</t>
  </si>
  <si>
    <t>MCKENNA, CLARE E</t>
  </si>
  <si>
    <t>NICOLELLO, PATRICK F</t>
  </si>
  <si>
    <t>RIMMER, JENNIFER E</t>
  </si>
  <si>
    <t>SALGADO, AMANDA D</t>
  </si>
  <si>
    <t>SAUVIGNE, COLIN F</t>
  </si>
  <si>
    <t>SCHNEIDER, CHRISTOPHER R</t>
  </si>
  <si>
    <t>WADE, KATHY L</t>
  </si>
  <si>
    <t>Diane J Savino</t>
  </si>
  <si>
    <t>DIANE J. SAVINO</t>
  </si>
  <si>
    <t>DIANE J</t>
  </si>
  <si>
    <t xml:space="preserve"> SAVINO</t>
  </si>
  <si>
    <t>SENATOR DIANE J. SAVINO</t>
  </si>
  <si>
    <t xml:space="preserve">BOYD, SHEILA </t>
  </si>
  <si>
    <t>COMMUNITY CONSTITUENT</t>
  </si>
  <si>
    <t>STATEN ISLAND</t>
  </si>
  <si>
    <t xml:space="preserve">CARBONE, JOANNE </t>
  </si>
  <si>
    <t>CATALDO, ROBERT L</t>
  </si>
  <si>
    <t>CLENAHAN, BRYAN M</t>
  </si>
  <si>
    <t xml:space="preserve">FAMULARO, FAITH MARIE </t>
  </si>
  <si>
    <t xml:space="preserve">FIORE, OLGA </t>
  </si>
  <si>
    <t>GUCCIARDI, CARL J</t>
  </si>
  <si>
    <t>RESEARCH &amp; DEVELOPMENT ASSNT</t>
  </si>
  <si>
    <t xml:space="preserve">LATER, ALEX </t>
  </si>
  <si>
    <t>PATTERSON, BRANDON S</t>
  </si>
  <si>
    <t>SOLLAZZO, JOHN N</t>
  </si>
  <si>
    <t>WATKINS, SHANNON S</t>
  </si>
  <si>
    <t>David Carlucci</t>
  </si>
  <si>
    <t>DAVID S. CARLUCCI</t>
  </si>
  <si>
    <t>DAVID S</t>
  </si>
  <si>
    <t xml:space="preserve"> CARLUCCI</t>
  </si>
  <si>
    <t>SENATOR DAVID S. CARLUCCI</t>
  </si>
  <si>
    <t>HASSON, CORY D</t>
  </si>
  <si>
    <t>NEW CITY</t>
  </si>
  <si>
    <t>HEGT, BRIAN D</t>
  </si>
  <si>
    <t>JEFFREY, KIM L</t>
  </si>
  <si>
    <t>OSSING DISTRICT REPRESENTATIVE</t>
  </si>
  <si>
    <t>OSSINING</t>
  </si>
  <si>
    <t>LOSIER, STEVEN A</t>
  </si>
  <si>
    <t>MACCERA, ESTEBAN A</t>
  </si>
  <si>
    <t>MARTIN, JASON C</t>
  </si>
  <si>
    <t>OTERI, CATHERINE M</t>
  </si>
  <si>
    <t>EXECUTIVE AIDE</t>
  </si>
  <si>
    <t>SHEEHAN, PATRICK J</t>
  </si>
  <si>
    <t>YOUNG, BENJAMIN A</t>
  </si>
  <si>
    <t>David J Valesky</t>
  </si>
  <si>
    <t>DAVID J. VALESKY</t>
  </si>
  <si>
    <t>DAVID J</t>
  </si>
  <si>
    <t xml:space="preserve"> VALESKY</t>
  </si>
  <si>
    <t>SENATOR DAVID J. VALESKY</t>
  </si>
  <si>
    <t>BUTLER, SCOTT R</t>
  </si>
  <si>
    <t>CARMAN, TRACY L</t>
  </si>
  <si>
    <t>MAJOK, CHOL-AWAN A</t>
  </si>
  <si>
    <t>COMMUNITY ENGAGEMENT REPRESENTATIVE</t>
  </si>
  <si>
    <t>MARTINO, JESSICA A</t>
  </si>
  <si>
    <t>SENIOR ADMINISTRATIVE AIDE</t>
  </si>
  <si>
    <t>PERO, KYLE T</t>
  </si>
  <si>
    <t xml:space="preserve">RICHARDSON, L SUSAN </t>
  </si>
  <si>
    <t>TITUS, MEGHAN M</t>
  </si>
  <si>
    <t>WILKINSON, JACOB R</t>
  </si>
  <si>
    <t>Daniel L Squadron</t>
  </si>
  <si>
    <t>DANIEL L. SQUADRON</t>
  </si>
  <si>
    <t>DANIEL L</t>
  </si>
  <si>
    <t xml:space="preserve"> SQUADRON</t>
  </si>
  <si>
    <t>SENATOR DANIEL L. SQUADRON</t>
  </si>
  <si>
    <t>BENDER, ANDREA M</t>
  </si>
  <si>
    <t>CHEUNG, LANA S</t>
  </si>
  <si>
    <t>GALLAGHER, EAMON A</t>
  </si>
  <si>
    <t xml:space="preserve">GIANNETTO, JOSEPH </t>
  </si>
  <si>
    <t>DIRECTOR OF PUBLIC POLICY</t>
  </si>
  <si>
    <t>MAYO, ERIC M</t>
  </si>
  <si>
    <t>OTT, ZEESHAN M</t>
  </si>
  <si>
    <t>DIRECTOR OF COMMUNICATIONS/DEPUTY CH</t>
  </si>
  <si>
    <t>PAZMINO, MAURICIO S</t>
  </si>
  <si>
    <t xml:space="preserve">WEINBERGER, HEDY </t>
  </si>
  <si>
    <t>WHITE, REBECCA J</t>
  </si>
  <si>
    <t>SCHEDULING DIRECTOR</t>
  </si>
  <si>
    <t xml:space="preserve">WU, SHELLEY </t>
  </si>
  <si>
    <t>YOUNG, ROBERT M</t>
  </si>
  <si>
    <t>BROOKLYN DIRECTOR</t>
  </si>
  <si>
    <t>Chris Jacobs</t>
  </si>
  <si>
    <t>CHRISTOPHER JACOBS</t>
  </si>
  <si>
    <t>SENATOR CHRISTOPHER JACOBS</t>
  </si>
  <si>
    <t>ALFIERI, TINA A</t>
  </si>
  <si>
    <t>RECEPTIONIST / ADMINISTRATIVE AIDE</t>
  </si>
  <si>
    <t>BALKIN, EMMA C</t>
  </si>
  <si>
    <t>GRECO, MICHAEL A</t>
  </si>
  <si>
    <t>MANAGER CONSTITUENT SERVICES</t>
  </si>
  <si>
    <t>JENSEN, MICHELLE M</t>
  </si>
  <si>
    <t>KNOSPE, CHRISTOPHER F</t>
  </si>
  <si>
    <t>O'NEIL, SEAN P</t>
  </si>
  <si>
    <t>PECK, KIMBERLY C</t>
  </si>
  <si>
    <t>SAVAGE, CHRISTOPHER P</t>
  </si>
  <si>
    <t>TAPIA, JAVIER R</t>
  </si>
  <si>
    <t>Catharine Young</t>
  </si>
  <si>
    <t>CATHARINE M. YOUNG</t>
  </si>
  <si>
    <t>CATHARINE M</t>
  </si>
  <si>
    <t xml:space="preserve"> YOUNG</t>
  </si>
  <si>
    <t>SENATOR CATHARINE M. YOUNG</t>
  </si>
  <si>
    <t>AUMICK, DEBORAH A</t>
  </si>
  <si>
    <t>CONSTITUENT SPECIALIST</t>
  </si>
  <si>
    <t>OLEAN</t>
  </si>
  <si>
    <t>BOCK, THOMAS A</t>
  </si>
  <si>
    <t>CULBERTSON, JAMES A</t>
  </si>
  <si>
    <t>DEBRINO, RYAN J</t>
  </si>
  <si>
    <t>DIRECTOR OF CORRESPONDENCE</t>
  </si>
  <si>
    <t>DRISCOLL, ROBERT M</t>
  </si>
  <si>
    <t>FILLGROVE, GEORGE L</t>
  </si>
  <si>
    <t>Melissa K Gonzalez, Dir. Of Operations &amp; Legis. Director</t>
  </si>
  <si>
    <t>GONZALEZ, MELISSA K</t>
  </si>
  <si>
    <t>DIR. OF OPERATIONS &amp; LEGIS. DIRECTOR</t>
  </si>
  <si>
    <t>GRONEMEIER, DARRELL F</t>
  </si>
  <si>
    <t>DISTRICT COMMUNICATIONS COORDINATOR</t>
  </si>
  <si>
    <t>HEANEY, WILLIAM J</t>
  </si>
  <si>
    <t>HOLCOMB, RANDALL G</t>
  </si>
  <si>
    <t>JAMESTOWN</t>
  </si>
  <si>
    <t>JEUNE, JESSICA E</t>
  </si>
  <si>
    <t>LOUSER, JOYCE A</t>
  </si>
  <si>
    <t>MADDALLA, CAROLE R</t>
  </si>
  <si>
    <t>MULDOWNEY, KEVIN J</t>
  </si>
  <si>
    <t>CONSTITUENT RELATIONS SPECIALIST</t>
  </si>
  <si>
    <t>ROWLEY, SUSAN J</t>
  </si>
  <si>
    <t>SCHMIDT, JULIE A</t>
  </si>
  <si>
    <t>SCHNALL, DAVID P</t>
  </si>
  <si>
    <t>STIMSON, KARA L</t>
  </si>
  <si>
    <t>VANSTROM, LISA A</t>
  </si>
  <si>
    <t>Carl L Marcellino</t>
  </si>
  <si>
    <t>CARL L. MARCELLINO</t>
  </si>
  <si>
    <t>CARL L</t>
  </si>
  <si>
    <t xml:space="preserve"> MARCELLINO</t>
  </si>
  <si>
    <t>SENATOR CARL L. MARCELLINO</t>
  </si>
  <si>
    <t>BERGIN, DESMOND J</t>
  </si>
  <si>
    <t>OYSTER BAY</t>
  </si>
  <si>
    <t>CONTE, ROBERT A</t>
  </si>
  <si>
    <t>OUTREACH COORDINATOR</t>
  </si>
  <si>
    <t>DICOCCO, JOHN C</t>
  </si>
  <si>
    <t>CONSTITUENT AIDE</t>
  </si>
  <si>
    <t>Mary Anne B</t>
  </si>
  <si>
    <t>HICKS, MARY ANNE B</t>
  </si>
  <si>
    <t>IVES, KIRK W</t>
  </si>
  <si>
    <t>KAPLAN, SUSAN I</t>
  </si>
  <si>
    <t xml:space="preserve">KELLEHER, DEBORAH PECK </t>
  </si>
  <si>
    <t>DIRECTOR EDUCATION COMMITTEE</t>
  </si>
  <si>
    <t>LAGUERRA, NANCY C</t>
  </si>
  <si>
    <t xml:space="preserve">LAMALFA, TONI ANN </t>
  </si>
  <si>
    <t>EXECUTIVE SECRETARY/COMMITTEE CLERK</t>
  </si>
  <si>
    <t>LEVINE-SCHELLACE, DEBRA A</t>
  </si>
  <si>
    <t>LONGO, CHARLOTTE D</t>
  </si>
  <si>
    <t>RESEARCH ASSISTANT</t>
  </si>
  <si>
    <t>SAVINO, ELLEN N</t>
  </si>
  <si>
    <t>WILSON, KATHY D</t>
  </si>
  <si>
    <t>DIR COMMUNICATIONS/DIR DISTRICT OPER</t>
  </si>
  <si>
    <t>Brad Hoylman</t>
  </si>
  <si>
    <t>BRAD HOYLMAN</t>
  </si>
  <si>
    <t>SENATOR BRAD HOYLMAN</t>
  </si>
  <si>
    <t>AJEMIAN, PETER J</t>
  </si>
  <si>
    <t>GARDY, NOAH S</t>
  </si>
  <si>
    <t>KLEIN, TARA A</t>
  </si>
  <si>
    <t>DEPUTY POLICY DIRECTOR</t>
  </si>
  <si>
    <t>KRIEGMAN, REBECCA L</t>
  </si>
  <si>
    <t>KRUGER, DAVID M</t>
  </si>
  <si>
    <t>DIRECTOR OF OPERATIONS &amp; SCHEDULING</t>
  </si>
  <si>
    <t>LASHER, GLORIA H</t>
  </si>
  <si>
    <t>EXECUTIVE ASSISTANT/SCHEDULER</t>
  </si>
  <si>
    <t>ODESSKY, JARED H</t>
  </si>
  <si>
    <t>PHILLIPS, BURTON W</t>
  </si>
  <si>
    <t>POLICY DIRECTOR/COUNSEL</t>
  </si>
  <si>
    <t>SZENES-STRAUSS, ELI B</t>
  </si>
  <si>
    <t>Philippe-Edner Apostol-Marius, Legislative Assistant</t>
  </si>
  <si>
    <t>Bill Perkins, Office of Senator, Personal Staff Office, Senate</t>
  </si>
  <si>
    <t>Philippe-Edner</t>
  </si>
  <si>
    <t>Apostol-Marius</t>
  </si>
  <si>
    <t>Bill Perkins</t>
  </si>
  <si>
    <t>BILL PERKINS</t>
  </si>
  <si>
    <t>SENATOR BILL PERKINS</t>
  </si>
  <si>
    <t>APOSTOL-MARIUS, PHILIPPE-EDNER</t>
  </si>
  <si>
    <t>Tahj K Berrien</t>
  </si>
  <si>
    <t>Tahj K Berrien, Constituent Representative</t>
  </si>
  <si>
    <t>Tahj K</t>
  </si>
  <si>
    <t>Berrien</t>
  </si>
  <si>
    <t>BERRIEN, TAHJ K</t>
  </si>
  <si>
    <t>Rafael A Escano</t>
  </si>
  <si>
    <t>Rafael A Escano, Legislative Assistant</t>
  </si>
  <si>
    <t>Rafael A</t>
  </si>
  <si>
    <t>Escano</t>
  </si>
  <si>
    <t>ESCANO, RAFAEL A</t>
  </si>
  <si>
    <t>Christopher W Labarge</t>
  </si>
  <si>
    <t>Christopher W Labarge, Legislative Director</t>
  </si>
  <si>
    <t>Christopher W</t>
  </si>
  <si>
    <t>Labarge</t>
  </si>
  <si>
    <t>LABARGE, CHRISTOPHER W</t>
  </si>
  <si>
    <t>Keith L Lilly</t>
  </si>
  <si>
    <t>Keith L Lilly, Special Assistant</t>
  </si>
  <si>
    <t>Keith L</t>
  </si>
  <si>
    <t>Lilly</t>
  </si>
  <si>
    <t>LILLY, KEITH L</t>
  </si>
  <si>
    <t>Kevin Russell</t>
  </si>
  <si>
    <t>Kevin Russell, Constituent Representative</t>
  </si>
  <si>
    <t xml:space="preserve">RUSSELL, KEVIN </t>
  </si>
  <si>
    <t>Paola Vasquez</t>
  </si>
  <si>
    <t>Paola Vasquez, Legislative Assistant</t>
  </si>
  <si>
    <t>Paola</t>
  </si>
  <si>
    <t xml:space="preserve">VASQUEZ, PAOLA </t>
  </si>
  <si>
    <t>Linda E Wood-Guy</t>
  </si>
  <si>
    <t>Linda E Wood-Guy, Scheduler/Community Liaison</t>
  </si>
  <si>
    <t>Linda E</t>
  </si>
  <si>
    <t>Wood-Guy</t>
  </si>
  <si>
    <t>WOOD-GUY, LINDA E</t>
  </si>
  <si>
    <t>Tony Avella</t>
  </si>
  <si>
    <t>ANTHONY P. AVELLA, JR.</t>
  </si>
  <si>
    <t>ANTHONY P</t>
  </si>
  <si>
    <t xml:space="preserve"> AVELLA</t>
  </si>
  <si>
    <t>SENATOR ANTHONY P. AVELLA, JR.</t>
  </si>
  <si>
    <t>BAYLEY, MATTHEW R</t>
  </si>
  <si>
    <t>BAYSIDE</t>
  </si>
  <si>
    <t>BERNSTEIN, SAMANTHA I</t>
  </si>
  <si>
    <t>BRITO, ARABELIS Y</t>
  </si>
  <si>
    <t>FREDIANI, JEFFREY A</t>
  </si>
  <si>
    <t>GOLDSTEIN, JAKE T</t>
  </si>
  <si>
    <t>HAMMER, FRANCESCA D</t>
  </si>
  <si>
    <t>LEMP, KERYN C</t>
  </si>
  <si>
    <t>PERRY, JONATHAN J</t>
  </si>
  <si>
    <t>PETERS, ROYSTON J</t>
  </si>
  <si>
    <t>QUINN, CONNER J</t>
  </si>
  <si>
    <t>SHEEHAN, REBECCA A</t>
  </si>
  <si>
    <t>CHIEF OF STAFF/COUNSEL</t>
  </si>
  <si>
    <t>WESSELLS, JACKSON P</t>
  </si>
  <si>
    <t>Andrew J Lanza</t>
  </si>
  <si>
    <t>ANDREW J. LANZA</t>
  </si>
  <si>
    <t>ANDREW J</t>
  </si>
  <si>
    <t xml:space="preserve"> LANZA</t>
  </si>
  <si>
    <t>SENATOR ANDREW J. LANZA</t>
  </si>
  <si>
    <t>ANDERSON, ERIC J</t>
  </si>
  <si>
    <t>COLLINI, JEANNE L</t>
  </si>
  <si>
    <t>DMYTROW, JUSTINE A</t>
  </si>
  <si>
    <t>FASANO, RAYMOND A</t>
  </si>
  <si>
    <t>FISCHETTI, BARBRA S</t>
  </si>
  <si>
    <t>MARSELLE, KIM L</t>
  </si>
  <si>
    <t>MATARAZZO, WILLIAM R</t>
  </si>
  <si>
    <t>PASQUALE, ALEXANDRA J</t>
  </si>
  <si>
    <t>PORZIO, RALPH J</t>
  </si>
  <si>
    <t>PROBST, NANCY L</t>
  </si>
  <si>
    <t>RAZZORE, ANDREW D</t>
  </si>
  <si>
    <t>REINHART, ANTHONY J</t>
  </si>
  <si>
    <t>SCHOEFFLER, CHRISTINE M</t>
  </si>
  <si>
    <t>TUROSKI SR, JOHN A</t>
  </si>
  <si>
    <t>WAGNER, GABRIELLA E</t>
  </si>
  <si>
    <t>YOST, GLENN A</t>
  </si>
  <si>
    <t>Andrea Stewart-Cousins</t>
  </si>
  <si>
    <t>ANDREA STEWART-COUSINS</t>
  </si>
  <si>
    <t>SENATOR ANDREA STEWART-COUSINS</t>
  </si>
  <si>
    <t xml:space="preserve">ATKINS, DIANE </t>
  </si>
  <si>
    <t>YONKERS</t>
  </si>
  <si>
    <t>BRANDON, SYMRA D</t>
  </si>
  <si>
    <t>DISTEL, RICHARD F</t>
  </si>
  <si>
    <t>CORRESPONDENCE ASSISTANT</t>
  </si>
  <si>
    <t>GARCIA, MARIA C</t>
  </si>
  <si>
    <t>GRELICK, SUSAN J</t>
  </si>
  <si>
    <t>JOHNSON, CHRISTOPHER A</t>
  </si>
  <si>
    <t>Cortne A Johnson, Administrative Assistant/ Sheduler</t>
  </si>
  <si>
    <t>JOHNSON, CORTNE A</t>
  </si>
  <si>
    <t>ADMINISTRATIVE ASSISTANT/ SHEDULER</t>
  </si>
  <si>
    <t>KROUN, PANYA J</t>
  </si>
  <si>
    <t>DIRECTOR OF COMMUNICATIONS/ DISTRICT</t>
  </si>
  <si>
    <t>MORRIS, JANIS M</t>
  </si>
  <si>
    <t>DIRECTOR OF CONSTITUENT SERVICES &amp; I</t>
  </si>
  <si>
    <t>NEWMAN, JARED S</t>
  </si>
  <si>
    <t>SCHULLERE, KAREN A</t>
  </si>
  <si>
    <t>TOMLIN, JOHN L</t>
  </si>
  <si>
    <t>SENATE TECHNOLOGY SERVICES</t>
  </si>
  <si>
    <t xml:space="preserve">BELL, JAMES </t>
  </si>
  <si>
    <t>DIRECTOR, SENATE TECHNOLOGY SERVICES</t>
  </si>
  <si>
    <t>BIERNACKI, JASON J</t>
  </si>
  <si>
    <t>MANAGER STS EDUC. AND SUPPORT</t>
  </si>
  <si>
    <t>BLAIR, RYAN T</t>
  </si>
  <si>
    <t>DIGITAL DIRECTOR</t>
  </si>
  <si>
    <t>BOMBARD, PAUL J</t>
  </si>
  <si>
    <t>TECHNICAL SUPPORT SUPERVISOR</t>
  </si>
  <si>
    <t>CLOUSE, MARY L</t>
  </si>
  <si>
    <t>MANAGER OF SECURITY &amp; DOCUMENTATION</t>
  </si>
  <si>
    <t>CUSHING, PATRICK K</t>
  </si>
  <si>
    <t>DAVI, BARBARA A</t>
  </si>
  <si>
    <t>SENIOR OFFICE SUPPORT REPRESENTATIVE</t>
  </si>
  <si>
    <t xml:space="preserve">DECRESCENZO, DEAN </t>
  </si>
  <si>
    <t>OSR/ REGIONAL SUPPORT SPECIALIST</t>
  </si>
  <si>
    <t>DEL TORTO, JOSEPH A</t>
  </si>
  <si>
    <t>NETWORK SUPPORT ANALYST</t>
  </si>
  <si>
    <t>ESPOSITO, AUDREY S</t>
  </si>
  <si>
    <t>TECHNICAL WRITER</t>
  </si>
  <si>
    <t>GARRISON, GARY A</t>
  </si>
  <si>
    <t>SUPERVISOR OF COMPUTER OPERATIONS</t>
  </si>
  <si>
    <t>GORDINIER, CHRISTINE M</t>
  </si>
  <si>
    <t>SUPERVISOR, APPLICATIONS PROGRAMMING</t>
  </si>
  <si>
    <t>GRIMALDI, ROSEANNA C</t>
  </si>
  <si>
    <t>OFFICE SUPPORT REPRESENTATIVE</t>
  </si>
  <si>
    <t>HEAPHY, ALISON G</t>
  </si>
  <si>
    <t>DRUPAL ARCHITECT</t>
  </si>
  <si>
    <t>HILL, DEAN L</t>
  </si>
  <si>
    <t>OPEN PROJECTS MANAGER</t>
  </si>
  <si>
    <t>KING, KIMBERLY S</t>
  </si>
  <si>
    <t>WEB SUPPORT SPECIALIST</t>
  </si>
  <si>
    <t>LAFALCE, JEAN M</t>
  </si>
  <si>
    <t>SENIOR COMPUTER OPERATOR</t>
  </si>
  <si>
    <t>MARKS, DEBRA L</t>
  </si>
  <si>
    <t>SECURITY COORDINATOR</t>
  </si>
  <si>
    <t>MINIOTIS, MICHAEL A</t>
  </si>
  <si>
    <t xml:space="preserve">MOODY, WILLIAM </t>
  </si>
  <si>
    <t>SENIOR NETWORK ENGINEER</t>
  </si>
  <si>
    <t>MOORE, MARTIN E</t>
  </si>
  <si>
    <t>ASSISTANT TECHNICAL SUPPORT SUPV.</t>
  </si>
  <si>
    <t>PETERSON, MARIA T</t>
  </si>
  <si>
    <t>REED, ROBERT K</t>
  </si>
  <si>
    <t>SUPV SYSTEMS PROGRAMMING</t>
  </si>
  <si>
    <t>SAINTIL, FANES K</t>
  </si>
  <si>
    <t>SESTITO, JOANNE L</t>
  </si>
  <si>
    <t xml:space="preserve">SIERZEGA, KIMBERLY </t>
  </si>
  <si>
    <t>SUPERVISOR OF TRAINING</t>
  </si>
  <si>
    <t>VIOLA, JENNIFER A</t>
  </si>
  <si>
    <t>WALSH, SCOTT J</t>
  </si>
  <si>
    <t>WILSON, KAITLIN C</t>
  </si>
  <si>
    <t>OSR/ TRAINER II</t>
  </si>
  <si>
    <t>SENATE STUDENT PROGRAMS OFFICE</t>
  </si>
  <si>
    <t>BURKE, KIMBERLY A</t>
  </si>
  <si>
    <t>CONFIDENTIAL ASSISTANT</t>
  </si>
  <si>
    <t>PARRELLA, NICHOLAS J</t>
  </si>
  <si>
    <t>DIRECTOR OF STUDENT PROGRAMS</t>
  </si>
  <si>
    <t>SENATE SERVICES</t>
  </si>
  <si>
    <t xml:space="preserve">DONATO JR, RENATO </t>
  </si>
  <si>
    <t>DEPUTY DIRECTOR</t>
  </si>
  <si>
    <t>GAMBACORTA, BRIAN M</t>
  </si>
  <si>
    <t>OPERATIONS COORDINATOR</t>
  </si>
  <si>
    <t>HUNT, ANNA M</t>
  </si>
  <si>
    <t>ADMINISTRATIVE COORDINATOR</t>
  </si>
  <si>
    <t>MCAULIFFE, MAUREEN E</t>
  </si>
  <si>
    <t>WRITER</t>
  </si>
  <si>
    <t>PATNAUDE, KAYLA L</t>
  </si>
  <si>
    <t>ROSSMAN, KIMBERLY L</t>
  </si>
  <si>
    <t>EDITING &amp; PROOFING MANAGER</t>
  </si>
  <si>
    <t>SILVA, JULI D</t>
  </si>
  <si>
    <t>TUROSKI JR, RICHARD F</t>
  </si>
  <si>
    <t>DIRECTOR OF SENATE SERVICES</t>
  </si>
  <si>
    <t>Senate Sergeant-At-Arms, Central Staff Office, Senate</t>
  </si>
  <si>
    <t>SENATE SERGEANT-AT-ARMS</t>
  </si>
  <si>
    <t>ADAMS, DAVID V</t>
  </si>
  <si>
    <t>SESSION SERGEANT-AT-ARMS</t>
  </si>
  <si>
    <t>ANTONOVICH, PAUL C</t>
  </si>
  <si>
    <t>BREEN, KEVIN P</t>
  </si>
  <si>
    <t>DAVIS, WILLIAM E</t>
  </si>
  <si>
    <t>FRANZE, MICHAEL D</t>
  </si>
  <si>
    <t>GORMAN, WILLIAM F</t>
  </si>
  <si>
    <t>HELLER, MICHAEL F</t>
  </si>
  <si>
    <t>DEPUTY SERGEANT-AT-ARMS</t>
  </si>
  <si>
    <t xml:space="preserve">HOLLAND, JEROME </t>
  </si>
  <si>
    <t>KATSUR, ANTHONY D</t>
  </si>
  <si>
    <t xml:space="preserve">KOWALEWSKI JR, JOSEPH </t>
  </si>
  <si>
    <t>MAHAR, KEVIN W</t>
  </si>
  <si>
    <t>MARTIN, WILLIAM C</t>
  </si>
  <si>
    <t>ASSISTANT SERGEANT-AT-ARMS</t>
  </si>
  <si>
    <t>MCHUGH, PHILIP J</t>
  </si>
  <si>
    <t>MURPHY, JAMES W</t>
  </si>
  <si>
    <t>REGAN, THOMAS J</t>
  </si>
  <si>
    <t>REIMER, HENRY G</t>
  </si>
  <si>
    <t>ROSENCRANS, JAMES F</t>
  </si>
  <si>
    <t>SLAGEN, STEPHEN F</t>
  </si>
  <si>
    <t>SERGEANT-AT-ARMS</t>
  </si>
  <si>
    <t>SUNDSTROM, JOHN K</t>
  </si>
  <si>
    <t>SENATE PERSONNEL OFFICE</t>
  </si>
  <si>
    <t>ARDMAN, BARBARA J</t>
  </si>
  <si>
    <t>EMPLOYEE BENEFITS ASSISTANT</t>
  </si>
  <si>
    <t>CAVALLO, GIULIO A</t>
  </si>
  <si>
    <t>SPECIAL HEALTH ADVISOR</t>
  </si>
  <si>
    <t>DALY, MARY E</t>
  </si>
  <si>
    <t>EMPLOYMENT PROCESSING ASSOCIATE</t>
  </si>
  <si>
    <t>DEBLASIO, ASHLEY L</t>
  </si>
  <si>
    <t>TIME &amp; ATTENDANCE LIAISON</t>
  </si>
  <si>
    <t>HARRINGTON, DAWN L</t>
  </si>
  <si>
    <t>PERSONNEL OFFICER</t>
  </si>
  <si>
    <t>KARLQUIST, DAMITA C</t>
  </si>
  <si>
    <t>SENIOR EMPLOYMENT PROCESSING ASSOCIA</t>
  </si>
  <si>
    <t>KELLY, SUZANNE E</t>
  </si>
  <si>
    <t>KIPPEN, JASON A</t>
  </si>
  <si>
    <t>RECRUITMENT AND TRAINING COORDINATOR</t>
  </si>
  <si>
    <t xml:space="preserve">LAROSE, MARY PAT </t>
  </si>
  <si>
    <t>BENEFITS SUPERVISOR/LIAISON</t>
  </si>
  <si>
    <t>LEHAN, KAREN L</t>
  </si>
  <si>
    <t>BENEFITS ASSISTANT SUPERVISOR</t>
  </si>
  <si>
    <t>MAYER, DONNA L</t>
  </si>
  <si>
    <t>MCGINLEY, MARY A</t>
  </si>
  <si>
    <t>ADMINISTRATIVE CLERK</t>
  </si>
  <si>
    <t xml:space="preserve">SCHMIDT, DONNA </t>
  </si>
  <si>
    <t>ASSISTANT PERSONNEL OFFICER</t>
  </si>
  <si>
    <t>SMITH, EILEEN T</t>
  </si>
  <si>
    <t>SUPERVISOR, TIME &amp; ATTENDANCE</t>
  </si>
  <si>
    <t>TALHAM, AMANDA K</t>
  </si>
  <si>
    <t>Senate M&amp;O/Telephone Operators, Central Staff Office, Senate</t>
  </si>
  <si>
    <t>SENATE M&amp;O/TELEPHONE OPERATORS</t>
  </si>
  <si>
    <t>FERGUSON, MELISSA M</t>
  </si>
  <si>
    <t>ASSISTANT SUPERVISOR</t>
  </si>
  <si>
    <t>NEISEN, NICOLE M</t>
  </si>
  <si>
    <t>TELEPHONE OPERATOR</t>
  </si>
  <si>
    <t>YAVONDITTE, SHARON F</t>
  </si>
  <si>
    <t>SUPERVISOR TELEPHONE OPERATORS</t>
  </si>
  <si>
    <t>Senate M&amp;O/Supply, Central Staff Office, Senate</t>
  </si>
  <si>
    <t>SENATE M&amp;O/SUPPLY</t>
  </si>
  <si>
    <t>BANKS, NIGEL D</t>
  </si>
  <si>
    <t>SUPPLY CLERK</t>
  </si>
  <si>
    <t>LARKIN, THOMAS J</t>
  </si>
  <si>
    <t>DEPUTY SUPPLY CHIEF</t>
  </si>
  <si>
    <t>MALOY, JOSEPH A</t>
  </si>
  <si>
    <t>CHIEF SENATE SUPPLY</t>
  </si>
  <si>
    <t>MEAD, LAWRENCE W</t>
  </si>
  <si>
    <t>Senate M&amp;O/Shop, Central Staff Office, Senate</t>
  </si>
  <si>
    <t>SENATE M&amp;O/SHOP</t>
  </si>
  <si>
    <t>BRENNAN, SCOTT J</t>
  </si>
  <si>
    <t>CARPENTER II</t>
  </si>
  <si>
    <t xml:space="preserve">PIACENTE, J THOMAS </t>
  </si>
  <si>
    <t>SENICH, SAMUEL S</t>
  </si>
  <si>
    <t>SHOP SUPERVISOR</t>
  </si>
  <si>
    <t>Senate M&amp;O/Receiving, Central Staff Office, Senate</t>
  </si>
  <si>
    <t>SENATE M&amp;O/RECEIVING</t>
  </si>
  <si>
    <t>BOONE, JEFFREY B</t>
  </si>
  <si>
    <t>CHIEF OF RECEIVING</t>
  </si>
  <si>
    <t>Senate M&amp;O/Purchasing, Central Staff Office, Senate</t>
  </si>
  <si>
    <t>SENATE M&amp;O/PURCHASING</t>
  </si>
  <si>
    <t>COLWELL, TIFFANY A</t>
  </si>
  <si>
    <t>PURCHASING CLERK</t>
  </si>
  <si>
    <t>CRESCENZI, NICOLE R</t>
  </si>
  <si>
    <t>PURCHASING AGENT</t>
  </si>
  <si>
    <t>DESANTIS, MICHAEL S</t>
  </si>
  <si>
    <t>MCGUIRE, MATTHEW W</t>
  </si>
  <si>
    <t>STEVENS, MEGHAN K</t>
  </si>
  <si>
    <t>ZIEBER, HARRY L</t>
  </si>
  <si>
    <t>PROCUREMENT OFFICER</t>
  </si>
  <si>
    <t>Senate M&amp;O/Post Office, Central Staff Office, Senate</t>
  </si>
  <si>
    <t>SENATE M&amp;O/POST OFFICE</t>
  </si>
  <si>
    <t>ALDRICH, MARK C</t>
  </si>
  <si>
    <t>POSTAL CLERK</t>
  </si>
  <si>
    <t>CASSIDY, DANIEL T</t>
  </si>
  <si>
    <t>CREED, JAMES C</t>
  </si>
  <si>
    <t>ASSISTANT POSTMASTER</t>
  </si>
  <si>
    <t>FAGAN, MARK T</t>
  </si>
  <si>
    <t>SHEPARD JR, THOMAS A</t>
  </si>
  <si>
    <t>POSTMASTER</t>
  </si>
  <si>
    <t>Senate M&amp;O/Maintenance, Central Staff Office, Senate</t>
  </si>
  <si>
    <t>SENATE M&amp;O/MAINTENANCE</t>
  </si>
  <si>
    <t>DICKERSHAID, JEFFREY W</t>
  </si>
  <si>
    <t>MAINTENANCE WORKER</t>
  </si>
  <si>
    <t>HESS, RAYMOND J</t>
  </si>
  <si>
    <t>LOCKWOOD, DAVID A</t>
  </si>
  <si>
    <t>MAINTENANCE SUPERVISOR</t>
  </si>
  <si>
    <t>MARTINEZ, ROBERT A</t>
  </si>
  <si>
    <t>PITTS, JEREMY T</t>
  </si>
  <si>
    <t>POZNANSKI, BOGUMIL C</t>
  </si>
  <si>
    <t xml:space="preserve">PRATT, DONALD </t>
  </si>
  <si>
    <t>SPECKHARDT, HAYDEN M</t>
  </si>
  <si>
    <t>STALLMER, TIMOTHY J</t>
  </si>
  <si>
    <t>ASSISTANT SUPERVISOR OF MAINTENANCE</t>
  </si>
  <si>
    <t>WHITBECK, THOMAS J</t>
  </si>
  <si>
    <t>Senate M&amp;O/Inv &amp; Records Management, Central Staff Office, Senate</t>
  </si>
  <si>
    <t>SENATE M&amp;O/INV &amp; RECORDS MANAGEMENT</t>
  </si>
  <si>
    <t>BREITHAUPT, MATTHEW B</t>
  </si>
  <si>
    <t>MICROFILM CLERK</t>
  </si>
  <si>
    <t>MOORE, DONALD R</t>
  </si>
  <si>
    <t>SUPERVISOR FOR MICROFILM &amp; INVENTORY</t>
  </si>
  <si>
    <t>Senate M&amp;O/Housekeeping, Central Staff Office, Senate</t>
  </si>
  <si>
    <t>SENATE M&amp;O/HOUSEKEEPING</t>
  </si>
  <si>
    <t>KANNES, DEBORAH L</t>
  </si>
  <si>
    <t>HOUSEKEEPER</t>
  </si>
  <si>
    <t>KURDT, ANTONIETTA E</t>
  </si>
  <si>
    <t>PAOLUCCI, MARY A</t>
  </si>
  <si>
    <t>SUPERVISOR OF HOUSEKEEPING</t>
  </si>
  <si>
    <t>PIETKIEWICZ, IWONA J</t>
  </si>
  <si>
    <t>POPOWCZAK, GRACE U</t>
  </si>
  <si>
    <t xml:space="preserve">SYNOWIEC, MARIA </t>
  </si>
  <si>
    <t>Senate M&amp;O/Furnishings Control, Central Staff Office, Senate</t>
  </si>
  <si>
    <t>SENATE M&amp;O/FURNISHINGS CONTROL</t>
  </si>
  <si>
    <t>ESPOSITO, ROBERT J</t>
  </si>
  <si>
    <t>CHIEF FURNISHINGS</t>
  </si>
  <si>
    <t>Senate M&amp;O/Do Coordinator, Central Staff Office, Senate</t>
  </si>
  <si>
    <t>SENATE M&amp;O/DO COORDINATOR</t>
  </si>
  <si>
    <t>BERESFORD, BRIAN R</t>
  </si>
  <si>
    <t>DOWNSTATE OPERATIONS COORDINATOR</t>
  </si>
  <si>
    <t>REICHELT, CAROLYN A</t>
  </si>
  <si>
    <t>SCHWARTZ, FRANCI D</t>
  </si>
  <si>
    <t>STARR, TRACY L</t>
  </si>
  <si>
    <t>VAZQUEZ, DHYALMA N</t>
  </si>
  <si>
    <t>VENDOR RESPONSIBILITY EXAMINER/ANALY</t>
  </si>
  <si>
    <t>Senate M&amp;O/Director'S Office, Central Staff Office, Senate</t>
  </si>
  <si>
    <t>SENATE M&amp;O/DIRECTOR'S OFFICE</t>
  </si>
  <si>
    <t>BEACH, WILLIAM J</t>
  </si>
  <si>
    <t>DIRECTOR OF MAINTENANCE &amp; OPERATIONS</t>
  </si>
  <si>
    <t>CARNEY, KELLI A</t>
  </si>
  <si>
    <t>FLAHERTY, CASEY E</t>
  </si>
  <si>
    <t>MCKEARIN IV, FRANCIS J</t>
  </si>
  <si>
    <t>DEPUTY DIR. OF MAINT &amp; OPERATIONS</t>
  </si>
  <si>
    <t>PAIGO, MARLITA A</t>
  </si>
  <si>
    <t>SENATE FISCAL OFFICE</t>
  </si>
  <si>
    <t>NATOLI, DAVID J</t>
  </si>
  <si>
    <t>CHIEF FISCAL OFFICER</t>
  </si>
  <si>
    <t>Senate Finance Committee/Minority, Central Staff Office, Senate</t>
  </si>
  <si>
    <t>SENATE FINANCE COMMITTEE/MINORITY</t>
  </si>
  <si>
    <t>ALEXANDER, PAUL A</t>
  </si>
  <si>
    <t>PRINCIPAL BUDGET / PROGRAM ANALYST</t>
  </si>
  <si>
    <t>COOPER, TERIA M</t>
  </si>
  <si>
    <t>PRINCIPAL ANALYST</t>
  </si>
  <si>
    <t>DONALDSON, JACQUELINE Y</t>
  </si>
  <si>
    <t xml:space="preserve">EHRLICH, A JOSHUA </t>
  </si>
  <si>
    <t>GALLAGHER, MARILYN M</t>
  </si>
  <si>
    <t>HALTER, CHERYL B</t>
  </si>
  <si>
    <t>SR. BUDGET / PROGRAM ANALYST</t>
  </si>
  <si>
    <t>KNIGHT, CELESTE R</t>
  </si>
  <si>
    <t>SR. CONFIDENTIAL EXECUTIVE ASSISTANT</t>
  </si>
  <si>
    <t>KORN, JOSHUA E</t>
  </si>
  <si>
    <t>ASSOCIATE ANALYST</t>
  </si>
  <si>
    <t>LACCETTI, MICHAEL J</t>
  </si>
  <si>
    <t>DIRECTOR OF FISCAL STUDIES</t>
  </si>
  <si>
    <t>POSTIGLIONE, ANDREW J</t>
  </si>
  <si>
    <t>DEPUTY FINANCE DIRECTOR</t>
  </si>
  <si>
    <t>ROBBINS, ANDREA J</t>
  </si>
  <si>
    <t>ANALYST</t>
  </si>
  <si>
    <t xml:space="preserve">TRAORE, IBRAHIM </t>
  </si>
  <si>
    <t>WILKINSON, CHANTELLE E</t>
  </si>
  <si>
    <t>BUDGET ANALYST</t>
  </si>
  <si>
    <t>Senate Finance Committee/Majority, Central Staff Office, Senate</t>
  </si>
  <si>
    <t>SENATE FINANCE COMMITTEE/MAJORITY</t>
  </si>
  <si>
    <t>BIGGANE, ELLEN A</t>
  </si>
  <si>
    <t>BOYLE, BRENDAN J</t>
  </si>
  <si>
    <t>BRADLEY, ALLISON L</t>
  </si>
  <si>
    <t>BRUNO, LISA A</t>
  </si>
  <si>
    <t>CARPINELLO, SHARON E</t>
  </si>
  <si>
    <t>CLARK, JASON P</t>
  </si>
  <si>
    <t>IT OPERATIONS COORDINATOR</t>
  </si>
  <si>
    <t>DEGIRONIMO, JEFFREY T</t>
  </si>
  <si>
    <t>DIVITO, JOHN J</t>
  </si>
  <si>
    <t>SENIOR ANALYST</t>
  </si>
  <si>
    <t>DRAO, PETER C</t>
  </si>
  <si>
    <t>DIRECTOR OF BUDGET STUDIES</t>
  </si>
  <si>
    <t>EAGAN, JAMES W</t>
  </si>
  <si>
    <t>EDDY, BENJAMIN R</t>
  </si>
  <si>
    <t>FOGARTY, JOANNE E</t>
  </si>
  <si>
    <t>FOLAND, PETER D</t>
  </si>
  <si>
    <t>FOSCO, NICOLE C</t>
  </si>
  <si>
    <t>GANNON, KEVIN T</t>
  </si>
  <si>
    <t>LEGISLATIVE BUDGET ANALYST</t>
  </si>
  <si>
    <t>GORONSKY, JENNIFER E</t>
  </si>
  <si>
    <t>HAVEL, THOMAS P</t>
  </si>
  <si>
    <t>DEPUTY SECRETARY</t>
  </si>
  <si>
    <t>LAUSTRUP, NANCY E</t>
  </si>
  <si>
    <t>LOGIUDICE, MARIA A</t>
  </si>
  <si>
    <t>MANAG DIR OF BUDGET &amp; FISCAL STDIES</t>
  </si>
  <si>
    <t>MANULI JR, PHILIP T</t>
  </si>
  <si>
    <t>MELENDEZ, LAUREN L</t>
  </si>
  <si>
    <t>NACHBAR, MARK S</t>
  </si>
  <si>
    <t>REILLY, JANET L</t>
  </si>
  <si>
    <t>RESSLER, KEVIN J</t>
  </si>
  <si>
    <t>CLERK</t>
  </si>
  <si>
    <t>RODWAY, STEVEN A</t>
  </si>
  <si>
    <t>SHAW, ANN M</t>
  </si>
  <si>
    <t>LEGISLATIVE INITATIVE COORDINATOR</t>
  </si>
  <si>
    <t>SMEATON, KAREN J</t>
  </si>
  <si>
    <t>SENIOR BUDGET ANALYST</t>
  </si>
  <si>
    <t>THOMAN, DAVE L</t>
  </si>
  <si>
    <t>VAAS, CHARLES F</t>
  </si>
  <si>
    <t>WETHERBEE, JEFFREY E</t>
  </si>
  <si>
    <t>FISCAL POLICY ANALYST</t>
  </si>
  <si>
    <t>SEN STUDENT PROGRAM OFF/SESS ASST</t>
  </si>
  <si>
    <t>ALFORD, JULIA N</t>
  </si>
  <si>
    <t>SENATE SESSION ASSISTANT</t>
  </si>
  <si>
    <t>AUSTIN, JOSHUA D</t>
  </si>
  <si>
    <t>BOHN, HARRISON J</t>
  </si>
  <si>
    <t>BRUCE, OSCAR D</t>
  </si>
  <si>
    <t xml:space="preserve">BYERS, TARA </t>
  </si>
  <si>
    <t>DERRICK, TRUMAN N</t>
  </si>
  <si>
    <t xml:space="preserve">DUCLOSEL, THARA </t>
  </si>
  <si>
    <t>EHLERS, LAUREN A</t>
  </si>
  <si>
    <t>FENTON, CASEY D</t>
  </si>
  <si>
    <t>FINN, NICOLE M</t>
  </si>
  <si>
    <t>FRANCIS, QUAMID A</t>
  </si>
  <si>
    <t>GAGLIARDI, PAUL A</t>
  </si>
  <si>
    <t>GONZALEZ, YESLEANY C</t>
  </si>
  <si>
    <t>GOODNOUGH, GREG M</t>
  </si>
  <si>
    <t>JUNG, FIONA J</t>
  </si>
  <si>
    <t>KAELIN, THOMAS J</t>
  </si>
  <si>
    <t>KIERNAN, PETER J</t>
  </si>
  <si>
    <t>KNUDTSEN, MORGAN R</t>
  </si>
  <si>
    <t>LOSITO, LOGAN J</t>
  </si>
  <si>
    <t xml:space="preserve">MAKOGON, ANNA </t>
  </si>
  <si>
    <t>MARVELL, CASEY J</t>
  </si>
  <si>
    <t>MERROW, HANNAH L</t>
  </si>
  <si>
    <t>MORIN, BREANNA L</t>
  </si>
  <si>
    <t>MYERS, ANNA R</t>
  </si>
  <si>
    <t>RICE JR, DERRICK C</t>
  </si>
  <si>
    <t>TAPIA, KARLIN E</t>
  </si>
  <si>
    <t>VENTURELLI, AMBER N</t>
  </si>
  <si>
    <t>VILLALOBOS, ERIK G</t>
  </si>
  <si>
    <t>WAITKINS, NADINE C</t>
  </si>
  <si>
    <t>WATTS JR, MICHAEL E</t>
  </si>
  <si>
    <t>Sen Student Program Off/Fellows, Central Staff Office, Senate</t>
  </si>
  <si>
    <t>SEN STUDENT PROGRAM OFF/FELLOWS</t>
  </si>
  <si>
    <t>DALEY, JOHN S</t>
  </si>
  <si>
    <t>SENATE FELLOW</t>
  </si>
  <si>
    <t>DEAN, ABIGAIL A</t>
  </si>
  <si>
    <t>DIPASQUALE, ANDREW J</t>
  </si>
  <si>
    <t>DOW III, JOHN H</t>
  </si>
  <si>
    <t>HAILE, PEATROS T</t>
  </si>
  <si>
    <t>HALL, DEJON J</t>
  </si>
  <si>
    <t xml:space="preserve">MCINTOSH GREEN, NAYEMAI-ISIS </t>
  </si>
  <si>
    <t>MURPHY, CONNOR F</t>
  </si>
  <si>
    <t>MURPHY, KEVIN G</t>
  </si>
  <si>
    <t>PELLERIN, JARED J</t>
  </si>
  <si>
    <t>SANTIAGO, JAVIER A</t>
  </si>
  <si>
    <t>SAUER, JILLIAN R</t>
  </si>
  <si>
    <t>STEPHENSON, CASANDRA A</t>
  </si>
  <si>
    <t>Mark E Swarts, Senate Fellow</t>
  </si>
  <si>
    <t>SWARTS, MARK E</t>
  </si>
  <si>
    <t>Secretary Of The Senate'S Office, Central Staff Office, Senate</t>
  </si>
  <si>
    <t>SECRETARY OF THE SENATE'S OFFICE</t>
  </si>
  <si>
    <t>BYRON-SCHNEIDER, DIANNE L</t>
  </si>
  <si>
    <t>CROTTY, PATRICIA A</t>
  </si>
  <si>
    <t>GRENCI, MARIA E</t>
  </si>
  <si>
    <t>KING, KIMBERLEY R</t>
  </si>
  <si>
    <t>KING, LESLIE E</t>
  </si>
  <si>
    <t>MCMAHON, SUSAN K</t>
  </si>
  <si>
    <t>OSTRANDER, MICHAEL S</t>
  </si>
  <si>
    <t>SPECIAL ASSNT TO SECY OF THE SENATE</t>
  </si>
  <si>
    <t>REISINGER, CAROLYN M</t>
  </si>
  <si>
    <t>REQUATE, JO ANN V</t>
  </si>
  <si>
    <t>RYAN, SUSAN M</t>
  </si>
  <si>
    <t>SENIOR EXECUTIVE ASSISTANT</t>
  </si>
  <si>
    <t>SACK, MARY E</t>
  </si>
  <si>
    <t>DEPUTY EXECUTIVE ASSISTANT</t>
  </si>
  <si>
    <t>SEC OF THE SENATE/TEMP ASSIGNMENT</t>
  </si>
  <si>
    <t>FIORE, JACQUELINE M</t>
  </si>
  <si>
    <t>HART, JENNY L</t>
  </si>
  <si>
    <t>KASOW, JILLIAN D</t>
  </si>
  <si>
    <t>DIRECTOR</t>
  </si>
  <si>
    <t>PASTORE, DAWN M</t>
  </si>
  <si>
    <t>MINORITY OFFICE OF COMMUNICATIONS</t>
  </si>
  <si>
    <t>GINSBURG, GARY K</t>
  </si>
  <si>
    <t>DEPUTY COMMUNICATIONS DIRECTOR</t>
  </si>
  <si>
    <t>GOODKIN, LEONARD I</t>
  </si>
  <si>
    <t>PRESS OFFICER</t>
  </si>
  <si>
    <t>HEPPNER, JONATHAN R</t>
  </si>
  <si>
    <t>PARSONS, GEORGINA R</t>
  </si>
  <si>
    <t>Minority Leader'S Senior Staff, Central Staff Office, Senate</t>
  </si>
  <si>
    <t>MINORITY LEADER'S SENIOR STAFF</t>
  </si>
  <si>
    <t>BALLANTYNE, SUZY S</t>
  </si>
  <si>
    <t xml:space="preserve">GLAZER, MARY KATE </t>
  </si>
  <si>
    <t>DIRECTOR DEMOCRATIC CONF. ADMIN.</t>
  </si>
  <si>
    <t>MUNIZ, FELIX O</t>
  </si>
  <si>
    <t>FINANCE DIRECTOR</t>
  </si>
  <si>
    <t>MURPHY, MICHAEL T</t>
  </si>
  <si>
    <t>COMMUNICATIONS DIRECTOR/SENIOR POLIC</t>
  </si>
  <si>
    <t>PAULINO, ALEJANDRA N</t>
  </si>
  <si>
    <t>SECRETARY TO DEMOCRATIC CONFERENCE</t>
  </si>
  <si>
    <t>SMITH, SHONTELL M</t>
  </si>
  <si>
    <t>DIR CNSL PROG &amp; SENATE FINCE MINRTY</t>
  </si>
  <si>
    <t>TOBIAS, LOUIE J</t>
  </si>
  <si>
    <t>FINANCE DIRECTOR TO THE DEMOCRATIC C</t>
  </si>
  <si>
    <t>WATSON, JAMES H</t>
  </si>
  <si>
    <t>Minority Counsel/Program, Central Staff Office, Senate</t>
  </si>
  <si>
    <t>MINORITY COUNSEL/PROGRAM</t>
  </si>
  <si>
    <t>ABRAHAM, PRINCY A</t>
  </si>
  <si>
    <t>ASSOCIATE COUNSEL</t>
  </si>
  <si>
    <t>FRAZIER, TAMARA S</t>
  </si>
  <si>
    <t>GIROUARD, DIANE J</t>
  </si>
  <si>
    <t>HIGGINS, CHRISTOPHER T</t>
  </si>
  <si>
    <t>DEPUTY COUNSEL</t>
  </si>
  <si>
    <t>KATZ, ERIC J</t>
  </si>
  <si>
    <t>LANDY, CELIFA A</t>
  </si>
  <si>
    <t>LEINUNG, DANIEL M</t>
  </si>
  <si>
    <t>POWELL, DOROTHY F</t>
  </si>
  <si>
    <t>RABINOW, LAURA E</t>
  </si>
  <si>
    <t>RANELLONE, DANIEL R</t>
  </si>
  <si>
    <t>RANGEL, ERICA N</t>
  </si>
  <si>
    <t>FLOOR COUNSEL</t>
  </si>
  <si>
    <t>SCHMIDT, JOANNA L</t>
  </si>
  <si>
    <t>CONFIDENTIAL EXECUTIVE ASSISTANT</t>
  </si>
  <si>
    <t>SENA, KENDRA D</t>
  </si>
  <si>
    <t>SOBER, JENNIFER G</t>
  </si>
  <si>
    <t>ST. JOHN, KEITH C</t>
  </si>
  <si>
    <t>MINORITY CONF SERV &amp; EXT RELATIONS</t>
  </si>
  <si>
    <t>BRANDON, ROBERT J</t>
  </si>
  <si>
    <t>CERRONI JR, JAMES J</t>
  </si>
  <si>
    <t>EXTERNAL RELATIONS ASSOCIATE</t>
  </si>
  <si>
    <t>CLEMENCY, KEVIN W</t>
  </si>
  <si>
    <t>CONROY, CHRISTOPHER M</t>
  </si>
  <si>
    <t xml:space="preserve">DEMBITZER, DAVID JONATHAN </t>
  </si>
  <si>
    <t>ELMASRI, ALEXANDER S</t>
  </si>
  <si>
    <t>SENIOR ASSOCIATE</t>
  </si>
  <si>
    <t xml:space="preserve">JONES-SULLIVAN, TANYA </t>
  </si>
  <si>
    <t>KELLY, BRIAN D</t>
  </si>
  <si>
    <t>LERCH, MATTHEW R</t>
  </si>
  <si>
    <t>EXTERNAL RELATIONS DIRECTOR</t>
  </si>
  <si>
    <t>LEWIS, ALEC D</t>
  </si>
  <si>
    <t>MANNO, LAURA J</t>
  </si>
  <si>
    <t>MILLINGTON JR, DONALD J</t>
  </si>
  <si>
    <t>DEPUTY DIRECTOR, DEMOCRATIC CONFEREN</t>
  </si>
  <si>
    <t xml:space="preserve">NG, VERONICA </t>
  </si>
  <si>
    <t>OMESTE, JOAN A</t>
  </si>
  <si>
    <t>PIERCE, TRACEY D</t>
  </si>
  <si>
    <t>DIR. OF DEMOCRATIC CONF SRVCS</t>
  </si>
  <si>
    <t xml:space="preserve">REILLY, MARIANNE </t>
  </si>
  <si>
    <t>COMMUNICATIONS SPECIALIST</t>
  </si>
  <si>
    <t>STOLL, WILLIAM A</t>
  </si>
  <si>
    <t>MINORITY ADMINISTRATION</t>
  </si>
  <si>
    <t>ASCHER, MARTIN F</t>
  </si>
  <si>
    <t xml:space="preserve">CARO, JULIA </t>
  </si>
  <si>
    <t>CRUZ, IRIS D</t>
  </si>
  <si>
    <t xml:space="preserve">ELLIS, LAUREN POPPER </t>
  </si>
  <si>
    <t>PUBLIC POLICY DIRECTOR</t>
  </si>
  <si>
    <t>Nayram S Gasu, Policy &amp; Research Assistant</t>
  </si>
  <si>
    <t>GASU, NAYRAM S</t>
  </si>
  <si>
    <t>POLICY &amp; RESEARCH ASSISTANT</t>
  </si>
  <si>
    <t>HELMS, WANDA E</t>
  </si>
  <si>
    <t>HOFFMAN, CORI P</t>
  </si>
  <si>
    <t>LUMPKIN, ARTHUR L</t>
  </si>
  <si>
    <t>MACDUFF, AUDRIE A</t>
  </si>
  <si>
    <t>MILNE, MARGARET A</t>
  </si>
  <si>
    <t>SR. CONFIDENTIAL EXEC. ASSISTANT</t>
  </si>
  <si>
    <t>MISA, JONALIZA D</t>
  </si>
  <si>
    <t>SAUNDERS, KERRY L</t>
  </si>
  <si>
    <t>SHERMAN, LLOYD W</t>
  </si>
  <si>
    <t>MEDIA SERVICES</t>
  </si>
  <si>
    <t>ANDREWS, NANCY L</t>
  </si>
  <si>
    <t xml:space="preserve">BISSAILLON, TANYA </t>
  </si>
  <si>
    <t>CARTER, MATTHEW H</t>
  </si>
  <si>
    <t>SENIOR PRODUCTION TECHNICIAN</t>
  </si>
  <si>
    <t>DUDLEY, PETER J</t>
  </si>
  <si>
    <t>DUNCAN, ERIN E</t>
  </si>
  <si>
    <t>EMERSON, MARK L</t>
  </si>
  <si>
    <t>HANSEN, MARK E</t>
  </si>
  <si>
    <t>DIRECTOR MEDIA SERVICES</t>
  </si>
  <si>
    <t>HOUGH, ERIC J</t>
  </si>
  <si>
    <t>HURTT, PETER F</t>
  </si>
  <si>
    <t>CHIEF ELECTRONICS ENGINEER</t>
  </si>
  <si>
    <t>KAHIL, THOMAS J</t>
  </si>
  <si>
    <t>KOEHLER, JOYCE E</t>
  </si>
  <si>
    <t>LILKENDEY, JULIA G</t>
  </si>
  <si>
    <t>NAUMOVITZ, ADAM C</t>
  </si>
  <si>
    <t>PRIMERO, CHRISTINA A</t>
  </si>
  <si>
    <t>SHIELDS, CHRIS R</t>
  </si>
  <si>
    <t>SOTTILE, JAMES F</t>
  </si>
  <si>
    <t>STYK, BRIAN A</t>
  </si>
  <si>
    <t>ASSISTANT PRODUCTION TECHNICIAN</t>
  </si>
  <si>
    <t>MAJORITY POLICY DEVELOPMENT</t>
  </si>
  <si>
    <t>BARINGER, MALLORY R</t>
  </si>
  <si>
    <t>MCCREADY, KELLY A</t>
  </si>
  <si>
    <t>EXECUTIVE DR. OF POLICY DEVELOPMENT</t>
  </si>
  <si>
    <t>RUSH, CHRISTINE M</t>
  </si>
  <si>
    <t>DEPUTY DIRECTOR OF POLICY DEVELOPMEN</t>
  </si>
  <si>
    <t>SILVERSTEIN, CHARLES P</t>
  </si>
  <si>
    <t>DIRECTOR OF RESEARCH AND PROGRAM</t>
  </si>
  <si>
    <t>MAJORITY OPERATIONS OFFICE</t>
  </si>
  <si>
    <t>AGUI, MARI S</t>
  </si>
  <si>
    <t>EXECUTIVE ASSISTANT/EVENT COORDINATO</t>
  </si>
  <si>
    <t>ALLEVA, MICHAEL S</t>
  </si>
  <si>
    <t>ARMONY, BEATRICE L</t>
  </si>
  <si>
    <t>BELLANDO, RICHARD S</t>
  </si>
  <si>
    <t>FARMINGDALE</t>
  </si>
  <si>
    <t>CUSHING, MICHAEL S</t>
  </si>
  <si>
    <t>EVANS, JOHN D</t>
  </si>
  <si>
    <t xml:space="preserve">FITZGERALD, MEAGAN </t>
  </si>
  <si>
    <t>OPERATION MANAGER</t>
  </si>
  <si>
    <t>GARCIA-OLIVA, JOSE M</t>
  </si>
  <si>
    <t>GEED, CHRISTINE A</t>
  </si>
  <si>
    <t>HOLZER, AMANDA E</t>
  </si>
  <si>
    <t>Michael L Johnson</t>
  </si>
  <si>
    <t>Michael L Johnson, Special Assistant</t>
  </si>
  <si>
    <t>Michael L</t>
  </si>
  <si>
    <t>JOHNSON, MICHAEL L</t>
  </si>
  <si>
    <t>KUSNIERZ, THEODORE T</t>
  </si>
  <si>
    <t>DIRECTOR OF POLICY &amp; OPERATIONS</t>
  </si>
  <si>
    <t xml:space="preserve">LAGANA, PASQUALE </t>
  </si>
  <si>
    <t xml:space="preserve">LOSQUADRO, STELLA </t>
  </si>
  <si>
    <t>REGIONAL COORDINATOR</t>
  </si>
  <si>
    <t>LOVE, RYAN M</t>
  </si>
  <si>
    <t>DIRECTOR OF DIGITAL &amp; SOCIAL MEDIA</t>
  </si>
  <si>
    <t>LUCAS, MITCHELL W</t>
  </si>
  <si>
    <t xml:space="preserve">MAISANO, JAMES </t>
  </si>
  <si>
    <t>MANFREDI, JARED W</t>
  </si>
  <si>
    <t>POLICY ANALYST AND COMMUNITY AFFAIR</t>
  </si>
  <si>
    <t>MCCLELLAND, JAMES S</t>
  </si>
  <si>
    <t>MCELHONE, JAMES E</t>
  </si>
  <si>
    <t>MINGUELA, SARAH E</t>
  </si>
  <si>
    <t>LEGISLATIVE POLICY ANALYST</t>
  </si>
  <si>
    <t>MURPHY, ELIZABETH A</t>
  </si>
  <si>
    <t>O'CONNOR, JAMES P</t>
  </si>
  <si>
    <t>PETERSON, SUSAN K</t>
  </si>
  <si>
    <t>SENIOR POLICY ANALYST</t>
  </si>
  <si>
    <t>POVINELLI, MARCUS R</t>
  </si>
  <si>
    <t>RINALDI JR, SALVATORE J</t>
  </si>
  <si>
    <t>LONG ISLAND COORDINATOR</t>
  </si>
  <si>
    <t>SCHMITT, COLIN J</t>
  </si>
  <si>
    <t>SCHREINER, LAURA A</t>
  </si>
  <si>
    <t>SORBERO, JOSEPH A</t>
  </si>
  <si>
    <t>SPECIAL ADVISOR TO THE MAJORITY LEAD</t>
  </si>
  <si>
    <t>STRASBURG, MICHAEL A</t>
  </si>
  <si>
    <t>COMMUNITY OUTREACH SPECIALIST</t>
  </si>
  <si>
    <t>SURBER GONZALEZ, AMANDA J</t>
  </si>
  <si>
    <t>THOMPSON, KRISTEN M</t>
  </si>
  <si>
    <t>DIR OF CONSTITUENT COMMUNICATIONS</t>
  </si>
  <si>
    <t>MAJORITY LEGISLATIVE SERVICES</t>
  </si>
  <si>
    <t>BREAKELL, DOUGLAS A</t>
  </si>
  <si>
    <t>TOOMEY, DANIEL P</t>
  </si>
  <si>
    <t>Majority Leader'S Senior Staff, Central Staff Office, Senate</t>
  </si>
  <si>
    <t>MAJORITY LEADER'S SENIOR STAFF</t>
  </si>
  <si>
    <t>CONWAY, JOSEPH E</t>
  </si>
  <si>
    <t>DIR. OF MAJORITY CONFERENCE SERVICES</t>
  </si>
  <si>
    <t>GARVEY, ELIZABETH C</t>
  </si>
  <si>
    <t>COUNSEL TO THE MAJORITY</t>
  </si>
  <si>
    <t>MACKINNON, SHAWN M</t>
  </si>
  <si>
    <t>SECRETARY SENATE FINANCE COMMITTEE</t>
  </si>
  <si>
    <t>MOONEY, PETER H</t>
  </si>
  <si>
    <t>PATIENCE, FRANCIS W</t>
  </si>
  <si>
    <t>SECRETARY OF THE SENATE</t>
  </si>
  <si>
    <t>REIF, SCOTT M</t>
  </si>
  <si>
    <t>DIRECTOR OF COMMUNICATIONS FOR THE M</t>
  </si>
  <si>
    <t>Majority Counsel/Program Office, Central Staff Office, Senate</t>
  </si>
  <si>
    <t>MAJORITY COUNSEL/PROGRAM OFFICE</t>
  </si>
  <si>
    <t>ALLEVA, FRANCIS P</t>
  </si>
  <si>
    <t>ATKINS, TIMOTHY D</t>
  </si>
  <si>
    <t>BARBER, CARMEN J</t>
  </si>
  <si>
    <t>David J Burns, Clerk</t>
  </si>
  <si>
    <t>BURNS, DAVID J</t>
  </si>
  <si>
    <t>CHURCH, AMY L</t>
  </si>
  <si>
    <t>COLEMAN, NICOLA T</t>
  </si>
  <si>
    <t>CONNOLLY, KENNETH J</t>
  </si>
  <si>
    <t xml:space="preserve">COTRONA, MARY ROBYN </t>
  </si>
  <si>
    <t>CURRAN, JAMES P</t>
  </si>
  <si>
    <t>FARLEY, ROBERT T</t>
  </si>
  <si>
    <t>FEDERMAN, JONATHAN L</t>
  </si>
  <si>
    <t>FICK, WENDY W</t>
  </si>
  <si>
    <t>CLERK/ COMMITTEE OPERATIONS COORDINA</t>
  </si>
  <si>
    <t>FOSKETT, JOSEPH W</t>
  </si>
  <si>
    <t>GERMAIN, PEGGY L</t>
  </si>
  <si>
    <t>GLAVIN, COLLEEN M</t>
  </si>
  <si>
    <t>GOLD, ALLISON J</t>
  </si>
  <si>
    <t>GRUENBERG, DAVID L</t>
  </si>
  <si>
    <t>ASSISTANT COUNSEL TO THE MAJORITY</t>
  </si>
  <si>
    <t>HARRIS, LISA R</t>
  </si>
  <si>
    <t>LATTIMORE, SUSAN T</t>
  </si>
  <si>
    <t>LOVULLO, REBECCA A</t>
  </si>
  <si>
    <t>FIRST ASSISTANT COUNSEL</t>
  </si>
  <si>
    <t>MACEKO, EMMA E</t>
  </si>
  <si>
    <t>MCDONNELL, LAUREN E</t>
  </si>
  <si>
    <t>MCREDMOND, BARBARA A</t>
  </si>
  <si>
    <t>MESSINA, JOSEPH R</t>
  </si>
  <si>
    <t>MIDEY, PAUL M</t>
  </si>
  <si>
    <t>MURRAY, DARLENE D</t>
  </si>
  <si>
    <t>PENDERGAST, KATHERINE E</t>
  </si>
  <si>
    <t>DR. OF MAJORITY APPOINTMENTS</t>
  </si>
  <si>
    <t>PENSABENE, CHARLES P</t>
  </si>
  <si>
    <t>PISCITELLI, ANTHONY P</t>
  </si>
  <si>
    <t>PIZZOLA, LORRIE L</t>
  </si>
  <si>
    <t>COMMITTEE DIRECTOR</t>
  </si>
  <si>
    <t>David C Previte, Senior Counsel</t>
  </si>
  <si>
    <t>PREVITE, DAVID C</t>
  </si>
  <si>
    <t>SARDINIA, MARGARET L</t>
  </si>
  <si>
    <t>SINCLAIR, KRISTIN G</t>
  </si>
  <si>
    <t>SMALLMAN, PHILIP J</t>
  </si>
  <si>
    <t>STEWART, IAN E</t>
  </si>
  <si>
    <t>STEWART, NICOLE A</t>
  </si>
  <si>
    <t>TARPINIAN, ANNE S</t>
  </si>
  <si>
    <t>SENIOR COUNSEL/COMMITTEE DIRECTOR</t>
  </si>
  <si>
    <t xml:space="preserve">WICKHAM JR, J THOMAS </t>
  </si>
  <si>
    <t>PROGRAM DIRECTOR</t>
  </si>
  <si>
    <t>MAJORITY CONFERENCE SERVICES</t>
  </si>
  <si>
    <t>BLOSSER-BERNARDO, TERRY L</t>
  </si>
  <si>
    <t>GRAPHIC DESIGN ASSISTANT</t>
  </si>
  <si>
    <t>CAVANAUGH, MARISA N</t>
  </si>
  <si>
    <t>CREATIVE SERVICES ASSISTANT</t>
  </si>
  <si>
    <t>COOK, MICHAEL R</t>
  </si>
  <si>
    <t>DIRECTOR OF ON-LINE COMMUNICATIONS</t>
  </si>
  <si>
    <t>COSTELLO, JON D</t>
  </si>
  <si>
    <t>DEPUTY DIR. MAJORITY CONFERENCE SVCS</t>
  </si>
  <si>
    <t>DURR, STEPHANIE A</t>
  </si>
  <si>
    <t>DIGITAL OUTREACH COORDINATOR</t>
  </si>
  <si>
    <t>ELLISON, MICHAEL A</t>
  </si>
  <si>
    <t>FORMISANO, CHRISTOPHER J</t>
  </si>
  <si>
    <t>DIGITAL MEDIA COORDINATOR</t>
  </si>
  <si>
    <t>GORMAN, BRYAN J</t>
  </si>
  <si>
    <t>OUTREACH MANAGER / COORDINATOR</t>
  </si>
  <si>
    <t>JOHNSON, OWEN H</t>
  </si>
  <si>
    <t>MCKENNA, CHRISTOPHER G</t>
  </si>
  <si>
    <t>MCNAB, KEITH B</t>
  </si>
  <si>
    <t>CONFERENCE DIRECTOR OF INFORMATION T</t>
  </si>
  <si>
    <t>NELSON, SAMUEL D</t>
  </si>
  <si>
    <t>DIRECTOR OF DIGITAL OUTREACH</t>
  </si>
  <si>
    <t>NOONEY, MELISSA D</t>
  </si>
  <si>
    <t>CREATIVE SERVICES DIRECTOR</t>
  </si>
  <si>
    <t>PEEK, DONNA R</t>
  </si>
  <si>
    <t>RICHMOND, RYAN M</t>
  </si>
  <si>
    <t>DIGITAL OUTREACH ANALYST</t>
  </si>
  <si>
    <t>ROSSI, TERESA R</t>
  </si>
  <si>
    <t>SCHOLL, CAITLIN B</t>
  </si>
  <si>
    <t>COORDINATOR</t>
  </si>
  <si>
    <t>SHAHEN JR, JAMES F</t>
  </si>
  <si>
    <t>STAZIO, CHRISTOPHER P</t>
  </si>
  <si>
    <t>VERDILE, MARK A</t>
  </si>
  <si>
    <t>VIDEOGRAPHER/VIDEO SERVICES MANAGER</t>
  </si>
  <si>
    <t>WATSON, BRIAN C</t>
  </si>
  <si>
    <t>SENIOR DATA ANAYLST AND COORDINATOR</t>
  </si>
  <si>
    <t>WRIGHT-CLEMENTE, BETH A</t>
  </si>
  <si>
    <t>SENIOR EDITOR AND COORDINATOR</t>
  </si>
  <si>
    <t>MAJORITY COMMUNICATIONS</t>
  </si>
  <si>
    <t>BOYSEN, DARREN L</t>
  </si>
  <si>
    <t>NEW MEDIA SPECIALIST</t>
  </si>
  <si>
    <t>FITZGERALD, SALLY K</t>
  </si>
  <si>
    <t>HAYEN, JENNIFER N</t>
  </si>
  <si>
    <t>PRESS AIDE</t>
  </si>
  <si>
    <t>REALE, THOMAS A</t>
  </si>
  <si>
    <t>DIRECTOR OF NEW MEDIA</t>
  </si>
  <si>
    <t>SNYDER, TERESA M</t>
  </si>
  <si>
    <t>LCA PRESS ASSISTANT</t>
  </si>
  <si>
    <t>WREN, MAUREEN F</t>
  </si>
  <si>
    <t>EXECUTIVE DEPUTY PRESS SECRETARY</t>
  </si>
  <si>
    <t>LEGISLATIVE MESSENGER SERVICE</t>
  </si>
  <si>
    <t>ABREU, BRIAN A</t>
  </si>
  <si>
    <t>MESSENGER</t>
  </si>
  <si>
    <t>AMODEO, GRETA G</t>
  </si>
  <si>
    <t>BONESTEEL, BETH A</t>
  </si>
  <si>
    <t>ASSISTANT DIRECTOR</t>
  </si>
  <si>
    <t>COHEN, MICHAEL A</t>
  </si>
  <si>
    <t>CROWE, WILLIAM D</t>
  </si>
  <si>
    <t>DALY, MICHELLE L</t>
  </si>
  <si>
    <t>DENENBERG, ADAM S</t>
  </si>
  <si>
    <t>MESSENGER COORDINATOR</t>
  </si>
  <si>
    <t>DESIENO, ROBERT B</t>
  </si>
  <si>
    <t>FAULKNER, WILLIAM J</t>
  </si>
  <si>
    <t>FORKEUTIS, SHARON M</t>
  </si>
  <si>
    <t>GAGNON, MARCUS L</t>
  </si>
  <si>
    <t>GERARD, WILLIAM B</t>
  </si>
  <si>
    <t>GRIFFIN, KATHERINE A</t>
  </si>
  <si>
    <t>KATHER, KEVIN T</t>
  </si>
  <si>
    <t>DIR. LEGISLATIVE MESSENGER SERVICE</t>
  </si>
  <si>
    <t>LAPP, KIMBERLY A</t>
  </si>
  <si>
    <t xml:space="preserve">MCDONALD, BARBARA </t>
  </si>
  <si>
    <t>O'BRIEN, KATHY A</t>
  </si>
  <si>
    <t>O'HARA, PATRICK M</t>
  </si>
  <si>
    <t>OLIVER, KADIJA S</t>
  </si>
  <si>
    <t>ROTUNDO, FRANCIS M</t>
  </si>
  <si>
    <t>SCHLEICH, KATHLEEN A</t>
  </si>
  <si>
    <t>WOJTOWICZ, BARBARA H</t>
  </si>
  <si>
    <t>ZEH, VALERIE J</t>
  </si>
  <si>
    <t>LEGISLATIVE LIBRARY</t>
  </si>
  <si>
    <t>BALASSIE, KATE S</t>
  </si>
  <si>
    <t>LEGISLATIVE LIBRARIAN</t>
  </si>
  <si>
    <t>BARTLETTE JR, JOSEPH D</t>
  </si>
  <si>
    <t>LAW LIBRARY ASSISTANT</t>
  </si>
  <si>
    <t>BOGDAN, KAREN A</t>
  </si>
  <si>
    <t>GERSZTOFF, STEPHEN L</t>
  </si>
  <si>
    <t>LAW LIBRARIAN</t>
  </si>
  <si>
    <t>GILIBERTO, JAMES A</t>
  </si>
  <si>
    <t>ROHRER, SUZANNE E</t>
  </si>
  <si>
    <t>VAN EPPS, CHRISTOPHER J</t>
  </si>
  <si>
    <t>LEGISLATIVE HEALTH SERVICE</t>
  </si>
  <si>
    <t>BYER, DONNA M</t>
  </si>
  <si>
    <t>LEGISLATIVE HEALTH SVC STAFF NURSE</t>
  </si>
  <si>
    <t>RICH, BERNADETTE R</t>
  </si>
  <si>
    <t>RITOCH, SHEILA B</t>
  </si>
  <si>
    <t>Lc/Legislative Ethics Commission, Central Staff Office, Senate</t>
  </si>
  <si>
    <t>LC/LEGISLATIVE ETHICS COMMISSION</t>
  </si>
  <si>
    <t>DESORBO, GARY T</t>
  </si>
  <si>
    <t>DOREN, VICKY T</t>
  </si>
  <si>
    <t>MANIKAS, NICOLE A</t>
  </si>
  <si>
    <t>TRAINING COORDINATOR AND RESEARCH AS</t>
  </si>
  <si>
    <t>REID, FELICIA A</t>
  </si>
  <si>
    <t>REID, LISA P</t>
  </si>
  <si>
    <t>EXECUTIVE DIRECTOR &amp; COUNSEL</t>
  </si>
  <si>
    <t>SEIBERT, KATHLEEN T</t>
  </si>
  <si>
    <t>Lc/Development Of Rural Resources, Central Staff Office, Senate</t>
  </si>
  <si>
    <t>LC/DEVELOPMENT OF RURAL RESOURCES</t>
  </si>
  <si>
    <t>ABBOTT, WADE D</t>
  </si>
  <si>
    <t>Lc/Admin Regulations Review Comm, Central Staff Office, Senate</t>
  </si>
  <si>
    <t>LC/ADMIN REGULATIONS REVIEW COMM</t>
  </si>
  <si>
    <t>KIRKWOOD, JAMES A</t>
  </si>
  <si>
    <t>COUNSEL TO THE ADMINISTRATIVE REGULA</t>
  </si>
  <si>
    <t>KOURY, JOHN A</t>
  </si>
  <si>
    <t>Idc Leader'S Senior Staff, Central Staff Office, Senate</t>
  </si>
  <si>
    <t>IDC LEADER'S SENIOR STAFF</t>
  </si>
  <si>
    <t>ANDREWS, SHELLEY M</t>
  </si>
  <si>
    <t>COUNSEL TO THE INDEPEND DEMOC CONF</t>
  </si>
  <si>
    <t>BANGS, SARAH L</t>
  </si>
  <si>
    <t>GIOVE, CANDICE M</t>
  </si>
  <si>
    <t>RICO, DANA R</t>
  </si>
  <si>
    <t>Rachel P Ainspan, Counsel</t>
  </si>
  <si>
    <t>Idc Counsel/Program Office, Central Staff Office, Senate</t>
  </si>
  <si>
    <t>IDC COUNSEL/PROGRAM OFFICE</t>
  </si>
  <si>
    <t>AINSPAN, RACHEL P</t>
  </si>
  <si>
    <t>ARTESSA, ALICIA G</t>
  </si>
  <si>
    <t xml:space="preserve">CASSCLES, J STEPHEN </t>
  </si>
  <si>
    <t>COUNSEL TO THE IDC LEADER</t>
  </si>
  <si>
    <t>CAVANAGH, JACLYN E</t>
  </si>
  <si>
    <t>CHIU, KENNETH C</t>
  </si>
  <si>
    <t>CRISTOBAL, DANIA A</t>
  </si>
  <si>
    <t>ADMINISTRATIVE DIRECTOR</t>
  </si>
  <si>
    <t>Ashley C Dougherty</t>
  </si>
  <si>
    <t>Ashley C Dougherty, Assistant Counsel</t>
  </si>
  <si>
    <t>Ashley C</t>
  </si>
  <si>
    <t>Dougherty</t>
  </si>
  <si>
    <t>DOUGHERTY, ASHLEY C</t>
  </si>
  <si>
    <t>DOYLE, RAGEN A</t>
  </si>
  <si>
    <t>COMMUNITY EVENTS COORDINATOR</t>
  </si>
  <si>
    <t>GODKIN, AMANDA A</t>
  </si>
  <si>
    <t>HARTE, TIMOTHY F</t>
  </si>
  <si>
    <t>KANIU, RAYMOND B</t>
  </si>
  <si>
    <t>LEGISLATIVE FINANCE ANALYST</t>
  </si>
  <si>
    <t>LEVIN, DANIEL H</t>
  </si>
  <si>
    <t>MACCERA, KRISTIN M</t>
  </si>
  <si>
    <t>MCCARTHY, PAUL D</t>
  </si>
  <si>
    <t>POLICY ANALYST / COUNSEL</t>
  </si>
  <si>
    <t>MOORE, GENIENE P</t>
  </si>
  <si>
    <t>DEPUTY EVENTS COORDINATOR</t>
  </si>
  <si>
    <t>NELSON, RICHARD D</t>
  </si>
  <si>
    <t>Katelyn S O'Leary, Legislative Assistant</t>
  </si>
  <si>
    <t>O'LEARY, KATELYN S</t>
  </si>
  <si>
    <t>ONEILL, BARBARA M</t>
  </si>
  <si>
    <t>PANIZA, GABRIEL E</t>
  </si>
  <si>
    <t>PRATT, GREGORY D</t>
  </si>
  <si>
    <t>RAKOWSKY, PETER R</t>
  </si>
  <si>
    <t>ROSSETTI, VINCENT P</t>
  </si>
  <si>
    <t xml:space="preserve">ROTHBLATT, STEVEN RAUL </t>
  </si>
  <si>
    <t>STEWART, SHAWN G</t>
  </si>
  <si>
    <t>SULLIVAN, EVAN T</t>
  </si>
  <si>
    <t>VARDARO, DANIEL J</t>
  </si>
  <si>
    <t>IDC COMMUNICATIONS</t>
  </si>
  <si>
    <t>DOLGOW-CRISTOFARO, MICHELLE R</t>
  </si>
  <si>
    <t>DIR PROGRAMMING DISTRICT COMMUNIC.</t>
  </si>
  <si>
    <t>MUSICH, THOMAS P</t>
  </si>
  <si>
    <t>SAGAN, CAMERON Z</t>
  </si>
  <si>
    <t>Fo/Payroll, Central Staff Office, Senate</t>
  </si>
  <si>
    <t>FO/PAYROLL</t>
  </si>
  <si>
    <t>BARTZ, MELISSA R</t>
  </si>
  <si>
    <t>PAYROLL PROCESSOR</t>
  </si>
  <si>
    <t>DUPRE, SHARON M</t>
  </si>
  <si>
    <t>PAYROLL MANAGER</t>
  </si>
  <si>
    <t>FRANGELLA, DAVID S</t>
  </si>
  <si>
    <t>GENERAL CLERK</t>
  </si>
  <si>
    <t>KENNY, JACKLYN M</t>
  </si>
  <si>
    <t>SENIOR PAYROLL PROCESSOR</t>
  </si>
  <si>
    <t>LENT, STACI M</t>
  </si>
  <si>
    <t>Fo/Accounts Payable, Central Staff Office, Senate</t>
  </si>
  <si>
    <t>FO/ACCOUNTS PAYABLE</t>
  </si>
  <si>
    <t>COSTANZO, SUSAN L</t>
  </si>
  <si>
    <t>ACCOUNT CLERK</t>
  </si>
  <si>
    <t>GARDELL, MARIA L</t>
  </si>
  <si>
    <t>DEPUTY ACCOUNTS PAYABLE MANAGER</t>
  </si>
  <si>
    <t>GOULD, SHEILA J</t>
  </si>
  <si>
    <t>ACCOUNTS PAYABLE MANAGER</t>
  </si>
  <si>
    <t>PAINE, JUDITH L</t>
  </si>
  <si>
    <t>SENRICK, ALICE H</t>
  </si>
  <si>
    <t>VOLK, KEVIN P</t>
  </si>
  <si>
    <t>SPECIAL ADVISOR</t>
  </si>
  <si>
    <t>CHAMBER SERVICES</t>
  </si>
  <si>
    <t>BURTON, KATHLEEN E</t>
  </si>
  <si>
    <t>CLERK/HOME RULE SECRETARY</t>
  </si>
  <si>
    <t>COOK, CHRISTOPHER J</t>
  </si>
  <si>
    <t>DIRECTOR OF CHAMBER SERVICES</t>
  </si>
  <si>
    <t>GRAVES, JONATHAN L</t>
  </si>
  <si>
    <t>DIRECTOR LEGISLATIVE OPERATIONS</t>
  </si>
  <si>
    <t>Ch/Journal Clerk'S Office, Central Staff Office, Senate</t>
  </si>
  <si>
    <t>CH/JOURNAL CLERK'S OFFICE</t>
  </si>
  <si>
    <t>CAREY, MARY E</t>
  </si>
  <si>
    <t>JOURNAL CLERK</t>
  </si>
  <si>
    <t>DULONG, JESSICA A</t>
  </si>
  <si>
    <t>HENNE, BRITTANY M</t>
  </si>
  <si>
    <t>BILL JACKETING CLERK</t>
  </si>
  <si>
    <t>LILAC, JEFFREY P</t>
  </si>
  <si>
    <t>RETAJCZYK, MARK D</t>
  </si>
  <si>
    <t>SENATE DESK OPERATIONS CLERK</t>
  </si>
  <si>
    <t>RUGGLES, DANIEL G</t>
  </si>
  <si>
    <t>SUPERVISOR SENATE DESK OPERATIONS</t>
  </si>
  <si>
    <t>RYAN, PATRICK T</t>
  </si>
  <si>
    <t xml:space="preserve">TIBERIA, ROBERT </t>
  </si>
  <si>
    <t>DEPUTY JOURNAL CLERK</t>
  </si>
  <si>
    <t>WALSH, JENNIFER M</t>
  </si>
  <si>
    <t>Ch/Document Room, Central Staff Office, Senate</t>
  </si>
  <si>
    <t>CH/DOCUMENT ROOM</t>
  </si>
  <si>
    <t xml:space="preserve">BERGHELA JR, CARMINE </t>
  </si>
  <si>
    <t>DOCUMENT CLERK</t>
  </si>
  <si>
    <t>CARRK JR, VICTOR J</t>
  </si>
  <si>
    <t>DOCUMENT ROOM MANAGER</t>
  </si>
  <si>
    <t>CIRRINCIONE, ANTHONY J</t>
  </si>
  <si>
    <t>D'ALBA, SUZANNE D</t>
  </si>
  <si>
    <t>GRAFFEO, PAUL P</t>
  </si>
  <si>
    <t>SUPERVISOR, LEGIS ASSISTANCE OFFICE</t>
  </si>
  <si>
    <t>NAPLES, STEVEN J</t>
  </si>
  <si>
    <t>TATKO, MARK R</t>
  </si>
  <si>
    <t>ASST DOCUMENT ROOM MANAGER</t>
  </si>
  <si>
    <t>WILLIAMS, CHRISTOPHER M</t>
  </si>
  <si>
    <t>vlookup agianst import</t>
  </si>
  <si>
    <t>Kim Ramos, Dep Sec Intergov Aff</t>
  </si>
  <si>
    <t>Intergovernmental Relations, Central Staff Office, Assembly</t>
  </si>
  <si>
    <t>ramosk@nyassembly.gov</t>
  </si>
  <si>
    <t>Assembly</t>
  </si>
  <si>
    <t>Kim Ramos</t>
  </si>
  <si>
    <t>Kim</t>
  </si>
  <si>
    <t>Ramos</t>
  </si>
  <si>
    <t>Dep Sec Intergov Aff</t>
  </si>
  <si>
    <t>581729472</t>
  </si>
  <si>
    <t>Joseph N Garba, Sec/Spkr Intgovtl Aff</t>
  </si>
  <si>
    <t>garbaj@nyassembly.gov</t>
  </si>
  <si>
    <t>Joseph N Garba</t>
  </si>
  <si>
    <t>Joseph N</t>
  </si>
  <si>
    <t>Garba</t>
  </si>
  <si>
    <t>Sec/Spkr Intgovtl Aff</t>
  </si>
  <si>
    <t>581729352</t>
  </si>
  <si>
    <t>Jane T Feldman, Exec Dir Ethcs &amp;amp; Comp</t>
  </si>
  <si>
    <t>Office Of Ethics And Compliance, Central Staff Office, Assembly</t>
  </si>
  <si>
    <t>feldmanj@nyassembly.gov</t>
  </si>
  <si>
    <t>Jane T Feldman</t>
  </si>
  <si>
    <t>Jane T</t>
  </si>
  <si>
    <t>Feldman</t>
  </si>
  <si>
    <t>Exec Dir Ethcs &amp;amp; Comp</t>
  </si>
  <si>
    <t>581729271</t>
  </si>
  <si>
    <t>Douglas F Ports III, Staff Secretary</t>
  </si>
  <si>
    <t>portsd@nyassembly.gov</t>
  </si>
  <si>
    <t>Douglas F Ports III</t>
  </si>
  <si>
    <t>Douglas F</t>
  </si>
  <si>
    <t>Ports III</t>
  </si>
  <si>
    <t>Staff Secretary</t>
  </si>
  <si>
    <t>581729175</t>
  </si>
  <si>
    <t>Stacey M Coons, Training Coordinator</t>
  </si>
  <si>
    <t>coonss@nyassembly.gov</t>
  </si>
  <si>
    <t>Stacey M Coons</t>
  </si>
  <si>
    <t>Stacey M</t>
  </si>
  <si>
    <t>Coons</t>
  </si>
  <si>
    <t>Training Coordinator</t>
  </si>
  <si>
    <t>580828486</t>
  </si>
  <si>
    <t>Zena L Zimmerglass, Legis Asst</t>
  </si>
  <si>
    <t>Carrie Woerner, Assemblymember</t>
  </si>
  <si>
    <t>Carrie Woerner, Office of Assemblymember, Personal Staff Office, Assembly</t>
  </si>
  <si>
    <t>zimmerglassz@nyassembly.gov</t>
  </si>
  <si>
    <t>Zena L Zimmerglass</t>
  </si>
  <si>
    <t>Zena L</t>
  </si>
  <si>
    <t>Zimmerglass</t>
  </si>
  <si>
    <t>Legis Asst</t>
  </si>
  <si>
    <t>568448237</t>
  </si>
  <si>
    <t>Zantao Zhu, Intern</t>
  </si>
  <si>
    <t>Intern Program, Central Staff Office, Assembly</t>
  </si>
  <si>
    <t>zhuz@nyassembly.gov</t>
  </si>
  <si>
    <t>Zantao Zhu</t>
  </si>
  <si>
    <t>Zantao</t>
  </si>
  <si>
    <t>Zhu</t>
  </si>
  <si>
    <t>568448236</t>
  </si>
  <si>
    <t>Yvette C Barrow, Special Asst</t>
  </si>
  <si>
    <t>N. Nick Perry, Assemblymember</t>
  </si>
  <si>
    <t>N. Nick Perry, Office of Assemblymember, Personal Staff Office, Assembly</t>
  </si>
  <si>
    <t>barrowy@nyassembly.gov</t>
  </si>
  <si>
    <t>Yvette C Barrow</t>
  </si>
  <si>
    <t>Yvette C</t>
  </si>
  <si>
    <t>Barrow</t>
  </si>
  <si>
    <t>Special Asst</t>
  </si>
  <si>
    <t>568448235</t>
  </si>
  <si>
    <t>Yveline L Dalmacy, Dir Of Scheduling</t>
  </si>
  <si>
    <t>Pamela Harris, Assemblymember</t>
  </si>
  <si>
    <t>Pamela Harris, Office of Assemblymember, Personal Staff Office, Assembly</t>
  </si>
  <si>
    <t>dalmacyy@nyassembly.gov</t>
  </si>
  <si>
    <t>Yveline L Dalmacy</t>
  </si>
  <si>
    <t>Yveline L</t>
  </si>
  <si>
    <t>Dalmacy</t>
  </si>
  <si>
    <t>Dir Of Scheduling</t>
  </si>
  <si>
    <t>568448234</t>
  </si>
  <si>
    <t>Yannis Trittas, Dir Communications</t>
  </si>
  <si>
    <t>Daniel O'Donnell, Assemblymember</t>
  </si>
  <si>
    <t>Daniel O'Donnell, Office of Assemblymember, Personal Staff Office, Assembly</t>
  </si>
  <si>
    <t>trittasy@nyassembly.gov</t>
  </si>
  <si>
    <t>Yannis Trittas</t>
  </si>
  <si>
    <t>Yannis</t>
  </si>
  <si>
    <t>Trittas</t>
  </si>
  <si>
    <t>Dir Communications</t>
  </si>
  <si>
    <t>568448232</t>
  </si>
  <si>
    <t>Wilyuly Lopez, Intern</t>
  </si>
  <si>
    <t>lopezw@nyassembly.gov</t>
  </si>
  <si>
    <t>Wilyuly Lopez</t>
  </si>
  <si>
    <t>Wilyuly</t>
  </si>
  <si>
    <t>568448230</t>
  </si>
  <si>
    <t>William C Gustafson, Chief Of Staff</t>
  </si>
  <si>
    <t>Didi Barrett, Assemblymember</t>
  </si>
  <si>
    <t>Didi Barrett, Office of Assemblymember, Personal Staff Office, Assembly</t>
  </si>
  <si>
    <t>gustafsonw@nyassembly.gov</t>
  </si>
  <si>
    <t>William C Gustafson</t>
  </si>
  <si>
    <t>Gustafson</t>
  </si>
  <si>
    <t>568448229</t>
  </si>
  <si>
    <t>Wesley J Mounts, Legis Fiscal Anal</t>
  </si>
  <si>
    <t>mountsw@nyassembly.gov</t>
  </si>
  <si>
    <t>Wesley J Mounts</t>
  </si>
  <si>
    <t>Wesley J</t>
  </si>
  <si>
    <t>Mounts</t>
  </si>
  <si>
    <t>Legis Fiscal Anal</t>
  </si>
  <si>
    <t>568448226</t>
  </si>
  <si>
    <t>Weber Leung, Asst To Asst Speaker</t>
  </si>
  <si>
    <t>Félix Ortiz, Assemblymember</t>
  </si>
  <si>
    <t>Félix Ortiz, Office of Assemblymember, Personal Staff Office, Assembly</t>
  </si>
  <si>
    <t>leungw@nyassembly.gov</t>
  </si>
  <si>
    <t>Weber Leung</t>
  </si>
  <si>
    <t>Weber</t>
  </si>
  <si>
    <t>Asst To Asst Speaker</t>
  </si>
  <si>
    <t>568448225</t>
  </si>
  <si>
    <t>Waael H Abdallh, Constituent Liaison</t>
  </si>
  <si>
    <t>Aravella Simotas, Assemblymember</t>
  </si>
  <si>
    <t>Aravella Simotas, Office of Assemblymember, Personal Staff Office, Assembly</t>
  </si>
  <si>
    <t>abdallhw@nyassembly.gov</t>
  </si>
  <si>
    <t>Waael H Abdallh</t>
  </si>
  <si>
    <t>Waael H</t>
  </si>
  <si>
    <t>Abdallh</t>
  </si>
  <si>
    <t>568448224</t>
  </si>
  <si>
    <t>Victoria S Prevosti, Legis Aide</t>
  </si>
  <si>
    <t>Ron Kim, Assemblymember</t>
  </si>
  <si>
    <t>Ron Kim, Office of Assemblymember, Personal Staff Office, Assembly</t>
  </si>
  <si>
    <t>prevostiv@nyassembly.gov</t>
  </si>
  <si>
    <t>Victoria S Prevosti</t>
  </si>
  <si>
    <t>Victoria S</t>
  </si>
  <si>
    <t>Prevosti</t>
  </si>
  <si>
    <t>Legis Aide</t>
  </si>
  <si>
    <t>568448222</t>
  </si>
  <si>
    <t>Victoria K Perry, Admin Asst/Office Mgr</t>
  </si>
  <si>
    <t>Kevin Cahill, Office of Assemblymember, Personal Staff Office, Assembly</t>
  </si>
  <si>
    <t>perryv@nyassembly.gov</t>
  </si>
  <si>
    <t>Victoria K Perry</t>
  </si>
  <si>
    <t>Victoria K</t>
  </si>
  <si>
    <t>Admin Asst/Office Mgr</t>
  </si>
  <si>
    <t>568448220</t>
  </si>
  <si>
    <t>Victoria D Brannigan, Graphic Artist</t>
  </si>
  <si>
    <t>Constituent Services/photography (Minority), Central Staff Office, Assembly</t>
  </si>
  <si>
    <t>branniganv@nyassembly.gov</t>
  </si>
  <si>
    <t>Victoria D Brannigan</t>
  </si>
  <si>
    <t>Victoria D</t>
  </si>
  <si>
    <t>Brannigan</t>
  </si>
  <si>
    <t>568448215</t>
  </si>
  <si>
    <t>Veysel Ucan, Legis Aide</t>
  </si>
  <si>
    <t>ucanv@nyassembly.gov</t>
  </si>
  <si>
    <t>Veysel Ucan</t>
  </si>
  <si>
    <t>Veysel</t>
  </si>
  <si>
    <t>Ucan</t>
  </si>
  <si>
    <t>568448213</t>
  </si>
  <si>
    <t>Vanessa K Salman, Intern</t>
  </si>
  <si>
    <t>salmanv@nyassembly.gov</t>
  </si>
  <si>
    <t>Vanessa K Salman</t>
  </si>
  <si>
    <t>Vanessa K</t>
  </si>
  <si>
    <t>Salman</t>
  </si>
  <si>
    <t>568448211</t>
  </si>
  <si>
    <t>Vandolf Jr Parish Jr, Chief Of Staff</t>
  </si>
  <si>
    <t>Robert Rodriguez, Assemblymember</t>
  </si>
  <si>
    <t>Robert Rodriguez, Office of Assemblymember, Personal Staff Office, Assembly</t>
  </si>
  <si>
    <t>parishv@nyassembly.gov</t>
  </si>
  <si>
    <t>Vandolf Jr Parish Jr</t>
  </si>
  <si>
    <t>Vandolf Jr</t>
  </si>
  <si>
    <t>Parish Jr</t>
  </si>
  <si>
    <t>568448209</t>
  </si>
  <si>
    <t>Valerie A Horn, Intern</t>
  </si>
  <si>
    <t>hornv@nyassembly.gov</t>
  </si>
  <si>
    <t>Valerie A Horn</t>
  </si>
  <si>
    <t>Horn</t>
  </si>
  <si>
    <t>568448208</t>
  </si>
  <si>
    <t>Tyler D Parks, Legis Aide</t>
  </si>
  <si>
    <t>Kimberly Jean-Pierre, Assemblymember</t>
  </si>
  <si>
    <t>Kimberly Jean-Pierre, Office of Assemblymember, Personal Staff Office, Assembly</t>
  </si>
  <si>
    <t>parkst@nyassembly.gov</t>
  </si>
  <si>
    <t>Tyler D Parks</t>
  </si>
  <si>
    <t>Parks</t>
  </si>
  <si>
    <t>568448204</t>
  </si>
  <si>
    <t>Troy M Estes, Intern</t>
  </si>
  <si>
    <t>estest@nyassembly.gov</t>
  </si>
  <si>
    <t>Troy M Estes</t>
  </si>
  <si>
    <t>Troy M</t>
  </si>
  <si>
    <t>Estes</t>
  </si>
  <si>
    <t>568448202</t>
  </si>
  <si>
    <t>Trisha Efiom, Intern</t>
  </si>
  <si>
    <t>efiomt@nyassembly.gov</t>
  </si>
  <si>
    <t>Trisha Efiom</t>
  </si>
  <si>
    <t>Trisha</t>
  </si>
  <si>
    <t>Efiom</t>
  </si>
  <si>
    <t>568448200</t>
  </si>
  <si>
    <t>Tracy M Madison, Sr Payroll Processor</t>
  </si>
  <si>
    <t>Finance Department, Central Staff Office, Assembly</t>
  </si>
  <si>
    <t>madisont@nyassembly.gov</t>
  </si>
  <si>
    <t>Tracy M Madison</t>
  </si>
  <si>
    <t>Tracy M</t>
  </si>
  <si>
    <t>Madison</t>
  </si>
  <si>
    <t>Sr Payroll Processor</t>
  </si>
  <si>
    <t>568448199</t>
  </si>
  <si>
    <t>Tracy L Whitford, Legis Aide</t>
  </si>
  <si>
    <t>Dean Murray, Assemblymember</t>
  </si>
  <si>
    <t>Dean Murray, Office of Assemblymember, Personal Staff Office, Assembly</t>
  </si>
  <si>
    <t>whitfordt@nyassembly.gov</t>
  </si>
  <si>
    <t>Tracy L Whitford</t>
  </si>
  <si>
    <t>Whitford</t>
  </si>
  <si>
    <t>568448198</t>
  </si>
  <si>
    <t>Torvari S Williams, Graduate Scholar</t>
  </si>
  <si>
    <t>williamst@nyassembly.gov</t>
  </si>
  <si>
    <t>Torvari S Williams</t>
  </si>
  <si>
    <t>Torvari S</t>
  </si>
  <si>
    <t>Graduate Scholar</t>
  </si>
  <si>
    <t>568448196</t>
  </si>
  <si>
    <t>Tony Cao, Dir Communications</t>
  </si>
  <si>
    <t>caot@nyassembly.gov</t>
  </si>
  <si>
    <t>Tony Cao</t>
  </si>
  <si>
    <t>Tony</t>
  </si>
  <si>
    <t>Cao</t>
  </si>
  <si>
    <t>568448195</t>
  </si>
  <si>
    <t>Tonisha D Marin, Constituent Liaison</t>
  </si>
  <si>
    <t>Erik Dilan, Office of Assemblymember, Personal Staff Office, Assembly</t>
  </si>
  <si>
    <t>marint@nyassembly.gov</t>
  </si>
  <si>
    <t>Tonisha D Marin</t>
  </si>
  <si>
    <t>Tonisha D</t>
  </si>
  <si>
    <t>Marin</t>
  </si>
  <si>
    <t>568448194</t>
  </si>
  <si>
    <t>Tolani A Dare, Intern</t>
  </si>
  <si>
    <t>daret@nyassembly.gov</t>
  </si>
  <si>
    <t>Tolani A Dare</t>
  </si>
  <si>
    <t>Tolani A</t>
  </si>
  <si>
    <t>Dare</t>
  </si>
  <si>
    <t>568448193</t>
  </si>
  <si>
    <t>Todd Morse, Invntory Mgt Splst</t>
  </si>
  <si>
    <t>Inventory Management, Central Staff Office, Assembly</t>
  </si>
  <si>
    <t>morset@nyassembly.gov</t>
  </si>
  <si>
    <t>Todd Morse</t>
  </si>
  <si>
    <t>Todd</t>
  </si>
  <si>
    <t>Morse</t>
  </si>
  <si>
    <t>Invntory Mgt Splst</t>
  </si>
  <si>
    <t>568448192</t>
  </si>
  <si>
    <t>Ting Ting Zhao, Intern</t>
  </si>
  <si>
    <t>zhaot@nyassembly.gov</t>
  </si>
  <si>
    <t>Ting Ting Zhao</t>
  </si>
  <si>
    <t>Ting Ting</t>
  </si>
  <si>
    <t>Zhao</t>
  </si>
  <si>
    <t>568448191</t>
  </si>
  <si>
    <t>Timothy I Norton, Intern</t>
  </si>
  <si>
    <t>nortont@nyassembly.gov</t>
  </si>
  <si>
    <t>Timothy I Norton</t>
  </si>
  <si>
    <t>Timothy I</t>
  </si>
  <si>
    <t>Norton</t>
  </si>
  <si>
    <t>568448186</t>
  </si>
  <si>
    <t>Tiffany Yip-Melamed, Constituent Liaison</t>
  </si>
  <si>
    <t>Helene Weinstein, Assemblymember</t>
  </si>
  <si>
    <t>Helene Weinstein, Office of Assemblymember, Personal Staff Office, Assembly</t>
  </si>
  <si>
    <t>yipmelamedt@nyassembly.gov</t>
  </si>
  <si>
    <t>Tiffany Yip-Melamed</t>
  </si>
  <si>
    <t>Tiffany</t>
  </si>
  <si>
    <t>Yip-Melamed</t>
  </si>
  <si>
    <t>568448184</t>
  </si>
  <si>
    <t>Tiffany N Brooks, Researcher</t>
  </si>
  <si>
    <t>Research Services, Central Staff Office, Assembly</t>
  </si>
  <si>
    <t>brookst@nyassembly.gov</t>
  </si>
  <si>
    <t>Tiffany N Brooks</t>
  </si>
  <si>
    <t>Tiffany N</t>
  </si>
  <si>
    <t>Brooks</t>
  </si>
  <si>
    <t>Researcher</t>
  </si>
  <si>
    <t>568448182</t>
  </si>
  <si>
    <t>Tiffany A Scott, Intern</t>
  </si>
  <si>
    <t>scottt@nyassembly.gov</t>
  </si>
  <si>
    <t>Tiffany A Scott</t>
  </si>
  <si>
    <t>Scott</t>
  </si>
  <si>
    <t>568448180</t>
  </si>
  <si>
    <t>Thomas M Iii Neppell Iii, Legis Aide</t>
  </si>
  <si>
    <t>Anthony H. Palumbo, Assemblymember</t>
  </si>
  <si>
    <t>Anthony H. Palumbo, Office of Assemblymember, Personal Staff Office, Assembly</t>
  </si>
  <si>
    <t>neppellt@nyassembly.gov</t>
  </si>
  <si>
    <t>Thomas M Iii Neppell Iii</t>
  </si>
  <si>
    <t>Thomas M Iii</t>
  </si>
  <si>
    <t>Neppell Iii</t>
  </si>
  <si>
    <t>568448178</t>
  </si>
  <si>
    <t>Thomas J Weiner, Intern</t>
  </si>
  <si>
    <t>weinert@nyassembly.gov</t>
  </si>
  <si>
    <t>Thomas J Weiner</t>
  </si>
  <si>
    <t>Weiner</t>
  </si>
  <si>
    <t>568448176</t>
  </si>
  <si>
    <t>Thomas J Scarangello, Commun Relations Dir</t>
  </si>
  <si>
    <t>Member Services (Minority), Central Staff Office, Assembly</t>
  </si>
  <si>
    <t>scarangellot@nyassembly.gov</t>
  </si>
  <si>
    <t>Thomas J Scarangello</t>
  </si>
  <si>
    <t>Scarangello</t>
  </si>
  <si>
    <t>Commun Relations Dir</t>
  </si>
  <si>
    <t>568448174</t>
  </si>
  <si>
    <t>Thomas J Mccarthy, Intern</t>
  </si>
  <si>
    <t>mccarthyt@nyassembly.gov</t>
  </si>
  <si>
    <t>Thomas J Mccarthy</t>
  </si>
  <si>
    <t>568448173</t>
  </si>
  <si>
    <t>Thomas A Alston, Ed Writer</t>
  </si>
  <si>
    <t>Editorial Services, Central Staff Office, Assembly</t>
  </si>
  <si>
    <t>alstont@nyassembly.gov</t>
  </si>
  <si>
    <t>Thomas A Alston</t>
  </si>
  <si>
    <t>Alston</t>
  </si>
  <si>
    <t>Ed Writer</t>
  </si>
  <si>
    <t>568448169</t>
  </si>
  <si>
    <t>Thaddeus I Mack, Commun Relations Dir</t>
  </si>
  <si>
    <t>Joseph Morelle, Assemblymember</t>
  </si>
  <si>
    <t>Joseph Morelle, Office of Assemblymember, Personal Staff Office, Assembly</t>
  </si>
  <si>
    <t>mackt@nyassembly.gov</t>
  </si>
  <si>
    <t>Thaddeus I Mack</t>
  </si>
  <si>
    <t>Thaddeus I</t>
  </si>
  <si>
    <t>Mack</t>
  </si>
  <si>
    <t>568448166</t>
  </si>
  <si>
    <t>Tess I Galarneau, Communications Coord</t>
  </si>
  <si>
    <t>John McDonald, III, Office of Assemblymember, Personal Staff Office, Assembly</t>
  </si>
  <si>
    <t>galarneaut@nyassembly.gov</t>
  </si>
  <si>
    <t>Tess I Galarneau</t>
  </si>
  <si>
    <t>Tess I</t>
  </si>
  <si>
    <t>Galarneau</t>
  </si>
  <si>
    <t>Communications Coord</t>
  </si>
  <si>
    <t>568448165</t>
  </si>
  <si>
    <t>Teresa Tai, Intern</t>
  </si>
  <si>
    <t>tait@nyassembly.gov</t>
  </si>
  <si>
    <t>Teresa Tai</t>
  </si>
  <si>
    <t>Teresa</t>
  </si>
  <si>
    <t>Tai</t>
  </si>
  <si>
    <t>568448164</t>
  </si>
  <si>
    <t>Terence S Michos, Communications Coord</t>
  </si>
  <si>
    <t>Kevin Byrne, Assemblymember</t>
  </si>
  <si>
    <t>Kevin Byrne, Office of Assemblymember, Personal Staff Office, Assembly</t>
  </si>
  <si>
    <t>michost@nyassembly.gov</t>
  </si>
  <si>
    <t>Terence S Michos</t>
  </si>
  <si>
    <t>Terence S</t>
  </si>
  <si>
    <t>Michos</t>
  </si>
  <si>
    <t>568448162</t>
  </si>
  <si>
    <t>Teneesha Young, Committee Asst</t>
  </si>
  <si>
    <t>Program And Counsel Staff, Central Staff Office, Assembly</t>
  </si>
  <si>
    <t>youngt@nyassembly.gov</t>
  </si>
  <si>
    <t>Teneesha Young</t>
  </si>
  <si>
    <t>Teneesha</t>
  </si>
  <si>
    <t>Committee Asst</t>
  </si>
  <si>
    <t>568448161</t>
  </si>
  <si>
    <t>Tearra A Dame-Rohring, Admin Assistant</t>
  </si>
  <si>
    <t>Brian M Kolb, Assemblymember</t>
  </si>
  <si>
    <t>Brian M Kolb, Office of Assemblymember, Personal Staff Office, Assembly</t>
  </si>
  <si>
    <t>damerohringt@nyassembly.gov</t>
  </si>
  <si>
    <t>Tearra A Dame-Rohring</t>
  </si>
  <si>
    <t>Tearra A</t>
  </si>
  <si>
    <t>Dame-Rohring</t>
  </si>
  <si>
    <t>Admin Assistant</t>
  </si>
  <si>
    <t>568448160</t>
  </si>
  <si>
    <t>Taylor M Friedman, Communications Coord</t>
  </si>
  <si>
    <t>Rebecca Seawright, Assemblymember</t>
  </si>
  <si>
    <t>Rebecca Seawright, Office of Assemblymember, Personal Staff Office, Assembly</t>
  </si>
  <si>
    <t>friedmant@nyassembly.gov</t>
  </si>
  <si>
    <t>Taylor M Friedman</t>
  </si>
  <si>
    <t>Taylor M</t>
  </si>
  <si>
    <t>Friedman</t>
  </si>
  <si>
    <t>568448159</t>
  </si>
  <si>
    <t>Tavia S Blakley, Coord Leg &amp;amp; Comm Affs</t>
  </si>
  <si>
    <t>Michele Titus, Assemblymember</t>
  </si>
  <si>
    <t>Michele Titus, Office of Assemblymember, Personal Staff Office, Assembly</t>
  </si>
  <si>
    <t>blakleyt@nyassembly.gov</t>
  </si>
  <si>
    <t>Tavia S Blakley</t>
  </si>
  <si>
    <t>Tavia S</t>
  </si>
  <si>
    <t>Blakley</t>
  </si>
  <si>
    <t>Coord Leg &amp; Comm Affs</t>
  </si>
  <si>
    <t>568448157</t>
  </si>
  <si>
    <t>Tanya Carrion, Special Asst</t>
  </si>
  <si>
    <t>Luis Sepulveda, Office of Assemblymember, Personal Staff Office, Assembly</t>
  </si>
  <si>
    <t>carriont@nyassembly.gov</t>
  </si>
  <si>
    <t>Tanya Carrion</t>
  </si>
  <si>
    <t>Carrion</t>
  </si>
  <si>
    <t>568448153</t>
  </si>
  <si>
    <t>Tanique Q Williams, Writer</t>
  </si>
  <si>
    <t>Tanique Q Williams</t>
  </si>
  <si>
    <t>Tanique Q</t>
  </si>
  <si>
    <t>568448151</t>
  </si>
  <si>
    <t>Tamara Kotsar, Constituent Liaison</t>
  </si>
  <si>
    <t>Steven Cymbrowitz, Assemblymember</t>
  </si>
  <si>
    <t>Steven Cymbrowitz, Office of Assemblymember, Personal Staff Office, Assembly</t>
  </si>
  <si>
    <t>kotsart@nyassembly.gov</t>
  </si>
  <si>
    <t>Tamara Kotsar</t>
  </si>
  <si>
    <t>Kotsar</t>
  </si>
  <si>
    <t>568448145</t>
  </si>
  <si>
    <t>Taire Herasme, Intern</t>
  </si>
  <si>
    <t>herasmet@nyassembly.gov</t>
  </si>
  <si>
    <t>Taire Herasme</t>
  </si>
  <si>
    <t>Taire</t>
  </si>
  <si>
    <t>Herasme</t>
  </si>
  <si>
    <t>568448143</t>
  </si>
  <si>
    <t>Taiquan L Coleman, Intern</t>
  </si>
  <si>
    <t>colemant@nyassembly.gov</t>
  </si>
  <si>
    <t>Taiquan L Coleman</t>
  </si>
  <si>
    <t>Taiquan L</t>
  </si>
  <si>
    <t>568448141</t>
  </si>
  <si>
    <t>Taina B Wagnac, Committee Asst</t>
  </si>
  <si>
    <t>wagnact@nyassembly.gov</t>
  </si>
  <si>
    <t>Taina B Wagnac</t>
  </si>
  <si>
    <t>Taina B</t>
  </si>
  <si>
    <t>Wagnac</t>
  </si>
  <si>
    <t>568448139</t>
  </si>
  <si>
    <t>Tahlil R Mcgough, Legis Budget Analyst</t>
  </si>
  <si>
    <t>mcgought@nyassembly.gov</t>
  </si>
  <si>
    <t>Tahlil R Mcgough</t>
  </si>
  <si>
    <t>Tahlil R</t>
  </si>
  <si>
    <t>Mcgough</t>
  </si>
  <si>
    <t>Legis Budget Analyst</t>
  </si>
  <si>
    <t>568448138</t>
  </si>
  <si>
    <t>Suzanne M Edzenga, D O Manager</t>
  </si>
  <si>
    <t>Karl Brabenec, Assemblymember</t>
  </si>
  <si>
    <t>Karl Brabenec, Office of Assemblymember, Personal Staff Office, Assembly</t>
  </si>
  <si>
    <t>edzengas@nyassembly.gov</t>
  </si>
  <si>
    <t>Suzanne M Edzenga</t>
  </si>
  <si>
    <t>Suzanne M</t>
  </si>
  <si>
    <t>Edzenga</t>
  </si>
  <si>
    <t>D O Manager</t>
  </si>
  <si>
    <t>568448134</t>
  </si>
  <si>
    <t>Susan L Lupian, Clerk</t>
  </si>
  <si>
    <t>Public Information Office, Central Staff Office, Assembly</t>
  </si>
  <si>
    <t>lupians@nyassembly.gov</t>
  </si>
  <si>
    <t>Susan L Lupian</t>
  </si>
  <si>
    <t>Lupian</t>
  </si>
  <si>
    <t>568448128</t>
  </si>
  <si>
    <t>Sumeet A Sharma, Dir Communications</t>
  </si>
  <si>
    <t>David Weprin, Assemblymember</t>
  </si>
  <si>
    <t>David Weprin, Office of Assemblymember, Personal Staff Office, Assembly</t>
  </si>
  <si>
    <t>sharmas@nyassembly.gov</t>
  </si>
  <si>
    <t>Sumeet A Sharma</t>
  </si>
  <si>
    <t>Sumeet A</t>
  </si>
  <si>
    <t>Sharma</t>
  </si>
  <si>
    <t>568448123</t>
  </si>
  <si>
    <t>Suet Mui Lam, Community Liaison</t>
  </si>
  <si>
    <t>William Colton, Assemblymember</t>
  </si>
  <si>
    <t>William Colton, Office of Assemblymember, Personal Staff Office, Assembly</t>
  </si>
  <si>
    <t>lams@nyassembly.gov</t>
  </si>
  <si>
    <t>Suet Mui Lam</t>
  </si>
  <si>
    <t>Suet Mui</t>
  </si>
  <si>
    <t>Lam</t>
  </si>
  <si>
    <t>568448121</t>
  </si>
  <si>
    <t>Subhash D Sukhram, Accts Pay Specialist</t>
  </si>
  <si>
    <t>sukhrams@nyassembly.gov</t>
  </si>
  <si>
    <t>Subhash D Sukhram</t>
  </si>
  <si>
    <t>Subhash D</t>
  </si>
  <si>
    <t>Sukhram</t>
  </si>
  <si>
    <t>Accts Pay Specialist</t>
  </si>
  <si>
    <t>568448119</t>
  </si>
  <si>
    <t>Steven J Ziganto, Sr Systms Programmer</t>
  </si>
  <si>
    <t>Office Automation And Data Processing, Central Staff Office, Assembly</t>
  </si>
  <si>
    <t>zigantos@nyassembly.gov</t>
  </si>
  <si>
    <t>Steven J Ziganto</t>
  </si>
  <si>
    <t>Ziganto</t>
  </si>
  <si>
    <t>Sr Systms Programmer</t>
  </si>
  <si>
    <t>568448115</t>
  </si>
  <si>
    <t>Steven B Raga, Chief of Staff</t>
  </si>
  <si>
    <t>Brian Barnwell, Assemblymember</t>
  </si>
  <si>
    <t>Brian Barnwell, Office of Assemblymember, Personal Staff Office, Assembly</t>
  </si>
  <si>
    <t>ragas@nyassembly.gov</t>
  </si>
  <si>
    <t>Steven B Raga</t>
  </si>
  <si>
    <t>Steven B.</t>
  </si>
  <si>
    <t>Raga</t>
  </si>
  <si>
    <t>568448113</t>
  </si>
  <si>
    <t>Steven A Pambianchi, Intern</t>
  </si>
  <si>
    <t>pambianchis@nyassembly.gov</t>
  </si>
  <si>
    <t>Steven A Pambianchi</t>
  </si>
  <si>
    <t>Pambianchi</t>
  </si>
  <si>
    <t>568448112</t>
  </si>
  <si>
    <t>Stephanie C Lord, Leg Budget Anal Min</t>
  </si>
  <si>
    <t>lords@nyassembly.gov</t>
  </si>
  <si>
    <t>Stephanie C Lord</t>
  </si>
  <si>
    <t>Lord</t>
  </si>
  <si>
    <t>Leg Budget Anal Min</t>
  </si>
  <si>
    <t>568448109</t>
  </si>
  <si>
    <t>Stephanie A Frank, Admin Assistant</t>
  </si>
  <si>
    <t>Marc Butler, Assemblymember</t>
  </si>
  <si>
    <t>Marc Butler, Office of Assemblymember, Personal Staff Office, Assembly</t>
  </si>
  <si>
    <t>franks@nyassembly.gov</t>
  </si>
  <si>
    <t>Stephanie A Frank</t>
  </si>
  <si>
    <t>568448106</t>
  </si>
  <si>
    <t>Stephane R Casseus, Legis Asst</t>
  </si>
  <si>
    <t>Michaelle Solages, Assemblymember</t>
  </si>
  <si>
    <t>Michaelle Solages, Office of Assemblymember, Personal Staff Office, Assembly</t>
  </si>
  <si>
    <t>casseuss@nyassembly.gov</t>
  </si>
  <si>
    <t>Stephane R Casseus</t>
  </si>
  <si>
    <t>Stephane R</t>
  </si>
  <si>
    <t>Casseus</t>
  </si>
  <si>
    <t>568448105</t>
  </si>
  <si>
    <t>Sm Hashib, Intern</t>
  </si>
  <si>
    <t>hashibs@nyassembly.gov</t>
  </si>
  <si>
    <t>Sm Hashib</t>
  </si>
  <si>
    <t>Sm</t>
  </si>
  <si>
    <t>Hashib</t>
  </si>
  <si>
    <t>568448095</t>
  </si>
  <si>
    <t>Silvana Laferlita Gullo, Exec Asst</t>
  </si>
  <si>
    <t>Joseph Saladino, Assemblymember</t>
  </si>
  <si>
    <t>Joseph Saladino, Office of Assemblymember, Personal Staff Office, Assembly</t>
  </si>
  <si>
    <t>laferlitagullos@nyassembly.gov</t>
  </si>
  <si>
    <t>Silvana Laferlita Gullo</t>
  </si>
  <si>
    <t>Silvana</t>
  </si>
  <si>
    <t>Laferlita Gullo</t>
  </si>
  <si>
    <t>Exec Asst</t>
  </si>
  <si>
    <t>568448093</t>
  </si>
  <si>
    <t>Sherri A Salvione, Legis Aide</t>
  </si>
  <si>
    <t>Richard Gottfried, Assemblymember</t>
  </si>
  <si>
    <t>Richard Gottfried, Office of Assemblymember, Personal Staff Office, Assembly</t>
  </si>
  <si>
    <t>salviones@nyassembly.gov</t>
  </si>
  <si>
    <t>Sherri A Salvione</t>
  </si>
  <si>
    <t>Sherri A</t>
  </si>
  <si>
    <t>Salvione</t>
  </si>
  <si>
    <t>568448089</t>
  </si>
  <si>
    <t>Shantalee Martinez, Intern</t>
  </si>
  <si>
    <t>martinezs@nyassembly.gov</t>
  </si>
  <si>
    <t>Shantalee Martinez</t>
  </si>
  <si>
    <t>Shantalee</t>
  </si>
  <si>
    <t>568448082</t>
  </si>
  <si>
    <t>Shannon R Owens, Intern</t>
  </si>
  <si>
    <t>owenss@nyassembly.gov</t>
  </si>
  <si>
    <t>Shannon R Owens</t>
  </si>
  <si>
    <t>Shannon R</t>
  </si>
  <si>
    <t>Owens</t>
  </si>
  <si>
    <t>568448079</t>
  </si>
  <si>
    <t>Shaniyat H Chowdhury, Intern</t>
  </si>
  <si>
    <t>chowdhurys@nyassembly.gov</t>
  </si>
  <si>
    <t>Shaniyat H Chowdhury</t>
  </si>
  <si>
    <t>Shaniyat H</t>
  </si>
  <si>
    <t>Chowdhury</t>
  </si>
  <si>
    <t>568448077</t>
  </si>
  <si>
    <t>Shalyn M Ranellone, Chief Of Staff</t>
  </si>
  <si>
    <t>ranellones@nyassembly.gov</t>
  </si>
  <si>
    <t>Shalyn M Ranellone</t>
  </si>
  <si>
    <t>Shalyn M</t>
  </si>
  <si>
    <t>568448074</t>
  </si>
  <si>
    <t>Seth H Urbinder, Special Asst</t>
  </si>
  <si>
    <t>Edward Braunstein, Assemblymember</t>
  </si>
  <si>
    <t>Edward Braunstein, Office of Assemblymember, Personal Staff Office, Assembly</t>
  </si>
  <si>
    <t>urbinders@nyassembly.gov</t>
  </si>
  <si>
    <t>Seth H Urbinder</t>
  </si>
  <si>
    <t>Seth H</t>
  </si>
  <si>
    <t>568448071</t>
  </si>
  <si>
    <t>Sean L Russell, Photographer</t>
  </si>
  <si>
    <t>Photography, Central Staff Office, Assembly</t>
  </si>
  <si>
    <t>russells@nyassembly.gov</t>
  </si>
  <si>
    <t>Sean L Russell</t>
  </si>
  <si>
    <t>Sean L</t>
  </si>
  <si>
    <t>568448070</t>
  </si>
  <si>
    <t>Scott J Meyers, Intern</t>
  </si>
  <si>
    <t>meyerss@nyassembly.gov</t>
  </si>
  <si>
    <t>Scott J Meyers</t>
  </si>
  <si>
    <t>568448065</t>
  </si>
  <si>
    <t>Scott D Janke, Legis Analyst</t>
  </si>
  <si>
    <t>Research And Program Development (Minority), Central Staff Office, Assembly</t>
  </si>
  <si>
    <t>jankes@nyassembly.gov</t>
  </si>
  <si>
    <t>Scott D Janke</t>
  </si>
  <si>
    <t>Scott D</t>
  </si>
  <si>
    <t>Janke</t>
  </si>
  <si>
    <t>Legis Analyst</t>
  </si>
  <si>
    <t>568448063</t>
  </si>
  <si>
    <t>Sarah S Zahakos, Legis Budget Analyst</t>
  </si>
  <si>
    <t>zahakoss@nyassembly.gov</t>
  </si>
  <si>
    <t>Sarah S Zahakos</t>
  </si>
  <si>
    <t>Sarah S</t>
  </si>
  <si>
    <t>Zahakos</t>
  </si>
  <si>
    <t>568448061</t>
  </si>
  <si>
    <t>Sarah R Argersinger, Constituent Liaison</t>
  </si>
  <si>
    <t>Al Stirpe, Assemblymember</t>
  </si>
  <si>
    <t>Al Stirpe, Office of Assemblymember, Personal Staff Office, Assembly</t>
  </si>
  <si>
    <t>argersingers@nyassembly.gov</t>
  </si>
  <si>
    <t>Sarah R Argersinger</t>
  </si>
  <si>
    <t>Sarah R</t>
  </si>
  <si>
    <t>Argersinger</t>
  </si>
  <si>
    <t>568448060</t>
  </si>
  <si>
    <t>Sarah J Humes, Admin Assistant</t>
  </si>
  <si>
    <t>Conference Services, Central Staff Office, Assembly</t>
  </si>
  <si>
    <t>humess@nyassembly.gov</t>
  </si>
  <si>
    <t>Sarah J Humes</t>
  </si>
  <si>
    <t>Sarah J</t>
  </si>
  <si>
    <t>Humes</t>
  </si>
  <si>
    <t>568448056</t>
  </si>
  <si>
    <t>Sara J Neitzel, Assoc Counsel</t>
  </si>
  <si>
    <t>neitzels@nyassembly.gov</t>
  </si>
  <si>
    <t>Sara J Neitzel</t>
  </si>
  <si>
    <t>Neitzel</t>
  </si>
  <si>
    <t>Assoc Counsel</t>
  </si>
  <si>
    <t>568448054</t>
  </si>
  <si>
    <t>Sandeep Kaur, Community Liaison</t>
  </si>
  <si>
    <t>kaurs@nyassembly.gov</t>
  </si>
  <si>
    <t>Sandeep Kaur</t>
  </si>
  <si>
    <t>Sandeep</t>
  </si>
  <si>
    <t>Kaur</t>
  </si>
  <si>
    <t>568448050</t>
  </si>
  <si>
    <t>Samuel F Weprin, Intern</t>
  </si>
  <si>
    <t>weprins@nyassembly.gov</t>
  </si>
  <si>
    <t>Samuel F Weprin</t>
  </si>
  <si>
    <t>Samuel F</t>
  </si>
  <si>
    <t>Weprin</t>
  </si>
  <si>
    <t>568448049</t>
  </si>
  <si>
    <t>Samuel C Clarke, D O Director</t>
  </si>
  <si>
    <t>Diana Richardson, Assemblymember</t>
  </si>
  <si>
    <t>Diana Richardson, Office of Assemblymember, Personal Staff Office, Assembly</t>
  </si>
  <si>
    <t>clarkes@nyassembly.gov</t>
  </si>
  <si>
    <t>Samuel C Clarke</t>
  </si>
  <si>
    <t>Samuel C</t>
  </si>
  <si>
    <t>Clarke</t>
  </si>
  <si>
    <t>D O Director</t>
  </si>
  <si>
    <t>568448048</t>
  </si>
  <si>
    <t>Samuel A Miller, Graduate Scholar</t>
  </si>
  <si>
    <t>millers@nyassembly.gov</t>
  </si>
  <si>
    <t>Samuel A Miller</t>
  </si>
  <si>
    <t>Samuel A</t>
  </si>
  <si>
    <t>568448046</t>
  </si>
  <si>
    <t>Samantha C Bowie, Asst Press Secretary</t>
  </si>
  <si>
    <t>Press Operations, Central Staff Office, Assembly</t>
  </si>
  <si>
    <t>bowies@nyassembly.gov</t>
  </si>
  <si>
    <t>Samantha C Bowie</t>
  </si>
  <si>
    <t>Samantha C</t>
  </si>
  <si>
    <t>Bowie</t>
  </si>
  <si>
    <t>Asst Press Secretary</t>
  </si>
  <si>
    <t>568448042</t>
  </si>
  <si>
    <t>Sabrina T Mcdonald, Intern</t>
  </si>
  <si>
    <t>mcdonalds@nyassembly.gov</t>
  </si>
  <si>
    <t>Sabrina T Mcdonald</t>
  </si>
  <si>
    <t>Sabrina T</t>
  </si>
  <si>
    <t>568448040</t>
  </si>
  <si>
    <t>Ryne R Martin, Communications Coord</t>
  </si>
  <si>
    <t>Addie Jenne, Assemblymember</t>
  </si>
  <si>
    <t>Addie Jenne, Office of Assemblymember, Personal Staff Office, Assembly</t>
  </si>
  <si>
    <t>martinr@nyassembly.gov</t>
  </si>
  <si>
    <t>Ryne R Martin</t>
  </si>
  <si>
    <t>Ryne R</t>
  </si>
  <si>
    <t>568448039</t>
  </si>
  <si>
    <t>Ryan J Haas, Dir Communications</t>
  </si>
  <si>
    <t>Dov Hikind, Assemblymember</t>
  </si>
  <si>
    <t>Dov Hikind, Office of Assemblymember, Personal Staff Office, Assembly</t>
  </si>
  <si>
    <t>haasr@nyassembly.gov</t>
  </si>
  <si>
    <t>Ryan J Haas</t>
  </si>
  <si>
    <t>Haas</t>
  </si>
  <si>
    <t>568448037</t>
  </si>
  <si>
    <t>Ryan J Clancy, Intern</t>
  </si>
  <si>
    <t>clancyr@nyassembly.gov</t>
  </si>
  <si>
    <t>Ryan J Clancy</t>
  </si>
  <si>
    <t>Clancy</t>
  </si>
  <si>
    <t>568448036</t>
  </si>
  <si>
    <t>Ryan A Christensen, Intern</t>
  </si>
  <si>
    <t>christensenr@nyassembly.gov</t>
  </si>
  <si>
    <t>Ryan A Christensen</t>
  </si>
  <si>
    <t>Ryan A</t>
  </si>
  <si>
    <t>Christensen</t>
  </si>
  <si>
    <t>568448035</t>
  </si>
  <si>
    <t>Ruby L Benitez, Intern</t>
  </si>
  <si>
    <t>benitezr@nyassembly.gov</t>
  </si>
  <si>
    <t>Ruby L Benitez</t>
  </si>
  <si>
    <t>Ruby L</t>
  </si>
  <si>
    <t>Benitez</t>
  </si>
  <si>
    <t>568448034</t>
  </si>
  <si>
    <t>Ruben D Suazo Rodas, Schedule &amp;amp; Prog Coord</t>
  </si>
  <si>
    <t>suazorodasr@nyassembly.gov</t>
  </si>
  <si>
    <t>Ruben D Suazo Rodas</t>
  </si>
  <si>
    <t>Ruben D</t>
  </si>
  <si>
    <t>Suazo Rodas</t>
  </si>
  <si>
    <t>Schedule &amp; Prog Coord</t>
  </si>
  <si>
    <t>568448033</t>
  </si>
  <si>
    <t>Roxanne D Rodriguez, Constituent Liaison</t>
  </si>
  <si>
    <t>Marcos Crespo, Assemblymember</t>
  </si>
  <si>
    <t>Marcos Crespo, Office of Assemblymember, Personal Staff Office, Assembly</t>
  </si>
  <si>
    <t>rodriguezr@nyassembly.gov</t>
  </si>
  <si>
    <t>Roxanne D Rodriguez</t>
  </si>
  <si>
    <t>Roxanne D</t>
  </si>
  <si>
    <t>568448032</t>
  </si>
  <si>
    <t>Roenacee S Thomas, Intern</t>
  </si>
  <si>
    <t>thomasr@nyassembly.gov</t>
  </si>
  <si>
    <t>Roenacee S Thomas</t>
  </si>
  <si>
    <t>Roenacee S</t>
  </si>
  <si>
    <t>568448030</t>
  </si>
  <si>
    <t>Robert P Loomis, Committee Asst</t>
  </si>
  <si>
    <t>loomisr@nyassembly.gov</t>
  </si>
  <si>
    <t>Robert P Loomis</t>
  </si>
  <si>
    <t>Robert P</t>
  </si>
  <si>
    <t>Loomis</t>
  </si>
  <si>
    <t>568448029</t>
  </si>
  <si>
    <t>Robert L Morgan, Community Liaison</t>
  </si>
  <si>
    <t>Minority Leader's Office - New York City, Central Staff Office, Assembly</t>
  </si>
  <si>
    <t>morganr@nyassembly.gov</t>
  </si>
  <si>
    <t>Robert L Morgan</t>
  </si>
  <si>
    <t>Morgan</t>
  </si>
  <si>
    <t>568448024</t>
  </si>
  <si>
    <t>Robert J Kappstatter, Sr Advisor</t>
  </si>
  <si>
    <t>kappstatterr@nyassembly.gov</t>
  </si>
  <si>
    <t>Robert J Kappstatter</t>
  </si>
  <si>
    <t>Kappstatter</t>
  </si>
  <si>
    <t>Sr Advisor</t>
  </si>
  <si>
    <t>568448013</t>
  </si>
  <si>
    <t>Robert J Bergin, Counsel</t>
  </si>
  <si>
    <t>berginr@nyassembly.gov</t>
  </si>
  <si>
    <t>Robert J Bergin</t>
  </si>
  <si>
    <t>568448011</t>
  </si>
  <si>
    <t>Riley M Ackley, Writer</t>
  </si>
  <si>
    <t>ackleyr@nyassembly.gov</t>
  </si>
  <si>
    <t>Riley M Ackley</t>
  </si>
  <si>
    <t>Riley M</t>
  </si>
  <si>
    <t>Ackley</t>
  </si>
  <si>
    <t>568448006</t>
  </si>
  <si>
    <t>Rick J Livan, Chief Of Staff</t>
  </si>
  <si>
    <t>Ron Castorina, Jr., Assemblymember</t>
  </si>
  <si>
    <t>Ron Castorina, Jr., Office of Assemblymember, Personal Staff Office, Assembly</t>
  </si>
  <si>
    <t>livanr@nyassembly.gov</t>
  </si>
  <si>
    <t>Rick J Livan</t>
  </si>
  <si>
    <t>Rick J</t>
  </si>
  <si>
    <t>Livan</t>
  </si>
  <si>
    <t>568448002</t>
  </si>
  <si>
    <t>Richard J Vernal, Dep Sgt At Arms</t>
  </si>
  <si>
    <t>Sergeant-at-arms, Central Staff Office, Assembly</t>
  </si>
  <si>
    <t>vernalr@nyassembly.gov</t>
  </si>
  <si>
    <t>Richard J Vernal</t>
  </si>
  <si>
    <t>Richard J</t>
  </si>
  <si>
    <t>Vernal</t>
  </si>
  <si>
    <t>Dep Sgt At Arms</t>
  </si>
  <si>
    <t>568447995</t>
  </si>
  <si>
    <t>Ricardo A Aguirre, Counsel</t>
  </si>
  <si>
    <t>Used to work for Dickens in the NYC Council</t>
  </si>
  <si>
    <t>Inez Dickens, Assemblymember</t>
  </si>
  <si>
    <t>Inez Dickens, Office of Assemblymember, Personal Staff Office, Assembly</t>
  </si>
  <si>
    <t>aguirrer@nyassembly.gov</t>
  </si>
  <si>
    <t>Ricardo A Aguirre</t>
  </si>
  <si>
    <t>Ricardo A</t>
  </si>
  <si>
    <t>Aguirre</t>
  </si>
  <si>
    <t>568447984</t>
  </si>
  <si>
    <t>Rhiannon I Spencer, Legal Assistant</t>
  </si>
  <si>
    <t>Counsel Staff (Minority), Central Staff Office, Assembly</t>
  </si>
  <si>
    <t>spencerr@nyassembly.gov</t>
  </si>
  <si>
    <t>Rhiannon I Spencer</t>
  </si>
  <si>
    <t>Rhiannon I</t>
  </si>
  <si>
    <t>Legal Assistant</t>
  </si>
  <si>
    <t>568447981</t>
  </si>
  <si>
    <t>Renee Lewis, Legis Budget Analyst</t>
  </si>
  <si>
    <t>lewisr@nyassembly.gov</t>
  </si>
  <si>
    <t>Renee Lewis</t>
  </si>
  <si>
    <t>Renee</t>
  </si>
  <si>
    <t>568447976</t>
  </si>
  <si>
    <t>Reginald K Bray, Intern</t>
  </si>
  <si>
    <t>brayr@nyassembly.gov</t>
  </si>
  <si>
    <t>Reginald K Bray</t>
  </si>
  <si>
    <t>Reginald K</t>
  </si>
  <si>
    <t>Bray</t>
  </si>
  <si>
    <t>568447972</t>
  </si>
  <si>
    <t>Rebecca L Castaneda, Dir Of Spec Projs</t>
  </si>
  <si>
    <t>Sean Ryan, Assemblymember</t>
  </si>
  <si>
    <t>Sean Ryan, Office of Assemblymember, Personal Staff Office, Assembly</t>
  </si>
  <si>
    <t>castanedar@nyassembly.gov</t>
  </si>
  <si>
    <t>Rebecca L Castaneda</t>
  </si>
  <si>
    <t>Castaneda</t>
  </si>
  <si>
    <t>Dir Of Spec Projs</t>
  </si>
  <si>
    <t>568447960</t>
  </si>
  <si>
    <t>Rebecca E Isenhart, Researcher</t>
  </si>
  <si>
    <t>isenhartr@nyassembly.gov</t>
  </si>
  <si>
    <t>Rebecca E Isenhart</t>
  </si>
  <si>
    <t>Isenhart</t>
  </si>
  <si>
    <t>568447958</t>
  </si>
  <si>
    <t>Ray J Jagos, Special Asst</t>
  </si>
  <si>
    <t>jagosr@nyassembly.gov</t>
  </si>
  <si>
    <t>Ray J Jagos</t>
  </si>
  <si>
    <t>Ray J</t>
  </si>
  <si>
    <t>Jagos</t>
  </si>
  <si>
    <t>568447952</t>
  </si>
  <si>
    <t>Raunak Jain, Graduate Scholar</t>
  </si>
  <si>
    <t>jainr@nyassembly.gov</t>
  </si>
  <si>
    <t>Raunak Jain</t>
  </si>
  <si>
    <t>Raunak</t>
  </si>
  <si>
    <t>Jain</t>
  </si>
  <si>
    <t>568447949</t>
  </si>
  <si>
    <t>Raulito R Martinez, Community Liaison</t>
  </si>
  <si>
    <t>martinezr@nyassembly.gov</t>
  </si>
  <si>
    <t>Raulito R Martinez</t>
  </si>
  <si>
    <t>Raulito R</t>
  </si>
  <si>
    <t>568447947</t>
  </si>
  <si>
    <t>Randy S Koniowka, Legis Director</t>
  </si>
  <si>
    <t>David Buchwald, Assemblymember</t>
  </si>
  <si>
    <t>David Buchwald, Office of Assemblymember, Personal Staff Office, Assembly</t>
  </si>
  <si>
    <t>koniowkar@nyassembly.gov</t>
  </si>
  <si>
    <t>Randy S Koniowka</t>
  </si>
  <si>
    <t>Randy S</t>
  </si>
  <si>
    <t>Koniowka</t>
  </si>
  <si>
    <t>Legis Director</t>
  </si>
  <si>
    <t>568447943</t>
  </si>
  <si>
    <t>Rana E Moses, Office Administrator</t>
  </si>
  <si>
    <t>Clyde Vanel, Assemblymember</t>
  </si>
  <si>
    <t>Clyde Vanel, Office of Assemblymember, Personal Staff Office, Assembly</t>
  </si>
  <si>
    <t>mosesr@nyassembly.gov</t>
  </si>
  <si>
    <t>Rana E Moses</t>
  </si>
  <si>
    <t>Rana E</t>
  </si>
  <si>
    <t>Moses</t>
  </si>
  <si>
    <t>568447938</t>
  </si>
  <si>
    <t>Rachelle A Fraser, Intern</t>
  </si>
  <si>
    <t>fraserr@nyassembly.gov</t>
  </si>
  <si>
    <t>Rachelle A Fraser</t>
  </si>
  <si>
    <t>Rachelle A</t>
  </si>
  <si>
    <t>Fraser</t>
  </si>
  <si>
    <t>568447935</t>
  </si>
  <si>
    <t>Rachael Guerette, Intern</t>
  </si>
  <si>
    <t>gueretter@nyassembly.gov</t>
  </si>
  <si>
    <t>Rachael Guerette</t>
  </si>
  <si>
    <t>Rachael</t>
  </si>
  <si>
    <t>Guerette</t>
  </si>
  <si>
    <t>568447926</t>
  </si>
  <si>
    <t>Petrit Kola, Operations Assistant</t>
  </si>
  <si>
    <t>Mark Gjonaj, Assemblymember</t>
  </si>
  <si>
    <t>Mark Gjonaj, Office of Assemblymember, Personal Staff Office, Assembly</t>
  </si>
  <si>
    <t>kolap@nyassembly.gov</t>
  </si>
  <si>
    <t>Petrit Kola</t>
  </si>
  <si>
    <t>Petrit</t>
  </si>
  <si>
    <t>Kola</t>
  </si>
  <si>
    <t>Operations Assistant</t>
  </si>
  <si>
    <t>568447919</t>
  </si>
  <si>
    <t>Peter C Lewicki, Intern</t>
  </si>
  <si>
    <t>lewickip@nyassembly.gov</t>
  </si>
  <si>
    <t>Peter C Lewicki</t>
  </si>
  <si>
    <t>Lewicki</t>
  </si>
  <si>
    <t>568447916</t>
  </si>
  <si>
    <t>Peter C Benson, Researcher</t>
  </si>
  <si>
    <t>bensonp@nyassembly.gov</t>
  </si>
  <si>
    <t>Peter C Benson</t>
  </si>
  <si>
    <t>568447914</t>
  </si>
  <si>
    <t>Persida Roman, Community Liaison</t>
  </si>
  <si>
    <t>romanp@nyassembly.gov</t>
  </si>
  <si>
    <t>Persida Roman</t>
  </si>
  <si>
    <t>Persida</t>
  </si>
  <si>
    <t>Roman</t>
  </si>
  <si>
    <t>568447912</t>
  </si>
  <si>
    <t>Pedro J Gonzalez-Ortiz, Intern</t>
  </si>
  <si>
    <t>gonzalezortizp@nyassembly.gov</t>
  </si>
  <si>
    <t>Pedro J Gonzalez-Ortiz</t>
  </si>
  <si>
    <t>Pedro J</t>
  </si>
  <si>
    <t>Gonzalez-Ortiz</t>
  </si>
  <si>
    <t>568447910</t>
  </si>
  <si>
    <t>Patrick V Uliano, Intern</t>
  </si>
  <si>
    <t>ulianop@nyassembly.gov</t>
  </si>
  <si>
    <t>Patrick V Uliano</t>
  </si>
  <si>
    <t>Patrick V</t>
  </si>
  <si>
    <t>Uliano</t>
  </si>
  <si>
    <t>568447896</t>
  </si>
  <si>
    <t>Patrick R Deangelis, Community Liaison</t>
  </si>
  <si>
    <t>Brian Curran, Assemblymember</t>
  </si>
  <si>
    <t>Brian Curran, Office of Assemblymember, Personal Staff Office, Assembly</t>
  </si>
  <si>
    <t>deangelisp@nyassembly.gov</t>
  </si>
  <si>
    <t>Patrick R Deangelis</t>
  </si>
  <si>
    <t>Patrick R</t>
  </si>
  <si>
    <t>Deangelis</t>
  </si>
  <si>
    <t>568447893</t>
  </si>
  <si>
    <t>Patrick G Searing, Legis Aide</t>
  </si>
  <si>
    <t>Andrew Raia, Assemblymember</t>
  </si>
  <si>
    <t>Andrew Raia, Office of Assemblymember, Personal Staff Office, Assembly</t>
  </si>
  <si>
    <t>searingp@nyassembly.gov</t>
  </si>
  <si>
    <t>Patrick G Searing</t>
  </si>
  <si>
    <t>Searing</t>
  </si>
  <si>
    <t>568447891</t>
  </si>
  <si>
    <t>Pamela Santos, Accts Pay Specialist</t>
  </si>
  <si>
    <t>santosp@nyassembly.gov</t>
  </si>
  <si>
    <t>Pamela Santos</t>
  </si>
  <si>
    <t>Pamela</t>
  </si>
  <si>
    <t>Santos</t>
  </si>
  <si>
    <t>568447877</t>
  </si>
  <si>
    <t>Paige M Wood, Receptionist</t>
  </si>
  <si>
    <t>Minority Leader's Office, Central Staff Office, Assembly</t>
  </si>
  <si>
    <t>woodp@nyassembly.gov</t>
  </si>
  <si>
    <t>Paige M Wood</t>
  </si>
  <si>
    <t>Paige M</t>
  </si>
  <si>
    <t>Wood</t>
  </si>
  <si>
    <t>568447864</t>
  </si>
  <si>
    <t>Orlando R Ovalles, Chief Of Staff</t>
  </si>
  <si>
    <t>Carmen De La Rosa, Assemblymember</t>
  </si>
  <si>
    <t>Carmen De La Rosa, Office of Assemblymember, Personal Staff Office, Assembly</t>
  </si>
  <si>
    <t>ovalleso@nyassembly.gov</t>
  </si>
  <si>
    <t>Orlando R Ovalles</t>
  </si>
  <si>
    <t>Orlando R</t>
  </si>
  <si>
    <t>Ovalles</t>
  </si>
  <si>
    <t>568447852</t>
  </si>
  <si>
    <t>Olivia J Miller, Admin Assistant</t>
  </si>
  <si>
    <t>millero@nyassembly.gov</t>
  </si>
  <si>
    <t>Olivia J Miller</t>
  </si>
  <si>
    <t>Olivia J</t>
  </si>
  <si>
    <t>568447844</t>
  </si>
  <si>
    <t>Nores Castro, Admin Assistant</t>
  </si>
  <si>
    <t>castron@nyassembly.gov</t>
  </si>
  <si>
    <t>Nores Castro</t>
  </si>
  <si>
    <t>Nores</t>
  </si>
  <si>
    <t>Castro</t>
  </si>
  <si>
    <t>568447834</t>
  </si>
  <si>
    <t>Nina O Orm, Intern</t>
  </si>
  <si>
    <t>ormn@nyassembly.gov</t>
  </si>
  <si>
    <t>Nina O Orm</t>
  </si>
  <si>
    <t>Nina O</t>
  </si>
  <si>
    <t>Orm</t>
  </si>
  <si>
    <t>568447828</t>
  </si>
  <si>
    <t>Nikolai P Tillman, Intern</t>
  </si>
  <si>
    <t>tillmann@nyassembly.gov</t>
  </si>
  <si>
    <t>Nikolai P Tillman</t>
  </si>
  <si>
    <t>Nikolai P</t>
  </si>
  <si>
    <t>Tillman</t>
  </si>
  <si>
    <t>568447826</t>
  </si>
  <si>
    <t>Nikaurys O Lantigua Jimenez, Intern</t>
  </si>
  <si>
    <t>lantiguajimenezn@nyassembly.gov</t>
  </si>
  <si>
    <t>Nikaurys O Lantigua Jimenez</t>
  </si>
  <si>
    <t>Nikaurys O</t>
  </si>
  <si>
    <t>Lantigua Jimenez</t>
  </si>
  <si>
    <t>568447824</t>
  </si>
  <si>
    <t>Nicole V Parisi, Chief Of Staff</t>
  </si>
  <si>
    <t>Angelo Santabarbara, Assemblymember</t>
  </si>
  <si>
    <t>Angelo Santabarbara, Office of Assemblymember, Personal Staff Office, Assembly</t>
  </si>
  <si>
    <t>parisin@nyassembly.gov</t>
  </si>
  <si>
    <t>Nicole V Parisi</t>
  </si>
  <si>
    <t>Nicole V</t>
  </si>
  <si>
    <t>Parisi</t>
  </si>
  <si>
    <t>568447822</t>
  </si>
  <si>
    <t>Nicole V Migliore, Chief Of Staff</t>
  </si>
  <si>
    <t>miglioren@nyassembly.gov</t>
  </si>
  <si>
    <t>Nicole V Migliore</t>
  </si>
  <si>
    <t>Migliore</t>
  </si>
  <si>
    <t>568447817</t>
  </si>
  <si>
    <t>Nicole M Valera, Intern</t>
  </si>
  <si>
    <t>valeran@nyassembly.gov</t>
  </si>
  <si>
    <t>Nicole M Valera</t>
  </si>
  <si>
    <t>Valera</t>
  </si>
  <si>
    <t>568447813</t>
  </si>
  <si>
    <t>Nicole L Einhorn, Accts Pay Specialist</t>
  </si>
  <si>
    <t>einhornn@nyassembly.gov</t>
  </si>
  <si>
    <t>Nicole L Einhorn</t>
  </si>
  <si>
    <t>Nicole L</t>
  </si>
  <si>
    <t>Einhorn</t>
  </si>
  <si>
    <t>568447808</t>
  </si>
  <si>
    <t>Nicole C Haddadnia, Intern</t>
  </si>
  <si>
    <t>haddadnian@nyassembly.gov</t>
  </si>
  <si>
    <t>Nicole C Haddadnia</t>
  </si>
  <si>
    <t>Haddadnia</t>
  </si>
  <si>
    <t>568447807</t>
  </si>
  <si>
    <t>Nicholas T Zaromatidis, Legis Asst</t>
  </si>
  <si>
    <t>zaromatidisn@nyassembly.gov</t>
  </si>
  <si>
    <t>Nicholas T Zaromatidis</t>
  </si>
  <si>
    <t>Nicholas T</t>
  </si>
  <si>
    <t>Zaromatidis</t>
  </si>
  <si>
    <t>568447806</t>
  </si>
  <si>
    <t>Nicholas R Weatherbee, Legis Director</t>
  </si>
  <si>
    <t>weatherbeen@nyassembly.gov</t>
  </si>
  <si>
    <t>Nicholas R Weatherbee</t>
  </si>
  <si>
    <t>Nicholas R</t>
  </si>
  <si>
    <t>Weatherbee</t>
  </si>
  <si>
    <t>568447802</t>
  </si>
  <si>
    <t>Nicholas R Decirce, Leg Budget Anal Min</t>
  </si>
  <si>
    <t>decircen@nyassembly.gov</t>
  </si>
  <si>
    <t>Nicholas R Decirce</t>
  </si>
  <si>
    <t>Decirce</t>
  </si>
  <si>
    <t>568447801</t>
  </si>
  <si>
    <t>Nicholas M Altieri, Intern</t>
  </si>
  <si>
    <t>altierin@nyassembly.gov</t>
  </si>
  <si>
    <t>Nicholas M Altieri</t>
  </si>
  <si>
    <t>Nicholas M</t>
  </si>
  <si>
    <t>Altieri</t>
  </si>
  <si>
    <t>568447799</t>
  </si>
  <si>
    <t>Nicholas J Trudden, Intern</t>
  </si>
  <si>
    <t>truddenn@nyassembly.gov</t>
  </si>
  <si>
    <t>Nicholas J Trudden</t>
  </si>
  <si>
    <t>Trudden</t>
  </si>
  <si>
    <t>568447796</t>
  </si>
  <si>
    <t>Nicholas J Sturbin, Intern</t>
  </si>
  <si>
    <t>sturbinn@nyassembly.gov</t>
  </si>
  <si>
    <t>Nicholas J Sturbin</t>
  </si>
  <si>
    <t>Sturbin</t>
  </si>
  <si>
    <t>568447795</t>
  </si>
  <si>
    <t>Nicholas J Negron, Intern</t>
  </si>
  <si>
    <t>negronn@nyassembly.gov</t>
  </si>
  <si>
    <t>Nicholas J Negron</t>
  </si>
  <si>
    <t>Negron</t>
  </si>
  <si>
    <t>568447793</t>
  </si>
  <si>
    <t>Nicholas A Reyes, Intern</t>
  </si>
  <si>
    <t>reyesn@nyassembly.gov</t>
  </si>
  <si>
    <t>Nicholas A Reyes</t>
  </si>
  <si>
    <t>Nicholas A</t>
  </si>
  <si>
    <t>Reyes</t>
  </si>
  <si>
    <t>568447790</t>
  </si>
  <si>
    <t>Nicholas A Bedore, Intern</t>
  </si>
  <si>
    <t>bedoren@nyassembly.gov</t>
  </si>
  <si>
    <t>Nicholas A Bedore</t>
  </si>
  <si>
    <t>Bedore</t>
  </si>
  <si>
    <t>568447789</t>
  </si>
  <si>
    <t>Niasia K Bradford, Intern</t>
  </si>
  <si>
    <t>bradfordn@nyassembly.gov</t>
  </si>
  <si>
    <t>Niasia K Bradford</t>
  </si>
  <si>
    <t>Niasia K</t>
  </si>
  <si>
    <t>Bradford</t>
  </si>
  <si>
    <t>568447788</t>
  </si>
  <si>
    <t>Nelson O Melgar Martinez, Constituent Liaison</t>
  </si>
  <si>
    <t>Charles Lavine, Assemblymember</t>
  </si>
  <si>
    <t>Charles Lavine, Office of Assemblymember, Personal Staff Office, Assembly</t>
  </si>
  <si>
    <t>melgarmartinezn@nyassembly.gov</t>
  </si>
  <si>
    <t>Nelson O Melgar Martinez</t>
  </si>
  <si>
    <t>Nelson O</t>
  </si>
  <si>
    <t>Melgar Martinez</t>
  </si>
  <si>
    <t>568447787</t>
  </si>
  <si>
    <t>Nellie V Torres, Admin Assistant</t>
  </si>
  <si>
    <t>Legal Services, Central Staff Office, Assembly</t>
  </si>
  <si>
    <t>torresn@nyassembly.gov</t>
  </si>
  <si>
    <t>Nellie V Torres</t>
  </si>
  <si>
    <t>Nellie V</t>
  </si>
  <si>
    <t>568447786</t>
  </si>
  <si>
    <t>Nava Sivan, Legis Aide</t>
  </si>
  <si>
    <t>sivann@nyassembly.gov</t>
  </si>
  <si>
    <t>Nava Sivan</t>
  </si>
  <si>
    <t>Nava</t>
  </si>
  <si>
    <t>Sivan</t>
  </si>
  <si>
    <t>568447784</t>
  </si>
  <si>
    <t>Naomi R Sakovics, Dir Communications</t>
  </si>
  <si>
    <t>Robin Schimminger, Assemblymember</t>
  </si>
  <si>
    <t>Robin Schimminger, Office of Assemblymember, Personal Staff Office, Assembly</t>
  </si>
  <si>
    <t>sakovicsn@nyassembly.gov</t>
  </si>
  <si>
    <t>Naomi R Sakovics</t>
  </si>
  <si>
    <t>Naomi R</t>
  </si>
  <si>
    <t>Sakovics</t>
  </si>
  <si>
    <t>568447782</t>
  </si>
  <si>
    <t>Nanette M Sardo Travis, Legis Aide</t>
  </si>
  <si>
    <t>Al Graf, Assemblymember</t>
  </si>
  <si>
    <t>Al Graf, Office of Assemblymember, Personal Staff Office, Assembly</t>
  </si>
  <si>
    <t>sardotravisn@nyassembly.gov</t>
  </si>
  <si>
    <t>Nanette M Sardo Travis</t>
  </si>
  <si>
    <t>Nanette M</t>
  </si>
  <si>
    <t>Sardo Travis</t>
  </si>
  <si>
    <t>568447781</t>
  </si>
  <si>
    <t>Nancy L Allen, Legis Fiscal Anal</t>
  </si>
  <si>
    <t>allenn@nyassembly.gov</t>
  </si>
  <si>
    <t>Nancy L Allen</t>
  </si>
  <si>
    <t>568447778</t>
  </si>
  <si>
    <t>Mykela M Martinez, Intern</t>
  </si>
  <si>
    <t>martinezm@nyassembly.gov</t>
  </si>
  <si>
    <t>Mykela M Martinez</t>
  </si>
  <si>
    <t>Mykela M</t>
  </si>
  <si>
    <t>568447774</t>
  </si>
  <si>
    <t>Mwaka Mauro-Nachilongo, Research Assistant</t>
  </si>
  <si>
    <t>Speaker Of The Assembly, Central Staff Office, Assembly</t>
  </si>
  <si>
    <t>mauronachilongom@nyassembly.gov</t>
  </si>
  <si>
    <t>Mwaka Mauro-Nachilongo</t>
  </si>
  <si>
    <t>Mwaka</t>
  </si>
  <si>
    <t>Mauro-Nachilongo</t>
  </si>
  <si>
    <t>568447773</t>
  </si>
  <si>
    <t>Muhammad M Rahman, Constituent Liaison</t>
  </si>
  <si>
    <t>rahmanm@nyassembly.gov</t>
  </si>
  <si>
    <t>Muhammad M Rahman</t>
  </si>
  <si>
    <t>Muhammad M</t>
  </si>
  <si>
    <t>568447772</t>
  </si>
  <si>
    <t>Mubarrat A Chowdhury, Intern</t>
  </si>
  <si>
    <t>chowdhurym@nyassembly.gov</t>
  </si>
  <si>
    <t>Mubarrat A Chowdhury</t>
  </si>
  <si>
    <t>Mubarrat A</t>
  </si>
  <si>
    <t>568447771</t>
  </si>
  <si>
    <t>Monica Arias Miranda, Spec Proj Coord</t>
  </si>
  <si>
    <t>Peter Lopez, Assemblymember</t>
  </si>
  <si>
    <t>Peter Lopez, Office of Assemblymember, Personal Staff Office, Assembly</t>
  </si>
  <si>
    <t>ariasmirandam@nyassembly.gov</t>
  </si>
  <si>
    <t>Monica Arias Miranda</t>
  </si>
  <si>
    <t>Monica</t>
  </si>
  <si>
    <t>Arias Miranda</t>
  </si>
  <si>
    <t>Spec Proj Coord</t>
  </si>
  <si>
    <t>568447769</t>
  </si>
  <si>
    <t>Molly E Snyder, Media Coord</t>
  </si>
  <si>
    <t>snyderm@nyassembly.gov</t>
  </si>
  <si>
    <t>Molly E Snyder</t>
  </si>
  <si>
    <t>Molly E</t>
  </si>
  <si>
    <t>Media Coord</t>
  </si>
  <si>
    <t>568447768</t>
  </si>
  <si>
    <t>Michelle T Wilkes, Dir Constit/Supp Svcs</t>
  </si>
  <si>
    <t>Latrice Walker, Assemblymember</t>
  </si>
  <si>
    <t>Latrice Walker, Office of Assemblymember, Personal Staff Office, Assembly</t>
  </si>
  <si>
    <t>wilkesm@nyassembly.gov</t>
  </si>
  <si>
    <t>Michelle T Wilkes</t>
  </si>
  <si>
    <t>Michelle T</t>
  </si>
  <si>
    <t>Wilkes</t>
  </si>
  <si>
    <t>Dir Constit/Supp Svcs</t>
  </si>
  <si>
    <t>568447765</t>
  </si>
  <si>
    <t>Micheline French-Leblanc, Intern</t>
  </si>
  <si>
    <t>frenchleblancm@nyassembly.gov</t>
  </si>
  <si>
    <t>Micheline French-Leblanc</t>
  </si>
  <si>
    <t>Micheline</t>
  </si>
  <si>
    <t>French-Leblanc</t>
  </si>
  <si>
    <t>568447764</t>
  </si>
  <si>
    <t>Michayla Q Mcmahon, Admin Assistant</t>
  </si>
  <si>
    <t>mcmahonm@nyassembly.gov</t>
  </si>
  <si>
    <t>Michayla Q Mcmahon</t>
  </si>
  <si>
    <t>Michayla Q</t>
  </si>
  <si>
    <t>568447760</t>
  </si>
  <si>
    <t>Michael S Barse, Coord</t>
  </si>
  <si>
    <t>barsem@nyassembly.gov</t>
  </si>
  <si>
    <t>Michael S Barse</t>
  </si>
  <si>
    <t>Barse</t>
  </si>
  <si>
    <t>Coord</t>
  </si>
  <si>
    <t>568447758</t>
  </si>
  <si>
    <t>Michael L Corker, Legis Aide</t>
  </si>
  <si>
    <t>Vivian Cook, Assemblymember</t>
  </si>
  <si>
    <t>Vivian Cook, Office of Assemblymember, Personal Staff Office, Assembly</t>
  </si>
  <si>
    <t>corkerm@nyassembly.gov</t>
  </si>
  <si>
    <t>Michael L Corker</t>
  </si>
  <si>
    <t>Corker</t>
  </si>
  <si>
    <t>568447754</t>
  </si>
  <si>
    <t>Michael J Morris, Intern</t>
  </si>
  <si>
    <t>morrism@nyassembly.gov</t>
  </si>
  <si>
    <t>Michael J Morris</t>
  </si>
  <si>
    <t>568447750</t>
  </si>
  <si>
    <t>Michael J Iii Harris Iii, Telephone Operator</t>
  </si>
  <si>
    <t>Telephone Operations, Central Staff Office, Assembly</t>
  </si>
  <si>
    <t>harrism@nyassembly.gov</t>
  </si>
  <si>
    <t>Michael J Iii Harris Iii</t>
  </si>
  <si>
    <t>Michael J Iii</t>
  </si>
  <si>
    <t>Harris Iii</t>
  </si>
  <si>
    <t>568447749</t>
  </si>
  <si>
    <t>Michael J Graham, Community Liaison</t>
  </si>
  <si>
    <t>Intergovernmental Relations - Long Island (Minority), Central Staff Office, Assembly</t>
  </si>
  <si>
    <t>grahamm@nyassembly.gov</t>
  </si>
  <si>
    <t>Michael J Graham</t>
  </si>
  <si>
    <t>Graham</t>
  </si>
  <si>
    <t>568447747</t>
  </si>
  <si>
    <t>Michael J Fox, Intern</t>
  </si>
  <si>
    <t>foxm@nyassembly.gov</t>
  </si>
  <si>
    <t>Michael J Fox</t>
  </si>
  <si>
    <t>Fox</t>
  </si>
  <si>
    <t>568447746</t>
  </si>
  <si>
    <t>Michael J Ferraro, Researcher</t>
  </si>
  <si>
    <t>ferrarom@nyassembly.gov</t>
  </si>
  <si>
    <t>Michael J Ferraro</t>
  </si>
  <si>
    <t>Ferraro</t>
  </si>
  <si>
    <t>568447744</t>
  </si>
  <si>
    <t>Michael J Dudar, Mail Clk</t>
  </si>
  <si>
    <t>Mail And Distribution, Central Staff Office, Assembly</t>
  </si>
  <si>
    <t>dudarm@nyassembly.gov</t>
  </si>
  <si>
    <t>Michael J Dudar</t>
  </si>
  <si>
    <t>Dudar</t>
  </si>
  <si>
    <t>Mail Clk</t>
  </si>
  <si>
    <t>568447743</t>
  </si>
  <si>
    <t>Michael F Labunski, Mail Clk</t>
  </si>
  <si>
    <t>Bulk Processing, Central Staff Office, Assembly</t>
  </si>
  <si>
    <t>labunskim@nyassembly.gov</t>
  </si>
  <si>
    <t>Michael F Labunski</t>
  </si>
  <si>
    <t>Labunski</t>
  </si>
  <si>
    <t>568447740</t>
  </si>
  <si>
    <t>Michael E Rostoker, Constituent Liaison</t>
  </si>
  <si>
    <t>rostokerm@nyassembly.gov</t>
  </si>
  <si>
    <t>Michael E Rostoker</t>
  </si>
  <si>
    <t>Rostoker</t>
  </si>
  <si>
    <t>568447739</t>
  </si>
  <si>
    <t>Michael C Renick, Regional Coord</t>
  </si>
  <si>
    <t>Minority Leader's Office - Buffalo, Central Staff Office, Assembly</t>
  </si>
  <si>
    <t>renickm@nyassembly.gov</t>
  </si>
  <si>
    <t>Michael C Renick</t>
  </si>
  <si>
    <t>Renick</t>
  </si>
  <si>
    <t>Regional Coord</t>
  </si>
  <si>
    <t>568447738</t>
  </si>
  <si>
    <t>Michael A Stinson, Chief Of Staff</t>
  </si>
  <si>
    <t>Jo Anne Simon, Assemblymember</t>
  </si>
  <si>
    <t>Jo Anne Simon, Office of Assemblymember, Personal Staff Office, Assembly</t>
  </si>
  <si>
    <t>stinsonm@nyassembly.gov</t>
  </si>
  <si>
    <t>Michael A Stinson</t>
  </si>
  <si>
    <t>Stinson</t>
  </si>
  <si>
    <t>568447736</t>
  </si>
  <si>
    <t>Michael A Lekkas, Intern</t>
  </si>
  <si>
    <t>lekkasm@nyassembly.gov</t>
  </si>
  <si>
    <t>Michael A Lekkas</t>
  </si>
  <si>
    <t>Lekkas</t>
  </si>
  <si>
    <t>568447735</t>
  </si>
  <si>
    <t>Michael A Falvo, Media Coord</t>
  </si>
  <si>
    <t>Radio, Tv &amp; Audio-visual, Central Staff Office, Assembly</t>
  </si>
  <si>
    <t>falvom@nyassembly.gov</t>
  </si>
  <si>
    <t>Michael A Falvo</t>
  </si>
  <si>
    <t>Falvo</t>
  </si>
  <si>
    <t>568447733</t>
  </si>
  <si>
    <t>Mezhgan Rustemi, Intern</t>
  </si>
  <si>
    <t>rustemim@nyassembly.gov</t>
  </si>
  <si>
    <t>Mezhgan Rustemi</t>
  </si>
  <si>
    <t>Mezhgan</t>
  </si>
  <si>
    <t>Rustemi</t>
  </si>
  <si>
    <t>568447731</t>
  </si>
  <si>
    <t>Meredith A Wittmann, Scheduler</t>
  </si>
  <si>
    <t>wittmannm@nyassembly.gov</t>
  </si>
  <si>
    <t>Meredith A Wittmann</t>
  </si>
  <si>
    <t>Meredith A</t>
  </si>
  <si>
    <t>Wittmann</t>
  </si>
  <si>
    <t>568447730</t>
  </si>
  <si>
    <t>Meghan V Rose, Intern</t>
  </si>
  <si>
    <t>rosem@nyassembly.gov</t>
  </si>
  <si>
    <t>Meghan V Rose</t>
  </si>
  <si>
    <t>Meghan V</t>
  </si>
  <si>
    <t>Rose</t>
  </si>
  <si>
    <t>568447729</t>
  </si>
  <si>
    <t>Meghan T Furcick, Legis Aide</t>
  </si>
  <si>
    <t>Kenneth Zebrowski, Assemblymember</t>
  </si>
  <si>
    <t>Kenneth Zebrowski, Office of Assemblymember, Personal Staff Office, Assembly</t>
  </si>
  <si>
    <t>furcickm@nyassembly.gov</t>
  </si>
  <si>
    <t>Meghan T Furcick</t>
  </si>
  <si>
    <t>Meghan T</t>
  </si>
  <si>
    <t>Furcick</t>
  </si>
  <si>
    <t>568447726</t>
  </si>
  <si>
    <t>Megan J Ross, Intern</t>
  </si>
  <si>
    <t>rossm@nyassembly.gov</t>
  </si>
  <si>
    <t>Megan J Ross</t>
  </si>
  <si>
    <t>Megan J</t>
  </si>
  <si>
    <t>568447724</t>
  </si>
  <si>
    <t>Megan A Bowles, Legis Director</t>
  </si>
  <si>
    <t>Staff Support, Central Staff Office, Assembly</t>
  </si>
  <si>
    <t>bowlesm@nyassembly.gov</t>
  </si>
  <si>
    <t>Megan A Bowles</t>
  </si>
  <si>
    <t>Megan A</t>
  </si>
  <si>
    <t>Bowles</t>
  </si>
  <si>
    <t>568447723</t>
  </si>
  <si>
    <t>Meagan M Fleming, Legal Assistant</t>
  </si>
  <si>
    <t>flemingm@nyassembly.gov</t>
  </si>
  <si>
    <t>Meagan M Fleming</t>
  </si>
  <si>
    <t>Meagan M</t>
  </si>
  <si>
    <t>Fleming</t>
  </si>
  <si>
    <t>568447721</t>
  </si>
  <si>
    <t>Maximino Iii Rodriguez Iii, Researcher</t>
  </si>
  <si>
    <t>rodriguezm@nyassembly.gov</t>
  </si>
  <si>
    <t>Maximino Iii Rodriguez Iii</t>
  </si>
  <si>
    <t>Maximino Iii</t>
  </si>
  <si>
    <t>Rodriguez Iii</t>
  </si>
  <si>
    <t>568447713</t>
  </si>
  <si>
    <t>Maura G Mcnamara, Assoc Counsel</t>
  </si>
  <si>
    <t>mcnamaram@nyassembly.gov</t>
  </si>
  <si>
    <t>Maura G Mcnamara</t>
  </si>
  <si>
    <t>Maura G</t>
  </si>
  <si>
    <t>Mcnamara</t>
  </si>
  <si>
    <t>568447711</t>
  </si>
  <si>
    <t>Matthew T Jones, Constituent Liaison</t>
  </si>
  <si>
    <t>William Magnarelli, Assemblymember</t>
  </si>
  <si>
    <t>William Magnarelli, Office of Assemblymember, Personal Staff Office, Assembly</t>
  </si>
  <si>
    <t>jonesm@nyassembly.gov</t>
  </si>
  <si>
    <t>Matthew T Jones</t>
  </si>
  <si>
    <t>Matthew T</t>
  </si>
  <si>
    <t>568447709</t>
  </si>
  <si>
    <t>Matthew S Rosenberg, Intern</t>
  </si>
  <si>
    <t>rosenbergm@nyassembly.gov</t>
  </si>
  <si>
    <t>Matthew S Rosenberg</t>
  </si>
  <si>
    <t>Rosenberg</t>
  </si>
  <si>
    <t>568447705</t>
  </si>
  <si>
    <t>Matthew R Jansen, Intern</t>
  </si>
  <si>
    <t>jansenm@nyassembly.gov</t>
  </si>
  <si>
    <t>Matthew R Jansen</t>
  </si>
  <si>
    <t>Jansen</t>
  </si>
  <si>
    <t>568447703</t>
  </si>
  <si>
    <t>Matthew R Bond, Legis Aide</t>
  </si>
  <si>
    <t>Linda Rosenthal, Assemblymember</t>
  </si>
  <si>
    <t>Linda Rosenthal, Office of Assemblymember, Personal Staff Office, Assembly</t>
  </si>
  <si>
    <t>bondm@nyassembly.gov</t>
  </si>
  <si>
    <t>Matthew R Bond</t>
  </si>
  <si>
    <t>Bond</t>
  </si>
  <si>
    <t>568447701</t>
  </si>
  <si>
    <t>Matthew K Garcia, Intern</t>
  </si>
  <si>
    <t>garciam@nyassembly.gov</t>
  </si>
  <si>
    <t>Matthew K Garcia</t>
  </si>
  <si>
    <t>Matthew K</t>
  </si>
  <si>
    <t>568447697</t>
  </si>
  <si>
    <t>Matthew J Mccaffrey, Committee Asst</t>
  </si>
  <si>
    <t>mccaffreym@nyassembly.gov</t>
  </si>
  <si>
    <t>Matthew J Mccaffrey</t>
  </si>
  <si>
    <t>Mccaffrey</t>
  </si>
  <si>
    <t>568447696</t>
  </si>
  <si>
    <t>Matthew J Marquis, Intern</t>
  </si>
  <si>
    <t>marquism@nyassembly.gov</t>
  </si>
  <si>
    <t>Matthew J Marquis</t>
  </si>
  <si>
    <t>Marquis</t>
  </si>
  <si>
    <t>568447694</t>
  </si>
  <si>
    <t>Matthew J Domanick, Legis Asst</t>
  </si>
  <si>
    <t>domanickm@nyassembly.gov</t>
  </si>
  <si>
    <t>Matthew J Domanick</t>
  </si>
  <si>
    <t>Domanick</t>
  </si>
  <si>
    <t>568447692</t>
  </si>
  <si>
    <t>Mashama R Burns, Legis Asst</t>
  </si>
  <si>
    <t>Earlene Hooper, Assemblymember</t>
  </si>
  <si>
    <t>Earlene Hooper, Office of Assemblymember, Personal Staff Office, Assembly</t>
  </si>
  <si>
    <t>burnsm@nyassembly.gov</t>
  </si>
  <si>
    <t>Mashama R Burns</t>
  </si>
  <si>
    <t>Mashama R</t>
  </si>
  <si>
    <t>568447685</t>
  </si>
  <si>
    <t>Marykate Acquisto, Sr Coord</t>
  </si>
  <si>
    <t>Intergovernmental Relations - Mid-Hudson (Minority), Central Staff Office, Assembly</t>
  </si>
  <si>
    <t>acquistom@nyassembly.gov</t>
  </si>
  <si>
    <t>Marykate Acquisto</t>
  </si>
  <si>
    <t>Marykate</t>
  </si>
  <si>
    <t>Acquisto</t>
  </si>
  <si>
    <t>Sr Coord</t>
  </si>
  <si>
    <t>568447683</t>
  </si>
  <si>
    <t>Mary J Copeland, Graphic Artist</t>
  </si>
  <si>
    <t>copelandm@nyassembly.gov</t>
  </si>
  <si>
    <t>Mary J Copeland</t>
  </si>
  <si>
    <t>Mary J</t>
  </si>
  <si>
    <t>Copeland</t>
  </si>
  <si>
    <t>568447674</t>
  </si>
  <si>
    <t>Mary Ellen Coon, Comp Oper</t>
  </si>
  <si>
    <t>coonm@nyassembly.gov</t>
  </si>
  <si>
    <t>Mary Ellen Coon</t>
  </si>
  <si>
    <t>Mary Ellen</t>
  </si>
  <si>
    <t>Coon</t>
  </si>
  <si>
    <t>Comp Oper</t>
  </si>
  <si>
    <t>568447673</t>
  </si>
  <si>
    <t>Martha-Ann Murphy, Community Liaison</t>
  </si>
  <si>
    <t>Michael Kearns, Assemblymember</t>
  </si>
  <si>
    <t>Michael Kearns, Office of Assemblymember, Personal Staff Office, Assembly</t>
  </si>
  <si>
    <t>murphym@nyassembly.gov</t>
  </si>
  <si>
    <t>Martha-Ann Murphy</t>
  </si>
  <si>
    <t>Martha-Ann</t>
  </si>
  <si>
    <t>568447667</t>
  </si>
  <si>
    <t>Martha C Mahoney, Legis Director</t>
  </si>
  <si>
    <t>Shelley Mayer, Assemblymember</t>
  </si>
  <si>
    <t>Shelley Mayer, Office of Assemblymember, Personal Staff Office, Assembly</t>
  </si>
  <si>
    <t>mahoneym@nyassembly.gov</t>
  </si>
  <si>
    <t>Martha C Mahoney</t>
  </si>
  <si>
    <t>Martha C</t>
  </si>
  <si>
    <t>568447664</t>
  </si>
  <si>
    <t>Mark Altomare, Intern</t>
  </si>
  <si>
    <t>altomarem@nyassembly.gov</t>
  </si>
  <si>
    <t>Mark Altomare</t>
  </si>
  <si>
    <t>Mark</t>
  </si>
  <si>
    <t>Altomare</t>
  </si>
  <si>
    <t>568447660</t>
  </si>
  <si>
    <t>Marilyn I Ceilema, Admin Assistant</t>
  </si>
  <si>
    <t>ceilemam@nyassembly.gov</t>
  </si>
  <si>
    <t>Marilyn I Ceilema</t>
  </si>
  <si>
    <t>Marilyn I</t>
  </si>
  <si>
    <t>Ceilema</t>
  </si>
  <si>
    <t>568447657</t>
  </si>
  <si>
    <t>Marietou Konate, Legis Fiscal Anal</t>
  </si>
  <si>
    <t>konatem@nyassembly.gov</t>
  </si>
  <si>
    <t>Marietou Konate</t>
  </si>
  <si>
    <t>Marietou</t>
  </si>
  <si>
    <t>Konate</t>
  </si>
  <si>
    <t>568447653</t>
  </si>
  <si>
    <t>Mariella D Rueda, Legis Asst</t>
  </si>
  <si>
    <t>ruedam@nyassembly.gov</t>
  </si>
  <si>
    <t>Mariella D Rueda</t>
  </si>
  <si>
    <t>Mariella D</t>
  </si>
  <si>
    <t>Rueda</t>
  </si>
  <si>
    <t>568447652</t>
  </si>
  <si>
    <t>Marie Lovato, Legis Budget Analyst</t>
  </si>
  <si>
    <t>lovatom@nyassembly.gov</t>
  </si>
  <si>
    <t>Marie Lovato</t>
  </si>
  <si>
    <t>Lovato</t>
  </si>
  <si>
    <t>568447650</t>
  </si>
  <si>
    <t>Maria Vittoria Gronchi, Graduate Scholar</t>
  </si>
  <si>
    <t>gronchim@nyassembly.gov</t>
  </si>
  <si>
    <t>Maria Vittoria Gronchi</t>
  </si>
  <si>
    <t>Maria Vittoria</t>
  </si>
  <si>
    <t>Gronchi</t>
  </si>
  <si>
    <t>568447649</t>
  </si>
  <si>
    <t>Maria R Novak, D O Manager</t>
  </si>
  <si>
    <t>Angelo Morinello, Assemblymember</t>
  </si>
  <si>
    <t>Angelo Morinello, Office of Assemblymember, Personal Staff Office, Assembly</t>
  </si>
  <si>
    <t>novakm@nyassembly.gov</t>
  </si>
  <si>
    <t>Maria R Novak</t>
  </si>
  <si>
    <t>Maria R</t>
  </si>
  <si>
    <t>Novak</t>
  </si>
  <si>
    <t>568447648</t>
  </si>
  <si>
    <t>Maria M Henain, Intern</t>
  </si>
  <si>
    <t>henainm@nyassembly.gov</t>
  </si>
  <si>
    <t>Maria M Henain</t>
  </si>
  <si>
    <t>Maria M</t>
  </si>
  <si>
    <t>Henain</t>
  </si>
  <si>
    <t>568447644</t>
  </si>
  <si>
    <t>Margaret M Silveri, Web Coordinator</t>
  </si>
  <si>
    <t>silverim@nyassembly.gov</t>
  </si>
  <si>
    <t>Margaret M Silveri</t>
  </si>
  <si>
    <t>Margaret M</t>
  </si>
  <si>
    <t>Silveri</t>
  </si>
  <si>
    <t>Web Coordinator</t>
  </si>
  <si>
    <t>568447639</t>
  </si>
  <si>
    <t>Marcy L Velte, Ed Writer</t>
  </si>
  <si>
    <t>Production Services (Minority), Central Staff Office, Assembly</t>
  </si>
  <si>
    <t>veltem@nyassembly.gov</t>
  </si>
  <si>
    <t>Marcy L Velte</t>
  </si>
  <si>
    <t>Marcy L</t>
  </si>
  <si>
    <t>Velte</t>
  </si>
  <si>
    <t>568447635</t>
  </si>
  <si>
    <t>Maeghan E Roberts, Communications Coord</t>
  </si>
  <si>
    <t>robertsm@nyassembly.gov</t>
  </si>
  <si>
    <t>Maeghan E Roberts</t>
  </si>
  <si>
    <t>Maeghan E</t>
  </si>
  <si>
    <t>Roberts</t>
  </si>
  <si>
    <t>568447630</t>
  </si>
  <si>
    <t>Madiha L Mughal, D O Assistant</t>
  </si>
  <si>
    <t>mughalm@nyassembly.gov</t>
  </si>
  <si>
    <t>Madiha L Mughal</t>
  </si>
  <si>
    <t>Madiha L</t>
  </si>
  <si>
    <t>Mughal</t>
  </si>
  <si>
    <t>D O Assistant</t>
  </si>
  <si>
    <t>568447627</t>
  </si>
  <si>
    <t>Madeline E Gassmann, Intern</t>
  </si>
  <si>
    <t>gassmannm@nyassembly.gov</t>
  </si>
  <si>
    <t>Madeline E Gassmann</t>
  </si>
  <si>
    <t>Madeline E</t>
  </si>
  <si>
    <t>Gassmann</t>
  </si>
  <si>
    <t>568447625</t>
  </si>
  <si>
    <t>Lutricia M Graves, Admin Assistant</t>
  </si>
  <si>
    <t>gravesl@nyassembly.gov</t>
  </si>
  <si>
    <t>Lutricia M Graves</t>
  </si>
  <si>
    <t>Lutricia M</t>
  </si>
  <si>
    <t>568447622</t>
  </si>
  <si>
    <t>Luccas Serriano, Operations Assistant</t>
  </si>
  <si>
    <t>Operations, Central Staff Office, Assembly</t>
  </si>
  <si>
    <t>serrianol@nyassembly.gov</t>
  </si>
  <si>
    <t>Luccas Serriano</t>
  </si>
  <si>
    <t>Luccas</t>
  </si>
  <si>
    <t>Serriano</t>
  </si>
  <si>
    <t>568447621</t>
  </si>
  <si>
    <t>Louis A Lanzillotta, Legis Liaison</t>
  </si>
  <si>
    <t>Melissa Miller, Assemblymember</t>
  </si>
  <si>
    <t>Melissa Miller, Office of Assemblymember, Personal Staff Office, Assembly</t>
  </si>
  <si>
    <t>lanzillottal@nyassembly.gov</t>
  </si>
  <si>
    <t>Louis A Lanzillotta</t>
  </si>
  <si>
    <t>Louis A</t>
  </si>
  <si>
    <t>Lanzillotta</t>
  </si>
  <si>
    <t>Legis Liaison</t>
  </si>
  <si>
    <t>568447618</t>
  </si>
  <si>
    <t>Lori L Hansen, Word Processor/Secy</t>
  </si>
  <si>
    <t>hansenl@nyassembly.gov</t>
  </si>
  <si>
    <t>Lori L Hansen</t>
  </si>
  <si>
    <t>Lori L</t>
  </si>
  <si>
    <t>Word Processor/Secy</t>
  </si>
  <si>
    <t>568447616</t>
  </si>
  <si>
    <t>Loren T Arrington, Tech/Videographer</t>
  </si>
  <si>
    <t>arringtonl@nyassembly.gov</t>
  </si>
  <si>
    <t>Loren T Arrington</t>
  </si>
  <si>
    <t>Loren T</t>
  </si>
  <si>
    <t>Arrington</t>
  </si>
  <si>
    <t>Tech/Videographer</t>
  </si>
  <si>
    <t>568447615</t>
  </si>
  <si>
    <t>Loraine V Farberg, Constituent Liaison</t>
  </si>
  <si>
    <t>farbergl@nyassembly.gov</t>
  </si>
  <si>
    <t>Loraine V Farberg</t>
  </si>
  <si>
    <t>Loraine V</t>
  </si>
  <si>
    <t>Farberg</t>
  </si>
  <si>
    <t>568447613</t>
  </si>
  <si>
    <t>Loan N Tran, Sr Computer Prog Ana</t>
  </si>
  <si>
    <t>tranl@nyassembly.gov</t>
  </si>
  <si>
    <t>Loan N Tran</t>
  </si>
  <si>
    <t>Loan N</t>
  </si>
  <si>
    <t>Tran</t>
  </si>
  <si>
    <t>Sr Computer Prog Ana</t>
  </si>
  <si>
    <t>568447612</t>
  </si>
  <si>
    <t>Liznel C Aybar-Ventura, Dir Community Affairs</t>
  </si>
  <si>
    <t>aybarventural@nyassembly.gov</t>
  </si>
  <si>
    <t>Liznel C Aybar-Ventura</t>
  </si>
  <si>
    <t>Liznel C</t>
  </si>
  <si>
    <t>Aybar-Ventura</t>
  </si>
  <si>
    <t>Dir Community Affairs</t>
  </si>
  <si>
    <t>568447611</t>
  </si>
  <si>
    <t>Lisa Yam, Intern</t>
  </si>
  <si>
    <t>yaml@nyassembly.gov</t>
  </si>
  <si>
    <t>Lisa Yam</t>
  </si>
  <si>
    <t>Lisa</t>
  </si>
  <si>
    <t>Yam</t>
  </si>
  <si>
    <t>568447605</t>
  </si>
  <si>
    <t>Lisa M Yaeger, Counsel</t>
  </si>
  <si>
    <t>Communications And Information Services, Central Staff Office, Assembly</t>
  </si>
  <si>
    <t>yaegerl@nyassembly.gov</t>
  </si>
  <si>
    <t>Lisa M Yaeger</t>
  </si>
  <si>
    <t>Yaeger</t>
  </si>
  <si>
    <t>568447604</t>
  </si>
  <si>
    <t>Lisa M Urban, D O Director</t>
  </si>
  <si>
    <t>Steven Otis, Assemblymember</t>
  </si>
  <si>
    <t>Steven Otis, Office of Assemblymember, Personal Staff Office, Assembly</t>
  </si>
  <si>
    <t>urbanl@nyassembly.gov</t>
  </si>
  <si>
    <t>Lisa M Urban</t>
  </si>
  <si>
    <t>Urban</t>
  </si>
  <si>
    <t>568447603</t>
  </si>
  <si>
    <t>Lisa M Sacco, D O Director</t>
  </si>
  <si>
    <t>Pamela Hunter, Assemblymember</t>
  </si>
  <si>
    <t>Pamela Hunter, Office of Assemblymember, Personal Staff Office, Assembly</t>
  </si>
  <si>
    <t>saccol@nyassembly.gov</t>
  </si>
  <si>
    <t>Lisa M Sacco</t>
  </si>
  <si>
    <t>Sacco</t>
  </si>
  <si>
    <t>568447599</t>
  </si>
  <si>
    <t>Lindsay R Bratek, D O Assistant</t>
  </si>
  <si>
    <t>Raymond Walter, Assemblymember</t>
  </si>
  <si>
    <t>Raymond Walter, Office of Assemblymember, Personal Staff Office, Assembly</t>
  </si>
  <si>
    <t>bratekl@nyassembly.gov</t>
  </si>
  <si>
    <t>Lindsay R Bratek</t>
  </si>
  <si>
    <t>Lindsay R</t>
  </si>
  <si>
    <t>Bratek</t>
  </si>
  <si>
    <t>568447595</t>
  </si>
  <si>
    <t>Linda G Sachs, Communications Coord</t>
  </si>
  <si>
    <t>sachsl@nyassembly.gov</t>
  </si>
  <si>
    <t>Linda G Sachs</t>
  </si>
  <si>
    <t>Linda G</t>
  </si>
  <si>
    <t>Sachs</t>
  </si>
  <si>
    <t>568447593</t>
  </si>
  <si>
    <t>Letizia Ignizio, Admin Assistant</t>
  </si>
  <si>
    <t>igniziol@nyassembly.gov</t>
  </si>
  <si>
    <t>Letizia Ignizio</t>
  </si>
  <si>
    <t>Letizia</t>
  </si>
  <si>
    <t>Ignizio</t>
  </si>
  <si>
    <t>568447587</t>
  </si>
  <si>
    <t>Letisha N Guerrero, Intern</t>
  </si>
  <si>
    <t>guerrerol@nyassembly.gov</t>
  </si>
  <si>
    <t>Letisha N Guerrero</t>
  </si>
  <si>
    <t>Letisha N</t>
  </si>
  <si>
    <t>568447586</t>
  </si>
  <si>
    <t>Leslie A Wallace, Coord</t>
  </si>
  <si>
    <t>wallacel@nyassembly.gov</t>
  </si>
  <si>
    <t>Leslie A Wallace</t>
  </si>
  <si>
    <t>Leslie A</t>
  </si>
  <si>
    <t>Wallace</t>
  </si>
  <si>
    <t>568447583</t>
  </si>
  <si>
    <t>Leah Moses, Community Liaison</t>
  </si>
  <si>
    <t>mosesl@nyassembly.gov</t>
  </si>
  <si>
    <t>Leah Moses</t>
  </si>
  <si>
    <t>Leah</t>
  </si>
  <si>
    <t>568447578</t>
  </si>
  <si>
    <t>Laurence Hong, Dep Chief Of Staff</t>
  </si>
  <si>
    <t>Yuh-Line Niou, Assemblymember</t>
  </si>
  <si>
    <t>Yuh-Line Niou, Office of Assemblymember, Personal Staff Office, Assembly</t>
  </si>
  <si>
    <t>hongl@nyassembly.gov</t>
  </si>
  <si>
    <t>Laurence Hong</t>
  </si>
  <si>
    <t>Laurence</t>
  </si>
  <si>
    <t>Hong</t>
  </si>
  <si>
    <t>Dep Chief Of Staff</t>
  </si>
  <si>
    <t>568447573</t>
  </si>
  <si>
    <t>Lauren F Ennis, Intern</t>
  </si>
  <si>
    <t>ennisl@nyassembly.gov</t>
  </si>
  <si>
    <t>Lauren F Ennis</t>
  </si>
  <si>
    <t>Lauren F</t>
  </si>
  <si>
    <t>Ennis</t>
  </si>
  <si>
    <t>568447561</t>
  </si>
  <si>
    <t>Lauren A Lembo, Communications Coord</t>
  </si>
  <si>
    <t>Chad Lupinacci, Assemblymember</t>
  </si>
  <si>
    <t>Chad Lupinacci, Office of Assemblymember, Personal Staff Office, Assembly</t>
  </si>
  <si>
    <t>lembol@nyassembly.gov</t>
  </si>
  <si>
    <t>Lauren A Lembo</t>
  </si>
  <si>
    <t>Lembo</t>
  </si>
  <si>
    <t>568447558</t>
  </si>
  <si>
    <t>Laura E Turner, Exec Asst</t>
  </si>
  <si>
    <t>turnerl@nyassembly.gov</t>
  </si>
  <si>
    <t>Laura E Turner</t>
  </si>
  <si>
    <t>Turner</t>
  </si>
  <si>
    <t>568447553</t>
  </si>
  <si>
    <t>Latrice S Marcano, Invntory Mgt Splst</t>
  </si>
  <si>
    <t>marcanol@nyassembly.gov</t>
  </si>
  <si>
    <t>Latrice S Marcano</t>
  </si>
  <si>
    <t>Latrice S</t>
  </si>
  <si>
    <t>Marcano</t>
  </si>
  <si>
    <t>568447547</t>
  </si>
  <si>
    <t>Latia V Mitchell, Legis Fiscal Anal</t>
  </si>
  <si>
    <t>mitchelll@nyassembly.gov</t>
  </si>
  <si>
    <t>Latia V Mitchell</t>
  </si>
  <si>
    <t>Latia V</t>
  </si>
  <si>
    <t>Mitchell</t>
  </si>
  <si>
    <t>568447545</t>
  </si>
  <si>
    <t>Lasheca Rb Lewis, Commun Relations Dir</t>
  </si>
  <si>
    <t>lewisl@nyassembly.gov</t>
  </si>
  <si>
    <t>Lasheca Rb Lewis</t>
  </si>
  <si>
    <t>Lasheca Rb</t>
  </si>
  <si>
    <t>568447542</t>
  </si>
  <si>
    <t>Lahmar A Louis, Legis Budget Analyst</t>
  </si>
  <si>
    <t>louisl@nyassembly.gov</t>
  </si>
  <si>
    <t>Lahmar A Louis</t>
  </si>
  <si>
    <t>Lahmar A</t>
  </si>
  <si>
    <t>Louis</t>
  </si>
  <si>
    <t>568447534</t>
  </si>
  <si>
    <t>Lacey-Ann K Allen, Intern</t>
  </si>
  <si>
    <t>allenl@nyassembly.gov</t>
  </si>
  <si>
    <t>Lacey-Ann K Allen</t>
  </si>
  <si>
    <t>Lacey-Ann K</t>
  </si>
  <si>
    <t>568447532</t>
  </si>
  <si>
    <t>Kyle J Wallach, Committee Asst</t>
  </si>
  <si>
    <t>wallachk@nyassembly.gov</t>
  </si>
  <si>
    <t>Kyle J Wallach</t>
  </si>
  <si>
    <t>Kyle J</t>
  </si>
  <si>
    <t>Wallach</t>
  </si>
  <si>
    <t>568447527</t>
  </si>
  <si>
    <t>Kyle H Ishmael, Exec Director</t>
  </si>
  <si>
    <t>Black, Puerto Rican, Hispanic &amp; Asian Legislative Caucus, Central Staff Office, Assembly</t>
  </si>
  <si>
    <t>ishmaelk@nyassembly.gov</t>
  </si>
  <si>
    <t>Kyle H Ishmael</t>
  </si>
  <si>
    <t>Kyle H</t>
  </si>
  <si>
    <t>Ishmael</t>
  </si>
  <si>
    <t>Exec Director</t>
  </si>
  <si>
    <t>568447526</t>
  </si>
  <si>
    <t>Krystina R Sconzo, Legis Aide</t>
  </si>
  <si>
    <t>sconzok@nyassembly.gov</t>
  </si>
  <si>
    <t>Krystina R Sconzo</t>
  </si>
  <si>
    <t>Krystina R</t>
  </si>
  <si>
    <t>Sconzo</t>
  </si>
  <si>
    <t>568447522</t>
  </si>
  <si>
    <t>Kristine A Steve, Intern</t>
  </si>
  <si>
    <t>stevek@nyassembly.gov</t>
  </si>
  <si>
    <t>Kristine A Steve</t>
  </si>
  <si>
    <t>Kristine A</t>
  </si>
  <si>
    <t>Steve</t>
  </si>
  <si>
    <t>568447518</t>
  </si>
  <si>
    <t>Kristin A Zielinski, Committee Asst</t>
  </si>
  <si>
    <t>zielinskik@nyassembly.gov</t>
  </si>
  <si>
    <t>Kristin A Zielinski</t>
  </si>
  <si>
    <t>Kristin A</t>
  </si>
  <si>
    <t>Zielinski</t>
  </si>
  <si>
    <t>568447511</t>
  </si>
  <si>
    <t>Klarke J Mc Kissick, Dir Communications</t>
  </si>
  <si>
    <t>mckissickk@nyassembly.gov</t>
  </si>
  <si>
    <t>Klarke J Mc Kissick</t>
  </si>
  <si>
    <t>Klarke J</t>
  </si>
  <si>
    <t>Mc Kissick</t>
  </si>
  <si>
    <t>568447504</t>
  </si>
  <si>
    <t>Kiswana J Houston, Admin Assistant</t>
  </si>
  <si>
    <t>houstonk@nyassembly.gov</t>
  </si>
  <si>
    <t>Kiswana J Houston</t>
  </si>
  <si>
    <t>Kiswana J</t>
  </si>
  <si>
    <t>568447502</t>
  </si>
  <si>
    <t>Kira Z Gorman, D O Director</t>
  </si>
  <si>
    <t>Kieran Michael Lalor, Assemblymember</t>
  </si>
  <si>
    <t>Kieran Michael Lalor, Office of Assemblymember, Personal Staff Office, Assembly</t>
  </si>
  <si>
    <t>gormank@nyassembly.gov</t>
  </si>
  <si>
    <t>Kira Z Gorman</t>
  </si>
  <si>
    <t>Kira Z</t>
  </si>
  <si>
    <t>568447497</t>
  </si>
  <si>
    <t>Kimberly L Roc, Intern</t>
  </si>
  <si>
    <t>rock@nyassembly.gov</t>
  </si>
  <si>
    <t>Kimberly L Roc</t>
  </si>
  <si>
    <t>Roc</t>
  </si>
  <si>
    <t>568447495</t>
  </si>
  <si>
    <t>Kimberly A Rose, Legis Director</t>
  </si>
  <si>
    <t>rosek@nyassembly.gov</t>
  </si>
  <si>
    <t>Kimberly A Rose</t>
  </si>
  <si>
    <t>568447488</t>
  </si>
  <si>
    <t>Kimberly A Muller, Exec Receptionist</t>
  </si>
  <si>
    <t>mullerk@nyassembly.gov</t>
  </si>
  <si>
    <t>Kimberly A Muller</t>
  </si>
  <si>
    <t>Muller</t>
  </si>
  <si>
    <t>Exec Receptionist</t>
  </si>
  <si>
    <t>568447486</t>
  </si>
  <si>
    <t>Khush Kam-Au, Community Liaison</t>
  </si>
  <si>
    <t>kamauk@nyassembly.gov</t>
  </si>
  <si>
    <t>Khush Kam-Au</t>
  </si>
  <si>
    <t>Khush</t>
  </si>
  <si>
    <t>Kam-Au</t>
  </si>
  <si>
    <t>568447475</t>
  </si>
  <si>
    <t>Kevin P Moran, Media Spec</t>
  </si>
  <si>
    <t>morank@nyassembly.gov</t>
  </si>
  <si>
    <t>Kevin P Moran</t>
  </si>
  <si>
    <t>Moran</t>
  </si>
  <si>
    <t>Media Spec</t>
  </si>
  <si>
    <t>568447471</t>
  </si>
  <si>
    <t>Kevin M Scorsone, Corres Coordinator</t>
  </si>
  <si>
    <t>Correspondence Services (Minority), Central Staff Office, Assembly</t>
  </si>
  <si>
    <t>scorsonek@nyassembly.gov</t>
  </si>
  <si>
    <t>Kevin M Scorsone</t>
  </si>
  <si>
    <t>Scorsone</t>
  </si>
  <si>
    <t>Corres Coordinator</t>
  </si>
  <si>
    <t>568447468</t>
  </si>
  <si>
    <t>Kevin M Perlow, Intern</t>
  </si>
  <si>
    <t>perlowk@nyassembly.gov</t>
  </si>
  <si>
    <t>Kevin M Perlow</t>
  </si>
  <si>
    <t>Perlow</t>
  </si>
  <si>
    <t>568447467</t>
  </si>
  <si>
    <t>Kevin G Wisniewski, Dep Chief Of Staff</t>
  </si>
  <si>
    <t>Andrew Hevesi, Assemblymember</t>
  </si>
  <si>
    <t>Andrew Hevesi, Office of Assemblymember, Personal Staff Office, Assembly</t>
  </si>
  <si>
    <t>wisniewskik@nyassembly.gov</t>
  </si>
  <si>
    <t>Kevin G Wisniewski</t>
  </si>
  <si>
    <t>Wisniewski</t>
  </si>
  <si>
    <t>568447461</t>
  </si>
  <si>
    <t>Kettena Cherestal, Intern</t>
  </si>
  <si>
    <t>cherestalk@nyassembly.gov</t>
  </si>
  <si>
    <t>Kettena Cherestal</t>
  </si>
  <si>
    <t>Kettena</t>
  </si>
  <si>
    <t>Cherestal</t>
  </si>
  <si>
    <t>568447452</t>
  </si>
  <si>
    <t>Kenny J Zheng, Communications Coord</t>
  </si>
  <si>
    <t>zhengk@nyassembly.gov</t>
  </si>
  <si>
    <t>Kenny J Zheng</t>
  </si>
  <si>
    <t>Kenny J</t>
  </si>
  <si>
    <t>Zheng</t>
  </si>
  <si>
    <t>568447448</t>
  </si>
  <si>
    <t>Kelith G Appolon, Intern</t>
  </si>
  <si>
    <t>appolonk@nyassembly.gov</t>
  </si>
  <si>
    <t>Kelith G Appolon</t>
  </si>
  <si>
    <t>Kelith G</t>
  </si>
  <si>
    <t>Appolon</t>
  </si>
  <si>
    <t>568447432</t>
  </si>
  <si>
    <t>Keith M Tubbs, Chief Of Staff</t>
  </si>
  <si>
    <t>tubbsk@nyassembly.gov</t>
  </si>
  <si>
    <t>Keith M Tubbs</t>
  </si>
  <si>
    <t>Tubbs</t>
  </si>
  <si>
    <t>568447429</t>
  </si>
  <si>
    <t>Keith B Ericksen, Intern</t>
  </si>
  <si>
    <t>ericksenk@nyassembly.gov</t>
  </si>
  <si>
    <t>Keith B Ericksen</t>
  </si>
  <si>
    <t>Ericksen</t>
  </si>
  <si>
    <t>568447428</t>
  </si>
  <si>
    <t>Keely J Luce, Payroll Processor</t>
  </si>
  <si>
    <t>lucek@nyassembly.gov</t>
  </si>
  <si>
    <t>Keely J Luce</t>
  </si>
  <si>
    <t>Keely J</t>
  </si>
  <si>
    <t>Luce</t>
  </si>
  <si>
    <t>568447427</t>
  </si>
  <si>
    <t>Kaylynn M Enright, Intern</t>
  </si>
  <si>
    <t>enrightk@nyassembly.gov</t>
  </si>
  <si>
    <t>Kaylynn M Enright</t>
  </si>
  <si>
    <t>Kaylynn M</t>
  </si>
  <si>
    <t>Enright</t>
  </si>
  <si>
    <t>568447425</t>
  </si>
  <si>
    <t>Kayleigh B Metviner, Legis Aide</t>
  </si>
  <si>
    <t>metvinerk@nyassembly.gov</t>
  </si>
  <si>
    <t>Kayleigh B Metviner</t>
  </si>
  <si>
    <t>Kayleigh B</t>
  </si>
  <si>
    <t>Metviner</t>
  </si>
  <si>
    <t>568447421</t>
  </si>
  <si>
    <t>Kayla M Potter, Intern</t>
  </si>
  <si>
    <t>potterk@nyassembly.gov</t>
  </si>
  <si>
    <t>Kayla M Potter</t>
  </si>
  <si>
    <t>Kayla M</t>
  </si>
  <si>
    <t>Potter</t>
  </si>
  <si>
    <t>568447418</t>
  </si>
  <si>
    <t>Kayla E Perry, Intern</t>
  </si>
  <si>
    <t>perryk@nyassembly.gov</t>
  </si>
  <si>
    <t>Kayla E Perry</t>
  </si>
  <si>
    <t>Kayla E</t>
  </si>
  <si>
    <t>568447416</t>
  </si>
  <si>
    <t>Kayla B Epstein, Legis Asst</t>
  </si>
  <si>
    <t>epsteink@nyassembly.gov</t>
  </si>
  <si>
    <t>Kayla B Epstein</t>
  </si>
  <si>
    <t>Kayla B</t>
  </si>
  <si>
    <t>Epstein</t>
  </si>
  <si>
    <t>568447414</t>
  </si>
  <si>
    <t>Kathleen S Keyser, Constituent Svc Mgr</t>
  </si>
  <si>
    <t>keyserk@nyassembly.gov</t>
  </si>
  <si>
    <t>Kathleen S Keyser</t>
  </si>
  <si>
    <t>Kathleen S</t>
  </si>
  <si>
    <t>Keyser</t>
  </si>
  <si>
    <t>Constituent Svc Mgr</t>
  </si>
  <si>
    <t>568447401</t>
  </si>
  <si>
    <t>Kathleen S Hollis, Community Liaison</t>
  </si>
  <si>
    <t>Joseph Giglio, Assemblymember</t>
  </si>
  <si>
    <t>Joseph Giglio, Office of Assemblymember, Personal Staff Office, Assembly</t>
  </si>
  <si>
    <t>hollisk@nyassembly.gov</t>
  </si>
  <si>
    <t>Kathleen S Hollis</t>
  </si>
  <si>
    <t>Hollis</t>
  </si>
  <si>
    <t>568447396</t>
  </si>
  <si>
    <t>Kathleen N Soriano, Legis Assoc</t>
  </si>
  <si>
    <t>Andrew Garbarino, Assemblymember</t>
  </si>
  <si>
    <t>Andrew Garbarino, Office of Assemblymember, Personal Staff Office, Assembly</t>
  </si>
  <si>
    <t>sorianok@nyassembly.gov</t>
  </si>
  <si>
    <t>Kathleen N Soriano</t>
  </si>
  <si>
    <t>Kathleen N</t>
  </si>
  <si>
    <t>Soriano</t>
  </si>
  <si>
    <t>Legis Assoc</t>
  </si>
  <si>
    <t>568447390</t>
  </si>
  <si>
    <t>Katherine N Allacco, Researcher</t>
  </si>
  <si>
    <t>allaccok@nyassembly.gov</t>
  </si>
  <si>
    <t>Katherine N Allacco</t>
  </si>
  <si>
    <t>Katherine N</t>
  </si>
  <si>
    <t>Allacco</t>
  </si>
  <si>
    <t>568447365</t>
  </si>
  <si>
    <t>Katherine M Franger, Chief Of Staff</t>
  </si>
  <si>
    <t>Brian Kavanagh, Assemblymember</t>
  </si>
  <si>
    <t>Brian Kavanagh, Office of Assemblymember, Personal Staff Office, Assembly</t>
  </si>
  <si>
    <t>frangerk@nyassembly.gov</t>
  </si>
  <si>
    <t>Katherine M Franger</t>
  </si>
  <si>
    <t>Katherine M</t>
  </si>
  <si>
    <t>Franger</t>
  </si>
  <si>
    <t>568447362</t>
  </si>
  <si>
    <t>Katherine I Jesaitis, Committee Asst</t>
  </si>
  <si>
    <t>jesaitisk@nyassembly.gov</t>
  </si>
  <si>
    <t>Katherine I Jesaitis</t>
  </si>
  <si>
    <t>Katherine I</t>
  </si>
  <si>
    <t>Jesaitis</t>
  </si>
  <si>
    <t>568447360</t>
  </si>
  <si>
    <t>Kate W Ng, Graphic Artist</t>
  </si>
  <si>
    <t>Graphics, Central Staff Office, Assembly</t>
  </si>
  <si>
    <t>ngk@nyassembly.gov</t>
  </si>
  <si>
    <t>Kate W Ng</t>
  </si>
  <si>
    <t>Kate W</t>
  </si>
  <si>
    <t>568447358</t>
  </si>
  <si>
    <t>Karina E Coraisaca, Intern</t>
  </si>
  <si>
    <t>coraisacak@nyassembly.gov</t>
  </si>
  <si>
    <t>Karina E Coraisaca</t>
  </si>
  <si>
    <t>Karina E</t>
  </si>
  <si>
    <t>Coraisaca</t>
  </si>
  <si>
    <t>568447352</t>
  </si>
  <si>
    <t>Karim M Arab, Community Liaison</t>
  </si>
  <si>
    <t>Metropolitan Support Services, Central Staff Office, Assembly</t>
  </si>
  <si>
    <t>arabk@nyassembly.gov</t>
  </si>
  <si>
    <t>Karim M Arab</t>
  </si>
  <si>
    <t>Karim M</t>
  </si>
  <si>
    <t>Arab</t>
  </si>
  <si>
    <t>568447349</t>
  </si>
  <si>
    <t>Karen S Mc Arthur, D O Manager</t>
  </si>
  <si>
    <t>mcarthurk@nyassembly.gov</t>
  </si>
  <si>
    <t>Karen S Mc Arthur</t>
  </si>
  <si>
    <t>Karen S</t>
  </si>
  <si>
    <t>Mc Arthur</t>
  </si>
  <si>
    <t>568447344</t>
  </si>
  <si>
    <t>Karen R Blumer, Research Analyst</t>
  </si>
  <si>
    <t>Steve Englebright, Assemblymember</t>
  </si>
  <si>
    <t>Steve Englebright, Office of Assemblymember, Personal Staff Office, Assembly</t>
  </si>
  <si>
    <t>blumerk@nyassembly.gov</t>
  </si>
  <si>
    <t>Karen R Blumer</t>
  </si>
  <si>
    <t>Karen R</t>
  </si>
  <si>
    <t>Blumer</t>
  </si>
  <si>
    <t>Research Analyst</t>
  </si>
  <si>
    <t>568447343</t>
  </si>
  <si>
    <t>Kajus Normantas, Intern</t>
  </si>
  <si>
    <t>normantask@nyassembly.gov</t>
  </si>
  <si>
    <t>Kajus Normantas</t>
  </si>
  <si>
    <t>Kajus</t>
  </si>
  <si>
    <t>Normantas</t>
  </si>
  <si>
    <t>568447336</t>
  </si>
  <si>
    <t>Justyn J Turner, Researcher</t>
  </si>
  <si>
    <t>turnerj@nyassembly.gov</t>
  </si>
  <si>
    <t>Justyn J Turner</t>
  </si>
  <si>
    <t>Justyn J</t>
  </si>
  <si>
    <t>568447333</t>
  </si>
  <si>
    <t>Justin M Birzon, Assoc Counsel</t>
  </si>
  <si>
    <t>birzonj@nyassembly.gov</t>
  </si>
  <si>
    <t>Justin M Birzon</t>
  </si>
  <si>
    <t>Justin M</t>
  </si>
  <si>
    <t>568447332</t>
  </si>
  <si>
    <t>Judith M Cruz, Dir Constit/Supp Svcs</t>
  </si>
  <si>
    <t>Judith M Cruz</t>
  </si>
  <si>
    <t>Judith M</t>
  </si>
  <si>
    <t>568447328</t>
  </si>
  <si>
    <t>Jude P Washock, Intern</t>
  </si>
  <si>
    <t>washockj@nyassembly.gov</t>
  </si>
  <si>
    <t>Jude P Washock</t>
  </si>
  <si>
    <t>Jude P</t>
  </si>
  <si>
    <t>Washock</t>
  </si>
  <si>
    <t>568447325</t>
  </si>
  <si>
    <t>Joshua L Mouzon, Intern</t>
  </si>
  <si>
    <t>mouzonj@nyassembly.gov</t>
  </si>
  <si>
    <t>Joshua L Mouzon</t>
  </si>
  <si>
    <t>Joshua L</t>
  </si>
  <si>
    <t>Mouzon</t>
  </si>
  <si>
    <t>568447324</t>
  </si>
  <si>
    <t>Joshua K Ragland, Intern</t>
  </si>
  <si>
    <t>raglandj@nyassembly.gov</t>
  </si>
  <si>
    <t>Joshua K Ragland</t>
  </si>
  <si>
    <t>Ragland</t>
  </si>
  <si>
    <t>568447322</t>
  </si>
  <si>
    <t>Joshua A Board, Community Liaison</t>
  </si>
  <si>
    <t>Walter Mosley, Assemblymember</t>
  </si>
  <si>
    <t>Walter Mosley, Office of Assemblymember, Personal Staff Office, Assembly</t>
  </si>
  <si>
    <t>boardj@nyassembly.gov</t>
  </si>
  <si>
    <t>Joshua A Board</t>
  </si>
  <si>
    <t>Joshua A</t>
  </si>
  <si>
    <t>Board</t>
  </si>
  <si>
    <t>568447320</t>
  </si>
  <si>
    <t>Josephina M Rivera, Intern</t>
  </si>
  <si>
    <t>riveraj@nyassembly.gov</t>
  </si>
  <si>
    <t>Josephina M Rivera</t>
  </si>
  <si>
    <t>Josephina M</t>
  </si>
  <si>
    <t>568447319</t>
  </si>
  <si>
    <t>Joseph T Theall, Special Asst</t>
  </si>
  <si>
    <t>theallj@nyassembly.gov</t>
  </si>
  <si>
    <t>Joseph T Theall</t>
  </si>
  <si>
    <t>Joseph T</t>
  </si>
  <si>
    <t>Theall</t>
  </si>
  <si>
    <t>568447318</t>
  </si>
  <si>
    <t>Joseph J Orlando, Community Liaison</t>
  </si>
  <si>
    <t>orlandoj@nyassembly.gov</t>
  </si>
  <si>
    <t>Joseph J Orlando</t>
  </si>
  <si>
    <t>Orlando</t>
  </si>
  <si>
    <t>568447314</t>
  </si>
  <si>
    <t>Joseph I Lanzilotta, Legis Aide</t>
  </si>
  <si>
    <t>lanzilottaj@nyassembly.gov</t>
  </si>
  <si>
    <t>Joseph I Lanzilotta</t>
  </si>
  <si>
    <t>Joseph I</t>
  </si>
  <si>
    <t>Lanzilotta</t>
  </si>
  <si>
    <t>568447312</t>
  </si>
  <si>
    <t>Joseph Ham, Community Liaison</t>
  </si>
  <si>
    <t>Catherine Nolan, Assemblymember</t>
  </si>
  <si>
    <t>Catherine Nolan, Office of Assemblymember, Personal Staff Office, Assembly</t>
  </si>
  <si>
    <t>hamj@nyassembly.gov</t>
  </si>
  <si>
    <t>Joseph Ham</t>
  </si>
  <si>
    <t>Ham</t>
  </si>
  <si>
    <t>568447310</t>
  </si>
  <si>
    <t>Joseph F Janots, Intern</t>
  </si>
  <si>
    <t>janotsj@nyassembly.gov</t>
  </si>
  <si>
    <t>Joseph F Janots</t>
  </si>
  <si>
    <t>Joseph F</t>
  </si>
  <si>
    <t>Janots</t>
  </si>
  <si>
    <t>568447309</t>
  </si>
  <si>
    <t>Joseph D Moravec, Legis Aide</t>
  </si>
  <si>
    <t>Thomas Abinanti, Assemblymember</t>
  </si>
  <si>
    <t>Thomas Abinanti, Office of Assemblymember, Personal Staff Office, Assembly</t>
  </si>
  <si>
    <t>moravecj@nyassembly.gov</t>
  </si>
  <si>
    <t>Joseph D Moravec</t>
  </si>
  <si>
    <t>Moravec</t>
  </si>
  <si>
    <t>568447308</t>
  </si>
  <si>
    <t>Joseph A Romano, Community Liaison</t>
  </si>
  <si>
    <t>romanoj@nyassembly.gov</t>
  </si>
  <si>
    <t>Joseph A Romano</t>
  </si>
  <si>
    <t>Romano</t>
  </si>
  <si>
    <t>568447306</t>
  </si>
  <si>
    <t>Jordan D Zyglis, Commun Relations Dir</t>
  </si>
  <si>
    <t>Monica Wallace, Assemblymember</t>
  </si>
  <si>
    <t>Monica Wallace, Office of Assemblymember, Personal Staff Office, Assembly</t>
  </si>
  <si>
    <t>zyglisj@nyassembly.gov</t>
  </si>
  <si>
    <t>Jordan D Zyglis</t>
  </si>
  <si>
    <t>Jordan D</t>
  </si>
  <si>
    <t>Zyglis</t>
  </si>
  <si>
    <t>568447304</t>
  </si>
  <si>
    <t>Joong Ho Cho, Community Liaison</t>
  </si>
  <si>
    <t>Nily Rozic, Assemblymember</t>
  </si>
  <si>
    <t>Nily Rozic, Office of Assemblymember, Personal Staff Office, Assembly</t>
  </si>
  <si>
    <t>choj@nyassembly.gov</t>
  </si>
  <si>
    <t>Joong Ho Cho</t>
  </si>
  <si>
    <t>Joong Ho</t>
  </si>
  <si>
    <t>568447299</t>
  </si>
  <si>
    <t>Jolisel E Vargas Lopez, Intern</t>
  </si>
  <si>
    <t>vargaslopezj@nyassembly.gov</t>
  </si>
  <si>
    <t>Jolisel E Vargas Lopez</t>
  </si>
  <si>
    <t>Jolisel E</t>
  </si>
  <si>
    <t>Vargas Lopez</t>
  </si>
  <si>
    <t>568447292</t>
  </si>
  <si>
    <t>John T Midwood, Community Liaison</t>
  </si>
  <si>
    <t>midwoodj@nyassembly.gov</t>
  </si>
  <si>
    <t>John T Midwood</t>
  </si>
  <si>
    <t>Midwood</t>
  </si>
  <si>
    <t>568447289</t>
  </si>
  <si>
    <t>John R Fitzsimmons, Dep Chief Of Staff</t>
  </si>
  <si>
    <t>Michael Blake, Assemblymember</t>
  </si>
  <si>
    <t>Michael Blake, Office of Assemblymember, Personal Staff Office, Assembly</t>
  </si>
  <si>
    <t>fitzsimmonsj@nyassembly.gov</t>
  </si>
  <si>
    <t>John R Fitzsimmons</t>
  </si>
  <si>
    <t>John R</t>
  </si>
  <si>
    <t>Fitzsimmons</t>
  </si>
  <si>
    <t>568447287</t>
  </si>
  <si>
    <t>John P Louis, Constituent Svc Mgr</t>
  </si>
  <si>
    <t>louisj@nyassembly.gov</t>
  </si>
  <si>
    <t>John P Louis</t>
  </si>
  <si>
    <t>568447284</t>
  </si>
  <si>
    <t>John M Jr Rinaudo Jr, Constituent Liaison</t>
  </si>
  <si>
    <t>Nicole Malliotakis, Assemblymember</t>
  </si>
  <si>
    <t>Nicole Malliotakis, Office of Assemblymember, Personal Staff Office, Assembly</t>
  </si>
  <si>
    <t>rinaudoj@nyassembly.gov</t>
  </si>
  <si>
    <t>John M Jr Rinaudo Jr</t>
  </si>
  <si>
    <t>John M Jr</t>
  </si>
  <si>
    <t>Rinaudo Jr</t>
  </si>
  <si>
    <t>568447281</t>
  </si>
  <si>
    <t>John A Greene, Community Liaison</t>
  </si>
  <si>
    <t>greenej@nyassembly.gov</t>
  </si>
  <si>
    <t>John A Greene</t>
  </si>
  <si>
    <t>Greene</t>
  </si>
  <si>
    <t>568447277</t>
  </si>
  <si>
    <t>Joelle M Zullo, Legis Director</t>
  </si>
  <si>
    <t>zulloj@nyassembly.gov</t>
  </si>
  <si>
    <t>Joelle M Zullo</t>
  </si>
  <si>
    <t>Joelle M</t>
  </si>
  <si>
    <t>Zullo</t>
  </si>
  <si>
    <t>568447275</t>
  </si>
  <si>
    <t>Joann Randazzo, Community Liaison</t>
  </si>
  <si>
    <t>randazzoj@nyassembly.gov</t>
  </si>
  <si>
    <t>Joann Randazzo</t>
  </si>
  <si>
    <t>568447273</t>
  </si>
  <si>
    <t>Jillian V Cortez, Office Manager</t>
  </si>
  <si>
    <t>Frank Skartados, Assemblymember</t>
  </si>
  <si>
    <t>Frank Skartados, Office of Assemblymember, Personal Staff Office, Assembly</t>
  </si>
  <si>
    <t>cortezj@nyassembly.gov</t>
  </si>
  <si>
    <t>Jillian V Cortez</t>
  </si>
  <si>
    <t>Jillian V</t>
  </si>
  <si>
    <t>Cortez</t>
  </si>
  <si>
    <t>568447272</t>
  </si>
  <si>
    <t>Jillian L Nadiak, Community Liaison</t>
  </si>
  <si>
    <t>nadiakj@nyassembly.gov</t>
  </si>
  <si>
    <t>Jillian L Nadiak</t>
  </si>
  <si>
    <t>Jillian L</t>
  </si>
  <si>
    <t>Nadiak</t>
  </si>
  <si>
    <t>568447271</t>
  </si>
  <si>
    <t>Jill M Stewart, Admin Assistant</t>
  </si>
  <si>
    <t>Maintenance, Central Staff Office, Assembly</t>
  </si>
  <si>
    <t>stewartj@nyassembly.gov</t>
  </si>
  <si>
    <t>Jill M Stewart</t>
  </si>
  <si>
    <t>Jill M</t>
  </si>
  <si>
    <t>568447270</t>
  </si>
  <si>
    <t>Jill A Schoenfeld, Community Liaison</t>
  </si>
  <si>
    <t>schoenfeldj@nyassembly.gov</t>
  </si>
  <si>
    <t>Jill A Schoenfeld</t>
  </si>
  <si>
    <t>Schoenfeld</t>
  </si>
  <si>
    <t>568447267</t>
  </si>
  <si>
    <t>Jignasha B Shah, Graduate Scholar</t>
  </si>
  <si>
    <t>shahj@nyassembly.gov</t>
  </si>
  <si>
    <t>Jignasha B Shah</t>
  </si>
  <si>
    <t>Jignasha B</t>
  </si>
  <si>
    <t>Shah</t>
  </si>
  <si>
    <t>568447264</t>
  </si>
  <si>
    <t>Jessie L Powell, Mail Clk</t>
  </si>
  <si>
    <t>powellj@nyassembly.gov</t>
  </si>
  <si>
    <t>Jessie L Powell</t>
  </si>
  <si>
    <t>Jessie L</t>
  </si>
  <si>
    <t>568447263</t>
  </si>
  <si>
    <t>Jessica N Schug, Legis Coord</t>
  </si>
  <si>
    <t>schugj@nyassembly.gov</t>
  </si>
  <si>
    <t>Jessica N Schug</t>
  </si>
  <si>
    <t>Schug</t>
  </si>
  <si>
    <t>Legis Coord</t>
  </si>
  <si>
    <t>568447262</t>
  </si>
  <si>
    <t>Jessica L Levine, Intern</t>
  </si>
  <si>
    <t>levinej@nyassembly.gov</t>
  </si>
  <si>
    <t>Jessica L Levine</t>
  </si>
  <si>
    <t>Jessica L</t>
  </si>
  <si>
    <t>568447258</t>
  </si>
  <si>
    <t>Jessica Cruz Vaswquez, Intern</t>
  </si>
  <si>
    <t>cruzvaswquezj@nyassembly.gov</t>
  </si>
  <si>
    <t>Jessica Cruz Vaswquez</t>
  </si>
  <si>
    <t>Jessica</t>
  </si>
  <si>
    <t>Cruz Vaswquez</t>
  </si>
  <si>
    <t>568447257</t>
  </si>
  <si>
    <t>Jeremy J Espinosa, Researcher</t>
  </si>
  <si>
    <t>espinosaj@nyassembly.gov</t>
  </si>
  <si>
    <t>Jeremy J Espinosa</t>
  </si>
  <si>
    <t>Jeremy J</t>
  </si>
  <si>
    <t>Espinosa</t>
  </si>
  <si>
    <t>568447255</t>
  </si>
  <si>
    <t>Jennifer R Rivera, Community Liaison</t>
  </si>
  <si>
    <t>Maritza Davila, Assemblymember</t>
  </si>
  <si>
    <t>Maritza Davila, Office of Assemblymember, Personal Staff Office, Assembly</t>
  </si>
  <si>
    <t>Jennifer R Rivera</t>
  </si>
  <si>
    <t>568447254</t>
  </si>
  <si>
    <t>Jennifer M Cath, Admin Assistant</t>
  </si>
  <si>
    <t>cathj@nyassembly.gov</t>
  </si>
  <si>
    <t>Jennifer M Cath</t>
  </si>
  <si>
    <t>Cath</t>
  </si>
  <si>
    <t>568447252</t>
  </si>
  <si>
    <t>Jennifer Ls Heffner, Assoc Counsel</t>
  </si>
  <si>
    <t>heffnerj@nyassembly.gov</t>
  </si>
  <si>
    <t>Jennifer Ls Heffner</t>
  </si>
  <si>
    <t>Jennifer Ls</t>
  </si>
  <si>
    <t>Heffner</t>
  </si>
  <si>
    <t>568447251</t>
  </si>
  <si>
    <t>Jennifer L Brand, Dir Of Purchasng</t>
  </si>
  <si>
    <t>Purchasing, Central Staff Office, Assembly</t>
  </si>
  <si>
    <t>brandj@nyassembly.gov</t>
  </si>
  <si>
    <t>Jennifer L Brand</t>
  </si>
  <si>
    <t>Brand</t>
  </si>
  <si>
    <t>Dir Of Purchasng</t>
  </si>
  <si>
    <t>568447248</t>
  </si>
  <si>
    <t>Jennifer K Locke, Constituent Liaison</t>
  </si>
  <si>
    <t>lockej@nyassembly.gov</t>
  </si>
  <si>
    <t>Jennifer K Locke</t>
  </si>
  <si>
    <t>Jennifer K</t>
  </si>
  <si>
    <t>Locke</t>
  </si>
  <si>
    <t>568447246</t>
  </si>
  <si>
    <t>Jennifer A Sherman, Legis Asst</t>
  </si>
  <si>
    <t>Tom McKevitt, Assemblymember</t>
  </si>
  <si>
    <t>Tom McKevitt, Office of Assemblymember, Personal Staff Office, Assembly</t>
  </si>
  <si>
    <t>shermanj@nyassembly.gov</t>
  </si>
  <si>
    <t>Jennifer A Sherman</t>
  </si>
  <si>
    <t>568447244</t>
  </si>
  <si>
    <t>Jeffrey M Kohn, Chief Of Staff</t>
  </si>
  <si>
    <t>Michael Miller, Assemblymember</t>
  </si>
  <si>
    <t>Michael Miller, Office of Assemblymember, Personal Staff Office, Assembly</t>
  </si>
  <si>
    <t>kohnj@nyassembly.gov</t>
  </si>
  <si>
    <t>Jeffrey M Kohn</t>
  </si>
  <si>
    <t>Jeffrey M</t>
  </si>
  <si>
    <t>Kohn</t>
  </si>
  <si>
    <t>568447242</t>
  </si>
  <si>
    <t>Jeffrey M Alfano, Legal Assistant</t>
  </si>
  <si>
    <t>alfanoj@nyassembly.gov</t>
  </si>
  <si>
    <t>Jeffrey M Alfano</t>
  </si>
  <si>
    <t>Alfano</t>
  </si>
  <si>
    <t>568447241</t>
  </si>
  <si>
    <t>Jean K Macaffer, Legis Counsel</t>
  </si>
  <si>
    <t>macafferj@nyassembly.gov</t>
  </si>
  <si>
    <t>Jean K Macaffer</t>
  </si>
  <si>
    <t>Jean K</t>
  </si>
  <si>
    <t>Macaffer</t>
  </si>
  <si>
    <t>Legis Counsel</t>
  </si>
  <si>
    <t>568447239</t>
  </si>
  <si>
    <t>Jean A Gallagher, Legis Aide</t>
  </si>
  <si>
    <t>Aileen Gunther, Assemblymember</t>
  </si>
  <si>
    <t>Aileen Gunther, Office of Assemblymember, Personal Staff Office, Assembly</t>
  </si>
  <si>
    <t>gallagherj@nyassembly.gov</t>
  </si>
  <si>
    <t>Jean A Gallagher</t>
  </si>
  <si>
    <t>Jean A</t>
  </si>
  <si>
    <t>568447238</t>
  </si>
  <si>
    <t>Jason D Antonopoulos, Community Liaison</t>
  </si>
  <si>
    <t>antonopoulosj@nyassembly.gov</t>
  </si>
  <si>
    <t>Jason D Antonopoulos</t>
  </si>
  <si>
    <t>Antonopoulos</t>
  </si>
  <si>
    <t>568447236</t>
  </si>
  <si>
    <t>Jason C Lettieri, Intern</t>
  </si>
  <si>
    <t>lettierij@nyassembly.gov</t>
  </si>
  <si>
    <t>Jason C Lettieri</t>
  </si>
  <si>
    <t>Lettieri</t>
  </si>
  <si>
    <t>568447232</t>
  </si>
  <si>
    <t>Jasmin C Butler, Word Processor/Secy</t>
  </si>
  <si>
    <t>butlerj@nyassembly.gov</t>
  </si>
  <si>
    <t>Jasmin C Butler</t>
  </si>
  <si>
    <t>Jasmin C</t>
  </si>
  <si>
    <t>568447229</t>
  </si>
  <si>
    <t>Janella Guardia, Chief Of Staff</t>
  </si>
  <si>
    <t>guardiaj@nyassembly.gov</t>
  </si>
  <si>
    <t>Janella Guardia</t>
  </si>
  <si>
    <t>Janella</t>
  </si>
  <si>
    <t>Guardia</t>
  </si>
  <si>
    <t>568447223</t>
  </si>
  <si>
    <t>Jamila A Pringle, Dep Dir District Off</t>
  </si>
  <si>
    <t>pringlej@nyassembly.gov</t>
  </si>
  <si>
    <t>Jamila A Pringle</t>
  </si>
  <si>
    <t>Jamila A</t>
  </si>
  <si>
    <t>Pringle</t>
  </si>
  <si>
    <t>Dep Dir District Off</t>
  </si>
  <si>
    <t>568447218</t>
  </si>
  <si>
    <t>James W Coughlin, Coord</t>
  </si>
  <si>
    <t>coughlinj@nyassembly.gov</t>
  </si>
  <si>
    <t>James W Coughlin</t>
  </si>
  <si>
    <t>Coughlin</t>
  </si>
  <si>
    <t>568447214</t>
  </si>
  <si>
    <t>James F Shahen, Comp Specialist</t>
  </si>
  <si>
    <t>Office Of Automation And Data Development/Planning, Central Staff Office, Assembly</t>
  </si>
  <si>
    <t>shahenj@nyassembly.gov</t>
  </si>
  <si>
    <t>James F Shahen</t>
  </si>
  <si>
    <t>Shahen</t>
  </si>
  <si>
    <t>Comp Specialist</t>
  </si>
  <si>
    <t>568447208</t>
  </si>
  <si>
    <t>James E Walsh, Admin Counsel</t>
  </si>
  <si>
    <t>walshj@nyassembly.gov</t>
  </si>
  <si>
    <t>James E Walsh</t>
  </si>
  <si>
    <t>Admin Counsel</t>
  </si>
  <si>
    <t>568447206</t>
  </si>
  <si>
    <t>James A Nabywaniec, Legis Aide</t>
  </si>
  <si>
    <t>Ken Blankenbush, Assemblymember</t>
  </si>
  <si>
    <t>Ken Blankenbush, Office of Assemblymember, Personal Staff Office, Assembly</t>
  </si>
  <si>
    <t>nabywaniecj@nyassembly.gov</t>
  </si>
  <si>
    <t>James A Nabywaniec</t>
  </si>
  <si>
    <t>Nabywaniec</t>
  </si>
  <si>
    <t>568447199</t>
  </si>
  <si>
    <t>Jamella C Montgomery, Legis Coord</t>
  </si>
  <si>
    <t>montgomeryj@nyassembly.gov</t>
  </si>
  <si>
    <t>Jamella C Montgomery</t>
  </si>
  <si>
    <t>Jamella C</t>
  </si>
  <si>
    <t>Montgomery</t>
  </si>
  <si>
    <t>568447197</t>
  </si>
  <si>
    <t>Jahmal A Yapp, Admin Secy</t>
  </si>
  <si>
    <t>yappj@nyassembly.gov</t>
  </si>
  <si>
    <t>Jahmal A Yapp</t>
  </si>
  <si>
    <t>Jahmal A</t>
  </si>
  <si>
    <t>Yapp</t>
  </si>
  <si>
    <t>Admin Secy</t>
  </si>
  <si>
    <t>568447195</t>
  </si>
  <si>
    <t>Jacqueline B Mamorsky, Graduate Scholar</t>
  </si>
  <si>
    <t>mamorskyj@nyassembly.gov</t>
  </si>
  <si>
    <t>Jacqueline B Mamorsky</t>
  </si>
  <si>
    <t>Jacqueline B</t>
  </si>
  <si>
    <t>Mamorsky</t>
  </si>
  <si>
    <t>568447193</t>
  </si>
  <si>
    <t>Jaclyn L Kohler, Photographer</t>
  </si>
  <si>
    <t>kohlerj@nyassembly.gov</t>
  </si>
  <si>
    <t>Jaclyn L Kohler</t>
  </si>
  <si>
    <t>Jaclyn L</t>
  </si>
  <si>
    <t>Kohler</t>
  </si>
  <si>
    <t>568447191</t>
  </si>
  <si>
    <t>Izabella Prusaczyk, Admin Assistant</t>
  </si>
  <si>
    <t>Joseph Lentol, Assemblymember</t>
  </si>
  <si>
    <t>Joseph Lentol, Office of Assemblymember, Personal Staff Office, Assembly</t>
  </si>
  <si>
    <t>prusaczyki@nyassembly.gov</t>
  </si>
  <si>
    <t>Izabella Prusaczyk</t>
  </si>
  <si>
    <t>Izabella</t>
  </si>
  <si>
    <t>Prusaczyk</t>
  </si>
  <si>
    <t>568447187</t>
  </si>
  <si>
    <t>Iyanni K Callender, Intern</t>
  </si>
  <si>
    <t>callenderi@nyassembly.gov</t>
  </si>
  <si>
    <t>Iyanni K Callender</t>
  </si>
  <si>
    <t>Iyanni K</t>
  </si>
  <si>
    <t>Callender</t>
  </si>
  <si>
    <t>568447185</t>
  </si>
  <si>
    <t>Isabella M Underwood, Princ Economist, Min</t>
  </si>
  <si>
    <t>underwoodi@nyassembly.gov</t>
  </si>
  <si>
    <t>Isabella M Underwood</t>
  </si>
  <si>
    <t>Isabella M</t>
  </si>
  <si>
    <t>Underwood</t>
  </si>
  <si>
    <t>Princ Economist, Min</t>
  </si>
  <si>
    <t>568447176</t>
  </si>
  <si>
    <t>Ian D Girshek, Legis Director</t>
  </si>
  <si>
    <t>Jaime Williams, Assemblymember</t>
  </si>
  <si>
    <t>Jaime Williams, Office of Assemblymember, Personal Staff Office, Assembly</t>
  </si>
  <si>
    <t>girsheki@nyassembly.gov</t>
  </si>
  <si>
    <t>Ian D Girshek</t>
  </si>
  <si>
    <t>Ian D</t>
  </si>
  <si>
    <t>Girshek</t>
  </si>
  <si>
    <t>568447145</t>
  </si>
  <si>
    <t>Hyrjana Dibra, Scheduler</t>
  </si>
  <si>
    <t>Latoya Joyner, Assemblymember</t>
  </si>
  <si>
    <t>Latoya Joyner, Office of Assemblymember, Personal Staff Office, Assembly</t>
  </si>
  <si>
    <t>dibrah@nyassembly.gov</t>
  </si>
  <si>
    <t>Hyrjana Dibra</t>
  </si>
  <si>
    <t>Hyrjana</t>
  </si>
  <si>
    <t>Dibra</t>
  </si>
  <si>
    <t>568447138</t>
  </si>
  <si>
    <t>Honora S Wohl, Legis Aide</t>
  </si>
  <si>
    <t>wohlh@nyassembly.gov</t>
  </si>
  <si>
    <t>Honora S Wohl</t>
  </si>
  <si>
    <t>Honora S</t>
  </si>
  <si>
    <t>Wohl</t>
  </si>
  <si>
    <t>568447131</t>
  </si>
  <si>
    <t>Henry Tranes, Assoc Counsel</t>
  </si>
  <si>
    <t>tranesh@nyassembly.gov</t>
  </si>
  <si>
    <t>Henry Tranes</t>
  </si>
  <si>
    <t>Tranes</t>
  </si>
  <si>
    <t>568447110</t>
  </si>
  <si>
    <t>Henry M Cumoletti, Corres Coordinator</t>
  </si>
  <si>
    <t>cumolettih@nyassembly.gov</t>
  </si>
  <si>
    <t>Henry M Cumoletti</t>
  </si>
  <si>
    <t>Henry M</t>
  </si>
  <si>
    <t>568447109</t>
  </si>
  <si>
    <t>Henderson L Hutchinson, Spec Asst-Comm Relat</t>
  </si>
  <si>
    <t>hutchinsonh@nyassembly.gov</t>
  </si>
  <si>
    <t>Henderson L Hutchinson</t>
  </si>
  <si>
    <t>Henderson L</t>
  </si>
  <si>
    <t>Hutchinson</t>
  </si>
  <si>
    <t>Spec Asst-Comm Relat</t>
  </si>
  <si>
    <t>568447108</t>
  </si>
  <si>
    <t>Hector O Henriquez, Systems Programmer</t>
  </si>
  <si>
    <t>henriquezh@nyassembly.gov</t>
  </si>
  <si>
    <t>Hector O Henriquez</t>
  </si>
  <si>
    <t>Hector O</t>
  </si>
  <si>
    <t>Henriquez</t>
  </si>
  <si>
    <t>Systems Programmer</t>
  </si>
  <si>
    <t>568447105</t>
  </si>
  <si>
    <t>Heather R Moore, Office Mngr-Min</t>
  </si>
  <si>
    <t>mooreh@nyassembly.gov</t>
  </si>
  <si>
    <t>Heather R Moore</t>
  </si>
  <si>
    <t>Heather R</t>
  </si>
  <si>
    <t>Office Mngr-Min</t>
  </si>
  <si>
    <t>568447103</t>
  </si>
  <si>
    <t>Harris A Weiss, Legis Aide</t>
  </si>
  <si>
    <t>Donna Lupardo, Assemblymember</t>
  </si>
  <si>
    <t>Donna Lupardo, Office of Assemblymember, Personal Staff Office, Assembly</t>
  </si>
  <si>
    <t>weissh@nyassembly.gov</t>
  </si>
  <si>
    <t>Harris A Weiss</t>
  </si>
  <si>
    <t>Harris A</t>
  </si>
  <si>
    <t>568447101</t>
  </si>
  <si>
    <t>Gwendolyn L Girsdansky, Writer</t>
  </si>
  <si>
    <t>girsdanskyg@nyassembly.gov</t>
  </si>
  <si>
    <t>Gwendolyn L Girsdansky</t>
  </si>
  <si>
    <t>Gwendolyn L</t>
  </si>
  <si>
    <t>Girsdansky</t>
  </si>
  <si>
    <t>568447096</t>
  </si>
  <si>
    <t>Guerschom Jw Dieurine, Constituent Liaison</t>
  </si>
  <si>
    <t>Alicia Hyndman, Assemblymember</t>
  </si>
  <si>
    <t>Alicia Hyndman, Office of Assemblymember, Personal Staff Office, Assembly</t>
  </si>
  <si>
    <t>dieurineg@nyassembly.gov</t>
  </si>
  <si>
    <t>Guerschom Jw Dieurine</t>
  </si>
  <si>
    <t>Guerschom Jw</t>
  </si>
  <si>
    <t>Dieurine</t>
  </si>
  <si>
    <t>568447095</t>
  </si>
  <si>
    <t>Grettel Wong, Admin Assistant</t>
  </si>
  <si>
    <t>wongg@nyassembly.gov</t>
  </si>
  <si>
    <t>Grettel Wong</t>
  </si>
  <si>
    <t>Grettel</t>
  </si>
  <si>
    <t>Wong</t>
  </si>
  <si>
    <t>568447092</t>
  </si>
  <si>
    <t>Gregory S Vayngurt, Community Liaison</t>
  </si>
  <si>
    <t>vayngurtg@nyassembly.gov</t>
  </si>
  <si>
    <t>Gregory S Vayngurt</t>
  </si>
  <si>
    <t>Gregory S</t>
  </si>
  <si>
    <t>Vayngurt</t>
  </si>
  <si>
    <t>568447091</t>
  </si>
  <si>
    <t>Giovanni A Perna, Intern</t>
  </si>
  <si>
    <t>pernag@nyassembly.gov</t>
  </si>
  <si>
    <t>Giovanni A Perna</t>
  </si>
  <si>
    <t>Giovanni A</t>
  </si>
  <si>
    <t>Perna</t>
  </si>
  <si>
    <t>568447089</t>
  </si>
  <si>
    <t>Ginelle O Cantave, Admin Assistant</t>
  </si>
  <si>
    <t>cantaveg@nyassembly.gov</t>
  </si>
  <si>
    <t>Ginelle O Cantave</t>
  </si>
  <si>
    <t>Ginelle O</t>
  </si>
  <si>
    <t>Cantave</t>
  </si>
  <si>
    <t>568447087</t>
  </si>
  <si>
    <t>Gian Vito Lovero, Graduate Scholar</t>
  </si>
  <si>
    <t>loverog@nyassembly.gov</t>
  </si>
  <si>
    <t>Gian Vito Lovero</t>
  </si>
  <si>
    <t>Gian Vito</t>
  </si>
  <si>
    <t>Lovero</t>
  </si>
  <si>
    <t>568447084</t>
  </si>
  <si>
    <t>Gerard D Dannenbaum, Intern</t>
  </si>
  <si>
    <t>dannenbaumg@nyassembly.gov</t>
  </si>
  <si>
    <t>Gerard D Dannenbaum</t>
  </si>
  <si>
    <t>Gerard D</t>
  </si>
  <si>
    <t>Dannenbaum</t>
  </si>
  <si>
    <t>568447083</t>
  </si>
  <si>
    <t>Geraldine L Humbert, Intern</t>
  </si>
  <si>
    <t>humbertg@nyassembly.gov</t>
  </si>
  <si>
    <t>Geraldine L Humbert</t>
  </si>
  <si>
    <t>Geraldine L</t>
  </si>
  <si>
    <t>Humbert</t>
  </si>
  <si>
    <t>568447081</t>
  </si>
  <si>
    <t>Genevieve M Marcy, Community Liaison</t>
  </si>
  <si>
    <t>Dan Quart, Assemblymember</t>
  </si>
  <si>
    <t>Dan Quart, Office of Assemblymember, Personal Staff Office, Assembly</t>
  </si>
  <si>
    <t>marcyg@nyassembly.gov</t>
  </si>
  <si>
    <t>Genevieve M Marcy</t>
  </si>
  <si>
    <t>Genevieve M</t>
  </si>
  <si>
    <t>568447078</t>
  </si>
  <si>
    <t>Gary E Layton, Exec Asst</t>
  </si>
  <si>
    <t>laytong@nyassembly.gov</t>
  </si>
  <si>
    <t>Gary E Layton</t>
  </si>
  <si>
    <t>Gary E</t>
  </si>
  <si>
    <t>Layton</t>
  </si>
  <si>
    <t>568447076</t>
  </si>
  <si>
    <t>Gabrielle Dann-Allel, Community Liaison</t>
  </si>
  <si>
    <t>dannallelg@nyassembly.gov</t>
  </si>
  <si>
    <t>Gabrielle Dann-Allel</t>
  </si>
  <si>
    <t>Gabrielle</t>
  </si>
  <si>
    <t>Dann-Allel</t>
  </si>
  <si>
    <t>568447075</t>
  </si>
  <si>
    <t>Gabrielle A Trejo, Intern</t>
  </si>
  <si>
    <t>trejog@nyassembly.gov</t>
  </si>
  <si>
    <t>Gabrielle A Trejo</t>
  </si>
  <si>
    <t>Gabrielle A</t>
  </si>
  <si>
    <t>Trejo</t>
  </si>
  <si>
    <t>568447072</t>
  </si>
  <si>
    <t>Frederic B Klein, Community Liaison</t>
  </si>
  <si>
    <t>Jeffrey Dinowitz, Assemblymember</t>
  </si>
  <si>
    <t>Jeffrey Dinowitz, Office of Assemblymember, Personal Staff Office, Assembly</t>
  </si>
  <si>
    <t>kleinf@nyassembly.gov</t>
  </si>
  <si>
    <t>Frederic B Klein</t>
  </si>
  <si>
    <t>Frederic B</t>
  </si>
  <si>
    <t>568447071</t>
  </si>
  <si>
    <t>Frank M Dixon, Legis Aide</t>
  </si>
  <si>
    <t>dixonf@nyassembly.gov</t>
  </si>
  <si>
    <t>Frank M Dixon</t>
  </si>
  <si>
    <t>Frank M</t>
  </si>
  <si>
    <t>Dixon</t>
  </si>
  <si>
    <t>568447070</t>
  </si>
  <si>
    <t>Frank Keophetlasy, Legis Asst</t>
  </si>
  <si>
    <t>David Gantt, Assemblymember</t>
  </si>
  <si>
    <t>David Gantt, Office of Assemblymember, Personal Staff Office, Assembly</t>
  </si>
  <si>
    <t>keophetlasyf@nyassembly.gov</t>
  </si>
  <si>
    <t>Frank Keophetlasy</t>
  </si>
  <si>
    <t>Keophetlasy</t>
  </si>
  <si>
    <t>568447068</t>
  </si>
  <si>
    <t>Francois S Acosta, Intern</t>
  </si>
  <si>
    <t>acostaf@nyassembly.gov</t>
  </si>
  <si>
    <t>Francois S Acosta</t>
  </si>
  <si>
    <t>Francois S</t>
  </si>
  <si>
    <t>568447067</t>
  </si>
  <si>
    <t>Francesca C Tse, Intern</t>
  </si>
  <si>
    <t>tsef@nyassembly.gov</t>
  </si>
  <si>
    <t>Francesca C Tse</t>
  </si>
  <si>
    <t>Francesca C</t>
  </si>
  <si>
    <t>Tse</t>
  </si>
  <si>
    <t>568447065</t>
  </si>
  <si>
    <t>Forrest T Wynn, Coord Leg &amp;amp; Comm Affs</t>
  </si>
  <si>
    <t>wynnf@nyassembly.gov</t>
  </si>
  <si>
    <t>Forrest T Wynn</t>
  </si>
  <si>
    <t>Forrest T</t>
  </si>
  <si>
    <t>Wynn</t>
  </si>
  <si>
    <t>568447063</t>
  </si>
  <si>
    <t>Forrest T Garland, Intern</t>
  </si>
  <si>
    <t>garlandf@nyassembly.gov</t>
  </si>
  <si>
    <t>Forrest T Garland</t>
  </si>
  <si>
    <t>Garland</t>
  </si>
  <si>
    <t>568447062</t>
  </si>
  <si>
    <t>Forhad Rahman, Intern</t>
  </si>
  <si>
    <t>rahmanf@nyassembly.gov</t>
  </si>
  <si>
    <t>Forhad Rahman</t>
  </si>
  <si>
    <t>Forhad</t>
  </si>
  <si>
    <t>568447061</t>
  </si>
  <si>
    <t>Fanny Lin, Intern</t>
  </si>
  <si>
    <t>linf@nyassembly.gov</t>
  </si>
  <si>
    <t>Fanny Lin</t>
  </si>
  <si>
    <t>Fanny</t>
  </si>
  <si>
    <t>Lin</t>
  </si>
  <si>
    <t>568447059</t>
  </si>
  <si>
    <t>Eric R Ross, Intern</t>
  </si>
  <si>
    <t>rosse@nyassembly.gov</t>
  </si>
  <si>
    <t>Eric R Ross</t>
  </si>
  <si>
    <t>Eric R</t>
  </si>
  <si>
    <t>568447052</t>
  </si>
  <si>
    <t>Eric B Fuentes, Legis Aide</t>
  </si>
  <si>
    <t>José Rivera, Assemblymember</t>
  </si>
  <si>
    <t>Jose Rivera, Office of Assemblymember, Personal Staff Office, Assembly</t>
  </si>
  <si>
    <t>fuentese@nyassembly.gov</t>
  </si>
  <si>
    <t>Eric B Fuentes</t>
  </si>
  <si>
    <t>Eric B</t>
  </si>
  <si>
    <t>Fuentes</t>
  </si>
  <si>
    <t>568447051</t>
  </si>
  <si>
    <t>Emily C Markowitz, Community Liaison</t>
  </si>
  <si>
    <t>markowitze@nyassembly.gov</t>
  </si>
  <si>
    <t>Emily C Markowitz</t>
  </si>
  <si>
    <t>Emily C</t>
  </si>
  <si>
    <t>Markowitz</t>
  </si>
  <si>
    <t>568447050</t>
  </si>
  <si>
    <t>Elyse B Hennes, Research Assistant</t>
  </si>
  <si>
    <t>hennese@nyassembly.gov</t>
  </si>
  <si>
    <t>Elyse B Hennes</t>
  </si>
  <si>
    <t>Elyse B</t>
  </si>
  <si>
    <t>Hennes</t>
  </si>
  <si>
    <t>568447045</t>
  </si>
  <si>
    <t>Elsayed A Osman, Intern</t>
  </si>
  <si>
    <t>osmane@nyassembly.gov</t>
  </si>
  <si>
    <t>Elsayed A Osman</t>
  </si>
  <si>
    <t>Elsayed A</t>
  </si>
  <si>
    <t>Osman</t>
  </si>
  <si>
    <t>568447043</t>
  </si>
  <si>
    <t>Elma Borcilo, Legis Advisor</t>
  </si>
  <si>
    <t>borciloe@nyassembly.gov</t>
  </si>
  <si>
    <t>Elma Borcilo</t>
  </si>
  <si>
    <t>Elma</t>
  </si>
  <si>
    <t>Borcilo</t>
  </si>
  <si>
    <t>Legis Advisor</t>
  </si>
  <si>
    <t>568447042</t>
  </si>
  <si>
    <t>Elizabeth O Aritonang, Legis Budget Analyst</t>
  </si>
  <si>
    <t>aritonange@nyassembly.gov</t>
  </si>
  <si>
    <t>Elizabeth O Aritonang</t>
  </si>
  <si>
    <t>Elizabeth O</t>
  </si>
  <si>
    <t>Aritonang</t>
  </si>
  <si>
    <t>568447041</t>
  </si>
  <si>
    <t>Elizabeth D Segun, Legis Asst</t>
  </si>
  <si>
    <t>segune@nyassembly.gov</t>
  </si>
  <si>
    <t>Elizabeth D Segun</t>
  </si>
  <si>
    <t>Elizabeth D</t>
  </si>
  <si>
    <t>Segun</t>
  </si>
  <si>
    <t>568447037</t>
  </si>
  <si>
    <t>Elizabeth Conforme, D O Manager</t>
  </si>
  <si>
    <t>conformee@nyassembly.gov</t>
  </si>
  <si>
    <t>Elizabeth Conforme</t>
  </si>
  <si>
    <t>Conforme</t>
  </si>
  <si>
    <t>568447036</t>
  </si>
  <si>
    <t>Elizabeth A Huson, D O Assistant</t>
  </si>
  <si>
    <t>David DiPietro, Assemblymember</t>
  </si>
  <si>
    <t>David DiPietro, Office of Assemblymember, Personal Staff Office, Assembly</t>
  </si>
  <si>
    <t>husone@nyassembly.gov</t>
  </si>
  <si>
    <t>Elizabeth A Huson</t>
  </si>
  <si>
    <t>Huson</t>
  </si>
  <si>
    <t>568447033</t>
  </si>
  <si>
    <t>Elissa Kane, Scheduler</t>
  </si>
  <si>
    <t>Patricia Fahy, Assemblymember</t>
  </si>
  <si>
    <t>Patricia Fahy, Office of Assemblymember, Personal Staff Office, Assembly</t>
  </si>
  <si>
    <t>kanee@nyassembly.gov</t>
  </si>
  <si>
    <t>Elissa Kane</t>
  </si>
  <si>
    <t>Elissa</t>
  </si>
  <si>
    <t>Kane</t>
  </si>
  <si>
    <t>568447032</t>
  </si>
  <si>
    <t>Elisha Wellington-Cleary, Recruitment Officer</t>
  </si>
  <si>
    <t>Human Resources, Central Staff Office, Assembly</t>
  </si>
  <si>
    <t>wellingtonclearye@nyassembly.gov</t>
  </si>
  <si>
    <t>Elisha Wellington-Cleary</t>
  </si>
  <si>
    <t>Elisha</t>
  </si>
  <si>
    <t>Wellington-Cleary</t>
  </si>
  <si>
    <t>Recruitment Officer</t>
  </si>
  <si>
    <t>568447031</t>
  </si>
  <si>
    <t>Elijio Sandoval, Graduate Scholar</t>
  </si>
  <si>
    <t>sandovale@nyassembly.gov</t>
  </si>
  <si>
    <t>Elijio Sandoval</t>
  </si>
  <si>
    <t>Elijio</t>
  </si>
  <si>
    <t>Sandoval</t>
  </si>
  <si>
    <t>568447029</t>
  </si>
  <si>
    <t>Elias A Farah, Leg Research Liaison</t>
  </si>
  <si>
    <t>farahe@nyassembly.gov</t>
  </si>
  <si>
    <t>Elias A Farah</t>
  </si>
  <si>
    <t>Elias A</t>
  </si>
  <si>
    <t>Farah</t>
  </si>
  <si>
    <t>Leg Research Liaison</t>
  </si>
  <si>
    <t>568447028</t>
  </si>
  <si>
    <t>Elena M Norman, Intern</t>
  </si>
  <si>
    <t>normane@nyassembly.gov</t>
  </si>
  <si>
    <t>Elena M Norman</t>
  </si>
  <si>
    <t>Elena M</t>
  </si>
  <si>
    <t>568447025</t>
  </si>
  <si>
    <t>Elena M Labunski, Word Processor</t>
  </si>
  <si>
    <t>Data Services, Central Staff Office, Assembly</t>
  </si>
  <si>
    <t>labunskie@nyassembly.gov</t>
  </si>
  <si>
    <t>Elena M Labunski</t>
  </si>
  <si>
    <t>Word Processor</t>
  </si>
  <si>
    <t>568447024</t>
  </si>
  <si>
    <t>Elena Del Peral, Media Spec</t>
  </si>
  <si>
    <t>delperale@nyassembly.gov</t>
  </si>
  <si>
    <t>Elena Del Peral</t>
  </si>
  <si>
    <t>Elena</t>
  </si>
  <si>
    <t>Del Peral</t>
  </si>
  <si>
    <t>568447023</t>
  </si>
  <si>
    <t>Elena Cenko, Intern</t>
  </si>
  <si>
    <t>cenkoe@nyassembly.gov</t>
  </si>
  <si>
    <t>Elena Cenko</t>
  </si>
  <si>
    <t>Cenko</t>
  </si>
  <si>
    <t>568447022</t>
  </si>
  <si>
    <t>Elaine B Fernandez, Chief Of Staff</t>
  </si>
  <si>
    <t>fernandeze@nyassembly.gov</t>
  </si>
  <si>
    <t>Elaine B Fernandez</t>
  </si>
  <si>
    <t>Elaine B</t>
  </si>
  <si>
    <t>Fernandez</t>
  </si>
  <si>
    <t>568447020</t>
  </si>
  <si>
    <t>Ekong B Takor, Intern</t>
  </si>
  <si>
    <t>takore@nyassembly.gov</t>
  </si>
  <si>
    <t>Ekong B Takor</t>
  </si>
  <si>
    <t>Ekong B</t>
  </si>
  <si>
    <t>Takor</t>
  </si>
  <si>
    <t>568447019</t>
  </si>
  <si>
    <t>Edith R Richiez, Dep Chief Of Staff</t>
  </si>
  <si>
    <t>Phil Ramos, Assemblymember</t>
  </si>
  <si>
    <t>Phil Ramos, Office of Assemblymember, Personal Staff Office, Assembly</t>
  </si>
  <si>
    <t>richieze@nyassembly.gov</t>
  </si>
  <si>
    <t>Edith R Richiez</t>
  </si>
  <si>
    <t>Edith R</t>
  </si>
  <si>
    <t>Richiez</t>
  </si>
  <si>
    <t>568447011</t>
  </si>
  <si>
    <t>Eamon E Weber, Chief Of Staff</t>
  </si>
  <si>
    <t>webere@nyassembly.gov</t>
  </si>
  <si>
    <t>Eamon E Weber</t>
  </si>
  <si>
    <t>Eamon E</t>
  </si>
  <si>
    <t>568447009</t>
  </si>
  <si>
    <t>Dylon H Peertamsingh, Intern</t>
  </si>
  <si>
    <t>peertamsinghd@nyassembly.gov</t>
  </si>
  <si>
    <t>Dylon H Peertamsingh</t>
  </si>
  <si>
    <t>Dylon H</t>
  </si>
  <si>
    <t>Peertamsingh</t>
  </si>
  <si>
    <t>568447008</t>
  </si>
  <si>
    <t>Dylan L Payne, Intern</t>
  </si>
  <si>
    <t>payned@nyassembly.gov</t>
  </si>
  <si>
    <t>Dylan L Payne</t>
  </si>
  <si>
    <t>Dylan L</t>
  </si>
  <si>
    <t>Payne</t>
  </si>
  <si>
    <t>568447005</t>
  </si>
  <si>
    <t>Dylan H Tragni, Exec Coordinator</t>
  </si>
  <si>
    <t>tragnid@nyassembly.gov</t>
  </si>
  <si>
    <t>Dylan H Tragni</t>
  </si>
  <si>
    <t>Dylan H</t>
  </si>
  <si>
    <t>Tragni</t>
  </si>
  <si>
    <t>Exec Coordinator</t>
  </si>
  <si>
    <t>568447004</t>
  </si>
  <si>
    <t>Dustin Mineconzo, Legis Budget Analyst</t>
  </si>
  <si>
    <t>mineconzod@nyassembly.gov</t>
  </si>
  <si>
    <t>Dustin Mineconzo</t>
  </si>
  <si>
    <t>Dustin</t>
  </si>
  <si>
    <t>Mineconzo</t>
  </si>
  <si>
    <t>568447001</t>
  </si>
  <si>
    <t>Donald W Petrie, Legis Aide</t>
  </si>
  <si>
    <t>Clifford Crouch, Assemblymember</t>
  </si>
  <si>
    <t>Clifford Crouch, Office of Assemblymember, Personal Staff Office, Assembly</t>
  </si>
  <si>
    <t>petried@nyassembly.gov</t>
  </si>
  <si>
    <t>Donald W Petrie</t>
  </si>
  <si>
    <t>Donald W</t>
  </si>
  <si>
    <t>Petrie</t>
  </si>
  <si>
    <t>568446995</t>
  </si>
  <si>
    <t>Dominik D Zadlo, Intern</t>
  </si>
  <si>
    <t>zadlod@nyassembly.gov</t>
  </si>
  <si>
    <t>Dominik D Zadlo</t>
  </si>
  <si>
    <t>Dominik D</t>
  </si>
  <si>
    <t>Zadlo</t>
  </si>
  <si>
    <t>568446992</t>
  </si>
  <si>
    <t>Dionne L Brown, Dep Chief Of Staff</t>
  </si>
  <si>
    <t>brownd@nyassembly.gov</t>
  </si>
  <si>
    <t>Dionne L Brown</t>
  </si>
  <si>
    <t>Dionne L</t>
  </si>
  <si>
    <t>568446990</t>
  </si>
  <si>
    <t>Dikran A Vasilescu, Dir Communications</t>
  </si>
  <si>
    <t>Francisco Moya, Assemblymember</t>
  </si>
  <si>
    <t>Francisco Moya, Office of Assemblymember, Personal Staff Office, Assembly</t>
  </si>
  <si>
    <t>vasilescud@nyassembly.gov</t>
  </si>
  <si>
    <t>Dikran A Vasilescu</t>
  </si>
  <si>
    <t>Dikran A</t>
  </si>
  <si>
    <t>Vasilescu</t>
  </si>
  <si>
    <t>568446989</t>
  </si>
  <si>
    <t>Deirdre M Salsich, Assoc Counsel</t>
  </si>
  <si>
    <t>salsichd@nyassembly.gov</t>
  </si>
  <si>
    <t>Deirdre M Salsich</t>
  </si>
  <si>
    <t>Deirdre M</t>
  </si>
  <si>
    <t>Salsich</t>
  </si>
  <si>
    <t>568446981</t>
  </si>
  <si>
    <t>Deepa Balkarran, Legis Aide</t>
  </si>
  <si>
    <t>balkarrand@nyassembly.gov</t>
  </si>
  <si>
    <t>Deepa Balkarran</t>
  </si>
  <si>
    <t>Deepa</t>
  </si>
  <si>
    <t>Balkarran</t>
  </si>
  <si>
    <t>568446980</t>
  </si>
  <si>
    <t>Deborah E Tucker, Legis Aide</t>
  </si>
  <si>
    <t>Crystal Peoples-Stokes, Assemblymember</t>
  </si>
  <si>
    <t>Crystal Peoples-Stokes, Office of Assemblymember, Personal Staff Office, Assembly</t>
  </si>
  <si>
    <t>tuckerd@nyassembly.gov</t>
  </si>
  <si>
    <t>Deborah E Tucker</t>
  </si>
  <si>
    <t>Deborah E</t>
  </si>
  <si>
    <t>568446974</t>
  </si>
  <si>
    <t>Dawn T Gode, Constituent Liaison</t>
  </si>
  <si>
    <t>goded@nyassembly.gov</t>
  </si>
  <si>
    <t>Dawn T Gode</t>
  </si>
  <si>
    <t>Dawn T</t>
  </si>
  <si>
    <t>Gode</t>
  </si>
  <si>
    <t>568446973</t>
  </si>
  <si>
    <t>Dawn M Fowler, Exec Secy</t>
  </si>
  <si>
    <t>fowlerd@nyassembly.gov</t>
  </si>
  <si>
    <t>Dawn M Fowler</t>
  </si>
  <si>
    <t>Fowler</t>
  </si>
  <si>
    <t>Exec Secy</t>
  </si>
  <si>
    <t>568446972</t>
  </si>
  <si>
    <t>Davon M Harris, Community Liaison</t>
  </si>
  <si>
    <t>harrisd@nyassembly.gov</t>
  </si>
  <si>
    <t>Davon M Harris</t>
  </si>
  <si>
    <t>Davon M</t>
  </si>
  <si>
    <t>568446970</t>
  </si>
  <si>
    <t>David T Gill, Asst Coord</t>
  </si>
  <si>
    <t>Regional Services, Central Staff Office, Assembly</t>
  </si>
  <si>
    <t>gilld@nyassembly.gov</t>
  </si>
  <si>
    <t>David T Gill</t>
  </si>
  <si>
    <t>David T</t>
  </si>
  <si>
    <t>Gill</t>
  </si>
  <si>
    <t>Asst Coord</t>
  </si>
  <si>
    <t>568446969</t>
  </si>
  <si>
    <t>David N Dedon, Invntory Mgt Splst</t>
  </si>
  <si>
    <t>dedond@nyassembly.gov</t>
  </si>
  <si>
    <t>David N Dedon</t>
  </si>
  <si>
    <t>David N</t>
  </si>
  <si>
    <t>Dedon</t>
  </si>
  <si>
    <t>568446965</t>
  </si>
  <si>
    <t>David J Boodram, Intern</t>
  </si>
  <si>
    <t>boodramd@nyassembly.gov</t>
  </si>
  <si>
    <t>David J Boodram</t>
  </si>
  <si>
    <t>Boodram</t>
  </si>
  <si>
    <t>568446962</t>
  </si>
  <si>
    <t>David C Hornung, Legis Director</t>
  </si>
  <si>
    <t>hornungd@nyassembly.gov</t>
  </si>
  <si>
    <t>David C Hornung</t>
  </si>
  <si>
    <t>Hornung</t>
  </si>
  <si>
    <t>568446959</t>
  </si>
  <si>
    <t>Darren L Jr Moore Jr, Intern</t>
  </si>
  <si>
    <t>moored@nyassembly.gov</t>
  </si>
  <si>
    <t>Darren L Jr Moore Jr</t>
  </si>
  <si>
    <t>Darren L Jr</t>
  </si>
  <si>
    <t>Moore Jr</t>
  </si>
  <si>
    <t>568446955</t>
  </si>
  <si>
    <t>Darlene Jolibois, Community Liaison</t>
  </si>
  <si>
    <t>joliboisd@nyassembly.gov</t>
  </si>
  <si>
    <t>Darlene Jolibois</t>
  </si>
  <si>
    <t>Darlene</t>
  </si>
  <si>
    <t>Jolibois</t>
  </si>
  <si>
    <t>568446954</t>
  </si>
  <si>
    <t>Darleen A Cammarata, D O Administrator</t>
  </si>
  <si>
    <t>cammaratad@nyassembly.gov</t>
  </si>
  <si>
    <t>Darleen A Cammarata</t>
  </si>
  <si>
    <t>Darleen A</t>
  </si>
  <si>
    <t>Cammarata</t>
  </si>
  <si>
    <t>D O Administrator</t>
  </si>
  <si>
    <t>568446952</t>
  </si>
  <si>
    <t>Danielle L Ebert, Intern</t>
  </si>
  <si>
    <t>ebertd@nyassembly.gov</t>
  </si>
  <si>
    <t>Danielle L Ebert</t>
  </si>
  <si>
    <t>Danielle L</t>
  </si>
  <si>
    <t>Ebert</t>
  </si>
  <si>
    <t>568446950</t>
  </si>
  <si>
    <t>Daniela S Zolorzano, Intern</t>
  </si>
  <si>
    <t>zolorzanod@nyassembly.gov</t>
  </si>
  <si>
    <t>Daniela S Zolorzano</t>
  </si>
  <si>
    <t>Daniela S</t>
  </si>
  <si>
    <t>Zolorzano</t>
  </si>
  <si>
    <t>568446948</t>
  </si>
  <si>
    <t>Daniel T Giannone, Intern</t>
  </si>
  <si>
    <t>giannoned@nyassembly.gov</t>
  </si>
  <si>
    <t>Daniel T Giannone</t>
  </si>
  <si>
    <t>Giannone</t>
  </si>
  <si>
    <t>568446947</t>
  </si>
  <si>
    <t>Daniel L Campanelli, Chief Of Staff</t>
  </si>
  <si>
    <t>Robert Carroll, Assemblymember</t>
  </si>
  <si>
    <t>Robert Carroll, Office of Assemblymember, Personal Staff Office, Assembly</t>
  </si>
  <si>
    <t>campanellid@nyassembly.gov</t>
  </si>
  <si>
    <t>Daniel L Campanelli</t>
  </si>
  <si>
    <t>Campanelli</t>
  </si>
  <si>
    <t>568446943</t>
  </si>
  <si>
    <t>Daniel J Gordon, Committee Asst</t>
  </si>
  <si>
    <t>gordond@nyassembly.gov</t>
  </si>
  <si>
    <t>Daniel J Gordon</t>
  </si>
  <si>
    <t>Gordon</t>
  </si>
  <si>
    <t>568446941</t>
  </si>
  <si>
    <t>Daniel H Fishelman, Intern</t>
  </si>
  <si>
    <t>fishelmand@nyassembly.gov</t>
  </si>
  <si>
    <t>Daniel H Fishelman</t>
  </si>
  <si>
    <t>Fishelman</t>
  </si>
  <si>
    <t>568446939</t>
  </si>
  <si>
    <t>Daniel D Blech, Community Liaison</t>
  </si>
  <si>
    <t>Michael Simanowitz, Assemblymember</t>
  </si>
  <si>
    <t>Michael Simanowitz, Office of Assemblymember, Personal Staff Office, Assembly</t>
  </si>
  <si>
    <t>blechd@nyassembly.gov</t>
  </si>
  <si>
    <t>Daniel D Blech</t>
  </si>
  <si>
    <t>Blech</t>
  </si>
  <si>
    <t>568446937</t>
  </si>
  <si>
    <t>Cynthia M Jacobson, Intern</t>
  </si>
  <si>
    <t>jacobsonc@nyassembly.gov</t>
  </si>
  <si>
    <t>Cynthia M Jacobson</t>
  </si>
  <si>
    <t>Cynthia M</t>
  </si>
  <si>
    <t>568446935</t>
  </si>
  <si>
    <t>Crystal N Deleon, Coord Leg &amp;amp; Comm Affs</t>
  </si>
  <si>
    <t>deleonc@nyassembly.gov</t>
  </si>
  <si>
    <t>Crystal N Deleon</t>
  </si>
  <si>
    <t>Crystal N</t>
  </si>
  <si>
    <t>Deleon</t>
  </si>
  <si>
    <t>568446933</t>
  </si>
  <si>
    <t>Courtenay Ruddy, Chief Of Staff</t>
  </si>
  <si>
    <t>ruddyc@nyassembly.gov</t>
  </si>
  <si>
    <t>Courtenay Ruddy</t>
  </si>
  <si>
    <t>Courtenay</t>
  </si>
  <si>
    <t>Ruddy</t>
  </si>
  <si>
    <t>568446931</t>
  </si>
  <si>
    <t>Conner P Dunleavy, Intern</t>
  </si>
  <si>
    <t>dunleavyc@nyassembly.gov</t>
  </si>
  <si>
    <t>Conner P Dunleavy</t>
  </si>
  <si>
    <t>Conner P</t>
  </si>
  <si>
    <t>Dunleavy</t>
  </si>
  <si>
    <t>568446928</t>
  </si>
  <si>
    <t>Colin M Crowley, Legis Aide</t>
  </si>
  <si>
    <t>crowleyc@nyassembly.gov</t>
  </si>
  <si>
    <t>Colin M Crowley</t>
  </si>
  <si>
    <t>Colin M</t>
  </si>
  <si>
    <t>Crowley</t>
  </si>
  <si>
    <t>568446924</t>
  </si>
  <si>
    <t>Cindy Chau, Intern</t>
  </si>
  <si>
    <t>chauc@nyassembly.gov</t>
  </si>
  <si>
    <t>Cindy Chau</t>
  </si>
  <si>
    <t>Chau</t>
  </si>
  <si>
    <t>568446920</t>
  </si>
  <si>
    <t>Christopher T Friend, Legis Budget Analyst</t>
  </si>
  <si>
    <t>friendc@nyassembly.gov</t>
  </si>
  <si>
    <t>Christopher T Friend</t>
  </si>
  <si>
    <t>Friend</t>
  </si>
  <si>
    <t>568446917</t>
  </si>
  <si>
    <t>Christopher Greenidge, Assoc Counsel</t>
  </si>
  <si>
    <t>greenidgec@nyassembly.gov</t>
  </si>
  <si>
    <t>Christopher Greenidge</t>
  </si>
  <si>
    <t>Christopher</t>
  </si>
  <si>
    <t>Greenidge</t>
  </si>
  <si>
    <t>568446910</t>
  </si>
  <si>
    <t>Christopher Bottini, Researcher</t>
  </si>
  <si>
    <t>bottinic@nyassembly.gov</t>
  </si>
  <si>
    <t>Christopher Bottini</t>
  </si>
  <si>
    <t>Bottini</t>
  </si>
  <si>
    <t>568446907</t>
  </si>
  <si>
    <t>Christopher A Ortega, Intern</t>
  </si>
  <si>
    <t>ortegac@nyassembly.gov</t>
  </si>
  <si>
    <t>Christopher A Ortega</t>
  </si>
  <si>
    <t>Ortega</t>
  </si>
  <si>
    <t>568446905</t>
  </si>
  <si>
    <t>Christine M Rodriguez, Coord Of Spec Srvcs</t>
  </si>
  <si>
    <t>James Skoufis, Assemblymember</t>
  </si>
  <si>
    <t>James Skoufis, Office of Assemblymember, Personal Staff Office, Assembly</t>
  </si>
  <si>
    <t>rodriguezc@nyassembly.gov</t>
  </si>
  <si>
    <t>Christine M Rodriguez</t>
  </si>
  <si>
    <t>Coord Of Spec Srvcs</t>
  </si>
  <si>
    <t>568446902</t>
  </si>
  <si>
    <t>Christian A Kernozek, Researcher</t>
  </si>
  <si>
    <t>kernozekc@nyassembly.gov</t>
  </si>
  <si>
    <t>Christian A Kernozek</t>
  </si>
  <si>
    <t>Christian A</t>
  </si>
  <si>
    <t>Kernozek</t>
  </si>
  <si>
    <t>568446888</t>
  </si>
  <si>
    <t>Christian A Corrales, Legis Director</t>
  </si>
  <si>
    <t>corralesc@nyassembly.gov</t>
  </si>
  <si>
    <t>Christian A Corrales</t>
  </si>
  <si>
    <t>Corrales</t>
  </si>
  <si>
    <t>568446886</t>
  </si>
  <si>
    <t>Chineze Mbamali, Intern</t>
  </si>
  <si>
    <t>mbamalic@nyassembly.gov</t>
  </si>
  <si>
    <t>Chineze Mbamali</t>
  </si>
  <si>
    <t>Chineze</t>
  </si>
  <si>
    <t>Mbamali</t>
  </si>
  <si>
    <t>568446884</t>
  </si>
  <si>
    <t>Cheyenne A James, Assoc Counsel</t>
  </si>
  <si>
    <t>jamesc@nyassembly.gov</t>
  </si>
  <si>
    <t>Cheyenne A James</t>
  </si>
  <si>
    <t>Cheyenne A</t>
  </si>
  <si>
    <t>568446883</t>
  </si>
  <si>
    <t>Cherlin B Petit-Frere, Intern</t>
  </si>
  <si>
    <t>petitfrerec@nyassembly.gov</t>
  </si>
  <si>
    <t>Cherlin B Petit-Frere</t>
  </si>
  <si>
    <t>Cherlin B</t>
  </si>
  <si>
    <t>Petit-Frere</t>
  </si>
  <si>
    <t>568446880</t>
  </si>
  <si>
    <t>Cherise N Parson, Constituent Liaison</t>
  </si>
  <si>
    <t>parsonc@nyassembly.gov</t>
  </si>
  <si>
    <t>Cherise N Parson</t>
  </si>
  <si>
    <t>Cherise N</t>
  </si>
  <si>
    <t>568446878</t>
  </si>
  <si>
    <t>Celine F Diagne, Intern</t>
  </si>
  <si>
    <t>diagnec@nyassembly.gov</t>
  </si>
  <si>
    <t>Celine F Diagne</t>
  </si>
  <si>
    <t>Celine F</t>
  </si>
  <si>
    <t>Diagne</t>
  </si>
  <si>
    <t>568446874</t>
  </si>
  <si>
    <t>Cayley E Gehnrich, Intern</t>
  </si>
  <si>
    <t>gehnrichc@nyassembly.gov</t>
  </si>
  <si>
    <t>Cayley E Gehnrich</t>
  </si>
  <si>
    <t>Cayley E</t>
  </si>
  <si>
    <t>Gehnrich</t>
  </si>
  <si>
    <t>568446872</t>
  </si>
  <si>
    <t>Catrina Young, Intern</t>
  </si>
  <si>
    <t>youngc@nyassembly.gov</t>
  </si>
  <si>
    <t>Catrina Young</t>
  </si>
  <si>
    <t>Catrina</t>
  </si>
  <si>
    <t>568446871</t>
  </si>
  <si>
    <t>Cathy Zhu, Community Liaison</t>
  </si>
  <si>
    <t>zhuc@nyassembly.gov</t>
  </si>
  <si>
    <t>Cathy Zhu</t>
  </si>
  <si>
    <t>Cathy</t>
  </si>
  <si>
    <t>568446870</t>
  </si>
  <si>
    <t>Catherine H Wehrle, D O Manager</t>
  </si>
  <si>
    <t>wehrlec@nyassembly.gov</t>
  </si>
  <si>
    <t>Catherine H Wehrle</t>
  </si>
  <si>
    <t>Wehrle</t>
  </si>
  <si>
    <t>568446864</t>
  </si>
  <si>
    <t>Cassandra M Nosal, Intern</t>
  </si>
  <si>
    <t>nosalc@nyassembly.gov</t>
  </si>
  <si>
    <t>Cassandra M Nosal</t>
  </si>
  <si>
    <t>Cassandra M</t>
  </si>
  <si>
    <t>Nosal</t>
  </si>
  <si>
    <t>568446860</t>
  </si>
  <si>
    <t>Cassandra M Bagramian, Legis Fiscal Anal</t>
  </si>
  <si>
    <t>bagramianc@nyassembly.gov</t>
  </si>
  <si>
    <t>Cassandra M Bagramian</t>
  </si>
  <si>
    <t>Bagramian</t>
  </si>
  <si>
    <t>568446859</t>
  </si>
  <si>
    <t>Carrie A Sabourin, Asst Resolution Clk</t>
  </si>
  <si>
    <t>Journal Operations, Central Staff Office, Assembly</t>
  </si>
  <si>
    <t>sabourinc@nyassembly.gov</t>
  </si>
  <si>
    <t>Carrie A Sabourin</t>
  </si>
  <si>
    <t>Carrie A</t>
  </si>
  <si>
    <t>Asst Resolution Clk</t>
  </si>
  <si>
    <t>568446857</t>
  </si>
  <si>
    <t>Caroline S Constance, Intern</t>
  </si>
  <si>
    <t>constancec@nyassembly.gov</t>
  </si>
  <si>
    <t>Caroline S Constance</t>
  </si>
  <si>
    <t>Caroline S</t>
  </si>
  <si>
    <t>Constance</t>
  </si>
  <si>
    <t>568446855</t>
  </si>
  <si>
    <t>Caroline P Craig, Legis Assoc</t>
  </si>
  <si>
    <t>craigc@nyassembly.gov</t>
  </si>
  <si>
    <t>Caroline P Craig</t>
  </si>
  <si>
    <t>Caroline P</t>
  </si>
  <si>
    <t>Craig</t>
  </si>
  <si>
    <t>568446852</t>
  </si>
  <si>
    <t>Carol G Mcmanus, Legis Aide</t>
  </si>
  <si>
    <t>Joseph Errigo, Assemblymember</t>
  </si>
  <si>
    <t>Joseph Errigo, Office of Assemblymember, Personal Staff Office, Assembly</t>
  </si>
  <si>
    <t>mcmanusc@nyassembly.gov</t>
  </si>
  <si>
    <t>Carol G Mcmanus</t>
  </si>
  <si>
    <t>Carol G</t>
  </si>
  <si>
    <t>Mcmanus</t>
  </si>
  <si>
    <t>568446850</t>
  </si>
  <si>
    <t>Carmela M Isabella, Constituent Liaison</t>
  </si>
  <si>
    <t>isabellac@nyassembly.gov</t>
  </si>
  <si>
    <t>Carmela M Isabella</t>
  </si>
  <si>
    <t>Carmela M</t>
  </si>
  <si>
    <t>Isabella</t>
  </si>
  <si>
    <t>568446847</t>
  </si>
  <si>
    <t>Carlos Alonso, Intern</t>
  </si>
  <si>
    <t>alonsoc@nyassembly.gov</t>
  </si>
  <si>
    <t>Carlos Alonso</t>
  </si>
  <si>
    <t>Carlos</t>
  </si>
  <si>
    <t>Alonso</t>
  </si>
  <si>
    <t>568446845</t>
  </si>
  <si>
    <t>Canyon S Ryan, Intern</t>
  </si>
  <si>
    <t>ryanc@nyassembly.gov</t>
  </si>
  <si>
    <t>Canyon S Ryan</t>
  </si>
  <si>
    <t>Canyon S</t>
  </si>
  <si>
    <t>568446840</t>
  </si>
  <si>
    <t>Cameron G Horvath, Intern</t>
  </si>
  <si>
    <t>horvathc@nyassembly.gov</t>
  </si>
  <si>
    <t>Cameron G Horvath</t>
  </si>
  <si>
    <t>Cameron G</t>
  </si>
  <si>
    <t>Horvath</t>
  </si>
  <si>
    <t>568446837</t>
  </si>
  <si>
    <t>Caleb J Sloan, Legis Aide</t>
  </si>
  <si>
    <t>Michael Norris, Assemblymember</t>
  </si>
  <si>
    <t>Michael Norris, Office of Assemblymember, Personal Staff Office, Assembly</t>
  </si>
  <si>
    <t>sloanc@nyassembly.gov</t>
  </si>
  <si>
    <t>Caleb J Sloan</t>
  </si>
  <si>
    <t>Caleb J</t>
  </si>
  <si>
    <t>Sloan</t>
  </si>
  <si>
    <t>568446835</t>
  </si>
  <si>
    <t>Burgundy-Ra Burke, Legis Budget Analyst</t>
  </si>
  <si>
    <t>burkeb@nyassembly.gov</t>
  </si>
  <si>
    <t>Burgundy-Ra Burke</t>
  </si>
  <si>
    <t>Burgundy-Ra</t>
  </si>
  <si>
    <t>568446833</t>
  </si>
  <si>
    <t>Brittany Rk Ellis, Intern</t>
  </si>
  <si>
    <t>ellisb@nyassembly.gov</t>
  </si>
  <si>
    <t>Brittany Rk Ellis</t>
  </si>
  <si>
    <t>Brittany Rk</t>
  </si>
  <si>
    <t>568446829</t>
  </si>
  <si>
    <t>Brittany L Stinson, Committee Clerk</t>
  </si>
  <si>
    <t>stinsonb@nyassembly.gov</t>
  </si>
  <si>
    <t>Brittany L Stinson</t>
  </si>
  <si>
    <t>568446828</t>
  </si>
  <si>
    <t>Brittany I Wafer, Intern</t>
  </si>
  <si>
    <t>waferb@nyassembly.gov</t>
  </si>
  <si>
    <t>Brittany I Wafer</t>
  </si>
  <si>
    <t>Brittany I</t>
  </si>
  <si>
    <t>Wafer</t>
  </si>
  <si>
    <t>568446827</t>
  </si>
  <si>
    <t>Bridgette A Annunziata, Exec Secy</t>
  </si>
  <si>
    <t>annunziatab@nyassembly.gov</t>
  </si>
  <si>
    <t>Bridgette A Annunziata</t>
  </si>
  <si>
    <t>Bridgette A</t>
  </si>
  <si>
    <t>Annunziata</t>
  </si>
  <si>
    <t>568446826</t>
  </si>
  <si>
    <t>Brian N Odom, Intern</t>
  </si>
  <si>
    <t>odomb@nyassembly.gov</t>
  </si>
  <si>
    <t>Brian N Odom</t>
  </si>
  <si>
    <t>Brian N</t>
  </si>
  <si>
    <t>Odom</t>
  </si>
  <si>
    <t>568446822</t>
  </si>
  <si>
    <t>Brian M Coffin, Legis Director</t>
  </si>
  <si>
    <t>coffinb@nyassembly.gov</t>
  </si>
  <si>
    <t>Brian M Coffin</t>
  </si>
  <si>
    <t>Coffin</t>
  </si>
  <si>
    <t>568446819</t>
  </si>
  <si>
    <t>Brian J Early, Legis Director</t>
  </si>
  <si>
    <t>earlyb@nyassembly.gov</t>
  </si>
  <si>
    <t>Brian J Early</t>
  </si>
  <si>
    <t>Brian J</t>
  </si>
  <si>
    <t>Early</t>
  </si>
  <si>
    <t>568446818</t>
  </si>
  <si>
    <t>Brian J Duffy, Intern</t>
  </si>
  <si>
    <t>duffyb@nyassembly.gov</t>
  </si>
  <si>
    <t>Brian J Duffy</t>
  </si>
  <si>
    <t>Duffy</t>
  </si>
  <si>
    <t>568446815</t>
  </si>
  <si>
    <t>Brian D Hart, Admin Service Liaison</t>
  </si>
  <si>
    <t>hartb@nyassembly.gov</t>
  </si>
  <si>
    <t>Brian D Hart</t>
  </si>
  <si>
    <t>Admin Service Liaison</t>
  </si>
  <si>
    <t>568446812</t>
  </si>
  <si>
    <t>Brent G Esq Weitzberg, Chief Of Staff</t>
  </si>
  <si>
    <t>weitzbergb@nyassembly.gov</t>
  </si>
  <si>
    <t>Brent G Esq Weitzberg</t>
  </si>
  <si>
    <t>Brent G Esq</t>
  </si>
  <si>
    <t>Weitzberg</t>
  </si>
  <si>
    <t>568446811</t>
  </si>
  <si>
    <t>Brendan R Sweeney, Legis Aide</t>
  </si>
  <si>
    <t>sweeneyb@nyassembly.gov</t>
  </si>
  <si>
    <t>Brendan R Sweeney</t>
  </si>
  <si>
    <t>Brendan R</t>
  </si>
  <si>
    <t>Sweeney</t>
  </si>
  <si>
    <t>568446810</t>
  </si>
  <si>
    <t>Brendan J Lapolla, Intern</t>
  </si>
  <si>
    <t>lapollab@nyassembly.gov</t>
  </si>
  <si>
    <t>Brendan J Lapolla</t>
  </si>
  <si>
    <t>Lapolla</t>
  </si>
  <si>
    <t>568446808</t>
  </si>
  <si>
    <t>Brendan E Fitzpatrick, Community Liaison</t>
  </si>
  <si>
    <t>fitzpatrickb@nyassembly.gov</t>
  </si>
  <si>
    <t>Brendan E Fitzpatrick</t>
  </si>
  <si>
    <t>Brendan E</t>
  </si>
  <si>
    <t>568446805</t>
  </si>
  <si>
    <t>Brandon T Montanye, Intern</t>
  </si>
  <si>
    <t>montanyeb@nyassembly.gov</t>
  </si>
  <si>
    <t>Brandon T Montanye</t>
  </si>
  <si>
    <t>Brandon T</t>
  </si>
  <si>
    <t>Montanye</t>
  </si>
  <si>
    <t>568446804</t>
  </si>
  <si>
    <t>Blessing U Uzoeshi, Intern</t>
  </si>
  <si>
    <t>uzoeshib@nyassembly.gov</t>
  </si>
  <si>
    <t>Blessing U Uzoeshi</t>
  </si>
  <si>
    <t>Blessing U</t>
  </si>
  <si>
    <t>Uzoeshi</t>
  </si>
  <si>
    <t>568446803</t>
  </si>
  <si>
    <t>Bianca Rajpersaud, Dir Constit/Supp Svcs</t>
  </si>
  <si>
    <t>Michael Cusick, Assemblymember</t>
  </si>
  <si>
    <t>Michael Cusick, Office of Assemblymember, Personal Staff Office, Assembly</t>
  </si>
  <si>
    <t>rajpersaudb@nyassembly.gov</t>
  </si>
  <si>
    <t>Bianca Rajpersaud</t>
  </si>
  <si>
    <t>Bianca</t>
  </si>
  <si>
    <t>Rajpersaud</t>
  </si>
  <si>
    <t>568446799</t>
  </si>
  <si>
    <t>Betsy L Graham, Mgr Of Public Affairs</t>
  </si>
  <si>
    <t>Public Affairs (Minority), Central Staff Office, Assembly</t>
  </si>
  <si>
    <t>grahamb@nyassembly.gov</t>
  </si>
  <si>
    <t>Betsy L Graham</t>
  </si>
  <si>
    <t>Betsy L</t>
  </si>
  <si>
    <t>Mgr Of Public Affairs</t>
  </si>
  <si>
    <t>568446798</t>
  </si>
  <si>
    <t>Beny E Poy, Intern</t>
  </si>
  <si>
    <t>poyb@nyassembly.gov</t>
  </si>
  <si>
    <t>Beny E Poy</t>
  </si>
  <si>
    <t>Beny E</t>
  </si>
  <si>
    <t>Poy</t>
  </si>
  <si>
    <t>568446793</t>
  </si>
  <si>
    <t>Benjamin T Decker, Assoc Counsel</t>
  </si>
  <si>
    <t>deckerb@nyassembly.gov</t>
  </si>
  <si>
    <t>Benjamin T Decker</t>
  </si>
  <si>
    <t>Benjamin T</t>
  </si>
  <si>
    <t>568446792</t>
  </si>
  <si>
    <t>Benjamin J Place, Intern</t>
  </si>
  <si>
    <t>placeb@nyassembly.gov</t>
  </si>
  <si>
    <t>Benjamin J Place</t>
  </si>
  <si>
    <t>Benjamin J</t>
  </si>
  <si>
    <t>Place</t>
  </si>
  <si>
    <t>568446790</t>
  </si>
  <si>
    <t>Benjamin E Piccolo-Evans, Intern</t>
  </si>
  <si>
    <t>piccoloevansb@nyassembly.gov</t>
  </si>
  <si>
    <t>Benjamin E Piccolo-Evans</t>
  </si>
  <si>
    <t>Benjamin E</t>
  </si>
  <si>
    <t>Piccolo-Evans</t>
  </si>
  <si>
    <t>568446789</t>
  </si>
  <si>
    <t>Barbara J Van Bergen, Clerk</t>
  </si>
  <si>
    <t>vanbergenb@nyassembly.gov</t>
  </si>
  <si>
    <t>Barbara J Van Bergen</t>
  </si>
  <si>
    <t>Van Bergen</t>
  </si>
  <si>
    <t>568446786</t>
  </si>
  <si>
    <t>Banapsha Rahman, Scheduler</t>
  </si>
  <si>
    <t>rahmanb@nyassembly.gov</t>
  </si>
  <si>
    <t>Banapsha Rahman</t>
  </si>
  <si>
    <t>Banapsha</t>
  </si>
  <si>
    <t>568446782</t>
  </si>
  <si>
    <t>Avi Cyperstein, Sr Advisor</t>
  </si>
  <si>
    <t>cypersteina@nyassembly.gov</t>
  </si>
  <si>
    <t>Avi Cyperstein</t>
  </si>
  <si>
    <t>Avi</t>
  </si>
  <si>
    <t>Cyperstein</t>
  </si>
  <si>
    <t>568446781</t>
  </si>
  <si>
    <t>Augustus J Ii Battaglia Ii, Researcher</t>
  </si>
  <si>
    <t>battagliaa@nyassembly.gov</t>
  </si>
  <si>
    <t>Augustus J Ii Battaglia Ii</t>
  </si>
  <si>
    <t>Augustus J Ii</t>
  </si>
  <si>
    <t>Battaglia Ii</t>
  </si>
  <si>
    <t>568446780</t>
  </si>
  <si>
    <t>Augustus I Ipsen, Community Liaison</t>
  </si>
  <si>
    <t>ipsena@nyassembly.gov</t>
  </si>
  <si>
    <t>Augustus I Ipsen</t>
  </si>
  <si>
    <t>Augustus I</t>
  </si>
  <si>
    <t>Ipsen</t>
  </si>
  <si>
    <t>568446779</t>
  </si>
  <si>
    <t>Ather H Tirmizi, Chief Of Staff</t>
  </si>
  <si>
    <t>tirmizia@nyassembly.gov</t>
  </si>
  <si>
    <t>Ather H Tirmizi</t>
  </si>
  <si>
    <t>Ather H</t>
  </si>
  <si>
    <t>Tirmizi</t>
  </si>
  <si>
    <t>568446777</t>
  </si>
  <si>
    <t>Aristidis S Dionisiou, Constituent Liaison</t>
  </si>
  <si>
    <t>dionisioua@nyassembly.gov</t>
  </si>
  <si>
    <t>Aristidis S Dionisiou</t>
  </si>
  <si>
    <t>Aristidis S</t>
  </si>
  <si>
    <t>Dionisiou</t>
  </si>
  <si>
    <t>568446766</t>
  </si>
  <si>
    <t>Ariadne B Yoon, Special Asst</t>
  </si>
  <si>
    <t>yoona@nyassembly.gov</t>
  </si>
  <si>
    <t>Ariadne B Yoon</t>
  </si>
  <si>
    <t>Ariadne B</t>
  </si>
  <si>
    <t>Yoon</t>
  </si>
  <si>
    <t>568446765</t>
  </si>
  <si>
    <t>Arelys E Martinez, Community Liaison</t>
  </si>
  <si>
    <t>martineza@nyassembly.gov</t>
  </si>
  <si>
    <t>Arelys E Martinez</t>
  </si>
  <si>
    <t>Arelys E</t>
  </si>
  <si>
    <t>568446763</t>
  </si>
  <si>
    <t>Ardita Kraja, Legis Aide</t>
  </si>
  <si>
    <t>krajaa@nyassembly.gov</t>
  </si>
  <si>
    <t>Ardita Kraja</t>
  </si>
  <si>
    <t>Ardita</t>
  </si>
  <si>
    <t>Kraja</t>
  </si>
  <si>
    <t>568446762</t>
  </si>
  <si>
    <t>Anton A Konev, Chief Of Staff</t>
  </si>
  <si>
    <t>koneva@nyassembly.gov</t>
  </si>
  <si>
    <t>Anton A Konev</t>
  </si>
  <si>
    <t>Anton A</t>
  </si>
  <si>
    <t>Konev</t>
  </si>
  <si>
    <t>568446761</t>
  </si>
  <si>
    <t>Antirson R Ortiz, D O Manager</t>
  </si>
  <si>
    <t>ortiza@nyassembly.gov</t>
  </si>
  <si>
    <t>Antirson R Ortiz</t>
  </si>
  <si>
    <t>Antirson R</t>
  </si>
  <si>
    <t>568446760</t>
  </si>
  <si>
    <t>Anthony M Scattaglia, Communications Asst</t>
  </si>
  <si>
    <t>scattagliaa@nyassembly.gov</t>
  </si>
  <si>
    <t>Anthony M Scattaglia</t>
  </si>
  <si>
    <t>Anthony M</t>
  </si>
  <si>
    <t>Scattaglia</t>
  </si>
  <si>
    <t>Communications Asst</t>
  </si>
  <si>
    <t>568446757</t>
  </si>
  <si>
    <t>Anthony J Shearer, Legis Fiscal Anal</t>
  </si>
  <si>
    <t>shearera@nyassembly.gov</t>
  </si>
  <si>
    <t>Anthony J Shearer</t>
  </si>
  <si>
    <t>Shearer</t>
  </si>
  <si>
    <t>568446754</t>
  </si>
  <si>
    <t>Anthony J Maniscalco, Prof-In-Res</t>
  </si>
  <si>
    <t>maniscalcoa@nyassembly.gov</t>
  </si>
  <si>
    <t>Anthony J Maniscalco</t>
  </si>
  <si>
    <t>Maniscalco</t>
  </si>
  <si>
    <t>Prof-In-Res</t>
  </si>
  <si>
    <t>568446752</t>
  </si>
  <si>
    <t>Anthony F Macerola, Intern</t>
  </si>
  <si>
    <t>macerolaa@nyassembly.gov</t>
  </si>
  <si>
    <t>Anthony F Macerola</t>
  </si>
  <si>
    <t>Macerola</t>
  </si>
  <si>
    <t>568446747</t>
  </si>
  <si>
    <t>Anne R Kadamani, Legis Aide</t>
  </si>
  <si>
    <t>kadamania@nyassembly.gov</t>
  </si>
  <si>
    <t>Anne R Kadamani</t>
  </si>
  <si>
    <t>Anne R</t>
  </si>
  <si>
    <t>Kadamani</t>
  </si>
  <si>
    <t>568446741</t>
  </si>
  <si>
    <t>Anne K Barnhart, Legis Aide</t>
  </si>
  <si>
    <t>barnharta@nyassembly.gov</t>
  </si>
  <si>
    <t>Anne K Barnhart</t>
  </si>
  <si>
    <t>Anne K</t>
  </si>
  <si>
    <t>Barnhart</t>
  </si>
  <si>
    <t>568446740</t>
  </si>
  <si>
    <t>Anne A Richards, D O Liaison</t>
  </si>
  <si>
    <t>richardsa@nyassembly.gov</t>
  </si>
  <si>
    <t>Anne A Richards</t>
  </si>
  <si>
    <t>Anne A</t>
  </si>
  <si>
    <t>Richards</t>
  </si>
  <si>
    <t>D O Liaison</t>
  </si>
  <si>
    <t>568446739</t>
  </si>
  <si>
    <t>Anna Firsova, Community Liaison</t>
  </si>
  <si>
    <t>firsovaa@nyassembly.gov</t>
  </si>
  <si>
    <t>Anna Firsova</t>
  </si>
  <si>
    <t>Firsova</t>
  </si>
  <si>
    <t>568446738</t>
  </si>
  <si>
    <t>Anna C Anderson, Admin Aide</t>
  </si>
  <si>
    <t>andersona@nyassembly.gov</t>
  </si>
  <si>
    <t>Anna C Anderson</t>
  </si>
  <si>
    <t>Anna C</t>
  </si>
  <si>
    <t>Admin Aide</t>
  </si>
  <si>
    <t>568446737</t>
  </si>
  <si>
    <t>Ann Marie Dolphin, Dir Constit/Supp Svcs</t>
  </si>
  <si>
    <t>dolphina@nyassembly.gov</t>
  </si>
  <si>
    <t>Ann Marie Dolphin</t>
  </si>
  <si>
    <t>Ann Marie</t>
  </si>
  <si>
    <t>Dolphin</t>
  </si>
  <si>
    <t>568446733</t>
  </si>
  <si>
    <t>Anika A Fenton, Intern</t>
  </si>
  <si>
    <t>fentona@nyassembly.gov</t>
  </si>
  <si>
    <t>Anika A Fenton</t>
  </si>
  <si>
    <t>Anika A</t>
  </si>
  <si>
    <t>568446730</t>
  </si>
  <si>
    <t>Angelynne E Van Patten, Exec Asst</t>
  </si>
  <si>
    <t>vanpattena@nyassembly.gov</t>
  </si>
  <si>
    <t>Angelynne E Van Patten</t>
  </si>
  <si>
    <t>Angelynne E</t>
  </si>
  <si>
    <t>Van Patten</t>
  </si>
  <si>
    <t>568446727</t>
  </si>
  <si>
    <t>Angelo C Catalano, Researcher</t>
  </si>
  <si>
    <t>catalanoa@nyassembly.gov</t>
  </si>
  <si>
    <t>Angelo C Catalano</t>
  </si>
  <si>
    <t>Angelo C</t>
  </si>
  <si>
    <t>Catalano</t>
  </si>
  <si>
    <t>568446725</t>
  </si>
  <si>
    <t>Angelica C Marrero, Intern</t>
  </si>
  <si>
    <t>marreroa@nyassembly.gov</t>
  </si>
  <si>
    <t>Angelica C Marrero</t>
  </si>
  <si>
    <t>Angelica C</t>
  </si>
  <si>
    <t>Marrero</t>
  </si>
  <si>
    <t>568446724</t>
  </si>
  <si>
    <t>Angela M Noncarrow, Legis Aide</t>
  </si>
  <si>
    <t>noncarrowa@nyassembly.gov</t>
  </si>
  <si>
    <t>Angela M Noncarrow</t>
  </si>
  <si>
    <t>Angela M</t>
  </si>
  <si>
    <t>Noncarrow</t>
  </si>
  <si>
    <t>568446723</t>
  </si>
  <si>
    <t>Angela M Mirizzi, Community Liaison</t>
  </si>
  <si>
    <t>mirizzia@nyassembly.gov</t>
  </si>
  <si>
    <t>Angela M Mirizzi</t>
  </si>
  <si>
    <t>Mirizzi</t>
  </si>
  <si>
    <t>568446721</t>
  </si>
  <si>
    <t>Aneta Golaszewski, Intern</t>
  </si>
  <si>
    <t>golaszewskia@nyassembly.gov</t>
  </si>
  <si>
    <t>Aneta Golaszewski</t>
  </si>
  <si>
    <t>Aneta</t>
  </si>
  <si>
    <t>Golaszewski</t>
  </si>
  <si>
    <t>568446720</t>
  </si>
  <si>
    <t>Andrew M Dugan, Coord</t>
  </si>
  <si>
    <t>dugana@nyassembly.gov</t>
  </si>
  <si>
    <t>Andrew M Dugan</t>
  </si>
  <si>
    <t>Andrew M</t>
  </si>
  <si>
    <t>Dugan</t>
  </si>
  <si>
    <t>568446719</t>
  </si>
  <si>
    <t>Andrea M Castano, Community Liaison</t>
  </si>
  <si>
    <t>castanoa@nyassembly.gov</t>
  </si>
  <si>
    <t>Andrea M Castano</t>
  </si>
  <si>
    <t>Castano</t>
  </si>
  <si>
    <t>568446713</t>
  </si>
  <si>
    <t>Andrea B Grenadier, Dir Communications</t>
  </si>
  <si>
    <t>grenadiera@nyassembly.gov</t>
  </si>
  <si>
    <t>Andrea B Grenadier</t>
  </si>
  <si>
    <t>Andrea B</t>
  </si>
  <si>
    <t>Grenadier</t>
  </si>
  <si>
    <t>568446712</t>
  </si>
  <si>
    <t>Anais M Vasquez, Legis Aide</t>
  </si>
  <si>
    <t>Amy Paulin, Assemblymember</t>
  </si>
  <si>
    <t>Amy Paulin, Office of Assemblymember, Personal Staff Office, Assembly</t>
  </si>
  <si>
    <t>vasqueza@nyassembly.gov</t>
  </si>
  <si>
    <t>Anais M Vasquez</t>
  </si>
  <si>
    <t>Anais M</t>
  </si>
  <si>
    <t>568446711</t>
  </si>
  <si>
    <t>Ana C Rosario Marcial, D O Manager</t>
  </si>
  <si>
    <t>rosariomarciala@nyassembly.gov</t>
  </si>
  <si>
    <t>Ana C Rosario Marcial</t>
  </si>
  <si>
    <t>Ana C</t>
  </si>
  <si>
    <t>Rosario Marcial</t>
  </si>
  <si>
    <t>568446709</t>
  </si>
  <si>
    <t>Amy E Marchand, Supv Payroll</t>
  </si>
  <si>
    <t>marchanda@nyassembly.gov</t>
  </si>
  <si>
    <t>Amy E Marchand</t>
  </si>
  <si>
    <t>Amy E</t>
  </si>
  <si>
    <t>Marchand</t>
  </si>
  <si>
    <t>Supv Payroll</t>
  </si>
  <si>
    <t>568446708</t>
  </si>
  <si>
    <t>Amelia S Greenan, Admin Aide</t>
  </si>
  <si>
    <t>greenana@nyassembly.gov</t>
  </si>
  <si>
    <t>Amelia S Greenan</t>
  </si>
  <si>
    <t>Amelia S</t>
  </si>
  <si>
    <t>Greenan</t>
  </si>
  <si>
    <t>568446706</t>
  </si>
  <si>
    <t>Amandi S Lebron, Intern</t>
  </si>
  <si>
    <t>lebrona@nyassembly.gov</t>
  </si>
  <si>
    <t>Amandi S Lebron</t>
  </si>
  <si>
    <t>Amandi S</t>
  </si>
  <si>
    <t>Lebron</t>
  </si>
  <si>
    <t>568446705</t>
  </si>
  <si>
    <t>Amanda N Perri, Graphic Artist</t>
  </si>
  <si>
    <t>perria@nyassembly.gov</t>
  </si>
  <si>
    <t>Amanda N Perri</t>
  </si>
  <si>
    <t>Perri</t>
  </si>
  <si>
    <t>568446703</t>
  </si>
  <si>
    <t>Amanda L Roberts, Legis Director</t>
  </si>
  <si>
    <t>robertsa@nyassembly.gov</t>
  </si>
  <si>
    <t>Amanda L Roberts</t>
  </si>
  <si>
    <t>568446702</t>
  </si>
  <si>
    <t>Amanda K Wagner, Committee Asst</t>
  </si>
  <si>
    <t>wagnera@nyassembly.gov</t>
  </si>
  <si>
    <t>Amanda K Wagner</t>
  </si>
  <si>
    <t>568446701</t>
  </si>
  <si>
    <t>Alyssa B Colton-Heins, Writer</t>
  </si>
  <si>
    <t>coltonheinsa@nyassembly.gov</t>
  </si>
  <si>
    <t>Alyssa B Colton-Heins</t>
  </si>
  <si>
    <t>Colton-Heins</t>
  </si>
  <si>
    <t>568446700</t>
  </si>
  <si>
    <t>Allyssa J Rose, Intern</t>
  </si>
  <si>
    <t>rosea@nyassembly.gov</t>
  </si>
  <si>
    <t>Allyssa J Rose</t>
  </si>
  <si>
    <t>Allyssa J</t>
  </si>
  <si>
    <t>568446696</t>
  </si>
  <si>
    <t>Allegra P Beals, Intern</t>
  </si>
  <si>
    <t>bealsa@nyassembly.gov</t>
  </si>
  <si>
    <t>Allegra P Beals</t>
  </si>
  <si>
    <t>Allegra P</t>
  </si>
  <si>
    <t>Beals</t>
  </si>
  <si>
    <t>568446695</t>
  </si>
  <si>
    <t>Alison Cummings, Constituent Liaison</t>
  </si>
  <si>
    <t>cummingsa@nyassembly.gov</t>
  </si>
  <si>
    <t>Alison Cummings</t>
  </si>
  <si>
    <t>Alison</t>
  </si>
  <si>
    <t>568446694</t>
  </si>
  <si>
    <t>Alina Krugovykh, Intern</t>
  </si>
  <si>
    <t>krugovykha@nyassembly.gov</t>
  </si>
  <si>
    <t>Alina Krugovykh</t>
  </si>
  <si>
    <t>Alina</t>
  </si>
  <si>
    <t>Krugovykh</t>
  </si>
  <si>
    <t>568446692</t>
  </si>
  <si>
    <t>Alicia P Osur, Constituent Liaison</t>
  </si>
  <si>
    <t>Brian Miller, Assemblymember</t>
  </si>
  <si>
    <t>Brian Miller, Office of Assemblymember, Personal Staff Office, Assembly</t>
  </si>
  <si>
    <t>osura@nyassembly.gov</t>
  </si>
  <si>
    <t>Alicia P Osur</t>
  </si>
  <si>
    <t>Alicia P</t>
  </si>
  <si>
    <t>Osur</t>
  </si>
  <si>
    <t>568446690</t>
  </si>
  <si>
    <t>Alicia A Munian, Legis Asst</t>
  </si>
  <si>
    <t>muniana@nyassembly.gov</t>
  </si>
  <si>
    <t>Alicia A Munian</t>
  </si>
  <si>
    <t>Alicia A</t>
  </si>
  <si>
    <t>Munian</t>
  </si>
  <si>
    <t>568446688</t>
  </si>
  <si>
    <t>Ali Najmi, Counsel</t>
  </si>
  <si>
    <t>najmia@nyassembly.gov</t>
  </si>
  <si>
    <t>Ali Najmi</t>
  </si>
  <si>
    <t>Ali</t>
  </si>
  <si>
    <t>Najmi</t>
  </si>
  <si>
    <t>568446685</t>
  </si>
  <si>
    <t>Alfredo Rivera, Graduate Scholar</t>
  </si>
  <si>
    <t>riveraa@nyassembly.gov</t>
  </si>
  <si>
    <t>Alfredo Rivera</t>
  </si>
  <si>
    <t>Alfredo</t>
  </si>
  <si>
    <t>568446684</t>
  </si>
  <si>
    <t>Alexis Paredes Toledo, Intern</t>
  </si>
  <si>
    <t>paredestoledoa@nyassembly.gov</t>
  </si>
  <si>
    <t>Alexis Paredes Toledo</t>
  </si>
  <si>
    <t>Alexis</t>
  </si>
  <si>
    <t>Paredes Toledo</t>
  </si>
  <si>
    <t>568446683</t>
  </si>
  <si>
    <t>Alexandria R Ferraiuolo, Office Assistant</t>
  </si>
  <si>
    <t>Fred Thiele Jr., Assemblymember</t>
  </si>
  <si>
    <t>Fred Thiele Jr., Office of Assemblymember, Personal Staff Office, Assembly</t>
  </si>
  <si>
    <t>ferraiuoloa@nyassembly.gov</t>
  </si>
  <si>
    <t>Alexandria R Ferraiuolo</t>
  </si>
  <si>
    <t>Alexandria R</t>
  </si>
  <si>
    <t>Ferraiuolo</t>
  </si>
  <si>
    <t>568446681</t>
  </si>
  <si>
    <t>Alexandrea L Nuwer, Intern</t>
  </si>
  <si>
    <t>nuwera@nyassembly.gov</t>
  </si>
  <si>
    <t>Alexandrea L Nuwer</t>
  </si>
  <si>
    <t>Alexandrea L</t>
  </si>
  <si>
    <t>Nuwer</t>
  </si>
  <si>
    <t>568446680</t>
  </si>
  <si>
    <t>Alexandrae W Wint, Community Liaison</t>
  </si>
  <si>
    <t>Carl Heastie, Assemblymember</t>
  </si>
  <si>
    <t>Carl Heastie, Office of Assemblymember, Personal Staff Office, Assembly</t>
  </si>
  <si>
    <t>winta@nyassembly.gov</t>
  </si>
  <si>
    <t>Alexandrae W Wint</t>
  </si>
  <si>
    <t>Alexandrae W</t>
  </si>
  <si>
    <t>Wint</t>
  </si>
  <si>
    <t>568446679</t>
  </si>
  <si>
    <t>Alexandra R Levy, Intern</t>
  </si>
  <si>
    <t>levya@nyassembly.gov</t>
  </si>
  <si>
    <t>Alexandra R Levy</t>
  </si>
  <si>
    <t>Alexandra R</t>
  </si>
  <si>
    <t>Levy</t>
  </si>
  <si>
    <t>568446678</t>
  </si>
  <si>
    <t>Alexandra N Larkin, Chief Of Staff</t>
  </si>
  <si>
    <t>larkina@nyassembly.gov</t>
  </si>
  <si>
    <t>Alexandra N Larkin</t>
  </si>
  <si>
    <t>Alexandra N</t>
  </si>
  <si>
    <t>568446676</t>
  </si>
  <si>
    <t>Alexandra N Lamonte, Intern</t>
  </si>
  <si>
    <t>lamontea@nyassembly.gov</t>
  </si>
  <si>
    <t>Alexandra N Lamonte</t>
  </si>
  <si>
    <t>Lamonte</t>
  </si>
  <si>
    <t>568446675</t>
  </si>
  <si>
    <t>Alexandra M Santo, Community Liaison</t>
  </si>
  <si>
    <t>santoa@nyassembly.gov</t>
  </si>
  <si>
    <t>Alexandra M Santo</t>
  </si>
  <si>
    <t>Alexandra M</t>
  </si>
  <si>
    <t>Santo</t>
  </si>
  <si>
    <t>568446674</t>
  </si>
  <si>
    <t>Alexander Lincoln, Comp Oper</t>
  </si>
  <si>
    <t>lincolna@nyassembly.gov</t>
  </si>
  <si>
    <t>Alexander Lincoln</t>
  </si>
  <si>
    <t>Lincoln</t>
  </si>
  <si>
    <t>568446672</t>
  </si>
  <si>
    <t>Alexa K Arecchi, Constituent Liaison</t>
  </si>
  <si>
    <t>arecchia@nyassembly.gov</t>
  </si>
  <si>
    <t>Alexa K Arecchi</t>
  </si>
  <si>
    <t>Alexa K</t>
  </si>
  <si>
    <t>Arecchi</t>
  </si>
  <si>
    <t>568446668</t>
  </si>
  <si>
    <t>Alex P Hipolito, Legis Asst</t>
  </si>
  <si>
    <t>Harry Bronson, Assemblymember</t>
  </si>
  <si>
    <t>Harry Bronson, Office of Assemblymember, Personal Staff Office, Assembly</t>
  </si>
  <si>
    <t>hipolitoa@nyassembly.gov</t>
  </si>
  <si>
    <t>Alex P Hipolito</t>
  </si>
  <si>
    <t>Alex P</t>
  </si>
  <si>
    <t>Hipolito</t>
  </si>
  <si>
    <t>568446667</t>
  </si>
  <si>
    <t>Alanna V Lydeatte-Hepburn, Intern</t>
  </si>
  <si>
    <t>lydeattehepburna@nyassembly.gov</t>
  </si>
  <si>
    <t>Alanna V Lydeatte-Hepburn</t>
  </si>
  <si>
    <t>Alanna V</t>
  </si>
  <si>
    <t>Lydeatte-Hepburn</t>
  </si>
  <si>
    <t>568446664</t>
  </si>
  <si>
    <t>Aimee L Devane-Forster, Admin Assistant</t>
  </si>
  <si>
    <t>devaneforstera@nyassembly.gov</t>
  </si>
  <si>
    <t>Aimee L Devane-Forster</t>
  </si>
  <si>
    <t>Aimee L</t>
  </si>
  <si>
    <t>Devane-Forster</t>
  </si>
  <si>
    <t>568446663</t>
  </si>
  <si>
    <t>Ahathon Tolibov, Intern</t>
  </si>
  <si>
    <t>tolibova@nyassembly.gov</t>
  </si>
  <si>
    <t>Ahathon Tolibov</t>
  </si>
  <si>
    <t>Ahathon</t>
  </si>
  <si>
    <t>Tolibov</t>
  </si>
  <si>
    <t>568446661</t>
  </si>
  <si>
    <t>Aaron K Ambrose, Office Manager</t>
  </si>
  <si>
    <t>ambrosea@nyassembly.gov</t>
  </si>
  <si>
    <t>Aaron K Ambrose</t>
  </si>
  <si>
    <t>Aaron K</t>
  </si>
  <si>
    <t>Ambrose</t>
  </si>
  <si>
    <t>568446656</t>
  </si>
  <si>
    <t>Adam D Muro, Media Coord</t>
  </si>
  <si>
    <t>muroa@nyassembly.gov</t>
  </si>
  <si>
    <t>Adam D Muro</t>
  </si>
  <si>
    <t>Muro</t>
  </si>
  <si>
    <t>568444698</t>
  </si>
  <si>
    <t>A. Jaquetta Treece, Legis Asst</t>
  </si>
  <si>
    <t>treecea@nyassembly.gov</t>
  </si>
  <si>
    <t>A. Jaquetta Treece</t>
  </si>
  <si>
    <t>A. Jaquetta</t>
  </si>
  <si>
    <t>Treece</t>
  </si>
  <si>
    <t>568444594</t>
  </si>
  <si>
    <t>Ebony R Meeks-Laidley, Dep Press Secy</t>
  </si>
  <si>
    <t>meekslaidleye@nyassembly.gov</t>
  </si>
  <si>
    <t>518 312-1400</t>
  </si>
  <si>
    <t>Ebony R Meeks-Laidley</t>
  </si>
  <si>
    <t>Ebony R</t>
  </si>
  <si>
    <t>Meeks-Laidley</t>
  </si>
  <si>
    <t>Dep Press Secy</t>
  </si>
  <si>
    <t>476548226</t>
  </si>
  <si>
    <t>Ramon V Rodriguez, Admin Assistant</t>
  </si>
  <si>
    <t>518 455-4987</t>
  </si>
  <si>
    <t>Ramon V Rodriguez</t>
  </si>
  <si>
    <t>Ramon V</t>
  </si>
  <si>
    <t>476548223</t>
  </si>
  <si>
    <t>Lewis H Cohen, Chief Of Staff</t>
  </si>
  <si>
    <t>David E. Buchwald, Office of Assemblymember, Personal Staff Office, Assembly</t>
  </si>
  <si>
    <t>914 244-4450</t>
  </si>
  <si>
    <t>Lewis H Cohen</t>
  </si>
  <si>
    <t>Lewis H</t>
  </si>
  <si>
    <t>476548220</t>
  </si>
  <si>
    <t>Francis A Grimaldi, Dir Support Services</t>
  </si>
  <si>
    <t>Administration And Personnel (Minority), Central Staff Office, Assembly</t>
  </si>
  <si>
    <t>518 455-4288</t>
  </si>
  <si>
    <t>Francis A Grimaldi</t>
  </si>
  <si>
    <t>Francis A</t>
  </si>
  <si>
    <t>Dir Support Services</t>
  </si>
  <si>
    <t>476548217</t>
  </si>
  <si>
    <t>Xiaobo Ren, Ed Writer</t>
  </si>
  <si>
    <t>Xiaobo Ren</t>
  </si>
  <si>
    <t>Xiaobo</t>
  </si>
  <si>
    <t>Ren</t>
  </si>
  <si>
    <t>476548216</t>
  </si>
  <si>
    <t>Heriberto Gonzalez, Dep Press Secy</t>
  </si>
  <si>
    <t>gonzalezh@nyassembly.gov</t>
  </si>
  <si>
    <t>212 312-1400</t>
  </si>
  <si>
    <t>Heriberto Gonzalez</t>
  </si>
  <si>
    <t>Heriberto</t>
  </si>
  <si>
    <t>476548213</t>
  </si>
  <si>
    <t>Lauren Schuster, Chief Of Staff</t>
  </si>
  <si>
    <t>schusterl@nyassembly.gov</t>
  </si>
  <si>
    <t>212 873-6368</t>
  </si>
  <si>
    <t>Lauren Schuster</t>
  </si>
  <si>
    <t>Lauren</t>
  </si>
  <si>
    <t>Schuster</t>
  </si>
  <si>
    <t>476548206</t>
  </si>
  <si>
    <t>Laura M Dudley, Dir Admin &amp; Pers</t>
  </si>
  <si>
    <t>dudleyl@nyassembly.gov</t>
  </si>
  <si>
    <t>518 455-4211</t>
  </si>
  <si>
    <t>Laura M Dudley</t>
  </si>
  <si>
    <t>Laura M</t>
  </si>
  <si>
    <t>Dir Admin &amp; Pers</t>
  </si>
  <si>
    <t>476548199</t>
  </si>
  <si>
    <t>Dalia S Quintero, Senior Translator</t>
  </si>
  <si>
    <t>quinterod@nyassembly.gov</t>
  </si>
  <si>
    <t>Dalia S Quintero</t>
  </si>
  <si>
    <t>Dalia S</t>
  </si>
  <si>
    <t>Quintero</t>
  </si>
  <si>
    <t>Senior Translator</t>
  </si>
  <si>
    <t>476548196</t>
  </si>
  <si>
    <t>Robert P Hart, Communications Coord</t>
  </si>
  <si>
    <t>718 545-3889</t>
  </si>
  <si>
    <t>Robert P Hart</t>
  </si>
  <si>
    <t>476548194</t>
  </si>
  <si>
    <t>Holly A Francisco, Legis Aide</t>
  </si>
  <si>
    <t>Linda B. Rosenthal, Office of Assemblymember, Personal Staff Office, Assembly</t>
  </si>
  <si>
    <t>518 455-5802</t>
  </si>
  <si>
    <t>Holly A Francisco</t>
  </si>
  <si>
    <t>Holly A</t>
  </si>
  <si>
    <t>Francisco</t>
  </si>
  <si>
    <t>476548189</t>
  </si>
  <si>
    <t>Paul D Derusso, Retirement Adminstr</t>
  </si>
  <si>
    <t>518 455-5427</t>
  </si>
  <si>
    <t>Paul D Derusso</t>
  </si>
  <si>
    <t>Derusso</t>
  </si>
  <si>
    <t>Retirement Adminstr</t>
  </si>
  <si>
    <t>476548179</t>
  </si>
  <si>
    <t>Samantha R Darche, Chief Of Staff</t>
  </si>
  <si>
    <t>darches@nyassembly.gov</t>
  </si>
  <si>
    <t>Samantha R Darche</t>
  </si>
  <si>
    <t>Samantha R</t>
  </si>
  <si>
    <t>Darche</t>
  </si>
  <si>
    <t>476548177</t>
  </si>
  <si>
    <t>Christine M Morse-Sicko, Dep Dir Research Svcs</t>
  </si>
  <si>
    <t>morsesickoc@nyassembly.gov</t>
  </si>
  <si>
    <t>Christine M Morse-Sicko</t>
  </si>
  <si>
    <t>Morse-Sicko</t>
  </si>
  <si>
    <t>Dep Dir Research Svcs</t>
  </si>
  <si>
    <t>476548175</t>
  </si>
  <si>
    <t>Dorothy E Money, Office Manager</t>
  </si>
  <si>
    <t>Albert A. Stirpe, Jr., Office of Assemblymember, Personal Staff Office, Assembly</t>
  </si>
  <si>
    <t>315 452-1115</t>
  </si>
  <si>
    <t>Dorothy E Money</t>
  </si>
  <si>
    <t>Dorothy E</t>
  </si>
  <si>
    <t>Money</t>
  </si>
  <si>
    <t>476548168</t>
  </si>
  <si>
    <t>Timothy G Atchinson, Sr Admin Svcs Liaison</t>
  </si>
  <si>
    <t>atchinsont@nyassembly.gov</t>
  </si>
  <si>
    <t>518 455-4293</t>
  </si>
  <si>
    <t>Timothy G Atchinson</t>
  </si>
  <si>
    <t>Timothy G</t>
  </si>
  <si>
    <t>Atchinson</t>
  </si>
  <si>
    <t>Sr Admin Svcs Liaison</t>
  </si>
  <si>
    <t>476548160</t>
  </si>
  <si>
    <t>Kaycie J Miltenberger, Dep Chief Ed/writer</t>
  </si>
  <si>
    <t>Kaycie J Miltenberger</t>
  </si>
  <si>
    <t>Kaycie J</t>
  </si>
  <si>
    <t>Miltenberger</t>
  </si>
  <si>
    <t>Dep Chief Ed/writer</t>
  </si>
  <si>
    <t>476548157</t>
  </si>
  <si>
    <t>Wesley D Nishiyama, Assistant Professor</t>
  </si>
  <si>
    <t>nishiyamaw@nyassembly.gov</t>
  </si>
  <si>
    <t>Wesley D Nishiyama</t>
  </si>
  <si>
    <t>Wesley D</t>
  </si>
  <si>
    <t>Nishiyama</t>
  </si>
  <si>
    <t>Assistant Professor</t>
  </si>
  <si>
    <t>476548156</t>
  </si>
  <si>
    <t>Masharh J Lipscomb, Legis Asst</t>
  </si>
  <si>
    <t>518 455-5861</t>
  </si>
  <si>
    <t>Masharh J Lipscomb</t>
  </si>
  <si>
    <t>Masharh J</t>
  </si>
  <si>
    <t>Lipscomb</t>
  </si>
  <si>
    <t>476548155</t>
  </si>
  <si>
    <t>David J Hewitt, D O Director</t>
  </si>
  <si>
    <t>hewittd@nyassembly.gov</t>
  </si>
  <si>
    <t>David J Hewitt</t>
  </si>
  <si>
    <t>Hewitt</t>
  </si>
  <si>
    <t>476548153</t>
  </si>
  <si>
    <t>Marie E Alvaro, Asst To The Director</t>
  </si>
  <si>
    <t>alvarom@nyassembly.gov</t>
  </si>
  <si>
    <t>518 455-4201</t>
  </si>
  <si>
    <t>Marie E Alvaro</t>
  </si>
  <si>
    <t>Marie E</t>
  </si>
  <si>
    <t>Alvaro</t>
  </si>
  <si>
    <t>Asst To The Director</t>
  </si>
  <si>
    <t>476548150</t>
  </si>
  <si>
    <t>Dana M Marascia, Dir Editorial Svc</t>
  </si>
  <si>
    <t>marasciad@nyassembly.gov</t>
  </si>
  <si>
    <t>Dana M Marascia</t>
  </si>
  <si>
    <t>Dana M</t>
  </si>
  <si>
    <t>Marascia</t>
  </si>
  <si>
    <t>Dir Editorial Svc</t>
  </si>
  <si>
    <t>476548147</t>
  </si>
  <si>
    <t>Samantha A Netzband, Intern</t>
  </si>
  <si>
    <t>Samantha A Netzband</t>
  </si>
  <si>
    <t>Samantha A</t>
  </si>
  <si>
    <t>Netzband</t>
  </si>
  <si>
    <t>476548144</t>
  </si>
  <si>
    <t>Sharon M Ahl, Supv T&amp;A/D.O. Accts</t>
  </si>
  <si>
    <t>ahls@nyassembly.gov</t>
  </si>
  <si>
    <t>518 455-4725</t>
  </si>
  <si>
    <t>Sharon M Ahl</t>
  </si>
  <si>
    <t>Ahl</t>
  </si>
  <si>
    <t>Supv T&amp;A/D.O. Accts</t>
  </si>
  <si>
    <t>476548139</t>
  </si>
  <si>
    <t>Andrea Natali, Graduate Scholar</t>
  </si>
  <si>
    <t>Andrea Natali</t>
  </si>
  <si>
    <t>Andrea</t>
  </si>
  <si>
    <t>Natali</t>
  </si>
  <si>
    <t>476548132</t>
  </si>
  <si>
    <t>Victoria C Ventura, Exec Asst</t>
  </si>
  <si>
    <t>Joseph S. Saladino, Office of Assemblymember, Personal Staff Office, Assembly</t>
  </si>
  <si>
    <t>516 844-0635</t>
  </si>
  <si>
    <t>Victoria C Ventura</t>
  </si>
  <si>
    <t>Victoria C</t>
  </si>
  <si>
    <t>Ventura</t>
  </si>
  <si>
    <t>476548129</t>
  </si>
  <si>
    <t>Becky S Zaloga, Sr Videographer</t>
  </si>
  <si>
    <t>zalogab@nyassembly.gov</t>
  </si>
  <si>
    <t>518 455-5611</t>
  </si>
  <si>
    <t>Becky S Zaloga</t>
  </si>
  <si>
    <t>Becky S</t>
  </si>
  <si>
    <t>Zaloga</t>
  </si>
  <si>
    <t>Sr Videographer</t>
  </si>
  <si>
    <t>476548127</t>
  </si>
  <si>
    <t>Donna M Wilde, Asst Dir</t>
  </si>
  <si>
    <t>wilded@nyassembly.gov</t>
  </si>
  <si>
    <t>518 455-3649</t>
  </si>
  <si>
    <t>Donna M Wilde</t>
  </si>
  <si>
    <t>Wilde</t>
  </si>
  <si>
    <t>Asst Dir</t>
  </si>
  <si>
    <t>476548122</t>
  </si>
  <si>
    <t>Kevin M Murray, Intern</t>
  </si>
  <si>
    <t>Kevin M Murray</t>
  </si>
  <si>
    <t>476548115</t>
  </si>
  <si>
    <t>Brice H Peyre, Communications Coord</t>
  </si>
  <si>
    <t>peyreb@nyassembly.gov</t>
  </si>
  <si>
    <t>212 312-1492</t>
  </si>
  <si>
    <t>Brice H Peyre</t>
  </si>
  <si>
    <t>Brice H</t>
  </si>
  <si>
    <t>Peyre</t>
  </si>
  <si>
    <t>476548112</t>
  </si>
  <si>
    <t>Ilyse M Wolberg, Media Coord</t>
  </si>
  <si>
    <t>wolbergi@nyassembly.gov</t>
  </si>
  <si>
    <t>518 455-4557</t>
  </si>
  <si>
    <t>Ilyse M Wolberg</t>
  </si>
  <si>
    <t>Ilyse M</t>
  </si>
  <si>
    <t>Wolberg</t>
  </si>
  <si>
    <t>476548110</t>
  </si>
  <si>
    <t>Bridget J Murphy, Intern</t>
  </si>
  <si>
    <t>Bridget J Murphy</t>
  </si>
  <si>
    <t>Bridget J</t>
  </si>
  <si>
    <t>476548105</t>
  </si>
  <si>
    <t>Carolyn G Riley, Data Assistant</t>
  </si>
  <si>
    <t>rileyc@nyassembly.gov</t>
  </si>
  <si>
    <t>518 455-4294</t>
  </si>
  <si>
    <t>Carolyn G Riley</t>
  </si>
  <si>
    <t>Carolyn G</t>
  </si>
  <si>
    <t>Riley</t>
  </si>
  <si>
    <t>Data Assistant</t>
  </si>
  <si>
    <t>476548103</t>
  </si>
  <si>
    <t>Nicole S Wason, Audio Visual Aide</t>
  </si>
  <si>
    <t>wasonn@nyassembly.gov</t>
  </si>
  <si>
    <t>518 455-5617</t>
  </si>
  <si>
    <t>Nicole S Wason</t>
  </si>
  <si>
    <t>Nicole S</t>
  </si>
  <si>
    <t>Wason</t>
  </si>
  <si>
    <t>Audio Visual Aide</t>
  </si>
  <si>
    <t>476548099</t>
  </si>
  <si>
    <t>Monica J Miller, Sr Legis Assoc</t>
  </si>
  <si>
    <t>millerm@nyassembly.gov</t>
  </si>
  <si>
    <t>518 455-4941</t>
  </si>
  <si>
    <t>Monica J Miller</t>
  </si>
  <si>
    <t>Monica J</t>
  </si>
  <si>
    <t>Sr Legis Assoc</t>
  </si>
  <si>
    <t>476548097</t>
  </si>
  <si>
    <t>Ihrar Muhammadi, Committee Asst</t>
  </si>
  <si>
    <t>muhammadii@nyassembly.gov</t>
  </si>
  <si>
    <t>Ihrar Muhammadi</t>
  </si>
  <si>
    <t>Ihrar</t>
  </si>
  <si>
    <t>Muhammadi</t>
  </si>
  <si>
    <t>476548094</t>
  </si>
  <si>
    <t>Felix S Swierski Iv, Media Coord</t>
  </si>
  <si>
    <t>Felix S Swierski Iv</t>
  </si>
  <si>
    <t>Felix S</t>
  </si>
  <si>
    <t>Swierski Iv</t>
  </si>
  <si>
    <t>476548093</t>
  </si>
  <si>
    <t>Patricia A Luce, Systems Operator</t>
  </si>
  <si>
    <t>lucep@nyassembly.gov</t>
  </si>
  <si>
    <t>518 455-5567</t>
  </si>
  <si>
    <t>Patricia A Luce</t>
  </si>
  <si>
    <t>Systems Operator</t>
  </si>
  <si>
    <t>476548088</t>
  </si>
  <si>
    <t>Elizabeth A Hamlin-berninger, Legis Assoc</t>
  </si>
  <si>
    <t>Richard N. Gottfried, Office of Assemblymember, Personal Staff Office, Assembly</t>
  </si>
  <si>
    <t>Elizabeth A Hamlin-berninger</t>
  </si>
  <si>
    <t>Hamlin-berninger</t>
  </si>
  <si>
    <t>476548081</t>
  </si>
  <si>
    <t>Leisha H Harrison-Vinci, Dir Of Data Services</t>
  </si>
  <si>
    <t>harrisonvincil@nyassembly.gov</t>
  </si>
  <si>
    <t>518 455-5535</t>
  </si>
  <si>
    <t>Leisha H Harrison-Vinci</t>
  </si>
  <si>
    <t>Leisha H</t>
  </si>
  <si>
    <t>Harrison-Vinci</t>
  </si>
  <si>
    <t>Dir Of Data Services</t>
  </si>
  <si>
    <t>476548075</t>
  </si>
  <si>
    <t>Shannon M Straney, Tech/Videographer</t>
  </si>
  <si>
    <t>straneys@nyassembly.gov</t>
  </si>
  <si>
    <t>Shannon M Straney</t>
  </si>
  <si>
    <t>Shannon M</t>
  </si>
  <si>
    <t>Straney</t>
  </si>
  <si>
    <t>476548073</t>
  </si>
  <si>
    <t>Malaika A Barrett, Mail Clk</t>
  </si>
  <si>
    <t>barrettm@nyassembly.gov</t>
  </si>
  <si>
    <t>518 455-5468</t>
  </si>
  <si>
    <t>Malaika A Barrett</t>
  </si>
  <si>
    <t>Malaika A</t>
  </si>
  <si>
    <t>Barrett</t>
  </si>
  <si>
    <t>476548065</t>
  </si>
  <si>
    <t>Judith Ethier, Print Operator</t>
  </si>
  <si>
    <t>ethierj@nyassembly.gov</t>
  </si>
  <si>
    <t>518 455-4701</t>
  </si>
  <si>
    <t>Judith Ethier</t>
  </si>
  <si>
    <t>Judith</t>
  </si>
  <si>
    <t>Ethier</t>
  </si>
  <si>
    <t>Print Operator</t>
  </si>
  <si>
    <t>476548060</t>
  </si>
  <si>
    <t>Laurie A St. Onge-Merges, Audio Visual Asst</t>
  </si>
  <si>
    <t>st.ongemergesl@nyassembly.gov</t>
  </si>
  <si>
    <t>Laurie A St. Onge-Merges</t>
  </si>
  <si>
    <t>St. Onge-Merges</t>
  </si>
  <si>
    <t>Audio Visual Asst</t>
  </si>
  <si>
    <t>476548057</t>
  </si>
  <si>
    <t>Lee O Williams, Document Clerk</t>
  </si>
  <si>
    <t>Document Room, Central Staff Office, Assembly</t>
  </si>
  <si>
    <t>williamsl@nyassembly.gov</t>
  </si>
  <si>
    <t>518 455-5164</t>
  </si>
  <si>
    <t>Lee O Williams</t>
  </si>
  <si>
    <t>Lee O</t>
  </si>
  <si>
    <t>476548053</t>
  </si>
  <si>
    <t>Stacie A Watters, Legis Assoc</t>
  </si>
  <si>
    <t>Mark Johns, Assemblymember</t>
  </si>
  <si>
    <t>Mark Johns, Office of Assemblymember, Personal Staff Office, Assembly</t>
  </si>
  <si>
    <t>watterss@nyassembly.gov</t>
  </si>
  <si>
    <t>518 455-5784</t>
  </si>
  <si>
    <t>Stacie A Watters</t>
  </si>
  <si>
    <t>Stacie A</t>
  </si>
  <si>
    <t>Watters</t>
  </si>
  <si>
    <t>476548051</t>
  </si>
  <si>
    <t>Regina M Eastman, Sr Mail Specialist</t>
  </si>
  <si>
    <t>eastmanr@nyassembly.gov</t>
  </si>
  <si>
    <t>518 455-4733</t>
  </si>
  <si>
    <t>Regina M Eastman</t>
  </si>
  <si>
    <t>Regina M</t>
  </si>
  <si>
    <t>Eastman</t>
  </si>
  <si>
    <t>Sr Mail Specialist</t>
  </si>
  <si>
    <t>476548049</t>
  </si>
  <si>
    <t>Sandra L Stevens, 1St Deputy Suprdnt</t>
  </si>
  <si>
    <t>stevenss@nyassembly.gov</t>
  </si>
  <si>
    <t>518 455-5634</t>
  </si>
  <si>
    <t>Sandra L Stevens</t>
  </si>
  <si>
    <t>Sandra L</t>
  </si>
  <si>
    <t>1St Deputy Suprdnt</t>
  </si>
  <si>
    <t>476548043</t>
  </si>
  <si>
    <t>Pamela A Stuart, Admin Assistant</t>
  </si>
  <si>
    <t>stuartp@nyassembly.gov</t>
  </si>
  <si>
    <t>585 223-9130</t>
  </si>
  <si>
    <t>Pamela A Stuart</t>
  </si>
  <si>
    <t>Pamela A</t>
  </si>
  <si>
    <t>Stuart</t>
  </si>
  <si>
    <t>476548038</t>
  </si>
  <si>
    <t>Shelly Dinkins, Print Operator</t>
  </si>
  <si>
    <t>518 455-4979</t>
  </si>
  <si>
    <t>Shelly Dinkins</t>
  </si>
  <si>
    <t>Shelly</t>
  </si>
  <si>
    <t>Dinkins</t>
  </si>
  <si>
    <t>476548032</t>
  </si>
  <si>
    <t>Donald G Schreiner, Document Clerk</t>
  </si>
  <si>
    <t>Donald G Schreiner</t>
  </si>
  <si>
    <t>Donald G</t>
  </si>
  <si>
    <t>476548031</t>
  </si>
  <si>
    <t>Brian S Peck, Chief Of Staff</t>
  </si>
  <si>
    <t>peckb@nyassembly.gov</t>
  </si>
  <si>
    <t>315 493-3909</t>
  </si>
  <si>
    <t>Brian S Peck</t>
  </si>
  <si>
    <t>476548024</t>
  </si>
  <si>
    <t>Nicole M Campagnano, Electronic Media Coor</t>
  </si>
  <si>
    <t>campagnanon@nyassembly.gov</t>
  </si>
  <si>
    <t>518 455-3947</t>
  </si>
  <si>
    <t>Nicole M Campagnano</t>
  </si>
  <si>
    <t>Campagnano</t>
  </si>
  <si>
    <t>Electronic Media Coor</t>
  </si>
  <si>
    <t>476548017</t>
  </si>
  <si>
    <t>Brian J Paeglow, Document Clerk</t>
  </si>
  <si>
    <t>paeglowb@nyassembly.gov</t>
  </si>
  <si>
    <t>Brian J Paeglow</t>
  </si>
  <si>
    <t>Paeglow</t>
  </si>
  <si>
    <t>476548016</t>
  </si>
  <si>
    <t>Timothy P Mc Hugh, Document Clerk</t>
  </si>
  <si>
    <t>mchught@nyassembly.gov</t>
  </si>
  <si>
    <t>518 455-5631</t>
  </si>
  <si>
    <t>Timothy P Mc Hugh</t>
  </si>
  <si>
    <t>Mc Hugh</t>
  </si>
  <si>
    <t>476548003</t>
  </si>
  <si>
    <t>Lisa A Calarco, Dep Dir Data Services</t>
  </si>
  <si>
    <t>calarcol@nyassembly.gov</t>
  </si>
  <si>
    <t>518 455-4992</t>
  </si>
  <si>
    <t>Lisa A Calarco</t>
  </si>
  <si>
    <t>Calarco</t>
  </si>
  <si>
    <t>Dep Dir Data Services</t>
  </si>
  <si>
    <t>476548000</t>
  </si>
  <si>
    <t>Terri A Zaleski, Exec Secy</t>
  </si>
  <si>
    <t>zaleskit@nyassembly.gov</t>
  </si>
  <si>
    <t>518 455-4371</t>
  </si>
  <si>
    <t>Terri A Zaleski</t>
  </si>
  <si>
    <t>Terri A</t>
  </si>
  <si>
    <t>Zaleski</t>
  </si>
  <si>
    <t>476547992</t>
  </si>
  <si>
    <t>Michael B Mirotznik, Counsel</t>
  </si>
  <si>
    <t>mirotznikm@nyassembly.gov</t>
  </si>
  <si>
    <t>Michael B Mirotznik</t>
  </si>
  <si>
    <t>Michael B</t>
  </si>
  <si>
    <t>Mirotznik</t>
  </si>
  <si>
    <t>476547986</t>
  </si>
  <si>
    <t>Elizabeth M Liguori, Community Liaison</t>
  </si>
  <si>
    <t>Formerly worked as Constituent Service Aide for Dean Skelos</t>
  </si>
  <si>
    <t>liguorie@nyassembly.gov</t>
  </si>
  <si>
    <t>Elizabeth M Liguori</t>
  </si>
  <si>
    <t>Liguori</t>
  </si>
  <si>
    <t>476547985</t>
  </si>
  <si>
    <t>Dylan B Wrixon, Princ Committee Asst</t>
  </si>
  <si>
    <t>518 455-4311</t>
  </si>
  <si>
    <t>Dylan B Wrixon</t>
  </si>
  <si>
    <t>Dylan B</t>
  </si>
  <si>
    <t>Wrixon</t>
  </si>
  <si>
    <t>Princ Committee Asst</t>
  </si>
  <si>
    <t>476547975</t>
  </si>
  <si>
    <t>Christina M Philo, Legis Director</t>
  </si>
  <si>
    <t>Ellen Jaffee, Assemblymember</t>
  </si>
  <si>
    <t>Ellen Jaffee, Office of Assemblymember, Personal Staff Office, Assembly</t>
  </si>
  <si>
    <t>philoc@nyassembly.gov</t>
  </si>
  <si>
    <t>518 455-5118</t>
  </si>
  <si>
    <t>Christina M Philo</t>
  </si>
  <si>
    <t>Christina M</t>
  </si>
  <si>
    <t>Philo</t>
  </si>
  <si>
    <t>476547974</t>
  </si>
  <si>
    <t>Michael P Gurtowski, Legis Aide</t>
  </si>
  <si>
    <t>Andrew P. Raia, Office of Assemblymember, Personal Staff Office, Assembly</t>
  </si>
  <si>
    <t>631 261-4151</t>
  </si>
  <si>
    <t>Michael P Gurtowski</t>
  </si>
  <si>
    <t>Gurtowski</t>
  </si>
  <si>
    <t>476547966</t>
  </si>
  <si>
    <t>Kathleen C Flowers, Admin Assistant</t>
  </si>
  <si>
    <t>Kathleen C Flowers</t>
  </si>
  <si>
    <t>Kathleen C</t>
  </si>
  <si>
    <t>Flowers</t>
  </si>
  <si>
    <t>476547958</t>
  </si>
  <si>
    <t>Ocasio A Willson, Committee Asst</t>
  </si>
  <si>
    <t>Ocasio A Willson</t>
  </si>
  <si>
    <t>Ocasio A</t>
  </si>
  <si>
    <t>Willson</t>
  </si>
  <si>
    <t>476547957</t>
  </si>
  <si>
    <t>Michele J Mccarthy, Dir Communications</t>
  </si>
  <si>
    <t>mccarthym@nyassembly.gov</t>
  </si>
  <si>
    <t>845 624-4601</t>
  </si>
  <si>
    <t>Michele J Mccarthy</t>
  </si>
  <si>
    <t>Michele J</t>
  </si>
  <si>
    <t>476547955</t>
  </si>
  <si>
    <t>Joanne G Sold, Chief Of Staff</t>
  </si>
  <si>
    <t>soldj@nyassembly.gov</t>
  </si>
  <si>
    <t>914 631-1605</t>
  </si>
  <si>
    <t>Joanne G Sold</t>
  </si>
  <si>
    <t>Joanne G</t>
  </si>
  <si>
    <t>Sold</t>
  </si>
  <si>
    <t>476547950</t>
  </si>
  <si>
    <t>R. Bryan Franke, Asst Press Secretary</t>
  </si>
  <si>
    <t>franker@nyassembly.gov</t>
  </si>
  <si>
    <t>518 455-3888</t>
  </si>
  <si>
    <t>R. Bryan Franke</t>
  </si>
  <si>
    <t>R. Bryan</t>
  </si>
  <si>
    <t>Franke</t>
  </si>
  <si>
    <t>476547948</t>
  </si>
  <si>
    <t>Michael J Dillon, Special Asst</t>
  </si>
  <si>
    <t>212 512-1492</t>
  </si>
  <si>
    <t>Michael J Dillon</t>
  </si>
  <si>
    <t>476547946</t>
  </si>
  <si>
    <t>Tiffany M Card, Chief Of Staff</t>
  </si>
  <si>
    <t>cardt@nyassembly.gov</t>
  </si>
  <si>
    <t>Tiffany M Card</t>
  </si>
  <si>
    <t>476547944</t>
  </si>
  <si>
    <t>Aida G Maldonado-Torres, Translator</t>
  </si>
  <si>
    <t>maldonadotorresa@nyassembly.gov</t>
  </si>
  <si>
    <t>Aida G Maldonado-Torres</t>
  </si>
  <si>
    <t>Aida G</t>
  </si>
  <si>
    <t>Maldonado-Torres</t>
  </si>
  <si>
    <t>Translator</t>
  </si>
  <si>
    <t>476547938</t>
  </si>
  <si>
    <t>Alyssa S Jacobs, Dir Constit/Supp Svcs</t>
  </si>
  <si>
    <t>jacobsa@nyassembly.gov</t>
  </si>
  <si>
    <t>Alyssa S Jacobs</t>
  </si>
  <si>
    <t>Alyssa S</t>
  </si>
  <si>
    <t>Jacobs</t>
  </si>
  <si>
    <t>476547936</t>
  </si>
  <si>
    <t>Maria Dowd-Resler, Telecom Analyst</t>
  </si>
  <si>
    <t>dowdreslerm@nyassembly.gov</t>
  </si>
  <si>
    <t>Maria Dowd-Resler</t>
  </si>
  <si>
    <t>Dowd-Resler</t>
  </si>
  <si>
    <t>Telecom Analyst</t>
  </si>
  <si>
    <t>476547935</t>
  </si>
  <si>
    <t>Brianne P O'Leary, Dir Admin Oper</t>
  </si>
  <si>
    <t>o'learyb@nyassembly.gov</t>
  </si>
  <si>
    <t>718 370-1384</t>
  </si>
  <si>
    <t>Brianne P O'Leary</t>
  </si>
  <si>
    <t>Brianne P</t>
  </si>
  <si>
    <t>Dir Admin Oper</t>
  </si>
  <si>
    <t>476547927</t>
  </si>
  <si>
    <t>Linda M Dawes, Exec Asst</t>
  </si>
  <si>
    <t>Linda M Dawes</t>
  </si>
  <si>
    <t>Linda M</t>
  </si>
  <si>
    <t>Dawes</t>
  </si>
  <si>
    <t>476547926</t>
  </si>
  <si>
    <t>Annalyse R Komoroske, Writer</t>
  </si>
  <si>
    <t>Annalyse R Komoroske</t>
  </si>
  <si>
    <t>Annalyse R</t>
  </si>
  <si>
    <t>Komoroske</t>
  </si>
  <si>
    <t>476547924</t>
  </si>
  <si>
    <t>Yisroel E Weiss, Community Liaison</t>
  </si>
  <si>
    <t>weissy@nyassembly.gov</t>
  </si>
  <si>
    <t>Yisroel E Weiss</t>
  </si>
  <si>
    <t>Yisroel E</t>
  </si>
  <si>
    <t>476547923</t>
  </si>
  <si>
    <t>Kerri A Biche, Press Secy To The Spk</t>
  </si>
  <si>
    <t>bichek@nyassembly.gov</t>
  </si>
  <si>
    <t>Kerri A Biche</t>
  </si>
  <si>
    <t>Kerri A</t>
  </si>
  <si>
    <t>Biche</t>
  </si>
  <si>
    <t>Press Secy To The Spk</t>
  </si>
  <si>
    <t>476547920</t>
  </si>
  <si>
    <t>Michael O Gaffney, Director</t>
  </si>
  <si>
    <t>gaffneym@nyassembly.gov</t>
  </si>
  <si>
    <t>Michael O Gaffney</t>
  </si>
  <si>
    <t>Michael O</t>
  </si>
  <si>
    <t>Gaffney</t>
  </si>
  <si>
    <t>476547909</t>
  </si>
  <si>
    <t>Laura Koennecke, Dep Dir Editorial Svc</t>
  </si>
  <si>
    <t>koenneckel@nyassembly.gov</t>
  </si>
  <si>
    <t>Laura Koennecke</t>
  </si>
  <si>
    <t>Laura</t>
  </si>
  <si>
    <t>Koennecke</t>
  </si>
  <si>
    <t>Dep Dir Editorial Svc</t>
  </si>
  <si>
    <t>476547907</t>
  </si>
  <si>
    <t>Biatrisa Naftali, Legis Aide</t>
  </si>
  <si>
    <t>Biatrisa Naftali</t>
  </si>
  <si>
    <t>Biatrisa</t>
  </si>
  <si>
    <t>Naftali</t>
  </si>
  <si>
    <t>476547904</t>
  </si>
  <si>
    <t>Scott D Provost, Inventory Manager</t>
  </si>
  <si>
    <t>provosts@nyassembly.gov</t>
  </si>
  <si>
    <t>518 455-5646</t>
  </si>
  <si>
    <t>Scott D Provost</t>
  </si>
  <si>
    <t>Provost</t>
  </si>
  <si>
    <t>Inventory Manager</t>
  </si>
  <si>
    <t>476547903</t>
  </si>
  <si>
    <t>Jason R Klau, Asst Coord</t>
  </si>
  <si>
    <t>klauj@nyassembly.gov</t>
  </si>
  <si>
    <t>Jason R Klau</t>
  </si>
  <si>
    <t>Jason R</t>
  </si>
  <si>
    <t>Klau</t>
  </si>
  <si>
    <t>476547896</t>
  </si>
  <si>
    <t>David G Cole, Document Clerk</t>
  </si>
  <si>
    <t>coled@nyassembly.gov</t>
  </si>
  <si>
    <t>David G Cole</t>
  </si>
  <si>
    <t>David G</t>
  </si>
  <si>
    <t>Cole</t>
  </si>
  <si>
    <t>476547888</t>
  </si>
  <si>
    <t>Dennis P O'Toole, Inventory Record Spec</t>
  </si>
  <si>
    <t>o'tooled@nyassembly.gov</t>
  </si>
  <si>
    <t>518 455-5648</t>
  </si>
  <si>
    <t>Dennis P O'Toole</t>
  </si>
  <si>
    <t>O'Toole</t>
  </si>
  <si>
    <t>Inventory Record Spec</t>
  </si>
  <si>
    <t>476547887</t>
  </si>
  <si>
    <t>Amber L Fulmer, Dep Dir For Processin</t>
  </si>
  <si>
    <t>fulmera@nyassembly.gov</t>
  </si>
  <si>
    <t>Amber L Fulmer</t>
  </si>
  <si>
    <t>Amber L</t>
  </si>
  <si>
    <t>Fulmer</t>
  </si>
  <si>
    <t>Dep Dir For Processin</t>
  </si>
  <si>
    <t>476547882</t>
  </si>
  <si>
    <t>Marc A Bohley, Document Clerk</t>
  </si>
  <si>
    <t>bohleym@nyassembly.gov</t>
  </si>
  <si>
    <t>Marc A Bohley</t>
  </si>
  <si>
    <t>Bohley</t>
  </si>
  <si>
    <t>476547881</t>
  </si>
  <si>
    <t>Brian T Williams, Sr Analyst</t>
  </si>
  <si>
    <t>williamsb@nyassembly.gov</t>
  </si>
  <si>
    <t>518 455-4363</t>
  </si>
  <si>
    <t>Brian T Williams</t>
  </si>
  <si>
    <t>Sr Analyst</t>
  </si>
  <si>
    <t>476547879</t>
  </si>
  <si>
    <t>Marc B Kronenberg, Chief Of Staff</t>
  </si>
  <si>
    <t>kronenbergm@nyassembly.gov</t>
  </si>
  <si>
    <t>Marc B Kronenberg</t>
  </si>
  <si>
    <t>Marc B</t>
  </si>
  <si>
    <t>Kronenberg</t>
  </si>
  <si>
    <t>476547878</t>
  </si>
  <si>
    <t>David B Ortiz, Invntory Mgt Splst</t>
  </si>
  <si>
    <t>518 455-5652</t>
  </si>
  <si>
    <t>David B Ortiz</t>
  </si>
  <si>
    <t>David B</t>
  </si>
  <si>
    <t>476547875</t>
  </si>
  <si>
    <t>Nina P Moraitou-politzi, Graduate Scholar</t>
  </si>
  <si>
    <t>Nina P Moraitou-politzi</t>
  </si>
  <si>
    <t>Nina P</t>
  </si>
  <si>
    <t>Moraitou-politzi</t>
  </si>
  <si>
    <t>476547873</t>
  </si>
  <si>
    <t>Amy D Williams, Sr Asst Index Clk</t>
  </si>
  <si>
    <t>Index Clerk, Central Staff Office, Assembly</t>
  </si>
  <si>
    <t>williamsa@nyassembly.gov</t>
  </si>
  <si>
    <t>518 455-3734</t>
  </si>
  <si>
    <t>Amy D Williams</t>
  </si>
  <si>
    <t>Amy D</t>
  </si>
  <si>
    <t>Sr Asst Index Clk</t>
  </si>
  <si>
    <t>476547870</t>
  </si>
  <si>
    <t>Lance D Clarke, Counsel</t>
  </si>
  <si>
    <t>clarkel@nyassembly.gov</t>
  </si>
  <si>
    <t>516 489-6610</t>
  </si>
  <si>
    <t>Lance D Clarke</t>
  </si>
  <si>
    <t>Lance D</t>
  </si>
  <si>
    <t>476547866</t>
  </si>
  <si>
    <t>Heather S Clawson, Dir Research Services</t>
  </si>
  <si>
    <t>clawsonh@nyassembly.gov</t>
  </si>
  <si>
    <t>Heather S Clawson</t>
  </si>
  <si>
    <t>Heather S</t>
  </si>
  <si>
    <t>Clawson</t>
  </si>
  <si>
    <t>Dir Research Services</t>
  </si>
  <si>
    <t>476547863</t>
  </si>
  <si>
    <t>Fletcher J Whyland, Analyst</t>
  </si>
  <si>
    <t>whylandf@nyassembly.gov</t>
  </si>
  <si>
    <t>Fletcher J Whyland</t>
  </si>
  <si>
    <t>Fletcher J</t>
  </si>
  <si>
    <t>Whyland</t>
  </si>
  <si>
    <t>476547862</t>
  </si>
  <si>
    <t>Jefferson D Monastoque, Intern</t>
  </si>
  <si>
    <t>Jefferson D Monastoque</t>
  </si>
  <si>
    <t>Jefferson D</t>
  </si>
  <si>
    <t>Monastoque</t>
  </si>
  <si>
    <t>476547858</t>
  </si>
  <si>
    <t>Jacquelyn B Ancrum, Admin Assistant</t>
  </si>
  <si>
    <t>Jacquelyn B Ancrum</t>
  </si>
  <si>
    <t>Jacquelyn B</t>
  </si>
  <si>
    <t>Ancrum</t>
  </si>
  <si>
    <t>476547856</t>
  </si>
  <si>
    <t>Denise M Whitman, Info Processing Spec</t>
  </si>
  <si>
    <t>whitmand@nyassembly.gov</t>
  </si>
  <si>
    <t>518 455-5951</t>
  </si>
  <si>
    <t>Denise M Whitman</t>
  </si>
  <si>
    <t>Whitman</t>
  </si>
  <si>
    <t>Info Processing Spec</t>
  </si>
  <si>
    <t>476547853</t>
  </si>
  <si>
    <t>Eileen F Collins, Legis Director</t>
  </si>
  <si>
    <t>collinse@nyassembly.gov</t>
  </si>
  <si>
    <t>518 455-5797</t>
  </si>
  <si>
    <t>Eileen F Collins</t>
  </si>
  <si>
    <t>Eileen F</t>
  </si>
  <si>
    <t>Collins</t>
  </si>
  <si>
    <t>476547851</t>
  </si>
  <si>
    <t>Giovanni Warren, Asst Secy-Prog/Policy</t>
  </si>
  <si>
    <t>warreng@nyassembly.gov</t>
  </si>
  <si>
    <t>Giovanni Warren</t>
  </si>
  <si>
    <t>Giovanni</t>
  </si>
  <si>
    <t>Warren</t>
  </si>
  <si>
    <t>Asst Secy-Prog/Policy</t>
  </si>
  <si>
    <t>476547848</t>
  </si>
  <si>
    <t>Karen Michel, Intern</t>
  </si>
  <si>
    <t>Karen Michel</t>
  </si>
  <si>
    <t>Michel</t>
  </si>
  <si>
    <t>476547847</t>
  </si>
  <si>
    <t>Sandra A Portnoy, Dir Constit/supp Svcs</t>
  </si>
  <si>
    <t>Anthony D'Urso, Office of Assemblymember, Personal Staff Office, Assembly</t>
  </si>
  <si>
    <t>portnoys@nyassembly.gov</t>
  </si>
  <si>
    <t>516 482-6966</t>
  </si>
  <si>
    <t>Sandra A Portnoy</t>
  </si>
  <si>
    <t>Sandra A</t>
  </si>
  <si>
    <t>Portnoy</t>
  </si>
  <si>
    <t>476547842</t>
  </si>
  <si>
    <t>David A Toohey, Dep Dir Desk Operatns</t>
  </si>
  <si>
    <t>tooheyd@nyassembly.gov</t>
  </si>
  <si>
    <t>518 455-3732</t>
  </si>
  <si>
    <t>David A Toohey</t>
  </si>
  <si>
    <t>Toohey</t>
  </si>
  <si>
    <t>Dep Dir Desk Operatns</t>
  </si>
  <si>
    <t>476547838</t>
  </si>
  <si>
    <t>Franderis Mercedes, Intern</t>
  </si>
  <si>
    <t>Franderis Mercedes</t>
  </si>
  <si>
    <t>Franderis</t>
  </si>
  <si>
    <t>Mercedes</t>
  </si>
  <si>
    <t>476547834</t>
  </si>
  <si>
    <t>Richard J Mooney, Audio Visual Director</t>
  </si>
  <si>
    <t>mooneyr@nyassembly.gov</t>
  </si>
  <si>
    <t>Richard J Mooney</t>
  </si>
  <si>
    <t>Audio Visual Director</t>
  </si>
  <si>
    <t>476547832</t>
  </si>
  <si>
    <t>Maria S Volpe-Mcdermott, Analyst</t>
  </si>
  <si>
    <t>volpemcdermottm@nyassembly.gov</t>
  </si>
  <si>
    <t>Maria S Volpe-Mcdermott</t>
  </si>
  <si>
    <t>Maria S</t>
  </si>
  <si>
    <t>Volpe-Mcdermott</t>
  </si>
  <si>
    <t>476547831</t>
  </si>
  <si>
    <t>Kathleen A Albrecht, Chief Of Staff</t>
  </si>
  <si>
    <t>Michael Fitzpatrick, Assemblymember</t>
  </si>
  <si>
    <t>Michael Fitzpatrick, Office of Assemblymember, Personal Staff Office, Assembly</t>
  </si>
  <si>
    <t>albrechtk@nyassembly.gov</t>
  </si>
  <si>
    <t>631 724-2929</t>
  </si>
  <si>
    <t>Kathleen A Albrecht</t>
  </si>
  <si>
    <t>Albrecht</t>
  </si>
  <si>
    <t>476547826</t>
  </si>
  <si>
    <t>Kenny Mendoza, Community Liaison</t>
  </si>
  <si>
    <t>Michael DenDekker, Assemblymember</t>
  </si>
  <si>
    <t>Michael DenDekker, Office of Assemblymember, Personal Staff Office, Assembly</t>
  </si>
  <si>
    <t>mendozak@nyassembly.gov</t>
  </si>
  <si>
    <t>Kenny Mendoza</t>
  </si>
  <si>
    <t>Mendoza</t>
  </si>
  <si>
    <t>476547822</t>
  </si>
  <si>
    <t>J. Michael Merges, Dir Radio/Tv &amp; Av Svc</t>
  </si>
  <si>
    <t>mergesj@nyassembly.gov</t>
  </si>
  <si>
    <t>J. Michael Merges</t>
  </si>
  <si>
    <t>J. Michael</t>
  </si>
  <si>
    <t>Merges</t>
  </si>
  <si>
    <t>Dir Radio/Tv &amp; Av Svc</t>
  </si>
  <si>
    <t>476547820</t>
  </si>
  <si>
    <t>Nairobi N Vives, Assoc Counsel</t>
  </si>
  <si>
    <t>Nairobi N Vives</t>
  </si>
  <si>
    <t>Nairobi N</t>
  </si>
  <si>
    <t>Vives</t>
  </si>
  <si>
    <t>476547816</t>
  </si>
  <si>
    <t>Virginia E Kujan, Admin Assistant</t>
  </si>
  <si>
    <t>William Barclay, Assemblymember</t>
  </si>
  <si>
    <t>William Barclay, Office of Assemblymember, Personal Staff Office, Assembly</t>
  </si>
  <si>
    <t>kujanv@nyassembly.gov</t>
  </si>
  <si>
    <t>518 455-5841</t>
  </si>
  <si>
    <t>Virginia E Kujan</t>
  </si>
  <si>
    <t>Virginia E</t>
  </si>
  <si>
    <t>Kujan</t>
  </si>
  <si>
    <t>476547813</t>
  </si>
  <si>
    <t>Evangelina Medellin, Chief Of Staff</t>
  </si>
  <si>
    <t>Victor Pichardo, Assemblymember</t>
  </si>
  <si>
    <t>Victor Pichardo, Office of Assemblymember, Personal Staff Office, Assembly</t>
  </si>
  <si>
    <t>medelline@nyassembly.gov</t>
  </si>
  <si>
    <t>Evangelina Medellin</t>
  </si>
  <si>
    <t>Evangelina</t>
  </si>
  <si>
    <t>Medellin</t>
  </si>
  <si>
    <t>476547808</t>
  </si>
  <si>
    <t>Nicole M Van Auken, Exec Secy</t>
  </si>
  <si>
    <t>vanaukenn@nyassembly.gov</t>
  </si>
  <si>
    <t>Nicole M Van Auken</t>
  </si>
  <si>
    <t>Van Auken</t>
  </si>
  <si>
    <t>476547807</t>
  </si>
  <si>
    <t>Denise B Mallery, Exec Asst</t>
  </si>
  <si>
    <t>malleryd@nyassembly.gov</t>
  </si>
  <si>
    <t>Denise B Mallery</t>
  </si>
  <si>
    <t>Denise B</t>
  </si>
  <si>
    <t>Mallery</t>
  </si>
  <si>
    <t>476547802</t>
  </si>
  <si>
    <t>Jennifer L Cook, Chief Of Staff</t>
  </si>
  <si>
    <t>cookj@nyassembly.gov</t>
  </si>
  <si>
    <t>315 598-5185</t>
  </si>
  <si>
    <t>Jennifer L Cook</t>
  </si>
  <si>
    <t>476547798</t>
  </si>
  <si>
    <t>Dallas K Trombley, Sr Analyst</t>
  </si>
  <si>
    <t>Dallas K Trombley</t>
  </si>
  <si>
    <t>Dallas K</t>
  </si>
  <si>
    <t>Trombley</t>
  </si>
  <si>
    <t>476547791</t>
  </si>
  <si>
    <t>Nancy S Alexander, Community Liaison</t>
  </si>
  <si>
    <t>alexandern@nyassembly.gov</t>
  </si>
  <si>
    <t>Nancy S Alexander</t>
  </si>
  <si>
    <t>476547786</t>
  </si>
  <si>
    <t>Steven C Majewski, Videographer</t>
  </si>
  <si>
    <t>majewskis@nyassembly.gov</t>
  </si>
  <si>
    <t>Steven C Majewski</t>
  </si>
  <si>
    <t>Steven C</t>
  </si>
  <si>
    <t>Majewski</t>
  </si>
  <si>
    <t>Videographer</t>
  </si>
  <si>
    <t>476547782</t>
  </si>
  <si>
    <t>Michael P Szydlo, Sr Analyst</t>
  </si>
  <si>
    <t>szydlom@nyassembly.gov</t>
  </si>
  <si>
    <t>518 455-4355</t>
  </si>
  <si>
    <t>Michael P Szydlo</t>
  </si>
  <si>
    <t>Szydlo</t>
  </si>
  <si>
    <t>476547778</t>
  </si>
  <si>
    <t>Gerald R Marks, Research Analyst</t>
  </si>
  <si>
    <t>Andrew D. Hevesi, Office of Assemblymember, Personal Staff Office, Assembly</t>
  </si>
  <si>
    <t>Gerald R Marks</t>
  </si>
  <si>
    <t>Gerald R</t>
  </si>
  <si>
    <t>476547772</t>
  </si>
  <si>
    <t>Elizabeth M Koenig, Media Coord</t>
  </si>
  <si>
    <t>koenige@nyassembly.gov</t>
  </si>
  <si>
    <t>518 455-4533</t>
  </si>
  <si>
    <t>Elizabeth M Koenig</t>
  </si>
  <si>
    <t>Koenig</t>
  </si>
  <si>
    <t>476547771</t>
  </si>
  <si>
    <t>Paul C Tearno, Dir Indx Opr/Indx Clk</t>
  </si>
  <si>
    <t>tearnop@nyassembly.gov</t>
  </si>
  <si>
    <t>Paul C Tearno</t>
  </si>
  <si>
    <t>Tearno</t>
  </si>
  <si>
    <t>Dir Indx Opr/Indx Clk</t>
  </si>
  <si>
    <t>476547766</t>
  </si>
  <si>
    <t>Aaron K Suggs, Asst Secy-Prog/Policy</t>
  </si>
  <si>
    <t>suggsa@nyassembly.gov</t>
  </si>
  <si>
    <t>Aaron K Suggs</t>
  </si>
  <si>
    <t>Suggs</t>
  </si>
  <si>
    <t>476547765</t>
  </si>
  <si>
    <t>Brian J Kanalley, Tech/Videographer</t>
  </si>
  <si>
    <t>kanalleyb@nyassembly.gov</t>
  </si>
  <si>
    <t>Brian J Kanalley</t>
  </si>
  <si>
    <t>Kanalley</t>
  </si>
  <si>
    <t>476547759</t>
  </si>
  <si>
    <t>Maegan E Lynch, Asst Index Clk</t>
  </si>
  <si>
    <t>518 455-3647</t>
  </si>
  <si>
    <t>Maegan E Lynch</t>
  </si>
  <si>
    <t>Maegan E</t>
  </si>
  <si>
    <t>Lynch</t>
  </si>
  <si>
    <t>Asst Index Clk</t>
  </si>
  <si>
    <t>476547754</t>
  </si>
  <si>
    <t>Robert M Stern, Princ Analyst</t>
  </si>
  <si>
    <t>sternr@nyassembly.gov</t>
  </si>
  <si>
    <t>Robert M Stern</t>
  </si>
  <si>
    <t>Stern</t>
  </si>
  <si>
    <t>Princ Analyst</t>
  </si>
  <si>
    <t>476547747</t>
  </si>
  <si>
    <t>Amy B Galarneau, Info Processing Spec</t>
  </si>
  <si>
    <t>galarneaua@nyassembly.gov</t>
  </si>
  <si>
    <t>Amy B Galarneau</t>
  </si>
  <si>
    <t>Amy B</t>
  </si>
  <si>
    <t>476547737</t>
  </si>
  <si>
    <t>Teia N Smith, Admin Assistant</t>
  </si>
  <si>
    <t>smitht@nyassembly.gov</t>
  </si>
  <si>
    <t>518 455-3786</t>
  </si>
  <si>
    <t>Teia N Smith</t>
  </si>
  <si>
    <t>Teia N</t>
  </si>
  <si>
    <t>476547732</t>
  </si>
  <si>
    <t>Brian T Dalton, Dep Dir Index Opers</t>
  </si>
  <si>
    <t>daltonb@nyassembly.gov</t>
  </si>
  <si>
    <t>Brian T Dalton</t>
  </si>
  <si>
    <t>Dalton</t>
  </si>
  <si>
    <t>Dep Dir Index Opers</t>
  </si>
  <si>
    <t>476547726</t>
  </si>
  <si>
    <t>Andrea R Sciubba, Secy</t>
  </si>
  <si>
    <t>Andrea R Sciubba</t>
  </si>
  <si>
    <t>Andrea R</t>
  </si>
  <si>
    <t>Sciubba</t>
  </si>
  <si>
    <t>Secy</t>
  </si>
  <si>
    <t>476547720</t>
  </si>
  <si>
    <t>Charles L Braddock, Sr Asst Index Clk</t>
  </si>
  <si>
    <t>braddockc@nyassembly.gov</t>
  </si>
  <si>
    <t>518 455-5135</t>
  </si>
  <si>
    <t>Charles L Braddock</t>
  </si>
  <si>
    <t>Charles L</t>
  </si>
  <si>
    <t>Braddock</t>
  </si>
  <si>
    <t>476547716</t>
  </si>
  <si>
    <t>Sharon Fuchs, Exec Asst</t>
  </si>
  <si>
    <t>fuchss@nyassembly.gov</t>
  </si>
  <si>
    <t>Sharon Fuchs</t>
  </si>
  <si>
    <t>Fuchs</t>
  </si>
  <si>
    <t>476547711</t>
  </si>
  <si>
    <t>Zachary M Andi, Asst Index Clk</t>
  </si>
  <si>
    <t>andiz@nyassembly.gov</t>
  </si>
  <si>
    <t>Zachary M Andi</t>
  </si>
  <si>
    <t>Zachary M</t>
  </si>
  <si>
    <t>Andi</t>
  </si>
  <si>
    <t>476547702</t>
  </si>
  <si>
    <t>Nicole A Duckham, Analyst</t>
  </si>
  <si>
    <t>Analyst for Assemblymember Michelle Schimel</t>
  </si>
  <si>
    <t>duckhamn@nyassembly.gov</t>
  </si>
  <si>
    <t>Nicole A Duckham</t>
  </si>
  <si>
    <t>Duckham</t>
  </si>
  <si>
    <t>476547700</t>
  </si>
  <si>
    <t>Mindy F Vanleuvan, Legis Asst</t>
  </si>
  <si>
    <t>Crystal D. Peoples-stokes, Office of Assemblymember, Personal Staff Office, Assembly</t>
  </si>
  <si>
    <t>716 897-9714</t>
  </si>
  <si>
    <t>Mindy F Vanleuvan</t>
  </si>
  <si>
    <t>Mindy F</t>
  </si>
  <si>
    <t>Vanleuvan</t>
  </si>
  <si>
    <t>476547699</t>
  </si>
  <si>
    <t>Dov Cohen, Legis Director</t>
  </si>
  <si>
    <t>cohend@nyassembly.gov</t>
  </si>
  <si>
    <t>Dov Cohen</t>
  </si>
  <si>
    <t>Dov</t>
  </si>
  <si>
    <t>476547696</t>
  </si>
  <si>
    <t>Catherine A Berman, Spec Proj Coord</t>
  </si>
  <si>
    <t>bermanc@nyassembly.gov</t>
  </si>
  <si>
    <t>Catherine A Berman</t>
  </si>
  <si>
    <t>Catherine A</t>
  </si>
  <si>
    <t>Berman</t>
  </si>
  <si>
    <t>476547694</t>
  </si>
  <si>
    <t>Stuart Brenker, Community Liaison</t>
  </si>
  <si>
    <t>brenkers@nyassembly.gov</t>
  </si>
  <si>
    <t>Stuart Brenker</t>
  </si>
  <si>
    <t>Brenker</t>
  </si>
  <si>
    <t>476547691</t>
  </si>
  <si>
    <t>Lynette P Liverani, D O Manager</t>
  </si>
  <si>
    <t>David McDonough, Assemblymember</t>
  </si>
  <si>
    <t>David McDonough, Office of Assemblymember, Personal Staff Office, Assembly</t>
  </si>
  <si>
    <t>liveranil@nyassembly.gov</t>
  </si>
  <si>
    <t>516 409-2070</t>
  </si>
  <si>
    <t>Lynette P Liverani</t>
  </si>
  <si>
    <t>Lynette P</t>
  </si>
  <si>
    <t>Liverani</t>
  </si>
  <si>
    <t>476547690</t>
  </si>
  <si>
    <t>Onelis Ramirez, Community Liaison</t>
  </si>
  <si>
    <t>ramirezo@nyassembly.gov</t>
  </si>
  <si>
    <t>718 893-0202</t>
  </si>
  <si>
    <t>Onelis Ramirez</t>
  </si>
  <si>
    <t>Onelis</t>
  </si>
  <si>
    <t>Ramirez</t>
  </si>
  <si>
    <t>476547688</t>
  </si>
  <si>
    <t>Leah M Halton-Pope, Dep Chief Of Staff</t>
  </si>
  <si>
    <t>haltonpopel@nyassembly.gov</t>
  </si>
  <si>
    <t>Leah M Halton-Pope</t>
  </si>
  <si>
    <t>Leah M</t>
  </si>
  <si>
    <t>Halton-Pope</t>
  </si>
  <si>
    <t>476547687</t>
  </si>
  <si>
    <t>Sana F Bady, Dep Chief Ed/Writer</t>
  </si>
  <si>
    <t>badys@nyassembly.gov</t>
  </si>
  <si>
    <t>Sana F Bady</t>
  </si>
  <si>
    <t>Sana F</t>
  </si>
  <si>
    <t>Bady</t>
  </si>
  <si>
    <t>Dep Chief Ed/Writer</t>
  </si>
  <si>
    <t>476547685</t>
  </si>
  <si>
    <t>Feige Blachorsky, Office Manager</t>
  </si>
  <si>
    <t>blachorskyf@nyassembly.gov</t>
  </si>
  <si>
    <t>Feige Blachorsky</t>
  </si>
  <si>
    <t>Feige</t>
  </si>
  <si>
    <t>Blachorsky</t>
  </si>
  <si>
    <t>476547682</t>
  </si>
  <si>
    <t>Gentiana Ame, D O Director</t>
  </si>
  <si>
    <t>Michael J. Cusick, Office of Assemblymember, Personal Staff Office, Assembly</t>
  </si>
  <si>
    <t>Gentiana Ame</t>
  </si>
  <si>
    <t>Gentiana</t>
  </si>
  <si>
    <t>Ame</t>
  </si>
  <si>
    <t>476547678</t>
  </si>
  <si>
    <t>Emily S Palumbos, Dep Chief Of Staff</t>
  </si>
  <si>
    <t>Brian M. Kolb, Office of Assemblymember, Personal Staff Office, Assembly</t>
  </si>
  <si>
    <t>315 781-2030</t>
  </si>
  <si>
    <t>Emily S Palumbos</t>
  </si>
  <si>
    <t>Emily S</t>
  </si>
  <si>
    <t>Palumbos</t>
  </si>
  <si>
    <t>476547677</t>
  </si>
  <si>
    <t>Serita J Figueroa, Constituent Liaison</t>
  </si>
  <si>
    <t>Marcos A. Crespo, Office of Assemblymember, Personal Staff Office, Assembly</t>
  </si>
  <si>
    <t>Serita J Figueroa</t>
  </si>
  <si>
    <t>Serita J</t>
  </si>
  <si>
    <t>Figueroa</t>
  </si>
  <si>
    <t>476547675</t>
  </si>
  <si>
    <t>Nicholas E Thony, Legis Director</t>
  </si>
  <si>
    <t>thonyn@nyassembly.gov</t>
  </si>
  <si>
    <t>518 455-5606</t>
  </si>
  <si>
    <t>Nicholas E Thony</t>
  </si>
  <si>
    <t>Nicholas E</t>
  </si>
  <si>
    <t>Thony</t>
  </si>
  <si>
    <t>476547672</t>
  </si>
  <si>
    <t>April M Wilson, Sr Coord</t>
  </si>
  <si>
    <t>wilsona@nyassembly.gov</t>
  </si>
  <si>
    <t>518 455-5666</t>
  </si>
  <si>
    <t>April M Wilson</t>
  </si>
  <si>
    <t>April M</t>
  </si>
  <si>
    <t>476547671</t>
  </si>
  <si>
    <t>Mark E Zink, Constituent Liaison</t>
  </si>
  <si>
    <t>Matthew Titone, Assemblymember</t>
  </si>
  <si>
    <t>Matthew Titone, Office of Assemblymember, Personal Staff Office, Assembly</t>
  </si>
  <si>
    <t>zinkm@nyassembly.gov</t>
  </si>
  <si>
    <t>718 442-9932</t>
  </si>
  <si>
    <t>Mark E Zink</t>
  </si>
  <si>
    <t>Zink</t>
  </si>
  <si>
    <t>476547666</t>
  </si>
  <si>
    <t>Pamela Scarbrough Kirkwood, Special Asst</t>
  </si>
  <si>
    <t>Gary Finch, Assemblymember</t>
  </si>
  <si>
    <t>Gary Finch, Office of Assemblymember, Personal Staff Office, Assembly</t>
  </si>
  <si>
    <t>scarbroughkirkwoodp@nyassembly.gov</t>
  </si>
  <si>
    <t>315 255-3045</t>
  </si>
  <si>
    <t>Pamela Scarbrough Kirkwood</t>
  </si>
  <si>
    <t>Scarbrough Kirkwood</t>
  </si>
  <si>
    <t>476547664</t>
  </si>
  <si>
    <t>Gregory E O'Brien, Invntory Mgt Splst</t>
  </si>
  <si>
    <t>o'brieng@nyassembly.gov</t>
  </si>
  <si>
    <t>518 455-5653</t>
  </si>
  <si>
    <t>Gregory E O'Brien</t>
  </si>
  <si>
    <t>476547663</t>
  </si>
  <si>
    <t>Alex D Sutherland, Coord</t>
  </si>
  <si>
    <t>sutherlanda@nyassembly.gov</t>
  </si>
  <si>
    <t>Alex D Sutherland</t>
  </si>
  <si>
    <t>Alex D</t>
  </si>
  <si>
    <t>Sutherland</t>
  </si>
  <si>
    <t>476547659</t>
  </si>
  <si>
    <t>Allison A Mosley, D O Manager</t>
  </si>
  <si>
    <t>mosleya@nyassembly.gov</t>
  </si>
  <si>
    <t>585 454-3670</t>
  </si>
  <si>
    <t>Allison A Mosley</t>
  </si>
  <si>
    <t>Allison A</t>
  </si>
  <si>
    <t>Mosley</t>
  </si>
  <si>
    <t>476547653</t>
  </si>
  <si>
    <t>Ricky D Gordon, Invntory Mgt Splst</t>
  </si>
  <si>
    <t>gordonr@nyassembly.gov</t>
  </si>
  <si>
    <t>518 455-3935</t>
  </si>
  <si>
    <t>Ricky D Gordon</t>
  </si>
  <si>
    <t>Ricky D</t>
  </si>
  <si>
    <t>476547646</t>
  </si>
  <si>
    <t>Alexander J Rodriguez, Coord</t>
  </si>
  <si>
    <t>rodrigueza@nyassembly.gov</t>
  </si>
  <si>
    <t>Alexander J Rodriguez</t>
  </si>
  <si>
    <t>476547644</t>
  </si>
  <si>
    <t>Naomi R Schultz, Princ Analyst</t>
  </si>
  <si>
    <t>schultzn@nyassembly.gov</t>
  </si>
  <si>
    <t>Naomi R Schultz</t>
  </si>
  <si>
    <t>Schultz</t>
  </si>
  <si>
    <t>476547643</t>
  </si>
  <si>
    <t>Mon Yuck Yu, Community Liaison</t>
  </si>
  <si>
    <t>718 492-6334</t>
  </si>
  <si>
    <t>Mon Yuck Yu</t>
  </si>
  <si>
    <t>Mon Yuck</t>
  </si>
  <si>
    <t>Yu</t>
  </si>
  <si>
    <t>476547637</t>
  </si>
  <si>
    <t>Albert Jr Jones Jr, Legis Aide</t>
  </si>
  <si>
    <t>jonesa@nyassembly.gov</t>
  </si>
  <si>
    <t>Albert Jr Jones Jr</t>
  </si>
  <si>
    <t>Albert Jr</t>
  </si>
  <si>
    <t>Jones Jr</t>
  </si>
  <si>
    <t>476547636</t>
  </si>
  <si>
    <t>Thomas M Oldfather, Coord</t>
  </si>
  <si>
    <t>Thomas M Oldfather</t>
  </si>
  <si>
    <t>Oldfather</t>
  </si>
  <si>
    <t>476547634</t>
  </si>
  <si>
    <t>John P Ghezzi, Invntory Records Mgr</t>
  </si>
  <si>
    <t>John P Ghezzi</t>
  </si>
  <si>
    <t>Ghezzi</t>
  </si>
  <si>
    <t>Invntory Records Mgr</t>
  </si>
  <si>
    <t>476547633</t>
  </si>
  <si>
    <t>Willie A Sanchez, Princ Analyst</t>
  </si>
  <si>
    <t>sanchezw@nyassembly.gov</t>
  </si>
  <si>
    <t>Willie A Sanchez</t>
  </si>
  <si>
    <t>Willie A</t>
  </si>
  <si>
    <t>Sanchez</t>
  </si>
  <si>
    <t>476547631</t>
  </si>
  <si>
    <t>Jeffrey M Wice, Spec Counsel</t>
  </si>
  <si>
    <t>wicej@nyassembly.gov</t>
  </si>
  <si>
    <t>Jeffrey M Wice</t>
  </si>
  <si>
    <t>Wice</t>
  </si>
  <si>
    <t>Spec Counsel</t>
  </si>
  <si>
    <t>476547626</t>
  </si>
  <si>
    <t>Nanci P Kalbfell, D O Manager</t>
  </si>
  <si>
    <t>kalbfelln@nyassembly.gov</t>
  </si>
  <si>
    <t>845 628-3781</t>
  </si>
  <si>
    <t>Nanci P Kalbfell</t>
  </si>
  <si>
    <t>Nanci P</t>
  </si>
  <si>
    <t>Kalbfell</t>
  </si>
  <si>
    <t>476547621</t>
  </si>
  <si>
    <t>Daniel F Salvin, Asst Secy-Prog/Policy</t>
  </si>
  <si>
    <t>salvind@nyassembly.gov</t>
  </si>
  <si>
    <t>518 455-4313</t>
  </si>
  <si>
    <t>Daniel F Salvin</t>
  </si>
  <si>
    <t>Salvin</t>
  </si>
  <si>
    <t>476547619</t>
  </si>
  <si>
    <t>Michael G Delano, Asst Supv</t>
  </si>
  <si>
    <t>518 455-5645</t>
  </si>
  <si>
    <t>Michael G Delano</t>
  </si>
  <si>
    <t>Michael G</t>
  </si>
  <si>
    <t>Delano</t>
  </si>
  <si>
    <t>Asst Supv</t>
  </si>
  <si>
    <t>476547617</t>
  </si>
  <si>
    <t>Charles L Tryon, Dep Sgt At Arms</t>
  </si>
  <si>
    <t>tryonc@nyassembly.gov</t>
  </si>
  <si>
    <t>518 455-3797</t>
  </si>
  <si>
    <t>Charles L Tryon</t>
  </si>
  <si>
    <t>Tryon</t>
  </si>
  <si>
    <t>476547613</t>
  </si>
  <si>
    <t>Cara A Buonincontri, Community Liaison</t>
  </si>
  <si>
    <t>buonincontric@nyassembly.gov</t>
  </si>
  <si>
    <t>718 987-0197</t>
  </si>
  <si>
    <t>Cara A Buonincontri</t>
  </si>
  <si>
    <t>Cara A</t>
  </si>
  <si>
    <t>Buonincontri</t>
  </si>
  <si>
    <t>476547610</t>
  </si>
  <si>
    <t>Jennifer L Sacco, Assoc Counsel</t>
  </si>
  <si>
    <t>Jennifer L Sacco</t>
  </si>
  <si>
    <t>476547609</t>
  </si>
  <si>
    <t>Michael K Rhatigan, Asst Sgt Arms</t>
  </si>
  <si>
    <t>rhatiganm@nyassembly.gov</t>
  </si>
  <si>
    <t>Michael K Rhatigan</t>
  </si>
  <si>
    <t>Michael K</t>
  </si>
  <si>
    <t>Rhatigan</t>
  </si>
  <si>
    <t>Asst Sgt Arms</t>
  </si>
  <si>
    <t>476547604</t>
  </si>
  <si>
    <t>John E Battaglino, Rec Supv/Warehous Mgr</t>
  </si>
  <si>
    <t>battaglinoj@nyassembly.gov</t>
  </si>
  <si>
    <t>518 455-5677</t>
  </si>
  <si>
    <t>John E Battaglino</t>
  </si>
  <si>
    <t>John E</t>
  </si>
  <si>
    <t>Battaglino</t>
  </si>
  <si>
    <t>Rec Supv/Warehous Mgr</t>
  </si>
  <si>
    <t>476547603</t>
  </si>
  <si>
    <t>Marty I Rosenbaum, Sr Team Counsel</t>
  </si>
  <si>
    <t>rosenbaumm@nyassembly.gov</t>
  </si>
  <si>
    <t>Marty I Rosenbaum</t>
  </si>
  <si>
    <t>Marty I</t>
  </si>
  <si>
    <t>Rosenbaum</t>
  </si>
  <si>
    <t>Sr Team Counsel</t>
  </si>
  <si>
    <t>476547596</t>
  </si>
  <si>
    <t>Jennifer Lin, Legis Aide</t>
  </si>
  <si>
    <t>Edward Ra, Assemblymember</t>
  </si>
  <si>
    <t>Edward Ra, Office of Assemblymember, Personal Staff Office, Assembly</t>
  </si>
  <si>
    <t>516 535-4095</t>
  </si>
  <si>
    <t>Jennifer Lin</t>
  </si>
  <si>
    <t>476547592</t>
  </si>
  <si>
    <t>Andrew J Pugliese, Page</t>
  </si>
  <si>
    <t>Andrew J Pugliese</t>
  </si>
  <si>
    <t>Pugliese</t>
  </si>
  <si>
    <t>Page</t>
  </si>
  <si>
    <t>476547587</t>
  </si>
  <si>
    <t>Stephen M Zimmerman, Mgr Systms Progrmng</t>
  </si>
  <si>
    <t>zimmermans@nyassembly.gov</t>
  </si>
  <si>
    <t>518 455-3637</t>
  </si>
  <si>
    <t>Stephen M Zimmerman</t>
  </si>
  <si>
    <t>Stephen M</t>
  </si>
  <si>
    <t>Mgr Systms Progrmng</t>
  </si>
  <si>
    <t>476547585</t>
  </si>
  <si>
    <t>Clayton Rivet, Team Counsel</t>
  </si>
  <si>
    <t>Clayton Rivet</t>
  </si>
  <si>
    <t>Clayton</t>
  </si>
  <si>
    <t>Rivet</t>
  </si>
  <si>
    <t>Team Counsel</t>
  </si>
  <si>
    <t>476547582</t>
  </si>
  <si>
    <t>Richard T Haddard, Chief Engineer</t>
  </si>
  <si>
    <t>haddardr@nyassembly.gov</t>
  </si>
  <si>
    <t>Richard T Haddard</t>
  </si>
  <si>
    <t>Richard T</t>
  </si>
  <si>
    <t>Haddard</t>
  </si>
  <si>
    <t>Chief Engineer</t>
  </si>
  <si>
    <t>476547576</t>
  </si>
  <si>
    <t>William Payne, Dep Sgt At Arms</t>
  </si>
  <si>
    <t>paynew@nyassembly.gov</t>
  </si>
  <si>
    <t>William Payne</t>
  </si>
  <si>
    <t>476547564</t>
  </si>
  <si>
    <t>Kathleen G Deleo, Secy</t>
  </si>
  <si>
    <t>deleok@nyassembly.gov</t>
  </si>
  <si>
    <t>Kathleen G Deleo</t>
  </si>
  <si>
    <t>Kathleen G</t>
  </si>
  <si>
    <t>Deleo</t>
  </si>
  <si>
    <t>476547561</t>
  </si>
  <si>
    <t>Kathleen E Quackenbush, Exec Secy</t>
  </si>
  <si>
    <t>Kathleen E Quackenbush</t>
  </si>
  <si>
    <t>Quackenbush</t>
  </si>
  <si>
    <t>476547555</t>
  </si>
  <si>
    <t>Brady F Palladino, Page</t>
  </si>
  <si>
    <t>palladinob@nyassembly.gov</t>
  </si>
  <si>
    <t>Brady F Palladino</t>
  </si>
  <si>
    <t>Brady F</t>
  </si>
  <si>
    <t>Palladino</t>
  </si>
  <si>
    <t>476547550</t>
  </si>
  <si>
    <t>Dennis Catricala, Videographer</t>
  </si>
  <si>
    <t>Dennis Catricala</t>
  </si>
  <si>
    <t>Dennis</t>
  </si>
  <si>
    <t>Catricala</t>
  </si>
  <si>
    <t>476547548</t>
  </si>
  <si>
    <t>Kathryn F Curren, Committee Clerk</t>
  </si>
  <si>
    <t>currenk@nyassembly.gov</t>
  </si>
  <si>
    <t>Kathryn F Curren</t>
  </si>
  <si>
    <t>Curren</t>
  </si>
  <si>
    <t>476547544</t>
  </si>
  <si>
    <t>Yolande Page, Sr Counsel/Dir S.F.R.</t>
  </si>
  <si>
    <t>pagey@nyassembly.gov</t>
  </si>
  <si>
    <t>518 455-4386</t>
  </si>
  <si>
    <t>Yolande Page</t>
  </si>
  <si>
    <t>Yolande</t>
  </si>
  <si>
    <t>Sr Counsel/Dir S.F.R.</t>
  </si>
  <si>
    <t>476547541</t>
  </si>
  <si>
    <t>Lawrence E Moyer, Dep Sgt At Arms</t>
  </si>
  <si>
    <t>Lawrence E Moyer</t>
  </si>
  <si>
    <t>Lawrence E</t>
  </si>
  <si>
    <t>Moyer</t>
  </si>
  <si>
    <t>476547537</t>
  </si>
  <si>
    <t>David J Bulnes, Asst Dir Chmbr Brdcst</t>
  </si>
  <si>
    <t>bulnesd@nyassembly.gov</t>
  </si>
  <si>
    <t>518 455-4558</t>
  </si>
  <si>
    <t>David J Bulnes</t>
  </si>
  <si>
    <t>Bulnes</t>
  </si>
  <si>
    <t>Asst Dir Chmbr Brdcst</t>
  </si>
  <si>
    <t>476547533</t>
  </si>
  <si>
    <t>Lanessa L Owens, Regional Counsel</t>
  </si>
  <si>
    <t>315 478-8321</t>
  </si>
  <si>
    <t>Lanessa L Owens</t>
  </si>
  <si>
    <t>Lanessa L</t>
  </si>
  <si>
    <t>Regional Counsel</t>
  </si>
  <si>
    <t>476547527</t>
  </si>
  <si>
    <t>Frank P Pacella, Office Assistant</t>
  </si>
  <si>
    <t>Frank K. Skartados, Office of Assemblymember, Personal Staff Office, Assembly</t>
  </si>
  <si>
    <t>Frank P Pacella</t>
  </si>
  <si>
    <t>Frank P</t>
  </si>
  <si>
    <t>Pacella</t>
  </si>
  <si>
    <t>476547524</t>
  </si>
  <si>
    <t>Denice A Hall, Exec Asst</t>
  </si>
  <si>
    <t>halld@nyassembly.gov</t>
  </si>
  <si>
    <t>Denice A Hall</t>
  </si>
  <si>
    <t>Denice A</t>
  </si>
  <si>
    <t>476547519</t>
  </si>
  <si>
    <t>Dustin P Budge, Engineer</t>
  </si>
  <si>
    <t>budged@nyassembly.gov</t>
  </si>
  <si>
    <t>Dustin P Budge</t>
  </si>
  <si>
    <t>Dustin P</t>
  </si>
  <si>
    <t>Budge</t>
  </si>
  <si>
    <t>Engineer</t>
  </si>
  <si>
    <t>476547514</t>
  </si>
  <si>
    <t>Brandon Mcneil, Intern</t>
  </si>
  <si>
    <t>Brandon Mcneil</t>
  </si>
  <si>
    <t>Mcneil</t>
  </si>
  <si>
    <t>476547512</t>
  </si>
  <si>
    <t>Steven K Gold, Chief Of Staff</t>
  </si>
  <si>
    <t>golds@nyassembly.gov</t>
  </si>
  <si>
    <t>Steven K Gold</t>
  </si>
  <si>
    <t>Steven K</t>
  </si>
  <si>
    <t>476547511</t>
  </si>
  <si>
    <t>Jessica A Norgrove, Assoc Counsel</t>
  </si>
  <si>
    <t>norgrovej@nyassembly.gov</t>
  </si>
  <si>
    <t>Jessica A Norgrove</t>
  </si>
  <si>
    <t>Norgrove</t>
  </si>
  <si>
    <t>476547509</t>
  </si>
  <si>
    <t>Mary J Fergusson, Exec Administrator</t>
  </si>
  <si>
    <t>fergussonm@nyassembly.gov</t>
  </si>
  <si>
    <t>518 455-5878</t>
  </si>
  <si>
    <t>Mary J Fergusson</t>
  </si>
  <si>
    <t>Fergusson</t>
  </si>
  <si>
    <t>Exec Administrator</t>
  </si>
  <si>
    <t>476547504</t>
  </si>
  <si>
    <t>Yevgeniy B Shvartsman</t>
  </si>
  <si>
    <t>Assemblymember Phillip Goldfeder's Chief of Staff</t>
  </si>
  <si>
    <t>Yevgeniy B</t>
  </si>
  <si>
    <t>Shvartsman</t>
  </si>
  <si>
    <t>476547503</t>
  </si>
  <si>
    <t>Arkhip D Mceneaney, Intern</t>
  </si>
  <si>
    <t>Arkhip D Mceneaney</t>
  </si>
  <si>
    <t>Arkhip D</t>
  </si>
  <si>
    <t>Mceneaney</t>
  </si>
  <si>
    <t>476547501</t>
  </si>
  <si>
    <t>Harold D Jr Bryant Jr, Videographer</t>
  </si>
  <si>
    <t>bryanth@nyassembly.gov</t>
  </si>
  <si>
    <t>Harold D Jr Bryant Jr</t>
  </si>
  <si>
    <t>Harold D Jr</t>
  </si>
  <si>
    <t>Bryant Jr</t>
  </si>
  <si>
    <t>476547500</t>
  </si>
  <si>
    <t>Janice E Nieves, Assoc Counsel</t>
  </si>
  <si>
    <t>nievesj@nyassembly.gov</t>
  </si>
  <si>
    <t>Janice E Nieves</t>
  </si>
  <si>
    <t>Janice E</t>
  </si>
  <si>
    <t>Nieves</t>
  </si>
  <si>
    <t>476547496</t>
  </si>
  <si>
    <t>Joseph M Nehme, Coord</t>
  </si>
  <si>
    <t>Joseph M Nehme</t>
  </si>
  <si>
    <t>Joseph M</t>
  </si>
  <si>
    <t>Nehme</t>
  </si>
  <si>
    <t>476547493</t>
  </si>
  <si>
    <t>Laurie A Gialanella, D O Manager</t>
  </si>
  <si>
    <t>gialanellal@nyassembly.gov</t>
  </si>
  <si>
    <t>607 648-6080</t>
  </si>
  <si>
    <t>Laurie A Gialanella</t>
  </si>
  <si>
    <t>Gialanella</t>
  </si>
  <si>
    <t>476547490</t>
  </si>
  <si>
    <t>Kathleen W Mccarty, Dir Intern Prog</t>
  </si>
  <si>
    <t>mccartyk@nyassembly.gov</t>
  </si>
  <si>
    <t>Kathleen W Mccarty</t>
  </si>
  <si>
    <t>Kathleen W</t>
  </si>
  <si>
    <t>Mccarty</t>
  </si>
  <si>
    <t>Dir Intern Prog</t>
  </si>
  <si>
    <t>476547484</t>
  </si>
  <si>
    <t>Alexander D Morse, Coord</t>
  </si>
  <si>
    <t>Alexander D Morse</t>
  </si>
  <si>
    <t>Alexander D</t>
  </si>
  <si>
    <t>476547479</t>
  </si>
  <si>
    <t>P'Nina R Gluck, Dir Constit/Supp Svcs</t>
  </si>
  <si>
    <t>Stacey Pheffer Amato, Assemblymember</t>
  </si>
  <si>
    <t>Stacey Pheffer Amato, Office of Assemblymember, Personal Staff Office, Assembly</t>
  </si>
  <si>
    <t>gluckp@nyassembly.gov</t>
  </si>
  <si>
    <t>718 945-9550</t>
  </si>
  <si>
    <t>P'Nina R Gluck</t>
  </si>
  <si>
    <t>P'Nina R</t>
  </si>
  <si>
    <t>Gluck</t>
  </si>
  <si>
    <t>476547473</t>
  </si>
  <si>
    <t>Anthony M Cristello, Committee Clerk</t>
  </si>
  <si>
    <t>cristelloa@nyassembly.gov</t>
  </si>
  <si>
    <t>518 455-3821</t>
  </si>
  <si>
    <t>Anthony M Cristello</t>
  </si>
  <si>
    <t>Cristello</t>
  </si>
  <si>
    <t>476547469</t>
  </si>
  <si>
    <t>Kara S Mccabe, Intern</t>
  </si>
  <si>
    <t>Kara S Mccabe</t>
  </si>
  <si>
    <t>Kara S</t>
  </si>
  <si>
    <t>476547468</t>
  </si>
  <si>
    <t>Damita Mcgill, Admin Assistant</t>
  </si>
  <si>
    <t>mcgilld@nyassembly.gov</t>
  </si>
  <si>
    <t>Damita Mcgill</t>
  </si>
  <si>
    <t>Damita</t>
  </si>
  <si>
    <t>Mcgill</t>
  </si>
  <si>
    <t>476547466</t>
  </si>
  <si>
    <t>Brian D Mazurowski, Intern</t>
  </si>
  <si>
    <t>Brian D Mazurowski</t>
  </si>
  <si>
    <t>Mazurowski</t>
  </si>
  <si>
    <t>476547465</t>
  </si>
  <si>
    <t>Carol A Ratigan, Legis Director</t>
  </si>
  <si>
    <t>John T. Mcdonald, III, Office of Assemblymember, Personal Staff Office, Assembly</t>
  </si>
  <si>
    <t>Carol A Ratigan</t>
  </si>
  <si>
    <t>Ratigan</t>
  </si>
  <si>
    <t>476547463</t>
  </si>
  <si>
    <t>Karen Broughton, Community Liaison</t>
  </si>
  <si>
    <t>broughtonk@nyassembly.gov</t>
  </si>
  <si>
    <t>Karen Broughton</t>
  </si>
  <si>
    <t>Broughton</t>
  </si>
  <si>
    <t>476547462</t>
  </si>
  <si>
    <t>Anna Lis, Coord</t>
  </si>
  <si>
    <t>Anna Lis</t>
  </si>
  <si>
    <t>Lis</t>
  </si>
  <si>
    <t>476547457</t>
  </si>
  <si>
    <t>Lynn B Koester, Asst Coord</t>
  </si>
  <si>
    <t>koesterl@nyassembly.gov</t>
  </si>
  <si>
    <t>718 969-1508</t>
  </si>
  <si>
    <t>Lynn B Koester</t>
  </si>
  <si>
    <t>Lynn B</t>
  </si>
  <si>
    <t>Koester</t>
  </si>
  <si>
    <t>476547450</t>
  </si>
  <si>
    <t>Nicholas A Marricco, Intern</t>
  </si>
  <si>
    <t>Nicholas A Marricco</t>
  </si>
  <si>
    <t>Marricco</t>
  </si>
  <si>
    <t>476547449</t>
  </si>
  <si>
    <t>Nancy A Astudillo, Community Liaison</t>
  </si>
  <si>
    <t>astudillon@nyassembly.gov</t>
  </si>
  <si>
    <t>Nancy A Astudillo</t>
  </si>
  <si>
    <t>Astudillo</t>
  </si>
  <si>
    <t>476547447</t>
  </si>
  <si>
    <t>Derrick L Conyers, Community Liaison</t>
  </si>
  <si>
    <t>conyersd@nyassembly.gov</t>
  </si>
  <si>
    <t>Derrick L Conyers</t>
  </si>
  <si>
    <t>Derrick L</t>
  </si>
  <si>
    <t>Conyers</t>
  </si>
  <si>
    <t>476547436</t>
  </si>
  <si>
    <t>John J Knight, Sr Communication Coor</t>
  </si>
  <si>
    <t>knightj@nyassembly.gov</t>
  </si>
  <si>
    <t>518 455-4806</t>
  </si>
  <si>
    <t>John J Knight</t>
  </si>
  <si>
    <t>Sr Communication Coor</t>
  </si>
  <si>
    <t>476547433</t>
  </si>
  <si>
    <t>Mark J Boyd, Chief Of Staff</t>
  </si>
  <si>
    <t>boydm@nyassembly.gov</t>
  </si>
  <si>
    <t>Mark J Boyd</t>
  </si>
  <si>
    <t>Mark J</t>
  </si>
  <si>
    <t>476547430</t>
  </si>
  <si>
    <t>Omar S Mcgill, Committee Asst</t>
  </si>
  <si>
    <t>mcgillo@nyassembly.gov</t>
  </si>
  <si>
    <t>Omar S Mcgill</t>
  </si>
  <si>
    <t>Omar S</t>
  </si>
  <si>
    <t>476547429</t>
  </si>
  <si>
    <t>Paul G Nickson, Princ Analyst</t>
  </si>
  <si>
    <t>nicksonp@nyassembly.gov</t>
  </si>
  <si>
    <t>Paul G Nickson</t>
  </si>
  <si>
    <t>Paul G</t>
  </si>
  <si>
    <t>Nickson</t>
  </si>
  <si>
    <t>476547426</t>
  </si>
  <si>
    <t>Meagan A Molina, Legis Director</t>
  </si>
  <si>
    <t>Working Families; Democratic</t>
  </si>
  <si>
    <t>molinam@nyassembly.gov</t>
  </si>
  <si>
    <t>718 820-0241</t>
  </si>
  <si>
    <t>Meagan A Molina</t>
  </si>
  <si>
    <t>Meagan A</t>
  </si>
  <si>
    <t>Molina</t>
  </si>
  <si>
    <t>476547422</t>
  </si>
  <si>
    <t>Molly Widroff, D O Manager</t>
  </si>
  <si>
    <t>Helene E. Weinstein, Office of Assemblymember, Personal Staff Office, Assembly</t>
  </si>
  <si>
    <t>718 648-4700</t>
  </si>
  <si>
    <t>Molly Widroff</t>
  </si>
  <si>
    <t>Molly</t>
  </si>
  <si>
    <t>Widroff</t>
  </si>
  <si>
    <t>476547420</t>
  </si>
  <si>
    <t>Timothy W Derocher, Legis Aide</t>
  </si>
  <si>
    <t>derochert@nyassembly.gov</t>
  </si>
  <si>
    <t>518 455-4627</t>
  </si>
  <si>
    <t>Timothy W Derocher</t>
  </si>
  <si>
    <t>Timothy W</t>
  </si>
  <si>
    <t>Derocher</t>
  </si>
  <si>
    <t>476547419</t>
  </si>
  <si>
    <t>Richard J Lenihan, Asst Sgt Arms</t>
  </si>
  <si>
    <t>lenihanr@nyassembly.gov</t>
  </si>
  <si>
    <t>Richard J Lenihan</t>
  </si>
  <si>
    <t>Lenihan</t>
  </si>
  <si>
    <t>476547413</t>
  </si>
  <si>
    <t>Marilla W Li, Dir Constit/Supp Svcs</t>
  </si>
  <si>
    <t>lim@nyassembly.gov</t>
  </si>
  <si>
    <t>Marilla W Li</t>
  </si>
  <si>
    <t>Marilla W</t>
  </si>
  <si>
    <t>Li</t>
  </si>
  <si>
    <t>476547407</t>
  </si>
  <si>
    <t>Dorothy A Crimmins, Constituent Svc Mgr</t>
  </si>
  <si>
    <t>crimminsd@nyassembly.gov</t>
  </si>
  <si>
    <t>Dorothy A Crimmins</t>
  </si>
  <si>
    <t>Dorothy A</t>
  </si>
  <si>
    <t>Crimmins</t>
  </si>
  <si>
    <t>476547405</t>
  </si>
  <si>
    <t>Michelle Newman, Analyst</t>
  </si>
  <si>
    <t>Michelle Newman</t>
  </si>
  <si>
    <t>Michelle</t>
  </si>
  <si>
    <t>476547404</t>
  </si>
  <si>
    <t>Yehuda J Schupper, Dir Communications</t>
  </si>
  <si>
    <t>schuppery@nyassembly.gov</t>
  </si>
  <si>
    <t>Yehuda J Schupper</t>
  </si>
  <si>
    <t>Yehuda J</t>
  </si>
  <si>
    <t>Schupper</t>
  </si>
  <si>
    <t>476547402</t>
  </si>
  <si>
    <t>Monica Buck, Community Liaison</t>
  </si>
  <si>
    <t>buckm@nyassembly.gov</t>
  </si>
  <si>
    <t>Monica Buck</t>
  </si>
  <si>
    <t>Buck</t>
  </si>
  <si>
    <t>476547400</t>
  </si>
  <si>
    <t>Wayne P Jackson, Sgt-At-Arms</t>
  </si>
  <si>
    <t>jacksonw@nyassembly.gov</t>
  </si>
  <si>
    <t>Wayne P Jackson</t>
  </si>
  <si>
    <t>Wayne P</t>
  </si>
  <si>
    <t>Sgt-At-Arms</t>
  </si>
  <si>
    <t>476547398</t>
  </si>
  <si>
    <t>Reuben N Zimmerman, Systems Programmer</t>
  </si>
  <si>
    <t>zimmermanr@nyassembly.gov</t>
  </si>
  <si>
    <t>212 312-1556</t>
  </si>
  <si>
    <t>Reuben N Zimmerman</t>
  </si>
  <si>
    <t>Reuben N</t>
  </si>
  <si>
    <t>476547394</t>
  </si>
  <si>
    <t>Christopher M Bauer, Chief Of Staff</t>
  </si>
  <si>
    <t>bauerc@nyassembly.gov</t>
  </si>
  <si>
    <t>Christopher M Bauer</t>
  </si>
  <si>
    <t>Bauer</t>
  </si>
  <si>
    <t>476547392</t>
  </si>
  <si>
    <t>Richard P Murphy, Princ Program Manager</t>
  </si>
  <si>
    <t>murphyr@nyassembly.gov</t>
  </si>
  <si>
    <t>Richard P Murphy</t>
  </si>
  <si>
    <t>Richard P</t>
  </si>
  <si>
    <t>Princ Program Manager</t>
  </si>
  <si>
    <t>476547391</t>
  </si>
  <si>
    <t>Leslie S Rothschild, Chief Of Staff</t>
  </si>
  <si>
    <t>rothschildl@nyassembly.gov</t>
  </si>
  <si>
    <t>516 561-8216</t>
  </si>
  <si>
    <t>Leslie S Rothschild</t>
  </si>
  <si>
    <t>Leslie S</t>
  </si>
  <si>
    <t>Rothschild</t>
  </si>
  <si>
    <t>476547388</t>
  </si>
  <si>
    <t>Gilbert F Ethier, Asst Sgt Arms</t>
  </si>
  <si>
    <t>ethierg@nyassembly.gov</t>
  </si>
  <si>
    <t>Gilbert F Ethier</t>
  </si>
  <si>
    <t>Gilbert F</t>
  </si>
  <si>
    <t>476547385</t>
  </si>
  <si>
    <t>Ann M Mulligan, Asst To The Director</t>
  </si>
  <si>
    <t>Ann M Mulligan</t>
  </si>
  <si>
    <t>476547383</t>
  </si>
  <si>
    <t>Christopher F Wise, Telecom Assistant</t>
  </si>
  <si>
    <t>wisec@nyassembly.gov</t>
  </si>
  <si>
    <t>518 455-4428</t>
  </si>
  <si>
    <t>Christopher F Wise</t>
  </si>
  <si>
    <t>Wise</t>
  </si>
  <si>
    <t>Telecom Assistant</t>
  </si>
  <si>
    <t>476547375</t>
  </si>
  <si>
    <t>John A Couch, Asst Sgt Arms</t>
  </si>
  <si>
    <t>couchj@nyassembly.gov</t>
  </si>
  <si>
    <t>John A Couch</t>
  </si>
  <si>
    <t>Couch</t>
  </si>
  <si>
    <t>476547374</t>
  </si>
  <si>
    <t>Rebecca A Mudie, Asst Secy-Prog/Policy</t>
  </si>
  <si>
    <t>mudier@nyassembly.gov</t>
  </si>
  <si>
    <t>Rebecca A Mudie</t>
  </si>
  <si>
    <t>Mudie</t>
  </si>
  <si>
    <t>476547367</t>
  </si>
  <si>
    <t>Irina Webster, Database Admnr/Systms</t>
  </si>
  <si>
    <t>websteri@nyassembly.gov</t>
  </si>
  <si>
    <t>518 455-3944</t>
  </si>
  <si>
    <t>Irina Webster</t>
  </si>
  <si>
    <t>Irina</t>
  </si>
  <si>
    <t>Webster</t>
  </si>
  <si>
    <t>Database Admnr/Systms</t>
  </si>
  <si>
    <t>476547362</t>
  </si>
  <si>
    <t>John T Jr Albarelli Jr, Sr System Analyst</t>
  </si>
  <si>
    <t>albarellij@nyassembly.gov</t>
  </si>
  <si>
    <t>John T Jr Albarelli Jr</t>
  </si>
  <si>
    <t>John T Jr</t>
  </si>
  <si>
    <t>Albarelli Jr</t>
  </si>
  <si>
    <t>Sr System Analyst</t>
  </si>
  <si>
    <t>476547361</t>
  </si>
  <si>
    <t>Michelle M Milot, Princ Analyst</t>
  </si>
  <si>
    <t>milotm@nyassembly.gov</t>
  </si>
  <si>
    <t>Michelle M Milot</t>
  </si>
  <si>
    <t>Milot</t>
  </si>
  <si>
    <t>476547356</t>
  </si>
  <si>
    <t>Ronald S Waskiewicz, Dir Cntrlzd Data Proc</t>
  </si>
  <si>
    <t>waskiewiczr@nyassembly.gov</t>
  </si>
  <si>
    <t>518 455-3620</t>
  </si>
  <si>
    <t>Ronald S Waskiewicz</t>
  </si>
  <si>
    <t>Ronald S</t>
  </si>
  <si>
    <t>Waskiewicz</t>
  </si>
  <si>
    <t>Dir Cntrlzd Data Proc</t>
  </si>
  <si>
    <t>476547351</t>
  </si>
  <si>
    <t>Margot A Rose, Asst Mgr Acts Payable</t>
  </si>
  <si>
    <t>518 455-4590</t>
  </si>
  <si>
    <t>Margot A Rose</t>
  </si>
  <si>
    <t>Margot A</t>
  </si>
  <si>
    <t>Asst Mgr Acts Payable</t>
  </si>
  <si>
    <t>476547350</t>
  </si>
  <si>
    <t>Barbara M Silvestri, Office Assistant</t>
  </si>
  <si>
    <t>Marc W. Butler, Office of Assemblymember, Personal Staff Office, Assembly</t>
  </si>
  <si>
    <t>518 762-6486</t>
  </si>
  <si>
    <t>Barbara M Silvestri</t>
  </si>
  <si>
    <t>Silvestri</t>
  </si>
  <si>
    <t>476547348</t>
  </si>
  <si>
    <t>Mari E Vosburgh, Mgr Aplcatns Prgrmg</t>
  </si>
  <si>
    <t>vosburghm@nyassembly.gov</t>
  </si>
  <si>
    <t>518 455-3830</t>
  </si>
  <si>
    <t>Mari E Vosburgh</t>
  </si>
  <si>
    <t>Mari E</t>
  </si>
  <si>
    <t>Vosburgh</t>
  </si>
  <si>
    <t>Mgr Aplcatns Prgrmg</t>
  </si>
  <si>
    <t>476547341</t>
  </si>
  <si>
    <t>Sandra L Marusic, Admin Assistant</t>
  </si>
  <si>
    <t>Formerly worked for Marc W. Butler, Office of Assemblymember, Assembly Personal Staff Office</t>
  </si>
  <si>
    <t>marusics@nyassembly.gov</t>
  </si>
  <si>
    <t>315 866-1632</t>
  </si>
  <si>
    <t>Sandra L Marusic</t>
  </si>
  <si>
    <t>Marusic</t>
  </si>
  <si>
    <t>476547339</t>
  </si>
  <si>
    <t>Bryon A Varin, Proj Mgr</t>
  </si>
  <si>
    <t>varinb@nyassembly.gov</t>
  </si>
  <si>
    <t>518 455-5059</t>
  </si>
  <si>
    <t>Bryon A Varin</t>
  </si>
  <si>
    <t>Bryon A</t>
  </si>
  <si>
    <t>Varin</t>
  </si>
  <si>
    <t>Proj Mgr</t>
  </si>
  <si>
    <t>476547331</t>
  </si>
  <si>
    <t>Dorothy J Macvean, Office Mngr-Min</t>
  </si>
  <si>
    <t>macveand@nyassembly.gov</t>
  </si>
  <si>
    <t>Dorothy J Macvean</t>
  </si>
  <si>
    <t>Dorothy J</t>
  </si>
  <si>
    <t>Macvean</t>
  </si>
  <si>
    <t>476547326</t>
  </si>
  <si>
    <t>Deborah A Dempsey Scialdo, Chief Of Staff</t>
  </si>
  <si>
    <t>dempseyscialdod@nyassembly.gov</t>
  </si>
  <si>
    <t>Deborah A Dempsey Scialdo</t>
  </si>
  <si>
    <t>Dempsey Scialdo</t>
  </si>
  <si>
    <t>476547314</t>
  </si>
  <si>
    <t>Carmen L Swans, Legis Asst</t>
  </si>
  <si>
    <t>swansc@nyassembly.gov</t>
  </si>
  <si>
    <t>Carmen L Swans</t>
  </si>
  <si>
    <t>Carmen L</t>
  </si>
  <si>
    <t>Swans</t>
  </si>
  <si>
    <t>476547305</t>
  </si>
  <si>
    <t>Annmarie Reardon, Community Liaison</t>
  </si>
  <si>
    <t>reardona@nyassembly.gov</t>
  </si>
  <si>
    <t>Annmarie Reardon</t>
  </si>
  <si>
    <t>Reardon</t>
  </si>
  <si>
    <t>476547295</t>
  </si>
  <si>
    <t>M. Diana Campbell, Legis Asst</t>
  </si>
  <si>
    <t>518 455-5005</t>
  </si>
  <si>
    <t>M. Diana Campbell</t>
  </si>
  <si>
    <t>M. Diana</t>
  </si>
  <si>
    <t>476547294</t>
  </si>
  <si>
    <t>Sheldon L Anderson, Communications Assoc</t>
  </si>
  <si>
    <t>andersons@nyassembly.gov</t>
  </si>
  <si>
    <t>Sheldon L Anderson</t>
  </si>
  <si>
    <t>Sheldon L</t>
  </si>
  <si>
    <t>Communications Assoc</t>
  </si>
  <si>
    <t>476547285</t>
  </si>
  <si>
    <t>Eileen M Grim, Community Liaison</t>
  </si>
  <si>
    <t>grime@nyassembly.gov</t>
  </si>
  <si>
    <t>Eileen M Grim</t>
  </si>
  <si>
    <t>Eileen M</t>
  </si>
  <si>
    <t>Grim</t>
  </si>
  <si>
    <t>476547283</t>
  </si>
  <si>
    <t>Christine M Digregorio, Legis Liaison</t>
  </si>
  <si>
    <t>digregorioc@nyassembly.gov</t>
  </si>
  <si>
    <t>Christine M Digregorio</t>
  </si>
  <si>
    <t>Digregorio</t>
  </si>
  <si>
    <t>476547272</t>
  </si>
  <si>
    <t>Jasmine Thimothe, Constituent Liaison</t>
  </si>
  <si>
    <t>thimothej@nyassembly.gov</t>
  </si>
  <si>
    <t>Jasmine Thimothe</t>
  </si>
  <si>
    <t>Jasmine</t>
  </si>
  <si>
    <t>Thimothe</t>
  </si>
  <si>
    <t>476547270</t>
  </si>
  <si>
    <t>Marina B Pugliese, Official Reporter</t>
  </si>
  <si>
    <t>Official Reporter, Central Staff Office, Assembly</t>
  </si>
  <si>
    <t>pugliesem@nyassembly.gov</t>
  </si>
  <si>
    <t>518 455-3953</t>
  </si>
  <si>
    <t>Marina B Pugliese</t>
  </si>
  <si>
    <t>Marina B</t>
  </si>
  <si>
    <t>Official Reporter</t>
  </si>
  <si>
    <t>476547267</t>
  </si>
  <si>
    <t>Derek A Malitz, Intern</t>
  </si>
  <si>
    <t>Derek A Malitz</t>
  </si>
  <si>
    <t>Derek A</t>
  </si>
  <si>
    <t>Malitz</t>
  </si>
  <si>
    <t>476547261</t>
  </si>
  <si>
    <t>Nancy E Rissacher, Exec Asst</t>
  </si>
  <si>
    <t>rissachern@nyassembly.gov</t>
  </si>
  <si>
    <t>518 455-5462</t>
  </si>
  <si>
    <t>Nancy E Rissacher</t>
  </si>
  <si>
    <t>Rissacher</t>
  </si>
  <si>
    <t>476547259</t>
  </si>
  <si>
    <t>Antoinette M Nowak, Transcriber</t>
  </si>
  <si>
    <t>nowaka@nyassembly.gov</t>
  </si>
  <si>
    <t>518 455-5264</t>
  </si>
  <si>
    <t>Antoinette M Nowak</t>
  </si>
  <si>
    <t>Antoinette M</t>
  </si>
  <si>
    <t>Nowak</t>
  </si>
  <si>
    <t>Transcriber</t>
  </si>
  <si>
    <t>476547256</t>
  </si>
  <si>
    <t>Robert J Mainville, Intern</t>
  </si>
  <si>
    <t>Robert J Mainville</t>
  </si>
  <si>
    <t>Mainville</t>
  </si>
  <si>
    <t>476547248</t>
  </si>
  <si>
    <t>Victoria Nekrasova Salyamov, Constituent Liaison</t>
  </si>
  <si>
    <t>nekrasovasalyamovv@nyassembly.gov</t>
  </si>
  <si>
    <t>Victoria Nekrasova Salyamov</t>
  </si>
  <si>
    <t>Victoria</t>
  </si>
  <si>
    <t>Nekrasova Salyamov</t>
  </si>
  <si>
    <t>476547245</t>
  </si>
  <si>
    <t>Martina M Gallagher, Dep Official Reporter</t>
  </si>
  <si>
    <t>gallagherm@nyassembly.gov</t>
  </si>
  <si>
    <t>518 455-3969</t>
  </si>
  <si>
    <t>Martina M Gallagher</t>
  </si>
  <si>
    <t>Martina M</t>
  </si>
  <si>
    <t>Dep Official Reporter</t>
  </si>
  <si>
    <t>476547244</t>
  </si>
  <si>
    <t>Joshua M Benton, Media Spec</t>
  </si>
  <si>
    <t>bentonj@nyassembly.gov</t>
  </si>
  <si>
    <t>Joshua M Benton</t>
  </si>
  <si>
    <t>Benton</t>
  </si>
  <si>
    <t>476547242</t>
  </si>
  <si>
    <t>Alexander M Lynch, Intern</t>
  </si>
  <si>
    <t>Alexander M Lynch</t>
  </si>
  <si>
    <t>Alexander M</t>
  </si>
  <si>
    <t>476547232</t>
  </si>
  <si>
    <t>Amy E Donnelly, Transcriber</t>
  </si>
  <si>
    <t>donnellya@nyassembly.gov</t>
  </si>
  <si>
    <t>518 455-4238</t>
  </si>
  <si>
    <t>Amy E Donnelly</t>
  </si>
  <si>
    <t>Donnelly</t>
  </si>
  <si>
    <t>476547230</t>
  </si>
  <si>
    <t>Jessica M Baxter, Chamber Brdcst Coord</t>
  </si>
  <si>
    <t>baxterj@nyassembly.gov</t>
  </si>
  <si>
    <t>Jessica M Baxter</t>
  </si>
  <si>
    <t>Jessica M</t>
  </si>
  <si>
    <t>Baxter</t>
  </si>
  <si>
    <t>Chamber Brdcst Coord</t>
  </si>
  <si>
    <t>476547228</t>
  </si>
  <si>
    <t>Heidi M Hartley, D O Director</t>
  </si>
  <si>
    <t>hartleyh@nyassembly.gov</t>
  </si>
  <si>
    <t>Heidi M Hartley</t>
  </si>
  <si>
    <t>Heidi M</t>
  </si>
  <si>
    <t>Hartley</t>
  </si>
  <si>
    <t>476547226</t>
  </si>
  <si>
    <t>Chevan R Lounds, Intern</t>
  </si>
  <si>
    <t>Chevan R Lounds</t>
  </si>
  <si>
    <t>Chevan R</t>
  </si>
  <si>
    <t>Lounds</t>
  </si>
  <si>
    <t>476547217</t>
  </si>
  <si>
    <t>John P Wellspeak, Dir Of Administration</t>
  </si>
  <si>
    <t>Administration, Central Staff Office, Assembly</t>
  </si>
  <si>
    <t>wellspeakj@nyassembly.gov</t>
  </si>
  <si>
    <t>518 455-4411</t>
  </si>
  <si>
    <t>John P Wellspeak</t>
  </si>
  <si>
    <t>Wellspeak</t>
  </si>
  <si>
    <t>Dir Of Administration</t>
  </si>
  <si>
    <t>476547214</t>
  </si>
  <si>
    <t>Margaret A Van Epps, T &amp; A Input Operator</t>
  </si>
  <si>
    <t>vaneppsm@nyassembly.gov</t>
  </si>
  <si>
    <t>518 455-5531</t>
  </si>
  <si>
    <t>Margaret A Van Epps</t>
  </si>
  <si>
    <t>T &amp; A Input Operator</t>
  </si>
  <si>
    <t>476547213</t>
  </si>
  <si>
    <t>Lauren Keating, Dir Regional Services</t>
  </si>
  <si>
    <t>keatingl@nyassembly.gov</t>
  </si>
  <si>
    <t>518 455-3941</t>
  </si>
  <si>
    <t>Lauren Keating</t>
  </si>
  <si>
    <t>Keating</t>
  </si>
  <si>
    <t>Dir Regional Services</t>
  </si>
  <si>
    <t>476547211</t>
  </si>
  <si>
    <t>Deborah B Medows, Assoc Counsel</t>
  </si>
  <si>
    <t>Deborah B Medows</t>
  </si>
  <si>
    <t>Deborah B</t>
  </si>
  <si>
    <t>Medows</t>
  </si>
  <si>
    <t>476547208</t>
  </si>
  <si>
    <t>Jacob E Leizman, Intern</t>
  </si>
  <si>
    <t>Jacob E Leizman</t>
  </si>
  <si>
    <t>Jacob E</t>
  </si>
  <si>
    <t>Leizman</t>
  </si>
  <si>
    <t>476547205</t>
  </si>
  <si>
    <t>Valerie J Smith-Butler, Sr Personnel Asst</t>
  </si>
  <si>
    <t>smithbutlerv@nyassembly.gov</t>
  </si>
  <si>
    <t>518 455-4001</t>
  </si>
  <si>
    <t>Valerie J Smith-Butler</t>
  </si>
  <si>
    <t>Smith-Butler</t>
  </si>
  <si>
    <t>Sr Personnel Asst</t>
  </si>
  <si>
    <t>476547203</t>
  </si>
  <si>
    <t>Ruby L Kaplan, Constituent Svc Mgr</t>
  </si>
  <si>
    <t>kaplanr@nyassembly.gov</t>
  </si>
  <si>
    <t>845 634-9791</t>
  </si>
  <si>
    <t>Ruby L Kaplan</t>
  </si>
  <si>
    <t>476547202</t>
  </si>
  <si>
    <t>Deval J Sanders, Supply Clk</t>
  </si>
  <si>
    <t>Supplies Unit, Central Staff Office, Assembly</t>
  </si>
  <si>
    <t>sandersd@nyassembly.gov</t>
  </si>
  <si>
    <t>518 455-5156</t>
  </si>
  <si>
    <t>Deval J Sanders</t>
  </si>
  <si>
    <t>Deval J</t>
  </si>
  <si>
    <t>Supply Clk</t>
  </si>
  <si>
    <t>476547199</t>
  </si>
  <si>
    <t>Samuel I Fein, Asst Coord</t>
  </si>
  <si>
    <t>Samuel I Fein</t>
  </si>
  <si>
    <t>Samuel I</t>
  </si>
  <si>
    <t>Fein</t>
  </si>
  <si>
    <t>476547195</t>
  </si>
  <si>
    <t>Angela D Ledford, Prof-In-Res</t>
  </si>
  <si>
    <t>ledforda@nyassembly.gov</t>
  </si>
  <si>
    <t>Angela D Ledford</t>
  </si>
  <si>
    <t>Angela D</t>
  </si>
  <si>
    <t>Ledford</t>
  </si>
  <si>
    <t>476547193</t>
  </si>
  <si>
    <t>Tamara M Sigond, Asst Supv T&amp;A</t>
  </si>
  <si>
    <t>sigondt@nyassembly.gov</t>
  </si>
  <si>
    <t>518 455-5528</t>
  </si>
  <si>
    <t>Tamara M Sigond</t>
  </si>
  <si>
    <t>Tamara M</t>
  </si>
  <si>
    <t>Sigond</t>
  </si>
  <si>
    <t>Asst Supv T&amp;A</t>
  </si>
  <si>
    <t>476547191</t>
  </si>
  <si>
    <t>Cory L Tylenda, Legis Asst</t>
  </si>
  <si>
    <t>Bob Oaks, Assemblymember</t>
  </si>
  <si>
    <t>Bob Oaks, Office of Assemblymember, Personal Staff Office, Assembly</t>
  </si>
  <si>
    <t>tylendac@nyassembly.gov</t>
  </si>
  <si>
    <t>315 946-5166</t>
  </si>
  <si>
    <t>Cory L Tylenda</t>
  </si>
  <si>
    <t>Cory L</t>
  </si>
  <si>
    <t>Tylenda</t>
  </si>
  <si>
    <t>476547188</t>
  </si>
  <si>
    <t>Molly A Mcdonald, Exec Secy</t>
  </si>
  <si>
    <t>mcdonaldm@nyassembly.gov</t>
  </si>
  <si>
    <t>518 455-4032</t>
  </si>
  <si>
    <t>Molly A Mcdonald</t>
  </si>
  <si>
    <t>Molly A</t>
  </si>
  <si>
    <t>476547182</t>
  </si>
  <si>
    <t>Mark D Dudka, Coord</t>
  </si>
  <si>
    <t>dudkam@nyassembly.gov</t>
  </si>
  <si>
    <t>Mark D Dudka</t>
  </si>
  <si>
    <t>Dudka</t>
  </si>
  <si>
    <t>476547180</t>
  </si>
  <si>
    <t>Maria A Patelos, Sr Personnel Asst</t>
  </si>
  <si>
    <t>patelosm@nyassembly.gov</t>
  </si>
  <si>
    <t>518 455-4459</t>
  </si>
  <si>
    <t>Maria A Patelos</t>
  </si>
  <si>
    <t>Patelos</t>
  </si>
  <si>
    <t>476547179</t>
  </si>
  <si>
    <t>Robin L Dillon, Admin Assistant</t>
  </si>
  <si>
    <t>Robert C. Oaks, Office of Assemblymember, Personal Staff Office, Assembly</t>
  </si>
  <si>
    <t>518 455-5655</t>
  </si>
  <si>
    <t>Robin L Dillon</t>
  </si>
  <si>
    <t>Robin L</t>
  </si>
  <si>
    <t>476547174</t>
  </si>
  <si>
    <t>Steven R Mccutcheon, Princ Analyst</t>
  </si>
  <si>
    <t>mccutcheons@nyassembly.gov</t>
  </si>
  <si>
    <t>Steven R Mccutcheon</t>
  </si>
  <si>
    <t>Steven R</t>
  </si>
  <si>
    <t>Mccutcheon</t>
  </si>
  <si>
    <t>476547171</t>
  </si>
  <si>
    <t>Dylan P Doody, Coord</t>
  </si>
  <si>
    <t>doodyd@nyassembly.gov</t>
  </si>
  <si>
    <t>Dylan P Doody</t>
  </si>
  <si>
    <t>Dylan P</t>
  </si>
  <si>
    <t>Doody</t>
  </si>
  <si>
    <t>476547170</t>
  </si>
  <si>
    <t>Valeria D White, Exec Asst</t>
  </si>
  <si>
    <t>Charles Barron, Assemblymember</t>
  </si>
  <si>
    <t>Charles Barron, Office of Assemblymember, Personal Staff Office, Assembly</t>
  </si>
  <si>
    <t>whitev@nyassembly.gov</t>
  </si>
  <si>
    <t>518 455-5912</t>
  </si>
  <si>
    <t>Valeria D White</t>
  </si>
  <si>
    <t>Valeria D</t>
  </si>
  <si>
    <t>476547168</t>
  </si>
  <si>
    <t>Sarah J Beaver, Legis Director</t>
  </si>
  <si>
    <t>beavers@nyassembly.gov</t>
  </si>
  <si>
    <t>Sarah J Beaver</t>
  </si>
  <si>
    <t>Beaver</t>
  </si>
  <si>
    <t>476547167</t>
  </si>
  <si>
    <t>Roberta R Trudeau, Sr Computer Prog Ana</t>
  </si>
  <si>
    <t>trudeaur@nyassembly.gov</t>
  </si>
  <si>
    <t>518 455-5778</t>
  </si>
  <si>
    <t>Roberta R Trudeau</t>
  </si>
  <si>
    <t>Roberta R</t>
  </si>
  <si>
    <t>Trudeau</t>
  </si>
  <si>
    <t>476547165</t>
  </si>
  <si>
    <t>Lekeya A Martin, Princ Analyst</t>
  </si>
  <si>
    <t>Lekeya A Martin</t>
  </si>
  <si>
    <t>Lekeya A</t>
  </si>
  <si>
    <t>476547162</t>
  </si>
  <si>
    <t>Jacob I Syed, Legis Aide</t>
  </si>
  <si>
    <t>James Tedisco, Personal Staff Office, Senate</t>
  </si>
  <si>
    <t>Jacob I Syed</t>
  </si>
  <si>
    <t>Jacob I</t>
  </si>
  <si>
    <t>Syed</t>
  </si>
  <si>
    <t>476547161</t>
  </si>
  <si>
    <t>Leah K Cherry, Coord</t>
  </si>
  <si>
    <t>cherryl@nyassembly.gov</t>
  </si>
  <si>
    <t>Leah K Cherry</t>
  </si>
  <si>
    <t>Leah K</t>
  </si>
  <si>
    <t>476547159</t>
  </si>
  <si>
    <t>Melvin A Faulkner, Community Liaison</t>
  </si>
  <si>
    <t>faulknerm@nyassembly.gov</t>
  </si>
  <si>
    <t>718 257-5824</t>
  </si>
  <si>
    <t>Melvin A Faulkner</t>
  </si>
  <si>
    <t>Melvin A</t>
  </si>
  <si>
    <t>476547158</t>
  </si>
  <si>
    <t>Caroline E Wilson, Dir Communications</t>
  </si>
  <si>
    <t>Daniel J. O'donnell, Office of Assemblymember, Personal Staff Office, Assembly</t>
  </si>
  <si>
    <t>212 866-3970</t>
  </si>
  <si>
    <t>Caroline E Wilson</t>
  </si>
  <si>
    <t>Caroline E</t>
  </si>
  <si>
    <t>476547154</t>
  </si>
  <si>
    <t>Justin J Tibbitts, Ofc Automation Trnr</t>
  </si>
  <si>
    <t>tibbittsj@nyassembly.gov</t>
  </si>
  <si>
    <t>518 455-4357</t>
  </si>
  <si>
    <t>Justin J Tibbitts</t>
  </si>
  <si>
    <t>Justin J</t>
  </si>
  <si>
    <t>Tibbitts</t>
  </si>
  <si>
    <t>Ofc Automation Trnr</t>
  </si>
  <si>
    <t>476547151</t>
  </si>
  <si>
    <t>Joanne B Martin, Princ Analyst</t>
  </si>
  <si>
    <t>martinj@nyassembly.gov</t>
  </si>
  <si>
    <t>Joanne B Martin</t>
  </si>
  <si>
    <t>Joanne B</t>
  </si>
  <si>
    <t>476547148</t>
  </si>
  <si>
    <t>Wenyi Zhuang, Chief Of Staff</t>
  </si>
  <si>
    <t>zhuangw@nyassembly.gov</t>
  </si>
  <si>
    <t>718 236-1598</t>
  </si>
  <si>
    <t>Wenyi Zhuang</t>
  </si>
  <si>
    <t>Wenyi</t>
  </si>
  <si>
    <t>Zhuang</t>
  </si>
  <si>
    <t>476547141</t>
  </si>
  <si>
    <t>Elana S Shneyer, Dir Policy &amp; Program</t>
  </si>
  <si>
    <t>Elana S Shneyer</t>
  </si>
  <si>
    <t>Elana S</t>
  </si>
  <si>
    <t>Shneyer</t>
  </si>
  <si>
    <t>Dir Policy &amp; Program</t>
  </si>
  <si>
    <t>476547139</t>
  </si>
  <si>
    <t>Roman Swyst, Comp Programmer Anal</t>
  </si>
  <si>
    <t>swystr@nyassembly.gov</t>
  </si>
  <si>
    <t>518 455-4777</t>
  </si>
  <si>
    <t>Roman Swyst</t>
  </si>
  <si>
    <t>Swyst</t>
  </si>
  <si>
    <t>Comp Programmer Anal</t>
  </si>
  <si>
    <t>476547136</t>
  </si>
  <si>
    <t>Jennifer L Marrero, Sr Analyst</t>
  </si>
  <si>
    <t>marreroj@nyassembly.gov</t>
  </si>
  <si>
    <t>Jennifer L Marrero</t>
  </si>
  <si>
    <t>476547135</t>
  </si>
  <si>
    <t>Shawn A Charniga, Staff Writer</t>
  </si>
  <si>
    <t>Herman Farrell Jr., Assemblymember</t>
  </si>
  <si>
    <t>Herman Farrell Jr., Office of Assemblymember, Personal Staff Office, Assembly</t>
  </si>
  <si>
    <t>charnigas@nyassembly.gov</t>
  </si>
  <si>
    <t>Shawn A Charniga</t>
  </si>
  <si>
    <t>Shawn A</t>
  </si>
  <si>
    <t>Charniga</t>
  </si>
  <si>
    <t>Staff Writer</t>
  </si>
  <si>
    <t>476547132</t>
  </si>
  <si>
    <t>Peter J Lindemann, Coord Benefit Servics</t>
  </si>
  <si>
    <t>lindemannp@nyassembly.gov</t>
  </si>
  <si>
    <t>Peter J Lindemann</t>
  </si>
  <si>
    <t>Lindemann</t>
  </si>
  <si>
    <t>Coord Benefit Servics</t>
  </si>
  <si>
    <t>476547128</t>
  </si>
  <si>
    <t>Darci M Lindgren, Legis Director</t>
  </si>
  <si>
    <t>lindgrend@nyassembly.gov</t>
  </si>
  <si>
    <t>518 455-5456</t>
  </si>
  <si>
    <t>Darci M Lindgren</t>
  </si>
  <si>
    <t>Darci M</t>
  </si>
  <si>
    <t>Lindgren</t>
  </si>
  <si>
    <t>476547126</t>
  </si>
  <si>
    <t>Randall W Strijek, Pc Sr System Analyst</t>
  </si>
  <si>
    <t>strijekr@nyassembly.gov</t>
  </si>
  <si>
    <t>518 455-4300</t>
  </si>
  <si>
    <t>Randall W Strijek</t>
  </si>
  <si>
    <t>Randall W</t>
  </si>
  <si>
    <t>Strijek</t>
  </si>
  <si>
    <t>Pc Sr System Analyst</t>
  </si>
  <si>
    <t>476547123</t>
  </si>
  <si>
    <t>Cheryl A Myers, Committee Clerk</t>
  </si>
  <si>
    <t>myersc@nyassembly.gov</t>
  </si>
  <si>
    <t>518 455-5603</t>
  </si>
  <si>
    <t>Cheryl A Myers</t>
  </si>
  <si>
    <t>476547120</t>
  </si>
  <si>
    <t>Paul Kuteesa, Human Resources Splst</t>
  </si>
  <si>
    <t>kuteesap@nyassembly.gov</t>
  </si>
  <si>
    <t>Paul Kuteesa</t>
  </si>
  <si>
    <t>Kuteesa</t>
  </si>
  <si>
    <t>Human Resources Splst</t>
  </si>
  <si>
    <t>476547116</t>
  </si>
  <si>
    <t>Beth R Stengrevics, Tech Svcs Specialist</t>
  </si>
  <si>
    <t>stengrevicsb@nyassembly.gov</t>
  </si>
  <si>
    <t>Beth R Stengrevics</t>
  </si>
  <si>
    <t>Beth R</t>
  </si>
  <si>
    <t>Stengrevics</t>
  </si>
  <si>
    <t>Tech Svcs Specialist</t>
  </si>
  <si>
    <t>476547113</t>
  </si>
  <si>
    <t>Joyce P Goodman, Community Liaison</t>
  </si>
  <si>
    <t>goodmanj@nyassembly.gov</t>
  </si>
  <si>
    <t>Joyce P Goodman</t>
  </si>
  <si>
    <t>Joyce P</t>
  </si>
  <si>
    <t>Goodman</t>
  </si>
  <si>
    <t>476547111</t>
  </si>
  <si>
    <t>James W Hadley, Constituent Liaison</t>
  </si>
  <si>
    <t>516 676-0050</t>
  </si>
  <si>
    <t>James W Hadley</t>
  </si>
  <si>
    <t>Hadley</t>
  </si>
  <si>
    <t>476547109</t>
  </si>
  <si>
    <t>Kathleen M Joyce, Dir Human Resources</t>
  </si>
  <si>
    <t>joycek@nyassembly.gov</t>
  </si>
  <si>
    <t>Kathleen M Joyce</t>
  </si>
  <si>
    <t>Dir Human Resources</t>
  </si>
  <si>
    <t>476547100</t>
  </si>
  <si>
    <t>Kathleen M Owens, Budget Director</t>
  </si>
  <si>
    <t>owensk@nyassembly.gov</t>
  </si>
  <si>
    <t>Kathleen M Owens</t>
  </si>
  <si>
    <t>476547099</t>
  </si>
  <si>
    <t>Zing Zing Shishak, Sr Systms Programmer</t>
  </si>
  <si>
    <t>shishakz@nyassembly.gov</t>
  </si>
  <si>
    <t>518 455-5256</t>
  </si>
  <si>
    <t>Zing Zing Shishak</t>
  </si>
  <si>
    <t>Zing Zing</t>
  </si>
  <si>
    <t>Shishak</t>
  </si>
  <si>
    <t>476547098</t>
  </si>
  <si>
    <t>Jeffrey M Quain, Dep Chief Of Staff</t>
  </si>
  <si>
    <t>quainj@nyassembly.gov</t>
  </si>
  <si>
    <t>518 455-5431</t>
  </si>
  <si>
    <t>Jeffrey M Quain</t>
  </si>
  <si>
    <t>Quain</t>
  </si>
  <si>
    <t>476547096</t>
  </si>
  <si>
    <t>Sau Mui Po, Community Liaison</t>
  </si>
  <si>
    <t>Sau Mui Po</t>
  </si>
  <si>
    <t>Sau</t>
  </si>
  <si>
    <t>Mui Po</t>
  </si>
  <si>
    <t>476547095</t>
  </si>
  <si>
    <t>Marcia Hill, Admin Assistant</t>
  </si>
  <si>
    <t>hillm@nyassembly.gov</t>
  </si>
  <si>
    <t>Marcia Hill</t>
  </si>
  <si>
    <t>Marcia</t>
  </si>
  <si>
    <t>476547089</t>
  </si>
  <si>
    <t>Lutricia M Mccray, Admin Assistant</t>
  </si>
  <si>
    <t>Lutricia M Mccray</t>
  </si>
  <si>
    <t>Mccray</t>
  </si>
  <si>
    <t>476547088</t>
  </si>
  <si>
    <t>Sofiya Lumelski, Dir Constit/Supp Svcs</t>
  </si>
  <si>
    <t>lumelskis@nyassembly.gov</t>
  </si>
  <si>
    <t>Sofiya Lumelski</t>
  </si>
  <si>
    <t>Sofiya</t>
  </si>
  <si>
    <t>Lumelski</t>
  </si>
  <si>
    <t>476547086</t>
  </si>
  <si>
    <t>Jennifer Harris, Dep Dir Human Resourc</t>
  </si>
  <si>
    <t>harrisj@nyassembly.gov</t>
  </si>
  <si>
    <t>518 455-4084</t>
  </si>
  <si>
    <t>Jennifer Harris</t>
  </si>
  <si>
    <t>Dep Dir Human Resourc</t>
  </si>
  <si>
    <t>476547073</t>
  </si>
  <si>
    <t>Sana F Mcconney, Admin Assistant</t>
  </si>
  <si>
    <t>mcconneys@nyassembly.gov</t>
  </si>
  <si>
    <t>Sana F Mcconney</t>
  </si>
  <si>
    <t>Mcconney</t>
  </si>
  <si>
    <t>476547072</t>
  </si>
  <si>
    <t>Nadia K Gareeb, Counsel</t>
  </si>
  <si>
    <t>gareebn@nyassembly.gov</t>
  </si>
  <si>
    <t>Nadia K Gareeb</t>
  </si>
  <si>
    <t>Nadia K</t>
  </si>
  <si>
    <t>Gareeb</t>
  </si>
  <si>
    <t>476547070</t>
  </si>
  <si>
    <t>Andrea K Lopez, Exec Asst</t>
  </si>
  <si>
    <t>lopeza@nyassembly.gov</t>
  </si>
  <si>
    <t>Andrea K Lopez</t>
  </si>
  <si>
    <t>Andrea K</t>
  </si>
  <si>
    <t>476547064</t>
  </si>
  <si>
    <t>Douglas M Smith, Chief Of Staff</t>
  </si>
  <si>
    <t>smithd@nyassembly.gov</t>
  </si>
  <si>
    <t>631 585-0230</t>
  </si>
  <si>
    <t>Douglas M Smith</t>
  </si>
  <si>
    <t>Douglas M</t>
  </si>
  <si>
    <t>476547060</t>
  </si>
  <si>
    <t>Paula A Guidetti, T &amp; A Input Operator</t>
  </si>
  <si>
    <t>guidettip@nyassembly.gov</t>
  </si>
  <si>
    <t>518 455-5830</t>
  </si>
  <si>
    <t>Paula A Guidetti</t>
  </si>
  <si>
    <t>Paula A</t>
  </si>
  <si>
    <t>Guidetti</t>
  </si>
  <si>
    <t>476547057</t>
  </si>
  <si>
    <t>Edward A Flood, Chief Of Staff</t>
  </si>
  <si>
    <t>floode@nyassembly.gov</t>
  </si>
  <si>
    <t>518 455-4901</t>
  </si>
  <si>
    <t>Edward A Flood</t>
  </si>
  <si>
    <t>Edward A</t>
  </si>
  <si>
    <t>Flood</t>
  </si>
  <si>
    <t>476547051</t>
  </si>
  <si>
    <t>Sarawat A Sarah, D O Administrator</t>
  </si>
  <si>
    <t>sarahs@nyassembly.gov</t>
  </si>
  <si>
    <t>Sarawat A Sarah</t>
  </si>
  <si>
    <t>Sarawat A</t>
  </si>
  <si>
    <t>Sarah</t>
  </si>
  <si>
    <t>476547045</t>
  </si>
  <si>
    <t>Edward J Iii Harris Iii, Events Coordinator</t>
  </si>
  <si>
    <t>harrise@nyassembly.gov</t>
  </si>
  <si>
    <t>Edward J Iii Harris Iii</t>
  </si>
  <si>
    <t>Edward J Iii</t>
  </si>
  <si>
    <t>476547043</t>
  </si>
  <si>
    <t>Jillian A Smith, Community Liaison</t>
  </si>
  <si>
    <t>Michael Montesano, Assemblymember</t>
  </si>
  <si>
    <t>Michael A. Montesano, Office of Assemblymember, Personal Staff Office, Assembly</t>
  </si>
  <si>
    <t>516 937-3571</t>
  </si>
  <si>
    <t>Jillian A Smith</t>
  </si>
  <si>
    <t>Jillian A</t>
  </si>
  <si>
    <t>476547032</t>
  </si>
  <si>
    <t>Larisa Magali, Community Liaison</t>
  </si>
  <si>
    <t>magalil@nyassembly.gov</t>
  </si>
  <si>
    <t>Larisa Magali</t>
  </si>
  <si>
    <t>Larisa</t>
  </si>
  <si>
    <t>Magali</t>
  </si>
  <si>
    <t>476547031</t>
  </si>
  <si>
    <t>Stewart D Feiner, Asst Events Coord</t>
  </si>
  <si>
    <t>feiners@nyassembly.gov</t>
  </si>
  <si>
    <t>Stewart D Feiner</t>
  </si>
  <si>
    <t>Stewart D</t>
  </si>
  <si>
    <t>Feiner</t>
  </si>
  <si>
    <t>Asst Events Coord</t>
  </si>
  <si>
    <t>476547029</t>
  </si>
  <si>
    <t>Clarke O Jr Goyer Jr, Admin Aide</t>
  </si>
  <si>
    <t>goyerc@nyassembly.gov</t>
  </si>
  <si>
    <t>518 455-4092</t>
  </si>
  <si>
    <t>Clarke O Jr Goyer Jr</t>
  </si>
  <si>
    <t>Clarke O Jr</t>
  </si>
  <si>
    <t>Goyer Jr</t>
  </si>
  <si>
    <t>476547020</t>
  </si>
  <si>
    <t>Michael J Dolan, Community Liaison</t>
  </si>
  <si>
    <t>dolanm@nyassembly.gov</t>
  </si>
  <si>
    <t>845 544-7551</t>
  </si>
  <si>
    <t>Michael J Dolan</t>
  </si>
  <si>
    <t>476547015</t>
  </si>
  <si>
    <t>Karen A Giroux, Sr Benefits Admin</t>
  </si>
  <si>
    <t>girouxk@nyassembly.gov</t>
  </si>
  <si>
    <t>518 455-5539</t>
  </si>
  <si>
    <t>Karen A Giroux</t>
  </si>
  <si>
    <t>Giroux</t>
  </si>
  <si>
    <t>Sr Benefits Admin</t>
  </si>
  <si>
    <t>476547007</t>
  </si>
  <si>
    <t>Clarence V Fallen, T &amp; A Input Operator</t>
  </si>
  <si>
    <t>fallenc@nyassembly.gov</t>
  </si>
  <si>
    <t>518 455-5530</t>
  </si>
  <si>
    <t>Clarence V Fallen</t>
  </si>
  <si>
    <t>Clarence V</t>
  </si>
  <si>
    <t>Fallen</t>
  </si>
  <si>
    <t>476546993</t>
  </si>
  <si>
    <t>Kelly I Steier, Legis Aide</t>
  </si>
  <si>
    <t>Peter Abbate Jr., Assemblymember</t>
  </si>
  <si>
    <t>Peter Abbate Jr., Office of Assemblymember, Personal Staff Office, Assembly</t>
  </si>
  <si>
    <t>steierk@nyassembly.gov</t>
  </si>
  <si>
    <t>718 232-9565</t>
  </si>
  <si>
    <t>Kelly I Steier</t>
  </si>
  <si>
    <t>Kelly I</t>
  </si>
  <si>
    <t>Steier</t>
  </si>
  <si>
    <t>476546989</t>
  </si>
  <si>
    <t>Tara E Butler-Sahai, Chief Of Staff</t>
  </si>
  <si>
    <t>butlersahait@nyassembly.gov</t>
  </si>
  <si>
    <t>Tara E Butler-Sahai</t>
  </si>
  <si>
    <t>Tara E</t>
  </si>
  <si>
    <t>Butler-Sahai</t>
  </si>
  <si>
    <t>476546980</t>
  </si>
  <si>
    <t>Victoria J Mazzola, Legis Aide</t>
  </si>
  <si>
    <t>mazzolav@nyassembly.gov</t>
  </si>
  <si>
    <t>718 236-1764</t>
  </si>
  <si>
    <t>Victoria J Mazzola</t>
  </si>
  <si>
    <t>Mazzola</t>
  </si>
  <si>
    <t>476546979</t>
  </si>
  <si>
    <t>Tracy M Wilson, Sr Payroll Processor</t>
  </si>
  <si>
    <t>518 455-4208</t>
  </si>
  <si>
    <t>Tracy M Wilson</t>
  </si>
  <si>
    <t>476546974</t>
  </si>
  <si>
    <t>Jared K Burns, Coord</t>
  </si>
  <si>
    <t>Jared K Burns</t>
  </si>
  <si>
    <t>Jared K</t>
  </si>
  <si>
    <t>476546973</t>
  </si>
  <si>
    <t>Richard W Sutcheck, Office Assistant</t>
  </si>
  <si>
    <t>sutcheckr@nyassembly.gov</t>
  </si>
  <si>
    <t>718 743-4078</t>
  </si>
  <si>
    <t>Richard W Sutcheck</t>
  </si>
  <si>
    <t>Richard W</t>
  </si>
  <si>
    <t>Sutcheck</t>
  </si>
  <si>
    <t>476546971</t>
  </si>
  <si>
    <t>Alfred M Fazio, Legis Aide</t>
  </si>
  <si>
    <t>fazioa@nyassembly.gov</t>
  </si>
  <si>
    <t>Alfred M Fazio</t>
  </si>
  <si>
    <t>Alfred M</t>
  </si>
  <si>
    <t>476546964</t>
  </si>
  <si>
    <t>Deona L Walker, Accts Payable Auditor</t>
  </si>
  <si>
    <t>walkerd@nyassembly.gov</t>
  </si>
  <si>
    <t>518 455-4144</t>
  </si>
  <si>
    <t>Deona L Walker</t>
  </si>
  <si>
    <t>Deona L</t>
  </si>
  <si>
    <t>Accts Payable Auditor</t>
  </si>
  <si>
    <t>476546962</t>
  </si>
  <si>
    <t>Laura M Singer, Dir Constit/supp Svcs</t>
  </si>
  <si>
    <t>Laura M Singer</t>
  </si>
  <si>
    <t>Singer</t>
  </si>
  <si>
    <t>Dir Constit/supp Svcs</t>
  </si>
  <si>
    <t>476546959</t>
  </si>
  <si>
    <t>Siderita M Bombaj, Dep Dir Conference Sv</t>
  </si>
  <si>
    <t>bombajs@nyassembly.gov</t>
  </si>
  <si>
    <t>Siderita M Bombaj</t>
  </si>
  <si>
    <t>Siderita M</t>
  </si>
  <si>
    <t>Bombaj</t>
  </si>
  <si>
    <t>Dep Dir Conference Sv</t>
  </si>
  <si>
    <t>476546956</t>
  </si>
  <si>
    <t>Jessica R Tibbitts, Payroll Processor</t>
  </si>
  <si>
    <t>518 455-4111</t>
  </si>
  <si>
    <t>Jessica R Tibbitts</t>
  </si>
  <si>
    <t>Jessica R</t>
  </si>
  <si>
    <t>476546953</t>
  </si>
  <si>
    <t>David A Bissember, Coord</t>
  </si>
  <si>
    <t>bissemberd@nyassembly.gov</t>
  </si>
  <si>
    <t>David A Bissember</t>
  </si>
  <si>
    <t>Bissember</t>
  </si>
  <si>
    <t>476546945</t>
  </si>
  <si>
    <t>Jin W Chiu, Community Liaison</t>
  </si>
  <si>
    <t>Jin W Chiu</t>
  </si>
  <si>
    <t>Jin W</t>
  </si>
  <si>
    <t>476546941</t>
  </si>
  <si>
    <t>Katie M Bender, Dep Dir Com/Info Svce</t>
  </si>
  <si>
    <t>benderk@nyassembly.gov</t>
  </si>
  <si>
    <t>Katie M Bender</t>
  </si>
  <si>
    <t>Katie M</t>
  </si>
  <si>
    <t>Dep Dir Com/Info Svce</t>
  </si>
  <si>
    <t>476546935</t>
  </si>
  <si>
    <t>Joseph E Coleman, Chief Of Staff</t>
  </si>
  <si>
    <t>colemanj@nyassembly.gov</t>
  </si>
  <si>
    <t>Joseph E Coleman</t>
  </si>
  <si>
    <t>476546932</t>
  </si>
  <si>
    <t>Leon S Tulton, Legis Aide</t>
  </si>
  <si>
    <t>Michael Benedetto, Assemblymember</t>
  </si>
  <si>
    <t>Michael Benedetto, Office of Assemblymember, Personal Staff Office, Assembly</t>
  </si>
  <si>
    <t>tultonl@nyassembly.gov</t>
  </si>
  <si>
    <t>718 892-2235</t>
  </si>
  <si>
    <t>Leon S Tulton</t>
  </si>
  <si>
    <t>Leon S</t>
  </si>
  <si>
    <t>Tulton</t>
  </si>
  <si>
    <t>476546925</t>
  </si>
  <si>
    <t>Joan M Marcy, Office Manager</t>
  </si>
  <si>
    <t>marcyj@nyassembly.gov</t>
  </si>
  <si>
    <t>Joan M Marcy</t>
  </si>
  <si>
    <t>476546923</t>
  </si>
  <si>
    <t>Andrew B Arthur, Coord</t>
  </si>
  <si>
    <t>arthura@nyassembly.gov</t>
  </si>
  <si>
    <t>Andrew B Arthur</t>
  </si>
  <si>
    <t>Andrew B</t>
  </si>
  <si>
    <t>Arthur</t>
  </si>
  <si>
    <t>476546921</t>
  </si>
  <si>
    <t>Randy T Jensen, D O Assistant</t>
  </si>
  <si>
    <t>Peter Lawrence, Assemblymember</t>
  </si>
  <si>
    <t>Peter Lawrence, Office of Assemblymember, Personal Staff Office, Assembly</t>
  </si>
  <si>
    <t>jensenr@nyassembly.gov</t>
  </si>
  <si>
    <t>585 225-4190</t>
  </si>
  <si>
    <t>Randy T Jensen</t>
  </si>
  <si>
    <t>Randy T</t>
  </si>
  <si>
    <t>476546918</t>
  </si>
  <si>
    <t>Janel J Angell, Asst Coord</t>
  </si>
  <si>
    <t>Janel J Angell</t>
  </si>
  <si>
    <t>Janel J</t>
  </si>
  <si>
    <t>Angell</t>
  </si>
  <si>
    <t>476546915</t>
  </si>
  <si>
    <t>Sylvia N Reyes, Legis Aide</t>
  </si>
  <si>
    <t>reyess@nyassembly.gov</t>
  </si>
  <si>
    <t>718 320-2220</t>
  </si>
  <si>
    <t>Sylvia N Reyes</t>
  </si>
  <si>
    <t>Sylvia N</t>
  </si>
  <si>
    <t>476546914</t>
  </si>
  <si>
    <t>Judith M Schaub, Sr Computer Prog Ana</t>
  </si>
  <si>
    <t>schaubj@nyassembly.gov</t>
  </si>
  <si>
    <t>518 455-5935</t>
  </si>
  <si>
    <t>Judith M Schaub</t>
  </si>
  <si>
    <t>Schaub</t>
  </si>
  <si>
    <t>476546912</t>
  </si>
  <si>
    <t>Nicholas A Melson, Chief Of Staff</t>
  </si>
  <si>
    <t>Didi D. Barrett, Office of Assemblymember, Personal Staff Office, Assembly</t>
  </si>
  <si>
    <t>518 828-1961</t>
  </si>
  <si>
    <t>Nicholas A Melson</t>
  </si>
  <si>
    <t>Melson</t>
  </si>
  <si>
    <t>476546910</t>
  </si>
  <si>
    <t>Manshui Lam, Intern</t>
  </si>
  <si>
    <t>Manshui Lam</t>
  </si>
  <si>
    <t>Manshui</t>
  </si>
  <si>
    <t>476546908</t>
  </si>
  <si>
    <t>Patrick M Robertson, Telecom Manager</t>
  </si>
  <si>
    <t>518 455-5042</t>
  </si>
  <si>
    <t>Patrick M Robertson</t>
  </si>
  <si>
    <t>Robertson</t>
  </si>
  <si>
    <t>Telecom Manager</t>
  </si>
  <si>
    <t>476546899</t>
  </si>
  <si>
    <t>Timothy A Lachapelle, Intern</t>
  </si>
  <si>
    <t>Timothy A Lachapelle</t>
  </si>
  <si>
    <t>Timothy A</t>
  </si>
  <si>
    <t>Lachapelle</t>
  </si>
  <si>
    <t>476546898</t>
  </si>
  <si>
    <t>Sashay S Turner, Spec Asst-comm Relat</t>
  </si>
  <si>
    <t>Shelley B. Mayer, Office of Assemblymember, Personal Staff Office, Assembly</t>
  </si>
  <si>
    <t>914 779-8805</t>
  </si>
  <si>
    <t>Sashay S Turner</t>
  </si>
  <si>
    <t>Sashay S</t>
  </si>
  <si>
    <t>Spec Asst-comm Relat</t>
  </si>
  <si>
    <t>476546896</t>
  </si>
  <si>
    <t>Tatjana Purcell, Sr Tech Svc Specialis</t>
  </si>
  <si>
    <t>purcellt@nyassembly.gov</t>
  </si>
  <si>
    <t>518 455-5001</t>
  </si>
  <si>
    <t>Tatjana Purcell</t>
  </si>
  <si>
    <t>Tatjana</t>
  </si>
  <si>
    <t>Sr Tech Svc Specialis</t>
  </si>
  <si>
    <t>476546886</t>
  </si>
  <si>
    <t>Robert M Kuhnle, Intern</t>
  </si>
  <si>
    <t>Robert M Kuhnle</t>
  </si>
  <si>
    <t>Kuhnle</t>
  </si>
  <si>
    <t>476546884</t>
  </si>
  <si>
    <t>Sharon B Messer, Office Manager</t>
  </si>
  <si>
    <t>Sharon B Messer</t>
  </si>
  <si>
    <t>Sharon B</t>
  </si>
  <si>
    <t>Messer</t>
  </si>
  <si>
    <t>476546882</t>
  </si>
  <si>
    <t>Jennine P Kubik, Exec Asst</t>
  </si>
  <si>
    <t>kubikj@nyassembly.gov</t>
  </si>
  <si>
    <t>631 727-0204</t>
  </si>
  <si>
    <t>Jennine P Kubik</t>
  </si>
  <si>
    <t>Jennine P</t>
  </si>
  <si>
    <t>Kubik</t>
  </si>
  <si>
    <t>476546879</t>
  </si>
  <si>
    <t>Rachel A Estroff, Chief Of Staff</t>
  </si>
  <si>
    <t>estroffr@nyassembly.gov</t>
  </si>
  <si>
    <t>Rachel A Estroff</t>
  </si>
  <si>
    <t>Estroff</t>
  </si>
  <si>
    <t>476546877</t>
  </si>
  <si>
    <t>Keith R Perry, Telecom Manager</t>
  </si>
  <si>
    <t>518 455-4423</t>
  </si>
  <si>
    <t>Keith R Perry</t>
  </si>
  <si>
    <t>Keith R</t>
  </si>
  <si>
    <t>476546876</t>
  </si>
  <si>
    <t>Ashley A Klingberg, Intern</t>
  </si>
  <si>
    <t>Ashley A Klingberg</t>
  </si>
  <si>
    <t>Ashley A</t>
  </si>
  <si>
    <t>Klingberg</t>
  </si>
  <si>
    <t>476546874</t>
  </si>
  <si>
    <t>David Pecoraro, Sr Computer Prog Ana</t>
  </si>
  <si>
    <t>pecorarod@nyassembly.gov</t>
  </si>
  <si>
    <t>518 455-4168</t>
  </si>
  <si>
    <t>David Pecoraro</t>
  </si>
  <si>
    <t>Pecoraro</t>
  </si>
  <si>
    <t>476546866</t>
  </si>
  <si>
    <t>Adrienne M Knoll, Dir Communications</t>
  </si>
  <si>
    <t>knolla@nyassembly.gov</t>
  </si>
  <si>
    <t>Adrienne M Knoll</t>
  </si>
  <si>
    <t>Adrienne M</t>
  </si>
  <si>
    <t>Knoll</t>
  </si>
  <si>
    <t>476546864</t>
  </si>
  <si>
    <t>Leesa K Stiller, D O Manager</t>
  </si>
  <si>
    <t>Dan Stec, Assemblymember</t>
  </si>
  <si>
    <t>Dan Stec, Office of Assemblymember, Personal Staff Office, Assembly</t>
  </si>
  <si>
    <t>stillerl@nyassembly.gov</t>
  </si>
  <si>
    <t>518 792-4546</t>
  </si>
  <si>
    <t>Leesa K Stiller</t>
  </si>
  <si>
    <t>Leesa K</t>
  </si>
  <si>
    <t>Stiller</t>
  </si>
  <si>
    <t>476546862</t>
  </si>
  <si>
    <t>Ryan A Merola, Special Asst</t>
  </si>
  <si>
    <t>Rodneyse Bichotte, Assemblymember</t>
  </si>
  <si>
    <t>Rodneyse Bichotte, Office of Assemblymember, Personal Staff Office, Assembly</t>
  </si>
  <si>
    <t>718 940-0428</t>
  </si>
  <si>
    <t>Ryan A Merola</t>
  </si>
  <si>
    <t>Merola</t>
  </si>
  <si>
    <t>476546861</t>
  </si>
  <si>
    <t>Steven W King, Intern</t>
  </si>
  <si>
    <t>Steven W King</t>
  </si>
  <si>
    <t>Steven W</t>
  </si>
  <si>
    <t>476546856</t>
  </si>
  <si>
    <t>Matthew K Nhan, Comp Programmer Anal</t>
  </si>
  <si>
    <t>nhanm@nyassembly.gov</t>
  </si>
  <si>
    <t>518 455-3628</t>
  </si>
  <si>
    <t>Matthew K Nhan</t>
  </si>
  <si>
    <t>Nhan</t>
  </si>
  <si>
    <t>476546855</t>
  </si>
  <si>
    <t>Lisa L Derrick, Dir Of Operations</t>
  </si>
  <si>
    <t>derrickl@nyassembly.gov</t>
  </si>
  <si>
    <t>Lisa L Derrick</t>
  </si>
  <si>
    <t>Lisa L</t>
  </si>
  <si>
    <t>Dir Of Operations</t>
  </si>
  <si>
    <t>476546849</t>
  </si>
  <si>
    <t>Amanda K Kernozek, Staff Dir</t>
  </si>
  <si>
    <t>kernozeka@nyassembly.gov</t>
  </si>
  <si>
    <t>Amanda K Kernozek</t>
  </si>
  <si>
    <t>Staff Dir</t>
  </si>
  <si>
    <t>476546837</t>
  </si>
  <si>
    <t>Gerard F Parisi, Counsel</t>
  </si>
  <si>
    <t>Angelo L. Santabarbara, Office of Assemblymember, Personal Staff Office, Assembly</t>
  </si>
  <si>
    <t>Gerard F Parisi</t>
  </si>
  <si>
    <t>Gerard F</t>
  </si>
  <si>
    <t>476546834</t>
  </si>
  <si>
    <t>Yochanan S Bertos, Dep Chief Of Staff</t>
  </si>
  <si>
    <t>Yochanan S Bertos</t>
  </si>
  <si>
    <t>Yochanan S</t>
  </si>
  <si>
    <t>Bertos</t>
  </si>
  <si>
    <t>476546826</t>
  </si>
  <si>
    <t>Marthe M Desdunes, Exec Director</t>
  </si>
  <si>
    <t>Michaelle C. Solages, Office of Assemblymember, Personal Staff Office, Assembly</t>
  </si>
  <si>
    <t>516 599-2972</t>
  </si>
  <si>
    <t>Marthe M Desdunes</t>
  </si>
  <si>
    <t>Marthe M</t>
  </si>
  <si>
    <t>Desdunes</t>
  </si>
  <si>
    <t>476546814</t>
  </si>
  <si>
    <t>Kiana R Bierria-Anderson, Legis Asst</t>
  </si>
  <si>
    <t>bierriaandersonk@nyassembly.gov</t>
  </si>
  <si>
    <t>Kiana R Bierria-Anderson</t>
  </si>
  <si>
    <t>Kiana R</t>
  </si>
  <si>
    <t>Bierria-Anderson</t>
  </si>
  <si>
    <t>476546805</t>
  </si>
  <si>
    <t>I Wen Chu, Legis Aide</t>
  </si>
  <si>
    <t>chui@nyassembly.gov</t>
  </si>
  <si>
    <t>I Wen Chu</t>
  </si>
  <si>
    <t>I Wen</t>
  </si>
  <si>
    <t>Chu</t>
  </si>
  <si>
    <t>476546796</t>
  </si>
  <si>
    <t>Ida Mcquair, Chief Of Staff</t>
  </si>
  <si>
    <t>Michael Montesano, Office of Assemblymember, Personal Staff Office, Assembly</t>
  </si>
  <si>
    <t>mcquairi@nyassembly.gov</t>
  </si>
  <si>
    <t>Ida Mcquair</t>
  </si>
  <si>
    <t>Ida</t>
  </si>
  <si>
    <t>Mcquair</t>
  </si>
  <si>
    <t>476546794</t>
  </si>
  <si>
    <t>Joshua L Pennel, Chief Of Staff</t>
  </si>
  <si>
    <t>pennelj@nyassembly.gov</t>
  </si>
  <si>
    <t>716 885-9630</t>
  </si>
  <si>
    <t>Joshua L Pennel</t>
  </si>
  <si>
    <t>Pennel</t>
  </si>
  <si>
    <t>476546789</t>
  </si>
  <si>
    <t>Jonathan J Bova, Legis Aide</t>
  </si>
  <si>
    <t>bovaj@nyassembly.gov</t>
  </si>
  <si>
    <t>Jonathan J Bova</t>
  </si>
  <si>
    <t>Bova</t>
  </si>
  <si>
    <t>476546786</t>
  </si>
  <si>
    <t>Rebecca L Reville</t>
  </si>
  <si>
    <t>Legislative Aide to Assemblymember Jane Corwin</t>
  </si>
  <si>
    <t>reviller@nyassembly.gov</t>
  </si>
  <si>
    <t>Reville</t>
  </si>
  <si>
    <t>476546783</t>
  </si>
  <si>
    <t>Jennifer R Dunning, Commun Relations Dir</t>
  </si>
  <si>
    <t>dunningj@nyassembly.gov</t>
  </si>
  <si>
    <t>Jennifer R Dunning</t>
  </si>
  <si>
    <t>Dunning</t>
  </si>
  <si>
    <t>476546780</t>
  </si>
  <si>
    <t>Gerald K Farnham, Community Liaison</t>
  </si>
  <si>
    <t>Community Liaison for Assemblymember Jane Corwin</t>
  </si>
  <si>
    <t>farnhamg@nyassembly.gov</t>
  </si>
  <si>
    <t>Gerald K Farnham</t>
  </si>
  <si>
    <t>Gerald K</t>
  </si>
  <si>
    <t>Farnham</t>
  </si>
  <si>
    <t>476546777</t>
  </si>
  <si>
    <t>John A Stemen, Dir Communications</t>
  </si>
  <si>
    <t>Anthony Brindisi, Assemblymember</t>
  </si>
  <si>
    <t>Anthony Brindisi, Office of Assemblymember, Personal Staff Office, Assembly</t>
  </si>
  <si>
    <t>stemenj@nyassembly.gov</t>
  </si>
  <si>
    <t>315 732-1055</t>
  </si>
  <si>
    <t>John A Stemen</t>
  </si>
  <si>
    <t>Stemen</t>
  </si>
  <si>
    <t>476546774</t>
  </si>
  <si>
    <t>Nicole K Lauterbach, Chief Of Staff</t>
  </si>
  <si>
    <t>Victor M. Pichardo, Office of Assemblymember, Personal Staff Office, Assembly</t>
  </si>
  <si>
    <t>718 933-6909</t>
  </si>
  <si>
    <t>Nicole K Lauterbach</t>
  </si>
  <si>
    <t>Nicole K</t>
  </si>
  <si>
    <t>Lauterbach</t>
  </si>
  <si>
    <t>476546769</t>
  </si>
  <si>
    <t>Sarah J Wilson, Admin Assistant</t>
  </si>
  <si>
    <t>518 455-5033</t>
  </si>
  <si>
    <t>Sarah J Wilson</t>
  </si>
  <si>
    <t>476546761</t>
  </si>
  <si>
    <t>Justin R Simmons, Community Liaison</t>
  </si>
  <si>
    <t>Justin R Simmons</t>
  </si>
  <si>
    <t>Justin R</t>
  </si>
  <si>
    <t>Simmons</t>
  </si>
  <si>
    <t>476546749</t>
  </si>
  <si>
    <t>Michael J Sellers, Dir Of Retrieval Svc</t>
  </si>
  <si>
    <t>sellersm@nyassembly.gov</t>
  </si>
  <si>
    <t>Michael J Sellers</t>
  </si>
  <si>
    <t>Sellers</t>
  </si>
  <si>
    <t>Dir Of Retrieval Svc</t>
  </si>
  <si>
    <t>476546745</t>
  </si>
  <si>
    <t>Nicholas C O'neill, Chief Of Staff</t>
  </si>
  <si>
    <t>Nicholas C O'neill</t>
  </si>
  <si>
    <t>Nicholas C</t>
  </si>
  <si>
    <t>O'neill</t>
  </si>
  <si>
    <t>476546740</t>
  </si>
  <si>
    <t>Douglas L Santon, Editorial Webmaster</t>
  </si>
  <si>
    <t>santond@nyassembly.gov</t>
  </si>
  <si>
    <t>Douglas L Santon</t>
  </si>
  <si>
    <t>Douglas L</t>
  </si>
  <si>
    <t>Santon</t>
  </si>
  <si>
    <t>Editorial Webmaster</t>
  </si>
  <si>
    <t>476546736</t>
  </si>
  <si>
    <t>William B Licata, Special Asst</t>
  </si>
  <si>
    <t>licataw@nyassembly.gov</t>
  </si>
  <si>
    <t>716 608-6099</t>
  </si>
  <si>
    <t>William B Licata</t>
  </si>
  <si>
    <t>Licata</t>
  </si>
  <si>
    <t>476546734</t>
  </si>
  <si>
    <t>Ann Horowitz, Legis Asst</t>
  </si>
  <si>
    <t>horowitza@nyassembly.gov</t>
  </si>
  <si>
    <t>Ann Horowitz</t>
  </si>
  <si>
    <t>Horowitz</t>
  </si>
  <si>
    <t>476546729</t>
  </si>
  <si>
    <t>Francesco C Sainato, Media Spec</t>
  </si>
  <si>
    <t>sainatof@nyassembly.gov</t>
  </si>
  <si>
    <t>Francesco C Sainato</t>
  </si>
  <si>
    <t>Francesco C</t>
  </si>
  <si>
    <t>476546725</t>
  </si>
  <si>
    <t>Gerald L Fitzgerald, Legis Aide</t>
  </si>
  <si>
    <t>Michael R. Benedetto, Office of Assemblymember, Personal Staff Office, Assembly</t>
  </si>
  <si>
    <t>Gerald L Fitzgerald</t>
  </si>
  <si>
    <t>Gerald L</t>
  </si>
  <si>
    <t>476546719</t>
  </si>
  <si>
    <t>Michael P Palmesano, Community Liaison</t>
  </si>
  <si>
    <t>palmesanom@nyassembly.gov</t>
  </si>
  <si>
    <t>585 346-0020</t>
  </si>
  <si>
    <t>Michael P Palmesano</t>
  </si>
  <si>
    <t>Palmesano</t>
  </si>
  <si>
    <t>476546717</t>
  </si>
  <si>
    <t>Linda A Robins, Director</t>
  </si>
  <si>
    <t>robinsl@nyassembly.gov</t>
  </si>
  <si>
    <t>Linda A Robins</t>
  </si>
  <si>
    <t>Linda A</t>
  </si>
  <si>
    <t>Robins</t>
  </si>
  <si>
    <t>476546713</t>
  </si>
  <si>
    <t>Elaine Fiorio, Legis Aide</t>
  </si>
  <si>
    <t>fiorioe@nyassembly.gov</t>
  </si>
  <si>
    <t>Elaine Fiorio</t>
  </si>
  <si>
    <t>Elaine</t>
  </si>
  <si>
    <t>Fiorio</t>
  </si>
  <si>
    <t>476546702</t>
  </si>
  <si>
    <t>Barbara C Collins, D O Manager</t>
  </si>
  <si>
    <t>Bill Nojay</t>
  </si>
  <si>
    <t>collinsb@nyassembly.gov</t>
  </si>
  <si>
    <t>585 346-0002</t>
  </si>
  <si>
    <t>Barbara C Collins</t>
  </si>
  <si>
    <t>476546701</t>
  </si>
  <si>
    <t>Matthew Nehrbauer, Shift Supervisor</t>
  </si>
  <si>
    <t>518 455-3949</t>
  </si>
  <si>
    <t>Matthew Nehrbauer</t>
  </si>
  <si>
    <t>Nehrbauer</t>
  </si>
  <si>
    <t>Shift Supervisor</t>
  </si>
  <si>
    <t>476546699</t>
  </si>
  <si>
    <t>James P Riley, Librarian-Retrieval</t>
  </si>
  <si>
    <t>rileyj@nyassembly.gov</t>
  </si>
  <si>
    <t>James P Riley</t>
  </si>
  <si>
    <t>Librarian-Retrieval</t>
  </si>
  <si>
    <t>476546698</t>
  </si>
  <si>
    <t>Linda L Smith, Chief Of Staff</t>
  </si>
  <si>
    <t>Barbara Lifton, Assemblymember</t>
  </si>
  <si>
    <t>Barbara Lifton, Office of Assemblymember, Personal Staff Office, Assembly</t>
  </si>
  <si>
    <t>smithl@nyassembly.gov</t>
  </si>
  <si>
    <t>607 277-8030</t>
  </si>
  <si>
    <t>Linda L Smith</t>
  </si>
  <si>
    <t>Linda L</t>
  </si>
  <si>
    <t>476546689</t>
  </si>
  <si>
    <t>John A Collazzi, Chief Of Staff</t>
  </si>
  <si>
    <t>collazzij@nyassembly.gov</t>
  </si>
  <si>
    <t>John A Collazzi</t>
  </si>
  <si>
    <t>Collazzi</t>
  </si>
  <si>
    <t>476546686</t>
  </si>
  <si>
    <t>Frances M Spatafora, Exec Asst</t>
  </si>
  <si>
    <t>Chad A. Lupinacci, Office of Assemblymember, Personal Staff Office, Assembly</t>
  </si>
  <si>
    <t>631 271-8025</t>
  </si>
  <si>
    <t>Frances M Spatafora</t>
  </si>
  <si>
    <t>Frances M</t>
  </si>
  <si>
    <t>Spatafora</t>
  </si>
  <si>
    <t>476546684</t>
  </si>
  <si>
    <t>Ian A Kay, Intern</t>
  </si>
  <si>
    <t>Ian A Kay</t>
  </si>
  <si>
    <t>Ian A</t>
  </si>
  <si>
    <t>Kay</t>
  </si>
  <si>
    <t>476546682</t>
  </si>
  <si>
    <t>John J Mirabile, Sr System Analyst</t>
  </si>
  <si>
    <t>mirabilej@nyassembly.gov</t>
  </si>
  <si>
    <t>518 455-4710</t>
  </si>
  <si>
    <t>John J Mirabile</t>
  </si>
  <si>
    <t>Mirabile</t>
  </si>
  <si>
    <t>476546680</t>
  </si>
  <si>
    <t>Jordan A Lesser, Legis Counsel</t>
  </si>
  <si>
    <t>lesserj@nyassembly.gov</t>
  </si>
  <si>
    <t>518 455-5444</t>
  </si>
  <si>
    <t>Jordan A Lesser</t>
  </si>
  <si>
    <t>Jordan A</t>
  </si>
  <si>
    <t>Lesser</t>
  </si>
  <si>
    <t>476546677</t>
  </si>
  <si>
    <t>Melyssa S Kannett, Intern</t>
  </si>
  <si>
    <t>Melyssa S Kannett</t>
  </si>
  <si>
    <t>Melyssa S</t>
  </si>
  <si>
    <t>Kannett</t>
  </si>
  <si>
    <t>476546676</t>
  </si>
  <si>
    <t>Brian T Finnegan, Chief Of Staff</t>
  </si>
  <si>
    <t>finneganb@nyassembly.gov</t>
  </si>
  <si>
    <t>Brian T Finnegan</t>
  </si>
  <si>
    <t>476546674</t>
  </si>
  <si>
    <t>William G Oak, Dir Of Finance</t>
  </si>
  <si>
    <t>oakw@nyassembly.gov</t>
  </si>
  <si>
    <t>518 455-4093</t>
  </si>
  <si>
    <t>William G Oak</t>
  </si>
  <si>
    <t>William G</t>
  </si>
  <si>
    <t>Oak</t>
  </si>
  <si>
    <t>Dir Of Finance</t>
  </si>
  <si>
    <t>476546673</t>
  </si>
  <si>
    <t>Hong Mei, Sr Computer Prog Ana</t>
  </si>
  <si>
    <t>meih@nyassembly.gov</t>
  </si>
  <si>
    <t>518 455-4607</t>
  </si>
  <si>
    <t>Hong Mei</t>
  </si>
  <si>
    <t>Mei</t>
  </si>
  <si>
    <t>476546671</t>
  </si>
  <si>
    <t>Matthew J Covucci, Chief Of Staff</t>
  </si>
  <si>
    <t>covuccim@nyassembly.gov</t>
  </si>
  <si>
    <t>845 221-2202</t>
  </si>
  <si>
    <t>Matthew J Covucci</t>
  </si>
  <si>
    <t>Covucci</t>
  </si>
  <si>
    <t>476546668</t>
  </si>
  <si>
    <t>Amanda E Seres, D O Director</t>
  </si>
  <si>
    <t>seresa@nyassembly.gov</t>
  </si>
  <si>
    <t>518 584-5493</t>
  </si>
  <si>
    <t>Amanda E Seres</t>
  </si>
  <si>
    <t>Seres</t>
  </si>
  <si>
    <t>476546667</t>
  </si>
  <si>
    <t>Tevion N Johnson, Intern</t>
  </si>
  <si>
    <t>Tevion N Johnson</t>
  </si>
  <si>
    <t>Tevion N</t>
  </si>
  <si>
    <t>476546665</t>
  </si>
  <si>
    <t>Sandra L Miller-Pangman, Sr Payroll Processor</t>
  </si>
  <si>
    <t>millerpangmans@nyassembly.gov</t>
  </si>
  <si>
    <t>Sandra L Miller-Pangman</t>
  </si>
  <si>
    <t>Miller-Pangman</t>
  </si>
  <si>
    <t>476546664</t>
  </si>
  <si>
    <t>Mark A Mclean, Mgr Leg Applicatns</t>
  </si>
  <si>
    <t>mcleanm@nyassembly.gov</t>
  </si>
  <si>
    <t>518 455-5936</t>
  </si>
  <si>
    <t>Mark A Mclean</t>
  </si>
  <si>
    <t>Mclean</t>
  </si>
  <si>
    <t>Mgr Leg Applicatns</t>
  </si>
  <si>
    <t>476546661</t>
  </si>
  <si>
    <t>Joshua A Ringel, Dep Chief Of Staff</t>
  </si>
  <si>
    <t>Andrew R. Garbarino, Office of Assemblymember, Personal Staff Office, Assembly</t>
  </si>
  <si>
    <t>518 455-4611</t>
  </si>
  <si>
    <t>Joshua A Ringel</t>
  </si>
  <si>
    <t>Ringel</t>
  </si>
  <si>
    <t>476546659</t>
  </si>
  <si>
    <t>Nancy A Johnston, Chief Of Staff</t>
  </si>
  <si>
    <t>johnstonn@nyassembly.gov</t>
  </si>
  <si>
    <t>914 723-1115</t>
  </si>
  <si>
    <t>Nancy A Johnston</t>
  </si>
  <si>
    <t>Johnston</t>
  </si>
  <si>
    <t>476546658</t>
  </si>
  <si>
    <t>Thomas G Mccaffrey, Supv Pc Systems</t>
  </si>
  <si>
    <t>mccaffreyt@nyassembly.gov</t>
  </si>
  <si>
    <t>518 455-3650</t>
  </si>
  <si>
    <t>Thomas G Mccaffrey</t>
  </si>
  <si>
    <t>Thomas G</t>
  </si>
  <si>
    <t>Supv Pc Systems</t>
  </si>
  <si>
    <t>476546649</t>
  </si>
  <si>
    <t>Amy E Mcnamee, Supv Payroll</t>
  </si>
  <si>
    <t>518 455-4449</t>
  </si>
  <si>
    <t>Amy E Mcnamee</t>
  </si>
  <si>
    <t>Mcnamee</t>
  </si>
  <si>
    <t>476546647</t>
  </si>
  <si>
    <t>Maria M Homan, Legis Aide</t>
  </si>
  <si>
    <t>homanm@nyassembly.gov</t>
  </si>
  <si>
    <t>Maria M Homan</t>
  </si>
  <si>
    <t>Homan</t>
  </si>
  <si>
    <t>476546644</t>
  </si>
  <si>
    <t>Dyan F Lorenzo, Constituent Liaison</t>
  </si>
  <si>
    <t>631 589-0348</t>
  </si>
  <si>
    <t>Dyan F Lorenzo</t>
  </si>
  <si>
    <t>Dyan F</t>
  </si>
  <si>
    <t>476546642</t>
  </si>
  <si>
    <t>Coniqua E Johnson, Intern</t>
  </si>
  <si>
    <t>Coniqua E Johnson</t>
  </si>
  <si>
    <t>Coniqua E</t>
  </si>
  <si>
    <t>476546641</t>
  </si>
  <si>
    <t>Dennis A Mauro, Manager Of Pc Systems</t>
  </si>
  <si>
    <t>maurod@nyassembly.gov</t>
  </si>
  <si>
    <t>518 455-4500</t>
  </si>
  <si>
    <t>Dennis A Mauro</t>
  </si>
  <si>
    <t>Dennis A</t>
  </si>
  <si>
    <t>Mauro</t>
  </si>
  <si>
    <t>Manager Of Pc Systems</t>
  </si>
  <si>
    <t>476546638</t>
  </si>
  <si>
    <t>Ivan L Nedds, Community Liaison</t>
  </si>
  <si>
    <t>neddsi@nyassembly.gov</t>
  </si>
  <si>
    <t>718 796-5345</t>
  </si>
  <si>
    <t>Ivan L Nedds</t>
  </si>
  <si>
    <t>Ivan L</t>
  </si>
  <si>
    <t>Nedds</t>
  </si>
  <si>
    <t>476546637</t>
  </si>
  <si>
    <t>Catherine A Draper, Legis Aide</t>
  </si>
  <si>
    <t>draperc@nyassembly.gov</t>
  </si>
  <si>
    <t>Catherine A Draper</t>
  </si>
  <si>
    <t>Draper</t>
  </si>
  <si>
    <t>476546631</t>
  </si>
  <si>
    <t>Bruce E Lasch, Princ Payroll Proc Ii</t>
  </si>
  <si>
    <t>518 455-5551</t>
  </si>
  <si>
    <t>Bruce E Lasch</t>
  </si>
  <si>
    <t>Lasch</t>
  </si>
  <si>
    <t>Princ Payroll Proc Ii</t>
  </si>
  <si>
    <t>476546630</t>
  </si>
  <si>
    <t>Karl J Jr Simmeth Jr, Community Liaison</t>
  </si>
  <si>
    <t>simmethk@nyassembly.gov</t>
  </si>
  <si>
    <t>716 655-0951</t>
  </si>
  <si>
    <t>Karl J Jr Simmeth Jr</t>
  </si>
  <si>
    <t>Karl J Jr</t>
  </si>
  <si>
    <t>Simmeth Jr</t>
  </si>
  <si>
    <t>476546627</t>
  </si>
  <si>
    <t>Izam M Izzadeen, Researcher</t>
  </si>
  <si>
    <t>izzadeeni@nyassembly.gov</t>
  </si>
  <si>
    <t>Izam M Izzadeen</t>
  </si>
  <si>
    <t>Izam M</t>
  </si>
  <si>
    <t>Izzadeen</t>
  </si>
  <si>
    <t>476546625</t>
  </si>
  <si>
    <t>Justin L Demko, Community Liaison</t>
  </si>
  <si>
    <t>Jeffrey E. Dinowitz, Office of Assemblymember, Personal Staff Office, Assembly</t>
  </si>
  <si>
    <t>Justin L Demko</t>
  </si>
  <si>
    <t>Justin L</t>
  </si>
  <si>
    <t>Demko</t>
  </si>
  <si>
    <t>476546621</t>
  </si>
  <si>
    <t>Edward O Johnson, Financial Analyst</t>
  </si>
  <si>
    <t>johnsone@nyassembly.gov</t>
  </si>
  <si>
    <t>518 455-4074</t>
  </si>
  <si>
    <t>Edward O Johnson</t>
  </si>
  <si>
    <t>Edward O</t>
  </si>
  <si>
    <t>Financial Analyst</t>
  </si>
  <si>
    <t>476546619</t>
  </si>
  <si>
    <t>Ronald L Heppner, Community Liaison</t>
  </si>
  <si>
    <t>David J. Dipietro, Office of Assemblymember, Personal Staff Office, Assembly</t>
  </si>
  <si>
    <t>Ronald L Heppner</t>
  </si>
  <si>
    <t>Ronald L</t>
  </si>
  <si>
    <t>476546610</t>
  </si>
  <si>
    <t>Lisa S Jacob, Cartographic Intern</t>
  </si>
  <si>
    <t>Legislative Task Force On Reapportionment - A, Central Staff Office, Assembly</t>
  </si>
  <si>
    <t>212 618-1109</t>
  </si>
  <si>
    <t>Lisa S Jacob</t>
  </si>
  <si>
    <t>Lisa S</t>
  </si>
  <si>
    <t>Cartographic Intern</t>
  </si>
  <si>
    <t>476546607</t>
  </si>
  <si>
    <t>Jan E Hunziker, Financial Analyst</t>
  </si>
  <si>
    <t>hunzikerj@nyassembly.gov</t>
  </si>
  <si>
    <t>518 455-5006</t>
  </si>
  <si>
    <t>Jan E Hunziker</t>
  </si>
  <si>
    <t>Jan E</t>
  </si>
  <si>
    <t>Hunziker</t>
  </si>
  <si>
    <t>476546604</t>
  </si>
  <si>
    <t>Karen B Blatt, Co-exec Director</t>
  </si>
  <si>
    <t>Legislative Task Force On Reapportionment, Central Staff Office, Assembly</t>
  </si>
  <si>
    <t>blattk@nyassembly.gov</t>
  </si>
  <si>
    <t>212 618-1100</t>
  </si>
  <si>
    <t>Karen B Blatt</t>
  </si>
  <si>
    <t>Karen B</t>
  </si>
  <si>
    <t>Blatt</t>
  </si>
  <si>
    <t>Co-Exec Director</t>
  </si>
  <si>
    <t>476546592</t>
  </si>
  <si>
    <t>Suzanne Aldinger, Admin Assistant</t>
  </si>
  <si>
    <t>716 655-0970</t>
  </si>
  <si>
    <t>Suzanne Aldinger</t>
  </si>
  <si>
    <t>Suzanne</t>
  </si>
  <si>
    <t>476546591</t>
  </si>
  <si>
    <t>Sarah F Bormann, Dir Constit/Supp Svcs</t>
  </si>
  <si>
    <t>bormanns@nyassembly.gov</t>
  </si>
  <si>
    <t>Sarah F Bormann</t>
  </si>
  <si>
    <t>Sarah F</t>
  </si>
  <si>
    <t>Bormann</t>
  </si>
  <si>
    <t>476546589</t>
  </si>
  <si>
    <t>Donna M Zinno-Baybusky, Recep/Secy</t>
  </si>
  <si>
    <t>Legislative Task Force On Reapportionment - Joint Operations, Central Staff Office, Assembly</t>
  </si>
  <si>
    <t>zinnobaybuskyd@nyassembly.gov</t>
  </si>
  <si>
    <t>Donna M Zinno-Baybusky</t>
  </si>
  <si>
    <t>Zinno-Baybusky</t>
  </si>
  <si>
    <t>Recep/Secy</t>
  </si>
  <si>
    <t>476546582</t>
  </si>
  <si>
    <t>Daniel J Franasiak, D O Assistant</t>
  </si>
  <si>
    <t>Raymond W. Walter, Office of Assemblymember, Personal Staff Office, Assembly</t>
  </si>
  <si>
    <t>716 634-1895</t>
  </si>
  <si>
    <t>Daniel J Franasiak</t>
  </si>
  <si>
    <t>Franasiak</t>
  </si>
  <si>
    <t>476546581</t>
  </si>
  <si>
    <t>Anne-Marie G Weiss, Legis Advisor</t>
  </si>
  <si>
    <t>weissa@nyassembly.gov</t>
  </si>
  <si>
    <t>718 456-9492</t>
  </si>
  <si>
    <t>Anne-Marie G Weiss</t>
  </si>
  <si>
    <t>Anne-Marie G</t>
  </si>
  <si>
    <t>476546579</t>
  </si>
  <si>
    <t>Willis B Carman, Legis Aide</t>
  </si>
  <si>
    <t>Thomas Mckevitt, Office of Assemblymember, Personal Staff Office, Assembly</t>
  </si>
  <si>
    <t>516 228-4960</t>
  </si>
  <si>
    <t>Willis B Carman</t>
  </si>
  <si>
    <t>Willis B</t>
  </si>
  <si>
    <t>476546576</t>
  </si>
  <si>
    <t>Connie Stamatiades, D O Administrator</t>
  </si>
  <si>
    <t>Catherine T. Nolan, Office of Assemblymember, Personal Staff Office, Assembly</t>
  </si>
  <si>
    <t>718 784-3194</t>
  </si>
  <si>
    <t>Connie Stamatiades</t>
  </si>
  <si>
    <t>Connie</t>
  </si>
  <si>
    <t>Stamatiades</t>
  </si>
  <si>
    <t>476546574</t>
  </si>
  <si>
    <t>Eric D Wienckowski, Sr Cartographer</t>
  </si>
  <si>
    <t>wienckowskie@nyassembly.gov</t>
  </si>
  <si>
    <t>212 618-1105</t>
  </si>
  <si>
    <t>Eric D Wienckowski</t>
  </si>
  <si>
    <t>Eric D</t>
  </si>
  <si>
    <t>Wienckowski</t>
  </si>
  <si>
    <t>Sr Cartographer</t>
  </si>
  <si>
    <t>476546573</t>
  </si>
  <si>
    <t>Erin K Baker Langworthy, Chief Of Staff</t>
  </si>
  <si>
    <t>bakerlangworthye@nyassembly.gov</t>
  </si>
  <si>
    <t>Erin K Baker Langworthy</t>
  </si>
  <si>
    <t>Erin K</t>
  </si>
  <si>
    <t>Baker Langworthy</t>
  </si>
  <si>
    <t>476546567</t>
  </si>
  <si>
    <t>Carol A Garavelli, Exec Asst</t>
  </si>
  <si>
    <t>Stephen Hawley, Assemblymember</t>
  </si>
  <si>
    <t>Stephen Hawley, Office of Assemblymember, Personal Staff Office, Assembly</t>
  </si>
  <si>
    <t>garavellic@nyassembly.gov</t>
  </si>
  <si>
    <t>518 455-5811</t>
  </si>
  <si>
    <t>Carol A Garavelli</t>
  </si>
  <si>
    <t>Garavelli</t>
  </si>
  <si>
    <t>476546565</t>
  </si>
  <si>
    <t>Donald M Jr Marilla Jr, Dir Off Auto/Dta Prc</t>
  </si>
  <si>
    <t>marillad@nyassembly.gov</t>
  </si>
  <si>
    <t>Donald M Jr Marilla Jr</t>
  </si>
  <si>
    <t>Donald M Jr</t>
  </si>
  <si>
    <t>Marilla Jr</t>
  </si>
  <si>
    <t>Dir Off Auto/Dta Prc</t>
  </si>
  <si>
    <t>476546562</t>
  </si>
  <si>
    <t>Jayleen E Carney, Admin Assistant</t>
  </si>
  <si>
    <t>carneyj@nyassembly.gov</t>
  </si>
  <si>
    <t>585 589-5780</t>
  </si>
  <si>
    <t>Jayleen E Carney</t>
  </si>
  <si>
    <t>Jayleen E</t>
  </si>
  <si>
    <t>476546548</t>
  </si>
  <si>
    <t>Rebecca B Mansir, Proj Mgr</t>
  </si>
  <si>
    <t>mansirr@nyassembly.gov</t>
  </si>
  <si>
    <t>518 455-3634</t>
  </si>
  <si>
    <t>Rebecca B Mansir</t>
  </si>
  <si>
    <t>Rebecca B</t>
  </si>
  <si>
    <t>Mansir</t>
  </si>
  <si>
    <t>476546546</t>
  </si>
  <si>
    <t>Andrew W Buder, Dep Counsel</t>
  </si>
  <si>
    <t>Amy R. Paulin, Office of Assemblymember, Personal Staff Office, Assembly</t>
  </si>
  <si>
    <t>518 455-5585</t>
  </si>
  <si>
    <t>Andrew W Buder</t>
  </si>
  <si>
    <t>Andrew W</t>
  </si>
  <si>
    <t>Buder</t>
  </si>
  <si>
    <t>Dep Counsel</t>
  </si>
  <si>
    <t>476546541</t>
  </si>
  <si>
    <t>Michael R Mann, Media Supervisor</t>
  </si>
  <si>
    <t>mannm@nyassembly.gov</t>
  </si>
  <si>
    <t>Michael R Mann</t>
  </si>
  <si>
    <t>Mann</t>
  </si>
  <si>
    <t>Media Supervisor</t>
  </si>
  <si>
    <t>476546538</t>
  </si>
  <si>
    <t>Janice M Kenneally, Ofc Automation Trnr</t>
  </si>
  <si>
    <t>kenneallyj@nyassembly.gov</t>
  </si>
  <si>
    <t>Janice M Kenneally</t>
  </si>
  <si>
    <t>Janice M</t>
  </si>
  <si>
    <t>476546536</t>
  </si>
  <si>
    <t>Julia Mallalieu, Dep Secy For Prog/Pol</t>
  </si>
  <si>
    <t>mallalieuj@nyassembly.gov</t>
  </si>
  <si>
    <t>Julia Mallalieu</t>
  </si>
  <si>
    <t>Mallalieu</t>
  </si>
  <si>
    <t>Dep Secy For Prog/Pol</t>
  </si>
  <si>
    <t>476546535</t>
  </si>
  <si>
    <t>Christopher J Whalen, Dir Communications</t>
  </si>
  <si>
    <t>whalenc@nyassembly.gov</t>
  </si>
  <si>
    <t>607 723-9047</t>
  </si>
  <si>
    <t>Christopher J Whalen</t>
  </si>
  <si>
    <t>Whalen</t>
  </si>
  <si>
    <t>476546533</t>
  </si>
  <si>
    <t>Ryan M Kelly, Ofc Automation Trnr</t>
  </si>
  <si>
    <t>kellyr@nyassembly.gov</t>
  </si>
  <si>
    <t>Ryan M Kelly</t>
  </si>
  <si>
    <t>476546524</t>
  </si>
  <si>
    <t>Christian A Malanga, Asst Secy-Prog/Policy</t>
  </si>
  <si>
    <t>malangac@nyassembly.gov</t>
  </si>
  <si>
    <t>Christian A Malanga</t>
  </si>
  <si>
    <t>Malanga</t>
  </si>
  <si>
    <t>476546523</t>
  </si>
  <si>
    <t>Gloria J Poff, Chief Of Staff</t>
  </si>
  <si>
    <t>poffg@nyassembly.gov</t>
  </si>
  <si>
    <t>Gloria J Poff</t>
  </si>
  <si>
    <t>Poff</t>
  </si>
  <si>
    <t>476546520</t>
  </si>
  <si>
    <t>Shaniqua Lyles, Media Coord</t>
  </si>
  <si>
    <t>lyless@nyassembly.gov</t>
  </si>
  <si>
    <t>Shaniqua Lyles</t>
  </si>
  <si>
    <t>Shaniqua</t>
  </si>
  <si>
    <t>Lyles</t>
  </si>
  <si>
    <t>476546518</t>
  </si>
  <si>
    <t>Jamie-Ann Keith, Mgr Web Development</t>
  </si>
  <si>
    <t>keithj@nyassembly.gov</t>
  </si>
  <si>
    <t>518 455-5894</t>
  </si>
  <si>
    <t>Jamie-Ann Keith</t>
  </si>
  <si>
    <t>Jamie-Ann</t>
  </si>
  <si>
    <t>Keith</t>
  </si>
  <si>
    <t>Mgr Web Development</t>
  </si>
  <si>
    <t>476546509</t>
  </si>
  <si>
    <t>Mark A Jr Halwick Jr, Media Spec</t>
  </si>
  <si>
    <t>halwickm@nyassembly.gov</t>
  </si>
  <si>
    <t>Mark A Jr Halwick Jr</t>
  </si>
  <si>
    <t>Mark A Jr</t>
  </si>
  <si>
    <t>Halwick Jr</t>
  </si>
  <si>
    <t>476546507</t>
  </si>
  <si>
    <t>Amy J Maggs, Assoc Counsel</t>
  </si>
  <si>
    <t>maggsa@nyassembly.gov</t>
  </si>
  <si>
    <t>Amy J Maggs</t>
  </si>
  <si>
    <t>Amy J</t>
  </si>
  <si>
    <t>Maggs</t>
  </si>
  <si>
    <t>476546504</t>
  </si>
  <si>
    <t>Kimberly A Usewicz, Legis Aide</t>
  </si>
  <si>
    <t>845 454-1703</t>
  </si>
  <si>
    <t>Kimberly A Usewicz</t>
  </si>
  <si>
    <t>Usewicz</t>
  </si>
  <si>
    <t>476546500</t>
  </si>
  <si>
    <t>Elizabeth M Hughes, Ofc Automation Trnr</t>
  </si>
  <si>
    <t>hughese@nyassembly.gov</t>
  </si>
  <si>
    <t>Elizabeth M Hughes</t>
  </si>
  <si>
    <t>Hughes</t>
  </si>
  <si>
    <t>476546495</t>
  </si>
  <si>
    <t>Kasey L Escobedo, Media Spec</t>
  </si>
  <si>
    <t>Kasey L Escobedo</t>
  </si>
  <si>
    <t>Kasey L</t>
  </si>
  <si>
    <t>Escobedo</t>
  </si>
  <si>
    <t>476546494</t>
  </si>
  <si>
    <t>Ashley A Luz, Analyst</t>
  </si>
  <si>
    <t>luza@nyassembly.gov</t>
  </si>
  <si>
    <t>Ashley A Luz</t>
  </si>
  <si>
    <t>Luz</t>
  </si>
  <si>
    <t>476546492</t>
  </si>
  <si>
    <t>Dina F Weissman, Data Entry Coord</t>
  </si>
  <si>
    <t>weissmand@nyassembly.gov</t>
  </si>
  <si>
    <t>Dina F Weissman</t>
  </si>
  <si>
    <t>Dina F</t>
  </si>
  <si>
    <t>Weissman</t>
  </si>
  <si>
    <t>Data Entry Coord</t>
  </si>
  <si>
    <t>476546487</t>
  </si>
  <si>
    <t>Carmen Linero-lopez, Legis Asst</t>
  </si>
  <si>
    <t>518 455-4897</t>
  </si>
  <si>
    <t>Carmen Linero-lopez</t>
  </si>
  <si>
    <t>Carmen</t>
  </si>
  <si>
    <t>Linero-lopez</t>
  </si>
  <si>
    <t>476546486</t>
  </si>
  <si>
    <t>Jessica L De Marco, Proj Coordinator</t>
  </si>
  <si>
    <t>Jessica L De Marco</t>
  </si>
  <si>
    <t>De Marco</t>
  </si>
  <si>
    <t>Proj Coordinator</t>
  </si>
  <si>
    <t>476546480</t>
  </si>
  <si>
    <t>Anthony Lino, Committee Asst</t>
  </si>
  <si>
    <t>Anthony Lino</t>
  </si>
  <si>
    <t>Anthony</t>
  </si>
  <si>
    <t>Lino</t>
  </si>
  <si>
    <t>476546478</t>
  </si>
  <si>
    <t>Marisa E Vallve, Sr Gis Research Anal</t>
  </si>
  <si>
    <t>vallvem@nyassembly.gov</t>
  </si>
  <si>
    <t>212 618-1113</t>
  </si>
  <si>
    <t>Marisa E Vallve</t>
  </si>
  <si>
    <t>Marisa E</t>
  </si>
  <si>
    <t>Vallve</t>
  </si>
  <si>
    <t>Sr Gis Research Anal</t>
  </si>
  <si>
    <t>476546471</t>
  </si>
  <si>
    <t>Katarina N Matic, Chief Of Staff</t>
  </si>
  <si>
    <t>matick@nyassembly.gov</t>
  </si>
  <si>
    <t>718 443-1205</t>
  </si>
  <si>
    <t>Katarina N Matic</t>
  </si>
  <si>
    <t>Katarina N</t>
  </si>
  <si>
    <t>Matic</t>
  </si>
  <si>
    <t>476546470</t>
  </si>
  <si>
    <t>Katherine R Kurtessis, Analyst</t>
  </si>
  <si>
    <t>kurtessisk@nyassembly.gov</t>
  </si>
  <si>
    <t>Katherine R Kurtessis</t>
  </si>
  <si>
    <t>Katherine R</t>
  </si>
  <si>
    <t>Kurtessis</t>
  </si>
  <si>
    <t>476546465</t>
  </si>
  <si>
    <t>Jessica A David, Media Spec</t>
  </si>
  <si>
    <t>Jessica A David</t>
  </si>
  <si>
    <t>476546464</t>
  </si>
  <si>
    <t>Scott J Smith, Database Admnr/Systms</t>
  </si>
  <si>
    <t>smiths@nyassembly.gov</t>
  </si>
  <si>
    <t>212 618-1124</t>
  </si>
  <si>
    <t>Scott J Smith</t>
  </si>
  <si>
    <t>476546461</t>
  </si>
  <si>
    <t>Teri A Kleinmann, Assoc Counsel</t>
  </si>
  <si>
    <t>kleinmannt@nyassembly.gov</t>
  </si>
  <si>
    <t>Teri A Kleinmann</t>
  </si>
  <si>
    <t>Teri A</t>
  </si>
  <si>
    <t>Kleinmann</t>
  </si>
  <si>
    <t>476546450</t>
  </si>
  <si>
    <t>Bruce B Ruiz, Gis Manager</t>
  </si>
  <si>
    <t>ruizb@nyassembly.gov</t>
  </si>
  <si>
    <t>212 618-1103</t>
  </si>
  <si>
    <t>Bruce B Ruiz</t>
  </si>
  <si>
    <t>Bruce B</t>
  </si>
  <si>
    <t>Ruiz</t>
  </si>
  <si>
    <t>Gis Manager</t>
  </si>
  <si>
    <t>476546448</t>
  </si>
  <si>
    <t>Anthony J Kergaravat, Sr Analyst</t>
  </si>
  <si>
    <t>kergaravata@nyassembly.gov</t>
  </si>
  <si>
    <t>Anthony J Kergaravat</t>
  </si>
  <si>
    <t>Kergaravat</t>
  </si>
  <si>
    <t>476546435</t>
  </si>
  <si>
    <t>Joseph Ortiz, Comp Oper</t>
  </si>
  <si>
    <t>ortizj@nyassembly.gov</t>
  </si>
  <si>
    <t>212 618-1114</t>
  </si>
  <si>
    <t>Joseph Ortiz</t>
  </si>
  <si>
    <t>476546432</t>
  </si>
  <si>
    <t>Rochelle G Cohen, D O Liaison</t>
  </si>
  <si>
    <t>Formerly worked for Roxanne J. Persaud</t>
  </si>
  <si>
    <t>cohenr@nyassembly.gov</t>
  </si>
  <si>
    <t>718 252-2124</t>
  </si>
  <si>
    <t>Rochelle G Cohen</t>
  </si>
  <si>
    <t>Rochelle G</t>
  </si>
  <si>
    <t>476546428</t>
  </si>
  <si>
    <t>Philip T Johnson, Princ Program Manager</t>
  </si>
  <si>
    <t>johnsonp@nyassembly.gov</t>
  </si>
  <si>
    <t>Philip T Johnson</t>
  </si>
  <si>
    <t>476546426</t>
  </si>
  <si>
    <t>Kenneth R Norman, Systems Analyst</t>
  </si>
  <si>
    <t>normank@nyassembly.gov</t>
  </si>
  <si>
    <t>Kenneth R Norman</t>
  </si>
  <si>
    <t>Kenneth R</t>
  </si>
  <si>
    <t>Systems Analyst</t>
  </si>
  <si>
    <t>476546421</t>
  </si>
  <si>
    <t>Joshua E Adams, Legis Aide</t>
  </si>
  <si>
    <t>adamsj@nyassembly.gov</t>
  </si>
  <si>
    <t>Joshua E Adams</t>
  </si>
  <si>
    <t>476546416</t>
  </si>
  <si>
    <t>Nathaniel J Jenkins, Sr Analyst</t>
  </si>
  <si>
    <t>jenkinsn@nyassembly.gov</t>
  </si>
  <si>
    <t>Nathaniel J Jenkins</t>
  </si>
  <si>
    <t>Nathaniel J</t>
  </si>
  <si>
    <t>Jenkins</t>
  </si>
  <si>
    <t>476546413</t>
  </si>
  <si>
    <t>Janylyn C Merkur, Exec Asst</t>
  </si>
  <si>
    <t>merkurj@nyassembly.gov</t>
  </si>
  <si>
    <t>212 618-1139</t>
  </si>
  <si>
    <t>Janylyn C Merkur</t>
  </si>
  <si>
    <t>Janylyn C</t>
  </si>
  <si>
    <t>Merkur</t>
  </si>
  <si>
    <t>476546409</t>
  </si>
  <si>
    <t>Adam N Diamond, Commun Relations Dir</t>
  </si>
  <si>
    <t>Conservative</t>
  </si>
  <si>
    <t>diamonda@nyassembly.gov</t>
  </si>
  <si>
    <t>Adam N Diamond</t>
  </si>
  <si>
    <t>Adam N</t>
  </si>
  <si>
    <t>476546404</t>
  </si>
  <si>
    <t>Kathryn A Gorka, Sas Programmer</t>
  </si>
  <si>
    <t>gorkak@nyassembly.gov</t>
  </si>
  <si>
    <t>Kathryn A Gorka</t>
  </si>
  <si>
    <t>Kathryn A</t>
  </si>
  <si>
    <t>Gorka</t>
  </si>
  <si>
    <t>Sas Programmer</t>
  </si>
  <si>
    <t>476546401</t>
  </si>
  <si>
    <t>Debra P Jenkins, Princ Analyst</t>
  </si>
  <si>
    <t>jenkinsd@nyassembly.gov</t>
  </si>
  <si>
    <t>Debra P Jenkins</t>
  </si>
  <si>
    <t>Debra P</t>
  </si>
  <si>
    <t>476546400</t>
  </si>
  <si>
    <t>Carolyn A Wildman, Committee Clerk</t>
  </si>
  <si>
    <t>wildmanc@nyassembly.gov</t>
  </si>
  <si>
    <t>518 455-4477</t>
  </si>
  <si>
    <t>Carolyn A Wildman</t>
  </si>
  <si>
    <t>Wildman</t>
  </si>
  <si>
    <t>476546395</t>
  </si>
  <si>
    <t>John J Gorka, Systems Manager</t>
  </si>
  <si>
    <t>gorkaj@nyassembly.gov</t>
  </si>
  <si>
    <t>212 618-1116</t>
  </si>
  <si>
    <t>John J Gorka</t>
  </si>
  <si>
    <t>Systems Manager</t>
  </si>
  <si>
    <t>476546388</t>
  </si>
  <si>
    <t>Daniel F Farrell, Legis Director</t>
  </si>
  <si>
    <t>Steven McLaughlin, Assemblymember</t>
  </si>
  <si>
    <t>Steven F. Mclaughlin, Office of Assemblymember, Personal Staff Office, Assembly</t>
  </si>
  <si>
    <t>518 455-5777</t>
  </si>
  <si>
    <t>Daniel F Farrell</t>
  </si>
  <si>
    <t>Farrell</t>
  </si>
  <si>
    <t>476546386</t>
  </si>
  <si>
    <t>Kendall J Jacobsen, Princ Analyst</t>
  </si>
  <si>
    <t>Formerly worked for Brad Hoylman, Office of Senator, Senate Personal Staff Office</t>
  </si>
  <si>
    <t>jacobsenk@nyassembly.gov</t>
  </si>
  <si>
    <t>Kendall J Jacobsen</t>
  </si>
  <si>
    <t>Kendall J</t>
  </si>
  <si>
    <t>Jacobsen</t>
  </si>
  <si>
    <t>476546385</t>
  </si>
  <si>
    <t>Bakary B Janneh, Dp Sc To Sp Fr Pr/pcy</t>
  </si>
  <si>
    <t>518 455-3963</t>
  </si>
  <si>
    <t>Bakary B Janneh</t>
  </si>
  <si>
    <t>Bakary B</t>
  </si>
  <si>
    <t>Janneh</t>
  </si>
  <si>
    <t>Dp Sc To Sp Fr Pr/pcy</t>
  </si>
  <si>
    <t>476546383</t>
  </si>
  <si>
    <t>Kayleigh M Hughes, Accts Pay Specialist</t>
  </si>
  <si>
    <t>Kayleigh M Hughes</t>
  </si>
  <si>
    <t>Kayleigh M</t>
  </si>
  <si>
    <t>476546379</t>
  </si>
  <si>
    <t>Isaac Fefer, Sr Demographer</t>
  </si>
  <si>
    <t>feferi@nyassembly.gov</t>
  </si>
  <si>
    <t>212 618-1112</t>
  </si>
  <si>
    <t>Isaac Fefer</t>
  </si>
  <si>
    <t>Fefer</t>
  </si>
  <si>
    <t>Sr Demographer</t>
  </si>
  <si>
    <t>476546376</t>
  </si>
  <si>
    <t>Michele H Krege, Admin Assistant</t>
  </si>
  <si>
    <t>Andy Goodell, Assemblymember</t>
  </si>
  <si>
    <t>Andy Goodell, Office of Assemblymember, Personal Staff Office, Assembly</t>
  </si>
  <si>
    <t>kregem@nyassembly.gov</t>
  </si>
  <si>
    <t>518 455-4511</t>
  </si>
  <si>
    <t>Michele H Krege</t>
  </si>
  <si>
    <t>Michele H</t>
  </si>
  <si>
    <t>Krege</t>
  </si>
  <si>
    <t>476546374</t>
  </si>
  <si>
    <t>Colleen E Honan, Committee Asst</t>
  </si>
  <si>
    <t>Colleen E Honan</t>
  </si>
  <si>
    <t>Colleen E</t>
  </si>
  <si>
    <t>Honan</t>
  </si>
  <si>
    <t>476546372</t>
  </si>
  <si>
    <t>Rachel T Fuentes, Chief Of Staff</t>
  </si>
  <si>
    <t>fuentesr@nyassembly.gov</t>
  </si>
  <si>
    <t>Rachel T Fuentes</t>
  </si>
  <si>
    <t>Rachel T</t>
  </si>
  <si>
    <t>476546365</t>
  </si>
  <si>
    <t>Gwendolyn L Hayles, Accts Pay Specialist</t>
  </si>
  <si>
    <t>haylesg@nyassembly.gov</t>
  </si>
  <si>
    <t>518 455-3027</t>
  </si>
  <si>
    <t>Gwendolyn L Hayles</t>
  </si>
  <si>
    <t>Hayles</t>
  </si>
  <si>
    <t>476546363</t>
  </si>
  <si>
    <t>David A Young, Dep Dir Minority</t>
  </si>
  <si>
    <t>youngd@nyassembly.gov</t>
  </si>
  <si>
    <t>518 455-5161</t>
  </si>
  <si>
    <t>David A Young</t>
  </si>
  <si>
    <t>Dep Dir Minority</t>
  </si>
  <si>
    <t>476546362</t>
  </si>
  <si>
    <t>Peter S Hoffman, Sr Analyst</t>
  </si>
  <si>
    <t>hoffmanp@nyassembly.gov</t>
  </si>
  <si>
    <t>Peter S Hoffman</t>
  </si>
  <si>
    <t>Peter S</t>
  </si>
  <si>
    <t>476546359</t>
  </si>
  <si>
    <t>Christine H Slocum, Chief Of Staff</t>
  </si>
  <si>
    <t>slocumc@nyassembly.gov</t>
  </si>
  <si>
    <t>315 428-9651</t>
  </si>
  <si>
    <t>Christine H Slocum</t>
  </si>
  <si>
    <t>Christine H</t>
  </si>
  <si>
    <t>Slocum</t>
  </si>
  <si>
    <t>476546352</t>
  </si>
  <si>
    <t>Marea N Wright, Sr Word Process</t>
  </si>
  <si>
    <t>wrightm@nyassembly.gov</t>
  </si>
  <si>
    <t>518 455-4049</t>
  </si>
  <si>
    <t>Marea N Wright</t>
  </si>
  <si>
    <t>Marea N</t>
  </si>
  <si>
    <t>Wright</t>
  </si>
  <si>
    <t>Sr Word Process</t>
  </si>
  <si>
    <t>476546350</t>
  </si>
  <si>
    <t>Meagan E Girgenti, Accts Payable Auditor</t>
  </si>
  <si>
    <t>girgentim@nyassembly.gov</t>
  </si>
  <si>
    <t>518 455-4077</t>
  </si>
  <si>
    <t>Meagan E Girgenti</t>
  </si>
  <si>
    <t>Meagan E</t>
  </si>
  <si>
    <t>Girgenti</t>
  </si>
  <si>
    <t>476546347</t>
  </si>
  <si>
    <t>Kimberly T Hill, Dir Tf People W Disab</t>
  </si>
  <si>
    <t>hillk@nyassembly.gov</t>
  </si>
  <si>
    <t>518 455-4592</t>
  </si>
  <si>
    <t>Kimberly T Hill</t>
  </si>
  <si>
    <t>Kimberly T</t>
  </si>
  <si>
    <t>Dir Tf People W Disab</t>
  </si>
  <si>
    <t>476546344</t>
  </si>
  <si>
    <t>Sandra L Palma, Admin Assistant</t>
  </si>
  <si>
    <t>palmas@nyassembly.gov</t>
  </si>
  <si>
    <t>518 455-4826</t>
  </si>
  <si>
    <t>Sandra L Palma</t>
  </si>
  <si>
    <t>Palma</t>
  </si>
  <si>
    <t>476546343</t>
  </si>
  <si>
    <t>Jessica D Hill, Dep Personnel</t>
  </si>
  <si>
    <t>hillj@nyassembly.gov</t>
  </si>
  <si>
    <t>518 455-4456</t>
  </si>
  <si>
    <t>Jessica D Hill</t>
  </si>
  <si>
    <t>Jessica D</t>
  </si>
  <si>
    <t>Dep Personnel</t>
  </si>
  <si>
    <t>476546337</t>
  </si>
  <si>
    <t>Darleen V Taylor, Admin Assistant</t>
  </si>
  <si>
    <t>taylord@nyassembly.gov</t>
  </si>
  <si>
    <t>518 455-5241</t>
  </si>
  <si>
    <t>Darleen V Taylor</t>
  </si>
  <si>
    <t>Darleen V</t>
  </si>
  <si>
    <t>476546335</t>
  </si>
  <si>
    <t>Ricky J Cook, Financial Accountant</t>
  </si>
  <si>
    <t>cookr@nyassembly.gov</t>
  </si>
  <si>
    <t>518 455-4421</t>
  </si>
  <si>
    <t>Ricky J Cook</t>
  </si>
  <si>
    <t>Ricky J</t>
  </si>
  <si>
    <t>Financial Accountant</t>
  </si>
  <si>
    <t>476546334</t>
  </si>
  <si>
    <t>Deborah J Howard, Community Liaison</t>
  </si>
  <si>
    <t>Christopher Friend, Assemblymember</t>
  </si>
  <si>
    <t>Christopher Friend, Office of Assemblymember, Personal Staff Office, Assembly</t>
  </si>
  <si>
    <t>howardd@nyassembly.gov</t>
  </si>
  <si>
    <t>607 687-8470 232</t>
  </si>
  <si>
    <t>Deborah J Howard</t>
  </si>
  <si>
    <t>Deborah J</t>
  </si>
  <si>
    <t>476546325</t>
  </si>
  <si>
    <t>Alexander L Isham, Intern</t>
  </si>
  <si>
    <t>Alexander L Isham</t>
  </si>
  <si>
    <t>Alexander L</t>
  </si>
  <si>
    <t>Isham</t>
  </si>
  <si>
    <t>476546322</t>
  </si>
  <si>
    <t>Aubree D Heydrick, Analyst</t>
  </si>
  <si>
    <t>heydricka@nyassembly.gov</t>
  </si>
  <si>
    <t>Aubree D Heydrick</t>
  </si>
  <si>
    <t>Aubree D</t>
  </si>
  <si>
    <t>Heydrick</t>
  </si>
  <si>
    <t>476546320</t>
  </si>
  <si>
    <t>Chrysanthe T Cholakis, Financial Analyst</t>
  </si>
  <si>
    <t>cholakisc@nyassembly.gov</t>
  </si>
  <si>
    <t>518 455-4058</t>
  </si>
  <si>
    <t>Chrysanthe T Cholakis</t>
  </si>
  <si>
    <t>Chrysanthe T</t>
  </si>
  <si>
    <t>Cholakis</t>
  </si>
  <si>
    <t>476546319</t>
  </si>
  <si>
    <t>John R Ferguson, Constituent Liaison</t>
  </si>
  <si>
    <t>William B. Magnarelli, Office of Assemblymember, Personal Staff Office, Assembly</t>
  </si>
  <si>
    <t>John R Ferguson</t>
  </si>
  <si>
    <t>476546317</t>
  </si>
  <si>
    <t>Michael M Brisky, D O Director</t>
  </si>
  <si>
    <t>Joseph M. Giglio, Office of Assemblymember, Personal Staff Office, Assembly</t>
  </si>
  <si>
    <t>716 373-7103</t>
  </si>
  <si>
    <t>Michael M Brisky</t>
  </si>
  <si>
    <t>Michael M</t>
  </si>
  <si>
    <t>Brisky</t>
  </si>
  <si>
    <t>476546315</t>
  </si>
  <si>
    <t>Helen N Marro, Exec Asst</t>
  </si>
  <si>
    <t>518 455-4851</t>
  </si>
  <si>
    <t>Helen N Marro</t>
  </si>
  <si>
    <t>Helen N</t>
  </si>
  <si>
    <t>Marro</t>
  </si>
  <si>
    <t>476546310</t>
  </si>
  <si>
    <t>Michael R Hernandez, Asst Secy-Prog/Policy</t>
  </si>
  <si>
    <t>hernandezm@nyassembly.gov</t>
  </si>
  <si>
    <t>Michael R Hernandez</t>
  </si>
  <si>
    <t>476546309</t>
  </si>
  <si>
    <t>Paige E Hughes, Legis Aide</t>
  </si>
  <si>
    <t>hughesp@nyassembly.gov</t>
  </si>
  <si>
    <t>Paige E Hughes</t>
  </si>
  <si>
    <t>Paige E</t>
  </si>
  <si>
    <t>476546307</t>
  </si>
  <si>
    <t>Ashley D Ceasar, Accts Pay Input Spec</t>
  </si>
  <si>
    <t>ceasara@nyassembly.gov</t>
  </si>
  <si>
    <t>Ashley D Ceasar</t>
  </si>
  <si>
    <t>Ashley D</t>
  </si>
  <si>
    <t>Ceasar</t>
  </si>
  <si>
    <t>Accts Pay Input Spec</t>
  </si>
  <si>
    <t>476546306</t>
  </si>
  <si>
    <t>Anna L Pycior, Chief Of Staff</t>
  </si>
  <si>
    <t>Brian P. Kavanagh, Office of Assemblymember, Personal Staff Office, Assembly</t>
  </si>
  <si>
    <t>212 979-9696</t>
  </si>
  <si>
    <t>Anna L Pycior</t>
  </si>
  <si>
    <t>Anna L</t>
  </si>
  <si>
    <t>Pycior</t>
  </si>
  <si>
    <t>476546304</t>
  </si>
  <si>
    <t>Mary L Heffernan, Exec Secy</t>
  </si>
  <si>
    <t>heffernanm@nyassembly.gov</t>
  </si>
  <si>
    <t>Mary L Heffernan</t>
  </si>
  <si>
    <t>Heffernan</t>
  </si>
  <si>
    <t>476546298</t>
  </si>
  <si>
    <t>Kimberly A Simcoe, Legis Director</t>
  </si>
  <si>
    <t>Carmen Arroyo, Assemblymember</t>
  </si>
  <si>
    <t>Carmen E. Arroyo, Office of Assemblymember, Personal Staff Office, Assembly</t>
  </si>
  <si>
    <t>518 455-5402</t>
  </si>
  <si>
    <t>Kimberly A Simcoe</t>
  </si>
  <si>
    <t>Simcoe</t>
  </si>
  <si>
    <t>476546297</t>
  </si>
  <si>
    <t>Katherine A Jedrlinic, Research Analyst</t>
  </si>
  <si>
    <t>Katherine A Jedrlinic</t>
  </si>
  <si>
    <t>Jedrlinic</t>
  </si>
  <si>
    <t>476546295</t>
  </si>
  <si>
    <t>Christine Huang, Intern</t>
  </si>
  <si>
    <t>Christine Huang</t>
  </si>
  <si>
    <t>Christine</t>
  </si>
  <si>
    <t>Huang</t>
  </si>
  <si>
    <t>476546291</t>
  </si>
  <si>
    <t>Carlos A Ortiz, Community Liaison</t>
  </si>
  <si>
    <t>Carlos A Ortiz</t>
  </si>
  <si>
    <t>Carlos A</t>
  </si>
  <si>
    <t>476546289</t>
  </si>
  <si>
    <t>Logan C Hardy, Analyst</t>
  </si>
  <si>
    <t>hardyl@nyassembly.gov</t>
  </si>
  <si>
    <t>Logan C Hardy</t>
  </si>
  <si>
    <t>Logan C</t>
  </si>
  <si>
    <t>Hardy</t>
  </si>
  <si>
    <t>476546285</t>
  </si>
  <si>
    <t>Edwin G Cadiz, Constituent Liaison</t>
  </si>
  <si>
    <t>cadize@nyassembly.gov</t>
  </si>
  <si>
    <t>Edwin G Cadiz</t>
  </si>
  <si>
    <t>Edwin G</t>
  </si>
  <si>
    <t>Cadiz</t>
  </si>
  <si>
    <t>476546282</t>
  </si>
  <si>
    <t>Jinhua Hu, Intern</t>
  </si>
  <si>
    <t>Jinhua Hu</t>
  </si>
  <si>
    <t>Jinhua</t>
  </si>
  <si>
    <t>Hu</t>
  </si>
  <si>
    <t>476546280</t>
  </si>
  <si>
    <t>William K Harrington, Comp Programmer Anal</t>
  </si>
  <si>
    <t>harringtonw@nyassembly.gov</t>
  </si>
  <si>
    <t>518 455-4289</t>
  </si>
  <si>
    <t>William K Harrington</t>
  </si>
  <si>
    <t>William K</t>
  </si>
  <si>
    <t>476546273</t>
  </si>
  <si>
    <t>Dianna M Goodwin, Assoc Counsel</t>
  </si>
  <si>
    <t>goodwind@nyassembly.gov</t>
  </si>
  <si>
    <t>Dianna M Goodwin</t>
  </si>
  <si>
    <t>Dianna M</t>
  </si>
  <si>
    <t>Goodwin</t>
  </si>
  <si>
    <t>476546271</t>
  </si>
  <si>
    <t>Taylor M Hotaling, Intern</t>
  </si>
  <si>
    <t>Taylor M Hotaling</t>
  </si>
  <si>
    <t>476546268</t>
  </si>
  <si>
    <t>Patrick A Golden, Princ Analyst</t>
  </si>
  <si>
    <t>goldenp@nyassembly.gov</t>
  </si>
  <si>
    <t>Patrick A Golden</t>
  </si>
  <si>
    <t>Patrick A</t>
  </si>
  <si>
    <t>476546259</t>
  </si>
  <si>
    <t>Eugene L Guidetti, Comp Oper</t>
  </si>
  <si>
    <t>guidettie@nyassembly.gov</t>
  </si>
  <si>
    <t>Eugene L Guidetti</t>
  </si>
  <si>
    <t>Eugene L</t>
  </si>
  <si>
    <t>476546258</t>
  </si>
  <si>
    <t>Chad G Woodley, Legis Asst</t>
  </si>
  <si>
    <t>woodleyc@nyassembly.gov</t>
  </si>
  <si>
    <t>212 234-1430</t>
  </si>
  <si>
    <t>Chad G Woodley</t>
  </si>
  <si>
    <t>Chad G</t>
  </si>
  <si>
    <t>Woodley</t>
  </si>
  <si>
    <t>476546255</t>
  </si>
  <si>
    <t>Benjamin J Hinks, Intern</t>
  </si>
  <si>
    <t>Benjamin J Hinks</t>
  </si>
  <si>
    <t>Hinks</t>
  </si>
  <si>
    <t>476546253</t>
  </si>
  <si>
    <t>Ashley L D'agostino, Graphic Artist</t>
  </si>
  <si>
    <t>Ashley L D'agostino</t>
  </si>
  <si>
    <t>D'agostino</t>
  </si>
  <si>
    <t>476546252</t>
  </si>
  <si>
    <t>Nicholas J Gritmon, Systems Programmer</t>
  </si>
  <si>
    <t>gritmonn@nyassembly.gov</t>
  </si>
  <si>
    <t>Nicholas J Gritmon</t>
  </si>
  <si>
    <t>Gritmon</t>
  </si>
  <si>
    <t>476546247</t>
  </si>
  <si>
    <t>Casey L Wiggand, Leg Budget Anal Min</t>
  </si>
  <si>
    <t>Casey L Wiggand</t>
  </si>
  <si>
    <t>Casey L</t>
  </si>
  <si>
    <t>Wiggand</t>
  </si>
  <si>
    <t>476546246</t>
  </si>
  <si>
    <t>Robert J Voorheis, D O Director</t>
  </si>
  <si>
    <t>voorheisr@nyassembly.gov</t>
  </si>
  <si>
    <t>Robert J Voorheis</t>
  </si>
  <si>
    <t>Voorheis</t>
  </si>
  <si>
    <t>476546242</t>
  </si>
  <si>
    <t>Molly E Chase, Media Spec</t>
  </si>
  <si>
    <t>Molly E Chase</t>
  </si>
  <si>
    <t>Chase</t>
  </si>
  <si>
    <t>476546238</t>
  </si>
  <si>
    <t>Christine A Brooks, Admin Assistant</t>
  </si>
  <si>
    <t>brooksc@nyassembly.gov</t>
  </si>
  <si>
    <t>607 562-3602</t>
  </si>
  <si>
    <t>Christine A Brooks</t>
  </si>
  <si>
    <t>476546235</t>
  </si>
  <si>
    <t>Regina E Grego, Mgr Oa Trng &amp; Sup</t>
  </si>
  <si>
    <t>518 455-4504</t>
  </si>
  <si>
    <t>Regina E Grego</t>
  </si>
  <si>
    <t>Regina E</t>
  </si>
  <si>
    <t>Grego</t>
  </si>
  <si>
    <t>Mgr Oa Trng &amp; Sup</t>
  </si>
  <si>
    <t>476546233</t>
  </si>
  <si>
    <t>Marcello H Figueroa, Community Liaison</t>
  </si>
  <si>
    <t>Marcello's family is from El Salvador and he is very much connected to Yonkers. He is very engaged in immigrant rights work and also met with us on policing issues. He is very committed to having the Assemblywoman engaged with local community groups and "in the know" of issues that affect her constituency.</t>
  </si>
  <si>
    <t>figueroam@nyassembly.gov</t>
  </si>
  <si>
    <t>Marcello H Figueroa</t>
  </si>
  <si>
    <t>Marcello H</t>
  </si>
  <si>
    <t>476546229</t>
  </si>
  <si>
    <t>Gladys Vandyke, Receptionist</t>
  </si>
  <si>
    <t>vandykeg@nyassembly.gov</t>
  </si>
  <si>
    <t>Gladys Vandyke</t>
  </si>
  <si>
    <t>Gladys</t>
  </si>
  <si>
    <t>Vandyke</t>
  </si>
  <si>
    <t>476546228</t>
  </si>
  <si>
    <t>Timothy A Britt, Dir Electronic Commun</t>
  </si>
  <si>
    <t>Timothy A Britt</t>
  </si>
  <si>
    <t>Britt</t>
  </si>
  <si>
    <t>Dir Electronic Commun</t>
  </si>
  <si>
    <t>476546225</t>
  </si>
  <si>
    <t>Tracy A Magee, Special Asst</t>
  </si>
  <si>
    <t>mageet@nyassembly.gov</t>
  </si>
  <si>
    <t>518 943-1371</t>
  </si>
  <si>
    <t>Tracy A Magee</t>
  </si>
  <si>
    <t>Magee</t>
  </si>
  <si>
    <t>476546222</t>
  </si>
  <si>
    <t>John P Granich, Shift Supervisor</t>
  </si>
  <si>
    <t>granichj@nyassembly.gov</t>
  </si>
  <si>
    <t>John P Granich</t>
  </si>
  <si>
    <t>Granich</t>
  </si>
  <si>
    <t>476546220</t>
  </si>
  <si>
    <t>Rona C Taylor, Chief Of Staff</t>
  </si>
  <si>
    <t>taylorr@nyassembly.gov</t>
  </si>
  <si>
    <t>Rona C Taylor</t>
  </si>
  <si>
    <t>Rona C</t>
  </si>
  <si>
    <t>476546219</t>
  </si>
  <si>
    <t>Paula J Taylor, Secretary-min</t>
  </si>
  <si>
    <t>Paula J Taylor</t>
  </si>
  <si>
    <t>Paula J</t>
  </si>
  <si>
    <t>Secretary-min</t>
  </si>
  <si>
    <t>476546217</t>
  </si>
  <si>
    <t>Justin J Bartlett, Dep Dir Regional Svcs</t>
  </si>
  <si>
    <t>bartlettj@nyassembly.gov</t>
  </si>
  <si>
    <t>Justin J Bartlett</t>
  </si>
  <si>
    <t>Bartlett</t>
  </si>
  <si>
    <t>Dep Dir Regional Svcs</t>
  </si>
  <si>
    <t>476546216</t>
  </si>
  <si>
    <t>Kristen L Geoghegan, Proj Mgr</t>
  </si>
  <si>
    <t>geoghegank@nyassembly.gov</t>
  </si>
  <si>
    <t>518 455-3657</t>
  </si>
  <si>
    <t>Kristen L Geoghegan</t>
  </si>
  <si>
    <t>Kristen L</t>
  </si>
  <si>
    <t>Geoghegan</t>
  </si>
  <si>
    <t>476546213</t>
  </si>
  <si>
    <t>Tatiana B Boba, Special Asst</t>
  </si>
  <si>
    <t>bobat@nyassembly.gov</t>
  </si>
  <si>
    <t>518 295-7250</t>
  </si>
  <si>
    <t>Tatiana B Boba</t>
  </si>
  <si>
    <t>Tatiana B</t>
  </si>
  <si>
    <t>Boba</t>
  </si>
  <si>
    <t>476546211</t>
  </si>
  <si>
    <t>Scott R Andi, Info Research-Retriev</t>
  </si>
  <si>
    <t>andis@nyassembly.gov</t>
  </si>
  <si>
    <t>518 455-4990</t>
  </si>
  <si>
    <t>Scott R Andi</t>
  </si>
  <si>
    <t>Info Research-Retriev</t>
  </si>
  <si>
    <t>476546206</t>
  </si>
  <si>
    <t>Alfred Taylor, Staff Dir</t>
  </si>
  <si>
    <t>taylora@nyassembly.gov</t>
  </si>
  <si>
    <t>Alfred Taylor</t>
  </si>
  <si>
    <t>Alfred</t>
  </si>
  <si>
    <t>476546205</t>
  </si>
  <si>
    <t>Sperry J Navone, Chief Of Staff</t>
  </si>
  <si>
    <t>Philip Palmesano, Assemblymember</t>
  </si>
  <si>
    <t>Philip Palmesano, Office of Assemblymember, Personal Staff Office, Assembly</t>
  </si>
  <si>
    <t>navones@nyassembly.gov</t>
  </si>
  <si>
    <t>607 776-9691</t>
  </si>
  <si>
    <t>Sperry J Navone</t>
  </si>
  <si>
    <t>Sperry J</t>
  </si>
  <si>
    <t>Navone</t>
  </si>
  <si>
    <t>476546199</t>
  </si>
  <si>
    <t>Barbara H Struss, Legis Budget Analyst</t>
  </si>
  <si>
    <t>518 455-4026</t>
  </si>
  <si>
    <t>Barbara H Struss</t>
  </si>
  <si>
    <t>Struss</t>
  </si>
  <si>
    <t>476546188</t>
  </si>
  <si>
    <t>Morgan E Weinberg, Dir Comm &amp; Info Svces</t>
  </si>
  <si>
    <t>weinbergm@nyassembly.gov</t>
  </si>
  <si>
    <t>518 455-5767</t>
  </si>
  <si>
    <t>Morgan E Weinberg</t>
  </si>
  <si>
    <t>Morgan E</t>
  </si>
  <si>
    <t>Weinberg</t>
  </si>
  <si>
    <t>Dir Comm &amp; Info Svces</t>
  </si>
  <si>
    <t>476546181</t>
  </si>
  <si>
    <t>Sandra G Stewart, Sr Economist</t>
  </si>
  <si>
    <t>stewarts@nyassembly.gov</t>
  </si>
  <si>
    <t>518 455-4006</t>
  </si>
  <si>
    <t>Sandra G Stewart</t>
  </si>
  <si>
    <t>Sandra G</t>
  </si>
  <si>
    <t>Sr Economist</t>
  </si>
  <si>
    <t>476546176</t>
  </si>
  <si>
    <t>Sean J Stephens, Legis Budget Analyst</t>
  </si>
  <si>
    <t>stephenss@nyassembly.gov</t>
  </si>
  <si>
    <t>Sean J Stephens</t>
  </si>
  <si>
    <t>Sean J</t>
  </si>
  <si>
    <t>Stephens</t>
  </si>
  <si>
    <t>476546163</t>
  </si>
  <si>
    <t>Matthew G Steigman, Dep Dir Bud Studies</t>
  </si>
  <si>
    <t>steigmanm@nyassembly.gov</t>
  </si>
  <si>
    <t>Matthew G Steigman</t>
  </si>
  <si>
    <t>Matthew G</t>
  </si>
  <si>
    <t>Steigman</t>
  </si>
  <si>
    <t>Dep Dir Bud Studies</t>
  </si>
  <si>
    <t>476546150</t>
  </si>
  <si>
    <t>Eric M Radezky, D O Director</t>
  </si>
  <si>
    <t>radezkye@nyassembly.gov</t>
  </si>
  <si>
    <t>718 383-7474</t>
  </si>
  <si>
    <t>Eric M Radezky</t>
  </si>
  <si>
    <t>Radezky</t>
  </si>
  <si>
    <t>476546138</t>
  </si>
  <si>
    <t>Heather R Sousa, Admin Assistant</t>
  </si>
  <si>
    <t>Heather R Sousa</t>
  </si>
  <si>
    <t>Sousa</t>
  </si>
  <si>
    <t>476546129</t>
  </si>
  <si>
    <t>Catherine E Peake, Staff Dir</t>
  </si>
  <si>
    <t>peakec@nyassembly.gov</t>
  </si>
  <si>
    <t>Catherine E Peake</t>
  </si>
  <si>
    <t>Catherine E</t>
  </si>
  <si>
    <t>Peake</t>
  </si>
  <si>
    <t>476546123</t>
  </si>
  <si>
    <t>David J Aglialoro, D O Director</t>
  </si>
  <si>
    <t>aglialorod@nyassembly.gov</t>
  </si>
  <si>
    <t>David J Aglialoro</t>
  </si>
  <si>
    <t>Aglialoro</t>
  </si>
  <si>
    <t>476546121</t>
  </si>
  <si>
    <t>Erin L Smith, Dep Dir Bud Studies</t>
  </si>
  <si>
    <t>smithe@nyassembly.gov</t>
  </si>
  <si>
    <t>Erin L Smith</t>
  </si>
  <si>
    <t>Erin L</t>
  </si>
  <si>
    <t>476546118</t>
  </si>
  <si>
    <t>Andrew J Hendrickson, Legis Director</t>
  </si>
  <si>
    <t>hendricksona@nyassembly.gov</t>
  </si>
  <si>
    <t>Andrew J Hendrickson</t>
  </si>
  <si>
    <t>Hendrickson</t>
  </si>
  <si>
    <t>476546114</t>
  </si>
  <si>
    <t>Kathleen M Lyons, Legis Asst</t>
  </si>
  <si>
    <t>lyonsk@nyassembly.gov</t>
  </si>
  <si>
    <t>Kathleen M Lyons</t>
  </si>
  <si>
    <t>Lyons</t>
  </si>
  <si>
    <t>476546113</t>
  </si>
  <si>
    <t>Meghan C Tadio, Chief Of Staff</t>
  </si>
  <si>
    <t>tadiom@nyassembly.gov</t>
  </si>
  <si>
    <t>718 458-5367</t>
  </si>
  <si>
    <t>Meghan C Tadio</t>
  </si>
  <si>
    <t>Meghan C</t>
  </si>
  <si>
    <t>Tadio</t>
  </si>
  <si>
    <t>476546108</t>
  </si>
  <si>
    <t>Neyda I Martinez-Franco, Special Asst</t>
  </si>
  <si>
    <t>Carmen Arroyo, Office of Assemblymember, Personal Staff Office, Assembly</t>
  </si>
  <si>
    <t>martinezfrancon@nyassembly.gov</t>
  </si>
  <si>
    <t>718 292-2901</t>
  </si>
  <si>
    <t>Neyda I Martinez-Franco</t>
  </si>
  <si>
    <t>Neyda I</t>
  </si>
  <si>
    <t>Martinez-Franco</t>
  </si>
  <si>
    <t>476546105</t>
  </si>
  <si>
    <t>Mary K Seery, Legis Aide</t>
  </si>
  <si>
    <t>seerym@nyassembly.gov</t>
  </si>
  <si>
    <t>718 788-7221</t>
  </si>
  <si>
    <t>Mary K Seery</t>
  </si>
  <si>
    <t>Mary K</t>
  </si>
  <si>
    <t>Seery</t>
  </si>
  <si>
    <t>476546103</t>
  </si>
  <si>
    <t>Sandra M Braley, Accts Payable Auditor</t>
  </si>
  <si>
    <t>518 455-4369</t>
  </si>
  <si>
    <t>Sandra M Braley</t>
  </si>
  <si>
    <t>Sandra M</t>
  </si>
  <si>
    <t>Braley</t>
  </si>
  <si>
    <t>476546101</t>
  </si>
  <si>
    <t>Yaneth Santos, Community Liaison</t>
  </si>
  <si>
    <t>Francisco P. Moya, Office of Assemblymember, Personal Staff Office, Assembly</t>
  </si>
  <si>
    <t>Yaneth Santos</t>
  </si>
  <si>
    <t>Yaneth</t>
  </si>
  <si>
    <t>476546091</t>
  </si>
  <si>
    <t>Kimberly A Bonomo, Payroll Manager</t>
  </si>
  <si>
    <t>bonomok@nyassembly.gov</t>
  </si>
  <si>
    <t>518 455-4003</t>
  </si>
  <si>
    <t>Kimberly A Bonomo</t>
  </si>
  <si>
    <t>Bonomo</t>
  </si>
  <si>
    <t>476546085</t>
  </si>
  <si>
    <t>Eric J Green, Community Liaison</t>
  </si>
  <si>
    <t>greene@nyassembly.gov</t>
  </si>
  <si>
    <t>Eric J Green</t>
  </si>
  <si>
    <t>476546083</t>
  </si>
  <si>
    <t>Oshrie M Zak, Counsel</t>
  </si>
  <si>
    <t>zako@nyassembly.gov</t>
  </si>
  <si>
    <t>Oshrie M Zak</t>
  </si>
  <si>
    <t>Oshrie M</t>
  </si>
  <si>
    <t>Zak</t>
  </si>
  <si>
    <t>476546075</t>
  </si>
  <si>
    <t>F. Charles Antonucci, Sr Payroll Processor</t>
  </si>
  <si>
    <t>antonuccif@nyassembly.gov</t>
  </si>
  <si>
    <t>518 455-4083</t>
  </si>
  <si>
    <t>F. Charles Antonucci</t>
  </si>
  <si>
    <t>F. Charles</t>
  </si>
  <si>
    <t>Antonucci</t>
  </si>
  <si>
    <t>476546072</t>
  </si>
  <si>
    <t>Arnold Brown, Special Asst</t>
  </si>
  <si>
    <t>browna@nyassembly.gov</t>
  </si>
  <si>
    <t>Arnold Brown</t>
  </si>
  <si>
    <t>476546070</t>
  </si>
  <si>
    <t>Tinika L Gause, Exec Asst</t>
  </si>
  <si>
    <t>gauset@nyassembly.gov</t>
  </si>
  <si>
    <t>Tinika L Gause</t>
  </si>
  <si>
    <t>Tinika L</t>
  </si>
  <si>
    <t>Gause</t>
  </si>
  <si>
    <t>476546068</t>
  </si>
  <si>
    <t>Matthew O Garretson, Sr Systms Programmer</t>
  </si>
  <si>
    <t>garretsonm@nyassembly.gov</t>
  </si>
  <si>
    <t>518 455-3975</t>
  </si>
  <si>
    <t>Matthew O Garretson</t>
  </si>
  <si>
    <t>Matthew O</t>
  </si>
  <si>
    <t>Garretson</t>
  </si>
  <si>
    <t>476546061</t>
  </si>
  <si>
    <t>Anabel L Perez Jimenez, Exec Administrator</t>
  </si>
  <si>
    <t>Luis R. Sepulveda, Office of Assemblymember, Personal Staff Office, Assembly</t>
  </si>
  <si>
    <t>Anabel L Perez Jimenez</t>
  </si>
  <si>
    <t>Anabel L</t>
  </si>
  <si>
    <t>Perez Jimenez</t>
  </si>
  <si>
    <t>476546059</t>
  </si>
  <si>
    <t>Lorraine G Almindo, Accts Payable Manager</t>
  </si>
  <si>
    <t>almindol@nyassembly.gov</t>
  </si>
  <si>
    <t>518 455-4002</t>
  </si>
  <si>
    <t>Lorraine G Almindo</t>
  </si>
  <si>
    <t>Lorraine G</t>
  </si>
  <si>
    <t>Almindo</t>
  </si>
  <si>
    <t>Accts Payable Manager</t>
  </si>
  <si>
    <t>476546055</t>
  </si>
  <si>
    <t>Sarah C Galuski, Comp Oper</t>
  </si>
  <si>
    <t>Sarah C Galuski</t>
  </si>
  <si>
    <t>Sarah C</t>
  </si>
  <si>
    <t>Galuski</t>
  </si>
  <si>
    <t>476546047</t>
  </si>
  <si>
    <t>Joshua W Crespo, Office Manager</t>
  </si>
  <si>
    <t>Joshua W Crespo</t>
  </si>
  <si>
    <t>Joshua W</t>
  </si>
  <si>
    <t>Crespo</t>
  </si>
  <si>
    <t>476546046</t>
  </si>
  <si>
    <t>Gail L Agata, Princ Financi Analyst</t>
  </si>
  <si>
    <t>agatag@nyassembly.gov</t>
  </si>
  <si>
    <t>518 455-5896</t>
  </si>
  <si>
    <t>Gail L Agata</t>
  </si>
  <si>
    <t>Gail L</t>
  </si>
  <si>
    <t>Agata</t>
  </si>
  <si>
    <t>Princ Financi Analyst</t>
  </si>
  <si>
    <t>476546044</t>
  </si>
  <si>
    <t>Timothy C Franda, Comp Programmer Anal</t>
  </si>
  <si>
    <t>frandat@nyassembly.gov</t>
  </si>
  <si>
    <t>Timothy C Franda</t>
  </si>
  <si>
    <t>Timothy C</t>
  </si>
  <si>
    <t>Franda</t>
  </si>
  <si>
    <t>476546033</t>
  </si>
  <si>
    <t>Sandra Young, Telephone Operator</t>
  </si>
  <si>
    <t>youngs@nyassembly.gov</t>
  </si>
  <si>
    <t>518 455-4100</t>
  </si>
  <si>
    <t>Sandra Young</t>
  </si>
  <si>
    <t>Sandra</t>
  </si>
  <si>
    <t>476546029</t>
  </si>
  <si>
    <t>Jessica L Edmonds, Sr Computer Prog Ana</t>
  </si>
  <si>
    <t>edmondsj@nyassembly.gov</t>
  </si>
  <si>
    <t>518 455-5458</t>
  </si>
  <si>
    <t>Jessica L Edmonds</t>
  </si>
  <si>
    <t>Edmonds</t>
  </si>
  <si>
    <t>476546023</t>
  </si>
  <si>
    <t>Michael K Dunn, Super Chamber Ops</t>
  </si>
  <si>
    <t>518 455-3799</t>
  </si>
  <si>
    <t>Michael K Dunn</t>
  </si>
  <si>
    <t>Dunn</t>
  </si>
  <si>
    <t>Super Chamber Ops</t>
  </si>
  <si>
    <t>476546014</t>
  </si>
  <si>
    <t>Sean M Delehanty, Chief Of Staff</t>
  </si>
  <si>
    <t>delehantys@nyassembly.gov</t>
  </si>
  <si>
    <t>Sean M Delehanty</t>
  </si>
  <si>
    <t>Sean M</t>
  </si>
  <si>
    <t>Delehanty</t>
  </si>
  <si>
    <t>476546001</t>
  </si>
  <si>
    <t>Lindsay D Eggleston, Admin Assistant</t>
  </si>
  <si>
    <t>egglestonl@nyassembly.gov</t>
  </si>
  <si>
    <t>Lindsay D Eggleston</t>
  </si>
  <si>
    <t>Lindsay D</t>
  </si>
  <si>
    <t>Eggleston</t>
  </si>
  <si>
    <t>476545993</t>
  </si>
  <si>
    <t>Michael E Kane, Dir Comm &amp; Info Svces</t>
  </si>
  <si>
    <t>Michael E Kane</t>
  </si>
  <si>
    <t>476545983</t>
  </si>
  <si>
    <t>Brenna C Igoe, Office Administrator</t>
  </si>
  <si>
    <t>igoeb@nyassembly.gov</t>
  </si>
  <si>
    <t>Brenna C Igoe</t>
  </si>
  <si>
    <t>Brenna C</t>
  </si>
  <si>
    <t>Igoe</t>
  </si>
  <si>
    <t>476545971</t>
  </si>
  <si>
    <t>Karen I Newton, D O Manager</t>
  </si>
  <si>
    <t>newtonk@nyassembly.gov</t>
  </si>
  <si>
    <t>315 736-3879</t>
  </si>
  <si>
    <t>Karen I Newton</t>
  </si>
  <si>
    <t>Karen I</t>
  </si>
  <si>
    <t>Newton</t>
  </si>
  <si>
    <t>476545968</t>
  </si>
  <si>
    <t>Andrew C Hayles, Messenger</t>
  </si>
  <si>
    <t>haylesa@nyassembly.gov</t>
  </si>
  <si>
    <t>Andrew C Hayles</t>
  </si>
  <si>
    <t>476545962</t>
  </si>
  <si>
    <t>Douglas H Defriest, Messenger</t>
  </si>
  <si>
    <t>defriestd@nyassembly.gov</t>
  </si>
  <si>
    <t>Douglas H Defriest</t>
  </si>
  <si>
    <t>Douglas H</t>
  </si>
  <si>
    <t>Defriest</t>
  </si>
  <si>
    <t>476545952</t>
  </si>
  <si>
    <t>Cali P Madia, Chief Of Staff</t>
  </si>
  <si>
    <t>Rebecca A. Seawright, Office of Assemblymember, Personal Staff Office, Assembly</t>
  </si>
  <si>
    <t>212 288-4607</t>
  </si>
  <si>
    <t>Cali P Madia</t>
  </si>
  <si>
    <t>Cali P</t>
  </si>
  <si>
    <t>Madia</t>
  </si>
  <si>
    <t>476545949</t>
  </si>
  <si>
    <t>David L Cohen, Counsel</t>
  </si>
  <si>
    <t>David L Cohen</t>
  </si>
  <si>
    <t>476545941</t>
  </si>
  <si>
    <t>Jannie V Daggs, Admin Assistant</t>
  </si>
  <si>
    <t>daggsj@nyassembly.gov</t>
  </si>
  <si>
    <t>Jannie V Daggs</t>
  </si>
  <si>
    <t>Jannie V</t>
  </si>
  <si>
    <t>Daggs</t>
  </si>
  <si>
    <t>476545938</t>
  </si>
  <si>
    <t>Ashley M Ryle, Dep Dir Fiscal Studie</t>
  </si>
  <si>
    <t>rylea@nyassembly.gov</t>
  </si>
  <si>
    <t>Ashley M Ryle</t>
  </si>
  <si>
    <t>Ryle</t>
  </si>
  <si>
    <t>Dep Dir Fiscal Studie</t>
  </si>
  <si>
    <t>476545936</t>
  </si>
  <si>
    <t>Courtney M Ferrissey, Constituent Liaison</t>
  </si>
  <si>
    <t>ferrisseyc@nyassembly.gov</t>
  </si>
  <si>
    <t>Courtney M Ferrissey</t>
  </si>
  <si>
    <t>Courtney M</t>
  </si>
  <si>
    <t>Ferrissey</t>
  </si>
  <si>
    <t>476545935</t>
  </si>
  <si>
    <t>Paul Jr Marrone Jr, Chief Of Staff</t>
  </si>
  <si>
    <t>marronep@nyassembly.gov</t>
  </si>
  <si>
    <t>Paul Jr Marrone Jr</t>
  </si>
  <si>
    <t>Paul Jr</t>
  </si>
  <si>
    <t>Marrone Jr</t>
  </si>
  <si>
    <t>476545933</t>
  </si>
  <si>
    <t>Britney Whaley, Chief of Staff</t>
  </si>
  <si>
    <t>Michael A. Blake, Office of Assemblymember, Personal Staff Office, Assembly</t>
  </si>
  <si>
    <t>whaleyb@assembly.state.ny.us</t>
  </si>
  <si>
    <t>Britney Whaley</t>
  </si>
  <si>
    <t>Britney</t>
  </si>
  <si>
    <t>Whaley</t>
  </si>
  <si>
    <t>476545932</t>
  </si>
  <si>
    <t>Bo Young Yoon, Special Asst</t>
  </si>
  <si>
    <t>Edward C. Braunstein, Office of Assemblymember, Personal Staff Office, Assembly</t>
  </si>
  <si>
    <t>718 357-3588</t>
  </si>
  <si>
    <t>Bo Young Yoon</t>
  </si>
  <si>
    <t>Bo Young</t>
  </si>
  <si>
    <t>476545930</t>
  </si>
  <si>
    <t>Susan J Coletto, Exec Asst</t>
  </si>
  <si>
    <t>colettos@nyassembly.gov</t>
  </si>
  <si>
    <t>Susan J Coletto</t>
  </si>
  <si>
    <t>Coletto</t>
  </si>
  <si>
    <t>476545929</t>
  </si>
  <si>
    <t>Flor De Maria Eilets, Constituent Svc Mgr</t>
  </si>
  <si>
    <t>Formerly worked for Rebecca A. Seawright, Office of Assemblymember, Assembly Personal Staff Office</t>
  </si>
  <si>
    <t>Addie J. Russell, Office of Assemblymember, Personal Staff Office, Assembly</t>
  </si>
  <si>
    <t>Flor De Maria Eilets</t>
  </si>
  <si>
    <t>Flor De</t>
  </si>
  <si>
    <t>Maria Eilets</t>
  </si>
  <si>
    <t>476545924</t>
  </si>
  <si>
    <t>Karen M Ryan, Exec Asst</t>
  </si>
  <si>
    <t>ryank@nyassembly.gov</t>
  </si>
  <si>
    <t>518 455-4067</t>
  </si>
  <si>
    <t>Karen M Ryan</t>
  </si>
  <si>
    <t>Karen M</t>
  </si>
  <si>
    <t>476545919</t>
  </si>
  <si>
    <t>Michael Ec Hattery, Intern</t>
  </si>
  <si>
    <t>Michael Ec Hattery</t>
  </si>
  <si>
    <t>Michael Ec</t>
  </si>
  <si>
    <t>Hattery</t>
  </si>
  <si>
    <t>476545918</t>
  </si>
  <si>
    <t>Mathieu T Pafundi, Special Asst</t>
  </si>
  <si>
    <t>Mathieu T Pafundi</t>
  </si>
  <si>
    <t>Mathieu T</t>
  </si>
  <si>
    <t>Pafundi</t>
  </si>
  <si>
    <t>476545916</t>
  </si>
  <si>
    <t>Jholane R Haber, Graduate Scholar</t>
  </si>
  <si>
    <t>Jholane R Haber</t>
  </si>
  <si>
    <t>Jholane R</t>
  </si>
  <si>
    <t>Haber</t>
  </si>
  <si>
    <t>476545901</t>
  </si>
  <si>
    <t>Abbott L Ruskin, Admin Assistant</t>
  </si>
  <si>
    <t>ruskina@nyassembly.gov</t>
  </si>
  <si>
    <t>Abbott L Ruskin</t>
  </si>
  <si>
    <t>Abbott L</t>
  </si>
  <si>
    <t>Ruskin</t>
  </si>
  <si>
    <t>476545899</t>
  </si>
  <si>
    <t>Aaron A Carr, Chief Of Staff</t>
  </si>
  <si>
    <t>Aaron A Carr</t>
  </si>
  <si>
    <t>Aaron A</t>
  </si>
  <si>
    <t>Carr</t>
  </si>
  <si>
    <t>476545897</t>
  </si>
  <si>
    <t>Mark A Pacilio, Chief Of Staff</t>
  </si>
  <si>
    <t>315 786-0284</t>
  </si>
  <si>
    <t>Mark A Pacilio</t>
  </si>
  <si>
    <t>Pacilio</t>
  </si>
  <si>
    <t>476545891</t>
  </si>
  <si>
    <t>Esther L Grullon, Intern</t>
  </si>
  <si>
    <t>Esther L Grullon</t>
  </si>
  <si>
    <t>Esther L</t>
  </si>
  <si>
    <t>Grullon</t>
  </si>
  <si>
    <t>476545890</t>
  </si>
  <si>
    <t>Angel R Vazquez, Chief Of Staff</t>
  </si>
  <si>
    <t>Michael G. Miller, Office of Assemblymember, Personal Staff Office, Assembly</t>
  </si>
  <si>
    <t>718 805-0950</t>
  </si>
  <si>
    <t>Angel R Vazquez</t>
  </si>
  <si>
    <t>Angel R</t>
  </si>
  <si>
    <t>476545887</t>
  </si>
  <si>
    <t>Caroline Rowan, Staff Dir</t>
  </si>
  <si>
    <t>rowanc@nyassembly.gov</t>
  </si>
  <si>
    <t>Caroline Rowan</t>
  </si>
  <si>
    <t>Rowan</t>
  </si>
  <si>
    <t>476545884</t>
  </si>
  <si>
    <t>Robert H Barnes, Community Liaison</t>
  </si>
  <si>
    <t>Robert H Barnes</t>
  </si>
  <si>
    <t>Barnes</t>
  </si>
  <si>
    <t>476545878</t>
  </si>
  <si>
    <t>Whitney A Griffin, Asst Dir</t>
  </si>
  <si>
    <t>griffinw@nyassembly.gov</t>
  </si>
  <si>
    <t>Whitney A Griffin</t>
  </si>
  <si>
    <t>Whitney A</t>
  </si>
  <si>
    <t>476545874</t>
  </si>
  <si>
    <t>Linda N Fogal, Office Manager</t>
  </si>
  <si>
    <t>fogall@nyassembly.gov</t>
  </si>
  <si>
    <t>Linda N Fogal</t>
  </si>
  <si>
    <t>Linda N</t>
  </si>
  <si>
    <t>Fogal</t>
  </si>
  <si>
    <t>476545873</t>
  </si>
  <si>
    <t>Jeffrey W Ross, Sr Budget Anal</t>
  </si>
  <si>
    <t>Jeffrey W Ross</t>
  </si>
  <si>
    <t>Sr Budget Anal</t>
  </si>
  <si>
    <t>476545871</t>
  </si>
  <si>
    <t>Gavin M Grey, Legis Director</t>
  </si>
  <si>
    <t>Steven McLaughlin, Office of Assemblymember, Personal Staff Office, Assembly</t>
  </si>
  <si>
    <t>greyg@nyassembly.gov</t>
  </si>
  <si>
    <t>Gavin M Grey</t>
  </si>
  <si>
    <t>Gavin M</t>
  </si>
  <si>
    <t>476545863</t>
  </si>
  <si>
    <t>Anthony Rodolakis, Dir Tax/Econ Studies</t>
  </si>
  <si>
    <t>rodolakisa@nyassembly.gov</t>
  </si>
  <si>
    <t>518 455-4051</t>
  </si>
  <si>
    <t>Anthony Rodolakis</t>
  </si>
  <si>
    <t>Rodolakis</t>
  </si>
  <si>
    <t>Dir Tax/Econ Studies</t>
  </si>
  <si>
    <t>476545857</t>
  </si>
  <si>
    <t>Shayla A Graham, Intern</t>
  </si>
  <si>
    <t>Shayla A Graham</t>
  </si>
  <si>
    <t>Shayla A</t>
  </si>
  <si>
    <t>476545847</t>
  </si>
  <si>
    <t>Savitri P Naraidu, Secy</t>
  </si>
  <si>
    <t>naraidus@nyassembly.gov</t>
  </si>
  <si>
    <t>Savitri P Naraidu</t>
  </si>
  <si>
    <t>Savitri P</t>
  </si>
  <si>
    <t>Naraidu</t>
  </si>
  <si>
    <t>476545844</t>
  </si>
  <si>
    <t>Michael J Dubiac, Proj Mgr</t>
  </si>
  <si>
    <t>dubiacm@nyassembly.gov</t>
  </si>
  <si>
    <t>518 455-3777</t>
  </si>
  <si>
    <t>Michael J Dubiac</t>
  </si>
  <si>
    <t>Dubiac</t>
  </si>
  <si>
    <t>476545842</t>
  </si>
  <si>
    <t>Ashley E Rizzo, General Legis Clk Min</t>
  </si>
  <si>
    <t>Ashley E Rizzo</t>
  </si>
  <si>
    <t>Ashley E</t>
  </si>
  <si>
    <t>Rizzo</t>
  </si>
  <si>
    <t>General Legis Clk Min</t>
  </si>
  <si>
    <t>476545839</t>
  </si>
  <si>
    <t>Francois O Jeanty, Dir Constit/Supp Svcs</t>
  </si>
  <si>
    <t>jeantyf@nyassembly.gov</t>
  </si>
  <si>
    <t>Francois O Jeanty</t>
  </si>
  <si>
    <t>Francois O</t>
  </si>
  <si>
    <t>Jeanty</t>
  </si>
  <si>
    <t>476545836</t>
  </si>
  <si>
    <t>Veronica E Ebhuoma, Community Liaison</t>
  </si>
  <si>
    <t>ebhuomav@nyassembly.gov</t>
  </si>
  <si>
    <t>Veronica E Ebhuoma</t>
  </si>
  <si>
    <t>Veronica E</t>
  </si>
  <si>
    <t>Ebhuoma</t>
  </si>
  <si>
    <t>476545835</t>
  </si>
  <si>
    <t>Margaret M Doyle, Web Coordinator</t>
  </si>
  <si>
    <t>518 455-4745</t>
  </si>
  <si>
    <t>Margaret M Doyle</t>
  </si>
  <si>
    <t>476545833</t>
  </si>
  <si>
    <t>Lesley A Tillotson, Legis Aide</t>
  </si>
  <si>
    <t>tillotsonl@nyassembly.gov</t>
  </si>
  <si>
    <t>Lesley A Tillotson</t>
  </si>
  <si>
    <t>Lesley A</t>
  </si>
  <si>
    <t>Tillotson</t>
  </si>
  <si>
    <t>476545827</t>
  </si>
  <si>
    <t>Joshua P Risler, Assoc Dep Dir Minorit</t>
  </si>
  <si>
    <t>rislerj@nyassembly.gov</t>
  </si>
  <si>
    <t>Joshua P Risler</t>
  </si>
  <si>
    <t>Joshua P</t>
  </si>
  <si>
    <t>Risler</t>
  </si>
  <si>
    <t>Assoc Dep Dir Minorit</t>
  </si>
  <si>
    <t>476545826</t>
  </si>
  <si>
    <t>Christopher C Cianciulli, Special Asst</t>
  </si>
  <si>
    <t>cianciullic@nyassembly.gov</t>
  </si>
  <si>
    <t>Christopher C Cianciulli</t>
  </si>
  <si>
    <t>Christopher C</t>
  </si>
  <si>
    <t>Cianciulli</t>
  </si>
  <si>
    <t>476545824</t>
  </si>
  <si>
    <t>Anthony J Dilello, Manager Tech Services</t>
  </si>
  <si>
    <t>dilelloa@nyassembly.gov</t>
  </si>
  <si>
    <t>518 455-3619</t>
  </si>
  <si>
    <t>Anthony J Dilello</t>
  </si>
  <si>
    <t>Dilello</t>
  </si>
  <si>
    <t>Manager Tech Services</t>
  </si>
  <si>
    <t>476545820</t>
  </si>
  <si>
    <t>Kathryn M Stark, Admin Assistant</t>
  </si>
  <si>
    <t>starkk@nyassembly.gov</t>
  </si>
  <si>
    <t>Kathryn M Stark</t>
  </si>
  <si>
    <t>Kathryn M</t>
  </si>
  <si>
    <t>Stark</t>
  </si>
  <si>
    <t>476545810</t>
  </si>
  <si>
    <t>John C Rice, Counsel</t>
  </si>
  <si>
    <t>John C Rice</t>
  </si>
  <si>
    <t>Rice</t>
  </si>
  <si>
    <t>476545809</t>
  </si>
  <si>
    <t>Joseph C Murtagh, Communications Coord</t>
  </si>
  <si>
    <t>murtaghj@nyassembly.gov</t>
  </si>
  <si>
    <t>Joseph C Murtagh</t>
  </si>
  <si>
    <t>Murtagh</t>
  </si>
  <si>
    <t>476545807</t>
  </si>
  <si>
    <t>Luis A Santana, Asst Supv</t>
  </si>
  <si>
    <t>santanal@nyassembly.gov</t>
  </si>
  <si>
    <t>Luis A Santana</t>
  </si>
  <si>
    <t>Luis A</t>
  </si>
  <si>
    <t>Santana</t>
  </si>
  <si>
    <t>476545805</t>
  </si>
  <si>
    <t>Christopher Dalmata, Sr Electronics Tech</t>
  </si>
  <si>
    <t>dalmatac@nyassembly.gov</t>
  </si>
  <si>
    <t>518 455-3769</t>
  </si>
  <si>
    <t>Christopher Dalmata</t>
  </si>
  <si>
    <t>Dalmata</t>
  </si>
  <si>
    <t>Sr Electronics Tech</t>
  </si>
  <si>
    <t>476545802</t>
  </si>
  <si>
    <t>Ellen F Cullen, Sr Computer Prog Ana</t>
  </si>
  <si>
    <t>cullene@nyassembly.gov</t>
  </si>
  <si>
    <t>518 455-3024</t>
  </si>
  <si>
    <t>Ellen F Cullen</t>
  </si>
  <si>
    <t>Ellen F</t>
  </si>
  <si>
    <t>Cullen</t>
  </si>
  <si>
    <t>476545796</t>
  </si>
  <si>
    <t>Bruno F Romano, Community Liaison</t>
  </si>
  <si>
    <t>romanob@nyassembly.gov</t>
  </si>
  <si>
    <t>Bruno F Romano</t>
  </si>
  <si>
    <t>Bruno F</t>
  </si>
  <si>
    <t>476545794</t>
  </si>
  <si>
    <t>Frank A Rios, Telephone Operator</t>
  </si>
  <si>
    <t>riosf@nyassembly.gov</t>
  </si>
  <si>
    <t>Frank A Rios</t>
  </si>
  <si>
    <t>Rios</t>
  </si>
  <si>
    <t>476545791</t>
  </si>
  <si>
    <t>Tammy L Resnick, Office Manager</t>
  </si>
  <si>
    <t>resnickt@nyassembly.gov</t>
  </si>
  <si>
    <t>Tammy L Resnick</t>
  </si>
  <si>
    <t>Resnick</t>
  </si>
  <si>
    <t>476545789</t>
  </si>
  <si>
    <t>Julia M Csejka, Telecom Analyst</t>
  </si>
  <si>
    <t>Julia M Csejka</t>
  </si>
  <si>
    <t>Julia M</t>
  </si>
  <si>
    <t>Csejka</t>
  </si>
  <si>
    <t>476545783</t>
  </si>
  <si>
    <t>Timothy F Patnode, Telephone Operator</t>
  </si>
  <si>
    <t>patnodet@nyassembly.gov</t>
  </si>
  <si>
    <t>Timothy F Patnode</t>
  </si>
  <si>
    <t>Patnode</t>
  </si>
  <si>
    <t>476545780</t>
  </si>
  <si>
    <t>Denise Redmond, Exec Asst</t>
  </si>
  <si>
    <t>redmondd@nyassembly.gov</t>
  </si>
  <si>
    <t>Denise Redmond</t>
  </si>
  <si>
    <t>Denise</t>
  </si>
  <si>
    <t>476545778</t>
  </si>
  <si>
    <t>Matthew F Paccione, Community Liaison</t>
  </si>
  <si>
    <t>paccionem@nyassembly.gov</t>
  </si>
  <si>
    <t>Matthew F Paccione</t>
  </si>
  <si>
    <t>Paccione</t>
  </si>
  <si>
    <t>476545775</t>
  </si>
  <si>
    <t>Karen Ortiz, Telephone Operator</t>
  </si>
  <si>
    <t>ortizk@nyassembly.gov</t>
  </si>
  <si>
    <t>Karen Ortiz</t>
  </si>
  <si>
    <t>476545771</t>
  </si>
  <si>
    <t>Jordan R Randall, Legis Budget Analyst</t>
  </si>
  <si>
    <t>Jordan R Randall</t>
  </si>
  <si>
    <t>Jordan R</t>
  </si>
  <si>
    <t>476545758</t>
  </si>
  <si>
    <t>Evelyn King, Telephone Operator</t>
  </si>
  <si>
    <t>Evelyn King</t>
  </si>
  <si>
    <t>Evelyn</t>
  </si>
  <si>
    <t>476545755</t>
  </si>
  <si>
    <t>William F Wise, Spec Asst Spkrs Comm</t>
  </si>
  <si>
    <t>William F Wise</t>
  </si>
  <si>
    <t>Spec Asst Spkrs Comm</t>
  </si>
  <si>
    <t>476545749</t>
  </si>
  <si>
    <t>Anita L Wilson, Exec Receptionist</t>
  </si>
  <si>
    <t>518 455-3791</t>
  </si>
  <si>
    <t>Anita L Wilson</t>
  </si>
  <si>
    <t>Anita L</t>
  </si>
  <si>
    <t>476545739</t>
  </si>
  <si>
    <t>Ivan Garcia Lind, Telephone Operator</t>
  </si>
  <si>
    <t>Ivan Garcia Lind</t>
  </si>
  <si>
    <t>Ivan Garcia</t>
  </si>
  <si>
    <t>Lind</t>
  </si>
  <si>
    <t>476545736</t>
  </si>
  <si>
    <t>Howard R Vargas, Exec Counsel To Spkr</t>
  </si>
  <si>
    <t>vargash@nyassembly.gov</t>
  </si>
  <si>
    <t>Howard R Vargas</t>
  </si>
  <si>
    <t>Howard R</t>
  </si>
  <si>
    <t>Exec Counsel To Spkr</t>
  </si>
  <si>
    <t>476545728</t>
  </si>
  <si>
    <t>Paul T Upton, Dep Chief Of Staff</t>
  </si>
  <si>
    <t>uptonp@nyassembly.gov</t>
  </si>
  <si>
    <t>518 455-4800</t>
  </si>
  <si>
    <t>Male</t>
  </si>
  <si>
    <t>Paul T Upton</t>
  </si>
  <si>
    <t>Paul T</t>
  </si>
  <si>
    <t>Upton</t>
  </si>
  <si>
    <t>476545711</t>
  </si>
  <si>
    <t>Yaryl E Gonzalez, Legis Aide</t>
  </si>
  <si>
    <t>gonzalezy@nyassembly.gov</t>
  </si>
  <si>
    <t>Yaryl E Gonzalez</t>
  </si>
  <si>
    <t>Yaryl E</t>
  </si>
  <si>
    <t>476545702</t>
  </si>
  <si>
    <t>Patricia M Tario, Exec Asst</t>
  </si>
  <si>
    <t>518 455-3640</t>
  </si>
  <si>
    <t>Patricia M Tario</t>
  </si>
  <si>
    <t>Patricia M</t>
  </si>
  <si>
    <t>Tario</t>
  </si>
  <si>
    <t>476545699</t>
  </si>
  <si>
    <t>Kathleen J Giarratano, Intern</t>
  </si>
  <si>
    <t>Kathleen J Giarratano</t>
  </si>
  <si>
    <t>Kathleen J</t>
  </si>
  <si>
    <t>Giarratano</t>
  </si>
  <si>
    <t>476545692</t>
  </si>
  <si>
    <t>Matthew L Gariepy, Intern</t>
  </si>
  <si>
    <t>Matthew L Gariepy</t>
  </si>
  <si>
    <t>Matthew L</t>
  </si>
  <si>
    <t>Gariepy</t>
  </si>
  <si>
    <t>476545684</t>
  </si>
  <si>
    <t>Doris L Powell, Legis Asst</t>
  </si>
  <si>
    <t>Doris L Powell</t>
  </si>
  <si>
    <t>Doris L</t>
  </si>
  <si>
    <t>476545678</t>
  </si>
  <si>
    <t>Monique S Merchant, Legis Aide</t>
  </si>
  <si>
    <t>J. Gary Pretlow, Assemblymember</t>
  </si>
  <si>
    <t>James Gary Pretlow, Office of Assemblymember, Personal Staff Office, Assembly</t>
  </si>
  <si>
    <t>914 667-0127</t>
  </si>
  <si>
    <t>Monique S Merchant</t>
  </si>
  <si>
    <t>Monique S</t>
  </si>
  <si>
    <t>Merchant</t>
  </si>
  <si>
    <t>476545673</t>
  </si>
  <si>
    <t>James C Fryer, Intern</t>
  </si>
  <si>
    <t>James C Fryer</t>
  </si>
  <si>
    <t>Fryer</t>
  </si>
  <si>
    <t>476545670</t>
  </si>
  <si>
    <t>Janet E Edwards, Chief Of Staff</t>
  </si>
  <si>
    <t>Janet E Edwards</t>
  </si>
  <si>
    <t>Janet E</t>
  </si>
  <si>
    <t>Edwards</t>
  </si>
  <si>
    <t>476545662</t>
  </si>
  <si>
    <t>Steven A Pleydle, Dep Secy/Dir Fis Stud</t>
  </si>
  <si>
    <t>pleydles@nyassembly.gov</t>
  </si>
  <si>
    <t>Steven A Pleydle</t>
  </si>
  <si>
    <t>Pleydle</t>
  </si>
  <si>
    <t>Dep Secy/Dir Fis Stud</t>
  </si>
  <si>
    <t>476545657</t>
  </si>
  <si>
    <t>Michell A Figueroa, Intern</t>
  </si>
  <si>
    <t>Michell A Figueroa</t>
  </si>
  <si>
    <t>Michell A</t>
  </si>
  <si>
    <t>476545652</t>
  </si>
  <si>
    <t>Jonathan A Pirro, Sr Leg Bud Anal, Min</t>
  </si>
  <si>
    <t>pirroj@nyassembly.gov</t>
  </si>
  <si>
    <t>Sr Leg Bud Anal, Min</t>
  </si>
  <si>
    <t>476545642</t>
  </si>
  <si>
    <t>Lisa L Hartman, Special Asst</t>
  </si>
  <si>
    <t>Lisa L Hartman</t>
  </si>
  <si>
    <t>Hartman</t>
  </si>
  <si>
    <t>476545640</t>
  </si>
  <si>
    <t>Doris A Figliola, Community Liaison</t>
  </si>
  <si>
    <t>Doris A Figliola</t>
  </si>
  <si>
    <t>Doris A</t>
  </si>
  <si>
    <t>Figliola</t>
  </si>
  <si>
    <t>476545639</t>
  </si>
  <si>
    <t>Iris D Figueras, Committee Clerk</t>
  </si>
  <si>
    <t>figuerasi@nyassembly.gov</t>
  </si>
  <si>
    <t>Iris D Figueras</t>
  </si>
  <si>
    <t>Figueras</t>
  </si>
  <si>
    <t>476545637</t>
  </si>
  <si>
    <t>Maneechit Pattanapanchai, Princ Economist</t>
  </si>
  <si>
    <t>pattanapanchaim@nyassembly.gov</t>
  </si>
  <si>
    <t>Maneechit Pattanapanchai</t>
  </si>
  <si>
    <t>Maneechit</t>
  </si>
  <si>
    <t>Pattanapanchai</t>
  </si>
  <si>
    <t>Princ Economist</t>
  </si>
  <si>
    <t>476545628</t>
  </si>
  <si>
    <t>Catherine M Emilian, D O Manager</t>
  </si>
  <si>
    <t>emilianc@nyassembly.gov</t>
  </si>
  <si>
    <t>Catherine M Emilian</t>
  </si>
  <si>
    <t>Emilian</t>
  </si>
  <si>
    <t>476545627</t>
  </si>
  <si>
    <t>Judith A Aldrich, Coord Leg &amp; Comm Affs</t>
  </si>
  <si>
    <t>aldrichj@nyassembly.gov</t>
  </si>
  <si>
    <t>315 386-2037</t>
  </si>
  <si>
    <t>Judith A Aldrich</t>
  </si>
  <si>
    <t>Judith A</t>
  </si>
  <si>
    <t>476545626</t>
  </si>
  <si>
    <t>Louis G Vuksanaj, Legis Aide</t>
  </si>
  <si>
    <t>518 455-5844</t>
  </si>
  <si>
    <t>Louis G Vuksanaj</t>
  </si>
  <si>
    <t>Louis G</t>
  </si>
  <si>
    <t>Vuksanaj</t>
  </si>
  <si>
    <t>476545620</t>
  </si>
  <si>
    <t>Therese M Wegler, Commun Relations Dir</t>
  </si>
  <si>
    <t>weglert@nyassembly.gov</t>
  </si>
  <si>
    <t>716 873-2540</t>
  </si>
  <si>
    <t>Therese M Wegler</t>
  </si>
  <si>
    <t>Therese M</t>
  </si>
  <si>
    <t>Wegler</t>
  </si>
  <si>
    <t>476545619</t>
  </si>
  <si>
    <t>Mark A Luciano, Chief Of Staff</t>
  </si>
  <si>
    <t>lucianom@nyassembly.gov</t>
  </si>
  <si>
    <t>Mark A Luciano</t>
  </si>
  <si>
    <t>Luciano</t>
  </si>
  <si>
    <t>476545614</t>
  </si>
  <si>
    <t>Lori L Paciorek, Word Processor/secy</t>
  </si>
  <si>
    <t>518 455-4054</t>
  </si>
  <si>
    <t>Lori L Paciorek</t>
  </si>
  <si>
    <t>Paciorek</t>
  </si>
  <si>
    <t>Word Processor/secy</t>
  </si>
  <si>
    <t>476545613</t>
  </si>
  <si>
    <t>Rachel E Steingart, Dir Constit/Supp Svcs</t>
  </si>
  <si>
    <t>steingartr@nyassembly.gov</t>
  </si>
  <si>
    <t>845 794-5807</t>
  </si>
  <si>
    <t>Rachel E Steingart</t>
  </si>
  <si>
    <t>Rachel E</t>
  </si>
  <si>
    <t>Steingart</t>
  </si>
  <si>
    <t>476545611</t>
  </si>
  <si>
    <t>Mary E Sullivan Szarek, Admin Aide</t>
  </si>
  <si>
    <t>sullivanszarekm@nyassembly.gov</t>
  </si>
  <si>
    <t>Mary E Sullivan Szarek</t>
  </si>
  <si>
    <t>Sullivan Szarek</t>
  </si>
  <si>
    <t>476545607</t>
  </si>
  <si>
    <t>Lilyanna Pekic, Community Liaison</t>
  </si>
  <si>
    <t>pekicl@nyassembly.gov</t>
  </si>
  <si>
    <t>718 409-0109</t>
  </si>
  <si>
    <t>Lilyanna Pekic</t>
  </si>
  <si>
    <t>Lilyanna</t>
  </si>
  <si>
    <t>Pekic</t>
  </si>
  <si>
    <t>476545604</t>
  </si>
  <si>
    <t>Trevor J Johnson, Legis Director</t>
  </si>
  <si>
    <t>Caroline C. Woerner, Office of Assemblymember, Personal Staff Office, Assembly</t>
  </si>
  <si>
    <t>518 455-5404</t>
  </si>
  <si>
    <t>Trevor J Johnson</t>
  </si>
  <si>
    <t>Trevor J</t>
  </si>
  <si>
    <t>476545602</t>
  </si>
  <si>
    <t>Christopher A Pacileo, Leg Budget Anal Min</t>
  </si>
  <si>
    <t>pacileoc@nyassembly.gov</t>
  </si>
  <si>
    <t>Christopher A Pacileo</t>
  </si>
  <si>
    <t>Pacileo</t>
  </si>
  <si>
    <t>476545601</t>
  </si>
  <si>
    <t>Brian S Crowder, Systems Analyst</t>
  </si>
  <si>
    <t>crowderb@nyassembly.gov</t>
  </si>
  <si>
    <t>518 455-4223</t>
  </si>
  <si>
    <t>Brian S Crowder</t>
  </si>
  <si>
    <t>Crowder</t>
  </si>
  <si>
    <t>476545599</t>
  </si>
  <si>
    <t>Patrice D Mago, Office Manager</t>
  </si>
  <si>
    <t>magop@nyassembly.gov</t>
  </si>
  <si>
    <t>518 455-4767</t>
  </si>
  <si>
    <t>Patrice D Mago</t>
  </si>
  <si>
    <t>Patrice D</t>
  </si>
  <si>
    <t>Mago</t>
  </si>
  <si>
    <t>476545598</t>
  </si>
  <si>
    <t>Susie H Rush, Legis Analyst</t>
  </si>
  <si>
    <t>rushs@nyassembly.gov</t>
  </si>
  <si>
    <t>Susie H Rush</t>
  </si>
  <si>
    <t>Susie H</t>
  </si>
  <si>
    <t>476545588</t>
  </si>
  <si>
    <t>Anthony P D'esposito, Community Liaison</t>
  </si>
  <si>
    <t>Brian F. Curran, Office of Assemblymember, Personal Staff Office, Assembly</t>
  </si>
  <si>
    <t>Anthony P D'esposito</t>
  </si>
  <si>
    <t>D'esposito</t>
  </si>
  <si>
    <t>476545582</t>
  </si>
  <si>
    <t>Jesse J Crescent, Systems Analyst</t>
  </si>
  <si>
    <t>crescentj@nyassembly.gov</t>
  </si>
  <si>
    <t>518 455-5964</t>
  </si>
  <si>
    <t>Jesse J Crescent</t>
  </si>
  <si>
    <t>Jesse J</t>
  </si>
  <si>
    <t>Crescent</t>
  </si>
  <si>
    <t>476545580</t>
  </si>
  <si>
    <t>Lynette J Hameister, Office Manager</t>
  </si>
  <si>
    <t>hameisterl@nyassembly.gov</t>
  </si>
  <si>
    <t>Lynette J Hameister</t>
  </si>
  <si>
    <t>Lynette J</t>
  </si>
  <si>
    <t>Hameister</t>
  </si>
  <si>
    <t>476545579</t>
  </si>
  <si>
    <t>Marcus A Salgado, Exec Asst To The Spk</t>
  </si>
  <si>
    <t>salgadom@nyassembly.gov</t>
  </si>
  <si>
    <t>718 654-6539</t>
  </si>
  <si>
    <t>Marcus A Salgado</t>
  </si>
  <si>
    <t>Marcus A</t>
  </si>
  <si>
    <t>Exec Asst To The Spk</t>
  </si>
  <si>
    <t>476545576</t>
  </si>
  <si>
    <t>James L Corsey, Systems Programmer</t>
  </si>
  <si>
    <t>corseyj@nyassembly.gov</t>
  </si>
  <si>
    <t>518 455-4345</t>
  </si>
  <si>
    <t>James L Corsey</t>
  </si>
  <si>
    <t>James L</t>
  </si>
  <si>
    <t>Corsey</t>
  </si>
  <si>
    <t>476545570</t>
  </si>
  <si>
    <t>Angela M Ventrice, Chief Of Staff</t>
  </si>
  <si>
    <t>Alfred C. Graf, Office of Assemblymember, Personal Staff Office, Assembly</t>
  </si>
  <si>
    <t>Angela M Ventrice</t>
  </si>
  <si>
    <t>Ventrice</t>
  </si>
  <si>
    <t>476545568</t>
  </si>
  <si>
    <t>Michael Giardina, D O Manager</t>
  </si>
  <si>
    <t>giardinam@nyassembly.gov</t>
  </si>
  <si>
    <t>718 538-2000</t>
  </si>
  <si>
    <t>Michael Giardina</t>
  </si>
  <si>
    <t>Giardina</t>
  </si>
  <si>
    <t>476545567</t>
  </si>
  <si>
    <t>Susan G Pulver, Exec Asst</t>
  </si>
  <si>
    <t>Susan G Pulver</t>
  </si>
  <si>
    <t>Susan G</t>
  </si>
  <si>
    <t>Pulver</t>
  </si>
  <si>
    <t>476545564</t>
  </si>
  <si>
    <t>Jaime M Collins, Legis Aide</t>
  </si>
  <si>
    <t>518 455-5937</t>
  </si>
  <si>
    <t>Jaime M Collins</t>
  </si>
  <si>
    <t>Jaime M</t>
  </si>
  <si>
    <t>476545559</t>
  </si>
  <si>
    <t>Steven Corley, Sr Systms Programmer</t>
  </si>
  <si>
    <t>corleys@nyassembly.gov</t>
  </si>
  <si>
    <t>518 455-4743</t>
  </si>
  <si>
    <t>Steven Corley</t>
  </si>
  <si>
    <t>Steven</t>
  </si>
  <si>
    <t>Corley</t>
  </si>
  <si>
    <t>476545556</t>
  </si>
  <si>
    <t>Kimberly A Lease, Admin Assistant</t>
  </si>
  <si>
    <t>Kimberly A Lease</t>
  </si>
  <si>
    <t>Lease</t>
  </si>
  <si>
    <t>476545552</t>
  </si>
  <si>
    <t>Lauriston J Chattoo, Comp Oper - Eve</t>
  </si>
  <si>
    <t>chattool@nyassembly.gov</t>
  </si>
  <si>
    <t>Lauriston J Chattoo</t>
  </si>
  <si>
    <t>Lauriston J</t>
  </si>
  <si>
    <t>Chattoo</t>
  </si>
  <si>
    <t>Comp Oper - Eve</t>
  </si>
  <si>
    <t>476545550</t>
  </si>
  <si>
    <t>Marissa R Deluca, Legis Aide</t>
  </si>
  <si>
    <t>L. Dean Murray, Office of Assemblymember, Personal Staff Office, Assembly</t>
  </si>
  <si>
    <t>631 207-0073</t>
  </si>
  <si>
    <t>Marissa R Deluca</t>
  </si>
  <si>
    <t>Marissa R</t>
  </si>
  <si>
    <t>Deluca</t>
  </si>
  <si>
    <t>476545539</t>
  </si>
  <si>
    <t>Christopher L Cacciotti, Sr Computer Operator</t>
  </si>
  <si>
    <t>cacciottic@nyassembly.gov</t>
  </si>
  <si>
    <t>Christopher L Cacciotti</t>
  </si>
  <si>
    <t>Christopher L</t>
  </si>
  <si>
    <t>Cacciotti</t>
  </si>
  <si>
    <t>Sr Computer Operator</t>
  </si>
  <si>
    <t>476545538</t>
  </si>
  <si>
    <t>Andrea M Kwiatkowski, Admin Assistant</t>
  </si>
  <si>
    <t>518 455-3781</t>
  </si>
  <si>
    <t>Andrea M Kwiatkowski</t>
  </si>
  <si>
    <t>Kwiatkowski</t>
  </si>
  <si>
    <t>476545537</t>
  </si>
  <si>
    <t>Nancy M Moccia, Legis Asst</t>
  </si>
  <si>
    <t>moccian@nyassembly.gov</t>
  </si>
  <si>
    <t>Nancy M Moccia</t>
  </si>
  <si>
    <t>Nancy M</t>
  </si>
  <si>
    <t>Moccia</t>
  </si>
  <si>
    <t>476545531</t>
  </si>
  <si>
    <t>Elizabeth M Cope, Legis Coord</t>
  </si>
  <si>
    <t>copee@nyassembly.gov</t>
  </si>
  <si>
    <t>Elizabeth M Cope</t>
  </si>
  <si>
    <t>Cope</t>
  </si>
  <si>
    <t>476545530</t>
  </si>
  <si>
    <t>Wendy L Olivo, Constituent Liaison</t>
  </si>
  <si>
    <t>Wendy L Olivo</t>
  </si>
  <si>
    <t>Wendy L</t>
  </si>
  <si>
    <t>Olivo</t>
  </si>
  <si>
    <t>476545525</t>
  </si>
  <si>
    <t>Danielle A Losowski, Legis Asst</t>
  </si>
  <si>
    <t>losowskid@nyassembly.gov</t>
  </si>
  <si>
    <t>518 455-4684</t>
  </si>
  <si>
    <t>Danielle A Losowski</t>
  </si>
  <si>
    <t>Danielle A</t>
  </si>
  <si>
    <t>Losowski</t>
  </si>
  <si>
    <t>476545523</t>
  </si>
  <si>
    <t>Paula D Cherry, Supervisor</t>
  </si>
  <si>
    <t>cherryp@nyassembly.gov</t>
  </si>
  <si>
    <t>Paula D Cherry</t>
  </si>
  <si>
    <t>Paula D</t>
  </si>
  <si>
    <t>Supervisor</t>
  </si>
  <si>
    <t>476545522</t>
  </si>
  <si>
    <t>Sean C O'Keefe, Dep Dir Bud Studies</t>
  </si>
  <si>
    <t>o'keefes@nyassembly.gov</t>
  </si>
  <si>
    <t>Sean C O'Keefe</t>
  </si>
  <si>
    <t>Sean C</t>
  </si>
  <si>
    <t>476545515</t>
  </si>
  <si>
    <t>Jevonni L Brooks, Chief Of Staff</t>
  </si>
  <si>
    <t>podio_image20160629-10085-14o7rhj.png</t>
  </si>
  <si>
    <t>brooksj@nyassembly.gov</t>
  </si>
  <si>
    <t>Jevonni L Brooks</t>
  </si>
  <si>
    <t>Jevonni L</t>
  </si>
  <si>
    <t>476545511</t>
  </si>
  <si>
    <t>Barbara L Jaffe, Legis Asst</t>
  </si>
  <si>
    <t>jaffeb@nyassembly.gov</t>
  </si>
  <si>
    <t>Barbara L Jaffe</t>
  </si>
  <si>
    <t>Barbara L</t>
  </si>
  <si>
    <t>Jaffe</t>
  </si>
  <si>
    <t>476545510</t>
  </si>
  <si>
    <t>Audra K Youngs, Purchasing Deputy</t>
  </si>
  <si>
    <t>youngsa@nyassembly.gov</t>
  </si>
  <si>
    <t>518 455-5594</t>
  </si>
  <si>
    <t>Audra K Youngs</t>
  </si>
  <si>
    <t>Audra K</t>
  </si>
  <si>
    <t>Youngs</t>
  </si>
  <si>
    <t>Purchasing Deputy</t>
  </si>
  <si>
    <t>476545509</t>
  </si>
  <si>
    <t>Lauren E O'Hare, 1St Dp Dr/Dr Fisc Stu</t>
  </si>
  <si>
    <t>o'harel@nyassembly.gov</t>
  </si>
  <si>
    <t>Lauren E O'Hare</t>
  </si>
  <si>
    <t>O'Hare</t>
  </si>
  <si>
    <t>1St Dp Dr/Dr Fisc Stu</t>
  </si>
  <si>
    <t>476545508</t>
  </si>
  <si>
    <t>William C Rogers, Messenger</t>
  </si>
  <si>
    <t>rogersw@nyassembly.gov</t>
  </si>
  <si>
    <t>518 455-4424</t>
  </si>
  <si>
    <t>William C Rogers</t>
  </si>
  <si>
    <t>Rogers</t>
  </si>
  <si>
    <t>476545505</t>
  </si>
  <si>
    <t>David T Gordon, Assoc Counsel</t>
  </si>
  <si>
    <t>David T Gordon</t>
  </si>
  <si>
    <t>476545503</t>
  </si>
  <si>
    <t>Rose A Gabriel-Leandre, Dir Constit/Supp Svcs</t>
  </si>
  <si>
    <t>gabrielleandrer@nyassembly.gov</t>
  </si>
  <si>
    <t>Rose A Gabriel-Leandre</t>
  </si>
  <si>
    <t>Rose A</t>
  </si>
  <si>
    <t>Gabriel-Leandre</t>
  </si>
  <si>
    <t>476545499</t>
  </si>
  <si>
    <t>Audra A Nowosielski, Dir Economic Studies</t>
  </si>
  <si>
    <t>Audra A Nowosielski</t>
  </si>
  <si>
    <t>Audra A</t>
  </si>
  <si>
    <t>Nowosielski</t>
  </si>
  <si>
    <t>Dir Economic Studies</t>
  </si>
  <si>
    <t>476545497</t>
  </si>
  <si>
    <t>Angilena L Mauro, Purch Clerk</t>
  </si>
  <si>
    <t>Contracts, Central Staff Office, Assembly</t>
  </si>
  <si>
    <t>mauroa@nyassembly.gov</t>
  </si>
  <si>
    <t>518 455-5640</t>
  </si>
  <si>
    <t>Angilena L Mauro</t>
  </si>
  <si>
    <t>Angilena L</t>
  </si>
  <si>
    <t>Contract Mgmt Spec</t>
  </si>
  <si>
    <t>476545495</t>
  </si>
  <si>
    <t>Kevin T Czerwinski, Media Coord</t>
  </si>
  <si>
    <t>czerwinskik@nyassembly.gov</t>
  </si>
  <si>
    <t>Kevin T Czerwinski</t>
  </si>
  <si>
    <t>Czerwinski</t>
  </si>
  <si>
    <t>476545493</t>
  </si>
  <si>
    <t>Isaiah H Norman, Sr Leg Fiscal Anal</t>
  </si>
  <si>
    <t>Isaiah H Norman</t>
  </si>
  <si>
    <t>Isaiah H</t>
  </si>
  <si>
    <t>Sr Leg Fiscal Anal</t>
  </si>
  <si>
    <t>476545489</t>
  </si>
  <si>
    <t>Sharon L Grobe, Legis Director</t>
  </si>
  <si>
    <t>grobes@nyassembly.gov</t>
  </si>
  <si>
    <t>518 455-5526</t>
  </si>
  <si>
    <t>Sharon L Grobe</t>
  </si>
  <si>
    <t>Sharon L</t>
  </si>
  <si>
    <t>Grobe</t>
  </si>
  <si>
    <t>476545488</t>
  </si>
  <si>
    <t>Carmela Kanellis, Admin Asst/office Mgr</t>
  </si>
  <si>
    <t>518 455-5636</t>
  </si>
  <si>
    <t>Carmela Kanellis</t>
  </si>
  <si>
    <t>Carmela</t>
  </si>
  <si>
    <t>Kanellis</t>
  </si>
  <si>
    <t>Admin Asst/office Mgr</t>
  </si>
  <si>
    <t>476545485</t>
  </si>
  <si>
    <t>Barbara J Neal, Sr Word Process</t>
  </si>
  <si>
    <t>nealb@nyassembly.gov</t>
  </si>
  <si>
    <t>518 455-4052</t>
  </si>
  <si>
    <t>Barbara J Neal</t>
  </si>
  <si>
    <t>Neal</t>
  </si>
  <si>
    <t>476545483</t>
  </si>
  <si>
    <t>Misty S Ferguson, Leg Fisc Analyst-Min</t>
  </si>
  <si>
    <t>fergusonm@nyassembly.gov</t>
  </si>
  <si>
    <t>Misty S Ferguson</t>
  </si>
  <si>
    <t>Misty S</t>
  </si>
  <si>
    <t>Leg Fisc Analyst-Min</t>
  </si>
  <si>
    <t>476545481</t>
  </si>
  <si>
    <t>Vincent C Argenziano, Chief Of Staff</t>
  </si>
  <si>
    <t>argenzianov@nyassembly.gov</t>
  </si>
  <si>
    <t>Vincent C Argenziano</t>
  </si>
  <si>
    <t>Vincent C</t>
  </si>
  <si>
    <t>Argenziano</t>
  </si>
  <si>
    <t>476545479</t>
  </si>
  <si>
    <t>Kaitlyn E Carr, Purch Clerk</t>
  </si>
  <si>
    <t>carrk@nyassembly.gov</t>
  </si>
  <si>
    <t>518 455-5579</t>
  </si>
  <si>
    <t>Kaitlyn E Carr</t>
  </si>
  <si>
    <t>Kaitlyn E</t>
  </si>
  <si>
    <t>Purch Clerk</t>
  </si>
  <si>
    <t>476545476</t>
  </si>
  <si>
    <t>Dervisa Mujanovic, Sr Word Process</t>
  </si>
  <si>
    <t>mujanovicd@nyassembly.gov</t>
  </si>
  <si>
    <t>518 455-4050</t>
  </si>
  <si>
    <t>Dervisa Mujanovic</t>
  </si>
  <si>
    <t>Dervisa</t>
  </si>
  <si>
    <t>Mujanovic</t>
  </si>
  <si>
    <t>476545474</t>
  </si>
  <si>
    <t>Jacqueline Ramos, D O Manager</t>
  </si>
  <si>
    <t>ramosj@nyassembly.gov</t>
  </si>
  <si>
    <t>Jacqueline Ramos</t>
  </si>
  <si>
    <t>476545471</t>
  </si>
  <si>
    <t>Alexandra Faver, Intern</t>
  </si>
  <si>
    <t>Alexandra Faver</t>
  </si>
  <si>
    <t>Faver</t>
  </si>
  <si>
    <t>476545470</t>
  </si>
  <si>
    <t>Colleen M Milian, Exec Secy</t>
  </si>
  <si>
    <t>milianc@nyassembly.gov</t>
  </si>
  <si>
    <t>Colleen M Milian</t>
  </si>
  <si>
    <t>Milian</t>
  </si>
  <si>
    <t>476545465</t>
  </si>
  <si>
    <t>Roy Moskowitz, Press Secretary</t>
  </si>
  <si>
    <t>moskowitzr@nyassembly.gov</t>
  </si>
  <si>
    <t>Roy Moskowitz</t>
  </si>
  <si>
    <t>Moskowitz</t>
  </si>
  <si>
    <t>476545462</t>
  </si>
  <si>
    <t>Victoria J Faustin, Intern</t>
  </si>
  <si>
    <t>Victoria J Faustin</t>
  </si>
  <si>
    <t>Faustin</t>
  </si>
  <si>
    <t>476545460</t>
  </si>
  <si>
    <t>John R Mertz, Counsel To Minority</t>
  </si>
  <si>
    <t>mertzj@nyassembly.gov</t>
  </si>
  <si>
    <t>John R Mertz</t>
  </si>
  <si>
    <t>Mertz</t>
  </si>
  <si>
    <t>Counsel To Minority</t>
  </si>
  <si>
    <t>476545456</t>
  </si>
  <si>
    <t>Thomas M Feeney, Constituent Liaison</t>
  </si>
  <si>
    <t>Matthew J. Titone, Office of Assemblymember, Personal Staff Office, Assembly</t>
  </si>
  <si>
    <t>Thomas M Feeney</t>
  </si>
  <si>
    <t>Feeney</t>
  </si>
  <si>
    <t>476545453</t>
  </si>
  <si>
    <t>Jestina R Eubanks, Graduate Scholar</t>
  </si>
  <si>
    <t>Jestina R Eubanks</t>
  </si>
  <si>
    <t>Jestina R</t>
  </si>
  <si>
    <t>Eubanks</t>
  </si>
  <si>
    <t>476545450</t>
  </si>
  <si>
    <t>Audrey E Mchugh, Admin Officer</t>
  </si>
  <si>
    <t>mchugha@nyassembly.gov</t>
  </si>
  <si>
    <t>Audrey E Mchugh</t>
  </si>
  <si>
    <t>Audrey E</t>
  </si>
  <si>
    <t>Admin Officer</t>
  </si>
  <si>
    <t>476545448</t>
  </si>
  <si>
    <t>Minnette B Kramer, Legis Aide</t>
  </si>
  <si>
    <t>Aileen M. Gunther, Office of Assemblymember, Personal Staff Office, Assembly</t>
  </si>
  <si>
    <t>Minnette B Kramer</t>
  </si>
  <si>
    <t>Minnette B</t>
  </si>
  <si>
    <t>476545447</t>
  </si>
  <si>
    <t>Giulia P Escobar, Intern</t>
  </si>
  <si>
    <t>Giulia P Escobar</t>
  </si>
  <si>
    <t>Giulia P</t>
  </si>
  <si>
    <t>Escobar</t>
  </si>
  <si>
    <t>476545442</t>
  </si>
  <si>
    <t>Thomas M Gatto, Legis Aide</t>
  </si>
  <si>
    <t>gattot@nyassembly.gov</t>
  </si>
  <si>
    <t>Thomas M Gatto</t>
  </si>
  <si>
    <t>Gatto</t>
  </si>
  <si>
    <t>476545441</t>
  </si>
  <si>
    <t>Adam J Mandel, Sr Leg Fiscal Anal</t>
  </si>
  <si>
    <t>Adam J Mandel</t>
  </si>
  <si>
    <t>Mandel</t>
  </si>
  <si>
    <t>476545440</t>
  </si>
  <si>
    <t>Muzaffer A Erdogan, Intern</t>
  </si>
  <si>
    <t>Muzaffer A Erdogan</t>
  </si>
  <si>
    <t>Muzaffer A</t>
  </si>
  <si>
    <t>Erdogan</t>
  </si>
  <si>
    <t>476545436</t>
  </si>
  <si>
    <t>Amanda R Wallwin, Chief Of Staff</t>
  </si>
  <si>
    <t>wallwina@nyassembly.gov</t>
  </si>
  <si>
    <t>212 605-0937</t>
  </si>
  <si>
    <t>Amanda R Wallwin</t>
  </si>
  <si>
    <t>Amanda R</t>
  </si>
  <si>
    <t>Wallwin</t>
  </si>
  <si>
    <t>476545435</t>
  </si>
  <si>
    <t>Dalton D Robinson, D O Manager</t>
  </si>
  <si>
    <t>robinsond@nyassembly.gov</t>
  </si>
  <si>
    <t>718 385-3336</t>
  </si>
  <si>
    <t>Dalton D Robinson</t>
  </si>
  <si>
    <t>Dalton D</t>
  </si>
  <si>
    <t>476545434</t>
  </si>
  <si>
    <t>Patrice J Kuzniak, Demographer</t>
  </si>
  <si>
    <t>kuzniakp@nyassembly.gov</t>
  </si>
  <si>
    <t>Patrice J Kuzniak</t>
  </si>
  <si>
    <t>Patrice J</t>
  </si>
  <si>
    <t>Kuzniak</t>
  </si>
  <si>
    <t>Demographer</t>
  </si>
  <si>
    <t>476545433</t>
  </si>
  <si>
    <t>Raymond C Bohley, Shift Supervisor</t>
  </si>
  <si>
    <t>bohleyr@nyassembly.gov</t>
  </si>
  <si>
    <t>Raymond C Bohley</t>
  </si>
  <si>
    <t>Raymond C</t>
  </si>
  <si>
    <t>476545426</t>
  </si>
  <si>
    <t>Joyce Elie, Chief Of Staff</t>
  </si>
  <si>
    <t>eliej@nyassembly.gov</t>
  </si>
  <si>
    <t>Joyce Elie</t>
  </si>
  <si>
    <t>Elie</t>
  </si>
  <si>
    <t>476545425</t>
  </si>
  <si>
    <t>Leonard C Bohley, Mgr Comptr Opratns</t>
  </si>
  <si>
    <t>bohleyl@nyassembly.gov</t>
  </si>
  <si>
    <t>Leonard C Bohley</t>
  </si>
  <si>
    <t>Leonard C</t>
  </si>
  <si>
    <t>Mgr Comptr Opratns</t>
  </si>
  <si>
    <t>476545421</t>
  </si>
  <si>
    <t>Vivienne I Bent, Special Asst</t>
  </si>
  <si>
    <t>bentv@nyassembly.gov</t>
  </si>
  <si>
    <t>Vivienne I Bent</t>
  </si>
  <si>
    <t>Vivienne I</t>
  </si>
  <si>
    <t>Bent</t>
  </si>
  <si>
    <t>476545419</t>
  </si>
  <si>
    <t>William J Madonna, Chief Counsel</t>
  </si>
  <si>
    <t>madonnaw@nyassembly.gov</t>
  </si>
  <si>
    <t>William J Madonna</t>
  </si>
  <si>
    <t>Madonna</t>
  </si>
  <si>
    <t>Chief Counsel</t>
  </si>
  <si>
    <t>476545414</t>
  </si>
  <si>
    <t>Mark J Aversa, Proj Mgr</t>
  </si>
  <si>
    <t>aversam@nyassembly.gov</t>
  </si>
  <si>
    <t>Mark J Aversa</t>
  </si>
  <si>
    <t>Aversa</t>
  </si>
  <si>
    <t>476545412</t>
  </si>
  <si>
    <t>Nathalia Fernandez, Chief Of Staff</t>
  </si>
  <si>
    <t>fernandezn@nyassembly.gov</t>
  </si>
  <si>
    <t>Nathalia Fernandez</t>
  </si>
  <si>
    <t>Nathalia</t>
  </si>
  <si>
    <t>476545404</t>
  </si>
  <si>
    <t>Kimberly A Laurie, D O Manager</t>
  </si>
  <si>
    <t>lauriek@nyassembly.gov</t>
  </si>
  <si>
    <t>716 839-4691</t>
  </si>
  <si>
    <t>Kimberly A Laurie</t>
  </si>
  <si>
    <t>Laurie</t>
  </si>
  <si>
    <t>476545403</t>
  </si>
  <si>
    <t>Sebastian R Auger, Sr Systms Programmer</t>
  </si>
  <si>
    <t>augers@nyassembly.gov</t>
  </si>
  <si>
    <t>518 455-4388</t>
  </si>
  <si>
    <t>Sebastian R Auger</t>
  </si>
  <si>
    <t>Sebastian R</t>
  </si>
  <si>
    <t>Auger</t>
  </si>
  <si>
    <t>476545402</t>
  </si>
  <si>
    <t>Lynn A Schaefering, Chief Of Staff</t>
  </si>
  <si>
    <t>schaeferingl@nyassembly.gov</t>
  </si>
  <si>
    <t>Lynn A Schaefering</t>
  </si>
  <si>
    <t>Lynn A</t>
  </si>
  <si>
    <t>Schaefering</t>
  </si>
  <si>
    <t>476545394</t>
  </si>
  <si>
    <t>Jeffery D Askew, Sr Field Engineer</t>
  </si>
  <si>
    <t>askewj@nyassembly.gov</t>
  </si>
  <si>
    <t>518 455-4136</t>
  </si>
  <si>
    <t>Jeffery D Askew</t>
  </si>
  <si>
    <t>Jeffery D</t>
  </si>
  <si>
    <t>Askew</t>
  </si>
  <si>
    <t>Sr Field Engineer</t>
  </si>
  <si>
    <t>476545392</t>
  </si>
  <si>
    <t>Nicholas B Carlson, Communications Coord</t>
  </si>
  <si>
    <t>carlsonn@nyassembly.gov</t>
  </si>
  <si>
    <t>Nicholas B Carlson</t>
  </si>
  <si>
    <t>Nicholas B</t>
  </si>
  <si>
    <t>Carlson</t>
  </si>
  <si>
    <t>476545389</t>
  </si>
  <si>
    <t>Lonnie M Baron, Coord Leg &amp; Comm Affs</t>
  </si>
  <si>
    <t>Lonnie M Baron</t>
  </si>
  <si>
    <t>Lonnie M</t>
  </si>
  <si>
    <t>Baron</t>
  </si>
  <si>
    <t>476545380</t>
  </si>
  <si>
    <t>Elaine M Amyot, Sr Computer Prog Ana</t>
  </si>
  <si>
    <t>amyote@nyassembly.gov</t>
  </si>
  <si>
    <t>518 455-5949</t>
  </si>
  <si>
    <t>Elaine M Amyot</t>
  </si>
  <si>
    <t>Elaine M</t>
  </si>
  <si>
    <t>Amyot</t>
  </si>
  <si>
    <t>476545379</t>
  </si>
  <si>
    <t>Sharon E White, Community Liaison</t>
  </si>
  <si>
    <t>whites@nyassembly.gov</t>
  </si>
  <si>
    <t>Sharon E White</t>
  </si>
  <si>
    <t>476545378</t>
  </si>
  <si>
    <t>Sylvia E Ancrum, Constituent Liaison</t>
  </si>
  <si>
    <t>ancrums@nyassembly.gov</t>
  </si>
  <si>
    <t>Sylvia E Ancrum</t>
  </si>
  <si>
    <t>Sylvia E</t>
  </si>
  <si>
    <t>476545370</t>
  </si>
  <si>
    <t>Alan R Dennis, Community Liaison</t>
  </si>
  <si>
    <t>dennisa@nyassembly.gov</t>
  </si>
  <si>
    <t>Alan R Dennis</t>
  </si>
  <si>
    <t>Alan R</t>
  </si>
  <si>
    <t>476545369</t>
  </si>
  <si>
    <t>Christine H Kowalski, Sr Leg Budget Anal</t>
  </si>
  <si>
    <t>kowalskic@nyassembly.gov</t>
  </si>
  <si>
    <t>Christine H Kowalski</t>
  </si>
  <si>
    <t>Kowalski</t>
  </si>
  <si>
    <t>Sr Leg Budget Anal</t>
  </si>
  <si>
    <t>476545367</t>
  </si>
  <si>
    <t>Eileen S Banker, Chief Of Staff</t>
  </si>
  <si>
    <t>bankere@nyassembly.gov</t>
  </si>
  <si>
    <t>Eileen S Banker</t>
  </si>
  <si>
    <t>Eileen S</t>
  </si>
  <si>
    <t>Banker</t>
  </si>
  <si>
    <t>476545362</t>
  </si>
  <si>
    <t>Viola E Plummer, Chief Of Staff</t>
  </si>
  <si>
    <t>plummerv@nyassembly.gov</t>
  </si>
  <si>
    <t>Viola E Plummer</t>
  </si>
  <si>
    <t>Viola E</t>
  </si>
  <si>
    <t>Plummer</t>
  </si>
  <si>
    <t>476545360</t>
  </si>
  <si>
    <t>Anne M Kowalski, Recep/Secy</t>
  </si>
  <si>
    <t>kowalskia@nyassembly.gov</t>
  </si>
  <si>
    <t>518 455-3851</t>
  </si>
  <si>
    <t>Anne M Kowalski</t>
  </si>
  <si>
    <t>Anne M</t>
  </si>
  <si>
    <t>476545358</t>
  </si>
  <si>
    <t>Brody J Childs, Community Liaison</t>
  </si>
  <si>
    <t>Brody J Childs</t>
  </si>
  <si>
    <t>Brody J</t>
  </si>
  <si>
    <t>Childs</t>
  </si>
  <si>
    <t>476545354</t>
  </si>
  <si>
    <t>Alissa L Kordrupel, Princ Leg Bud Analyst</t>
  </si>
  <si>
    <t>Alissa L Kordrupel</t>
  </si>
  <si>
    <t>Alissa L</t>
  </si>
  <si>
    <t>Kordrupel</t>
  </si>
  <si>
    <t>Princ Leg Bud Analyst</t>
  </si>
  <si>
    <t>476545349</t>
  </si>
  <si>
    <t>Keron W Alleyne, Office Assistant</t>
  </si>
  <si>
    <t>alleynek@nyassembly.gov</t>
  </si>
  <si>
    <t>Keron W Alleyne</t>
  </si>
  <si>
    <t>Keron W</t>
  </si>
  <si>
    <t>Alleyne</t>
  </si>
  <si>
    <t>476545348</t>
  </si>
  <si>
    <t>Patricia J Kincaid, Exec Asst</t>
  </si>
  <si>
    <t>kincaidp@nyassembly.gov</t>
  </si>
  <si>
    <t>518 455-4041</t>
  </si>
  <si>
    <t>Patricia J Kincaid</t>
  </si>
  <si>
    <t>Patricia J</t>
  </si>
  <si>
    <t>Kincaid</t>
  </si>
  <si>
    <t>476545342</t>
  </si>
  <si>
    <t>Lyudmila Voropaeva, Community Liaison</t>
  </si>
  <si>
    <t>Lyudmila Voropaeva</t>
  </si>
  <si>
    <t>Lyudmila</t>
  </si>
  <si>
    <t>Voropaeva</t>
  </si>
  <si>
    <t>476545338</t>
  </si>
  <si>
    <t>Inbong Kang, Chief Economist</t>
  </si>
  <si>
    <t>kangi@nyassembly.gov</t>
  </si>
  <si>
    <t>Inbong Kang</t>
  </si>
  <si>
    <t>Inbong</t>
  </si>
  <si>
    <t>Kang</t>
  </si>
  <si>
    <t>Chief Economist</t>
  </si>
  <si>
    <t>476545332</t>
  </si>
  <si>
    <t>Nancy Tong, Commun Relations Dir</t>
  </si>
  <si>
    <t>tongn@nyassembly.gov</t>
  </si>
  <si>
    <t>Nancy Tong</t>
  </si>
  <si>
    <t>Nancy</t>
  </si>
  <si>
    <t>Tong</t>
  </si>
  <si>
    <t>476545329</t>
  </si>
  <si>
    <t>Victoria A Breen, Sr Purch Clk</t>
  </si>
  <si>
    <t>breenv@nyassembly.gov</t>
  </si>
  <si>
    <t>518 455-5198</t>
  </si>
  <si>
    <t>Victoria A Breen</t>
  </si>
  <si>
    <t>Sr Purch Clk</t>
  </si>
  <si>
    <t>476545328</t>
  </si>
  <si>
    <t>Shelley L Barrow, Legis Asst</t>
  </si>
  <si>
    <t>Shelley L Barrow</t>
  </si>
  <si>
    <t>Shelley L</t>
  </si>
  <si>
    <t>476545327</t>
  </si>
  <si>
    <t>Angela M Joyce, Tech Spec/exec Secy</t>
  </si>
  <si>
    <t>Angela M Joyce</t>
  </si>
  <si>
    <t>Tech Spec/exec Secy</t>
  </si>
  <si>
    <t>476545323</t>
  </si>
  <si>
    <t>Foster R Williams, Sr Bindery Operator</t>
  </si>
  <si>
    <t>Print Shop, Central Staff Office, Assembly</t>
  </si>
  <si>
    <t>williamsf@nyassembly.gov</t>
  </si>
  <si>
    <t>518 455-4905</t>
  </si>
  <si>
    <t>Foster R Williams</t>
  </si>
  <si>
    <t>Foster R</t>
  </si>
  <si>
    <t>Sr Bindery Operator</t>
  </si>
  <si>
    <t>476545320</t>
  </si>
  <si>
    <t>Thomas E Sicignano, Commun Relations Dir</t>
  </si>
  <si>
    <t>Thomas E Sicignano</t>
  </si>
  <si>
    <t>Thomas E</t>
  </si>
  <si>
    <t>Sicignano</t>
  </si>
  <si>
    <t>476545319</t>
  </si>
  <si>
    <t>Cylas R Martell-Crawford, Legis Aide</t>
  </si>
  <si>
    <t>martellcrawfordc@nyassembly.gov</t>
  </si>
  <si>
    <t>518 455-4404</t>
  </si>
  <si>
    <t>Cylas R Martell-Crawford</t>
  </si>
  <si>
    <t>Cylas R</t>
  </si>
  <si>
    <t>Martell-Crawford</t>
  </si>
  <si>
    <t>476545318</t>
  </si>
  <si>
    <t>Seth R Eggleston, Intern</t>
  </si>
  <si>
    <t>Seth R Eggleston</t>
  </si>
  <si>
    <t>Seth R</t>
  </si>
  <si>
    <t>476545316</t>
  </si>
  <si>
    <t>Michael L Johnson, Counsel To Committee</t>
  </si>
  <si>
    <t>johnsonm@nyassembly.gov</t>
  </si>
  <si>
    <t>Counsel To Committee</t>
  </si>
  <si>
    <t>476545315</t>
  </si>
  <si>
    <t>Mary A Upton, Systems Operator</t>
  </si>
  <si>
    <t>uptonm@nyassembly.gov</t>
  </si>
  <si>
    <t>518 455-5268</t>
  </si>
  <si>
    <t>Mary A Upton</t>
  </si>
  <si>
    <t>476545313</t>
  </si>
  <si>
    <t>Jeanette R Givant, Community Liaison</t>
  </si>
  <si>
    <t>Jeanette R Givant</t>
  </si>
  <si>
    <t>Jeanette R</t>
  </si>
  <si>
    <t>Givant</t>
  </si>
  <si>
    <t>476545308</t>
  </si>
  <si>
    <t>Michael Farca, Spec Asst-Comm Relat</t>
  </si>
  <si>
    <t>farcam@nyassembly.gov</t>
  </si>
  <si>
    <t>Michael Farca</t>
  </si>
  <si>
    <t>Farca</t>
  </si>
  <si>
    <t>476545307</t>
  </si>
  <si>
    <t>Aaron N Durka, Intern</t>
  </si>
  <si>
    <t>Aaron N Durka</t>
  </si>
  <si>
    <t>Aaron N</t>
  </si>
  <si>
    <t>Durka</t>
  </si>
  <si>
    <t>476545304</t>
  </si>
  <si>
    <t>Shauntea E Irby, Legis Aide</t>
  </si>
  <si>
    <t>irbys@nyassembly.gov</t>
  </si>
  <si>
    <t>Shauntea E Irby</t>
  </si>
  <si>
    <t>Shauntea E</t>
  </si>
  <si>
    <t>Irby</t>
  </si>
  <si>
    <t>476545303</t>
  </si>
  <si>
    <t>Eric A Unright, Bindery Supervisor</t>
  </si>
  <si>
    <t>unrighte@nyassembly.gov</t>
  </si>
  <si>
    <t>Eric A Unright</t>
  </si>
  <si>
    <t>Unright</t>
  </si>
  <si>
    <t>Bindery Supervisor</t>
  </si>
  <si>
    <t>476545301</t>
  </si>
  <si>
    <t>Priscilla A Consolo, Special Asst</t>
  </si>
  <si>
    <t>Priscilla A Consolo</t>
  </si>
  <si>
    <t>Priscilla A</t>
  </si>
  <si>
    <t>Consolo</t>
  </si>
  <si>
    <t>476545297</t>
  </si>
  <si>
    <t>Isabella M Ientile, Sr Economist Min</t>
  </si>
  <si>
    <t>Isabella M Ientile</t>
  </si>
  <si>
    <t>Ientile</t>
  </si>
  <si>
    <t>Sr Economist Min</t>
  </si>
  <si>
    <t>476545295</t>
  </si>
  <si>
    <t>Bangali Doumbia, Intern</t>
  </si>
  <si>
    <t>Bangali Doumbia</t>
  </si>
  <si>
    <t>Bangali</t>
  </si>
  <si>
    <t>Doumbia</t>
  </si>
  <si>
    <t>476545294</t>
  </si>
  <si>
    <t>Carl J Tubbs, Supervisor</t>
  </si>
  <si>
    <t>tubbsc@nyassembly.gov</t>
  </si>
  <si>
    <t>518 455-5247</t>
  </si>
  <si>
    <t>Carl J Tubbs</t>
  </si>
  <si>
    <t>476545293</t>
  </si>
  <si>
    <t>Rhonda M Hood, Exec Asst</t>
  </si>
  <si>
    <t>hoodr@nyassembly.gov</t>
  </si>
  <si>
    <t>Rhonda M Hood</t>
  </si>
  <si>
    <t>Rhonda M</t>
  </si>
  <si>
    <t>Hood</t>
  </si>
  <si>
    <t>476545285</t>
  </si>
  <si>
    <t>Aleksander Domberg, Intern</t>
  </si>
  <si>
    <t>Aleksander Domberg</t>
  </si>
  <si>
    <t>Aleksander</t>
  </si>
  <si>
    <t>Domberg</t>
  </si>
  <si>
    <t>476545284</t>
  </si>
  <si>
    <t>Ian E Thornton, Press Operator</t>
  </si>
  <si>
    <t>thorntoni@nyassembly.gov</t>
  </si>
  <si>
    <t>518 455-5627</t>
  </si>
  <si>
    <t>Ian E Thornton</t>
  </si>
  <si>
    <t>Thornton</t>
  </si>
  <si>
    <t>476545281</t>
  </si>
  <si>
    <t>George W Simmons, Dir Of Photography</t>
  </si>
  <si>
    <t>simmonsg@nyassembly.gov</t>
  </si>
  <si>
    <t>518 455-4173</t>
  </si>
  <si>
    <t>George W Simmons</t>
  </si>
  <si>
    <t>George W</t>
  </si>
  <si>
    <t>Dir Of Photography</t>
  </si>
  <si>
    <t>476545280</t>
  </si>
  <si>
    <t>Winifred M Brand, Constituent Liaison</t>
  </si>
  <si>
    <t>brandw@nyassembly.gov</t>
  </si>
  <si>
    <t>Winifred M Brand</t>
  </si>
  <si>
    <t>Winifred M</t>
  </si>
  <si>
    <t>476545279</t>
  </si>
  <si>
    <t>Judith A Talar, Legis Director</t>
  </si>
  <si>
    <t>talarj@nyassembly.gov</t>
  </si>
  <si>
    <t>518 455-5296</t>
  </si>
  <si>
    <t>Judith A Talar</t>
  </si>
  <si>
    <t>Talar</t>
  </si>
  <si>
    <t>476545277</t>
  </si>
  <si>
    <t>Thomas W Hodgkins, Assoc Dep Dir Fis Sty</t>
  </si>
  <si>
    <t>hodgkinst@nyassembly.gov</t>
  </si>
  <si>
    <t>Thomas W Hodgkins</t>
  </si>
  <si>
    <t>Thomas W</t>
  </si>
  <si>
    <t>Hodgkins</t>
  </si>
  <si>
    <t>Assoc Dep Dir Fis Sty</t>
  </si>
  <si>
    <t>476545276</t>
  </si>
  <si>
    <t>Raveena Dinaram, Intern</t>
  </si>
  <si>
    <t>Raveena Dinaram</t>
  </si>
  <si>
    <t>Raveena</t>
  </si>
  <si>
    <t>Dinaram</t>
  </si>
  <si>
    <t>476545273</t>
  </si>
  <si>
    <t>Isamar Rodriguez, Chief Of Staff</t>
  </si>
  <si>
    <t>rodriguezi@nyassembly.gov</t>
  </si>
  <si>
    <t>Isamar Rodriguez</t>
  </si>
  <si>
    <t>Isamar</t>
  </si>
  <si>
    <t>476545272</t>
  </si>
  <si>
    <t>Alvin R Peters, Dep Dir Photography</t>
  </si>
  <si>
    <t>petersa@nyassembly.gov</t>
  </si>
  <si>
    <t>518 455-4162</t>
  </si>
  <si>
    <t>Alvin R Peters</t>
  </si>
  <si>
    <t>Alvin R</t>
  </si>
  <si>
    <t>Dep Dir Photography</t>
  </si>
  <si>
    <t>476545271</t>
  </si>
  <si>
    <t>Petrita Hernandez-Rojas, Special Asst</t>
  </si>
  <si>
    <t>hernandezrojasp@nyassembly.gov</t>
  </si>
  <si>
    <t>Petrita Hernandez-Rojas</t>
  </si>
  <si>
    <t>Petrita</t>
  </si>
  <si>
    <t>Hernandez-Rojas</t>
  </si>
  <si>
    <t>476545263</t>
  </si>
  <si>
    <t>Diana C Desanto, Intern</t>
  </si>
  <si>
    <t>Diana C Desanto</t>
  </si>
  <si>
    <t>Diana C</t>
  </si>
  <si>
    <t>Desanto</t>
  </si>
  <si>
    <t>476545262</t>
  </si>
  <si>
    <t>Franklin Hess, Staff Dir</t>
  </si>
  <si>
    <t>hessf@nyassembly.gov</t>
  </si>
  <si>
    <t>Franklin Hess</t>
  </si>
  <si>
    <t>Franklin</t>
  </si>
  <si>
    <t>476545261</t>
  </si>
  <si>
    <t>William E Krogh, Lab Technician</t>
  </si>
  <si>
    <t>kroghw@nyassembly.gov</t>
  </si>
  <si>
    <t>518 455-4157</t>
  </si>
  <si>
    <t>William E Krogh</t>
  </si>
  <si>
    <t>Krogh</t>
  </si>
  <si>
    <t>Lab Technician</t>
  </si>
  <si>
    <t>476545260</t>
  </si>
  <si>
    <t>Michael Drezin, Counsel</t>
  </si>
  <si>
    <t>Michael Drezin</t>
  </si>
  <si>
    <t>Drezin</t>
  </si>
  <si>
    <t>476545255</t>
  </si>
  <si>
    <t>Michele J Sbuttoni, Committee Clerk</t>
  </si>
  <si>
    <t>sbuttonim@nyassembly.gov</t>
  </si>
  <si>
    <t>518 455-4755</t>
  </si>
  <si>
    <t>Michele J Sbuttoni</t>
  </si>
  <si>
    <t>Sbuttoni</t>
  </si>
  <si>
    <t>476545251</t>
  </si>
  <si>
    <t>Ashley B Gavel, Sr Photographer</t>
  </si>
  <si>
    <t>gavela@nyassembly.gov</t>
  </si>
  <si>
    <t>Ashley B Gavel</t>
  </si>
  <si>
    <t>Ashley B</t>
  </si>
  <si>
    <t>Gavel</t>
  </si>
  <si>
    <t>Sr Photographer</t>
  </si>
  <si>
    <t>476545249</t>
  </si>
  <si>
    <t>Elizabeth Bonilla, Office Assistant</t>
  </si>
  <si>
    <t>Elizabeth Bonilla</t>
  </si>
  <si>
    <t>Bonilla</t>
  </si>
  <si>
    <t>476545244</t>
  </si>
  <si>
    <t>Steven J Fink, Dir Of Photography</t>
  </si>
  <si>
    <t>finks@nyassembly.gov</t>
  </si>
  <si>
    <t>518 455-4158</t>
  </si>
  <si>
    <t>Steven J Fink</t>
  </si>
  <si>
    <t>Fink</t>
  </si>
  <si>
    <t>476545242</t>
  </si>
  <si>
    <t>Kathleen O'Keefe, Legis Counsel - Spk</t>
  </si>
  <si>
    <t>o'keefek@nyassembly.gov</t>
  </si>
  <si>
    <t>Kathleen O'Keefe</t>
  </si>
  <si>
    <t>Kathleen</t>
  </si>
  <si>
    <t>Legis Counsel - Spk</t>
  </si>
  <si>
    <t>476545241</t>
  </si>
  <si>
    <t>Young Han Kim, Commun Relations Dir</t>
  </si>
  <si>
    <t>kimy@nyassembly.gov</t>
  </si>
  <si>
    <t>718 939-0195</t>
  </si>
  <si>
    <t>Young Han Kim</t>
  </si>
  <si>
    <t>Young Han</t>
  </si>
  <si>
    <t>476545235</t>
  </si>
  <si>
    <t>Rebecca A Dawes, Admin Assistant</t>
  </si>
  <si>
    <t>dawesr@nyassembly.gov</t>
  </si>
  <si>
    <t>Rebecca A Dawes</t>
  </si>
  <si>
    <t>476545232</t>
  </si>
  <si>
    <t>Krystal R Raysor, Special Asst</t>
  </si>
  <si>
    <t>Todd D. Kaminsky, Office of Assemblymember, Personal Staff Office, Assembly</t>
  </si>
  <si>
    <t>Krystal R Raysor</t>
  </si>
  <si>
    <t>Krystal R</t>
  </si>
  <si>
    <t>Raysor</t>
  </si>
  <si>
    <t>476545226</t>
  </si>
  <si>
    <t>Rohan A Narine, Community Liaison</t>
  </si>
  <si>
    <t>Daniel Quart, Office of Assemblymember, Personal Staff Office, Assembly</t>
  </si>
  <si>
    <t>Rohan A Narine</t>
  </si>
  <si>
    <t>Rohan A</t>
  </si>
  <si>
    <t>Narine</t>
  </si>
  <si>
    <t>476545222</t>
  </si>
  <si>
    <t>Lilian A Giacoma, Dep Chief Of Staff</t>
  </si>
  <si>
    <t>Lilian A Giacoma</t>
  </si>
  <si>
    <t>Lilian A</t>
  </si>
  <si>
    <t>Giacoma</t>
  </si>
  <si>
    <t>476545218</t>
  </si>
  <si>
    <t>Jeanine E Vargas, Legis Aide</t>
  </si>
  <si>
    <t>vargasj@nyassembly.gov</t>
  </si>
  <si>
    <t>518 455-5185</t>
  </si>
  <si>
    <t>Jeanine E Vargas</t>
  </si>
  <si>
    <t>Jeanine E</t>
  </si>
  <si>
    <t>476545210</t>
  </si>
  <si>
    <t>Laura B Tooman, Exec Asst</t>
  </si>
  <si>
    <t>toomanl@nyassembly.gov</t>
  </si>
  <si>
    <t>631 537-2583</t>
  </si>
  <si>
    <t>Laura B Tooman</t>
  </si>
  <si>
    <t>Laura B</t>
  </si>
  <si>
    <t>Tooman</t>
  </si>
  <si>
    <t>476545205</t>
  </si>
  <si>
    <t>Carmen H Sanchez, Constituent Liaison</t>
  </si>
  <si>
    <t>Philip R. Ramos, Office of Assemblymember, Personal Staff Office, Assembly</t>
  </si>
  <si>
    <t>631 435-3214</t>
  </si>
  <si>
    <t>Carmen H Sanchez</t>
  </si>
  <si>
    <t>Carmen H</t>
  </si>
  <si>
    <t>476545203</t>
  </si>
  <si>
    <t>Ben M Randazzo, Chief Of Staff</t>
  </si>
  <si>
    <t>Ben M Randazzo</t>
  </si>
  <si>
    <t>Ben M</t>
  </si>
  <si>
    <t>476545202</t>
  </si>
  <si>
    <t>Stephanie L Herrick, Legis Dir - Minority</t>
  </si>
  <si>
    <t>herricks@nyassembly.gov</t>
  </si>
  <si>
    <t>518 455-4618</t>
  </si>
  <si>
    <t>Stephanie L Herrick</t>
  </si>
  <si>
    <t>Stephanie L</t>
  </si>
  <si>
    <t>Herrick</t>
  </si>
  <si>
    <t>Legis Dir - Minority</t>
  </si>
  <si>
    <t>476545201</t>
  </si>
  <si>
    <t>Lisa M Lombardo, Office Manager</t>
  </si>
  <si>
    <t>lombardol@nyassembly.gov</t>
  </si>
  <si>
    <t>518 455-5997</t>
  </si>
  <si>
    <t>Lisa M Lombardo</t>
  </si>
  <si>
    <t>Lombardo</t>
  </si>
  <si>
    <t>476545192</t>
  </si>
  <si>
    <t>Renee O Mills, Legis Aide</t>
  </si>
  <si>
    <t>millsr@nyassembly.gov</t>
  </si>
  <si>
    <t>Renee O Mills</t>
  </si>
  <si>
    <t>Renee O</t>
  </si>
  <si>
    <t>476545191</t>
  </si>
  <si>
    <t>Keisha C Hercules, Recep/Secy</t>
  </si>
  <si>
    <t>herculesk@nyassembly.gov</t>
  </si>
  <si>
    <t>Keisha C Hercules</t>
  </si>
  <si>
    <t>Keisha C</t>
  </si>
  <si>
    <t>Hercules</t>
  </si>
  <si>
    <t>476545188</t>
  </si>
  <si>
    <t>Matthew T Henderson, Leg Budget Anal Min</t>
  </si>
  <si>
    <t>hendersonm@nyassembly.gov</t>
  </si>
  <si>
    <t>Matthew T Henderson</t>
  </si>
  <si>
    <t>476545187</t>
  </si>
  <si>
    <t>Christopher Santos, Press Operator</t>
  </si>
  <si>
    <t>santosc@nyassembly.gov</t>
  </si>
  <si>
    <t>Christopher Santos</t>
  </si>
  <si>
    <t>476545183</t>
  </si>
  <si>
    <t>John N Korres, Legis Aide</t>
  </si>
  <si>
    <t>korresj@nyassembly.gov</t>
  </si>
  <si>
    <t>John N Korres</t>
  </si>
  <si>
    <t>Korres</t>
  </si>
  <si>
    <t>476545181</t>
  </si>
  <si>
    <t>Mary T Harris, Admin Assistant</t>
  </si>
  <si>
    <t>Mary T Harris</t>
  </si>
  <si>
    <t>Mary T</t>
  </si>
  <si>
    <t>476545180</t>
  </si>
  <si>
    <t>Thomas M Hatcher, Sr Economist</t>
  </si>
  <si>
    <t>hatchert@nyassembly.gov</t>
  </si>
  <si>
    <t>Thomas M Hatcher</t>
  </si>
  <si>
    <t>Hatcher</t>
  </si>
  <si>
    <t>476545178</t>
  </si>
  <si>
    <t>Minoru Hata, Counsel</t>
  </si>
  <si>
    <t>hatam@nyassembly.gov</t>
  </si>
  <si>
    <t>518 455-3933</t>
  </si>
  <si>
    <t>Minoru Hata</t>
  </si>
  <si>
    <t>Minoru</t>
  </si>
  <si>
    <t>Hata</t>
  </si>
  <si>
    <t>476545171</t>
  </si>
  <si>
    <t>Thomas J Rousselle, Bindery Operator</t>
  </si>
  <si>
    <t>roussellet@nyassembly.gov</t>
  </si>
  <si>
    <t>Thomas J Rousselle</t>
  </si>
  <si>
    <t>Rousselle</t>
  </si>
  <si>
    <t>Bindery Operator</t>
  </si>
  <si>
    <t>476545169</t>
  </si>
  <si>
    <t>James Cerasoli, Legis Aide</t>
  </si>
  <si>
    <t>James Cerasoli</t>
  </si>
  <si>
    <t>Cerasoli</t>
  </si>
  <si>
    <t>476545165</t>
  </si>
  <si>
    <t>Terri S Hart, Word Processor/Secy</t>
  </si>
  <si>
    <t>hartt@nyassembly.gov</t>
  </si>
  <si>
    <t>Terri S Hart</t>
  </si>
  <si>
    <t>Terri S</t>
  </si>
  <si>
    <t>476545160</t>
  </si>
  <si>
    <t>Ursula M Wesolinska, Special Asst</t>
  </si>
  <si>
    <t>wesolinskau@nyassembly.gov</t>
  </si>
  <si>
    <t>Ursula M Wesolinska</t>
  </si>
  <si>
    <t>Ursula M</t>
  </si>
  <si>
    <t>Wesolinska</t>
  </si>
  <si>
    <t>476545157</t>
  </si>
  <si>
    <t>Dennis Prudhomme, Sr Press Operator</t>
  </si>
  <si>
    <t>prudhommed@nyassembly.gov</t>
  </si>
  <si>
    <t>Dennis Prudhomme</t>
  </si>
  <si>
    <t>Prudhomme</t>
  </si>
  <si>
    <t>Sr Press Operator</t>
  </si>
  <si>
    <t>476545151</t>
  </si>
  <si>
    <t>Betty L Harper, Receptionist</t>
  </si>
  <si>
    <t>harperb@nyassembly.gov</t>
  </si>
  <si>
    <t>Betty L Harper</t>
  </si>
  <si>
    <t>Betty L</t>
  </si>
  <si>
    <t>Harper</t>
  </si>
  <si>
    <t>476545147</t>
  </si>
  <si>
    <t>Rosa M Pezzuto, Process Administrator</t>
  </si>
  <si>
    <t>pezzutor@nyassembly.gov</t>
  </si>
  <si>
    <t>518 455-5620</t>
  </si>
  <si>
    <t>Rosa M Pezzuto</t>
  </si>
  <si>
    <t>Rosa M</t>
  </si>
  <si>
    <t>Pezzuto</t>
  </si>
  <si>
    <t>Process Administrator</t>
  </si>
  <si>
    <t>476545145</t>
  </si>
  <si>
    <t>Rostislav Rar, Legis Aide</t>
  </si>
  <si>
    <t>Joseph R. Lentol, Office of Assemblymember, Personal Staff Office, Assembly</t>
  </si>
  <si>
    <t>Rostislav Rar</t>
  </si>
  <si>
    <t>Rostislav</t>
  </si>
  <si>
    <t>Rar</t>
  </si>
  <si>
    <t>476545143</t>
  </si>
  <si>
    <t>Robert V Outlar, Print Oper Trainee</t>
  </si>
  <si>
    <t>outlarr@nyassembly.gov</t>
  </si>
  <si>
    <t>518 455-5621</t>
  </si>
  <si>
    <t>Robert V Outlar</t>
  </si>
  <si>
    <t>Robert V</t>
  </si>
  <si>
    <t>Outlar</t>
  </si>
  <si>
    <t>Print Oper Trainee</t>
  </si>
  <si>
    <t>476545138</t>
  </si>
  <si>
    <t>Amanda B Hanley, Leg Budget Anal Min</t>
  </si>
  <si>
    <t>Amanda B Hanley</t>
  </si>
  <si>
    <t>Amanda B</t>
  </si>
  <si>
    <t>Hanley</t>
  </si>
  <si>
    <t>476545135</t>
  </si>
  <si>
    <t>Emilia Mijatovic, Dir Community Affairs</t>
  </si>
  <si>
    <t>mijatovice@nyassembly.gov</t>
  </si>
  <si>
    <t>Emilia Mijatovic</t>
  </si>
  <si>
    <t>Emilia</t>
  </si>
  <si>
    <t>Mijatovic</t>
  </si>
  <si>
    <t>476545133</t>
  </si>
  <si>
    <t>Manuel Ortiz, Journey Person</t>
  </si>
  <si>
    <t>ortizm@nyassembly.gov</t>
  </si>
  <si>
    <t>Manuel Ortiz</t>
  </si>
  <si>
    <t>Manuel</t>
  </si>
  <si>
    <t>Journey Person</t>
  </si>
  <si>
    <t>476545129</t>
  </si>
  <si>
    <t>Selena K Hajiani, Princ Leg Bud Analyst</t>
  </si>
  <si>
    <t>hajianis@nyassembly.gov</t>
  </si>
  <si>
    <t>Selena K Hajiani</t>
  </si>
  <si>
    <t>Selena K</t>
  </si>
  <si>
    <t>Hajiani</t>
  </si>
  <si>
    <t>476545128</t>
  </si>
  <si>
    <t>Michelle M Cillis, Photographer</t>
  </si>
  <si>
    <t>Michelle M Cillis</t>
  </si>
  <si>
    <t>Cillis</t>
  </si>
  <si>
    <t>476545124</t>
  </si>
  <si>
    <t>Jayne L Lavigna-Jesmain, Counsel</t>
  </si>
  <si>
    <t>lavignajesmainj@nyassembly.gov</t>
  </si>
  <si>
    <t>Jayne L Lavigna-Jesmain</t>
  </si>
  <si>
    <t>Jayne L</t>
  </si>
  <si>
    <t>Lavigna-Jesmain</t>
  </si>
  <si>
    <t>476545122</t>
  </si>
  <si>
    <t>Matthew D Golden, Dep Dir Bud Studies</t>
  </si>
  <si>
    <t>goldenm@nyassembly.gov</t>
  </si>
  <si>
    <t>Matthew D Golden</t>
  </si>
  <si>
    <t>476545116</t>
  </si>
  <si>
    <t>Marcy D Feinman, Legis Liaison</t>
  </si>
  <si>
    <t>feinmanm@nyassembly.gov</t>
  </si>
  <si>
    <t>Marcy D Feinman</t>
  </si>
  <si>
    <t>Marcy D</t>
  </si>
  <si>
    <t>Feinman</t>
  </si>
  <si>
    <t>476545112</t>
  </si>
  <si>
    <t>Eyerusalem G Zewdie, Intern</t>
  </si>
  <si>
    <t>Eyerusalem G Zewdie</t>
  </si>
  <si>
    <t>Eyerusalem G</t>
  </si>
  <si>
    <t>Zewdie</t>
  </si>
  <si>
    <t>476545111</t>
  </si>
  <si>
    <t>Edward V Golden, Dep Dir Budg Stud-Min</t>
  </si>
  <si>
    <t>Good contact for Youth funding and OCFS</t>
  </si>
  <si>
    <t>goldene@nyassembly.gov</t>
  </si>
  <si>
    <t>Edward V Golden</t>
  </si>
  <si>
    <t>Edward V</t>
  </si>
  <si>
    <t>Dep Dir Budg Stud-Min</t>
  </si>
  <si>
    <t>476545110</t>
  </si>
  <si>
    <t>Edward G Ii Baker Ii, Dir Communications</t>
  </si>
  <si>
    <t>Formerly worked for Joseph R. Lentol, Office of Assemblymember, Assembly Personal Staff Office</t>
  </si>
  <si>
    <t>bakere@nyassembly.gov</t>
  </si>
  <si>
    <t>Edward G Ii Baker Ii</t>
  </si>
  <si>
    <t>Edward G Ii</t>
  </si>
  <si>
    <t>Baker Ii</t>
  </si>
  <si>
    <t>476545104</t>
  </si>
  <si>
    <t>Ennis Jr Johnson, Office Assistant</t>
  </si>
  <si>
    <t>Latrice M. Walker, Office of Assemblymember, Personal Staff Office, Assembly</t>
  </si>
  <si>
    <t>Ennis Jr Johnson</t>
  </si>
  <si>
    <t>Ennis Jr</t>
  </si>
  <si>
    <t>476545102</t>
  </si>
  <si>
    <t>Sean Giambattista, Sr Budget Anal</t>
  </si>
  <si>
    <t>Sean Giambattista</t>
  </si>
  <si>
    <t>Sean</t>
  </si>
  <si>
    <t>Giambattista</t>
  </si>
  <si>
    <t>476545101</t>
  </si>
  <si>
    <t>Latoya V Young, Intern</t>
  </si>
  <si>
    <t>Latoya V Young</t>
  </si>
  <si>
    <t>Latoya V</t>
  </si>
  <si>
    <t>476545100</t>
  </si>
  <si>
    <t>Sean T Derle, Intern</t>
  </si>
  <si>
    <t>Sean T Derle</t>
  </si>
  <si>
    <t>Sean T</t>
  </si>
  <si>
    <t>Derle</t>
  </si>
  <si>
    <t>476545098</t>
  </si>
  <si>
    <t>Kaitesi N Rama-munroe, Committee Clerk</t>
  </si>
  <si>
    <t>518 455-5291</t>
  </si>
  <si>
    <t>Kaitesi N Rama-munroe</t>
  </si>
  <si>
    <t>Kaitesi N</t>
  </si>
  <si>
    <t>Rama-munroe</t>
  </si>
  <si>
    <t>476545097</t>
  </si>
  <si>
    <t>Alicka T Ampry-samuel, Chief Of Staff</t>
  </si>
  <si>
    <t>Alicka T Ampry-samuel</t>
  </si>
  <si>
    <t>Alicka T</t>
  </si>
  <si>
    <t>Ampry-samuel</t>
  </si>
  <si>
    <t>476545093</t>
  </si>
  <si>
    <t>David M Fischer, Chief Of Staff</t>
  </si>
  <si>
    <t>fischerd@nyassembly.gov</t>
  </si>
  <si>
    <t>David M Fischer</t>
  </si>
  <si>
    <t>Fischer</t>
  </si>
  <si>
    <t>476545092</t>
  </si>
  <si>
    <t>Jonathan A Gatt, Research Assistant</t>
  </si>
  <si>
    <t>gattj@nyassembly.gov</t>
  </si>
  <si>
    <t>Jonathan A Gatt</t>
  </si>
  <si>
    <t>Gatt</t>
  </si>
  <si>
    <t>476545090</t>
  </si>
  <si>
    <t>Joann Van Slyke, Office Manager</t>
  </si>
  <si>
    <t>vanslykej@nyassembly.gov</t>
  </si>
  <si>
    <t>518 455-5426</t>
  </si>
  <si>
    <t>Joann Van Slyke</t>
  </si>
  <si>
    <t>Van Slyke</t>
  </si>
  <si>
    <t>476545088</t>
  </si>
  <si>
    <t>Su Yi, Intern</t>
  </si>
  <si>
    <t>Su Yi</t>
  </si>
  <si>
    <t>Su</t>
  </si>
  <si>
    <t>Yi</t>
  </si>
  <si>
    <t>476545087</t>
  </si>
  <si>
    <t>Daniel J Deragon, Intern</t>
  </si>
  <si>
    <t>Daniel J Deragon</t>
  </si>
  <si>
    <t>Deragon</t>
  </si>
  <si>
    <t>476545084</t>
  </si>
  <si>
    <t>Kereama N Gorousingh, Office Manager</t>
  </si>
  <si>
    <t>Kereama N Gorousingh</t>
  </si>
  <si>
    <t>Kereama N</t>
  </si>
  <si>
    <t>Gorousingh</t>
  </si>
  <si>
    <t>476545083</t>
  </si>
  <si>
    <t>Aleatha M Williams, Admin Assistant</t>
  </si>
  <si>
    <t>Aleatha M Williams</t>
  </si>
  <si>
    <t>Aleatha M</t>
  </si>
  <si>
    <t>476545082</t>
  </si>
  <si>
    <t>Ptahra M Jeppe, Chief Of Staff</t>
  </si>
  <si>
    <t>718 246-4889</t>
  </si>
  <si>
    <t>Ptahra M Jeppe</t>
  </si>
  <si>
    <t>Ptahra M</t>
  </si>
  <si>
    <t>Jeppe</t>
  </si>
  <si>
    <t>476545078</t>
  </si>
  <si>
    <t>Howard Wong, Intern</t>
  </si>
  <si>
    <t>Howard Wong</t>
  </si>
  <si>
    <t>476545076</t>
  </si>
  <si>
    <t>Blair D Delduco, Intern</t>
  </si>
  <si>
    <t>Blair D Delduco</t>
  </si>
  <si>
    <t>Blair D</t>
  </si>
  <si>
    <t>Delduco</t>
  </si>
  <si>
    <t>476545075</t>
  </si>
  <si>
    <t>Francis X Shea, Communications Coord</t>
  </si>
  <si>
    <t>sheaf@nyassembly.gov</t>
  </si>
  <si>
    <t>Francis X Shea</t>
  </si>
  <si>
    <t>Francis X</t>
  </si>
  <si>
    <t>Shea</t>
  </si>
  <si>
    <t>476545074</t>
  </si>
  <si>
    <t>Sonny Vataj, Exec Director</t>
  </si>
  <si>
    <t>vatajs@nyassembly.gov</t>
  </si>
  <si>
    <t>Sonny Vataj</t>
  </si>
  <si>
    <t>Sonny</t>
  </si>
  <si>
    <t>Vataj</t>
  </si>
  <si>
    <t>476545073</t>
  </si>
  <si>
    <t>James B Harvey, Constituent Liaison</t>
  </si>
  <si>
    <t>harveyj@nyassembly.gov</t>
  </si>
  <si>
    <t>James B Harvey</t>
  </si>
  <si>
    <t>James B</t>
  </si>
  <si>
    <t>Harvey</t>
  </si>
  <si>
    <t>476545069</t>
  </si>
  <si>
    <t>Isabella J Debono, Intern</t>
  </si>
  <si>
    <t>Isabella J Debono</t>
  </si>
  <si>
    <t>Isabella J</t>
  </si>
  <si>
    <t>Debono</t>
  </si>
  <si>
    <t>476545068</t>
  </si>
  <si>
    <t>Lissa E Mathieu, Recep/Secy</t>
  </si>
  <si>
    <t>mathieul@nyassembly.gov</t>
  </si>
  <si>
    <t>Lissa E Mathieu</t>
  </si>
  <si>
    <t>Lissa E</t>
  </si>
  <si>
    <t>Mathieu</t>
  </si>
  <si>
    <t>476545067</t>
  </si>
  <si>
    <t>Eric A Wittels, Intern</t>
  </si>
  <si>
    <t>Eric A Wittels</t>
  </si>
  <si>
    <t>Wittels</t>
  </si>
  <si>
    <t>476545065</t>
  </si>
  <si>
    <t>Renee A Montminy, Chief Of Staff</t>
  </si>
  <si>
    <t>Renee A Montminy</t>
  </si>
  <si>
    <t>Renee A</t>
  </si>
  <si>
    <t>Montminy</t>
  </si>
  <si>
    <t>476545062</t>
  </si>
  <si>
    <t>Allison M Daley, Intern</t>
  </si>
  <si>
    <t>Allison M Daley</t>
  </si>
  <si>
    <t>Allison M</t>
  </si>
  <si>
    <t>476545061</t>
  </si>
  <si>
    <t>Celia D Dosamantes, Dep Chief Of Staff</t>
  </si>
  <si>
    <t>Celia D Dosamantes</t>
  </si>
  <si>
    <t>Celia D</t>
  </si>
  <si>
    <t>Dosamantes</t>
  </si>
  <si>
    <t>476545058</t>
  </si>
  <si>
    <t>Karla P Majano, Legis Aide</t>
  </si>
  <si>
    <t>718 933-2204</t>
  </si>
  <si>
    <t>Karla P Majano</t>
  </si>
  <si>
    <t>Karla P</t>
  </si>
  <si>
    <t>Majano</t>
  </si>
  <si>
    <t>476545053</t>
  </si>
  <si>
    <t>Ilirjan Fundo, Director</t>
  </si>
  <si>
    <t>Ilirjan Fundo</t>
  </si>
  <si>
    <t>Ilirjan</t>
  </si>
  <si>
    <t>Fundo</t>
  </si>
  <si>
    <t>476545051</t>
  </si>
  <si>
    <t>Alexandre Crivellari, Graduate Scholar</t>
  </si>
  <si>
    <t>Alexandre Crivellari</t>
  </si>
  <si>
    <t>Crivellari</t>
  </si>
  <si>
    <t>476545049</t>
  </si>
  <si>
    <t>Rosa D Hernandez, Legis Aide</t>
  </si>
  <si>
    <t>hernandezr@nyassembly.gov</t>
  </si>
  <si>
    <t>Rosa D Hernandez</t>
  </si>
  <si>
    <t>Rosa D</t>
  </si>
  <si>
    <t>476545046</t>
  </si>
  <si>
    <t>Margarita Luna, Chief Of Staff</t>
  </si>
  <si>
    <t>Margarita Luna</t>
  </si>
  <si>
    <t>Luna</t>
  </si>
  <si>
    <t>476545045</t>
  </si>
  <si>
    <t>Katharine D Mcloughlin, Legis Director</t>
  </si>
  <si>
    <t>Sandy Galef, Assemblymember</t>
  </si>
  <si>
    <t>Sandra R. Galef, Office of Assemblymember, Personal Staff Office, Assembly</t>
  </si>
  <si>
    <t>914 941-1111</t>
  </si>
  <si>
    <t>Katharine D Mcloughlin</t>
  </si>
  <si>
    <t>Katharine D</t>
  </si>
  <si>
    <t>Mcloughlin</t>
  </si>
  <si>
    <t>476545036</t>
  </si>
  <si>
    <t>Debra L Lagapa, Chief Of Staff</t>
  </si>
  <si>
    <t>lagapad@nyassembly.gov</t>
  </si>
  <si>
    <t>914 939-7028</t>
  </si>
  <si>
    <t>Debra L Lagapa</t>
  </si>
  <si>
    <t>Lagapa</t>
  </si>
  <si>
    <t>476545034</t>
  </si>
  <si>
    <t>Clinton L Jr Freeman Jr, Staff Dir</t>
  </si>
  <si>
    <t>freemanc@nyassembly.gov</t>
  </si>
  <si>
    <t>Clinton L Jr Freeman Jr</t>
  </si>
  <si>
    <t>Clinton L Jr</t>
  </si>
  <si>
    <t>Freeman Jr</t>
  </si>
  <si>
    <t>476545032</t>
  </si>
  <si>
    <t>Dana A Levenberg, Chief Of Staff</t>
  </si>
  <si>
    <t>Dana A Levenberg</t>
  </si>
  <si>
    <t>Dana A</t>
  </si>
  <si>
    <t>Levenberg</t>
  </si>
  <si>
    <t>476545029</t>
  </si>
  <si>
    <t>Paula Melendez, Constituent Svc Mgr</t>
  </si>
  <si>
    <t>melendezp@nyassembly.gov</t>
  </si>
  <si>
    <t>Paula Melendez</t>
  </si>
  <si>
    <t>Paula</t>
  </si>
  <si>
    <t>476545026</t>
  </si>
  <si>
    <t>Victor E Jr Franco Jr, Princ Dep Dir Bud Stu</t>
  </si>
  <si>
    <t>francov@nyassembly.gov</t>
  </si>
  <si>
    <t>Victor E Jr Franco Jr</t>
  </si>
  <si>
    <t>Victor E Jr</t>
  </si>
  <si>
    <t>Franco Jr</t>
  </si>
  <si>
    <t>Princ Dep Dir Bud Stu</t>
  </si>
  <si>
    <t>476545020</t>
  </si>
  <si>
    <t>Lynsey B Timbrouck, D O Liaison</t>
  </si>
  <si>
    <t>Kevin A. Cahill, Office of Assemblymember, Personal Staff Office, Assembly</t>
  </si>
  <si>
    <t>Lynsey B Timbrouck</t>
  </si>
  <si>
    <t>Lynsey B</t>
  </si>
  <si>
    <t>Timbrouck</t>
  </si>
  <si>
    <t>476545018</t>
  </si>
  <si>
    <t>Virginia E Farrell, Legis Analyst</t>
  </si>
  <si>
    <t>Deborah Glick, Assemblymember</t>
  </si>
  <si>
    <t>Deborah Glick, Office of Assemblymember, Personal Staff Office, Assembly</t>
  </si>
  <si>
    <t>farrellv@nyassembly.gov</t>
  </si>
  <si>
    <t>518 455-4178</t>
  </si>
  <si>
    <t>Virginia E Farrell</t>
  </si>
  <si>
    <t>476545015</t>
  </si>
  <si>
    <t>Denise A Mcredmond, Legis Aide</t>
  </si>
  <si>
    <t>mcredmondd@nyassembly.gov</t>
  </si>
  <si>
    <t>Denise A Mcredmond</t>
  </si>
  <si>
    <t>Denise A</t>
  </si>
  <si>
    <t>476545013</t>
  </si>
  <si>
    <t>Sade A Fowles, Legis Budget Analyst</t>
  </si>
  <si>
    <t>Sade A Fowles</t>
  </si>
  <si>
    <t>Sade A</t>
  </si>
  <si>
    <t>Fowles</t>
  </si>
  <si>
    <t>476545010</t>
  </si>
  <si>
    <t>Catherine M Fahey, Chief Of Staff</t>
  </si>
  <si>
    <t>faheyc@nyassembly.gov</t>
  </si>
  <si>
    <t>Catherine M Fahey</t>
  </si>
  <si>
    <t>Fahey</t>
  </si>
  <si>
    <t>476545008</t>
  </si>
  <si>
    <t>Dawn A Reddy-Dugan, Sr Legislativ Analyst</t>
  </si>
  <si>
    <t>reddydugand@nyassembly.gov</t>
  </si>
  <si>
    <t>518 455-4185</t>
  </si>
  <si>
    <t>Dawn A Reddy-Dugan</t>
  </si>
  <si>
    <t>Dawn A</t>
  </si>
  <si>
    <t>Reddy-Dugan</t>
  </si>
  <si>
    <t>Sr Legislativ Analyst</t>
  </si>
  <si>
    <t>476545005</t>
  </si>
  <si>
    <t>Indira F Bokobza, Legis Director</t>
  </si>
  <si>
    <t>518 455-4166</t>
  </si>
  <si>
    <t>Indira F Bokobza</t>
  </si>
  <si>
    <t>Indira F</t>
  </si>
  <si>
    <t>Bokobza</t>
  </si>
  <si>
    <t>476545004</t>
  </si>
  <si>
    <t>Bernadette A Flynn, Princ Legis Bud Ana-M</t>
  </si>
  <si>
    <t>flynnb@nyassembly.gov</t>
  </si>
  <si>
    <t>Bernadette A Flynn</t>
  </si>
  <si>
    <t>Bernadette A</t>
  </si>
  <si>
    <t>Flynn</t>
  </si>
  <si>
    <t>Princ Legis Bud Ana-M</t>
  </si>
  <si>
    <t>476545002</t>
  </si>
  <si>
    <t>Joseph A Yanis, Econ Devel Specialist</t>
  </si>
  <si>
    <t>yanisj@nyassembly.gov</t>
  </si>
  <si>
    <t>718 596-0100</t>
  </si>
  <si>
    <t>Joseph A Yanis</t>
  </si>
  <si>
    <t>Yanis</t>
  </si>
  <si>
    <t>Econ Devel Specialist</t>
  </si>
  <si>
    <t>476545000</t>
  </si>
  <si>
    <t>Joseph M Jr Bonilla Jr, Communications Coord</t>
  </si>
  <si>
    <t>Formerly worked for Patricia A. Fahy, Office of Assemblymember, Assembly Personal Staff Office</t>
  </si>
  <si>
    <t>bonillaj@nyassembly.gov</t>
  </si>
  <si>
    <t>Joseph M Jr Bonilla Jr</t>
  </si>
  <si>
    <t>Joseph M Jr</t>
  </si>
  <si>
    <t>Bonilla Jr</t>
  </si>
  <si>
    <t>476544997</t>
  </si>
  <si>
    <t>Freida E Beatty, Admin Assistant</t>
  </si>
  <si>
    <t>Freida E Beatty</t>
  </si>
  <si>
    <t>Freida E</t>
  </si>
  <si>
    <t>Beatty</t>
  </si>
  <si>
    <t>476544994</t>
  </si>
  <si>
    <t>Chatodd Floyd, Legis Budget Analyst</t>
  </si>
  <si>
    <t>Chatodd Floyd</t>
  </si>
  <si>
    <t>Chatodd</t>
  </si>
  <si>
    <t>Floyd</t>
  </si>
  <si>
    <t>476544992</t>
  </si>
  <si>
    <t>Nelvadia Hatcher, Community Liaison</t>
  </si>
  <si>
    <t>Walter T. Mosley, Office of Assemblymember, Personal Staff Office, Assembly</t>
  </si>
  <si>
    <t>Nelvadia Hatcher</t>
  </si>
  <si>
    <t>Nelvadia</t>
  </si>
  <si>
    <t>476544991</t>
  </si>
  <si>
    <t>Gigi R Davis-Elliott, Chief Of Staff</t>
  </si>
  <si>
    <t>daviselliottg@nyassembly.gov</t>
  </si>
  <si>
    <t>Gigi R Davis-Elliott</t>
  </si>
  <si>
    <t>Gigi R</t>
  </si>
  <si>
    <t>Davis-Elliott</t>
  </si>
  <si>
    <t>476544987</t>
  </si>
  <si>
    <t>Scott M Wolff, Dir Of Operations</t>
  </si>
  <si>
    <t>wolffs@nyassembly.gov</t>
  </si>
  <si>
    <t>Scott M Wolff</t>
  </si>
  <si>
    <t>Wolff</t>
  </si>
  <si>
    <t>476544986</t>
  </si>
  <si>
    <t>Eric Ortiz, Journey Person</t>
  </si>
  <si>
    <t>Eric Ortiz</t>
  </si>
  <si>
    <t>476544984</t>
  </si>
  <si>
    <t>Philip A Fields, Dir Of Budget Studies</t>
  </si>
  <si>
    <t>fieldsp@nyassembly.gov</t>
  </si>
  <si>
    <t>Philip A Fields</t>
  </si>
  <si>
    <t>Philip A</t>
  </si>
  <si>
    <t>Fields</t>
  </si>
  <si>
    <t>Dir Of Budget Studies</t>
  </si>
  <si>
    <t>476544982</t>
  </si>
  <si>
    <t>Facia Class, Dir Constit/Supp Svcs</t>
  </si>
  <si>
    <t>classf@nyassembly.gov</t>
  </si>
  <si>
    <t>Facia Class</t>
  </si>
  <si>
    <t>Facia</t>
  </si>
  <si>
    <t>Class</t>
  </si>
  <si>
    <t>476544979</t>
  </si>
  <si>
    <t>Robert J Mc Omber, Bindery Oper Trainee</t>
  </si>
  <si>
    <t>mcomberr@nyassembly.gov</t>
  </si>
  <si>
    <t>Robert J Mc Omber</t>
  </si>
  <si>
    <t>Mc Omber</t>
  </si>
  <si>
    <t>Bindery Oper Trainee</t>
  </si>
  <si>
    <t>476544975</t>
  </si>
  <si>
    <t>Brad J Fahsel, Sr Research Assoc</t>
  </si>
  <si>
    <t>fahselb@nyassembly.gov</t>
  </si>
  <si>
    <t>Brad J Fahsel</t>
  </si>
  <si>
    <t>Brad J</t>
  </si>
  <si>
    <t>Fahsel</t>
  </si>
  <si>
    <t>Sr Research Assoc</t>
  </si>
  <si>
    <t>476544973</t>
  </si>
  <si>
    <t>David J Marro, Press Oper Trainee</t>
  </si>
  <si>
    <t>marrod@nyassembly.gov</t>
  </si>
  <si>
    <t>David J Marro</t>
  </si>
  <si>
    <t>Press Oper Trainee</t>
  </si>
  <si>
    <t>476544966</t>
  </si>
  <si>
    <t>Benjamin L Engwer, Leg Fisc Analyst-Min</t>
  </si>
  <si>
    <t>engwerb@nyassembly.gov</t>
  </si>
  <si>
    <t>Benjamin L Engwer</t>
  </si>
  <si>
    <t>Engwer</t>
  </si>
  <si>
    <t>476544962</t>
  </si>
  <si>
    <t>Alexander T Chen, D O Manager</t>
  </si>
  <si>
    <t>Ronald T. Kim, Office of Assemblymember, Personal Staff Office, Assembly</t>
  </si>
  <si>
    <t>Alexander T Chen</t>
  </si>
  <si>
    <t>Alexander T</t>
  </si>
  <si>
    <t>Chen</t>
  </si>
  <si>
    <t>476544960</t>
  </si>
  <si>
    <t>Richard J Lawrence, Process Administrator</t>
  </si>
  <si>
    <t>lawrencer@nyassembly.gov</t>
  </si>
  <si>
    <t>Richard J Lawrence</t>
  </si>
  <si>
    <t>Lawrence</t>
  </si>
  <si>
    <t>476544957</t>
  </si>
  <si>
    <t>Curtis M Eatman, Sr Leg Fiscal Anal</t>
  </si>
  <si>
    <t>Curtis M Eatman</t>
  </si>
  <si>
    <t>Curtis M</t>
  </si>
  <si>
    <t>Eatman</t>
  </si>
  <si>
    <t>476544954</t>
  </si>
  <si>
    <t>Katie Birchenough, Admin Assistant</t>
  </si>
  <si>
    <t>Katie Birchenough</t>
  </si>
  <si>
    <t>Katie</t>
  </si>
  <si>
    <t>Birchenough</t>
  </si>
  <si>
    <t>476544950</t>
  </si>
  <si>
    <t>Rebecca P Dower, Dir Min Staff</t>
  </si>
  <si>
    <t>dowerr@nyassembly.gov</t>
  </si>
  <si>
    <t>Rebecca P Dower</t>
  </si>
  <si>
    <t>Rebecca P</t>
  </si>
  <si>
    <t>Dower</t>
  </si>
  <si>
    <t>Dir Min Staff</t>
  </si>
  <si>
    <t>476544949</t>
  </si>
  <si>
    <t>Frederick W Iii Konig Iii, Dep Dir Print Ops</t>
  </si>
  <si>
    <t>konigf@nyassembly.gov</t>
  </si>
  <si>
    <t>518 455-5626</t>
  </si>
  <si>
    <t>Frederick W Iii Konig Iii</t>
  </si>
  <si>
    <t>Frederick W Iii</t>
  </si>
  <si>
    <t>Konig Iii</t>
  </si>
  <si>
    <t>Dep Dir Print Ops</t>
  </si>
  <si>
    <t>476544948</t>
  </si>
  <si>
    <t>Debra R Devine, Legis Coord/Comm Clk</t>
  </si>
  <si>
    <t>devined@nyassembly.gov</t>
  </si>
  <si>
    <t>Debra R Devine</t>
  </si>
  <si>
    <t>Debra R</t>
  </si>
  <si>
    <t>Devine</t>
  </si>
  <si>
    <t>Legis Coord/Comm Clk</t>
  </si>
  <si>
    <t>476544940</t>
  </si>
  <si>
    <t>Maryann C White, Assoc Counsel</t>
  </si>
  <si>
    <t>Counsel To The Majority, Central Staff Office, Assembly</t>
  </si>
  <si>
    <t>whitem@nyassembly.gov</t>
  </si>
  <si>
    <t>518 455-4191</t>
  </si>
  <si>
    <t>Maryann C White</t>
  </si>
  <si>
    <t>Maryann C</t>
  </si>
  <si>
    <t>476544939</t>
  </si>
  <si>
    <t>George A Iii Hydorn Iii, Copy Center Supv</t>
  </si>
  <si>
    <t>hydorng@nyassembly.gov</t>
  </si>
  <si>
    <t>518 455-5261</t>
  </si>
  <si>
    <t>George A Iii Hydorn Iii</t>
  </si>
  <si>
    <t>George A Iii</t>
  </si>
  <si>
    <t>Hydorn Iii</t>
  </si>
  <si>
    <t>Copy Center Supv</t>
  </si>
  <si>
    <t>476544938</t>
  </si>
  <si>
    <t>Anna L Winters, Intern</t>
  </si>
  <si>
    <t>Anna L Winters</t>
  </si>
  <si>
    <t>Winters</t>
  </si>
  <si>
    <t>476544937</t>
  </si>
  <si>
    <t>Greg A Whittaker, Intern</t>
  </si>
  <si>
    <t>Greg A Whittaker</t>
  </si>
  <si>
    <t>Greg A</t>
  </si>
  <si>
    <t>Whittaker</t>
  </si>
  <si>
    <t>476544931</t>
  </si>
  <si>
    <t>Tina M Walters, Admin Assistant</t>
  </si>
  <si>
    <t>walterst@nyassembly.gov</t>
  </si>
  <si>
    <t>Tina M Walters</t>
  </si>
  <si>
    <t>Tina M</t>
  </si>
  <si>
    <t>Walters</t>
  </si>
  <si>
    <t>476544926</t>
  </si>
  <si>
    <t>Courtney A White, Intern</t>
  </si>
  <si>
    <t>Courtney A White</t>
  </si>
  <si>
    <t>Courtney A</t>
  </si>
  <si>
    <t>476544924</t>
  </si>
  <si>
    <t>Roslyn D Stinney-Gayle, Admin Assistant</t>
  </si>
  <si>
    <t>stinneygayler@nyassembly.gov</t>
  </si>
  <si>
    <t>Roslyn D Stinney-Gayle</t>
  </si>
  <si>
    <t>Roslyn D</t>
  </si>
  <si>
    <t>Stinney-Gayle</t>
  </si>
  <si>
    <t>476544917</t>
  </si>
  <si>
    <t>Madelyn J Waterbury, Intern</t>
  </si>
  <si>
    <t>Madelyn J Waterbury</t>
  </si>
  <si>
    <t>Madelyn J</t>
  </si>
  <si>
    <t>Waterbury</t>
  </si>
  <si>
    <t>476544915</t>
  </si>
  <si>
    <t>Alicia D Searles, Exec Asst</t>
  </si>
  <si>
    <t>searlesa@nyassembly.gov</t>
  </si>
  <si>
    <t>Alicia D Searles</t>
  </si>
  <si>
    <t>Alicia D</t>
  </si>
  <si>
    <t>Searles</t>
  </si>
  <si>
    <t>476544914</t>
  </si>
  <si>
    <t>Craig M Swiecki, Legis Director</t>
  </si>
  <si>
    <t>swieckic@nyassembly.gov</t>
  </si>
  <si>
    <t>Craig M Swiecki</t>
  </si>
  <si>
    <t>Craig M</t>
  </si>
  <si>
    <t>Swiecki</t>
  </si>
  <si>
    <t>476544911</t>
  </si>
  <si>
    <t>Molly A Warrington, Intern</t>
  </si>
  <si>
    <t>Molly A Warrington</t>
  </si>
  <si>
    <t>Warrington</t>
  </si>
  <si>
    <t>476544908</t>
  </si>
  <si>
    <t>Barbara A Roberts, Admin Assistant</t>
  </si>
  <si>
    <t>robertsb@nyassembly.gov</t>
  </si>
  <si>
    <t>Barbara A Roberts</t>
  </si>
  <si>
    <t>476544906</t>
  </si>
  <si>
    <t>Li Wang, Intern</t>
  </si>
  <si>
    <t>Li Wang</t>
  </si>
  <si>
    <t>Wang</t>
  </si>
  <si>
    <t>476544903</t>
  </si>
  <si>
    <t>Amy A Metcalfe, Dep Counsel To Maj</t>
  </si>
  <si>
    <t>metcalfea@nyassembly.gov</t>
  </si>
  <si>
    <t>518 455-4197</t>
  </si>
  <si>
    <t>Amy A Metcalfe</t>
  </si>
  <si>
    <t>Amy A</t>
  </si>
  <si>
    <t>Metcalfe</t>
  </si>
  <si>
    <t>Dep Counsel To Maj</t>
  </si>
  <si>
    <t>476544902</t>
  </si>
  <si>
    <t>Christine M Fix, Communications Coord</t>
  </si>
  <si>
    <t>fixc@nyassembly.gov</t>
  </si>
  <si>
    <t>Christine M Fix</t>
  </si>
  <si>
    <t>Fix</t>
  </si>
  <si>
    <t>476544899</t>
  </si>
  <si>
    <t>Eddie I Karim, Commun Relations Dir</t>
  </si>
  <si>
    <t>karime@nyassembly.gov</t>
  </si>
  <si>
    <t>Eddie I Karim</t>
  </si>
  <si>
    <t>Eddie I</t>
  </si>
  <si>
    <t>Karim</t>
  </si>
  <si>
    <t>476544896</t>
  </si>
  <si>
    <t>Jasmin A Clavasquin, Chief Of Staff</t>
  </si>
  <si>
    <t>clavasquinj@nyassembly.gov</t>
  </si>
  <si>
    <t>Jasmin A Clavasquin</t>
  </si>
  <si>
    <t>Jasmin A</t>
  </si>
  <si>
    <t>Clavasquin</t>
  </si>
  <si>
    <t>476544893</t>
  </si>
  <si>
    <t>Kimberly B Giordano, Dir Communications</t>
  </si>
  <si>
    <t>giordanok@nyassembly.gov</t>
  </si>
  <si>
    <t>Kimberly B Giordano</t>
  </si>
  <si>
    <t>Kimberly B</t>
  </si>
  <si>
    <t>Giordano</t>
  </si>
  <si>
    <t>476544891</t>
  </si>
  <si>
    <t>Austin G Cornish, Intern</t>
  </si>
  <si>
    <t>Austin G Cornish</t>
  </si>
  <si>
    <t>Austin G</t>
  </si>
  <si>
    <t>Cornish</t>
  </si>
  <si>
    <t>476544888</t>
  </si>
  <si>
    <t>Rebecca M Southard-kreiger, Office Manager</t>
  </si>
  <si>
    <t>518 455-5348</t>
  </si>
  <si>
    <t>Rebecca M Southard-kreiger</t>
  </si>
  <si>
    <t>Southard-kreiger</t>
  </si>
  <si>
    <t>476544887</t>
  </si>
  <si>
    <t>Richard A Stein, Dir Communications</t>
  </si>
  <si>
    <t>Richard A Stein</t>
  </si>
  <si>
    <t>Stein</t>
  </si>
  <si>
    <t>476544885</t>
  </si>
  <si>
    <t>Nicole M Parete, D O Liaison</t>
  </si>
  <si>
    <t>Nicole M Parete</t>
  </si>
  <si>
    <t>Parete</t>
  </si>
  <si>
    <t>476544884</t>
  </si>
  <si>
    <t>Edward C Bresnan, Chief Of Staff</t>
  </si>
  <si>
    <t>bresnane@nyassembly.gov</t>
  </si>
  <si>
    <t>Edward C Bresnan</t>
  </si>
  <si>
    <t>Edward C</t>
  </si>
  <si>
    <t>Bresnan</t>
  </si>
  <si>
    <t>476544883</t>
  </si>
  <si>
    <t>Jennifer A Fields-tawil, Dir Communications</t>
  </si>
  <si>
    <t>Jennifer A Fields-tawil</t>
  </si>
  <si>
    <t>Fields-tawil</t>
  </si>
  <si>
    <t>476544880</t>
  </si>
  <si>
    <t>Michael J Corcoran, Intern</t>
  </si>
  <si>
    <t>Michael J Corcoran</t>
  </si>
  <si>
    <t>Corcoran</t>
  </si>
  <si>
    <t>476544879</t>
  </si>
  <si>
    <t>Ryan M Lepore, Community Liaison</t>
  </si>
  <si>
    <t>Ryan M Lepore</t>
  </si>
  <si>
    <t>Lepore</t>
  </si>
  <si>
    <t>476544878</t>
  </si>
  <si>
    <t>Jocelyn Dax, Dep Dir Bud Studies</t>
  </si>
  <si>
    <t>Jocelyn Dax</t>
  </si>
  <si>
    <t>Jocelyn</t>
  </si>
  <si>
    <t>Dax</t>
  </si>
  <si>
    <t>476544877</t>
  </si>
  <si>
    <t>Anthony J Lobianco, D O Liaison</t>
  </si>
  <si>
    <t>Anthony J Lobianco</t>
  </si>
  <si>
    <t>Lobianco</t>
  </si>
  <si>
    <t>476544876</t>
  </si>
  <si>
    <t>Carla-amanda E Downie, Dir Communications</t>
  </si>
  <si>
    <t>Michele R. Titus, Office of Assemblymember, Personal Staff Office, Assembly</t>
  </si>
  <si>
    <t>718 327-1845</t>
  </si>
  <si>
    <t>Carla-amanda E Downie</t>
  </si>
  <si>
    <t>Carla-amanda E</t>
  </si>
  <si>
    <t>Downie</t>
  </si>
  <si>
    <t>476544873</t>
  </si>
  <si>
    <t>Ryan P Coleman, Intern</t>
  </si>
  <si>
    <t>Ryan P Coleman</t>
  </si>
  <si>
    <t>Ryan P</t>
  </si>
  <si>
    <t>476544871</t>
  </si>
  <si>
    <t>Thomas R Hoffay, Legis Aide</t>
  </si>
  <si>
    <t>hoffayt@nyassembly.gov</t>
  </si>
  <si>
    <t>Thomas R Hoffay</t>
  </si>
  <si>
    <t>Thomas R</t>
  </si>
  <si>
    <t>Hoffay</t>
  </si>
  <si>
    <t>476544869</t>
  </si>
  <si>
    <t>Jessica J Damrath, Sr Leg Budget Anal</t>
  </si>
  <si>
    <t>damrathj@nyassembly.gov</t>
  </si>
  <si>
    <t>Jessica J Damrath</t>
  </si>
  <si>
    <t>Jessica J</t>
  </si>
  <si>
    <t>Damrath</t>
  </si>
  <si>
    <t>476544868</t>
  </si>
  <si>
    <t>Adama Barry, Dir Communications</t>
  </si>
  <si>
    <t>barrya@nyassembly.gov</t>
  </si>
  <si>
    <t>518 455-5668</t>
  </si>
  <si>
    <t>Adama Barry</t>
  </si>
  <si>
    <t>Adama</t>
  </si>
  <si>
    <t>476544864</t>
  </si>
  <si>
    <t>Evan R Gallo, Legis Counsel</t>
  </si>
  <si>
    <t>Evan R Gallo</t>
  </si>
  <si>
    <t>Evan R</t>
  </si>
  <si>
    <t>Gallo</t>
  </si>
  <si>
    <t>476544863</t>
  </si>
  <si>
    <t>Margaret A Clark, Intern</t>
  </si>
  <si>
    <t>Margaret A Clark</t>
  </si>
  <si>
    <t>476544859</t>
  </si>
  <si>
    <t>William J Raphaelson, Legis Aide</t>
  </si>
  <si>
    <t>William J Raphaelson</t>
  </si>
  <si>
    <t>Raphaelson</t>
  </si>
  <si>
    <t>476544858</t>
  </si>
  <si>
    <t>Marcia A Coleman, Exec Director</t>
  </si>
  <si>
    <t>colemanm@nyassembly.gov</t>
  </si>
  <si>
    <t>Marcia A Coleman</t>
  </si>
  <si>
    <t>Marcia A</t>
  </si>
  <si>
    <t>476544856</t>
  </si>
  <si>
    <t>Tara Snow, Counsel</t>
  </si>
  <si>
    <t>snowt@nyassembly.gov</t>
  </si>
  <si>
    <t>718 457-0384</t>
  </si>
  <si>
    <t>Tara Snow</t>
  </si>
  <si>
    <t>Snow</t>
  </si>
  <si>
    <t>476544854</t>
  </si>
  <si>
    <t>Samantha M Chorny, Intern</t>
  </si>
  <si>
    <t>Samantha M Chorny</t>
  </si>
  <si>
    <t>Samantha M</t>
  </si>
  <si>
    <t>Chorny</t>
  </si>
  <si>
    <t>476544849</t>
  </si>
  <si>
    <t>Jude M Chiera, Proj Coordinator</t>
  </si>
  <si>
    <t>chieraj@nyassembly.gov</t>
  </si>
  <si>
    <t>Jude M Chiera</t>
  </si>
  <si>
    <t>Jude M</t>
  </si>
  <si>
    <t>Chiera</t>
  </si>
  <si>
    <t>476544847</t>
  </si>
  <si>
    <t>Pierre-luc Chanut, Intern</t>
  </si>
  <si>
    <t>Pierre-luc Chanut</t>
  </si>
  <si>
    <t>Pierre-luc</t>
  </si>
  <si>
    <t>Chanut</t>
  </si>
  <si>
    <t>476544841</t>
  </si>
  <si>
    <t>Susan R Burstein, Legis Asst</t>
  </si>
  <si>
    <t>bursteins@nyassembly.gov</t>
  </si>
  <si>
    <t>212 312-1441</t>
  </si>
  <si>
    <t>Susan R Burstein</t>
  </si>
  <si>
    <t>Susan R</t>
  </si>
  <si>
    <t>Burstein</t>
  </si>
  <si>
    <t>476544838</t>
  </si>
  <si>
    <t>Vanessa N Turner, Admin Assistant</t>
  </si>
  <si>
    <t>Admin Assistant of former Assemblymember William Scarborough</t>
  </si>
  <si>
    <t>turnerv@nyassembly.gov</t>
  </si>
  <si>
    <t>Vanessa N Turner</t>
  </si>
  <si>
    <t>Vanessa N</t>
  </si>
  <si>
    <t>476544831</t>
  </si>
  <si>
    <t>Pamela M Burger, Exec Asst</t>
  </si>
  <si>
    <t>burgerp@nyassembly.gov</t>
  </si>
  <si>
    <t>Pamela M Burger</t>
  </si>
  <si>
    <t>Pamela M</t>
  </si>
  <si>
    <t>Burger</t>
  </si>
  <si>
    <t>476544826</t>
  </si>
  <si>
    <t>Debbie A Brown, Sr Leg Fiscal Anal</t>
  </si>
  <si>
    <t>Debbie A Brown</t>
  </si>
  <si>
    <t>Debbie A</t>
  </si>
  <si>
    <t>476544819</t>
  </si>
  <si>
    <t>Andrew J Bock, Sr Leg Fiscal Anal</t>
  </si>
  <si>
    <t>bocka@nyassembly.gov</t>
  </si>
  <si>
    <t>Andrew J Bock</t>
  </si>
  <si>
    <t>476544803</t>
  </si>
  <si>
    <t>Earnestine M Bell-Temple, Legis Asst</t>
  </si>
  <si>
    <t>belltemplee@nyassembly.gov</t>
  </si>
  <si>
    <t>Earnestine M Bell-Temple</t>
  </si>
  <si>
    <t>Earnestine M</t>
  </si>
  <si>
    <t>Bell-Temple</t>
  </si>
  <si>
    <t>476544798</t>
  </si>
  <si>
    <t>Brian K Hodges, Sr Systems Operator</t>
  </si>
  <si>
    <t>hodgesb@nyassembly.gov</t>
  </si>
  <si>
    <t>Brian K Hodges</t>
  </si>
  <si>
    <t>Hodges</t>
  </si>
  <si>
    <t>Sr Systems Operator</t>
  </si>
  <si>
    <t>476544796</t>
  </si>
  <si>
    <t>Brian E Bartlett, Econ Dev Special-Min</t>
  </si>
  <si>
    <t>bartlettb@nyassembly.gov</t>
  </si>
  <si>
    <t>Brian E Bartlett</t>
  </si>
  <si>
    <t>Brian E</t>
  </si>
  <si>
    <t>Econ Dev Special-Min</t>
  </si>
  <si>
    <t>476544773</t>
  </si>
  <si>
    <t>Jasen J Herrick, Sr Press Operator</t>
  </si>
  <si>
    <t>herrickj@nyassembly.gov</t>
  </si>
  <si>
    <t>Jasen J Herrick</t>
  </si>
  <si>
    <t>Jasen J</t>
  </si>
  <si>
    <t>476544770</t>
  </si>
  <si>
    <t>Seth M Sahr, Counsel</t>
  </si>
  <si>
    <t>sahrs@nyassembly.gov</t>
  </si>
  <si>
    <t>Seth M Sahr</t>
  </si>
  <si>
    <t>Sahr</t>
  </si>
  <si>
    <t>476544769</t>
  </si>
  <si>
    <t>Carolyn S Kearns, Dep Counsel To Maj</t>
  </si>
  <si>
    <t>Carolyn S Kearns</t>
  </si>
  <si>
    <t>Carolyn S</t>
  </si>
  <si>
    <t>476544766</t>
  </si>
  <si>
    <t>Joan A Ragone, Exec Asst</t>
  </si>
  <si>
    <t>ragonej@nyassembly.gov</t>
  </si>
  <si>
    <t>518 455-4545</t>
  </si>
  <si>
    <t>Joan A Ragone</t>
  </si>
  <si>
    <t>Ragone</t>
  </si>
  <si>
    <t>476544761</t>
  </si>
  <si>
    <t>Mark T Baillargeon, Research Assistant</t>
  </si>
  <si>
    <t>baillargeonm@nyassembly.gov</t>
  </si>
  <si>
    <t>Mark T Baillargeon</t>
  </si>
  <si>
    <t>Baillargeon</t>
  </si>
  <si>
    <t>476544759</t>
  </si>
  <si>
    <t>Brian R Haak, Assoc Counsel/Parliam</t>
  </si>
  <si>
    <t>haakb@nyassembly.gov</t>
  </si>
  <si>
    <t>Brian R Haak</t>
  </si>
  <si>
    <t>Haak</t>
  </si>
  <si>
    <t>Assoc Counsel/Parliam</t>
  </si>
  <si>
    <t>476544758</t>
  </si>
  <si>
    <t>Hugo Godinez, Asst Supv-Binding</t>
  </si>
  <si>
    <t>godinezh@nyassembly.gov</t>
  </si>
  <si>
    <t>Hugo Godinez</t>
  </si>
  <si>
    <t>Hugo</t>
  </si>
  <si>
    <t>Godinez</t>
  </si>
  <si>
    <t>Asst Supv-Binding</t>
  </si>
  <si>
    <t>476544757</t>
  </si>
  <si>
    <t>Gary P Gilbert, Community Liaison</t>
  </si>
  <si>
    <t>gilbertg@nyassembly.gov</t>
  </si>
  <si>
    <t>Gary P Gilbert</t>
  </si>
  <si>
    <t>Gary P</t>
  </si>
  <si>
    <t>Gilbert</t>
  </si>
  <si>
    <t>476544754</t>
  </si>
  <si>
    <t>Dylan B Walcott, Intern</t>
  </si>
  <si>
    <t>Dylan B Walcott</t>
  </si>
  <si>
    <t>Walcott</t>
  </si>
  <si>
    <t>476544753</t>
  </si>
  <si>
    <t>Carter Avery, Legis Asst</t>
  </si>
  <si>
    <t>averyc@nyassembly.gov</t>
  </si>
  <si>
    <t>Carter Avery</t>
  </si>
  <si>
    <t>Avery</t>
  </si>
  <si>
    <t>476544752</t>
  </si>
  <si>
    <t>Kevin J Fairbairn, Sr Bindery Operator</t>
  </si>
  <si>
    <t>fairbairnk@nyassembly.gov</t>
  </si>
  <si>
    <t>Kevin J Fairbairn</t>
  </si>
  <si>
    <t>Fairbairn</t>
  </si>
  <si>
    <t>476544750</t>
  </si>
  <si>
    <t>Joanne E Barker, Counsel To Majority</t>
  </si>
  <si>
    <t>barkerj@nyassembly.gov</t>
  </si>
  <si>
    <t>Joanne E Barker</t>
  </si>
  <si>
    <t>Barker</t>
  </si>
  <si>
    <t>Counsel To Majority</t>
  </si>
  <si>
    <t>476544749</t>
  </si>
  <si>
    <t>Maureen Allen, Chief Of Staff</t>
  </si>
  <si>
    <t>allenm@nyassembly.gov</t>
  </si>
  <si>
    <t>Maureen Allen</t>
  </si>
  <si>
    <t>476544748</t>
  </si>
  <si>
    <t>Ryan M Vineyard, Graduate Scholar</t>
  </si>
  <si>
    <t>Ryan M Vineyard</t>
  </si>
  <si>
    <t>Vineyard</t>
  </si>
  <si>
    <t>476544747</t>
  </si>
  <si>
    <t>Colleen M Doyle, Bindery Oper Trainee</t>
  </si>
  <si>
    <t>doylec@nyassembly.gov</t>
  </si>
  <si>
    <t>Colleen M Doyle</t>
  </si>
  <si>
    <t>476544737</t>
  </si>
  <si>
    <t>Theresa S Weir, Data System Assoc</t>
  </si>
  <si>
    <t>weirt@nyassembly.gov</t>
  </si>
  <si>
    <t>518 455-4247</t>
  </si>
  <si>
    <t>Theresa S Weir</t>
  </si>
  <si>
    <t>Theresa S</t>
  </si>
  <si>
    <t>Weir</t>
  </si>
  <si>
    <t>Data System Assoc</t>
  </si>
  <si>
    <t>476544732</t>
  </si>
  <si>
    <t>James W Dowen, Bindery Operator</t>
  </si>
  <si>
    <t>dowenj@nyassembly.gov</t>
  </si>
  <si>
    <t>James W Dowen</t>
  </si>
  <si>
    <t>Dowen</t>
  </si>
  <si>
    <t>476544730</t>
  </si>
  <si>
    <t>Aaron D Siegel, Constituent Liaison</t>
  </si>
  <si>
    <t>David I. Weprin, Office of Assemblymember, Personal Staff Office, Assembly</t>
  </si>
  <si>
    <t>718 805-2381</t>
  </si>
  <si>
    <t>Aaron D Siegel</t>
  </si>
  <si>
    <t>Aaron D</t>
  </si>
  <si>
    <t>Siegel</t>
  </si>
  <si>
    <t>476544727</t>
  </si>
  <si>
    <t>Nisa M Vega, Intern</t>
  </si>
  <si>
    <t>Nisa M Vega</t>
  </si>
  <si>
    <t>Nisa M</t>
  </si>
  <si>
    <t>Vega</t>
  </si>
  <si>
    <t>476544721</t>
  </si>
  <si>
    <t>Jeremy C Teekasingh, Intern</t>
  </si>
  <si>
    <t>Jeremy C Teekasingh</t>
  </si>
  <si>
    <t>Jeremy C</t>
  </si>
  <si>
    <t>Teekasingh</t>
  </si>
  <si>
    <t>476544703</t>
  </si>
  <si>
    <t>Loan N Ton, Desk Operation Assoc</t>
  </si>
  <si>
    <t>tonl@nyassembly.gov</t>
  </si>
  <si>
    <t>518 455-4242</t>
  </si>
  <si>
    <t>Loan N Ton</t>
  </si>
  <si>
    <t>Ton</t>
  </si>
  <si>
    <t>Desk Operation Assoc</t>
  </si>
  <si>
    <t>476544698</t>
  </si>
  <si>
    <t>Casey R Lajszky, Dir Constit/Supp Svcs</t>
  </si>
  <si>
    <t>lajszkyc@nyassembly.gov</t>
  </si>
  <si>
    <t>718 454-3027</t>
  </si>
  <si>
    <t>Casey R Lajszky</t>
  </si>
  <si>
    <t>Casey R</t>
  </si>
  <si>
    <t>Lajszky</t>
  </si>
  <si>
    <t>476544694</t>
  </si>
  <si>
    <t>Ashley Taveras, Intern</t>
  </si>
  <si>
    <t>Ashley Taveras</t>
  </si>
  <si>
    <t>Taveras</t>
  </si>
  <si>
    <t>476544681</t>
  </si>
  <si>
    <t>Yen S Chou, Special Asst</t>
  </si>
  <si>
    <t>chouy@nyassembly.gov</t>
  </si>
  <si>
    <t>Yen S Chou</t>
  </si>
  <si>
    <t>Yen S</t>
  </si>
  <si>
    <t>Chou</t>
  </si>
  <si>
    <t>476544679</t>
  </si>
  <si>
    <t>Dawn N Scott, Admin Assistant</t>
  </si>
  <si>
    <t>scottd@nyassembly.gov</t>
  </si>
  <si>
    <t>518 455-4248</t>
  </si>
  <si>
    <t>Dawn N Scott</t>
  </si>
  <si>
    <t>Dawn N</t>
  </si>
  <si>
    <t>476544676</t>
  </si>
  <si>
    <t>Lauren E Szczesny, Intern</t>
  </si>
  <si>
    <t>Lauren E Szczesny</t>
  </si>
  <si>
    <t>Szczesny</t>
  </si>
  <si>
    <t>476544667</t>
  </si>
  <si>
    <t>Israt Alam, Dir Constit/supp Svcs</t>
  </si>
  <si>
    <t>Israt Alam</t>
  </si>
  <si>
    <t>Israt</t>
  </si>
  <si>
    <t>Alam</t>
  </si>
  <si>
    <t>476544665</t>
  </si>
  <si>
    <t>Lisa R Oitzinger, Admin Assistant</t>
  </si>
  <si>
    <t>oitzingerl@nyassembly.gov</t>
  </si>
  <si>
    <t>631 751-3094</t>
  </si>
  <si>
    <t>Lisa R Oitzinger</t>
  </si>
  <si>
    <t>Oitzinger</t>
  </si>
  <si>
    <t>476544663</t>
  </si>
  <si>
    <t>Adam J Anson, Asst Bud Analyst, Min</t>
  </si>
  <si>
    <t>Adam J Anson</t>
  </si>
  <si>
    <t>Anson</t>
  </si>
  <si>
    <t>Asst Bud Analyst, Min</t>
  </si>
  <si>
    <t>476544659</t>
  </si>
  <si>
    <t>Eli T Mcnett, D O Director</t>
  </si>
  <si>
    <t>Phil Steck, Assemblymember</t>
  </si>
  <si>
    <t>Phil Steck, Office of Assemblymember, Personal Staff Office, Assembly</t>
  </si>
  <si>
    <t>mcnette@nyassembly.gov</t>
  </si>
  <si>
    <t>518 377-0458</t>
  </si>
  <si>
    <t>Eli T Mcnett</t>
  </si>
  <si>
    <t>Eli T</t>
  </si>
  <si>
    <t>Mcnett</t>
  </si>
  <si>
    <t>476544656</t>
  </si>
  <si>
    <t>Alison C Mclean, Legis Director</t>
  </si>
  <si>
    <t>mcleana@nyassembly.gov</t>
  </si>
  <si>
    <t>518 455-5931</t>
  </si>
  <si>
    <t>Alison C Mclean</t>
  </si>
  <si>
    <t>Alison C</t>
  </si>
  <si>
    <t>476544651</t>
  </si>
  <si>
    <t>Stephen B Liss, Counsel</t>
  </si>
  <si>
    <t>lisss@nyassembly.gov</t>
  </si>
  <si>
    <t>518 455-4804</t>
  </si>
  <si>
    <t>Stephen B Liss</t>
  </si>
  <si>
    <t>Stephen B</t>
  </si>
  <si>
    <t>Liss</t>
  </si>
  <si>
    <t>476544650</t>
  </si>
  <si>
    <t>Natisha M Alexander, Legis Budget Analyst</t>
  </si>
  <si>
    <t>Natisha M Alexander</t>
  </si>
  <si>
    <t>Natisha M</t>
  </si>
  <si>
    <t>476544649</t>
  </si>
  <si>
    <t>Carlos F Valle, Coord Leg &amp; Comm Affs</t>
  </si>
  <si>
    <t>vallec@nyassembly.gov</t>
  </si>
  <si>
    <t>845 469-6929</t>
  </si>
  <si>
    <t>Carlos F Valle</t>
  </si>
  <si>
    <t>Carlos F</t>
  </si>
  <si>
    <t>Valle</t>
  </si>
  <si>
    <t>476544644</t>
  </si>
  <si>
    <t>Christina C Coppola, Exec Asst</t>
  </si>
  <si>
    <t>coppolac@nyassembly.gov</t>
  </si>
  <si>
    <t>Christina C Coppola</t>
  </si>
  <si>
    <t>Christina C</t>
  </si>
  <si>
    <t>476544642</t>
  </si>
  <si>
    <t>Yianna I Munoz-Justo, Exec Asst</t>
  </si>
  <si>
    <t>Puerto Rican/hispanic Task Force, Central Staff Office, Assembly</t>
  </si>
  <si>
    <t>munozjustoy@nyassembly.gov</t>
  </si>
  <si>
    <t>Yianna I Munoz-Justo</t>
  </si>
  <si>
    <t>Yianna I</t>
  </si>
  <si>
    <t>Munoz-Justo</t>
  </si>
  <si>
    <t>476544641</t>
  </si>
  <si>
    <t>Amanda M Carris-swan, Coord Of Spec Srvcs</t>
  </si>
  <si>
    <t>James G. Skoufis, Office of Assemblymember, Personal Staff Office, Assembly</t>
  </si>
  <si>
    <t>Amanda M Carris-swan</t>
  </si>
  <si>
    <t>Amanda M</t>
  </si>
  <si>
    <t>Carris-swan</t>
  </si>
  <si>
    <t>476544635</t>
  </si>
  <si>
    <t>Guillermo Martinez, Legis Director</t>
  </si>
  <si>
    <t>martinezg@nyassembly.gov</t>
  </si>
  <si>
    <t>518 455-5514</t>
  </si>
  <si>
    <t>Guillermo Martinez</t>
  </si>
  <si>
    <t>Guillermo</t>
  </si>
  <si>
    <t>476544632</t>
  </si>
  <si>
    <t>Mary Ann Di Pietro, Receptionist</t>
  </si>
  <si>
    <t>Mary Ann Di Pietro</t>
  </si>
  <si>
    <t>Mary Ann</t>
  </si>
  <si>
    <t>Di Pietro</t>
  </si>
  <si>
    <t>476544627</t>
  </si>
  <si>
    <t>Dioris A Valerio, Admin Assistant</t>
  </si>
  <si>
    <t>valeriod@nyassembly.gov</t>
  </si>
  <si>
    <t>Dioris A Valerio</t>
  </si>
  <si>
    <t>Dioris A</t>
  </si>
  <si>
    <t>Valerio</t>
  </si>
  <si>
    <t>476544626</t>
  </si>
  <si>
    <t>Stanley De La Cruz, Special Asst</t>
  </si>
  <si>
    <t>delacruzs@nyassembly.gov</t>
  </si>
  <si>
    <t>Stanley De La Cruz</t>
  </si>
  <si>
    <t>Stanley</t>
  </si>
  <si>
    <t>De La Cruz</t>
  </si>
  <si>
    <t>476544622</t>
  </si>
  <si>
    <t>Kevin C Riley, Commun Relations Dir</t>
  </si>
  <si>
    <t>rileyk@nyassembly.gov</t>
  </si>
  <si>
    <t>Kevin C Riley</t>
  </si>
  <si>
    <t>476544618</t>
  </si>
  <si>
    <t>Elizabeth Nostrand, Legis Director</t>
  </si>
  <si>
    <t>Steven Englebright, Office of Assemblymember, Personal Staff Office, Assembly</t>
  </si>
  <si>
    <t>Elizabeth Nostrand</t>
  </si>
  <si>
    <t>Nostrand</t>
  </si>
  <si>
    <t>476544617</t>
  </si>
  <si>
    <t>Igwe O Nwankwor, Legis Aide</t>
  </si>
  <si>
    <t>518 455-5347</t>
  </si>
  <si>
    <t>Igwe O Nwankwor</t>
  </si>
  <si>
    <t>Igwe O</t>
  </si>
  <si>
    <t>Nwankwor</t>
  </si>
  <si>
    <t>476544614</t>
  </si>
  <si>
    <t>Adriano C Bongiorno, Legis Director</t>
  </si>
  <si>
    <t>518 455-3662</t>
  </si>
  <si>
    <t>Adriano C Bongiorno</t>
  </si>
  <si>
    <t>Adriano C</t>
  </si>
  <si>
    <t>Bongiorno</t>
  </si>
  <si>
    <t>476544612</t>
  </si>
  <si>
    <t>Manuel Caughman, Community Liaison</t>
  </si>
  <si>
    <t>caughmanm@nyassembly.gov</t>
  </si>
  <si>
    <t>718 723-5412</t>
  </si>
  <si>
    <t>Manuel Caughman</t>
  </si>
  <si>
    <t>Caughman</t>
  </si>
  <si>
    <t>476544608</t>
  </si>
  <si>
    <t>Maria T Hoffman, Chief Of Staff</t>
  </si>
  <si>
    <t>hoffmanm@nyassembly.gov</t>
  </si>
  <si>
    <t>Maria T Hoffman</t>
  </si>
  <si>
    <t>476544607</t>
  </si>
  <si>
    <t>Simone A Jones, Scheduler</t>
  </si>
  <si>
    <t>joness@nyassembly.gov</t>
  </si>
  <si>
    <t>Simone A Jones</t>
  </si>
  <si>
    <t>Simone A</t>
  </si>
  <si>
    <t>476544606</t>
  </si>
  <si>
    <t>Matthew S Watkins, Community Liaison</t>
  </si>
  <si>
    <t>watkinsm@nyassembly.gov</t>
  </si>
  <si>
    <t>845 895-1080</t>
  </si>
  <si>
    <t>Matthew S Watkins</t>
  </si>
  <si>
    <t>476544605</t>
  </si>
  <si>
    <t>Maxwell E Weiss, Constituent Liaison</t>
  </si>
  <si>
    <t>Maxwell E Weiss</t>
  </si>
  <si>
    <t>Maxwell E</t>
  </si>
  <si>
    <t>476544603</t>
  </si>
  <si>
    <t>Dustin D Hausner, Coord Leg &amp; Comm Affs</t>
  </si>
  <si>
    <t>Kenneth P. Zebrowski, Office of Assemblymember, Personal Staff Office, Assembly</t>
  </si>
  <si>
    <t>Dustin D Hausner</t>
  </si>
  <si>
    <t>Dustin D</t>
  </si>
  <si>
    <t>Hausner</t>
  </si>
  <si>
    <t>476544601</t>
  </si>
  <si>
    <t>Lilli Pioche, Admin Assistant</t>
  </si>
  <si>
    <t>Jeffrion Aubry, Assemblymember</t>
  </si>
  <si>
    <t>Jeffrion Aubry, Office of Assemblymember, Personal Staff Office, Assembly</t>
  </si>
  <si>
    <t>piochel@nyassembly.gov</t>
  </si>
  <si>
    <t>718 457-3615</t>
  </si>
  <si>
    <t>Lilli Pioche</t>
  </si>
  <si>
    <t>Lilli</t>
  </si>
  <si>
    <t>Pioche</t>
  </si>
  <si>
    <t>476544600</t>
  </si>
  <si>
    <t>Erica G Overton, Dep Chief Of Staff</t>
  </si>
  <si>
    <t>overtone@nyassembly.gov</t>
  </si>
  <si>
    <t>Erica G Overton</t>
  </si>
  <si>
    <t>Erica G</t>
  </si>
  <si>
    <t>Overton</t>
  </si>
  <si>
    <t>476544597</t>
  </si>
  <si>
    <t>Kenneth J Jr Ronk Jr, Regional Office Dir</t>
  </si>
  <si>
    <t>ronkk@nyassembly.gov</t>
  </si>
  <si>
    <t>845 561-5216</t>
  </si>
  <si>
    <t>Kenneth J Jr Ronk Jr</t>
  </si>
  <si>
    <t>Kenneth J Jr</t>
  </si>
  <si>
    <t>Ronk Jr</t>
  </si>
  <si>
    <t>Regional Office Dir</t>
  </si>
  <si>
    <t>476544594</t>
  </si>
  <si>
    <t>Diana M Hernandez, Research Assistant</t>
  </si>
  <si>
    <t>hernandezd@nyassembly.gov</t>
  </si>
  <si>
    <t>518 455-4561</t>
  </si>
  <si>
    <t>Diana M Hernandez</t>
  </si>
  <si>
    <t>Diana M</t>
  </si>
  <si>
    <t>476544593</t>
  </si>
  <si>
    <t>Sarah H Murray, Regional Coord</t>
  </si>
  <si>
    <t>Sarah H Murray</t>
  </si>
  <si>
    <t>Sarah H</t>
  </si>
  <si>
    <t>476544588</t>
  </si>
  <si>
    <t>Gabriel J Hernandez, Schedule &amp; Prog Coord</t>
  </si>
  <si>
    <t>hernandezg@nyassembly.gov</t>
  </si>
  <si>
    <t>212 828-3953</t>
  </si>
  <si>
    <t>Gabriel J Hernandez</t>
  </si>
  <si>
    <t>Gabriel J</t>
  </si>
  <si>
    <t>476544587</t>
  </si>
  <si>
    <t>Diana L Abdella, Communications Asst</t>
  </si>
  <si>
    <t>abdellad@nyassembly.gov</t>
  </si>
  <si>
    <t>Diana L Abdella</t>
  </si>
  <si>
    <t>Diana L</t>
  </si>
  <si>
    <t>Abdella</t>
  </si>
  <si>
    <t>476544585</t>
  </si>
  <si>
    <t>Adriele Douglas, Legis Director</t>
  </si>
  <si>
    <t>douglasa@nyassembly.gov</t>
  </si>
  <si>
    <t>Adriele Douglas</t>
  </si>
  <si>
    <t>Adriele</t>
  </si>
  <si>
    <t>Douglas</t>
  </si>
  <si>
    <t>476544582</t>
  </si>
  <si>
    <t>James Booth, Sr Coord</t>
  </si>
  <si>
    <t>James Booth</t>
  </si>
  <si>
    <t>Booth</t>
  </si>
  <si>
    <t>476544578</t>
  </si>
  <si>
    <t>France C Blanco-Bardia, Exec Asst</t>
  </si>
  <si>
    <t>blancobardiaf@nyassembly.gov</t>
  </si>
  <si>
    <t>518 455-4781</t>
  </si>
  <si>
    <t>France C Blanco-Bardia</t>
  </si>
  <si>
    <t>France C</t>
  </si>
  <si>
    <t>Blanco-Bardia</t>
  </si>
  <si>
    <t>476544576</t>
  </si>
  <si>
    <t>Hirian L Barcia, Office Assistant</t>
  </si>
  <si>
    <t>barciah@nyassembly.gov</t>
  </si>
  <si>
    <t>Hirian L Barcia</t>
  </si>
  <si>
    <t>Hirian L</t>
  </si>
  <si>
    <t>Barcia</t>
  </si>
  <si>
    <t>476544575</t>
  </si>
  <si>
    <t>Tara M Pistilli, Legis Aide</t>
  </si>
  <si>
    <t>Tara M Pistilli</t>
  </si>
  <si>
    <t>Tara M</t>
  </si>
  <si>
    <t>Pistilli</t>
  </si>
  <si>
    <t>476544574</t>
  </si>
  <si>
    <t>Mary C Nicholson, Chief Of Staff</t>
  </si>
  <si>
    <t>nicholsonm@nyassembly.gov</t>
  </si>
  <si>
    <t>Mary C Nicholson</t>
  </si>
  <si>
    <t>Nicholson</t>
  </si>
  <si>
    <t>476544572</t>
  </si>
  <si>
    <t>Kristi M Reynolds, Chief Of Staff</t>
  </si>
  <si>
    <t>reynoldsk@nyassembly.gov</t>
  </si>
  <si>
    <t>631 957-2087</t>
  </si>
  <si>
    <t>Kristi M Reynolds</t>
  </si>
  <si>
    <t>Kristi M</t>
  </si>
  <si>
    <t>Reynolds</t>
  </si>
  <si>
    <t>476544570</t>
  </si>
  <si>
    <t>Mischa B Sogut, Legis Director</t>
  </si>
  <si>
    <t>sogutm@nyassembly.gov</t>
  </si>
  <si>
    <t>Mischa B Sogut</t>
  </si>
  <si>
    <t>Mischa B</t>
  </si>
  <si>
    <t>Sogut</t>
  </si>
  <si>
    <t>476544567</t>
  </si>
  <si>
    <t>Anna C Loper, Legis Aide</t>
  </si>
  <si>
    <t>lopera@nyassembly.gov</t>
  </si>
  <si>
    <t>Anna C Loper</t>
  </si>
  <si>
    <t>Loper</t>
  </si>
  <si>
    <t>476544566</t>
  </si>
  <si>
    <t>Jeffery C Zeplowitz, Regional Coord</t>
  </si>
  <si>
    <t>zeplowitzj@nyassembly.gov</t>
  </si>
  <si>
    <t>716 852-6384</t>
  </si>
  <si>
    <t>Jeffery C Zeplowitz</t>
  </si>
  <si>
    <t>Jeffery C</t>
  </si>
  <si>
    <t>Zeplowitz</t>
  </si>
  <si>
    <t>476544565</t>
  </si>
  <si>
    <t>Tracey Gatling, D O Manager</t>
  </si>
  <si>
    <t>gatlingt@nyassembly.gov</t>
  </si>
  <si>
    <t>Tracey Gatling</t>
  </si>
  <si>
    <t>Tracey</t>
  </si>
  <si>
    <t>Gatling</t>
  </si>
  <si>
    <t>476544564</t>
  </si>
  <si>
    <t>Jennifer L Skoog-Harvey, Chief Of Staff</t>
  </si>
  <si>
    <t>skoogharveyj@nyassembly.gov</t>
  </si>
  <si>
    <t>585 244-5255</t>
  </si>
  <si>
    <t>Jennifer L Skoog-Harvey</t>
  </si>
  <si>
    <t>Skoog-Harvey</t>
  </si>
  <si>
    <t>476544562</t>
  </si>
  <si>
    <t>Wendi B Paster, Chief Of Staff</t>
  </si>
  <si>
    <t>pasterw@nyassembly.gov</t>
  </si>
  <si>
    <t>Wendi B Paster</t>
  </si>
  <si>
    <t>Wendi B</t>
  </si>
  <si>
    <t>Paster</t>
  </si>
  <si>
    <t>476544559</t>
  </si>
  <si>
    <t>Maria E Cervantes Disla, Intern</t>
  </si>
  <si>
    <t>Maria E Cervantes Disla</t>
  </si>
  <si>
    <t>Cervantes Disla</t>
  </si>
  <si>
    <t>476544556</t>
  </si>
  <si>
    <t>Louise Emanuel, Community Liaison</t>
  </si>
  <si>
    <t>emanuell@nyassembly.gov</t>
  </si>
  <si>
    <t>Louise Emanuel</t>
  </si>
  <si>
    <t>Louise</t>
  </si>
  <si>
    <t>Emanuel</t>
  </si>
  <si>
    <t>476544554</t>
  </si>
  <si>
    <t>Cheryl L Redick, Admin Assistant</t>
  </si>
  <si>
    <t>redickc@nyassembly.gov</t>
  </si>
  <si>
    <t>518 455-4527</t>
  </si>
  <si>
    <t>Cheryl L Redick</t>
  </si>
  <si>
    <t>Cheryl L</t>
  </si>
  <si>
    <t>Redick</t>
  </si>
  <si>
    <t>476544551</t>
  </si>
  <si>
    <t>Bianca E Mac Pherson, D O Assistant</t>
  </si>
  <si>
    <t>Bianca E Mac Pherson</t>
  </si>
  <si>
    <t>Bianca E</t>
  </si>
  <si>
    <t>Mac Pherson</t>
  </si>
  <si>
    <t>476544548</t>
  </si>
  <si>
    <t>Kathleen B Rogers, First Deputy Clerk</t>
  </si>
  <si>
    <t>rogersk@nyassembly.gov</t>
  </si>
  <si>
    <t>518 455-4253</t>
  </si>
  <si>
    <t>Kathleen B Rogers</t>
  </si>
  <si>
    <t>Kathleen B</t>
  </si>
  <si>
    <t>First Deputy Clerk</t>
  </si>
  <si>
    <t>476544544</t>
  </si>
  <si>
    <t>Enri Cela, Intern</t>
  </si>
  <si>
    <t>Enri Cela</t>
  </si>
  <si>
    <t>Enri</t>
  </si>
  <si>
    <t>Cela</t>
  </si>
  <si>
    <t>476544543</t>
  </si>
  <si>
    <t>Maria N Guzman, Constituent Svc Mgr</t>
  </si>
  <si>
    <t>guzmanm@nyassembly.gov</t>
  </si>
  <si>
    <t>Maria N Guzman</t>
  </si>
  <si>
    <t>Maria N</t>
  </si>
  <si>
    <t>Guzman</t>
  </si>
  <si>
    <t>476544542</t>
  </si>
  <si>
    <t>Jackelynn L Reyes, Constituent Svc Mgr</t>
  </si>
  <si>
    <t>reyesj@nyassembly.gov</t>
  </si>
  <si>
    <t>Jackelynn L Reyes</t>
  </si>
  <si>
    <t>Jackelynn L</t>
  </si>
  <si>
    <t>476544541</t>
  </si>
  <si>
    <t>Brent M Di Novo, Dir Of Print Operatns</t>
  </si>
  <si>
    <t>dinovob@nyassembly.gov</t>
  </si>
  <si>
    <t>Brent M Di Novo</t>
  </si>
  <si>
    <t>Brent M</t>
  </si>
  <si>
    <t>Di Novo</t>
  </si>
  <si>
    <t>Dir Of Print Operatns</t>
  </si>
  <si>
    <t>476544538</t>
  </si>
  <si>
    <t>Ashley A Cardenas, Intern</t>
  </si>
  <si>
    <t>Ashley A Cardenas</t>
  </si>
  <si>
    <t>Cardenas</t>
  </si>
  <si>
    <t>476544536</t>
  </si>
  <si>
    <t>Emma L Leigh, Committee Clerk Coord</t>
  </si>
  <si>
    <t>leighe@nyassembly.gov</t>
  </si>
  <si>
    <t>Emma L Leigh</t>
  </si>
  <si>
    <t>Emma L</t>
  </si>
  <si>
    <t>Leigh</t>
  </si>
  <si>
    <t>Committee Clerk Coord</t>
  </si>
  <si>
    <t>476544534</t>
  </si>
  <si>
    <t>David A Seeley, Sr Advisor</t>
  </si>
  <si>
    <t>Joseph D. Morelle, Office of Assemblymember, Personal Staff Office, Assembly</t>
  </si>
  <si>
    <t>585 467-0410</t>
  </si>
  <si>
    <t>David A Seeley</t>
  </si>
  <si>
    <t>Seeley</t>
  </si>
  <si>
    <t>476544533</t>
  </si>
  <si>
    <t>Ruth V Fruchter, Admin Assistant</t>
  </si>
  <si>
    <t>Ruth V Fruchter</t>
  </si>
  <si>
    <t>Ruth V</t>
  </si>
  <si>
    <t>Fruchter</t>
  </si>
  <si>
    <t>476544532</t>
  </si>
  <si>
    <t>Richard A Jr Demassio Jr, Journey Person</t>
  </si>
  <si>
    <t>demassior@nyassembly.gov</t>
  </si>
  <si>
    <t>Richard A Jr Demassio Jr</t>
  </si>
  <si>
    <t>Richard A Jr</t>
  </si>
  <si>
    <t>Demassio Jr</t>
  </si>
  <si>
    <t>476544530</t>
  </si>
  <si>
    <t>Laurene R Kretzler, Clerk Of Assembly</t>
  </si>
  <si>
    <t>Laurene R Kretzler</t>
  </si>
  <si>
    <t>Laurene R</t>
  </si>
  <si>
    <t>Kretzler</t>
  </si>
  <si>
    <t>Clerk Of Assembly</t>
  </si>
  <si>
    <t>476544527</t>
  </si>
  <si>
    <t>Rasim Cagirici, Intern</t>
  </si>
  <si>
    <t>Rasim Cagirici</t>
  </si>
  <si>
    <t>Rasim</t>
  </si>
  <si>
    <t>Cagirici</t>
  </si>
  <si>
    <t>476544526</t>
  </si>
  <si>
    <t>Helen Dong, Research Assoc</t>
  </si>
  <si>
    <t>dongh@nyassembly.gov</t>
  </si>
  <si>
    <t>Helen Dong</t>
  </si>
  <si>
    <t>Dong</t>
  </si>
  <si>
    <t>Research Assoc</t>
  </si>
  <si>
    <t>476544523</t>
  </si>
  <si>
    <t>Aretha M Jones, Resolution Unit Coord</t>
  </si>
  <si>
    <t>518 455-3938</t>
  </si>
  <si>
    <t>Aretha M Jones</t>
  </si>
  <si>
    <t>Aretha M</t>
  </si>
  <si>
    <t>Resolution Unit Coord</t>
  </si>
  <si>
    <t>476544522</t>
  </si>
  <si>
    <t>Wilmer Cabral, Intern</t>
  </si>
  <si>
    <t>Wilmer Cabral</t>
  </si>
  <si>
    <t>Wilmer</t>
  </si>
  <si>
    <t>Cabral</t>
  </si>
  <si>
    <t>476544519</t>
  </si>
  <si>
    <t>Kevin A Deguire, Sr Bindery Operator</t>
  </si>
  <si>
    <t>deguirek@nyassembly.gov</t>
  </si>
  <si>
    <t>Kevin A Deguire</t>
  </si>
  <si>
    <t>Kevin A</t>
  </si>
  <si>
    <t>Deguire</t>
  </si>
  <si>
    <t>476544518</t>
  </si>
  <si>
    <t>Richard S Conti, Exec Director</t>
  </si>
  <si>
    <t>contir@nyassembly.gov</t>
  </si>
  <si>
    <t>Richard S Conti</t>
  </si>
  <si>
    <t>Conti</t>
  </si>
  <si>
    <t>476544515</t>
  </si>
  <si>
    <t>Richard J Corrado, Asst Supv</t>
  </si>
  <si>
    <t>corrador@nyassembly.gov</t>
  </si>
  <si>
    <t>Richard J Corrado</t>
  </si>
  <si>
    <t>Corrado</t>
  </si>
  <si>
    <t>476544514</t>
  </si>
  <si>
    <t>Robert C Forman, Journal Cmb Sys Assoc</t>
  </si>
  <si>
    <t>formanr@nyassembly.gov</t>
  </si>
  <si>
    <t>Robert C Forman</t>
  </si>
  <si>
    <t>Robert C</t>
  </si>
  <si>
    <t>Forman</t>
  </si>
  <si>
    <t>Journal Cmb Sys Assoc</t>
  </si>
  <si>
    <t>476544511</t>
  </si>
  <si>
    <t>Martin A Algaze, Spec Asst-Comm Relat</t>
  </si>
  <si>
    <t>algazem@nyassembly.gov</t>
  </si>
  <si>
    <t>Martin A Algaze</t>
  </si>
  <si>
    <t>Martin A</t>
  </si>
  <si>
    <t>Algaze</t>
  </si>
  <si>
    <t>476544507</t>
  </si>
  <si>
    <t>Terri A Faulkner, Data System Assoc</t>
  </si>
  <si>
    <t>faulknert@nyassembly.gov</t>
  </si>
  <si>
    <t>518 455-4243</t>
  </si>
  <si>
    <t>Terri A Faulkner</t>
  </si>
  <si>
    <t>476544504</t>
  </si>
  <si>
    <t>Raymond T Conley, Sr Press Operator</t>
  </si>
  <si>
    <t>conleyr@nyassembly.gov</t>
  </si>
  <si>
    <t>Raymond T Conley</t>
  </si>
  <si>
    <t>Raymond T</t>
  </si>
  <si>
    <t>Conley</t>
  </si>
  <si>
    <t>476544503</t>
  </si>
  <si>
    <t>Rebecca M Rasmussen, Exec Director</t>
  </si>
  <si>
    <t>rasmussenr@nyassembly.gov</t>
  </si>
  <si>
    <t>518 455-4926</t>
  </si>
  <si>
    <t>Rebecca M Rasmussen</t>
  </si>
  <si>
    <t>Rasmussen</t>
  </si>
  <si>
    <t>476544497</t>
  </si>
  <si>
    <t>Lemon J Burton, Sr Bindery Operator</t>
  </si>
  <si>
    <t>burtonl@nyassembly.gov</t>
  </si>
  <si>
    <t>Lemon J Burton</t>
  </si>
  <si>
    <t>Lemon J</t>
  </si>
  <si>
    <t>476544493</t>
  </si>
  <si>
    <t>Andrea M Thurber, Asst To The Director</t>
  </si>
  <si>
    <t>thurbera@nyassembly.gov</t>
  </si>
  <si>
    <t>Andrea M Thurber</t>
  </si>
  <si>
    <t>Thurber</t>
  </si>
  <si>
    <t>476544490</t>
  </si>
  <si>
    <t>Manav A Nanda, Constituent Liaison</t>
  </si>
  <si>
    <t>718 263-5595</t>
  </si>
  <si>
    <t>Manav A Nanda</t>
  </si>
  <si>
    <t>Manav A</t>
  </si>
  <si>
    <t>Nanda</t>
  </si>
  <si>
    <t>476544488</t>
  </si>
  <si>
    <t>Weronika M Szczechowski, Intern</t>
  </si>
  <si>
    <t>Weronika M Szczechowski</t>
  </si>
  <si>
    <t>Weronika M</t>
  </si>
  <si>
    <t>Szczechowski</t>
  </si>
  <si>
    <t>476544483</t>
  </si>
  <si>
    <t>Jessica J Nesbitt, Community Liaison</t>
  </si>
  <si>
    <t>Jessica J Nesbitt</t>
  </si>
  <si>
    <t>Nesbitt</t>
  </si>
  <si>
    <t>476544482</t>
  </si>
  <si>
    <t>Lauren A Capozzi, Dep Chief Of Staff</t>
  </si>
  <si>
    <t>Lauren A Capozzi</t>
  </si>
  <si>
    <t>Capozzi</t>
  </si>
  <si>
    <t>476544478</t>
  </si>
  <si>
    <t>Shannon E Sweeney, Intern</t>
  </si>
  <si>
    <t>518 455-4707</t>
  </si>
  <si>
    <t>Shannon E Sweeney</t>
  </si>
  <si>
    <t>Shannon E</t>
  </si>
  <si>
    <t>476544475</t>
  </si>
  <si>
    <t>Scott T Jr Jordan Jr, Director</t>
  </si>
  <si>
    <t>jordans@nyassembly.gov</t>
  </si>
  <si>
    <t>Scott T Jr Jordan Jr</t>
  </si>
  <si>
    <t>Scott T Jr</t>
  </si>
  <si>
    <t>Jordan Jr</t>
  </si>
  <si>
    <t>476544472</t>
  </si>
  <si>
    <t>Tyler E Swartz, Constituent Liaison</t>
  </si>
  <si>
    <t>swartzt@nyassembly.gov</t>
  </si>
  <si>
    <t>Tyler E Swartz</t>
  </si>
  <si>
    <t>Tyler E</t>
  </si>
  <si>
    <t>Swartz</t>
  </si>
  <si>
    <t>476544465</t>
  </si>
  <si>
    <t>Kristin M Williams, Legis Director</t>
  </si>
  <si>
    <t>williamsk@nyassembly.gov</t>
  </si>
  <si>
    <t>Kristin M Williams</t>
  </si>
  <si>
    <t>476544464</t>
  </si>
  <si>
    <t>Palmo A Bologna, Chief Of Staff</t>
  </si>
  <si>
    <t>bolognap@nyassembly.gov</t>
  </si>
  <si>
    <t>Palmo A Bologna</t>
  </si>
  <si>
    <t>Palmo A</t>
  </si>
  <si>
    <t>Bologna</t>
  </si>
  <si>
    <t>476544463</t>
  </si>
  <si>
    <t>Donavan Swanson, Intern</t>
  </si>
  <si>
    <t>Donavan Swanson</t>
  </si>
  <si>
    <t>Donavan</t>
  </si>
  <si>
    <t>Swanson</t>
  </si>
  <si>
    <t>476544458</t>
  </si>
  <si>
    <t>James B Teese, Director</t>
  </si>
  <si>
    <t>teesej@nyassembly.gov</t>
  </si>
  <si>
    <t>631 366-1530</t>
  </si>
  <si>
    <t>James B Teese</t>
  </si>
  <si>
    <t>Teese</t>
  </si>
  <si>
    <t>476544457</t>
  </si>
  <si>
    <t>Peterson Napoleon, Community Liaison</t>
  </si>
  <si>
    <t>Peterson Napoleon</t>
  </si>
  <si>
    <t>Napoleon</t>
  </si>
  <si>
    <t>476544456</t>
  </si>
  <si>
    <t>Sandy Sun, Intern</t>
  </si>
  <si>
    <t>Sandy Sun</t>
  </si>
  <si>
    <t>Sandy</t>
  </si>
  <si>
    <t>Sun</t>
  </si>
  <si>
    <t>476544454</t>
  </si>
  <si>
    <t>Gina Palumbo, Sr Coord</t>
  </si>
  <si>
    <t>palumbog@nyassembly.gov</t>
  </si>
  <si>
    <t>Gina Palumbo</t>
  </si>
  <si>
    <t>Gina</t>
  </si>
  <si>
    <t>Palumbo</t>
  </si>
  <si>
    <t>476544451</t>
  </si>
  <si>
    <t>Sara Jacobs, Community Liaison</t>
  </si>
  <si>
    <t>Sara Jacobs</t>
  </si>
  <si>
    <t>Sara</t>
  </si>
  <si>
    <t>476544449</t>
  </si>
  <si>
    <t>Konstantin Sologub, Intern</t>
  </si>
  <si>
    <t>Konstantin Sologub</t>
  </si>
  <si>
    <t>Konstantin</t>
  </si>
  <si>
    <t>Sologub</t>
  </si>
  <si>
    <t>476544443</t>
  </si>
  <si>
    <t>Victoria M Johnson, Princ Coordinator</t>
  </si>
  <si>
    <t>johnsonv@nyassembly.gov</t>
  </si>
  <si>
    <t>Victoria M Johnson</t>
  </si>
  <si>
    <t>Victoria M</t>
  </si>
  <si>
    <t>Princ Coordinator</t>
  </si>
  <si>
    <t>476544442</t>
  </si>
  <si>
    <t>Carmen I Calderin, Community Liaison</t>
  </si>
  <si>
    <t>calderinc@nyassembly.gov</t>
  </si>
  <si>
    <t>Carmen I Calderin</t>
  </si>
  <si>
    <t>Carmen I</t>
  </si>
  <si>
    <t>Calderin</t>
  </si>
  <si>
    <t>476544441</t>
  </si>
  <si>
    <t>Marilyn Alston, Office Assistant</t>
  </si>
  <si>
    <t>alstonm@nyassembly.gov</t>
  </si>
  <si>
    <t>Marilyn Alston</t>
  </si>
  <si>
    <t>Marilyn</t>
  </si>
  <si>
    <t>476544440</t>
  </si>
  <si>
    <t>Shirley C Tranholm, Exec Director</t>
  </si>
  <si>
    <t>tranholms@nyassembly.gov</t>
  </si>
  <si>
    <t>518 455-4347</t>
  </si>
  <si>
    <t>Shirley C Tranholm</t>
  </si>
  <si>
    <t>Shirley C</t>
  </si>
  <si>
    <t>Tranholm</t>
  </si>
  <si>
    <t>476544437</t>
  </si>
  <si>
    <t>Rosalie J Hanson, Regional Coord</t>
  </si>
  <si>
    <t>hansonr@nyassembly.gov</t>
  </si>
  <si>
    <t>Rosalie J Hanson</t>
  </si>
  <si>
    <t>Rosalie J</t>
  </si>
  <si>
    <t>Hanson</t>
  </si>
  <si>
    <t>476544434</t>
  </si>
  <si>
    <t>Ricardo F Bowen, Community Liaison</t>
  </si>
  <si>
    <t>Ricardo F Bowen</t>
  </si>
  <si>
    <t>Ricardo F</t>
  </si>
  <si>
    <t>476544432</t>
  </si>
  <si>
    <t>Bilal M Malik, Chief Of Staff</t>
  </si>
  <si>
    <t>Bilal M Malik</t>
  </si>
  <si>
    <t>Bilal M</t>
  </si>
  <si>
    <t>Malik</t>
  </si>
  <si>
    <t>476544431</t>
  </si>
  <si>
    <t>Claude Nelson, Special Asst</t>
  </si>
  <si>
    <t>nelsonc@nyassembly.gov</t>
  </si>
  <si>
    <t>Claude Nelson</t>
  </si>
  <si>
    <t>Claude</t>
  </si>
  <si>
    <t>476544428</t>
  </si>
  <si>
    <t>Frank M Grucci, Dep Dir</t>
  </si>
  <si>
    <t>gruccif@nyassembly.gov</t>
  </si>
  <si>
    <t>Frank M Grucci</t>
  </si>
  <si>
    <t>Grucci</t>
  </si>
  <si>
    <t>Dep Dir</t>
  </si>
  <si>
    <t>476544426</t>
  </si>
  <si>
    <t>Allan L Richards, Coord Leg &amp; Comm Affs</t>
  </si>
  <si>
    <t>Allan L Richards</t>
  </si>
  <si>
    <t>Allan L</t>
  </si>
  <si>
    <t>476544425</t>
  </si>
  <si>
    <t>Maruf M Alam, Office Director</t>
  </si>
  <si>
    <t>alamm@nyassembly.gov</t>
  </si>
  <si>
    <t>Maruf M Alam</t>
  </si>
  <si>
    <t>Maruf M</t>
  </si>
  <si>
    <t>Office Director</t>
  </si>
  <si>
    <t>476544423</t>
  </si>
  <si>
    <t>James A Nasso, Dir Constit/Supp Svcs</t>
  </si>
  <si>
    <t>nassoj@nyassembly.gov</t>
  </si>
  <si>
    <t>James A Nasso</t>
  </si>
  <si>
    <t>Nasso</t>
  </si>
  <si>
    <t>476544422</t>
  </si>
  <si>
    <t>Richard A Jr Mckoy Jr, Special Asst</t>
  </si>
  <si>
    <t>mckoyr@nyassembly.gov</t>
  </si>
  <si>
    <t>Richard A Jr Mckoy Jr</t>
  </si>
  <si>
    <t>Mckoy Jr</t>
  </si>
  <si>
    <t>476544418</t>
  </si>
  <si>
    <t>Valentina A Salamatova, Exec Secy</t>
  </si>
  <si>
    <t>salamatovav@nyassembly.gov</t>
  </si>
  <si>
    <t>212 312-1448</t>
  </si>
  <si>
    <t>Valentina A Salamatova</t>
  </si>
  <si>
    <t>Valentina A</t>
  </si>
  <si>
    <t>Salamatova</t>
  </si>
  <si>
    <t>476544417</t>
  </si>
  <si>
    <t>Blair H Davis, Journal Cmb Sys Mgr</t>
  </si>
  <si>
    <t>davisb@nyassembly.gov</t>
  </si>
  <si>
    <t>Blair H Davis</t>
  </si>
  <si>
    <t>Blair H</t>
  </si>
  <si>
    <t>Journal Cmb Sys Mgr</t>
  </si>
  <si>
    <t>476544416</t>
  </si>
  <si>
    <t>Jarret W Berg, Legis Counsel</t>
  </si>
  <si>
    <t>Jarret W Berg</t>
  </si>
  <si>
    <t>Jarret W</t>
  </si>
  <si>
    <t>Berg</t>
  </si>
  <si>
    <t>476544414</t>
  </si>
  <si>
    <t>Norman R Jones, Legis Director</t>
  </si>
  <si>
    <t>jonesn@nyassembly.gov</t>
  </si>
  <si>
    <t>718 322-4958</t>
  </si>
  <si>
    <t>Norman R Jones</t>
  </si>
  <si>
    <t>Norman R</t>
  </si>
  <si>
    <t>476544413</t>
  </si>
  <si>
    <t>Nichole M Malec, Dep Chief Of Staff</t>
  </si>
  <si>
    <t>Nichole M Malec</t>
  </si>
  <si>
    <t>Nichole M</t>
  </si>
  <si>
    <t>Malec</t>
  </si>
  <si>
    <t>476544410</t>
  </si>
  <si>
    <t>Juan Carlos Polanco, Director</t>
  </si>
  <si>
    <t>polancoj@nyassembly.gov</t>
  </si>
  <si>
    <t>Juan Carlos Polanco</t>
  </si>
  <si>
    <t>Juan Carlos</t>
  </si>
  <si>
    <t>Polanco</t>
  </si>
  <si>
    <t>476544409</t>
  </si>
  <si>
    <t>Mary-Anne E Dandles, Acting Clerk</t>
  </si>
  <si>
    <t>dandlesm@nyassembly.gov</t>
  </si>
  <si>
    <t>Mary-Anne E Dandles</t>
  </si>
  <si>
    <t>Mary-Anne E</t>
  </si>
  <si>
    <t>Dandles</t>
  </si>
  <si>
    <t>Acting Clerk</t>
  </si>
  <si>
    <t>476544408</t>
  </si>
  <si>
    <t>Elyse S Nagiel, Dir Communications</t>
  </si>
  <si>
    <t>Elyse S Nagiel</t>
  </si>
  <si>
    <t>Elyse S</t>
  </si>
  <si>
    <t>Nagiel</t>
  </si>
  <si>
    <t>476544404</t>
  </si>
  <si>
    <t>Matthew Mirones, Commun Relations Dir</t>
  </si>
  <si>
    <t>mironesm@nyassembly.gov</t>
  </si>
  <si>
    <t>Matthew Mirones</t>
  </si>
  <si>
    <t>Mirones</t>
  </si>
  <si>
    <t>476544402</t>
  </si>
  <si>
    <t>Samuel A Friedman, Legis Analyst</t>
  </si>
  <si>
    <t>friedmans@nyassembly.gov</t>
  </si>
  <si>
    <t>Samuel A Friedman</t>
  </si>
  <si>
    <t>476544400</t>
  </si>
  <si>
    <t>Tonya A Curry, Desk Operation Assoc</t>
  </si>
  <si>
    <t>curryt@nyassembly.gov</t>
  </si>
  <si>
    <t>Tonya A Curry</t>
  </si>
  <si>
    <t>Tonya A</t>
  </si>
  <si>
    <t>Curry</t>
  </si>
  <si>
    <t>476544398</t>
  </si>
  <si>
    <t>Aridia Espinal, Dep Dir District Off</t>
  </si>
  <si>
    <t>espinala@nyassembly.gov</t>
  </si>
  <si>
    <t>Aridia Espinal</t>
  </si>
  <si>
    <t>Aridia</t>
  </si>
  <si>
    <t>476544394</t>
  </si>
  <si>
    <t>Laura A Martino, Office Director</t>
  </si>
  <si>
    <t>William Magee, Assemblymember</t>
  </si>
  <si>
    <t>William Magee, Office of Assemblymember, Personal Staff Office, Assembly</t>
  </si>
  <si>
    <t>martinol@nyassembly.gov</t>
  </si>
  <si>
    <t>315 361-4125</t>
  </si>
  <si>
    <t>Laura A Martino</t>
  </si>
  <si>
    <t>476544393</t>
  </si>
  <si>
    <t>Barry Zeplowitz, Special Asst</t>
  </si>
  <si>
    <t>zeplowitzb@nyassembly.gov</t>
  </si>
  <si>
    <t>Barry Zeplowitz</t>
  </si>
  <si>
    <t>476544391</t>
  </si>
  <si>
    <t>Carrie E Baldwin, Dep Journal Clk</t>
  </si>
  <si>
    <t>baldwinc@nyassembly.gov</t>
  </si>
  <si>
    <t>518 455-4252</t>
  </si>
  <si>
    <t>Carrie E Baldwin</t>
  </si>
  <si>
    <t>Carrie E</t>
  </si>
  <si>
    <t>Dep Journal Clk</t>
  </si>
  <si>
    <t>476544390</t>
  </si>
  <si>
    <t>Amanda P Byam, Intern</t>
  </si>
  <si>
    <t>Amanda P Byam</t>
  </si>
  <si>
    <t>Amanda P</t>
  </si>
  <si>
    <t>Byam</t>
  </si>
  <si>
    <t>476544386</t>
  </si>
  <si>
    <t>Stephen E Zagajeski, Dep Sgt At Arms</t>
  </si>
  <si>
    <t>212 312-1420</t>
  </si>
  <si>
    <t>Stephen E Zagajeski</t>
  </si>
  <si>
    <t>Stephen E</t>
  </si>
  <si>
    <t>Zagajeski</t>
  </si>
  <si>
    <t>476544385</t>
  </si>
  <si>
    <t>Theodore J Jr. Kopczynski Jr, Constituent Liaison</t>
  </si>
  <si>
    <t>kopczynskit@nyassembly.gov</t>
  </si>
  <si>
    <t>Theodore J Jr. Kopczynski Jr</t>
  </si>
  <si>
    <t>Theodore J Jr.</t>
  </si>
  <si>
    <t>Kopczynski Jr</t>
  </si>
  <si>
    <t>476544384</t>
  </si>
  <si>
    <t>Heidi A Verhagen, Proj Mgr</t>
  </si>
  <si>
    <t>verhagenh@nyassembly.gov</t>
  </si>
  <si>
    <t>518 455-5040</t>
  </si>
  <si>
    <t>Heidi A Verhagen</t>
  </si>
  <si>
    <t>Heidi A</t>
  </si>
  <si>
    <t>Verhagen</t>
  </si>
  <si>
    <t>476544383</t>
  </si>
  <si>
    <t>Theresa Swidorski, Legis Director</t>
  </si>
  <si>
    <t>Deborah J. Glick, Office of Assemblymember, Personal Staff Office, Assembly</t>
  </si>
  <si>
    <t>518 455-4841</t>
  </si>
  <si>
    <t>Theresa Swidorski</t>
  </si>
  <si>
    <t>Theresa</t>
  </si>
  <si>
    <t>Swidorski</t>
  </si>
  <si>
    <t>476544381</t>
  </si>
  <si>
    <t>Eamon J Kelleher, Counsel</t>
  </si>
  <si>
    <t>Eamon J Kelleher</t>
  </si>
  <si>
    <t>Eamon J</t>
  </si>
  <si>
    <t>476544379</t>
  </si>
  <si>
    <t>Francine Evans, Dir Communications</t>
  </si>
  <si>
    <t>Francine Evans</t>
  </si>
  <si>
    <t>Francine</t>
  </si>
  <si>
    <t>476544378</t>
  </si>
  <si>
    <t>Alyssa S Bussen, Graduate Scholar</t>
  </si>
  <si>
    <t>Alyssa S Bussen</t>
  </si>
  <si>
    <t>Bussen</t>
  </si>
  <si>
    <t>476544377</t>
  </si>
  <si>
    <t>Raymond F Roberts, Dir Off Auto/Data Dev</t>
  </si>
  <si>
    <t>robertsr@nyassembly.gov</t>
  </si>
  <si>
    <t>518 455-3617</t>
  </si>
  <si>
    <t>Raymond F Roberts</t>
  </si>
  <si>
    <t>Raymond F</t>
  </si>
  <si>
    <t>Dir Off Auto/Data Dev</t>
  </si>
  <si>
    <t>476544375</t>
  </si>
  <si>
    <t>Tunisia M Wragg, Dir Of Operations</t>
  </si>
  <si>
    <t>Tunisia M Wragg</t>
  </si>
  <si>
    <t>Tunisia M</t>
  </si>
  <si>
    <t>Wragg</t>
  </si>
  <si>
    <t>476544373</t>
  </si>
  <si>
    <t>Maryam A Abdul-Aleem, Community Liaison</t>
  </si>
  <si>
    <t>abdulaleemm@nyassembly.gov</t>
  </si>
  <si>
    <t>212 674-5153</t>
  </si>
  <si>
    <t>Maryam A Abdul-Aleem</t>
  </si>
  <si>
    <t>Maryam A</t>
  </si>
  <si>
    <t>Abdul-Aleem</t>
  </si>
  <si>
    <t>476544372</t>
  </si>
  <si>
    <t>Drew L Davis, Legis Coord</t>
  </si>
  <si>
    <t>davisd@nyassembly.gov</t>
  </si>
  <si>
    <t>Drew L Davis</t>
  </si>
  <si>
    <t>Drew L</t>
  </si>
  <si>
    <t>476544371</t>
  </si>
  <si>
    <t>Victoria S Bunk, Intern</t>
  </si>
  <si>
    <t>Victoria S Bunk</t>
  </si>
  <si>
    <t>Bunk</t>
  </si>
  <si>
    <t>476544369</t>
  </si>
  <si>
    <t>Jerry C Jr Price Jr, Sr Admin Svcs Liaison</t>
  </si>
  <si>
    <t>pricej@nyassembly.gov</t>
  </si>
  <si>
    <t>518 455-5745</t>
  </si>
  <si>
    <t>Jerry C Jr Price Jr</t>
  </si>
  <si>
    <t>Jerry C Jr</t>
  </si>
  <si>
    <t>Price Jr</t>
  </si>
  <si>
    <t>476544368</t>
  </si>
  <si>
    <t>Antonia M Brown, Admin Aide</t>
  </si>
  <si>
    <t>Antonia M Brown</t>
  </si>
  <si>
    <t>Antonia M</t>
  </si>
  <si>
    <t>476544367</t>
  </si>
  <si>
    <t>Douglas H Rosenthal, Dir Communications</t>
  </si>
  <si>
    <t>Thomas J. Abinanti, Office of Assemblymember, Personal Staff Office, Assembly</t>
  </si>
  <si>
    <t>518 455-5753</t>
  </si>
  <si>
    <t>Douglas H Rosenthal</t>
  </si>
  <si>
    <t>Rosenthal</t>
  </si>
  <si>
    <t>476544363</t>
  </si>
  <si>
    <t>Francisco H Brito, Intern</t>
  </si>
  <si>
    <t>Francisco H Brito</t>
  </si>
  <si>
    <t>Francisco H</t>
  </si>
  <si>
    <t>476544360</t>
  </si>
  <si>
    <t>John W Mclennan, Systems Prog Analyst</t>
  </si>
  <si>
    <t>mclennanj@nyassembly.gov</t>
  </si>
  <si>
    <t>John W Mclennan</t>
  </si>
  <si>
    <t>John W</t>
  </si>
  <si>
    <t>Systems Prog Analyst</t>
  </si>
  <si>
    <t>476544358</t>
  </si>
  <si>
    <t>Roslyn C Sokol, Community Liaison</t>
  </si>
  <si>
    <t>sokolr@nyassembly.gov</t>
  </si>
  <si>
    <t>Roslyn C Sokol</t>
  </si>
  <si>
    <t>Roslyn C</t>
  </si>
  <si>
    <t>Sokol</t>
  </si>
  <si>
    <t>476544356</t>
  </si>
  <si>
    <t>Christopher M Boyle, Intern</t>
  </si>
  <si>
    <t>Christopher M Boyle</t>
  </si>
  <si>
    <t>476544351</t>
  </si>
  <si>
    <t>Darren S Mcgeary, Dep Dir Planning</t>
  </si>
  <si>
    <t>mcgearyd@nyassembly.gov</t>
  </si>
  <si>
    <t>Darren S Mcgeary</t>
  </si>
  <si>
    <t>Darren S</t>
  </si>
  <si>
    <t>Mcgeary</t>
  </si>
  <si>
    <t>Dep Dir Planning</t>
  </si>
  <si>
    <t>476544349</t>
  </si>
  <si>
    <t>Erica L Sherman, Legis Aide</t>
  </si>
  <si>
    <t>Erica L Sherman</t>
  </si>
  <si>
    <t>476544346</t>
  </si>
  <si>
    <t>Kyle A Boxhorn, Graduate Scholar</t>
  </si>
  <si>
    <t>Kyle A Boxhorn</t>
  </si>
  <si>
    <t>Kyle A</t>
  </si>
  <si>
    <t>Boxhorn</t>
  </si>
  <si>
    <t>476544342</t>
  </si>
  <si>
    <t>James F Mccaffrey, Sr System Analyst</t>
  </si>
  <si>
    <t>mccaffreyj@nyassembly.gov</t>
  </si>
  <si>
    <t>518 455-5713</t>
  </si>
  <si>
    <t>James F Mccaffrey</t>
  </si>
  <si>
    <t>476544339</t>
  </si>
  <si>
    <t>Ilya Novofastovsky, Community Liaison</t>
  </si>
  <si>
    <t>novofastovskyi@nyassembly.gov</t>
  </si>
  <si>
    <t>Ilya Novofastovsky</t>
  </si>
  <si>
    <t>Ilya</t>
  </si>
  <si>
    <t>Novofastovsky</t>
  </si>
  <si>
    <t>476544338</t>
  </si>
  <si>
    <t>Jeffrey L Harrington, Dir Of Statistic Info</t>
  </si>
  <si>
    <t>harringtonj@nyassembly.gov</t>
  </si>
  <si>
    <t>518 455-5047</t>
  </si>
  <si>
    <t>Jeffrey L Harrington</t>
  </si>
  <si>
    <t>Jeffrey L</t>
  </si>
  <si>
    <t>Dir Of Statistic Info</t>
  </si>
  <si>
    <t>476544332</t>
  </si>
  <si>
    <t>Leonid Markh, Chief Of Staff</t>
  </si>
  <si>
    <t>markhl@nyassembly.gov</t>
  </si>
  <si>
    <t>Leonid Markh</t>
  </si>
  <si>
    <t>Leonid</t>
  </si>
  <si>
    <t>Markh</t>
  </si>
  <si>
    <t>476544330</t>
  </si>
  <si>
    <t>Christopher P Slater, Dep Legis Dir</t>
  </si>
  <si>
    <t>Public Policy (Minority), Central Staff Office, Assembly</t>
  </si>
  <si>
    <t>slaterc@nyassembly.gov</t>
  </si>
  <si>
    <t>518 455-5734</t>
  </si>
  <si>
    <t>Christopher P Slater</t>
  </si>
  <si>
    <t>Dep Legis Dir</t>
  </si>
  <si>
    <t>476544323</t>
  </si>
  <si>
    <t>Vladimir Grjonko, Communications Assoc</t>
  </si>
  <si>
    <t>grjonkov@nyassembly.gov</t>
  </si>
  <si>
    <t>Vladimir Grjonko</t>
  </si>
  <si>
    <t>Vladimir</t>
  </si>
  <si>
    <t>Grjonko</t>
  </si>
  <si>
    <t>476544322</t>
  </si>
  <si>
    <t>Jason M Kehoe, Sr Dir Min Pd/Lg Pol</t>
  </si>
  <si>
    <t>kehoej@nyassembly.gov</t>
  </si>
  <si>
    <t>518 455-3751</t>
  </si>
  <si>
    <t>Jason M Kehoe</t>
  </si>
  <si>
    <t>Sr Dir Min Pd/Lg Pol</t>
  </si>
  <si>
    <t>476544320</t>
  </si>
  <si>
    <t>Irina Fidler, Community Liaison</t>
  </si>
  <si>
    <t>fidleri@nyassembly.gov</t>
  </si>
  <si>
    <t>Irina Fidler</t>
  </si>
  <si>
    <t>Fidler</t>
  </si>
  <si>
    <t>476544310</t>
  </si>
  <si>
    <t>Gabriella R Tangredi, Public Affairs Coord</t>
  </si>
  <si>
    <t>518 455-5073</t>
  </si>
  <si>
    <t>Gabriella R Tangredi</t>
  </si>
  <si>
    <t>Gabriella R</t>
  </si>
  <si>
    <t>Tangredi</t>
  </si>
  <si>
    <t>Public Affairs Coord</t>
  </si>
  <si>
    <t>476544309</t>
  </si>
  <si>
    <t>Dennis C Smith, Prof-in-res</t>
  </si>
  <si>
    <t>Dennis C Smith</t>
  </si>
  <si>
    <t>Dennis C</t>
  </si>
  <si>
    <t>Prof-in-res</t>
  </si>
  <si>
    <t>476544305</t>
  </si>
  <si>
    <t>Lena Dethomasis, Office Manager</t>
  </si>
  <si>
    <t>dethomasisl@nyassembly.gov</t>
  </si>
  <si>
    <t>518 455-5214</t>
  </si>
  <si>
    <t>Lena Dethomasis</t>
  </si>
  <si>
    <t>Lena</t>
  </si>
  <si>
    <t>Dethomasis</t>
  </si>
  <si>
    <t>476544304</t>
  </si>
  <si>
    <t>Jason R Bristol, Bindery Operator</t>
  </si>
  <si>
    <t>bristolj@nyassembly.gov</t>
  </si>
  <si>
    <t>Jason R Bristol</t>
  </si>
  <si>
    <t>Bristol</t>
  </si>
  <si>
    <t>476544302</t>
  </si>
  <si>
    <t>Daniel J Sabbatino, Public Affairs Coord</t>
  </si>
  <si>
    <t>sabbatinod@nyassembly.gov</t>
  </si>
  <si>
    <t>Daniel J Sabbatino</t>
  </si>
  <si>
    <t>Sabbatino</t>
  </si>
  <si>
    <t>476544299</t>
  </si>
  <si>
    <t>Natalie Slavova, Intern</t>
  </si>
  <si>
    <t>Natalie Slavova</t>
  </si>
  <si>
    <t>Natalie</t>
  </si>
  <si>
    <t>Slavova</t>
  </si>
  <si>
    <t>476544291</t>
  </si>
  <si>
    <t>Aaron M Gallant, Legis Analyst</t>
  </si>
  <si>
    <t>Harry B. Bronson, Office of Assemblymember, Personal Staff Office, Assembly</t>
  </si>
  <si>
    <t>Aaron M Gallant</t>
  </si>
  <si>
    <t>Aaron M</t>
  </si>
  <si>
    <t>Gallant</t>
  </si>
  <si>
    <t>476544290</t>
  </si>
  <si>
    <t>Marsha L Booth, Sr Systems Operator</t>
  </si>
  <si>
    <t>boothm@nyassembly.gov</t>
  </si>
  <si>
    <t>518 455-5240</t>
  </si>
  <si>
    <t>Marsha L Booth</t>
  </si>
  <si>
    <t>Marsha L</t>
  </si>
  <si>
    <t>476544289</t>
  </si>
  <si>
    <t>Stephanie R Owens, Office Assistant</t>
  </si>
  <si>
    <t>Stephanie R Owens</t>
  </si>
  <si>
    <t>Stephanie R</t>
  </si>
  <si>
    <t>476544288</t>
  </si>
  <si>
    <t>Imani M Shaw, Intern</t>
  </si>
  <si>
    <t>Imani M Shaw</t>
  </si>
  <si>
    <t>Imani M</t>
  </si>
  <si>
    <t>476544284</t>
  </si>
  <si>
    <t>Videsh A Persaud, Chief Of Staff</t>
  </si>
  <si>
    <t>persaudv@nyassembly.gov</t>
  </si>
  <si>
    <t>Videsh A Persaud</t>
  </si>
  <si>
    <t>Videsh A</t>
  </si>
  <si>
    <t>Persaud</t>
  </si>
  <si>
    <t>476544281</t>
  </si>
  <si>
    <t>Michael P Mcguire, Sr Coord</t>
  </si>
  <si>
    <t>mcguirem@nyassembly.gov</t>
  </si>
  <si>
    <t>Michael P Mcguire</t>
  </si>
  <si>
    <t>476544280</t>
  </si>
  <si>
    <t>Jeremy J Barber, Sr Press Operator</t>
  </si>
  <si>
    <t>barberj@nyassembly.gov</t>
  </si>
  <si>
    <t>Jeremy J Barber</t>
  </si>
  <si>
    <t>476544279</t>
  </si>
  <si>
    <t>David M Lombardo, Dir Communications</t>
  </si>
  <si>
    <t>David M Lombardo</t>
  </si>
  <si>
    <t>476544278</t>
  </si>
  <si>
    <t>Christopher P Seitz, Intern</t>
  </si>
  <si>
    <t>Christopher P Seitz</t>
  </si>
  <si>
    <t>Seitz</t>
  </si>
  <si>
    <t>476544274</t>
  </si>
  <si>
    <t>Katherine Bonnet, Intern</t>
  </si>
  <si>
    <t>Katherine Bonnet</t>
  </si>
  <si>
    <t>Katherine</t>
  </si>
  <si>
    <t>Bonnet</t>
  </si>
  <si>
    <t>476544272</t>
  </si>
  <si>
    <t>Darin A Angioli, Dep Dir Bindery</t>
  </si>
  <si>
    <t>angiolid@nyassembly.gov</t>
  </si>
  <si>
    <t>518 455-5624</t>
  </si>
  <si>
    <t>Darin A Angioli</t>
  </si>
  <si>
    <t>Darin A</t>
  </si>
  <si>
    <t>Angioli</t>
  </si>
  <si>
    <t>Dep Dir Bindery</t>
  </si>
  <si>
    <t>476544271</t>
  </si>
  <si>
    <t>William R Delap, Public Affairs Coord</t>
  </si>
  <si>
    <t>delapw@nyassembly.gov</t>
  </si>
  <si>
    <t>William R Delap</t>
  </si>
  <si>
    <t>Delap</t>
  </si>
  <si>
    <t>476544268</t>
  </si>
  <si>
    <t>Karen Z Cherry, Community Liaison</t>
  </si>
  <si>
    <t>cherryk@nyassembly.gov</t>
  </si>
  <si>
    <t>Karen Z Cherry</t>
  </si>
  <si>
    <t>Karen Z</t>
  </si>
  <si>
    <t>476544264</t>
  </si>
  <si>
    <t>Kevin R Weinman, Mail Clk</t>
  </si>
  <si>
    <t>Post Office, Central Staff Office, Assembly</t>
  </si>
  <si>
    <t>weinmank@nyassembly.gov</t>
  </si>
  <si>
    <t>518 455-7298</t>
  </si>
  <si>
    <t>Kevin R Weinman</t>
  </si>
  <si>
    <t>Kevin R</t>
  </si>
  <si>
    <t>Weinman</t>
  </si>
  <si>
    <t>476544262</t>
  </si>
  <si>
    <t>Emma M Schwab, Intern</t>
  </si>
  <si>
    <t>Emma M Schwab</t>
  </si>
  <si>
    <t>Emma M</t>
  </si>
  <si>
    <t>Schwab</t>
  </si>
  <si>
    <t>476544261</t>
  </si>
  <si>
    <t>Fiorella S Bini, Intern</t>
  </si>
  <si>
    <t>Fiorella S Bini</t>
  </si>
  <si>
    <t>Fiorella S</t>
  </si>
  <si>
    <t>Bini</t>
  </si>
  <si>
    <t>476544257</t>
  </si>
  <si>
    <t>Michelle H Walton, Legis Director</t>
  </si>
  <si>
    <t>Michelle H Walton</t>
  </si>
  <si>
    <t>Michelle H</t>
  </si>
  <si>
    <t>Walton</t>
  </si>
  <si>
    <t>476544256</t>
  </si>
  <si>
    <t>Dana C Vernetti, Dep Dir Communication</t>
  </si>
  <si>
    <t>vernettid@nyassembly.gov</t>
  </si>
  <si>
    <t>Dana C Vernetti</t>
  </si>
  <si>
    <t>Dana C</t>
  </si>
  <si>
    <t>Vernetti</t>
  </si>
  <si>
    <t>Dep Dir Communication</t>
  </si>
  <si>
    <t>476544255</t>
  </si>
  <si>
    <t>Jennifer M Scarano, Office Manager</t>
  </si>
  <si>
    <t>scaranoj@nyassembly.gov</t>
  </si>
  <si>
    <t>518 455-4601</t>
  </si>
  <si>
    <t>Jennifer M Scarano</t>
  </si>
  <si>
    <t>Scarano</t>
  </si>
  <si>
    <t>476544254</t>
  </si>
  <si>
    <t>Michael T Vickerson, Asst Supv</t>
  </si>
  <si>
    <t>vickersonm@nyassembly.gov</t>
  </si>
  <si>
    <t>Michael T Vickerson</t>
  </si>
  <si>
    <t>Vickerson</t>
  </si>
  <si>
    <t>476544253</t>
  </si>
  <si>
    <t>Stefanie A Scheib, Intern</t>
  </si>
  <si>
    <t>Stefanie A Scheib</t>
  </si>
  <si>
    <t>Stefanie A</t>
  </si>
  <si>
    <t>Scheib</t>
  </si>
  <si>
    <t>476544251</t>
  </si>
  <si>
    <t>Janika S Best, Intern</t>
  </si>
  <si>
    <t>Janika S Best</t>
  </si>
  <si>
    <t>Janika S</t>
  </si>
  <si>
    <t>Best</t>
  </si>
  <si>
    <t>476544249</t>
  </si>
  <si>
    <t>Patricia M Salas, Commun Relations Dir</t>
  </si>
  <si>
    <t>Patricia M Salas</t>
  </si>
  <si>
    <t>476544248</t>
  </si>
  <si>
    <t>Gail A Palmer, Legis Aide</t>
  </si>
  <si>
    <t>palmerg@nyassembly.gov</t>
  </si>
  <si>
    <t>718 322-3975</t>
  </si>
  <si>
    <t>Gail A Palmer</t>
  </si>
  <si>
    <t>Gail A</t>
  </si>
  <si>
    <t>Palmer</t>
  </si>
  <si>
    <t>476544247</t>
  </si>
  <si>
    <t>Stephanie Casseus, Legis Asst</t>
  </si>
  <si>
    <t>Stephanie Casseus</t>
  </si>
  <si>
    <t>476544246</t>
  </si>
  <si>
    <t>Urva S Ahmed, Legis Asst</t>
  </si>
  <si>
    <t>Urva S Ahmed</t>
  </si>
  <si>
    <t>Urva S</t>
  </si>
  <si>
    <t>Ahmed</t>
  </si>
  <si>
    <t>476544243</t>
  </si>
  <si>
    <t>Jenifer J Pratico, Exec Coordinator</t>
  </si>
  <si>
    <t>praticoj@nyassembly.gov</t>
  </si>
  <si>
    <t>518 455-5393</t>
  </si>
  <si>
    <t>Jenifer J Pratico</t>
  </si>
  <si>
    <t>Jenifer J</t>
  </si>
  <si>
    <t>Pratico</t>
  </si>
  <si>
    <t>476544242</t>
  </si>
  <si>
    <t>Cheryl A Bennett, Intern</t>
  </si>
  <si>
    <t>Cheryl A Bennett</t>
  </si>
  <si>
    <t>476544241</t>
  </si>
  <si>
    <t>Sharon M Crawford-Elliott, Office Manager</t>
  </si>
  <si>
    <t>crawfordelliotts@nyassembly.gov</t>
  </si>
  <si>
    <t>Sharon M Crawford-Elliott</t>
  </si>
  <si>
    <t>Crawford-Elliott</t>
  </si>
  <si>
    <t>476544240</t>
  </si>
  <si>
    <t>Martha T Butler, D O Manager</t>
  </si>
  <si>
    <t>Martha T Butler</t>
  </si>
  <si>
    <t>Martha T</t>
  </si>
  <si>
    <t>476544239</t>
  </si>
  <si>
    <t>Elilta T Bekele, Intern</t>
  </si>
  <si>
    <t>Elilta T Bekele</t>
  </si>
  <si>
    <t>Elilta T</t>
  </si>
  <si>
    <t>Bekele</t>
  </si>
  <si>
    <t>476544231</t>
  </si>
  <si>
    <t>Andres Y Vargas, Community Liaison</t>
  </si>
  <si>
    <t>vargasa@nyassembly.gov</t>
  </si>
  <si>
    <t>Andres Y Vargas</t>
  </si>
  <si>
    <t>Andres Y</t>
  </si>
  <si>
    <t>476544230</t>
  </si>
  <si>
    <t>Bryon C Mckim, Research Coord</t>
  </si>
  <si>
    <t>Bryon C Mckim</t>
  </si>
  <si>
    <t>Bryon C</t>
  </si>
  <si>
    <t>Mckim</t>
  </si>
  <si>
    <t>Research Coord</t>
  </si>
  <si>
    <t>476544229</t>
  </si>
  <si>
    <t>Joyce D Corker Nanci, Chief Of Staff</t>
  </si>
  <si>
    <t>corkernancij@nyassembly.gov</t>
  </si>
  <si>
    <t>518 455-4203</t>
  </si>
  <si>
    <t>Joyce D Corker Nanci</t>
  </si>
  <si>
    <t>Joyce D</t>
  </si>
  <si>
    <t>Corker Nanci</t>
  </si>
  <si>
    <t>476544228</t>
  </si>
  <si>
    <t>Cody M Meyers, Dir Communications</t>
  </si>
  <si>
    <t>meyersc@nyassembly.gov</t>
  </si>
  <si>
    <t>Cody M Meyers</t>
  </si>
  <si>
    <t>Cody M</t>
  </si>
  <si>
    <t>476544227</t>
  </si>
  <si>
    <t>Rupa Begum, Intern</t>
  </si>
  <si>
    <t>Rupa Begum</t>
  </si>
  <si>
    <t>Rupa</t>
  </si>
  <si>
    <t>Begum</t>
  </si>
  <si>
    <t>476544226</t>
  </si>
  <si>
    <t>Lamarian E Lesperance, Office Manager</t>
  </si>
  <si>
    <t>518 455-5791</t>
  </si>
  <si>
    <t>Lamarian E Lesperance</t>
  </si>
  <si>
    <t>Lamarian E</t>
  </si>
  <si>
    <t>Lesperance</t>
  </si>
  <si>
    <t>476544223</t>
  </si>
  <si>
    <t>Cynthia J Banks, Legis Aide</t>
  </si>
  <si>
    <t>banksc@nyassembly.gov</t>
  </si>
  <si>
    <t>Cynthia J Banks</t>
  </si>
  <si>
    <t>Cynthia J</t>
  </si>
  <si>
    <t>476544222</t>
  </si>
  <si>
    <t>Nestor S Medina, D O Director</t>
  </si>
  <si>
    <t>medinan@nyassembly.gov</t>
  </si>
  <si>
    <t>Nestor S Medina</t>
  </si>
  <si>
    <t>Nestor S</t>
  </si>
  <si>
    <t>476544221</t>
  </si>
  <si>
    <t>Robin K Lattimer, Legis Aide</t>
  </si>
  <si>
    <t>Robin K Lattimer</t>
  </si>
  <si>
    <t>Robin K</t>
  </si>
  <si>
    <t>Lattimer</t>
  </si>
  <si>
    <t>476544218</t>
  </si>
  <si>
    <t>Lettisha Y Teasley, Constituent Svc Mgr</t>
  </si>
  <si>
    <t>teasleyl@nyassembly.gov</t>
  </si>
  <si>
    <t>Lettisha Y Teasley</t>
  </si>
  <si>
    <t>Lettisha Y</t>
  </si>
  <si>
    <t>Teasley</t>
  </si>
  <si>
    <t>476544216</t>
  </si>
  <si>
    <t>Mayda Recio, Admin Assistant</t>
  </si>
  <si>
    <t>reciom@nyassembly.gov</t>
  </si>
  <si>
    <t>Mayda Recio</t>
  </si>
  <si>
    <t>Mayda</t>
  </si>
  <si>
    <t>Recio</t>
  </si>
  <si>
    <t>476544213</t>
  </si>
  <si>
    <t>Theodoros Kasapis, D O Liaison</t>
  </si>
  <si>
    <t>kasapist@nyassembly.gov</t>
  </si>
  <si>
    <t>Theodoros Kasapis</t>
  </si>
  <si>
    <t>Theodoros</t>
  </si>
  <si>
    <t>Kasapis</t>
  </si>
  <si>
    <t>476544212</t>
  </si>
  <si>
    <t>Arthur D Stewart, Sr Mail &amp; Dist Clrk</t>
  </si>
  <si>
    <t>stewarta@nyassembly.gov</t>
  </si>
  <si>
    <t>Arthur D Stewart</t>
  </si>
  <si>
    <t>Arthur D</t>
  </si>
  <si>
    <t>Sr Mail &amp; Dist Clrk</t>
  </si>
  <si>
    <t>476544211</t>
  </si>
  <si>
    <t>Ivelisse Arroyo, Dir Constit/Supp Svcs</t>
  </si>
  <si>
    <t>arroyoi@nyassembly.gov</t>
  </si>
  <si>
    <t>Ivelisse Arroyo</t>
  </si>
  <si>
    <t>Ivelisse</t>
  </si>
  <si>
    <t>Arroyo</t>
  </si>
  <si>
    <t>476544210</t>
  </si>
  <si>
    <t>Jason A Graziano, Admin Aide</t>
  </si>
  <si>
    <t>518 455-5815</t>
  </si>
  <si>
    <t>Jason A Graziano</t>
  </si>
  <si>
    <t>476544205</t>
  </si>
  <si>
    <t>Jessica R Maldonado, Office Director</t>
  </si>
  <si>
    <t>maldonadoj@nyassembly.gov</t>
  </si>
  <si>
    <t>Jessica R Maldonado</t>
  </si>
  <si>
    <t>Maldonado</t>
  </si>
  <si>
    <t>476544204</t>
  </si>
  <si>
    <t>Jovanie L Reyes, Mail Clk</t>
  </si>
  <si>
    <t>518 455-5283</t>
  </si>
  <si>
    <t>Jovanie L Reyes</t>
  </si>
  <si>
    <t>Jovanie L</t>
  </si>
  <si>
    <t>476544202</t>
  </si>
  <si>
    <t>Cleva M Davis, Admin Assistant</t>
  </si>
  <si>
    <t>davisc@nyassembly.gov</t>
  </si>
  <si>
    <t>518 455-5014</t>
  </si>
  <si>
    <t>Cleva M Davis</t>
  </si>
  <si>
    <t>Cleva M</t>
  </si>
  <si>
    <t>476544201</t>
  </si>
  <si>
    <t>Jelani M Anthony, Communications Coord</t>
  </si>
  <si>
    <t>Jelani M Anthony</t>
  </si>
  <si>
    <t>Jelani M</t>
  </si>
  <si>
    <t>476544200</t>
  </si>
  <si>
    <t>Spencer T Bernard, Dep Dir</t>
  </si>
  <si>
    <t>bernards@nyassembly.gov</t>
  </si>
  <si>
    <t>Spencer T Bernard</t>
  </si>
  <si>
    <t>Spencer T</t>
  </si>
  <si>
    <t>Bernard</t>
  </si>
  <si>
    <t>476544199</t>
  </si>
  <si>
    <t>Christina M Merrill, Mail Clk</t>
  </si>
  <si>
    <t>merrillc@nyassembly.gov</t>
  </si>
  <si>
    <t>Christina M Merrill</t>
  </si>
  <si>
    <t>Merrill</t>
  </si>
  <si>
    <t>476544193</t>
  </si>
  <si>
    <t>Susan Chulengarian-Tirotta, Admin Assistant</t>
  </si>
  <si>
    <t>chulengariantirottas@nyassembly.gov</t>
  </si>
  <si>
    <t>212 312-1429</t>
  </si>
  <si>
    <t>Susan Chulengarian-Tirotta</t>
  </si>
  <si>
    <t>Chulengarian-Tirotta</t>
  </si>
  <si>
    <t>476544186</t>
  </si>
  <si>
    <t>Chris Garrison, Mail Clk</t>
  </si>
  <si>
    <t>garrisonc@nyassembly.gov</t>
  </si>
  <si>
    <t>Chris Garrison</t>
  </si>
  <si>
    <t>Chris</t>
  </si>
  <si>
    <t>476544185</t>
  </si>
  <si>
    <t>Kelly M Krug, D O Manager</t>
  </si>
  <si>
    <t>krugk@nyassembly.gov</t>
  </si>
  <si>
    <t>Kelly M Krug</t>
  </si>
  <si>
    <t>Kelly M</t>
  </si>
  <si>
    <t>Krug</t>
  </si>
  <si>
    <t>476544184</t>
  </si>
  <si>
    <t>William J Jr Barlow Jr, Dep Dir</t>
  </si>
  <si>
    <t>barloww@nyassembly.gov</t>
  </si>
  <si>
    <t>William J Jr Barlow Jr</t>
  </si>
  <si>
    <t>William J Jr</t>
  </si>
  <si>
    <t>Barlow Jr</t>
  </si>
  <si>
    <t>476544183</t>
  </si>
  <si>
    <t>Patricia M Belk, Exec Secy</t>
  </si>
  <si>
    <t>Patricia M Belk</t>
  </si>
  <si>
    <t>Belk</t>
  </si>
  <si>
    <t>476544178</t>
  </si>
  <si>
    <t>Evelyn D Ebron-Davis, Mail Clk</t>
  </si>
  <si>
    <t>ebrondavise@nyassembly.gov</t>
  </si>
  <si>
    <t>Evelyn D Ebron-Davis</t>
  </si>
  <si>
    <t>Evelyn D</t>
  </si>
  <si>
    <t>Ebron-Davis</t>
  </si>
  <si>
    <t>476544175</t>
  </si>
  <si>
    <t>Edmund V Wick, Dir Min Counsel Staff</t>
  </si>
  <si>
    <t>wicke@nyassembly.gov</t>
  </si>
  <si>
    <t>Edmund V Wick</t>
  </si>
  <si>
    <t>Edmund V</t>
  </si>
  <si>
    <t>Wick</t>
  </si>
  <si>
    <t>Dir Min Counsel Staff</t>
  </si>
  <si>
    <t>476544174</t>
  </si>
  <si>
    <t>Anne P Vanburen, Dir Policy Svcs-min</t>
  </si>
  <si>
    <t>Anne P Vanburen</t>
  </si>
  <si>
    <t>Anne P</t>
  </si>
  <si>
    <t>Vanburen</t>
  </si>
  <si>
    <t>Dir Policy Svcs-min</t>
  </si>
  <si>
    <t>476544163</t>
  </si>
  <si>
    <t>Michael C Andi, Supv Po</t>
  </si>
  <si>
    <t>andim@nyassembly.gov</t>
  </si>
  <si>
    <t>518 455-5995</t>
  </si>
  <si>
    <t>Michael C Andi</t>
  </si>
  <si>
    <t>Supv Po</t>
  </si>
  <si>
    <t>476544162</t>
  </si>
  <si>
    <t>Jennifer M Wallick, Chief Of Staff</t>
  </si>
  <si>
    <t>wallickj@nyassembly.gov</t>
  </si>
  <si>
    <t>Jennifer M Wallick</t>
  </si>
  <si>
    <t>Wallick</t>
  </si>
  <si>
    <t>476544155</t>
  </si>
  <si>
    <t>Manuel F Perez, Constituent Liaison</t>
  </si>
  <si>
    <t>Michael G. Dendekker, Office of Assemblymember, Personal Staff Office, Assembly</t>
  </si>
  <si>
    <t>Manuel F Perez</t>
  </si>
  <si>
    <t>Manuel F</t>
  </si>
  <si>
    <t>476544150</t>
  </si>
  <si>
    <t>Melissa A Ullrich, Exec Secy</t>
  </si>
  <si>
    <t>ullrichm@nyassembly.gov</t>
  </si>
  <si>
    <t>518 455-4255</t>
  </si>
  <si>
    <t>Melissa A Ullrich</t>
  </si>
  <si>
    <t>Melissa A</t>
  </si>
  <si>
    <t>Ullrich</t>
  </si>
  <si>
    <t>476544148</t>
  </si>
  <si>
    <t>Benjamin S Traudt, Legis Asst</t>
  </si>
  <si>
    <t>518 455-5305</t>
  </si>
  <si>
    <t>Benjamin S Traudt</t>
  </si>
  <si>
    <t>Benjamin S</t>
  </si>
  <si>
    <t>Traudt</t>
  </si>
  <si>
    <t>476544147</t>
  </si>
  <si>
    <t>Alexandra M Casey, Dir Communications</t>
  </si>
  <si>
    <t>caseya@nyassembly.gov</t>
  </si>
  <si>
    <t>Alexandra M Casey</t>
  </si>
  <si>
    <t>476544146</t>
  </si>
  <si>
    <t>Maria A Nicchitta, D O Manager</t>
  </si>
  <si>
    <t>Maria A Nicchitta</t>
  </si>
  <si>
    <t>Nicchitta</t>
  </si>
  <si>
    <t>476544144</t>
  </si>
  <si>
    <t>Logan J Smith, Sr Assoc Counsel</t>
  </si>
  <si>
    <t>Logan J Smith</t>
  </si>
  <si>
    <t>Sr Assoc Counsel</t>
  </si>
  <si>
    <t>476544140</t>
  </si>
  <si>
    <t>Barbara M Nolan-Murphy, Legis Asst</t>
  </si>
  <si>
    <t>nolanmurphyb@nyassembly.gov</t>
  </si>
  <si>
    <t>Barbara M Nolan-Murphy</t>
  </si>
  <si>
    <t>Nolan-Murphy</t>
  </si>
  <si>
    <t>476544136</t>
  </si>
  <si>
    <t>Maria C Bolanos, Constituent Liaison</t>
  </si>
  <si>
    <t>bolanosm@nyassembly.gov</t>
  </si>
  <si>
    <t>Maria C Bolanos</t>
  </si>
  <si>
    <t>Bolanos</t>
  </si>
  <si>
    <t>476544135</t>
  </si>
  <si>
    <t>Kathleen E Conroy, Legis Director</t>
  </si>
  <si>
    <t>conroyk@nyassembly.gov</t>
  </si>
  <si>
    <t>Kathleen E Conroy</t>
  </si>
  <si>
    <t>476544134</t>
  </si>
  <si>
    <t>Andy Laine, Chief Of Staff</t>
  </si>
  <si>
    <t>Formerly worked for I. Daneek Miller, Office of Councilmember, NYC Council Personal Staff Office</t>
  </si>
  <si>
    <t>lainea@nyassembly.gov</t>
  </si>
  <si>
    <t>(718) 776-3700</t>
  </si>
  <si>
    <t>250 Bwy/DO</t>
  </si>
  <si>
    <t>Andy Laine</t>
  </si>
  <si>
    <t>Laine</t>
  </si>
  <si>
    <t>476544133</t>
  </si>
  <si>
    <t>Kristin D Mccann, Chief Of Staff</t>
  </si>
  <si>
    <t>mccannk@nyassembly.gov</t>
  </si>
  <si>
    <t>Kristin D Mccann</t>
  </si>
  <si>
    <t>Kristin D</t>
  </si>
  <si>
    <t>Mccann</t>
  </si>
  <si>
    <t>476544131</t>
  </si>
  <si>
    <t>Sarah A Shearer, Admin Counsel</t>
  </si>
  <si>
    <t>shearers@nyassembly.gov</t>
  </si>
  <si>
    <t>Sarah A Shearer</t>
  </si>
  <si>
    <t>476544130</t>
  </si>
  <si>
    <t>Robert E Goldman, Media Coord</t>
  </si>
  <si>
    <t>goldmanr@nyassembly.gov</t>
  </si>
  <si>
    <t>Robert E Goldman</t>
  </si>
  <si>
    <t>Robert E</t>
  </si>
  <si>
    <t>476544127</t>
  </si>
  <si>
    <t>John C Welcome, Maint Worker</t>
  </si>
  <si>
    <t>welcomej@nyassembly.gov</t>
  </si>
  <si>
    <t>518 455-5311</t>
  </si>
  <si>
    <t>John C Welcome</t>
  </si>
  <si>
    <t>Welcome</t>
  </si>
  <si>
    <t>Maint Worker</t>
  </si>
  <si>
    <t>476544124</t>
  </si>
  <si>
    <t>David Schwartz, Communications Asst</t>
  </si>
  <si>
    <t>schwartzd@nyassembly.gov</t>
  </si>
  <si>
    <t>David Schwartz</t>
  </si>
  <si>
    <t>476544122</t>
  </si>
  <si>
    <t>Sean T Hart, Dep Chief Of Staff</t>
  </si>
  <si>
    <t>harts@nyassembly.gov</t>
  </si>
  <si>
    <t>Sean T Hart</t>
  </si>
  <si>
    <t>476544121</t>
  </si>
  <si>
    <t>Nickola A Moody, Secy</t>
  </si>
  <si>
    <t>518 455-5721</t>
  </si>
  <si>
    <t>Nickola A Moody</t>
  </si>
  <si>
    <t>Nickola A</t>
  </si>
  <si>
    <t>476544115</t>
  </si>
  <si>
    <t>William I Schwartz, Legis Director</t>
  </si>
  <si>
    <t>schwartzw@nyassembly.gov</t>
  </si>
  <si>
    <t>518 455-5965</t>
  </si>
  <si>
    <t>William I Schwartz</t>
  </si>
  <si>
    <t>William I</t>
  </si>
  <si>
    <t>476544113</t>
  </si>
  <si>
    <t>Mirsie Pengu, Maint Worker</t>
  </si>
  <si>
    <t>pengum@nyassembly.gov</t>
  </si>
  <si>
    <t>Mirsie Pengu</t>
  </si>
  <si>
    <t>Mirsie</t>
  </si>
  <si>
    <t>Pengu</t>
  </si>
  <si>
    <t>476544112</t>
  </si>
  <si>
    <t>Debra A Sanders, Dep Dir</t>
  </si>
  <si>
    <t>Debra A Sanders</t>
  </si>
  <si>
    <t>476544106</t>
  </si>
  <si>
    <t>Randi A Martos, Chief Of Staff</t>
  </si>
  <si>
    <t>martosr@nyassembly.gov</t>
  </si>
  <si>
    <t>Randi A Martos</t>
  </si>
  <si>
    <t>Randi A</t>
  </si>
  <si>
    <t>Martos</t>
  </si>
  <si>
    <t>476544105</t>
  </si>
  <si>
    <t>Kirby Parham, Supervisor</t>
  </si>
  <si>
    <t>parhamk@nyassembly.gov</t>
  </si>
  <si>
    <t>Kirby Parham</t>
  </si>
  <si>
    <t>Parham</t>
  </si>
  <si>
    <t>476544102</t>
  </si>
  <si>
    <t>Alexandra T Sanchez, Intern</t>
  </si>
  <si>
    <t>Alexandra T Sanchez</t>
  </si>
  <si>
    <t>Alexandra T</t>
  </si>
  <si>
    <t>476544100</t>
  </si>
  <si>
    <t>Teresa Colon, Dir Constit/Supp Svcs</t>
  </si>
  <si>
    <t>colont@nyassembly.gov</t>
  </si>
  <si>
    <t>Teresa Colon</t>
  </si>
  <si>
    <t>Colon</t>
  </si>
  <si>
    <t>476544097</t>
  </si>
  <si>
    <t>Thomas P O'Sullivan, Maint Worker</t>
  </si>
  <si>
    <t>o'sullivant@nyassembly.gov</t>
  </si>
  <si>
    <t>Thomas P O'Sullivan</t>
  </si>
  <si>
    <t>476544096</t>
  </si>
  <si>
    <t>Adriane J Rogers, Intern</t>
  </si>
  <si>
    <t>Adriane J Rogers</t>
  </si>
  <si>
    <t>Adriane J</t>
  </si>
  <si>
    <t>476544092</t>
  </si>
  <si>
    <t>Stephen A Napier, Supt Bldgs</t>
  </si>
  <si>
    <t>napiers@nyassembly.gov</t>
  </si>
  <si>
    <t>Stephen A Napier</t>
  </si>
  <si>
    <t>Stephen A</t>
  </si>
  <si>
    <t>Napier</t>
  </si>
  <si>
    <t>Supt Bldgs</t>
  </si>
  <si>
    <t>476544090</t>
  </si>
  <si>
    <t>Nathan A Arnosti, Dir Communications</t>
  </si>
  <si>
    <t>Nathan A Arnosti</t>
  </si>
  <si>
    <t>Nathan A</t>
  </si>
  <si>
    <t>Arnosti</t>
  </si>
  <si>
    <t>476544089</t>
  </si>
  <si>
    <t>Adam P Baumel, Intern</t>
  </si>
  <si>
    <t>Adam P Baumel</t>
  </si>
  <si>
    <t>Adam P</t>
  </si>
  <si>
    <t>Baumel</t>
  </si>
  <si>
    <t>476544088</t>
  </si>
  <si>
    <t>Bethzaida R Rivas, Office Assistant</t>
  </si>
  <si>
    <t>rivasb@nyassembly.gov</t>
  </si>
  <si>
    <t>Bethzaida R Rivas</t>
  </si>
  <si>
    <t>Bethzaida R</t>
  </si>
  <si>
    <t>Rivas</t>
  </si>
  <si>
    <t>476544083</t>
  </si>
  <si>
    <t>Karen A Romagnano, Legis Assoc</t>
  </si>
  <si>
    <t>romagnanok@nyassembly.gov</t>
  </si>
  <si>
    <t>518 455-4281</t>
  </si>
  <si>
    <t>Karen A Romagnano</t>
  </si>
  <si>
    <t>Romagnano</t>
  </si>
  <si>
    <t>476544081</t>
  </si>
  <si>
    <t>Ryan M Bauder, Intern</t>
  </si>
  <si>
    <t>Ryan M Bauder</t>
  </si>
  <si>
    <t>Bauder</t>
  </si>
  <si>
    <t>476544079</t>
  </si>
  <si>
    <t>Rodney M Murray, Maint Worker</t>
  </si>
  <si>
    <t>murrayr@nyassembly.gov</t>
  </si>
  <si>
    <t>Rodney M Murray</t>
  </si>
  <si>
    <t>Rodney M</t>
  </si>
  <si>
    <t>476544078</t>
  </si>
  <si>
    <t>Blake G Washington, Secy To Committee</t>
  </si>
  <si>
    <t>washingtonb@nyassembly.gov</t>
  </si>
  <si>
    <t>Blake G Washington</t>
  </si>
  <si>
    <t>Blake G</t>
  </si>
  <si>
    <t>Washington</t>
  </si>
  <si>
    <t>Secy To Committee</t>
  </si>
  <si>
    <t>476544076</t>
  </si>
  <si>
    <t>Jacquelyn C Richards, Admin Assistant</t>
  </si>
  <si>
    <t>richardsj@nyassembly.gov</t>
  </si>
  <si>
    <t>Jacquelyn C Richards</t>
  </si>
  <si>
    <t>Jacquelyn C</t>
  </si>
  <si>
    <t>476544074</t>
  </si>
  <si>
    <t>Ann M Riccitelli, Office Manager</t>
  </si>
  <si>
    <t>riccitellia@nyassembly.gov</t>
  </si>
  <si>
    <t>Ann M Riccitelli</t>
  </si>
  <si>
    <t>Riccitelli</t>
  </si>
  <si>
    <t>476544073</t>
  </si>
  <si>
    <t>Camden J Ackerman, Communications Assoc</t>
  </si>
  <si>
    <t>Camden J Ackerman</t>
  </si>
  <si>
    <t>Camden J</t>
  </si>
  <si>
    <t>Ackerman</t>
  </si>
  <si>
    <t>476544069</t>
  </si>
  <si>
    <t>Soo Woo Back, Intern</t>
  </si>
  <si>
    <t>Soo Woo Back</t>
  </si>
  <si>
    <t>Soo Woo</t>
  </si>
  <si>
    <t>Back</t>
  </si>
  <si>
    <t>476544068</t>
  </si>
  <si>
    <t>Nantasha M Williams, Chief of Staff</t>
  </si>
  <si>
    <t>Project Coordinator for the Assembly Black, Puerto Rican, Hispanic, and Asian Caucus</t>
  </si>
  <si>
    <t>Nantasha M Williams</t>
  </si>
  <si>
    <t>Nantasha M</t>
  </si>
  <si>
    <t>476544066</t>
  </si>
  <si>
    <t>Daniel E Rabbani, Intern</t>
  </si>
  <si>
    <t>Daniel E Rabbani</t>
  </si>
  <si>
    <t>Rabbani</t>
  </si>
  <si>
    <t>476544065</t>
  </si>
  <si>
    <t>Christina L Zola, Dep Jrnl Clk/Counsel</t>
  </si>
  <si>
    <t>zolac@nyassembly.gov</t>
  </si>
  <si>
    <t>518 455-4225</t>
  </si>
  <si>
    <t>Christina L Zola</t>
  </si>
  <si>
    <t>Christina L</t>
  </si>
  <si>
    <t>Zola</t>
  </si>
  <si>
    <t>Dep Jrnl Clk/Counsel</t>
  </si>
  <si>
    <t>476544062</t>
  </si>
  <si>
    <t>Nicholas T Audi, Legis Asst</t>
  </si>
  <si>
    <t>audin@nyassembly.gov</t>
  </si>
  <si>
    <t>Nicholas T Audi</t>
  </si>
  <si>
    <t>Audi</t>
  </si>
  <si>
    <t>476544058</t>
  </si>
  <si>
    <t>Judith P Van Amburgh, Legis Coord</t>
  </si>
  <si>
    <t>vanamburghj@nyassembly.gov</t>
  </si>
  <si>
    <t>518 455-5952</t>
  </si>
  <si>
    <t>Judith P Van Amburgh</t>
  </si>
  <si>
    <t>Judith P</t>
  </si>
  <si>
    <t>Van Amburgh</t>
  </si>
  <si>
    <t>476544054</t>
  </si>
  <si>
    <t>Michelle S Pellegri, Legis Counsel</t>
  </si>
  <si>
    <t>pellegrim@nyassembly.gov</t>
  </si>
  <si>
    <t>Michelle S Pellegri</t>
  </si>
  <si>
    <t>Michelle S</t>
  </si>
  <si>
    <t>Pellegri</t>
  </si>
  <si>
    <t>476544052</t>
  </si>
  <si>
    <t>Samuel B Armstrong, Intern</t>
  </si>
  <si>
    <t>Samuel B Armstrong</t>
  </si>
  <si>
    <t>Samuel B</t>
  </si>
  <si>
    <t>476544051</t>
  </si>
  <si>
    <t>Judith K Morgan-Harris, Legis Assoc</t>
  </si>
  <si>
    <t>morganharrisj@nyassembly.gov</t>
  </si>
  <si>
    <t>Judith K Morgan-Harris</t>
  </si>
  <si>
    <t>Judith K</t>
  </si>
  <si>
    <t>Morgan-Harris</t>
  </si>
  <si>
    <t>476544047</t>
  </si>
  <si>
    <t>Tahirih Z Anthony, Intern</t>
  </si>
  <si>
    <t>Tahirih Z Anthony</t>
  </si>
  <si>
    <t>Tahirih Z</t>
  </si>
  <si>
    <t>476544045</t>
  </si>
  <si>
    <t>Kelly L O'Donovan, Admin Counsel</t>
  </si>
  <si>
    <t>o'donovank@nyassembly.gov</t>
  </si>
  <si>
    <t>Kelly L O'Donovan</t>
  </si>
  <si>
    <t>Kelly L</t>
  </si>
  <si>
    <t>O'Donovan</t>
  </si>
  <si>
    <t>476544043</t>
  </si>
  <si>
    <t>Barbara A Hanna, Exec Asst</t>
  </si>
  <si>
    <t>hannab@nyassembly.gov</t>
  </si>
  <si>
    <t>Barbara A Hanna</t>
  </si>
  <si>
    <t>Hanna</t>
  </si>
  <si>
    <t>476544041</t>
  </si>
  <si>
    <t>Jenelle M Monroe, Exec Asst</t>
  </si>
  <si>
    <t>monroej@nyassembly.gov</t>
  </si>
  <si>
    <t>Jenelle M Monroe</t>
  </si>
  <si>
    <t>Jenelle M</t>
  </si>
  <si>
    <t>Monroe</t>
  </si>
  <si>
    <t>476544040</t>
  </si>
  <si>
    <t>Benjamin E Novogroski, Legal Assistant</t>
  </si>
  <si>
    <t>Benjamin E Novogroski</t>
  </si>
  <si>
    <t>Novogroski</t>
  </si>
  <si>
    <t>476544038</t>
  </si>
  <si>
    <t>Deborah S Miller, Dir Of Legislativ Svc</t>
  </si>
  <si>
    <t>millerd@nyassembly.gov</t>
  </si>
  <si>
    <t>518 455-4736</t>
  </si>
  <si>
    <t>Deborah S Miller</t>
  </si>
  <si>
    <t>Deborah S</t>
  </si>
  <si>
    <t>Dir Of Legislativ Svc</t>
  </si>
  <si>
    <t>476544035</t>
  </si>
  <si>
    <t>Margaret M Ranalli, Legis Asst</t>
  </si>
  <si>
    <t>ranallim@nyassembly.gov</t>
  </si>
  <si>
    <t>518 455-5021</t>
  </si>
  <si>
    <t>Margaret M Ranalli</t>
  </si>
  <si>
    <t>Ranalli</t>
  </si>
  <si>
    <t>476544031</t>
  </si>
  <si>
    <t>Rebecca M Graham, Counsel</t>
  </si>
  <si>
    <t>grahamr@nyassembly.gov</t>
  </si>
  <si>
    <t>Rebecca M Graham</t>
  </si>
  <si>
    <t>476544030</t>
  </si>
  <si>
    <t>Paulette D Williams, D O Manager</t>
  </si>
  <si>
    <t>williamsp@nyassembly.gov</t>
  </si>
  <si>
    <t>Paulette D Williams</t>
  </si>
  <si>
    <t>Paulette D</t>
  </si>
  <si>
    <t>476544029</t>
  </si>
  <si>
    <t>Octavia E Maxwell, Admin Assistant</t>
  </si>
  <si>
    <t>maxwello@nyassembly.gov</t>
  </si>
  <si>
    <t>Octavia E Maxwell</t>
  </si>
  <si>
    <t>Octavia E</t>
  </si>
  <si>
    <t>Maxwell</t>
  </si>
  <si>
    <t>476544026</t>
  </si>
  <si>
    <t>Terry M Wilbur, Constituent Liaison</t>
  </si>
  <si>
    <t>wilburt@nyassembly.gov</t>
  </si>
  <si>
    <t>Terry M Wilbur</t>
  </si>
  <si>
    <t>Terry M</t>
  </si>
  <si>
    <t>476544025</t>
  </si>
  <si>
    <t>John E Sanchez, Constituent Svc Mgr</t>
  </si>
  <si>
    <t>John E Sanchez</t>
  </si>
  <si>
    <t>476544022</t>
  </si>
  <si>
    <t>Arndreia M Goodbee, Chief Of Staff</t>
  </si>
  <si>
    <t>goodbeea@nyassembly.gov</t>
  </si>
  <si>
    <t>518 455-5862</t>
  </si>
  <si>
    <t>Arndreia M Goodbee</t>
  </si>
  <si>
    <t>Arndreia M</t>
  </si>
  <si>
    <t>Goodbee</t>
  </si>
  <si>
    <t>476544020</t>
  </si>
  <si>
    <t>Harpreet S Toor, Spec Asst-Comm Relat</t>
  </si>
  <si>
    <t>toorh@nyassembly.gov</t>
  </si>
  <si>
    <t>Harpreet S Toor</t>
  </si>
  <si>
    <t>Harpreet S</t>
  </si>
  <si>
    <t>Toor</t>
  </si>
  <si>
    <t>476544019</t>
  </si>
  <si>
    <t>Brittney F Jerred, Media Spec</t>
  </si>
  <si>
    <t>jerredb@nyassembly.gov</t>
  </si>
  <si>
    <t>Brittney F Jerred</t>
  </si>
  <si>
    <t>Brittney F</t>
  </si>
  <si>
    <t>Jerred</t>
  </si>
  <si>
    <t>476544017</t>
  </si>
  <si>
    <t>Jacob S Sherretts, Legis Director</t>
  </si>
  <si>
    <t>518 455-5806</t>
  </si>
  <si>
    <t>Jacob S Sherretts</t>
  </si>
  <si>
    <t>Jacob S</t>
  </si>
  <si>
    <t>Sherretts</t>
  </si>
  <si>
    <t>476544016</t>
  </si>
  <si>
    <t>Marcia J Chandler, Dep Chief Of Staff</t>
  </si>
  <si>
    <t>chandlerm@nyassembly.gov</t>
  </si>
  <si>
    <t>Marcia J Chandler</t>
  </si>
  <si>
    <t>Marcia J</t>
  </si>
  <si>
    <t>Chandler</t>
  </si>
  <si>
    <t>476544015</t>
  </si>
  <si>
    <t>Indiana T Roman, Community Liaison</t>
  </si>
  <si>
    <t>Indiana T Roman</t>
  </si>
  <si>
    <t>Indiana T</t>
  </si>
  <si>
    <t>476544010</t>
  </si>
  <si>
    <t>Cansu Zaim, Legis Director</t>
  </si>
  <si>
    <t>David G. Mcdonough, Office of Assemblymember, Personal Staff Office, Assembly</t>
  </si>
  <si>
    <t>Cansu Zaim</t>
  </si>
  <si>
    <t>Cansu</t>
  </si>
  <si>
    <t>Zaim</t>
  </si>
  <si>
    <t>476544007</t>
  </si>
  <si>
    <t>Janna M Loyola, Chief Of Staff</t>
  </si>
  <si>
    <t>loyolaj@nyassembly.gov</t>
  </si>
  <si>
    <t>Janna M Loyola</t>
  </si>
  <si>
    <t>Janna M</t>
  </si>
  <si>
    <t>Loyola</t>
  </si>
  <si>
    <t>476544003</t>
  </si>
  <si>
    <t>Trisha A Turner, Community Liaison</t>
  </si>
  <si>
    <t>turnert@nyassembly.gov</t>
  </si>
  <si>
    <t>Trisha A Turner</t>
  </si>
  <si>
    <t>Trisha A</t>
  </si>
  <si>
    <t>476543997</t>
  </si>
  <si>
    <t>Anthony J Lemma, Commun Relations Dir</t>
  </si>
  <si>
    <t>lemmaa@nyassembly.gov</t>
  </si>
  <si>
    <t>Anthony J Lemma</t>
  </si>
  <si>
    <t>Lemma</t>
  </si>
  <si>
    <t>476543994</t>
  </si>
  <si>
    <t>Jacqualine M Bruce, Office Manager</t>
  </si>
  <si>
    <t>brucej@nyassembly.gov</t>
  </si>
  <si>
    <t>Jacqualine M Bruce</t>
  </si>
  <si>
    <t>Jacqualine M</t>
  </si>
  <si>
    <t>476543987</t>
  </si>
  <si>
    <t>Deborah A Girgenti, Office Director</t>
  </si>
  <si>
    <t>girgentid@nyassembly.gov</t>
  </si>
  <si>
    <t>518 455-5192</t>
  </si>
  <si>
    <t>Deborah A Girgenti</t>
  </si>
  <si>
    <t>476543975</t>
  </si>
  <si>
    <t>Suzanne B Redmond, D O Manager</t>
  </si>
  <si>
    <t>redmonds@nyassembly.gov</t>
  </si>
  <si>
    <t>Suzanne B Redmond</t>
  </si>
  <si>
    <t>476543974</t>
  </si>
  <si>
    <t>Carey A Mcneff, Exec Secy</t>
  </si>
  <si>
    <t>mcneffc@nyassembly.gov</t>
  </si>
  <si>
    <t>518 455-4256</t>
  </si>
  <si>
    <t>Carey A Mcneff</t>
  </si>
  <si>
    <t>Carey A</t>
  </si>
  <si>
    <t>Mcneff</t>
  </si>
  <si>
    <t>476543970</t>
  </si>
  <si>
    <t>Matthew D Shuffler, Chief Of Staff</t>
  </si>
  <si>
    <t>Matthew D Shuffler</t>
  </si>
  <si>
    <t>Shuffler</t>
  </si>
  <si>
    <t>476543968</t>
  </si>
  <si>
    <t>Thomas S Galbato, Community Liaison</t>
  </si>
  <si>
    <t>galbatot@nyassembly.gov</t>
  </si>
  <si>
    <t>Thomas S Galbato</t>
  </si>
  <si>
    <t>Galbato</t>
  </si>
  <si>
    <t>476543965</t>
  </si>
  <si>
    <t>Frances L Fanning, Admin Assistant</t>
  </si>
  <si>
    <t>fanningf@nyassembly.gov</t>
  </si>
  <si>
    <t>518 455-5373</t>
  </si>
  <si>
    <t>Frances L Fanning</t>
  </si>
  <si>
    <t>Frances L</t>
  </si>
  <si>
    <t>Fanning</t>
  </si>
  <si>
    <t>476543958</t>
  </si>
  <si>
    <t>Kathleen T Mami-moore, Exec Asst</t>
  </si>
  <si>
    <t>Clifford W. Crouch, Office of Assemblymember, Personal Staff Office, Assembly</t>
  </si>
  <si>
    <t>Kathleen T Mami-moore</t>
  </si>
  <si>
    <t>Mami-moore</t>
  </si>
  <si>
    <t>476543957</t>
  </si>
  <si>
    <t>Kelli A Mazzariello, Exec Secy</t>
  </si>
  <si>
    <t>mazzariellok@nyassembly.gov</t>
  </si>
  <si>
    <t>518 455-4283</t>
  </si>
  <si>
    <t>Kelli A Mazzariello</t>
  </si>
  <si>
    <t>Mazzariello</t>
  </si>
  <si>
    <t>476543955</t>
  </si>
  <si>
    <t>Alexandra Pulinario, Receptionist</t>
  </si>
  <si>
    <t>pulinarioa@nyassembly.gov</t>
  </si>
  <si>
    <t>Alexandra Pulinario</t>
  </si>
  <si>
    <t>Pulinario</t>
  </si>
  <si>
    <t>476543954</t>
  </si>
  <si>
    <t>Souriporn Bouasay, Chief Of Staff</t>
  </si>
  <si>
    <t>bouasays@nyassembly.gov</t>
  </si>
  <si>
    <t>518 455-5741</t>
  </si>
  <si>
    <t>Souriporn Bouasay</t>
  </si>
  <si>
    <t>Souriporn</t>
  </si>
  <si>
    <t>Bouasay</t>
  </si>
  <si>
    <t>476543947</t>
  </si>
  <si>
    <t>Beth A Maselli, Princ Legis Assistant</t>
  </si>
  <si>
    <t>masellib@nyassembly.gov</t>
  </si>
  <si>
    <t>518 455-5359</t>
  </si>
  <si>
    <t>Beth A Maselli</t>
  </si>
  <si>
    <t>Maselli</t>
  </si>
  <si>
    <t>Princ Legis Assistant</t>
  </si>
  <si>
    <t>476543946</t>
  </si>
  <si>
    <t>Emily A Shover, Chief Of Staff</t>
  </si>
  <si>
    <t>Emily A Shover</t>
  </si>
  <si>
    <t>Shover</t>
  </si>
  <si>
    <t>476543944</t>
  </si>
  <si>
    <t>Arleigh Campbell-Roselene, Constituent Liaison</t>
  </si>
  <si>
    <t>campbellroselenea@nyassembly.gov</t>
  </si>
  <si>
    <t>Arleigh Campbell-Roselene</t>
  </si>
  <si>
    <t>Arleigh</t>
  </si>
  <si>
    <t>Campbell-Roselene</t>
  </si>
  <si>
    <t>476543943</t>
  </si>
  <si>
    <t>Kyle T Brace, Admin Assistant</t>
  </si>
  <si>
    <t>bracek@nyassembly.gov</t>
  </si>
  <si>
    <t>Kyle T Brace</t>
  </si>
  <si>
    <t>Brace</t>
  </si>
  <si>
    <t>476543939</t>
  </si>
  <si>
    <t>Douglas L Goldman, Sr Assoc Counsel</t>
  </si>
  <si>
    <t>goldmand@nyassembly.gov</t>
  </si>
  <si>
    <t>518 455-4637</t>
  </si>
  <si>
    <t>Douglas L Goldman</t>
  </si>
  <si>
    <t>476543936</t>
  </si>
  <si>
    <t>Erin L Kennedy-Rogers, Chief Of Staff</t>
  </si>
  <si>
    <t>kennedyrogerse@nyassembly.gov</t>
  </si>
  <si>
    <t>Erin L Kennedy-Rogers</t>
  </si>
  <si>
    <t>Kennedy-Rogers</t>
  </si>
  <si>
    <t>476543934</t>
  </si>
  <si>
    <t>Adam M Fusco, Admin Counsel</t>
  </si>
  <si>
    <t>fuscoa@nyassembly.gov</t>
  </si>
  <si>
    <t>Adam M Fusco</t>
  </si>
  <si>
    <t>Adam M</t>
  </si>
  <si>
    <t>Fusco</t>
  </si>
  <si>
    <t>476543927</t>
  </si>
  <si>
    <t>Robert J Sheuchenko, Special Asst</t>
  </si>
  <si>
    <t>sheuchenkor@nyassembly.gov</t>
  </si>
  <si>
    <t>Robert J Sheuchenko</t>
  </si>
  <si>
    <t>Sheuchenko</t>
  </si>
  <si>
    <t>476543926</t>
  </si>
  <si>
    <t>Tyrone Benton, Legis Assoc</t>
  </si>
  <si>
    <t>Formerly worked for Assemblymember Barbara Clark</t>
  </si>
  <si>
    <t>bentont@nyassembly.gov</t>
  </si>
  <si>
    <t>518 455-4711</t>
  </si>
  <si>
    <t>Tyrone Benton</t>
  </si>
  <si>
    <t>Tyrone</t>
  </si>
  <si>
    <t>476543923</t>
  </si>
  <si>
    <t>Martin J Maloney, Maint Worker</t>
  </si>
  <si>
    <t>maloneym@nyassembly.gov</t>
  </si>
  <si>
    <t>Martin J Maloney</t>
  </si>
  <si>
    <t>Maloney</t>
  </si>
  <si>
    <t>476543920</t>
  </si>
  <si>
    <t>Kristin Frank, Admin Counsel</t>
  </si>
  <si>
    <t>frankk@nyassembly.gov</t>
  </si>
  <si>
    <t>Kristin Frank</t>
  </si>
  <si>
    <t>Kristin</t>
  </si>
  <si>
    <t>476543919</t>
  </si>
  <si>
    <t>Darlene E Mullally, Legis Director</t>
  </si>
  <si>
    <t>mullallyd@nyassembly.gov</t>
  </si>
  <si>
    <t>518 455-4807</t>
  </si>
  <si>
    <t>Darlene E Mullally</t>
  </si>
  <si>
    <t>Darlene E</t>
  </si>
  <si>
    <t>Mullally</t>
  </si>
  <si>
    <t>476543914</t>
  </si>
  <si>
    <t>Lisa M Samarija, Legis Aide</t>
  </si>
  <si>
    <t>samarijal@nyassembly.gov</t>
  </si>
  <si>
    <t>518 455-3053</t>
  </si>
  <si>
    <t>Lisa M Samarija</t>
  </si>
  <si>
    <t>Samarija</t>
  </si>
  <si>
    <t>476543912</t>
  </si>
  <si>
    <t>Rolland F Lewis, Maint Worker</t>
  </si>
  <si>
    <t>Rolland F Lewis</t>
  </si>
  <si>
    <t>Rolland F</t>
  </si>
  <si>
    <t>476543911</t>
  </si>
  <si>
    <t>Ashley C Dougherty, Admin Counsel</t>
  </si>
  <si>
    <t>doughertya@nyassembly.gov</t>
  </si>
  <si>
    <t>(518) 455-2498</t>
  </si>
  <si>
    <t>Counsel/Program and Finance; Commerce, Corporations, Infrastructure, Transportation</t>
  </si>
  <si>
    <t>476543909</t>
  </si>
  <si>
    <t>Nathan J Kerstein, Asst Counsel</t>
  </si>
  <si>
    <t>kersteinn@nyassembly.gov</t>
  </si>
  <si>
    <t>Nathan J Kerstein</t>
  </si>
  <si>
    <t>Nathan J</t>
  </si>
  <si>
    <t>Kerstein</t>
  </si>
  <si>
    <t>Asst Counsel</t>
  </si>
  <si>
    <t>476543907</t>
  </si>
  <si>
    <t>Bruce J Couture, Legis Assoc</t>
  </si>
  <si>
    <t>coutureb@nyassembly.gov</t>
  </si>
  <si>
    <t>518 455-4284</t>
  </si>
  <si>
    <t>Bruce J Couture</t>
  </si>
  <si>
    <t>Bruce J</t>
  </si>
  <si>
    <t>Couture</t>
  </si>
  <si>
    <t>476543899</t>
  </si>
  <si>
    <t>Andre Fm Jr Hauser Jr, Maint Worker</t>
  </si>
  <si>
    <t>hausera@nyassembly.gov</t>
  </si>
  <si>
    <t>Andre Fm Jr Hauser Jr</t>
  </si>
  <si>
    <t>Andre Fm Jr</t>
  </si>
  <si>
    <t>Hauser Jr</t>
  </si>
  <si>
    <t>476543895</t>
  </si>
  <si>
    <t>Karen A De Chalus, Legis Assoc</t>
  </si>
  <si>
    <t>dechalusk@nyassembly.gov</t>
  </si>
  <si>
    <t>Karen A De Chalus</t>
  </si>
  <si>
    <t>De Chalus</t>
  </si>
  <si>
    <t>476543894</t>
  </si>
  <si>
    <t>Darian C Harris, Supply Clk</t>
  </si>
  <si>
    <t>Darian C Harris</t>
  </si>
  <si>
    <t>Darian C</t>
  </si>
  <si>
    <t>476543891</t>
  </si>
  <si>
    <t>Brian M Coyne, Dir Of Legislativ Ops</t>
  </si>
  <si>
    <t>coyneb@nyassembly.gov</t>
  </si>
  <si>
    <t>Brian M Coyne</t>
  </si>
  <si>
    <t>Coyne</t>
  </si>
  <si>
    <t>Dir Of Legislativ Ops</t>
  </si>
  <si>
    <t>476543887</t>
  </si>
  <si>
    <t>Brielle J Christian, Admin Counsel</t>
  </si>
  <si>
    <t>christianb@nyassembly.gov</t>
  </si>
  <si>
    <t>476543885</t>
  </si>
  <si>
    <t>Corey V Cookingham, Maint Worker</t>
  </si>
  <si>
    <t>cookinghamc@nyassembly.gov</t>
  </si>
  <si>
    <t>Corey V Cookingham</t>
  </si>
  <si>
    <t>Corey V</t>
  </si>
  <si>
    <t>Cookingham</t>
  </si>
  <si>
    <t>476543878</t>
  </si>
  <si>
    <t>Todd A Ragone, Invntory Mgt Splst</t>
  </si>
  <si>
    <t>ragonet@nyassembly.gov</t>
  </si>
  <si>
    <t>518 455-4139</t>
  </si>
  <si>
    <t>Todd A Ragone</t>
  </si>
  <si>
    <t>Todd A</t>
  </si>
  <si>
    <t>476543875</t>
  </si>
  <si>
    <t>Renee E Canestrari, Floor Assistant</t>
  </si>
  <si>
    <t>canestrarir@nyassembly.gov</t>
  </si>
  <si>
    <t>518 455-4286</t>
  </si>
  <si>
    <t>Renee E Canestrari</t>
  </si>
  <si>
    <t>Renee E</t>
  </si>
  <si>
    <t>Canestrari</t>
  </si>
  <si>
    <t>Floor Assistant</t>
  </si>
  <si>
    <t>476543873</t>
  </si>
  <si>
    <t>Scott A Cioffi, Maint Worker</t>
  </si>
  <si>
    <t>cioffis@nyassembly.gov</t>
  </si>
  <si>
    <t>Scott A Cioffi</t>
  </si>
  <si>
    <t>Cioffi</t>
  </si>
  <si>
    <t>476543868</t>
  </si>
  <si>
    <t>Lynn M Whimple, Exec Asst</t>
  </si>
  <si>
    <t>whimplel@nyassembly.gov</t>
  </si>
  <si>
    <t>518 455-3692</t>
  </si>
  <si>
    <t>Lynn M Whimple</t>
  </si>
  <si>
    <t>Lynn M</t>
  </si>
  <si>
    <t>Whimple</t>
  </si>
  <si>
    <t>476543866</t>
  </si>
  <si>
    <t>Agron Pysqyli, Operations Assistant</t>
  </si>
  <si>
    <t>pysqylia@nyassembly.gov</t>
  </si>
  <si>
    <t>518 455-5190</t>
  </si>
  <si>
    <t>Agron Pysqyli</t>
  </si>
  <si>
    <t>Agron</t>
  </si>
  <si>
    <t>Pysqyli</t>
  </si>
  <si>
    <t>476543864</t>
  </si>
  <si>
    <t>Yechiel Landau, Community Liaison</t>
  </si>
  <si>
    <t>landauy@nyassembly.gov</t>
  </si>
  <si>
    <t>Yechiel Landau</t>
  </si>
  <si>
    <t>Yechiel</t>
  </si>
  <si>
    <t>Landau</t>
  </si>
  <si>
    <t>476543862</t>
  </si>
  <si>
    <t>Shane P Mchugh, Coord</t>
  </si>
  <si>
    <t>mchughs@nyassembly.gov</t>
  </si>
  <si>
    <t>518 455-5053</t>
  </si>
  <si>
    <t>Shane P Mchugh</t>
  </si>
  <si>
    <t>Shane P</t>
  </si>
  <si>
    <t>476543861</t>
  </si>
  <si>
    <t>Nancy K Martin, Admin Assistant</t>
  </si>
  <si>
    <t>martinn@nyassembly.gov</t>
  </si>
  <si>
    <t>Nancy K Martin</t>
  </si>
  <si>
    <t>Nancy K</t>
  </si>
  <si>
    <t>476543858</t>
  </si>
  <si>
    <t>Cheskel Klein, Community Liaison</t>
  </si>
  <si>
    <t>kleinc@nyassembly.gov</t>
  </si>
  <si>
    <t>Cheskel Klein</t>
  </si>
  <si>
    <t>Cheskel</t>
  </si>
  <si>
    <t>476543855</t>
  </si>
  <si>
    <t>Paul Fote, Proj Mgr</t>
  </si>
  <si>
    <t>fotep@nyassembly.gov</t>
  </si>
  <si>
    <t>518 455-3785</t>
  </si>
  <si>
    <t>Paul Fote</t>
  </si>
  <si>
    <t>Fote</t>
  </si>
  <si>
    <t>476543854</t>
  </si>
  <si>
    <t>Linda S Cockett, Office Manager</t>
  </si>
  <si>
    <t>cockettl@nyassembly.gov</t>
  </si>
  <si>
    <t>Linda S Cockett</t>
  </si>
  <si>
    <t>Linda S</t>
  </si>
  <si>
    <t>Cockett</t>
  </si>
  <si>
    <t>476543850</t>
  </si>
  <si>
    <t>Amy L Damin, Corres Coordinator</t>
  </si>
  <si>
    <t>damina@nyassembly.gov</t>
  </si>
  <si>
    <t>518 455-5046</t>
  </si>
  <si>
    <t>Amy L Damin</t>
  </si>
  <si>
    <t>Damin</t>
  </si>
  <si>
    <t>476543849</t>
  </si>
  <si>
    <t>Leibish L Daskal, Community Liaison</t>
  </si>
  <si>
    <t>daskall@nyassembly.gov</t>
  </si>
  <si>
    <t>Leibish L Daskal</t>
  </si>
  <si>
    <t>Leibish L</t>
  </si>
  <si>
    <t>Daskal</t>
  </si>
  <si>
    <t>476543846</t>
  </si>
  <si>
    <t>Richard E Wahmann, Legis Aide</t>
  </si>
  <si>
    <t>wahmannr@nyassembly.gov</t>
  </si>
  <si>
    <t>518 455-4621</t>
  </si>
  <si>
    <t>Richard E Wahmann</t>
  </si>
  <si>
    <t>Richard E</t>
  </si>
  <si>
    <t>Wahmann</t>
  </si>
  <si>
    <t>476543842</t>
  </si>
  <si>
    <t>Louise R Hoffman Broach, Communications Coord</t>
  </si>
  <si>
    <t>hoffmanbroachl@nyassembly.gov</t>
  </si>
  <si>
    <t>Louise R Hoffman Broach</t>
  </si>
  <si>
    <t>Louise R</t>
  </si>
  <si>
    <t>Hoffman Broach</t>
  </si>
  <si>
    <t>476543841</t>
  </si>
  <si>
    <t>Corey D Bailey, Dir Comm Resources</t>
  </si>
  <si>
    <t>baileyc@nyassembly.gov</t>
  </si>
  <si>
    <t>518 455-5051</t>
  </si>
  <si>
    <t>Corey D Bailey</t>
  </si>
  <si>
    <t>Corey D</t>
  </si>
  <si>
    <t>Bailey</t>
  </si>
  <si>
    <t>Dir Comm Resources</t>
  </si>
  <si>
    <t>476543840</t>
  </si>
  <si>
    <t>David Renz, Constituent Liaison</t>
  </si>
  <si>
    <t>renzd@nyassembly.gov</t>
  </si>
  <si>
    <t>David Renz</t>
  </si>
  <si>
    <t>Renz</t>
  </si>
  <si>
    <t>476543836</t>
  </si>
  <si>
    <t>Myra L Brown, D O Manager</t>
  </si>
  <si>
    <t>brownm@nyassembly.gov</t>
  </si>
  <si>
    <t>Myra L Brown</t>
  </si>
  <si>
    <t>Myra L</t>
  </si>
  <si>
    <t>476543830</t>
  </si>
  <si>
    <t>Judith A Skype, Chief Of Staff</t>
  </si>
  <si>
    <t>Minority Leader Staff, Central Staff Office, Assembly</t>
  </si>
  <si>
    <t>skypej@nyassembly.gov</t>
  </si>
  <si>
    <t>Judith A Skype</t>
  </si>
  <si>
    <t>Skype</t>
  </si>
  <si>
    <t>476543824</t>
  </si>
  <si>
    <t>Carmen Ramirez, Constituent Liaison</t>
  </si>
  <si>
    <t>ramirezc@nyassembly.gov</t>
  </si>
  <si>
    <t>Carmen Ramirez</t>
  </si>
  <si>
    <t>476543823</t>
  </si>
  <si>
    <t>Eric S Anderson, Intern</t>
  </si>
  <si>
    <t>Eric S Anderson</t>
  </si>
  <si>
    <t>Eric S</t>
  </si>
  <si>
    <t>476543816</t>
  </si>
  <si>
    <t>Thomas J Kraus, Exec Director</t>
  </si>
  <si>
    <t>kraust@nyassembly.gov</t>
  </si>
  <si>
    <t>Thomas J Kraus</t>
  </si>
  <si>
    <t>476543814</t>
  </si>
  <si>
    <t>Daniel M Cairns, Mgr Legis Affairs-Min</t>
  </si>
  <si>
    <t>cairnsd@nyassembly.gov</t>
  </si>
  <si>
    <t>Daniel M Cairns</t>
  </si>
  <si>
    <t>Cairns</t>
  </si>
  <si>
    <t>Mgr Legis Affairs-Min</t>
  </si>
  <si>
    <t>476543811</t>
  </si>
  <si>
    <t>Connie S Groves, Committee Clerk</t>
  </si>
  <si>
    <t>grovesc@nyassembly.gov</t>
  </si>
  <si>
    <t>Connie S Groves</t>
  </si>
  <si>
    <t>Connie S</t>
  </si>
  <si>
    <t>Groves</t>
  </si>
  <si>
    <t>476543808</t>
  </si>
  <si>
    <t>Elizabeth R Anderson, Legis Budget Analyst</t>
  </si>
  <si>
    <t>andersone@nyassembly.gov</t>
  </si>
  <si>
    <t>Elizabeth R Anderson</t>
  </si>
  <si>
    <t>Elizabeth R</t>
  </si>
  <si>
    <t>476543804</t>
  </si>
  <si>
    <t>Nam G Cho, Dir Intgovt Relations</t>
  </si>
  <si>
    <t>Nam G Cho</t>
  </si>
  <si>
    <t>Nam G</t>
  </si>
  <si>
    <t>Dir Intgovt Relations</t>
  </si>
  <si>
    <t>476543801</t>
  </si>
  <si>
    <t>Victor A Alicea, Intern</t>
  </si>
  <si>
    <t>Victor A Alicea</t>
  </si>
  <si>
    <t>Victor A</t>
  </si>
  <si>
    <t>Alicea</t>
  </si>
  <si>
    <t>476543800</t>
  </si>
  <si>
    <t>William J Backes, Dir Conference Svc-Mi</t>
  </si>
  <si>
    <t>backesw@nyassembly.gov</t>
  </si>
  <si>
    <t>Dir Conference Svc-Mi</t>
  </si>
  <si>
    <t>476543797</t>
  </si>
  <si>
    <t>Kim M Digeorge, Princ Secretary</t>
  </si>
  <si>
    <t>digeorgek@nyassembly.gov</t>
  </si>
  <si>
    <t>Kim M Digeorge</t>
  </si>
  <si>
    <t>Kim M</t>
  </si>
  <si>
    <t>Digeorge</t>
  </si>
  <si>
    <t>Princ Secretary</t>
  </si>
  <si>
    <t>476543795</t>
  </si>
  <si>
    <t>Haris Alic, Intern</t>
  </si>
  <si>
    <t>Haris Alic</t>
  </si>
  <si>
    <t>Haris</t>
  </si>
  <si>
    <t>Alic</t>
  </si>
  <si>
    <t>476543792</t>
  </si>
  <si>
    <t>Thaddeus C Rutherford, Chief Of Staff</t>
  </si>
  <si>
    <t>rutherfordt@nyassembly.gov</t>
  </si>
  <si>
    <t>Thaddeus C Rutherford</t>
  </si>
  <si>
    <t>Thaddeus C</t>
  </si>
  <si>
    <t>Rutherford</t>
  </si>
  <si>
    <t>476543790</t>
  </si>
  <si>
    <t>Sarah M Sanchala, Chief Of Staff</t>
  </si>
  <si>
    <t>sanchalas@nyassembly.gov</t>
  </si>
  <si>
    <t>Sarah M Sanchala</t>
  </si>
  <si>
    <t>Sarah M</t>
  </si>
  <si>
    <t>Sanchala</t>
  </si>
  <si>
    <t>476543786</t>
  </si>
  <si>
    <t>George A Iv Stackman Iv, Admin Aide</t>
  </si>
  <si>
    <t>stackmang@nyassembly.gov</t>
  </si>
  <si>
    <t>518 455-3741</t>
  </si>
  <si>
    <t>George A Iv Stackman Iv</t>
  </si>
  <si>
    <t>George A Iv</t>
  </si>
  <si>
    <t>Stackman Iv</t>
  </si>
  <si>
    <t>476543784</t>
  </si>
  <si>
    <t>Andrea M Alarcon, Intern</t>
  </si>
  <si>
    <t>Andrea M Alarcon</t>
  </si>
  <si>
    <t>Alarcon</t>
  </si>
  <si>
    <t>476543781</t>
  </si>
  <si>
    <t>Dawn M Rizzo, Office Manager</t>
  </si>
  <si>
    <t>rizzod@nyassembly.gov</t>
  </si>
  <si>
    <t>Dawn M Rizzo</t>
  </si>
  <si>
    <t>476543780</t>
  </si>
  <si>
    <t>Louise E Mahon, Legis Asst</t>
  </si>
  <si>
    <t>mahonl@nyassembly.gov</t>
  </si>
  <si>
    <t>Louise E Mahon</t>
  </si>
  <si>
    <t>Louise E</t>
  </si>
  <si>
    <t>Mahon</t>
  </si>
  <si>
    <t>476543778</t>
  </si>
  <si>
    <t>Ogooluwakitan A Akinwunmi, Intern</t>
  </si>
  <si>
    <t>Ogooluwakitan A Akinwunmi</t>
  </si>
  <si>
    <t>Ogooluwakitan A</t>
  </si>
  <si>
    <t>Akinwunmi</t>
  </si>
  <si>
    <t>476543775</t>
  </si>
  <si>
    <t>Richard M Bryant, Shift Supervisor</t>
  </si>
  <si>
    <t>bryantr@nyassembly.gov</t>
  </si>
  <si>
    <t>Richard M Bryant</t>
  </si>
  <si>
    <t>Bryant</t>
  </si>
  <si>
    <t>476543773</t>
  </si>
  <si>
    <t>Kelly L Kline, Exec Asst</t>
  </si>
  <si>
    <t>klinek@nyassembly.gov</t>
  </si>
  <si>
    <t>Kelly L Kline</t>
  </si>
  <si>
    <t>Kline</t>
  </si>
  <si>
    <t>476543769</t>
  </si>
  <si>
    <t>Mildred R Erdheim, Office Manager</t>
  </si>
  <si>
    <t>erdheimm@nyassembly.gov</t>
  </si>
  <si>
    <t>Mildred R Erdheim</t>
  </si>
  <si>
    <t>Mildred R</t>
  </si>
  <si>
    <t>Erdheim</t>
  </si>
  <si>
    <t>476543765</t>
  </si>
  <si>
    <t>Benjamin A Barber, Maint Worker</t>
  </si>
  <si>
    <t>barberb@nyassembly.gov</t>
  </si>
  <si>
    <t>Benjamin A Barber</t>
  </si>
  <si>
    <t>476543762</t>
  </si>
  <si>
    <t>Jessica J Easton, Sr Operations Manager</t>
  </si>
  <si>
    <t>eastonj@nyassembly.gov</t>
  </si>
  <si>
    <t>Jessica J Easton</t>
  </si>
  <si>
    <t>Easton</t>
  </si>
  <si>
    <t>Sr Operations Manager</t>
  </si>
  <si>
    <t>476543759</t>
  </si>
  <si>
    <t>Tyrone Banks, Operations Assistant</t>
  </si>
  <si>
    <t>bankst@nyassembly.gov</t>
  </si>
  <si>
    <t>Tyrone Banks</t>
  </si>
  <si>
    <t>476543757</t>
  </si>
  <si>
    <t>Paige M Kearbey, Receptionist</t>
  </si>
  <si>
    <t>Paige M Kearbey</t>
  </si>
  <si>
    <t>Kearbey</t>
  </si>
  <si>
    <t>476543754</t>
  </si>
  <si>
    <t>Timothy M Dingman, Prin Operations Coord</t>
  </si>
  <si>
    <t>dingmant@nyassembly.gov</t>
  </si>
  <si>
    <t>Timothy M Dingman</t>
  </si>
  <si>
    <t>Timothy M</t>
  </si>
  <si>
    <t>Dingman</t>
  </si>
  <si>
    <t>Prin Operations Coord</t>
  </si>
  <si>
    <t>476543751</t>
  </si>
  <si>
    <t>Quadim D Terrell, Mail Clk</t>
  </si>
  <si>
    <t>terrellq@nyassembly.gov</t>
  </si>
  <si>
    <t>518 455-5597</t>
  </si>
  <si>
    <t>Quadim D Terrell</t>
  </si>
  <si>
    <t>Quadim D</t>
  </si>
  <si>
    <t>Terrell</t>
  </si>
  <si>
    <t>476543749</t>
  </si>
  <si>
    <t>Marianne D Crary, Exec Administrator</t>
  </si>
  <si>
    <t>crarym@nyassembly.gov</t>
  </si>
  <si>
    <t>Marianne D Crary</t>
  </si>
  <si>
    <t>Marianne D</t>
  </si>
  <si>
    <t>Crary</t>
  </si>
  <si>
    <t>476543745</t>
  </si>
  <si>
    <t>James J Devine, Dir Of Operations</t>
  </si>
  <si>
    <t>devinej@nyassembly.gov</t>
  </si>
  <si>
    <t>James J Devine</t>
  </si>
  <si>
    <t>476543741</t>
  </si>
  <si>
    <t>Thomas J Stark, Mail Clk</t>
  </si>
  <si>
    <t>518 455-5598</t>
  </si>
  <si>
    <t>Thomas J Stark</t>
  </si>
  <si>
    <t>476543738</t>
  </si>
  <si>
    <t>Stephen A Yusko, Legis Analyst</t>
  </si>
  <si>
    <t>Stephen A Yusko</t>
  </si>
  <si>
    <t>Yusko</t>
  </si>
  <si>
    <t>476543736</t>
  </si>
  <si>
    <t>Alithia S Quick, Intern</t>
  </si>
  <si>
    <t>Alithia S Quick</t>
  </si>
  <si>
    <t>Alithia S</t>
  </si>
  <si>
    <t>Quick</t>
  </si>
  <si>
    <t>476543733</t>
  </si>
  <si>
    <t>Andrell Perry, Asst Supv Mail &amp; Dist</t>
  </si>
  <si>
    <t>perrya@nyassembly.gov</t>
  </si>
  <si>
    <t>Andrell Perry</t>
  </si>
  <si>
    <t>Andrell</t>
  </si>
  <si>
    <t>Asst Supv Mail &amp; Dist</t>
  </si>
  <si>
    <t>476543732</t>
  </si>
  <si>
    <t>James E Cancer, Shift Supervisor</t>
  </si>
  <si>
    <t>cancerj@nyassembly.gov</t>
  </si>
  <si>
    <t>James E Cancer</t>
  </si>
  <si>
    <t>Cancer</t>
  </si>
  <si>
    <t>476543730</t>
  </si>
  <si>
    <t>Colleen R Pierson, Legis Director</t>
  </si>
  <si>
    <t>piersonc@nyassembly.gov</t>
  </si>
  <si>
    <t>Colleen R Pierson</t>
  </si>
  <si>
    <t>Colleen R</t>
  </si>
  <si>
    <t>Pierson</t>
  </si>
  <si>
    <t>476543724</t>
  </si>
  <si>
    <t>Victoria C Kelly, Dir Communications</t>
  </si>
  <si>
    <t>kellyv@nyassembly.gov</t>
  </si>
  <si>
    <t>Victoria C Kelly</t>
  </si>
  <si>
    <t>476543722</t>
  </si>
  <si>
    <t>February J Seok, Coord</t>
  </si>
  <si>
    <t>February J Seok</t>
  </si>
  <si>
    <t>February J</t>
  </si>
  <si>
    <t>Seok</t>
  </si>
  <si>
    <t>476543721</t>
  </si>
  <si>
    <t>Michael C Popowski, Intern</t>
  </si>
  <si>
    <t>Michael C Popowski</t>
  </si>
  <si>
    <t>Popowski</t>
  </si>
  <si>
    <t>476543719</t>
  </si>
  <si>
    <t>Mark G Lundberg, Princ Legis Analyst</t>
  </si>
  <si>
    <t>lundbergm@nyassembly.gov</t>
  </si>
  <si>
    <t>Mark G Lundberg</t>
  </si>
  <si>
    <t>Mark G</t>
  </si>
  <si>
    <t>Lundberg</t>
  </si>
  <si>
    <t>Princ Legis Analyst</t>
  </si>
  <si>
    <t>476543717</t>
  </si>
  <si>
    <t>Christine A Eppelmann, Legis Aide</t>
  </si>
  <si>
    <t>eppelmannc@nyassembly.gov</t>
  </si>
  <si>
    <t>Christine A Eppelmann</t>
  </si>
  <si>
    <t>Eppelmann</t>
  </si>
  <si>
    <t>476543713</t>
  </si>
  <si>
    <t>Shelley Polanco, Intern</t>
  </si>
  <si>
    <t>Shelley Polanco</t>
  </si>
  <si>
    <t>476543709</t>
  </si>
  <si>
    <t>Gideon J Lamb, Dep Dir</t>
  </si>
  <si>
    <t>lambg@nyassembly.gov</t>
  </si>
  <si>
    <t>Gideon J Lamb</t>
  </si>
  <si>
    <t>Gideon J</t>
  </si>
  <si>
    <t>476543707</t>
  </si>
  <si>
    <t>Joseph P Brady, Legis Director</t>
  </si>
  <si>
    <t>bradyj@nyassembly.gov</t>
  </si>
  <si>
    <t>Joseph P Brady</t>
  </si>
  <si>
    <t>Joseph P</t>
  </si>
  <si>
    <t>Brady</t>
  </si>
  <si>
    <t>476543704</t>
  </si>
  <si>
    <t>Delonie A Plummer, Intern</t>
  </si>
  <si>
    <t>Delonie A Plummer</t>
  </si>
  <si>
    <t>Delonie A</t>
  </si>
  <si>
    <t>476543703</t>
  </si>
  <si>
    <t>Lisamarie Bono, Legis Aide</t>
  </si>
  <si>
    <t>bonol@nyassembly.gov</t>
  </si>
  <si>
    <t>Lisamarie Bono</t>
  </si>
  <si>
    <t>Lisamarie</t>
  </si>
  <si>
    <t>Bono</t>
  </si>
  <si>
    <t>476543697</t>
  </si>
  <si>
    <t>Kyle C Ketcham, Princ Analyst</t>
  </si>
  <si>
    <t>ketchamk@nyassembly.gov</t>
  </si>
  <si>
    <t>Kyle C Ketcham</t>
  </si>
  <si>
    <t>Kyle C</t>
  </si>
  <si>
    <t>Ketcham</t>
  </si>
  <si>
    <t>476543696</t>
  </si>
  <si>
    <t>Caitlin A Calogero, Chief Of Staff</t>
  </si>
  <si>
    <t>calogeroc@nyassembly.gov</t>
  </si>
  <si>
    <t>Caitlin A Calogero</t>
  </si>
  <si>
    <t>Caitlin A</t>
  </si>
  <si>
    <t>Calogero</t>
  </si>
  <si>
    <t>476543692</t>
  </si>
  <si>
    <t>Garrett J Pfisterer, Intern</t>
  </si>
  <si>
    <t>Garrett J Pfisterer</t>
  </si>
  <si>
    <t>Garrett J</t>
  </si>
  <si>
    <t>Pfisterer</t>
  </si>
  <si>
    <t>476543691</t>
  </si>
  <si>
    <t>Kim M Halayko, Princ Legis Analyst</t>
  </si>
  <si>
    <t>halaykok@nyassembly.gov</t>
  </si>
  <si>
    <t>Kim M Halayko</t>
  </si>
  <si>
    <t>Halayko</t>
  </si>
  <si>
    <t>476543685</t>
  </si>
  <si>
    <t>Kathleen M Whynot, Chief Of Staff</t>
  </si>
  <si>
    <t>whynotk@nyassembly.gov</t>
  </si>
  <si>
    <t>Kathleen M Whynot</t>
  </si>
  <si>
    <t>Whynot</t>
  </si>
  <si>
    <t>476543682</t>
  </si>
  <si>
    <t>Danielle N Fortunato, Legis Analyst</t>
  </si>
  <si>
    <t>fortunatod@nyassembly.gov</t>
  </si>
  <si>
    <t>Danielle N Fortunato</t>
  </si>
  <si>
    <t>Danielle N</t>
  </si>
  <si>
    <t>Fortunato</t>
  </si>
  <si>
    <t>476543678</t>
  </si>
  <si>
    <t>Kerrie-ann K Peters, Intern</t>
  </si>
  <si>
    <t>Kerrie-ann K Peters</t>
  </si>
  <si>
    <t>Kerrie-ann K</t>
  </si>
  <si>
    <t>476543677</t>
  </si>
  <si>
    <t>Geoffrey J Flynn, Princ Legis Analyst</t>
  </si>
  <si>
    <t>flynng@nyassembly.gov</t>
  </si>
  <si>
    <t>Geoffrey J Flynn</t>
  </si>
  <si>
    <t>Geoffrey J</t>
  </si>
  <si>
    <t>476543671</t>
  </si>
  <si>
    <t>Dov T Blumenthal, Community Liaison</t>
  </si>
  <si>
    <t>Dov T Blumenthal</t>
  </si>
  <si>
    <t>Dov T</t>
  </si>
  <si>
    <t>Blumenthal</t>
  </si>
  <si>
    <t>476543668</t>
  </si>
  <si>
    <t>Erica N Elie Prass, Admin Secy</t>
  </si>
  <si>
    <t>elieprasse@nyassembly.gov</t>
  </si>
  <si>
    <t>518 455-5002 Home</t>
  </si>
  <si>
    <t>Erica N Elie Prass</t>
  </si>
  <si>
    <t>Elie Prass</t>
  </si>
  <si>
    <t>476543660</t>
  </si>
  <si>
    <t>Brian F Van Grol, Legis Aide</t>
  </si>
  <si>
    <t>vangrolb@nyassembly.gov</t>
  </si>
  <si>
    <t>Brian F Van Grol</t>
  </si>
  <si>
    <t>Brian F</t>
  </si>
  <si>
    <t>Van Grol</t>
  </si>
  <si>
    <t>476543657</t>
  </si>
  <si>
    <t>Paul Goldstein, Special Asst</t>
  </si>
  <si>
    <t>D O director for former Speaker of the Assembly Sheldon Silver</t>
  </si>
  <si>
    <t>goldsteinp@nyassembly.gov</t>
  </si>
  <si>
    <t>Paul Goldstein</t>
  </si>
  <si>
    <t>476543652</t>
  </si>
  <si>
    <t>Michael J Daly, Director</t>
  </si>
  <si>
    <t>dalym@nyassembly.gov</t>
  </si>
  <si>
    <t>Michael J Daly</t>
  </si>
  <si>
    <t>476543651</t>
  </si>
  <si>
    <t>Anthony L Orphe, Committee Counsel</t>
  </si>
  <si>
    <t>David F. Gantt, Office of Assemblymember, Personal Staff Office, Assembly</t>
  </si>
  <si>
    <t>Anthony L Orphe</t>
  </si>
  <si>
    <t>Anthony L</t>
  </si>
  <si>
    <t>Orphe</t>
  </si>
  <si>
    <t>Committee Counsel</t>
  </si>
  <si>
    <t>476543648</t>
  </si>
  <si>
    <t>Nanette V Alvarado, Dep Chief Of Staff</t>
  </si>
  <si>
    <t>alvaradon@nyassembly.gov</t>
  </si>
  <si>
    <t>Nanette V Alvarado</t>
  </si>
  <si>
    <t>Nanette V</t>
  </si>
  <si>
    <t>Alvarado</t>
  </si>
  <si>
    <t>476543644</t>
  </si>
  <si>
    <t>Andrew P Bigness, Legis Analyst</t>
  </si>
  <si>
    <t>bignessa@nyassembly.gov</t>
  </si>
  <si>
    <t>Andrew P Bigness</t>
  </si>
  <si>
    <t>Andrew P</t>
  </si>
  <si>
    <t>Bigness</t>
  </si>
  <si>
    <t>476543643</t>
  </si>
  <si>
    <t>Caroline M Waters, Info Specialist</t>
  </si>
  <si>
    <t>Information Retrieval (Minority), Central Staff Office, Assembly</t>
  </si>
  <si>
    <t>watersc@nyassembly.gov</t>
  </si>
  <si>
    <t>518 455-4713</t>
  </si>
  <si>
    <t>Caroline M Waters</t>
  </si>
  <si>
    <t>Caroline M</t>
  </si>
  <si>
    <t>Info Specialist</t>
  </si>
  <si>
    <t>476543636</t>
  </si>
  <si>
    <t>Charles Leduc, Legis Director</t>
  </si>
  <si>
    <t>leducc@nyassembly.gov</t>
  </si>
  <si>
    <t>Charles Leduc</t>
  </si>
  <si>
    <t>Charles</t>
  </si>
  <si>
    <t>Leduc</t>
  </si>
  <si>
    <t>476543634</t>
  </si>
  <si>
    <t>Charles N Anderson, Community Liaison</t>
  </si>
  <si>
    <t>andersonc@nyassembly.gov</t>
  </si>
  <si>
    <t>Charles N Anderson</t>
  </si>
  <si>
    <t>Charles N</t>
  </si>
  <si>
    <t>476543631</t>
  </si>
  <si>
    <t>Robert C Wappman, Sr Info Analyst</t>
  </si>
  <si>
    <t>wappmanr@nyassembly.gov</t>
  </si>
  <si>
    <t>518 455-4786</t>
  </si>
  <si>
    <t>Robert C Wappman</t>
  </si>
  <si>
    <t>Wappman</t>
  </si>
  <si>
    <t>Sr Info Analyst</t>
  </si>
  <si>
    <t>476543624</t>
  </si>
  <si>
    <t>Derek T Neal, Sr Info Analyst</t>
  </si>
  <si>
    <t>neald@nyassembly.gov</t>
  </si>
  <si>
    <t>518 455-5062</t>
  </si>
  <si>
    <t>Derek T Neal</t>
  </si>
  <si>
    <t>Derek T</t>
  </si>
  <si>
    <t>476543618</t>
  </si>
  <si>
    <t>Kim A Taylor, Chief Of Staff</t>
  </si>
  <si>
    <t>Vivian E. Cook, Office of Assemblymember, Personal Staff Office, Assembly</t>
  </si>
  <si>
    <t>Kim A Taylor</t>
  </si>
  <si>
    <t>Kim A</t>
  </si>
  <si>
    <t>476543614</t>
  </si>
  <si>
    <t>Jean M Len, Info Specialist</t>
  </si>
  <si>
    <t>lenj@nyassembly.gov</t>
  </si>
  <si>
    <t>518 455-4688</t>
  </si>
  <si>
    <t>Jean M Len</t>
  </si>
  <si>
    <t>Len</t>
  </si>
  <si>
    <t>476543610</t>
  </si>
  <si>
    <t>Andrea M Mc Koy, Chief Of Staff</t>
  </si>
  <si>
    <t>Andrea M Mc Koy</t>
  </si>
  <si>
    <t>Mc Koy</t>
  </si>
  <si>
    <t>476543603</t>
  </si>
  <si>
    <t>Mary M Brown, Dir Communications</t>
  </si>
  <si>
    <t>Mary M Brown</t>
  </si>
  <si>
    <t>Mary M</t>
  </si>
  <si>
    <t>476543599</t>
  </si>
  <si>
    <t>Timothy J Dunn, Mgr Info Retrieval</t>
  </si>
  <si>
    <t>dunnt@nyassembly.gov</t>
  </si>
  <si>
    <t>518 455-4202</t>
  </si>
  <si>
    <t>Timothy J Dunn</t>
  </si>
  <si>
    <t>Mgr Info Retrieval</t>
  </si>
  <si>
    <t>476543598</t>
  </si>
  <si>
    <t>Octavia M Brown, Schedule &amp; Prog Coord</t>
  </si>
  <si>
    <t>Octavia M Brown</t>
  </si>
  <si>
    <t>Octavia M</t>
  </si>
  <si>
    <t>476543597</t>
  </si>
  <si>
    <t>Laurie R Tautel, Chief Of Staff</t>
  </si>
  <si>
    <t>tautell@nyassembly.gov</t>
  </si>
  <si>
    <t>Laurie R Tautel</t>
  </si>
  <si>
    <t>Laurie R</t>
  </si>
  <si>
    <t>Tautel</t>
  </si>
  <si>
    <t>476543589</t>
  </si>
  <si>
    <t>Stephanie M Amann, Legis Counsel</t>
  </si>
  <si>
    <t>amanns@nyassembly.gov</t>
  </si>
  <si>
    <t>Stephanie M Amann</t>
  </si>
  <si>
    <t>Stephanie M</t>
  </si>
  <si>
    <t>Amann</t>
  </si>
  <si>
    <t>476543586</t>
  </si>
  <si>
    <t>Russell L Crowe, Info Specialist</t>
  </si>
  <si>
    <t>crower@nyassembly.gov</t>
  </si>
  <si>
    <t>518 455-3018</t>
  </si>
  <si>
    <t>Russell L Crowe</t>
  </si>
  <si>
    <t>Russell L</t>
  </si>
  <si>
    <t>476543585</t>
  </si>
  <si>
    <t>Alisa M Peters, Intern</t>
  </si>
  <si>
    <t>Alisa M Peters</t>
  </si>
  <si>
    <t>Alisa M</t>
  </si>
  <si>
    <t>476543580</t>
  </si>
  <si>
    <t>Esther Agyapong, Intern</t>
  </si>
  <si>
    <t>Esther Agyapong</t>
  </si>
  <si>
    <t>Esther</t>
  </si>
  <si>
    <t>Agyapong</t>
  </si>
  <si>
    <t>476543579</t>
  </si>
  <si>
    <t>Brendan G Coyne, D O Assistant</t>
  </si>
  <si>
    <t>Brendan G Coyne</t>
  </si>
  <si>
    <t>Brendan G</t>
  </si>
  <si>
    <t>476543578</t>
  </si>
  <si>
    <t>Pierre M Albert, Commun Relations Dir</t>
  </si>
  <si>
    <t>Pierre M Albert</t>
  </si>
  <si>
    <t>Pierre M</t>
  </si>
  <si>
    <t>476543577</t>
  </si>
  <si>
    <t>Matthew H Visscher, Reporter/Producer</t>
  </si>
  <si>
    <t>Radio &amp; Tv (Minority), Central Staff Office, Assembly</t>
  </si>
  <si>
    <t>visscherm@nyassembly.gov</t>
  </si>
  <si>
    <t>518 455-5680</t>
  </si>
  <si>
    <t>Matthew H Visscher</t>
  </si>
  <si>
    <t>Visscher</t>
  </si>
  <si>
    <t>Reporter/Producer</t>
  </si>
  <si>
    <t>476543573</t>
  </si>
  <si>
    <t>Rachel L Paciorek, Clerk</t>
  </si>
  <si>
    <t>518 455-4219</t>
  </si>
  <si>
    <t>Rachel L Paciorek</t>
  </si>
  <si>
    <t>Rachel L</t>
  </si>
  <si>
    <t>476543572</t>
  </si>
  <si>
    <t>Gary W Lynch, Mail &amp; Distributn Clk</t>
  </si>
  <si>
    <t>lynchg@nyassembly.gov</t>
  </si>
  <si>
    <t>Gary W Lynch</t>
  </si>
  <si>
    <t>Gary W</t>
  </si>
  <si>
    <t>Mail &amp; Distributn Clk</t>
  </si>
  <si>
    <t>476543570</t>
  </si>
  <si>
    <t>Sharon M Salvo, Admin Assistant</t>
  </si>
  <si>
    <t>Production Services, Central Staff Office, Assembly</t>
  </si>
  <si>
    <t>salvos@nyassembly.gov</t>
  </si>
  <si>
    <t>518 455-3965</t>
  </si>
  <si>
    <t>Sharon M Salvo</t>
  </si>
  <si>
    <t>Salvo</t>
  </si>
  <si>
    <t>476543568</t>
  </si>
  <si>
    <t>Janet E Penksa, Prof-In-Res</t>
  </si>
  <si>
    <t>penksaj@nyassembly.gov</t>
  </si>
  <si>
    <t>Janet E Penksa</t>
  </si>
  <si>
    <t>Penksa</t>
  </si>
  <si>
    <t>476543567</t>
  </si>
  <si>
    <t>Nicholas A Pagano, Intern</t>
  </si>
  <si>
    <t>Nicholas A Pagano</t>
  </si>
  <si>
    <t>476543564</t>
  </si>
  <si>
    <t>Thomas S Gonzalez, Journey Person</t>
  </si>
  <si>
    <t>gonzalezt@nyassembly.gov</t>
  </si>
  <si>
    <t>Thomas S Gonzalez</t>
  </si>
  <si>
    <t>476543563</t>
  </si>
  <si>
    <t>Frank J Valenti, Sr Videographer</t>
  </si>
  <si>
    <t>valentif@nyassembly.gov</t>
  </si>
  <si>
    <t>518 455-5684</t>
  </si>
  <si>
    <t>Frank J Valenti</t>
  </si>
  <si>
    <t>Frank J</t>
  </si>
  <si>
    <t>Valenti</t>
  </si>
  <si>
    <t>476543559</t>
  </si>
  <si>
    <t>Robin L Marilla, Records Access Offr</t>
  </si>
  <si>
    <t>marillar@nyassembly.gov</t>
  </si>
  <si>
    <t>Robin L Marilla</t>
  </si>
  <si>
    <t>Marilla</t>
  </si>
  <si>
    <t>Records Access Offr</t>
  </si>
  <si>
    <t>476543557</t>
  </si>
  <si>
    <t>John C Barber, Supv Mail Room</t>
  </si>
  <si>
    <t>518 455-5599</t>
  </si>
  <si>
    <t>John C Barber</t>
  </si>
  <si>
    <t>Supv Mail Room</t>
  </si>
  <si>
    <t>476543555</t>
  </si>
  <si>
    <t>Kathleen S Orlan, Researcher</t>
  </si>
  <si>
    <t>orlank@nyassembly.gov</t>
  </si>
  <si>
    <t>Kathleen S Orlan</t>
  </si>
  <si>
    <t>Orlan</t>
  </si>
  <si>
    <t>476543554</t>
  </si>
  <si>
    <t>Michael R Frezon, Director Of Radio/Tv</t>
  </si>
  <si>
    <t>frezonm@nyassembly.gov</t>
  </si>
  <si>
    <t>518 455-5696</t>
  </si>
  <si>
    <t>Michael R Frezon</t>
  </si>
  <si>
    <t>Frezon</t>
  </si>
  <si>
    <t>Director Of Radio/Tv</t>
  </si>
  <si>
    <t>476543550</t>
  </si>
  <si>
    <t>Theresa J Klein-Franke, Records Access Asst</t>
  </si>
  <si>
    <t>kleinfranket@nyassembly.gov</t>
  </si>
  <si>
    <t>518 455-4742</t>
  </si>
  <si>
    <t>Theresa J Klein-Franke</t>
  </si>
  <si>
    <t>Theresa J</t>
  </si>
  <si>
    <t>Klein-Franke</t>
  </si>
  <si>
    <t>Records Access Asst</t>
  </si>
  <si>
    <t>476543548</t>
  </si>
  <si>
    <t>Edmund D Flint, Reporter/Producer</t>
  </si>
  <si>
    <t>flinte@nyassembly.gov</t>
  </si>
  <si>
    <t>518 455-5578</t>
  </si>
  <si>
    <t>Edmund D Flint</t>
  </si>
  <si>
    <t>Edmund D</t>
  </si>
  <si>
    <t>Flint</t>
  </si>
  <si>
    <t>476543543</t>
  </si>
  <si>
    <t>Jamie A Kirk, Admin Assistant</t>
  </si>
  <si>
    <t>Procurement, Central Staff Office, Assembly</t>
  </si>
  <si>
    <t>518 455-4410</t>
  </si>
  <si>
    <t>Jamie A Kirk</t>
  </si>
  <si>
    <t>Jamie A</t>
  </si>
  <si>
    <t>Kirk</t>
  </si>
  <si>
    <t>476543542</t>
  </si>
  <si>
    <t>Santiago Vargas, Community Liaison</t>
  </si>
  <si>
    <t>Santiago Vargas</t>
  </si>
  <si>
    <t>476543541</t>
  </si>
  <si>
    <t>Matthew P O'leary, Intern</t>
  </si>
  <si>
    <t>Matthew P O'leary</t>
  </si>
  <si>
    <t>Matthew P</t>
  </si>
  <si>
    <t>O'leary</t>
  </si>
  <si>
    <t>476543538</t>
  </si>
  <si>
    <t>Marlee C Ford, Memo Clerk</t>
  </si>
  <si>
    <t>518 455-4218</t>
  </si>
  <si>
    <t>Marlee C Ford</t>
  </si>
  <si>
    <t>Marlee C</t>
  </si>
  <si>
    <t>Ford</t>
  </si>
  <si>
    <t>Memo Clerk</t>
  </si>
  <si>
    <t>476543537</t>
  </si>
  <si>
    <t>Gregory W Finley, Videographer</t>
  </si>
  <si>
    <t>finleyg@nyassembly.gov</t>
  </si>
  <si>
    <t>518 455-5686</t>
  </si>
  <si>
    <t>Gregory W Finley</t>
  </si>
  <si>
    <t>Gregory W</t>
  </si>
  <si>
    <t>Finley</t>
  </si>
  <si>
    <t>476543532</t>
  </si>
  <si>
    <t>Devra L Nusbaum, Special Asst</t>
  </si>
  <si>
    <t>nusbaumd@nyassembly.gov</t>
  </si>
  <si>
    <t>Devra L Nusbaum</t>
  </si>
  <si>
    <t>Devra L</t>
  </si>
  <si>
    <t>Nusbaum</t>
  </si>
  <si>
    <t>476543529</t>
  </si>
  <si>
    <t>Patricia A Gibson, Dir Procurement</t>
  </si>
  <si>
    <t>gibsonp@nyassembly.gov</t>
  </si>
  <si>
    <t>Patricia A Gibson</t>
  </si>
  <si>
    <t>Gibson</t>
  </si>
  <si>
    <t>Dir Procurement</t>
  </si>
  <si>
    <t>476543528</t>
  </si>
  <si>
    <t>Edmond J O'brien, Intern</t>
  </si>
  <si>
    <t>Edmond J O'brien</t>
  </si>
  <si>
    <t>Edmond J</t>
  </si>
  <si>
    <t>O'brien</t>
  </si>
  <si>
    <t>476543527</t>
  </si>
  <si>
    <t>Shawn K Fancher, D O Assistant</t>
  </si>
  <si>
    <t>Member Support Services, Central Staff Office, Assembly</t>
  </si>
  <si>
    <t>fanchers@nyassembly.gov</t>
  </si>
  <si>
    <t>518 455-4999</t>
  </si>
  <si>
    <t>Shawn K Fancher</t>
  </si>
  <si>
    <t>Shawn K</t>
  </si>
  <si>
    <t>Fancher</t>
  </si>
  <si>
    <t>476543526</t>
  </si>
  <si>
    <t>Anne Krzyzanowski, D O Manager</t>
  </si>
  <si>
    <t>Anne Krzyzanowski</t>
  </si>
  <si>
    <t>Anne</t>
  </si>
  <si>
    <t>Krzyzanowski</t>
  </si>
  <si>
    <t>476543522</t>
  </si>
  <si>
    <t>Eric J Wierzbicki, Sr Process Operator</t>
  </si>
  <si>
    <t>wierzbickie@nyassembly.gov</t>
  </si>
  <si>
    <t>Eric J Wierzbicki</t>
  </si>
  <si>
    <t>Wierzbicki</t>
  </si>
  <si>
    <t>Sr Process Operator</t>
  </si>
  <si>
    <t>476543520</t>
  </si>
  <si>
    <t>Ruth Cortes, Exec Receptionist</t>
  </si>
  <si>
    <t>Exec receptionist for former Speaker of the Assembly Sheldon Silver</t>
  </si>
  <si>
    <t>cortesr@nyassembly.gov</t>
  </si>
  <si>
    <t>Ruth Cortes</t>
  </si>
  <si>
    <t>Ruth</t>
  </si>
  <si>
    <t>Cortes</t>
  </si>
  <si>
    <t>476543519</t>
  </si>
  <si>
    <t>Thomas W Jr. Coleman Jr, Media Asst</t>
  </si>
  <si>
    <t>Thomas W Jr. Coleman Jr</t>
  </si>
  <si>
    <t>Thomas W Jr.</t>
  </si>
  <si>
    <t>Coleman Jr</t>
  </si>
  <si>
    <t>Media Asst</t>
  </si>
  <si>
    <t>476543518</t>
  </si>
  <si>
    <t>Julie A Corker, Legis Aide</t>
  </si>
  <si>
    <t>corkerj@nyassembly.gov</t>
  </si>
  <si>
    <t>Julie A Corker</t>
  </si>
  <si>
    <t>476543515</t>
  </si>
  <si>
    <t>Rosemary Razzano, Exec Asst</t>
  </si>
  <si>
    <t>518 455-5045</t>
  </si>
  <si>
    <t>Rosemary Razzano</t>
  </si>
  <si>
    <t>Rosemary</t>
  </si>
  <si>
    <t>Razzano</t>
  </si>
  <si>
    <t>476543512</t>
  </si>
  <si>
    <t>Ira R Greenberg, Legis Advisor</t>
  </si>
  <si>
    <t>greenbergi@nyassembly.gov</t>
  </si>
  <si>
    <t>Ira R Greenberg</t>
  </si>
  <si>
    <t>Ira R</t>
  </si>
  <si>
    <t>Greenberg</t>
  </si>
  <si>
    <t>476543511</t>
  </si>
  <si>
    <t>Jill M Szpylman, Dir Communications</t>
  </si>
  <si>
    <t>Robin L. Schimminger, Office of Assemblymember, Personal Staff Office, Assembly</t>
  </si>
  <si>
    <t>Jill M Szpylman</t>
  </si>
  <si>
    <t>Szpylman</t>
  </si>
  <si>
    <t>476543506</t>
  </si>
  <si>
    <t>Reginald D Chalmers, Legis Aide</t>
  </si>
  <si>
    <t>chalmersr@nyassembly.gov</t>
  </si>
  <si>
    <t>Reginald D Chalmers</t>
  </si>
  <si>
    <t>Reginald D</t>
  </si>
  <si>
    <t>Chalmers</t>
  </si>
  <si>
    <t>476543505</t>
  </si>
  <si>
    <t>Danielle E Palecek, Ed Writer</t>
  </si>
  <si>
    <t>Danielle E Palecek</t>
  </si>
  <si>
    <t>Danielle E</t>
  </si>
  <si>
    <t>Palecek</t>
  </si>
  <si>
    <t>476543500</t>
  </si>
  <si>
    <t>Diane R Ballek, Spec Asst-Comm Relat</t>
  </si>
  <si>
    <t>ballekd@nyassembly.gov</t>
  </si>
  <si>
    <t>Diane R Ballek</t>
  </si>
  <si>
    <t>Diane R</t>
  </si>
  <si>
    <t>Ballek</t>
  </si>
  <si>
    <t>476543499</t>
  </si>
  <si>
    <t>Patricia A Spector, Admin Assistant</t>
  </si>
  <si>
    <t>spectorp@nyassembly.gov</t>
  </si>
  <si>
    <t>Patricia A Spector</t>
  </si>
  <si>
    <t>Spector</t>
  </si>
  <si>
    <t>476543497</t>
  </si>
  <si>
    <t>Alexia M Makrigiannis, Dep Chief Of Staff</t>
  </si>
  <si>
    <t>makrigiannisa@nyassembly.gov</t>
  </si>
  <si>
    <t>Alexia M Makrigiannis</t>
  </si>
  <si>
    <t>Alexia M</t>
  </si>
  <si>
    <t>Makrigiannis</t>
  </si>
  <si>
    <t>476543492</t>
  </si>
  <si>
    <t>Laurie E Wheelock, Legis Director</t>
  </si>
  <si>
    <t>wheelockl@nyassembly.gov</t>
  </si>
  <si>
    <t>518 455-5377</t>
  </si>
  <si>
    <t>Laurie E Wheelock</t>
  </si>
  <si>
    <t>Laurie E</t>
  </si>
  <si>
    <t>Wheelock</t>
  </si>
  <si>
    <t>476543491</t>
  </si>
  <si>
    <t>Sarah G Kraham, Sr Exec Asst</t>
  </si>
  <si>
    <t>krahams@nyassembly.gov</t>
  </si>
  <si>
    <t>Sarah G Kraham</t>
  </si>
  <si>
    <t>Sarah G</t>
  </si>
  <si>
    <t>Kraham</t>
  </si>
  <si>
    <t>Sr Exec Asst</t>
  </si>
  <si>
    <t>476543489</t>
  </si>
  <si>
    <t>Richard G Jr. Kelly Jr, Printing Supv</t>
  </si>
  <si>
    <t>Richard G Jr. Kelly Jr</t>
  </si>
  <si>
    <t>Richard G Jr.</t>
  </si>
  <si>
    <t>Kelly Jr</t>
  </si>
  <si>
    <t>Printing Supv</t>
  </si>
  <si>
    <t>476543482</t>
  </si>
  <si>
    <t>Maureen P Cooley, Exec Asst</t>
  </si>
  <si>
    <t>cooleym@nyassembly.gov</t>
  </si>
  <si>
    <t>Maureen P Cooley</t>
  </si>
  <si>
    <t>Maureen P</t>
  </si>
  <si>
    <t>Cooley</t>
  </si>
  <si>
    <t>476543471</t>
  </si>
  <si>
    <t>Diane M Bramer, Dir Production Svcs</t>
  </si>
  <si>
    <t>bramerd@nyassembly.gov</t>
  </si>
  <si>
    <t>518 455-4130</t>
  </si>
  <si>
    <t>Diane M Bramer</t>
  </si>
  <si>
    <t>Diane M</t>
  </si>
  <si>
    <t>Bramer</t>
  </si>
  <si>
    <t>Dir Production Svcs</t>
  </si>
  <si>
    <t>476543465</t>
  </si>
  <si>
    <t>Mary Lynn Patricelli, Dir Production Svcs</t>
  </si>
  <si>
    <t>patricellim@nyassembly.gov</t>
  </si>
  <si>
    <t>Mary Lynn Patricelli</t>
  </si>
  <si>
    <t>Mary Lynn</t>
  </si>
  <si>
    <t>Patricelli</t>
  </si>
  <si>
    <t>476543458</t>
  </si>
  <si>
    <t>Michelle S Stewart, Admin Assistant</t>
  </si>
  <si>
    <t>stewartm@nyassembly.gov</t>
  </si>
  <si>
    <t>Michelle S Stewart</t>
  </si>
  <si>
    <t>476543457</t>
  </si>
  <si>
    <t>Laurie S Ammerman, Sr Ed Writer</t>
  </si>
  <si>
    <t>ammermanl@nyassembly.gov</t>
  </si>
  <si>
    <t>518 455-4373</t>
  </si>
  <si>
    <t>Laurie S Ammerman</t>
  </si>
  <si>
    <t>Laurie S</t>
  </si>
  <si>
    <t>Ammerman</t>
  </si>
  <si>
    <t>Sr Ed Writer</t>
  </si>
  <si>
    <t>476543452</t>
  </si>
  <si>
    <t>Michael G Spizowski, Asst Supv</t>
  </si>
  <si>
    <t>518 455-5641</t>
  </si>
  <si>
    <t>Michael G Spizowski</t>
  </si>
  <si>
    <t>Spizowski</t>
  </si>
  <si>
    <t>476543447</t>
  </si>
  <si>
    <t>Isamari Puello, Exec Admn To The Spk</t>
  </si>
  <si>
    <t>puelloi@nyassembly.gov</t>
  </si>
  <si>
    <t>Isamari Puello</t>
  </si>
  <si>
    <t>Isamari</t>
  </si>
  <si>
    <t>Puello</t>
  </si>
  <si>
    <t>Exec Admn To The Spk</t>
  </si>
  <si>
    <t>476543444</t>
  </si>
  <si>
    <t>Nicholas A Wilock, Dir Constit/Supp Svcs</t>
  </si>
  <si>
    <t>wilockn@nyassembly.gov</t>
  </si>
  <si>
    <t>Nicholas A Wilock</t>
  </si>
  <si>
    <t>Wilock</t>
  </si>
  <si>
    <t>476543442</t>
  </si>
  <si>
    <t>Barbara J Shipman, Supv Supplies</t>
  </si>
  <si>
    <t>shipmanb@nyassembly.gov</t>
  </si>
  <si>
    <t>Barbara J Shipman</t>
  </si>
  <si>
    <t>Shipman</t>
  </si>
  <si>
    <t>Supv Supplies</t>
  </si>
  <si>
    <t>476543436</t>
  </si>
  <si>
    <t>Edward J Wiest, Coord</t>
  </si>
  <si>
    <t>Edward J Wiest</t>
  </si>
  <si>
    <t>Wiest</t>
  </si>
  <si>
    <t>476543435</t>
  </si>
  <si>
    <t>Sandra E Cruz Rosas, Constituent Liaison</t>
  </si>
  <si>
    <t>cruzrosass@nyassembly.gov</t>
  </si>
  <si>
    <t>Sandra E Cruz Rosas</t>
  </si>
  <si>
    <t>Sandra E</t>
  </si>
  <si>
    <t>Cruz Rosas</t>
  </si>
  <si>
    <t>476543434</t>
  </si>
  <si>
    <t>Thomas H Reid, Supply Clk</t>
  </si>
  <si>
    <t>518 455-5657</t>
  </si>
  <si>
    <t>Thomas H Reid</t>
  </si>
  <si>
    <t>Thomas H</t>
  </si>
  <si>
    <t>476543429</t>
  </si>
  <si>
    <t>Bernadette D Vandeinse-Perez, Sr Coord</t>
  </si>
  <si>
    <t>vandeinseperezb@nyassembly.gov</t>
  </si>
  <si>
    <t>Bernadette D Vandeinse-Perez</t>
  </si>
  <si>
    <t>Bernadette D</t>
  </si>
  <si>
    <t>Vandeinse-Perez</t>
  </si>
  <si>
    <t>476543426</t>
  </si>
  <si>
    <t>Samantha N Torrey, Chief Of Staff</t>
  </si>
  <si>
    <t>Mary Beth Walsh, Assemblymember</t>
  </si>
  <si>
    <t>Mary Beth Walsh, Office of Assemblymember, Personal Staff Office, Assembly</t>
  </si>
  <si>
    <t>torreys@nyassembly.gov</t>
  </si>
  <si>
    <t>Samantha N Torrey</t>
  </si>
  <si>
    <t>Samantha N</t>
  </si>
  <si>
    <t>Torrey</t>
  </si>
  <si>
    <t>476543418</t>
  </si>
  <si>
    <t>Michael G Hughes, Sr Contract Mgmt Spec</t>
  </si>
  <si>
    <t>hughesm@nyassembly.gov</t>
  </si>
  <si>
    <t>518 455-4510</t>
  </si>
  <si>
    <t>Michael G Hughes</t>
  </si>
  <si>
    <t>Sr Contract Mgmt Spec</t>
  </si>
  <si>
    <t>476543416</t>
  </si>
  <si>
    <t>Tara M Thomas, Supv Prod Graphics</t>
  </si>
  <si>
    <t>Tara M Thomas</t>
  </si>
  <si>
    <t>Supv Prod Graphics</t>
  </si>
  <si>
    <t>476543412</t>
  </si>
  <si>
    <t>Richard C Hoffmeister, Contracts Manager</t>
  </si>
  <si>
    <t>hoffmeisterr@nyassembly.gov</t>
  </si>
  <si>
    <t>518 455-4412</t>
  </si>
  <si>
    <t>Richard C Hoffmeister</t>
  </si>
  <si>
    <t>Richard C</t>
  </si>
  <si>
    <t>Hoffmeister</t>
  </si>
  <si>
    <t>Contracts Manager</t>
  </si>
  <si>
    <t>476543411</t>
  </si>
  <si>
    <t>Calvin Jr Lee, Legis Asst</t>
  </si>
  <si>
    <t>Calvin Jr Lee</t>
  </si>
  <si>
    <t>Calvin Jr</t>
  </si>
  <si>
    <t>476543406</t>
  </si>
  <si>
    <t>Victoria H Guisinger, Legis Asst</t>
  </si>
  <si>
    <t>guisingerv@nyassembly.gov</t>
  </si>
  <si>
    <t>Victoria H Guisinger</t>
  </si>
  <si>
    <t>Victoria H</t>
  </si>
  <si>
    <t>Guisinger</t>
  </si>
  <si>
    <t>476543405</t>
  </si>
  <si>
    <t>Evan E Woodworth, Graphic Director</t>
  </si>
  <si>
    <t>518 455-4151</t>
  </si>
  <si>
    <t>Evan E Woodworth</t>
  </si>
  <si>
    <t>Evan E</t>
  </si>
  <si>
    <t>Woodworth</t>
  </si>
  <si>
    <t>Graphic Director</t>
  </si>
  <si>
    <t>476543403</t>
  </si>
  <si>
    <t>Santino R Thomas, Coord</t>
  </si>
  <si>
    <t>thomass@nyassembly.gov</t>
  </si>
  <si>
    <t>Santino R Thomas</t>
  </si>
  <si>
    <t>Santino R</t>
  </si>
  <si>
    <t>476543396</t>
  </si>
  <si>
    <t>James M Whiting, Graphic Artist</t>
  </si>
  <si>
    <t>whitingj@nyassembly.gov</t>
  </si>
  <si>
    <t>James M Whiting</t>
  </si>
  <si>
    <t>Whiting</t>
  </si>
  <si>
    <t>476543395</t>
  </si>
  <si>
    <t>Vincent R Felder, Legis Aide</t>
  </si>
  <si>
    <t>felderv@nyassembly.gov</t>
  </si>
  <si>
    <t>Vincent R Felder</t>
  </si>
  <si>
    <t>Vincent R</t>
  </si>
  <si>
    <t>Felder</t>
  </si>
  <si>
    <t>476543393</t>
  </si>
  <si>
    <t>James A Uzzo, Graphic Director</t>
  </si>
  <si>
    <t>uzzoj@nyassembly.gov</t>
  </si>
  <si>
    <t>James A Uzzo</t>
  </si>
  <si>
    <t>Uzzo</t>
  </si>
  <si>
    <t>476543384</t>
  </si>
  <si>
    <t>Gertrude M Karris, Constituent Liaison</t>
  </si>
  <si>
    <t>karrisg@nyassembly.gov</t>
  </si>
  <si>
    <t>Gertrude M Karris</t>
  </si>
  <si>
    <t>Gertrude M</t>
  </si>
  <si>
    <t>Karris</t>
  </si>
  <si>
    <t>476543383</t>
  </si>
  <si>
    <t>Christopher M Whitson, Public Affairs Coord</t>
  </si>
  <si>
    <t>whitsonc@nyassembly.gov</t>
  </si>
  <si>
    <t>Christopher M Whitson</t>
  </si>
  <si>
    <t>Whitson</t>
  </si>
  <si>
    <t>476543382</t>
  </si>
  <si>
    <t>Sean S Ewart, Legis Director</t>
  </si>
  <si>
    <t>ewarts@nyassembly.gov</t>
  </si>
  <si>
    <t>518 455-5545</t>
  </si>
  <si>
    <t>Sean S Ewart</t>
  </si>
  <si>
    <t>Sean S</t>
  </si>
  <si>
    <t>Ewart</t>
  </si>
  <si>
    <t>476543376</t>
  </si>
  <si>
    <t>Maryann Hannay, Prod Coordinator</t>
  </si>
  <si>
    <t>hannaym@nyassembly.gov</t>
  </si>
  <si>
    <t>Maryann Hannay</t>
  </si>
  <si>
    <t>Maryann</t>
  </si>
  <si>
    <t>Hannay</t>
  </si>
  <si>
    <t>Prod Coordinator</t>
  </si>
  <si>
    <t>476543375</t>
  </si>
  <si>
    <t>Allison L Scott, Sr Coord</t>
  </si>
  <si>
    <t>scotta@nyassembly.gov</t>
  </si>
  <si>
    <t>518 455-5775</t>
  </si>
  <si>
    <t>Allison L Scott</t>
  </si>
  <si>
    <t>476543372</t>
  </si>
  <si>
    <t>Heather E Warren, Sr Process Operator</t>
  </si>
  <si>
    <t>warrenh@nyassembly.gov</t>
  </si>
  <si>
    <t>Heather E Warren</t>
  </si>
  <si>
    <t>Heather E</t>
  </si>
  <si>
    <t>476543370</t>
  </si>
  <si>
    <t>Albert F Edmonds, Graphic Artist</t>
  </si>
  <si>
    <t>edmondsa@nyassembly.gov</t>
  </si>
  <si>
    <t>Albert F Edmonds</t>
  </si>
  <si>
    <t>Albert F</t>
  </si>
  <si>
    <t>476543368</t>
  </si>
  <si>
    <t>W. Gary Boyd, Contract Mgmt Spec</t>
  </si>
  <si>
    <t>Contracts, Committee, NYC Council</t>
  </si>
  <si>
    <t>518 455-5056</t>
  </si>
  <si>
    <t>W. Gary Boyd</t>
  </si>
  <si>
    <t>W. Gary</t>
  </si>
  <si>
    <t>476543363</t>
  </si>
  <si>
    <t>John F Travis, Process Operator</t>
  </si>
  <si>
    <t>travisj@nyassembly.gov</t>
  </si>
  <si>
    <t>John F Travis</t>
  </si>
  <si>
    <t>Travis</t>
  </si>
  <si>
    <t>Process Operator</t>
  </si>
  <si>
    <t>476543362</t>
  </si>
  <si>
    <t>Robert L Ragaini, Photographer</t>
  </si>
  <si>
    <t>ragainir@nyassembly.gov</t>
  </si>
  <si>
    <t>518 455-3677</t>
  </si>
  <si>
    <t>Robert L Ragaini</t>
  </si>
  <si>
    <t>Ragaini</t>
  </si>
  <si>
    <t>476543361</t>
  </si>
  <si>
    <t>Eric R Duncan, Sr Graphic Artist</t>
  </si>
  <si>
    <t>duncane@nyassembly.gov</t>
  </si>
  <si>
    <t>Eric R Duncan</t>
  </si>
  <si>
    <t>Sr Graphic Artist</t>
  </si>
  <si>
    <t>476543359</t>
  </si>
  <si>
    <t>Michael J Whyland, Dir Communications</t>
  </si>
  <si>
    <t>whylandm@nyassembly.gov</t>
  </si>
  <si>
    <t>Michael J Whyland</t>
  </si>
  <si>
    <t>476543355</t>
  </si>
  <si>
    <t>Mark Pasquariello, Dir Of Bulk Procesing</t>
  </si>
  <si>
    <t>pasquariellom@nyassembly.gov</t>
  </si>
  <si>
    <t>518 455-5131</t>
  </si>
  <si>
    <t>Mark Pasquariello</t>
  </si>
  <si>
    <t>Pasquariello</t>
  </si>
  <si>
    <t>Dir Of Bulk Procesing</t>
  </si>
  <si>
    <t>476543354</t>
  </si>
  <si>
    <t>Joshua S Nagy, Sr Media Coord</t>
  </si>
  <si>
    <t>nagyj@nyassembly.gov</t>
  </si>
  <si>
    <t>Joshua S Nagy</t>
  </si>
  <si>
    <t>Joshua S</t>
  </si>
  <si>
    <t>Nagy</t>
  </si>
  <si>
    <t>Sr Media Coord</t>
  </si>
  <si>
    <t>476543353</t>
  </si>
  <si>
    <t>John B Mckay, Journey Person</t>
  </si>
  <si>
    <t>mckayj@nyassembly.gov</t>
  </si>
  <si>
    <t>John B Mckay</t>
  </si>
  <si>
    <t>John B</t>
  </si>
  <si>
    <t>Mckay</t>
  </si>
  <si>
    <t>476543346</t>
  </si>
  <si>
    <t>Bryana A Murray, Asst Coord</t>
  </si>
  <si>
    <t>Bryana A Murray</t>
  </si>
  <si>
    <t>Bryana A</t>
  </si>
  <si>
    <t>476543342</t>
  </si>
  <si>
    <t>Najay F Roache, Dep Press Secy</t>
  </si>
  <si>
    <t>roachen@nyassembly.gov</t>
  </si>
  <si>
    <t>Najay F Roache</t>
  </si>
  <si>
    <t>Najay F</t>
  </si>
  <si>
    <t>Roache</t>
  </si>
  <si>
    <t>476543338</t>
  </si>
  <si>
    <t>Michael M Mulraney, Sr Coord</t>
  </si>
  <si>
    <t>mulraneym@nyassembly.gov</t>
  </si>
  <si>
    <t>Michael M Mulraney</t>
  </si>
  <si>
    <t>Mulraney</t>
  </si>
  <si>
    <t>476543331</t>
  </si>
  <si>
    <t>Nicole A Rice, Asst Press Secretary</t>
  </si>
  <si>
    <t>Nicole A Rice</t>
  </si>
  <si>
    <t>476543329</t>
  </si>
  <si>
    <t>Walter Manilenko, Journey Person</t>
  </si>
  <si>
    <t>manilenkow@nyassembly.gov</t>
  </si>
  <si>
    <t>Walter Manilenko</t>
  </si>
  <si>
    <t>Walter</t>
  </si>
  <si>
    <t>Manilenko</t>
  </si>
  <si>
    <t>476543328</t>
  </si>
  <si>
    <t>Matthew J Milligan, Art Director-Minority</t>
  </si>
  <si>
    <t>milliganm@nyassembly.gov</t>
  </si>
  <si>
    <t>Matthew J Milligan</t>
  </si>
  <si>
    <t>Milligan</t>
  </si>
  <si>
    <t>Art Director-Minority</t>
  </si>
  <si>
    <t>476543323</t>
  </si>
  <si>
    <t>William J Jr La Clair Jr, Asst Supv</t>
  </si>
  <si>
    <t>laclairw@nyassembly.gov</t>
  </si>
  <si>
    <t>William J Jr La Clair Jr</t>
  </si>
  <si>
    <t>La Clair Jr</t>
  </si>
  <si>
    <t>476543321</t>
  </si>
  <si>
    <t>Michael J Miller, Regional Coord</t>
  </si>
  <si>
    <t>Michael J Miller</t>
  </si>
  <si>
    <t>476543317</t>
  </si>
  <si>
    <t>Bruce R Mcdonough, Photography Svcs Mgr</t>
  </si>
  <si>
    <t>mcdonoughb@nyassembly.gov</t>
  </si>
  <si>
    <t>Bruce R Mcdonough</t>
  </si>
  <si>
    <t>Bruce R</t>
  </si>
  <si>
    <t>Mcdonough</t>
  </si>
  <si>
    <t>Photography Svcs Mgr</t>
  </si>
  <si>
    <t>476543309</t>
  </si>
  <si>
    <t>Timothy P Lantz, Princ Coordinator</t>
  </si>
  <si>
    <t>lantzt@nyassembly.gov</t>
  </si>
  <si>
    <t>Timothy P Lantz</t>
  </si>
  <si>
    <t>Lantz</t>
  </si>
  <si>
    <t>476543302</t>
  </si>
  <si>
    <t>Vanessa R Komarnicki, Legis Director</t>
  </si>
  <si>
    <t>komarnickiv@nyassembly.gov</t>
  </si>
  <si>
    <t>Vanessa R Komarnicki</t>
  </si>
  <si>
    <t>Vanessa R</t>
  </si>
  <si>
    <t>Komarnicki</t>
  </si>
  <si>
    <t>476543298</t>
  </si>
  <si>
    <t>Daniel J Lafave, Princ Coordinator</t>
  </si>
  <si>
    <t>lafaved@nyassembly.gov</t>
  </si>
  <si>
    <t>Daniel J Lafave</t>
  </si>
  <si>
    <t>Lafave</t>
  </si>
  <si>
    <t>476543295</t>
  </si>
  <si>
    <t>Kenneth L Berlinski, Chief Of Staff</t>
  </si>
  <si>
    <t>berlinskik@nyassembly.gov</t>
  </si>
  <si>
    <t>Kenneth L Berlinski</t>
  </si>
  <si>
    <t>Kenneth L</t>
  </si>
  <si>
    <t>Berlinski</t>
  </si>
  <si>
    <t>476543291</t>
  </si>
  <si>
    <t>Aron Ashrafioun, Coord</t>
  </si>
  <si>
    <t>ashrafiouna@nyassembly.gov</t>
  </si>
  <si>
    <t>Aron Ashrafioun</t>
  </si>
  <si>
    <t>Aron</t>
  </si>
  <si>
    <t>Ashrafioun</t>
  </si>
  <si>
    <t>476543287</t>
  </si>
  <si>
    <t>Miriam D Tabb, Community Liaison</t>
  </si>
  <si>
    <t>tabbm@nyassembly.gov</t>
  </si>
  <si>
    <t>Miriam D Tabb</t>
  </si>
  <si>
    <t>Miriam D</t>
  </si>
  <si>
    <t>Tabb</t>
  </si>
  <si>
    <t>476543280</t>
  </si>
  <si>
    <t>Carmel M Wilson, Constituent Svc Mgr</t>
  </si>
  <si>
    <t>wilsonc@nyassembly.gov</t>
  </si>
  <si>
    <t>845 342-9304</t>
  </si>
  <si>
    <t>Carmel M Wilson</t>
  </si>
  <si>
    <t>Carmel M</t>
  </si>
  <si>
    <t>476543274</t>
  </si>
  <si>
    <t>James D Gilkey, Chief Of Staff</t>
  </si>
  <si>
    <t>gilkeyj@nyassembly.gov</t>
  </si>
  <si>
    <t>518 455-5671</t>
  </si>
  <si>
    <t>James D Gilkey</t>
  </si>
  <si>
    <t>James D</t>
  </si>
  <si>
    <t>Gilkey</t>
  </si>
  <si>
    <t>476543271</t>
  </si>
  <si>
    <t>Daniel R Ryan, Legis Aide</t>
  </si>
  <si>
    <t>ryand@nyassembly.gov</t>
  </si>
  <si>
    <t>Daniel R Ryan</t>
  </si>
  <si>
    <t>476543266</t>
  </si>
  <si>
    <t>Jordan H Salinger, Chief Of Staff</t>
  </si>
  <si>
    <t>Robert J. Rodriguez, Office of Assemblymember, Personal Staff Office, Assembly</t>
  </si>
  <si>
    <t>Jordan H Salinger</t>
  </si>
  <si>
    <t>Jordan H</t>
  </si>
  <si>
    <t>Salinger</t>
  </si>
  <si>
    <t>476543265</t>
  </si>
  <si>
    <t>Allison M Horan, Chief Of Staff</t>
  </si>
  <si>
    <t>horana@nyassembly.gov</t>
  </si>
  <si>
    <t>Allison M Horan</t>
  </si>
  <si>
    <t>Horan</t>
  </si>
  <si>
    <t>476543261</t>
  </si>
  <si>
    <t>Jason Cruz, Dir Constit/Supp Svcs</t>
  </si>
  <si>
    <t>cruzj@nyassembly.gov</t>
  </si>
  <si>
    <t>Jason Cruz</t>
  </si>
  <si>
    <t>Jason</t>
  </si>
  <si>
    <t>476543260</t>
  </si>
  <si>
    <t>Matthew T Walsh, D O Director</t>
  </si>
  <si>
    <t>Matthew T Walsh</t>
  </si>
  <si>
    <t>476543253</t>
  </si>
  <si>
    <t>Timi T Thomas, Chief Of Staff</t>
  </si>
  <si>
    <t>thomast@nyassembly.gov</t>
  </si>
  <si>
    <t>518 455-4794</t>
  </si>
  <si>
    <t>Timi T Thomas</t>
  </si>
  <si>
    <t>Timi T</t>
  </si>
  <si>
    <t>476543246</t>
  </si>
  <si>
    <t>Christopher R Knight, Mail Clk</t>
  </si>
  <si>
    <t>Christopher R Knight</t>
  </si>
  <si>
    <t>476543244</t>
  </si>
  <si>
    <t>Francis J Hogan, Sr Graphic Artist</t>
  </si>
  <si>
    <t>hoganf@nyassembly.gov</t>
  </si>
  <si>
    <t>Francis J Hogan</t>
  </si>
  <si>
    <t>Hogan</t>
  </si>
  <si>
    <t>476543240</t>
  </si>
  <si>
    <t>Erik L Vasquez, Dep Chief Of Staff</t>
  </si>
  <si>
    <t>Erik L Vasquez</t>
  </si>
  <si>
    <t>Erik L</t>
  </si>
  <si>
    <t>476543239</t>
  </si>
  <si>
    <t>Michael G Galarneau, Dep Dir Bulk Mail</t>
  </si>
  <si>
    <t>galarneaum@nyassembly.gov</t>
  </si>
  <si>
    <t>Michael G Galarneau</t>
  </si>
  <si>
    <t>Dep Dir Bulk Mail</t>
  </si>
  <si>
    <t>476543236</t>
  </si>
  <si>
    <t>Lewis J Foster, Mail Clk</t>
  </si>
  <si>
    <t>fosterl@nyassembly.gov</t>
  </si>
  <si>
    <t>Lewis J Foster</t>
  </si>
  <si>
    <t>Lewis J</t>
  </si>
  <si>
    <t>476543234</t>
  </si>
  <si>
    <t>Marvin Smith, Community Liaison</t>
  </si>
  <si>
    <t>Marvin Smith</t>
  </si>
  <si>
    <t>Marvin</t>
  </si>
  <si>
    <t>476543231</t>
  </si>
  <si>
    <t>Alexandra R Fasulo, Coord</t>
  </si>
  <si>
    <t>Alexandra R Fasulo</t>
  </si>
  <si>
    <t>Fasulo</t>
  </si>
  <si>
    <t>476543228</t>
  </si>
  <si>
    <t>Ary H Murillo, Constituent Svc Mgr</t>
  </si>
  <si>
    <t>Ary H Murillo</t>
  </si>
  <si>
    <t>Ary H</t>
  </si>
  <si>
    <t>Murillo</t>
  </si>
  <si>
    <t>476543226</t>
  </si>
  <si>
    <t>William F Bub, Process Operator</t>
  </si>
  <si>
    <t>bubw@nyassembly.gov</t>
  </si>
  <si>
    <t>William F Bub</t>
  </si>
  <si>
    <t>476543225</t>
  </si>
  <si>
    <t>Besmir Bracellari, Mail Clk</t>
  </si>
  <si>
    <t>Besmir Bracellari</t>
  </si>
  <si>
    <t>Besmir</t>
  </si>
  <si>
    <t>Bracellari</t>
  </si>
  <si>
    <t>476543223</t>
  </si>
  <si>
    <t>Gregory M Eves, Asst Coord</t>
  </si>
  <si>
    <t>Gregory M Eves</t>
  </si>
  <si>
    <t>Gregory M</t>
  </si>
  <si>
    <t>Eves</t>
  </si>
  <si>
    <t>476543222</t>
  </si>
  <si>
    <t>Gabriel Rivera, Legis Aide</t>
  </si>
  <si>
    <t>Gabriel Rivera</t>
  </si>
  <si>
    <t>Gabriel</t>
  </si>
  <si>
    <t>476543220</t>
  </si>
  <si>
    <t>Bruce A Beauchamp, Sr Process Operator</t>
  </si>
  <si>
    <t>beauchampb@nyassembly.gov</t>
  </si>
  <si>
    <t>Bruce A Beauchamp</t>
  </si>
  <si>
    <t>Bruce A</t>
  </si>
  <si>
    <t>Beauchamp</t>
  </si>
  <si>
    <t>476543217</t>
  </si>
  <si>
    <t>Matthew J Dill, Dir Member Svcs Min</t>
  </si>
  <si>
    <t>dillm@nyassembly.gov</t>
  </si>
  <si>
    <t>Matthew J Dill</t>
  </si>
  <si>
    <t>Dill</t>
  </si>
  <si>
    <t>Dir Member Svcs Min</t>
  </si>
  <si>
    <t>476543215</t>
  </si>
  <si>
    <t>Tamara C Higgins-reid, Legis Director</t>
  </si>
  <si>
    <t>518 455-5414</t>
  </si>
  <si>
    <t>Tamara C Higgins-reid</t>
  </si>
  <si>
    <t>Tamara C</t>
  </si>
  <si>
    <t>Higgins-reid</t>
  </si>
  <si>
    <t>476543214</t>
  </si>
  <si>
    <t>Sandra Galvez, Community Liaison</t>
  </si>
  <si>
    <t>galvezs@nyassembly.gov</t>
  </si>
  <si>
    <t>Sandra Galvez</t>
  </si>
  <si>
    <t>Galvez</t>
  </si>
  <si>
    <t>476543211</t>
  </si>
  <si>
    <t>Michelle L Baril, Office Mngr-min</t>
  </si>
  <si>
    <t>Michelle L Baril</t>
  </si>
  <si>
    <t>Baril</t>
  </si>
  <si>
    <t>Office Mngr-min</t>
  </si>
  <si>
    <t>476543209</t>
  </si>
  <si>
    <t>Joshua E Anda, Legis Aide</t>
  </si>
  <si>
    <t>Joshua E Anda</t>
  </si>
  <si>
    <t>Anda</t>
  </si>
  <si>
    <t>476543205</t>
  </si>
  <si>
    <t>Michael J Fraser, Dir Communications</t>
  </si>
  <si>
    <t>Communications (Minority), Central Staff Office, Assembly</t>
  </si>
  <si>
    <t>fraserm@nyassembly.gov</t>
  </si>
  <si>
    <t>Michael J Fraser</t>
  </si>
  <si>
    <t>476543204</t>
  </si>
  <si>
    <t>Heather A. Mogan, Counsel To Min Leader</t>
  </si>
  <si>
    <t>Legal Services General (Minority), Central Staff Office, Assembly</t>
  </si>
  <si>
    <t>Heather A. Mogan</t>
  </si>
  <si>
    <t>Heather A.</t>
  </si>
  <si>
    <t>Mogan</t>
  </si>
  <si>
    <t>Counsel To Min Leader</t>
  </si>
  <si>
    <t>476543199</t>
  </si>
  <si>
    <t>Kevin J Engel, Chief Cnsl To Min Ldr</t>
  </si>
  <si>
    <t>engelk@nyassembly.gov</t>
  </si>
  <si>
    <t>Kevin J Engel</t>
  </si>
  <si>
    <t>Engel</t>
  </si>
  <si>
    <t>Chief Cnsl To Min Ldr</t>
  </si>
  <si>
    <t>476543193</t>
  </si>
  <si>
    <t>John T Sr Albarelli, Chief Dep Sgt-At-Arms</t>
  </si>
  <si>
    <t>John T Sr Albarelli</t>
  </si>
  <si>
    <t>John T Sr</t>
  </si>
  <si>
    <t>Albarelli</t>
  </si>
  <si>
    <t>Chief Dep Sgt-At-Arms</t>
  </si>
  <si>
    <t>476543187</t>
  </si>
  <si>
    <t>Louise E White, Comp Spec/Exec Asst</t>
  </si>
  <si>
    <t>whitel@nyassembly.gov</t>
  </si>
  <si>
    <t>Louise E White</t>
  </si>
  <si>
    <t>Comp Spec/Exec Asst</t>
  </si>
  <si>
    <t>476543186</t>
  </si>
  <si>
    <t>Tamar S Volans, Dep Dir</t>
  </si>
  <si>
    <t>volanst@nyassembly.gov</t>
  </si>
  <si>
    <t>Tamar S Volans</t>
  </si>
  <si>
    <t>Tamar S</t>
  </si>
  <si>
    <t>Volans</t>
  </si>
  <si>
    <t>476543183</t>
  </si>
  <si>
    <t>Judithann C Rosetti, Process Administrator</t>
  </si>
  <si>
    <t>rosettij@nyassembly.gov</t>
  </si>
  <si>
    <t>518 455-4213</t>
  </si>
  <si>
    <t>Judithann C Rosetti</t>
  </si>
  <si>
    <t>Judithann C</t>
  </si>
  <si>
    <t>Rosetti</t>
  </si>
  <si>
    <t>476543179</t>
  </si>
  <si>
    <t>Norene W Parola, Legis Asst</t>
  </si>
  <si>
    <t>parolan@nyassembly.gov</t>
  </si>
  <si>
    <t>Norene W Parola</t>
  </si>
  <si>
    <t>Norene W</t>
  </si>
  <si>
    <t>Parola</t>
  </si>
  <si>
    <t>476543171</t>
  </si>
  <si>
    <t>Alexander E Roithmayr, Chief Of Staff</t>
  </si>
  <si>
    <t>roithmayra@nyassembly.gov</t>
  </si>
  <si>
    <t>Alexander E Roithmayr</t>
  </si>
  <si>
    <t>Alexander E</t>
  </si>
  <si>
    <t>Roithmayr</t>
  </si>
  <si>
    <t>476543150</t>
  </si>
  <si>
    <t>Sarah E Doody, Researcher</t>
  </si>
  <si>
    <t>Sarah E Doody</t>
  </si>
  <si>
    <t>476542908</t>
  </si>
  <si>
    <t>Ariel H Collins, Asst Coord</t>
  </si>
  <si>
    <t>collinsa@nyassembly.gov</t>
  </si>
  <si>
    <t>Ariel H Collins</t>
  </si>
  <si>
    <t>Ariel H</t>
  </si>
  <si>
    <t>476542904</t>
  </si>
  <si>
    <t>Dorothy L Gruber, Admin Assistant</t>
  </si>
  <si>
    <t>gruberd@nyassembly.gov</t>
  </si>
  <si>
    <t>716 664-7773</t>
  </si>
  <si>
    <t>Dorothy L Gruber</t>
  </si>
  <si>
    <t>Dorothy L</t>
  </si>
  <si>
    <t>Gruber</t>
  </si>
  <si>
    <t>476542893</t>
  </si>
  <si>
    <t>Marah A Bragdon, Researcher</t>
  </si>
  <si>
    <t>Marah A Bragdon</t>
  </si>
  <si>
    <t>Marah A</t>
  </si>
  <si>
    <t>Bragdon</t>
  </si>
  <si>
    <t>476542862</t>
  </si>
  <si>
    <t>Nicholas J Blais, Researcher</t>
  </si>
  <si>
    <t>Nicholas J Blais</t>
  </si>
  <si>
    <t>476542856</t>
  </si>
  <si>
    <t>Ryan J Banagan, Researcher</t>
  </si>
  <si>
    <t>Ryan J Banagan</t>
  </si>
  <si>
    <t>Banagan</t>
  </si>
  <si>
    <t>476542850</t>
  </si>
  <si>
    <t>Vanessa R Adams, Admin Assistant</t>
  </si>
  <si>
    <t>adamsv@nyassembly.gov</t>
  </si>
  <si>
    <t>Vanessa R Adams</t>
  </si>
  <si>
    <t>476542840</t>
  </si>
  <si>
    <t>Yoloxochitl Vidal-Guzman, Translator</t>
  </si>
  <si>
    <t>vidalguzmany@nyassembly.gov</t>
  </si>
  <si>
    <t>Yoloxochitl Vidal-Guzman</t>
  </si>
  <si>
    <t>Yoloxochitl</t>
  </si>
  <si>
    <t>Vidal-Guzman</t>
  </si>
  <si>
    <t>476542836</t>
  </si>
  <si>
    <t>Scott A Esty, Chief Of Staff</t>
  </si>
  <si>
    <t>estys@nyassembly.gov</t>
  </si>
  <si>
    <t>Scott A Esty</t>
  </si>
  <si>
    <t>Esty</t>
  </si>
  <si>
    <t>476542810</t>
  </si>
  <si>
    <t>Hannah E Roberti, Community Liaison</t>
  </si>
  <si>
    <t>Peter D. Lopez, Office of Assemblymember, Personal Staff Office, Assembly</t>
  </si>
  <si>
    <t>Hannah E Roberti</t>
  </si>
  <si>
    <t>Hannah E</t>
  </si>
  <si>
    <t>Roberti</t>
  </si>
  <si>
    <t>476542802</t>
  </si>
  <si>
    <t>Ather Tirmizi, Chief of Staff</t>
  </si>
  <si>
    <t>athert@gmail.com</t>
  </si>
  <si>
    <t>Ather Tirmizi</t>
  </si>
  <si>
    <t>Ather</t>
  </si>
  <si>
    <t>476542780</t>
  </si>
  <si>
    <t>Juan Gabriel Genao, Analyst</t>
  </si>
  <si>
    <t>Juan Gabriel Genao</t>
  </si>
  <si>
    <t>Juan Gabriel</t>
  </si>
  <si>
    <t>Genao</t>
  </si>
  <si>
    <t>476542771</t>
  </si>
  <si>
    <t>Brittany L Tucker, Dir For Editing</t>
  </si>
  <si>
    <t>tuckerb@nyassembly.gov</t>
  </si>
  <si>
    <t>Brittany L Tucker</t>
  </si>
  <si>
    <t>Dir For Editing</t>
  </si>
  <si>
    <t>476542770</t>
  </si>
  <si>
    <t>Robert L Franchini, Analyst</t>
  </si>
  <si>
    <t>Robert L Franchini</t>
  </si>
  <si>
    <t>Franchini</t>
  </si>
  <si>
    <t>476542767</t>
  </si>
  <si>
    <t>Daniel Z Tick, Writer</t>
  </si>
  <si>
    <t>Daniel Z Tick</t>
  </si>
  <si>
    <t>Daniel Z</t>
  </si>
  <si>
    <t>Tick</t>
  </si>
  <si>
    <t>476542765</t>
  </si>
  <si>
    <t>Kathleen Fazio, Princ Analyst</t>
  </si>
  <si>
    <t>faziok@nyassembly.gov</t>
  </si>
  <si>
    <t>Kathleen Fazio</t>
  </si>
  <si>
    <t>476542763</t>
  </si>
  <si>
    <t>Elizabeth A Sweeney, Assoc Graphic Artist</t>
  </si>
  <si>
    <t>sweeneye@nyassembly.gov</t>
  </si>
  <si>
    <t>Elizabeth A Sweeney</t>
  </si>
  <si>
    <t>Assoc Graphic Artist</t>
  </si>
  <si>
    <t>476542760</t>
  </si>
  <si>
    <t>Lindsey C Facteau, Sr Analyst</t>
  </si>
  <si>
    <t>facteaul@nyassembly.gov</t>
  </si>
  <si>
    <t>Lindsey C Facteau</t>
  </si>
  <si>
    <t>Lindsey C</t>
  </si>
  <si>
    <t>Facteau</t>
  </si>
  <si>
    <t>476542758</t>
  </si>
  <si>
    <t>Patrick E Stephenson, Graphic Artist</t>
  </si>
  <si>
    <t>stephensonp@nyassembly.gov</t>
  </si>
  <si>
    <t>Patrick E Stephenson</t>
  </si>
  <si>
    <t>Patrick E</t>
  </si>
  <si>
    <t>476542755</t>
  </si>
  <si>
    <t>Paul L Esmond, Analyst</t>
  </si>
  <si>
    <t>Paul L Esmond</t>
  </si>
  <si>
    <t>Paul L</t>
  </si>
  <si>
    <t>Esmond</t>
  </si>
  <si>
    <t>476542753</t>
  </si>
  <si>
    <t>Alan F Seymour, Sr Graphic Artist</t>
  </si>
  <si>
    <t>seymoura@nyassembly.gov</t>
  </si>
  <si>
    <t>Alan F Seymour</t>
  </si>
  <si>
    <t>Alan F</t>
  </si>
  <si>
    <t>Seymour</t>
  </si>
  <si>
    <t>476542751</t>
  </si>
  <si>
    <t>Ashley M Drake, Publ Hear/Conf Coord</t>
  </si>
  <si>
    <t>drakea@nyassembly.gov</t>
  </si>
  <si>
    <t>Ashley M Drake</t>
  </si>
  <si>
    <t>Publ Hear/Conf Coord</t>
  </si>
  <si>
    <t>476542747</t>
  </si>
  <si>
    <t>Jacqueline S Schillinger, Asst Dir Of Procesing</t>
  </si>
  <si>
    <t>schillingerj@nyassembly.gov</t>
  </si>
  <si>
    <t>Jacqueline S Schillinger</t>
  </si>
  <si>
    <t>Jacqueline S</t>
  </si>
  <si>
    <t>Schillinger</t>
  </si>
  <si>
    <t>Asst Dir Of Procesing</t>
  </si>
  <si>
    <t>476542744</t>
  </si>
  <si>
    <t>Walter G Frey, Community Liaison</t>
  </si>
  <si>
    <t>Walter G Frey</t>
  </si>
  <si>
    <t>Walter G</t>
  </si>
  <si>
    <t>Frey</t>
  </si>
  <si>
    <t>476542742</t>
  </si>
  <si>
    <t>Tammy L Pepin, Legis Asst</t>
  </si>
  <si>
    <t>pepint@nyassembly.gov</t>
  </si>
  <si>
    <t>Tammy L Pepin</t>
  </si>
  <si>
    <t>Pepin</t>
  </si>
  <si>
    <t>476542735</t>
  </si>
  <si>
    <t>Ryan M Zygmunt, Commun Relations Dir</t>
  </si>
  <si>
    <t>zygmuntr@nyassembly.gov</t>
  </si>
  <si>
    <t>Ryan M Zygmunt</t>
  </si>
  <si>
    <t>Zygmunt</t>
  </si>
  <si>
    <t>476542716</t>
  </si>
  <si>
    <t>Lauren M Denison, Princ Analyst</t>
  </si>
  <si>
    <t>denisonl@nyassembly.gov</t>
  </si>
  <si>
    <t>Lauren M Denison</t>
  </si>
  <si>
    <t>Lauren M</t>
  </si>
  <si>
    <t>Denison</t>
  </si>
  <si>
    <t>476542702</t>
  </si>
  <si>
    <t>Robert E Difrancesco, Special Asst</t>
  </si>
  <si>
    <t>Karl A. Brabenec, Office of Assemblymember, Personal Staff Office, Assembly</t>
  </si>
  <si>
    <t>Robert E Difrancesco</t>
  </si>
  <si>
    <t>Difrancesco</t>
  </si>
  <si>
    <t>476542584</t>
  </si>
  <si>
    <t>Allison Catania, Special Asst</t>
  </si>
  <si>
    <t>cataniaa@nyassembly.gov</t>
  </si>
  <si>
    <t>Allison Catania</t>
  </si>
  <si>
    <t>Allison</t>
  </si>
  <si>
    <t>Catania</t>
  </si>
  <si>
    <t>476542580</t>
  </si>
  <si>
    <t>Aaron N Baker, Chief Of Staff</t>
  </si>
  <si>
    <t>bakera@nyassembly.gov</t>
  </si>
  <si>
    <t>Aaron N Baker</t>
  </si>
  <si>
    <t>Baker</t>
  </si>
  <si>
    <t>476542575</t>
  </si>
  <si>
    <t>Mary C D'Allaird, Assoc Counsel</t>
  </si>
  <si>
    <t>d'allairdm@nyassembly.gov</t>
  </si>
  <si>
    <t>Mary C D'Allaird</t>
  </si>
  <si>
    <t>D'Allaird</t>
  </si>
  <si>
    <t>476542556</t>
  </si>
  <si>
    <t>Erin E Cunningham, Sr Analyst</t>
  </si>
  <si>
    <t>cunninghame@nyassembly.gov</t>
  </si>
  <si>
    <t>Erin E Cunningham</t>
  </si>
  <si>
    <t>Cunningham</t>
  </si>
  <si>
    <t>476542551</t>
  </si>
  <si>
    <t>Alexis M Conti, Analyst</t>
  </si>
  <si>
    <t>Alexis M Conti</t>
  </si>
  <si>
    <t>Alexis M</t>
  </si>
  <si>
    <t>476542546</t>
  </si>
  <si>
    <t>Sarah K Conklin, Exec Secy</t>
  </si>
  <si>
    <t>conklins@nyassembly.gov</t>
  </si>
  <si>
    <t>Sarah K Conklin</t>
  </si>
  <si>
    <t>Sarah K</t>
  </si>
  <si>
    <t>Conklin</t>
  </si>
  <si>
    <t>476542543</t>
  </si>
  <si>
    <t>Lou Ann Ciccone, Sec To Sp For Pr/Plcy</t>
  </si>
  <si>
    <t>cicconel@nyassembly.gov</t>
  </si>
  <si>
    <t>Lou Ann Ciccone</t>
  </si>
  <si>
    <t>Lou Ann</t>
  </si>
  <si>
    <t>Ciccone</t>
  </si>
  <si>
    <t>Sec To Sp For Pr/Plcy</t>
  </si>
  <si>
    <t>476542538</t>
  </si>
  <si>
    <t>Anthony Prudenti, Chief Of Staff</t>
  </si>
  <si>
    <t>prudentia@nyassembly.gov</t>
  </si>
  <si>
    <t>Anthony Prudenti</t>
  </si>
  <si>
    <t>Prudenti</t>
  </si>
  <si>
    <t>476542373</t>
  </si>
  <si>
    <t>John W Galla, Legis Aide</t>
  </si>
  <si>
    <t>516 366-1533</t>
  </si>
  <si>
    <t>John W Galla</t>
  </si>
  <si>
    <t>Galla</t>
  </si>
  <si>
    <t>476542368</t>
  </si>
  <si>
    <t>Sara A Holly, Legis Asst</t>
  </si>
  <si>
    <t>hollys@nyassembly.gov</t>
  </si>
  <si>
    <t>Sara A Holly</t>
  </si>
  <si>
    <t>Sara A</t>
  </si>
  <si>
    <t>Holly</t>
  </si>
  <si>
    <t>476542345</t>
  </si>
  <si>
    <t>Lainie A Altman, D O Manager</t>
  </si>
  <si>
    <t>altmanl@nyassembly.gov</t>
  </si>
  <si>
    <t>Lainie A Altman</t>
  </si>
  <si>
    <t>Lainie A</t>
  </si>
  <si>
    <t>Altman</t>
  </si>
  <si>
    <t>476542339</t>
  </si>
  <si>
    <t>Victoria Choi, Assoc Counsel</t>
  </si>
  <si>
    <t>Victoria Choi</t>
  </si>
  <si>
    <t>Choi</t>
  </si>
  <si>
    <t>476542309</t>
  </si>
  <si>
    <t>Cynthia L Ceniviva, Exec Secy</t>
  </si>
  <si>
    <t>cenivivac@nyassembly.gov</t>
  </si>
  <si>
    <t>Cynthia L Ceniviva</t>
  </si>
  <si>
    <t>Cynthia L</t>
  </si>
  <si>
    <t>Ceniviva</t>
  </si>
  <si>
    <t>476542305</t>
  </si>
  <si>
    <t>Joann D Butler, Exec Secy</t>
  </si>
  <si>
    <t>Joann D Butler</t>
  </si>
  <si>
    <t>Joann D</t>
  </si>
  <si>
    <t>476542300</t>
  </si>
  <si>
    <t>Kerryanne C Burke, Assoc Counsel</t>
  </si>
  <si>
    <t>Kerryanne C Burke</t>
  </si>
  <si>
    <t>Kerryanne C</t>
  </si>
  <si>
    <t>476542295</t>
  </si>
  <si>
    <t>Jermaine A Brookshire Jr, Analyst</t>
  </si>
  <si>
    <t>Jermaine A Brookshire Jr</t>
  </si>
  <si>
    <t>Jermaine A</t>
  </si>
  <si>
    <t>Brookshire Jr</t>
  </si>
  <si>
    <t>476542291</t>
  </si>
  <si>
    <t>Abby Brinkerhoff, Assoc Counsel</t>
  </si>
  <si>
    <t>Abby Brinkerhoff</t>
  </si>
  <si>
    <t>Abby</t>
  </si>
  <si>
    <t>Brinkerhoff</t>
  </si>
  <si>
    <t>476542288</t>
  </si>
  <si>
    <t>Deborah A Capezzuti, Chief Of Staff</t>
  </si>
  <si>
    <t>capezzutid@nyassembly.gov</t>
  </si>
  <si>
    <t>Deborah A Capezzuti</t>
  </si>
  <si>
    <t>Capezzuti</t>
  </si>
  <si>
    <t>476542238</t>
  </si>
  <si>
    <t>Susan J Englert, Admin Assistant</t>
  </si>
  <si>
    <t>englerts@nyassembly.gov</t>
  </si>
  <si>
    <t>Susan J Englert</t>
  </si>
  <si>
    <t>Englert</t>
  </si>
  <si>
    <t>476542237</t>
  </si>
  <si>
    <t>Sheila M Sullivan, Commun Relations Dir</t>
  </si>
  <si>
    <t>sullivans@nyassembly.gov</t>
  </si>
  <si>
    <t>Sheila M Sullivan</t>
  </si>
  <si>
    <t>Sheila M</t>
  </si>
  <si>
    <t>476542236</t>
  </si>
  <si>
    <t>Yolanda J Bostic Williams, Princ Analyst</t>
  </si>
  <si>
    <t>bosticwilliamsy@nyassembly.gov</t>
  </si>
  <si>
    <t>Yolanda J Bostic Williams</t>
  </si>
  <si>
    <t>Yolanda J</t>
  </si>
  <si>
    <t>Bostic Williams</t>
  </si>
  <si>
    <t>476542234</t>
  </si>
  <si>
    <t>Elizabeth A Boody, Analyst</t>
  </si>
  <si>
    <t>Elizabeth A Boody</t>
  </si>
  <si>
    <t>Boody</t>
  </si>
  <si>
    <t>476542233</t>
  </si>
  <si>
    <t>John J Bojnowski, Committee Asst</t>
  </si>
  <si>
    <t>John J Bojnowski</t>
  </si>
  <si>
    <t>Bojnowski</t>
  </si>
  <si>
    <t>476542232</t>
  </si>
  <si>
    <t>Jennifer L Best, Asst Secy-Prog/Policy</t>
  </si>
  <si>
    <t>bestj@nyassembly.gov</t>
  </si>
  <si>
    <t>Jennifer L Best</t>
  </si>
  <si>
    <t>476542231</t>
  </si>
  <si>
    <t>Gregory S Berck, Assoc Counsel</t>
  </si>
  <si>
    <t>Gregory S Berck</t>
  </si>
  <si>
    <t>Berck</t>
  </si>
  <si>
    <t>476542230</t>
  </si>
  <si>
    <t>Alice M Baumgartner, Princ Analyst</t>
  </si>
  <si>
    <t>baumgartnera@nyassembly.gov</t>
  </si>
  <si>
    <t>Alice M Baumgartner</t>
  </si>
  <si>
    <t>Alice M</t>
  </si>
  <si>
    <t>Baumgartner</t>
  </si>
  <si>
    <t>476542226</t>
  </si>
  <si>
    <t>Gregory J Atherton, Legis Aide</t>
  </si>
  <si>
    <t>Gregory J Atherton</t>
  </si>
  <si>
    <t>Gregory J</t>
  </si>
  <si>
    <t>Atherton</t>
  </si>
  <si>
    <t>476542210</t>
  </si>
  <si>
    <t>Christopher G Covucci, Chief Of Staff</t>
  </si>
  <si>
    <t>covuccic@nyassembly.gov</t>
  </si>
  <si>
    <t>Christopher G Covucci</t>
  </si>
  <si>
    <t>476542209</t>
  </si>
  <si>
    <t>Margaret D Bauer, Exec Asst</t>
  </si>
  <si>
    <t>bauerm@nyassembly.gov</t>
  </si>
  <si>
    <t>Margaret D Bauer</t>
  </si>
  <si>
    <t>Margaret D</t>
  </si>
  <si>
    <t>476542208</t>
  </si>
  <si>
    <t>Julie A Barney, Princ Analyst</t>
  </si>
  <si>
    <t>barneyj@nyassembly.gov</t>
  </si>
  <si>
    <t>Julie A Barney</t>
  </si>
  <si>
    <t>Barney</t>
  </si>
  <si>
    <t>476542207</t>
  </si>
  <si>
    <t>Jeannine A Barcher, Exec Secy</t>
  </si>
  <si>
    <t>barcherj@nyassembly.gov</t>
  </si>
  <si>
    <t>Jeannine A Barcher</t>
  </si>
  <si>
    <t>Jeannine A</t>
  </si>
  <si>
    <t>Barcher</t>
  </si>
  <si>
    <t>476542204</t>
  </si>
  <si>
    <t>Jonathan A Bailey, Assoc Counsel</t>
  </si>
  <si>
    <t>baileyj@nyassembly.gov</t>
  </si>
  <si>
    <t>Jonathan A Bailey</t>
  </si>
  <si>
    <t>476542203</t>
  </si>
  <si>
    <t>Alice M Bagley, Admin Assistant</t>
  </si>
  <si>
    <t>bagleya@nyassembly.gov</t>
  </si>
  <si>
    <t>Alice M Bagley</t>
  </si>
  <si>
    <t>Bagley</t>
  </si>
  <si>
    <t>476542202</t>
  </si>
  <si>
    <t>Matthew R Aumand, Analyst</t>
  </si>
  <si>
    <t>aumandm@nyassembly.gov</t>
  </si>
  <si>
    <t>Matthew R Aumand</t>
  </si>
  <si>
    <t>Aumand</t>
  </si>
  <si>
    <t>476542200</t>
  </si>
  <si>
    <t>Jarett C Gandolfo, Chief Of Staff</t>
  </si>
  <si>
    <t>gandolfoj@nyassembly.gov</t>
  </si>
  <si>
    <t>Jarett C Gandolfo</t>
  </si>
  <si>
    <t>Jarett C</t>
  </si>
  <si>
    <t>Gandolfo</t>
  </si>
  <si>
    <t>476542196</t>
  </si>
  <si>
    <t>Christopher T Pusateri, Legis Aide</t>
  </si>
  <si>
    <t>518 455-5314</t>
  </si>
  <si>
    <t>Christopher T Pusateri</t>
  </si>
  <si>
    <t>Pusateri</t>
  </si>
  <si>
    <t>476542194</t>
  </si>
  <si>
    <t>Christine M Gierlinger, Chief Of Staff</t>
  </si>
  <si>
    <t>gierlingerc@nyassembly.gov</t>
  </si>
  <si>
    <t>Christine M Gierlinger</t>
  </si>
  <si>
    <t>Gierlinger</t>
  </si>
  <si>
    <t>476542193</t>
  </si>
  <si>
    <t>Meg S Antz, Sr Analyst</t>
  </si>
  <si>
    <t>antzm@nyassembly.gov</t>
  </si>
  <si>
    <t>Meg S Antz</t>
  </si>
  <si>
    <t>Meg S</t>
  </si>
  <si>
    <t>Antz</t>
  </si>
  <si>
    <t>476542184</t>
  </si>
  <si>
    <t>Richard B Ancowitz, Assoc Counsel</t>
  </si>
  <si>
    <t>ancowitzr@nyassembly.gov</t>
  </si>
  <si>
    <t>518 455-4797</t>
  </si>
  <si>
    <t>Richard B Ancowitz</t>
  </si>
  <si>
    <t>Richard B</t>
  </si>
  <si>
    <t>Ancowitz</t>
  </si>
  <si>
    <t>476542183</t>
  </si>
  <si>
    <t>Christine A Albarelli, Admin Assistant</t>
  </si>
  <si>
    <t>albarellic@nyassembly.gov</t>
  </si>
  <si>
    <t>Christine A Albarelli</t>
  </si>
  <si>
    <t>476542182</t>
  </si>
  <si>
    <t>Tana M Agostini, Sr Analyst</t>
  </si>
  <si>
    <t>agostinit@nyassembly.gov</t>
  </si>
  <si>
    <t>Tana M Agostini</t>
  </si>
  <si>
    <t>Tana M</t>
  </si>
  <si>
    <t>Agostini</t>
  </si>
  <si>
    <t>476542180</t>
  </si>
  <si>
    <t>Mai K Truong, Data Analyst</t>
  </si>
  <si>
    <t>Speaker's Correspondence, Central Staff Office, Assembly</t>
  </si>
  <si>
    <t>truongm@nyassembly.gov</t>
  </si>
  <si>
    <t>518 455-4911</t>
  </si>
  <si>
    <t>Mai K Truong</t>
  </si>
  <si>
    <t>Mai K</t>
  </si>
  <si>
    <t>Truong</t>
  </si>
  <si>
    <t>476542179</t>
  </si>
  <si>
    <t>Melanie L Ryan, Systems Manager</t>
  </si>
  <si>
    <t>518 455-4918</t>
  </si>
  <si>
    <t>Melanie L Ryan</t>
  </si>
  <si>
    <t>Melanie L</t>
  </si>
  <si>
    <t>476542178</t>
  </si>
  <si>
    <t>Giuseppe Deserio, Dep Chief Of Staff</t>
  </si>
  <si>
    <t>Joseph C. Borelli, Office of Assemblymember, Personal Staff Office, Assembly</t>
  </si>
  <si>
    <t>718 967-5194</t>
  </si>
  <si>
    <t>Giuseppe Deserio</t>
  </si>
  <si>
    <t>Giuseppe</t>
  </si>
  <si>
    <t>Deserio</t>
  </si>
  <si>
    <t>476542170</t>
  </si>
  <si>
    <t>Sean M Mccormick, Legis Dir - Minority</t>
  </si>
  <si>
    <t>Sean M Mccormick</t>
  </si>
  <si>
    <t>Mccormick</t>
  </si>
  <si>
    <t>476542169</t>
  </si>
  <si>
    <t>Brenda Pestillo, Sr Ed Writer</t>
  </si>
  <si>
    <t>pestillob@nyassembly.gov</t>
  </si>
  <si>
    <t>518 455-3869</t>
  </si>
  <si>
    <t>Brenda Pestillo</t>
  </si>
  <si>
    <t>Brenda</t>
  </si>
  <si>
    <t>Pestillo</t>
  </si>
  <si>
    <t>476542168</t>
  </si>
  <si>
    <t>Courtney L Jones, Correspondence Asst</t>
  </si>
  <si>
    <t>jonesc@nyassembly.gov</t>
  </si>
  <si>
    <t>518 455-4951</t>
  </si>
  <si>
    <t>Courtney L Jones</t>
  </si>
  <si>
    <t>Courtney L</t>
  </si>
  <si>
    <t>Correspondence Asst</t>
  </si>
  <si>
    <t>476542167</t>
  </si>
  <si>
    <t>Kevin D Hogan, Dir Speaker'S Corres</t>
  </si>
  <si>
    <t>hogank@nyassembly.gov</t>
  </si>
  <si>
    <t>518 455-5159</t>
  </si>
  <si>
    <t>Kevin D Hogan</t>
  </si>
  <si>
    <t>Kevin D</t>
  </si>
  <si>
    <t>Dir Speaker'S Corres</t>
  </si>
  <si>
    <t>476542166</t>
  </si>
  <si>
    <t>Mary E Hines, Writer</t>
  </si>
  <si>
    <t>hinesm@nyassembly.gov</t>
  </si>
  <si>
    <t>Mary E Hines</t>
  </si>
  <si>
    <t>Hines</t>
  </si>
  <si>
    <t>476542165</t>
  </si>
  <si>
    <t>Leslie P Chaplin, Admin Assistant</t>
  </si>
  <si>
    <t>chaplinl@nyassembly.gov</t>
  </si>
  <si>
    <t>Leslie P Chaplin</t>
  </si>
  <si>
    <t>Leslie P</t>
  </si>
  <si>
    <t>Chaplin</t>
  </si>
  <si>
    <t>476542164</t>
  </si>
  <si>
    <t>Adrian S Williams, Coord</t>
  </si>
  <si>
    <t>Adrian S Williams</t>
  </si>
  <si>
    <t>Adrian S</t>
  </si>
  <si>
    <t>476542163</t>
  </si>
  <si>
    <t>Jennifer C White, Researcher</t>
  </si>
  <si>
    <t>Jennifer C White</t>
  </si>
  <si>
    <t>Jennifer C</t>
  </si>
  <si>
    <t>476542151</t>
  </si>
  <si>
    <t>Michael Y Torres, Researcher</t>
  </si>
  <si>
    <t>torresm@nyassembly.gov</t>
  </si>
  <si>
    <t>Michael Y Torres</t>
  </si>
  <si>
    <t>Michael Y</t>
  </si>
  <si>
    <t>476542150</t>
  </si>
  <si>
    <t>Maximino Rodriguez III, Researcher</t>
  </si>
  <si>
    <t>Maximino Rodriguez III</t>
  </si>
  <si>
    <t>Maximino</t>
  </si>
  <si>
    <t>Rodriguez III</t>
  </si>
  <si>
    <t>476542149</t>
  </si>
  <si>
    <t>Erin M Roberts, Dep Dir Research Svcs</t>
  </si>
  <si>
    <t>Erin M Roberts</t>
  </si>
  <si>
    <t>Erin M</t>
  </si>
  <si>
    <t>476542148</t>
  </si>
  <si>
    <t>Matthew R Mc Larnon, Asst Coord</t>
  </si>
  <si>
    <t>mclarnonm@nyassembly.gov</t>
  </si>
  <si>
    <t>Matthew R Mc Larnon</t>
  </si>
  <si>
    <t>Mc Larnon</t>
  </si>
  <si>
    <t>476542147</t>
  </si>
  <si>
    <t>Aaron J Levine, Researcher</t>
  </si>
  <si>
    <t>levinea@nyassembly.gov</t>
  </si>
  <si>
    <t>Aaron J Levine</t>
  </si>
  <si>
    <t>Aaron J</t>
  </si>
  <si>
    <t>476542146</t>
  </si>
  <si>
    <t>Matthew R Braun, D O Assistant</t>
  </si>
  <si>
    <t>Matthew R Braun</t>
  </si>
  <si>
    <t>476542145</t>
  </si>
  <si>
    <t>Jennifer R Polaro, Chief Of Staff</t>
  </si>
  <si>
    <t>polaroj@nyassembly.gov</t>
  </si>
  <si>
    <t>518 272-6149</t>
  </si>
  <si>
    <t>Jennifer R Polaro</t>
  </si>
  <si>
    <t>Polaro</t>
  </si>
  <si>
    <t>476542144</t>
  </si>
  <si>
    <t>Elisabeth T Rankin, D O Director</t>
  </si>
  <si>
    <t>rankine@nyassembly.gov</t>
  </si>
  <si>
    <t>Elisabeth T Rankin</t>
  </si>
  <si>
    <t>Elisabeth T</t>
  </si>
  <si>
    <t>Rankin</t>
  </si>
  <si>
    <t>476542143</t>
  </si>
  <si>
    <t>Rhay Guillen, Coord</t>
  </si>
  <si>
    <t>guillenr@nyassembly.gov</t>
  </si>
  <si>
    <t>Rhay Guillen</t>
  </si>
  <si>
    <t>Rhay</t>
  </si>
  <si>
    <t>Guillen</t>
  </si>
  <si>
    <t>476542137</t>
  </si>
  <si>
    <t>Luisa F Gonzalez, Coord</t>
  </si>
  <si>
    <t>gonzalezl@nyassembly.gov</t>
  </si>
  <si>
    <t>Luisa F Gonzalez</t>
  </si>
  <si>
    <t>Luisa F</t>
  </si>
  <si>
    <t>476542136</t>
  </si>
  <si>
    <t>Eric I Ginsburg, Researcher</t>
  </si>
  <si>
    <t>Eric I Ginsburg</t>
  </si>
  <si>
    <t>Eric I</t>
  </si>
  <si>
    <t>476542135</t>
  </si>
  <si>
    <t>Neil W Fisher, Dir Research Services</t>
  </si>
  <si>
    <t>Neil W Fisher</t>
  </si>
  <si>
    <t>Neil W</t>
  </si>
  <si>
    <t>476542134</t>
  </si>
  <si>
    <t>Works for Group (first field)</t>
  </si>
  <si>
    <t>Reports to Person (full name)</t>
  </si>
  <si>
    <t>Emailfinal</t>
  </si>
  <si>
    <t>Email calc</t>
  </si>
  <si>
    <t>First Name (no initial)</t>
  </si>
  <si>
    <t>Vlookup full_name</t>
  </si>
  <si>
    <t>Vlookup Status</t>
  </si>
  <si>
    <t>Vlookup_groups</t>
  </si>
  <si>
    <t>Formatted Works for Group</t>
  </si>
  <si>
    <t>Full Name via NAME_SOURCE_KEY CALC</t>
  </si>
  <si>
    <t>Full Name via NAME_SOURCE_KEY TEXT</t>
  </si>
  <si>
    <t>Last Name via NAME_SOURCE_KEY TEXT</t>
  </si>
  <si>
    <t>First MI Name via NAME_SOURCE_KEY TEXT</t>
  </si>
  <si>
    <t>Suffix via NAME_SOURCE_KEY</t>
  </si>
  <si>
    <t>Formatted Works for Group calc</t>
  </si>
  <si>
    <t>Formatted and corrected Works for Group Text</t>
  </si>
  <si>
    <t>Vlookup Reports To Person</t>
  </si>
  <si>
    <t>Vlookup Works for Group</t>
  </si>
  <si>
    <t>Formatted Personal Staff Office</t>
  </si>
  <si>
    <t>Unit Last via UNIT_SOURCE_KEY</t>
  </si>
  <si>
    <t>Unit First MI via UNIT_SOURCE_KEY</t>
  </si>
  <si>
    <t>UNIT_SOURCE_KEY</t>
  </si>
  <si>
    <t>UNIT NAME_SOURCE_KEY2</t>
  </si>
  <si>
    <t>NAME_SOURCE_KEY</t>
  </si>
  <si>
    <t>JOB TITLE_SOURCE_KEY</t>
  </si>
  <si>
    <t>PUBLIC INFO ADDR_SOURCE_KEY</t>
  </si>
  <si>
    <t>Catherine</t>
  </si>
  <si>
    <t>WEHRLE, CATHERINE H</t>
  </si>
  <si>
    <t>WEHRLE</t>
  </si>
  <si>
    <t xml:space="preserve"> CATHERINE H</t>
  </si>
  <si>
    <t>Addie Jenne</t>
  </si>
  <si>
    <t>JENNE</t>
  </si>
  <si>
    <t xml:space="preserve"> ADDIE                                                                    </t>
  </si>
  <si>
    <t xml:space="preserve">JENNE, ADDIE                                                                    </t>
  </si>
  <si>
    <t xml:space="preserve">WEHRLE, CATHERINE H                                         </t>
  </si>
  <si>
    <t xml:space="preserve">D O MANAGER                                </t>
  </si>
  <si>
    <t xml:space="preserve">317 WASHINGTON ST, DULLES SOB, WATERTOWN               </t>
  </si>
  <si>
    <t>Gertrude</t>
  </si>
  <si>
    <t>KARRIS, GERTRUDE M</t>
  </si>
  <si>
    <t>KARRIS</t>
  </si>
  <si>
    <t xml:space="preserve"> GERTRUDE M</t>
  </si>
  <si>
    <t xml:space="preserve">KARRIS, GERTRUDE M                                          </t>
  </si>
  <si>
    <t xml:space="preserve">CONSTITUENT LIAISON                        </t>
  </si>
  <si>
    <t>ALDRICH, JUDITH A</t>
  </si>
  <si>
    <t>ALDRICH</t>
  </si>
  <si>
    <t xml:space="preserve"> JUDITH A</t>
  </si>
  <si>
    <t xml:space="preserve">ALDRICH, JUDITH A                                           </t>
  </si>
  <si>
    <t xml:space="preserve">COORD LEG &amp; COMM AFFS                      </t>
  </si>
  <si>
    <t>Ryne</t>
  </si>
  <si>
    <t>MARTIN, RYNE R</t>
  </si>
  <si>
    <t>MARTIN</t>
  </si>
  <si>
    <t xml:space="preserve"> RYNE R</t>
  </si>
  <si>
    <t xml:space="preserve">MARTIN, RYNE R                                              </t>
  </si>
  <si>
    <t xml:space="preserve">COMMUNICATIONS COORD                       </t>
  </si>
  <si>
    <t xml:space="preserve">3 REMINGTON AVE, CANTON                                </t>
  </si>
  <si>
    <t>EWART, SEAN S</t>
  </si>
  <si>
    <t>EWART</t>
  </si>
  <si>
    <t xml:space="preserve"> SEAN S</t>
  </si>
  <si>
    <t xml:space="preserve">EWART, SEAN S                                               </t>
  </si>
  <si>
    <t xml:space="preserve">LEGIS DIRECTOR                             </t>
  </si>
  <si>
    <t xml:space="preserve">CAPITOL, ALBANY                                        </t>
  </si>
  <si>
    <t>Jerry</t>
  </si>
  <si>
    <t>PRICE, JERRY C JR</t>
  </si>
  <si>
    <t>PRICE</t>
  </si>
  <si>
    <t xml:space="preserve"> JERRY C JR</t>
  </si>
  <si>
    <t>JR</t>
  </si>
  <si>
    <t>Administration And Personnel (Minority)</t>
  </si>
  <si>
    <t xml:space="preserve">ADMINISTRATION AND PERSONNEL (MINORITY)                                         </t>
  </si>
  <si>
    <t xml:space="preserve">PRICE, JERRY C JR                                           </t>
  </si>
  <si>
    <t xml:space="preserve">SR ADMIN SVCS LIAISON                      </t>
  </si>
  <si>
    <t>Judithann</t>
  </si>
  <si>
    <t>ROSETTI, JUDITHANN C</t>
  </si>
  <si>
    <t>ROSETTI</t>
  </si>
  <si>
    <t xml:space="preserve"> JUDITHANN C</t>
  </si>
  <si>
    <t xml:space="preserve">ROSETTI, JUDITHANN C                                        </t>
  </si>
  <si>
    <t xml:space="preserve">PROCESS ADMINISTRATOR                      </t>
  </si>
  <si>
    <t>DUDLEY, LAURA M</t>
  </si>
  <si>
    <t>DUDLEY</t>
  </si>
  <si>
    <t xml:space="preserve"> LAURA M</t>
  </si>
  <si>
    <t xml:space="preserve">DUDLEY, LAURA M                                             </t>
  </si>
  <si>
    <t xml:space="preserve">DIR ADMIN &amp; PERS                           </t>
  </si>
  <si>
    <t>ALVARO, MARIE E</t>
  </si>
  <si>
    <t>ALVARO</t>
  </si>
  <si>
    <t xml:space="preserve"> MARIE E</t>
  </si>
  <si>
    <t xml:space="preserve">ALVARO, MARIE E                                             </t>
  </si>
  <si>
    <t xml:space="preserve">ASST TO THE DIRECTOR                       </t>
  </si>
  <si>
    <t>KRAHAM, SARAH G</t>
  </si>
  <si>
    <t>KRAHAM</t>
  </si>
  <si>
    <t xml:space="preserve"> SARAH G</t>
  </si>
  <si>
    <t xml:space="preserve">KRAHAM, SARAH G                                             </t>
  </si>
  <si>
    <t xml:space="preserve">SR EXEC ASST                               </t>
  </si>
  <si>
    <t>AHL, SHARON M</t>
  </si>
  <si>
    <t>AHL</t>
  </si>
  <si>
    <t xml:space="preserve"> SHARON M</t>
  </si>
  <si>
    <t xml:space="preserve">AHL, SHARON M                                               </t>
  </si>
  <si>
    <t xml:space="preserve">SUPV T&amp;A/D.O. ACCTS                        </t>
  </si>
  <si>
    <t>Tamar</t>
  </si>
  <si>
    <t>VOLANS, TAMAR S</t>
  </si>
  <si>
    <t>VOLANS</t>
  </si>
  <si>
    <t xml:space="preserve"> TAMAR S</t>
  </si>
  <si>
    <t xml:space="preserve">VOLANS, TAMAR S                                             </t>
  </si>
  <si>
    <t xml:space="preserve">DEP DIR                                    </t>
  </si>
  <si>
    <t>Timothy</t>
  </si>
  <si>
    <t>ATCHINSON, TIMOTHY G</t>
  </si>
  <si>
    <t>ATCHINSON</t>
  </si>
  <si>
    <t xml:space="preserve"> TIMOTHY G</t>
  </si>
  <si>
    <t xml:space="preserve">ATCHINSON, TIMOTHY G                                        </t>
  </si>
  <si>
    <t>LOPEZ, ANDREA K</t>
  </si>
  <si>
    <t>LOPEZ</t>
  </si>
  <si>
    <t xml:space="preserve"> ANDREA K</t>
  </si>
  <si>
    <t>Administration</t>
  </si>
  <si>
    <t xml:space="preserve">ADMINISTRATION                                                                  </t>
  </si>
  <si>
    <t xml:space="preserve">LOPEZ, ANDREA K                                             </t>
  </si>
  <si>
    <t xml:space="preserve">EXEC ASST                                  </t>
  </si>
  <si>
    <t>HARRIS, EDWARD J III</t>
  </si>
  <si>
    <t>HARRIS</t>
  </si>
  <si>
    <t xml:space="preserve"> EDWARD J III</t>
  </si>
  <si>
    <t>III</t>
  </si>
  <si>
    <t xml:space="preserve">HARRIS, EDWARD J III                                        </t>
  </si>
  <si>
    <t xml:space="preserve">EVENTS COORDINATOR                         </t>
  </si>
  <si>
    <t>WELLSPEAK, JOHN P</t>
  </si>
  <si>
    <t>WELLSPEAK</t>
  </si>
  <si>
    <t xml:space="preserve"> JOHN P</t>
  </si>
  <si>
    <t xml:space="preserve">WELLSPEAK, JOHN P                                           </t>
  </si>
  <si>
    <t xml:space="preserve">DIR OF ADMINISTRATION                      </t>
  </si>
  <si>
    <t>OWENS, KATHLEEN M</t>
  </si>
  <si>
    <t>OWENS</t>
  </si>
  <si>
    <t xml:space="preserve"> KATHLEEN M</t>
  </si>
  <si>
    <t xml:space="preserve">OWENS, KATHLEEN M                                           </t>
  </si>
  <si>
    <t xml:space="preserve">BUDGET DIRECTOR                            </t>
  </si>
  <si>
    <t>Sana</t>
  </si>
  <si>
    <t>MCCONNEY, SANA F</t>
  </si>
  <si>
    <t>MCCONNEY</t>
  </si>
  <si>
    <t xml:space="preserve"> SANA F</t>
  </si>
  <si>
    <t xml:space="preserve">MCCONNEY, SANA F                                            </t>
  </si>
  <si>
    <t xml:space="preserve">ADMIN ASSISTANT                            </t>
  </si>
  <si>
    <t>FEINER, STEWART D</t>
  </si>
  <si>
    <t>FEINER</t>
  </si>
  <si>
    <t xml:space="preserve"> STEWART D</t>
  </si>
  <si>
    <t xml:space="preserve">FEINER, STEWART D                                           </t>
  </si>
  <si>
    <t xml:space="preserve">ASST EVENTS COORD                          </t>
  </si>
  <si>
    <t>Vanessa</t>
  </si>
  <si>
    <t>TURNER, VANESSA N</t>
  </si>
  <si>
    <t>TURNER</t>
  </si>
  <si>
    <t xml:space="preserve"> VANESSA N</t>
  </si>
  <si>
    <t xml:space="preserve">TURNER, VANESSA N                                           </t>
  </si>
  <si>
    <t>HORAN, ALLISON M</t>
  </si>
  <si>
    <t>HORAN</t>
  </si>
  <si>
    <t xml:space="preserve"> ALLISON M</t>
  </si>
  <si>
    <t>Aileen Gunther</t>
  </si>
  <si>
    <t>GUNTHER</t>
  </si>
  <si>
    <t xml:space="preserve"> AILEEN M.                                                              </t>
  </si>
  <si>
    <t xml:space="preserve">GUNTHER, AILEEN M.                                                              </t>
  </si>
  <si>
    <t xml:space="preserve">HORAN, ALLISON M                                            </t>
  </si>
  <si>
    <t xml:space="preserve">CHIEF OF STAFF                             </t>
  </si>
  <si>
    <t xml:space="preserve">18 ANAWANA LAKE RD., MONTICELLO                        </t>
  </si>
  <si>
    <t>Carmel</t>
  </si>
  <si>
    <t>WILSON, CARMEL M</t>
  </si>
  <si>
    <t>WILSON</t>
  </si>
  <si>
    <t xml:space="preserve"> CARMEL M</t>
  </si>
  <si>
    <t xml:space="preserve">WILSON, CARMEL M                                            </t>
  </si>
  <si>
    <t xml:space="preserve">CONSTITUENT SVC MGR                        </t>
  </si>
  <si>
    <t>Daniel</t>
  </si>
  <si>
    <t>RYAN, DANIEL R</t>
  </si>
  <si>
    <t>RYAN</t>
  </si>
  <si>
    <t xml:space="preserve"> DANIEL R</t>
  </si>
  <si>
    <t xml:space="preserve">RYAN, DANIEL R                                              </t>
  </si>
  <si>
    <t xml:space="preserve">LEGIS AIDE                                 </t>
  </si>
  <si>
    <t>Honora</t>
  </si>
  <si>
    <t>WOHL, HONORA S</t>
  </si>
  <si>
    <t>WOHL</t>
  </si>
  <si>
    <t xml:space="preserve"> HONORA S</t>
  </si>
  <si>
    <t xml:space="preserve">WOHL, HONORA S                                              </t>
  </si>
  <si>
    <t>Jean</t>
  </si>
  <si>
    <t>GALLAGHER, JEAN A</t>
  </si>
  <si>
    <t>GALLAGHER</t>
  </si>
  <si>
    <t xml:space="preserve"> JEAN A</t>
  </si>
  <si>
    <t xml:space="preserve">GALLAGHER, JEAN A                                           </t>
  </si>
  <si>
    <t>Rachel</t>
  </si>
  <si>
    <t>STEINGART, RACHEL E</t>
  </si>
  <si>
    <t>STEINGART</t>
  </si>
  <si>
    <t xml:space="preserve"> RACHEL E</t>
  </si>
  <si>
    <t xml:space="preserve">STEINGART, RACHEL E                                         </t>
  </si>
  <si>
    <t xml:space="preserve">DIR CONSTIT/SUPP SVCS                      </t>
  </si>
  <si>
    <t>GATTO, THOMAS M</t>
  </si>
  <si>
    <t>GATTO</t>
  </si>
  <si>
    <t xml:space="preserve"> THOMAS M</t>
  </si>
  <si>
    <t xml:space="preserve">GATTO, THOMAS M                                             </t>
  </si>
  <si>
    <t>Colleen</t>
  </si>
  <si>
    <t>PIERSON, COLLEEN R</t>
  </si>
  <si>
    <t>PIERSON</t>
  </si>
  <si>
    <t xml:space="preserve"> COLLEEN R</t>
  </si>
  <si>
    <t>Al Graf</t>
  </si>
  <si>
    <t>GRAF</t>
  </si>
  <si>
    <t xml:space="preserve"> ALFRED C.                                                                 </t>
  </si>
  <si>
    <t xml:space="preserve">GRAF, ALFRED C.                                                                 </t>
  </si>
  <si>
    <t xml:space="preserve">PIERSON, COLLEEN R                                          </t>
  </si>
  <si>
    <t>SMITH, DOUGLAS M</t>
  </si>
  <si>
    <t>SMITH</t>
  </si>
  <si>
    <t xml:space="preserve"> DOUGLAS M</t>
  </si>
  <si>
    <t xml:space="preserve">SMITH, DOUGLAS M                                            </t>
  </si>
  <si>
    <t xml:space="preserve">991 MAIN ST, STE 202, HOLBROOK                         </t>
  </si>
  <si>
    <t>Nanette</t>
  </si>
  <si>
    <t>SARDO TRAVIS, NANETTE M</t>
  </si>
  <si>
    <t>SARDO TRAVIS</t>
  </si>
  <si>
    <t xml:space="preserve"> NANETTE M</t>
  </si>
  <si>
    <t xml:space="preserve">SARDO TRAVIS, NANETTE M                                     </t>
  </si>
  <si>
    <t>RUDDY, COURTENAY</t>
  </si>
  <si>
    <t>RUDDY</t>
  </si>
  <si>
    <t xml:space="preserve"> COURTENAY</t>
  </si>
  <si>
    <t>Al Stirpe</t>
  </si>
  <si>
    <t>STIRPE</t>
  </si>
  <si>
    <t xml:space="preserve"> ALBERT A. JR.                                                           </t>
  </si>
  <si>
    <t xml:space="preserve">STIRPE, ALBERT A. JR.                                                           </t>
  </si>
  <si>
    <t xml:space="preserve">RUDDY, COURTENAY                                            </t>
  </si>
  <si>
    <t xml:space="preserve">7293 BUCKLEY RD, 2ND FLOOR, N. SYRACUSE                </t>
  </si>
  <si>
    <t>HEWITT, DAVID J</t>
  </si>
  <si>
    <t>HEWITT</t>
  </si>
  <si>
    <t xml:space="preserve"> DAVID J</t>
  </si>
  <si>
    <t xml:space="preserve">HEWITT, DAVID J                                             </t>
  </si>
  <si>
    <t xml:space="preserve">D O DIRECTOR                               </t>
  </si>
  <si>
    <t>Drew</t>
  </si>
  <si>
    <t>DAVIS, DREW L</t>
  </si>
  <si>
    <t>DAVIS</t>
  </si>
  <si>
    <t xml:space="preserve"> DREW L</t>
  </si>
  <si>
    <t xml:space="preserve">DAVIS, DREW L                                               </t>
  </si>
  <si>
    <t xml:space="preserve">LEGIS COORD                                </t>
  </si>
  <si>
    <t>ARGERSINGER, SARAH R</t>
  </si>
  <si>
    <t>ARGERSINGER</t>
  </si>
  <si>
    <t xml:space="preserve"> SARAH R</t>
  </si>
  <si>
    <t xml:space="preserve">ARGERSINGER, SARAH R                                        </t>
  </si>
  <si>
    <t>LAINE, ANDY</t>
  </si>
  <si>
    <t>LAINE</t>
  </si>
  <si>
    <t xml:space="preserve"> ANDY</t>
  </si>
  <si>
    <t>Alicia Hyndman</t>
  </si>
  <si>
    <t>HYNDMAN</t>
  </si>
  <si>
    <t xml:space="preserve"> ALICIA L.                                                              </t>
  </si>
  <si>
    <t xml:space="preserve">HYNDMAN, ALICIA L.                                                              </t>
  </si>
  <si>
    <t xml:space="preserve">LAINE, ANDY                                                 </t>
  </si>
  <si>
    <t xml:space="preserve">232-06A MERRICK BLVD, SPRINGFIELD GARDENS              </t>
  </si>
  <si>
    <t>RAHMAN, BANAPSHA</t>
  </si>
  <si>
    <t>RAHMAN</t>
  </si>
  <si>
    <t xml:space="preserve"> BANAPSHA</t>
  </si>
  <si>
    <t xml:space="preserve">RAHMAN, BANAPSHA                                            </t>
  </si>
  <si>
    <t xml:space="preserve">SCHEDULER                                  </t>
  </si>
  <si>
    <t>Cherise</t>
  </si>
  <si>
    <t>PARSON, CHERISE N</t>
  </si>
  <si>
    <t>PARSON</t>
  </si>
  <si>
    <t xml:space="preserve"> CHERISE N</t>
  </si>
  <si>
    <t xml:space="preserve">PARSON, CHERISE N                                           </t>
  </si>
  <si>
    <t>Guerschom</t>
  </si>
  <si>
    <t>DIEURINE, GUERSCHOM JW</t>
  </si>
  <si>
    <t>DIEURINE</t>
  </si>
  <si>
    <t xml:space="preserve"> GUERSCHOM JW</t>
  </si>
  <si>
    <t xml:space="preserve">DIEURINE, GUERSCHOM JW                                      </t>
  </si>
  <si>
    <t>CAUGHMAN, MANUEL</t>
  </si>
  <si>
    <t>CAUGHMAN</t>
  </si>
  <si>
    <t xml:space="preserve"> MANUEL</t>
  </si>
  <si>
    <t xml:space="preserve">CAUGHMAN, MANUEL                                            </t>
  </si>
  <si>
    <t xml:space="preserve">COMMUNITY LIAISON                          </t>
  </si>
  <si>
    <t>Anais</t>
  </si>
  <si>
    <t>VASQUEZ, ANAIS M</t>
  </si>
  <si>
    <t>VASQUEZ</t>
  </si>
  <si>
    <t xml:space="preserve"> ANAIS M</t>
  </si>
  <si>
    <t>Amy Paulin</t>
  </si>
  <si>
    <t>PAULIN</t>
  </si>
  <si>
    <t xml:space="preserve"> AMY R.                                                                  </t>
  </si>
  <si>
    <t xml:space="preserve">PAULIN, AMY R.                                                                  </t>
  </si>
  <si>
    <t xml:space="preserve">VASQUEZ, ANAIS M                                            </t>
  </si>
  <si>
    <t>JAFFE, BARBARA L</t>
  </si>
  <si>
    <t>JAFFE</t>
  </si>
  <si>
    <t xml:space="preserve"> BARBARA L</t>
  </si>
  <si>
    <t xml:space="preserve">JAFFE, BARBARA L                                            </t>
  </si>
  <si>
    <t xml:space="preserve">LEGIS ASST                                 </t>
  </si>
  <si>
    <t xml:space="preserve">700 WHITE PLAINS ROAD, STE. 252, SCARSDALE, NY 10583   </t>
  </si>
  <si>
    <t>DRAPER, CATHERINE A</t>
  </si>
  <si>
    <t>DRAPER</t>
  </si>
  <si>
    <t xml:space="preserve"> CATHERINE A</t>
  </si>
  <si>
    <t xml:space="preserve">DRAPER, CATHERINE A                                         </t>
  </si>
  <si>
    <t>CZERWINSKI, KEVIN T</t>
  </si>
  <si>
    <t>CZERWINSKI</t>
  </si>
  <si>
    <t xml:space="preserve"> KEVIN T</t>
  </si>
  <si>
    <t xml:space="preserve">CZERWINSKI, KEVIN T                                         </t>
  </si>
  <si>
    <t xml:space="preserve">MEDIA COORD                                </t>
  </si>
  <si>
    <t>HOMAN, MARIA M</t>
  </si>
  <si>
    <t>HOMAN</t>
  </si>
  <si>
    <t xml:space="preserve"> MARIA M</t>
  </si>
  <si>
    <t xml:space="preserve">HOMAN, MARIA M                                              </t>
  </si>
  <si>
    <t>JOHNSTON, NANCY A</t>
  </si>
  <si>
    <t>JOHNSTON</t>
  </si>
  <si>
    <t xml:space="preserve"> NANCY A</t>
  </si>
  <si>
    <t xml:space="preserve">JOHNSTON, NANCY A                                           </t>
  </si>
  <si>
    <t>AMANN, STEPHANIE M</t>
  </si>
  <si>
    <t>AMANN</t>
  </si>
  <si>
    <t xml:space="preserve"> STEPHANIE M</t>
  </si>
  <si>
    <t xml:space="preserve">AMANN, STEPHANIE M                                          </t>
  </si>
  <si>
    <t xml:space="preserve">LEGIS COUNSEL                              </t>
  </si>
  <si>
    <t>Susie</t>
  </si>
  <si>
    <t>RUSH, SUSIE H</t>
  </si>
  <si>
    <t>RUSH</t>
  </si>
  <si>
    <t xml:space="preserve"> SUSIE H</t>
  </si>
  <si>
    <t xml:space="preserve">RUSH, SUSIE H                                               </t>
  </si>
  <si>
    <t xml:space="preserve">LEGIS ANALYST                              </t>
  </si>
  <si>
    <t>Darleen</t>
  </si>
  <si>
    <t>CAMMARATA, DARLEEN A</t>
  </si>
  <si>
    <t>CAMMARATA</t>
  </si>
  <si>
    <t xml:space="preserve"> DARLEEN A</t>
  </si>
  <si>
    <t>Andrew Garbarino</t>
  </si>
  <si>
    <t>GARBARINO</t>
  </si>
  <si>
    <t xml:space="preserve"> ANDREW R.                                                            </t>
  </si>
  <si>
    <t xml:space="preserve">GARBARINO, ANDREW R.                                                            </t>
  </si>
  <si>
    <t xml:space="preserve">CAMMARATA, DARLEEN A                                        </t>
  </si>
  <si>
    <t xml:space="preserve">D O ADMINISTRATOR                          </t>
  </si>
  <si>
    <t xml:space="preserve">859 MONTAUK HIGHWAY, BAYPORT                           </t>
  </si>
  <si>
    <t>Jarett</t>
  </si>
  <si>
    <t>GANDOLFO, JARETT C</t>
  </si>
  <si>
    <t>GANDOLFO</t>
  </si>
  <si>
    <t xml:space="preserve"> JARETT C</t>
  </si>
  <si>
    <t xml:space="preserve">GANDOLFO, JARETT C                                          </t>
  </si>
  <si>
    <t>SORIANO, KATHLEEN N</t>
  </si>
  <si>
    <t>SORIANO</t>
  </si>
  <si>
    <t xml:space="preserve"> KATHLEEN N</t>
  </si>
  <si>
    <t xml:space="preserve">SORIANO, KATHLEEN N                                         </t>
  </si>
  <si>
    <t xml:space="preserve">LEGIS ASSOC                                </t>
  </si>
  <si>
    <t>Alexa</t>
  </si>
  <si>
    <t>ARECCHI, ALEXA K</t>
  </si>
  <si>
    <t>ARECCHI</t>
  </si>
  <si>
    <t xml:space="preserve"> ALEXA K</t>
  </si>
  <si>
    <t>Andrew Hevesi</t>
  </si>
  <si>
    <t>HEVESI</t>
  </si>
  <si>
    <t xml:space="preserve"> ANDREW D.                                                               </t>
  </si>
  <si>
    <t xml:space="preserve">HEVESI, ANDREW D.                                                               </t>
  </si>
  <si>
    <t xml:space="preserve">ARECCHI, ALEXA K                                            </t>
  </si>
  <si>
    <t xml:space="preserve">70-50 AUSTIN ST., SUITE 118, FOREST HILLS              </t>
  </si>
  <si>
    <t>Brent</t>
  </si>
  <si>
    <t>WEITZBERG, BRENT G ESQ</t>
  </si>
  <si>
    <t>WEITZBERG</t>
  </si>
  <si>
    <t xml:space="preserve"> BRENT G ESQ</t>
  </si>
  <si>
    <t xml:space="preserve">WEITZBERG, BRENT G ESQ                                      </t>
  </si>
  <si>
    <t>WISNIEWSKI, KEVIN G</t>
  </si>
  <si>
    <t>WISNIEWSKI</t>
  </si>
  <si>
    <t xml:space="preserve"> KEVIN G</t>
  </si>
  <si>
    <t xml:space="preserve">WISNIEWSKI, KEVIN G                                         </t>
  </si>
  <si>
    <t xml:space="preserve">DEP CHIEF OF STAFF                         </t>
  </si>
  <si>
    <t>Rebecca</t>
  </si>
  <si>
    <t>RASMUSSEN, REBECCA M</t>
  </si>
  <si>
    <t>RASMUSSEN</t>
  </si>
  <si>
    <t xml:space="preserve"> REBECCA M</t>
  </si>
  <si>
    <t xml:space="preserve">RASMUSSEN, REBECCA M                                        </t>
  </si>
  <si>
    <t xml:space="preserve">EXEC DIRECTOR                              </t>
  </si>
  <si>
    <t>HANNA, BARBARA A</t>
  </si>
  <si>
    <t>HANNA</t>
  </si>
  <si>
    <t xml:space="preserve"> BARBARA A</t>
  </si>
  <si>
    <t>Andrew Raia</t>
  </si>
  <si>
    <t>RAIA</t>
  </si>
  <si>
    <t xml:space="preserve"> ANDREW P.                                                                 </t>
  </si>
  <si>
    <t xml:space="preserve">RAIA, ANDREW P.                                                                 </t>
  </si>
  <si>
    <t xml:space="preserve">HANNA, BARBARA A                                            </t>
  </si>
  <si>
    <t xml:space="preserve">75 WOODBINE AVE., 2ND FLOOR, NORTHPORT                 </t>
  </si>
  <si>
    <t>VAN AMBURGH, JUDITH P</t>
  </si>
  <si>
    <t>VAN AMBURGH</t>
  </si>
  <si>
    <t xml:space="preserve"> JUDITH P</t>
  </si>
  <si>
    <t xml:space="preserve">VAN AMBURGH, JUDITH P                                       </t>
  </si>
  <si>
    <t>Patrick</t>
  </si>
  <si>
    <t>SEARING, PATRICK G</t>
  </si>
  <si>
    <t>SEARING</t>
  </si>
  <si>
    <t xml:space="preserve"> PATRICK G</t>
  </si>
  <si>
    <t xml:space="preserve">SEARING, PATRICK G                                          </t>
  </si>
  <si>
    <t>Dorothy</t>
  </si>
  <si>
    <t>GRUBER, DOROTHY L</t>
  </si>
  <si>
    <t>GRUBER</t>
  </si>
  <si>
    <t xml:space="preserve"> DOROTHY L</t>
  </si>
  <si>
    <t>Andy Goodell</t>
  </si>
  <si>
    <t>GOODELL</t>
  </si>
  <si>
    <t xml:space="preserve"> ANDREW                                                                 </t>
  </si>
  <si>
    <t xml:space="preserve">GOODELL, ANDREW                                                                 </t>
  </si>
  <si>
    <t xml:space="preserve">GRUBER, DOROTHY L                                           </t>
  </si>
  <si>
    <t xml:space="preserve">2 EAST SECOND ST, SUITE 320, JAMESTOWN                 </t>
  </si>
  <si>
    <t>Elisabeth</t>
  </si>
  <si>
    <t>RANKIN, ELISABETH T</t>
  </si>
  <si>
    <t>RANKIN</t>
  </si>
  <si>
    <t xml:space="preserve"> ELISABETH T</t>
  </si>
  <si>
    <t xml:space="preserve">RANKIN, ELISABETH T                                         </t>
  </si>
  <si>
    <t>Michele</t>
  </si>
  <si>
    <t>KREGE, MICHELE H</t>
  </si>
  <si>
    <t>KREGE</t>
  </si>
  <si>
    <t xml:space="preserve"> MICHELE H</t>
  </si>
  <si>
    <t xml:space="preserve">KREGE, MICHELE H                                            </t>
  </si>
  <si>
    <t>Eamon</t>
  </si>
  <si>
    <t>WEBER, EAMON E</t>
  </si>
  <si>
    <t>WEBER</t>
  </si>
  <si>
    <t xml:space="preserve"> EAMON E</t>
  </si>
  <si>
    <t>Angelo Morinello</t>
  </si>
  <si>
    <t>MORINELLO</t>
  </si>
  <si>
    <t xml:space="preserve"> ANGELO J.                                                            </t>
  </si>
  <si>
    <t xml:space="preserve">MORINELLO, ANGELO J.                                                            </t>
  </si>
  <si>
    <t xml:space="preserve">WEBER, EAMON E                                              </t>
  </si>
  <si>
    <t xml:space="preserve">800 MAIN ST, SUITE 2C, NIAGARA FALLS                   </t>
  </si>
  <si>
    <t>NOVAK, MARIA R</t>
  </si>
  <si>
    <t>NOVAK</t>
  </si>
  <si>
    <t xml:space="preserve"> MARIA R</t>
  </si>
  <si>
    <t xml:space="preserve">NOVAK, MARIA R                                              </t>
  </si>
  <si>
    <t>Nicholas</t>
  </si>
  <si>
    <t>AUDI, NICHOLAS T</t>
  </si>
  <si>
    <t>AUDI</t>
  </si>
  <si>
    <t xml:space="preserve"> NICHOLAS T</t>
  </si>
  <si>
    <t xml:space="preserve">AUDI, NICHOLAS T                                            </t>
  </si>
  <si>
    <t>Ana</t>
  </si>
  <si>
    <t>ROSARIO MARCIAL, ANA C</t>
  </si>
  <si>
    <t>ROSARIO MARCIAL</t>
  </si>
  <si>
    <t xml:space="preserve"> ANA C</t>
  </si>
  <si>
    <t>Angelo Santabarbara</t>
  </si>
  <si>
    <t>SANTABARBARA</t>
  </si>
  <si>
    <t xml:space="preserve"> ANGELO L.                                                         </t>
  </si>
  <si>
    <t xml:space="preserve">SANTABARBARA, ANGELO L.                                                         </t>
  </si>
  <si>
    <t xml:space="preserve">ROSARIO MARCIAL, ANA C                                      </t>
  </si>
  <si>
    <t xml:space="preserve">433 STATE ST, FIRST FLOOR, SCHENECTADY                 </t>
  </si>
  <si>
    <t>COFFIN, BRIAN M</t>
  </si>
  <si>
    <t>COFFIN</t>
  </si>
  <si>
    <t xml:space="preserve"> BRIAN M</t>
  </si>
  <si>
    <t xml:space="preserve">COFFIN, BRIAN M                                             </t>
  </si>
  <si>
    <t>Nicole</t>
  </si>
  <si>
    <t>PARISI, NICOLE V</t>
  </si>
  <si>
    <t>PARISI</t>
  </si>
  <si>
    <t xml:space="preserve"> NICOLE V</t>
  </si>
  <si>
    <t xml:space="preserve">PARISI, NICOLE V                                            </t>
  </si>
  <si>
    <t>Caitlin</t>
  </si>
  <si>
    <t>CALOGERO, CAITLIN A</t>
  </si>
  <si>
    <t>CALOGERO</t>
  </si>
  <si>
    <t xml:space="preserve"> CAITLIN A</t>
  </si>
  <si>
    <t>Anthony Brindisi</t>
  </si>
  <si>
    <t>BRINDISI</t>
  </si>
  <si>
    <t xml:space="preserve"> ANTHONY J.                                                            </t>
  </si>
  <si>
    <t xml:space="preserve">BRINDISI, ANTHONY J.                                                            </t>
  </si>
  <si>
    <t xml:space="preserve">CALOGERO, CAITLIN A                                         </t>
  </si>
  <si>
    <t xml:space="preserve">207 GENESEE ST. ROOM 401, UTICA                        </t>
  </si>
  <si>
    <t>STEMEN, JOHN A</t>
  </si>
  <si>
    <t>STEMEN</t>
  </si>
  <si>
    <t xml:space="preserve"> JOHN A</t>
  </si>
  <si>
    <t xml:space="preserve">STEMEN, JOHN A                                              </t>
  </si>
  <si>
    <t xml:space="preserve">DIR COMMUNICATIONS                         </t>
  </si>
  <si>
    <t>BORMANN, SARAH F</t>
  </si>
  <si>
    <t>BORMANN</t>
  </si>
  <si>
    <t xml:space="preserve"> SARAH F</t>
  </si>
  <si>
    <t xml:space="preserve">BORMANN, SARAH F                                            </t>
  </si>
  <si>
    <t>Deborah</t>
  </si>
  <si>
    <t>GIRGENTI, DEBORAH A</t>
  </si>
  <si>
    <t>GIRGENTI</t>
  </si>
  <si>
    <t xml:space="preserve"> DEBORAH A</t>
  </si>
  <si>
    <t>Anthony D'Urso</t>
  </si>
  <si>
    <t>D'URSO</t>
  </si>
  <si>
    <t xml:space="preserve"> ANTHONY                                                                 </t>
  </si>
  <si>
    <t xml:space="preserve">D'URSO, ANTHONY                                                                 </t>
  </si>
  <si>
    <t xml:space="preserve">GIRGENTI, DEBORAH A                                         </t>
  </si>
  <si>
    <t xml:space="preserve">OFFICE DIRECTOR                            </t>
  </si>
  <si>
    <t>PORTNOY, SANDRA A</t>
  </si>
  <si>
    <t>PORTNOY</t>
  </si>
  <si>
    <t xml:space="preserve"> SANDRA A</t>
  </si>
  <si>
    <t xml:space="preserve">PORTNOY, SANDRA A                                           </t>
  </si>
  <si>
    <t>NONCARROW, ANGELA M</t>
  </si>
  <si>
    <t>NONCARROW</t>
  </si>
  <si>
    <t xml:space="preserve"> ANGELA M</t>
  </si>
  <si>
    <t>Anthony H. Palumbo</t>
  </si>
  <si>
    <t>PALUMBO</t>
  </si>
  <si>
    <t xml:space="preserve"> ANTHONY H.                                                             </t>
  </si>
  <si>
    <t xml:space="preserve">PALUMBO, ANTHONY H.                                                             </t>
  </si>
  <si>
    <t xml:space="preserve">NONCARROW, ANGELA M                                         </t>
  </si>
  <si>
    <t xml:space="preserve">30 W. MAIN ST., STE. 103, RIVERHEAD                    </t>
  </si>
  <si>
    <t>PRUDENTI, ANTHONY</t>
  </si>
  <si>
    <t>PRUDENTI</t>
  </si>
  <si>
    <t xml:space="preserve"> ANTHONY</t>
  </si>
  <si>
    <t xml:space="preserve">PRUDENTI, ANTHONY                                           </t>
  </si>
  <si>
    <t>Jennine</t>
  </si>
  <si>
    <t>KUBIK, JENNINE P</t>
  </si>
  <si>
    <t>KUBIK</t>
  </si>
  <si>
    <t xml:space="preserve"> JENNINE P</t>
  </si>
  <si>
    <t xml:space="preserve">KUBIK, JENNINE P                                            </t>
  </si>
  <si>
    <t>NEPPELL, THOMAS M III</t>
  </si>
  <si>
    <t>NEPPELL</t>
  </si>
  <si>
    <t xml:space="preserve"> THOMAS M III</t>
  </si>
  <si>
    <t xml:space="preserve">NEPPELL, THOMAS M III                                       </t>
  </si>
  <si>
    <t>Alexia</t>
  </si>
  <si>
    <t>MAKRIGIANNIS, ALEXIA M</t>
  </si>
  <si>
    <t>MAKRIGIANNIS</t>
  </si>
  <si>
    <t xml:space="preserve"> ALEXIA M</t>
  </si>
  <si>
    <t>Aravella Simotas</t>
  </si>
  <si>
    <t>SIMOTAS</t>
  </si>
  <si>
    <t xml:space="preserve"> ARAVELLA                                                               </t>
  </si>
  <si>
    <t xml:space="preserve">SIMOTAS, ARAVELLA                                                               </t>
  </si>
  <si>
    <t xml:space="preserve">MAKRIGIANNIS, ALEXIA M                                      </t>
  </si>
  <si>
    <t xml:space="preserve">31-19 NEWTOWN AVENUE, ASTORIA                          </t>
  </si>
  <si>
    <t>Cleva</t>
  </si>
  <si>
    <t>DAVIS, CLEVA M</t>
  </si>
  <si>
    <t xml:space="preserve"> CLEVA M</t>
  </si>
  <si>
    <t xml:space="preserve">DAVIS, CLEVA M                                              </t>
  </si>
  <si>
    <t>Linda</t>
  </si>
  <si>
    <t>SACHS, LINDA G</t>
  </si>
  <si>
    <t>SACHS</t>
  </si>
  <si>
    <t xml:space="preserve"> LINDA G</t>
  </si>
  <si>
    <t xml:space="preserve">SACHS, LINDA G                                              </t>
  </si>
  <si>
    <t>Samantha</t>
  </si>
  <si>
    <t>DARCHE, SAMANTHA R</t>
  </si>
  <si>
    <t>DARCHE</t>
  </si>
  <si>
    <t xml:space="preserve"> SAMANTHA R</t>
  </si>
  <si>
    <t xml:space="preserve">DARCHE, SAMANTHA R                                          </t>
  </si>
  <si>
    <t>KASAPIS, THEODOROS</t>
  </si>
  <si>
    <t>KASAPIS</t>
  </si>
  <si>
    <t xml:space="preserve"> THEODOROS</t>
  </si>
  <si>
    <t xml:space="preserve">KASAPIS, THEODOROS                                          </t>
  </si>
  <si>
    <t xml:space="preserve">D O LIAISON                                </t>
  </si>
  <si>
    <t>Waael</t>
  </si>
  <si>
    <t>ABDALLH, WAAEL H</t>
  </si>
  <si>
    <t>ABDALLH</t>
  </si>
  <si>
    <t xml:space="preserve"> WAAEL H</t>
  </si>
  <si>
    <t xml:space="preserve">ABDALLH, WAAEL H                                            </t>
  </si>
  <si>
    <t>A.</t>
  </si>
  <si>
    <t>TREECE, A. JAQUETTA</t>
  </si>
  <si>
    <t>TREECE</t>
  </si>
  <si>
    <t xml:space="preserve"> A. JAQUETTA</t>
  </si>
  <si>
    <t>Assembly Ways And Means Committee</t>
  </si>
  <si>
    <t xml:space="preserve">ASSEMBLY WAYS AND MEANS COMMITTEE                                               </t>
  </si>
  <si>
    <t xml:space="preserve">TREECE, A. JAQUETTA                                         </t>
  </si>
  <si>
    <t>RUSKIN, ABBOTT L</t>
  </si>
  <si>
    <t>RUSKIN</t>
  </si>
  <si>
    <t xml:space="preserve"> ABBOTT L</t>
  </si>
  <si>
    <t xml:space="preserve">RUSKIN, ABBOTT L                                            </t>
  </si>
  <si>
    <t xml:space="preserve">2541-55 ADAM CLAYTON POWELL JR BLVD, NYC               </t>
  </si>
  <si>
    <t>TAYLOR, ALFRED</t>
  </si>
  <si>
    <t>TAYLOR</t>
  </si>
  <si>
    <t xml:space="preserve"> ALFRED</t>
  </si>
  <si>
    <t xml:space="preserve">TAYLOR, ALFRED                                              </t>
  </si>
  <si>
    <t xml:space="preserve">STAFF DIR                                  </t>
  </si>
  <si>
    <t xml:space="preserve">250 BROADWAY, NEW YORK                                 </t>
  </si>
  <si>
    <t>Andrew</t>
  </si>
  <si>
    <t>BOCK, ANDREW J</t>
  </si>
  <si>
    <t>BOCK</t>
  </si>
  <si>
    <t xml:space="preserve"> ANDREW J</t>
  </si>
  <si>
    <t xml:space="preserve">BOCK, ANDREW J                                              </t>
  </si>
  <si>
    <t xml:space="preserve">SR LEG FISCAL ANAL                         </t>
  </si>
  <si>
    <t>KOWALSKI, ANNE M</t>
  </si>
  <si>
    <t>KOWALSKI</t>
  </si>
  <si>
    <t xml:space="preserve"> ANNE M</t>
  </si>
  <si>
    <t xml:space="preserve">KOWALSKI, ANNE M                                            </t>
  </si>
  <si>
    <t xml:space="preserve">RECEP/SECY                                 </t>
  </si>
  <si>
    <t>SHEARER, ANTHONY J</t>
  </si>
  <si>
    <t>SHEARER</t>
  </si>
  <si>
    <t xml:space="preserve"> ANTHONY J</t>
  </si>
  <si>
    <t xml:space="preserve">SHEARER, ANTHONY J                                          </t>
  </si>
  <si>
    <t xml:space="preserve">LEGIS FISCAL ANAL                          </t>
  </si>
  <si>
    <t>RODOLAKIS, ANTHONY</t>
  </si>
  <si>
    <t>RODOLAKIS</t>
  </si>
  <si>
    <t xml:space="preserve">RODOLAKIS, ANTHONY                                          </t>
  </si>
  <si>
    <t xml:space="preserve">DIR TAX/ECON STUDIES                       </t>
  </si>
  <si>
    <t>RYLE, ASHLEY M</t>
  </si>
  <si>
    <t>RYLE</t>
  </si>
  <si>
    <t xml:space="preserve"> ASHLEY M</t>
  </si>
  <si>
    <t xml:space="preserve">RYLE, ASHLEY M                                              </t>
  </si>
  <si>
    <t xml:space="preserve">DEP DIR FISCAL STUDIE                      </t>
  </si>
  <si>
    <t>Audrey</t>
  </si>
  <si>
    <t>MCHUGH, AUDREY E</t>
  </si>
  <si>
    <t>MCHUGH</t>
  </si>
  <si>
    <t xml:space="preserve"> AUDREY E</t>
  </si>
  <si>
    <t xml:space="preserve">MCHUGH, AUDREY E                                            </t>
  </si>
  <si>
    <t xml:space="preserve">ADMIN OFFICER                              </t>
  </si>
  <si>
    <t>NEAL, BARBARA J</t>
  </si>
  <si>
    <t>NEAL</t>
  </si>
  <si>
    <t xml:space="preserve"> BARBARA J</t>
  </si>
  <si>
    <t xml:space="preserve">NEAL, BARBARA J                                             </t>
  </si>
  <si>
    <t xml:space="preserve">SR WORD PROCESS                            </t>
  </si>
  <si>
    <t>ENGWER, BENJAMIN L</t>
  </si>
  <si>
    <t>ENGWER</t>
  </si>
  <si>
    <t xml:space="preserve"> BENJAMIN L</t>
  </si>
  <si>
    <t xml:space="preserve">ENGWER, BENJAMIN L                                          </t>
  </si>
  <si>
    <t xml:space="preserve">LEG FISC ANALYST-MIN                       </t>
  </si>
  <si>
    <t>Bernadette</t>
  </si>
  <si>
    <t>FLYNN, BERNADETTE A</t>
  </si>
  <si>
    <t>FLYNN</t>
  </si>
  <si>
    <t xml:space="preserve"> BERNADETTE A</t>
  </si>
  <si>
    <t xml:space="preserve">FLYNN, BERNADETTE A                                         </t>
  </si>
  <si>
    <t xml:space="preserve">PRINC LEGIS BUD ANA-M                      </t>
  </si>
  <si>
    <t>Betty</t>
  </si>
  <si>
    <t>HARPER, BETTY L</t>
  </si>
  <si>
    <t>HARPER</t>
  </si>
  <si>
    <t xml:space="preserve"> BETTY L</t>
  </si>
  <si>
    <t xml:space="preserve">HARPER, BETTY L                                             </t>
  </si>
  <si>
    <t xml:space="preserve">RECEPTIONIST                               </t>
  </si>
  <si>
    <t>WASHINGTON, BLAKE G</t>
  </si>
  <si>
    <t>WASHINGTON</t>
  </si>
  <si>
    <t xml:space="preserve"> BLAKE G</t>
  </si>
  <si>
    <t xml:space="preserve">WASHINGTON, BLAKE G                                         </t>
  </si>
  <si>
    <t xml:space="preserve">SECY TO COMMITTEE                          </t>
  </si>
  <si>
    <t>Brad</t>
  </si>
  <si>
    <t>FAHSEL, BRAD J</t>
  </si>
  <si>
    <t>FAHSEL</t>
  </si>
  <si>
    <t xml:space="preserve"> BRAD J</t>
  </si>
  <si>
    <t xml:space="preserve">FAHSEL, BRAD J                                              </t>
  </si>
  <si>
    <t xml:space="preserve">SR RESEARCH ASSOC                          </t>
  </si>
  <si>
    <t>BARTLETT, BRIAN E</t>
  </si>
  <si>
    <t>BARTLETT</t>
  </si>
  <si>
    <t xml:space="preserve"> BRIAN E</t>
  </si>
  <si>
    <t xml:space="preserve">BARTLETT, BRIAN E                                           </t>
  </si>
  <si>
    <t xml:space="preserve">ECON DEV SPECIAL-MIN                       </t>
  </si>
  <si>
    <t>BURKE, BURGUNDY-RA</t>
  </si>
  <si>
    <t>BURKE</t>
  </si>
  <si>
    <t xml:space="preserve"> BURGUNDY-RA</t>
  </si>
  <si>
    <t xml:space="preserve">BURKE, BURGUNDY-RA                                          </t>
  </si>
  <si>
    <t xml:space="preserve">LEGIS BUDGET ANALYST                       </t>
  </si>
  <si>
    <t>ROWAN, CAROLINE</t>
  </si>
  <si>
    <t>ROWAN</t>
  </si>
  <si>
    <t xml:space="preserve"> CAROLINE</t>
  </si>
  <si>
    <t xml:space="preserve">ROWAN, CAROLINE                                             </t>
  </si>
  <si>
    <t>AVERY, CARTER</t>
  </si>
  <si>
    <t>AVERY</t>
  </si>
  <si>
    <t xml:space="preserve"> CARTER</t>
  </si>
  <si>
    <t xml:space="preserve">AVERY, CARTER                                               </t>
  </si>
  <si>
    <t>Cassandra</t>
  </si>
  <si>
    <t>BAGRAMIAN, CASSANDRA M</t>
  </si>
  <si>
    <t>BAGRAMIAN</t>
  </si>
  <si>
    <t xml:space="preserve"> CASSANDRA M</t>
  </si>
  <si>
    <t xml:space="preserve">BAGRAMIAN, CASSANDRA M                                      </t>
  </si>
  <si>
    <t>Chad</t>
  </si>
  <si>
    <t>WOODLEY, CHAD G</t>
  </si>
  <si>
    <t>WOODLEY</t>
  </si>
  <si>
    <t xml:space="preserve"> CHAD G</t>
  </si>
  <si>
    <t xml:space="preserve">WOODLEY, CHAD G                                             </t>
  </si>
  <si>
    <t>KOWALSKI, CHRISTINE H</t>
  </si>
  <si>
    <t xml:space="preserve"> CHRISTINE H</t>
  </si>
  <si>
    <t xml:space="preserve">KOWALSKI, CHRISTINE H                                       </t>
  </si>
  <si>
    <t xml:space="preserve">SR LEG BUDGET ANAL                         </t>
  </si>
  <si>
    <t>PACILEO, CHRISTOPHER A</t>
  </si>
  <si>
    <t>PACILEO</t>
  </si>
  <si>
    <t xml:space="preserve"> CHRISTOPHER A</t>
  </si>
  <si>
    <t xml:space="preserve">PACILEO, CHRISTOPHER A                                      </t>
  </si>
  <si>
    <t xml:space="preserve">LEG BUDGET ANAL MIN                        </t>
  </si>
  <si>
    <t>FRIEND, CHRISTOPHER T</t>
  </si>
  <si>
    <t>FRIEND</t>
  </si>
  <si>
    <t xml:space="preserve"> CHRISTOPHER T</t>
  </si>
  <si>
    <t xml:space="preserve">FRIEND, CHRISTOPHER T                                       </t>
  </si>
  <si>
    <t>FREEMAN, CLINTON L JR</t>
  </si>
  <si>
    <t>FREEMAN</t>
  </si>
  <si>
    <t xml:space="preserve"> CLINTON L JR</t>
  </si>
  <si>
    <t xml:space="preserve">FREEMAN, CLINTON L JR                                       </t>
  </si>
  <si>
    <t>MILIAN, COLLEEN M</t>
  </si>
  <si>
    <t>MILIAN</t>
  </si>
  <si>
    <t xml:space="preserve"> COLLEEN M</t>
  </si>
  <si>
    <t xml:space="preserve">MILIAN, COLLEEN M                                           </t>
  </si>
  <si>
    <t xml:space="preserve">EXEC SECY                                  </t>
  </si>
  <si>
    <t>YOUNG, DAVID A</t>
  </si>
  <si>
    <t>YOUNG</t>
  </si>
  <si>
    <t xml:space="preserve"> DAVID A</t>
  </si>
  <si>
    <t xml:space="preserve">YOUNG, DAVID A                                              </t>
  </si>
  <si>
    <t xml:space="preserve">DEP DIR MINORITY                           </t>
  </si>
  <si>
    <t>Debbie</t>
  </si>
  <si>
    <t>BROWN, DEBBIE A</t>
  </si>
  <si>
    <t>BROWN</t>
  </si>
  <si>
    <t xml:space="preserve"> DEBBIE A</t>
  </si>
  <si>
    <t xml:space="preserve">BROWN, DEBBIE A                                             </t>
  </si>
  <si>
    <t>Debra</t>
  </si>
  <si>
    <t>DEVINE, DEBRA R</t>
  </si>
  <si>
    <t>DEVINE</t>
  </si>
  <si>
    <t xml:space="preserve"> DEBRA R</t>
  </si>
  <si>
    <t xml:space="preserve">DEVINE, DEBRA R                                             </t>
  </si>
  <si>
    <t xml:space="preserve">LEGIS COORD/COMM CLK                       </t>
  </si>
  <si>
    <t>MUJANOVIC, DERVISA</t>
  </si>
  <si>
    <t>MUJANOVIC</t>
  </si>
  <si>
    <t xml:space="preserve"> DERVISA</t>
  </si>
  <si>
    <t xml:space="preserve">MUJANOVIC, DERVISA                                          </t>
  </si>
  <si>
    <t>MINECONZO, DUSTIN</t>
  </si>
  <si>
    <t>MINECONZO</t>
  </si>
  <si>
    <t xml:space="preserve"> DUSTIN</t>
  </si>
  <si>
    <t xml:space="preserve">MINECONZO, DUSTIN                                           </t>
  </si>
  <si>
    <t>Earnestine</t>
  </si>
  <si>
    <t>BELL-TEMPLE, EARNESTINE M</t>
  </si>
  <si>
    <t>BELL-TEMPLE</t>
  </si>
  <si>
    <t xml:space="preserve"> EARNESTINE M</t>
  </si>
  <si>
    <t xml:space="preserve">BELL-TEMPLE, EARNESTINE M                                   </t>
  </si>
  <si>
    <t>GOLDEN, EDWARD V</t>
  </si>
  <si>
    <t>GOLDEN</t>
  </si>
  <si>
    <t xml:space="preserve"> EDWARD V</t>
  </si>
  <si>
    <t xml:space="preserve">GOLDEN, EDWARD V                                            </t>
  </si>
  <si>
    <t xml:space="preserve">DEP DIR BUDG STUD-MIN                      </t>
  </si>
  <si>
    <t>ARITONANG, ELIZABETH O</t>
  </si>
  <si>
    <t>ARITONANG</t>
  </si>
  <si>
    <t xml:space="preserve"> ELIZABETH O</t>
  </si>
  <si>
    <t xml:space="preserve">ARITONANG, ELIZABETH O                                      </t>
  </si>
  <si>
    <t>ANDERSON, ELIZABETH R</t>
  </si>
  <si>
    <t>ANDERSON</t>
  </si>
  <si>
    <t xml:space="preserve"> ELIZABETH R</t>
  </si>
  <si>
    <t xml:space="preserve">ANDERSON, ELIZABETH R                                       </t>
  </si>
  <si>
    <t>Erin</t>
  </si>
  <si>
    <t>SMITH, ERIN L</t>
  </si>
  <si>
    <t xml:space="preserve"> ERIN L</t>
  </si>
  <si>
    <t xml:space="preserve">SMITH, ERIN L                                               </t>
  </si>
  <si>
    <t xml:space="preserve">DEP DIR BUD STUDIES                        </t>
  </si>
  <si>
    <t>HESS, FRANKLIN</t>
  </si>
  <si>
    <t>HESS</t>
  </si>
  <si>
    <t xml:space="preserve"> FRANKLIN</t>
  </si>
  <si>
    <t xml:space="preserve">HESS, FRANKLIN                                              </t>
  </si>
  <si>
    <t>VANDYKE, GLADYS</t>
  </si>
  <si>
    <t>VANDYKE</t>
  </si>
  <si>
    <t xml:space="preserve"> GLADYS</t>
  </si>
  <si>
    <t xml:space="preserve">VANDYKE, GLADYS                                             </t>
  </si>
  <si>
    <t>Heather</t>
  </si>
  <si>
    <t>MOORE, HEATHER R</t>
  </si>
  <si>
    <t>MOORE</t>
  </si>
  <si>
    <t xml:space="preserve"> HEATHER R</t>
  </si>
  <si>
    <t xml:space="preserve">MOORE, HEATHER R                                            </t>
  </si>
  <si>
    <t xml:space="preserve">OFFICE MNGR-MIN                            </t>
  </si>
  <si>
    <t>KANG, INBONG</t>
  </si>
  <si>
    <t>KANG</t>
  </si>
  <si>
    <t xml:space="preserve"> INBONG</t>
  </si>
  <si>
    <t xml:space="preserve">KANG, INBONG                                                </t>
  </si>
  <si>
    <t xml:space="preserve">CHIEF ECONOMIST                            </t>
  </si>
  <si>
    <t>UNDERWOOD, ISABELLA M</t>
  </si>
  <si>
    <t>UNDERWOOD</t>
  </si>
  <si>
    <t xml:space="preserve"> ISABELLA M</t>
  </si>
  <si>
    <t xml:space="preserve">UNDERWOOD, ISABELLA M                                       </t>
  </si>
  <si>
    <t xml:space="preserve">PRINC ECONOMIST, MIN                       </t>
  </si>
  <si>
    <t>Jasmin</t>
  </si>
  <si>
    <t>BUTLER, JASMIN C</t>
  </si>
  <si>
    <t>BUTLER</t>
  </si>
  <si>
    <t xml:space="preserve"> JASMIN C</t>
  </si>
  <si>
    <t xml:space="preserve">BUTLER, JASMIN C                                            </t>
  </si>
  <si>
    <t xml:space="preserve">WORD PROCESSOR/SECY                        </t>
  </si>
  <si>
    <t>DAMRATH, JESSICA J</t>
  </si>
  <si>
    <t>DAMRATH</t>
  </si>
  <si>
    <t xml:space="preserve"> JESSICA J</t>
  </si>
  <si>
    <t xml:space="preserve">DAMRATH, JESSICA J                                          </t>
  </si>
  <si>
    <t>MERTZ, JOHN R</t>
  </si>
  <si>
    <t>MERTZ</t>
  </si>
  <si>
    <t xml:space="preserve"> JOHN R</t>
  </si>
  <si>
    <t xml:space="preserve">MERTZ, JOHN R                                               </t>
  </si>
  <si>
    <t xml:space="preserve">COUNSEL TO MINORITY                        </t>
  </si>
  <si>
    <t>Jonathan</t>
  </si>
  <si>
    <t>GATT, JONATHAN A</t>
  </si>
  <si>
    <t>GATT</t>
  </si>
  <si>
    <t xml:space="preserve"> JONATHAN A</t>
  </si>
  <si>
    <t xml:space="preserve">GATT, JONATHAN A                                            </t>
  </si>
  <si>
    <t xml:space="preserve">RESEARCH ASSISTANT                         </t>
  </si>
  <si>
    <t>PIRRO</t>
  </si>
  <si>
    <t xml:space="preserve">PIRRO, JONATHAN A                                           </t>
  </si>
  <si>
    <t xml:space="preserve">SR LEG BUD ANAL, MIN                       </t>
  </si>
  <si>
    <t>Joshua</t>
  </si>
  <si>
    <t>RISLER, JOSHUA P</t>
  </si>
  <si>
    <t>RISLER</t>
  </si>
  <si>
    <t xml:space="preserve"> JOSHUA P</t>
  </si>
  <si>
    <t xml:space="preserve">RISLER, JOSHUA P                                            </t>
  </si>
  <si>
    <t xml:space="preserve">ASSOC DEP DIR MINORIT                      </t>
  </si>
  <si>
    <t>Jude</t>
  </si>
  <si>
    <t>CHIERA, JUDE M</t>
  </si>
  <si>
    <t>CHIERA</t>
  </si>
  <si>
    <t xml:space="preserve"> JUDE M</t>
  </si>
  <si>
    <t xml:space="preserve">CHIERA, JUDE M                                              </t>
  </si>
  <si>
    <t xml:space="preserve">PROJ COORDINATOR                           </t>
  </si>
  <si>
    <t>RYAN, KAREN M</t>
  </si>
  <si>
    <t xml:space="preserve"> KAREN M</t>
  </si>
  <si>
    <t xml:space="preserve">RYAN, KAREN M                                               </t>
  </si>
  <si>
    <t>Keisha</t>
  </si>
  <si>
    <t>HERCULES, KEISHA C</t>
  </si>
  <si>
    <t>HERCULES</t>
  </si>
  <si>
    <t xml:space="preserve"> KEISHA C</t>
  </si>
  <si>
    <t xml:space="preserve">HERCULES, KEISHA C                                          </t>
  </si>
  <si>
    <t>Lahmar</t>
  </si>
  <si>
    <t>LOUIS, LAHMAR A</t>
  </si>
  <si>
    <t>LOUIS</t>
  </si>
  <si>
    <t xml:space="preserve"> LAHMAR A</t>
  </si>
  <si>
    <t xml:space="preserve">LOUIS, LAHMAR A                                             </t>
  </si>
  <si>
    <t>Latia</t>
  </si>
  <si>
    <t>MITCHELL, LATIA V</t>
  </si>
  <si>
    <t>MITCHELL</t>
  </si>
  <si>
    <t xml:space="preserve"> LATIA V</t>
  </si>
  <si>
    <t xml:space="preserve">MITCHELL, LATIA V                                           </t>
  </si>
  <si>
    <t>O'HARE, LAUREN E</t>
  </si>
  <si>
    <t>O'HARE</t>
  </si>
  <si>
    <t xml:space="preserve"> LAUREN E</t>
  </si>
  <si>
    <t xml:space="preserve">O'HARE, LAUREN E                                            </t>
  </si>
  <si>
    <t xml:space="preserve">1ST DP DR/DR FISC STU                      </t>
  </si>
  <si>
    <t>Lori</t>
  </si>
  <si>
    <t>HANSEN, LORI L</t>
  </si>
  <si>
    <t>HANSEN</t>
  </si>
  <si>
    <t xml:space="preserve"> LORI L</t>
  </si>
  <si>
    <t xml:space="preserve">HANSEN, LORI L                                              </t>
  </si>
  <si>
    <t>PATTANAPANCHAI, MANEECHIT</t>
  </si>
  <si>
    <t>PATTANAPANCHAI</t>
  </si>
  <si>
    <t xml:space="preserve"> MANEECHIT</t>
  </si>
  <si>
    <t xml:space="preserve">PATTANAPANCHAI, MANEECHIT                                   </t>
  </si>
  <si>
    <t xml:space="preserve">PRINC ECONOMIST                            </t>
  </si>
  <si>
    <t>COLEMAN, MARCIA A</t>
  </si>
  <si>
    <t>COLEMAN</t>
  </si>
  <si>
    <t xml:space="preserve"> MARCIA A</t>
  </si>
  <si>
    <t xml:space="preserve">COLEMAN, MARCIA A                                           </t>
  </si>
  <si>
    <t>Marea</t>
  </si>
  <si>
    <t>WRIGHT, MAREA N</t>
  </si>
  <si>
    <t>WRIGHT</t>
  </si>
  <si>
    <t xml:space="preserve"> MAREA N</t>
  </si>
  <si>
    <t xml:space="preserve">WRIGHT, MAREA N                                             </t>
  </si>
  <si>
    <t>LOVATO, MARIE</t>
  </si>
  <si>
    <t>LOVATO</t>
  </si>
  <si>
    <t xml:space="preserve"> MARIE</t>
  </si>
  <si>
    <t xml:space="preserve">LOVATO, MARIE                                               </t>
  </si>
  <si>
    <t>Mariella</t>
  </si>
  <si>
    <t>RUEDA, MARIELLA D</t>
  </si>
  <si>
    <t>RUEDA</t>
  </si>
  <si>
    <t xml:space="preserve"> MARIELLA D</t>
  </si>
  <si>
    <t xml:space="preserve">RUEDA, MARIELLA D                                           </t>
  </si>
  <si>
    <t>KONATE, MARIETOU</t>
  </si>
  <si>
    <t>KONATE</t>
  </si>
  <si>
    <t xml:space="preserve"> MARIETOU</t>
  </si>
  <si>
    <t xml:space="preserve">KONATE, MARIETOU                                            </t>
  </si>
  <si>
    <t>BAILLARGEON, MARK T</t>
  </si>
  <si>
    <t>BAILLARGEON</t>
  </si>
  <si>
    <t xml:space="preserve"> MARK T</t>
  </si>
  <si>
    <t xml:space="preserve">BAILLARGEON, MARK T                                         </t>
  </si>
  <si>
    <t>GOLDEN, MATTHEW D</t>
  </si>
  <si>
    <t xml:space="preserve"> MATTHEW D</t>
  </si>
  <si>
    <t xml:space="preserve">GOLDEN, MATTHEW D                                           </t>
  </si>
  <si>
    <t>STEIGMAN, MATTHEW G</t>
  </si>
  <si>
    <t>STEIGMAN</t>
  </si>
  <si>
    <t xml:space="preserve"> MATTHEW G</t>
  </si>
  <si>
    <t xml:space="preserve">STEIGMAN, MATTHEW G                                         </t>
  </si>
  <si>
    <t>HENDERSON, MATTHEW T</t>
  </si>
  <si>
    <t>HENDERSON</t>
  </si>
  <si>
    <t xml:space="preserve"> MATTHEW T</t>
  </si>
  <si>
    <t xml:space="preserve">HENDERSON, MATTHEW T                                        </t>
  </si>
  <si>
    <t>JOHNSON</t>
  </si>
  <si>
    <t xml:space="preserve"> MICHAEL L</t>
  </si>
  <si>
    <t xml:space="preserve">JOHNSON, MICHAEL L                                          </t>
  </si>
  <si>
    <t xml:space="preserve">COUNSEL TO COMMITTEE                       </t>
  </si>
  <si>
    <t>HATA, MINORU</t>
  </si>
  <si>
    <t>HATA</t>
  </si>
  <si>
    <t xml:space="preserve"> MINORU</t>
  </si>
  <si>
    <t xml:space="preserve">HATA, MINORU                                                </t>
  </si>
  <si>
    <t xml:space="preserve">COUNSEL                                    </t>
  </si>
  <si>
    <t>Misty</t>
  </si>
  <si>
    <t>FERGUSON, MISTY S</t>
  </si>
  <si>
    <t>FERGUSON</t>
  </si>
  <si>
    <t xml:space="preserve"> MISTY S</t>
  </si>
  <si>
    <t xml:space="preserve">FERGUSON, MISTY S                                           </t>
  </si>
  <si>
    <t>ALLEN, NANCY L</t>
  </si>
  <si>
    <t>ALLEN</t>
  </si>
  <si>
    <t xml:space="preserve"> NANCY L</t>
  </si>
  <si>
    <t xml:space="preserve">ALLEN, NANCY L                                              </t>
  </si>
  <si>
    <t>DECIRCE, NICHOLAS R</t>
  </si>
  <si>
    <t>DECIRCE</t>
  </si>
  <si>
    <t xml:space="preserve"> NICHOLAS R</t>
  </si>
  <si>
    <t xml:space="preserve">DECIRCE, NICHOLAS R                                         </t>
  </si>
  <si>
    <t>BURGER, PAMELA M</t>
  </si>
  <si>
    <t>BURGER</t>
  </si>
  <si>
    <t xml:space="preserve"> PAMELA M</t>
  </si>
  <si>
    <t xml:space="preserve">BURGER, PAMELA M                                            </t>
  </si>
  <si>
    <t>Patrice</t>
  </si>
  <si>
    <t>KUZNIAK, PATRICE J</t>
  </si>
  <si>
    <t>KUZNIAK</t>
  </si>
  <si>
    <t xml:space="preserve"> PATRICE J</t>
  </si>
  <si>
    <t xml:space="preserve">KUZNIAK, PATRICE J                                          </t>
  </si>
  <si>
    <t xml:space="preserve">DEMOGRAPHER                                </t>
  </si>
  <si>
    <t>KINCAID, PATRICIA J</t>
  </si>
  <si>
    <t>KINCAID</t>
  </si>
  <si>
    <t xml:space="preserve"> PATRICIA J</t>
  </si>
  <si>
    <t xml:space="preserve">KINCAID, PATRICIA J                                         </t>
  </si>
  <si>
    <t>Philip</t>
  </si>
  <si>
    <t>FIELDS, PHILIP A</t>
  </si>
  <si>
    <t>FIELDS</t>
  </si>
  <si>
    <t xml:space="preserve"> PHILIP A</t>
  </si>
  <si>
    <t xml:space="preserve">FIELDS, PHILIP A                                            </t>
  </si>
  <si>
    <t xml:space="preserve">DIR OF BUDGET STUDIES                      </t>
  </si>
  <si>
    <t>DOWER, REBECCA P</t>
  </si>
  <si>
    <t>DOWER</t>
  </si>
  <si>
    <t xml:space="preserve"> REBECCA P</t>
  </si>
  <si>
    <t xml:space="preserve">DOWER, REBECCA P                                            </t>
  </si>
  <si>
    <t xml:space="preserve">DIR MIN STAFF                              </t>
  </si>
  <si>
    <t>LEWIS, RENEE</t>
  </si>
  <si>
    <t>LEWIS</t>
  </si>
  <si>
    <t xml:space="preserve"> RENEE</t>
  </si>
  <si>
    <t xml:space="preserve">LEWIS, RENEE                                                </t>
  </si>
  <si>
    <t>Rhonda</t>
  </si>
  <si>
    <t>HOOD, RHONDA M</t>
  </si>
  <si>
    <t>HOOD</t>
  </si>
  <si>
    <t xml:space="preserve"> RHONDA M</t>
  </si>
  <si>
    <t xml:space="preserve">HOOD, RHONDA M                                              </t>
  </si>
  <si>
    <t>STEWART, SANDRA G</t>
  </si>
  <si>
    <t>STEWART</t>
  </si>
  <si>
    <t xml:space="preserve"> SANDRA G</t>
  </si>
  <si>
    <t xml:space="preserve">STEWART, SANDRA G                                           </t>
  </si>
  <si>
    <t xml:space="preserve">SR ECONOMIST                               </t>
  </si>
  <si>
    <t>ZAHAKOS, SARAH S</t>
  </si>
  <si>
    <t>ZAHAKOS</t>
  </si>
  <si>
    <t xml:space="preserve"> SARAH S</t>
  </si>
  <si>
    <t xml:space="preserve">ZAHAKOS, SARAH S                                            </t>
  </si>
  <si>
    <t>O'KEEFE, SEAN C</t>
  </si>
  <si>
    <t>O'KEEFE</t>
  </si>
  <si>
    <t xml:space="preserve"> SEAN C</t>
  </si>
  <si>
    <t xml:space="preserve">O'KEEFE, SEAN C                                             </t>
  </si>
  <si>
    <t>STEPHENS, SEAN J</t>
  </si>
  <si>
    <t>STEPHENS</t>
  </si>
  <si>
    <t xml:space="preserve"> SEAN J</t>
  </si>
  <si>
    <t xml:space="preserve">STEPHENS, SEAN J                                            </t>
  </si>
  <si>
    <t>Selena</t>
  </si>
  <si>
    <t>HAJIANI, SELENA K</t>
  </si>
  <si>
    <t>HAJIANI</t>
  </si>
  <si>
    <t xml:space="preserve"> SELENA K</t>
  </si>
  <si>
    <t xml:space="preserve">HAJIANI, SELENA K                                           </t>
  </si>
  <si>
    <t xml:space="preserve">PRINC LEG BUD ANALYST                      </t>
  </si>
  <si>
    <t>Shauntea</t>
  </si>
  <si>
    <t>IRBY, SHAUNTEA E</t>
  </si>
  <si>
    <t>IRBY</t>
  </si>
  <si>
    <t xml:space="preserve"> SHAUNTEA E</t>
  </si>
  <si>
    <t xml:space="preserve">IRBY, SHAUNTEA E                                            </t>
  </si>
  <si>
    <t>LORD, STEPHANIE C</t>
  </si>
  <si>
    <t>LORD</t>
  </si>
  <si>
    <t xml:space="preserve"> STEPHANIE C</t>
  </si>
  <si>
    <t xml:space="preserve">LORD, STEPHANIE C                                           </t>
  </si>
  <si>
    <t>HERRICK, STEPHANIE L</t>
  </si>
  <si>
    <t>HERRICK</t>
  </si>
  <si>
    <t xml:space="preserve"> STEPHANIE L</t>
  </si>
  <si>
    <t xml:space="preserve">HERRICK, STEPHANIE L                                        </t>
  </si>
  <si>
    <t xml:space="preserve">LEGIS DIR - MINORITY                       </t>
  </si>
  <si>
    <t>PLEYDLE, STEVEN A</t>
  </si>
  <si>
    <t>PLEYDLE</t>
  </si>
  <si>
    <t xml:space="preserve"> STEVEN A</t>
  </si>
  <si>
    <t xml:space="preserve">PLEYDLE, STEVEN A                                           </t>
  </si>
  <si>
    <t xml:space="preserve">DEP SECY/DIR FIS STUD                      </t>
  </si>
  <si>
    <t>BURSTEIN, SUSAN R</t>
  </si>
  <si>
    <t>BURSTEIN</t>
  </si>
  <si>
    <t xml:space="preserve"> SUSAN R</t>
  </si>
  <si>
    <t xml:space="preserve">BURSTEIN, SUSAN R                                           </t>
  </si>
  <si>
    <t>Tahlil</t>
  </si>
  <si>
    <t>MCGOUGH, TAHLIL R</t>
  </si>
  <si>
    <t>MCGOUGH</t>
  </si>
  <si>
    <t xml:space="preserve"> TAHLIL R</t>
  </si>
  <si>
    <t xml:space="preserve">MCGOUGH, TAHLIL R                                           </t>
  </si>
  <si>
    <t>Tammy</t>
  </si>
  <si>
    <t>RESNICK, TAMMY L</t>
  </si>
  <si>
    <t>RESNICK</t>
  </si>
  <si>
    <t xml:space="preserve"> TAMMY L</t>
  </si>
  <si>
    <t xml:space="preserve">RESNICK, TAMMY L                                            </t>
  </si>
  <si>
    <t xml:space="preserve">OFFICE MANAGER                             </t>
  </si>
  <si>
    <t>Terri</t>
  </si>
  <si>
    <t>HART, TERRI S</t>
  </si>
  <si>
    <t>HART</t>
  </si>
  <si>
    <t xml:space="preserve"> TERRI S</t>
  </si>
  <si>
    <t xml:space="preserve">HART, TERRI S                                               </t>
  </si>
  <si>
    <t>HATCHER, THOMAS M</t>
  </si>
  <si>
    <t>HATCHER</t>
  </si>
  <si>
    <t xml:space="preserve">HATCHER, THOMAS M                                           </t>
  </si>
  <si>
    <t>HODGKINS, THOMAS W</t>
  </si>
  <si>
    <t>HODGKINS</t>
  </si>
  <si>
    <t xml:space="preserve"> THOMAS W</t>
  </si>
  <si>
    <t xml:space="preserve">HODGKINS, THOMAS W                                          </t>
  </si>
  <si>
    <t xml:space="preserve">ASSOC DEP DIR FIS STY                      </t>
  </si>
  <si>
    <t>Victor</t>
  </si>
  <si>
    <t>FRANCO, VICTOR E JR</t>
  </si>
  <si>
    <t>FRANCO</t>
  </si>
  <si>
    <t xml:space="preserve"> VICTOR E JR</t>
  </si>
  <si>
    <t xml:space="preserve">FRANCO, VICTOR E JR                                         </t>
  </si>
  <si>
    <t xml:space="preserve">PRINC DEP DIR BUD STU                      </t>
  </si>
  <si>
    <t>Wesley</t>
  </si>
  <si>
    <t>MOUNTS, WESLEY J</t>
  </si>
  <si>
    <t>MOUNTS</t>
  </si>
  <si>
    <t xml:space="preserve"> WESLEY J</t>
  </si>
  <si>
    <t xml:space="preserve">MOUNTS, WESLEY J                                            </t>
  </si>
  <si>
    <t>EMILIAN, CATHERINE M</t>
  </si>
  <si>
    <t>EMILIAN</t>
  </si>
  <si>
    <t xml:space="preserve"> CATHERINE M</t>
  </si>
  <si>
    <t>Barbara Lifton</t>
  </si>
  <si>
    <t>LIFTON</t>
  </si>
  <si>
    <t xml:space="preserve"> BARBARA S.                                                              </t>
  </si>
  <si>
    <t xml:space="preserve">LIFTON, BARBARA S.                                                              </t>
  </si>
  <si>
    <t xml:space="preserve">EMILIAN, CATHERINE M                                        </t>
  </si>
  <si>
    <t xml:space="preserve">106 E. COURT ST., ITHACA                               </t>
  </si>
  <si>
    <t>LESSER, JORDAN A</t>
  </si>
  <si>
    <t>LESSER</t>
  </si>
  <si>
    <t xml:space="preserve"> JORDAN A</t>
  </si>
  <si>
    <t xml:space="preserve">LESSER, JORDAN A                                            </t>
  </si>
  <si>
    <t>MURTAGH, JOSEPH C</t>
  </si>
  <si>
    <t>MURTAGH</t>
  </si>
  <si>
    <t xml:space="preserve"> JOSEPH C</t>
  </si>
  <si>
    <t xml:space="preserve">MURTAGH, JOSEPH C                                           </t>
  </si>
  <si>
    <t>Lesley</t>
  </si>
  <si>
    <t>TILLOTSON, LESLEY A</t>
  </si>
  <si>
    <t>TILLOTSON</t>
  </si>
  <si>
    <t xml:space="preserve"> LESLEY A</t>
  </si>
  <si>
    <t xml:space="preserve">TILLOTSON, LESLEY A                                         </t>
  </si>
  <si>
    <t>SMITH, LINDA L</t>
  </si>
  <si>
    <t xml:space="preserve"> LINDA L</t>
  </si>
  <si>
    <t xml:space="preserve">SMITH, LINDA L                                              </t>
  </si>
  <si>
    <t>REDMOND, DENISE</t>
  </si>
  <si>
    <t>REDMOND</t>
  </si>
  <si>
    <t xml:space="preserve"> DENISE</t>
  </si>
  <si>
    <t>Black, Puerto Rican, Hispanic &amp; Asian Legislative Caucus</t>
  </si>
  <si>
    <t>BLACK</t>
  </si>
  <si>
    <t xml:space="preserve"> PUERTO RICAN</t>
  </si>
  <si>
    <t xml:space="preserve">BLACK, PUERTO RICAN, HISPANIC &amp; ASIAN LEGISLATIVE CAUCUS                        </t>
  </si>
  <si>
    <t xml:space="preserve">REDMOND, DENISE                                             </t>
  </si>
  <si>
    <t>Kyle</t>
  </si>
  <si>
    <t>ISHMAEL, KYLE H</t>
  </si>
  <si>
    <t>ISHMAEL</t>
  </si>
  <si>
    <t xml:space="preserve"> KYLE H</t>
  </si>
  <si>
    <t xml:space="preserve">ISHMAEL, KYLE H                                             </t>
  </si>
  <si>
    <t xml:space="preserve">903 UTICA AVENUE 1ST FLOOR, BROOKLYN                   </t>
  </si>
  <si>
    <t>Cory</t>
  </si>
  <si>
    <t>TYLENDA, CORY L</t>
  </si>
  <si>
    <t>TYLENDA</t>
  </si>
  <si>
    <t xml:space="preserve"> CORY L</t>
  </si>
  <si>
    <t>Bob Oaks</t>
  </si>
  <si>
    <t>OAKS</t>
  </si>
  <si>
    <t xml:space="preserve"> ROBERT C.                                                                 </t>
  </si>
  <si>
    <t xml:space="preserve">OAKS, ROBERT C.                                                                 </t>
  </si>
  <si>
    <t xml:space="preserve">TYLENDA, CORY L                                             </t>
  </si>
  <si>
    <t xml:space="preserve">10 LEACH ROAD, LYONS                                   </t>
  </si>
  <si>
    <t>HOFFMAN BROACH, LOUISE R</t>
  </si>
  <si>
    <t>HOFFMAN BROACH</t>
  </si>
  <si>
    <t xml:space="preserve"> LOUISE R</t>
  </si>
  <si>
    <t xml:space="preserve">HOFFMAN BROACH, LOUISE R                                    </t>
  </si>
  <si>
    <t>Myra</t>
  </si>
  <si>
    <t>BROWN, MYRA L</t>
  </si>
  <si>
    <t xml:space="preserve"> MYRA L</t>
  </si>
  <si>
    <t xml:space="preserve">BROWN, MYRA L                                               </t>
  </si>
  <si>
    <t>Meredith</t>
  </si>
  <si>
    <t>WITTMANN, MEREDITH A</t>
  </si>
  <si>
    <t>WITTMANN</t>
  </si>
  <si>
    <t xml:space="preserve"> MEREDITH A</t>
  </si>
  <si>
    <t>Brian Barnwell</t>
  </si>
  <si>
    <t>BARNWELL</t>
  </si>
  <si>
    <t xml:space="preserve"> BRIAN T.                                                              </t>
  </si>
  <si>
    <t xml:space="preserve">BARNWELL, BRIAN T.                                                              </t>
  </si>
  <si>
    <t xml:space="preserve">WITTMANN, MEREDITH A                                        </t>
  </si>
  <si>
    <t>RAGA, STEVEN B</t>
  </si>
  <si>
    <t>RAGA</t>
  </si>
  <si>
    <t xml:space="preserve"> STEVEN B</t>
  </si>
  <si>
    <t xml:space="preserve">RAGA, STEVEN B                                              </t>
  </si>
  <si>
    <t>REARDON, ANNMARIE</t>
  </si>
  <si>
    <t>REARDON</t>
  </si>
  <si>
    <t xml:space="preserve"> ANNMARIE</t>
  </si>
  <si>
    <t>Brian Curran</t>
  </si>
  <si>
    <t>CURRAN</t>
  </si>
  <si>
    <t xml:space="preserve"> BRIAN F.                                                                </t>
  </si>
  <si>
    <t xml:space="preserve">CURRAN, BRIAN F.                                                                </t>
  </si>
  <si>
    <t xml:space="preserve">REARDON, ANNMARIE                                           </t>
  </si>
  <si>
    <t xml:space="preserve">100 MERRICK RD, LYNBROOK                               </t>
  </si>
  <si>
    <t>ROMANO, BRUNO F</t>
  </si>
  <si>
    <t>ROMANO</t>
  </si>
  <si>
    <t xml:space="preserve"> BRUNO F</t>
  </si>
  <si>
    <t xml:space="preserve">ROMANO, BRUNO F                                             </t>
  </si>
  <si>
    <t>DIGREGORIO, CHRISTINE M</t>
  </si>
  <si>
    <t>DIGREGORIO</t>
  </si>
  <si>
    <t xml:space="preserve"> CHRISTINE M</t>
  </si>
  <si>
    <t xml:space="preserve">DIGREGORIO, CHRISTINE M                                     </t>
  </si>
  <si>
    <t xml:space="preserve">LEGIS LIAISON                              </t>
  </si>
  <si>
    <t>Eileen</t>
  </si>
  <si>
    <t>GRIM, EILEEN M</t>
  </si>
  <si>
    <t>GRIM</t>
  </si>
  <si>
    <t xml:space="preserve"> EILEEN M</t>
  </si>
  <si>
    <t xml:space="preserve">GRIM, EILEEN M                                              </t>
  </si>
  <si>
    <t>LIGUORI, ELIZABETH M</t>
  </si>
  <si>
    <t>LIGUORI</t>
  </si>
  <si>
    <t xml:space="preserve"> ELIZABETH M</t>
  </si>
  <si>
    <t xml:space="preserve">LIGUORI, ELIZABETH M                                        </t>
  </si>
  <si>
    <t>Kathryn</t>
  </si>
  <si>
    <t>STARK, KATHRYN M</t>
  </si>
  <si>
    <t>STARK</t>
  </si>
  <si>
    <t xml:space="preserve"> KATHRYN M</t>
  </si>
  <si>
    <t xml:space="preserve">STARK, KATHRYN M                                            </t>
  </si>
  <si>
    <t>Leslie</t>
  </si>
  <si>
    <t>ROTHSCHILD, LESLIE S</t>
  </si>
  <si>
    <t>ROTHSCHILD</t>
  </si>
  <si>
    <t xml:space="preserve"> LESLIE S</t>
  </si>
  <si>
    <t xml:space="preserve">ROTHSCHILD, LESLIE S                                        </t>
  </si>
  <si>
    <t>PACCIONE, MATTHEW F</t>
  </si>
  <si>
    <t>PACCIONE</t>
  </si>
  <si>
    <t xml:space="preserve"> MATTHEW F</t>
  </si>
  <si>
    <t xml:space="preserve">PACCIONE, MATTHEW F                                         </t>
  </si>
  <si>
    <t>DEANGELIS, PATRICK R</t>
  </si>
  <si>
    <t>DEANGELIS</t>
  </si>
  <si>
    <t xml:space="preserve"> PATRICK R</t>
  </si>
  <si>
    <t xml:space="preserve">DEANGELIS, PATRICK R                                        </t>
  </si>
  <si>
    <t>HENDRICKSON, ANDREW J</t>
  </si>
  <si>
    <t>HENDRICKSON</t>
  </si>
  <si>
    <t>Brian Kavanagh</t>
  </si>
  <si>
    <t>KAVANAGH</t>
  </si>
  <si>
    <t xml:space="preserve"> BRIAN P.                                                              </t>
  </si>
  <si>
    <t xml:space="preserve">KAVANAGH, BRIAN P.                                                              </t>
  </si>
  <si>
    <t xml:space="preserve">HENDRICKSON, ANDREW J                                       </t>
  </si>
  <si>
    <t xml:space="preserve">250 BROADWAY, SUITE 2234, NEW YORK                     </t>
  </si>
  <si>
    <t>LOPER, ANNA C</t>
  </si>
  <si>
    <t>LOPER</t>
  </si>
  <si>
    <t xml:space="preserve"> ANNA C</t>
  </si>
  <si>
    <t xml:space="preserve">LOPER, ANNA C                                               </t>
  </si>
  <si>
    <t>Jill</t>
  </si>
  <si>
    <t>SCHOENFELD, JILL A</t>
  </si>
  <si>
    <t>SCHOENFELD</t>
  </si>
  <si>
    <t xml:space="preserve"> JILL A</t>
  </si>
  <si>
    <t xml:space="preserve">SCHOENFELD, JILL A                                          </t>
  </si>
  <si>
    <t>FRANGER, KATHERINE M</t>
  </si>
  <si>
    <t>FRANGER</t>
  </si>
  <si>
    <t xml:space="preserve"> KATHERINE M</t>
  </si>
  <si>
    <t xml:space="preserve">FRANGER, KATHERINE M                                        </t>
  </si>
  <si>
    <t>Jacqualine</t>
  </si>
  <si>
    <t>BRUCE, JACQUALINE M</t>
  </si>
  <si>
    <t>BRUCE</t>
  </si>
  <si>
    <t xml:space="preserve"> JACQUALINE M</t>
  </si>
  <si>
    <t>Brian M Kolb</t>
  </si>
  <si>
    <t>KOLB</t>
  </si>
  <si>
    <t xml:space="preserve"> BRIAN M.                                                                  </t>
  </si>
  <si>
    <t xml:space="preserve">KOLB, BRIAN M.                                                                  </t>
  </si>
  <si>
    <t xml:space="preserve">BRUCE, JACQUALINE M                                         </t>
  </si>
  <si>
    <t xml:space="preserve">607 W. WASHINGTON ST. SUITE 2, GENEVA                  </t>
  </si>
  <si>
    <t>Tearra</t>
  </si>
  <si>
    <t>DAME-ROHRING, TEARRA A</t>
  </si>
  <si>
    <t>DAME-ROHRING</t>
  </si>
  <si>
    <t xml:space="preserve"> TEARRA A</t>
  </si>
  <si>
    <t xml:space="preserve">DAME-ROHRING, TEARRA A                                      </t>
  </si>
  <si>
    <t>TURNER, TRISHA A</t>
  </si>
  <si>
    <t xml:space="preserve"> TRISHA A</t>
  </si>
  <si>
    <t xml:space="preserve">TURNER, TRISHA A                                            </t>
  </si>
  <si>
    <t>Alicia</t>
  </si>
  <si>
    <t>OSUR, ALICIA P</t>
  </si>
  <si>
    <t>OSUR</t>
  </si>
  <si>
    <t xml:space="preserve"> ALICIA P</t>
  </si>
  <si>
    <t>Brian Miller</t>
  </si>
  <si>
    <t>MILLER</t>
  </si>
  <si>
    <t xml:space="preserve"> BRIAN D.                                                                </t>
  </si>
  <si>
    <t xml:space="preserve">MILLER, BRIAN D.                                                                </t>
  </si>
  <si>
    <t xml:space="preserve">OSUR, ALICIA P                                              </t>
  </si>
  <si>
    <t>NEWTON, KAREN I</t>
  </si>
  <si>
    <t>NEWTON</t>
  </si>
  <si>
    <t xml:space="preserve"> KAREN I</t>
  </si>
  <si>
    <t xml:space="preserve">NEWTON, KAREN I                                             </t>
  </si>
  <si>
    <t xml:space="preserve">4747 MIDDLE SETTLEMENT RD POBOX 627, NEW HARTFORD      </t>
  </si>
  <si>
    <t>BEAUCHAMP, BRUCE A</t>
  </si>
  <si>
    <t>BEAUCHAMP</t>
  </si>
  <si>
    <t xml:space="preserve"> BRUCE A</t>
  </si>
  <si>
    <t>Bulk Processing</t>
  </si>
  <si>
    <t xml:space="preserve">BULK PROCESSING                                                                 </t>
  </si>
  <si>
    <t xml:space="preserve">BEAUCHAMP, BRUCE A                                          </t>
  </si>
  <si>
    <t xml:space="preserve">SR PROCESS OPERATOR                        </t>
  </si>
  <si>
    <t>WIERZBICKI, ERIC J</t>
  </si>
  <si>
    <t>WIERZBICKI</t>
  </si>
  <si>
    <t xml:space="preserve"> ERIC J</t>
  </si>
  <si>
    <t xml:space="preserve">WIERZBICKI, ERIC J                                          </t>
  </si>
  <si>
    <t>WARREN, HEATHER E</t>
  </si>
  <si>
    <t>WARREN</t>
  </si>
  <si>
    <t xml:space="preserve"> HEATHER E</t>
  </si>
  <si>
    <t xml:space="preserve">WARREN, HEATHER E                                           </t>
  </si>
  <si>
    <t>MCKAY, JOHN B</t>
  </si>
  <si>
    <t>MCKAY</t>
  </si>
  <si>
    <t xml:space="preserve"> JOHN B</t>
  </si>
  <si>
    <t xml:space="preserve">MCKAY, JOHN B                                               </t>
  </si>
  <si>
    <t xml:space="preserve">JOURNEY PERSON                             </t>
  </si>
  <si>
    <t>TRAVIS, JOHN F</t>
  </si>
  <si>
    <t>TRAVIS</t>
  </si>
  <si>
    <t xml:space="preserve"> JOHN F</t>
  </si>
  <si>
    <t xml:space="preserve">TRAVIS, JOHN F                                              </t>
  </si>
  <si>
    <t xml:space="preserve">PROCESS OPERATOR                           </t>
  </si>
  <si>
    <t>FOSTER, LEWIS J</t>
  </si>
  <si>
    <t>FOSTER</t>
  </si>
  <si>
    <t xml:space="preserve"> LEWIS J</t>
  </si>
  <si>
    <t xml:space="preserve">FOSTER, LEWIS J                                             </t>
  </si>
  <si>
    <t xml:space="preserve">MAIL CLK                                   </t>
  </si>
  <si>
    <t>Malaika</t>
  </si>
  <si>
    <t>BARRETT, MALAIKA A</t>
  </si>
  <si>
    <t>BARRETT</t>
  </si>
  <si>
    <t xml:space="preserve"> MALAIKA A</t>
  </si>
  <si>
    <t xml:space="preserve">BARRETT, MALAIKA A                                          </t>
  </si>
  <si>
    <t>PASQUARIELLO, MARK</t>
  </si>
  <si>
    <t>PASQUARIELLO</t>
  </si>
  <si>
    <t xml:space="preserve"> MARK</t>
  </si>
  <si>
    <t xml:space="preserve">PASQUARIELLO, MARK                                          </t>
  </si>
  <si>
    <t xml:space="preserve">DIR OF BULK PROCESING                      </t>
  </si>
  <si>
    <t>LABUNSKI, MICHAEL F</t>
  </si>
  <si>
    <t>LABUNSKI</t>
  </si>
  <si>
    <t xml:space="preserve"> MICHAEL F</t>
  </si>
  <si>
    <t xml:space="preserve">LABUNSKI, MICHAEL F                                         </t>
  </si>
  <si>
    <t>GALARNEAU, MICHAEL G</t>
  </si>
  <si>
    <t>GALARNEAU</t>
  </si>
  <si>
    <t xml:space="preserve"> MICHAEL G</t>
  </si>
  <si>
    <t xml:space="preserve">GALARNEAU, MICHAEL G                                        </t>
  </si>
  <si>
    <t xml:space="preserve">DEP DIR BULK MAIL                          </t>
  </si>
  <si>
    <t>MANILENKO, WALTER</t>
  </si>
  <si>
    <t>MANILENKO</t>
  </si>
  <si>
    <t xml:space="preserve"> WALTER</t>
  </si>
  <si>
    <t xml:space="preserve">MANILENKO, WALTER                                           </t>
  </si>
  <si>
    <t>BUB, WILLIAM F</t>
  </si>
  <si>
    <t>BUB</t>
  </si>
  <si>
    <t xml:space="preserve"> WILLIAM F</t>
  </si>
  <si>
    <t xml:space="preserve">BUB, WILLIAM F                                              </t>
  </si>
  <si>
    <t>LA CLAIR, WILLIAM J JR</t>
  </si>
  <si>
    <t>LA CLAIR</t>
  </si>
  <si>
    <t xml:space="preserve"> WILLIAM J JR</t>
  </si>
  <si>
    <t xml:space="preserve">LA CLAIR, WILLIAM J JR                                      </t>
  </si>
  <si>
    <t xml:space="preserve">ASST SUPV                                  </t>
  </si>
  <si>
    <t>Alexandrae</t>
  </si>
  <si>
    <t>WINT, ALEXANDRAE W</t>
  </si>
  <si>
    <t>WINT</t>
  </si>
  <si>
    <t xml:space="preserve"> ALEXANDRAE W</t>
  </si>
  <si>
    <t>Carl Heastie</t>
  </si>
  <si>
    <t>HEASTIE</t>
  </si>
  <si>
    <t xml:space="preserve"> CARL E.                                                                </t>
  </si>
  <si>
    <t xml:space="preserve">HEASTIE, CARL E.                                                                </t>
  </si>
  <si>
    <t xml:space="preserve">WINT, ALEXANDRAE W                                          </t>
  </si>
  <si>
    <t xml:space="preserve">1446 E GUN HILL RD, BRONX                              </t>
  </si>
  <si>
    <t>RILEY, KEVIN C</t>
  </si>
  <si>
    <t>RILEY</t>
  </si>
  <si>
    <t xml:space="preserve"> KEVIN C</t>
  </si>
  <si>
    <t xml:space="preserve">RILEY, KEVIN C                                              </t>
  </si>
  <si>
    <t xml:space="preserve">COMMUN RELATIONS DIR                       </t>
  </si>
  <si>
    <t>STEWART, MICHELLE S</t>
  </si>
  <si>
    <t xml:space="preserve"> MICHELLE S</t>
  </si>
  <si>
    <t xml:space="preserve">STEWART, MICHELLE S                                         </t>
  </si>
  <si>
    <t>CRUZ ROSAS, SANDRA E</t>
  </si>
  <si>
    <t>CRUZ ROSAS</t>
  </si>
  <si>
    <t xml:space="preserve"> SANDRA E</t>
  </si>
  <si>
    <t xml:space="preserve">CRUZ ROSAS, SANDRA E                                        </t>
  </si>
  <si>
    <t>BROWN, ARNOLD</t>
  </si>
  <si>
    <t xml:space="preserve"> ARNOLD</t>
  </si>
  <si>
    <t>Carmen Arroyo</t>
  </si>
  <si>
    <t>ARROYO</t>
  </si>
  <si>
    <t xml:space="preserve"> CARMEN E.                                                               </t>
  </si>
  <si>
    <t xml:space="preserve">ARROYO, CARMEN E.                                                               </t>
  </si>
  <si>
    <t xml:space="preserve">BROWN, ARNOLD                                               </t>
  </si>
  <si>
    <t xml:space="preserve">SPECIAL ASST                               </t>
  </si>
  <si>
    <t xml:space="preserve">384 E. 149TH ST. STE. 301, BRONX, NY 10455             </t>
  </si>
  <si>
    <t>Bethzaida</t>
  </si>
  <si>
    <t>RIVAS, BETHZAIDA R</t>
  </si>
  <si>
    <t>RIVAS</t>
  </si>
  <si>
    <t xml:space="preserve"> BETHZAIDA R</t>
  </si>
  <si>
    <t xml:space="preserve">RIVAS, BETHZAIDA R                                          </t>
  </si>
  <si>
    <t xml:space="preserve">OFFICE ASSISTANT                           </t>
  </si>
  <si>
    <t>GREEN, ERIC J</t>
  </si>
  <si>
    <t>GREEN</t>
  </si>
  <si>
    <t xml:space="preserve">GREEN, ERIC J                                               </t>
  </si>
  <si>
    <t>RODRIGUEZ, ISAMAR</t>
  </si>
  <si>
    <t>RODRIGUEZ</t>
  </si>
  <si>
    <t xml:space="preserve"> ISAMAR</t>
  </si>
  <si>
    <t xml:space="preserve">RODRIGUEZ, ISAMAR                                           </t>
  </si>
  <si>
    <t>Neyda</t>
  </si>
  <si>
    <t>MARTINEZ-FRANCO, NEYDA I</t>
  </si>
  <si>
    <t>MARTINEZ-FRANCO</t>
  </si>
  <si>
    <t xml:space="preserve"> NEYDA I</t>
  </si>
  <si>
    <t xml:space="preserve">MARTINEZ-FRANCO, NEYDA I                                    </t>
  </si>
  <si>
    <t>HERNANDEZ-ROJAS, PETRITA</t>
  </si>
  <si>
    <t>HERNANDEZ-ROJAS</t>
  </si>
  <si>
    <t xml:space="preserve"> PETRITA</t>
  </si>
  <si>
    <t xml:space="preserve">HERNANDEZ-ROJAS, PETRITA                                    </t>
  </si>
  <si>
    <t>DE LA CRUZ, STANLEY</t>
  </si>
  <si>
    <t>DE LA CRUZ</t>
  </si>
  <si>
    <t xml:space="preserve"> STANLEY</t>
  </si>
  <si>
    <t xml:space="preserve">DE LA CRUZ, STANLEY                                         </t>
  </si>
  <si>
    <t>Arelys</t>
  </si>
  <si>
    <t>MARTINEZ, ARELYS E</t>
  </si>
  <si>
    <t>MARTINEZ</t>
  </si>
  <si>
    <t xml:space="preserve"> ARELYS E</t>
  </si>
  <si>
    <t>Carmen De La Rosa</t>
  </si>
  <si>
    <t>DE LA ROSA</t>
  </si>
  <si>
    <t xml:space="preserve"> CARMEN N.                                                           </t>
  </si>
  <si>
    <t xml:space="preserve">DE LA ROSA, CARMEN N.                                                           </t>
  </si>
  <si>
    <t xml:space="preserve">MARTINEZ, ARELYS E                                          </t>
  </si>
  <si>
    <t>CONFORME, ELIZABETH</t>
  </si>
  <si>
    <t>CONFORME</t>
  </si>
  <si>
    <t xml:space="preserve"> ELIZABETH</t>
  </si>
  <si>
    <t xml:space="preserve">CONFORME, ELIZABETH                                         </t>
  </si>
  <si>
    <t>CRUZ, JUDITH M</t>
  </si>
  <si>
    <t>CRUZ</t>
  </si>
  <si>
    <t xml:space="preserve"> JUDITH M</t>
  </si>
  <si>
    <t xml:space="preserve">CRUZ, JUDITH M                                              </t>
  </si>
  <si>
    <t>OVALLES, ORLANDO R</t>
  </si>
  <si>
    <t>OVALLES</t>
  </si>
  <si>
    <t xml:space="preserve"> ORLANDO R</t>
  </si>
  <si>
    <t xml:space="preserve">OVALLES, ORLANDO R                                          </t>
  </si>
  <si>
    <t>Amanda</t>
  </si>
  <si>
    <t>SERES, AMANDA E</t>
  </si>
  <si>
    <t>SERES</t>
  </si>
  <si>
    <t xml:space="preserve"> AMANDA E</t>
  </si>
  <si>
    <t>Carrie Woerner</t>
  </si>
  <si>
    <t>WOERNER</t>
  </si>
  <si>
    <t xml:space="preserve"> CAROLINE C.                                                            </t>
  </si>
  <si>
    <t xml:space="preserve">WOERNER, CAROLINE C.                                                            </t>
  </si>
  <si>
    <t xml:space="preserve">SERES, AMANDA E                                             </t>
  </si>
  <si>
    <t xml:space="preserve">112 SPRING STREET, SARATOGA SPRINGS                    </t>
  </si>
  <si>
    <t>LUCIANO, MARK A</t>
  </si>
  <si>
    <t>LUCIANO</t>
  </si>
  <si>
    <t xml:space="preserve"> MARK A</t>
  </si>
  <si>
    <t xml:space="preserve">LUCIANO, MARK A                                             </t>
  </si>
  <si>
    <t>Zena</t>
  </si>
  <si>
    <t>ZIMMERGLASS, ZENA L</t>
  </si>
  <si>
    <t>ZIMMERGLASS</t>
  </si>
  <si>
    <t xml:space="preserve"> ZENA L</t>
  </si>
  <si>
    <t xml:space="preserve">ZIMMERGLASS, ZENA L                                         </t>
  </si>
  <si>
    <t>CUMMINGS, ALISON</t>
  </si>
  <si>
    <t>CUMMINGS</t>
  </si>
  <si>
    <t xml:space="preserve"> ALISON</t>
  </si>
  <si>
    <t>Catherine Nolan</t>
  </si>
  <si>
    <t>NOLAN</t>
  </si>
  <si>
    <t xml:space="preserve"> CATHERINE T.                                                             </t>
  </si>
  <si>
    <t xml:space="preserve">NOLAN, CATHERINE T.                                                             </t>
  </si>
  <si>
    <t xml:space="preserve">CUMMINGS, ALISON                                            </t>
  </si>
  <si>
    <t xml:space="preserve">47-40 21ST ST., ROOM 810, 8TH FL, LONG ISLAND CITY     </t>
  </si>
  <si>
    <t>Anne-Marie</t>
  </si>
  <si>
    <t>WEISS, ANNE-MARIE G</t>
  </si>
  <si>
    <t>WEISS</t>
  </si>
  <si>
    <t xml:space="preserve"> ANNE-MARIE G</t>
  </si>
  <si>
    <t xml:space="preserve">WEISS, ANNE-MARIE G                                         </t>
  </si>
  <si>
    <t xml:space="preserve">LEGIS ADVISOR                              </t>
  </si>
  <si>
    <t>Brittany</t>
  </si>
  <si>
    <t>STINSON, BRITTANY L</t>
  </si>
  <si>
    <t>STINSON</t>
  </si>
  <si>
    <t xml:space="preserve"> BRITTANY L</t>
  </si>
  <si>
    <t xml:space="preserve">STINSON, BRITTANY L                                         </t>
  </si>
  <si>
    <t xml:space="preserve">COMMITTEE CLERK                            </t>
  </si>
  <si>
    <t>AGLIALORO, DAVID J</t>
  </si>
  <si>
    <t>AGLIALORO</t>
  </si>
  <si>
    <t xml:space="preserve">AGLIALORO, DAVID J                                          </t>
  </si>
  <si>
    <t>RENZ, DAVID</t>
  </si>
  <si>
    <t>RENZ</t>
  </si>
  <si>
    <t xml:space="preserve"> DAVID</t>
  </si>
  <si>
    <t xml:space="preserve">RENZ, DAVID                                                 </t>
  </si>
  <si>
    <t>Devra</t>
  </si>
  <si>
    <t>NUSBAUM, DEVRA L</t>
  </si>
  <si>
    <t>NUSBAUM</t>
  </si>
  <si>
    <t xml:space="preserve"> DEVRA L</t>
  </si>
  <si>
    <t xml:space="preserve">NUSBAUM, DEVRA L                                            </t>
  </si>
  <si>
    <t>BALLEK, DIANE R</t>
  </si>
  <si>
    <t>BALLEK</t>
  </si>
  <si>
    <t xml:space="preserve"> DIANE R</t>
  </si>
  <si>
    <t xml:space="preserve">BALLEK, DIANE R                                             </t>
  </si>
  <si>
    <t xml:space="preserve">SPEC ASST-COMM RELAT                       </t>
  </si>
  <si>
    <t>CADIZ, EDWIN G</t>
  </si>
  <si>
    <t>CADIZ</t>
  </si>
  <si>
    <t xml:space="preserve"> EDWIN G</t>
  </si>
  <si>
    <t xml:space="preserve">CADIZ, EDWIN G                                              </t>
  </si>
  <si>
    <t>COPE, ELIZABETH M</t>
  </si>
  <si>
    <t>COPE</t>
  </si>
  <si>
    <t xml:space="preserve">COPE, ELIZABETH M                                           </t>
  </si>
  <si>
    <t>Ira</t>
  </si>
  <si>
    <t>GREENBERG, IRA R</t>
  </si>
  <si>
    <t>GREENBERG</t>
  </si>
  <si>
    <t xml:space="preserve"> IRA R</t>
  </si>
  <si>
    <t xml:space="preserve">GREENBERG, IRA R                                            </t>
  </si>
  <si>
    <t>HAM, JOSEPH</t>
  </si>
  <si>
    <t>HAM</t>
  </si>
  <si>
    <t xml:space="preserve"> JOSEPH</t>
  </si>
  <si>
    <t xml:space="preserve">HAM, JOSEPH                                                 </t>
  </si>
  <si>
    <t>WHYNOT, KATHLEEN M</t>
  </si>
  <si>
    <t>WHYNOT</t>
  </si>
  <si>
    <t xml:space="preserve">WHYNOT, KATHLEEN M                                          </t>
  </si>
  <si>
    <t>Brendan</t>
  </si>
  <si>
    <t>SWEENEY, BRENDAN R</t>
  </si>
  <si>
    <t>SWEENEY</t>
  </si>
  <si>
    <t xml:space="preserve"> BRENDAN R</t>
  </si>
  <si>
    <t>Chad Lupinacci</t>
  </si>
  <si>
    <t>LUPINACCI</t>
  </si>
  <si>
    <t xml:space="preserve"> CHAD A.                                                              </t>
  </si>
  <si>
    <t xml:space="preserve">LUPINACCI, CHAD A.                                                              </t>
  </si>
  <si>
    <t xml:space="preserve">SWEENEY, BRENDAN R                                          </t>
  </si>
  <si>
    <t xml:space="preserve">630 NEW YORK AVE, SUITE D, HUNTINGTON                  </t>
  </si>
  <si>
    <t>FINNEGAN, BRIAN T</t>
  </si>
  <si>
    <t>FINNEGAN</t>
  </si>
  <si>
    <t xml:space="preserve"> BRIAN T</t>
  </si>
  <si>
    <t xml:space="preserve">FINNEGAN, BRIAN T                                           </t>
  </si>
  <si>
    <t>Ginelle</t>
  </si>
  <si>
    <t>CANTAVE, GINELLE O</t>
  </si>
  <si>
    <t>CANTAVE</t>
  </si>
  <si>
    <t xml:space="preserve"> GINELLE O</t>
  </si>
  <si>
    <t xml:space="preserve">CANTAVE, GINELLE O                                          </t>
  </si>
  <si>
    <t>LEMBO, LAUREN A</t>
  </si>
  <si>
    <t>LEMBO</t>
  </si>
  <si>
    <t xml:space="preserve"> LAUREN A</t>
  </si>
  <si>
    <t xml:space="preserve">LEMBO, LAUREN A                                             </t>
  </si>
  <si>
    <t>SULLIVAN, SHEILA M</t>
  </si>
  <si>
    <t>SULLIVAN</t>
  </si>
  <si>
    <t xml:space="preserve"> SHEILA M</t>
  </si>
  <si>
    <t xml:space="preserve">SULLIVAN, SHEILA M                                          </t>
  </si>
  <si>
    <t>Keron</t>
  </si>
  <si>
    <t>ALLEYNE, KERON W</t>
  </si>
  <si>
    <t>ALLEYNE</t>
  </si>
  <si>
    <t xml:space="preserve"> KERON W</t>
  </si>
  <si>
    <t>Charles Barron</t>
  </si>
  <si>
    <t>BARRON</t>
  </si>
  <si>
    <t xml:space="preserve"> CHARLES                                                                 </t>
  </si>
  <si>
    <t xml:space="preserve">BARRON, CHARLES                                                                 </t>
  </si>
  <si>
    <t xml:space="preserve">ALLEYNE, KERON W                                            </t>
  </si>
  <si>
    <t xml:space="preserve">669 VERMONT STREET, BROOKLYN                           </t>
  </si>
  <si>
    <t>Melvin</t>
  </si>
  <si>
    <t>FAULKNER, MELVIN A</t>
  </si>
  <si>
    <t>FAULKNER</t>
  </si>
  <si>
    <t xml:space="preserve"> MELVIN A</t>
  </si>
  <si>
    <t xml:space="preserve">FAULKNER, MELVIN A                                          </t>
  </si>
  <si>
    <t>Valeria</t>
  </si>
  <si>
    <t>WHITE, VALERIA D</t>
  </si>
  <si>
    <t>WHITE</t>
  </si>
  <si>
    <t xml:space="preserve"> VALERIA D</t>
  </si>
  <si>
    <t xml:space="preserve">WHITE, VALERIA D                                            </t>
  </si>
  <si>
    <t>PLUMMER, VIOLA E</t>
  </si>
  <si>
    <t>PLUMMER</t>
  </si>
  <si>
    <t xml:space="preserve"> VIOLA E</t>
  </si>
  <si>
    <t xml:space="preserve">PLUMMER, VIOLA E                                            </t>
  </si>
  <si>
    <t>Antonia</t>
  </si>
  <si>
    <t>BROWN, ANTONIA M</t>
  </si>
  <si>
    <t xml:space="preserve"> ANTONIA M</t>
  </si>
  <si>
    <t>Charles Lavine</t>
  </si>
  <si>
    <t>LAVINE</t>
  </si>
  <si>
    <t xml:space="preserve">LAVINE, CHARLES                                                                 </t>
  </si>
  <si>
    <t xml:space="preserve">BROWN, ANTONIA M                                            </t>
  </si>
  <si>
    <t xml:space="preserve">ADMIN AIDE                                 </t>
  </si>
  <si>
    <t>Darci</t>
  </si>
  <si>
    <t>LINDGREN, DARCI M</t>
  </si>
  <si>
    <t>LINDGREN</t>
  </si>
  <si>
    <t xml:space="preserve"> DARCI M</t>
  </si>
  <si>
    <t xml:space="preserve">LINDGREN, DARCI M                                           </t>
  </si>
  <si>
    <t>ROSTOKER, MICHAEL E</t>
  </si>
  <si>
    <t>ROSTOKER</t>
  </si>
  <si>
    <t xml:space="preserve"> MICHAEL E</t>
  </si>
  <si>
    <t xml:space="preserve">ROSTOKER, MICHAEL E                                         </t>
  </si>
  <si>
    <t xml:space="preserve">1 SCHOOL STREET, SUITE 303-B, GLEN COVE                </t>
  </si>
  <si>
    <t>MELGAR MARTINEZ, NELSON O</t>
  </si>
  <si>
    <t>MELGAR MARTINEZ</t>
  </si>
  <si>
    <t xml:space="preserve"> NELSON O</t>
  </si>
  <si>
    <t xml:space="preserve">MELGAR MARTINEZ, NELSON O                                   </t>
  </si>
  <si>
    <t>WOLFF, SCOTT M</t>
  </si>
  <si>
    <t>WOLFF</t>
  </si>
  <si>
    <t xml:space="preserve"> SCOTT M</t>
  </si>
  <si>
    <t xml:space="preserve">WOLFF, SCOTT M                                              </t>
  </si>
  <si>
    <t xml:space="preserve">DIR OF OPERATIONS                          </t>
  </si>
  <si>
    <t>BUTLER-SAHAI, TARA E</t>
  </si>
  <si>
    <t>BUTLER-SAHAI</t>
  </si>
  <si>
    <t xml:space="preserve"> TARA E</t>
  </si>
  <si>
    <t xml:space="preserve">BUTLER-SAHAI, TARA E                                        </t>
  </si>
  <si>
    <t>Theodore</t>
  </si>
  <si>
    <t>KOPCZYNSKI, THEODORE J JR.</t>
  </si>
  <si>
    <t>KOPCZYNSKI</t>
  </si>
  <si>
    <t xml:space="preserve"> THEODORE J JR.</t>
  </si>
  <si>
    <t xml:space="preserve">KOPCZYNSKI, THEODORE J JR.                                  </t>
  </si>
  <si>
    <t>BROOKS, CHRISTINE A</t>
  </si>
  <si>
    <t>BROOKS</t>
  </si>
  <si>
    <t xml:space="preserve"> CHRISTINE A</t>
  </si>
  <si>
    <t>Christopher Friend</t>
  </si>
  <si>
    <t xml:space="preserve"> CHRISTOPHER S.                                                          </t>
  </si>
  <si>
    <t xml:space="preserve">FRIEND, CHRISTOPHER S.                                                          </t>
  </si>
  <si>
    <t xml:space="preserve">BROOKS, CHRISTINE A                                         </t>
  </si>
  <si>
    <t xml:space="preserve">476 MAPLE ST, PO BOX 441, BIG FLATS                    </t>
  </si>
  <si>
    <t>HOWARD, DEBORAH J</t>
  </si>
  <si>
    <t>HOWARD</t>
  </si>
  <si>
    <t xml:space="preserve"> DEBORAH J</t>
  </si>
  <si>
    <t xml:space="preserve">HOWARD, DEBORAH J                                           </t>
  </si>
  <si>
    <t xml:space="preserve">103 CORPORATE DR, PUBLIC SAFETY BLD, OWEGO             </t>
  </si>
  <si>
    <t>ESTY, SCOTT A</t>
  </si>
  <si>
    <t>ESTY</t>
  </si>
  <si>
    <t xml:space="preserve"> SCOTT A</t>
  </si>
  <si>
    <t xml:space="preserve">ESTY, SCOTT A                                               </t>
  </si>
  <si>
    <t>PETRIE, DONALD W</t>
  </si>
  <si>
    <t>PETRIE</t>
  </si>
  <si>
    <t xml:space="preserve"> DONALD W</t>
  </si>
  <si>
    <t>Clifford Crouch</t>
  </si>
  <si>
    <t>CROUCH</t>
  </si>
  <si>
    <t xml:space="preserve"> CLIFFORD W.                                                             </t>
  </si>
  <si>
    <t xml:space="preserve">CROUCH, CLIFFORD W.                                                             </t>
  </si>
  <si>
    <t xml:space="preserve">PETRIE, DONALD W                                            </t>
  </si>
  <si>
    <t xml:space="preserve">1 KATTELVILLE ROAD, STE. 1, BINGHAMTON                 </t>
  </si>
  <si>
    <t>GIALANELLA, LAURIE A</t>
  </si>
  <si>
    <t>GIALANELLA</t>
  </si>
  <si>
    <t xml:space="preserve"> LAURIE A</t>
  </si>
  <si>
    <t xml:space="preserve">GIALANELLA, LAURIE A                                        </t>
  </si>
  <si>
    <t>BOUASAY, SOURIPORN</t>
  </si>
  <si>
    <t>BOUASAY</t>
  </si>
  <si>
    <t xml:space="preserve"> SOURIPORN</t>
  </si>
  <si>
    <t xml:space="preserve">BOUASAY, SOURIPORN                                          </t>
  </si>
  <si>
    <t>Aaron</t>
  </si>
  <si>
    <t>AMBROSE, AARON K</t>
  </si>
  <si>
    <t>AMBROSE</t>
  </si>
  <si>
    <t xml:space="preserve"> AARON K</t>
  </si>
  <si>
    <t>Clyde Vanel</t>
  </si>
  <si>
    <t>VANEL</t>
  </si>
  <si>
    <t xml:space="preserve"> CLYDE                                                                    </t>
  </si>
  <si>
    <t xml:space="preserve">VANEL, CLYDE                                                                    </t>
  </si>
  <si>
    <t xml:space="preserve">AMBROSE, AARON K                                            </t>
  </si>
  <si>
    <t xml:space="preserve">97-01 SPRINGFIELD BLVD., QUEENS VILLAGE                </t>
  </si>
  <si>
    <t>Klarke</t>
  </si>
  <si>
    <t>MC KISSICK, KLARKE J</t>
  </si>
  <si>
    <t>MC KISSICK</t>
  </si>
  <si>
    <t xml:space="preserve"> KLARKE J</t>
  </si>
  <si>
    <t xml:space="preserve">MC KISSICK, KLARKE J                                        </t>
  </si>
  <si>
    <t>Rana</t>
  </si>
  <si>
    <t>MOSES, RANA E</t>
  </si>
  <si>
    <t>MOSES</t>
  </si>
  <si>
    <t xml:space="preserve"> RANA E</t>
  </si>
  <si>
    <t xml:space="preserve">MOSES, RANA E                                               </t>
  </si>
  <si>
    <t xml:space="preserve">OFFICE ADMINISTRATOR                       </t>
  </si>
  <si>
    <t>FRASER, MICHAEL J</t>
  </si>
  <si>
    <t>FRASER</t>
  </si>
  <si>
    <t xml:space="preserve"> MICHAEL J</t>
  </si>
  <si>
    <t>Communications (Minority)</t>
  </si>
  <si>
    <t xml:space="preserve">COMMUNICATIONS (MINORITY)                                                       </t>
  </si>
  <si>
    <t xml:space="preserve">FRASER, MICHAEL J                                           </t>
  </si>
  <si>
    <t>HAYLES, ANDREW C</t>
  </si>
  <si>
    <t>HAYLES</t>
  </si>
  <si>
    <t xml:space="preserve"> ANDREW C</t>
  </si>
  <si>
    <t>Communications And Information Services</t>
  </si>
  <si>
    <t xml:space="preserve">COMMUNICATIONS AND INFORMATION SERVICES                                         </t>
  </si>
  <si>
    <t xml:space="preserve">HAYLES, ANDREW C                                            </t>
  </si>
  <si>
    <t xml:space="preserve">MESSENGER                                  </t>
  </si>
  <si>
    <t>Brenna</t>
  </si>
  <si>
    <t>IGOE, BRENNA C</t>
  </si>
  <si>
    <t>IGOE</t>
  </si>
  <si>
    <t xml:space="preserve"> BRENNA C</t>
  </si>
  <si>
    <t xml:space="preserve">IGOE, BRENNA C                                              </t>
  </si>
  <si>
    <t>DEFRIEST, DOUGLAS H</t>
  </si>
  <si>
    <t>DEFRIEST</t>
  </si>
  <si>
    <t xml:space="preserve"> DOUGLAS H</t>
  </si>
  <si>
    <t xml:space="preserve">DEFRIEST, DOUGLAS H                                         </t>
  </si>
  <si>
    <t>Jannie</t>
  </si>
  <si>
    <t>DAGGS, JANNIE V</t>
  </si>
  <si>
    <t>DAGGS</t>
  </si>
  <si>
    <t xml:space="preserve"> JANNIE V</t>
  </si>
  <si>
    <t xml:space="preserve">DAGGS, JANNIE V                                             </t>
  </si>
  <si>
    <t>KNIGHT, JOHN J</t>
  </si>
  <si>
    <t>KNIGHT</t>
  </si>
  <si>
    <t xml:space="preserve"> JOHN J</t>
  </si>
  <si>
    <t xml:space="preserve">KNIGHT, JOHN J                                              </t>
  </si>
  <si>
    <t xml:space="preserve">SR COMMUNICATION COOR                      </t>
  </si>
  <si>
    <t>BENDER, KATIE M</t>
  </si>
  <si>
    <t>BENDER</t>
  </si>
  <si>
    <t xml:space="preserve"> KATIE M</t>
  </si>
  <si>
    <t xml:space="preserve">BENDER, KATIE M                                             </t>
  </si>
  <si>
    <t xml:space="preserve">DEP DIR COM/INFO SVCE                      </t>
  </si>
  <si>
    <t>YAEGER, LISA M</t>
  </si>
  <si>
    <t>YAEGER</t>
  </si>
  <si>
    <t xml:space="preserve"> LISA M</t>
  </si>
  <si>
    <t xml:space="preserve">YAEGER, LISA M                                              </t>
  </si>
  <si>
    <t xml:space="preserve">425 MICHIGAN AVE, SUITE 107, BUFFALO                   </t>
  </si>
  <si>
    <t>WEINBERG, MORGAN E</t>
  </si>
  <si>
    <t>WEINBERG</t>
  </si>
  <si>
    <t xml:space="preserve"> MORGAN E</t>
  </si>
  <si>
    <t xml:space="preserve">WEINBERG, MORGAN E                                          </t>
  </si>
  <si>
    <t xml:space="preserve">DIR COMM &amp; INFO SVCES                      </t>
  </si>
  <si>
    <t>COLETTO, SUSAN J</t>
  </si>
  <si>
    <t>COLETTO</t>
  </si>
  <si>
    <t xml:space="preserve"> SUSAN J</t>
  </si>
  <si>
    <t xml:space="preserve">COLETTO, SUSAN J                                            </t>
  </si>
  <si>
    <t>SANTON, DOUGLAS L</t>
  </si>
  <si>
    <t>SANTON</t>
  </si>
  <si>
    <t xml:space="preserve"> DOUGLAS L</t>
  </si>
  <si>
    <t>Conference Services</t>
  </si>
  <si>
    <t xml:space="preserve">CONFERENCE SERVICES                                                             </t>
  </si>
  <si>
    <t xml:space="preserve">SANTON, DOUGLAS L                                           </t>
  </si>
  <si>
    <t xml:space="preserve">EDITORIAL WEBMASTER                        </t>
  </si>
  <si>
    <t>DEL PERAL, ELENA</t>
  </si>
  <si>
    <t>DEL PERAL</t>
  </si>
  <si>
    <t xml:space="preserve"> ELENA</t>
  </si>
  <si>
    <t xml:space="preserve">DEL PERAL, ELENA                                            </t>
  </si>
  <si>
    <t xml:space="preserve">MEDIA SPEC                                 </t>
  </si>
  <si>
    <t>Francesco</t>
  </si>
  <si>
    <t>SAINATO, FRANCESCO C</t>
  </si>
  <si>
    <t>SAINATO</t>
  </si>
  <si>
    <t xml:space="preserve"> FRANCESCO C</t>
  </si>
  <si>
    <t xml:space="preserve">SAINATO, FRANCESCO C                                        </t>
  </si>
  <si>
    <t>RILEY, JAMES P</t>
  </si>
  <si>
    <t xml:space="preserve"> JAMES P</t>
  </si>
  <si>
    <t xml:space="preserve">RILEY, JAMES P                                              </t>
  </si>
  <si>
    <t xml:space="preserve">LIBRARIAN-RETRIEVAL                        </t>
  </si>
  <si>
    <t>BENTON, JOSHUA M</t>
  </si>
  <si>
    <t>BENTON</t>
  </si>
  <si>
    <t xml:space="preserve"> JOSHUA M</t>
  </si>
  <si>
    <t xml:space="preserve">BENTON, JOSHUA M                                            </t>
  </si>
  <si>
    <t>MORAN, KEVIN P</t>
  </si>
  <si>
    <t>MORAN</t>
  </si>
  <si>
    <t xml:space="preserve"> KEVIN P</t>
  </si>
  <si>
    <t xml:space="preserve">MORAN, KEVIN P                                              </t>
  </si>
  <si>
    <t>ROBINS, LINDA A</t>
  </si>
  <si>
    <t>ROBINS</t>
  </si>
  <si>
    <t xml:space="preserve"> LINDA A</t>
  </si>
  <si>
    <t xml:space="preserve">ROBINS, LINDA A                                             </t>
  </si>
  <si>
    <t xml:space="preserve">DIRECTOR                                   </t>
  </si>
  <si>
    <t>HALWICK, MARK A JR</t>
  </si>
  <si>
    <t>HALWICK</t>
  </si>
  <si>
    <t xml:space="preserve"> MARK A JR</t>
  </si>
  <si>
    <t xml:space="preserve">HALWICK, MARK A JR                                          </t>
  </si>
  <si>
    <t>SELLERS, MICHAEL J</t>
  </si>
  <si>
    <t>SELLERS</t>
  </si>
  <si>
    <t xml:space="preserve">SELLERS, MICHAEL J                                          </t>
  </si>
  <si>
    <t xml:space="preserve">DIR OF RETRIEVAL SVC                       </t>
  </si>
  <si>
    <t>MANN, MICHAEL R</t>
  </si>
  <si>
    <t>MANN</t>
  </si>
  <si>
    <t xml:space="preserve"> MICHAEL R</t>
  </si>
  <si>
    <t xml:space="preserve">MANN, MICHAEL R                                             </t>
  </si>
  <si>
    <t xml:space="preserve">MEDIA SUPERVISOR                           </t>
  </si>
  <si>
    <t>SNYDER, MOLLY E</t>
  </si>
  <si>
    <t>SNYDER</t>
  </si>
  <si>
    <t xml:space="preserve"> MOLLY E</t>
  </si>
  <si>
    <t xml:space="preserve">SNYDER, MOLLY E                                             </t>
  </si>
  <si>
    <t>HUMES, SARAH J</t>
  </si>
  <si>
    <t>HUMES</t>
  </si>
  <si>
    <t xml:space="preserve"> SARAH J</t>
  </si>
  <si>
    <t xml:space="preserve">HUMES, SARAH J                                              </t>
  </si>
  <si>
    <t>ANDI, SCOTT R</t>
  </si>
  <si>
    <t>ANDI</t>
  </si>
  <si>
    <t xml:space="preserve"> SCOTT R</t>
  </si>
  <si>
    <t xml:space="preserve">ANDI, SCOTT R                                               </t>
  </si>
  <si>
    <t xml:space="preserve">INFO RESEARCH-RETRIEV                      </t>
  </si>
  <si>
    <t>LYLES, SHANIQUA</t>
  </si>
  <si>
    <t>LYLES</t>
  </si>
  <si>
    <t xml:space="preserve"> SHANIQUA</t>
  </si>
  <si>
    <t xml:space="preserve">LYLES, SHANIQUA                                             </t>
  </si>
  <si>
    <t>Siderita</t>
  </si>
  <si>
    <t>BOMBAJ, SIDERITA M</t>
  </si>
  <si>
    <t>BOMBAJ</t>
  </si>
  <si>
    <t xml:space="preserve"> SIDERITA M</t>
  </si>
  <si>
    <t xml:space="preserve">BOMBAJ, SIDERITA M                                          </t>
  </si>
  <si>
    <t xml:space="preserve">DEP DIR CONFERENCE SV                      </t>
  </si>
  <si>
    <t>Adam</t>
  </si>
  <si>
    <t>MURO, ADAM D</t>
  </si>
  <si>
    <t>MURO</t>
  </si>
  <si>
    <t xml:space="preserve"> ADAM D</t>
  </si>
  <si>
    <t>Constituent Services/Photography (Minority)</t>
  </si>
  <si>
    <t xml:space="preserve">CONSTITUENT SERVICES/PHOTOGRAPHY (MINORITY)                                     </t>
  </si>
  <si>
    <t xml:space="preserve">MURO, ADAM D                                                </t>
  </si>
  <si>
    <t>SCOTT, ALLISON L</t>
  </si>
  <si>
    <t>SCOTT</t>
  </si>
  <si>
    <t xml:space="preserve"> ALLISON L</t>
  </si>
  <si>
    <t xml:space="preserve">SCOTT, ALLISON L                                            </t>
  </si>
  <si>
    <t xml:space="preserve">SR COORD                                   </t>
  </si>
  <si>
    <t>PERRI, AMANDA N</t>
  </si>
  <si>
    <t>PERRI</t>
  </si>
  <si>
    <t xml:space="preserve"> AMANDA N</t>
  </si>
  <si>
    <t xml:space="preserve">PERRI, AMANDA N                                             </t>
  </si>
  <si>
    <t xml:space="preserve">GRAPHIC ARTIST                             </t>
  </si>
  <si>
    <t>DUGAN, ANDREW M</t>
  </si>
  <si>
    <t>DUGAN</t>
  </si>
  <si>
    <t xml:space="preserve"> ANDREW M</t>
  </si>
  <si>
    <t xml:space="preserve">DUGAN, ANDREW M                                             </t>
  </si>
  <si>
    <t xml:space="preserve">COORD                                      </t>
  </si>
  <si>
    <t>ASHRAFIOUN, ARON</t>
  </si>
  <si>
    <t>ASHRAFIOUN</t>
  </si>
  <si>
    <t xml:space="preserve"> ARON</t>
  </si>
  <si>
    <t xml:space="preserve">ASHRAFIOUN, ARON                                            </t>
  </si>
  <si>
    <t>VANDEINSE-PEREZ, BERNADETTE D</t>
  </si>
  <si>
    <t>VANDEINSE-PEREZ</t>
  </si>
  <si>
    <t xml:space="preserve"> BERNADETTE D</t>
  </si>
  <si>
    <t xml:space="preserve">VANDEINSE-PEREZ, BERNADETTE D                               </t>
  </si>
  <si>
    <t>MCDONOUGH, BRUCE R</t>
  </si>
  <si>
    <t>MCDONOUGH</t>
  </si>
  <si>
    <t xml:space="preserve"> BRUCE R</t>
  </si>
  <si>
    <t xml:space="preserve">MCDONOUGH, BRUCE R                                          </t>
  </si>
  <si>
    <t xml:space="preserve">PHOTOGRAPHY SVCS MGR                       </t>
  </si>
  <si>
    <t>Corey</t>
  </si>
  <si>
    <t>BAILEY, COREY D</t>
  </si>
  <si>
    <t>BAILEY</t>
  </si>
  <si>
    <t xml:space="preserve"> COREY D</t>
  </si>
  <si>
    <t xml:space="preserve">BAILEY, COREY D                                             </t>
  </si>
  <si>
    <t xml:space="preserve">DIR COMM RESOURCES                         </t>
  </si>
  <si>
    <t>LAFAVE, DANIEL J</t>
  </si>
  <si>
    <t>LAFAVE</t>
  </si>
  <si>
    <t xml:space="preserve"> DANIEL J</t>
  </si>
  <si>
    <t xml:space="preserve">LAFAVE, DANIEL J                                            </t>
  </si>
  <si>
    <t xml:space="preserve">PRINC COORDINATOR                          </t>
  </si>
  <si>
    <t>HOGAN, FRANCIS J</t>
  </si>
  <si>
    <t>HOGAN</t>
  </si>
  <si>
    <t xml:space="preserve"> FRANCIS J</t>
  </si>
  <si>
    <t xml:space="preserve">HOGAN, FRANCIS J                                            </t>
  </si>
  <si>
    <t xml:space="preserve">SR GRAPHIC ARTIST                          </t>
  </si>
  <si>
    <t>COUGHLIN, JAMES W</t>
  </si>
  <si>
    <t>COUGHLIN</t>
  </si>
  <si>
    <t xml:space="preserve"> JAMES W</t>
  </si>
  <si>
    <t xml:space="preserve">COUGHLIN, JAMES W                                           </t>
  </si>
  <si>
    <t>NAGY, JOSHUA S</t>
  </si>
  <si>
    <t>NAGY</t>
  </si>
  <si>
    <t xml:space="preserve"> JOSHUA S</t>
  </si>
  <si>
    <t xml:space="preserve">NAGY, JOSHUA S                                              </t>
  </si>
  <si>
    <t xml:space="preserve">SR MEDIA COORD                             </t>
  </si>
  <si>
    <t>WALLACE, LESLIE A</t>
  </si>
  <si>
    <t>WALLACE</t>
  </si>
  <si>
    <t xml:space="preserve"> LESLIE A</t>
  </si>
  <si>
    <t xml:space="preserve">WALLACE, LESLIE A                                           </t>
  </si>
  <si>
    <t>DILL, MATTHEW J</t>
  </si>
  <si>
    <t>DILL</t>
  </si>
  <si>
    <t xml:space="preserve"> MATTHEW J</t>
  </si>
  <si>
    <t xml:space="preserve">DILL, MATTHEW J                                             </t>
  </si>
  <si>
    <t xml:space="preserve">DIR MEMBER SVCS MIN                        </t>
  </si>
  <si>
    <t>MILLIGAN, MATTHEW J</t>
  </si>
  <si>
    <t>MILLIGAN</t>
  </si>
  <si>
    <t xml:space="preserve">MILLIGAN, MATTHEW J                                         </t>
  </si>
  <si>
    <t xml:space="preserve">ART DIRECTOR-MINORITY                      </t>
  </si>
  <si>
    <t>MILLER, MICHAEL J</t>
  </si>
  <si>
    <t xml:space="preserve">MILLER, MICHAEL J                                           </t>
  </si>
  <si>
    <t xml:space="preserve">REGIONAL COORD                             </t>
  </si>
  <si>
    <t>MULRANEY, MICHAEL M</t>
  </si>
  <si>
    <t>MULRANEY</t>
  </si>
  <si>
    <t xml:space="preserve"> MICHAEL M</t>
  </si>
  <si>
    <t xml:space="preserve">MULRANEY, MICHAEL M                                         </t>
  </si>
  <si>
    <t>BARSE, MICHAEL S</t>
  </si>
  <si>
    <t>BARSE</t>
  </si>
  <si>
    <t xml:space="preserve"> MICHAEL S</t>
  </si>
  <si>
    <t xml:space="preserve">BARSE, MICHAEL S                                            </t>
  </si>
  <si>
    <t>Michayla</t>
  </si>
  <si>
    <t>MCMAHON, MICHAYLA Q</t>
  </si>
  <si>
    <t>MCMAHON</t>
  </si>
  <si>
    <t xml:space="preserve"> MICHAYLA Q</t>
  </si>
  <si>
    <t xml:space="preserve">MCMAHON, MICHAYLA Q                                         </t>
  </si>
  <si>
    <t>WILOCK, NICHOLAS A</t>
  </si>
  <si>
    <t>WILOCK</t>
  </si>
  <si>
    <t xml:space="preserve"> NICHOLAS A</t>
  </si>
  <si>
    <t xml:space="preserve">WILOCK, NICHOLAS A                                          </t>
  </si>
  <si>
    <t>RAGAINI, ROBERT L</t>
  </si>
  <si>
    <t>RAGAINI</t>
  </si>
  <si>
    <t xml:space="preserve"> ROBERT L</t>
  </si>
  <si>
    <t xml:space="preserve">RAGAINI, ROBERT L                                           </t>
  </si>
  <si>
    <t xml:space="preserve">PHOTOGRAPHER                               </t>
  </si>
  <si>
    <t>Santino</t>
  </si>
  <si>
    <t>THOMAS, SANTINO R</t>
  </si>
  <si>
    <t>THOMAS</t>
  </si>
  <si>
    <t xml:space="preserve"> SANTINO R</t>
  </si>
  <si>
    <t xml:space="preserve">THOMAS, SANTINO R                                           </t>
  </si>
  <si>
    <t>Shane</t>
  </si>
  <si>
    <t>MCHUGH, SHANE P</t>
  </si>
  <si>
    <t xml:space="preserve"> SHANE P</t>
  </si>
  <si>
    <t xml:space="preserve">MCHUGH, SHANE P                                             </t>
  </si>
  <si>
    <t>LANTZ, TIMOTHY P</t>
  </si>
  <si>
    <t>LANTZ</t>
  </si>
  <si>
    <t xml:space="preserve"> TIMOTHY P</t>
  </si>
  <si>
    <t xml:space="preserve">LANTZ, TIMOTHY P                                            </t>
  </si>
  <si>
    <t>BRANNIGAN, VICTORIA D</t>
  </si>
  <si>
    <t>BRANNIGAN</t>
  </si>
  <si>
    <t xml:space="preserve"> VICTORIA D</t>
  </si>
  <si>
    <t xml:space="preserve">BRANNIGAN, VICTORIA D                                       </t>
  </si>
  <si>
    <t>Angilena</t>
  </si>
  <si>
    <t>MAURO, ANGILENA L</t>
  </si>
  <si>
    <t>MAURO</t>
  </si>
  <si>
    <t xml:space="preserve"> ANGILENA L</t>
  </si>
  <si>
    <t>Contracts</t>
  </si>
  <si>
    <t xml:space="preserve">CONTRACTS                                                                       </t>
  </si>
  <si>
    <t xml:space="preserve">MAURO, ANGILENA L                                           </t>
  </si>
  <si>
    <t xml:space="preserve">CONTRACT MGMT SPEC                         </t>
  </si>
  <si>
    <t>HUGHES, MICHAEL G</t>
  </si>
  <si>
    <t>HUGHES</t>
  </si>
  <si>
    <t xml:space="preserve">HUGHES, MICHAEL G                                           </t>
  </si>
  <si>
    <t xml:space="preserve">SR CONTRACT MGMT SPEC                      </t>
  </si>
  <si>
    <t>HOFFMEISTER, RICHARD C</t>
  </si>
  <si>
    <t>HOFFMEISTER</t>
  </si>
  <si>
    <t xml:space="preserve"> RICHARD C</t>
  </si>
  <si>
    <t xml:space="preserve">HOFFMEISTER, RICHARD C                                      </t>
  </si>
  <si>
    <t xml:space="preserve">CONTRACTS MANAGER                          </t>
  </si>
  <si>
    <t>Amy</t>
  </si>
  <si>
    <t>DAMIN, AMY L</t>
  </si>
  <si>
    <t>DAMIN</t>
  </si>
  <si>
    <t xml:space="preserve"> AMY L</t>
  </si>
  <si>
    <t>Correspondence Services (Minority)</t>
  </si>
  <si>
    <t xml:space="preserve">CORRESPONDENCE SERVICES (MINORITY)                                              </t>
  </si>
  <si>
    <t xml:space="preserve">DAMIN, AMY L                                                </t>
  </si>
  <si>
    <t xml:space="preserve">CORRES COORDINATOR                         </t>
  </si>
  <si>
    <t>CUMOLETTI, HENRY M</t>
  </si>
  <si>
    <t>CUMOLETTI</t>
  </si>
  <si>
    <t xml:space="preserve"> HENRY M</t>
  </si>
  <si>
    <t xml:space="preserve">CUMOLETTI, HENRY M                                          </t>
  </si>
  <si>
    <t>SCORSONE, KEVIN M</t>
  </si>
  <si>
    <t>SCORSONE</t>
  </si>
  <si>
    <t xml:space="preserve"> KEVIN M</t>
  </si>
  <si>
    <t xml:space="preserve">SCORSONE, KEVIN M                                           </t>
  </si>
  <si>
    <t>FUSCO, ADAM M</t>
  </si>
  <si>
    <t>FUSCO</t>
  </si>
  <si>
    <t xml:space="preserve"> ADAM M</t>
  </si>
  <si>
    <t>Counsel Staff (Minority)</t>
  </si>
  <si>
    <t xml:space="preserve">COUNSEL STAFF (MINORITY)                                                        </t>
  </si>
  <si>
    <t xml:space="preserve">FUSCO, ADAM M                                               </t>
  </si>
  <si>
    <t xml:space="preserve">ADMIN COUNSEL                              </t>
  </si>
  <si>
    <t>RICCITELLI, ANN M</t>
  </si>
  <si>
    <t>RICCITELLI</t>
  </si>
  <si>
    <t xml:space="preserve"> ANN M</t>
  </si>
  <si>
    <t xml:space="preserve">RICCITELLI, ANN M                                           </t>
  </si>
  <si>
    <t>DOUGHERTY</t>
  </si>
  <si>
    <t xml:space="preserve"> ASHLEY C</t>
  </si>
  <si>
    <t xml:space="preserve">DOUGHERTY, ASHLEY C                                         </t>
  </si>
  <si>
    <t>Beth</t>
  </si>
  <si>
    <t>MASELLI, BETH A</t>
  </si>
  <si>
    <t>MASELLI</t>
  </si>
  <si>
    <t xml:space="preserve"> BETH A</t>
  </si>
  <si>
    <t xml:space="preserve">MASELLI, BETH A                                             </t>
  </si>
  <si>
    <t xml:space="preserve">PRINC LEGIS ASSISTANT                      </t>
  </si>
  <si>
    <t>Brielle</t>
  </si>
  <si>
    <t>CHRISTIAN</t>
  </si>
  <si>
    <t xml:space="preserve"> BRIELLE J</t>
  </si>
  <si>
    <t xml:space="preserve">CHRISTIAN, BRIELLE J                                        </t>
  </si>
  <si>
    <t>COUTURE, BRUCE J</t>
  </si>
  <si>
    <t>COUTURE</t>
  </si>
  <si>
    <t xml:space="preserve"> BRUCE J</t>
  </si>
  <si>
    <t xml:space="preserve">COUTURE, BRUCE J                                            </t>
  </si>
  <si>
    <t>MCNEFF, CAREY A</t>
  </si>
  <si>
    <t>MCNEFF</t>
  </si>
  <si>
    <t xml:space="preserve"> CAREY A</t>
  </si>
  <si>
    <t xml:space="preserve">MCNEFF, CAREY A                                             </t>
  </si>
  <si>
    <t>GOLDMAN, DOUGLAS L</t>
  </si>
  <si>
    <t>GOLDMAN</t>
  </si>
  <si>
    <t xml:space="preserve">GOLDMAN, DOUGLAS L                                          </t>
  </si>
  <si>
    <t xml:space="preserve">SR ASSOC COUNSEL                           </t>
  </si>
  <si>
    <t>Edmund</t>
  </si>
  <si>
    <t>WICK, EDMUND V</t>
  </si>
  <si>
    <t>WICK</t>
  </si>
  <si>
    <t xml:space="preserve"> EDMUND V</t>
  </si>
  <si>
    <t xml:space="preserve">WICK, EDMUND V                                              </t>
  </si>
  <si>
    <t xml:space="preserve">DIR MIN COUNSEL STAFF                      </t>
  </si>
  <si>
    <t xml:space="preserve">65 COURT STREET ROOM 507, BUFFALO                      </t>
  </si>
  <si>
    <t>ROMAGNANO, KAREN A</t>
  </si>
  <si>
    <t>ROMAGNANO</t>
  </si>
  <si>
    <t xml:space="preserve"> KAREN A</t>
  </si>
  <si>
    <t xml:space="preserve">ROMAGNANO, KAREN A                                          </t>
  </si>
  <si>
    <t>Kelli</t>
  </si>
  <si>
    <t>MAZZARIELLO, KELLI A</t>
  </si>
  <si>
    <t>MAZZARIELLO</t>
  </si>
  <si>
    <t xml:space="preserve"> KELLI A</t>
  </si>
  <si>
    <t xml:space="preserve">MAZZARIELLO, KELLI A                                        </t>
  </si>
  <si>
    <t>O'DONOVAN, KELLY L</t>
  </si>
  <si>
    <t>O'DONOVAN</t>
  </si>
  <si>
    <t xml:space="preserve"> KELLY L</t>
  </si>
  <si>
    <t xml:space="preserve">O'DONOVAN, KELLY L                                          </t>
  </si>
  <si>
    <t>FRANK, KRISTIN</t>
  </si>
  <si>
    <t>FRANK</t>
  </si>
  <si>
    <t xml:space="preserve"> KRISTIN</t>
  </si>
  <si>
    <t xml:space="preserve">FRANK, KRISTIN                                              </t>
  </si>
  <si>
    <t>Logan</t>
  </si>
  <si>
    <t>SMITH, LOGAN J</t>
  </si>
  <si>
    <t xml:space="preserve"> LOGAN J</t>
  </si>
  <si>
    <t xml:space="preserve">SMITH, LOGAN J                                              </t>
  </si>
  <si>
    <t>FLEMING, MEAGAN M</t>
  </si>
  <si>
    <t>FLEMING</t>
  </si>
  <si>
    <t xml:space="preserve"> MEAGAN M</t>
  </si>
  <si>
    <t xml:space="preserve">FLEMING, MEAGAN M                                           </t>
  </si>
  <si>
    <t xml:space="preserve">LEGAL ASSISTANT                            </t>
  </si>
  <si>
    <t>Melissa</t>
  </si>
  <si>
    <t>ULLRICH, MELISSA A</t>
  </si>
  <si>
    <t>ULLRICH</t>
  </si>
  <si>
    <t xml:space="preserve"> MELISSA A</t>
  </si>
  <si>
    <t xml:space="preserve">ULLRICH, MELISSA A                                          </t>
  </si>
  <si>
    <t>PELLEGRI, MICHELLE S</t>
  </si>
  <si>
    <t>PELLEGRI</t>
  </si>
  <si>
    <t xml:space="preserve">PELLEGRI, MICHELLE S                                        </t>
  </si>
  <si>
    <t>CANESTRARI, RENEE E</t>
  </si>
  <si>
    <t>CANESTRARI</t>
  </si>
  <si>
    <t xml:space="preserve"> RENEE E</t>
  </si>
  <si>
    <t xml:space="preserve">CANESTRARI, RENEE E                                         </t>
  </si>
  <si>
    <t xml:space="preserve">FLOOR ASSISTANT                            </t>
  </si>
  <si>
    <t>Rhiannon</t>
  </si>
  <si>
    <t>SPENCER, RHIANNON I</t>
  </si>
  <si>
    <t>SPENCER</t>
  </si>
  <si>
    <t xml:space="preserve"> RHIANNON I</t>
  </si>
  <si>
    <t xml:space="preserve">SPENCER, RHIANNON I                                         </t>
  </si>
  <si>
    <t>SHEARER, SARAH A</t>
  </si>
  <si>
    <t xml:space="preserve"> SARAH A</t>
  </si>
  <si>
    <t xml:space="preserve">SHEARER, SARAH A                                            </t>
  </si>
  <si>
    <t>SEARLES, ALICIA D</t>
  </si>
  <si>
    <t>SEARLES</t>
  </si>
  <si>
    <t xml:space="preserve"> ALICIA D</t>
  </si>
  <si>
    <t xml:space="preserve">COUNSEL TO THE MAJORITY                                                         </t>
  </si>
  <si>
    <t xml:space="preserve">SEARLES, ALICIA D                                           </t>
  </si>
  <si>
    <t>METCALFE, AMY A</t>
  </si>
  <si>
    <t>METCALFE</t>
  </si>
  <si>
    <t xml:space="preserve"> AMY A</t>
  </si>
  <si>
    <t xml:space="preserve">METCALFE, AMY A                                             </t>
  </si>
  <si>
    <t xml:space="preserve">DEP COUNSEL TO MAJ                         </t>
  </si>
  <si>
    <t>HAAK, BRIAN R</t>
  </si>
  <si>
    <t>HAAK</t>
  </si>
  <si>
    <t xml:space="preserve"> BRIAN R</t>
  </si>
  <si>
    <t xml:space="preserve">HAAK, BRIAN R                                               </t>
  </si>
  <si>
    <t xml:space="preserve">ASSOC COUNSEL/PARLIAM                      </t>
  </si>
  <si>
    <t>BARKER, JOANNE E</t>
  </si>
  <si>
    <t>BARKER</t>
  </si>
  <si>
    <t xml:space="preserve"> JOANNE E</t>
  </si>
  <si>
    <t xml:space="preserve">BARKER, JOANNE E                                            </t>
  </si>
  <si>
    <t xml:space="preserve">COUNSEL TO MAJORITY                        </t>
  </si>
  <si>
    <t>WHITE, MARYANN C</t>
  </si>
  <si>
    <t xml:space="preserve"> MARYANN C</t>
  </si>
  <si>
    <t xml:space="preserve">WHITE, MARYANN C                                            </t>
  </si>
  <si>
    <t xml:space="preserve">ASSOC COUNSEL                              </t>
  </si>
  <si>
    <t>Roslyn</t>
  </si>
  <si>
    <t>STINNEY-GAYLE, ROSLYN D</t>
  </si>
  <si>
    <t>STINNEY-GAYLE</t>
  </si>
  <si>
    <t xml:space="preserve"> ROSLYN D</t>
  </si>
  <si>
    <t xml:space="preserve">STINNEY-GAYLE, ROSLYN D                                     </t>
  </si>
  <si>
    <t>WALTERS, TINA M</t>
  </si>
  <si>
    <t>WALTERS</t>
  </si>
  <si>
    <t xml:space="preserve"> TINA M</t>
  </si>
  <si>
    <t xml:space="preserve">WALTERS, TINA M                                             </t>
  </si>
  <si>
    <t>SWANS, CARMEN L</t>
  </si>
  <si>
    <t>SWANS</t>
  </si>
  <si>
    <t xml:space="preserve"> CARMEN L</t>
  </si>
  <si>
    <t>Crystal Peoples-Stokes</t>
  </si>
  <si>
    <t>PEOPLES-STOKES</t>
  </si>
  <si>
    <t xml:space="preserve"> CRYSTAL D.                                                      </t>
  </si>
  <si>
    <t xml:space="preserve">PEOPLES-STOKES, CRYSTAL D.                                                      </t>
  </si>
  <si>
    <t xml:space="preserve">SWANS, CARMEN L                                             </t>
  </si>
  <si>
    <t>TUCKER, DEBORAH E</t>
  </si>
  <si>
    <t>TUCKER</t>
  </si>
  <si>
    <t xml:space="preserve"> DEBORAH E</t>
  </si>
  <si>
    <t xml:space="preserve">TUCKER, DEBORAH E                                           </t>
  </si>
  <si>
    <t>HALTON-POPE, LEAH M</t>
  </si>
  <si>
    <t>HALTON-POPE</t>
  </si>
  <si>
    <t xml:space="preserve"> LEAH M</t>
  </si>
  <si>
    <t xml:space="preserve">HALTON-POPE, LEAH M                                         </t>
  </si>
  <si>
    <t>BOYD, MARK J</t>
  </si>
  <si>
    <t>BOYD</t>
  </si>
  <si>
    <t xml:space="preserve"> MARK J</t>
  </si>
  <si>
    <t xml:space="preserve">BOYD, MARK J                                                </t>
  </si>
  <si>
    <t>Sheldon</t>
  </si>
  <si>
    <t>ANDERSON, SHELDON L</t>
  </si>
  <si>
    <t xml:space="preserve"> SHELDON L</t>
  </si>
  <si>
    <t xml:space="preserve">ANDERSON, SHELDON L                                         </t>
  </si>
  <si>
    <t xml:space="preserve">COMMUNICATIONS ASSOC                       </t>
  </si>
  <si>
    <t>WALLWIN, AMANDA R</t>
  </si>
  <si>
    <t>WALLWIN</t>
  </si>
  <si>
    <t xml:space="preserve"> AMANDA R</t>
  </si>
  <si>
    <t>Dan Quart</t>
  </si>
  <si>
    <t>QUART</t>
  </si>
  <si>
    <t xml:space="preserve"> DANIEL                                                                   </t>
  </si>
  <si>
    <t xml:space="preserve">QUART, DANIEL                                                                   </t>
  </si>
  <si>
    <t xml:space="preserve">WALLWIN, AMANDA R                                           </t>
  </si>
  <si>
    <t xml:space="preserve">353 LEXINGTON AVENUE, SUITE 704, NEW YORK              </t>
  </si>
  <si>
    <t>Genevieve</t>
  </si>
  <si>
    <t>MARCY, GENEVIEVE M</t>
  </si>
  <si>
    <t>MARCY</t>
  </si>
  <si>
    <t xml:space="preserve"> GENEVIEVE M</t>
  </si>
  <si>
    <t xml:space="preserve">MARCY, GENEVIEVE M                                          </t>
  </si>
  <si>
    <t>CAPEZZUTI, DEBORAH A</t>
  </si>
  <si>
    <t>CAPEZZUTI</t>
  </si>
  <si>
    <t>Dan Stec</t>
  </si>
  <si>
    <t>STEC</t>
  </si>
  <si>
    <t xml:space="preserve"> DANIEL G.                                                                 </t>
  </si>
  <si>
    <t xml:space="preserve">STEC, DANIEL G.                                                                 </t>
  </si>
  <si>
    <t xml:space="preserve">CAPEZZUTI, DEBORAH A                                        </t>
  </si>
  <si>
    <t xml:space="preserve">140 GLEN ST., GLENS FALLS 12801                        </t>
  </si>
  <si>
    <t>Leesa</t>
  </si>
  <si>
    <t>STILLER, LEESA K</t>
  </si>
  <si>
    <t>STILLER</t>
  </si>
  <si>
    <t xml:space="preserve"> LEESA K</t>
  </si>
  <si>
    <t xml:space="preserve">STILLER, LEESA K                                            </t>
  </si>
  <si>
    <t>ROBERTS, AMANDA L</t>
  </si>
  <si>
    <t>ROBERTS</t>
  </si>
  <si>
    <t xml:space="preserve"> AMANDA L</t>
  </si>
  <si>
    <t>Daniel O'Donnell</t>
  </si>
  <si>
    <t>O'DONNELL</t>
  </si>
  <si>
    <t xml:space="preserve"> DANIEL J.                                                            </t>
  </si>
  <si>
    <t xml:space="preserve">O'DONNELL, DANIEL J.                                                            </t>
  </si>
  <si>
    <t xml:space="preserve">ROBERTS, AMANDA L                                           </t>
  </si>
  <si>
    <t xml:space="preserve">245 W 104TH ST., NYC                                   </t>
  </si>
  <si>
    <t>HOROWITZ, ANN</t>
  </si>
  <si>
    <t>HOROWITZ</t>
  </si>
  <si>
    <t xml:space="preserve"> ANN</t>
  </si>
  <si>
    <t xml:space="preserve">HOROWITZ, ANN                                               </t>
  </si>
  <si>
    <t>Cheryl</t>
  </si>
  <si>
    <t>MYERS, CHERYL A</t>
  </si>
  <si>
    <t>MYERS</t>
  </si>
  <si>
    <t xml:space="preserve"> CHERYL A</t>
  </si>
  <si>
    <t xml:space="preserve">MYERS, CHERYL A                                             </t>
  </si>
  <si>
    <t>GOODMAN, JOYCE P</t>
  </si>
  <si>
    <t>GOODMAN</t>
  </si>
  <si>
    <t xml:space="preserve"> JOYCE P</t>
  </si>
  <si>
    <t xml:space="preserve">GOODMAN, JOYCE P                                            </t>
  </si>
  <si>
    <t>Liznel</t>
  </si>
  <si>
    <t>AYBAR-VENTURA, LIZNEL C</t>
  </si>
  <si>
    <t>AYBAR-VENTURA</t>
  </si>
  <si>
    <t xml:space="preserve"> LIZNEL C</t>
  </si>
  <si>
    <t xml:space="preserve">AYBAR-VENTURA, LIZNEL C                                     </t>
  </si>
  <si>
    <t xml:space="preserve">DIR COMMUNITY AFFAIRS                      </t>
  </si>
  <si>
    <t>MIGLIORE, NICOLE V</t>
  </si>
  <si>
    <t>MIGLIORE</t>
  </si>
  <si>
    <t xml:space="preserve">MIGLIORE, NICOLE V                                          </t>
  </si>
  <si>
    <t>TRITTAS, YANNIS</t>
  </si>
  <si>
    <t>TRITTAS</t>
  </si>
  <si>
    <t xml:space="preserve"> YANNIS</t>
  </si>
  <si>
    <t xml:space="preserve">TRITTAS, YANNIS                                             </t>
  </si>
  <si>
    <t>Carolyn</t>
  </si>
  <si>
    <t>RILEY, CAROLYN G</t>
  </si>
  <si>
    <t xml:space="preserve"> CAROLYN G</t>
  </si>
  <si>
    <t>Data Services</t>
  </si>
  <si>
    <t xml:space="preserve">DATA SERVICES                                                                   </t>
  </si>
  <si>
    <t xml:space="preserve">RILEY, CAROLYN G                                            </t>
  </si>
  <si>
    <t xml:space="preserve">DATA ASSISTANT                             </t>
  </si>
  <si>
    <t>WILDE, DONNA M</t>
  </si>
  <si>
    <t>WILDE</t>
  </si>
  <si>
    <t xml:space="preserve"> DONNA M</t>
  </si>
  <si>
    <t xml:space="preserve">WILDE, DONNA M                                              </t>
  </si>
  <si>
    <t xml:space="preserve">ASST DIR                                   </t>
  </si>
  <si>
    <t>LABUNSKI, ELENA M</t>
  </si>
  <si>
    <t xml:space="preserve"> ELENA M</t>
  </si>
  <si>
    <t xml:space="preserve">LABUNSKI, ELENA M                                           </t>
  </si>
  <si>
    <t xml:space="preserve">WORD PROCESSOR                             </t>
  </si>
  <si>
    <t>ETHIER, JUDITH</t>
  </si>
  <si>
    <t>ETHIER</t>
  </si>
  <si>
    <t xml:space="preserve"> JUDITH</t>
  </si>
  <si>
    <t xml:space="preserve">ETHIER, JUDITH                                              </t>
  </si>
  <si>
    <t xml:space="preserve">PRINT OPERATOR                             </t>
  </si>
  <si>
    <t>Leisha</t>
  </si>
  <si>
    <t>HARRISON-VINCI, LEISHA H</t>
  </si>
  <si>
    <t>HARRISON-VINCI</t>
  </si>
  <si>
    <t xml:space="preserve"> LEISHA H</t>
  </si>
  <si>
    <t xml:space="preserve">HARRISON-VINCI, LEISHA H                                    </t>
  </si>
  <si>
    <t xml:space="preserve">DIR OF DATA SERVICES                       </t>
  </si>
  <si>
    <t>CALARCO, LISA A</t>
  </si>
  <si>
    <t>CALARCO</t>
  </si>
  <si>
    <t xml:space="preserve"> LISA A</t>
  </si>
  <si>
    <t xml:space="preserve">CALARCO, LISA A                                             </t>
  </si>
  <si>
    <t xml:space="preserve">DEP DIR DATA SERVICES                      </t>
  </si>
  <si>
    <t>CAMPAGNANO, NICOLE M</t>
  </si>
  <si>
    <t>CAMPAGNANO</t>
  </si>
  <si>
    <t xml:space="preserve"> NICOLE M</t>
  </si>
  <si>
    <t xml:space="preserve">CAMPAGNANO, NICOLE M                                        </t>
  </si>
  <si>
    <t xml:space="preserve">ELECTRONIC MEDIA COOR                      </t>
  </si>
  <si>
    <t>LUCE, PATRICIA A</t>
  </si>
  <si>
    <t>LUCE</t>
  </si>
  <si>
    <t xml:space="preserve"> PATRICIA A</t>
  </si>
  <si>
    <t xml:space="preserve">LUCE, PATRICIA A                                            </t>
  </si>
  <si>
    <t xml:space="preserve">SYSTEMS OPERATOR                           </t>
  </si>
  <si>
    <t>Regina</t>
  </si>
  <si>
    <t>EASTMAN, REGINA M</t>
  </si>
  <si>
    <t>EASTMAN</t>
  </si>
  <si>
    <t xml:space="preserve"> REGINA M</t>
  </si>
  <si>
    <t xml:space="preserve">EASTMAN, REGINA M                                           </t>
  </si>
  <si>
    <t xml:space="preserve">SR MAIL SPECIALIST                         </t>
  </si>
  <si>
    <t>ROITHMAYR, ALEXANDER E</t>
  </si>
  <si>
    <t>ROITHMAYR</t>
  </si>
  <si>
    <t xml:space="preserve"> ALEXANDER E</t>
  </si>
  <si>
    <t>David Buchwald</t>
  </si>
  <si>
    <t>BUCHWALD</t>
  </si>
  <si>
    <t xml:space="preserve"> DAVID E.                                                              </t>
  </si>
  <si>
    <t xml:space="preserve">BUCHWALD, DAVID E.                                                              </t>
  </si>
  <si>
    <t xml:space="preserve">ROITHMAYR, ALEXANDER E                                      </t>
  </si>
  <si>
    <t xml:space="preserve">125-131 EAST MAIN ST SUITE 204, MOUNT KISCO            </t>
  </si>
  <si>
    <t>ORLANDO, JOSEPH J</t>
  </si>
  <si>
    <t>ORLANDO</t>
  </si>
  <si>
    <t xml:space="preserve"> JOSEPH J</t>
  </si>
  <si>
    <t xml:space="preserve">ORLANDO, JOSEPH J                                           </t>
  </si>
  <si>
    <t>ROSE, KIMBERLY A</t>
  </si>
  <si>
    <t>ROSE</t>
  </si>
  <si>
    <t xml:space="preserve"> KIMBERLY A</t>
  </si>
  <si>
    <t xml:space="preserve">ROSE, KIMBERLY A                                            </t>
  </si>
  <si>
    <t>Madiha</t>
  </si>
  <si>
    <t>MUGHAL, MADIHA L</t>
  </si>
  <si>
    <t>MUGHAL</t>
  </si>
  <si>
    <t xml:space="preserve"> MADIHA L</t>
  </si>
  <si>
    <t xml:space="preserve">MUGHAL, MADIHA L                                            </t>
  </si>
  <si>
    <t xml:space="preserve">D O ASSISTANT                              </t>
  </si>
  <si>
    <t>Randy</t>
  </si>
  <si>
    <t>KONIOWKA, RANDY S</t>
  </si>
  <si>
    <t>KONIOWKA</t>
  </si>
  <si>
    <t xml:space="preserve"> RANDY S</t>
  </si>
  <si>
    <t xml:space="preserve">KONIOWKA, RANDY S                                           </t>
  </si>
  <si>
    <t>GIERLINGER, CHRISTINE M</t>
  </si>
  <si>
    <t>GIERLINGER</t>
  </si>
  <si>
    <t>David Dipietro</t>
  </si>
  <si>
    <t>DIPIETRO</t>
  </si>
  <si>
    <t xml:space="preserve"> DAVID J.                                                              </t>
  </si>
  <si>
    <t xml:space="preserve">DIPIETRO, DAVID J.                                                              </t>
  </si>
  <si>
    <t xml:space="preserve">GIERLINGER, CHRISTINE M                                     </t>
  </si>
  <si>
    <t xml:space="preserve">411 MAIN STREET, E. AURORA                             </t>
  </si>
  <si>
    <t>HUSON, ELIZABETH A</t>
  </si>
  <si>
    <t>HUSON</t>
  </si>
  <si>
    <t xml:space="preserve"> ELIZABETH A</t>
  </si>
  <si>
    <t xml:space="preserve">HUSON, ELIZABETH A                                          </t>
  </si>
  <si>
    <t>Karl</t>
  </si>
  <si>
    <t>SIMMETH, KARL J JR</t>
  </si>
  <si>
    <t>SIMMETH</t>
  </si>
  <si>
    <t xml:space="preserve"> KARL J JR</t>
  </si>
  <si>
    <t xml:space="preserve">SIMMETH, KARL J JR                                          </t>
  </si>
  <si>
    <t>JONES, ALBERT JR</t>
  </si>
  <si>
    <t>JONES</t>
  </si>
  <si>
    <t xml:space="preserve"> ALBERT JR</t>
  </si>
  <si>
    <t>David Gantt</t>
  </si>
  <si>
    <t>GANTT</t>
  </si>
  <si>
    <t xml:space="preserve"> DAVID F.                                                                 </t>
  </si>
  <si>
    <t xml:space="preserve">GANTT, DAVID F.                                                                 </t>
  </si>
  <si>
    <t xml:space="preserve">JONES, ALBERT JR                                            </t>
  </si>
  <si>
    <t xml:space="preserve">107 LIBERTY POLE WAY, ROCHESTER                        </t>
  </si>
  <si>
    <t>MOSLEY, ALLISON A</t>
  </si>
  <si>
    <t>MOSLEY</t>
  </si>
  <si>
    <t xml:space="preserve"> ALLISON A</t>
  </si>
  <si>
    <t xml:space="preserve">MOSLEY, ALLISON A                                           </t>
  </si>
  <si>
    <t>VAN GROL, BRIAN F</t>
  </si>
  <si>
    <t>VAN GROL</t>
  </si>
  <si>
    <t xml:space="preserve"> BRIAN F</t>
  </si>
  <si>
    <t xml:space="preserve">VAN GROL, BRIAN F                                           </t>
  </si>
  <si>
    <t>KEOPHETLASY, FRANK</t>
  </si>
  <si>
    <t>KEOPHETLASY</t>
  </si>
  <si>
    <t xml:space="preserve"> FRANK</t>
  </si>
  <si>
    <t xml:space="preserve">KEOPHETLASY, FRANK                                          </t>
  </si>
  <si>
    <t>THONY, NICHOLAS E</t>
  </si>
  <si>
    <t>THONY</t>
  </si>
  <si>
    <t xml:space="preserve"> NICHOLAS E</t>
  </si>
  <si>
    <t xml:space="preserve">THONY, NICHOLAS E                                           </t>
  </si>
  <si>
    <t>FELDER, VINCENT R</t>
  </si>
  <si>
    <t>FELDER</t>
  </si>
  <si>
    <t xml:space="preserve"> VINCENT R</t>
  </si>
  <si>
    <t xml:space="preserve">FELDER, VINCENT R                                           </t>
  </si>
  <si>
    <t>LIVERANI, LYNETTE P</t>
  </si>
  <si>
    <t>LIVERANI</t>
  </si>
  <si>
    <t xml:space="preserve"> LYNETTE P</t>
  </si>
  <si>
    <t>David Mcdonough</t>
  </si>
  <si>
    <t xml:space="preserve"> DAVID G.                                                             </t>
  </si>
  <si>
    <t xml:space="preserve">MCDONOUGH, DAVID G.                                                             </t>
  </si>
  <si>
    <t xml:space="preserve">LIVERANI, LYNETTE P                                         </t>
  </si>
  <si>
    <t xml:space="preserve">404 BEDFORD AVE, BELLMORE                              </t>
  </si>
  <si>
    <t>Norene</t>
  </si>
  <si>
    <t>PAROLA, NORENE W</t>
  </si>
  <si>
    <t>PAROLA</t>
  </si>
  <si>
    <t xml:space="preserve"> NORENE W</t>
  </si>
  <si>
    <t xml:space="preserve">PAROLA, NORENE W                                            </t>
  </si>
  <si>
    <t>HOLLY, SARA A</t>
  </si>
  <si>
    <t>HOLLY</t>
  </si>
  <si>
    <t xml:space="preserve"> SARA A</t>
  </si>
  <si>
    <t xml:space="preserve">HOLLY, SARA A                                               </t>
  </si>
  <si>
    <t>LEMMA, ANTHONY J</t>
  </si>
  <si>
    <t>LEMMA</t>
  </si>
  <si>
    <t>David Weprin</t>
  </si>
  <si>
    <t>WEPRIN</t>
  </si>
  <si>
    <t xml:space="preserve"> DAVID I.                                                                </t>
  </si>
  <si>
    <t xml:space="preserve">WEPRIN, DAVID I.                                                                </t>
  </si>
  <si>
    <t xml:space="preserve">LEMMA, ANTHONY J                                            </t>
  </si>
  <si>
    <t xml:space="preserve">185-06 UNION TPKE, FRESH MEADOWS                       </t>
  </si>
  <si>
    <t>Aristidis</t>
  </si>
  <si>
    <t>DIONISIOU, ARISTIDIS S</t>
  </si>
  <si>
    <t>DIONISIOU</t>
  </si>
  <si>
    <t xml:space="preserve"> ARISTIDIS S</t>
  </si>
  <si>
    <t xml:space="preserve">DIONISIOU, ARISTIDIS S                                      </t>
  </si>
  <si>
    <t>LAJSZKY, CASEY R</t>
  </si>
  <si>
    <t>LAJSZKY</t>
  </si>
  <si>
    <t xml:space="preserve"> CASEY R</t>
  </si>
  <si>
    <t xml:space="preserve">LAJSZKY, CASEY R                                            </t>
  </si>
  <si>
    <t>Harpreet</t>
  </si>
  <si>
    <t>TOOR, HARPREET S</t>
  </si>
  <si>
    <t>TOOR</t>
  </si>
  <si>
    <t xml:space="preserve"> HARPREET S</t>
  </si>
  <si>
    <t xml:space="preserve">TOOR, HARPREET S                                            </t>
  </si>
  <si>
    <t xml:space="preserve">111-12 ATLANTIC AVENUE, UNIT #5, RICHMOND HILL         </t>
  </si>
  <si>
    <t>Janna</t>
  </si>
  <si>
    <t>LOYOLA, JANNA M</t>
  </si>
  <si>
    <t>LOYOLA</t>
  </si>
  <si>
    <t xml:space="preserve"> JANNA M</t>
  </si>
  <si>
    <t xml:space="preserve">LOYOLA, JANNA M                                             </t>
  </si>
  <si>
    <t>Muhammad</t>
  </si>
  <si>
    <t>RAHMAN, MUHAMMAD M</t>
  </si>
  <si>
    <t xml:space="preserve"> MUHAMMAD M</t>
  </si>
  <si>
    <t xml:space="preserve">RAHMAN, MUHAMMAD M                                          </t>
  </si>
  <si>
    <t>Sumeet</t>
  </si>
  <si>
    <t>SHARMA, SUMEET A</t>
  </si>
  <si>
    <t>SHARMA</t>
  </si>
  <si>
    <t xml:space="preserve"> SUMEET A</t>
  </si>
  <si>
    <t xml:space="preserve">SHARMA, SUMEET A                                            </t>
  </si>
  <si>
    <t>Yen</t>
  </si>
  <si>
    <t>CHOU, YEN S</t>
  </si>
  <si>
    <t>CHOU</t>
  </si>
  <si>
    <t xml:space="preserve"> YEN S</t>
  </si>
  <si>
    <t xml:space="preserve">CHOU, YEN S                                                 </t>
  </si>
  <si>
    <t>FLOOD, EDWARD A</t>
  </si>
  <si>
    <t>FLOOD</t>
  </si>
  <si>
    <t xml:space="preserve"> EDWARD A</t>
  </si>
  <si>
    <t>Dean Murray</t>
  </si>
  <si>
    <t>MURRAY</t>
  </si>
  <si>
    <t xml:space="preserve"> L. DEAN                                                                 </t>
  </si>
  <si>
    <t xml:space="preserve">MURRAY, L. DEAN                                                                 </t>
  </si>
  <si>
    <t xml:space="preserve">FLOOD, EDWARD A                                             </t>
  </si>
  <si>
    <t xml:space="preserve">1735 N. OCEAN AVE, STE A, MEDFORD                      </t>
  </si>
  <si>
    <t>Krystina</t>
  </si>
  <si>
    <t>SCONZO, KRYSTINA R</t>
  </si>
  <si>
    <t>SCONZO</t>
  </si>
  <si>
    <t xml:space="preserve"> KRYSTINA R</t>
  </si>
  <si>
    <t xml:space="preserve">SCONZO, KRYSTINA R                                          </t>
  </si>
  <si>
    <t>Tracy</t>
  </si>
  <si>
    <t>WHITFORD, TRACY L</t>
  </si>
  <si>
    <t>WHITFORD</t>
  </si>
  <si>
    <t xml:space="preserve"> TRACY L</t>
  </si>
  <si>
    <t xml:space="preserve">WHITFORD, TRACY L                                           </t>
  </si>
  <si>
    <t>LEDUC, CHARLES</t>
  </si>
  <si>
    <t>LEDUC</t>
  </si>
  <si>
    <t xml:space="preserve"> CHARLES</t>
  </si>
  <si>
    <t>Deborah Glick</t>
  </si>
  <si>
    <t>GLICK</t>
  </si>
  <si>
    <t xml:space="preserve"> DEBORAH J.                                                               </t>
  </si>
  <si>
    <t xml:space="preserve">GLICK, DEBORAH J.                                                               </t>
  </si>
  <si>
    <t xml:space="preserve">LEDUC, CHARLES                                              </t>
  </si>
  <si>
    <t>ANDERSON, CHARLES N</t>
  </si>
  <si>
    <t xml:space="preserve"> CHARLES N</t>
  </si>
  <si>
    <t xml:space="preserve">ANDERSON, CHARLES N                                         </t>
  </si>
  <si>
    <t xml:space="preserve">853 BROADWAY, STE 2007, NEW YORK                       </t>
  </si>
  <si>
    <t>MAHON, LOUISE E</t>
  </si>
  <si>
    <t>MAHON</t>
  </si>
  <si>
    <t xml:space="preserve"> LOUISE E</t>
  </si>
  <si>
    <t xml:space="preserve">MAHON, LOUISE E                                             </t>
  </si>
  <si>
    <t>Maryam</t>
  </si>
  <si>
    <t>ABDUL-ALEEM, MARYAM A</t>
  </si>
  <si>
    <t>ABDUL-ALEEM</t>
  </si>
  <si>
    <t xml:space="preserve"> MARYAM A</t>
  </si>
  <si>
    <t xml:space="preserve">ABDUL-ALEEM, MARYAM A                                       </t>
  </si>
  <si>
    <t>GOLDSTEIN, PAUL</t>
  </si>
  <si>
    <t>GOLDSTEIN</t>
  </si>
  <si>
    <t xml:space="preserve"> PAUL</t>
  </si>
  <si>
    <t xml:space="preserve">GOLDSTEIN, PAUL                                             </t>
  </si>
  <si>
    <t>SANCHALA, SARAH M</t>
  </si>
  <si>
    <t>SANCHALA</t>
  </si>
  <si>
    <t xml:space="preserve"> SARAH M</t>
  </si>
  <si>
    <t xml:space="preserve">SANCHALA, SARAH M                                           </t>
  </si>
  <si>
    <t>Virginia</t>
  </si>
  <si>
    <t>FARRELL, VIRGINIA E</t>
  </si>
  <si>
    <t>FARRELL</t>
  </si>
  <si>
    <t xml:space="preserve"> VIRGINIA E</t>
  </si>
  <si>
    <t xml:space="preserve">FARRELL, VIRGINIA E                                         </t>
  </si>
  <si>
    <t>Jamila</t>
  </si>
  <si>
    <t>PRINGLE, JAMILA A</t>
  </si>
  <si>
    <t>PRINGLE</t>
  </si>
  <si>
    <t xml:space="preserve"> JAMILA A</t>
  </si>
  <si>
    <t>Diana Richardson</t>
  </si>
  <si>
    <t>RICHARDSON</t>
  </si>
  <si>
    <t xml:space="preserve"> DIANA C.                                                            </t>
  </si>
  <si>
    <t xml:space="preserve">RICHARDSON, DIANA C.                                                            </t>
  </si>
  <si>
    <t xml:space="preserve">PRINGLE, JAMILA A                                           </t>
  </si>
  <si>
    <t xml:space="preserve">DEP DIR DISTRICT OFF                       </t>
  </si>
  <si>
    <t xml:space="preserve">330 EMPIRE BLVD, 1ST FL, BROOKLYN                      </t>
  </si>
  <si>
    <t>LOUIS, JOHN P</t>
  </si>
  <si>
    <t xml:space="preserve">LOUIS, JOHN P                                               </t>
  </si>
  <si>
    <t>Ruben</t>
  </si>
  <si>
    <t>SUAZO RODAS, RUBEN D</t>
  </si>
  <si>
    <t>SUAZO RODAS</t>
  </si>
  <si>
    <t xml:space="preserve"> RUBEN D</t>
  </si>
  <si>
    <t xml:space="preserve">SUAZO RODAS, RUBEN D                                        </t>
  </si>
  <si>
    <t xml:space="preserve">SCHEDULE &amp; PROG COORD                      </t>
  </si>
  <si>
    <t>Samuel</t>
  </si>
  <si>
    <t>CLARKE, SAMUEL C</t>
  </si>
  <si>
    <t>CLARKE</t>
  </si>
  <si>
    <t xml:space="preserve"> SAMUEL C</t>
  </si>
  <si>
    <t xml:space="preserve">CLARKE, SAMUEL C                                            </t>
  </si>
  <si>
    <t>MIDWOOD, JOHN T</t>
  </si>
  <si>
    <t>MIDWOOD</t>
  </si>
  <si>
    <t xml:space="preserve"> JOHN T</t>
  </si>
  <si>
    <t>Didi Barrett</t>
  </si>
  <si>
    <t xml:space="preserve"> DIDI D.                                                                </t>
  </si>
  <si>
    <t xml:space="preserve">BARRETT, DIDI D.                                                                </t>
  </si>
  <si>
    <t xml:space="preserve">MIDWOOD, JOHN T                                             </t>
  </si>
  <si>
    <t xml:space="preserve">12 RAYMOND AVE, POUGHKEEPSIE                           </t>
  </si>
  <si>
    <t>WILLIAMS, KRISTIN M</t>
  </si>
  <si>
    <t>WILLIAMS</t>
  </si>
  <si>
    <t xml:space="preserve"> KRISTIN M</t>
  </si>
  <si>
    <t xml:space="preserve">WILLIAMS, KRISTIN M                                         </t>
  </si>
  <si>
    <t>GUSTAFSON, WILLIAM C</t>
  </si>
  <si>
    <t>GUSTAFSON</t>
  </si>
  <si>
    <t xml:space="preserve"> WILLIAM C</t>
  </si>
  <si>
    <t xml:space="preserve">GUSTAFSON, WILLIAM C                                        </t>
  </si>
  <si>
    <t xml:space="preserve">751 WARREN ST, HUDSON                                  </t>
  </si>
  <si>
    <t>PAEGLOW, BRIAN J</t>
  </si>
  <si>
    <t>PAEGLOW</t>
  </si>
  <si>
    <t xml:space="preserve"> BRIAN J</t>
  </si>
  <si>
    <t>Document Room</t>
  </si>
  <si>
    <t xml:space="preserve">DOCUMENT ROOM                                                                   </t>
  </si>
  <si>
    <t xml:space="preserve">PAEGLOW, BRIAN J                                            </t>
  </si>
  <si>
    <t xml:space="preserve">DOCUMENT CLERK                             </t>
  </si>
  <si>
    <t>COLE, DAVID G</t>
  </si>
  <si>
    <t>COLE</t>
  </si>
  <si>
    <t xml:space="preserve"> DAVID G</t>
  </si>
  <si>
    <t xml:space="preserve">COLE, DAVID G                                               </t>
  </si>
  <si>
    <t>WILLIAMS, LEE O</t>
  </si>
  <si>
    <t xml:space="preserve"> LEE O</t>
  </si>
  <si>
    <t xml:space="preserve">WILLIAMS, LEE O                                             </t>
  </si>
  <si>
    <t>Marc</t>
  </si>
  <si>
    <t>BOHLEY, MARC A</t>
  </si>
  <si>
    <t>BOHLEY</t>
  </si>
  <si>
    <t xml:space="preserve"> MARC A</t>
  </si>
  <si>
    <t xml:space="preserve">BOHLEY, MARC A                                              </t>
  </si>
  <si>
    <t>GAFFNEY, MICHAEL O</t>
  </si>
  <si>
    <t>GAFFNEY</t>
  </si>
  <si>
    <t xml:space="preserve"> MICHAEL O</t>
  </si>
  <si>
    <t xml:space="preserve">GAFFNEY, MICHAEL O                                          </t>
  </si>
  <si>
    <t>STEVENS, SANDRA L</t>
  </si>
  <si>
    <t>STEVENS</t>
  </si>
  <si>
    <t xml:space="preserve"> SANDRA L</t>
  </si>
  <si>
    <t xml:space="preserve">STEVENS, SANDRA L                                           </t>
  </si>
  <si>
    <t xml:space="preserve">1ST DEPUTY SUPRDNT                         </t>
  </si>
  <si>
    <t>MC HUGH, TIMOTHY P</t>
  </si>
  <si>
    <t>MC HUGH</t>
  </si>
  <si>
    <t xml:space="preserve">MC HUGH, TIMOTHY P                                          </t>
  </si>
  <si>
    <t>WHALEN, CHRISTOPHER J</t>
  </si>
  <si>
    <t>WHALEN</t>
  </si>
  <si>
    <t xml:space="preserve"> CHRISTOPHER J</t>
  </si>
  <si>
    <t>Donna Lupardo</t>
  </si>
  <si>
    <t>LUPARDO</t>
  </si>
  <si>
    <t xml:space="preserve"> DONNA A.                                                               </t>
  </si>
  <si>
    <t xml:space="preserve">LUPARDO, DONNA A.                                                               </t>
  </si>
  <si>
    <t xml:space="preserve">WHALEN, CHRISTOPHER J                                       </t>
  </si>
  <si>
    <t xml:space="preserve">44 HAWLEY ST., S.O.B. FL #17, BINGHAMTON               </t>
  </si>
  <si>
    <t>Gloria</t>
  </si>
  <si>
    <t>POFF, GLORIA J</t>
  </si>
  <si>
    <t>POFF</t>
  </si>
  <si>
    <t xml:space="preserve"> GLORIA J</t>
  </si>
  <si>
    <t xml:space="preserve">POFF, GLORIA J                                              </t>
  </si>
  <si>
    <t>WEISS, HARRIS A</t>
  </si>
  <si>
    <t xml:space="preserve"> HARRIS A</t>
  </si>
  <si>
    <t xml:space="preserve">WEISS, HARRIS A                                             </t>
  </si>
  <si>
    <t>QUAIN, JEFFREY M</t>
  </si>
  <si>
    <t>QUAIN</t>
  </si>
  <si>
    <t xml:space="preserve"> JEFFREY M</t>
  </si>
  <si>
    <t xml:space="preserve">QUAIN, JEFFREY M                                            </t>
  </si>
  <si>
    <t>Joan</t>
  </si>
  <si>
    <t>MARCY, JOAN M</t>
  </si>
  <si>
    <t xml:space="preserve"> JOAN M</t>
  </si>
  <si>
    <t xml:space="preserve">MARCY, JOAN M                                               </t>
  </si>
  <si>
    <t>CYPERSTEIN, AVI</t>
  </si>
  <si>
    <t>CYPERSTEIN</t>
  </si>
  <si>
    <t xml:space="preserve"> AVI</t>
  </si>
  <si>
    <t>Dov Hikind</t>
  </si>
  <si>
    <t>HIKIND</t>
  </si>
  <si>
    <t xml:space="preserve"> DOV                                                                     </t>
  </si>
  <si>
    <t xml:space="preserve">HIKIND, DOV                                                                     </t>
  </si>
  <si>
    <t xml:space="preserve">CYPERSTEIN, AVI                                             </t>
  </si>
  <si>
    <t xml:space="preserve">SR ADVISOR                                 </t>
  </si>
  <si>
    <t xml:space="preserve">1310 48TH ST., BKLYN                                   </t>
  </si>
  <si>
    <t>KLEIN, CHESKEL</t>
  </si>
  <si>
    <t>KLEIN</t>
  </si>
  <si>
    <t xml:space="preserve"> CHESKEL</t>
  </si>
  <si>
    <t xml:space="preserve">KLEIN, CHESKEL                                              </t>
  </si>
  <si>
    <t>SCHWARTZ, DAVID</t>
  </si>
  <si>
    <t>SCHWARTZ</t>
  </si>
  <si>
    <t xml:space="preserve">SCHWARTZ, DAVID                                             </t>
  </si>
  <si>
    <t xml:space="preserve">COMMUNICATIONS ASST                        </t>
  </si>
  <si>
    <t>COHEN, DOV</t>
  </si>
  <si>
    <t>COHEN</t>
  </si>
  <si>
    <t xml:space="preserve"> DOV</t>
  </si>
  <si>
    <t xml:space="preserve">COHEN, DOV                                                  </t>
  </si>
  <si>
    <t>BLACHORSKY, FEIGE</t>
  </si>
  <si>
    <t>BLACHORSKY</t>
  </si>
  <si>
    <t xml:space="preserve"> FEIGE</t>
  </si>
  <si>
    <t xml:space="preserve">BLACHORSKY, FEIGE                                           </t>
  </si>
  <si>
    <t>Leibish</t>
  </si>
  <si>
    <t>DASKAL, LEIBISH L</t>
  </si>
  <si>
    <t>DASKAL</t>
  </si>
  <si>
    <t xml:space="preserve"> LEIBISH L</t>
  </si>
  <si>
    <t xml:space="preserve">DASKAL, LEIBISH L                                           </t>
  </si>
  <si>
    <t>KRONENBERG, MARC B</t>
  </si>
  <si>
    <t>KRONENBERG</t>
  </si>
  <si>
    <t xml:space="preserve"> MARC B</t>
  </si>
  <si>
    <t xml:space="preserve">KRONENBERG, MARC B                                          </t>
  </si>
  <si>
    <t>SIVAN, NAVA</t>
  </si>
  <si>
    <t>SIVAN</t>
  </si>
  <si>
    <t xml:space="preserve"> NAVA</t>
  </si>
  <si>
    <t xml:space="preserve">SIVAN, NAVA                                                 </t>
  </si>
  <si>
    <t>HAAS, RYAN J</t>
  </si>
  <si>
    <t>HAAS</t>
  </si>
  <si>
    <t xml:space="preserve"> RYAN J</t>
  </si>
  <si>
    <t xml:space="preserve">HAAS, RYAN J                                                </t>
  </si>
  <si>
    <t>FUCHS, SHARON</t>
  </si>
  <si>
    <t>FUCHS</t>
  </si>
  <si>
    <t xml:space="preserve"> SHARON</t>
  </si>
  <si>
    <t xml:space="preserve">FUCHS, SHARON                                               </t>
  </si>
  <si>
    <t>LANDAU, YECHIEL</t>
  </si>
  <si>
    <t>LANDAU</t>
  </si>
  <si>
    <t xml:space="preserve"> YECHIEL</t>
  </si>
  <si>
    <t xml:space="preserve">LANDAU, YECHIEL                                             </t>
  </si>
  <si>
    <t>Yisroel</t>
  </si>
  <si>
    <t>WEISS, YISROEL E</t>
  </si>
  <si>
    <t xml:space="preserve"> YISROEL E</t>
  </si>
  <si>
    <t xml:space="preserve">WEISS, YISROEL E                                            </t>
  </si>
  <si>
    <t>Arndreia</t>
  </si>
  <si>
    <t>GOODBEE, ARNDREIA M</t>
  </si>
  <si>
    <t>GOODBEE</t>
  </si>
  <si>
    <t xml:space="preserve"> ARNDREIA M</t>
  </si>
  <si>
    <t>Earlene Hooper</t>
  </si>
  <si>
    <t>HOOPER</t>
  </si>
  <si>
    <t xml:space="preserve"> EARLENE                                                                 </t>
  </si>
  <si>
    <t xml:space="preserve">HOOPER, EARLENE                                                                 </t>
  </si>
  <si>
    <t xml:space="preserve">GOODBEE, ARNDREIA M                                         </t>
  </si>
  <si>
    <t>Lance</t>
  </si>
  <si>
    <t>CLARKE, LANCE D</t>
  </si>
  <si>
    <t xml:space="preserve"> LANCE D</t>
  </si>
  <si>
    <t xml:space="preserve">CLARKE, LANCE D                                             </t>
  </si>
  <si>
    <t xml:space="preserve">33 FRONT STREET, SUITE 104, HEMPSTEAD                  </t>
  </si>
  <si>
    <t>CHANDLER, MARCIA J</t>
  </si>
  <si>
    <t>CHANDLER</t>
  </si>
  <si>
    <t xml:space="preserve"> MARCIA J</t>
  </si>
  <si>
    <t xml:space="preserve">CHANDLER, MARCIA J                                          </t>
  </si>
  <si>
    <t>Mashama</t>
  </si>
  <si>
    <t>BURNS, MASHAMA R</t>
  </si>
  <si>
    <t>BURNS</t>
  </si>
  <si>
    <t xml:space="preserve"> MASHAMA R</t>
  </si>
  <si>
    <t xml:space="preserve">BURNS, MASHAMA R                                            </t>
  </si>
  <si>
    <t>Paulette</t>
  </si>
  <si>
    <t>WILLIAMS, PAULETTE D</t>
  </si>
  <si>
    <t xml:space="preserve"> PAULETTE D</t>
  </si>
  <si>
    <t xml:space="preserve">WILLIAMS, PAULETTE D                                        </t>
  </si>
  <si>
    <t>Aida</t>
  </si>
  <si>
    <t>MALDONADO-TORRES, AIDA G</t>
  </si>
  <si>
    <t>MALDONADO-TORRES</t>
  </si>
  <si>
    <t xml:space="preserve"> AIDA G</t>
  </si>
  <si>
    <t>Editorial Services</t>
  </si>
  <si>
    <t xml:space="preserve">EDITORIAL SERVICES                                                              </t>
  </si>
  <si>
    <t xml:space="preserve">MALDONADO-TORRES, AIDA G                                    </t>
  </si>
  <si>
    <t xml:space="preserve">TRANSLATOR                                 </t>
  </si>
  <si>
    <t>Alan</t>
  </si>
  <si>
    <t>SEYMOUR, ALAN F</t>
  </si>
  <si>
    <t>SEYMOUR</t>
  </si>
  <si>
    <t xml:space="preserve"> ALAN F</t>
  </si>
  <si>
    <t xml:space="preserve">SEYMOUR, ALAN F                                             </t>
  </si>
  <si>
    <t>Alyssa</t>
  </si>
  <si>
    <t>COLTON-HEINS, ALYSSA B</t>
  </si>
  <si>
    <t>COLTON-HEINS</t>
  </si>
  <si>
    <t xml:space="preserve"> ALYSSA B</t>
  </si>
  <si>
    <t xml:space="preserve">COLTON-HEINS, ALYSSA B                                      </t>
  </si>
  <si>
    <t xml:space="preserve">WRITER                                     </t>
  </si>
  <si>
    <t>Amber</t>
  </si>
  <si>
    <t>FULMER, AMBER L</t>
  </si>
  <si>
    <t>FULMER</t>
  </si>
  <si>
    <t xml:space="preserve"> AMBER L</t>
  </si>
  <si>
    <t xml:space="preserve">FULMER, AMBER L                                             </t>
  </si>
  <si>
    <t xml:space="preserve">DEP DIR FOR PROCESSIN                      </t>
  </si>
  <si>
    <t>TUCKER, BRITTANY L</t>
  </si>
  <si>
    <t xml:space="preserve">TUCKER, BRITTANY L                                          </t>
  </si>
  <si>
    <t xml:space="preserve">DIR FOR EDITING                            </t>
  </si>
  <si>
    <t>BERMAN, CATHERINE A</t>
  </si>
  <si>
    <t>BERMAN</t>
  </si>
  <si>
    <t xml:space="preserve">BERMAN, CATHERINE A                                         </t>
  </si>
  <si>
    <t xml:space="preserve">SPEC PROJ COORD                            </t>
  </si>
  <si>
    <t>Dalia</t>
  </si>
  <si>
    <t>QUINTERO, DALIA S</t>
  </si>
  <si>
    <t>QUINTERO</t>
  </si>
  <si>
    <t xml:space="preserve"> DALIA S</t>
  </si>
  <si>
    <t xml:space="preserve">QUINTERO, DALIA S                                           </t>
  </si>
  <si>
    <t xml:space="preserve">SENIOR TRANSLATOR                          </t>
  </si>
  <si>
    <t>Dana</t>
  </si>
  <si>
    <t>MARASCIA, DANA M</t>
  </si>
  <si>
    <t>MARASCIA</t>
  </si>
  <si>
    <t xml:space="preserve"> DANA M</t>
  </si>
  <si>
    <t xml:space="preserve">MARASCIA, DANA M                                            </t>
  </si>
  <si>
    <t xml:space="preserve">DIR EDITORIAL SVC                          </t>
  </si>
  <si>
    <t>SWEENEY, ELIZABETH A</t>
  </si>
  <si>
    <t xml:space="preserve">SWEENEY, ELIZABETH A                                        </t>
  </si>
  <si>
    <t xml:space="preserve">ASSOC GRAPHIC ARTIST                       </t>
  </si>
  <si>
    <t>Gwendolyn</t>
  </si>
  <si>
    <t>GIRSDANSKY, GWENDOLYN L</t>
  </si>
  <si>
    <t>GIRSDANSKY</t>
  </si>
  <si>
    <t xml:space="preserve"> GWENDOLYN L</t>
  </si>
  <si>
    <t xml:space="preserve">GIRSDANSKY, GWENDOLYN L                                     </t>
  </si>
  <si>
    <t>SCHILLINGER, JACQUELINE S</t>
  </si>
  <si>
    <t>SCHILLINGER</t>
  </si>
  <si>
    <t xml:space="preserve"> JACQUELINE S</t>
  </si>
  <si>
    <t xml:space="preserve">SCHILLINGER, JACQUELINE S                                   </t>
  </si>
  <si>
    <t xml:space="preserve">ASST DIR OF PROCESING                      </t>
  </si>
  <si>
    <t>KOENNECKE, LAURA</t>
  </si>
  <si>
    <t>KOENNECKE</t>
  </si>
  <si>
    <t xml:space="preserve"> LAURA</t>
  </si>
  <si>
    <t xml:space="preserve">KOENNECKE, LAURA                                            </t>
  </si>
  <si>
    <t xml:space="preserve">DEP DIR EDITORIAL SVC                      </t>
  </si>
  <si>
    <t>COPELAND, MARY J</t>
  </si>
  <si>
    <t>COPELAND</t>
  </si>
  <si>
    <t xml:space="preserve"> MARY J</t>
  </si>
  <si>
    <t xml:space="preserve">COPELAND, MARY J                                            </t>
  </si>
  <si>
    <t>STEPHENSON, PATRICK E</t>
  </si>
  <si>
    <t>STEPHENSON</t>
  </si>
  <si>
    <t xml:space="preserve"> PATRICK E</t>
  </si>
  <si>
    <t xml:space="preserve">STEPHENSON, PATRICK E                                       </t>
  </si>
  <si>
    <t>Ramon</t>
  </si>
  <si>
    <t>RODRIGUEZ, RAMON V</t>
  </si>
  <si>
    <t xml:space="preserve"> RAMON V</t>
  </si>
  <si>
    <t xml:space="preserve">RODRIGUEZ, RAMON V                                          </t>
  </si>
  <si>
    <t>ACKLEY, RILEY M</t>
  </si>
  <si>
    <t>ACKLEY</t>
  </si>
  <si>
    <t xml:space="preserve"> RILEY M</t>
  </si>
  <si>
    <t xml:space="preserve">ACKLEY, RILEY M                                             </t>
  </si>
  <si>
    <t>BADY, SANA F</t>
  </si>
  <si>
    <t>BADY</t>
  </si>
  <si>
    <t xml:space="preserve">BADY, SANA F                                                </t>
  </si>
  <si>
    <t xml:space="preserve">DEP CHIEF ED/WRITER                        </t>
  </si>
  <si>
    <t>Tanique</t>
  </si>
  <si>
    <t>WILLIAMS, TANIQUE Q</t>
  </si>
  <si>
    <t xml:space="preserve"> TANIQUE Q</t>
  </si>
  <si>
    <t xml:space="preserve">WILLIAMS, TANIQUE Q                                         </t>
  </si>
  <si>
    <t>ALSTON, THOMAS A</t>
  </si>
  <si>
    <t>ALSTON</t>
  </si>
  <si>
    <t xml:space="preserve"> THOMAS A</t>
  </si>
  <si>
    <t xml:space="preserve">ALSTON, THOMAS A                                            </t>
  </si>
  <si>
    <t xml:space="preserve">ED WRITER                                  </t>
  </si>
  <si>
    <t>VIDAL-GUZMAN, YOLOXOCHITL</t>
  </si>
  <si>
    <t>VIDAL-GUZMAN</t>
  </si>
  <si>
    <t xml:space="preserve"> YOLOXOCHITL</t>
  </si>
  <si>
    <t xml:space="preserve">VIDAL-GUZMAN, YOLOXOCHITL                                   </t>
  </si>
  <si>
    <t>Ariadne</t>
  </si>
  <si>
    <t>YOON, ARIADNE B</t>
  </si>
  <si>
    <t>YOON</t>
  </si>
  <si>
    <t xml:space="preserve"> ARIADNE B</t>
  </si>
  <si>
    <t>Edward Braunstein</t>
  </si>
  <si>
    <t>BRAUNSTEIN</t>
  </si>
  <si>
    <t xml:space="preserve"> EDWARD C.                                                           </t>
  </si>
  <si>
    <t xml:space="preserve">BRAUNSTEIN, EDWARD C.                                                           </t>
  </si>
  <si>
    <t xml:space="preserve">YOON, ARIADNE B                                             </t>
  </si>
  <si>
    <t xml:space="preserve">38-39 BELL BOULEVARD, BAYSIDE                          </t>
  </si>
  <si>
    <t>FISCHER, DAVID M</t>
  </si>
  <si>
    <t>FISCHER</t>
  </si>
  <si>
    <t xml:space="preserve"> DAVID M</t>
  </si>
  <si>
    <t xml:space="preserve">FISCHER, DAVID M                                            </t>
  </si>
  <si>
    <t>ANTONOPOULOS, JASON D</t>
  </si>
  <si>
    <t>ANTONOPOULOS</t>
  </si>
  <si>
    <t xml:space="preserve"> JASON D</t>
  </si>
  <si>
    <t xml:space="preserve">ANTONOPOULOS, JASON D                                       </t>
  </si>
  <si>
    <t>URBINDER, SETH H</t>
  </si>
  <si>
    <t>URBINDER</t>
  </si>
  <si>
    <t xml:space="preserve"> SETH H</t>
  </si>
  <si>
    <t xml:space="preserve">URBINDER, SETH H                                            </t>
  </si>
  <si>
    <t>CIANCIULLI, CHRISTOPHER C</t>
  </si>
  <si>
    <t>CIANCIULLI</t>
  </si>
  <si>
    <t xml:space="preserve"> CHRISTOPHER C</t>
  </si>
  <si>
    <t>Edward Ra</t>
  </si>
  <si>
    <t>RA</t>
  </si>
  <si>
    <t xml:space="preserve"> EDWARD P.                                                                   </t>
  </si>
  <si>
    <t xml:space="preserve">RA, EDWARD P.                                                                   </t>
  </si>
  <si>
    <t xml:space="preserve">CIANCIULLI, CHRISTOPHER C                                   </t>
  </si>
  <si>
    <t xml:space="preserve">825 EAST GATE BLVD, SUITE 207, GARDEN CITY             </t>
  </si>
  <si>
    <t>BUCK, MONICA</t>
  </si>
  <si>
    <t>BUCK</t>
  </si>
  <si>
    <t xml:space="preserve"> MONICA</t>
  </si>
  <si>
    <t xml:space="preserve">BUCK, MONICA                                                </t>
  </si>
  <si>
    <t>Savitri</t>
  </si>
  <si>
    <t>NARAIDU, SAVITRI P</t>
  </si>
  <si>
    <t>NARAIDU</t>
  </si>
  <si>
    <t xml:space="preserve"> SAVITRI P</t>
  </si>
  <si>
    <t xml:space="preserve">NARAIDU, SAVITRI P                                          </t>
  </si>
  <si>
    <t xml:space="preserve">SECY                                       </t>
  </si>
  <si>
    <t>DEROCHER, TIMOTHY W</t>
  </si>
  <si>
    <t>DEROCHER</t>
  </si>
  <si>
    <t xml:space="preserve"> TIMOTHY W</t>
  </si>
  <si>
    <t xml:space="preserve">DEROCHER, TIMOTHY W                                         </t>
  </si>
  <si>
    <t>EBHUOMA, VERONICA E</t>
  </si>
  <si>
    <t>EBHUOMA</t>
  </si>
  <si>
    <t xml:space="preserve"> VERONICA E</t>
  </si>
  <si>
    <t xml:space="preserve">EBHUOMA, VERONICA E                                         </t>
  </si>
  <si>
    <t>Christina</t>
  </si>
  <si>
    <t>PHILO, CHRISTINA M</t>
  </si>
  <si>
    <t>PHILO</t>
  </si>
  <si>
    <t xml:space="preserve"> CHRISTINA M</t>
  </si>
  <si>
    <t>Ellen Jaffee</t>
  </si>
  <si>
    <t>JAFFEE</t>
  </si>
  <si>
    <t xml:space="preserve"> ELLEN C.                                                                </t>
  </si>
  <si>
    <t xml:space="preserve">JAFFEE, ELLEN C.                                                                </t>
  </si>
  <si>
    <t xml:space="preserve">PHILO, CHRISTINA M                                          </t>
  </si>
  <si>
    <t>MCCARTHY, MICHELE J</t>
  </si>
  <si>
    <t>MCCARTHY</t>
  </si>
  <si>
    <t xml:space="preserve"> MICHELE J</t>
  </si>
  <si>
    <t xml:space="preserve">MCCARTHY, MICHELE J                                         </t>
  </si>
  <si>
    <t xml:space="preserve">ONE BLUE HILL PLAZA, PEARL RIVER NY 10965              </t>
  </si>
  <si>
    <t>GABRIEL-LEANDRE, ROSE A</t>
  </si>
  <si>
    <t>GABRIEL-LEANDRE</t>
  </si>
  <si>
    <t xml:space="preserve"> ROSE A</t>
  </si>
  <si>
    <t xml:space="preserve">GABRIEL-LEANDRE, ROSE A                                     </t>
  </si>
  <si>
    <t>CARD, TIFFANY M</t>
  </si>
  <si>
    <t>CARD</t>
  </si>
  <si>
    <t xml:space="preserve"> TIFFANY M</t>
  </si>
  <si>
    <t xml:space="preserve">CARD, TIFFANY M                                             </t>
  </si>
  <si>
    <t>Jackelynn</t>
  </si>
  <si>
    <t>REYES, JACKELYNN L</t>
  </si>
  <si>
    <t>REYES</t>
  </si>
  <si>
    <t xml:space="preserve"> JACKELYNN L</t>
  </si>
  <si>
    <t>Erik Dilan</t>
  </si>
  <si>
    <t>DILAN</t>
  </si>
  <si>
    <t xml:space="preserve"> ERIK M.                                                                  </t>
  </si>
  <si>
    <t xml:space="preserve">DILAN, ERIK M.                                                                  </t>
  </si>
  <si>
    <t xml:space="preserve">REYES, JACKELYNN L                                          </t>
  </si>
  <si>
    <t xml:space="preserve">366 CORNELIA ST, BROOKLYN                              </t>
  </si>
  <si>
    <t>CHERRY, KAREN Z</t>
  </si>
  <si>
    <t>CHERRY</t>
  </si>
  <si>
    <t xml:space="preserve"> KAREN Z</t>
  </si>
  <si>
    <t xml:space="preserve">CHERRY, KAREN Z                                             </t>
  </si>
  <si>
    <t>Tonisha</t>
  </si>
  <si>
    <t>MARIN, TONISHA D</t>
  </si>
  <si>
    <t>MARIN</t>
  </si>
  <si>
    <t xml:space="preserve"> TONISHA D</t>
  </si>
  <si>
    <t xml:space="preserve">MARIN, TONISHA D                                            </t>
  </si>
  <si>
    <t>Videsh</t>
  </si>
  <si>
    <t>PERSAUD, VIDESH A</t>
  </si>
  <si>
    <t>PERSAUD</t>
  </si>
  <si>
    <t xml:space="preserve"> VIDESH A</t>
  </si>
  <si>
    <t xml:space="preserve">PERSAUD, VIDESH A                                           </t>
  </si>
  <si>
    <t>SANTO, ALEXANDRA M</t>
  </si>
  <si>
    <t>SANTO</t>
  </si>
  <si>
    <t xml:space="preserve"> ALEXANDRA M</t>
  </si>
  <si>
    <t>Félix Ortiz</t>
  </si>
  <si>
    <t>ORTIZ</t>
  </si>
  <si>
    <t xml:space="preserve"> FELIX                                                                    </t>
  </si>
  <si>
    <t xml:space="preserve">ORTIZ, FELIX                                                                    </t>
  </si>
  <si>
    <t xml:space="preserve">SANTO, ALEXANDRA M                                          </t>
  </si>
  <si>
    <t xml:space="preserve">5004 4TH AVENUE, GROUND FLOOR, BROOKLYN                </t>
  </si>
  <si>
    <t>CRISTELLO, ANTHONY M</t>
  </si>
  <si>
    <t>CRISTELLO</t>
  </si>
  <si>
    <t xml:space="preserve"> ANTHONY M</t>
  </si>
  <si>
    <t xml:space="preserve">CRISTELLO, ANTHONY M                                        </t>
  </si>
  <si>
    <t>EARLY, BRIAN J</t>
  </si>
  <si>
    <t>EARLY</t>
  </si>
  <si>
    <t xml:space="preserve">EARLY, BRIAN J                                              </t>
  </si>
  <si>
    <t>CALDERIN, CARMEN I</t>
  </si>
  <si>
    <t>CALDERIN</t>
  </si>
  <si>
    <t xml:space="preserve"> CARMEN I</t>
  </si>
  <si>
    <t xml:space="preserve">CALDERIN, CARMEN I                                          </t>
  </si>
  <si>
    <t>Elyse</t>
  </si>
  <si>
    <t>HENNES, ELYSE B</t>
  </si>
  <si>
    <t>HENNES</t>
  </si>
  <si>
    <t xml:space="preserve"> ELYSE B</t>
  </si>
  <si>
    <t xml:space="preserve">HENNES, ELYSE B                                             </t>
  </si>
  <si>
    <t>WICE, JEFFREY M</t>
  </si>
  <si>
    <t>WICE</t>
  </si>
  <si>
    <t xml:space="preserve">WICE, JEFFREY M                                             </t>
  </si>
  <si>
    <t xml:space="preserve">SPEC COUNSEL                               </t>
  </si>
  <si>
    <t>BROUGHTON, KAREN</t>
  </si>
  <si>
    <t>BROUGHTON</t>
  </si>
  <si>
    <t xml:space="preserve"> KAREN</t>
  </si>
  <si>
    <t xml:space="preserve">BROUGHTON, KAREN                                            </t>
  </si>
  <si>
    <t>Maruf</t>
  </si>
  <si>
    <t>ALAM, MARUF M</t>
  </si>
  <si>
    <t>ALAM</t>
  </si>
  <si>
    <t xml:space="preserve"> MARUF M</t>
  </si>
  <si>
    <t xml:space="preserve">ALAM, MARUF M                                               </t>
  </si>
  <si>
    <t>ASTUDILLO, NANCY A</t>
  </si>
  <si>
    <t>ASTUDILLO</t>
  </si>
  <si>
    <t xml:space="preserve">ASTUDILLO, NANCY A                                          </t>
  </si>
  <si>
    <t>ROMAN, PERSIDA</t>
  </si>
  <si>
    <t>ROMAN</t>
  </si>
  <si>
    <t xml:space="preserve"> PERSIDA</t>
  </si>
  <si>
    <t xml:space="preserve">ROMAN, PERSIDA                                              </t>
  </si>
  <si>
    <t>Raulito</t>
  </si>
  <si>
    <t>MARTINEZ, RAULITO R</t>
  </si>
  <si>
    <t xml:space="preserve"> RAULITO R</t>
  </si>
  <si>
    <t xml:space="preserve">MARTINEZ, RAULITO R                                         </t>
  </si>
  <si>
    <t>KAUR, SANDEEP</t>
  </si>
  <si>
    <t>KAUR</t>
  </si>
  <si>
    <t xml:space="preserve"> SANDEEP</t>
  </si>
  <si>
    <t xml:space="preserve">KAUR, SANDEEP                                               </t>
  </si>
  <si>
    <t>LEUNG, WEBER</t>
  </si>
  <si>
    <t>LEUNG</t>
  </si>
  <si>
    <t xml:space="preserve"> WEBER</t>
  </si>
  <si>
    <t xml:space="preserve">LEUNG, WEBER                                                </t>
  </si>
  <si>
    <t xml:space="preserve">ASST TO ASST SPEAKER                       </t>
  </si>
  <si>
    <t>MARCHAND, AMY E</t>
  </si>
  <si>
    <t>MARCHAND</t>
  </si>
  <si>
    <t xml:space="preserve"> AMY E</t>
  </si>
  <si>
    <t>Finance Department</t>
  </si>
  <si>
    <t xml:space="preserve">FINANCE DEPARTMENT                                                              </t>
  </si>
  <si>
    <t xml:space="preserve">MARCHAND, AMY E                                             </t>
  </si>
  <si>
    <t xml:space="preserve">SUPV PAYROLL                               </t>
  </si>
  <si>
    <t>CEASAR, ASHLEY D</t>
  </si>
  <si>
    <t>CEASAR</t>
  </si>
  <si>
    <t xml:space="preserve"> ASHLEY D</t>
  </si>
  <si>
    <t xml:space="preserve">CEASAR, ASHLEY D                                            </t>
  </si>
  <si>
    <t xml:space="preserve">ACCTS PAY INPUT SPEC                       </t>
  </si>
  <si>
    <t>Chrysanthe</t>
  </si>
  <si>
    <t>CHOLAKIS, CHRYSANTHE T</t>
  </si>
  <si>
    <t>CHOLAKIS</t>
  </si>
  <si>
    <t xml:space="preserve"> CHRYSANTHE T</t>
  </si>
  <si>
    <t xml:space="preserve">CHOLAKIS, CHRYSANTHE T                                      </t>
  </si>
  <si>
    <t xml:space="preserve">FINANCIAL ANALYST                          </t>
  </si>
  <si>
    <t>Deona</t>
  </si>
  <si>
    <t>WALKER, DEONA L</t>
  </si>
  <si>
    <t>WALKER</t>
  </si>
  <si>
    <t xml:space="preserve"> DEONA L</t>
  </si>
  <si>
    <t xml:space="preserve">WALKER, DEONA L                                             </t>
  </si>
  <si>
    <t xml:space="preserve">ACCTS PAYABLE AUDITOR                      </t>
  </si>
  <si>
    <t>JOHNSON, EDWARD O</t>
  </si>
  <si>
    <t xml:space="preserve"> EDWARD O</t>
  </si>
  <si>
    <t xml:space="preserve">JOHNSON, EDWARD O                                           </t>
  </si>
  <si>
    <t>F.</t>
  </si>
  <si>
    <t>ANTONUCCI, F. CHARLES</t>
  </si>
  <si>
    <t>ANTONUCCI</t>
  </si>
  <si>
    <t xml:space="preserve"> F. CHARLES</t>
  </si>
  <si>
    <t xml:space="preserve">ANTONUCCI, F. CHARLES                                       </t>
  </si>
  <si>
    <t xml:space="preserve">SR PAYROLL PROCESSOR                       </t>
  </si>
  <si>
    <t>AGATA, GAIL L</t>
  </si>
  <si>
    <t>AGATA</t>
  </si>
  <si>
    <t xml:space="preserve"> GAIL L</t>
  </si>
  <si>
    <t xml:space="preserve">AGATA, GAIL L                                               </t>
  </si>
  <si>
    <t xml:space="preserve">PRINC FINANCI ANALYST                      </t>
  </si>
  <si>
    <t>HAYLES, GWENDOLYN L</t>
  </si>
  <si>
    <t xml:space="preserve">HAYLES, GWENDOLYN L                                         </t>
  </si>
  <si>
    <t xml:space="preserve">ACCTS PAY SPECIALIST                       </t>
  </si>
  <si>
    <t>Jan</t>
  </si>
  <si>
    <t>HUNZIKER, JAN E</t>
  </si>
  <si>
    <t>HUNZIKER</t>
  </si>
  <si>
    <t xml:space="preserve"> JAN E</t>
  </si>
  <si>
    <t xml:space="preserve">HUNZIKER, JAN E                                             </t>
  </si>
  <si>
    <t>TIBBITTS, JESSICA R</t>
  </si>
  <si>
    <t>TIBBITTS</t>
  </si>
  <si>
    <t xml:space="preserve"> JESSICA R</t>
  </si>
  <si>
    <t xml:space="preserve">TIBBITTS, JESSICA R                                         </t>
  </si>
  <si>
    <t xml:space="preserve">PAYROLL PROCESSOR                          </t>
  </si>
  <si>
    <t>Keely</t>
  </si>
  <si>
    <t>LUCE, KEELY J</t>
  </si>
  <si>
    <t xml:space="preserve"> KEELY J</t>
  </si>
  <si>
    <t xml:space="preserve">LUCE, KEELY J                                               </t>
  </si>
  <si>
    <t>BONOMO, KIMBERLY A</t>
  </si>
  <si>
    <t>BONOMO</t>
  </si>
  <si>
    <t xml:space="preserve">BONOMO, KIMBERLY A                                          </t>
  </si>
  <si>
    <t xml:space="preserve">PAYROLL MANAGER                            </t>
  </si>
  <si>
    <t>Lorraine</t>
  </si>
  <si>
    <t>ALMINDO, LORRAINE G</t>
  </si>
  <si>
    <t>ALMINDO</t>
  </si>
  <si>
    <t xml:space="preserve"> LORRAINE G</t>
  </si>
  <si>
    <t xml:space="preserve">ALMINDO, LORRAINE G                                         </t>
  </si>
  <si>
    <t xml:space="preserve">ACCTS PAYABLE MANAGER                      </t>
  </si>
  <si>
    <t>Margot</t>
  </si>
  <si>
    <t>ROSE, MARGOT A</t>
  </si>
  <si>
    <t xml:space="preserve"> MARGOT A</t>
  </si>
  <si>
    <t xml:space="preserve">ROSE, MARGOT A                                              </t>
  </si>
  <si>
    <t xml:space="preserve">ASST MGR ACTS PAYABLE                      </t>
  </si>
  <si>
    <t>GIRGENTI, MEAGAN E</t>
  </si>
  <si>
    <t xml:space="preserve"> MEAGAN E</t>
  </si>
  <si>
    <t xml:space="preserve">GIRGENTI, MEAGAN E                                          </t>
  </si>
  <si>
    <t>EINHORN, NICOLE L</t>
  </si>
  <si>
    <t>EINHORN</t>
  </si>
  <si>
    <t xml:space="preserve"> NICOLE L</t>
  </si>
  <si>
    <t xml:space="preserve">EINHORN, NICOLE L                                           </t>
  </si>
  <si>
    <t>SANTOS, PAMELA</t>
  </si>
  <si>
    <t>SANTOS</t>
  </si>
  <si>
    <t xml:space="preserve"> PAMELA</t>
  </si>
  <si>
    <t xml:space="preserve">SANTOS, PAMELA                                              </t>
  </si>
  <si>
    <t>Ricky</t>
  </si>
  <si>
    <t>COOK, RICKY J</t>
  </si>
  <si>
    <t>COOK</t>
  </si>
  <si>
    <t xml:space="preserve"> RICKY J</t>
  </si>
  <si>
    <t xml:space="preserve">COOK, RICKY J                                               </t>
  </si>
  <si>
    <t xml:space="preserve">FINANCIAL ACCOUNTANT                       </t>
  </si>
  <si>
    <t>MILLER-PANGMAN, SANDRA L</t>
  </si>
  <si>
    <t>MILLER-PANGMAN</t>
  </si>
  <si>
    <t xml:space="preserve">MILLER-PANGMAN, SANDRA L                                    </t>
  </si>
  <si>
    <t>Subhash</t>
  </si>
  <si>
    <t>SUKHRAM, SUBHASH D</t>
  </si>
  <si>
    <t>SUKHRAM</t>
  </si>
  <si>
    <t xml:space="preserve"> SUBHASH D</t>
  </si>
  <si>
    <t xml:space="preserve">SUKHRAM, SUBHASH D                                          </t>
  </si>
  <si>
    <t>MADISON, TRACY M</t>
  </si>
  <si>
    <t>MADISON</t>
  </si>
  <si>
    <t xml:space="preserve"> TRACY M</t>
  </si>
  <si>
    <t xml:space="preserve">MADISON, TRACY M                                            </t>
  </si>
  <si>
    <t>OAK, WILLIAM G</t>
  </si>
  <si>
    <t>OAK</t>
  </si>
  <si>
    <t xml:space="preserve"> WILLIAM G</t>
  </si>
  <si>
    <t xml:space="preserve">OAK, WILLIAM G                                              </t>
  </si>
  <si>
    <t xml:space="preserve">DIR OF FINANCE                             </t>
  </si>
  <si>
    <t>ESPINAL, ARIDIA</t>
  </si>
  <si>
    <t>ESPINAL</t>
  </si>
  <si>
    <t xml:space="preserve"> ARIDIA</t>
  </si>
  <si>
    <t>Francisco Moya</t>
  </si>
  <si>
    <t>MOYA</t>
  </si>
  <si>
    <t xml:space="preserve"> FRANCISCO P.                                                              </t>
  </si>
  <si>
    <t xml:space="preserve">MOYA, FRANCISCO P.                                                              </t>
  </si>
  <si>
    <t xml:space="preserve">ESPINAL, ARIDIA                                             </t>
  </si>
  <si>
    <t xml:space="preserve">82-11 37TH AVENUE, SUITE 709A, JACKSON HEIGHTS         </t>
  </si>
  <si>
    <t>Dikran</t>
  </si>
  <si>
    <t>VASILESCU, DIKRAN A</t>
  </si>
  <si>
    <t>VASILESCU</t>
  </si>
  <si>
    <t xml:space="preserve"> DIKRAN A</t>
  </si>
  <si>
    <t xml:space="preserve">VASILESCU, DIKRAN A                                         </t>
  </si>
  <si>
    <t>Meghan</t>
  </si>
  <si>
    <t>TADIO, MEGHAN C</t>
  </si>
  <si>
    <t>TADIO</t>
  </si>
  <si>
    <t xml:space="preserve"> MEGHAN C</t>
  </si>
  <si>
    <t xml:space="preserve">TADIO, MEGHAN C                                             </t>
  </si>
  <si>
    <t>WHITSON, CHRISTOPHER M</t>
  </si>
  <si>
    <t>WHITSON</t>
  </si>
  <si>
    <t xml:space="preserve"> CHRISTOPHER M</t>
  </si>
  <si>
    <t>Frank Skartados</t>
  </si>
  <si>
    <t>SKARTADOS</t>
  </si>
  <si>
    <t xml:space="preserve"> FRANK K.                                                             </t>
  </si>
  <si>
    <t xml:space="preserve">SKARTADOS, FRANK K.                                                             </t>
  </si>
  <si>
    <t xml:space="preserve">WHITSON, CHRISTOPHER M                                      </t>
  </si>
  <si>
    <t xml:space="preserve">PUBLIC AFFAIRS COORD                       </t>
  </si>
  <si>
    <t xml:space="preserve">154 NORTH PLANK RD STE 2, NEWBURGH                     </t>
  </si>
  <si>
    <t>Jillian</t>
  </si>
  <si>
    <t>CORTEZ, JILLIAN V</t>
  </si>
  <si>
    <t>CORTEZ</t>
  </si>
  <si>
    <t xml:space="preserve"> JILLIAN V</t>
  </si>
  <si>
    <t xml:space="preserve">CORTEZ, JILLIAN V                                           </t>
  </si>
  <si>
    <t>GOLD, STEVEN K</t>
  </si>
  <si>
    <t>GOLD</t>
  </si>
  <si>
    <t xml:space="preserve"> STEVEN K</t>
  </si>
  <si>
    <t xml:space="preserve">GOLD, STEVEN K                                              </t>
  </si>
  <si>
    <t>Alexandria</t>
  </si>
  <si>
    <t>FERRAIUOLO, ALEXANDRIA R</t>
  </si>
  <si>
    <t>FERRAIUOLO</t>
  </si>
  <si>
    <t xml:space="preserve"> ALEXANDRIA R</t>
  </si>
  <si>
    <t>Fred Thiele Jr.</t>
  </si>
  <si>
    <t>THIELE</t>
  </si>
  <si>
    <t xml:space="preserve"> FRED W. JR.                                                             </t>
  </si>
  <si>
    <t xml:space="preserve">THIELE, FRED W. JR.                                                             </t>
  </si>
  <si>
    <t xml:space="preserve">FERRAIUOLO, ALEXANDRIA R                                    </t>
  </si>
  <si>
    <t xml:space="preserve">P.O. BOX 3062, BRIDGEHAMPTON                           </t>
  </si>
  <si>
    <t>MCREDMOND, DENISE A</t>
  </si>
  <si>
    <t>MCREDMOND</t>
  </si>
  <si>
    <t xml:space="preserve"> DENISE A</t>
  </si>
  <si>
    <t xml:space="preserve">MCREDMOND, DENISE A                                         </t>
  </si>
  <si>
    <t>TOOMAN, LAURA B</t>
  </si>
  <si>
    <t>TOOMAN</t>
  </si>
  <si>
    <t xml:space="preserve"> LAURA B</t>
  </si>
  <si>
    <t xml:space="preserve">TOOMAN, LAURA B                                             </t>
  </si>
  <si>
    <t>LOMBARDO, LISA M</t>
  </si>
  <si>
    <t>LOMBARDO</t>
  </si>
  <si>
    <t xml:space="preserve">LOMBARDO, LISA M                                            </t>
  </si>
  <si>
    <t>Denice</t>
  </si>
  <si>
    <t>HALL, DENICE A</t>
  </si>
  <si>
    <t>HALL</t>
  </si>
  <si>
    <t xml:space="preserve"> DENICE A</t>
  </si>
  <si>
    <t>Gary Finch</t>
  </si>
  <si>
    <t>FINCH</t>
  </si>
  <si>
    <t xml:space="preserve"> GARY D.                                                                  </t>
  </si>
  <si>
    <t xml:space="preserve">FINCH, GARY D.                                                                  </t>
  </si>
  <si>
    <t xml:space="preserve">HALL, DENICE A                                              </t>
  </si>
  <si>
    <t xml:space="preserve">69 SOUTH STREET, AUBURN, NY 13021                      </t>
  </si>
  <si>
    <t>FERGUSSON, MARY J</t>
  </si>
  <si>
    <t>FERGUSSON</t>
  </si>
  <si>
    <t xml:space="preserve">FERGUSSON, MARY J                                           </t>
  </si>
  <si>
    <t xml:space="preserve">EXEC ADMINISTRATOR                         </t>
  </si>
  <si>
    <t>SCARBROUGH KIRKWOOD, PAMELA</t>
  </si>
  <si>
    <t>SCARBROUGH KIRKWOOD</t>
  </si>
  <si>
    <t xml:space="preserve">SCARBROUGH KIRKWOOD, PAMELA                                 </t>
  </si>
  <si>
    <t>REDMOND, SUZANNE B</t>
  </si>
  <si>
    <t xml:space="preserve"> SUZANNE B</t>
  </si>
  <si>
    <t xml:space="preserve">REDMOND, SUZANNE B                                          </t>
  </si>
  <si>
    <t>GALBATO, THOMAS S</t>
  </si>
  <si>
    <t>GALBATO</t>
  </si>
  <si>
    <t xml:space="preserve"> THOMAS S</t>
  </si>
  <si>
    <t xml:space="preserve">GALBATO, THOMAS S                                           </t>
  </si>
  <si>
    <t>EDMONDS, ALBERT F</t>
  </si>
  <si>
    <t>EDMONDS</t>
  </si>
  <si>
    <t xml:space="preserve"> ALBERT F</t>
  </si>
  <si>
    <t>Graphics</t>
  </si>
  <si>
    <t xml:space="preserve">GRAPHICS                                                                        </t>
  </si>
  <si>
    <t xml:space="preserve">EDMONDS, ALBERT F                                           </t>
  </si>
  <si>
    <t>DUNCAN, ERIC R</t>
  </si>
  <si>
    <t>DUNCAN</t>
  </si>
  <si>
    <t xml:space="preserve"> ERIC R</t>
  </si>
  <si>
    <t xml:space="preserve">DUNCAN, ERIC R                                              </t>
  </si>
  <si>
    <t>UZZO, JAMES A</t>
  </si>
  <si>
    <t>UZZO</t>
  </si>
  <si>
    <t xml:space="preserve"> JAMES A</t>
  </si>
  <si>
    <t xml:space="preserve">UZZO, JAMES A                                               </t>
  </si>
  <si>
    <t xml:space="preserve">GRAPHIC DIRECTOR                           </t>
  </si>
  <si>
    <t>WHITING, JAMES M</t>
  </si>
  <si>
    <t>WHITING</t>
  </si>
  <si>
    <t xml:space="preserve"> JAMES M</t>
  </si>
  <si>
    <t xml:space="preserve">WHITING, JAMES M                                            </t>
  </si>
  <si>
    <t>Kate</t>
  </si>
  <si>
    <t>NG, KATE W</t>
  </si>
  <si>
    <t>NG</t>
  </si>
  <si>
    <t xml:space="preserve"> KATE W</t>
  </si>
  <si>
    <t xml:space="preserve">NG, KATE W                                                  </t>
  </si>
  <si>
    <t>HANNAY, MARYANN</t>
  </si>
  <si>
    <t>HANNAY</t>
  </si>
  <si>
    <t xml:space="preserve"> MARYANN</t>
  </si>
  <si>
    <t xml:space="preserve">HANNAY, MARYANN                                             </t>
  </si>
  <si>
    <t xml:space="preserve">PROD COORDINATOR                           </t>
  </si>
  <si>
    <t>HIPOLITO, ALEX P</t>
  </si>
  <si>
    <t>HIPOLITO</t>
  </si>
  <si>
    <t xml:space="preserve"> ALEX P</t>
  </si>
  <si>
    <t>Harry Bronson</t>
  </si>
  <si>
    <t>BRONSON</t>
  </si>
  <si>
    <t xml:space="preserve"> HARRY B.                                                               </t>
  </si>
  <si>
    <t xml:space="preserve">BRONSON, HARRY B.                                                               </t>
  </si>
  <si>
    <t xml:space="preserve">HIPOLITO, ALEX P                                            </t>
  </si>
  <si>
    <t xml:space="preserve">840 UNIVERSITY AVENUE, GROUND FL., ROCHESTER           </t>
  </si>
  <si>
    <t>Allan</t>
  </si>
  <si>
    <t>RICHARDS, ALLAN L</t>
  </si>
  <si>
    <t>RICHARDS</t>
  </si>
  <si>
    <t xml:space="preserve"> ALLAN L</t>
  </si>
  <si>
    <t xml:space="preserve">RICHARDS, ALLAN L                                           </t>
  </si>
  <si>
    <t>REDICK, CHERYL L</t>
  </si>
  <si>
    <t>REDICK</t>
  </si>
  <si>
    <t xml:space="preserve"> CHERYL L</t>
  </si>
  <si>
    <t xml:space="preserve">REDICK, CHERYL L                                            </t>
  </si>
  <si>
    <t>SKOOG-HARVEY, JENNIFER L</t>
  </si>
  <si>
    <t>SKOOG-HARVEY</t>
  </si>
  <si>
    <t xml:space="preserve"> JENNIFER L</t>
  </si>
  <si>
    <t xml:space="preserve">SKOOG-HARVEY, JENNIFER L                                    </t>
  </si>
  <si>
    <t>VAYNGURT, GREGORY S</t>
  </si>
  <si>
    <t>VAYNGURT</t>
  </si>
  <si>
    <t xml:space="preserve"> GREGORY S</t>
  </si>
  <si>
    <t>Helene Weinstein</t>
  </si>
  <si>
    <t>WEINSTEIN</t>
  </si>
  <si>
    <t xml:space="preserve"> HELENE E.                                                            </t>
  </si>
  <si>
    <t xml:space="preserve">WEINSTEIN, HELENE E.                                                            </t>
  </si>
  <si>
    <t xml:space="preserve">VAYNGURT, GREGORY S                                         </t>
  </si>
  <si>
    <t xml:space="preserve">3520 NOSTRAND AVE., BKLYN                              </t>
  </si>
  <si>
    <t>THIMOTHE, JASMINE</t>
  </si>
  <si>
    <t>THIMOTHE</t>
  </si>
  <si>
    <t xml:space="preserve"> JASMINE</t>
  </si>
  <si>
    <t xml:space="preserve">THIMOTHE, JASMINE                                           </t>
  </si>
  <si>
    <t>Nadia</t>
  </si>
  <si>
    <t>GAREEB, NADIA K</t>
  </si>
  <si>
    <t>GAREEB</t>
  </si>
  <si>
    <t xml:space="preserve"> NADIA K</t>
  </si>
  <si>
    <t xml:space="preserve">GAREEB, NADIA K                                             </t>
  </si>
  <si>
    <t>CASTRO, NORES</t>
  </si>
  <si>
    <t>CASTRO</t>
  </si>
  <si>
    <t xml:space="preserve"> NORES</t>
  </si>
  <si>
    <t xml:space="preserve">CASTRO, NORES                                               </t>
  </si>
  <si>
    <t>BEAVER, SARAH J</t>
  </si>
  <si>
    <t>BEAVER</t>
  </si>
  <si>
    <t xml:space="preserve">BEAVER, SARAH J                                             </t>
  </si>
  <si>
    <t>LUMELSKI, SOFIYA</t>
  </si>
  <si>
    <t>LUMELSKI</t>
  </si>
  <si>
    <t xml:space="preserve"> SOFIYA</t>
  </si>
  <si>
    <t xml:space="preserve">LUMELSKI, SOFIYA                                            </t>
  </si>
  <si>
    <t>YIP-MELAMED, TIFFANY</t>
  </si>
  <si>
    <t>YIP-MELAMED</t>
  </si>
  <si>
    <t xml:space="preserve"> TIFFANY</t>
  </si>
  <si>
    <t xml:space="preserve">YIP-MELAMED, TIFFANY                                        </t>
  </si>
  <si>
    <t>NEKRASOVA SALYAMOV, VICTORIA</t>
  </si>
  <si>
    <t>NEKRASOVA SALYAMOV</t>
  </si>
  <si>
    <t xml:space="preserve"> VICTORIA</t>
  </si>
  <si>
    <t xml:space="preserve">NEKRASOVA SALYAMOV, VICTORIA                                </t>
  </si>
  <si>
    <t>Yehuda</t>
  </si>
  <si>
    <t>SCHUPPER, YEHUDA J</t>
  </si>
  <si>
    <t>SCHUPPER</t>
  </si>
  <si>
    <t xml:space="preserve"> YEHUDA J</t>
  </si>
  <si>
    <t xml:space="preserve">SCHUPPER, YEHUDA J                                          </t>
  </si>
  <si>
    <t>Shawn</t>
  </si>
  <si>
    <t>CHARNIGA, SHAWN A</t>
  </si>
  <si>
    <t>CHARNIGA</t>
  </si>
  <si>
    <t xml:space="preserve"> SHAWN A</t>
  </si>
  <si>
    <t>Herman Farrell Jr.</t>
  </si>
  <si>
    <t xml:space="preserve"> HERMAN D. JR.                                                          </t>
  </si>
  <si>
    <t xml:space="preserve">FARRELL, HERMAN D. JR.                                                          </t>
  </si>
  <si>
    <t xml:space="preserve">CHARNIGA, SHAWN A                                           </t>
  </si>
  <si>
    <t xml:space="preserve">STAFF WRITER                               </t>
  </si>
  <si>
    <t>Clarence</t>
  </si>
  <si>
    <t>FALLEN, CLARENCE V</t>
  </si>
  <si>
    <t>FALLEN</t>
  </si>
  <si>
    <t xml:space="preserve"> CLARENCE V</t>
  </si>
  <si>
    <t>Human Resources</t>
  </si>
  <si>
    <t xml:space="preserve">HUMAN RESOURCES                                                                 </t>
  </si>
  <si>
    <t xml:space="preserve">FALLEN, CLARENCE V                                          </t>
  </si>
  <si>
    <t xml:space="preserve">T &amp; A INPUT OPERATOR                       </t>
  </si>
  <si>
    <t>GOYER, CLARKE O JR</t>
  </si>
  <si>
    <t>GOYER</t>
  </si>
  <si>
    <t xml:space="preserve"> CLARKE O JR</t>
  </si>
  <si>
    <t xml:space="preserve">GOYER, CLARKE O JR                                          </t>
  </si>
  <si>
    <t>WELLINGTON-CLEARY, ELISHA</t>
  </si>
  <si>
    <t>WELLINGTON-CLEARY</t>
  </si>
  <si>
    <t xml:space="preserve"> ELISHA</t>
  </si>
  <si>
    <t xml:space="preserve">WELLINGTON-CLEARY, ELISHA                                   </t>
  </si>
  <si>
    <t xml:space="preserve">RECRUITMENT OFFICER                        </t>
  </si>
  <si>
    <t>HARRIS, JENNIFER</t>
  </si>
  <si>
    <t xml:space="preserve"> JENNIFER</t>
  </si>
  <si>
    <t xml:space="preserve">HARRIS, JENNIFER                                            </t>
  </si>
  <si>
    <t xml:space="preserve">DEP DIR HUMAN RESOURC                      </t>
  </si>
  <si>
    <t>GIROUX, KAREN A</t>
  </si>
  <si>
    <t>GIROUX</t>
  </si>
  <si>
    <t xml:space="preserve">GIROUX, KAREN A                                             </t>
  </si>
  <si>
    <t xml:space="preserve">SR BENEFITS ADMIN                          </t>
  </si>
  <si>
    <t>JOYCE, KATHLEEN M</t>
  </si>
  <si>
    <t>JOYCE</t>
  </si>
  <si>
    <t xml:space="preserve">JOYCE, KATHLEEN M                                           </t>
  </si>
  <si>
    <t xml:space="preserve">DIR HUMAN RESOURCES                        </t>
  </si>
  <si>
    <t>HILL, MARCIA</t>
  </si>
  <si>
    <t>HILL</t>
  </si>
  <si>
    <t xml:space="preserve"> MARCIA</t>
  </si>
  <si>
    <t xml:space="preserve">HILL, MARCIA                                                </t>
  </si>
  <si>
    <t>Margaret</t>
  </si>
  <si>
    <t>VAN EPPS, MARGARET A</t>
  </si>
  <si>
    <t>VAN EPPS</t>
  </si>
  <si>
    <t xml:space="preserve"> MARGARET A</t>
  </si>
  <si>
    <t xml:space="preserve">VAN EPPS, MARGARET A                                        </t>
  </si>
  <si>
    <t>PATELOS, MARIA A</t>
  </si>
  <si>
    <t>PATELOS</t>
  </si>
  <si>
    <t xml:space="preserve"> MARIA A</t>
  </si>
  <si>
    <t xml:space="preserve">PATELOS, MARIA A                                            </t>
  </si>
  <si>
    <t xml:space="preserve">SR PERSONNEL ASST                          </t>
  </si>
  <si>
    <t>KUTEESA, PAUL</t>
  </si>
  <si>
    <t>KUTEESA</t>
  </si>
  <si>
    <t xml:space="preserve">KUTEESA, PAUL                                               </t>
  </si>
  <si>
    <t xml:space="preserve">HUMAN RESOURCES SPLST                      </t>
  </si>
  <si>
    <t>GUIDETTI, PAULA A</t>
  </si>
  <si>
    <t>GUIDETTI</t>
  </si>
  <si>
    <t xml:space="preserve"> PAULA A</t>
  </si>
  <si>
    <t xml:space="preserve">GUIDETTI, PAULA A                                           </t>
  </si>
  <si>
    <t>Peter</t>
  </si>
  <si>
    <t>LINDEMANN, PETER J</t>
  </si>
  <si>
    <t>LINDEMANN</t>
  </si>
  <si>
    <t xml:space="preserve"> PETER J</t>
  </si>
  <si>
    <t xml:space="preserve">LINDEMANN, PETER J                                          </t>
  </si>
  <si>
    <t xml:space="preserve">COORD BENEFIT SERVICS                      </t>
  </si>
  <si>
    <t>SIGOND, TAMARA M</t>
  </si>
  <si>
    <t>SIGOND</t>
  </si>
  <si>
    <t xml:space="preserve"> TAMARA M</t>
  </si>
  <si>
    <t xml:space="preserve">SIGOND, TAMARA M                                            </t>
  </si>
  <si>
    <t xml:space="preserve">ASST SUPV T&amp;A                              </t>
  </si>
  <si>
    <t>SMITH-BUTLER, VALERIE J</t>
  </si>
  <si>
    <t>SMITH-BUTLER</t>
  </si>
  <si>
    <t xml:space="preserve"> VALERIE J</t>
  </si>
  <si>
    <t xml:space="preserve">SMITH-BUTLER, VALERIE J                                     </t>
  </si>
  <si>
    <t>GALARNEAU, AMY B</t>
  </si>
  <si>
    <t xml:space="preserve"> AMY B</t>
  </si>
  <si>
    <t>Index Clerk</t>
  </si>
  <si>
    <t xml:space="preserve">INDEX CLERK                                                                     </t>
  </si>
  <si>
    <t xml:space="preserve">GALARNEAU, AMY B                                            </t>
  </si>
  <si>
    <t xml:space="preserve">INFO PROCESSING SPEC                       </t>
  </si>
  <si>
    <t>WILLIAMS, AMY D</t>
  </si>
  <si>
    <t xml:space="preserve"> AMY D</t>
  </si>
  <si>
    <t xml:space="preserve">WILLIAMS, AMY D                                             </t>
  </si>
  <si>
    <t xml:space="preserve">SR ASST INDEX CLK                          </t>
  </si>
  <si>
    <t>DALTON, BRIAN T</t>
  </si>
  <si>
    <t>DALTON</t>
  </si>
  <si>
    <t xml:space="preserve">DALTON, BRIAN T                                             </t>
  </si>
  <si>
    <t xml:space="preserve">DEP DIR INDEX OPERS                        </t>
  </si>
  <si>
    <t>BRADDOCK, CHARLES L</t>
  </si>
  <si>
    <t>BRADDOCK</t>
  </si>
  <si>
    <t xml:space="preserve"> CHARLES L</t>
  </si>
  <si>
    <t xml:space="preserve">BRADDOCK, CHARLES L                                         </t>
  </si>
  <si>
    <t>TOOHEY, DAVID A</t>
  </si>
  <si>
    <t>TOOHEY</t>
  </si>
  <si>
    <t xml:space="preserve">TOOHEY, DAVID A                                             </t>
  </si>
  <si>
    <t xml:space="preserve">DEP DIR DESK OPERATNS                      </t>
  </si>
  <si>
    <t>WHITMAN, DENISE M</t>
  </si>
  <si>
    <t>WHITMAN</t>
  </si>
  <si>
    <t xml:space="preserve"> DENISE M</t>
  </si>
  <si>
    <t xml:space="preserve">WHITMAN, DENISE M                                           </t>
  </si>
  <si>
    <t>TEARNO, PAUL C</t>
  </si>
  <si>
    <t>TEARNO</t>
  </si>
  <si>
    <t xml:space="preserve"> PAUL C</t>
  </si>
  <si>
    <t xml:space="preserve">TEARNO, PAUL C                                              </t>
  </si>
  <si>
    <t xml:space="preserve">DIR INDX OPR/INDX CLK                      </t>
  </si>
  <si>
    <t>Zachary</t>
  </si>
  <si>
    <t>ANDI, ZACHARY M</t>
  </si>
  <si>
    <t xml:space="preserve"> ZACHARY M</t>
  </si>
  <si>
    <t xml:space="preserve">ANDI, ZACHARY M                                             </t>
  </si>
  <si>
    <t xml:space="preserve">ASST INDEX CLK                             </t>
  </si>
  <si>
    <t>Jamella</t>
  </si>
  <si>
    <t>MONTGOMERY, JAMELLA C</t>
  </si>
  <si>
    <t>MONTGOMERY</t>
  </si>
  <si>
    <t xml:space="preserve"> JAMELLA C</t>
  </si>
  <si>
    <t>Inez Dickens</t>
  </si>
  <si>
    <t>DICKENS</t>
  </si>
  <si>
    <t xml:space="preserve"> INEZ E.                                                                </t>
  </si>
  <si>
    <t xml:space="preserve">DICKENS, INEZ E.                                                                </t>
  </si>
  <si>
    <t xml:space="preserve">MONTGOMERY, JAMELLA C                                       </t>
  </si>
  <si>
    <t>Ricardo</t>
  </si>
  <si>
    <t>AGUIRRE, RICARDO A</t>
  </si>
  <si>
    <t>AGUIRRE</t>
  </si>
  <si>
    <t xml:space="preserve"> RICARDO A</t>
  </si>
  <si>
    <t xml:space="preserve">AGUIRRE, RICARDO A                                          </t>
  </si>
  <si>
    <t xml:space="preserve">ADAM C POWELL SOB, 163 W. 125TH ST., NYC               </t>
  </si>
  <si>
    <t>WATERS, CAROLINE M</t>
  </si>
  <si>
    <t>WATERS</t>
  </si>
  <si>
    <t xml:space="preserve"> CAROLINE M</t>
  </si>
  <si>
    <t>Information Retrieval (Minority)</t>
  </si>
  <si>
    <t xml:space="preserve">INFORMATION RETRIEVAL (MINORITY)                                                </t>
  </si>
  <si>
    <t xml:space="preserve">WATERS, CAROLINE M                                          </t>
  </si>
  <si>
    <t xml:space="preserve">INFO SPECIALIST                            </t>
  </si>
  <si>
    <t>Derek</t>
  </si>
  <si>
    <t>NEAL, DEREK T</t>
  </si>
  <si>
    <t xml:space="preserve"> DEREK T</t>
  </si>
  <si>
    <t xml:space="preserve">NEAL, DEREK T                                               </t>
  </si>
  <si>
    <t xml:space="preserve">SR INFO ANALYST                            </t>
  </si>
  <si>
    <t>LEN, JEAN M</t>
  </si>
  <si>
    <t>LEN</t>
  </si>
  <si>
    <t xml:space="preserve"> JEAN M</t>
  </si>
  <si>
    <t xml:space="preserve">LEN, JEAN M                                                 </t>
  </si>
  <si>
    <t>WAPPMAN, ROBERT C</t>
  </si>
  <si>
    <t>WAPPMAN</t>
  </si>
  <si>
    <t xml:space="preserve"> ROBERT C</t>
  </si>
  <si>
    <t xml:space="preserve">WAPPMAN, ROBERT C                                           </t>
  </si>
  <si>
    <t>CROWE, RUSSELL L</t>
  </si>
  <si>
    <t>CROWE</t>
  </si>
  <si>
    <t xml:space="preserve"> RUSSELL L</t>
  </si>
  <si>
    <t xml:space="preserve">CROWE, RUSSELL L                                            </t>
  </si>
  <si>
    <t>DUNN, TIMOTHY J</t>
  </si>
  <si>
    <t>DUNN</t>
  </si>
  <si>
    <t xml:space="preserve"> TIMOTHY J</t>
  </si>
  <si>
    <t xml:space="preserve">DUNN, TIMOTHY J                                             </t>
  </si>
  <si>
    <t xml:space="preserve">MGR INFO RETRIEVAL                         </t>
  </si>
  <si>
    <t>GRUCCI, FRANK M</t>
  </si>
  <si>
    <t>GRUCCI</t>
  </si>
  <si>
    <t xml:space="preserve"> FRANK M</t>
  </si>
  <si>
    <t>Intergovernmental Relations - Long Island (Minority)</t>
  </si>
  <si>
    <t xml:space="preserve">INTERGOVERNMENTAL RELATIONS - LONG ISLAND (MINORITY)                            </t>
  </si>
  <si>
    <t xml:space="preserve">GRUCCI, FRANK M                                             </t>
  </si>
  <si>
    <t xml:space="preserve">VETERANS MEMORIAL HIGHWAY, HAUPPAUGE                   </t>
  </si>
  <si>
    <t>PALUMBO, GINA</t>
  </si>
  <si>
    <t xml:space="preserve"> GINA</t>
  </si>
  <si>
    <t xml:space="preserve">PALUMBO, GINA                                               </t>
  </si>
  <si>
    <t>TEESE, JAMES B</t>
  </si>
  <si>
    <t>TEESE</t>
  </si>
  <si>
    <t xml:space="preserve"> JAMES B</t>
  </si>
  <si>
    <t xml:space="preserve">TEESE, JAMES B                                              </t>
  </si>
  <si>
    <t>GRAHAM, MICHAEL J</t>
  </si>
  <si>
    <t>GRAHAM</t>
  </si>
  <si>
    <t xml:space="preserve">GRAHAM, MICHAEL J                                           </t>
  </si>
  <si>
    <t>Rosalie</t>
  </si>
  <si>
    <t>HANSON, ROSALIE J</t>
  </si>
  <si>
    <t>HANSON</t>
  </si>
  <si>
    <t xml:space="preserve"> ROSALIE J</t>
  </si>
  <si>
    <t xml:space="preserve">HANSON, ROSALIE J                                           </t>
  </si>
  <si>
    <t>JOHNSON, VICTORIA M</t>
  </si>
  <si>
    <t xml:space="preserve"> VICTORIA M</t>
  </si>
  <si>
    <t xml:space="preserve">JOHNSON, VICTORIA M                                         </t>
  </si>
  <si>
    <t>BARNHART, ANNE K</t>
  </si>
  <si>
    <t>BARNHART</t>
  </si>
  <si>
    <t xml:space="preserve"> ANNE K</t>
  </si>
  <si>
    <t>Intergovernmental Relations - Mid-Hudson (Minority)</t>
  </si>
  <si>
    <t xml:space="preserve">INTERGOVERNMENTAL RELATIONS - MID-HUDSON (MINORITY)                             </t>
  </si>
  <si>
    <t xml:space="preserve">BARNHART, ANNE K                                            </t>
  </si>
  <si>
    <t xml:space="preserve">14 CENTRAL AVE, STE 101, PO BOX 247, WALLKILL          </t>
  </si>
  <si>
    <t>Kenneth</t>
  </si>
  <si>
    <t>RONK, KENNETH J JR</t>
  </si>
  <si>
    <t>RONK</t>
  </si>
  <si>
    <t xml:space="preserve"> KENNETH J JR</t>
  </si>
  <si>
    <t xml:space="preserve">RONK, KENNETH J JR                                          </t>
  </si>
  <si>
    <t xml:space="preserve">REGIONAL OFFICE DIR                        </t>
  </si>
  <si>
    <t xml:space="preserve">369 FULLERTON AVE, NEWBURGH                            </t>
  </si>
  <si>
    <t>ACQUISTO, MARYKATE</t>
  </si>
  <si>
    <t>ACQUISTO</t>
  </si>
  <si>
    <t xml:space="preserve"> MARYKATE</t>
  </si>
  <si>
    <t xml:space="preserve">ACQUISTO, MARYKATE                                          </t>
  </si>
  <si>
    <t>WATKINS, MATTHEW S</t>
  </si>
  <si>
    <t>WATKINS</t>
  </si>
  <si>
    <t xml:space="preserve"> MATTHEW S</t>
  </si>
  <si>
    <t xml:space="preserve">WATKINS, MATTHEW S                                          </t>
  </si>
  <si>
    <t>PORTS, DOUGLAS F III</t>
  </si>
  <si>
    <t>PORTS</t>
  </si>
  <si>
    <t xml:space="preserve"> DOUGLAS F</t>
  </si>
  <si>
    <t>Intergovernmental Relations</t>
  </si>
  <si>
    <t xml:space="preserve">INTERGOVERNMENTAL RELATIONS                                                     </t>
  </si>
  <si>
    <t xml:space="preserve">PORTS, DOUGLAS F III                                        </t>
  </si>
  <si>
    <t xml:space="preserve">STAFF SECRETARY                            </t>
  </si>
  <si>
    <t>GARBA, JOSEPH N</t>
  </si>
  <si>
    <t>GARBA</t>
  </si>
  <si>
    <t xml:space="preserve"> JOSEPH N</t>
  </si>
  <si>
    <t xml:space="preserve">GARBA, JOSEPH N                                             </t>
  </si>
  <si>
    <t xml:space="preserve">SEC/SPKR INTGOVTL AFF                      </t>
  </si>
  <si>
    <t>RAMOS, KIM</t>
  </si>
  <si>
    <t>RAMOS</t>
  </si>
  <si>
    <t xml:space="preserve"> KIM</t>
  </si>
  <si>
    <t xml:space="preserve">RAMOS, KIM                                                  </t>
  </si>
  <si>
    <t xml:space="preserve">DEP SEC INTERGOV AFF                       </t>
  </si>
  <si>
    <t>TOLIBOV, AHATHON</t>
  </si>
  <si>
    <t>TOLIBOV</t>
  </si>
  <si>
    <t xml:space="preserve"> AHATHON</t>
  </si>
  <si>
    <t>Intern Program</t>
  </si>
  <si>
    <t xml:space="preserve">INTERN PROGRAM                                                                  </t>
  </si>
  <si>
    <t xml:space="preserve">TOLIBOV, AHATHON                                            </t>
  </si>
  <si>
    <t xml:space="preserve">INTERN                                     </t>
  </si>
  <si>
    <t>Alanna</t>
  </si>
  <si>
    <t>LYDEATTE-HEPBURN, ALANNA V</t>
  </si>
  <si>
    <t>LYDEATTE-HEPBURN</t>
  </si>
  <si>
    <t xml:space="preserve"> ALANNA V</t>
  </si>
  <si>
    <t xml:space="preserve">LYDEATTE-HEPBURN, ALANNA V                                  </t>
  </si>
  <si>
    <t>LAMONTE, ALEXANDRA N</t>
  </si>
  <si>
    <t>LAMONTE</t>
  </si>
  <si>
    <t xml:space="preserve"> ALEXANDRA N</t>
  </si>
  <si>
    <t xml:space="preserve">LAMONTE, ALEXANDRA N                                        </t>
  </si>
  <si>
    <t>LEVY, ALEXANDRA R</t>
  </si>
  <si>
    <t>LEVY</t>
  </si>
  <si>
    <t xml:space="preserve"> ALEXANDRA R</t>
  </si>
  <si>
    <t xml:space="preserve">LEVY, ALEXANDRA R                                           </t>
  </si>
  <si>
    <t>Alexandrea</t>
  </si>
  <si>
    <t>NUWER, ALEXANDREA L</t>
  </si>
  <si>
    <t>NUWER</t>
  </si>
  <si>
    <t xml:space="preserve"> ALEXANDREA L</t>
  </si>
  <si>
    <t xml:space="preserve">NUWER, ALEXANDREA L                                         </t>
  </si>
  <si>
    <t>PAREDES TOLEDO, ALEXIS</t>
  </si>
  <si>
    <t>PAREDES TOLEDO</t>
  </si>
  <si>
    <t xml:space="preserve"> ALEXIS</t>
  </si>
  <si>
    <t xml:space="preserve">PAREDES TOLEDO, ALEXIS                                      </t>
  </si>
  <si>
    <t>RIVERA, ALFREDO</t>
  </si>
  <si>
    <t>RIVERA</t>
  </si>
  <si>
    <t xml:space="preserve"> ALFREDO</t>
  </si>
  <si>
    <t xml:space="preserve">RIVERA, ALFREDO                                             </t>
  </si>
  <si>
    <t xml:space="preserve">GRADUATE SCHOLAR                           </t>
  </si>
  <si>
    <t>KRUGOVYKH, ALINA</t>
  </si>
  <si>
    <t>KRUGOVYKH</t>
  </si>
  <si>
    <t xml:space="preserve"> ALINA</t>
  </si>
  <si>
    <t xml:space="preserve">KRUGOVYKH, ALINA                                            </t>
  </si>
  <si>
    <t>Allegra</t>
  </si>
  <si>
    <t>BEALS, ALLEGRA P</t>
  </si>
  <si>
    <t>BEALS</t>
  </si>
  <si>
    <t xml:space="preserve"> ALLEGRA P</t>
  </si>
  <si>
    <t xml:space="preserve">BEALS, ALLEGRA P                                            </t>
  </si>
  <si>
    <t>Allyssa</t>
  </si>
  <si>
    <t>ROSE, ALLYSSA J</t>
  </si>
  <si>
    <t xml:space="preserve"> ALLYSSA J</t>
  </si>
  <si>
    <t xml:space="preserve">ROSE, ALLYSSA J                                             </t>
  </si>
  <si>
    <t>Amandi</t>
  </si>
  <si>
    <t>LEBRON, AMANDI S</t>
  </si>
  <si>
    <t>LEBRON</t>
  </si>
  <si>
    <t xml:space="preserve"> AMANDI S</t>
  </si>
  <si>
    <t xml:space="preserve">LEBRON, AMANDI S                                            </t>
  </si>
  <si>
    <t>GOLASZEWSKI, ANETA</t>
  </si>
  <si>
    <t>GOLASZEWSKI</t>
  </si>
  <si>
    <t xml:space="preserve"> ANETA</t>
  </si>
  <si>
    <t xml:space="preserve">GOLASZEWSKI, ANETA                                          </t>
  </si>
  <si>
    <t>LEDFORD, ANGELA D</t>
  </si>
  <si>
    <t>LEDFORD</t>
  </si>
  <si>
    <t xml:space="preserve"> ANGELA D</t>
  </si>
  <si>
    <t xml:space="preserve">LEDFORD, ANGELA D                                           </t>
  </si>
  <si>
    <t xml:space="preserve">PROF-IN-RES                                </t>
  </si>
  <si>
    <t>Angelica</t>
  </si>
  <si>
    <t>MARRERO, ANGELICA C</t>
  </si>
  <si>
    <t>MARRERO</t>
  </si>
  <si>
    <t xml:space="preserve"> ANGELICA C</t>
  </si>
  <si>
    <t xml:space="preserve">MARRERO, ANGELICA C                                         </t>
  </si>
  <si>
    <t>Anika</t>
  </si>
  <si>
    <t>FENTON, ANIKA A</t>
  </si>
  <si>
    <t>FENTON</t>
  </si>
  <si>
    <t xml:space="preserve"> ANIKA A</t>
  </si>
  <si>
    <t xml:space="preserve">FENTON, ANIKA A                                             </t>
  </si>
  <si>
    <t>MACEROLA, ANTHONY F</t>
  </si>
  <si>
    <t>MACEROLA</t>
  </si>
  <si>
    <t xml:space="preserve"> ANTHONY F</t>
  </si>
  <si>
    <t xml:space="preserve">MACEROLA, ANTHONY F                                         </t>
  </si>
  <si>
    <t>MANISCALCO, ANTHONY J</t>
  </si>
  <si>
    <t>MANISCALCO</t>
  </si>
  <si>
    <t xml:space="preserve">MANISCALCO, ANTHONY J                                       </t>
  </si>
  <si>
    <t>PICCOLO-EVANS, BENJAMIN E</t>
  </si>
  <si>
    <t>PICCOLO-EVANS</t>
  </si>
  <si>
    <t xml:space="preserve"> BENJAMIN E</t>
  </si>
  <si>
    <t xml:space="preserve">PICCOLO-EVANS, BENJAMIN E                                   </t>
  </si>
  <si>
    <t>PLACE, BENJAMIN J</t>
  </si>
  <si>
    <t>PLACE</t>
  </si>
  <si>
    <t xml:space="preserve"> BENJAMIN J</t>
  </si>
  <si>
    <t xml:space="preserve">PLACE, BENJAMIN J                                           </t>
  </si>
  <si>
    <t>Beny</t>
  </si>
  <si>
    <t>POY, BENY E</t>
  </si>
  <si>
    <t>POY</t>
  </si>
  <si>
    <t xml:space="preserve"> BENY E</t>
  </si>
  <si>
    <t xml:space="preserve">POY, BENY E                                                 </t>
  </si>
  <si>
    <t>Blessing</t>
  </si>
  <si>
    <t>UZOESHI, BLESSING U</t>
  </si>
  <si>
    <t>UZOESHI</t>
  </si>
  <si>
    <t xml:space="preserve"> BLESSING U</t>
  </si>
  <si>
    <t xml:space="preserve">UZOESHI, BLESSING U                                         </t>
  </si>
  <si>
    <t>MONTANYE, BRANDON T</t>
  </si>
  <si>
    <t>MONTANYE</t>
  </si>
  <si>
    <t xml:space="preserve"> BRANDON T</t>
  </si>
  <si>
    <t xml:space="preserve">MONTANYE, BRANDON T                                         </t>
  </si>
  <si>
    <t>LAPOLLA, BRENDAN J</t>
  </si>
  <si>
    <t>LAPOLLA</t>
  </si>
  <si>
    <t xml:space="preserve"> BRENDAN J</t>
  </si>
  <si>
    <t xml:space="preserve">LAPOLLA, BRENDAN J                                          </t>
  </si>
  <si>
    <t>DUFFY, BRIAN J</t>
  </si>
  <si>
    <t>DUFFY</t>
  </si>
  <si>
    <t xml:space="preserve">DUFFY, BRIAN J                                              </t>
  </si>
  <si>
    <t>ODOM, BRIAN N</t>
  </si>
  <si>
    <t>ODOM</t>
  </si>
  <si>
    <t xml:space="preserve"> BRIAN N</t>
  </si>
  <si>
    <t xml:space="preserve">ODOM, BRIAN N                                               </t>
  </si>
  <si>
    <t>WAFER, BRITTANY I</t>
  </si>
  <si>
    <t>WAFER</t>
  </si>
  <si>
    <t xml:space="preserve"> BRITTANY I</t>
  </si>
  <si>
    <t xml:space="preserve">WAFER, BRITTANY I                                           </t>
  </si>
  <si>
    <t>ELLIS, BRITTANY RK</t>
  </si>
  <si>
    <t>ELLIS</t>
  </si>
  <si>
    <t xml:space="preserve"> BRITTANY RK</t>
  </si>
  <si>
    <t xml:space="preserve">ELLIS, BRITTANY RK                                          </t>
  </si>
  <si>
    <t>HORVATH, CAMERON G</t>
  </si>
  <si>
    <t>HORVATH</t>
  </si>
  <si>
    <t xml:space="preserve"> CAMERON G</t>
  </si>
  <si>
    <t xml:space="preserve">HORVATH, CAMERON G                                          </t>
  </si>
  <si>
    <t>Canyon</t>
  </si>
  <si>
    <t>RYAN, CANYON S</t>
  </si>
  <si>
    <t xml:space="preserve"> CANYON S</t>
  </si>
  <si>
    <t xml:space="preserve">RYAN, CANYON S                                              </t>
  </si>
  <si>
    <t>ALONSO, CARLOS</t>
  </si>
  <si>
    <t>ALONSO</t>
  </si>
  <si>
    <t xml:space="preserve"> CARLOS</t>
  </si>
  <si>
    <t xml:space="preserve">ALONSO, CARLOS                                              </t>
  </si>
  <si>
    <t>CONSTANCE, CAROLINE S</t>
  </si>
  <si>
    <t>CONSTANCE</t>
  </si>
  <si>
    <t xml:space="preserve"> CAROLINE S</t>
  </si>
  <si>
    <t xml:space="preserve">CONSTANCE, CAROLINE S                                       </t>
  </si>
  <si>
    <t>NOSAL, CASSANDRA M</t>
  </si>
  <si>
    <t>NOSAL</t>
  </si>
  <si>
    <t xml:space="preserve">NOSAL, CASSANDRA M                                          </t>
  </si>
  <si>
    <t>YOUNG, CATRINA</t>
  </si>
  <si>
    <t xml:space="preserve"> CATRINA</t>
  </si>
  <si>
    <t xml:space="preserve">YOUNG, CATRINA                                              </t>
  </si>
  <si>
    <t>Cayley</t>
  </si>
  <si>
    <t>GEHNRICH, CAYLEY E</t>
  </si>
  <si>
    <t>GEHNRICH</t>
  </si>
  <si>
    <t xml:space="preserve"> CAYLEY E</t>
  </si>
  <si>
    <t xml:space="preserve">GEHNRICH, CAYLEY E                                          </t>
  </si>
  <si>
    <t>Celine</t>
  </si>
  <si>
    <t>DIAGNE, CELINE F</t>
  </si>
  <si>
    <t>DIAGNE</t>
  </si>
  <si>
    <t xml:space="preserve"> CELINE F</t>
  </si>
  <si>
    <t xml:space="preserve">DIAGNE, CELINE F                                            </t>
  </si>
  <si>
    <t>Cherlin</t>
  </si>
  <si>
    <t>PETIT-FRERE, CHERLIN B</t>
  </si>
  <si>
    <t>PETIT-FRERE</t>
  </si>
  <si>
    <t xml:space="preserve"> CHERLIN B</t>
  </si>
  <si>
    <t xml:space="preserve">PETIT-FRERE, CHERLIN B                                      </t>
  </si>
  <si>
    <t>MBAMALI, CHINEZE</t>
  </si>
  <si>
    <t>MBAMALI</t>
  </si>
  <si>
    <t xml:space="preserve"> CHINEZE</t>
  </si>
  <si>
    <t xml:space="preserve">MBAMALI, CHINEZE                                            </t>
  </si>
  <si>
    <t>ORTEGA, CHRISTOPHER A</t>
  </si>
  <si>
    <t>ORTEGA</t>
  </si>
  <si>
    <t xml:space="preserve">ORTEGA, CHRISTOPHER A                                       </t>
  </si>
  <si>
    <t>CHAU, CINDY</t>
  </si>
  <si>
    <t>CHAU</t>
  </si>
  <si>
    <t xml:space="preserve"> CINDY</t>
  </si>
  <si>
    <t xml:space="preserve">CHAU, CINDY                                                 </t>
  </si>
  <si>
    <t>Conner</t>
  </si>
  <si>
    <t>DUNLEAVY, CONNER P</t>
  </si>
  <si>
    <t>DUNLEAVY</t>
  </si>
  <si>
    <t xml:space="preserve"> CONNER P</t>
  </si>
  <si>
    <t xml:space="preserve">DUNLEAVY, CONNER P                                          </t>
  </si>
  <si>
    <t>Cynthia</t>
  </si>
  <si>
    <t>JACOBSON, CYNTHIA M</t>
  </si>
  <si>
    <t>JACOBSON</t>
  </si>
  <si>
    <t xml:space="preserve"> CYNTHIA M</t>
  </si>
  <si>
    <t xml:space="preserve">JACOBSON, CYNTHIA M                                         </t>
  </si>
  <si>
    <t>FISHELMAN, DANIEL H</t>
  </si>
  <si>
    <t>FISHELMAN</t>
  </si>
  <si>
    <t xml:space="preserve"> DANIEL H</t>
  </si>
  <si>
    <t xml:space="preserve">FISHELMAN, DANIEL H                                         </t>
  </si>
  <si>
    <t>GIANNONE, DANIEL T</t>
  </si>
  <si>
    <t>GIANNONE</t>
  </si>
  <si>
    <t xml:space="preserve"> DANIEL T</t>
  </si>
  <si>
    <t xml:space="preserve">GIANNONE, DANIEL T                                          </t>
  </si>
  <si>
    <t>Daniela</t>
  </si>
  <si>
    <t>ZOLORZANO, DANIELA S</t>
  </si>
  <si>
    <t>ZOLORZANO</t>
  </si>
  <si>
    <t xml:space="preserve"> DANIELA S</t>
  </si>
  <si>
    <t xml:space="preserve">ZOLORZANO, DANIELA S                                        </t>
  </si>
  <si>
    <t>Danielle</t>
  </si>
  <si>
    <t>EBERT, DANIELLE L</t>
  </si>
  <si>
    <t>EBERT</t>
  </si>
  <si>
    <t xml:space="preserve"> DANIELLE L</t>
  </si>
  <si>
    <t xml:space="preserve">EBERT, DANIELLE L                                           </t>
  </si>
  <si>
    <t>Darren</t>
  </si>
  <si>
    <t>MOORE, DARREN L JR</t>
  </si>
  <si>
    <t xml:space="preserve"> DARREN L JR</t>
  </si>
  <si>
    <t xml:space="preserve">MOORE, DARREN L JR                                          </t>
  </si>
  <si>
    <t>BOODRAM, DAVID J</t>
  </si>
  <si>
    <t>BOODRAM</t>
  </si>
  <si>
    <t xml:space="preserve">BOODRAM, DAVID J                                            </t>
  </si>
  <si>
    <t>SANDERS, DEBRA A</t>
  </si>
  <si>
    <t>SANDERS</t>
  </si>
  <si>
    <t xml:space="preserve"> DEBRA A</t>
  </si>
  <si>
    <t xml:space="preserve">SANDERS, DEBRA A                                            </t>
  </si>
  <si>
    <t>Dominik</t>
  </si>
  <si>
    <t>ZADLO, DOMINIK D</t>
  </si>
  <si>
    <t>ZADLO</t>
  </si>
  <si>
    <t xml:space="preserve"> DOMINIK D</t>
  </si>
  <si>
    <t xml:space="preserve">ZADLO, DOMINIK D                                            </t>
  </si>
  <si>
    <t>Dylan</t>
  </si>
  <si>
    <t>PAYNE, DYLAN L</t>
  </si>
  <si>
    <t>PAYNE</t>
  </si>
  <si>
    <t xml:space="preserve"> DYLAN L</t>
  </si>
  <si>
    <t xml:space="preserve">PAYNE, DYLAN L                                              </t>
  </si>
  <si>
    <t>Dylon</t>
  </si>
  <si>
    <t>PEERTAMSINGH, DYLON H</t>
  </si>
  <si>
    <t>PEERTAMSINGH</t>
  </si>
  <si>
    <t xml:space="preserve"> DYLON H</t>
  </si>
  <si>
    <t xml:space="preserve">PEERTAMSINGH, DYLON H                                       </t>
  </si>
  <si>
    <t>Ekong</t>
  </si>
  <si>
    <t>TAKOR, EKONG B</t>
  </si>
  <si>
    <t>TAKOR</t>
  </si>
  <si>
    <t xml:space="preserve"> EKONG B</t>
  </si>
  <si>
    <t xml:space="preserve">TAKOR, EKONG B                                              </t>
  </si>
  <si>
    <t>CENKO, ELENA</t>
  </si>
  <si>
    <t>CENKO</t>
  </si>
  <si>
    <t xml:space="preserve">CENKO, ELENA                                                </t>
  </si>
  <si>
    <t>NORMAN, ELENA M</t>
  </si>
  <si>
    <t>NORMAN</t>
  </si>
  <si>
    <t xml:space="preserve">NORMAN, ELENA M                                             </t>
  </si>
  <si>
    <t>SANDOVAL, ELIJIO</t>
  </si>
  <si>
    <t>SANDOVAL</t>
  </si>
  <si>
    <t xml:space="preserve"> ELIJIO</t>
  </si>
  <si>
    <t xml:space="preserve">SANDOVAL, ELIJIO                                            </t>
  </si>
  <si>
    <t>Elsayed</t>
  </si>
  <si>
    <t>OSMAN, ELSAYED A</t>
  </si>
  <si>
    <t>OSMAN</t>
  </si>
  <si>
    <t xml:space="preserve"> ELSAYED A</t>
  </si>
  <si>
    <t xml:space="preserve">OSMAN, ELSAYED A                                            </t>
  </si>
  <si>
    <t>ROSS, ERIC R</t>
  </si>
  <si>
    <t>ROSS</t>
  </si>
  <si>
    <t xml:space="preserve">ROSS, ERIC R                                                </t>
  </si>
  <si>
    <t>LIN, FANNY</t>
  </si>
  <si>
    <t>LIN</t>
  </si>
  <si>
    <t xml:space="preserve"> FANNY</t>
  </si>
  <si>
    <t xml:space="preserve">LIN, FANNY                                                  </t>
  </si>
  <si>
    <t>RAHMAN, FORHAD</t>
  </si>
  <si>
    <t xml:space="preserve"> FORHAD</t>
  </si>
  <si>
    <t xml:space="preserve">RAHMAN, FORHAD                                              </t>
  </si>
  <si>
    <t>Forrest</t>
  </si>
  <si>
    <t>GARLAND, FORREST T</t>
  </si>
  <si>
    <t>GARLAND</t>
  </si>
  <si>
    <t xml:space="preserve"> FORREST T</t>
  </si>
  <si>
    <t xml:space="preserve">GARLAND, FORREST T                                          </t>
  </si>
  <si>
    <t>Francesca</t>
  </si>
  <si>
    <t>TSE, FRANCESCA C</t>
  </si>
  <si>
    <t>TSE</t>
  </si>
  <si>
    <t xml:space="preserve"> FRANCESCA C</t>
  </si>
  <si>
    <t xml:space="preserve">TSE, FRANCESCA C                                            </t>
  </si>
  <si>
    <t>Francois</t>
  </si>
  <si>
    <t>ACOSTA, FRANCOIS S</t>
  </si>
  <si>
    <t>ACOSTA</t>
  </si>
  <si>
    <t xml:space="preserve"> FRANCOIS S</t>
  </si>
  <si>
    <t xml:space="preserve">ACOSTA, FRANCOIS S                                          </t>
  </si>
  <si>
    <t>TREJO, GABRIELLE A</t>
  </si>
  <si>
    <t>TREJO</t>
  </si>
  <si>
    <t xml:space="preserve"> GABRIELLE A</t>
  </si>
  <si>
    <t xml:space="preserve">TREJO, GABRIELLE A                                          </t>
  </si>
  <si>
    <t>Geraldine</t>
  </si>
  <si>
    <t>HUMBERT, GERALDINE L</t>
  </si>
  <si>
    <t>HUMBERT</t>
  </si>
  <si>
    <t xml:space="preserve"> GERALDINE L</t>
  </si>
  <si>
    <t xml:space="preserve">HUMBERT, GERALDINE L                                        </t>
  </si>
  <si>
    <t>DANNENBAUM, GERARD D</t>
  </si>
  <si>
    <t>DANNENBAUM</t>
  </si>
  <si>
    <t xml:space="preserve"> GERARD D</t>
  </si>
  <si>
    <t xml:space="preserve">DANNENBAUM, GERARD D                                        </t>
  </si>
  <si>
    <t>Gian</t>
  </si>
  <si>
    <t>LOVERO, GIAN VITO</t>
  </si>
  <si>
    <t>LOVERO</t>
  </si>
  <si>
    <t xml:space="preserve"> GIAN VITO</t>
  </si>
  <si>
    <t xml:space="preserve">LOVERO, GIAN VITO                                           </t>
  </si>
  <si>
    <t>PERNA, GIOVANNI A</t>
  </si>
  <si>
    <t>PERNA</t>
  </si>
  <si>
    <t xml:space="preserve"> GIOVANNI A</t>
  </si>
  <si>
    <t xml:space="preserve">PERNA, GIOVANNI A                                           </t>
  </si>
  <si>
    <t>Iyanni</t>
  </si>
  <si>
    <t>CALLENDER, IYANNI K</t>
  </si>
  <si>
    <t>CALLENDER</t>
  </si>
  <si>
    <t xml:space="preserve"> IYANNI K</t>
  </si>
  <si>
    <t xml:space="preserve">CALLENDER, IYANNI K                                         </t>
  </si>
  <si>
    <t>MAMORSKY, JACQUELINE B</t>
  </si>
  <si>
    <t>MAMORSKY</t>
  </si>
  <si>
    <t xml:space="preserve"> JACQUELINE B</t>
  </si>
  <si>
    <t xml:space="preserve">MAMORSKY, JACQUELINE B                                      </t>
  </si>
  <si>
    <t>Jacquelyn</t>
  </si>
  <si>
    <t>RICHARDS, JACQUELYN C</t>
  </si>
  <si>
    <t xml:space="preserve"> JACQUELYN C</t>
  </si>
  <si>
    <t xml:space="preserve">RICHARDS, JACQUELYN C                                       </t>
  </si>
  <si>
    <t>PENKSA, JANET E</t>
  </si>
  <si>
    <t>PENKSA</t>
  </si>
  <si>
    <t xml:space="preserve"> JANET E</t>
  </si>
  <si>
    <t xml:space="preserve">PENKSA, JANET E                                             </t>
  </si>
  <si>
    <t>LETTIERI, JASON C</t>
  </si>
  <si>
    <t>LETTIERI</t>
  </si>
  <si>
    <t xml:space="preserve"> JASON C</t>
  </si>
  <si>
    <t xml:space="preserve">LETTIERI, JASON C                                           </t>
  </si>
  <si>
    <t>CRUZ VASWQUEZ, JESSICA</t>
  </si>
  <si>
    <t>CRUZ VASWQUEZ</t>
  </si>
  <si>
    <t xml:space="preserve"> JESSICA</t>
  </si>
  <si>
    <t xml:space="preserve">CRUZ VASWQUEZ, JESSICA                                      </t>
  </si>
  <si>
    <t>LEVINE, JESSICA L</t>
  </si>
  <si>
    <t>LEVINE</t>
  </si>
  <si>
    <t xml:space="preserve"> JESSICA L</t>
  </si>
  <si>
    <t xml:space="preserve">LEVINE, JESSICA L                                           </t>
  </si>
  <si>
    <t>Jignasha</t>
  </si>
  <si>
    <t>SHAH, JIGNASHA B</t>
  </si>
  <si>
    <t>SHAH</t>
  </si>
  <si>
    <t xml:space="preserve"> JIGNASHA B</t>
  </si>
  <si>
    <t xml:space="preserve">SHAH, JIGNASHA B                                            </t>
  </si>
  <si>
    <t>Jolisel</t>
  </si>
  <si>
    <t>VARGAS LOPEZ, JOLISEL E</t>
  </si>
  <si>
    <t>VARGAS LOPEZ</t>
  </si>
  <si>
    <t xml:space="preserve"> JOLISEL E</t>
  </si>
  <si>
    <t xml:space="preserve">VARGAS LOPEZ, JOLISEL E                                     </t>
  </si>
  <si>
    <t>JANOTS, JOSEPH F</t>
  </si>
  <si>
    <t>JANOTS</t>
  </si>
  <si>
    <t xml:space="preserve"> JOSEPH F</t>
  </si>
  <si>
    <t xml:space="preserve">JANOTS, JOSEPH F                                            </t>
  </si>
  <si>
    <t>Josephina</t>
  </si>
  <si>
    <t>RIVERA, JOSEPHINA M</t>
  </si>
  <si>
    <t xml:space="preserve"> JOSEPHINA M</t>
  </si>
  <si>
    <t xml:space="preserve">RIVERA, JOSEPHINA M                                         </t>
  </si>
  <si>
    <t>RAGLAND, JOSHUA K</t>
  </si>
  <si>
    <t>RAGLAND</t>
  </si>
  <si>
    <t xml:space="preserve"> JOSHUA K</t>
  </si>
  <si>
    <t xml:space="preserve">RAGLAND, JOSHUA K                                           </t>
  </si>
  <si>
    <t>MOUZON, JOSHUA L</t>
  </si>
  <si>
    <t>MOUZON</t>
  </si>
  <si>
    <t xml:space="preserve"> JOSHUA L</t>
  </si>
  <si>
    <t xml:space="preserve">MOUZON, JOSHUA L                                            </t>
  </si>
  <si>
    <t>WASHOCK, JUDE P</t>
  </si>
  <si>
    <t>WASHOCK</t>
  </si>
  <si>
    <t xml:space="preserve"> JUDE P</t>
  </si>
  <si>
    <t xml:space="preserve">WASHOCK, JUDE P                                             </t>
  </si>
  <si>
    <t>NORMANTAS, KAJUS</t>
  </si>
  <si>
    <t>NORMANTAS</t>
  </si>
  <si>
    <t xml:space="preserve"> KAJUS</t>
  </si>
  <si>
    <t xml:space="preserve">NORMANTAS, KAJUS                                            </t>
  </si>
  <si>
    <t>Karina</t>
  </si>
  <si>
    <t>CORAISACA, KARINA E</t>
  </si>
  <si>
    <t>CORAISACA</t>
  </si>
  <si>
    <t xml:space="preserve"> KARINA E</t>
  </si>
  <si>
    <t xml:space="preserve">CORAISACA, KARINA E                                         </t>
  </si>
  <si>
    <t>MCCARTY, KATHLEEN W</t>
  </si>
  <si>
    <t>MCCARTY</t>
  </si>
  <si>
    <t xml:space="preserve"> KATHLEEN W</t>
  </si>
  <si>
    <t xml:space="preserve">MCCARTY, KATHLEEN W                                         </t>
  </si>
  <si>
    <t xml:space="preserve">DIR INTERN PROG                            </t>
  </si>
  <si>
    <t>Kayla</t>
  </si>
  <si>
    <t>PERRY, KAYLA E</t>
  </si>
  <si>
    <t>PERRY</t>
  </si>
  <si>
    <t xml:space="preserve"> KAYLA E</t>
  </si>
  <si>
    <t xml:space="preserve">PERRY, KAYLA E                                              </t>
  </si>
  <si>
    <t>POTTER, KAYLA M</t>
  </si>
  <si>
    <t>POTTER</t>
  </si>
  <si>
    <t xml:space="preserve"> KAYLA M</t>
  </si>
  <si>
    <t xml:space="preserve">POTTER, KAYLA M                                             </t>
  </si>
  <si>
    <t>Kaylynn</t>
  </si>
  <si>
    <t>ENRIGHT, KAYLYNN M</t>
  </si>
  <si>
    <t>ENRIGHT</t>
  </si>
  <si>
    <t xml:space="preserve"> KAYLYNN M</t>
  </si>
  <si>
    <t xml:space="preserve">ENRIGHT, KAYLYNN M                                          </t>
  </si>
  <si>
    <t>ERICKSEN, KEITH B</t>
  </si>
  <si>
    <t>ERICKSEN</t>
  </si>
  <si>
    <t xml:space="preserve"> KEITH B</t>
  </si>
  <si>
    <t xml:space="preserve">ERICKSEN, KEITH B                                           </t>
  </si>
  <si>
    <t>Kelith</t>
  </si>
  <si>
    <t>APPOLON, KELITH G</t>
  </si>
  <si>
    <t>APPOLON</t>
  </si>
  <si>
    <t xml:space="preserve"> KELITH G</t>
  </si>
  <si>
    <t xml:space="preserve">APPOLON, KELITH G                                           </t>
  </si>
  <si>
    <t>CHERESTAL, KETTENA</t>
  </si>
  <si>
    <t>CHERESTAL</t>
  </si>
  <si>
    <t xml:space="preserve"> KETTENA</t>
  </si>
  <si>
    <t xml:space="preserve">CHERESTAL, KETTENA                                          </t>
  </si>
  <si>
    <t>PERLOW, KEVIN M</t>
  </si>
  <si>
    <t>PERLOW</t>
  </si>
  <si>
    <t xml:space="preserve">PERLOW, KEVIN M                                             </t>
  </si>
  <si>
    <t>ROC, KIMBERLY L</t>
  </si>
  <si>
    <t>ROC</t>
  </si>
  <si>
    <t xml:space="preserve"> KIMBERLY L</t>
  </si>
  <si>
    <t xml:space="preserve">ROC, KIMBERLY L                                             </t>
  </si>
  <si>
    <t>Kristine</t>
  </si>
  <si>
    <t>STEVE, KRISTINE A</t>
  </si>
  <si>
    <t>STEVE</t>
  </si>
  <si>
    <t xml:space="preserve"> KRISTINE A</t>
  </si>
  <si>
    <t xml:space="preserve">STEVE, KRISTINE A                                           </t>
  </si>
  <si>
    <t>Lacey-Ann</t>
  </si>
  <si>
    <t>ALLEN, LACEY-ANN K</t>
  </si>
  <si>
    <t xml:space="preserve"> LACEY-ANN K</t>
  </si>
  <si>
    <t xml:space="preserve">ALLEN, LACEY-ANN K                                          </t>
  </si>
  <si>
    <t>ENNIS, LAUREN F</t>
  </si>
  <si>
    <t>ENNIS</t>
  </si>
  <si>
    <t xml:space="preserve"> LAUREN F</t>
  </si>
  <si>
    <t xml:space="preserve">ENNIS, LAUREN F                                             </t>
  </si>
  <si>
    <t>Letisha</t>
  </si>
  <si>
    <t>GUERRERO, LETISHA N</t>
  </si>
  <si>
    <t>GUERRERO</t>
  </si>
  <si>
    <t xml:space="preserve"> LETISHA N</t>
  </si>
  <si>
    <t xml:space="preserve">GUERRERO, LETISHA N                                         </t>
  </si>
  <si>
    <t>YAM, LISA</t>
  </si>
  <si>
    <t>YAM</t>
  </si>
  <si>
    <t xml:space="preserve"> LISA</t>
  </si>
  <si>
    <t xml:space="preserve">YAM, LISA                                                   </t>
  </si>
  <si>
    <t>GASSMANN, MADELINE E</t>
  </si>
  <si>
    <t>GASSMANN</t>
  </si>
  <si>
    <t xml:space="preserve"> MADELINE E</t>
  </si>
  <si>
    <t xml:space="preserve">GASSMANN, MADELINE E                                        </t>
  </si>
  <si>
    <t>HENAIN, MARIA M</t>
  </si>
  <si>
    <t>HENAIN</t>
  </si>
  <si>
    <t xml:space="preserve">HENAIN, MARIA M                                             </t>
  </si>
  <si>
    <t>GRONCHI, MARIA VITTORIA</t>
  </si>
  <si>
    <t>GRONCHI</t>
  </si>
  <si>
    <t xml:space="preserve"> MARIA VITTORIA</t>
  </si>
  <si>
    <t xml:space="preserve">GRONCHI, MARIA VITTORIA                                     </t>
  </si>
  <si>
    <t>ALTOMARE, MARK</t>
  </si>
  <si>
    <t>ALTOMARE</t>
  </si>
  <si>
    <t xml:space="preserve">ALTOMARE, MARK                                              </t>
  </si>
  <si>
    <t>MARQUIS, MATTHEW J</t>
  </si>
  <si>
    <t>MARQUIS</t>
  </si>
  <si>
    <t xml:space="preserve">MARQUIS, MATTHEW J                                          </t>
  </si>
  <si>
    <t>GARCIA, MATTHEW K</t>
  </si>
  <si>
    <t>GARCIA</t>
  </si>
  <si>
    <t xml:space="preserve"> MATTHEW K</t>
  </si>
  <si>
    <t xml:space="preserve">GARCIA, MATTHEW K                                           </t>
  </si>
  <si>
    <t>JANSEN, MATTHEW R</t>
  </si>
  <si>
    <t>JANSEN</t>
  </si>
  <si>
    <t xml:space="preserve"> MATTHEW R</t>
  </si>
  <si>
    <t xml:space="preserve">JANSEN, MATTHEW R                                           </t>
  </si>
  <si>
    <t>ROSENBERG, MATTHEW S</t>
  </si>
  <si>
    <t>ROSENBERG</t>
  </si>
  <si>
    <t xml:space="preserve">ROSENBERG, MATTHEW S                                        </t>
  </si>
  <si>
    <t>Megan</t>
  </si>
  <si>
    <t>ROSS, MEGAN J</t>
  </si>
  <si>
    <t xml:space="preserve"> MEGAN J</t>
  </si>
  <si>
    <t xml:space="preserve">ROSS, MEGAN J                                               </t>
  </si>
  <si>
    <t>ROSE, MEGHAN V</t>
  </si>
  <si>
    <t xml:space="preserve"> MEGHAN V</t>
  </si>
  <si>
    <t xml:space="preserve">ROSE, MEGHAN V                                              </t>
  </si>
  <si>
    <t>RUSTEMI, MEZHGAN</t>
  </si>
  <si>
    <t>RUSTEMI</t>
  </si>
  <si>
    <t xml:space="preserve"> MEZHGAN</t>
  </si>
  <si>
    <t xml:space="preserve">RUSTEMI, MEZHGAN                                            </t>
  </si>
  <si>
    <t>LEKKAS, MICHAEL A</t>
  </si>
  <si>
    <t>LEKKAS</t>
  </si>
  <si>
    <t xml:space="preserve"> MICHAEL A</t>
  </si>
  <si>
    <t xml:space="preserve">LEKKAS, MICHAEL A                                           </t>
  </si>
  <si>
    <t>FOX, MICHAEL J</t>
  </si>
  <si>
    <t>FOX</t>
  </si>
  <si>
    <t xml:space="preserve">FOX, MICHAEL J                                              </t>
  </si>
  <si>
    <t>MORRIS, MICHAEL J</t>
  </si>
  <si>
    <t>MORRIS</t>
  </si>
  <si>
    <t xml:space="preserve">MORRIS, MICHAEL J                                           </t>
  </si>
  <si>
    <t>FRENCH-LEBLANC, MICHELINE</t>
  </si>
  <si>
    <t>FRENCH-LEBLANC</t>
  </si>
  <si>
    <t xml:space="preserve"> MICHELINE</t>
  </si>
  <si>
    <t xml:space="preserve">FRENCH-LEBLANC, MICHELINE                                   </t>
  </si>
  <si>
    <t>Mubarrat</t>
  </si>
  <si>
    <t>CHOWDHURY, MUBARRAT A</t>
  </si>
  <si>
    <t>CHOWDHURY</t>
  </si>
  <si>
    <t xml:space="preserve"> MUBARRAT A</t>
  </si>
  <si>
    <t xml:space="preserve">CHOWDHURY, MUBARRAT A                                       </t>
  </si>
  <si>
    <t>Mykela</t>
  </si>
  <si>
    <t>MARTINEZ, MYKELA M</t>
  </si>
  <si>
    <t xml:space="preserve"> MYKELA M</t>
  </si>
  <si>
    <t xml:space="preserve">MARTINEZ, MYKELA M                                          </t>
  </si>
  <si>
    <t>Niasia</t>
  </si>
  <si>
    <t>BRADFORD, NIASIA K</t>
  </si>
  <si>
    <t>BRADFORD</t>
  </si>
  <si>
    <t xml:space="preserve"> NIASIA K</t>
  </si>
  <si>
    <t xml:space="preserve">BRADFORD, NIASIA K                                          </t>
  </si>
  <si>
    <t>BEDORE, NICHOLAS A</t>
  </si>
  <si>
    <t>BEDORE</t>
  </si>
  <si>
    <t xml:space="preserve">BEDORE, NICHOLAS A                                          </t>
  </si>
  <si>
    <t>REYES, NICHOLAS A</t>
  </si>
  <si>
    <t xml:space="preserve">REYES, NICHOLAS A                                           </t>
  </si>
  <si>
    <t>NEGRON, NICHOLAS J</t>
  </si>
  <si>
    <t>NEGRON</t>
  </si>
  <si>
    <t xml:space="preserve"> NICHOLAS J</t>
  </si>
  <si>
    <t xml:space="preserve">NEGRON, NICHOLAS J                                          </t>
  </si>
  <si>
    <t>STURBIN, NICHOLAS J</t>
  </si>
  <si>
    <t>STURBIN</t>
  </si>
  <si>
    <t xml:space="preserve">STURBIN, NICHOLAS J                                         </t>
  </si>
  <si>
    <t>TRUDDEN, NICHOLAS J</t>
  </si>
  <si>
    <t>TRUDDEN</t>
  </si>
  <si>
    <t xml:space="preserve">TRUDDEN, NICHOLAS J                                         </t>
  </si>
  <si>
    <t>ALTIERI, NICHOLAS M</t>
  </si>
  <si>
    <t>ALTIERI</t>
  </si>
  <si>
    <t xml:space="preserve"> NICHOLAS M</t>
  </si>
  <si>
    <t xml:space="preserve">ALTIERI, NICHOLAS M                                         </t>
  </si>
  <si>
    <t>HADDADNIA, NICOLE C</t>
  </si>
  <si>
    <t>HADDADNIA</t>
  </si>
  <si>
    <t xml:space="preserve"> NICOLE C</t>
  </si>
  <si>
    <t xml:space="preserve">HADDADNIA, NICOLE C                                         </t>
  </si>
  <si>
    <t>VALERA, NICOLE M</t>
  </si>
  <si>
    <t>VALERA</t>
  </si>
  <si>
    <t xml:space="preserve">VALERA, NICOLE M                                            </t>
  </si>
  <si>
    <t>Nikaurys</t>
  </si>
  <si>
    <t>LANTIGUA JIMENEZ, NIKAURYS O</t>
  </si>
  <si>
    <t>LANTIGUA JIMENEZ</t>
  </si>
  <si>
    <t xml:space="preserve"> NIKAURYS O</t>
  </si>
  <si>
    <t xml:space="preserve">LANTIGUA JIMENEZ, NIKAURYS O                                </t>
  </si>
  <si>
    <t>Nikolai</t>
  </si>
  <si>
    <t>TILLMAN, NIKOLAI P</t>
  </si>
  <si>
    <t>TILLMAN</t>
  </si>
  <si>
    <t xml:space="preserve"> NIKOLAI P</t>
  </si>
  <si>
    <t xml:space="preserve">TILLMAN, NIKOLAI P                                          </t>
  </si>
  <si>
    <t>Nina</t>
  </si>
  <si>
    <t>ORM, NINA O</t>
  </si>
  <si>
    <t>ORM</t>
  </si>
  <si>
    <t xml:space="preserve"> NINA O</t>
  </si>
  <si>
    <t xml:space="preserve">ORM, NINA O                                                 </t>
  </si>
  <si>
    <t>ULIANO, PATRICK V</t>
  </si>
  <si>
    <t>ULIANO</t>
  </si>
  <si>
    <t xml:space="preserve"> PATRICK V</t>
  </si>
  <si>
    <t xml:space="preserve">ULIANO, PATRICK V                                           </t>
  </si>
  <si>
    <t>Pedro</t>
  </si>
  <si>
    <t>GONZALEZ-ORTIZ, PEDRO J</t>
  </si>
  <si>
    <t>GONZALEZ-ORTIZ</t>
  </si>
  <si>
    <t xml:space="preserve"> PEDRO J</t>
  </si>
  <si>
    <t xml:space="preserve">GONZALEZ-ORTIZ, PEDRO J                                     </t>
  </si>
  <si>
    <t>LEWICKI, PETER C</t>
  </si>
  <si>
    <t>LEWICKI</t>
  </si>
  <si>
    <t xml:space="preserve"> PETER C</t>
  </si>
  <si>
    <t xml:space="preserve">LEWICKI, PETER C                                            </t>
  </si>
  <si>
    <t>GUERETTE, RACHAEL</t>
  </si>
  <si>
    <t>GUERETTE</t>
  </si>
  <si>
    <t xml:space="preserve"> RACHAEL</t>
  </si>
  <si>
    <t xml:space="preserve">GUERETTE, RACHAEL                                           </t>
  </si>
  <si>
    <t>Rachelle</t>
  </si>
  <si>
    <t>FRASER, RACHELLE A</t>
  </si>
  <si>
    <t xml:space="preserve"> RACHELLE A</t>
  </si>
  <si>
    <t xml:space="preserve">FRASER, RACHELLE A                                          </t>
  </si>
  <si>
    <t>JAIN, RAUNAK</t>
  </si>
  <si>
    <t>JAIN</t>
  </si>
  <si>
    <t xml:space="preserve"> RAUNAK</t>
  </si>
  <si>
    <t xml:space="preserve">JAIN, RAUNAK                                                </t>
  </si>
  <si>
    <t>Reginald</t>
  </si>
  <si>
    <t>BRAY, REGINALD K</t>
  </si>
  <si>
    <t>BRAY</t>
  </si>
  <si>
    <t xml:space="preserve"> REGINALD K</t>
  </si>
  <si>
    <t xml:space="preserve">BRAY, REGINALD K                                            </t>
  </si>
  <si>
    <t>Roenacee</t>
  </si>
  <si>
    <t>THOMAS, ROENACEE S</t>
  </si>
  <si>
    <t xml:space="preserve"> ROENACEE S</t>
  </si>
  <si>
    <t xml:space="preserve">THOMAS, ROENACEE S                                          </t>
  </si>
  <si>
    <t>Ruby</t>
  </si>
  <si>
    <t>BENITEZ, RUBY L</t>
  </si>
  <si>
    <t>BENITEZ</t>
  </si>
  <si>
    <t xml:space="preserve"> RUBY L</t>
  </si>
  <si>
    <t xml:space="preserve">BENITEZ, RUBY L                                             </t>
  </si>
  <si>
    <t>CHRISTENSEN, RYAN A</t>
  </si>
  <si>
    <t>CHRISTENSEN</t>
  </si>
  <si>
    <t xml:space="preserve"> RYAN A</t>
  </si>
  <si>
    <t xml:space="preserve">CHRISTENSEN, RYAN A                                         </t>
  </si>
  <si>
    <t>CLANCY, RYAN J</t>
  </si>
  <si>
    <t>CLANCY</t>
  </si>
  <si>
    <t xml:space="preserve">CLANCY, RYAN J                                              </t>
  </si>
  <si>
    <t>Sabrina</t>
  </si>
  <si>
    <t>MCDONALD, SABRINA T</t>
  </si>
  <si>
    <t>MCDONALD</t>
  </si>
  <si>
    <t xml:space="preserve"> SABRINA T</t>
  </si>
  <si>
    <t xml:space="preserve">MCDONALD, SABRINA T                                         </t>
  </si>
  <si>
    <t>MILLER, SAMUEL A</t>
  </si>
  <si>
    <t xml:space="preserve"> SAMUEL A</t>
  </si>
  <si>
    <t xml:space="preserve">MILLER, SAMUEL A                                            </t>
  </si>
  <si>
    <t>WEPRIN, SAMUEL F</t>
  </si>
  <si>
    <t xml:space="preserve"> SAMUEL F</t>
  </si>
  <si>
    <t xml:space="preserve">WEPRIN, SAMUEL F                                            </t>
  </si>
  <si>
    <t>MEYERS, SCOTT J</t>
  </si>
  <si>
    <t>MEYERS</t>
  </si>
  <si>
    <t xml:space="preserve"> SCOTT J</t>
  </si>
  <si>
    <t xml:space="preserve">MEYERS, SCOTT J                                             </t>
  </si>
  <si>
    <t>Shaniyat</t>
  </si>
  <si>
    <t>CHOWDHURY, SHANIYAT H</t>
  </si>
  <si>
    <t xml:space="preserve"> SHANIYAT H</t>
  </si>
  <si>
    <t xml:space="preserve">CHOWDHURY, SHANIYAT H                                       </t>
  </si>
  <si>
    <t>Shannon</t>
  </si>
  <si>
    <t>OWENS, SHANNON R</t>
  </si>
  <si>
    <t xml:space="preserve"> SHANNON R</t>
  </si>
  <si>
    <t xml:space="preserve">OWENS, SHANNON R                                            </t>
  </si>
  <si>
    <t>MARTINEZ, SHANTALEE</t>
  </si>
  <si>
    <t xml:space="preserve"> SHANTALEE</t>
  </si>
  <si>
    <t xml:space="preserve">MARTINEZ, SHANTALEE                                         </t>
  </si>
  <si>
    <t>HASHIB, SM</t>
  </si>
  <si>
    <t>HASHIB</t>
  </si>
  <si>
    <t xml:space="preserve"> SM</t>
  </si>
  <si>
    <t xml:space="preserve">HASHIB, SM                                                  </t>
  </si>
  <si>
    <t>PAMBIANCHI, STEVEN A</t>
  </si>
  <si>
    <t>PAMBIANCHI</t>
  </si>
  <si>
    <t xml:space="preserve">PAMBIANCHI, STEVEN A                                        </t>
  </si>
  <si>
    <t>Taiquan</t>
  </si>
  <si>
    <t>COLEMAN, TAIQUAN L</t>
  </si>
  <si>
    <t xml:space="preserve"> TAIQUAN L</t>
  </si>
  <si>
    <t xml:space="preserve">COLEMAN, TAIQUAN L                                          </t>
  </si>
  <si>
    <t>HERASME, TAIRE</t>
  </si>
  <si>
    <t>HERASME</t>
  </si>
  <si>
    <t xml:space="preserve"> TAIRE</t>
  </si>
  <si>
    <t xml:space="preserve">HERASME, TAIRE                                              </t>
  </si>
  <si>
    <t>TAI, TERESA</t>
  </si>
  <si>
    <t>TAI</t>
  </si>
  <si>
    <t xml:space="preserve"> TERESA</t>
  </si>
  <si>
    <t xml:space="preserve">TAI, TERESA                                                 </t>
  </si>
  <si>
    <t>MCCARTHY, THOMAS J</t>
  </si>
  <si>
    <t xml:space="preserve"> THOMAS J</t>
  </si>
  <si>
    <t xml:space="preserve">MCCARTHY, THOMAS J                                          </t>
  </si>
  <si>
    <t>WEINER, THOMAS J</t>
  </si>
  <si>
    <t>WEINER</t>
  </si>
  <si>
    <t xml:space="preserve">WEINER, THOMAS J                                            </t>
  </si>
  <si>
    <t>SCOTT, TIFFANY A</t>
  </si>
  <si>
    <t xml:space="preserve"> TIFFANY A</t>
  </si>
  <si>
    <t xml:space="preserve">SCOTT, TIFFANY A                                            </t>
  </si>
  <si>
    <t>NORTON, TIMOTHY I</t>
  </si>
  <si>
    <t>NORTON</t>
  </si>
  <si>
    <t xml:space="preserve"> TIMOTHY I</t>
  </si>
  <si>
    <t xml:space="preserve">NORTON, TIMOTHY I                                           </t>
  </si>
  <si>
    <t>Ting</t>
  </si>
  <si>
    <t>ZHAO, TING TING</t>
  </si>
  <si>
    <t>ZHAO</t>
  </si>
  <si>
    <t xml:space="preserve"> TING TING</t>
  </si>
  <si>
    <t xml:space="preserve">ZHAO, TING TING                                             </t>
  </si>
  <si>
    <t>Tolani</t>
  </si>
  <si>
    <t>DARE, TOLANI A</t>
  </si>
  <si>
    <t>DARE</t>
  </si>
  <si>
    <t xml:space="preserve"> TOLANI A</t>
  </si>
  <si>
    <t xml:space="preserve">DARE, TOLANI A                                              </t>
  </si>
  <si>
    <t>Torvari</t>
  </si>
  <si>
    <t>WILLIAMS, TORVARI S</t>
  </si>
  <si>
    <t xml:space="preserve"> TORVARI S</t>
  </si>
  <si>
    <t xml:space="preserve">WILLIAMS, TORVARI S                                         </t>
  </si>
  <si>
    <t>EFIOM, TRISHA</t>
  </si>
  <si>
    <t>EFIOM</t>
  </si>
  <si>
    <t xml:space="preserve"> TRISHA</t>
  </si>
  <si>
    <t xml:space="preserve">EFIOM, TRISHA                                               </t>
  </si>
  <si>
    <t>Troy</t>
  </si>
  <si>
    <t>ESTES, TROY M</t>
  </si>
  <si>
    <t>ESTES</t>
  </si>
  <si>
    <t xml:space="preserve"> TROY M</t>
  </si>
  <si>
    <t xml:space="preserve">ESTES, TROY M                                               </t>
  </si>
  <si>
    <t>HORN, VALERIE A</t>
  </si>
  <si>
    <t>HORN</t>
  </si>
  <si>
    <t xml:space="preserve"> VALERIE A</t>
  </si>
  <si>
    <t xml:space="preserve">HORN, VALERIE A                                             </t>
  </si>
  <si>
    <t>SALMAN, VANESSA K</t>
  </si>
  <si>
    <t>SALMAN</t>
  </si>
  <si>
    <t xml:space="preserve"> VANESSA K</t>
  </si>
  <si>
    <t xml:space="preserve">SALMAN, VANESSA K                                           </t>
  </si>
  <si>
    <t>NISHIYAMA, WESLEY D</t>
  </si>
  <si>
    <t>NISHIYAMA</t>
  </si>
  <si>
    <t xml:space="preserve"> WESLEY D</t>
  </si>
  <si>
    <t xml:space="preserve">NISHIYAMA, WESLEY D                                         </t>
  </si>
  <si>
    <t xml:space="preserve">ASSISTANT PROFESSOR                        </t>
  </si>
  <si>
    <t>LOPEZ, WILYULY</t>
  </si>
  <si>
    <t xml:space="preserve"> WILYULY</t>
  </si>
  <si>
    <t xml:space="preserve">LOPEZ, WILYULY                                              </t>
  </si>
  <si>
    <t>ZHU, ZANTAO</t>
  </si>
  <si>
    <t>ZHU</t>
  </si>
  <si>
    <t xml:space="preserve"> ZANTAO</t>
  </si>
  <si>
    <t xml:space="preserve">ZHU, ZANTAO                                                 </t>
  </si>
  <si>
    <t>DEDON, DAVID N</t>
  </si>
  <si>
    <t>DEDON</t>
  </si>
  <si>
    <t xml:space="preserve"> DAVID N</t>
  </si>
  <si>
    <t>Inventory Management</t>
  </si>
  <si>
    <t xml:space="preserve">INVENTORY MANAGEMENT                                                            </t>
  </si>
  <si>
    <t xml:space="preserve">DEDON, DAVID N                                              </t>
  </si>
  <si>
    <t xml:space="preserve">INVNTORY MGT SPLST                         </t>
  </si>
  <si>
    <t>O'TOOLE, DENNIS P</t>
  </si>
  <si>
    <t>O'TOOLE</t>
  </si>
  <si>
    <t xml:space="preserve"> DENNIS P</t>
  </si>
  <si>
    <t xml:space="preserve">O'TOOLE, DENNIS P                                           </t>
  </si>
  <si>
    <t xml:space="preserve">INVENTORY RECORD SPEC                      </t>
  </si>
  <si>
    <t>O'BRIEN, GREGORY E</t>
  </si>
  <si>
    <t>O'BRIEN</t>
  </si>
  <si>
    <t xml:space="preserve"> GREGORY E</t>
  </si>
  <si>
    <t xml:space="preserve">O'BRIEN, GREGORY E                                          </t>
  </si>
  <si>
    <t>BATTAGLINO, JOHN E</t>
  </si>
  <si>
    <t>BATTAGLINO</t>
  </si>
  <si>
    <t xml:space="preserve"> JOHN E</t>
  </si>
  <si>
    <t xml:space="preserve">BATTAGLINO, JOHN E                                          </t>
  </si>
  <si>
    <t xml:space="preserve">REC SUPV/WAREHOUS MGR                      </t>
  </si>
  <si>
    <t>Latrice</t>
  </si>
  <si>
    <t>MARCANO, LATRICE S</t>
  </si>
  <si>
    <t>MARCANO</t>
  </si>
  <si>
    <t xml:space="preserve"> LATRICE S</t>
  </si>
  <si>
    <t xml:space="preserve">MARCANO, LATRICE S                                          </t>
  </si>
  <si>
    <t>GORDON, RICKY D</t>
  </si>
  <si>
    <t>GORDON</t>
  </si>
  <si>
    <t xml:space="preserve"> RICKY D</t>
  </si>
  <si>
    <t xml:space="preserve">GORDON, RICKY D                                             </t>
  </si>
  <si>
    <t>PROVOST, SCOTT D</t>
  </si>
  <si>
    <t>PROVOST</t>
  </si>
  <si>
    <t xml:space="preserve"> SCOTT D</t>
  </si>
  <si>
    <t xml:space="preserve">PROVOST, SCOTT D                                            </t>
  </si>
  <si>
    <t xml:space="preserve">INVENTORY MANAGER                          </t>
  </si>
  <si>
    <t>RAGONE, TODD A</t>
  </si>
  <si>
    <t>RAGONE</t>
  </si>
  <si>
    <t xml:space="preserve"> TODD A</t>
  </si>
  <si>
    <t xml:space="preserve">RAGONE, TODD A                                              </t>
  </si>
  <si>
    <t>MORSE, TODD</t>
  </si>
  <si>
    <t>MORSE</t>
  </si>
  <si>
    <t xml:space="preserve"> TODD</t>
  </si>
  <si>
    <t xml:space="preserve">MORSE, TODD                                                 </t>
  </si>
  <si>
    <t>DIAMOND, ADAM N</t>
  </si>
  <si>
    <t>DIAMOND</t>
  </si>
  <si>
    <t xml:space="preserve"> ADAM N</t>
  </si>
  <si>
    <t>Jaime Williams</t>
  </si>
  <si>
    <t>RIVAS-WILLIAMS</t>
  </si>
  <si>
    <t xml:space="preserve"> JAIME                                                           </t>
  </si>
  <si>
    <t xml:space="preserve">RIVAS-WILLIAMS, JAIME                                                           </t>
  </si>
  <si>
    <t xml:space="preserve">DIAMOND, ADAM N                                             </t>
  </si>
  <si>
    <t xml:space="preserve">5318 AVENUE N, 1ST FLOOR, BROOKLYN                     </t>
  </si>
  <si>
    <t>RICHARDS, ANNE A</t>
  </si>
  <si>
    <t xml:space="preserve"> ANNE A</t>
  </si>
  <si>
    <t xml:space="preserve">RICHARDS, ANNE A                                            </t>
  </si>
  <si>
    <t>JOLIBOIS, DARLENE</t>
  </si>
  <si>
    <t>JOLIBOIS</t>
  </si>
  <si>
    <t xml:space="preserve"> DARLENE</t>
  </si>
  <si>
    <t xml:space="preserve">JOLIBOIS, DARLENE                                           </t>
  </si>
  <si>
    <t>Ian</t>
  </si>
  <si>
    <t>GIRSHEK, IAN D</t>
  </si>
  <si>
    <t>GIRSHEK</t>
  </si>
  <si>
    <t xml:space="preserve"> IAN D</t>
  </si>
  <si>
    <t xml:space="preserve">GIRSHEK, IAN D                                              </t>
  </si>
  <si>
    <t>Rochelle</t>
  </si>
  <si>
    <t>COHEN, ROCHELLE G</t>
  </si>
  <si>
    <t xml:space="preserve"> ROCHELLE G</t>
  </si>
  <si>
    <t xml:space="preserve">COHEN, ROCHELLE G                                           </t>
  </si>
  <si>
    <t>COYNE, BRENDAN G</t>
  </si>
  <si>
    <t>COYNE</t>
  </si>
  <si>
    <t xml:space="preserve"> BRENDAN G</t>
  </si>
  <si>
    <t>James Skoufis</t>
  </si>
  <si>
    <t>SKOUFIS</t>
  </si>
  <si>
    <t xml:space="preserve"> JAMES G.                                                               </t>
  </si>
  <si>
    <t xml:space="preserve">SKOUFIS, JAMES G.                                                               </t>
  </si>
  <si>
    <t xml:space="preserve">COYNE, BRENDAN G                                            </t>
  </si>
  <si>
    <t xml:space="preserve">11 MAIN STREET, CHESTER                                </t>
  </si>
  <si>
    <t>VALLE, CARLOS F</t>
  </si>
  <si>
    <t>VALLE</t>
  </si>
  <si>
    <t xml:space="preserve"> CARLOS F</t>
  </si>
  <si>
    <t xml:space="preserve">VALLE, CARLOS F                                             </t>
  </si>
  <si>
    <t>RODRIGUEZ, CHRISTINE M</t>
  </si>
  <si>
    <t xml:space="preserve">RODRIGUEZ, CHRISTINE M                                      </t>
  </si>
  <si>
    <t xml:space="preserve">COORD OF SPEC SRVCS                        </t>
  </si>
  <si>
    <t>TAUTEL, LAURIE R</t>
  </si>
  <si>
    <t>TAUTEL</t>
  </si>
  <si>
    <t xml:space="preserve"> LAURIE R</t>
  </si>
  <si>
    <t xml:space="preserve">TAUTEL, LAURIE R                                            </t>
  </si>
  <si>
    <t>CASTANO, ANDREA M</t>
  </si>
  <si>
    <t>CASTANO</t>
  </si>
  <si>
    <t xml:space="preserve"> ANDREA M</t>
  </si>
  <si>
    <t xml:space="preserve"> </t>
  </si>
  <si>
    <t>Jeffrey Dinowitz</t>
  </si>
  <si>
    <t>DINOWITZ</t>
  </si>
  <si>
    <t xml:space="preserve"> JEFFREY E.                                                            </t>
  </si>
  <si>
    <t xml:space="preserve">DINOWITZ, JEFFREY E.                                                            </t>
  </si>
  <si>
    <t xml:space="preserve">CASTANO, ANDREA M                                           </t>
  </si>
  <si>
    <t xml:space="preserve">3107 KINGSBRIDGE AVE., BRONX                           </t>
  </si>
  <si>
    <t>FITZPATRICK, BRENDAN E</t>
  </si>
  <si>
    <t>FITZPATRICK</t>
  </si>
  <si>
    <t xml:space="preserve"> BRENDAN E</t>
  </si>
  <si>
    <t xml:space="preserve">FITZPATRICK, BRENDAN E                                      </t>
  </si>
  <si>
    <t>Frederic</t>
  </si>
  <si>
    <t>KLEIN, FREDERIC B</t>
  </si>
  <si>
    <t xml:space="preserve"> FREDERIC B</t>
  </si>
  <si>
    <t xml:space="preserve">KLEIN, FREDERIC B                                           </t>
  </si>
  <si>
    <t>Ivan</t>
  </si>
  <si>
    <t>NEDDS, IVAN L</t>
  </si>
  <si>
    <t>NEDDS</t>
  </si>
  <si>
    <t xml:space="preserve"> IVAN L</t>
  </si>
  <si>
    <t xml:space="preserve">NEDDS, IVAN L                                               </t>
  </si>
  <si>
    <t>SBUTTONI, MICHELE J</t>
  </si>
  <si>
    <t>SBUTTONI</t>
  </si>
  <si>
    <t xml:space="preserve">SBUTTONI, MICHELE J                                         </t>
  </si>
  <si>
    <t>Randi</t>
  </si>
  <si>
    <t>MARTOS, RANDI A</t>
  </si>
  <si>
    <t>MARTOS</t>
  </si>
  <si>
    <t xml:space="preserve"> RANDI A</t>
  </si>
  <si>
    <t xml:space="preserve">MARTOS, RANDI A                                             </t>
  </si>
  <si>
    <t>COLON, TERESA</t>
  </si>
  <si>
    <t>COLON</t>
  </si>
  <si>
    <t xml:space="preserve">COLON, TERESA                                               </t>
  </si>
  <si>
    <t>SCHWARTZ, WILLIAM I</t>
  </si>
  <si>
    <t xml:space="preserve"> WILLIAM I</t>
  </si>
  <si>
    <t xml:space="preserve">SCHWARTZ, WILLIAM I                                         </t>
  </si>
  <si>
    <t>DOUGLAS, ADRIELE</t>
  </si>
  <si>
    <t>DOUGLAS</t>
  </si>
  <si>
    <t xml:space="preserve"> ADRIELE</t>
  </si>
  <si>
    <t>Jeffrion Aubry</t>
  </si>
  <si>
    <t>AUBRY</t>
  </si>
  <si>
    <t xml:space="preserve"> JEFFRION L.                                                              </t>
  </si>
  <si>
    <t xml:space="preserve">AUBRY, JEFFRION L.                                                              </t>
  </si>
  <si>
    <t xml:space="preserve">DOUGLAS, ADRIELE                                            </t>
  </si>
  <si>
    <t>HERNANDEZ, DIANA M</t>
  </si>
  <si>
    <t>HERNANDEZ</t>
  </si>
  <si>
    <t xml:space="preserve"> DIANA M</t>
  </si>
  <si>
    <t xml:space="preserve">HERNANDEZ, DIANA M                                          </t>
  </si>
  <si>
    <t>Hirian</t>
  </si>
  <si>
    <t>BARCIA, HIRIAN L</t>
  </si>
  <si>
    <t>BARCIA</t>
  </si>
  <si>
    <t xml:space="preserve"> HIRIAN L</t>
  </si>
  <si>
    <t xml:space="preserve">BARCIA, HIRIAN L                                            </t>
  </si>
  <si>
    <t xml:space="preserve">98-09 NORTHERN BLVD., QUEENS, NY                       </t>
  </si>
  <si>
    <t>PIOCHE, LILLI</t>
  </si>
  <si>
    <t>PIOCHE</t>
  </si>
  <si>
    <t xml:space="preserve"> LILLI</t>
  </si>
  <si>
    <t xml:space="preserve">PIOCHE, LILLI                                               </t>
  </si>
  <si>
    <t>EMANUEL, LOUISE</t>
  </si>
  <si>
    <t>EMANUEL</t>
  </si>
  <si>
    <t xml:space="preserve"> LOUISE</t>
  </si>
  <si>
    <t xml:space="preserve">EMANUEL, LOUISE                                             </t>
  </si>
  <si>
    <t>ALSTON, MARILYN</t>
  </si>
  <si>
    <t xml:space="preserve"> MARILYN</t>
  </si>
  <si>
    <t xml:space="preserve">ALSTON, MARILYN                                             </t>
  </si>
  <si>
    <t>NICHOLSON, MARY C</t>
  </si>
  <si>
    <t>NICHOLSON</t>
  </si>
  <si>
    <t xml:space="preserve"> MARY C</t>
  </si>
  <si>
    <t xml:space="preserve">NICHOLSON, MARY C                                           </t>
  </si>
  <si>
    <t>GATLING, TRACEY</t>
  </si>
  <si>
    <t>GATLING</t>
  </si>
  <si>
    <t xml:space="preserve"> TRACEY</t>
  </si>
  <si>
    <t xml:space="preserve">GATLING, TRACEY                                             </t>
  </si>
  <si>
    <t>HARVEY, JAMES B</t>
  </si>
  <si>
    <t>HARVEY</t>
  </si>
  <si>
    <t>Jo Anne Simon</t>
  </si>
  <si>
    <t>SIMON</t>
  </si>
  <si>
    <t xml:space="preserve"> JO ANNE                                                                  </t>
  </si>
  <si>
    <t xml:space="preserve">SIMON, JO ANNE                                                                  </t>
  </si>
  <si>
    <t xml:space="preserve">HARVEY, JAMES B                                             </t>
  </si>
  <si>
    <t xml:space="preserve">341 SMITH STREET, BROOKLYN                             </t>
  </si>
  <si>
    <t>VAN SLYKE, JOANN</t>
  </si>
  <si>
    <t>VAN SLYKE</t>
  </si>
  <si>
    <t xml:space="preserve"> JOANN</t>
  </si>
  <si>
    <t xml:space="preserve">VAN SLYKE, JOANN                                            </t>
  </si>
  <si>
    <t>STINSON, MICHAEL A</t>
  </si>
  <si>
    <t xml:space="preserve">STINSON, MICHAEL A                                          </t>
  </si>
  <si>
    <t>CONYERS, DERRICK L</t>
  </si>
  <si>
    <t>CONYERS</t>
  </si>
  <si>
    <t xml:space="preserve"> DERRICK L</t>
  </si>
  <si>
    <t>John McDonald, III</t>
  </si>
  <si>
    <t xml:space="preserve"> JOHN T. III                                                           </t>
  </si>
  <si>
    <t xml:space="preserve">MCDONALD, JOHN T. III                                                           </t>
  </si>
  <si>
    <t xml:space="preserve">CONYERS, DERRICK L                                          </t>
  </si>
  <si>
    <t>Shalyn</t>
  </si>
  <si>
    <t>RANELLONE, SHALYN M</t>
  </si>
  <si>
    <t>RANELLONE</t>
  </si>
  <si>
    <t xml:space="preserve"> SHALYN M</t>
  </si>
  <si>
    <t xml:space="preserve">RANELLONE, SHALYN M                                         </t>
  </si>
  <si>
    <t>GALARNEAU, TESS I</t>
  </si>
  <si>
    <t xml:space="preserve"> TESS I</t>
  </si>
  <si>
    <t xml:space="preserve">GALARNEAU, TESS I                                           </t>
  </si>
  <si>
    <t>FUENTES, ERIC B</t>
  </si>
  <si>
    <t>FUENTES</t>
  </si>
  <si>
    <t xml:space="preserve"> ERIC B</t>
  </si>
  <si>
    <t>José Rivera</t>
  </si>
  <si>
    <t xml:space="preserve"> JOSE                                                                    </t>
  </si>
  <si>
    <t xml:space="preserve">RIVERA, JOSE                                                                    </t>
  </si>
  <si>
    <t xml:space="preserve">FUENTES, ERIC B                                             </t>
  </si>
  <si>
    <t>CLAVASQUIN, JASMIN A</t>
  </si>
  <si>
    <t>CLAVASQUIN</t>
  </si>
  <si>
    <t xml:space="preserve"> JASMIN A</t>
  </si>
  <si>
    <t xml:space="preserve">CLAVASQUIN, JASMIN A                                        </t>
  </si>
  <si>
    <t xml:space="preserve">ONE FORDHAM PLAZA SUITE 1008, 10TH FL BRONX 10458      </t>
  </si>
  <si>
    <t>Rosa</t>
  </si>
  <si>
    <t>HERNANDEZ, ROSA D</t>
  </si>
  <si>
    <t xml:space="preserve"> ROSA D</t>
  </si>
  <si>
    <t xml:space="preserve">HERNANDEZ, ROSA D                                           </t>
  </si>
  <si>
    <t>GALVEZ, SANDRA</t>
  </si>
  <si>
    <t>GALVEZ</t>
  </si>
  <si>
    <t xml:space="preserve"> SANDRA</t>
  </si>
  <si>
    <t xml:space="preserve">GALVEZ, SANDRA                                              </t>
  </si>
  <si>
    <t>Carol</t>
  </si>
  <si>
    <t>MCMANUS, CAROL G</t>
  </si>
  <si>
    <t>MCMANUS</t>
  </si>
  <si>
    <t xml:space="preserve"> CAROL G</t>
  </si>
  <si>
    <t>Joseph Errigo</t>
  </si>
  <si>
    <t>ERRIGO</t>
  </si>
  <si>
    <t xml:space="preserve"> JOSEPH A.                                                               </t>
  </si>
  <si>
    <t xml:space="preserve">ERRIGO, JOSEPH A.                                                               </t>
  </si>
  <si>
    <t xml:space="preserve">MCMANUS, CAROL G                                            </t>
  </si>
  <si>
    <t xml:space="preserve">30 OFFICE PARK WAY, PITTSFORD                          </t>
  </si>
  <si>
    <t>COLLINS, EILEEN F</t>
  </si>
  <si>
    <t>COLLINS</t>
  </si>
  <si>
    <t xml:space="preserve"> EILEEN F</t>
  </si>
  <si>
    <t xml:space="preserve">COLLINS, EILEEN F                                           </t>
  </si>
  <si>
    <t>PALMESANO, MICHAEL P</t>
  </si>
  <si>
    <t>PALMESANO</t>
  </si>
  <si>
    <t xml:space="preserve"> MICHAEL P</t>
  </si>
  <si>
    <t xml:space="preserve">PALMESANO, MICHAEL P                                        </t>
  </si>
  <si>
    <t>TAYLOR, DARLEEN V</t>
  </si>
  <si>
    <t xml:space="preserve"> DARLEEN V</t>
  </si>
  <si>
    <t>Joseph Giglio</t>
  </si>
  <si>
    <t>GIGLIO</t>
  </si>
  <si>
    <t xml:space="preserve"> JOSEPH M.                                                               </t>
  </si>
  <si>
    <t xml:space="preserve">GIGLIO, JOSEPH M.                                                               </t>
  </si>
  <si>
    <t xml:space="preserve">TAYLOR, DARLEEN V                                           </t>
  </si>
  <si>
    <t>Heidi</t>
  </si>
  <si>
    <t>HARTLEY, HEIDI M</t>
  </si>
  <si>
    <t>HARTLEY</t>
  </si>
  <si>
    <t xml:space="preserve"> HEIDI M</t>
  </si>
  <si>
    <t xml:space="preserve">HARTLEY, HEIDI M                                            </t>
  </si>
  <si>
    <t xml:space="preserve">WESTGATE PLAZA, 700 W. STATE ST., OLEAN                </t>
  </si>
  <si>
    <t>HOLLIS, KATHLEEN S</t>
  </si>
  <si>
    <t>HOLLIS</t>
  </si>
  <si>
    <t xml:space="preserve"> KATHLEEN S</t>
  </si>
  <si>
    <t xml:space="preserve">HOLLIS, KATHLEEN S                                          </t>
  </si>
  <si>
    <t>Winifred</t>
  </si>
  <si>
    <t>BRAND, WINIFRED M</t>
  </si>
  <si>
    <t>BRAND</t>
  </si>
  <si>
    <t xml:space="preserve"> WINIFRED M</t>
  </si>
  <si>
    <t xml:space="preserve">BRAND, WINIFRED M                                           </t>
  </si>
  <si>
    <t>WILDMAN, CAROLYN A</t>
  </si>
  <si>
    <t>WILDMAN</t>
  </si>
  <si>
    <t xml:space="preserve"> CAROLYN A</t>
  </si>
  <si>
    <t>Joseph Lentol</t>
  </si>
  <si>
    <t>LENTOL</t>
  </si>
  <si>
    <t xml:space="preserve"> JOSEPH R.                                                               </t>
  </si>
  <si>
    <t xml:space="preserve">LENTOL, JOSEPH R.                                                               </t>
  </si>
  <si>
    <t xml:space="preserve">WILDMAN, CAROLYN A                                          </t>
  </si>
  <si>
    <t>PEAKE, CATHERINE E</t>
  </si>
  <si>
    <t>PEAKE</t>
  </si>
  <si>
    <t xml:space="preserve"> CATHERINE E</t>
  </si>
  <si>
    <t xml:space="preserve">PEAKE, CATHERINE E                                          </t>
  </si>
  <si>
    <t>COHEN, DAVID L</t>
  </si>
  <si>
    <t xml:space="preserve"> DAVID L</t>
  </si>
  <si>
    <t xml:space="preserve">COHEN, DAVID L                                              </t>
  </si>
  <si>
    <t xml:space="preserve">619 LORIMER ST., BKLYN                                 </t>
  </si>
  <si>
    <t>BAKER, EDWARD G II</t>
  </si>
  <si>
    <t>BAKER</t>
  </si>
  <si>
    <t xml:space="preserve"> EDWARD G II</t>
  </si>
  <si>
    <t>II</t>
  </si>
  <si>
    <t xml:space="preserve">BAKER, EDWARD G II                                          </t>
  </si>
  <si>
    <t>MIJATOVIC, EMILIA</t>
  </si>
  <si>
    <t>MIJATOVIC</t>
  </si>
  <si>
    <t xml:space="preserve"> EMILIA</t>
  </si>
  <si>
    <t xml:space="preserve">MIJATOVIC, EMILIA                                           </t>
  </si>
  <si>
    <t>RADEZKY, ERIC M</t>
  </si>
  <si>
    <t>RADEZKY</t>
  </si>
  <si>
    <t xml:space="preserve"> ERIC M</t>
  </si>
  <si>
    <t xml:space="preserve">RADEZKY, ERIC M                                             </t>
  </si>
  <si>
    <t>PRUSACZYK, IZABELLA</t>
  </si>
  <si>
    <t>PRUSACZYK</t>
  </si>
  <si>
    <t xml:space="preserve"> IZABELLA</t>
  </si>
  <si>
    <t xml:space="preserve">PRUSACZYK, IZABELLA                                         </t>
  </si>
  <si>
    <t>Jayne</t>
  </si>
  <si>
    <t>LAVIGNA-JESMAIN, JAYNE L</t>
  </si>
  <si>
    <t>LAVIGNA-JESMAIN</t>
  </si>
  <si>
    <t xml:space="preserve"> JAYNE L</t>
  </si>
  <si>
    <t xml:space="preserve">LAVIGNA-JESMAIN, JAYNE L                                    </t>
  </si>
  <si>
    <t>LYONS, KATHLEEN M</t>
  </si>
  <si>
    <t>LYONS</t>
  </si>
  <si>
    <t xml:space="preserve">LYONS, KATHLEEN M                                           </t>
  </si>
  <si>
    <t>FEINMAN, MARCY D</t>
  </si>
  <si>
    <t>FEINMAN</t>
  </si>
  <si>
    <t xml:space="preserve"> MARCY D</t>
  </si>
  <si>
    <t xml:space="preserve">FEINMAN, MARCY D                                            </t>
  </si>
  <si>
    <t>Ursula</t>
  </si>
  <si>
    <t>WESOLINSKA, URSULA M</t>
  </si>
  <si>
    <t>WESOLINSKA</t>
  </si>
  <si>
    <t xml:space="preserve"> URSULA M</t>
  </si>
  <si>
    <t xml:space="preserve">WESOLINSKA, URSULA M                                        </t>
  </si>
  <si>
    <t>CAMPBELL-ROSELENE, ARLEIGH</t>
  </si>
  <si>
    <t>CAMPBELL-ROSELENE</t>
  </si>
  <si>
    <t xml:space="preserve"> ARLEIGH</t>
  </si>
  <si>
    <t>Joseph Morelle</t>
  </si>
  <si>
    <t>MORELLE</t>
  </si>
  <si>
    <t xml:space="preserve"> JOSEPH D.                                                              </t>
  </si>
  <si>
    <t xml:space="preserve">MORELLE, JOSEPH D.                                                              </t>
  </si>
  <si>
    <t xml:space="preserve">CAMPBELL-ROSELENE, ARLEIGH                                  </t>
  </si>
  <si>
    <t xml:space="preserve">564 EAST RIDGE RD, SUITE 103, ROCHESTER                </t>
  </si>
  <si>
    <t>VERNETTI, DANA C</t>
  </si>
  <si>
    <t>VERNETTI</t>
  </si>
  <si>
    <t xml:space="preserve"> DANA C</t>
  </si>
  <si>
    <t xml:space="preserve">VERNETTI, DANA C                                            </t>
  </si>
  <si>
    <t xml:space="preserve">DEP DIR COMMUNICATION                      </t>
  </si>
  <si>
    <t>BORCILO, ELMA</t>
  </si>
  <si>
    <t>BORCILO</t>
  </si>
  <si>
    <t xml:space="preserve"> ELMA</t>
  </si>
  <si>
    <t xml:space="preserve">BORCILO, ELMA                                               </t>
  </si>
  <si>
    <t>Frances</t>
  </si>
  <si>
    <t>FANNING, FRANCES L</t>
  </si>
  <si>
    <t>FANNING</t>
  </si>
  <si>
    <t xml:space="preserve"> FRANCES L</t>
  </si>
  <si>
    <t xml:space="preserve">FANNING, FRANCES L                                          </t>
  </si>
  <si>
    <t>NASSO, JAMES A</t>
  </si>
  <si>
    <t>NASSO</t>
  </si>
  <si>
    <t xml:space="preserve">NASSO, JAMES A                                              </t>
  </si>
  <si>
    <t>MC ARTHUR, KAREN S</t>
  </si>
  <si>
    <t>MC ARTHUR</t>
  </si>
  <si>
    <t xml:space="preserve"> KAREN S</t>
  </si>
  <si>
    <t xml:space="preserve">MC ARTHUR, KAREN S                                          </t>
  </si>
  <si>
    <t>MCCANN, KRISTIN D</t>
  </si>
  <si>
    <t>MCCANN</t>
  </si>
  <si>
    <t xml:space="preserve"> KRISTIN D</t>
  </si>
  <si>
    <t xml:space="preserve">MCCANN, KRISTIN D                                           </t>
  </si>
  <si>
    <t>BRACE, KYLE T</t>
  </si>
  <si>
    <t>BRACE</t>
  </si>
  <si>
    <t xml:space="preserve"> KYLE T</t>
  </si>
  <si>
    <t xml:space="preserve">BRACE, KYLE T                                               </t>
  </si>
  <si>
    <t>WEATHERBEE, NICHOLAS R</t>
  </si>
  <si>
    <t>WEATHERBEE</t>
  </si>
  <si>
    <t xml:space="preserve">WEATHERBEE, NICHOLAS R                                      </t>
  </si>
  <si>
    <t xml:space="preserve">250 BROADWAY SUITE 2301, NEW YORK                      </t>
  </si>
  <si>
    <t>BERGIN, ROBERT J</t>
  </si>
  <si>
    <t>BERGIN</t>
  </si>
  <si>
    <t xml:space="preserve"> ROBERT J</t>
  </si>
  <si>
    <t xml:space="preserve">BERGIN, ROBERT J                                            </t>
  </si>
  <si>
    <t>FRIEDMAN, SAMUEL A</t>
  </si>
  <si>
    <t>FRIEDMAN</t>
  </si>
  <si>
    <t xml:space="preserve">FRIEDMAN, SAMUEL A                                          </t>
  </si>
  <si>
    <t>HART, SEAN T</t>
  </si>
  <si>
    <t xml:space="preserve"> SEAN T</t>
  </si>
  <si>
    <t xml:space="preserve">HART, SEAN T                                                </t>
  </si>
  <si>
    <t>Thaddeus</t>
  </si>
  <si>
    <t>MACK, THADDEUS I</t>
  </si>
  <si>
    <t>MACK</t>
  </si>
  <si>
    <t xml:space="preserve"> THADDEUS I</t>
  </si>
  <si>
    <t xml:space="preserve">MACK, THADDEUS I                                            </t>
  </si>
  <si>
    <t>Tyler</t>
  </si>
  <si>
    <t>SWARTZ, TYLER E</t>
  </si>
  <si>
    <t>SWARTZ</t>
  </si>
  <si>
    <t xml:space="preserve"> TYLER E</t>
  </si>
  <si>
    <t xml:space="preserve">SWARTZ, TYLER E                                             </t>
  </si>
  <si>
    <t>NOLAN-MURPHY, BARBARA M</t>
  </si>
  <si>
    <t>NOLAN-MURPHY</t>
  </si>
  <si>
    <t xml:space="preserve"> BARBARA M</t>
  </si>
  <si>
    <t>Joseph Saladino</t>
  </si>
  <si>
    <t>SALADINO</t>
  </si>
  <si>
    <t xml:space="preserve"> JOSEPH S.                                                             </t>
  </si>
  <si>
    <t xml:space="preserve">SALADINO, JOSEPH S.                                                             </t>
  </si>
  <si>
    <t xml:space="preserve">NOLAN-MURPHY, BARBARA M                                     </t>
  </si>
  <si>
    <t xml:space="preserve">512 PARK BLVD, MASSAPEQUA PARK                         </t>
  </si>
  <si>
    <t>Gary</t>
  </si>
  <si>
    <t>LAYTON, GARY E</t>
  </si>
  <si>
    <t>LAYTON</t>
  </si>
  <si>
    <t xml:space="preserve"> GARY E</t>
  </si>
  <si>
    <t xml:space="preserve">LAYTON, GARY E                                              </t>
  </si>
  <si>
    <t>WALLICK, JENNIFER M</t>
  </si>
  <si>
    <t>WALLICK</t>
  </si>
  <si>
    <t xml:space="preserve"> JENNIFER M</t>
  </si>
  <si>
    <t xml:space="preserve">WALLICK, JENNIFER M                                         </t>
  </si>
  <si>
    <t>MIROTZNIK, MICHAEL B</t>
  </si>
  <si>
    <t>MIROTZNIK</t>
  </si>
  <si>
    <t xml:space="preserve"> MICHAEL B</t>
  </si>
  <si>
    <t xml:space="preserve">MIROTZNIK, MICHAEL B                                        </t>
  </si>
  <si>
    <t>GOLDMAN, ROBERT E</t>
  </si>
  <si>
    <t xml:space="preserve"> ROBERT E</t>
  </si>
  <si>
    <t xml:space="preserve">GOLDMAN, ROBERT E                                           </t>
  </si>
  <si>
    <t>LAFERLITA GULLO, SILVANA</t>
  </si>
  <si>
    <t>LAFERLITA GULLO</t>
  </si>
  <si>
    <t xml:space="preserve"> SILVANA</t>
  </si>
  <si>
    <t xml:space="preserve">LAFERLITA GULLO, SILVANA                                    </t>
  </si>
  <si>
    <t>Aretha</t>
  </si>
  <si>
    <t>JONES, ARETHA M</t>
  </si>
  <si>
    <t xml:space="preserve"> ARETHA M</t>
  </si>
  <si>
    <t>Journal Operations</t>
  </si>
  <si>
    <t xml:space="preserve">JOURNAL OPERATIONS                                                              </t>
  </si>
  <si>
    <t xml:space="preserve">JONES, ARETHA M                                             </t>
  </si>
  <si>
    <t xml:space="preserve">RESOLUTION UNIT COORD                      </t>
  </si>
  <si>
    <t>DAVIS, BLAIR H</t>
  </si>
  <si>
    <t xml:space="preserve"> BLAIR H</t>
  </si>
  <si>
    <t xml:space="preserve">DAVIS, BLAIR H                                              </t>
  </si>
  <si>
    <t xml:space="preserve">JOURNAL CMB SYS MGR                        </t>
  </si>
  <si>
    <t>Carrie</t>
  </si>
  <si>
    <t>SABOURIN, CARRIE A</t>
  </si>
  <si>
    <t>SABOURIN</t>
  </si>
  <si>
    <t xml:space="preserve"> CARRIE A</t>
  </si>
  <si>
    <t xml:space="preserve">SABOURIN, CARRIE A                                          </t>
  </si>
  <si>
    <t xml:space="preserve">ASST RESOLUTION CLK                        </t>
  </si>
  <si>
    <t>BALDWIN, CARRIE E</t>
  </si>
  <si>
    <t>BALDWIN</t>
  </si>
  <si>
    <t xml:space="preserve"> CARRIE E</t>
  </si>
  <si>
    <t xml:space="preserve">BALDWIN, CARRIE E                                           </t>
  </si>
  <si>
    <t xml:space="preserve">DEP JOURNAL CLK                            </t>
  </si>
  <si>
    <t>ZOLA, CHRISTINA L</t>
  </si>
  <si>
    <t>ZOLA</t>
  </si>
  <si>
    <t xml:space="preserve"> CHRISTINA L</t>
  </si>
  <si>
    <t xml:space="preserve">ZOLA, CHRISTINA L                                           </t>
  </si>
  <si>
    <t xml:space="preserve">DEP JRNL CLK/COUNSEL                       </t>
  </si>
  <si>
    <t>Emma</t>
  </si>
  <si>
    <t>LEIGH, EMMA L</t>
  </si>
  <si>
    <t>LEIGH</t>
  </si>
  <si>
    <t xml:space="preserve"> EMMA L</t>
  </si>
  <si>
    <t xml:space="preserve">LEIGH, EMMA L                                               </t>
  </si>
  <si>
    <t xml:space="preserve">COMMITTEE CLERK COORD                      </t>
  </si>
  <si>
    <t>ROGERS, KATHLEEN B</t>
  </si>
  <si>
    <t>ROGERS</t>
  </si>
  <si>
    <t xml:space="preserve"> KATHLEEN B</t>
  </si>
  <si>
    <t xml:space="preserve">ROGERS, KATHLEEN B                                          </t>
  </si>
  <si>
    <t xml:space="preserve">FIRST DEPUTY CLERK                         </t>
  </si>
  <si>
    <t>Loan</t>
  </si>
  <si>
    <t>TON, LOAN N</t>
  </si>
  <si>
    <t>TON</t>
  </si>
  <si>
    <t xml:space="preserve"> LOAN N</t>
  </si>
  <si>
    <t xml:space="preserve">TON, LOAN N                                                 </t>
  </si>
  <si>
    <t xml:space="preserve">DESK OPERATION ASSOC                       </t>
  </si>
  <si>
    <t>Mary-Anne</t>
  </si>
  <si>
    <t>DANDLES, MARY-ANNE E</t>
  </si>
  <si>
    <t>DANDLES</t>
  </si>
  <si>
    <t xml:space="preserve"> MARY-ANNE E</t>
  </si>
  <si>
    <t xml:space="preserve">DANDLES, MARY-ANNE E                                        </t>
  </si>
  <si>
    <t xml:space="preserve">ACTING CLERK                               </t>
  </si>
  <si>
    <t>FORMAN, ROBERT C</t>
  </si>
  <si>
    <t>FORMAN</t>
  </si>
  <si>
    <t xml:space="preserve">FORMAN, ROBERT C                                            </t>
  </si>
  <si>
    <t xml:space="preserve">JOURNAL CMB SYS ASSOC                      </t>
  </si>
  <si>
    <t>FAULKNER, TERRI A</t>
  </si>
  <si>
    <t xml:space="preserve"> TERRI A</t>
  </si>
  <si>
    <t xml:space="preserve">FAULKNER, TERRI A                                           </t>
  </si>
  <si>
    <t xml:space="preserve">DATA SYSTEM ASSOC                          </t>
  </si>
  <si>
    <t>WEIR, THERESA S</t>
  </si>
  <si>
    <t>WEIR</t>
  </si>
  <si>
    <t xml:space="preserve"> THERESA S</t>
  </si>
  <si>
    <t xml:space="preserve">WEIR, THERESA S                                             </t>
  </si>
  <si>
    <t>Tonya</t>
  </si>
  <si>
    <t>CURRY, TONYA A</t>
  </si>
  <si>
    <t>CURRY</t>
  </si>
  <si>
    <t xml:space="preserve"> TONYA A</t>
  </si>
  <si>
    <t xml:space="preserve">CURRY, TONYA A                                              </t>
  </si>
  <si>
    <t>CATANIA, ALLISON</t>
  </si>
  <si>
    <t>CATANIA</t>
  </si>
  <si>
    <t xml:space="preserve"> ALLISON</t>
  </si>
  <si>
    <t>Karl Brabenec</t>
  </si>
  <si>
    <t>BRABENEC</t>
  </si>
  <si>
    <t xml:space="preserve"> KARL A.                                                               </t>
  </si>
  <si>
    <t xml:space="preserve">BRABENEC, KARL A.                                                               </t>
  </si>
  <si>
    <t xml:space="preserve">CATANIA, ALLISON                                            </t>
  </si>
  <si>
    <t xml:space="preserve">123 STATE ROUTE 94 SOUTH, SUITE 2, WARWICK             </t>
  </si>
  <si>
    <t>COLEMAN, JOSEPH E</t>
  </si>
  <si>
    <t xml:space="preserve"> JOSEPH E</t>
  </si>
  <si>
    <t xml:space="preserve">COLEMAN, JOSEPH E                                           </t>
  </si>
  <si>
    <t>DOLAN, MICHAEL J</t>
  </si>
  <si>
    <t>DOLAN</t>
  </si>
  <si>
    <t xml:space="preserve">DOLAN, MICHAEL J                                            </t>
  </si>
  <si>
    <t>Ray</t>
  </si>
  <si>
    <t>JAGOS, RAY J</t>
  </si>
  <si>
    <t>JAGOS</t>
  </si>
  <si>
    <t xml:space="preserve"> RAY J</t>
  </si>
  <si>
    <t xml:space="preserve">JAGOS, RAY J                                                </t>
  </si>
  <si>
    <t>ZYGMUNT, RYAN M</t>
  </si>
  <si>
    <t>ZYGMUNT</t>
  </si>
  <si>
    <t xml:space="preserve"> RYAN M</t>
  </si>
  <si>
    <t xml:space="preserve">ZYGMUNT, RYAN M                                             </t>
  </si>
  <si>
    <t>EDZENGA, SUZANNE M</t>
  </si>
  <si>
    <t>EDZENGA</t>
  </si>
  <si>
    <t xml:space="preserve"> SUZANNE M</t>
  </si>
  <si>
    <t xml:space="preserve">EDZENGA, SUZANNE M                                          </t>
  </si>
  <si>
    <t>PECK, BRIAN S</t>
  </si>
  <si>
    <t>PECK</t>
  </si>
  <si>
    <t xml:space="preserve"> BRIAN S</t>
  </si>
  <si>
    <t>Ken Blankenbush</t>
  </si>
  <si>
    <t>BLANKENBUSH</t>
  </si>
  <si>
    <t xml:space="preserve"> KENNETH D.                                                         </t>
  </si>
  <si>
    <t xml:space="preserve">BLANKENBUSH, KENNETH D.                                                         </t>
  </si>
  <si>
    <t xml:space="preserve">PECK, BRIAN S                                               </t>
  </si>
  <si>
    <t xml:space="preserve">40 FRANKLIN ST, STE 2, CARTHAGE                        </t>
  </si>
  <si>
    <t>NABYWANIEC, JAMES A</t>
  </si>
  <si>
    <t>NABYWANIEC</t>
  </si>
  <si>
    <t xml:space="preserve">NABYWANIEC, JAMES A                                         </t>
  </si>
  <si>
    <t>Lindsay</t>
  </si>
  <si>
    <t>EGGLESTON, LINDSAY D</t>
  </si>
  <si>
    <t>EGGLESTON</t>
  </si>
  <si>
    <t xml:space="preserve"> LINDSAY D</t>
  </si>
  <si>
    <t xml:space="preserve">EGGLESTON, LINDSAY D                                        </t>
  </si>
  <si>
    <t>BRESNAN, EDWARD C</t>
  </si>
  <si>
    <t>BRESNAN</t>
  </si>
  <si>
    <t xml:space="preserve"> EDWARD C</t>
  </si>
  <si>
    <t>Kenneth Zebrowski</t>
  </si>
  <si>
    <t>ZEBROWSKI</t>
  </si>
  <si>
    <t xml:space="preserve"> KENNETH P.                                                           </t>
  </si>
  <si>
    <t xml:space="preserve">ZEBROWSKI, KENNETH P.                                                           </t>
  </si>
  <si>
    <t xml:space="preserve">BRESNAN, EDWARD C                                           </t>
  </si>
  <si>
    <t xml:space="preserve">67 NORTH MAIN ST., NEW CITY, NY 10956                  </t>
  </si>
  <si>
    <t>GIORDANO, KIMBERLY B</t>
  </si>
  <si>
    <t>GIORDANO</t>
  </si>
  <si>
    <t xml:space="preserve"> KIMBERLY B</t>
  </si>
  <si>
    <t xml:space="preserve">GIORDANO, KIMBERLY B                                        </t>
  </si>
  <si>
    <t>FURCICK, MEGHAN T</t>
  </si>
  <si>
    <t>FURCICK</t>
  </si>
  <si>
    <t xml:space="preserve"> MEGHAN T</t>
  </si>
  <si>
    <t xml:space="preserve">FURCICK, MEGHAN T                                           </t>
  </si>
  <si>
    <t>GREENE, JOHN A</t>
  </si>
  <si>
    <t>GREENE</t>
  </si>
  <si>
    <t>Kevin Byrne</t>
  </si>
  <si>
    <t>BYRNE</t>
  </si>
  <si>
    <t xml:space="preserve"> KEVIN M.                                                                 </t>
  </si>
  <si>
    <t xml:space="preserve">BYRNE, KEVIN M.                                                                 </t>
  </si>
  <si>
    <t xml:space="preserve">GREENE, JOHN A                                              </t>
  </si>
  <si>
    <t xml:space="preserve">947 S LAKE BLVD, SUITE 1C, MAHOPAC                     </t>
  </si>
  <si>
    <t>COVUCCI, MATTHEW J</t>
  </si>
  <si>
    <t>COVUCCI</t>
  </si>
  <si>
    <t xml:space="preserve">COVUCCI, MATTHEW J                                          </t>
  </si>
  <si>
    <t>Nanci</t>
  </si>
  <si>
    <t>KALBFELL, NANCI P</t>
  </si>
  <si>
    <t>KALBFELL</t>
  </si>
  <si>
    <t xml:space="preserve"> NANCI P</t>
  </si>
  <si>
    <t xml:space="preserve">KALBFELL, NANCI P                                           </t>
  </si>
  <si>
    <t>Terence</t>
  </si>
  <si>
    <t>MICHOS, TERENCE S</t>
  </si>
  <si>
    <t>MICHOS</t>
  </si>
  <si>
    <t xml:space="preserve"> TERENCE S</t>
  </si>
  <si>
    <t xml:space="preserve">MICHOS, TERENCE S                                           </t>
  </si>
  <si>
    <t>FERNANDEZ, ELAINE B</t>
  </si>
  <si>
    <t>FERNANDEZ</t>
  </si>
  <si>
    <t xml:space="preserve"> ELAINE B</t>
  </si>
  <si>
    <t>Kevin Cahill</t>
  </si>
  <si>
    <t>CAHILL</t>
  </si>
  <si>
    <t xml:space="preserve"> KEVIN A.                                                                </t>
  </si>
  <si>
    <t xml:space="preserve">CAHILL, KEVIN A.                                                                </t>
  </si>
  <si>
    <t xml:space="preserve">FERNANDEZ, ELAINE B                                         </t>
  </si>
  <si>
    <t xml:space="preserve">GOV. CLINTON BLDG. #G-4 1 ALBANY AV, KINGSTON          </t>
  </si>
  <si>
    <t>NADIAK, JILLIAN L</t>
  </si>
  <si>
    <t>NADIAK</t>
  </si>
  <si>
    <t xml:space="preserve"> JILLIAN L</t>
  </si>
  <si>
    <t xml:space="preserve">NADIAK, JILLIAN L                                           </t>
  </si>
  <si>
    <t>THEALL, JOSEPH T</t>
  </si>
  <si>
    <t>THEALL</t>
  </si>
  <si>
    <t xml:space="preserve"> JOSEPH T</t>
  </si>
  <si>
    <t xml:space="preserve">THEALL, JOSEPH T                                            </t>
  </si>
  <si>
    <t>KEYSER, KATHLEEN S</t>
  </si>
  <si>
    <t>KEYSER</t>
  </si>
  <si>
    <t xml:space="preserve">KEYSER, KATHLEEN S                                          </t>
  </si>
  <si>
    <t>WHEELOCK, LAURIE E</t>
  </si>
  <si>
    <t>WHEELOCK</t>
  </si>
  <si>
    <t xml:space="preserve"> LAURIE E</t>
  </si>
  <si>
    <t xml:space="preserve">WHEELOCK, LAURIE E                                          </t>
  </si>
  <si>
    <t>HOFFAY, THOMAS R</t>
  </si>
  <si>
    <t>HOFFAY</t>
  </si>
  <si>
    <t xml:space="preserve"> THOMAS R</t>
  </si>
  <si>
    <t xml:space="preserve">HOFFAY, THOMAS R                                            </t>
  </si>
  <si>
    <t>UCAN, VEYSEL</t>
  </si>
  <si>
    <t>UCAN</t>
  </si>
  <si>
    <t xml:space="preserve"> VEYSEL</t>
  </si>
  <si>
    <t xml:space="preserve">UCAN, VEYSEL                                                </t>
  </si>
  <si>
    <t>PERRY, VICTORIA K</t>
  </si>
  <si>
    <t xml:space="preserve"> VICTORIA K</t>
  </si>
  <si>
    <t xml:space="preserve">PERRY, VICTORIA K                                           </t>
  </si>
  <si>
    <t xml:space="preserve">ADMIN ASST/OFFICE MGR                      </t>
  </si>
  <si>
    <t>COVUCCI, CHRISTOPHER G</t>
  </si>
  <si>
    <t xml:space="preserve"> CHRISTOPHER G</t>
  </si>
  <si>
    <t>Kieran Michael Lalor</t>
  </si>
  <si>
    <t>LALOR</t>
  </si>
  <si>
    <t xml:space="preserve"> KIERAN M.                                                                </t>
  </si>
  <si>
    <t xml:space="preserve">LALOR, KIERAN M.                                                                </t>
  </si>
  <si>
    <t xml:space="preserve">COVUCCI, CHRISTOPHER G                                      </t>
  </si>
  <si>
    <t xml:space="preserve">N. HOPEWELL PLAZA STE 1, 1075 RT 82, HOPEWELL JUNCTION </t>
  </si>
  <si>
    <t>Kira</t>
  </si>
  <si>
    <t>GORMAN, KIRA Z</t>
  </si>
  <si>
    <t>GORMAN</t>
  </si>
  <si>
    <t xml:space="preserve"> KIRA Z</t>
  </si>
  <si>
    <t xml:space="preserve">GORMAN, KIRA Z                                              </t>
  </si>
  <si>
    <t>Kristi</t>
  </si>
  <si>
    <t>REYNOLDS, KRISTI M</t>
  </si>
  <si>
    <t>REYNOLDS</t>
  </si>
  <si>
    <t xml:space="preserve"> KRISTI M</t>
  </si>
  <si>
    <t>Kimberly Jean-Pierre</t>
  </si>
  <si>
    <t>JEAN-PIERRE</t>
  </si>
  <si>
    <t xml:space="preserve"> KIMBERLY                                                           </t>
  </si>
  <si>
    <t xml:space="preserve">JEAN-PIERRE, KIMBERLY                                                           </t>
  </si>
  <si>
    <t xml:space="preserve">REYNOLDS, KRISTI M                                          </t>
  </si>
  <si>
    <t xml:space="preserve">640 W. MONTAUK HWY, LINDENHURST                        </t>
  </si>
  <si>
    <t>Lasheca</t>
  </si>
  <si>
    <t>LEWIS, LASHECA RB</t>
  </si>
  <si>
    <t xml:space="preserve"> LASHECA RB</t>
  </si>
  <si>
    <t xml:space="preserve">LEWIS, LASHECA RB                                           </t>
  </si>
  <si>
    <t>PARKS, TYLER D</t>
  </si>
  <si>
    <t>PARKS</t>
  </si>
  <si>
    <t xml:space="preserve"> TYLER D</t>
  </si>
  <si>
    <t xml:space="preserve">PARKS, TYLER D                                              </t>
  </si>
  <si>
    <t>Yaryl</t>
  </si>
  <si>
    <t>GONZALEZ, YARYL E</t>
  </si>
  <si>
    <t>GONZALEZ</t>
  </si>
  <si>
    <t xml:space="preserve"> YARYL E</t>
  </si>
  <si>
    <t xml:space="preserve">GONZALEZ, YARYL E                                           </t>
  </si>
  <si>
    <t>DIBRA, HYRJANA</t>
  </si>
  <si>
    <t>DIBRA</t>
  </si>
  <si>
    <t xml:space="preserve"> HYRJANA</t>
  </si>
  <si>
    <t>Latoya Joyner</t>
  </si>
  <si>
    <t>JOYNER</t>
  </si>
  <si>
    <t xml:space="preserve"> LATOYA B.                                                               </t>
  </si>
  <si>
    <t xml:space="preserve">JOYNER, LATOYA B.                                                               </t>
  </si>
  <si>
    <t xml:space="preserve">DIBRA, HYRJANA                                              </t>
  </si>
  <si>
    <t xml:space="preserve">910 GRAND CONCOURSE, STE 1 J-K, BRONX                  </t>
  </si>
  <si>
    <t>GILKEY, JAMES D</t>
  </si>
  <si>
    <t>GILKEY</t>
  </si>
  <si>
    <t xml:space="preserve"> JAMES D</t>
  </si>
  <si>
    <t xml:space="preserve">GILKEY, JAMES D                                             </t>
  </si>
  <si>
    <t>GIARDINA, MICHAEL</t>
  </si>
  <si>
    <t>GIARDINA</t>
  </si>
  <si>
    <t xml:space="preserve"> MICHAEL</t>
  </si>
  <si>
    <t xml:space="preserve">GIARDINA, MICHAEL                                           </t>
  </si>
  <si>
    <t>Miriam</t>
  </si>
  <si>
    <t>TABB, MIRIAM D</t>
  </si>
  <si>
    <t>TABB</t>
  </si>
  <si>
    <t xml:space="preserve"> MIRIAM D</t>
  </si>
  <si>
    <t xml:space="preserve">TABB, MIRIAM D                                              </t>
  </si>
  <si>
    <t>Eddie</t>
  </si>
  <si>
    <t>KARIM, EDDIE I</t>
  </si>
  <si>
    <t>KARIM</t>
  </si>
  <si>
    <t xml:space="preserve"> EDDIE I</t>
  </si>
  <si>
    <t>Latrice Walker</t>
  </si>
  <si>
    <t xml:space="preserve"> LATRICE M.                                                              </t>
  </si>
  <si>
    <t xml:space="preserve">WALKER, LATRICE M.                                                              </t>
  </si>
  <si>
    <t xml:space="preserve">KARIM, EDDIE I                                              </t>
  </si>
  <si>
    <t xml:space="preserve">400 ROCKAWAY AVENUE, BROOKLYN                          </t>
  </si>
  <si>
    <t>TUBBS, KEITH M</t>
  </si>
  <si>
    <t>TUBBS</t>
  </si>
  <si>
    <t xml:space="preserve"> KEITH M</t>
  </si>
  <si>
    <t xml:space="preserve">TUBBS, KEITH M                                              </t>
  </si>
  <si>
    <t>WILKES, MICHELLE T</t>
  </si>
  <si>
    <t>WILKES</t>
  </si>
  <si>
    <t xml:space="preserve"> MICHELLE T</t>
  </si>
  <si>
    <t xml:space="preserve">WILKES, MICHELLE T                                          </t>
  </si>
  <si>
    <t>ENGEL, KEVIN J</t>
  </si>
  <si>
    <t>ENGEL</t>
  </si>
  <si>
    <t xml:space="preserve"> KEVIN J</t>
  </si>
  <si>
    <t>Legal Services General (Minority)</t>
  </si>
  <si>
    <t xml:space="preserve">LEGAL SERVICES GENERAL (MINORITY)                                               </t>
  </si>
  <si>
    <t xml:space="preserve">ENGEL, KEVIN J                                              </t>
  </si>
  <si>
    <t xml:space="preserve">CHIEF CNSL TO MIN LDR                      </t>
  </si>
  <si>
    <t>COYNE, BRIAN M</t>
  </si>
  <si>
    <t>Legal Services</t>
  </si>
  <si>
    <t xml:space="preserve">LEGAL SERVICES                                                                  </t>
  </si>
  <si>
    <t xml:space="preserve">COYNE, BRIAN M                                              </t>
  </si>
  <si>
    <t xml:space="preserve">DIR OF LEGISLATIV OPS                      </t>
  </si>
  <si>
    <t>MILLER, DEBORAH S</t>
  </si>
  <si>
    <t xml:space="preserve"> DEBORAH S</t>
  </si>
  <si>
    <t xml:space="preserve">MILLER, DEBORAH S                                           </t>
  </si>
  <si>
    <t xml:space="preserve">DIR OF LEGISLATIV SVC                      </t>
  </si>
  <si>
    <t>Jenelle</t>
  </si>
  <si>
    <t>MONROE, JENELLE M</t>
  </si>
  <si>
    <t>MONROE</t>
  </si>
  <si>
    <t xml:space="preserve"> JENELLE M</t>
  </si>
  <si>
    <t xml:space="preserve">MONROE, JENELLE M                                           </t>
  </si>
  <si>
    <t>MORGAN-HARRIS, JUDITH K</t>
  </si>
  <si>
    <t>MORGAN-HARRIS</t>
  </si>
  <si>
    <t xml:space="preserve"> JUDITH K</t>
  </si>
  <si>
    <t xml:space="preserve">MORGAN-HARRIS, JUDITH K                                     </t>
  </si>
  <si>
    <t>DE CHALUS, KAREN A</t>
  </si>
  <si>
    <t>DE CHALUS</t>
  </si>
  <si>
    <t xml:space="preserve">DE CHALUS, KAREN A                                          </t>
  </si>
  <si>
    <t>Nathan</t>
  </si>
  <si>
    <t>KERSTEIN, NATHAN J</t>
  </si>
  <si>
    <t>KERSTEIN</t>
  </si>
  <si>
    <t xml:space="preserve"> NATHAN J</t>
  </si>
  <si>
    <t xml:space="preserve">KERSTEIN, NATHAN J                                          </t>
  </si>
  <si>
    <t xml:space="preserve">ASST COUNSEL                               </t>
  </si>
  <si>
    <t>Nellie</t>
  </si>
  <si>
    <t>TORRES, NELLIE V</t>
  </si>
  <si>
    <t>TORRES</t>
  </si>
  <si>
    <t xml:space="preserve"> NELLIE V</t>
  </si>
  <si>
    <t xml:space="preserve">TORRES, NELLIE V                                            </t>
  </si>
  <si>
    <t>Octavia</t>
  </si>
  <si>
    <t>MAXWELL, OCTAVIA E</t>
  </si>
  <si>
    <t>MAXWELL</t>
  </si>
  <si>
    <t xml:space="preserve"> OCTAVIA E</t>
  </si>
  <si>
    <t xml:space="preserve">MAXWELL, OCTAVIA E                                          </t>
  </si>
  <si>
    <t>BENTON, TYRONE</t>
  </si>
  <si>
    <t xml:space="preserve"> TYRONE</t>
  </si>
  <si>
    <t xml:space="preserve">BENTON, TYRONE                                              </t>
  </si>
  <si>
    <t>Legislative Task Force On Reapportionment - Assembly, Central Staff Office, Assembly</t>
  </si>
  <si>
    <t>BLATT, KAREN B</t>
  </si>
  <si>
    <t>BLATT</t>
  </si>
  <si>
    <t xml:space="preserve"> KAREN B</t>
  </si>
  <si>
    <t>Legislative Task Force On Reapportionment - Assembly</t>
  </si>
  <si>
    <t xml:space="preserve">LEGISLATIVE TASK FORCE ON REAPPORTIONMENT - ASSEMBLY                            </t>
  </si>
  <si>
    <t xml:space="preserve">BLATT, KAREN B                                              </t>
  </si>
  <si>
    <t xml:space="preserve">CO-EXEC DIRECTOR                           </t>
  </si>
  <si>
    <t xml:space="preserve">250 BROADWAY-ROOM 2100, NYC                            </t>
  </si>
  <si>
    <t>RUIZ, BRUCE B</t>
  </si>
  <si>
    <t>RUIZ</t>
  </si>
  <si>
    <t xml:space="preserve"> BRUCE B</t>
  </si>
  <si>
    <t>Legislative Task Force On Reapportionment - Joint Operations</t>
  </si>
  <si>
    <t xml:space="preserve">LEGISLATIVE TASK FORCE ON REAPPORTIONMENT - JOINT OPERATIONS                    </t>
  </si>
  <si>
    <t xml:space="preserve">RUIZ, BRUCE B                                               </t>
  </si>
  <si>
    <t xml:space="preserve">GIS MANAGER                                </t>
  </si>
  <si>
    <t>WEISSMAN, DINA F</t>
  </si>
  <si>
    <t>WEISSMAN</t>
  </si>
  <si>
    <t xml:space="preserve"> DINA F</t>
  </si>
  <si>
    <t xml:space="preserve">WEISSMAN, DINA F                                            </t>
  </si>
  <si>
    <t xml:space="preserve">DATA ENTRY COORD                           </t>
  </si>
  <si>
    <t>ZINNO-BAYBUSKY, DONNA M</t>
  </si>
  <si>
    <t>ZINNO-BAYBUSKY</t>
  </si>
  <si>
    <t xml:space="preserve">ZINNO-BAYBUSKY, DONNA M                                     </t>
  </si>
  <si>
    <t>WIENCKOWSKI, ERIC D</t>
  </si>
  <si>
    <t>WIENCKOWSKI</t>
  </si>
  <si>
    <t xml:space="preserve"> ERIC D</t>
  </si>
  <si>
    <t xml:space="preserve">WIENCKOWSKI, ERIC D                                         </t>
  </si>
  <si>
    <t xml:space="preserve">SR CARTOGRAPHER                            </t>
  </si>
  <si>
    <t>FEFER, ISAAC</t>
  </si>
  <si>
    <t>FEFER</t>
  </si>
  <si>
    <t xml:space="preserve"> ISAAC</t>
  </si>
  <si>
    <t xml:space="preserve">FEFER, ISAAC                                                </t>
  </si>
  <si>
    <t xml:space="preserve">SR DEMOGRAPHER                             </t>
  </si>
  <si>
    <t>Janylyn</t>
  </si>
  <si>
    <t>MERKUR, JANYLYN C</t>
  </si>
  <si>
    <t>MERKUR</t>
  </si>
  <si>
    <t xml:space="preserve"> JANYLYN C</t>
  </si>
  <si>
    <t xml:space="preserve">MERKUR, JANYLYN C                                           </t>
  </si>
  <si>
    <t>GORKA, JOHN J</t>
  </si>
  <si>
    <t>GORKA</t>
  </si>
  <si>
    <t xml:space="preserve">GORKA, JOHN J                                               </t>
  </si>
  <si>
    <t xml:space="preserve">SYSTEMS MANAGER                            </t>
  </si>
  <si>
    <t>ORTIZ, JOSEPH</t>
  </si>
  <si>
    <t xml:space="preserve">ORTIZ, JOSEPH                                               </t>
  </si>
  <si>
    <t xml:space="preserve">COMP OPER                                  </t>
  </si>
  <si>
    <t>GORKA, KATHRYN A</t>
  </si>
  <si>
    <t xml:space="preserve"> KATHRYN A</t>
  </si>
  <si>
    <t xml:space="preserve">GORKA, KATHRYN A                                            </t>
  </si>
  <si>
    <t xml:space="preserve">SAS PROGRAMMER                             </t>
  </si>
  <si>
    <t>NORMAN, KENNETH R</t>
  </si>
  <si>
    <t xml:space="preserve"> KENNETH R</t>
  </si>
  <si>
    <t xml:space="preserve">NORMAN, KENNETH R                                           </t>
  </si>
  <si>
    <t xml:space="preserve">SYSTEMS ANALYST                            </t>
  </si>
  <si>
    <t>Marisa</t>
  </si>
  <si>
    <t>VALLVE, MARISA E</t>
  </si>
  <si>
    <t>VALLVE</t>
  </si>
  <si>
    <t xml:space="preserve"> MARISA E</t>
  </si>
  <si>
    <t xml:space="preserve">VALLVE, MARISA E                                            </t>
  </si>
  <si>
    <t xml:space="preserve">SR GIS RESEARCH ANAL                       </t>
  </si>
  <si>
    <t>SMITH, SCOTT J</t>
  </si>
  <si>
    <t xml:space="preserve">SMITH, SCOTT J                                              </t>
  </si>
  <si>
    <t xml:space="preserve">DATABASE ADMNR/SYSTMS                      </t>
  </si>
  <si>
    <t>Shirley</t>
  </si>
  <si>
    <t>TRANHOLM, SHIRLEY C</t>
  </si>
  <si>
    <t>TRANHOLM</t>
  </si>
  <si>
    <t xml:space="preserve"> SHIRLEY C</t>
  </si>
  <si>
    <t>Legislative Women'S Caucus</t>
  </si>
  <si>
    <t xml:space="preserve">LEGISLATIVE WOMEN'S CAUCUS                                                      </t>
  </si>
  <si>
    <t xml:space="preserve">TRANHOLM, SHIRLEY C                                         </t>
  </si>
  <si>
    <t>Whitney</t>
  </si>
  <si>
    <t>GRIFFIN, WHITNEY A</t>
  </si>
  <si>
    <t>GRIFFIN</t>
  </si>
  <si>
    <t xml:space="preserve"> WHITNEY A</t>
  </si>
  <si>
    <t xml:space="preserve">GRIFFIN, WHITNEY A                                          </t>
  </si>
  <si>
    <t>Augustus</t>
  </si>
  <si>
    <t>IPSEN, AUGUSTUS I</t>
  </si>
  <si>
    <t>IPSEN</t>
  </si>
  <si>
    <t xml:space="preserve"> AUGUSTUS I</t>
  </si>
  <si>
    <t>Linda Rosenthal</t>
  </si>
  <si>
    <t>ROSENTHAL</t>
  </si>
  <si>
    <t xml:space="preserve"> LINDA B.                                                             </t>
  </si>
  <si>
    <t xml:space="preserve">ROSENTHAL, LINDA B.                                                             </t>
  </si>
  <si>
    <t xml:space="preserve">IPSEN, AUGUSTUS I                                           </t>
  </si>
  <si>
    <t xml:space="preserve">230 W. 72ND ST. SUITE 2F, NEW YORK, NY 10023           </t>
  </si>
  <si>
    <t>Erica</t>
  </si>
  <si>
    <t>OVERTON, ERICA G</t>
  </si>
  <si>
    <t>OVERTON</t>
  </si>
  <si>
    <t xml:space="preserve"> ERICA G</t>
  </si>
  <si>
    <t xml:space="preserve">OVERTON, ERICA G                                            </t>
  </si>
  <si>
    <t>SCHUSTER, LAUREN</t>
  </si>
  <si>
    <t>SCHUSTER</t>
  </si>
  <si>
    <t xml:space="preserve"> LAUREN</t>
  </si>
  <si>
    <t xml:space="preserve">SCHUSTER, LAUREN                                            </t>
  </si>
  <si>
    <t>BOND, MATTHEW R</t>
  </si>
  <si>
    <t>BOND</t>
  </si>
  <si>
    <t xml:space="preserve">BOND, MATTHEW R                                             </t>
  </si>
  <si>
    <t>Paige</t>
  </si>
  <si>
    <t>HUGHES, PAIGE E</t>
  </si>
  <si>
    <t xml:space="preserve"> PAIGE E</t>
  </si>
  <si>
    <t xml:space="preserve">HUGHES, PAIGE E                                             </t>
  </si>
  <si>
    <t>Anton</t>
  </si>
  <si>
    <t>KONEV, ANTON A</t>
  </si>
  <si>
    <t>KONEV</t>
  </si>
  <si>
    <t xml:space="preserve"> ANTON A</t>
  </si>
  <si>
    <t>Luis Sepulveda</t>
  </si>
  <si>
    <t>SEPULVEDA</t>
  </si>
  <si>
    <t xml:space="preserve"> LUIS R.                                                              </t>
  </si>
  <si>
    <t xml:space="preserve">SEPULVEDA, LUIS R.                                                              </t>
  </si>
  <si>
    <t xml:space="preserve">KONEV, ANTON A                                              </t>
  </si>
  <si>
    <t>Lettisha</t>
  </si>
  <si>
    <t>TEASLEY, LETTISHA Y</t>
  </si>
  <si>
    <t>TEASLEY</t>
  </si>
  <si>
    <t xml:space="preserve"> LETTISHA Y</t>
  </si>
  <si>
    <t xml:space="preserve">TEASLEY, LETTISHA Y                                         </t>
  </si>
  <si>
    <t xml:space="preserve">1973 WESTCHESTER AVENUE, BRONX                         </t>
  </si>
  <si>
    <t>Oshrie</t>
  </si>
  <si>
    <t>ZAK, OSHRIE M</t>
  </si>
  <si>
    <t>ZAK</t>
  </si>
  <si>
    <t xml:space="preserve"> OSHRIE M</t>
  </si>
  <si>
    <t xml:space="preserve">ZAK, OSHRIE M                                               </t>
  </si>
  <si>
    <t>KAPPSTATTER, ROBERT J</t>
  </si>
  <si>
    <t>KAPPSTATTER</t>
  </si>
  <si>
    <t xml:space="preserve">KAPPSTATTER, ROBERT J                                       </t>
  </si>
  <si>
    <t>CARRION, TANYA</t>
  </si>
  <si>
    <t>CARRION</t>
  </si>
  <si>
    <t xml:space="preserve"> TANYA</t>
  </si>
  <si>
    <t xml:space="preserve">CARRION, TANYA                                              </t>
  </si>
  <si>
    <t>PERRY, ANDRELL</t>
  </si>
  <si>
    <t xml:space="preserve"> ANDRELL</t>
  </si>
  <si>
    <t>Mail And Distribution</t>
  </si>
  <si>
    <t xml:space="preserve">MAIL AND DISTRIBUTION                                                           </t>
  </si>
  <si>
    <t xml:space="preserve">PERRY, ANDRELL                                              </t>
  </si>
  <si>
    <t xml:space="preserve">ASST SUPV MAIL &amp; DIST                      </t>
  </si>
  <si>
    <t>LYNCH, GARY W</t>
  </si>
  <si>
    <t>LYNCH</t>
  </si>
  <si>
    <t xml:space="preserve"> GARY W</t>
  </si>
  <si>
    <t xml:space="preserve">LYNCH, GARY W                                               </t>
  </si>
  <si>
    <t xml:space="preserve">MAIL &amp; DISTRIBUTN CLK                      </t>
  </si>
  <si>
    <t>Jessie</t>
  </si>
  <si>
    <t>POWELL, JESSIE L</t>
  </si>
  <si>
    <t>POWELL</t>
  </si>
  <si>
    <t xml:space="preserve"> JESSIE L</t>
  </si>
  <si>
    <t xml:space="preserve">POWELL, JESSIE L                                            </t>
  </si>
  <si>
    <t>BARBER, JOHN C</t>
  </si>
  <si>
    <t>BARBER</t>
  </si>
  <si>
    <t xml:space="preserve"> JOHN C</t>
  </si>
  <si>
    <t xml:space="preserve">BARBER, JOHN C                                              </t>
  </si>
  <si>
    <t xml:space="preserve">SUPV MAIL ROOM                             </t>
  </si>
  <si>
    <t>DUDAR, MICHAEL J</t>
  </si>
  <si>
    <t>DUDAR</t>
  </si>
  <si>
    <t xml:space="preserve">DUDAR, MICHAEL J                                            </t>
  </si>
  <si>
    <t>Quadim</t>
  </si>
  <si>
    <t>TERRELL, QUADIM D</t>
  </si>
  <si>
    <t>TERRELL</t>
  </si>
  <si>
    <t xml:space="preserve"> QUADIM D</t>
  </si>
  <si>
    <t xml:space="preserve">TERRELL, QUADIM D                                           </t>
  </si>
  <si>
    <t>GONZALEZ, THOMAS S</t>
  </si>
  <si>
    <t xml:space="preserve">GONZALEZ, THOMAS S                                          </t>
  </si>
  <si>
    <t>Andre</t>
  </si>
  <si>
    <t>HAUSER, ANDRE FM JR</t>
  </si>
  <si>
    <t>HAUSER</t>
  </si>
  <si>
    <t xml:space="preserve"> ANDRE FM JR</t>
  </si>
  <si>
    <t>Maintenance</t>
  </si>
  <si>
    <t xml:space="preserve">MAINTENANCE                                                                     </t>
  </si>
  <si>
    <t xml:space="preserve">HAUSER, ANDRE FM JR                                         </t>
  </si>
  <si>
    <t xml:space="preserve">MAINT WORKER                               </t>
  </si>
  <si>
    <t>BARBER, BENJAMIN A</t>
  </si>
  <si>
    <t xml:space="preserve"> BENJAMIN A</t>
  </si>
  <si>
    <t xml:space="preserve">BARBER, BENJAMIN A                                          </t>
  </si>
  <si>
    <t>COOKINGHAM, COREY V</t>
  </si>
  <si>
    <t>COOKINGHAM</t>
  </si>
  <si>
    <t xml:space="preserve"> COREY V</t>
  </si>
  <si>
    <t xml:space="preserve">COOKINGHAM, COREY V                                         </t>
  </si>
  <si>
    <t>STEWART, JILL M</t>
  </si>
  <si>
    <t xml:space="preserve"> JILL M</t>
  </si>
  <si>
    <t xml:space="preserve">STEWART, JILL M                                             </t>
  </si>
  <si>
    <t>WELCOME, JOHN C</t>
  </si>
  <si>
    <t>WELCOME</t>
  </si>
  <si>
    <t xml:space="preserve">WELCOME, JOHN C                                             </t>
  </si>
  <si>
    <t>PARHAM, KIRBY</t>
  </si>
  <si>
    <t>PARHAM</t>
  </si>
  <si>
    <t xml:space="preserve"> KIRBY</t>
  </si>
  <si>
    <t xml:space="preserve">PARHAM, KIRBY                                               </t>
  </si>
  <si>
    <t xml:space="preserve">SUPERVISOR                                 </t>
  </si>
  <si>
    <t>MALONEY, MARTIN J</t>
  </si>
  <si>
    <t>MALONEY</t>
  </si>
  <si>
    <t xml:space="preserve"> MARTIN J</t>
  </si>
  <si>
    <t xml:space="preserve">MALONEY, MARTIN J                                           </t>
  </si>
  <si>
    <t>PENGU, MIRSIE</t>
  </si>
  <si>
    <t>PENGU</t>
  </si>
  <si>
    <t xml:space="preserve"> MIRSIE</t>
  </si>
  <si>
    <t xml:space="preserve">PENGU, MIRSIE                                               </t>
  </si>
  <si>
    <t>BRYANT, RICHARD M</t>
  </si>
  <si>
    <t>BRYANT</t>
  </si>
  <si>
    <t xml:space="preserve"> RICHARD M</t>
  </si>
  <si>
    <t xml:space="preserve">BRYANT, RICHARD M                                           </t>
  </si>
  <si>
    <t xml:space="preserve">SHIFT SUPERVISOR                           </t>
  </si>
  <si>
    <t>Rodney</t>
  </si>
  <si>
    <t>MURRAY, RODNEY M</t>
  </si>
  <si>
    <t xml:space="preserve"> RODNEY M</t>
  </si>
  <si>
    <t xml:space="preserve">MURRAY, RODNEY M                                            </t>
  </si>
  <si>
    <t>Rolland</t>
  </si>
  <si>
    <t>LEWIS, ROLLAND F</t>
  </si>
  <si>
    <t xml:space="preserve"> ROLLAND F</t>
  </si>
  <si>
    <t xml:space="preserve">LEWIS, ROLLAND F                                            </t>
  </si>
  <si>
    <t>CIOFFI, SCOTT A</t>
  </si>
  <si>
    <t>CIOFFI</t>
  </si>
  <si>
    <t xml:space="preserve">CIOFFI, SCOTT A                                             </t>
  </si>
  <si>
    <t>Stephen</t>
  </si>
  <si>
    <t>NAPIER, STEPHEN A</t>
  </si>
  <si>
    <t>NAPIER</t>
  </si>
  <si>
    <t xml:space="preserve"> STEPHEN A</t>
  </si>
  <si>
    <t xml:space="preserve">NAPIER, STEPHEN A                                           </t>
  </si>
  <si>
    <t xml:space="preserve">SUPT BLDGS                                 </t>
  </si>
  <si>
    <t>O'SULLIVAN, THOMAS P</t>
  </si>
  <si>
    <t>O'SULLIVAN</t>
  </si>
  <si>
    <t xml:space="preserve"> THOMAS P</t>
  </si>
  <si>
    <t xml:space="preserve">O'SULLIVAN, THOMAS P                                        </t>
  </si>
  <si>
    <t>DEMPSEY SCIALDO, DEBORAH A</t>
  </si>
  <si>
    <t>DEMPSEY SCIALDO</t>
  </si>
  <si>
    <t>Marc Butler</t>
  </si>
  <si>
    <t xml:space="preserve"> MARC W.                                                                 </t>
  </si>
  <si>
    <t xml:space="preserve">BUTLER, MARC W.                                                                 </t>
  </si>
  <si>
    <t xml:space="preserve">DEMPSEY SCIALDO, DEBORAH A                                  </t>
  </si>
  <si>
    <t xml:space="preserve">235 NORTH PROSPECT STREET, HERKIMER                    </t>
  </si>
  <si>
    <t>MACVEAN, DOROTHY J</t>
  </si>
  <si>
    <t>MACVEAN</t>
  </si>
  <si>
    <t xml:space="preserve"> DOROTHY J</t>
  </si>
  <si>
    <t xml:space="preserve">MACVEAN, DOROTHY J                                          </t>
  </si>
  <si>
    <t xml:space="preserve">41 E. MAIN ST., CITY HALL RM 108, JOHNSTOWN            </t>
  </si>
  <si>
    <t>COCKETT, LINDA S</t>
  </si>
  <si>
    <t>COCKETT</t>
  </si>
  <si>
    <t xml:space="preserve"> LINDA S</t>
  </si>
  <si>
    <t xml:space="preserve">COCKETT, LINDA S                                            </t>
  </si>
  <si>
    <t>MARTIN, NANCY K</t>
  </si>
  <si>
    <t xml:space="preserve"> NANCY K</t>
  </si>
  <si>
    <t xml:space="preserve">MARTIN, NANCY K                                             </t>
  </si>
  <si>
    <t>MARUSIC, SANDRA L</t>
  </si>
  <si>
    <t>MARUSIC</t>
  </si>
  <si>
    <t xml:space="preserve">MARUSIC, SANDRA L                                           </t>
  </si>
  <si>
    <t>FRANK, STEPHANIE A</t>
  </si>
  <si>
    <t xml:space="preserve"> STEPHANIE A</t>
  </si>
  <si>
    <t xml:space="preserve">FRANK, STEPHANIE A                                          </t>
  </si>
  <si>
    <t>PULINARIO, ALEXANDRA</t>
  </si>
  <si>
    <t>PULINARIO</t>
  </si>
  <si>
    <t xml:space="preserve"> ALEXANDRA</t>
  </si>
  <si>
    <t>Marcos Crespo</t>
  </si>
  <si>
    <t>CRESPO</t>
  </si>
  <si>
    <t xml:space="preserve"> MARCOS A.                                                               </t>
  </si>
  <si>
    <t xml:space="preserve">CRESPO, MARCOS A.                                                               </t>
  </si>
  <si>
    <t xml:space="preserve">PULINARIO, ALEXANDRA                                        </t>
  </si>
  <si>
    <t xml:space="preserve">1551 WATSON AVENUE, BRONX                              </t>
  </si>
  <si>
    <t>Antirson</t>
  </si>
  <si>
    <t>ORTIZ, ANTIRSON R</t>
  </si>
  <si>
    <t xml:space="preserve"> ANTIRSON R</t>
  </si>
  <si>
    <t xml:space="preserve">ORTIZ, ANTIRSON R                                           </t>
  </si>
  <si>
    <t>Davon</t>
  </si>
  <si>
    <t>HARRIS, DAVON M</t>
  </si>
  <si>
    <t xml:space="preserve"> DAVON M</t>
  </si>
  <si>
    <t xml:space="preserve">HARRIS, DAVON M                                             </t>
  </si>
  <si>
    <t>RAMIREZ, ONELIS</t>
  </si>
  <si>
    <t>RAMIREZ</t>
  </si>
  <si>
    <t xml:space="preserve"> ONELIS</t>
  </si>
  <si>
    <t xml:space="preserve">RAMIREZ, ONELIS                                             </t>
  </si>
  <si>
    <t>Roxanne</t>
  </si>
  <si>
    <t>RODRIGUEZ, ROXANNE D</t>
  </si>
  <si>
    <t xml:space="preserve"> ROXANNE D</t>
  </si>
  <si>
    <t xml:space="preserve">RODRIGUEZ, ROXANNE D                                        </t>
  </si>
  <si>
    <t>Crystal</t>
  </si>
  <si>
    <t>DELEON, CRYSTAL N</t>
  </si>
  <si>
    <t>DELEON</t>
  </si>
  <si>
    <t xml:space="preserve"> CRYSTAL N</t>
  </si>
  <si>
    <t>Maritza Davila</t>
  </si>
  <si>
    <t>DAVILA</t>
  </si>
  <si>
    <t xml:space="preserve"> MARITZA                                                                 </t>
  </si>
  <si>
    <t xml:space="preserve">DAVILA, MARITZA                                                                 </t>
  </si>
  <si>
    <t xml:space="preserve">DELEON, CRYSTAL N                                           </t>
  </si>
  <si>
    <t xml:space="preserve">249 WILSON AVENUE, BROOKLYN                            </t>
  </si>
  <si>
    <t>RIVERA, JENNIFER R</t>
  </si>
  <si>
    <t xml:space="preserve"> JENNIFER R</t>
  </si>
  <si>
    <t xml:space="preserve">RIVERA, JENNIFER R                                          </t>
  </si>
  <si>
    <t>MELENDEZ, PAULA</t>
  </si>
  <si>
    <t>MELENDEZ</t>
  </si>
  <si>
    <t xml:space="preserve"> PAULA</t>
  </si>
  <si>
    <t xml:space="preserve">MELENDEZ, PAULA                                             </t>
  </si>
  <si>
    <t>FUENTES, RACHEL T</t>
  </si>
  <si>
    <t xml:space="preserve"> RACHEL T</t>
  </si>
  <si>
    <t xml:space="preserve">FUENTES, RACHEL T                                           </t>
  </si>
  <si>
    <t>Aleatha</t>
  </si>
  <si>
    <t>WILLIAMS, ALEATHA M</t>
  </si>
  <si>
    <t xml:space="preserve"> ALEATHA M</t>
  </si>
  <si>
    <t>Mark Gjonaj</t>
  </si>
  <si>
    <t>GJONAJ</t>
  </si>
  <si>
    <t xml:space="preserve"> MARK                                                                    </t>
  </si>
  <si>
    <t xml:space="preserve">GJONAJ, MARK                                                                    </t>
  </si>
  <si>
    <t xml:space="preserve">WILLIAMS, ALEATHA M                                         </t>
  </si>
  <si>
    <t xml:space="preserve">1126 PELHAM PARKWAY SOUTH, BRONX                       </t>
  </si>
  <si>
    <t>TRAGNI, DYLAN H</t>
  </si>
  <si>
    <t>TRAGNI</t>
  </si>
  <si>
    <t xml:space="preserve"> DYLAN H</t>
  </si>
  <si>
    <t xml:space="preserve">TRAGNI, DYLAN H                                             </t>
  </si>
  <si>
    <t xml:space="preserve">EXEC COORDINATOR                           </t>
  </si>
  <si>
    <t>PEKIC, LILYANNA</t>
  </si>
  <si>
    <t>PEKIC</t>
  </si>
  <si>
    <t xml:space="preserve"> LILYANNA</t>
  </si>
  <si>
    <t xml:space="preserve">PEKIC, LILYANNA                                             </t>
  </si>
  <si>
    <t>CEILEMA, MARILYN I</t>
  </si>
  <si>
    <t>CEILEMA</t>
  </si>
  <si>
    <t xml:space="preserve"> MARILYN I</t>
  </si>
  <si>
    <t xml:space="preserve">CEILEMA, MARILYN I                                          </t>
  </si>
  <si>
    <t>FERNANDEZ, NATHALIA</t>
  </si>
  <si>
    <t xml:space="preserve"> NATHALIA</t>
  </si>
  <si>
    <t xml:space="preserve">FERNANDEZ, NATHALIA                                         </t>
  </si>
  <si>
    <t>KOLA, PETRIT</t>
  </si>
  <si>
    <t>KOLA</t>
  </si>
  <si>
    <t xml:space="preserve"> PETRIT</t>
  </si>
  <si>
    <t xml:space="preserve">KOLA, PETRIT                                                </t>
  </si>
  <si>
    <t xml:space="preserve">OPERATIONS ASSISTANT                       </t>
  </si>
  <si>
    <t>VATAJ, SONNY</t>
  </si>
  <si>
    <t>VATAJ</t>
  </si>
  <si>
    <t xml:space="preserve"> SONNY</t>
  </si>
  <si>
    <t xml:space="preserve">VATAJ, SONNY                                                </t>
  </si>
  <si>
    <t>MADONNA, WILLIAM J</t>
  </si>
  <si>
    <t>MADONNA</t>
  </si>
  <si>
    <t xml:space="preserve"> WILLIAM J</t>
  </si>
  <si>
    <t xml:space="preserve">MADONNA, WILLIAM J                                          </t>
  </si>
  <si>
    <t xml:space="preserve">CHIEF COUNSEL                              </t>
  </si>
  <si>
    <t>STUART, PAMELA A</t>
  </si>
  <si>
    <t>STUART</t>
  </si>
  <si>
    <t xml:space="preserve"> PAMELA A</t>
  </si>
  <si>
    <t>Mark Johns</t>
  </si>
  <si>
    <t>JOHNS</t>
  </si>
  <si>
    <t xml:space="preserve"> MARK                                                                     </t>
  </si>
  <si>
    <t xml:space="preserve">JOHNS, MARK                                                                     </t>
  </si>
  <si>
    <t xml:space="preserve">STUART, PAMELA A                                            </t>
  </si>
  <si>
    <t xml:space="preserve">268 FAIRPORT VILLAGE LANDING, FAIRPORT                 </t>
  </si>
  <si>
    <t>DELEHANTY, SEAN M</t>
  </si>
  <si>
    <t>DELEHANTY</t>
  </si>
  <si>
    <t xml:space="preserve"> SEAN M</t>
  </si>
  <si>
    <t xml:space="preserve">DELEHANTY, SEAN M                                           </t>
  </si>
  <si>
    <t>Stacie</t>
  </si>
  <si>
    <t>WATTERS, STACIE A</t>
  </si>
  <si>
    <t>WATTERS</t>
  </si>
  <si>
    <t xml:space="preserve"> STACIE A</t>
  </si>
  <si>
    <t xml:space="preserve">WATTERS, STACIE A                                           </t>
  </si>
  <si>
    <t>TORREY, SAMANTHA N</t>
  </si>
  <si>
    <t>TORREY</t>
  </si>
  <si>
    <t xml:space="preserve"> SAMANTHA N</t>
  </si>
  <si>
    <t>Mary Beth Walsh</t>
  </si>
  <si>
    <t>WALSH</t>
  </si>
  <si>
    <t xml:space="preserve"> MARY BETH                                                                </t>
  </si>
  <si>
    <t xml:space="preserve">WALSH, MARY BETH                                                                </t>
  </si>
  <si>
    <t xml:space="preserve">TORREY, SAMANTHA N                                          </t>
  </si>
  <si>
    <t>BAUER, CHRISTOPHER M</t>
  </si>
  <si>
    <t>BAUER</t>
  </si>
  <si>
    <t>Matthew Titone</t>
  </si>
  <si>
    <t>TITONE</t>
  </si>
  <si>
    <t xml:space="preserve"> MATTHEW J.                                                              </t>
  </si>
  <si>
    <t xml:space="preserve">TITONE, MATTHEW J.                                                              </t>
  </si>
  <si>
    <t xml:space="preserve">BAUER, CHRISTOPHER M                                        </t>
  </si>
  <si>
    <t xml:space="preserve">853 FOREST AVENUE, STATEN ISLAND                       </t>
  </si>
  <si>
    <t>CRIMMINS, DOROTHY A</t>
  </si>
  <si>
    <t>CRIMMINS</t>
  </si>
  <si>
    <t xml:space="preserve"> DOROTHY A</t>
  </si>
  <si>
    <t xml:space="preserve">CRIMMINS, DOROTHY A                                         </t>
  </si>
  <si>
    <t>RAMOS, JACQUELINE</t>
  </si>
  <si>
    <t xml:space="preserve"> JACQUELINE</t>
  </si>
  <si>
    <t xml:space="preserve">RAMOS, JACQUELINE                                           </t>
  </si>
  <si>
    <t>ZINK, MARK E</t>
  </si>
  <si>
    <t>ZINK</t>
  </si>
  <si>
    <t xml:space="preserve"> MARK E</t>
  </si>
  <si>
    <t xml:space="preserve">ZINK, MARK E                                                </t>
  </si>
  <si>
    <t>CARLSON, NICHOLAS B</t>
  </si>
  <si>
    <t>CARLSON</t>
  </si>
  <si>
    <t xml:space="preserve"> NICHOLAS B</t>
  </si>
  <si>
    <t xml:space="preserve">CARLSON, NICHOLAS B                                         </t>
  </si>
  <si>
    <t>MOSKOWITZ, ROY</t>
  </si>
  <si>
    <t>MOSKOWITZ</t>
  </si>
  <si>
    <t xml:space="preserve"> ROY</t>
  </si>
  <si>
    <t xml:space="preserve">MOSKOWITZ, ROY                                              </t>
  </si>
  <si>
    <t xml:space="preserve">PRESS SECRETARY                            </t>
  </si>
  <si>
    <t>Sylvia</t>
  </si>
  <si>
    <t>ANCRUM, SYLVIA E</t>
  </si>
  <si>
    <t>ANCRUM</t>
  </si>
  <si>
    <t xml:space="preserve"> SYLVIA E</t>
  </si>
  <si>
    <t xml:space="preserve">ANCRUM, SYLVIA E                                            </t>
  </si>
  <si>
    <t>LANZILOTTA, JOSEPH I</t>
  </si>
  <si>
    <t>LANZILOTTA</t>
  </si>
  <si>
    <t xml:space="preserve"> JOSEPH I</t>
  </si>
  <si>
    <t>Melissa Miller</t>
  </si>
  <si>
    <t xml:space="preserve"> MELISSA                                                                 </t>
  </si>
  <si>
    <t xml:space="preserve">MILLER, MELISSA                                                                 </t>
  </si>
  <si>
    <t xml:space="preserve">LANZILOTTA, JOSEPH I                                        </t>
  </si>
  <si>
    <t xml:space="preserve">2001 PARK ST, ATLANTIC BEACH                           </t>
  </si>
  <si>
    <t>Lainie</t>
  </si>
  <si>
    <t>ALTMAN, LAINIE A</t>
  </si>
  <si>
    <t>ALTMAN</t>
  </si>
  <si>
    <t xml:space="preserve"> LAINIE A</t>
  </si>
  <si>
    <t xml:space="preserve">ALTMAN, LAINIE A                                            </t>
  </si>
  <si>
    <t>LANZILLOTTA, LOUIS A</t>
  </si>
  <si>
    <t>LANZILLOTTA</t>
  </si>
  <si>
    <t xml:space="preserve"> LOUIS A</t>
  </si>
  <si>
    <t xml:space="preserve">LANZILLOTTA, LOUIS A                                        </t>
  </si>
  <si>
    <t>COLLINS, BARBARA C</t>
  </si>
  <si>
    <t xml:space="preserve"> BARBARA C</t>
  </si>
  <si>
    <t>Member Services (Minority)</t>
  </si>
  <si>
    <t xml:space="preserve">MEMBER SERVICES (MINORITY)                                                      </t>
  </si>
  <si>
    <t xml:space="preserve">COLLINS, BARBARA C                                          </t>
  </si>
  <si>
    <t>WALSH, JAMES E</t>
  </si>
  <si>
    <t xml:space="preserve"> JAMES E</t>
  </si>
  <si>
    <t xml:space="preserve">WALSH, JAMES E                                              </t>
  </si>
  <si>
    <t>Jenifer</t>
  </si>
  <si>
    <t>PRATICO, JENIFER J</t>
  </si>
  <si>
    <t>PRATICO</t>
  </si>
  <si>
    <t xml:space="preserve"> JENIFER J</t>
  </si>
  <si>
    <t xml:space="preserve">PRATICO, JENIFER J                                          </t>
  </si>
  <si>
    <t>SCARANO, JENNIFER M</t>
  </si>
  <si>
    <t>SCARANO</t>
  </si>
  <si>
    <t xml:space="preserve">SCARANO, JENNIFER M                                         </t>
  </si>
  <si>
    <t>REVILLE, REBECCA L</t>
  </si>
  <si>
    <t>REVILLE</t>
  </si>
  <si>
    <t xml:space="preserve"> REBECCA L</t>
  </si>
  <si>
    <t xml:space="preserve">REVILLE, REBECCA L                                          </t>
  </si>
  <si>
    <t>BERNARD, SPENCER T</t>
  </si>
  <si>
    <t>BERNARD</t>
  </si>
  <si>
    <t xml:space="preserve"> SPENCER T</t>
  </si>
  <si>
    <t xml:space="preserve">BERNARD, SPENCER T                                          </t>
  </si>
  <si>
    <t xml:space="preserve">2496 WEST RIDGE RD, ROCHESTER                          </t>
  </si>
  <si>
    <t>ENGLERT, SUSAN J</t>
  </si>
  <si>
    <t>ENGLERT</t>
  </si>
  <si>
    <t xml:space="preserve">ENGLERT, SUSAN J                                            </t>
  </si>
  <si>
    <t>SCARANGELLO, THOMAS J</t>
  </si>
  <si>
    <t>SCARANGELLO</t>
  </si>
  <si>
    <t xml:space="preserve">SCARANGELLO, THOMAS J                                       </t>
  </si>
  <si>
    <t xml:space="preserve">11 MAPLEWOOD PLACE, STATEN ISLAND                      </t>
  </si>
  <si>
    <t>BARLOW, WILLIAM J JR</t>
  </si>
  <si>
    <t>BARLOW</t>
  </si>
  <si>
    <t xml:space="preserve">BARLOW, WILLIAM J JR                                        </t>
  </si>
  <si>
    <t xml:space="preserve">200 NORTH SECOND STREET, FULTON                        </t>
  </si>
  <si>
    <t>FANCHER, SHAWN K</t>
  </si>
  <si>
    <t>FANCHER</t>
  </si>
  <si>
    <t xml:space="preserve"> SHAWN K</t>
  </si>
  <si>
    <t>Member Support Services</t>
  </si>
  <si>
    <t xml:space="preserve">MEMBER SUPPORT SERVICES                                                         </t>
  </si>
  <si>
    <t xml:space="preserve">FANCHER, SHAWN K                                            </t>
  </si>
  <si>
    <t>Dioris</t>
  </si>
  <si>
    <t>VALERIO, DIORIS A</t>
  </si>
  <si>
    <t>VALERIO</t>
  </si>
  <si>
    <t xml:space="preserve"> DIORIS A</t>
  </si>
  <si>
    <t>Metropolitan Support Services</t>
  </si>
  <si>
    <t xml:space="preserve">METROPOLITAN SUPPORT SERVICES                                                   </t>
  </si>
  <si>
    <t xml:space="preserve">VALERIO, DIORIS A                                           </t>
  </si>
  <si>
    <t xml:space="preserve">250 BROADWAY, SUITE 2307, NEW YORK                     </t>
  </si>
  <si>
    <t>PUELLO, ISAMARI</t>
  </si>
  <si>
    <t>PUELLO</t>
  </si>
  <si>
    <t xml:space="preserve"> ISAMARI</t>
  </si>
  <si>
    <t xml:space="preserve">PUELLO, ISAMARI                                             </t>
  </si>
  <si>
    <t xml:space="preserve">EXEC ADMN TO THE SPK                       </t>
  </si>
  <si>
    <t>Jahmal</t>
  </si>
  <si>
    <t>YAPP, JAHMAL A</t>
  </si>
  <si>
    <t>YAPP</t>
  </si>
  <si>
    <t xml:space="preserve"> JAHMAL A</t>
  </si>
  <si>
    <t xml:space="preserve">YAPP, JAHMAL A                                              </t>
  </si>
  <si>
    <t xml:space="preserve">ADMIN SECY                                 </t>
  </si>
  <si>
    <t>MALDONADO, JESSICA R</t>
  </si>
  <si>
    <t>MALDONADO</t>
  </si>
  <si>
    <t xml:space="preserve">MALDONADO, JESSICA R                                        </t>
  </si>
  <si>
    <t>ARAB, KARIM M</t>
  </si>
  <si>
    <t>ARAB</t>
  </si>
  <si>
    <t xml:space="preserve"> KARIM M</t>
  </si>
  <si>
    <t xml:space="preserve">ARAB, KARIM M                                               </t>
  </si>
  <si>
    <t>RECIO, MAYDA</t>
  </si>
  <si>
    <t>RECIO</t>
  </si>
  <si>
    <t xml:space="preserve"> MAYDA</t>
  </si>
  <si>
    <t xml:space="preserve">RECIO, MAYDA                                                </t>
  </si>
  <si>
    <t>CORTES, RUTH</t>
  </si>
  <si>
    <t>CORTES</t>
  </si>
  <si>
    <t xml:space="preserve"> RUTH</t>
  </si>
  <si>
    <t xml:space="preserve">CORTES, RUTH                                                </t>
  </si>
  <si>
    <t xml:space="preserve">EXEC RECEPTIONIST                          </t>
  </si>
  <si>
    <t>Simone</t>
  </si>
  <si>
    <t>JONES, SIMONE A</t>
  </si>
  <si>
    <t xml:space="preserve"> SIMONE A</t>
  </si>
  <si>
    <t xml:space="preserve">JONES, SIMONE A                                             </t>
  </si>
  <si>
    <t>CHULENGARIAN-TIROTTA, SUSAN</t>
  </si>
  <si>
    <t>CHULENGARIAN-TIROTTA</t>
  </si>
  <si>
    <t xml:space="preserve"> SUSAN</t>
  </si>
  <si>
    <t xml:space="preserve">CHULENGARIAN-TIROTTA, SUSAN                                 </t>
  </si>
  <si>
    <t>FIORIO, ELAINE</t>
  </si>
  <si>
    <t>FIORIO</t>
  </si>
  <si>
    <t xml:space="preserve"> ELAINE</t>
  </si>
  <si>
    <t>Michael Benedetto</t>
  </si>
  <si>
    <t>BENEDETTO</t>
  </si>
  <si>
    <t xml:space="preserve"> MICHAEL R.                                                           </t>
  </si>
  <si>
    <t xml:space="preserve">BENEDETTO, MICHAEL R.                                                           </t>
  </si>
  <si>
    <t xml:space="preserve">FIORIO, ELAINE                                              </t>
  </si>
  <si>
    <t xml:space="preserve">3602 E. TREMONT AVE. 2ND FL., BRONX, NY 10465          </t>
  </si>
  <si>
    <t>Iris</t>
  </si>
  <si>
    <t>FIGUERAS, IRIS D</t>
  </si>
  <si>
    <t>FIGUERAS</t>
  </si>
  <si>
    <t xml:space="preserve"> IRIS D</t>
  </si>
  <si>
    <t xml:space="preserve">FIGUERAS, IRIS D                                            </t>
  </si>
  <si>
    <t>COLLAZZI, JOHN A</t>
  </si>
  <si>
    <t>COLLAZZI</t>
  </si>
  <si>
    <t xml:space="preserve">COLLAZZI, JOHN A                                            </t>
  </si>
  <si>
    <t>KORRES, JOHN N</t>
  </si>
  <si>
    <t>KORRES</t>
  </si>
  <si>
    <t xml:space="preserve"> JOHN N</t>
  </si>
  <si>
    <t xml:space="preserve">KORRES, JOHN N                                              </t>
  </si>
  <si>
    <t>ADAMS, JOSHUA E</t>
  </si>
  <si>
    <t>ADAMS</t>
  </si>
  <si>
    <t xml:space="preserve"> JOSHUA E</t>
  </si>
  <si>
    <t xml:space="preserve">ADAMS, JOSHUA E                                             </t>
  </si>
  <si>
    <t>TALAR, JUDITH A</t>
  </si>
  <si>
    <t>TALAR</t>
  </si>
  <si>
    <t xml:space="preserve">TALAR, JUDITH A                                             </t>
  </si>
  <si>
    <t>Leon</t>
  </si>
  <si>
    <t>TULTON, LEON S</t>
  </si>
  <si>
    <t>TULTON</t>
  </si>
  <si>
    <t xml:space="preserve"> LEON S</t>
  </si>
  <si>
    <t xml:space="preserve">TULTON, LEON S                                              </t>
  </si>
  <si>
    <t>MILLS, RENEE O</t>
  </si>
  <si>
    <t>MILLS</t>
  </si>
  <si>
    <t xml:space="preserve"> RENEE O</t>
  </si>
  <si>
    <t xml:space="preserve">MILLS, RENEE O                                              </t>
  </si>
  <si>
    <t xml:space="preserve">177 DREISER LOOP, BRONX                                </t>
  </si>
  <si>
    <t>REYES, SYLVIA N</t>
  </si>
  <si>
    <t xml:space="preserve"> SYLVIA N</t>
  </si>
  <si>
    <t xml:space="preserve">REYES, SYLVIA N                                             </t>
  </si>
  <si>
    <t>Joelle</t>
  </si>
  <si>
    <t>ZULLO, JOELLE M</t>
  </si>
  <si>
    <t>ZULLO</t>
  </si>
  <si>
    <t xml:space="preserve"> JOELLE M</t>
  </si>
  <si>
    <t>Michael Blake</t>
  </si>
  <si>
    <t>BLAKE</t>
  </si>
  <si>
    <t xml:space="preserve"> MICHAEL A.                                                               </t>
  </si>
  <si>
    <t xml:space="preserve">BLAKE, MICHAEL A.                                                               </t>
  </si>
  <si>
    <t xml:space="preserve">ZULLO, JOELLE M                                             </t>
  </si>
  <si>
    <t>FITZSIMMONS, JOHN R</t>
  </si>
  <si>
    <t>FITZSIMMONS</t>
  </si>
  <si>
    <t xml:space="preserve">FITZSIMMONS, JOHN R                                         </t>
  </si>
  <si>
    <t xml:space="preserve">780 CONCOURSE VILLAGE W., GROUND FL, BRONX             </t>
  </si>
  <si>
    <t>RAJPERSAUD, BIANCA</t>
  </si>
  <si>
    <t>RAJPERSAUD</t>
  </si>
  <si>
    <t xml:space="preserve"> BIANCA</t>
  </si>
  <si>
    <t>Michael Cusick</t>
  </si>
  <si>
    <t>CUSICK</t>
  </si>
  <si>
    <t xml:space="preserve"> MICHAEL J.                                                              </t>
  </si>
  <si>
    <t xml:space="preserve">CUSICK, MICHAEL J.                                                              </t>
  </si>
  <si>
    <t xml:space="preserve">RAJPERSAUD, BIANCA                                          </t>
  </si>
  <si>
    <t xml:space="preserve">1911 RICHMOND AVENUE, STATEN ISLAND                    </t>
  </si>
  <si>
    <t>Brianne</t>
  </si>
  <si>
    <t>O'LEARY, BRIANNE P</t>
  </si>
  <si>
    <t>O'LEARY</t>
  </si>
  <si>
    <t xml:space="preserve"> BRIANNE P</t>
  </si>
  <si>
    <t xml:space="preserve">O'LEARY, BRIANNE P                                          </t>
  </si>
  <si>
    <t xml:space="preserve">DIR ADMIN OPER                             </t>
  </si>
  <si>
    <t>GROBE, SHARON L</t>
  </si>
  <si>
    <t>GROBE</t>
  </si>
  <si>
    <t xml:space="preserve"> SHARON L</t>
  </si>
  <si>
    <t xml:space="preserve">GROBE, SHARON L                                             </t>
  </si>
  <si>
    <t>BRENKER, STUART</t>
  </si>
  <si>
    <t>BRENKER</t>
  </si>
  <si>
    <t xml:space="preserve"> STUART</t>
  </si>
  <si>
    <t xml:space="preserve">BRENKER, STUART                                             </t>
  </si>
  <si>
    <t>ARGENZIANO, VINCENT C</t>
  </si>
  <si>
    <t>ARGENZIANO</t>
  </si>
  <si>
    <t xml:space="preserve"> VINCENT C</t>
  </si>
  <si>
    <t xml:space="preserve">ARGENZIANO, VINCENT C                                       </t>
  </si>
  <si>
    <t>CASEY, ALEXANDRA M</t>
  </si>
  <si>
    <t>CASEY</t>
  </si>
  <si>
    <t>Michael Dendekker</t>
  </si>
  <si>
    <t>DENDEKKER</t>
  </si>
  <si>
    <t xml:space="preserve"> MICHAEL G.                                                           </t>
  </si>
  <si>
    <t xml:space="preserve">DENDEKKER, MICHAEL G.                                                           </t>
  </si>
  <si>
    <t xml:space="preserve">CASEY, ALEXANDRA M                                          </t>
  </si>
  <si>
    <t xml:space="preserve">75-35 31ST AVE, SUITE 206-B, EAST ELMHURST             </t>
  </si>
  <si>
    <t>Andres</t>
  </si>
  <si>
    <t>VARGAS, ANDRES Y</t>
  </si>
  <si>
    <t>VARGAS</t>
  </si>
  <si>
    <t xml:space="preserve"> ANDRES Y</t>
  </si>
  <si>
    <t xml:space="preserve">VARGAS, ANDRES Y                                            </t>
  </si>
  <si>
    <t>GILBERT, GARY P</t>
  </si>
  <si>
    <t>GILBERT</t>
  </si>
  <si>
    <t xml:space="preserve"> GARY P</t>
  </si>
  <si>
    <t xml:space="preserve">GILBERT, GARY P                                             </t>
  </si>
  <si>
    <t>RAGONE, JOAN A</t>
  </si>
  <si>
    <t xml:space="preserve"> JOAN A</t>
  </si>
  <si>
    <t xml:space="preserve">RAGONE, JOAN A                                              </t>
  </si>
  <si>
    <t>MENDOZA, KENNY</t>
  </si>
  <si>
    <t>MENDOZA</t>
  </si>
  <si>
    <t xml:space="preserve"> KENNY</t>
  </si>
  <si>
    <t xml:space="preserve">MENDOZA, KENNY                                              </t>
  </si>
  <si>
    <t>BOLANOS, MARIA C</t>
  </si>
  <si>
    <t>BOLANOS</t>
  </si>
  <si>
    <t xml:space="preserve"> MARIA C</t>
  </si>
  <si>
    <t xml:space="preserve">BOLANOS, MARIA C                                            </t>
  </si>
  <si>
    <t>ALLEN, MAUREEN</t>
  </si>
  <si>
    <t xml:space="preserve"> MAUREEN</t>
  </si>
  <si>
    <t xml:space="preserve">ALLEN, MAUREEN                                              </t>
  </si>
  <si>
    <t>SAHR, SETH M</t>
  </si>
  <si>
    <t>SAHR</t>
  </si>
  <si>
    <t xml:space="preserve"> SETH M</t>
  </si>
  <si>
    <t xml:space="preserve">SAHR, SETH M                                                </t>
  </si>
  <si>
    <t>SNOW, TARA</t>
  </si>
  <si>
    <t>SNOW</t>
  </si>
  <si>
    <t xml:space="preserve"> TARA</t>
  </si>
  <si>
    <t xml:space="preserve">SNOW, TARA                                                  </t>
  </si>
  <si>
    <t>ALBRECHT, KATHLEEN A</t>
  </si>
  <si>
    <t>ALBRECHT</t>
  </si>
  <si>
    <t xml:space="preserve"> KATHLEEN A</t>
  </si>
  <si>
    <t>Michael Fitzpatrick</t>
  </si>
  <si>
    <t xml:space="preserve"> MICHAEL J.                                                         </t>
  </si>
  <si>
    <t xml:space="preserve">FITZPATRICK, MICHAEL J.                                                         </t>
  </si>
  <si>
    <t xml:space="preserve">ALBRECHT, KATHLEEN A                                        </t>
  </si>
  <si>
    <t xml:space="preserve">50 ROUTE 111, SUITE 202, SMITHTOWN                     </t>
  </si>
  <si>
    <t>RANALLI, MARGARET M</t>
  </si>
  <si>
    <t>RANALLI</t>
  </si>
  <si>
    <t xml:space="preserve"> MARGARET M</t>
  </si>
  <si>
    <t xml:space="preserve">RANALLI, MARGARET M                                         </t>
  </si>
  <si>
    <t>Amelia</t>
  </si>
  <si>
    <t>GREENAN, AMELIA S</t>
  </si>
  <si>
    <t>GREENAN</t>
  </si>
  <si>
    <t xml:space="preserve"> AMELIA S</t>
  </si>
  <si>
    <t>Michael Kearns</t>
  </si>
  <si>
    <t>KEARNS</t>
  </si>
  <si>
    <t xml:space="preserve"> MICHAEL P.                                                              </t>
  </si>
  <si>
    <t xml:space="preserve">KEARNS, MICHAEL P.                                                              </t>
  </si>
  <si>
    <t xml:space="preserve">GREENAN, AMELIA S                                           </t>
  </si>
  <si>
    <t xml:space="preserve">1074 UNION ROAD, WEST SENECA                           </t>
  </si>
  <si>
    <t>ANDERSON, ANNA C</t>
  </si>
  <si>
    <t xml:space="preserve">ANDERSON, ANNA C                                            </t>
  </si>
  <si>
    <t>KRUG, KELLY M</t>
  </si>
  <si>
    <t>KRUG</t>
  </si>
  <si>
    <t xml:space="preserve"> KELLY M</t>
  </si>
  <si>
    <t xml:space="preserve">KRUG, KELLY M                                               </t>
  </si>
  <si>
    <t>Maeghan</t>
  </si>
  <si>
    <t>ROBERTS, MAEGHAN E</t>
  </si>
  <si>
    <t xml:space="preserve"> MAEGHAN E</t>
  </si>
  <si>
    <t xml:space="preserve">ROBERTS, MAEGHAN E                                          </t>
  </si>
  <si>
    <t>MURPHY, MARTHA-ANN</t>
  </si>
  <si>
    <t>MURPHY</t>
  </si>
  <si>
    <t xml:space="preserve"> MARTHA-ANN</t>
  </si>
  <si>
    <t xml:space="preserve">MURPHY, MARTHA-ANN                                          </t>
  </si>
  <si>
    <t>LICATA, WILLIAM B</t>
  </si>
  <si>
    <t>LICATA</t>
  </si>
  <si>
    <t xml:space="preserve"> WILLIAM B</t>
  </si>
  <si>
    <t xml:space="preserve">LICATA, WILLIAM B                                           </t>
  </si>
  <si>
    <t>DOLPHIN, ANN MARIE</t>
  </si>
  <si>
    <t>DOLPHIN</t>
  </si>
  <si>
    <t xml:space="preserve"> ANN MARIE</t>
  </si>
  <si>
    <t>Michael Miller</t>
  </si>
  <si>
    <t xml:space="preserve"> MICHAEL G.                                                              </t>
  </si>
  <si>
    <t xml:space="preserve">MILLER, MICHAEL G.                                                              </t>
  </si>
  <si>
    <t xml:space="preserve">DOLPHIN, ANN MARIE                                          </t>
  </si>
  <si>
    <t xml:space="preserve">83-91 WOODHAVEN BLVD., WOODHAVEN, NY 11421             </t>
  </si>
  <si>
    <t>ISABELLA, CARMELA M</t>
  </si>
  <si>
    <t>ISABELLA</t>
  </si>
  <si>
    <t xml:space="preserve"> CARMELA M</t>
  </si>
  <si>
    <t xml:space="preserve">ISABELLA, CARMELA M                                         </t>
  </si>
  <si>
    <t>RAMIREZ, CARMEN</t>
  </si>
  <si>
    <t xml:space="preserve"> CARMEN</t>
  </si>
  <si>
    <t xml:space="preserve">RAMIREZ, CARMEN                                             </t>
  </si>
  <si>
    <t>KOHN, JEFFREY M</t>
  </si>
  <si>
    <t>KOHN</t>
  </si>
  <si>
    <t xml:space="preserve">KOHN, JEFFREY M                                             </t>
  </si>
  <si>
    <t>FOGAL, LINDA N</t>
  </si>
  <si>
    <t>FOGAL</t>
  </si>
  <si>
    <t xml:space="preserve"> LINDA N</t>
  </si>
  <si>
    <t xml:space="preserve">FOGAL, LINDA N                                              </t>
  </si>
  <si>
    <t>ALVARADO, NANETTE V</t>
  </si>
  <si>
    <t>ALVARADO</t>
  </si>
  <si>
    <t xml:space="preserve"> NANETTE V</t>
  </si>
  <si>
    <t xml:space="preserve">ALVARADO, NANETTE V                                         </t>
  </si>
  <si>
    <t>WAHMANN, RICHARD E</t>
  </si>
  <si>
    <t>WAHMANN</t>
  </si>
  <si>
    <t xml:space="preserve"> RICHARD E</t>
  </si>
  <si>
    <t xml:space="preserve">WAHMANN, RICHARD E                                          </t>
  </si>
  <si>
    <t>LOSOWSKI, DANIELLE A</t>
  </si>
  <si>
    <t>LOSOWSKI</t>
  </si>
  <si>
    <t xml:space="preserve"> DANIELLE A</t>
  </si>
  <si>
    <t>Michael Montesano</t>
  </si>
  <si>
    <t>MONTESANO</t>
  </si>
  <si>
    <t xml:space="preserve"> MICHAEL A.                                                           </t>
  </si>
  <si>
    <t xml:space="preserve">MONTESANO, MICHAEL A.                                                           </t>
  </si>
  <si>
    <t xml:space="preserve">LOSOWSKI, DANIELLE A                                        </t>
  </si>
  <si>
    <t>MCQUAIR, IDA</t>
  </si>
  <si>
    <t>MCQUAIR</t>
  </si>
  <si>
    <t xml:space="preserve"> IDA</t>
  </si>
  <si>
    <t xml:space="preserve">MCQUAIR, IDA                                                </t>
  </si>
  <si>
    <t xml:space="preserve">111 LEVITTOWN PARKWAY, HICKSVILLE 11801                </t>
  </si>
  <si>
    <t>MOCCIA, NANCY M</t>
  </si>
  <si>
    <t>MOCCIA</t>
  </si>
  <si>
    <t xml:space="preserve"> NANCY M</t>
  </si>
  <si>
    <t xml:space="preserve">MOCCIA, NANCY M                                             </t>
  </si>
  <si>
    <t>Caleb</t>
  </si>
  <si>
    <t>SLOAN, CALEB J</t>
  </si>
  <si>
    <t>SLOAN</t>
  </si>
  <si>
    <t xml:space="preserve"> CALEB J</t>
  </si>
  <si>
    <t>Michael Norris</t>
  </si>
  <si>
    <t>NORRIS</t>
  </si>
  <si>
    <t xml:space="preserve">NORRIS, MICHAEL J.                                                              </t>
  </si>
  <si>
    <t xml:space="preserve">SLOAN, CALEB J                                              </t>
  </si>
  <si>
    <t xml:space="preserve">8180 MAIN ST-STE 400, WILLIAMSVILLE 14221              </t>
  </si>
  <si>
    <t>LAURIE, KIMBERLY A</t>
  </si>
  <si>
    <t>LAURIE</t>
  </si>
  <si>
    <t xml:space="preserve">LAURIE, KIMBERLY A                                          </t>
  </si>
  <si>
    <t>Palmo</t>
  </si>
  <si>
    <t>BOLOGNA, PALMO A</t>
  </si>
  <si>
    <t>BOLOGNA</t>
  </si>
  <si>
    <t xml:space="preserve"> PALMO A</t>
  </si>
  <si>
    <t xml:space="preserve">BOLOGNA, PALMO A                                            </t>
  </si>
  <si>
    <t>Cylas</t>
  </si>
  <si>
    <t>MARTELL-CRAWFORD, CYLAS R</t>
  </si>
  <si>
    <t>MARTELL-CRAWFORD</t>
  </si>
  <si>
    <t xml:space="preserve"> CYLAS R</t>
  </si>
  <si>
    <t>Michael Simanowitz</t>
  </si>
  <si>
    <t>SIMANOWITZ</t>
  </si>
  <si>
    <t xml:space="preserve"> MICHAEL A.                                                          </t>
  </si>
  <si>
    <t xml:space="preserve">SIMANOWITZ, MICHAEL A.                                                          </t>
  </si>
  <si>
    <t xml:space="preserve">MARTELL-CRAWFORD, CYLAS R                                   </t>
  </si>
  <si>
    <t>BLECH, DANIEL D</t>
  </si>
  <si>
    <t>BLECH</t>
  </si>
  <si>
    <t xml:space="preserve"> DANIEL D</t>
  </si>
  <si>
    <t xml:space="preserve">BLECH, DANIEL D                                             </t>
  </si>
  <si>
    <t xml:space="preserve">159-06 71ST AVENUE, FLUSHING                           </t>
  </si>
  <si>
    <t>CLASS, FACIA</t>
  </si>
  <si>
    <t>CLASS</t>
  </si>
  <si>
    <t xml:space="preserve"> FACIA</t>
  </si>
  <si>
    <t xml:space="preserve">CLASS, FACIA                                                </t>
  </si>
  <si>
    <t>FARCA, MICHAEL</t>
  </si>
  <si>
    <t>FARCA</t>
  </si>
  <si>
    <t xml:space="preserve">FARCA, MICHAEL                                              </t>
  </si>
  <si>
    <t>Timi</t>
  </si>
  <si>
    <t>THOMAS, TIMI T</t>
  </si>
  <si>
    <t xml:space="preserve"> TIMI T</t>
  </si>
  <si>
    <t xml:space="preserve">THOMAS, TIMI T                                              </t>
  </si>
  <si>
    <t>MUNIAN, ALICIA A</t>
  </si>
  <si>
    <t>MUNIAN</t>
  </si>
  <si>
    <t xml:space="preserve"> ALICIA A</t>
  </si>
  <si>
    <t>Michaelle Solages</t>
  </si>
  <si>
    <t>SOLAGES</t>
  </si>
  <si>
    <t xml:space="preserve"> MICHAELLE C.                                                           </t>
  </si>
  <si>
    <t xml:space="preserve">SOLAGES, MICHAELLE C.                                                           </t>
  </si>
  <si>
    <t xml:space="preserve">MUNIAN, ALICIA A                                            </t>
  </si>
  <si>
    <t xml:space="preserve">1690 CENTRAL COURT, VALLEY STREAM                      </t>
  </si>
  <si>
    <t>SEGUN, ELIZABETH D</t>
  </si>
  <si>
    <t>SEGUN</t>
  </si>
  <si>
    <t xml:space="preserve"> ELIZABETH D</t>
  </si>
  <si>
    <t xml:space="preserve">SEGUN, ELIZABETH D                                          </t>
  </si>
  <si>
    <t>EPSTEIN, KAYLA B</t>
  </si>
  <si>
    <t>EPSTEIN</t>
  </si>
  <si>
    <t xml:space="preserve"> KAYLA B</t>
  </si>
  <si>
    <t xml:space="preserve">EPSTEIN, KAYLA B                                            </t>
  </si>
  <si>
    <t>Kiana</t>
  </si>
  <si>
    <t>BIERRIA-ANDERSON, KIANA R</t>
  </si>
  <si>
    <t>BIERRIA-ANDERSON</t>
  </si>
  <si>
    <t xml:space="preserve"> KIANA R</t>
  </si>
  <si>
    <t xml:space="preserve">BIERRIA-ANDERSON, KIANA R                                   </t>
  </si>
  <si>
    <t>DOMANICK, MATTHEW J</t>
  </si>
  <si>
    <t>DOMANICK</t>
  </si>
  <si>
    <t xml:space="preserve">DOMANICK, MATTHEW J                                         </t>
  </si>
  <si>
    <t>ZAROMATIDIS, NICHOLAS T</t>
  </si>
  <si>
    <t>ZAROMATIDIS</t>
  </si>
  <si>
    <t xml:space="preserve">ZAROMATIDIS, NICHOLAS T                                     </t>
  </si>
  <si>
    <t>Stephane</t>
  </si>
  <si>
    <t>CASSEUS, STEPHANE R</t>
  </si>
  <si>
    <t>CASSEUS</t>
  </si>
  <si>
    <t xml:space="preserve"> STEPHANE R</t>
  </si>
  <si>
    <t xml:space="preserve">CASSEUS, STEPHANE R                                         </t>
  </si>
  <si>
    <t>BARRY, ADAMA</t>
  </si>
  <si>
    <t>BARRY</t>
  </si>
  <si>
    <t xml:space="preserve"> ADAMA</t>
  </si>
  <si>
    <t>Michele Titus</t>
  </si>
  <si>
    <t>TITUS</t>
  </si>
  <si>
    <t xml:space="preserve"> MICHELE R.                                                               </t>
  </si>
  <si>
    <t xml:space="preserve">TITUS, MICHELE R.                                                               </t>
  </si>
  <si>
    <t xml:space="preserve">BARRY, ADAMA                                                </t>
  </si>
  <si>
    <t xml:space="preserve">19-31 MOTT AVE, ROOM 301, FAR ROCKAWAY                 </t>
  </si>
  <si>
    <t>NELSON, CLAUDE</t>
  </si>
  <si>
    <t>NELSON</t>
  </si>
  <si>
    <t xml:space="preserve"> CLAUDE</t>
  </si>
  <si>
    <t xml:space="preserve">NELSON, CLAUDE                                              </t>
  </si>
  <si>
    <t>JONES, NORMAN R</t>
  </si>
  <si>
    <t xml:space="preserve"> NORMAN R</t>
  </si>
  <si>
    <t xml:space="preserve">JONES, NORMAN R                                             </t>
  </si>
  <si>
    <t xml:space="preserve">131-17 ROCKAWAY BLVD., SOUTH OZONE PARK, NY            </t>
  </si>
  <si>
    <t>MCKOY, RICHARD A JR</t>
  </si>
  <si>
    <t>MCKOY</t>
  </si>
  <si>
    <t xml:space="preserve"> RICHARD A JR</t>
  </si>
  <si>
    <t xml:space="preserve">MCKOY, RICHARD A JR                                         </t>
  </si>
  <si>
    <t>Tavia</t>
  </si>
  <si>
    <t>BLAKLEY, TAVIA S</t>
  </si>
  <si>
    <t>BLAKLEY</t>
  </si>
  <si>
    <t xml:space="preserve"> TAVIA S</t>
  </si>
  <si>
    <t xml:space="preserve">BLAKLEY, TAVIA S                                            </t>
  </si>
  <si>
    <t>CAIRNS, DANIEL M</t>
  </si>
  <si>
    <t>CAIRNS</t>
  </si>
  <si>
    <t xml:space="preserve"> DANIEL M</t>
  </si>
  <si>
    <t>Minority Leader Staff</t>
  </si>
  <si>
    <t xml:space="preserve">MINORITY LEADER STAFF                                                           </t>
  </si>
  <si>
    <t xml:space="preserve">CAIRNS, DANIEL M                                            </t>
  </si>
  <si>
    <t xml:space="preserve">MGR LEGIS AFFAIRS-MIN                      </t>
  </si>
  <si>
    <t>SKYPE, JUDITH A</t>
  </si>
  <si>
    <t>SKYPE</t>
  </si>
  <si>
    <t xml:space="preserve">SKYPE, JUDITH A                                             </t>
  </si>
  <si>
    <t>KRAUS, THOMAS J</t>
  </si>
  <si>
    <t>KRAUS</t>
  </si>
  <si>
    <t xml:space="preserve">KRAUS, THOMAS J                                             </t>
  </si>
  <si>
    <t>BACKES</t>
  </si>
  <si>
    <t xml:space="preserve">BACKES, WILLIAM J                                           </t>
  </si>
  <si>
    <t xml:space="preserve">DIR CONFERENCE SVC-MI                      </t>
  </si>
  <si>
    <t>THURBER, ANDREA M</t>
  </si>
  <si>
    <t>THURBER</t>
  </si>
  <si>
    <t>Minority Leader'S Office - Buffalo</t>
  </si>
  <si>
    <t xml:space="preserve">MINORITY LEADER'S OFFICE - BUFFALO                                              </t>
  </si>
  <si>
    <t xml:space="preserve">THURBER, ANDREA M                                           </t>
  </si>
  <si>
    <t xml:space="preserve">65 COURT STREET, ROOM 507, BUFFALO                     </t>
  </si>
  <si>
    <t>Elias</t>
  </si>
  <si>
    <t>FARAH, ELIAS A</t>
  </si>
  <si>
    <t>FARAH</t>
  </si>
  <si>
    <t xml:space="preserve"> ELIAS A</t>
  </si>
  <si>
    <t xml:space="preserve">FARAH, ELIAS A                                              </t>
  </si>
  <si>
    <t xml:space="preserve">LEG RESEARCH LIAISON                       </t>
  </si>
  <si>
    <t>Gerald</t>
  </si>
  <si>
    <t>FARNHAM, GERALD K</t>
  </si>
  <si>
    <t>FARNHAM</t>
  </si>
  <si>
    <t xml:space="preserve"> GERALD K</t>
  </si>
  <si>
    <t xml:space="preserve">FARNHAM, GERALD K                                           </t>
  </si>
  <si>
    <t>Jeffery</t>
  </si>
  <si>
    <t>ZEPLOWITZ, JEFFERY C</t>
  </si>
  <si>
    <t>ZEPLOWITZ</t>
  </si>
  <si>
    <t xml:space="preserve"> JEFFERY C</t>
  </si>
  <si>
    <t xml:space="preserve">ZEPLOWITZ, JEFFERY C                                        </t>
  </si>
  <si>
    <t>RENICK, MICHAEL C</t>
  </si>
  <si>
    <t>RENICK</t>
  </si>
  <si>
    <t xml:space="preserve"> MICHAEL C</t>
  </si>
  <si>
    <t xml:space="preserve">RENICK, MICHAEL C                                           </t>
  </si>
  <si>
    <t>JORDAN, SCOTT T JR</t>
  </si>
  <si>
    <t>JORDAN</t>
  </si>
  <si>
    <t xml:space="preserve"> SCOTT T JR</t>
  </si>
  <si>
    <t xml:space="preserve">JORDAN, SCOTT T JR                                          </t>
  </si>
  <si>
    <t>Juan</t>
  </si>
  <si>
    <t>POLANCO, JUAN CARLOS</t>
  </si>
  <si>
    <t>POLANCO</t>
  </si>
  <si>
    <t xml:space="preserve"> JUAN CARLOS</t>
  </si>
  <si>
    <t>Minority Leader'S Office - New York City</t>
  </si>
  <si>
    <t xml:space="preserve">MINORITY LEADER'S OFFICE - NEW YORK CITY                                        </t>
  </si>
  <si>
    <t xml:space="preserve">POLANCO, JUAN CARLOS                                        </t>
  </si>
  <si>
    <t xml:space="preserve">250 BROADWAY ROOM 2043, NEW YORK                       </t>
  </si>
  <si>
    <t>MIRONES, MATTHEW</t>
  </si>
  <si>
    <t>MIRONES</t>
  </si>
  <si>
    <t xml:space="preserve"> MATTHEW</t>
  </si>
  <si>
    <t xml:space="preserve">MIRONES, MATTHEW                                            </t>
  </si>
  <si>
    <t>MORGAN, ROBERT L</t>
  </si>
  <si>
    <t>MORGAN</t>
  </si>
  <si>
    <t xml:space="preserve">MORGAN, ROBERT L                                            </t>
  </si>
  <si>
    <t>Valentina</t>
  </si>
  <si>
    <t>SALAMATOVA, VALENTINA A</t>
  </si>
  <si>
    <t>SALAMATOVA</t>
  </si>
  <si>
    <t xml:space="preserve"> VALENTINA A</t>
  </si>
  <si>
    <t xml:space="preserve">SALAMATOVA, VALENTINA A                                     </t>
  </si>
  <si>
    <t>Dawn</t>
  </si>
  <si>
    <t>RIZZO, DAWN M</t>
  </si>
  <si>
    <t>RIZZO</t>
  </si>
  <si>
    <t xml:space="preserve"> DAWN M</t>
  </si>
  <si>
    <t>Minority Leader'S Office</t>
  </si>
  <si>
    <t xml:space="preserve">MINORITY LEADER'S OFFICE                                                        </t>
  </si>
  <si>
    <t xml:space="preserve">RIZZO, DAWN M                                               </t>
  </si>
  <si>
    <t>STACKMAN, GEORGE A IV</t>
  </si>
  <si>
    <t>STACKMAN</t>
  </si>
  <si>
    <t xml:space="preserve"> GEORGE A IV</t>
  </si>
  <si>
    <t>IV</t>
  </si>
  <si>
    <t xml:space="preserve">STACKMAN, GEORGE A IV                                       </t>
  </si>
  <si>
    <t>KLINE, KELLY L</t>
  </si>
  <si>
    <t>KLINE</t>
  </si>
  <si>
    <t xml:space="preserve">KLINE, KELLY L                                              </t>
  </si>
  <si>
    <t>CRARY, MARIANNE D</t>
  </si>
  <si>
    <t>CRARY</t>
  </si>
  <si>
    <t xml:space="preserve"> MARIANNE D</t>
  </si>
  <si>
    <t xml:space="preserve">CRARY, MARIANNE D                                           </t>
  </si>
  <si>
    <t>Olivia</t>
  </si>
  <si>
    <t>MILLER, OLIVIA J</t>
  </si>
  <si>
    <t xml:space="preserve"> OLIVIA J</t>
  </si>
  <si>
    <t xml:space="preserve">MILLER, OLIVIA J                                            </t>
  </si>
  <si>
    <t>WOOD, PAIGE M</t>
  </si>
  <si>
    <t>WOOD</t>
  </si>
  <si>
    <t xml:space="preserve"> PAIGE M</t>
  </si>
  <si>
    <t xml:space="preserve">WOOD, PAIGE M                                               </t>
  </si>
  <si>
    <t>ZYGLIS, JORDAN D</t>
  </si>
  <si>
    <t>ZYGLIS</t>
  </si>
  <si>
    <t xml:space="preserve"> JORDAN D</t>
  </si>
  <si>
    <t>Monica Wallace</t>
  </si>
  <si>
    <t xml:space="preserve"> MONICA P.                                                              </t>
  </si>
  <si>
    <t xml:space="preserve">WALLACE, MONICA P.                                                              </t>
  </si>
  <si>
    <t xml:space="preserve">ZYGLIS, JORDAN D                                            </t>
  </si>
  <si>
    <t xml:space="preserve">2562 WALDEN AVENUE, SUITE 102, CHEEKTOWAGA             </t>
  </si>
  <si>
    <t>CORRALES, CHRISTIAN A</t>
  </si>
  <si>
    <t>CORRALES</t>
  </si>
  <si>
    <t xml:space="preserve"> CHRISTIAN A</t>
  </si>
  <si>
    <t>N. Nick Perry</t>
  </si>
  <si>
    <t xml:space="preserve"> N. NICK                                                                  </t>
  </si>
  <si>
    <t xml:space="preserve">PERRY, N. NICK                                                                  </t>
  </si>
  <si>
    <t xml:space="preserve">CORRALES, CHRISTIAN A                                       </t>
  </si>
  <si>
    <t>ROBINSON, DALTON D</t>
  </si>
  <si>
    <t>ROBINSON</t>
  </si>
  <si>
    <t xml:space="preserve"> DALTON D</t>
  </si>
  <si>
    <t xml:space="preserve">ROBINSON, DALTON D                                          </t>
  </si>
  <si>
    <t>SCOTT, DAWN N</t>
  </si>
  <si>
    <t xml:space="preserve"> DAWN N</t>
  </si>
  <si>
    <t xml:space="preserve">SCOTT, DAWN N                                               </t>
  </si>
  <si>
    <t>SHEA, FRANCIS X</t>
  </si>
  <si>
    <t>SHEA</t>
  </si>
  <si>
    <t xml:space="preserve"> FRANCIS X</t>
  </si>
  <si>
    <t xml:space="preserve">SHEA, FRANCIS X                                             </t>
  </si>
  <si>
    <t>HUTCHINSON, HENDERSON L</t>
  </si>
  <si>
    <t>HUTCHINSON</t>
  </si>
  <si>
    <t xml:space="preserve"> HENDERSON L</t>
  </si>
  <si>
    <t xml:space="preserve">HUTCHINSON, HENDERSON L                                     </t>
  </si>
  <si>
    <t>ELIE, JOYCE</t>
  </si>
  <si>
    <t>ELIE</t>
  </si>
  <si>
    <t xml:space="preserve"> JOYCE</t>
  </si>
  <si>
    <t xml:space="preserve">ELIE, JOYCE                                                 </t>
  </si>
  <si>
    <t>Lissa</t>
  </si>
  <si>
    <t>MATHIEU, LISSA E</t>
  </si>
  <si>
    <t>MATHIEU</t>
  </si>
  <si>
    <t xml:space="preserve"> LISSA E</t>
  </si>
  <si>
    <t xml:space="preserve">MATHIEU, LISSA E                                            </t>
  </si>
  <si>
    <t>Vivienne</t>
  </si>
  <si>
    <t>BENT, VIVIENNE I</t>
  </si>
  <si>
    <t>BENT</t>
  </si>
  <si>
    <t xml:space="preserve"> VIVIENNE I</t>
  </si>
  <si>
    <t xml:space="preserve">BENT, VIVIENNE I                                            </t>
  </si>
  <si>
    <t>Yvette</t>
  </si>
  <si>
    <t>BARROW, YVETTE C</t>
  </si>
  <si>
    <t>BARROW</t>
  </si>
  <si>
    <t xml:space="preserve"> YVETTE C</t>
  </si>
  <si>
    <t xml:space="preserve">BARROW, YVETTE C                                            </t>
  </si>
  <si>
    <t>MIRIZZI, ANGELA M</t>
  </si>
  <si>
    <t>MIRIZZI</t>
  </si>
  <si>
    <t>Nicole Malliotakis</t>
  </si>
  <si>
    <t>MALLIOTAKIS</t>
  </si>
  <si>
    <t xml:space="preserve"> NICOLE                                                             </t>
  </si>
  <si>
    <t xml:space="preserve">MALLIOTAKIS, NICOLE                                                             </t>
  </si>
  <si>
    <t xml:space="preserve">MIRIZZI, ANGELA M                                           </t>
  </si>
  <si>
    <t>Cara</t>
  </si>
  <si>
    <t>BUONINCONTRI, CARA A</t>
  </si>
  <si>
    <t>BUONINCONTRI</t>
  </si>
  <si>
    <t xml:space="preserve"> CARA A</t>
  </si>
  <si>
    <t xml:space="preserve">BUONINCONTRI, CARA A                                        </t>
  </si>
  <si>
    <t>RINAUDO, JOHN M JR</t>
  </si>
  <si>
    <t>RINAUDO</t>
  </si>
  <si>
    <t xml:space="preserve"> JOHN M JR</t>
  </si>
  <si>
    <t xml:space="preserve">RINAUDO, JOHN M JR                                          </t>
  </si>
  <si>
    <t>MARRONE, PAUL JR</t>
  </si>
  <si>
    <t>MARRONE</t>
  </si>
  <si>
    <t xml:space="preserve"> PAUL JR</t>
  </si>
  <si>
    <t xml:space="preserve">MARRONE, PAUL JR                                            </t>
  </si>
  <si>
    <t>KENNEDY-ROGERS, ERIN L</t>
  </si>
  <si>
    <t>KENNEDY-ROGERS</t>
  </si>
  <si>
    <t>Nily Rozic</t>
  </si>
  <si>
    <t>ROZIC</t>
  </si>
  <si>
    <t xml:space="preserve"> NILY D.                                                                  </t>
  </si>
  <si>
    <t xml:space="preserve">ROZIC, NILY D.                                                                  </t>
  </si>
  <si>
    <t xml:space="preserve">KENNEDY-ROGERS, ERIN L                                      </t>
  </si>
  <si>
    <t xml:space="preserve">159-16 UNION TPKE, STORE #6, FLUSHING                  </t>
  </si>
  <si>
    <t>Joong</t>
  </si>
  <si>
    <t>CHO, JOONG HO</t>
  </si>
  <si>
    <t>CHO</t>
  </si>
  <si>
    <t xml:space="preserve"> JOONG HO</t>
  </si>
  <si>
    <t xml:space="preserve">CHO, JOONG HO                                               </t>
  </si>
  <si>
    <t>LI, MARILLA W</t>
  </si>
  <si>
    <t>LI</t>
  </si>
  <si>
    <t xml:space="preserve"> MARILLA W</t>
  </si>
  <si>
    <t xml:space="preserve">LI, MARILLA W                                               </t>
  </si>
  <si>
    <t>MOLINA, MEAGAN A</t>
  </si>
  <si>
    <t>MOLINA</t>
  </si>
  <si>
    <t xml:space="preserve"> MEAGAN A</t>
  </si>
  <si>
    <t xml:space="preserve">MOLINA, MEAGAN A                                            </t>
  </si>
  <si>
    <t>LINCOLN, ALEXANDER</t>
  </si>
  <si>
    <t>LINCOLN</t>
  </si>
  <si>
    <t xml:space="preserve"> ALEXANDER</t>
  </si>
  <si>
    <t>Office Automation And Data Processing</t>
  </si>
  <si>
    <t xml:space="preserve">OFFICE AUTOMATION AND DATA PROCESSING                                           </t>
  </si>
  <si>
    <t xml:space="preserve">LINCOLN, ALEXANDER                                          </t>
  </si>
  <si>
    <t>DILELLO, ANTHONY J</t>
  </si>
  <si>
    <t>DILELLO</t>
  </si>
  <si>
    <t xml:space="preserve">DILELLO, ANTHONY J                                          </t>
  </si>
  <si>
    <t xml:space="preserve">MANAGER TECH SERVICES                      </t>
  </si>
  <si>
    <t>STENGREVICS, BETH R</t>
  </si>
  <si>
    <t>STENGREVICS</t>
  </si>
  <si>
    <t xml:space="preserve"> BETH R</t>
  </si>
  <si>
    <t xml:space="preserve">STENGREVICS, BETH R                                         </t>
  </si>
  <si>
    <t xml:space="preserve">TECH SVCS SPECIALIST                       </t>
  </si>
  <si>
    <t>CROWDER, BRIAN S</t>
  </si>
  <si>
    <t>CROWDER</t>
  </si>
  <si>
    <t xml:space="preserve">CROWDER, BRIAN S                                            </t>
  </si>
  <si>
    <t>Bryon</t>
  </si>
  <si>
    <t>VARIN, BRYON A</t>
  </si>
  <si>
    <t>VARIN</t>
  </si>
  <si>
    <t xml:space="preserve"> BRYON A</t>
  </si>
  <si>
    <t xml:space="preserve">VARIN, BRYON A                                              </t>
  </si>
  <si>
    <t xml:space="preserve">PROJ MGR                                   </t>
  </si>
  <si>
    <t>DALMATA, CHRISTOPHER</t>
  </si>
  <si>
    <t>DALMATA</t>
  </si>
  <si>
    <t xml:space="preserve"> CHRISTOPHER</t>
  </si>
  <si>
    <t xml:space="preserve">DALMATA, CHRISTOPHER                                        </t>
  </si>
  <si>
    <t xml:space="preserve">SR ELECTRONICS TECH                        </t>
  </si>
  <si>
    <t>WISE, CHRISTOPHER F</t>
  </si>
  <si>
    <t>WISE</t>
  </si>
  <si>
    <t xml:space="preserve"> CHRISTOPHER F</t>
  </si>
  <si>
    <t xml:space="preserve">WISE, CHRISTOPHER F                                         </t>
  </si>
  <si>
    <t xml:space="preserve">TELECOM ASSISTANT                          </t>
  </si>
  <si>
    <t>CACCIOTTI, CHRISTOPHER L</t>
  </si>
  <si>
    <t>CACCIOTTI</t>
  </si>
  <si>
    <t xml:space="preserve"> CHRISTOPHER L</t>
  </si>
  <si>
    <t xml:space="preserve">CACCIOTTI, CHRISTOPHER L                                    </t>
  </si>
  <si>
    <t xml:space="preserve">SR COMPUTER OPERATOR                       </t>
  </si>
  <si>
    <t>PECORARO, DAVID</t>
  </si>
  <si>
    <t>PECORARO</t>
  </si>
  <si>
    <t xml:space="preserve">PECORARO, DAVID                                             </t>
  </si>
  <si>
    <t xml:space="preserve">SR COMPUTER PROG ANA                       </t>
  </si>
  <si>
    <t>MAURO, DENNIS A</t>
  </si>
  <si>
    <t xml:space="preserve"> DENNIS A</t>
  </si>
  <si>
    <t xml:space="preserve">MAURO, DENNIS A                                             </t>
  </si>
  <si>
    <t xml:space="preserve">MANAGER OF PC SYSTEMS                      </t>
  </si>
  <si>
    <t>MARILLA, DONALD M JR</t>
  </si>
  <si>
    <t>MARILLA</t>
  </si>
  <si>
    <t xml:space="preserve"> DONALD M JR</t>
  </si>
  <si>
    <t xml:space="preserve">MARILLA, DONALD M JR                                        </t>
  </si>
  <si>
    <t xml:space="preserve">DIR OFF AUTO/DTA PRC                       </t>
  </si>
  <si>
    <t>AMYOT, ELAINE M</t>
  </si>
  <si>
    <t>AMYOT</t>
  </si>
  <si>
    <t xml:space="preserve"> ELAINE M</t>
  </si>
  <si>
    <t xml:space="preserve">AMYOT, ELAINE M                                             </t>
  </si>
  <si>
    <t>HUGHES, ELIZABETH M</t>
  </si>
  <si>
    <t xml:space="preserve">HUGHES, ELIZABETH M                                         </t>
  </si>
  <si>
    <t xml:space="preserve">OFC AUTOMATION TRNR                        </t>
  </si>
  <si>
    <t>Ellen</t>
  </si>
  <si>
    <t>CULLEN, ELLEN F</t>
  </si>
  <si>
    <t>CULLEN</t>
  </si>
  <si>
    <t xml:space="preserve"> ELLEN F</t>
  </si>
  <si>
    <t xml:space="preserve">CULLEN, ELLEN F                                             </t>
  </si>
  <si>
    <t>Eugene</t>
  </si>
  <si>
    <t>GUIDETTI, EUGENE L</t>
  </si>
  <si>
    <t xml:space="preserve"> EUGENE L</t>
  </si>
  <si>
    <t xml:space="preserve">GUIDETTI, EUGENE L                                          </t>
  </si>
  <si>
    <t>Hector</t>
  </si>
  <si>
    <t>HENRIQUEZ, HECTOR O</t>
  </si>
  <si>
    <t>HENRIQUEZ</t>
  </si>
  <si>
    <t xml:space="preserve"> HECTOR O</t>
  </si>
  <si>
    <t xml:space="preserve">HENRIQUEZ, HECTOR O                                         </t>
  </si>
  <si>
    <t xml:space="preserve">SYSTEMS PROGRAMMER                         </t>
  </si>
  <si>
    <t>MEI, HONG</t>
  </si>
  <si>
    <t>MEI</t>
  </si>
  <si>
    <t xml:space="preserve"> HONG</t>
  </si>
  <si>
    <t xml:space="preserve">MEI, HONG                                                   </t>
  </si>
  <si>
    <t>WEBSTER, IRINA</t>
  </si>
  <si>
    <t>WEBSTER</t>
  </si>
  <si>
    <t xml:space="preserve"> IRINA</t>
  </si>
  <si>
    <t xml:space="preserve">WEBSTER, IRINA                                              </t>
  </si>
  <si>
    <t>CORSEY, JAMES L</t>
  </si>
  <si>
    <t>CORSEY</t>
  </si>
  <si>
    <t xml:space="preserve"> JAMES L</t>
  </si>
  <si>
    <t xml:space="preserve">CORSEY, JAMES L                                             </t>
  </si>
  <si>
    <t>KEITH, JAMIE-ANN</t>
  </si>
  <si>
    <t>KEITH</t>
  </si>
  <si>
    <t xml:space="preserve"> JAMIE-ANN</t>
  </si>
  <si>
    <t xml:space="preserve">KEITH, JAMIE-ANN                                            </t>
  </si>
  <si>
    <t xml:space="preserve">MGR WEB DEVELOPMENT                        </t>
  </si>
  <si>
    <t>Janice</t>
  </si>
  <si>
    <t>KENNEALLY, JANICE M</t>
  </si>
  <si>
    <t>KENNEALLY</t>
  </si>
  <si>
    <t xml:space="preserve"> JANICE M</t>
  </si>
  <si>
    <t xml:space="preserve">KENNEALLY, JANICE M                                         </t>
  </si>
  <si>
    <t>ASKEW, JEFFERY D</t>
  </si>
  <si>
    <t>ASKEW</t>
  </si>
  <si>
    <t xml:space="preserve"> JEFFERY D</t>
  </si>
  <si>
    <t xml:space="preserve">ASKEW, JEFFERY D                                            </t>
  </si>
  <si>
    <t xml:space="preserve">SR FIELD ENGINEER                          </t>
  </si>
  <si>
    <t>Jesse</t>
  </si>
  <si>
    <t>CRESCENT, JESSE J</t>
  </si>
  <si>
    <t>CRESCENT</t>
  </si>
  <si>
    <t xml:space="preserve"> JESSE J</t>
  </si>
  <si>
    <t xml:space="preserve">CRESCENT, JESSE J                                           </t>
  </si>
  <si>
    <t>EDMONDS, JESSICA L</t>
  </si>
  <si>
    <t xml:space="preserve">EDMONDS, JESSICA L                                          </t>
  </si>
  <si>
    <t>MIRABILE, JOHN J</t>
  </si>
  <si>
    <t>MIRABILE</t>
  </si>
  <si>
    <t xml:space="preserve">MIRABILE, JOHN J                                            </t>
  </si>
  <si>
    <t xml:space="preserve">SR SYSTEM ANALYST                          </t>
  </si>
  <si>
    <t>GRANICH, JOHN P</t>
  </si>
  <si>
    <t>GRANICH</t>
  </si>
  <si>
    <t xml:space="preserve">GRANICH, JOHN P                                             </t>
  </si>
  <si>
    <t>ALBARELLI, JOHN T JR</t>
  </si>
  <si>
    <t>ALBARELLI</t>
  </si>
  <si>
    <t xml:space="preserve"> JOHN T JR</t>
  </si>
  <si>
    <t xml:space="preserve">ALBARELLI, JOHN T JR                                        </t>
  </si>
  <si>
    <t>SCHAUB, JUDITH M</t>
  </si>
  <si>
    <t>SCHAUB</t>
  </si>
  <si>
    <t xml:space="preserve">SCHAUB, JUDITH M                                            </t>
  </si>
  <si>
    <t>Justin</t>
  </si>
  <si>
    <t>TIBBITTS, JUSTIN J</t>
  </si>
  <si>
    <t xml:space="preserve"> JUSTIN J</t>
  </si>
  <si>
    <t xml:space="preserve">TIBBITTS, JUSTIN J                                          </t>
  </si>
  <si>
    <t>PERRY, KEITH R</t>
  </si>
  <si>
    <t xml:space="preserve"> KEITH R</t>
  </si>
  <si>
    <t xml:space="preserve">PERRY, KEITH R                                              </t>
  </si>
  <si>
    <t xml:space="preserve">TELECOM MANAGER                            </t>
  </si>
  <si>
    <t>Kristen</t>
  </si>
  <si>
    <t>GEOGHEGAN, KRISTEN L</t>
  </si>
  <si>
    <t>GEOGHEGAN</t>
  </si>
  <si>
    <t xml:space="preserve"> KRISTEN L</t>
  </si>
  <si>
    <t xml:space="preserve">GEOGHEGAN, KRISTEN L                                        </t>
  </si>
  <si>
    <t>Lauriston</t>
  </si>
  <si>
    <t>CHATTOO, LAURISTON J</t>
  </si>
  <si>
    <t>CHATTOO</t>
  </si>
  <si>
    <t xml:space="preserve"> LAURISTON J</t>
  </si>
  <si>
    <t xml:space="preserve">CHATTOO, LAURISTON J                                        </t>
  </si>
  <si>
    <t xml:space="preserve">COMP OPER - EVE                            </t>
  </si>
  <si>
    <t>Leonard</t>
  </si>
  <si>
    <t>BOHLEY, LEONARD C</t>
  </si>
  <si>
    <t xml:space="preserve"> LEONARD C</t>
  </si>
  <si>
    <t xml:space="preserve">BOHLEY, LEONARD C                                           </t>
  </si>
  <si>
    <t xml:space="preserve">MGR COMPTR OPRATNS                         </t>
  </si>
  <si>
    <t>TRAN, LOAN N</t>
  </si>
  <si>
    <t>TRAN</t>
  </si>
  <si>
    <t xml:space="preserve">TRAN, LOAN N                                                </t>
  </si>
  <si>
    <t>Lutricia</t>
  </si>
  <si>
    <t>GRAVES, LUTRICIA M</t>
  </si>
  <si>
    <t>GRAVES</t>
  </si>
  <si>
    <t xml:space="preserve"> LUTRICIA M</t>
  </si>
  <si>
    <t xml:space="preserve">GRAVES, LUTRICIA M                                          </t>
  </si>
  <si>
    <t>SILVERI, MARGARET M</t>
  </si>
  <si>
    <t>SILVERI</t>
  </si>
  <si>
    <t xml:space="preserve">SILVERI, MARGARET M                                         </t>
  </si>
  <si>
    <t xml:space="preserve">WEB COORDINATOR                            </t>
  </si>
  <si>
    <t>Mari</t>
  </si>
  <si>
    <t>VOSBURGH, MARI E</t>
  </si>
  <si>
    <t>VOSBURGH</t>
  </si>
  <si>
    <t xml:space="preserve"> MARI E</t>
  </si>
  <si>
    <t xml:space="preserve">VOSBURGH, MARI E                                            </t>
  </si>
  <si>
    <t xml:space="preserve">MGR APLCATNS PRGRMG                        </t>
  </si>
  <si>
    <t>DOWD-RESLER, MARIA</t>
  </si>
  <si>
    <t>DOWD-RESLER</t>
  </si>
  <si>
    <t xml:space="preserve"> MARIA</t>
  </si>
  <si>
    <t xml:space="preserve">DOWD-RESLER, MARIA                                          </t>
  </si>
  <si>
    <t xml:space="preserve">TELECOM ANALYST                            </t>
  </si>
  <si>
    <t>MCLEAN, MARK A</t>
  </si>
  <si>
    <t>MCLEAN</t>
  </si>
  <si>
    <t xml:space="preserve">MCLEAN, MARK A                                              </t>
  </si>
  <si>
    <t xml:space="preserve">MGR LEG APPLICATNS                         </t>
  </si>
  <si>
    <t>AVERSA, MARK J</t>
  </si>
  <si>
    <t>AVERSA</t>
  </si>
  <si>
    <t xml:space="preserve">AVERSA, MARK J                                              </t>
  </si>
  <si>
    <t>COON, MARY ELLEN</t>
  </si>
  <si>
    <t>COON</t>
  </si>
  <si>
    <t xml:space="preserve"> MARY ELLEN</t>
  </si>
  <si>
    <t xml:space="preserve">COON, MARY ELLEN                                            </t>
  </si>
  <si>
    <t>NHAN, MATTHEW K</t>
  </si>
  <si>
    <t>NHAN</t>
  </si>
  <si>
    <t xml:space="preserve">NHAN, MATTHEW K                                             </t>
  </si>
  <si>
    <t xml:space="preserve">COMP PROGRAMMER ANAL                       </t>
  </si>
  <si>
    <t>GARRETSON, MATTHEW O</t>
  </si>
  <si>
    <t>GARRETSON</t>
  </si>
  <si>
    <t xml:space="preserve"> MATTHEW O</t>
  </si>
  <si>
    <t xml:space="preserve">GARRETSON, MATTHEW O                                        </t>
  </si>
  <si>
    <t xml:space="preserve">SR SYSTMS PROGRAMMER                       </t>
  </si>
  <si>
    <t>DUBIAC, MICHAEL J</t>
  </si>
  <si>
    <t>DUBIAC</t>
  </si>
  <si>
    <t xml:space="preserve">DUBIAC, MICHAEL J                                           </t>
  </si>
  <si>
    <t>GRITMON, NICHOLAS J</t>
  </si>
  <si>
    <t>GRITMON</t>
  </si>
  <si>
    <t xml:space="preserve">GRITMON, NICHOLAS J                                         </t>
  </si>
  <si>
    <t>STRIJEK, RANDALL W</t>
  </si>
  <si>
    <t>STRIJEK</t>
  </si>
  <si>
    <t xml:space="preserve"> RANDALL W</t>
  </si>
  <si>
    <t xml:space="preserve">STRIJEK, RANDALL W                                          </t>
  </si>
  <si>
    <t xml:space="preserve">PC SR SYSTEM ANALYST                       </t>
  </si>
  <si>
    <t>Raymond</t>
  </si>
  <si>
    <t>BOHLEY, RAYMOND C</t>
  </si>
  <si>
    <t xml:space="preserve"> RAYMOND C</t>
  </si>
  <si>
    <t xml:space="preserve">BOHLEY, RAYMOND C                                           </t>
  </si>
  <si>
    <t>MANSIR, REBECCA B</t>
  </si>
  <si>
    <t>MANSIR</t>
  </si>
  <si>
    <t xml:space="preserve"> REBECCA B</t>
  </si>
  <si>
    <t xml:space="preserve">MANSIR, REBECCA B                                           </t>
  </si>
  <si>
    <t>Reuben</t>
  </si>
  <si>
    <t>ZIMMERMAN, REUBEN N</t>
  </si>
  <si>
    <t>ZIMMERMAN</t>
  </si>
  <si>
    <t xml:space="preserve"> REUBEN N</t>
  </si>
  <si>
    <t xml:space="preserve">ZIMMERMAN, REUBEN N                                         </t>
  </si>
  <si>
    <t>Roberta</t>
  </si>
  <si>
    <t>TRUDEAU, ROBERTA R</t>
  </si>
  <si>
    <t>TRUDEAU</t>
  </si>
  <si>
    <t xml:space="preserve"> ROBERTA R</t>
  </si>
  <si>
    <t xml:space="preserve">TRUDEAU, ROBERTA R                                          </t>
  </si>
  <si>
    <t>SWYST, ROMAN</t>
  </si>
  <si>
    <t>SWYST</t>
  </si>
  <si>
    <t xml:space="preserve"> ROMAN</t>
  </si>
  <si>
    <t xml:space="preserve">SWYST, ROMAN                                                </t>
  </si>
  <si>
    <t>Ronald</t>
  </si>
  <si>
    <t>WASKIEWICZ, RONALD S</t>
  </si>
  <si>
    <t>WASKIEWICZ</t>
  </si>
  <si>
    <t xml:space="preserve"> RONALD S</t>
  </si>
  <si>
    <t xml:space="preserve">WASKIEWICZ, RONALD S                                        </t>
  </si>
  <si>
    <t xml:space="preserve">DIR CNTRLZD DATA PROC                      </t>
  </si>
  <si>
    <t>KELLY, RYAN M</t>
  </si>
  <si>
    <t>KELLY</t>
  </si>
  <si>
    <t xml:space="preserve">KELLY, RYAN M                                               </t>
  </si>
  <si>
    <t>Sebastian</t>
  </si>
  <si>
    <t>AUGER, SEBASTIAN R</t>
  </si>
  <si>
    <t>AUGER</t>
  </si>
  <si>
    <t xml:space="preserve"> SEBASTIAN R</t>
  </si>
  <si>
    <t xml:space="preserve">AUGER, SEBASTIAN R                                          </t>
  </si>
  <si>
    <t>ZIMMERMAN, STEPHEN M</t>
  </si>
  <si>
    <t xml:space="preserve"> STEPHEN M</t>
  </si>
  <si>
    <t xml:space="preserve">ZIMMERMAN, STEPHEN M                                        </t>
  </si>
  <si>
    <t xml:space="preserve">MGR SYSTMS PROGRMNG                        </t>
  </si>
  <si>
    <t>CORLEY, STEVEN</t>
  </si>
  <si>
    <t>CORLEY</t>
  </si>
  <si>
    <t xml:space="preserve"> STEVEN</t>
  </si>
  <si>
    <t xml:space="preserve">CORLEY, STEVEN                                              </t>
  </si>
  <si>
    <t>ZIGANTO, STEVEN J</t>
  </si>
  <si>
    <t>ZIGANTO</t>
  </si>
  <si>
    <t xml:space="preserve"> STEVEN J</t>
  </si>
  <si>
    <t xml:space="preserve">ZIGANTO, STEVEN J                                           </t>
  </si>
  <si>
    <t>PURCELL, TATJANA</t>
  </si>
  <si>
    <t>PURCELL</t>
  </si>
  <si>
    <t xml:space="preserve"> TATJANA</t>
  </si>
  <si>
    <t xml:space="preserve">PURCELL, TATJANA                                            </t>
  </si>
  <si>
    <t xml:space="preserve">SR TECH SVC SPECIALIS                      </t>
  </si>
  <si>
    <t>MCCAFFREY, THOMAS G</t>
  </si>
  <si>
    <t>MCCAFFREY</t>
  </si>
  <si>
    <t xml:space="preserve"> THOMAS G</t>
  </si>
  <si>
    <t xml:space="preserve">MCCAFFREY, THOMAS G                                         </t>
  </si>
  <si>
    <t xml:space="preserve">SUPV PC SYSTEMS                            </t>
  </si>
  <si>
    <t>FRANDA, TIMOTHY C</t>
  </si>
  <si>
    <t>FRANDA</t>
  </si>
  <si>
    <t xml:space="preserve"> TIMOTHY C</t>
  </si>
  <si>
    <t xml:space="preserve">FRANDA, TIMOTHY C                                           </t>
  </si>
  <si>
    <t>Tinika</t>
  </si>
  <si>
    <t>GAUSE, TINIKA L</t>
  </si>
  <si>
    <t>GAUSE</t>
  </si>
  <si>
    <t xml:space="preserve"> TINIKA L</t>
  </si>
  <si>
    <t xml:space="preserve">GAUSE, TINIKA L                                             </t>
  </si>
  <si>
    <t>HARRINGTON, WILLIAM K</t>
  </si>
  <si>
    <t>HARRINGTON</t>
  </si>
  <si>
    <t xml:space="preserve"> WILLIAM K</t>
  </si>
  <si>
    <t xml:space="preserve">HARRINGTON, WILLIAM K                                       </t>
  </si>
  <si>
    <t>Zing</t>
  </si>
  <si>
    <t>SHISHAK, ZING ZING</t>
  </si>
  <si>
    <t>SHISHAK</t>
  </si>
  <si>
    <t xml:space="preserve"> ZING ZING</t>
  </si>
  <si>
    <t xml:space="preserve">SHISHAK, ZING ZING                                          </t>
  </si>
  <si>
    <t>ZEPLOWITZ, BARRY</t>
  </si>
  <si>
    <t xml:space="preserve"> BARRY</t>
  </si>
  <si>
    <t>Office Of Automation And Data Development/Planning</t>
  </si>
  <si>
    <t xml:space="preserve">OFFICE OF AUTOMATION AND DATA DEVELOPMENT/PLANNING                              </t>
  </si>
  <si>
    <t xml:space="preserve">ZEPLOWITZ, BARRY                                            </t>
  </si>
  <si>
    <t>MCGEARY, DARREN S</t>
  </si>
  <si>
    <t>MCGEARY</t>
  </si>
  <si>
    <t xml:space="preserve"> DARREN S</t>
  </si>
  <si>
    <t xml:space="preserve">MCGEARY, DARREN S                                           </t>
  </si>
  <si>
    <t xml:space="preserve">DEP DIR PLANNING                           </t>
  </si>
  <si>
    <t>VERHAGEN, HEIDI A</t>
  </si>
  <si>
    <t>VERHAGEN</t>
  </si>
  <si>
    <t xml:space="preserve"> HEIDI A</t>
  </si>
  <si>
    <t xml:space="preserve">VERHAGEN, HEIDI A                                           </t>
  </si>
  <si>
    <t>MCCAFFREY, JAMES F</t>
  </si>
  <si>
    <t xml:space="preserve"> JAMES F</t>
  </si>
  <si>
    <t xml:space="preserve">MCCAFFREY, JAMES F                                          </t>
  </si>
  <si>
    <t>SHAHEN, JAMES F</t>
  </si>
  <si>
    <t>SHAHEN</t>
  </si>
  <si>
    <t xml:space="preserve">SHAHEN, JAMES F                                             </t>
  </si>
  <si>
    <t xml:space="preserve">COMP SPECIALIST                            </t>
  </si>
  <si>
    <t>HARRINGTON, JEFFREY L</t>
  </si>
  <si>
    <t xml:space="preserve"> JEFFREY L</t>
  </si>
  <si>
    <t xml:space="preserve">HARRINGTON, JEFFREY L                                       </t>
  </si>
  <si>
    <t xml:space="preserve">DIR OF STATISTIC INFO                      </t>
  </si>
  <si>
    <t>MCLENNAN, JOHN W</t>
  </si>
  <si>
    <t>MCLENNAN</t>
  </si>
  <si>
    <t xml:space="preserve"> JOHN W</t>
  </si>
  <si>
    <t xml:space="preserve">MCLENNAN, JOHN W                                            </t>
  </si>
  <si>
    <t xml:space="preserve">SYSTEMS PROG ANALYST                       </t>
  </si>
  <si>
    <t>WHITE, LOUISE E</t>
  </si>
  <si>
    <t xml:space="preserve">WHITE, LOUISE E                                             </t>
  </si>
  <si>
    <t xml:space="preserve">COMP SPEC/EXEC ASST                        </t>
  </si>
  <si>
    <t>ROBERTS, RAYMOND F</t>
  </si>
  <si>
    <t xml:space="preserve"> RAYMOND F</t>
  </si>
  <si>
    <t xml:space="preserve">ROBERTS, RAYMOND F                                          </t>
  </si>
  <si>
    <t xml:space="preserve">DIR OFF AUTO/DATA DEV                      </t>
  </si>
  <si>
    <t>Jane</t>
  </si>
  <si>
    <t>FELDMAN, JANE T</t>
  </si>
  <si>
    <t>FELDMAN</t>
  </si>
  <si>
    <t xml:space="preserve"> JANE T</t>
  </si>
  <si>
    <t>Office Of Ethics And Compliance</t>
  </si>
  <si>
    <t xml:space="preserve">OFFICE OF ETHICS AND COMPLIANCE                                                 </t>
  </si>
  <si>
    <t xml:space="preserve">FELDMAN, JANE T                                             </t>
  </si>
  <si>
    <t xml:space="preserve">EXEC DIR ETHCS &amp; COMP                      </t>
  </si>
  <si>
    <t>Stacey</t>
  </si>
  <si>
    <t>COONS, STACEY M</t>
  </si>
  <si>
    <t>COONS</t>
  </si>
  <si>
    <t xml:space="preserve"> STACEY M</t>
  </si>
  <si>
    <t xml:space="preserve">COONS, STACEY M                                             </t>
  </si>
  <si>
    <t xml:space="preserve">TRAINING COORDINATOR                       </t>
  </si>
  <si>
    <t>DONNELLY, AMY E</t>
  </si>
  <si>
    <t>DONNELLY</t>
  </si>
  <si>
    <t xml:space="preserve">OFFICIAL REPORTER                                                               </t>
  </si>
  <si>
    <t xml:space="preserve">DONNELLY, AMY E                                             </t>
  </si>
  <si>
    <t xml:space="preserve">TRANSCRIBER                                </t>
  </si>
  <si>
    <t>Antoinette</t>
  </si>
  <si>
    <t>NOWAK, ANTOINETTE M</t>
  </si>
  <si>
    <t>NOWAK</t>
  </si>
  <si>
    <t xml:space="preserve"> ANTOINETTE M</t>
  </si>
  <si>
    <t xml:space="preserve">NOWAK, ANTOINETTE M                                         </t>
  </si>
  <si>
    <t>Marina</t>
  </si>
  <si>
    <t>PUGLIESE, MARINA B</t>
  </si>
  <si>
    <t>PUGLIESE</t>
  </si>
  <si>
    <t xml:space="preserve"> MARINA B</t>
  </si>
  <si>
    <t xml:space="preserve">PUGLIESE, MARINA B                                          </t>
  </si>
  <si>
    <t xml:space="preserve">OFFICIAL REPORTER                          </t>
  </si>
  <si>
    <t>Martina</t>
  </si>
  <si>
    <t>GALLAGHER, MARTINA M</t>
  </si>
  <si>
    <t xml:space="preserve"> MARTINA M</t>
  </si>
  <si>
    <t xml:space="preserve">GALLAGHER, MARTINA M                                        </t>
  </si>
  <si>
    <t xml:space="preserve">DEP OFFICIAL REPORTER                      </t>
  </si>
  <si>
    <t>PYSQYLI, AGRON</t>
  </si>
  <si>
    <t>PYSQYLI</t>
  </si>
  <si>
    <t xml:space="preserve"> AGRON</t>
  </si>
  <si>
    <t>Operations</t>
  </si>
  <si>
    <t xml:space="preserve">OPERATIONS                                                                      </t>
  </si>
  <si>
    <t xml:space="preserve">PYSQYLI, AGRON                                              </t>
  </si>
  <si>
    <t>CANCER, JAMES E</t>
  </si>
  <si>
    <t>CANCER</t>
  </si>
  <si>
    <t xml:space="preserve">CANCER, JAMES E                                             </t>
  </si>
  <si>
    <t>DEVINE, JAMES J</t>
  </si>
  <si>
    <t xml:space="preserve"> JAMES J</t>
  </si>
  <si>
    <t xml:space="preserve">DEVINE, JAMES J                                             </t>
  </si>
  <si>
    <t>EASTON, JESSICA J</t>
  </si>
  <si>
    <t>EASTON</t>
  </si>
  <si>
    <t xml:space="preserve">EASTON, JESSICA J                                           </t>
  </si>
  <si>
    <t xml:space="preserve">SR OPERATIONS MANAGER                      </t>
  </si>
  <si>
    <t>SERRIANO, LUCCAS</t>
  </si>
  <si>
    <t>SERRIANO</t>
  </si>
  <si>
    <t xml:space="preserve"> LUCCAS</t>
  </si>
  <si>
    <t xml:space="preserve">SERRIANO, LUCCAS                                            </t>
  </si>
  <si>
    <t>Mildred</t>
  </si>
  <si>
    <t>ERDHEIM, MILDRED R</t>
  </si>
  <si>
    <t>ERDHEIM</t>
  </si>
  <si>
    <t xml:space="preserve"> MILDRED R</t>
  </si>
  <si>
    <t xml:space="preserve">ERDHEIM, MILDRED R                                          </t>
  </si>
  <si>
    <t>FOTE, PAUL</t>
  </si>
  <si>
    <t>FOTE</t>
  </si>
  <si>
    <t xml:space="preserve">FOTE, PAUL                                                  </t>
  </si>
  <si>
    <t>DINGMAN, TIMOTHY M</t>
  </si>
  <si>
    <t>DINGMAN</t>
  </si>
  <si>
    <t xml:space="preserve"> TIMOTHY M</t>
  </si>
  <si>
    <t xml:space="preserve">DINGMAN, TIMOTHY M                                          </t>
  </si>
  <si>
    <t xml:space="preserve">PRIN OPERATIONS COORD                      </t>
  </si>
  <si>
    <t>BANKS, TYRONE</t>
  </si>
  <si>
    <t>BANKS</t>
  </si>
  <si>
    <t xml:space="preserve">BANKS, TYRONE                                               </t>
  </si>
  <si>
    <t>LARKIN, ALEXANDRA N</t>
  </si>
  <si>
    <t>LARKIN</t>
  </si>
  <si>
    <t>Pamela Harris</t>
  </si>
  <si>
    <t xml:space="preserve"> PAMELA                                                                  </t>
  </si>
  <si>
    <t xml:space="preserve">HARRIS, PAMELA                                                                  </t>
  </si>
  <si>
    <t xml:space="preserve">LARKIN, ALEXANDRA N                                         </t>
  </si>
  <si>
    <t xml:space="preserve">8525 3RD AVENUE, BROOKLYN                              </t>
  </si>
  <si>
    <t>Dionne</t>
  </si>
  <si>
    <t>BROWN, DIONNE L</t>
  </si>
  <si>
    <t xml:space="preserve"> DIONNE L</t>
  </si>
  <si>
    <t xml:space="preserve">BROWN, DIONNE L                                             </t>
  </si>
  <si>
    <t xml:space="preserve">2823 W. 12TH STREET 1F, BROOKLYN, NY 11224             </t>
  </si>
  <si>
    <t>MOSES, LEAH</t>
  </si>
  <si>
    <t xml:space="preserve"> LEAH</t>
  </si>
  <si>
    <t xml:space="preserve">MOSES, LEAH                                                 </t>
  </si>
  <si>
    <t>Yveline</t>
  </si>
  <si>
    <t>DALMACY, YVELINE L</t>
  </si>
  <si>
    <t>DALMACY</t>
  </si>
  <si>
    <t xml:space="preserve"> YVELINE L</t>
  </si>
  <si>
    <t xml:space="preserve">DALMACY, YVELINE L                                          </t>
  </si>
  <si>
    <t xml:space="preserve">DIR OF SCHEDULING                          </t>
  </si>
  <si>
    <t>Colin</t>
  </si>
  <si>
    <t>CROWLEY, COLIN M</t>
  </si>
  <si>
    <t>CROWLEY</t>
  </si>
  <si>
    <t xml:space="preserve"> COLIN M</t>
  </si>
  <si>
    <t>Pamela Hunter</t>
  </si>
  <si>
    <t>HUNTER</t>
  </si>
  <si>
    <t xml:space="preserve"> PAMELA J.                                                               </t>
  </si>
  <si>
    <t xml:space="preserve">HUNTER, PAMELA J.                                                               </t>
  </si>
  <si>
    <t xml:space="preserve">CROWLEY, COLIN M                                            </t>
  </si>
  <si>
    <t xml:space="preserve">711 EAST GENESEE ST, SYRACUSE                          </t>
  </si>
  <si>
    <t>LOCKE, JENNIFER K</t>
  </si>
  <si>
    <t>LOCKE</t>
  </si>
  <si>
    <t xml:space="preserve"> JENNIFER K</t>
  </si>
  <si>
    <t xml:space="preserve">LOCKE, JENNIFER K                                           </t>
  </si>
  <si>
    <t>Kiswana</t>
  </si>
  <si>
    <t>HOUSTON, KISWANA J</t>
  </si>
  <si>
    <t>HOUSTON</t>
  </si>
  <si>
    <t xml:space="preserve"> KISWANA J</t>
  </si>
  <si>
    <t xml:space="preserve">HOUSTON, KISWANA J                                          </t>
  </si>
  <si>
    <t>SACCO, LISA M</t>
  </si>
  <si>
    <t>SACCO</t>
  </si>
  <si>
    <t xml:space="preserve">SACCO, LISA M                                               </t>
  </si>
  <si>
    <t>FAHEY, CATHERINE M</t>
  </si>
  <si>
    <t>FAHEY</t>
  </si>
  <si>
    <t>Patricia Fahy</t>
  </si>
  <si>
    <t>FAHY</t>
  </si>
  <si>
    <t xml:space="preserve"> PATRICIA A.                                                               </t>
  </si>
  <si>
    <t xml:space="preserve">FAHY, PATRICIA A.                                                               </t>
  </si>
  <si>
    <t xml:space="preserve">FAHEY, CATHERINE M                                          </t>
  </si>
  <si>
    <t>REDDY-DUGAN, DAWN A</t>
  </si>
  <si>
    <t>REDDY-DUGAN</t>
  </si>
  <si>
    <t xml:space="preserve"> DAWN A</t>
  </si>
  <si>
    <t xml:space="preserve">REDDY-DUGAN, DAWN A                                         </t>
  </si>
  <si>
    <t xml:space="preserve">SR LEGISLATIV ANALYST                      </t>
  </si>
  <si>
    <t>KANE, ELISSA</t>
  </si>
  <si>
    <t>KANE</t>
  </si>
  <si>
    <t xml:space="preserve"> ELISSA</t>
  </si>
  <si>
    <t xml:space="preserve">KANE, ELISSA                                                </t>
  </si>
  <si>
    <t>BONILLA, JOSEPH M JR</t>
  </si>
  <si>
    <t>BONILLA</t>
  </si>
  <si>
    <t xml:space="preserve"> JOSEPH M JR</t>
  </si>
  <si>
    <t xml:space="preserve">BONILLA, JOSEPH M JR                                        </t>
  </si>
  <si>
    <t>FAZIO, ALFRED M</t>
  </si>
  <si>
    <t>FAZIO</t>
  </si>
  <si>
    <t xml:space="preserve"> ALFRED M</t>
  </si>
  <si>
    <t>Peter Abbate Jr.</t>
  </si>
  <si>
    <t>ABBATE</t>
  </si>
  <si>
    <t xml:space="preserve"> PETER J. JR.                                                            </t>
  </si>
  <si>
    <t xml:space="preserve">ABBATE, PETER J. JR.                                                            </t>
  </si>
  <si>
    <t xml:space="preserve">FAZIO, ALFRED M                                             </t>
  </si>
  <si>
    <t xml:space="preserve">6605 FORT HAMILTON PKWY, 1ST FL, BROOKLYN              </t>
  </si>
  <si>
    <t>EPPELMANN, CHRISTINE A</t>
  </si>
  <si>
    <t>EPPELMANN</t>
  </si>
  <si>
    <t xml:space="preserve">EPPELMANN, CHRISTINE A                                      </t>
  </si>
  <si>
    <t>I</t>
  </si>
  <si>
    <t>CHU, I WEN</t>
  </si>
  <si>
    <t>CHU</t>
  </si>
  <si>
    <t xml:space="preserve"> I WEN</t>
  </si>
  <si>
    <t xml:space="preserve">CHU, I WEN                                                  </t>
  </si>
  <si>
    <t>BOVA, JONATHAN J</t>
  </si>
  <si>
    <t>BOVA</t>
  </si>
  <si>
    <t xml:space="preserve"> JONATHAN J</t>
  </si>
  <si>
    <t xml:space="preserve">BOVA, JONATHAN J                                            </t>
  </si>
  <si>
    <t>BRADY, JOSEPH P</t>
  </si>
  <si>
    <t>BRADY</t>
  </si>
  <si>
    <t xml:space="preserve"> JOSEPH P</t>
  </si>
  <si>
    <t xml:space="preserve">BRADY, JOSEPH P                                             </t>
  </si>
  <si>
    <t>STEIER, KELLY I</t>
  </si>
  <si>
    <t>STEIER</t>
  </si>
  <si>
    <t xml:space="preserve"> KELLY I</t>
  </si>
  <si>
    <t xml:space="preserve">STEIER, KELLY I                                             </t>
  </si>
  <si>
    <t>SAMARIJA, LISA M</t>
  </si>
  <si>
    <t>SAMARIJA</t>
  </si>
  <si>
    <t xml:space="preserve">SAMARIJA, LISA M                                            </t>
  </si>
  <si>
    <t>BONO, LISAMARIE</t>
  </si>
  <si>
    <t>BONO</t>
  </si>
  <si>
    <t xml:space="preserve"> LISAMARIE</t>
  </si>
  <si>
    <t xml:space="preserve">BONO, LISAMARIE                                             </t>
  </si>
  <si>
    <t>KELLY, VICTORIA C</t>
  </si>
  <si>
    <t xml:space="preserve"> VICTORIA C</t>
  </si>
  <si>
    <t xml:space="preserve">KELLY, VICTORIA C                                           </t>
  </si>
  <si>
    <t>MAZZOLA, VICTORIA J</t>
  </si>
  <si>
    <t>MAZZOLA</t>
  </si>
  <si>
    <t xml:space="preserve"> VICTORIA J</t>
  </si>
  <si>
    <t xml:space="preserve">MAZZOLA, VICTORIA J                                         </t>
  </si>
  <si>
    <t>BAKER, AARON N</t>
  </si>
  <si>
    <t xml:space="preserve"> AARON N</t>
  </si>
  <si>
    <t>Peter Lawrence</t>
  </si>
  <si>
    <t>LAWRENCE</t>
  </si>
  <si>
    <t xml:space="preserve"> PETER A.                                                              </t>
  </si>
  <si>
    <t xml:space="preserve">LAWRENCE, PETER A.                                                              </t>
  </si>
  <si>
    <t xml:space="preserve">BAKER, AARON N                                              </t>
  </si>
  <si>
    <t>JENSEN, RANDY T</t>
  </si>
  <si>
    <t>JENSEN</t>
  </si>
  <si>
    <t xml:space="preserve"> RANDY T</t>
  </si>
  <si>
    <t xml:space="preserve">JENSEN, RANDY T                                             </t>
  </si>
  <si>
    <t>DIXON, FRANK M</t>
  </si>
  <si>
    <t>DIXON</t>
  </si>
  <si>
    <t>Peter Lopez</t>
  </si>
  <si>
    <t xml:space="preserve"> PETER D.                                                                 </t>
  </si>
  <si>
    <t xml:space="preserve">LOPEZ, PETER D.                                                                 </t>
  </si>
  <si>
    <t xml:space="preserve">DIXON, FRANK M                                              </t>
  </si>
  <si>
    <t>45 FIVE MILE WOODS RD. BLDG 2 STE 3, CATSKILL, NY 12414</t>
  </si>
  <si>
    <t>ARIAS MIRANDA, MONICA</t>
  </si>
  <si>
    <t>ARIAS MIRANDA</t>
  </si>
  <si>
    <t xml:space="preserve">ARIAS MIRANDA, MONICA                                       </t>
  </si>
  <si>
    <t>Tatiana</t>
  </si>
  <si>
    <t>BOBA, TATIANA B</t>
  </si>
  <si>
    <t>BOBA</t>
  </si>
  <si>
    <t xml:space="preserve"> TATIANA B</t>
  </si>
  <si>
    <t xml:space="preserve">BOBA, TATIANA B                                             </t>
  </si>
  <si>
    <t xml:space="preserve">113 PARK PL. SUITE 6, SCHOHARIE, 12157                 </t>
  </si>
  <si>
    <t>MAGEE, TRACY A</t>
  </si>
  <si>
    <t>MAGEE</t>
  </si>
  <si>
    <t xml:space="preserve"> TRACY A</t>
  </si>
  <si>
    <t xml:space="preserve">MAGEE, TRACY A                                              </t>
  </si>
  <si>
    <t>TIRMIZI, ATHER H</t>
  </si>
  <si>
    <t>TIRMIZI</t>
  </si>
  <si>
    <t xml:space="preserve"> ATHER H</t>
  </si>
  <si>
    <t>Phil Ramos</t>
  </si>
  <si>
    <t xml:space="preserve"> PHILIP R.                                                                </t>
  </si>
  <si>
    <t xml:space="preserve">RAMOS, PHILIP R.                                                                </t>
  </si>
  <si>
    <t xml:space="preserve">TIRMIZI, ATHER H                                            </t>
  </si>
  <si>
    <t xml:space="preserve">1010 SUFFOLK AVENUE, BRENTWOOD                         </t>
  </si>
  <si>
    <t>HORNUNG, DAVID C</t>
  </si>
  <si>
    <t>HORNUNG</t>
  </si>
  <si>
    <t xml:space="preserve"> DAVID C</t>
  </si>
  <si>
    <t xml:space="preserve">HORNUNG, DAVID C                                            </t>
  </si>
  <si>
    <t>Edith</t>
  </si>
  <si>
    <t>RICHIEZ, EDITH R</t>
  </si>
  <si>
    <t>RICHIEZ</t>
  </si>
  <si>
    <t xml:space="preserve"> EDITH R</t>
  </si>
  <si>
    <t xml:space="preserve">RICHIEZ, EDITH R                                            </t>
  </si>
  <si>
    <t>Jeanine</t>
  </si>
  <si>
    <t>VARGAS, JEANINE E</t>
  </si>
  <si>
    <t xml:space="preserve"> JEANINE E</t>
  </si>
  <si>
    <t xml:space="preserve">VARGAS, JEANINE E                                           </t>
  </si>
  <si>
    <t>MCLEAN, ALISON C</t>
  </si>
  <si>
    <t xml:space="preserve"> ALISON C</t>
  </si>
  <si>
    <t>Phil Steck</t>
  </si>
  <si>
    <t>STECK</t>
  </si>
  <si>
    <t xml:space="preserve"> PHILLIP G.                                                               </t>
  </si>
  <si>
    <t xml:space="preserve">STECK, PHILLIP G.                                                               </t>
  </si>
  <si>
    <t xml:space="preserve">MCLEAN, ALISON C                                            </t>
  </si>
  <si>
    <t>Eli</t>
  </si>
  <si>
    <t>MCNETT, ELI T</t>
  </si>
  <si>
    <t>MCNETT</t>
  </si>
  <si>
    <t xml:space="preserve"> ELI T</t>
  </si>
  <si>
    <t xml:space="preserve">MCNETT, ELI T                                               </t>
  </si>
  <si>
    <t xml:space="preserve">1609 UNION STREET, SCHENECTADY                         </t>
  </si>
  <si>
    <t>BROWN, MARY M</t>
  </si>
  <si>
    <t xml:space="preserve"> MARY M</t>
  </si>
  <si>
    <t xml:space="preserve">BROWN, MARY M                                               </t>
  </si>
  <si>
    <t>RUTHERFORD, THADDEUS C</t>
  </si>
  <si>
    <t>RUTHERFORD</t>
  </si>
  <si>
    <t xml:space="preserve"> THADDEUS C</t>
  </si>
  <si>
    <t xml:space="preserve">RUTHERFORD, THADDEUS C                                      </t>
  </si>
  <si>
    <t>Sperry</t>
  </si>
  <si>
    <t>NAVONE, SPERRY J</t>
  </si>
  <si>
    <t>NAVONE</t>
  </si>
  <si>
    <t xml:space="preserve"> SPERRY J</t>
  </si>
  <si>
    <t>Philip Palmesano</t>
  </si>
  <si>
    <t xml:space="preserve"> PHILIP A.                                                            </t>
  </si>
  <si>
    <t xml:space="preserve">PALMESANO, PHILIP A.                                                            </t>
  </si>
  <si>
    <t xml:space="preserve">NAVONE, SPERRY J                                            </t>
  </si>
  <si>
    <t xml:space="preserve">105 E STEUBEN ST, BATH                                 </t>
  </si>
  <si>
    <t>PEPIN, TAMMY L</t>
  </si>
  <si>
    <t>PEPIN</t>
  </si>
  <si>
    <t xml:space="preserve">PEPIN, TAMMY L                                              </t>
  </si>
  <si>
    <t xml:space="preserve">105 E. STEUBEN STREET, BATH, N.Y. 14810                </t>
  </si>
  <si>
    <t>Alvin</t>
  </si>
  <si>
    <t>PETERS, ALVIN R</t>
  </si>
  <si>
    <t>PETERS</t>
  </si>
  <si>
    <t xml:space="preserve"> ALVIN R</t>
  </si>
  <si>
    <t>Photography</t>
  </si>
  <si>
    <t xml:space="preserve">PHOTOGRAPHY                                                                     </t>
  </si>
  <si>
    <t xml:space="preserve">PETERS, ALVIN R                                             </t>
  </si>
  <si>
    <t xml:space="preserve">DEP DIR PHOTOGRAPHY                        </t>
  </si>
  <si>
    <t>GAVEL, ASHLEY B</t>
  </si>
  <si>
    <t>GAVEL</t>
  </si>
  <si>
    <t xml:space="preserve"> ASHLEY B</t>
  </si>
  <si>
    <t xml:space="preserve">GAVEL, ASHLEY B                                             </t>
  </si>
  <si>
    <t xml:space="preserve">SR PHOTOGRAPHER                            </t>
  </si>
  <si>
    <t>SIMMONS, GEORGE W</t>
  </si>
  <si>
    <t>SIMMONS</t>
  </si>
  <si>
    <t xml:space="preserve"> GEORGE W</t>
  </si>
  <si>
    <t xml:space="preserve">SIMMONS, GEORGE W                                           </t>
  </si>
  <si>
    <t xml:space="preserve">DIR OF PHOTOGRAPHY                         </t>
  </si>
  <si>
    <t>Jaclyn</t>
  </si>
  <si>
    <t>KOHLER, JACLYN L</t>
  </si>
  <si>
    <t>KOHLER</t>
  </si>
  <si>
    <t xml:space="preserve"> JACLYN L</t>
  </si>
  <si>
    <t xml:space="preserve">KOHLER, JACLYN L                                            </t>
  </si>
  <si>
    <t>DAWES, REBECCA A</t>
  </si>
  <si>
    <t>DAWES</t>
  </si>
  <si>
    <t xml:space="preserve"> REBECCA A</t>
  </si>
  <si>
    <t xml:space="preserve">DAWES, REBECCA A                                            </t>
  </si>
  <si>
    <t>RUSSELL, SEAN L</t>
  </si>
  <si>
    <t>RUSSELL</t>
  </si>
  <si>
    <t xml:space="preserve"> SEAN L</t>
  </si>
  <si>
    <t xml:space="preserve">RUSSELL, SEAN L                                             </t>
  </si>
  <si>
    <t>FINK, STEVEN J</t>
  </si>
  <si>
    <t>FINK</t>
  </si>
  <si>
    <t xml:space="preserve">FINK, STEVEN J                                              </t>
  </si>
  <si>
    <t>KROGH, WILLIAM E</t>
  </si>
  <si>
    <t>KROGH</t>
  </si>
  <si>
    <t xml:space="preserve"> WILLIAM E</t>
  </si>
  <si>
    <t xml:space="preserve">KROGH, WILLIAM E                                            </t>
  </si>
  <si>
    <t xml:space="preserve">LAB TECHNICIAN                             </t>
  </si>
  <si>
    <t>STEWART, ARTHUR D</t>
  </si>
  <si>
    <t xml:space="preserve"> ARTHUR D</t>
  </si>
  <si>
    <t>Post Office</t>
  </si>
  <si>
    <t xml:space="preserve">POST OFFICE                                                                     </t>
  </si>
  <si>
    <t xml:space="preserve">STEWART, ARTHUR D                                           </t>
  </si>
  <si>
    <t xml:space="preserve">SR MAIL &amp; DIST CLRK                        </t>
  </si>
  <si>
    <t>GARRISON, CHRIS</t>
  </si>
  <si>
    <t>GARRISON</t>
  </si>
  <si>
    <t xml:space="preserve"> CHRIS</t>
  </si>
  <si>
    <t xml:space="preserve">GARRISON, CHRIS                                             </t>
  </si>
  <si>
    <t>MERRILL, CHRISTINA M</t>
  </si>
  <si>
    <t>MERRILL</t>
  </si>
  <si>
    <t xml:space="preserve">MERRILL, CHRISTINA M                                        </t>
  </si>
  <si>
    <t>EBRON-DAVIS, EVELYN D</t>
  </si>
  <si>
    <t>EBRON-DAVIS</t>
  </si>
  <si>
    <t xml:space="preserve"> EVELYN D</t>
  </si>
  <si>
    <t xml:space="preserve">EBRON-DAVIS, EVELYN D                                       </t>
  </si>
  <si>
    <t>Jovanie</t>
  </si>
  <si>
    <t>REYES, JOVANIE L</t>
  </si>
  <si>
    <t xml:space="preserve"> JOVANIE L</t>
  </si>
  <si>
    <t xml:space="preserve">REYES, JOVANIE L                                            </t>
  </si>
  <si>
    <t>WEINMAN, KEVIN R</t>
  </si>
  <si>
    <t>WEINMAN</t>
  </si>
  <si>
    <t xml:space="preserve"> KEVIN R</t>
  </si>
  <si>
    <t xml:space="preserve">WEINMAN, KEVIN R                                            </t>
  </si>
  <si>
    <t>ANDI, MICHAEL C</t>
  </si>
  <si>
    <t xml:space="preserve">ANDI, MICHAEL C                                             </t>
  </si>
  <si>
    <t xml:space="preserve">SUPV PO                                    </t>
  </si>
  <si>
    <t>VICKERSON, MICHAEL T</t>
  </si>
  <si>
    <t>VICKERSON</t>
  </si>
  <si>
    <t xml:space="preserve"> MICHAEL T</t>
  </si>
  <si>
    <t xml:space="preserve">VICKERSON, MICHAEL T                                        </t>
  </si>
  <si>
    <t>Angelynne</t>
  </si>
  <si>
    <t>VAN PATTEN, ANGELYNNE E</t>
  </si>
  <si>
    <t>VAN PATTEN</t>
  </si>
  <si>
    <t xml:space="preserve"> ANGELYNNE E</t>
  </si>
  <si>
    <t>Press Operations</t>
  </si>
  <si>
    <t xml:space="preserve">PRESS OPERATIONS                                                                </t>
  </si>
  <si>
    <t xml:space="preserve">VAN PATTEN, ANGELYNNE E                                     </t>
  </si>
  <si>
    <t>Ebony</t>
  </si>
  <si>
    <t>MEEKS-LAIDLEY, EBONY R</t>
  </si>
  <si>
    <t>MEEKS-LAIDLEY</t>
  </si>
  <si>
    <t xml:space="preserve"> EBONY R</t>
  </si>
  <si>
    <t xml:space="preserve">MEEKS-LAIDLEY, EBONY R                                      </t>
  </si>
  <si>
    <t xml:space="preserve">DEP PRESS SECY                             </t>
  </si>
  <si>
    <t xml:space="preserve">250 BROADWAY SUITE 2206, NEW YORK                      </t>
  </si>
  <si>
    <t>GONZALEZ, HERIBERTO</t>
  </si>
  <si>
    <t xml:space="preserve"> HERIBERTO</t>
  </si>
  <si>
    <t xml:space="preserve">GONZALEZ, HERIBERTO                                         </t>
  </si>
  <si>
    <t>Kerri</t>
  </si>
  <si>
    <t>BICHE, KERRI A</t>
  </si>
  <si>
    <t>BICHE</t>
  </si>
  <si>
    <t xml:space="preserve"> KERRI A</t>
  </si>
  <si>
    <t xml:space="preserve">BICHE, KERRI A                                              </t>
  </si>
  <si>
    <t xml:space="preserve">PRESS SECY TO THE SPK                      </t>
  </si>
  <si>
    <t>WHYLAND, MICHAEL J</t>
  </si>
  <si>
    <t>WHYLAND</t>
  </si>
  <si>
    <t xml:space="preserve">WHYLAND, MICHAEL J                                          </t>
  </si>
  <si>
    <t>Najay</t>
  </si>
  <si>
    <t>ROACHE, NAJAY F</t>
  </si>
  <si>
    <t>ROACHE</t>
  </si>
  <si>
    <t xml:space="preserve"> NAJAY F</t>
  </si>
  <si>
    <t xml:space="preserve">ROACHE, NAJAY F                                             </t>
  </si>
  <si>
    <t>R.</t>
  </si>
  <si>
    <t>FRANKE, R. BRYAN</t>
  </si>
  <si>
    <t>FRANKE</t>
  </si>
  <si>
    <t xml:space="preserve"> R. BRYAN</t>
  </si>
  <si>
    <t xml:space="preserve">FRANKE, R. BRYAN                                            </t>
  </si>
  <si>
    <t xml:space="preserve">ASST PRESS SECRETARY                       </t>
  </si>
  <si>
    <t>BOWIE, SAMANTHA C</t>
  </si>
  <si>
    <t>BOWIE</t>
  </si>
  <si>
    <t xml:space="preserve"> SAMANTHA C</t>
  </si>
  <si>
    <t xml:space="preserve">BOWIE, SAMANTHA C                                           </t>
  </si>
  <si>
    <t>DI NOVO, BRENT M</t>
  </si>
  <si>
    <t>DI NOVO</t>
  </si>
  <si>
    <t xml:space="preserve"> BRENT M</t>
  </si>
  <si>
    <t>Print Shop</t>
  </si>
  <si>
    <t xml:space="preserve">PRINT SHOP                                                                      </t>
  </si>
  <si>
    <t xml:space="preserve">DI NOVO, BRENT M                                            </t>
  </si>
  <si>
    <t xml:space="preserve">DIR OF PRINT OPERATNS                      </t>
  </si>
  <si>
    <t>HODGES, BRIAN K</t>
  </si>
  <si>
    <t>HODGES</t>
  </si>
  <si>
    <t xml:space="preserve"> BRIAN K</t>
  </si>
  <si>
    <t xml:space="preserve">HODGES, BRIAN K                                             </t>
  </si>
  <si>
    <t xml:space="preserve">SR SYSTEMS OPERATOR                        </t>
  </si>
  <si>
    <t>TUBBS, CARL J</t>
  </si>
  <si>
    <t xml:space="preserve"> CARL J</t>
  </si>
  <si>
    <t xml:space="preserve">TUBBS, CARL J                                               </t>
  </si>
  <si>
    <t>SANTOS, CHRISTOPHER</t>
  </si>
  <si>
    <t xml:space="preserve">SANTOS, CHRISTOPHER                                         </t>
  </si>
  <si>
    <t xml:space="preserve">PRESS OPERATOR                             </t>
  </si>
  <si>
    <t>DOYLE, COLLEEN M</t>
  </si>
  <si>
    <t>DOYLE</t>
  </si>
  <si>
    <t xml:space="preserve">DOYLE, COLLEEN M                                            </t>
  </si>
  <si>
    <t xml:space="preserve">BINDERY OPER TRAINEE                       </t>
  </si>
  <si>
    <t>Darin</t>
  </si>
  <si>
    <t>ANGIOLI, DARIN A</t>
  </si>
  <si>
    <t>ANGIOLI</t>
  </si>
  <si>
    <t xml:space="preserve"> DARIN A</t>
  </si>
  <si>
    <t xml:space="preserve">ANGIOLI, DARIN A                                            </t>
  </si>
  <si>
    <t xml:space="preserve">DEP DIR BINDERY                            </t>
  </si>
  <si>
    <t>MARRO, DAVID J</t>
  </si>
  <si>
    <t>MARRO</t>
  </si>
  <si>
    <t xml:space="preserve">MARRO, DAVID J                                              </t>
  </si>
  <si>
    <t xml:space="preserve">PRESS OPER TRAINEE                         </t>
  </si>
  <si>
    <t>PRUDHOMME, DENNIS</t>
  </si>
  <si>
    <t>PRUDHOMME</t>
  </si>
  <si>
    <t xml:space="preserve"> DENNIS</t>
  </si>
  <si>
    <t xml:space="preserve">PRUDHOMME, DENNIS                                           </t>
  </si>
  <si>
    <t xml:space="preserve">SR PRESS OPERATOR                          </t>
  </si>
  <si>
    <t>UNRIGHT, ERIC A</t>
  </si>
  <si>
    <t>UNRIGHT</t>
  </si>
  <si>
    <t xml:space="preserve"> ERIC A</t>
  </si>
  <si>
    <t xml:space="preserve">UNRIGHT, ERIC A                                             </t>
  </si>
  <si>
    <t xml:space="preserve">BINDERY SUPERVISOR                         </t>
  </si>
  <si>
    <t>WILLIAMS, FOSTER R</t>
  </si>
  <si>
    <t xml:space="preserve"> FOSTER R</t>
  </si>
  <si>
    <t xml:space="preserve">WILLIAMS, FOSTER R                                          </t>
  </si>
  <si>
    <t xml:space="preserve">SR BINDERY OPERATOR                        </t>
  </si>
  <si>
    <t>Frederick</t>
  </si>
  <si>
    <t>KONIG, FREDERICK W III</t>
  </si>
  <si>
    <t>KONIG</t>
  </si>
  <si>
    <t xml:space="preserve"> FREDERICK W III</t>
  </si>
  <si>
    <t xml:space="preserve">KONIG, FREDERICK W III                                      </t>
  </si>
  <si>
    <t xml:space="preserve">DEP DIR PRINT OPS                          </t>
  </si>
  <si>
    <t>HYDORN, GEORGE A III</t>
  </si>
  <si>
    <t>HYDORN</t>
  </si>
  <si>
    <t xml:space="preserve"> GEORGE A III</t>
  </si>
  <si>
    <t xml:space="preserve">HYDORN, GEORGE A III                                        </t>
  </si>
  <si>
    <t xml:space="preserve">COPY CENTER SUPV                           </t>
  </si>
  <si>
    <t>GODINEZ, HUGO</t>
  </si>
  <si>
    <t>GODINEZ</t>
  </si>
  <si>
    <t xml:space="preserve"> HUGO</t>
  </si>
  <si>
    <t xml:space="preserve">GODINEZ, HUGO                                               </t>
  </si>
  <si>
    <t xml:space="preserve">ASST SUPV-BINDING                          </t>
  </si>
  <si>
    <t>THORNTON, IAN E</t>
  </si>
  <si>
    <t>THORNTON</t>
  </si>
  <si>
    <t xml:space="preserve"> IAN E</t>
  </si>
  <si>
    <t xml:space="preserve">THORNTON, IAN E                                             </t>
  </si>
  <si>
    <t>DOWEN, JAMES W</t>
  </si>
  <si>
    <t>DOWEN</t>
  </si>
  <si>
    <t xml:space="preserve">DOWEN, JAMES W                                              </t>
  </si>
  <si>
    <t xml:space="preserve">BINDERY OPERATOR                           </t>
  </si>
  <si>
    <t>Jasen</t>
  </si>
  <si>
    <t>HERRICK, JASEN J</t>
  </si>
  <si>
    <t xml:space="preserve"> JASEN J</t>
  </si>
  <si>
    <t xml:space="preserve">HERRICK, JASEN J                                            </t>
  </si>
  <si>
    <t>BRISTOL, JASON R</t>
  </si>
  <si>
    <t>BRISTOL</t>
  </si>
  <si>
    <t xml:space="preserve"> JASON R</t>
  </si>
  <si>
    <t xml:space="preserve">BRISTOL, JASON R                                            </t>
  </si>
  <si>
    <t>Jeremy</t>
  </si>
  <si>
    <t>BARBER, JEREMY J</t>
  </si>
  <si>
    <t xml:space="preserve"> JEREMY J</t>
  </si>
  <si>
    <t xml:space="preserve">BARBER, JEREMY J                                            </t>
  </si>
  <si>
    <t>DEGUIRE, KEVIN A</t>
  </si>
  <si>
    <t>DEGUIRE</t>
  </si>
  <si>
    <t xml:space="preserve"> KEVIN A</t>
  </si>
  <si>
    <t xml:space="preserve">DEGUIRE, KEVIN A                                            </t>
  </si>
  <si>
    <t>FAIRBAIRN, KEVIN J</t>
  </si>
  <si>
    <t>FAIRBAIRN</t>
  </si>
  <si>
    <t xml:space="preserve">FAIRBAIRN, KEVIN J                                          </t>
  </si>
  <si>
    <t>BURTON, LEMON J</t>
  </si>
  <si>
    <t>BURTON</t>
  </si>
  <si>
    <t xml:space="preserve"> LEMON J</t>
  </si>
  <si>
    <t xml:space="preserve">BURTON, LEMON J                                             </t>
  </si>
  <si>
    <t>ORTIZ, MANUEL</t>
  </si>
  <si>
    <t xml:space="preserve">ORTIZ, MANUEL                                               </t>
  </si>
  <si>
    <t>Marsha</t>
  </si>
  <si>
    <t>BOOTH, MARSHA L</t>
  </si>
  <si>
    <t>BOOTH</t>
  </si>
  <si>
    <t xml:space="preserve"> MARSHA L</t>
  </si>
  <si>
    <t xml:space="preserve">BOOTH, MARSHA L                                             </t>
  </si>
  <si>
    <t>UPTON, MARY A</t>
  </si>
  <si>
    <t>UPTON</t>
  </si>
  <si>
    <t xml:space="preserve"> MARY A</t>
  </si>
  <si>
    <t xml:space="preserve">UPTON, MARY A                                               </t>
  </si>
  <si>
    <t>CONLEY, RAYMOND T</t>
  </si>
  <si>
    <t>CONLEY</t>
  </si>
  <si>
    <t xml:space="preserve"> RAYMOND T</t>
  </si>
  <si>
    <t xml:space="preserve">CONLEY, RAYMOND T                                           </t>
  </si>
  <si>
    <t>DEMASSIO, RICHARD A JR</t>
  </si>
  <si>
    <t>DEMASSIO</t>
  </si>
  <si>
    <t xml:space="preserve">DEMASSIO, RICHARD A JR                                      </t>
  </si>
  <si>
    <t>CORRADO, RICHARD J</t>
  </si>
  <si>
    <t>CORRADO</t>
  </si>
  <si>
    <t xml:space="preserve"> RICHARD J</t>
  </si>
  <si>
    <t xml:space="preserve">CORRADO, RICHARD J                                          </t>
  </si>
  <si>
    <t>LAWRENCE, RICHARD J</t>
  </si>
  <si>
    <t xml:space="preserve">LAWRENCE, RICHARD J                                         </t>
  </si>
  <si>
    <t>MC OMBER, ROBERT J</t>
  </si>
  <si>
    <t>MC OMBER</t>
  </si>
  <si>
    <t xml:space="preserve">MC OMBER, ROBERT J                                          </t>
  </si>
  <si>
    <t>OUTLAR, ROBERT V</t>
  </si>
  <si>
    <t>OUTLAR</t>
  </si>
  <si>
    <t xml:space="preserve"> ROBERT V</t>
  </si>
  <si>
    <t xml:space="preserve">OUTLAR, ROBERT V                                            </t>
  </si>
  <si>
    <t xml:space="preserve">PRINT OPER TRAINEE                         </t>
  </si>
  <si>
    <t>PEZZUTO, ROSA M</t>
  </si>
  <si>
    <t>PEZZUTO</t>
  </si>
  <si>
    <t xml:space="preserve"> ROSA M</t>
  </si>
  <si>
    <t xml:space="preserve">PEZZUTO, ROSA M                                             </t>
  </si>
  <si>
    <t>ROUSSELLE, THOMAS J</t>
  </si>
  <si>
    <t>ROUSSELLE</t>
  </si>
  <si>
    <t xml:space="preserve">ROUSSELLE, THOMAS J                                         </t>
  </si>
  <si>
    <t>GIBSON, PATRICIA A</t>
  </si>
  <si>
    <t>GIBSON</t>
  </si>
  <si>
    <t>Procurement</t>
  </si>
  <si>
    <t xml:space="preserve">PROCUREMENT                                                                     </t>
  </si>
  <si>
    <t xml:space="preserve">GIBSON, PATRICIA A                                          </t>
  </si>
  <si>
    <t xml:space="preserve">DIR PROCUREMENT                            </t>
  </si>
  <si>
    <t>HART, BRIAN D</t>
  </si>
  <si>
    <t xml:space="preserve"> BRIAN D</t>
  </si>
  <si>
    <t>Production Services (Minority)</t>
  </si>
  <si>
    <t xml:space="preserve">PRODUCTION SERVICES (MINORITY)                                                  </t>
  </si>
  <si>
    <t xml:space="preserve">HART, BRIAN D                                               </t>
  </si>
  <si>
    <t xml:space="preserve">ADMIN SERVICE LIAISON                      </t>
  </si>
  <si>
    <t>BRAMER, DIANE M</t>
  </si>
  <si>
    <t>BRAMER</t>
  </si>
  <si>
    <t xml:space="preserve"> DIANE M</t>
  </si>
  <si>
    <t xml:space="preserve">BRAMER, DIANE M                                             </t>
  </si>
  <si>
    <t xml:space="preserve">DIR PRODUCTION SVCS                        </t>
  </si>
  <si>
    <t>CATH, JENNIFER M</t>
  </si>
  <si>
    <t>CATH</t>
  </si>
  <si>
    <t xml:space="preserve">CATH, JENNIFER M                                            </t>
  </si>
  <si>
    <t>TURNER, LAURA E</t>
  </si>
  <si>
    <t xml:space="preserve"> LAURA E</t>
  </si>
  <si>
    <t xml:space="preserve">TURNER, LAURA E                                             </t>
  </si>
  <si>
    <t>AMMERMAN, LAURIE S</t>
  </si>
  <si>
    <t>AMMERMAN</t>
  </si>
  <si>
    <t xml:space="preserve"> LAURIE S</t>
  </si>
  <si>
    <t xml:space="preserve">AMMERMAN, LAURIE S                                          </t>
  </si>
  <si>
    <t xml:space="preserve">SR ED WRITER                               </t>
  </si>
  <si>
    <t>VELTE, MARCY L</t>
  </si>
  <si>
    <t>VELTE</t>
  </si>
  <si>
    <t xml:space="preserve"> MARCY L</t>
  </si>
  <si>
    <t xml:space="preserve">VELTE, MARCY L                                              </t>
  </si>
  <si>
    <t>COOLEY, MAUREEN P</t>
  </si>
  <si>
    <t>COOLEY</t>
  </si>
  <si>
    <t xml:space="preserve"> MAUREEN P</t>
  </si>
  <si>
    <t xml:space="preserve">COOLEY, MAUREEN P                                           </t>
  </si>
  <si>
    <t>KELLY, RICHARD G JR.</t>
  </si>
  <si>
    <t xml:space="preserve"> RICHARD G JR.</t>
  </si>
  <si>
    <t xml:space="preserve">KELLY, RICHARD G JR.                                        </t>
  </si>
  <si>
    <t xml:space="preserve">PRINTING SUPV                              </t>
  </si>
  <si>
    <t>PATRICELLI, MARY LYNN</t>
  </si>
  <si>
    <t>PATRICELLI</t>
  </si>
  <si>
    <t xml:space="preserve"> MARY LYNN</t>
  </si>
  <si>
    <t>Production Services</t>
  </si>
  <si>
    <t xml:space="preserve">PRODUCTION SERVICES                                                             </t>
  </si>
  <si>
    <t xml:space="preserve">PATRICELLI, MARY LYNN                                       </t>
  </si>
  <si>
    <t>SALVO, SHARON M</t>
  </si>
  <si>
    <t>SALVO</t>
  </si>
  <si>
    <t xml:space="preserve">SALVO, SHARON M                                             </t>
  </si>
  <si>
    <t>SUGGS, AARON K</t>
  </si>
  <si>
    <t>SUGGS</t>
  </si>
  <si>
    <t>Program And Counsel Staff</t>
  </si>
  <si>
    <t xml:space="preserve">PROGRAM AND COUNSEL STAFF                                                       </t>
  </si>
  <si>
    <t xml:space="preserve">SUGGS, AARON K                                              </t>
  </si>
  <si>
    <t xml:space="preserve">ASST SECY-PROG/POLICY                      </t>
  </si>
  <si>
    <t>Aimee</t>
  </si>
  <si>
    <t>DEVANE-FORSTER, AIMEE L</t>
  </si>
  <si>
    <t>DEVANE-FORSTER</t>
  </si>
  <si>
    <t xml:space="preserve"> AIMEE L</t>
  </si>
  <si>
    <t xml:space="preserve">DEVANE-FORSTER, AIMEE L                                     </t>
  </si>
  <si>
    <t>Alice</t>
  </si>
  <si>
    <t>BAGLEY, ALICE M</t>
  </si>
  <si>
    <t>BAGLEY</t>
  </si>
  <si>
    <t xml:space="preserve"> ALICE M</t>
  </si>
  <si>
    <t xml:space="preserve">BAGLEY, ALICE M                                             </t>
  </si>
  <si>
    <t>BAUMGARTNER, ALICE M</t>
  </si>
  <si>
    <t>BAUMGARTNER</t>
  </si>
  <si>
    <t xml:space="preserve">BAUMGARTNER, ALICE M                                        </t>
  </si>
  <si>
    <t xml:space="preserve">PRINC ANALYST                              </t>
  </si>
  <si>
    <t>WAGNER, AMANDA K</t>
  </si>
  <si>
    <t>WAGNER</t>
  </si>
  <si>
    <t xml:space="preserve"> AMANDA K</t>
  </si>
  <si>
    <t xml:space="preserve">WAGNER, AMANDA K                                            </t>
  </si>
  <si>
    <t xml:space="preserve">COMMITTEE ASST                             </t>
  </si>
  <si>
    <t>MAGGS, AMY J</t>
  </si>
  <si>
    <t>MAGGS</t>
  </si>
  <si>
    <t xml:space="preserve"> AMY J</t>
  </si>
  <si>
    <t xml:space="preserve">MAGGS, AMY J                                                </t>
  </si>
  <si>
    <t>KERGARAVAT, ANTHONY J</t>
  </si>
  <si>
    <t>KERGARAVAT</t>
  </si>
  <si>
    <t xml:space="preserve">KERGARAVAT, ANTHONY J                                       </t>
  </si>
  <si>
    <t xml:space="preserve">SR ANALYST                                 </t>
  </si>
  <si>
    <t>LUZ, ASHLEY A</t>
  </si>
  <si>
    <t>LUZ</t>
  </si>
  <si>
    <t xml:space="preserve"> ASHLEY A</t>
  </si>
  <si>
    <t xml:space="preserve">LUZ, ASHLEY A                                               </t>
  </si>
  <si>
    <t xml:space="preserve">ANALYST                                    </t>
  </si>
  <si>
    <t>DRAKE, ASHLEY M</t>
  </si>
  <si>
    <t>DRAKE</t>
  </si>
  <si>
    <t xml:space="preserve">DRAKE, ASHLEY M                                             </t>
  </si>
  <si>
    <t xml:space="preserve">PUBL HEAR/CONF COORD                       </t>
  </si>
  <si>
    <t>Aubree</t>
  </si>
  <si>
    <t>HEYDRICK, AUBREE D</t>
  </si>
  <si>
    <t>HEYDRICK</t>
  </si>
  <si>
    <t xml:space="preserve"> AUBREE D</t>
  </si>
  <si>
    <t xml:space="preserve">HEYDRICK, AUBREE D                                          </t>
  </si>
  <si>
    <t>DECKER, BENJAMIN T</t>
  </si>
  <si>
    <t>DECKER</t>
  </si>
  <si>
    <t xml:space="preserve"> BENJAMIN T</t>
  </si>
  <si>
    <t xml:space="preserve">DECKER, BENJAMIN T                                          </t>
  </si>
  <si>
    <t>WILLIAMS, BRIAN T</t>
  </si>
  <si>
    <t xml:space="preserve">WILLIAMS, BRIAN T                                           </t>
  </si>
  <si>
    <t>Bridgette</t>
  </si>
  <si>
    <t>ANNUNZIATA, BRIDGETTE A</t>
  </si>
  <si>
    <t>ANNUNZIATA</t>
  </si>
  <si>
    <t xml:space="preserve"> BRIDGETTE A</t>
  </si>
  <si>
    <t xml:space="preserve">ANNUNZIATA, BRIDGETTE A                                     </t>
  </si>
  <si>
    <t>Cheyenne</t>
  </si>
  <si>
    <t>JAMES, CHEYENNE A</t>
  </si>
  <si>
    <t>JAMES</t>
  </si>
  <si>
    <t xml:space="preserve"> CHEYENNE A</t>
  </si>
  <si>
    <t xml:space="preserve">JAMES, CHEYENNE A                                           </t>
  </si>
  <si>
    <t>MALANGA, CHRISTIAN A</t>
  </si>
  <si>
    <t>MALANGA</t>
  </si>
  <si>
    <t xml:space="preserve">MALANGA, CHRISTIAN A                                        </t>
  </si>
  <si>
    <t>ALBARELLI, CHRISTINE A</t>
  </si>
  <si>
    <t xml:space="preserve">ALBARELLI, CHRISTINE A                                      </t>
  </si>
  <si>
    <t>GREENIDGE, CHRISTOPHER</t>
  </si>
  <si>
    <t>GREENIDGE</t>
  </si>
  <si>
    <t xml:space="preserve">GREENIDGE, CHRISTOPHER                                      </t>
  </si>
  <si>
    <t>CENIVIVA, CYNTHIA L</t>
  </si>
  <si>
    <t>CENIVIVA</t>
  </si>
  <si>
    <t xml:space="preserve"> CYNTHIA L</t>
  </si>
  <si>
    <t xml:space="preserve">CENIVIVA, CYNTHIA L                                         </t>
  </si>
  <si>
    <t>SALVIN, DANIEL F</t>
  </si>
  <si>
    <t>SALVIN</t>
  </si>
  <si>
    <t xml:space="preserve"> DANIEL F</t>
  </si>
  <si>
    <t xml:space="preserve">SALVIN, DANIEL F                                            </t>
  </si>
  <si>
    <t>GORDON, DANIEL J</t>
  </si>
  <si>
    <t xml:space="preserve">GORDON, DANIEL J                                            </t>
  </si>
  <si>
    <t>GORDON, DAVID T</t>
  </si>
  <si>
    <t xml:space="preserve"> DAVID T</t>
  </si>
  <si>
    <t xml:space="preserve">GORDON, DAVID T                                             </t>
  </si>
  <si>
    <t>FOWLER, DAWN M</t>
  </si>
  <si>
    <t>FOWLER</t>
  </si>
  <si>
    <t xml:space="preserve">FOWLER, DAWN M                                              </t>
  </si>
  <si>
    <t>JENKINS, DEBRA P</t>
  </si>
  <si>
    <t>JENKINS</t>
  </si>
  <si>
    <t xml:space="preserve"> DEBRA P</t>
  </si>
  <si>
    <t xml:space="preserve">JENKINS, DEBRA P                                            </t>
  </si>
  <si>
    <t>Deirdre</t>
  </si>
  <si>
    <t>SALSICH, DEIRDRE M</t>
  </si>
  <si>
    <t>SALSICH</t>
  </si>
  <si>
    <t xml:space="preserve"> DEIRDRE M</t>
  </si>
  <si>
    <t xml:space="preserve">SALSICH, DEIRDRE M                                          </t>
  </si>
  <si>
    <t>Dianna</t>
  </si>
  <si>
    <t>GOODWIN, DIANNA M</t>
  </si>
  <si>
    <t>GOODWIN</t>
  </si>
  <si>
    <t xml:space="preserve"> DIANNA M</t>
  </si>
  <si>
    <t xml:space="preserve">GOODWIN, DIANNA M                                           </t>
  </si>
  <si>
    <t>CUNNINGHAM, ERIN E</t>
  </si>
  <si>
    <t>CUNNINGHAM</t>
  </si>
  <si>
    <t xml:space="preserve"> ERIN E</t>
  </si>
  <si>
    <t xml:space="preserve">CUNNINGHAM, ERIN E                                          </t>
  </si>
  <si>
    <t>Fletcher</t>
  </si>
  <si>
    <t>WHYLAND, FLETCHER J</t>
  </si>
  <si>
    <t xml:space="preserve"> FLETCHER J</t>
  </si>
  <si>
    <t xml:space="preserve">WHYLAND, FLETCHER J                                         </t>
  </si>
  <si>
    <t>WARREN, GIOVANNI</t>
  </si>
  <si>
    <t xml:space="preserve"> GIOVANNI</t>
  </si>
  <si>
    <t xml:space="preserve">WARREN, GIOVANNI                                            </t>
  </si>
  <si>
    <t>WONG, GRETTEL</t>
  </si>
  <si>
    <t>WONG</t>
  </si>
  <si>
    <t xml:space="preserve"> GRETTEL</t>
  </si>
  <si>
    <t xml:space="preserve">WONG, GRETTEL                                               </t>
  </si>
  <si>
    <t>TRANES, HENRY</t>
  </si>
  <si>
    <t>TRANES</t>
  </si>
  <si>
    <t xml:space="preserve"> HENRY</t>
  </si>
  <si>
    <t xml:space="preserve">TRANES, HENRY                                               </t>
  </si>
  <si>
    <t>MUHAMMADI, IHRAR</t>
  </si>
  <si>
    <t>MUHAMMADI</t>
  </si>
  <si>
    <t xml:space="preserve"> IHRAR</t>
  </si>
  <si>
    <t xml:space="preserve">MUHAMMADI, IHRAR                                            </t>
  </si>
  <si>
    <t>NIEVES, JANICE E</t>
  </si>
  <si>
    <t>NIEVES</t>
  </si>
  <si>
    <t xml:space="preserve"> JANICE E</t>
  </si>
  <si>
    <t xml:space="preserve">NIEVES, JANICE E                                            </t>
  </si>
  <si>
    <t>Jeannine</t>
  </si>
  <si>
    <t>BARCHER, JEANNINE A</t>
  </si>
  <si>
    <t>BARCHER</t>
  </si>
  <si>
    <t xml:space="preserve"> JEANNINE A</t>
  </si>
  <si>
    <t xml:space="preserve">BARCHER, JEANNINE A                                         </t>
  </si>
  <si>
    <t>BEST, JENNIFER L</t>
  </si>
  <si>
    <t>BEST</t>
  </si>
  <si>
    <t xml:space="preserve">BEST, JENNIFER L                                            </t>
  </si>
  <si>
    <t>MARRERO, JENNIFER L</t>
  </si>
  <si>
    <t xml:space="preserve">MARRERO, JENNIFER L                                         </t>
  </si>
  <si>
    <t>HEFFNER, JENNIFER LS</t>
  </si>
  <si>
    <t>HEFFNER</t>
  </si>
  <si>
    <t xml:space="preserve"> JENNIFER LS</t>
  </si>
  <si>
    <t xml:space="preserve">HEFFNER, JENNIFER LS                                        </t>
  </si>
  <si>
    <t>NORGROVE, JESSICA A</t>
  </si>
  <si>
    <t>NORGROVE</t>
  </si>
  <si>
    <t xml:space="preserve"> JESSICA A</t>
  </si>
  <si>
    <t xml:space="preserve">NORGROVE, JESSICA A                                         </t>
  </si>
  <si>
    <t>HILL, JESSICA D</t>
  </si>
  <si>
    <t xml:space="preserve"> JESSICA D</t>
  </si>
  <si>
    <t xml:space="preserve">HILL, JESSICA D                                             </t>
  </si>
  <si>
    <t xml:space="preserve">DEP PERSONNEL                              </t>
  </si>
  <si>
    <t>BUTLER, JOANN D</t>
  </si>
  <si>
    <t xml:space="preserve"> JOANN D</t>
  </si>
  <si>
    <t xml:space="preserve">BUTLER, JOANN D                                             </t>
  </si>
  <si>
    <t>MARTIN, JOANNE B</t>
  </si>
  <si>
    <t xml:space="preserve"> JOANNE B</t>
  </si>
  <si>
    <t xml:space="preserve">MARTIN, JOANNE B                                            </t>
  </si>
  <si>
    <t>BAILEY, JONATHAN A</t>
  </si>
  <si>
    <t xml:space="preserve">BAILEY, JONATHAN A                                          </t>
  </si>
  <si>
    <t>MALLALIEU, JULIA</t>
  </si>
  <si>
    <t>MALLALIEU</t>
  </si>
  <si>
    <t xml:space="preserve"> JULIA</t>
  </si>
  <si>
    <t xml:space="preserve">MALLALIEU, JULIA                                            </t>
  </si>
  <si>
    <t xml:space="preserve">DEP SECY FOR PROG/POL                      </t>
  </si>
  <si>
    <t>Julie</t>
  </si>
  <si>
    <t>BARNEY, JULIE A</t>
  </si>
  <si>
    <t>BARNEY</t>
  </si>
  <si>
    <t xml:space="preserve"> JULIE A</t>
  </si>
  <si>
    <t xml:space="preserve">BARNEY, JULIE A                                             </t>
  </si>
  <si>
    <t>BIRZON, JUSTIN M</t>
  </si>
  <si>
    <t>BIRZON</t>
  </si>
  <si>
    <t xml:space="preserve"> JUSTIN M</t>
  </si>
  <si>
    <t xml:space="preserve">BIRZON, JUSTIN M                                            </t>
  </si>
  <si>
    <t>JESAITIS, KATHERINE I</t>
  </si>
  <si>
    <t>JESAITIS</t>
  </si>
  <si>
    <t xml:space="preserve"> KATHERINE I</t>
  </si>
  <si>
    <t xml:space="preserve">JESAITIS, KATHERINE I                                       </t>
  </si>
  <si>
    <t>KURTESSIS, KATHERINE R</t>
  </si>
  <si>
    <t>KURTESSIS</t>
  </si>
  <si>
    <t xml:space="preserve"> KATHERINE R</t>
  </si>
  <si>
    <t xml:space="preserve">KURTESSIS, KATHERINE R                                      </t>
  </si>
  <si>
    <t>FAZIO, KATHLEEN</t>
  </si>
  <si>
    <t xml:space="preserve"> KATHLEEN</t>
  </si>
  <si>
    <t xml:space="preserve">FAZIO, KATHLEEN                                             </t>
  </si>
  <si>
    <t>Kendall</t>
  </si>
  <si>
    <t>JACOBSEN, KENDALL J</t>
  </si>
  <si>
    <t>JACOBSEN</t>
  </si>
  <si>
    <t xml:space="preserve"> KENDALL J</t>
  </si>
  <si>
    <t xml:space="preserve">JACOBSEN, KENDALL J                                         </t>
  </si>
  <si>
    <t>HILL, KIMBERLY T</t>
  </si>
  <si>
    <t xml:space="preserve"> KIMBERLY T</t>
  </si>
  <si>
    <t xml:space="preserve">HILL, KIMBERLY T                                            </t>
  </si>
  <si>
    <t xml:space="preserve">DIR TF PEOPLE W DISAB                      </t>
  </si>
  <si>
    <t>ZIELINSKI, KRISTIN A</t>
  </si>
  <si>
    <t>ZIELINSKI</t>
  </si>
  <si>
    <t xml:space="preserve"> KRISTIN A</t>
  </si>
  <si>
    <t xml:space="preserve">ZIELINSKI, KRISTIN A                                        </t>
  </si>
  <si>
    <t>WALLACH, KYLE J</t>
  </si>
  <si>
    <t>WALLACH</t>
  </si>
  <si>
    <t xml:space="preserve"> KYLE J</t>
  </si>
  <si>
    <t xml:space="preserve">WALLACH, KYLE J                                             </t>
  </si>
  <si>
    <t>DENISON, LAUREN M</t>
  </si>
  <si>
    <t>DENISON</t>
  </si>
  <si>
    <t xml:space="preserve"> LAUREN M</t>
  </si>
  <si>
    <t xml:space="preserve">DENISON, LAUREN M                                           </t>
  </si>
  <si>
    <t>Lindsey</t>
  </si>
  <si>
    <t>FACTEAU, LINDSEY C</t>
  </si>
  <si>
    <t>FACTEAU</t>
  </si>
  <si>
    <t xml:space="preserve"> LINDSEY C</t>
  </si>
  <si>
    <t xml:space="preserve">FACTEAU, LINDSEY C                                          </t>
  </si>
  <si>
    <t>HARDY, LOGAN C</t>
  </si>
  <si>
    <t>HARDY</t>
  </si>
  <si>
    <t xml:space="preserve"> LOGAN C</t>
  </si>
  <si>
    <t xml:space="preserve">HARDY, LOGAN C                                              </t>
  </si>
  <si>
    <t>Lou</t>
  </si>
  <si>
    <t>CICCONE, LOU ANN</t>
  </si>
  <si>
    <t>CICCONE</t>
  </si>
  <si>
    <t xml:space="preserve"> LOU ANN</t>
  </si>
  <si>
    <t xml:space="preserve">CICCONE, LOU ANN                                            </t>
  </si>
  <si>
    <t xml:space="preserve">SEC TO SP FOR PR/PLCY                      </t>
  </si>
  <si>
    <t>BAUER, MARGARET D</t>
  </si>
  <si>
    <t xml:space="preserve"> MARGARET D</t>
  </si>
  <si>
    <t xml:space="preserve">BAUER, MARGARET D                                           </t>
  </si>
  <si>
    <t>VOLPE-MCDERMOTT, MARIA S</t>
  </si>
  <si>
    <t>VOLPE-MCDERMOTT</t>
  </si>
  <si>
    <t xml:space="preserve"> MARIA S</t>
  </si>
  <si>
    <t xml:space="preserve">VOLPE-MCDERMOTT, MARIA S                                    </t>
  </si>
  <si>
    <t>Marty</t>
  </si>
  <si>
    <t>ROSENBAUM, MARTY I</t>
  </si>
  <si>
    <t>ROSENBAUM</t>
  </si>
  <si>
    <t xml:space="preserve"> MARTY I</t>
  </si>
  <si>
    <t xml:space="preserve">ROSENBAUM, MARTY I                                          </t>
  </si>
  <si>
    <t xml:space="preserve">SR TEAM COUNSEL                            </t>
  </si>
  <si>
    <t>D'ALLAIRD, MARY C</t>
  </si>
  <si>
    <t>D'ALLAIRD</t>
  </si>
  <si>
    <t xml:space="preserve">D'ALLAIRD, MARY C                                           </t>
  </si>
  <si>
    <t>HEFFERNAN, MARY L</t>
  </si>
  <si>
    <t>HEFFERNAN</t>
  </si>
  <si>
    <t xml:space="preserve"> MARY L</t>
  </si>
  <si>
    <t xml:space="preserve">HEFFERNAN, MARY L                                           </t>
  </si>
  <si>
    <t>MCCAFFREY, MATTHEW J</t>
  </si>
  <si>
    <t xml:space="preserve">MCCAFFREY, MATTHEW J                                        </t>
  </si>
  <si>
    <t>AUMAND, MATTHEW R</t>
  </si>
  <si>
    <t>AUMAND</t>
  </si>
  <si>
    <t xml:space="preserve">AUMAND, MATTHEW R                                           </t>
  </si>
  <si>
    <t>Maura</t>
  </si>
  <si>
    <t>MCNAMARA, MAURA G</t>
  </si>
  <si>
    <t>MCNAMARA</t>
  </si>
  <si>
    <t xml:space="preserve"> MAURA G</t>
  </si>
  <si>
    <t xml:space="preserve">MCNAMARA, MAURA G                                           </t>
  </si>
  <si>
    <t>Meg</t>
  </si>
  <si>
    <t>ANTZ, MEG S</t>
  </si>
  <si>
    <t>ANTZ</t>
  </si>
  <si>
    <t xml:space="preserve"> MEG S</t>
  </si>
  <si>
    <t xml:space="preserve">ANTZ, MEG S                                                 </t>
  </si>
  <si>
    <t>SZYDLO, MICHAEL P</t>
  </si>
  <si>
    <t>SZYDLO</t>
  </si>
  <si>
    <t xml:space="preserve">SZYDLO, MICHAEL P                                           </t>
  </si>
  <si>
    <t>HERNANDEZ, MICHAEL R</t>
  </si>
  <si>
    <t xml:space="preserve">HERNANDEZ, MICHAEL R                                        </t>
  </si>
  <si>
    <t>MILOT, MICHELLE M</t>
  </si>
  <si>
    <t>MILOT</t>
  </si>
  <si>
    <t xml:space="preserve"> MICHELLE M</t>
  </si>
  <si>
    <t xml:space="preserve">MILOT, MICHELLE M                                           </t>
  </si>
  <si>
    <t>MCDONALD, MOLLY A</t>
  </si>
  <si>
    <t xml:space="preserve"> MOLLY A</t>
  </si>
  <si>
    <t xml:space="preserve">MCDONALD, MOLLY A                                           </t>
  </si>
  <si>
    <t>Naomi</t>
  </si>
  <si>
    <t>SCHULTZ, NAOMI R</t>
  </si>
  <si>
    <t>SCHULTZ</t>
  </si>
  <si>
    <t xml:space="preserve"> NAOMI R</t>
  </si>
  <si>
    <t xml:space="preserve">SCHULTZ, NAOMI R                                            </t>
  </si>
  <si>
    <t>Nathaniel</t>
  </si>
  <si>
    <t>JENKINS, NATHANIEL J</t>
  </si>
  <si>
    <t xml:space="preserve"> NATHANIEL J</t>
  </si>
  <si>
    <t xml:space="preserve">JENKINS, NATHANIEL J                                        </t>
  </si>
  <si>
    <t>DUCKHAM, NICOLE A</t>
  </si>
  <si>
    <t>DUCKHAM</t>
  </si>
  <si>
    <t xml:space="preserve"> NICOLE A</t>
  </si>
  <si>
    <t xml:space="preserve">DUCKHAM, NICOLE A                                           </t>
  </si>
  <si>
    <t>VAN AUKEN, NICOLE M</t>
  </si>
  <si>
    <t>VAN AUKEN</t>
  </si>
  <si>
    <t xml:space="preserve">VAN AUKEN, NICOLE M                                         </t>
  </si>
  <si>
    <t>Omar</t>
  </si>
  <si>
    <t>MCGILL, OMAR S</t>
  </si>
  <si>
    <t>MCGILL</t>
  </si>
  <si>
    <t xml:space="preserve"> OMAR S</t>
  </si>
  <si>
    <t xml:space="preserve">MCGILL, OMAR S                                              </t>
  </si>
  <si>
    <t>GOLDEN, PATRICK A</t>
  </si>
  <si>
    <t xml:space="preserve"> PATRICK A</t>
  </si>
  <si>
    <t xml:space="preserve">GOLDEN, PATRICK A                                           </t>
  </si>
  <si>
    <t>NICKSON, PAUL G</t>
  </si>
  <si>
    <t>NICKSON</t>
  </si>
  <si>
    <t xml:space="preserve"> PAUL G</t>
  </si>
  <si>
    <t xml:space="preserve">NICKSON, PAUL G                                             </t>
  </si>
  <si>
    <t>HOFFMAN, PETER S</t>
  </si>
  <si>
    <t>HOFFMAN</t>
  </si>
  <si>
    <t xml:space="preserve"> PETER S</t>
  </si>
  <si>
    <t xml:space="preserve">HOFFMAN, PETER S                                            </t>
  </si>
  <si>
    <t>JOHNSON, PHILIP T</t>
  </si>
  <si>
    <t xml:space="preserve"> PHILIP T</t>
  </si>
  <si>
    <t xml:space="preserve">JOHNSON, PHILIP T                                           </t>
  </si>
  <si>
    <t xml:space="preserve">PRINC PROGRAM MANAGER                      </t>
  </si>
  <si>
    <t>MUDIE, REBECCA A</t>
  </si>
  <si>
    <t>MUDIE</t>
  </si>
  <si>
    <t xml:space="preserve">MUDIE, REBECCA A                                            </t>
  </si>
  <si>
    <t>ANCOWITZ, RICHARD B</t>
  </si>
  <si>
    <t>ANCOWITZ</t>
  </si>
  <si>
    <t xml:space="preserve"> RICHARD B</t>
  </si>
  <si>
    <t xml:space="preserve">ANCOWITZ, RICHARD B                                         </t>
  </si>
  <si>
    <t>MURPHY, RICHARD P</t>
  </si>
  <si>
    <t xml:space="preserve"> RICHARD P</t>
  </si>
  <si>
    <t xml:space="preserve">MURPHY, RICHARD P                                           </t>
  </si>
  <si>
    <t>STERN, ROBERT M</t>
  </si>
  <si>
    <t>STERN</t>
  </si>
  <si>
    <t xml:space="preserve"> ROBERT M</t>
  </si>
  <si>
    <t xml:space="preserve">STERN, ROBERT M                                             </t>
  </si>
  <si>
    <t>LOOMIS, ROBERT P</t>
  </si>
  <si>
    <t>LOOMIS</t>
  </si>
  <si>
    <t xml:space="preserve"> ROBERT P</t>
  </si>
  <si>
    <t xml:space="preserve">LOOMIS, ROBERT P                                            </t>
  </si>
  <si>
    <t>NEITZEL, SARA J</t>
  </si>
  <si>
    <t>NEITZEL</t>
  </si>
  <si>
    <t xml:space="preserve"> SARA J</t>
  </si>
  <si>
    <t xml:space="preserve">NEITZEL, SARA J                                             </t>
  </si>
  <si>
    <t>CONKLIN, SARAH K</t>
  </si>
  <si>
    <t>CONKLIN</t>
  </si>
  <si>
    <t xml:space="preserve"> SARAH K</t>
  </si>
  <si>
    <t xml:space="preserve">CONKLIN, SARAH K                                            </t>
  </si>
  <si>
    <t>MCCUTCHEON, STEVEN R</t>
  </si>
  <si>
    <t>MCCUTCHEON</t>
  </si>
  <si>
    <t xml:space="preserve"> STEVEN R</t>
  </si>
  <si>
    <t xml:space="preserve">MCCUTCHEON, STEVEN R                                        </t>
  </si>
  <si>
    <t>Taina</t>
  </si>
  <si>
    <t>WAGNAC, TAINA B</t>
  </si>
  <si>
    <t>WAGNAC</t>
  </si>
  <si>
    <t xml:space="preserve"> TAINA B</t>
  </si>
  <si>
    <t xml:space="preserve">WAGNAC, TAINA B                                             </t>
  </si>
  <si>
    <t>Tana</t>
  </si>
  <si>
    <t>AGOSTINI, TANA M</t>
  </si>
  <si>
    <t>AGOSTINI</t>
  </si>
  <si>
    <t xml:space="preserve"> TANA M</t>
  </si>
  <si>
    <t xml:space="preserve">AGOSTINI, TANA M                                            </t>
  </si>
  <si>
    <t>Teia</t>
  </si>
  <si>
    <t>SMITH, TEIA N</t>
  </si>
  <si>
    <t xml:space="preserve"> TEIA N</t>
  </si>
  <si>
    <t xml:space="preserve">SMITH, TEIA N                                               </t>
  </si>
  <si>
    <t>YOUNG, TENEESHA</t>
  </si>
  <si>
    <t xml:space="preserve"> TENEESHA</t>
  </si>
  <si>
    <t xml:space="preserve">YOUNG, TENEESHA                                             </t>
  </si>
  <si>
    <t>Teri</t>
  </si>
  <si>
    <t>KLEINMANN, TERI A</t>
  </si>
  <si>
    <t>KLEINMANN</t>
  </si>
  <si>
    <t xml:space="preserve"> TERI A</t>
  </si>
  <si>
    <t xml:space="preserve">KLEINMANN, TERI A                                           </t>
  </si>
  <si>
    <t>ZALESKI, TERRI A</t>
  </si>
  <si>
    <t>ZALESKI</t>
  </si>
  <si>
    <t xml:space="preserve">ZALESKI, TERRI A                                            </t>
  </si>
  <si>
    <t>Willie</t>
  </si>
  <si>
    <t>SANCHEZ, WILLIE A</t>
  </si>
  <si>
    <t>SANCHEZ</t>
  </si>
  <si>
    <t xml:space="preserve"> WILLIE A</t>
  </si>
  <si>
    <t xml:space="preserve">SANCHEZ, WILLIE A                                           </t>
  </si>
  <si>
    <t>Yolanda</t>
  </si>
  <si>
    <t>BOSTIC WILLIAMS, YOLANDA J</t>
  </si>
  <si>
    <t>BOSTIC WILLIAMS</t>
  </si>
  <si>
    <t xml:space="preserve"> YOLANDA J</t>
  </si>
  <si>
    <t xml:space="preserve">BOSTIC WILLIAMS, YOLANDA J                                  </t>
  </si>
  <si>
    <t>PAGE, YOLANDE</t>
  </si>
  <si>
    <t>PAGE</t>
  </si>
  <si>
    <t xml:space="preserve"> YOLANDE</t>
  </si>
  <si>
    <t xml:space="preserve">PAGE, YOLANDE                                               </t>
  </si>
  <si>
    <t xml:space="preserve">SR COUNSEL/DIR S.F.R.                      </t>
  </si>
  <si>
    <t>Betsy</t>
  </si>
  <si>
    <t>GRAHAM, BETSY L</t>
  </si>
  <si>
    <t xml:space="preserve"> BETSY L</t>
  </si>
  <si>
    <t>Public Affairs (Minority)</t>
  </si>
  <si>
    <t xml:space="preserve">PUBLIC AFFAIRS (MINORITY)                                                       </t>
  </si>
  <si>
    <t xml:space="preserve">GRAHAM, BETSY L                                             </t>
  </si>
  <si>
    <t xml:space="preserve">MGR OF PUBLIC AFFAIRS                      </t>
  </si>
  <si>
    <t>SABBATINO, DANIEL J</t>
  </si>
  <si>
    <t>SABBATINO</t>
  </si>
  <si>
    <t xml:space="preserve">SABBATINO, DANIEL J                                         </t>
  </si>
  <si>
    <t>MCGUIRE, MICHAEL P</t>
  </si>
  <si>
    <t>MCGUIRE</t>
  </si>
  <si>
    <t xml:space="preserve">MCGUIRE, MICHAEL P                                          </t>
  </si>
  <si>
    <t>OWENS, STEPHANIE R</t>
  </si>
  <si>
    <t xml:space="preserve"> STEPHANIE R</t>
  </si>
  <si>
    <t xml:space="preserve">OWENS, STEPHANIE R                                          </t>
  </si>
  <si>
    <t>DELAP, WILLIAM R</t>
  </si>
  <si>
    <t>DELAP</t>
  </si>
  <si>
    <t xml:space="preserve"> WILLIAM R</t>
  </si>
  <si>
    <t xml:space="preserve">DELAP, WILLIAM R                                            </t>
  </si>
  <si>
    <t>VAN BERGEN, BARBARA J</t>
  </si>
  <si>
    <t>VAN BERGEN</t>
  </si>
  <si>
    <t>Public Information Office</t>
  </si>
  <si>
    <t xml:space="preserve">PUBLIC INFORMATION OFFICE                                                       </t>
  </si>
  <si>
    <t xml:space="preserve">VAN BERGEN, BARBARA J                                       </t>
  </si>
  <si>
    <t xml:space="preserve">CLERK                                      </t>
  </si>
  <si>
    <t>Robin</t>
  </si>
  <si>
    <t>MARILLA, ROBIN L</t>
  </si>
  <si>
    <t xml:space="preserve"> ROBIN L</t>
  </si>
  <si>
    <t xml:space="preserve">MARILLA, ROBIN L                                            </t>
  </si>
  <si>
    <t xml:space="preserve">RECORDS ACCESS OFFR                        </t>
  </si>
  <si>
    <t>LUPIAN, SUSAN L</t>
  </si>
  <si>
    <t>LUPIAN</t>
  </si>
  <si>
    <t xml:space="preserve"> SUSAN L</t>
  </si>
  <si>
    <t xml:space="preserve">LUPIAN, SUSAN L                                             </t>
  </si>
  <si>
    <t>KLEIN-FRANKE, THERESA J</t>
  </si>
  <si>
    <t>KLEIN-FRANKE</t>
  </si>
  <si>
    <t xml:space="preserve"> THERESA J</t>
  </si>
  <si>
    <t xml:space="preserve">KLEIN-FRANKE, THERESA J                                     </t>
  </si>
  <si>
    <t xml:space="preserve">RECORDS ACCESS ASST                        </t>
  </si>
  <si>
    <t>SLATER, CHRISTOPHER P</t>
  </si>
  <si>
    <t>SLATER</t>
  </si>
  <si>
    <t xml:space="preserve"> CHRISTOPHER P</t>
  </si>
  <si>
    <t>Public Policy (Minority)</t>
  </si>
  <si>
    <t xml:space="preserve">PUBLIC POLICY (MINORITY)                                                        </t>
  </si>
  <si>
    <t xml:space="preserve">SLATER, CHRISTOPHER P                                       </t>
  </si>
  <si>
    <t xml:space="preserve">DEP LEGIS DIR                              </t>
  </si>
  <si>
    <t>KEHOE, JASON M</t>
  </si>
  <si>
    <t>KEHOE</t>
  </si>
  <si>
    <t xml:space="preserve"> JASON M</t>
  </si>
  <si>
    <t xml:space="preserve">KEHOE, JASON M                                              </t>
  </si>
  <si>
    <t xml:space="preserve">SR DIR MIN PD/LG POL                       </t>
  </si>
  <si>
    <t>MARTINEZ, GUILLERMO</t>
  </si>
  <si>
    <t xml:space="preserve"> GUILLERMO</t>
  </si>
  <si>
    <t>Puerto Rican/Hispanic Task Force</t>
  </si>
  <si>
    <t xml:space="preserve">PUERTO RICAN/HISPANIC TASK FORCE                                                </t>
  </si>
  <si>
    <t xml:space="preserve">MARTINEZ, GUILLERMO                                         </t>
  </si>
  <si>
    <t>Yianna</t>
  </si>
  <si>
    <t>MUNOZ-JUSTO, YIANNA I</t>
  </si>
  <si>
    <t>MUNOZ-JUSTO</t>
  </si>
  <si>
    <t xml:space="preserve"> YIANNA I</t>
  </si>
  <si>
    <t xml:space="preserve">MUNOZ-JUSTO, YIANNA I                                       </t>
  </si>
  <si>
    <t>Audra</t>
  </si>
  <si>
    <t>YOUNGS, AUDRA K</t>
  </si>
  <si>
    <t>YOUNGS</t>
  </si>
  <si>
    <t xml:space="preserve"> AUDRA K</t>
  </si>
  <si>
    <t>Purchasing</t>
  </si>
  <si>
    <t xml:space="preserve">PURCHASING                                                                      </t>
  </si>
  <si>
    <t xml:space="preserve">YOUNGS, AUDRA K                                             </t>
  </si>
  <si>
    <t xml:space="preserve">PURCHASING DEPUTY                          </t>
  </si>
  <si>
    <t>BRAND, JENNIFER L</t>
  </si>
  <si>
    <t xml:space="preserve">BRAND, JENNIFER L                                           </t>
  </si>
  <si>
    <t xml:space="preserve">DIR OF PURCHASNG                           </t>
  </si>
  <si>
    <t>Kaitlyn</t>
  </si>
  <si>
    <t>CARR, KAITLYN E</t>
  </si>
  <si>
    <t>CARR</t>
  </si>
  <si>
    <t xml:space="preserve"> KAITLYN E</t>
  </si>
  <si>
    <t xml:space="preserve">CARR, KAITLYN E                                             </t>
  </si>
  <si>
    <t xml:space="preserve">PURCH CLERK                                </t>
  </si>
  <si>
    <t>BREEN, VICTORIA A</t>
  </si>
  <si>
    <t>BREEN</t>
  </si>
  <si>
    <t xml:space="preserve"> VICTORIA A</t>
  </si>
  <si>
    <t xml:space="preserve">BREEN, VICTORIA A                                           </t>
  </si>
  <si>
    <t xml:space="preserve">SR PURCH CLK                               </t>
  </si>
  <si>
    <t>ROGERS, WILLIAM C</t>
  </si>
  <si>
    <t xml:space="preserve">ROGERS, WILLIAM C                                           </t>
  </si>
  <si>
    <t>FLINT, EDMUND D</t>
  </si>
  <si>
    <t>FLINT</t>
  </si>
  <si>
    <t xml:space="preserve"> EDMUND D</t>
  </si>
  <si>
    <t>Radio &amp; Tv (Minority)</t>
  </si>
  <si>
    <t xml:space="preserve">RADIO &amp; TV (MINORITY)                                                           </t>
  </si>
  <si>
    <t xml:space="preserve">FLINT, EDMUND D                                             </t>
  </si>
  <si>
    <t xml:space="preserve">REPORTER/PRODUCER                          </t>
  </si>
  <si>
    <t>VALENTI, FRANK J</t>
  </si>
  <si>
    <t>VALENTI</t>
  </si>
  <si>
    <t xml:space="preserve"> FRANK J</t>
  </si>
  <si>
    <t xml:space="preserve">VALENTI, FRANK J                                            </t>
  </si>
  <si>
    <t xml:space="preserve">SR VIDEOGRAPHER                            </t>
  </si>
  <si>
    <t>FINLEY, GREGORY W</t>
  </si>
  <si>
    <t>FINLEY</t>
  </si>
  <si>
    <t xml:space="preserve"> GREGORY W</t>
  </si>
  <si>
    <t xml:space="preserve">FINLEY, GREGORY W                                           </t>
  </si>
  <si>
    <t xml:space="preserve">VIDEOGRAPHER                               </t>
  </si>
  <si>
    <t>VISSCHER, MATTHEW H</t>
  </si>
  <si>
    <t>VISSCHER</t>
  </si>
  <si>
    <t xml:space="preserve"> MATTHEW H</t>
  </si>
  <si>
    <t xml:space="preserve">VISSCHER, MATTHEW H                                         </t>
  </si>
  <si>
    <t>FREZON, MICHAEL R</t>
  </si>
  <si>
    <t>FREZON</t>
  </si>
  <si>
    <t xml:space="preserve">FREZON, MICHAEL R                                           </t>
  </si>
  <si>
    <t xml:space="preserve">DIRECTOR OF RADIO/TV                       </t>
  </si>
  <si>
    <t>COLEMAN, THOMAS W JR.</t>
  </si>
  <si>
    <t xml:space="preserve"> THOMAS W JR.</t>
  </si>
  <si>
    <t xml:space="preserve">COLEMAN, THOMAS W JR.                                       </t>
  </si>
  <si>
    <t xml:space="preserve">MEDIA ASST                                 </t>
  </si>
  <si>
    <t>Becky</t>
  </si>
  <si>
    <t>ZALOGA, BECKY S</t>
  </si>
  <si>
    <t>ZALOGA</t>
  </si>
  <si>
    <t xml:space="preserve"> BECKY S</t>
  </si>
  <si>
    <t>Radio, Tv &amp; Audio-Visual</t>
  </si>
  <si>
    <t>RADIO</t>
  </si>
  <si>
    <t xml:space="preserve"> TV &amp; AUDIO-VISUAL                                                        </t>
  </si>
  <si>
    <t xml:space="preserve">RADIO, TV &amp; AUDIO-VISUAL                                                        </t>
  </si>
  <si>
    <t xml:space="preserve">ZALOGA, BECKY S                                             </t>
  </si>
  <si>
    <t>KANALLEY, BRIAN J</t>
  </si>
  <si>
    <t>KANALLEY</t>
  </si>
  <si>
    <t xml:space="preserve">KANALLEY, BRIAN J                                           </t>
  </si>
  <si>
    <t xml:space="preserve">TECH/VIDEOGRAPHER                          </t>
  </si>
  <si>
    <t>BULNES, DAVID J</t>
  </si>
  <si>
    <t>BULNES</t>
  </si>
  <si>
    <t xml:space="preserve">BULNES, DAVID J                                             </t>
  </si>
  <si>
    <t xml:space="preserve">ASST DIR CHMBR BRDCST                      </t>
  </si>
  <si>
    <t>MALLERY, DENISE B</t>
  </si>
  <si>
    <t>MALLERY</t>
  </si>
  <si>
    <t xml:space="preserve"> DENISE B</t>
  </si>
  <si>
    <t xml:space="preserve">MALLERY, DENISE B                                           </t>
  </si>
  <si>
    <t>BUDGE, DUSTIN P</t>
  </si>
  <si>
    <t>BUDGE</t>
  </si>
  <si>
    <t xml:space="preserve"> DUSTIN P</t>
  </si>
  <si>
    <t xml:space="preserve">BUDGE, DUSTIN P                                             </t>
  </si>
  <si>
    <t xml:space="preserve">ENGINEER                                   </t>
  </si>
  <si>
    <t>KOENIG, ELIZABETH M</t>
  </si>
  <si>
    <t>KOENIG</t>
  </si>
  <si>
    <t xml:space="preserve">KOENIG, ELIZABETH M                                         </t>
  </si>
  <si>
    <t>Harold</t>
  </si>
  <si>
    <t>BRYANT, HAROLD D JR</t>
  </si>
  <si>
    <t xml:space="preserve"> HAROLD D JR</t>
  </si>
  <si>
    <t xml:space="preserve">BRYANT, HAROLD D JR                                         </t>
  </si>
  <si>
    <t>Ilyse</t>
  </si>
  <si>
    <t>WOLBERG, ILYSE M</t>
  </si>
  <si>
    <t>WOLBERG</t>
  </si>
  <si>
    <t xml:space="preserve"> ILYSE M</t>
  </si>
  <si>
    <t xml:space="preserve">WOLBERG, ILYSE M                                            </t>
  </si>
  <si>
    <t>J.</t>
  </si>
  <si>
    <t>MERGES, J. MICHAEL</t>
  </si>
  <si>
    <t>MERGES</t>
  </si>
  <si>
    <t xml:space="preserve"> J. MICHAEL</t>
  </si>
  <si>
    <t xml:space="preserve">MERGES, J. MICHAEL                                          </t>
  </si>
  <si>
    <t xml:space="preserve">DIR RADIO/TV &amp; AV SVC                      </t>
  </si>
  <si>
    <t>BAXTER, JESSICA M</t>
  </si>
  <si>
    <t>BAXTER</t>
  </si>
  <si>
    <t xml:space="preserve"> JESSICA M</t>
  </si>
  <si>
    <t xml:space="preserve">BAXTER, JESSICA M                                           </t>
  </si>
  <si>
    <t xml:space="preserve">CHAMBER BRDCST COORD                       </t>
  </si>
  <si>
    <t>DELEO, KATHLEEN G</t>
  </si>
  <si>
    <t>DELEO</t>
  </si>
  <si>
    <t xml:space="preserve"> KATHLEEN G</t>
  </si>
  <si>
    <t xml:space="preserve">DELEO, KATHLEEN G                                           </t>
  </si>
  <si>
    <t>ST. ONGE-MERGES, LAURIE A</t>
  </si>
  <si>
    <t>ST. ONGE-MERGES</t>
  </si>
  <si>
    <t xml:space="preserve">ST. ONGE-MERGES, LAURIE A                                   </t>
  </si>
  <si>
    <t xml:space="preserve">AUDIO VISUAL ASST                          </t>
  </si>
  <si>
    <t>Loren</t>
  </si>
  <si>
    <t>ARRINGTON, LOREN T</t>
  </si>
  <si>
    <t>ARRINGTON</t>
  </si>
  <si>
    <t xml:space="preserve"> LOREN T</t>
  </si>
  <si>
    <t xml:space="preserve">ARRINGTON, LOREN T                                          </t>
  </si>
  <si>
    <t>FALVO, MICHAEL A</t>
  </si>
  <si>
    <t>FALVO</t>
  </si>
  <si>
    <t xml:space="preserve">FALVO, MICHAEL A                                            </t>
  </si>
  <si>
    <t>WASON, NICOLE S</t>
  </si>
  <si>
    <t>WASON</t>
  </si>
  <si>
    <t xml:space="preserve"> NICOLE S</t>
  </si>
  <si>
    <t xml:space="preserve">WASON, NICOLE S                                             </t>
  </si>
  <si>
    <t xml:space="preserve">AUDIO VISUAL AIDE                          </t>
  </si>
  <si>
    <t>MOONEY, RICHARD J</t>
  </si>
  <si>
    <t>MOONEY</t>
  </si>
  <si>
    <t xml:space="preserve">MOONEY, RICHARD J                                           </t>
  </si>
  <si>
    <t xml:space="preserve">AUDIO VISUAL DIRECTOR                      </t>
  </si>
  <si>
    <t>HADDARD, RICHARD T</t>
  </si>
  <si>
    <t>HADDARD</t>
  </si>
  <si>
    <t xml:space="preserve"> RICHARD T</t>
  </si>
  <si>
    <t xml:space="preserve">HADDARD, RICHARD T                                          </t>
  </si>
  <si>
    <t xml:space="preserve">CHIEF ENGINEER                             </t>
  </si>
  <si>
    <t>STRANEY, SHANNON M</t>
  </si>
  <si>
    <t>STRANEY</t>
  </si>
  <si>
    <t xml:space="preserve"> SHANNON M</t>
  </si>
  <si>
    <t xml:space="preserve">STRANEY, SHANNON M                                          </t>
  </si>
  <si>
    <t>MAJEWSKI, STEVEN C</t>
  </si>
  <si>
    <t>MAJEWSKI</t>
  </si>
  <si>
    <t xml:space="preserve"> STEVEN C</t>
  </si>
  <si>
    <t xml:space="preserve">MAJEWSKI, STEVEN C                                          </t>
  </si>
  <si>
    <t>BAKER LANGWORTHY, ERIN K</t>
  </si>
  <si>
    <t>BAKER LANGWORTHY</t>
  </si>
  <si>
    <t xml:space="preserve"> ERIN K</t>
  </si>
  <si>
    <t>Raymond Walter</t>
  </si>
  <si>
    <t>WALTER</t>
  </si>
  <si>
    <t xml:space="preserve"> RAYMOND W.                                                              </t>
  </si>
  <si>
    <t xml:space="preserve">WALTER, RAYMOND W.                                                              </t>
  </si>
  <si>
    <t xml:space="preserve">BAKER LANGWORTHY, ERIN K                                    </t>
  </si>
  <si>
    <t xml:space="preserve">5555 MAIN STREET, WILLIAMSVILLE                        </t>
  </si>
  <si>
    <t>WYNN, FORREST T</t>
  </si>
  <si>
    <t>WYNN</t>
  </si>
  <si>
    <t xml:space="preserve">WYNN, FORREST T                                             </t>
  </si>
  <si>
    <t>BRATEK, LINDSAY R</t>
  </si>
  <si>
    <t>BRATEK</t>
  </si>
  <si>
    <t xml:space="preserve"> LINDSAY R</t>
  </si>
  <si>
    <t xml:space="preserve">BRATEK, LINDSAY R                                           </t>
  </si>
  <si>
    <t>Courtney</t>
  </si>
  <si>
    <t>FERRISSEY, COURTNEY M</t>
  </si>
  <si>
    <t>FERRISSEY</t>
  </si>
  <si>
    <t xml:space="preserve"> COURTNEY M</t>
  </si>
  <si>
    <t>Rebecca Seawright</t>
  </si>
  <si>
    <t>SEAWRIGHT</t>
  </si>
  <si>
    <t xml:space="preserve"> REBECCA A.                                                           </t>
  </si>
  <si>
    <t xml:space="preserve">SEAWRIGHT, REBECCA A.                                                           </t>
  </si>
  <si>
    <t xml:space="preserve">FERRISSEY, COURTNEY M                                       </t>
  </si>
  <si>
    <t xml:space="preserve">1365 FIRST AVE, NEW YORK                               </t>
  </si>
  <si>
    <t>Katarina</t>
  </si>
  <si>
    <t>MATIC, KATARINA N</t>
  </si>
  <si>
    <t>MATIC</t>
  </si>
  <si>
    <t xml:space="preserve"> KATARINA N</t>
  </si>
  <si>
    <t xml:space="preserve">MATIC, KATARINA N                                           </t>
  </si>
  <si>
    <t>Loraine</t>
  </si>
  <si>
    <t>FARBERG, LORAINE V</t>
  </si>
  <si>
    <t>FARBERG</t>
  </si>
  <si>
    <t xml:space="preserve"> LORAINE V</t>
  </si>
  <si>
    <t xml:space="preserve">FARBERG, LORAINE V                                          </t>
  </si>
  <si>
    <t>GRAHAM, REBECCA M</t>
  </si>
  <si>
    <t xml:space="preserve">GRAHAM, REBECCA M                                           </t>
  </si>
  <si>
    <t>FRIEDMAN, TAYLOR M</t>
  </si>
  <si>
    <t xml:space="preserve"> TAYLOR M</t>
  </si>
  <si>
    <t xml:space="preserve">FRIEDMAN, TAYLOR M                                          </t>
  </si>
  <si>
    <t>Adrian</t>
  </si>
  <si>
    <t>WILLIAMS, ADRIAN S</t>
  </si>
  <si>
    <t xml:space="preserve"> ADRIAN S</t>
  </si>
  <si>
    <t>Regional Services</t>
  </si>
  <si>
    <t xml:space="preserve">REGIONAL SERVICES                                                               </t>
  </si>
  <si>
    <t xml:space="preserve">WILLIAMS, ADRIAN S                                          </t>
  </si>
  <si>
    <t>SUTHERLAND, ALEX D</t>
  </si>
  <si>
    <t>SUTHERLAND</t>
  </si>
  <si>
    <t xml:space="preserve"> ALEX D</t>
  </si>
  <si>
    <t xml:space="preserve">SUTHERLAND, ALEX D                                          </t>
  </si>
  <si>
    <t>RODRIGUEZ, ALEXANDER J</t>
  </si>
  <si>
    <t xml:space="preserve"> ALEXANDER J</t>
  </si>
  <si>
    <t xml:space="preserve">RODRIGUEZ, ALEXANDER J                                      </t>
  </si>
  <si>
    <t>ARTHUR, ANDREW B</t>
  </si>
  <si>
    <t>ARTHUR</t>
  </si>
  <si>
    <t xml:space="preserve"> ANDREW B</t>
  </si>
  <si>
    <t xml:space="preserve">ARTHUR, ANDREW B                                            </t>
  </si>
  <si>
    <t>April</t>
  </si>
  <si>
    <t>WILSON, APRIL M</t>
  </si>
  <si>
    <t xml:space="preserve"> APRIL M</t>
  </si>
  <si>
    <t xml:space="preserve">WILSON, APRIL M                                             </t>
  </si>
  <si>
    <t>Ariel</t>
  </si>
  <si>
    <t>COLLINS, ARIEL H</t>
  </si>
  <si>
    <t xml:space="preserve"> ARIEL H</t>
  </si>
  <si>
    <t xml:space="preserve">COLLINS, ARIEL H                                            </t>
  </si>
  <si>
    <t xml:space="preserve">ASST COORD                                 </t>
  </si>
  <si>
    <t>MCGILL, DAMITA</t>
  </si>
  <si>
    <t xml:space="preserve"> DAMITA</t>
  </si>
  <si>
    <t xml:space="preserve">MCGILL, DAMITA                                              </t>
  </si>
  <si>
    <t>BISSEMBER, DAVID A</t>
  </si>
  <si>
    <t>BISSEMBER</t>
  </si>
  <si>
    <t xml:space="preserve">BISSEMBER, DAVID A                                          </t>
  </si>
  <si>
    <t>GILL, DAVID T</t>
  </si>
  <si>
    <t>GILL</t>
  </si>
  <si>
    <t xml:space="preserve">GILL, DAVID T                                               </t>
  </si>
  <si>
    <t>DOODY, DYLAN P</t>
  </si>
  <si>
    <t>DOODY</t>
  </si>
  <si>
    <t xml:space="preserve"> DYLAN P</t>
  </si>
  <si>
    <t xml:space="preserve">DOODY, DYLAN P                                              </t>
  </si>
  <si>
    <t>KLAU, JASON R</t>
  </si>
  <si>
    <t>KLAU</t>
  </si>
  <si>
    <t xml:space="preserve">KLAU, JASON R                                               </t>
  </si>
  <si>
    <t>BARTLETT, JUSTIN J</t>
  </si>
  <si>
    <t xml:space="preserve">BARTLETT, JUSTIN J                                          </t>
  </si>
  <si>
    <t xml:space="preserve">DEP DIR REGIONAL SVCS                      </t>
  </si>
  <si>
    <t>KEATING, LAUREN</t>
  </si>
  <si>
    <t>KEATING</t>
  </si>
  <si>
    <t xml:space="preserve">KEATING, LAUREN                                             </t>
  </si>
  <si>
    <t xml:space="preserve">DIR REGIONAL SERVICES                      </t>
  </si>
  <si>
    <t>CHERRY, LEAH K</t>
  </si>
  <si>
    <t xml:space="preserve"> LEAH K</t>
  </si>
  <si>
    <t xml:space="preserve">CHERRY, LEAH K                                              </t>
  </si>
  <si>
    <t>Luisa</t>
  </si>
  <si>
    <t>GONZALEZ, LUISA F</t>
  </si>
  <si>
    <t xml:space="preserve"> LUISA F</t>
  </si>
  <si>
    <t xml:space="preserve">GONZALEZ, LUISA F                                           </t>
  </si>
  <si>
    <t>Lynn</t>
  </si>
  <si>
    <t>KOESTER, LYNN B</t>
  </si>
  <si>
    <t>KOESTER</t>
  </si>
  <si>
    <t xml:space="preserve"> LYNN B</t>
  </si>
  <si>
    <t xml:space="preserve">KOESTER, LYNN B                                             </t>
  </si>
  <si>
    <t>DUDKA, MARK D</t>
  </si>
  <si>
    <t>DUDKA</t>
  </si>
  <si>
    <t xml:space="preserve"> MARK D</t>
  </si>
  <si>
    <t xml:space="preserve">DUDKA, MARK D                                               </t>
  </si>
  <si>
    <t>MC LARNON, MATTHEW R</t>
  </si>
  <si>
    <t>MC LARNON</t>
  </si>
  <si>
    <t xml:space="preserve">MC LARNON, MATTHEW R                                        </t>
  </si>
  <si>
    <t>GUILLEN, RHAY</t>
  </si>
  <si>
    <t>GUILLEN</t>
  </si>
  <si>
    <t xml:space="preserve"> RHAY</t>
  </si>
  <si>
    <t xml:space="preserve">GUILLEN, RHAY                                               </t>
  </si>
  <si>
    <t>KAPLAN, RUBY L</t>
  </si>
  <si>
    <t>KAPLAN</t>
  </si>
  <si>
    <t xml:space="preserve">KAPLAN, RUBY L                                              </t>
  </si>
  <si>
    <t xml:space="preserve">67 N MAIN ST., NEW CITY                                </t>
  </si>
  <si>
    <t>BIGNESS, ANDREW P</t>
  </si>
  <si>
    <t>BIGNESS</t>
  </si>
  <si>
    <t xml:space="preserve"> ANDREW P</t>
  </si>
  <si>
    <t>Research And Program Development (Minority)</t>
  </si>
  <si>
    <t xml:space="preserve">RESEARCH AND PROGRAM DEVELOPMENT (MINORITY)                                     </t>
  </si>
  <si>
    <t xml:space="preserve">BIGNESS, ANDREW P                                           </t>
  </si>
  <si>
    <t>FORTUNATO, DANIELLE N</t>
  </si>
  <si>
    <t>FORTUNATO</t>
  </si>
  <si>
    <t xml:space="preserve"> DANIELLE N</t>
  </si>
  <si>
    <t xml:space="preserve">FORTUNATO, DANIELLE N                                       </t>
  </si>
  <si>
    <t>ELIE PRASS, ERICA N</t>
  </si>
  <si>
    <t>ELIE PRASS</t>
  </si>
  <si>
    <t xml:space="preserve"> ERICA N</t>
  </si>
  <si>
    <t xml:space="preserve">ELIE PRASS, ERICA N                                         </t>
  </si>
  <si>
    <t>Geoffrey</t>
  </si>
  <si>
    <t>FLYNN, GEOFFREY J</t>
  </si>
  <si>
    <t xml:space="preserve"> GEOFFREY J</t>
  </si>
  <si>
    <t xml:space="preserve">FLYNN, GEOFFREY J                                           </t>
  </si>
  <si>
    <t xml:space="preserve">PRINC LEGIS ANALYST                        </t>
  </si>
  <si>
    <t>Gideon</t>
  </si>
  <si>
    <t>LAMB, GIDEON J</t>
  </si>
  <si>
    <t>LAMB</t>
  </si>
  <si>
    <t xml:space="preserve"> GIDEON J</t>
  </si>
  <si>
    <t xml:space="preserve">LAMB, GIDEON J                                              </t>
  </si>
  <si>
    <t>HALAYKO, KIM M</t>
  </si>
  <si>
    <t>HALAYKO</t>
  </si>
  <si>
    <t xml:space="preserve"> KIM M</t>
  </si>
  <si>
    <t xml:space="preserve">HALAYKO, KIM M                                              </t>
  </si>
  <si>
    <t>KETCHAM, KYLE C</t>
  </si>
  <si>
    <t>KETCHAM</t>
  </si>
  <si>
    <t xml:space="preserve"> KYLE C</t>
  </si>
  <si>
    <t xml:space="preserve">KETCHAM, KYLE C                                             </t>
  </si>
  <si>
    <t>WHIMPLE, LYNN M</t>
  </si>
  <si>
    <t>WHIMPLE</t>
  </si>
  <si>
    <t xml:space="preserve"> LYNN M</t>
  </si>
  <si>
    <t xml:space="preserve">WHIMPLE, LYNN M                                             </t>
  </si>
  <si>
    <t>LUNDBERG, MARK G</t>
  </si>
  <si>
    <t>LUNDBERG</t>
  </si>
  <si>
    <t xml:space="preserve"> MARK G</t>
  </si>
  <si>
    <t xml:space="preserve">LUNDBERG, MARK G                                            </t>
  </si>
  <si>
    <t>DALY, MICHAEL J</t>
  </si>
  <si>
    <t>DALY</t>
  </si>
  <si>
    <t xml:space="preserve">DALY, MICHAEL J                                             </t>
  </si>
  <si>
    <t>JANKE, SCOTT D</t>
  </si>
  <si>
    <t>JANKE</t>
  </si>
  <si>
    <t xml:space="preserve">JANKE, SCOTT D                                              </t>
  </si>
  <si>
    <t>LEVINE, AARON J</t>
  </si>
  <si>
    <t xml:space="preserve"> AARON J</t>
  </si>
  <si>
    <t>Research Services</t>
  </si>
  <si>
    <t xml:space="preserve">RESEARCH SERVICES                                                               </t>
  </si>
  <si>
    <t xml:space="preserve">LEVINE, AARON J                                             </t>
  </si>
  <si>
    <t xml:space="preserve">RESEARCHER                                 </t>
  </si>
  <si>
    <t>Angelo</t>
  </si>
  <si>
    <t>CATALANO, ANGELO C</t>
  </si>
  <si>
    <t>CATALANO</t>
  </si>
  <si>
    <t xml:space="preserve"> ANGELO C</t>
  </si>
  <si>
    <t xml:space="preserve">CATALANO, ANGELO C                                          </t>
  </si>
  <si>
    <t>BATTAGLIA, AUGUSTUS J II</t>
  </si>
  <si>
    <t>BATTAGLIA</t>
  </si>
  <si>
    <t xml:space="preserve"> AUGUSTUS J II</t>
  </si>
  <si>
    <t xml:space="preserve">BATTAGLIA, AUGUSTUS J II                                    </t>
  </si>
  <si>
    <t>KERNOZEK, CHRISTIAN A</t>
  </si>
  <si>
    <t>KERNOZEK</t>
  </si>
  <si>
    <t xml:space="preserve">KERNOZEK, CHRISTIAN A                                       </t>
  </si>
  <si>
    <t>MORSE-SICKO, CHRISTINE M</t>
  </si>
  <si>
    <t>MORSE-SICKO</t>
  </si>
  <si>
    <t xml:space="preserve">MORSE-SICKO, CHRISTINE M                                    </t>
  </si>
  <si>
    <t xml:space="preserve">DEP DIR RESEARCH SVCS                      </t>
  </si>
  <si>
    <t>BOTTINI, CHRISTOPHER</t>
  </si>
  <si>
    <t>BOTTINI</t>
  </si>
  <si>
    <t xml:space="preserve">BOTTINI, CHRISTOPHER                                        </t>
  </si>
  <si>
    <t>CLAWSON, HEATHER S</t>
  </si>
  <si>
    <t>CLAWSON</t>
  </si>
  <si>
    <t xml:space="preserve"> HEATHER S</t>
  </si>
  <si>
    <t xml:space="preserve">CLAWSON, HEATHER S                                          </t>
  </si>
  <si>
    <t xml:space="preserve">DIR RESEARCH SERVICES                      </t>
  </si>
  <si>
    <t>Izam</t>
  </si>
  <si>
    <t>IZZADEEN, IZAM M</t>
  </si>
  <si>
    <t>IZZADEEN</t>
  </si>
  <si>
    <t xml:space="preserve"> IZAM M</t>
  </si>
  <si>
    <t xml:space="preserve">IZZADEEN, IZAM M                                            </t>
  </si>
  <si>
    <t>ESPINOSA, JEREMY J</t>
  </si>
  <si>
    <t>ESPINOSA</t>
  </si>
  <si>
    <t xml:space="preserve">ESPINOSA, JEREMY J                                          </t>
  </si>
  <si>
    <t>Justyn</t>
  </si>
  <si>
    <t>TURNER, JUSTYN J</t>
  </si>
  <si>
    <t xml:space="preserve"> JUSTYN J</t>
  </si>
  <si>
    <t xml:space="preserve">TURNER, JUSTYN J                                            </t>
  </si>
  <si>
    <t>ALLACCO, KATHERINE N</t>
  </si>
  <si>
    <t>ALLACCO</t>
  </si>
  <si>
    <t xml:space="preserve"> KATHERINE N</t>
  </si>
  <si>
    <t xml:space="preserve">ALLACCO, KATHERINE N                                        </t>
  </si>
  <si>
    <t>ORLAN, KATHLEEN S</t>
  </si>
  <si>
    <t>ORLAN</t>
  </si>
  <si>
    <t xml:space="preserve">ORLAN, KATHLEEN S                                           </t>
  </si>
  <si>
    <t>RODRIGUEZ, MAXIMINO III</t>
  </si>
  <si>
    <t xml:space="preserve"> MAXIMINO III</t>
  </si>
  <si>
    <t xml:space="preserve">RODRIGUEZ, MAXIMINO III                                     </t>
  </si>
  <si>
    <t>FERRARO, MICHAEL J</t>
  </si>
  <si>
    <t>FERRARO</t>
  </si>
  <si>
    <t xml:space="preserve">FERRARO, MICHAEL J                                          </t>
  </si>
  <si>
    <t>TORRES, MICHAEL Y</t>
  </si>
  <si>
    <t xml:space="preserve"> MICHAEL Y</t>
  </si>
  <si>
    <t xml:space="preserve">TORRES, MICHAEL Y                                           </t>
  </si>
  <si>
    <t>BENSON, PETER C</t>
  </si>
  <si>
    <t>BENSON</t>
  </si>
  <si>
    <t xml:space="preserve">BENSON, PETER C                                             </t>
  </si>
  <si>
    <t>ISENHART, REBECCA E</t>
  </si>
  <si>
    <t>ISENHART</t>
  </si>
  <si>
    <t xml:space="preserve"> REBECCA E</t>
  </si>
  <si>
    <t xml:space="preserve">ISENHART, REBECCA E                                         </t>
  </si>
  <si>
    <t>BROOKS, TIFFANY N</t>
  </si>
  <si>
    <t xml:space="preserve"> TIFFANY N</t>
  </si>
  <si>
    <t xml:space="preserve">BROOKS, TIFFANY N                                           </t>
  </si>
  <si>
    <t>ADAMS, VANESSA R</t>
  </si>
  <si>
    <t xml:space="preserve"> VANESSA R</t>
  </si>
  <si>
    <t xml:space="preserve">ADAMS, VANESSA R                                            </t>
  </si>
  <si>
    <t>SCATTAGLIA, ANTHONY M</t>
  </si>
  <si>
    <t>SCATTAGLIA</t>
  </si>
  <si>
    <t>Richard Gottfried</t>
  </si>
  <si>
    <t>GOTTFRIED</t>
  </si>
  <si>
    <t xml:space="preserve"> RICHARD N.                                                           </t>
  </si>
  <si>
    <t xml:space="preserve">GOTTFRIED, RICHARD N.                                                           </t>
  </si>
  <si>
    <t xml:space="preserve">SCATTAGLIA, ANTHONY M                                       </t>
  </si>
  <si>
    <t xml:space="preserve">250 BROADWAY SUITE 2232, NEW YORK                      </t>
  </si>
  <si>
    <t>Brice</t>
  </si>
  <si>
    <t>PEYRE, BRICE H</t>
  </si>
  <si>
    <t>PEYRE</t>
  </si>
  <si>
    <t xml:space="preserve"> BRICE H</t>
  </si>
  <si>
    <t xml:space="preserve">PEYRE, BRICE H                                              </t>
  </si>
  <si>
    <t>CRAIG, CAROLINE P</t>
  </si>
  <si>
    <t>CRAIG</t>
  </si>
  <si>
    <t xml:space="preserve"> CAROLINE P</t>
  </si>
  <si>
    <t xml:space="preserve">CRAIG, CAROLINE P                                           </t>
  </si>
  <si>
    <t>COPPOLA, CHRISTINA C</t>
  </si>
  <si>
    <t>COPPOLA</t>
  </si>
  <si>
    <t xml:space="preserve"> CHRISTINA C</t>
  </si>
  <si>
    <t xml:space="preserve">COPPOLA, CHRISTINA C                                        </t>
  </si>
  <si>
    <t>Emily</t>
  </si>
  <si>
    <t>MARKOWITZ, EMILY C</t>
  </si>
  <si>
    <t>MARKOWITZ</t>
  </si>
  <si>
    <t xml:space="preserve"> EMILY C</t>
  </si>
  <si>
    <t xml:space="preserve">MARKOWITZ, EMILY C                                          </t>
  </si>
  <si>
    <t>DANN-ALLEL, GABRIELLE</t>
  </si>
  <si>
    <t>DANN-ALLEL</t>
  </si>
  <si>
    <t xml:space="preserve"> GABRIELLE</t>
  </si>
  <si>
    <t xml:space="preserve">DANN-ALLEL, GABRIELLE                                       </t>
  </si>
  <si>
    <t xml:space="preserve">242 W. 27TH ST., NYC                                   </t>
  </si>
  <si>
    <t>DONG, HELEN</t>
  </si>
  <si>
    <t>DONG</t>
  </si>
  <si>
    <t xml:space="preserve"> HELEN</t>
  </si>
  <si>
    <t xml:space="preserve">DONG, HELEN                                                 </t>
  </si>
  <si>
    <t xml:space="preserve">RESEARCH ASSOC                             </t>
  </si>
  <si>
    <t>CURREN, KATHRYN F</t>
  </si>
  <si>
    <t>CURREN</t>
  </si>
  <si>
    <t xml:space="preserve"> KATHRYN F</t>
  </si>
  <si>
    <t xml:space="preserve">CURREN, KATHRYN F                                           </t>
  </si>
  <si>
    <t>Kayleigh</t>
  </si>
  <si>
    <t>METVINER, KAYLEIGH B</t>
  </si>
  <si>
    <t>METVINER</t>
  </si>
  <si>
    <t xml:space="preserve"> KAYLEIGH B</t>
  </si>
  <si>
    <t xml:space="preserve">METVINER, KAYLEIGH B                                        </t>
  </si>
  <si>
    <t>GUZMAN, MARIA N</t>
  </si>
  <si>
    <t>GUZMAN</t>
  </si>
  <si>
    <t xml:space="preserve"> MARIA N</t>
  </si>
  <si>
    <t xml:space="preserve">GUZMAN, MARIA N                                             </t>
  </si>
  <si>
    <t>ALGAZE, MARTIN A</t>
  </si>
  <si>
    <t>ALGAZE</t>
  </si>
  <si>
    <t xml:space="preserve"> MARTIN A</t>
  </si>
  <si>
    <t xml:space="preserve">ALGAZE, MARTIN A                                            </t>
  </si>
  <si>
    <t>Mischa</t>
  </si>
  <si>
    <t>SOGUT, MISCHA B</t>
  </si>
  <si>
    <t>SOGUT</t>
  </si>
  <si>
    <t xml:space="preserve"> MISCHA B</t>
  </si>
  <si>
    <t xml:space="preserve">SOGUT, MISCHA B                                             </t>
  </si>
  <si>
    <t>MILLER, MONICA J</t>
  </si>
  <si>
    <t xml:space="preserve"> MONICA J</t>
  </si>
  <si>
    <t xml:space="preserve">MILLER, MONICA J                                            </t>
  </si>
  <si>
    <t xml:space="preserve">SR LEGIS ASSOC                             </t>
  </si>
  <si>
    <t>ALEXANDER, NANCY S</t>
  </si>
  <si>
    <t>ALEXANDER</t>
  </si>
  <si>
    <t xml:space="preserve"> NANCY S</t>
  </si>
  <si>
    <t xml:space="preserve">ALEXANDER, NANCY S                                          </t>
  </si>
  <si>
    <t>CONTI, RICHARD S</t>
  </si>
  <si>
    <t>CONTI</t>
  </si>
  <si>
    <t xml:space="preserve"> RICHARD S</t>
  </si>
  <si>
    <t xml:space="preserve">CONTI, RICHARD S                                            </t>
  </si>
  <si>
    <t>Sherri</t>
  </si>
  <si>
    <t>SALVIONE, SHERRI A</t>
  </si>
  <si>
    <t>SALVIONE</t>
  </si>
  <si>
    <t xml:space="preserve"> SHERRI A</t>
  </si>
  <si>
    <t xml:space="preserve">SALVIONE, SHERRI A                                          </t>
  </si>
  <si>
    <t>Wendi</t>
  </si>
  <si>
    <t>PASTER, WENDI B</t>
  </si>
  <si>
    <t>PASTER</t>
  </si>
  <si>
    <t xml:space="preserve"> WENDI B</t>
  </si>
  <si>
    <t xml:space="preserve">PASTER, WENDI B                                             </t>
  </si>
  <si>
    <t>CAMPANELLI, DANIEL L</t>
  </si>
  <si>
    <t>CAMPANELLI</t>
  </si>
  <si>
    <t xml:space="preserve"> DANIEL L</t>
  </si>
  <si>
    <t>Robert Carroll</t>
  </si>
  <si>
    <t>CARROLL</t>
  </si>
  <si>
    <t xml:space="preserve"> ROBERT C.                                                              </t>
  </si>
  <si>
    <t xml:space="preserve">CARROLL, ROBERT C.                                                              </t>
  </si>
  <si>
    <t xml:space="preserve">CAMPANELLI, DANIEL L                                        </t>
  </si>
  <si>
    <t>SEERY, MARY K</t>
  </si>
  <si>
    <t>SEERY</t>
  </si>
  <si>
    <t xml:space="preserve"> MARY K</t>
  </si>
  <si>
    <t xml:space="preserve">SEERY, MARY K                                               </t>
  </si>
  <si>
    <t>GUISINGER, VICTORIA H</t>
  </si>
  <si>
    <t>GUISINGER</t>
  </si>
  <si>
    <t xml:space="preserve"> VICTORIA H</t>
  </si>
  <si>
    <t xml:space="preserve">GUISINGER, VICTORIA H                                       </t>
  </si>
  <si>
    <t>KADAMANI, ANNE R</t>
  </si>
  <si>
    <t>KADAMANI</t>
  </si>
  <si>
    <t xml:space="preserve"> ANNE R</t>
  </si>
  <si>
    <t>Robert Rodriguez</t>
  </si>
  <si>
    <t xml:space="preserve"> ROBERT J.                                                            </t>
  </si>
  <si>
    <t xml:space="preserve">RODRIGUEZ, ROBERT J.                                                            </t>
  </si>
  <si>
    <t xml:space="preserve">KADAMANI, ANNE R                                            </t>
  </si>
  <si>
    <t xml:space="preserve">55 EAST 115TH STREET, NEW YORK                         </t>
  </si>
  <si>
    <t>France</t>
  </si>
  <si>
    <t>BLANCO-BARDIA, FRANCE C</t>
  </si>
  <si>
    <t>BLANCO-BARDIA</t>
  </si>
  <si>
    <t xml:space="preserve"> FRANCE C</t>
  </si>
  <si>
    <t xml:space="preserve">BLANCO-BARDIA, FRANCE C                                     </t>
  </si>
  <si>
    <t>HERNANDEZ, GABRIEL J</t>
  </si>
  <si>
    <t xml:space="preserve"> GABRIEL J</t>
  </si>
  <si>
    <t xml:space="preserve">HERNANDEZ, GABRIEL J                                        </t>
  </si>
  <si>
    <t>CRUZ, JASON</t>
  </si>
  <si>
    <t xml:space="preserve"> JASON</t>
  </si>
  <si>
    <t xml:space="preserve">CRUZ, JASON                                                 </t>
  </si>
  <si>
    <t>Vandolf</t>
  </si>
  <si>
    <t>PARISH, VANDOLF JR</t>
  </si>
  <si>
    <t>PARISH</t>
  </si>
  <si>
    <t xml:space="preserve"> VANDOLF JR</t>
  </si>
  <si>
    <t xml:space="preserve">PARISH, VANDOLF JR                                          </t>
  </si>
  <si>
    <t>BERLINSKI, KENNETH L</t>
  </si>
  <si>
    <t>BERLINSKI</t>
  </si>
  <si>
    <t xml:space="preserve"> KENNETH L</t>
  </si>
  <si>
    <t>Robin Schimminger</t>
  </si>
  <si>
    <t>SCHIMMINGER</t>
  </si>
  <si>
    <t xml:space="preserve"> ROBIN L.                                                           </t>
  </si>
  <si>
    <t xml:space="preserve">SCHIMMINGER, ROBIN L.                                                           </t>
  </si>
  <si>
    <t xml:space="preserve">BERLINSKI, KENNETH L                                        </t>
  </si>
  <si>
    <t xml:space="preserve">3514 DELAWARE AVE., KENMORE                            </t>
  </si>
  <si>
    <t>HAMEISTER, LYNETTE J</t>
  </si>
  <si>
    <t>HAMEISTER</t>
  </si>
  <si>
    <t xml:space="preserve"> LYNETTE J</t>
  </si>
  <si>
    <t xml:space="preserve">HAMEISTER, LYNETTE J                                        </t>
  </si>
  <si>
    <t>SULLIVAN SZAREK, MARY E</t>
  </si>
  <si>
    <t>SULLIVAN SZAREK</t>
  </si>
  <si>
    <t xml:space="preserve"> MARY E</t>
  </si>
  <si>
    <t xml:space="preserve">SULLIVAN SZAREK, MARY E                                     </t>
  </si>
  <si>
    <t>SAKOVICS, NAOMI R</t>
  </si>
  <si>
    <t>SAKOVICS</t>
  </si>
  <si>
    <t xml:space="preserve">SAKOVICS, NAOMI R                                           </t>
  </si>
  <si>
    <t>MAGO, PATRICE D</t>
  </si>
  <si>
    <t>MAGO</t>
  </si>
  <si>
    <t xml:space="preserve"> PATRICE D</t>
  </si>
  <si>
    <t xml:space="preserve">MAGO, PATRICE D                                             </t>
  </si>
  <si>
    <t>SPECTOR, PATRICIA A</t>
  </si>
  <si>
    <t>SPECTOR</t>
  </si>
  <si>
    <t xml:space="preserve">SPECTOR, PATRICIA A                                         </t>
  </si>
  <si>
    <t>Therese</t>
  </si>
  <si>
    <t>WEGLER, THERESE M</t>
  </si>
  <si>
    <t>WEGLER</t>
  </si>
  <si>
    <t xml:space="preserve"> THERESE M</t>
  </si>
  <si>
    <t xml:space="preserve">WEGLER, THERESE M                                           </t>
  </si>
  <si>
    <t>KOMARNICKI, VANESSA R</t>
  </si>
  <si>
    <t>KOMARNICKI</t>
  </si>
  <si>
    <t xml:space="preserve">KOMARNICKI, VANESSA R                                       </t>
  </si>
  <si>
    <t>JEANTY, FRANCOIS O</t>
  </si>
  <si>
    <t>JEANTY</t>
  </si>
  <si>
    <t xml:space="preserve"> FRANCOIS O</t>
  </si>
  <si>
    <t>Rodneyse Bichotte</t>
  </si>
  <si>
    <t>BICHOTTE</t>
  </si>
  <si>
    <t xml:space="preserve"> RODNEYSE                                                              </t>
  </si>
  <si>
    <t xml:space="preserve">BICHOTTE, RODNEYSE                                                              </t>
  </si>
  <si>
    <t xml:space="preserve">JEANTY, FRANCOIS O                                          </t>
  </si>
  <si>
    <t xml:space="preserve">1414 COURTELYOU RD, BROOKLYN, NY                       </t>
  </si>
  <si>
    <t>DERRICK, LISA L</t>
  </si>
  <si>
    <t>DERRICK</t>
  </si>
  <si>
    <t xml:space="preserve"> LISA L</t>
  </si>
  <si>
    <t xml:space="preserve">DERRICK, LISA L                                             </t>
  </si>
  <si>
    <t>Rona</t>
  </si>
  <si>
    <t>TAYLOR, RONA C</t>
  </si>
  <si>
    <t xml:space="preserve"> RONA C</t>
  </si>
  <si>
    <t xml:space="preserve">TAYLOR, RONA C                                              </t>
  </si>
  <si>
    <t>GUARDIA, JANELLA</t>
  </si>
  <si>
    <t>GUARDIA</t>
  </si>
  <si>
    <t xml:space="preserve"> JANELLA</t>
  </si>
  <si>
    <t>Ron Castorina, Jr.</t>
  </si>
  <si>
    <t>CASTORINA</t>
  </si>
  <si>
    <t xml:space="preserve"> RONALD JR.                                                           </t>
  </si>
  <si>
    <t xml:space="preserve">CASTORINA, RONALD JR.                                                           </t>
  </si>
  <si>
    <t xml:space="preserve">GUARDIA, JANELLA                                            </t>
  </si>
  <si>
    <t xml:space="preserve">7001 AMBOY RD, STE 202E, STATEN ISLAND                 </t>
  </si>
  <si>
    <t>ALFANO, JEFFREY M</t>
  </si>
  <si>
    <t>ALFANO</t>
  </si>
  <si>
    <t xml:space="preserve">ALFANO, JEFFREY M                                           </t>
  </si>
  <si>
    <t>IGNIZIO, LETIZIA</t>
  </si>
  <si>
    <t>IGNIZIO</t>
  </si>
  <si>
    <t xml:space="preserve"> LETIZIA</t>
  </si>
  <si>
    <t xml:space="preserve">IGNIZIO, LETIZIA                                            </t>
  </si>
  <si>
    <t>Rick</t>
  </si>
  <si>
    <t>LIVAN, RICK J</t>
  </si>
  <si>
    <t>LIVAN</t>
  </si>
  <si>
    <t xml:space="preserve"> RICK J</t>
  </si>
  <si>
    <t xml:space="preserve">LIVAN, RICK J                                               </t>
  </si>
  <si>
    <t>NAJMI, ALI</t>
  </si>
  <si>
    <t>NAJMI</t>
  </si>
  <si>
    <t xml:space="preserve"> ALI</t>
  </si>
  <si>
    <t>Ron Kim</t>
  </si>
  <si>
    <t>KIM</t>
  </si>
  <si>
    <t xml:space="preserve"> RONALD T.                                                                  </t>
  </si>
  <si>
    <t xml:space="preserve">KIM, RONALD T.                                                                  </t>
  </si>
  <si>
    <t xml:space="preserve">NAJMI, ALI                                                  </t>
  </si>
  <si>
    <t xml:space="preserve">136-20 38TH AVE. UNIT 10A, FLUSHING 11354              </t>
  </si>
  <si>
    <t>ZHU, CATHY</t>
  </si>
  <si>
    <t xml:space="preserve"> CATHY</t>
  </si>
  <si>
    <t xml:space="preserve">ZHU, CATHY                                                  </t>
  </si>
  <si>
    <t>CAO, TONY</t>
  </si>
  <si>
    <t>CAO</t>
  </si>
  <si>
    <t xml:space="preserve"> TONY</t>
  </si>
  <si>
    <t xml:space="preserve">CAO, TONY                                                   </t>
  </si>
  <si>
    <t>PREVOSTI, VICTORIA S</t>
  </si>
  <si>
    <t>PREVOSTI</t>
  </si>
  <si>
    <t xml:space="preserve"> VICTORIA S</t>
  </si>
  <si>
    <t xml:space="preserve">PREVOSTI, VICTORIA S                                        </t>
  </si>
  <si>
    <t>KIM, YOUNG HAN</t>
  </si>
  <si>
    <t xml:space="preserve"> YOUNG HAN</t>
  </si>
  <si>
    <t xml:space="preserve">KIM, YOUNG HAN                                              </t>
  </si>
  <si>
    <t>MEYERS, CODY M</t>
  </si>
  <si>
    <t xml:space="preserve"> CODY M</t>
  </si>
  <si>
    <t>Sean Ryan</t>
  </si>
  <si>
    <t xml:space="preserve"> SEAN M.                                                                   </t>
  </si>
  <si>
    <t xml:space="preserve">RYAN, SEAN M.                                                                   </t>
  </si>
  <si>
    <t xml:space="preserve">MEYERS, CODY M                                              </t>
  </si>
  <si>
    <t xml:space="preserve">936 DELAWARE AVE, BUFFALO                              </t>
  </si>
  <si>
    <t>DUNNING, JENNIFER R</t>
  </si>
  <si>
    <t>DUNNING</t>
  </si>
  <si>
    <t xml:space="preserve">DUNNING, JENNIFER R                                         </t>
  </si>
  <si>
    <t>PENNEL, JOSHUA L</t>
  </si>
  <si>
    <t>PENNEL</t>
  </si>
  <si>
    <t xml:space="preserve">PENNEL, JOSHUA L                                            </t>
  </si>
  <si>
    <t>CASTANEDA, REBECCA L</t>
  </si>
  <si>
    <t>CASTANEDA</t>
  </si>
  <si>
    <t xml:space="preserve">CASTANEDA, REBECCA L                                        </t>
  </si>
  <si>
    <t xml:space="preserve">DIR OF SPEC PROJS                          </t>
  </si>
  <si>
    <t>PALLADINO, BRADY F</t>
  </si>
  <si>
    <t>PALLADINO</t>
  </si>
  <si>
    <t xml:space="preserve"> BRADY F</t>
  </si>
  <si>
    <t xml:space="preserve">SERGEANT-AT-ARMS                                                                </t>
  </si>
  <si>
    <t xml:space="preserve">PALLADINO, BRADY F                                          </t>
  </si>
  <si>
    <t xml:space="preserve">PAGE                                       </t>
  </si>
  <si>
    <t>TRYON, CHARLES L</t>
  </si>
  <si>
    <t>TRYON</t>
  </si>
  <si>
    <t xml:space="preserve">TRYON, CHARLES L                                            </t>
  </si>
  <si>
    <t xml:space="preserve">DEP SGT AT ARMS                            </t>
  </si>
  <si>
    <t>ETHIER, GILBERT F</t>
  </si>
  <si>
    <t xml:space="preserve"> GILBERT F</t>
  </si>
  <si>
    <t xml:space="preserve">ETHIER, GILBERT F                                           </t>
  </si>
  <si>
    <t xml:space="preserve">ASST SGT ARMS                              </t>
  </si>
  <si>
    <t>COUCH, JOHN A</t>
  </si>
  <si>
    <t>COUCH</t>
  </si>
  <si>
    <t xml:space="preserve">COUCH, JOHN A                                               </t>
  </si>
  <si>
    <t>ALBARELLI, JOHN T SR</t>
  </si>
  <si>
    <t xml:space="preserve"> JOHN T SR</t>
  </si>
  <si>
    <t xml:space="preserve">ALBARELLI, JOHN T SR                                        </t>
  </si>
  <si>
    <t xml:space="preserve">CHIEF DEP SGT-AT-ARMS                      </t>
  </si>
  <si>
    <t>RHATIGAN, MICHAEL K</t>
  </si>
  <si>
    <t>RHATIGAN</t>
  </si>
  <si>
    <t xml:space="preserve"> MICHAEL K</t>
  </si>
  <si>
    <t xml:space="preserve">RHATIGAN, MICHAEL K                                         </t>
  </si>
  <si>
    <t>LENIHAN, RICHARD J</t>
  </si>
  <si>
    <t>LENIHAN</t>
  </si>
  <si>
    <t xml:space="preserve">LENIHAN, RICHARD J                                          </t>
  </si>
  <si>
    <t>VERNAL, RICHARD J</t>
  </si>
  <si>
    <t>VERNAL</t>
  </si>
  <si>
    <t xml:space="preserve">VERNAL, RICHARD J                                           </t>
  </si>
  <si>
    <t>Wayne</t>
  </si>
  <si>
    <t>JACKSON, WAYNE P</t>
  </si>
  <si>
    <t>JACKSON</t>
  </si>
  <si>
    <t xml:space="preserve"> WAYNE P</t>
  </si>
  <si>
    <t xml:space="preserve">JACKSON, WAYNE P                                            </t>
  </si>
  <si>
    <t xml:space="preserve">SGT-AT-ARMS                                </t>
  </si>
  <si>
    <t>PAYNE, WILLIAM</t>
  </si>
  <si>
    <t xml:space="preserve"> WILLIAM</t>
  </si>
  <si>
    <t xml:space="preserve">PAYNE, WILLIAM                                              </t>
  </si>
  <si>
    <t>KAM-AU, KHUSH</t>
  </si>
  <si>
    <t>KAM-AU</t>
  </si>
  <si>
    <t xml:space="preserve"> KHUSH</t>
  </si>
  <si>
    <t>Shelley Mayer</t>
  </si>
  <si>
    <t>MAYER</t>
  </si>
  <si>
    <t xml:space="preserve"> SHELLEY B.                                                               </t>
  </si>
  <si>
    <t xml:space="preserve">MAYER, SHELLEY B.                                                               </t>
  </si>
  <si>
    <t xml:space="preserve">KAM-AU, KHUSH                                               </t>
  </si>
  <si>
    <t xml:space="preserve">35 E. GRASSY SPRAIN RD, #406B, YONKERS                 </t>
  </si>
  <si>
    <t>Marcello</t>
  </si>
  <si>
    <t>FIGUEROA, MARCELLO H</t>
  </si>
  <si>
    <t>FIGUEROA</t>
  </si>
  <si>
    <t xml:space="preserve"> MARCELLO H</t>
  </si>
  <si>
    <t xml:space="preserve">FIGUEROA, MARCELLO H                                        </t>
  </si>
  <si>
    <t>Martha</t>
  </si>
  <si>
    <t>MAHONEY, MARTHA C</t>
  </si>
  <si>
    <t>MAHONEY</t>
  </si>
  <si>
    <t xml:space="preserve"> MARTHA C</t>
  </si>
  <si>
    <t xml:space="preserve">MAHONEY, MARTHA C                                           </t>
  </si>
  <si>
    <t>ESTROFF, RACHEL A</t>
  </si>
  <si>
    <t>ESTROFF</t>
  </si>
  <si>
    <t xml:space="preserve"> RACHEL A</t>
  </si>
  <si>
    <t xml:space="preserve">ESTROFF, RACHEL A                                           </t>
  </si>
  <si>
    <t>VOORHEIS, ROBERT J</t>
  </si>
  <si>
    <t>VOORHEIS</t>
  </si>
  <si>
    <t xml:space="preserve">VOORHEIS, ROBERT J                                          </t>
  </si>
  <si>
    <t>Anita</t>
  </si>
  <si>
    <t>WILSON, ANITA L</t>
  </si>
  <si>
    <t xml:space="preserve"> ANITA L</t>
  </si>
  <si>
    <t>Speaker Of The Assembly</t>
  </si>
  <si>
    <t xml:space="preserve">SPEAKER OF THE ASSEMBLY                                                         </t>
  </si>
  <si>
    <t xml:space="preserve">WILSON, ANITA L                                             </t>
  </si>
  <si>
    <t>VARGAS, HOWARD R</t>
  </si>
  <si>
    <t xml:space="preserve"> HOWARD R</t>
  </si>
  <si>
    <t xml:space="preserve">VARGAS, HOWARD R                                            </t>
  </si>
  <si>
    <t xml:space="preserve">EXEC COUNSEL TO SPKR                       </t>
  </si>
  <si>
    <t>Jevonni</t>
  </si>
  <si>
    <t>BROOKS, JEVONNI L</t>
  </si>
  <si>
    <t xml:space="preserve"> JEVONNI L</t>
  </si>
  <si>
    <t xml:space="preserve">BROOKS, JEVONNI L                                           </t>
  </si>
  <si>
    <t>O'KEEFE, KATHLEEN</t>
  </si>
  <si>
    <t xml:space="preserve">O'KEEFE, KATHLEEN                                           </t>
  </si>
  <si>
    <t xml:space="preserve">LEGIS COUNSEL - SPK                        </t>
  </si>
  <si>
    <t>MULLER, KIMBERLY A</t>
  </si>
  <si>
    <t>MULLER</t>
  </si>
  <si>
    <t xml:space="preserve">MULLER, KIMBERLY A                                          </t>
  </si>
  <si>
    <t>Marcus</t>
  </si>
  <si>
    <t>SALGADO, MARCUS A</t>
  </si>
  <si>
    <t>SALGADO</t>
  </si>
  <si>
    <t xml:space="preserve"> MARCUS A</t>
  </si>
  <si>
    <t xml:space="preserve">SALGADO, MARCUS A                                           </t>
  </si>
  <si>
    <t xml:space="preserve">EXEC ASST TO THE SPK                       </t>
  </si>
  <si>
    <t xml:space="preserve">1446 E. GUN HILL RD, BRONX                             </t>
  </si>
  <si>
    <t>HARRIS, MARY T</t>
  </si>
  <si>
    <t xml:space="preserve"> MARY T</t>
  </si>
  <si>
    <t xml:space="preserve">HARRIS, MARY T                                              </t>
  </si>
  <si>
    <t>MAURO-NACHILONGO, MWAKA</t>
  </si>
  <si>
    <t>MAURO-NACHILONGO</t>
  </si>
  <si>
    <t xml:space="preserve"> MWAKA</t>
  </si>
  <si>
    <t xml:space="preserve">MAURO-NACHILONGO, MWAKA                                     </t>
  </si>
  <si>
    <t>UPTON, PAUL T</t>
  </si>
  <si>
    <t xml:space="preserve"> PAUL T</t>
  </si>
  <si>
    <t xml:space="preserve">UPTON, PAUL T                                               </t>
  </si>
  <si>
    <t>PESTILLO, BRENDA</t>
  </si>
  <si>
    <t>PESTILLO</t>
  </si>
  <si>
    <t xml:space="preserve"> BRENDA</t>
  </si>
  <si>
    <t>Speaker'S Correspondence</t>
  </si>
  <si>
    <t xml:space="preserve">SPEAKER'S CORRESPONDENCE                                                        </t>
  </si>
  <si>
    <t xml:space="preserve">PESTILLO, BRENDA                                            </t>
  </si>
  <si>
    <t>JONES, COURTNEY L</t>
  </si>
  <si>
    <t xml:space="preserve"> COURTNEY L</t>
  </si>
  <si>
    <t xml:space="preserve">JONES, COURTNEY L                                           </t>
  </si>
  <si>
    <t xml:space="preserve">CORRESPONDENCE ASST                        </t>
  </si>
  <si>
    <t>HOGAN, KEVIN D</t>
  </si>
  <si>
    <t xml:space="preserve"> KEVIN D</t>
  </si>
  <si>
    <t xml:space="preserve">HOGAN, KEVIN D                                              </t>
  </si>
  <si>
    <t xml:space="preserve">DIR SPEAKER'S CORRES                       </t>
  </si>
  <si>
    <t>CHAPLIN, LESLIE P</t>
  </si>
  <si>
    <t>CHAPLIN</t>
  </si>
  <si>
    <t xml:space="preserve"> LESLIE P</t>
  </si>
  <si>
    <t xml:space="preserve">CHAPLIN, LESLIE P                                           </t>
  </si>
  <si>
    <t>Mai</t>
  </si>
  <si>
    <t>TRUONG, MAI K</t>
  </si>
  <si>
    <t>TRUONG</t>
  </si>
  <si>
    <t xml:space="preserve"> MAI K</t>
  </si>
  <si>
    <t xml:space="preserve">TRUONG, MAI K                                               </t>
  </si>
  <si>
    <t xml:space="preserve">DATA ANALYST                               </t>
  </si>
  <si>
    <t>HINES, MARY E</t>
  </si>
  <si>
    <t>HINES</t>
  </si>
  <si>
    <t xml:space="preserve">HINES, MARY E                                               </t>
  </si>
  <si>
    <t>KERNOZEK, AMANDA K</t>
  </si>
  <si>
    <t>Stacey Pheffer Amato</t>
  </si>
  <si>
    <t>PHEFFER AMATO</t>
  </si>
  <si>
    <t xml:space="preserve"> STACEY                                                           </t>
  </si>
  <si>
    <t xml:space="preserve">PHEFFER AMATO, STACEY                                                           </t>
  </si>
  <si>
    <t xml:space="preserve">KERNOZEK, AMANDA K                                          </t>
  </si>
  <si>
    <t>P'Nina</t>
  </si>
  <si>
    <t>GLUCK, P'NINA R</t>
  </si>
  <si>
    <t>GLUCK</t>
  </si>
  <si>
    <t xml:space="preserve"> P'NINA R</t>
  </si>
  <si>
    <t xml:space="preserve">GLUCK, P'NINA R                                             </t>
  </si>
  <si>
    <t>BOWLES, MEGAN A</t>
  </si>
  <si>
    <t>BOWLES</t>
  </si>
  <si>
    <t xml:space="preserve"> MEGAN A</t>
  </si>
  <si>
    <t>Staff Support</t>
  </si>
  <si>
    <t xml:space="preserve">STAFF SUPPORT                                                                   </t>
  </si>
  <si>
    <t xml:space="preserve">BOWLES, MEGAN A                                             </t>
  </si>
  <si>
    <t>shvartsmany@nyassembly.gov</t>
  </si>
  <si>
    <t>Yevgeniy</t>
  </si>
  <si>
    <t>SHVARTSMAN, YEVGENIY B</t>
  </si>
  <si>
    <t>SHVARTSMAN</t>
  </si>
  <si>
    <t xml:space="preserve"> YEVGENIY B</t>
  </si>
  <si>
    <t xml:space="preserve">SHVARTSMAN, YEVGENIY B                                      </t>
  </si>
  <si>
    <t xml:space="preserve">95-16 ROCKAWAY BEACH BLVD, ROCKAWAY BEACH              </t>
  </si>
  <si>
    <t>DENNIS, ALAN R</t>
  </si>
  <si>
    <t>DENNIS</t>
  </si>
  <si>
    <t xml:space="preserve"> ALAN R</t>
  </si>
  <si>
    <t>Stephen Hawley</t>
  </si>
  <si>
    <t>HAWLEY</t>
  </si>
  <si>
    <t xml:space="preserve"> STEPHEN M.                                                              </t>
  </si>
  <si>
    <t xml:space="preserve">HAWLEY, STEPHEN M.                                                              </t>
  </si>
  <si>
    <t xml:space="preserve">DENNIS, ALAN R                                              </t>
  </si>
  <si>
    <t xml:space="preserve">121 NORTH MAIN STREET, ALBION, NY 14411                </t>
  </si>
  <si>
    <t>GARAVELLI, CAROL A</t>
  </si>
  <si>
    <t>GARAVELLI</t>
  </si>
  <si>
    <t xml:space="preserve"> CAROL A</t>
  </si>
  <si>
    <t xml:space="preserve">GARAVELLI, CAROL A                                          </t>
  </si>
  <si>
    <t>BANKER, EILEEN S</t>
  </si>
  <si>
    <t>BANKER</t>
  </si>
  <si>
    <t xml:space="preserve"> EILEEN S</t>
  </si>
  <si>
    <t xml:space="preserve">BANKER, EILEEN S                                            </t>
  </si>
  <si>
    <t>Jayleen</t>
  </si>
  <si>
    <t>CARNEY, JAYLEEN E</t>
  </si>
  <si>
    <t>CARNEY</t>
  </si>
  <si>
    <t xml:space="preserve"> JAYLEEN E</t>
  </si>
  <si>
    <t xml:space="preserve">CARNEY, JAYLEEN E                                           </t>
  </si>
  <si>
    <t>WHITE, SHARON E</t>
  </si>
  <si>
    <t xml:space="preserve"> SHARON E</t>
  </si>
  <si>
    <t xml:space="preserve">WHITE, SHARON E                                             </t>
  </si>
  <si>
    <t>SCHUG, JESSICA N</t>
  </si>
  <si>
    <t>SCHUG</t>
  </si>
  <si>
    <t xml:space="preserve"> JESSICA N</t>
  </si>
  <si>
    <t>Steve Englebright</t>
  </si>
  <si>
    <t>ENGLEBRIGHT</t>
  </si>
  <si>
    <t xml:space="preserve"> STEVEN                                                             </t>
  </si>
  <si>
    <t xml:space="preserve">ENGLEBRIGHT, STEVEN                                                             </t>
  </si>
  <si>
    <t xml:space="preserve">SCHUG, JESSICA N                                            </t>
  </si>
  <si>
    <t>BLUMER, KAREN R</t>
  </si>
  <si>
    <t>BLUMER</t>
  </si>
  <si>
    <t xml:space="preserve"> KAREN R</t>
  </si>
  <si>
    <t xml:space="preserve">BLUMER, KAREN R                                             </t>
  </si>
  <si>
    <t xml:space="preserve">RESEARCH ANALYST                           </t>
  </si>
  <si>
    <t xml:space="preserve">149 MAIN ST., EAST SETAUKET                            </t>
  </si>
  <si>
    <t>OITZINGER, LISA R</t>
  </si>
  <si>
    <t>OITZINGER</t>
  </si>
  <si>
    <t xml:space="preserve"> LISA R</t>
  </si>
  <si>
    <t xml:space="preserve">OITZINGER, LISA R                                           </t>
  </si>
  <si>
    <t>HOFFMAN, MARIA T</t>
  </si>
  <si>
    <t xml:space="preserve"> MARIA T</t>
  </si>
  <si>
    <t xml:space="preserve">HOFFMAN, MARIA T                                            </t>
  </si>
  <si>
    <t>RISSACHER, NANCY E</t>
  </si>
  <si>
    <t>RISSACHER</t>
  </si>
  <si>
    <t xml:space="preserve"> NANCY E</t>
  </si>
  <si>
    <t xml:space="preserve">RISSACHER, NANCY E                                          </t>
  </si>
  <si>
    <t>LISS, STEPHEN B</t>
  </si>
  <si>
    <t>LISS</t>
  </si>
  <si>
    <t xml:space="preserve"> STEPHEN B</t>
  </si>
  <si>
    <t xml:space="preserve">LISS, STEPHEN B                                             </t>
  </si>
  <si>
    <t>Adrienne</t>
  </si>
  <si>
    <t>KNOLL, ADRIENNE M</t>
  </si>
  <si>
    <t>KNOLL</t>
  </si>
  <si>
    <t xml:space="preserve"> ADRIENNE M</t>
  </si>
  <si>
    <t>Steven Cymbrowitz</t>
  </si>
  <si>
    <t>CYMBROWITZ</t>
  </si>
  <si>
    <t xml:space="preserve"> STEVEN                                                              </t>
  </si>
  <si>
    <t xml:space="preserve">CYMBROWITZ, STEVEN                                                              </t>
  </si>
  <si>
    <t xml:space="preserve">KNOLL, ADRIENNE M                                           </t>
  </si>
  <si>
    <t xml:space="preserve">1800 SHEEPSHEAD BAY ROAD, BROOKLYN                     </t>
  </si>
  <si>
    <t>KRAJA, ARDITA</t>
  </si>
  <si>
    <t>KRAJA</t>
  </si>
  <si>
    <t xml:space="preserve"> ARDITA</t>
  </si>
  <si>
    <t xml:space="preserve">KRAJA, ARDITA                                               </t>
  </si>
  <si>
    <t>GODE, DAWN T</t>
  </si>
  <si>
    <t>GODE</t>
  </si>
  <si>
    <t xml:space="preserve"> DAWN T</t>
  </si>
  <si>
    <t xml:space="preserve">GODE, DAWN T                                                </t>
  </si>
  <si>
    <t>NOVOFASTOVSKY, ILYA</t>
  </si>
  <si>
    <t>NOVOFASTOVSKY</t>
  </si>
  <si>
    <t xml:space="preserve"> ILYA</t>
  </si>
  <si>
    <t xml:space="preserve">NOVOFASTOVSKY, ILYA                                         </t>
  </si>
  <si>
    <t>FIDLER, IRINA</t>
  </si>
  <si>
    <t>FIDLER</t>
  </si>
  <si>
    <t xml:space="preserve">FIDLER, IRINA                                               </t>
  </si>
  <si>
    <t>DETHOMASIS, LENA</t>
  </si>
  <si>
    <t>DETHOMASIS</t>
  </si>
  <si>
    <t xml:space="preserve"> LENA</t>
  </si>
  <si>
    <t xml:space="preserve">DETHOMASIS, LENA                                            </t>
  </si>
  <si>
    <t>MARKH, LEONID</t>
  </si>
  <si>
    <t>MARKH</t>
  </si>
  <si>
    <t xml:space="preserve"> LEONID</t>
  </si>
  <si>
    <t xml:space="preserve">MARKH, LEONID                                               </t>
  </si>
  <si>
    <t>SUTCHECK, RICHARD W</t>
  </si>
  <si>
    <t>SUTCHECK</t>
  </si>
  <si>
    <t xml:space="preserve"> RICHARD W</t>
  </si>
  <si>
    <t xml:space="preserve">SUTCHECK, RICHARD W                                         </t>
  </si>
  <si>
    <t>SOKOL, ROSLYN C</t>
  </si>
  <si>
    <t>SOKOL</t>
  </si>
  <si>
    <t xml:space="preserve"> ROSLYN C</t>
  </si>
  <si>
    <t xml:space="preserve">SOKOL, ROSLYN C                                             </t>
  </si>
  <si>
    <t>KOTSAR, TAMARA</t>
  </si>
  <si>
    <t>KOTSAR</t>
  </si>
  <si>
    <t xml:space="preserve"> TAMARA</t>
  </si>
  <si>
    <t xml:space="preserve">KOTSAR, TAMARA                                              </t>
  </si>
  <si>
    <t>GRJONKO, VLADIMIR</t>
  </si>
  <si>
    <t>GRJONKO</t>
  </si>
  <si>
    <t xml:space="preserve"> VLADIMIR</t>
  </si>
  <si>
    <t xml:space="preserve">GRJONKO, VLADIMIR                                           </t>
  </si>
  <si>
    <t>Gavin</t>
  </si>
  <si>
    <t>GREY, GAVIN M</t>
  </si>
  <si>
    <t>GREY</t>
  </si>
  <si>
    <t xml:space="preserve"> GAVIN M</t>
  </si>
  <si>
    <t>Steven Mclaughlin</t>
  </si>
  <si>
    <t>MCLAUGHLIN</t>
  </si>
  <si>
    <t xml:space="preserve"> STEVEN F.                                                           </t>
  </si>
  <si>
    <t xml:space="preserve">MCLAUGHLIN, STEVEN F.                                                           </t>
  </si>
  <si>
    <t xml:space="preserve">GREY, GAVIN M                                               </t>
  </si>
  <si>
    <t>POLARO, JENNIFER R</t>
  </si>
  <si>
    <t>POLARO</t>
  </si>
  <si>
    <t xml:space="preserve">POLARO, JENNIFER R                                          </t>
  </si>
  <si>
    <t xml:space="preserve">258 HOOSICK ST, STE 109, 1ST FL, TROY                  </t>
  </si>
  <si>
    <t>LAGAPA, DEBRA L</t>
  </si>
  <si>
    <t>LAGAPA</t>
  </si>
  <si>
    <t xml:space="preserve"> DEBRA L</t>
  </si>
  <si>
    <t>Steven Otis</t>
  </si>
  <si>
    <t>OTIS</t>
  </si>
  <si>
    <t xml:space="preserve"> STEVEN                                                                    </t>
  </si>
  <si>
    <t xml:space="preserve">OTIS, STEVEN                                                                    </t>
  </si>
  <si>
    <t xml:space="preserve">LAGAPA, DEBRA L                                             </t>
  </si>
  <si>
    <t xml:space="preserve">222 GRACE CHURCH ST, STE 305, PORT CHESTER             </t>
  </si>
  <si>
    <t>MACAFFER, JEAN K</t>
  </si>
  <si>
    <t>MACAFFER</t>
  </si>
  <si>
    <t xml:space="preserve"> JEAN K</t>
  </si>
  <si>
    <t xml:space="preserve">MACAFFER, JEAN K                                            </t>
  </si>
  <si>
    <t>URBAN, LISA M</t>
  </si>
  <si>
    <t>URBAN</t>
  </si>
  <si>
    <t xml:space="preserve">URBAN, LISA M                                               </t>
  </si>
  <si>
    <t>SHIPMAN, BARBARA J</t>
  </si>
  <si>
    <t>SHIPMAN</t>
  </si>
  <si>
    <t>Supplies Unit</t>
  </si>
  <si>
    <t xml:space="preserve">SUPPLIES UNIT                                                                   </t>
  </si>
  <si>
    <t xml:space="preserve">SHIPMAN, BARBARA J                                          </t>
  </si>
  <si>
    <t xml:space="preserve">SUPV SUPPLIES                              </t>
  </si>
  <si>
    <t>Darian</t>
  </si>
  <si>
    <t>HARRIS, DARIAN C</t>
  </si>
  <si>
    <t xml:space="preserve"> DARIAN C</t>
  </si>
  <si>
    <t xml:space="preserve">HARRIS, DARIAN C                                            </t>
  </si>
  <si>
    <t xml:space="preserve">SUPPLY CLK                                 </t>
  </si>
  <si>
    <t>Deval</t>
  </si>
  <si>
    <t>SANDERS, DEVAL J</t>
  </si>
  <si>
    <t xml:space="preserve"> DEVAL J</t>
  </si>
  <si>
    <t xml:space="preserve">SANDERS, DEVAL J                                            </t>
  </si>
  <si>
    <t>RIOS, FRANK A</t>
  </si>
  <si>
    <t>RIOS</t>
  </si>
  <si>
    <t xml:space="preserve"> FRANK A</t>
  </si>
  <si>
    <t>Telephone Operations</t>
  </si>
  <si>
    <t xml:space="preserve">TELEPHONE OPERATIONS                                                            </t>
  </si>
  <si>
    <t xml:space="preserve">RIOS, FRANK A                                               </t>
  </si>
  <si>
    <t xml:space="preserve">TELEPHONE OPERATOR                         </t>
  </si>
  <si>
    <t>ORTIZ, KAREN</t>
  </si>
  <si>
    <t xml:space="preserve">ORTIZ, KAREN                                                </t>
  </si>
  <si>
    <t>Luis</t>
  </si>
  <si>
    <t>SANTANA, LUIS A</t>
  </si>
  <si>
    <t>SANTANA</t>
  </si>
  <si>
    <t xml:space="preserve"> LUIS A</t>
  </si>
  <si>
    <t xml:space="preserve">SANTANA, LUIS A                                             </t>
  </si>
  <si>
    <t>HARRIS, MICHAEL J III</t>
  </si>
  <si>
    <t xml:space="preserve"> MICHAEL J III</t>
  </si>
  <si>
    <t xml:space="preserve">HARRIS, MICHAEL J III                                       </t>
  </si>
  <si>
    <t>CHERRY, PAULA D</t>
  </si>
  <si>
    <t xml:space="preserve"> PAULA D</t>
  </si>
  <si>
    <t xml:space="preserve">CHERRY, PAULA D                                             </t>
  </si>
  <si>
    <t>YOUNG, SANDRA</t>
  </si>
  <si>
    <t xml:space="preserve">YOUNG, SANDRA                                               </t>
  </si>
  <si>
    <t>PATNODE, TIMOTHY F</t>
  </si>
  <si>
    <t>PATNODE</t>
  </si>
  <si>
    <t xml:space="preserve"> TIMOTHY F</t>
  </si>
  <si>
    <t xml:space="preserve">PATNODE, TIMOTHY F                                          </t>
  </si>
  <si>
    <t>JACOBS, ALYSSA S</t>
  </si>
  <si>
    <t>JACOBS</t>
  </si>
  <si>
    <t xml:space="preserve"> ALYSSA S</t>
  </si>
  <si>
    <t>Thomas Abinanti</t>
  </si>
  <si>
    <t>ABINANTI</t>
  </si>
  <si>
    <t xml:space="preserve"> THOMAS J.                                                             </t>
  </si>
  <si>
    <t xml:space="preserve">ABINANTI, THOMAS J.                                                             </t>
  </si>
  <si>
    <t xml:space="preserve">JACOBS, ALYSSA S                                            </t>
  </si>
  <si>
    <t xml:space="preserve">303 SOUTH BROADWAY SUITE 229, TARRYTOWN                </t>
  </si>
  <si>
    <t>GRENADIER, ANDREA B</t>
  </si>
  <si>
    <t>GRENADIER</t>
  </si>
  <si>
    <t xml:space="preserve"> ANDREA B</t>
  </si>
  <si>
    <t xml:space="preserve">GRENADIER, ANDREA B                                         </t>
  </si>
  <si>
    <t>SOLD, JOANNE G</t>
  </si>
  <si>
    <t>SOLD</t>
  </si>
  <si>
    <t xml:space="preserve"> JOANNE G</t>
  </si>
  <si>
    <t xml:space="preserve">SOLD, JOANNE G                                              </t>
  </si>
  <si>
    <t>MORAVEC, JOSEPH D</t>
  </si>
  <si>
    <t>MORAVEC</t>
  </si>
  <si>
    <t xml:space="preserve"> JOSEPH D</t>
  </si>
  <si>
    <t xml:space="preserve">MORAVEC, JOSEPH D                                           </t>
  </si>
  <si>
    <t>CONROY, KATHLEEN E</t>
  </si>
  <si>
    <t>CONROY</t>
  </si>
  <si>
    <t xml:space="preserve"> KATHLEEN E</t>
  </si>
  <si>
    <t xml:space="preserve">CONROY, KATHLEEN E                                          </t>
  </si>
  <si>
    <t>SHERMAN, JENNIFER A</t>
  </si>
  <si>
    <t>SHERMAN</t>
  </si>
  <si>
    <t xml:space="preserve"> JENNIFER A</t>
  </si>
  <si>
    <t>Tom Mckevitt</t>
  </si>
  <si>
    <t>MCKEVITT</t>
  </si>
  <si>
    <t xml:space="preserve"> THOMAS                                                                </t>
  </si>
  <si>
    <t xml:space="preserve">MCKEVITT, THOMAS                                                                </t>
  </si>
  <si>
    <t xml:space="preserve">SHERMAN, JENNIFER A                                         </t>
  </si>
  <si>
    <t>SCHAEFERING, LYNN A</t>
  </si>
  <si>
    <t>SCHAEFERING</t>
  </si>
  <si>
    <t xml:space="preserve"> LYNN A</t>
  </si>
  <si>
    <t xml:space="preserve">SCHAEFERING, LYNN A                                         </t>
  </si>
  <si>
    <t xml:space="preserve">1975 HEMPSTEAD TPKE, STE 202, EAST MEADOW              </t>
  </si>
  <si>
    <t>MEDELLIN, EVANGELINA</t>
  </si>
  <si>
    <t>MEDELLIN</t>
  </si>
  <si>
    <t xml:space="preserve"> EVANGELINA</t>
  </si>
  <si>
    <t>Victor Pichardo</t>
  </si>
  <si>
    <t>PICHARDO</t>
  </si>
  <si>
    <t xml:space="preserve"> VICTOR M.                                                             </t>
  </si>
  <si>
    <t xml:space="preserve">PICHARDO, VICTOR M.                                                             </t>
  </si>
  <si>
    <t xml:space="preserve">MEDELLIN, EVANGELINA                                        </t>
  </si>
  <si>
    <t xml:space="preserve">2175 JEROME AVE, STE C, BRONX                          </t>
  </si>
  <si>
    <t>ARROYO, IVELISSE</t>
  </si>
  <si>
    <t xml:space="preserve"> IVELISSE</t>
  </si>
  <si>
    <t xml:space="preserve">ARROYO, IVELISSE                                            </t>
  </si>
  <si>
    <t>Nestor</t>
  </si>
  <si>
    <t>MEDINA, NESTOR S</t>
  </si>
  <si>
    <t>MEDINA</t>
  </si>
  <si>
    <t xml:space="preserve"> NESTOR S</t>
  </si>
  <si>
    <t xml:space="preserve">MEDINA, NESTOR S                                            </t>
  </si>
  <si>
    <t>BANKS, CYNTHIA J</t>
  </si>
  <si>
    <t xml:space="preserve"> CYNTHIA J</t>
  </si>
  <si>
    <t>Vivian Cook</t>
  </si>
  <si>
    <t xml:space="preserve"> VIVIAN E.                                                                 </t>
  </si>
  <si>
    <t xml:space="preserve">COOK, VIVIAN E.                                                                 </t>
  </si>
  <si>
    <t xml:space="preserve">BANKS, CYNTHIA J                                            </t>
  </si>
  <si>
    <t xml:space="preserve">142-15 ROCKAWAY BLVD., S OZONE PARK                    </t>
  </si>
  <si>
    <t>PALMER, GAIL A</t>
  </si>
  <si>
    <t>PALMER</t>
  </si>
  <si>
    <t xml:space="preserve"> GAIL A</t>
  </si>
  <si>
    <t xml:space="preserve">PALMER, GAIL A                                              </t>
  </si>
  <si>
    <t>CORKER NANCI, JOYCE D</t>
  </si>
  <si>
    <t>CORKER NANCI</t>
  </si>
  <si>
    <t xml:space="preserve"> JOYCE D</t>
  </si>
  <si>
    <t xml:space="preserve">CORKER NANCI, JOYCE D                                       </t>
  </si>
  <si>
    <t>CORKER, JULIE A</t>
  </si>
  <si>
    <t>CORKER</t>
  </si>
  <si>
    <t xml:space="preserve">CORKER, JULIE A                                             </t>
  </si>
  <si>
    <t>CORKER, MICHAEL L</t>
  </si>
  <si>
    <t xml:space="preserve">CORKER, MICHAEL L                                           </t>
  </si>
  <si>
    <t>CHALMERS, REGINALD D</t>
  </si>
  <si>
    <t>CHALMERS</t>
  </si>
  <si>
    <t xml:space="preserve"> REGINALD D</t>
  </si>
  <si>
    <t xml:space="preserve">CHALMERS, REGINALD D                                        </t>
  </si>
  <si>
    <t>CRAWFORD-ELLIOTT, SHARON M</t>
  </si>
  <si>
    <t>CRAWFORD-ELLIOTT</t>
  </si>
  <si>
    <t xml:space="preserve">CRAWFORD-ELLIOTT, SHARON M                                  </t>
  </si>
  <si>
    <t>Gigi</t>
  </si>
  <si>
    <t>DAVIS-ELLIOTT, GIGI R</t>
  </si>
  <si>
    <t>DAVIS-ELLIOTT</t>
  </si>
  <si>
    <t xml:space="preserve"> GIGI R</t>
  </si>
  <si>
    <t>Walter Mosley</t>
  </si>
  <si>
    <t xml:space="preserve"> WALTER T.                                                               </t>
  </si>
  <si>
    <t xml:space="preserve">MOSLEY, WALTER T.                                                               </t>
  </si>
  <si>
    <t xml:space="preserve">DAVIS-ELLIOTT, GIGI R                                       </t>
  </si>
  <si>
    <t xml:space="preserve">55 HANSON PL. 3RD FLOOR, BROOKLYN, NY                  </t>
  </si>
  <si>
    <t>YANIS, JOSEPH A</t>
  </si>
  <si>
    <t>YANIS</t>
  </si>
  <si>
    <t xml:space="preserve"> JOSEPH A</t>
  </si>
  <si>
    <t xml:space="preserve">YANIS, JOSEPH A                                             </t>
  </si>
  <si>
    <t xml:space="preserve">ECON DEVEL SPECIALIST                      </t>
  </si>
  <si>
    <t>BOARD, JOSHUA A</t>
  </si>
  <si>
    <t>BOARD</t>
  </si>
  <si>
    <t xml:space="preserve"> JOSHUA A</t>
  </si>
  <si>
    <t xml:space="preserve">BOARD, JOSHUA A                                             </t>
  </si>
  <si>
    <t>Brittney</t>
  </si>
  <si>
    <t>JERRED, BRITTNEY F</t>
  </si>
  <si>
    <t>JERRED</t>
  </si>
  <si>
    <t xml:space="preserve"> BRITTNEY F</t>
  </si>
  <si>
    <t>William Barclay</t>
  </si>
  <si>
    <t>BARCLAY</t>
  </si>
  <si>
    <t xml:space="preserve"> WILLIAM A.                                                             </t>
  </si>
  <si>
    <t xml:space="preserve">BARCLAY, WILLIAM A.                                                             </t>
  </si>
  <si>
    <t xml:space="preserve">JERRED, BRITTNEY F                                          </t>
  </si>
  <si>
    <t>COOK, JENNIFER L</t>
  </si>
  <si>
    <t xml:space="preserve">COOK, JENNIFER L                                            </t>
  </si>
  <si>
    <t>Terry</t>
  </si>
  <si>
    <t>WILBUR, TERRY M</t>
  </si>
  <si>
    <t>WILBUR</t>
  </si>
  <si>
    <t xml:space="preserve"> TERRY M</t>
  </si>
  <si>
    <t xml:space="preserve">WILBUR, TERRY M                                             </t>
  </si>
  <si>
    <t>KUJAN, VIRGINIA E</t>
  </si>
  <si>
    <t>KUJAN</t>
  </si>
  <si>
    <t xml:space="preserve">KUJAN, VIRGINIA E                                           </t>
  </si>
  <si>
    <t>FIRSOVA, ANNA</t>
  </si>
  <si>
    <t>FIRSOVA</t>
  </si>
  <si>
    <t xml:space="preserve"> ANNA</t>
  </si>
  <si>
    <t>William Colton</t>
  </si>
  <si>
    <t>COLTON</t>
  </si>
  <si>
    <t xml:space="preserve"> WILLIAM                                                                 </t>
  </si>
  <si>
    <t xml:space="preserve">COLTON, WILLIAM                                                                 </t>
  </si>
  <si>
    <t xml:space="preserve">FIRSOVA, ANNA                                               </t>
  </si>
  <si>
    <t xml:space="preserve">155 KINGS HIGHWAY, BROOKLYN, NY 11223                  </t>
  </si>
  <si>
    <t>BALKARRAN, DEEPA</t>
  </si>
  <si>
    <t>BALKARRAN</t>
  </si>
  <si>
    <t xml:space="preserve"> DEEPA</t>
  </si>
  <si>
    <t xml:space="preserve">BALKARRAN, DEEPA                                            </t>
  </si>
  <si>
    <t>RANDAZZO, JOANN</t>
  </si>
  <si>
    <t>RANDAZZO</t>
  </si>
  <si>
    <t xml:space="preserve">RANDAZZO, JOANN                                             </t>
  </si>
  <si>
    <t>ZHENG, KENNY J</t>
  </si>
  <si>
    <t>ZHENG</t>
  </si>
  <si>
    <t xml:space="preserve"> KENNY J</t>
  </si>
  <si>
    <t xml:space="preserve">ZHENG, KENNY J                                              </t>
  </si>
  <si>
    <t>MAGALI, LARISA</t>
  </si>
  <si>
    <t>MAGALI</t>
  </si>
  <si>
    <t xml:space="preserve"> LARISA</t>
  </si>
  <si>
    <t xml:space="preserve">MAGALI, LARISA                                              </t>
  </si>
  <si>
    <t>TONG, NANCY</t>
  </si>
  <si>
    <t>TONG</t>
  </si>
  <si>
    <t xml:space="preserve"> NANCY</t>
  </si>
  <si>
    <t xml:space="preserve">TONG, NANCY                                                 </t>
  </si>
  <si>
    <t>Sarawat</t>
  </si>
  <si>
    <t>SARAH, SARAWAT A</t>
  </si>
  <si>
    <t>SARAH</t>
  </si>
  <si>
    <t xml:space="preserve"> SARAWAT A</t>
  </si>
  <si>
    <t xml:space="preserve">SARAH, SARAWAT A                                            </t>
  </si>
  <si>
    <t>Suet</t>
  </si>
  <si>
    <t>LAM, SUET MUI</t>
  </si>
  <si>
    <t>LAM</t>
  </si>
  <si>
    <t xml:space="preserve"> SUET MUI</t>
  </si>
  <si>
    <t xml:space="preserve">LAM, SUET MUI                                               </t>
  </si>
  <si>
    <t>ZHUANG, WENYI</t>
  </si>
  <si>
    <t>ZHUANG</t>
  </si>
  <si>
    <t xml:space="preserve"> WENYI</t>
  </si>
  <si>
    <t xml:space="preserve">ZHUANG, WENYI                                               </t>
  </si>
  <si>
    <t>GROVES, CONNIE S</t>
  </si>
  <si>
    <t>GROVES</t>
  </si>
  <si>
    <t xml:space="preserve"> CONNIE S</t>
  </si>
  <si>
    <t>William Magee</t>
  </si>
  <si>
    <t xml:space="preserve"> WILLIAM D.                                                               </t>
  </si>
  <si>
    <t xml:space="preserve">MAGEE, WILLIAM D.                                                               </t>
  </si>
  <si>
    <t xml:space="preserve">GROVES, CONNIE S                                            </t>
  </si>
  <si>
    <t>MULLALLY, DARLENE E</t>
  </si>
  <si>
    <t>MULLALLY</t>
  </si>
  <si>
    <t xml:space="preserve"> DARLENE E</t>
  </si>
  <si>
    <t xml:space="preserve">MULLALLY, DARLENE E                                         </t>
  </si>
  <si>
    <t>DIGEORGE, KIM M</t>
  </si>
  <si>
    <t>DIGEORGE</t>
  </si>
  <si>
    <t xml:space="preserve">DIGEORGE, KIM M                                             </t>
  </si>
  <si>
    <t xml:space="preserve">PRINC SECRETARY                            </t>
  </si>
  <si>
    <t xml:space="preserve">214 FARRIER AVE., ONEIDA                               </t>
  </si>
  <si>
    <t>MARTINO, LAURA A</t>
  </si>
  <si>
    <t>MARTINO</t>
  </si>
  <si>
    <t xml:space="preserve"> LAURA A</t>
  </si>
  <si>
    <t xml:space="preserve">MARTINO, LAURA A                                            </t>
  </si>
  <si>
    <t>SHEUCHENKO, ROBERT J</t>
  </si>
  <si>
    <t>SHEUCHENKO</t>
  </si>
  <si>
    <t xml:space="preserve">SHEUCHENKO, ROBERT J                                        </t>
  </si>
  <si>
    <t>ROBERTS, BARBARA A</t>
  </si>
  <si>
    <t>William Magnarelli</t>
  </si>
  <si>
    <t>MAGNARELLI</t>
  </si>
  <si>
    <t xml:space="preserve"> WILLIAM B.                                                          </t>
  </si>
  <si>
    <t xml:space="preserve">MAGNARELLI, WILLIAM B.                                                          </t>
  </si>
  <si>
    <t xml:space="preserve">ROBERTS, BARBARA A                                          </t>
  </si>
  <si>
    <t xml:space="preserve">333 EAST WASHINGTON ST., RM 840, SYRACUSE              </t>
  </si>
  <si>
    <t>SLOCUM, CHRISTINE H</t>
  </si>
  <si>
    <t>SLOCUM</t>
  </si>
  <si>
    <t xml:space="preserve">SLOCUM, CHRISTINE H                                         </t>
  </si>
  <si>
    <t>FIX, CHRISTINE M</t>
  </si>
  <si>
    <t>FIX</t>
  </si>
  <si>
    <t xml:space="preserve">FIX, CHRISTINE M                                            </t>
  </si>
  <si>
    <t>SWIECKI, CRAIG M</t>
  </si>
  <si>
    <t>SWIECKI</t>
  </si>
  <si>
    <t xml:space="preserve"> CRAIG M</t>
  </si>
  <si>
    <t xml:space="preserve">SWIECKI, CRAIG M                                            </t>
  </si>
  <si>
    <t>ABDELLA, DIANA L</t>
  </si>
  <si>
    <t>ABDELLA</t>
  </si>
  <si>
    <t xml:space="preserve"> DIANA L</t>
  </si>
  <si>
    <t xml:space="preserve">ABDELLA, DIANA L                                            </t>
  </si>
  <si>
    <t>ROMANO, JOSEPH A</t>
  </si>
  <si>
    <t xml:space="preserve">ROMANO, JOSEPH A                                            </t>
  </si>
  <si>
    <t>JONES, MATTHEW T</t>
  </si>
  <si>
    <t xml:space="preserve">JONES, MATTHEW T                                            </t>
  </si>
  <si>
    <t>PALMA, SANDRA L</t>
  </si>
  <si>
    <t>PALMA</t>
  </si>
  <si>
    <t xml:space="preserve">PALMA, SANDRA L                                             </t>
  </si>
  <si>
    <t>HONG, LAURENCE</t>
  </si>
  <si>
    <t>HONG</t>
  </si>
  <si>
    <t xml:space="preserve"> LAURENCE</t>
  </si>
  <si>
    <t>Yuh-Line Niou</t>
  </si>
  <si>
    <t>NIOU</t>
  </si>
  <si>
    <t xml:space="preserve"> YUH-LINE                                                                  </t>
  </si>
  <si>
    <t xml:space="preserve">NIOU, YUH-LINE                                                                  </t>
  </si>
  <si>
    <t xml:space="preserve">HONG, LAURENCE                                              </t>
  </si>
  <si>
    <t>vlookup against import</t>
  </si>
  <si>
    <t>476542127</t>
  </si>
  <si>
    <t>Monell</t>
  </si>
  <si>
    <t>Ryan Monell</t>
  </si>
  <si>
    <t>NYC Council</t>
  </si>
  <si>
    <t>718 402-6130</t>
  </si>
  <si>
    <t>RMonell@council.nyc.gov</t>
  </si>
  <si>
    <t>Rafael Salamanca, Office of Councilmember, Personal Staff Office, NYC Council</t>
  </si>
  <si>
    <t>Rafael Salamanca, Councilmember</t>
  </si>
  <si>
    <t>Ryan Monell, Chief of Staff</t>
  </si>
  <si>
    <t>476542128</t>
  </si>
  <si>
    <t>Director of Land Use</t>
  </si>
  <si>
    <t>Raju</t>
  </si>
  <si>
    <t>Raju Mann</t>
  </si>
  <si>
    <t>Land Use, Central Staff Office, NYC Council</t>
  </si>
  <si>
    <t>rmann@council.nyc.gov</t>
  </si>
  <si>
    <t>Raju-Mann.jpg</t>
  </si>
  <si>
    <t>Raju Mann, Director of Land Use</t>
  </si>
  <si>
    <t>476542133</t>
  </si>
  <si>
    <t>Carolyn Tran</t>
  </si>
  <si>
    <t>Asian</t>
  </si>
  <si>
    <t>718 803-6373</t>
  </si>
  <si>
    <t>Ctran@council.nyc.gov</t>
  </si>
  <si>
    <t>Daniel Dromm, Office of Councilmember, Personal Staff Office, NYC Council</t>
  </si>
  <si>
    <t>Daniel Dromm, Councilmember</t>
  </si>
  <si>
    <t>Carolyn Tran, Chief of Staff</t>
  </si>
  <si>
    <t>476542155</t>
  </si>
  <si>
    <t>Councilmanic Aide</t>
  </si>
  <si>
    <t>Sarkissian</t>
  </si>
  <si>
    <t>Masis</t>
  </si>
  <si>
    <t>Masis Sarkissian</t>
  </si>
  <si>
    <t>718 217-4969</t>
  </si>
  <si>
    <t>Rory Lancman, Office of Councilmember, Personal Staff Office, NYC Council</t>
  </si>
  <si>
    <t>Rory Lancman, Councilmember</t>
  </si>
  <si>
    <t>Masis Sarkissian, Councilmanic Aide</t>
  </si>
  <si>
    <t>476542156</t>
  </si>
  <si>
    <t>Sheila Rodriguez</t>
  </si>
  <si>
    <t>212 677-1077</t>
  </si>
  <si>
    <t>Rosie Mendez, Office of Councilmember, Personal Staff Office, NYC Council</t>
  </si>
  <si>
    <t>Rosie Mendez, Councilmember</t>
  </si>
  <si>
    <t>Sheila Rodriguez, Councilmanic Aide</t>
  </si>
  <si>
    <t>476542157</t>
  </si>
  <si>
    <t>Baksh</t>
  </si>
  <si>
    <t>Shaffina</t>
  </si>
  <si>
    <t>Shaffina Baksh</t>
  </si>
  <si>
    <t>718 206-2068</t>
  </si>
  <si>
    <t>Ruben Wills, Office of Councilmember, Personal Staff Office, NYC Council</t>
  </si>
  <si>
    <t>Ruben Wills, Councilmember</t>
  </si>
  <si>
    <t>Shaffina Baksh, Councilmanic Aide</t>
  </si>
  <si>
    <t>476542171</t>
  </si>
  <si>
    <t>Giunta</t>
  </si>
  <si>
    <t>Peter Giunta</t>
  </si>
  <si>
    <t>718 984-5151</t>
  </si>
  <si>
    <t>Joseph Borelli, Office of Councilmember, Personal Staff Office, NYC Council</t>
  </si>
  <si>
    <t>Joseph Borelli, Councilmember</t>
  </si>
  <si>
    <t>Peter Giunta, Councilmanic Aide</t>
  </si>
  <si>
    <t>476542172</t>
  </si>
  <si>
    <t>Landi</t>
  </si>
  <si>
    <t>Michelle Landi</t>
  </si>
  <si>
    <t>MLandi@council.nyc.gov</t>
  </si>
  <si>
    <t>Michelle Landi, Scheduler</t>
  </si>
  <si>
    <t>476542173</t>
  </si>
  <si>
    <t>Mascia</t>
  </si>
  <si>
    <t>Frank Mascia</t>
  </si>
  <si>
    <t>fmascia@council.nyc.gov</t>
  </si>
  <si>
    <t>Frank Mascia, Chief of Staff</t>
  </si>
  <si>
    <t>476542185</t>
  </si>
  <si>
    <t>Kenlyn</t>
  </si>
  <si>
    <t>Kenlyn Parsons</t>
  </si>
  <si>
    <t>Kenlyn Parsons, Councilmanic Aide</t>
  </si>
  <si>
    <t>476542186</t>
  </si>
  <si>
    <t>Jahi</t>
  </si>
  <si>
    <t>Jahi Rose</t>
  </si>
  <si>
    <t>Jahi Rose, Councilmanic Aide</t>
  </si>
  <si>
    <t>476542187</t>
  </si>
  <si>
    <t>Bravo-Lopez</t>
  </si>
  <si>
    <t>Glomani</t>
  </si>
  <si>
    <t>Glomani Bravo-Lopez</t>
  </si>
  <si>
    <t>718 643-6620</t>
  </si>
  <si>
    <t>Stephen Levin, Office of Councilmember, Personal Staff Office, NYC Council</t>
  </si>
  <si>
    <t>Stephen Levin, Councilmember</t>
  </si>
  <si>
    <t>Glomani Bravo-Lopez, Councilmanic Aide</t>
  </si>
  <si>
    <t>476542218</t>
  </si>
  <si>
    <t>Solotaire</t>
  </si>
  <si>
    <t>Benjamin Solotaire</t>
  </si>
  <si>
    <t>Benjamin Solotaire, Councilmanic Aide</t>
  </si>
  <si>
    <t>476542220</t>
  </si>
  <si>
    <t>Iddrisu</t>
  </si>
  <si>
    <t>Nabilah</t>
  </si>
  <si>
    <t>Nabilah Iddrisu</t>
  </si>
  <si>
    <t>718 588-7500</t>
  </si>
  <si>
    <t>Vanessa L Gibson, Office of Councilmember, Personal Staff Office, NYC Council</t>
  </si>
  <si>
    <t>Vanessa L Gibson, Councilmember</t>
  </si>
  <si>
    <t>Nabilah Iddrisu, Councilmanic Aide</t>
  </si>
  <si>
    <t>476542247</t>
  </si>
  <si>
    <t>Alondra</t>
  </si>
  <si>
    <t>Alondra Perez</t>
  </si>
  <si>
    <t>Alondra Perez, Councilmanic Aide</t>
  </si>
  <si>
    <t>476542462</t>
  </si>
  <si>
    <t>Kazlowski</t>
  </si>
  <si>
    <t>Matthew Kazlowski</t>
  </si>
  <si>
    <t>718 748-5200</t>
  </si>
  <si>
    <t>Vincent Gentile, Office of Councilmember, Personal Staff Office, NYC Council</t>
  </si>
  <si>
    <t>Vincent Gentile, Councilmember</t>
  </si>
  <si>
    <t>Matthew Kazlowski, Councilmanic Aide</t>
  </si>
  <si>
    <t>476542466</t>
  </si>
  <si>
    <t>Lamprecht</t>
  </si>
  <si>
    <t>Travis Lamprecht</t>
  </si>
  <si>
    <t>Tlamprecht@council.nyc.gov</t>
  </si>
  <si>
    <t>Travis Lamprecht, Chief of Staff</t>
  </si>
  <si>
    <t>476542602</t>
  </si>
  <si>
    <t>Legislative Administrative Assistant</t>
  </si>
  <si>
    <t>Alan Katz</t>
  </si>
  <si>
    <t>250 Bwy</t>
  </si>
  <si>
    <t>250 Broadway, 16th Fl</t>
  </si>
  <si>
    <t>(212) 788-6945</t>
  </si>
  <si>
    <t>Administrative Services, Central Staff Office, NYC Council</t>
  </si>
  <si>
    <t>Alan Katz, Legislative Administrative Assistant</t>
  </si>
  <si>
    <t>476542607</t>
  </si>
  <si>
    <t>Alesha</t>
  </si>
  <si>
    <t>Alesha Brown</t>
  </si>
  <si>
    <t>250 Broadway, 14th Fl</t>
  </si>
  <si>
    <t>(212) 788-9095</t>
  </si>
  <si>
    <t>Legal/Gov't Affair, Central Staff Office, NYC Council</t>
  </si>
  <si>
    <t>Alesha Brown, Legislative Counsel</t>
  </si>
  <si>
    <t>476542612</t>
  </si>
  <si>
    <t>Paulenoff</t>
  </si>
  <si>
    <t>Alex Paulenoff</t>
  </si>
  <si>
    <t>(212) 341-0376</t>
  </si>
  <si>
    <t>Infrastructure, Central Staff Office, NYC Council</t>
  </si>
  <si>
    <t>Alex Paulenoff, Legislative Counsel</t>
  </si>
  <si>
    <t>476542615</t>
  </si>
  <si>
    <t>Senior Legislative Financial Analyst</t>
  </si>
  <si>
    <t>Aliya</t>
  </si>
  <si>
    <t>Aliya Ali</t>
  </si>
  <si>
    <t>250 Broadway, 15th Fl</t>
  </si>
  <si>
    <t>(212) 788-7042</t>
  </si>
  <si>
    <t>Finance, Central Staff Office, NYC Council</t>
  </si>
  <si>
    <t>Aliya Ali, Senior Legislative Financial Analyst</t>
  </si>
  <si>
    <t>476542620</t>
  </si>
  <si>
    <t>Assistant Sergeant At Arms</t>
  </si>
  <si>
    <t>Hsu</t>
  </si>
  <si>
    <t>Allen Hsu</t>
  </si>
  <si>
    <t>CH</t>
  </si>
  <si>
    <t>(212) 788-7039</t>
  </si>
  <si>
    <t>Sgt-At-Arms, Central Staff Office, NYC Council</t>
  </si>
  <si>
    <t>Allen Hsu, Assistant Sergeant At Arms</t>
  </si>
  <si>
    <t>476542624</t>
  </si>
  <si>
    <t>Allen Wright</t>
  </si>
  <si>
    <t>250 Broadway, 30th Fl</t>
  </si>
  <si>
    <t>(212) 788-8978</t>
  </si>
  <si>
    <t>Community Outreach, Central Staff Office, NYC Council</t>
  </si>
  <si>
    <t>Allen Wright, Legislative Assistant</t>
  </si>
  <si>
    <t>476542629</t>
  </si>
  <si>
    <t>Legislative Investigator</t>
  </si>
  <si>
    <t>Vassell</t>
  </si>
  <si>
    <t>Alycia</t>
  </si>
  <si>
    <t>Alycia Vassell</t>
  </si>
  <si>
    <t>(212) 788-7283</t>
  </si>
  <si>
    <t>General Counsel, Central Staff Office, NYC Council</t>
  </si>
  <si>
    <t>Alycia Vassell, Legislative Investigator</t>
  </si>
  <si>
    <t>476542633</t>
  </si>
  <si>
    <t>Amelia Adams</t>
  </si>
  <si>
    <t>City Hall</t>
  </si>
  <si>
    <t>(212) 788-7214</t>
  </si>
  <si>
    <t>Amelia Adams, Director</t>
  </si>
  <si>
    <t>476542636</t>
  </si>
  <si>
    <t>Kilawan</t>
  </si>
  <si>
    <t>Aminta</t>
  </si>
  <si>
    <t>Aminta Kilawan</t>
  </si>
  <si>
    <t>(212) 788-6911</t>
  </si>
  <si>
    <t>Human Services, Central Staff Office, NYC Council</t>
  </si>
  <si>
    <t>Aminta Kilawan, Legislative Counsel</t>
  </si>
  <si>
    <t>476542638</t>
  </si>
  <si>
    <t>Levitan</t>
  </si>
  <si>
    <t>Amy Levitan</t>
  </si>
  <si>
    <t>(212) 788-7316</t>
  </si>
  <si>
    <t>Amy Levitan, Deputy Director</t>
  </si>
  <si>
    <t>476542640</t>
  </si>
  <si>
    <t>Varghese</t>
  </si>
  <si>
    <t>Amy Varghese</t>
  </si>
  <si>
    <t>(212) 788-0260</t>
  </si>
  <si>
    <t>Communications, Central Staff Office, NYC Council</t>
  </si>
  <si>
    <t>Amy Varghese, Communications Assistant</t>
  </si>
  <si>
    <t>476542645</t>
  </si>
  <si>
    <t>Ana Garcia</t>
  </si>
  <si>
    <t>(212) 266-2008</t>
  </si>
  <si>
    <t>Office of Speaker, Central Staff Office, NYC Council</t>
  </si>
  <si>
    <t>Ana Garcia, Legislative Assistant</t>
  </si>
  <si>
    <t>476542652</t>
  </si>
  <si>
    <t>Legislative Coordinator</t>
  </si>
  <si>
    <t>Andrea Clarke</t>
  </si>
  <si>
    <t>(212) 513-1876</t>
  </si>
  <si>
    <t>Andrea Clarke, Legislative Coordinator</t>
  </si>
  <si>
    <t>476542656</t>
  </si>
  <si>
    <t>Andrea Vazquez</t>
  </si>
  <si>
    <t>(212) 788-6875</t>
  </si>
  <si>
    <t>Counsel for City Council General Welfare Committee</t>
  </si>
  <si>
    <t>Andrea Vazquez, Legislative Counsel</t>
  </si>
  <si>
    <t>476542659</t>
  </si>
  <si>
    <t>Andrew Liss</t>
  </si>
  <si>
    <t>(212) 788-6913</t>
  </si>
  <si>
    <t>Andrew Liss, Legislative Assistant</t>
  </si>
  <si>
    <t>476542664</t>
  </si>
  <si>
    <t>Chima</t>
  </si>
  <si>
    <t>Antonio</t>
  </si>
  <si>
    <t>Antonio Chima</t>
  </si>
  <si>
    <t>(212) 788-7037</t>
  </si>
  <si>
    <t>Antonio Chima, Legislative Administrative Assistant</t>
  </si>
  <si>
    <t>476542666</t>
  </si>
  <si>
    <t>Antonio Rodriguez</t>
  </si>
  <si>
    <t>(212) 788-7003</t>
  </si>
  <si>
    <t>Antonio Rodriguez, Legislative Assistant</t>
  </si>
  <si>
    <t>476542670</t>
  </si>
  <si>
    <t>Assistant Director - Legal</t>
  </si>
  <si>
    <t>Schomburg</t>
  </si>
  <si>
    <t>Aysha</t>
  </si>
  <si>
    <t>Aysha Schomburg</t>
  </si>
  <si>
    <t>(212) 788-7001</t>
  </si>
  <si>
    <t>Aysha Schomburg, Assistant Director - Legal</t>
  </si>
  <si>
    <t>476542676</t>
  </si>
  <si>
    <t>Scafiddi</t>
  </si>
  <si>
    <t>Barbara Scafiddi</t>
  </si>
  <si>
    <t>(212) 788-6918</t>
  </si>
  <si>
    <t>Barbara Scafiddi, Legislative Assistant</t>
  </si>
  <si>
    <t>476542678</t>
  </si>
  <si>
    <t>Golub</t>
  </si>
  <si>
    <t>Beth Golub</t>
  </si>
  <si>
    <t>(212) 788-9100</t>
  </si>
  <si>
    <t>Beth Golub, Legislative Counsel</t>
  </si>
  <si>
    <t>476542680</t>
  </si>
  <si>
    <t>Bradley Reid</t>
  </si>
  <si>
    <t>212-482-5469</t>
  </si>
  <si>
    <t>(212) 788-5516</t>
  </si>
  <si>
    <t>BReid@council.nyc.gov</t>
  </si>
  <si>
    <t>For the language access component, Brad Reid [(212-482-5469](tel:\(212\)%20482-5469); [BReid@council.nyc.gov](mailto:BReid@council.nyc.gov)) worked on the major [language access legislation](http://legistar.council.nyc.gov/LegislationDetail.aspx?ID=2735477&amp;GUID=D0A0ECA1-4D71-47EB-B44D-5919777ED818&amp;Options=ID%7CText%7C&amp;Search=%22language+access%22) that applies to all city services. He can talk generally about how that applies to the NYPD, implementation, etc.</t>
  </si>
  <si>
    <t>Bradley Reid, Legislative Counsel</t>
  </si>
  <si>
    <t>476542683</t>
  </si>
  <si>
    <t>Colson</t>
  </si>
  <si>
    <t>Brandon Colson</t>
  </si>
  <si>
    <t>(212) 788-7270</t>
  </si>
  <si>
    <t>Brandon Colson, Director</t>
  </si>
  <si>
    <t>476542687</t>
  </si>
  <si>
    <t>Crow</t>
  </si>
  <si>
    <t>Brian Crow</t>
  </si>
  <si>
    <t>(212) 788-7020</t>
  </si>
  <si>
    <t>Brian Crow, Legislative Counsel</t>
  </si>
  <si>
    <t>476542690</t>
  </si>
  <si>
    <t>Nahman</t>
  </si>
  <si>
    <t>Brian Nahman</t>
  </si>
  <si>
    <t>(212) 341-2649</t>
  </si>
  <si>
    <t>Brian Nahman, Legislative Administrative Assistant</t>
  </si>
  <si>
    <t>476542695</t>
  </si>
  <si>
    <t>Legislative Project Manager</t>
  </si>
  <si>
    <t>Brian Paul</t>
  </si>
  <si>
    <t>(212) 513-1323</t>
  </si>
  <si>
    <t>Brian Paul, Legislative Project Manager</t>
  </si>
  <si>
    <t>476542698</t>
  </si>
  <si>
    <t>Legislative Financial Analyst</t>
  </si>
  <si>
    <t>Brittany Morrissey</t>
  </si>
  <si>
    <t>(212) 788-2925</t>
  </si>
  <si>
    <t>Finance, Committee, NYC Council</t>
  </si>
  <si>
    <t>Brittany Morrissey, Legislative Financial Analyst</t>
  </si>
  <si>
    <t>476542701</t>
  </si>
  <si>
    <t>Camille</t>
  </si>
  <si>
    <t>Camille Francis</t>
  </si>
  <si>
    <t>(212) 788-6931</t>
  </si>
  <si>
    <t>Camille Francis, Deputy Director</t>
  </si>
  <si>
    <t>476542704</t>
  </si>
  <si>
    <t>Assistant Director of Administration</t>
  </si>
  <si>
    <t>Carl D'Alba</t>
  </si>
  <si>
    <t>(212) 788-7326</t>
  </si>
  <si>
    <t>Carl D'Alba, Assistant Director of Administration</t>
  </si>
  <si>
    <t>476542710</t>
  </si>
  <si>
    <t>Beato</t>
  </si>
  <si>
    <t>Carlos Beato</t>
  </si>
  <si>
    <t>(212) 788-9137</t>
  </si>
  <si>
    <t>Carlos Beato, Legislative Counsel</t>
  </si>
  <si>
    <t>476542714</t>
  </si>
  <si>
    <t>Carino</t>
  </si>
  <si>
    <t>Carlos Carino</t>
  </si>
  <si>
    <t>(212) 788-9121</t>
  </si>
  <si>
    <t>Carlos Carino, Legislative Assistant</t>
  </si>
  <si>
    <t>476542778</t>
  </si>
  <si>
    <t>Maurice</t>
  </si>
  <si>
    <t>Maurice Edwards</t>
  </si>
  <si>
    <t>917 521-2616</t>
  </si>
  <si>
    <t>Ydanis Rodriguez, Office of Councilmember, Personal Staff Office, NYC Council</t>
  </si>
  <si>
    <t>Ydanis Rodriguez, Councilmember</t>
  </si>
  <si>
    <t>Maurice Edwards, Councilmanic Aide</t>
  </si>
  <si>
    <t>476542788</t>
  </si>
  <si>
    <t>Carlos Soto</t>
  </si>
  <si>
    <t>718 642-8664</t>
  </si>
  <si>
    <t>Rafael Espinal, Office of Councilmember, Personal Staff Office, NYC Council</t>
  </si>
  <si>
    <t>Rafael Espinal, Councilmember</t>
  </si>
  <si>
    <t>Carlos Soto, Councilmanic Aide</t>
  </si>
  <si>
    <t>476542793</t>
  </si>
  <si>
    <t>Bamba</t>
  </si>
  <si>
    <t>Aicha</t>
  </si>
  <si>
    <t>Aicha Bamba</t>
  </si>
  <si>
    <t>718 842-8100</t>
  </si>
  <si>
    <t>Ritchie Torres, Office of Councilmember, Personal Staff Office, NYC Council</t>
  </si>
  <si>
    <t>Ritchie Torres, Councilmember</t>
  </si>
  <si>
    <t>Aicha Bamba, Councilmanic Aide</t>
  </si>
  <si>
    <t>476542799</t>
  </si>
  <si>
    <t>Ronn</t>
  </si>
  <si>
    <t>Ronn Jordan</t>
  </si>
  <si>
    <t>Ronn Jordan, Councilmanic Aide</t>
  </si>
  <si>
    <t>476542897</t>
  </si>
  <si>
    <t>Grant</t>
  </si>
  <si>
    <t>Joseph Grant</t>
  </si>
  <si>
    <t>718 919-0740</t>
  </si>
  <si>
    <t>Robert Cornegy, Office of Councilmember, Personal Staff Office, NYC Council</t>
  </si>
  <si>
    <t>Robert Cornegy, Councilmember</t>
  </si>
  <si>
    <t>Joseph Grant, Councilmanic Aide</t>
  </si>
  <si>
    <t>476542993</t>
  </si>
  <si>
    <t>Allison James</t>
  </si>
  <si>
    <t>Allison James, Councilmanic Aide</t>
  </si>
  <si>
    <t>476543005</t>
  </si>
  <si>
    <t>Mogilansky</t>
  </si>
  <si>
    <t>Cecelia</t>
  </si>
  <si>
    <t>Cecelia Mogilansky</t>
  </si>
  <si>
    <t>(212) 788-6919</t>
  </si>
  <si>
    <t>Cecelia Mogilansky, Legislative Assistant</t>
  </si>
  <si>
    <t>476543006</t>
  </si>
  <si>
    <t>Legislative Clerk</t>
  </si>
  <si>
    <t>Chandra</t>
  </si>
  <si>
    <t>Chandra Morgan</t>
  </si>
  <si>
    <t>(212) 788-6917</t>
  </si>
  <si>
    <t>Chandra Morgan, Legislative Clerk</t>
  </si>
  <si>
    <t>476543008</t>
  </si>
  <si>
    <t>Reubel</t>
  </si>
  <si>
    <t>Chantal</t>
  </si>
  <si>
    <t>Chantal Reubel</t>
  </si>
  <si>
    <t>(212) 788-5627</t>
  </si>
  <si>
    <t>Chantal Reubel, Legislative Assistant</t>
  </si>
  <si>
    <t>476543009</t>
  </si>
  <si>
    <t>Executive Legislative Coordinator</t>
  </si>
  <si>
    <t>Charles Davis</t>
  </si>
  <si>
    <t>(212) 788-6894</t>
  </si>
  <si>
    <t>Charles Davis, Executive Legislative Coordinator</t>
  </si>
  <si>
    <t>476543010</t>
  </si>
  <si>
    <t>Kelley</t>
  </si>
  <si>
    <t>Chelsea</t>
  </si>
  <si>
    <t>Chelsea Kelley</t>
  </si>
  <si>
    <t>(212) 788-7277</t>
  </si>
  <si>
    <t>Economic &amp; Community Development, Central Staff Office, NYC Council</t>
  </si>
  <si>
    <t>Chelsea Kelley, Legislative Policy Analyst</t>
  </si>
  <si>
    <t>476543011</t>
  </si>
  <si>
    <t>King-Lawson</t>
  </si>
  <si>
    <t>Cheryl King-Lawson</t>
  </si>
  <si>
    <t>(212) 788-2540</t>
  </si>
  <si>
    <t>Cheryl King-Lawson, Legislative Assistant</t>
  </si>
  <si>
    <t>476543012</t>
  </si>
  <si>
    <t>Chesnel</t>
  </si>
  <si>
    <t>Chesnel Noel</t>
  </si>
  <si>
    <t>(212) 513-1455</t>
  </si>
  <si>
    <t>Chesnel Noel, Legislative Assistant</t>
  </si>
  <si>
    <t>476543015</t>
  </si>
  <si>
    <t>Principal Legislative Financial Analyst</t>
  </si>
  <si>
    <t>Obichere</t>
  </si>
  <si>
    <t>Chima Obichere</t>
  </si>
  <si>
    <t>(212) 788-6951</t>
  </si>
  <si>
    <t>Chima Obichere, Principal Legislative Financial Analyst</t>
  </si>
  <si>
    <t>476543016</t>
  </si>
  <si>
    <t>Chloe</t>
  </si>
  <si>
    <t>Chloe Rivera</t>
  </si>
  <si>
    <t>(212) 788-9074</t>
  </si>
  <si>
    <t>Chloe Rivera, Legislative Policy Analyst</t>
  </si>
  <si>
    <t>476543017</t>
  </si>
  <si>
    <t>McLaughlin</t>
  </si>
  <si>
    <t>Christine McLaughlin</t>
  </si>
  <si>
    <t>(212) 788-5626</t>
  </si>
  <si>
    <t>Christine McLaughlin, Director</t>
  </si>
  <si>
    <t>476543018</t>
  </si>
  <si>
    <t>Lall</t>
  </si>
  <si>
    <t>Christopher Lall</t>
  </si>
  <si>
    <t>250 Broadway, 17th Fl</t>
  </si>
  <si>
    <t>(212) 788-9061</t>
  </si>
  <si>
    <t>Information Technology, Central Staff Office, NYC Council</t>
  </si>
  <si>
    <t>Christopher Lall, Director</t>
  </si>
  <si>
    <t>476543019</t>
  </si>
  <si>
    <t>Tinneny</t>
  </si>
  <si>
    <t>Constance Tinneny</t>
  </si>
  <si>
    <t>(212) 788-7159</t>
  </si>
  <si>
    <t>Minority Leader, Central Staff Office, NYC Council</t>
  </si>
  <si>
    <t>Constance Tinneny, Legislative Assistant</t>
  </si>
  <si>
    <t>476543021</t>
  </si>
  <si>
    <t>Crilhien</t>
  </si>
  <si>
    <t>Crilhien Francisco</t>
  </si>
  <si>
    <t>(212) 788-6946</t>
  </si>
  <si>
    <t>Crilhien Francisco, Principal Legislative Financial Analyst</t>
  </si>
  <si>
    <t>476543023</t>
  </si>
  <si>
    <t>Legislative Computer Support Specialist</t>
  </si>
  <si>
    <t>Reggie</t>
  </si>
  <si>
    <t>Cristina</t>
  </si>
  <si>
    <t>Cristina Reggie</t>
  </si>
  <si>
    <t>(212) 788-9068</t>
  </si>
  <si>
    <t>Cristina Reggie, Legislative Computer Support Specialist</t>
  </si>
  <si>
    <t>476543027</t>
  </si>
  <si>
    <t>Senior Legislative Policy Analyst</t>
  </si>
  <si>
    <t>Pond</t>
  </si>
  <si>
    <t>Crystal Pond</t>
  </si>
  <si>
    <t>(212) 788-9085</t>
  </si>
  <si>
    <t>Crystal Pond, Senior Legislative Policy Analyst</t>
  </si>
  <si>
    <t>476543028</t>
  </si>
  <si>
    <t>Barbato</t>
  </si>
  <si>
    <t>Danielle Barbato</t>
  </si>
  <si>
    <t>(212) 788-6999</t>
  </si>
  <si>
    <t>Danielle Barbato, Legislative Counsel</t>
  </si>
  <si>
    <t>476543030</t>
  </si>
  <si>
    <t>Porcaro</t>
  </si>
  <si>
    <t>Danielle Porcaro</t>
  </si>
  <si>
    <t>(212) 788-7300</t>
  </si>
  <si>
    <t>Danielle Porcaro, Deputy Director</t>
  </si>
  <si>
    <t>476543031</t>
  </si>
  <si>
    <t>Danielle Sherman</t>
  </si>
  <si>
    <t>(212) 266-2006</t>
  </si>
  <si>
    <t>Danielle Sherman, Legislative Assistant</t>
  </si>
  <si>
    <t>476543033</t>
  </si>
  <si>
    <t>English</t>
  </si>
  <si>
    <t>David English</t>
  </si>
  <si>
    <t>(212) 341-2648</t>
  </si>
  <si>
    <t>David English, Legislative Assistant</t>
  </si>
  <si>
    <t>476543034</t>
  </si>
  <si>
    <t>Seitzer</t>
  </si>
  <si>
    <t>David Seitzer</t>
  </si>
  <si>
    <t>(212) 788-9189</t>
  </si>
  <si>
    <t>David Seitzer, Legislative Counsel</t>
  </si>
  <si>
    <t>476543035</t>
  </si>
  <si>
    <t>Ambekar</t>
  </si>
  <si>
    <t>Deepa Ambekar</t>
  </si>
  <si>
    <t>(212) 442-0140</t>
  </si>
  <si>
    <t>Deepa Ambekar, Legislative Counsel</t>
  </si>
  <si>
    <t>476543036</t>
  </si>
  <si>
    <t>Diandra</t>
  </si>
  <si>
    <t>Diandra Johnson</t>
  </si>
  <si>
    <t>(212) 788-6893</t>
  </si>
  <si>
    <t>Gen.Counsel</t>
  </si>
  <si>
    <t>Diandra Johnson, Legislative Investigator</t>
  </si>
  <si>
    <t>476543038</t>
  </si>
  <si>
    <t>Sompura</t>
  </si>
  <si>
    <t>Dohini</t>
  </si>
  <si>
    <t>Dohini Sompura</t>
  </si>
  <si>
    <t>(212) 788-6949</t>
  </si>
  <si>
    <t>Dohini Sompura, Principal Legislative Financial Analyst</t>
  </si>
  <si>
    <t>476543039</t>
  </si>
  <si>
    <t>Legislative Administrative Manager</t>
  </si>
  <si>
    <t>Ceglecki</t>
  </si>
  <si>
    <t>Donna Ceglecki</t>
  </si>
  <si>
    <t>(212) 788-6941</t>
  </si>
  <si>
    <t>Donna Ceglecki, Legislative Administrative Manager</t>
  </si>
  <si>
    <t>476543040</t>
  </si>
  <si>
    <t>Dylan Casey</t>
  </si>
  <si>
    <t>(212) 788-7310</t>
  </si>
  <si>
    <t>Dylan Casey, Legislative Counsel</t>
  </si>
  <si>
    <t>476543042</t>
  </si>
  <si>
    <t>Matthews</t>
  </si>
  <si>
    <t>Earie</t>
  </si>
  <si>
    <t>Earie Matthews</t>
  </si>
  <si>
    <t>(212) 788-6952</t>
  </si>
  <si>
    <t>Earie Matthews, Legislative Clerk</t>
  </si>
  <si>
    <t>476543043</t>
  </si>
  <si>
    <t>Atkin</t>
  </si>
  <si>
    <t>Edward Atkin</t>
  </si>
  <si>
    <t>(212) 788-9122</t>
  </si>
  <si>
    <t>Edward Atkin, Deputy Director</t>
  </si>
  <si>
    <t>476543044</t>
  </si>
  <si>
    <t>Custodio</t>
  </si>
  <si>
    <t>Edward Custodio</t>
  </si>
  <si>
    <t>(212) 788-6877</t>
  </si>
  <si>
    <t>Edward Custodio, Legislative Assistant</t>
  </si>
  <si>
    <t>476543046</t>
  </si>
  <si>
    <t>Director of Council Service Bureau</t>
  </si>
  <si>
    <t>O'Malley</t>
  </si>
  <si>
    <t>Edward O'Malley</t>
  </si>
  <si>
    <t>(212) 788-6925</t>
  </si>
  <si>
    <t>Edward O'Malley, Director of Council Service Bureau</t>
  </si>
  <si>
    <t>476543047</t>
  </si>
  <si>
    <t>Eisha</t>
  </si>
  <si>
    <t>Eisha Wright</t>
  </si>
  <si>
    <t>(212) 788-9174</t>
  </si>
  <si>
    <t>Eisha Wright, Principal Legislative Financial Analyst</t>
  </si>
  <si>
    <t>476543048</t>
  </si>
  <si>
    <t>Elisabeth Greenberg</t>
  </si>
  <si>
    <t>(212) 788-0142</t>
  </si>
  <si>
    <t>Elisabeth Greenberg, Legislative Assistant</t>
  </si>
  <si>
    <t>476543049</t>
  </si>
  <si>
    <t>Eng</t>
  </si>
  <si>
    <t>Ellen Eng</t>
  </si>
  <si>
    <t>(212) 788-9162</t>
  </si>
  <si>
    <t>Ellen Eng, Senior Legislative Financial Analyst</t>
  </si>
  <si>
    <t>476543051</t>
  </si>
  <si>
    <t>Assistant Director - Finance</t>
  </si>
  <si>
    <t>Edev</t>
  </si>
  <si>
    <t>Emre</t>
  </si>
  <si>
    <t>Emre Edev</t>
  </si>
  <si>
    <t>(212) 788-7061</t>
  </si>
  <si>
    <t>Emre Edev, Assistant Director - Finance</t>
  </si>
  <si>
    <t>476543053</t>
  </si>
  <si>
    <t>Eric Bernstein</t>
  </si>
  <si>
    <t>(212) 788-9089</t>
  </si>
  <si>
    <t>Eric Bernstein, Legislative Counsel</t>
  </si>
  <si>
    <t>476543056</t>
  </si>
  <si>
    <t>Garvin</t>
  </si>
  <si>
    <t>Eric Garvin</t>
  </si>
  <si>
    <t>(212) 341-2644</t>
  </si>
  <si>
    <t>Eric Garvin, Legislative Assistant</t>
  </si>
  <si>
    <t>476543057</t>
  </si>
  <si>
    <t>Director - Office of Communications</t>
  </si>
  <si>
    <t>Koch</t>
  </si>
  <si>
    <t>Eric Koch</t>
  </si>
  <si>
    <t>(212) 788-7124</t>
  </si>
  <si>
    <t>Eric Koch, Director - Office of Communications</t>
  </si>
  <si>
    <t>476543059</t>
  </si>
  <si>
    <t>Erica Gonzalez</t>
  </si>
  <si>
    <t>250 Broadway, 18th Fl</t>
  </si>
  <si>
    <t>(212) 788-7723</t>
  </si>
  <si>
    <t>Public Technology, Central Staff Office, NYC Council</t>
  </si>
  <si>
    <t>Erica Gonzalez, Director</t>
  </si>
  <si>
    <t>476543060</t>
  </si>
  <si>
    <t>Duran</t>
  </si>
  <si>
    <t>Esteban</t>
  </si>
  <si>
    <t>Esteban Duran</t>
  </si>
  <si>
    <t>(212) 788-9951</t>
  </si>
  <si>
    <t>Esteban Duran, Legislative Assistant</t>
  </si>
  <si>
    <t>476543061</t>
  </si>
  <si>
    <t>Sharpe</t>
  </si>
  <si>
    <t>Eugenia</t>
  </si>
  <si>
    <t>Eugenia Sharpe</t>
  </si>
  <si>
    <t>(212) 788-6953</t>
  </si>
  <si>
    <t>Sgt.At-Arms</t>
  </si>
  <si>
    <t>Eugenia Sharpe, Assistant Sergeant At Arms</t>
  </si>
  <si>
    <t>476543062</t>
  </si>
  <si>
    <t>Rehman</t>
  </si>
  <si>
    <t>Faisal</t>
  </si>
  <si>
    <t>Faisal Rehman</t>
  </si>
  <si>
    <t>(212) 788-9052</t>
  </si>
  <si>
    <t>Faisal Rehman, Legislative Computer Support Specialist</t>
  </si>
  <si>
    <t>476543063</t>
  </si>
  <si>
    <t>Faizah</t>
  </si>
  <si>
    <t>Faizah Malik</t>
  </si>
  <si>
    <t>(212) 341-0358</t>
  </si>
  <si>
    <t>Faizah Malik, Legislative Counsel</t>
  </si>
  <si>
    <t>476543065</t>
  </si>
  <si>
    <t>Palacios</t>
  </si>
  <si>
    <t>Felix</t>
  </si>
  <si>
    <t>Felix Palacios</t>
  </si>
  <si>
    <t>(212) 788-0146</t>
  </si>
  <si>
    <t>Felix Palacios, Legislative Assistant</t>
  </si>
  <si>
    <t>476543066</t>
  </si>
  <si>
    <t>Shabani</t>
  </si>
  <si>
    <t>Fitim</t>
  </si>
  <si>
    <t>Fitim Shabani</t>
  </si>
  <si>
    <t>(212) 788-6928</t>
  </si>
  <si>
    <t>Fitim Shabani, Legislative Assistant</t>
  </si>
  <si>
    <t>476543067</t>
  </si>
  <si>
    <t>Aird-Bombo</t>
  </si>
  <si>
    <t>Fohat</t>
  </si>
  <si>
    <t>Fohat Aird-Bombo</t>
  </si>
  <si>
    <t>(212) 788-9060</t>
  </si>
  <si>
    <t>Fohat Aird-Bombo, Legislative Assistant</t>
  </si>
  <si>
    <t>476543068</t>
  </si>
  <si>
    <t>Della Vecchia</t>
  </si>
  <si>
    <t>Francesca Della Vecchia</t>
  </si>
  <si>
    <t>(212) 788-6890</t>
  </si>
  <si>
    <t>Francesca Della Vecchia, Legislative Analyst</t>
  </si>
  <si>
    <t>476543069</t>
  </si>
  <si>
    <t>Merizalde</t>
  </si>
  <si>
    <t>Freddy</t>
  </si>
  <si>
    <t>Freddy Merizalde</t>
  </si>
  <si>
    <t>(212) 788-7313</t>
  </si>
  <si>
    <t>Freddy Merizalde, Legislative Clerk</t>
  </si>
  <si>
    <t>476543073</t>
  </si>
  <si>
    <t>Zaaloff</t>
  </si>
  <si>
    <t>Gafar</t>
  </si>
  <si>
    <t>Gafar Zaaloff</t>
  </si>
  <si>
    <t>(212) 788-0140</t>
  </si>
  <si>
    <t>Gafar Zaaloff, Legislative Policy Analyst</t>
  </si>
  <si>
    <t>476543074</t>
  </si>
  <si>
    <t>Gary Altman</t>
  </si>
  <si>
    <t>(212) 788-7149</t>
  </si>
  <si>
    <t>Gary Altman, Legislative Counsel</t>
  </si>
  <si>
    <t>476543075</t>
  </si>
  <si>
    <t>George Sarkissian</t>
  </si>
  <si>
    <t>(212) 788-7317</t>
  </si>
  <si>
    <t>George Sarkissian, Deputy Director</t>
  </si>
  <si>
    <t>476543076</t>
  </si>
  <si>
    <t>Gronborg</t>
  </si>
  <si>
    <t>Gina Gronborg</t>
  </si>
  <si>
    <t>(212) 788-6938</t>
  </si>
  <si>
    <t>Gina Gronborg, Legislative Administrative Assistant</t>
  </si>
  <si>
    <t>476543077</t>
  </si>
  <si>
    <t>Guiteau</t>
  </si>
  <si>
    <t>Gina Guiteau</t>
  </si>
  <si>
    <t>(212) 788-6869</t>
  </si>
  <si>
    <t>Gina Guiteau, Legislative Assistant</t>
  </si>
  <si>
    <t>476543079</t>
  </si>
  <si>
    <t>Olsen</t>
  </si>
  <si>
    <t>Gregory Olsen</t>
  </si>
  <si>
    <t>(212) 788-9044</t>
  </si>
  <si>
    <t>Gregory Olsen, Deputy Director</t>
  </si>
  <si>
    <t>476543080</t>
  </si>
  <si>
    <t>Patino</t>
  </si>
  <si>
    <t>Guillermo Patino</t>
  </si>
  <si>
    <t>(212) 788-9056</t>
  </si>
  <si>
    <t>Guillermo Patino, Senior Legislative Policy Analyst</t>
  </si>
  <si>
    <t>476543081</t>
  </si>
  <si>
    <t>Legislative Messenger</t>
  </si>
  <si>
    <t>Henry Colon</t>
  </si>
  <si>
    <t>(212) 513-1664</t>
  </si>
  <si>
    <t>Henry Colon, Legislative Messenger</t>
  </si>
  <si>
    <t>476543083</t>
  </si>
  <si>
    <t>Collazo</t>
  </si>
  <si>
    <t>Heriberto Collazo</t>
  </si>
  <si>
    <t>(212) 788-6954</t>
  </si>
  <si>
    <t>Heriberto Collazo, Assistant Sergeant At Arms</t>
  </si>
  <si>
    <t>476543086</t>
  </si>
  <si>
    <t>Hilda</t>
  </si>
  <si>
    <t>Hilda Fernandez</t>
  </si>
  <si>
    <t>(212) 788-6908</t>
  </si>
  <si>
    <t>Hilda Fernandez, Legislative Coordinator</t>
  </si>
  <si>
    <t>476543087</t>
  </si>
  <si>
    <t>Velazquez</t>
  </si>
  <si>
    <t>Ildefonso</t>
  </si>
  <si>
    <t>Ildefonso Velazquez</t>
  </si>
  <si>
    <t>(212) 513-1518</t>
  </si>
  <si>
    <t>Ildefonso Velazquez, Legislative Messenger</t>
  </si>
  <si>
    <t>476543089</t>
  </si>
  <si>
    <t>Henningham</t>
  </si>
  <si>
    <t>Ishamel</t>
  </si>
  <si>
    <t>Ishamel Henningham</t>
  </si>
  <si>
    <t>(212) 227-1078</t>
  </si>
  <si>
    <t>Ishamel Henningham, Legislative Computer Support Specialist</t>
  </si>
  <si>
    <t>476543090</t>
  </si>
  <si>
    <t>Israel</t>
  </si>
  <si>
    <t>Israel Martinez</t>
  </si>
  <si>
    <t>(212) 788-7268</t>
  </si>
  <si>
    <t>Israel Martinez, Legislative Policy Analyst</t>
  </si>
  <si>
    <t>476543091</t>
  </si>
  <si>
    <t>Luevanos</t>
  </si>
  <si>
    <t>Ivan Luevanos</t>
  </si>
  <si>
    <t>Queer</t>
  </si>
  <si>
    <t>Latino/a</t>
  </si>
  <si>
    <t>(718) 788-9120</t>
  </si>
  <si>
    <t>Ivan Luevanos, Deputy Director</t>
  </si>
  <si>
    <t>476543093</t>
  </si>
  <si>
    <t>Ivette</t>
  </si>
  <si>
    <t>Ivette Molina</t>
  </si>
  <si>
    <t>(212) 788-3215</t>
  </si>
  <si>
    <t>Leg. Document, Central Staff Office, NYC Council</t>
  </si>
  <si>
    <t>Ivette Molina, Legislative Assistant</t>
  </si>
  <si>
    <t>476543095</t>
  </si>
  <si>
    <t>Burgess</t>
  </si>
  <si>
    <t>James Burgess</t>
  </si>
  <si>
    <t>(212) 788-6947</t>
  </si>
  <si>
    <t>James Burgess, Legislative Clerk</t>
  </si>
  <si>
    <t>476543096</t>
  </si>
  <si>
    <t>Lloyd</t>
  </si>
  <si>
    <t>James Lloyd</t>
  </si>
  <si>
    <t>(212) 788-7322</t>
  </si>
  <si>
    <t>James Lloyd, Legislative Project Manager</t>
  </si>
  <si>
    <t>476543097</t>
  </si>
  <si>
    <t>James Reyes</t>
  </si>
  <si>
    <t>(212) 442-2814</t>
  </si>
  <si>
    <t>James Reyes, Senior Legislative Financial Analyst</t>
  </si>
  <si>
    <t>476543098</t>
  </si>
  <si>
    <t>Subudhi</t>
  </si>
  <si>
    <t>James Subudhi</t>
  </si>
  <si>
    <t>(212) 788-2802</t>
  </si>
  <si>
    <t>Policy, Central Staff Office, NYC Council</t>
  </si>
  <si>
    <t>James Subudhi, Legislative Policy Analyst</t>
  </si>
  <si>
    <t>476543101</t>
  </si>
  <si>
    <t>Liff Schatz</t>
  </si>
  <si>
    <t>Jane Liff Schatz</t>
  </si>
  <si>
    <t>(212) 788-6871</t>
  </si>
  <si>
    <t>Jane Liff Schatz, Legislative Assistant</t>
  </si>
  <si>
    <t>476543102</t>
  </si>
  <si>
    <t>Atwell</t>
  </si>
  <si>
    <t>Janet Atwell</t>
  </si>
  <si>
    <t>(212) 788-9116</t>
  </si>
  <si>
    <t>Janet Atwell, Senior Legislative Policy Analyst</t>
  </si>
  <si>
    <t>476543104</t>
  </si>
  <si>
    <t>Director Legal Division</t>
  </si>
  <si>
    <t>Otano</t>
  </si>
  <si>
    <t>Jason Otano</t>
  </si>
  <si>
    <t>(212) 788-6886</t>
  </si>
  <si>
    <t>Jason Otano, Director Legal Division</t>
  </si>
  <si>
    <t>476543105</t>
  </si>
  <si>
    <t>Chavez Coronado</t>
  </si>
  <si>
    <t>Jazmin</t>
  </si>
  <si>
    <t>Jazmin Chavez Coronado</t>
  </si>
  <si>
    <t>(212) 788-7181</t>
  </si>
  <si>
    <t>Jazmin Chavez Coronado, Deputy Director</t>
  </si>
  <si>
    <t>476543108</t>
  </si>
  <si>
    <t>Lajes</t>
  </si>
  <si>
    <t>Jeannie</t>
  </si>
  <si>
    <t>Jeannie Lajes</t>
  </si>
  <si>
    <t>(212) 788-6910</t>
  </si>
  <si>
    <t>Jeannie Lajes, Legislative Assistant</t>
  </si>
  <si>
    <t>476543110</t>
  </si>
  <si>
    <t>Jeffrey Baker</t>
  </si>
  <si>
    <t>(212) 788-9193</t>
  </si>
  <si>
    <t>Jeffrey Baker, Deputy Director</t>
  </si>
  <si>
    <t>476543111</t>
  </si>
  <si>
    <t>Campagna</t>
  </si>
  <si>
    <t>Jeffrey Campagna</t>
  </si>
  <si>
    <t>(212) 227-4558</t>
  </si>
  <si>
    <t>Jeffrey Campagna, Legislative Counsel</t>
  </si>
  <si>
    <t>476543112</t>
  </si>
  <si>
    <t>Jennifer Wilcox</t>
  </si>
  <si>
    <t>(212) 788-9070</t>
  </si>
  <si>
    <t>Jennifer Wilcox, Assistant Director - Legal</t>
  </si>
  <si>
    <t>476543113</t>
  </si>
  <si>
    <t>Dodson</t>
  </si>
  <si>
    <t>Jessica Dodson</t>
  </si>
  <si>
    <t>(212) 788-7315</t>
  </si>
  <si>
    <t>Jessica Dodson, Senior Legislative Financial Analyst</t>
  </si>
  <si>
    <t>476543117</t>
  </si>
  <si>
    <t>Flores</t>
  </si>
  <si>
    <t>Jessica Flores</t>
  </si>
  <si>
    <t>(212) 788-7147</t>
  </si>
  <si>
    <t>Jessica Flores, Legislative Assistant</t>
  </si>
  <si>
    <t>476543119</t>
  </si>
  <si>
    <t>Povolny</t>
  </si>
  <si>
    <t>Joan Povolny</t>
  </si>
  <si>
    <t>(212) 788-7059</t>
  </si>
  <si>
    <t>Joan Povolny, Senior Legislative Policy Analyst</t>
  </si>
  <si>
    <t>476543120</t>
  </si>
  <si>
    <t>Castro-Campusano</t>
  </si>
  <si>
    <t>Johanna</t>
  </si>
  <si>
    <t>Johanna Castro-Campusano</t>
  </si>
  <si>
    <t>(212) 341-0374</t>
  </si>
  <si>
    <t>Johanna Castro-Campusano, Legislative Administrative Assistant</t>
  </si>
  <si>
    <t>476543121</t>
  </si>
  <si>
    <t>Biondo</t>
  </si>
  <si>
    <t>John Biondo</t>
  </si>
  <si>
    <t>(212) 788-8891</t>
  </si>
  <si>
    <t>John Biondo, Assistant Sergeant At Arms</t>
  </si>
  <si>
    <t>476543123</t>
  </si>
  <si>
    <t>Doherty</t>
  </si>
  <si>
    <t>John Doherty</t>
  </si>
  <si>
    <t>(212) 788-6943</t>
  </si>
  <si>
    <t>John Doherty, Legislative Administrative Assistant</t>
  </si>
  <si>
    <t>476543124</t>
  </si>
  <si>
    <t>John Russell</t>
  </si>
  <si>
    <t>(212) 227-2849</t>
  </si>
  <si>
    <t>John Russell, Principal Legislative Financial Analyst</t>
  </si>
  <si>
    <t>476543126</t>
  </si>
  <si>
    <t>Smyth</t>
  </si>
  <si>
    <t>John Smyth</t>
  </si>
  <si>
    <t>(212) 788-6923</t>
  </si>
  <si>
    <t>John Smyth, Assistant Director of Administration</t>
  </si>
  <si>
    <t>476543128</t>
  </si>
  <si>
    <t>Ettricks</t>
  </si>
  <si>
    <t>Jonathan Ettricks</t>
  </si>
  <si>
    <t>(212) 788-7104</t>
  </si>
  <si>
    <t>Jonathan Ettricks, Director</t>
  </si>
  <si>
    <t>476543129</t>
  </si>
  <si>
    <t>Masserano</t>
  </si>
  <si>
    <t>Jonathan Masserano</t>
  </si>
  <si>
    <t>(212) 788-9087</t>
  </si>
  <si>
    <t>Jonathan Masserano, Senior Legislative Policy Analyst</t>
  </si>
  <si>
    <t>476543131</t>
  </si>
  <si>
    <t>Seltzer</t>
  </si>
  <si>
    <t>Jonathan Seltzer</t>
  </si>
  <si>
    <t>(212) 788-6950</t>
  </si>
  <si>
    <t>Jonathan Seltzer, Legislative Financial Analyst</t>
  </si>
  <si>
    <t>476543132</t>
  </si>
  <si>
    <t>Jose</t>
  </si>
  <si>
    <t>Jose Conde</t>
  </si>
  <si>
    <t>(212) 788-9109</t>
  </si>
  <si>
    <t>Jose Conde, Legislative Policy Analyst</t>
  </si>
  <si>
    <t>476543133</t>
  </si>
  <si>
    <t>Mero</t>
  </si>
  <si>
    <t>Joseph Mero</t>
  </si>
  <si>
    <t>(212) 788-9055</t>
  </si>
  <si>
    <t>Joseph Mero, Legislative Computer Support Specialist</t>
  </si>
  <si>
    <t>476543134</t>
  </si>
  <si>
    <t>Special Advisor to the Director</t>
  </si>
  <si>
    <t>Joseph Taranto</t>
  </si>
  <si>
    <t>(212) 788-7145</t>
  </si>
  <si>
    <t>Joseph Taranto, Special Advisor to the Director</t>
  </si>
  <si>
    <t>476543135</t>
  </si>
  <si>
    <t>Hanshaft</t>
  </si>
  <si>
    <t>Josh</t>
  </si>
  <si>
    <t>Josh Hanshaft</t>
  </si>
  <si>
    <t>(212) 788-6992</t>
  </si>
  <si>
    <t>Josh Hanshaft, Legislative Counsel</t>
  </si>
  <si>
    <t>476543136</t>
  </si>
  <si>
    <t>Joyce Li</t>
  </si>
  <si>
    <t>(212) 788-7011</t>
  </si>
  <si>
    <t>Joyce Li, Legislative Coordinator</t>
  </si>
  <si>
    <t>476543138</t>
  </si>
  <si>
    <t>Ponce de Leon</t>
  </si>
  <si>
    <t>Juana</t>
  </si>
  <si>
    <t>Juana Ponce de Leon</t>
  </si>
  <si>
    <t>(212) 788-7786</t>
  </si>
  <si>
    <t>Juana Ponce de Leon, Legislative Administrative Manager</t>
  </si>
  <si>
    <t>476543139</t>
  </si>
  <si>
    <t>Fredenburg</t>
  </si>
  <si>
    <t>Julia Fredenburg</t>
  </si>
  <si>
    <t>(212) 788-9142</t>
  </si>
  <si>
    <t>Julia Fredenburg, Legislative Coordinator</t>
  </si>
  <si>
    <t>476543141</t>
  </si>
  <si>
    <t>Caruso</t>
  </si>
  <si>
    <t>Kaitlin Ainsworth</t>
  </si>
  <si>
    <t>Kaitlin Ainsworth Caruso</t>
  </si>
  <si>
    <t>(212) 788-9111</t>
  </si>
  <si>
    <t>Drafting, Central Staff Office, NYC Council</t>
  </si>
  <si>
    <t>Kaitlin Ainsworth Caruso, Legislative Counsel</t>
  </si>
  <si>
    <t>476543143</t>
  </si>
  <si>
    <t>Joy</t>
  </si>
  <si>
    <t>Katherine Joy</t>
  </si>
  <si>
    <t>(212) 788-6904</t>
  </si>
  <si>
    <t>Katherine Joy, Legislative Assistant</t>
  </si>
  <si>
    <t>476543144</t>
  </si>
  <si>
    <t>Gleason</t>
  </si>
  <si>
    <t>Keavy Ann</t>
  </si>
  <si>
    <t>Keavy Ann Gleason</t>
  </si>
  <si>
    <t>(212) 788-6916</t>
  </si>
  <si>
    <t>Keavy Ann Gleason, Assistant Director of Administration</t>
  </si>
  <si>
    <t>476543148</t>
  </si>
  <si>
    <t>Kelly Taylor</t>
  </si>
  <si>
    <t>(212) 788-6898</t>
  </si>
  <si>
    <t>Kelly Taylor, Legislative Counsel</t>
  </si>
  <si>
    <t>476543149</t>
  </si>
  <si>
    <t>Grace</t>
  </si>
  <si>
    <t>Kenneth Grace</t>
  </si>
  <si>
    <t>(212) 788-9165</t>
  </si>
  <si>
    <t>Kenneth Grace, Legislative Financial Analyst</t>
  </si>
  <si>
    <t>476543151</t>
  </si>
  <si>
    <t>Kord</t>
  </si>
  <si>
    <t>Kord Henry</t>
  </si>
  <si>
    <t>(212) 788-6933</t>
  </si>
  <si>
    <t>Kord Henry, Legislative Assistant</t>
  </si>
  <si>
    <t>476543153</t>
  </si>
  <si>
    <t>Matthew Green</t>
  </si>
  <si>
    <t>212 564-7757</t>
  </si>
  <si>
    <t>Corey Johnson, Office of Councilmember, Personal Staff Office, NYC Council</t>
  </si>
  <si>
    <t>Corey Johnson, Councilmember</t>
  </si>
  <si>
    <t>Matthew Green, Councilmanic Aide</t>
  </si>
  <si>
    <t>476543154</t>
  </si>
  <si>
    <t>Sartori</t>
  </si>
  <si>
    <t>Kristoffer</t>
  </si>
  <si>
    <t>Kristoffer Sartori</t>
  </si>
  <si>
    <t>(212) 788-9075</t>
  </si>
  <si>
    <t>Kristoffer Sartori, Legislative Counsel</t>
  </si>
  <si>
    <t>476543156</t>
  </si>
  <si>
    <t>Germosen</t>
  </si>
  <si>
    <t>Josefina</t>
  </si>
  <si>
    <t>Josefina Germosen</t>
  </si>
  <si>
    <t>718 274-4500</t>
  </si>
  <si>
    <t>Costa Constantinides, Office of Councilmember, Personal Staff Office, NYC Council</t>
  </si>
  <si>
    <t>Costa Constantinides, Councilmember</t>
  </si>
  <si>
    <t>Josefina Germosen, Councilmanic Aide</t>
  </si>
  <si>
    <t>476543157</t>
  </si>
  <si>
    <t>Laboni</t>
  </si>
  <si>
    <t>Laboni Rahman</t>
  </si>
  <si>
    <t>(212) 788-7010</t>
  </si>
  <si>
    <t>Laboni Rahman, Legislative Counsel</t>
  </si>
  <si>
    <t>476543159</t>
  </si>
  <si>
    <t>Widzowski</t>
  </si>
  <si>
    <t>Nicholas Widzowski</t>
  </si>
  <si>
    <t>nwidzowski@council.nyc.gov</t>
  </si>
  <si>
    <t>Nicholas Widzowski, Legislative Director</t>
  </si>
  <si>
    <t>476543161</t>
  </si>
  <si>
    <t>Wen</t>
  </si>
  <si>
    <t>Laurie Wen</t>
  </si>
  <si>
    <t>(212) 788-9175</t>
  </si>
  <si>
    <t>Laurie Wen, Legislative Policy Analyst</t>
  </si>
  <si>
    <t>476543167</t>
  </si>
  <si>
    <t>Lesbia</t>
  </si>
  <si>
    <t>Lesbia Lopez</t>
  </si>
  <si>
    <t>(212) 788-6927</t>
  </si>
  <si>
    <t>Lesbia Lopez, Legislative Assistant</t>
  </si>
  <si>
    <t>476543168</t>
  </si>
  <si>
    <t>Jonathan Martinez</t>
  </si>
  <si>
    <t>Jonathan Martinez, Councilmanic Aide</t>
  </si>
  <si>
    <t>476543170</t>
  </si>
  <si>
    <t>Executive Legislative Secretary</t>
  </si>
  <si>
    <t>Linda Smith</t>
  </si>
  <si>
    <t>(212) 788-6888</t>
  </si>
  <si>
    <t>Linda Smith, Executive Legislative Secretary</t>
  </si>
  <si>
    <t>476543178</t>
  </si>
  <si>
    <t>Linwood</t>
  </si>
  <si>
    <t>Linwood Smith</t>
  </si>
  <si>
    <t>(212) 788-5646</t>
  </si>
  <si>
    <t>Linwood Smith, Legislative Assistant</t>
  </si>
  <si>
    <t>476543182</t>
  </si>
  <si>
    <t>Lyle</t>
  </si>
  <si>
    <t>Lyle Frank</t>
  </si>
  <si>
    <t>(212) 788-9188</t>
  </si>
  <si>
    <t>Lyle Frank, Assistant Director - Legal</t>
  </si>
  <si>
    <t>476543185</t>
  </si>
  <si>
    <t>Testa</t>
  </si>
  <si>
    <t>Marcello Testa</t>
  </si>
  <si>
    <t>(212) 788-6909</t>
  </si>
  <si>
    <t>Marcello Testa, Assistant Director of Administration</t>
  </si>
  <si>
    <t>476543188</t>
  </si>
  <si>
    <t>Margaret Griffin</t>
  </si>
  <si>
    <t>(212) 788-7307</t>
  </si>
  <si>
    <t>Margaret Griffin, Legislative Coordinator</t>
  </si>
  <si>
    <t>476543196</t>
  </si>
  <si>
    <t>McGuinness</t>
  </si>
  <si>
    <t>Margaret McGuinness</t>
  </si>
  <si>
    <t>(212) 788-6922</t>
  </si>
  <si>
    <t>Margaret McGuinness, Legislative Administrative Assistant</t>
  </si>
  <si>
    <t>476543202</t>
  </si>
  <si>
    <t>Sabalvaro</t>
  </si>
  <si>
    <t>Maria Christy</t>
  </si>
  <si>
    <t>Maria Christy Sabalvaro</t>
  </si>
  <si>
    <t>(212) 788-7306</t>
  </si>
  <si>
    <t>Maria Christy Sabalvaro, Legislative Administrative Assistant</t>
  </si>
  <si>
    <t>476543207</t>
  </si>
  <si>
    <t>Enache</t>
  </si>
  <si>
    <t>Maria Enache</t>
  </si>
  <si>
    <t>(212) 788-6903</t>
  </si>
  <si>
    <t>Maria Enache, Legislative Financial Analyst</t>
  </si>
  <si>
    <t>476543213</t>
  </si>
  <si>
    <t>Maria Pagan</t>
  </si>
  <si>
    <t>(212) 788-7040</t>
  </si>
  <si>
    <t>Maria Pagan, Legislative Coordinator</t>
  </si>
  <si>
    <t>476543218</t>
  </si>
  <si>
    <t>Valencia</t>
  </si>
  <si>
    <t>Maribel</t>
  </si>
  <si>
    <t>Maribel Valencia</t>
  </si>
  <si>
    <t>(212) 788-6906</t>
  </si>
  <si>
    <t>Maribel Valencia, Legislative Administrative Manager</t>
  </si>
  <si>
    <t>476543224</t>
  </si>
  <si>
    <t>Yanni</t>
  </si>
  <si>
    <t>Marissa</t>
  </si>
  <si>
    <t>Marissa Yanni</t>
  </si>
  <si>
    <t>(212) 788-9072</t>
  </si>
  <si>
    <t>Marissa Yanni, Legislative Assistant</t>
  </si>
  <si>
    <t>476543229</t>
  </si>
  <si>
    <t>Foreman</t>
  </si>
  <si>
    <t>Marlin</t>
  </si>
  <si>
    <t>Marlin Foreman</t>
  </si>
  <si>
    <t>(212) 266-2002</t>
  </si>
  <si>
    <t>Marlin Foreman, Communications Assistant</t>
  </si>
  <si>
    <t>476543233</t>
  </si>
  <si>
    <t>Hobson</t>
  </si>
  <si>
    <t>Mary Hobson</t>
  </si>
  <si>
    <t>(212) 788-7115</t>
  </si>
  <si>
    <t>Mary Hobson, Legislative Administrative Assistant</t>
  </si>
  <si>
    <t>476543238</t>
  </si>
  <si>
    <t>Tek</t>
  </si>
  <si>
    <t>Mary Tek</t>
  </si>
  <si>
    <t>(212) 788-6990</t>
  </si>
  <si>
    <t>Mary Tek, Legislative Policy Analyst</t>
  </si>
  <si>
    <t>476543247</t>
  </si>
  <si>
    <t>Legislative Attorney</t>
  </si>
  <si>
    <t>DiStefano</t>
  </si>
  <si>
    <t>Matthew DiStefano</t>
  </si>
  <si>
    <t>(212) 788-7106</t>
  </si>
  <si>
    <t>Matthew DiStefano, Legislative Attorney</t>
  </si>
  <si>
    <t>476543248</t>
  </si>
  <si>
    <t>Courtney Patterson</t>
  </si>
  <si>
    <t>786 Knickerbocker Ave, Brooklyn, NY 11207</t>
  </si>
  <si>
    <t>(718) 642-8639</t>
  </si>
  <si>
    <t>(718) 642-8664</t>
  </si>
  <si>
    <t>Courtney Patterson, Councilmanic Aide</t>
  </si>
  <si>
    <t>476543254</t>
  </si>
  <si>
    <t>Orama</t>
  </si>
  <si>
    <t>Matthew Orama</t>
  </si>
  <si>
    <t>(212) 788-7148</t>
  </si>
  <si>
    <t>Matthew Orama, Legislative Assistant</t>
  </si>
  <si>
    <t>476543255</t>
  </si>
  <si>
    <t>Daniel Johnson</t>
  </si>
  <si>
    <t>718 549-7300</t>
  </si>
  <si>
    <t>dajohnson@council.nyc.gov</t>
  </si>
  <si>
    <t>Andrew Cohen, Office of Councilmember, Personal Staff Office, NYC Council</t>
  </si>
  <si>
    <t>Andrew Cohen, Councilmember</t>
  </si>
  <si>
    <t>Originally sourced from data provided by CDP at UJC</t>
  </si>
  <si>
    <t>podio_image20160629-10085-1yejk8w.jpeg</t>
  </si>
  <si>
    <t>Daniel Johnson, Chief of Staff</t>
  </si>
  <si>
    <t>476543262</t>
  </si>
  <si>
    <t>Michael Benjamin</t>
  </si>
  <si>
    <t>(212) 788-9091</t>
  </si>
  <si>
    <t>Michael Benjamin, Legislative Counsel</t>
  </si>
  <si>
    <t>476543267</t>
  </si>
  <si>
    <t>Pearlstein</t>
  </si>
  <si>
    <t>Daniel Pearlstein</t>
  </si>
  <si>
    <t>718 853-2704/2068</t>
  </si>
  <si>
    <t>DPearlstein@council.nyc.gov</t>
  </si>
  <si>
    <t>David G. Greenfield, Office of Councilmember, Personal Staff Office, NYC Council</t>
  </si>
  <si>
    <t>David G. Greenfield, Councilmember</t>
  </si>
  <si>
    <t>Daniel Pearlstein, Chief of Staff</t>
  </si>
  <si>
    <t>476543268</t>
  </si>
  <si>
    <t>Legislative Support Services Coordinator</t>
  </si>
  <si>
    <t>DeLoach</t>
  </si>
  <si>
    <t>Michael DeLoach</t>
  </si>
  <si>
    <t>(212) 788-6948</t>
  </si>
  <si>
    <t>Michael DeLoach, Legislative Support Services Coordinator</t>
  </si>
  <si>
    <t>476543278</t>
  </si>
  <si>
    <t>Inglehart</t>
  </si>
  <si>
    <t>Milo</t>
  </si>
  <si>
    <t>Milo Inglehart</t>
  </si>
  <si>
    <t>(212) 788-6879</t>
  </si>
  <si>
    <t>Milo Inglehart, Legislative Policy Analyst</t>
  </si>
  <si>
    <t>476543294</t>
  </si>
  <si>
    <t>Ansari</t>
  </si>
  <si>
    <t>Muzna</t>
  </si>
  <si>
    <t>Muzna Ansari</t>
  </si>
  <si>
    <t>(212) 676-6993</t>
  </si>
  <si>
    <t>Muzna Ansari, Legislative Policy Analyst</t>
  </si>
  <si>
    <t>476543299</t>
  </si>
  <si>
    <t>Kerry</t>
  </si>
  <si>
    <t>Natasha</t>
  </si>
  <si>
    <t>Natasha Kerry</t>
  </si>
  <si>
    <t>Albany/250 Broadway</t>
  </si>
  <si>
    <t>(518) 462-5461</t>
  </si>
  <si>
    <t>Natasha Kerry, Legislative Counsel</t>
  </si>
  <si>
    <t>476543306</t>
  </si>
  <si>
    <t>Deputy Director - Finance</t>
  </si>
  <si>
    <t>Toth</t>
  </si>
  <si>
    <t>Nathaniel Toth</t>
  </si>
  <si>
    <t>(212) 788-6940</t>
  </si>
  <si>
    <t>Nathaniel Toth, Deputy Director - Finance</t>
  </si>
  <si>
    <t>476543311</t>
  </si>
  <si>
    <t>Omany</t>
  </si>
  <si>
    <t>Omany Luna</t>
  </si>
  <si>
    <t>(212) 788-9130</t>
  </si>
  <si>
    <t>Omany Luna, Legislative Assistant</t>
  </si>
  <si>
    <t>476543319</t>
  </si>
  <si>
    <t>Kendall Stephenson</t>
  </si>
  <si>
    <t>Kendall Stephenson, Legislative Financial Analyst</t>
  </si>
  <si>
    <t>476543325</t>
  </si>
  <si>
    <t>McClellan</t>
  </si>
  <si>
    <t>Patrick McClellan</t>
  </si>
  <si>
    <t>(212) 788-7339</t>
  </si>
  <si>
    <t>Patrick McClellan, Legislative Policy Analyst</t>
  </si>
  <si>
    <t>476543326</t>
  </si>
  <si>
    <t>Ellen Gustafson</t>
  </si>
  <si>
    <t>212 818-0580</t>
  </si>
  <si>
    <t>ellenmgustafson@gmail.com</t>
  </si>
  <si>
    <t>Daniel R. Garodnick, Office of Councilmember, Personal Staff Office, NYC Council</t>
  </si>
  <si>
    <t>Daniel R. Garodnick, Councilmember</t>
  </si>
  <si>
    <t>Ellen Gustafson, Scheduler</t>
  </si>
  <si>
    <t>476543330</t>
  </si>
  <si>
    <t>Reiss</t>
  </si>
  <si>
    <t>Leah Reiss</t>
  </si>
  <si>
    <t>lreiss@council.nyc.gov</t>
  </si>
  <si>
    <t>Leah Reiss, Legislative Director</t>
  </si>
  <si>
    <t>476543337</t>
  </si>
  <si>
    <t>Mulvihill</t>
  </si>
  <si>
    <t>Patrick Mulvihill</t>
  </si>
  <si>
    <t>(212) 788-9108</t>
  </si>
  <si>
    <t>Patrick Mulvihill, Senior Legislative Policy Analyst</t>
  </si>
  <si>
    <t>476543345</t>
  </si>
  <si>
    <t>Ella</t>
  </si>
  <si>
    <t>Paul Ella</t>
  </si>
  <si>
    <t>(212) 788-9046</t>
  </si>
  <si>
    <t>Paul Ella, Legislative Support Services Coordinator</t>
  </si>
  <si>
    <t>476543352</t>
  </si>
  <si>
    <t>Scimone</t>
  </si>
  <si>
    <t>Paul Scimone</t>
  </si>
  <si>
    <t>(212) 788-6896</t>
  </si>
  <si>
    <t>Paul Scimone, Deputy Director - Finance</t>
  </si>
  <si>
    <t>476543360</t>
  </si>
  <si>
    <t>Sturm</t>
  </si>
  <si>
    <t>Paul Sturm</t>
  </si>
  <si>
    <t>(212) 788-9157</t>
  </si>
  <si>
    <t>Paul Sturm, Principal Legislative Financial Analyst</t>
  </si>
  <si>
    <t>476543365</t>
  </si>
  <si>
    <t>Schonfeld</t>
  </si>
  <si>
    <t>Joseph Schonfeld</t>
  </si>
  <si>
    <t>Joseph Schonfeld, Councilmanic Aide</t>
  </si>
  <si>
    <t>476543369</t>
  </si>
  <si>
    <t>Serrano</t>
  </si>
  <si>
    <t>Pedro Julio</t>
  </si>
  <si>
    <t>Pedro Julio Serrano</t>
  </si>
  <si>
    <t>(212) 788-7122</t>
  </si>
  <si>
    <t>Pedro Julio Serrano, Special Advisor to the Director</t>
  </si>
  <si>
    <t>476543378</t>
  </si>
  <si>
    <t>Litton</t>
  </si>
  <si>
    <t>Perri Litton</t>
  </si>
  <si>
    <t>(212) 788-7238</t>
  </si>
  <si>
    <t>Perri Litton, Legislative Assistant</t>
  </si>
  <si>
    <t>476543386</t>
  </si>
  <si>
    <t>Janosik</t>
  </si>
  <si>
    <t>Peter Janosik</t>
  </si>
  <si>
    <t>(212) 788-7331</t>
  </si>
  <si>
    <t>Peter Janosik, Legislative Project Manager</t>
  </si>
  <si>
    <t>476543397</t>
  </si>
  <si>
    <t>Peter Spencer</t>
  </si>
  <si>
    <t>Peter Spencer, Director</t>
  </si>
  <si>
    <t>476543410</t>
  </si>
  <si>
    <t>Phyllis</t>
  </si>
  <si>
    <t>Phyllis Henderson</t>
  </si>
  <si>
    <t>(212) 788-7151</t>
  </si>
  <si>
    <t>Phyllis Henderson, Legislative Assistant</t>
  </si>
  <si>
    <t>476543422</t>
  </si>
  <si>
    <t>Pierre</t>
  </si>
  <si>
    <t>Pierre Germain</t>
  </si>
  <si>
    <t>(212) 227-2941</t>
  </si>
  <si>
    <t>Pierre Germain, Legislative Computer Support Specialist</t>
  </si>
  <si>
    <t>476543430</t>
  </si>
  <si>
    <t>Pratima</t>
  </si>
  <si>
    <t>Pratima Persaud</t>
  </si>
  <si>
    <t>(212) 788-6901</t>
  </si>
  <si>
    <t>Pratima Persaud, Legislative Assistant</t>
  </si>
  <si>
    <t>476543437</t>
  </si>
  <si>
    <t>Cordero</t>
  </si>
  <si>
    <t>Rachel Cordero</t>
  </si>
  <si>
    <t>(212) 788-9073</t>
  </si>
  <si>
    <t>Rachel Cordero, Deputy Director</t>
  </si>
  <si>
    <t>476543443</t>
  </si>
  <si>
    <t>Rachel Harris</t>
  </si>
  <si>
    <t>(212) 341-0359</t>
  </si>
  <si>
    <t>Rachel Harris, Legislative Policy Analyst</t>
  </si>
  <si>
    <t>476543454</t>
  </si>
  <si>
    <t>Sergeant At Arms</t>
  </si>
  <si>
    <t>Rafael</t>
  </si>
  <si>
    <t>Rafael Perez</t>
  </si>
  <si>
    <t>(212) 788-7171</t>
  </si>
  <si>
    <t>Rafael Perez, Sergeant At Arms</t>
  </si>
  <si>
    <t>476543467</t>
  </si>
  <si>
    <t>Martinez III</t>
  </si>
  <si>
    <t>Ramon Martinez III</t>
  </si>
  <si>
    <t>(212) 788-7155</t>
  </si>
  <si>
    <t>Ramon Martinez III, Chief of Staff</t>
  </si>
  <si>
    <t>476543475</t>
  </si>
  <si>
    <t>Rosario</t>
  </si>
  <si>
    <t>Raul</t>
  </si>
  <si>
    <t>Raul Rosario</t>
  </si>
  <si>
    <t>Raul Rosario, Assistant Sergeant At Arms</t>
  </si>
  <si>
    <t>476543481</t>
  </si>
  <si>
    <t>Raymond Majewski</t>
  </si>
  <si>
    <t>(212) 227-1621</t>
  </si>
  <si>
    <t>Raymond Majewski, Deputy Director - Finance</t>
  </si>
  <si>
    <t>476543486</t>
  </si>
  <si>
    <t>Hossain</t>
  </si>
  <si>
    <t>Abid</t>
  </si>
  <si>
    <t>Abid Hossain</t>
  </si>
  <si>
    <t>Abid Hossain, Legislative Counsel</t>
  </si>
  <si>
    <t>476543494</t>
  </si>
  <si>
    <t>Legislative Clerk (Intern)</t>
  </si>
  <si>
    <t>Edward Lynch</t>
  </si>
  <si>
    <t>Edward Lynch, Legislative Clerk (Intern)</t>
  </si>
  <si>
    <t>476543495</t>
  </si>
  <si>
    <t>Chasan</t>
  </si>
  <si>
    <t>Rebecca Chasan</t>
  </si>
  <si>
    <t>(212) 788-9045</t>
  </si>
  <si>
    <t>Rebecca Chasan, Legislative Counsel</t>
  </si>
  <si>
    <t>476543503</t>
  </si>
  <si>
    <t>Marcellus</t>
  </si>
  <si>
    <t>Marly</t>
  </si>
  <si>
    <t>Marly Marcellus</t>
  </si>
  <si>
    <t>Marly Marcellus, Legislative Counsel</t>
  </si>
  <si>
    <t>476543504</t>
  </si>
  <si>
    <t>Poreda-Ryan</t>
  </si>
  <si>
    <t>Regina Poreda-Ryan</t>
  </si>
  <si>
    <t>(212) 788-9043</t>
  </si>
  <si>
    <t>Regina Poreda-Ryan, Deputy Director - Finance</t>
  </si>
  <si>
    <t>476543508</t>
  </si>
  <si>
    <t>Glicksman</t>
  </si>
  <si>
    <t>Richard Glicksman</t>
  </si>
  <si>
    <t>(212) 788-0989</t>
  </si>
  <si>
    <t>Richard Glicksman, Legislative Computer Support Specialist</t>
  </si>
  <si>
    <t>476543517</t>
  </si>
  <si>
    <t>Persky</t>
  </si>
  <si>
    <t>Richard Persky</t>
  </si>
  <si>
    <t>(212) 788-7035</t>
  </si>
  <si>
    <t>Richard Persky, Legislative Administrative Assistant</t>
  </si>
  <si>
    <t>476543521</t>
  </si>
  <si>
    <t>Gichuru</t>
  </si>
  <si>
    <t>Andrew Gichuru</t>
  </si>
  <si>
    <t>Andrew Gichuru, Legislative Counsel</t>
  </si>
  <si>
    <t>476543525</t>
  </si>
  <si>
    <t>Isa</t>
  </si>
  <si>
    <t>Isa Rogers</t>
  </si>
  <si>
    <t>718 556-7370</t>
  </si>
  <si>
    <t>Deborah Rose, Office of Councilmember, Personal Staff Office, NYC Council</t>
  </si>
  <si>
    <t>Deborah Rose, Councilmember</t>
  </si>
  <si>
    <t>Isa Rogers, Councilmanic Aide</t>
  </si>
  <si>
    <t>476543530</t>
  </si>
  <si>
    <t>Robbie</t>
  </si>
  <si>
    <t>Robbie Welch</t>
  </si>
  <si>
    <t>(212) 341-0342</t>
  </si>
  <si>
    <t>Robbie Welch, Legislative Assistant</t>
  </si>
  <si>
    <t>476543533</t>
  </si>
  <si>
    <t>Scaife</t>
  </si>
  <si>
    <t>Anna Scaife</t>
  </si>
  <si>
    <t>718 373-9673</t>
  </si>
  <si>
    <t>ascaife@council.nyc.gov</t>
  </si>
  <si>
    <t>Mark Treyger, Office of Councilmember, Personal Staff Office, NYC Council</t>
  </si>
  <si>
    <t>Mark Treyger, Councilmember</t>
  </si>
  <si>
    <t>Anna Scaife, Legislative Director</t>
  </si>
  <si>
    <t>476543540</t>
  </si>
  <si>
    <t>Calandra</t>
  </si>
  <si>
    <t>Robert Calandra</t>
  </si>
  <si>
    <t>(212) 788-7026</t>
  </si>
  <si>
    <t>Robert Calandra, Assistant Director - Legal</t>
  </si>
  <si>
    <t>476543544</t>
  </si>
  <si>
    <t>Devaney</t>
  </si>
  <si>
    <t>Devaney Brown</t>
  </si>
  <si>
    <t>718 527-4356</t>
  </si>
  <si>
    <t>Donovan Richards, Office of Councilmember, Personal Staff Office, NYC Council</t>
  </si>
  <si>
    <t>Donovan Richards, Councilmember</t>
  </si>
  <si>
    <t>Devaney Brown, Councilmanic Aide</t>
  </si>
  <si>
    <t>476543547</t>
  </si>
  <si>
    <t>Robert Newman</t>
  </si>
  <si>
    <t>(212) 788-9098</t>
  </si>
  <si>
    <t>Robert Newman, Executive Legislative Coordinator</t>
  </si>
  <si>
    <t>476543556</t>
  </si>
  <si>
    <t>Robin Levine</t>
  </si>
  <si>
    <t>(212) 788-7120</t>
  </si>
  <si>
    <t>Robin Levine, Director - Office of Communications</t>
  </si>
  <si>
    <t>476543566</t>
  </si>
  <si>
    <t>Rohan</t>
  </si>
  <si>
    <t>Rohan Grant</t>
  </si>
  <si>
    <t>(212) 788-9194</t>
  </si>
  <si>
    <t>Rohan Grant, Legislative Counsel</t>
  </si>
  <si>
    <t>476543575</t>
  </si>
  <si>
    <t>DelFranco</t>
  </si>
  <si>
    <t>Ruthie</t>
  </si>
  <si>
    <t>Ruthie DelFranco</t>
  </si>
  <si>
    <t>(212) 788-7028</t>
  </si>
  <si>
    <t>Ruthie DelFranco, Legislative Assistant</t>
  </si>
  <si>
    <t>476543582</t>
  </si>
  <si>
    <t>DiRenzo</t>
  </si>
  <si>
    <t>Sabina</t>
  </si>
  <si>
    <t>Sabina DiRenzo</t>
  </si>
  <si>
    <t>(212) 788-6924</t>
  </si>
  <si>
    <t>Sabina DiRenzo, Assistant Director of Administration</t>
  </si>
  <si>
    <t>476543594</t>
  </si>
  <si>
    <t>Sadaf</t>
  </si>
  <si>
    <t>Sadaf Omar</t>
  </si>
  <si>
    <t>(212) 788-2807</t>
  </si>
  <si>
    <t>somar@council.nyc.gov</t>
  </si>
  <si>
    <t>Office of Speaker, Central Staff Office, NYC Council;
Melissa Mark-Viverito, Office of Councilmember, Personal Staff Office, NYC Council</t>
  </si>
  <si>
    <t>Sadaf Omar, Scheduler</t>
  </si>
  <si>
    <t>476543605</t>
  </si>
  <si>
    <t>Glenn</t>
  </si>
  <si>
    <t>Salena</t>
  </si>
  <si>
    <t>Salena Glenn</t>
  </si>
  <si>
    <t>(212) 788-7298</t>
  </si>
  <si>
    <t>Salena Glenn, Legislative Assistant</t>
  </si>
  <si>
    <t>476543616</t>
  </si>
  <si>
    <t>Sytcheva</t>
  </si>
  <si>
    <t>Elena Sytcheva</t>
  </si>
  <si>
    <t>ESytcheva@council.nyc.gov</t>
  </si>
  <si>
    <t>Elena Sytcheva, Legislative Director</t>
  </si>
  <si>
    <t>476543620</t>
  </si>
  <si>
    <t>Swanston</t>
  </si>
  <si>
    <t>Samara</t>
  </si>
  <si>
    <t>Samara Swanston</t>
  </si>
  <si>
    <t>(212) 788-4301</t>
  </si>
  <si>
    <t>Samara Swanston, Legislative Counsel</t>
  </si>
  <si>
    <t>476543625</t>
  </si>
  <si>
    <t>David Hernandez</t>
  </si>
  <si>
    <t>David Hernandez, Councilmanic Aide</t>
  </si>
  <si>
    <t>476543626</t>
  </si>
  <si>
    <t>Gastelum</t>
  </si>
  <si>
    <t>Sarah Gastelum</t>
  </si>
  <si>
    <t>(212) 788-7044</t>
  </si>
  <si>
    <t>Sarah Gastelum, Senior Legislative Financial Analyst</t>
  </si>
  <si>
    <t>476543635</t>
  </si>
  <si>
    <t>Longley</t>
  </si>
  <si>
    <t>Serena</t>
  </si>
  <si>
    <t>Serena Longley</t>
  </si>
  <si>
    <t>(212) 676-1361</t>
  </si>
  <si>
    <t>Serena Longley, Legislative Counsel</t>
  </si>
  <si>
    <t>476543637</t>
  </si>
  <si>
    <t>McGhie</t>
  </si>
  <si>
    <t>Troy McGhie</t>
  </si>
  <si>
    <t>Troy McGhie, Councilmanic Aide</t>
  </si>
  <si>
    <t>476543646</t>
  </si>
  <si>
    <t>Stradford</t>
  </si>
  <si>
    <t>Brandon Stradford</t>
  </si>
  <si>
    <t>Brandon Stradford, Councilmanic Aide</t>
  </si>
  <si>
    <t>476543647</t>
  </si>
  <si>
    <t>Mullins</t>
  </si>
  <si>
    <t>Sheree</t>
  </si>
  <si>
    <t>Sheree Mullins</t>
  </si>
  <si>
    <t>(212) 788-7281</t>
  </si>
  <si>
    <t>Sheree Mullins, Legislative Administrative Assistant</t>
  </si>
  <si>
    <t>476543654</t>
  </si>
  <si>
    <t>Limongi</t>
  </si>
  <si>
    <t>Shirley Limongi</t>
  </si>
  <si>
    <t>(212) 788-7125</t>
  </si>
  <si>
    <t>Shirley Limongi, Communications Assistant</t>
  </si>
  <si>
    <t>476543656</t>
  </si>
  <si>
    <t>Mitch</t>
  </si>
  <si>
    <t>Mitch Noel</t>
  </si>
  <si>
    <t>Mitch Noel, Councilmanic Aide</t>
  </si>
  <si>
    <t>476543658</t>
  </si>
  <si>
    <t>Gibbons</t>
  </si>
  <si>
    <t>Jordan Gibbons</t>
  </si>
  <si>
    <t>jgibbons@council.nyc.gov</t>
  </si>
  <si>
    <t>Jordan Gibbons, Legislative Director</t>
  </si>
  <si>
    <t>476543663</t>
  </si>
  <si>
    <t>Legislative Systems Manager</t>
  </si>
  <si>
    <t>Issac</t>
  </si>
  <si>
    <t>Sony</t>
  </si>
  <si>
    <t>Sony Issac</t>
  </si>
  <si>
    <t>(212) 788-9051</t>
  </si>
  <si>
    <t>Sony Issac, Legislative Systems Manager</t>
  </si>
  <si>
    <t>476543670</t>
  </si>
  <si>
    <t>Malik Sanders</t>
  </si>
  <si>
    <t>Malik Sanders, Councilmanic Aide</t>
  </si>
  <si>
    <t>476543672</t>
  </si>
  <si>
    <t>Farias</t>
  </si>
  <si>
    <t>Amanda Farias</t>
  </si>
  <si>
    <t>718 366-3900</t>
  </si>
  <si>
    <t>Elizabeth Crowley, Office of Councilmember, Personal Staff Office, NYC Council</t>
  </si>
  <si>
    <t>Elizabeth Crowley, Councilmember</t>
  </si>
  <si>
    <t>Amanda Farias, Councilmanic Aide</t>
  </si>
  <si>
    <t>476543675</t>
  </si>
  <si>
    <t>Riester</t>
  </si>
  <si>
    <t>Stephen Riester</t>
  </si>
  <si>
    <t>(212) 788-9222</t>
  </si>
  <si>
    <t>Stephen Riester, Senior Legislative Financial Analyst</t>
  </si>
  <si>
    <t>476543683</t>
  </si>
  <si>
    <t>Steven Dudley</t>
  </si>
  <si>
    <t>(212) 788-7043</t>
  </si>
  <si>
    <t>Steven Dudley, Legislative Assistant</t>
  </si>
  <si>
    <t>476543690</t>
  </si>
  <si>
    <t>Tanisha</t>
  </si>
  <si>
    <t>Tanisha Edwards</t>
  </si>
  <si>
    <t>(212) 227-2923</t>
  </si>
  <si>
    <t>Tanisha Edwards, Legislative Counsel</t>
  </si>
  <si>
    <t>476543701</t>
  </si>
  <si>
    <t>Nasser</t>
  </si>
  <si>
    <t>Terzah</t>
  </si>
  <si>
    <t>Terzah Nasser</t>
  </si>
  <si>
    <t>(212) 788-9128</t>
  </si>
  <si>
    <t>Terzah Nasser, Deputy Director</t>
  </si>
  <si>
    <t>476543706</t>
  </si>
  <si>
    <t>Theodore Moore</t>
  </si>
  <si>
    <t>(212) 788-7027</t>
  </si>
  <si>
    <t>Theodore Moore, Senior Legislative Policy Analyst</t>
  </si>
  <si>
    <t>476543714</t>
  </si>
  <si>
    <t>Thomas O'Neill</t>
  </si>
  <si>
    <t>(212) 788-7208</t>
  </si>
  <si>
    <t>Thomas O'Neill, Special Advisor to the Director</t>
  </si>
  <si>
    <t>476543727</t>
  </si>
  <si>
    <t>Betancourt</t>
  </si>
  <si>
    <t>Tiana</t>
  </si>
  <si>
    <t>Tiana Betancourt</t>
  </si>
  <si>
    <t>(212) 788-7153</t>
  </si>
  <si>
    <t>Tiana Betancourt, Legislative Assistant</t>
  </si>
  <si>
    <t>476543737</t>
  </si>
  <si>
    <t>Cyrus</t>
  </si>
  <si>
    <t>Tonya Cyrus</t>
  </si>
  <si>
    <t>(212) 341-0360</t>
  </si>
  <si>
    <t>Tonya Cyrus, Senior Legislative Policy Analyst</t>
  </si>
  <si>
    <t>476543744</t>
  </si>
  <si>
    <t>Cancel</t>
  </si>
  <si>
    <t>Vidiya</t>
  </si>
  <si>
    <t>Vidiya Cancel</t>
  </si>
  <si>
    <t>(212) 788-6915</t>
  </si>
  <si>
    <t>Vidiya Cancel, Legislative Coordinator</t>
  </si>
  <si>
    <t>476543753</t>
  </si>
  <si>
    <t>Deputy Unit Chief</t>
  </si>
  <si>
    <t>Algarin</t>
  </si>
  <si>
    <t>Walter Algarin</t>
  </si>
  <si>
    <t>(212) 788-7279</t>
  </si>
  <si>
    <t>Walter Algarin, Deputy Unit Chief</t>
  </si>
  <si>
    <t>476543766</t>
  </si>
  <si>
    <t>Wayne Miller</t>
  </si>
  <si>
    <t>(212) 788-6902</t>
  </si>
  <si>
    <t>Wayne Miller, Assistant Director of Administration</t>
  </si>
  <si>
    <t>476543779</t>
  </si>
  <si>
    <t>Wesley Jones</t>
  </si>
  <si>
    <t>(212) 788-9071</t>
  </si>
  <si>
    <t>Wesley Jones, Assistant Director - Legal</t>
  </si>
  <si>
    <t>476543785</t>
  </si>
  <si>
    <t>Alatriste</t>
  </si>
  <si>
    <t>William Alatriste</t>
  </si>
  <si>
    <t>(212) 788-7119</t>
  </si>
  <si>
    <t>William Alatriste, Communications Assistant</t>
  </si>
  <si>
    <t>476543791</t>
  </si>
  <si>
    <t>Kurtz</t>
  </si>
  <si>
    <t>Michael Kurtz</t>
  </si>
  <si>
    <t>Michael Kurtz, Legislative Policy Analyst</t>
  </si>
  <si>
    <t>476543798</t>
  </si>
  <si>
    <t>Hongach</t>
  </si>
  <si>
    <t>William Hongach</t>
  </si>
  <si>
    <t>(212) 788-4593</t>
  </si>
  <si>
    <t>William Hongach, Senior Legislative Policy Analyst</t>
  </si>
  <si>
    <t>476543802</t>
  </si>
  <si>
    <t>Mendez</t>
  </si>
  <si>
    <t>Alexandria Mendez</t>
  </si>
  <si>
    <t>Alexandria Mendez, Legislative Support Services Coordinator</t>
  </si>
  <si>
    <t>476543805</t>
  </si>
  <si>
    <t>Howe</t>
  </si>
  <si>
    <t>Jay Howe</t>
  </si>
  <si>
    <t>Jay Howe, Legislative Counsel</t>
  </si>
  <si>
    <t>476543809</t>
  </si>
  <si>
    <t>William Martin</t>
  </si>
  <si>
    <t>(212) 788-7110</t>
  </si>
  <si>
    <t>William Martin, Legislative Assistant</t>
  </si>
  <si>
    <t>476543812</t>
  </si>
  <si>
    <t>William Murray</t>
  </si>
  <si>
    <t>(212) 788-7021</t>
  </si>
  <si>
    <t>William Murray, Senior Legislative Policy Analyst</t>
  </si>
  <si>
    <t>476543820</t>
  </si>
  <si>
    <t>Jabali</t>
  </si>
  <si>
    <t>Malaika Jabali</t>
  </si>
  <si>
    <t>Malaika Jabali, Legislative Policy Analyst</t>
  </si>
  <si>
    <t>476543828</t>
  </si>
  <si>
    <t>Park</t>
  </si>
  <si>
    <t>Won</t>
  </si>
  <si>
    <t>Won Park</t>
  </si>
  <si>
    <t>(212) 788-1861</t>
  </si>
  <si>
    <t>Won Park, Legislative Counsel</t>
  </si>
  <si>
    <t>476543831</t>
  </si>
  <si>
    <t>Director of Land Use Division</t>
  </si>
  <si>
    <t>Rajinder</t>
  </si>
  <si>
    <t>Rajinder Mann</t>
  </si>
  <si>
    <t>Rajinder Mann, Director of Land Use Division</t>
  </si>
  <si>
    <t>476543834</t>
  </si>
  <si>
    <t>Shavitt</t>
  </si>
  <si>
    <t>Yariv</t>
  </si>
  <si>
    <t>Yariv Shavitt</t>
  </si>
  <si>
    <t>(212) 788-5503</t>
  </si>
  <si>
    <t>Yariv Shavitt, Legislative Administrative Manager</t>
  </si>
  <si>
    <t>476543838</t>
  </si>
  <si>
    <t>Rosy</t>
  </si>
  <si>
    <t>Rosy Perez</t>
  </si>
  <si>
    <t>Rosy Perez, Legislative Administrative Assistant</t>
  </si>
  <si>
    <t>476543843</t>
  </si>
  <si>
    <t>Almontaser</t>
  </si>
  <si>
    <t>Yousif</t>
  </si>
  <si>
    <t>Yousif Almontaser</t>
  </si>
  <si>
    <t>(212) 442-5765</t>
  </si>
  <si>
    <t>Yousif Almontaser, Legislative Assistant</t>
  </si>
  <si>
    <t>476543857</t>
  </si>
  <si>
    <t>Margaret Hayes</t>
  </si>
  <si>
    <t>Margaret Hayes, Councilmanic Aide</t>
  </si>
  <si>
    <t>476543863</t>
  </si>
  <si>
    <t>Katherine Mooney</t>
  </si>
  <si>
    <t>Katherine Mooney, Councilmanic Aide</t>
  </si>
  <si>
    <t>476543872</t>
  </si>
  <si>
    <t>Arlene Brown</t>
  </si>
  <si>
    <t>718 738-1083</t>
  </si>
  <si>
    <t>Eric Ulrich, Office of Councilmember, Personal Staff Office, NYC Council</t>
  </si>
  <si>
    <t>Eric Ulrich, Councilmember</t>
  </si>
  <si>
    <t>Arlene Brown, Councilmanic Aide</t>
  </si>
  <si>
    <t>476543905</t>
  </si>
  <si>
    <t>Cacho</t>
  </si>
  <si>
    <t>Karen Cacho</t>
  </si>
  <si>
    <t>347 590-2874</t>
  </si>
  <si>
    <t>Fernando Cabrera, Office of Councilmember, Personal Staff Office, NYC Council</t>
  </si>
  <si>
    <t>Fernando Cabrera, Councilmember</t>
  </si>
  <si>
    <t>Karen Cacho, Councilmanic Aide</t>
  </si>
  <si>
    <t>476543917</t>
  </si>
  <si>
    <t>Thiyagarajan</t>
  </si>
  <si>
    <t>Jaya</t>
  </si>
  <si>
    <t>Jaya Thiyagarajan</t>
  </si>
  <si>
    <t>Jumaane D. Williams, Office of Councilmember, Personal Staff Office, NYC Council</t>
  </si>
  <si>
    <t>Jumaane D. Williams, Councilmember</t>
  </si>
  <si>
    <t>Jaya Thiyagarajan, Intern</t>
  </si>
  <si>
    <t>476543941</t>
  </si>
  <si>
    <t>Human Services Legal Fellow</t>
  </si>
  <si>
    <t>Rosen</t>
  </si>
  <si>
    <t>Phoebe</t>
  </si>
  <si>
    <t>Phoebe Rosen</t>
  </si>
  <si>
    <t>Phoebe Rosen, Human Services Legal Fellow</t>
  </si>
  <si>
    <t>476543964</t>
  </si>
  <si>
    <t>Addison</t>
  </si>
  <si>
    <t>Casie</t>
  </si>
  <si>
    <t>Casie Addison</t>
  </si>
  <si>
    <t>Casie Addison, Legislative Policy Analyst</t>
  </si>
  <si>
    <t>476543973</t>
  </si>
  <si>
    <t>Deshmukh</t>
  </si>
  <si>
    <t>Smita</t>
  </si>
  <si>
    <t>Smita Deshmukh</t>
  </si>
  <si>
    <t>Smita Deshmukh, Legislative Counsel</t>
  </si>
  <si>
    <t>476543976</t>
  </si>
  <si>
    <t>Moss</t>
  </si>
  <si>
    <t>David Moss</t>
  </si>
  <si>
    <t>David Moss, Councilmanic Aide</t>
  </si>
  <si>
    <t>476543984</t>
  </si>
  <si>
    <t>Elena Brady</t>
  </si>
  <si>
    <t>(718) 980-1017</t>
  </si>
  <si>
    <t>Elena Brady, Legislative Assistant</t>
  </si>
  <si>
    <t>476543989</t>
  </si>
  <si>
    <t>Debbie Malone</t>
  </si>
  <si>
    <t>718 241-9330</t>
  </si>
  <si>
    <t>dmalone@council.nyc.gov</t>
  </si>
  <si>
    <t>Alan Maisel, Office of Councilmember, Personal Staff Office, NYC Council</t>
  </si>
  <si>
    <t>Alan Maisel, Councilmember</t>
  </si>
  <si>
    <t>Debbie Malone, Legislative Director</t>
  </si>
  <si>
    <t>476544011</t>
  </si>
  <si>
    <t>Ede</t>
  </si>
  <si>
    <t>Ede Fox</t>
  </si>
  <si>
    <t>(212) 788-6934</t>
  </si>
  <si>
    <t>Melissa Mark-Viverito, Councilmember</t>
  </si>
  <si>
    <t>Ede Fox, Director</t>
  </si>
  <si>
    <t>476544018</t>
  </si>
  <si>
    <t>Mailman</t>
  </si>
  <si>
    <t>Jeffrey Mailman</t>
  </si>
  <si>
    <t>jmailman@council.nyc.gov</t>
  </si>
  <si>
    <t>Jeffrey Mailman, Legislative Director</t>
  </si>
  <si>
    <t>476544028</t>
  </si>
  <si>
    <t>Edwina</t>
  </si>
  <si>
    <t>Edwina Martin</t>
  </si>
  <si>
    <t>(718) 556-7370</t>
  </si>
  <si>
    <t>emartin@council.nyc.gov</t>
  </si>
  <si>
    <t>Edwina Martin, Legislative Director</t>
  </si>
  <si>
    <t>476544108</t>
  </si>
  <si>
    <t>Springer</t>
  </si>
  <si>
    <t>Anthony Springer</t>
  </si>
  <si>
    <t>Anthony Springer, Councilmanic Aide</t>
  </si>
  <si>
    <t>476544116</t>
  </si>
  <si>
    <t>Gago</t>
  </si>
  <si>
    <t>Anna Gago</t>
  </si>
  <si>
    <t>212 873-0282</t>
  </si>
  <si>
    <t>Helen Rosenthal, Office of Councilmember, Personal Staff Office, NYC Council</t>
  </si>
  <si>
    <t>Helen Rosenthal, Councilmember</t>
  </si>
  <si>
    <t>Anna Gago, Councilmanic Aide</t>
  </si>
  <si>
    <t>476544126</t>
  </si>
  <si>
    <t>Denson</t>
  </si>
  <si>
    <t>Margaret Denson</t>
  </si>
  <si>
    <t>718 776-3700</t>
  </si>
  <si>
    <t>I. Daneek Miller, Office of Councilmember, Personal Staff Office, NYC Council</t>
  </si>
  <si>
    <t>I. Daneek Miller, Councilmember</t>
  </si>
  <si>
    <t>Margaret Denson, Councilmanic Aide</t>
  </si>
  <si>
    <t>476544142</t>
  </si>
  <si>
    <t>Nayo</t>
  </si>
  <si>
    <t>Nayo Simmons</t>
  </si>
  <si>
    <t>718 649-9495</t>
  </si>
  <si>
    <t>NSimmons@council.nyc.gov</t>
  </si>
  <si>
    <t>Inez Barron, Office of Councilmember, Personal Staff Office, NYC Council</t>
  </si>
  <si>
    <t>Inez Barron, Councilmember</t>
  </si>
  <si>
    <t>Nayo Simmons, Chief of Staff</t>
  </si>
  <si>
    <t>476544195</t>
  </si>
  <si>
    <t>Fung</t>
  </si>
  <si>
    <t>Kam Shou Cora</t>
  </si>
  <si>
    <t>Kam Shou Cora Fung</t>
  </si>
  <si>
    <t>212 587-3159</t>
  </si>
  <si>
    <t>Margaret Chin, Office of Councilmember, Personal Staff Office, NYC Council</t>
  </si>
  <si>
    <t>Margaret Chin, Councilmember</t>
  </si>
  <si>
    <t>Kam Shou Cora Fung, Councilmanic Aide</t>
  </si>
  <si>
    <t>476544219</t>
  </si>
  <si>
    <t>Deputy Chief of Staff</t>
  </si>
  <si>
    <t>Pressley</t>
  </si>
  <si>
    <t>Joey</t>
  </si>
  <si>
    <t>Joey Pressley</t>
  </si>
  <si>
    <t>Joey Pressley, Deputy Chief of Staff</t>
  </si>
  <si>
    <t>476544220</t>
  </si>
  <si>
    <t>Sokolof</t>
  </si>
  <si>
    <t>Andrew Sokolof</t>
  </si>
  <si>
    <t>718 651-1917</t>
  </si>
  <si>
    <t>Julissa Ferreras, Office of Councilmember, Personal Staff Office, NYC Council</t>
  </si>
  <si>
    <t>Julissa Ferreras, Councilmember</t>
  </si>
  <si>
    <t>Andrew Sokolof, Councilmanic Aide</t>
  </si>
  <si>
    <t>476544225</t>
  </si>
  <si>
    <t>Philip Martin</t>
  </si>
  <si>
    <t>Philip Martin, Legislative Policy Analyst</t>
  </si>
  <si>
    <t>476544232</t>
  </si>
  <si>
    <t>Nazia</t>
  </si>
  <si>
    <t>Nazia Ahmed</t>
  </si>
  <si>
    <t>Nazia Ahmed, Councilmanic Aide</t>
  </si>
  <si>
    <t>476544233</t>
  </si>
  <si>
    <t>Mehreen</t>
  </si>
  <si>
    <t>Mehreen Ahmed</t>
  </si>
  <si>
    <t>Mehreen Ahmed, Legislative Clerk (Intern)</t>
  </si>
  <si>
    <t>476544245</t>
  </si>
  <si>
    <t>Cochran</t>
  </si>
  <si>
    <t>Andrew Cochran</t>
  </si>
  <si>
    <t>Andrew Cochran, Legislative Coordinator</t>
  </si>
  <si>
    <t>476544252</t>
  </si>
  <si>
    <t>Schwach</t>
  </si>
  <si>
    <t>Robert Schwach</t>
  </si>
  <si>
    <t>Robert Schwach, Councilmanic Aide</t>
  </si>
  <si>
    <t>476544282</t>
  </si>
  <si>
    <t>Alvarez</t>
  </si>
  <si>
    <t>Ariel Alvarez</t>
  </si>
  <si>
    <t>718 931-1721</t>
  </si>
  <si>
    <t>James Vacca, Office of Councilmember, Personal Staff Office, NYC Council</t>
  </si>
  <si>
    <t>James Vacca, Councilmember</t>
  </si>
  <si>
    <t>Ariel Alvarez, Councilmanic Aide</t>
  </si>
  <si>
    <t>476544286</t>
  </si>
  <si>
    <t>Rivadeneyra</t>
  </si>
  <si>
    <t>Michael Rivadeneyra</t>
  </si>
  <si>
    <t>MRivadeneyra@council.nyc.gov</t>
  </si>
  <si>
    <t>Michael Rivadeneyra, Chief of Staff</t>
  </si>
  <si>
    <t>476544446</t>
  </si>
  <si>
    <t>Bradshaw</t>
  </si>
  <si>
    <t>Lucia</t>
  </si>
  <si>
    <t>Lucia Bradshaw</t>
  </si>
  <si>
    <t>Lucia Bradshaw, Councilmanic Aide</t>
  </si>
  <si>
    <t>476544455</t>
  </si>
  <si>
    <t>Gregory Faulkner</t>
  </si>
  <si>
    <t>GFaulkner@council.nyc.gov</t>
  </si>
  <si>
    <t>Gregory Faulkner, Chief of Staff</t>
  </si>
  <si>
    <t>476544462</t>
  </si>
  <si>
    <t>Carmen Perez</t>
  </si>
  <si>
    <t>Carmen Perez, Councilmanic Aide</t>
  </si>
  <si>
    <t>476544485</t>
  </si>
  <si>
    <t>Aguayo</t>
  </si>
  <si>
    <t>Cheyenne Aguayo</t>
  </si>
  <si>
    <t>CAguayo@council.nyc.gov</t>
  </si>
  <si>
    <t>Cheyenne Aguayo, Scheduler</t>
  </si>
  <si>
    <t>476544491</t>
  </si>
  <si>
    <t>Hope</t>
  </si>
  <si>
    <t>Dain</t>
  </si>
  <si>
    <t>Dain Hope</t>
  </si>
  <si>
    <t>Dain Hope, Assistant Sergeant At Arms</t>
  </si>
  <si>
    <t>476544494</t>
  </si>
  <si>
    <t>Massalay Ellis</t>
  </si>
  <si>
    <t>Tristan</t>
  </si>
  <si>
    <t>Tristan Massalay Ellis</t>
  </si>
  <si>
    <t>Tristan Massalay Ellis, Councilmanic Aide</t>
  </si>
  <si>
    <t>476544499</t>
  </si>
  <si>
    <t>Faiza</t>
  </si>
  <si>
    <t>Faiza Ali</t>
  </si>
  <si>
    <t>(212) 788-5504</t>
  </si>
  <si>
    <t>podio_image20160629-10085-v3a0mo.jpeg</t>
  </si>
  <si>
    <t>Faiza Ali, Legislative Assistant</t>
  </si>
  <si>
    <t>476544502</t>
  </si>
  <si>
    <t>Zepeda</t>
  </si>
  <si>
    <t>Lillian Zepeda</t>
  </si>
  <si>
    <t>Lillian Zepeda, Councilmanic Aide</t>
  </si>
  <si>
    <t>476544508</t>
  </si>
  <si>
    <t>Stephanie Arroyo</t>
  </si>
  <si>
    <t>212 828-9800/347 297-4922</t>
  </si>
  <si>
    <t>Melissa Mark-Viverito, Office of Councilmember, Personal Staff Office, NYC Council</t>
  </si>
  <si>
    <t>Stephanie Arroyo, Councilmanic Aide</t>
  </si>
  <si>
    <t>476544510</t>
  </si>
  <si>
    <t>Samet</t>
  </si>
  <si>
    <t>Yeshaya</t>
  </si>
  <si>
    <t>Yeshaya Samet</t>
  </si>
  <si>
    <t>718 629-2900</t>
  </si>
  <si>
    <t>Yeshaya Samet, Councilmanic Aide</t>
  </si>
  <si>
    <t>476544516</t>
  </si>
  <si>
    <t>Ayala</t>
  </si>
  <si>
    <t>Diana Ayala</t>
  </si>
  <si>
    <t>Diana Ayala, Councilmanic Aide</t>
  </si>
  <si>
    <t>476544517</t>
  </si>
  <si>
    <t>Nicholas Smith</t>
  </si>
  <si>
    <t>nsmith@council.nyc.gov</t>
  </si>
  <si>
    <t>Nicholas Smith, Legislative Director</t>
  </si>
  <si>
    <t>476544520</t>
  </si>
  <si>
    <t>Cantarero</t>
  </si>
  <si>
    <t>Max</t>
  </si>
  <si>
    <t>Max Cantarero</t>
  </si>
  <si>
    <t>Max Cantarero, Councilmanic Aide</t>
  </si>
  <si>
    <t>476544524</t>
  </si>
  <si>
    <t>Rapacciuolo</t>
  </si>
  <si>
    <t>Frank Rapacciuolo</t>
  </si>
  <si>
    <t>Frank Rapacciuolo, Councilmanic Aide</t>
  </si>
  <si>
    <t>476544525</t>
  </si>
  <si>
    <t>Alex Anderson</t>
  </si>
  <si>
    <t>718 544-8800</t>
  </si>
  <si>
    <t>Karen Koslowitz, Office of Councilmember, Personal Staff Office, NYC Council</t>
  </si>
  <si>
    <t>Karen Koslowitz, Councilmember</t>
  </si>
  <si>
    <t>Alex Anderson, Councilmanic Aide</t>
  </si>
  <si>
    <t>476544531</t>
  </si>
  <si>
    <t>Gloria Cruz</t>
  </si>
  <si>
    <t>Gloria Cruz, Councilmanic Aide</t>
  </si>
  <si>
    <t>476544545</t>
  </si>
  <si>
    <t>O'Neal</t>
  </si>
  <si>
    <t>Eugene O'Neal</t>
  </si>
  <si>
    <t>DO</t>
  </si>
  <si>
    <t>250 Broadway, Suite 1807, New York, NY 10007</t>
  </si>
  <si>
    <t>(212) 608-6382</t>
  </si>
  <si>
    <t>(212) 788-6984</t>
  </si>
  <si>
    <t>Eugene O'Neal, Legislative Assistant</t>
  </si>
  <si>
    <t>476544619</t>
  </si>
  <si>
    <t>Sean Fitzpatrick</t>
  </si>
  <si>
    <t>Sean Fitzpatrick, Councilmanic Aide</t>
  </si>
  <si>
    <t>476544628</t>
  </si>
  <si>
    <t>Vivian</t>
  </si>
  <si>
    <t>Vivian Rivera</t>
  </si>
  <si>
    <t>Vivian Rivera, Councilmanic Aide</t>
  </si>
  <si>
    <t>476544634</t>
  </si>
  <si>
    <t>Kanu</t>
  </si>
  <si>
    <t>Al-Hassan</t>
  </si>
  <si>
    <t>Al-Hassan Kanu</t>
  </si>
  <si>
    <t>Al-Hassan Kanu, Councilmanic Aide</t>
  </si>
  <si>
    <t>476544668</t>
  </si>
  <si>
    <t>Gail Fazio</t>
  </si>
  <si>
    <t>Gail Fazio, Councilmanic Aide</t>
  </si>
  <si>
    <t>476544706</t>
  </si>
  <si>
    <t>Eiber</t>
  </si>
  <si>
    <t>Bruce Eiber</t>
  </si>
  <si>
    <t>Bruce Eiber, Councilmanic Aide</t>
  </si>
  <si>
    <t>476544709</t>
  </si>
  <si>
    <t>Almanzar</t>
  </si>
  <si>
    <t>Iliana</t>
  </si>
  <si>
    <t>Iliana Almanzar</t>
  </si>
  <si>
    <t>718 792-1140</t>
  </si>
  <si>
    <t>Annabel Palma, Office of Councilmember, Personal Staff Office, NYC Council</t>
  </si>
  <si>
    <t>Annabel Palma, Councilmember</t>
  </si>
  <si>
    <t>Iliana Almanzar, Councilmanic Aide</t>
  </si>
  <si>
    <t>476544723</t>
  </si>
  <si>
    <t>Barry Goldstein</t>
  </si>
  <si>
    <t>Barry Goldstein, Councilmanic Aide</t>
  </si>
  <si>
    <t>476544725</t>
  </si>
  <si>
    <t>Ivan Acosta</t>
  </si>
  <si>
    <t>iacosta@council.nyc.gov</t>
  </si>
  <si>
    <t>Ivan Acosta, Legislative Director</t>
  </si>
  <si>
    <t>476544745</t>
  </si>
  <si>
    <t>Menichini</t>
  </si>
  <si>
    <t>Amanda Menichini</t>
  </si>
  <si>
    <t>Amanda Menichini, Councilmanic Aide</t>
  </si>
  <si>
    <t>476544751</t>
  </si>
  <si>
    <t>Howard Pollack</t>
  </si>
  <si>
    <t>Howard Pollack, Councilmanic Aide</t>
  </si>
  <si>
    <t>476544767</t>
  </si>
  <si>
    <t>Sealey</t>
  </si>
  <si>
    <t>Sasha</t>
  </si>
  <si>
    <t>Sasha Sealey</t>
  </si>
  <si>
    <t>718 260-9191</t>
  </si>
  <si>
    <t>Laurie Cumbo, Office of Councilmember, Personal Staff Office, NYC Council</t>
  </si>
  <si>
    <t>Laurie Cumbo, Councilmember</t>
  </si>
  <si>
    <t>Sasha Sealey, Councilmanic Aide</t>
  </si>
  <si>
    <t>476544811</t>
  </si>
  <si>
    <t>Gewolb</t>
  </si>
  <si>
    <t>Matthew Gewolb</t>
  </si>
  <si>
    <t>(212) 788-7015</t>
  </si>
  <si>
    <t>Matthew Gewolb, Director</t>
  </si>
  <si>
    <t>476544830</t>
  </si>
  <si>
    <t>Raymond Rodriguez</t>
  </si>
  <si>
    <t>rrodriguez@council.nyc.gov</t>
  </si>
  <si>
    <t>Raymond Rodriguez, Legislative Director</t>
  </si>
  <si>
    <t>476544839</t>
  </si>
  <si>
    <t>Russell Murphy</t>
  </si>
  <si>
    <t>rmurphy2@council.nyc.gov</t>
  </si>
  <si>
    <t>Russell Murphy, Legislative Director</t>
  </si>
  <si>
    <t>476544846</t>
  </si>
  <si>
    <t>Paul Leonard</t>
  </si>
  <si>
    <t>Can email directly about communications questions or issues for CM Chin (Aki)</t>
  </si>
  <si>
    <t>Paul Leonard, Councilmanic Aide</t>
  </si>
  <si>
    <t>476544862</t>
  </si>
  <si>
    <t>Solomon</t>
  </si>
  <si>
    <t>Bonnie</t>
  </si>
  <si>
    <t>Bonnie Solomon</t>
  </si>
  <si>
    <t>Bonnie Solomon, Councilmanic Aide</t>
  </si>
  <si>
    <t>476544870</t>
  </si>
  <si>
    <t>Diana Ortega</t>
  </si>
  <si>
    <t>Diana Ortega, Councilmanic Aide</t>
  </si>
  <si>
    <t>476544886</t>
  </si>
  <si>
    <t>Gutierrez</t>
  </si>
  <si>
    <t>Jennifer Gutierrez</t>
  </si>
  <si>
    <t>718 963-3141</t>
  </si>
  <si>
    <t>jgutierrez@council.nyc.gov</t>
  </si>
  <si>
    <t>Antonio Reynoso, Office of Councilmember, Personal Staff Office, NYC Council</t>
  </si>
  <si>
    <t>Antonio Reynoso, Councilmember</t>
  </si>
  <si>
    <t>Jennifer Gutierrez, Chief of Staff</t>
  </si>
  <si>
    <t>476544905</t>
  </si>
  <si>
    <t>Towsen</t>
  </si>
  <si>
    <t>Jesse Towsen</t>
  </si>
  <si>
    <t>212 860-1950</t>
  </si>
  <si>
    <t>JTowsen@council.nyc.gov</t>
  </si>
  <si>
    <t>Ben Kallos, Office of Councilmember, Personal Staff Office, NYC Council</t>
  </si>
  <si>
    <t>Ben Kallos, Councilmember</t>
  </si>
  <si>
    <t>Jesse Towsen, Chief of Staff</t>
  </si>
  <si>
    <t>476544912</t>
  </si>
  <si>
    <t>Linda Eng</t>
  </si>
  <si>
    <t>Linda Eng, Councilmanic Aide</t>
  </si>
  <si>
    <t>476544921</t>
  </si>
  <si>
    <t>Xiaomin</t>
  </si>
  <si>
    <t>Xiaomin Zhao</t>
  </si>
  <si>
    <t>(212) 587-3159</t>
  </si>
  <si>
    <t>Xiaomin Zhao, Legislative Assistant</t>
  </si>
  <si>
    <t>476544928</t>
  </si>
  <si>
    <t>Bello Rosario</t>
  </si>
  <si>
    <t>Stephanie Bello Rosario</t>
  </si>
  <si>
    <t>212 928-6814</t>
  </si>
  <si>
    <t>Mark Levine, Office of Councilmember, Personal Staff Office, NYC Council</t>
  </si>
  <si>
    <t>Mark Levine, Councilmember</t>
  </si>
  <si>
    <t>Stephanie Bello Rosario, Councilmanic Aide</t>
  </si>
  <si>
    <t>476544943</t>
  </si>
  <si>
    <t>Cherichetti</t>
  </si>
  <si>
    <t>Jeannine Cherichetti</t>
  </si>
  <si>
    <t>Jeannine Cherichetti, Councilmanic Aide</t>
  </si>
  <si>
    <t>476544953</t>
  </si>
  <si>
    <t>Lai Wah</t>
  </si>
  <si>
    <t>Lai Wah Fung</t>
  </si>
  <si>
    <t>Lai Wah Fung, Councilmanic Aide</t>
  </si>
  <si>
    <t>476544978</t>
  </si>
  <si>
    <t>Clay</t>
  </si>
  <si>
    <t>William Clay</t>
  </si>
  <si>
    <t>William Clay, Councilmanic Aide</t>
  </si>
  <si>
    <t>476544985</t>
  </si>
  <si>
    <t>Verdree</t>
  </si>
  <si>
    <t>Vinson</t>
  </si>
  <si>
    <t>Vinson Verdree</t>
  </si>
  <si>
    <t>Vinson Verdree, Councilmanic Aide</t>
  </si>
  <si>
    <t>476545042</t>
  </si>
  <si>
    <t>Elaine Cheung</t>
  </si>
  <si>
    <t>212-788-7022</t>
  </si>
  <si>
    <t>718 888-8747</t>
  </si>
  <si>
    <t>echeung@council.nyc.gov</t>
  </si>
  <si>
    <t>Peter Koo, Office of Councilmember, Personal Staff Office, NYC Council</t>
  </si>
  <si>
    <t>Peter Koo, Councilmember</t>
  </si>
  <si>
    <t>Elaine Cheung, Chief of Staff</t>
  </si>
  <si>
    <t>476545043</t>
  </si>
  <si>
    <t>Michael Armstrong</t>
  </si>
  <si>
    <t>718 684-5509</t>
  </si>
  <si>
    <t>Andy King, Office of Councilmember, Personal Staff Office, NYC Council</t>
  </si>
  <si>
    <t>Andy King, Councilmember</t>
  </si>
  <si>
    <t>Michael Armstrong, Councilmanic Aide</t>
  </si>
  <si>
    <t>476545052</t>
  </si>
  <si>
    <t>Szott</t>
  </si>
  <si>
    <t>Jonathan Szott</t>
  </si>
  <si>
    <t>718 619-8611</t>
  </si>
  <si>
    <t>JSzott@council.nyc.gov</t>
  </si>
  <si>
    <t>Paul Vallone, Office of Councilmember, Personal Staff Office, NYC Council</t>
  </si>
  <si>
    <t>Paul Vallone, Councilmember</t>
  </si>
  <si>
    <t>Jonathan Szott, Chief of Staff</t>
  </si>
  <si>
    <t>476545066</t>
  </si>
  <si>
    <t>Joshua Cortes</t>
  </si>
  <si>
    <t>Joshua Cortes, Councilmanic Aide</t>
  </si>
  <si>
    <t>476545089</t>
  </si>
  <si>
    <t>Boehme</t>
  </si>
  <si>
    <t>Kathleen Boehme</t>
  </si>
  <si>
    <t>Kathleen Boehme, Councilmanic Aide</t>
  </si>
  <si>
    <t>476545120</t>
  </si>
  <si>
    <t>Fraioli</t>
  </si>
  <si>
    <t>Frank Fraioli</t>
  </si>
  <si>
    <t>Ffraioli@council.nyc.gov</t>
  </si>
  <si>
    <t>Frank Fraioli, Scheduler</t>
  </si>
  <si>
    <t>476545152</t>
  </si>
  <si>
    <t>Theobald</t>
  </si>
  <si>
    <t>Kathryn Theobald</t>
  </si>
  <si>
    <t>ktheobald@council.nyc.gov</t>
  </si>
  <si>
    <t>Kathryn Theobald, Legislative Director</t>
  </si>
  <si>
    <t>476545175</t>
  </si>
  <si>
    <t>Lustig-Elgrably</t>
  </si>
  <si>
    <t>Ethan</t>
  </si>
  <si>
    <t>Ethan Lustig-Elgrably</t>
  </si>
  <si>
    <t>Ethan Lustig-Elgrably, Councilmanic Aide</t>
  </si>
  <si>
    <t>476545186</t>
  </si>
  <si>
    <t>Rahimova</t>
  </si>
  <si>
    <t>Dilyora</t>
  </si>
  <si>
    <t>Dilyora Rahimova</t>
  </si>
  <si>
    <t>Dilyora Rahimova, Councilmanic Aide</t>
  </si>
  <si>
    <t>476545206</t>
  </si>
  <si>
    <t>Chraibi</t>
  </si>
  <si>
    <t>Soumia</t>
  </si>
  <si>
    <t>Soumia Chraibi</t>
  </si>
  <si>
    <t>718 287-8762</t>
  </si>
  <si>
    <t>Mathieu Eugene, Office of Councilmember, Personal Staff Office, NYC Council</t>
  </si>
  <si>
    <t>Mathieu Eugene, Councilmember</t>
  </si>
  <si>
    <t>Soumia Chraibi, Councilmanic Aide</t>
  </si>
  <si>
    <t>476545209</t>
  </si>
  <si>
    <t>Tyrone Stevens</t>
  </si>
  <si>
    <t>(347) 708-2277</t>
  </si>
  <si>
    <t>Tyrone Stevens, Councilmanic Aide</t>
  </si>
  <si>
    <t>476545213</t>
  </si>
  <si>
    <t>Tauber</t>
  </si>
  <si>
    <t>Lacey</t>
  </si>
  <si>
    <t>Lacey Tauber</t>
  </si>
  <si>
    <t>ltauber@council.nyc.gov</t>
  </si>
  <si>
    <t>https://www.linkedin.com/pub/lacey-tauber/3/48b/bb8</t>
  </si>
  <si>
    <t>Lacey Tauber, Legislative Director</t>
  </si>
  <si>
    <t>476545217</t>
  </si>
  <si>
    <t>Ogle</t>
  </si>
  <si>
    <t>Vanessa Ogle</t>
  </si>
  <si>
    <t>Vanessa Ogle, Councilmanic Aide</t>
  </si>
  <si>
    <t>476545224</t>
  </si>
  <si>
    <t>Popa</t>
  </si>
  <si>
    <t>Laura Popa</t>
  </si>
  <si>
    <t>(212) 788-7018</t>
  </si>
  <si>
    <t>Laura Popa, Deputy Chief of Staff</t>
  </si>
  <si>
    <t>476545225</t>
  </si>
  <si>
    <t>David Suarez</t>
  </si>
  <si>
    <t>DSuarez@council.nyc.gov</t>
  </si>
  <si>
    <t>David Suarez, Chief of Staff</t>
  </si>
  <si>
    <t>476545228</t>
  </si>
  <si>
    <t>Gil</t>
  </si>
  <si>
    <t>Carolina</t>
  </si>
  <si>
    <t>Carolina Gil</t>
  </si>
  <si>
    <t>Carolina Gil, Councilmanic Aide</t>
  </si>
  <si>
    <t>476545231</t>
  </si>
  <si>
    <t>Quinones</t>
  </si>
  <si>
    <t>Lauren Quinones</t>
  </si>
  <si>
    <t>(212) 788-7722</t>
  </si>
  <si>
    <t>Lauren Quinones, Legislative Coordinator</t>
  </si>
  <si>
    <t>476545243</t>
  </si>
  <si>
    <t>Director of Finance</t>
  </si>
  <si>
    <t>McKinney</t>
  </si>
  <si>
    <t>Latonia</t>
  </si>
  <si>
    <t>Latonia McKinney</t>
  </si>
  <si>
    <t>(212) 788-7343</t>
  </si>
  <si>
    <t>Latonia McKinney, Director of Finance</t>
  </si>
  <si>
    <t>476545278</t>
  </si>
  <si>
    <t>Tharrington</t>
  </si>
  <si>
    <t>Deborah Tharrington</t>
  </si>
  <si>
    <t>718 383-9566</t>
  </si>
  <si>
    <t>Jimmy Van Bramer, Office of Councilmember, Personal Staff Office, NYC Council</t>
  </si>
  <si>
    <t>Jimmy Van Bramer, Councilmember</t>
  </si>
  <si>
    <t>Deborah Tharrington, Councilmanic Aide</t>
  </si>
  <si>
    <t>476545288</t>
  </si>
  <si>
    <t>Villa</t>
  </si>
  <si>
    <t>Andres Villa</t>
  </si>
  <si>
    <t>avilla@council.nyc.gov</t>
  </si>
  <si>
    <t>Andres Villa, Legislative Director</t>
  </si>
  <si>
    <t>476545322</t>
  </si>
  <si>
    <t>Comy</t>
  </si>
  <si>
    <t>Comy Lewis</t>
  </si>
  <si>
    <t>Comy Lewis, Councilmanic Aide</t>
  </si>
  <si>
    <t>476545331</t>
  </si>
  <si>
    <t>Nwaokocha</t>
  </si>
  <si>
    <t>Elijah</t>
  </si>
  <si>
    <t>Elijah Nwaokocha</t>
  </si>
  <si>
    <t>Elijah Nwaokocha, Councilmanic Aide</t>
  </si>
  <si>
    <t>476545340</t>
  </si>
  <si>
    <t>Burgos</t>
  </si>
  <si>
    <t>Lorraine Burgos</t>
  </si>
  <si>
    <t>LBurgos@council.nyc.gov</t>
  </si>
  <si>
    <t>Lorraine Burgos, Scheduler</t>
  </si>
  <si>
    <t>476545399</t>
  </si>
  <si>
    <t>Buchanan</t>
  </si>
  <si>
    <t>Mercedes Buchanan</t>
  </si>
  <si>
    <t>**Mercedes Buchanan** joined Council Member Richards’ staff in 2015 to serve as the legislative liaison and scheduler. Her political issues of interests are civil rights, domestic violence, homelessness and mental health. Mercedes holds a BA in Public Policy and Administration from the University at Albany. In her free time you can find Mercedes with her husband hanging out in the community of Rosedale, curling up with a good book.</t>
  </si>
  <si>
    <t>MBuchanan@council.nyc.gov</t>
  </si>
  <si>
    <t>Mercedes Buchanan, Chief of Staff</t>
  </si>
  <si>
    <t>476545405</t>
  </si>
  <si>
    <t>Centineo</t>
  </si>
  <si>
    <t>Loren Centineo</t>
  </si>
  <si>
    <t>Lcinteneo@council.nyc.gov</t>
  </si>
  <si>
    <t>Minority Leader, Central Staff Office, NYC Council;
Steven Matteo, Office of Councilmember, Personal Staff Office, NYC Council</t>
  </si>
  <si>
    <t>Steven Matteo, Councilmember</t>
  </si>
  <si>
    <t>Loren Centineo, Scheduler</t>
  </si>
  <si>
    <t>476545413</t>
  </si>
  <si>
    <t>Cholden-Brown</t>
  </si>
  <si>
    <t>Louis Cholden-Brown</t>
  </si>
  <si>
    <t>LCholden-Brown@council.nyc.gov</t>
  </si>
  <si>
    <t>Originally sourced from data provided by CDP at UJC
;
Luois can come across as rather rude (i.e looking at his cell phone during an ENTIRE meeting) so don't be taken aback by his gauche demeanor....</t>
  </si>
  <si>
    <t>Louis Cholden-Brown, Legislative Director</t>
  </si>
  <si>
    <t>476545420</t>
  </si>
  <si>
    <t>Morales</t>
  </si>
  <si>
    <t>Lionel</t>
  </si>
  <si>
    <t>Lionel Morales</t>
  </si>
  <si>
    <t>Lionel Morales, Councilmanic Aide</t>
  </si>
  <si>
    <t>476545424</t>
  </si>
  <si>
    <t>M.</t>
  </si>
  <si>
    <t>M. Washington</t>
  </si>
  <si>
    <t>M. Washington, Councilmanic Aide</t>
  </si>
  <si>
    <t>476545427</t>
  </si>
  <si>
    <t>Chan</t>
  </si>
  <si>
    <t>Yun</t>
  </si>
  <si>
    <t>Yun Chan</t>
  </si>
  <si>
    <t>Yun Chan, Councilmanic Aide</t>
  </si>
  <si>
    <t>476545438</t>
  </si>
  <si>
    <t>LaSala</t>
  </si>
  <si>
    <t>Jake</t>
  </si>
  <si>
    <t>Jake LaSala</t>
  </si>
  <si>
    <t>Jake LaSala, Councilmanic Aide</t>
  </si>
  <si>
    <t>476545444</t>
  </si>
  <si>
    <t>Trinidad Santos</t>
  </si>
  <si>
    <t>Joel</t>
  </si>
  <si>
    <t>Joel Trinidad Santos</t>
  </si>
  <si>
    <t>Joel Trinidad Santos, Councilmanic Aide</t>
  </si>
  <si>
    <t>476545452</t>
  </si>
  <si>
    <t>Farah Louis</t>
  </si>
  <si>
    <t>Farah Louis, Councilmanic Aide</t>
  </si>
  <si>
    <t>476545455</t>
  </si>
  <si>
    <t>Yu Hsien</t>
  </si>
  <si>
    <t>Yu Hsien Wu</t>
  </si>
  <si>
    <t>Yu Hsien Wu, Councilmanic Aide</t>
  </si>
  <si>
    <t>476545459</t>
  </si>
  <si>
    <t>Skinner</t>
  </si>
  <si>
    <t>Ernest</t>
  </si>
  <si>
    <t>Ernest Skinner</t>
  </si>
  <si>
    <t>Ernest Skinner, Councilmanic Aide</t>
  </si>
  <si>
    <t>476545464</t>
  </si>
  <si>
    <t>Angelica Flores</t>
  </si>
  <si>
    <t>Angelica Flores, Councilmanic Aide</t>
  </si>
  <si>
    <t>476545519</t>
  </si>
  <si>
    <t>Alexandra Medina</t>
  </si>
  <si>
    <t>Alexandra Medina, Councilmanic Aide</t>
  </si>
  <si>
    <t>476545529</t>
  </si>
  <si>
    <t>Willis</t>
  </si>
  <si>
    <t>Tevina</t>
  </si>
  <si>
    <t>Tevina Willis</t>
  </si>
  <si>
    <t>Tevina Willis, Councilmanic Aide</t>
  </si>
  <si>
    <t>476545532</t>
  </si>
  <si>
    <t>Asamoah</t>
  </si>
  <si>
    <t>Margaret Asamoah</t>
  </si>
  <si>
    <t>Masamoah@council.nyc.gov</t>
  </si>
  <si>
    <t>Margaret Asamoah, Scheduler</t>
  </si>
  <si>
    <t>476545541</t>
  </si>
  <si>
    <t>Matos</t>
  </si>
  <si>
    <t>Maria Matos</t>
  </si>
  <si>
    <t>Mmatos@council.nyc.gov</t>
  </si>
  <si>
    <t>Maria Matos, Scheduler</t>
  </si>
  <si>
    <t>476545553</t>
  </si>
  <si>
    <t>Abend</t>
  </si>
  <si>
    <t>Monica Abend</t>
  </si>
  <si>
    <t>mabend@council.nyc.gov</t>
  </si>
  <si>
    <t>Monica Abend, Chief of Staff</t>
  </si>
  <si>
    <t>476545561</t>
  </si>
  <si>
    <t>Salazar</t>
  </si>
  <si>
    <t>Mariela</t>
  </si>
  <si>
    <t>Mariela Salazar</t>
  </si>
  <si>
    <t>(718) 792-1140</t>
  </si>
  <si>
    <t>Mariela Salazar, Councilmanic Aide</t>
  </si>
  <si>
    <t>476545574</t>
  </si>
  <si>
    <t>Maack</t>
  </si>
  <si>
    <t>Marisa Maack</t>
  </si>
  <si>
    <t>MMaack@council.nyc.gov</t>
  </si>
  <si>
    <t>Marisa Maack, Chief of Staff</t>
  </si>
  <si>
    <t>476545586</t>
  </si>
  <si>
    <t>Carlin</t>
  </si>
  <si>
    <t>Matthew Carlin</t>
  </si>
  <si>
    <t>(212) 788-9110</t>
  </si>
  <si>
    <t>Matthew Carlin, Legislative Counsel</t>
  </si>
  <si>
    <t>476545636</t>
  </si>
  <si>
    <t>Meagan Chen</t>
  </si>
  <si>
    <t>Meagan Chen, Legislative Counsel</t>
  </si>
  <si>
    <t>476545690</t>
  </si>
  <si>
    <t>Matthew Wallace</t>
  </si>
  <si>
    <t>MWallace@council.nyc.gov</t>
  </si>
  <si>
    <t>Matthew Wallace, Chief of Staff</t>
  </si>
  <si>
    <t>476545693</t>
  </si>
  <si>
    <t>Lloyd Lesperance</t>
  </si>
  <si>
    <t>Lloyd Lesperance, Councilmanic Aide</t>
  </si>
  <si>
    <t>476545703</t>
  </si>
  <si>
    <t>Velez</t>
  </si>
  <si>
    <t>Melinda</t>
  </si>
  <si>
    <t>Melinda Velez</t>
  </si>
  <si>
    <t>(212) 828-9800</t>
  </si>
  <si>
    <t>0</t>
  </si>
  <si>
    <t>Administrative Services, Central Staff Office, NYC Council;
Melissa Mark-Viverito, Office of Councilmember, Personal Staff Office, NYC Council</t>
  </si>
  <si>
    <t>Melinda Velez, Chief of Staff</t>
  </si>
  <si>
    <t>476545714</t>
  </si>
  <si>
    <t>Michael Cohen</t>
  </si>
  <si>
    <t>118-35 Queens Blvd, 17th Floor Queens, NY 11375</t>
  </si>
  <si>
    <t>(718) 544-4452</t>
  </si>
  <si>
    <t>mcohen@council.nyc.gov</t>
  </si>
  <si>
    <t>primarily at district office -- at legislative office 1/week</t>
  </si>
  <si>
    <t>Michael Cohen, Legislative Director</t>
  </si>
  <si>
    <t>476545733</t>
  </si>
  <si>
    <t>Kokkinos</t>
  </si>
  <si>
    <t>Niki</t>
  </si>
  <si>
    <t>Niki Kokkinos</t>
  </si>
  <si>
    <t>Nkokkinos@council.nyc.gov</t>
  </si>
  <si>
    <t>Niki Kokkinos, Scheduler</t>
  </si>
  <si>
    <t>476545738</t>
  </si>
  <si>
    <t>Benedetto</t>
  </si>
  <si>
    <t>Luisa Benedetto</t>
  </si>
  <si>
    <t>lbenedetto@council.nyc.gov</t>
  </si>
  <si>
    <t>Luisa Benedetto, Chief of Staff</t>
  </si>
  <si>
    <t>476545751</t>
  </si>
  <si>
    <t>Moure-Punnett</t>
  </si>
  <si>
    <t>Rafael Moure-Punnett</t>
  </si>
  <si>
    <t>rmoure@council.nyc.gov</t>
  </si>
  <si>
    <t>Rafael Moure-Punnett, Councilmanic Aide</t>
  </si>
  <si>
    <t>476545774</t>
  </si>
  <si>
    <t>Amy Slattery</t>
  </si>
  <si>
    <t>212-788-7007</t>
  </si>
  <si>
    <t>aslattery@council.nyc.gov</t>
  </si>
  <si>
    <t>Originally sourced from data provided by CDP at UJC
Really awesome and attentive (Aki)</t>
  </si>
  <si>
    <t>Amy Slattery, Legislative Director</t>
  </si>
  <si>
    <t>476545786</t>
  </si>
  <si>
    <t>Aronov</t>
  </si>
  <si>
    <t>David Aronov</t>
  </si>
  <si>
    <t>David Aronov, Councilmanic Aide</t>
  </si>
  <si>
    <t>476545787</t>
  </si>
  <si>
    <t>Breeana</t>
  </si>
  <si>
    <t>Breeana Mulligan</t>
  </si>
  <si>
    <t>Bmulligan@council.nyc.gov</t>
  </si>
  <si>
    <t>Breeana Mulligan, Scheduler</t>
  </si>
  <si>
    <t>476545798</t>
  </si>
  <si>
    <t>Victoria Fernandez</t>
  </si>
  <si>
    <t>Victoria Fernandez, Councilmanic Aide</t>
  </si>
  <si>
    <t>476545799</t>
  </si>
  <si>
    <t>Christine Johnson</t>
  </si>
  <si>
    <t>cjohnson@council.nyc.gov</t>
  </si>
  <si>
    <t>Christine Johnson, Chief of Staff</t>
  </si>
  <si>
    <t>476545817</t>
  </si>
  <si>
    <t>David Carr</t>
  </si>
  <si>
    <t>718 980-1017</t>
  </si>
  <si>
    <t>dcarr@council.nyc.gov</t>
  </si>
  <si>
    <t>Steven Matteo, Office of Councilmember, Personal Staff Office, NYC Council</t>
  </si>
  <si>
    <t>David Carr, Chief of Staff</t>
  </si>
  <si>
    <t>476545850</t>
  </si>
  <si>
    <t>Corbett</t>
  </si>
  <si>
    <t>Michael Corbett</t>
  </si>
  <si>
    <t>Michael Corbett, Councilmanic Aide</t>
  </si>
  <si>
    <t>476545855</t>
  </si>
  <si>
    <t>Tourin</t>
  </si>
  <si>
    <t>Fredda</t>
  </si>
  <si>
    <t>Fredda Tourin</t>
  </si>
  <si>
    <t>Ftourin@council.nyc.gov</t>
  </si>
  <si>
    <t>Fredda Tourin, Scheduler</t>
  </si>
  <si>
    <t>476545879</t>
  </si>
  <si>
    <t>Charlop</t>
  </si>
  <si>
    <t>Susan Charlop</t>
  </si>
  <si>
    <t>212-788-6969</t>
  </si>
  <si>
    <t>718 499-1090</t>
  </si>
  <si>
    <t>Brad Lander, Office of Councilmember, Personal Staff Office, NYC Council</t>
  </si>
  <si>
    <t>Brad Lander, Councilmember</t>
  </si>
  <si>
    <t>Susan Charlop, Councilmanic Aide</t>
  </si>
  <si>
    <t>476545948</t>
  </si>
  <si>
    <t>Awasthi</t>
  </si>
  <si>
    <t>Dev</t>
  </si>
  <si>
    <t>Dev Awasthi</t>
  </si>
  <si>
    <t>718 468-0137</t>
  </si>
  <si>
    <t>Barry Grodenchik, Office of Councilmember, Personal Staff Office, NYC Council</t>
  </si>
  <si>
    <t>Barry Grodenchik, Councilmember</t>
  </si>
  <si>
    <t>Dev Awasthi, Councilmanic Aide</t>
  </si>
  <si>
    <t>476545959</t>
  </si>
  <si>
    <t>Scheduler and Community Liaison</t>
  </si>
  <si>
    <t>Terrace</t>
  </si>
  <si>
    <t>Ned</t>
  </si>
  <si>
    <t>Ned Terrace</t>
  </si>
  <si>
    <t>Ned Terrace, Scheduler and Community Liaison</t>
  </si>
  <si>
    <t>476545990</t>
  </si>
  <si>
    <t>Vladimir Martinez</t>
  </si>
  <si>
    <t>(718) 439-9012</t>
  </si>
  <si>
    <t>Gale Brewer, Manhattan Borough President</t>
  </si>
  <si>
    <t>Used to work as Budget Director for CM Carlos Menchaca</t>
  </si>
  <si>
    <t>Aki spoke with Vladimir on the Stand for Tenant Safety coalition, found him to be very responsive to the coalition. He comes to every meeting, has good updates, is helpful with strategy, is present and actually cares about what you are saying when speaking with us.</t>
  </si>
  <si>
    <t>Vladimir Martinez, Councilmanic Aide</t>
  </si>
  <si>
    <t>476546034</t>
  </si>
  <si>
    <t>Buhle</t>
  </si>
  <si>
    <t>Stephanie Buhle</t>
  </si>
  <si>
    <t>(212) 873-0282</t>
  </si>
  <si>
    <t>Stephanie Buhle, Councilmanic Aide</t>
  </si>
  <si>
    <t>476546036</t>
  </si>
  <si>
    <t>Kullas</t>
  </si>
  <si>
    <t>Jeanne</t>
  </si>
  <si>
    <t>Jeanne Kullas</t>
  </si>
  <si>
    <t>Jeanne Kullas, Councilmanic Aide</t>
  </si>
  <si>
    <t>476546043</t>
  </si>
  <si>
    <t>Carlina</t>
  </si>
  <si>
    <t>Carlina Rivera</t>
  </si>
  <si>
    <t>CRivera2@council.nyc.gov</t>
  </si>
  <si>
    <t>Carlina Rivera, Legislative Director</t>
  </si>
  <si>
    <t>476546052</t>
  </si>
  <si>
    <t>Olan</t>
  </si>
  <si>
    <t>Patricia Olan</t>
  </si>
  <si>
    <t>Polan@council.nyc.gov</t>
  </si>
  <si>
    <t>Patricia Olan, Scheduler</t>
  </si>
  <si>
    <t>476546057</t>
  </si>
  <si>
    <t>Joinvil</t>
  </si>
  <si>
    <t>Roslyn Joinvil</t>
  </si>
  <si>
    <t>Previous scheduler for CM Mathieu Eugene</t>
  </si>
  <si>
    <t>Roslyn Joinvil, Councilmanic Aide</t>
  </si>
  <si>
    <t>476546062</t>
  </si>
  <si>
    <t>Dominique</t>
  </si>
  <si>
    <t>Dominique Bryant</t>
  </si>
  <si>
    <t>Dominique Bryant, Councilmanic Aide</t>
  </si>
  <si>
    <t>476546064</t>
  </si>
  <si>
    <t>Westrick</t>
  </si>
  <si>
    <t>Paul Westrick</t>
  </si>
  <si>
    <t>pwestrick@benkallos.com</t>
  </si>
  <si>
    <t>Paul Westrick, Legislative Director</t>
  </si>
  <si>
    <t>476546073</t>
  </si>
  <si>
    <t>Blasco</t>
  </si>
  <si>
    <t>John Blasco</t>
  </si>
  <si>
    <t>District2Schedule@gmail.com</t>
  </si>
  <si>
    <t>Asks to be emailed directly for all communications issues or questions (Aki)</t>
  </si>
  <si>
    <t>John Blasco, Scheduler</t>
  </si>
  <si>
    <t>476546076</t>
  </si>
  <si>
    <t>Rachel Goodman</t>
  </si>
  <si>
    <t>RGoodman@council.nyc.gov</t>
  </si>
  <si>
    <t>Rachel Goodman, Chief of Staff</t>
  </si>
  <si>
    <t>476546087</t>
  </si>
  <si>
    <t>Wax</t>
  </si>
  <si>
    <t>Dana Wax</t>
  </si>
  <si>
    <t>dwax@council.nyc.gov</t>
  </si>
  <si>
    <t>Dana Wax, Legislative Director</t>
  </si>
  <si>
    <t>476546100</t>
  </si>
  <si>
    <t>Chait</t>
  </si>
  <si>
    <t>Nadia Chait</t>
  </si>
  <si>
    <t>603-724-7429</t>
  </si>
  <si>
    <t>(718) 217-4969</t>
  </si>
  <si>
    <t>Nadia Chait, Councilmanic Aide</t>
  </si>
  <si>
    <t>476546110</t>
  </si>
  <si>
    <t>Daniel Rosenthal</t>
  </si>
  <si>
    <t>Daniel Rosenthal, Councilmanic Aide</t>
  </si>
  <si>
    <t>476546119</t>
  </si>
  <si>
    <t>Olavarria</t>
  </si>
  <si>
    <t>Aura</t>
  </si>
  <si>
    <t>Aura Olavarria</t>
  </si>
  <si>
    <t>Aura Olavarria, Councilmanic Aide</t>
  </si>
  <si>
    <t>476546126</t>
  </si>
  <si>
    <t>Director of Communications</t>
  </si>
  <si>
    <t>Estrada</t>
  </si>
  <si>
    <t>David Estrada</t>
  </si>
  <si>
    <t>4417 4th Ave, Brooklyn, NY 11220</t>
  </si>
  <si>
    <t>212-788-7768</t>
  </si>
  <si>
    <t>347-599-0604</t>
  </si>
  <si>
    <t>212-788-7372</t>
  </si>
  <si>
    <t>718 439-9012</t>
  </si>
  <si>
    <t>destrada@council.nyc.gov</t>
  </si>
  <si>
    <t>Carlos Menchaca, Office of Councilmember, Personal Staff Office, NYC Council</t>
  </si>
  <si>
    <t>Carlos Menchaca, Councilmember</t>
  </si>
  <si>
    <t>David Estrada, Director of Communications</t>
  </si>
  <si>
    <t>476546147</t>
  </si>
  <si>
    <t>Brandon Clarke</t>
  </si>
  <si>
    <t>bclarke@council.nyc.gov</t>
  </si>
  <si>
    <t>Brandon Clarke, Legislative Director</t>
  </si>
  <si>
    <t>476546154</t>
  </si>
  <si>
    <t>Zinnel</t>
  </si>
  <si>
    <t>Catherine Zinnel</t>
  </si>
  <si>
    <t>Catherine Zinnel, Councilmanic Aide</t>
  </si>
  <si>
    <t>476546157</t>
  </si>
  <si>
    <t>Shachar</t>
  </si>
  <si>
    <t>Shachar Sharon</t>
  </si>
  <si>
    <t>Shachar Sharon, Councilmanic Aide</t>
  </si>
  <si>
    <t>476546162</t>
  </si>
  <si>
    <t>Patterson-Richardson</t>
  </si>
  <si>
    <t>Leslie Patterson-Richardson</t>
  </si>
  <si>
    <t>LPatterson@council.nyc.gov</t>
  </si>
  <si>
    <t>Leslie Patterson-Richardson, Chief of Staff</t>
  </si>
  <si>
    <t>476546166</t>
  </si>
  <si>
    <t>Cano Trevino</t>
  </si>
  <si>
    <t>Aldo</t>
  </si>
  <si>
    <t>Aldo Cano Trevino</t>
  </si>
  <si>
    <t>Aldo Cano Trevino, Councilmanic Aide</t>
  </si>
  <si>
    <t>476546223</t>
  </si>
  <si>
    <t>Earley</t>
  </si>
  <si>
    <t>Roxanne Earley</t>
  </si>
  <si>
    <t>Roxanne Earley, Councilmanic Aide</t>
  </si>
  <si>
    <t>476546250</t>
  </si>
  <si>
    <t>Patel</t>
  </si>
  <si>
    <t>Akshar</t>
  </si>
  <si>
    <t>Akshar Patel</t>
  </si>
  <si>
    <t>APatel@council.nyc.gov</t>
  </si>
  <si>
    <t>Akshar Patel, Scheduler</t>
  </si>
  <si>
    <t>476546263</t>
  </si>
  <si>
    <t>Greg</t>
  </si>
  <si>
    <t>Greg Rose</t>
  </si>
  <si>
    <t>Greg Rose, Director of Communications</t>
  </si>
  <si>
    <t>476546270</t>
  </si>
  <si>
    <t>Paprocki</t>
  </si>
  <si>
    <t>Roman Paprocki</t>
  </si>
  <si>
    <t>RPaprocki@council.nyc.gov</t>
  </si>
  <si>
    <t>Roman Paprocki, Chief of Staff</t>
  </si>
  <si>
    <t>476546276</t>
  </si>
  <si>
    <t>Xusana</t>
  </si>
  <si>
    <t>Xusana Davis</t>
  </si>
  <si>
    <t>212-341-9583</t>
  </si>
  <si>
    <t>Xusana Davis, Legislative Assistant</t>
  </si>
  <si>
    <t>476546283</t>
  </si>
  <si>
    <t>Croce</t>
  </si>
  <si>
    <t>Ronnie</t>
  </si>
  <si>
    <t>Ronnie Croce</t>
  </si>
  <si>
    <t>Rcroce@council.nyc.gov</t>
  </si>
  <si>
    <t>Ronnie Croce, Scheduler</t>
  </si>
  <si>
    <t>476546294</t>
  </si>
  <si>
    <t>Donley</t>
  </si>
  <si>
    <t>Ciara</t>
  </si>
  <si>
    <t>Ciara Donley</t>
  </si>
  <si>
    <t>Cdonley@council.nyc.gov</t>
  </si>
  <si>
    <t>Ciara Donley, Scheduler</t>
  </si>
  <si>
    <t>476546332</t>
  </si>
  <si>
    <t>Ahuja</t>
  </si>
  <si>
    <t>Sasha Ahuja</t>
  </si>
  <si>
    <t>(212) 788-9144</t>
  </si>
  <si>
    <t>Sasha Ahuja, Deputy Director</t>
  </si>
  <si>
    <t>476546353</t>
  </si>
  <si>
    <t>Pitt</t>
  </si>
  <si>
    <t>Matthew-George</t>
  </si>
  <si>
    <t>Matthew-George Pitt</t>
  </si>
  <si>
    <t>Matthew-George Pitt, Councilmanic Aide</t>
  </si>
  <si>
    <t>476546378</t>
  </si>
  <si>
    <t>Teo</t>
  </si>
  <si>
    <t>Yong Hao</t>
  </si>
  <si>
    <t>Yong Hao Teo</t>
  </si>
  <si>
    <t>Yong Hao Teo, Councilmanic Aide</t>
  </si>
  <si>
    <t>476546398</t>
  </si>
  <si>
    <t>Kaden</t>
  </si>
  <si>
    <t>Kaden Sun</t>
  </si>
  <si>
    <t>Kaden Sun, Councilmanic Aide</t>
  </si>
  <si>
    <t>476546407</t>
  </si>
  <si>
    <t>Khlevner</t>
  </si>
  <si>
    <t>Irene Khlevner</t>
  </si>
  <si>
    <t>718 368-9176</t>
  </si>
  <si>
    <t>Chaim Deutsch, Office of Councilmember, Personal Staff Office, NYC Council</t>
  </si>
  <si>
    <t>Chaim Deutsch, Councilmember</t>
  </si>
  <si>
    <t>Irene Khlevner, Councilmanic Aide</t>
  </si>
  <si>
    <t>476546418</t>
  </si>
  <si>
    <t>Nathan Rosenberg</t>
  </si>
  <si>
    <t>Nathan Rosenberg, Councilmanic Aide</t>
  </si>
  <si>
    <t>476546437</t>
  </si>
  <si>
    <t>Chery</t>
  </si>
  <si>
    <t>Priscilla Chery</t>
  </si>
  <si>
    <t>No</t>
  </si>
  <si>
    <t>Priscilla Chery, Councilmanic Aide</t>
  </si>
  <si>
    <t>476546453</t>
  </si>
  <si>
    <t>Pedro Sena</t>
  </si>
  <si>
    <t>psena@council.nyc.gov</t>
  </si>
  <si>
    <t>Pedro Sena, Scheduler</t>
  </si>
  <si>
    <t>476546467</t>
  </si>
  <si>
    <t>Bottcher</t>
  </si>
  <si>
    <t>Erik</t>
  </si>
  <si>
    <t>Erik Bottcher</t>
  </si>
  <si>
    <t>EBottcher@council.nyc.gov</t>
  </si>
  <si>
    <t>Erik Bottcher, Chief of Staff</t>
  </si>
  <si>
    <t>476546484</t>
  </si>
  <si>
    <t>Director, City Council Progressive Caucus</t>
  </si>
  <si>
    <t>Cantillo</t>
  </si>
  <si>
    <t>Alana</t>
  </si>
  <si>
    <t>Alana Cantillo</t>
  </si>
  <si>
    <t>212-341-9509</t>
  </si>
  <si>
    <t>Progressive Caucus, Caucus, NYC Council</t>
  </si>
  <si>
    <t>Very responsive usually! Very organized.</t>
  </si>
  <si>
    <t>Alana Cantillo, Director, City Council Progressive Caucus</t>
  </si>
  <si>
    <t>476546497</t>
  </si>
  <si>
    <t>Lester</t>
  </si>
  <si>
    <t>Betty Lester</t>
  </si>
  <si>
    <t>Betty Lester, Councilmanic Aide</t>
  </si>
  <si>
    <t>476546502</t>
  </si>
  <si>
    <t>Carnegie</t>
  </si>
  <si>
    <t>Sharon Carnegie</t>
  </si>
  <si>
    <t>Scarnegie@council.nyc.gov</t>
  </si>
  <si>
    <t>Sharon Carnegie, Scheduler</t>
  </si>
  <si>
    <t>476546513</t>
  </si>
  <si>
    <t>Sarci</t>
  </si>
  <si>
    <t>Metin</t>
  </si>
  <si>
    <t>Metin Sarci</t>
  </si>
  <si>
    <t>Metin Sarci, Councilmanic Aide</t>
  </si>
  <si>
    <t>476546515</t>
  </si>
  <si>
    <t>Sharon Long</t>
  </si>
  <si>
    <t>SLong@council.nyc.gov</t>
  </si>
  <si>
    <t>Sharon Long, Chief of Staff</t>
  </si>
  <si>
    <t>476546526</t>
  </si>
  <si>
    <t>Gallegos</t>
  </si>
  <si>
    <t>Wendy Gallegos</t>
  </si>
  <si>
    <t>Wendy Gallegos, Councilmanic Aide</t>
  </si>
  <si>
    <t>476546542</t>
  </si>
  <si>
    <t>O'Hagan</t>
  </si>
  <si>
    <t>Kaitlyn O'Hagan</t>
  </si>
  <si>
    <t>(718) 588-7500</t>
  </si>
  <si>
    <t>Kaitlyn O'Hagan, Legislative Financial Analyst</t>
  </si>
  <si>
    <t>476546557</t>
  </si>
  <si>
    <t>Velasquez</t>
  </si>
  <si>
    <t>Jefrey</t>
  </si>
  <si>
    <t>Jefrey Velasquez</t>
  </si>
  <si>
    <t>Jefrey Velasquez, Councilmanic Aide</t>
  </si>
  <si>
    <t>476546564</t>
  </si>
  <si>
    <t>Brown Shavuo</t>
  </si>
  <si>
    <t>Stephanie Brown Shavuo</t>
  </si>
  <si>
    <t>Stephanie Brown Shavuo, Councilmanic Aide</t>
  </si>
  <si>
    <t>476546646</t>
  </si>
  <si>
    <t>Sporn</t>
  </si>
  <si>
    <t>Jacob Sporn</t>
  </si>
  <si>
    <t>Jacob Sporn, Councilmanic Aide</t>
  </si>
  <si>
    <t>476546650</t>
  </si>
  <si>
    <t>Belliard</t>
  </si>
  <si>
    <t>Manuel Belliard</t>
  </si>
  <si>
    <t>Manuel Belliard, Councilmanic Aide</t>
  </si>
  <si>
    <t>476546663</t>
  </si>
  <si>
    <t>Ko</t>
  </si>
  <si>
    <t>Jae</t>
  </si>
  <si>
    <t>Jae Ko</t>
  </si>
  <si>
    <t>Jae Ko, Councilmanic Aide</t>
  </si>
  <si>
    <t>476546670</t>
  </si>
  <si>
    <t>Laforgia</t>
  </si>
  <si>
    <t>Susan Laforgia</t>
  </si>
  <si>
    <t>Susan Laforgia, Councilmanic Aide</t>
  </si>
  <si>
    <t>476546688</t>
  </si>
  <si>
    <t>Harite</t>
  </si>
  <si>
    <t>Sushant</t>
  </si>
  <si>
    <t>Sushant Harite</t>
  </si>
  <si>
    <t>Sushant Harite, Councilmanic Aide</t>
  </si>
  <si>
    <t>476546695</t>
  </si>
  <si>
    <t>Bero</t>
  </si>
  <si>
    <t>Julie Bero</t>
  </si>
  <si>
    <t>jbero@council.nyc.gov</t>
  </si>
  <si>
    <t>Julie Bero, Legislative Director</t>
  </si>
  <si>
    <t>476546708</t>
  </si>
  <si>
    <t>Vania</t>
  </si>
  <si>
    <t>Vania Andre</t>
  </si>
  <si>
    <t>Vania Andre, Councilmanic Aide</t>
  </si>
  <si>
    <t>476546712</t>
  </si>
  <si>
    <t>Ochoteco</t>
  </si>
  <si>
    <t>Tania</t>
  </si>
  <si>
    <t>Tania Ochoteco</t>
  </si>
  <si>
    <t>Tania Ochoteco, Councilmanic Aide</t>
  </si>
  <si>
    <t>476546726</t>
  </si>
  <si>
    <t>Chatzinoff</t>
  </si>
  <si>
    <t>Tova</t>
  </si>
  <si>
    <t>Tova Chatzinoff</t>
  </si>
  <si>
    <t>Tchatzinoff@council.nyc.gov</t>
  </si>
  <si>
    <t>Tova Chatzinoff, Scheduler</t>
  </si>
  <si>
    <t>476546742</t>
  </si>
  <si>
    <t>Tsang</t>
  </si>
  <si>
    <t>Wai Po</t>
  </si>
  <si>
    <t>Wai Po Tsang</t>
  </si>
  <si>
    <t>Wai Po Tsang, Councilmanic Aide</t>
  </si>
  <si>
    <t>476546759</t>
  </si>
  <si>
    <t>Cecile</t>
  </si>
  <si>
    <t>Cecile Scott</t>
  </si>
  <si>
    <t>Cecile Scott, Councilmanic Aide</t>
  </si>
  <si>
    <t>476546772</t>
  </si>
  <si>
    <t>Coello</t>
  </si>
  <si>
    <t>Jasmin Coello</t>
  </si>
  <si>
    <t>Jcoello@council.nyc.gov</t>
  </si>
  <si>
    <t>Jasmin Coello, Scheduler</t>
  </si>
  <si>
    <t>476546788</t>
  </si>
  <si>
    <t>Luina</t>
  </si>
  <si>
    <t>Jessica Luina</t>
  </si>
  <si>
    <t>Jessica Luina, Councilmanic Aide</t>
  </si>
  <si>
    <t>476546791</t>
  </si>
  <si>
    <t>Dahab</t>
  </si>
  <si>
    <t>Angelina</t>
  </si>
  <si>
    <t>Angelina Dahab</t>
  </si>
  <si>
    <t>ADahab@council.nyc.gov</t>
  </si>
  <si>
    <t>Angelina Dahab, Scheduler</t>
  </si>
  <si>
    <t>476546797</t>
  </si>
  <si>
    <t>Kevin Carroll</t>
  </si>
  <si>
    <t>Kcarroll@council.nyc.gov</t>
  </si>
  <si>
    <t>Kevin Carroll, Scheduler</t>
  </si>
  <si>
    <t>476546806</t>
  </si>
  <si>
    <t>Giovinco</t>
  </si>
  <si>
    <t>Stephanie Giovinco</t>
  </si>
  <si>
    <t>Stephanie Giovinco, Councilmanic Aide</t>
  </si>
  <si>
    <t>476546811</t>
  </si>
  <si>
    <t>Lavonne</t>
  </si>
  <si>
    <t>Lavonne Brown</t>
  </si>
  <si>
    <t>78-40 164th Street Hillcrest, NY 11366</t>
  </si>
  <si>
    <t>(718-217-4968</t>
  </si>
  <si>
    <t>Lavonne Brown, Councilmanic Aide</t>
  </si>
  <si>
    <t>476546821</t>
  </si>
  <si>
    <t>March</t>
  </si>
  <si>
    <t>March Cook</t>
  </si>
  <si>
    <t>Mcook@council.nyc.gov</t>
  </si>
  <si>
    <t>March Cook, Scheduler</t>
  </si>
  <si>
    <t>476546831</t>
  </si>
  <si>
    <t>Scarfogliero</t>
  </si>
  <si>
    <t>Mary Scarfogliero</t>
  </si>
  <si>
    <t>mscarfogliero@council.nyc.gov</t>
  </si>
  <si>
    <t>Mary Scarfogliero, Chief of Staff</t>
  </si>
  <si>
    <t>476546833</t>
  </si>
  <si>
    <t>Kiana Diaz</t>
  </si>
  <si>
    <t>Kiana Diaz, Councilmanic Aide</t>
  </si>
  <si>
    <t>476546851</t>
  </si>
  <si>
    <t>Gomez</t>
  </si>
  <si>
    <t>Rita</t>
  </si>
  <si>
    <t>Rita Gomez</t>
  </si>
  <si>
    <t>Rita Gomez, Councilmanic Aide</t>
  </si>
  <si>
    <t>476546893</t>
  </si>
  <si>
    <t>Fang</t>
  </si>
  <si>
    <t>Vincent Fang</t>
  </si>
  <si>
    <t>VFang@council.nyc.gov</t>
  </si>
  <si>
    <t>Vincent Fang, Legislative Director</t>
  </si>
  <si>
    <t>476546905</t>
  </si>
  <si>
    <t>Tautonico</t>
  </si>
  <si>
    <t>Vito</t>
  </si>
  <si>
    <t>Vito Tautonico</t>
  </si>
  <si>
    <t>Vito Tautonico, Councilmanic Aide</t>
  </si>
  <si>
    <t>476546933</t>
  </si>
  <si>
    <t>Gershman</t>
  </si>
  <si>
    <t>Ari</t>
  </si>
  <si>
    <t>Ari Gershman</t>
  </si>
  <si>
    <t>Ari Gershman, Councilmanic Aide</t>
  </si>
  <si>
    <t>476546947</t>
  </si>
  <si>
    <t>Eric Gonzales</t>
  </si>
  <si>
    <t>Eric Gonzales, Legislative Assistant</t>
  </si>
  <si>
    <t>476546957</t>
  </si>
  <si>
    <t>Hibbert</t>
  </si>
  <si>
    <t>Maud</t>
  </si>
  <si>
    <t>Maud Hibbert</t>
  </si>
  <si>
    <t>Maud Hibbert, Legislative Assistant</t>
  </si>
  <si>
    <t>476546966</t>
  </si>
  <si>
    <t>Juan Reyes</t>
  </si>
  <si>
    <t>Juan Reyes, Councilmanic Aide</t>
  </si>
  <si>
    <t>476546969</t>
  </si>
  <si>
    <t>Lindsey Nater</t>
  </si>
  <si>
    <t>Lindsey Nater, Legislative Clerk (Intern)</t>
  </si>
  <si>
    <t>476546987</t>
  </si>
  <si>
    <t>Pradel</t>
  </si>
  <si>
    <t>Sidney</t>
  </si>
  <si>
    <t>Sidney Pradel</t>
  </si>
  <si>
    <t>Sidney Pradel, Legislative Assistant</t>
  </si>
  <si>
    <t>476546990</t>
  </si>
  <si>
    <t>Faynberg</t>
  </si>
  <si>
    <t>Eric Faynberg</t>
  </si>
  <si>
    <t>Eric Faynberg, Councilmanic Aide</t>
  </si>
  <si>
    <t>476546995</t>
  </si>
  <si>
    <t>Ye-Kneller</t>
  </si>
  <si>
    <t>Ling Xia</t>
  </si>
  <si>
    <t>Ling Xia Ye-Kneller</t>
  </si>
  <si>
    <t>LYe-Kneller@council.nyc.gov</t>
  </si>
  <si>
    <t>Ling Xia Ye-Kneller, Scheduler</t>
  </si>
  <si>
    <t>476547006</t>
  </si>
  <si>
    <t>Roloson</t>
  </si>
  <si>
    <t>Nicholas Roloson</t>
  </si>
  <si>
    <t>NRoloson@council.nyc.gov</t>
  </si>
  <si>
    <t>Nicholas Roloson, Chief of Staff</t>
  </si>
  <si>
    <t>476547011</t>
  </si>
  <si>
    <t>Lukyanenko</t>
  </si>
  <si>
    <t>Inna</t>
  </si>
  <si>
    <t>Inna Lukyanenko</t>
  </si>
  <si>
    <t>ILukyanenko@council.nyc.gov</t>
  </si>
  <si>
    <t>Inna Lukyanenko, Scheduler</t>
  </si>
  <si>
    <t>476547017</t>
  </si>
  <si>
    <t>Bien-Aime</t>
  </si>
  <si>
    <t>Lubnah</t>
  </si>
  <si>
    <t>Lubnah Bien-Aime</t>
  </si>
  <si>
    <t>Lbien-aime@council.nyc.gov</t>
  </si>
  <si>
    <t>Lubnah Bien-Aime, Scheduler</t>
  </si>
  <si>
    <t>476547024</t>
  </si>
  <si>
    <t>Cosme</t>
  </si>
  <si>
    <t>Jacqueline Cosme</t>
  </si>
  <si>
    <t>Jacqueline Cosme, Councilmanic Aide</t>
  </si>
  <si>
    <t>476547028</t>
  </si>
  <si>
    <t>Greer</t>
  </si>
  <si>
    <t>Jennifer Greer</t>
  </si>
  <si>
    <t>Jennifer Greer, Councilmanic Aide</t>
  </si>
  <si>
    <t>476547034</t>
  </si>
  <si>
    <t>Mallon</t>
  </si>
  <si>
    <t>Michael Mallon</t>
  </si>
  <si>
    <t>Michael Mallon, Councilmanic Aide</t>
  </si>
  <si>
    <t>476547042</t>
  </si>
  <si>
    <t>Anish</t>
  </si>
  <si>
    <t>Pearl</t>
  </si>
  <si>
    <t>Pearl Anish</t>
  </si>
  <si>
    <t>Pearl Anish, Councilmanic Aide</t>
  </si>
  <si>
    <t>476547058</t>
  </si>
  <si>
    <t>Eileen O'Brien</t>
  </si>
  <si>
    <t>Eileen O'Brien, Councilmanic Aide</t>
  </si>
  <si>
    <t>476547069</t>
  </si>
  <si>
    <t>Joshua Stephenson</t>
  </si>
  <si>
    <t>Joshua Stephenson, Councilmanic Aide</t>
  </si>
  <si>
    <t>476547083</t>
  </si>
  <si>
    <t>Oliveras</t>
  </si>
  <si>
    <t>Allyson</t>
  </si>
  <si>
    <t>Allyson Oliveras</t>
  </si>
  <si>
    <t>Allyson Oliveras, Councilmanic Aide</t>
  </si>
  <si>
    <t>476547269</t>
  </si>
  <si>
    <t>Ramnarine</t>
  </si>
  <si>
    <t>Frederic Ramnarine</t>
  </si>
  <si>
    <t>Frederic Ramnarine, Legislative Assistant</t>
  </si>
  <si>
    <t>476547282</t>
  </si>
  <si>
    <t>Toro</t>
  </si>
  <si>
    <t>Margaret Toro</t>
  </si>
  <si>
    <t>Margaret Toro, Assistant Director of Administration</t>
  </si>
  <si>
    <t>476547289</t>
  </si>
  <si>
    <t>Welgoss</t>
  </si>
  <si>
    <t>Michael Welgoss</t>
  </si>
  <si>
    <t>Michael Welgoss, Legislative Clerk (Intern)</t>
  </si>
  <si>
    <t>476547301</t>
  </si>
  <si>
    <t>Garcia-Martinez</t>
  </si>
  <si>
    <t>Laura Garcia-Martinez</t>
  </si>
  <si>
    <t>Laura Garcia-Martinez, Legislative Clerk (Intern)</t>
  </si>
  <si>
    <t>476547307</t>
  </si>
  <si>
    <t>Samantha Ross</t>
  </si>
  <si>
    <t>Samantha Ross, Councilmanic Aide</t>
  </si>
  <si>
    <t>476547308</t>
  </si>
  <si>
    <t>Brightbill</t>
  </si>
  <si>
    <t>Jon</t>
  </si>
  <si>
    <t>Jon Brightbill</t>
  </si>
  <si>
    <t>Jon Brightbill, Councilmanic Aide</t>
  </si>
  <si>
    <t>476547312</t>
  </si>
  <si>
    <t>Habets</t>
  </si>
  <si>
    <t>Yuliya</t>
  </si>
  <si>
    <t>Yuliya Habets</t>
  </si>
  <si>
    <t>Yuliya Habets, Legislative Clerk</t>
  </si>
  <si>
    <t>476547315</t>
  </si>
  <si>
    <t>Cabreja</t>
  </si>
  <si>
    <t>Ramona</t>
  </si>
  <si>
    <t>Ramona Cabreja</t>
  </si>
  <si>
    <t>Ramona Cabreja, Councilmanic Aide</t>
  </si>
  <si>
    <t>476547318</t>
  </si>
  <si>
    <t>Howard Levine</t>
  </si>
  <si>
    <t>Howard Levine, Councilmanic Aide</t>
  </si>
  <si>
    <t>476547325</t>
  </si>
  <si>
    <t>Beberman</t>
  </si>
  <si>
    <t>Jordan Beberman</t>
  </si>
  <si>
    <t>https://www.linkedin.com/in/jordan-beberman-31542278</t>
  </si>
  <si>
    <t>podio_image20160629-10085-1irxi9h.jpeg</t>
  </si>
  <si>
    <t>Jordan Beberman, Councilmanic Aide</t>
  </si>
  <si>
    <t>476547328</t>
  </si>
  <si>
    <t>Gelin</t>
  </si>
  <si>
    <t>Tania Gelin</t>
  </si>
  <si>
    <t>Tania Gelin, Councilmanic Aide</t>
  </si>
  <si>
    <t>476547329</t>
  </si>
  <si>
    <t>Cleaton</t>
  </si>
  <si>
    <t>Stephanie Cleaton</t>
  </si>
  <si>
    <t>Stephanie Cleaton, Councilmanic Aide</t>
  </si>
  <si>
    <t>476547342</t>
  </si>
  <si>
    <t>Diego</t>
  </si>
  <si>
    <t>Norma</t>
  </si>
  <si>
    <t>Norma Diego</t>
  </si>
  <si>
    <t>Norma Diego, Councilmanic Aide</t>
  </si>
  <si>
    <t>476547364</t>
  </si>
  <si>
    <t>Ahdioned</t>
  </si>
  <si>
    <t>Ahdioned Martinez</t>
  </si>
  <si>
    <t>Ahdioned Martinez, Councilmanic Aide</t>
  </si>
  <si>
    <t>476547439</t>
  </si>
  <si>
    <t>Nazaar</t>
  </si>
  <si>
    <t>Ahmed Nazaar</t>
  </si>
  <si>
    <t>anazaar@council.nyc.gov</t>
  </si>
  <si>
    <t>Ahmed Nazaar, Legislative Director</t>
  </si>
  <si>
    <t>476547459</t>
  </si>
  <si>
    <t>Nasner</t>
  </si>
  <si>
    <t>Amanda Nasner</t>
  </si>
  <si>
    <t>(718) 383-9566</t>
  </si>
  <si>
    <t>Amanda Nasner, Councilmanic Aide</t>
  </si>
  <si>
    <t>476547521</t>
  </si>
  <si>
    <t>InYoung</t>
  </si>
  <si>
    <t>InYoung Kim</t>
  </si>
  <si>
    <t>InYoung Kim, Councilmanic Aide</t>
  </si>
  <si>
    <t>476547528</t>
  </si>
  <si>
    <t>Yon</t>
  </si>
  <si>
    <t>Seunghoo</t>
  </si>
  <si>
    <t>Seunghoo Yon</t>
  </si>
  <si>
    <t>Seunghoo Yon, Councilmanic Aide</t>
  </si>
  <si>
    <t>476547554</t>
  </si>
  <si>
    <t>Julian</t>
  </si>
  <si>
    <t>Julian Robinson</t>
  </si>
  <si>
    <t>Julian Robinson, Legislative Clerk</t>
  </si>
  <si>
    <t>476547557</t>
  </si>
  <si>
    <t>Rodriguez Santana</t>
  </si>
  <si>
    <t>Alexis Rodriguez Santana</t>
  </si>
  <si>
    <t>Alexis Rodriguez Santana, Councilmanic Aide</t>
  </si>
  <si>
    <t>476547567</t>
  </si>
  <si>
    <t>Antonio Lopez</t>
  </si>
  <si>
    <t>Antonio Lopez, Legislative Clerk</t>
  </si>
  <si>
    <t>476547572</t>
  </si>
  <si>
    <t>Worthington</t>
  </si>
  <si>
    <t>Kevin Worthington</t>
  </si>
  <si>
    <t>Kevin Worthington, Councilmanic Aide</t>
  </si>
  <si>
    <t>476547578</t>
  </si>
  <si>
    <t>Berger</t>
  </si>
  <si>
    <t>Jennifer Berger</t>
  </si>
  <si>
    <t>Jennifer Berger, Legislative Assistant</t>
  </si>
  <si>
    <t>476547584</t>
  </si>
  <si>
    <t>Lightbody</t>
  </si>
  <si>
    <t>Debbie Lightbody</t>
  </si>
  <si>
    <t>Debbie Lightbody, Councilmanic Aide</t>
  </si>
  <si>
    <t>476547590</t>
  </si>
  <si>
    <t>Black</t>
  </si>
  <si>
    <t>Stanley Black</t>
  </si>
  <si>
    <t>Stanley Black, Legislative Clerk (Intern)</t>
  </si>
  <si>
    <t>476547601</t>
  </si>
  <si>
    <t>Tavarez</t>
  </si>
  <si>
    <t>Tirso</t>
  </si>
  <si>
    <t>Tirso Tavarez</t>
  </si>
  <si>
    <t>Tirso Tavarez, Councilmanic Aide</t>
  </si>
  <si>
    <t>476547615</t>
  </si>
  <si>
    <t>Friedlander</t>
  </si>
  <si>
    <t>Gabriella</t>
  </si>
  <si>
    <t>Gabriella Friedlander</t>
  </si>
  <si>
    <t>Gabriella Friedlander, Councilmanic Aide</t>
  </si>
  <si>
    <t>476547623</t>
  </si>
  <si>
    <t>Sell</t>
  </si>
  <si>
    <t>Victoria Sell</t>
  </si>
  <si>
    <t>Victoria Sell, Councilmanic Aide</t>
  </si>
  <si>
    <t>476547656</t>
  </si>
  <si>
    <t>Ana Fischer</t>
  </si>
  <si>
    <t>Ana Fischer, Councilmanic Aide</t>
  </si>
  <si>
    <t>476547668</t>
  </si>
  <si>
    <t>Lesane</t>
  </si>
  <si>
    <t>Angela Lesane</t>
  </si>
  <si>
    <t>Angela Lesane, Councilmanic Aide</t>
  </si>
  <si>
    <t>476547680</t>
  </si>
  <si>
    <t>Keefe</t>
  </si>
  <si>
    <t>Aya</t>
  </si>
  <si>
    <t>Aya Keefe</t>
  </si>
  <si>
    <t>AKeefe@council.nyc.gov</t>
  </si>
  <si>
    <t>Aya Keefe, Chief of Staff</t>
  </si>
  <si>
    <t>476547693</t>
  </si>
  <si>
    <t>Ardila</t>
  </si>
  <si>
    <t>Juan Ardila</t>
  </si>
  <si>
    <t>jardila@council.nyc.gov</t>
  </si>
  <si>
    <t>Juan Ardila, Scheduler</t>
  </si>
  <si>
    <t>476547708</t>
  </si>
  <si>
    <t>Benjamin Smith</t>
  </si>
  <si>
    <t>646-330-2348</t>
  </si>
  <si>
    <t>(718) 499-1090</t>
  </si>
  <si>
    <t>Benjamin Smith, Councilmanic Aide</t>
  </si>
  <si>
    <t>476547719</t>
  </si>
  <si>
    <t>Ehrenberg</t>
  </si>
  <si>
    <t>Elana</t>
  </si>
  <si>
    <t>Elana Ehrenberg</t>
  </si>
  <si>
    <t>Elana Ehrenberg, Councilmanic Aide</t>
  </si>
  <si>
    <t>476547728</t>
  </si>
  <si>
    <t>Shawn Francis</t>
  </si>
  <si>
    <t>718 953-3097</t>
  </si>
  <si>
    <t>Darlene Mealy, Office of Councilmember, Personal Staff Office, NYC Council</t>
  </si>
  <si>
    <t>Darlene Mealy, Councilmember</t>
  </si>
  <si>
    <t>Shawn Francis, Councilmanic Aide</t>
  </si>
  <si>
    <t>476547740</t>
  </si>
  <si>
    <t>Michelle Lee</t>
  </si>
  <si>
    <t>Michelle Lee, Legislative Counsel</t>
  </si>
  <si>
    <t>476547755</t>
  </si>
  <si>
    <t>Dan</t>
  </si>
  <si>
    <t>Dan Lin</t>
  </si>
  <si>
    <t>Dan Lin, Councilmanic Aide</t>
  </si>
  <si>
    <t>476547769</t>
  </si>
  <si>
    <t>Sieber</t>
  </si>
  <si>
    <t>Scott Sieber</t>
  </si>
  <si>
    <t>Scott Sieber, Councilmanic Aide</t>
  </si>
  <si>
    <t>476547810</t>
  </si>
  <si>
    <t>Huff</t>
  </si>
  <si>
    <t>Rance</t>
  </si>
  <si>
    <t>Rance Huff</t>
  </si>
  <si>
    <t>RHuff@council.nyc.gov</t>
  </si>
  <si>
    <t>Rance Huff, Chief of Staff</t>
  </si>
  <si>
    <t>476547823</t>
  </si>
  <si>
    <t>Maguire</t>
  </si>
  <si>
    <t>Sebastian Maguire</t>
  </si>
  <si>
    <t>SMaguire@council.nyc.gov</t>
  </si>
  <si>
    <t>Sebastian Maguire, Legislative Director</t>
  </si>
  <si>
    <t>476547850</t>
  </si>
  <si>
    <t>Diaz-Lopez</t>
  </si>
  <si>
    <t>Vanessa Diaz-Lopez</t>
  </si>
  <si>
    <t>vlopez@council.nyc.gov</t>
  </si>
  <si>
    <t>Vanessa Diaz-Lopez, Chief of Staff</t>
  </si>
  <si>
    <t>476547869</t>
  </si>
  <si>
    <t>Melford</t>
  </si>
  <si>
    <t>Brian Melford</t>
  </si>
  <si>
    <t>Most receptive to phone as oppose to emails.</t>
  </si>
  <si>
    <t>Brian Melford, Councilmanic Aide</t>
  </si>
  <si>
    <t>476547885</t>
  </si>
  <si>
    <t>Mildred Bonilla</t>
  </si>
  <si>
    <t>Mildred Bonilla, Legislative Assistant</t>
  </si>
  <si>
    <t>476547890</t>
  </si>
  <si>
    <t>Cesarini</t>
  </si>
  <si>
    <t>Brittany Cesarini</t>
  </si>
  <si>
    <t>250 Broadway, Suite 1725, New York, NY 10007</t>
  </si>
  <si>
    <t>(212) 788-8849</t>
  </si>
  <si>
    <t>(347) 590-2874</t>
  </si>
  <si>
    <t>Brittany Cesarini, Councilmanic Aide</t>
  </si>
  <si>
    <t>476547899</t>
  </si>
  <si>
    <t>Prince-Modeste</t>
  </si>
  <si>
    <t>Candace</t>
  </si>
  <si>
    <t>Candace Prince-Modeste</t>
  </si>
  <si>
    <t>cmodeste@council.nyc.gov</t>
  </si>
  <si>
    <t>Candace Prince-Modeste, Chief of Staff</t>
  </si>
  <si>
    <t>476547914</t>
  </si>
  <si>
    <t>Lizzi</t>
  </si>
  <si>
    <t>Emilia Lizzi</t>
  </si>
  <si>
    <t>Emilia Lizzi, Legislative Assistant</t>
  </si>
  <si>
    <t>476547929</t>
  </si>
  <si>
    <t>Taina Quinones</t>
  </si>
  <si>
    <t>Taina Quinones, Legislative Assistant</t>
  </si>
  <si>
    <t>476547941</t>
  </si>
  <si>
    <t>Anne Decker</t>
  </si>
  <si>
    <t>Anne Decker, Deputy Director</t>
  </si>
  <si>
    <t>476547952</t>
  </si>
  <si>
    <t>Sinegal</t>
  </si>
  <si>
    <t>Paul Sinegal</t>
  </si>
  <si>
    <t>Paul Sinegal, Legislative Counsel</t>
  </si>
  <si>
    <t>476547967</t>
  </si>
  <si>
    <t>Janet Andrews</t>
  </si>
  <si>
    <t>Janet Andrews, Councilmanic Aide</t>
  </si>
  <si>
    <t>476547988</t>
  </si>
  <si>
    <t>Julian Morales</t>
  </si>
  <si>
    <t>Julian Morales, Councilmanic Aide</t>
  </si>
  <si>
    <t>476548011</t>
  </si>
  <si>
    <t>Plushnick</t>
  </si>
  <si>
    <t>Jacob Plushnick</t>
  </si>
  <si>
    <t>JPlushnick@council.nyc.gov</t>
  </si>
  <si>
    <t>Jacob Plushnick, Legislative Director</t>
  </si>
  <si>
    <t>476548047</t>
  </si>
  <si>
    <t>Rebecca Stern</t>
  </si>
  <si>
    <t>Rebecca Stern, Councilmanic Aide</t>
  </si>
  <si>
    <t>476548054</t>
  </si>
  <si>
    <t>Gragnani</t>
  </si>
  <si>
    <t>Vincent Gragnani</t>
  </si>
  <si>
    <t>Vincent Gragnani, Councilmanic Aide</t>
  </si>
  <si>
    <t>476548116</t>
  </si>
  <si>
    <t>Arbelo</t>
  </si>
  <si>
    <t>Jose Arbelo</t>
  </si>
  <si>
    <t>RArbelo@council.nyc.gov</t>
  </si>
  <si>
    <t>Jose Arbelo, Legislative Director</t>
  </si>
  <si>
    <t>476548130</t>
  </si>
  <si>
    <t>Celestina</t>
  </si>
  <si>
    <t>Celestina Leon</t>
  </si>
  <si>
    <t>Celestina Leon, Councilmanic Aide</t>
  </si>
  <si>
    <t>476548173</t>
  </si>
  <si>
    <t>Katherine Anderson</t>
  </si>
  <si>
    <t>Katherine Anderson, Legislative Coordinator</t>
  </si>
  <si>
    <t>476548191</t>
  </si>
  <si>
    <t>Caturano</t>
  </si>
  <si>
    <t>Roberta Caturano</t>
  </si>
  <si>
    <t>Roberta Caturano, Legislative Administrative Assistant</t>
  </si>
  <si>
    <t>476548210</t>
  </si>
  <si>
    <t>Kyeremateng</t>
  </si>
  <si>
    <t>William Kyeremateng</t>
  </si>
  <si>
    <t>William Kyeremateng, Legislative Financial Analyst</t>
  </si>
  <si>
    <t>476548225</t>
  </si>
  <si>
    <t>Jeanette</t>
  </si>
  <si>
    <t>Jeanette Merrill</t>
  </si>
  <si>
    <t>Jeanette Merrill, Legislative Financial Analyst</t>
  </si>
  <si>
    <t>579588251</t>
  </si>
  <si>
    <t>Mohamed</t>
  </si>
  <si>
    <t>Abdelrahman</t>
  </si>
  <si>
    <t>Abdelrahman Mohamed</t>
  </si>
  <si>
    <t>Abdelrahman Mohamed, Legislative Computer Support Specialist</t>
  </si>
  <si>
    <t>579588505</t>
  </si>
  <si>
    <t>Ullian</t>
  </si>
  <si>
    <t>Adam Ullian</t>
  </si>
  <si>
    <t>Adam Ullian, Councilmanic Aide</t>
  </si>
  <si>
    <t>579588709</t>
  </si>
  <si>
    <t>Adolfo</t>
  </si>
  <si>
    <t>Adolfo Abreu</t>
  </si>
  <si>
    <t>Adolfo Abreu, Councilmanic Aide</t>
  </si>
  <si>
    <t>579588913</t>
  </si>
  <si>
    <t>Deputy Chief of Staff for Policy and Budget</t>
  </si>
  <si>
    <t>Adriana</t>
  </si>
  <si>
    <t>Adriana Garcia</t>
  </si>
  <si>
    <t>Menchaca's former policy and budget director</t>
  </si>
  <si>
    <t>Adriana Garcia, Deputy Chief of Staff for Policy and Budget</t>
  </si>
  <si>
    <t>579589310</t>
  </si>
  <si>
    <t>Sheil</t>
  </si>
  <si>
    <t>Aileen</t>
  </si>
  <si>
    <t>Aileen Sheil</t>
  </si>
  <si>
    <t>Aileen Sheil, Councilmanic Aide</t>
  </si>
  <si>
    <t>579589657</t>
  </si>
  <si>
    <t>Collazo, Jr.</t>
  </si>
  <si>
    <t>Albert Collazo, Jr.</t>
  </si>
  <si>
    <t>Albert Collazo, Jr., Councilmanic Aide</t>
  </si>
  <si>
    <t>579590925</t>
  </si>
  <si>
    <t>Alexander Gershman</t>
  </si>
  <si>
    <t>Alexander Gershman, Councilmanic Aide</t>
  </si>
  <si>
    <t>579603470</t>
  </si>
  <si>
    <t>Chin-Kee-Fatt</t>
  </si>
  <si>
    <t>Camille Chin-Kee-Fatt</t>
  </si>
  <si>
    <t>Camille Chin-Kee-Fatt, Director of Council Service Bureau</t>
  </si>
  <si>
    <t>579603497</t>
  </si>
  <si>
    <t>Kirk Swanson</t>
  </si>
  <si>
    <t>Kirk Swanson, Assistant Director of Administration</t>
  </si>
  <si>
    <t>579603502</t>
  </si>
  <si>
    <t>Legislative Intern</t>
  </si>
  <si>
    <t>Jordan Walker</t>
  </si>
  <si>
    <t>Jordan Walker, Legislative Intern</t>
  </si>
  <si>
    <t>579603505</t>
  </si>
  <si>
    <t>He</t>
  </si>
  <si>
    <t>Dorothy He</t>
  </si>
  <si>
    <t>Dorothy He, Communications Assistant</t>
  </si>
  <si>
    <t>579603509</t>
  </si>
  <si>
    <t>McCarten</t>
  </si>
  <si>
    <t>John McCarten</t>
  </si>
  <si>
    <t>John McCarten, Legislative Intern</t>
  </si>
  <si>
    <t>579603510</t>
  </si>
  <si>
    <t>Towell</t>
  </si>
  <si>
    <t>Katherine Towell</t>
  </si>
  <si>
    <t>Katherine Towell, Communications Assistant</t>
  </si>
  <si>
    <t>579603554</t>
  </si>
  <si>
    <t>Holly Beck</t>
  </si>
  <si>
    <t>Holly Beck, Legislative Counsel</t>
  </si>
  <si>
    <t>579603567</t>
  </si>
  <si>
    <t>Mihirig</t>
  </si>
  <si>
    <t>Balqees</t>
  </si>
  <si>
    <t>Balqees Mihirig</t>
  </si>
  <si>
    <t>Balqees Mihirig, Legislative Counsel</t>
  </si>
  <si>
    <t>579603570</t>
  </si>
  <si>
    <t>Reisberg</t>
  </si>
  <si>
    <t>Jacob Reisberg</t>
  </si>
  <si>
    <t>Jacob Reisberg, Legislative Counsel</t>
  </si>
  <si>
    <t>579603576</t>
  </si>
  <si>
    <t>Wanzenberg</t>
  </si>
  <si>
    <t>Alexis Wanzenberg</t>
  </si>
  <si>
    <t>Alexis Wanzenberg, Legislative Counsel</t>
  </si>
  <si>
    <t>579603579</t>
  </si>
  <si>
    <t>Yavana</t>
  </si>
  <si>
    <t>Sylvester</t>
  </si>
  <si>
    <t>Sylvester Yavana</t>
  </si>
  <si>
    <t>Sylvester Yavana, Legislative Counsel</t>
  </si>
  <si>
    <t>579603583</t>
  </si>
  <si>
    <t>Rebecca Crimmins</t>
  </si>
  <si>
    <t>Rebecca Crimmins, Senior Legislative Policy Analyst</t>
  </si>
  <si>
    <t>579603592</t>
  </si>
  <si>
    <t>Kopelman</t>
  </si>
  <si>
    <t>Tatiana Kopelman</t>
  </si>
  <si>
    <t>Tatiana Kopelman, Legislative Intern</t>
  </si>
  <si>
    <t>579603596</t>
  </si>
  <si>
    <t>Jessica Ackerman</t>
  </si>
  <si>
    <t>Jessica Ackerman, Senior Legislative Financial Analyst</t>
  </si>
  <si>
    <t>579603624</t>
  </si>
  <si>
    <t>Elizabeth Hoffman</t>
  </si>
  <si>
    <t>Elizabeth Hoffman, Principal Legislative Financial Analyst</t>
  </si>
  <si>
    <t>579603629</t>
  </si>
  <si>
    <t>Sheila Johnson</t>
  </si>
  <si>
    <t>Sheila Johnson, Legislative Financial Analyst</t>
  </si>
  <si>
    <t>579603632</t>
  </si>
  <si>
    <t>Jin</t>
  </si>
  <si>
    <t>Jin Lee</t>
  </si>
  <si>
    <t>Jin Lee, Legislative Financial Analyst</t>
  </si>
  <si>
    <t>579603640</t>
  </si>
  <si>
    <t>Mensah</t>
  </si>
  <si>
    <t>Prince Mensah</t>
  </si>
  <si>
    <t>Prince Mensah, Legislative Assistant</t>
  </si>
  <si>
    <t>579603645</t>
  </si>
  <si>
    <t>Nuzhat</t>
  </si>
  <si>
    <t>Nameera</t>
  </si>
  <si>
    <t>Nameera Nuzhat</t>
  </si>
  <si>
    <t>Nameera Nuzhat, Legislative Financial Analyst</t>
  </si>
  <si>
    <t>579603680</t>
  </si>
  <si>
    <t>West</t>
  </si>
  <si>
    <t>Brandon West</t>
  </si>
  <si>
    <t>Brandon West, Senior Legislative Financial Analyst</t>
  </si>
  <si>
    <t>579603684</t>
  </si>
  <si>
    <t>Winslow</t>
  </si>
  <si>
    <t>Davis Winslow</t>
  </si>
  <si>
    <t>Davis Winslow, Legislative Financial Analyst</t>
  </si>
  <si>
    <t>579603689</t>
  </si>
  <si>
    <t>Patrick Bradford</t>
  </si>
  <si>
    <t>Patrick Bradford, Legislative Counsel</t>
  </si>
  <si>
    <t>579603692</t>
  </si>
  <si>
    <t>Chang</t>
  </si>
  <si>
    <t>Leon Chang</t>
  </si>
  <si>
    <t>Leon Chang, Legislative Administrative Assistant</t>
  </si>
  <si>
    <t>579603702</t>
  </si>
  <si>
    <t>Elizabeth Guzman</t>
  </si>
  <si>
    <t>Elizabeth Guzman, Legislative Counsel</t>
  </si>
  <si>
    <t>579603706</t>
  </si>
  <si>
    <t>Johnson-Brown</t>
  </si>
  <si>
    <t>Andre Johnson-Brown</t>
  </si>
  <si>
    <t>Andre Johnson-Brown, Legislative Investigator</t>
  </si>
  <si>
    <t>579603709</t>
  </si>
  <si>
    <t>Atto</t>
  </si>
  <si>
    <t>Atto Knight</t>
  </si>
  <si>
    <t>Atto Knight, Legislative Clerk (Intern)</t>
  </si>
  <si>
    <t>579603722</t>
  </si>
  <si>
    <t>Abene</t>
  </si>
  <si>
    <t>Nicole Abene</t>
  </si>
  <si>
    <t>Nicole Abene, Legislative Counsel</t>
  </si>
  <si>
    <t>579603749</t>
  </si>
  <si>
    <t>Rooney</t>
  </si>
  <si>
    <t>Emily Rooney</t>
  </si>
  <si>
    <t>Emily Rooney, Legislative Policy Analyst</t>
  </si>
  <si>
    <t>579603767</t>
  </si>
  <si>
    <t>Gonzalez-Chazari</t>
  </si>
  <si>
    <t>Jaime Gonzalez-Chazari</t>
  </si>
  <si>
    <t>Jaime Gonzalez-Chazari, Legislative Intern</t>
  </si>
  <si>
    <t>579603773</t>
  </si>
  <si>
    <t>Peter Lam</t>
  </si>
  <si>
    <t>Peter Lam, Legislative Computer Support Specialist</t>
  </si>
  <si>
    <t>579603806</t>
  </si>
  <si>
    <t>John Douglas</t>
  </si>
  <si>
    <t>John Douglas, Legislative Project Manager</t>
  </si>
  <si>
    <t>579603813</t>
  </si>
  <si>
    <t>Elizabeth Lee</t>
  </si>
  <si>
    <t>Elizabeth Lee, Legislative Project Manager</t>
  </si>
  <si>
    <t>579603821</t>
  </si>
  <si>
    <t>Lubin</t>
  </si>
  <si>
    <t>Julie Lubin</t>
  </si>
  <si>
    <t>Julie Lubin, Legislative Counsel</t>
  </si>
  <si>
    <t>579603834</t>
  </si>
  <si>
    <t>Yuen</t>
  </si>
  <si>
    <t>Jeffrey Yuen</t>
  </si>
  <si>
    <t>Jeffrey Yuen, Legislative Project Manager</t>
  </si>
  <si>
    <t>579603854</t>
  </si>
  <si>
    <t>Hailu</t>
  </si>
  <si>
    <t>Ze-Emanuel</t>
  </si>
  <si>
    <t>Ze-Emanuel Hailu</t>
  </si>
  <si>
    <t>Ze-Emanuel Hailu, Legislative Counsel</t>
  </si>
  <si>
    <t>579603861</t>
  </si>
  <si>
    <t>Nadia Johnson</t>
  </si>
  <si>
    <t>Nadia Johnson, Legislative Policy Analyst</t>
  </si>
  <si>
    <t>579603869</t>
  </si>
  <si>
    <t>Porta</t>
  </si>
  <si>
    <t>Martha Indiana</t>
  </si>
  <si>
    <t>Martha Indiana Porta</t>
  </si>
  <si>
    <t>[212-482-5493](tel:\(212\)%20482-5493)</t>
  </si>
  <si>
    <t>212-482-5493</t>
  </si>
  <si>
    <t xml:space="preserve"> For the immigration component, Indiana Porta [(212-482-5493](tel:\(212\)%20482-5493); [IPorta@council.nyc.gov](mailto:IPorta@council.nyc.gov)) is the best point person generally.</t>
  </si>
  <si>
    <t>Martha Indiana Porta, Legislative Counsel</t>
  </si>
  <si>
    <t>579603881</t>
  </si>
  <si>
    <t>Alejandro</t>
  </si>
  <si>
    <t>Kristina</t>
  </si>
  <si>
    <t>Kristina Alejandro</t>
  </si>
  <si>
    <t>Kristina Alejandro, Legislative Assistant</t>
  </si>
  <si>
    <t>579603889</t>
  </si>
  <si>
    <t>German</t>
  </si>
  <si>
    <t>Hector German</t>
  </si>
  <si>
    <t>Hector German, Legislative Assistant</t>
  </si>
  <si>
    <t>579603907</t>
  </si>
  <si>
    <t>Rose Martinez</t>
  </si>
  <si>
    <t>Rose Martinez, Legislative Policy Analyst</t>
  </si>
  <si>
    <t>579603933</t>
  </si>
  <si>
    <t>Romo Zamora</t>
  </si>
  <si>
    <t>Gerardo</t>
  </si>
  <si>
    <t>Gerardo Romo Zamora</t>
  </si>
  <si>
    <t>Gerardo Romo Zamora, Legislative Coordinator</t>
  </si>
  <si>
    <t>579603936</t>
  </si>
  <si>
    <t>Rosario-Doran</t>
  </si>
  <si>
    <t>Yowalka</t>
  </si>
  <si>
    <t>Yowalka Rosario-Doran</t>
  </si>
  <si>
    <t>Yowalka Rosario-Doran, Legislative Coordinator</t>
  </si>
  <si>
    <t>579603939</t>
  </si>
  <si>
    <t>Arshad</t>
  </si>
  <si>
    <t>Muhammad Arshad</t>
  </si>
  <si>
    <t>Muhammad Arshad, Assistant Sergeant At Arms</t>
  </si>
  <si>
    <t>579603944</t>
  </si>
  <si>
    <t>Sakeem</t>
  </si>
  <si>
    <t>Sakeem Bradley</t>
  </si>
  <si>
    <t>Sakeem Bradley, Assistant Sergeant At Arms</t>
  </si>
  <si>
    <t>579603946</t>
  </si>
  <si>
    <t>Dautaj</t>
  </si>
  <si>
    <t>Han</t>
  </si>
  <si>
    <t>Han Dautaj</t>
  </si>
  <si>
    <t>Han Dautaj, Assistant Sergeant At Arms</t>
  </si>
  <si>
    <t>579603953</t>
  </si>
  <si>
    <t>Mackendy</t>
  </si>
  <si>
    <t>Mackendy Joseph</t>
  </si>
  <si>
    <t>Mackendy Joseph, Assistant Sergeant At Arms</t>
  </si>
  <si>
    <t>579603956</t>
  </si>
  <si>
    <t>Pellegrino</t>
  </si>
  <si>
    <t>Jessica Pellegrino</t>
  </si>
  <si>
    <t>Jessica Pellegrino, Assistant Sergeant At Arms</t>
  </si>
  <si>
    <t>579603998</t>
  </si>
  <si>
    <t>Josimel</t>
  </si>
  <si>
    <t>Josimel De La Cruz</t>
  </si>
  <si>
    <t>jdelacruz@council.nyc.gov</t>
  </si>
  <si>
    <t>Josimel De La Cruz, Scheduler</t>
  </si>
  <si>
    <t>579604008</t>
  </si>
  <si>
    <t>McLeveighn</t>
  </si>
  <si>
    <t>Claire</t>
  </si>
  <si>
    <t>Claire McLeveighn</t>
  </si>
  <si>
    <t>cmcleveighn@council.nyc.gov</t>
  </si>
  <si>
    <t>Claire McLeveighn, Legislative Director</t>
  </si>
  <si>
    <t>579604039</t>
  </si>
  <si>
    <t>Vivian Carter</t>
  </si>
  <si>
    <t>Vivian Carter, Councilmanic Aide</t>
  </si>
  <si>
    <t>579604049</t>
  </si>
  <si>
    <t>Tenore</t>
  </si>
  <si>
    <t>Nicholas Tenore</t>
  </si>
  <si>
    <t>Nicholas Tenore, Councilmanic Aide</t>
  </si>
  <si>
    <t>579604076</t>
  </si>
  <si>
    <t>Damon</t>
  </si>
  <si>
    <t>Damon Lipscomb</t>
  </si>
  <si>
    <t>dlipscomb@council.nyc.gov</t>
  </si>
  <si>
    <t>Damon Lipscomb, Legislative Director</t>
  </si>
  <si>
    <t>579604080</t>
  </si>
  <si>
    <t>Brandon Ortiz</t>
  </si>
  <si>
    <t>Brandon Ortiz, Councilmanic Aide</t>
  </si>
  <si>
    <t>579604084</t>
  </si>
  <si>
    <t>Serrett</t>
  </si>
  <si>
    <t>Shellawn</t>
  </si>
  <si>
    <t>Shellawn Serrett</t>
  </si>
  <si>
    <t>Shellawn Serrett, Councilmanic Aide</t>
  </si>
  <si>
    <t>579604087</t>
  </si>
  <si>
    <t>Malika</t>
  </si>
  <si>
    <t>Malika Simmons</t>
  </si>
  <si>
    <t>Malika Simmons, Councilmanic Aide</t>
  </si>
  <si>
    <t>579604091</t>
  </si>
  <si>
    <t>Nicole Wright</t>
  </si>
  <si>
    <t>NWright@council.nyc.gov</t>
  </si>
  <si>
    <t>Nicole Wright, Scheduler</t>
  </si>
  <si>
    <t>579604095</t>
  </si>
  <si>
    <t>Zinerman</t>
  </si>
  <si>
    <t>Stefani</t>
  </si>
  <si>
    <t>Stefani Zinerman</t>
  </si>
  <si>
    <t>SZinerman@council.nyc.gov</t>
  </si>
  <si>
    <t>Stefani Zinerman, Chief of Staff</t>
  </si>
  <si>
    <t>579604100</t>
  </si>
  <si>
    <t>Cepeda</t>
  </si>
  <si>
    <t>Dylan Cepeda</t>
  </si>
  <si>
    <t>Dylan Cepeda, Councilmanic Aide</t>
  </si>
  <si>
    <t>579604138</t>
  </si>
  <si>
    <t>Winter</t>
  </si>
  <si>
    <t>Kristia</t>
  </si>
  <si>
    <t>Kristia Winter</t>
  </si>
  <si>
    <t>Kristia Winter, Councilmanic Aide</t>
  </si>
  <si>
    <t>579604141</t>
  </si>
  <si>
    <t>Kera</t>
  </si>
  <si>
    <t>Kera Wright</t>
  </si>
  <si>
    <t>Kera Wright, Councilmanic Aide</t>
  </si>
  <si>
    <t>579604153</t>
  </si>
  <si>
    <t>Wendy Powell</t>
  </si>
  <si>
    <t>Wendy Powell, Councilmanic Aide</t>
  </si>
  <si>
    <t>579604165</t>
  </si>
  <si>
    <t>Cardozo</t>
  </si>
  <si>
    <t>Ivia</t>
  </si>
  <si>
    <t>Ivia Cardozo</t>
  </si>
  <si>
    <t>Ivia Cardozo, Councilmanic Aide</t>
  </si>
  <si>
    <t>579604182</t>
  </si>
  <si>
    <t>Ye</t>
  </si>
  <si>
    <t>Qibin</t>
  </si>
  <si>
    <t>Qibin Ye</t>
  </si>
  <si>
    <t>Qibin Ye, Councilmanic Aide</t>
  </si>
  <si>
    <t>579604191</t>
  </si>
  <si>
    <t>Armando</t>
  </si>
  <si>
    <t>Armando Fuentes</t>
  </si>
  <si>
    <t>Armando Fuentes, Councilmanic Aide</t>
  </si>
  <si>
    <t>579604203</t>
  </si>
  <si>
    <t>Jose Rivera</t>
  </si>
  <si>
    <t>Jose Rivera, Councilmanic Aide</t>
  </si>
  <si>
    <t>579604208</t>
  </si>
  <si>
    <t>Tannor</t>
  </si>
  <si>
    <t>Erika</t>
  </si>
  <si>
    <t>Erika Tannor</t>
  </si>
  <si>
    <t>Erika Tannor, Councilmanic Aide</t>
  </si>
  <si>
    <t>579604224</t>
  </si>
  <si>
    <t>Hyppolite</t>
  </si>
  <si>
    <t>Sacha</t>
  </si>
  <si>
    <t>Sacha Hyppolite</t>
  </si>
  <si>
    <t>Sacha Hyppolite, Councilmanic Aide</t>
  </si>
  <si>
    <t>579604233</t>
  </si>
  <si>
    <t>Larrieux</t>
  </si>
  <si>
    <t>Jean Larrieux</t>
  </si>
  <si>
    <t>Jean Larrieux, Councilmanic Aide</t>
  </si>
  <si>
    <t>579604238</t>
  </si>
  <si>
    <t>Lawson</t>
  </si>
  <si>
    <t>Delsie</t>
  </si>
  <si>
    <t>Delsie Lawson</t>
  </si>
  <si>
    <t>Delsie Lawson, Councilmanic Aide</t>
  </si>
  <si>
    <t>579604256</t>
  </si>
  <si>
    <t>Jacqueline Sanchez</t>
  </si>
  <si>
    <t>Jacqueline Sanchez, Councilmanic Aide</t>
  </si>
  <si>
    <t>579604273</t>
  </si>
  <si>
    <t>Cory Epstein</t>
  </si>
  <si>
    <t>Cory Epstein, Councilmanic Aide</t>
  </si>
  <si>
    <t>579604287</t>
  </si>
  <si>
    <t>Vaidman Stone</t>
  </si>
  <si>
    <t>Marianna</t>
  </si>
  <si>
    <t>Marianna Vaidman Stone</t>
  </si>
  <si>
    <t>Marianna Vaidman Stone, Councilmanic Aide</t>
  </si>
  <si>
    <t>579604292</t>
  </si>
  <si>
    <t>Casali</t>
  </si>
  <si>
    <t>Paul Casali</t>
  </si>
  <si>
    <t>Paul Casali, Councilmanic Aide</t>
  </si>
  <si>
    <t>579604314</t>
  </si>
  <si>
    <t>Shabshaikhes</t>
  </si>
  <si>
    <t>Jonathan Shabshaikhes</t>
  </si>
  <si>
    <t>Jonathan Shabshaikhes, Councilmanic Aide</t>
  </si>
  <si>
    <t>579604317</t>
  </si>
  <si>
    <t>Tang</t>
  </si>
  <si>
    <t>Wenjie</t>
  </si>
  <si>
    <t>Wenjie Tang</t>
  </si>
  <si>
    <t>Wenjie Tang, Councilmanic Aide</t>
  </si>
  <si>
    <t>579604341</t>
  </si>
  <si>
    <t>Kaci</t>
  </si>
  <si>
    <t>Iva</t>
  </si>
  <si>
    <t>Iva Kaci</t>
  </si>
  <si>
    <t>Iva Kaci, Councilmanic Aide</t>
  </si>
  <si>
    <t>579604348</t>
  </si>
  <si>
    <t>Anna Roberts</t>
  </si>
  <si>
    <t>Anna Roberts, Councilmanic Aide</t>
  </si>
  <si>
    <t>579604355</t>
  </si>
  <si>
    <t>Segal</t>
  </si>
  <si>
    <t>Benjamin Segal</t>
  </si>
  <si>
    <t>Benjamin Segal, Councilmanic Aide</t>
  </si>
  <si>
    <t>579604359</t>
  </si>
  <si>
    <t>Snowder</t>
  </si>
  <si>
    <t>Stephen Snowder</t>
  </si>
  <si>
    <t>Stephen Snowder, Councilmanic Aide</t>
  </si>
  <si>
    <t>579604374</t>
  </si>
  <si>
    <t>Behar</t>
  </si>
  <si>
    <t>Steven Behar</t>
  </si>
  <si>
    <t>SBehar@council.nyc.gov</t>
  </si>
  <si>
    <t>Steven Behar, Legislative Director</t>
  </si>
  <si>
    <t>579604378</t>
  </si>
  <si>
    <t>Chiu Muniz</t>
  </si>
  <si>
    <t>Yan</t>
  </si>
  <si>
    <t>Yan Chiu Muniz</t>
  </si>
  <si>
    <t>Yan Chiu Muniz, Councilmanic Aide</t>
  </si>
  <si>
    <t>579604387</t>
  </si>
  <si>
    <t>Noh</t>
  </si>
  <si>
    <t>David Noh</t>
  </si>
  <si>
    <t>David Noh, Councilmanic Aide</t>
  </si>
  <si>
    <t>579604391</t>
  </si>
  <si>
    <t>Yearwood</t>
  </si>
  <si>
    <t>Stacey Yearwood</t>
  </si>
  <si>
    <t>Stacey Yearwood, Councilmanic Aide</t>
  </si>
  <si>
    <t>579604403</t>
  </si>
  <si>
    <t>Comerford</t>
  </si>
  <si>
    <t>Patrice Comerford</t>
  </si>
  <si>
    <t>Patrice Comerford, Councilmanic Aide</t>
  </si>
  <si>
    <t>579604407</t>
  </si>
  <si>
    <t>Sean Coughlin</t>
  </si>
  <si>
    <t>Sean Coughlin, Councilmanic Aide</t>
  </si>
  <si>
    <t>579604425</t>
  </si>
  <si>
    <t>Jamieson</t>
  </si>
  <si>
    <t>Joslyn</t>
  </si>
  <si>
    <t>Joslyn Jamieson</t>
  </si>
  <si>
    <t>Joslyn Jamieson, Councilmanic Aide</t>
  </si>
  <si>
    <t>579604434</t>
  </si>
  <si>
    <t>Isabel</t>
  </si>
  <si>
    <t>Isabel Smith</t>
  </si>
  <si>
    <t>Isabel Smith, Councilmanic Aide</t>
  </si>
  <si>
    <t>579604465</t>
  </si>
  <si>
    <t>Frampton-Shillingford</t>
  </si>
  <si>
    <t>Antonia Frampton-Shillingford</t>
  </si>
  <si>
    <t>Antonia Frampton-Shillingford, Councilmanic Aide</t>
  </si>
  <si>
    <t>579604474</t>
  </si>
  <si>
    <t>Shalaya</t>
  </si>
  <si>
    <t>Shalaya Martin</t>
  </si>
  <si>
    <t>Shalaya Martin, Councilmanic Aide</t>
  </si>
  <si>
    <t>579604484</t>
  </si>
  <si>
    <t>Renato Mendoza</t>
  </si>
  <si>
    <t>Renato Mendoza, Councilmanic Aide</t>
  </si>
  <si>
    <t>579604500</t>
  </si>
  <si>
    <t>Chai Lin</t>
  </si>
  <si>
    <t>Chai Lin Chen</t>
  </si>
  <si>
    <t>Chai Lin Chen, Councilmanic Aide</t>
  </si>
  <si>
    <t>579604511</t>
  </si>
  <si>
    <t>Ha Eun</t>
  </si>
  <si>
    <t>Ha Eun Choi</t>
  </si>
  <si>
    <t>Ha Eun Choi, Councilmanic Aide</t>
  </si>
  <si>
    <t>579604516</t>
  </si>
  <si>
    <t>Marco Guzman</t>
  </si>
  <si>
    <t>Marco Guzman, Councilmanic Aide</t>
  </si>
  <si>
    <t>579604582</t>
  </si>
  <si>
    <t>Bartholomew</t>
  </si>
  <si>
    <t>Bartholomew Caro</t>
  </si>
  <si>
    <t>Bartholomew Caro, Councilmanic Aide</t>
  </si>
  <si>
    <t>579604588</t>
  </si>
  <si>
    <t>Kingsley</t>
  </si>
  <si>
    <t>Joshua Kingsley</t>
  </si>
  <si>
    <t>Joshua Kingsley, Councilmanic Aide</t>
  </si>
  <si>
    <t>579604604</t>
  </si>
  <si>
    <t>Rony</t>
  </si>
  <si>
    <t>Rony Sylvain</t>
  </si>
  <si>
    <t>Rony Sylvain, Councilmanic Aide</t>
  </si>
  <si>
    <t>579604608</t>
  </si>
  <si>
    <t>Jason Weinstein</t>
  </si>
  <si>
    <t>Jason Weinstein, Councilmanic Aide</t>
  </si>
  <si>
    <t>579604615</t>
  </si>
  <si>
    <t>Abdul</t>
  </si>
  <si>
    <t>Rubina</t>
  </si>
  <si>
    <t>Rubina Abdul</t>
  </si>
  <si>
    <t>Rubina Abdul, Councilmanic Aide</t>
  </si>
  <si>
    <t>579604636</t>
  </si>
  <si>
    <t>Levers</t>
  </si>
  <si>
    <t>Anna Levers</t>
  </si>
  <si>
    <t>Anna Levers, Councilmanic Aide</t>
  </si>
  <si>
    <t>579604657</t>
  </si>
  <si>
    <t>Jonathan Boucher</t>
  </si>
  <si>
    <t>jboucher@council.nyc.gov</t>
  </si>
  <si>
    <t>Jonathan Boucher, Chief of Staff</t>
  </si>
  <si>
    <t>579604681</t>
  </si>
  <si>
    <t>Edward Paulino</t>
  </si>
  <si>
    <t>Edward Paulino, Councilmanic Aide</t>
  </si>
  <si>
    <t>579604711</t>
  </si>
  <si>
    <t>Cuello</t>
  </si>
  <si>
    <t>Erik Cuello</t>
  </si>
  <si>
    <t>Erik Cuello, Councilmanic Aide</t>
  </si>
  <si>
    <t>579604726</t>
  </si>
  <si>
    <t>Kyshia</t>
  </si>
  <si>
    <t>Kyshia Smith</t>
  </si>
  <si>
    <t>KSmith2@Council.nyc.gov</t>
  </si>
  <si>
    <t>Kyshia Smith, Scheduler</t>
  </si>
  <si>
    <t>579604751</t>
  </si>
  <si>
    <t>Mariya</t>
  </si>
  <si>
    <t>Mariya Markh</t>
  </si>
  <si>
    <t>Mariya Markh, Councilmanic Aide</t>
  </si>
  <si>
    <t>579604756</t>
  </si>
  <si>
    <t>Nurse</t>
  </si>
  <si>
    <t>Daniel Nurse</t>
  </si>
  <si>
    <t>Daniel Nurse, Councilmanic Aide</t>
  </si>
  <si>
    <t>579604768</t>
  </si>
  <si>
    <t>Li Ling</t>
  </si>
  <si>
    <t>Li Ling Zhu</t>
  </si>
  <si>
    <t>Li Ling Zhu, Councilmanic Aide</t>
  </si>
  <si>
    <t>579604796</t>
  </si>
  <si>
    <t>Aurora</t>
  </si>
  <si>
    <t>Aurora Flores</t>
  </si>
  <si>
    <t>Aurora Flores, Councilmanic Aide</t>
  </si>
  <si>
    <t>579604807</t>
  </si>
  <si>
    <t>Capelli</t>
  </si>
  <si>
    <t>Francine Capelli</t>
  </si>
  <si>
    <t>Francine Capelli, Councilmanic Aide</t>
  </si>
  <si>
    <t>579604816</t>
  </si>
  <si>
    <t>Kourani</t>
  </si>
  <si>
    <t>Rose Kourani</t>
  </si>
  <si>
    <t>Rose Kourani, Councilmanic Aide</t>
  </si>
  <si>
    <t>579604827</t>
  </si>
  <si>
    <t>Carl Luciano</t>
  </si>
  <si>
    <t>Carl Luciano, Councilmanic Aide</t>
  </si>
  <si>
    <t>579604830</t>
  </si>
  <si>
    <t>Cherisse</t>
  </si>
  <si>
    <t>Cherisse Miller</t>
  </si>
  <si>
    <t>Cherisse Miller, Councilmanic Aide</t>
  </si>
  <si>
    <t>579604834</t>
  </si>
  <si>
    <t>Kiara</t>
  </si>
  <si>
    <t>Kiara Perry</t>
  </si>
  <si>
    <t>Kiara Perry, Councilmanic Aide</t>
  </si>
  <si>
    <t>579604837</t>
  </si>
  <si>
    <t>Phillips-Singletary</t>
  </si>
  <si>
    <t>Sarissa</t>
  </si>
  <si>
    <t>Sarissa Phillips-Singletary</t>
  </si>
  <si>
    <t>Sarissa Phillips-Singletary, Councilmanic Aide</t>
  </si>
  <si>
    <t>579604840</t>
  </si>
  <si>
    <t>Lawrence Saunders</t>
  </si>
  <si>
    <t>Lawrence Saunders, Councilmanic Aide</t>
  </si>
  <si>
    <t>579604843</t>
  </si>
  <si>
    <t>William Williams</t>
  </si>
  <si>
    <t>William Williams, Councilmanic Aide</t>
  </si>
  <si>
    <t>579604864</t>
  </si>
  <si>
    <t>Jasmine Askew</t>
  </si>
  <si>
    <t>Jasmine Askew, Councilmanic Aide</t>
  </si>
  <si>
    <t>579604874</t>
  </si>
  <si>
    <t>Jimenez Marrero</t>
  </si>
  <si>
    <t>Jorge</t>
  </si>
  <si>
    <t>Jorge Jimenez Marrero</t>
  </si>
  <si>
    <t>Jorge Jimenez Marrero, Councilmanic Aide</t>
  </si>
  <si>
    <t>579604886</t>
  </si>
  <si>
    <t>Inniss</t>
  </si>
  <si>
    <t>Ari-ayana</t>
  </si>
  <si>
    <t>Ari-ayana Inniss</t>
  </si>
  <si>
    <t>Ari-ayana Inniss, Councilmanic Aide</t>
  </si>
  <si>
    <t>579604894</t>
  </si>
  <si>
    <t>Gregory Rose</t>
  </si>
  <si>
    <t>GRose@council.nyc.gov</t>
  </si>
  <si>
    <t>Gregory Rose, Legislative Director</t>
  </si>
  <si>
    <t>579604902</t>
  </si>
  <si>
    <t>Cintron</t>
  </si>
  <si>
    <t>Jason Cintron</t>
  </si>
  <si>
    <t>jcintron@council.nyc.gov</t>
  </si>
  <si>
    <t>Jason Cintron, Legislative Director</t>
  </si>
  <si>
    <t>579604905</t>
  </si>
  <si>
    <t>Gayle</t>
  </si>
  <si>
    <t>Cherie</t>
  </si>
  <si>
    <t>Cherie Gayle</t>
  </si>
  <si>
    <t>Cherie Gayle, Councilmanic Aide</t>
  </si>
  <si>
    <t>579604911</t>
  </si>
  <si>
    <t>Angelica Colon</t>
  </si>
  <si>
    <t>Angelica Colon, Councilmanic Aide</t>
  </si>
  <si>
    <t>579604918</t>
  </si>
  <si>
    <t>Mercado</t>
  </si>
  <si>
    <t>Dionivel</t>
  </si>
  <si>
    <t>Dionivel Mercado</t>
  </si>
  <si>
    <t>Dionivel Mercado, Councilmanic Aide</t>
  </si>
  <si>
    <t>579604925</t>
  </si>
  <si>
    <t>Boris</t>
  </si>
  <si>
    <t>Boris Santos</t>
  </si>
  <si>
    <t>Boris Santos, Councilmanic Aide</t>
  </si>
  <si>
    <t>579604940</t>
  </si>
  <si>
    <t>Jordan Bishop</t>
  </si>
  <si>
    <t>Jordan Bishop, Councilmanic Aide</t>
  </si>
  <si>
    <t>579604977</t>
  </si>
  <si>
    <t>Solano</t>
  </si>
  <si>
    <t>Maritza</t>
  </si>
  <si>
    <t>Maritza Solano</t>
  </si>
  <si>
    <t>Maritza Solano, Councilmanic Aide</t>
  </si>
  <si>
    <t>579604985</t>
  </si>
  <si>
    <t>Ophelia</t>
  </si>
  <si>
    <t>Ophelia Collins</t>
  </si>
  <si>
    <t>Ophelia Collins, Councilmanic Aide</t>
  </si>
  <si>
    <t>579605008</t>
  </si>
  <si>
    <t>Lisa Thompson</t>
  </si>
  <si>
    <t>Lisa Thompson, Councilmanic Aide</t>
  </si>
  <si>
    <t>579605027</t>
  </si>
  <si>
    <t>Scandole</t>
  </si>
  <si>
    <t>Steven Scandole</t>
  </si>
  <si>
    <t>Steven Scandole, Councilmanic Aide</t>
  </si>
  <si>
    <t>579605030</t>
  </si>
  <si>
    <t>Jonathan Terrace</t>
  </si>
  <si>
    <t>NTerrace@council.nyc.gov</t>
  </si>
  <si>
    <t>Jonathan Terrace, Scheduler</t>
  </si>
  <si>
    <t>579605035</t>
  </si>
  <si>
    <t>Josue</t>
  </si>
  <si>
    <t>Josue Melendez</t>
  </si>
  <si>
    <t>Josue Melendez, Councilmanic Aide</t>
  </si>
  <si>
    <t>579605042</t>
  </si>
  <si>
    <t>Ogaldes Wiggins</t>
  </si>
  <si>
    <t>Maritza Ogaldes Wiggins</t>
  </si>
  <si>
    <t>Maritza Ogaldes Wiggins, Councilmanic Aide</t>
  </si>
  <si>
    <t>579605045</t>
  </si>
  <si>
    <t>Zaccaro</t>
  </si>
  <si>
    <t>John Zaccaro</t>
  </si>
  <si>
    <t>John Zaccaro, Councilmanic Aide</t>
  </si>
  <si>
    <t>579605055</t>
  </si>
  <si>
    <t>Enea-Vargas</t>
  </si>
  <si>
    <t>Romina</t>
  </si>
  <si>
    <t>Romina Enea-Vargas</t>
  </si>
  <si>
    <t>renea@council.nyc.gov</t>
  </si>
  <si>
    <t>Romina Enea-Vargas, Scheduler</t>
  </si>
  <si>
    <t>579605068</t>
  </si>
  <si>
    <t>Rosaly</t>
  </si>
  <si>
    <t>Rosaly Ruiz</t>
  </si>
  <si>
    <t>Rosaly Ruiz, Councilmanic Aide</t>
  </si>
  <si>
    <t>579605071</t>
  </si>
  <si>
    <t>Sanchez Leon</t>
  </si>
  <si>
    <t>Israel Sanchez Leon</t>
  </si>
  <si>
    <t>Israel Sanchez Leon, Councilmanic Aide</t>
  </si>
  <si>
    <t>579605102</t>
  </si>
  <si>
    <t>Cano</t>
  </si>
  <si>
    <t>Maricela</t>
  </si>
  <si>
    <t>Maricela Cano</t>
  </si>
  <si>
    <t>Maricela Cano, Councilmanic Aide</t>
  </si>
  <si>
    <t>579605107</t>
  </si>
  <si>
    <t>Scherie</t>
  </si>
  <si>
    <t>Scherie Murray</t>
  </si>
  <si>
    <t>Scherie Murray, Councilmanic Aide</t>
  </si>
  <si>
    <t>579605112</t>
  </si>
  <si>
    <t>Prentis</t>
  </si>
  <si>
    <t>Mary Prentis</t>
  </si>
  <si>
    <t>Mary Prentis, Councilmanic Aide</t>
  </si>
  <si>
    <t>579605117</t>
  </si>
  <si>
    <t>Tschirhart</t>
  </si>
  <si>
    <t>Kevin Tschirhart</t>
  </si>
  <si>
    <t>KTschirhart@council.nyc.gov</t>
  </si>
  <si>
    <t>Kevin Tschirhart, Chief of Staff</t>
  </si>
  <si>
    <t>579605124</t>
  </si>
  <si>
    <t>Yarinel</t>
  </si>
  <si>
    <t>Yarinel Fernandez</t>
  </si>
  <si>
    <t>Yarinel Fernandez, Councilmanic Aide</t>
  </si>
  <si>
    <t>579605130</t>
  </si>
  <si>
    <t>Nuzzo</t>
  </si>
  <si>
    <t>Stephen Nuzzo</t>
  </si>
  <si>
    <t>Stephen Nuzzo, Councilmanic Aide</t>
  </si>
  <si>
    <t>579605133</t>
  </si>
  <si>
    <t>Laura Powell</t>
  </si>
  <si>
    <t>Laura Powell, Councilmanic Aide</t>
  </si>
  <si>
    <t>579605141</t>
  </si>
  <si>
    <t>Coniglio</t>
  </si>
  <si>
    <t>Christine Coniglio</t>
  </si>
  <si>
    <t>Christine Coniglio, Councilmanic Aide</t>
  </si>
  <si>
    <t>579605160</t>
  </si>
  <si>
    <t>Medrano</t>
  </si>
  <si>
    <t>Kenny Medrano</t>
  </si>
  <si>
    <t>Kenny Medrano, Councilmanic Aide</t>
  </si>
  <si>
    <t>579605164</t>
  </si>
  <si>
    <t>Xavier</t>
  </si>
  <si>
    <t>Xavier Perez</t>
  </si>
  <si>
    <t>xperez@council.nyc.gov</t>
  </si>
  <si>
    <t>Xavier Perez, Scheduler</t>
  </si>
  <si>
    <t>579605168</t>
  </si>
  <si>
    <t>Swernoff</t>
  </si>
  <si>
    <t>Arielle</t>
  </si>
  <si>
    <t>Arielle Swernoff</t>
  </si>
  <si>
    <t>Arielle Swernoff, Councilmanic Aide</t>
  </si>
  <si>
    <t>579605185</t>
  </si>
  <si>
    <t>Jacob Gold</t>
  </si>
  <si>
    <t>Jacob Gold, Councilmanic Aide</t>
  </si>
  <si>
    <t>579605189</t>
  </si>
  <si>
    <t>Gooding</t>
  </si>
  <si>
    <t>Beverly</t>
  </si>
  <si>
    <t>Beverly Gooding</t>
  </si>
  <si>
    <t>Beverly Gooding, Councilmanic Aide</t>
  </si>
  <si>
    <t>579605214</t>
  </si>
  <si>
    <t>Newsome</t>
  </si>
  <si>
    <t>Orielle</t>
  </si>
  <si>
    <t>Orielle Newsome</t>
  </si>
  <si>
    <t>Orielle Newsome, Councilmanic Aide</t>
  </si>
  <si>
    <t>579605226</t>
  </si>
  <si>
    <t>Smart</t>
  </si>
  <si>
    <t>Tamir</t>
  </si>
  <si>
    <t>Tamir Smart</t>
  </si>
  <si>
    <t>Tamir Smart, Councilmanic Aide</t>
  </si>
  <si>
    <t>582596291</t>
  </si>
  <si>
    <t>Piedra Leon</t>
  </si>
  <si>
    <t>Veronica Piedra Leon</t>
  </si>
  <si>
    <t>Veronica Piedra Leon, Chief of Staff</t>
  </si>
  <si>
    <t>Reports to Person (full_name)</t>
  </si>
  <si>
    <t>Last_Name_SOURCE_KEY</t>
  </si>
  <si>
    <t>First_Name_SOURCE_KEY</t>
  </si>
  <si>
    <t>combine COS and Leg Contact Responsibilties</t>
  </si>
  <si>
    <t>combine COS and Leg Contact emails</t>
  </si>
  <si>
    <t>Vlookup COS Responsibility</t>
  </si>
  <si>
    <t>Vlookup COS Email</t>
  </si>
  <si>
    <t>Vlookup Leg Contact Responsibility</t>
  </si>
  <si>
    <t>Vlookup Leg Contact Email</t>
  </si>
  <si>
    <t>Vlookup Scheduler Responsibility</t>
  </si>
  <si>
    <t>Vlookup Scheduler Email</t>
  </si>
  <si>
    <t>Title_SOURCE_KEY</t>
  </si>
  <si>
    <t>vlookup_works_for</t>
  </si>
  <si>
    <t>format_works_for</t>
  </si>
  <si>
    <t>Vlookup_reports_to_person</t>
  </si>
  <si>
    <t>formatted_and_corrected_reports_to_person</t>
  </si>
  <si>
    <t>format_legislative_staff_type</t>
  </si>
  <si>
    <t>Assignment_SOURCE_KEY</t>
  </si>
  <si>
    <t>District_Office_Calc</t>
  </si>
  <si>
    <t>District_Office_Number_SOURCE_KEY</t>
  </si>
  <si>
    <t>Administrative Services</t>
  </si>
  <si>
    <t>Community Outreach</t>
  </si>
  <si>
    <t>Drafting</t>
  </si>
  <si>
    <t>Economic &amp; Community Development</t>
  </si>
  <si>
    <t>Finance</t>
  </si>
  <si>
    <t>Human Services</t>
  </si>
  <si>
    <t>Information Technology</t>
  </si>
  <si>
    <t>Infrastructure</t>
  </si>
  <si>
    <t>Land Use</t>
  </si>
  <si>
    <t>Leg. Document</t>
  </si>
  <si>
    <t>Legal/Gov't Affair</t>
  </si>
  <si>
    <t>Minority Leader</t>
  </si>
  <si>
    <t>Office of Speaker</t>
  </si>
  <si>
    <t>Policy</t>
  </si>
  <si>
    <t>Public Technology</t>
  </si>
  <si>
    <t>CM Barron, I.</t>
  </si>
  <si>
    <t>CM Borelli</t>
  </si>
  <si>
    <t>CM Cabrera</t>
  </si>
  <si>
    <t>CM Chin</t>
  </si>
  <si>
    <t>CM Cohen</t>
  </si>
  <si>
    <t>CM Constantinides</t>
  </si>
  <si>
    <t>CM Cornegy</t>
  </si>
  <si>
    <t>CM Crowley</t>
  </si>
  <si>
    <t>CM Cumbo</t>
  </si>
  <si>
    <t>CM Deutsch</t>
  </si>
  <si>
    <t>CM Dromm</t>
  </si>
  <si>
    <t>CM Espinal</t>
  </si>
  <si>
    <t>CM Eugene</t>
  </si>
  <si>
    <t>CM Ferreras</t>
  </si>
  <si>
    <t>CM Garodnick</t>
  </si>
  <si>
    <t>CM Gentile</t>
  </si>
  <si>
    <t>CM Gibson</t>
  </si>
  <si>
    <t>CM Greenfield</t>
  </si>
  <si>
    <t>CM Grodenchik</t>
  </si>
  <si>
    <t>CM Johnson</t>
  </si>
  <si>
    <t>CM Kallos</t>
  </si>
  <si>
    <t>CM King</t>
  </si>
  <si>
    <t>CM Koo</t>
  </si>
  <si>
    <t>CM Koslowitz</t>
  </si>
  <si>
    <t>CM Lancman</t>
  </si>
  <si>
    <t>CM Lander</t>
  </si>
  <si>
    <t>CM Levin</t>
  </si>
  <si>
    <t>CM Levine</t>
  </si>
  <si>
    <t>CM Maisel</t>
  </si>
  <si>
    <t>CM Mark-Viverito</t>
  </si>
  <si>
    <t>CM Matteo</t>
  </si>
  <si>
    <t>CM Mealy</t>
  </si>
  <si>
    <t>CM Menchaca</t>
  </si>
  <si>
    <t>CM Mendez</t>
  </si>
  <si>
    <t>CM Miller, I.</t>
  </si>
  <si>
    <t>CM Palma</t>
  </si>
  <si>
    <t>CM Reynoso</t>
  </si>
  <si>
    <t>CM Richards</t>
  </si>
  <si>
    <t>CM Rodriguez, Y.</t>
  </si>
  <si>
    <t>CM Rose</t>
  </si>
  <si>
    <t>CM Rosenthal</t>
  </si>
  <si>
    <t>CM Salamanca</t>
  </si>
  <si>
    <t>CM Torres</t>
  </si>
  <si>
    <t>CM Treyger</t>
  </si>
  <si>
    <t>CM Ulrich</t>
  </si>
  <si>
    <t>CM Vacca</t>
  </si>
  <si>
    <t>Vallone</t>
  </si>
  <si>
    <t>CM Vallone, Paul</t>
  </si>
  <si>
    <t>CM Van Bramer</t>
  </si>
  <si>
    <t>CM Williams, J.</t>
  </si>
  <si>
    <t>CM Wills</t>
  </si>
  <si>
    <t>476542189</t>
  </si>
  <si>
    <t>Angela M.</t>
  </si>
  <si>
    <t>Angela M. Feeney</t>
  </si>
  <si>
    <t>Scheduler/Community Liaison for Senator Marc Panepinto</t>
  </si>
  <si>
    <t>476542191</t>
  </si>
  <si>
    <t>Corum</t>
  </si>
  <si>
    <t>Daniel C.</t>
  </si>
  <si>
    <t>Daniel C. Corum</t>
  </si>
  <si>
    <t>Chief of staff for Senator Marc Panepinto</t>
  </si>
  <si>
    <t>476542197</t>
  </si>
  <si>
    <t>Bodnaryk</t>
  </si>
  <si>
    <t>Karen A.</t>
  </si>
  <si>
    <t>Karen A. Bodnaryk</t>
  </si>
  <si>
    <t>Worked for Senator Marc Panepinto as Office Manager/Albany</t>
  </si>
  <si>
    <t>476542199</t>
  </si>
  <si>
    <t>Matteson</t>
  </si>
  <si>
    <t>Nicole L.</t>
  </si>
  <si>
    <t>Nicole L. Matteson</t>
  </si>
  <si>
    <t>Worked for Senator Marc Panepinto as Community Affairs Representative</t>
  </si>
  <si>
    <t>476542212</t>
  </si>
  <si>
    <t>Trietley</t>
  </si>
  <si>
    <t>Tracey A.</t>
  </si>
  <si>
    <t>Tracey A. Trietley</t>
  </si>
  <si>
    <t>476542216</t>
  </si>
  <si>
    <t>Metal</t>
  </si>
  <si>
    <t>Avraham</t>
  </si>
  <si>
    <t>Avraham Metal</t>
  </si>
  <si>
    <t>(718) 875-5200</t>
  </si>
  <si>
    <t>Avraham Metal, Councilmanic Aide</t>
  </si>
  <si>
    <t>476542243</t>
  </si>
  <si>
    <t>Director, Contracts</t>
  </si>
  <si>
    <t>Breeyear</t>
  </si>
  <si>
    <t>Charlotte</t>
  </si>
  <si>
    <t>Charlotte Breeyear</t>
  </si>
  <si>
    <t>Governor &amp; State Executive</t>
  </si>
  <si>
    <t>518-474-4622</t>
  </si>
  <si>
    <t>Division of Contracts and Expenditure, Executive Office, Governor &amp; State Executive</t>
  </si>
  <si>
    <t>Charlotte Breeyear, Director, Contracts</t>
  </si>
  <si>
    <t>476542246</t>
  </si>
  <si>
    <t>Deputy Comptroller</t>
  </si>
  <si>
    <t>Chris Gorka</t>
  </si>
  <si>
    <t>110 State St., Albany, NY 12236</t>
  </si>
  <si>
    <t>518-408-4149</t>
  </si>
  <si>
    <t>Division of Payroll, Accounting and Revenue Services, Executive Office, Governor &amp; State Executive</t>
  </si>
  <si>
    <t>Chris Gorka, Deputy Comptroller</t>
  </si>
  <si>
    <t>476542250</t>
  </si>
  <si>
    <t>Bistreich</t>
  </si>
  <si>
    <t>Michael Bistreich</t>
  </si>
  <si>
    <t>(718) 718-5200</t>
  </si>
  <si>
    <t>Michael Bistreich, Councilmanic Aide</t>
  </si>
  <si>
    <t>476542251</t>
  </si>
  <si>
    <t>Director, Division of OHIP Systems</t>
  </si>
  <si>
    <t>Hall-Finney</t>
  </si>
  <si>
    <t>Christine Hall-Finney</t>
  </si>
  <si>
    <t>Corning Tower, Empire State Plaza, Albany, NY 12237</t>
  </si>
  <si>
    <t>518-649-4401</t>
  </si>
  <si>
    <t>Office of Health Insurance Programs, Executive Office, Governor &amp; State Executive</t>
  </si>
  <si>
    <t>Christine Hall-Finney, Director, Division of OHIP Systems</t>
  </si>
  <si>
    <t>476542252</t>
  </si>
  <si>
    <t>Director, Public Work</t>
  </si>
  <si>
    <t>Alund</t>
  </si>
  <si>
    <t>Christopher Alund</t>
  </si>
  <si>
    <t>Bldg. 12, State Campus, Albany, NY 12240</t>
  </si>
  <si>
    <t>518-485-5696</t>
  </si>
  <si>
    <t>Worker Protection, Executive Office, Governor &amp; State Executive</t>
  </si>
  <si>
    <t>Christopher Alund, Director, Public Work</t>
  </si>
  <si>
    <t>476542253</t>
  </si>
  <si>
    <t>Fares</t>
  </si>
  <si>
    <t>Ali Fares</t>
  </si>
  <si>
    <t>Ali Fares, Councilmanic Aide</t>
  </si>
  <si>
    <t>476542254</t>
  </si>
  <si>
    <t>Director of the Program Management Office</t>
  </si>
  <si>
    <t>Constance C</t>
  </si>
  <si>
    <t>Constance C Benton</t>
  </si>
  <si>
    <t>518-408-2020</t>
  </si>
  <si>
    <t>Division of Human Resources and Administration, Executive Office, Governor &amp; State Executive</t>
  </si>
  <si>
    <t>Constance C Benton, Director of the Program Management Office</t>
  </si>
  <si>
    <t>476542257</t>
  </si>
  <si>
    <t>Assistant Director, Financial Services</t>
  </si>
  <si>
    <t>Geis</t>
  </si>
  <si>
    <t>Corey Geis</t>
  </si>
  <si>
    <t>518-486-1284</t>
  </si>
  <si>
    <t>Corey Geis, Assistant Director, Financial Services</t>
  </si>
  <si>
    <t>476542258</t>
  </si>
  <si>
    <t>Deputy Secretary for Health</t>
  </si>
  <si>
    <t>Courtney Burke</t>
  </si>
  <si>
    <t>State Capitol, Albany, NY 12224-0341</t>
  </si>
  <si>
    <t>518-408-2500</t>
  </si>
  <si>
    <t>Office of the Secretary to the Governor, Executive Office, Governor &amp; State Executive</t>
  </si>
  <si>
    <t>Courtney Burke, Deputy Secretary for Health</t>
  </si>
  <si>
    <t>476542260</t>
  </si>
  <si>
    <t>Director (Acting), AIDS Institute</t>
  </si>
  <si>
    <t>O'Connell</t>
  </si>
  <si>
    <t>Dan O'Connell</t>
  </si>
  <si>
    <t>518-474-6399</t>
  </si>
  <si>
    <t>AIDS Institute, Executive Office, Governor &amp; State Executive</t>
  </si>
  <si>
    <t>Dan O'Connell, Director (Acting), AIDS Institute</t>
  </si>
  <si>
    <t>476542262</t>
  </si>
  <si>
    <t>Director, Bureau of Health Insurance Programs</t>
  </si>
  <si>
    <t>Tarantino</t>
  </si>
  <si>
    <t>Daniel Tarantino</t>
  </si>
  <si>
    <t>518-408-1495</t>
  </si>
  <si>
    <t>Division of Legal Affairs, Executive Office, Governor &amp; State Executive</t>
  </si>
  <si>
    <t>Daniel Tarantino, Director, Bureau of Health Insurance Programs</t>
  </si>
  <si>
    <t>476542265</t>
  </si>
  <si>
    <t>D'Agostino</t>
  </si>
  <si>
    <t>Darlene D'Agostino</t>
  </si>
  <si>
    <t>518-457-2746</t>
  </si>
  <si>
    <t>Executive Offices, Executive Office, Governor &amp; State Executive</t>
  </si>
  <si>
    <t>Darlene D'Agostino, Confidential Assistant</t>
  </si>
  <si>
    <t>476542267</t>
  </si>
  <si>
    <t>Director, Employee Relations</t>
  </si>
  <si>
    <t>Shattuck</t>
  </si>
  <si>
    <t>Darlene Shattuck</t>
  </si>
  <si>
    <t>518-457-6651</t>
  </si>
  <si>
    <t>Administrative Services and Public Affairs, Executive Office, Governor &amp; State Executive</t>
  </si>
  <si>
    <t>Darlene Shattuck, Director, Employee Relations</t>
  </si>
  <si>
    <t>476542270</t>
  </si>
  <si>
    <t>Director, Enterprise Architecture</t>
  </si>
  <si>
    <t>Palmisano</t>
  </si>
  <si>
    <t>David A Palmisano</t>
  </si>
  <si>
    <t>518-485-7395</t>
  </si>
  <si>
    <t>Planning and Technology, Executive Office, Governor &amp; State Executive</t>
  </si>
  <si>
    <t>David A Palmisano, Director, Enterprise Architecture</t>
  </si>
  <si>
    <t>476542273</t>
  </si>
  <si>
    <t>Assistant Comptroller</t>
  </si>
  <si>
    <t>Hasso</t>
  </si>
  <si>
    <t>David J Hasso</t>
  </si>
  <si>
    <t>David J Hasso, Assistant Comptroller</t>
  </si>
  <si>
    <t>476542275</t>
  </si>
  <si>
    <t>Lara</t>
  </si>
  <si>
    <t>David Lara</t>
  </si>
  <si>
    <t>518-402-4246</t>
  </si>
  <si>
    <t>Executive Office, Executive Office, Governor &amp; State Executive</t>
  </si>
  <si>
    <t>David Lara, Deputy Director</t>
  </si>
  <si>
    <t>476542276</t>
  </si>
  <si>
    <t>Director, Division of Epidemiology</t>
  </si>
  <si>
    <t>Blog, M.D.</t>
  </si>
  <si>
    <t>Debra Blog, M.D.</t>
  </si>
  <si>
    <t>518-474-4394</t>
  </si>
  <si>
    <t>Center for Community Health, Executive Office, Governor &amp; State Executive</t>
  </si>
  <si>
    <t>Debra Blog, M.D., Director, Division of Epidemiology</t>
  </si>
  <si>
    <t>476542282</t>
  </si>
  <si>
    <t>Director, Internal Audit</t>
  </si>
  <si>
    <t>Diane Christensen</t>
  </si>
  <si>
    <t>518-473-0525</t>
  </si>
  <si>
    <t>Office of the Commissioner, Executive Office, Governor &amp; State Executive</t>
  </si>
  <si>
    <t>Diane Christensen, Director, Internal Audit</t>
  </si>
  <si>
    <t>476542284</t>
  </si>
  <si>
    <t>Director, Bureau of Management Services</t>
  </si>
  <si>
    <t>Renn</t>
  </si>
  <si>
    <t>Diane Renn</t>
  </si>
  <si>
    <t>518-474-7976</t>
  </si>
  <si>
    <t>Diane Renn, Director, Bureau of Management Services</t>
  </si>
  <si>
    <t>476542287</t>
  </si>
  <si>
    <t>First Deputy Director</t>
  </si>
  <si>
    <t>Colafati</t>
  </si>
  <si>
    <t>Dominic</t>
  </si>
  <si>
    <t>Dominic Colafati</t>
  </si>
  <si>
    <t>518-474-8282</t>
  </si>
  <si>
    <t>Dominic Colafati, First Deputy Director</t>
  </si>
  <si>
    <t>476542290</t>
  </si>
  <si>
    <t>Director, Fiscal Management Group</t>
  </si>
  <si>
    <t>Cahill</t>
  </si>
  <si>
    <t>Edward Cahill</t>
  </si>
  <si>
    <t>518-473-4263</t>
  </si>
  <si>
    <t>Division of Administration, Executive Office, Governor &amp; State Executive</t>
  </si>
  <si>
    <t>Edward Cahill, Director, Fiscal Management Group</t>
  </si>
  <si>
    <t>476542292</t>
  </si>
  <si>
    <t>Vincent Ignizio</t>
  </si>
  <si>
    <t>F</t>
  </si>
  <si>
    <t>C</t>
  </si>
  <si>
    <t>C-</t>
  </si>
  <si>
    <t>D+</t>
  </si>
  <si>
    <t>D-</t>
  </si>
  <si>
    <t>Councilman Ignizio was born and raised on the South Shore, attending PS 42 in Eltingville, IS 7 and St. Joseph by the Sea High School in Huguenot. He earned his bachelor’s degree in communications and journalism from Rider University, Lawrenceville, NJ.
Since 1996, Vincent Ignizio has been actively involved in working to make Staten Island a better place to live. He served as Chief of Staff to former New York City Councilman Stephen Fiala, and was later appointed administrator for the 51st Council District, charged with addressing the needs of the South Shore, by then-Council Speaker Vallone. During that time, Ignizio was responsible for managing the district office and representing the south shore on the New York City Council.
He went on to serve as Chief of Staff to Councilman Andrew Lanza, where he founded the bipartisan Chief of Staff Caucus, earning a commendation from Council Speaker Gifford Miller.
During his tenure as Lanza’s Chief of Staff, Ignizio co-authored five major downzoning applications for the South Shore, handled over $50 million in capital projects and was instrumental in building new park and rides and adding more than 200 acres of parkland.
Ignizio was elected to the New York State Assembly in the 2004 general election, representing the 62nd district which includes the South Shore. There, he was the ranking member on the Corporations and Authorities Committee, was the first freshman member appointed to the Ways and Means Committee in 20 years, and was elected Chairman of Assembly Republican Review Committee.
Ignizio was elected to the City Council in a 2007 special election to replace Councilman Lanza. He was re-elected in 2009, and again in 2013, garnering more than 74% of the vote. He was elected City Council Minority Leader by the Republican Delegation earlier this year. As one of the senior statesmen on the Council, Ignizio sits on the Finance, Land Use, Rules and Land Use Committees, and is a member of the Council Leadership and Budget Negotiation teams.
Most recently, Ignizio has spearheaded the efforts to remove toxic PCBs from our schools, to provide help for residents affected by Hurricane Sandy and property tax relief for owners of Sandy-damaged homes and to expand requirements for buildings to install early warning systems for deadly carbon monoxide gas. Among his many accomplishments during his tenure on the Council, Ignizio has passed a record number of bills for a South Shore Council member
;
helped to add nearly 800 park and ride spots on the South Shore
;
expand MTA express bus and train service
;
ensured that the toxic Brookfield landfill was remediated and preserved as a public park
;
and secured historic funding for autism treatment and research on Staten Island.
He currently resides with his wife Letizia, daughter Lina in Annadale. Vincent is a parishioner at Holy Child Church and involved in youth soccer on Staten Island.</t>
  </si>
  <si>
    <t>Former Assembly Member.</t>
  </si>
  <si>
    <t>2007</t>
  </si>
  <si>
    <t>Republican</t>
  </si>
  <si>
    <t>podio_image20160629-10085-1fe7xgy.jpeg</t>
  </si>
  <si>
    <t>476542294</t>
  </si>
  <si>
    <t>Director, Safety &amp; Health</t>
  </si>
  <si>
    <t>Franko</t>
  </si>
  <si>
    <t>Eileen Franko</t>
  </si>
  <si>
    <t>518-457-3518</t>
  </si>
  <si>
    <t>Eileen Franko, Director, Safety &amp; Health</t>
  </si>
  <si>
    <t>476542297</t>
  </si>
  <si>
    <t>Deputy Secretary for Education</t>
  </si>
  <si>
    <t>Sigall</t>
  </si>
  <si>
    <t>Elana Sigall</t>
  </si>
  <si>
    <t>633 3rd Ave., New York, NY 10017</t>
  </si>
  <si>
    <t>212-681-4580</t>
  </si>
  <si>
    <t>518-486-9699</t>
  </si>
  <si>
    <t>Elana Sigall, Deputy Secretary for Education</t>
  </si>
  <si>
    <t>476542299</t>
  </si>
  <si>
    <t>Medicaid Deputy Director, Office of Health Insurance Programs</t>
  </si>
  <si>
    <t>Elizabeth J</t>
  </si>
  <si>
    <t>Elizabeth J Misa</t>
  </si>
  <si>
    <t>518-474-8646</t>
  </si>
  <si>
    <t>Elizabeth J Misa, Medicaid Deputy Director, Office of Health Insurance Programs</t>
  </si>
  <si>
    <t>476542301</t>
  </si>
  <si>
    <t>Records Access Officer (Acting)</t>
  </si>
  <si>
    <t>Elizabeth Sullivan</t>
  </si>
  <si>
    <t>518-474-8734</t>
  </si>
  <si>
    <t>Elizabeth Sullivan, Records Access Officer (Acting)</t>
  </si>
  <si>
    <t>476542307</t>
  </si>
  <si>
    <t>Director, Bureau of Employee Relations &amp; Staff Development</t>
  </si>
  <si>
    <t>Aliberti</t>
  </si>
  <si>
    <t>Elizabeth W</t>
  </si>
  <si>
    <t>Elizabeth W Aliberti</t>
  </si>
  <si>
    <t>518-474-4398</t>
  </si>
  <si>
    <t>Elizabeth W Aliberti, Director, Bureau of Employee Relations &amp; Staff Development</t>
  </si>
  <si>
    <t>476542311</t>
  </si>
  <si>
    <t>Deputy Director, Office of Public Health</t>
  </si>
  <si>
    <t>Ellen Anderson</t>
  </si>
  <si>
    <t>518-473-0771</t>
  </si>
  <si>
    <t>Office of Public Health, Executive Office, Governor &amp; State Executive</t>
  </si>
  <si>
    <t>Ellen Anderson, Deputy Director, Office of Public Health</t>
  </si>
  <si>
    <t>476542314</t>
  </si>
  <si>
    <t>Assistant Comptroller of Business Communications</t>
  </si>
  <si>
    <t>Ellen Evans</t>
  </si>
  <si>
    <t>518-474-4040</t>
  </si>
  <si>
    <t>Executive Staff, Executive Office, Governor &amp; State Executive</t>
  </si>
  <si>
    <t>Ellen Evans, Assistant Comptroller of Business Communications</t>
  </si>
  <si>
    <t>476542318</t>
  </si>
  <si>
    <t>Director, Education and Outreach Unit</t>
  </si>
  <si>
    <t>Schottenfeld, Ed.D.</t>
  </si>
  <si>
    <t>Faith L</t>
  </si>
  <si>
    <t>Faith L Schottenfeld, , Ed.D.</t>
  </si>
  <si>
    <t>518-402-7530</t>
  </si>
  <si>
    <t>Center for Environmental Health, Executive Office, Governor &amp; State Executive</t>
  </si>
  <si>
    <t>Faith L Schottenfeld, Ed.D., Director, Education and Outreach Unit</t>
  </si>
  <si>
    <t>476542323</t>
  </si>
  <si>
    <t>Medical Director, Office of Quality and Patient Safety</t>
  </si>
  <si>
    <t>Gesten, M.D.</t>
  </si>
  <si>
    <t>Foster Gesten, M.D.</t>
  </si>
  <si>
    <t>518-486-6865</t>
  </si>
  <si>
    <t>Office of Quality and Patient Safety, Executive Office, Governor &amp; State Executive</t>
  </si>
  <si>
    <t>Foster Gesten, M.D., Medical Director, Office of Quality and Patient Safety</t>
  </si>
  <si>
    <t>476542326</t>
  </si>
  <si>
    <t>Deputy Secretary for Financial Services</t>
  </si>
  <si>
    <t>Haggerty</t>
  </si>
  <si>
    <t>George Haggerty</t>
  </si>
  <si>
    <t>212-681-4530</t>
  </si>
  <si>
    <t>518-408-2922</t>
  </si>
  <si>
    <t>George Haggerty, Deputy Secretary for Financial Services</t>
  </si>
  <si>
    <t>476542328</t>
  </si>
  <si>
    <t>Stone</t>
  </si>
  <si>
    <t>Cathy M.</t>
  </si>
  <si>
    <t>Cathy M. Stone</t>
  </si>
  <si>
    <t>Admin Asst/Events Coordinator for Senator Michael Venditto</t>
  </si>
  <si>
    <t>476542330</t>
  </si>
  <si>
    <t>Director, Public Health Informatics and Project Management Office</t>
  </si>
  <si>
    <t>Geraldine Johnson</t>
  </si>
  <si>
    <t>518-473-4959</t>
  </si>
  <si>
    <t>Geraldine Johnson, Director, Public Health Informatics and Project Management Office</t>
  </si>
  <si>
    <t>476542331</t>
  </si>
  <si>
    <t>Moriarty Jr</t>
  </si>
  <si>
    <t>James V.</t>
  </si>
  <si>
    <t>James V. Moriarty Jr</t>
  </si>
  <si>
    <t>Senior Special Advisor to Senator Michael Venditto</t>
  </si>
  <si>
    <t>476542333</t>
  </si>
  <si>
    <t>Director, Division of Program Development and Management</t>
  </si>
  <si>
    <t>Gregory Allen</t>
  </si>
  <si>
    <t>518-473-0919</t>
  </si>
  <si>
    <t>Gregory Allen, Director, Division of Program Development and Management</t>
  </si>
  <si>
    <t>476542338</t>
  </si>
  <si>
    <t>Deputy Commissioner, Office of Public Health</t>
  </si>
  <si>
    <t>Birkhead, M.D.</t>
  </si>
  <si>
    <t>Guthrie S</t>
  </si>
  <si>
    <t>Guthrie S Birkhead, M.D.</t>
  </si>
  <si>
    <t>518-474-5073</t>
  </si>
  <si>
    <t>Guthrie S Birkhead, M.D., Deputy Commissioner, Office of Public Health</t>
  </si>
  <si>
    <t>476542341</t>
  </si>
  <si>
    <t>Director, Vital Records</t>
  </si>
  <si>
    <t>Warner</t>
  </si>
  <si>
    <t>Guy</t>
  </si>
  <si>
    <t>Guy Warner</t>
  </si>
  <si>
    <t>518-474-5245</t>
  </si>
  <si>
    <t>Guy Warner, Director, Vital Records</t>
  </si>
  <si>
    <t>476542344</t>
  </si>
  <si>
    <t>Fanshawe</t>
  </si>
  <si>
    <t>Helen Fanshawe</t>
  </si>
  <si>
    <t>518-474-6036</t>
  </si>
  <si>
    <t>Division of Legal Services, Executive Office, Governor &amp; State Executive</t>
  </si>
  <si>
    <t>Helen Fanshawe, Deputy Counsel</t>
  </si>
  <si>
    <t>476542347</t>
  </si>
  <si>
    <t>Chief Counsel, Professional Medical Conduct Unit</t>
  </si>
  <si>
    <t>Weintraub</t>
  </si>
  <si>
    <t>Henry Weintraub</t>
  </si>
  <si>
    <t>518-474-8266</t>
  </si>
  <si>
    <t>Henry Weintraub, Chief Counsel, Professional Medical Conduct Unit</t>
  </si>
  <si>
    <t>476542350</t>
  </si>
  <si>
    <t>Deputy Commissioner, Office of Health Information Technology Transformation</t>
  </si>
  <si>
    <t>Plavin</t>
  </si>
  <si>
    <t>Hope Plavin</t>
  </si>
  <si>
    <t>518-474-5423</t>
  </si>
  <si>
    <t>Hope Plavin, Deputy Commissioner, Office of Health Information Technology Transformation</t>
  </si>
  <si>
    <t>476542354</t>
  </si>
  <si>
    <t>Acting Commissioner</t>
  </si>
  <si>
    <t>Zucker, M.D.</t>
  </si>
  <si>
    <t>Howard A.</t>
  </si>
  <si>
    <t>Howard A. Zucker, M.D.</t>
  </si>
  <si>
    <t>518-474-2011</t>
  </si>
  <si>
    <t>Howard A. Zucker, M.D., Acting Commissioner</t>
  </si>
  <si>
    <t>476542360</t>
  </si>
  <si>
    <t>Deputy Director, Medicaid Policy &amp; Programs</t>
  </si>
  <si>
    <t>Ira Feldman</t>
  </si>
  <si>
    <t>518-486-1383</t>
  </si>
  <si>
    <t>Ira Feldman, Deputy Director, Medicaid Policy &amp; Programs</t>
  </si>
  <si>
    <t>476542364</t>
  </si>
  <si>
    <t>Member of Board</t>
  </si>
  <si>
    <t>Meagher</t>
  </si>
  <si>
    <t>J Christopher</t>
  </si>
  <si>
    <t>J Christopher Meagher</t>
  </si>
  <si>
    <t>Agency Bldg. 2, Empire State Plaza, Albany, NY 12223</t>
  </si>
  <si>
    <t>518-474-4785</t>
  </si>
  <si>
    <t>Industrial Board of Appeals, Executive Office, Governor &amp; State Executive</t>
  </si>
  <si>
    <t>J Christopher Meagher, Member of Board</t>
  </si>
  <si>
    <t>476542366</t>
  </si>
  <si>
    <t>Assistant Commissioner, Office of Governmental and External Affairs</t>
  </si>
  <si>
    <t>James Clancy</t>
  </si>
  <si>
    <t>518-473-1124</t>
  </si>
  <si>
    <t>Office of Governmental and External Affairs, Executive Office, Governor &amp; State Executive</t>
  </si>
  <si>
    <t>James Clancy, Assistant Commissioner, Office of Governmental and External Affairs</t>
  </si>
  <si>
    <t>476542371</t>
  </si>
  <si>
    <t>General Counsel</t>
  </si>
  <si>
    <t>Dering</t>
  </si>
  <si>
    <t>James E Dering</t>
  </si>
  <si>
    <t>518-474-7553</t>
  </si>
  <si>
    <t>James E Dering, General Counsel</t>
  </si>
  <si>
    <t>476542375</t>
  </si>
  <si>
    <t>Director, Bureau of Adjudication</t>
  </si>
  <si>
    <t>James F Horan</t>
  </si>
  <si>
    <t>518-402-0748</t>
  </si>
  <si>
    <t>James F Horan, Director, Bureau of Adjudication</t>
  </si>
  <si>
    <t>476542376</t>
  </si>
  <si>
    <t>Cobti</t>
  </si>
  <si>
    <t>Elias B</t>
  </si>
  <si>
    <t>Elias B Cobti</t>
  </si>
  <si>
    <t>Legislative Coordinating &amp; Communication Affairs for Assemblymember Angela Wozniak</t>
  </si>
  <si>
    <t>476542382</t>
  </si>
  <si>
    <t>Chief Enforcement Officer</t>
  </si>
  <si>
    <t>Konicki</t>
  </si>
  <si>
    <t>James Konicki</t>
  </si>
  <si>
    <t>518-457-5713</t>
  </si>
  <si>
    <t>Unemployment Insurance Division, Executive Office, Governor &amp; State Executive</t>
  </si>
  <si>
    <t>James Konicki, Chief Enforcement Officer</t>
  </si>
  <si>
    <t>476542385</t>
  </si>
  <si>
    <t>Deputy Director, HIV/ STD/ Hepatitis C Prevention</t>
  </si>
  <si>
    <t>Tesoriero</t>
  </si>
  <si>
    <t>James Tesoriero</t>
  </si>
  <si>
    <t>518-473-2300</t>
  </si>
  <si>
    <t>James Tesoriero, Deputy Director, HIV/ STD/ Hepatitis C Prevention</t>
  </si>
  <si>
    <t>476542389</t>
  </si>
  <si>
    <t>Associate Attorney (Legislation &amp; Special Projects)</t>
  </si>
  <si>
    <t>Elacqua</t>
  </si>
  <si>
    <t>Jamie</t>
  </si>
  <si>
    <t>Jamie Elacqua</t>
  </si>
  <si>
    <t>518-473-4146</t>
  </si>
  <si>
    <t>Jamie Elacqua, Associate Attorney (Legislation &amp; Special Projects)</t>
  </si>
  <si>
    <t>476542395</t>
  </si>
  <si>
    <t>Records Access Officer</t>
  </si>
  <si>
    <t>Jane E</t>
  </si>
  <si>
    <t>Jane E Hall</t>
  </si>
  <si>
    <t>518-474-4015</t>
  </si>
  <si>
    <t>Communications Office, Executive Office, Governor &amp; State Executive</t>
  </si>
  <si>
    <t>Jane E Hall, Records Access Officer</t>
  </si>
  <si>
    <t>476542399</t>
  </si>
  <si>
    <t>Deputy Commissioner, Office of Health Insurance Programs, NYS Medicaid Director</t>
  </si>
  <si>
    <t>Helgerson</t>
  </si>
  <si>
    <t>Jason A Helgerson</t>
  </si>
  <si>
    <t>518-474-3018</t>
  </si>
  <si>
    <t>Jason A Helgerson, Deputy Commissioner, Office of Health Insurance Programs, NYS Medicaid Director</t>
  </si>
  <si>
    <t>476542404</t>
  </si>
  <si>
    <t>Deputy Communications Director for Public Safety</t>
  </si>
  <si>
    <t>Elan</t>
  </si>
  <si>
    <t>Jason Elan</t>
  </si>
  <si>
    <t>State Capitol, Albany, NY 12224</t>
  </si>
  <si>
    <t>518-402-2292</t>
  </si>
  <si>
    <t>Office of the Governor, Executive Office, Governor &amp; State Executive</t>
  </si>
  <si>
    <t>Former press secretary for Lt. Governor</t>
  </si>
  <si>
    <t>Jason Elan, Deputy Communications Director for Public Safety</t>
  </si>
  <si>
    <t>476542411</t>
  </si>
  <si>
    <t>Deputy General Counsel</t>
  </si>
  <si>
    <t>Quarrier</t>
  </si>
  <si>
    <t>Jean Quarrier</t>
  </si>
  <si>
    <t>518-473-3818</t>
  </si>
  <si>
    <t>Jean Quarrier, Deputy General Counsel</t>
  </si>
  <si>
    <t>476542419</t>
  </si>
  <si>
    <t>Pearlman</t>
  </si>
  <si>
    <t>Jeffrey Pearlman</t>
  </si>
  <si>
    <t>Previously worked as Chief of Staff and Counsel for Lt. Governor's Office, Executive Office, Governor &amp; State Executive. Set inactive on 4-APR-2017.</t>
  </si>
  <si>
    <t>476542427</t>
  </si>
  <si>
    <t>Jennifer Freeman</t>
  </si>
  <si>
    <t>Jennifer Freeman, Director of Communications</t>
  </si>
  <si>
    <t>476542432</t>
  </si>
  <si>
    <t>Director, Information Systems &amp; Technology Unit</t>
  </si>
  <si>
    <t>Bintz</t>
  </si>
  <si>
    <t>John E Bintz</t>
  </si>
  <si>
    <t>518-402-7474</t>
  </si>
  <si>
    <t>John E Bintz, Director, Information Systems &amp; Technology Unit</t>
  </si>
  <si>
    <t>476542437</t>
  </si>
  <si>
    <t>John Kelly</t>
  </si>
  <si>
    <t>212-681-4640</t>
  </si>
  <si>
    <t>Office of Communications, Executive Office, Governor &amp; State Executive</t>
  </si>
  <si>
    <t>John Kelly, Press Secretary</t>
  </si>
  <si>
    <t>476542442</t>
  </si>
  <si>
    <t>Director of Policy</t>
  </si>
  <si>
    <t>Maggiore</t>
  </si>
  <si>
    <t>John Maggiore</t>
  </si>
  <si>
    <t>518-408-2576</t>
  </si>
  <si>
    <t>John Maggiore, Director of Policy</t>
  </si>
  <si>
    <t>476542447</t>
  </si>
  <si>
    <t>Executive Deputy Comptroller</t>
  </si>
  <si>
    <t>Traylor</t>
  </si>
  <si>
    <t>John Traylor</t>
  </si>
  <si>
    <t>518-402-4103</t>
  </si>
  <si>
    <t>Office of the Executive Deputy Comptroller for Operations, Executive Office, Governor &amp; State Executive</t>
  </si>
  <si>
    <t>John Traylor, Executive Deputy Comptroller</t>
  </si>
  <si>
    <t>476542451</t>
  </si>
  <si>
    <t>Director, Division of Health Care Financing</t>
  </si>
  <si>
    <t>Ulberg</t>
  </si>
  <si>
    <t>John Ulberg</t>
  </si>
  <si>
    <t>518-474-6350</t>
  </si>
  <si>
    <t>John Ulberg, Director, Division of Health Care Financing</t>
  </si>
  <si>
    <t>476542458</t>
  </si>
  <si>
    <t>Director, Special Investigations</t>
  </si>
  <si>
    <t>Dormin</t>
  </si>
  <si>
    <t>John W Dormin</t>
  </si>
  <si>
    <t>518-457-7012</t>
  </si>
  <si>
    <t>Investigations, Executive Office, Governor &amp; State Executive</t>
  </si>
  <si>
    <t>John W Dormin, Director, Special Investigations</t>
  </si>
  <si>
    <t>476542460</t>
  </si>
  <si>
    <t>Deputy Director, Office of Quality and Patient Safety</t>
  </si>
  <si>
    <t>Anarella</t>
  </si>
  <si>
    <t>Joseph Anarella</t>
  </si>
  <si>
    <t>518-486-9012</t>
  </si>
  <si>
    <t>Joseph Anarella, Deputy Director, Office of Quality and Patient Safety</t>
  </si>
  <si>
    <t>476542465</t>
  </si>
  <si>
    <t>Unit Head</t>
  </si>
  <si>
    <t>Joseph Conroy</t>
  </si>
  <si>
    <t>518-408-6300</t>
  </si>
  <si>
    <t>Education and Arts, Executive Office, Governor &amp; State Executive</t>
  </si>
  <si>
    <t>Joseph Conroy, Unit Head</t>
  </si>
  <si>
    <t>476542468</t>
  </si>
  <si>
    <t>Assistant Comptroller of Strategic Planning</t>
  </si>
  <si>
    <t>Galante</t>
  </si>
  <si>
    <t>Joseph Galante</t>
  </si>
  <si>
    <t>518-408-4497</t>
  </si>
  <si>
    <t>Office of the First Deputy Comptroller, Executive Office, Governor &amp; State Executive</t>
  </si>
  <si>
    <t>Joseph Galante, Assistant Comptroller of Strategic Planning</t>
  </si>
  <si>
    <t>476542470</t>
  </si>
  <si>
    <t>Cubilette</t>
  </si>
  <si>
    <t>Julie Cubilette</t>
  </si>
  <si>
    <t>(917) 521-2616</t>
  </si>
  <si>
    <t>Julie Cubilette, Councilmanic Aide</t>
  </si>
  <si>
    <t>476542474</t>
  </si>
  <si>
    <t>Executive Deputy Secretary to the Governor</t>
  </si>
  <si>
    <t>Percoco</t>
  </si>
  <si>
    <t>Joseph Percoco</t>
  </si>
  <si>
    <t>518-486-3940</t>
  </si>
  <si>
    <t>Joseph Percoco, Executive Deputy Secretary to the Governor</t>
  </si>
  <si>
    <t>476542478</t>
  </si>
  <si>
    <t>Deputy Director of State Operations</t>
  </si>
  <si>
    <t>Rabito</t>
  </si>
  <si>
    <t>Joseph Rabito</t>
  </si>
  <si>
    <t>518-408-2051</t>
  </si>
  <si>
    <t>Joseph Rabito, Deputy Director of State Operations</t>
  </si>
  <si>
    <t>476542483</t>
  </si>
  <si>
    <t>Director, Human Resource Management Group</t>
  </si>
  <si>
    <t>Neznek</t>
  </si>
  <si>
    <t>Joyce Neznek</t>
  </si>
  <si>
    <t>518-473-3394</t>
  </si>
  <si>
    <t>Joyce Neznek, Director, Human Resource Management Group</t>
  </si>
  <si>
    <t>476542486</t>
  </si>
  <si>
    <t>Director of Personnel</t>
  </si>
  <si>
    <t>Canetto</t>
  </si>
  <si>
    <t>Jude Jay</t>
  </si>
  <si>
    <t>Jude Jay Canetto</t>
  </si>
  <si>
    <t>518-474-7662</t>
  </si>
  <si>
    <t>Jude Jay Canetto, Director of Personnel</t>
  </si>
  <si>
    <t>476542489</t>
  </si>
  <si>
    <t>Director, Division of Health Reform and Health Insurance Exchange</t>
  </si>
  <si>
    <t>Judith A Arnold</t>
  </si>
  <si>
    <t>518-474-0180</t>
  </si>
  <si>
    <t>Judith A Arnold, Director, Division of Health Reform and Health Insurance Exchange</t>
  </si>
  <si>
    <t>476542492</t>
  </si>
  <si>
    <t>Pinover-Kupiec</t>
  </si>
  <si>
    <t>Julia Pinover-Kupiec</t>
  </si>
  <si>
    <t>518-486-1155</t>
  </si>
  <si>
    <t>Office of Counsel to the Governor, Executive Office, Governor &amp; State Executive</t>
  </si>
  <si>
    <t>Julia Pinover-Kupiec, Assistant Counsel</t>
  </si>
  <si>
    <t>476542495</t>
  </si>
  <si>
    <t>Deputy Commissioner for Workforce Development</t>
  </si>
  <si>
    <t>Karen A Coleman</t>
  </si>
  <si>
    <t>518-457-4317</t>
  </si>
  <si>
    <t>Karen A Coleman, Deputy Commissioner for Workforce Development</t>
  </si>
  <si>
    <t>476542501</t>
  </si>
  <si>
    <t>Director, Division of Administration &amp; Operations</t>
  </si>
  <si>
    <t>Cornwell</t>
  </si>
  <si>
    <t>Karen Cornwell</t>
  </si>
  <si>
    <t>518-486-9117</t>
  </si>
  <si>
    <t>Office of Health Systems Management, Executive Office, Governor &amp; State Executive</t>
  </si>
  <si>
    <t>Karen Cornwell, Director, Division of Administration &amp; Operations</t>
  </si>
  <si>
    <t>476542504</t>
  </si>
  <si>
    <t>Director, Division of Policy</t>
  </si>
  <si>
    <t>Lipson</t>
  </si>
  <si>
    <t>Karen Lipson</t>
  </si>
  <si>
    <t>518-474-3920</t>
  </si>
  <si>
    <t>Karen Lipson, Director, Division of Policy</t>
  </si>
  <si>
    <t>476542507</t>
  </si>
  <si>
    <t>Orcutt</t>
  </si>
  <si>
    <t>Karen Orcutt</t>
  </si>
  <si>
    <t>Agency Bldg. 1, Empire State Plaza, Albany, NY 12238</t>
  </si>
  <si>
    <t>518-474-6324</t>
  </si>
  <si>
    <t>Senate, New York State, Government Body, Senate</t>
  </si>
  <si>
    <t>Karen Orcutt, Administration</t>
  </si>
  <si>
    <t>476542514</t>
  </si>
  <si>
    <t>Deputy Secretary for Transportation</t>
  </si>
  <si>
    <t>Rae</t>
  </si>
  <si>
    <t>Karen Rae</t>
  </si>
  <si>
    <t>518-408-2555</t>
  </si>
  <si>
    <t>Karen Rae, Deputy Secretary for Transportation</t>
  </si>
  <si>
    <t>476542516</t>
  </si>
  <si>
    <t>Special Advisor for Primary Care Development</t>
  </si>
  <si>
    <t>Westervelt</t>
  </si>
  <si>
    <t>Karen S.</t>
  </si>
  <si>
    <t>Karen S. Westervelt</t>
  </si>
  <si>
    <t>Karen S. Westervelt, Special Advisor for Primary Care Development</t>
  </si>
  <si>
    <t>476542521</t>
  </si>
  <si>
    <t>Lieutenant Governor</t>
  </si>
  <si>
    <t>Hochul</t>
  </si>
  <si>
    <t>Kathleen C Hochul</t>
  </si>
  <si>
    <t>Lt. Governor's Office, Executive Office, Governor &amp; State Executive</t>
  </si>
  <si>
    <t>Kathleen C Hochul, Lieutenant Governor</t>
  </si>
  <si>
    <t>476542525</t>
  </si>
  <si>
    <t>Assistant Comptroller of Labor Affairs</t>
  </si>
  <si>
    <t>McCormack</t>
  </si>
  <si>
    <t>Kathy</t>
  </si>
  <si>
    <t>Kathy McCormack</t>
  </si>
  <si>
    <t>518-473-8409</t>
  </si>
  <si>
    <t>Kathy McCormack, Assistant Comptroller of Labor Affairs</t>
  </si>
  <si>
    <t>476542528</t>
  </si>
  <si>
    <t>Director, Center for Health Care Quality and Surveillance</t>
  </si>
  <si>
    <t>Servis</t>
  </si>
  <si>
    <t>Keith Servis</t>
  </si>
  <si>
    <t>518-402-0855</t>
  </si>
  <si>
    <t>Keith Servis, Director, Center for Health Care Quality and Surveillance</t>
  </si>
  <si>
    <t>476542531</t>
  </si>
  <si>
    <t>Deputy Director for Council Operations</t>
  </si>
  <si>
    <t>Seebald</t>
  </si>
  <si>
    <t>Kelly Seebald</t>
  </si>
  <si>
    <t>518-474-8009</t>
  </si>
  <si>
    <t>Kelly Seebald, Deputy Director for Council Operations</t>
  </si>
  <si>
    <t>476542535</t>
  </si>
  <si>
    <t>Rubin</t>
  </si>
  <si>
    <t>Kendra</t>
  </si>
  <si>
    <t>Kendra Rubin</t>
  </si>
  <si>
    <t>518-474-1310</t>
  </si>
  <si>
    <t>Kendra Rubin, Assistant Counsel</t>
  </si>
  <si>
    <t>476542539</t>
  </si>
  <si>
    <t>Director, Division of Environmental Health Assessment</t>
  </si>
  <si>
    <t>Kevin Gleason</t>
  </si>
  <si>
    <t>518-402-7511</t>
  </si>
  <si>
    <t>Kevin Gleason, Director, Division of Environmental Health Assessment</t>
  </si>
  <si>
    <t>476542544</t>
  </si>
  <si>
    <t>Director of Bureau of Pension Integrity</t>
  </si>
  <si>
    <t>Iacobucci</t>
  </si>
  <si>
    <t>Kristee</t>
  </si>
  <si>
    <t>Kristee Iacobucci</t>
  </si>
  <si>
    <t>518-474-2553</t>
  </si>
  <si>
    <t>Kristee Iacobucci, Director of Bureau of Pension Integrity</t>
  </si>
  <si>
    <t>476542547</t>
  </si>
  <si>
    <t>Director, Public Health Risk Communication</t>
  </si>
  <si>
    <t>Kristine Smith</t>
  </si>
  <si>
    <t>518-474-1036</t>
  </si>
  <si>
    <t>Kristine Smith, Director, Public Health Risk Communication</t>
  </si>
  <si>
    <t>476542553</t>
  </si>
  <si>
    <t>Assistant Comptroller for Administration</t>
  </si>
  <si>
    <t>Appel</t>
  </si>
  <si>
    <t>Larry</t>
  </si>
  <si>
    <t>Larry Appel</t>
  </si>
  <si>
    <t>518-402-3043</t>
  </si>
  <si>
    <t>Larry Appel, Assistant Comptroller for Administration</t>
  </si>
  <si>
    <t>476542560</t>
  </si>
  <si>
    <t>Director, Unclaimed Funds</t>
  </si>
  <si>
    <t>Schantz</t>
  </si>
  <si>
    <t>Lawrence Schantz</t>
  </si>
  <si>
    <t>518-473-6318</t>
  </si>
  <si>
    <t>Lawrence Schantz, Director, Unclaimed Funds</t>
  </si>
  <si>
    <t>476542564</t>
  </si>
  <si>
    <t>Counselor to the Governor</t>
  </si>
  <si>
    <t>Lacewell</t>
  </si>
  <si>
    <t>Linda Lacewell</t>
  </si>
  <si>
    <t>212-681-4621</t>
  </si>
  <si>
    <t>518-474-4623</t>
  </si>
  <si>
    <t>Linda Lacewell, Counselor to the Governor</t>
  </si>
  <si>
    <t>476542566</t>
  </si>
  <si>
    <t>Director, Division of Epidemiology, Evalutaion and Research</t>
  </si>
  <si>
    <t>Smith, M.D.</t>
  </si>
  <si>
    <t>Linda Smith, M.D.,</t>
  </si>
  <si>
    <t>518-474-4284</t>
  </si>
  <si>
    <t>Linda Lou Smith, M.D., Director, Division of Epidemiology, Evalutaion and Research</t>
  </si>
  <si>
    <t>476542570</t>
  </si>
  <si>
    <t>Director, Division of Quality and Patient Safety</t>
  </si>
  <si>
    <t>McMurdo</t>
  </si>
  <si>
    <t>Lisa McMurdo</t>
  </si>
  <si>
    <t>518-402-1040</t>
  </si>
  <si>
    <t>Lisa McMurdo, Director, Division of Quality and Patient Safety</t>
  </si>
  <si>
    <t>476542574</t>
  </si>
  <si>
    <t>Deputy Commissioner for Administration &amp; Chief Financial Officer</t>
  </si>
  <si>
    <t>Harder</t>
  </si>
  <si>
    <t>Lola Brabham</t>
  </si>
  <si>
    <t>Lola Brabham Harder</t>
  </si>
  <si>
    <t>518-457-7994</t>
  </si>
  <si>
    <t>Lola Brabham Harder, Deputy Commissioner for Administration &amp; Chief Financial Officer</t>
  </si>
  <si>
    <t>476542577</t>
  </si>
  <si>
    <t>Lynn Holland</t>
  </si>
  <si>
    <t>518-474-7655</t>
  </si>
  <si>
    <t>Economics and Revenue, Executive Office, Governor &amp; State Executive</t>
  </si>
  <si>
    <t>Lynn Holland, Unit Head</t>
  </si>
  <si>
    <t>476542581</t>
  </si>
  <si>
    <t>Deputy Director, Public Affairs Group</t>
  </si>
  <si>
    <t>Natale</t>
  </si>
  <si>
    <t>Marci</t>
  </si>
  <si>
    <t>Marci Natale</t>
  </si>
  <si>
    <t>518-474-7354</t>
  </si>
  <si>
    <t>Public Affairs Group, Executive Office, Governor &amp; State Executive</t>
  </si>
  <si>
    <t>Marci Natale, Deputy Director, Public Affairs Group</t>
  </si>
  <si>
    <t>476542585</t>
  </si>
  <si>
    <t>Margaret Becker</t>
  </si>
  <si>
    <t>518-486-9544</t>
  </si>
  <si>
    <t>Margaret Becker, Deputy Comptroller</t>
  </si>
  <si>
    <t>476542590</t>
  </si>
  <si>
    <t>Director, Grants Administration</t>
  </si>
  <si>
    <t>Desrosiers</t>
  </si>
  <si>
    <t>Marie Desrosiers</t>
  </si>
  <si>
    <t>518-402-2428</t>
  </si>
  <si>
    <t>Marie Desrosiers, Director, Grants Administration</t>
  </si>
  <si>
    <t>476542591</t>
  </si>
  <si>
    <t>NYL000130</t>
  </si>
  <si>
    <t>Steve Katz</t>
  </si>
  <si>
    <t>Steve Katz was elected Assemblyman for the 99th Assembly District on November 2, 2010. His district includes parts of Dutchess, Putnam and Westchester Counties.
For 21 years, Steve Katz has been a veterinarian in private practice, while maintaining a residence in Yorktown with his wife Nicole and their four daughters. Katz has spearheaded the construction of a million dollar veterinary hospital in the Bronx. In 1995, he and his wife opened the Concourse Animal Hospital on the Grand Concourse, also in the Bronx.
Katz earned a Doctor of Veterinary Medicine in 1984 from the University of Pennsylvania and a Bachelor of Science Degree in Animal Science from Cornell University in 1976. During his study, he served as a field researcher for the World Wildlife Fund in French Guiana and Galapagos. Katz also lived in Italy for 2 years and speaks fluent Italian.
Dr. Katz resides in Mohegan Lake with his family and numerous animals.</t>
  </si>
  <si>
    <t>https://twitter.com/katz4ny</t>
  </si>
  <si>
    <t>Represented the 94th Assembly District</t>
  </si>
  <si>
    <t>2010</t>
  </si>
  <si>
    <t>podio_image20160629-10085-1auot7d.jpeg</t>
  </si>
  <si>
    <t>476542597</t>
  </si>
  <si>
    <t>Executive Deputy Commissioner</t>
  </si>
  <si>
    <t>Musolino</t>
  </si>
  <si>
    <t>Mario</t>
  </si>
  <si>
    <t>Mario Musolino</t>
  </si>
  <si>
    <t>518-457-4318</t>
  </si>
  <si>
    <t>Mario Musolino, Executive Deputy Commissioner</t>
  </si>
  <si>
    <t>476542600</t>
  </si>
  <si>
    <t>Director, Bureau of Marketing &amp; Creative Communications</t>
  </si>
  <si>
    <t>Yanulavich</t>
  </si>
  <si>
    <t>Mark F</t>
  </si>
  <si>
    <t>Mark F Yanulavich</t>
  </si>
  <si>
    <t>518-474-8431</t>
  </si>
  <si>
    <t>Mark F Yanulavich, Director, Bureau of Marketing &amp; Creative Communications</t>
  </si>
  <si>
    <t>476542603</t>
  </si>
  <si>
    <t>Director, Bureau of Administrative Hearings</t>
  </si>
  <si>
    <t>Fleischer</t>
  </si>
  <si>
    <t>Mark Fleischer</t>
  </si>
  <si>
    <t>518-473-1707</t>
  </si>
  <si>
    <t>Mark Fleischer, Director, Bureau of Administrative Hearings</t>
  </si>
  <si>
    <t>476542606</t>
  </si>
  <si>
    <t>Director, Division of Long Term Care</t>
  </si>
  <si>
    <t>Kissinger</t>
  </si>
  <si>
    <t>Mark L Kissinger</t>
  </si>
  <si>
    <t>518-402-5673</t>
  </si>
  <si>
    <t>Mark L Kissinger, Director, Division of Long Term Care</t>
  </si>
  <si>
    <t>476542610</t>
  </si>
  <si>
    <t>Director, Enterprise Applications and IT Business Management</t>
  </si>
  <si>
    <t>Mary Anne</t>
  </si>
  <si>
    <t>Mary Anne Barry</t>
  </si>
  <si>
    <t>518-474-8089</t>
  </si>
  <si>
    <t>Division of the Chief Information Officer, Executive Office, Governor &amp; State Executive</t>
  </si>
  <si>
    <t>Mary Anne Barry, Director, Enterprise Applications and IT Business Management</t>
  </si>
  <si>
    <t>476542613</t>
  </si>
  <si>
    <t>Deputy Commissioner for Employment Security</t>
  </si>
  <si>
    <t>Batch</t>
  </si>
  <si>
    <t>Mary Batch</t>
  </si>
  <si>
    <t>518-457-5124</t>
  </si>
  <si>
    <t>Mary Batch, Deputy Commissioner for Employment Security</t>
  </si>
  <si>
    <t>476542618</t>
  </si>
  <si>
    <t>Director (Acting), Bureau of House Counsel</t>
  </si>
  <si>
    <t>Callahan</t>
  </si>
  <si>
    <t>Mary Callahan</t>
  </si>
  <si>
    <t>518-473-3233</t>
  </si>
  <si>
    <t>Mary Callahan, Director (Acting), Bureau of House Counsel</t>
  </si>
  <si>
    <t>476542623</t>
  </si>
  <si>
    <t>Deputy Director, Fiscal Management Group</t>
  </si>
  <si>
    <t>Hefner</t>
  </si>
  <si>
    <t>Marybeth</t>
  </si>
  <si>
    <t>Marybeth Hefner</t>
  </si>
  <si>
    <t>518-474-1208</t>
  </si>
  <si>
    <t>Marybeth Hefner, Deputy Director, Fiscal Management Group</t>
  </si>
  <si>
    <t>476542626</t>
  </si>
  <si>
    <t>Secretary to the Commissioner</t>
  </si>
  <si>
    <t>Maryellen</t>
  </si>
  <si>
    <t>Maryellen Jacobson</t>
  </si>
  <si>
    <t>Maryellen Jacobson, Secretary to the Commissioner</t>
  </si>
  <si>
    <t>476542630</t>
  </si>
  <si>
    <t>Millea</t>
  </si>
  <si>
    <t>Matthew Millea</t>
  </si>
  <si>
    <t>518-474-9883</t>
  </si>
  <si>
    <t>Matthew Millea, Deputy Director of State Operations</t>
  </si>
  <si>
    <t>476542635</t>
  </si>
  <si>
    <t>Maureen Coleman</t>
  </si>
  <si>
    <t>Maureen Coleman, Assistant Counsel</t>
  </si>
  <si>
    <t>476542641</t>
  </si>
  <si>
    <t>Assistant Counsel (Pension Investments &amp; Public Finance)</t>
  </si>
  <si>
    <t>Madden</t>
  </si>
  <si>
    <t>Maureen Madden</t>
  </si>
  <si>
    <t>518-473-0361</t>
  </si>
  <si>
    <t>Maureen Madden, Assistant Counsel (Pension Investments &amp; Public Finance)</t>
  </si>
  <si>
    <t>476542644</t>
  </si>
  <si>
    <t>Chief Diversity Officer</t>
  </si>
  <si>
    <t>Mecca</t>
  </si>
  <si>
    <t>Mecca Santana</t>
  </si>
  <si>
    <t>Mecca Santana, Chief Diversity Officer</t>
  </si>
  <si>
    <t>476542649</t>
  </si>
  <si>
    <t>Director, Accounting Operations</t>
  </si>
  <si>
    <t>Goetz</t>
  </si>
  <si>
    <t>Melody</t>
  </si>
  <si>
    <t>Melody Goetz</t>
  </si>
  <si>
    <t>518-474-4017</t>
  </si>
  <si>
    <t>Melody Goetz, Director, Accounting Operations</t>
  </si>
  <si>
    <t>476542654</t>
  </si>
  <si>
    <t>Director, Division of Environmental Health Protection</t>
  </si>
  <si>
    <t>Cambridge</t>
  </si>
  <si>
    <t>Michael Cambridge</t>
  </si>
  <si>
    <t>518-402-7510</t>
  </si>
  <si>
    <t>Michael Cambridge, Director, Division of Environmental Health Protection</t>
  </si>
  <si>
    <t>476542658</t>
  </si>
  <si>
    <t>Chief Investigator, Labor Standards Upstate</t>
  </si>
  <si>
    <t>Burkard</t>
  </si>
  <si>
    <t>Michael F Burkard</t>
  </si>
  <si>
    <t>518-457-4321</t>
  </si>
  <si>
    <t>Michael F Burkard, Chief Investigator, Labor Standards Upstate</t>
  </si>
  <si>
    <t>476542665</t>
  </si>
  <si>
    <t>Deputy Commissioner, Division of Administration</t>
  </si>
  <si>
    <t>Nazarko</t>
  </si>
  <si>
    <t>Michael J Nazarko</t>
  </si>
  <si>
    <t>518-474-8565</t>
  </si>
  <si>
    <t>Michael J Nazarko, Deputy Commissioner, Division of Administration</t>
  </si>
  <si>
    <t>476542668</t>
  </si>
  <si>
    <t>Director, Office of Health Emegency Preparedness</t>
  </si>
  <si>
    <t>Michael J Primeau</t>
  </si>
  <si>
    <t>518-474-2893</t>
  </si>
  <si>
    <t>Michael J Primeau, Director, Office of Health Emegency Preparedness</t>
  </si>
  <si>
    <t>476542673</t>
  </si>
  <si>
    <t>Deputy Director, Health Care &amp; Policy</t>
  </si>
  <si>
    <t>Scully</t>
  </si>
  <si>
    <t>Mona A</t>
  </si>
  <si>
    <t>Mona A Scully</t>
  </si>
  <si>
    <t>Mona A Scully, Deputy Director, Health Care &amp; Policy</t>
  </si>
  <si>
    <t>476542674</t>
  </si>
  <si>
    <t>Director, Public Affairs Group</t>
  </si>
  <si>
    <t>Mahaffey</t>
  </si>
  <si>
    <t>Monica Mahaffey</t>
  </si>
  <si>
    <t>Monica Mahaffey, Director, Public Affairs Group</t>
  </si>
  <si>
    <t>476542677</t>
  </si>
  <si>
    <t>Morris Peters</t>
  </si>
  <si>
    <t>518-473-3885</t>
  </si>
  <si>
    <t>Morris Peters, Press Officer</t>
  </si>
  <si>
    <t>476542681</t>
  </si>
  <si>
    <t>Fontaine</t>
  </si>
  <si>
    <t>Nadine</t>
  </si>
  <si>
    <t>Nadine Fontaine</t>
  </si>
  <si>
    <t>Nadine Fontaine, Assistant Counsel</t>
  </si>
  <si>
    <t>476542685</t>
  </si>
  <si>
    <t>Secretary to the Executive Deputy Commissioner</t>
  </si>
  <si>
    <t>Nadine M</t>
  </si>
  <si>
    <t>Nadine M Malone</t>
  </si>
  <si>
    <t>Nadine M Malone, Secretary to the Executive Deputy Commissioner</t>
  </si>
  <si>
    <t>476542688</t>
  </si>
  <si>
    <t>Counsel to the Comptroller</t>
  </si>
  <si>
    <t>Groenwegen</t>
  </si>
  <si>
    <t>Nancy G</t>
  </si>
  <si>
    <t>Nancy G Groenwegen</t>
  </si>
  <si>
    <t>518-474-3444</t>
  </si>
  <si>
    <t>Nancy G Groenwegen, Counsel to the Comptroller</t>
  </si>
  <si>
    <t>476542691</t>
  </si>
  <si>
    <t>Director, Center for Environmental Health</t>
  </si>
  <si>
    <t>Graber, M.D.</t>
  </si>
  <si>
    <t>Nathan Graber, M.D.,</t>
  </si>
  <si>
    <t>518-402-7500</t>
  </si>
  <si>
    <t>Nathan Graber, M.D., Director, Center for Environmental Health</t>
  </si>
  <si>
    <t>476542694</t>
  </si>
  <si>
    <t>Dorfman</t>
  </si>
  <si>
    <t>Nathaniel Dorfman</t>
  </si>
  <si>
    <t>518-474-8494</t>
  </si>
  <si>
    <t>Nathaniel Dorfman, Assistant Counsel</t>
  </si>
  <si>
    <t>476542697</t>
  </si>
  <si>
    <t>Deputy Comptroller and Counsel for Investigations</t>
  </si>
  <si>
    <t>Sheingold</t>
  </si>
  <si>
    <t>Nelson Sheingold</t>
  </si>
  <si>
    <t>518-474-0588</t>
  </si>
  <si>
    <t>Division of Investigations, Executive Office, Governor &amp; State Executive</t>
  </si>
  <si>
    <t>Nelson Sheingold, Deputy Comptroller and Counsel for Investigations</t>
  </si>
  <si>
    <t>476542700</t>
  </si>
  <si>
    <t>O'Hegarty</t>
  </si>
  <si>
    <t>Niall</t>
  </si>
  <si>
    <t>Niall O'Hegarty</t>
  </si>
  <si>
    <t>Niall O'Hegarty, Assistant Counsel</t>
  </si>
  <si>
    <t>476542705</t>
  </si>
  <si>
    <t>Program Manager, Public Employees Safety &amp; Health</t>
  </si>
  <si>
    <t>Labbe</t>
  </si>
  <si>
    <t>Normand</t>
  </si>
  <si>
    <t>Normand Labbe</t>
  </si>
  <si>
    <t>518-457-1263</t>
  </si>
  <si>
    <t>Normand Labbe, Program Manager, Public Employees Safety &amp; Health</t>
  </si>
  <si>
    <t>476542711</t>
  </si>
  <si>
    <t>Assistant Director, Procurement Services</t>
  </si>
  <si>
    <t>Fetcho</t>
  </si>
  <si>
    <t>Pamela Fetcho</t>
  </si>
  <si>
    <t>518-408-3341</t>
  </si>
  <si>
    <t>Pamela Fetcho, Assistant Director, Procurement Services</t>
  </si>
  <si>
    <t>476542715</t>
  </si>
  <si>
    <t>Deputy Secretary for Food and Agriculture</t>
  </si>
  <si>
    <t>Hooker</t>
  </si>
  <si>
    <t>Pat</t>
  </si>
  <si>
    <t>Pat Hooker</t>
  </si>
  <si>
    <t>518-486-3960</t>
  </si>
  <si>
    <t>Pat Hooker, Deputy Secretary for Food and Agriculture</t>
  </si>
  <si>
    <t>476542720</t>
  </si>
  <si>
    <t>NYL000214</t>
  </si>
  <si>
    <t>Goldfeder</t>
  </si>
  <si>
    <t>Phillip</t>
  </si>
  <si>
    <t>Phillip Goldfeder</t>
  </si>
  <si>
    <t>Phillip Goldfeder was born and raised in Far Rockaway in a household that embodied the ideals of community involvement and public service. He received a degree in Political Science from Brooklyn College where he was also an active participant in student affairs and government.
Phil's career in public service began as a community liaison for the New York City Council. His passion for community service, along with his unique ability to understand the needs in the neighborhoods of Queens, earned him a position as the Queens Director for the Mayor's Community Affairs Unit under Michael Bloomberg. His relationships with neighborhood civic and community leaders flourished and his ability to bring people together caught the attention of New York Senator Charles E. Schumer, who hired him as the Director of Intergovernmental Affairs.
In September of 2011, Phil was elected to represent the 23rd District in the New York State Assembly which includes Ozone Park, Howard Beach, Broad Channel and Rockaway. Since assuming office, Phil has made tremendous improvements in the lives of his constituents by successfully fighting to improve transportation, increase healthcare and create countless good paying jobs. Nearly 85% of Phil's district was severely impact by Superstorm Sandy including his own home and office. He was on the forefront during the relief effort and continues to be a champion of the recovery.
Phil has been hailed as the next generation of NYC political leaders in 2009 and in 2012 was named one of the Top 40 Under 40 rising stars in New York State politics by City and State News.
Phil currently lives in Far Rockaway with his wife Esther and their two children Eliana and Asher.</t>
  </si>
  <si>
    <t>https://twitter.com/YPGoldfeder; https://www.facebook.com/PhilGoldfeder/</t>
  </si>
  <si>
    <t>Represented 23rd Assembly District</t>
  </si>
  <si>
    <t>2011</t>
  </si>
  <si>
    <t>podio_image20160629-10085-1ex1sh3.jpeg</t>
  </si>
  <si>
    <t>476542722</t>
  </si>
  <si>
    <t>Deputy Secretary for Civil Rights</t>
  </si>
  <si>
    <t>Patricia Gatling</t>
  </si>
  <si>
    <t>Patricia Gatling, Deputy Secretary for Civil Rights</t>
  </si>
  <si>
    <t>476542725</t>
  </si>
  <si>
    <t>Director, Office of Quality and Patient Safety</t>
  </si>
  <si>
    <t>Roohan</t>
  </si>
  <si>
    <t>Patrick Roohan</t>
  </si>
  <si>
    <t>518-473-2941</t>
  </si>
  <si>
    <t>Patrick Roohan, Director, Office of Quality and Patient Safety</t>
  </si>
  <si>
    <t>476542728</t>
  </si>
  <si>
    <t>First Deputy Comptroller</t>
  </si>
  <si>
    <t>Grannis</t>
  </si>
  <si>
    <t>Pete</t>
  </si>
  <si>
    <t>Pete Grannis</t>
  </si>
  <si>
    <t>518-474-2909</t>
  </si>
  <si>
    <t>Pete Grannis, First Deputy Comptroller</t>
  </si>
  <si>
    <t>476542731</t>
  </si>
  <si>
    <t>Perrigo</t>
  </si>
  <si>
    <t>Traci L</t>
  </si>
  <si>
    <t>Traci L Perrigo</t>
  </si>
  <si>
    <t>Admin Assistant to Assemblymember Janet Duprey</t>
  </si>
  <si>
    <t>476542733</t>
  </si>
  <si>
    <t>Acting Counsel</t>
  </si>
  <si>
    <t>Ben-Amotz</t>
  </si>
  <si>
    <t>Pico</t>
  </si>
  <si>
    <t>Pico Ben-Amotz</t>
  </si>
  <si>
    <t>518-457-3665</t>
  </si>
  <si>
    <t>Pico Ben-Amotz, Acting Counsel</t>
  </si>
  <si>
    <t>476542739</t>
  </si>
  <si>
    <t>Director, Division of Family Health</t>
  </si>
  <si>
    <t>Long, M.D.</t>
  </si>
  <si>
    <t>Rachel de</t>
  </si>
  <si>
    <t>Rachel de Long, M.D.</t>
  </si>
  <si>
    <t>518-473-7922</t>
  </si>
  <si>
    <t>Rachel de Long, M.D., Director, Division of Family Health</t>
  </si>
  <si>
    <t>476542741</t>
  </si>
  <si>
    <t>Deputy Secretary for Technology</t>
  </si>
  <si>
    <t>Haot</t>
  </si>
  <si>
    <t>Rachel Haot</t>
  </si>
  <si>
    <t>Rachel Haot, Deputy Secretary for Technology</t>
  </si>
  <si>
    <t>476542743</t>
  </si>
  <si>
    <t>Senior Deputy Communications Director</t>
  </si>
  <si>
    <t>Azzopardi</t>
  </si>
  <si>
    <t>Richard Azzopardi</t>
  </si>
  <si>
    <t>518-474-8418</t>
  </si>
  <si>
    <t>Richard Azzopardi, Senior Deputy Communications Director</t>
  </si>
  <si>
    <t>476542748</t>
  </si>
  <si>
    <t>Director, Bureau of Litigation</t>
  </si>
  <si>
    <t>Zahnleuter</t>
  </si>
  <si>
    <t>Richard J Zahnleuter</t>
  </si>
  <si>
    <t>518-473-4631</t>
  </si>
  <si>
    <t>Richard J Zahnleuter, Director, Bureau of Litigation</t>
  </si>
  <si>
    <t>476542752</t>
  </si>
  <si>
    <t>Kloenne</t>
  </si>
  <si>
    <t>Benjamin R.</t>
  </si>
  <si>
    <t>Benjamin R. Kloenne</t>
  </si>
  <si>
    <t>Student Assistant for Senator Tom Libous</t>
  </si>
  <si>
    <t>476542756</t>
  </si>
  <si>
    <t>Daniel H.</t>
  </si>
  <si>
    <t>Daniel H. Goodrich</t>
  </si>
  <si>
    <t>Special Investigator for Senator Tom Libous</t>
  </si>
  <si>
    <t>476542757</t>
  </si>
  <si>
    <t>Special Counselor for Interagency Initiatives</t>
  </si>
  <si>
    <t>Cotton</t>
  </si>
  <si>
    <t>Rick Cotton</t>
  </si>
  <si>
    <t>Rick Cotton, Special Counselor for Interagency Initiatives</t>
  </si>
  <si>
    <t>476542759</t>
  </si>
  <si>
    <t>Deputy Director, Division of Administration</t>
  </si>
  <si>
    <t>LoCicero</t>
  </si>
  <si>
    <t>Robert (Jake)</t>
  </si>
  <si>
    <t>Robert (Jake) LoCicero</t>
  </si>
  <si>
    <t>518-474-6939</t>
  </si>
  <si>
    <t>Robert (Jake) LoCicero, Deputy Director, Division of Administration</t>
  </si>
  <si>
    <t>476542761</t>
  </si>
  <si>
    <t>Crescenzo</t>
  </si>
  <si>
    <t>Genevieve M.</t>
  </si>
  <si>
    <t>Genevieve M. Crescenzo</t>
  </si>
  <si>
    <t>476542762</t>
  </si>
  <si>
    <t>Counsel, NYS and Local Retirement System</t>
  </si>
  <si>
    <t>Robert Coughlin</t>
  </si>
  <si>
    <t>518-474-3592</t>
  </si>
  <si>
    <t>Robert Coughlin, Counsel, NYS and Local Retirement System</t>
  </si>
  <si>
    <t>476542764</t>
  </si>
  <si>
    <t>Morrone Jr</t>
  </si>
  <si>
    <t>James A.</t>
  </si>
  <si>
    <t>James A. Morrone Jr</t>
  </si>
  <si>
    <t>476542766</t>
  </si>
  <si>
    <t>Deputy Comptroller, Chief Information Officer</t>
  </si>
  <si>
    <t>Robert Loomis</t>
  </si>
  <si>
    <t>518-486-4349</t>
  </si>
  <si>
    <t>Robert Loomis, Deputy Comptroller, Chief Information Officer</t>
  </si>
  <si>
    <t>476542772</t>
  </si>
  <si>
    <t>Marinich</t>
  </si>
  <si>
    <t>Jerry F.</t>
  </si>
  <si>
    <t>Jerry F. Marinich</t>
  </si>
  <si>
    <t>Legislative Coordinator for Senator Tom Libous</t>
  </si>
  <si>
    <t>476542774</t>
  </si>
  <si>
    <t>Deputy Comptroller for Budget &amp; Policy Analysis</t>
  </si>
  <si>
    <t>Robert Ward</t>
  </si>
  <si>
    <t>518-473-4333</t>
  </si>
  <si>
    <t>Office of Budget and Policy Analysis, Executive Office, Governor &amp; State Executive</t>
  </si>
  <si>
    <t>Robert Ward, Deputy Comptroller for Budget &amp; Policy Analysis</t>
  </si>
  <si>
    <t>476542779</t>
  </si>
  <si>
    <t>Director, State Payroll Services</t>
  </si>
  <si>
    <t>Rabii</t>
  </si>
  <si>
    <t>Robin Rabii</t>
  </si>
  <si>
    <t>518-474-3400</t>
  </si>
  <si>
    <t>Robin Rabii, Director, State Payroll Services</t>
  </si>
  <si>
    <t>476542782</t>
  </si>
  <si>
    <t>Special Advisor to the Governor</t>
  </si>
  <si>
    <t>Capel</t>
  </si>
  <si>
    <t>Rodney Capel</t>
  </si>
  <si>
    <t>212-681-7637</t>
  </si>
  <si>
    <t>Rodney Capel, Special Advisor to the Governor</t>
  </si>
  <si>
    <t>476542783</t>
  </si>
  <si>
    <t>Lumsden</t>
  </si>
  <si>
    <t>Rebecca L.</t>
  </si>
  <si>
    <t>Rebecca L. Lumsden</t>
  </si>
  <si>
    <t>Constituent Services Assistant to Senator Tom Libous</t>
  </si>
  <si>
    <t>476542786</t>
  </si>
  <si>
    <t>Thaniel</t>
  </si>
  <si>
    <t>Ron</t>
  </si>
  <si>
    <t>Ron Thaniel</t>
  </si>
  <si>
    <t>Ron Thaniel, Deputy Secretary for Transportation</t>
  </si>
  <si>
    <t>476542790</t>
  </si>
  <si>
    <t>Toll</t>
  </si>
  <si>
    <t>Sandi</t>
  </si>
  <si>
    <t>Sandi Toll</t>
  </si>
  <si>
    <t>Sandi Toll, Assistant Counsel</t>
  </si>
  <si>
    <t>476542798</t>
  </si>
  <si>
    <t>Counsel to the Governor</t>
  </si>
  <si>
    <t>Seth Agata</t>
  </si>
  <si>
    <t>518-474-8434</t>
  </si>
  <si>
    <t>Seth Agata, Counsel to the Governor</t>
  </si>
  <si>
    <t>476542805</t>
  </si>
  <si>
    <t>Director of Programs, Office of Health Information Technology Transformation</t>
  </si>
  <si>
    <t>Kelley-Kinnear</t>
  </si>
  <si>
    <t>Shannon Kelley-Kinnear</t>
  </si>
  <si>
    <t>518-474-4987</t>
  </si>
  <si>
    <t>Shannon Kelley-Kinnear, Director of Programs, Office of Health Information Technology Transformation</t>
  </si>
  <si>
    <t>476542811</t>
  </si>
  <si>
    <t>Shawn Thompson</t>
  </si>
  <si>
    <t>518-474-4044</t>
  </si>
  <si>
    <t>Shawn Thompson, Chief of Staff</t>
  </si>
  <si>
    <t>476542813</t>
  </si>
  <si>
    <t>Angus</t>
  </si>
  <si>
    <t>William R Angus</t>
  </si>
  <si>
    <t>Assemblymember John Ceretto's Chief of Staff</t>
  </si>
  <si>
    <t>476542814</t>
  </si>
  <si>
    <t>Deputy Director, Special Investigations</t>
  </si>
  <si>
    <t>Hamilton</t>
  </si>
  <si>
    <t>Stacy</t>
  </si>
  <si>
    <t>Stacy Hamilton</t>
  </si>
  <si>
    <t>Stacy Hamilton, Deputy Director, Special Investigations</t>
  </si>
  <si>
    <t>476542817</t>
  </si>
  <si>
    <t>Director, Public Website Administration</t>
  </si>
  <si>
    <t>Kidalowski</t>
  </si>
  <si>
    <t>Stefan</t>
  </si>
  <si>
    <t>Stefan Kidalowski</t>
  </si>
  <si>
    <t>518-408-1060</t>
  </si>
  <si>
    <t>Stefan Kidalowski, Director, Public Website Administration</t>
  </si>
  <si>
    <t>476542821</t>
  </si>
  <si>
    <t>Associate Investigator, Investigations Section</t>
  </si>
  <si>
    <t>Wyllie</t>
  </si>
  <si>
    <t>Stephen D</t>
  </si>
  <si>
    <t>Stephen D Wyllie</t>
  </si>
  <si>
    <t>518-457-6089</t>
  </si>
  <si>
    <t>Stephen D Wyllie, Associate Investigator, Investigations Section</t>
  </si>
  <si>
    <t>476542825</t>
  </si>
  <si>
    <t>Director of Operations, Office of Health Information Technology Transformation</t>
  </si>
  <si>
    <t>Steven Smith</t>
  </si>
  <si>
    <t>Steven Smith, Director of Operations, Office of Health Information Technology Transformation</t>
  </si>
  <si>
    <t>476542828</t>
  </si>
  <si>
    <t>Sue E.</t>
  </si>
  <si>
    <t>Sue E. Kelly</t>
  </si>
  <si>
    <t>Sue E. Kelly, Executive Deputy Commissioner</t>
  </si>
  <si>
    <t>476542832</t>
  </si>
  <si>
    <t>Chief Investigator</t>
  </si>
  <si>
    <t>Aiken</t>
  </si>
  <si>
    <t>Susan A</t>
  </si>
  <si>
    <t>Susan A Aiken</t>
  </si>
  <si>
    <t>Susan A Aiken, Chief Investigator</t>
  </si>
  <si>
    <t>476542834</t>
  </si>
  <si>
    <t>Administrator, Center for Environmental Health</t>
  </si>
  <si>
    <t>Dorward</t>
  </si>
  <si>
    <t>Susan Dorward</t>
  </si>
  <si>
    <t>Susan Dorward, Administrator, Center for Environmental Health</t>
  </si>
  <si>
    <t>476542838</t>
  </si>
  <si>
    <t>Director, Financial Reporting &amp; Oil Spill Remediation</t>
  </si>
  <si>
    <t>Suzette</t>
  </si>
  <si>
    <t>Suzette Baker</t>
  </si>
  <si>
    <t>518-486-1234</t>
  </si>
  <si>
    <t>Suzette Baker, Director, Financial Reporting &amp; Oil Spill Remediation</t>
  </si>
  <si>
    <t>476542845</t>
  </si>
  <si>
    <t>Director, Office of Public Health Practice</t>
  </si>
  <si>
    <t>Pirani</t>
  </si>
  <si>
    <t>Sylvia Pirani</t>
  </si>
  <si>
    <t>518-473-4223</t>
  </si>
  <si>
    <t>Sylvia Pirani, Director, Office of Public Health Practice</t>
  </si>
  <si>
    <t>476542852</t>
  </si>
  <si>
    <t>Director, Intergovernmental Affairs &amp; Special Projects</t>
  </si>
  <si>
    <t>Allard</t>
  </si>
  <si>
    <t>Tania Allard</t>
  </si>
  <si>
    <t>Tania Allard, Director, Intergovernmental Affairs &amp; Special Projects</t>
  </si>
  <si>
    <t>476542855</t>
  </si>
  <si>
    <t>Deputy Secretary for Public Safety</t>
  </si>
  <si>
    <t>Terence O'Leary</t>
  </si>
  <si>
    <t>518-474-3522</t>
  </si>
  <si>
    <t>Terence O'Leary, Deputy Secretary for Public Safety</t>
  </si>
  <si>
    <t>476542858</t>
  </si>
  <si>
    <t>Director of Administrative Services</t>
  </si>
  <si>
    <t>Theresa A Brennan</t>
  </si>
  <si>
    <t>518-474-3036</t>
  </si>
  <si>
    <t>Office of Administration, Executive Office, Governor &amp; State Executive</t>
  </si>
  <si>
    <t>Theresa A Brennan, Director of Administrative Services</t>
  </si>
  <si>
    <t>476542863</t>
  </si>
  <si>
    <t>Chief of Computer Services</t>
  </si>
  <si>
    <t>Irvin</t>
  </si>
  <si>
    <t>Thomas Irvin</t>
  </si>
  <si>
    <t>518-473-5632</t>
  </si>
  <si>
    <t>Computer Services, Executive Office, Governor &amp; State Executive</t>
  </si>
  <si>
    <t>Thomas Irvin, Chief of Computer Services</t>
  </si>
  <si>
    <t>476542867</t>
  </si>
  <si>
    <t>Timothy Taylor</t>
  </si>
  <si>
    <t>518-474-8457</t>
  </si>
  <si>
    <t>Timothy Taylor, Unit Head</t>
  </si>
  <si>
    <t>476542871</t>
  </si>
  <si>
    <t>Scheuermann</t>
  </si>
  <si>
    <t>Todd Scheuermann</t>
  </si>
  <si>
    <t>518-474-6314</t>
  </si>
  <si>
    <t>Human Services, Housing and Intergovernmental Affairs, Executive Office, Governor &amp; State Executive</t>
  </si>
  <si>
    <t>Todd Scheuermann, Unit Head</t>
  </si>
  <si>
    <t>476542874</t>
  </si>
  <si>
    <t>Tom</t>
  </si>
  <si>
    <t>Tom Wood</t>
  </si>
  <si>
    <t>518-474-2322</t>
  </si>
  <si>
    <t>Expenditure/Debt, Executive Office, Governor &amp; State Executive</t>
  </si>
  <si>
    <t>Tom Wood, Unit Head</t>
  </si>
  <si>
    <t>476542880</t>
  </si>
  <si>
    <t>Secretary to the Executive Deputy Commisioner</t>
  </si>
  <si>
    <t>Tonya Williams</t>
  </si>
  <si>
    <t>Tonya Williams, Secretary to the Executive Deputy Commisioner</t>
  </si>
  <si>
    <t>476542884</t>
  </si>
  <si>
    <t>Nichols</t>
  </si>
  <si>
    <t>Robert E Nichols</t>
  </si>
  <si>
    <t>Communications Relations Director for Assemblymember John Ceretto</t>
  </si>
  <si>
    <t>476542885</t>
  </si>
  <si>
    <t>Deputy Director, Administration &amp; Data Systems</t>
  </si>
  <si>
    <t>Valerie White</t>
  </si>
  <si>
    <t>518-474-5577</t>
  </si>
  <si>
    <t>Valerie White, Deputy Director, Administration &amp; Data Systems</t>
  </si>
  <si>
    <t>476542887</t>
  </si>
  <si>
    <t>Director, Division of Health Plan Contracting and Oversight</t>
  </si>
  <si>
    <t>Vallencia</t>
  </si>
  <si>
    <t>Vallencia Lloyd</t>
  </si>
  <si>
    <t>518-474-5737</t>
  </si>
  <si>
    <t>Vallencia Lloyd, Director, Division of Health Plan Contracting and Oversight</t>
  </si>
  <si>
    <t>476542888</t>
  </si>
  <si>
    <t>Secor</t>
  </si>
  <si>
    <t>Catherine M Secor</t>
  </si>
  <si>
    <t>Legislative Coordinator for Assemblymember John Ceretto</t>
  </si>
  <si>
    <t>476542889</t>
  </si>
  <si>
    <t>Director, Office of Health Disparities Prevention</t>
  </si>
  <si>
    <t>Yvonne</t>
  </si>
  <si>
    <t>Yvonne Graham</t>
  </si>
  <si>
    <t>212-417-5000</t>
  </si>
  <si>
    <t>Yvonne Graham, Director, Office of Health Disparities Prevention</t>
  </si>
  <si>
    <t>476542895</t>
  </si>
  <si>
    <t>Falcon</t>
  </si>
  <si>
    <t>Omayra</t>
  </si>
  <si>
    <t>Omayra Falcon</t>
  </si>
  <si>
    <t>(718) 919-0740</t>
  </si>
  <si>
    <t>Omayra Falcon, Councilmanic Aide</t>
  </si>
  <si>
    <t>476542899</t>
  </si>
  <si>
    <t>Manuel Behar</t>
  </si>
  <si>
    <t>Manuel Behar, Councilmanic Aide</t>
  </si>
  <si>
    <t>476542910</t>
  </si>
  <si>
    <t>NYL000184</t>
  </si>
  <si>
    <t>Annette</t>
  </si>
  <si>
    <t>Annette Robinson</t>
  </si>
  <si>
    <t>Annette M. Robinson was elected to the 56th Assembly District on February 12, 2002. Assemblywoman Robinson brings to Albany a deep concern for the well being of New York's families and a strong commitment to economic development and community service. These principles are reflected not only in her political advocacy and legislative agenda -- which centers on protecting children and families, creating jobs and helping lift New Yorkers out of poverty -- but also in her personal life.
Assemblywoman Robinson was born in Harlem and raised in Brooklyn. Growing up in Bedford Stuyvesant gave her a keen awareness of the potential of each human being -- no matter their circumstances -- to be successful, and the critical role that family structure, economic opportunity and good governance play in building strong communities. The hallmark of Assemblywoman Robinson's public service has been her unrivaled attention to constituent service, her thoughtful and creative approach to public policy, and her workmanlike approach to the details of the legislative process.
Assemblywoman Robinson has devoted most of her adult life to public service and community affairs. She was elected as a member of the Community School Board of District 16 in 1977 and served three terms. Additionally, Assemblywoman Robinson is a District Leader/State Committeewoman in the 56th A.D. Assemblywoman Robinson served as Coordinator and Liaison for former N.Y.C. Comptroller Harrison J. Goldin, and after 6 years of service she became District Director for U.S. Congressman Major R. Owens. In both of these positions, Assemblywoman Robinson built a strong reputation of not being afraid to roll up her sleeves and do some good old-fashioned work. She was instrumental in obtaining much needed municipal, state and federal services for New York City constituents.
Assemblywoman Robinson was elected to the New York City Council in 1991. As the representative of the 36th Council District, she served as chairperson of the Sub-committee on Juvenile Justice. Her other committee assignments included, Youth Services, Higher Education, Consumer Affairs, International Intergroup Relations, Parks, Recreation, and Cultural Affairs, Civil Service, and Labor and Government Operations. Additionally, Assemblywoman Robinson was chosen by the City Council Speaker to chair the select Committee on Police Performance and Community Relations during the turbulent months in New York City after the death of Amadou Diallo in the Bronx.
As a member of the New York City Council, Assemblywoman Robinson was well known for her leadership on issues as diverse as civil rights, senior services, health, education, employment, economic development and the digital divide. She led a number of lobbying efforts to Albany, City Hall, and Washington, D.C. She also fought to open Woodhull Hospital and the Interfaith Medical Center, and helped organize the North Brooklyn Coalition of Senior Councils and the Bedford Stuyvesant Inter Agency Council on the Aging. During her tenure on the City Council, Assemblywoman Robinson also established international relationships between her Bedford Stuyvesant community, with Panama, Brazil, and South Africa.
Assemblywoman Robinson is also a national speaker on religious, cultural and political issues. Her television appearances include the Ricky Lake Show, numerous appearances on NYI, BCAT Cable Television, Radio Stations WBAI, WWRL WLIB and WINS.
Married for over 50 years to William Robinson now deceased, the Assemblywoman is a mother of six, a grandmother and great-grandmother.
Assemblywoman Robinson received both her Bachelor of Science and Master's Degrees from New Hampshire College. She is a member of the Brooklyn Alumni Chapter of Delta Sigma Theta, Inc., Church Women United, and Vice Chair of Kings County Committee
Currently she is the Chair of the New York State Standing Committee on Banks and her Committee assignments with the NYS Assembly are: Aging, Children and Families, Housing, Small Business, Oversight, Analysis and Investigation and Real Property Taxation. She was the former, Chair of Subcommittee on Retention of Homeownership and Stabilization of Affordable Housing.</t>
  </si>
  <si>
    <t>Represented 56th Assembly District</t>
  </si>
  <si>
    <t>2002</t>
  </si>
  <si>
    <t>podio_image20160629-10085-61qbnj.png</t>
  </si>
  <si>
    <t>476542912</t>
  </si>
  <si>
    <t>NYL000149</t>
  </si>
  <si>
    <t>Markey</t>
  </si>
  <si>
    <t>Margaret Markey</t>
  </si>
  <si>
    <t>Assemblywoman Margaret Markey was first elected to the New York State Assembly in November of 1998 as the representative of the 30th Assembly District. The 30th Assembly District is comprised of the Queens neighborhoods of Maspeth, Woodside and parts of Long Island City, Middle Village, Astoria and Sunnyside.
Assemblywoman Markey has worked to improve and strengthen the quality of life in Queens for nearly twenty-five years. As a community activist, she served as a member of Community Boards Two and Five and is the founder of Maspeth Town Hall, Inc., a community center that serves over 1000 families. Mrs. Markey began her public service career as the Assistant Director of Economic Development for former Queens Borough President Claire Shulman, and then became Director of Marketing &amp; Tourism for the borough. In that capacity Mrs. Markey was responsible for creating many of the marketing materials that are still currently used to promote the tourism industry in Queens.
In Albany, Assemblywoman Markey has focused on legislation to protect consumers and improve the quality of life for Queens residents and all New Yorkers. Now, as Chair of the Assembly Standing Committee on Tourism, Parks, Arts and Sports Development she is a leading advocate for the state's marvelous range of physical and natural wonders, from our parks, recreational and historic sites to cultural and entertainment attractions. The tourism industry is a vital economic engine for the state, the fifth largest sector of New York's economy which generated nearly $50 billion in direct spending in 2010. Assemblywoman Markey's highest priority for the committee is to do everything possible to help it grow in the coming years, while balancing the expenditure of the state's tourist-promotion spending between upstate and downstate regions.
Funding increases for education, healthcare and senior services have been some of Assemblywoman Markey's top priorities in Albany and she has been fully committed to improving New York's economy, healthcare, education and affordable housing through her work in the Assembly. Early in her tenure, Assemblywoman Markey led the Legislature in fighting for tougher standards in the farm and food industry to protect against BSE also known as 'mad cow disease' and it's human forms. The Assembly Speaker appointed her Chair of the Sub-Committee on Child Product Safety in the following term. In this position she was able to continue her work in fighting for stronger consumer protections to safeguard New York's children. In 2005, Assemblywoman Markey won enactment of a law that bans the sale of box cutters to minors statewide.
The same year Assemblywoman Markey also first introduced important legislation concerning child sexual abuse. That bill, the Child Victims' Act of New York, would extend the statute of limitations for child sexual abuse crimes by five years to provide additional time for victims to get justice for the wrongs done against them. It would also completely suspend the civil statutes of limitations for one year to provide justice for victims who have been time-barred, and expose pedophiles who continue to prey on youngsters. The legislation has been overwhelmingly adopted by the Assembly four times but has not yet moved forward in the State Senate.
In addition to her role as Chair of the Tourism, Parks, Arts and Sports Development Committee, Assemblywoman Markey is also a sitting member of the Government Operations, Labor, Racing &amp; Wagering, Consumer Affairs &amp; Protection Committees. Mrs. Markey is a member of the Legislative Women's Caucus and is past President of the New York State American Irish Legislators Society. She is a graduate of the Berkeley Business School and a member of the Maspeth Kiwanis.
Assemblywoman Markey has received awards in recognition of her work from the New York Irish Center; New York City Department of Parks; American Irish Legislators Society; New York State Court Clerks Association; United Federation of Teachers; Police &amp; Fire Line of Duty Widows of New York City; Samaritan Village;Maspeth Self Help; Woodside on the Move, SNAP, and others.
Assemblywoman Markey is married to State Supreme Court Justice Charles Markey. Mr. &amp; Mrs. Markey live in Maspeth and are the proud parents of Charles, John and Margaret.</t>
  </si>
  <si>
    <t>Represented the 30th Assembly District.</t>
  </si>
  <si>
    <t>1998</t>
  </si>
  <si>
    <t>podio_image20160629-10085-1kw0knq.jpeg</t>
  </si>
  <si>
    <t>476542931</t>
  </si>
  <si>
    <t>NYL000337</t>
  </si>
  <si>
    <t>Panepinto</t>
  </si>
  <si>
    <t>Marc Panepinto</t>
  </si>
  <si>
    <t>Senator Marc Panepinto (D-Erie) represents New York’s 60th Senate District, which includes parts of the City of Buffalo, the City of Tonawanda as well the Towns of Grand Island, Tonawanda, Hamburg, Orchard Park, Evans, Brant, and Cattaraugus.
Marc was born and raised in the Town of Tonawanda and was the first in his family to go to college, graduating from the University at Buffalo. After working his way through school on the construction site as aLocal 210Laborer, Marc graduated with honors and began organizing for low-wage workers.
As a union representative for theLaborers International Union of North America, he successfully advocated on behalf of poultry workers in Mississippi, nurses in Northern California, and immigrant demolition workers in New York City.
After spending several years travelling the country fighting on behalf of everyday Americans, he moved back home where received his J.D. from the Law School at the University at Buffalo. Since then, he has spent his entire legal career representing hardworking families and individuals. Today, Marc manages his own law firm, Dolce Panepinto P.C. where he has fought tooth and nail in order to gain the best possible outcome for his clients.
Senator Marc Panepinto will bring that same tenacity and work ethic to the Senate Floor in Albany where he will serve his community and work to build a better future for the people of Buffalo and Western New York.
Marc, his wife, Catherine Nugent Panepinto, and three daughters live in North Buffalo.</t>
  </si>
  <si>
    <t>https://www.facebook.com/SenatorMarcPanepinto; https://twitter.com/senpanepinto</t>
  </si>
  <si>
    <t>Represented the 60th Senate District</t>
  </si>
  <si>
    <t>2014</t>
  </si>
  <si>
    <t>podio_image20160629-10085-1xkzy3v.jpeg</t>
  </si>
  <si>
    <t>476542944</t>
  </si>
  <si>
    <t>NYL000076</t>
  </si>
  <si>
    <t>James Brennan</t>
  </si>
  <si>
    <t>Jim Brennan represents the 44th Assembly District in Brooklyn, which contains sections of Park Slope, Flatbush, Kensington, Midwood and Windsor Terrace. Mr. Brennan serves as Chair of the Assembly Committee on Corporations, Authorities and Commissions and as a member of the committees on Codes; Education; and Real Property Taxation.
From 1995 through 2000, Mr. Brennan chaired the Committee on Mental Health, Mental Retardation and Developmental Disabilities. He received awards from several major disability groups for his role in protecting them from serious budget cuts during his tenure as chair of the committee. Among his many accomplishments, he was responsible for funding 5000 units of housing and allowing half-fare on the MTA system for those with mental illness.
As chair of the Committee on Oversight, Analysis and Investigation, he authored an award-winning report, Delaying Necessities, Denying Needs, which exposed the shortcomings and delays of the New York State Department of Health's program to provide durable medical equipment to disabled individuals.
As Cities Committee Chair, Mr. Brennan has authored bills to improve the accountability and effectiveness of the New York City Department of Buildings. He has stood up for adequate revenue sharing funds for cities across the state through a program called Aid and Incentives for Municipalities (AIM). In 2006, he created a $300 million Urban Revitalization fund, known as Restoring New York Communities.
During his years in the Legislature, Mr. Brennan has championed consumer protection, energy conservation, social and economic justice. He is well known for his expertise on budget matters, school aid and utility regulatory matters. Among the many laws he has sponsored, he authored legislation to require the state to annually produce the Tax Expenditure Report. This law, passed in 1991, requires that the Governor submit to the Legislature an itemized list of every special tax break that exists within the State Tax Code along with the budget. This gives the Legislature and the public the opportunity to scrutinize each tax break and determine if it benefits the public as well as the private parties involved. In 1996, Mr. Brennan sponsored a change in the property tax law that advanced tax relief to moderate income senior citizens who owned cooperatives. Previously, this real property tax abatement was only available to income-eligible owners of houses or condominiums.
Mr. Brennan maintains an active presence in his district, participating in many civic, school, and community improvement efforts that benefit his constituents. He was first elected in 1984 after working for his predecessor, Joseph Ferris.</t>
  </si>
  <si>
    <t>https://www.facebook.com/Assemblyman-Jim-Brennan-27523202673/</t>
  </si>
  <si>
    <t>Represented the 44th Assembly District.</t>
  </si>
  <si>
    <t>1984</t>
  </si>
  <si>
    <t>podio_image20160629-10085-1lif0ml.jpeg</t>
  </si>
  <si>
    <t>476542966</t>
  </si>
  <si>
    <t>NYL000051</t>
  </si>
  <si>
    <t>Sampson</t>
  </si>
  <si>
    <t>John L Sampson</t>
  </si>
  <si>
    <t>Senator John Llewllyn Sampson, Leader of the Democratic Conference from June 2009 to December 2012, was elected to the New York State Senate in 1996. He represents the 19th Senatorial District which encompasses Canarsie, East New York, Spring Creek, parts of Brownsville, Georgetown, Bergen Beach, Mill Basin, Mill Island, Flatlands, Marine Park and Sheepshead Bay.
Born to American and Guyanese parents, John's family moved from Bedford Stuyvesant, Brooklyn to the Brownsville/East Flatbush section of Brooklyn where he grew up. Senator Sampson was educated in New York City's Public School 233, and in 1983 graduated from Tilden High School in Brooklyn. He received his Bachelor of Arts in Political Science in 1987 from Brooklyn College of the City University of New York. While in college, he was employed as a paralegal for the Corporation Counsel of the City of New York. Following his graduation, Mr. Sampson worked for Proskauer, Rose, Goetz &amp; Mendelsohn as a litigation assistant. In 1988, he enrolled at Albany Law School. While at law school, he worked with the Department of Environmental Conservation until his graduation in 1991.
In April 1992, John was admitted to the New York State Bar, at which time he became a staff attorney for the Legal Aid Society of New York, representing clients in administrative and housing court proceedings. In 1993, he began working in private practice representing clients in Real Estate, Criminal and Election matters.
In acknowledgment of his many achievements, Senator Sampson has been recognized by the Brooklyn Borough President and is the recipient of numerous awards from many organizations, including: The Legal Aid Society
;
The Kings County Housing Court Bar Association
;
100 Women for Justice
;
Metropolitan Jewish Health System
;
the Mid-Bedford Lions
;
the Greater New York Business League. He has also been honored with the Outstanding Young American Award
;
and the Congressional Legal Service Award.
As an active participant in community affairs, the Senator has conducted free legal clinics, immigration and foreclosure workshops. He has held round table discussions regarding health disparities and has organized annual information days and events for the district. A strong advocate for community development, John initiated 'Community Reinvestment' \- an agenda that focuses on improving the lives of residents of the 19th Senate District.
The Senator currently serves on two Boards of Trustees - Albany Law School and New York Medical College. He a past Trustee of Kingsbrook Jewish Medical Center. Mr. Sampson is a member of the Brooklyn Bar Association and other distinguished legal organizations. He is an affiliate of the Thomas Jefferson Club, New Era PAC and Rosetta Gatson Democratic Club.
Senator Sampson has the distinction of being the first African American to serve as the Chairman of the Senate Judiciary Committee. He also served as Chair of the Senate Ethics Committee and the Senate Administrative Regulations Review Commission.
Senator Sampson conducted the confirmation hearings for Chief Justice of the New York Court of Appeals, Judge Jonathan Lippman. While Chair of the Judiciary Committee, Senator Sampson made his commitment known to improving diversity within the New York State Court System calling for more hiring of minorities and women for judgeships.
Standing Committee Assignments 2013: Alcoholism and Drug Abuse (Ranking Minority)
;
Judiciary (Ranking Minority)
;
Codes
;
Finance
;
Health
;
Veterans, Homeland Security and Military Affairs.</t>
  </si>
  <si>
    <t>Former Senator.</t>
  </si>
  <si>
    <t>1996</t>
  </si>
  <si>
    <t>podio_image20160629-10085-16l6qig.jpeg</t>
  </si>
  <si>
    <t>476542967</t>
  </si>
  <si>
    <t>NYL000055</t>
  </si>
  <si>
    <t>Skelos</t>
  </si>
  <si>
    <t>Dean G</t>
  </si>
  <si>
    <t>Dean G Skelos</t>
  </si>
  <si>
    <t>In November 2012, Senator Skelos was re-elected to his fifteenth term in the New York State Senate. He now serves as Republican Conference Leader, Temporary President and co-Leader of the State Senate's historic Majority governing coalition.
Senator Skelos, the highest-ranking Republican official in state government, has long been an outspoken advocate for reducing taxes, controlling government spending and helping the private sector create new jobs. He was elected Majority Leader of the Senate by his colleagues on two occasions, in June 2008 and January 2011.
Under Senator Skelos' leadership, Republicans have reached across the aisle to work with Governor Cuomo to turn New York around. During that time, the Legislature enacted a property tax cap, expanded the DNA databank, passed two early state budgets and ended Albany dysfunction.
As the author of Megan's Law, Senator Skelos created the New York State Sex Offender Registry and authored numerous measures strengthening this powerful statute, including the Workplace and Campus Registration acts and laws establishing lifetime registration for dangerous sexual predators and posting information and photos about more sex offenders on the internet. In 2008, Senator Skelos worked with then Attorney General Cuomo to enact the new e-STOP law which prevents registered sex offenders from accessing social networking websites, including MySpace and Facebook, and prohibiting online communication between sex offenders and children.
In addition, Senator Skelos wrote laws eliminating the statute-of-limitations in cases of rape and violent sexual assault. To fight fraud, waste and abuse in the state's Medicaid program and save billions of dollars for state and local taxpayers, Senator Skelos authored the nation's most sweeping Medicaid fraud law in 2006.
Senator Skelos also wrote the law eliminating the unfair New York City 'Commuter Tax' and, during his tenure as the Senate Aging Committee Chairman, the law creating the Elderly Pharmaceutical Insurance Coverage ('EPIC') program.
Prior to his election to the State Senate in 1984, Senator Skelos represented New York State's 19th Assembly District for two years.
Born, raised and educated in Rockville Centre, he graduated from South Side High School, Class 1966. In 1970, Senator Skelos received a B.A. in History from Washington College in Maryland and, after attending at night, graduated from Fordham University School of Law with a Juris Doctorate Degree in 1975.
He lives with his wife Gail in Rockville Centre and has a grown son, Adam. He recently welcomed his first grandchild into the world, a grandson named Dean.</t>
  </si>
  <si>
    <t>podio_image20160629-10085-pc01j6.jpeg</t>
  </si>
  <si>
    <t>476542969</t>
  </si>
  <si>
    <t>NYL000056</t>
  </si>
  <si>
    <t>Malcolm A</t>
  </si>
  <si>
    <t>Malcolm A Smith</t>
  </si>
  <si>
    <t>Senator Malcolm A. Smith currently serves on the Codes, Education, Environmental Conservation, Housing, Construction, and Community Development, Judiciary, NYC Education Subcommittee, NYS Conference of Black Senators, NYS Black, Latino, Hispanic, and Asian Legislative Caucus and Transportation committees. He was co-chairman of the Independent Democratic Conference until April 2013.
Prior to that he served as Secretary of the Democratic Conference, Ranking Member of the Banking Committee and Co-Chair of the High Speed Rail Committee. He is also the Past President Pro Tempore for the NYS Senate (2008-10). Upon election to his leadership post, Senator Smith immediately took action to change the culture of the State Senate by making it more open, transparent, and bipartisan. On the first day in his new leadership role, Smith began delivering on these goals by introducing and passing rules changes which fundamentally reformed the way the Senate operates and increased transparency to the public. He also established a bi-partisan Temporary Committee on Rules and Administration to examine and make recommendations for major changes in the operation and rules of the Senate.
Smith has represented the 14th Senatorial District in Queens since winning a Special Election in March of 2000. His unique skills and diverse background in both the private and public sector has helped to foster expansion of social and economic opportunities for constituents in his home district of Southeast Queens. In both 2003 &amp; 2004, as part of the New York to Shanghai Trade Mission, Senator Smith led a delegation of local businesses to China to open up a robust reciprocal exchange between the two countries. The trip was so successful that Senator Smith expanded those relationships to include an economic, cultural and educational 'Sister to Sister' relationship between New York State and India and continued to build ties between local businesses and international markets.
At the local level, Smith brought millions of dollars into Queens to help build affordable housing, improve schools and create jobs. In his first year in the State Senate, Senator Smith collaborated with Assemblywoman Barbara Clarke to secure $1 million for the Jamaica Clinic, a first-of-its-kind health clinic in Hollis, New York. In 2002, Senator Smith collaborated with City and State officials to negotiate an agreement which provided $10 million to clean up a toxic site in Jamaica, Queens. Senator Smith has been and remains a proud supporter of public charter schools. He is the founder of Peninsula Preparatory Academy, the first public charter school in the Rockaways, and he has served on the Board of Trustees of the Merrick Academy-Queens Public Charter School in Jamaica, Queens.
For the past 13 years that Smith has been in office, he has been an outspoken champion for economic growth throughout the State, equal opportunity and government reform. In his first year as Democratic leader, Smith and his colleagues held hearings throughout the State to draw attention to the need for increased diversity in the State's judiciary. In 2007, Senator Smith helped to launch 'Operation Protect Your Home,' a series of proactive foreclosure prevention forums held across the state, from Buffalo to Long Island. These collaborative seminars attracted thousands of families and offered them information, counseling, and mitigation services, and ultimately helped over 1500 families renegotiate the terms of their mortgages with lending institutions to avoid foreclosure.
Senator Smith also created and chaired the Tri-Level Legislative Task Force, which was formed in the immediate aftermath of the fatal shooting of Sean Bell in November 2006. In 2008, the Task Force released their findings in a compendium entitled, 'A Report on Improving Public Confidence in Law Enforcement and our Criminal Justice System.' The proposals and recommendations of the report were immediately introduced in the Legislature. Last June, legislation recommended by the Task Force was passed which established the Municipal Police Training Council in the State Division of Criminal Justice Services.
In the spring of 2008, Senator Smith initiated a statewide program, Operation SNUG, to address the growing problem of gun violence in cities throughout the State with the participation of community and media leaders. SNUG activities continue in Albany, Buffalo, Rochester and New York City.
Senator Smith has consistently fought to protect and preserve the rights of children who have been the victims of sexual assault. To this end, he introduced a three bill package in 2008 to combat child sex abuse. Last year, Governor Paterson signed Senator Smith's bill which created a new crime of facilitating a sexual performance by a child with a controlled substance.
Smith has been a leader in the effort to bring economic activity to Upstate New York, creating a 'One New York' campaign that has highlighted the critical importance of the Upstate economy to New York's development and success.
Smith began his career in public service as a senior aide to former Congressman Floyd H. Flake, from 1986-1991. Smith also served as a chief aide to former City Councilman Archie Spigner, was a City Hall assistant to former Mayor Edward I. Koch and was a member of the national advance staff for Vice-Presidential candidate Geraldine Ferraro.
Prior to his public career, Smith had a distinguished career in real estate development. In 1985, he was named President of Neighborhood Housing Services of Jamaica. In 1991, he founded Smith Development Corporation, and subsequently built over 100 housing units in Southeastern Queens, Far Rockaway and Brooklyn, including several noteworthy commercial projects such as Pathmark Plaza-Springfield Gardens, the interior of the FAA building and the baseball fields at Roy Wilkins Park in Jamaica.
Senator Smith is a graduate of Fordham University, where he earned his Bachelor of Science degree in Business Administration with a concentration in Economics. Senator Smith received an MBA from Adelphi University with a concentration in Finance and Operations Management. Senator Smith also completed certificate programs at both Harvard Law and the Wharton School of Business at the University of Pennsylvania, in Negotiations and 'Strategies for Governing in an Economic Crisis,' respectively. At Adelphi, Senator Smith's MBA was achieved with honors, inducting him into the prestigious International Honor Society in Business Administration-Delta Mu Delta. Delta Mu Delta was founded by the Dean of Harvard University and four professors from Yale and New York University in 1913.
Senator Smith is married to Michele Lisby-Smith. They have two children, Julian and Amanda and one grandson, Nyell.</t>
  </si>
  <si>
    <t>http://twitter.com/malcolmasmith</t>
  </si>
  <si>
    <t>Democratic; Working Families</t>
  </si>
  <si>
    <t>476542980</t>
  </si>
  <si>
    <t>NYL000300</t>
  </si>
  <si>
    <t>Gabriela</t>
  </si>
  <si>
    <t>Gabriela Rosa</t>
  </si>
  <si>
    <t>Gabriela Rosa has dedicated her life to public service for over a decade. She began in the New York State Legislature in the year 2000 working as a legislative assistant to State Assemblyman Herman D. Farrell, Jr. Already familiar with the struggles of immigrant working families, she found personal satisfaction and the fulfillment of public service in her work assisting constituents in the neighborhoods of Inwood, Washington Heights and Harlem. As a working parent, she juggled the demands of her career with her calling to serve as a volunteer in the after school program at PS/IS 18, all the while being the best mother she could be.
In 2002, Gabriela accepted a position as Chief of Staff to the City Councilmember representing Washington Heights, Inwood and Marble Hill in the 10th Council District. In three years of service, Gabriela oversaw the district office and led a staff that provided quality constituent services to the residents of the district. Her service during that time gave her a deeper understanding of the issues affecting the colorful patchwork of neighborhoods in Washington Heights, Inwood and Marble Hill, and drove Gabriela towards greater activism.
In 2004, Gabriela returned to the office of Assemblyman Farrell, this time as Senior Policy Advisor and Special Assistant. In that capacity she has been able to use her understanding of the issues affecting the lives of the residents of Northern Manhattan and her knowledge of the workings of the State Legislature to help strike a balance that can best serve the needs of the district and the great State of New York.
Civic participation is a value that was instilled in Gabriela since she was very young in the Dominican Republic. She brought this passion for political activism to her neighborhood and has volunteered on countless voter registration drives. In addition to making a life in the United States and achieving the American Dream, Gabriela believes that a responsible citizen should participate in our great democracy. In 2005, Gabriela became a proud United States Citizen, allowing her to deepen her involvement in government and civics by running for office and opening the door for her to further improve the lives of her neighbors in Northern Manhattan.
Gabriela also volunteers her time with various organizations that she is very passionate about. She is an active member of Community Board 12, the Association of Progressive Women, NOW, and NARAL among other organizations.
Gabriela stays active, to an extent, in the politics of the Dominican Republic with the understanding that the lives of a great majority of the constituents that she has dedicated her life to in the neighborhoods of Upper Manhattan are inextricably tied to that Caribbean island. She is also very active in many different activities in the community, answering the call of natural disasters she has helped raise funds for Hurricane Katrina, the earthquake in Haiti and others.
Gabriela was born in Santo Domingo, Dominican Republic, on October 12, 1966. In 1983, at the age of 16, she completed high school, majoring in Science &amp; Math. She earned a Bachelor of Arts degree in Marketing at the Universidad Pedro Henriquez UreÃ±a in the Dominican Republic in 1986. She also studied English Grammar &amp; Literacy at the Dominican American Institute, and became an Advanced English Teacher at the same Institute. She later also completed a Bachelor of Science in Economics at Instituto TecnÃ³logico de Santo Domingo (INTEC).
Gabriela came to New York City in 1994 and during her initial years, she worked in the retail industry. In 1998, she started working at the Trade Office of the Dominican Consulate in New York, working as a facilitator and liaison between businessmen in the city of New York and the Dominican Republic. She also organized Trade Fairs in both cities, with the sponsorship of the Department of Trade of the Dominican Republic, now known as Centro de ExportaciÃ³n e InversiÃ³n (CEI).
Gabriela is a resident of Washington Heights, is married and the mother of a very handsome 14-year-old son, who is a student of the Public Education System of New York.</t>
  </si>
  <si>
    <t>podio_image20160629-10085-1ftkakc.jpeg</t>
  </si>
  <si>
    <t>476542995</t>
  </si>
  <si>
    <t>NYL000191</t>
  </si>
  <si>
    <t>Schimel</t>
  </si>
  <si>
    <t>Michelle Schimel</t>
  </si>
  <si>
    <t>Michelle Schimel is now serving her fourth term in the New York State Assembly for the 16th Assembly District. She was first elected in a Special Election held on March 27, 2007. Prior to serving in the Assembly, Michelle was the Town Clerk of North Hempstead for eight years, where she worked tirelessly to increase government efficiency and transparency for the residents of her community.
Now a full time legislator, Michelle has built a reputation for being one of the most effective and productive members of the New York State Assembly. In January 2013, Michelle was appointed to the Assembly leadership position of Vice Chair of the Majority Conference.
Michelle is recognized in her community for her passion on the issues that affect New York, particularly the prevention of gun violence and protecting the environment.
For close to twenty years, Michelle served on the Board of New Yorkers Against Gun Violence (NYAGV), the largest citizens' group in New York State dedicated to reducing gun-related violence. In 1995, as Vice President and member of the Executive Board of NYAGV, Michelle and Congresswoman Carolyn McCarthy co-founded the Long Island Chapter.
A leader on anti-crime initiatives, Michelle was elected as Co-Chair of the New York Chapter of State Legislators Against Illegal Guns (SLAIG) in 2011. SLAIG is a bicameral, bipartisan coalition of over fifty current and former members of the New York State Assembly and Senate.
Following the horrific mass shooting in Newtown, Connecticut, Michelle worked behind the scenes assembling a broad coalition of support among state legislators for an eight-point plan to reduce gun violence. Many of these measures were included in the NY SAFE Act, which was recently signed into law and has been hailed as one of the toughest gun-safety laws in the country.
To date, Michelle's proudest accomplishment is her landmark microstamping legislation, which would make all semi-automatic handguns to be microstamp capable. Microstamping technology allows police officers to trace firearms through cartridge casings found at crime scenes, even if the crime gun is never recovered. When fired, all shell cartridges would have a microstamped engraved code for the make, model and serial number of the firearm. Over 100 law enforcement agencies and elected officials from across the state have endorsed the bill. Michelle's bill has passed the Assembly with bipartisan support for five consecutive years, but it has been blocked in the State Senate due to strong-arming by the gun lobby. Michelle has been featured on numerous television shows, including CNN's Starting Point with Soledad O'Brien, to speak on the subject. Michelle's article, 'Microstamping Guns: A Tool to Help Solve Gun Crimes in New York,' was published in the Summer 2012 Issue of the New York
State Bar Association's Government, Law and Policy Journal.
The Environmental Advocates of New York has recognized Michelle as a leader on the environment. Her most recent work has focused on preserving open space, protecting Long Island's water resources, most notably the Lloyd Aquifer, and promoting the recycling of electronic waste products. She has also been outspoken in her opposition to hydrofracking.
A former small business owner in New York City, Michelle has focused on making it easier for businesses to grow and create jobs. Michelle helped create regionally-focused economic development initiatives and has fought to provide tax credits and low-cost energy to small businesses. She assisted in helping to create thousands of jobs through her support of the NY Works Program and investments in high-tech industry.
Michelle has been a leader in protecting identity and national security interests through the protection of vital records. Recognized for her strong management and advocacy skills, she was appointed by the State Education Department and continues to serve on the Local Government Records Advisory Council, which sets guidelines for the security and accessibility of local government records. In 2006, Michelle was selected to serve on the New York State 'Cyber-Security Panel' in conjunction with Homeland Security to review Internet policies for local governments throughout the state.
Michelle Schimel was born in Brooklyn and has been a resident of Great Neck since 1982. Before being elected to public office, Michelle was a physical therapist and certified wound care specialist at North Shore University Hospital. From 1982-1994 Michelle was vice president of a fashion accessories firm in Manhattan. She is an alumna of the University of Pennsylvania.
Michelle Sits on the Following Assembly Committees:
Environmental Conservation
Governmental Operations
Local Governments
Transportation
Veterans
Majority Steering Committee
Michelle's Current Membership Affiliations:
NARAL
National Caucus of Environmental Legislators
League of Women Voters
Planned Parenthood
Sierra Club
Coalition to Stop Gun Violence
Eleanor Roosevelt Legacy Committee
Co-Chair of State Legislators Against Illegal Guns (SLAIG)
Temple Beth-El (Former Trustee and Membership Chair)
Vice President of the North Hempstead Historical Society
Board Member of the Great Neck Historical Society
Residents for a More Beautiful Port Washington
Interfaith Alliance
Manhasset Kiwanis
Zonta International.</t>
  </si>
  <si>
    <t>https://www.facebook.com/Assemblywoman-Michelle-Schimel-317305211630/; https://twitter.com/michelleschimel</t>
  </si>
  <si>
    <t>Represented 16th Assembly District</t>
  </si>
  <si>
    <t>podio_image20160629-10085-1vvw6yw.png</t>
  </si>
  <si>
    <t>476543014</t>
  </si>
  <si>
    <t>NYL000175</t>
  </si>
  <si>
    <t>Rabbitt</t>
  </si>
  <si>
    <t>Annie</t>
  </si>
  <si>
    <t>Annie Rabbitt</t>
  </si>
  <si>
    <t>podio_image20160629-10085-xoy5ak.jpeg</t>
  </si>
  <si>
    <t>476543025</t>
  </si>
  <si>
    <t>NYL000190</t>
  </si>
  <si>
    <t>Scarborough</t>
  </si>
  <si>
    <t>William Scarborough</t>
  </si>
  <si>
    <t>William Scarborough represents the 29th District in Queens County. Having spent most of his life in the same district that he now represents, Mr. Scarborough knows very well the nature of its diverse communities.
William Scarborough was raised in Jamaica, Queens, and has since lived in St. Albans and Rosedale, where he attended local schools. Graduating from Public School 140, Shimer J.H.S. 142, and Andrew Jackson High School, he is also a graduate of Queens College of the City University of New York, earning a Bachelor of Arts in Psychology and Political Science.
Assemblyman Scarborough has an extensive background in community involvement. He was District Manager of Community Board 12, where he coordinated and monitored the delivery of municipal services to residents of the Community Board. During his tenure as District Manager, he was also Chairman of the Board's Human Services Cabinet, increasing the availability of primary health care in the area.
He served as Chairman of Area Policy Board 12 and was a member from 1983-1994. During his chairmanship, his duties included allocating funds of half a million dollars annually to community-based programs to provide housing, job training, senior citizen services, education and tutorial services, and many other types of services to residents below the poverty line.
Assemblyman Scarborough's political career began when he was first elected as a member to Community School Board 28. He assumed and shared responsibility for over 22 elementary and middle schools with a budget of approximately $30 million. His functions included setting educational policy, determining curriculum, selecting principals and countless other duties in the pursuit of quality education for their youth.
Assemblyman Scarborough has membership and affiliations in a number of organizations and committees. He has also received numerous awards and honors commending him for his dedicated service to the community.
Assemblyman Scarborough was elected to office in 1994. During his tenure, Mr. Scarborough has focused his efforts in the areas of health care, education, and youth services. He has secured state funding for and sponsored many education and youth programs. Among them is the Julius Erving Center for Physical Culture in St. Albans, an extended-day youth program modeled after the nationally recognized Jackie Robinson Center in Brooklyn. He has been active in the struggle to maintain the public hospital system in New York City, and to expand access to quality health care. Among the Assemblyman's legislative bills that were signed into law was a bill protecting telephone customers from 900 toll call abuses, and a bill making New York State the first state in the nation to establish a day commemorating the contributions of Native Americans. He also was a sponsor of bills protecting HMO customers, a bill to create a permanent summer jobs program, bills increasing penalties for child abuse, and  
bills reducing air and noise pollution around New York City's two major airports. His Safe Harbor Act a law created to protect sexually exploited youth, is the 1st in the nation to address this issue.
Assemblyman Scarborough Chairs the Committee on Small Business. The Committee on Small Business works closely with a number of State agencies and public authorities to ensure that they are serving the needs of the small business community as well as MWBE's, including the Department of Economic Development, the New York Office of Science, Technology and Academic Research, (formerly known as the Science and Technology Foundation), the Job Development Authority, the Empire State Development Corporation, and the Urban Development Corporation, which are the State's chief economic development entities. The committee also oversees the work of the State University of New York in administering the Small Business Development Centers Program.
Standing Committee Appointment/Assignments 2011: (Chair) Small Business
;
(Member) Banking
;
Corporations, Authorities and Commissions
;
Ways and Means
;
(2nd Vice President) Black, Puerto Rican, Hispanic and Asian Legislative Caucus.</t>
  </si>
  <si>
    <t>podio_image20160629-10085-1g5pymp.jpeg</t>
  </si>
  <si>
    <t>476543032</t>
  </si>
  <si>
    <t>NYL000194</t>
  </si>
  <si>
    <t>Silver</t>
  </si>
  <si>
    <t>Sheldon Silver</t>
  </si>
  <si>
    <t>As **former** Speaker of the New York State Assembly, Sheldon Silver has dedicated his career in public service to improving education, protecting affordable housing, delivering quality healthcare to all New Yorkers and reforming our criminal justice system.
Silver is the leading voice for working families in the state, spearheading the drive to increase the minimum wage. When it became clear the nation was facing a subprime mortgage crisis, Silver pushed legislation to help hard-working New Yorkers keep their homes. As the economy worsened, the Assembly passed legislation extending unemployment benefits. In 2011, working with the Governor and the Senate, Silver helped lead the successful push to revamp the state tax code, cutting taxes on middle-class families while creating a more progressive income tax system.
Silver is a powerful advocate for increasing state support for higher education, specifically the SUNY and CUNY systems, so that a college education can be within the reach of all New Yorkers. He has also been a strong supporter of the Tuition Assistance Program (TAP), which helps students pay for college.
Education
Through the LADDER (Learning, Achieving, Developing By Directing Educational) program, New York established the first pre-kindergarten program for all four-year-olds in the nation. Thanks to Silver's leadership, state funding to New York City schools was increased by more than $1 billion. He established a School Overcrowding Task Force in Lower Manhattan that has successfully opened two new schools and continues to push for more.
In 2010, the Assembly passed landmark reforms that improve teacher evaluations by bringing more accountability to the classroom. These innovative measures were key in winning hundreds of millions of dollars in education aide as part of President Obama's Race to the Top competition, which recognized New York as one of the nation's leaders in education reform.
Housing
A statewide leader on housing issues, Silver has consistently ensured that hundreds of thousands of New Yorkers continue to enjoy the protections of rent control and regulation. In 2011, rent regulations were strengthened for the first time in decades, increasing protections for over a million apartments in New York City. The Assembly has also pursued an ambitious agenda aimed at ending vacancy decontrol and increasing penalties for landlords who harass tenants. In 2010, under Silver's leadership, the city's loft law was made permanent, guaranteeing crucial protections for loft residents in New York City.
Environment and Energy
Silver was named an 'Eco-Star' in 2011 by the League of Conservation Voters for his work on clean energy and environmentally sustainable legislation. With Silver's strong support, the state enacted the Power NY Act, which clears the way for clean-energy development while protecting overburdened communities
;
creates green jobs and puts energy-efficiency improvements within reach for more homeowners
;
and charts a path for rapid growth in solar energy production. The Assembly has also passed a moratorium on the controversial gas drilling technique known as hydraulic fracturing, over concerns about its impact on drinking water. The state has also passed one of the nation's most progressive electronics waste recycling laws.
Health
Silver passed legislation giving the state the ability to reject unreasonable increases in annual premiums and mandating coverage for autism spectrum disorders. Silver also successfully fought for passage of the Clinic Access and Anti-Stalking Act, which ensures women access to reproductive services and cracks down on violence against clinic workers. The Assembly also passed legislation that drastically reduces sulfur in heating oil, helping to fight the scourge of asthma.
Criminal Justice
Silver helped lead the effort to reform the state's draconian Rockefeller Drug Laws, giving non-violent offenders a path to treatment and productivity. Silver also guided the passage of legislation to protect citizens of wrongful conviction and expand the DNA database. In 2010, the Assembly passed a bill requiring the microstamping of shell casings so that police can trace the guns used in violent crimes. Under Silver's leadership, the Bias Crime Law, which combats violence associated with hatred, bigotry and prejudice, was enacted in 2000.
Lower Manhattan Redevelopment
Following the 9/11 attacks, Silver, whose district includes the World Trade Center, led the way in making sure that the site was rebuilt and that Lower Manhattan is developed better and stronger than before. He authored a 'Marshall Plan' for Lower Manhattan, which helped attract tens of thousands of new residents and provided incentives for businesses to relocate and create jobs. He helped resolve a dispute between landowners that kick-started the redevelopment at the Trade Center site and has been instrumental in transforming Lower Manhattan into a thriving, 24/7 community.
Born on the Lower East Side of Manhattan, Silver is a graduate of Yeshiva University and Brooklyn Law School. In addition to his public service, he is a practicing attorney.
He lives with his wife, Rosa, on the Lower East Side. The Silvers have four children, Edward, Janine, Michelle and Esther, and numerous grandchildren.</t>
  </si>
  <si>
    <t>podio_image20160629-10085-az6pkh.jpeg</t>
  </si>
  <si>
    <t>476543055</t>
  </si>
  <si>
    <t>NYL000092</t>
  </si>
  <si>
    <t>Corwin</t>
  </si>
  <si>
    <t>Jane Corwin</t>
  </si>
  <si>
    <t>Jane Lewis Corwin was elected to the New York State Assembly on November 4, 2008 and represents what is now the 144th Assembly District.
Jane is a proud full-time mother of three, Melanie, Kellie and Will, and, like any mother, she wants to give our children the best opportunity for a successful future in any endeavors they which to pursue. She continues to work tirelessly in representing the voice of her community in Albany so our children have those opportunities and are not forced to relocate due to a struggling economic and business climate.
Since being elected in 2008, Jane has stood firm in her message of fiscal conservatism, accountability for lawmakers, and focusing on growing our upstate economy by supporting small businesses.
Corwin received her undergraduate degree from the State University of New York at Albany and a Master's Degree in Business Administration from Pace University. She later became the Director of Research at Henry Ansbacher, Inc., and was responsible for valuation, analysis and presentation of client businesses for sale. She later returned to Western New York and took the position of Vice President at the Talking Phone Book.
Building on her private sector experience, Jane has taken a business-like approach to solving the problems of state government. She has taken a large role in promoting the needs of small businesses in Western New York in collaboration with the Assembly Minority Conference to once and for all change the status quo in Albany.
Jane also sits as the Ranking Minority member of the Corporations, Authorities and Commissions Committee, and in this capacity has held state agencies and corporations accountable for mismanagement and inefficient use of taxpayer dollars. In 2012, she took the New York State Thruway Authority head-on and led the call for an overhaul of the Authority's fiscal management, while successfully opposing a proposed 45% toll increase. In addition to her work on the Corporations committee, she also represents her constituents on the Environmental Conservation, Mental Health, and Education committees as well.
Recently, she was given the honor of being appointed to Minority Leader Pro Tempore and has been leading the debate on the Assembly floor for the many issues facing our State. This position quite literally allows her to give a voice to every constituent she represents, and she humbly accepted the great responsibility that she has been given.
Jane recognizes her constituents' needs are not complicated or out of reach. She understands they want less government intrusion in their lives and a realistic approach to state spending, which still provides fundamental and necessary services but reduces bureaucratic waste, and implements legislation to reduce fraud and abuse in a number of entitlement programs. She also understands that lowering taxes on citizens and businesses will put more money back into the economy and allow for economic growth, more quality jobs with upward mobility, and the long-term economic stability that our region has so desperately needed for decades.
Along with her husband, Phil, Jane has made an effort to give back to her community, and in 2004, she became the Founder and President of the Philip M. and Jane Lewis Corwin Foundation, which provides direct funding for educational, medical, and religious charities to benefit children.
The opportunity to serve her community and the people of Erie, Niagara and Orleans counties is one of the greatest honors Jane has ever had, and she continues to work daily to not only make sure that our voices are heard in the state Capitol but that the future of our community is brighter and better than yesterday.</t>
  </si>
  <si>
    <t>https://twitter.com/jane_corwin</t>
  </si>
  <si>
    <t>Represented 1the 44th Assembly District from 2009 to 2016.</t>
  </si>
  <si>
    <t>2008</t>
  </si>
  <si>
    <t>podio_image20160629-10085-1p2z6yd.png</t>
  </si>
  <si>
    <t>476543155</t>
  </si>
  <si>
    <t>Varley</t>
  </si>
  <si>
    <t>Alison M.</t>
  </si>
  <si>
    <t>Alison M. Varley</t>
  </si>
  <si>
    <t>Special Assistant to Senator Michael Venditto</t>
  </si>
  <si>
    <t>476543162</t>
  </si>
  <si>
    <t>Karopkin</t>
  </si>
  <si>
    <t>David Karopkin</t>
  </si>
  <si>
    <t>(718) 803-6373</t>
  </si>
  <si>
    <t>David Karopkin, Councilmanic Aide</t>
  </si>
  <si>
    <t>476543169</t>
  </si>
  <si>
    <t>Cittadino</t>
  </si>
  <si>
    <t>Josephine</t>
  </si>
  <si>
    <t>Josephine Cittadino</t>
  </si>
  <si>
    <t>Executive Assistant to Senator Michael Venditto</t>
  </si>
  <si>
    <t>476543172</t>
  </si>
  <si>
    <t>Bland</t>
  </si>
  <si>
    <t>Liam</t>
  </si>
  <si>
    <t>Liam Bland</t>
  </si>
  <si>
    <t>(212) 818-0580</t>
  </si>
  <si>
    <t>Liam Bland, Councilmanic Aide</t>
  </si>
  <si>
    <t>476543174</t>
  </si>
  <si>
    <t>Wayne G.</t>
  </si>
  <si>
    <t>Wayne G. Edwards</t>
  </si>
  <si>
    <t>Counsel to Senator Michael Venditto</t>
  </si>
  <si>
    <t>476543198</t>
  </si>
  <si>
    <t>NYL000101</t>
  </si>
  <si>
    <t>Duprey</t>
  </si>
  <si>
    <t>Janet Duprey</t>
  </si>
  <si>
    <t>Janet L. Duprey was re-elected in November 2012 to represent the newly-formed 115th Assembly District, which includes all of Clinton and Franklin counties as well as four towns in St. Lawrence County. During her first three terms in the Assembly, Mrs. Duprey represented the 114th District, which included a town in Essex County.
A lifelong public servant, Janet was the first woman elected to the Clinton County Legislature at the age of 29. After 10 years as a legislator, including two years as chairperson, she was elected Clinton County Treasurer. She served as treasurer for 21 years until her resignation in December 2006, following her election to the Assembly.
During the 2013-2014 session, Janet will again be the Ranking Minority Member on the Governmental Operations Committee. In addition, she will continue to serve on the Correction, Ethics and Guidance, and Higher Education committees, and she will also join the Rules, and Ways and Means committees. Minority Leader Brian M. Kolb has appointed Janet as the Secretary of the Minority Conference.
During her time in the Assembly, Janet has been tireless in her efforts to assist constituents throughout her district, which covers more than 3,000 square miles. She has traveled to every part of the district many times to assist individuals, businesses, non-profit organizations, local governments and school districts. She remains committed to working in a bi-partisan manner to improve the quality of life in the North Country.
Janet has been recognized for her many volunteer efforts over the years including serving on the board of directors of Champlain Valley Physicians Hospital Medical Center, Apple Valley Senior Housing, Hospice, North Country Chapter of the Red Cross, Pine Harbour Assisted Living and Memory Care Center, Spectrum Advisory Committee, SUNY Plattsburgh, Clinton Community College, and SUNY Plattsburgh Nursing Advisory Committees. She is also a member of the League of Women Voters, Business &amp; Professional Women, and an Honorary Member of Delta Kappa Gamma, Psi Chapter.
Throughout her career, Janet has received many honors, such as Advocacy and Resource Center Wall of Fame, Behavioral Health Services North Community Service Award, State of Vermont BPW Alice Paul Award, Girl Scout Woman of Distinction, NYS County Finance Official of the Year, and Clinton County BPW Woman of the Year.
Janet and Elmer Duprey married in 1967. They have two grown children and four grandchildren.</t>
  </si>
  <si>
    <t>https://www.facebook.com/janet.duprey.5</t>
  </si>
  <si>
    <t>Represented the 115th Assembly District</t>
  </si>
  <si>
    <t>2006</t>
  </si>
  <si>
    <t>podio_image20160629-10085-1kmrq1v.jpeg</t>
  </si>
  <si>
    <t>476543263</t>
  </si>
  <si>
    <t>Assistant Secretary for Human Services</t>
  </si>
  <si>
    <t>Yates</t>
  </si>
  <si>
    <t>Nora</t>
  </si>
  <si>
    <t>Nora Yates</t>
  </si>
  <si>
    <t>Mayor &amp; NYC Executive</t>
  </si>
  <si>
    <t>518 408 2500</t>
  </si>
  <si>
    <t>Nora Yates, Assistant Secretary for Human Services</t>
  </si>
  <si>
    <t>476543277</t>
  </si>
  <si>
    <t>Eras</t>
  </si>
  <si>
    <t>Daniella</t>
  </si>
  <si>
    <t>Daniella Eras</t>
  </si>
  <si>
    <t>Scheduler for CM Helen Rosenthal</t>
  </si>
  <si>
    <t>476543284</t>
  </si>
  <si>
    <t>Kimball-Stanley</t>
  </si>
  <si>
    <t>David Kimball-Stanley</t>
  </si>
  <si>
    <t>Formerly worked for Daniel R. Garodnick.</t>
  </si>
  <si>
    <t>476543327</t>
  </si>
  <si>
    <t>Xu</t>
  </si>
  <si>
    <t>Rui</t>
  </si>
  <si>
    <t>Rui Xu</t>
  </si>
  <si>
    <t>Rui Xu, Legislative Financial Analyst</t>
  </si>
  <si>
    <t>476543339</t>
  </si>
  <si>
    <t>Winston</t>
  </si>
  <si>
    <t>Winston Brown</t>
  </si>
  <si>
    <t>(718) 953-3097</t>
  </si>
  <si>
    <t>Winston Brown, Councilmanic Aide</t>
  </si>
  <si>
    <t>476543343</t>
  </si>
  <si>
    <t>NYL000078</t>
  </si>
  <si>
    <t>Brook-Krasny</t>
  </si>
  <si>
    <t>Alec</t>
  </si>
  <si>
    <t>Alec Brook-Krasny</t>
  </si>
  <si>
    <t>Alec Brook-Krasny immigrated to the United States from the former Soviet Union in 1989. By 1996 he was a successful New York City business owner, transforming a dusty old warehouse into 'Fun-O-Rama,' a 14,000-square-foot cultural, educational and entertainment community center in Brooklyn.
In 1997, Brook-Krasny was honored as 'Entertainment Entrepreneur of the Year' by the nationwide magazine Leisure and Entertainment Management. The same year he received a New York City Council proclamation for business achievements and community dedication.
In 2000, Brook-Krasny became the first Russian-speaking American to run for political office. He ran for the New York State Assembly and set a city record for the most write-in votes. In 2001, Brook-Krasny ran for the New York City Council and received The New York Times' endorsement.
In October 2001, Brook-Krasny became the founding Executive Director of The Council of Jewish Ã‰migrÃ© Community Organizations (COJECO), a central coordinating body for 42 community-based, Russian-speaking Ã©migrÃ© organizations in New York.
During Brook-Krasny's tenure, COJECO provided a range of services to member organizations and hundreds of Jewish Ã©migrÃ©s. Some of the services included 9/11 case finding, grant writing assistance, management and reporting, advocacy on behalf of the community, coordination of program activities for member organizations, and assistance in community/city government relations. In 2005, COJECO was listed in Slingshot 05 as one of the 50 most innovative Jewish organizations in North America.
Brook-Krasny holds a bachelor's degree in economics and engineering from Moscow Technological Institute. He also graduated from the Institute for Not-for-Profit Management at Columbia University Graduate School of Business.</t>
  </si>
  <si>
    <t>podio_image20160629-10085-g6fau3.jpeg</t>
  </si>
  <si>
    <t>476543348</t>
  </si>
  <si>
    <t>Leefoon</t>
  </si>
  <si>
    <t>Ursula Leefoon</t>
  </si>
  <si>
    <t>Ursula Leefoon, Councilmanic Aide</t>
  </si>
  <si>
    <t>476543356</t>
  </si>
  <si>
    <t>Manuel Tavarez</t>
  </si>
  <si>
    <t>Manuel Tavarez, Councilmanic Aide</t>
  </si>
  <si>
    <t>476543366</t>
  </si>
  <si>
    <t>NYL000083</t>
  </si>
  <si>
    <t>Camara</t>
  </si>
  <si>
    <t>Karim Camara</t>
  </si>
  <si>
    <t>As a Member of the New York State Assembly, Karim Camara represents over 135,000 constituents in the 43 Assembly District, which includes parts of Crown Heights, Lefferts Gardens, and East Flatbush communities in Brooklyn, New York. He serves as the Chair of the Sub-Committee on Retention of Homeownership and Stabilization of Affordable Housing
;
he also sits on the Standing Committees for Banks, Children and Families, Consumer Affairs and Protection, Education, Housing, and Mental Health.
An ordained minister, motivational speaker, and certified life coach, Camara is committed to his life purpose: inspiring individuals, empowering organizations and transforming communities. He serves as the Pastor of Abundant Life Church, and he recently founded the City of Hope Community &amp; Economic Development Corporation to help revitalize urban communities.
He previously served as the Executive Pastor of First Baptist Church of Crown Heights, and he worked as the New York State Faith Director for the then Senator Barack Obama's historic campaign for president and was one of the first New York State elected officials to endorse Senator Obama's candidacy.
Camara received his Bachelor of Arts (BA) in English Literature and Chemistry from Xavier University of Louisiana. While attending Xavier University, he participated in the Biomedical Science Scholars Program at Meharry Medical College in Nashville, Tennessee. He received a Masters of Divinity (MDiv) from the New York Theological Seminary and also studied at Alfred University, Fordham University and Wesley Theological Seminary. He is also a member of the Christian Coaches Network (CCN) and the American Association of Christian Counselors (AACC), National Speakers Association and Toastmasters.
Camara is passionate about public service and believes that government should be used as a tool to help improve the lives of its citizens. As a student at Xavier University, he was both active in the political process and community service. Camara was a leader in the nationally recognized community service organization entitled M.A.X. (Mobilization at Xavier). As part of this organization, he started and led a program called Project R.I.S.E. (Reducing Illiteracy Scars through Education), a literacy program at a New Orleans public school with some of the lowest reading scores in the city. Due to the success of this program, he was invited to meet President Bill Clinton and his special assistant Eli Segal to discuss the President's idea for AmeriCorps, a National Community Service Program.
Prior to his election to the Assembly, Camara was the Director of Institutional Advancement for the Cush Campus Schools, a pre-K - 8th grade independent school, located in Crown Heights. He has also worked with the American Red Cross of Greater New York in their Emergency Family Center, a transitional housing shelter for displaced and abused women. Camara also participated in the National Capital Seminarians for a semester program where he studied Legislation and Ethics at Wesley Theological Seminary, D.C. campus, worked with the Children's Defense Fund, and worked as a Congressional Intern for former Congressman Major R. Owens (D-NY). He has also served on the Community Advisory Board of the State University of New York Downstate Medical Center, the Faith Leader Advisory Committee of New Visions for Public Schools and the Board of Managers of the Bedford YMCA.
Camara has spoken at the William J. Clinton Presidential Library, New York University School of Medicine, Verizon, American Red Cross of Greater NY, and numerous other companies, churches, colleges, schools and community organizations. He has also received numerous awards and distinctions from churches, faith based organizations, schools and community organizations.
Camara and his wife, Orelia Merchant Camara, are the proud parents of two children.
Special Awards and Distinctions:
George Fox Award (Distinguished Alumni Award) -- Brooklyn Friends School
Young Elected Officials Network (YEO) -- identified by the People for the American Way (a Washington, D.C., based political advocacy organization) as the most promising, progressive elected officials in the country
Legislative Leadership Award -- National Committee for Furtherance of Jewish Education
Community Service Award -- Bedford YMCA
Media Coverage:
The Daily Show with Jon Stewart (television)
New York 1 -- Inside City Hall with host Dominic Carter (television)
The New York Times (print)
The Daily News (print)
New York Amsterdam News (print)
The New York Post (print)
Our Times Press (print)
Caribbean Life (print)
The Steve Harvey Morning Show (radio)
WBLS &amp; WLIB with News reporter Ann Tripp (radio)
WBAI FM -- The Wakeup Call (radio)
WWRL AM - The Errol Lewis Show (radio)
News Talk Radio 77WABC (host Rabbi Joe Potasnik)
Special Appearances on television networks: Cablevision News 12, ABC, NBC, CBS, UPN, TBN and FOX News Channel.</t>
  </si>
  <si>
    <t>2005</t>
  </si>
  <si>
    <t>podio_image20160629-10085-1212489.jpeg</t>
  </si>
  <si>
    <t>476543392</t>
  </si>
  <si>
    <t>NYL000269</t>
  </si>
  <si>
    <t>Hennessey</t>
  </si>
  <si>
    <t>Edward Hennessey</t>
  </si>
  <si>
    <t>Edward Hennessey, born December 5, 1961, was elected to the 3rd Assembly District in November 2012. Edward, who grew up in Mastic Beach and graduated from William Floyd High School, is a husband, father, and experienced public servant who is deeply rooted in the South Shore Tri-Hamlet community.
Since his election to the Assembly in the fall of 2012, Edward has worked to improve the quality of life for Suffolk families. He sponsored the law that increased penalties for texting-while-driving (Chapter 91 of 2013) and fought to increase state education aid for the local schools districts. In addition to the state aid increases, Edward fought for and secured an additional $500,000 in discretionary funding for many of the local schools to help prevent teacher layoffs and/or save vital educational programs. Furthermore, Edward fought to extend the lowest personal income tax rates New Yorkers have seen in 60 years and provided a veterans tax credit to businesses that hire veterans.
One of Edward's top priorities is to help communities recover and rebuild after Super Storm Sandy. Since elected, Edward has been working with federal, state and local officials to ensure our communities receive their fair share in order to stabilize, rebuild, and grow.
From 1994 through 2005 Edward served as Brookhaven Town Councilman. During his time on the Town Board, he concentrated on community redevelopment and planning initiatives. Edward began by upgrading the Town's infrastructure with federal highway projects and adopting local laws to change and improve land use. He then worked to create regional land use plans and launched community visionings which enabled him to implement the planning recommendations put forth by a community.
Prior to his public service, Edward was a prosecutor in the Suffolk County District Attorney's Office. He served as General Counsel to labor unions, including Local 342, Long Island Public Service Employee Union &amp; Trust, UMD, LIA and AFL-CIO, representing the rights of working people. Edward also served as counsel in the New York State Senate as a policy advisor. He now concentrates on Criminal Law, Personal Injury and Real Estate.
Edward graduated with his Bachelor's Degree in Government and Politics from St. John's University in 1984 and earned his Law Degree from Touro College in 1988. He is married to his wife Joan, and has two children, John Patrick, age 18, and Edward Joseph, age 14.
3rd Assembly District - Town of Brookhaven - Hamlets of Bellport, North Bellport, Brookhaven, Medford, Yaphank, Mastic Beach, and parts of Mastic, Shirley, Patchogue, Holtsville, Gordon Heights, Farmingville, Middle Island, and Ridge
District Office: 1735 North Ocean Avenue, Suite A, Medford, NY 11763
Phone: 631-207-0073
Albany Office: LOB 534 Albany, NY 12248
Phone: 518-455-4901
E-mail: [HennesseyE@assembly.state.ny.us](mailto:HennesseyE@assembly.state.ny.us).</t>
  </si>
  <si>
    <t>476543394</t>
  </si>
  <si>
    <t>Mariam</t>
  </si>
  <si>
    <t>Mariam Ahmed</t>
  </si>
  <si>
    <t>Constituent Liaison for Assemblymember James Brennan</t>
  </si>
  <si>
    <t>476543402</t>
  </si>
  <si>
    <t>NYL000088</t>
  </si>
  <si>
    <t>Barbara Clark</t>
  </si>
  <si>
    <t>A self-described 'public servant', Barbara Clark has represented the communities of the 33rd Assembly District in the New York State Legislature for over twenty-five years, using her office to champion equity in funding and access to quality educational programs for all students in New York State.
As a forerunner of the small school initiative in NYC, she was instrumental in converting Andrew Jackson High School, which originally housed approximately 3500 students, into four small magnet high schools. She also served as a primary sponsor of the 1996 New York City Governance Law which mandated parental involvement in school policy decision-making. Mrs. Clark's goal to adequately finance New York City's under-funded school system made her an early proponent of the Campaign for Fiscal Equity (CFE) v. State of New York lawsuit. She was an ardent supporter of the plaintiff's fourteen year court battle, which resulted in a $5.5 billion increase in funding for New York City public schools. She also authored legislation to finally establish the age of six as the statutory age for full time attendance in school.
Mrs. Clark is committed to partnering with her constituents to create programs and institutions which foster stable community development, both within her district and throughout New York State. This commitment encompasses a host of initiatives and has included legislation to combat predatory lending, to prohibit animal slaughterhouses within fifteen-hundred feet of residential dwellings, and to promote pedestrian safety. She was also instrumental in funding the first Cancer Center in Queens County at Queens General Hospital.
In the Assembly, Mrs. Clark serves as the Deputy Majority Whip, Chair for the Education Committee of the NYS Black, Puerto Rican, Hispanic and Asian Legislative Caucus, member of the Majority Steering Committee, member of the Assembly Rules Committee, and member of Assembly Standing Committees on Education, Libraries and Education Technology, Children and Families, and Labor. She is the former Chair of the New York State Legislative Women's Caucus, as well as the former Chair of the Assembly Standing Committee on Aging.
Outside of her work as an Assembly Member, Mrs. Clark has also served as a nationally recognized leader. In 2007, she received the Pacesetter Award from The Women Legislators' Lobby/Women's Action for New Directions (WILL/WAND) for her noteworthy legislative service and progressive policy leadership.
Assemblywoman Clark has also served as a leader within national legislative and policy organizations. In the past, she was Vice-Chair of the National Conference of State Legislators' (NCSL) Education, Labor and Job Training Committee, and a member of NCSL's Education Partners public policy group. Currently, she serves as the state coordinator for the NCSL America's Legislators Back to School Program. In 2008, Assemblywoman Clark was elected the 2008-2010 Vice Chair of the Education Commission of the States (ECS), the highest position a legislator can serve within the organization. Prior to her election as Vice Chair, she had served two terms on the ECS Steering Committee and ten years as New York State's Commissioner to the organization. Presently, she continues to serve as a state Commissioner and is a member of ECS's Executive Committee, the Vice Chair of the organization's Nominating Committee and a member of the ECS National Center for Learning and Citizenship (NCLC).
In addition to her role as a leader and public servant, Mrs. Clark has also served as a mentor to many aspiring public servants and has hosted countless high school and college interns in both her legislative and district offices. She has also sponsored more than twenty Fellows through the University at Albany Center for Women in Government and Civil Society's Women in Public Policy Program.
Assemblywoman Clark, a coal miner's daughter, was born and raised in Beckley, West Virginia. She and her husband, Thomas, have four adult children who were all educated in the New York City Public School System, and two granddaughters.</t>
  </si>
  <si>
    <t>1986</t>
  </si>
  <si>
    <t>podio_image20160629-10085-17npng6.jpeg</t>
  </si>
  <si>
    <t>476543414</t>
  </si>
  <si>
    <t>Hirsch Riback</t>
  </si>
  <si>
    <t>Melanie</t>
  </si>
  <si>
    <t>Melanie Hirsch Riback</t>
  </si>
  <si>
    <t>D O Manager for Assemblymember James Brennan</t>
  </si>
  <si>
    <t>476543424</t>
  </si>
  <si>
    <t>Schiffman</t>
  </si>
  <si>
    <t>Harry L Schiffman</t>
  </si>
  <si>
    <t>Community Liaison for Assemblymember James Brennan</t>
  </si>
  <si>
    <t>476543473</t>
  </si>
  <si>
    <t>NYL000335</t>
  </si>
  <si>
    <t>Wozniak</t>
  </si>
  <si>
    <t>Angela Wozniak</t>
  </si>
  <si>
    <t>Angela Wozniak was elected to serve the constituents of the 143rd Assembly District on November 4, 2014. The district includes the Towns of Cheektowaga and Lancaster and the Village of Depew.
Angela is no stranger to hard work. Prior to opening The Angela Wozniak Insurance Agency, Angela worked days while putting herself through night school to earn a Business Management degree from D’Youville College. Today, her business provides insurance to Western New York families. As a mother and small-business owner, Angela understands the struggles residents and businesses face in our tough economy and she will fight the status quo as a member of the Assembly.
In 2011, she successfully ran for town council and became the first female conservative ever elected in the Town of Cheektowaga. While in office, Angela worked to downsize the town board from seven to five members, and also fought for tax reform, ethics reform, school board consolidation, and term limits. In just a short time as an elected official, Angela has proven her ability to fight for taxpayers, develop sound legislation, and reach across the aisle to get things done.
Angela plans to bring much-needed funding back to her home district, and provide a voice in Albany on issues such as ethics reform and the Common Core educational standards.
Angela and her husband Phil own a home in Cheektowaga where they live with their young son Ari.</t>
  </si>
  <si>
    <t>https://twitter.com/angelawozniak</t>
  </si>
  <si>
    <t>Represented the 143rd Assembly District</t>
  </si>
  <si>
    <t>Conservative; Republican</t>
  </si>
  <si>
    <t>podio_image20160629-10085-zuqdli.jpeg</t>
  </si>
  <si>
    <t>476543478</t>
  </si>
  <si>
    <t>Ahn</t>
  </si>
  <si>
    <t>Kyungsook</t>
  </si>
  <si>
    <t>Kyungsook Ahn</t>
  </si>
  <si>
    <t>Kyungsook Ahn, Director Legal Division</t>
  </si>
  <si>
    <t>476543514</t>
  </si>
  <si>
    <t>Roskoff</t>
  </si>
  <si>
    <t>Daniel Roskoff</t>
  </si>
  <si>
    <t>Daniel Roskoff, Legislative Counsel</t>
  </si>
  <si>
    <t>476543516</t>
  </si>
  <si>
    <t>Bommer</t>
  </si>
  <si>
    <t>Zachary J</t>
  </si>
  <si>
    <t>Zachary J Bommer</t>
  </si>
  <si>
    <t>Former Deputy Chief of Staff for former Speaker of the Assembly Sheldon Silver.</t>
  </si>
  <si>
    <t>476543569</t>
  </si>
  <si>
    <t>Christina B.</t>
  </si>
  <si>
    <t>Christina B. Dolan</t>
  </si>
  <si>
    <t>Director of Operations for Senator Tom Libous</t>
  </si>
  <si>
    <t>476543576</t>
  </si>
  <si>
    <t>Donald J.</t>
  </si>
  <si>
    <t>Donald J. Leonard</t>
  </si>
  <si>
    <t>Regional Coordinator for Senator Tom Libous</t>
  </si>
  <si>
    <t>476543604</t>
  </si>
  <si>
    <t>Laura M.</t>
  </si>
  <si>
    <t>Laura M. Martin</t>
  </si>
  <si>
    <t>Deputy Director of Constituent Services for Senator Tom Libous</t>
  </si>
  <si>
    <t>476543617</t>
  </si>
  <si>
    <t>Nielsen Jr</t>
  </si>
  <si>
    <t>Robert N.</t>
  </si>
  <si>
    <t>Robert N. Nielsen Jr</t>
  </si>
  <si>
    <t>Counsel to Senator Tom Libous</t>
  </si>
  <si>
    <t>476543649</t>
  </si>
  <si>
    <t>Franck</t>
  </si>
  <si>
    <t>Franck Joseph</t>
  </si>
  <si>
    <t>(718) 527-4356</t>
  </si>
  <si>
    <t>Franck Joseph, Councilmanic Aide</t>
  </si>
  <si>
    <t>476543661</t>
  </si>
  <si>
    <t>Guardiola</t>
  </si>
  <si>
    <t>Monica Guardiola</t>
  </si>
  <si>
    <t>Former Community Liaison for former Speaker of the Assembly Sheldon Silver</t>
  </si>
  <si>
    <t>476543673</t>
  </si>
  <si>
    <t>Esther Jacob</t>
  </si>
  <si>
    <t>476543679</t>
  </si>
  <si>
    <t>Rapfogel</t>
  </si>
  <si>
    <t>Judy R</t>
  </si>
  <si>
    <t>Judy R Rapfogel</t>
  </si>
  <si>
    <t>Former Chief of Staff for Speaker of the Assembly Sheldon Silver</t>
  </si>
  <si>
    <t>476543793</t>
  </si>
  <si>
    <t>Senior Advisor for Strategic Planning</t>
  </si>
  <si>
    <t>Walzak</t>
  </si>
  <si>
    <t>Phil</t>
  </si>
  <si>
    <t>Phil Walzak</t>
  </si>
  <si>
    <t>Bill de Blasio, Mayor</t>
  </si>
  <si>
    <t>Phil Walzak, Senior Advisor for Strategic Planning</t>
  </si>
  <si>
    <t>476543803</t>
  </si>
  <si>
    <t>Director of Intergovernmental Affairs</t>
  </si>
  <si>
    <t>Wolfe</t>
  </si>
  <si>
    <t>Emma Wolfe</t>
  </si>
  <si>
    <t>Intergovernmental Affairs, Mayor's Office of (MOIGA), Agency, Mayor &amp; NYC Executive</t>
  </si>
  <si>
    <t>Emma Wolfe, Director of Intergovernmental Affairs</t>
  </si>
  <si>
    <t>476543806</t>
  </si>
  <si>
    <t>Commissioner, Community Affairs Unit (CAU)</t>
  </si>
  <si>
    <t>Carrión</t>
  </si>
  <si>
    <t>Marco Carrión</t>
  </si>
  <si>
    <t>Community Affairs Unit (CAU), Agency, Mayor &amp; NYC Executive;
Community Boards (CB), Agency, Mayor &amp; NYC Executive</t>
  </si>
  <si>
    <t>Marco Carrión, Commissioner, Community Affairs Unit (CAU)</t>
  </si>
  <si>
    <t>476543817</t>
  </si>
  <si>
    <t>First Deputy Mayor</t>
  </si>
  <si>
    <t>Shoris</t>
  </si>
  <si>
    <t>Anthony Shoris</t>
  </si>
  <si>
    <t>Anthony Shoris, First Deputy Mayor</t>
  </si>
  <si>
    <t>476543871</t>
  </si>
  <si>
    <t>President &amp; Chief Executive Officer</t>
  </si>
  <si>
    <t>Anders</t>
  </si>
  <si>
    <t>Alan Anders</t>
  </si>
  <si>
    <t>Water Finance Authority, NYC Municipal (NYW), Agency, Mayor &amp; NYC Executive;
Hudson Yards Infrastructure Corporation, Agency, Mayor &amp; NYC Executive;
Sales Tax Asset Receivable Corporation (STAR), Agency, Mayor &amp; NYC Executive;
Fiscal Year 2005 Securitization Corporation, Agency, Mayor &amp; NYC Executive</t>
  </si>
  <si>
    <t>Alan Anders, President &amp; Chief Executive Officer</t>
  </si>
  <si>
    <t>476543877</t>
  </si>
  <si>
    <t>Secretary to the Governor</t>
  </si>
  <si>
    <t>Mulrow</t>
  </si>
  <si>
    <t>William Mulrow</t>
  </si>
  <si>
    <t>634 3rd Ave., New York, NY 10017</t>
  </si>
  <si>
    <t>518-474-4246</t>
  </si>
  <si>
    <t>Andrew Cuomo, Governor</t>
  </si>
  <si>
    <t>podio_image20160629-10085-1slx15f.jpeg</t>
  </si>
  <si>
    <t>William Mulrow, Secretary to the Governor</t>
  </si>
  <si>
    <t>476543881</t>
  </si>
  <si>
    <t>Chair</t>
  </si>
  <si>
    <t>Alan Moss</t>
  </si>
  <si>
    <t>Water Board (NYWB), Agency, Mayor &amp; NYC Executive</t>
  </si>
  <si>
    <t>Alan Moss, Chair</t>
  </si>
  <si>
    <t>476543888</t>
  </si>
  <si>
    <t>Chief Analytics Officer</t>
  </si>
  <si>
    <t>Mashariki</t>
  </si>
  <si>
    <t>Amen Ra</t>
  </si>
  <si>
    <t>Amen Ra Mashariki</t>
  </si>
  <si>
    <t>Data Analytics, Mayor's Office of (MODA), Agency, Mayor &amp; NYC Executive</t>
  </si>
  <si>
    <t>Amen Ra Mashariki, Chief Analytics Officer</t>
  </si>
  <si>
    <t>476543890</t>
  </si>
  <si>
    <t>Gregory Mitchell</t>
  </si>
  <si>
    <t>(718) 738-1083</t>
  </si>
  <si>
    <t>Gregory Mitchell, Councilmanic Aide</t>
  </si>
  <si>
    <t>476543893</t>
  </si>
  <si>
    <t>Simonetti</t>
  </si>
  <si>
    <t>Salvatore</t>
  </si>
  <si>
    <t>Salvatore Simonetti</t>
  </si>
  <si>
    <t>Salvatore Simonetti, Councilmanic Aide</t>
  </si>
  <si>
    <t>476543897</t>
  </si>
  <si>
    <t>Amy Peterson</t>
  </si>
  <si>
    <t>Housing Recovery Operations (HRO), Agency, Mayor &amp; NYC Executive</t>
  </si>
  <si>
    <t>Amy Peterson, Director</t>
  </si>
  <si>
    <t>476543901</t>
  </si>
  <si>
    <t>Alphonso</t>
  </si>
  <si>
    <t>Alphonso David</t>
  </si>
  <si>
    <t>Gay</t>
  </si>
  <si>
    <t>podio_image20160629-10085-152qos7.png</t>
  </si>
  <si>
    <t>Alphonso David, Counsel to the Governor</t>
  </si>
  <si>
    <t>476543906</t>
  </si>
  <si>
    <t>Commissioner</t>
  </si>
  <si>
    <t>Bermudez</t>
  </si>
  <si>
    <t>Ana Bermudez</t>
  </si>
  <si>
    <t>Probation, Department of (DOP), Agency, Mayor &amp; NYC Executive</t>
  </si>
  <si>
    <t>Ana Bermudez, Commissioner</t>
  </si>
  <si>
    <t>476543913</t>
  </si>
  <si>
    <t>Executive Director</t>
  </si>
  <si>
    <t>Andrew McLaughlin</t>
  </si>
  <si>
    <t>Rent Guidelines Board (RGB), Agency, Mayor &amp; NYC Executive</t>
  </si>
  <si>
    <t>Andrew McLaughlin, Executive Director</t>
  </si>
  <si>
    <t>476543915</t>
  </si>
  <si>
    <t>Ron Greenberg</t>
  </si>
  <si>
    <t>Budget, Division of the, Agency, Governor &amp; State Executive</t>
  </si>
  <si>
    <t>Mary Beth LaBate, Director</t>
  </si>
  <si>
    <t>Ron Greenberg, First Deputy Director</t>
  </si>
  <si>
    <t>476543921</t>
  </si>
  <si>
    <t>Roest</t>
  </si>
  <si>
    <t>Anne Roest</t>
  </si>
  <si>
    <t>Information Technology and Telecommunications, Department of (DOITT), Agency, Mayor &amp; NYC Executive</t>
  </si>
  <si>
    <t>Anne Roest, Commissioner</t>
  </si>
  <si>
    <t>476543924</t>
  </si>
  <si>
    <t>Senior Chief, Division of Budget</t>
  </si>
  <si>
    <t>Shephard</t>
  </si>
  <si>
    <t>Dan Shephard</t>
  </si>
  <si>
    <t>Dan Shephard, Senior Chief, Division of Budget</t>
  </si>
  <si>
    <t>476543928</t>
  </si>
  <si>
    <t>Molly Cohen</t>
  </si>
  <si>
    <t>Molly Cohen, Legislative Counsel</t>
  </si>
  <si>
    <t>476543930</t>
  </si>
  <si>
    <t>Shorris</t>
  </si>
  <si>
    <t>Anthony Shorris</t>
  </si>
  <si>
    <t>Mayor, Office of the, Agency, Mayor &amp; NYC Executive</t>
  </si>
  <si>
    <t>podio_image20160629-10085-z85qp8.jpeg</t>
  </si>
  <si>
    <t>Anthony Shorris, First Deputy Mayor</t>
  </si>
  <si>
    <t>476543932</t>
  </si>
  <si>
    <t>Novakowski</t>
  </si>
  <si>
    <t>Mike</t>
  </si>
  <si>
    <t>Mike Novakowski</t>
  </si>
  <si>
    <t>518-486-6541</t>
  </si>
  <si>
    <t>Transportation, Economic Development, Environment and Energy, Executive Office, Governor &amp; State Executive</t>
  </si>
  <si>
    <t>Cathy Durant, Senior Chief, Division of Budget</t>
  </si>
  <si>
    <t>Mike Novakowski, Unit Head</t>
  </si>
  <si>
    <t>476543937</t>
  </si>
  <si>
    <t>Christopher Rice</t>
  </si>
  <si>
    <t>Land Use, Committee, NYC Council</t>
  </si>
  <si>
    <t>Christopher Rice, Legislative Project Manager</t>
  </si>
  <si>
    <t>476543950</t>
  </si>
  <si>
    <t>Pynn</t>
  </si>
  <si>
    <t>Kevin Pynn</t>
  </si>
  <si>
    <t>Kevin Pynn, Legislative Administrative Assistant</t>
  </si>
  <si>
    <t>476543953</t>
  </si>
  <si>
    <t>President and CEO</t>
  </si>
  <si>
    <t>Marx</t>
  </si>
  <si>
    <t>Anthony W.</t>
  </si>
  <si>
    <t>Anthony W. Marx</t>
  </si>
  <si>
    <t>New York Public Library (NYPL), Agency, Mayor &amp; NYC Executive;
Library, New York Public (NYPL), Agency, Mayor &amp; NYC Executive</t>
  </si>
  <si>
    <t>Anthony W. Marx, President and CEO</t>
  </si>
  <si>
    <t>476543961</t>
  </si>
  <si>
    <t>Chief Medical Examiner</t>
  </si>
  <si>
    <t>Barbara A. Sampson</t>
  </si>
  <si>
    <t>Chief Medical Examiner, NYC Office of (OCME), Agency, Mayor &amp; NYC Executive</t>
  </si>
  <si>
    <t>Barbara A. Sampson, Chief Medical Examiner</t>
  </si>
  <si>
    <t>476543972</t>
  </si>
  <si>
    <t>Food Policy Director</t>
  </si>
  <si>
    <t>Barbara Turk</t>
  </si>
  <si>
    <t>Food Policy Director, Office of the, Agency, Mayor &amp; NYC Executive</t>
  </si>
  <si>
    <t>Barbara Turk, Food Policy Director</t>
  </si>
  <si>
    <t>476543986</t>
  </si>
  <si>
    <t>Bratton</t>
  </si>
  <si>
    <t>Bill</t>
  </si>
  <si>
    <t>Bill Bratton</t>
  </si>
  <si>
    <t>Police Department (NYPD), Agency, Mayor &amp; NYC Executive</t>
  </si>
  <si>
    <t>podio_image20160629-10085-1hjg63e.jpeg</t>
  </si>
  <si>
    <t>Bill Bratton, Commissioner</t>
  </si>
  <si>
    <t>476543995</t>
  </si>
  <si>
    <t>Ridge-cole</t>
  </si>
  <si>
    <t>Elizabeth Ridge-cole</t>
  </si>
  <si>
    <t>Legislative Analyst for Assemblymember Michelle Schimel</t>
  </si>
  <si>
    <t>476543996</t>
  </si>
  <si>
    <t>Castorina</t>
  </si>
  <si>
    <t>Daniel Castorina</t>
  </si>
  <si>
    <t>Minority Leader Steven Matteo</t>
  </si>
  <si>
    <t>Daniel Castorina, Councilmanic Aide</t>
  </si>
  <si>
    <t>476543998</t>
  </si>
  <si>
    <t>Tri</t>
  </si>
  <si>
    <t>Tri Smith</t>
  </si>
  <si>
    <t>Tri Smith, Councilmanic Aide</t>
  </si>
  <si>
    <t>476544000</t>
  </si>
  <si>
    <t>Dynishal</t>
  </si>
  <si>
    <t>Dynishal Gross</t>
  </si>
  <si>
    <t>Dynishal Gross, Councilmanic Aide</t>
  </si>
  <si>
    <t>476544002</t>
  </si>
  <si>
    <t>Chong</t>
  </si>
  <si>
    <t>Bill Chong</t>
  </si>
  <si>
    <t>Youth and Community Development, Department of (DYCD), Agency, Mayor &amp; NYC Executive</t>
  </si>
  <si>
    <t>Bill Chong, Commissioner</t>
  </si>
  <si>
    <t>476544008</t>
  </si>
  <si>
    <t>Feerick</t>
  </si>
  <si>
    <t>Deirdre Feerick</t>
  </si>
  <si>
    <t>(718) 366-3900</t>
  </si>
  <si>
    <t>Deirdre Feerick, Councilmanic Aide</t>
  </si>
  <si>
    <t>476544012</t>
  </si>
  <si>
    <t>Linn</t>
  </si>
  <si>
    <t>Bob</t>
  </si>
  <si>
    <t>Bob Linn</t>
  </si>
  <si>
    <t>Labor Relations, NYC Office of (OLR), Agency, Mayor &amp; NYC Executive</t>
  </si>
  <si>
    <t>Bob Linn, Commissioner</t>
  </si>
  <si>
    <t>476544024</t>
  </si>
  <si>
    <t>Special Narcotics Prosecutor</t>
  </si>
  <si>
    <t>Bridget G.</t>
  </si>
  <si>
    <t>Bridget G. Brennan</t>
  </si>
  <si>
    <t>Special Narcotics Prosecutor, NYC Office of the (SNP), Agency, Mayor &amp; NYC Executive</t>
  </si>
  <si>
    <t>Bridget G. Brennan, Special Narcotics Prosecutor</t>
  </si>
  <si>
    <t>476544037</t>
  </si>
  <si>
    <t>Interim President and CEO</t>
  </si>
  <si>
    <t>Quinn-Carey</t>
  </si>
  <si>
    <t>Bridget</t>
  </si>
  <si>
    <t>Bridget Quinn-Carey</t>
  </si>
  <si>
    <t>Queens Library (QL), Agency, Mayor &amp; NYC Executive</t>
  </si>
  <si>
    <t>Bridget Quinn-Carey, Interim President and CEO</t>
  </si>
  <si>
    <t>476544046</t>
  </si>
  <si>
    <t>Public Administrator</t>
  </si>
  <si>
    <t>Stein, Esq.</t>
  </si>
  <si>
    <t>Bruce L.</t>
  </si>
  <si>
    <t>Bruce L. Stein, Esq.</t>
  </si>
  <si>
    <t>Public Administrator - Kings County (KCPA), Agency, Mayor &amp; NYC Executive</t>
  </si>
  <si>
    <t>Bruce L. Stein, Esq., Public Administrator</t>
  </si>
  <si>
    <t>476544050</t>
  </si>
  <si>
    <t>Weisbrod</t>
  </si>
  <si>
    <t>Carl Weisbrod</t>
  </si>
  <si>
    <t>City Planning, Department of (DCP), Agency, Mayor &amp; NYC Executive</t>
  </si>
  <si>
    <t>Carl Weisbrod, Director</t>
  </si>
  <si>
    <t>476544070</t>
  </si>
  <si>
    <t>Acting Director</t>
  </si>
  <si>
    <t>Carson</t>
  </si>
  <si>
    <t>Carson Hicks</t>
  </si>
  <si>
    <t>Center for Economic Opportunity (CEO), Agency, Mayor &amp; NYC Executive</t>
  </si>
  <si>
    <t>Carson Hicks, Acting Director</t>
  </si>
  <si>
    <t>476544099</t>
  </si>
  <si>
    <t>Lugo</t>
  </si>
  <si>
    <t>Jillian Lugo</t>
  </si>
  <si>
    <t>Jillian Lugo, Councilmanic Aide</t>
  </si>
  <si>
    <t>476544167</t>
  </si>
  <si>
    <t>Franklin J.</t>
  </si>
  <si>
    <t>Franklin J. Thomas</t>
  </si>
  <si>
    <t>Community Liaison for Senator Jack Martins</t>
  </si>
  <si>
    <t>476544177</t>
  </si>
  <si>
    <t>Iannotti</t>
  </si>
  <si>
    <t>Jennifer Iannotti</t>
  </si>
  <si>
    <t>Constituent Services Representative for Senator Jack Martins</t>
  </si>
  <si>
    <t>476544190</t>
  </si>
  <si>
    <t>Marvin A.</t>
  </si>
  <si>
    <t>Marvin A. Lee</t>
  </si>
  <si>
    <t>476544194</t>
  </si>
  <si>
    <t>Lonnie L</t>
  </si>
  <si>
    <t>Lonnie L Johnson</t>
  </si>
  <si>
    <t>Dep. Chief of Staff for Assemblymember Samuel Roberts</t>
  </si>
  <si>
    <t>476544198</t>
  </si>
  <si>
    <t>Scanni</t>
  </si>
  <si>
    <t>Lorraine Scanni</t>
  </si>
  <si>
    <t>Lorraine Scanni, Councilmanic Aide</t>
  </si>
  <si>
    <t>476544203</t>
  </si>
  <si>
    <t>Scalisi</t>
  </si>
  <si>
    <t>David J Scalisi</t>
  </si>
  <si>
    <t>Legislative Director for Assemblymember Samuel Roberts</t>
  </si>
  <si>
    <t>476544207</t>
  </si>
  <si>
    <t>Blanco</t>
  </si>
  <si>
    <t>Frankie Martinez</t>
  </si>
  <si>
    <t>Frankie Martinez Blanco</t>
  </si>
  <si>
    <t>Frankie Martinez Blanco, Legislative Assistant</t>
  </si>
  <si>
    <t>476544244</t>
  </si>
  <si>
    <t>Ian Colon</t>
  </si>
  <si>
    <t>Ian Colon, Councilmanic Aide</t>
  </si>
  <si>
    <t>476544260</t>
  </si>
  <si>
    <t>Nunez</t>
  </si>
  <si>
    <t>Frances Escano</t>
  </si>
  <si>
    <t>Frances Escano Nunez</t>
  </si>
  <si>
    <t>(211) 678-4505</t>
  </si>
  <si>
    <t>Inez E. Dickens, Office of Councilmember, Personal Staff Office, NYC Council</t>
  </si>
  <si>
    <t>Frances Escano Nunez, Councilmanic Aide</t>
  </si>
  <si>
    <t>476544273</t>
  </si>
  <si>
    <t>Outlaw</t>
  </si>
  <si>
    <t>Troy Outlaw</t>
  </si>
  <si>
    <t>(212) 678-4505</t>
  </si>
  <si>
    <t>Troy Outlaw, Councilmanic Aide</t>
  </si>
  <si>
    <t>476544276</t>
  </si>
  <si>
    <t>NYL000230</t>
  </si>
  <si>
    <t>Gipson</t>
  </si>
  <si>
    <t>Terry Gipson</t>
  </si>
  <si>
    <t>I'm Terry Gipson, and I'm honored to be serving my first term as a New York State Senator, representing the 41st District, which includes Dutchess and Putnam Counties. My wife Michelle and I are residents of Rhinebeck, where I formerly served as Village Trustee and owned a small business. Community is important to us and we are involved with the local library, historical society, farmer's market and Chambers of Commerce.
Prior to moving to Rhinebeck, we lived in White Plains, where I served as a volunteer firefighter. I worked as a Design Director for MTV Networks, and previously, as a designer for Rockwell Architecture. For more than 20 years, I made my living developing creative solutions for complex problems -- and this has proven to be a unique and valuable asset in Albany.
Born and raised in Tyler, Texas, I am proud of my family's roots in farming. Encouraged to work hard and to be a self-starter, I put myself through school, graduating from Texas Tech with a BFA in 1987, and Penn State with an MFA in 1991. To do so, I worked as a landscaper, dishwasher, cook, carpenter, painter, cafeteria manager, and scenic and lighting designer.
My top priorities remain reducing taxes and creating jobs in the Hudson Valley. I am committed to improving the quality of our education system and finding a more equitable way to fund it, so that owning a home or business in our community is more affordable.
As someone who started my own business in the Hudson Valley, I know first-hand that we need to encourage entrepreneurs to start up or expand their businesses right here, rather than leaving for opportunities elsewhere.
While making New York more business-friendly, we must continue to protect our natural resources. I believe we can harness the unique natural characteristics of the Hudson Valley to spur our local economy and create jobs by promoting the use and manufacturing of alternative energy sources.
I am pro-choice, a strong defender of equal rights on behalf of all New Yorkers, and dedicated to preventing child abuse and domestic violence. I am also a staunch advocate for our senior citizens and understand the importance of making sure we all have access to affordable, quality health care.
I thank you for your continued support and look forward to continuing to serve you.</t>
  </si>
  <si>
    <t>https://www.facebook.com/TerryGipsonNY; https://twitter.com/TerryGipsonNY; http://linkedin.com/in/SenatorTerryGipson</t>
  </si>
  <si>
    <t>476544285</t>
  </si>
  <si>
    <t>NYL000321</t>
  </si>
  <si>
    <t>Tkaczyk</t>
  </si>
  <si>
    <t>Cecilia Tkaczyk</t>
  </si>
  <si>
    <t>State Senator Cecilia Tkaczyk had a long record of community service before deciding to run for the State Senate. As a member of the Duanesburg Central School District Board of Education, she was known as a strong and vocal advocate for our public schools, and was, in fact, elected by her colleagues to serve as Vice President of the Board.
Senator Tkaczyk is the Ranking Member on both the Elections Committee and the Committee on Mental Health and Developmental Disabilities. She also serves as a member of the following committees: Agriculture, Environmental Conservation, Education, Children and Families and Veterans, Homeland Security and Military Affairs.
Her top priorities in the Senate include strengthening the State's economy and fostering job growth. She believes this can only be done by supporting and improving New York's public school system in order to prepare our children for the new technology-based job market.
Senator Tkaczyk was born and raised on a dairy farm. She is extremely proud of her farming roots, and is currently the only farmer serving in the State Senate. She owns and lives on a small sheep farm in the town of Duanesburg, NY, with her husband, Eric and their son, Peter.
Editorial boards around her district, and even outside her district, have praised her work ethic, knowledge of the issues and her commitment to bring real change to State Government.
In their endorsement of Senator Tkaczyk, the Albany Times Union said: 'No one running for the Legislature this year has a better command of the challenges facing the state's rural population than Ms. Tkaczyk. ' The Poughkeepsie Journal agreed, saying 'Tkaczyk spoke elegantly about ending the disparity among school districts in terms of funding, saying New York must do more to help its high-needs districts, whether they are in urban or rural areas.'
Dr. Alan Chartock, President and CEO of WAMC/Northeast Public Radio and Executive Publisher of the Legislative Gazette wrote after an interview with Cece: 'She made great sense. She was quietly articulate and she did not engage in political double talk.'
But the Utica Observer-Dispatch summed it up best when they began an editorial on government reform with the sentence: 'Cecilia Tkaczyk is the kind of person we need in government.'</t>
  </si>
  <si>
    <t>http://www.youtube.com/channel/UCAyHOgVndqCQUZf5ExeVPKg</t>
  </si>
  <si>
    <t>476544287</t>
  </si>
  <si>
    <t>Francis A Mendez</t>
  </si>
  <si>
    <t>Legislative Aide for Assemblymember Guillermo Linares</t>
  </si>
  <si>
    <t>476544294</t>
  </si>
  <si>
    <t>NYL000037</t>
  </si>
  <si>
    <t>Maziarz</t>
  </si>
  <si>
    <t>George D</t>
  </si>
  <si>
    <t>George D Maziarz</t>
  </si>
  <si>
    <t>Senator George D. Maziarz proudly represents the 62nd District in the New York State Senate, which encompasses Niagara County, Orleans County, and part of Monroe County.
Maziarz has spent a career in public service. He was appointed City Clerk in his hometown of North Tonawanda in 1978 at the young age of 25, and he eventually became Niagara County Clerk in 1989. Six years later, Maziarz entered the Senate after winning a hotly-contested special election caused by a mid-term vacancy. Since 1995, the voters of his district have consistently returned him to office for his tireless work ethic on behalf of the public good.
During his Senate career, Senator Maziarz has been associated with many landmark pieces of legislation. He helped develop 'Megan's Law,' the registry which enables law enforcement officers and communities to track the whereabouts of convicted sex offenders. He authored the Assisted Living Reform Act, which created a host of long-desired reforms in the assisted living industry to better protect seniors and consumers. And he successfully championed the effort to have New York State sign the Great Lakes-St. Lawrence River Basin Water Resources Compact to help manage the Great Lakes for generations to come.
While helping enact these bills and many others into law, Senator Maziarz has held several leadership positions in the Senate. He has previously served as Chairman of the Senate Aging Committee
;
the Senate Tourism, Recreation, and Sports Development Committe
;
and the Senate Labor Committee. He currently serves as Chairman of the Senate Energy and Telecommunications Committee, and he also serves as a member of the Rules
;
Environmental Conservation
;
Crime Victims, Crime &amp; Correction
;
Transportation
;
Consumer Protection
;
Education
;
and Higher Education Committees. Since 2011, Senator Maziarz has served as Vice President Pro Tempore of the Senate.
As Energy Committee Chairman, Senator Maziarz has successfully championed initiatives like the ReCharge NY program, the net metering law, and reforming and reauthorizing the power plant siting law. He continues to advocate for a 21st century energy policy that capitalizes on new technology and regional assets like the Niagara hydropower facility, which is located in his district. Long a believer in the idea that the best use of the region's hydropower resources is to create jobs, Senator Maziarz sponsored the Western New York Proceeds law to ensure that any unused power from the Niagara Power Project that is sold into the market is used to benefit the people of Western New York.
Although his committee assignments have allowed Senator Maziarz the chance to specialize in many areas of policy, he believes there are four broader goals his constituents expect him to work towards: relief from taxes, the restoration of Western New York's economic health and job base, greater crime prevention and victims' assistance, and increased attention to senior citizens' needs.
Senator Maziarz was educated in parochial and public schools in North Tonawanda, and graduated from Niagara County Community College and Niagara University. He has always been active in community life, despite his demanding schedule. He has served as President of the Chamber of Commerce of the Tonawandas, member of the Board of Directors of the United Way of the Tonawandas, member of the Corporate Advisory Board of DeGraff Memorial Hospital, and Chairman of the popular Canal Festival of the Tonawandas. He is also a past officer and long-time member of Live Hose Co. #4, member of the Niagara County Volunteer Firemen's Association, Knights of Columbus Council 2535, S.C.O.P.E., and the Niagara University Booster Club. He attends All Saints R. C. Church in Lockport.
Senator Maziarz resides in Newfane with his wife, Beverly.</t>
  </si>
  <si>
    <t>http://www.facebook.com/pages/George-D-Maziarz/110844998935922; http://twitter.com/senatormaziarz</t>
  </si>
  <si>
    <t>476544307</t>
  </si>
  <si>
    <t>Stephen Miller</t>
  </si>
  <si>
    <t>Stephen Miller, Councilmanic Aide</t>
  </si>
  <si>
    <t>476544318</t>
  </si>
  <si>
    <t>Tolman</t>
  </si>
  <si>
    <t>Alex Tolman</t>
  </si>
  <si>
    <t>Alex Tolman, Councilmanic Aide</t>
  </si>
  <si>
    <t>476544319</t>
  </si>
  <si>
    <t>NYL000107</t>
  </si>
  <si>
    <t>Gabryszak</t>
  </si>
  <si>
    <t>Dennis Gabryszak</t>
  </si>
  <si>
    <t>RESIGNED JANUARY 12th 2014</t>
  </si>
  <si>
    <t>476544344</t>
  </si>
  <si>
    <t>NYL000110</t>
  </si>
  <si>
    <t>Vanessa Gibson</t>
  </si>
  <si>
    <t>Former NYC Council Member.</t>
  </si>
  <si>
    <t>2009</t>
  </si>
  <si>
    <t>476544354</t>
  </si>
  <si>
    <t>NYL000125</t>
  </si>
  <si>
    <t>Rhoda</t>
  </si>
  <si>
    <t>Rhoda Jacobs</t>
  </si>
  <si>
    <t>Rhoda S. Jacobs, of Flatbush, Brooklyn was first elected to the Assembly in 1978. After having served as Chair of the Social Services Committee for twelve years she was appointed head of the Majority Program Committee, named Assistant Speaker Pro Tempore in 2001 and in 2003 she was appointed by the Speaker to serve in the prestigious role of Assistant Speaker. Throughout her tenure in office Ms. Jacobs has been at the forefront of significant issues in health care, Medicaid, welfare reform, job development, consumer education and protection in banking, insurance and public utilities.
Her cutting edge legislation has served as a national model for preventive measures in women's and children's health care. Assemblywoman Jacobs brought child vaccinations into the spotlight as she worked to pass some of the most comprehensive vaccination legislation in the country, including Hepatitis B and Chickenpox. She is responsible for passing the first law in New York State mandating insurance coverage for mammography screenings for women and promoting better working conditions and more health care benefits for working women.
Assistant Speaker Jacobs continues to be an outspoken advocate of quality day care programs and providing quality health care and educational opportunities for women, children, immigrants, and working families. Ms. Jacobs currently serves as a member of the Assembly Committees on Health, Insurance and Ways and Means and Rules.</t>
  </si>
  <si>
    <t>476544365</t>
  </si>
  <si>
    <t>NYL000132</t>
  </si>
  <si>
    <t>Kellner</t>
  </si>
  <si>
    <t>Micah</t>
  </si>
  <si>
    <t>Micah Kellner</t>
  </si>
  <si>
    <t>Assembly Member Micah Z. Kellner was first elected to the State Assembly in a special election on June 5, 2007 and has been reelected three more times. Since taking office, he has never stopped fighting for his friends and neighbors on Manhattan's Upper East Side, Yorkville &amp; Roosevelt Island.
Assembly Member Kellner has introduced legislation on a variety of issues, including public corruption, the environment, public health, law enforcement and animal rights. He has served as the lead plaintiff on a lawsuit to stop the East 91st Street Marine Transfer Station. Working with families, he has fought for more schools. Assembly Member Kellner fought to guarantee that police officers who contracted cancer after the 9/11 attacks receive insurance coverage. He successfully negotiated on behalf of New Yorkers to stop price gouging by big insurance companies. He believes that building the Second Avenue Subway will eventually make life easier for residents of the East Side, but fights vigilantly to ensure proper oversight by the City and the MTA for duration of the project.
Assembly Member Kellner is Chair of the Assembly Committee on Libraries and Education Technology. He sits on the following committees: Banks, Cities, Consumer Affairs and Protection, Racing &amp; Wagering, Steering.</t>
  </si>
  <si>
    <t>476544395</t>
  </si>
  <si>
    <t>Adrienne L</t>
  </si>
  <si>
    <t>Adrienne L Johnson</t>
  </si>
  <si>
    <t>Staff Director for Assemblymember Annette Robinson</t>
  </si>
  <si>
    <t>476544403</t>
  </si>
  <si>
    <t>Markowicz</t>
  </si>
  <si>
    <t>Janee S</t>
  </si>
  <si>
    <t>Janee S Markowicz</t>
  </si>
  <si>
    <t>Constituent Svc Mgr for Assemblymember Annette Robinson</t>
  </si>
  <si>
    <t>476544411</t>
  </si>
  <si>
    <t>Salisbury</t>
  </si>
  <si>
    <t>Norman G</t>
  </si>
  <si>
    <t>Norman G Salisbury</t>
  </si>
  <si>
    <t>Committee Clerk for Assemblymember Annette Robinson</t>
  </si>
  <si>
    <t>476544444</t>
  </si>
  <si>
    <t>Emrick II</t>
  </si>
  <si>
    <t>John A.</t>
  </si>
  <si>
    <t>John A. Emrick II</t>
  </si>
  <si>
    <t>Formerly worked as ﻿Chief of Staff for Senate IDC Leader, Jeff Klein</t>
  </si>
  <si>
    <t>podio_image20160629-10085-1irp3yj.jpeg</t>
  </si>
  <si>
    <t>476544447</t>
  </si>
  <si>
    <t>NYL000346</t>
  </si>
  <si>
    <t>Venditto</t>
  </si>
  <si>
    <t>Michael Venditto</t>
  </si>
  <si>
    <t>Michael Venditto has spent his entire life in the South Shore communities that make up the 8th Senate District. He attended public schools and graduated Farmingdale High School, and earned his college and law degrees on Long Island. He now lives in Massapequa.
Michael cares deeply about the plight of Long Island's middle class. A homeowner, he understands the impact of high property taxes on hardworking middle class families, young professionals and senior citizens who struggle to make ends meet on fixed incomes. As a Nassau County Legislator, Michael was a bridge between government and private businesses to promote new housing opportunities for families and he never voted to raise county taxes.
He's been a champion for small business, working with local Chambers of Commerce to recognize and promote the risk takers who are creating jobs in our community.
In the wake of Hurricane Sandy, Michael was frequently seen rolling up his sleeves to bring supplies and relief to families displaced by the raging storm. He worked tirelessly to help homeowners and businesses with post-storm cleanupóand even hand-delivered relief checks to some families to help with recovery.
Michael believes that there is no better place than Long Island to live and raise a family and he is committed to preserving our outstanding quality of life he and his wife, Antonella, who recently became first-time parents to a new baby boy, plan to raise their own children here. He's an advocate for strong schools, and responds to citizens' concerns about issues that threaten our communities.
Michael can frequently be seen at street fairs, youth athletic activities, dedications and events that benefit local charities, because he believes elected representatives need to be accessible to their communities.
Michael wants to use his energy to keep improving our communities, fight for our fair share of state aid for Long Island schools, hold the line on taxes, and help create jobs and opportunities to allow hardworking Long Islanders to succeed.</t>
  </si>
  <si>
    <t>https://twitter.com/SenatorVenditto; https://www.facebook.com/senatormichaelvenditto</t>
  </si>
  <si>
    <t>Represented the 8th Senate District between 2014-2016</t>
  </si>
  <si>
    <t>podio_image20160629-10085-8o5mvs.jpeg</t>
  </si>
  <si>
    <t>476544498</t>
  </si>
  <si>
    <t>Colin Todd</t>
  </si>
  <si>
    <t>Colin Todd, Legislative Clerk</t>
  </si>
  <si>
    <t>476544512</t>
  </si>
  <si>
    <t>Wiesen</t>
  </si>
  <si>
    <t>William Wiesen</t>
  </si>
  <si>
    <t>(718) 931-1721</t>
  </si>
  <si>
    <t>William Wiesen, Councilmanic Aide</t>
  </si>
  <si>
    <t>476544557</t>
  </si>
  <si>
    <t>Herrera</t>
  </si>
  <si>
    <t>Gabriel Herrera</t>
  </si>
  <si>
    <t>Former scheduler for CM Carlos Menchaca</t>
  </si>
  <si>
    <t>476544592</t>
  </si>
  <si>
    <t>NYL000140</t>
  </si>
  <si>
    <t>Linares</t>
  </si>
  <si>
    <t>Guillermo Linares</t>
  </si>
  <si>
    <t>Guillermo Linares, Ed.D has the historic distinction of being the first Dominican-born elected to public office in the United States in 1991. He served from 1992 to 2001 in the New York City Council, where he advocated for quality education, vital health services, affordable housing and immigrant rights.
Dr. Linares was elected as a member of the New York State Assembly, 72nd District, representing Washington Heights, Inwood and Marble Hill in Northern Manhattan on November 4, 2014. He represented this Assembly District from 2011 to 2012.
Dr. Linares served as Commissioner of the Mayor’s Office of Immigrant Affairs (2004-2009) with the mission of strengthening bridges between New York City Government and immigrant communities resulting in greater access to City services and information and establishing new citywide policies on Language Access and Immigrant Heritage. He shares the experiences and aspirations of immigrant New Yorkers, having left his native Dominican Republic and arrived in the Bronx in 1966. Then, Assemblymember Linares drove a taxi for long hours to support his family and at the same time pursued a higher education.
For the past 40 years, Dr. Linares has remained committed to improving public education and championing immigrant issues. His advocacy started in Washington Heights, where he worked as a school teacher. Witnessing the need for active involvement, he ran for membership of the local school board and served there for three terms. In the 1980s, Dr. Linares and others were responsible for the building of desperately needed public schools for the growing immigrant community in Washington Heights.
With other activists and leaders, Dr. Linares helped to establish the Community Association of Progressive Dominicans, the Puerto Rican/Latino Education Round Table and the Parents Coalition for Education in New York City. Dr. Linares was also instrumental in the founding of the CUNY Dominican Studies Institute at City College, the Audubon Partnership for Economic Development and the Center for Latin American and Latino Studies at the CUNY Graduate Center.
Dr. Linares’ work has garnered him citywide and national respect. In 1998, the Black and Latino Legislative Caucus of the NYC Council elected then-Council Member Linares as its Co-President. Dr. Linares was tapped in 1995 to serve in a national capacity as a member of the White House Initiative for Educational Excellence for Hispanic Americans. President William Clinton appointed him in 1999 as Chair of this Initiative. Dr. Linares served for six years as a board member of the National Council of La Raza. He was co-convener of Encuentro 2000 and Beyond, a national Latino leadership group.
Dr. Linares received a Bachelor of Arts and Master of Science degree from City College and a Professional Diploma in Administration and Supervision from Fordham University. He recently achieved his Doctorate in Education from Teachers College, Columbia University. Dr. Linares is married to a public school principal, has two children, a granddaughter (Ava) and two grandsons, Dylan and Greyson. His family has been critical to his accomplishments as a community activist, an elected and appointed government official and academic.</t>
  </si>
  <si>
    <t>https://twitter.com/GLinares72; https://www.facebook.com/AMGuillermoLinares/</t>
  </si>
  <si>
    <t>Represented the 72nd Assembly District</t>
  </si>
  <si>
    <t>podio_image20160629-10085-1u4cpei.jpeg</t>
  </si>
  <si>
    <t>476544623</t>
  </si>
  <si>
    <t>Michael D Johnson</t>
  </si>
  <si>
    <t>Director of Constituents/Supplemental svcs for former Assemblymember William Scarborough</t>
  </si>
  <si>
    <t>476544630</t>
  </si>
  <si>
    <t>Kaye</t>
  </si>
  <si>
    <t>Juliet Y</t>
  </si>
  <si>
    <t>Juliet Y Kaye</t>
  </si>
  <si>
    <t>Communications Coordinator for former Assemblymember William Scarborough</t>
  </si>
  <si>
    <t>476544633</t>
  </si>
  <si>
    <t>Mcintosh</t>
  </si>
  <si>
    <t>Camille H.</t>
  </si>
  <si>
    <t>Camille H. Mcintosh</t>
  </si>
  <si>
    <t>Senator John Sampson's former Special Assistant</t>
  </si>
  <si>
    <t>476544655</t>
  </si>
  <si>
    <t>Nathan Bradley</t>
  </si>
  <si>
    <t>Senator John Sampson's former Dpty. Chief of Staff</t>
  </si>
  <si>
    <t>476544690</t>
  </si>
  <si>
    <t>Genevieve Michel</t>
  </si>
  <si>
    <t>Genevieve Michel, Councilmanic Aide</t>
  </si>
  <si>
    <t>476544734</t>
  </si>
  <si>
    <t>Jamillah</t>
  </si>
  <si>
    <t>Jamillah Richards</t>
  </si>
  <si>
    <t>Jamillah Richards, Councilmanic Aide</t>
  </si>
  <si>
    <t>476544742</t>
  </si>
  <si>
    <t>Deputy Mayor, Health and Human Services</t>
  </si>
  <si>
    <t>Palacio</t>
  </si>
  <si>
    <t>Herminia</t>
  </si>
  <si>
    <t>Herminia Palacio</t>
  </si>
  <si>
    <t>Mayor's Office (OM), Agency, Mayor &amp; NYC Executive</t>
  </si>
  <si>
    <t>podio_image20160629-10085-1lw45fp.jpeg</t>
  </si>
  <si>
    <t>Herminia Palacio, Deputy Mayor, Health and Human Services</t>
  </si>
  <si>
    <t>476544755</t>
  </si>
  <si>
    <t>Queens Borough Commissioner for Department of Transportation</t>
  </si>
  <si>
    <t>Nicole Garcia</t>
  </si>
  <si>
    <t>Transportation, Department of (DOT), Agency, Mayor &amp; NYC Executive</t>
  </si>
  <si>
    <t>Nicole Garcia, Queens Borough Commissioner for Department of Transportation</t>
  </si>
  <si>
    <t>476544756</t>
  </si>
  <si>
    <t>Andrew Gabriel</t>
  </si>
  <si>
    <t>(212) 788-7081</t>
  </si>
  <si>
    <t>Andrew Gabriel, Councilmanic Aide</t>
  </si>
  <si>
    <t>476544807</t>
  </si>
  <si>
    <t>Robyn L</t>
  </si>
  <si>
    <t>Robyn L Montgomery</t>
  </si>
  <si>
    <t>Former Assemblymember William Scarborough's Chief of Staff</t>
  </si>
  <si>
    <t>476544815</t>
  </si>
  <si>
    <t>Deputy Secretary of Executive Operations</t>
  </si>
  <si>
    <t>DesRosiers</t>
  </si>
  <si>
    <t>Jill DesRosiers</t>
  </si>
  <si>
    <t>Former Director of Scheduling</t>
  </si>
  <si>
    <t>Jill DesRosiers, Deputy Secretary of Executive Operations</t>
  </si>
  <si>
    <t>476544817</t>
  </si>
  <si>
    <t>Tennyson</t>
  </si>
  <si>
    <t>Jack</t>
  </si>
  <si>
    <t>Jack Tennyson</t>
  </si>
  <si>
    <t>Community Liaison for former Assemblymember William Scarborough</t>
  </si>
  <si>
    <t>476544833</t>
  </si>
  <si>
    <t>Chris White</t>
  </si>
  <si>
    <t>Spokesman for State Department of Labor</t>
  </si>
  <si>
    <t>Chris White, Press Secretary</t>
  </si>
  <si>
    <t>476544844</t>
  </si>
  <si>
    <t>NYL000198</t>
  </si>
  <si>
    <t>Stevenson</t>
  </si>
  <si>
    <t>Eric Stevenson</t>
  </si>
  <si>
    <t>476544853</t>
  </si>
  <si>
    <t>Eisen</t>
  </si>
  <si>
    <t>Reeves</t>
  </si>
  <si>
    <t>Reeves Eisen</t>
  </si>
  <si>
    <t>(718) 241-9330</t>
  </si>
  <si>
    <t>Reeves Eisen, Councilmanic Aide</t>
  </si>
  <si>
    <t>476544897</t>
  </si>
  <si>
    <t>Burney</t>
  </si>
  <si>
    <t>Jerrel</t>
  </si>
  <si>
    <t>Jerrel Burney</t>
  </si>
  <si>
    <t>Jerrel Burney, Councilmanic Aide</t>
  </si>
  <si>
    <t>476544901</t>
  </si>
  <si>
    <t>Glynnis W</t>
  </si>
  <si>
    <t>Glynnis W Marshall</t>
  </si>
  <si>
    <t>Legislative Coordinator for former Assemblymember William Scarborough</t>
  </si>
  <si>
    <t>476544909</t>
  </si>
  <si>
    <t>Frank Walsh</t>
  </si>
  <si>
    <t>518-474-6307</t>
  </si>
  <si>
    <t>Health, Executive Office, Governor &amp; State Executive</t>
  </si>
  <si>
    <t>Frank Walsh, Unit Head</t>
  </si>
  <si>
    <t>476544910</t>
  </si>
  <si>
    <t>Jessica Douglas</t>
  </si>
  <si>
    <t>Former scheduler for Daneek Miller</t>
  </si>
  <si>
    <t>476544919</t>
  </si>
  <si>
    <t>Communications Manager for Events and Long Term Communications Strategy</t>
  </si>
  <si>
    <t>Marti Adams</t>
  </si>
  <si>
    <t>Marti Adams, Communications Manager for Events and Long Term Communications Strategy</t>
  </si>
  <si>
    <t>476544920</t>
  </si>
  <si>
    <t>Otero</t>
  </si>
  <si>
    <t>Joann Otero</t>
  </si>
  <si>
    <t>Chief of staff for CM Maria del Carmen Arroyo</t>
  </si>
  <si>
    <t>476544925</t>
  </si>
  <si>
    <t>Spanish Language Spokesperon for the Mayor</t>
  </si>
  <si>
    <t>Ponet</t>
  </si>
  <si>
    <t>Maibe</t>
  </si>
  <si>
    <t>Maibe Ponet</t>
  </si>
  <si>
    <t>Former Head of Communications for Deputy Mayor Lilliam Barrios-Paoli</t>
  </si>
  <si>
    <t>Maibe Ponet, Spanish Language Spokesperon for the Mayor</t>
  </si>
  <si>
    <t>476544935</t>
  </si>
  <si>
    <t>DeRosa</t>
  </si>
  <si>
    <t>Melissa DeRosa</t>
  </si>
  <si>
    <t>Former Communications Director</t>
  </si>
  <si>
    <t>podio_image20160629-10085-1yuufdi.png</t>
  </si>
  <si>
    <t>Melissa DeRosa, Chief of Staff</t>
  </si>
  <si>
    <t>476544936</t>
  </si>
  <si>
    <t>Liriano</t>
  </si>
  <si>
    <t>Lethy</t>
  </si>
  <si>
    <t>Lethy Liriano</t>
  </si>
  <si>
    <t>Lethy Liriano, Councilmanic Aide</t>
  </si>
  <si>
    <t>476544951</t>
  </si>
  <si>
    <t>Goldston</t>
  </si>
  <si>
    <t>Andrew Goldston</t>
  </si>
  <si>
    <t>917-960-1187</t>
  </si>
  <si>
    <t>X 3539</t>
  </si>
  <si>
    <t>Used to be Communications Director for Liz Krueger</t>
  </si>
  <si>
    <t>Andrew Goldston, Press Secretary</t>
  </si>
  <si>
    <t>476544959</t>
  </si>
  <si>
    <t>Thomas G.</t>
  </si>
  <si>
    <t>Thomas G. Snyder</t>
  </si>
  <si>
    <t>Thomas G. Snyder, Chief of Staff</t>
  </si>
  <si>
    <t>476544971</t>
  </si>
  <si>
    <t>NYL000040</t>
  </si>
  <si>
    <t>Nozzolio</t>
  </si>
  <si>
    <t>Senator Nozzolio was born and raised in Seneca Falls, the son of Anna and Albert F. Nozzolio. Senator Nozzolio and his wife, Rosemary, live in Seneca County.
Educated in local schools, he earned a Bachelor's degree in Labor Relations and a Master's degree in Public Administration and Agricultural Economics from Cornell University. Senator Nozzolio also earned a Juris Doctor degree from the Syracuse University College of Law.
Senator Nozzolio is currently Chairman of the New York State Senate Codes Committee, as well as Vice Chairman of the Senate Republican Conference. The Codes Committee is one of the most important and active committees in the State Senate and considers issues and legislation relating to New York's criminal and civil justice system. He is also a member of both the Senate Finance Committee and the Senate Rules Committee, which have jurisdiction over the State budget and all legislation before the State Senate. He is also the senior Senator representing the Monroe County delegation in the New York State Senate.
Prior to his election to the New York State Senate, Senator Nozzolio served for 10 years in the New York State Assembly representing Cayuga, Seneca and Wayne Counties. During his tenure in the Assembly, he was chosen to serve as Deputy Minority Leader. At the time, he was the youngest State legislator ever elected from his region.
Senator Nozzolio also served as a JAG officer in the U.S. Naval Reserve and is currently a Commander in the New York Naval Militia. As the State Senator representing the 54th District, Senator Nozzolio has received numerous awards for his commitment to job creation and economic development, including honors from the Seneca County Chamber of Commerce, Manufacturers Association of Central New York (MACNY), National Federation of Independent Business (NFIB), Business Council of New York, the New York Farm Bureau 'Circle of Friends' Award, and the Cayuga County Chamber of Commerce. Senator Nozzolio was the recipient of the prestigious Jerome Alpern Distinguished Alumni Award from the Cornell School of Industrial and Labor Relations, one of the highest honors that can be bestowed on a Cornell University alumnus. Senator Nozzolio has also been awarded the Father Joseph P. Beatini Memorial Award for his service to the Seneca Falls community. Senator Nozzolio also received an Honorary Degree  
from the New York Chiropractic College.
In recognition of his tireless efforts on behalf of the Finger Lakes region and leadership in the creation of the Finger Lakes Institute, Senator Nozzolio received an Honorary Degree from Hobart and William Smith Colleges. During his service in the Legislature , Senator Nozzolio has been honored by numerous organizations, including The Finger Lakes Library Association, Smith Center for the Arts, New York State Rifle and Pistol Association, SCOPE, Boy Scouts of America, Knights of Columbus, Vocational and Educational Services for Individuals with Disabilities (VESID), New York Association of Psychiatric Rehabilitation Services, and The New York State Correctional Officers and Police Benevolent Association.
Senator Nozzolio currently serves as a member of the Cornell University Council and is a board member Emeritus of the Cornell Agriculture and Food Technology Park and the Seneca Falls Historical Society. Senator Nozzolio also previously served as a member of the National Women's Hall of Fame Board of Directors. Senator Nozzolio is also a member of the First Niagara Bank Citizens Advisory Board.
Senator Nozzolio has been honored by the New York Association of Psychiatric Rehabilitation Services with their organizations 'Public Policy Leadership Award', in recognition of his efforts on behalf of individuals with psychiatric disabilities and his sponsorship of legislation to make New York's prisons safer. The New York State Association for Behavior Analysis also named Senator Nozzolio 'Legislator of the Year', in recognition of his service and continuing support for individuals with autism and other developmental disabilities.
Standing Committee Assignments: Codes (Chair); Rules; Crime Victims, Crime and Correction; Elections; Housing, Construction and Community Development; Investigations and Government Operations; Judiciary; Racing, Gaming and Wagering; and Transportation.</t>
  </si>
  <si>
    <t>Represented the 54th Senate District</t>
  </si>
  <si>
    <t>1992</t>
  </si>
  <si>
    <t>podio_image20160629-10085-t2n45i.jpeg</t>
  </si>
  <si>
    <t>476544972</t>
  </si>
  <si>
    <t>Brittany M Robinson</t>
  </si>
  <si>
    <t>Legislative Aide to Assemblymember William Scarborough</t>
  </si>
  <si>
    <t>476544980</t>
  </si>
  <si>
    <t>Williams-pugh</t>
  </si>
  <si>
    <t>Cheri M</t>
  </si>
  <si>
    <t>Cheri M Williams-pugh</t>
  </si>
  <si>
    <t>Admin Assistant to Assemblymember William Scarborough</t>
  </si>
  <si>
    <t>476544993</t>
  </si>
  <si>
    <t>Dominique Lynch</t>
  </si>
  <si>
    <t>Dominique Lynch, Councilmanic Aide</t>
  </si>
  <si>
    <t>476545016</t>
  </si>
  <si>
    <t>Mark Weprin</t>
  </si>
  <si>
    <t>A</t>
  </si>
  <si>
    <t>B-</t>
  </si>
  <si>
    <t>B</t>
  </si>
  <si>
    <t>C+</t>
  </si>
  <si>
    <t>**Bio from City Council Era:**
Mark S. Weprin was elected to the New York City Council on November 3, 2009. Prior to his election to the Council, Mark Weprin represented the 24th Assembly District in the New York State Assembly for fifteen years. He was elected to the Assembly in a special election in 1994 to fill the seat left vacant by the death of his father, Assembly Speaker Saul Weprin.
In the City Council, Mark Weprin is Chair of Zoning and Franchises
;
he serves on the Land Use, Education, Economic Development, Oversight &amp; Investigations, and Technology Committees. During his tenure on the City Council, he authored the Workplace Religious Freedom Act, which strengthened the City’s Human Rights Law with respect to religious practices in the workplace. For the 2010 census, Council Member Weprin partnered with the United States Census Bureau, chairing a Complete Count Committee. The committee worked to increase census participation and to address the past undercounting of the Asian community.
As the representative of a community with a large population of cooperative and condominium residents, Mr. Weprin is the founder of the New York City Council Co-op and Condo Caucus. The caucus draws attention to the unique challenges facing those who live in co-op and condo housing units and advocates for equity in legal status for co-ops and condos.
Mark Weprin is a leader for children and adults with special needs. In the City Council, he is the lead proponent of the Autism Initiative, which provides much-needed funding for autism services for children and families. Through his efforts, the United States Tennis Association (USTA) initiated a program of tennis instruction for autistic children. He was also involved in supporting the National Autism Walkathon in New York and was a creator of the New York Mets Annual Autism Awareness Day. Mr. Weprin led the fight to save the Queens Children’s Psychiatric Center and has advocated for the rights of the mentally ill.
While serving in the Assembly, Mark Weprin authored sixty-three laws that improved life for all New Yorkers. He was Chair of the Small Business Committee, and advocated for small business owners. During his time in the Assembly, Mr. Weprin served on the Standing Committees of Aging, Codes, Education, Insurance, Judiciary, and Ways and Means. He was one of the state’s leading advocates for open government and the public’s right to be informed of how its government works. Mr. Weprin was an adjunct professor at Queens College for five years, teaching The Legislative Process.
As a proud father of New York City public school students, Mark Weprin deals with real issues in our public schools every day. He knows what our children need to succeed in school. Mr. Weprin is an outspoken critic of the extreme emphasis on standardized testing and the overreliance on test preparation in City schools. He believes that every City school should provide a supportive environment, a wide range of engaging experiences, and access to the rich cultural offerings of New York City. Mark Weprin has said that schools and teachers should not be evaluated solely on the basis of standardized test scores. Additionally, he has been combating the disturbing trend of cyberbullying among our youth. Council Member Weprin wrote a law that facilitates instruction on bias-related harassment.
Mark Weprin has received statewide acclaim for his work on behalf of our seniors. He championed increased funding for the Supplemental Nutrition Assistance Program, Social Adult Day Care, Elderly Pharmaceutical Insurance Program, and Senior Citizen Rent Increase Exemption Program. He also held hearings to increase awareness of HIV/AIDS in the elderly population. Mark Weprin won the battle to get the MTA to extend Access-A-Ride service into Nassau County.
On issues affecting our environment, Mr. Weprin has long been a prominent supporter. He was the highest scoring New York State Legislator in a survey by Environmental Advocates, a non-partisan group that monitors the environmental voting records of New York lawmakers.
Before he was elected to public office, Mark Weprin was an associate with the law firm of Shea &amp; Gould in Manhattan, representing labor unions and their members. Prior to attending law school, he worked in the office of former New York City Mayor Edward I. Koch as a legislative representative for the City of New York. Before joining the Koch administration, Mark Weprin was an account executive in public relations and marketing.
Mr. Weprin received his undergraduate degree in Communications from the State University of New York at Albany, where he was selected to give the student commencement address. He received his law degree from Brooklyn Law School. Mark Weprin resides in Queens with his wife Jennifer and their three children.</t>
  </si>
  <si>
    <t>City Councilman</t>
  </si>
  <si>
    <t>podio_image20160629-10085-1b8bgnj.jpeg</t>
  </si>
  <si>
    <t>476545025</t>
  </si>
  <si>
    <t>Cucco</t>
  </si>
  <si>
    <t>Katie A</t>
  </si>
  <si>
    <t>Katie A Cucco</t>
  </si>
  <si>
    <t>Former Assemblymember Alec Brook-Krasny's Chief of Staff</t>
  </si>
  <si>
    <t>476545031</t>
  </si>
  <si>
    <t>Eyzenberg</t>
  </si>
  <si>
    <t>Elyonora</t>
  </si>
  <si>
    <t>Elyonora Eyzenberg</t>
  </si>
  <si>
    <t>Community Liaison for Assemblymember Alec Brook-Krasny</t>
  </si>
  <si>
    <t>476545038</t>
  </si>
  <si>
    <t>Maria del</t>
  </si>
  <si>
    <t>Maria del Carmen Arroyo</t>
  </si>
  <si>
    <t>A+</t>
  </si>
  <si>
    <t>A-</t>
  </si>
  <si>
    <t>B+</t>
  </si>
  <si>
    <t>Maria del Carmen was born in Corozal and is the third child of seven children born to Pablo Juan and Carmen Elsie Arroyo. She lived in Puerto Rico until the age of seven years old. Between 1964 and 1965, her family moved to the Bronx. She attended elementary school at P.S. 154 in the South Bronx, Junior High School in Harlem and two years of high school at Washington Irving High School in Manhattan. Maria del Carmen dropped out of high school in her sophomore year and went to work on a full-time basis to assist with her family's financial responsibilities. In 1978 at the age of twenty she obtained her GED.
While working as a receptionist at the Segundo Ruiz Belvis Diagnostic and Treatment Center, Maria del Carmen realized that without a college education, she would not be able to make a difference in the service delivery system she worked in. Her passion to help people guided her to pursue higher education goals. She graduated from Hostos Community College in January 1989 with an Associate in Arts degree, from Lehman College, CUM LAUDE, with a Bachelor's Degree in Health Service Administration in January 1991 and from the New York University, Robert Wagner Graduate School of Public Service, with a Masters of Public Administration in 1994.
Maria del Carmen is an experienced administrator with nearly twenty eight years of progressive managerial and administrative experience. She served as Executive Director at Segundo Ruiz Belvis D &amp; TC, where she began as a receptionist, as Senior Director of Operations for the Narco Freedom, Inc., Division of Health Care Services and as volunteer Executive Director of the South Bronx Community Corporation. The three organizations provide much needed services to residents of the South Bronx community where she was raised. Service with a passion is her motto. "Our people deserve no less".
Maria del Carmen was elected to represent the 17th District on February 15, 2005. Since her election, she has worked with community residents, organizations and leaders to build the partnerships and collaborations needed to bring positive changes to the community she represents. She has distinguished herself as a hard working representative for her district and has gained the respect of all she has encountered in her work as a Council member.</t>
  </si>
  <si>
    <t>Former city councilmember in the Bronx</t>
  </si>
  <si>
    <t>podio_image20160629-10085-102zo5y.jpeg</t>
  </si>
  <si>
    <t>476545041</t>
  </si>
  <si>
    <t>Lanchinskene</t>
  </si>
  <si>
    <t>Yelena</t>
  </si>
  <si>
    <t>Yelena Lanchinskene</t>
  </si>
  <si>
    <t>Director of Public Affairs for Assemblymember Alec Brook-Krasny</t>
  </si>
  <si>
    <t>476545047</t>
  </si>
  <si>
    <t>NYL000291</t>
  </si>
  <si>
    <t>Nojay</t>
  </si>
  <si>
    <t>Bill Nojay was elected to serve the constituents of the 133rd Assembly District on November 6, 2012. His district includes all of Livingston County, the towns of Pittsford, Mendon, Wheatland and Rush in Monroe County as well as the towns of Prattsburgh, Cohocton, Wayland, Dansville, Hornellsville and the City of Hornell in Steuben County.
Bill is a small business owner, a business attorney with the law firm Hiscock &amp; Barclay, and the host of a daily radio show which runs on several stations around Upstate New York. Bill co-authored a book used by industry finance executives on New York sales and use taxation of manufacturers. He works extensively in the agriculture industry with dairy and grain farmers, distributors and transporters. As a strong supporter of exporting Upstate products, Bill served for three years as President of the International Business Council of the Greater Rochester Chamber of Commerce. He is a former member of the American Immigration Lawyers Association.
Governor George Pataki nominated and the State Senate confirmed Bill as Commissioner of the Rochester Genesee Regional Transportation Authority in 1996. He was elected Chairman of the Authority later that year. Bill also served as a member of the Executive Committee of the Genesee Transportation Council and as Chairman of the Regional Trails Initiative Steering Committee for the Rochester region. He also served in the Administration of Detroit Mayor Dave Bing as Chief Operating Officer of Detroit's transportation system.
Governor Pataki also named Bill to serve as a Trustee and Chairman of the New York State Interest on Lawyer Accounts Fund (IOLA), which provides funding for legal services to low income New Yorkers. He is a former member of the Board of Directors of the Legal Aid Society of Monroe County.
Bill is devoted to turning Upstate New York's economy around and creating more jobs by cutting state spending and unnecessary regulations, and lowering property taxes by eliminating state mandates. As an Upstate native, Bill understands the importance of the farming community to New York's success. He supports family farms, agriculture and water districts, lowered utility rates, and 'right to farm' legislation.
Bill believes the tradition of volunteerism is not only a financial issue for Upstate towns but a part of the fabric of our society we need to protect. During his five years as a Certified First Responder, EMT and ambulance driver with the Pittsford Volunteer Ambulance Service, he saw firsthand the negative impacts of dramatically increased, state-mandated training and paperwork requirements on emergency medical services. He believes these and similar unnecessary burdens on volunteer fire and rescue departments in New York need to be rolled back while volunteers are encouraged to support their communities.
Bill is a former Director and Treasurer of the Al Sigl Center for the Developmentally Disabled in Rochester and former Chairman of its housing subsidiary providing affordable, accessible residential options for special needs adults. He served as Chairman of the Monroe County Sports Commission, promoting amateur athletics and sports facility development in the region.
Bill is currently Chairman of the U.S. Army's Community Advisory Board in the Rochester region and attended the U.S. Army War College Strategy Implementation Program in 2011. He has served as a member of the Board of Directors of the Vietnam Veterans' Memorial of Monroe County, Inc.
Bill has served as an Election Monitor with the International Republican Institute in Ukraine and Afghanistan and has supported democracy movements in Nepal, Cambodia, Mongolia, and Iran. He is currently a Director and Secretary/Treasurer of the Foundation for Democracy in Iran.
Assemblyman-elect Nojay is a native of Rochester. He and his wife Debra have raised three children. They reside in the town of Pittsford, Monroe County. Bill graduated from Columbia University with graduate degrees from its schools of law (JD) and business (MBA). As a student Bill interned in the Washington offices of U.S. Senators James Buckley (NY) and Gary Hart (CO) and the International Monetary Fund. He received a Certificate in International and Comparative Law from the Parker School of Columbia University and was a Research Fellow at Tribhuvan University in Kathmandu, Nepal while living there as a Thomas J. Watson Fellow.</t>
  </si>
  <si>
    <t>https://twitter.com/BillNojay; https://www.facebook.com/AssemblymanBillNojay/</t>
  </si>
  <si>
    <t>Assemblymember from AD 133 until his death in September 2016</t>
  </si>
  <si>
    <t>podio_image20160629-10085-5jlgom.png</t>
  </si>
  <si>
    <t>476545064</t>
  </si>
  <si>
    <t>Hendricks</t>
  </si>
  <si>
    <t>Charise</t>
  </si>
  <si>
    <t>Charise Hendricks</t>
  </si>
  <si>
    <t>Equal Employment Practices Commission (EEPC), Agency, Mayor &amp; NYC Executive</t>
  </si>
  <si>
    <t>Charise Hendricks, Executive Director</t>
  </si>
  <si>
    <t>476545072</t>
  </si>
  <si>
    <t>District Attorney</t>
  </si>
  <si>
    <t>Vance, Jr.</t>
  </si>
  <si>
    <t>Cyrus R.</t>
  </si>
  <si>
    <t>Cyrus R. Vance, Jr.</t>
  </si>
  <si>
    <t>District Attorney - New York County (Manhattan), Agency, Mayor &amp; NYC Executive</t>
  </si>
  <si>
    <t>Cyrus R. Vance, Jr., District Attorney</t>
  </si>
  <si>
    <t>476545079</t>
  </si>
  <si>
    <t>Antigua</t>
  </si>
  <si>
    <t>Juan Antigua</t>
  </si>
  <si>
    <t>(718) 842-8100</t>
  </si>
  <si>
    <t>Juan Antigua, Councilmanic Aide</t>
  </si>
  <si>
    <t>476545080</t>
  </si>
  <si>
    <t>Commissioner/Chair</t>
  </si>
  <si>
    <t>Brownell</t>
  </si>
  <si>
    <t>Daniel D.</t>
  </si>
  <si>
    <t>Daniel D. Brownell</t>
  </si>
  <si>
    <t>Business Integrity Commission (BIC), Agency, Mayor &amp; NYC Executive</t>
  </si>
  <si>
    <t>Daniel D. Brownell, Commissioner/Chair</t>
  </si>
  <si>
    <t>476545085</t>
  </si>
  <si>
    <t>NYL000036</t>
  </si>
  <si>
    <t>Martins</t>
  </si>
  <si>
    <t>Jack M</t>
  </si>
  <si>
    <t>Jack M Martins</t>
  </si>
  <si>
    <t>Serving his second term representing the New York State Senate's Seventh District, Jack M. Martins has been instrumental in bringing fiscal integrity to New York State. As a former village mayor, Senator Martins earned the reputation of being a fiscal reformer who provided tax relief during difficult economic times when taxpayers needed it the most by reducing government spending and creating greater efficiencies. Since he has been a member of the New York State Senate, Senator Martins has been involved in the passing of three on-time, balanced budgets, marking the first time that has happened in nearly 30 years.
After an eight-year distinguished career as the Mayor of the Village of Mineola, Jack Martins was elected Senator in January 2011 and immediately got to work on restoring fiscal stability to the state as well as the public's trust in state government.
Senator Martins immediately earned a reputation as an effective Legislator who works with his colleagues on both sides of the aisle to get things done for the residents of New York State and particularly the communities within the Seventh Senate District.
In his first year, Senator Martins worked with his colleagues to enact the two percent tax cap to slow the growth of property taxes that were placing a heavy burden on residents and businesses struggling during a national recession. In addition, Senator Martins worked in a bi-partisan fashion with his colleagues and the Governor to enact a middle class tax cut that cut the state income tax rates for New Yorkers to their lowest levels in 58 years and fulfilled his promise to eliminate the MTA Payroll Tax for small businesses and schools.
Senator Martins was also instrumental in the enactment of landmark legislation such as I-STOP, a computer tracking system to combat the abuse of prescription drugs, as well as the expansion of the DNA Database to strengthen law enforcement's ability to fight crime. He also co-sponsored a new law that expands healthcare treatment for Autism.
Senator Martins has also worked for mandate relief for school districts and local governments. He sponsored legislation to reduce unfunded or underfunded mandates imposed on local governments and school districts and was successful in getting mandate relief measures passed and signed into law by the Governor, including the School Bus Mandate Relief Act, providing school districts with millions of dollars in savings. Senator Martins also supported pension reform legislation that is expected to save taxpayers $80 billion over 30 years as well as mandate relief for local governments, alleviating counties from the growth of Medicaid expenses, expected to save $1.2 billion over five fiscal years.
A strong advocate for revitalization, Senator Martins has been out in the forefront on redevelopment efforts for Belmont Park. His efforts have led to proposals being submitted for development of the south lot, which would stimulate economic growth and create jobs in the area.
His work in Albany as well as in the communities he represents led to a successful campaign for re-election and, upon taking office for another term in January 2013, Senator Martins immediately got to work on the state budget for the 2013-14 fiscal year.
As chair of the Senate Standing Committee on Local Government, Senator Martins has been a tireless advocate for local governments and was able to secure additional funding for villages in the budget as well as increase funding for road maintenance and improvements.
Realizing the importance of education, Senator Martins was successful in getting additional funds allocated to school districts within the Seventh Senate District to help in continuing to provide excellent educational programs and opportunities for students.
Senator Martins also worked with his colleagues and the Governor to provide an additional $350 to families with children, phase out the surcharge on utility bills and provide a tax cut for small businesses for much needed job creation.
In addition to chairing Local Governments, Senator Martins is also on the Senate Standing Committees on Education; Transportation; Banks; Civil Service and Pensions; Corporations, Authorities and Commissions; Insurance; Labor; Libraries; Housing, Construction &amp; Community and Social Services. He has also served on the Governor's Mandate Relief Council, Long Island Regional Economic Development Council, and Senate Bipartisan Task Force on Hurricane Sandy Relief.
His efforts have been recognized this year by the UJA Federation of New York and the Humane Society of the Unites States, which honored him earlier this year with the Humane State Legislator Award.
Senator Martins resides in the Village of Mineola, where he and his wife Paula are raising their four daughters. He holds a degree from American University and a Juris Doctor from St. John's University School of Law.</t>
  </si>
  <si>
    <t>http://www.facebook.com/pages/Senator-Jack-Martins/183072338380420?ref=ts&amp;v=wall; http://twitter.com/senatormartins</t>
  </si>
  <si>
    <t>Was Republican representative from SD 7. Ran for US Congress in 2016 (NY 3) and lost to Tom Suozzi.</t>
  </si>
  <si>
    <t>podio_image20160629-10085-o52g8v.jpeg</t>
  </si>
  <si>
    <t>476545105</t>
  </si>
  <si>
    <t>Forbes</t>
  </si>
  <si>
    <t>Emma L Forbes</t>
  </si>
  <si>
    <t>Director of Communications for Assemblymember Keith Wright</t>
  </si>
  <si>
    <t>476545107</t>
  </si>
  <si>
    <t>Everton</t>
  </si>
  <si>
    <t>Everton Smith</t>
  </si>
  <si>
    <t>Everton Smith, Councilmanic Aide</t>
  </si>
  <si>
    <t>476545109</t>
  </si>
  <si>
    <t>Jeanine R</t>
  </si>
  <si>
    <t>Jeanine R Johnson</t>
  </si>
  <si>
    <t>Assemblymember Keith Wright's Chief of Staff</t>
  </si>
  <si>
    <t>476545114</t>
  </si>
  <si>
    <t>Nigro</t>
  </si>
  <si>
    <t>Daniel Nigro</t>
  </si>
  <si>
    <t>Fire Department, New York City (FDNY), Agency, Mayor &amp; NYC Executive</t>
  </si>
  <si>
    <t>Daniel Nigro, Commissioner</t>
  </si>
  <si>
    <t>476545125</t>
  </si>
  <si>
    <t>Daniel Walsh</t>
  </si>
  <si>
    <t>Environmental Remediation, Office of (OER), Agency, Mayor &amp; NYC Executive</t>
  </si>
  <si>
    <t>Daniel Walsh, Director</t>
  </si>
  <si>
    <t>476545131</t>
  </si>
  <si>
    <t>Banrey</t>
  </si>
  <si>
    <t>Jason Banrey</t>
  </si>
  <si>
    <t>Jason Banrey, Councilmanic Aide</t>
  </si>
  <si>
    <t>476545132</t>
  </si>
  <si>
    <t>Bloch</t>
  </si>
  <si>
    <t>Darren Bloch</t>
  </si>
  <si>
    <t>Mayor's Fund to Advance NYC (Mayor's Fund), Agency, Mayor &amp; NYC Executive</t>
  </si>
  <si>
    <t>Darren Bloch, Executive Director</t>
  </si>
  <si>
    <t>476545134</t>
  </si>
  <si>
    <t>Blatus</t>
  </si>
  <si>
    <t>Jennifer Blatus</t>
  </si>
  <si>
    <t>(718) 549-7300</t>
  </si>
  <si>
    <t>Jennifer Blatus, Councilmanic Aide</t>
  </si>
  <si>
    <t>476545141</t>
  </si>
  <si>
    <t>Administrative Justice Coordinator</t>
  </si>
  <si>
    <t>Goldin</t>
  </si>
  <si>
    <t>David Goldin</t>
  </si>
  <si>
    <t>Administrative Justice Coordinator, NYC Office of (AJC), Agency, Mayor &amp; NYC Executive</t>
  </si>
  <si>
    <t>David Goldin, Administrative Justice Coordinator</t>
  </si>
  <si>
    <t>476545144</t>
  </si>
  <si>
    <t>Sandler</t>
  </si>
  <si>
    <t>Andrew Sandler</t>
  </si>
  <si>
    <t>Andrew Sandler, Councilmanic Aide</t>
  </si>
  <si>
    <t>476545154</t>
  </si>
  <si>
    <t>President &amp; Director</t>
  </si>
  <si>
    <t>Fuleihan</t>
  </si>
  <si>
    <t>Dean Fuleihan</t>
  </si>
  <si>
    <t>TSASC, Inc., Agency, Mayor &amp; NYC Executive;
Management and Budget, Office of (OMB), Agency, Mayor &amp; NYC Executive;
New York City Transitional Finance Authority (TFA), Agency, Mayor &amp; NYC Executive</t>
  </si>
  <si>
    <t>Dean Fuleihan, President &amp; Director</t>
  </si>
  <si>
    <t>476545163</t>
  </si>
  <si>
    <t>Desiree</t>
  </si>
  <si>
    <t>Desiree Kim</t>
  </si>
  <si>
    <t>Judiciary, Mayor's Advisory Committee on the (ACJ), Agency, Mayor &amp; NYC Executive</t>
  </si>
  <si>
    <t>Desiree Kim, Executive Director</t>
  </si>
  <si>
    <t>476545174</t>
  </si>
  <si>
    <t>D’Alessandro</t>
  </si>
  <si>
    <t>Diane D’Alessandro</t>
  </si>
  <si>
    <t>NYC Employees' Retirement System (NYCERS), Agency, Mayor &amp; NYC Executive</t>
  </si>
  <si>
    <t>Diane D’Alessandro, Executive Director</t>
  </si>
  <si>
    <t>476545185</t>
  </si>
  <si>
    <t>Corrado, Ph.D.</t>
  </si>
  <si>
    <t>Donna M.</t>
  </si>
  <si>
    <t>Donna M. Corrado, Ph.D.</t>
  </si>
  <si>
    <t>Aging, Department for the (DFTA), Agency, Mayor &amp; NYC Executive</t>
  </si>
  <si>
    <t>Donna M. Corrado, Ph.D., Commissioner</t>
  </si>
  <si>
    <t>476545193</t>
  </si>
  <si>
    <t>Peña-Mora</t>
  </si>
  <si>
    <t>Dr. Feniosky</t>
  </si>
  <si>
    <t>Dr. Feniosky Peña-Mora</t>
  </si>
  <si>
    <t>Design and Construction, Department of (DDC), Agency, Mayor &amp; NYC Executive</t>
  </si>
  <si>
    <t>Dr. Feniosky Peña-Mora, Commissioner</t>
  </si>
  <si>
    <t>476545197</t>
  </si>
  <si>
    <t>Janice Wright</t>
  </si>
  <si>
    <t>(718) 373-9673</t>
  </si>
  <si>
    <t>Janice Wright, Councilmanic Aide</t>
  </si>
  <si>
    <t>476545204</t>
  </si>
  <si>
    <t>Elizabeth Glazer</t>
  </si>
  <si>
    <t>Special Enforcement, Mayor's Office of (MOSE), Agency, Mayor &amp; NYC Executive;
Criminal Justice, Mayor's Office of, Agency, Mayor &amp; NYC Executive</t>
  </si>
  <si>
    <t>Elizabeth Glazer, Director</t>
  </si>
  <si>
    <t>476545214</t>
  </si>
  <si>
    <t>Acting Executive Director</t>
  </si>
  <si>
    <t>Lissauer</t>
  </si>
  <si>
    <t>Emil</t>
  </si>
  <si>
    <t>Emil Lissauer</t>
  </si>
  <si>
    <t>Citywide Event Coordination and Management, Office of (CECM), Agency, Mayor &amp; NYC Executive</t>
  </si>
  <si>
    <t>Emil Lissauer, Acting Executive Director</t>
  </si>
  <si>
    <t>476545215</t>
  </si>
  <si>
    <t>Erdile</t>
  </si>
  <si>
    <t>Simon E</t>
  </si>
  <si>
    <t>Simon E Erdile</t>
  </si>
  <si>
    <t>Legislative Aide to Assemblymember Alec Brook-Krasny</t>
  </si>
  <si>
    <t>476545220</t>
  </si>
  <si>
    <t>Beaubrun</t>
  </si>
  <si>
    <t>Kristia Beaubrun</t>
  </si>
  <si>
    <t>Kristia Beaubrun, Councilmanic Aide</t>
  </si>
  <si>
    <t>476545221</t>
  </si>
  <si>
    <t>Emily Lloyd</t>
  </si>
  <si>
    <t>Environmental Protection, Department of (DEP), Agency, Mayor &amp; NYC Executive</t>
  </si>
  <si>
    <t>Emily Lloyd, Commissioner</t>
  </si>
  <si>
    <t>476545229</t>
  </si>
  <si>
    <t>Lucas Acosta</t>
  </si>
  <si>
    <t>Lucas Acosta, Councilmanic Aide</t>
  </si>
  <si>
    <t>476545230</t>
  </si>
  <si>
    <t>Griffin, Esq.</t>
  </si>
  <si>
    <t>Ethel J.</t>
  </si>
  <si>
    <t>Ethel J. Griffin, Esq.</t>
  </si>
  <si>
    <t>Public Administrator - New York County (NYCountyPA), Agency, Mayor &amp; NYC Executive</t>
  </si>
  <si>
    <t>Ethel J. Griffin, Esq., Public Administrator</t>
  </si>
  <si>
    <t>476545233</t>
  </si>
  <si>
    <t>William P</t>
  </si>
  <si>
    <t>William P Smith</t>
  </si>
  <si>
    <t>Community Liaison for Assemblymember Keith Wright</t>
  </si>
  <si>
    <t>476545238</t>
  </si>
  <si>
    <t>Lategano</t>
  </si>
  <si>
    <t>Rosemary Lategano</t>
  </si>
  <si>
    <t>Executive Assistant for Assemblymember Margaret Markey</t>
  </si>
  <si>
    <t>476545239</t>
  </si>
  <si>
    <t>Faith</t>
  </si>
  <si>
    <t>Faith Rose</t>
  </si>
  <si>
    <t>Design Commission, Agency, Mayor &amp; NYC Executive;
Art Commission, Agency, Mayor &amp; NYC Executive</t>
  </si>
  <si>
    <t>Faith Rose, Executive Director</t>
  </si>
  <si>
    <t>476545247</t>
  </si>
  <si>
    <t>O'rourke</t>
  </si>
  <si>
    <t>Aine</t>
  </si>
  <si>
    <t>Aine O'rourke</t>
  </si>
  <si>
    <t>Intern for Senator Jack Martins</t>
  </si>
  <si>
    <t>476545250</t>
  </si>
  <si>
    <t>Commissioner &amp; Chief Administrative Law Judge</t>
  </si>
  <si>
    <t>Del Valle</t>
  </si>
  <si>
    <t>Fidel F.</t>
  </si>
  <si>
    <t>Fidel F. Del Valle</t>
  </si>
  <si>
    <t>Administrative Trials and Hearings, Office of (OATH), Agency, Mayor &amp; NYC Executive</t>
  </si>
  <si>
    <t>Fidel F. Del Valle, Commissioner &amp; Chief Administrative Law Judge</t>
  </si>
  <si>
    <t>476545253</t>
  </si>
  <si>
    <t>Wellington</t>
  </si>
  <si>
    <t>Lee Wellington</t>
  </si>
  <si>
    <t>https://www.linkedin.com/in/leewellington</t>
  </si>
  <si>
    <t>Former Chief of Staff for Council Member Carlos Menchaca.</t>
  </si>
  <si>
    <t>476545256</t>
  </si>
  <si>
    <t>Emily Cahill</t>
  </si>
  <si>
    <t>Emily Cahill, Councilmanic Aide</t>
  </si>
  <si>
    <t>476545259</t>
  </si>
  <si>
    <t>Randazzo, Esq.</t>
  </si>
  <si>
    <t>Frank Randazzo, Esq.</t>
  </si>
  <si>
    <t>Public Administrator - Bronx County (BCPA), Agency, Mayor &amp; NYC Executive</t>
  </si>
  <si>
    <t>Frank Randazzo, Esq., Public Administrator</t>
  </si>
  <si>
    <t>476545267</t>
  </si>
  <si>
    <t>Special Events Coordinator, Scheduler &amp; Community Liaison</t>
  </si>
  <si>
    <t>Digby</t>
  </si>
  <si>
    <t>Taylor Digby</t>
  </si>
  <si>
    <t>(212) 860-1950</t>
  </si>
  <si>
    <t>Taylor Digby, Special Events Coordinator, Scheduler &amp; Community Liaison</t>
  </si>
  <si>
    <t>476545268</t>
  </si>
  <si>
    <t>Fred</t>
  </si>
  <si>
    <t>Fred Dixon</t>
  </si>
  <si>
    <t>NYC &amp; Company (NYCGO), Agency, Mayor &amp; NYC Executive</t>
  </si>
  <si>
    <t>Fred Dixon, President and CEO</t>
  </si>
  <si>
    <t>476545274</t>
  </si>
  <si>
    <t>Umane</t>
  </si>
  <si>
    <t>Frederic M.</t>
  </si>
  <si>
    <t>Frederic M. Umane</t>
  </si>
  <si>
    <t>Elections, Board of (BOE), Agency, Mayor &amp; NYC Executive</t>
  </si>
  <si>
    <t>Frederic M. Umane, Commissioner</t>
  </si>
  <si>
    <t>476545283</t>
  </si>
  <si>
    <t>Gotlin, Esq.</t>
  </si>
  <si>
    <t>Gary D.</t>
  </si>
  <si>
    <t>Gary D. Gotlin, Esq.</t>
  </si>
  <si>
    <t>Public Administrator - Richmond County (RCPA), Agency, Mayor &amp; NYC Executive</t>
  </si>
  <si>
    <t>Gary D. Gotlin, Esq., Public Administrator</t>
  </si>
  <si>
    <t>476545292</t>
  </si>
  <si>
    <t>Gilbert Taylor</t>
  </si>
  <si>
    <t>Homeless Services, Department of (DHS), Agency, Mayor &amp; NYC Executive</t>
  </si>
  <si>
    <t>Gilbert Taylor, Commissioner</t>
  </si>
  <si>
    <t>476545299</t>
  </si>
  <si>
    <t>Fanjul</t>
  </si>
  <si>
    <t>Jorge Fanjul</t>
  </si>
  <si>
    <t>(718) 651-1917</t>
  </si>
  <si>
    <t>Jorge Fanjul, Councilmanic Aide</t>
  </si>
  <si>
    <t>476545300</t>
  </si>
  <si>
    <t>Carrión, Esq.</t>
  </si>
  <si>
    <t>Gladys Carrión, Esq.</t>
  </si>
  <si>
    <t>Children's Services, Administration for (ACS), Agency, Mayor &amp; NYC Executive</t>
  </si>
  <si>
    <t>Gladys Carrión, Esq., Commissioner</t>
  </si>
  <si>
    <t>476545309</t>
  </si>
  <si>
    <t>President &amp; Commissioner</t>
  </si>
  <si>
    <t>Glenn Newman</t>
  </si>
  <si>
    <t>Tax Commission, New York City (TC), Agency, Mayor &amp; NYC Executive;
Tax Appeals Tribunal, New York City (TAT), Agency, Mayor &amp; NYC Executive</t>
  </si>
  <si>
    <t>Glenn Newman, President &amp; Commissioner</t>
  </si>
  <si>
    <t>476545321</t>
  </si>
  <si>
    <t>Jiha, Ph.D</t>
  </si>
  <si>
    <t>Jacques</t>
  </si>
  <si>
    <t>Jacques Jiha, Ph.D</t>
  </si>
  <si>
    <t>Finance, Department of (DOF), Agency, Mayor &amp; NYC Executive</t>
  </si>
  <si>
    <t>Jacques Jiha, Ph.D., Commissioner</t>
  </si>
  <si>
    <t>476545333</t>
  </si>
  <si>
    <t>Chancellor</t>
  </si>
  <si>
    <t>Milliken</t>
  </si>
  <si>
    <t>James B.</t>
  </si>
  <si>
    <t>James B. Milliken</t>
  </si>
  <si>
    <t>City University of New York (CUNY), Agency, Mayor &amp; NYC Executive</t>
  </si>
  <si>
    <t>James B. Milliken, Chancellor</t>
  </si>
  <si>
    <t>476545336</t>
  </si>
  <si>
    <t>James J.</t>
  </si>
  <si>
    <t>James J. Wisniewski</t>
  </si>
  <si>
    <t>Legislative Assistant to Senator Jack Martins</t>
  </si>
  <si>
    <t>476545341</t>
  </si>
  <si>
    <t>Jones Austin</t>
  </si>
  <si>
    <t>Jennifer Jones Austin</t>
  </si>
  <si>
    <t>Procurement Policy Board (PPB), Agency, Mayor &amp; NYC Executive</t>
  </si>
  <si>
    <t>Jennifer Jones Austin, Chair</t>
  </si>
  <si>
    <t>476545347</t>
  </si>
  <si>
    <t>Marco D.</t>
  </si>
  <si>
    <t>Marco D. Silva</t>
  </si>
  <si>
    <t>Counsel to Senator Jack Martins</t>
  </si>
  <si>
    <t>476545350</t>
  </si>
  <si>
    <t>Joseph Esposito</t>
  </si>
  <si>
    <t>Emergency Management NYC Office of (OEM), Agency, Mayor &amp; NYC Executive</t>
  </si>
  <si>
    <t>Joseph Esposito, Commissioner</t>
  </si>
  <si>
    <t>476545357</t>
  </si>
  <si>
    <t>Ponte</t>
  </si>
  <si>
    <t>Joseph Ponte</t>
  </si>
  <si>
    <t>Correction, Department of (DOC), Agency, Mayor &amp; NYC Executive</t>
  </si>
  <si>
    <t>Joseph Ponte, Commissioner</t>
  </si>
  <si>
    <t>476545363</t>
  </si>
  <si>
    <t>Menin</t>
  </si>
  <si>
    <t>Julie Menin</t>
  </si>
  <si>
    <t>476545365</t>
  </si>
  <si>
    <t>Paul S.</t>
  </si>
  <si>
    <t>Paul S. Ehrlich</t>
  </si>
  <si>
    <t>Senator Jack Martins Chief of Staff</t>
  </si>
  <si>
    <t>476545374</t>
  </si>
  <si>
    <t>Kathryn Garcia</t>
  </si>
  <si>
    <t>Sanitation, Department of (DSNY), Agency, Mayor &amp; NYC Executive</t>
  </si>
  <si>
    <t>Kathryn Garcia, Commissioner</t>
  </si>
  <si>
    <t>476545377</t>
  </si>
  <si>
    <t>Mayes</t>
  </si>
  <si>
    <t>Lermond</t>
  </si>
  <si>
    <t>Lermond Mayes</t>
  </si>
  <si>
    <t>Lermond Mayes, Councilmanic Aide</t>
  </si>
  <si>
    <t>476545382</t>
  </si>
  <si>
    <t>Faherty</t>
  </si>
  <si>
    <t>Peter L.</t>
  </si>
  <si>
    <t>Peter L. Faherty</t>
  </si>
  <si>
    <t>Legislative Director for Senator Jack Martins</t>
  </si>
  <si>
    <t>476545384</t>
  </si>
  <si>
    <t>Gaul-Stigge</t>
  </si>
  <si>
    <t>Katy</t>
  </si>
  <si>
    <t>Katy Gaul-Stigge</t>
  </si>
  <si>
    <t>Workforce Development, Mayor's Office of, Agency, Mayor &amp; NYC Executive</t>
  </si>
  <si>
    <t>Katy Gaul-Stigge, Executive Director</t>
  </si>
  <si>
    <t>476545390</t>
  </si>
  <si>
    <t>Kenneth P.</t>
  </si>
  <si>
    <t>Kenneth P. Thompson</t>
  </si>
  <si>
    <t>District Attorney - Kings County (Brooklyn), Agency, Mayor &amp; NYC Executive</t>
  </si>
  <si>
    <t>Kenneth P. Thompson, District Attorney</t>
  </si>
  <si>
    <t>476545393</t>
  </si>
  <si>
    <t>Bloodgood</t>
  </si>
  <si>
    <t>Lisa Bloodgood</t>
  </si>
  <si>
    <t>Lisa Bloodgood, Councilmanic Aide</t>
  </si>
  <si>
    <t>476545397</t>
  </si>
  <si>
    <t>Lupia</t>
  </si>
  <si>
    <t>Linda T Lupia</t>
  </si>
  <si>
    <t>476545398</t>
  </si>
  <si>
    <t>Mignardi</t>
  </si>
  <si>
    <t>Umberto</t>
  </si>
  <si>
    <t>Umberto Mignardi</t>
  </si>
  <si>
    <t>Communications Specialist for Senator Jack Martins</t>
  </si>
  <si>
    <t>476545400</t>
  </si>
  <si>
    <t>Holloran</t>
  </si>
  <si>
    <t>Kevin Holloran</t>
  </si>
  <si>
    <t>Police Pension Fund (PPF), Agency, Mayor &amp; NYC Executive</t>
  </si>
  <si>
    <t>Kevin Holloran, Executive Director</t>
  </si>
  <si>
    <t>476545408</t>
  </si>
  <si>
    <t>Erica Ramos</t>
  </si>
  <si>
    <t>917-521-2616</t>
  </si>
  <si>
    <t>Erica Ramos, Councilmanic Aide</t>
  </si>
  <si>
    <t>476545409</t>
  </si>
  <si>
    <t>President</t>
  </si>
  <si>
    <t>Kimball</t>
  </si>
  <si>
    <t>Kyle Kimball</t>
  </si>
  <si>
    <t>Economic Development Corporation (EDC), Agency, Mayor &amp; NYC Executive</t>
  </si>
  <si>
    <t>Kyle Kimball, President</t>
  </si>
  <si>
    <t>476545415</t>
  </si>
  <si>
    <t>Lanny</t>
  </si>
  <si>
    <t>Lanny Alexander</t>
  </si>
  <si>
    <t>Loft Board (LOFT), Agency, Mayor &amp; NYC Executive</t>
  </si>
  <si>
    <t>Lanny Alexander, Executive Director</t>
  </si>
  <si>
    <t>476545416</t>
  </si>
  <si>
    <t>NYL000023</t>
  </si>
  <si>
    <t>Special Advisor for Policy and Community Affairs of State Homes and Community Renewal</t>
  </si>
  <si>
    <t>Hassell-Thompson</t>
  </si>
  <si>
    <t>Ruth Hassell-Thompson</t>
  </si>
  <si>
    <t>Judiciary, Committee, Assembly;
Alcoholism and Drug Abuse, Committee, Senate;
Commerce, Economic Development and Small Business, Committee, Senate;
Health, Committee, Senate;
Judiciary, Committee, Senate;
Crime Victims, Crime and Correction, Committee, Senate;
Finance, Committee, Senate;
The New York State Black, Puerto Rican, Hispanic and Asian Legislative Caucus, Senate;
Rules, Committee, Senate;
New York State Conference of Black Senators, Committee, Senate</t>
  </si>
  <si>
    <t>New York State Conference of Black Senators, Committee, Senate</t>
  </si>
  <si>
    <t>First elected to the New York State Senate in 2000, Ms. Ruth Hassell-Thompson brings years of public service and community involvement to her post as the Senator of the 36th Senatorial District. She currently represents parts of the Bronx and Westchester Counties.
In 1993, Ms. Hassell-Thompson was elected to the Mount Vernon City Council, serving as Council President and Acting Mayor. In this position, she was Vice chairperson of the Urban Renewal Board; a voting member of the Board of Estimate; Vice chairperson of the Real Estate Board and Chairperson of the Capital Projects Board. Among her other committee responsibilities was oversight of all Council committees, which included Legislation and Public Works; Human Resources; Finance and Planning; Public Safety and Codes.
Ms. Hassell-Thompson continues to balance her public responsibilities with other important community and business-related endeavors in the district. A retired nurse/counselor for Mount Vernon Hospital (1963-1998) specializing in pediatrics and helping women with substance abuse issues, she is the Founding-President/CEO of 'The Gathering,' a volunteer-staffed women's center in Mt. Vernon that provides counseling and support services. In addition, Ms. Hassell-Thompson was a health educator for the Mt. Vernon Neighborhood Health Center's initiative, which entailed working with persons infected with and affected by HIV/AIDS. She was honored with the 'Unsung Heroes' award, presented by the AIDS Related Community Services (ARCS) organization.
Ms. Hassell-Thompson served as a consultant to the Automotive Consultant, Inc. (ACI), an automobile dealership/industry organization responsible for promoting the interests of minority automobile dealers.
Prior to holding an elected office, she was President/CEO of Whart Development Company, Inc., a real estate development company that also provided consultant services to small and developing businesses. Senator Thompson's firm researched and published 'The African American in Westchester' in 1990. She is well known for her expertise on minority business needs and has initiated numerous workshops and seminars on business development.
From January 1980 to June 1987, Ms. Hassell-Thompson was the Executive Director of the Westchester Minority Contractors Association (WMCA). In this position, she became well-versed in economic development issues which impact women and people of color. She became one of their most ardent advocates and successfully persuaded members of both the public and private sectors to increase economic participation with minority and women-owned businesses. She served on numerous boards and committees that focused on issues related to minority and women business ownership. Among her many achievements was her ability to spearhead bank loans for financing minority and women-owned business activities. She continues to serve as an advocate for these concerns.
Prior to leading the WMCA, Ms. Hassell-Thompson worked for the Westchester Community Opportunity Program (Westchester Co-Op) for 10 years in a number of management positions, ranging from director of an infant day care center to executive assistant to the executive director of the Co-Op and coordinator of community based programs in Westchester and Putnam counties. During her tenure there, she was awarded the Joseph P. Gavrin Memorial Award for Personal Achievement and Contributions to the community by the Westchester Co-Op.
As a testament to Ms. Hassell-Thompson's achievements in helping women and minorities excel in business ventures and in life, she has received several awards. Chief among them are: the 'Sojourner Truth Racial Justice Award', the 'Harriet Tubman Humanitarian Achievement Award', the 'Minority and Women Business Development Award' from the state of New York Department of Commerce; the Professional Women in Construction Award for 'Dedicated Services and Action on Behalf of Equal Opportunity for Women and Minorities'; Westchester Black Women's Health Project for 'Outstanding Contributions to Business; Omega Psi Phi Fraternity Scroll of Honor in recognition of Outstanding Achievement in Outreach; African-American Civic and Legal Hall of Fame, Inc., Dr. Martin Luther King, Keeping the Dream Alive Award 'In Recognition and Appreciation of Service in the Dr. King Tradition' and the Mount Vernon Hospital Community Service Award.
Senator Hassell-Thompson was enstooled by the Akwamu Traditional Council in the Eastern Region of Ghana, as their Mpuntuhemaa (Queenmother for Development). Her enstoolment as Mpuntuhemaa was to bring about development for the people of Akwamu, taking into high consideration. Education and the needs of the area at large. Ms Hassell-Thompson was given the stool name Nana Addobea I of the the 17 provences &amp; villages that make up the Eastern Region.
Ms. Hassell-Thompson is the recipient of two Honorary Doctorate degrees; Mercy College, Doctor of Humane Letters; and Eastern Theological Consortium, Faculty of Arts and Sciences, Christ Theological Seminary, Doctor of Humanities. She is an alumna of Bronx Community College.
Ms. Hassell-Thompson is widowed with two daughters and is an adoring grandmother of two. Standing Committee Assignments 2011: Judiciary (Ranking Chairwoman); Crime Victims, Crime &amp; Correction; Commerce, Economic Development &amp; Small Business; Consumer Protection; Ethics; Rules; Chair Senate Taskforce on Domestic Violence; Chairwoman, Haiti Assistance and Relief Taskforce (H.A.R.T)</t>
  </si>
  <si>
    <t>https://twitter.com/RuthHassell; https://www.facebook.com/ruth.hassellthompson</t>
  </si>
  <si>
    <t>Former Senator for Senate District 36.</t>
  </si>
  <si>
    <t>Former Senator for Senate District 36. First elected in 2000. Re-elected until stepping down in 2016 and joining the Andrew Cuomo Administration to serve as the Special Advisor for Policy and Community Affairs of State Homes and Community Renewal.</t>
  </si>
  <si>
    <t>podio_image20160629-10085-ggs8cn.jpeg</t>
  </si>
  <si>
    <t>476545418</t>
  </si>
  <si>
    <t>Director of Budget</t>
  </si>
  <si>
    <t>Sam</t>
  </si>
  <si>
    <t>Sam Levine</t>
  </si>
  <si>
    <t>Office: (212) 669-4814Cell: (917) 960-1558</t>
  </si>
  <si>
    <t>Sam Levine, Director of Budget</t>
  </si>
  <si>
    <t>476545432</t>
  </si>
  <si>
    <t>Barrios-Paoli</t>
  </si>
  <si>
    <t>Lilliam</t>
  </si>
  <si>
    <t>Lilliam Barrios-Paoli</t>
  </si>
  <si>
    <t>Former Deputy Mayor of Health and Human Services</t>
  </si>
  <si>
    <t>podio_image20160629-10085-1kra75v.jpeg</t>
  </si>
  <si>
    <t>476545445</t>
  </si>
  <si>
    <t>Chae</t>
  </si>
  <si>
    <t>Chae No</t>
  </si>
  <si>
    <t>(718) 888-8747</t>
  </si>
  <si>
    <t>Chae No, Councilmanic Aide</t>
  </si>
  <si>
    <t>476545449</t>
  </si>
  <si>
    <t>President &amp; CEO</t>
  </si>
  <si>
    <t>Linda E. Johnson</t>
  </si>
  <si>
    <t>Library, Brooklyn Public (BPL), Agency, Mayor &amp; NYC Executive;
Brooklyn Public Library (BPL), Agency, Mayor &amp; NYC Executive</t>
  </si>
  <si>
    <t>Linda E. Johnson, President &amp; CEO</t>
  </si>
  <si>
    <t>476545457</t>
  </si>
  <si>
    <t>Camilo</t>
  </si>
  <si>
    <t>Lisette</t>
  </si>
  <si>
    <t>Lisette Camilo</t>
  </si>
  <si>
    <t>Contract Services, Mayor's Office of (MOCS), Agency, Mayor &amp; NYC Executive</t>
  </si>
  <si>
    <t>Lisette Camilo, Director</t>
  </si>
  <si>
    <t>476545466</t>
  </si>
  <si>
    <t>Rosenblatt, Esq.</t>
  </si>
  <si>
    <t>Lois M.</t>
  </si>
  <si>
    <t>Lois M. Rosenblatt, Esq.</t>
  </si>
  <si>
    <t>Public Administrator - Queens County (QPA), Agency, Mayor &amp; NYC Executive</t>
  </si>
  <si>
    <t>Lois M. Rosenblatt, Esq., Public Administrator</t>
  </si>
  <si>
    <t>476545475</t>
  </si>
  <si>
    <t>Sutton</t>
  </si>
  <si>
    <t>Loree</t>
  </si>
  <si>
    <t>Loree Sutton</t>
  </si>
  <si>
    <t>Veterans' Affairs, Mayor's Office of (MOVA), Agency, Mayor &amp; NYC Executive</t>
  </si>
  <si>
    <t>Loree Sutton, Commissioner</t>
  </si>
  <si>
    <t>476545484</t>
  </si>
  <si>
    <t>Grillo</t>
  </si>
  <si>
    <t>Lorraine Grillo</t>
  </si>
  <si>
    <t>School Construction Authority (SCA), Agency, Mayor &amp; NYC Executive</t>
  </si>
  <si>
    <t>Lorraine Grillo, President and CEO</t>
  </si>
  <si>
    <t>476545490</t>
  </si>
  <si>
    <t>Torres-Springer</t>
  </si>
  <si>
    <t>Maria Torres-Springer</t>
  </si>
  <si>
    <t>Small Business Services (SBS), Agency, Mayor &amp; NYC Executive</t>
  </si>
  <si>
    <t>Maria Torres-Springer, Commissioner</t>
  </si>
  <si>
    <t>476545498</t>
  </si>
  <si>
    <t>Perlmutter</t>
  </si>
  <si>
    <t>Marjery</t>
  </si>
  <si>
    <t>Marjery Perlmutter</t>
  </si>
  <si>
    <t>Standards and Appeals, Board of (BSA), Agency, Mayor &amp; NYC Executive</t>
  </si>
  <si>
    <t>Marjery Perlmutter, Chair</t>
  </si>
  <si>
    <t>476545512</t>
  </si>
  <si>
    <t>Asher</t>
  </si>
  <si>
    <t>Asher Freeman</t>
  </si>
  <si>
    <t>(347) 546-4128</t>
  </si>
  <si>
    <t>Asher Freeman, Councilmanic Aide</t>
  </si>
  <si>
    <t>476545513</t>
  </si>
  <si>
    <t>Davies</t>
  </si>
  <si>
    <t>Mark Davies</t>
  </si>
  <si>
    <t>Conflicts of Interest Board (COIB), Agency, Mayor &amp; NYC Executive</t>
  </si>
  <si>
    <t>Mark Davies, Executive Director</t>
  </si>
  <si>
    <t>476545521</t>
  </si>
  <si>
    <t>Mark Peters</t>
  </si>
  <si>
    <t>Investigation, Department of (DOI), Agency, Mayor &amp; NYC Executive</t>
  </si>
  <si>
    <t>Mark Peters, Commissioner</t>
  </si>
  <si>
    <t>476545527</t>
  </si>
  <si>
    <t>Bassett, M.D., MPH</t>
  </si>
  <si>
    <t>Mary Travis</t>
  </si>
  <si>
    <t>Mary Travis Bassett, M.D., MPH</t>
  </si>
  <si>
    <t>Health and Mental Hygiene, Department of (DOHMH), Agency, Mayor &amp; NYC Executive</t>
  </si>
  <si>
    <t>Mary Travis Bassett, MD, MPH, Commissioner</t>
  </si>
  <si>
    <t>476545534</t>
  </si>
  <si>
    <t>Schretzman</t>
  </si>
  <si>
    <t>Maryanne</t>
  </si>
  <si>
    <t>Maryanne Schretzman</t>
  </si>
  <si>
    <t>Center for Innovation through Data Intelligence (CIDI), Agency, Mayor &amp; NYC Executive</t>
  </si>
  <si>
    <t>Maryanne Schretzman, Executive Director</t>
  </si>
  <si>
    <t>476545542</t>
  </si>
  <si>
    <t>Srinivasan</t>
  </si>
  <si>
    <t>Meenakshi</t>
  </si>
  <si>
    <t>Meenakshi Srinivasan</t>
  </si>
  <si>
    <t>Landmarks Preservation Commission (LPC), Agency, Mayor &amp; NYC Executive</t>
  </si>
  <si>
    <t>Meenakshi Srinivasan, Chair</t>
  </si>
  <si>
    <t>476545544</t>
  </si>
  <si>
    <t>Mallory</t>
  </si>
  <si>
    <t>Sarah Mallory</t>
  </si>
  <si>
    <t>Sarah Mallory, Legislative Director</t>
  </si>
  <si>
    <t>476545555</t>
  </si>
  <si>
    <t>Joshi</t>
  </si>
  <si>
    <t>Meera</t>
  </si>
  <si>
    <t>Meera Joshi</t>
  </si>
  <si>
    <t>Taxi and Limousine Commission (TLC), Agency, Mayor &amp; NYC Executive</t>
  </si>
  <si>
    <t>Meera Joshi, Commissioner</t>
  </si>
  <si>
    <t>476545565</t>
  </si>
  <si>
    <t>Chairperson</t>
  </si>
  <si>
    <t>Michael F. Armstrong</t>
  </si>
  <si>
    <t>Commission to Combat Police Corruption (CCPC), Agency, Mayor &amp; NYC Executive</t>
  </si>
  <si>
    <t>Michael F. Armstrong, Chairperson</t>
  </si>
  <si>
    <t>476545577</t>
  </si>
  <si>
    <t>Clerk of the Council</t>
  </si>
  <si>
    <t>McSweeney</t>
  </si>
  <si>
    <t>Michael McSweeney</t>
  </si>
  <si>
    <t>City Clerk, Office of the (CLERK), Agency, Mayor &amp; NYC Executive</t>
  </si>
  <si>
    <t>Michael McSweeney, Clerk of the Council</t>
  </si>
  <si>
    <t>476545593</t>
  </si>
  <si>
    <t>Malik, Esq.</t>
  </si>
  <si>
    <t>Mina Q.</t>
  </si>
  <si>
    <t>Mina Q. Malik, Esq.</t>
  </si>
  <si>
    <t>Civilian Complaint Review Board (CCRB), Agency, Mayor &amp; NYC Executive</t>
  </si>
  <si>
    <t>Mina Q. Malik, Esq., Executive Director</t>
  </si>
  <si>
    <t>476545605</t>
  </si>
  <si>
    <t>Tarlow</t>
  </si>
  <si>
    <t>Mindy</t>
  </si>
  <si>
    <t>Mindy Tarlow</t>
  </si>
  <si>
    <t>Operations, Mayor's Office of (OPS), Agency, Mayor &amp; NYC Executive</t>
  </si>
  <si>
    <t>Mindy Tarlow, Director</t>
  </si>
  <si>
    <t>476545616</t>
  </si>
  <si>
    <t>FAICP, Commissioner</t>
  </si>
  <si>
    <t>Mitchell J.</t>
  </si>
  <si>
    <t>Mitchell J. Silver</t>
  </si>
  <si>
    <t>Parks and Recreation, Department of (DPR), Agency, Mayor &amp; NYC Executive</t>
  </si>
  <si>
    <t>Mitchell J. Silver, FAICP, Commissioner</t>
  </si>
  <si>
    <t>476545633</t>
  </si>
  <si>
    <t>Acting Chair</t>
  </si>
  <si>
    <t>Chaffetz</t>
  </si>
  <si>
    <t>Nancy G.</t>
  </si>
  <si>
    <t>Nancy G. Chaffetz</t>
  </si>
  <si>
    <t>Civil Service Commission (CSC), Agency, Mayor &amp; NYC Executive</t>
  </si>
  <si>
    <t>Nancy G. Chaffetz, Acting Chair</t>
  </si>
  <si>
    <t>476545643</t>
  </si>
  <si>
    <t>Mesa</t>
  </si>
  <si>
    <t>Nilda</t>
  </si>
  <si>
    <t>Nilda Mesa</t>
  </si>
  <si>
    <t>Long-Term Planning &amp; Sustainability, Office of (OLTPS), Agency, Mayor &amp; NYC Executive;
Environmental Coordination, NYC Office of (OEC), Agency, Mayor &amp; NYC Executive</t>
  </si>
  <si>
    <t>Nilda Mesa, Director</t>
  </si>
  <si>
    <t>476545658</t>
  </si>
  <si>
    <t>Agarwal</t>
  </si>
  <si>
    <t>Nisha</t>
  </si>
  <si>
    <t>Nisha Agarwal</t>
  </si>
  <si>
    <t>Immigrant Affairs, Mayor's Office of (MOIA), Agency, Mayor &amp; NYC Executive</t>
  </si>
  <si>
    <t>Nisha Agarwal, Commissioner</t>
  </si>
  <si>
    <t>476545681</t>
  </si>
  <si>
    <t>Chief Service Officer</t>
  </si>
  <si>
    <t>Paula Gavin</t>
  </si>
  <si>
    <t>NYC Service (SERVICE), Agency, Mayor &amp; NYC Executive</t>
  </si>
  <si>
    <t>Paula Gavin, Chief Service Officer</t>
  </si>
  <si>
    <t>476545687</t>
  </si>
  <si>
    <t>Maurice A</t>
  </si>
  <si>
    <t>Maurice A Cummings</t>
  </si>
  <si>
    <t>Special Asst for Assemblymember Keith Wright</t>
  </si>
  <si>
    <t>476545689</t>
  </si>
  <si>
    <t>Toole</t>
  </si>
  <si>
    <t>Pauline</t>
  </si>
  <si>
    <t>Pauline Toole</t>
  </si>
  <si>
    <t>Records, Department of (DOR), Agency, Mayor &amp; NYC Executive</t>
  </si>
  <si>
    <t>Pauline Toole, Commissioner</t>
  </si>
  <si>
    <t>476545700</t>
  </si>
  <si>
    <t>Abeywardena</t>
  </si>
  <si>
    <t>Penny</t>
  </si>
  <si>
    <t>Penny Abeywardena</t>
  </si>
  <si>
    <t>International Affairs, Mayor's Office for (IA), Agency, Mayor &amp; NYC Executive</t>
  </si>
  <si>
    <t>Penny Abeywardena, Commissioner</t>
  </si>
  <si>
    <t>476545713</t>
  </si>
  <si>
    <t>Inspector General NYPD</t>
  </si>
  <si>
    <t>Eure</t>
  </si>
  <si>
    <t>Philip K.</t>
  </si>
  <si>
    <t>Philip K. Eure</t>
  </si>
  <si>
    <t>Inspector General NYPD, Office of the, Agency, Mayor &amp; NYC Executive</t>
  </si>
  <si>
    <t>Philip K. Eure, Inspector General NYPD</t>
  </si>
  <si>
    <t>476545725</t>
  </si>
  <si>
    <t>Aquino</t>
  </si>
  <si>
    <t>Genesis</t>
  </si>
  <si>
    <t>Genesis Aquino</t>
  </si>
  <si>
    <t>Genesis Aquino, Councilmanic Aide</t>
  </si>
  <si>
    <t>476545729</t>
  </si>
  <si>
    <t>Trottenberg</t>
  </si>
  <si>
    <t>Polly</t>
  </si>
  <si>
    <t>Polly Trottenberg</t>
  </si>
  <si>
    <t>Polly Trottenberg, Commissioner</t>
  </si>
  <si>
    <t>476545741</t>
  </si>
  <si>
    <t>Raju, M.D.</t>
  </si>
  <si>
    <t>Ramanathan</t>
  </si>
  <si>
    <t>Ramanathan Raju, M.D.</t>
  </si>
  <si>
    <t>Health and Hospitals Corporation (HHC), Agency, Mayor &amp; NYC Executive</t>
  </si>
  <si>
    <t>Ramanathan Raju, M.D., President and CEO</t>
  </si>
  <si>
    <t>476545745</t>
  </si>
  <si>
    <t>Freeman-Schnapp</t>
  </si>
  <si>
    <t>Michael Freeman-Schnapp</t>
  </si>
  <si>
    <t>Policy and Innovation Director for the City Council. Reported to the speaker</t>
  </si>
  <si>
    <t>476545746</t>
  </si>
  <si>
    <t>Richard A. Brown</t>
  </si>
  <si>
    <t>District Attorney - Queens County, Agency, Mayor &amp; NYC Executive</t>
  </si>
  <si>
    <t>Richard A. Brown, District Attorney</t>
  </si>
  <si>
    <t>476545762</t>
  </si>
  <si>
    <t>James A Yates</t>
  </si>
  <si>
    <t>Former Counsel To Speaker in the Assembly</t>
  </si>
  <si>
    <t>476545763</t>
  </si>
  <si>
    <t>Chandler, P.E.</t>
  </si>
  <si>
    <t>Rick D.</t>
  </si>
  <si>
    <t>Rick D. Chandler, P.E.</t>
  </si>
  <si>
    <t>Buildings, Department of (DOB), Agency, Mayor &amp; NYC Executive</t>
  </si>
  <si>
    <t>Rick D. Chandler, P.E., Commissioner</t>
  </si>
  <si>
    <t>476545766</t>
  </si>
  <si>
    <t>Suzette Davis</t>
  </si>
  <si>
    <t>Suzette Davis, Councilmanic Aide</t>
  </si>
  <si>
    <t>476545772</t>
  </si>
  <si>
    <t>Dana Turner</t>
  </si>
  <si>
    <t>(718) 629-2900</t>
  </si>
  <si>
    <t>Dana Turner, Councilmanic Aide</t>
  </si>
  <si>
    <t>476545777</t>
  </si>
  <si>
    <t>Chief Actuary</t>
  </si>
  <si>
    <t>North, Jr.</t>
  </si>
  <si>
    <t>Robert C.</t>
  </si>
  <si>
    <t>Robert C. North, Jr.</t>
  </si>
  <si>
    <t>Actuary, NYC Office of the (NYCOA), Agency, Mayor &amp; NYC Executive</t>
  </si>
  <si>
    <t>Robert C. North, Jr., Chief Actuary</t>
  </si>
  <si>
    <t>476545784</t>
  </si>
  <si>
    <t>Robert Johnson</t>
  </si>
  <si>
    <t>District Attorney - Bronx County, Agency, Mayor &amp; NYC Executive</t>
  </si>
  <si>
    <t>Robert Johnson, District Attorney</t>
  </si>
  <si>
    <t>476545800</t>
  </si>
  <si>
    <t>Robinson Hernandez</t>
  </si>
  <si>
    <t>New Business Acceleration Team (NBAT), Agency, Mayor &amp; NYC Executive</t>
  </si>
  <si>
    <t>Robinson Hernandez, Executive Director</t>
  </si>
  <si>
    <t>476545818</t>
  </si>
  <si>
    <t>Lowenstein</t>
  </si>
  <si>
    <t>Ronnie Lowenstein</t>
  </si>
  <si>
    <t>Independent Budget Office, NYC (IBO), Agency, Mayor &amp; NYC Executive</t>
  </si>
  <si>
    <t>Ronnie Lowenstein, Director</t>
  </si>
  <si>
    <t>476545832</t>
  </si>
  <si>
    <t>Hearn</t>
  </si>
  <si>
    <t>Rose Gill</t>
  </si>
  <si>
    <t>Rose Gill Hearn</t>
  </si>
  <si>
    <t>Campaign Finance Board (CFB), Agency, Mayor &amp; NYC Executive</t>
  </si>
  <si>
    <t>Rose Gill Hearn, Chair</t>
  </si>
  <si>
    <t>476545838</t>
  </si>
  <si>
    <t>Pierre-Louis</t>
  </si>
  <si>
    <t>Rose Pierre-Louis</t>
  </si>
  <si>
    <t>Domestic Violence, Mayor's Office to Combat (OCDV), Agency, Mayor &amp; NYC Executive</t>
  </si>
  <si>
    <t>Rose Pierre-Louis, Commissioner</t>
  </si>
  <si>
    <t>476545848</t>
  </si>
  <si>
    <t>Mccadden</t>
  </si>
  <si>
    <t>Cathleen A</t>
  </si>
  <si>
    <t>Cathleen A Mccadden</t>
  </si>
  <si>
    <t>Sr. Coordinator for Assemblymember Keith Wright</t>
  </si>
  <si>
    <t>476545851</t>
  </si>
  <si>
    <t>Mogilanski</t>
  </si>
  <si>
    <t>Roy Mogilanski</t>
  </si>
  <si>
    <t>Payroll Administration, Office of (OPA), Agency, Mayor &amp; NYC Executive</t>
  </si>
  <si>
    <t>Roy Mogilanski, Acting Executive Director</t>
  </si>
  <si>
    <t>476545865</t>
  </si>
  <si>
    <t>Francisco A</t>
  </si>
  <si>
    <t>Francisco A Polanco</t>
  </si>
  <si>
    <t>Committee Clerk for Assemblymember Keith Wright</t>
  </si>
  <si>
    <t>476545867</t>
  </si>
  <si>
    <t>McEnerney</t>
  </si>
  <si>
    <t>Matthew McEnerney</t>
  </si>
  <si>
    <t>Matthew McEnerney, Councilmanic Aide</t>
  </si>
  <si>
    <t>476545868</t>
  </si>
  <si>
    <t>Kazemi</t>
  </si>
  <si>
    <t>Roya</t>
  </si>
  <si>
    <t>Roya Kazemi</t>
  </si>
  <si>
    <t>GreeNYC (GNYC), Agency, Mayor &amp; NYC Executive</t>
  </si>
  <si>
    <t>Roya Kazemi, Director</t>
  </si>
  <si>
    <t>476545882</t>
  </si>
  <si>
    <t>Langlade</t>
  </si>
  <si>
    <t>Sherazade</t>
  </si>
  <si>
    <t>Sherazade Langlade</t>
  </si>
  <si>
    <t>Workforce Investment Board (WIB), Agency, Mayor &amp; NYC Executive</t>
  </si>
  <si>
    <t>Sherazade Langlade, Director</t>
  </si>
  <si>
    <t>476545894</t>
  </si>
  <si>
    <t>Chair &amp; Chief Executive Officer</t>
  </si>
  <si>
    <t>Olatoye</t>
  </si>
  <si>
    <t>Shola</t>
  </si>
  <si>
    <t>Shola Olatoye</t>
  </si>
  <si>
    <t>Housing Authority, New York City (NYCHA), Agency, Mayor &amp; NYC Executive</t>
  </si>
  <si>
    <t>Shola Olatoye, Chair &amp; Chief Executive Officer</t>
  </si>
  <si>
    <t>476545903</t>
  </si>
  <si>
    <t>Lop F</t>
  </si>
  <si>
    <t>Lop F Chan</t>
  </si>
  <si>
    <t>Counsel to Assemblymember James Brennan</t>
  </si>
  <si>
    <t>476545904</t>
  </si>
  <si>
    <t>Cumberbatch</t>
  </si>
  <si>
    <t>Stacey Cumberbatch</t>
  </si>
  <si>
    <t>Citywide Administrative Services, Department of (DCAS), Agency, Mayor &amp; NYC Executive</t>
  </si>
  <si>
    <t>Stacey Cumberbatch, Commissioner</t>
  </si>
  <si>
    <t>476545913</t>
  </si>
  <si>
    <t>Forkas</t>
  </si>
  <si>
    <t>Lisa M Forkas</t>
  </si>
  <si>
    <t>Legislative Assoc for Assemblymember James Brennan</t>
  </si>
  <si>
    <t>476545915</t>
  </si>
  <si>
    <t>Steven Banks</t>
  </si>
  <si>
    <t>Human Resources Administration (HRA), Agency, Mayor &amp; NYC Executive</t>
  </si>
  <si>
    <t>Steven Banks, Commissioner</t>
  </si>
  <si>
    <t>476545927</t>
  </si>
  <si>
    <t>Thomas W.</t>
  </si>
  <si>
    <t>Thomas W. Galante</t>
  </si>
  <si>
    <t>Library, Queens Public (QL), Agency, Mayor &amp; NYC Executive</t>
  </si>
  <si>
    <t>Thomas W. Galante, President and CEO</t>
  </si>
  <si>
    <t>476545939</t>
  </si>
  <si>
    <t>Finkelpearl</t>
  </si>
  <si>
    <t>Tom Finkelpearl</t>
  </si>
  <si>
    <t>Cultural Affairs, Department of (DCLA), Agency, Mayor &amp; NYC Executive</t>
  </si>
  <si>
    <t>Tom Finkelpearl, Commissioner</t>
  </si>
  <si>
    <t>476545946</t>
  </si>
  <si>
    <t>Keegan</t>
  </si>
  <si>
    <t>Tara M Keegan</t>
  </si>
  <si>
    <t>Served as Chief of Staff for Assemblymember Stephen Katz</t>
  </si>
  <si>
    <t>476545955</t>
  </si>
  <si>
    <t>Been</t>
  </si>
  <si>
    <t>Vicki</t>
  </si>
  <si>
    <t>Vicki Been</t>
  </si>
  <si>
    <t>Housing Preservation and Development, Department of (HPD), Agency, Mayor &amp; NYC Executive</t>
  </si>
  <si>
    <t>Vicki Been, Commissioner</t>
  </si>
  <si>
    <t>476545958</t>
  </si>
  <si>
    <t>Kelso</t>
  </si>
  <si>
    <t>Maria E Kelso</t>
  </si>
  <si>
    <t>Legislative Aide to Assemblymember Claudia Tenney</t>
  </si>
  <si>
    <t>476545965</t>
  </si>
  <si>
    <t>Calise</t>
  </si>
  <si>
    <t>Victor Calise</t>
  </si>
  <si>
    <t>People with Disabilities, Mayor's Office for (MOPD), Agency, Mayor &amp; NYC Executive</t>
  </si>
  <si>
    <t>Victor Calise, Commissioner</t>
  </si>
  <si>
    <t>476545970</t>
  </si>
  <si>
    <t>Maier</t>
  </si>
  <si>
    <t>Ilana</t>
  </si>
  <si>
    <t>Ilana Maier</t>
  </si>
  <si>
    <t>Former Communications Director for Jumaane Willams</t>
  </si>
  <si>
    <t>Very responsible, responsive, organized. Strong housing background.</t>
  </si>
  <si>
    <t>476545982</t>
  </si>
  <si>
    <t>Superintendent</t>
  </si>
  <si>
    <t>Vullo</t>
  </si>
  <si>
    <t>Maria Vullo</t>
  </si>
  <si>
    <t>Financial Services, Department of, Agency, Governor &amp; State Executive</t>
  </si>
  <si>
    <t>Maria Vullo, Superintendent</t>
  </si>
  <si>
    <t>476546010</t>
  </si>
  <si>
    <t>Christopher W.</t>
  </si>
  <si>
    <t>Worked for Senator Bill Perkins</t>
  </si>
  <si>
    <t>476546013</t>
  </si>
  <si>
    <t>Ho</t>
  </si>
  <si>
    <t>Wayne Ho</t>
  </si>
  <si>
    <t>Wayne Ho, Chair</t>
  </si>
  <si>
    <t>476546022</t>
  </si>
  <si>
    <t>Corporation Counsel of the City of New York</t>
  </si>
  <si>
    <t>Zachary Carter</t>
  </si>
  <si>
    <t>Law Department (LAW), Agency, Mayor &amp; NYC Executive</t>
  </si>
  <si>
    <t>Zachary Carter, Corporation Counsel of the City of New York</t>
  </si>
  <si>
    <t>476546049</t>
  </si>
  <si>
    <t>Nocerino</t>
  </si>
  <si>
    <t>Joseph Nocerino</t>
  </si>
  <si>
    <t>(718) 544-8800</t>
  </si>
  <si>
    <t>Joseph Nocerino, Councilmanic Aide</t>
  </si>
  <si>
    <t>476546078</t>
  </si>
  <si>
    <t>Pfaff</t>
  </si>
  <si>
    <t>David B. Pfaff</t>
  </si>
  <si>
    <t>Worked for Senator Marc Panepinto as Senior Constituent Liaison</t>
  </si>
  <si>
    <t>476546079</t>
  </si>
  <si>
    <t>Kucheruk</t>
  </si>
  <si>
    <t>Yan O</t>
  </si>
  <si>
    <t>Yan O Kucheruk</t>
  </si>
  <si>
    <t>476546088</t>
  </si>
  <si>
    <t>Paola Martinez</t>
  </si>
  <si>
    <t>Former Scheduler / Office Manager for Jumaane Williams</t>
  </si>
  <si>
    <t>476546093</t>
  </si>
  <si>
    <t>Stephanie Zinerman</t>
  </si>
  <si>
    <t>Stephanie Zinerman, Councilmanic Aide</t>
  </si>
  <si>
    <t>476546107</t>
  </si>
  <si>
    <t>Ricardo Cosme</t>
  </si>
  <si>
    <t>Scheduler for CM Maria del Carmen Arroyo</t>
  </si>
  <si>
    <t>476546116</t>
  </si>
  <si>
    <t>Gerlich</t>
  </si>
  <si>
    <t>William Gerlich</t>
  </si>
  <si>
    <t>Former Communications director for Jumaane Williams</t>
  </si>
  <si>
    <t>Asks to be on all email threads about communications issues.</t>
  </si>
  <si>
    <t>William Gerlich, Councilmanic Aide</t>
  </si>
  <si>
    <t>476546134</t>
  </si>
  <si>
    <t>Viggiano</t>
  </si>
  <si>
    <t>Matthew Viggiano</t>
  </si>
  <si>
    <t>(212) 677-1077</t>
  </si>
  <si>
    <t>Matthew Viggiano, Councilmanic Aide</t>
  </si>
  <si>
    <t>476546137</t>
  </si>
  <si>
    <t>John Schaefer</t>
  </si>
  <si>
    <t>John Schaefer, Councilmanic Aide</t>
  </si>
  <si>
    <t>476546141</t>
  </si>
  <si>
    <t>Deputy Commissioner, Law Enforcement Bureau</t>
  </si>
  <si>
    <t>Pfitsch</t>
  </si>
  <si>
    <t>Hollis Pfitsch</t>
  </si>
  <si>
    <t>646-500-6746</t>
  </si>
  <si>
    <t>212-416-0139</t>
  </si>
  <si>
    <t>Human Rights, City Commission on (CCHR), Agency, Mayor &amp; NYC Executive</t>
  </si>
  <si>
    <t>Hollis Pfitsch, Deputy Commissioner, Law Enforcement Bureau</t>
  </si>
  <si>
    <t>476546179</t>
  </si>
  <si>
    <t>Keith L.</t>
  </si>
  <si>
    <t>Special assistant to Senator Bill Perkins</t>
  </si>
  <si>
    <t>476546185</t>
  </si>
  <si>
    <t>Kourofsky</t>
  </si>
  <si>
    <t>Cathy A</t>
  </si>
  <si>
    <t>Cathy A Kourofsky</t>
  </si>
  <si>
    <t>476546190</t>
  </si>
  <si>
    <t>Wood-guy</t>
  </si>
  <si>
    <t>schedulingforbillperkins@gmail.com</t>
  </si>
  <si>
    <t>Scheduler/community Liaison for Senator Bill Perkins</t>
  </si>
  <si>
    <t>476546203</t>
  </si>
  <si>
    <t>Tahj K.</t>
  </si>
  <si>
    <t>Constituent Representative for Senator Bill Perkins</t>
  </si>
  <si>
    <t>476546214</t>
  </si>
  <si>
    <t>Jamal</t>
  </si>
  <si>
    <t>Jamal Welcome</t>
  </si>
  <si>
    <t>Jamal Welcome, Intern</t>
  </si>
  <si>
    <t>476546236</t>
  </si>
  <si>
    <t>James Allen</t>
  </si>
  <si>
    <t>James Allen, Communications Director</t>
  </si>
  <si>
    <t>476546239</t>
  </si>
  <si>
    <t>NYL000073</t>
  </si>
  <si>
    <t>Boyland Jr.</t>
  </si>
  <si>
    <t>William Boyland Jr.</t>
  </si>
  <si>
    <t>2003</t>
  </si>
  <si>
    <t>476546249</t>
  </si>
  <si>
    <t>Meghan E. Rossman</t>
  </si>
  <si>
    <t>Worked for Senator Marc Panepinto as Communications Director.</t>
  </si>
  <si>
    <t>476546261</t>
  </si>
  <si>
    <t>Schraft</t>
  </si>
  <si>
    <t>Michael R.</t>
  </si>
  <si>
    <t>Michael R. Schraft</t>
  </si>
  <si>
    <t>Worked for Senator Marc Panepinto as Veterans Liaison.</t>
  </si>
  <si>
    <t>476546266</t>
  </si>
  <si>
    <t>NYL000183</t>
  </si>
  <si>
    <t>Samuel Roberts</t>
  </si>
  <si>
    <t>Sam Roberts was elected to the New York State Assembly in November 2010 to represent the 119th District, which includes parts of the city of Syracuse and the Towns of DeWitt, Onondaga and Salina. Roberts was re-elected for a second term in November 2012 to represent the newly defined 128th District.
Roberts is currently Chair of the Sub-Committee on Workplace Safety. In addition, he is a member of the following New York State Assembly Committees: Committee on Aging
;
Committee on Labor
;
Committee on Libraries and Education Technology
;
Committee on Small Business
;
Committee on Tourism, Parks, Arts and Sports Development
;
and Committee on Transportation. Roberts is also a member of the Black, Puerto Rican, Hispanic and Asian Legislative Caucus.
Prior to becoming a New York State Assemblymember, Roberts served as an Onondaga County Legislator from 1990 to 1999. Roberts grew up on the east side of Syracuse and has garnered a solid reputation for his commitment to community activism and public service in Central New York. As a proud member of the United Auto Workers Union, Roberts is a retiree of General Motors, where he worked as a journeyman tool and die maker for 30 years, and was elected as Recording Secretary of UAW Local Union #465 and Chair of Local Union #854's Education and Civil Rights Committees. Staying committed to the people, he dually served as Onondaga County Legislator while holding employment at General Motors. For five terms he represented Onondaga County's 19th Legislative District, supporting legislation important to his constituents. Highly skilled in Labor Relations, he has earned a Bachelor of Science degree from Empire State College, associate degrees from Onondaga Community College and certificates in  
Labor Studies from Cornell University.
Roberts' dedication also transcends into the discipline of Martial Arts where he holds an 8th Degree Black Belt in American Shotokan Karate. He ranked No. 1 in New York and New Jersey, top 10 in the United States and Canada and was the winner of the World Championships prior to retirement from competition.</t>
  </si>
  <si>
    <t>podio_image20160629-10085-726aum.jpeg</t>
  </si>
  <si>
    <t>476546274</t>
  </si>
  <si>
    <t>Maurice L.</t>
  </si>
  <si>
    <t>Maurice L. Phillips</t>
  </si>
  <si>
    <t>476546286</t>
  </si>
  <si>
    <t>Trotman</t>
  </si>
  <si>
    <t>Michelle R.</t>
  </si>
  <si>
    <t>Michelle R. Trotman</t>
  </si>
  <si>
    <t>Senator John Sampson's former Chief of staff</t>
  </si>
  <si>
    <t>476546302</t>
  </si>
  <si>
    <t>NYL000237</t>
  </si>
  <si>
    <t>Ted</t>
  </si>
  <si>
    <t>Ted O'Brien</t>
  </si>
  <si>
    <t>Senator Ted O'Brien (D-55) represents a long swath of Upstate New York, including the eastern half of Monroe and western half of Ontario counties. The district stretches from Irondequoit on the shores of Lake Ontario to Naples in the heart of the Finger Lakes country, including significant parts of the city of Rochester.
Ted is a member of the Irondequoit Chamber of Commerce. He has served as a member of the East Irondequoit School's Facilities Study Committee, and has chaired a citizen's advisory group on planning and economic development. Ted is also a former member of the Board of Directors of Heritage Christian Services and is former chairman of the HCS Board. He served as Chairman of the Monroe County Democratic Committee from January of 2000 through December 2002. He is also a former Monroe County legislator, who represented the 17th district from November 2004 through his election to the Senate in 2012, and was Democratic Minority Caucus leader from 2010-2012.
In addition to his legislative duties, Ted is a partner in the Rochester, N.Y. law firm of Harris, Chesworth, O'Brien, Johnstone, &amp; Welch. He was admitted to practice in 1983, and represents a wide spectrum of business and individual clients.
Ted received his Juris Doctor degree from Syracuse University in 1982. He earned his undergraduate degree at Union College in 1979, and graduated from Webster's R.L. Thomas High School in 1975.
Ted, his wife, Sue O'Brien, and two daughters live in Irondequoit.</t>
  </si>
  <si>
    <t>476546313</t>
  </si>
  <si>
    <t>Rosyln</t>
  </si>
  <si>
    <t>Rosyln Joinvil</t>
  </si>
  <si>
    <t>476546340</t>
  </si>
  <si>
    <t>Machelor</t>
  </si>
  <si>
    <t>Mary V</t>
  </si>
  <si>
    <t>Mary V Machelor</t>
  </si>
  <si>
    <t>Admin Assistant for Assemblymember John Ceretto</t>
  </si>
  <si>
    <t>476546346</t>
  </si>
  <si>
    <t>Sanabria</t>
  </si>
  <si>
    <t>Risky A</t>
  </si>
  <si>
    <t>Risky A Sanabria</t>
  </si>
  <si>
    <t>Community Liaison for Assemblymember John Ceretto</t>
  </si>
  <si>
    <t>476546360</t>
  </si>
  <si>
    <t>Sledzinski Koszelak</t>
  </si>
  <si>
    <t>Eileen C</t>
  </si>
  <si>
    <t>Eileen C Sledzinski Koszelak</t>
  </si>
  <si>
    <t>D O Director for Assemblymember John Ceretto</t>
  </si>
  <si>
    <t>476546369</t>
  </si>
  <si>
    <t>Jessica Chen</t>
  </si>
  <si>
    <t>Jessica Chen, Councilmanic Aide</t>
  </si>
  <si>
    <t>476546423</t>
  </si>
  <si>
    <t>Osorno</t>
  </si>
  <si>
    <t>David Osorno</t>
  </si>
  <si>
    <t>Former Legislative Director for Gustavo Rivera</t>
  </si>
  <si>
    <t>476546441</t>
  </si>
  <si>
    <t>NYL000005</t>
  </si>
  <si>
    <t>Ball</t>
  </si>
  <si>
    <t>Greg Ball</t>
  </si>
  <si>
    <t>Gregory R. Ball was born in Pawling, New York, on September 16, 1977, and grew up on the family estate of Stephen and Jean Kennedy-Smith, sister of President John F. Kennedy, where his parents were both caretakers. A fifth generation New Yorker and the hardworking son of a postal worker, Greg graduated from public school and was the first in his family to graduate from college. He currently resides in Patterson, New York.
Elected in the fall of 2010, Greg represents the 40th Senate District comprised of all of Putnam County, northern Westchester County, and eastern Dutchess County. He is the Chairman of the Senate Committee on Veterans, Homeland Security, and Military Affairs, and is one of only two State Senators appointed to Governor Cuomo's Savings and Government Efficiency (SAGE) Committee.
Greg is a leader in Albany, fighting for school tax reform, a property tax cap, the elimination of unfunded mandates, the reversal of New York's openly hostile business climate, and a reform of the legislature from top to bottom.
After graduating from Pawling High School, Greg first attended Valley Forge Military Academy and was both a 1996 Falcon Scholar and a member of the Army's Reserve Officer Training Corps. As a Cadet at Valley Forge, Greg was granted a Congressional Nomination from Representative Sue Kelly, and was accepted to and attended the United States Air Force Academy (USAFA). There, he majored in Political Science with an emphasis on American Politics and Latin American Affairs. While attending USAFA, Greg worked in the White House Drug Policy Office, where he served as an intern during the Presidency of William Jefferson Clinton.
Greg graduated in 2001, receiving a Bachelor of Science degree from the United States Air Force Academy. As a graduate student at Georgetown University, Greg was a Fellow in the Center for the Study of the Presidency from 2002 to 2003. Greg served as an Air Force Protocol Officer in the 11th Wing, working protocol for many four-star generals, including the Secretary of the Air Force and the Air Force Chief of Staff. Over the course of his military career, Greg has received numerous awards including an Achievement Medal for outstanding service by General John P. Jumper, the Air Force Chief of Staff. He is currently completing his Thesis for his Master's of Arts in Liberal Studies with a concentration in International Affairs from Georgetown University.
After receiving an Honorable Discharge from Active Duty in January of 2005, Greg returned home to New York with his focus on helping better the community. He soon announced his intention to seek public office.
In the September 2006 Primary, Greg defeated the Republican Party nominee and six-term incumbent Willis Stephens, Jr. with more than 70% of the vote, and won election later that Fall. From 2007 through 2010, Greg represented the 99th Assembly District as a Member of the New York State Assembly.
Locally, Greg led an effort in Putnam County to pass Child Safety Zones into law, and his Term Limit Pledge influenced the Westchester and Putnam County Legislatures to pass term-limit legislation. As the first legislator to speak against the MTA Payroll Tax, Greg brought Putnam and Westchester Counties together with Orange, Nassau, and Suffolk Counties in a class-action lawsuit and also organized a 1,500-person tax revolt rally against the MTA Payroll Tax on the steps of the Historic Putnam County Courthouse in Carmel, NY. Through Greg's leadership and organization, he succeeded in pushing State Comptroller Thomas DiNapoli to agree to forensically audit the MTA.
As an Assemblyman in the super-minority, Greg passed major legislation into law, closing a loophole and strengthening penalties for human trafficking, outlawing cyberpiracy, establishing stronger penalties for violations of the open meetings law, and reforming the budget process. As the Ranking Member of the Assembly Committee on Veterans' Affairs, Greg successfully fought for a historic $2 million fund to provide free undergraduate and graduate tuition to combat veterans at SUNY/CUNY schools.
Greg has twice in four years been named Legislator of the Year by the New York State Rifle and Pistol Association, and has also been recognized by the Devereux School as Person of the Year for his leadership in introducing a landmark Autism Spectrum insurance reform bill, which ultimately led to similarly historic legislation passing both houses of the Legislature in 2010. In addition to these honors, Greg has received numerous awards and recognitions from local and national groups for his achievements and dedications, including the John C. Hand Person of the Year Award, the National Shooting Sports Foundation Legislator of the Year Award, and the New York State Farm Bureau Circle of Friends Award. Greg has been appointed to the Minority Task Force on Autism, the Minority Sex Offender Watch Task Force, and the American-Swiss Foundation Young Leaders Conference.
In 2010, without a party endorsement, Greg announced his candidacy for State Senate. As he had done twice in the past, Greg easily defeated his opponent in a Republican Primary. Additionally, Ball ran an aggressive and historic Opportunity To Ballot campaign that won the Conservative nomination as a write-in candidate with 66% of the vote, which has been said to be the greatest write-in victory ever in New York State history. In the 2010 General Election, Ball used the 8,388 votes he received on the Conservative line to defeat Michael Kaplowitz and become the next State Senator representing the 40th District.
Greg is involved in many community organizations including his service as a board member for the New York chapter of the United States Air Force Academy Association of Graduates, a member of the Putnam Lake Chapter of AMVETS, an honorary member of the United Taxpayers of Yorktown, and a member of the Yorktown, Mahopac and Brewster chambers of commerce. Greg enjoys fly fishing, jogging, hiking, horseback riding and trap shooting.</t>
  </si>
  <si>
    <t>476546446</t>
  </si>
  <si>
    <t>Christopher J.</t>
  </si>
  <si>
    <t>Christopher J. Malone</t>
  </si>
  <si>
    <t>Former District Staff for Senator Gustavo Rivera.</t>
  </si>
  <si>
    <t>476546458</t>
  </si>
  <si>
    <t>NYL000021</t>
  </si>
  <si>
    <t>Grisanti</t>
  </si>
  <si>
    <t>Mark Grisanti</t>
  </si>
  <si>
    <t>Mark John Grisanti was born and raised in Buffalo, NY and is the youngest of six siblings. He graduated from Sweet Home High School and Canisius College, earning a Bachelor of Arts degree in English. After finishing his undergraduate degree he went on to earn his Juris Doctorate from the Thomas M. Cooley Law School. Throughout college he was a member of the Student Bar Association, received numerous certificates and book awards, and was a member of the Entertainment Committee for the Bar Association and the Italian Law Society.
After graduating law school, Senator Grisanti worked at his father's law firm, which his grandfather founded in 1921. As a third generation attorney, Senator Grisanti has worked at his family's practice for over 20 years. He first became interested in running for the State Senate when practicing law on the lower west side of Buffalo. Senator Grisanti quickly distinguished himself as an attorney who stands up for those who can't help themselves.
Senator Grisanti continues to take on tough issues such as waterfront development, job creation, education reform and the elimination of Medicaid fraud. His goal is to have unification amongst the legislative leaders from Western New York. He sees the position of New York State Senator in the 60th district as a privilege, not a right. He also believes in 'putting people first, not politics.'
Senator Grisanti currently resides in North Buffalo with his wife Maria, and three children, Ashlee, John, and Theresa. They attend St. Rose Church. He is a member of the Erie County Bar Association, the Delaware Club, the Italian-American Police Association, the Assigned Counsel Program, the Volunteer Lawyers Project, the New York State Troopers Association, the Buffalo Police Benevolent Association, and the Police Athletic League. He is a longtime contributor to St. Rose of Lima Church, St. Anthony of Padua Church and the Canisius College Alumni Association. He has received certificates of appreciation from the Erie County Bar Association, the American Heart Association, BornHava and Roswell Park Cancer Institute. He has also been a notable contributor to many other organizations. He is also a member of the MS Legislative Alliance in Albany.</t>
  </si>
  <si>
    <t>https://www.facebook.com/SenatorGrisanti; http://twitter.com/senatorgrisanti; http://www.youtube.com/results?search_query=senator+mark+grisanti&amp;aq=f; http://www.instagram.com/senatorgrisanti; http://www.linkedin.com/pub/dir/Mark/Grisanti</t>
  </si>
  <si>
    <t>Republican; Independent</t>
  </si>
  <si>
    <t>476546474</t>
  </si>
  <si>
    <t>Casey Adams</t>
  </si>
  <si>
    <t>Casey Adams, Councilmanic Aide</t>
  </si>
  <si>
    <t>476546477</t>
  </si>
  <si>
    <t>NYL000033</t>
  </si>
  <si>
    <t>Libous</t>
  </si>
  <si>
    <t>Tom Libous</t>
  </si>
  <si>
    <t>Senator Thomas W. Libous (R-C-I: Binghamton) is the New York State Senator representing the 52nd Senate District representing Broome, Tioga, Chenango and Delaware Counties. He is serving his thirteenth term in the New York State Senate. He is currently Deputy Majority Coalition Leader.
Libous is a member of the Republican Party but is also endorsed by the Conservative and Independence Parties. He has served as Chair of the Transportation Committee, Mental Health and Developmental Disabilities Committee, the Alcoholism and Drug Abuse Committee and the Select Committee on the Disabled.
Early Life and Education
Tom Libous grew up on Johnson City's North Side and attended Johnson City Central School District. As a kid, he proudly worked at his family's grocery store in Binghamton, which taught him the value of a dollar and the meaning of hard work.
Libous graduated from Broome Community College in 1973 and from the State University of New York at Utica in 1975, where he earned a Bachelor of Science in Marketing and Finance with honors.
Private Sector Career
Libous returned to Binghamton after graduation and was employed by Chase Lincoln First Bank, North America from 1975 through 1983. His record of achievement at that institution was recognized when he was elected an officer of the bank at age 27 and promoted to the position of Director of Marketing.
In 1983, Libous became Vice-President of Marketing for the Johnson City Publishing Company in Binghamton. He held that position until his election to the New York State Senate.
As a part-time instructor at Broome Community College, Libous has taught courses in banking, marketing and finance.
Political career
Libous started his political career working on various campaigns for his uncle, Binghamton Mayor Alfred Libous.
City Council
In 1984, Libous was elected to Binghamton City Council representing the City's South Side. He was reÂ¬elected in 1987 and served as the Council's Minority Leader. He also served as President of the NYS Association of City Councils.
New York State Senate
In 1988, Libous was elected to the New York State Senate, succeeding Senate Majority Leader Warren M. Anderson.
In 2008, he was named the Senate's Deputy Majority Leader and then became the Deputy Minority Leader and Chair of the Senate Republican Campaign Committee in 2009.
In 2010, he was again named the Senate's Deputy Majority Leader.
In 2012, he was named the Senate's Deputy Majority Coalition Leader.
Alcohol &amp; Drug Abuse Committee Chair
From 1989 to 1993, Libous Chaired the Alcoholism &amp; Drug Abuse Committee. While serving as Chairman, he sponsored landmark legislation to consolidate the Division of Alcoholism and Alcohol Abuse (DAAA) and the Division of Substance Abuse Services (DSAS) into the Office of Alcoholism and Substance Abuse Services. He also sponsored legislation to help curb underage drinking by creating alcohol awareness classes as an alternative punishment, requiring schools to teach the dangers of drug and alcohol abuse and limiting the forms of ID that can be used to purchase alcohol.
Chair of the Select Committee on the Disabled
Senator Libous also served as Chair of the Select Committee on the Disabled from 1990-2008, where he fought to protect and improve services for vulnerable New Yorkers by creating the Traumatic Brain Injury Program. He also authored legislation giving Tax Credits to those who hire persons with disabilities and legislation adopting Reasonable Accommodations as part of State law.
Mental Health &amp; Developmental Disabilities Committee Chair
From 1994 to 2000, Libous Chaired the Committee on Mental Health and Developmental Disabilities, which oversees two major State agencies -- the Office of Mental Health and the Office of Persons With Developmental Disabilities. As Chairman, he fought for Workforce Reinvestment, authored legislation providing tax credits to employers who hire persons with disabilities, and sponsored the bill that created 'Kendra's Law.'
Transportation Committee Chair
From 2005 to 2008, Libous chaired the Transportation Committee, which oversees the work of the Department of Transportation, Department of Motor Vehicles, Thruway Authority and other agencies. In that role, Tom fought to increase funding for the Consolidated Highway Improvement Program that helps fix our roads and bridges and keep local taxes down. He also secured funding to purchase public works equipment to be shared by towns and villages in Broome, Tioga and Chenango Counties.
Community Projects
As Senator, he has worked on economic development deals to bring and retain thousands of jobs to the Southern Tier, helped convince the Ottawa Senators to locate its American Hockey League affiliate in Binghamton, brought the PGA Champions Tour's Dick's Sporting Goods Open golf tournament to Endicott, and kept the AA-Level Binghamton Mets Baseball Club in the Southern Tier.
Community Programs
In 1998, Libous founded the Student Community Service Awards (SCSA) through a partnership with WBNG-TV and Broome-Tioga BOCES. Each year, the SCSA program awards scholarships to high school seniors based on community volunteer work. Each honoree is selected by his or her school district. To date, over 400 students have received scholarships through SCSA.
In 2001, he founded BOOKS (now a partnership with SUNY-Morrisville) to encourage kids to become better readers. BOOKS takes a unique position on reading by rewarding kids for time spent reading rather than for the number of books finished and offers a variety of resources encouraging children to read on its website, [www.BooksProgram.com](http://www.BooksProgram.com).
In 2006, Libous partnered with Cornell Cooperative Extension to found Buy From the Backyard, which encourages the community to find the value in buying locally grown produce and offers unique recipes using only locally grown products on its website, [www.BuyFromTheBackyard.com](http://www.BuyFromTheBackyard.com).
Binghamton University
Throughout his career as a state senator, Libous has been one of Binghamton University's most ardent supporters. He's worked to secure over $150 million in capital funding to help BU grow through projects like the Downtown Center, the Innovative Technologies Complex, the Events Center and the Watson Engineering Building.
Personal Life
Libous lives in Binghamton with his wife, Fran, who serves as Vice Chair of the Workers Compensation Board. The couple has two grown sons--Matt and Nick.
In 2009, Libous was diagnosed with prostate cancer. He underwent treatment while still serving as State Senator. In 2010, he founded I Turned Pro to encourage men over age 50 to talk to their doctors about the risk for prostate cancer.</t>
  </si>
  <si>
    <t>http://www.facebook.com/libous</t>
  </si>
  <si>
    <t>1988</t>
  </si>
  <si>
    <t>podio_image20160629-10085-q2hue2.jpeg</t>
  </si>
  <si>
    <t>476546498</t>
  </si>
  <si>
    <t>Boland</t>
  </si>
  <si>
    <t>Eileen B</t>
  </si>
  <si>
    <t>Eileen B Boland</t>
  </si>
  <si>
    <t>Assemblymember Margaret Markey's Chief of Staff</t>
  </si>
  <si>
    <t>476546517</t>
  </si>
  <si>
    <t>Kosakowski</t>
  </si>
  <si>
    <t>Rachel A Kosakowski</t>
  </si>
  <si>
    <t>Community Liaison for Assemblymember Margaret Markey</t>
  </si>
  <si>
    <t>476546528</t>
  </si>
  <si>
    <t>Mccoy</t>
  </si>
  <si>
    <t>Alyssa G</t>
  </si>
  <si>
    <t>Alyssa G Mccoy</t>
  </si>
  <si>
    <t>Committee Clerk for Assemblymember Margaret Markey</t>
  </si>
  <si>
    <t>476546532</t>
  </si>
  <si>
    <t>McDonald</t>
  </si>
  <si>
    <t>Sindri</t>
  </si>
  <si>
    <t>Sindri McDonald</t>
  </si>
  <si>
    <t>Sindri McDonald, Councilmanic Aide</t>
  </si>
  <si>
    <t>476546549</t>
  </si>
  <si>
    <t>Gardener</t>
  </si>
  <si>
    <t>Stacy Gardener</t>
  </si>
  <si>
    <t>Stacy Gardener, Councilmanic Aide</t>
  </si>
  <si>
    <t>476546679</t>
  </si>
  <si>
    <t>Heidi Lopez</t>
  </si>
  <si>
    <t>Heidi Lopez, Councilmanic Aide</t>
  </si>
  <si>
    <t>476546692</t>
  </si>
  <si>
    <t>NYL000087</t>
  </si>
  <si>
    <t>Ceretto</t>
  </si>
  <si>
    <t>John Ceretto</t>
  </si>
  <si>
    <t>Niagara Falls native John Ceretto represents the people of the 145th district in the New York State Assembly. His district includes the city of Niagara Falls and the towns of Cambria, Grand Island, Lewiston, Niagara and Wheatfield as well as parts of North Tonawanda.
Assemblyman John Ceretto is currently the ranking Minority Member on the Assembly Tourism Committee and has worked to pass numerous bi-partisan measures such as the property tax cap and pro-jobs legislation like Power NY and ReCharge NY since first taking office in January 2011.
Ceretto attended La Salle Senior High School in Niagara Falls and is a graduate of Niagara University with a Bachelor's and a Master's degree in Education and Administration. While still in college, John worked for the Carborundum Abrasive Company. Upon completing his education, John worked as a substitute teacher in many of the local schools and then worked for 20 years at the Tulip Corporation in Niagara Falls.
In 1995, John Ceretto was elected as a councilman on the Lewiston Town Board. During his ten years as councilman, the business climate improved by leaps and bounds. John reduced taxes by over $1 million dollars and continuously worked to improve the quality of life in Lewiston. In 2005, John was elected Niagara County Legislator in the 12th District. Over the past five years, the county legislature has reduced taxes by 15.5 percent and reduced the size of government by 16 percent.
Ceretto served as Vice-Chairman of the Niagara County Economic Development Committee and Chairman of the Niagara County Refuse Department. In that role, he has sponsored prescription drug and electronic pickup programs to protect our environment.
Involved with his community, John Ceretto is a member of the Lewiston Kiwanis, the Lewiston #2 Fire Hall, the Christoforo Columbo Society, the Lewiston -- Porter Historical Society and the Sanborn Historical Society.
John married his wife Beth in 1978 and moved to Lewiston, New York, where they currently reside with their four children.</t>
  </si>
  <si>
    <t>https://twitter.com/johnceretto; https://www.facebook.com/johndceretto/</t>
  </si>
  <si>
    <t>Represented the 145th Assembly District.</t>
  </si>
  <si>
    <t>podio_image20160629-10085-eu7vrv.jpeg</t>
  </si>
  <si>
    <t>476546693</t>
  </si>
  <si>
    <t>Cadden</t>
  </si>
  <si>
    <t>Patrick Cadden</t>
  </si>
  <si>
    <t>(718) 853-2704</t>
  </si>
  <si>
    <t>Patrick Cadden, Councilmanic Aide</t>
  </si>
  <si>
    <t>476546710</t>
  </si>
  <si>
    <t>Cleare</t>
  </si>
  <si>
    <t>Cordell</t>
  </si>
  <si>
    <t>Cordell Cleare</t>
  </si>
  <si>
    <t>476546720</t>
  </si>
  <si>
    <t>Abiboutros</t>
  </si>
  <si>
    <t>Sara Abiboutros</t>
  </si>
  <si>
    <t>Sara Abiboutros, Legislative Assistant</t>
  </si>
  <si>
    <t>476546723</t>
  </si>
  <si>
    <t>476546739</t>
  </si>
  <si>
    <t>Rafael A.</t>
  </si>
  <si>
    <t>Legislative assistant to Senator Bill Perkins</t>
  </si>
  <si>
    <t>476546743</t>
  </si>
  <si>
    <t>Clarence M</t>
  </si>
  <si>
    <t>Clarence M Moody</t>
  </si>
  <si>
    <t>Former Chief of Staff of Assemblymember Samuel Roberts</t>
  </si>
  <si>
    <t>476546753</t>
  </si>
  <si>
    <t>DuBois</t>
  </si>
  <si>
    <t>Cherica</t>
  </si>
  <si>
    <t>Cherica DuBois</t>
  </si>
  <si>
    <t>(212) 564-7757</t>
  </si>
  <si>
    <t>Cherica DuBois, Councilmanic Aide</t>
  </si>
  <si>
    <t>476546755</t>
  </si>
  <si>
    <t>Williemae</t>
  </si>
  <si>
    <t>Williemae Phillips</t>
  </si>
  <si>
    <t>Recap/Secretary to Assemblymember Samuel Roberts</t>
  </si>
  <si>
    <t>476546816</t>
  </si>
  <si>
    <t>Khatari</t>
  </si>
  <si>
    <t>Yahya</t>
  </si>
  <si>
    <t>Yahya Khatari</t>
  </si>
  <si>
    <t>Yahya Khatari, Councilmanic Aide</t>
  </si>
  <si>
    <t>476546822</t>
  </si>
  <si>
    <t>Mancuso</t>
  </si>
  <si>
    <t>John Mancuso</t>
  </si>
  <si>
    <t>John Mancuso, Councilmanic Aide</t>
  </si>
  <si>
    <t>476546830</t>
  </si>
  <si>
    <t>Senior Advisor to The Community Affairs Unit</t>
  </si>
  <si>
    <t>Sayeed</t>
  </si>
  <si>
    <t>Sarah Sayeed</t>
  </si>
  <si>
    <t>Appointed June 2015: Sayeed will specialize in issues related to the city’s Muslim community, coordinating with City agencies to determine how to best serve Muslim New Yorkers and building on the City’s existing network of outreach and engagement to improve communication and delivery of services.
&lt;http://www1.nyc.gov/office-of-the-mayor/news/387-15/mayor-de-blasio-appoints-sarah-sayeed-senior-advisor-the-community-affairs-unit&gt;</t>
  </si>
  <si>
    <t>Community Affairs Unit (CAU), Agency, Mayor &amp; NYC Executive</t>
  </si>
  <si>
    <t>Sarah Sayeed, Senior Advisor to The Community Affairs Unit</t>
  </si>
  <si>
    <t>476546852</t>
  </si>
  <si>
    <t>Herminio A</t>
  </si>
  <si>
    <t>Herminio A Martinez</t>
  </si>
  <si>
    <t>476546895</t>
  </si>
  <si>
    <t>Bochiechio</t>
  </si>
  <si>
    <t>Elizabeth C Bochiechio</t>
  </si>
  <si>
    <t>D O Manager for Assemblymember Angela Wozniak</t>
  </si>
  <si>
    <t>476546907</t>
  </si>
  <si>
    <t>Thomas R Wisniewski</t>
  </si>
  <si>
    <t>Assemblymember Angela Wozniak's Chief of Staff</t>
  </si>
  <si>
    <t>476546917</t>
  </si>
  <si>
    <t>Giraldo</t>
  </si>
  <si>
    <t>Yessika</t>
  </si>
  <si>
    <t>Yessika Giraldo</t>
  </si>
  <si>
    <t>Previously Chief of Staff for Dromm. [ygiraldo@council.nyc.gov](mailto:ygiraldo@council.nyc.gov) (718) 803-6373</t>
  </si>
  <si>
    <t>476546920</t>
  </si>
  <si>
    <t>Julius</t>
  </si>
  <si>
    <t>Julius Diaz</t>
  </si>
  <si>
    <t>Julius Diaz, Legislative Intern</t>
  </si>
  <si>
    <t>476547023</t>
  </si>
  <si>
    <t>Mitchell Partnow</t>
  </si>
  <si>
    <t>Mitchell Partnow, Councilmanic Aide</t>
  </si>
  <si>
    <t>476547118</t>
  </si>
  <si>
    <t>Amit</t>
  </si>
  <si>
    <t>Adam Amit</t>
  </si>
  <si>
    <t>Used to work for CM Garodnick</t>
  </si>
  <si>
    <t>476547130</t>
  </si>
  <si>
    <t>Comptroller</t>
  </si>
  <si>
    <t>Stringer</t>
  </si>
  <si>
    <t>Scott M.</t>
  </si>
  <si>
    <t>Scott M. Stringer</t>
  </si>
  <si>
    <t>Comptroller (COMP), Agency, Mayor &amp; NYC Executive</t>
  </si>
  <si>
    <t>podio_image20160629-10085-uwobyu.jpeg</t>
  </si>
  <si>
    <t>Scott M. Stringer, Comptroller</t>
  </si>
  <si>
    <t>476547144</t>
  </si>
  <si>
    <t>NYL000209</t>
  </si>
  <si>
    <t>Keith Wright</t>
  </si>
  <si>
    <t>A lifelong resident of Harlem, Assemblyman Keith L.T. Wright has earned a reputation as a dedicated and thoughtful public servant who gets results for his constituents. Active in his Harlem community, Wright has helped grow small businesses, create affordable housing, and increase economic opportunities for all New Yorkers.
Wright was elected to the Assembly in 1992, and appointed Assistant Majority Whip in 1998. As chair of the Labor Committee, Wright is currently charged with the important task of leading the fight for workers rights, increased unemployment coverage and fair pay throughout New York State. Wright was the prime sponsor of the first-in-the-nation 'Domestic Workers' Bill of Rights' which ensures that domestic workers receive fair wages, working hours and benefits.
Among other legislative accomplishments, Wright, as a member of the Housing Committee, was a co-sponsor of the critical legislation which protected rent controls. Wright also chairs the Subcommittee on Public Housing, where he champions the rights of tenants through extensive hearings and legislation.
A member of the Correction Committee and the Task Force on Criminal Justice Reform, Wright is a strong opponent of the death penalty and the Rockefeller Drug Laws and an advocate for criminal justice reform. Following the terrible Alberta Spruill incident, a case of mistaken identity that led to death when police stormed the wrong apartment, Wright introduced legislation that would reform 'no knock' search warrants. That legislation was an integral part of the Community Relations Policing Package, which served to change the way in which the police dealt with communities of color. Assemblyman Wright also led the charge for drug and alcohol testing of police officers after they discharge their weapon in the line of duty, a policy ultimately adopted internally by the New York City Police Department
Other committee assignments include Ways and Means, the committee which handles all budgetary legislation in the State Assembly and the Codes Committee, which handles legislation containing criminal penalties. Wright is also the former chair and current member of the Black, Puerto Rican and Hispanic Legislative Caucus and a member of the Puerto Rican/ Hispanic Task Force.
As chair of the Harlem Community Development Corporation (CDC), Wright has leveraged limited resources to make a substantial, tangible impact on economic development in Harlem, developing and renovating properties to create hundreds of units of affordable housing, grow small businesses, increase services for children and seniors and expand cultural venues.
Wright is also responsible for bringing to Harlem its first High School football team in decades -- the 369th Harlem Hellfighters of the Thurgood Marshall Academy.
A graduate of Rutgers Law School, Tufts University, the Fieldston School and the Ethical Culture School, Wright credits his parents for teaching him the importance of strong values, commitment to community and defense of civil rights. Wright is the son of legendary New York Supreme Court Justice Bruce Wright and mother Constance Wright -- a long time educator and former principal in the New York City public school system.
Prior to serving as Assemblyman, Wright held positions in the City's Human Resources Administration, the Manhattan Borough President's Office and the New York City Transit Authority.
Keith Wright lives in Harlem with his wife, Susan, and children, Jared and Jordan. He is a board member of Tufts University, and attends St. Phillips Episcopal Church.</t>
  </si>
  <si>
    <t>https://twitter.com/wright4harlem; https://www.facebook.com/AssemblymanWright/</t>
  </si>
  <si>
    <t>Represented the 70th Assembly District</t>
  </si>
  <si>
    <t>podio_image20160629-10085-hix6xi.jpeg</t>
  </si>
  <si>
    <t>476547190</t>
  </si>
  <si>
    <t>Earnest E</t>
  </si>
  <si>
    <t>Earnest E Miller</t>
  </si>
  <si>
    <t>Community Liaison for former Assemblymember Barbara Clark</t>
  </si>
  <si>
    <t>476547216</t>
  </si>
  <si>
    <t>Sora</t>
  </si>
  <si>
    <t>Sora Park</t>
  </si>
  <si>
    <t>Research Analyst for former Assemblymember Barbara Clark</t>
  </si>
  <si>
    <t>476547229</t>
  </si>
  <si>
    <t>Thurton</t>
  </si>
  <si>
    <t>Maylene E</t>
  </si>
  <si>
    <t>Maylene E Thurton</t>
  </si>
  <si>
    <t>Commun Relations Dir for former Assemblymember Barbara Clark</t>
  </si>
  <si>
    <t>476547273</t>
  </si>
  <si>
    <t>Lazarre</t>
  </si>
  <si>
    <t>Esther J</t>
  </si>
  <si>
    <t>Esther J Lazarre</t>
  </si>
  <si>
    <t>Administrative Assistant for Assemblymember Annette Robinson</t>
  </si>
  <si>
    <t>476547286</t>
  </si>
  <si>
    <t>Rawlins</t>
  </si>
  <si>
    <t>Virginia Rawlins</t>
  </si>
  <si>
    <t>Legislative Analyst for Assemblymember Annette Robinson</t>
  </si>
  <si>
    <t>476547297</t>
  </si>
  <si>
    <t>Sharon Stanley</t>
  </si>
  <si>
    <t>Sharon Stanley, Councilmanic Aide</t>
  </si>
  <si>
    <t>476547298</t>
  </si>
  <si>
    <t>Michael C Smith</t>
  </si>
  <si>
    <t>Legislative Aide for Assemblymember Annette Robinson</t>
  </si>
  <si>
    <t>476547310</t>
  </si>
  <si>
    <t>Deputy Director of Intergovernmental Affairs</t>
  </si>
  <si>
    <t>Avi Fink</t>
  </si>
  <si>
    <t>&lt;http://www.theyeshivaworld.com/news/headlines-breaking-stories/211641/mayor-de-blasio-hires-avi-fink-and-pinny-ringel-as-staffers-in-the-mayors-office.html&gt;</t>
  </si>
  <si>
    <t>Avi Fink, Deputy Director of Intergovernmental Affairs</t>
  </si>
  <si>
    <t>476547317</t>
  </si>
  <si>
    <t>Adam Bermudez</t>
  </si>
  <si>
    <t>(718) 684-5509</t>
  </si>
  <si>
    <t>Adam Bermudez, Councilmanic Aide</t>
  </si>
  <si>
    <t>476547320</t>
  </si>
  <si>
    <t>Crupko</t>
  </si>
  <si>
    <t>Alex Crupko</t>
  </si>
  <si>
    <t>Administrative Services/OGC</t>
  </si>
  <si>
    <t>Alex Crupko, Legislative Intern</t>
  </si>
  <si>
    <t>476547347</t>
  </si>
  <si>
    <t>Kevin Pressley</t>
  </si>
  <si>
    <t>Kevin Pressley, Councilmanic Aide</t>
  </si>
  <si>
    <t>476547355</t>
  </si>
  <si>
    <t>Special Advisor to the Mayor</t>
  </si>
  <si>
    <t>Jerika</t>
  </si>
  <si>
    <t>Jerika Richardson</t>
  </si>
  <si>
    <t>podio_image20160629-10085-19xedt7.jpeg</t>
  </si>
  <si>
    <t>Jerika Richardson, Special Advisor to the Mayor</t>
  </si>
  <si>
    <t>476547359</t>
  </si>
  <si>
    <t>Senior Community Liaison in the Community Affairs Unit</t>
  </si>
  <si>
    <t>Jonathan Soto</t>
  </si>
  <si>
    <t>&lt;http://www1.nyc.gov/office-of-the-mayor/news/496-15/mayor-de-blasio-appoints-jonathan-soto-senior-community-liaison-community-affairs-unit&gt;</t>
  </si>
  <si>
    <t>Jonathan Soto, Senior Community Liaison in the Community Affairs Unit</t>
  </si>
  <si>
    <t>476547371</t>
  </si>
  <si>
    <t>Senior Liaison to the Jewish Community</t>
  </si>
  <si>
    <t>Pinny</t>
  </si>
  <si>
    <t>Pinny Ringel</t>
  </si>
  <si>
    <t>&lt;http://www.theyeshivaworld.com/news/headlines-breaking-stories/261491/nyc-mayor-de-blasio-appoints-pinny-ringel-as-senior-liaison-to-jewish-community.html&gt;</t>
  </si>
  <si>
    <t>Pinny Ringel, Senior Liaison to the Jewish Community</t>
  </si>
  <si>
    <t>476547381</t>
  </si>
  <si>
    <t>Kristina Gonzalez</t>
  </si>
  <si>
    <t>Kristina Gonzalez, Councilmanic Aide</t>
  </si>
  <si>
    <t>476547454</t>
  </si>
  <si>
    <t>Aisha</t>
  </si>
  <si>
    <t>Aisha Ahmed</t>
  </si>
  <si>
    <t>Aisha Ahmed, Councilmanic Aide</t>
  </si>
  <si>
    <t>476547475</t>
  </si>
  <si>
    <t>Robergs</t>
  </si>
  <si>
    <t>Adam Robergs</t>
  </si>
  <si>
    <t>Was scheduler for CM Ben Kallos</t>
  </si>
  <si>
    <t>476547478</t>
  </si>
  <si>
    <t>The Director of Compliance and Legislative Development</t>
  </si>
  <si>
    <t>Drinkwater</t>
  </si>
  <si>
    <t>Erin Drinkwater</t>
  </si>
  <si>
    <t>Erin Drinkwater, The Director of Compliance and Legislative Development</t>
  </si>
  <si>
    <t>476547481</t>
  </si>
  <si>
    <t>Amanda Howe</t>
  </si>
  <si>
    <t>Howe replaced Laura Santucci as Chief of Staff in February 2015</t>
  </si>
  <si>
    <t>476547485</t>
  </si>
  <si>
    <t>Rasoulinejad</t>
  </si>
  <si>
    <t>Ali Rasoulinejad</t>
  </si>
  <si>
    <t>Legislative Director for Daneek Miller</t>
  </si>
  <si>
    <t>476547487</t>
  </si>
  <si>
    <t>Angelica R</t>
  </si>
  <si>
    <t>Angelica R Katz</t>
  </si>
  <si>
    <t>Community Liaison for Assemblymember Phillip Goldfeder</t>
  </si>
  <si>
    <t>476547491</t>
  </si>
  <si>
    <t>NYL000158</t>
  </si>
  <si>
    <t>Millman</t>
  </si>
  <si>
    <t>Joan Millman</t>
  </si>
  <si>
    <t>Assemblywoman Joan L. Millman was first elected to the Assembly on February 18, 1997 in a special election. Since then, she has diligently served the 52nd Assembly District which includes the neighborhoods of Brooklyn Heights, Cobble Hill, Boerum Hill, Carroll Gardens, DUMBO, Vinegar Hill, Gowanus, the Columbia Street Waterfront District and parts of Park Slope, downtown Brooklyn and Prospect Heights.
A life-long educator, Millman spent over three decades working on behalf of New York City's children. From 1964 to 1984, she taught elementary school and served as the school librarian at P.S. 10 in Brooklyn. From 1985 to 1996, Millman served as an educational consultant to New York City Council President Carol Bellamy and State Senator Martin Connor and served as a facilitator for Comprehensive School Development and Planning. Millman also served as a member of the Citywide Advisory Committee on Middle School Initiatives from 1995 to 1996, where she assisted middle schools in District 15 in Brooklyn.
Since being elected to the Assembly, Millman has authored and sponsored legislation that has saved lives, protected consumers, and improved the quality of life for New Yorkers. Millman has been a leading advocate on senior and education issues and for consumer rights.
In June of 2011 she was appointed Chair of the Assembly's Standing Committee on Aging. The Committee is responsible for analyzing all issues including transportation assistance, long-term care, healthcare, prescription drug coverage, elder abuse and enhancing the day-to-day life of seniors. Previously, Millman chaired the Assembly Committee on Election Law where she worked to increase access to voting, limit the influence of special interests in elections, and level the playing field between political candidates.
Assemblywoman Millman was an early advocate for the creation of the Brooklyn Bridge Park and has worked to revitalize the entire Brooklyn waterfront. She has been on the forefront of the struggle to clean up the Gowanus Canal and adjacent properties, and lead the fight to keep Engine Company 205 open in the summer of 2011. She has been a strong advocate for our schools and has worked to protect our senior centers.
Some of her accomplishments during the 2012 legislation session were helping to close the current budget gap with no new taxes
;
increasing funding for the MTA's capital program to help fund the MTA's $22.2 billion 2010-14 program
;
expanding the DNA database to include all crimes
;
and providing $30.6 million for EPIC co-payment assistance, so eligible seniors once again pay no more than $20 for a prescription co-payment.
She holds a Bachelor of Arts degree from Brooklyn College, a Master's in Library Science from Pratt Institute and a Professional Diploma from Long Island University, Brooklyn Campus.</t>
  </si>
  <si>
    <t>476547494</t>
  </si>
  <si>
    <t>Hagelgans</t>
  </si>
  <si>
    <t>Andrea Hagelgans</t>
  </si>
  <si>
    <t>Andrea Hagelgans, Director of Communications</t>
  </si>
  <si>
    <t>476547506</t>
  </si>
  <si>
    <t>Royston</t>
  </si>
  <si>
    <t>Royston Peters</t>
  </si>
  <si>
    <t>(718) 287-8762</t>
  </si>
  <si>
    <t>Royston Peters, Councilmanic Aide</t>
  </si>
  <si>
    <t>476547507</t>
  </si>
  <si>
    <t>Counsel to the Mayor</t>
  </si>
  <si>
    <t>Wiley</t>
  </si>
  <si>
    <t>Maya Wiley</t>
  </si>
  <si>
    <t>Maya Wiley, Counsel to the Mayor</t>
  </si>
  <si>
    <t>476547517</t>
  </si>
  <si>
    <t>NYL000199</t>
  </si>
  <si>
    <t>Robert Sweeney</t>
  </si>
  <si>
    <t>Assemblyman Bob Sweeney is a lifelong resident of the 11th A.D. in the Town of Babylon. A graduate of Lindenhurst Public Schools, Mr. Sweeney received his Bachelor's degree from Adelphi University and a Master of Public Administration from C.W. Post.
Prior to his election to the Assembly, Mr. Sweeney served 14Â½ years as Lindenhurst Village Clerk. During that time, he received his designation as a Certified Municipal Clerk (CMC), held by less than 5% of all municipal clerks in New York State. He is also a past president of the New York State Association of City and Village Clerks.
Mr. Sweeney was elected to the New York State Assembly in a special election held March 1988.
Actively involved in the area of health care, Assemblyman Sweeney has authored legislation dealing with health insurance and care for diabetes and breast cancer. In 1995, Sweeney received the National Public Policy Leadership Award from the American Diabetes Association. Assemblyman Sweeney was the sponsor of landmark legislation that requires that most health insurance contracts and health maintenance organizations in New York provide coverage for diabetes self-management education, equipment and supplies.
Assemblyman Sweeney sponsored legislation requiring health insurance coverage for reconstructive surgery following a mastectomy, and a law to help detect breast cancer at its earliest stage, that requires mammography providers to determine from their patients prior to conducting a mammogram whether a CBE (Clinical Breast Exam) has been done. If there has not been a recent CBE, that information must be conveyed to the patient's regular healthcare provider. He authored a 1999 law that prevents disqualification of persons who have had cancer from adopting a child.
Assemblyman Sweeney also sponsors an annual Senior Health Fair. Services provided at the health fair have included cholesterol and blood sugar checks, audiology, podiatry, respiratory screening, blood pressure checks and flu shots. Sweeney also sponsors local free prostate cancer checkups, which have screened thousands for cancer.
Assemblyman Sweeney sponsored the legislation authorizing the creation of the Broad Hollow Bioscience Park, a collaborative effort between Farmingdale State University and Cold Spring Harbor Laboratory that aids in the development and advancement of academic and hi-tech industries and which offers many students the opportunity of internships. Farmingdale was able to lease land for the construction of the Bioscience Park on campus thanks to a Sweeney sponsored law that allowed the unprecedented partnership between business and the State University system.
As Chairman of the Legislative Commission on Science and Technology, Assemblyman Sweeney sponsored and promoted legislation on genetic testing that established New York State as a leader in developing public policy on the issue.
A leader in economic development efforts, Assemblyman Sweeney has successfully worked to establish programs that assist small business, especially defense-dependent manufacturers and high-tech businesses. He received the 1995 Initiative Award from ADDAPT, a consortium of over 100 downstate manufacturing firms, and a 2001 award from the Environmental Business Association.
Assemblyman Sweeney sponsored boating safety legislation described as a milestone in promoting boating safety education, increased marine enforcement and strengthening of boating while intoxicated (BWI) laws. As Vice-Chairman of the Legislative Commission on Critical Transportation Choices, he sponsored legislation to require nighttime construction for highway construction projects.
Assemblyman Sweeney has received numerous awards for his dedication to the highest ideals of creating conservation legislation for the New York Marine district. He secured funding for construction of a Recreational Fishing and Aquaculture Center at Cedar Beach Marina, Town of Babylon, to promote education and knowledge of our marine resources.
In 2009, Assemblyman Sweeney authored a state law allowing towns to finance homeowner's home energy improvements by defining carbon emissions as 'waste'. This idea was pioneered by the Town of Babylon, and greatly expanded energy efficiency projects there, lowering homeowner's energy costs and creating new green jobs.
Sweeney authored the law strengthening and expanding drug free school zones to include day care centers, pre-K and kindergarten programs. This important change was made to prevent drug violence from hurting young children or their adult supervisors.
Assemblyman Sweeney annually helps to coordinate the 'Coats for Kids' drive in Suffolk County. Hundreds of coats are donated annually to local charities.
As Chairman of the Sub-committee on Volunteer Ambulance/Emergency Services, Sweeney authored new laws improving the service award program for volunteer ambulance workers, establishing a pilot program to extend the time for re-certification, and authorizing an emergency service worker's memorial in Albany.
As Chairman of the Assembly Local Government Committee, Assemblyman Sweeney was hailed for creating a Statewide 911 wireless program. He oversaw the adoption of municipal cooperation and consolidation statutes, and passed legislation to encourage the recruitment and retention of volunteer ambulance workers and firefighters. He initiated the annual Volunteer Fire and Ambulance Day, which focuses on the needs of these brave volunteers.
In 2007, Assemblyman Sweeney became Chairman of the Assembly Committee on Environmental Conservation. The Committee on Environmental Conservation has jurisdiction over legislation affecting State environmental policy. The primary concerns of the Committee are pollution prevention and control, resource management, and environmental quality issues.
Sweeney has been a member of the Environmental Conservation Committee since being first elected and has shepherded numerous bills into law concerning environmental issues. In his first year as Chair of the Committee Sweeney pushed through legislation to increase the Environmental Protection Fund. The additional funding for the EPF will fuel substantial increases in EPF programs such as municipal parks, waterfront revitalization, municipal recycling, open space land acquisition, farmland protection, as well as wastewater treatment projects, invasive species management and ocean and Great Lakes initiatives. Assemblyman Sweeney also successfully shepherded legislation into law placing vehicle global warming labels on new cars, created sea level rise and invasive species task forces, and worked to increase staff at the Department of Environmental Conservation and create the Climate Change Office in DEC. As a result Sweeney has been named 'Legislator of the Year' by EPL/Environmental  
Advocates, a nonprofit organization that has worked on behalf of environmental issues in New York State for 40 years. Additionally, the New York League of Conservation Voters named Sweeney an Environmental Star of 2007 and 2011 'for his efforts to ensure that all New Yorkers can enjoy clean air, more open space and a better quality of life.' The Healthy Schools Network presented Sweeney with its Healthy Schools Hero Award for 2007 for his work making schools environmentally safer.
Assemblyman Sweeney received Audubon New York's prestigious William Hoyt Environmental Excellence Award in 2009, which is presented annually to an elected official in recognition for work above and beyond the normal call of duty to advance critical solutions to the most pressing environmental issues.
In 2011 Assemblyman Sweeney was honored by the Long Island Pine Barrens Society as the recipient of their Outstanding Contribution to Long Island's Environment Award in recognition of his work to protect and preserve Long Island's drinking water and open spaces.
In 2012 Assemblyman Sweeney was honored by the Sierra Club Long Island Chapter as the recipient of their distinguished Environmentalist of the Year award in recognition of his work sponsoring laws that protect Long Island's waterways, land and air.
Assemblyman Sweeney annually sponsors, with the Town of Babylon, a Veteran's Awareness Week. This week, in honor of Americans who honorably served their country, helps us to remember our veterans. At the request of a high school classmate blinded while serving in Vietnam, Assemblyman Sweeney successfully worked to double New York's Blinded Veteran's Annuity, which hadn't been changed in 80 years.
A strong supporter of higher education, Assemblyman Sweeney received the 1996 Friend of SUNY Award and the 2001 Friend of SUNY Farmingdale Award. In 2009, he was awarded the Leadership in Literacy Award from Literacy Suffolk.
In 2000, Assemblyman Sweeney was named one of the '100 Most Influential People' of the 20th century in the Town of Babylon and in 2005 earned recognition as 'one of Albany's most prolific legislators' by the Gannett News Service for his ability to sponsor bills that get signed into law.
Standing Committee Assignments 2011: Environmental Conservation (Chair)
;
Veterans Affairs
;
Rules
;
Education.</t>
  </si>
  <si>
    <t>476547522</t>
  </si>
  <si>
    <t>FDM Chief of Staff</t>
  </si>
  <si>
    <t>Dominic Williams</t>
  </si>
  <si>
    <t>Dominic Williams, FDM Chief of Staff</t>
  </si>
  <si>
    <t>476547525</t>
  </si>
  <si>
    <t>Rudnichenko</t>
  </si>
  <si>
    <t>Kateryna</t>
  </si>
  <si>
    <t>Kateryna Rudnichenko</t>
  </si>
  <si>
    <t>Kateryna Rudnichenko, Legislative Intern</t>
  </si>
  <si>
    <t>476547531</t>
  </si>
  <si>
    <t>Deputy Mayor, Housing &amp; Economic Development</t>
  </si>
  <si>
    <t>Glen</t>
  </si>
  <si>
    <t>Alicia Glen</t>
  </si>
  <si>
    <t>podio_image20160629-10085-invdf9.jpeg</t>
  </si>
  <si>
    <t>Alicia Glen, Deputy Mayor, Housing &amp; Economic Development</t>
  </si>
  <si>
    <t>476547539</t>
  </si>
  <si>
    <t>NYL000207</t>
  </si>
  <si>
    <t>Harvey Weisenberg</t>
  </si>
  <si>
    <t>Harvey Weisenberg (D-Long Island) is the Assistant Speaker Pro Tempore of the Assembly. A lifelong resident of Long Beach, New York, Mr. Weisenberg graduated from Long Beach High School in 1952 and went on to attend Niagara University on a basketball scholarship. Mr. Weisenberg graduated from New York University with a Bachelor of Science Degree in 1958, and received his Master of Science degree from Hofstra University. He also holds a Professional Diploma in Administration from C.W. Post University.
A former police officer and PBA President in the City of Long Beach, Assemblyman Weisenberg was also involved in the field of education for more than 20 years, first as a teacher, then as an administrator. Mr. Weisenberg was elected to the Long Beach City Council in 1976 and served as President of that body in 1977 and 1980. He was elected to the New York State Assembly on February 14, 1989 in a special election. Mr. Weisenberg chaired the Assembly's Committee on Alcoholism and Drug Abuse from 1998 to 2000, when Speaker Sheldon Silver appointed him to the leadership position of Deputy Majority Whip of the Assembly. His 2003 appointment as Assistant Speaker Pro Tempore reflects the Speaker's confidence and trust in Mr. Weisenberg's leadership abilities.
As a public servant who believes in an accountable and transparent state government, Mr. Weisenberg has supported every piece of ethics reform legislation that has come before him. In 2011 he sponsored a bill to establish an independent redistricting panel to redraw Assembly, Senate, and Congressional district lines based on geography and the needs of the communities. In 2010, he was named a 'Hero of Reform' by Ed Koch's reform advocacy organization NY Uprising.
Fighting for adequate state funding of public education to offset the cost levied on taxpayers is a priority of Mr. Weisenberg's. He is a staunch friend of police, fire, and other first responder organizations, working hard to make sure they have the equipment and support they need to protect the communties in his district. Mr. Weisenberg strongly backed many anti-crime measures enacted in 2006 -- including efforts to significantly strengthen New York's laws that punish sex offenders and other violent criminals. He authored legislation, signed into law, that prohibits sex offenders from entering schools or child care facilities and increased penalties on sex offenders who fail to register in their communities. In 2011, he secured passage of a bill that adds attempted unlawful surveillance to the list of sexual offenses. This law also enables local law enforcement to provide the addresses of Level 2 sex offenders to entites such as schools and day care centers.
Thanks to Harvey Weisenberg, New York has some of the toughest DWI laws in the nation. In 2009, his bill -- 'Leandra's Law -- made it a felony to drive while intoxicated with a child in the vehicle and mandated that every person convicted of a DWI in the state have an ignition interlock installed as a condition of sentence. He is also responsible for increasing penalties to drivers who leave the scene of an accident and for creating the crimes of aggravated vehicular assault and aggravated vehicular homicide. Because of the rapidly growing number of deaths and serious injury caused by drivers texting behind the wheel, Assemblyman Weisenberg introduced a bill -- signed in 2011 -- making texting, or the use of any portable electronic devices, a primary violation.
Throughout his legislative career, Mr. Weisenberg has been a staunch advocate for people with disabilities. He is dedicated to removing barriers, improving access, and enhancing the quality of life for all that are physically and mentally challenged. He has secured hundreds of thousands of dollars for agencies and organizations in his district that work with and provide services to adults and children with physical and mental disabilities. Because of the unprecendented growth in the number of children diagnosed with an autism spectrum disorder, in 2006, Mr. Weisenberg introduced a bill, later signed into law, requiring anyone applying for a license as a special education teacher or school administrator to complete course work in the needs of children with autism. He also championed legislation that has expanded health insurance coverage for the screening, diagnosis, and treatment of autism spectrum disorders. Assemblyman Weisenberg takes great pleasure in participating in special  
events that allow children with autism and other disorders to experience the thrill of surfing.
Mr. Weisenberg is sensitive to the issues facing parents of children with special needs who must entrust the care of their son or daughter to other people. 'In most circumstances, caretakers are dedicated and caring individuals,' he noted. 'But unfortunately, that is not always the case -- especially if the child has limited or no verbal skills.' In 2006, he wrote and achieved enactment of legislation allowing mental health facilities to conduct nationwide criminal history checks of employees. In 2007, he passionately championed 'Jonathan's Law,' created to ensure that families with a mentally disabled child receiving care at a mental hygiene facility have swift notification and access to reports of abuse their child may have suffered. Mr. Weisenberg is also crafting legislation to give families the ability to seek justice if their loved one has been abused. Another bill introduced by the Assemblyman will prevent abusive caregivers from being able to move from job to job at various  
facilities.
Mr. Weisenberg was instrumental in opening Angela's House -- Long Island's first residential facility for medically fragile children, and led the effort to build a respite suite for family members of children with cancer at Stony Brook Hospital's Childhood Cancer Center. As a result of his perseverance, every New York State school, health club, and building where 1,000 or more people are gathered are required to have an automated external defibrillator (AED) on premises. Since this law has been in effect, many lives have been saved because an AED was immediately available to someone in cardiac distress.
Assemblyman Weisenberg has obtained millions of dollars in state funds to support the institutions at the heart of the communities in his district: schools, hospitals, libraries, police departments, fire departments, community and recreation centers, as well as programs that serve children, the elderly, and those with disabilities. He is supportive of and involved in many civic, philanthropic, and fraternal organizations, such as the Lions Club, Kiwanis, Long Beach Chamber of Commerce, Nassau County Juvenile Diabetes Foundation, Long Beach Hospital, Long Beach Breast Cancer Coalition, Long Beach Polar Bears, the American Legion, the Association for the Help of Retarded Children, United Cerebral Palsy Association, Family Residences and Essential Enterprises (FREE), Long Island Arthritis Foundation, Alliance for the Mentally Ill, the March of Dimes, and the U.S. Lifeguard Association
Because of his ongoing work to improve the lives of others, Assemblyman Weisenberg has received numerous honors and awards. Most recently, he was honored by the Stop DWI Coordinators Association (Senator William T. Smith Award) , AAA New York, Let All the Children Play, and the American Kennel Club's Meet the Breeds. He received the Golden Trumpet Award from the Firemen's Association of the State of New York and a Lifetime Achievement Award from the New York Police Chief's Benevolent Association. He was Honorary Chair of the Friedberg Jewish Community Center's Sunrise Day Camp, the first and only day camp in New York State for children who are being treated for cancer and cancer-related disorders. Assemblyman and Mrs. Weisenberg were overjoyed to welcome campers on Sunrise's opening day in 2006. The Weisenbergs received the Humanitarian Award in recognition of the many years of support of the Stephanie Joyce Kahn Foundation. Additionaly, he was honored by the American Heart Association  
and the Association for Children with Down Syndrome. He received a lifetime membership award for outstanding service to children and youth from the Nassau County Regional P.T.A.
;
a Community Service award from the Link Counseling Center of East Rockaway
;
a Humanitarian Award from the National Committee for Furtherance of Jewish Education of Nassau County
;
and special awards from the Nassau County Jewish War Veterans
;
the National Council of Jewish Women's Peninsula Section
;
the Hofstra Alumni Association
;
the East Rockaway Kiwanis, and numerous law enforcement awards. He is Honorary Chief of the 2nd Battalion, an Honorary Fire Chief of the Inwood Fire Department, and the first Honorary Chief of the Atlantic Beach Rescue Unit.
Assemblyman Weisenberg and his wife, Ellen, reside in Long Beach. They have five children and six grandchildren.
Standing Committee Assignments 2011: Banks
;
Correction
;
Education
;
Environmental Conservation
;
Mental Health
;
Transportation.</t>
  </si>
  <si>
    <t>476547542</t>
  </si>
  <si>
    <t>Ponce</t>
  </si>
  <si>
    <t>Michelle Ponce</t>
  </si>
  <si>
    <t>Administrative Services/Public Tech.</t>
  </si>
  <si>
    <t>Michelle Ponce, Legislative Intern</t>
  </si>
  <si>
    <t>476547552</t>
  </si>
  <si>
    <t>Deputy Mayor For Strategic Policy Initiatives</t>
  </si>
  <si>
    <t>Buery</t>
  </si>
  <si>
    <t>Richard Buery</t>
  </si>
  <si>
    <t>podio_image20160629-10085-1u5y639.jpeg</t>
  </si>
  <si>
    <t>Richard Buery, Deputy Mayor For Strategic Policy Initiatives</t>
  </si>
  <si>
    <t>476547579</t>
  </si>
  <si>
    <t>Gilligo</t>
  </si>
  <si>
    <t>Alaina</t>
  </si>
  <si>
    <t>Alaina Gilligo</t>
  </si>
  <si>
    <t>Alaina Gilligo, First Deputy Comptroller</t>
  </si>
  <si>
    <t>476547598</t>
  </si>
  <si>
    <t>Director of State Operations</t>
  </si>
  <si>
    <t>Malatras</t>
  </si>
  <si>
    <t>Jim</t>
  </si>
  <si>
    <t>Jim Malatras</t>
  </si>
  <si>
    <t>﻿518-486-9871</t>
  </si>
  <si>
    <t>Jim Malatras, Director of State Operations</t>
  </si>
  <si>
    <t>476547630</t>
  </si>
  <si>
    <t>LaBate</t>
  </si>
  <si>
    <t>Mary Beth</t>
  </si>
  <si>
    <t>Mary Beth LaBate</t>
  </si>
  <si>
    <t>518-474-2300</t>
  </si>
  <si>
    <t>podio_image20160629-10085-brczpl.png</t>
  </si>
  <si>
    <t>476547650</t>
  </si>
  <si>
    <t>Kaznowski</t>
  </si>
  <si>
    <t>Christopher W Kaznowski</t>
  </si>
  <si>
    <t>Former Chief of Staff for Assemblymember Andrew Hevesi</t>
  </si>
  <si>
    <t>476547669</t>
  </si>
  <si>
    <t>Durant</t>
  </si>
  <si>
    <t>Cathy Durant</t>
  </si>
  <si>
    <t>476547683</t>
  </si>
  <si>
    <t>Budget Chief of Public Protection and General Government</t>
  </si>
  <si>
    <t>Susan Knapp</t>
  </si>
  <si>
    <t>Susan Knapp, Budget Chief of Public Protection and General Government</t>
  </si>
  <si>
    <t>476547697</t>
  </si>
  <si>
    <t>Raffaele</t>
  </si>
  <si>
    <t>Louis Raffaele</t>
  </si>
  <si>
    <t>518-474-4314</t>
  </si>
  <si>
    <t>Mental Hygiene, Executive Office, Governor &amp; State Executive</t>
  </si>
  <si>
    <t>Louis Raffaele, Unit Head</t>
  </si>
  <si>
    <t>476547706</t>
  </si>
  <si>
    <t>Director of Policy and Special Projects</t>
  </si>
  <si>
    <t>Shulamit</t>
  </si>
  <si>
    <t>Shulamit Warren</t>
  </si>
  <si>
    <t>Shulamit Warren, Director of Policy and Special Projects</t>
  </si>
  <si>
    <t>476547712</t>
  </si>
  <si>
    <t>Greenfield</t>
  </si>
  <si>
    <t>Jonathan B</t>
  </si>
  <si>
    <t>Jonathan B Greenfield</t>
  </si>
  <si>
    <t>Director of Communications for Assemblymember Phillip Goldfeder</t>
  </si>
  <si>
    <t>476547713</t>
  </si>
  <si>
    <t>Timoney</t>
  </si>
  <si>
    <t>Lisa Timoney</t>
  </si>
  <si>
    <t>Agency Bldg. 4, Empire State Plaza, Albany, NY 12224-0341</t>
  </si>
  <si>
    <t>518-474-6303</t>
  </si>
  <si>
    <t>Nonprofit Coordination, Executive Office, Governor &amp; State Executive</t>
  </si>
  <si>
    <t>Lisa Timoney, Unit Head</t>
  </si>
  <si>
    <t>476547714</t>
  </si>
  <si>
    <t>Toni</t>
  </si>
  <si>
    <t>Toni Bennett</t>
  </si>
  <si>
    <t>718) 953-3097</t>
  </si>
  <si>
    <t>Toni Bennett, Councilmanic Aide</t>
  </si>
  <si>
    <t>476547725</t>
  </si>
  <si>
    <t>Communications Advisor for Events and Planning</t>
  </si>
  <si>
    <t>Dan Gross</t>
  </si>
  <si>
    <t>Dan Gross, Communications Advisor for Events and Planning</t>
  </si>
  <si>
    <t>476547730</t>
  </si>
  <si>
    <t>Community Liaison &amp; Scheduler</t>
  </si>
  <si>
    <t>Bello</t>
  </si>
  <si>
    <t>Stephanie Bello</t>
  </si>
  <si>
    <t>212-928-6814</t>
  </si>
  <si>
    <t>Stephanie Bello, Community Liaison &amp; Scheduler</t>
  </si>
  <si>
    <t>476547735</t>
  </si>
  <si>
    <t>Communications Advisor: Breaking News Items and Events</t>
  </si>
  <si>
    <t>Kadushin</t>
  </si>
  <si>
    <t>Peter Kadushin</t>
  </si>
  <si>
    <t>Peter Kadushin, Communications Advisor: Breaking News Items and Events</t>
  </si>
  <si>
    <t>476547742</t>
  </si>
  <si>
    <t>Arna</t>
  </si>
  <si>
    <t>Arna Lipkind</t>
  </si>
  <si>
    <t>Arna Lipkind, Councilmanic Aide</t>
  </si>
  <si>
    <t>476547743</t>
  </si>
  <si>
    <t>Chailin</t>
  </si>
  <si>
    <t>Chailin Chen</t>
  </si>
  <si>
    <t>Chailin Chen, Councilmanic Aide</t>
  </si>
  <si>
    <t>476547751</t>
  </si>
  <si>
    <t>Deputy Press Secretary</t>
  </si>
  <si>
    <t>Parik</t>
  </si>
  <si>
    <t>Ishanee</t>
  </si>
  <si>
    <t>Ishanee Parik</t>
  </si>
  <si>
    <t>Ishanee Parik, Deputy Press Secretary</t>
  </si>
  <si>
    <t>476547760</t>
  </si>
  <si>
    <t>Monica Klein</t>
  </si>
  <si>
    <t>Monica Klein, Deputy Press Secretary</t>
  </si>
  <si>
    <t>476547777</t>
  </si>
  <si>
    <t>Assistant Press Secretary</t>
  </si>
  <si>
    <t>Grybauskas</t>
  </si>
  <si>
    <t>Natalie Grybauskas</t>
  </si>
  <si>
    <t>Natalie Grybauskas, Assistant Press Secretary</t>
  </si>
  <si>
    <t>476547789</t>
  </si>
  <si>
    <t>Director (Acting), Division of Environmental Health Investigation</t>
  </si>
  <si>
    <t>Salame-Alfie, Ph.D.</t>
  </si>
  <si>
    <t>Adela</t>
  </si>
  <si>
    <t>Adela Salame-Alfie, Ph.D.</t>
  </si>
  <si>
    <t>518-402-7501</t>
  </si>
  <si>
    <t>Adela Salame-Alfie, Director (Acting), Division of Environmental Health Investigation</t>
  </si>
  <si>
    <t>476547801</t>
  </si>
  <si>
    <t>Ophelia Rivas</t>
  </si>
  <si>
    <t>Ophelia Rivas, Councilmanic Aide</t>
  </si>
  <si>
    <t>476547804</t>
  </si>
  <si>
    <t>Lebowitz</t>
  </si>
  <si>
    <t>Alan Lebowitz</t>
  </si>
  <si>
    <t>518-474-6300</t>
  </si>
  <si>
    <t>Alan Lebowitz, Counsel</t>
  </si>
  <si>
    <t>476547819</t>
  </si>
  <si>
    <t>Director of the Washington Office/Special Counsel for Federal Affairs</t>
  </si>
  <si>
    <t>Alexander Cochran</t>
  </si>
  <si>
    <t>444 North Capitol St., N.W., Washington, DC 20001</t>
  </si>
  <si>
    <t>202-434-7100</t>
  </si>
  <si>
    <t>Alexander Cochran, Director of the Washington Office/Special Counsel for Federal Affairs</t>
  </si>
  <si>
    <t>476547825</t>
  </si>
  <si>
    <t>Hannah E Andrews</t>
  </si>
  <si>
    <t>Communications Coordinator for Assemblymember Claudia Tenney</t>
  </si>
  <si>
    <t>476547828</t>
  </si>
  <si>
    <t>Bogardus</t>
  </si>
  <si>
    <t>Brent E.</t>
  </si>
  <si>
    <t>Brent E. Bogardus</t>
  </si>
  <si>
    <t>Formerly worked as Senior Special Advisor To The Majority</t>
  </si>
  <si>
    <t>476547829</t>
  </si>
  <si>
    <t>Chaudhry</t>
  </si>
  <si>
    <t>Ali Chaudhry</t>
  </si>
  <si>
    <t>Ali Chaudhry, Assistant Counsel</t>
  </si>
  <si>
    <t>476547835</t>
  </si>
  <si>
    <t>Layne</t>
  </si>
  <si>
    <t>Stephanie Layne</t>
  </si>
  <si>
    <t>Stephanie Layne, Councilmanic Aide</t>
  </si>
  <si>
    <t>476547837</t>
  </si>
  <si>
    <t>Danelle M</t>
  </si>
  <si>
    <t>Danelle M Miller</t>
  </si>
  <si>
    <t>Community Liaison to Assemblymember Claudia Tenney</t>
  </si>
  <si>
    <t>476547844</t>
  </si>
  <si>
    <t>Deputy Director for Governmental Affairs</t>
  </si>
  <si>
    <t>Amy Nickson</t>
  </si>
  <si>
    <t>Amy Nickson, Deputy Director for Governmental Affairs</t>
  </si>
  <si>
    <t>476547860</t>
  </si>
  <si>
    <t>Director of Downstate Intergovernmental Affairs</t>
  </si>
  <si>
    <t>Amy Vargas</t>
  </si>
  <si>
    <t>212-681-4535</t>
  </si>
  <si>
    <t>Office of Intergovernmental Affairs, Executive Office, Governor &amp; State Executive</t>
  </si>
  <si>
    <t>Amy Vargas, Director of Downstate Intergovernmental Affairs</t>
  </si>
  <si>
    <t>476547872</t>
  </si>
  <si>
    <t>Kennedy</t>
  </si>
  <si>
    <t>Andrew Kennedy</t>
  </si>
  <si>
    <t>518-474-3478</t>
  </si>
  <si>
    <t>Andrew Kennedy, Deputy Director of State Operations</t>
  </si>
  <si>
    <t>476547884</t>
  </si>
  <si>
    <t>Zambelli</t>
  </si>
  <si>
    <t>Andrew Zambelli</t>
  </si>
  <si>
    <t>212-681-4582</t>
  </si>
  <si>
    <t>Andrew Zambelli, Counselor to the Governor</t>
  </si>
  <si>
    <t>476547893</t>
  </si>
  <si>
    <t>Angela Dixon</t>
  </si>
  <si>
    <t>518-474-5512</t>
  </si>
  <si>
    <t>Angela Dixon, Deputy Comptroller</t>
  </si>
  <si>
    <t>476547898</t>
  </si>
  <si>
    <t>Edward De La Cruz</t>
  </si>
  <si>
    <t>Edward De La Cruz, Legislative Clerk (Intern)</t>
  </si>
  <si>
    <t>476547901</t>
  </si>
  <si>
    <t>Sherrer</t>
  </si>
  <si>
    <t>Angela Sherrer</t>
  </si>
  <si>
    <t>Angela Sherrer, Assistant Counsel</t>
  </si>
  <si>
    <t>476547921</t>
  </si>
  <si>
    <t>Bink</t>
  </si>
  <si>
    <t>Anne Bink</t>
  </si>
  <si>
    <t>518-474-4313</t>
  </si>
  <si>
    <t>Public Protection, Executive Office, Governor &amp; State Executive</t>
  </si>
  <si>
    <t>Anne Bink, Unit Head</t>
  </si>
  <si>
    <t>476547933</t>
  </si>
  <si>
    <t>Deputy Director for External Affairs</t>
  </si>
  <si>
    <t>Corsi</t>
  </si>
  <si>
    <t>Augie</t>
  </si>
  <si>
    <t>Augie Corsi</t>
  </si>
  <si>
    <t>518-473-8007</t>
  </si>
  <si>
    <t>Augie Corsi, Deputy Director for External Affairs</t>
  </si>
  <si>
    <t>476547943</t>
  </si>
  <si>
    <t>Christina Diaz</t>
  </si>
  <si>
    <t>Former scheduler for Jimmy Van Bramer, Office of Councilmember, NYC Council Personal Staff Office. [cdiaz@council.nyc.gov](mailto:cdiaz@council.nyc.gov)</t>
  </si>
  <si>
    <t>476547947</t>
  </si>
  <si>
    <t>Special Counsel for Ethics and Associate Counsel (State Audit)</t>
  </si>
  <si>
    <t>Barbara Smith</t>
  </si>
  <si>
    <t>518-474-5490</t>
  </si>
  <si>
    <t>518-408-3855</t>
  </si>
  <si>
    <t>Barbara Smith, Special Counsel for Ethics and Associate Counsel (State Audit)</t>
  </si>
  <si>
    <t>476547960</t>
  </si>
  <si>
    <t>Director, Division of Chronic Disease Prevention</t>
  </si>
  <si>
    <t>Wallace, M.D.</t>
  </si>
  <si>
    <t>Barbara Wallace, M.D.</t>
  </si>
  <si>
    <t>518-474-0512</t>
  </si>
  <si>
    <t>Barbara Wallace, M.D., Director, Division of Chronic Disease Prevention</t>
  </si>
  <si>
    <t>476547969</t>
  </si>
  <si>
    <t>Deputy Secretary for the Environment</t>
  </si>
  <si>
    <t>Seggos</t>
  </si>
  <si>
    <t>Basil</t>
  </si>
  <si>
    <t>Basil Seggos</t>
  </si>
  <si>
    <t>518-408-2552</t>
  </si>
  <si>
    <t>Basil Seggos, Deputy Secretary for the Environment</t>
  </si>
  <si>
    <t>476547977</t>
  </si>
  <si>
    <t>Aue</t>
  </si>
  <si>
    <t>Deborah A. Aue</t>
  </si>
  <si>
    <t>Formerly worked as Executive Secretary for Dean Skelos</t>
  </si>
  <si>
    <t>476547981</t>
  </si>
  <si>
    <t>Director, State Expenditures</t>
  </si>
  <si>
    <t>McHugh</t>
  </si>
  <si>
    <t>Bernard McHugh</t>
  </si>
  <si>
    <t>518-402-4104</t>
  </si>
  <si>
    <t>Bernard McHugh, Director, State Expenditures</t>
  </si>
  <si>
    <t>476547998</t>
  </si>
  <si>
    <t>Irene Kaplan</t>
  </si>
  <si>
    <t>Formerly worked as Community Relations Coordinator for Dean Skelos</t>
  </si>
  <si>
    <t>476547999</t>
  </si>
  <si>
    <t>Assistant Director, Bureau of Management Services</t>
  </si>
  <si>
    <t>Beth Bristol</t>
  </si>
  <si>
    <t>518-486-7433</t>
  </si>
  <si>
    <t>Beth Bristol, Assistant Director, Bureau of Management Services</t>
  </si>
  <si>
    <t>476548002</t>
  </si>
  <si>
    <t>DeVidas</t>
  </si>
  <si>
    <t>Victoria DeVidas</t>
  </si>
  <si>
    <t>(718)368-9176</t>
  </si>
  <si>
    <t>Victoria DeVidas, Councilmanic Aide</t>
  </si>
  <si>
    <t>476548008</t>
  </si>
  <si>
    <t>Villacci</t>
  </si>
  <si>
    <t>Irene V.</t>
  </si>
  <si>
    <t>Irene V. Villacci</t>
  </si>
  <si>
    <t>Formerly worked as Constituent Case Worker for Dean Skelos</t>
  </si>
  <si>
    <t>476548013</t>
  </si>
  <si>
    <t>Brondi</t>
  </si>
  <si>
    <t>Bob Brondi</t>
  </si>
  <si>
    <t>518-473-0580</t>
  </si>
  <si>
    <t>Budget Services, Executive Office, Governor &amp; State Executive</t>
  </si>
  <si>
    <t>Bob Brondi, Unit Head</t>
  </si>
  <si>
    <t>476548020</t>
  </si>
  <si>
    <t>Mcgraw</t>
  </si>
  <si>
    <t>Paul B.</t>
  </si>
  <si>
    <t>Paul B. Mcgraw</t>
  </si>
  <si>
    <t>Formerly worked as Clerk for Dean Skelos</t>
  </si>
  <si>
    <t>476548026</t>
  </si>
  <si>
    <t>Michelle Taylor</t>
  </si>
  <si>
    <t>Michelle Taylor, Councilmanic Aide</t>
  </si>
  <si>
    <t>476548027</t>
  </si>
  <si>
    <t>Chief, Labor Statistics</t>
  </si>
  <si>
    <t>Wynnyk</t>
  </si>
  <si>
    <t>Bohdan</t>
  </si>
  <si>
    <t>Bohdan Wynnyk</t>
  </si>
  <si>
    <t>518-485-7990</t>
  </si>
  <si>
    <t>Division of Research &amp; Statistics, Executive Office, Governor &amp; State Executive</t>
  </si>
  <si>
    <t>Bohdan Wynnyk, Chief, Labor Statistics</t>
  </si>
  <si>
    <t>476548035</t>
  </si>
  <si>
    <t>Alexandra Larkin</t>
  </si>
  <si>
    <t>Alexandra Larkin, Councilmanic Aide</t>
  </si>
  <si>
    <t>476548039</t>
  </si>
  <si>
    <t>Director, Center for Community Health</t>
  </si>
  <si>
    <t>Hutton</t>
  </si>
  <si>
    <t>Bradley J</t>
  </si>
  <si>
    <t>Bradley J Hutton</t>
  </si>
  <si>
    <t>518-473-4371</t>
  </si>
  <si>
    <t>Bradley J Hutton, Director, Center for Community Health</t>
  </si>
  <si>
    <t>476548041</t>
  </si>
  <si>
    <t>Yudkevich</t>
  </si>
  <si>
    <t>Mariya Yudkevich</t>
  </si>
  <si>
    <t>Mariya Yudkevich, Councilmanic Aide</t>
  </si>
  <si>
    <t>476548045</t>
  </si>
  <si>
    <t>Laura P</t>
  </si>
  <si>
    <t>Laura P Sandi</t>
  </si>
  <si>
    <t>Executive Assistant to Assemblymember Phillip Goldfeder</t>
  </si>
  <si>
    <t>476548059</t>
  </si>
  <si>
    <t>Director of Financial Administration</t>
  </si>
  <si>
    <t>Brian Matthews</t>
  </si>
  <si>
    <t>518-474-7574</t>
  </si>
  <si>
    <t>Brian Matthews, Director of Financial Administration</t>
  </si>
  <si>
    <t>476548062</t>
  </si>
  <si>
    <t>Udowitch</t>
  </si>
  <si>
    <t>Mitchell L Udowitch</t>
  </si>
  <si>
    <t>Senior Advisor to Assemblymember Phillip Goldfeder</t>
  </si>
  <si>
    <t>476548076</t>
  </si>
  <si>
    <t>Medical Director, Office of the Medical Director</t>
  </si>
  <si>
    <t>Agins, M.D.</t>
  </si>
  <si>
    <t>Bruce D</t>
  </si>
  <si>
    <t>Bruce D Agins, M.D.</t>
  </si>
  <si>
    <t>212-417-4536</t>
  </si>
  <si>
    <t>Bruce D Agins, M.D., Medical Director, Office of the Medical Director</t>
  </si>
  <si>
    <t>476548087</t>
  </si>
  <si>
    <t>Sandra A.</t>
  </si>
  <si>
    <t>Sandra A. Smith</t>
  </si>
  <si>
    <t>476548090</t>
  </si>
  <si>
    <t>Schrantz</t>
  </si>
  <si>
    <t>Cara Palumbo</t>
  </si>
  <si>
    <t>Cara Palumbo Schrantz</t>
  </si>
  <si>
    <t>Cara Palumbo Schrantz, Assistant Counsel</t>
  </si>
  <si>
    <t>476548100</t>
  </si>
  <si>
    <t>Terrance C.</t>
  </si>
  <si>
    <t>Terrance C. Wagner</t>
  </si>
  <si>
    <t>Formerly worked as Legislative Analyst for Dean Skelos</t>
  </si>
  <si>
    <t>476548102</t>
  </si>
  <si>
    <t>Director, UI Benefit Operations</t>
  </si>
  <si>
    <t>Boorn</t>
  </si>
  <si>
    <t>Carl Boorn</t>
  </si>
  <si>
    <t>518-457-2878</t>
  </si>
  <si>
    <t>Carl Boorn, Director, UI Benefit Operations</t>
  </si>
  <si>
    <t>476548119</t>
  </si>
  <si>
    <t>Locascio Ii</t>
  </si>
  <si>
    <t>Thomas J.</t>
  </si>
  <si>
    <t>Thomas J. Locascio Ii</t>
  </si>
  <si>
    <t>Was Director of District Operations for Dean Skelos</t>
  </si>
  <si>
    <t>476548120</t>
  </si>
  <si>
    <t>Director, Labor Standards</t>
  </si>
  <si>
    <t>Ruberto</t>
  </si>
  <si>
    <t>Carmine Ruberto</t>
  </si>
  <si>
    <t>518-457-4256</t>
  </si>
  <si>
    <t>Carmine Ruberto, Director, Labor Standards</t>
  </si>
  <si>
    <t>476548136</t>
  </si>
  <si>
    <t>Owsiany</t>
  </si>
  <si>
    <t>Carol Owsiany</t>
  </si>
  <si>
    <t>518-457-1020</t>
  </si>
  <si>
    <t>Carol Owsiany, Director of Personnel</t>
  </si>
  <si>
    <t>476548138</t>
  </si>
  <si>
    <t>Timothy J.</t>
  </si>
  <si>
    <t>Timothy J. Duffy</t>
  </si>
  <si>
    <t>Used to work as an Intern for Skelos</t>
  </si>
  <si>
    <t>476548142</t>
  </si>
  <si>
    <t>Ramjit</t>
  </si>
  <si>
    <t>Roopesh</t>
  </si>
  <si>
    <t>Roopesh Ramjit</t>
  </si>
  <si>
    <t>Roopesh Ramjit, Councilmanic Aide</t>
  </si>
  <si>
    <t>476548149</t>
  </si>
  <si>
    <t>Director, Office of Information Technology</t>
  </si>
  <si>
    <t>Sciara</t>
  </si>
  <si>
    <t>Catherine Sciara</t>
  </si>
  <si>
    <t>518-473-4261</t>
  </si>
  <si>
    <t>Catherine Sciara, Director, Office of Information Technology</t>
  </si>
  <si>
    <t>476548162</t>
  </si>
  <si>
    <t>Calhoun</t>
  </si>
  <si>
    <t>Cathy Calhoun</t>
  </si>
  <si>
    <t>518-402-3234</t>
  </si>
  <si>
    <t>Division of Intergovernmental Relations, Executive Office, Governor &amp; State Executive</t>
  </si>
  <si>
    <t>Cathy Calhoun, Deputy Comptroller</t>
  </si>
  <si>
    <t>476548165</t>
  </si>
  <si>
    <t>NYL000201</t>
  </si>
  <si>
    <t>Tenney</t>
  </si>
  <si>
    <t>Claudia Tenney</t>
  </si>
  <si>
    <t>Claudia Tenney was first elected to the New York State Assembly on November 2, 2010, and represents the 101st Assembly District. The 101st AD is comprised of parts of Oneida, Herkimer, Otsego, Delaware, Ulster, Sullivan and Orange counties.
She is an attorney, businesswoman and advocate for the people of Central New York. She is currently co-owner and legal counsel to Mid-York Press, Inc., a commercial printing and manufacturing firm started by her grandfather in 1946. Mid-York Press employs nearly 80 people in the Chenango County community of Sherburne. Claudia also maintains an active private law practice in Clinton, New York.
In 1997, Claudia established Tenney Media Group and served as its publisher and corporate counsel. Tenney Media Group, also based in Clinton, published and printed free community newspapers founded by Claudia's parents and grandparents-- the Mid-York Weekly and Pennysaver. These publications covered three Central New York counties with eight separate weekly editions and had a circulation exceeding 100,000 households. The original Mid-York Weekly dates back to the early 1800s and remains one of the oldest continuously-running weekly newspapers in the country. This division was sold to Gannett in 2004.
In January of 2001, Claudia began serving as co-host and moderator of 'Common Cents', a radio and television program that airs weekly across Oneida and most of Herkimer County. In February of 2010, Claudia began co-hosting 'First Look' on WIBX 950 Radio.
Claudia is no stranger to the Assembly, having served her predecessor, former Assemblyman David Townsend, from 2003-2009 as chief of staff and legal counsel. The foremost example of Claudia's dedication to principles of fairness and equality is her ongoing effort to resolve the issues between the Oneida Nation, local governments, private citizens and bona fide Oneida Indians. During her tenure as Assemblyman Townsend's legal counsel, Claudia brought suit against both the state and federal governments on behalf of the people of Central New York, the Mohawk Valley and a full-blooded Oneida Indian in order to preserve the rights afforded to private citizens and Oneidas who have been disenfranchised by inequities caused by a lack of federal and state oversight.
Apart from the influence of family and Claudia's training in the law, Claudia's approach to public service has been shaped by experiences beyond politics. Claudia was the only American employed by the Consulate General of Yugoslavia. She served as a foreign correspondent and also acted as intermediary between ABC Sports and the Yugoslavian government leading up to the 1984 Winter Olympics in Sarajevo. Claudia has remained active with friends and colleagues from the former Yugoslav Consulate and with the large Bosnian refugee population in the Utica area. She also published and produced the first Bosnian newspaper in Utica.
Claudia graduated from Colgate University and the Taft College of Law at the University of Cincinnati. She is admitted to the bar in New York, Connecticut and Florida. She also is admitted to all federal courts including the United States Supreme Court. Prior to opening her private practice, Claudia was a partner in the Utica-area law firm of Groben, Gilroy, Oster and Saunders. Claudia is an active member of her community, serving on numerous boards and volunteer organizations throughout the district, including the Mohawk Valley Community College Foundation Board and the Sitrin Homes Foundation.
Claudia is the daughter of Cynthia and the late Honorable John R. Tenney. Judge Tenney served as a Justice of the Supreme Court of New York in the Fifth Judicial District from 1969 through 2003. Claudia is the mother of U.S. Naval Academy graduate Midshipman 3/C Trey Cleary, who begins training for the Marines Corps in the summer of 2013.</t>
  </si>
  <si>
    <t>https://twitter.com/claudiatenney; https://www.facebook.com/ClaudiaForCongress/</t>
  </si>
  <si>
    <t>Represented Assembly District 101</t>
  </si>
  <si>
    <t>podio_image20160629-10085-1jqeq8j.jpeg</t>
  </si>
  <si>
    <t>476548183</t>
  </si>
  <si>
    <t>Director (Acting), Division of Health Facility Planning</t>
  </si>
  <si>
    <t>Abel</t>
  </si>
  <si>
    <t>Charles Abel</t>
  </si>
  <si>
    <t>518-402-0967</t>
  </si>
  <si>
    <t>Charles Abel, Director (Acting), Division of Health Facility Planning</t>
  </si>
  <si>
    <t>476548201</t>
  </si>
  <si>
    <t>Director, Operations Management Group</t>
  </si>
  <si>
    <t>McElrath</t>
  </si>
  <si>
    <t>Charles McElrath</t>
  </si>
  <si>
    <t>518-474-6936</t>
  </si>
  <si>
    <t>Charles McElrath, Director, Operations Management Group</t>
  </si>
  <si>
    <t>515124459</t>
  </si>
  <si>
    <t>Alice Cancel</t>
  </si>
  <si>
    <t>Alice Cancel was elected to represent the 65th assembly district. Born in Puerto Rico, her family moved to the South Bronx and then to the lower east side in the 1970s. She has lived on the lower East Side ever since, raising her three sons. She is married to John Quinn, a retired labor leader.
Prior to her election to the New York State Assembly, Alice worked for 26 years as this area’s district leader. She also worked in the state senate and in the New York City comptroller’s office. She has long been recognized as a lower east side activist. She has served in many capacities – as board member, chair, president, volunteer, founder, and community leader in numerous organizations in her community.
Alice has been a liaison between offices dealing with many issues ranging from potholes to noise proliferation. She has been an advocate for individuals in private and public housing, assisted homeless families and children, and worked with domestic violence victims to assist with legal representation, counseling, and providing for emergency food and clothing.</t>
  </si>
  <si>
    <t>Represented the 65th Assembly District.</t>
  </si>
  <si>
    <t>2016</t>
  </si>
  <si>
    <t>Alice_Cancel.png</t>
  </si>
  <si>
    <t>Rolando Brown</t>
  </si>
  <si>
    <t>vlookup against properly deactivated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</si>
</sst>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mm"/>
  </numFmts>
  <fonts count="10" x14ac:knownFonts="1">
    <font>
      <sz val="11"/>
      <color theme="1"/>
      <name val="Calibri"/>
      <family val="2"/>
      <scheme val="minor"/>
    </font>
    <font>
      <sz val="11"/>
      <color rgb="FF000000"/>
      <name val="Calibri"/>
      <family val="2"/>
    </font>
    <font>
      <b/>
      <sz val="11"/>
      <color rgb="FFFFFFFF"/>
      <name val="Calibri"/>
      <scheme val="minor"/>
    </font>
    <font>
      <sz val="11"/>
      <color rgb="FF000000"/>
      <name val="Calibri"/>
      <scheme val="minor"/>
    </font>
    <font>
      <sz val="11"/>
      <name val="Calibri"/>
      <family val="2"/>
      <scheme val="minor"/>
    </font>
    <font>
      <sz val="10"/>
      <name val="Arial"/>
      <family val="2"/>
      <charset val="204"/>
    </font>
    <font>
      <u/>
      <sz val="11"/>
      <color theme="10"/>
      <name val="Calibri"/>
      <family val="2"/>
      <scheme val="minor"/>
    </font>
    <font>
      <b/>
      <sz val="10"/>
      <color indexed="8"/>
      <name val="Arial"/>
      <family val="2"/>
    </font>
    <font>
      <b/>
      <sz val="10"/>
      <color rgb="FFFFFFFF"/>
      <name val="Arial"/>
    </font>
    <font>
      <sz val="10"/>
      <color rgb="FF000000"/>
      <name val="Arial"/>
    </font>
  </fonts>
  <fills count="16">
    <fill>
      <patternFill patternType="none"/>
    </fill>
    <fill>
      <patternFill patternType="gray125"/>
    </fill>
    <fill>
      <patternFill patternType="solid">
        <fgColor rgb="FF4F81BD"/>
        <bgColor rgb="FF000000"/>
      </patternFill>
    </fill>
    <fill>
      <patternFill patternType="solid">
        <fgColor rgb="FF4F81BD"/>
        <bgColor rgb="FF4F81BD"/>
      </patternFill>
    </fill>
    <fill>
      <patternFill patternType="solid">
        <fgColor rgb="FF60497A"/>
        <bgColor rgb="FF000000"/>
      </patternFill>
    </fill>
    <fill>
      <patternFill patternType="solid">
        <fgColor rgb="FF974706"/>
        <bgColor rgb="FF000000"/>
      </patternFill>
    </fill>
    <fill>
      <patternFill patternType="solid">
        <fgColor rgb="FFDCE6F1"/>
        <bgColor rgb="FFDCE6F1"/>
      </patternFill>
    </fill>
    <fill>
      <patternFill patternType="solid">
        <fgColor theme="7" tint="0.39997558519241921"/>
        <bgColor indexed="64"/>
      </patternFill>
    </fill>
    <fill>
      <patternFill patternType="solid">
        <fgColor theme="4"/>
        <bgColor indexed="64"/>
      </patternFill>
    </fill>
    <fill>
      <patternFill patternType="solid">
        <fgColor theme="7" tint="-0.249977111117893"/>
        <bgColor indexed="64"/>
      </patternFill>
    </fill>
    <fill>
      <patternFill patternType="solid">
        <fgColor theme="9" tint="-0.49998474074526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rgb="FF7030A0"/>
        <bgColor indexed="64"/>
      </patternFill>
    </fill>
    <fill>
      <patternFill patternType="solid">
        <fgColor rgb="FF7030A0"/>
        <bgColor rgb="FF000000"/>
      </patternFill>
    </fill>
    <fill>
      <patternFill patternType="solid">
        <fgColor rgb="FFDDEBF7"/>
        <bgColor rgb="FFDDEBF7"/>
      </patternFill>
    </fill>
  </fills>
  <borders count="7">
    <border>
      <left/>
      <right/>
      <top/>
      <bottom/>
      <diagonal/>
    </border>
    <border>
      <left/>
      <right/>
      <top/>
      <bottom style="thin">
        <color rgb="FF95B3D7"/>
      </bottom>
      <diagonal/>
    </border>
    <border>
      <left/>
      <right/>
      <top style="thin">
        <color rgb="FF95B3D7"/>
      </top>
      <bottom style="thin">
        <color rgb="FF95B3D7"/>
      </bottom>
      <diagonal/>
    </border>
    <border>
      <left/>
      <right style="thin">
        <color auto="1"/>
      </right>
      <top style="thin">
        <color rgb="FF95B3D7"/>
      </top>
      <bottom style="thin">
        <color rgb="FF95B3D7"/>
      </bottom>
      <diagonal/>
    </border>
    <border>
      <left/>
      <right/>
      <top style="thin">
        <color rgb="FF95B3D7"/>
      </top>
      <bottom/>
      <diagonal/>
    </border>
    <border>
      <left/>
      <right style="thin">
        <color auto="1"/>
      </right>
      <top/>
      <bottom/>
      <diagonal/>
    </border>
    <border>
      <left/>
      <right/>
      <top style="thin">
        <color rgb="FF9BC2E6"/>
      </top>
      <bottom style="thin">
        <color rgb="FF9BC2E6"/>
      </bottom>
      <diagonal/>
    </border>
  </borders>
  <cellStyleXfs count="3">
    <xf numFmtId="0" fontId="0" fillId="0" borderId="0"/>
    <xf numFmtId="0" fontId="5" fillId="0" borderId="0" applyBorder="0">
      <protection locked="0"/>
    </xf>
    <xf numFmtId="0" fontId="6" fillId="0" borderId="0" applyNumberFormat="0" applyFill="0" applyBorder="0" applyAlignment="0" applyProtection="0"/>
  </cellStyleXfs>
  <cellXfs count="35">
    <xf numFmtId="0" fontId="0" fillId="0" borderId="0" xfId="0"/>
    <xf numFmtId="164" fontId="1" fillId="0" borderId="0" xfId="0" applyNumberFormat="1" applyFont="1"/>
    <xf numFmtId="0" fontId="2" fillId="2" borderId="1" xfId="0" applyFont="1" applyFill="1" applyBorder="1"/>
    <xf numFmtId="0" fontId="2" fillId="3" borderId="1" xfId="0" applyFont="1" applyFill="1" applyBorder="1"/>
    <xf numFmtId="0" fontId="2" fillId="4" borderId="1" xfId="0" applyFont="1" applyFill="1" applyBorder="1"/>
    <xf numFmtId="0" fontId="2" fillId="5" borderId="1" xfId="0" applyFont="1" applyFill="1" applyBorder="1"/>
    <xf numFmtId="0" fontId="3" fillId="6" borderId="2" xfId="0" applyFont="1" applyFill="1" applyBorder="1"/>
    <xf numFmtId="0" fontId="3" fillId="6" borderId="3" xfId="0" applyFont="1" applyFill="1" applyBorder="1"/>
    <xf numFmtId="0" fontId="4" fillId="6" borderId="2" xfId="0" applyFont="1" applyFill="1" applyBorder="1"/>
    <xf numFmtId="0" fontId="3" fillId="0" borderId="2" xfId="0" applyFont="1" applyBorder="1"/>
    <xf numFmtId="0" fontId="4" fillId="0" borderId="2" xfId="0" applyFont="1" applyBorder="1"/>
    <xf numFmtId="0" fontId="3" fillId="6" borderId="4" xfId="0" applyFont="1" applyFill="1" applyBorder="1"/>
    <xf numFmtId="0" fontId="4" fillId="6" borderId="4" xfId="0" applyFont="1" applyFill="1" applyBorder="1"/>
    <xf numFmtId="0" fontId="0" fillId="7" borderId="0" xfId="0" applyFill="1"/>
    <xf numFmtId="0" fontId="0" fillId="8" borderId="0" xfId="0" applyFill="1"/>
    <xf numFmtId="49" fontId="0" fillId="7" borderId="0" xfId="0" applyNumberFormat="1" applyFill="1"/>
    <xf numFmtId="0" fontId="0" fillId="9" borderId="0" xfId="0" applyFill="1"/>
    <xf numFmtId="0" fontId="0" fillId="10" borderId="0" xfId="0" applyFill="1"/>
    <xf numFmtId="0" fontId="0" fillId="0" borderId="5" xfId="0" applyBorder="1"/>
    <xf numFmtId="0" fontId="4" fillId="0" borderId="0" xfId="0" applyFont="1"/>
    <xf numFmtId="0" fontId="0" fillId="0" borderId="0" xfId="0" applyNumberFormat="1"/>
    <xf numFmtId="0" fontId="6" fillId="0" borderId="0" xfId="2"/>
    <xf numFmtId="0" fontId="0" fillId="0" borderId="0" xfId="0" applyBorder="1"/>
    <xf numFmtId="0" fontId="0" fillId="11" borderId="0" xfId="0" applyFill="1"/>
    <xf numFmtId="0" fontId="4" fillId="11" borderId="0" xfId="0" applyFont="1" applyFill="1"/>
    <xf numFmtId="0" fontId="0" fillId="11" borderId="0" xfId="0" applyNumberFormat="1" applyFill="1"/>
    <xf numFmtId="0" fontId="0" fillId="12" borderId="0" xfId="0" applyFill="1"/>
    <xf numFmtId="0" fontId="4" fillId="12" borderId="0" xfId="0" applyFont="1" applyFill="1"/>
    <xf numFmtId="0" fontId="0" fillId="12" borderId="0" xfId="0" applyNumberFormat="1" applyFill="1"/>
    <xf numFmtId="0" fontId="7" fillId="13" borderId="0" xfId="0" applyFont="1" applyFill="1" applyAlignment="1">
      <alignment horizontal="center"/>
    </xf>
    <xf numFmtId="0" fontId="8" fillId="14" borderId="6" xfId="0" applyFont="1" applyFill="1" applyBorder="1" applyAlignment="1">
      <alignment horizontal="center"/>
    </xf>
    <xf numFmtId="0" fontId="0" fillId="0" borderId="0" xfId="0" applyFont="1"/>
    <xf numFmtId="0" fontId="0" fillId="0" borderId="0" xfId="0" applyFont="1" applyFill="1" applyAlignment="1">
      <alignment horizontal="left"/>
    </xf>
    <xf numFmtId="0" fontId="9" fillId="15" borderId="0" xfId="0" applyFont="1" applyFill="1" applyBorder="1" applyAlignment="1">
      <alignment horizontal="left"/>
    </xf>
    <xf numFmtId="0" fontId="0" fillId="0" borderId="6" xfId="0" applyFont="1" applyFill="1" applyBorder="1" applyAlignment="1">
      <alignment horizontal="left"/>
    </xf>
  </cellXfs>
  <cellStyles count="3">
    <cellStyle name="Hyperlink" xfId="2" builtinId="8"/>
    <cellStyle name="Normal" xfId="0" builtinId="0"/>
    <cellStyle name="Normal 2" xfId="1"/>
  </cellStyles>
  <dxfs count="96">
    <dxf>
      <font>
        <strike val="0"/>
        <outline val="0"/>
        <shadow val="0"/>
        <u val="none"/>
        <vertAlign val="baseline"/>
        <sz val="10"/>
        <color indexed="8"/>
        <name val="Arial"/>
        <scheme val="none"/>
      </font>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left" vertical="bottom" textRotation="0" wrapText="0" indent="0" justifyLastLine="0" shrinkToFit="0" readingOrder="0"/>
    </dxf>
    <dxf>
      <font>
        <strike val="0"/>
        <outline val="0"/>
        <shadow val="0"/>
        <u val="none"/>
        <vertAlign val="baseline"/>
        <sz val="10"/>
        <color indexed="8"/>
        <name val="Arial"/>
        <scheme val="none"/>
      </font>
      <numFmt numFmtId="0" formatCode="General"/>
    </dxf>
    <dxf>
      <font>
        <strike val="0"/>
        <outline val="0"/>
        <shadow val="0"/>
        <u val="none"/>
        <vertAlign val="baseline"/>
        <sz val="10"/>
        <color indexed="8"/>
        <name val="Arial"/>
        <scheme val="none"/>
      </font>
      <numFmt numFmtId="0" formatCode="General"/>
    </dxf>
    <dxf>
      <font>
        <strike val="0"/>
        <outline val="0"/>
        <shadow val="0"/>
        <u val="none"/>
        <vertAlign val="baseline"/>
        <sz val="10"/>
        <color indexed="8"/>
        <name val="Arial"/>
        <scheme val="none"/>
      </font>
    </dxf>
    <dxf>
      <font>
        <strike val="0"/>
        <outline val="0"/>
        <shadow val="0"/>
        <u val="none"/>
        <vertAlign val="baseline"/>
        <sz val="10"/>
        <color indexed="8"/>
        <name val="Arial"/>
        <scheme val="none"/>
      </font>
      <numFmt numFmtId="0" formatCode="General"/>
    </dxf>
    <dxf>
      <font>
        <strike val="0"/>
        <outline val="0"/>
        <shadow val="0"/>
        <u val="none"/>
        <vertAlign val="baseline"/>
        <sz val="10"/>
        <color indexed="8"/>
        <name val="Arial"/>
        <scheme val="none"/>
      </font>
    </dxf>
    <dxf>
      <font>
        <strike val="0"/>
        <outline val="0"/>
        <shadow val="0"/>
        <u val="none"/>
        <vertAlign val="baseline"/>
        <sz val="10"/>
        <color indexed="8"/>
        <name val="Arial"/>
        <scheme val="none"/>
      </font>
    </dxf>
    <dxf>
      <font>
        <strike val="0"/>
        <outline val="0"/>
        <shadow val="0"/>
        <u val="none"/>
        <vertAlign val="baseline"/>
        <sz val="10"/>
        <color indexed="8"/>
        <name val="Arial"/>
        <scheme val="none"/>
      </font>
      <numFmt numFmtId="0" formatCode="General"/>
    </dxf>
    <dxf>
      <font>
        <strike val="0"/>
        <outline val="0"/>
        <shadow val="0"/>
        <u val="none"/>
        <vertAlign val="baseline"/>
        <sz val="10"/>
        <color indexed="8"/>
        <name val="Arial"/>
        <scheme val="none"/>
      </font>
      <numFmt numFmtId="0" formatCode="General"/>
    </dxf>
    <dxf>
      <font>
        <strike val="0"/>
        <outline val="0"/>
        <shadow val="0"/>
        <u val="none"/>
        <vertAlign val="baseline"/>
        <sz val="10"/>
        <color indexed="8"/>
        <name val="Arial"/>
        <scheme val="none"/>
      </font>
      <numFmt numFmtId="0" formatCode="General"/>
    </dxf>
    <dxf>
      <font>
        <strike val="0"/>
        <outline val="0"/>
        <shadow val="0"/>
        <u val="none"/>
        <vertAlign val="baseline"/>
        <sz val="10"/>
        <color indexed="8"/>
        <name val="Arial"/>
        <scheme val="none"/>
      </font>
      <numFmt numFmtId="0" formatCode="General"/>
    </dxf>
    <dxf>
      <font>
        <strike val="0"/>
        <outline val="0"/>
        <shadow val="0"/>
        <u val="none"/>
        <vertAlign val="baseline"/>
        <sz val="10"/>
        <color indexed="8"/>
        <name val="Arial"/>
        <scheme val="none"/>
      </font>
      <numFmt numFmtId="0" formatCode="General"/>
    </dxf>
    <dxf>
      <font>
        <strike val="0"/>
        <outline val="0"/>
        <shadow val="0"/>
        <u val="none"/>
        <vertAlign val="baseline"/>
        <sz val="10"/>
        <color indexed="8"/>
        <name val="Arial"/>
        <scheme val="none"/>
      </font>
      <numFmt numFmtId="0" formatCode="General"/>
    </dxf>
    <dxf>
      <font>
        <strike val="0"/>
        <outline val="0"/>
        <shadow val="0"/>
        <u val="none"/>
        <vertAlign val="baseline"/>
        <sz val="10"/>
        <color indexed="8"/>
        <name val="Arial"/>
        <scheme val="none"/>
      </font>
      <numFmt numFmtId="0" formatCode="General"/>
    </dxf>
    <dxf>
      <font>
        <b val="0"/>
        <i val="0"/>
        <strike val="0"/>
        <condense val="0"/>
        <extend val="0"/>
        <outline val="0"/>
        <shadow val="0"/>
        <u val="none"/>
        <vertAlign val="baseline"/>
        <sz val="10"/>
        <color rgb="FF000000"/>
        <name val="Arial"/>
        <scheme val="none"/>
      </font>
      <fill>
        <patternFill patternType="none">
          <fgColor rgb="FF000000"/>
          <bgColor rgb="FFFFFFFF"/>
        </patternFill>
      </fill>
      <alignment horizontal="left" vertical="bottom" textRotation="0" wrapText="0" indent="0" justifyLastLine="0" shrinkToFit="0" readingOrder="0"/>
    </dxf>
    <dxf>
      <font>
        <b/>
        <i val="0"/>
        <strike val="0"/>
        <condense val="0"/>
        <extend val="0"/>
        <outline val="0"/>
        <shadow val="0"/>
        <u val="none"/>
        <vertAlign val="baseline"/>
        <sz val="10"/>
        <color indexed="8"/>
        <name val="Arial"/>
        <scheme val="none"/>
      </font>
      <fill>
        <patternFill patternType="none">
          <fgColor indexed="64"/>
          <bgColor indexed="65"/>
        </patternFill>
      </fill>
      <alignment horizontal="center" vertical="bottom" textRotation="0" wrapText="0" indent="0" justifyLastLine="0" shrinkToFit="0" readingOrder="0"/>
    </dxf>
    <dxf>
      <numFmt numFmtId="0" formatCode="General"/>
    </dxf>
    <dxf>
      <font>
        <b val="0"/>
        <i val="0"/>
        <strike val="0"/>
        <condense val="0"/>
        <extend val="0"/>
        <outline val="0"/>
        <shadow val="0"/>
        <u val="none"/>
        <vertAlign val="baseline"/>
        <sz val="11"/>
        <color rgb="FF000000"/>
        <name val="Calibri"/>
        <scheme val="none"/>
      </font>
      <numFmt numFmtId="164" formatCode="yyyy\-mm\-dd\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rgb="FF000000"/>
        <name val="Calibri"/>
        <scheme val="none"/>
      </font>
      <numFmt numFmtId="164" formatCode="yyyy\-mm\-dd\ h:mm"/>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auto="1"/>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border diagonalUp="0" diagonalDown="0">
        <left/>
        <right/>
        <top style="thin">
          <color rgb="FF95B3D7"/>
        </top>
        <bottom style="thin">
          <color rgb="FF95B3D7"/>
        </bottom>
        <vertical/>
        <horizontal/>
      </border>
    </dxf>
    <dxf>
      <border outline="0">
        <top style="thin">
          <color rgb="FF95B3D7"/>
        </top>
      </border>
    </dxf>
    <dxf>
      <border outline="0">
        <left style="thin">
          <color rgb="FF95B3D7"/>
        </left>
        <right style="thin">
          <color rgb="FF95B3D7"/>
        </right>
        <top style="thin">
          <color rgb="FF95B3D7"/>
        </top>
        <bottom style="thin">
          <color rgb="FF95B3D7"/>
        </bottom>
      </border>
    </dxf>
    <dxf>
      <font>
        <b val="0"/>
        <i val="0"/>
        <strike val="0"/>
        <condense val="0"/>
        <extend val="0"/>
        <outline val="0"/>
        <shadow val="0"/>
        <u val="none"/>
        <vertAlign val="baseline"/>
        <sz val="11"/>
        <color rgb="FF000000"/>
        <name val="Calibri"/>
        <scheme val="minor"/>
      </font>
      <fill>
        <patternFill patternType="solid">
          <fgColor rgb="FFDCE6F1"/>
          <bgColor rgb="FFDCE6F1"/>
        </patternFill>
      </fill>
    </dxf>
    <dxf>
      <border outline="0">
        <bottom style="thin">
          <color rgb="FF95B3D7"/>
        </bottom>
      </border>
    </dxf>
    <dxf>
      <font>
        <b/>
        <i val="0"/>
        <strike val="0"/>
        <condense val="0"/>
        <extend val="0"/>
        <outline val="0"/>
        <shadow val="0"/>
        <u val="none"/>
        <vertAlign val="baseline"/>
        <sz val="11"/>
        <color rgb="FFFFFFFF"/>
        <name val="Calibri"/>
        <scheme val="minor"/>
      </font>
      <fill>
        <patternFill patternType="solid">
          <fgColor rgb="FF000000"/>
          <bgColor rgb="FF974706"/>
        </patternFill>
      </fill>
    </dxf>
    <dxf>
      <numFmt numFmtId="0" formatCode="General"/>
    </dxf>
    <dxf>
      <font>
        <b val="0"/>
        <i val="0"/>
        <strike val="0"/>
        <condense val="0"/>
        <extend val="0"/>
        <outline val="0"/>
        <shadow val="0"/>
        <u val="none"/>
        <vertAlign val="baseline"/>
        <sz val="11"/>
        <color rgb="FF000000"/>
        <name val="Calibri"/>
        <scheme val="none"/>
      </font>
      <numFmt numFmtId="164" formatCode="yyyy\-mm\-dd\ h:mm"/>
    </dxf>
    <dxf>
      <font>
        <b val="0"/>
        <i val="0"/>
        <strike val="0"/>
        <condense val="0"/>
        <extend val="0"/>
        <outline val="0"/>
        <shadow val="0"/>
        <u val="none"/>
        <vertAlign val="baseline"/>
        <sz val="11"/>
        <color rgb="FF000000"/>
        <name val="Calibri"/>
        <scheme val="none"/>
      </font>
      <numFmt numFmtId="164" formatCode="yyyy\-mm\-dd\ h:mm"/>
    </dxf>
    <dxf>
      <numFmt numFmtId="0" formatCode="General"/>
    </dxf>
    <dxf>
      <font>
        <b val="0"/>
        <i val="0"/>
        <strike val="0"/>
        <condense val="0"/>
        <extend val="0"/>
        <outline val="0"/>
        <shadow val="0"/>
        <u val="none"/>
        <vertAlign val="baseline"/>
        <sz val="11"/>
        <color rgb="FF000000"/>
        <name val="Calibri"/>
        <scheme val="none"/>
      </font>
      <numFmt numFmtId="164" formatCode="yyyy\-mm\-dd\ h:mm"/>
    </dxf>
    <dxf>
      <numFmt numFmtId="0" formatCode="General"/>
    </dxf>
    <dxf>
      <font>
        <b val="0"/>
        <i val="0"/>
        <strike val="0"/>
        <condense val="0"/>
        <extend val="0"/>
        <outline val="0"/>
        <shadow val="0"/>
        <u val="none"/>
        <vertAlign val="baseline"/>
        <sz val="11"/>
        <color rgb="FF000000"/>
        <name val="Calibri"/>
        <scheme val="none"/>
      </font>
      <numFmt numFmtId="164" formatCode="yyyy\-mm\-dd\ h:mm"/>
    </dxf>
    <dxf>
      <numFmt numFmtId="0" formatCode="General"/>
    </dxf>
    <dxf>
      <font>
        <b val="0"/>
        <i val="0"/>
        <strike val="0"/>
        <condense val="0"/>
        <extend val="0"/>
        <outline val="0"/>
        <shadow val="0"/>
        <u val="none"/>
        <vertAlign val="baseline"/>
        <sz val="11"/>
        <color rgb="FF000000"/>
        <name val="Calibri"/>
        <scheme val="none"/>
      </font>
      <numFmt numFmtId="164" formatCode="yyyy\-mm\-dd\ h:mm"/>
    </dxf>
    <dxf>
      <numFmt numFmtId="0" formatCode="General"/>
    </dxf>
    <dxf>
      <font>
        <b val="0"/>
        <i val="0"/>
        <strike val="0"/>
        <condense val="0"/>
        <extend val="0"/>
        <outline val="0"/>
        <shadow val="0"/>
        <u val="none"/>
        <vertAlign val="baseline"/>
        <sz val="11"/>
        <color rgb="FF000000"/>
        <name val="Calibri"/>
        <scheme val="none"/>
      </font>
      <numFmt numFmtId="164" formatCode="yyyy\-mm\-dd\ h:mm"/>
    </dxf>
    <dxf>
      <numFmt numFmtId="0" formatCode="General"/>
    </dxf>
    <dxf>
      <font>
        <b val="0"/>
        <i val="0"/>
        <strike val="0"/>
        <condense val="0"/>
        <extend val="0"/>
        <outline val="0"/>
        <shadow val="0"/>
        <u val="none"/>
        <vertAlign val="baseline"/>
        <sz val="11"/>
        <color rgb="FF000000"/>
        <name val="Calibri"/>
        <scheme val="none"/>
      </font>
      <numFmt numFmtId="164" formatCode="yyyy\-mm\-dd\ h:mm"/>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externalLink" Target="externalLinks/externalLink1.xml"/><Relationship Id="rId14" Type="http://schemas.openxmlformats.org/officeDocument/2006/relationships/externalLink" Target="externalLinks/externalLink2.xml"/><Relationship Id="rId15" Type="http://schemas.openxmlformats.org/officeDocument/2006/relationships/externalLink" Target="externalLinks/externalLink3.xml"/><Relationship Id="rId16" Type="http://schemas.openxmlformats.org/officeDocument/2006/relationships/externalLink" Target="externalLinks/externalLink4.xml"/><Relationship Id="rId17" Type="http://schemas.openxmlformats.org/officeDocument/2006/relationships/theme" Target="theme/theme1.xml"/><Relationship Id="rId18" Type="http://schemas.openxmlformats.org/officeDocument/2006/relationships/styles" Target="styles.xml"/><Relationship Id="rId1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taff_deactivation_march_2017_impor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lisonhmullin/Dropbox/LD/LD%20Data%20Refresh%20January%202017/deactivation_staff_active_no_march_201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lisonhmullin/Dropbox/LD/LD%20Data%20Refresh%20January%202017/Staff/Final%20Spreadsheets/Assembly_Staff_Payroll_January_201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Alisonhmullin/Dropbox/LD/LD%20Data%20Refresh%20January%202017/Staff/Final%20Spreadsheets/City_Council_Staff_FOIL_March_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_deactivate_staff_active_no"/>
      <sheetName val="to_deactivate_assem_staff"/>
      <sheetName val="to_deactivate_senate_staff"/>
      <sheetName val="to_deactivate_council_staff"/>
      <sheetName val="already-deactivated"/>
      <sheetName val="senate_staff_import"/>
      <sheetName val="city_council_staff_import"/>
      <sheetName val="assembly_staff_import"/>
      <sheetName val="Working-Staff-Active-No"/>
      <sheetName val="DEACTIVATE-Elected-Active-No"/>
      <sheetName val="elected_sen_and_assem"/>
      <sheetName val="elected_city_council"/>
      <sheetName val="staff_deactivation_march_2017_i"/>
    </sheetNames>
    <sheetDataSet>
      <sheetData sheetId="0"/>
      <sheetData sheetId="1"/>
      <sheetData sheetId="2"/>
      <sheetData sheetId="3"/>
      <sheetData sheetId="4"/>
      <sheetData sheetId="5"/>
      <sheetData sheetId="6"/>
      <sheetData sheetId="7"/>
      <sheetData sheetId="8"/>
      <sheetData sheetId="9"/>
      <sheetData sheetId="10">
        <row r="31">
          <cell r="P31" t="str">
            <v>Democratic Conference</v>
          </cell>
        </row>
      </sheetData>
      <sheetData sheetId="11">
        <row r="21">
          <cell r="D21" t="str">
            <v>Democratic</v>
          </cell>
        </row>
      </sheetData>
      <sheetData sheetId="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ACTIVATE-Staff-Active-No"/>
      <sheetName val="to_deactivate_assem_staff"/>
      <sheetName val="to_deactivate_senate_staff"/>
      <sheetName val="to_deactivate_council_staff"/>
      <sheetName val="already-deactivated"/>
      <sheetName val="Working-Staff-Active-No"/>
      <sheetName val="DEACTIVATE-Elected-Active-No"/>
      <sheetName val="elected_sen_and_assem"/>
      <sheetName val="elected_city_council"/>
      <sheetName val="senate_staff_import"/>
      <sheetName val="city_council_staff_import"/>
      <sheetName val="assembly_staff_import"/>
      <sheetName val="deactivation_staff_active_no_ma"/>
    </sheetNames>
    <sheetDataSet>
      <sheetData sheetId="0"/>
      <sheetData sheetId="1"/>
      <sheetData sheetId="2"/>
      <sheetData sheetId="3"/>
      <sheetData sheetId="4"/>
      <sheetData sheetId="5"/>
      <sheetData sheetId="6"/>
      <sheetData sheetId="7">
        <row r="31">
          <cell r="P31" t="str">
            <v>Democratic Conference</v>
          </cell>
        </row>
      </sheetData>
      <sheetData sheetId="8">
        <row r="21">
          <cell r="D21" t="str">
            <v>Democratic</v>
          </cell>
        </row>
      </sheetData>
      <sheetData sheetId="9"/>
      <sheetData sheetId="10"/>
      <sheetData sheetId="1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ORT"/>
      <sheetName val="Status_24Feb2017"/>
      <sheetName val="PEOPLE_reference_march_17"/>
      <sheetName val="PEOPLE_reference_march_20"/>
      <sheetName val="All Assembly Staff"/>
      <sheetName val="PEOPLE_reference"/>
      <sheetName val="SOURCE_Read Only"/>
      <sheetName val="Working Table"/>
      <sheetName val="groups_personal_reference"/>
      <sheetName val="All_groups_reference"/>
      <sheetName val="Assembly_Staff_Payroll_January_"/>
    </sheetNames>
    <sheetDataSet>
      <sheetData sheetId="0" refreshError="1"/>
      <sheetData sheetId="1"/>
      <sheetData sheetId="2" refreshError="1"/>
      <sheetData sheetId="3"/>
      <sheetData sheetId="4" refreshError="1"/>
      <sheetData sheetId="5"/>
      <sheetData sheetId="6" refreshError="1"/>
      <sheetData sheetId="7" refreshError="1"/>
      <sheetData sheetId="8"/>
      <sheetData sheetId="9"/>
      <sheetData sheetId="1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MPORT (minus Dickens Staff)"/>
      <sheetName val="IMPORT"/>
      <sheetName val="SOURCE_FOIL_Report"/>
      <sheetName val="People_Elected_Reference"/>
      <sheetName val="Groups_reference"/>
      <sheetName val="COS"/>
      <sheetName val="Leg Contact"/>
      <sheetName val="Schedulers"/>
      <sheetName val="City_Council_Staff_FOIL_March_2"/>
    </sheetNames>
    <sheetDataSet>
      <sheetData sheetId="0" refreshError="1"/>
      <sheetData sheetId="1" refreshError="1"/>
      <sheetData sheetId="2" refreshError="1"/>
      <sheetData sheetId="3"/>
      <sheetData sheetId="4"/>
      <sheetData sheetId="5"/>
      <sheetData sheetId="6"/>
      <sheetData sheetId="7"/>
      <sheetData sheetId="8" refreshError="1"/>
    </sheetDataSet>
  </externalBook>
</externalLink>
</file>

<file path=xl/tables/table1.xml><?xml version="1.0" encoding="utf-8"?>
<table xmlns="http://schemas.openxmlformats.org/spreadsheetml/2006/main" id="12" name="all_inactive13" displayName="all_inactive13" ref="A1:BH450" totalsRowShown="0">
  <autoFilter ref="A1:BH450"/>
  <sortState ref="A2:BH451">
    <sortCondition ref="K1:K451"/>
  </sortState>
  <tableColumns count="60">
    <tableColumn id="1" name="Created on" dataDxfId="95"/>
    <tableColumn id="2" name="Created by"/>
    <tableColumn id="3" name="Full Name, Title"/>
    <tableColumn id="60" name="vlookup against properly deactivated" dataDxfId="94">
      <calculatedColumnFormula>VLOOKUP(all_inactive13[[#This Row],[Full Name, Title]],properly_deactivated[],1,0)</calculatedColumnFormula>
    </tableColumn>
    <tableColumn id="4" name="Image"/>
    <tableColumn id="5" name="Area Represented"/>
    <tableColumn id="6" name="Party"/>
    <tableColumn id="7" name="Legislative Conference"/>
    <tableColumn id="8" name="Year First Elected"/>
    <tableColumn id="9" name="General Notes and Intel"/>
    <tableColumn id="10" name="Previous Roles in Government"/>
    <tableColumn id="11" name="Reports to Person"/>
    <tableColumn id="12" name="Works for Group"/>
    <tableColumn id="13" name="Personal Staff Office"/>
    <tableColumn id="14" name="District Map"/>
    <tableColumn id="15" name="Region"/>
    <tableColumn id="16" name="Borough"/>
    <tableColumn id="17" name="Social Media"/>
    <tableColumn id="18" name="Website"/>
    <tableColumn id="19" name="Email"/>
    <tableColumn id="20" name="Email 2"/>
    <tableColumn id="21" name="Phone 1 / District Office"/>
    <tableColumn id="22" name="Phone 2 / Capitol or Legislative Office"/>
    <tableColumn id="23" name="Phone 3 / Other"/>
    <tableColumn id="24" name="Fax 1 / District Office"/>
    <tableColumn id="25" name="Fax 2 / Capital or Legislative Office"/>
    <tableColumn id="26" name="Address 1 / District Office"/>
    <tableColumn id="27" name="Address 2 / Capitol or Legislative Office"/>
    <tableColumn id="28" name="Address 3 / Other"/>
    <tableColumn id="29" name="Gender"/>
    <tableColumn id="30" name="Race"/>
    <tableColumn id="31" name="Sexual Orientation"/>
    <tableColumn id="32" name="Bio"/>
    <tableColumn id="33" name="Reason"/>
    <tableColumn id="34" name="Government Body"/>
    <tableColumn id="35" name="Election Status"/>
    <tableColumn id="36" name="In Legislative Leadership"/>
    <tableColumn id="37" name="Legislative Staff Type"/>
    <tableColumn id="38" name="Personal Staff Responsibility"/>
    <tableColumn id="39" name="Chairpersonship"/>
    <tableColumn id="40" name="Ranker For"/>
    <tableColumn id="41" name="Committee Assignments and Caucuses"/>
    <tableColumn id="42" name="2014 Human Rights Report Card Grade"/>
    <tableColumn id="43" name="2014 Housing Rights Grade"/>
    <tableColumn id="44" name="2014 Workers Rights Grade"/>
    <tableColumn id="45" name="2014 Criminal or Juvenile Justice Grade"/>
    <tableColumn id="46" name="2014 Disability Rights Grade"/>
    <tableColumn id="47" name="2014 Health Grade"/>
    <tableColumn id="48" name="2014 Government Accountability Grade"/>
    <tableColumn id="49" name="2014 Voting Rights Grade"/>
    <tableColumn id="50" name="Full Name"/>
    <tableColumn id="51" name="First Name"/>
    <tableColumn id="52" name="Last Name"/>
    <tableColumn id="53" name="Title"/>
    <tableColumn id="54" name="Leadership Title"/>
    <tableColumn id="55" name="Active"/>
    <tableColumn id="56" name="District Represented"/>
    <tableColumn id="57" name="Open States ID"/>
    <tableColumn id="58" name="Podio Item ID"/>
    <tableColumn id="59" name="Tags"/>
  </tableColumns>
  <tableStyleInfo name="TableStyleMedium9" showFirstColumn="0" showLastColumn="0" showRowStripes="1" showColumnStripes="0"/>
</table>
</file>

<file path=xl/tables/table2.xml><?xml version="1.0" encoding="utf-8"?>
<table xmlns="http://schemas.openxmlformats.org/spreadsheetml/2006/main" id="3" name="deactivate_sen" displayName="deactivate_sen" ref="A1:BH297" totalsRowShown="0">
  <autoFilter ref="A1:BH297"/>
  <sortState ref="A2:BH1592">
    <sortCondition ref="D1:D1592"/>
  </sortState>
  <tableColumns count="60">
    <tableColumn id="1" name="Created on" dataDxfId="93"/>
    <tableColumn id="2" name="Created by"/>
    <tableColumn id="3" name="Full Name, Title"/>
    <tableColumn id="60" name="vlookup agianst import" dataDxfId="92">
      <calculatedColumnFormula>VLOOKUP(deactivate_sen[[#This Row],[Full Name]], senate_staff_import[],1,0)</calculatedColumnFormula>
    </tableColumn>
    <tableColumn id="4" name="Image"/>
    <tableColumn id="5" name="Area Represented"/>
    <tableColumn id="6" name="Party"/>
    <tableColumn id="7" name="Legislative Conference"/>
    <tableColumn id="8" name="Year First Elected"/>
    <tableColumn id="9" name="General Notes and Intel"/>
    <tableColumn id="10" name="Previous Roles in Government"/>
    <tableColumn id="11" name="Reports to Person"/>
    <tableColumn id="12" name="Works for Group"/>
    <tableColumn id="13" name="Personal Staff Office"/>
    <tableColumn id="14" name="District Map"/>
    <tableColumn id="15" name="Region"/>
    <tableColumn id="16" name="Borough"/>
    <tableColumn id="17" name="Social Media"/>
    <tableColumn id="18" name="Website"/>
    <tableColumn id="19" name="Email"/>
    <tableColumn id="20" name="Email 2"/>
    <tableColumn id="21" name="Phone 1 / District Office"/>
    <tableColumn id="22" name="Phone 2 / Capitol or Legislative Office"/>
    <tableColumn id="23" name="Phone 3 / Other"/>
    <tableColumn id="24" name="Fax 1 / District Office"/>
    <tableColumn id="25" name="Fax 2 / Capital or Legislative Office"/>
    <tableColumn id="26" name="Address 1 / District Office"/>
    <tableColumn id="27" name="Address 2 / Capitol or Legislative Office"/>
    <tableColumn id="28" name="Address 3 / Other"/>
    <tableColumn id="29" name="Gender"/>
    <tableColumn id="30" name="Race"/>
    <tableColumn id="31" name="Sexual Orientation"/>
    <tableColumn id="32" name="Bio"/>
    <tableColumn id="33" name="Reason"/>
    <tableColumn id="34" name="Government Body"/>
    <tableColumn id="35" name="Election Status"/>
    <tableColumn id="36" name="In Legislative Leadership"/>
    <tableColumn id="37" name="Legislative Staff Type"/>
    <tableColumn id="38" name="Personal Staff Responsibility"/>
    <tableColumn id="39" name="Chairpersonship"/>
    <tableColumn id="40" name="Ranker For"/>
    <tableColumn id="41" name="Committee Assignments and Caucuses"/>
    <tableColumn id="42" name="2014 Human Rights Report Card Grade"/>
    <tableColumn id="43" name="2014 Housing Rights Grade"/>
    <tableColumn id="44" name="2014 Workers Rights Grade"/>
    <tableColumn id="45" name="2014 Criminal or Juvenile Justice Grade"/>
    <tableColumn id="46" name="2014 Disability Rights Grade"/>
    <tableColumn id="47" name="2014 Health Grade"/>
    <tableColumn id="48" name="2014 Government Accountability Grade"/>
    <tableColumn id="49" name="2014 Voting Rights Grade"/>
    <tableColumn id="50" name="Full Name"/>
    <tableColumn id="51" name="First Name"/>
    <tableColumn id="52" name="Last Name"/>
    <tableColumn id="53" name="Title"/>
    <tableColumn id="54" name="Leadership Title"/>
    <tableColumn id="55" name="Active"/>
    <tableColumn id="56" name="District Represented"/>
    <tableColumn id="57" name="Open States ID"/>
    <tableColumn id="58" name="Podio Item ID"/>
    <tableColumn id="59" name="Tags"/>
  </tableColumns>
  <tableStyleInfo name="TableStyleMedium9" showFirstColumn="0" showLastColumn="0" showRowStripes="1" showColumnStripes="0"/>
</table>
</file>

<file path=xl/tables/table3.xml><?xml version="1.0" encoding="utf-8"?>
<table xmlns="http://schemas.openxmlformats.org/spreadsheetml/2006/main" id="6" name="deactivate_assem7" displayName="deactivate_assem7" ref="A1:BH498" totalsRowShown="0">
  <autoFilter ref="A1:BH498"/>
  <sortState ref="A2:BH2161">
    <sortCondition ref="D1:D2161"/>
  </sortState>
  <tableColumns count="60">
    <tableColumn id="1" name="Created on" dataDxfId="91"/>
    <tableColumn id="2" name="Created by"/>
    <tableColumn id="3" name="Full Name, Title"/>
    <tableColumn id="60" name="vlookup against import" dataDxfId="90">
      <calculatedColumnFormula>VLOOKUP(deactivate_assem7[[#This Row],[Full Name]],assembly_staff_import[],1,0)</calculatedColumnFormula>
    </tableColumn>
    <tableColumn id="4" name="Image"/>
    <tableColumn id="5" name="Area Represented"/>
    <tableColumn id="6" name="Party"/>
    <tableColumn id="7" name="Legislative Conference"/>
    <tableColumn id="8" name="Year First Elected"/>
    <tableColumn id="9" name="General Notes and Intel"/>
    <tableColumn id="10" name="Previous Roles in Government"/>
    <tableColumn id="11" name="Reports to Person"/>
    <tableColumn id="12" name="Works for Group"/>
    <tableColumn id="13" name="Personal Staff Office"/>
    <tableColumn id="14" name="District Map"/>
    <tableColumn id="15" name="Region"/>
    <tableColumn id="16" name="Borough"/>
    <tableColumn id="17" name="Social Media"/>
    <tableColumn id="18" name="Website"/>
    <tableColumn id="19" name="Email"/>
    <tableColumn id="20" name="Email 2"/>
    <tableColumn id="21" name="Phone 1 / District Office"/>
    <tableColumn id="22" name="Phone 2 / Capitol or Legislative Office"/>
    <tableColumn id="23" name="Phone 3 / Other"/>
    <tableColumn id="24" name="Fax 1 / District Office"/>
    <tableColumn id="25" name="Fax 2 / Capital or Legislative Office"/>
    <tableColumn id="26" name="Address 1 / District Office"/>
    <tableColumn id="27" name="Address 2 / Capitol or Legislative Office"/>
    <tableColumn id="28" name="Address 3 / Other"/>
    <tableColumn id="29" name="Gender"/>
    <tableColumn id="30" name="Race"/>
    <tableColumn id="31" name="Sexual Orientation"/>
    <tableColumn id="32" name="Bio"/>
    <tableColumn id="33" name="Reason"/>
    <tableColumn id="34" name="Government Body"/>
    <tableColumn id="35" name="Election Status"/>
    <tableColumn id="36" name="In Legislative Leadership"/>
    <tableColumn id="37" name="Legislative Staff Type"/>
    <tableColumn id="38" name="Personal Staff Responsibility"/>
    <tableColumn id="39" name="Chairpersonship"/>
    <tableColumn id="40" name="Ranker For"/>
    <tableColumn id="41" name="Committee Assignments and Caucuses"/>
    <tableColumn id="42" name="2014 Human Rights Report Card Grade"/>
    <tableColumn id="43" name="2014 Housing Rights Grade"/>
    <tableColumn id="44" name="2014 Workers Rights Grade"/>
    <tableColumn id="45" name="2014 Criminal or Juvenile Justice Grade"/>
    <tableColumn id="46" name="2014 Disability Rights Grade"/>
    <tableColumn id="47" name="2014 Health Grade"/>
    <tableColumn id="48" name="2014 Government Accountability Grade"/>
    <tableColumn id="49" name="2014 Voting Rights Grade"/>
    <tableColumn id="50" name="Full Name"/>
    <tableColumn id="51" name="First Name"/>
    <tableColumn id="52" name="Last Name"/>
    <tableColumn id="53" name="Title"/>
    <tableColumn id="54" name="Leadership Title"/>
    <tableColumn id="55" name="Active"/>
    <tableColumn id="56" name="District Represented"/>
    <tableColumn id="57" name="Open States ID"/>
    <tableColumn id="58" name="Podio Item ID"/>
    <tableColumn id="59" name="Tags"/>
  </tableColumns>
  <tableStyleInfo name="TableStyleMedium9" showFirstColumn="0" showLastColumn="0" showRowStripes="1" showColumnStripes="0"/>
</table>
</file>

<file path=xl/tables/table4.xml><?xml version="1.0" encoding="utf-8"?>
<table xmlns="http://schemas.openxmlformats.org/spreadsheetml/2006/main" id="9" name="Table710" displayName="Table710" ref="A1:BH47" totalsRowShown="0">
  <autoFilter ref="A1:BH47"/>
  <sortState ref="A2:BH704">
    <sortCondition ref="D1:D704"/>
  </sortState>
  <tableColumns count="60">
    <tableColumn id="1" name="Created on" dataDxfId="89"/>
    <tableColumn id="2" name="Created by"/>
    <tableColumn id="3" name="Full Name, Title"/>
    <tableColumn id="60" name="vlookup against import" dataDxfId="88">
      <calculatedColumnFormula>VLOOKUP(Table710[[#This Row],[Full Name]],council_staff_import[],1,0)</calculatedColumnFormula>
    </tableColumn>
    <tableColumn id="4" name="Image"/>
    <tableColumn id="5" name="Area Represented"/>
    <tableColumn id="6" name="Party"/>
    <tableColumn id="7" name="Legislative Conference"/>
    <tableColumn id="8" name="Year First Elected"/>
    <tableColumn id="9" name="General Notes and Intel"/>
    <tableColumn id="10" name="Previous Roles in Government"/>
    <tableColumn id="11" name="Reports to Person"/>
    <tableColumn id="12" name="Works for Group"/>
    <tableColumn id="13" name="Personal Staff Office"/>
    <tableColumn id="14" name="District Map"/>
    <tableColumn id="15" name="Region"/>
    <tableColumn id="16" name="Borough"/>
    <tableColumn id="17" name="Social Media"/>
    <tableColumn id="18" name="Website"/>
    <tableColumn id="19" name="Email"/>
    <tableColumn id="20" name="Email 2"/>
    <tableColumn id="21" name="Phone 1 / District Office"/>
    <tableColumn id="22" name="Phone 2 / Capitol or Legislative Office"/>
    <tableColumn id="23" name="Phone 3 / Other"/>
    <tableColumn id="24" name="Fax 1 / District Office"/>
    <tableColumn id="25" name="Fax 2 / Capital or Legislative Office"/>
    <tableColumn id="26" name="Address 1 / District Office"/>
    <tableColumn id="27" name="Address 2 / Capitol or Legislative Office"/>
    <tableColumn id="28" name="Address 3 / Other"/>
    <tableColumn id="29" name="Gender"/>
    <tableColumn id="30" name="Race"/>
    <tableColumn id="31" name="Sexual Orientation"/>
    <tableColumn id="32" name="Bio"/>
    <tableColumn id="33" name="Reason"/>
    <tableColumn id="34" name="Government Body"/>
    <tableColumn id="35" name="Election Status"/>
    <tableColumn id="36" name="In Legislative Leadership"/>
    <tableColumn id="37" name="Legislative Staff Type"/>
    <tableColumn id="38" name="Personal Staff Responsibility"/>
    <tableColumn id="39" name="Chairpersonship"/>
    <tableColumn id="40" name="Ranker For"/>
    <tableColumn id="41" name="Committee Assignments and Caucuses"/>
    <tableColumn id="42" name="2014 Human Rights Report Card Grade"/>
    <tableColumn id="43" name="2014 Housing Rights Grade"/>
    <tableColumn id="44" name="2014 Workers Rights Grade"/>
    <tableColumn id="45" name="2014 Criminal or Juvenile Justice Grade"/>
    <tableColumn id="46" name="2014 Disability Rights Grade"/>
    <tableColumn id="47" name="2014 Health Grade"/>
    <tableColumn id="48" name="2014 Government Accountability Grade"/>
    <tableColumn id="49" name="2014 Voting Rights Grade"/>
    <tableColumn id="50" name="Full Name"/>
    <tableColumn id="51" name="First Name"/>
    <tableColumn id="52" name="Last Name"/>
    <tableColumn id="53" name="Title"/>
    <tableColumn id="54" name="Leadership Title"/>
    <tableColumn id="55" name="Active"/>
    <tableColumn id="56" name="District Represented"/>
    <tableColumn id="57" name="Open States ID"/>
    <tableColumn id="58" name="Podio Item ID"/>
    <tableColumn id="59" name="Tags"/>
  </tableColumns>
  <tableStyleInfo name="TableStyleMedium9" showFirstColumn="0" showLastColumn="0" showRowStripes="1" showColumnStripes="0"/>
</table>
</file>

<file path=xl/tables/table5.xml><?xml version="1.0" encoding="utf-8"?>
<table xmlns="http://schemas.openxmlformats.org/spreadsheetml/2006/main" id="10" name="all_inactive" displayName="all_inactive" ref="A1:BH638" totalsRowShown="0">
  <autoFilter ref="A1:BH638"/>
  <sortState ref="A2:BH638">
    <sortCondition ref="D1:D638"/>
  </sortState>
  <tableColumns count="60">
    <tableColumn id="1" name="Created on" dataDxfId="87"/>
    <tableColumn id="2" name="Created by"/>
    <tableColumn id="3" name="Full Name, Title"/>
    <tableColumn id="60" name="vlookup against properly deactivated" dataDxfId="86">
      <calculatedColumnFormula>VLOOKUP(all_inactive[[#This Row],[Full Name, Title]],properly_deactivated[],1,0)</calculatedColumnFormula>
    </tableColumn>
    <tableColumn id="4" name="Image"/>
    <tableColumn id="5" name="Area Represented"/>
    <tableColumn id="6" name="Party"/>
    <tableColumn id="7" name="Legislative Conference"/>
    <tableColumn id="8" name="Year First Elected"/>
    <tableColumn id="9" name="General Notes and Intel"/>
    <tableColumn id="10" name="Previous Roles in Government"/>
    <tableColumn id="11" name="Reports to Person"/>
    <tableColumn id="12" name="Works for Group"/>
    <tableColumn id="13" name="Personal Staff Office"/>
    <tableColumn id="14" name="District Map"/>
    <tableColumn id="15" name="Region"/>
    <tableColumn id="16" name="Borough"/>
    <tableColumn id="17" name="Social Media"/>
    <tableColumn id="18" name="Website"/>
    <tableColumn id="19" name="Email"/>
    <tableColumn id="20" name="Email 2"/>
    <tableColumn id="21" name="Phone 1 / District Office"/>
    <tableColumn id="22" name="Phone 2 / Capitol or Legislative Office"/>
    <tableColumn id="23" name="Phone 3 / Other"/>
    <tableColumn id="24" name="Fax 1 / District Office"/>
    <tableColumn id="25" name="Fax 2 / Capital or Legislative Office"/>
    <tableColumn id="26" name="Address 1 / District Office"/>
    <tableColumn id="27" name="Address 2 / Capitol or Legislative Office"/>
    <tableColumn id="28" name="Address 3 / Other"/>
    <tableColumn id="29" name="Gender"/>
    <tableColumn id="30" name="Race"/>
    <tableColumn id="31" name="Sexual Orientation"/>
    <tableColumn id="32" name="Bio"/>
    <tableColumn id="33" name="Reason"/>
    <tableColumn id="34" name="Government Body"/>
    <tableColumn id="35" name="Election Status"/>
    <tableColumn id="36" name="In Legislative Leadership"/>
    <tableColumn id="37" name="Legislative Staff Type"/>
    <tableColumn id="38" name="Personal Staff Responsibility"/>
    <tableColumn id="39" name="Chairpersonship"/>
    <tableColumn id="40" name="Ranker For"/>
    <tableColumn id="41" name="Committee Assignments and Caucuses"/>
    <tableColumn id="42" name="2014 Human Rights Report Card Grade"/>
    <tableColumn id="43" name="2014 Housing Rights Grade"/>
    <tableColumn id="44" name="2014 Workers Rights Grade"/>
    <tableColumn id="45" name="2014 Criminal or Juvenile Justice Grade"/>
    <tableColumn id="46" name="2014 Disability Rights Grade"/>
    <tableColumn id="47" name="2014 Health Grade"/>
    <tableColumn id="48" name="2014 Government Accountability Grade"/>
    <tableColumn id="49" name="2014 Voting Rights Grade"/>
    <tableColumn id="50" name="Full Name"/>
    <tableColumn id="51" name="First Name"/>
    <tableColumn id="52" name="Last Name"/>
    <tableColumn id="53" name="Title"/>
    <tableColumn id="54" name="Leadership Title"/>
    <tableColumn id="55" name="Active"/>
    <tableColumn id="56" name="District Represented"/>
    <tableColumn id="57" name="Open States ID"/>
    <tableColumn id="58" name="Podio Item ID"/>
    <tableColumn id="59" name="Tags"/>
  </tableColumns>
  <tableStyleInfo name="TableStyleMedium9" showFirstColumn="0" showLastColumn="0" showRowStripes="1" showColumnStripes="0"/>
</table>
</file>

<file path=xl/tables/table6.xml><?xml version="1.0" encoding="utf-8"?>
<table xmlns="http://schemas.openxmlformats.org/spreadsheetml/2006/main" id="11" name="properly_deactivated" displayName="properly_deactivated" ref="A1:BG188" totalsRowShown="0">
  <autoFilter ref="A1:BG188"/>
  <tableColumns count="59">
    <tableColumn id="3" name="Full Name, Title"/>
    <tableColumn id="1" name="Created on" dataDxfId="85"/>
    <tableColumn id="2" name="Created by"/>
    <tableColumn id="4" name="Image"/>
    <tableColumn id="5" name="Area Represented"/>
    <tableColumn id="6" name="Party"/>
    <tableColumn id="7" name="Legislative Conference"/>
    <tableColumn id="8" name="Year First Elected"/>
    <tableColumn id="9" name="General Notes and Intel"/>
    <tableColumn id="10" name="Previous Roles in Government"/>
    <tableColumn id="11" name="Reports to Person"/>
    <tableColumn id="12" name="Works for Group"/>
    <tableColumn id="13" name="Personal Staff Office"/>
    <tableColumn id="14" name="District Map"/>
    <tableColumn id="15" name="Region"/>
    <tableColumn id="16" name="Borough"/>
    <tableColumn id="17" name="Social Media"/>
    <tableColumn id="18" name="Website"/>
    <tableColumn id="19" name="Email"/>
    <tableColumn id="20" name="Email 2"/>
    <tableColumn id="21" name="Phone 1 / District Office"/>
    <tableColumn id="22" name="Phone 2 / Capitol or Legislative Office"/>
    <tableColumn id="23" name="Phone 3 / Other"/>
    <tableColumn id="24" name="Fax 1 / District Office"/>
    <tableColumn id="25" name="Fax 2 / Capital or Legislative Office"/>
    <tableColumn id="26" name="Address 1 / District Office"/>
    <tableColumn id="27" name="Address 2 / Capitol or Legislative Office"/>
    <tableColumn id="28" name="Address 3 / Other"/>
    <tableColumn id="29" name="Gender"/>
    <tableColumn id="30" name="Race"/>
    <tableColumn id="31" name="Sexual Orientation"/>
    <tableColumn id="32" name="Bio"/>
    <tableColumn id="33" name="Reason"/>
    <tableColumn id="34" name="Government Body"/>
    <tableColumn id="35" name="Election Status"/>
    <tableColumn id="36" name="In Legislative Leadership"/>
    <tableColumn id="37" name="Legislative Staff Type"/>
    <tableColumn id="38" name="Personal Staff Responsibility"/>
    <tableColumn id="39" name="Chairpersonship"/>
    <tableColumn id="40" name="Ranker For"/>
    <tableColumn id="41" name="Committee Assignments and Caucuses"/>
    <tableColumn id="42" name="2014 Human Rights Report Card Grade"/>
    <tableColumn id="43" name="2014 Housing Rights Grade"/>
    <tableColumn id="44" name="2014 Workers Rights Grade"/>
    <tableColumn id="45" name="2014 Criminal or Juvenile Justice Grade"/>
    <tableColumn id="46" name="2014 Disability Rights Grade"/>
    <tableColumn id="47" name="2014 Health Grade"/>
    <tableColumn id="48" name="2014 Government Accountability Grade"/>
    <tableColumn id="49" name="2014 Voting Rights Grade"/>
    <tableColumn id="50" name="Full Name"/>
    <tableColumn id="51" name="First Name"/>
    <tableColumn id="52" name="Last Name"/>
    <tableColumn id="53" name="Title"/>
    <tableColumn id="54" name="Leadership Title"/>
    <tableColumn id="55" name="Active"/>
    <tableColumn id="56" name="District Represented"/>
    <tableColumn id="57" name="Open States ID"/>
    <tableColumn id="58" name="Podio Item ID"/>
    <tableColumn id="59" name="Tags"/>
  </tableColumns>
  <tableStyleInfo name="TableStyleMedium9" showFirstColumn="0" showLastColumn="0" showRowStripes="1" showColumnStripes="0"/>
</table>
</file>

<file path=xl/tables/table7.xml><?xml version="1.0" encoding="utf-8"?>
<table xmlns="http://schemas.openxmlformats.org/spreadsheetml/2006/main" id="1" name="all_senate_staff" displayName="all_senate_staff" ref="A1:BH1592" totalsRowShown="0">
  <autoFilter ref="A1:BH1592"/>
  <sortState ref="A2:BH1592">
    <sortCondition ref="D1:D1592"/>
  </sortState>
  <tableColumns count="60">
    <tableColumn id="1" name="Created on" dataDxfId="84"/>
    <tableColumn id="2" name="Created by"/>
    <tableColumn id="3" name="Full Name, Title"/>
    <tableColumn id="60" name="vlookup agianst import" dataDxfId="83">
      <calculatedColumnFormula>VLOOKUP(all_senate_staff[[#This Row],[Full Name]], senate_staff_import[],1,0)</calculatedColumnFormula>
    </tableColumn>
    <tableColumn id="4" name="Image"/>
    <tableColumn id="5" name="Area Represented"/>
    <tableColumn id="6" name="Party"/>
    <tableColumn id="7" name="Legislative Conference"/>
    <tableColumn id="8" name="Year First Elected"/>
    <tableColumn id="9" name="General Notes and Intel"/>
    <tableColumn id="10" name="Previous Roles in Government"/>
    <tableColumn id="11" name="Reports to Person"/>
    <tableColumn id="12" name="Works for Group"/>
    <tableColumn id="13" name="Personal Staff Office"/>
    <tableColumn id="14" name="District Map"/>
    <tableColumn id="15" name="Region"/>
    <tableColumn id="16" name="Borough"/>
    <tableColumn id="17" name="Social Media"/>
    <tableColumn id="18" name="Website"/>
    <tableColumn id="19" name="Email"/>
    <tableColumn id="20" name="Email 2"/>
    <tableColumn id="21" name="Phone 1 / District Office"/>
    <tableColumn id="22" name="Phone 2 / Capitol or Legislative Office"/>
    <tableColumn id="23" name="Phone 3 / Other"/>
    <tableColumn id="24" name="Fax 1 / District Office"/>
    <tableColumn id="25" name="Fax 2 / Capital or Legislative Office"/>
    <tableColumn id="26" name="Address 1 / District Office"/>
    <tableColumn id="27" name="Address 2 / Capitol or Legislative Office"/>
    <tableColumn id="28" name="Address 3 / Other"/>
    <tableColumn id="29" name="Gender"/>
    <tableColumn id="30" name="Race"/>
    <tableColumn id="31" name="Sexual Orientation"/>
    <tableColumn id="32" name="Bio"/>
    <tableColumn id="33" name="Reason"/>
    <tableColumn id="34" name="Government Body"/>
    <tableColumn id="35" name="Election Status"/>
    <tableColumn id="36" name="In Legislative Leadership"/>
    <tableColumn id="37" name="Legislative Staff Type"/>
    <tableColumn id="38" name="Personal Staff Responsibility"/>
    <tableColumn id="39" name="Chairpersonship"/>
    <tableColumn id="40" name="Ranker For"/>
    <tableColumn id="41" name="Committee Assignments and Caucuses"/>
    <tableColumn id="42" name="2014 Human Rights Report Card Grade"/>
    <tableColumn id="43" name="2014 Housing Rights Grade"/>
    <tableColumn id="44" name="2014 Workers Rights Grade"/>
    <tableColumn id="45" name="2014 Criminal or Juvenile Justice Grade"/>
    <tableColumn id="46" name="2014 Disability Rights Grade"/>
    <tableColumn id="47" name="2014 Health Grade"/>
    <tableColumn id="48" name="2014 Government Accountability Grade"/>
    <tableColumn id="49" name="2014 Voting Rights Grade"/>
    <tableColumn id="50" name="Full Name"/>
    <tableColumn id="51" name="First Name"/>
    <tableColumn id="52" name="Last Name"/>
    <tableColumn id="53" name="Title"/>
    <tableColumn id="54" name="Leadership Title"/>
    <tableColumn id="55" name="Active"/>
    <tableColumn id="56" name="District Represented"/>
    <tableColumn id="57" name="Open States ID"/>
    <tableColumn id="58" name="Podio Item ID"/>
    <tableColumn id="59" name="Tags"/>
  </tableColumns>
  <tableStyleInfo name="TableStyleMedium9" showFirstColumn="0" showLastColumn="0" showRowStripes="1" showColumnStripes="0"/>
</table>
</file>

<file path=xl/tables/table8.xml><?xml version="1.0" encoding="utf-8"?>
<table xmlns="http://schemas.openxmlformats.org/spreadsheetml/2006/main" id="2" name="senate_staff_import" displayName="senate_staff_import" ref="A1:U1306" totalsRowShown="0" headerRowDxfId="82" dataDxfId="80" headerRowBorderDxfId="81" tableBorderDxfId="79" totalsRowBorderDxfId="78">
  <autoFilter ref="A1:U1306"/>
  <tableColumns count="21">
    <tableColumn id="7" name="Full Name" dataDxfId="77"/>
    <tableColumn id="1" name="Full Name, Title" dataDxfId="76"/>
    <tableColumn id="2" name="Works for Group" dataDxfId="75"/>
    <tableColumn id="3" name="Personal Staff Office" dataDxfId="74"/>
    <tableColumn id="4" name="Reason" dataDxfId="73"/>
    <tableColumn id="5" name="Government Body" dataDxfId="72"/>
    <tableColumn id="6" name="Legislative Staff Type" dataDxfId="71"/>
    <tableColumn id="8" name="First Name" dataDxfId="70"/>
    <tableColumn id="9" name="Last Name" dataDxfId="69"/>
    <tableColumn id="10" name="Title" dataDxfId="68"/>
    <tableColumn id="11" name="Active" dataDxfId="67"/>
    <tableColumn id="12" name="Reports to Person (podio ID)" dataDxfId="66"/>
    <tableColumn id="13" name="Formatted and Corrected Personal Office" dataDxfId="65"/>
    <tableColumn id="14" name="Personal Office full via OFFICE_SOURCE_KEY Text" dataDxfId="64"/>
    <tableColumn id="15" name="Personal Office full via OFFICE_SOURCE_KEY Text2" dataDxfId="63"/>
    <tableColumn id="16" name="Personal Office full via OFFICE_SOURCE_KEY" dataDxfId="62"/>
    <tableColumn id="17" name="Personal Office full via OFFICE_SOURCE_KEY Text4" dataDxfId="61"/>
    <tableColumn id="18" name="OFFICE_SOURCE_KEY" dataDxfId="60"/>
    <tableColumn id="19" name="EMPLOYEE_NAME_SOURCE_KEY" dataDxfId="59"/>
    <tableColumn id="20" name="EMPLOYEE_TITLE_SOURCE_KEY" dataDxfId="58"/>
    <tableColumn id="21" name="CITY_SOURCE_KEY" dataDxfId="57"/>
  </tableColumns>
  <tableStyleInfo name="TableStyleMedium9" showFirstColumn="0" showLastColumn="0" showRowStripes="1" showColumnStripes="0"/>
</table>
</file>

<file path=xl/tables/table9.xml><?xml version="1.0" encoding="utf-8"?>
<table xmlns="http://schemas.openxmlformats.org/spreadsheetml/2006/main" id="4" name="deactivate_assem" displayName="deactivate_assem" ref="A1:BH2161" totalsRowShown="0">
  <autoFilter ref="A1:BH2161"/>
  <tableColumns count="60">
    <tableColumn id="1" name="Created on" dataDxfId="56"/>
    <tableColumn id="2" name="Created by"/>
    <tableColumn id="3" name="Full Name, Title"/>
    <tableColumn id="60" name="vlookup against import" dataDxfId="55">
      <calculatedColumnFormula>VLOOKUP(deactivate_assem[[#This Row],[Full Name]],assembly_staff_import[],1,0)</calculatedColumnFormula>
    </tableColumn>
    <tableColumn id="4" name="Image"/>
    <tableColumn id="5" name="Area Represented"/>
    <tableColumn id="6" name="Party"/>
    <tableColumn id="7" name="Legislative Conference"/>
    <tableColumn id="8" name="Year First Elected"/>
    <tableColumn id="9" name="General Notes and Intel"/>
    <tableColumn id="10" name="Previous Roles in Government"/>
    <tableColumn id="11" name="Reports to Person"/>
    <tableColumn id="12" name="Works for Group"/>
    <tableColumn id="13" name="Personal Staff Office"/>
    <tableColumn id="14" name="District Map"/>
    <tableColumn id="15" name="Region"/>
    <tableColumn id="16" name="Borough"/>
    <tableColumn id="17" name="Social Media"/>
    <tableColumn id="18" name="Website"/>
    <tableColumn id="19" name="Email"/>
    <tableColumn id="20" name="Email 2"/>
    <tableColumn id="21" name="Phone 1 / District Office"/>
    <tableColumn id="22" name="Phone 2 / Capitol or Legislative Office"/>
    <tableColumn id="23" name="Phone 3 / Other"/>
    <tableColumn id="24" name="Fax 1 / District Office"/>
    <tableColumn id="25" name="Fax 2 / Capital or Legislative Office"/>
    <tableColumn id="26" name="Address 1 / District Office"/>
    <tableColumn id="27" name="Address 2 / Capitol or Legislative Office"/>
    <tableColumn id="28" name="Address 3 / Other"/>
    <tableColumn id="29" name="Gender"/>
    <tableColumn id="30" name="Race"/>
    <tableColumn id="31" name="Sexual Orientation"/>
    <tableColumn id="32" name="Bio"/>
    <tableColumn id="33" name="Reason"/>
    <tableColumn id="34" name="Government Body"/>
    <tableColumn id="35" name="Election Status"/>
    <tableColumn id="36" name="In Legislative Leadership"/>
    <tableColumn id="37" name="Legislative Staff Type"/>
    <tableColumn id="38" name="Personal Staff Responsibility"/>
    <tableColumn id="39" name="Chairpersonship"/>
    <tableColumn id="40" name="Ranker For"/>
    <tableColumn id="41" name="Committee Assignments and Caucuses"/>
    <tableColumn id="42" name="2014 Human Rights Report Card Grade"/>
    <tableColumn id="43" name="2014 Housing Rights Grade"/>
    <tableColumn id="44" name="2014 Workers Rights Grade"/>
    <tableColumn id="45" name="2014 Criminal or Juvenile Justice Grade"/>
    <tableColumn id="46" name="2014 Disability Rights Grade"/>
    <tableColumn id="47" name="2014 Health Grade"/>
    <tableColumn id="48" name="2014 Government Accountability Grade"/>
    <tableColumn id="49" name="2014 Voting Rights Grade"/>
    <tableColumn id="50" name="Full Name"/>
    <tableColumn id="51" name="First Name"/>
    <tableColumn id="52" name="Last Name"/>
    <tableColumn id="53" name="Title"/>
    <tableColumn id="54" name="Leadership Title"/>
    <tableColumn id="55" name="Active"/>
    <tableColumn id="56" name="District Represented"/>
    <tableColumn id="57" name="Open States ID"/>
    <tableColumn id="58" name="Podio Item ID"/>
    <tableColumn id="59" name="Tags"/>
  </tableColumns>
  <tableStyleInfo name="TableStyleMedium9" showFirstColumn="0" showLastColumn="0" showRowStripes="1" showColumnStripes="0"/>
</table>
</file>

<file path=xl/tables/table10.xml><?xml version="1.0" encoding="utf-8"?>
<table xmlns="http://schemas.openxmlformats.org/spreadsheetml/2006/main" id="5" name="assembly_staff_import" displayName="assembly_staff_import" ref="A1:AJ1664" totalsRowShown="0">
  <autoFilter ref="A1:AJ1664"/>
  <sortState ref="A2:AK1664">
    <sortCondition ref="R1:R1664"/>
  </sortState>
  <tableColumns count="36">
    <tableColumn id="7" name="Full Name" dataDxfId="54">
      <calculatedColumnFormula>TRIM(PROPER((assembly_staff_import[[#This Row],[First MI Name via NAME_SOURCE_KEY TEXT]]&amp;" "&amp;assembly_staff_import[[#This Row],[Last Name via NAME_SOURCE_KEY TEXT]]&amp;" "&amp;assembly_staff_import[[#This Row],[Suffix via NAME_SOURCE_KEY]])))</calculatedColumnFormula>
    </tableColumn>
    <tableColumn id="1" name="Full Name, Title" dataDxfId="53">
      <calculatedColumnFormula>TRIM(CONCATENATE(TRIM(assembly_staff_import[[#This Row],[Full Name]]), ", ", assembly_staff_import[[#This Row],[Title]]))</calculatedColumnFormula>
    </tableColumn>
    <tableColumn id="2" name="Works for Group (first field)" dataDxfId="52">
      <calculatedColumnFormula>assembly_staff_import[[#This Row],[Vlookup_groups]]</calculatedColumnFormula>
    </tableColumn>
    <tableColumn id="3" name="Personal Staff Office" dataDxfId="51">
      <calculatedColumnFormula>IF(assembly_staff_import[[#This Row],[Legislative Staff Type]]="Personal",assembly_staff_import[[#This Row],[Formatted Personal Staff Office]],"")</calculatedColumnFormula>
    </tableColumn>
    <tableColumn id="4" name="Reason"/>
    <tableColumn id="5" name="Government Body"/>
    <tableColumn id="6" name="Legislative Staff Type"/>
    <tableColumn id="8" name="Last Name" dataDxfId="50">
      <calculatedColumnFormula>TRIM(PROPER((assembly_staff_import[[#This Row],[Last Name via NAME_SOURCE_KEY TEXT]]&amp;" "&amp;assembly_staff_import[[#This Row],[Suffix via NAME_SOURCE_KEY]])))</calculatedColumnFormula>
    </tableColumn>
    <tableColumn id="9" name="Title" dataDxfId="49">
      <calculatedColumnFormula>PROPER(assembly_staff_import[[#This Row],[JOB TITLE_SOURCE_KEY]])</calculatedColumnFormula>
    </tableColumn>
    <tableColumn id="10" name="Active"/>
    <tableColumn id="11" name="Reports to Person (full name)" dataDxfId="48">
      <calculatedColumnFormula>IF(assembly_staff_import[[#This Row],[Legislative Staff Type]]="Personal",assembly_staff_import[[#This Row],[Vlookup Reports To Person]], "")</calculatedColumnFormula>
    </tableColumn>
    <tableColumn id="12" name="First Name" dataDxfId="47">
      <calculatedColumnFormula>PROPER(assembly_staff_import[[#This Row],[First MI Name via NAME_SOURCE_KEY TEXT]])</calculatedColumnFormula>
    </tableColumn>
    <tableColumn id="38" name="Emailfinal"/>
    <tableColumn id="35" name="Email calc" dataDxfId="46">
      <calculatedColumnFormula>LOWER(CONCATENATE(assembly_staff_import[[#This Row],[Last Name]],LEFT(assembly_staff_import[[#This Row],[First Name (no initial)]],1),"@nyassembly.gov"))</calculatedColumnFormula>
    </tableColumn>
    <tableColumn id="36" name="First Name (no initial)"/>
    <tableColumn id="33" name="Vlookup full_name" dataDxfId="45">
      <calculatedColumnFormula>VLOOKUP(assembly_staff_import[[#This Row],[Full Name]],[3]!PEOPLE_March_20[#Data],1,0)</calculatedColumnFormula>
    </tableColumn>
    <tableColumn id="29" name="Vlookup Status" dataDxfId="44">
      <calculatedColumnFormula>VLOOKUP(assembly_staff_import[[#This Row],[Full Name]],[3]!Table17[#Data],3,0)</calculatedColumnFormula>
    </tableColumn>
    <tableColumn id="31" name="Vlookup_groups" dataDxfId="43">
      <calculatedColumnFormula>VLOOKUP(assembly_staff_import[[#This Row],[Formatted Works for Group]],[3]!Table7[#Data],1,0)</calculatedColumnFormula>
    </tableColumn>
    <tableColumn id="32" name="Formatted Works for Group" dataDxfId="42">
      <calculatedColumnFormula>IF(assembly_staff_import[[#This Row],[Legislative Staff Type]]="Personal", assembly_staff_import[[#This Row],[Vlookup Works for Group]], assembly_staff_import[[#This Row],[Formatted Works for Group calc]]&amp;", Central Staff Office, Assembly")</calculatedColumnFormula>
    </tableColumn>
    <tableColumn id="24" name="Full Name via NAME_SOURCE_KEY CALC" dataDxfId="41">
      <calculatedColumnFormula>TRIM(assembly_staff_import[[#This Row],[NAME_SOURCE_KEY]])</calculatedColumnFormula>
    </tableColumn>
    <tableColumn id="30" name="Full Name via NAME_SOURCE_KEY TEXT" dataDxfId="40"/>
    <tableColumn id="25" name="Last Name via NAME_SOURCE_KEY TEXT"/>
    <tableColumn id="26" name="First MI Name via NAME_SOURCE_KEY TEXT"/>
    <tableColumn id="28" name="Suffix via NAME_SOURCE_KEY"/>
    <tableColumn id="18" name="Formatted Works for Group calc" dataDxfId="39">
      <calculatedColumnFormula>IF(assembly_staff_import[[#This Row],[Legislative Staff Type]]="Personal", PROPER(TRIM(assembly_staff_import[[#This Row],[Unit First MI via UNIT_SOURCE_KEY]])&amp;" "&amp;assembly_staff_import[[#This Row],[Unit Last via UNIT_SOURCE_KEY]]), PROPER(TRIM(assembly_staff_import[[#This Row],[UNIT NAME_SOURCE_KEY2]])))</calculatedColumnFormula>
    </tableColumn>
    <tableColumn id="20" name="Formatted and corrected Works for Group Text"/>
    <tableColumn id="19" name="Vlookup Reports To Person" dataDxfId="38">
      <calculatedColumnFormula>VLOOKUP(assembly_staff_import[[#This Row],[Formatted and corrected Works for Group Text]],[3]!Table4[#Data],1,0)</calculatedColumnFormula>
    </tableColumn>
    <tableColumn id="27" name="Vlookup Works for Group" dataDxfId="37">
      <calculatedColumnFormula>VLOOKUP(assembly_staff_import[[#This Row],[Formatted and corrected Works for Group Text]],[3]!Table5[#Data],2,0)</calculatedColumnFormula>
    </tableColumn>
    <tableColumn id="23" name="Formatted Personal Staff Office" dataDxfId="36">
      <calculatedColumnFormula>IF(TRIM(assembly_staff_import[[#This Row],[PUBLIC INFO ADDR_SOURCE_KEY]])="CAPITOL, ALBANY", "Legislative / Capitol Office", "District Office")</calculatedColumnFormula>
    </tableColumn>
    <tableColumn id="21" name="Unit Last via UNIT_SOURCE_KEY"/>
    <tableColumn id="22" name="Unit First MI via UNIT_SOURCE_KEY"/>
    <tableColumn id="13" name="UNIT_SOURCE_KEY"/>
    <tableColumn id="14" name="UNIT NAME_SOURCE_KEY2"/>
    <tableColumn id="15" name="NAME_SOURCE_KEY"/>
    <tableColumn id="16" name="JOB TITLE_SOURCE_KEY"/>
    <tableColumn id="17" name="PUBLIC INFO ADDR_SOURCE_KEY"/>
  </tableColumns>
  <tableStyleInfo name="TableStyleMedium2" showFirstColumn="0" showLastColumn="0" showRowStripes="1" showColumnStripes="0"/>
</table>
</file>

<file path=xl/tables/table11.xml><?xml version="1.0" encoding="utf-8"?>
<table xmlns="http://schemas.openxmlformats.org/spreadsheetml/2006/main" id="7" name="Table7" displayName="Table7" ref="A1:BH704" totalsRowShown="0">
  <autoFilter ref="A1:BH704"/>
  <sortState ref="A2:BH704">
    <sortCondition ref="D1:D704"/>
  </sortState>
  <tableColumns count="60">
    <tableColumn id="1" name="Created on" dataDxfId="35"/>
    <tableColumn id="2" name="Created by"/>
    <tableColumn id="3" name="Full Name, Title"/>
    <tableColumn id="60" name="vlookup against import" dataDxfId="34">
      <calculatedColumnFormula>VLOOKUP(Table7[[#This Row],[Full Name]],council_staff_import[],1,0)</calculatedColumnFormula>
    </tableColumn>
    <tableColumn id="4" name="Image"/>
    <tableColumn id="5" name="Area Represented"/>
    <tableColumn id="6" name="Party"/>
    <tableColumn id="7" name="Legislative Conference"/>
    <tableColumn id="8" name="Year First Elected"/>
    <tableColumn id="9" name="General Notes and Intel"/>
    <tableColumn id="10" name="Previous Roles in Government"/>
    <tableColumn id="11" name="Reports to Person"/>
    <tableColumn id="12" name="Works for Group"/>
    <tableColumn id="13" name="Personal Staff Office"/>
    <tableColumn id="14" name="District Map"/>
    <tableColumn id="15" name="Region"/>
    <tableColumn id="16" name="Borough"/>
    <tableColumn id="17" name="Social Media"/>
    <tableColumn id="18" name="Website"/>
    <tableColumn id="19" name="Email"/>
    <tableColumn id="20" name="Email 2"/>
    <tableColumn id="21" name="Phone 1 / District Office"/>
    <tableColumn id="22" name="Phone 2 / Capitol or Legislative Office"/>
    <tableColumn id="23" name="Phone 3 / Other"/>
    <tableColumn id="24" name="Fax 1 / District Office"/>
    <tableColumn id="25" name="Fax 2 / Capital or Legislative Office"/>
    <tableColumn id="26" name="Address 1 / District Office"/>
    <tableColumn id="27" name="Address 2 / Capitol or Legislative Office"/>
    <tableColumn id="28" name="Address 3 / Other"/>
    <tableColumn id="29" name="Gender"/>
    <tableColumn id="30" name="Race"/>
    <tableColumn id="31" name="Sexual Orientation"/>
    <tableColumn id="32" name="Bio"/>
    <tableColumn id="33" name="Reason"/>
    <tableColumn id="34" name="Government Body"/>
    <tableColumn id="35" name="Election Status"/>
    <tableColumn id="36" name="In Legislative Leadership"/>
    <tableColumn id="37" name="Legislative Staff Type"/>
    <tableColumn id="38" name="Personal Staff Responsibility"/>
    <tableColumn id="39" name="Chairpersonship"/>
    <tableColumn id="40" name="Ranker For"/>
    <tableColumn id="41" name="Committee Assignments and Caucuses"/>
    <tableColumn id="42" name="2014 Human Rights Report Card Grade"/>
    <tableColumn id="43" name="2014 Housing Rights Grade"/>
    <tableColumn id="44" name="2014 Workers Rights Grade"/>
    <tableColumn id="45" name="2014 Criminal or Juvenile Justice Grade"/>
    <tableColumn id="46" name="2014 Disability Rights Grade"/>
    <tableColumn id="47" name="2014 Health Grade"/>
    <tableColumn id="48" name="2014 Government Accountability Grade"/>
    <tableColumn id="49" name="2014 Voting Rights Grade"/>
    <tableColumn id="50" name="Full Name"/>
    <tableColumn id="51" name="First Name"/>
    <tableColumn id="52" name="Last Name"/>
    <tableColumn id="53" name="Title"/>
    <tableColumn id="54" name="Leadership Title"/>
    <tableColumn id="55" name="Active"/>
    <tableColumn id="56" name="District Represented"/>
    <tableColumn id="57" name="Open States ID"/>
    <tableColumn id="58" name="Podio Item ID"/>
    <tableColumn id="59" name="Tags"/>
  </tableColumns>
  <tableStyleInfo name="TableStyleMedium9" showFirstColumn="0" showLastColumn="0" showRowStripes="1" showColumnStripes="0"/>
</table>
</file>

<file path=xl/tables/table12.xml><?xml version="1.0" encoding="utf-8"?>
<table xmlns="http://schemas.openxmlformats.org/spreadsheetml/2006/main" id="8" name="council_staff_import" displayName="council_staff_import" ref="A1:AF657" totalsRowShown="0" headerRowDxfId="33" dataDxfId="32">
  <autoFilter ref="A1:AF657"/>
  <sortState ref="A2:AG664">
    <sortCondition ref="AC1:AC664"/>
  </sortState>
  <tableColumns count="32">
    <tableColumn id="1" name="Full Name" dataDxfId="31">
      <calculatedColumnFormula>council_staff_import[[#This Row],[First_Name_SOURCE_KEY]]&amp;" "&amp;council_staff_import[[#This Row],[Last_Name_SOURCE_KEY]]</calculatedColumnFormula>
    </tableColumn>
    <tableColumn id="2" name="First Name" dataDxfId="30">
      <calculatedColumnFormula>council_staff_import[[#This Row],[First_Name_SOURCE_KEY]]</calculatedColumnFormula>
    </tableColumn>
    <tableColumn id="3" name="Last Name" dataDxfId="29">
      <calculatedColumnFormula>council_staff_import[[#This Row],[Last_Name_SOURCE_KEY]]</calculatedColumnFormula>
    </tableColumn>
    <tableColumn id="4" name="Title" dataDxfId="28">
      <calculatedColumnFormula>council_staff_import[[#This Row],[Title_SOURCE_KEY]]</calculatedColumnFormula>
    </tableColumn>
    <tableColumn id="5" name="Works for Group" dataDxfId="27">
      <calculatedColumnFormula>council_staff_import[[#This Row],[vlookup_works_for]]</calculatedColumnFormula>
    </tableColumn>
    <tableColumn id="19" name="Personal Staff Responsibility" dataDxfId="26">
      <calculatedColumnFormula>IF(council_staff_import[[#This Row],[combine COS and Leg Contact Responsibilties]]="",council_staff_import[[#This Row],[Vlookup Scheduler Responsibility]],council_staff_import[[#This Row],[combine COS and Leg Contact Responsibilties]])</calculatedColumnFormula>
    </tableColumn>
    <tableColumn id="6" name="Reports to Person (full_name)" dataDxfId="25">
      <calculatedColumnFormula>council_staff_import[[#This Row],[Vlookup_reports_to_person]]</calculatedColumnFormula>
    </tableColumn>
    <tableColumn id="12" name="Reason" dataDxfId="24"/>
    <tableColumn id="13" name="Government Body" dataDxfId="23"/>
    <tableColumn id="14" name="Legislative Staff Type" dataDxfId="22">
      <calculatedColumnFormula>council_staff_import[[#This Row],[format_legislative_staff_type]]</calculatedColumnFormula>
    </tableColumn>
    <tableColumn id="15" name="Active" dataDxfId="21"/>
    <tableColumn id="16" name="Phone 1 / District Office" dataDxfId="20">
      <calculatedColumnFormula>IF(council_staff_import[[#This Row],[District_Office_Calc]]=0,"",council_staff_import[[#This Row],[District_Office_Calc]])</calculatedColumnFormula>
    </tableColumn>
    <tableColumn id="17" name="Email" dataDxfId="19">
      <calculatedColumnFormula>IF(council_staff_import[[#This Row],[combine COS and Leg Contact emails]]="",council_staff_import[[#This Row],[Vlookup Scheduler Email]],council_staff_import[[#This Row],[combine COS and Leg Contact emails]])</calculatedColumnFormula>
    </tableColumn>
    <tableColumn id="7" name="Last_Name_SOURCE_KEY" dataDxfId="18"/>
    <tableColumn id="8" name="First_Name_SOURCE_KEY" dataDxfId="17"/>
    <tableColumn id="32" name="combine COS and Leg Contact Responsibilties" dataDxfId="16">
      <calculatedColumnFormula>IF(council_staff_import[[#This Row],[Vlookup COS Responsibility]]="",council_staff_import[[#This Row],[Vlookup Leg Contact Responsibility]],council_staff_import[[#This Row],[Vlookup COS Responsibility]])</calculatedColumnFormula>
    </tableColumn>
    <tableColumn id="29" name="combine COS and Leg Contact emails" dataDxfId="15">
      <calculatedColumnFormula>IF(council_staff_import[[#This Row],[Vlookup COS Email]]="",council_staff_import[[#This Row],[Vlookup Leg Contact Email]],council_staff_import[[#This Row],[Vlookup COS Email]])</calculatedColumnFormula>
    </tableColumn>
    <tableColumn id="30" name="Vlookup COS Responsibility" dataDxfId="14">
      <calculatedColumnFormula>IFERROR(VLOOKUP(council_staff_import[[#This Row],[Full Name]],[4]!Table3[#Data],2,0),"")</calculatedColumnFormula>
    </tableColumn>
    <tableColumn id="26" name="Vlookup COS Email" dataDxfId="13">
      <calculatedColumnFormula>IFERROR(VLOOKUP(council_staff_import[[#This Row],[Full Name]],[4]!Table3[#Data],6,0),"")</calculatedColumnFormula>
    </tableColumn>
    <tableColumn id="33" name="Vlookup Leg Contact Responsibility" dataDxfId="12">
      <calculatedColumnFormula>IFERROR(VLOOKUP(council_staff_import[[#This Row],[Full Name]],[4]!Table5[#Data],2,0),"")</calculatedColumnFormula>
    </tableColumn>
    <tableColumn id="28" name="Vlookup Leg Contact Email" dataDxfId="11">
      <calculatedColumnFormula>IFERROR(VLOOKUP(council_staff_import[[#This Row],[Full Name]],[4]!Table5[#Data],5,0),"")</calculatedColumnFormula>
    </tableColumn>
    <tableColumn id="31" name="Vlookup Scheduler Responsibility" dataDxfId="10">
      <calculatedColumnFormula>IFERROR(VLOOKUP(council_staff_import[[#This Row],[Full Name]],[4]!Table6[#Data],2,0),"")</calculatedColumnFormula>
    </tableColumn>
    <tableColumn id="27" name="Vlookup Scheduler Email" dataDxfId="9">
      <calculatedColumnFormula>IFERROR(VLOOKUP(council_staff_import[[#This Row],[Full Name]],[4]!Table6[#Data],4,0),"")</calculatedColumnFormula>
    </tableColumn>
    <tableColumn id="9" name="Title_SOURCE_KEY" dataDxfId="8"/>
    <tableColumn id="25" name="vlookup_works_for" dataDxfId="7">
      <calculatedColumnFormula>VLOOKUP(council_staff_import[[#This Row],[format_works_for]],[4]!Table4[#Data],1,0)</calculatedColumnFormula>
    </tableColumn>
    <tableColumn id="24" name="format_works_for" dataDxfId="6">
      <calculatedColumnFormula>IF(council_staff_import[[#This Row],[Legislative Staff Type]]="Personal",council_staff_import[[#This Row],[Reports to Person (full_name)]]&amp;", Office of Councilmember, Personal Staff Office, NYC Council",council_staff_import[[#This Row],[Assignment_SOURCE_KEY]]&amp;", Central Staff Office, NYC Council")</calculatedColumnFormula>
    </tableColumn>
    <tableColumn id="23" name="Vlookup_reports_to_person" dataDxfId="5">
      <calculatedColumnFormula>VLOOKUP(council_staff_import[[#This Row],[formatted_and_corrected_reports_to_person]],[4]!Table2[#Data],2,0)</calculatedColumnFormula>
    </tableColumn>
    <tableColumn id="22" name="formatted_and_corrected_reports_to_person" dataDxfId="4">
      <calculatedColumnFormula>IF(council_staff_import[[#This Row],[format_legislative_staff_type]]="Personal", RIGHT(council_staff_import[[#This Row],[Assignment_SOURCE_KEY]],LEN(council_staff_import[[#This Row],[Assignment_SOURCE_KEY]])-FIND(" ",council_staff_import[[#This Row],[Assignment_SOURCE_KEY]])),"")</calculatedColumnFormula>
    </tableColumn>
    <tableColumn id="21" name="format_legislative_staff_type" dataDxfId="3">
      <calculatedColumnFormula>IF(LEFT(council_staff_import[[#This Row],[Assignment_SOURCE_KEY]],(FIND(" ",council_staff_import[[#This Row],[Assignment_SOURCE_KEY]],1)-1))="CM","Personal","Central")</calculatedColumnFormula>
    </tableColumn>
    <tableColumn id="10" name="Assignment_SOURCE_KEY" dataDxfId="2"/>
    <tableColumn id="20" name="District_Office_Calc" dataDxfId="1">
      <calculatedColumnFormula>council_staff_import[[#This Row],[District_Office_Number_SOURCE_KEY]]</calculatedColumnFormula>
    </tableColumn>
    <tableColumn id="11" name="District_Office_Number_SOURCE_KEY"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1" Type="http://schemas.openxmlformats.org/officeDocument/2006/relationships/hyperlink" Target="mailto:harrism@nyassembly.gov" TargetMode="External"/><Relationship Id="rId12" Type="http://schemas.openxmlformats.org/officeDocument/2006/relationships/table" Target="../tables/table10.xml"/><Relationship Id="rId1" Type="http://schemas.openxmlformats.org/officeDocument/2006/relationships/hyperlink" Target="mailto:portsd@nyassembly.gov" TargetMode="External"/><Relationship Id="rId2" Type="http://schemas.openxmlformats.org/officeDocument/2006/relationships/hyperlink" Target="mailto:harrise@nyassembly.gov" TargetMode="External"/><Relationship Id="rId3" Type="http://schemas.openxmlformats.org/officeDocument/2006/relationships/hyperlink" Target="mailto:neppellt@nyassembly.gov" TargetMode="External"/><Relationship Id="rId4" Type="http://schemas.openxmlformats.org/officeDocument/2006/relationships/hyperlink" Target="mailto:bakere@nyassembly.gov" TargetMode="External"/><Relationship Id="rId5" Type="http://schemas.openxmlformats.org/officeDocument/2006/relationships/hyperlink" Target="mailto:stackmang@nyassembly.gov" TargetMode="External"/><Relationship Id="rId6" Type="http://schemas.openxmlformats.org/officeDocument/2006/relationships/hyperlink" Target="mailto:konigf@nyassembly.gov" TargetMode="External"/><Relationship Id="rId7" Type="http://schemas.openxmlformats.org/officeDocument/2006/relationships/hyperlink" Target="mailto:hydorng@nyassembly.gov" TargetMode="External"/><Relationship Id="rId8" Type="http://schemas.openxmlformats.org/officeDocument/2006/relationships/hyperlink" Target="mailto:battagliaa@nyassembly.gov" TargetMode="External"/><Relationship Id="rId9" Type="http://schemas.openxmlformats.org/officeDocument/2006/relationships/hyperlink" Target="mailto:rodriguezm@nyassembly.gov" TargetMode="External"/><Relationship Id="rId10" Type="http://schemas.openxmlformats.org/officeDocument/2006/relationships/hyperlink" Target="mailto:campanelld@nyassembly.gov" TargetMode="Externa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450"/>
  <sheetViews>
    <sheetView topLeftCell="A222" workbookViewId="0">
      <selection activeCell="Y4" sqref="Y4"/>
    </sheetView>
  </sheetViews>
  <sheetFormatPr baseColWidth="10" defaultRowHeight="15" x14ac:dyDescent="0.2"/>
  <cols>
    <col min="1" max="2" width="12" customWidth="1"/>
    <col min="3" max="3" width="86.6640625" bestFit="1" customWidth="1"/>
    <col min="4" max="4" width="15.6640625" customWidth="1"/>
    <col min="6" max="6" width="17.33203125" customWidth="1"/>
    <col min="8" max="8" width="20.83203125" customWidth="1"/>
    <col min="9" max="9" width="16.83203125" customWidth="1"/>
    <col min="10" max="10" width="21.83203125" hidden="1" customWidth="1"/>
    <col min="11" max="11" width="26.5" customWidth="1"/>
    <col min="12" max="12" width="29.83203125" customWidth="1"/>
    <col min="13" max="13" width="16.33203125" customWidth="1"/>
    <col min="14" max="14" width="19.1640625" customWidth="1"/>
    <col min="15" max="15" width="13" customWidth="1"/>
    <col min="18" max="18" width="13.33203125" customWidth="1"/>
    <col min="22" max="22" width="21.83203125" customWidth="1"/>
    <col min="23" max="23" width="32.1640625" customWidth="1"/>
    <col min="24" max="24" width="15.83203125" customWidth="1"/>
    <col min="25" max="25" width="19.6640625" customWidth="1"/>
    <col min="26" max="26" width="29.83203125" customWidth="1"/>
    <col min="27" max="27" width="23.1640625" customWidth="1"/>
    <col min="28" max="28" width="33.5" customWidth="1"/>
    <col min="29" max="29" width="17.1640625" customWidth="1"/>
    <col min="32" max="32" width="17.83203125" customWidth="1"/>
    <col min="35" max="35" width="17.5" customWidth="1"/>
    <col min="36" max="36" width="14.83203125" customWidth="1"/>
    <col min="37" max="37" width="22.1640625" customWidth="1"/>
    <col min="38" max="38" width="19.6640625" customWidth="1"/>
    <col min="39" max="39" width="25.1640625" customWidth="1"/>
    <col min="40" max="40" width="16" customWidth="1"/>
    <col min="41" max="41" width="11.83203125" customWidth="1"/>
    <col min="42" max="42" width="32.83203125" customWidth="1"/>
    <col min="43" max="43" width="33" customWidth="1"/>
    <col min="44" max="44" width="24" customWidth="1"/>
    <col min="45" max="45" width="24.33203125" customWidth="1"/>
    <col min="46" max="46" width="33.33203125" customWidth="1"/>
    <col min="47" max="47" width="25" customWidth="1"/>
    <col min="48" max="48" width="17.83203125" customWidth="1"/>
    <col min="49" max="49" width="33.83203125" customWidth="1"/>
    <col min="50" max="50" width="23" customWidth="1"/>
    <col min="51" max="51" width="11.33203125" customWidth="1"/>
    <col min="52" max="52" width="11.83203125" customWidth="1"/>
    <col min="53" max="53" width="11.5" customWidth="1"/>
    <col min="55" max="55" width="15.6640625" customWidth="1"/>
    <col min="57" max="57" width="19.1640625" customWidth="1"/>
    <col min="58" max="58" width="14.83203125" customWidth="1"/>
    <col min="59" max="59" width="14" customWidth="1"/>
  </cols>
  <sheetData>
    <row r="1" spans="1:60" x14ac:dyDescent="0.2">
      <c r="A1" t="s">
        <v>0</v>
      </c>
      <c r="B1" t="s">
        <v>1</v>
      </c>
      <c r="C1" t="s">
        <v>2</v>
      </c>
      <c r="D1" s="13" t="s">
        <v>38265</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row>
    <row r="2" spans="1:60" x14ac:dyDescent="0.2">
      <c r="A2" s="1">
        <v>42618.94122685185</v>
      </c>
      <c r="B2" t="s">
        <v>1862</v>
      </c>
      <c r="C2" t="s">
        <v>36724</v>
      </c>
      <c r="D2" t="e">
        <f>VLOOKUP(all_inactive13[[#This Row],[Full Name, Title]],properly_deactivated[],1,0)</f>
        <v>#N/A</v>
      </c>
      <c r="E2" t="s">
        <v>36723</v>
      </c>
      <c r="K2" t="s">
        <v>36722</v>
      </c>
      <c r="L2" t="s">
        <v>36300</v>
      </c>
      <c r="M2" t="s">
        <v>35295</v>
      </c>
      <c r="V2" t="s">
        <v>35774</v>
      </c>
      <c r="W2" t="s">
        <v>35294</v>
      </c>
      <c r="AA2" t="s">
        <v>35080</v>
      </c>
      <c r="AB2" t="s">
        <v>34976</v>
      </c>
      <c r="AH2" t="s">
        <v>65</v>
      </c>
      <c r="AI2" t="s">
        <v>34924</v>
      </c>
      <c r="AM2" t="s">
        <v>68</v>
      </c>
      <c r="AY2" t="s">
        <v>36721</v>
      </c>
      <c r="AZ2" t="s">
        <v>25258</v>
      </c>
      <c r="BA2" t="s">
        <v>36720</v>
      </c>
      <c r="BB2" t="s">
        <v>68</v>
      </c>
      <c r="BD2" t="s">
        <v>33648</v>
      </c>
      <c r="BG2" t="s">
        <v>36719</v>
      </c>
    </row>
    <row r="3" spans="1:60" x14ac:dyDescent="0.2">
      <c r="A3" s="1">
        <v>42618.942071759258</v>
      </c>
      <c r="B3" t="s">
        <v>1862</v>
      </c>
      <c r="C3" t="s">
        <v>37513</v>
      </c>
      <c r="D3" t="e">
        <f>VLOOKUP(all_inactive13[[#This Row],[Full Name, Title]],properly_deactivated[],1,0)</f>
        <v>#N/A</v>
      </c>
      <c r="J3" t="s">
        <v>37512</v>
      </c>
      <c r="K3" t="s">
        <v>37511</v>
      </c>
      <c r="L3" t="s">
        <v>32821</v>
      </c>
      <c r="M3" t="s">
        <v>32820</v>
      </c>
      <c r="V3" t="s">
        <v>37346</v>
      </c>
      <c r="AB3" t="s">
        <v>21219</v>
      </c>
      <c r="AH3" t="s">
        <v>65</v>
      </c>
      <c r="AI3" t="s">
        <v>31371</v>
      </c>
      <c r="AY3" t="s">
        <v>37510</v>
      </c>
      <c r="AZ3" t="s">
        <v>4756</v>
      </c>
      <c r="BA3" t="s">
        <v>37509</v>
      </c>
      <c r="BB3" t="s">
        <v>31394</v>
      </c>
      <c r="BD3" t="s">
        <v>33648</v>
      </c>
      <c r="BG3" t="s">
        <v>37508</v>
      </c>
    </row>
    <row r="4" spans="1:60" x14ac:dyDescent="0.2">
      <c r="A4" s="1">
        <v>42618.941111111111</v>
      </c>
      <c r="B4" t="s">
        <v>1862</v>
      </c>
      <c r="C4" t="s">
        <v>36667</v>
      </c>
      <c r="D4" t="e">
        <f>VLOOKUP(all_inactive13[[#This Row],[Full Name, Title]],properly_deactivated[],1,0)</f>
        <v>#N/A</v>
      </c>
      <c r="K4" t="s">
        <v>36666</v>
      </c>
      <c r="AH4" t="s">
        <v>65</v>
      </c>
      <c r="AI4" t="s">
        <v>34924</v>
      </c>
      <c r="AY4" t="s">
        <v>36665</v>
      </c>
      <c r="AZ4" t="s">
        <v>24521</v>
      </c>
      <c r="BA4" t="s">
        <v>36664</v>
      </c>
      <c r="BB4" t="s">
        <v>36663</v>
      </c>
      <c r="BD4" t="s">
        <v>33648</v>
      </c>
      <c r="BG4" t="s">
        <v>36662</v>
      </c>
    </row>
    <row r="5" spans="1:60" x14ac:dyDescent="0.2">
      <c r="A5" s="1">
        <v>42618.942280092589</v>
      </c>
      <c r="B5" t="s">
        <v>1862</v>
      </c>
      <c r="C5" t="s">
        <v>37614</v>
      </c>
      <c r="D5" t="e">
        <f>VLOOKUP(all_inactive13[[#This Row],[Full Name, Title]],properly_deactivated[],1,0)</f>
        <v>#N/A</v>
      </c>
      <c r="K5" t="s">
        <v>37615</v>
      </c>
      <c r="N5" t="s">
        <v>63</v>
      </c>
      <c r="AY5" t="s">
        <v>37614</v>
      </c>
      <c r="AZ5" t="s">
        <v>37613</v>
      </c>
      <c r="BA5" t="s">
        <v>3632</v>
      </c>
      <c r="BD5" t="s">
        <v>33648</v>
      </c>
      <c r="BG5" t="s">
        <v>37612</v>
      </c>
    </row>
    <row r="6" spans="1:60" x14ac:dyDescent="0.2">
      <c r="A6" s="1">
        <v>42618.94121527778</v>
      </c>
      <c r="B6" t="s">
        <v>1862</v>
      </c>
      <c r="C6" t="s">
        <v>36718</v>
      </c>
      <c r="D6" t="e">
        <f>VLOOKUP(all_inactive13[[#This Row],[Full Name, Title]],properly_deactivated[],1,0)</f>
        <v>#N/A</v>
      </c>
      <c r="K6" t="s">
        <v>36717</v>
      </c>
      <c r="L6" t="s">
        <v>36269</v>
      </c>
      <c r="AH6" t="s">
        <v>65</v>
      </c>
      <c r="AI6" t="s">
        <v>36141</v>
      </c>
      <c r="AY6" t="s">
        <v>36716</v>
      </c>
      <c r="AZ6" t="s">
        <v>36715</v>
      </c>
      <c r="BA6" t="s">
        <v>36714</v>
      </c>
      <c r="BB6" t="s">
        <v>36713</v>
      </c>
      <c r="BD6" t="s">
        <v>33648</v>
      </c>
      <c r="BG6" t="s">
        <v>36712</v>
      </c>
    </row>
    <row r="7" spans="1:60" x14ac:dyDescent="0.2">
      <c r="A7" s="1">
        <v>42618.939004629632</v>
      </c>
      <c r="B7" t="s">
        <v>1862</v>
      </c>
      <c r="C7" t="s">
        <v>35272</v>
      </c>
      <c r="D7" t="e">
        <f>VLOOKUP(all_inactive13[[#This Row],[Full Name, Title]],properly_deactivated[],1,0)</f>
        <v>#N/A</v>
      </c>
      <c r="K7" t="s">
        <v>35271</v>
      </c>
      <c r="M7" t="s">
        <v>35270</v>
      </c>
      <c r="V7" t="s">
        <v>35269</v>
      </c>
      <c r="AB7" t="s">
        <v>35268</v>
      </c>
      <c r="AH7" t="s">
        <v>65</v>
      </c>
      <c r="AI7" t="s">
        <v>34924</v>
      </c>
      <c r="AY7" t="s">
        <v>35267</v>
      </c>
      <c r="AZ7" t="s">
        <v>22811</v>
      </c>
      <c r="BA7" t="s">
        <v>35266</v>
      </c>
      <c r="BB7" t="s">
        <v>35265</v>
      </c>
      <c r="BD7" t="s">
        <v>33648</v>
      </c>
      <c r="BG7" t="s">
        <v>35264</v>
      </c>
    </row>
    <row r="8" spans="1:60" x14ac:dyDescent="0.2">
      <c r="A8" s="1">
        <v>42618.942060185182</v>
      </c>
      <c r="B8" t="s">
        <v>1862</v>
      </c>
      <c r="C8" t="s">
        <v>37500</v>
      </c>
      <c r="D8" t="e">
        <f>VLOOKUP(all_inactive13[[#This Row],[Full Name, Title]],properly_deactivated[],1,0)</f>
        <v>#N/A</v>
      </c>
      <c r="K8" t="s">
        <v>37501</v>
      </c>
      <c r="V8" t="s">
        <v>37346</v>
      </c>
      <c r="AD8" t="s">
        <v>3796</v>
      </c>
      <c r="AI8" t="s">
        <v>31371</v>
      </c>
      <c r="AY8" t="s">
        <v>37500</v>
      </c>
      <c r="AZ8" t="s">
        <v>10019</v>
      </c>
      <c r="BA8" t="s">
        <v>2414</v>
      </c>
      <c r="BD8" t="s">
        <v>33648</v>
      </c>
      <c r="BG8" t="s">
        <v>37499</v>
      </c>
    </row>
    <row r="9" spans="1:60" x14ac:dyDescent="0.2">
      <c r="A9" s="1">
        <v>42618.941192129627</v>
      </c>
      <c r="B9" t="s">
        <v>1862</v>
      </c>
      <c r="C9" t="s">
        <v>36702</v>
      </c>
      <c r="D9" t="e">
        <f>VLOOKUP(all_inactive13[[#This Row],[Full Name, Title]],properly_deactivated[],1,0)</f>
        <v>#N/A</v>
      </c>
      <c r="K9" t="s">
        <v>36703</v>
      </c>
      <c r="AL9" t="s">
        <v>67</v>
      </c>
      <c r="AM9" t="s">
        <v>145</v>
      </c>
      <c r="AY9" t="s">
        <v>36702</v>
      </c>
      <c r="AZ9" t="s">
        <v>12902</v>
      </c>
      <c r="BA9" t="s">
        <v>20167</v>
      </c>
      <c r="BD9" t="s">
        <v>33648</v>
      </c>
      <c r="BG9" t="s">
        <v>36701</v>
      </c>
    </row>
    <row r="10" spans="1:60" x14ac:dyDescent="0.2">
      <c r="A10" s="1">
        <v>42618.943287037036</v>
      </c>
      <c r="B10" t="s">
        <v>1862</v>
      </c>
      <c r="C10" t="s">
        <v>38185</v>
      </c>
      <c r="D10" t="e">
        <f>VLOOKUP(all_inactive13[[#This Row],[Full Name, Title]],properly_deactivated[],1,0)</f>
        <v>#N/A</v>
      </c>
      <c r="K10" t="s">
        <v>38126</v>
      </c>
      <c r="N10" t="s">
        <v>63</v>
      </c>
      <c r="AY10" t="s">
        <v>38185</v>
      </c>
      <c r="AZ10" t="s">
        <v>38184</v>
      </c>
      <c r="BA10" t="s">
        <v>3963</v>
      </c>
      <c r="BD10" t="s">
        <v>33648</v>
      </c>
      <c r="BG10" t="s">
        <v>38183</v>
      </c>
    </row>
    <row r="11" spans="1:60" x14ac:dyDescent="0.2">
      <c r="A11" s="1">
        <v>42618.94258101852</v>
      </c>
      <c r="B11" t="s">
        <v>1862</v>
      </c>
      <c r="C11" t="s">
        <v>37728</v>
      </c>
      <c r="D11" t="e">
        <f>VLOOKUP(all_inactive13[[#This Row],[Full Name, Title]],properly_deactivated[],1,0)</f>
        <v>#N/A</v>
      </c>
      <c r="J11" t="s">
        <v>32341</v>
      </c>
      <c r="K11" t="s">
        <v>37729</v>
      </c>
      <c r="AI11" t="s">
        <v>31371</v>
      </c>
      <c r="AY11" t="s">
        <v>37728</v>
      </c>
      <c r="AZ11" t="s">
        <v>37727</v>
      </c>
      <c r="BA11" t="s">
        <v>37726</v>
      </c>
      <c r="BD11" t="s">
        <v>33648</v>
      </c>
      <c r="BG11" t="s">
        <v>37725</v>
      </c>
    </row>
    <row r="12" spans="1:60" x14ac:dyDescent="0.2">
      <c r="A12" s="1">
        <v>42618.942118055558</v>
      </c>
      <c r="B12" t="s">
        <v>1862</v>
      </c>
      <c r="C12" t="s">
        <v>10021</v>
      </c>
      <c r="D12" t="e">
        <f>VLOOKUP(all_inactive13[[#This Row],[Full Name, Title]],properly_deactivated[],1,0)</f>
        <v>#N/A</v>
      </c>
      <c r="K12" t="s">
        <v>37540</v>
      </c>
      <c r="T12" t="s">
        <v>37539</v>
      </c>
      <c r="AH12" t="s">
        <v>65</v>
      </c>
      <c r="AM12" t="s">
        <v>68</v>
      </c>
      <c r="AY12" t="s">
        <v>10021</v>
      </c>
      <c r="AZ12" t="s">
        <v>7821</v>
      </c>
      <c r="BA12" t="s">
        <v>37538</v>
      </c>
      <c r="BD12" t="s">
        <v>33648</v>
      </c>
      <c r="BG12" t="s">
        <v>37537</v>
      </c>
    </row>
    <row r="13" spans="1:60" x14ac:dyDescent="0.2">
      <c r="A13" s="1">
        <v>42618.941122685188</v>
      </c>
      <c r="B13" t="s">
        <v>1862</v>
      </c>
      <c r="C13" t="s">
        <v>36676</v>
      </c>
      <c r="D13" t="e">
        <f>VLOOKUP(all_inactive13[[#This Row],[Full Name, Title]],properly_deactivated[],1,0)</f>
        <v>#N/A</v>
      </c>
      <c r="K13" t="s">
        <v>36675</v>
      </c>
      <c r="M13" t="s">
        <v>35424</v>
      </c>
      <c r="AH13" t="s">
        <v>65</v>
      </c>
      <c r="AI13" t="s">
        <v>34924</v>
      </c>
      <c r="AY13" t="s">
        <v>36674</v>
      </c>
      <c r="AZ13" t="s">
        <v>21123</v>
      </c>
      <c r="BA13" t="s">
        <v>672</v>
      </c>
      <c r="BB13" t="s">
        <v>129</v>
      </c>
      <c r="BD13" t="s">
        <v>33648</v>
      </c>
      <c r="BG13" t="s">
        <v>36673</v>
      </c>
    </row>
    <row r="14" spans="1:60" x14ac:dyDescent="0.2">
      <c r="A14" s="1">
        <v>42618.943344907413</v>
      </c>
      <c r="B14" t="s">
        <v>1862</v>
      </c>
      <c r="C14" t="s">
        <v>38257</v>
      </c>
      <c r="D14" t="e">
        <f>VLOOKUP(all_inactive13[[#This Row],[Full Name, Title]],properly_deactivated[],1,0)</f>
        <v>#N/A</v>
      </c>
      <c r="M14" t="s">
        <v>35056</v>
      </c>
      <c r="V14" t="s">
        <v>38256</v>
      </c>
      <c r="AB14" t="s">
        <v>34944</v>
      </c>
      <c r="AH14" t="s">
        <v>65</v>
      </c>
      <c r="AI14" t="s">
        <v>34924</v>
      </c>
      <c r="AY14" t="s">
        <v>38255</v>
      </c>
      <c r="AZ14" t="s">
        <v>22159</v>
      </c>
      <c r="BA14" t="s">
        <v>38254</v>
      </c>
      <c r="BB14" t="s">
        <v>38253</v>
      </c>
      <c r="BD14" t="s">
        <v>33648</v>
      </c>
      <c r="BG14" t="s">
        <v>38252</v>
      </c>
    </row>
    <row r="15" spans="1:60" x14ac:dyDescent="0.2">
      <c r="A15" s="1">
        <v>42618.943333333344</v>
      </c>
      <c r="B15" t="s">
        <v>1862</v>
      </c>
      <c r="C15" t="s">
        <v>38251</v>
      </c>
      <c r="D15" t="e">
        <f>VLOOKUP(all_inactive13[[#This Row],[Full Name, Title]],properly_deactivated[],1,0)</f>
        <v>#N/A</v>
      </c>
      <c r="M15" t="s">
        <v>35393</v>
      </c>
      <c r="V15" t="s">
        <v>38250</v>
      </c>
      <c r="AB15" t="s">
        <v>34944</v>
      </c>
      <c r="AH15" t="s">
        <v>65</v>
      </c>
      <c r="AI15" t="s">
        <v>34924</v>
      </c>
      <c r="AY15" t="s">
        <v>38249</v>
      </c>
      <c r="AZ15" t="s">
        <v>22159</v>
      </c>
      <c r="BA15" t="s">
        <v>38248</v>
      </c>
      <c r="BB15" t="s">
        <v>38247</v>
      </c>
      <c r="BD15" t="s">
        <v>33648</v>
      </c>
      <c r="BG15" t="s">
        <v>38246</v>
      </c>
    </row>
    <row r="16" spans="1:60" x14ac:dyDescent="0.2">
      <c r="A16" s="1">
        <v>42618.94332175926</v>
      </c>
      <c r="B16" t="s">
        <v>1862</v>
      </c>
      <c r="C16" t="s">
        <v>38237</v>
      </c>
      <c r="D16" t="e">
        <f>VLOOKUP(all_inactive13[[#This Row],[Full Name, Title]],properly_deactivated[],1,0)</f>
        <v>#N/A</v>
      </c>
      <c r="M16" t="s">
        <v>38236</v>
      </c>
      <c r="V16" t="s">
        <v>38235</v>
      </c>
      <c r="AB16" t="s">
        <v>34931</v>
      </c>
      <c r="AH16" t="s">
        <v>65</v>
      </c>
      <c r="AI16" t="s">
        <v>34924</v>
      </c>
      <c r="AY16" t="s">
        <v>38234</v>
      </c>
      <c r="AZ16" t="s">
        <v>13689</v>
      </c>
      <c r="BA16" t="s">
        <v>38233</v>
      </c>
      <c r="BB16" t="s">
        <v>34929</v>
      </c>
      <c r="BD16" t="s">
        <v>33648</v>
      </c>
      <c r="BG16" t="s">
        <v>38232</v>
      </c>
    </row>
    <row r="17" spans="1:59" x14ac:dyDescent="0.2">
      <c r="A17" s="1">
        <v>42618.94332175926</v>
      </c>
      <c r="B17" t="s">
        <v>1862</v>
      </c>
      <c r="C17" t="s">
        <v>38231</v>
      </c>
      <c r="D17" t="e">
        <f>VLOOKUP(all_inactive13[[#This Row],[Full Name, Title]],properly_deactivated[],1,0)</f>
        <v>#N/A</v>
      </c>
      <c r="M17" t="s">
        <v>35030</v>
      </c>
      <c r="V17" t="s">
        <v>38230</v>
      </c>
      <c r="AB17" t="s">
        <v>34944</v>
      </c>
      <c r="AH17" t="s">
        <v>65</v>
      </c>
      <c r="AI17" t="s">
        <v>34924</v>
      </c>
      <c r="AY17" t="s">
        <v>38229</v>
      </c>
      <c r="AZ17" t="s">
        <v>23459</v>
      </c>
      <c r="BA17" t="s">
        <v>38228</v>
      </c>
      <c r="BB17" t="s">
        <v>38227</v>
      </c>
      <c r="BD17" t="s">
        <v>33648</v>
      </c>
      <c r="BG17" t="s">
        <v>38226</v>
      </c>
    </row>
    <row r="18" spans="1:59" x14ac:dyDescent="0.2">
      <c r="A18" s="1">
        <v>42618.943310185183</v>
      </c>
      <c r="B18" t="s">
        <v>1862</v>
      </c>
      <c r="C18" t="s">
        <v>38225</v>
      </c>
      <c r="D18" t="e">
        <f>VLOOKUP(all_inactive13[[#This Row],[Full Name, Title]],properly_deactivated[],1,0)</f>
        <v>#N/A</v>
      </c>
      <c r="L18" t="s">
        <v>31661</v>
      </c>
      <c r="M18" t="s">
        <v>31660</v>
      </c>
      <c r="V18" t="s">
        <v>32328</v>
      </c>
      <c r="AB18" t="s">
        <v>21219</v>
      </c>
      <c r="AH18" t="s">
        <v>65</v>
      </c>
      <c r="AI18" t="s">
        <v>31371</v>
      </c>
      <c r="AY18" t="s">
        <v>38224</v>
      </c>
      <c r="AZ18" t="s">
        <v>38223</v>
      </c>
      <c r="BA18" t="s">
        <v>38222</v>
      </c>
      <c r="BB18" t="s">
        <v>31394</v>
      </c>
      <c r="BD18" t="s">
        <v>33648</v>
      </c>
      <c r="BG18" t="s">
        <v>38221</v>
      </c>
    </row>
    <row r="19" spans="1:59" x14ac:dyDescent="0.2">
      <c r="A19" s="1">
        <v>42618.943310185183</v>
      </c>
      <c r="B19" t="s">
        <v>1862</v>
      </c>
      <c r="C19" t="s">
        <v>38216</v>
      </c>
      <c r="D19" t="e">
        <f>VLOOKUP(all_inactive13[[#This Row],[Full Name, Title]],properly_deactivated[],1,0)</f>
        <v>#N/A</v>
      </c>
      <c r="M19" t="s">
        <v>35005</v>
      </c>
      <c r="V19" t="s">
        <v>38215</v>
      </c>
      <c r="AB19" t="s">
        <v>34952</v>
      </c>
      <c r="AH19" t="s">
        <v>65</v>
      </c>
      <c r="AI19" t="s">
        <v>34924</v>
      </c>
      <c r="AY19" t="s">
        <v>38214</v>
      </c>
      <c r="AZ19" t="s">
        <v>27442</v>
      </c>
      <c r="BA19" t="s">
        <v>38213</v>
      </c>
      <c r="BB19" t="s">
        <v>35366</v>
      </c>
      <c r="BD19" t="s">
        <v>33648</v>
      </c>
      <c r="BG19" t="s">
        <v>38212</v>
      </c>
    </row>
    <row r="20" spans="1:59" x14ac:dyDescent="0.2">
      <c r="A20" s="1">
        <v>42618.943298611113</v>
      </c>
      <c r="B20" t="s">
        <v>1862</v>
      </c>
      <c r="C20" t="s">
        <v>38211</v>
      </c>
      <c r="D20" t="e">
        <f>VLOOKUP(all_inactive13[[#This Row],[Full Name, Title]],properly_deactivated[],1,0)</f>
        <v>#N/A</v>
      </c>
      <c r="M20" t="s">
        <v>34954</v>
      </c>
      <c r="V20" t="s">
        <v>38210</v>
      </c>
      <c r="AB20" t="s">
        <v>34952</v>
      </c>
      <c r="AH20" t="s">
        <v>65</v>
      </c>
      <c r="AI20" t="s">
        <v>34924</v>
      </c>
      <c r="AY20" t="s">
        <v>38209</v>
      </c>
      <c r="AZ20" t="s">
        <v>2006</v>
      </c>
      <c r="BA20" t="s">
        <v>38208</v>
      </c>
      <c r="BB20" t="s">
        <v>38207</v>
      </c>
      <c r="BD20" t="s">
        <v>33648</v>
      </c>
      <c r="BG20" t="s">
        <v>38206</v>
      </c>
    </row>
    <row r="21" spans="1:59" x14ac:dyDescent="0.2">
      <c r="A21" s="1">
        <v>42618.943287037036</v>
      </c>
      <c r="B21" t="s">
        <v>1862</v>
      </c>
      <c r="C21" t="s">
        <v>38200</v>
      </c>
      <c r="D21" t="e">
        <f>VLOOKUP(all_inactive13[[#This Row],[Full Name, Title]],properly_deactivated[],1,0)</f>
        <v>#N/A</v>
      </c>
      <c r="M21" t="s">
        <v>35236</v>
      </c>
      <c r="V21" t="s">
        <v>38199</v>
      </c>
      <c r="AB21" t="s">
        <v>34952</v>
      </c>
      <c r="AH21" t="s">
        <v>65</v>
      </c>
      <c r="AI21" t="s">
        <v>34924</v>
      </c>
      <c r="AY21" t="s">
        <v>38198</v>
      </c>
      <c r="AZ21" t="s">
        <v>5450</v>
      </c>
      <c r="BA21" t="s">
        <v>38197</v>
      </c>
      <c r="BB21" t="s">
        <v>38196</v>
      </c>
      <c r="BD21" t="s">
        <v>33648</v>
      </c>
      <c r="BG21" t="s">
        <v>38195</v>
      </c>
    </row>
    <row r="22" spans="1:59" x14ac:dyDescent="0.2">
      <c r="A22" s="1">
        <v>42618.943287037036</v>
      </c>
      <c r="B22" t="s">
        <v>1862</v>
      </c>
      <c r="C22" t="s">
        <v>38190</v>
      </c>
      <c r="D22" t="e">
        <f>VLOOKUP(all_inactive13[[#This Row],[Full Name, Title]],properly_deactivated[],1,0)</f>
        <v>#N/A</v>
      </c>
      <c r="M22" t="s">
        <v>35381</v>
      </c>
      <c r="V22" t="s">
        <v>35449</v>
      </c>
      <c r="AB22" t="s">
        <v>34976</v>
      </c>
      <c r="AH22" t="s">
        <v>65</v>
      </c>
      <c r="AI22" t="s">
        <v>34924</v>
      </c>
      <c r="AY22" t="s">
        <v>38189</v>
      </c>
      <c r="AZ22" t="s">
        <v>38188</v>
      </c>
      <c r="BA22" t="s">
        <v>38187</v>
      </c>
      <c r="BB22" t="s">
        <v>1350</v>
      </c>
      <c r="BD22" t="s">
        <v>33648</v>
      </c>
      <c r="BG22" t="s">
        <v>38186</v>
      </c>
    </row>
    <row r="23" spans="1:59" x14ac:dyDescent="0.2">
      <c r="A23" s="1">
        <v>42618.94327546296</v>
      </c>
      <c r="B23" t="s">
        <v>1862</v>
      </c>
      <c r="C23" t="s">
        <v>38182</v>
      </c>
      <c r="D23" t="e">
        <f>VLOOKUP(all_inactive13[[#This Row],[Full Name, Title]],properly_deactivated[],1,0)</f>
        <v>#N/A</v>
      </c>
      <c r="M23" t="s">
        <v>34985</v>
      </c>
      <c r="V23" t="s">
        <v>38181</v>
      </c>
      <c r="AH23" t="s">
        <v>65</v>
      </c>
      <c r="AI23" t="s">
        <v>34924</v>
      </c>
      <c r="AY23" t="s">
        <v>38180</v>
      </c>
      <c r="AZ23" t="s">
        <v>38179</v>
      </c>
      <c r="BA23" t="s">
        <v>38178</v>
      </c>
      <c r="BB23" t="s">
        <v>38177</v>
      </c>
      <c r="BD23" t="s">
        <v>33648</v>
      </c>
      <c r="BG23" t="s">
        <v>38176</v>
      </c>
    </row>
    <row r="24" spans="1:59" x14ac:dyDescent="0.2">
      <c r="A24" s="1">
        <v>42618.94326388889</v>
      </c>
      <c r="B24" t="s">
        <v>1862</v>
      </c>
      <c r="C24" t="s">
        <v>38171</v>
      </c>
      <c r="D24" t="e">
        <f>VLOOKUP(all_inactive13[[#This Row],[Full Name, Title]],properly_deactivated[],1,0)</f>
        <v>#N/A</v>
      </c>
      <c r="M24" t="s">
        <v>34965</v>
      </c>
      <c r="V24" t="s">
        <v>38170</v>
      </c>
      <c r="AB24" t="s">
        <v>34931</v>
      </c>
      <c r="AH24" t="s">
        <v>65</v>
      </c>
      <c r="AI24" t="s">
        <v>34924</v>
      </c>
      <c r="AY24" t="s">
        <v>38169</v>
      </c>
      <c r="AZ24" t="s">
        <v>7855</v>
      </c>
      <c r="BA24" t="s">
        <v>31824</v>
      </c>
      <c r="BB24" t="s">
        <v>38168</v>
      </c>
      <c r="BD24" t="s">
        <v>33648</v>
      </c>
      <c r="BG24" t="s">
        <v>38167</v>
      </c>
    </row>
    <row r="25" spans="1:59" x14ac:dyDescent="0.2">
      <c r="A25" s="1">
        <v>42618.943252314813</v>
      </c>
      <c r="B25" t="s">
        <v>1862</v>
      </c>
      <c r="C25" t="s">
        <v>38162</v>
      </c>
      <c r="D25" t="e">
        <f>VLOOKUP(all_inactive13[[#This Row],[Full Name, Title]],properly_deactivated[],1,0)</f>
        <v>#N/A</v>
      </c>
      <c r="L25" t="s">
        <v>33640</v>
      </c>
      <c r="M25" t="s">
        <v>33639</v>
      </c>
      <c r="V25" t="s">
        <v>38120</v>
      </c>
      <c r="AB25" t="s">
        <v>21219</v>
      </c>
      <c r="AH25" t="s">
        <v>65</v>
      </c>
      <c r="AI25" t="s">
        <v>31371</v>
      </c>
      <c r="AY25" t="s">
        <v>38161</v>
      </c>
      <c r="AZ25" t="s">
        <v>34602</v>
      </c>
      <c r="BA25" t="s">
        <v>38160</v>
      </c>
      <c r="BB25" t="s">
        <v>31394</v>
      </c>
      <c r="BD25" t="s">
        <v>33648</v>
      </c>
      <c r="BG25" t="s">
        <v>38159</v>
      </c>
    </row>
    <row r="26" spans="1:59" x14ac:dyDescent="0.2">
      <c r="A26" s="1">
        <v>42618.943252314813</v>
      </c>
      <c r="B26" t="s">
        <v>1862</v>
      </c>
      <c r="C26" t="s">
        <v>38158</v>
      </c>
      <c r="D26" t="e">
        <f>VLOOKUP(all_inactive13[[#This Row],[Full Name, Title]],properly_deactivated[],1,0)</f>
        <v>#N/A</v>
      </c>
      <c r="M26" t="s">
        <v>35030</v>
      </c>
      <c r="V26" t="s">
        <v>38157</v>
      </c>
      <c r="AB26" t="s">
        <v>34944</v>
      </c>
      <c r="AH26" t="s">
        <v>65</v>
      </c>
      <c r="AI26" t="s">
        <v>34924</v>
      </c>
      <c r="AY26" t="s">
        <v>38156</v>
      </c>
      <c r="AZ26" t="s">
        <v>38155</v>
      </c>
      <c r="BA26" t="s">
        <v>38154</v>
      </c>
      <c r="BB26" t="s">
        <v>38153</v>
      </c>
      <c r="BD26" t="s">
        <v>33648</v>
      </c>
      <c r="BG26" t="s">
        <v>38152</v>
      </c>
    </row>
    <row r="27" spans="1:59" x14ac:dyDescent="0.2">
      <c r="A27" s="1">
        <v>42618.943252314813</v>
      </c>
      <c r="B27" t="s">
        <v>1862</v>
      </c>
      <c r="C27" t="s">
        <v>38151</v>
      </c>
      <c r="D27" t="e">
        <f>VLOOKUP(all_inactive13[[#This Row],[Full Name, Title]],properly_deactivated[],1,0)</f>
        <v>#N/A</v>
      </c>
      <c r="L27" t="s">
        <v>32354</v>
      </c>
      <c r="M27" t="s">
        <v>32353</v>
      </c>
      <c r="V27" t="s">
        <v>37671</v>
      </c>
      <c r="AB27" t="s">
        <v>21219</v>
      </c>
      <c r="AH27" t="s">
        <v>65</v>
      </c>
      <c r="AI27" t="s">
        <v>31371</v>
      </c>
      <c r="AY27" t="s">
        <v>38150</v>
      </c>
      <c r="AZ27" t="s">
        <v>6298</v>
      </c>
      <c r="BA27" t="s">
        <v>6855</v>
      </c>
      <c r="BB27" t="s">
        <v>31394</v>
      </c>
      <c r="BD27" t="s">
        <v>33648</v>
      </c>
      <c r="BG27" t="s">
        <v>38149</v>
      </c>
    </row>
    <row r="28" spans="1:59" x14ac:dyDescent="0.2">
      <c r="A28" s="1">
        <v>42618.943240740737</v>
      </c>
      <c r="B28" t="s">
        <v>1862</v>
      </c>
      <c r="C28" t="s">
        <v>38148</v>
      </c>
      <c r="D28" t="e">
        <f>VLOOKUP(all_inactive13[[#This Row],[Full Name, Title]],properly_deactivated[],1,0)</f>
        <v>#N/A</v>
      </c>
      <c r="M28" t="s">
        <v>38147</v>
      </c>
      <c r="V28" t="s">
        <v>38146</v>
      </c>
      <c r="AB28" t="s">
        <v>34952</v>
      </c>
      <c r="AH28" t="s">
        <v>65</v>
      </c>
      <c r="AI28" t="s">
        <v>34924</v>
      </c>
      <c r="AY28" t="s">
        <v>38145</v>
      </c>
      <c r="AZ28" t="s">
        <v>38144</v>
      </c>
      <c r="BA28" t="s">
        <v>38143</v>
      </c>
      <c r="BB28" t="s">
        <v>38142</v>
      </c>
      <c r="BD28" t="s">
        <v>33648</v>
      </c>
      <c r="BG28" t="s">
        <v>38141</v>
      </c>
    </row>
    <row r="29" spans="1:59" x14ac:dyDescent="0.2">
      <c r="A29" s="1">
        <v>42618.943240740737</v>
      </c>
      <c r="B29" t="s">
        <v>1862</v>
      </c>
      <c r="C29" t="s">
        <v>38140</v>
      </c>
      <c r="D29" t="e">
        <f>VLOOKUP(all_inactive13[[#This Row],[Full Name, Title]],properly_deactivated[],1,0)</f>
        <v>#N/A</v>
      </c>
      <c r="L29" t="s">
        <v>33640</v>
      </c>
      <c r="M29" t="s">
        <v>33639</v>
      </c>
      <c r="V29" t="s">
        <v>38120</v>
      </c>
      <c r="AB29" t="s">
        <v>21219</v>
      </c>
      <c r="AH29" t="s">
        <v>65</v>
      </c>
      <c r="AI29" t="s">
        <v>31371</v>
      </c>
      <c r="AY29" t="s">
        <v>38139</v>
      </c>
      <c r="AZ29" t="s">
        <v>15628</v>
      </c>
      <c r="BA29" t="s">
        <v>2391</v>
      </c>
      <c r="BB29" t="s">
        <v>31394</v>
      </c>
      <c r="BD29" t="s">
        <v>33648</v>
      </c>
      <c r="BG29" t="s">
        <v>38138</v>
      </c>
    </row>
    <row r="30" spans="1:59" x14ac:dyDescent="0.2">
      <c r="A30" s="1">
        <v>42618.943240740737</v>
      </c>
      <c r="B30" t="s">
        <v>1862</v>
      </c>
      <c r="C30" t="s">
        <v>38132</v>
      </c>
      <c r="D30" t="e">
        <f>VLOOKUP(all_inactive13[[#This Row],[Full Name, Title]],properly_deactivated[],1,0)</f>
        <v>#N/A</v>
      </c>
      <c r="M30" t="s">
        <v>38131</v>
      </c>
      <c r="V30" t="s">
        <v>38130</v>
      </c>
      <c r="AB30" t="s">
        <v>34976</v>
      </c>
      <c r="AH30" t="s">
        <v>65</v>
      </c>
      <c r="AI30" t="s">
        <v>34924</v>
      </c>
      <c r="AY30" t="s">
        <v>38129</v>
      </c>
      <c r="AZ30" t="s">
        <v>36438</v>
      </c>
      <c r="BA30" t="s">
        <v>38128</v>
      </c>
      <c r="BB30" t="s">
        <v>35330</v>
      </c>
      <c r="BD30" t="s">
        <v>33648</v>
      </c>
      <c r="BG30" t="s">
        <v>38127</v>
      </c>
    </row>
    <row r="31" spans="1:59" x14ac:dyDescent="0.2">
      <c r="A31" s="1">
        <v>42618.943229166667</v>
      </c>
      <c r="B31" t="s">
        <v>1862</v>
      </c>
      <c r="C31" t="s">
        <v>38121</v>
      </c>
      <c r="D31" t="e">
        <f>VLOOKUP(all_inactive13[[#This Row],[Full Name, Title]],properly_deactivated[],1,0)</f>
        <v>#N/A</v>
      </c>
      <c r="L31" t="s">
        <v>33640</v>
      </c>
      <c r="M31" t="s">
        <v>33639</v>
      </c>
      <c r="V31" t="s">
        <v>38120</v>
      </c>
      <c r="AB31" t="s">
        <v>21219</v>
      </c>
      <c r="AH31" t="s">
        <v>65</v>
      </c>
      <c r="AI31" t="s">
        <v>31371</v>
      </c>
      <c r="AY31" t="s">
        <v>38119</v>
      </c>
      <c r="AZ31" t="s">
        <v>15843</v>
      </c>
      <c r="BA31" t="s">
        <v>38118</v>
      </c>
      <c r="BB31" t="s">
        <v>31394</v>
      </c>
      <c r="BD31" t="s">
        <v>33648</v>
      </c>
      <c r="BG31" t="s">
        <v>38117</v>
      </c>
    </row>
    <row r="32" spans="1:59" x14ac:dyDescent="0.2">
      <c r="A32" s="1">
        <v>42618.943229166667</v>
      </c>
      <c r="B32" t="s">
        <v>1862</v>
      </c>
      <c r="C32" t="s">
        <v>38116</v>
      </c>
      <c r="D32" t="e">
        <f>VLOOKUP(all_inactive13[[#This Row],[Full Name, Title]],properly_deactivated[],1,0)</f>
        <v>#N/A</v>
      </c>
      <c r="M32" t="s">
        <v>34965</v>
      </c>
      <c r="V32" t="s">
        <v>38115</v>
      </c>
      <c r="AB32" t="s">
        <v>34931</v>
      </c>
      <c r="AH32" t="s">
        <v>65</v>
      </c>
      <c r="AI32" t="s">
        <v>34924</v>
      </c>
      <c r="AY32" t="s">
        <v>38114</v>
      </c>
      <c r="AZ32" t="s">
        <v>25203</v>
      </c>
      <c r="BA32" t="s">
        <v>20831</v>
      </c>
      <c r="BB32" t="s">
        <v>38113</v>
      </c>
      <c r="BD32" t="s">
        <v>33648</v>
      </c>
      <c r="BG32" t="s">
        <v>38112</v>
      </c>
    </row>
    <row r="33" spans="1:59" x14ac:dyDescent="0.2">
      <c r="A33" s="1">
        <v>42618.94321759259</v>
      </c>
      <c r="B33" t="s">
        <v>1862</v>
      </c>
      <c r="C33" t="s">
        <v>38108</v>
      </c>
      <c r="D33" t="e">
        <f>VLOOKUP(all_inactive13[[#This Row],[Full Name, Title]],properly_deactivated[],1,0)</f>
        <v>#N/A</v>
      </c>
      <c r="M33" t="s">
        <v>34926</v>
      </c>
      <c r="V33" t="s">
        <v>38107</v>
      </c>
      <c r="AH33" t="s">
        <v>65</v>
      </c>
      <c r="AI33" t="s">
        <v>34924</v>
      </c>
      <c r="AY33" t="s">
        <v>38106</v>
      </c>
      <c r="AZ33" t="s">
        <v>21107</v>
      </c>
      <c r="BA33" t="s">
        <v>38105</v>
      </c>
      <c r="BB33" t="s">
        <v>38104</v>
      </c>
      <c r="BD33" t="s">
        <v>33648</v>
      </c>
      <c r="BG33" t="s">
        <v>38103</v>
      </c>
    </row>
    <row r="34" spans="1:59" x14ac:dyDescent="0.2">
      <c r="A34" s="1">
        <v>42618.94321759259</v>
      </c>
      <c r="B34" t="s">
        <v>1862</v>
      </c>
      <c r="C34" t="s">
        <v>38098</v>
      </c>
      <c r="D34" t="e">
        <f>VLOOKUP(all_inactive13[[#This Row],[Full Name, Title]],properly_deactivated[],1,0)</f>
        <v>#N/A</v>
      </c>
      <c r="M34" t="s">
        <v>34978</v>
      </c>
      <c r="V34" t="s">
        <v>38097</v>
      </c>
      <c r="AB34" t="s">
        <v>34976</v>
      </c>
      <c r="AH34" t="s">
        <v>65</v>
      </c>
      <c r="AI34" t="s">
        <v>34924</v>
      </c>
      <c r="AY34" t="s">
        <v>38096</v>
      </c>
      <c r="AZ34" t="s">
        <v>38095</v>
      </c>
      <c r="BA34" t="s">
        <v>38094</v>
      </c>
      <c r="BB34" t="s">
        <v>38093</v>
      </c>
      <c r="BD34" t="s">
        <v>33648</v>
      </c>
      <c r="BG34" t="s">
        <v>38092</v>
      </c>
    </row>
    <row r="35" spans="1:59" x14ac:dyDescent="0.2">
      <c r="A35" s="1">
        <v>42618.943206018521</v>
      </c>
      <c r="B35" t="s">
        <v>1862</v>
      </c>
      <c r="C35" t="s">
        <v>38091</v>
      </c>
      <c r="D35" t="e">
        <f>VLOOKUP(all_inactive13[[#This Row],[Full Name, Title]],properly_deactivated[],1,0)</f>
        <v>#N/A</v>
      </c>
      <c r="M35" t="s">
        <v>35030</v>
      </c>
      <c r="V35" t="s">
        <v>38090</v>
      </c>
      <c r="AB35" t="s">
        <v>34944</v>
      </c>
      <c r="AH35" t="s">
        <v>65</v>
      </c>
      <c r="AI35" t="s">
        <v>34924</v>
      </c>
      <c r="AY35" t="s">
        <v>38089</v>
      </c>
      <c r="AZ35" t="s">
        <v>4975</v>
      </c>
      <c r="BA35" t="s">
        <v>38088</v>
      </c>
      <c r="BB35" t="s">
        <v>38087</v>
      </c>
      <c r="BD35" t="s">
        <v>33648</v>
      </c>
      <c r="BG35" t="s">
        <v>38086</v>
      </c>
    </row>
    <row r="36" spans="1:59" x14ac:dyDescent="0.2">
      <c r="A36" s="1">
        <v>42618.943194444437</v>
      </c>
      <c r="B36" t="s">
        <v>1862</v>
      </c>
      <c r="C36" t="s">
        <v>38085</v>
      </c>
      <c r="D36" t="e">
        <f>VLOOKUP(all_inactive13[[#This Row],[Full Name, Title]],properly_deactivated[],1,0)</f>
        <v>#N/A</v>
      </c>
      <c r="M36" t="s">
        <v>35174</v>
      </c>
      <c r="V36" t="s">
        <v>38084</v>
      </c>
      <c r="W36" t="s">
        <v>38083</v>
      </c>
      <c r="AB36" t="s">
        <v>34931</v>
      </c>
      <c r="AH36" t="s">
        <v>65</v>
      </c>
      <c r="AI36" t="s">
        <v>34924</v>
      </c>
      <c r="AY36" t="s">
        <v>38082</v>
      </c>
      <c r="AZ36" t="s">
        <v>4975</v>
      </c>
      <c r="BA36" t="s">
        <v>3963</v>
      </c>
      <c r="BB36" t="s">
        <v>38081</v>
      </c>
      <c r="BD36" t="s">
        <v>33648</v>
      </c>
      <c r="BG36" t="s">
        <v>38080</v>
      </c>
    </row>
    <row r="37" spans="1:59" x14ac:dyDescent="0.2">
      <c r="A37" s="1">
        <v>42618.943194444437</v>
      </c>
      <c r="B37" t="s">
        <v>1862</v>
      </c>
      <c r="C37" t="s">
        <v>38076</v>
      </c>
      <c r="D37" t="e">
        <f>VLOOKUP(all_inactive13[[#This Row],[Full Name, Title]],properly_deactivated[],1,0)</f>
        <v>#N/A</v>
      </c>
      <c r="M37" t="s">
        <v>35213</v>
      </c>
      <c r="V37" t="s">
        <v>38075</v>
      </c>
      <c r="AB37" t="s">
        <v>34944</v>
      </c>
      <c r="AH37" t="s">
        <v>65</v>
      </c>
      <c r="AI37" t="s">
        <v>34924</v>
      </c>
      <c r="AY37" t="s">
        <v>38074</v>
      </c>
      <c r="AZ37" t="s">
        <v>38073</v>
      </c>
      <c r="BA37" t="s">
        <v>38072</v>
      </c>
      <c r="BB37" t="s">
        <v>38071</v>
      </c>
      <c r="BD37" t="s">
        <v>33648</v>
      </c>
      <c r="BG37" t="s">
        <v>38070</v>
      </c>
    </row>
    <row r="38" spans="1:59" x14ac:dyDescent="0.2">
      <c r="A38" s="1">
        <v>42618.943182870367</v>
      </c>
      <c r="B38" t="s">
        <v>1862</v>
      </c>
      <c r="C38" t="s">
        <v>38069</v>
      </c>
      <c r="D38" t="e">
        <f>VLOOKUP(all_inactive13[[#This Row],[Full Name, Title]],properly_deactivated[],1,0)</f>
        <v>#N/A</v>
      </c>
      <c r="M38" t="s">
        <v>38068</v>
      </c>
      <c r="V38" t="s">
        <v>38067</v>
      </c>
      <c r="AB38" t="s">
        <v>34976</v>
      </c>
      <c r="AH38" t="s">
        <v>65</v>
      </c>
      <c r="AI38" t="s">
        <v>34924</v>
      </c>
      <c r="AY38" t="s">
        <v>38066</v>
      </c>
      <c r="AZ38" t="s">
        <v>22383</v>
      </c>
      <c r="BA38" t="s">
        <v>38065</v>
      </c>
      <c r="BB38" t="s">
        <v>35330</v>
      </c>
      <c r="BD38" t="s">
        <v>33648</v>
      </c>
      <c r="BG38" t="s">
        <v>38064</v>
      </c>
    </row>
    <row r="39" spans="1:59" x14ac:dyDescent="0.2">
      <c r="A39" s="1">
        <v>42618.943171296298</v>
      </c>
      <c r="B39" t="s">
        <v>1862</v>
      </c>
      <c r="C39" t="s">
        <v>38063</v>
      </c>
      <c r="D39" t="e">
        <f>VLOOKUP(all_inactive13[[#This Row],[Full Name, Title]],properly_deactivated[],1,0)</f>
        <v>#N/A</v>
      </c>
      <c r="M39" t="s">
        <v>35381</v>
      </c>
      <c r="V39" t="s">
        <v>35449</v>
      </c>
      <c r="AB39" t="s">
        <v>34976</v>
      </c>
      <c r="AH39" t="s">
        <v>65</v>
      </c>
      <c r="AI39" t="s">
        <v>34924</v>
      </c>
      <c r="AY39" t="s">
        <v>38062</v>
      </c>
      <c r="AZ39" t="s">
        <v>5460</v>
      </c>
      <c r="BA39" t="s">
        <v>38061</v>
      </c>
      <c r="BB39" t="s">
        <v>1350</v>
      </c>
      <c r="BD39" t="s">
        <v>33648</v>
      </c>
      <c r="BG39" t="s">
        <v>38060</v>
      </c>
    </row>
    <row r="40" spans="1:59" x14ac:dyDescent="0.2">
      <c r="A40" s="1">
        <v>42618.943171296298</v>
      </c>
      <c r="B40" t="s">
        <v>1862</v>
      </c>
      <c r="C40" t="s">
        <v>38059</v>
      </c>
      <c r="D40" t="e">
        <f>VLOOKUP(all_inactive13[[#This Row],[Full Name, Title]],properly_deactivated[],1,0)</f>
        <v>#N/A</v>
      </c>
      <c r="M40" t="s">
        <v>31518</v>
      </c>
      <c r="AB40" t="s">
        <v>31480</v>
      </c>
      <c r="AH40" t="s">
        <v>65</v>
      </c>
      <c r="AI40" t="s">
        <v>31371</v>
      </c>
      <c r="AY40" t="s">
        <v>38058</v>
      </c>
      <c r="AZ40" t="s">
        <v>7025</v>
      </c>
      <c r="BA40" t="s">
        <v>20065</v>
      </c>
      <c r="BB40" t="s">
        <v>32505</v>
      </c>
      <c r="BD40" t="s">
        <v>33648</v>
      </c>
      <c r="BG40" t="s">
        <v>38057</v>
      </c>
    </row>
    <row r="41" spans="1:59" x14ac:dyDescent="0.2">
      <c r="A41" s="1">
        <v>42618.943171296298</v>
      </c>
      <c r="B41" t="s">
        <v>1862</v>
      </c>
      <c r="C41" t="s">
        <v>38056</v>
      </c>
      <c r="D41" t="e">
        <f>VLOOKUP(all_inactive13[[#This Row],[Full Name, Title]],properly_deactivated[],1,0)</f>
        <v>#N/A</v>
      </c>
      <c r="M41" t="s">
        <v>34965</v>
      </c>
      <c r="V41" t="s">
        <v>38055</v>
      </c>
      <c r="AB41" t="s">
        <v>34931</v>
      </c>
      <c r="AH41" t="s">
        <v>65</v>
      </c>
      <c r="AI41" t="s">
        <v>34924</v>
      </c>
      <c r="AY41" t="s">
        <v>38054</v>
      </c>
      <c r="AZ41" t="s">
        <v>5460</v>
      </c>
      <c r="BA41" t="s">
        <v>13222</v>
      </c>
      <c r="BB41" t="s">
        <v>34929</v>
      </c>
      <c r="BD41" t="s">
        <v>33648</v>
      </c>
      <c r="BG41" t="s">
        <v>38053</v>
      </c>
    </row>
    <row r="42" spans="1:59" x14ac:dyDescent="0.2">
      <c r="A42" s="1">
        <v>42618.943159722221</v>
      </c>
      <c r="B42" t="s">
        <v>1862</v>
      </c>
      <c r="C42" t="s">
        <v>38052</v>
      </c>
      <c r="D42" t="e">
        <f>VLOOKUP(all_inactive13[[#This Row],[Full Name, Title]],properly_deactivated[],1,0)</f>
        <v>#N/A</v>
      </c>
      <c r="M42" t="s">
        <v>35381</v>
      </c>
      <c r="V42" t="s">
        <v>38051</v>
      </c>
      <c r="AH42" t="s">
        <v>65</v>
      </c>
      <c r="AI42" t="s">
        <v>34924</v>
      </c>
      <c r="AY42" t="s">
        <v>38050</v>
      </c>
      <c r="AZ42" t="s">
        <v>23966</v>
      </c>
      <c r="BA42" t="s">
        <v>38049</v>
      </c>
      <c r="BB42" t="s">
        <v>35482</v>
      </c>
      <c r="BD42" t="s">
        <v>33648</v>
      </c>
      <c r="BG42" t="s">
        <v>38048</v>
      </c>
    </row>
    <row r="43" spans="1:59" x14ac:dyDescent="0.2">
      <c r="A43" s="1">
        <v>42618.943159722221</v>
      </c>
      <c r="B43" t="s">
        <v>1862</v>
      </c>
      <c r="C43" t="s">
        <v>38047</v>
      </c>
      <c r="D43" t="e">
        <f>VLOOKUP(all_inactive13[[#This Row],[Full Name, Title]],properly_deactivated[],1,0)</f>
        <v>#N/A</v>
      </c>
      <c r="M43" t="s">
        <v>34978</v>
      </c>
      <c r="V43" t="s">
        <v>38046</v>
      </c>
      <c r="AB43" t="s">
        <v>34976</v>
      </c>
      <c r="AH43" t="s">
        <v>65</v>
      </c>
      <c r="AI43" t="s">
        <v>34924</v>
      </c>
      <c r="AY43" t="s">
        <v>38045</v>
      </c>
      <c r="AZ43" t="s">
        <v>23966</v>
      </c>
      <c r="BA43" t="s">
        <v>38044</v>
      </c>
      <c r="BB43" t="s">
        <v>35354</v>
      </c>
      <c r="BD43" t="s">
        <v>33648</v>
      </c>
      <c r="BG43" t="s">
        <v>38043</v>
      </c>
    </row>
    <row r="44" spans="1:59" x14ac:dyDescent="0.2">
      <c r="A44" s="1">
        <v>42618.943148148152</v>
      </c>
      <c r="B44" t="s">
        <v>1862</v>
      </c>
      <c r="C44" t="s">
        <v>38042</v>
      </c>
      <c r="D44" t="e">
        <f>VLOOKUP(all_inactive13[[#This Row],[Full Name, Title]],properly_deactivated[],1,0)</f>
        <v>#N/A</v>
      </c>
      <c r="M44" t="s">
        <v>38041</v>
      </c>
      <c r="V44" t="s">
        <v>38040</v>
      </c>
      <c r="AB44" t="s">
        <v>35080</v>
      </c>
      <c r="AH44" t="s">
        <v>65</v>
      </c>
      <c r="AI44" t="s">
        <v>34924</v>
      </c>
      <c r="AY44" t="s">
        <v>38039</v>
      </c>
      <c r="AZ44" t="s">
        <v>25173</v>
      </c>
      <c r="BA44" t="s">
        <v>6781</v>
      </c>
      <c r="BB44" t="s">
        <v>38038</v>
      </c>
      <c r="BD44" t="s">
        <v>33648</v>
      </c>
      <c r="BG44" t="s">
        <v>38037</v>
      </c>
    </row>
    <row r="45" spans="1:59" x14ac:dyDescent="0.2">
      <c r="A45" s="1">
        <v>42618.943148148152</v>
      </c>
      <c r="B45" t="s">
        <v>1862</v>
      </c>
      <c r="C45" t="s">
        <v>38036</v>
      </c>
      <c r="D45" t="e">
        <f>VLOOKUP(all_inactive13[[#This Row],[Full Name, Title]],properly_deactivated[],1,0)</f>
        <v>#N/A</v>
      </c>
      <c r="M45" t="s">
        <v>35213</v>
      </c>
      <c r="V45" t="s">
        <v>35212</v>
      </c>
      <c r="AB45" t="s">
        <v>34944</v>
      </c>
      <c r="AH45" t="s">
        <v>65</v>
      </c>
      <c r="AI45" t="s">
        <v>34924</v>
      </c>
      <c r="AY45" t="s">
        <v>38035</v>
      </c>
      <c r="AZ45" t="s">
        <v>25173</v>
      </c>
      <c r="BA45" t="s">
        <v>15585</v>
      </c>
      <c r="BB45" t="s">
        <v>38034</v>
      </c>
      <c r="BD45" t="s">
        <v>33648</v>
      </c>
      <c r="BG45" t="s">
        <v>38033</v>
      </c>
    </row>
    <row r="46" spans="1:59" x14ac:dyDescent="0.2">
      <c r="A46" s="1">
        <v>42618.943136574067</v>
      </c>
      <c r="B46" t="s">
        <v>1862</v>
      </c>
      <c r="C46" t="s">
        <v>38028</v>
      </c>
      <c r="D46" t="e">
        <f>VLOOKUP(all_inactive13[[#This Row],[Full Name, Title]],properly_deactivated[],1,0)</f>
        <v>#N/A</v>
      </c>
      <c r="J46" t="s">
        <v>32341</v>
      </c>
      <c r="L46" t="s">
        <v>32542</v>
      </c>
      <c r="M46" t="s">
        <v>32541</v>
      </c>
      <c r="V46" t="s">
        <v>32868</v>
      </c>
      <c r="AB46" t="s">
        <v>21219</v>
      </c>
      <c r="AH46" t="s">
        <v>65</v>
      </c>
      <c r="AI46" t="s">
        <v>31371</v>
      </c>
      <c r="AL46" t="s">
        <v>67</v>
      </c>
      <c r="AM46" t="s">
        <v>145</v>
      </c>
      <c r="AY46" t="s">
        <v>38027</v>
      </c>
      <c r="AZ46" t="s">
        <v>7343</v>
      </c>
      <c r="BA46" t="s">
        <v>38026</v>
      </c>
      <c r="BB46" t="s">
        <v>31394</v>
      </c>
      <c r="BD46" t="s">
        <v>33648</v>
      </c>
      <c r="BG46" t="s">
        <v>38025</v>
      </c>
    </row>
    <row r="47" spans="1:59" x14ac:dyDescent="0.2">
      <c r="A47" s="1">
        <v>42618.943136574067</v>
      </c>
      <c r="B47" t="s">
        <v>1862</v>
      </c>
      <c r="C47" t="s">
        <v>38024</v>
      </c>
      <c r="D47" t="e">
        <f>VLOOKUP(all_inactive13[[#This Row],[Full Name, Title]],properly_deactivated[],1,0)</f>
        <v>#N/A</v>
      </c>
      <c r="M47" t="s">
        <v>35381</v>
      </c>
      <c r="V47" t="s">
        <v>35685</v>
      </c>
      <c r="AB47" t="s">
        <v>34976</v>
      </c>
      <c r="AH47" t="s">
        <v>65</v>
      </c>
      <c r="AI47" t="s">
        <v>34924</v>
      </c>
      <c r="AY47" t="s">
        <v>38023</v>
      </c>
      <c r="AZ47" t="s">
        <v>14163</v>
      </c>
      <c r="BA47" t="s">
        <v>38022</v>
      </c>
      <c r="BB47" t="s">
        <v>1350</v>
      </c>
      <c r="BD47" t="s">
        <v>33648</v>
      </c>
      <c r="BG47" t="s">
        <v>38021</v>
      </c>
    </row>
    <row r="48" spans="1:59" x14ac:dyDescent="0.2">
      <c r="A48" s="1">
        <v>42618.943124999998</v>
      </c>
      <c r="B48" t="s">
        <v>1862</v>
      </c>
      <c r="C48" t="s">
        <v>38012</v>
      </c>
      <c r="D48" t="e">
        <f>VLOOKUP(all_inactive13[[#This Row],[Full Name, Title]],properly_deactivated[],1,0)</f>
        <v>#N/A</v>
      </c>
      <c r="M48" t="s">
        <v>34978</v>
      </c>
      <c r="V48" t="s">
        <v>38011</v>
      </c>
      <c r="AB48" t="s">
        <v>38010</v>
      </c>
      <c r="AH48" t="s">
        <v>65</v>
      </c>
      <c r="AI48" t="s">
        <v>34924</v>
      </c>
      <c r="AY48" t="s">
        <v>38009</v>
      </c>
      <c r="AZ48" t="s">
        <v>3285</v>
      </c>
      <c r="BA48" t="s">
        <v>32930</v>
      </c>
      <c r="BB48" t="s">
        <v>38008</v>
      </c>
      <c r="BD48" t="s">
        <v>33648</v>
      </c>
      <c r="BG48" t="s">
        <v>38007</v>
      </c>
    </row>
    <row r="49" spans="1:59" x14ac:dyDescent="0.2">
      <c r="A49" s="1">
        <v>42618.943113425928</v>
      </c>
      <c r="B49" t="s">
        <v>1862</v>
      </c>
      <c r="C49" t="s">
        <v>38006</v>
      </c>
      <c r="D49" t="e">
        <f>VLOOKUP(all_inactive13[[#This Row],[Full Name, Title]],properly_deactivated[],1,0)</f>
        <v>#N/A</v>
      </c>
      <c r="M49" t="s">
        <v>35023</v>
      </c>
      <c r="V49" t="s">
        <v>38005</v>
      </c>
      <c r="AB49" t="s">
        <v>34976</v>
      </c>
      <c r="AH49" t="s">
        <v>65</v>
      </c>
      <c r="AI49" t="s">
        <v>34924</v>
      </c>
      <c r="AY49" t="s">
        <v>38004</v>
      </c>
      <c r="AZ49" t="s">
        <v>25820</v>
      </c>
      <c r="BA49" t="s">
        <v>38003</v>
      </c>
      <c r="BB49" t="s">
        <v>219</v>
      </c>
      <c r="BD49" t="s">
        <v>33648</v>
      </c>
      <c r="BG49" t="s">
        <v>38002</v>
      </c>
    </row>
    <row r="50" spans="1:59" x14ac:dyDescent="0.2">
      <c r="A50" s="1">
        <v>42618.943113425928</v>
      </c>
      <c r="B50" t="s">
        <v>1862</v>
      </c>
      <c r="C50" t="s">
        <v>38001</v>
      </c>
      <c r="D50" t="e">
        <f>VLOOKUP(all_inactive13[[#This Row],[Full Name, Title]],properly_deactivated[],1,0)</f>
        <v>#N/A</v>
      </c>
      <c r="J50" t="s">
        <v>32341</v>
      </c>
      <c r="L50" t="s">
        <v>11619</v>
      </c>
      <c r="M50" t="s">
        <v>36513</v>
      </c>
      <c r="V50" t="s">
        <v>36518</v>
      </c>
      <c r="AB50" t="s">
        <v>21219</v>
      </c>
      <c r="AH50" t="s">
        <v>65</v>
      </c>
      <c r="AI50" t="s">
        <v>31371</v>
      </c>
      <c r="AL50" t="s">
        <v>67</v>
      </c>
      <c r="AM50" t="s">
        <v>284</v>
      </c>
      <c r="AY50" t="s">
        <v>38000</v>
      </c>
      <c r="AZ50" t="s">
        <v>34695</v>
      </c>
      <c r="BA50" t="s">
        <v>21322</v>
      </c>
      <c r="BB50" t="s">
        <v>31394</v>
      </c>
      <c r="BD50" t="s">
        <v>33648</v>
      </c>
      <c r="BG50" t="s">
        <v>37999</v>
      </c>
    </row>
    <row r="51" spans="1:59" x14ac:dyDescent="0.2">
      <c r="A51" s="1">
        <v>42618.943113425928</v>
      </c>
      <c r="B51" t="s">
        <v>1862</v>
      </c>
      <c r="C51" t="s">
        <v>37998</v>
      </c>
      <c r="D51" t="e">
        <f>VLOOKUP(all_inactive13[[#This Row],[Full Name, Title]],properly_deactivated[],1,0)</f>
        <v>#N/A</v>
      </c>
      <c r="M51" t="s">
        <v>35120</v>
      </c>
      <c r="V51" t="s">
        <v>37997</v>
      </c>
      <c r="AB51" t="s">
        <v>34944</v>
      </c>
      <c r="AH51" t="s">
        <v>65</v>
      </c>
      <c r="AI51" t="s">
        <v>34924</v>
      </c>
      <c r="AY51" t="s">
        <v>37996</v>
      </c>
      <c r="AZ51" t="s">
        <v>37995</v>
      </c>
      <c r="BA51" t="s">
        <v>37994</v>
      </c>
      <c r="BB51" t="s">
        <v>37993</v>
      </c>
      <c r="BD51" t="s">
        <v>33648</v>
      </c>
      <c r="BG51" t="s">
        <v>37992</v>
      </c>
    </row>
    <row r="52" spans="1:59" x14ac:dyDescent="0.2">
      <c r="A52" s="1">
        <v>42618.943101851852</v>
      </c>
      <c r="B52" t="s">
        <v>1862</v>
      </c>
      <c r="C52" t="s">
        <v>37991</v>
      </c>
      <c r="D52" t="e">
        <f>VLOOKUP(all_inactive13[[#This Row],[Full Name, Title]],properly_deactivated[],1,0)</f>
        <v>#N/A</v>
      </c>
      <c r="AH52" t="s">
        <v>65</v>
      </c>
      <c r="AI52" t="s">
        <v>36141</v>
      </c>
      <c r="AY52" t="s">
        <v>37990</v>
      </c>
      <c r="AZ52" t="s">
        <v>20840</v>
      </c>
      <c r="BA52" t="s">
        <v>37989</v>
      </c>
      <c r="BB52" t="s">
        <v>37988</v>
      </c>
      <c r="BD52" t="s">
        <v>33648</v>
      </c>
      <c r="BG52" t="s">
        <v>37987</v>
      </c>
    </row>
    <row r="53" spans="1:59" x14ac:dyDescent="0.2">
      <c r="A53" s="1">
        <v>42618.943090277768</v>
      </c>
      <c r="B53" t="s">
        <v>1862</v>
      </c>
      <c r="C53" t="s">
        <v>37986</v>
      </c>
      <c r="D53" t="e">
        <f>VLOOKUP(all_inactive13[[#This Row],[Full Name, Title]],properly_deactivated[],1,0)</f>
        <v>#N/A</v>
      </c>
      <c r="AH53" t="s">
        <v>65</v>
      </c>
      <c r="AI53" t="s">
        <v>36141</v>
      </c>
      <c r="AY53" t="s">
        <v>37985</v>
      </c>
      <c r="AZ53" t="s">
        <v>11955</v>
      </c>
      <c r="BA53" t="s">
        <v>518</v>
      </c>
      <c r="BB53" t="s">
        <v>37979</v>
      </c>
      <c r="BD53" t="s">
        <v>33648</v>
      </c>
      <c r="BG53" t="s">
        <v>37984</v>
      </c>
    </row>
    <row r="54" spans="1:59" x14ac:dyDescent="0.2">
      <c r="A54" s="1">
        <v>42618.943090277768</v>
      </c>
      <c r="B54" t="s">
        <v>1862</v>
      </c>
      <c r="C54" t="s">
        <v>37983</v>
      </c>
      <c r="D54" t="e">
        <f>VLOOKUP(all_inactive13[[#This Row],[Full Name, Title]],properly_deactivated[],1,0)</f>
        <v>#N/A</v>
      </c>
      <c r="AH54" t="s">
        <v>65</v>
      </c>
      <c r="AI54" t="s">
        <v>36141</v>
      </c>
      <c r="AY54" t="s">
        <v>37982</v>
      </c>
      <c r="AZ54" t="s">
        <v>37981</v>
      </c>
      <c r="BA54" t="s">
        <v>37980</v>
      </c>
      <c r="BB54" t="s">
        <v>37979</v>
      </c>
      <c r="BD54" t="s">
        <v>33648</v>
      </c>
      <c r="BG54" t="s">
        <v>37978</v>
      </c>
    </row>
    <row r="55" spans="1:59" x14ac:dyDescent="0.2">
      <c r="A55" s="1">
        <v>42618.943078703713</v>
      </c>
      <c r="B55" t="s">
        <v>1862</v>
      </c>
      <c r="C55" t="s">
        <v>37977</v>
      </c>
      <c r="D55" t="e">
        <f>VLOOKUP(all_inactive13[[#This Row],[Full Name, Title]],properly_deactivated[],1,0)</f>
        <v>#N/A</v>
      </c>
      <c r="L55" t="s">
        <v>33159</v>
      </c>
      <c r="M55" t="s">
        <v>33158</v>
      </c>
      <c r="V55" t="s">
        <v>37149</v>
      </c>
      <c r="AB55" t="s">
        <v>21219</v>
      </c>
      <c r="AH55" t="s">
        <v>65</v>
      </c>
      <c r="AI55" t="s">
        <v>31371</v>
      </c>
      <c r="AY55" t="s">
        <v>37976</v>
      </c>
      <c r="AZ55" t="s">
        <v>37975</v>
      </c>
      <c r="BA55" t="s">
        <v>19540</v>
      </c>
      <c r="BB55" t="s">
        <v>31394</v>
      </c>
      <c r="BD55" t="s">
        <v>33648</v>
      </c>
      <c r="BG55" t="s">
        <v>37974</v>
      </c>
    </row>
    <row r="56" spans="1:59" x14ac:dyDescent="0.2">
      <c r="A56" s="1">
        <v>42618.943078703713</v>
      </c>
      <c r="B56" t="s">
        <v>1862</v>
      </c>
      <c r="C56" t="s">
        <v>37973</v>
      </c>
      <c r="D56" t="e">
        <f>VLOOKUP(all_inactive13[[#This Row],[Full Name, Title]],properly_deactivated[],1,0)</f>
        <v>#N/A</v>
      </c>
      <c r="L56" t="s">
        <v>34044</v>
      </c>
      <c r="M56" t="s">
        <v>34043</v>
      </c>
      <c r="V56" t="s">
        <v>36161</v>
      </c>
      <c r="AB56" t="s">
        <v>21219</v>
      </c>
      <c r="AH56" t="s">
        <v>65</v>
      </c>
      <c r="AI56" t="s">
        <v>31371</v>
      </c>
      <c r="AY56" t="s">
        <v>37972</v>
      </c>
      <c r="AZ56" t="s">
        <v>37971</v>
      </c>
      <c r="BA56" t="s">
        <v>4567</v>
      </c>
      <c r="BB56" t="s">
        <v>31394</v>
      </c>
      <c r="BD56" t="s">
        <v>33648</v>
      </c>
      <c r="BG56" t="s">
        <v>37970</v>
      </c>
    </row>
    <row r="57" spans="1:59" x14ac:dyDescent="0.2">
      <c r="A57" s="1">
        <v>42618.943078703713</v>
      </c>
      <c r="B57" t="s">
        <v>1862</v>
      </c>
      <c r="C57" t="s">
        <v>37969</v>
      </c>
      <c r="D57" t="e">
        <f>VLOOKUP(all_inactive13[[#This Row],[Full Name, Title]],properly_deactivated[],1,0)</f>
        <v>#N/A</v>
      </c>
      <c r="AH57" t="s">
        <v>65</v>
      </c>
      <c r="AI57" t="s">
        <v>36141</v>
      </c>
      <c r="AY57" t="s">
        <v>37968</v>
      </c>
      <c r="AZ57" t="s">
        <v>26400</v>
      </c>
      <c r="BA57" t="s">
        <v>37967</v>
      </c>
      <c r="BB57" t="s">
        <v>37966</v>
      </c>
      <c r="BD57" t="s">
        <v>33648</v>
      </c>
      <c r="BG57" t="s">
        <v>37965</v>
      </c>
    </row>
    <row r="58" spans="1:59" x14ac:dyDescent="0.2">
      <c r="A58" s="1">
        <v>42618.943078703713</v>
      </c>
      <c r="B58" t="s">
        <v>1862</v>
      </c>
      <c r="C58" t="s">
        <v>37964</v>
      </c>
      <c r="D58" t="e">
        <f>VLOOKUP(all_inactive13[[#This Row],[Full Name, Title]],properly_deactivated[],1,0)</f>
        <v>#N/A</v>
      </c>
      <c r="M58" t="s">
        <v>33133</v>
      </c>
      <c r="V58" t="s">
        <v>37963</v>
      </c>
      <c r="W58" t="s">
        <v>33417</v>
      </c>
      <c r="AD58" t="s">
        <v>3796</v>
      </c>
      <c r="AH58" t="s">
        <v>65</v>
      </c>
      <c r="AI58" t="s">
        <v>31371</v>
      </c>
      <c r="AL58" t="s">
        <v>67</v>
      </c>
      <c r="AM58" t="s">
        <v>145</v>
      </c>
      <c r="AY58" t="s">
        <v>37962</v>
      </c>
      <c r="AZ58" t="s">
        <v>7343</v>
      </c>
      <c r="BA58" t="s">
        <v>37961</v>
      </c>
      <c r="BB58" t="s">
        <v>37960</v>
      </c>
      <c r="BD58" t="s">
        <v>33648</v>
      </c>
      <c r="BG58" t="s">
        <v>37959</v>
      </c>
    </row>
    <row r="59" spans="1:59" x14ac:dyDescent="0.2">
      <c r="A59" s="1">
        <v>42618.943067129629</v>
      </c>
      <c r="B59" t="s">
        <v>1862</v>
      </c>
      <c r="C59" t="s">
        <v>37958</v>
      </c>
      <c r="D59" t="e">
        <f>VLOOKUP(all_inactive13[[#This Row],[Full Name, Title]],properly_deactivated[],1,0)</f>
        <v>#N/A</v>
      </c>
      <c r="L59" t="s">
        <v>36269</v>
      </c>
      <c r="AH59" t="s">
        <v>65</v>
      </c>
      <c r="AI59" t="s">
        <v>36141</v>
      </c>
      <c r="AY59" t="s">
        <v>37957</v>
      </c>
      <c r="AZ59" t="s">
        <v>34050</v>
      </c>
      <c r="BA59" t="s">
        <v>3610</v>
      </c>
      <c r="BB59" t="s">
        <v>37956</v>
      </c>
      <c r="BD59" t="s">
        <v>33648</v>
      </c>
      <c r="BG59" t="s">
        <v>37955</v>
      </c>
    </row>
    <row r="60" spans="1:59" x14ac:dyDescent="0.2">
      <c r="A60" s="1">
        <v>42618.943067129629</v>
      </c>
      <c r="B60" t="s">
        <v>1862</v>
      </c>
      <c r="C60" t="s">
        <v>37954</v>
      </c>
      <c r="D60" t="e">
        <f>VLOOKUP(all_inactive13[[#This Row],[Full Name, Title]],properly_deactivated[],1,0)</f>
        <v>#N/A</v>
      </c>
      <c r="L60" t="s">
        <v>34044</v>
      </c>
      <c r="M60" t="s">
        <v>34043</v>
      </c>
      <c r="V60" t="s">
        <v>37953</v>
      </c>
      <c r="AB60" t="s">
        <v>21219</v>
      </c>
      <c r="AH60" t="s">
        <v>65</v>
      </c>
      <c r="AI60" t="s">
        <v>31371</v>
      </c>
      <c r="AY60" t="s">
        <v>37952</v>
      </c>
      <c r="AZ60" t="s">
        <v>37951</v>
      </c>
      <c r="BA60" t="s">
        <v>8006</v>
      </c>
      <c r="BB60" t="s">
        <v>31394</v>
      </c>
      <c r="BD60" t="s">
        <v>33648</v>
      </c>
      <c r="BG60" t="s">
        <v>37950</v>
      </c>
    </row>
    <row r="61" spans="1:59" x14ac:dyDescent="0.2">
      <c r="A61" s="1">
        <v>42618.943067129629</v>
      </c>
      <c r="B61" t="s">
        <v>1862</v>
      </c>
      <c r="C61" t="s">
        <v>37949</v>
      </c>
      <c r="D61" t="e">
        <f>VLOOKUP(all_inactive13[[#This Row],[Full Name, Title]],properly_deactivated[],1,0)</f>
        <v>#N/A</v>
      </c>
      <c r="L61" t="s">
        <v>36375</v>
      </c>
      <c r="M61" t="s">
        <v>37948</v>
      </c>
      <c r="V61" t="s">
        <v>37947</v>
      </c>
      <c r="AB61" t="s">
        <v>37946</v>
      </c>
      <c r="AH61" t="s">
        <v>65</v>
      </c>
      <c r="AI61" t="s">
        <v>34924</v>
      </c>
      <c r="AY61" t="s">
        <v>37945</v>
      </c>
      <c r="AZ61" t="s">
        <v>12349</v>
      </c>
      <c r="BA61" t="s">
        <v>37944</v>
      </c>
      <c r="BB61" t="s">
        <v>35330</v>
      </c>
      <c r="BD61" t="s">
        <v>33648</v>
      </c>
      <c r="BG61" t="s">
        <v>37943</v>
      </c>
    </row>
    <row r="62" spans="1:59" x14ac:dyDescent="0.2">
      <c r="A62" s="1">
        <v>42618.943055555559</v>
      </c>
      <c r="B62" t="s">
        <v>1862</v>
      </c>
      <c r="C62" t="s">
        <v>37937</v>
      </c>
      <c r="D62" t="e">
        <f>VLOOKUP(all_inactive13[[#This Row],[Full Name, Title]],properly_deactivated[],1,0)</f>
        <v>#N/A</v>
      </c>
      <c r="L62" t="s">
        <v>33478</v>
      </c>
      <c r="AH62" t="s">
        <v>65</v>
      </c>
      <c r="AI62" t="s">
        <v>36141</v>
      </c>
      <c r="AL62" t="s">
        <v>67</v>
      </c>
      <c r="AY62" t="s">
        <v>37936</v>
      </c>
      <c r="AZ62" t="s">
        <v>37935</v>
      </c>
      <c r="BA62" t="s">
        <v>14894</v>
      </c>
      <c r="BB62" t="s">
        <v>37934</v>
      </c>
      <c r="BD62" t="s">
        <v>33648</v>
      </c>
      <c r="BG62" t="s">
        <v>37933</v>
      </c>
    </row>
    <row r="63" spans="1:59" x14ac:dyDescent="0.2">
      <c r="A63" s="1">
        <v>42618.943055555559</v>
      </c>
      <c r="B63" t="s">
        <v>1862</v>
      </c>
      <c r="C63" t="s">
        <v>37932</v>
      </c>
      <c r="D63" t="e">
        <f>VLOOKUP(all_inactive13[[#This Row],[Full Name, Title]],properly_deactivated[],1,0)</f>
        <v>#N/A</v>
      </c>
      <c r="L63" t="s">
        <v>36375</v>
      </c>
      <c r="M63" t="s">
        <v>37931</v>
      </c>
      <c r="V63" t="s">
        <v>37930</v>
      </c>
      <c r="AB63" t="s">
        <v>34976</v>
      </c>
      <c r="AH63" t="s">
        <v>65</v>
      </c>
      <c r="AI63" t="s">
        <v>34924</v>
      </c>
      <c r="AY63" t="s">
        <v>37929</v>
      </c>
      <c r="AZ63" t="s">
        <v>12456</v>
      </c>
      <c r="BA63" t="s">
        <v>37928</v>
      </c>
      <c r="BB63" t="s">
        <v>35330</v>
      </c>
      <c r="BD63" t="s">
        <v>33648</v>
      </c>
      <c r="BG63" t="s">
        <v>37927</v>
      </c>
    </row>
    <row r="64" spans="1:59" x14ac:dyDescent="0.2">
      <c r="A64" s="1">
        <v>42618.943043981482</v>
      </c>
      <c r="B64" t="s">
        <v>1862</v>
      </c>
      <c r="C64" t="s">
        <v>37926</v>
      </c>
      <c r="D64" t="e">
        <f>VLOOKUP(all_inactive13[[#This Row],[Full Name, Title]],properly_deactivated[],1,0)</f>
        <v>#N/A</v>
      </c>
      <c r="L64" t="s">
        <v>36375</v>
      </c>
      <c r="M64" t="s">
        <v>36347</v>
      </c>
      <c r="AH64" t="s">
        <v>65</v>
      </c>
      <c r="AI64" t="s">
        <v>34924</v>
      </c>
      <c r="AY64" t="s">
        <v>37925</v>
      </c>
      <c r="AZ64" t="s">
        <v>7324</v>
      </c>
      <c r="BA64" t="s">
        <v>7897</v>
      </c>
      <c r="BB64" t="s">
        <v>37924</v>
      </c>
      <c r="BD64" t="s">
        <v>33648</v>
      </c>
      <c r="BG64" t="s">
        <v>37923</v>
      </c>
    </row>
    <row r="65" spans="1:59" x14ac:dyDescent="0.2">
      <c r="A65" s="1">
        <v>42618.943032407413</v>
      </c>
      <c r="B65" t="s">
        <v>1862</v>
      </c>
      <c r="C65" t="s">
        <v>36375</v>
      </c>
      <c r="D65" t="e">
        <f>VLOOKUP(all_inactive13[[#This Row],[Full Name, Title]],properly_deactivated[],1,0)</f>
        <v>#N/A</v>
      </c>
      <c r="L65" t="s">
        <v>36349</v>
      </c>
      <c r="M65" t="s">
        <v>36347</v>
      </c>
      <c r="AH65" t="s">
        <v>65</v>
      </c>
      <c r="AI65" t="s">
        <v>34924</v>
      </c>
      <c r="AY65" t="s">
        <v>37922</v>
      </c>
      <c r="AZ65" t="s">
        <v>13689</v>
      </c>
      <c r="BA65" t="s">
        <v>37921</v>
      </c>
      <c r="BB65" t="s">
        <v>36356</v>
      </c>
      <c r="BD65" t="s">
        <v>33648</v>
      </c>
      <c r="BG65" t="s">
        <v>37920</v>
      </c>
    </row>
    <row r="66" spans="1:59" x14ac:dyDescent="0.2">
      <c r="A66" s="1">
        <v>42618.943009259259</v>
      </c>
      <c r="B66" t="s">
        <v>1862</v>
      </c>
      <c r="C66" t="s">
        <v>36348</v>
      </c>
      <c r="D66" t="e">
        <f>VLOOKUP(all_inactive13[[#This Row],[Full Name, Title]],properly_deactivated[],1,0)</f>
        <v>#N/A</v>
      </c>
      <c r="E66" t="s">
        <v>37915</v>
      </c>
      <c r="L66" t="s">
        <v>36302</v>
      </c>
      <c r="M66" t="s">
        <v>35023</v>
      </c>
      <c r="V66" t="s">
        <v>37914</v>
      </c>
      <c r="AH66" t="s">
        <v>65</v>
      </c>
      <c r="AI66" t="s">
        <v>34924</v>
      </c>
      <c r="AY66" t="s">
        <v>37913</v>
      </c>
      <c r="AZ66" t="s">
        <v>37912</v>
      </c>
      <c r="BA66" t="s">
        <v>37911</v>
      </c>
      <c r="BB66" t="s">
        <v>5183</v>
      </c>
      <c r="BD66" t="s">
        <v>33648</v>
      </c>
      <c r="BG66" t="s">
        <v>37910</v>
      </c>
    </row>
    <row r="67" spans="1:59" x14ac:dyDescent="0.2">
      <c r="A67" s="1">
        <v>42618.942997685182</v>
      </c>
      <c r="B67" t="s">
        <v>1862</v>
      </c>
      <c r="C67" t="s">
        <v>37909</v>
      </c>
      <c r="D67" t="e">
        <f>VLOOKUP(all_inactive13[[#This Row],[Full Name, Title]],properly_deactivated[],1,0)</f>
        <v>#N/A</v>
      </c>
      <c r="L67" t="s">
        <v>36302</v>
      </c>
      <c r="M67" t="s">
        <v>34978</v>
      </c>
      <c r="V67" t="s">
        <v>37908</v>
      </c>
      <c r="W67" t="s">
        <v>35081</v>
      </c>
      <c r="AA67" t="s">
        <v>35080</v>
      </c>
      <c r="AB67" t="s">
        <v>34976</v>
      </c>
      <c r="AH67" t="s">
        <v>65</v>
      </c>
      <c r="AI67" t="s">
        <v>34924</v>
      </c>
      <c r="AY67" t="s">
        <v>37907</v>
      </c>
      <c r="AZ67" t="s">
        <v>37906</v>
      </c>
      <c r="BA67" t="s">
        <v>37905</v>
      </c>
      <c r="BB67" t="s">
        <v>37904</v>
      </c>
      <c r="BD67" t="s">
        <v>33648</v>
      </c>
      <c r="BG67" t="s">
        <v>37903</v>
      </c>
    </row>
    <row r="68" spans="1:59" x14ac:dyDescent="0.2">
      <c r="A68" s="1">
        <v>42618.942986111113</v>
      </c>
      <c r="B68" t="s">
        <v>1862</v>
      </c>
      <c r="C68" t="s">
        <v>37902</v>
      </c>
      <c r="D68" t="e">
        <f>VLOOKUP(all_inactive13[[#This Row],[Full Name, Title]],properly_deactivated[],1,0)</f>
        <v>#N/A</v>
      </c>
      <c r="L68" t="s">
        <v>37748</v>
      </c>
      <c r="AH68" t="s">
        <v>65</v>
      </c>
      <c r="AI68" t="s">
        <v>36141</v>
      </c>
      <c r="AY68" t="s">
        <v>37901</v>
      </c>
      <c r="AZ68" t="s">
        <v>37900</v>
      </c>
      <c r="BA68" t="s">
        <v>37899</v>
      </c>
      <c r="BB68" t="s">
        <v>35740</v>
      </c>
      <c r="BD68" t="s">
        <v>33648</v>
      </c>
      <c r="BG68" t="s">
        <v>37898</v>
      </c>
    </row>
    <row r="69" spans="1:59" x14ac:dyDescent="0.2">
      <c r="A69" s="1">
        <v>42618.942962962959</v>
      </c>
      <c r="B69" t="s">
        <v>1862</v>
      </c>
      <c r="C69" t="s">
        <v>37897</v>
      </c>
      <c r="D69" t="e">
        <f>VLOOKUP(all_inactive13[[#This Row],[Full Name, Title]],properly_deactivated[],1,0)</f>
        <v>#N/A</v>
      </c>
      <c r="E69" t="s">
        <v>37896</v>
      </c>
      <c r="L69" t="s">
        <v>36269</v>
      </c>
      <c r="M69" t="s">
        <v>36366</v>
      </c>
      <c r="AD69" t="s">
        <v>18141</v>
      </c>
      <c r="AE69" t="s">
        <v>33995</v>
      </c>
      <c r="AH69" t="s">
        <v>65</v>
      </c>
      <c r="AI69" t="s">
        <v>36141</v>
      </c>
      <c r="AL69" t="s">
        <v>67</v>
      </c>
      <c r="AY69" t="s">
        <v>37895</v>
      </c>
      <c r="AZ69" t="s">
        <v>3996</v>
      </c>
      <c r="BA69" t="s">
        <v>37894</v>
      </c>
      <c r="BB69" t="s">
        <v>37893</v>
      </c>
      <c r="BD69" t="s">
        <v>33648</v>
      </c>
      <c r="BG69" t="s">
        <v>37892</v>
      </c>
    </row>
    <row r="70" spans="1:59" x14ac:dyDescent="0.2">
      <c r="A70" s="1">
        <v>42618.942962962959</v>
      </c>
      <c r="B70" t="s">
        <v>1862</v>
      </c>
      <c r="C70" t="s">
        <v>37891</v>
      </c>
      <c r="D70" t="e">
        <f>VLOOKUP(all_inactive13[[#This Row],[Full Name, Title]],properly_deactivated[],1,0)</f>
        <v>#N/A</v>
      </c>
      <c r="M70" t="s">
        <v>37890</v>
      </c>
      <c r="AB70" t="s">
        <v>31510</v>
      </c>
      <c r="AH70" t="s">
        <v>65</v>
      </c>
      <c r="AI70" t="s">
        <v>31371</v>
      </c>
      <c r="AY70" t="s">
        <v>37889</v>
      </c>
      <c r="AZ70" t="s">
        <v>15628</v>
      </c>
      <c r="BA70" t="s">
        <v>37888</v>
      </c>
      <c r="BB70" t="s">
        <v>34189</v>
      </c>
      <c r="BD70" t="s">
        <v>33648</v>
      </c>
      <c r="BG70" t="s">
        <v>37887</v>
      </c>
    </row>
    <row r="71" spans="1:59" x14ac:dyDescent="0.2">
      <c r="A71" s="1">
        <v>42618.94295138889</v>
      </c>
      <c r="B71" t="s">
        <v>1862</v>
      </c>
      <c r="C71" t="s">
        <v>37882</v>
      </c>
      <c r="D71" t="e">
        <f>VLOOKUP(all_inactive13[[#This Row],[Full Name, Title]],properly_deactivated[],1,0)</f>
        <v>#N/A</v>
      </c>
      <c r="E71" t="s">
        <v>37881</v>
      </c>
      <c r="L71" t="s">
        <v>36269</v>
      </c>
      <c r="M71" t="s">
        <v>36366</v>
      </c>
      <c r="AH71" t="s">
        <v>65</v>
      </c>
      <c r="AI71" t="s">
        <v>36141</v>
      </c>
      <c r="AY71" t="s">
        <v>37880</v>
      </c>
      <c r="AZ71" t="s">
        <v>24548</v>
      </c>
      <c r="BA71" t="s">
        <v>37879</v>
      </c>
      <c r="BB71" t="s">
        <v>37878</v>
      </c>
      <c r="BD71" t="s">
        <v>33648</v>
      </c>
      <c r="BG71" t="s">
        <v>37877</v>
      </c>
    </row>
    <row r="72" spans="1:59" x14ac:dyDescent="0.2">
      <c r="A72" s="1">
        <v>42618.94295138889</v>
      </c>
      <c r="B72" t="s">
        <v>1862</v>
      </c>
      <c r="C72" t="s">
        <v>37876</v>
      </c>
      <c r="D72" t="e">
        <f>VLOOKUP(all_inactive13[[#This Row],[Full Name, Title]],properly_deactivated[],1,0)</f>
        <v>#N/A</v>
      </c>
      <c r="M72" t="s">
        <v>37796</v>
      </c>
      <c r="AB72" t="s">
        <v>31480</v>
      </c>
      <c r="AH72" t="s">
        <v>65</v>
      </c>
      <c r="AI72" t="s">
        <v>31371</v>
      </c>
      <c r="AY72" t="s">
        <v>37875</v>
      </c>
      <c r="AZ72" t="s">
        <v>37874</v>
      </c>
      <c r="BA72" t="s">
        <v>37873</v>
      </c>
      <c r="BB72" t="s">
        <v>34189</v>
      </c>
      <c r="BD72" t="s">
        <v>33648</v>
      </c>
      <c r="BG72" t="s">
        <v>37872</v>
      </c>
    </row>
    <row r="73" spans="1:59" x14ac:dyDescent="0.2">
      <c r="A73" s="1">
        <v>42618.94295138889</v>
      </c>
      <c r="B73" t="s">
        <v>1862</v>
      </c>
      <c r="C73" t="s">
        <v>37871</v>
      </c>
      <c r="D73" t="e">
        <f>VLOOKUP(all_inactive13[[#This Row],[Full Name, Title]],properly_deactivated[],1,0)</f>
        <v>#N/A</v>
      </c>
      <c r="L73" t="s">
        <v>36287</v>
      </c>
      <c r="AH73" t="s">
        <v>65</v>
      </c>
      <c r="AI73" t="s">
        <v>36141</v>
      </c>
      <c r="AY73" t="s">
        <v>37870</v>
      </c>
      <c r="AZ73" t="s">
        <v>35047</v>
      </c>
      <c r="BA73" t="s">
        <v>541</v>
      </c>
      <c r="BB73" t="s">
        <v>37869</v>
      </c>
      <c r="BD73" t="s">
        <v>33648</v>
      </c>
      <c r="BG73" t="s">
        <v>37868</v>
      </c>
    </row>
    <row r="74" spans="1:59" x14ac:dyDescent="0.2">
      <c r="A74" s="1">
        <v>42618.942939814813</v>
      </c>
      <c r="B74" t="s">
        <v>1862</v>
      </c>
      <c r="C74" t="s">
        <v>37863</v>
      </c>
      <c r="D74" t="e">
        <f>VLOOKUP(all_inactive13[[#This Row],[Full Name, Title]],properly_deactivated[],1,0)</f>
        <v>#N/A</v>
      </c>
      <c r="L74" t="s">
        <v>36269</v>
      </c>
      <c r="M74" t="s">
        <v>36366</v>
      </c>
      <c r="AH74" t="s">
        <v>65</v>
      </c>
      <c r="AI74" t="s">
        <v>36141</v>
      </c>
      <c r="AY74" t="s">
        <v>37862</v>
      </c>
      <c r="AZ74" t="s">
        <v>3099</v>
      </c>
      <c r="BA74" t="s">
        <v>37861</v>
      </c>
      <c r="BB74" t="s">
        <v>37860</v>
      </c>
      <c r="BD74" t="s">
        <v>33648</v>
      </c>
      <c r="BG74" t="s">
        <v>37859</v>
      </c>
    </row>
    <row r="75" spans="1:59" x14ac:dyDescent="0.2">
      <c r="A75" s="1">
        <v>42618.942939814813</v>
      </c>
      <c r="B75" t="s">
        <v>1862</v>
      </c>
      <c r="C75" t="s">
        <v>37858</v>
      </c>
      <c r="D75" t="e">
        <f>VLOOKUP(all_inactive13[[#This Row],[Full Name, Title]],properly_deactivated[],1,0)</f>
        <v>#N/A</v>
      </c>
      <c r="L75" t="s">
        <v>33208</v>
      </c>
      <c r="M75" t="s">
        <v>33207</v>
      </c>
      <c r="V75" t="s">
        <v>37857</v>
      </c>
      <c r="AB75" t="s">
        <v>21219</v>
      </c>
      <c r="AH75" t="s">
        <v>65</v>
      </c>
      <c r="AI75" t="s">
        <v>31371</v>
      </c>
      <c r="AY75" t="s">
        <v>37856</v>
      </c>
      <c r="AZ75" t="s">
        <v>37855</v>
      </c>
      <c r="BA75" t="s">
        <v>134</v>
      </c>
      <c r="BB75" t="s">
        <v>31394</v>
      </c>
      <c r="BD75" t="s">
        <v>33648</v>
      </c>
      <c r="BG75" t="s">
        <v>37854</v>
      </c>
    </row>
    <row r="76" spans="1:59" x14ac:dyDescent="0.2">
      <c r="A76" s="1">
        <v>42618.942928240736</v>
      </c>
      <c r="B76" t="s">
        <v>1862</v>
      </c>
      <c r="C76" t="s">
        <v>37853</v>
      </c>
      <c r="D76" t="e">
        <f>VLOOKUP(all_inactive13[[#This Row],[Full Name, Title]],properly_deactivated[],1,0)</f>
        <v>#N/A</v>
      </c>
      <c r="L76" t="s">
        <v>36269</v>
      </c>
      <c r="AH76" t="s">
        <v>65</v>
      </c>
      <c r="AI76" t="s">
        <v>36141</v>
      </c>
      <c r="AY76" t="s">
        <v>37852</v>
      </c>
      <c r="AZ76" t="s">
        <v>14430</v>
      </c>
      <c r="BA76" t="s">
        <v>37851</v>
      </c>
      <c r="BB76" t="s">
        <v>33546</v>
      </c>
      <c r="BD76" t="s">
        <v>33648</v>
      </c>
      <c r="BG76" t="s">
        <v>37850</v>
      </c>
    </row>
    <row r="77" spans="1:59" x14ac:dyDescent="0.2">
      <c r="A77" s="1">
        <v>42618.942928240736</v>
      </c>
      <c r="B77" t="s">
        <v>1862</v>
      </c>
      <c r="C77" t="s">
        <v>37835</v>
      </c>
      <c r="D77" t="e">
        <f>VLOOKUP(all_inactive13[[#This Row],[Full Name, Title]],properly_deactivated[],1,0)</f>
        <v>#N/A</v>
      </c>
      <c r="J77" t="s">
        <v>37836</v>
      </c>
      <c r="L77" t="s">
        <v>36269</v>
      </c>
      <c r="AH77" t="s">
        <v>65</v>
      </c>
      <c r="AI77" t="s">
        <v>36141</v>
      </c>
      <c r="AY77" t="s">
        <v>37835</v>
      </c>
      <c r="AZ77" t="s">
        <v>24702</v>
      </c>
      <c r="BA77" t="s">
        <v>32755</v>
      </c>
      <c r="BD77" t="s">
        <v>33648</v>
      </c>
      <c r="BG77" t="s">
        <v>37834</v>
      </c>
    </row>
    <row r="78" spans="1:59" x14ac:dyDescent="0.2">
      <c r="A78" s="1">
        <v>42618.942916666667</v>
      </c>
      <c r="B78" t="s">
        <v>1862</v>
      </c>
      <c r="C78" t="s">
        <v>37833</v>
      </c>
      <c r="D78" t="e">
        <f>VLOOKUP(all_inactive13[[#This Row],[Full Name, Title]],properly_deactivated[],1,0)</f>
        <v>#N/A</v>
      </c>
      <c r="AH78" t="s">
        <v>65</v>
      </c>
      <c r="AI78" t="s">
        <v>36141</v>
      </c>
      <c r="AY78" t="s">
        <v>37832</v>
      </c>
      <c r="AZ78" t="s">
        <v>24122</v>
      </c>
      <c r="BA78" t="s">
        <v>37831</v>
      </c>
      <c r="BB78" t="s">
        <v>37830</v>
      </c>
      <c r="BD78" t="s">
        <v>33648</v>
      </c>
      <c r="BG78" t="s">
        <v>37829</v>
      </c>
    </row>
    <row r="79" spans="1:59" x14ac:dyDescent="0.2">
      <c r="A79" s="1">
        <v>42618.94290509259</v>
      </c>
      <c r="B79" t="s">
        <v>1862</v>
      </c>
      <c r="C79" t="s">
        <v>37824</v>
      </c>
      <c r="D79" t="e">
        <f>VLOOKUP(all_inactive13[[#This Row],[Full Name, Title]],properly_deactivated[],1,0)</f>
        <v>#N/A</v>
      </c>
      <c r="J79" t="s">
        <v>32341</v>
      </c>
      <c r="L79" t="s">
        <v>33165</v>
      </c>
      <c r="M79" t="s">
        <v>33164</v>
      </c>
      <c r="V79" t="s">
        <v>37791</v>
      </c>
      <c r="AB79" t="s">
        <v>21219</v>
      </c>
      <c r="AH79" t="s">
        <v>65</v>
      </c>
      <c r="AI79" t="s">
        <v>31371</v>
      </c>
      <c r="AL79" t="s">
        <v>67</v>
      </c>
      <c r="AM79" t="s">
        <v>145</v>
      </c>
      <c r="AY79" t="s">
        <v>37823</v>
      </c>
      <c r="AZ79" t="s">
        <v>37822</v>
      </c>
      <c r="BA79" t="s">
        <v>20974</v>
      </c>
      <c r="BB79" t="s">
        <v>31394</v>
      </c>
      <c r="BD79" t="s">
        <v>33648</v>
      </c>
      <c r="BG79" t="s">
        <v>37821</v>
      </c>
    </row>
    <row r="80" spans="1:59" x14ac:dyDescent="0.2">
      <c r="A80" s="1">
        <v>42618.942870370367</v>
      </c>
      <c r="B80" t="s">
        <v>1862</v>
      </c>
      <c r="C80" t="s">
        <v>37820</v>
      </c>
      <c r="D80" t="e">
        <f>VLOOKUP(all_inactive13[[#This Row],[Full Name, Title]],properly_deactivated[],1,0)</f>
        <v>#N/A</v>
      </c>
      <c r="L80" t="s">
        <v>33111</v>
      </c>
      <c r="M80" t="s">
        <v>33110</v>
      </c>
      <c r="V80" t="s">
        <v>37193</v>
      </c>
      <c r="AB80" t="s">
        <v>21219</v>
      </c>
      <c r="AH80" t="s">
        <v>65</v>
      </c>
      <c r="AI80" t="s">
        <v>31371</v>
      </c>
      <c r="AY80" t="s">
        <v>37819</v>
      </c>
      <c r="AZ80" t="s">
        <v>34327</v>
      </c>
      <c r="BA80" t="s">
        <v>210</v>
      </c>
      <c r="BB80" t="s">
        <v>31394</v>
      </c>
      <c r="BD80" t="s">
        <v>33648</v>
      </c>
      <c r="BG80" t="s">
        <v>37818</v>
      </c>
    </row>
    <row r="81" spans="1:59" x14ac:dyDescent="0.2">
      <c r="A81" s="1">
        <v>42618.942858796298</v>
      </c>
      <c r="B81" t="s">
        <v>1862</v>
      </c>
      <c r="C81" t="s">
        <v>37817</v>
      </c>
      <c r="D81" t="e">
        <f>VLOOKUP(all_inactive13[[#This Row],[Full Name, Title]],properly_deactivated[],1,0)</f>
        <v>#N/A</v>
      </c>
      <c r="AG81" t="s">
        <v>37816</v>
      </c>
      <c r="AH81" t="s">
        <v>65</v>
      </c>
      <c r="AI81" t="s">
        <v>36141</v>
      </c>
      <c r="AY81" t="s">
        <v>37815</v>
      </c>
      <c r="AZ81" t="s">
        <v>37814</v>
      </c>
      <c r="BA81" t="s">
        <v>16782</v>
      </c>
      <c r="BB81" t="s">
        <v>37813</v>
      </c>
      <c r="BD81" t="s">
        <v>33648</v>
      </c>
      <c r="BG81" t="s">
        <v>37812</v>
      </c>
    </row>
    <row r="82" spans="1:59" x14ac:dyDescent="0.2">
      <c r="A82" s="1">
        <v>42618.942858796298</v>
      </c>
      <c r="B82" t="s">
        <v>1862</v>
      </c>
      <c r="C82" t="s">
        <v>37811</v>
      </c>
      <c r="D82" t="e">
        <f>VLOOKUP(all_inactive13[[#This Row],[Full Name, Title]],properly_deactivated[],1,0)</f>
        <v>#N/A</v>
      </c>
      <c r="AG82" t="s">
        <v>37810</v>
      </c>
      <c r="AH82" t="s">
        <v>65</v>
      </c>
      <c r="AI82" t="s">
        <v>36141</v>
      </c>
      <c r="AY82" t="s">
        <v>37809</v>
      </c>
      <c r="AZ82" t="s">
        <v>24166</v>
      </c>
      <c r="BA82" t="s">
        <v>2961</v>
      </c>
      <c r="BB82" t="s">
        <v>37808</v>
      </c>
      <c r="BD82" t="s">
        <v>33648</v>
      </c>
      <c r="BG82" t="s">
        <v>37807</v>
      </c>
    </row>
    <row r="83" spans="1:59" x14ac:dyDescent="0.2">
      <c r="A83" s="1">
        <v>42618.942847222221</v>
      </c>
      <c r="B83" t="s">
        <v>1862</v>
      </c>
      <c r="C83" t="s">
        <v>37806</v>
      </c>
      <c r="D83" t="e">
        <f>VLOOKUP(all_inactive13[[#This Row],[Full Name, Title]],properly_deactivated[],1,0)</f>
        <v>#N/A</v>
      </c>
      <c r="E83" t="s">
        <v>37805</v>
      </c>
      <c r="L83" t="s">
        <v>36269</v>
      </c>
      <c r="AH83" t="s">
        <v>65</v>
      </c>
      <c r="AI83" t="s">
        <v>36141</v>
      </c>
      <c r="AY83" t="s">
        <v>37804</v>
      </c>
      <c r="AZ83" t="s">
        <v>37803</v>
      </c>
      <c r="BA83" t="s">
        <v>2451</v>
      </c>
      <c r="BB83" t="s">
        <v>37802</v>
      </c>
      <c r="BD83" t="s">
        <v>33648</v>
      </c>
      <c r="BG83" t="s">
        <v>37801</v>
      </c>
    </row>
    <row r="84" spans="1:59" x14ac:dyDescent="0.2">
      <c r="A84" s="1">
        <v>42618.942847222221</v>
      </c>
      <c r="B84" t="s">
        <v>1862</v>
      </c>
      <c r="C84" t="s">
        <v>37800</v>
      </c>
      <c r="D84" t="e">
        <f>VLOOKUP(all_inactive13[[#This Row],[Full Name, Title]],properly_deactivated[],1,0)</f>
        <v>#N/A</v>
      </c>
      <c r="L84" t="s">
        <v>33165</v>
      </c>
      <c r="M84" t="s">
        <v>33164</v>
      </c>
      <c r="V84" t="s">
        <v>37791</v>
      </c>
      <c r="AB84" t="s">
        <v>21219</v>
      </c>
      <c r="AH84" t="s">
        <v>65</v>
      </c>
      <c r="AI84" t="s">
        <v>31371</v>
      </c>
      <c r="AY84" t="s">
        <v>37799</v>
      </c>
      <c r="AZ84" t="s">
        <v>4893</v>
      </c>
      <c r="BA84" t="s">
        <v>32907</v>
      </c>
      <c r="BB84" t="s">
        <v>31394</v>
      </c>
      <c r="BD84" t="s">
        <v>33648</v>
      </c>
      <c r="BG84" t="s">
        <v>37798</v>
      </c>
    </row>
    <row r="85" spans="1:59" x14ac:dyDescent="0.2">
      <c r="A85" s="1">
        <v>42618.942824074067</v>
      </c>
      <c r="B85" t="s">
        <v>1862</v>
      </c>
      <c r="C85" t="s">
        <v>37797</v>
      </c>
      <c r="D85" t="e">
        <f>VLOOKUP(all_inactive13[[#This Row],[Full Name, Title]],properly_deactivated[],1,0)</f>
        <v>#N/A</v>
      </c>
      <c r="M85" t="s">
        <v>37796</v>
      </c>
      <c r="AB85" t="s">
        <v>31480</v>
      </c>
      <c r="AH85" t="s">
        <v>65</v>
      </c>
      <c r="AI85" t="s">
        <v>31371</v>
      </c>
      <c r="AY85" t="s">
        <v>37795</v>
      </c>
      <c r="AZ85" t="s">
        <v>2080</v>
      </c>
      <c r="BA85" t="s">
        <v>37794</v>
      </c>
      <c r="BB85" t="s">
        <v>34189</v>
      </c>
      <c r="BD85" t="s">
        <v>33648</v>
      </c>
      <c r="BG85" t="s">
        <v>37793</v>
      </c>
    </row>
    <row r="86" spans="1:59" x14ac:dyDescent="0.2">
      <c r="A86" s="1">
        <v>42618.942824074067</v>
      </c>
      <c r="B86" t="s">
        <v>1862</v>
      </c>
      <c r="C86" t="s">
        <v>37792</v>
      </c>
      <c r="D86" t="e">
        <f>VLOOKUP(all_inactive13[[#This Row],[Full Name, Title]],properly_deactivated[],1,0)</f>
        <v>#N/A</v>
      </c>
      <c r="L86" t="s">
        <v>33165</v>
      </c>
      <c r="M86" t="s">
        <v>33164</v>
      </c>
      <c r="V86" t="s">
        <v>37791</v>
      </c>
      <c r="AB86" t="s">
        <v>21219</v>
      </c>
      <c r="AH86" t="s">
        <v>65</v>
      </c>
      <c r="AI86" t="s">
        <v>31371</v>
      </c>
      <c r="AY86" t="s">
        <v>37790</v>
      </c>
      <c r="AZ86" t="s">
        <v>25041</v>
      </c>
      <c r="BA86" t="s">
        <v>36336</v>
      </c>
      <c r="BB86" t="s">
        <v>31394</v>
      </c>
      <c r="BD86" t="s">
        <v>33648</v>
      </c>
      <c r="BG86" t="s">
        <v>37789</v>
      </c>
    </row>
    <row r="87" spans="1:59" x14ac:dyDescent="0.2">
      <c r="A87" s="1">
        <v>42618.942824074067</v>
      </c>
      <c r="B87" t="s">
        <v>1862</v>
      </c>
      <c r="C87" t="s">
        <v>37788</v>
      </c>
      <c r="D87" t="e">
        <f>VLOOKUP(all_inactive13[[#This Row],[Full Name, Title]],properly_deactivated[],1,0)</f>
        <v>#N/A</v>
      </c>
      <c r="L87" t="s">
        <v>36276</v>
      </c>
      <c r="M87" t="s">
        <v>36275</v>
      </c>
      <c r="AG87" t="s">
        <v>37787</v>
      </c>
      <c r="AH87" t="s">
        <v>65</v>
      </c>
      <c r="AI87" t="s">
        <v>36141</v>
      </c>
      <c r="AY87" t="s">
        <v>37786</v>
      </c>
      <c r="AZ87" t="s">
        <v>13903</v>
      </c>
      <c r="BA87" t="s">
        <v>18993</v>
      </c>
      <c r="BB87" t="s">
        <v>37785</v>
      </c>
      <c r="BD87" t="s">
        <v>33648</v>
      </c>
      <c r="BG87" t="s">
        <v>37784</v>
      </c>
    </row>
    <row r="88" spans="1:59" x14ac:dyDescent="0.2">
      <c r="A88" s="1">
        <v>42618.942812499998</v>
      </c>
      <c r="B88" t="s">
        <v>1862</v>
      </c>
      <c r="C88" t="s">
        <v>37780</v>
      </c>
      <c r="D88" t="e">
        <f>VLOOKUP(all_inactive13[[#This Row],[Full Name, Title]],properly_deactivated[],1,0)</f>
        <v>#N/A</v>
      </c>
      <c r="L88" t="s">
        <v>31391</v>
      </c>
      <c r="M88" t="s">
        <v>31390</v>
      </c>
      <c r="V88" t="s">
        <v>36110</v>
      </c>
      <c r="AB88" t="s">
        <v>21219</v>
      </c>
      <c r="AH88" t="s">
        <v>65</v>
      </c>
      <c r="AI88" t="s">
        <v>31371</v>
      </c>
      <c r="AY88" t="s">
        <v>37779</v>
      </c>
      <c r="AZ88" t="s">
        <v>6293</v>
      </c>
      <c r="BA88" t="s">
        <v>20064</v>
      </c>
      <c r="BB88" t="s">
        <v>31394</v>
      </c>
      <c r="BD88" t="s">
        <v>33648</v>
      </c>
      <c r="BG88" t="s">
        <v>37778</v>
      </c>
    </row>
    <row r="89" spans="1:59" x14ac:dyDescent="0.2">
      <c r="A89" s="1">
        <v>42618.942708333343</v>
      </c>
      <c r="B89" t="s">
        <v>1862</v>
      </c>
      <c r="C89" t="s">
        <v>37748</v>
      </c>
      <c r="D89" t="e">
        <f>VLOOKUP(all_inactive13[[#This Row],[Full Name, Title]],properly_deactivated[],1,0)</f>
        <v>#N/A</v>
      </c>
      <c r="E89" t="s">
        <v>37747</v>
      </c>
      <c r="G89" t="s">
        <v>3795</v>
      </c>
      <c r="M89" t="s">
        <v>37746</v>
      </c>
      <c r="AH89" t="s">
        <v>65</v>
      </c>
      <c r="AI89" t="s">
        <v>36141</v>
      </c>
      <c r="AY89" t="s">
        <v>37745</v>
      </c>
      <c r="AZ89" t="s">
        <v>37744</v>
      </c>
      <c r="BA89" t="s">
        <v>37743</v>
      </c>
      <c r="BB89" t="s">
        <v>37742</v>
      </c>
      <c r="BD89" t="s">
        <v>33648</v>
      </c>
      <c r="BG89" t="s">
        <v>37741</v>
      </c>
    </row>
    <row r="90" spans="1:59" x14ac:dyDescent="0.2">
      <c r="A90" s="1">
        <v>42618.94263888889</v>
      </c>
      <c r="B90" t="s">
        <v>1862</v>
      </c>
      <c r="C90" t="s">
        <v>37736</v>
      </c>
      <c r="D90" t="e">
        <f>VLOOKUP(all_inactive13[[#This Row],[Full Name, Title]],properly_deactivated[],1,0)</f>
        <v>#N/A</v>
      </c>
      <c r="L90" t="s">
        <v>32555</v>
      </c>
      <c r="M90" t="s">
        <v>32554</v>
      </c>
      <c r="V90" t="s">
        <v>36908</v>
      </c>
      <c r="AB90" t="s">
        <v>21219</v>
      </c>
      <c r="AH90" t="s">
        <v>65</v>
      </c>
      <c r="AI90" t="s">
        <v>31371</v>
      </c>
      <c r="AY90" t="s">
        <v>37735</v>
      </c>
      <c r="AZ90" t="s">
        <v>12445</v>
      </c>
      <c r="BA90" t="s">
        <v>980</v>
      </c>
      <c r="BB90" t="s">
        <v>31394</v>
      </c>
      <c r="BD90" t="s">
        <v>33648</v>
      </c>
      <c r="BG90" t="s">
        <v>37734</v>
      </c>
    </row>
    <row r="91" spans="1:59" x14ac:dyDescent="0.2">
      <c r="A91" s="1">
        <v>42618.94258101852</v>
      </c>
      <c r="B91" t="s">
        <v>1862</v>
      </c>
      <c r="C91" t="s">
        <v>37733</v>
      </c>
      <c r="D91" t="e">
        <f>VLOOKUP(all_inactive13[[#This Row],[Full Name, Title]],properly_deactivated[],1,0)</f>
        <v>#N/A</v>
      </c>
      <c r="M91" t="s">
        <v>31483</v>
      </c>
      <c r="AB91" t="s">
        <v>31480</v>
      </c>
      <c r="AH91" t="s">
        <v>65</v>
      </c>
      <c r="AI91" t="s">
        <v>31371</v>
      </c>
      <c r="AY91" t="s">
        <v>37732</v>
      </c>
      <c r="AZ91" t="s">
        <v>37731</v>
      </c>
      <c r="BA91" t="s">
        <v>6973</v>
      </c>
      <c r="BB91" t="s">
        <v>34189</v>
      </c>
      <c r="BD91" t="s">
        <v>33648</v>
      </c>
      <c r="BG91" t="s">
        <v>37730</v>
      </c>
    </row>
    <row r="92" spans="1:59" x14ac:dyDescent="0.2">
      <c r="A92" s="1">
        <v>42618.942523148151</v>
      </c>
      <c r="B92" t="s">
        <v>1862</v>
      </c>
      <c r="C92" t="s">
        <v>37714</v>
      </c>
      <c r="D92" t="e">
        <f>VLOOKUP(all_inactive13[[#This Row],[Full Name, Title]],properly_deactivated[],1,0)</f>
        <v>#N/A</v>
      </c>
      <c r="G92" t="s">
        <v>3795</v>
      </c>
      <c r="M92" t="s">
        <v>37713</v>
      </c>
      <c r="AG92" t="s">
        <v>37712</v>
      </c>
      <c r="AH92" t="s">
        <v>65</v>
      </c>
      <c r="AI92" t="s">
        <v>36141</v>
      </c>
      <c r="AK92" t="s">
        <v>33648</v>
      </c>
      <c r="AY92" t="s">
        <v>37711</v>
      </c>
      <c r="AZ92" t="s">
        <v>16231</v>
      </c>
      <c r="BA92" t="s">
        <v>37710</v>
      </c>
      <c r="BB92" t="s">
        <v>37709</v>
      </c>
      <c r="BD92" t="s">
        <v>33648</v>
      </c>
      <c r="BG92" t="s">
        <v>37708</v>
      </c>
    </row>
    <row r="93" spans="1:59" x14ac:dyDescent="0.2">
      <c r="A93" s="1">
        <v>42618.942511574067</v>
      </c>
      <c r="B93" t="s">
        <v>1862</v>
      </c>
      <c r="C93" t="s">
        <v>37707</v>
      </c>
      <c r="D93" t="e">
        <f>VLOOKUP(all_inactive13[[#This Row],[Full Name, Title]],properly_deactivated[],1,0)</f>
        <v>#N/A</v>
      </c>
      <c r="L93" t="s">
        <v>31470</v>
      </c>
      <c r="M93" t="s">
        <v>31469</v>
      </c>
      <c r="V93" t="s">
        <v>34938</v>
      </c>
      <c r="AB93" t="s">
        <v>21219</v>
      </c>
      <c r="AH93" t="s">
        <v>65</v>
      </c>
      <c r="AI93" t="s">
        <v>31371</v>
      </c>
      <c r="AY93" t="s">
        <v>37706</v>
      </c>
      <c r="AZ93" t="s">
        <v>2544</v>
      </c>
      <c r="BA93" t="s">
        <v>37705</v>
      </c>
      <c r="BB93" t="s">
        <v>31394</v>
      </c>
      <c r="BD93" t="s">
        <v>33648</v>
      </c>
      <c r="BG93" t="s">
        <v>37704</v>
      </c>
    </row>
    <row r="94" spans="1:59" x14ac:dyDescent="0.2">
      <c r="A94" s="1">
        <v>42618.942511574067</v>
      </c>
      <c r="B94" t="s">
        <v>1862</v>
      </c>
      <c r="C94" t="s">
        <v>37703</v>
      </c>
      <c r="D94" t="e">
        <f>VLOOKUP(all_inactive13[[#This Row],[Full Name, Title]],properly_deactivated[],1,0)</f>
        <v>#N/A</v>
      </c>
      <c r="L94" t="s">
        <v>31470</v>
      </c>
      <c r="M94" t="s">
        <v>31469</v>
      </c>
      <c r="V94" t="s">
        <v>34938</v>
      </c>
      <c r="AB94" t="s">
        <v>21219</v>
      </c>
      <c r="AH94" t="s">
        <v>65</v>
      </c>
      <c r="AI94" t="s">
        <v>31371</v>
      </c>
      <c r="AY94" t="s">
        <v>37702</v>
      </c>
      <c r="AZ94" t="s">
        <v>37701</v>
      </c>
      <c r="BA94" t="s">
        <v>37700</v>
      </c>
      <c r="BB94" t="s">
        <v>31394</v>
      </c>
      <c r="BD94" t="s">
        <v>33648</v>
      </c>
      <c r="BG94" t="s">
        <v>37699</v>
      </c>
    </row>
    <row r="95" spans="1:59" x14ac:dyDescent="0.2">
      <c r="A95" s="1">
        <v>42618.942465277767</v>
      </c>
      <c r="B95" t="s">
        <v>1862</v>
      </c>
      <c r="C95" t="s">
        <v>37694</v>
      </c>
      <c r="D95" t="e">
        <f>VLOOKUP(all_inactive13[[#This Row],[Full Name, Title]],properly_deactivated[],1,0)</f>
        <v>#N/A</v>
      </c>
      <c r="L95" t="s">
        <v>32207</v>
      </c>
      <c r="M95" t="s">
        <v>32206</v>
      </c>
      <c r="V95" t="s">
        <v>37693</v>
      </c>
      <c r="AB95" t="s">
        <v>21219</v>
      </c>
      <c r="AH95" t="s">
        <v>65</v>
      </c>
      <c r="AI95" t="s">
        <v>31371</v>
      </c>
      <c r="AY95" t="s">
        <v>37692</v>
      </c>
      <c r="AZ95" t="s">
        <v>37691</v>
      </c>
      <c r="BA95" t="s">
        <v>37690</v>
      </c>
      <c r="BB95" t="s">
        <v>31394</v>
      </c>
      <c r="BD95" t="s">
        <v>33648</v>
      </c>
      <c r="BG95" t="s">
        <v>37689</v>
      </c>
    </row>
    <row r="96" spans="1:59" x14ac:dyDescent="0.2">
      <c r="A96" s="1">
        <v>42618.942453703698</v>
      </c>
      <c r="B96" t="s">
        <v>1862</v>
      </c>
      <c r="C96" t="s">
        <v>37680</v>
      </c>
      <c r="D96" t="e">
        <f>VLOOKUP(all_inactive13[[#This Row],[Full Name, Title]],properly_deactivated[],1,0)</f>
        <v>#N/A</v>
      </c>
      <c r="M96" t="s">
        <v>31483</v>
      </c>
      <c r="AB96" t="s">
        <v>33026</v>
      </c>
      <c r="AH96" t="s">
        <v>65</v>
      </c>
      <c r="AI96" t="s">
        <v>31371</v>
      </c>
      <c r="AY96" t="s">
        <v>37679</v>
      </c>
      <c r="AZ96" t="s">
        <v>20477</v>
      </c>
      <c r="BA96" t="s">
        <v>37678</v>
      </c>
      <c r="BB96" t="s">
        <v>365</v>
      </c>
      <c r="BD96" t="s">
        <v>33648</v>
      </c>
      <c r="BG96" t="s">
        <v>37677</v>
      </c>
    </row>
    <row r="97" spans="1:59" x14ac:dyDescent="0.2">
      <c r="A97" s="1">
        <v>42618.942430555559</v>
      </c>
      <c r="B97" t="s">
        <v>1862</v>
      </c>
      <c r="C97" t="s">
        <v>37672</v>
      </c>
      <c r="D97" t="e">
        <f>VLOOKUP(all_inactive13[[#This Row],[Full Name, Title]],properly_deactivated[],1,0)</f>
        <v>#N/A</v>
      </c>
      <c r="L97" t="s">
        <v>32354</v>
      </c>
      <c r="M97" t="s">
        <v>32353</v>
      </c>
      <c r="V97" t="s">
        <v>37671</v>
      </c>
      <c r="AB97" t="s">
        <v>21219</v>
      </c>
      <c r="AH97" t="s">
        <v>65</v>
      </c>
      <c r="AI97" t="s">
        <v>31371</v>
      </c>
      <c r="AL97" t="s">
        <v>67</v>
      </c>
      <c r="AM97" t="s">
        <v>145</v>
      </c>
      <c r="AY97" t="s">
        <v>37670</v>
      </c>
      <c r="AZ97" t="s">
        <v>23796</v>
      </c>
      <c r="BA97" t="s">
        <v>37669</v>
      </c>
      <c r="BB97" t="s">
        <v>31394</v>
      </c>
      <c r="BD97" t="s">
        <v>33648</v>
      </c>
      <c r="BG97" t="s">
        <v>37668</v>
      </c>
    </row>
    <row r="98" spans="1:59" x14ac:dyDescent="0.2">
      <c r="A98" s="1">
        <v>42618.942418981482</v>
      </c>
      <c r="B98" t="s">
        <v>1862</v>
      </c>
      <c r="C98" t="s">
        <v>37659</v>
      </c>
      <c r="D98" t="e">
        <f>VLOOKUP(all_inactive13[[#This Row],[Full Name, Title]],properly_deactivated[],1,0)</f>
        <v>#N/A</v>
      </c>
      <c r="L98" t="s">
        <v>33134</v>
      </c>
      <c r="M98" t="s">
        <v>33133</v>
      </c>
      <c r="V98" t="s">
        <v>33212</v>
      </c>
      <c r="AB98" t="s">
        <v>21219</v>
      </c>
      <c r="AH98" t="s">
        <v>65</v>
      </c>
      <c r="AI98" t="s">
        <v>31371</v>
      </c>
      <c r="AY98" t="s">
        <v>37658</v>
      </c>
      <c r="AZ98" t="s">
        <v>27467</v>
      </c>
      <c r="BA98" t="s">
        <v>1980</v>
      </c>
      <c r="BB98" t="s">
        <v>31394</v>
      </c>
      <c r="BD98" t="s">
        <v>33648</v>
      </c>
      <c r="BG98" t="s">
        <v>37657</v>
      </c>
    </row>
    <row r="99" spans="1:59" x14ac:dyDescent="0.2">
      <c r="A99" s="1">
        <v>42618.942337962973</v>
      </c>
      <c r="B99" t="s">
        <v>1862</v>
      </c>
      <c r="C99" t="s">
        <v>37656</v>
      </c>
      <c r="D99" t="e">
        <f>VLOOKUP(all_inactive13[[#This Row],[Full Name, Title]],properly_deactivated[],1,0)</f>
        <v>#N/A</v>
      </c>
      <c r="J99" t="s">
        <v>32341</v>
      </c>
      <c r="L99" t="s">
        <v>32942</v>
      </c>
      <c r="M99" t="s">
        <v>32941</v>
      </c>
      <c r="V99" t="s">
        <v>36604</v>
      </c>
      <c r="Y99" t="s">
        <v>36604</v>
      </c>
      <c r="AB99" t="s">
        <v>21219</v>
      </c>
      <c r="AH99" t="s">
        <v>65</v>
      </c>
      <c r="AI99" t="s">
        <v>31371</v>
      </c>
      <c r="AL99" t="s">
        <v>67</v>
      </c>
      <c r="AM99" t="s">
        <v>68</v>
      </c>
      <c r="AY99" t="s">
        <v>37655</v>
      </c>
      <c r="AZ99" t="s">
        <v>35881</v>
      </c>
      <c r="BA99" t="s">
        <v>37654</v>
      </c>
      <c r="BB99" t="s">
        <v>31394</v>
      </c>
      <c r="BD99" t="s">
        <v>33648</v>
      </c>
      <c r="BG99" t="s">
        <v>37653</v>
      </c>
    </row>
    <row r="100" spans="1:59" x14ac:dyDescent="0.2">
      <c r="A100" s="1">
        <v>42618.942326388889</v>
      </c>
      <c r="B100" t="s">
        <v>1862</v>
      </c>
      <c r="C100" t="s">
        <v>37652</v>
      </c>
      <c r="D100" t="e">
        <f>VLOOKUP(all_inactive13[[#This Row],[Full Name, Title]],properly_deactivated[],1,0)</f>
        <v>#N/A</v>
      </c>
      <c r="J100" t="s">
        <v>32341</v>
      </c>
      <c r="L100" t="s">
        <v>31669</v>
      </c>
      <c r="M100" t="s">
        <v>31668</v>
      </c>
      <c r="V100" t="s">
        <v>36815</v>
      </c>
      <c r="AB100" t="s">
        <v>21219</v>
      </c>
      <c r="AH100" t="s">
        <v>65</v>
      </c>
      <c r="AI100" t="s">
        <v>31371</v>
      </c>
      <c r="AL100" t="s">
        <v>67</v>
      </c>
      <c r="AM100" t="s">
        <v>68</v>
      </c>
      <c r="AY100" t="s">
        <v>37651</v>
      </c>
      <c r="AZ100" t="s">
        <v>37650</v>
      </c>
      <c r="BA100" t="s">
        <v>37649</v>
      </c>
      <c r="BB100" t="s">
        <v>31394</v>
      </c>
      <c r="BD100" t="s">
        <v>33648</v>
      </c>
      <c r="BG100" t="s">
        <v>37648</v>
      </c>
    </row>
    <row r="101" spans="1:59" x14ac:dyDescent="0.2">
      <c r="A101" s="1">
        <v>42618.942291666674</v>
      </c>
      <c r="B101" t="s">
        <v>1862</v>
      </c>
      <c r="C101" t="s">
        <v>37625</v>
      </c>
      <c r="D101" t="e">
        <f>VLOOKUP(all_inactive13[[#This Row],[Full Name, Title]],properly_deactivated[],1,0)</f>
        <v>#N/A</v>
      </c>
      <c r="L101" t="s">
        <v>31447</v>
      </c>
      <c r="M101" t="s">
        <v>31446</v>
      </c>
      <c r="V101" t="s">
        <v>34917</v>
      </c>
      <c r="AB101" t="s">
        <v>21219</v>
      </c>
      <c r="AH101" t="s">
        <v>65</v>
      </c>
      <c r="AI101" t="s">
        <v>31371</v>
      </c>
      <c r="AY101" t="s">
        <v>37624</v>
      </c>
      <c r="AZ101" t="s">
        <v>7315</v>
      </c>
      <c r="BA101" t="s">
        <v>6049</v>
      </c>
      <c r="BB101" t="s">
        <v>31394</v>
      </c>
      <c r="BD101" t="s">
        <v>33648</v>
      </c>
      <c r="BG101" t="s">
        <v>37623</v>
      </c>
    </row>
    <row r="102" spans="1:59" x14ac:dyDescent="0.2">
      <c r="A102" s="1">
        <v>42618.942233796297</v>
      </c>
      <c r="B102" t="s">
        <v>1862</v>
      </c>
      <c r="C102" t="s">
        <v>37602</v>
      </c>
      <c r="D102" t="e">
        <f>VLOOKUP(all_inactive13[[#This Row],[Full Name, Title]],properly_deactivated[],1,0)</f>
        <v>#N/A</v>
      </c>
      <c r="L102" t="s">
        <v>32903</v>
      </c>
      <c r="M102" t="s">
        <v>32902</v>
      </c>
      <c r="V102" t="s">
        <v>33127</v>
      </c>
      <c r="AB102" t="s">
        <v>21219</v>
      </c>
      <c r="AH102" t="s">
        <v>65</v>
      </c>
      <c r="AI102" t="s">
        <v>31371</v>
      </c>
      <c r="AY102" t="s">
        <v>37601</v>
      </c>
      <c r="AZ102" t="s">
        <v>12902</v>
      </c>
      <c r="BA102" t="s">
        <v>19540</v>
      </c>
      <c r="BB102" t="s">
        <v>31394</v>
      </c>
      <c r="BD102" t="s">
        <v>33648</v>
      </c>
      <c r="BG102" t="s">
        <v>37600</v>
      </c>
    </row>
    <row r="103" spans="1:59" x14ac:dyDescent="0.2">
      <c r="A103" s="1">
        <v>42618.942152777781</v>
      </c>
      <c r="B103" t="s">
        <v>1862</v>
      </c>
      <c r="C103" t="s">
        <v>37550</v>
      </c>
      <c r="D103" t="e">
        <f>VLOOKUP(all_inactive13[[#This Row],[Full Name, Title]],properly_deactivated[],1,0)</f>
        <v>#N/A</v>
      </c>
      <c r="L103" t="s">
        <v>36300</v>
      </c>
      <c r="M103" t="s">
        <v>35270</v>
      </c>
      <c r="AH103" t="s">
        <v>65</v>
      </c>
      <c r="AI103" t="s">
        <v>34924</v>
      </c>
      <c r="AY103" t="s">
        <v>37549</v>
      </c>
      <c r="AZ103" t="s">
        <v>2380</v>
      </c>
      <c r="BA103" t="s">
        <v>5384</v>
      </c>
      <c r="BB103" t="s">
        <v>88</v>
      </c>
      <c r="BD103" t="s">
        <v>33648</v>
      </c>
      <c r="BG103" t="s">
        <v>37548</v>
      </c>
    </row>
    <row r="104" spans="1:59" x14ac:dyDescent="0.2">
      <c r="A104" s="1">
        <v>42618.942129629628</v>
      </c>
      <c r="B104" t="s">
        <v>1862</v>
      </c>
      <c r="C104" t="s">
        <v>37547</v>
      </c>
      <c r="D104" t="e">
        <f>VLOOKUP(all_inactive13[[#This Row],[Full Name, Title]],properly_deactivated[],1,0)</f>
        <v>#N/A</v>
      </c>
      <c r="L104" t="s">
        <v>32821</v>
      </c>
      <c r="AH104" t="s">
        <v>65</v>
      </c>
      <c r="AI104" t="s">
        <v>31371</v>
      </c>
      <c r="AY104" t="s">
        <v>37546</v>
      </c>
      <c r="AZ104" t="s">
        <v>37545</v>
      </c>
      <c r="BA104" t="s">
        <v>21242</v>
      </c>
      <c r="BB104" t="s">
        <v>116</v>
      </c>
      <c r="BD104" t="s">
        <v>33648</v>
      </c>
      <c r="BG104" t="s">
        <v>37544</v>
      </c>
    </row>
    <row r="105" spans="1:59" x14ac:dyDescent="0.2">
      <c r="A105" s="1">
        <v>42618.942094907397</v>
      </c>
      <c r="B105" t="s">
        <v>1862</v>
      </c>
      <c r="C105" t="s">
        <v>37529</v>
      </c>
      <c r="D105" t="e">
        <f>VLOOKUP(all_inactive13[[#This Row],[Full Name, Title]],properly_deactivated[],1,0)</f>
        <v>#N/A</v>
      </c>
      <c r="M105" t="s">
        <v>37528</v>
      </c>
      <c r="V105" t="s">
        <v>37527</v>
      </c>
      <c r="Y105" t="s">
        <v>37526</v>
      </c>
      <c r="AH105" t="s">
        <v>65</v>
      </c>
      <c r="AI105" t="s">
        <v>36141</v>
      </c>
      <c r="AY105" t="s">
        <v>37525</v>
      </c>
      <c r="AZ105" t="s">
        <v>12634</v>
      </c>
      <c r="BA105" t="s">
        <v>37524</v>
      </c>
      <c r="BB105" t="s">
        <v>37523</v>
      </c>
      <c r="BD105" t="s">
        <v>33648</v>
      </c>
      <c r="BG105" t="s">
        <v>37522</v>
      </c>
    </row>
    <row r="106" spans="1:59" x14ac:dyDescent="0.2">
      <c r="A106" s="1">
        <v>42618.942083333342</v>
      </c>
      <c r="B106" t="s">
        <v>1862</v>
      </c>
      <c r="C106" t="s">
        <v>37521</v>
      </c>
      <c r="D106" t="e">
        <f>VLOOKUP(all_inactive13[[#This Row],[Full Name, Title]],properly_deactivated[],1,0)</f>
        <v>#N/A</v>
      </c>
      <c r="L106" t="s">
        <v>33459</v>
      </c>
      <c r="M106" t="s">
        <v>33458</v>
      </c>
      <c r="V106" t="s">
        <v>34033</v>
      </c>
      <c r="AB106" t="s">
        <v>21219</v>
      </c>
      <c r="AH106" t="s">
        <v>65</v>
      </c>
      <c r="AI106" t="s">
        <v>31371</v>
      </c>
      <c r="AY106" t="s">
        <v>37520</v>
      </c>
      <c r="AZ106" t="s">
        <v>2544</v>
      </c>
      <c r="BA106" t="s">
        <v>7686</v>
      </c>
      <c r="BB106" t="s">
        <v>31394</v>
      </c>
      <c r="BD106" t="s">
        <v>33648</v>
      </c>
      <c r="BG106" t="s">
        <v>37519</v>
      </c>
    </row>
    <row r="107" spans="1:59" x14ac:dyDescent="0.2">
      <c r="A107" s="1">
        <v>42618.942083333342</v>
      </c>
      <c r="B107" t="s">
        <v>1862</v>
      </c>
      <c r="C107" t="s">
        <v>37518</v>
      </c>
      <c r="D107" t="e">
        <f>VLOOKUP(all_inactive13[[#This Row],[Full Name, Title]],properly_deactivated[],1,0)</f>
        <v>#N/A</v>
      </c>
      <c r="L107" t="s">
        <v>31406</v>
      </c>
      <c r="M107" t="s">
        <v>31405</v>
      </c>
      <c r="V107" t="s">
        <v>37517</v>
      </c>
      <c r="AB107" t="s">
        <v>21219</v>
      </c>
      <c r="AH107" t="s">
        <v>65</v>
      </c>
      <c r="AI107" t="s">
        <v>31371</v>
      </c>
      <c r="AY107" t="s">
        <v>37516</v>
      </c>
      <c r="AZ107" t="s">
        <v>7705</v>
      </c>
      <c r="BA107" t="s">
        <v>37515</v>
      </c>
      <c r="BB107" t="s">
        <v>31394</v>
      </c>
      <c r="BD107" t="s">
        <v>33648</v>
      </c>
      <c r="BG107" t="s">
        <v>37514</v>
      </c>
    </row>
    <row r="108" spans="1:59" x14ac:dyDescent="0.2">
      <c r="A108" s="1">
        <v>42618.942060185182</v>
      </c>
      <c r="B108" t="s">
        <v>1862</v>
      </c>
      <c r="C108" t="s">
        <v>37504</v>
      </c>
      <c r="D108" t="e">
        <f>VLOOKUP(all_inactive13[[#This Row],[Full Name, Title]],properly_deactivated[],1,0)</f>
        <v>#N/A</v>
      </c>
      <c r="L108" t="s">
        <v>31680</v>
      </c>
      <c r="M108" t="s">
        <v>31679</v>
      </c>
      <c r="V108" t="s">
        <v>36001</v>
      </c>
      <c r="AB108" t="s">
        <v>21219</v>
      </c>
      <c r="AH108" t="s">
        <v>65</v>
      </c>
      <c r="AI108" t="s">
        <v>31371</v>
      </c>
      <c r="AY108" t="s">
        <v>37503</v>
      </c>
      <c r="AZ108" t="s">
        <v>7343</v>
      </c>
      <c r="BA108" t="s">
        <v>34408</v>
      </c>
      <c r="BB108" t="s">
        <v>31394</v>
      </c>
      <c r="BD108" t="s">
        <v>33648</v>
      </c>
      <c r="BG108" t="s">
        <v>37502</v>
      </c>
    </row>
    <row r="109" spans="1:59" x14ac:dyDescent="0.2">
      <c r="A109" s="1">
        <v>42618.942037037043</v>
      </c>
      <c r="B109" t="s">
        <v>1862</v>
      </c>
      <c r="C109" t="s">
        <v>37490</v>
      </c>
      <c r="D109" t="e">
        <f>VLOOKUP(all_inactive13[[#This Row],[Full Name, Title]],properly_deactivated[],1,0)</f>
        <v>#N/A</v>
      </c>
      <c r="L109" t="s">
        <v>33018</v>
      </c>
      <c r="M109" t="s">
        <v>33017</v>
      </c>
      <c r="V109" t="s">
        <v>37489</v>
      </c>
      <c r="AB109" t="s">
        <v>21219</v>
      </c>
      <c r="AH109" t="s">
        <v>65</v>
      </c>
      <c r="AI109" t="s">
        <v>31371</v>
      </c>
      <c r="AY109" t="s">
        <v>37488</v>
      </c>
      <c r="AZ109" t="s">
        <v>2640</v>
      </c>
      <c r="BA109" t="s">
        <v>37487</v>
      </c>
      <c r="BB109" t="s">
        <v>31394</v>
      </c>
      <c r="BD109" t="s">
        <v>33648</v>
      </c>
      <c r="BG109" t="s">
        <v>37486</v>
      </c>
    </row>
    <row r="110" spans="1:59" x14ac:dyDescent="0.2">
      <c r="A110" s="1">
        <v>42618.942013888889</v>
      </c>
      <c r="B110" t="s">
        <v>1862</v>
      </c>
      <c r="C110" t="s">
        <v>37485</v>
      </c>
      <c r="D110" t="e">
        <f>VLOOKUP(all_inactive13[[#This Row],[Full Name, Title]],properly_deactivated[],1,0)</f>
        <v>#N/A</v>
      </c>
      <c r="M110" t="s">
        <v>37484</v>
      </c>
      <c r="AH110" t="s">
        <v>65</v>
      </c>
      <c r="AI110" t="s">
        <v>36141</v>
      </c>
      <c r="AY110" t="s">
        <v>37483</v>
      </c>
      <c r="AZ110" t="s">
        <v>26446</v>
      </c>
      <c r="BA110" t="s">
        <v>807</v>
      </c>
      <c r="BB110" t="s">
        <v>37482</v>
      </c>
      <c r="BD110" t="s">
        <v>33648</v>
      </c>
      <c r="BG110" t="s">
        <v>37481</v>
      </c>
    </row>
    <row r="111" spans="1:59" x14ac:dyDescent="0.2">
      <c r="A111" s="1">
        <v>42618.942013888889</v>
      </c>
      <c r="B111" t="s">
        <v>1862</v>
      </c>
      <c r="C111" t="s">
        <v>37480</v>
      </c>
      <c r="D111" t="e">
        <f>VLOOKUP(all_inactive13[[#This Row],[Full Name, Title]],properly_deactivated[],1,0)</f>
        <v>#N/A</v>
      </c>
      <c r="M111" t="s">
        <v>37043</v>
      </c>
      <c r="AH111" t="s">
        <v>65</v>
      </c>
      <c r="AI111" t="s">
        <v>36141</v>
      </c>
      <c r="AY111" t="s">
        <v>37479</v>
      </c>
      <c r="AZ111" t="s">
        <v>30851</v>
      </c>
      <c r="BA111" t="s">
        <v>37478</v>
      </c>
      <c r="BB111" t="s">
        <v>36304</v>
      </c>
      <c r="BD111" t="s">
        <v>33648</v>
      </c>
      <c r="BG111" t="s">
        <v>37477</v>
      </c>
    </row>
    <row r="112" spans="1:59" x14ac:dyDescent="0.2">
      <c r="A112" s="1">
        <v>42618.941990740743</v>
      </c>
      <c r="B112" t="s">
        <v>1862</v>
      </c>
      <c r="C112" t="s">
        <v>37473</v>
      </c>
      <c r="D112" t="e">
        <f>VLOOKUP(all_inactive13[[#This Row],[Full Name, Title]],properly_deactivated[],1,0)</f>
        <v>#N/A</v>
      </c>
      <c r="M112" t="s">
        <v>37472</v>
      </c>
      <c r="AD112" t="s">
        <v>3796</v>
      </c>
      <c r="AH112" t="s">
        <v>65</v>
      </c>
      <c r="AI112" t="s">
        <v>34924</v>
      </c>
      <c r="AY112" t="s">
        <v>37471</v>
      </c>
      <c r="AZ112" t="s">
        <v>2763</v>
      </c>
      <c r="BA112" t="s">
        <v>37470</v>
      </c>
      <c r="BB112" t="s">
        <v>37469</v>
      </c>
      <c r="BD112" t="s">
        <v>33648</v>
      </c>
      <c r="BG112" t="s">
        <v>37468</v>
      </c>
    </row>
    <row r="113" spans="1:59" x14ac:dyDescent="0.2">
      <c r="A113" s="1">
        <v>42618.941979166673</v>
      </c>
      <c r="B113" t="s">
        <v>1862</v>
      </c>
      <c r="C113" t="s">
        <v>37461</v>
      </c>
      <c r="D113" t="e">
        <f>VLOOKUP(all_inactive13[[#This Row],[Full Name, Title]],properly_deactivated[],1,0)</f>
        <v>#N/A</v>
      </c>
      <c r="M113" t="s">
        <v>37460</v>
      </c>
      <c r="AH113" t="s">
        <v>65</v>
      </c>
      <c r="AI113" t="s">
        <v>36141</v>
      </c>
      <c r="AY113" t="s">
        <v>37459</v>
      </c>
      <c r="AZ113" t="s">
        <v>24383</v>
      </c>
      <c r="BA113" t="s">
        <v>37458</v>
      </c>
      <c r="BB113" t="s">
        <v>36335</v>
      </c>
      <c r="BD113" t="s">
        <v>33648</v>
      </c>
      <c r="BG113" t="s">
        <v>37457</v>
      </c>
    </row>
    <row r="114" spans="1:59" x14ac:dyDescent="0.2">
      <c r="A114" s="1">
        <v>42618.941979166673</v>
      </c>
      <c r="B114" t="s">
        <v>1862</v>
      </c>
      <c r="C114" t="s">
        <v>37452</v>
      </c>
      <c r="D114" t="e">
        <f>VLOOKUP(all_inactive13[[#This Row],[Full Name, Title]],properly_deactivated[],1,0)</f>
        <v>#N/A</v>
      </c>
      <c r="M114" t="s">
        <v>37451</v>
      </c>
      <c r="AH114" t="s">
        <v>65</v>
      </c>
      <c r="AI114" t="s">
        <v>36141</v>
      </c>
      <c r="AY114" t="s">
        <v>37450</v>
      </c>
      <c r="AZ114" t="s">
        <v>37449</v>
      </c>
      <c r="BA114" t="s">
        <v>37448</v>
      </c>
      <c r="BB114" t="s">
        <v>36335</v>
      </c>
      <c r="BD114" t="s">
        <v>33648</v>
      </c>
      <c r="BG114" t="s">
        <v>37447</v>
      </c>
    </row>
    <row r="115" spans="1:59" x14ac:dyDescent="0.2">
      <c r="A115" s="1">
        <v>42618.941967592589</v>
      </c>
      <c r="B115" t="s">
        <v>1862</v>
      </c>
      <c r="C115" t="s">
        <v>37442</v>
      </c>
      <c r="D115" t="e">
        <f>VLOOKUP(all_inactive13[[#This Row],[Full Name, Title]],properly_deactivated[],1,0)</f>
        <v>#N/A</v>
      </c>
      <c r="M115" t="s">
        <v>37441</v>
      </c>
      <c r="AH115" t="s">
        <v>65</v>
      </c>
      <c r="AI115" t="s">
        <v>36141</v>
      </c>
      <c r="AY115" t="s">
        <v>37440</v>
      </c>
      <c r="AZ115" t="s">
        <v>35963</v>
      </c>
      <c r="BA115" t="s">
        <v>37439</v>
      </c>
      <c r="BB115" t="s">
        <v>36335</v>
      </c>
      <c r="BD115" t="s">
        <v>33648</v>
      </c>
      <c r="BG115" t="s">
        <v>37438</v>
      </c>
    </row>
    <row r="116" spans="1:59" x14ac:dyDescent="0.2">
      <c r="A116" s="1">
        <v>42618.94195601852</v>
      </c>
      <c r="B116" t="s">
        <v>1862</v>
      </c>
      <c r="C116" t="s">
        <v>37437</v>
      </c>
      <c r="D116" t="e">
        <f>VLOOKUP(all_inactive13[[#This Row],[Full Name, Title]],properly_deactivated[],1,0)</f>
        <v>#N/A</v>
      </c>
      <c r="M116" t="s">
        <v>37436</v>
      </c>
      <c r="AH116" t="s">
        <v>65</v>
      </c>
      <c r="AI116" t="s">
        <v>36141</v>
      </c>
      <c r="AY116" t="s">
        <v>37435</v>
      </c>
      <c r="AZ116" t="s">
        <v>37434</v>
      </c>
      <c r="BA116" t="s">
        <v>35337</v>
      </c>
      <c r="BB116" t="s">
        <v>36386</v>
      </c>
      <c r="BD116" t="s">
        <v>33648</v>
      </c>
      <c r="BG116" t="s">
        <v>37433</v>
      </c>
    </row>
    <row r="117" spans="1:59" x14ac:dyDescent="0.2">
      <c r="A117" s="1">
        <v>42618.94195601852</v>
      </c>
      <c r="B117" t="s">
        <v>1862</v>
      </c>
      <c r="C117" t="s">
        <v>37432</v>
      </c>
      <c r="D117" t="e">
        <f>VLOOKUP(all_inactive13[[#This Row],[Full Name, Title]],properly_deactivated[],1,0)</f>
        <v>#N/A</v>
      </c>
      <c r="M117" t="s">
        <v>37431</v>
      </c>
      <c r="AH117" t="s">
        <v>65</v>
      </c>
      <c r="AI117" t="s">
        <v>36141</v>
      </c>
      <c r="AY117" t="s">
        <v>37430</v>
      </c>
      <c r="AZ117" t="s">
        <v>18363</v>
      </c>
      <c r="BA117" t="s">
        <v>3434</v>
      </c>
      <c r="BB117" t="s">
        <v>36335</v>
      </c>
      <c r="BD117" t="s">
        <v>33648</v>
      </c>
      <c r="BG117" t="s">
        <v>37429</v>
      </c>
    </row>
    <row r="118" spans="1:59" x14ac:dyDescent="0.2">
      <c r="A118" s="1">
        <v>42618.941944444443</v>
      </c>
      <c r="B118" t="s">
        <v>1862</v>
      </c>
      <c r="C118" t="s">
        <v>37424</v>
      </c>
      <c r="D118" t="e">
        <f>VLOOKUP(all_inactive13[[#This Row],[Full Name, Title]],properly_deactivated[],1,0)</f>
        <v>#N/A</v>
      </c>
      <c r="M118" t="s">
        <v>37423</v>
      </c>
      <c r="AH118" t="s">
        <v>65</v>
      </c>
      <c r="AI118" t="s">
        <v>36141</v>
      </c>
      <c r="AY118" t="s">
        <v>37422</v>
      </c>
      <c r="AZ118" t="s">
        <v>29232</v>
      </c>
      <c r="BA118" t="s">
        <v>37421</v>
      </c>
      <c r="BB118" t="s">
        <v>36335</v>
      </c>
      <c r="BD118" t="s">
        <v>33648</v>
      </c>
      <c r="BG118" t="s">
        <v>37420</v>
      </c>
    </row>
    <row r="119" spans="1:59" x14ac:dyDescent="0.2">
      <c r="A119" s="1">
        <v>42618.941944444443</v>
      </c>
      <c r="B119" t="s">
        <v>1862</v>
      </c>
      <c r="C119" t="s">
        <v>37415</v>
      </c>
      <c r="D119" t="e">
        <f>VLOOKUP(all_inactive13[[#This Row],[Full Name, Title]],properly_deactivated[],1,0)</f>
        <v>#N/A</v>
      </c>
      <c r="M119" t="s">
        <v>37414</v>
      </c>
      <c r="AH119" t="s">
        <v>65</v>
      </c>
      <c r="AI119" t="s">
        <v>36141</v>
      </c>
      <c r="AY119" t="s">
        <v>37413</v>
      </c>
      <c r="AZ119" t="s">
        <v>37412</v>
      </c>
      <c r="BA119" t="s">
        <v>37411</v>
      </c>
      <c r="BB119" t="s">
        <v>37410</v>
      </c>
      <c r="BD119" t="s">
        <v>33648</v>
      </c>
      <c r="BG119" t="s">
        <v>37409</v>
      </c>
    </row>
    <row r="120" spans="1:59" x14ac:dyDescent="0.2">
      <c r="A120" s="1">
        <v>42618.941932870373</v>
      </c>
      <c r="B120" t="s">
        <v>1862</v>
      </c>
      <c r="C120" t="s">
        <v>37408</v>
      </c>
      <c r="D120" t="e">
        <f>VLOOKUP(all_inactive13[[#This Row],[Full Name, Title]],properly_deactivated[],1,0)</f>
        <v>#N/A</v>
      </c>
      <c r="M120" t="s">
        <v>37407</v>
      </c>
      <c r="AH120" t="s">
        <v>65</v>
      </c>
      <c r="AI120" t="s">
        <v>36141</v>
      </c>
      <c r="AY120" t="s">
        <v>37406</v>
      </c>
      <c r="AZ120" t="s">
        <v>37405</v>
      </c>
      <c r="BA120" t="s">
        <v>37404</v>
      </c>
      <c r="BB120" t="s">
        <v>5183</v>
      </c>
      <c r="BD120" t="s">
        <v>33648</v>
      </c>
      <c r="BG120" t="s">
        <v>37403</v>
      </c>
    </row>
    <row r="121" spans="1:59" x14ac:dyDescent="0.2">
      <c r="A121" s="1">
        <v>42618.941921296297</v>
      </c>
      <c r="B121" t="s">
        <v>1862</v>
      </c>
      <c r="C121" t="s">
        <v>37402</v>
      </c>
      <c r="D121" t="e">
        <f>VLOOKUP(all_inactive13[[#This Row],[Full Name, Title]],properly_deactivated[],1,0)</f>
        <v>#N/A</v>
      </c>
      <c r="M121" t="s">
        <v>37401</v>
      </c>
      <c r="AH121" t="s">
        <v>65</v>
      </c>
      <c r="AI121" t="s">
        <v>36141</v>
      </c>
      <c r="AY121" t="s">
        <v>37400</v>
      </c>
      <c r="AZ121" t="s">
        <v>37399</v>
      </c>
      <c r="BA121" t="s">
        <v>37398</v>
      </c>
      <c r="BB121" t="s">
        <v>5183</v>
      </c>
      <c r="BD121" t="s">
        <v>33648</v>
      </c>
      <c r="BG121" t="s">
        <v>37397</v>
      </c>
    </row>
    <row r="122" spans="1:59" x14ac:dyDescent="0.2">
      <c r="A122" s="1">
        <v>42618.941921296297</v>
      </c>
      <c r="B122" t="s">
        <v>1862</v>
      </c>
      <c r="C122" t="s">
        <v>37396</v>
      </c>
      <c r="D122" t="e">
        <f>VLOOKUP(all_inactive13[[#This Row],[Full Name, Title]],properly_deactivated[],1,0)</f>
        <v>#N/A</v>
      </c>
      <c r="L122" t="s">
        <v>33119</v>
      </c>
      <c r="M122" t="s">
        <v>33118</v>
      </c>
      <c r="V122" t="s">
        <v>36985</v>
      </c>
      <c r="AB122" t="s">
        <v>21219</v>
      </c>
      <c r="AH122" t="s">
        <v>65</v>
      </c>
      <c r="AI122" t="s">
        <v>31371</v>
      </c>
      <c r="AY122" t="s">
        <v>37395</v>
      </c>
      <c r="AZ122" t="s">
        <v>7705</v>
      </c>
      <c r="BA122" t="s">
        <v>37394</v>
      </c>
      <c r="BB122" t="s">
        <v>31394</v>
      </c>
      <c r="BD122" t="s">
        <v>33648</v>
      </c>
      <c r="BG122" t="s">
        <v>37393</v>
      </c>
    </row>
    <row r="123" spans="1:59" x14ac:dyDescent="0.2">
      <c r="A123" s="1">
        <v>42618.94190972222</v>
      </c>
      <c r="B123" t="s">
        <v>1862</v>
      </c>
      <c r="C123" t="s">
        <v>37388</v>
      </c>
      <c r="D123" t="e">
        <f>VLOOKUP(all_inactive13[[#This Row],[Full Name, Title]],properly_deactivated[],1,0)</f>
        <v>#N/A</v>
      </c>
      <c r="M123" t="s">
        <v>37387</v>
      </c>
      <c r="AH123" t="s">
        <v>65</v>
      </c>
      <c r="AI123" t="s">
        <v>36141</v>
      </c>
      <c r="AY123" t="s">
        <v>37386</v>
      </c>
      <c r="AZ123" t="s">
        <v>8584</v>
      </c>
      <c r="BA123" t="s">
        <v>37385</v>
      </c>
      <c r="BB123" t="s">
        <v>36915</v>
      </c>
      <c r="BD123" t="s">
        <v>33648</v>
      </c>
      <c r="BG123" t="s">
        <v>37384</v>
      </c>
    </row>
    <row r="124" spans="1:59" x14ac:dyDescent="0.2">
      <c r="A124" s="1">
        <v>42618.94190972222</v>
      </c>
      <c r="B124" t="s">
        <v>1862</v>
      </c>
      <c r="C124" t="s">
        <v>37378</v>
      </c>
      <c r="D124" t="e">
        <f>VLOOKUP(all_inactive13[[#This Row],[Full Name, Title]],properly_deactivated[],1,0)</f>
        <v>#N/A</v>
      </c>
      <c r="M124" t="s">
        <v>37377</v>
      </c>
      <c r="AH124" t="s">
        <v>65</v>
      </c>
      <c r="AI124" t="s">
        <v>36141</v>
      </c>
      <c r="AY124" t="s">
        <v>37376</v>
      </c>
      <c r="AZ124" t="s">
        <v>12084</v>
      </c>
      <c r="BA124" t="s">
        <v>37375</v>
      </c>
      <c r="BB124" t="s">
        <v>36335</v>
      </c>
      <c r="BD124" t="s">
        <v>33648</v>
      </c>
      <c r="BG124" t="s">
        <v>37374</v>
      </c>
    </row>
    <row r="125" spans="1:59" x14ac:dyDescent="0.2">
      <c r="A125" s="1">
        <v>42618.94189814815</v>
      </c>
      <c r="B125" t="s">
        <v>1862</v>
      </c>
      <c r="C125" t="s">
        <v>37373</v>
      </c>
      <c r="D125" t="e">
        <f>VLOOKUP(all_inactive13[[#This Row],[Full Name, Title]],properly_deactivated[],1,0)</f>
        <v>#N/A</v>
      </c>
      <c r="M125" t="s">
        <v>37372</v>
      </c>
      <c r="AH125" t="s">
        <v>65</v>
      </c>
      <c r="AI125" t="s">
        <v>36141</v>
      </c>
      <c r="AY125" t="s">
        <v>37371</v>
      </c>
      <c r="AZ125" t="s">
        <v>37370</v>
      </c>
      <c r="BA125" t="s">
        <v>37369</v>
      </c>
      <c r="BB125" t="s">
        <v>36304</v>
      </c>
      <c r="BD125" t="s">
        <v>33648</v>
      </c>
      <c r="BG125" t="s">
        <v>37368</v>
      </c>
    </row>
    <row r="126" spans="1:59" x14ac:dyDescent="0.2">
      <c r="A126" s="1">
        <v>42618.94189814815</v>
      </c>
      <c r="B126" t="s">
        <v>1862</v>
      </c>
      <c r="C126" t="s">
        <v>37367</v>
      </c>
      <c r="D126" t="e">
        <f>VLOOKUP(all_inactive13[[#This Row],[Full Name, Title]],properly_deactivated[],1,0)</f>
        <v>#N/A</v>
      </c>
      <c r="M126" t="s">
        <v>37366</v>
      </c>
      <c r="AH126" t="s">
        <v>65</v>
      </c>
      <c r="AI126" t="s">
        <v>36141</v>
      </c>
      <c r="AY126" t="s">
        <v>37365</v>
      </c>
      <c r="AZ126" t="s">
        <v>33606</v>
      </c>
      <c r="BA126" t="s">
        <v>37364</v>
      </c>
      <c r="BB126" t="s">
        <v>5183</v>
      </c>
      <c r="BD126" t="s">
        <v>33648</v>
      </c>
      <c r="BG126" t="s">
        <v>37363</v>
      </c>
    </row>
    <row r="127" spans="1:59" x14ac:dyDescent="0.2">
      <c r="A127" s="1">
        <v>42618.941886574074</v>
      </c>
      <c r="B127" t="s">
        <v>1862</v>
      </c>
      <c r="C127" t="s">
        <v>37362</v>
      </c>
      <c r="D127" t="e">
        <f>VLOOKUP(all_inactive13[[#This Row],[Full Name, Title]],properly_deactivated[],1,0)</f>
        <v>#N/A</v>
      </c>
      <c r="M127" t="s">
        <v>37361</v>
      </c>
      <c r="AH127" t="s">
        <v>65</v>
      </c>
      <c r="AI127" t="s">
        <v>36141</v>
      </c>
      <c r="AY127" t="s">
        <v>37360</v>
      </c>
      <c r="AZ127" t="s">
        <v>751</v>
      </c>
      <c r="BA127" t="s">
        <v>1010</v>
      </c>
      <c r="BB127" t="s">
        <v>36341</v>
      </c>
      <c r="BD127" t="s">
        <v>33648</v>
      </c>
      <c r="BG127" t="s">
        <v>37359</v>
      </c>
    </row>
    <row r="128" spans="1:59" x14ac:dyDescent="0.2">
      <c r="A128" s="1">
        <v>42618.941874999997</v>
      </c>
      <c r="B128" t="s">
        <v>1862</v>
      </c>
      <c r="C128" t="s">
        <v>37358</v>
      </c>
      <c r="D128" t="e">
        <f>VLOOKUP(all_inactive13[[#This Row],[Full Name, Title]],properly_deactivated[],1,0)</f>
        <v>#N/A</v>
      </c>
      <c r="M128" t="s">
        <v>37357</v>
      </c>
      <c r="AH128" t="s">
        <v>65</v>
      </c>
      <c r="AI128" t="s">
        <v>36141</v>
      </c>
      <c r="AY128" t="s">
        <v>37356</v>
      </c>
      <c r="AZ128" t="s">
        <v>6749</v>
      </c>
      <c r="BA128" t="s">
        <v>855</v>
      </c>
      <c r="BB128" t="s">
        <v>36806</v>
      </c>
      <c r="BD128" t="s">
        <v>33648</v>
      </c>
      <c r="BG128" t="s">
        <v>37355</v>
      </c>
    </row>
    <row r="129" spans="1:59" x14ac:dyDescent="0.2">
      <c r="A129" s="1">
        <v>42618.941863425927</v>
      </c>
      <c r="B129" t="s">
        <v>1862</v>
      </c>
      <c r="C129" t="s">
        <v>37354</v>
      </c>
      <c r="D129" t="e">
        <f>VLOOKUP(all_inactive13[[#This Row],[Full Name, Title]],properly_deactivated[],1,0)</f>
        <v>#N/A</v>
      </c>
      <c r="M129" t="s">
        <v>37353</v>
      </c>
      <c r="AH129" t="s">
        <v>65</v>
      </c>
      <c r="AI129" t="s">
        <v>36141</v>
      </c>
      <c r="AY129" t="s">
        <v>37352</v>
      </c>
      <c r="AZ129" t="s">
        <v>37351</v>
      </c>
      <c r="BA129" t="s">
        <v>37350</v>
      </c>
      <c r="BB129" t="s">
        <v>37349</v>
      </c>
      <c r="BD129" t="s">
        <v>33648</v>
      </c>
      <c r="BG129" t="s">
        <v>37348</v>
      </c>
    </row>
    <row r="130" spans="1:59" x14ac:dyDescent="0.2">
      <c r="A130" s="1">
        <v>42618.941863425927</v>
      </c>
      <c r="B130" t="s">
        <v>1862</v>
      </c>
      <c r="C130" t="s">
        <v>37347</v>
      </c>
      <c r="D130" t="e">
        <f>VLOOKUP(all_inactive13[[#This Row],[Full Name, Title]],properly_deactivated[],1,0)</f>
        <v>#N/A</v>
      </c>
      <c r="L130" t="s">
        <v>32821</v>
      </c>
      <c r="M130" t="s">
        <v>32820</v>
      </c>
      <c r="V130" t="s">
        <v>37346</v>
      </c>
      <c r="AB130" t="s">
        <v>21219</v>
      </c>
      <c r="AH130" t="s">
        <v>65</v>
      </c>
      <c r="AI130" t="s">
        <v>31371</v>
      </c>
      <c r="AY130" t="s">
        <v>37345</v>
      </c>
      <c r="AZ130" t="s">
        <v>25850</v>
      </c>
      <c r="BA130" t="s">
        <v>12433</v>
      </c>
      <c r="BB130" t="s">
        <v>31394</v>
      </c>
      <c r="BD130" t="s">
        <v>33648</v>
      </c>
      <c r="BG130" t="s">
        <v>37344</v>
      </c>
    </row>
    <row r="131" spans="1:59" x14ac:dyDescent="0.2">
      <c r="A131" s="1">
        <v>42618.941863425927</v>
      </c>
      <c r="B131" t="s">
        <v>1862</v>
      </c>
      <c r="C131" t="s">
        <v>37343</v>
      </c>
      <c r="D131" t="e">
        <f>VLOOKUP(all_inactive13[[#This Row],[Full Name, Title]],properly_deactivated[],1,0)</f>
        <v>#N/A</v>
      </c>
      <c r="L131" t="s">
        <v>31680</v>
      </c>
      <c r="M131" t="s">
        <v>31679</v>
      </c>
      <c r="V131" t="s">
        <v>36001</v>
      </c>
      <c r="AB131" t="s">
        <v>21219</v>
      </c>
      <c r="AH131" t="s">
        <v>65</v>
      </c>
      <c r="AI131" t="s">
        <v>31371</v>
      </c>
      <c r="AY131" t="s">
        <v>37342</v>
      </c>
      <c r="AZ131" t="s">
        <v>35919</v>
      </c>
      <c r="BA131" t="s">
        <v>1822</v>
      </c>
      <c r="BB131" t="s">
        <v>31394</v>
      </c>
      <c r="BD131" t="s">
        <v>33648</v>
      </c>
      <c r="BG131" t="s">
        <v>37341</v>
      </c>
    </row>
    <row r="132" spans="1:59" x14ac:dyDescent="0.2">
      <c r="A132" s="1">
        <v>42618.941863425927</v>
      </c>
      <c r="B132" t="s">
        <v>1862</v>
      </c>
      <c r="C132" t="s">
        <v>37340</v>
      </c>
      <c r="D132" t="e">
        <f>VLOOKUP(all_inactive13[[#This Row],[Full Name, Title]],properly_deactivated[],1,0)</f>
        <v>#N/A</v>
      </c>
      <c r="M132" t="s">
        <v>37339</v>
      </c>
      <c r="AH132" t="s">
        <v>65</v>
      </c>
      <c r="AI132" t="s">
        <v>36141</v>
      </c>
      <c r="AY132" t="s">
        <v>37338</v>
      </c>
      <c r="AZ132" t="s">
        <v>37337</v>
      </c>
      <c r="BA132" t="s">
        <v>37336</v>
      </c>
      <c r="BB132" t="s">
        <v>36335</v>
      </c>
      <c r="BD132" t="s">
        <v>33648</v>
      </c>
      <c r="BG132" t="s">
        <v>37335</v>
      </c>
    </row>
    <row r="133" spans="1:59" x14ac:dyDescent="0.2">
      <c r="A133" s="1">
        <v>42618.941851851851</v>
      </c>
      <c r="B133" t="s">
        <v>1862</v>
      </c>
      <c r="C133" t="s">
        <v>37331</v>
      </c>
      <c r="D133" t="e">
        <f>VLOOKUP(all_inactive13[[#This Row],[Full Name, Title]],properly_deactivated[],1,0)</f>
        <v>#N/A</v>
      </c>
      <c r="M133" t="s">
        <v>37330</v>
      </c>
      <c r="AH133" t="s">
        <v>65</v>
      </c>
      <c r="AI133" t="s">
        <v>36141</v>
      </c>
      <c r="AY133" t="s">
        <v>37329</v>
      </c>
      <c r="AZ133" t="s">
        <v>3140</v>
      </c>
      <c r="BA133" t="s">
        <v>7615</v>
      </c>
      <c r="BB133" t="s">
        <v>36806</v>
      </c>
      <c r="BD133" t="s">
        <v>33648</v>
      </c>
      <c r="BG133" t="s">
        <v>37328</v>
      </c>
    </row>
    <row r="134" spans="1:59" x14ac:dyDescent="0.2">
      <c r="A134" s="1">
        <v>42618.941851851851</v>
      </c>
      <c r="B134" t="s">
        <v>1862</v>
      </c>
      <c r="C134" t="s">
        <v>37323</v>
      </c>
      <c r="D134" t="e">
        <f>VLOOKUP(all_inactive13[[#This Row],[Full Name, Title]],properly_deactivated[],1,0)</f>
        <v>#N/A</v>
      </c>
      <c r="M134" t="s">
        <v>37322</v>
      </c>
      <c r="AH134" t="s">
        <v>65</v>
      </c>
      <c r="AI134" t="s">
        <v>36141</v>
      </c>
      <c r="AY134" t="s">
        <v>37321</v>
      </c>
      <c r="AZ134" t="s">
        <v>37320</v>
      </c>
      <c r="BA134" t="s">
        <v>37319</v>
      </c>
      <c r="BB134" t="s">
        <v>36386</v>
      </c>
      <c r="BD134" t="s">
        <v>33648</v>
      </c>
      <c r="BG134" t="s">
        <v>37318</v>
      </c>
    </row>
    <row r="135" spans="1:59" x14ac:dyDescent="0.2">
      <c r="A135" s="1">
        <v>42618.941840277781</v>
      </c>
      <c r="B135" t="s">
        <v>1862</v>
      </c>
      <c r="C135" t="s">
        <v>37317</v>
      </c>
      <c r="D135" t="e">
        <f>VLOOKUP(all_inactive13[[#This Row],[Full Name, Title]],properly_deactivated[],1,0)</f>
        <v>#N/A</v>
      </c>
      <c r="M135" t="s">
        <v>36652</v>
      </c>
      <c r="AH135" t="s">
        <v>65</v>
      </c>
      <c r="AI135" t="s">
        <v>36141</v>
      </c>
      <c r="AY135" t="s">
        <v>37316</v>
      </c>
      <c r="AZ135" t="s">
        <v>37315</v>
      </c>
      <c r="BA135" t="s">
        <v>37314</v>
      </c>
      <c r="BB135" t="s">
        <v>36335</v>
      </c>
      <c r="BD135" t="s">
        <v>33648</v>
      </c>
      <c r="BG135" t="s">
        <v>37313</v>
      </c>
    </row>
    <row r="136" spans="1:59" x14ac:dyDescent="0.2">
      <c r="A136" s="1">
        <v>42618.941840277781</v>
      </c>
      <c r="B136" t="s">
        <v>1862</v>
      </c>
      <c r="C136" t="s">
        <v>37312</v>
      </c>
      <c r="D136" t="e">
        <f>VLOOKUP(all_inactive13[[#This Row],[Full Name, Title]],properly_deactivated[],1,0)</f>
        <v>#N/A</v>
      </c>
      <c r="L136" t="s">
        <v>31669</v>
      </c>
      <c r="M136" t="s">
        <v>31668</v>
      </c>
      <c r="V136" t="s">
        <v>36815</v>
      </c>
      <c r="AB136" t="s">
        <v>21219</v>
      </c>
      <c r="AH136" t="s">
        <v>65</v>
      </c>
      <c r="AI136" t="s">
        <v>31371</v>
      </c>
      <c r="AY136" t="s">
        <v>37311</v>
      </c>
      <c r="AZ136" t="s">
        <v>37310</v>
      </c>
      <c r="BA136" t="s">
        <v>37309</v>
      </c>
      <c r="BB136" t="s">
        <v>31394</v>
      </c>
      <c r="BD136" t="s">
        <v>33648</v>
      </c>
      <c r="BG136" t="s">
        <v>37308</v>
      </c>
    </row>
    <row r="137" spans="1:59" x14ac:dyDescent="0.2">
      <c r="A137" s="1">
        <v>42618.941828703697</v>
      </c>
      <c r="B137" t="s">
        <v>1862</v>
      </c>
      <c r="C137" t="s">
        <v>37307</v>
      </c>
      <c r="D137" t="e">
        <f>VLOOKUP(all_inactive13[[#This Row],[Full Name, Title]],properly_deactivated[],1,0)</f>
        <v>#N/A</v>
      </c>
      <c r="M137" t="s">
        <v>37306</v>
      </c>
      <c r="AH137" t="s">
        <v>65</v>
      </c>
      <c r="AI137" t="s">
        <v>36141</v>
      </c>
      <c r="AY137" t="s">
        <v>37305</v>
      </c>
      <c r="AZ137" t="s">
        <v>37304</v>
      </c>
      <c r="BA137" t="s">
        <v>37303</v>
      </c>
      <c r="BB137" t="s">
        <v>37302</v>
      </c>
      <c r="BD137" t="s">
        <v>33648</v>
      </c>
      <c r="BG137" t="s">
        <v>37301</v>
      </c>
    </row>
    <row r="138" spans="1:59" x14ac:dyDescent="0.2">
      <c r="A138" s="1">
        <v>42618.941828703697</v>
      </c>
      <c r="B138" t="s">
        <v>1862</v>
      </c>
      <c r="C138" t="s">
        <v>37300</v>
      </c>
      <c r="D138" t="e">
        <f>VLOOKUP(all_inactive13[[#This Row],[Full Name, Title]],properly_deactivated[],1,0)</f>
        <v>#N/A</v>
      </c>
      <c r="M138" t="s">
        <v>37299</v>
      </c>
      <c r="AH138" t="s">
        <v>65</v>
      </c>
      <c r="AI138" t="s">
        <v>36141</v>
      </c>
      <c r="AY138" t="s">
        <v>37298</v>
      </c>
      <c r="AZ138" t="s">
        <v>37297</v>
      </c>
      <c r="BA138" t="s">
        <v>37296</v>
      </c>
      <c r="BB138" t="s">
        <v>36335</v>
      </c>
      <c r="BD138" t="s">
        <v>33648</v>
      </c>
      <c r="BG138" t="s">
        <v>37295</v>
      </c>
    </row>
    <row r="139" spans="1:59" x14ac:dyDescent="0.2">
      <c r="A139" s="1">
        <v>42618.941817129627</v>
      </c>
      <c r="B139" t="s">
        <v>1862</v>
      </c>
      <c r="C139" t="s">
        <v>37294</v>
      </c>
      <c r="D139" t="e">
        <f>VLOOKUP(all_inactive13[[#This Row],[Full Name, Title]],properly_deactivated[],1,0)</f>
        <v>#N/A</v>
      </c>
      <c r="M139" t="s">
        <v>37293</v>
      </c>
      <c r="AH139" t="s">
        <v>65</v>
      </c>
      <c r="AI139" t="s">
        <v>36141</v>
      </c>
      <c r="AY139" t="s">
        <v>37292</v>
      </c>
      <c r="AZ139" t="s">
        <v>37291</v>
      </c>
      <c r="BA139" t="s">
        <v>37290</v>
      </c>
      <c r="BB139" t="s">
        <v>36335</v>
      </c>
      <c r="BD139" t="s">
        <v>33648</v>
      </c>
      <c r="BG139" t="s">
        <v>37289</v>
      </c>
    </row>
    <row r="140" spans="1:59" x14ac:dyDescent="0.2">
      <c r="A140" s="1">
        <v>42618.941817129627</v>
      </c>
      <c r="B140" t="s">
        <v>1862</v>
      </c>
      <c r="C140" t="s">
        <v>37284</v>
      </c>
      <c r="D140" t="e">
        <f>VLOOKUP(all_inactive13[[#This Row],[Full Name, Title]],properly_deactivated[],1,0)</f>
        <v>#N/A</v>
      </c>
      <c r="M140" t="s">
        <v>37283</v>
      </c>
      <c r="AH140" t="s">
        <v>65</v>
      </c>
      <c r="AI140" t="s">
        <v>36141</v>
      </c>
      <c r="AY140" t="s">
        <v>37282</v>
      </c>
      <c r="AZ140" t="s">
        <v>19399</v>
      </c>
      <c r="BA140" t="s">
        <v>31077</v>
      </c>
      <c r="BB140" t="s">
        <v>37281</v>
      </c>
      <c r="BD140" t="s">
        <v>33648</v>
      </c>
      <c r="BG140" t="s">
        <v>37280</v>
      </c>
    </row>
    <row r="141" spans="1:59" x14ac:dyDescent="0.2">
      <c r="A141" s="1">
        <v>42618.941805555558</v>
      </c>
      <c r="B141" t="s">
        <v>1862</v>
      </c>
      <c r="C141" t="s">
        <v>37279</v>
      </c>
      <c r="D141" t="e">
        <f>VLOOKUP(all_inactive13[[#This Row],[Full Name, Title]],properly_deactivated[],1,0)</f>
        <v>#N/A</v>
      </c>
      <c r="M141" t="s">
        <v>37278</v>
      </c>
      <c r="AH141" t="s">
        <v>65</v>
      </c>
      <c r="AI141" t="s">
        <v>36141</v>
      </c>
      <c r="AY141" t="s">
        <v>37277</v>
      </c>
      <c r="AZ141" t="s">
        <v>37276</v>
      </c>
      <c r="BA141" t="s">
        <v>37275</v>
      </c>
      <c r="BB141" t="s">
        <v>36335</v>
      </c>
      <c r="BD141" t="s">
        <v>33648</v>
      </c>
      <c r="BG141" t="s">
        <v>37274</v>
      </c>
    </row>
    <row r="142" spans="1:59" x14ac:dyDescent="0.2">
      <c r="A142" s="1">
        <v>42618.941793981481</v>
      </c>
      <c r="B142" t="s">
        <v>1862</v>
      </c>
      <c r="C142" t="s">
        <v>37273</v>
      </c>
      <c r="D142" t="e">
        <f>VLOOKUP(all_inactive13[[#This Row],[Full Name, Title]],properly_deactivated[],1,0)</f>
        <v>#N/A</v>
      </c>
      <c r="M142" t="s">
        <v>37272</v>
      </c>
      <c r="AH142" t="s">
        <v>65</v>
      </c>
      <c r="AI142" t="s">
        <v>36141</v>
      </c>
      <c r="AY142" t="s">
        <v>37271</v>
      </c>
      <c r="AZ142" t="s">
        <v>37270</v>
      </c>
      <c r="BA142" t="s">
        <v>37269</v>
      </c>
      <c r="BB142" t="s">
        <v>5183</v>
      </c>
      <c r="BD142" t="s">
        <v>33648</v>
      </c>
      <c r="BG142" t="s">
        <v>37268</v>
      </c>
    </row>
    <row r="143" spans="1:59" x14ac:dyDescent="0.2">
      <c r="A143" s="1">
        <v>42618.941782407397</v>
      </c>
      <c r="B143" t="s">
        <v>1862</v>
      </c>
      <c r="C143" t="s">
        <v>37267</v>
      </c>
      <c r="D143" t="e">
        <f>VLOOKUP(all_inactive13[[#This Row],[Full Name, Title]],properly_deactivated[],1,0)</f>
        <v>#N/A</v>
      </c>
      <c r="M143" t="s">
        <v>37266</v>
      </c>
      <c r="AH143" t="s">
        <v>65</v>
      </c>
      <c r="AI143" t="s">
        <v>36141</v>
      </c>
      <c r="AY143" t="s">
        <v>37265</v>
      </c>
      <c r="AZ143" t="s">
        <v>37264</v>
      </c>
      <c r="BA143" t="s">
        <v>37263</v>
      </c>
      <c r="BB143" t="s">
        <v>37262</v>
      </c>
      <c r="BD143" t="s">
        <v>33648</v>
      </c>
      <c r="BG143" t="s">
        <v>37261</v>
      </c>
    </row>
    <row r="144" spans="1:59" x14ac:dyDescent="0.2">
      <c r="A144" s="1">
        <v>42618.941782407397</v>
      </c>
      <c r="B144" t="s">
        <v>1862</v>
      </c>
      <c r="C144" t="s">
        <v>37260</v>
      </c>
      <c r="D144" t="e">
        <f>VLOOKUP(all_inactive13[[#This Row],[Full Name, Title]],properly_deactivated[],1,0)</f>
        <v>#N/A</v>
      </c>
      <c r="M144" t="s">
        <v>37259</v>
      </c>
      <c r="AH144" t="s">
        <v>65</v>
      </c>
      <c r="AI144" t="s">
        <v>36141</v>
      </c>
      <c r="AY144" t="s">
        <v>37258</v>
      </c>
      <c r="AZ144" t="s">
        <v>37257</v>
      </c>
      <c r="BA144" t="s">
        <v>36089</v>
      </c>
      <c r="BB144" t="s">
        <v>37256</v>
      </c>
      <c r="BD144" t="s">
        <v>33648</v>
      </c>
      <c r="BG144" t="s">
        <v>37255</v>
      </c>
    </row>
    <row r="145" spans="1:59" x14ac:dyDescent="0.2">
      <c r="A145" s="1">
        <v>42618.941770833328</v>
      </c>
      <c r="B145" t="s">
        <v>1862</v>
      </c>
      <c r="C145" t="s">
        <v>37254</v>
      </c>
      <c r="D145" t="e">
        <f>VLOOKUP(all_inactive13[[#This Row],[Full Name, Title]],properly_deactivated[],1,0)</f>
        <v>#N/A</v>
      </c>
      <c r="M145" t="s">
        <v>37253</v>
      </c>
      <c r="AH145" t="s">
        <v>65</v>
      </c>
      <c r="AI145" t="s">
        <v>36141</v>
      </c>
      <c r="AY145" t="s">
        <v>37252</v>
      </c>
      <c r="AZ145" t="s">
        <v>37251</v>
      </c>
      <c r="BA145" t="s">
        <v>37250</v>
      </c>
      <c r="BB145" t="s">
        <v>5183</v>
      </c>
      <c r="BD145" t="s">
        <v>33648</v>
      </c>
      <c r="BG145" t="s">
        <v>37249</v>
      </c>
    </row>
    <row r="146" spans="1:59" x14ac:dyDescent="0.2">
      <c r="A146" s="1">
        <v>42618.941759259258</v>
      </c>
      <c r="B146" t="s">
        <v>1862</v>
      </c>
      <c r="C146" t="s">
        <v>37248</v>
      </c>
      <c r="D146" t="e">
        <f>VLOOKUP(all_inactive13[[#This Row],[Full Name, Title]],properly_deactivated[],1,0)</f>
        <v>#N/A</v>
      </c>
      <c r="M146" t="s">
        <v>37247</v>
      </c>
      <c r="AH146" t="s">
        <v>65</v>
      </c>
      <c r="AI146" t="s">
        <v>36141</v>
      </c>
      <c r="AY146" t="s">
        <v>37246</v>
      </c>
      <c r="AZ146" t="s">
        <v>37245</v>
      </c>
      <c r="BA146" t="s">
        <v>37244</v>
      </c>
      <c r="BB146" t="s">
        <v>36341</v>
      </c>
      <c r="BD146" t="s">
        <v>33648</v>
      </c>
      <c r="BG146" t="s">
        <v>37243</v>
      </c>
    </row>
    <row r="147" spans="1:59" x14ac:dyDescent="0.2">
      <c r="A147" s="1">
        <v>42618.941759259258</v>
      </c>
      <c r="B147" t="s">
        <v>1862</v>
      </c>
      <c r="C147" t="s">
        <v>37242</v>
      </c>
      <c r="D147" t="e">
        <f>VLOOKUP(all_inactive13[[#This Row],[Full Name, Title]],properly_deactivated[],1,0)</f>
        <v>#N/A</v>
      </c>
      <c r="M147" t="s">
        <v>37241</v>
      </c>
      <c r="AH147" t="s">
        <v>65</v>
      </c>
      <c r="AI147" t="s">
        <v>36141</v>
      </c>
      <c r="AY147" t="s">
        <v>37240</v>
      </c>
      <c r="AZ147" t="s">
        <v>3705</v>
      </c>
      <c r="BA147" t="s">
        <v>37239</v>
      </c>
      <c r="BB147" t="s">
        <v>37238</v>
      </c>
      <c r="BD147" t="s">
        <v>33648</v>
      </c>
      <c r="BG147" t="s">
        <v>37237</v>
      </c>
    </row>
    <row r="148" spans="1:59" x14ac:dyDescent="0.2">
      <c r="A148" s="1">
        <v>42618.941747685189</v>
      </c>
      <c r="B148" t="s">
        <v>1862</v>
      </c>
      <c r="C148" t="s">
        <v>37236</v>
      </c>
      <c r="D148" t="e">
        <f>VLOOKUP(all_inactive13[[#This Row],[Full Name, Title]],properly_deactivated[],1,0)</f>
        <v>#N/A</v>
      </c>
      <c r="M148" t="s">
        <v>37235</v>
      </c>
      <c r="AH148" t="s">
        <v>65</v>
      </c>
      <c r="AI148" t="s">
        <v>36141</v>
      </c>
      <c r="AY148" t="s">
        <v>37234</v>
      </c>
      <c r="AZ148" t="s">
        <v>4038</v>
      </c>
      <c r="BA148" t="s">
        <v>8429</v>
      </c>
      <c r="BB148" t="s">
        <v>37233</v>
      </c>
      <c r="BD148" t="s">
        <v>33648</v>
      </c>
      <c r="BG148" t="s">
        <v>37232</v>
      </c>
    </row>
    <row r="149" spans="1:59" x14ac:dyDescent="0.2">
      <c r="A149" s="1">
        <v>42618.941736111112</v>
      </c>
      <c r="B149" t="s">
        <v>1862</v>
      </c>
      <c r="C149" t="s">
        <v>37231</v>
      </c>
      <c r="D149" t="e">
        <f>VLOOKUP(all_inactive13[[#This Row],[Full Name, Title]],properly_deactivated[],1,0)</f>
        <v>#N/A</v>
      </c>
      <c r="M149" t="s">
        <v>37230</v>
      </c>
      <c r="AH149" t="s">
        <v>65</v>
      </c>
      <c r="AI149" t="s">
        <v>36141</v>
      </c>
      <c r="AY149" t="s">
        <v>37229</v>
      </c>
      <c r="AZ149" t="s">
        <v>37228</v>
      </c>
      <c r="BA149" t="s">
        <v>37227</v>
      </c>
      <c r="BB149" t="s">
        <v>36335</v>
      </c>
      <c r="BD149" t="s">
        <v>33648</v>
      </c>
      <c r="BG149" t="s">
        <v>37226</v>
      </c>
    </row>
    <row r="150" spans="1:59" x14ac:dyDescent="0.2">
      <c r="A150" s="1">
        <v>42618.941736111112</v>
      </c>
      <c r="B150" t="s">
        <v>1862</v>
      </c>
      <c r="C150" t="s">
        <v>37225</v>
      </c>
      <c r="D150" t="e">
        <f>VLOOKUP(all_inactive13[[#This Row],[Full Name, Title]],properly_deactivated[],1,0)</f>
        <v>#N/A</v>
      </c>
      <c r="L150" t="s">
        <v>32880</v>
      </c>
      <c r="M150" t="s">
        <v>32879</v>
      </c>
      <c r="V150" t="s">
        <v>33485</v>
      </c>
      <c r="AH150" t="s">
        <v>65</v>
      </c>
      <c r="AI150" t="s">
        <v>31371</v>
      </c>
      <c r="AL150" t="s">
        <v>67</v>
      </c>
      <c r="AM150" t="s">
        <v>284</v>
      </c>
      <c r="AY150" t="s">
        <v>37224</v>
      </c>
      <c r="AZ150" t="s">
        <v>16231</v>
      </c>
      <c r="BA150" t="s">
        <v>37223</v>
      </c>
      <c r="BB150" t="s">
        <v>284</v>
      </c>
      <c r="BD150" t="s">
        <v>33648</v>
      </c>
      <c r="BG150" t="s">
        <v>37222</v>
      </c>
    </row>
    <row r="151" spans="1:59" x14ac:dyDescent="0.2">
      <c r="A151" s="1">
        <v>42618.941736111112</v>
      </c>
      <c r="B151" t="s">
        <v>1862</v>
      </c>
      <c r="C151" t="s">
        <v>37221</v>
      </c>
      <c r="D151" t="e">
        <f>VLOOKUP(all_inactive13[[#This Row],[Full Name, Title]],properly_deactivated[],1,0)</f>
        <v>#N/A</v>
      </c>
      <c r="M151" t="s">
        <v>37220</v>
      </c>
      <c r="AH151" t="s">
        <v>65</v>
      </c>
      <c r="AI151" t="s">
        <v>36141</v>
      </c>
      <c r="AY151" t="s">
        <v>37219</v>
      </c>
      <c r="AZ151" t="s">
        <v>37218</v>
      </c>
      <c r="BA151" t="s">
        <v>37217</v>
      </c>
      <c r="BB151" t="s">
        <v>36304</v>
      </c>
      <c r="BD151" t="s">
        <v>33648</v>
      </c>
      <c r="BG151" t="s">
        <v>37216</v>
      </c>
    </row>
    <row r="152" spans="1:59" x14ac:dyDescent="0.2">
      <c r="A152" s="1">
        <v>42618.941724537042</v>
      </c>
      <c r="B152" t="s">
        <v>1862</v>
      </c>
      <c r="C152" t="s">
        <v>37215</v>
      </c>
      <c r="D152" t="e">
        <f>VLOOKUP(all_inactive13[[#This Row],[Full Name, Title]],properly_deactivated[],1,0)</f>
        <v>#N/A</v>
      </c>
      <c r="M152" t="s">
        <v>37214</v>
      </c>
      <c r="AH152" t="s">
        <v>65</v>
      </c>
      <c r="AI152" t="s">
        <v>36141</v>
      </c>
      <c r="AY152" t="s">
        <v>37213</v>
      </c>
      <c r="AZ152" t="s">
        <v>37212</v>
      </c>
      <c r="BA152" t="s">
        <v>37211</v>
      </c>
      <c r="BB152" t="s">
        <v>36341</v>
      </c>
      <c r="BD152" t="s">
        <v>33648</v>
      </c>
      <c r="BG152" t="s">
        <v>37210</v>
      </c>
    </row>
    <row r="153" spans="1:59" x14ac:dyDescent="0.2">
      <c r="A153" s="1">
        <v>42618.941724537042</v>
      </c>
      <c r="B153" t="s">
        <v>1862</v>
      </c>
      <c r="C153" t="s">
        <v>37209</v>
      </c>
      <c r="D153" t="e">
        <f>VLOOKUP(all_inactive13[[#This Row],[Full Name, Title]],properly_deactivated[],1,0)</f>
        <v>#N/A</v>
      </c>
      <c r="M153" t="s">
        <v>37208</v>
      </c>
      <c r="AH153" t="s">
        <v>65</v>
      </c>
      <c r="AI153" t="s">
        <v>36141</v>
      </c>
      <c r="AY153" t="s">
        <v>37207</v>
      </c>
      <c r="AZ153" t="s">
        <v>37206</v>
      </c>
      <c r="BA153" t="s">
        <v>37205</v>
      </c>
      <c r="BB153" t="s">
        <v>36335</v>
      </c>
      <c r="BD153" t="s">
        <v>33648</v>
      </c>
      <c r="BG153" t="s">
        <v>37204</v>
      </c>
    </row>
    <row r="154" spans="1:59" x14ac:dyDescent="0.2">
      <c r="A154" s="1">
        <v>42618.941712962973</v>
      </c>
      <c r="B154" t="s">
        <v>1862</v>
      </c>
      <c r="C154" t="s">
        <v>37203</v>
      </c>
      <c r="D154" t="e">
        <f>VLOOKUP(all_inactive13[[#This Row],[Full Name, Title]],properly_deactivated[],1,0)</f>
        <v>#N/A</v>
      </c>
      <c r="M154" t="s">
        <v>37202</v>
      </c>
      <c r="AH154" t="s">
        <v>65</v>
      </c>
      <c r="AI154" t="s">
        <v>36141</v>
      </c>
      <c r="AY154" t="s">
        <v>37201</v>
      </c>
      <c r="AZ154" t="s">
        <v>12213</v>
      </c>
      <c r="BA154" t="s">
        <v>134</v>
      </c>
      <c r="BB154" t="s">
        <v>36335</v>
      </c>
      <c r="BD154" t="s">
        <v>33648</v>
      </c>
      <c r="BG154" t="s">
        <v>37200</v>
      </c>
    </row>
    <row r="155" spans="1:59" x14ac:dyDescent="0.2">
      <c r="A155" s="1">
        <v>42618.941712962973</v>
      </c>
      <c r="B155" t="s">
        <v>1862</v>
      </c>
      <c r="C155" t="s">
        <v>37199</v>
      </c>
      <c r="D155" t="e">
        <f>VLOOKUP(all_inactive13[[#This Row],[Full Name, Title]],properly_deactivated[],1,0)</f>
        <v>#N/A</v>
      </c>
      <c r="M155" t="s">
        <v>37198</v>
      </c>
      <c r="AH155" t="s">
        <v>65</v>
      </c>
      <c r="AI155" t="s">
        <v>36141</v>
      </c>
      <c r="AY155" t="s">
        <v>37197</v>
      </c>
      <c r="AZ155" t="s">
        <v>12213</v>
      </c>
      <c r="BA155" t="s">
        <v>37196</v>
      </c>
      <c r="BB155" t="s">
        <v>36341</v>
      </c>
      <c r="BD155" t="s">
        <v>33648</v>
      </c>
      <c r="BG155" t="s">
        <v>37195</v>
      </c>
    </row>
    <row r="156" spans="1:59" x14ac:dyDescent="0.2">
      <c r="A156" s="1">
        <v>42618.941712962973</v>
      </c>
      <c r="B156" t="s">
        <v>1862</v>
      </c>
      <c r="C156" t="s">
        <v>37194</v>
      </c>
      <c r="D156" t="e">
        <f>VLOOKUP(all_inactive13[[#This Row],[Full Name, Title]],properly_deactivated[],1,0)</f>
        <v>#N/A</v>
      </c>
      <c r="L156" t="s">
        <v>33111</v>
      </c>
      <c r="M156" t="s">
        <v>33110</v>
      </c>
      <c r="V156" t="s">
        <v>37193</v>
      </c>
      <c r="AB156" t="s">
        <v>21219</v>
      </c>
      <c r="AH156" t="s">
        <v>65</v>
      </c>
      <c r="AI156" t="s">
        <v>31371</v>
      </c>
      <c r="AY156" t="s">
        <v>37192</v>
      </c>
      <c r="AZ156" t="s">
        <v>37191</v>
      </c>
      <c r="BA156" t="s">
        <v>7522</v>
      </c>
      <c r="BB156" t="s">
        <v>31394</v>
      </c>
      <c r="BD156" t="s">
        <v>33648</v>
      </c>
      <c r="BG156" t="s">
        <v>37190</v>
      </c>
    </row>
    <row r="157" spans="1:59" x14ac:dyDescent="0.2">
      <c r="A157" s="1">
        <v>42618.941701388889</v>
      </c>
      <c r="B157" t="s">
        <v>1862</v>
      </c>
      <c r="C157" t="s">
        <v>37189</v>
      </c>
      <c r="D157" t="e">
        <f>VLOOKUP(all_inactive13[[#This Row],[Full Name, Title]],properly_deactivated[],1,0)</f>
        <v>#N/A</v>
      </c>
      <c r="M157" t="s">
        <v>37188</v>
      </c>
      <c r="AH157" t="s">
        <v>65</v>
      </c>
      <c r="AI157" t="s">
        <v>36141</v>
      </c>
      <c r="AY157" t="s">
        <v>37187</v>
      </c>
      <c r="AZ157" t="s">
        <v>37186</v>
      </c>
      <c r="BA157" t="s">
        <v>37185</v>
      </c>
      <c r="BB157" t="s">
        <v>36304</v>
      </c>
      <c r="BD157" t="s">
        <v>33648</v>
      </c>
      <c r="BG157" t="s">
        <v>37184</v>
      </c>
    </row>
    <row r="158" spans="1:59" x14ac:dyDescent="0.2">
      <c r="A158" s="1">
        <v>42618.941689814812</v>
      </c>
      <c r="B158" t="s">
        <v>1862</v>
      </c>
      <c r="C158" t="s">
        <v>37183</v>
      </c>
      <c r="D158" t="e">
        <f>VLOOKUP(all_inactive13[[#This Row],[Full Name, Title]],properly_deactivated[],1,0)</f>
        <v>#N/A</v>
      </c>
      <c r="M158" t="s">
        <v>37182</v>
      </c>
      <c r="AH158" t="s">
        <v>65</v>
      </c>
      <c r="AI158" t="s">
        <v>36141</v>
      </c>
      <c r="AY158" t="s">
        <v>37181</v>
      </c>
      <c r="AZ158" t="s">
        <v>2763</v>
      </c>
      <c r="BA158" t="s">
        <v>37180</v>
      </c>
      <c r="BB158" t="s">
        <v>36335</v>
      </c>
      <c r="BD158" t="s">
        <v>33648</v>
      </c>
      <c r="BG158" t="s">
        <v>37179</v>
      </c>
    </row>
    <row r="159" spans="1:59" x14ac:dyDescent="0.2">
      <c r="A159" s="1">
        <v>42618.941678240742</v>
      </c>
      <c r="B159" t="s">
        <v>1862</v>
      </c>
      <c r="C159" t="s">
        <v>37178</v>
      </c>
      <c r="D159" t="e">
        <f>VLOOKUP(all_inactive13[[#This Row],[Full Name, Title]],properly_deactivated[],1,0)</f>
        <v>#N/A</v>
      </c>
      <c r="M159" t="s">
        <v>37177</v>
      </c>
      <c r="AH159" t="s">
        <v>65</v>
      </c>
      <c r="AI159" t="s">
        <v>36141</v>
      </c>
      <c r="AY159" t="s">
        <v>37176</v>
      </c>
      <c r="AZ159" t="s">
        <v>26119</v>
      </c>
      <c r="BA159" t="s">
        <v>37175</v>
      </c>
      <c r="BB159" t="s">
        <v>36386</v>
      </c>
      <c r="BD159" t="s">
        <v>33648</v>
      </c>
      <c r="BG159" t="s">
        <v>37174</v>
      </c>
    </row>
    <row r="160" spans="1:59" x14ac:dyDescent="0.2">
      <c r="A160" s="1">
        <v>42618.941666666673</v>
      </c>
      <c r="B160" t="s">
        <v>1862</v>
      </c>
      <c r="C160" t="s">
        <v>37173</v>
      </c>
      <c r="D160" t="e">
        <f>VLOOKUP(all_inactive13[[#This Row],[Full Name, Title]],properly_deactivated[],1,0)</f>
        <v>#N/A</v>
      </c>
      <c r="M160" t="s">
        <v>37172</v>
      </c>
      <c r="AH160" t="s">
        <v>65</v>
      </c>
      <c r="AI160" t="s">
        <v>36141</v>
      </c>
      <c r="AY160" t="s">
        <v>37171</v>
      </c>
      <c r="AZ160" t="s">
        <v>37170</v>
      </c>
      <c r="BA160" t="s">
        <v>37169</v>
      </c>
      <c r="BB160" t="s">
        <v>36335</v>
      </c>
      <c r="BD160" t="s">
        <v>33648</v>
      </c>
      <c r="BG160" t="s">
        <v>37168</v>
      </c>
    </row>
    <row r="161" spans="1:59" x14ac:dyDescent="0.2">
      <c r="A161" s="1">
        <v>42618.941666666673</v>
      </c>
      <c r="B161" t="s">
        <v>1862</v>
      </c>
      <c r="C161" t="s">
        <v>37167</v>
      </c>
      <c r="D161" t="e">
        <f>VLOOKUP(all_inactive13[[#This Row],[Full Name, Title]],properly_deactivated[],1,0)</f>
        <v>#N/A</v>
      </c>
      <c r="M161" t="s">
        <v>37166</v>
      </c>
      <c r="AH161" t="s">
        <v>65</v>
      </c>
      <c r="AI161" t="s">
        <v>36141</v>
      </c>
      <c r="AY161" t="s">
        <v>37165</v>
      </c>
      <c r="AZ161" t="s">
        <v>37164</v>
      </c>
      <c r="BA161" t="s">
        <v>37163</v>
      </c>
      <c r="BB161" t="s">
        <v>36456</v>
      </c>
      <c r="BD161" t="s">
        <v>33648</v>
      </c>
      <c r="BG161" t="s">
        <v>37162</v>
      </c>
    </row>
    <row r="162" spans="1:59" x14ac:dyDescent="0.2">
      <c r="A162" s="1">
        <v>42618.941655092603</v>
      </c>
      <c r="B162" t="s">
        <v>1862</v>
      </c>
      <c r="C162" t="s">
        <v>37161</v>
      </c>
      <c r="D162" t="e">
        <f>VLOOKUP(all_inactive13[[#This Row],[Full Name, Title]],properly_deactivated[],1,0)</f>
        <v>#N/A</v>
      </c>
      <c r="M162" t="s">
        <v>37160</v>
      </c>
      <c r="AH162" t="s">
        <v>65</v>
      </c>
      <c r="AI162" t="s">
        <v>36141</v>
      </c>
      <c r="AY162" t="s">
        <v>37159</v>
      </c>
      <c r="AZ162" t="s">
        <v>37158</v>
      </c>
      <c r="BA162" t="s">
        <v>37157</v>
      </c>
      <c r="BB162" t="s">
        <v>5183</v>
      </c>
      <c r="BD162" t="s">
        <v>33648</v>
      </c>
      <c r="BG162" t="s">
        <v>37156</v>
      </c>
    </row>
    <row r="163" spans="1:59" x14ac:dyDescent="0.2">
      <c r="A163" s="1">
        <v>42618.941643518519</v>
      </c>
      <c r="B163" t="s">
        <v>1862</v>
      </c>
      <c r="C163" t="s">
        <v>37155</v>
      </c>
      <c r="D163" t="e">
        <f>VLOOKUP(all_inactive13[[#This Row],[Full Name, Title]],properly_deactivated[],1,0)</f>
        <v>#N/A</v>
      </c>
      <c r="M163" t="s">
        <v>37154</v>
      </c>
      <c r="AH163" t="s">
        <v>65</v>
      </c>
      <c r="AI163" t="s">
        <v>36141</v>
      </c>
      <c r="AY163" t="s">
        <v>37153</v>
      </c>
      <c r="AZ163" t="s">
        <v>7821</v>
      </c>
      <c r="BA163" t="s">
        <v>855</v>
      </c>
      <c r="BB163" t="s">
        <v>37152</v>
      </c>
      <c r="BD163" t="s">
        <v>33648</v>
      </c>
      <c r="BG163" t="s">
        <v>37151</v>
      </c>
    </row>
    <row r="164" spans="1:59" x14ac:dyDescent="0.2">
      <c r="A164" s="1">
        <v>42618.941643518519</v>
      </c>
      <c r="B164" t="s">
        <v>1862</v>
      </c>
      <c r="C164" t="s">
        <v>37150</v>
      </c>
      <c r="D164" t="e">
        <f>VLOOKUP(all_inactive13[[#This Row],[Full Name, Title]],properly_deactivated[],1,0)</f>
        <v>#N/A</v>
      </c>
      <c r="L164" t="s">
        <v>33159</v>
      </c>
      <c r="M164" t="s">
        <v>33158</v>
      </c>
      <c r="V164" t="s">
        <v>37149</v>
      </c>
      <c r="AB164" t="s">
        <v>21219</v>
      </c>
      <c r="AH164" t="s">
        <v>65</v>
      </c>
      <c r="AI164" t="s">
        <v>31371</v>
      </c>
      <c r="AY164" t="s">
        <v>37148</v>
      </c>
      <c r="AZ164" t="s">
        <v>37147</v>
      </c>
      <c r="BA164" t="s">
        <v>33648</v>
      </c>
      <c r="BB164" t="s">
        <v>31394</v>
      </c>
      <c r="BD164" t="s">
        <v>33648</v>
      </c>
      <c r="BG164" t="s">
        <v>37146</v>
      </c>
    </row>
    <row r="165" spans="1:59" x14ac:dyDescent="0.2">
      <c r="A165" s="1">
        <v>42618.941620370373</v>
      </c>
      <c r="B165" t="s">
        <v>1862</v>
      </c>
      <c r="C165" t="s">
        <v>37139</v>
      </c>
      <c r="D165" t="e">
        <f>VLOOKUP(all_inactive13[[#This Row],[Full Name, Title]],properly_deactivated[],1,0)</f>
        <v>#N/A</v>
      </c>
      <c r="L165" t="s">
        <v>33478</v>
      </c>
      <c r="V165" t="s">
        <v>37138</v>
      </c>
      <c r="AH165" t="s">
        <v>65</v>
      </c>
      <c r="AI165" t="s">
        <v>36141</v>
      </c>
      <c r="AY165" t="s">
        <v>37137</v>
      </c>
      <c r="AZ165" t="s">
        <v>37136</v>
      </c>
      <c r="BA165" t="s">
        <v>4660</v>
      </c>
      <c r="BB165" t="s">
        <v>37135</v>
      </c>
      <c r="BD165" t="s">
        <v>33648</v>
      </c>
      <c r="BG165" t="s">
        <v>37134</v>
      </c>
    </row>
    <row r="166" spans="1:59" x14ac:dyDescent="0.2">
      <c r="A166" s="1">
        <v>42618.941620370373</v>
      </c>
      <c r="B166" t="s">
        <v>1862</v>
      </c>
      <c r="C166" t="s">
        <v>37121</v>
      </c>
      <c r="D166" t="e">
        <f>VLOOKUP(all_inactive13[[#This Row],[Full Name, Title]],properly_deactivated[],1,0)</f>
        <v>#N/A</v>
      </c>
      <c r="M166" t="s">
        <v>37120</v>
      </c>
      <c r="AH166" t="s">
        <v>65</v>
      </c>
      <c r="AI166" t="s">
        <v>36141</v>
      </c>
      <c r="AY166" t="s">
        <v>37119</v>
      </c>
      <c r="AZ166" t="s">
        <v>37118</v>
      </c>
      <c r="BA166" t="s">
        <v>3285</v>
      </c>
      <c r="BB166" t="s">
        <v>36341</v>
      </c>
      <c r="BD166" t="s">
        <v>33648</v>
      </c>
      <c r="BG166" t="s">
        <v>37117</v>
      </c>
    </row>
    <row r="167" spans="1:59" x14ac:dyDescent="0.2">
      <c r="A167" s="1">
        <v>42618.941608796304</v>
      </c>
      <c r="B167" t="s">
        <v>1862</v>
      </c>
      <c r="C167" t="s">
        <v>37116</v>
      </c>
      <c r="D167" t="e">
        <f>VLOOKUP(all_inactive13[[#This Row],[Full Name, Title]],properly_deactivated[],1,0)</f>
        <v>#N/A</v>
      </c>
      <c r="M167" t="s">
        <v>37115</v>
      </c>
      <c r="AH167" t="s">
        <v>65</v>
      </c>
      <c r="AI167" t="s">
        <v>36141</v>
      </c>
      <c r="AY167" t="s">
        <v>37114</v>
      </c>
      <c r="AZ167" t="s">
        <v>24427</v>
      </c>
      <c r="BA167" t="s">
        <v>37113</v>
      </c>
      <c r="BB167" t="s">
        <v>37112</v>
      </c>
      <c r="BD167" t="s">
        <v>33648</v>
      </c>
      <c r="BG167" t="s">
        <v>37111</v>
      </c>
    </row>
    <row r="168" spans="1:59" x14ac:dyDescent="0.2">
      <c r="A168" s="1">
        <v>42618.941608796304</v>
      </c>
      <c r="B168" t="s">
        <v>1862</v>
      </c>
      <c r="C168" t="s">
        <v>37110</v>
      </c>
      <c r="D168" t="e">
        <f>VLOOKUP(all_inactive13[[#This Row],[Full Name, Title]],properly_deactivated[],1,0)</f>
        <v>#N/A</v>
      </c>
      <c r="L168" t="s">
        <v>31655</v>
      </c>
      <c r="M168" t="s">
        <v>31654</v>
      </c>
      <c r="V168" t="s">
        <v>35345</v>
      </c>
      <c r="W168" t="s">
        <v>37109</v>
      </c>
      <c r="AB168" t="s">
        <v>21219</v>
      </c>
      <c r="AH168" t="s">
        <v>65</v>
      </c>
      <c r="AI168" t="s">
        <v>31371</v>
      </c>
      <c r="AY168" t="s">
        <v>37108</v>
      </c>
      <c r="AZ168" t="s">
        <v>28016</v>
      </c>
      <c r="BA168" t="s">
        <v>10916</v>
      </c>
      <c r="BB168" t="s">
        <v>31394</v>
      </c>
      <c r="BD168" t="s">
        <v>33648</v>
      </c>
      <c r="BG168" t="s">
        <v>37107</v>
      </c>
    </row>
    <row r="169" spans="1:59" x14ac:dyDescent="0.2">
      <c r="A169" s="1">
        <v>42618.941608796304</v>
      </c>
      <c r="B169" t="s">
        <v>1862</v>
      </c>
      <c r="C169" t="s">
        <v>37106</v>
      </c>
      <c r="D169" t="e">
        <f>VLOOKUP(all_inactive13[[#This Row],[Full Name, Title]],properly_deactivated[],1,0)</f>
        <v>#N/A</v>
      </c>
      <c r="M169" t="s">
        <v>37105</v>
      </c>
      <c r="AH169" t="s">
        <v>65</v>
      </c>
      <c r="AI169" t="s">
        <v>36141</v>
      </c>
      <c r="AY169" t="s">
        <v>37104</v>
      </c>
      <c r="AZ169" t="s">
        <v>4893</v>
      </c>
      <c r="BA169" t="s">
        <v>37103</v>
      </c>
      <c r="BB169" t="s">
        <v>36341</v>
      </c>
      <c r="BD169" t="s">
        <v>33648</v>
      </c>
      <c r="BG169" t="s">
        <v>37102</v>
      </c>
    </row>
    <row r="170" spans="1:59" x14ac:dyDescent="0.2">
      <c r="A170" s="1">
        <v>42618.94159722222</v>
      </c>
      <c r="B170" t="s">
        <v>1862</v>
      </c>
      <c r="C170" t="s">
        <v>37093</v>
      </c>
      <c r="D170" t="e">
        <f>VLOOKUP(all_inactive13[[#This Row],[Full Name, Title]],properly_deactivated[],1,0)</f>
        <v>#N/A</v>
      </c>
      <c r="J170" t="s">
        <v>32341</v>
      </c>
      <c r="L170" t="s">
        <v>31447</v>
      </c>
      <c r="M170" t="s">
        <v>31446</v>
      </c>
      <c r="V170" t="s">
        <v>34917</v>
      </c>
      <c r="AB170" t="s">
        <v>21219</v>
      </c>
      <c r="AH170" t="s">
        <v>65</v>
      </c>
      <c r="AI170" t="s">
        <v>31371</v>
      </c>
      <c r="AL170" t="s">
        <v>67</v>
      </c>
      <c r="AY170" t="s">
        <v>37092</v>
      </c>
      <c r="AZ170" t="s">
        <v>12349</v>
      </c>
      <c r="BA170" t="s">
        <v>37091</v>
      </c>
      <c r="BB170" t="s">
        <v>31394</v>
      </c>
      <c r="BD170" t="s">
        <v>33648</v>
      </c>
      <c r="BG170" t="s">
        <v>37090</v>
      </c>
    </row>
    <row r="171" spans="1:59" x14ac:dyDescent="0.2">
      <c r="A171" s="1">
        <v>42618.94159722222</v>
      </c>
      <c r="B171" t="s">
        <v>1862</v>
      </c>
      <c r="C171" t="s">
        <v>37089</v>
      </c>
      <c r="D171" t="e">
        <f>VLOOKUP(all_inactive13[[#This Row],[Full Name, Title]],properly_deactivated[],1,0)</f>
        <v>#N/A</v>
      </c>
      <c r="M171" t="s">
        <v>37088</v>
      </c>
      <c r="AH171" t="s">
        <v>65</v>
      </c>
      <c r="AI171" t="s">
        <v>36141</v>
      </c>
      <c r="AY171" t="s">
        <v>37087</v>
      </c>
      <c r="AZ171" t="s">
        <v>37086</v>
      </c>
      <c r="BA171" t="s">
        <v>4391</v>
      </c>
      <c r="BB171" t="s">
        <v>36806</v>
      </c>
      <c r="BD171" t="s">
        <v>33648</v>
      </c>
      <c r="BG171" t="s">
        <v>37085</v>
      </c>
    </row>
    <row r="172" spans="1:59" x14ac:dyDescent="0.2">
      <c r="A172" s="1">
        <v>42618.94159722222</v>
      </c>
      <c r="B172" t="s">
        <v>1862</v>
      </c>
      <c r="C172" t="s">
        <v>37084</v>
      </c>
      <c r="D172" t="e">
        <f>VLOOKUP(all_inactive13[[#This Row],[Full Name, Title]],properly_deactivated[],1,0)</f>
        <v>#N/A</v>
      </c>
      <c r="M172" t="s">
        <v>37083</v>
      </c>
      <c r="AH172" t="s">
        <v>65</v>
      </c>
      <c r="AI172" t="s">
        <v>36141</v>
      </c>
      <c r="AY172" t="s">
        <v>37082</v>
      </c>
      <c r="AZ172" t="s">
        <v>37081</v>
      </c>
      <c r="BA172" t="s">
        <v>37080</v>
      </c>
      <c r="BB172" t="s">
        <v>36341</v>
      </c>
      <c r="BD172" t="s">
        <v>33648</v>
      </c>
      <c r="BG172" t="s">
        <v>37079</v>
      </c>
    </row>
    <row r="173" spans="1:59" x14ac:dyDescent="0.2">
      <c r="A173" s="1">
        <v>42618.94158564815</v>
      </c>
      <c r="B173" t="s">
        <v>1862</v>
      </c>
      <c r="C173" t="s">
        <v>37073</v>
      </c>
      <c r="D173" t="e">
        <f>VLOOKUP(all_inactive13[[#This Row],[Full Name, Title]],properly_deactivated[],1,0)</f>
        <v>#N/A</v>
      </c>
      <c r="J173" t="s">
        <v>32341</v>
      </c>
      <c r="L173" t="s">
        <v>11619</v>
      </c>
      <c r="M173" t="s">
        <v>36513</v>
      </c>
      <c r="V173" t="s">
        <v>36518</v>
      </c>
      <c r="AB173" t="s">
        <v>21219</v>
      </c>
      <c r="AH173" t="s">
        <v>65</v>
      </c>
      <c r="AI173" t="s">
        <v>31371</v>
      </c>
      <c r="AL173" t="s">
        <v>67</v>
      </c>
      <c r="AM173" t="s">
        <v>68</v>
      </c>
      <c r="AY173" t="s">
        <v>37072</v>
      </c>
      <c r="AZ173" t="s">
        <v>37071</v>
      </c>
      <c r="BA173" t="s">
        <v>37070</v>
      </c>
      <c r="BB173" t="s">
        <v>31394</v>
      </c>
      <c r="BD173" t="s">
        <v>33648</v>
      </c>
      <c r="BG173" t="s">
        <v>37069</v>
      </c>
    </row>
    <row r="174" spans="1:59" x14ac:dyDescent="0.2">
      <c r="A174" s="1">
        <v>42618.94158564815</v>
      </c>
      <c r="B174" t="s">
        <v>1862</v>
      </c>
      <c r="C174" t="s">
        <v>37068</v>
      </c>
      <c r="D174" t="e">
        <f>VLOOKUP(all_inactive13[[#This Row],[Full Name, Title]],properly_deactivated[],1,0)</f>
        <v>#N/A</v>
      </c>
      <c r="M174" t="s">
        <v>37067</v>
      </c>
      <c r="AH174" t="s">
        <v>65</v>
      </c>
      <c r="AI174" t="s">
        <v>36141</v>
      </c>
      <c r="AY174" t="s">
        <v>37066</v>
      </c>
      <c r="AZ174" t="s">
        <v>24491</v>
      </c>
      <c r="BA174" t="s">
        <v>4375</v>
      </c>
      <c r="BB174" t="s">
        <v>36335</v>
      </c>
      <c r="BD174" t="s">
        <v>33648</v>
      </c>
      <c r="BG174" t="s">
        <v>37065</v>
      </c>
    </row>
    <row r="175" spans="1:59" x14ac:dyDescent="0.2">
      <c r="A175" s="1">
        <v>42618.941574074073</v>
      </c>
      <c r="B175" t="s">
        <v>1862</v>
      </c>
      <c r="C175" t="s">
        <v>37057</v>
      </c>
      <c r="D175" t="e">
        <f>VLOOKUP(all_inactive13[[#This Row],[Full Name, Title]],properly_deactivated[],1,0)</f>
        <v>#N/A</v>
      </c>
      <c r="M175" t="s">
        <v>37056</v>
      </c>
      <c r="AH175" t="s">
        <v>65</v>
      </c>
      <c r="AI175" t="s">
        <v>36141</v>
      </c>
      <c r="AY175" t="s">
        <v>37055</v>
      </c>
      <c r="AZ175" t="s">
        <v>2640</v>
      </c>
      <c r="BA175" t="s">
        <v>37054</v>
      </c>
      <c r="BB175" t="s">
        <v>36335</v>
      </c>
      <c r="BD175" t="s">
        <v>33648</v>
      </c>
      <c r="BG175" t="s">
        <v>37053</v>
      </c>
    </row>
    <row r="176" spans="1:59" x14ac:dyDescent="0.2">
      <c r="A176" s="1">
        <v>42618.941574074073</v>
      </c>
      <c r="B176" t="s">
        <v>1862</v>
      </c>
      <c r="C176" t="s">
        <v>37052</v>
      </c>
      <c r="D176" t="e">
        <f>VLOOKUP(all_inactive13[[#This Row],[Full Name, Title]],properly_deactivated[],1,0)</f>
        <v>#N/A</v>
      </c>
      <c r="M176" t="s">
        <v>37051</v>
      </c>
      <c r="AH176" t="s">
        <v>65</v>
      </c>
      <c r="AI176" t="s">
        <v>36141</v>
      </c>
      <c r="AY176" t="s">
        <v>37050</v>
      </c>
      <c r="AZ176" t="s">
        <v>2640</v>
      </c>
      <c r="BA176" t="s">
        <v>2856</v>
      </c>
      <c r="BB176" t="s">
        <v>36335</v>
      </c>
      <c r="BD176" t="s">
        <v>33648</v>
      </c>
      <c r="BG176" t="s">
        <v>37049</v>
      </c>
    </row>
    <row r="177" spans="1:59" x14ac:dyDescent="0.2">
      <c r="A177" s="1">
        <v>42618.941562499997</v>
      </c>
      <c r="B177" t="s">
        <v>1862</v>
      </c>
      <c r="C177" t="s">
        <v>37044</v>
      </c>
      <c r="D177" t="e">
        <f>VLOOKUP(all_inactive13[[#This Row],[Full Name, Title]],properly_deactivated[],1,0)</f>
        <v>#N/A</v>
      </c>
      <c r="M177" t="s">
        <v>37043</v>
      </c>
      <c r="AH177" t="s">
        <v>65</v>
      </c>
      <c r="AI177" t="s">
        <v>36141</v>
      </c>
      <c r="AY177" t="s">
        <v>37042</v>
      </c>
      <c r="AZ177" t="s">
        <v>6116</v>
      </c>
      <c r="BA177" t="s">
        <v>37041</v>
      </c>
      <c r="BB177" t="s">
        <v>36304</v>
      </c>
      <c r="BD177" t="s">
        <v>33648</v>
      </c>
      <c r="BG177" t="s">
        <v>37040</v>
      </c>
    </row>
    <row r="178" spans="1:59" x14ac:dyDescent="0.2">
      <c r="A178" s="1">
        <v>42618.941550925927</v>
      </c>
      <c r="B178" t="s">
        <v>1862</v>
      </c>
      <c r="C178" t="s">
        <v>37035</v>
      </c>
      <c r="D178" t="e">
        <f>VLOOKUP(all_inactive13[[#This Row],[Full Name, Title]],properly_deactivated[],1,0)</f>
        <v>#N/A</v>
      </c>
      <c r="M178" t="s">
        <v>37034</v>
      </c>
      <c r="AH178" t="s">
        <v>65</v>
      </c>
      <c r="AI178" t="s">
        <v>36141</v>
      </c>
      <c r="AY178" t="s">
        <v>37033</v>
      </c>
      <c r="AZ178" t="s">
        <v>37032</v>
      </c>
      <c r="BA178" t="s">
        <v>37031</v>
      </c>
      <c r="BB178" t="s">
        <v>37030</v>
      </c>
      <c r="BD178" t="s">
        <v>33648</v>
      </c>
      <c r="BG178" t="s">
        <v>37029</v>
      </c>
    </row>
    <row r="179" spans="1:59" x14ac:dyDescent="0.2">
      <c r="A179" s="1">
        <v>42618.941550925927</v>
      </c>
      <c r="B179" t="s">
        <v>1862</v>
      </c>
      <c r="C179" t="s">
        <v>37028</v>
      </c>
      <c r="D179" t="e">
        <f>VLOOKUP(all_inactive13[[#This Row],[Full Name, Title]],properly_deactivated[],1,0)</f>
        <v>#N/A</v>
      </c>
      <c r="M179" t="s">
        <v>37027</v>
      </c>
      <c r="AH179" t="s">
        <v>65</v>
      </c>
      <c r="AI179" t="s">
        <v>36141</v>
      </c>
      <c r="AY179" t="s">
        <v>37026</v>
      </c>
      <c r="AZ179" t="s">
        <v>37025</v>
      </c>
      <c r="BA179" t="s">
        <v>37024</v>
      </c>
      <c r="BB179" t="s">
        <v>36335</v>
      </c>
      <c r="BD179" t="s">
        <v>33648</v>
      </c>
      <c r="BG179" t="s">
        <v>37023</v>
      </c>
    </row>
    <row r="180" spans="1:59" x14ac:dyDescent="0.2">
      <c r="A180" s="1">
        <v>42618.941527777781</v>
      </c>
      <c r="B180" t="s">
        <v>1862</v>
      </c>
      <c r="C180" t="s">
        <v>37022</v>
      </c>
      <c r="D180" t="e">
        <f>VLOOKUP(all_inactive13[[#This Row],[Full Name, Title]],properly_deactivated[],1,0)</f>
        <v>#N/A</v>
      </c>
      <c r="M180" t="s">
        <v>37021</v>
      </c>
      <c r="AH180" t="s">
        <v>65</v>
      </c>
      <c r="AI180" t="s">
        <v>36141</v>
      </c>
      <c r="AY180" t="s">
        <v>37020</v>
      </c>
      <c r="AZ180" t="s">
        <v>32602</v>
      </c>
      <c r="BA180" t="s">
        <v>4413</v>
      </c>
      <c r="BB180" t="s">
        <v>37019</v>
      </c>
      <c r="BD180" t="s">
        <v>33648</v>
      </c>
      <c r="BG180" t="s">
        <v>37018</v>
      </c>
    </row>
    <row r="181" spans="1:59" x14ac:dyDescent="0.2">
      <c r="A181" s="1">
        <v>42618.941527777781</v>
      </c>
      <c r="B181" t="s">
        <v>1862</v>
      </c>
      <c r="C181" t="s">
        <v>37017</v>
      </c>
      <c r="D181" t="e">
        <f>VLOOKUP(all_inactive13[[#This Row],[Full Name, Title]],properly_deactivated[],1,0)</f>
        <v>#N/A</v>
      </c>
      <c r="M181" t="s">
        <v>37016</v>
      </c>
      <c r="AH181" t="s">
        <v>65</v>
      </c>
      <c r="AI181" t="s">
        <v>36141</v>
      </c>
      <c r="AY181" t="s">
        <v>37015</v>
      </c>
      <c r="AZ181" t="s">
        <v>17523</v>
      </c>
      <c r="BA181" t="s">
        <v>37014</v>
      </c>
      <c r="BB181" t="s">
        <v>36335</v>
      </c>
      <c r="BD181" t="s">
        <v>33648</v>
      </c>
      <c r="BG181" t="s">
        <v>37013</v>
      </c>
    </row>
    <row r="182" spans="1:59" x14ac:dyDescent="0.2">
      <c r="A182" s="1">
        <v>42618.941527777781</v>
      </c>
      <c r="B182" t="s">
        <v>1862</v>
      </c>
      <c r="C182" t="s">
        <v>37012</v>
      </c>
      <c r="D182" t="e">
        <f>VLOOKUP(all_inactive13[[#This Row],[Full Name, Title]],properly_deactivated[],1,0)</f>
        <v>#N/A</v>
      </c>
      <c r="L182" t="s">
        <v>32916</v>
      </c>
      <c r="M182" t="s">
        <v>32915</v>
      </c>
      <c r="V182" t="s">
        <v>37011</v>
      </c>
      <c r="AB182" t="s">
        <v>21219</v>
      </c>
      <c r="AH182" t="s">
        <v>65</v>
      </c>
      <c r="AI182" t="s">
        <v>31371</v>
      </c>
      <c r="AY182" t="s">
        <v>37010</v>
      </c>
      <c r="AZ182" t="s">
        <v>34652</v>
      </c>
      <c r="BA182" t="s">
        <v>37009</v>
      </c>
      <c r="BB182" t="s">
        <v>31394</v>
      </c>
      <c r="BD182" t="s">
        <v>33648</v>
      </c>
      <c r="BG182" t="s">
        <v>37008</v>
      </c>
    </row>
    <row r="183" spans="1:59" x14ac:dyDescent="0.2">
      <c r="A183" s="1">
        <v>42618.941516203697</v>
      </c>
      <c r="B183" t="s">
        <v>1862</v>
      </c>
      <c r="C183" t="s">
        <v>37007</v>
      </c>
      <c r="D183" t="e">
        <f>VLOOKUP(all_inactive13[[#This Row],[Full Name, Title]],properly_deactivated[],1,0)</f>
        <v>#N/A</v>
      </c>
      <c r="M183" t="s">
        <v>37006</v>
      </c>
      <c r="AH183" t="s">
        <v>65</v>
      </c>
      <c r="AI183" t="s">
        <v>36141</v>
      </c>
      <c r="AY183" t="s">
        <v>37005</v>
      </c>
      <c r="AZ183" t="s">
        <v>19879</v>
      </c>
      <c r="BA183" t="s">
        <v>2391</v>
      </c>
      <c r="BB183" t="s">
        <v>36335</v>
      </c>
      <c r="BD183" t="s">
        <v>33648</v>
      </c>
      <c r="BG183" t="s">
        <v>37004</v>
      </c>
    </row>
    <row r="184" spans="1:59" x14ac:dyDescent="0.2">
      <c r="A184" s="1">
        <v>42618.941516203697</v>
      </c>
      <c r="B184" t="s">
        <v>1862</v>
      </c>
      <c r="C184" t="s">
        <v>37003</v>
      </c>
      <c r="D184" t="e">
        <f>VLOOKUP(all_inactive13[[#This Row],[Full Name, Title]],properly_deactivated[],1,0)</f>
        <v>#N/A</v>
      </c>
      <c r="M184" t="s">
        <v>37002</v>
      </c>
      <c r="AH184" t="s">
        <v>65</v>
      </c>
      <c r="AI184" t="s">
        <v>36141</v>
      </c>
      <c r="AY184" t="s">
        <v>37001</v>
      </c>
      <c r="AZ184" t="s">
        <v>37000</v>
      </c>
      <c r="BA184" t="s">
        <v>36999</v>
      </c>
      <c r="BB184" t="s">
        <v>36456</v>
      </c>
      <c r="BD184" t="s">
        <v>33648</v>
      </c>
      <c r="BG184" t="s">
        <v>36998</v>
      </c>
    </row>
    <row r="185" spans="1:59" x14ac:dyDescent="0.2">
      <c r="A185" s="1">
        <v>42618.941504629627</v>
      </c>
      <c r="B185" t="s">
        <v>1862</v>
      </c>
      <c r="C185" t="s">
        <v>36997</v>
      </c>
      <c r="D185" t="e">
        <f>VLOOKUP(all_inactive13[[#This Row],[Full Name, Title]],properly_deactivated[],1,0)</f>
        <v>#N/A</v>
      </c>
      <c r="M185" t="s">
        <v>36996</v>
      </c>
      <c r="AH185" t="s">
        <v>65</v>
      </c>
      <c r="AI185" t="s">
        <v>36141</v>
      </c>
      <c r="AY185" t="s">
        <v>36995</v>
      </c>
      <c r="AZ185" t="s">
        <v>36994</v>
      </c>
      <c r="BA185" t="s">
        <v>36993</v>
      </c>
      <c r="BB185" t="s">
        <v>36335</v>
      </c>
      <c r="BD185" t="s">
        <v>33648</v>
      </c>
      <c r="BG185" t="s">
        <v>36992</v>
      </c>
    </row>
    <row r="186" spans="1:59" x14ac:dyDescent="0.2">
      <c r="A186" s="1">
        <v>42618.941493055558</v>
      </c>
      <c r="B186" t="s">
        <v>1862</v>
      </c>
      <c r="C186" t="s">
        <v>36991</v>
      </c>
      <c r="D186" t="e">
        <f>VLOOKUP(all_inactive13[[#This Row],[Full Name, Title]],properly_deactivated[],1,0)</f>
        <v>#N/A</v>
      </c>
      <c r="M186" t="s">
        <v>36990</v>
      </c>
      <c r="AH186" t="s">
        <v>65</v>
      </c>
      <c r="AI186" t="s">
        <v>36141</v>
      </c>
      <c r="AY186" t="s">
        <v>36989</v>
      </c>
      <c r="AZ186" t="s">
        <v>36988</v>
      </c>
      <c r="BA186" t="s">
        <v>13222</v>
      </c>
      <c r="BB186" t="s">
        <v>36386</v>
      </c>
      <c r="BD186" t="s">
        <v>33648</v>
      </c>
      <c r="BG186" t="s">
        <v>36987</v>
      </c>
    </row>
    <row r="187" spans="1:59" x14ac:dyDescent="0.2">
      <c r="A187" s="1">
        <v>42618.941493055558</v>
      </c>
      <c r="B187" t="s">
        <v>1862</v>
      </c>
      <c r="C187" t="s">
        <v>36986</v>
      </c>
      <c r="D187" t="e">
        <f>VLOOKUP(all_inactive13[[#This Row],[Full Name, Title]],properly_deactivated[],1,0)</f>
        <v>#N/A</v>
      </c>
      <c r="L187" t="s">
        <v>33119</v>
      </c>
      <c r="M187" t="s">
        <v>33118</v>
      </c>
      <c r="V187" t="s">
        <v>36985</v>
      </c>
      <c r="AD187" t="s">
        <v>3796</v>
      </c>
      <c r="AH187" t="s">
        <v>65</v>
      </c>
      <c r="AI187" t="s">
        <v>31371</v>
      </c>
      <c r="AL187" t="s">
        <v>67</v>
      </c>
      <c r="AM187" t="s">
        <v>145</v>
      </c>
      <c r="AY187" t="s">
        <v>36984</v>
      </c>
      <c r="AZ187" t="s">
        <v>2391</v>
      </c>
      <c r="BA187" t="s">
        <v>36983</v>
      </c>
      <c r="BB187" t="s">
        <v>36982</v>
      </c>
      <c r="BD187" t="s">
        <v>33648</v>
      </c>
      <c r="BG187" t="s">
        <v>36981</v>
      </c>
    </row>
    <row r="188" spans="1:59" x14ac:dyDescent="0.2">
      <c r="A188" s="1">
        <v>42618.941493055558</v>
      </c>
      <c r="B188" t="s">
        <v>1862</v>
      </c>
      <c r="C188" t="s">
        <v>36980</v>
      </c>
      <c r="D188" t="e">
        <f>VLOOKUP(all_inactive13[[#This Row],[Full Name, Title]],properly_deactivated[],1,0)</f>
        <v>#N/A</v>
      </c>
      <c r="M188" t="s">
        <v>36979</v>
      </c>
      <c r="AH188" t="s">
        <v>65</v>
      </c>
      <c r="AI188" t="s">
        <v>36141</v>
      </c>
      <c r="AY188" t="s">
        <v>36978</v>
      </c>
      <c r="AZ188" t="s">
        <v>1858</v>
      </c>
      <c r="BA188" t="s">
        <v>36977</v>
      </c>
      <c r="BB188" t="s">
        <v>36456</v>
      </c>
      <c r="BD188" t="s">
        <v>33648</v>
      </c>
      <c r="BG188" t="s">
        <v>36976</v>
      </c>
    </row>
    <row r="189" spans="1:59" x14ac:dyDescent="0.2">
      <c r="A189" s="1">
        <v>42618.941493055558</v>
      </c>
      <c r="B189" t="s">
        <v>1862</v>
      </c>
      <c r="C189" t="s">
        <v>36975</v>
      </c>
      <c r="D189" t="e">
        <f>VLOOKUP(all_inactive13[[#This Row],[Full Name, Title]],properly_deactivated[],1,0)</f>
        <v>#N/A</v>
      </c>
      <c r="G189" t="s">
        <v>3795</v>
      </c>
      <c r="L189" t="s">
        <v>32880</v>
      </c>
      <c r="M189" t="s">
        <v>32879</v>
      </c>
      <c r="N189" t="s">
        <v>63</v>
      </c>
      <c r="V189" t="s">
        <v>33485</v>
      </c>
      <c r="AB189" t="s">
        <v>21219</v>
      </c>
      <c r="AD189" t="s">
        <v>3796</v>
      </c>
      <c r="AH189" t="s">
        <v>65</v>
      </c>
      <c r="AI189" t="s">
        <v>31371</v>
      </c>
      <c r="AL189" t="s">
        <v>67</v>
      </c>
      <c r="AM189" t="s">
        <v>145</v>
      </c>
      <c r="AY189" t="s">
        <v>36974</v>
      </c>
      <c r="AZ189" t="s">
        <v>30608</v>
      </c>
      <c r="BA189" t="s">
        <v>35053</v>
      </c>
      <c r="BB189" t="s">
        <v>31394</v>
      </c>
      <c r="BD189" t="s">
        <v>33648</v>
      </c>
      <c r="BG189" t="s">
        <v>36973</v>
      </c>
    </row>
    <row r="190" spans="1:59" x14ac:dyDescent="0.2">
      <c r="A190" s="1">
        <v>42618.941481481481</v>
      </c>
      <c r="B190" t="s">
        <v>1862</v>
      </c>
      <c r="C190" t="s">
        <v>36967</v>
      </c>
      <c r="D190" t="e">
        <f>VLOOKUP(all_inactive13[[#This Row],[Full Name, Title]],properly_deactivated[],1,0)</f>
        <v>#N/A</v>
      </c>
      <c r="M190" t="s">
        <v>36966</v>
      </c>
      <c r="AH190" t="s">
        <v>65</v>
      </c>
      <c r="AI190" t="s">
        <v>36141</v>
      </c>
      <c r="AY190" t="s">
        <v>36965</v>
      </c>
      <c r="AZ190" t="s">
        <v>36964</v>
      </c>
      <c r="BA190" t="s">
        <v>36963</v>
      </c>
      <c r="BB190" t="s">
        <v>36962</v>
      </c>
      <c r="BD190" t="s">
        <v>33648</v>
      </c>
      <c r="BG190" t="s">
        <v>36961</v>
      </c>
    </row>
    <row r="191" spans="1:59" x14ac:dyDescent="0.2">
      <c r="A191" s="1">
        <v>42618.941469907397</v>
      </c>
      <c r="B191" t="s">
        <v>1862</v>
      </c>
      <c r="C191" t="s">
        <v>36955</v>
      </c>
      <c r="D191" t="e">
        <f>VLOOKUP(all_inactive13[[#This Row],[Full Name, Title]],properly_deactivated[],1,0)</f>
        <v>#N/A</v>
      </c>
      <c r="M191" t="s">
        <v>36954</v>
      </c>
      <c r="AH191" t="s">
        <v>65</v>
      </c>
      <c r="AI191" t="s">
        <v>36141</v>
      </c>
      <c r="AY191" t="s">
        <v>36953</v>
      </c>
      <c r="AZ191" t="s">
        <v>36952</v>
      </c>
      <c r="BA191" t="s">
        <v>12084</v>
      </c>
      <c r="BB191" t="s">
        <v>36341</v>
      </c>
      <c r="BD191" t="s">
        <v>33648</v>
      </c>
      <c r="BG191" t="s">
        <v>36951</v>
      </c>
    </row>
    <row r="192" spans="1:59" x14ac:dyDescent="0.2">
      <c r="A192" s="1">
        <v>42618.941469907397</v>
      </c>
      <c r="B192" t="s">
        <v>1862</v>
      </c>
      <c r="C192" t="s">
        <v>36942</v>
      </c>
      <c r="D192" t="e">
        <f>VLOOKUP(all_inactive13[[#This Row],[Full Name, Title]],properly_deactivated[],1,0)</f>
        <v>#N/A</v>
      </c>
      <c r="M192" t="s">
        <v>36941</v>
      </c>
      <c r="AH192" t="s">
        <v>65</v>
      </c>
      <c r="AI192" t="s">
        <v>36141</v>
      </c>
      <c r="AY192" t="s">
        <v>36940</v>
      </c>
      <c r="AZ192" t="s">
        <v>36939</v>
      </c>
      <c r="BA192" t="s">
        <v>36938</v>
      </c>
      <c r="BB192" t="s">
        <v>36456</v>
      </c>
      <c r="BD192" t="s">
        <v>33648</v>
      </c>
      <c r="BG192" t="s">
        <v>36937</v>
      </c>
    </row>
    <row r="193" spans="1:59" x14ac:dyDescent="0.2">
      <c r="A193" s="1">
        <v>42618.941469907397</v>
      </c>
      <c r="B193" t="s">
        <v>1862</v>
      </c>
      <c r="C193" t="s">
        <v>36936</v>
      </c>
      <c r="D193" t="e">
        <f>VLOOKUP(all_inactive13[[#This Row],[Full Name, Title]],properly_deactivated[],1,0)</f>
        <v>#N/A</v>
      </c>
      <c r="L193" t="s">
        <v>31655</v>
      </c>
      <c r="M193" t="s">
        <v>31654</v>
      </c>
      <c r="V193" t="s">
        <v>35345</v>
      </c>
      <c r="AB193" t="s">
        <v>21219</v>
      </c>
      <c r="AH193" t="s">
        <v>65</v>
      </c>
      <c r="AI193" t="s">
        <v>31371</v>
      </c>
      <c r="AY193" t="s">
        <v>36935</v>
      </c>
      <c r="AZ193" t="s">
        <v>3394</v>
      </c>
      <c r="BA193" t="s">
        <v>4561</v>
      </c>
      <c r="BB193" t="s">
        <v>31394</v>
      </c>
      <c r="BD193" t="s">
        <v>33648</v>
      </c>
      <c r="BG193" t="s">
        <v>36934</v>
      </c>
    </row>
    <row r="194" spans="1:59" x14ac:dyDescent="0.2">
      <c r="A194" s="1">
        <v>42618.941458333327</v>
      </c>
      <c r="B194" t="s">
        <v>1862</v>
      </c>
      <c r="C194" t="s">
        <v>36933</v>
      </c>
      <c r="D194" t="e">
        <f>VLOOKUP(all_inactive13[[#This Row],[Full Name, Title]],properly_deactivated[],1,0)</f>
        <v>#N/A</v>
      </c>
      <c r="M194" t="s">
        <v>36932</v>
      </c>
      <c r="AH194" t="s">
        <v>65</v>
      </c>
      <c r="AI194" t="s">
        <v>36141</v>
      </c>
      <c r="AY194" t="s">
        <v>36931</v>
      </c>
      <c r="AZ194" t="s">
        <v>30608</v>
      </c>
      <c r="BA194" t="s">
        <v>32025</v>
      </c>
      <c r="BB194" t="s">
        <v>36335</v>
      </c>
      <c r="BD194" t="s">
        <v>33648</v>
      </c>
      <c r="BG194" t="s">
        <v>36930</v>
      </c>
    </row>
    <row r="195" spans="1:59" x14ac:dyDescent="0.2">
      <c r="A195" s="1">
        <v>42618.941458333327</v>
      </c>
      <c r="B195" t="s">
        <v>1862</v>
      </c>
      <c r="C195" t="s">
        <v>36929</v>
      </c>
      <c r="D195" t="e">
        <f>VLOOKUP(all_inactive13[[#This Row],[Full Name, Title]],properly_deactivated[],1,0)</f>
        <v>#N/A</v>
      </c>
      <c r="L195" t="s">
        <v>33078</v>
      </c>
      <c r="M195" t="s">
        <v>33077</v>
      </c>
      <c r="N195" t="s">
        <v>63</v>
      </c>
      <c r="V195" t="s">
        <v>36656</v>
      </c>
      <c r="AB195" t="s">
        <v>21219</v>
      </c>
      <c r="AH195" t="s">
        <v>65</v>
      </c>
      <c r="AI195" t="s">
        <v>31371</v>
      </c>
      <c r="AY195" t="s">
        <v>36928</v>
      </c>
      <c r="AZ195" t="s">
        <v>34419</v>
      </c>
      <c r="BA195" t="s">
        <v>36927</v>
      </c>
      <c r="BB195" t="s">
        <v>31394</v>
      </c>
      <c r="BD195" t="s">
        <v>33648</v>
      </c>
      <c r="BG195" t="s">
        <v>36926</v>
      </c>
    </row>
    <row r="196" spans="1:59" x14ac:dyDescent="0.2">
      <c r="A196" s="1">
        <v>42618.941458333327</v>
      </c>
      <c r="B196" t="s">
        <v>1862</v>
      </c>
      <c r="C196" t="s">
        <v>36920</v>
      </c>
      <c r="D196" t="e">
        <f>VLOOKUP(all_inactive13[[#This Row],[Full Name, Title]],properly_deactivated[],1,0)</f>
        <v>#N/A</v>
      </c>
      <c r="M196" t="s">
        <v>36919</v>
      </c>
      <c r="AH196" t="s">
        <v>65</v>
      </c>
      <c r="AI196" t="s">
        <v>36141</v>
      </c>
      <c r="AY196" t="s">
        <v>36918</v>
      </c>
      <c r="AZ196" t="s">
        <v>36917</v>
      </c>
      <c r="BA196" t="s">
        <v>36916</v>
      </c>
      <c r="BB196" t="s">
        <v>36915</v>
      </c>
      <c r="BD196" t="s">
        <v>33648</v>
      </c>
      <c r="BG196" t="s">
        <v>36914</v>
      </c>
    </row>
    <row r="197" spans="1:59" x14ac:dyDescent="0.2">
      <c r="A197" s="1">
        <v>42618.941446759258</v>
      </c>
      <c r="B197" t="s">
        <v>1862</v>
      </c>
      <c r="C197" t="s">
        <v>36913</v>
      </c>
      <c r="D197" t="e">
        <f>VLOOKUP(all_inactive13[[#This Row],[Full Name, Title]],properly_deactivated[],1,0)</f>
        <v>#N/A</v>
      </c>
      <c r="M197" t="s">
        <v>36912</v>
      </c>
      <c r="AH197" t="s">
        <v>65</v>
      </c>
      <c r="AI197" t="s">
        <v>36141</v>
      </c>
      <c r="AY197" t="s">
        <v>36911</v>
      </c>
      <c r="AZ197" t="s">
        <v>2972</v>
      </c>
      <c r="BA197" t="s">
        <v>5207</v>
      </c>
      <c r="BB197" t="s">
        <v>5183</v>
      </c>
      <c r="BD197" t="s">
        <v>33648</v>
      </c>
      <c r="BG197" t="s">
        <v>36910</v>
      </c>
    </row>
    <row r="198" spans="1:59" x14ac:dyDescent="0.2">
      <c r="A198" s="1">
        <v>42618.941435185188</v>
      </c>
      <c r="B198" t="s">
        <v>1862</v>
      </c>
      <c r="C198" t="s">
        <v>36909</v>
      </c>
      <c r="D198" t="e">
        <f>VLOOKUP(all_inactive13[[#This Row],[Full Name, Title]],properly_deactivated[],1,0)</f>
        <v>#N/A</v>
      </c>
      <c r="L198" t="s">
        <v>32555</v>
      </c>
      <c r="M198" t="s">
        <v>32554</v>
      </c>
      <c r="V198" t="s">
        <v>36908</v>
      </c>
      <c r="AB198" t="s">
        <v>21219</v>
      </c>
      <c r="AH198" t="s">
        <v>65</v>
      </c>
      <c r="AI198" t="s">
        <v>31371</v>
      </c>
      <c r="AY198" t="s">
        <v>36907</v>
      </c>
      <c r="AZ198" t="s">
        <v>29002</v>
      </c>
      <c r="BA198" t="s">
        <v>17292</v>
      </c>
      <c r="BB198" t="s">
        <v>31394</v>
      </c>
      <c r="BD198" t="s">
        <v>33648</v>
      </c>
      <c r="BG198" t="s">
        <v>36906</v>
      </c>
    </row>
    <row r="199" spans="1:59" x14ac:dyDescent="0.2">
      <c r="A199" s="1">
        <v>42618.941435185188</v>
      </c>
      <c r="B199" t="s">
        <v>1862</v>
      </c>
      <c r="C199" t="s">
        <v>36905</v>
      </c>
      <c r="D199" t="e">
        <f>VLOOKUP(all_inactive13[[#This Row],[Full Name, Title]],properly_deactivated[],1,0)</f>
        <v>#N/A</v>
      </c>
      <c r="M199" t="s">
        <v>36904</v>
      </c>
      <c r="AH199" t="s">
        <v>65</v>
      </c>
      <c r="AI199" t="s">
        <v>36141</v>
      </c>
      <c r="AY199" t="s">
        <v>36903</v>
      </c>
      <c r="AZ199" t="s">
        <v>36902</v>
      </c>
      <c r="BA199" t="s">
        <v>36901</v>
      </c>
      <c r="BB199" t="s">
        <v>36335</v>
      </c>
      <c r="BD199" t="s">
        <v>33648</v>
      </c>
      <c r="BG199" t="s">
        <v>36900</v>
      </c>
    </row>
    <row r="200" spans="1:59" x14ac:dyDescent="0.2">
      <c r="A200" s="1">
        <v>42618.941435185188</v>
      </c>
      <c r="B200" t="s">
        <v>1862</v>
      </c>
      <c r="C200" t="s">
        <v>36899</v>
      </c>
      <c r="D200" t="e">
        <f>VLOOKUP(all_inactive13[[#This Row],[Full Name, Title]],properly_deactivated[],1,0)</f>
        <v>#N/A</v>
      </c>
      <c r="M200" t="s">
        <v>36898</v>
      </c>
      <c r="AH200" t="s">
        <v>65</v>
      </c>
      <c r="AI200" t="s">
        <v>36141</v>
      </c>
      <c r="AY200" t="s">
        <v>36897</v>
      </c>
      <c r="AZ200" t="s">
        <v>36896</v>
      </c>
      <c r="BA200" t="s">
        <v>36895</v>
      </c>
      <c r="BB200" t="s">
        <v>36335</v>
      </c>
      <c r="BD200" t="s">
        <v>33648</v>
      </c>
      <c r="BG200" t="s">
        <v>36894</v>
      </c>
    </row>
    <row r="201" spans="1:59" x14ac:dyDescent="0.2">
      <c r="A201" s="1">
        <v>42618.941423611112</v>
      </c>
      <c r="B201" t="s">
        <v>1862</v>
      </c>
      <c r="C201" t="s">
        <v>36893</v>
      </c>
      <c r="D201" t="e">
        <f>VLOOKUP(all_inactive13[[#This Row],[Full Name, Title]],properly_deactivated[],1,0)</f>
        <v>#N/A</v>
      </c>
      <c r="M201" t="s">
        <v>36892</v>
      </c>
      <c r="AH201" t="s">
        <v>65</v>
      </c>
      <c r="AI201" t="s">
        <v>36141</v>
      </c>
      <c r="AY201" t="s">
        <v>36891</v>
      </c>
      <c r="AZ201" t="s">
        <v>100</v>
      </c>
      <c r="BA201" t="s">
        <v>36890</v>
      </c>
      <c r="BB201" t="s">
        <v>36341</v>
      </c>
      <c r="BD201" t="s">
        <v>33648</v>
      </c>
      <c r="BG201" t="s">
        <v>36889</v>
      </c>
    </row>
    <row r="202" spans="1:59" x14ac:dyDescent="0.2">
      <c r="A202" s="1">
        <v>42618.941412037027</v>
      </c>
      <c r="B202" t="s">
        <v>1862</v>
      </c>
      <c r="C202" t="s">
        <v>36888</v>
      </c>
      <c r="D202" t="e">
        <f>VLOOKUP(all_inactive13[[#This Row],[Full Name, Title]],properly_deactivated[],1,0)</f>
        <v>#N/A</v>
      </c>
      <c r="M202" t="s">
        <v>36887</v>
      </c>
      <c r="AH202" t="s">
        <v>65</v>
      </c>
      <c r="AI202" t="s">
        <v>36141</v>
      </c>
      <c r="AY202" t="s">
        <v>36886</v>
      </c>
      <c r="AZ202" t="s">
        <v>36885</v>
      </c>
      <c r="BA202" t="s">
        <v>10915</v>
      </c>
      <c r="BB202" t="s">
        <v>36341</v>
      </c>
      <c r="BD202" t="s">
        <v>33648</v>
      </c>
      <c r="BG202" t="s">
        <v>36884</v>
      </c>
    </row>
    <row r="203" spans="1:59" x14ac:dyDescent="0.2">
      <c r="A203" s="1">
        <v>42618.941412037027</v>
      </c>
      <c r="B203" t="s">
        <v>1862</v>
      </c>
      <c r="C203" t="s">
        <v>36883</v>
      </c>
      <c r="D203" t="e">
        <f>VLOOKUP(all_inactive13[[#This Row],[Full Name, Title]],properly_deactivated[],1,0)</f>
        <v>#N/A</v>
      </c>
      <c r="M203" t="s">
        <v>36882</v>
      </c>
      <c r="AH203" t="s">
        <v>65</v>
      </c>
      <c r="AI203" t="s">
        <v>36141</v>
      </c>
      <c r="AY203" t="s">
        <v>36881</v>
      </c>
      <c r="AZ203" t="s">
        <v>1959</v>
      </c>
      <c r="BA203" t="s">
        <v>36880</v>
      </c>
      <c r="BB203" t="s">
        <v>36879</v>
      </c>
      <c r="BD203" t="s">
        <v>33648</v>
      </c>
      <c r="BG203" t="s">
        <v>36878</v>
      </c>
    </row>
    <row r="204" spans="1:59" x14ac:dyDescent="0.2">
      <c r="A204" s="1">
        <v>42618.941400462973</v>
      </c>
      <c r="B204" t="s">
        <v>1862</v>
      </c>
      <c r="C204" t="s">
        <v>36877</v>
      </c>
      <c r="D204" t="e">
        <f>VLOOKUP(all_inactive13[[#This Row],[Full Name, Title]],properly_deactivated[],1,0)</f>
        <v>#N/A</v>
      </c>
      <c r="L204" t="s">
        <v>32340</v>
      </c>
      <c r="M204" t="s">
        <v>32339</v>
      </c>
      <c r="V204" t="s">
        <v>36866</v>
      </c>
      <c r="AB204" t="s">
        <v>21219</v>
      </c>
      <c r="AH204" t="s">
        <v>65</v>
      </c>
      <c r="AI204" t="s">
        <v>31371</v>
      </c>
      <c r="AY204" t="s">
        <v>36876</v>
      </c>
      <c r="AZ204" t="s">
        <v>23966</v>
      </c>
      <c r="BA204" t="s">
        <v>36875</v>
      </c>
      <c r="BB204" t="s">
        <v>31394</v>
      </c>
      <c r="BD204" t="s">
        <v>33648</v>
      </c>
      <c r="BG204" t="s">
        <v>36874</v>
      </c>
    </row>
    <row r="205" spans="1:59" x14ac:dyDescent="0.2">
      <c r="A205" s="1">
        <v>42618.941400462973</v>
      </c>
      <c r="B205" t="s">
        <v>1862</v>
      </c>
      <c r="C205" t="s">
        <v>36873</v>
      </c>
      <c r="D205" t="e">
        <f>VLOOKUP(all_inactive13[[#This Row],[Full Name, Title]],properly_deactivated[],1,0)</f>
        <v>#N/A</v>
      </c>
      <c r="M205" t="s">
        <v>36872</v>
      </c>
      <c r="AH205" t="s">
        <v>65</v>
      </c>
      <c r="AI205" t="s">
        <v>36141</v>
      </c>
      <c r="AY205" t="s">
        <v>36871</v>
      </c>
      <c r="AZ205" t="s">
        <v>687</v>
      </c>
      <c r="BA205" t="s">
        <v>36870</v>
      </c>
      <c r="BB205" t="s">
        <v>36869</v>
      </c>
      <c r="BD205" t="s">
        <v>33648</v>
      </c>
      <c r="BG205" t="s">
        <v>36868</v>
      </c>
    </row>
    <row r="206" spans="1:59" x14ac:dyDescent="0.2">
      <c r="A206" s="1">
        <v>42618.941400462973</v>
      </c>
      <c r="B206" t="s">
        <v>1862</v>
      </c>
      <c r="C206" t="s">
        <v>36867</v>
      </c>
      <c r="D206" t="e">
        <f>VLOOKUP(all_inactive13[[#This Row],[Full Name, Title]],properly_deactivated[],1,0)</f>
        <v>#N/A</v>
      </c>
      <c r="L206" t="s">
        <v>32340</v>
      </c>
      <c r="M206" t="s">
        <v>32339</v>
      </c>
      <c r="V206" t="s">
        <v>36866</v>
      </c>
      <c r="AB206" t="s">
        <v>21219</v>
      </c>
      <c r="AH206" t="s">
        <v>65</v>
      </c>
      <c r="AI206" t="s">
        <v>31371</v>
      </c>
      <c r="AY206" t="s">
        <v>36865</v>
      </c>
      <c r="AZ206" t="s">
        <v>6116</v>
      </c>
      <c r="BA206" t="s">
        <v>36864</v>
      </c>
      <c r="BB206" t="s">
        <v>31394</v>
      </c>
      <c r="BD206" t="s">
        <v>33648</v>
      </c>
      <c r="BG206" t="s">
        <v>36863</v>
      </c>
    </row>
    <row r="207" spans="1:59" x14ac:dyDescent="0.2">
      <c r="A207" s="1">
        <v>42618.941388888888</v>
      </c>
      <c r="B207" t="s">
        <v>1862</v>
      </c>
      <c r="C207" t="s">
        <v>36862</v>
      </c>
      <c r="D207" t="e">
        <f>VLOOKUP(all_inactive13[[#This Row],[Full Name, Title]],properly_deactivated[],1,0)</f>
        <v>#N/A</v>
      </c>
      <c r="M207" t="s">
        <v>36861</v>
      </c>
      <c r="AH207" t="s">
        <v>65</v>
      </c>
      <c r="AI207" t="s">
        <v>36141</v>
      </c>
      <c r="AY207" t="s">
        <v>36860</v>
      </c>
      <c r="AZ207" t="s">
        <v>26754</v>
      </c>
      <c r="BA207" t="s">
        <v>36859</v>
      </c>
      <c r="BB207" t="s">
        <v>36341</v>
      </c>
      <c r="BD207" t="s">
        <v>33648</v>
      </c>
      <c r="BG207" t="s">
        <v>36858</v>
      </c>
    </row>
    <row r="208" spans="1:59" x14ac:dyDescent="0.2">
      <c r="A208" s="1">
        <v>42618.941388888888</v>
      </c>
      <c r="B208" t="s">
        <v>1862</v>
      </c>
      <c r="C208" t="s">
        <v>36857</v>
      </c>
      <c r="D208" t="e">
        <f>VLOOKUP(all_inactive13[[#This Row],[Full Name, Title]],properly_deactivated[],1,0)</f>
        <v>#N/A</v>
      </c>
      <c r="L208" t="s">
        <v>33256</v>
      </c>
      <c r="M208" t="s">
        <v>33255</v>
      </c>
      <c r="V208" t="s">
        <v>33960</v>
      </c>
      <c r="AB208" t="s">
        <v>21219</v>
      </c>
      <c r="AH208" t="s">
        <v>65</v>
      </c>
      <c r="AI208" t="s">
        <v>31371</v>
      </c>
      <c r="AY208" t="s">
        <v>36856</v>
      </c>
      <c r="AZ208" t="s">
        <v>22811</v>
      </c>
      <c r="BA208" t="s">
        <v>36855</v>
      </c>
      <c r="BB208" t="s">
        <v>31394</v>
      </c>
      <c r="BD208" t="s">
        <v>33648</v>
      </c>
      <c r="BG208" t="s">
        <v>36854</v>
      </c>
    </row>
    <row r="209" spans="1:59" x14ac:dyDescent="0.2">
      <c r="A209" s="1">
        <v>42618.941388888888</v>
      </c>
      <c r="B209" t="s">
        <v>1862</v>
      </c>
      <c r="C209" t="s">
        <v>36853</v>
      </c>
      <c r="D209" t="e">
        <f>VLOOKUP(all_inactive13[[#This Row],[Full Name, Title]],properly_deactivated[],1,0)</f>
        <v>#N/A</v>
      </c>
      <c r="M209" t="s">
        <v>36852</v>
      </c>
      <c r="AH209" t="s">
        <v>65</v>
      </c>
      <c r="AI209" t="s">
        <v>36141</v>
      </c>
      <c r="AY209" t="s">
        <v>36851</v>
      </c>
      <c r="AZ209" t="s">
        <v>23595</v>
      </c>
      <c r="BA209" t="s">
        <v>4789</v>
      </c>
      <c r="BB209" t="s">
        <v>5183</v>
      </c>
      <c r="BD209" t="s">
        <v>33648</v>
      </c>
      <c r="BG209" t="s">
        <v>36850</v>
      </c>
    </row>
    <row r="210" spans="1:59" x14ac:dyDescent="0.2">
      <c r="A210" s="1">
        <v>42618.941377314812</v>
      </c>
      <c r="B210" t="s">
        <v>1862</v>
      </c>
      <c r="C210" t="s">
        <v>36849</v>
      </c>
      <c r="D210" t="e">
        <f>VLOOKUP(all_inactive13[[#This Row],[Full Name, Title]],properly_deactivated[],1,0)</f>
        <v>#N/A</v>
      </c>
      <c r="M210" t="s">
        <v>36848</v>
      </c>
      <c r="AH210" t="s">
        <v>65</v>
      </c>
      <c r="AI210" t="s">
        <v>36141</v>
      </c>
      <c r="AY210" t="s">
        <v>36847</v>
      </c>
      <c r="AZ210" t="s">
        <v>23595</v>
      </c>
      <c r="BA210" t="s">
        <v>36846</v>
      </c>
      <c r="BB210" t="s">
        <v>36335</v>
      </c>
      <c r="BD210" t="s">
        <v>33648</v>
      </c>
      <c r="BG210" t="s">
        <v>36845</v>
      </c>
    </row>
    <row r="211" spans="1:59" x14ac:dyDescent="0.2">
      <c r="A211" s="1">
        <v>42618.941377314812</v>
      </c>
      <c r="B211" t="s">
        <v>1862</v>
      </c>
      <c r="C211" t="s">
        <v>36840</v>
      </c>
      <c r="D211" t="e">
        <f>VLOOKUP(all_inactive13[[#This Row],[Full Name, Title]],properly_deactivated[],1,0)</f>
        <v>#N/A</v>
      </c>
      <c r="L211" t="s">
        <v>11619</v>
      </c>
      <c r="M211" t="s">
        <v>36513</v>
      </c>
      <c r="V211" t="s">
        <v>36518</v>
      </c>
      <c r="AB211" t="s">
        <v>21219</v>
      </c>
      <c r="AH211" t="s">
        <v>65</v>
      </c>
      <c r="AI211" t="s">
        <v>31371</v>
      </c>
      <c r="AY211" t="s">
        <v>36839</v>
      </c>
      <c r="AZ211" t="s">
        <v>36838</v>
      </c>
      <c r="BA211" t="s">
        <v>3963</v>
      </c>
      <c r="BB211" t="s">
        <v>31394</v>
      </c>
      <c r="BD211" t="s">
        <v>33648</v>
      </c>
      <c r="BG211" t="s">
        <v>36837</v>
      </c>
    </row>
    <row r="212" spans="1:59" x14ac:dyDescent="0.2">
      <c r="A212" s="1">
        <v>42618.941354166673</v>
      </c>
      <c r="B212" t="s">
        <v>1862</v>
      </c>
      <c r="C212" t="s">
        <v>36823</v>
      </c>
      <c r="D212" t="e">
        <f>VLOOKUP(all_inactive13[[#This Row],[Full Name, Title]],properly_deactivated[],1,0)</f>
        <v>#N/A</v>
      </c>
      <c r="M212" t="s">
        <v>36822</v>
      </c>
      <c r="AH212" t="s">
        <v>65</v>
      </c>
      <c r="AI212" t="s">
        <v>36141</v>
      </c>
      <c r="AY212" t="s">
        <v>36821</v>
      </c>
      <c r="AZ212" t="s">
        <v>36820</v>
      </c>
      <c r="BA212" t="s">
        <v>36819</v>
      </c>
      <c r="BB212" t="s">
        <v>36818</v>
      </c>
      <c r="BD212" t="s">
        <v>33648</v>
      </c>
      <c r="BG212" t="s">
        <v>36817</v>
      </c>
    </row>
    <row r="213" spans="1:59" x14ac:dyDescent="0.2">
      <c r="A213" s="1">
        <v>42618.941354166673</v>
      </c>
      <c r="B213" t="s">
        <v>1862</v>
      </c>
      <c r="C213" t="s">
        <v>36816</v>
      </c>
      <c r="D213" t="e">
        <f>VLOOKUP(all_inactive13[[#This Row],[Full Name, Title]],properly_deactivated[],1,0)</f>
        <v>#N/A</v>
      </c>
      <c r="J213" t="s">
        <v>32341</v>
      </c>
      <c r="L213" t="s">
        <v>31669</v>
      </c>
      <c r="M213" t="s">
        <v>31668</v>
      </c>
      <c r="V213" t="s">
        <v>36815</v>
      </c>
      <c r="AB213" t="s">
        <v>21219</v>
      </c>
      <c r="AH213" t="s">
        <v>65</v>
      </c>
      <c r="AI213" t="s">
        <v>31371</v>
      </c>
      <c r="AL213" t="s">
        <v>67</v>
      </c>
      <c r="AM213" t="s">
        <v>68</v>
      </c>
      <c r="AY213" t="s">
        <v>36814</v>
      </c>
      <c r="AZ213" t="s">
        <v>28774</v>
      </c>
      <c r="BA213" t="s">
        <v>36813</v>
      </c>
      <c r="BB213" t="s">
        <v>31394</v>
      </c>
      <c r="BD213" t="s">
        <v>33648</v>
      </c>
      <c r="BG213" t="s">
        <v>36812</v>
      </c>
    </row>
    <row r="214" spans="1:59" x14ac:dyDescent="0.2">
      <c r="A214" s="1">
        <v>42618.941342592603</v>
      </c>
      <c r="B214" t="s">
        <v>1862</v>
      </c>
      <c r="C214" t="s">
        <v>36811</v>
      </c>
      <c r="D214" t="e">
        <f>VLOOKUP(all_inactive13[[#This Row],[Full Name, Title]],properly_deactivated[],1,0)</f>
        <v>#N/A</v>
      </c>
      <c r="M214" t="s">
        <v>36810</v>
      </c>
      <c r="AH214" t="s">
        <v>65</v>
      </c>
      <c r="AI214" t="s">
        <v>36141</v>
      </c>
      <c r="AY214" t="s">
        <v>36809</v>
      </c>
      <c r="AZ214" t="s">
        <v>36808</v>
      </c>
      <c r="BA214" t="s">
        <v>36807</v>
      </c>
      <c r="BB214" t="s">
        <v>36806</v>
      </c>
      <c r="BD214" t="s">
        <v>33648</v>
      </c>
      <c r="BG214" t="s">
        <v>36805</v>
      </c>
    </row>
    <row r="215" spans="1:59" x14ac:dyDescent="0.2">
      <c r="A215" s="1">
        <v>42618.941342592603</v>
      </c>
      <c r="B215" t="s">
        <v>1862</v>
      </c>
      <c r="C215" t="s">
        <v>36804</v>
      </c>
      <c r="D215" t="e">
        <f>VLOOKUP(all_inactive13[[#This Row],[Full Name, Title]],properly_deactivated[],1,0)</f>
        <v>#N/A</v>
      </c>
      <c r="M215" t="s">
        <v>36803</v>
      </c>
      <c r="AH215" t="s">
        <v>65</v>
      </c>
      <c r="AI215" t="s">
        <v>36141</v>
      </c>
      <c r="AY215" t="s">
        <v>36802</v>
      </c>
      <c r="AZ215" t="s">
        <v>36801</v>
      </c>
      <c r="BA215" t="s">
        <v>36800</v>
      </c>
      <c r="BB215" t="s">
        <v>36341</v>
      </c>
      <c r="BD215" t="s">
        <v>33648</v>
      </c>
      <c r="BG215" t="s">
        <v>36799</v>
      </c>
    </row>
    <row r="216" spans="1:59" x14ac:dyDescent="0.2">
      <c r="A216" s="1">
        <v>42618.94127314815</v>
      </c>
      <c r="B216" t="s">
        <v>1862</v>
      </c>
      <c r="C216" t="s">
        <v>36758</v>
      </c>
      <c r="D216" t="e">
        <f>VLOOKUP(all_inactive13[[#This Row],[Full Name, Title]],properly_deactivated[],1,0)</f>
        <v>#N/A</v>
      </c>
      <c r="L216" t="s">
        <v>11619</v>
      </c>
      <c r="M216" t="s">
        <v>36513</v>
      </c>
      <c r="V216" t="s">
        <v>36518</v>
      </c>
      <c r="AB216" t="s">
        <v>21219</v>
      </c>
      <c r="AH216" t="s">
        <v>65</v>
      </c>
      <c r="AI216" t="s">
        <v>31371</v>
      </c>
      <c r="AY216" t="s">
        <v>36757</v>
      </c>
      <c r="AZ216" t="s">
        <v>33508</v>
      </c>
      <c r="BA216" t="s">
        <v>15045</v>
      </c>
      <c r="BB216" t="s">
        <v>31394</v>
      </c>
      <c r="BD216" t="s">
        <v>33648</v>
      </c>
      <c r="BG216" t="s">
        <v>36756</v>
      </c>
    </row>
    <row r="217" spans="1:59" x14ac:dyDescent="0.2">
      <c r="A217" s="1">
        <v>42618.941238425927</v>
      </c>
      <c r="B217" t="s">
        <v>1862</v>
      </c>
      <c r="C217" t="s">
        <v>36740</v>
      </c>
      <c r="D217" t="e">
        <f>VLOOKUP(all_inactive13[[#This Row],[Full Name, Title]],properly_deactivated[],1,0)</f>
        <v>#N/A</v>
      </c>
      <c r="L217" t="s">
        <v>36269</v>
      </c>
      <c r="AH217" t="s">
        <v>65</v>
      </c>
      <c r="AI217" t="s">
        <v>36141</v>
      </c>
      <c r="AY217" t="s">
        <v>36739</v>
      </c>
      <c r="AZ217" t="s">
        <v>36738</v>
      </c>
      <c r="BA217" t="s">
        <v>1376</v>
      </c>
      <c r="BB217" t="s">
        <v>68</v>
      </c>
      <c r="BD217" t="s">
        <v>33648</v>
      </c>
      <c r="BG217" t="s">
        <v>36737</v>
      </c>
    </row>
    <row r="218" spans="1:59" x14ac:dyDescent="0.2">
      <c r="A218" s="1">
        <v>42618.941238425927</v>
      </c>
      <c r="B218" t="s">
        <v>1862</v>
      </c>
      <c r="C218" t="s">
        <v>36736</v>
      </c>
      <c r="D218" t="e">
        <f>VLOOKUP(all_inactive13[[#This Row],[Full Name, Title]],properly_deactivated[],1,0)</f>
        <v>#N/A</v>
      </c>
      <c r="J218" t="s">
        <v>36735</v>
      </c>
      <c r="L218" t="s">
        <v>33478</v>
      </c>
      <c r="V218" t="s">
        <v>36734</v>
      </c>
      <c r="Y218" t="s">
        <v>36733</v>
      </c>
      <c r="AH218" t="s">
        <v>65</v>
      </c>
      <c r="AI218" t="s">
        <v>36141</v>
      </c>
      <c r="AY218" t="s">
        <v>36732</v>
      </c>
      <c r="AZ218" t="s">
        <v>23966</v>
      </c>
      <c r="BA218" t="s">
        <v>36731</v>
      </c>
      <c r="BB218" t="s">
        <v>129</v>
      </c>
      <c r="BD218" t="s">
        <v>33648</v>
      </c>
      <c r="BG218" t="s">
        <v>36730</v>
      </c>
    </row>
    <row r="219" spans="1:59" x14ac:dyDescent="0.2">
      <c r="A219" s="1">
        <v>42618.94122685185</v>
      </c>
      <c r="B219" t="s">
        <v>1862</v>
      </c>
      <c r="C219" t="s">
        <v>36729</v>
      </c>
      <c r="D219" t="e">
        <f>VLOOKUP(all_inactive13[[#This Row],[Full Name, Title]],properly_deactivated[],1,0)</f>
        <v>#N/A</v>
      </c>
      <c r="L219" t="s">
        <v>33134</v>
      </c>
      <c r="M219" t="s">
        <v>33133</v>
      </c>
      <c r="V219" t="s">
        <v>33212</v>
      </c>
      <c r="AB219" t="s">
        <v>21219</v>
      </c>
      <c r="AH219" t="s">
        <v>65</v>
      </c>
      <c r="AI219" t="s">
        <v>31371</v>
      </c>
      <c r="AY219" t="s">
        <v>36728</v>
      </c>
      <c r="AZ219" t="s">
        <v>36727</v>
      </c>
      <c r="BA219" t="s">
        <v>36726</v>
      </c>
      <c r="BB219" t="s">
        <v>31394</v>
      </c>
      <c r="BD219" t="s">
        <v>33648</v>
      </c>
      <c r="BG219" t="s">
        <v>36725</v>
      </c>
    </row>
    <row r="220" spans="1:59" x14ac:dyDescent="0.2">
      <c r="A220" s="1">
        <v>42618.941203703696</v>
      </c>
      <c r="B220" t="s">
        <v>1862</v>
      </c>
      <c r="C220" t="s">
        <v>36707</v>
      </c>
      <c r="D220" t="e">
        <f>VLOOKUP(all_inactive13[[#This Row],[Full Name, Title]],properly_deactivated[],1,0)</f>
        <v>#N/A</v>
      </c>
      <c r="L220" t="s">
        <v>36269</v>
      </c>
      <c r="AH220" t="s">
        <v>65</v>
      </c>
      <c r="AI220" t="s">
        <v>36141</v>
      </c>
      <c r="AY220" t="s">
        <v>36706</v>
      </c>
      <c r="AZ220" t="s">
        <v>5715</v>
      </c>
      <c r="BA220" t="s">
        <v>6049</v>
      </c>
      <c r="BB220" t="s">
        <v>36705</v>
      </c>
      <c r="BD220" t="s">
        <v>33648</v>
      </c>
      <c r="BG220" t="s">
        <v>36704</v>
      </c>
    </row>
    <row r="221" spans="1:59" x14ac:dyDescent="0.2">
      <c r="A221" s="1">
        <v>42618.941192129627</v>
      </c>
      <c r="B221" t="s">
        <v>1862</v>
      </c>
      <c r="C221" t="s">
        <v>36700</v>
      </c>
      <c r="D221" t="e">
        <f>VLOOKUP(all_inactive13[[#This Row],[Full Name, Title]],properly_deactivated[],1,0)</f>
        <v>#N/A</v>
      </c>
      <c r="L221" t="s">
        <v>36375</v>
      </c>
      <c r="M221" t="s">
        <v>36699</v>
      </c>
      <c r="V221" t="s">
        <v>36698</v>
      </c>
      <c r="AB221" t="s">
        <v>34976</v>
      </c>
      <c r="AH221" t="s">
        <v>65</v>
      </c>
      <c r="AI221" t="s">
        <v>34924</v>
      </c>
      <c r="AY221" t="s">
        <v>36697</v>
      </c>
      <c r="AZ221" t="s">
        <v>1858</v>
      </c>
      <c r="BA221" t="s">
        <v>4789</v>
      </c>
      <c r="BB221" t="s">
        <v>35330</v>
      </c>
      <c r="BD221" t="s">
        <v>33648</v>
      </c>
      <c r="BG221" t="s">
        <v>36696</v>
      </c>
    </row>
    <row r="222" spans="1:59" x14ac:dyDescent="0.2">
      <c r="A222" s="1">
        <v>42618.941180555557</v>
      </c>
      <c r="B222" t="s">
        <v>1862</v>
      </c>
      <c r="C222" t="s">
        <v>36691</v>
      </c>
      <c r="D222" t="e">
        <f>VLOOKUP(all_inactive13[[#This Row],[Full Name, Title]],properly_deactivated[],1,0)</f>
        <v>#N/A</v>
      </c>
      <c r="J222" t="s">
        <v>32341</v>
      </c>
      <c r="L222" t="s">
        <v>32567</v>
      </c>
      <c r="M222" t="s">
        <v>32566</v>
      </c>
      <c r="V222" t="s">
        <v>36251</v>
      </c>
      <c r="AB222" t="s">
        <v>21219</v>
      </c>
      <c r="AH222" t="s">
        <v>65</v>
      </c>
      <c r="AI222" t="s">
        <v>31371</v>
      </c>
      <c r="AL222" t="s">
        <v>67</v>
      </c>
      <c r="AM222" t="s">
        <v>284</v>
      </c>
      <c r="AY222" t="s">
        <v>36690</v>
      </c>
      <c r="AZ222" t="s">
        <v>36689</v>
      </c>
      <c r="BA222" t="s">
        <v>36688</v>
      </c>
      <c r="BB222" t="s">
        <v>31394</v>
      </c>
      <c r="BD222" t="s">
        <v>33648</v>
      </c>
      <c r="BG222" t="s">
        <v>36687</v>
      </c>
    </row>
    <row r="223" spans="1:59" x14ac:dyDescent="0.2">
      <c r="A223" s="1">
        <v>42618.941145833327</v>
      </c>
      <c r="B223" t="s">
        <v>1862</v>
      </c>
      <c r="C223" t="s">
        <v>36686</v>
      </c>
      <c r="D223" t="e">
        <f>VLOOKUP(all_inactive13[[#This Row],[Full Name, Title]],properly_deactivated[],1,0)</f>
        <v>#N/A</v>
      </c>
      <c r="L223" t="s">
        <v>32852</v>
      </c>
      <c r="M223" t="s">
        <v>32851</v>
      </c>
      <c r="V223" t="s">
        <v>36685</v>
      </c>
      <c r="AB223" t="s">
        <v>21219</v>
      </c>
      <c r="AH223" t="s">
        <v>65</v>
      </c>
      <c r="AI223" t="s">
        <v>31371</v>
      </c>
      <c r="AY223" t="s">
        <v>36684</v>
      </c>
      <c r="AZ223" t="s">
        <v>36683</v>
      </c>
      <c r="BA223" t="s">
        <v>36682</v>
      </c>
      <c r="BB223" t="s">
        <v>31394</v>
      </c>
      <c r="BD223" t="s">
        <v>33648</v>
      </c>
      <c r="BG223" t="s">
        <v>36681</v>
      </c>
    </row>
    <row r="224" spans="1:59" x14ac:dyDescent="0.2">
      <c r="A224" s="1">
        <v>42618.941076388888</v>
      </c>
      <c r="B224" t="s">
        <v>1862</v>
      </c>
      <c r="C224" t="s">
        <v>36657</v>
      </c>
      <c r="D224" t="e">
        <f>VLOOKUP(all_inactive13[[#This Row],[Full Name, Title]],properly_deactivated[],1,0)</f>
        <v>#N/A</v>
      </c>
      <c r="L224" t="s">
        <v>33078</v>
      </c>
      <c r="M224" t="s">
        <v>33077</v>
      </c>
      <c r="V224" t="s">
        <v>36656</v>
      </c>
      <c r="AB224" t="s">
        <v>21219</v>
      </c>
      <c r="AH224" t="s">
        <v>65</v>
      </c>
      <c r="AI224" t="s">
        <v>31371</v>
      </c>
      <c r="AY224" t="s">
        <v>36655</v>
      </c>
      <c r="AZ224" t="s">
        <v>23966</v>
      </c>
      <c r="BA224" t="s">
        <v>22873</v>
      </c>
      <c r="BB224" t="s">
        <v>31394</v>
      </c>
      <c r="BD224" t="s">
        <v>33648</v>
      </c>
      <c r="BG224" t="s">
        <v>36654</v>
      </c>
    </row>
    <row r="225" spans="1:59" x14ac:dyDescent="0.2">
      <c r="A225" s="1">
        <v>42618.941076388888</v>
      </c>
      <c r="B225" t="s">
        <v>1862</v>
      </c>
      <c r="C225" t="s">
        <v>36653</v>
      </c>
      <c r="D225" t="e">
        <f>VLOOKUP(all_inactive13[[#This Row],[Full Name, Title]],properly_deactivated[],1,0)</f>
        <v>#N/A</v>
      </c>
      <c r="M225" t="s">
        <v>36652</v>
      </c>
      <c r="AH225" t="s">
        <v>65</v>
      </c>
      <c r="AI225" t="s">
        <v>36141</v>
      </c>
      <c r="AY225" t="s">
        <v>36651</v>
      </c>
      <c r="AZ225" t="s">
        <v>23854</v>
      </c>
      <c r="BA225" t="s">
        <v>4375</v>
      </c>
      <c r="BB225" t="s">
        <v>36650</v>
      </c>
      <c r="BD225" t="s">
        <v>33648</v>
      </c>
      <c r="BG225" t="s">
        <v>36649</v>
      </c>
    </row>
    <row r="226" spans="1:59" x14ac:dyDescent="0.2">
      <c r="A226" s="1">
        <v>42618.941064814811</v>
      </c>
      <c r="B226" t="s">
        <v>1862</v>
      </c>
      <c r="C226" t="s">
        <v>36648</v>
      </c>
      <c r="D226" t="e">
        <f>VLOOKUP(all_inactive13[[#This Row],[Full Name, Title]],properly_deactivated[],1,0)</f>
        <v>#N/A</v>
      </c>
      <c r="E226" t="s">
        <v>36647</v>
      </c>
      <c r="L226" t="s">
        <v>36269</v>
      </c>
      <c r="M226" t="s">
        <v>36646</v>
      </c>
      <c r="AH226" t="s">
        <v>65</v>
      </c>
      <c r="AI226" t="s">
        <v>36141</v>
      </c>
      <c r="AY226" t="s">
        <v>36645</v>
      </c>
      <c r="AZ226" t="s">
        <v>36644</v>
      </c>
      <c r="BA226" t="s">
        <v>36643</v>
      </c>
      <c r="BB226" t="s">
        <v>36642</v>
      </c>
      <c r="BD226" t="s">
        <v>33648</v>
      </c>
      <c r="BG226" t="s">
        <v>36641</v>
      </c>
    </row>
    <row r="227" spans="1:59" x14ac:dyDescent="0.2">
      <c r="A227" s="1">
        <v>42618.941064814811</v>
      </c>
      <c r="B227" t="s">
        <v>1862</v>
      </c>
      <c r="C227" t="s">
        <v>36640</v>
      </c>
      <c r="D227" t="e">
        <f>VLOOKUP(all_inactive13[[#This Row],[Full Name, Title]],properly_deactivated[],1,0)</f>
        <v>#N/A</v>
      </c>
      <c r="J227" t="s">
        <v>32341</v>
      </c>
      <c r="L227" t="s">
        <v>11619</v>
      </c>
      <c r="M227" t="s">
        <v>36513</v>
      </c>
      <c r="V227" t="s">
        <v>36518</v>
      </c>
      <c r="AB227" t="s">
        <v>21219</v>
      </c>
      <c r="AH227" t="s">
        <v>65</v>
      </c>
      <c r="AI227" t="s">
        <v>31371</v>
      </c>
      <c r="AL227" t="s">
        <v>67</v>
      </c>
      <c r="AM227" t="s">
        <v>284</v>
      </c>
      <c r="AY227" t="s">
        <v>36639</v>
      </c>
      <c r="AZ227" t="s">
        <v>36638</v>
      </c>
      <c r="BA227" t="s">
        <v>13997</v>
      </c>
      <c r="BB227" t="s">
        <v>31394</v>
      </c>
      <c r="BD227" t="s">
        <v>33648</v>
      </c>
      <c r="BG227" t="s">
        <v>36637</v>
      </c>
    </row>
    <row r="228" spans="1:59" x14ac:dyDescent="0.2">
      <c r="A228" s="1">
        <v>42618.941053240742</v>
      </c>
      <c r="B228" t="s">
        <v>1862</v>
      </c>
      <c r="C228" t="s">
        <v>36636</v>
      </c>
      <c r="D228" t="e">
        <f>VLOOKUP(all_inactive13[[#This Row],[Full Name, Title]],properly_deactivated[],1,0)</f>
        <v>#N/A</v>
      </c>
      <c r="J228" t="s">
        <v>32341</v>
      </c>
      <c r="L228" t="s">
        <v>32405</v>
      </c>
      <c r="M228" t="s">
        <v>32404</v>
      </c>
      <c r="V228" t="s">
        <v>36121</v>
      </c>
      <c r="AB228" t="s">
        <v>21219</v>
      </c>
      <c r="AH228" t="s">
        <v>65</v>
      </c>
      <c r="AI228" t="s">
        <v>31371</v>
      </c>
      <c r="AL228" t="s">
        <v>67</v>
      </c>
      <c r="AM228" t="s">
        <v>284</v>
      </c>
      <c r="AY228" t="s">
        <v>36635</v>
      </c>
      <c r="AZ228" t="s">
        <v>25346</v>
      </c>
      <c r="BA228" t="s">
        <v>14899</v>
      </c>
      <c r="BB228" t="s">
        <v>31394</v>
      </c>
      <c r="BD228" t="s">
        <v>33648</v>
      </c>
      <c r="BG228" t="s">
        <v>36634</v>
      </c>
    </row>
    <row r="229" spans="1:59" x14ac:dyDescent="0.2">
      <c r="A229" s="1">
        <v>42618.940891203703</v>
      </c>
      <c r="B229" t="s">
        <v>1862</v>
      </c>
      <c r="C229" t="s">
        <v>36605</v>
      </c>
      <c r="D229" t="e">
        <f>VLOOKUP(all_inactive13[[#This Row],[Full Name, Title]],properly_deactivated[],1,0)</f>
        <v>#N/A</v>
      </c>
      <c r="L229" t="s">
        <v>32942</v>
      </c>
      <c r="M229" t="s">
        <v>32941</v>
      </c>
      <c r="V229" t="s">
        <v>36604</v>
      </c>
      <c r="AB229" t="s">
        <v>21219</v>
      </c>
      <c r="AH229" t="s">
        <v>65</v>
      </c>
      <c r="AI229" t="s">
        <v>31371</v>
      </c>
      <c r="AL229" t="s">
        <v>67</v>
      </c>
      <c r="AM229" t="s">
        <v>145</v>
      </c>
      <c r="AY229" t="s">
        <v>36603</v>
      </c>
      <c r="AZ229" t="s">
        <v>4756</v>
      </c>
      <c r="BA229" t="s">
        <v>36602</v>
      </c>
      <c r="BB229" t="s">
        <v>31394</v>
      </c>
      <c r="BD229" t="s">
        <v>33648</v>
      </c>
      <c r="BG229" t="s">
        <v>36601</v>
      </c>
    </row>
    <row r="230" spans="1:59" x14ac:dyDescent="0.2">
      <c r="A230" s="1">
        <v>42618.940879629627</v>
      </c>
      <c r="B230" t="s">
        <v>1862</v>
      </c>
      <c r="C230" t="s">
        <v>36600</v>
      </c>
      <c r="D230" t="e">
        <f>VLOOKUP(all_inactive13[[#This Row],[Full Name, Title]],properly_deactivated[],1,0)</f>
        <v>#N/A</v>
      </c>
      <c r="M230" t="s">
        <v>31898</v>
      </c>
      <c r="AB230" t="s">
        <v>31510</v>
      </c>
      <c r="AH230" t="s">
        <v>65</v>
      </c>
      <c r="AI230" t="s">
        <v>31371</v>
      </c>
      <c r="AY230" t="s">
        <v>36599</v>
      </c>
      <c r="AZ230" t="s">
        <v>29316</v>
      </c>
      <c r="BA230" t="s">
        <v>11137</v>
      </c>
      <c r="BB230" t="s">
        <v>31692</v>
      </c>
      <c r="BD230" t="s">
        <v>33648</v>
      </c>
      <c r="BG230" t="s">
        <v>36598</v>
      </c>
    </row>
    <row r="231" spans="1:59" x14ac:dyDescent="0.2">
      <c r="A231" s="1">
        <v>42618.940706018519</v>
      </c>
      <c r="B231" t="s">
        <v>1862</v>
      </c>
      <c r="C231" t="s">
        <v>36548</v>
      </c>
      <c r="D231" t="e">
        <f>VLOOKUP(all_inactive13[[#This Row],[Full Name, Title]],properly_deactivated[],1,0)</f>
        <v>#N/A</v>
      </c>
      <c r="L231" t="s">
        <v>33256</v>
      </c>
      <c r="M231" t="s">
        <v>33255</v>
      </c>
      <c r="V231" t="s">
        <v>33960</v>
      </c>
      <c r="AB231" t="s">
        <v>21219</v>
      </c>
      <c r="AH231" t="s">
        <v>65</v>
      </c>
      <c r="AI231" t="s">
        <v>31371</v>
      </c>
      <c r="AY231" t="s">
        <v>36547</v>
      </c>
      <c r="AZ231" t="s">
        <v>2080</v>
      </c>
      <c r="BA231" t="s">
        <v>36546</v>
      </c>
      <c r="BB231" t="s">
        <v>31394</v>
      </c>
      <c r="BD231" t="s">
        <v>33648</v>
      </c>
      <c r="BG231" t="s">
        <v>36545</v>
      </c>
    </row>
    <row r="232" spans="1:59" x14ac:dyDescent="0.2">
      <c r="A232" s="1">
        <v>42618.940706018519</v>
      </c>
      <c r="B232" t="s">
        <v>1862</v>
      </c>
      <c r="C232" t="s">
        <v>36544</v>
      </c>
      <c r="D232" t="e">
        <f>VLOOKUP(all_inactive13[[#This Row],[Full Name, Title]],properly_deactivated[],1,0)</f>
        <v>#N/A</v>
      </c>
      <c r="L232" t="s">
        <v>33256</v>
      </c>
      <c r="M232" t="s">
        <v>33255</v>
      </c>
      <c r="V232" t="s">
        <v>33960</v>
      </c>
      <c r="AB232" t="s">
        <v>21219</v>
      </c>
      <c r="AH232" t="s">
        <v>65</v>
      </c>
      <c r="AI232" t="s">
        <v>31371</v>
      </c>
      <c r="AY232" t="s">
        <v>36543</v>
      </c>
      <c r="AZ232" t="s">
        <v>28140</v>
      </c>
      <c r="BA232" t="s">
        <v>2922</v>
      </c>
      <c r="BB232" t="s">
        <v>31394</v>
      </c>
      <c r="BD232" t="s">
        <v>33648</v>
      </c>
      <c r="BG232" t="s">
        <v>36542</v>
      </c>
    </row>
    <row r="233" spans="1:59" x14ac:dyDescent="0.2">
      <c r="A233" s="1">
        <v>42618.940671296303</v>
      </c>
      <c r="B233" t="s">
        <v>1862</v>
      </c>
      <c r="C233" t="s">
        <v>36519</v>
      </c>
      <c r="D233" t="e">
        <f>VLOOKUP(all_inactive13[[#This Row],[Full Name, Title]],properly_deactivated[],1,0)</f>
        <v>#N/A</v>
      </c>
      <c r="L233" t="s">
        <v>11619</v>
      </c>
      <c r="M233" t="s">
        <v>36513</v>
      </c>
      <c r="V233" t="s">
        <v>36518</v>
      </c>
      <c r="AB233" t="s">
        <v>21219</v>
      </c>
      <c r="AH233" t="s">
        <v>65</v>
      </c>
      <c r="AI233" t="s">
        <v>31371</v>
      </c>
      <c r="AY233" t="s">
        <v>36517</v>
      </c>
      <c r="AZ233" t="s">
        <v>27206</v>
      </c>
      <c r="BA233" t="s">
        <v>36516</v>
      </c>
      <c r="BB233" t="s">
        <v>31394</v>
      </c>
      <c r="BD233" t="s">
        <v>33648</v>
      </c>
      <c r="BG233" t="s">
        <v>36515</v>
      </c>
    </row>
    <row r="234" spans="1:59" x14ac:dyDescent="0.2">
      <c r="A234" s="1">
        <v>42618.940659722219</v>
      </c>
      <c r="B234" t="s">
        <v>1862</v>
      </c>
      <c r="C234" t="s">
        <v>36514</v>
      </c>
      <c r="D234" t="e">
        <f>VLOOKUP(all_inactive13[[#This Row],[Full Name, Title]],properly_deactivated[],1,0)</f>
        <v>#N/A</v>
      </c>
      <c r="L234" t="s">
        <v>11619</v>
      </c>
      <c r="M234" t="s">
        <v>36513</v>
      </c>
      <c r="V234" t="s">
        <v>36512</v>
      </c>
      <c r="AB234" t="s">
        <v>21219</v>
      </c>
      <c r="AH234" t="s">
        <v>65</v>
      </c>
      <c r="AI234" t="s">
        <v>31371</v>
      </c>
      <c r="AY234" t="s">
        <v>36511</v>
      </c>
      <c r="AZ234" t="s">
        <v>36510</v>
      </c>
      <c r="BA234" t="s">
        <v>36509</v>
      </c>
      <c r="BB234" t="s">
        <v>31394</v>
      </c>
      <c r="BD234" t="s">
        <v>33648</v>
      </c>
      <c r="BG234" t="s">
        <v>36508</v>
      </c>
    </row>
    <row r="235" spans="1:59" x14ac:dyDescent="0.2">
      <c r="A235" s="1">
        <v>42618.940648148149</v>
      </c>
      <c r="B235" t="s">
        <v>1862</v>
      </c>
      <c r="C235" t="s">
        <v>36507</v>
      </c>
      <c r="D235" t="e">
        <f>VLOOKUP(all_inactive13[[#This Row],[Full Name, Title]],properly_deactivated[],1,0)</f>
        <v>#N/A</v>
      </c>
      <c r="L235" t="s">
        <v>32807</v>
      </c>
      <c r="M235" t="s">
        <v>32806</v>
      </c>
      <c r="V235" t="s">
        <v>36317</v>
      </c>
      <c r="AB235" t="s">
        <v>21219</v>
      </c>
      <c r="AH235" t="s">
        <v>65</v>
      </c>
      <c r="AI235" t="s">
        <v>31371</v>
      </c>
      <c r="AY235" t="s">
        <v>36506</v>
      </c>
      <c r="AZ235" t="s">
        <v>27290</v>
      </c>
      <c r="BA235" t="s">
        <v>21291</v>
      </c>
      <c r="BB235" t="s">
        <v>31394</v>
      </c>
      <c r="BD235" t="s">
        <v>33648</v>
      </c>
      <c r="BG235" t="s">
        <v>36505</v>
      </c>
    </row>
    <row r="236" spans="1:59" x14ac:dyDescent="0.2">
      <c r="A236" s="1">
        <v>42618.940601851849</v>
      </c>
      <c r="B236" t="s">
        <v>1862</v>
      </c>
      <c r="C236" t="s">
        <v>36504</v>
      </c>
      <c r="D236" t="e">
        <f>VLOOKUP(all_inactive13[[#This Row],[Full Name, Title]],properly_deactivated[],1,0)</f>
        <v>#N/A</v>
      </c>
      <c r="M236" t="s">
        <v>31554</v>
      </c>
      <c r="AB236" t="s">
        <v>31510</v>
      </c>
      <c r="AH236" t="s">
        <v>65</v>
      </c>
      <c r="AI236" t="s">
        <v>31371</v>
      </c>
      <c r="AY236" t="s">
        <v>36503</v>
      </c>
      <c r="AZ236" t="s">
        <v>36502</v>
      </c>
      <c r="BA236" t="s">
        <v>36501</v>
      </c>
      <c r="BB236" t="s">
        <v>365</v>
      </c>
      <c r="BD236" t="s">
        <v>33648</v>
      </c>
      <c r="BG236" t="s">
        <v>36500</v>
      </c>
    </row>
    <row r="237" spans="1:59" x14ac:dyDescent="0.2">
      <c r="A237" s="1">
        <v>42618.940601851849</v>
      </c>
      <c r="B237" t="s">
        <v>1862</v>
      </c>
      <c r="C237" t="s">
        <v>36495</v>
      </c>
      <c r="D237" t="e">
        <f>VLOOKUP(all_inactive13[[#This Row],[Full Name, Title]],properly_deactivated[],1,0)</f>
        <v>#N/A</v>
      </c>
      <c r="M237" t="s">
        <v>36416</v>
      </c>
      <c r="V237" t="s">
        <v>32845</v>
      </c>
      <c r="AB237" t="s">
        <v>21219</v>
      </c>
      <c r="AH237" t="s">
        <v>65</v>
      </c>
      <c r="AI237" t="s">
        <v>31371</v>
      </c>
      <c r="AY237" t="s">
        <v>36494</v>
      </c>
      <c r="AZ237" t="s">
        <v>26119</v>
      </c>
      <c r="BA237" t="s">
        <v>36493</v>
      </c>
      <c r="BB237" t="s">
        <v>31394</v>
      </c>
      <c r="BD237" t="s">
        <v>33648</v>
      </c>
      <c r="BG237" t="s">
        <v>36492</v>
      </c>
    </row>
    <row r="238" spans="1:59" x14ac:dyDescent="0.2">
      <c r="A238" s="1">
        <v>42618.940497685187</v>
      </c>
      <c r="B238" t="s">
        <v>1862</v>
      </c>
      <c r="C238" t="s">
        <v>36476</v>
      </c>
      <c r="D238" t="e">
        <f>VLOOKUP(all_inactive13[[#This Row],[Full Name, Title]],properly_deactivated[],1,0)</f>
        <v>#N/A</v>
      </c>
      <c r="L238" t="s">
        <v>32814</v>
      </c>
      <c r="M238" t="s">
        <v>32813</v>
      </c>
      <c r="V238" t="s">
        <v>34086</v>
      </c>
      <c r="AB238" t="s">
        <v>21219</v>
      </c>
      <c r="AH238" t="s">
        <v>65</v>
      </c>
      <c r="AI238" t="s">
        <v>31371</v>
      </c>
      <c r="AY238" t="s">
        <v>36475</v>
      </c>
      <c r="AZ238" t="s">
        <v>26193</v>
      </c>
      <c r="BA238" t="s">
        <v>36474</v>
      </c>
      <c r="BB238" t="s">
        <v>31394</v>
      </c>
      <c r="BD238" t="s">
        <v>33648</v>
      </c>
      <c r="BG238" t="s">
        <v>36473</v>
      </c>
    </row>
    <row r="239" spans="1:59" x14ac:dyDescent="0.2">
      <c r="A239" s="1">
        <v>42618.940474537027</v>
      </c>
      <c r="B239" t="s">
        <v>1862</v>
      </c>
      <c r="C239" t="s">
        <v>36472</v>
      </c>
      <c r="D239" t="e">
        <f>VLOOKUP(all_inactive13[[#This Row],[Full Name, Title]],properly_deactivated[],1,0)</f>
        <v>#N/A</v>
      </c>
      <c r="M239" t="s">
        <v>36471</v>
      </c>
      <c r="AH239" t="s">
        <v>65</v>
      </c>
      <c r="AI239" t="s">
        <v>36141</v>
      </c>
      <c r="AY239" t="s">
        <v>36470</v>
      </c>
      <c r="AZ239" t="s">
        <v>36469</v>
      </c>
      <c r="BA239" t="s">
        <v>2901</v>
      </c>
      <c r="BB239" t="s">
        <v>36468</v>
      </c>
      <c r="BD239" t="s">
        <v>33648</v>
      </c>
      <c r="BG239" t="s">
        <v>36467</v>
      </c>
    </row>
    <row r="240" spans="1:59" x14ac:dyDescent="0.2">
      <c r="A240" s="1">
        <v>42618.940462962957</v>
      </c>
      <c r="B240" t="s">
        <v>1862</v>
      </c>
      <c r="C240" t="s">
        <v>36466</v>
      </c>
      <c r="D240" t="e">
        <f>VLOOKUP(all_inactive13[[#This Row],[Full Name, Title]],properly_deactivated[],1,0)</f>
        <v>#N/A</v>
      </c>
      <c r="M240" t="s">
        <v>36465</v>
      </c>
      <c r="AH240" t="s">
        <v>65</v>
      </c>
      <c r="AI240" t="s">
        <v>36141</v>
      </c>
      <c r="AY240" t="s">
        <v>36464</v>
      </c>
      <c r="AZ240" t="s">
        <v>5450</v>
      </c>
      <c r="BA240" t="s">
        <v>36463</v>
      </c>
      <c r="BB240" t="s">
        <v>5183</v>
      </c>
      <c r="BD240" t="s">
        <v>33648</v>
      </c>
      <c r="BG240" t="s">
        <v>36462</v>
      </c>
    </row>
    <row r="241" spans="1:59" x14ac:dyDescent="0.2">
      <c r="A241" s="1">
        <v>42618.940462962957</v>
      </c>
      <c r="B241" t="s">
        <v>1862</v>
      </c>
      <c r="C241" t="s">
        <v>36461</v>
      </c>
      <c r="D241" t="e">
        <f>VLOOKUP(all_inactive13[[#This Row],[Full Name, Title]],properly_deactivated[],1,0)</f>
        <v>#N/A</v>
      </c>
      <c r="M241" t="s">
        <v>36460</v>
      </c>
      <c r="AH241" t="s">
        <v>65</v>
      </c>
      <c r="AI241" t="s">
        <v>36141</v>
      </c>
      <c r="AY241" t="s">
        <v>36459</v>
      </c>
      <c r="AZ241" t="s">
        <v>36458</v>
      </c>
      <c r="BA241" t="s">
        <v>36457</v>
      </c>
      <c r="BB241" t="s">
        <v>36456</v>
      </c>
      <c r="BD241" t="s">
        <v>33648</v>
      </c>
      <c r="BG241" t="s">
        <v>36455</v>
      </c>
    </row>
    <row r="242" spans="1:59" x14ac:dyDescent="0.2">
      <c r="A242" s="1">
        <v>42618.940451388888</v>
      </c>
      <c r="B242" t="s">
        <v>1862</v>
      </c>
      <c r="C242" t="s">
        <v>36454</v>
      </c>
      <c r="D242" t="e">
        <f>VLOOKUP(all_inactive13[[#This Row],[Full Name, Title]],properly_deactivated[],1,0)</f>
        <v>#N/A</v>
      </c>
      <c r="M242" t="s">
        <v>36453</v>
      </c>
      <c r="AH242" t="s">
        <v>65</v>
      </c>
      <c r="AI242" t="s">
        <v>36141</v>
      </c>
      <c r="AY242" t="s">
        <v>36452</v>
      </c>
      <c r="AZ242" t="s">
        <v>36451</v>
      </c>
      <c r="BA242" t="s">
        <v>36450</v>
      </c>
      <c r="BB242" t="s">
        <v>36449</v>
      </c>
      <c r="BD242" t="s">
        <v>33648</v>
      </c>
      <c r="BG242" t="s">
        <v>36448</v>
      </c>
    </row>
    <row r="243" spans="1:59" x14ac:dyDescent="0.2">
      <c r="A243" s="1">
        <v>42618.940439814818</v>
      </c>
      <c r="B243" t="s">
        <v>1862</v>
      </c>
      <c r="C243" t="s">
        <v>36447</v>
      </c>
      <c r="D243" t="e">
        <f>VLOOKUP(all_inactive13[[#This Row],[Full Name, Title]],properly_deactivated[],1,0)</f>
        <v>#N/A</v>
      </c>
      <c r="M243" t="s">
        <v>36446</v>
      </c>
      <c r="AH243" t="s">
        <v>65</v>
      </c>
      <c r="AI243" t="s">
        <v>36141</v>
      </c>
      <c r="AY243" t="s">
        <v>36445</v>
      </c>
      <c r="AZ243" t="s">
        <v>36444</v>
      </c>
      <c r="BA243" t="s">
        <v>344</v>
      </c>
      <c r="BB243" t="s">
        <v>36443</v>
      </c>
      <c r="BD243" t="s">
        <v>33648</v>
      </c>
      <c r="BG243" t="s">
        <v>36442</v>
      </c>
    </row>
    <row r="244" spans="1:59" x14ac:dyDescent="0.2">
      <c r="A244" s="1">
        <v>42618.940428240741</v>
      </c>
      <c r="B244" t="s">
        <v>1862</v>
      </c>
      <c r="C244" t="s">
        <v>36441</v>
      </c>
      <c r="D244" t="e">
        <f>VLOOKUP(all_inactive13[[#This Row],[Full Name, Title]],properly_deactivated[],1,0)</f>
        <v>#N/A</v>
      </c>
      <c r="M244" t="s">
        <v>36440</v>
      </c>
      <c r="AH244" t="s">
        <v>65</v>
      </c>
      <c r="AI244" t="s">
        <v>36141</v>
      </c>
      <c r="AY244" t="s">
        <v>36439</v>
      </c>
      <c r="AZ244" t="s">
        <v>36438</v>
      </c>
      <c r="BA244" t="s">
        <v>36437</v>
      </c>
      <c r="BB244" t="s">
        <v>36335</v>
      </c>
      <c r="BD244" t="s">
        <v>33648</v>
      </c>
      <c r="BG244" t="s">
        <v>36436</v>
      </c>
    </row>
    <row r="245" spans="1:59" x14ac:dyDescent="0.2">
      <c r="A245" s="1">
        <v>42618.940428240741</v>
      </c>
      <c r="B245" t="s">
        <v>1862</v>
      </c>
      <c r="C245" t="s">
        <v>36435</v>
      </c>
      <c r="D245" t="e">
        <f>VLOOKUP(all_inactive13[[#This Row],[Full Name, Title]],properly_deactivated[],1,0)</f>
        <v>#N/A</v>
      </c>
      <c r="L245" t="s">
        <v>32675</v>
      </c>
      <c r="M245" t="s">
        <v>32674</v>
      </c>
      <c r="V245" t="s">
        <v>36434</v>
      </c>
      <c r="AB245" t="s">
        <v>21219</v>
      </c>
      <c r="AH245" t="s">
        <v>65</v>
      </c>
      <c r="AI245" t="s">
        <v>31371</v>
      </c>
      <c r="AY245" t="s">
        <v>36433</v>
      </c>
      <c r="AZ245" t="s">
        <v>29870</v>
      </c>
      <c r="BA245" t="s">
        <v>36432</v>
      </c>
      <c r="BB245" t="s">
        <v>31394</v>
      </c>
      <c r="BD245" t="s">
        <v>33648</v>
      </c>
      <c r="BG245" t="s">
        <v>36431</v>
      </c>
    </row>
    <row r="246" spans="1:59" x14ac:dyDescent="0.2">
      <c r="A246" s="1">
        <v>42618.940428240741</v>
      </c>
      <c r="B246" t="s">
        <v>1862</v>
      </c>
      <c r="C246" t="s">
        <v>36430</v>
      </c>
      <c r="D246" t="e">
        <f>VLOOKUP(all_inactive13[[#This Row],[Full Name, Title]],properly_deactivated[],1,0)</f>
        <v>#N/A</v>
      </c>
      <c r="M246" t="s">
        <v>36429</v>
      </c>
      <c r="AH246" t="s">
        <v>65</v>
      </c>
      <c r="AI246" t="s">
        <v>36141</v>
      </c>
      <c r="AY246" t="s">
        <v>36428</v>
      </c>
      <c r="AZ246" t="s">
        <v>36404</v>
      </c>
      <c r="BA246" t="s">
        <v>36427</v>
      </c>
      <c r="BB246" t="s">
        <v>36335</v>
      </c>
      <c r="BD246" t="s">
        <v>33648</v>
      </c>
      <c r="BG246" t="s">
        <v>36426</v>
      </c>
    </row>
    <row r="247" spans="1:59" x14ac:dyDescent="0.2">
      <c r="A247" s="1">
        <v>42618.940416666657</v>
      </c>
      <c r="B247" t="s">
        <v>1862</v>
      </c>
      <c r="C247" t="s">
        <v>36425</v>
      </c>
      <c r="D247" t="e">
        <f>VLOOKUP(all_inactive13[[#This Row],[Full Name, Title]],properly_deactivated[],1,0)</f>
        <v>#N/A</v>
      </c>
      <c r="J247" t="s">
        <v>32341</v>
      </c>
      <c r="L247" t="s">
        <v>31680</v>
      </c>
      <c r="M247" t="s">
        <v>31679</v>
      </c>
      <c r="V247" t="s">
        <v>36001</v>
      </c>
      <c r="AB247" t="s">
        <v>21219</v>
      </c>
      <c r="AH247" t="s">
        <v>65</v>
      </c>
      <c r="AI247" t="s">
        <v>31371</v>
      </c>
      <c r="AL247" t="s">
        <v>67</v>
      </c>
      <c r="AM247" t="s">
        <v>284</v>
      </c>
      <c r="AY247" t="s">
        <v>36424</v>
      </c>
      <c r="AZ247" t="s">
        <v>36423</v>
      </c>
      <c r="BA247" t="s">
        <v>3610</v>
      </c>
      <c r="BB247" t="s">
        <v>31394</v>
      </c>
      <c r="BD247" t="s">
        <v>33648</v>
      </c>
      <c r="BG247" t="s">
        <v>36422</v>
      </c>
    </row>
    <row r="248" spans="1:59" x14ac:dyDescent="0.2">
      <c r="A248" s="1">
        <v>42618.940416666657</v>
      </c>
      <c r="B248" t="s">
        <v>1862</v>
      </c>
      <c r="C248" t="s">
        <v>36421</v>
      </c>
      <c r="D248" t="e">
        <f>VLOOKUP(all_inactive13[[#This Row],[Full Name, Title]],properly_deactivated[],1,0)</f>
        <v>#N/A</v>
      </c>
      <c r="L248" t="s">
        <v>32567</v>
      </c>
      <c r="M248" t="s">
        <v>32566</v>
      </c>
      <c r="V248" t="s">
        <v>36251</v>
      </c>
      <c r="AB248" t="s">
        <v>21219</v>
      </c>
      <c r="AH248" t="s">
        <v>65</v>
      </c>
      <c r="AI248" t="s">
        <v>31371</v>
      </c>
      <c r="AY248" t="s">
        <v>36420</v>
      </c>
      <c r="AZ248" t="s">
        <v>36419</v>
      </c>
      <c r="BA248" t="s">
        <v>3963</v>
      </c>
      <c r="BB248" t="s">
        <v>31394</v>
      </c>
      <c r="BD248" t="s">
        <v>33648</v>
      </c>
      <c r="BG248" t="s">
        <v>36418</v>
      </c>
    </row>
    <row r="249" spans="1:59" x14ac:dyDescent="0.2">
      <c r="A249" s="1">
        <v>42618.940416666657</v>
      </c>
      <c r="B249" t="s">
        <v>1862</v>
      </c>
      <c r="C249" t="s">
        <v>36417</v>
      </c>
      <c r="D249" t="e">
        <f>VLOOKUP(all_inactive13[[#This Row],[Full Name, Title]],properly_deactivated[],1,0)</f>
        <v>#N/A</v>
      </c>
      <c r="M249" t="s">
        <v>36416</v>
      </c>
      <c r="V249" t="s">
        <v>32845</v>
      </c>
      <c r="AB249" t="s">
        <v>21219</v>
      </c>
      <c r="AH249" t="s">
        <v>65</v>
      </c>
      <c r="AI249" t="s">
        <v>31371</v>
      </c>
      <c r="AY249" t="s">
        <v>36415</v>
      </c>
      <c r="AZ249" t="s">
        <v>23595</v>
      </c>
      <c r="BA249" t="s">
        <v>36414</v>
      </c>
      <c r="BB249" t="s">
        <v>31394</v>
      </c>
      <c r="BD249" t="s">
        <v>33648</v>
      </c>
      <c r="BG249" t="s">
        <v>36413</v>
      </c>
    </row>
    <row r="250" spans="1:59" x14ac:dyDescent="0.2">
      <c r="A250" s="1">
        <v>42618.940416666657</v>
      </c>
      <c r="B250" t="s">
        <v>1862</v>
      </c>
      <c r="C250" t="s">
        <v>36408</v>
      </c>
      <c r="D250" t="e">
        <f>VLOOKUP(all_inactive13[[#This Row],[Full Name, Title]],properly_deactivated[],1,0)</f>
        <v>#N/A</v>
      </c>
      <c r="E250" t="s">
        <v>36407</v>
      </c>
      <c r="M250" t="s">
        <v>36406</v>
      </c>
      <c r="AH250" t="s">
        <v>65</v>
      </c>
      <c r="AI250" t="s">
        <v>36141</v>
      </c>
      <c r="AY250" t="s">
        <v>36405</v>
      </c>
      <c r="AZ250" t="s">
        <v>36404</v>
      </c>
      <c r="BA250" t="s">
        <v>36403</v>
      </c>
      <c r="BB250" t="s">
        <v>36335</v>
      </c>
      <c r="BD250" t="s">
        <v>33648</v>
      </c>
      <c r="BG250" t="s">
        <v>36402</v>
      </c>
    </row>
    <row r="251" spans="1:59" x14ac:dyDescent="0.2">
      <c r="A251" s="1">
        <v>42618.940405092602</v>
      </c>
      <c r="B251" t="s">
        <v>1862</v>
      </c>
      <c r="C251" t="s">
        <v>36401</v>
      </c>
      <c r="D251" t="e">
        <f>VLOOKUP(all_inactive13[[#This Row],[Full Name, Title]],properly_deactivated[],1,0)</f>
        <v>#N/A</v>
      </c>
      <c r="M251" t="s">
        <v>36400</v>
      </c>
      <c r="AH251" t="s">
        <v>65</v>
      </c>
      <c r="AI251" t="s">
        <v>36141</v>
      </c>
      <c r="AY251" t="s">
        <v>36399</v>
      </c>
      <c r="AZ251" t="s">
        <v>4975</v>
      </c>
      <c r="BA251" t="s">
        <v>608</v>
      </c>
      <c r="BB251" t="s">
        <v>36398</v>
      </c>
      <c r="BD251" t="s">
        <v>33648</v>
      </c>
      <c r="BG251" t="s">
        <v>36397</v>
      </c>
    </row>
    <row r="252" spans="1:59" x14ac:dyDescent="0.2">
      <c r="A252" s="1">
        <v>42618.940393518518</v>
      </c>
      <c r="B252" t="s">
        <v>1862</v>
      </c>
      <c r="C252" t="s">
        <v>36396</v>
      </c>
      <c r="D252" t="e">
        <f>VLOOKUP(all_inactive13[[#This Row],[Full Name, Title]],properly_deactivated[],1,0)</f>
        <v>#N/A</v>
      </c>
      <c r="M252" t="s">
        <v>36395</v>
      </c>
      <c r="AH252" t="s">
        <v>65</v>
      </c>
      <c r="AI252" t="s">
        <v>36141</v>
      </c>
      <c r="AY252" t="s">
        <v>36394</v>
      </c>
      <c r="AZ252" t="s">
        <v>7245</v>
      </c>
      <c r="BA252" t="s">
        <v>36041</v>
      </c>
      <c r="BB252" t="s">
        <v>36393</v>
      </c>
      <c r="BD252" t="s">
        <v>33648</v>
      </c>
      <c r="BG252" t="s">
        <v>36392</v>
      </c>
    </row>
    <row r="253" spans="1:59" x14ac:dyDescent="0.2">
      <c r="A253" s="1">
        <v>42618.940393518518</v>
      </c>
      <c r="B253" t="s">
        <v>1862</v>
      </c>
      <c r="C253" t="s">
        <v>36391</v>
      </c>
      <c r="D253" t="e">
        <f>VLOOKUP(all_inactive13[[#This Row],[Full Name, Title]],properly_deactivated[],1,0)</f>
        <v>#N/A</v>
      </c>
      <c r="M253" t="s">
        <v>36390</v>
      </c>
      <c r="AH253" t="s">
        <v>65</v>
      </c>
      <c r="AI253" t="s">
        <v>36141</v>
      </c>
      <c r="AY253" t="s">
        <v>36389</v>
      </c>
      <c r="AZ253" t="s">
        <v>36388</v>
      </c>
      <c r="BA253" t="s">
        <v>36387</v>
      </c>
      <c r="BB253" t="s">
        <v>36386</v>
      </c>
      <c r="BD253" t="s">
        <v>33648</v>
      </c>
      <c r="BG253" t="s">
        <v>36385</v>
      </c>
    </row>
    <row r="254" spans="1:59" x14ac:dyDescent="0.2">
      <c r="A254" s="1">
        <v>42618.940381944441</v>
      </c>
      <c r="B254" t="s">
        <v>1862</v>
      </c>
      <c r="C254" t="s">
        <v>36384</v>
      </c>
      <c r="D254" t="e">
        <f>VLOOKUP(all_inactive13[[#This Row],[Full Name, Title]],properly_deactivated[],1,0)</f>
        <v>#N/A</v>
      </c>
      <c r="M254" t="s">
        <v>32017</v>
      </c>
      <c r="AB254" t="s">
        <v>31510</v>
      </c>
      <c r="AH254" t="s">
        <v>65</v>
      </c>
      <c r="AI254" t="s">
        <v>31371</v>
      </c>
      <c r="AY254" t="s">
        <v>36383</v>
      </c>
      <c r="AZ254" t="s">
        <v>4893</v>
      </c>
      <c r="BA254" t="s">
        <v>36382</v>
      </c>
      <c r="BB254" t="s">
        <v>31478</v>
      </c>
      <c r="BD254" t="s">
        <v>33648</v>
      </c>
      <c r="BG254" t="s">
        <v>36381</v>
      </c>
    </row>
    <row r="255" spans="1:59" x14ac:dyDescent="0.2">
      <c r="A255" s="1">
        <v>42618.940381944441</v>
      </c>
      <c r="B255" t="s">
        <v>1862</v>
      </c>
      <c r="C255" t="s">
        <v>36380</v>
      </c>
      <c r="D255" t="e">
        <f>VLOOKUP(all_inactive13[[#This Row],[Full Name, Title]],properly_deactivated[],1,0)</f>
        <v>#N/A</v>
      </c>
      <c r="M255" t="s">
        <v>36379</v>
      </c>
      <c r="AB255" t="s">
        <v>31480</v>
      </c>
      <c r="AH255" t="s">
        <v>65</v>
      </c>
      <c r="AI255" t="s">
        <v>31371</v>
      </c>
      <c r="AY255" t="s">
        <v>36378</v>
      </c>
      <c r="AZ255" t="s">
        <v>13616</v>
      </c>
      <c r="BA255" t="s">
        <v>18044</v>
      </c>
      <c r="BB255" t="s">
        <v>31620</v>
      </c>
      <c r="BD255" t="s">
        <v>33648</v>
      </c>
      <c r="BG255" t="s">
        <v>36377</v>
      </c>
    </row>
    <row r="256" spans="1:59" x14ac:dyDescent="0.2">
      <c r="A256" s="1">
        <v>42618.940370370372</v>
      </c>
      <c r="B256" t="s">
        <v>1862</v>
      </c>
      <c r="C256" t="s">
        <v>36376</v>
      </c>
      <c r="D256" t="e">
        <f>VLOOKUP(all_inactive13[[#This Row],[Full Name, Title]],properly_deactivated[],1,0)</f>
        <v>#N/A</v>
      </c>
      <c r="L256" t="s">
        <v>36375</v>
      </c>
      <c r="M256" t="s">
        <v>36374</v>
      </c>
      <c r="V256" t="s">
        <v>36373</v>
      </c>
      <c r="AB256" t="s">
        <v>34976</v>
      </c>
      <c r="AH256" t="s">
        <v>65</v>
      </c>
      <c r="AI256" t="s">
        <v>34924</v>
      </c>
      <c r="AY256" t="s">
        <v>36372</v>
      </c>
      <c r="AZ256" t="s">
        <v>36371</v>
      </c>
      <c r="BA256" t="s">
        <v>36370</v>
      </c>
      <c r="BB256" t="s">
        <v>35330</v>
      </c>
      <c r="BD256" t="s">
        <v>33648</v>
      </c>
      <c r="BG256" t="s">
        <v>36369</v>
      </c>
    </row>
    <row r="257" spans="1:59" x14ac:dyDescent="0.2">
      <c r="A257" s="1">
        <v>42618.940370370372</v>
      </c>
      <c r="B257" t="s">
        <v>1862</v>
      </c>
      <c r="C257" t="s">
        <v>36368</v>
      </c>
      <c r="D257" t="e">
        <f>VLOOKUP(all_inactive13[[#This Row],[Full Name, Title]],properly_deactivated[],1,0)</f>
        <v>#N/A</v>
      </c>
      <c r="E257" t="s">
        <v>36367</v>
      </c>
      <c r="M257" t="s">
        <v>36366</v>
      </c>
      <c r="AD257" t="s">
        <v>18141</v>
      </c>
      <c r="AE257" t="s">
        <v>672</v>
      </c>
      <c r="AH257" t="s">
        <v>65</v>
      </c>
      <c r="AI257" t="s">
        <v>36141</v>
      </c>
      <c r="AY257" t="s">
        <v>36365</v>
      </c>
      <c r="AZ257" t="s">
        <v>17092</v>
      </c>
      <c r="BA257" t="s">
        <v>36364</v>
      </c>
      <c r="BB257" t="s">
        <v>36284</v>
      </c>
      <c r="BD257" t="s">
        <v>33648</v>
      </c>
      <c r="BG257" t="s">
        <v>36363</v>
      </c>
    </row>
    <row r="258" spans="1:59" x14ac:dyDescent="0.2">
      <c r="A258" s="1">
        <v>42618.940370370372</v>
      </c>
      <c r="B258" t="s">
        <v>1862</v>
      </c>
      <c r="C258" t="s">
        <v>36362</v>
      </c>
      <c r="D258" t="e">
        <f>VLOOKUP(all_inactive13[[#This Row],[Full Name, Title]],properly_deactivated[],1,0)</f>
        <v>#N/A</v>
      </c>
      <c r="L258" t="s">
        <v>31400</v>
      </c>
      <c r="M258" t="s">
        <v>31399</v>
      </c>
      <c r="V258" t="s">
        <v>33535</v>
      </c>
      <c r="AH258" t="s">
        <v>65</v>
      </c>
      <c r="AI258" t="s">
        <v>31371</v>
      </c>
      <c r="AY258" t="s">
        <v>36361</v>
      </c>
      <c r="AZ258" t="s">
        <v>15599</v>
      </c>
      <c r="BA258" t="s">
        <v>4706</v>
      </c>
      <c r="BB258" t="s">
        <v>141</v>
      </c>
      <c r="BD258" t="s">
        <v>33648</v>
      </c>
      <c r="BG258" t="s">
        <v>36360</v>
      </c>
    </row>
    <row r="259" spans="1:59" x14ac:dyDescent="0.2">
      <c r="A259" s="1">
        <v>42618.940370370372</v>
      </c>
      <c r="B259" t="s">
        <v>1862</v>
      </c>
      <c r="C259" t="s">
        <v>36359</v>
      </c>
      <c r="D259" t="e">
        <f>VLOOKUP(all_inactive13[[#This Row],[Full Name, Title]],properly_deactivated[],1,0)</f>
        <v>#N/A</v>
      </c>
      <c r="L259" t="s">
        <v>36349</v>
      </c>
      <c r="M259" t="s">
        <v>36347</v>
      </c>
      <c r="AH259" t="s">
        <v>65</v>
      </c>
      <c r="AI259" t="s">
        <v>34924</v>
      </c>
      <c r="AY259" t="s">
        <v>36358</v>
      </c>
      <c r="AZ259" t="s">
        <v>34050</v>
      </c>
      <c r="BA259" t="s">
        <v>36357</v>
      </c>
      <c r="BB259" t="s">
        <v>36356</v>
      </c>
      <c r="BD259" t="s">
        <v>33648</v>
      </c>
      <c r="BG259" t="s">
        <v>36355</v>
      </c>
    </row>
    <row r="260" spans="1:59" x14ac:dyDescent="0.2">
      <c r="A260" s="1">
        <v>42618.940358796302</v>
      </c>
      <c r="B260" t="s">
        <v>1862</v>
      </c>
      <c r="C260" t="s">
        <v>36354</v>
      </c>
      <c r="D260" t="e">
        <f>VLOOKUP(all_inactive13[[#This Row],[Full Name, Title]],properly_deactivated[],1,0)</f>
        <v>#N/A</v>
      </c>
      <c r="M260" t="s">
        <v>36353</v>
      </c>
      <c r="AH260" t="s">
        <v>65</v>
      </c>
      <c r="AI260" t="s">
        <v>36141</v>
      </c>
      <c r="AY260" t="s">
        <v>36352</v>
      </c>
      <c r="AZ260" t="s">
        <v>22383</v>
      </c>
      <c r="BA260" t="s">
        <v>36351</v>
      </c>
      <c r="BB260" t="s">
        <v>36335</v>
      </c>
      <c r="BD260" t="s">
        <v>33648</v>
      </c>
      <c r="BG260" t="s">
        <v>36350</v>
      </c>
    </row>
    <row r="261" spans="1:59" x14ac:dyDescent="0.2">
      <c r="A261" s="1">
        <v>42618.940358796302</v>
      </c>
      <c r="B261" t="s">
        <v>1862</v>
      </c>
      <c r="C261" t="s">
        <v>36349</v>
      </c>
      <c r="D261" t="e">
        <f>VLOOKUP(all_inactive13[[#This Row],[Full Name, Title]],properly_deactivated[],1,0)</f>
        <v>#N/A</v>
      </c>
      <c r="L261" t="s">
        <v>36348</v>
      </c>
      <c r="M261" t="s">
        <v>36347</v>
      </c>
      <c r="AH261" t="s">
        <v>65</v>
      </c>
      <c r="AI261" t="s">
        <v>34924</v>
      </c>
      <c r="AY261" t="s">
        <v>36346</v>
      </c>
      <c r="AZ261" t="s">
        <v>35851</v>
      </c>
      <c r="BA261" t="s">
        <v>22419</v>
      </c>
      <c r="BB261" t="s">
        <v>35045</v>
      </c>
      <c r="BD261" t="s">
        <v>33648</v>
      </c>
      <c r="BG261" t="s">
        <v>36345</v>
      </c>
    </row>
    <row r="262" spans="1:59" x14ac:dyDescent="0.2">
      <c r="A262" s="1">
        <v>42618.940358796302</v>
      </c>
      <c r="B262" t="s">
        <v>1862</v>
      </c>
      <c r="C262" t="s">
        <v>36344</v>
      </c>
      <c r="D262" t="e">
        <f>VLOOKUP(all_inactive13[[#This Row],[Full Name, Title]],properly_deactivated[],1,0)</f>
        <v>#N/A</v>
      </c>
      <c r="M262" t="s">
        <v>36343</v>
      </c>
      <c r="AH262" t="s">
        <v>65</v>
      </c>
      <c r="AI262" t="s">
        <v>36141</v>
      </c>
      <c r="AY262" t="s">
        <v>36342</v>
      </c>
      <c r="AZ262" t="s">
        <v>23966</v>
      </c>
      <c r="BA262" t="s">
        <v>31737</v>
      </c>
      <c r="BB262" t="s">
        <v>36341</v>
      </c>
      <c r="BD262" t="s">
        <v>33648</v>
      </c>
      <c r="BG262" t="s">
        <v>36340</v>
      </c>
    </row>
    <row r="263" spans="1:59" x14ac:dyDescent="0.2">
      <c r="A263" s="1">
        <v>42618.940347222233</v>
      </c>
      <c r="B263" t="s">
        <v>1862</v>
      </c>
      <c r="C263" t="s">
        <v>36339</v>
      </c>
      <c r="D263" t="e">
        <f>VLOOKUP(all_inactive13[[#This Row],[Full Name, Title]],properly_deactivated[],1,0)</f>
        <v>#N/A</v>
      </c>
      <c r="M263" t="s">
        <v>36338</v>
      </c>
      <c r="AH263" t="s">
        <v>65</v>
      </c>
      <c r="AI263" t="s">
        <v>36141</v>
      </c>
      <c r="AY263" t="s">
        <v>36337</v>
      </c>
      <c r="AZ263" t="s">
        <v>23840</v>
      </c>
      <c r="BA263" t="s">
        <v>36336</v>
      </c>
      <c r="BB263" t="s">
        <v>36335</v>
      </c>
      <c r="BD263" t="s">
        <v>33648</v>
      </c>
      <c r="BG263" t="s">
        <v>36334</v>
      </c>
    </row>
    <row r="264" spans="1:59" x14ac:dyDescent="0.2">
      <c r="A264" s="1">
        <v>42618.940347222233</v>
      </c>
      <c r="B264" t="s">
        <v>1862</v>
      </c>
      <c r="C264" t="s">
        <v>36333</v>
      </c>
      <c r="D264" t="e">
        <f>VLOOKUP(all_inactive13[[#This Row],[Full Name, Title]],properly_deactivated[],1,0)</f>
        <v>#N/A</v>
      </c>
      <c r="E264" t="s">
        <v>36332</v>
      </c>
      <c r="L264" t="s">
        <v>36302</v>
      </c>
      <c r="M264" t="s">
        <v>34978</v>
      </c>
      <c r="V264" t="s">
        <v>35081</v>
      </c>
      <c r="AB264" t="s">
        <v>35080</v>
      </c>
      <c r="AD264" t="s">
        <v>18141</v>
      </c>
      <c r="AE264" t="s">
        <v>33995</v>
      </c>
      <c r="AF264" t="s">
        <v>36331</v>
      </c>
      <c r="AH264" t="s">
        <v>65</v>
      </c>
      <c r="AI264" t="s">
        <v>34924</v>
      </c>
      <c r="AY264" t="s">
        <v>36330</v>
      </c>
      <c r="AZ264" t="s">
        <v>36329</v>
      </c>
      <c r="BA264" t="s">
        <v>687</v>
      </c>
      <c r="BB264" t="s">
        <v>35860</v>
      </c>
      <c r="BD264" t="s">
        <v>33648</v>
      </c>
      <c r="BG264" t="s">
        <v>36328</v>
      </c>
    </row>
    <row r="265" spans="1:59" x14ac:dyDescent="0.2">
      <c r="A265" s="1">
        <v>42618.940347222233</v>
      </c>
      <c r="B265" t="s">
        <v>1862</v>
      </c>
      <c r="C265" t="s">
        <v>36327</v>
      </c>
      <c r="D265" t="e">
        <f>VLOOKUP(all_inactive13[[#This Row],[Full Name, Title]],properly_deactivated[],1,0)</f>
        <v>#N/A</v>
      </c>
      <c r="M265" t="s">
        <v>36326</v>
      </c>
      <c r="AH265" t="s">
        <v>65</v>
      </c>
      <c r="AI265" t="s">
        <v>36141</v>
      </c>
      <c r="AY265" t="s">
        <v>36325</v>
      </c>
      <c r="AZ265" t="s">
        <v>25173</v>
      </c>
      <c r="BA265" t="s">
        <v>1991</v>
      </c>
      <c r="BB265" t="s">
        <v>5183</v>
      </c>
      <c r="BD265" t="s">
        <v>33648</v>
      </c>
      <c r="BG265" t="s">
        <v>36324</v>
      </c>
    </row>
    <row r="266" spans="1:59" x14ac:dyDescent="0.2">
      <c r="A266" s="1">
        <v>42618.940335648149</v>
      </c>
      <c r="B266" t="s">
        <v>1862</v>
      </c>
      <c r="C266" t="s">
        <v>36323</v>
      </c>
      <c r="D266" t="e">
        <f>VLOOKUP(all_inactive13[[#This Row],[Full Name, Title]],properly_deactivated[],1,0)</f>
        <v>#N/A</v>
      </c>
      <c r="L266" t="s">
        <v>32807</v>
      </c>
      <c r="M266" t="s">
        <v>32806</v>
      </c>
      <c r="V266" t="s">
        <v>36317</v>
      </c>
      <c r="AB266" t="s">
        <v>21219</v>
      </c>
      <c r="AH266" t="s">
        <v>65</v>
      </c>
      <c r="AI266" t="s">
        <v>31371</v>
      </c>
      <c r="AY266" t="s">
        <v>36322</v>
      </c>
      <c r="AZ266" t="s">
        <v>36321</v>
      </c>
      <c r="BA266" t="s">
        <v>36320</v>
      </c>
      <c r="BB266" t="s">
        <v>31394</v>
      </c>
      <c r="BD266" t="s">
        <v>33648</v>
      </c>
      <c r="BG266" t="s">
        <v>36319</v>
      </c>
    </row>
    <row r="267" spans="1:59" x14ac:dyDescent="0.2">
      <c r="A267" s="1">
        <v>42618.940335648149</v>
      </c>
      <c r="B267" t="s">
        <v>1862</v>
      </c>
      <c r="C267" t="s">
        <v>36318</v>
      </c>
      <c r="D267" t="e">
        <f>VLOOKUP(all_inactive13[[#This Row],[Full Name, Title]],properly_deactivated[],1,0)</f>
        <v>#N/A</v>
      </c>
      <c r="L267" t="s">
        <v>32807</v>
      </c>
      <c r="M267" t="s">
        <v>32806</v>
      </c>
      <c r="V267" t="s">
        <v>36317</v>
      </c>
      <c r="AB267" t="s">
        <v>21219</v>
      </c>
      <c r="AH267" t="s">
        <v>65</v>
      </c>
      <c r="AI267" t="s">
        <v>31371</v>
      </c>
      <c r="AY267" t="s">
        <v>36316</v>
      </c>
      <c r="AZ267" t="s">
        <v>8401</v>
      </c>
      <c r="BA267" t="s">
        <v>12445</v>
      </c>
      <c r="BB267" t="s">
        <v>31394</v>
      </c>
      <c r="BD267" t="s">
        <v>33648</v>
      </c>
      <c r="BG267" t="s">
        <v>36315</v>
      </c>
    </row>
    <row r="268" spans="1:59" x14ac:dyDescent="0.2">
      <c r="A268" s="1">
        <v>42618.940335648149</v>
      </c>
      <c r="B268" t="s">
        <v>1862</v>
      </c>
      <c r="C268" t="s">
        <v>36314</v>
      </c>
      <c r="D268" t="e">
        <f>VLOOKUP(all_inactive13[[#This Row],[Full Name, Title]],properly_deactivated[],1,0)</f>
        <v>#N/A</v>
      </c>
      <c r="M268" t="s">
        <v>36313</v>
      </c>
      <c r="AH268" t="s">
        <v>65</v>
      </c>
      <c r="AI268" t="s">
        <v>36141</v>
      </c>
      <c r="AY268" t="s">
        <v>36312</v>
      </c>
      <c r="AZ268" t="s">
        <v>36311</v>
      </c>
      <c r="BA268" t="s">
        <v>36310</v>
      </c>
      <c r="BB268" t="s">
        <v>36309</v>
      </c>
      <c r="BD268" t="s">
        <v>33648</v>
      </c>
      <c r="BG268" t="s">
        <v>36308</v>
      </c>
    </row>
    <row r="269" spans="1:59" x14ac:dyDescent="0.2">
      <c r="A269" s="1">
        <v>42618.940335648149</v>
      </c>
      <c r="B269" t="s">
        <v>1862</v>
      </c>
      <c r="C269" t="s">
        <v>36307</v>
      </c>
      <c r="D269" t="e">
        <f>VLOOKUP(all_inactive13[[#This Row],[Full Name, Title]],properly_deactivated[],1,0)</f>
        <v>#N/A</v>
      </c>
      <c r="M269" t="s">
        <v>36306</v>
      </c>
      <c r="AH269" t="s">
        <v>65</v>
      </c>
      <c r="AI269" t="s">
        <v>36141</v>
      </c>
      <c r="AY269" t="s">
        <v>36305</v>
      </c>
      <c r="AZ269" t="s">
        <v>25820</v>
      </c>
      <c r="BA269" t="s">
        <v>32840</v>
      </c>
      <c r="BB269" t="s">
        <v>36304</v>
      </c>
      <c r="BD269" t="s">
        <v>33648</v>
      </c>
      <c r="BG269" t="s">
        <v>36303</v>
      </c>
    </row>
    <row r="270" spans="1:59" x14ac:dyDescent="0.2">
      <c r="A270" s="1">
        <v>42618.940324074072</v>
      </c>
      <c r="B270" t="s">
        <v>1862</v>
      </c>
      <c r="C270" t="s">
        <v>36302</v>
      </c>
      <c r="D270" t="e">
        <f>VLOOKUP(all_inactive13[[#This Row],[Full Name, Title]],properly_deactivated[],1,0)</f>
        <v>#N/A</v>
      </c>
      <c r="E270" t="s">
        <v>36301</v>
      </c>
      <c r="L270" t="s">
        <v>36300</v>
      </c>
      <c r="M270" t="s">
        <v>34978</v>
      </c>
      <c r="V270" t="s">
        <v>36299</v>
      </c>
      <c r="W270" t="s">
        <v>35081</v>
      </c>
      <c r="AA270" t="s">
        <v>36298</v>
      </c>
      <c r="AB270" t="s">
        <v>34976</v>
      </c>
      <c r="AH270" t="s">
        <v>65</v>
      </c>
      <c r="AI270" t="s">
        <v>34924</v>
      </c>
      <c r="AY270" t="s">
        <v>36297</v>
      </c>
      <c r="AZ270" t="s">
        <v>4756</v>
      </c>
      <c r="BA270" t="s">
        <v>36296</v>
      </c>
      <c r="BB270" t="s">
        <v>36295</v>
      </c>
      <c r="BD270" t="s">
        <v>33648</v>
      </c>
      <c r="BG270" t="s">
        <v>36294</v>
      </c>
    </row>
    <row r="271" spans="1:59" x14ac:dyDescent="0.2">
      <c r="A271" s="1">
        <v>42618.940324074072</v>
      </c>
      <c r="B271" t="s">
        <v>1862</v>
      </c>
      <c r="C271" t="s">
        <v>36293</v>
      </c>
      <c r="D271" t="e">
        <f>VLOOKUP(all_inactive13[[#This Row],[Full Name, Title]],properly_deactivated[],1,0)</f>
        <v>#N/A</v>
      </c>
      <c r="M271" t="s">
        <v>36292</v>
      </c>
      <c r="AH271" t="s">
        <v>65</v>
      </c>
      <c r="AI271" t="s">
        <v>36141</v>
      </c>
      <c r="AY271" t="s">
        <v>36291</v>
      </c>
      <c r="AZ271" t="s">
        <v>25820</v>
      </c>
      <c r="BA271" t="s">
        <v>36290</v>
      </c>
      <c r="BB271" t="s">
        <v>36289</v>
      </c>
      <c r="BD271" t="s">
        <v>33648</v>
      </c>
      <c r="BG271" t="s">
        <v>36288</v>
      </c>
    </row>
    <row r="272" spans="1:59" x14ac:dyDescent="0.2">
      <c r="A272" s="1">
        <v>42618.94027777778</v>
      </c>
      <c r="B272" t="s">
        <v>1862</v>
      </c>
      <c r="C272" t="s">
        <v>36287</v>
      </c>
      <c r="D272" t="e">
        <f>VLOOKUP(all_inactive13[[#This Row],[Full Name, Title]],properly_deactivated[],1,0)</f>
        <v>#N/A</v>
      </c>
      <c r="L272" t="s">
        <v>36269</v>
      </c>
      <c r="AH272" t="s">
        <v>65</v>
      </c>
      <c r="AI272" t="s">
        <v>36141</v>
      </c>
      <c r="AY272" t="s">
        <v>36286</v>
      </c>
      <c r="AZ272" t="s">
        <v>17092</v>
      </c>
      <c r="BA272" t="s">
        <v>36285</v>
      </c>
      <c r="BB272" t="s">
        <v>36284</v>
      </c>
      <c r="BD272" t="s">
        <v>33648</v>
      </c>
      <c r="BG272" t="s">
        <v>36283</v>
      </c>
    </row>
    <row r="273" spans="1:59" x14ac:dyDescent="0.2">
      <c r="A273" s="1">
        <v>42618.94027777778</v>
      </c>
      <c r="B273" t="s">
        <v>1862</v>
      </c>
      <c r="C273" t="s">
        <v>36282</v>
      </c>
      <c r="D273" t="e">
        <f>VLOOKUP(all_inactive13[[#This Row],[Full Name, Title]],properly_deactivated[],1,0)</f>
        <v>#N/A</v>
      </c>
      <c r="L273" t="s">
        <v>36269</v>
      </c>
      <c r="M273" t="s">
        <v>36281</v>
      </c>
      <c r="AH273" t="s">
        <v>65</v>
      </c>
      <c r="AI273" t="s">
        <v>36141</v>
      </c>
      <c r="AY273" t="s">
        <v>36280</v>
      </c>
      <c r="AZ273" t="s">
        <v>3974</v>
      </c>
      <c r="BA273" t="s">
        <v>36279</v>
      </c>
      <c r="BB273" t="s">
        <v>36278</v>
      </c>
      <c r="BD273" t="s">
        <v>33648</v>
      </c>
      <c r="BG273" t="s">
        <v>36277</v>
      </c>
    </row>
    <row r="274" spans="1:59" x14ac:dyDescent="0.2">
      <c r="A274" s="1">
        <v>42618.940266203703</v>
      </c>
      <c r="B274" t="s">
        <v>1862</v>
      </c>
      <c r="C274" t="s">
        <v>36276</v>
      </c>
      <c r="D274" t="e">
        <f>VLOOKUP(all_inactive13[[#This Row],[Full Name, Title]],properly_deactivated[],1,0)</f>
        <v>#N/A</v>
      </c>
      <c r="L274" t="s">
        <v>36269</v>
      </c>
      <c r="M274" t="s">
        <v>36275</v>
      </c>
      <c r="AH274" t="s">
        <v>65</v>
      </c>
      <c r="AI274" t="s">
        <v>36141</v>
      </c>
      <c r="AY274" t="s">
        <v>36274</v>
      </c>
      <c r="AZ274" t="s">
        <v>27650</v>
      </c>
      <c r="BA274" t="s">
        <v>36273</v>
      </c>
      <c r="BB274" t="s">
        <v>36272</v>
      </c>
      <c r="BD274" t="s">
        <v>33648</v>
      </c>
      <c r="BG274" t="s">
        <v>36271</v>
      </c>
    </row>
    <row r="275" spans="1:59" x14ac:dyDescent="0.2">
      <c r="A275" s="1">
        <v>42618.940266203703</v>
      </c>
      <c r="B275" t="s">
        <v>1862</v>
      </c>
      <c r="C275" t="s">
        <v>36270</v>
      </c>
      <c r="D275" t="e">
        <f>VLOOKUP(all_inactive13[[#This Row],[Full Name, Title]],properly_deactivated[],1,0)</f>
        <v>#N/A</v>
      </c>
      <c r="L275" t="s">
        <v>36269</v>
      </c>
      <c r="AH275" t="s">
        <v>65</v>
      </c>
      <c r="AI275" t="s">
        <v>36141</v>
      </c>
      <c r="AY275" t="s">
        <v>36268</v>
      </c>
      <c r="AZ275" t="s">
        <v>36267</v>
      </c>
      <c r="BA275" t="s">
        <v>36266</v>
      </c>
      <c r="BB275" t="s">
        <v>36265</v>
      </c>
      <c r="BD275" t="s">
        <v>33648</v>
      </c>
      <c r="BG275" t="s">
        <v>36264</v>
      </c>
    </row>
    <row r="276" spans="1:59" x14ac:dyDescent="0.2">
      <c r="A276" s="1">
        <v>42618.940138888887</v>
      </c>
      <c r="B276" t="s">
        <v>1862</v>
      </c>
      <c r="C276" t="s">
        <v>36252</v>
      </c>
      <c r="D276" t="e">
        <f>VLOOKUP(all_inactive13[[#This Row],[Full Name, Title]],properly_deactivated[],1,0)</f>
        <v>#N/A</v>
      </c>
      <c r="L276" t="s">
        <v>32567</v>
      </c>
      <c r="M276" t="s">
        <v>32566</v>
      </c>
      <c r="V276" t="s">
        <v>36251</v>
      </c>
      <c r="AB276" t="s">
        <v>21219</v>
      </c>
      <c r="AH276" t="s">
        <v>65</v>
      </c>
      <c r="AI276" t="s">
        <v>31371</v>
      </c>
      <c r="AY276" t="s">
        <v>36250</v>
      </c>
      <c r="AZ276" t="s">
        <v>36249</v>
      </c>
      <c r="BA276" t="s">
        <v>2640</v>
      </c>
      <c r="BB276" t="s">
        <v>31394</v>
      </c>
      <c r="BD276" t="s">
        <v>33648</v>
      </c>
      <c r="BG276" t="s">
        <v>36248</v>
      </c>
    </row>
    <row r="277" spans="1:59" x14ac:dyDescent="0.2">
      <c r="A277" s="1">
        <v>42618.940023148149</v>
      </c>
      <c r="B277" t="s">
        <v>1862</v>
      </c>
      <c r="C277" t="s">
        <v>36225</v>
      </c>
      <c r="D277" t="e">
        <f>VLOOKUP(all_inactive13[[#This Row],[Full Name, Title]],properly_deactivated[],1,0)</f>
        <v>#N/A</v>
      </c>
      <c r="M277" t="s">
        <v>31805</v>
      </c>
      <c r="AB277" t="s">
        <v>31480</v>
      </c>
      <c r="AH277" t="s">
        <v>65</v>
      </c>
      <c r="AI277" t="s">
        <v>31371</v>
      </c>
      <c r="AY277" t="s">
        <v>36224</v>
      </c>
      <c r="AZ277" t="s">
        <v>23595</v>
      </c>
      <c r="BA277" t="s">
        <v>36223</v>
      </c>
      <c r="BB277" t="s">
        <v>141</v>
      </c>
      <c r="BD277" t="s">
        <v>33648</v>
      </c>
      <c r="BG277" t="s">
        <v>36222</v>
      </c>
    </row>
    <row r="278" spans="1:59" x14ac:dyDescent="0.2">
      <c r="A278" s="1">
        <v>42618.94</v>
      </c>
      <c r="B278" t="s">
        <v>1862</v>
      </c>
      <c r="C278" t="s">
        <v>36221</v>
      </c>
      <c r="D278" t="e">
        <f>VLOOKUP(all_inactive13[[#This Row],[Full Name, Title]],properly_deactivated[],1,0)</f>
        <v>#N/A</v>
      </c>
      <c r="M278" t="s">
        <v>31805</v>
      </c>
      <c r="AB278" t="s">
        <v>31480</v>
      </c>
      <c r="AH278" t="s">
        <v>65</v>
      </c>
      <c r="AI278" t="s">
        <v>31371</v>
      </c>
      <c r="AY278" t="s">
        <v>36220</v>
      </c>
      <c r="AZ278" t="s">
        <v>36219</v>
      </c>
      <c r="BA278" t="s">
        <v>36218</v>
      </c>
      <c r="BB278" t="s">
        <v>32050</v>
      </c>
      <c r="BD278" t="s">
        <v>33648</v>
      </c>
      <c r="BG278" t="s">
        <v>36217</v>
      </c>
    </row>
    <row r="279" spans="1:59" x14ac:dyDescent="0.2">
      <c r="A279" s="1">
        <v>42618.939895833333</v>
      </c>
      <c r="B279" t="s">
        <v>1862</v>
      </c>
      <c r="C279" t="s">
        <v>36176</v>
      </c>
      <c r="D279" t="e">
        <f>VLOOKUP(all_inactive13[[#This Row],[Full Name, Title]],properly_deactivated[],1,0)</f>
        <v>#N/A</v>
      </c>
      <c r="L279" t="s">
        <v>34044</v>
      </c>
      <c r="M279" t="s">
        <v>34043</v>
      </c>
      <c r="V279" t="s">
        <v>36161</v>
      </c>
      <c r="AB279" t="s">
        <v>21219</v>
      </c>
      <c r="AH279" t="s">
        <v>65</v>
      </c>
      <c r="AI279" t="s">
        <v>31371</v>
      </c>
      <c r="AY279" t="s">
        <v>36175</v>
      </c>
      <c r="AZ279" t="s">
        <v>19174</v>
      </c>
      <c r="BA279" t="s">
        <v>33999</v>
      </c>
      <c r="BB279" t="s">
        <v>31394</v>
      </c>
      <c r="BD279" t="s">
        <v>33648</v>
      </c>
      <c r="BG279" t="s">
        <v>36174</v>
      </c>
    </row>
    <row r="280" spans="1:59" x14ac:dyDescent="0.2">
      <c r="A280" s="1">
        <v>42618.939884259264</v>
      </c>
      <c r="B280" t="s">
        <v>1862</v>
      </c>
      <c r="C280" t="s">
        <v>36173</v>
      </c>
      <c r="D280" t="e">
        <f>VLOOKUP(all_inactive13[[#This Row],[Full Name, Title]],properly_deactivated[],1,0)</f>
        <v>#N/A</v>
      </c>
      <c r="L280" t="s">
        <v>34044</v>
      </c>
      <c r="M280" t="s">
        <v>34043</v>
      </c>
      <c r="V280" t="s">
        <v>36161</v>
      </c>
      <c r="AB280" t="s">
        <v>21219</v>
      </c>
      <c r="AH280" t="s">
        <v>65</v>
      </c>
      <c r="AI280" t="s">
        <v>31371</v>
      </c>
      <c r="AY280" t="s">
        <v>36172</v>
      </c>
      <c r="AZ280" t="s">
        <v>27527</v>
      </c>
      <c r="BA280" t="s">
        <v>36171</v>
      </c>
      <c r="BB280" t="s">
        <v>31394</v>
      </c>
      <c r="BD280" t="s">
        <v>33648</v>
      </c>
      <c r="BG280" t="s">
        <v>36170</v>
      </c>
    </row>
    <row r="281" spans="1:59" x14ac:dyDescent="0.2">
      <c r="A281" s="1">
        <v>42618.939872685187</v>
      </c>
      <c r="B281" t="s">
        <v>1862</v>
      </c>
      <c r="C281" t="s">
        <v>36162</v>
      </c>
      <c r="D281" t="e">
        <f>VLOOKUP(all_inactive13[[#This Row],[Full Name, Title]],properly_deactivated[],1,0)</f>
        <v>#N/A</v>
      </c>
      <c r="L281" t="s">
        <v>34044</v>
      </c>
      <c r="M281" t="s">
        <v>34043</v>
      </c>
      <c r="V281" t="s">
        <v>36161</v>
      </c>
      <c r="AB281" t="s">
        <v>21219</v>
      </c>
      <c r="AH281" t="s">
        <v>65</v>
      </c>
      <c r="AI281" t="s">
        <v>31371</v>
      </c>
      <c r="AY281" t="s">
        <v>36160</v>
      </c>
      <c r="AZ281" t="s">
        <v>36159</v>
      </c>
      <c r="BA281" t="s">
        <v>7615</v>
      </c>
      <c r="BB281" t="s">
        <v>31394</v>
      </c>
      <c r="BD281" t="s">
        <v>33648</v>
      </c>
      <c r="BG281" t="s">
        <v>36158</v>
      </c>
    </row>
    <row r="282" spans="1:59" x14ac:dyDescent="0.2">
      <c r="A282" s="1">
        <v>42618.939872685187</v>
      </c>
      <c r="B282" t="s">
        <v>1862</v>
      </c>
      <c r="C282" t="s">
        <v>36157</v>
      </c>
      <c r="D282" t="e">
        <f>VLOOKUP(all_inactive13[[#This Row],[Full Name, Title]],properly_deactivated[],1,0)</f>
        <v>#N/A</v>
      </c>
      <c r="M282" t="s">
        <v>31628</v>
      </c>
      <c r="AB282" t="s">
        <v>31480</v>
      </c>
      <c r="AH282" t="s">
        <v>65</v>
      </c>
      <c r="AI282" t="s">
        <v>31371</v>
      </c>
      <c r="AY282" t="s">
        <v>36156</v>
      </c>
      <c r="AZ282" t="s">
        <v>36155</v>
      </c>
      <c r="BA282" t="s">
        <v>36154</v>
      </c>
      <c r="BB282" t="s">
        <v>31625</v>
      </c>
      <c r="BD282" t="s">
        <v>33648</v>
      </c>
      <c r="BG282" t="s">
        <v>36153</v>
      </c>
    </row>
    <row r="283" spans="1:59" x14ac:dyDescent="0.2">
      <c r="A283" s="1">
        <v>42618.939814814818</v>
      </c>
      <c r="B283" t="s">
        <v>1862</v>
      </c>
      <c r="C283" t="s">
        <v>36143</v>
      </c>
      <c r="D283" t="e">
        <f>VLOOKUP(all_inactive13[[#This Row],[Full Name, Title]],properly_deactivated[],1,0)</f>
        <v>#N/A</v>
      </c>
      <c r="J283" t="s">
        <v>19209</v>
      </c>
      <c r="X283" t="s">
        <v>36142</v>
      </c>
      <c r="AH283" t="s">
        <v>65</v>
      </c>
      <c r="AI283" t="s">
        <v>36141</v>
      </c>
      <c r="AY283" t="s">
        <v>36140</v>
      </c>
      <c r="AZ283" t="s">
        <v>36139</v>
      </c>
      <c r="BA283" t="s">
        <v>36138</v>
      </c>
      <c r="BB283" t="s">
        <v>36137</v>
      </c>
      <c r="BD283" t="s">
        <v>33648</v>
      </c>
      <c r="BG283" t="s">
        <v>36136</v>
      </c>
    </row>
    <row r="284" spans="1:59" x14ac:dyDescent="0.2">
      <c r="A284" s="1">
        <v>42618.939733796287</v>
      </c>
      <c r="B284" t="s">
        <v>1862</v>
      </c>
      <c r="C284" t="s">
        <v>36122</v>
      </c>
      <c r="D284" t="e">
        <f>VLOOKUP(all_inactive13[[#This Row],[Full Name, Title]],properly_deactivated[],1,0)</f>
        <v>#N/A</v>
      </c>
      <c r="L284" t="s">
        <v>32405</v>
      </c>
      <c r="M284" t="s">
        <v>32404</v>
      </c>
      <c r="V284" t="s">
        <v>36121</v>
      </c>
      <c r="AB284" t="s">
        <v>21219</v>
      </c>
      <c r="AH284" t="s">
        <v>65</v>
      </c>
      <c r="AI284" t="s">
        <v>31371</v>
      </c>
      <c r="AY284" t="s">
        <v>36120</v>
      </c>
      <c r="AZ284" t="s">
        <v>36119</v>
      </c>
      <c r="BA284" t="s">
        <v>36118</v>
      </c>
      <c r="BB284" t="s">
        <v>31394</v>
      </c>
      <c r="BD284" t="s">
        <v>33648</v>
      </c>
      <c r="BG284" t="s">
        <v>36117</v>
      </c>
    </row>
    <row r="285" spans="1:59" x14ac:dyDescent="0.2">
      <c r="A285" s="1">
        <v>42618.939722222232</v>
      </c>
      <c r="B285" t="s">
        <v>1862</v>
      </c>
      <c r="C285" t="s">
        <v>36111</v>
      </c>
      <c r="D285" t="e">
        <f>VLOOKUP(all_inactive13[[#This Row],[Full Name, Title]],properly_deactivated[],1,0)</f>
        <v>#N/A</v>
      </c>
      <c r="L285" t="s">
        <v>31391</v>
      </c>
      <c r="M285" t="s">
        <v>31390</v>
      </c>
      <c r="V285" t="s">
        <v>36110</v>
      </c>
      <c r="AB285" t="s">
        <v>21219</v>
      </c>
      <c r="AH285" t="s">
        <v>65</v>
      </c>
      <c r="AI285" t="s">
        <v>31371</v>
      </c>
      <c r="AY285" t="s">
        <v>36109</v>
      </c>
      <c r="AZ285" t="s">
        <v>687</v>
      </c>
      <c r="BA285" t="s">
        <v>36108</v>
      </c>
      <c r="BB285" t="s">
        <v>31394</v>
      </c>
      <c r="BD285" t="s">
        <v>33648</v>
      </c>
      <c r="BG285" t="s">
        <v>36107</v>
      </c>
    </row>
    <row r="286" spans="1:59" x14ac:dyDescent="0.2">
      <c r="A286" s="1">
        <v>42618.939386574071</v>
      </c>
      <c r="B286" t="s">
        <v>1862</v>
      </c>
      <c r="C286" t="s">
        <v>36005</v>
      </c>
      <c r="D286" t="e">
        <f>VLOOKUP(all_inactive13[[#This Row],[Full Name, Title]],properly_deactivated[],1,0)</f>
        <v>#N/A</v>
      </c>
      <c r="L286" t="s">
        <v>31400</v>
      </c>
      <c r="M286" t="s">
        <v>31399</v>
      </c>
      <c r="V286" t="s">
        <v>33535</v>
      </c>
      <c r="AB286" t="s">
        <v>21219</v>
      </c>
      <c r="AH286" t="s">
        <v>65</v>
      </c>
      <c r="AI286" t="s">
        <v>31371</v>
      </c>
      <c r="AY286" t="s">
        <v>36004</v>
      </c>
      <c r="AZ286" t="s">
        <v>19174</v>
      </c>
      <c r="BA286" t="s">
        <v>34506</v>
      </c>
      <c r="BB286" t="s">
        <v>31394</v>
      </c>
      <c r="BD286" t="s">
        <v>33648</v>
      </c>
      <c r="BG286" t="s">
        <v>36003</v>
      </c>
    </row>
    <row r="287" spans="1:59" x14ac:dyDescent="0.2">
      <c r="A287" s="1">
        <v>42618.939386574071</v>
      </c>
      <c r="B287" t="s">
        <v>1862</v>
      </c>
      <c r="C287" t="s">
        <v>36002</v>
      </c>
      <c r="D287" t="e">
        <f>VLOOKUP(all_inactive13[[#This Row],[Full Name, Title]],properly_deactivated[],1,0)</f>
        <v>#N/A</v>
      </c>
      <c r="L287" t="s">
        <v>31680</v>
      </c>
      <c r="M287" t="s">
        <v>31679</v>
      </c>
      <c r="V287" t="s">
        <v>36001</v>
      </c>
      <c r="AB287" t="s">
        <v>21219</v>
      </c>
      <c r="AH287" t="s">
        <v>65</v>
      </c>
      <c r="AI287" t="s">
        <v>31371</v>
      </c>
      <c r="AY287" t="s">
        <v>36000</v>
      </c>
      <c r="AZ287" t="s">
        <v>35999</v>
      </c>
      <c r="BA287" t="s">
        <v>35998</v>
      </c>
      <c r="BB287" t="s">
        <v>31394</v>
      </c>
      <c r="BD287" t="s">
        <v>33648</v>
      </c>
      <c r="BG287" t="s">
        <v>35997</v>
      </c>
    </row>
    <row r="288" spans="1:59" x14ac:dyDescent="0.2">
      <c r="A288" s="1">
        <v>42618.939375000002</v>
      </c>
      <c r="B288" t="s">
        <v>1862</v>
      </c>
      <c r="C288" t="s">
        <v>35996</v>
      </c>
      <c r="D288" t="e">
        <f>VLOOKUP(all_inactive13[[#This Row],[Full Name, Title]],properly_deactivated[],1,0)</f>
        <v>#N/A</v>
      </c>
      <c r="M288" t="s">
        <v>35036</v>
      </c>
      <c r="V288" t="s">
        <v>35995</v>
      </c>
      <c r="AB288" t="s">
        <v>34944</v>
      </c>
      <c r="AH288" t="s">
        <v>65</v>
      </c>
      <c r="AI288" t="s">
        <v>34924</v>
      </c>
      <c r="AY288" t="s">
        <v>35994</v>
      </c>
      <c r="AZ288" t="s">
        <v>35993</v>
      </c>
      <c r="BA288" t="s">
        <v>12013</v>
      </c>
      <c r="BB288" t="s">
        <v>35992</v>
      </c>
      <c r="BD288" t="s">
        <v>33648</v>
      </c>
      <c r="BG288" t="s">
        <v>35991</v>
      </c>
    </row>
    <row r="289" spans="1:59" x14ac:dyDescent="0.2">
      <c r="A289" s="1">
        <v>42618.939375000002</v>
      </c>
      <c r="B289" t="s">
        <v>1862</v>
      </c>
      <c r="C289" t="s">
        <v>35986</v>
      </c>
      <c r="D289" t="e">
        <f>VLOOKUP(all_inactive13[[#This Row],[Full Name, Title]],properly_deactivated[],1,0)</f>
        <v>#N/A</v>
      </c>
      <c r="M289" t="s">
        <v>34946</v>
      </c>
      <c r="V289" t="s">
        <v>35985</v>
      </c>
      <c r="AB289" t="s">
        <v>34944</v>
      </c>
      <c r="AH289" t="s">
        <v>65</v>
      </c>
      <c r="AI289" t="s">
        <v>34924</v>
      </c>
      <c r="AY289" t="s">
        <v>35984</v>
      </c>
      <c r="AZ289" t="s">
        <v>35983</v>
      </c>
      <c r="BA289" t="s">
        <v>32025</v>
      </c>
      <c r="BB289" t="s">
        <v>35982</v>
      </c>
      <c r="BD289" t="s">
        <v>33648</v>
      </c>
      <c r="BG289" t="s">
        <v>35981</v>
      </c>
    </row>
    <row r="290" spans="1:59" x14ac:dyDescent="0.2">
      <c r="A290" s="1">
        <v>42618.939375000002</v>
      </c>
      <c r="B290" t="s">
        <v>1862</v>
      </c>
      <c r="C290" t="s">
        <v>35980</v>
      </c>
      <c r="D290" t="e">
        <f>VLOOKUP(all_inactive13[[#This Row],[Full Name, Title]],properly_deactivated[],1,0)</f>
        <v>#N/A</v>
      </c>
      <c r="M290" t="s">
        <v>34985</v>
      </c>
      <c r="V290" t="s">
        <v>35979</v>
      </c>
      <c r="AB290" t="s">
        <v>34944</v>
      </c>
      <c r="AH290" t="s">
        <v>65</v>
      </c>
      <c r="AI290" t="s">
        <v>34924</v>
      </c>
      <c r="AY290" t="s">
        <v>35978</v>
      </c>
      <c r="AZ290" t="s">
        <v>4066</v>
      </c>
      <c r="BA290" t="s">
        <v>672</v>
      </c>
      <c r="BB290" t="s">
        <v>35977</v>
      </c>
      <c r="BD290" t="s">
        <v>33648</v>
      </c>
      <c r="BG290" t="s">
        <v>35976</v>
      </c>
    </row>
    <row r="291" spans="1:59" x14ac:dyDescent="0.2">
      <c r="A291" s="1">
        <v>42618.939363425918</v>
      </c>
      <c r="B291" t="s">
        <v>1862</v>
      </c>
      <c r="C291" t="s">
        <v>35971</v>
      </c>
      <c r="D291" t="e">
        <f>VLOOKUP(all_inactive13[[#This Row],[Full Name, Title]],properly_deactivated[],1,0)</f>
        <v>#N/A</v>
      </c>
      <c r="M291" t="s">
        <v>35036</v>
      </c>
      <c r="V291" t="s">
        <v>35193</v>
      </c>
      <c r="AB291" t="s">
        <v>34944</v>
      </c>
      <c r="AH291" t="s">
        <v>65</v>
      </c>
      <c r="AI291" t="s">
        <v>34924</v>
      </c>
      <c r="AY291" t="s">
        <v>35970</v>
      </c>
      <c r="AZ291" t="s">
        <v>27685</v>
      </c>
      <c r="BA291" t="s">
        <v>541</v>
      </c>
      <c r="BB291" t="s">
        <v>35969</v>
      </c>
      <c r="BD291" t="s">
        <v>33648</v>
      </c>
      <c r="BG291" t="s">
        <v>35968</v>
      </c>
    </row>
    <row r="292" spans="1:59" x14ac:dyDescent="0.2">
      <c r="A292" s="1">
        <v>42618.939363425918</v>
      </c>
      <c r="B292" t="s">
        <v>1862</v>
      </c>
      <c r="C292" t="s">
        <v>35967</v>
      </c>
      <c r="D292" t="e">
        <f>VLOOKUP(all_inactive13[[#This Row],[Full Name, Title]],properly_deactivated[],1,0)</f>
        <v>#N/A</v>
      </c>
      <c r="M292" t="s">
        <v>35966</v>
      </c>
      <c r="V292" t="s">
        <v>35965</v>
      </c>
      <c r="AB292" t="s">
        <v>34976</v>
      </c>
      <c r="AH292" t="s">
        <v>65</v>
      </c>
      <c r="AI292" t="s">
        <v>34924</v>
      </c>
      <c r="AY292" t="s">
        <v>35964</v>
      </c>
      <c r="AZ292" t="s">
        <v>35963</v>
      </c>
      <c r="BA292" t="s">
        <v>11765</v>
      </c>
      <c r="BB292" t="s">
        <v>35330</v>
      </c>
      <c r="BD292" t="s">
        <v>33648</v>
      </c>
      <c r="BG292" t="s">
        <v>35962</v>
      </c>
    </row>
    <row r="293" spans="1:59" x14ac:dyDescent="0.2">
      <c r="A293" s="1">
        <v>42618.939363425918</v>
      </c>
      <c r="B293" t="s">
        <v>1862</v>
      </c>
      <c r="C293" t="s">
        <v>35961</v>
      </c>
      <c r="D293" t="e">
        <f>VLOOKUP(all_inactive13[[#This Row],[Full Name, Title]],properly_deactivated[],1,0)</f>
        <v>#N/A</v>
      </c>
      <c r="M293" t="s">
        <v>35960</v>
      </c>
      <c r="V293" t="s">
        <v>35959</v>
      </c>
      <c r="AB293" t="s">
        <v>34976</v>
      </c>
      <c r="AH293" t="s">
        <v>65</v>
      </c>
      <c r="AI293" t="s">
        <v>34924</v>
      </c>
      <c r="AY293" t="s">
        <v>35958</v>
      </c>
      <c r="AZ293" t="s">
        <v>11137</v>
      </c>
      <c r="BA293" t="s">
        <v>35957</v>
      </c>
      <c r="BB293" t="s">
        <v>35330</v>
      </c>
      <c r="BD293" t="s">
        <v>33648</v>
      </c>
      <c r="BG293" t="s">
        <v>35956</v>
      </c>
    </row>
    <row r="294" spans="1:59" x14ac:dyDescent="0.2">
      <c r="A294" s="1">
        <v>42618.939351851863</v>
      </c>
      <c r="B294" t="s">
        <v>1862</v>
      </c>
      <c r="C294" t="s">
        <v>35955</v>
      </c>
      <c r="D294" t="e">
        <f>VLOOKUP(all_inactive13[[#This Row],[Full Name, Title]],properly_deactivated[],1,0)</f>
        <v>#N/A</v>
      </c>
      <c r="M294" t="s">
        <v>35510</v>
      </c>
      <c r="V294" t="s">
        <v>35954</v>
      </c>
      <c r="AB294" t="s">
        <v>34976</v>
      </c>
      <c r="AH294" t="s">
        <v>65</v>
      </c>
      <c r="AI294" t="s">
        <v>34924</v>
      </c>
      <c r="AY294" t="s">
        <v>35953</v>
      </c>
      <c r="AZ294" t="s">
        <v>23535</v>
      </c>
      <c r="BA294" t="s">
        <v>2391</v>
      </c>
      <c r="BB294" t="s">
        <v>35330</v>
      </c>
      <c r="BD294" t="s">
        <v>33648</v>
      </c>
      <c r="BG294" t="s">
        <v>35952</v>
      </c>
    </row>
    <row r="295" spans="1:59" x14ac:dyDescent="0.2">
      <c r="A295" s="1">
        <v>42618.939351851863</v>
      </c>
      <c r="B295" t="s">
        <v>1862</v>
      </c>
      <c r="C295" t="s">
        <v>35951</v>
      </c>
      <c r="D295" t="e">
        <f>VLOOKUP(all_inactive13[[#This Row],[Full Name, Title]],properly_deactivated[],1,0)</f>
        <v>#N/A</v>
      </c>
      <c r="M295" t="s">
        <v>35950</v>
      </c>
      <c r="V295" t="s">
        <v>35949</v>
      </c>
      <c r="AB295" t="s">
        <v>34976</v>
      </c>
      <c r="AH295" t="s">
        <v>65</v>
      </c>
      <c r="AI295" t="s">
        <v>34924</v>
      </c>
      <c r="AY295" t="s">
        <v>35948</v>
      </c>
      <c r="AZ295" t="s">
        <v>7424</v>
      </c>
      <c r="BA295" t="s">
        <v>35947</v>
      </c>
      <c r="BB295" t="s">
        <v>35946</v>
      </c>
      <c r="BD295" t="s">
        <v>33648</v>
      </c>
      <c r="BG295" t="s">
        <v>35945</v>
      </c>
    </row>
    <row r="296" spans="1:59" x14ac:dyDescent="0.2">
      <c r="A296" s="1">
        <v>42618.939351851863</v>
      </c>
      <c r="B296" t="s">
        <v>1862</v>
      </c>
      <c r="C296" t="s">
        <v>35944</v>
      </c>
      <c r="D296" t="e">
        <f>VLOOKUP(all_inactive13[[#This Row],[Full Name, Title]],properly_deactivated[],1,0)</f>
        <v>#N/A</v>
      </c>
      <c r="M296" t="s">
        <v>35943</v>
      </c>
      <c r="V296" t="s">
        <v>35942</v>
      </c>
      <c r="AB296" t="s">
        <v>34976</v>
      </c>
      <c r="AH296" t="s">
        <v>65</v>
      </c>
      <c r="AI296" t="s">
        <v>34924</v>
      </c>
      <c r="AY296" t="s">
        <v>35941</v>
      </c>
      <c r="AZ296" t="s">
        <v>775</v>
      </c>
      <c r="BA296" t="s">
        <v>344</v>
      </c>
      <c r="BB296" t="s">
        <v>35940</v>
      </c>
      <c r="BD296" t="s">
        <v>33648</v>
      </c>
      <c r="BG296" t="s">
        <v>35939</v>
      </c>
    </row>
    <row r="297" spans="1:59" x14ac:dyDescent="0.2">
      <c r="A297" s="1">
        <v>42618.939351851863</v>
      </c>
      <c r="B297" t="s">
        <v>1862</v>
      </c>
      <c r="C297" t="s">
        <v>35938</v>
      </c>
      <c r="D297" t="e">
        <f>VLOOKUP(all_inactive13[[#This Row],[Full Name, Title]],properly_deactivated[],1,0)</f>
        <v>#N/A</v>
      </c>
      <c r="M297" t="s">
        <v>34978</v>
      </c>
      <c r="V297" t="s">
        <v>35937</v>
      </c>
      <c r="AB297" t="s">
        <v>34976</v>
      </c>
      <c r="AH297" t="s">
        <v>65</v>
      </c>
      <c r="AI297" t="s">
        <v>34924</v>
      </c>
      <c r="AY297" t="s">
        <v>35936</v>
      </c>
      <c r="AZ297" t="s">
        <v>27768</v>
      </c>
      <c r="BA297" t="s">
        <v>1250</v>
      </c>
      <c r="BB297" t="s">
        <v>35935</v>
      </c>
      <c r="BD297" t="s">
        <v>33648</v>
      </c>
      <c r="BG297" t="s">
        <v>35934</v>
      </c>
    </row>
    <row r="298" spans="1:59" x14ac:dyDescent="0.2">
      <c r="A298" s="1">
        <v>42618.939340277779</v>
      </c>
      <c r="B298" t="s">
        <v>1862</v>
      </c>
      <c r="C298" t="s">
        <v>35933</v>
      </c>
      <c r="D298" t="e">
        <f>VLOOKUP(all_inactive13[[#This Row],[Full Name, Title]],properly_deactivated[],1,0)</f>
        <v>#N/A</v>
      </c>
      <c r="M298" t="s">
        <v>35036</v>
      </c>
      <c r="V298" t="s">
        <v>35193</v>
      </c>
      <c r="AB298" t="s">
        <v>34944</v>
      </c>
      <c r="AH298" t="s">
        <v>65</v>
      </c>
      <c r="AI298" t="s">
        <v>34924</v>
      </c>
      <c r="AY298" t="s">
        <v>35932</v>
      </c>
      <c r="AZ298" t="s">
        <v>33738</v>
      </c>
      <c r="BA298" t="s">
        <v>35931</v>
      </c>
      <c r="BB298" t="s">
        <v>35930</v>
      </c>
      <c r="BD298" t="s">
        <v>33648</v>
      </c>
      <c r="BG298" t="s">
        <v>35929</v>
      </c>
    </row>
    <row r="299" spans="1:59" x14ac:dyDescent="0.2">
      <c r="A299" s="1">
        <v>42618.939340277779</v>
      </c>
      <c r="B299" t="s">
        <v>1862</v>
      </c>
      <c r="C299" t="s">
        <v>35928</v>
      </c>
      <c r="D299" t="e">
        <f>VLOOKUP(all_inactive13[[#This Row],[Full Name, Title]],properly_deactivated[],1,0)</f>
        <v>#N/A</v>
      </c>
      <c r="M299" t="s">
        <v>35106</v>
      </c>
      <c r="V299" t="s">
        <v>35927</v>
      </c>
      <c r="AB299" t="s">
        <v>34944</v>
      </c>
      <c r="AH299" t="s">
        <v>65</v>
      </c>
      <c r="AI299" t="s">
        <v>34924</v>
      </c>
      <c r="AY299" t="s">
        <v>35926</v>
      </c>
      <c r="AZ299" t="s">
        <v>28313</v>
      </c>
      <c r="BA299" t="s">
        <v>35925</v>
      </c>
      <c r="BB299" t="s">
        <v>35924</v>
      </c>
      <c r="BD299" t="s">
        <v>33648</v>
      </c>
      <c r="BG299" t="s">
        <v>35923</v>
      </c>
    </row>
    <row r="300" spans="1:59" x14ac:dyDescent="0.2">
      <c r="A300" s="1">
        <v>42618.939340277779</v>
      </c>
      <c r="B300" t="s">
        <v>1862</v>
      </c>
      <c r="C300" t="s">
        <v>35922</v>
      </c>
      <c r="D300" t="e">
        <f>VLOOKUP(all_inactive13[[#This Row],[Full Name, Title]],properly_deactivated[],1,0)</f>
        <v>#N/A</v>
      </c>
      <c r="M300" t="s">
        <v>34933</v>
      </c>
      <c r="V300" t="s">
        <v>35921</v>
      </c>
      <c r="AB300" t="s">
        <v>34931</v>
      </c>
      <c r="AH300" t="s">
        <v>65</v>
      </c>
      <c r="AI300" t="s">
        <v>34924</v>
      </c>
      <c r="AY300" t="s">
        <v>35920</v>
      </c>
      <c r="AZ300" t="s">
        <v>35919</v>
      </c>
      <c r="BA300" t="s">
        <v>23111</v>
      </c>
      <c r="BB300" t="s">
        <v>35918</v>
      </c>
      <c r="BD300" t="s">
        <v>33648</v>
      </c>
      <c r="BG300" t="s">
        <v>35917</v>
      </c>
    </row>
    <row r="301" spans="1:59" x14ac:dyDescent="0.2">
      <c r="A301" s="1">
        <v>42618.939340277779</v>
      </c>
      <c r="B301" t="s">
        <v>1862</v>
      </c>
      <c r="C301" t="s">
        <v>35916</v>
      </c>
      <c r="D301" t="e">
        <f>VLOOKUP(all_inactive13[[#This Row],[Full Name, Title]],properly_deactivated[],1,0)</f>
        <v>#N/A</v>
      </c>
      <c r="M301" t="s">
        <v>35120</v>
      </c>
      <c r="V301" t="s">
        <v>35680</v>
      </c>
      <c r="AB301" t="s">
        <v>34944</v>
      </c>
      <c r="AH301" t="s">
        <v>65</v>
      </c>
      <c r="AI301" t="s">
        <v>34924</v>
      </c>
      <c r="AY301" t="s">
        <v>35915</v>
      </c>
      <c r="AZ301" t="s">
        <v>7324</v>
      </c>
      <c r="BA301" t="s">
        <v>35914</v>
      </c>
      <c r="BB301" t="s">
        <v>35913</v>
      </c>
      <c r="BD301" t="s">
        <v>33648</v>
      </c>
      <c r="BG301" t="s">
        <v>35912</v>
      </c>
    </row>
    <row r="302" spans="1:59" x14ac:dyDescent="0.2">
      <c r="A302" s="1">
        <v>42618.939328703702</v>
      </c>
      <c r="B302" t="s">
        <v>1862</v>
      </c>
      <c r="C302" t="s">
        <v>35911</v>
      </c>
      <c r="D302" t="e">
        <f>VLOOKUP(all_inactive13[[#This Row],[Full Name, Title]],properly_deactivated[],1,0)</f>
        <v>#N/A</v>
      </c>
      <c r="M302" t="s">
        <v>35321</v>
      </c>
      <c r="V302" t="s">
        <v>35320</v>
      </c>
      <c r="AB302" t="s">
        <v>34952</v>
      </c>
      <c r="AH302" t="s">
        <v>65</v>
      </c>
      <c r="AI302" t="s">
        <v>34924</v>
      </c>
      <c r="AY302" t="s">
        <v>35910</v>
      </c>
      <c r="AZ302" t="s">
        <v>35909</v>
      </c>
      <c r="BA302" t="s">
        <v>35908</v>
      </c>
      <c r="BB302" t="s">
        <v>35907</v>
      </c>
      <c r="BD302" t="s">
        <v>33648</v>
      </c>
      <c r="BG302" t="s">
        <v>35906</v>
      </c>
    </row>
    <row r="303" spans="1:59" x14ac:dyDescent="0.2">
      <c r="A303" s="1">
        <v>42618.939328703702</v>
      </c>
      <c r="B303" t="s">
        <v>1862</v>
      </c>
      <c r="C303" t="s">
        <v>35905</v>
      </c>
      <c r="D303" t="e">
        <f>VLOOKUP(all_inactive13[[#This Row],[Full Name, Title]],properly_deactivated[],1,0)</f>
        <v>#N/A</v>
      </c>
      <c r="M303" t="s">
        <v>35036</v>
      </c>
      <c r="V303" t="s">
        <v>35193</v>
      </c>
      <c r="AB303" t="s">
        <v>34944</v>
      </c>
      <c r="AH303" t="s">
        <v>65</v>
      </c>
      <c r="AI303" t="s">
        <v>34924</v>
      </c>
      <c r="AY303" t="s">
        <v>35904</v>
      </c>
      <c r="AZ303" t="s">
        <v>35903</v>
      </c>
      <c r="BA303" t="s">
        <v>564</v>
      </c>
      <c r="BB303" t="s">
        <v>35539</v>
      </c>
      <c r="BD303" t="s">
        <v>33648</v>
      </c>
      <c r="BG303" t="s">
        <v>35902</v>
      </c>
    </row>
    <row r="304" spans="1:59" x14ac:dyDescent="0.2">
      <c r="A304" s="1">
        <v>42618.939328703702</v>
      </c>
      <c r="B304" t="s">
        <v>1862</v>
      </c>
      <c r="C304" t="s">
        <v>35901</v>
      </c>
      <c r="D304" t="e">
        <f>VLOOKUP(all_inactive13[[#This Row],[Full Name, Title]],properly_deactivated[],1,0)</f>
        <v>#N/A</v>
      </c>
      <c r="M304" t="s">
        <v>35127</v>
      </c>
      <c r="V304" t="s">
        <v>35868</v>
      </c>
      <c r="AB304" t="s">
        <v>34944</v>
      </c>
      <c r="AH304" t="s">
        <v>65</v>
      </c>
      <c r="AI304" t="s">
        <v>34924</v>
      </c>
      <c r="AY304" t="s">
        <v>35900</v>
      </c>
      <c r="AZ304" t="s">
        <v>18363</v>
      </c>
      <c r="BA304" t="s">
        <v>3963</v>
      </c>
      <c r="BB304" t="s">
        <v>35899</v>
      </c>
      <c r="BD304" t="s">
        <v>33648</v>
      </c>
      <c r="BG304" t="s">
        <v>35898</v>
      </c>
    </row>
    <row r="305" spans="1:59" x14ac:dyDescent="0.2">
      <c r="A305" s="1">
        <v>42618.939328703702</v>
      </c>
      <c r="B305" t="s">
        <v>1862</v>
      </c>
      <c r="C305" t="s">
        <v>35897</v>
      </c>
      <c r="D305" t="e">
        <f>VLOOKUP(all_inactive13[[#This Row],[Full Name, Title]],properly_deactivated[],1,0)</f>
        <v>#N/A</v>
      </c>
      <c r="M305" t="s">
        <v>35321</v>
      </c>
      <c r="V305" t="s">
        <v>35896</v>
      </c>
      <c r="AB305" t="s">
        <v>34952</v>
      </c>
      <c r="AH305" t="s">
        <v>65</v>
      </c>
      <c r="AI305" t="s">
        <v>34924</v>
      </c>
      <c r="AY305" t="s">
        <v>35895</v>
      </c>
      <c r="AZ305" t="s">
        <v>35894</v>
      </c>
      <c r="BA305" t="s">
        <v>35893</v>
      </c>
      <c r="BB305" t="s">
        <v>35892</v>
      </c>
      <c r="BD305" t="s">
        <v>33648</v>
      </c>
      <c r="BG305" t="s">
        <v>35891</v>
      </c>
    </row>
    <row r="306" spans="1:59" x14ac:dyDescent="0.2">
      <c r="A306" s="1">
        <v>42618.939328703702</v>
      </c>
      <c r="B306" t="s">
        <v>1862</v>
      </c>
      <c r="C306" t="s">
        <v>35890</v>
      </c>
      <c r="D306" t="e">
        <f>VLOOKUP(all_inactive13[[#This Row],[Full Name, Title]],properly_deactivated[],1,0)</f>
        <v>#N/A</v>
      </c>
      <c r="M306" t="s">
        <v>35518</v>
      </c>
      <c r="V306" t="s">
        <v>35889</v>
      </c>
      <c r="AB306" t="s">
        <v>34944</v>
      </c>
      <c r="AH306" t="s">
        <v>65</v>
      </c>
      <c r="AI306" t="s">
        <v>34924</v>
      </c>
      <c r="AY306" t="s">
        <v>35888</v>
      </c>
      <c r="AZ306" t="s">
        <v>35887</v>
      </c>
      <c r="BA306" t="s">
        <v>35886</v>
      </c>
      <c r="BB306" t="s">
        <v>35885</v>
      </c>
      <c r="BD306" t="s">
        <v>33648</v>
      </c>
      <c r="BG306" t="s">
        <v>35884</v>
      </c>
    </row>
    <row r="307" spans="1:59" x14ac:dyDescent="0.2">
      <c r="A307" s="1">
        <v>42618.939317129632</v>
      </c>
      <c r="B307" t="s">
        <v>1862</v>
      </c>
      <c r="C307" t="s">
        <v>35883</v>
      </c>
      <c r="D307" t="e">
        <f>VLOOKUP(all_inactive13[[#This Row],[Full Name, Title]],properly_deactivated[],1,0)</f>
        <v>#N/A</v>
      </c>
      <c r="M307" t="s">
        <v>35321</v>
      </c>
      <c r="V307" t="s">
        <v>35320</v>
      </c>
      <c r="AB307" t="s">
        <v>34952</v>
      </c>
      <c r="AH307" t="s">
        <v>65</v>
      </c>
      <c r="AI307" t="s">
        <v>34924</v>
      </c>
      <c r="AY307" t="s">
        <v>35882</v>
      </c>
      <c r="AZ307" t="s">
        <v>35881</v>
      </c>
      <c r="BA307" t="s">
        <v>35880</v>
      </c>
      <c r="BB307" t="s">
        <v>35879</v>
      </c>
      <c r="BD307" t="s">
        <v>33648</v>
      </c>
      <c r="BG307" t="s">
        <v>35878</v>
      </c>
    </row>
    <row r="308" spans="1:59" x14ac:dyDescent="0.2">
      <c r="A308" s="1">
        <v>42618.939317129632</v>
      </c>
      <c r="B308" t="s">
        <v>1862</v>
      </c>
      <c r="C308" t="s">
        <v>35873</v>
      </c>
      <c r="D308" t="e">
        <f>VLOOKUP(all_inactive13[[#This Row],[Full Name, Title]],properly_deactivated[],1,0)</f>
        <v>#N/A</v>
      </c>
      <c r="M308" t="s">
        <v>35112</v>
      </c>
      <c r="V308" t="s">
        <v>35872</v>
      </c>
      <c r="AB308" t="s">
        <v>34931</v>
      </c>
      <c r="AH308" t="s">
        <v>65</v>
      </c>
      <c r="AI308" t="s">
        <v>34924</v>
      </c>
      <c r="AY308" t="s">
        <v>35871</v>
      </c>
      <c r="AZ308" t="s">
        <v>26340</v>
      </c>
      <c r="BA308" t="s">
        <v>4391</v>
      </c>
      <c r="BB308" t="s">
        <v>68</v>
      </c>
      <c r="BD308" t="s">
        <v>33648</v>
      </c>
      <c r="BG308" t="s">
        <v>35870</v>
      </c>
    </row>
    <row r="309" spans="1:59" x14ac:dyDescent="0.2">
      <c r="A309" s="1">
        <v>42618.939317129632</v>
      </c>
      <c r="B309" t="s">
        <v>1862</v>
      </c>
      <c r="C309" t="s">
        <v>35869</v>
      </c>
      <c r="D309" t="e">
        <f>VLOOKUP(all_inactive13[[#This Row],[Full Name, Title]],properly_deactivated[],1,0)</f>
        <v>#N/A</v>
      </c>
      <c r="M309" t="s">
        <v>35127</v>
      </c>
      <c r="V309" t="s">
        <v>35868</v>
      </c>
      <c r="AB309" t="s">
        <v>34944</v>
      </c>
      <c r="AH309" t="s">
        <v>65</v>
      </c>
      <c r="AI309" t="s">
        <v>34924</v>
      </c>
      <c r="AY309" t="s">
        <v>35867</v>
      </c>
      <c r="AZ309" t="s">
        <v>27149</v>
      </c>
      <c r="BA309" t="s">
        <v>35866</v>
      </c>
      <c r="BB309" t="s">
        <v>35865</v>
      </c>
      <c r="BD309" t="s">
        <v>33648</v>
      </c>
      <c r="BG309" t="s">
        <v>35864</v>
      </c>
    </row>
    <row r="310" spans="1:59" x14ac:dyDescent="0.2">
      <c r="A310" s="1">
        <v>42618.939305555563</v>
      </c>
      <c r="B310" t="s">
        <v>1862</v>
      </c>
      <c r="C310" t="s">
        <v>35863</v>
      </c>
      <c r="D310" t="e">
        <f>VLOOKUP(all_inactive13[[#This Row],[Full Name, Title]],properly_deactivated[],1,0)</f>
        <v>#N/A</v>
      </c>
      <c r="M310" t="s">
        <v>35381</v>
      </c>
      <c r="V310" t="s">
        <v>35862</v>
      </c>
      <c r="AB310" t="s">
        <v>34976</v>
      </c>
      <c r="AH310" t="s">
        <v>65</v>
      </c>
      <c r="AI310" t="s">
        <v>34924</v>
      </c>
      <c r="AY310" t="s">
        <v>35861</v>
      </c>
      <c r="AZ310" t="s">
        <v>3791</v>
      </c>
      <c r="BA310" t="s">
        <v>17763</v>
      </c>
      <c r="BB310" t="s">
        <v>35860</v>
      </c>
      <c r="BD310" t="s">
        <v>33648</v>
      </c>
      <c r="BG310" t="s">
        <v>35859</v>
      </c>
    </row>
    <row r="311" spans="1:59" x14ac:dyDescent="0.2">
      <c r="A311" s="1">
        <v>42618.939305555563</v>
      </c>
      <c r="B311" t="s">
        <v>1862</v>
      </c>
      <c r="C311" t="s">
        <v>35858</v>
      </c>
      <c r="D311" t="e">
        <f>VLOOKUP(all_inactive13[[#This Row],[Full Name, Title]],properly_deactivated[],1,0)</f>
        <v>#N/A</v>
      </c>
      <c r="M311" t="s">
        <v>35381</v>
      </c>
      <c r="V311" t="s">
        <v>35449</v>
      </c>
      <c r="AB311" t="s">
        <v>34976</v>
      </c>
      <c r="AH311" t="s">
        <v>65</v>
      </c>
      <c r="AI311" t="s">
        <v>34924</v>
      </c>
      <c r="AY311" t="s">
        <v>35857</v>
      </c>
      <c r="AZ311" t="s">
        <v>35856</v>
      </c>
      <c r="BA311" t="s">
        <v>35855</v>
      </c>
      <c r="BB311" t="s">
        <v>1350</v>
      </c>
      <c r="BD311" t="s">
        <v>33648</v>
      </c>
      <c r="BG311" t="s">
        <v>35854</v>
      </c>
    </row>
    <row r="312" spans="1:59" x14ac:dyDescent="0.2">
      <c r="A312" s="1">
        <v>42618.939305555563</v>
      </c>
      <c r="B312" t="s">
        <v>1862</v>
      </c>
      <c r="C312" t="s">
        <v>35853</v>
      </c>
      <c r="D312" t="e">
        <f>VLOOKUP(all_inactive13[[#This Row],[Full Name, Title]],properly_deactivated[],1,0)</f>
        <v>#N/A</v>
      </c>
      <c r="M312" t="s">
        <v>34978</v>
      </c>
      <c r="V312" t="s">
        <v>35081</v>
      </c>
      <c r="AB312" t="s">
        <v>35080</v>
      </c>
      <c r="AH312" t="s">
        <v>65</v>
      </c>
      <c r="AI312" t="s">
        <v>34924</v>
      </c>
      <c r="AY312" t="s">
        <v>35852</v>
      </c>
      <c r="AZ312" t="s">
        <v>35851</v>
      </c>
      <c r="BA312" t="s">
        <v>35850</v>
      </c>
      <c r="BB312" t="s">
        <v>35409</v>
      </c>
      <c r="BD312" t="s">
        <v>33648</v>
      </c>
      <c r="BG312" t="s">
        <v>35849</v>
      </c>
    </row>
    <row r="313" spans="1:59" x14ac:dyDescent="0.2">
      <c r="A313" s="1">
        <v>42618.939293981479</v>
      </c>
      <c r="B313" t="s">
        <v>1862</v>
      </c>
      <c r="C313" t="s">
        <v>35843</v>
      </c>
      <c r="D313" t="e">
        <f>VLOOKUP(all_inactive13[[#This Row],[Full Name, Title]],properly_deactivated[],1,0)</f>
        <v>#N/A</v>
      </c>
      <c r="M313" t="s">
        <v>34978</v>
      </c>
      <c r="V313" t="s">
        <v>35842</v>
      </c>
      <c r="AH313" t="s">
        <v>65</v>
      </c>
      <c r="AI313" t="s">
        <v>34924</v>
      </c>
      <c r="AY313" t="s">
        <v>35841</v>
      </c>
      <c r="AZ313" t="s">
        <v>28129</v>
      </c>
      <c r="BA313" t="s">
        <v>35840</v>
      </c>
      <c r="BB313" t="s">
        <v>35839</v>
      </c>
      <c r="BD313" t="s">
        <v>33648</v>
      </c>
      <c r="BG313" t="s">
        <v>35838</v>
      </c>
    </row>
    <row r="314" spans="1:59" x14ac:dyDescent="0.2">
      <c r="A314" s="1">
        <v>42618.939293981479</v>
      </c>
      <c r="B314" t="s">
        <v>1862</v>
      </c>
      <c r="C314" t="s">
        <v>35837</v>
      </c>
      <c r="D314" t="e">
        <f>VLOOKUP(all_inactive13[[#This Row],[Full Name, Title]],properly_deactivated[],1,0)</f>
        <v>#N/A</v>
      </c>
      <c r="M314" t="s">
        <v>34933</v>
      </c>
      <c r="V314" t="s">
        <v>35836</v>
      </c>
      <c r="AB314" t="s">
        <v>34931</v>
      </c>
      <c r="AH314" t="s">
        <v>65</v>
      </c>
      <c r="AI314" t="s">
        <v>34924</v>
      </c>
      <c r="AY314" t="s">
        <v>35835</v>
      </c>
      <c r="AZ314" t="s">
        <v>30177</v>
      </c>
      <c r="BA314" t="s">
        <v>35834</v>
      </c>
      <c r="BB314" t="s">
        <v>35833</v>
      </c>
      <c r="BD314" t="s">
        <v>33648</v>
      </c>
      <c r="BG314" t="s">
        <v>35832</v>
      </c>
    </row>
    <row r="315" spans="1:59" x14ac:dyDescent="0.2">
      <c r="A315" s="1">
        <v>42618.939293981479</v>
      </c>
      <c r="B315" t="s">
        <v>1862</v>
      </c>
      <c r="C315" t="s">
        <v>35831</v>
      </c>
      <c r="D315" t="e">
        <f>VLOOKUP(all_inactive13[[#This Row],[Full Name, Title]],properly_deactivated[],1,0)</f>
        <v>#N/A</v>
      </c>
      <c r="M315" t="s">
        <v>35830</v>
      </c>
      <c r="V315" t="s">
        <v>35829</v>
      </c>
      <c r="AH315" t="s">
        <v>65</v>
      </c>
      <c r="AI315" t="s">
        <v>34924</v>
      </c>
      <c r="AY315" t="s">
        <v>35828</v>
      </c>
      <c r="AZ315" t="s">
        <v>6749</v>
      </c>
      <c r="BA315" t="s">
        <v>3844</v>
      </c>
      <c r="BB315" t="s">
        <v>35827</v>
      </c>
      <c r="BD315" t="s">
        <v>33648</v>
      </c>
      <c r="BG315" t="s">
        <v>35826</v>
      </c>
    </row>
    <row r="316" spans="1:59" x14ac:dyDescent="0.2">
      <c r="A316" s="1">
        <v>42618.939282407409</v>
      </c>
      <c r="B316" t="s">
        <v>1862</v>
      </c>
      <c r="C316" t="s">
        <v>35820</v>
      </c>
      <c r="D316" t="e">
        <f>VLOOKUP(all_inactive13[[#This Row],[Full Name, Title]],properly_deactivated[],1,0)</f>
        <v>#N/A</v>
      </c>
      <c r="M316" t="s">
        <v>35569</v>
      </c>
      <c r="V316" t="s">
        <v>35819</v>
      </c>
      <c r="AH316" t="s">
        <v>65</v>
      </c>
      <c r="AI316" t="s">
        <v>34924</v>
      </c>
      <c r="AY316" t="s">
        <v>35818</v>
      </c>
      <c r="AZ316" t="s">
        <v>6749</v>
      </c>
      <c r="BA316" t="s">
        <v>11577</v>
      </c>
      <c r="BB316" t="s">
        <v>35817</v>
      </c>
      <c r="BD316" t="s">
        <v>33648</v>
      </c>
      <c r="BG316" t="s">
        <v>35816</v>
      </c>
    </row>
    <row r="317" spans="1:59" x14ac:dyDescent="0.2">
      <c r="A317" s="1">
        <v>42618.939282407409</v>
      </c>
      <c r="B317" t="s">
        <v>1862</v>
      </c>
      <c r="C317" t="s">
        <v>35811</v>
      </c>
      <c r="D317" t="e">
        <f>VLOOKUP(all_inactive13[[#This Row],[Full Name, Title]],properly_deactivated[],1,0)</f>
        <v>#N/A</v>
      </c>
      <c r="M317" t="s">
        <v>35174</v>
      </c>
      <c r="V317" t="s">
        <v>35810</v>
      </c>
      <c r="AB317" t="s">
        <v>34931</v>
      </c>
      <c r="AH317" t="s">
        <v>65</v>
      </c>
      <c r="AI317" t="s">
        <v>34924</v>
      </c>
      <c r="AY317" t="s">
        <v>35809</v>
      </c>
      <c r="AZ317" t="s">
        <v>6749</v>
      </c>
      <c r="BA317" t="s">
        <v>13004</v>
      </c>
      <c r="BB317" t="s">
        <v>35808</v>
      </c>
      <c r="BD317" t="s">
        <v>33648</v>
      </c>
      <c r="BG317" t="s">
        <v>35807</v>
      </c>
    </row>
    <row r="318" spans="1:59" x14ac:dyDescent="0.2">
      <c r="A318" s="1">
        <v>42618.939282407409</v>
      </c>
      <c r="B318" t="s">
        <v>1862</v>
      </c>
      <c r="C318" t="s">
        <v>35802</v>
      </c>
      <c r="D318" t="e">
        <f>VLOOKUP(all_inactive13[[#This Row],[Full Name, Title]],properly_deactivated[],1,0)</f>
        <v>#N/A</v>
      </c>
      <c r="M318" t="s">
        <v>35056</v>
      </c>
      <c r="V318" t="s">
        <v>35801</v>
      </c>
      <c r="AB318" t="s">
        <v>34944</v>
      </c>
      <c r="AH318" t="s">
        <v>65</v>
      </c>
      <c r="AI318" t="s">
        <v>34924</v>
      </c>
      <c r="AY318" t="s">
        <v>35800</v>
      </c>
      <c r="AZ318" t="s">
        <v>35799</v>
      </c>
      <c r="BA318" t="s">
        <v>35798</v>
      </c>
      <c r="BB318" t="s">
        <v>35797</v>
      </c>
      <c r="BD318" t="s">
        <v>33648</v>
      </c>
      <c r="BG318" t="s">
        <v>35796</v>
      </c>
    </row>
    <row r="319" spans="1:59" x14ac:dyDescent="0.2">
      <c r="A319" s="1">
        <v>42618.939282407409</v>
      </c>
      <c r="B319" t="s">
        <v>1862</v>
      </c>
      <c r="C319" t="s">
        <v>35795</v>
      </c>
      <c r="D319" t="e">
        <f>VLOOKUP(all_inactive13[[#This Row],[Full Name, Title]],properly_deactivated[],1,0)</f>
        <v>#N/A</v>
      </c>
      <c r="M319" t="s">
        <v>34978</v>
      </c>
      <c r="V319" t="s">
        <v>35685</v>
      </c>
      <c r="W319" t="s">
        <v>35081</v>
      </c>
      <c r="AA319" t="s">
        <v>35080</v>
      </c>
      <c r="AB319" t="s">
        <v>34976</v>
      </c>
      <c r="AH319" t="s">
        <v>65</v>
      </c>
      <c r="AI319" t="s">
        <v>34924</v>
      </c>
      <c r="AY319" t="s">
        <v>35794</v>
      </c>
      <c r="AZ319" t="s">
        <v>30775</v>
      </c>
      <c r="BA319" t="s">
        <v>35793</v>
      </c>
      <c r="BB319" t="s">
        <v>35792</v>
      </c>
      <c r="BD319" t="s">
        <v>33648</v>
      </c>
      <c r="BG319" t="s">
        <v>35791</v>
      </c>
    </row>
    <row r="320" spans="1:59" x14ac:dyDescent="0.2">
      <c r="A320" s="1">
        <v>42618.939270833333</v>
      </c>
      <c r="B320" t="s">
        <v>1862</v>
      </c>
      <c r="C320" t="s">
        <v>35781</v>
      </c>
      <c r="D320" t="e">
        <f>VLOOKUP(all_inactive13[[#This Row],[Full Name, Title]],properly_deactivated[],1,0)</f>
        <v>#N/A</v>
      </c>
      <c r="M320" t="s">
        <v>34992</v>
      </c>
      <c r="V320" t="s">
        <v>35780</v>
      </c>
      <c r="AB320" t="s">
        <v>34944</v>
      </c>
      <c r="AH320" t="s">
        <v>65</v>
      </c>
      <c r="AI320" t="s">
        <v>34924</v>
      </c>
      <c r="AY320" t="s">
        <v>35779</v>
      </c>
      <c r="AZ320" t="s">
        <v>11613</v>
      </c>
      <c r="BA320" t="s">
        <v>35778</v>
      </c>
      <c r="BB320" t="s">
        <v>35777</v>
      </c>
      <c r="BD320" t="s">
        <v>33648</v>
      </c>
      <c r="BG320" t="s">
        <v>35776</v>
      </c>
    </row>
    <row r="321" spans="1:59" x14ac:dyDescent="0.2">
      <c r="A321" s="1">
        <v>42618.939270833333</v>
      </c>
      <c r="B321" t="s">
        <v>1862</v>
      </c>
      <c r="C321" t="s">
        <v>35775</v>
      </c>
      <c r="D321" t="e">
        <f>VLOOKUP(all_inactive13[[#This Row],[Full Name, Title]],properly_deactivated[],1,0)</f>
        <v>#N/A</v>
      </c>
      <c r="M321" t="s">
        <v>35295</v>
      </c>
      <c r="V321" t="s">
        <v>35774</v>
      </c>
      <c r="AB321" t="s">
        <v>34976</v>
      </c>
      <c r="AH321" t="s">
        <v>65</v>
      </c>
      <c r="AI321" t="s">
        <v>34924</v>
      </c>
      <c r="AY321" t="s">
        <v>35773</v>
      </c>
      <c r="AZ321" t="s">
        <v>3996</v>
      </c>
      <c r="BA321" t="s">
        <v>35772</v>
      </c>
      <c r="BB321" t="s">
        <v>35771</v>
      </c>
      <c r="BD321" t="s">
        <v>33648</v>
      </c>
      <c r="BG321" t="s">
        <v>35770</v>
      </c>
    </row>
    <row r="322" spans="1:59" x14ac:dyDescent="0.2">
      <c r="A322" s="1">
        <v>42618.939270833333</v>
      </c>
      <c r="B322" t="s">
        <v>1862</v>
      </c>
      <c r="C322" t="s">
        <v>35769</v>
      </c>
      <c r="D322" t="e">
        <f>VLOOKUP(all_inactive13[[#This Row],[Full Name, Title]],properly_deactivated[],1,0)</f>
        <v>#N/A</v>
      </c>
      <c r="M322" t="s">
        <v>34978</v>
      </c>
      <c r="V322" t="s">
        <v>35081</v>
      </c>
      <c r="AB322" t="s">
        <v>35080</v>
      </c>
      <c r="AH322" t="s">
        <v>65</v>
      </c>
      <c r="AI322" t="s">
        <v>34924</v>
      </c>
      <c r="AY322" t="s">
        <v>35768</v>
      </c>
      <c r="AZ322" t="s">
        <v>23611</v>
      </c>
      <c r="BA322" t="s">
        <v>35767</v>
      </c>
      <c r="BB322" t="s">
        <v>35766</v>
      </c>
      <c r="BD322" t="s">
        <v>33648</v>
      </c>
      <c r="BG322" t="s">
        <v>35765</v>
      </c>
    </row>
    <row r="323" spans="1:59" x14ac:dyDescent="0.2">
      <c r="A323" s="1">
        <v>42618.939270833333</v>
      </c>
      <c r="B323" t="s">
        <v>1862</v>
      </c>
      <c r="C323" t="s">
        <v>35764</v>
      </c>
      <c r="D323" t="e">
        <f>VLOOKUP(all_inactive13[[#This Row],[Full Name, Title]],properly_deactivated[],1,0)</f>
        <v>#N/A</v>
      </c>
      <c r="M323" t="s">
        <v>35030</v>
      </c>
      <c r="V323" t="s">
        <v>35763</v>
      </c>
      <c r="AB323" t="s">
        <v>34944</v>
      </c>
      <c r="AH323" t="s">
        <v>65</v>
      </c>
      <c r="AI323" t="s">
        <v>34924</v>
      </c>
      <c r="AY323" t="s">
        <v>35762</v>
      </c>
      <c r="AZ323" t="s">
        <v>35761</v>
      </c>
      <c r="BA323" t="s">
        <v>35760</v>
      </c>
      <c r="BB323" t="s">
        <v>35759</v>
      </c>
      <c r="BD323" t="s">
        <v>33648</v>
      </c>
      <c r="BG323" t="s">
        <v>35758</v>
      </c>
    </row>
    <row r="324" spans="1:59" x14ac:dyDescent="0.2">
      <c r="A324" s="1">
        <v>42618.939259259263</v>
      </c>
      <c r="B324" t="s">
        <v>1862</v>
      </c>
      <c r="C324" t="s">
        <v>35757</v>
      </c>
      <c r="D324" t="e">
        <f>VLOOKUP(all_inactive13[[#This Row],[Full Name, Title]],properly_deactivated[],1,0)</f>
        <v>#N/A</v>
      </c>
      <c r="M324" t="s">
        <v>34998</v>
      </c>
      <c r="V324" t="s">
        <v>35756</v>
      </c>
      <c r="AB324" t="s">
        <v>34952</v>
      </c>
      <c r="AH324" t="s">
        <v>65</v>
      </c>
      <c r="AI324" t="s">
        <v>34924</v>
      </c>
      <c r="AY324" t="s">
        <v>35755</v>
      </c>
      <c r="AZ324" t="s">
        <v>35754</v>
      </c>
      <c r="BA324" t="s">
        <v>35753</v>
      </c>
      <c r="BB324" t="s">
        <v>35752</v>
      </c>
      <c r="BD324" t="s">
        <v>33648</v>
      </c>
      <c r="BG324" t="s">
        <v>35751</v>
      </c>
    </row>
    <row r="325" spans="1:59" x14ac:dyDescent="0.2">
      <c r="A325" s="1">
        <v>42618.939259259263</v>
      </c>
      <c r="B325" t="s">
        <v>1862</v>
      </c>
      <c r="C325" t="s">
        <v>35745</v>
      </c>
      <c r="D325" t="e">
        <f>VLOOKUP(all_inactive13[[#This Row],[Full Name, Title]],properly_deactivated[],1,0)</f>
        <v>#N/A</v>
      </c>
      <c r="M325" t="s">
        <v>35340</v>
      </c>
      <c r="V325" t="s">
        <v>35744</v>
      </c>
      <c r="AB325" t="s">
        <v>34931</v>
      </c>
      <c r="AH325" t="s">
        <v>65</v>
      </c>
      <c r="AI325" t="s">
        <v>34924</v>
      </c>
      <c r="AY325" t="s">
        <v>35743</v>
      </c>
      <c r="AZ325" t="s">
        <v>35742</v>
      </c>
      <c r="BA325" t="s">
        <v>35741</v>
      </c>
      <c r="BB325" t="s">
        <v>35740</v>
      </c>
      <c r="BD325" t="s">
        <v>33648</v>
      </c>
      <c r="BG325" t="s">
        <v>35739</v>
      </c>
    </row>
    <row r="326" spans="1:59" x14ac:dyDescent="0.2">
      <c r="A326" s="1">
        <v>42618.939259259263</v>
      </c>
      <c r="B326" t="s">
        <v>1862</v>
      </c>
      <c r="C326" t="s">
        <v>35738</v>
      </c>
      <c r="D326" t="e">
        <f>VLOOKUP(all_inactive13[[#This Row],[Full Name, Title]],properly_deactivated[],1,0)</f>
        <v>#N/A</v>
      </c>
      <c r="M326" t="s">
        <v>35127</v>
      </c>
      <c r="V326" t="s">
        <v>35737</v>
      </c>
      <c r="AB326" t="s">
        <v>34944</v>
      </c>
      <c r="AH326" t="s">
        <v>65</v>
      </c>
      <c r="AI326" t="s">
        <v>34924</v>
      </c>
      <c r="AY326" t="s">
        <v>35736</v>
      </c>
      <c r="AZ326" t="s">
        <v>23796</v>
      </c>
      <c r="BA326" t="s">
        <v>35735</v>
      </c>
      <c r="BB326" t="s">
        <v>35734</v>
      </c>
      <c r="BD326" t="s">
        <v>33648</v>
      </c>
      <c r="BG326" t="s">
        <v>35733</v>
      </c>
    </row>
    <row r="327" spans="1:59" x14ac:dyDescent="0.2">
      <c r="A327" s="1">
        <v>42618.939259259263</v>
      </c>
      <c r="B327" t="s">
        <v>1862</v>
      </c>
      <c r="C327" t="s">
        <v>35732</v>
      </c>
      <c r="D327" t="e">
        <f>VLOOKUP(all_inactive13[[#This Row],[Full Name, Title]],properly_deactivated[],1,0)</f>
        <v>#N/A</v>
      </c>
      <c r="M327" t="s">
        <v>34978</v>
      </c>
      <c r="V327" t="s">
        <v>35081</v>
      </c>
      <c r="AB327" t="s">
        <v>35080</v>
      </c>
      <c r="AH327" t="s">
        <v>65</v>
      </c>
      <c r="AI327" t="s">
        <v>34924</v>
      </c>
      <c r="AY327" t="s">
        <v>35731</v>
      </c>
      <c r="AZ327" t="s">
        <v>4484</v>
      </c>
      <c r="BA327" t="s">
        <v>20225</v>
      </c>
      <c r="BB327" t="s">
        <v>35730</v>
      </c>
      <c r="BD327" t="s">
        <v>33648</v>
      </c>
      <c r="BG327" t="s">
        <v>35729</v>
      </c>
    </row>
    <row r="328" spans="1:59" x14ac:dyDescent="0.2">
      <c r="A328" s="1">
        <v>42618.939247685194</v>
      </c>
      <c r="B328" t="s">
        <v>1862</v>
      </c>
      <c r="C328" t="s">
        <v>35718</v>
      </c>
      <c r="D328" t="e">
        <f>VLOOKUP(all_inactive13[[#This Row],[Full Name, Title]],properly_deactivated[],1,0)</f>
        <v>#N/A</v>
      </c>
      <c r="M328" t="s">
        <v>34978</v>
      </c>
      <c r="V328" t="s">
        <v>35717</v>
      </c>
      <c r="AB328" t="s">
        <v>34976</v>
      </c>
      <c r="AH328" t="s">
        <v>65</v>
      </c>
      <c r="AI328" t="s">
        <v>34924</v>
      </c>
      <c r="AY328" t="s">
        <v>35716</v>
      </c>
      <c r="AZ328" t="s">
        <v>35715</v>
      </c>
      <c r="BA328" t="s">
        <v>35714</v>
      </c>
      <c r="BB328" t="s">
        <v>35713</v>
      </c>
      <c r="BD328" t="s">
        <v>33648</v>
      </c>
      <c r="BG328" t="s">
        <v>35712</v>
      </c>
    </row>
    <row r="329" spans="1:59" x14ac:dyDescent="0.2">
      <c r="A329" s="1">
        <v>42618.939247685194</v>
      </c>
      <c r="B329" t="s">
        <v>1862</v>
      </c>
      <c r="C329" t="s">
        <v>35711</v>
      </c>
      <c r="D329" t="e">
        <f>VLOOKUP(all_inactive13[[#This Row],[Full Name, Title]],properly_deactivated[],1,0)</f>
        <v>#N/A</v>
      </c>
      <c r="M329" t="s">
        <v>34965</v>
      </c>
      <c r="V329" t="s">
        <v>35710</v>
      </c>
      <c r="AB329" t="s">
        <v>34931</v>
      </c>
      <c r="AH329" t="s">
        <v>65</v>
      </c>
      <c r="AI329" t="s">
        <v>34924</v>
      </c>
      <c r="AY329" t="s">
        <v>35709</v>
      </c>
      <c r="AZ329" t="s">
        <v>11757</v>
      </c>
      <c r="BA329" t="s">
        <v>35708</v>
      </c>
      <c r="BB329" t="s">
        <v>35707</v>
      </c>
      <c r="BD329" t="s">
        <v>33648</v>
      </c>
      <c r="BG329" t="s">
        <v>35706</v>
      </c>
    </row>
    <row r="330" spans="1:59" x14ac:dyDescent="0.2">
      <c r="A330" s="1">
        <v>42618.939236111109</v>
      </c>
      <c r="B330" t="s">
        <v>1862</v>
      </c>
      <c r="C330" t="s">
        <v>35705</v>
      </c>
      <c r="D330" t="e">
        <f>VLOOKUP(all_inactive13[[#This Row],[Full Name, Title]],properly_deactivated[],1,0)</f>
        <v>#N/A</v>
      </c>
      <c r="M330" t="s">
        <v>34954</v>
      </c>
      <c r="V330" t="s">
        <v>35704</v>
      </c>
      <c r="AB330" t="s">
        <v>34952</v>
      </c>
      <c r="AH330" t="s">
        <v>65</v>
      </c>
      <c r="AI330" t="s">
        <v>34924</v>
      </c>
      <c r="AY330" t="s">
        <v>35703</v>
      </c>
      <c r="AZ330" t="s">
        <v>35702</v>
      </c>
      <c r="BA330" t="s">
        <v>35701</v>
      </c>
      <c r="BB330" t="s">
        <v>35700</v>
      </c>
      <c r="BD330" t="s">
        <v>33648</v>
      </c>
      <c r="BG330" t="s">
        <v>35699</v>
      </c>
    </row>
    <row r="331" spans="1:59" x14ac:dyDescent="0.2">
      <c r="A331" s="1">
        <v>42618.939236111109</v>
      </c>
      <c r="B331" t="s">
        <v>1862</v>
      </c>
      <c r="C331" t="s">
        <v>35698</v>
      </c>
      <c r="D331" t="e">
        <f>VLOOKUP(all_inactive13[[#This Row],[Full Name, Title]],properly_deactivated[],1,0)</f>
        <v>#N/A</v>
      </c>
      <c r="M331" t="s">
        <v>35381</v>
      </c>
      <c r="V331" t="s">
        <v>35380</v>
      </c>
      <c r="AB331" t="s">
        <v>34976</v>
      </c>
      <c r="AH331" t="s">
        <v>65</v>
      </c>
      <c r="AI331" t="s">
        <v>34924</v>
      </c>
      <c r="AY331" t="s">
        <v>35697</v>
      </c>
      <c r="AZ331" t="s">
        <v>35696</v>
      </c>
      <c r="BA331" t="s">
        <v>35695</v>
      </c>
      <c r="BB331" t="s">
        <v>1350</v>
      </c>
      <c r="BD331" t="s">
        <v>33648</v>
      </c>
      <c r="BG331" t="s">
        <v>35694</v>
      </c>
    </row>
    <row r="332" spans="1:59" x14ac:dyDescent="0.2">
      <c r="A332" s="1">
        <v>42618.939236111109</v>
      </c>
      <c r="B332" t="s">
        <v>1862</v>
      </c>
      <c r="C332" t="s">
        <v>35693</v>
      </c>
      <c r="D332" t="e">
        <f>VLOOKUP(all_inactive13[[#This Row],[Full Name, Title]],properly_deactivated[],1,0)</f>
        <v>#N/A</v>
      </c>
      <c r="M332" t="s">
        <v>35692</v>
      </c>
      <c r="V332" t="s">
        <v>35691</v>
      </c>
      <c r="AB332" t="s">
        <v>34931</v>
      </c>
      <c r="AH332" t="s">
        <v>65</v>
      </c>
      <c r="AI332" t="s">
        <v>34924</v>
      </c>
      <c r="AY332" t="s">
        <v>35690</v>
      </c>
      <c r="AZ332" t="s">
        <v>4033</v>
      </c>
      <c r="BA332" t="s">
        <v>35689</v>
      </c>
      <c r="BB332" t="s">
        <v>35688</v>
      </c>
      <c r="BD332" t="s">
        <v>33648</v>
      </c>
      <c r="BG332" t="s">
        <v>35687</v>
      </c>
    </row>
    <row r="333" spans="1:59" x14ac:dyDescent="0.2">
      <c r="A333" s="1">
        <v>42618.93922453704</v>
      </c>
      <c r="B333" t="s">
        <v>1862</v>
      </c>
      <c r="C333" t="s">
        <v>35686</v>
      </c>
      <c r="D333" t="e">
        <f>VLOOKUP(all_inactive13[[#This Row],[Full Name, Title]],properly_deactivated[],1,0)</f>
        <v>#N/A</v>
      </c>
      <c r="M333" t="s">
        <v>35381</v>
      </c>
      <c r="V333" t="s">
        <v>35685</v>
      </c>
      <c r="AB333" t="s">
        <v>34976</v>
      </c>
      <c r="AH333" t="s">
        <v>65</v>
      </c>
      <c r="AI333" t="s">
        <v>34924</v>
      </c>
      <c r="AY333" t="s">
        <v>35684</v>
      </c>
      <c r="AZ333" t="s">
        <v>30050</v>
      </c>
      <c r="BA333" t="s">
        <v>35683</v>
      </c>
      <c r="BB333" t="s">
        <v>1350</v>
      </c>
      <c r="BD333" t="s">
        <v>33648</v>
      </c>
      <c r="BG333" t="s">
        <v>35682</v>
      </c>
    </row>
    <row r="334" spans="1:59" x14ac:dyDescent="0.2">
      <c r="A334" s="1">
        <v>42618.93922453704</v>
      </c>
      <c r="B334" t="s">
        <v>1862</v>
      </c>
      <c r="C334" t="s">
        <v>35681</v>
      </c>
      <c r="D334" t="e">
        <f>VLOOKUP(all_inactive13[[#This Row],[Full Name, Title]],properly_deactivated[],1,0)</f>
        <v>#N/A</v>
      </c>
      <c r="M334" t="s">
        <v>35120</v>
      </c>
      <c r="V334" t="s">
        <v>35680</v>
      </c>
      <c r="AB334" t="s">
        <v>34944</v>
      </c>
      <c r="AH334" t="s">
        <v>65</v>
      </c>
      <c r="AI334" t="s">
        <v>34924</v>
      </c>
      <c r="AY334" t="s">
        <v>35679</v>
      </c>
      <c r="AZ334" t="s">
        <v>27912</v>
      </c>
      <c r="BA334" t="s">
        <v>35678</v>
      </c>
      <c r="BB334" t="s">
        <v>35677</v>
      </c>
      <c r="BD334" t="s">
        <v>33648</v>
      </c>
      <c r="BG334" t="s">
        <v>35676</v>
      </c>
    </row>
    <row r="335" spans="1:59" x14ac:dyDescent="0.2">
      <c r="A335" s="1">
        <v>42618.93922453704</v>
      </c>
      <c r="B335" t="s">
        <v>1862</v>
      </c>
      <c r="C335" t="s">
        <v>35675</v>
      </c>
      <c r="D335" t="e">
        <f>VLOOKUP(all_inactive13[[#This Row],[Full Name, Title]],properly_deactivated[],1,0)</f>
        <v>#N/A</v>
      </c>
      <c r="M335" t="s">
        <v>35174</v>
      </c>
      <c r="V335" t="s">
        <v>35674</v>
      </c>
      <c r="AB335" t="s">
        <v>34931</v>
      </c>
      <c r="AH335" t="s">
        <v>65</v>
      </c>
      <c r="AI335" t="s">
        <v>34924</v>
      </c>
      <c r="AY335" t="s">
        <v>35673</v>
      </c>
      <c r="AZ335" t="s">
        <v>35672</v>
      </c>
      <c r="BA335" t="s">
        <v>35671</v>
      </c>
      <c r="BB335" t="s">
        <v>35670</v>
      </c>
      <c r="BD335" t="s">
        <v>33648</v>
      </c>
      <c r="BG335" t="s">
        <v>35669</v>
      </c>
    </row>
    <row r="336" spans="1:59" x14ac:dyDescent="0.2">
      <c r="A336" s="1">
        <v>42618.93922453704</v>
      </c>
      <c r="B336" t="s">
        <v>1862</v>
      </c>
      <c r="C336" t="s">
        <v>35668</v>
      </c>
      <c r="D336" t="e">
        <f>VLOOKUP(all_inactive13[[#This Row],[Full Name, Title]],properly_deactivated[],1,0)</f>
        <v>#N/A</v>
      </c>
      <c r="M336" t="s">
        <v>34998</v>
      </c>
      <c r="V336" t="s">
        <v>35543</v>
      </c>
      <c r="AB336" t="s">
        <v>34952</v>
      </c>
      <c r="AH336" t="s">
        <v>65</v>
      </c>
      <c r="AI336" t="s">
        <v>34924</v>
      </c>
      <c r="AY336" t="s">
        <v>35667</v>
      </c>
      <c r="AZ336" t="s">
        <v>35666</v>
      </c>
      <c r="BA336" t="s">
        <v>3632</v>
      </c>
      <c r="BB336" t="s">
        <v>35665</v>
      </c>
      <c r="BD336" t="s">
        <v>33648</v>
      </c>
      <c r="BG336" t="s">
        <v>35664</v>
      </c>
    </row>
    <row r="337" spans="1:59" x14ac:dyDescent="0.2">
      <c r="A337" s="1">
        <v>42618.939212962963</v>
      </c>
      <c r="B337" t="s">
        <v>1862</v>
      </c>
      <c r="C337" t="s">
        <v>35663</v>
      </c>
      <c r="D337" t="e">
        <f>VLOOKUP(all_inactive13[[#This Row],[Full Name, Title]],properly_deactivated[],1,0)</f>
        <v>#N/A</v>
      </c>
      <c r="M337" t="s">
        <v>35381</v>
      </c>
      <c r="V337" t="s">
        <v>35380</v>
      </c>
      <c r="AB337" t="s">
        <v>34976</v>
      </c>
      <c r="AH337" t="s">
        <v>65</v>
      </c>
      <c r="AI337" t="s">
        <v>34924</v>
      </c>
      <c r="AY337" t="s">
        <v>35662</v>
      </c>
      <c r="AZ337" t="s">
        <v>35661</v>
      </c>
      <c r="BA337" t="s">
        <v>35660</v>
      </c>
      <c r="BB337" t="s">
        <v>1350</v>
      </c>
      <c r="BD337" t="s">
        <v>33648</v>
      </c>
      <c r="BG337" t="s">
        <v>35659</v>
      </c>
    </row>
    <row r="338" spans="1:59" x14ac:dyDescent="0.2">
      <c r="A338" s="1">
        <v>42618.939212962963</v>
      </c>
      <c r="B338" t="s">
        <v>1862</v>
      </c>
      <c r="C338" t="s">
        <v>35658</v>
      </c>
      <c r="D338" t="e">
        <f>VLOOKUP(all_inactive13[[#This Row],[Full Name, Title]],properly_deactivated[],1,0)</f>
        <v>#N/A</v>
      </c>
      <c r="M338" t="s">
        <v>35256</v>
      </c>
      <c r="V338" t="s">
        <v>35657</v>
      </c>
      <c r="AB338" t="s">
        <v>34976</v>
      </c>
      <c r="AH338" t="s">
        <v>65</v>
      </c>
      <c r="AI338" t="s">
        <v>34924</v>
      </c>
      <c r="AY338" t="s">
        <v>35656</v>
      </c>
      <c r="AZ338" t="s">
        <v>3296</v>
      </c>
      <c r="BA338" t="s">
        <v>134</v>
      </c>
      <c r="BB338" t="s">
        <v>4937</v>
      </c>
      <c r="BD338" t="s">
        <v>33648</v>
      </c>
      <c r="BG338" t="s">
        <v>35655</v>
      </c>
    </row>
    <row r="339" spans="1:59" x14ac:dyDescent="0.2">
      <c r="A339" s="1">
        <v>42618.939212962963</v>
      </c>
      <c r="B339" t="s">
        <v>1862</v>
      </c>
      <c r="C339" t="s">
        <v>35654</v>
      </c>
      <c r="D339" t="e">
        <f>VLOOKUP(all_inactive13[[#This Row],[Full Name, Title]],properly_deactivated[],1,0)</f>
        <v>#N/A</v>
      </c>
      <c r="M339" t="s">
        <v>35518</v>
      </c>
      <c r="V339" t="s">
        <v>35517</v>
      </c>
      <c r="AB339" t="s">
        <v>34944</v>
      </c>
      <c r="AH339" t="s">
        <v>65</v>
      </c>
      <c r="AI339" t="s">
        <v>34924</v>
      </c>
      <c r="AY339" t="s">
        <v>35653</v>
      </c>
      <c r="AZ339" t="s">
        <v>11955</v>
      </c>
      <c r="BA339" t="s">
        <v>35652</v>
      </c>
      <c r="BB339" t="s">
        <v>35651</v>
      </c>
      <c r="BD339" t="s">
        <v>33648</v>
      </c>
      <c r="BG339" t="s">
        <v>35650</v>
      </c>
    </row>
    <row r="340" spans="1:59" x14ac:dyDescent="0.2">
      <c r="A340" s="1">
        <v>42618.939212962963</v>
      </c>
      <c r="B340" t="s">
        <v>1862</v>
      </c>
      <c r="C340" t="s">
        <v>35649</v>
      </c>
      <c r="D340" t="e">
        <f>VLOOKUP(all_inactive13[[#This Row],[Full Name, Title]],properly_deactivated[],1,0)</f>
        <v>#N/A</v>
      </c>
      <c r="M340" t="s">
        <v>34985</v>
      </c>
      <c r="V340" t="s">
        <v>34984</v>
      </c>
      <c r="AB340" t="s">
        <v>34944</v>
      </c>
      <c r="AH340" t="s">
        <v>65</v>
      </c>
      <c r="AI340" t="s">
        <v>34924</v>
      </c>
      <c r="AY340" t="s">
        <v>35648</v>
      </c>
      <c r="AZ340" t="s">
        <v>35647</v>
      </c>
      <c r="BA340" t="s">
        <v>35646</v>
      </c>
      <c r="BB340" t="s">
        <v>35645</v>
      </c>
      <c r="BD340" t="s">
        <v>33648</v>
      </c>
      <c r="BG340" t="s">
        <v>35644</v>
      </c>
    </row>
    <row r="341" spans="1:59" x14ac:dyDescent="0.2">
      <c r="A341" s="1">
        <v>42618.939201388886</v>
      </c>
      <c r="B341" t="s">
        <v>1862</v>
      </c>
      <c r="C341" t="s">
        <v>35643</v>
      </c>
      <c r="D341" t="e">
        <f>VLOOKUP(all_inactive13[[#This Row],[Full Name, Title]],properly_deactivated[],1,0)</f>
        <v>#N/A</v>
      </c>
      <c r="M341" t="s">
        <v>35106</v>
      </c>
      <c r="V341" t="s">
        <v>35642</v>
      </c>
      <c r="AB341" t="s">
        <v>34944</v>
      </c>
      <c r="AH341" t="s">
        <v>65</v>
      </c>
      <c r="AI341" t="s">
        <v>34924</v>
      </c>
      <c r="AY341" t="s">
        <v>35641</v>
      </c>
      <c r="AZ341" t="s">
        <v>1026</v>
      </c>
      <c r="BA341" t="s">
        <v>8035</v>
      </c>
      <c r="BB341" t="s">
        <v>35640</v>
      </c>
      <c r="BD341" t="s">
        <v>33648</v>
      </c>
      <c r="BG341" t="s">
        <v>35639</v>
      </c>
    </row>
    <row r="342" spans="1:59" x14ac:dyDescent="0.2">
      <c r="A342" s="1">
        <v>42618.939201388886</v>
      </c>
      <c r="B342" t="s">
        <v>1862</v>
      </c>
      <c r="C342" t="s">
        <v>35638</v>
      </c>
      <c r="D342" t="e">
        <f>VLOOKUP(all_inactive13[[#This Row],[Full Name, Title]],properly_deactivated[],1,0)</f>
        <v>#N/A</v>
      </c>
      <c r="M342" t="s">
        <v>35056</v>
      </c>
      <c r="V342" t="s">
        <v>35637</v>
      </c>
      <c r="AB342" t="s">
        <v>34944</v>
      </c>
      <c r="AH342" t="s">
        <v>65</v>
      </c>
      <c r="AI342" t="s">
        <v>34924</v>
      </c>
      <c r="AY342" t="s">
        <v>35636</v>
      </c>
      <c r="AZ342" t="s">
        <v>1026</v>
      </c>
      <c r="BA342" t="s">
        <v>35635</v>
      </c>
      <c r="BB342" t="s">
        <v>35634</v>
      </c>
      <c r="BD342" t="s">
        <v>33648</v>
      </c>
      <c r="BG342" t="s">
        <v>35633</v>
      </c>
    </row>
    <row r="343" spans="1:59" x14ac:dyDescent="0.2">
      <c r="A343" s="1">
        <v>42618.939201388886</v>
      </c>
      <c r="B343" t="s">
        <v>1862</v>
      </c>
      <c r="C343" t="s">
        <v>35632</v>
      </c>
      <c r="D343" t="e">
        <f>VLOOKUP(all_inactive13[[#This Row],[Full Name, Title]],properly_deactivated[],1,0)</f>
        <v>#N/A</v>
      </c>
      <c r="M343" t="s">
        <v>34954</v>
      </c>
      <c r="V343" t="s">
        <v>35631</v>
      </c>
      <c r="AB343" t="s">
        <v>34952</v>
      </c>
      <c r="AH343" t="s">
        <v>65</v>
      </c>
      <c r="AI343" t="s">
        <v>34924</v>
      </c>
      <c r="AY343" t="s">
        <v>35630</v>
      </c>
      <c r="AZ343" t="s">
        <v>576</v>
      </c>
      <c r="BA343" t="s">
        <v>35629</v>
      </c>
      <c r="BB343" t="s">
        <v>35628</v>
      </c>
      <c r="BD343" t="s">
        <v>33648</v>
      </c>
      <c r="BG343" t="s">
        <v>35627</v>
      </c>
    </row>
    <row r="344" spans="1:59" x14ac:dyDescent="0.2">
      <c r="A344" s="1">
        <v>42618.939189814817</v>
      </c>
      <c r="B344" t="s">
        <v>1862</v>
      </c>
      <c r="C344" t="s">
        <v>35626</v>
      </c>
      <c r="D344" t="e">
        <f>VLOOKUP(all_inactive13[[#This Row],[Full Name, Title]],properly_deactivated[],1,0)</f>
        <v>#N/A</v>
      </c>
      <c r="M344" t="s">
        <v>35120</v>
      </c>
      <c r="V344" t="s">
        <v>35625</v>
      </c>
      <c r="AB344" t="s">
        <v>34944</v>
      </c>
      <c r="AH344" t="s">
        <v>65</v>
      </c>
      <c r="AI344" t="s">
        <v>34924</v>
      </c>
      <c r="AY344" t="s">
        <v>35624</v>
      </c>
      <c r="AZ344" t="s">
        <v>3705</v>
      </c>
      <c r="BA344" t="s">
        <v>35623</v>
      </c>
      <c r="BB344" t="s">
        <v>35622</v>
      </c>
      <c r="BD344" t="s">
        <v>33648</v>
      </c>
      <c r="BG344" t="s">
        <v>35621</v>
      </c>
    </row>
    <row r="345" spans="1:59" x14ac:dyDescent="0.2">
      <c r="A345" s="1">
        <v>42618.939189814817</v>
      </c>
      <c r="B345" t="s">
        <v>1862</v>
      </c>
      <c r="C345" t="s">
        <v>35620</v>
      </c>
      <c r="D345" t="e">
        <f>VLOOKUP(all_inactive13[[#This Row],[Full Name, Title]],properly_deactivated[],1,0)</f>
        <v>#N/A</v>
      </c>
      <c r="M345" t="s">
        <v>34933</v>
      </c>
      <c r="V345" t="s">
        <v>35619</v>
      </c>
      <c r="AB345" t="s">
        <v>34931</v>
      </c>
      <c r="AH345" t="s">
        <v>65</v>
      </c>
      <c r="AI345" t="s">
        <v>34924</v>
      </c>
      <c r="AY345" t="s">
        <v>35618</v>
      </c>
      <c r="AZ345" t="s">
        <v>35617</v>
      </c>
      <c r="BA345" t="s">
        <v>35616</v>
      </c>
      <c r="BB345" t="s">
        <v>35615</v>
      </c>
      <c r="BD345" t="s">
        <v>33648</v>
      </c>
      <c r="BG345" t="s">
        <v>35614</v>
      </c>
    </row>
    <row r="346" spans="1:59" x14ac:dyDescent="0.2">
      <c r="A346" s="1">
        <v>42618.939189814817</v>
      </c>
      <c r="B346" t="s">
        <v>1862</v>
      </c>
      <c r="C346" t="s">
        <v>35613</v>
      </c>
      <c r="D346" t="e">
        <f>VLOOKUP(all_inactive13[[#This Row],[Full Name, Title]],properly_deactivated[],1,0)</f>
        <v>#N/A</v>
      </c>
      <c r="M346" t="s">
        <v>34978</v>
      </c>
      <c r="V346" t="s">
        <v>35081</v>
      </c>
      <c r="AB346" t="s">
        <v>35080</v>
      </c>
      <c r="AH346" t="s">
        <v>65</v>
      </c>
      <c r="AI346" t="s">
        <v>34924</v>
      </c>
      <c r="AY346" t="s">
        <v>35612</v>
      </c>
      <c r="AZ346" t="s">
        <v>35611</v>
      </c>
      <c r="BA346" t="s">
        <v>18055</v>
      </c>
      <c r="BB346" t="s">
        <v>35610</v>
      </c>
      <c r="BD346" t="s">
        <v>33648</v>
      </c>
      <c r="BG346" t="s">
        <v>35609</v>
      </c>
    </row>
    <row r="347" spans="1:59" x14ac:dyDescent="0.2">
      <c r="A347" s="1">
        <v>42618.939189814817</v>
      </c>
      <c r="B347" t="s">
        <v>1862</v>
      </c>
      <c r="C347" t="s">
        <v>35608</v>
      </c>
      <c r="D347" t="e">
        <f>VLOOKUP(all_inactive13[[#This Row],[Full Name, Title]],properly_deactivated[],1,0)</f>
        <v>#N/A</v>
      </c>
      <c r="M347" t="s">
        <v>35174</v>
      </c>
      <c r="V347" t="s">
        <v>35607</v>
      </c>
      <c r="AB347" t="s">
        <v>34931</v>
      </c>
      <c r="AH347" t="s">
        <v>65</v>
      </c>
      <c r="AI347" t="s">
        <v>34924</v>
      </c>
      <c r="AY347" t="s">
        <v>35606</v>
      </c>
      <c r="AZ347" t="s">
        <v>7121</v>
      </c>
      <c r="BA347" t="s">
        <v>35605</v>
      </c>
      <c r="BB347" t="s">
        <v>35604</v>
      </c>
      <c r="BD347" t="s">
        <v>33648</v>
      </c>
      <c r="BG347" t="s">
        <v>35603</v>
      </c>
    </row>
    <row r="348" spans="1:59" x14ac:dyDescent="0.2">
      <c r="A348" s="1">
        <v>42618.93917824074</v>
      </c>
      <c r="B348" t="s">
        <v>1862</v>
      </c>
      <c r="C348" t="s">
        <v>35602</v>
      </c>
      <c r="D348" t="e">
        <f>VLOOKUP(all_inactive13[[#This Row],[Full Name, Title]],properly_deactivated[],1,0)</f>
        <v>#N/A</v>
      </c>
      <c r="M348" t="s">
        <v>35381</v>
      </c>
      <c r="V348" t="s">
        <v>35380</v>
      </c>
      <c r="AB348" t="s">
        <v>34976</v>
      </c>
      <c r="AH348" t="s">
        <v>65</v>
      </c>
      <c r="AI348" t="s">
        <v>34924</v>
      </c>
      <c r="AY348" t="s">
        <v>35601</v>
      </c>
      <c r="AZ348" t="s">
        <v>7121</v>
      </c>
      <c r="BA348" t="s">
        <v>1447</v>
      </c>
      <c r="BB348" t="s">
        <v>1350</v>
      </c>
      <c r="BD348" t="s">
        <v>33648</v>
      </c>
      <c r="BG348" t="s">
        <v>35600</v>
      </c>
    </row>
    <row r="349" spans="1:59" x14ac:dyDescent="0.2">
      <c r="A349" s="1">
        <v>42618.93917824074</v>
      </c>
      <c r="B349" t="s">
        <v>1862</v>
      </c>
      <c r="C349" t="s">
        <v>35599</v>
      </c>
      <c r="D349" t="e">
        <f>VLOOKUP(all_inactive13[[#This Row],[Full Name, Title]],properly_deactivated[],1,0)</f>
        <v>#N/A</v>
      </c>
      <c r="M349" t="s">
        <v>34978</v>
      </c>
      <c r="V349" t="s">
        <v>35598</v>
      </c>
      <c r="AB349" t="s">
        <v>34976</v>
      </c>
      <c r="AH349" t="s">
        <v>65</v>
      </c>
      <c r="AI349" t="s">
        <v>34924</v>
      </c>
      <c r="AY349" t="s">
        <v>35597</v>
      </c>
      <c r="AZ349" t="s">
        <v>7705</v>
      </c>
      <c r="BA349" t="s">
        <v>35596</v>
      </c>
      <c r="BB349" t="s">
        <v>35354</v>
      </c>
      <c r="BD349" t="s">
        <v>33648</v>
      </c>
      <c r="BG349" t="s">
        <v>35595</v>
      </c>
    </row>
    <row r="350" spans="1:59" x14ac:dyDescent="0.2">
      <c r="A350" s="1">
        <v>42618.93917824074</v>
      </c>
      <c r="B350" t="s">
        <v>1862</v>
      </c>
      <c r="C350" t="s">
        <v>35594</v>
      </c>
      <c r="D350" t="e">
        <f>VLOOKUP(all_inactive13[[#This Row],[Full Name, Title]],properly_deactivated[],1,0)</f>
        <v>#N/A</v>
      </c>
      <c r="M350" t="s">
        <v>35036</v>
      </c>
      <c r="V350" t="s">
        <v>35193</v>
      </c>
      <c r="AB350" t="s">
        <v>34944</v>
      </c>
      <c r="AH350" t="s">
        <v>65</v>
      </c>
      <c r="AI350" t="s">
        <v>34924</v>
      </c>
      <c r="AY350" t="s">
        <v>35593</v>
      </c>
      <c r="AZ350" t="s">
        <v>35592</v>
      </c>
      <c r="BA350" t="s">
        <v>5276</v>
      </c>
      <c r="BB350" t="s">
        <v>35591</v>
      </c>
      <c r="BD350" t="s">
        <v>33648</v>
      </c>
      <c r="BG350" t="s">
        <v>35590</v>
      </c>
    </row>
    <row r="351" spans="1:59" x14ac:dyDescent="0.2">
      <c r="A351" s="1">
        <v>42618.939166666663</v>
      </c>
      <c r="B351" t="s">
        <v>1862</v>
      </c>
      <c r="C351" t="s">
        <v>35589</v>
      </c>
      <c r="D351" t="e">
        <f>VLOOKUP(all_inactive13[[#This Row],[Full Name, Title]],properly_deactivated[],1,0)</f>
        <v>#N/A</v>
      </c>
      <c r="M351" t="s">
        <v>35056</v>
      </c>
      <c r="V351" t="s">
        <v>35588</v>
      </c>
      <c r="AB351" t="s">
        <v>34944</v>
      </c>
      <c r="AH351" t="s">
        <v>65</v>
      </c>
      <c r="AI351" t="s">
        <v>34924</v>
      </c>
      <c r="AY351" t="s">
        <v>35587</v>
      </c>
      <c r="AZ351" t="s">
        <v>35586</v>
      </c>
      <c r="BA351" t="s">
        <v>35585</v>
      </c>
      <c r="BB351" t="s">
        <v>35584</v>
      </c>
      <c r="BD351" t="s">
        <v>33648</v>
      </c>
      <c r="BG351" t="s">
        <v>35583</v>
      </c>
    </row>
    <row r="352" spans="1:59" x14ac:dyDescent="0.2">
      <c r="A352" s="1">
        <v>42618.939166666663</v>
      </c>
      <c r="B352" t="s">
        <v>1862</v>
      </c>
      <c r="C352" t="s">
        <v>35582</v>
      </c>
      <c r="D352" t="e">
        <f>VLOOKUP(all_inactive13[[#This Row],[Full Name, Title]],properly_deactivated[],1,0)</f>
        <v>#N/A</v>
      </c>
      <c r="M352" t="s">
        <v>34992</v>
      </c>
      <c r="V352" t="s">
        <v>35581</v>
      </c>
      <c r="AB352" t="s">
        <v>34944</v>
      </c>
      <c r="AH352" t="s">
        <v>65</v>
      </c>
      <c r="AI352" t="s">
        <v>34924</v>
      </c>
      <c r="AY352" t="s">
        <v>35580</v>
      </c>
      <c r="AZ352" t="s">
        <v>904</v>
      </c>
      <c r="BA352" t="s">
        <v>35579</v>
      </c>
      <c r="BB352" t="s">
        <v>35578</v>
      </c>
      <c r="BD352" t="s">
        <v>33648</v>
      </c>
      <c r="BG352" t="s">
        <v>35577</v>
      </c>
    </row>
    <row r="353" spans="1:59" x14ac:dyDescent="0.2">
      <c r="A353" s="1">
        <v>42618.939166666663</v>
      </c>
      <c r="B353" t="s">
        <v>1862</v>
      </c>
      <c r="C353" t="s">
        <v>35576</v>
      </c>
      <c r="D353" t="e">
        <f>VLOOKUP(all_inactive13[[#This Row],[Full Name, Title]],properly_deactivated[],1,0)</f>
        <v>#N/A</v>
      </c>
      <c r="M353" t="s">
        <v>34998</v>
      </c>
      <c r="V353" t="s">
        <v>35575</v>
      </c>
      <c r="AB353" t="s">
        <v>34952</v>
      </c>
      <c r="AH353" t="s">
        <v>65</v>
      </c>
      <c r="AI353" t="s">
        <v>34924</v>
      </c>
      <c r="AY353" t="s">
        <v>35574</v>
      </c>
      <c r="AZ353" t="s">
        <v>904</v>
      </c>
      <c r="BA353" t="s">
        <v>35573</v>
      </c>
      <c r="BB353" t="s">
        <v>35572</v>
      </c>
      <c r="BD353" t="s">
        <v>33648</v>
      </c>
      <c r="BG353" t="s">
        <v>35571</v>
      </c>
    </row>
    <row r="354" spans="1:59" x14ac:dyDescent="0.2">
      <c r="A354" s="1">
        <v>42618.939155092587</v>
      </c>
      <c r="B354" t="s">
        <v>1862</v>
      </c>
      <c r="C354" t="s">
        <v>35570</v>
      </c>
      <c r="D354" t="e">
        <f>VLOOKUP(all_inactive13[[#This Row],[Full Name, Title]],properly_deactivated[],1,0)</f>
        <v>#N/A</v>
      </c>
      <c r="M354" t="s">
        <v>35569</v>
      </c>
      <c r="V354" t="s">
        <v>35568</v>
      </c>
      <c r="AH354" t="s">
        <v>65</v>
      </c>
      <c r="AI354" t="s">
        <v>34924</v>
      </c>
      <c r="AY354" t="s">
        <v>35567</v>
      </c>
      <c r="AZ354" t="s">
        <v>35566</v>
      </c>
      <c r="BA354" t="s">
        <v>8270</v>
      </c>
      <c r="BB354" t="s">
        <v>35565</v>
      </c>
      <c r="BD354" t="s">
        <v>33648</v>
      </c>
      <c r="BG354" t="s">
        <v>35564</v>
      </c>
    </row>
    <row r="355" spans="1:59" x14ac:dyDescent="0.2">
      <c r="A355" s="1">
        <v>42618.939155092587</v>
      </c>
      <c r="B355" t="s">
        <v>1862</v>
      </c>
      <c r="C355" t="s">
        <v>35563</v>
      </c>
      <c r="D355" t="e">
        <f>VLOOKUP(all_inactive13[[#This Row],[Full Name, Title]],properly_deactivated[],1,0)</f>
        <v>#N/A</v>
      </c>
      <c r="M355" t="s">
        <v>34946</v>
      </c>
      <c r="V355" t="s">
        <v>35562</v>
      </c>
      <c r="AB355" t="s">
        <v>34944</v>
      </c>
      <c r="AH355" t="s">
        <v>65</v>
      </c>
      <c r="AI355" t="s">
        <v>34924</v>
      </c>
      <c r="AY355" t="s">
        <v>35561</v>
      </c>
      <c r="AZ355" t="s">
        <v>6469</v>
      </c>
      <c r="BA355" t="s">
        <v>35560</v>
      </c>
      <c r="BB355" t="s">
        <v>35559</v>
      </c>
      <c r="BD355" t="s">
        <v>33648</v>
      </c>
      <c r="BG355" t="s">
        <v>35558</v>
      </c>
    </row>
    <row r="356" spans="1:59" x14ac:dyDescent="0.2">
      <c r="A356" s="1">
        <v>42618.939155092587</v>
      </c>
      <c r="B356" t="s">
        <v>1862</v>
      </c>
      <c r="C356" t="s">
        <v>35557</v>
      </c>
      <c r="D356" t="e">
        <f>VLOOKUP(all_inactive13[[#This Row],[Full Name, Title]],properly_deactivated[],1,0)</f>
        <v>#N/A</v>
      </c>
      <c r="M356" t="s">
        <v>34992</v>
      </c>
      <c r="V356" t="s">
        <v>35556</v>
      </c>
      <c r="AB356" t="s">
        <v>34944</v>
      </c>
      <c r="AH356" t="s">
        <v>65</v>
      </c>
      <c r="AI356" t="s">
        <v>34924</v>
      </c>
      <c r="AY356" t="s">
        <v>35555</v>
      </c>
      <c r="AZ356" t="s">
        <v>12213</v>
      </c>
      <c r="BA356" t="s">
        <v>35554</v>
      </c>
      <c r="BB356" t="s">
        <v>35553</v>
      </c>
      <c r="BD356" t="s">
        <v>33648</v>
      </c>
      <c r="BG356" t="s">
        <v>35552</v>
      </c>
    </row>
    <row r="357" spans="1:59" x14ac:dyDescent="0.2">
      <c r="A357" s="1">
        <v>42618.939155092587</v>
      </c>
      <c r="B357" t="s">
        <v>1862</v>
      </c>
      <c r="C357" t="s">
        <v>35551</v>
      </c>
      <c r="D357" t="e">
        <f>VLOOKUP(all_inactive13[[#This Row],[Full Name, Title]],properly_deactivated[],1,0)</f>
        <v>#N/A</v>
      </c>
      <c r="M357" t="s">
        <v>35518</v>
      </c>
      <c r="V357" t="s">
        <v>35550</v>
      </c>
      <c r="AB357" t="s">
        <v>34944</v>
      </c>
      <c r="AH357" t="s">
        <v>65</v>
      </c>
      <c r="AI357" t="s">
        <v>34924</v>
      </c>
      <c r="AY357" t="s">
        <v>35549</v>
      </c>
      <c r="AZ357" t="s">
        <v>35548</v>
      </c>
      <c r="BA357" t="s">
        <v>35547</v>
      </c>
      <c r="BB357" t="s">
        <v>35546</v>
      </c>
      <c r="BD357" t="s">
        <v>33648</v>
      </c>
      <c r="BG357" t="s">
        <v>35545</v>
      </c>
    </row>
    <row r="358" spans="1:59" x14ac:dyDescent="0.2">
      <c r="A358" s="1">
        <v>42618.939155092587</v>
      </c>
      <c r="B358" t="s">
        <v>1862</v>
      </c>
      <c r="C358" t="s">
        <v>35544</v>
      </c>
      <c r="D358" t="e">
        <f>VLOOKUP(all_inactive13[[#This Row],[Full Name, Title]],properly_deactivated[],1,0)</f>
        <v>#N/A</v>
      </c>
      <c r="M358" t="s">
        <v>34998</v>
      </c>
      <c r="V358" t="s">
        <v>35543</v>
      </c>
      <c r="AB358" t="s">
        <v>34952</v>
      </c>
      <c r="AH358" t="s">
        <v>65</v>
      </c>
      <c r="AI358" t="s">
        <v>34924</v>
      </c>
      <c r="AY358" t="s">
        <v>35542</v>
      </c>
      <c r="AZ358" t="s">
        <v>35541</v>
      </c>
      <c r="BA358" t="s">
        <v>35540</v>
      </c>
      <c r="BB358" t="s">
        <v>35539</v>
      </c>
      <c r="BD358" t="s">
        <v>33648</v>
      </c>
      <c r="BG358" t="s">
        <v>35538</v>
      </c>
    </row>
    <row r="359" spans="1:59" x14ac:dyDescent="0.2">
      <c r="A359" s="1">
        <v>42618.939143518517</v>
      </c>
      <c r="B359" t="s">
        <v>1862</v>
      </c>
      <c r="C359" t="s">
        <v>35529</v>
      </c>
      <c r="D359" t="e">
        <f>VLOOKUP(all_inactive13[[#This Row],[Full Name, Title]],properly_deactivated[],1,0)</f>
        <v>#N/A</v>
      </c>
      <c r="M359" t="s">
        <v>35106</v>
      </c>
      <c r="V359" t="s">
        <v>35528</v>
      </c>
      <c r="AB359" t="s">
        <v>34944</v>
      </c>
      <c r="AH359" t="s">
        <v>65</v>
      </c>
      <c r="AI359" t="s">
        <v>34924</v>
      </c>
      <c r="AY359" t="s">
        <v>35527</v>
      </c>
      <c r="AZ359" t="s">
        <v>3528</v>
      </c>
      <c r="BA359" t="s">
        <v>35526</v>
      </c>
      <c r="BB359" t="s">
        <v>35525</v>
      </c>
      <c r="BD359" t="s">
        <v>33648</v>
      </c>
      <c r="BG359" t="s">
        <v>35524</v>
      </c>
    </row>
    <row r="360" spans="1:59" x14ac:dyDescent="0.2">
      <c r="A360" s="1">
        <v>42618.939143518517</v>
      </c>
      <c r="B360" t="s">
        <v>1862</v>
      </c>
      <c r="C360" t="s">
        <v>35523</v>
      </c>
      <c r="D360" t="e">
        <f>VLOOKUP(all_inactive13[[#This Row],[Full Name, Title]],properly_deactivated[],1,0)</f>
        <v>#N/A</v>
      </c>
      <c r="M360" t="s">
        <v>34926</v>
      </c>
      <c r="V360" t="s">
        <v>35522</v>
      </c>
      <c r="AH360" t="s">
        <v>65</v>
      </c>
      <c r="AI360" t="s">
        <v>34924</v>
      </c>
      <c r="AY360" t="s">
        <v>35521</v>
      </c>
      <c r="AZ360" t="s">
        <v>26382</v>
      </c>
      <c r="BA360" t="s">
        <v>2906</v>
      </c>
      <c r="BB360" t="s">
        <v>34929</v>
      </c>
      <c r="BD360" t="s">
        <v>33648</v>
      </c>
      <c r="BG360" t="s">
        <v>35520</v>
      </c>
    </row>
    <row r="361" spans="1:59" x14ac:dyDescent="0.2">
      <c r="A361" s="1">
        <v>42618.939131944448</v>
      </c>
      <c r="B361" t="s">
        <v>1862</v>
      </c>
      <c r="C361" t="s">
        <v>35519</v>
      </c>
      <c r="D361" t="e">
        <f>VLOOKUP(all_inactive13[[#This Row],[Full Name, Title]],properly_deactivated[],1,0)</f>
        <v>#N/A</v>
      </c>
      <c r="M361" t="s">
        <v>35518</v>
      </c>
      <c r="V361" t="s">
        <v>35517</v>
      </c>
      <c r="AB361" t="s">
        <v>34944</v>
      </c>
      <c r="AH361" t="s">
        <v>65</v>
      </c>
      <c r="AI361" t="s">
        <v>34924</v>
      </c>
      <c r="AY361" t="s">
        <v>35516</v>
      </c>
      <c r="AZ361" t="s">
        <v>35515</v>
      </c>
      <c r="BA361" t="s">
        <v>35514</v>
      </c>
      <c r="BB361" t="s">
        <v>35513</v>
      </c>
      <c r="BD361" t="s">
        <v>33648</v>
      </c>
      <c r="BG361" t="s">
        <v>35512</v>
      </c>
    </row>
    <row r="362" spans="1:59" x14ac:dyDescent="0.2">
      <c r="A362" s="1">
        <v>42618.939131944448</v>
      </c>
      <c r="B362" t="s">
        <v>1862</v>
      </c>
      <c r="C362" t="s">
        <v>35511</v>
      </c>
      <c r="D362" t="e">
        <f>VLOOKUP(all_inactive13[[#This Row],[Full Name, Title]],properly_deactivated[],1,0)</f>
        <v>#N/A</v>
      </c>
      <c r="M362" t="s">
        <v>35510</v>
      </c>
      <c r="V362" t="s">
        <v>35509</v>
      </c>
      <c r="AB362" t="s">
        <v>34976</v>
      </c>
      <c r="AH362" t="s">
        <v>65</v>
      </c>
      <c r="AI362" t="s">
        <v>34924</v>
      </c>
      <c r="AY362" t="s">
        <v>35508</v>
      </c>
      <c r="AZ362" t="s">
        <v>30450</v>
      </c>
      <c r="BA362" t="s">
        <v>1812</v>
      </c>
      <c r="BB362" t="s">
        <v>35330</v>
      </c>
      <c r="BD362" t="s">
        <v>33648</v>
      </c>
      <c r="BG362" t="s">
        <v>35507</v>
      </c>
    </row>
    <row r="363" spans="1:59" x14ac:dyDescent="0.2">
      <c r="A363" s="1">
        <v>42618.939131944448</v>
      </c>
      <c r="B363" t="s">
        <v>1862</v>
      </c>
      <c r="C363" t="s">
        <v>35506</v>
      </c>
      <c r="D363" t="e">
        <f>VLOOKUP(all_inactive13[[#This Row],[Full Name, Title]],properly_deactivated[],1,0)</f>
        <v>#N/A</v>
      </c>
      <c r="M363" t="s">
        <v>34998</v>
      </c>
      <c r="V363" t="s">
        <v>35505</v>
      </c>
      <c r="AB363" t="s">
        <v>34952</v>
      </c>
      <c r="AH363" t="s">
        <v>65</v>
      </c>
      <c r="AI363" t="s">
        <v>34924</v>
      </c>
      <c r="AY363" t="s">
        <v>35504</v>
      </c>
      <c r="AZ363" t="s">
        <v>35503</v>
      </c>
      <c r="BA363" t="s">
        <v>35502</v>
      </c>
      <c r="BB363" t="s">
        <v>35501</v>
      </c>
      <c r="BD363" t="s">
        <v>33648</v>
      </c>
      <c r="BG363" t="s">
        <v>35500</v>
      </c>
    </row>
    <row r="364" spans="1:59" x14ac:dyDescent="0.2">
      <c r="A364" s="1">
        <v>42618.939131944448</v>
      </c>
      <c r="B364" t="s">
        <v>1862</v>
      </c>
      <c r="C364" t="s">
        <v>35499</v>
      </c>
      <c r="D364" t="e">
        <f>VLOOKUP(all_inactive13[[#This Row],[Full Name, Title]],properly_deactivated[],1,0)</f>
        <v>#N/A</v>
      </c>
      <c r="M364" t="s">
        <v>35393</v>
      </c>
      <c r="V364" t="s">
        <v>35498</v>
      </c>
      <c r="AB364" t="s">
        <v>34944</v>
      </c>
      <c r="AH364" t="s">
        <v>65</v>
      </c>
      <c r="AI364" t="s">
        <v>34924</v>
      </c>
      <c r="AY364" t="s">
        <v>35497</v>
      </c>
      <c r="AZ364" t="s">
        <v>12349</v>
      </c>
      <c r="BA364" t="s">
        <v>35496</v>
      </c>
      <c r="BB364" t="s">
        <v>35495</v>
      </c>
      <c r="BD364" t="s">
        <v>33648</v>
      </c>
      <c r="BG364" t="s">
        <v>35494</v>
      </c>
    </row>
    <row r="365" spans="1:59" x14ac:dyDescent="0.2">
      <c r="A365" s="1">
        <v>42618.939120370371</v>
      </c>
      <c r="B365" t="s">
        <v>1862</v>
      </c>
      <c r="C365" t="s">
        <v>35493</v>
      </c>
      <c r="D365" t="e">
        <f>VLOOKUP(all_inactive13[[#This Row],[Full Name, Title]],properly_deactivated[],1,0)</f>
        <v>#N/A</v>
      </c>
      <c r="M365" t="s">
        <v>34985</v>
      </c>
      <c r="V365" t="s">
        <v>35492</v>
      </c>
      <c r="AB365" t="s">
        <v>34944</v>
      </c>
      <c r="AH365" t="s">
        <v>65</v>
      </c>
      <c r="AI365" t="s">
        <v>34924</v>
      </c>
      <c r="AY365" t="s">
        <v>35491</v>
      </c>
      <c r="AZ365" t="s">
        <v>23928</v>
      </c>
      <c r="BA365" t="s">
        <v>35490</v>
      </c>
      <c r="BB365" t="s">
        <v>35489</v>
      </c>
      <c r="BD365" t="s">
        <v>33648</v>
      </c>
      <c r="BG365" t="s">
        <v>35488</v>
      </c>
    </row>
    <row r="366" spans="1:59" x14ac:dyDescent="0.2">
      <c r="A366" s="1">
        <v>42618.939120370371</v>
      </c>
      <c r="B366" t="s">
        <v>1862</v>
      </c>
      <c r="C366" t="s">
        <v>35487</v>
      </c>
      <c r="D366" t="e">
        <f>VLOOKUP(all_inactive13[[#This Row],[Full Name, Title]],properly_deactivated[],1,0)</f>
        <v>#N/A</v>
      </c>
      <c r="M366" t="s">
        <v>34978</v>
      </c>
      <c r="V366" t="s">
        <v>35486</v>
      </c>
      <c r="W366" t="s">
        <v>35485</v>
      </c>
      <c r="AB366" t="s">
        <v>34976</v>
      </c>
      <c r="AH366" t="s">
        <v>65</v>
      </c>
      <c r="AI366" t="s">
        <v>34924</v>
      </c>
      <c r="AY366" t="s">
        <v>35484</v>
      </c>
      <c r="AZ366" t="s">
        <v>23928</v>
      </c>
      <c r="BA366" t="s">
        <v>35483</v>
      </c>
      <c r="BB366" t="s">
        <v>35482</v>
      </c>
      <c r="BD366" t="s">
        <v>33648</v>
      </c>
      <c r="BG366" t="s">
        <v>35481</v>
      </c>
    </row>
    <row r="367" spans="1:59" x14ac:dyDescent="0.2">
      <c r="A367" s="1">
        <v>42618.939120370371</v>
      </c>
      <c r="B367" t="s">
        <v>1862</v>
      </c>
      <c r="C367" t="s">
        <v>35480</v>
      </c>
      <c r="D367" t="e">
        <f>VLOOKUP(all_inactive13[[#This Row],[Full Name, Title]],properly_deactivated[],1,0)</f>
        <v>#N/A</v>
      </c>
      <c r="M367" t="s">
        <v>34933</v>
      </c>
      <c r="V367" t="s">
        <v>35479</v>
      </c>
      <c r="AB367" t="s">
        <v>34931</v>
      </c>
      <c r="AH367" t="s">
        <v>65</v>
      </c>
      <c r="AI367" t="s">
        <v>34924</v>
      </c>
      <c r="AY367" t="s">
        <v>35478</v>
      </c>
      <c r="AZ367" t="s">
        <v>19545</v>
      </c>
      <c r="BA367" t="s">
        <v>35477</v>
      </c>
      <c r="BB367" t="s">
        <v>35476</v>
      </c>
      <c r="BD367" t="s">
        <v>33648</v>
      </c>
      <c r="BG367" t="s">
        <v>35475</v>
      </c>
    </row>
    <row r="368" spans="1:59" x14ac:dyDescent="0.2">
      <c r="A368" s="1">
        <v>42618.939108796287</v>
      </c>
      <c r="B368" t="s">
        <v>1862</v>
      </c>
      <c r="C368" t="s">
        <v>35474</v>
      </c>
      <c r="D368" t="e">
        <f>VLOOKUP(all_inactive13[[#This Row],[Full Name, Title]],properly_deactivated[],1,0)</f>
        <v>#N/A</v>
      </c>
      <c r="M368" t="s">
        <v>34965</v>
      </c>
      <c r="V368" t="s">
        <v>35473</v>
      </c>
      <c r="AB368" t="s">
        <v>34931</v>
      </c>
      <c r="AH368" t="s">
        <v>65</v>
      </c>
      <c r="AI368" t="s">
        <v>34924</v>
      </c>
      <c r="AY368" t="s">
        <v>35472</v>
      </c>
      <c r="AZ368" t="s">
        <v>35471</v>
      </c>
      <c r="BA368" t="s">
        <v>35470</v>
      </c>
      <c r="BB368" t="s">
        <v>35469</v>
      </c>
      <c r="BD368" t="s">
        <v>33648</v>
      </c>
      <c r="BG368" t="s">
        <v>35468</v>
      </c>
    </row>
    <row r="369" spans="1:59" x14ac:dyDescent="0.2">
      <c r="A369" s="1">
        <v>42618.939108796287</v>
      </c>
      <c r="B369" t="s">
        <v>1862</v>
      </c>
      <c r="C369" t="s">
        <v>35467</v>
      </c>
      <c r="D369" t="e">
        <f>VLOOKUP(all_inactive13[[#This Row],[Full Name, Title]],properly_deactivated[],1,0)</f>
        <v>#N/A</v>
      </c>
      <c r="M369" t="s">
        <v>35106</v>
      </c>
      <c r="V369" t="s">
        <v>35466</v>
      </c>
      <c r="AB369" t="s">
        <v>34944</v>
      </c>
      <c r="AH369" t="s">
        <v>65</v>
      </c>
      <c r="AI369" t="s">
        <v>34924</v>
      </c>
      <c r="AY369" t="s">
        <v>35465</v>
      </c>
      <c r="AZ369" t="s">
        <v>26954</v>
      </c>
      <c r="BA369" t="s">
        <v>3963</v>
      </c>
      <c r="BB369" t="s">
        <v>35464</v>
      </c>
      <c r="BD369" t="s">
        <v>33648</v>
      </c>
      <c r="BG369" t="s">
        <v>35463</v>
      </c>
    </row>
    <row r="370" spans="1:59" x14ac:dyDescent="0.2">
      <c r="A370" s="1">
        <v>42618.939108796287</v>
      </c>
      <c r="B370" t="s">
        <v>1862</v>
      </c>
      <c r="C370" t="s">
        <v>35462</v>
      </c>
      <c r="D370" t="e">
        <f>VLOOKUP(all_inactive13[[#This Row],[Full Name, Title]],properly_deactivated[],1,0)</f>
        <v>#N/A</v>
      </c>
      <c r="M370" t="s">
        <v>35340</v>
      </c>
      <c r="V370" t="s">
        <v>35461</v>
      </c>
      <c r="AB370" t="s">
        <v>34931</v>
      </c>
      <c r="AH370" t="s">
        <v>65</v>
      </c>
      <c r="AI370" t="s">
        <v>34924</v>
      </c>
      <c r="AY370" t="s">
        <v>35460</v>
      </c>
      <c r="AZ370" t="s">
        <v>35459</v>
      </c>
      <c r="BA370" t="s">
        <v>35458</v>
      </c>
      <c r="BB370" t="s">
        <v>35457</v>
      </c>
      <c r="BD370" t="s">
        <v>33648</v>
      </c>
      <c r="BG370" t="s">
        <v>35456</v>
      </c>
    </row>
    <row r="371" spans="1:59" x14ac:dyDescent="0.2">
      <c r="A371" s="1">
        <v>42618.939108796287</v>
      </c>
      <c r="B371" t="s">
        <v>1862</v>
      </c>
      <c r="C371" t="s">
        <v>35455</v>
      </c>
      <c r="D371" t="e">
        <f>VLOOKUP(all_inactive13[[#This Row],[Full Name, Title]],properly_deactivated[],1,0)</f>
        <v>#N/A</v>
      </c>
      <c r="M371" t="s">
        <v>35120</v>
      </c>
      <c r="V371" t="s">
        <v>35454</v>
      </c>
      <c r="AB371" t="s">
        <v>34944</v>
      </c>
      <c r="AH371" t="s">
        <v>65</v>
      </c>
      <c r="AI371" t="s">
        <v>34924</v>
      </c>
      <c r="AY371" t="s">
        <v>35453</v>
      </c>
      <c r="AZ371" t="s">
        <v>4893</v>
      </c>
      <c r="BA371" t="s">
        <v>32184</v>
      </c>
      <c r="BB371" t="s">
        <v>35452</v>
      </c>
      <c r="BD371" t="s">
        <v>33648</v>
      </c>
      <c r="BG371" t="s">
        <v>35451</v>
      </c>
    </row>
    <row r="372" spans="1:59" x14ac:dyDescent="0.2">
      <c r="A372" s="1">
        <v>42618.939097222217</v>
      </c>
      <c r="B372" t="s">
        <v>1862</v>
      </c>
      <c r="C372" t="s">
        <v>35450</v>
      </c>
      <c r="D372" t="e">
        <f>VLOOKUP(all_inactive13[[#This Row],[Full Name, Title]],properly_deactivated[],1,0)</f>
        <v>#N/A</v>
      </c>
      <c r="M372" t="s">
        <v>35381</v>
      </c>
      <c r="V372" t="s">
        <v>35449</v>
      </c>
      <c r="AB372" t="s">
        <v>34976</v>
      </c>
      <c r="AH372" t="s">
        <v>65</v>
      </c>
      <c r="AI372" t="s">
        <v>34924</v>
      </c>
      <c r="AY372" t="s">
        <v>35448</v>
      </c>
      <c r="AZ372" t="s">
        <v>35447</v>
      </c>
      <c r="BA372" t="s">
        <v>35446</v>
      </c>
      <c r="BB372" t="s">
        <v>1350</v>
      </c>
      <c r="BD372" t="s">
        <v>33648</v>
      </c>
      <c r="BG372" t="s">
        <v>35445</v>
      </c>
    </row>
    <row r="373" spans="1:59" x14ac:dyDescent="0.2">
      <c r="A373" s="1">
        <v>42618.939097222217</v>
      </c>
      <c r="B373" t="s">
        <v>1862</v>
      </c>
      <c r="C373" t="s">
        <v>35444</v>
      </c>
      <c r="D373" t="e">
        <f>VLOOKUP(all_inactive13[[#This Row],[Full Name, Title]],properly_deactivated[],1,0)</f>
        <v>#N/A</v>
      </c>
      <c r="M373" t="s">
        <v>35213</v>
      </c>
      <c r="V373" t="s">
        <v>35443</v>
      </c>
      <c r="AB373" t="s">
        <v>34944</v>
      </c>
      <c r="AH373" t="s">
        <v>65</v>
      </c>
      <c r="AI373" t="s">
        <v>34924</v>
      </c>
      <c r="AY373" t="s">
        <v>35442</v>
      </c>
      <c r="AZ373" t="s">
        <v>564</v>
      </c>
      <c r="BA373" t="s">
        <v>35441</v>
      </c>
      <c r="BB373" t="s">
        <v>35440</v>
      </c>
      <c r="BD373" t="s">
        <v>33648</v>
      </c>
      <c r="BG373" t="s">
        <v>35439</v>
      </c>
    </row>
    <row r="374" spans="1:59" x14ac:dyDescent="0.2">
      <c r="A374" s="1">
        <v>42618.939097222217</v>
      </c>
      <c r="B374" t="s">
        <v>1862</v>
      </c>
      <c r="C374" t="s">
        <v>35438</v>
      </c>
      <c r="D374" t="e">
        <f>VLOOKUP(all_inactive13[[#This Row],[Full Name, Title]],properly_deactivated[],1,0)</f>
        <v>#N/A</v>
      </c>
      <c r="M374" t="s">
        <v>35393</v>
      </c>
      <c r="V374" t="s">
        <v>35437</v>
      </c>
      <c r="AB374" t="s">
        <v>34944</v>
      </c>
      <c r="AH374" t="s">
        <v>65</v>
      </c>
      <c r="AI374" t="s">
        <v>34924</v>
      </c>
      <c r="AY374" t="s">
        <v>35436</v>
      </c>
      <c r="AZ374" t="s">
        <v>17037</v>
      </c>
      <c r="BA374" t="s">
        <v>35435</v>
      </c>
      <c r="BB374" t="s">
        <v>35434</v>
      </c>
      <c r="BD374" t="s">
        <v>33648</v>
      </c>
      <c r="BG374" t="s">
        <v>35433</v>
      </c>
    </row>
    <row r="375" spans="1:59" x14ac:dyDescent="0.2">
      <c r="A375" s="1">
        <v>42618.939097222217</v>
      </c>
      <c r="B375" t="s">
        <v>1862</v>
      </c>
      <c r="C375" t="s">
        <v>35432</v>
      </c>
      <c r="D375" t="e">
        <f>VLOOKUP(all_inactive13[[#This Row],[Full Name, Title]],properly_deactivated[],1,0)</f>
        <v>#N/A</v>
      </c>
      <c r="M375" t="s">
        <v>35112</v>
      </c>
      <c r="V375" t="s">
        <v>35431</v>
      </c>
      <c r="AB375" t="s">
        <v>34931</v>
      </c>
      <c r="AH375" t="s">
        <v>65</v>
      </c>
      <c r="AI375" t="s">
        <v>34924</v>
      </c>
      <c r="AY375" t="s">
        <v>35430</v>
      </c>
      <c r="AZ375" t="s">
        <v>35429</v>
      </c>
      <c r="BA375" t="s">
        <v>35428</v>
      </c>
      <c r="BB375" t="s">
        <v>35427</v>
      </c>
      <c r="BD375" t="s">
        <v>33648</v>
      </c>
      <c r="BG375" t="s">
        <v>35426</v>
      </c>
    </row>
    <row r="376" spans="1:59" x14ac:dyDescent="0.2">
      <c r="A376" s="1">
        <v>42618.939085648148</v>
      </c>
      <c r="B376" t="s">
        <v>1862</v>
      </c>
      <c r="C376" t="s">
        <v>35425</v>
      </c>
      <c r="D376" t="e">
        <f>VLOOKUP(all_inactive13[[#This Row],[Full Name, Title]],properly_deactivated[],1,0)</f>
        <v>#N/A</v>
      </c>
      <c r="M376" t="s">
        <v>35424</v>
      </c>
      <c r="V376" t="s">
        <v>35269</v>
      </c>
      <c r="AB376" t="s">
        <v>35268</v>
      </c>
      <c r="AH376" t="s">
        <v>65</v>
      </c>
      <c r="AI376" t="s">
        <v>34924</v>
      </c>
      <c r="AY376" t="s">
        <v>35423</v>
      </c>
      <c r="AZ376" t="s">
        <v>14677</v>
      </c>
      <c r="BA376" t="s">
        <v>35422</v>
      </c>
      <c r="BB376" t="s">
        <v>35421</v>
      </c>
      <c r="BD376" t="s">
        <v>33648</v>
      </c>
      <c r="BG376" t="s">
        <v>35420</v>
      </c>
    </row>
    <row r="377" spans="1:59" x14ac:dyDescent="0.2">
      <c r="A377" s="1">
        <v>42618.939085648148</v>
      </c>
      <c r="B377" t="s">
        <v>1862</v>
      </c>
      <c r="C377" t="s">
        <v>35419</v>
      </c>
      <c r="D377" t="e">
        <f>VLOOKUP(all_inactive13[[#This Row],[Full Name, Title]],properly_deactivated[],1,0)</f>
        <v>#N/A</v>
      </c>
      <c r="M377" t="s">
        <v>35036</v>
      </c>
      <c r="V377" t="s">
        <v>35193</v>
      </c>
      <c r="AB377" t="s">
        <v>34944</v>
      </c>
      <c r="AH377" t="s">
        <v>65</v>
      </c>
      <c r="AI377" t="s">
        <v>34924</v>
      </c>
      <c r="AY377" t="s">
        <v>35418</v>
      </c>
      <c r="AZ377" t="s">
        <v>35417</v>
      </c>
      <c r="BA377" t="s">
        <v>35416</v>
      </c>
      <c r="BB377" t="s">
        <v>35415</v>
      </c>
      <c r="BD377" t="s">
        <v>33648</v>
      </c>
      <c r="BG377" t="s">
        <v>35414</v>
      </c>
    </row>
    <row r="378" spans="1:59" x14ac:dyDescent="0.2">
      <c r="A378" s="1">
        <v>42618.939085648148</v>
      </c>
      <c r="B378" t="s">
        <v>1862</v>
      </c>
      <c r="C378" t="s">
        <v>35413</v>
      </c>
      <c r="D378" t="e">
        <f>VLOOKUP(all_inactive13[[#This Row],[Full Name, Title]],properly_deactivated[],1,0)</f>
        <v>#N/A</v>
      </c>
      <c r="M378" t="s">
        <v>34978</v>
      </c>
      <c r="V378" t="s">
        <v>35412</v>
      </c>
      <c r="AB378" t="s">
        <v>34976</v>
      </c>
      <c r="AH378" t="s">
        <v>65</v>
      </c>
      <c r="AI378" t="s">
        <v>34924</v>
      </c>
      <c r="AY378" t="s">
        <v>35411</v>
      </c>
      <c r="AZ378" t="s">
        <v>6540</v>
      </c>
      <c r="BA378" t="s">
        <v>35410</v>
      </c>
      <c r="BB378" t="s">
        <v>35409</v>
      </c>
      <c r="BD378" t="s">
        <v>33648</v>
      </c>
      <c r="BG378" t="s">
        <v>35408</v>
      </c>
    </row>
    <row r="379" spans="1:59" x14ac:dyDescent="0.2">
      <c r="A379" s="1">
        <v>42618.939074074071</v>
      </c>
      <c r="B379" t="s">
        <v>1862</v>
      </c>
      <c r="C379" t="s">
        <v>35407</v>
      </c>
      <c r="D379" t="e">
        <f>VLOOKUP(all_inactive13[[#This Row],[Full Name, Title]],properly_deactivated[],1,0)</f>
        <v>#N/A</v>
      </c>
      <c r="M379" t="s">
        <v>35406</v>
      </c>
      <c r="V379" t="s">
        <v>35405</v>
      </c>
      <c r="AB379" t="s">
        <v>35404</v>
      </c>
      <c r="AH379" t="s">
        <v>65</v>
      </c>
      <c r="AI379" t="s">
        <v>34924</v>
      </c>
      <c r="AY379" t="s">
        <v>35403</v>
      </c>
      <c r="AZ379" t="s">
        <v>6540</v>
      </c>
      <c r="BA379" t="s">
        <v>35402</v>
      </c>
      <c r="BB379" t="s">
        <v>23543</v>
      </c>
      <c r="BD379" t="s">
        <v>33648</v>
      </c>
      <c r="BG379" t="s">
        <v>35401</v>
      </c>
    </row>
    <row r="380" spans="1:59" x14ac:dyDescent="0.2">
      <c r="A380" s="1">
        <v>42618.939074074071</v>
      </c>
      <c r="B380" t="s">
        <v>1862</v>
      </c>
      <c r="C380" t="s">
        <v>35400</v>
      </c>
      <c r="D380" t="e">
        <f>VLOOKUP(all_inactive13[[#This Row],[Full Name, Title]],properly_deactivated[],1,0)</f>
        <v>#N/A</v>
      </c>
      <c r="M380" t="s">
        <v>35393</v>
      </c>
      <c r="V380" t="s">
        <v>35399</v>
      </c>
      <c r="AB380" t="s">
        <v>34944</v>
      </c>
      <c r="AH380" t="s">
        <v>65</v>
      </c>
      <c r="AI380" t="s">
        <v>34924</v>
      </c>
      <c r="AY380" t="s">
        <v>35398</v>
      </c>
      <c r="AZ380" t="s">
        <v>6540</v>
      </c>
      <c r="BA380" t="s">
        <v>35397</v>
      </c>
      <c r="BB380" t="s">
        <v>35396</v>
      </c>
      <c r="BD380" t="s">
        <v>33648</v>
      </c>
      <c r="BG380" t="s">
        <v>35395</v>
      </c>
    </row>
    <row r="381" spans="1:59" x14ac:dyDescent="0.2">
      <c r="A381" s="1">
        <v>42618.939074074071</v>
      </c>
      <c r="B381" t="s">
        <v>1862</v>
      </c>
      <c r="C381" t="s">
        <v>35394</v>
      </c>
      <c r="D381" t="e">
        <f>VLOOKUP(all_inactive13[[#This Row],[Full Name, Title]],properly_deactivated[],1,0)</f>
        <v>#N/A</v>
      </c>
      <c r="M381" t="s">
        <v>35393</v>
      </c>
      <c r="V381" t="s">
        <v>35392</v>
      </c>
      <c r="AB381" t="s">
        <v>34944</v>
      </c>
      <c r="AH381" t="s">
        <v>65</v>
      </c>
      <c r="AI381" t="s">
        <v>34924</v>
      </c>
      <c r="AY381" t="s">
        <v>35391</v>
      </c>
      <c r="AZ381" t="s">
        <v>6540</v>
      </c>
      <c r="BA381" t="s">
        <v>35390</v>
      </c>
      <c r="BB381" t="s">
        <v>35389</v>
      </c>
      <c r="BD381" t="s">
        <v>33648</v>
      </c>
      <c r="BG381" t="s">
        <v>35388</v>
      </c>
    </row>
    <row r="382" spans="1:59" x14ac:dyDescent="0.2">
      <c r="A382" s="1">
        <v>42618.939074074071</v>
      </c>
      <c r="B382" t="s">
        <v>1862</v>
      </c>
      <c r="C382" t="s">
        <v>35387</v>
      </c>
      <c r="D382" t="e">
        <f>VLOOKUP(all_inactive13[[#This Row],[Full Name, Title]],properly_deactivated[],1,0)</f>
        <v>#N/A</v>
      </c>
      <c r="M382" t="s">
        <v>34998</v>
      </c>
      <c r="V382" t="s">
        <v>35386</v>
      </c>
      <c r="AB382" t="s">
        <v>34952</v>
      </c>
      <c r="AH382" t="s">
        <v>65</v>
      </c>
      <c r="AI382" t="s">
        <v>34924</v>
      </c>
      <c r="AY382" t="s">
        <v>35385</v>
      </c>
      <c r="AZ382" t="s">
        <v>5128</v>
      </c>
      <c r="BA382" t="s">
        <v>1447</v>
      </c>
      <c r="BB382" t="s">
        <v>35384</v>
      </c>
      <c r="BD382" t="s">
        <v>33648</v>
      </c>
      <c r="BG382" t="s">
        <v>35383</v>
      </c>
    </row>
    <row r="383" spans="1:59" x14ac:dyDescent="0.2">
      <c r="A383" s="1">
        <v>42618.939062500001</v>
      </c>
      <c r="B383" t="s">
        <v>1862</v>
      </c>
      <c r="C383" t="s">
        <v>35382</v>
      </c>
      <c r="D383" t="e">
        <f>VLOOKUP(all_inactive13[[#This Row],[Full Name, Title]],properly_deactivated[],1,0)</f>
        <v>#N/A</v>
      </c>
      <c r="M383" t="s">
        <v>35381</v>
      </c>
      <c r="V383" t="s">
        <v>35380</v>
      </c>
      <c r="AB383" t="s">
        <v>34976</v>
      </c>
      <c r="AH383" t="s">
        <v>65</v>
      </c>
      <c r="AI383" t="s">
        <v>34924</v>
      </c>
      <c r="AY383" t="s">
        <v>35379</v>
      </c>
      <c r="AZ383" t="s">
        <v>1494</v>
      </c>
      <c r="BA383" t="s">
        <v>35378</v>
      </c>
      <c r="BB383" t="s">
        <v>1350</v>
      </c>
      <c r="BD383" t="s">
        <v>33648</v>
      </c>
      <c r="BG383" t="s">
        <v>35377</v>
      </c>
    </row>
    <row r="384" spans="1:59" x14ac:dyDescent="0.2">
      <c r="A384" s="1">
        <v>42618.939062500001</v>
      </c>
      <c r="B384" t="s">
        <v>1862</v>
      </c>
      <c r="C384" t="s">
        <v>35376</v>
      </c>
      <c r="D384" t="e">
        <f>VLOOKUP(all_inactive13[[#This Row],[Full Name, Title]],properly_deactivated[],1,0)</f>
        <v>#N/A</v>
      </c>
      <c r="M384" t="s">
        <v>34946</v>
      </c>
      <c r="V384" t="s">
        <v>35375</v>
      </c>
      <c r="AB384" t="s">
        <v>34944</v>
      </c>
      <c r="AH384" t="s">
        <v>65</v>
      </c>
      <c r="AI384" t="s">
        <v>34924</v>
      </c>
      <c r="AY384" t="s">
        <v>35374</v>
      </c>
      <c r="AZ384" t="s">
        <v>18232</v>
      </c>
      <c r="BA384" t="s">
        <v>6567</v>
      </c>
      <c r="BB384" t="s">
        <v>35373</v>
      </c>
      <c r="BD384" t="s">
        <v>33648</v>
      </c>
      <c r="BG384" t="s">
        <v>35372</v>
      </c>
    </row>
    <row r="385" spans="1:59" x14ac:dyDescent="0.2">
      <c r="A385" s="1">
        <v>42618.939062500001</v>
      </c>
      <c r="B385" t="s">
        <v>1862</v>
      </c>
      <c r="C385" t="s">
        <v>35371</v>
      </c>
      <c r="D385" t="e">
        <f>VLOOKUP(all_inactive13[[#This Row],[Full Name, Title]],properly_deactivated[],1,0)</f>
        <v>#N/A</v>
      </c>
      <c r="M385" t="s">
        <v>34965</v>
      </c>
      <c r="V385" t="s">
        <v>35370</v>
      </c>
      <c r="AB385" t="s">
        <v>34931</v>
      </c>
      <c r="AH385" t="s">
        <v>65</v>
      </c>
      <c r="AI385" t="s">
        <v>34924</v>
      </c>
      <c r="AY385" t="s">
        <v>35369</v>
      </c>
      <c r="AZ385" t="s">
        <v>35368</v>
      </c>
      <c r="BA385" t="s">
        <v>35367</v>
      </c>
      <c r="BB385" t="s">
        <v>35366</v>
      </c>
      <c r="BD385" t="s">
        <v>33648</v>
      </c>
      <c r="BG385" t="s">
        <v>35365</v>
      </c>
    </row>
    <row r="386" spans="1:59" x14ac:dyDescent="0.2">
      <c r="A386" s="1">
        <v>42618.939062500001</v>
      </c>
      <c r="B386" t="s">
        <v>1862</v>
      </c>
      <c r="C386" t="s">
        <v>35364</v>
      </c>
      <c r="D386" t="e">
        <f>VLOOKUP(all_inactive13[[#This Row],[Full Name, Title]],properly_deactivated[],1,0)</f>
        <v>#N/A</v>
      </c>
      <c r="M386" t="s">
        <v>35056</v>
      </c>
      <c r="V386" t="s">
        <v>35363</v>
      </c>
      <c r="AB386" t="s">
        <v>34944</v>
      </c>
      <c r="AH386" t="s">
        <v>65</v>
      </c>
      <c r="AI386" t="s">
        <v>34924</v>
      </c>
      <c r="AY386" t="s">
        <v>35362</v>
      </c>
      <c r="AZ386" t="s">
        <v>2462</v>
      </c>
      <c r="BA386" t="s">
        <v>35361</v>
      </c>
      <c r="BB386" t="s">
        <v>35360</v>
      </c>
      <c r="BD386" t="s">
        <v>33648</v>
      </c>
      <c r="BG386" t="s">
        <v>35359</v>
      </c>
    </row>
    <row r="387" spans="1:59" x14ac:dyDescent="0.2">
      <c r="A387" s="1">
        <v>42618.939062500001</v>
      </c>
      <c r="B387" t="s">
        <v>1862</v>
      </c>
      <c r="C387" t="s">
        <v>35358</v>
      </c>
      <c r="D387" t="e">
        <f>VLOOKUP(all_inactive13[[#This Row],[Full Name, Title]],properly_deactivated[],1,0)</f>
        <v>#N/A</v>
      </c>
      <c r="M387" t="s">
        <v>34978</v>
      </c>
      <c r="V387" t="s">
        <v>35357</v>
      </c>
      <c r="AB387" t="s">
        <v>34976</v>
      </c>
      <c r="AH387" t="s">
        <v>65</v>
      </c>
      <c r="AI387" t="s">
        <v>34924</v>
      </c>
      <c r="AY387" t="s">
        <v>35356</v>
      </c>
      <c r="AZ387" t="s">
        <v>2640</v>
      </c>
      <c r="BA387" t="s">
        <v>35355</v>
      </c>
      <c r="BB387" t="s">
        <v>35354</v>
      </c>
      <c r="BD387" t="s">
        <v>33648</v>
      </c>
      <c r="BG387" t="s">
        <v>35353</v>
      </c>
    </row>
    <row r="388" spans="1:59" x14ac:dyDescent="0.2">
      <c r="A388" s="1">
        <v>42618.939050925917</v>
      </c>
      <c r="B388" t="s">
        <v>1862</v>
      </c>
      <c r="C388" t="s">
        <v>35352</v>
      </c>
      <c r="D388" t="e">
        <f>VLOOKUP(all_inactive13[[#This Row],[Full Name, Title]],properly_deactivated[],1,0)</f>
        <v>#N/A</v>
      </c>
      <c r="M388" t="s">
        <v>34978</v>
      </c>
      <c r="V388" t="s">
        <v>35351</v>
      </c>
      <c r="W388" t="s">
        <v>35081</v>
      </c>
      <c r="AA388" t="s">
        <v>35080</v>
      </c>
      <c r="AB388" t="s">
        <v>34976</v>
      </c>
      <c r="AH388" t="s">
        <v>65</v>
      </c>
      <c r="AI388" t="s">
        <v>34924</v>
      </c>
      <c r="AY388" t="s">
        <v>35350</v>
      </c>
      <c r="AZ388" t="s">
        <v>2640</v>
      </c>
      <c r="BA388" t="s">
        <v>35349</v>
      </c>
      <c r="BB388" t="s">
        <v>35348</v>
      </c>
      <c r="BD388" t="s">
        <v>33648</v>
      </c>
      <c r="BG388" t="s">
        <v>35347</v>
      </c>
    </row>
    <row r="389" spans="1:59" x14ac:dyDescent="0.2">
      <c r="A389" s="1">
        <v>42618.939050925917</v>
      </c>
      <c r="B389" t="s">
        <v>1862</v>
      </c>
      <c r="C389" t="s">
        <v>35346</v>
      </c>
      <c r="D389" t="e">
        <f>VLOOKUP(all_inactive13[[#This Row],[Full Name, Title]],properly_deactivated[],1,0)</f>
        <v>#N/A</v>
      </c>
      <c r="L389" t="s">
        <v>31655</v>
      </c>
      <c r="M389" t="s">
        <v>31654</v>
      </c>
      <c r="V389" t="s">
        <v>35345</v>
      </c>
      <c r="AB389" t="s">
        <v>21219</v>
      </c>
      <c r="AH389" t="s">
        <v>65</v>
      </c>
      <c r="AI389" t="s">
        <v>31371</v>
      </c>
      <c r="AY389" t="s">
        <v>35344</v>
      </c>
      <c r="AZ389" t="s">
        <v>29942</v>
      </c>
      <c r="BA389" t="s">
        <v>35343</v>
      </c>
      <c r="BB389" t="s">
        <v>31394</v>
      </c>
      <c r="BD389" t="s">
        <v>33648</v>
      </c>
      <c r="BG389" t="s">
        <v>35342</v>
      </c>
    </row>
    <row r="390" spans="1:59" x14ac:dyDescent="0.2">
      <c r="A390" s="1">
        <v>42618.939050925917</v>
      </c>
      <c r="B390" t="s">
        <v>1862</v>
      </c>
      <c r="C390" t="s">
        <v>35341</v>
      </c>
      <c r="D390" t="e">
        <f>VLOOKUP(all_inactive13[[#This Row],[Full Name, Title]],properly_deactivated[],1,0)</f>
        <v>#N/A</v>
      </c>
      <c r="M390" t="s">
        <v>35340</v>
      </c>
      <c r="V390" t="s">
        <v>35339</v>
      </c>
      <c r="AB390" t="s">
        <v>34931</v>
      </c>
      <c r="AH390" t="s">
        <v>65</v>
      </c>
      <c r="AI390" t="s">
        <v>34924</v>
      </c>
      <c r="AY390" t="s">
        <v>35338</v>
      </c>
      <c r="AZ390" t="s">
        <v>2640</v>
      </c>
      <c r="BA390" t="s">
        <v>35337</v>
      </c>
      <c r="BB390" t="s">
        <v>35336</v>
      </c>
      <c r="BD390" t="s">
        <v>33648</v>
      </c>
      <c r="BG390" t="s">
        <v>35335</v>
      </c>
    </row>
    <row r="391" spans="1:59" x14ac:dyDescent="0.2">
      <c r="A391" s="1">
        <v>42618.939039351862</v>
      </c>
      <c r="B391" t="s">
        <v>1862</v>
      </c>
      <c r="C391" t="s">
        <v>35334</v>
      </c>
      <c r="D391" t="e">
        <f>VLOOKUP(all_inactive13[[#This Row],[Full Name, Title]],properly_deactivated[],1,0)</f>
        <v>#N/A</v>
      </c>
      <c r="M391" t="s">
        <v>35333</v>
      </c>
      <c r="V391" t="s">
        <v>35332</v>
      </c>
      <c r="AB391" t="s">
        <v>34976</v>
      </c>
      <c r="AH391" t="s">
        <v>65</v>
      </c>
      <c r="AI391" t="s">
        <v>34924</v>
      </c>
      <c r="AY391" t="s">
        <v>35331</v>
      </c>
      <c r="AZ391" t="s">
        <v>2640</v>
      </c>
      <c r="BA391" t="s">
        <v>5799</v>
      </c>
      <c r="BB391" t="s">
        <v>35330</v>
      </c>
      <c r="BD391" t="s">
        <v>33648</v>
      </c>
      <c r="BG391" t="s">
        <v>35329</v>
      </c>
    </row>
    <row r="392" spans="1:59" x14ac:dyDescent="0.2">
      <c r="A392" s="1">
        <v>42618.939039351862</v>
      </c>
      <c r="B392" t="s">
        <v>1862</v>
      </c>
      <c r="C392" t="s">
        <v>35328</v>
      </c>
      <c r="D392" t="e">
        <f>VLOOKUP(all_inactive13[[#This Row],[Full Name, Title]],properly_deactivated[],1,0)</f>
        <v>#N/A</v>
      </c>
      <c r="M392" t="s">
        <v>35127</v>
      </c>
      <c r="V392" t="s">
        <v>35327</v>
      </c>
      <c r="AB392" t="s">
        <v>34944</v>
      </c>
      <c r="AH392" t="s">
        <v>65</v>
      </c>
      <c r="AI392" t="s">
        <v>34924</v>
      </c>
      <c r="AY392" t="s">
        <v>35326</v>
      </c>
      <c r="AZ392" t="s">
        <v>2640</v>
      </c>
      <c r="BA392" t="s">
        <v>35325</v>
      </c>
      <c r="BB392" t="s">
        <v>35324</v>
      </c>
      <c r="BD392" t="s">
        <v>33648</v>
      </c>
      <c r="BG392" t="s">
        <v>35323</v>
      </c>
    </row>
    <row r="393" spans="1:59" x14ac:dyDescent="0.2">
      <c r="A393" s="1">
        <v>42618.939039351862</v>
      </c>
      <c r="B393" t="s">
        <v>1862</v>
      </c>
      <c r="C393" t="s">
        <v>35322</v>
      </c>
      <c r="D393" t="e">
        <f>VLOOKUP(all_inactive13[[#This Row],[Full Name, Title]],properly_deactivated[],1,0)</f>
        <v>#N/A</v>
      </c>
      <c r="M393" t="s">
        <v>35321</v>
      </c>
      <c r="V393" t="s">
        <v>35320</v>
      </c>
      <c r="AB393" t="s">
        <v>34952</v>
      </c>
      <c r="AH393" t="s">
        <v>65</v>
      </c>
      <c r="AI393" t="s">
        <v>34924</v>
      </c>
      <c r="AY393" t="s">
        <v>35319</v>
      </c>
      <c r="AZ393" t="s">
        <v>20734</v>
      </c>
      <c r="BA393" t="s">
        <v>35318</v>
      </c>
      <c r="BB393" t="s">
        <v>35317</v>
      </c>
      <c r="BD393" t="s">
        <v>33648</v>
      </c>
      <c r="BG393" t="s">
        <v>35316</v>
      </c>
    </row>
    <row r="394" spans="1:59" x14ac:dyDescent="0.2">
      <c r="A394" s="1">
        <v>42618.939039351862</v>
      </c>
      <c r="B394" t="s">
        <v>1862</v>
      </c>
      <c r="C394" t="s">
        <v>35315</v>
      </c>
      <c r="D394" t="e">
        <f>VLOOKUP(all_inactive13[[#This Row],[Full Name, Title]],properly_deactivated[],1,0)</f>
        <v>#N/A</v>
      </c>
      <c r="M394" t="s">
        <v>34946</v>
      </c>
      <c r="V394" t="s">
        <v>35314</v>
      </c>
      <c r="AB394" t="s">
        <v>34944</v>
      </c>
      <c r="AH394" t="s">
        <v>65</v>
      </c>
      <c r="AI394" t="s">
        <v>34924</v>
      </c>
      <c r="AY394" t="s">
        <v>35313</v>
      </c>
      <c r="AZ394" t="s">
        <v>2544</v>
      </c>
      <c r="BA394" t="s">
        <v>35312</v>
      </c>
      <c r="BB394" t="s">
        <v>35311</v>
      </c>
      <c r="BD394" t="s">
        <v>33648</v>
      </c>
      <c r="BG394" t="s">
        <v>35310</v>
      </c>
    </row>
    <row r="395" spans="1:59" x14ac:dyDescent="0.2">
      <c r="A395" s="1">
        <v>42618.939027777778</v>
      </c>
      <c r="B395" t="s">
        <v>1862</v>
      </c>
      <c r="C395" t="s">
        <v>35309</v>
      </c>
      <c r="D395" t="e">
        <f>VLOOKUP(all_inactive13[[#This Row],[Full Name, Title]],properly_deactivated[],1,0)</f>
        <v>#N/A</v>
      </c>
      <c r="M395" t="s">
        <v>35308</v>
      </c>
      <c r="V395" t="s">
        <v>35307</v>
      </c>
      <c r="AB395" t="s">
        <v>34931</v>
      </c>
      <c r="AH395" t="s">
        <v>65</v>
      </c>
      <c r="AI395" t="s">
        <v>34924</v>
      </c>
      <c r="AY395" t="s">
        <v>35306</v>
      </c>
      <c r="AZ395" t="s">
        <v>2544</v>
      </c>
      <c r="BA395" t="s">
        <v>35305</v>
      </c>
      <c r="BB395" t="s">
        <v>35304</v>
      </c>
      <c r="BD395" t="s">
        <v>33648</v>
      </c>
      <c r="BG395" t="s">
        <v>35303</v>
      </c>
    </row>
    <row r="396" spans="1:59" x14ac:dyDescent="0.2">
      <c r="A396" s="1">
        <v>42618.939027777778</v>
      </c>
      <c r="B396" t="s">
        <v>1862</v>
      </c>
      <c r="C396" t="s">
        <v>35302</v>
      </c>
      <c r="D396" t="e">
        <f>VLOOKUP(all_inactive13[[#This Row],[Full Name, Title]],properly_deactivated[],1,0)</f>
        <v>#N/A</v>
      </c>
      <c r="M396" t="s">
        <v>34978</v>
      </c>
      <c r="V396" t="s">
        <v>35301</v>
      </c>
      <c r="AB396" t="s">
        <v>34976</v>
      </c>
      <c r="AH396" t="s">
        <v>65</v>
      </c>
      <c r="AI396" t="s">
        <v>34924</v>
      </c>
      <c r="AY396" t="s">
        <v>35300</v>
      </c>
      <c r="AZ396" t="s">
        <v>2544</v>
      </c>
      <c r="BA396" t="s">
        <v>35299</v>
      </c>
      <c r="BB396" t="s">
        <v>35298</v>
      </c>
      <c r="BD396" t="s">
        <v>33648</v>
      </c>
      <c r="BG396" t="s">
        <v>35297</v>
      </c>
    </row>
    <row r="397" spans="1:59" x14ac:dyDescent="0.2">
      <c r="A397" s="1">
        <v>42618.939027777778</v>
      </c>
      <c r="B397" t="s">
        <v>1862</v>
      </c>
      <c r="C397" t="s">
        <v>35296</v>
      </c>
      <c r="D397" t="e">
        <f>VLOOKUP(all_inactive13[[#This Row],[Full Name, Title]],properly_deactivated[],1,0)</f>
        <v>#N/A</v>
      </c>
      <c r="M397" t="s">
        <v>35295</v>
      </c>
      <c r="V397" t="s">
        <v>35294</v>
      </c>
      <c r="AH397" t="s">
        <v>65</v>
      </c>
      <c r="AI397" t="s">
        <v>34924</v>
      </c>
      <c r="AY397" t="s">
        <v>35293</v>
      </c>
      <c r="AZ397" t="s">
        <v>2544</v>
      </c>
      <c r="BA397" t="s">
        <v>564</v>
      </c>
      <c r="BB397" t="s">
        <v>129</v>
      </c>
      <c r="BD397" t="s">
        <v>33648</v>
      </c>
      <c r="BG397" t="s">
        <v>35292</v>
      </c>
    </row>
    <row r="398" spans="1:59" x14ac:dyDescent="0.2">
      <c r="A398" s="1">
        <v>42618.939016203702</v>
      </c>
      <c r="B398" t="s">
        <v>1862</v>
      </c>
      <c r="C398" t="s">
        <v>35291</v>
      </c>
      <c r="D398" t="e">
        <f>VLOOKUP(all_inactive13[[#This Row],[Full Name, Title]],properly_deactivated[],1,0)</f>
        <v>#N/A</v>
      </c>
      <c r="M398" t="s">
        <v>35120</v>
      </c>
      <c r="V398" t="s">
        <v>35290</v>
      </c>
      <c r="AB398" t="s">
        <v>34944</v>
      </c>
      <c r="AH398" t="s">
        <v>65</v>
      </c>
      <c r="AI398" t="s">
        <v>34924</v>
      </c>
      <c r="AY398" t="s">
        <v>35289</v>
      </c>
      <c r="AZ398" t="s">
        <v>15320</v>
      </c>
      <c r="BA398" t="s">
        <v>35288</v>
      </c>
      <c r="BB398" t="s">
        <v>35287</v>
      </c>
      <c r="BD398" t="s">
        <v>33648</v>
      </c>
      <c r="BG398" t="s">
        <v>35286</v>
      </c>
    </row>
    <row r="399" spans="1:59" x14ac:dyDescent="0.2">
      <c r="A399" s="1">
        <v>42618.939016203702</v>
      </c>
      <c r="B399" t="s">
        <v>1862</v>
      </c>
      <c r="C399" t="s">
        <v>35285</v>
      </c>
      <c r="D399" t="e">
        <f>VLOOKUP(all_inactive13[[#This Row],[Full Name, Title]],properly_deactivated[],1,0)</f>
        <v>#N/A</v>
      </c>
      <c r="M399" t="s">
        <v>35256</v>
      </c>
      <c r="V399" t="s">
        <v>35255</v>
      </c>
      <c r="AB399" t="s">
        <v>34931</v>
      </c>
      <c r="AH399" t="s">
        <v>65</v>
      </c>
      <c r="AI399" t="s">
        <v>34924</v>
      </c>
      <c r="AY399" t="s">
        <v>35284</v>
      </c>
      <c r="AZ399" t="s">
        <v>6116</v>
      </c>
      <c r="BA399" t="s">
        <v>7522</v>
      </c>
      <c r="BB399" t="s">
        <v>33546</v>
      </c>
      <c r="BD399" t="s">
        <v>33648</v>
      </c>
      <c r="BG399" t="s">
        <v>35283</v>
      </c>
    </row>
    <row r="400" spans="1:59" x14ac:dyDescent="0.2">
      <c r="A400" s="1">
        <v>42618.939004629632</v>
      </c>
      <c r="B400" t="s">
        <v>1862</v>
      </c>
      <c r="C400" t="s">
        <v>35278</v>
      </c>
      <c r="D400" t="e">
        <f>VLOOKUP(all_inactive13[[#This Row],[Full Name, Title]],properly_deactivated[],1,0)</f>
        <v>#N/A</v>
      </c>
      <c r="M400" t="s">
        <v>34992</v>
      </c>
      <c r="V400" t="s">
        <v>35277</v>
      </c>
      <c r="AB400" t="s">
        <v>34944</v>
      </c>
      <c r="AH400" t="s">
        <v>65</v>
      </c>
      <c r="AI400" t="s">
        <v>34924</v>
      </c>
      <c r="AY400" t="s">
        <v>35276</v>
      </c>
      <c r="AZ400" t="s">
        <v>23606</v>
      </c>
      <c r="BA400" t="s">
        <v>35275</v>
      </c>
      <c r="BB400" t="s">
        <v>35274</v>
      </c>
      <c r="BD400" t="s">
        <v>33648</v>
      </c>
      <c r="BG400" t="s">
        <v>35273</v>
      </c>
    </row>
    <row r="401" spans="1:59" x14ac:dyDescent="0.2">
      <c r="A401" s="1">
        <v>42618.939004629632</v>
      </c>
      <c r="B401" t="s">
        <v>1862</v>
      </c>
      <c r="C401" t="s">
        <v>35263</v>
      </c>
      <c r="D401" t="e">
        <f>VLOOKUP(all_inactive13[[#This Row],[Full Name, Title]],properly_deactivated[],1,0)</f>
        <v>#N/A</v>
      </c>
      <c r="M401" t="s">
        <v>34946</v>
      </c>
      <c r="V401" t="s">
        <v>35262</v>
      </c>
      <c r="AB401" t="s">
        <v>34944</v>
      </c>
      <c r="AH401" t="s">
        <v>65</v>
      </c>
      <c r="AI401" t="s">
        <v>34924</v>
      </c>
      <c r="AY401" t="s">
        <v>35261</v>
      </c>
      <c r="AZ401" t="s">
        <v>1205</v>
      </c>
      <c r="BA401" t="s">
        <v>35260</v>
      </c>
      <c r="BB401" t="s">
        <v>35259</v>
      </c>
      <c r="BD401" t="s">
        <v>33648</v>
      </c>
      <c r="BG401" t="s">
        <v>35258</v>
      </c>
    </row>
    <row r="402" spans="1:59" x14ac:dyDescent="0.2">
      <c r="A402" s="1">
        <v>42618.938993055563</v>
      </c>
      <c r="B402" t="s">
        <v>1862</v>
      </c>
      <c r="C402" t="s">
        <v>35257</v>
      </c>
      <c r="D402" t="e">
        <f>VLOOKUP(all_inactive13[[#This Row],[Full Name, Title]],properly_deactivated[],1,0)</f>
        <v>#N/A</v>
      </c>
      <c r="M402" t="s">
        <v>35256</v>
      </c>
      <c r="V402" t="s">
        <v>35255</v>
      </c>
      <c r="AB402" t="s">
        <v>34931</v>
      </c>
      <c r="AH402" t="s">
        <v>65</v>
      </c>
      <c r="AI402" t="s">
        <v>34924</v>
      </c>
      <c r="AY402" t="s">
        <v>35254</v>
      </c>
      <c r="AZ402" t="s">
        <v>35253</v>
      </c>
      <c r="BA402" t="s">
        <v>1613</v>
      </c>
      <c r="BB402" t="s">
        <v>35252</v>
      </c>
      <c r="BD402" t="s">
        <v>33648</v>
      </c>
      <c r="BG402" t="s">
        <v>35251</v>
      </c>
    </row>
    <row r="403" spans="1:59" x14ac:dyDescent="0.2">
      <c r="A403" s="1">
        <v>42618.938993055563</v>
      </c>
      <c r="B403" t="s">
        <v>1862</v>
      </c>
      <c r="C403" t="s">
        <v>35250</v>
      </c>
      <c r="D403" t="e">
        <f>VLOOKUP(all_inactive13[[#This Row],[Full Name, Title]],properly_deactivated[],1,0)</f>
        <v>#N/A</v>
      </c>
      <c r="M403" t="s">
        <v>35174</v>
      </c>
      <c r="V403" t="s">
        <v>35249</v>
      </c>
      <c r="AB403" t="s">
        <v>34931</v>
      </c>
      <c r="AH403" t="s">
        <v>65</v>
      </c>
      <c r="AI403" t="s">
        <v>34924</v>
      </c>
      <c r="AY403" t="s">
        <v>35248</v>
      </c>
      <c r="AZ403" t="s">
        <v>35247</v>
      </c>
      <c r="BA403" t="s">
        <v>35246</v>
      </c>
      <c r="BB403" t="s">
        <v>35245</v>
      </c>
      <c r="BD403" t="s">
        <v>33648</v>
      </c>
      <c r="BG403" t="s">
        <v>35244</v>
      </c>
    </row>
    <row r="404" spans="1:59" x14ac:dyDescent="0.2">
      <c r="A404" s="1">
        <v>42618.938993055563</v>
      </c>
      <c r="B404" t="s">
        <v>1862</v>
      </c>
      <c r="C404" t="s">
        <v>35243</v>
      </c>
      <c r="D404" t="e">
        <f>VLOOKUP(all_inactive13[[#This Row],[Full Name, Title]],properly_deactivated[],1,0)</f>
        <v>#N/A</v>
      </c>
      <c r="M404" t="s">
        <v>34985</v>
      </c>
      <c r="V404" t="s">
        <v>35242</v>
      </c>
      <c r="AB404" t="s">
        <v>34944</v>
      </c>
      <c r="AH404" t="s">
        <v>65</v>
      </c>
      <c r="AI404" t="s">
        <v>34924</v>
      </c>
      <c r="AY404" t="s">
        <v>35241</v>
      </c>
      <c r="AZ404" t="s">
        <v>2380</v>
      </c>
      <c r="BA404" t="s">
        <v>35240</v>
      </c>
      <c r="BB404" t="s">
        <v>35239</v>
      </c>
      <c r="BD404" t="s">
        <v>33648</v>
      </c>
      <c r="BG404" t="s">
        <v>35238</v>
      </c>
    </row>
    <row r="405" spans="1:59" x14ac:dyDescent="0.2">
      <c r="A405" s="1">
        <v>42618.938993055563</v>
      </c>
      <c r="B405" t="s">
        <v>1862</v>
      </c>
      <c r="C405" t="s">
        <v>35237</v>
      </c>
      <c r="D405" t="e">
        <f>VLOOKUP(all_inactive13[[#This Row],[Full Name, Title]],properly_deactivated[],1,0)</f>
        <v>#N/A</v>
      </c>
      <c r="M405" t="s">
        <v>35236</v>
      </c>
      <c r="V405" t="s">
        <v>35235</v>
      </c>
      <c r="AB405" t="s">
        <v>34952</v>
      </c>
      <c r="AH405" t="s">
        <v>65</v>
      </c>
      <c r="AI405" t="s">
        <v>34924</v>
      </c>
      <c r="AY405" t="s">
        <v>35234</v>
      </c>
      <c r="AZ405" t="s">
        <v>2380</v>
      </c>
      <c r="BA405" t="s">
        <v>35233</v>
      </c>
      <c r="BB405" t="s">
        <v>35232</v>
      </c>
      <c r="BD405" t="s">
        <v>33648</v>
      </c>
      <c r="BG405" t="s">
        <v>35231</v>
      </c>
    </row>
    <row r="406" spans="1:59" x14ac:dyDescent="0.2">
      <c r="A406" s="1">
        <v>42618.938981481479</v>
      </c>
      <c r="B406" t="s">
        <v>1862</v>
      </c>
      <c r="C406" t="s">
        <v>35225</v>
      </c>
      <c r="D406" t="e">
        <f>VLOOKUP(all_inactive13[[#This Row],[Full Name, Title]],properly_deactivated[],1,0)</f>
        <v>#N/A</v>
      </c>
      <c r="M406" t="s">
        <v>34992</v>
      </c>
      <c r="V406" t="s">
        <v>35224</v>
      </c>
      <c r="AB406" t="s">
        <v>34944</v>
      </c>
      <c r="AH406" t="s">
        <v>65</v>
      </c>
      <c r="AI406" t="s">
        <v>34924</v>
      </c>
      <c r="AY406" t="s">
        <v>35223</v>
      </c>
      <c r="AZ406" t="s">
        <v>6028</v>
      </c>
      <c r="BA406" t="s">
        <v>22806</v>
      </c>
      <c r="BB406" t="s">
        <v>35222</v>
      </c>
      <c r="BD406" t="s">
        <v>33648</v>
      </c>
      <c r="BG406" t="s">
        <v>35221</v>
      </c>
    </row>
    <row r="407" spans="1:59" x14ac:dyDescent="0.2">
      <c r="A407" s="1">
        <v>42618.938981481479</v>
      </c>
      <c r="B407" t="s">
        <v>1862</v>
      </c>
      <c r="C407" t="s">
        <v>35220</v>
      </c>
      <c r="D407" t="e">
        <f>VLOOKUP(all_inactive13[[#This Row],[Full Name, Title]],properly_deactivated[],1,0)</f>
        <v>#N/A</v>
      </c>
      <c r="M407" t="s">
        <v>34992</v>
      </c>
      <c r="V407" t="s">
        <v>35219</v>
      </c>
      <c r="AB407" t="s">
        <v>34944</v>
      </c>
      <c r="AH407" t="s">
        <v>65</v>
      </c>
      <c r="AI407" t="s">
        <v>34924</v>
      </c>
      <c r="AY407" t="s">
        <v>35218</v>
      </c>
      <c r="AZ407" t="s">
        <v>2385</v>
      </c>
      <c r="BA407" t="s">
        <v>35217</v>
      </c>
      <c r="BB407" t="s">
        <v>35216</v>
      </c>
      <c r="BD407" t="s">
        <v>33648</v>
      </c>
      <c r="BG407" t="s">
        <v>35215</v>
      </c>
    </row>
    <row r="408" spans="1:59" x14ac:dyDescent="0.2">
      <c r="A408" s="1">
        <v>42618.938969907409</v>
      </c>
      <c r="B408" t="s">
        <v>1862</v>
      </c>
      <c r="C408" t="s">
        <v>35214</v>
      </c>
      <c r="D408" t="e">
        <f>VLOOKUP(all_inactive13[[#This Row],[Full Name, Title]],properly_deactivated[],1,0)</f>
        <v>#N/A</v>
      </c>
      <c r="M408" t="s">
        <v>35213</v>
      </c>
      <c r="V408" t="s">
        <v>35212</v>
      </c>
      <c r="AB408" t="s">
        <v>34944</v>
      </c>
      <c r="AH408" t="s">
        <v>65</v>
      </c>
      <c r="AI408" t="s">
        <v>34924</v>
      </c>
      <c r="AY408" t="s">
        <v>35211</v>
      </c>
      <c r="AZ408" t="s">
        <v>2380</v>
      </c>
      <c r="BA408" t="s">
        <v>11540</v>
      </c>
      <c r="BB408" t="s">
        <v>35210</v>
      </c>
      <c r="BD408" t="s">
        <v>33648</v>
      </c>
      <c r="BG408" t="s">
        <v>35209</v>
      </c>
    </row>
    <row r="409" spans="1:59" x14ac:dyDescent="0.2">
      <c r="A409" s="1">
        <v>42618.938969907409</v>
      </c>
      <c r="B409" t="s">
        <v>1862</v>
      </c>
      <c r="C409" t="s">
        <v>35208</v>
      </c>
      <c r="D409" t="e">
        <f>VLOOKUP(all_inactive13[[#This Row],[Full Name, Title]],properly_deactivated[],1,0)</f>
        <v>#N/A</v>
      </c>
      <c r="M409" t="s">
        <v>35207</v>
      </c>
      <c r="V409" t="s">
        <v>35206</v>
      </c>
      <c r="AB409" t="s">
        <v>35205</v>
      </c>
      <c r="AH409" t="s">
        <v>65</v>
      </c>
      <c r="AI409" t="s">
        <v>34924</v>
      </c>
      <c r="AY409" t="s">
        <v>35204</v>
      </c>
      <c r="AZ409" t="s">
        <v>35203</v>
      </c>
      <c r="BA409" t="s">
        <v>35202</v>
      </c>
      <c r="BB409" t="s">
        <v>35201</v>
      </c>
      <c r="BD409" t="s">
        <v>33648</v>
      </c>
      <c r="BG409" t="s">
        <v>35200</v>
      </c>
    </row>
    <row r="410" spans="1:59" x14ac:dyDescent="0.2">
      <c r="A410" s="1">
        <v>42618.938969907409</v>
      </c>
      <c r="B410" t="s">
        <v>1862</v>
      </c>
      <c r="C410" t="s">
        <v>35199</v>
      </c>
      <c r="D410" t="e">
        <f>VLOOKUP(all_inactive13[[#This Row],[Full Name, Title]],properly_deactivated[],1,0)</f>
        <v>#N/A</v>
      </c>
      <c r="M410" t="s">
        <v>34985</v>
      </c>
      <c r="V410" t="s">
        <v>35198</v>
      </c>
      <c r="AB410" t="s">
        <v>34944</v>
      </c>
      <c r="AH410" t="s">
        <v>65</v>
      </c>
      <c r="AI410" t="s">
        <v>34924</v>
      </c>
      <c r="AY410" t="s">
        <v>35197</v>
      </c>
      <c r="AZ410" t="s">
        <v>24766</v>
      </c>
      <c r="BA410" t="s">
        <v>10931</v>
      </c>
      <c r="BB410" t="s">
        <v>35196</v>
      </c>
      <c r="BD410" t="s">
        <v>33648</v>
      </c>
      <c r="BG410" t="s">
        <v>35195</v>
      </c>
    </row>
    <row r="411" spans="1:59" x14ac:dyDescent="0.2">
      <c r="A411" s="1">
        <v>42618.938969907409</v>
      </c>
      <c r="B411" t="s">
        <v>1862</v>
      </c>
      <c r="C411" t="s">
        <v>35194</v>
      </c>
      <c r="D411" t="e">
        <f>VLOOKUP(all_inactive13[[#This Row],[Full Name, Title]],properly_deactivated[],1,0)</f>
        <v>#N/A</v>
      </c>
      <c r="M411" t="s">
        <v>35036</v>
      </c>
      <c r="V411" t="s">
        <v>35193</v>
      </c>
      <c r="AB411" t="s">
        <v>34944</v>
      </c>
      <c r="AH411" t="s">
        <v>65</v>
      </c>
      <c r="AI411" t="s">
        <v>34924</v>
      </c>
      <c r="AY411" t="s">
        <v>35192</v>
      </c>
      <c r="AZ411" t="s">
        <v>35191</v>
      </c>
      <c r="BA411" t="s">
        <v>35190</v>
      </c>
      <c r="BB411" t="s">
        <v>35189</v>
      </c>
      <c r="BD411" t="s">
        <v>33648</v>
      </c>
      <c r="BG411" t="s">
        <v>35188</v>
      </c>
    </row>
    <row r="412" spans="1:59" x14ac:dyDescent="0.2">
      <c r="A412" s="1">
        <v>42618.938958333332</v>
      </c>
      <c r="B412" t="s">
        <v>1862</v>
      </c>
      <c r="C412" t="s">
        <v>35187</v>
      </c>
      <c r="D412" t="e">
        <f>VLOOKUP(all_inactive13[[#This Row],[Full Name, Title]],properly_deactivated[],1,0)</f>
        <v>#N/A</v>
      </c>
      <c r="M412" t="s">
        <v>35127</v>
      </c>
      <c r="V412" t="s">
        <v>35186</v>
      </c>
      <c r="AB412" t="s">
        <v>34944</v>
      </c>
      <c r="AH412" t="s">
        <v>65</v>
      </c>
      <c r="AI412" t="s">
        <v>34924</v>
      </c>
      <c r="AY412" t="s">
        <v>35185</v>
      </c>
      <c r="AZ412" t="s">
        <v>32967</v>
      </c>
      <c r="BA412" t="s">
        <v>35184</v>
      </c>
      <c r="BB412" t="s">
        <v>35183</v>
      </c>
      <c r="BD412" t="s">
        <v>33648</v>
      </c>
      <c r="BG412" t="s">
        <v>35182</v>
      </c>
    </row>
    <row r="413" spans="1:59" x14ac:dyDescent="0.2">
      <c r="A413" s="1">
        <v>42618.938958333332</v>
      </c>
      <c r="B413" t="s">
        <v>1862</v>
      </c>
      <c r="C413" t="s">
        <v>35181</v>
      </c>
      <c r="D413" t="e">
        <f>VLOOKUP(all_inactive13[[#This Row],[Full Name, Title]],properly_deactivated[],1,0)</f>
        <v>#N/A</v>
      </c>
      <c r="M413" t="s">
        <v>34992</v>
      </c>
      <c r="V413" t="s">
        <v>35180</v>
      </c>
      <c r="AB413" t="s">
        <v>34944</v>
      </c>
      <c r="AH413" t="s">
        <v>65</v>
      </c>
      <c r="AI413" t="s">
        <v>34924</v>
      </c>
      <c r="AY413" t="s">
        <v>35179</v>
      </c>
      <c r="AZ413" t="s">
        <v>1233</v>
      </c>
      <c r="BA413" t="s">
        <v>35178</v>
      </c>
      <c r="BB413" t="s">
        <v>35177</v>
      </c>
      <c r="BD413" t="s">
        <v>33648</v>
      </c>
      <c r="BG413" t="s">
        <v>35176</v>
      </c>
    </row>
    <row r="414" spans="1:59" x14ac:dyDescent="0.2">
      <c r="A414" s="1">
        <v>42618.938958333332</v>
      </c>
      <c r="B414" t="s">
        <v>1862</v>
      </c>
      <c r="C414" t="s">
        <v>35175</v>
      </c>
      <c r="D414" t="e">
        <f>VLOOKUP(all_inactive13[[#This Row],[Full Name, Title]],properly_deactivated[],1,0)</f>
        <v>#N/A</v>
      </c>
      <c r="M414" t="s">
        <v>35174</v>
      </c>
      <c r="V414" t="s">
        <v>35173</v>
      </c>
      <c r="AB414" t="s">
        <v>34931</v>
      </c>
      <c r="AH414" t="s">
        <v>65</v>
      </c>
      <c r="AI414" t="s">
        <v>34924</v>
      </c>
      <c r="AY414" t="s">
        <v>35172</v>
      </c>
      <c r="AZ414" t="s">
        <v>7750</v>
      </c>
      <c r="BA414" t="s">
        <v>35171</v>
      </c>
      <c r="BB414" t="s">
        <v>5374</v>
      </c>
      <c r="BD414" t="s">
        <v>33648</v>
      </c>
      <c r="BG414" t="s">
        <v>35170</v>
      </c>
    </row>
    <row r="415" spans="1:59" x14ac:dyDescent="0.2">
      <c r="A415" s="1">
        <v>42618.938946759263</v>
      </c>
      <c r="B415" t="s">
        <v>1862</v>
      </c>
      <c r="C415" t="s">
        <v>35169</v>
      </c>
      <c r="D415" t="e">
        <f>VLOOKUP(all_inactive13[[#This Row],[Full Name, Title]],properly_deactivated[],1,0)</f>
        <v>#N/A</v>
      </c>
      <c r="M415" t="s">
        <v>35056</v>
      </c>
      <c r="V415" t="s">
        <v>35168</v>
      </c>
      <c r="AB415" t="s">
        <v>34944</v>
      </c>
      <c r="AH415" t="s">
        <v>65</v>
      </c>
      <c r="AI415" t="s">
        <v>34924</v>
      </c>
      <c r="AY415" t="s">
        <v>35167</v>
      </c>
      <c r="AZ415" t="s">
        <v>35166</v>
      </c>
      <c r="BA415" t="s">
        <v>35165</v>
      </c>
      <c r="BB415" t="s">
        <v>35164</v>
      </c>
      <c r="BD415" t="s">
        <v>33648</v>
      </c>
      <c r="BG415" t="s">
        <v>35163</v>
      </c>
    </row>
    <row r="416" spans="1:59" x14ac:dyDescent="0.2">
      <c r="A416" s="1">
        <v>42618.938946759263</v>
      </c>
      <c r="B416" t="s">
        <v>1862</v>
      </c>
      <c r="C416" t="s">
        <v>35162</v>
      </c>
      <c r="D416" t="e">
        <f>VLOOKUP(all_inactive13[[#This Row],[Full Name, Title]],properly_deactivated[],1,0)</f>
        <v>#N/A</v>
      </c>
      <c r="M416" t="s">
        <v>35106</v>
      </c>
      <c r="V416" t="s">
        <v>35161</v>
      </c>
      <c r="AB416" t="s">
        <v>34944</v>
      </c>
      <c r="AH416" t="s">
        <v>65</v>
      </c>
      <c r="AI416" t="s">
        <v>34924</v>
      </c>
      <c r="AY416" t="s">
        <v>35160</v>
      </c>
      <c r="AZ416" t="s">
        <v>35159</v>
      </c>
      <c r="BA416" t="s">
        <v>35158</v>
      </c>
      <c r="BB416" t="s">
        <v>35157</v>
      </c>
      <c r="BD416" t="s">
        <v>33648</v>
      </c>
      <c r="BG416" t="s">
        <v>35156</v>
      </c>
    </row>
    <row r="417" spans="1:59" x14ac:dyDescent="0.2">
      <c r="A417" s="1">
        <v>42618.938946759263</v>
      </c>
      <c r="B417" t="s">
        <v>1862</v>
      </c>
      <c r="C417" t="s">
        <v>35155</v>
      </c>
      <c r="D417" t="e">
        <f>VLOOKUP(all_inactive13[[#This Row],[Full Name, Title]],properly_deactivated[],1,0)</f>
        <v>#N/A</v>
      </c>
      <c r="M417" t="s">
        <v>34946</v>
      </c>
      <c r="V417" t="s">
        <v>35154</v>
      </c>
      <c r="AB417" t="s">
        <v>34944</v>
      </c>
      <c r="AH417" t="s">
        <v>65</v>
      </c>
      <c r="AI417" t="s">
        <v>34924</v>
      </c>
      <c r="AY417" t="s">
        <v>35153</v>
      </c>
      <c r="AZ417" t="s">
        <v>8401</v>
      </c>
      <c r="BA417" t="s">
        <v>5384</v>
      </c>
      <c r="BB417" t="s">
        <v>35152</v>
      </c>
      <c r="BD417" t="s">
        <v>33648</v>
      </c>
      <c r="BG417" t="s">
        <v>35151</v>
      </c>
    </row>
    <row r="418" spans="1:59" x14ac:dyDescent="0.2">
      <c r="A418" s="1">
        <v>42618.938946759263</v>
      </c>
      <c r="B418" t="s">
        <v>1862</v>
      </c>
      <c r="C418" t="s">
        <v>35145</v>
      </c>
      <c r="D418" t="e">
        <f>VLOOKUP(all_inactive13[[#This Row],[Full Name, Title]],properly_deactivated[],1,0)</f>
        <v>#N/A</v>
      </c>
      <c r="M418" t="s">
        <v>35106</v>
      </c>
      <c r="V418" t="s">
        <v>35144</v>
      </c>
      <c r="AB418" t="s">
        <v>34944</v>
      </c>
      <c r="AH418" t="s">
        <v>65</v>
      </c>
      <c r="AI418" t="s">
        <v>34924</v>
      </c>
      <c r="AY418" t="s">
        <v>35143</v>
      </c>
      <c r="AZ418" t="s">
        <v>26829</v>
      </c>
      <c r="BA418" t="s">
        <v>855</v>
      </c>
      <c r="BB418" t="s">
        <v>35142</v>
      </c>
      <c r="BD418" t="s">
        <v>33648</v>
      </c>
      <c r="BG418" t="s">
        <v>35141</v>
      </c>
    </row>
    <row r="419" spans="1:59" x14ac:dyDescent="0.2">
      <c r="A419" s="1">
        <v>42618.938935185193</v>
      </c>
      <c r="B419" t="s">
        <v>1862</v>
      </c>
      <c r="C419" t="s">
        <v>35135</v>
      </c>
      <c r="D419" t="e">
        <f>VLOOKUP(all_inactive13[[#This Row],[Full Name, Title]],properly_deactivated[],1,0)</f>
        <v>#N/A</v>
      </c>
      <c r="M419" t="s">
        <v>34978</v>
      </c>
      <c r="V419" t="s">
        <v>35134</v>
      </c>
      <c r="W419" t="s">
        <v>35133</v>
      </c>
      <c r="AA419" t="s">
        <v>35080</v>
      </c>
      <c r="AB419" t="s">
        <v>34976</v>
      </c>
      <c r="AH419" t="s">
        <v>65</v>
      </c>
      <c r="AI419" t="s">
        <v>34924</v>
      </c>
      <c r="AY419" t="s">
        <v>35132</v>
      </c>
      <c r="AZ419" t="s">
        <v>6171</v>
      </c>
      <c r="BA419" t="s">
        <v>35131</v>
      </c>
      <c r="BB419" t="s">
        <v>35130</v>
      </c>
      <c r="BD419" t="s">
        <v>33648</v>
      </c>
      <c r="BG419" t="s">
        <v>35129</v>
      </c>
    </row>
    <row r="420" spans="1:59" x14ac:dyDescent="0.2">
      <c r="A420" s="1">
        <v>42618.938935185193</v>
      </c>
      <c r="B420" t="s">
        <v>1862</v>
      </c>
      <c r="C420" t="s">
        <v>35128</v>
      </c>
      <c r="D420" t="e">
        <f>VLOOKUP(all_inactive13[[#This Row],[Full Name, Title]],properly_deactivated[],1,0)</f>
        <v>#N/A</v>
      </c>
      <c r="M420" t="s">
        <v>35127</v>
      </c>
      <c r="V420" t="s">
        <v>35126</v>
      </c>
      <c r="AB420" t="s">
        <v>34944</v>
      </c>
      <c r="AH420" t="s">
        <v>65</v>
      </c>
      <c r="AI420" t="s">
        <v>34924</v>
      </c>
      <c r="AY420" t="s">
        <v>35125</v>
      </c>
      <c r="AZ420" t="s">
        <v>892</v>
      </c>
      <c r="BA420" t="s">
        <v>35124</v>
      </c>
      <c r="BB420" t="s">
        <v>35123</v>
      </c>
      <c r="BD420" t="s">
        <v>33648</v>
      </c>
      <c r="BG420" t="s">
        <v>35122</v>
      </c>
    </row>
    <row r="421" spans="1:59" x14ac:dyDescent="0.2">
      <c r="A421" s="1">
        <v>42618.938935185193</v>
      </c>
      <c r="B421" t="s">
        <v>1862</v>
      </c>
      <c r="C421" t="s">
        <v>35121</v>
      </c>
      <c r="D421" t="e">
        <f>VLOOKUP(all_inactive13[[#This Row],[Full Name, Title]],properly_deactivated[],1,0)</f>
        <v>#N/A</v>
      </c>
      <c r="M421" t="s">
        <v>35120</v>
      </c>
      <c r="V421" t="s">
        <v>35119</v>
      </c>
      <c r="AB421" t="s">
        <v>34944</v>
      </c>
      <c r="AH421" t="s">
        <v>65</v>
      </c>
      <c r="AI421" t="s">
        <v>34924</v>
      </c>
      <c r="AY421" t="s">
        <v>35118</v>
      </c>
      <c r="AZ421" t="s">
        <v>35117</v>
      </c>
      <c r="BA421" t="s">
        <v>35116</v>
      </c>
      <c r="BB421" t="s">
        <v>35115</v>
      </c>
      <c r="BD421" t="s">
        <v>33648</v>
      </c>
      <c r="BG421" t="s">
        <v>35114</v>
      </c>
    </row>
    <row r="422" spans="1:59" x14ac:dyDescent="0.2">
      <c r="A422" s="1">
        <v>42618.938923611109</v>
      </c>
      <c r="B422" t="s">
        <v>1862</v>
      </c>
      <c r="C422" t="s">
        <v>35113</v>
      </c>
      <c r="D422" t="e">
        <f>VLOOKUP(all_inactive13[[#This Row],[Full Name, Title]],properly_deactivated[],1,0)</f>
        <v>#N/A</v>
      </c>
      <c r="M422" t="s">
        <v>35112</v>
      </c>
      <c r="V422" t="s">
        <v>35111</v>
      </c>
      <c r="AB422" t="s">
        <v>34931</v>
      </c>
      <c r="AH422" t="s">
        <v>65</v>
      </c>
      <c r="AI422" t="s">
        <v>34924</v>
      </c>
      <c r="AY422" t="s">
        <v>35110</v>
      </c>
      <c r="AZ422" t="s">
        <v>28970</v>
      </c>
      <c r="BA422" t="s">
        <v>71</v>
      </c>
      <c r="BB422" t="s">
        <v>35109</v>
      </c>
      <c r="BD422" t="s">
        <v>33648</v>
      </c>
      <c r="BG422" t="s">
        <v>35108</v>
      </c>
    </row>
    <row r="423" spans="1:59" x14ac:dyDescent="0.2">
      <c r="A423" s="1">
        <v>42618.938923611109</v>
      </c>
      <c r="B423" t="s">
        <v>1862</v>
      </c>
      <c r="C423" t="s">
        <v>35107</v>
      </c>
      <c r="D423" t="e">
        <f>VLOOKUP(all_inactive13[[#This Row],[Full Name, Title]],properly_deactivated[],1,0)</f>
        <v>#N/A</v>
      </c>
      <c r="M423" t="s">
        <v>35106</v>
      </c>
      <c r="V423" t="s">
        <v>35105</v>
      </c>
      <c r="AB423" t="s">
        <v>34944</v>
      </c>
      <c r="AH423" t="s">
        <v>65</v>
      </c>
      <c r="AI423" t="s">
        <v>34924</v>
      </c>
      <c r="AY423" t="s">
        <v>35104</v>
      </c>
      <c r="AZ423" t="s">
        <v>28970</v>
      </c>
      <c r="BA423" t="s">
        <v>497</v>
      </c>
      <c r="BB423" t="s">
        <v>35103</v>
      </c>
      <c r="BD423" t="s">
        <v>33648</v>
      </c>
      <c r="BG423" t="s">
        <v>35102</v>
      </c>
    </row>
    <row r="424" spans="1:59" x14ac:dyDescent="0.2">
      <c r="A424" s="1">
        <v>42618.938923611109</v>
      </c>
      <c r="B424" t="s">
        <v>1862</v>
      </c>
      <c r="C424" t="s">
        <v>35101</v>
      </c>
      <c r="D424" t="e">
        <f>VLOOKUP(all_inactive13[[#This Row],[Full Name, Title]],properly_deactivated[],1,0)</f>
        <v>#N/A</v>
      </c>
      <c r="M424" t="s">
        <v>35056</v>
      </c>
      <c r="V424" t="s">
        <v>35100</v>
      </c>
      <c r="AB424" t="s">
        <v>34944</v>
      </c>
      <c r="AH424" t="s">
        <v>65</v>
      </c>
      <c r="AI424" t="s">
        <v>34924</v>
      </c>
      <c r="AY424" t="s">
        <v>35099</v>
      </c>
      <c r="AZ424" t="s">
        <v>35098</v>
      </c>
      <c r="BA424" t="s">
        <v>35097</v>
      </c>
      <c r="BB424" t="s">
        <v>35096</v>
      </c>
      <c r="BD424" t="s">
        <v>33648</v>
      </c>
      <c r="BG424" t="s">
        <v>35095</v>
      </c>
    </row>
    <row r="425" spans="1:59" x14ac:dyDescent="0.2">
      <c r="A425" s="1">
        <v>42618.93891203704</v>
      </c>
      <c r="B425" t="s">
        <v>1862</v>
      </c>
      <c r="C425" t="s">
        <v>35094</v>
      </c>
      <c r="D425" t="e">
        <f>VLOOKUP(all_inactive13[[#This Row],[Full Name, Title]],properly_deactivated[],1,0)</f>
        <v>#N/A</v>
      </c>
      <c r="M425" t="s">
        <v>34992</v>
      </c>
      <c r="V425" t="s">
        <v>35093</v>
      </c>
      <c r="AB425" t="s">
        <v>34944</v>
      </c>
      <c r="AH425" t="s">
        <v>65</v>
      </c>
      <c r="AI425" t="s">
        <v>34924</v>
      </c>
      <c r="AY425" t="s">
        <v>35092</v>
      </c>
      <c r="AZ425" t="s">
        <v>2972</v>
      </c>
      <c r="BA425" t="s">
        <v>2285</v>
      </c>
      <c r="BB425" t="s">
        <v>35091</v>
      </c>
      <c r="BD425" t="s">
        <v>33648</v>
      </c>
      <c r="BG425" t="s">
        <v>35090</v>
      </c>
    </row>
    <row r="426" spans="1:59" x14ac:dyDescent="0.2">
      <c r="A426" s="1">
        <v>42618.93891203704</v>
      </c>
      <c r="B426" t="s">
        <v>1862</v>
      </c>
      <c r="C426" t="s">
        <v>35089</v>
      </c>
      <c r="D426" t="e">
        <f>VLOOKUP(all_inactive13[[#This Row],[Full Name, Title]],properly_deactivated[],1,0)</f>
        <v>#N/A</v>
      </c>
      <c r="M426" t="s">
        <v>34946</v>
      </c>
      <c r="V426" t="s">
        <v>35088</v>
      </c>
      <c r="AB426" t="s">
        <v>34944</v>
      </c>
      <c r="AH426" t="s">
        <v>65</v>
      </c>
      <c r="AI426" t="s">
        <v>34924</v>
      </c>
      <c r="AY426" t="s">
        <v>35087</v>
      </c>
      <c r="AZ426" t="s">
        <v>35086</v>
      </c>
      <c r="BA426" t="s">
        <v>6058</v>
      </c>
      <c r="BB426" t="s">
        <v>35085</v>
      </c>
      <c r="BD426" t="s">
        <v>33648</v>
      </c>
      <c r="BG426" t="s">
        <v>35084</v>
      </c>
    </row>
    <row r="427" spans="1:59" x14ac:dyDescent="0.2">
      <c r="A427" s="1">
        <v>42618.93891203704</v>
      </c>
      <c r="B427" t="s">
        <v>1862</v>
      </c>
      <c r="C427" t="s">
        <v>35083</v>
      </c>
      <c r="D427" t="e">
        <f>VLOOKUP(all_inactive13[[#This Row],[Full Name, Title]],properly_deactivated[],1,0)</f>
        <v>#N/A</v>
      </c>
      <c r="M427" t="s">
        <v>34978</v>
      </c>
      <c r="V427" t="s">
        <v>35082</v>
      </c>
      <c r="W427" t="s">
        <v>35081</v>
      </c>
      <c r="AA427" t="s">
        <v>35080</v>
      </c>
      <c r="AB427" t="s">
        <v>34976</v>
      </c>
      <c r="AH427" t="s">
        <v>65</v>
      </c>
      <c r="AI427" t="s">
        <v>34924</v>
      </c>
      <c r="AY427" t="s">
        <v>35079</v>
      </c>
      <c r="AZ427" t="s">
        <v>34037</v>
      </c>
      <c r="BA427" t="s">
        <v>35078</v>
      </c>
      <c r="BB427" t="s">
        <v>35077</v>
      </c>
      <c r="BD427" t="s">
        <v>33648</v>
      </c>
      <c r="BG427" t="s">
        <v>35076</v>
      </c>
    </row>
    <row r="428" spans="1:59" x14ac:dyDescent="0.2">
      <c r="A428" s="1">
        <v>42618.93891203704</v>
      </c>
      <c r="B428" t="s">
        <v>1862</v>
      </c>
      <c r="C428" t="s">
        <v>35075</v>
      </c>
      <c r="D428" t="e">
        <f>VLOOKUP(all_inactive13[[#This Row],[Full Name, Title]],properly_deactivated[],1,0)</f>
        <v>#N/A</v>
      </c>
      <c r="M428" t="s">
        <v>34954</v>
      </c>
      <c r="V428" t="s">
        <v>35074</v>
      </c>
      <c r="AB428" t="s">
        <v>34952</v>
      </c>
      <c r="AH428" t="s">
        <v>65</v>
      </c>
      <c r="AI428" t="s">
        <v>34924</v>
      </c>
      <c r="AY428" t="s">
        <v>35073</v>
      </c>
      <c r="AZ428" t="s">
        <v>24482</v>
      </c>
      <c r="BA428" t="s">
        <v>35072</v>
      </c>
      <c r="BB428" t="s">
        <v>35071</v>
      </c>
      <c r="BD428" t="s">
        <v>33648</v>
      </c>
      <c r="BG428" t="s">
        <v>35070</v>
      </c>
    </row>
    <row r="429" spans="1:59" x14ac:dyDescent="0.2">
      <c r="A429" s="1">
        <v>42618.938900462963</v>
      </c>
      <c r="B429" t="s">
        <v>1862</v>
      </c>
      <c r="C429" t="s">
        <v>35057</v>
      </c>
      <c r="D429" t="e">
        <f>VLOOKUP(all_inactive13[[#This Row],[Full Name, Title]],properly_deactivated[],1,0)</f>
        <v>#N/A</v>
      </c>
      <c r="M429" t="s">
        <v>35056</v>
      </c>
      <c r="V429" t="s">
        <v>35055</v>
      </c>
      <c r="AB429" t="s">
        <v>34944</v>
      </c>
      <c r="AH429" t="s">
        <v>65</v>
      </c>
      <c r="AI429" t="s">
        <v>34924</v>
      </c>
      <c r="AY429" t="s">
        <v>35054</v>
      </c>
      <c r="AZ429" t="s">
        <v>7025</v>
      </c>
      <c r="BA429" t="s">
        <v>35053</v>
      </c>
      <c r="BB429" t="s">
        <v>35052</v>
      </c>
      <c r="BD429" t="s">
        <v>33648</v>
      </c>
      <c r="BG429" t="s">
        <v>35051</v>
      </c>
    </row>
    <row r="430" spans="1:59" x14ac:dyDescent="0.2">
      <c r="A430" s="1">
        <v>42618.938900462963</v>
      </c>
      <c r="B430" t="s">
        <v>1862</v>
      </c>
      <c r="C430" t="s">
        <v>35050</v>
      </c>
      <c r="D430" t="e">
        <f>VLOOKUP(all_inactive13[[#This Row],[Full Name, Title]],properly_deactivated[],1,0)</f>
        <v>#N/A</v>
      </c>
      <c r="M430" t="s">
        <v>35023</v>
      </c>
      <c r="V430" t="s">
        <v>35049</v>
      </c>
      <c r="AB430" t="s">
        <v>34976</v>
      </c>
      <c r="AH430" t="s">
        <v>65</v>
      </c>
      <c r="AI430" t="s">
        <v>34924</v>
      </c>
      <c r="AY430" t="s">
        <v>35048</v>
      </c>
      <c r="AZ430" t="s">
        <v>35047</v>
      </c>
      <c r="BA430" t="s">
        <v>35046</v>
      </c>
      <c r="BB430" t="s">
        <v>35045</v>
      </c>
      <c r="BD430" t="s">
        <v>33648</v>
      </c>
      <c r="BG430" t="s">
        <v>35044</v>
      </c>
    </row>
    <row r="431" spans="1:59" x14ac:dyDescent="0.2">
      <c r="A431" s="1">
        <v>42618.938900462963</v>
      </c>
      <c r="B431" t="s">
        <v>1862</v>
      </c>
      <c r="C431" t="s">
        <v>35043</v>
      </c>
      <c r="D431" t="e">
        <f>VLOOKUP(all_inactive13[[#This Row],[Full Name, Title]],properly_deactivated[],1,0)</f>
        <v>#N/A</v>
      </c>
      <c r="M431" t="s">
        <v>34965</v>
      </c>
      <c r="V431" t="s">
        <v>35042</v>
      </c>
      <c r="AB431" t="s">
        <v>34931</v>
      </c>
      <c r="AH431" t="s">
        <v>65</v>
      </c>
      <c r="AI431" t="s">
        <v>34924</v>
      </c>
      <c r="AY431" t="s">
        <v>35041</v>
      </c>
      <c r="AZ431" t="s">
        <v>100</v>
      </c>
      <c r="BA431" t="s">
        <v>35040</v>
      </c>
      <c r="BB431" t="s">
        <v>35039</v>
      </c>
      <c r="BD431" t="s">
        <v>33648</v>
      </c>
      <c r="BG431" t="s">
        <v>35038</v>
      </c>
    </row>
    <row r="432" spans="1:59" x14ac:dyDescent="0.2">
      <c r="A432" s="1">
        <v>42618.938900462963</v>
      </c>
      <c r="B432" t="s">
        <v>1862</v>
      </c>
      <c r="C432" t="s">
        <v>35037</v>
      </c>
      <c r="D432" t="e">
        <f>VLOOKUP(all_inactive13[[#This Row],[Full Name, Title]],properly_deactivated[],1,0)</f>
        <v>#N/A</v>
      </c>
      <c r="M432" t="s">
        <v>35036</v>
      </c>
      <c r="V432" t="s">
        <v>35035</v>
      </c>
      <c r="AB432" t="s">
        <v>34944</v>
      </c>
      <c r="AH432" t="s">
        <v>65</v>
      </c>
      <c r="AI432" t="s">
        <v>34924</v>
      </c>
      <c r="AY432" t="s">
        <v>35034</v>
      </c>
      <c r="AZ432" t="s">
        <v>100</v>
      </c>
      <c r="BA432" t="s">
        <v>11546</v>
      </c>
      <c r="BB432" t="s">
        <v>35033</v>
      </c>
      <c r="BD432" t="s">
        <v>33648</v>
      </c>
      <c r="BG432" t="s">
        <v>35032</v>
      </c>
    </row>
    <row r="433" spans="1:59" x14ac:dyDescent="0.2">
      <c r="A433" s="1">
        <v>42618.938888888893</v>
      </c>
      <c r="B433" t="s">
        <v>1862</v>
      </c>
      <c r="C433" t="s">
        <v>35031</v>
      </c>
      <c r="D433" t="e">
        <f>VLOOKUP(all_inactive13[[#This Row],[Full Name, Title]],properly_deactivated[],1,0)</f>
        <v>#N/A</v>
      </c>
      <c r="M433" t="s">
        <v>35030</v>
      </c>
      <c r="V433" t="s">
        <v>35029</v>
      </c>
      <c r="AB433" t="s">
        <v>34944</v>
      </c>
      <c r="AH433" t="s">
        <v>65</v>
      </c>
      <c r="AI433" t="s">
        <v>34924</v>
      </c>
      <c r="AY433" t="s">
        <v>35028</v>
      </c>
      <c r="AZ433" t="s">
        <v>24090</v>
      </c>
      <c r="BA433" t="s">
        <v>35027</v>
      </c>
      <c r="BB433" t="s">
        <v>35026</v>
      </c>
      <c r="BD433" t="s">
        <v>33648</v>
      </c>
      <c r="BG433" t="s">
        <v>35025</v>
      </c>
    </row>
    <row r="434" spans="1:59" x14ac:dyDescent="0.2">
      <c r="A434" s="1">
        <v>42618.938888888893</v>
      </c>
      <c r="B434" t="s">
        <v>1862</v>
      </c>
      <c r="C434" t="s">
        <v>35024</v>
      </c>
      <c r="D434" t="e">
        <f>VLOOKUP(all_inactive13[[#This Row],[Full Name, Title]],properly_deactivated[],1,0)</f>
        <v>#N/A</v>
      </c>
      <c r="M434" t="s">
        <v>35023</v>
      </c>
      <c r="V434" t="s">
        <v>35022</v>
      </c>
      <c r="AB434" t="s">
        <v>34976</v>
      </c>
      <c r="AH434" t="s">
        <v>65</v>
      </c>
      <c r="AI434" t="s">
        <v>34924</v>
      </c>
      <c r="AY434" t="s">
        <v>35021</v>
      </c>
      <c r="AZ434" t="s">
        <v>687</v>
      </c>
      <c r="BA434" t="s">
        <v>35020</v>
      </c>
      <c r="BB434" t="s">
        <v>1397</v>
      </c>
      <c r="BD434" t="s">
        <v>33648</v>
      </c>
      <c r="BG434" t="s">
        <v>35019</v>
      </c>
    </row>
    <row r="435" spans="1:59" x14ac:dyDescent="0.2">
      <c r="A435" s="1">
        <v>42618.938888888893</v>
      </c>
      <c r="B435" t="s">
        <v>1862</v>
      </c>
      <c r="C435" t="s">
        <v>35018</v>
      </c>
      <c r="D435" t="e">
        <f>VLOOKUP(all_inactive13[[#This Row],[Full Name, Title]],properly_deactivated[],1,0)</f>
        <v>#N/A</v>
      </c>
      <c r="M435" t="s">
        <v>34933</v>
      </c>
      <c r="V435" t="s">
        <v>34932</v>
      </c>
      <c r="AB435" t="s">
        <v>34931</v>
      </c>
      <c r="AH435" t="s">
        <v>65</v>
      </c>
      <c r="AI435" t="s">
        <v>34924</v>
      </c>
      <c r="AY435" t="s">
        <v>35017</v>
      </c>
      <c r="AZ435" t="s">
        <v>3242</v>
      </c>
      <c r="BA435" t="s">
        <v>35016</v>
      </c>
      <c r="BB435" t="s">
        <v>35015</v>
      </c>
      <c r="BD435" t="s">
        <v>33648</v>
      </c>
      <c r="BG435" t="s">
        <v>35014</v>
      </c>
    </row>
    <row r="436" spans="1:59" x14ac:dyDescent="0.2">
      <c r="A436" s="1">
        <v>42618.938888888893</v>
      </c>
      <c r="B436" t="s">
        <v>1862</v>
      </c>
      <c r="C436" t="s">
        <v>35013</v>
      </c>
      <c r="D436" t="e">
        <f>VLOOKUP(all_inactive13[[#This Row],[Full Name, Title]],properly_deactivated[],1,0)</f>
        <v>#N/A</v>
      </c>
      <c r="M436" t="s">
        <v>35012</v>
      </c>
      <c r="V436" t="s">
        <v>35011</v>
      </c>
      <c r="AB436" t="s">
        <v>34952</v>
      </c>
      <c r="AH436" t="s">
        <v>65</v>
      </c>
      <c r="AI436" t="s">
        <v>34924</v>
      </c>
      <c r="AY436" t="s">
        <v>35010</v>
      </c>
      <c r="AZ436" t="s">
        <v>2617</v>
      </c>
      <c r="BA436" t="s">
        <v>35009</v>
      </c>
      <c r="BB436" t="s">
        <v>35008</v>
      </c>
      <c r="BD436" t="s">
        <v>33648</v>
      </c>
      <c r="BG436" t="s">
        <v>35007</v>
      </c>
    </row>
    <row r="437" spans="1:59" x14ac:dyDescent="0.2">
      <c r="A437" s="1">
        <v>42618.938888888893</v>
      </c>
      <c r="B437" t="s">
        <v>1862</v>
      </c>
      <c r="C437" t="s">
        <v>35006</v>
      </c>
      <c r="D437" t="e">
        <f>VLOOKUP(all_inactive13[[#This Row],[Full Name, Title]],properly_deactivated[],1,0)</f>
        <v>#N/A</v>
      </c>
      <c r="M437" t="s">
        <v>35005</v>
      </c>
      <c r="V437" t="s">
        <v>35004</v>
      </c>
      <c r="AB437" t="s">
        <v>34952</v>
      </c>
      <c r="AH437" t="s">
        <v>65</v>
      </c>
      <c r="AI437" t="s">
        <v>34924</v>
      </c>
      <c r="AY437" t="s">
        <v>35003</v>
      </c>
      <c r="AZ437" t="s">
        <v>13523</v>
      </c>
      <c r="BA437" t="s">
        <v>35002</v>
      </c>
      <c r="BB437" t="s">
        <v>35001</v>
      </c>
      <c r="BD437" t="s">
        <v>33648</v>
      </c>
      <c r="BG437" t="s">
        <v>35000</v>
      </c>
    </row>
    <row r="438" spans="1:59" x14ac:dyDescent="0.2">
      <c r="A438" s="1">
        <v>42618.938877314817</v>
      </c>
      <c r="B438" t="s">
        <v>1862</v>
      </c>
      <c r="C438" t="s">
        <v>34999</v>
      </c>
      <c r="D438" t="e">
        <f>VLOOKUP(all_inactive13[[#This Row],[Full Name, Title]],properly_deactivated[],1,0)</f>
        <v>#N/A</v>
      </c>
      <c r="M438" t="s">
        <v>34998</v>
      </c>
      <c r="V438" t="s">
        <v>34997</v>
      </c>
      <c r="AB438" t="s">
        <v>34952</v>
      </c>
      <c r="AH438" t="s">
        <v>65</v>
      </c>
      <c r="AI438" t="s">
        <v>34924</v>
      </c>
      <c r="AY438" t="s">
        <v>34996</v>
      </c>
      <c r="AZ438" t="s">
        <v>13523</v>
      </c>
      <c r="BA438" t="s">
        <v>34995</v>
      </c>
      <c r="BB438" t="s">
        <v>5505</v>
      </c>
      <c r="BD438" t="s">
        <v>33648</v>
      </c>
      <c r="BG438" t="s">
        <v>34994</v>
      </c>
    </row>
    <row r="439" spans="1:59" x14ac:dyDescent="0.2">
      <c r="A439" s="1">
        <v>42618.938877314817</v>
      </c>
      <c r="B439" t="s">
        <v>1862</v>
      </c>
      <c r="C439" t="s">
        <v>34993</v>
      </c>
      <c r="D439" t="e">
        <f>VLOOKUP(all_inactive13[[#This Row],[Full Name, Title]],properly_deactivated[],1,0)</f>
        <v>#N/A</v>
      </c>
      <c r="M439" t="s">
        <v>34992</v>
      </c>
      <c r="V439" t="s">
        <v>34991</v>
      </c>
      <c r="AB439" t="s">
        <v>34944</v>
      </c>
      <c r="AH439" t="s">
        <v>65</v>
      </c>
      <c r="AI439" t="s">
        <v>34924</v>
      </c>
      <c r="AY439" t="s">
        <v>34990</v>
      </c>
      <c r="AZ439" t="s">
        <v>23595</v>
      </c>
      <c r="BA439" t="s">
        <v>34989</v>
      </c>
      <c r="BB439" t="s">
        <v>34988</v>
      </c>
      <c r="BD439" t="s">
        <v>33648</v>
      </c>
      <c r="BG439" t="s">
        <v>34987</v>
      </c>
    </row>
    <row r="440" spans="1:59" x14ac:dyDescent="0.2">
      <c r="A440" s="1">
        <v>42618.938877314817</v>
      </c>
      <c r="B440" t="s">
        <v>1862</v>
      </c>
      <c r="C440" t="s">
        <v>34986</v>
      </c>
      <c r="D440" t="e">
        <f>VLOOKUP(all_inactive13[[#This Row],[Full Name, Title]],properly_deactivated[],1,0)</f>
        <v>#N/A</v>
      </c>
      <c r="M440" t="s">
        <v>34985</v>
      </c>
      <c r="V440" t="s">
        <v>34984</v>
      </c>
      <c r="AB440" t="s">
        <v>34944</v>
      </c>
      <c r="AH440" t="s">
        <v>65</v>
      </c>
      <c r="AI440" t="s">
        <v>34924</v>
      </c>
      <c r="AY440" t="s">
        <v>34983</v>
      </c>
      <c r="AZ440" t="s">
        <v>34050</v>
      </c>
      <c r="BA440" t="s">
        <v>34982</v>
      </c>
      <c r="BB440" t="s">
        <v>34981</v>
      </c>
      <c r="BD440" t="s">
        <v>33648</v>
      </c>
      <c r="BG440" t="s">
        <v>34980</v>
      </c>
    </row>
    <row r="441" spans="1:59" x14ac:dyDescent="0.2">
      <c r="A441" s="1">
        <v>42618.938877314817</v>
      </c>
      <c r="B441" t="s">
        <v>1862</v>
      </c>
      <c r="C441" t="s">
        <v>34979</v>
      </c>
      <c r="D441" t="e">
        <f>VLOOKUP(all_inactive13[[#This Row],[Full Name, Title]],properly_deactivated[],1,0)</f>
        <v>#N/A</v>
      </c>
      <c r="M441" t="s">
        <v>34978</v>
      </c>
      <c r="V441" t="s">
        <v>34977</v>
      </c>
      <c r="AB441" t="s">
        <v>34976</v>
      </c>
      <c r="AH441" t="s">
        <v>65</v>
      </c>
      <c r="AI441" t="s">
        <v>34924</v>
      </c>
      <c r="AY441" t="s">
        <v>34975</v>
      </c>
      <c r="AZ441" t="s">
        <v>30369</v>
      </c>
      <c r="BA441" t="s">
        <v>5504</v>
      </c>
      <c r="BB441" t="s">
        <v>34974</v>
      </c>
      <c r="BD441" t="s">
        <v>33648</v>
      </c>
      <c r="BG441" t="s">
        <v>34973</v>
      </c>
    </row>
    <row r="442" spans="1:59" x14ac:dyDescent="0.2">
      <c r="A442" s="1">
        <v>42618.938877314817</v>
      </c>
      <c r="B442" t="s">
        <v>1862</v>
      </c>
      <c r="C442" t="s">
        <v>34972</v>
      </c>
      <c r="D442" t="e">
        <f>VLOOKUP(all_inactive13[[#This Row],[Full Name, Title]],properly_deactivated[],1,0)</f>
        <v>#N/A</v>
      </c>
      <c r="M442" t="s">
        <v>34965</v>
      </c>
      <c r="V442" t="s">
        <v>34971</v>
      </c>
      <c r="AB442" t="s">
        <v>34931</v>
      </c>
      <c r="AH442" t="s">
        <v>65</v>
      </c>
      <c r="AI442" t="s">
        <v>34924</v>
      </c>
      <c r="AY442" t="s">
        <v>34970</v>
      </c>
      <c r="AZ442" t="s">
        <v>25076</v>
      </c>
      <c r="BA442" t="s">
        <v>34969</v>
      </c>
      <c r="BB442" t="s">
        <v>34968</v>
      </c>
      <c r="BD442" t="s">
        <v>33648</v>
      </c>
      <c r="BG442" t="s">
        <v>34967</v>
      </c>
    </row>
    <row r="443" spans="1:59" x14ac:dyDescent="0.2">
      <c r="A443" s="1">
        <v>42618.93886574074</v>
      </c>
      <c r="B443" t="s">
        <v>1862</v>
      </c>
      <c r="C443" t="s">
        <v>34966</v>
      </c>
      <c r="D443" t="e">
        <f>VLOOKUP(all_inactive13[[#This Row],[Full Name, Title]],properly_deactivated[],1,0)</f>
        <v>#N/A</v>
      </c>
      <c r="M443" t="s">
        <v>34965</v>
      </c>
      <c r="V443" t="s">
        <v>34964</v>
      </c>
      <c r="AB443" t="s">
        <v>34931</v>
      </c>
      <c r="AH443" t="s">
        <v>65</v>
      </c>
      <c r="AI443" t="s">
        <v>34924</v>
      </c>
      <c r="AY443" t="s">
        <v>34963</v>
      </c>
      <c r="AZ443" t="s">
        <v>34962</v>
      </c>
      <c r="BA443" t="s">
        <v>15856</v>
      </c>
      <c r="BB443" t="s">
        <v>34961</v>
      </c>
      <c r="BD443" t="s">
        <v>33648</v>
      </c>
      <c r="BG443" t="s">
        <v>34960</v>
      </c>
    </row>
    <row r="444" spans="1:59" x14ac:dyDescent="0.2">
      <c r="A444" s="1">
        <v>42618.93886574074</v>
      </c>
      <c r="B444" t="s">
        <v>1862</v>
      </c>
      <c r="C444" t="s">
        <v>34959</v>
      </c>
      <c r="D444" t="e">
        <f>VLOOKUP(all_inactive13[[#This Row],[Full Name, Title]],properly_deactivated[],1,0)</f>
        <v>#N/A</v>
      </c>
      <c r="L444" t="s">
        <v>31470</v>
      </c>
      <c r="M444" t="s">
        <v>31469</v>
      </c>
      <c r="V444" t="s">
        <v>34938</v>
      </c>
      <c r="AB444" t="s">
        <v>21219</v>
      </c>
      <c r="AH444" t="s">
        <v>65</v>
      </c>
      <c r="AI444" t="s">
        <v>31371</v>
      </c>
      <c r="AY444" t="s">
        <v>34958</v>
      </c>
      <c r="AZ444" t="s">
        <v>14163</v>
      </c>
      <c r="BA444" t="s">
        <v>34957</v>
      </c>
      <c r="BB444" t="s">
        <v>31394</v>
      </c>
      <c r="BD444" t="s">
        <v>33648</v>
      </c>
      <c r="BG444" t="s">
        <v>34956</v>
      </c>
    </row>
    <row r="445" spans="1:59" x14ac:dyDescent="0.2">
      <c r="A445" s="1">
        <v>42618.93886574074</v>
      </c>
      <c r="B445" t="s">
        <v>1862</v>
      </c>
      <c r="C445" t="s">
        <v>34955</v>
      </c>
      <c r="D445" t="e">
        <f>VLOOKUP(all_inactive13[[#This Row],[Full Name, Title]],properly_deactivated[],1,0)</f>
        <v>#N/A</v>
      </c>
      <c r="M445" t="s">
        <v>34954</v>
      </c>
      <c r="V445" t="s">
        <v>34953</v>
      </c>
      <c r="AB445" t="s">
        <v>34952</v>
      </c>
      <c r="AH445" t="s">
        <v>65</v>
      </c>
      <c r="AI445" t="s">
        <v>34924</v>
      </c>
      <c r="AY445" t="s">
        <v>34951</v>
      </c>
      <c r="AZ445" t="s">
        <v>13616</v>
      </c>
      <c r="BA445" t="s">
        <v>34950</v>
      </c>
      <c r="BB445" t="s">
        <v>34949</v>
      </c>
      <c r="BD445" t="s">
        <v>33648</v>
      </c>
      <c r="BG445" t="s">
        <v>34948</v>
      </c>
    </row>
    <row r="446" spans="1:59" x14ac:dyDescent="0.2">
      <c r="A446" s="1">
        <v>42618.93886574074</v>
      </c>
      <c r="B446" t="s">
        <v>1862</v>
      </c>
      <c r="C446" t="s">
        <v>34947</v>
      </c>
      <c r="D446" t="e">
        <f>VLOOKUP(all_inactive13[[#This Row],[Full Name, Title]],properly_deactivated[],1,0)</f>
        <v>#N/A</v>
      </c>
      <c r="M446" t="s">
        <v>34946</v>
      </c>
      <c r="V446" t="s">
        <v>34945</v>
      </c>
      <c r="AB446" t="s">
        <v>34944</v>
      </c>
      <c r="AH446" t="s">
        <v>65</v>
      </c>
      <c r="AI446" t="s">
        <v>34924</v>
      </c>
      <c r="AY446" t="s">
        <v>34943</v>
      </c>
      <c r="AZ446" t="s">
        <v>17419</v>
      </c>
      <c r="BA446" t="s">
        <v>34942</v>
      </c>
      <c r="BB446" t="s">
        <v>34941</v>
      </c>
      <c r="BD446" t="s">
        <v>33648</v>
      </c>
      <c r="BG446" t="s">
        <v>34940</v>
      </c>
    </row>
    <row r="447" spans="1:59" x14ac:dyDescent="0.2">
      <c r="A447" s="1">
        <v>42618.93886574074</v>
      </c>
      <c r="B447" t="s">
        <v>1862</v>
      </c>
      <c r="C447" t="s">
        <v>34939</v>
      </c>
      <c r="D447" t="e">
        <f>VLOOKUP(all_inactive13[[#This Row],[Full Name, Title]],properly_deactivated[],1,0)</f>
        <v>#N/A</v>
      </c>
      <c r="L447" t="s">
        <v>31470</v>
      </c>
      <c r="M447" t="s">
        <v>31469</v>
      </c>
      <c r="V447" t="s">
        <v>34938</v>
      </c>
      <c r="AB447" t="s">
        <v>21219</v>
      </c>
      <c r="AH447" t="s">
        <v>65</v>
      </c>
      <c r="AI447" t="s">
        <v>31371</v>
      </c>
      <c r="AY447" t="s">
        <v>34937</v>
      </c>
      <c r="AZ447" t="s">
        <v>3705</v>
      </c>
      <c r="BA447" t="s">
        <v>34936</v>
      </c>
      <c r="BB447" t="s">
        <v>31394</v>
      </c>
      <c r="BD447" t="s">
        <v>33648</v>
      </c>
      <c r="BG447" t="s">
        <v>34935</v>
      </c>
    </row>
    <row r="448" spans="1:59" x14ac:dyDescent="0.2">
      <c r="A448" s="1">
        <v>42618.938854166663</v>
      </c>
      <c r="B448" t="s">
        <v>1862</v>
      </c>
      <c r="C448" t="s">
        <v>34934</v>
      </c>
      <c r="D448" t="e">
        <f>VLOOKUP(all_inactive13[[#This Row],[Full Name, Title]],properly_deactivated[],1,0)</f>
        <v>#N/A</v>
      </c>
      <c r="M448" t="s">
        <v>34933</v>
      </c>
      <c r="V448" t="s">
        <v>34932</v>
      </c>
      <c r="AB448" t="s">
        <v>34931</v>
      </c>
      <c r="AH448" t="s">
        <v>65</v>
      </c>
      <c r="AI448" t="s">
        <v>34924</v>
      </c>
      <c r="AY448" t="s">
        <v>34930</v>
      </c>
      <c r="AZ448" t="s">
        <v>21123</v>
      </c>
      <c r="BA448" t="s">
        <v>17192</v>
      </c>
      <c r="BB448" t="s">
        <v>34929</v>
      </c>
      <c r="BD448" t="s">
        <v>33648</v>
      </c>
      <c r="BG448" t="s">
        <v>34928</v>
      </c>
    </row>
    <row r="449" spans="1:59" x14ac:dyDescent="0.2">
      <c r="A449" s="1">
        <v>42618.938854166663</v>
      </c>
      <c r="B449" t="s">
        <v>1862</v>
      </c>
      <c r="C449" t="s">
        <v>34927</v>
      </c>
      <c r="D449" t="e">
        <f>VLOOKUP(all_inactive13[[#This Row],[Full Name, Title]],properly_deactivated[],1,0)</f>
        <v>#N/A</v>
      </c>
      <c r="M449" t="s">
        <v>34926</v>
      </c>
      <c r="V449" t="s">
        <v>34925</v>
      </c>
      <c r="AH449" t="s">
        <v>65</v>
      </c>
      <c r="AI449" t="s">
        <v>34924</v>
      </c>
      <c r="AY449" t="s">
        <v>34923</v>
      </c>
      <c r="AZ449" t="s">
        <v>34922</v>
      </c>
      <c r="BA449" t="s">
        <v>34921</v>
      </c>
      <c r="BB449" t="s">
        <v>34920</v>
      </c>
      <c r="BD449" t="s">
        <v>33648</v>
      </c>
      <c r="BG449" t="s">
        <v>34919</v>
      </c>
    </row>
    <row r="450" spans="1:59" x14ac:dyDescent="0.2">
      <c r="A450" s="1">
        <v>42618.938831018517</v>
      </c>
      <c r="B450" t="s">
        <v>1862</v>
      </c>
      <c r="C450" t="s">
        <v>34918</v>
      </c>
      <c r="D450" t="e">
        <f>VLOOKUP(all_inactive13[[#This Row],[Full Name, Title]],properly_deactivated[],1,0)</f>
        <v>#N/A</v>
      </c>
      <c r="L450" t="s">
        <v>31447</v>
      </c>
      <c r="M450" t="s">
        <v>31446</v>
      </c>
      <c r="V450" t="s">
        <v>34917</v>
      </c>
      <c r="AB450" t="s">
        <v>21219</v>
      </c>
      <c r="AH450" t="s">
        <v>65</v>
      </c>
      <c r="AI450" t="s">
        <v>31371</v>
      </c>
      <c r="AY450" t="s">
        <v>34916</v>
      </c>
      <c r="AZ450" t="s">
        <v>34915</v>
      </c>
      <c r="BA450" t="s">
        <v>34914</v>
      </c>
      <c r="BB450" t="s">
        <v>31394</v>
      </c>
      <c r="BD450" t="s">
        <v>33648</v>
      </c>
      <c r="BG450" t="s">
        <v>34913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297"/>
  <sheetViews>
    <sheetView topLeftCell="AZ1" workbookViewId="0">
      <selection activeCell="BD25" sqref="BD25"/>
    </sheetView>
  </sheetViews>
  <sheetFormatPr baseColWidth="10" defaultRowHeight="15" x14ac:dyDescent="0.2"/>
  <cols>
    <col min="1" max="1" width="14.33203125" bestFit="1" customWidth="1"/>
    <col min="2" max="2" width="12" customWidth="1"/>
    <col min="3" max="3" width="51.1640625" bestFit="1" customWidth="1"/>
    <col min="4" max="4" width="51.1640625" customWidth="1"/>
    <col min="6" max="6" width="17.33203125" customWidth="1"/>
    <col min="8" max="8" width="20.83203125" customWidth="1"/>
    <col min="9" max="9" width="16.83203125" customWidth="1"/>
    <col min="10" max="10" width="21.83203125" customWidth="1"/>
    <col min="11" max="11" width="26.5" customWidth="1"/>
    <col min="12" max="12" width="17.1640625" customWidth="1"/>
    <col min="13" max="13" width="16.33203125" customWidth="1"/>
    <col min="14" max="14" width="19.1640625" customWidth="1"/>
    <col min="15" max="15" width="13" customWidth="1"/>
    <col min="18" max="18" width="13.33203125" customWidth="1"/>
    <col min="22" max="22" width="21.83203125" customWidth="1"/>
    <col min="23" max="23" width="32.1640625" customWidth="1"/>
    <col min="24" max="24" width="15.83203125" customWidth="1"/>
    <col min="25" max="25" width="19.6640625" customWidth="1"/>
    <col min="26" max="26" width="29.83203125" customWidth="1"/>
    <col min="27" max="27" width="23.1640625" customWidth="1"/>
    <col min="28" max="28" width="33.5" customWidth="1"/>
    <col min="29" max="29" width="17.1640625" customWidth="1"/>
    <col min="32" max="32" width="17.83203125" customWidth="1"/>
    <col min="35" max="35" width="17.5" customWidth="1"/>
    <col min="36" max="36" width="14.83203125" customWidth="1"/>
    <col min="37" max="37" width="22.1640625" customWidth="1"/>
    <col min="38" max="38" width="19.6640625" customWidth="1"/>
    <col min="39" max="39" width="25.1640625" customWidth="1"/>
    <col min="40" max="40" width="16" customWidth="1"/>
    <col min="41" max="41" width="11.83203125" customWidth="1"/>
    <col min="42" max="42" width="32.83203125" customWidth="1"/>
    <col min="43" max="43" width="33" customWidth="1"/>
    <col min="44" max="44" width="24" customWidth="1"/>
    <col min="45" max="45" width="24.33203125" customWidth="1"/>
    <col min="46" max="46" width="33.33203125" customWidth="1"/>
    <col min="47" max="47" width="25" customWidth="1"/>
    <col min="48" max="48" width="17.83203125" customWidth="1"/>
    <col min="49" max="49" width="33.83203125" customWidth="1"/>
    <col min="50" max="50" width="23" customWidth="1"/>
    <col min="51" max="51" width="11.33203125" customWidth="1"/>
    <col min="52" max="52" width="11.83203125" customWidth="1"/>
    <col min="53" max="53" width="11.5" customWidth="1"/>
    <col min="55" max="55" width="15.6640625" customWidth="1"/>
    <col min="57" max="57" width="19.1640625" customWidth="1"/>
    <col min="58" max="58" width="14.83203125" customWidth="1"/>
    <col min="59" max="59" width="14" customWidth="1"/>
  </cols>
  <sheetData>
    <row r="1" spans="1:60" x14ac:dyDescent="0.2">
      <c r="A1" t="s">
        <v>0</v>
      </c>
      <c r="B1" t="s">
        <v>1</v>
      </c>
      <c r="C1" t="s">
        <v>2</v>
      </c>
      <c r="D1" s="13" t="s">
        <v>10909</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row>
    <row r="2" spans="1:60" x14ac:dyDescent="0.2">
      <c r="A2" s="1">
        <v>42618.943356481483</v>
      </c>
      <c r="B2" t="s">
        <v>1862</v>
      </c>
      <c r="C2" t="s">
        <v>1961</v>
      </c>
      <c r="D2" t="e">
        <f>VLOOKUP(deactivate_sen[[#This Row],[Full Name]], senate_staff_import[],1,0)</f>
        <v>#N/A</v>
      </c>
      <c r="M2" t="s">
        <v>1236</v>
      </c>
      <c r="AH2" t="s">
        <v>65</v>
      </c>
      <c r="AI2" t="s">
        <v>66</v>
      </c>
      <c r="AL2" t="s">
        <v>1237</v>
      </c>
      <c r="AY2" t="s">
        <v>1962</v>
      </c>
      <c r="AZ2" t="s">
        <v>1963</v>
      </c>
      <c r="BA2" t="s">
        <v>1964</v>
      </c>
      <c r="BB2" t="s">
        <v>1241</v>
      </c>
      <c r="BD2" t="s">
        <v>72</v>
      </c>
      <c r="BG2" t="s">
        <v>1965</v>
      </c>
    </row>
    <row r="3" spans="1:60" x14ac:dyDescent="0.2">
      <c r="A3" s="1">
        <v>42618.943356481483</v>
      </c>
      <c r="B3" t="s">
        <v>1862</v>
      </c>
      <c r="C3" t="s">
        <v>1966</v>
      </c>
      <c r="D3" t="e">
        <f>VLOOKUP(deactivate_sen[[#This Row],[Full Name]], senate_staff_import[],1,0)</f>
        <v>#N/A</v>
      </c>
      <c r="M3" t="s">
        <v>1254</v>
      </c>
      <c r="AH3" t="s">
        <v>65</v>
      </c>
      <c r="AI3" t="s">
        <v>66</v>
      </c>
      <c r="AL3" t="s">
        <v>1237</v>
      </c>
      <c r="AY3" t="s">
        <v>1967</v>
      </c>
      <c r="AZ3" t="s">
        <v>1968</v>
      </c>
      <c r="BA3" t="s">
        <v>1969</v>
      </c>
      <c r="BB3" t="s">
        <v>1970</v>
      </c>
      <c r="BD3" t="s">
        <v>72</v>
      </c>
      <c r="BG3" t="s">
        <v>1971</v>
      </c>
    </row>
    <row r="4" spans="1:60" x14ac:dyDescent="0.2">
      <c r="A4" s="1">
        <v>42618.943344907413</v>
      </c>
      <c r="B4" t="s">
        <v>1862</v>
      </c>
      <c r="C4" t="s">
        <v>1972</v>
      </c>
      <c r="D4" t="e">
        <f>VLOOKUP(deactivate_sen[[#This Row],[Full Name]], senate_staff_import[],1,0)</f>
        <v>#N/A</v>
      </c>
      <c r="M4" t="s">
        <v>1236</v>
      </c>
      <c r="AH4" t="s">
        <v>65</v>
      </c>
      <c r="AI4" t="s">
        <v>66</v>
      </c>
      <c r="AL4" t="s">
        <v>1237</v>
      </c>
      <c r="AY4" t="s">
        <v>1973</v>
      </c>
      <c r="AZ4" t="s">
        <v>1974</v>
      </c>
      <c r="BA4" t="s">
        <v>1975</v>
      </c>
      <c r="BB4" t="s">
        <v>1241</v>
      </c>
      <c r="BD4" t="s">
        <v>72</v>
      </c>
      <c r="BG4" t="s">
        <v>1976</v>
      </c>
    </row>
    <row r="5" spans="1:60" x14ac:dyDescent="0.2">
      <c r="A5" s="1">
        <v>42618.943344907413</v>
      </c>
      <c r="B5" t="s">
        <v>1862</v>
      </c>
      <c r="C5" t="s">
        <v>1977</v>
      </c>
      <c r="D5" t="e">
        <f>VLOOKUP(deactivate_sen[[#This Row],[Full Name]], senate_staff_import[],1,0)</f>
        <v>#N/A</v>
      </c>
      <c r="M5" t="s">
        <v>1254</v>
      </c>
      <c r="AH5" t="s">
        <v>65</v>
      </c>
      <c r="AI5" t="s">
        <v>66</v>
      </c>
      <c r="AL5" t="s">
        <v>1237</v>
      </c>
      <c r="AY5" t="s">
        <v>1978</v>
      </c>
      <c r="AZ5" t="s">
        <v>1979</v>
      </c>
      <c r="BA5" t="s">
        <v>1980</v>
      </c>
      <c r="BB5" t="s">
        <v>1981</v>
      </c>
      <c r="BD5" t="s">
        <v>72</v>
      </c>
      <c r="BG5" t="s">
        <v>1982</v>
      </c>
    </row>
    <row r="6" spans="1:60" x14ac:dyDescent="0.2">
      <c r="A6" s="1">
        <v>42618.943333333344</v>
      </c>
      <c r="B6" t="s">
        <v>1862</v>
      </c>
      <c r="C6" t="s">
        <v>1983</v>
      </c>
      <c r="D6" t="e">
        <f>VLOOKUP(deactivate_sen[[#This Row],[Full Name]], senate_staff_import[],1,0)</f>
        <v>#N/A</v>
      </c>
      <c r="M6" t="s">
        <v>1236</v>
      </c>
      <c r="AH6" t="s">
        <v>65</v>
      </c>
      <c r="AI6" t="s">
        <v>66</v>
      </c>
      <c r="AL6" t="s">
        <v>1237</v>
      </c>
      <c r="AY6" t="s">
        <v>1984</v>
      </c>
      <c r="AZ6" t="s">
        <v>1985</v>
      </c>
      <c r="BA6" t="s">
        <v>1986</v>
      </c>
      <c r="BB6" t="s">
        <v>1241</v>
      </c>
      <c r="BD6" t="s">
        <v>72</v>
      </c>
      <c r="BG6" t="s">
        <v>1987</v>
      </c>
    </row>
    <row r="7" spans="1:60" x14ac:dyDescent="0.2">
      <c r="A7" s="1">
        <v>42618.943310185183</v>
      </c>
      <c r="B7" t="s">
        <v>1862</v>
      </c>
      <c r="C7" t="s">
        <v>2025</v>
      </c>
      <c r="D7" t="e">
        <f>VLOOKUP(deactivate_sen[[#This Row],[Full Name]], senate_staff_import[],1,0)</f>
        <v>#N/A</v>
      </c>
      <c r="L7" t="s">
        <v>2026</v>
      </c>
      <c r="M7" t="s">
        <v>2027</v>
      </c>
      <c r="N7" t="s">
        <v>168</v>
      </c>
      <c r="AH7" t="s">
        <v>65</v>
      </c>
      <c r="AI7" t="s">
        <v>66</v>
      </c>
      <c r="AL7" t="s">
        <v>67</v>
      </c>
      <c r="AY7" t="s">
        <v>2028</v>
      </c>
      <c r="AZ7" t="s">
        <v>2029</v>
      </c>
      <c r="BA7" t="s">
        <v>2030</v>
      </c>
      <c r="BB7" t="s">
        <v>578</v>
      </c>
      <c r="BD7" t="s">
        <v>72</v>
      </c>
      <c r="BG7" t="s">
        <v>2031</v>
      </c>
    </row>
    <row r="8" spans="1:60" x14ac:dyDescent="0.2">
      <c r="A8" s="1">
        <v>42618.943298611113</v>
      </c>
      <c r="B8" t="s">
        <v>1862</v>
      </c>
      <c r="C8" t="s">
        <v>2039</v>
      </c>
      <c r="D8" t="e">
        <f>VLOOKUP(deactivate_sen[[#This Row],[Full Name]], senate_staff_import[],1,0)</f>
        <v>#N/A</v>
      </c>
      <c r="L8" t="s">
        <v>728</v>
      </c>
      <c r="M8" t="s">
        <v>729</v>
      </c>
      <c r="N8" t="s">
        <v>168</v>
      </c>
      <c r="AH8" t="s">
        <v>65</v>
      </c>
      <c r="AI8" t="s">
        <v>66</v>
      </c>
      <c r="AL8" t="s">
        <v>67</v>
      </c>
      <c r="AY8" t="s">
        <v>2040</v>
      </c>
      <c r="AZ8" t="s">
        <v>2041</v>
      </c>
      <c r="BA8" t="s">
        <v>2042</v>
      </c>
      <c r="BB8" t="s">
        <v>578</v>
      </c>
      <c r="BD8" t="s">
        <v>72</v>
      </c>
      <c r="BG8" t="s">
        <v>2043</v>
      </c>
    </row>
    <row r="9" spans="1:60" x14ac:dyDescent="0.2">
      <c r="A9" s="1">
        <v>42618.943287037036</v>
      </c>
      <c r="B9" t="s">
        <v>1862</v>
      </c>
      <c r="C9" t="s">
        <v>2055</v>
      </c>
      <c r="D9" t="e">
        <f>VLOOKUP(deactivate_sen[[#This Row],[Full Name]], senate_staff_import[],1,0)</f>
        <v>#N/A</v>
      </c>
      <c r="L9" t="s">
        <v>267</v>
      </c>
      <c r="M9" t="s">
        <v>268</v>
      </c>
      <c r="N9" t="s">
        <v>63</v>
      </c>
      <c r="AH9" t="s">
        <v>65</v>
      </c>
      <c r="AI9" t="s">
        <v>66</v>
      </c>
      <c r="AL9" t="s">
        <v>67</v>
      </c>
      <c r="AY9" t="s">
        <v>2056</v>
      </c>
      <c r="AZ9" t="s">
        <v>2057</v>
      </c>
      <c r="BA9" t="s">
        <v>2058</v>
      </c>
      <c r="BB9" t="s">
        <v>861</v>
      </c>
      <c r="BD9" t="s">
        <v>72</v>
      </c>
      <c r="BG9" t="s">
        <v>2059</v>
      </c>
    </row>
    <row r="10" spans="1:60" x14ac:dyDescent="0.2">
      <c r="A10" s="1">
        <v>42618.94327546296</v>
      </c>
      <c r="B10" t="s">
        <v>1862</v>
      </c>
      <c r="C10" t="s">
        <v>2073</v>
      </c>
      <c r="D10" t="e">
        <f>VLOOKUP(deactivate_sen[[#This Row],[Full Name]], senate_staff_import[],1,0)</f>
        <v>#N/A</v>
      </c>
      <c r="L10" t="s">
        <v>267</v>
      </c>
      <c r="M10" t="s">
        <v>268</v>
      </c>
      <c r="N10" t="s">
        <v>63</v>
      </c>
      <c r="AH10" t="s">
        <v>65</v>
      </c>
      <c r="AI10" t="s">
        <v>66</v>
      </c>
      <c r="AL10" t="s">
        <v>67</v>
      </c>
      <c r="AY10" t="s">
        <v>2074</v>
      </c>
      <c r="AZ10" t="s">
        <v>2075</v>
      </c>
      <c r="BA10" t="s">
        <v>2076</v>
      </c>
      <c r="BB10" t="s">
        <v>80</v>
      </c>
      <c r="BD10" t="s">
        <v>72</v>
      </c>
      <c r="BG10" t="s">
        <v>2077</v>
      </c>
    </row>
    <row r="11" spans="1:60" x14ac:dyDescent="0.2">
      <c r="A11" s="1">
        <v>42618.94326388889</v>
      </c>
      <c r="B11" t="s">
        <v>1862</v>
      </c>
      <c r="C11" t="s">
        <v>2083</v>
      </c>
      <c r="D11" t="e">
        <f>VLOOKUP(deactivate_sen[[#This Row],[Full Name]], senate_staff_import[],1,0)</f>
        <v>#N/A</v>
      </c>
      <c r="L11" t="s">
        <v>728</v>
      </c>
      <c r="M11" t="s">
        <v>729</v>
      </c>
      <c r="N11" t="s">
        <v>63</v>
      </c>
      <c r="AH11" t="s">
        <v>65</v>
      </c>
      <c r="AI11" t="s">
        <v>66</v>
      </c>
      <c r="AL11" t="s">
        <v>67</v>
      </c>
      <c r="AY11" t="s">
        <v>2084</v>
      </c>
      <c r="AZ11" t="s">
        <v>2085</v>
      </c>
      <c r="BA11" t="s">
        <v>2086</v>
      </c>
      <c r="BB11" t="s">
        <v>578</v>
      </c>
      <c r="BD11" t="s">
        <v>72</v>
      </c>
      <c r="BG11" t="s">
        <v>2087</v>
      </c>
    </row>
    <row r="12" spans="1:60" x14ac:dyDescent="0.2">
      <c r="A12" s="1">
        <v>42618.943252314813</v>
      </c>
      <c r="B12" t="s">
        <v>1862</v>
      </c>
      <c r="C12" t="s">
        <v>2094</v>
      </c>
      <c r="D12" t="e">
        <f>VLOOKUP(deactivate_sen[[#This Row],[Full Name]], senate_staff_import[],1,0)</f>
        <v>#N/A</v>
      </c>
      <c r="M12" t="s">
        <v>1254</v>
      </c>
      <c r="AH12" t="s">
        <v>65</v>
      </c>
      <c r="AI12" t="s">
        <v>66</v>
      </c>
      <c r="AL12" t="s">
        <v>1237</v>
      </c>
      <c r="AY12" t="s">
        <v>2095</v>
      </c>
      <c r="AZ12" t="s">
        <v>2096</v>
      </c>
      <c r="BA12" t="s">
        <v>2097</v>
      </c>
      <c r="BB12" t="s">
        <v>2098</v>
      </c>
      <c r="BD12" t="s">
        <v>72</v>
      </c>
      <c r="BG12" t="s">
        <v>2099</v>
      </c>
    </row>
    <row r="13" spans="1:60" x14ac:dyDescent="0.2">
      <c r="A13" s="1">
        <v>42618.943240740737</v>
      </c>
      <c r="B13" t="s">
        <v>1862</v>
      </c>
      <c r="C13" t="s">
        <v>2111</v>
      </c>
      <c r="D13" t="e">
        <f>VLOOKUP(deactivate_sen[[#This Row],[Full Name]], senate_staff_import[],1,0)</f>
        <v>#N/A</v>
      </c>
      <c r="M13" t="s">
        <v>1254</v>
      </c>
      <c r="AH13" t="s">
        <v>65</v>
      </c>
      <c r="AI13" t="s">
        <v>66</v>
      </c>
      <c r="AL13" t="s">
        <v>1237</v>
      </c>
      <c r="AY13" t="s">
        <v>2112</v>
      </c>
      <c r="AZ13" t="s">
        <v>2113</v>
      </c>
      <c r="BA13" t="s">
        <v>855</v>
      </c>
      <c r="BB13" t="s">
        <v>194</v>
      </c>
      <c r="BD13" t="s">
        <v>72</v>
      </c>
      <c r="BG13" t="s">
        <v>2114</v>
      </c>
    </row>
    <row r="14" spans="1:60" x14ac:dyDescent="0.2">
      <c r="A14" s="1">
        <v>42618.943206018521</v>
      </c>
      <c r="B14" t="s">
        <v>1862</v>
      </c>
      <c r="C14" t="s">
        <v>2174</v>
      </c>
      <c r="D14" t="e">
        <f>VLOOKUP(deactivate_sen[[#This Row],[Full Name]], senate_staff_import[],1,0)</f>
        <v>#N/A</v>
      </c>
      <c r="L14" t="s">
        <v>728</v>
      </c>
      <c r="M14" t="s">
        <v>729</v>
      </c>
      <c r="N14" t="s">
        <v>63</v>
      </c>
      <c r="AH14" t="s">
        <v>65</v>
      </c>
      <c r="AI14" t="s">
        <v>66</v>
      </c>
      <c r="AL14" t="s">
        <v>67</v>
      </c>
      <c r="AY14" t="s">
        <v>2175</v>
      </c>
      <c r="AZ14" t="s">
        <v>2176</v>
      </c>
      <c r="BA14" t="s">
        <v>2177</v>
      </c>
      <c r="BB14" t="s">
        <v>468</v>
      </c>
      <c r="BD14" t="s">
        <v>72</v>
      </c>
      <c r="BG14" t="s">
        <v>2178</v>
      </c>
    </row>
    <row r="15" spans="1:60" x14ac:dyDescent="0.2">
      <c r="A15" s="1">
        <v>42618.943171296298</v>
      </c>
      <c r="B15" t="s">
        <v>1862</v>
      </c>
      <c r="C15" t="s">
        <v>2212</v>
      </c>
      <c r="D15" t="e">
        <f>VLOOKUP(deactivate_sen[[#This Row],[Full Name]], senate_staff_import[],1,0)</f>
        <v>#N/A</v>
      </c>
      <c r="M15" t="s">
        <v>1254</v>
      </c>
      <c r="AH15" t="s">
        <v>65</v>
      </c>
      <c r="AI15" t="s">
        <v>66</v>
      </c>
      <c r="AL15" t="s">
        <v>1237</v>
      </c>
      <c r="AY15" t="s">
        <v>2213</v>
      </c>
      <c r="AZ15" t="s">
        <v>2214</v>
      </c>
      <c r="BA15" t="s">
        <v>1183</v>
      </c>
      <c r="BB15" t="s">
        <v>1081</v>
      </c>
      <c r="BD15" t="s">
        <v>72</v>
      </c>
      <c r="BG15" t="s">
        <v>2215</v>
      </c>
    </row>
    <row r="16" spans="1:60" x14ac:dyDescent="0.2">
      <c r="A16" s="1">
        <v>42618.943113425928</v>
      </c>
      <c r="B16" t="s">
        <v>1862</v>
      </c>
      <c r="C16" t="s">
        <v>2262</v>
      </c>
      <c r="D16" t="e">
        <f>VLOOKUP(deactivate_sen[[#This Row],[Full Name]], senate_staff_import[],1,0)</f>
        <v>#N/A</v>
      </c>
      <c r="L16" t="s">
        <v>267</v>
      </c>
      <c r="M16" t="s">
        <v>268</v>
      </c>
      <c r="N16" t="s">
        <v>168</v>
      </c>
      <c r="AH16" t="s">
        <v>65</v>
      </c>
      <c r="AI16" t="s">
        <v>66</v>
      </c>
      <c r="AL16" t="s">
        <v>67</v>
      </c>
      <c r="AY16" t="s">
        <v>2263</v>
      </c>
      <c r="AZ16" t="s">
        <v>2264</v>
      </c>
      <c r="BA16" t="s">
        <v>2265</v>
      </c>
      <c r="BB16" t="s">
        <v>578</v>
      </c>
      <c r="BD16" t="s">
        <v>72</v>
      </c>
      <c r="BG16" t="s">
        <v>2266</v>
      </c>
    </row>
    <row r="17" spans="1:59" x14ac:dyDescent="0.2">
      <c r="A17" s="1">
        <v>42618.943101851852</v>
      </c>
      <c r="B17" t="s">
        <v>1862</v>
      </c>
      <c r="C17" t="s">
        <v>2297</v>
      </c>
      <c r="D17" t="e">
        <f>VLOOKUP(deactivate_sen[[#This Row],[Full Name]], senate_staff_import[],1,0)</f>
        <v>#N/A</v>
      </c>
      <c r="L17" t="s">
        <v>267</v>
      </c>
      <c r="M17" t="s">
        <v>268</v>
      </c>
      <c r="N17" t="s">
        <v>63</v>
      </c>
      <c r="AH17" t="s">
        <v>65</v>
      </c>
      <c r="AI17" t="s">
        <v>66</v>
      </c>
      <c r="AL17" t="s">
        <v>67</v>
      </c>
      <c r="AY17" t="s">
        <v>2298</v>
      </c>
      <c r="AZ17" t="s">
        <v>2299</v>
      </c>
      <c r="BA17" t="s">
        <v>2300</v>
      </c>
      <c r="BB17" t="s">
        <v>102</v>
      </c>
      <c r="BD17" t="s">
        <v>72</v>
      </c>
      <c r="BG17" t="s">
        <v>2301</v>
      </c>
    </row>
    <row r="18" spans="1:59" x14ac:dyDescent="0.2">
      <c r="A18" s="1">
        <v>42618.943090277768</v>
      </c>
      <c r="B18" t="s">
        <v>1862</v>
      </c>
      <c r="C18" t="s">
        <v>2325</v>
      </c>
      <c r="D18" t="e">
        <f>VLOOKUP(deactivate_sen[[#This Row],[Full Name]], senate_staff_import[],1,0)</f>
        <v>#N/A</v>
      </c>
      <c r="L18" t="s">
        <v>259</v>
      </c>
      <c r="M18" t="s">
        <v>260</v>
      </c>
      <c r="N18" t="s">
        <v>63</v>
      </c>
      <c r="AH18" t="s">
        <v>65</v>
      </c>
      <c r="AI18" t="s">
        <v>66</v>
      </c>
      <c r="AL18" t="s">
        <v>67</v>
      </c>
      <c r="AY18" t="s">
        <v>2326</v>
      </c>
      <c r="AZ18" t="s">
        <v>2327</v>
      </c>
      <c r="BA18" t="s">
        <v>1828</v>
      </c>
      <c r="BB18" t="s">
        <v>426</v>
      </c>
      <c r="BD18" t="s">
        <v>72</v>
      </c>
      <c r="BG18" t="s">
        <v>2328</v>
      </c>
    </row>
    <row r="19" spans="1:59" x14ac:dyDescent="0.2">
      <c r="A19" s="1">
        <v>42618.943078703713</v>
      </c>
      <c r="B19" t="s">
        <v>1862</v>
      </c>
      <c r="C19" t="s">
        <v>2342</v>
      </c>
      <c r="D19" t="e">
        <f>VLOOKUP(deactivate_sen[[#This Row],[Full Name]], senate_staff_import[],1,0)</f>
        <v>#N/A</v>
      </c>
      <c r="L19" t="s">
        <v>709</v>
      </c>
      <c r="M19" t="s">
        <v>710</v>
      </c>
      <c r="N19" t="s">
        <v>63</v>
      </c>
      <c r="AH19" t="s">
        <v>65</v>
      </c>
      <c r="AI19" t="s">
        <v>66</v>
      </c>
      <c r="AL19" t="s">
        <v>67</v>
      </c>
      <c r="AY19" t="s">
        <v>2343</v>
      </c>
      <c r="AZ19" t="s">
        <v>2344</v>
      </c>
      <c r="BA19" t="s">
        <v>2345</v>
      </c>
      <c r="BB19" t="s">
        <v>129</v>
      </c>
      <c r="BD19" t="s">
        <v>72</v>
      </c>
      <c r="BG19" t="s">
        <v>2346</v>
      </c>
    </row>
    <row r="20" spans="1:59" x14ac:dyDescent="0.2">
      <c r="A20" s="1">
        <v>42618.943067129629</v>
      </c>
      <c r="B20" t="s">
        <v>1862</v>
      </c>
      <c r="C20" t="s">
        <v>2353</v>
      </c>
      <c r="D20" t="e">
        <f>VLOOKUP(deactivate_sen[[#This Row],[Full Name]], senate_staff_import[],1,0)</f>
        <v>#N/A</v>
      </c>
      <c r="L20" t="s">
        <v>709</v>
      </c>
      <c r="M20" t="s">
        <v>710</v>
      </c>
      <c r="N20" t="s">
        <v>63</v>
      </c>
      <c r="AH20" t="s">
        <v>65</v>
      </c>
      <c r="AI20" t="s">
        <v>66</v>
      </c>
      <c r="AL20" t="s">
        <v>67</v>
      </c>
      <c r="AY20" t="s">
        <v>2354</v>
      </c>
      <c r="AZ20" t="s">
        <v>2355</v>
      </c>
      <c r="BA20" t="s">
        <v>2356</v>
      </c>
      <c r="BB20" t="s">
        <v>1036</v>
      </c>
      <c r="BD20" t="s">
        <v>72</v>
      </c>
      <c r="BG20" t="s">
        <v>2357</v>
      </c>
    </row>
    <row r="21" spans="1:59" x14ac:dyDescent="0.2">
      <c r="A21" s="1">
        <v>42618.943067129629</v>
      </c>
      <c r="B21" t="s">
        <v>1862</v>
      </c>
      <c r="C21" t="s">
        <v>2358</v>
      </c>
      <c r="D21" t="e">
        <f>VLOOKUP(deactivate_sen[[#This Row],[Full Name]], senate_staff_import[],1,0)</f>
        <v>#N/A</v>
      </c>
      <c r="L21" t="s">
        <v>245</v>
      </c>
      <c r="M21" t="s">
        <v>246</v>
      </c>
      <c r="N21" t="s">
        <v>63</v>
      </c>
      <c r="AH21" t="s">
        <v>65</v>
      </c>
      <c r="AI21" t="s">
        <v>66</v>
      </c>
      <c r="AL21" t="s">
        <v>67</v>
      </c>
      <c r="AY21" t="s">
        <v>2359</v>
      </c>
      <c r="AZ21" t="s">
        <v>2360</v>
      </c>
      <c r="BA21" t="s">
        <v>2361</v>
      </c>
      <c r="BB21" t="s">
        <v>986</v>
      </c>
      <c r="BD21" t="s">
        <v>72</v>
      </c>
      <c r="BG21" t="s">
        <v>2362</v>
      </c>
    </row>
    <row r="22" spans="1:59" x14ac:dyDescent="0.2">
      <c r="A22" s="1">
        <v>42618.943020833343</v>
      </c>
      <c r="B22" t="s">
        <v>1862</v>
      </c>
      <c r="C22" t="s">
        <v>2388</v>
      </c>
      <c r="D22" t="e">
        <f>VLOOKUP(deactivate_sen[[#This Row],[Full Name]], senate_staff_import[],1,0)</f>
        <v>#N/A</v>
      </c>
      <c r="M22" t="s">
        <v>2330</v>
      </c>
      <c r="AH22" t="s">
        <v>65</v>
      </c>
      <c r="AI22" t="s">
        <v>66</v>
      </c>
      <c r="AL22" t="s">
        <v>1237</v>
      </c>
      <c r="AY22" t="s">
        <v>2389</v>
      </c>
      <c r="AZ22" t="s">
        <v>2390</v>
      </c>
      <c r="BA22" t="s">
        <v>2391</v>
      </c>
      <c r="BB22" t="s">
        <v>2351</v>
      </c>
      <c r="BD22" t="s">
        <v>72</v>
      </c>
      <c r="BG22" t="s">
        <v>2392</v>
      </c>
    </row>
    <row r="23" spans="1:59" x14ac:dyDescent="0.2">
      <c r="A23" s="1">
        <v>42618.943009259259</v>
      </c>
      <c r="B23" t="s">
        <v>1862</v>
      </c>
      <c r="C23" t="s">
        <v>2393</v>
      </c>
      <c r="D23" t="e">
        <f>VLOOKUP(deactivate_sen[[#This Row],[Full Name]], senate_staff_import[],1,0)</f>
        <v>#N/A</v>
      </c>
      <c r="M23" t="s">
        <v>1254</v>
      </c>
      <c r="AH23" t="s">
        <v>65</v>
      </c>
      <c r="AI23" t="s">
        <v>66</v>
      </c>
      <c r="AL23" t="s">
        <v>1237</v>
      </c>
      <c r="AY23" t="s">
        <v>2394</v>
      </c>
      <c r="AZ23" t="s">
        <v>2395</v>
      </c>
      <c r="BA23" t="s">
        <v>2396</v>
      </c>
      <c r="BB23" t="s">
        <v>194</v>
      </c>
      <c r="BD23" t="s">
        <v>72</v>
      </c>
      <c r="BG23" t="s">
        <v>2397</v>
      </c>
    </row>
    <row r="24" spans="1:59" x14ac:dyDescent="0.2">
      <c r="A24" s="1">
        <v>42618.942962962959</v>
      </c>
      <c r="B24" t="s">
        <v>1862</v>
      </c>
      <c r="C24" t="s">
        <v>2459</v>
      </c>
      <c r="D24" t="e">
        <f>VLOOKUP(deactivate_sen[[#This Row],[Full Name]], senate_staff_import[],1,0)</f>
        <v>#N/A</v>
      </c>
      <c r="L24" t="s">
        <v>259</v>
      </c>
      <c r="M24" t="s">
        <v>260</v>
      </c>
      <c r="N24" t="s">
        <v>168</v>
      </c>
      <c r="AH24" t="s">
        <v>65</v>
      </c>
      <c r="AI24" t="s">
        <v>66</v>
      </c>
      <c r="AL24" t="s">
        <v>67</v>
      </c>
      <c r="AM24" t="s">
        <v>68</v>
      </c>
      <c r="AY24" t="s">
        <v>2460</v>
      </c>
      <c r="AZ24" t="s">
        <v>2461</v>
      </c>
      <c r="BA24" t="s">
        <v>2462</v>
      </c>
      <c r="BB24" t="s">
        <v>236</v>
      </c>
      <c r="BD24" t="s">
        <v>72</v>
      </c>
      <c r="BG24" t="s">
        <v>2463</v>
      </c>
    </row>
    <row r="25" spans="1:59" x14ac:dyDescent="0.2">
      <c r="A25" s="1">
        <v>42618.942916666667</v>
      </c>
      <c r="B25" t="s">
        <v>1862</v>
      </c>
      <c r="C25" t="s">
        <v>2506</v>
      </c>
      <c r="D25" t="e">
        <f>VLOOKUP(deactivate_sen[[#This Row],[Full Name]], senate_staff_import[],1,0)</f>
        <v>#N/A</v>
      </c>
      <c r="M25" t="s">
        <v>1254</v>
      </c>
      <c r="AH25" t="s">
        <v>65</v>
      </c>
      <c r="AI25" t="s">
        <v>66</v>
      </c>
      <c r="AL25" t="s">
        <v>1237</v>
      </c>
      <c r="AY25" t="s">
        <v>2507</v>
      </c>
      <c r="AZ25" t="s">
        <v>2508</v>
      </c>
      <c r="BA25" t="s">
        <v>2509</v>
      </c>
      <c r="BB25" t="s">
        <v>2510</v>
      </c>
      <c r="BD25" t="s">
        <v>72</v>
      </c>
      <c r="BG25" t="s">
        <v>2511</v>
      </c>
    </row>
    <row r="26" spans="1:59" x14ac:dyDescent="0.2">
      <c r="A26" s="1">
        <v>42618.942893518521</v>
      </c>
      <c r="B26" t="s">
        <v>1862</v>
      </c>
      <c r="C26" t="s">
        <v>2541</v>
      </c>
      <c r="D26" t="e">
        <f>VLOOKUP(deactivate_sen[[#This Row],[Full Name]], senate_staff_import[],1,0)</f>
        <v>#N/A</v>
      </c>
      <c r="M26" t="s">
        <v>2542</v>
      </c>
      <c r="AH26" t="s">
        <v>65</v>
      </c>
      <c r="AI26" t="s">
        <v>66</v>
      </c>
      <c r="AL26" t="s">
        <v>1237</v>
      </c>
      <c r="AY26" t="s">
        <v>2543</v>
      </c>
      <c r="AZ26" t="s">
        <v>2544</v>
      </c>
      <c r="BA26" t="s">
        <v>2545</v>
      </c>
      <c r="BB26" t="s">
        <v>219</v>
      </c>
      <c r="BD26" t="s">
        <v>72</v>
      </c>
      <c r="BG26" t="s">
        <v>2546</v>
      </c>
    </row>
    <row r="27" spans="1:59" x14ac:dyDescent="0.2">
      <c r="A27" s="1">
        <v>42618.942858796298</v>
      </c>
      <c r="B27" t="s">
        <v>1862</v>
      </c>
      <c r="C27" t="s">
        <v>2589</v>
      </c>
      <c r="D27" t="e">
        <f>VLOOKUP(deactivate_sen[[#This Row],[Full Name]], senate_staff_import[],1,0)</f>
        <v>#N/A</v>
      </c>
      <c r="L27" t="s">
        <v>696</v>
      </c>
      <c r="M27" t="s">
        <v>697</v>
      </c>
      <c r="N27" t="s">
        <v>63</v>
      </c>
      <c r="AH27" t="s">
        <v>65</v>
      </c>
      <c r="AI27" t="s">
        <v>66</v>
      </c>
      <c r="AL27" t="s">
        <v>67</v>
      </c>
      <c r="AY27" t="s">
        <v>2590</v>
      </c>
      <c r="AZ27" t="s">
        <v>2591</v>
      </c>
      <c r="BA27" t="s">
        <v>2592</v>
      </c>
      <c r="BB27" t="s">
        <v>701</v>
      </c>
      <c r="BD27" t="s">
        <v>72</v>
      </c>
      <c r="BG27" t="s">
        <v>2593</v>
      </c>
    </row>
    <row r="28" spans="1:59" x14ac:dyDescent="0.2">
      <c r="A28" s="1">
        <v>42618.942835648151</v>
      </c>
      <c r="B28" t="s">
        <v>1862</v>
      </c>
      <c r="C28" t="s">
        <v>2609</v>
      </c>
      <c r="D28" t="e">
        <f>VLOOKUP(deactivate_sen[[#This Row],[Full Name]], senate_staff_import[],1,0)</f>
        <v>#N/A</v>
      </c>
      <c r="L28" t="s">
        <v>696</v>
      </c>
      <c r="M28" t="s">
        <v>697</v>
      </c>
      <c r="N28" t="s">
        <v>63</v>
      </c>
      <c r="AH28" t="s">
        <v>65</v>
      </c>
      <c r="AI28" t="s">
        <v>66</v>
      </c>
      <c r="AL28" t="s">
        <v>67</v>
      </c>
      <c r="AY28" t="s">
        <v>2610</v>
      </c>
      <c r="AZ28" t="s">
        <v>2611</v>
      </c>
      <c r="BA28" t="s">
        <v>2612</v>
      </c>
      <c r="BB28" t="s">
        <v>2613</v>
      </c>
      <c r="BD28" t="s">
        <v>72</v>
      </c>
      <c r="BG28" t="s">
        <v>2614</v>
      </c>
    </row>
    <row r="29" spans="1:59" x14ac:dyDescent="0.2">
      <c r="A29" s="1">
        <v>42618.942812499998</v>
      </c>
      <c r="B29" t="s">
        <v>1862</v>
      </c>
      <c r="C29" t="s">
        <v>2621</v>
      </c>
      <c r="D29" t="e">
        <f>VLOOKUP(deactivate_sen[[#This Row],[Full Name]], senate_staff_import[],1,0)</f>
        <v>#N/A</v>
      </c>
      <c r="M29" t="s">
        <v>2542</v>
      </c>
      <c r="AH29" t="s">
        <v>65</v>
      </c>
      <c r="AI29" t="s">
        <v>66</v>
      </c>
      <c r="AL29" t="s">
        <v>1237</v>
      </c>
      <c r="AY29" t="s">
        <v>2622</v>
      </c>
      <c r="AZ29" t="s">
        <v>2623</v>
      </c>
      <c r="BA29" t="s">
        <v>2624</v>
      </c>
      <c r="BB29" t="s">
        <v>1397</v>
      </c>
      <c r="BD29" t="s">
        <v>72</v>
      </c>
      <c r="BG29" t="s">
        <v>2625</v>
      </c>
    </row>
    <row r="30" spans="1:59" x14ac:dyDescent="0.2">
      <c r="A30" s="1">
        <v>42618.942812499998</v>
      </c>
      <c r="B30" t="s">
        <v>1862</v>
      </c>
      <c r="C30" t="s">
        <v>2626</v>
      </c>
      <c r="D30" t="e">
        <f>VLOOKUP(deactivate_sen[[#This Row],[Full Name]], senate_staff_import[],1,0)</f>
        <v>#N/A</v>
      </c>
      <c r="M30" t="s">
        <v>2627</v>
      </c>
      <c r="AH30" t="s">
        <v>65</v>
      </c>
      <c r="AI30" t="s">
        <v>66</v>
      </c>
      <c r="AL30" t="s">
        <v>1237</v>
      </c>
      <c r="AY30" t="s">
        <v>2628</v>
      </c>
      <c r="AZ30" t="s">
        <v>2629</v>
      </c>
      <c r="BA30" t="s">
        <v>2630</v>
      </c>
      <c r="BB30" t="s">
        <v>2631</v>
      </c>
      <c r="BD30" t="s">
        <v>72</v>
      </c>
      <c r="BG30" t="s">
        <v>2632</v>
      </c>
    </row>
    <row r="31" spans="1:59" x14ac:dyDescent="0.2">
      <c r="A31" s="1">
        <v>42618.942800925928</v>
      </c>
      <c r="B31" t="s">
        <v>1862</v>
      </c>
      <c r="C31" t="s">
        <v>2633</v>
      </c>
      <c r="D31" t="e">
        <f>VLOOKUP(deactivate_sen[[#This Row],[Full Name]], senate_staff_import[],1,0)</f>
        <v>#N/A</v>
      </c>
      <c r="M31" t="s">
        <v>2627</v>
      </c>
      <c r="AH31" t="s">
        <v>65</v>
      </c>
      <c r="AI31" t="s">
        <v>66</v>
      </c>
      <c r="AL31" t="s">
        <v>1237</v>
      </c>
      <c r="AY31" t="s">
        <v>2634</v>
      </c>
      <c r="AZ31" t="s">
        <v>2635</v>
      </c>
      <c r="BA31" t="s">
        <v>2042</v>
      </c>
      <c r="BB31" t="s">
        <v>2636</v>
      </c>
      <c r="BD31" t="s">
        <v>72</v>
      </c>
      <c r="BG31" t="s">
        <v>2637</v>
      </c>
    </row>
    <row r="32" spans="1:59" x14ac:dyDescent="0.2">
      <c r="A32" s="1">
        <v>42618.942789351851</v>
      </c>
      <c r="B32" t="s">
        <v>1862</v>
      </c>
      <c r="C32" t="s">
        <v>2655</v>
      </c>
      <c r="D32" t="e">
        <f>VLOOKUP(deactivate_sen[[#This Row],[Full Name]], senate_staff_import[],1,0)</f>
        <v>#N/A</v>
      </c>
      <c r="L32" t="s">
        <v>61</v>
      </c>
      <c r="M32" t="s">
        <v>62</v>
      </c>
      <c r="N32" t="s">
        <v>63</v>
      </c>
      <c r="AH32" t="s">
        <v>65</v>
      </c>
      <c r="AI32" t="s">
        <v>66</v>
      </c>
      <c r="AL32" t="s">
        <v>67</v>
      </c>
      <c r="AY32" t="s">
        <v>2656</v>
      </c>
      <c r="AZ32" t="s">
        <v>2657</v>
      </c>
      <c r="BA32" t="s">
        <v>2658</v>
      </c>
      <c r="BB32" t="s">
        <v>1427</v>
      </c>
      <c r="BD32" t="s">
        <v>72</v>
      </c>
      <c r="BG32" t="s">
        <v>2659</v>
      </c>
    </row>
    <row r="33" spans="1:59" x14ac:dyDescent="0.2">
      <c r="A33" s="1">
        <v>42618.942789351851</v>
      </c>
      <c r="B33" t="s">
        <v>1862</v>
      </c>
      <c r="C33" t="s">
        <v>2666</v>
      </c>
      <c r="D33" t="e">
        <f>VLOOKUP(deactivate_sen[[#This Row],[Full Name]], senate_staff_import[],1,0)</f>
        <v>#N/A</v>
      </c>
      <c r="L33" t="s">
        <v>245</v>
      </c>
      <c r="M33" t="s">
        <v>246</v>
      </c>
      <c r="N33" t="s">
        <v>63</v>
      </c>
      <c r="AH33" t="s">
        <v>65</v>
      </c>
      <c r="AI33" t="s">
        <v>66</v>
      </c>
      <c r="AL33" t="s">
        <v>67</v>
      </c>
      <c r="AY33" t="s">
        <v>2667</v>
      </c>
      <c r="AZ33" t="s">
        <v>2668</v>
      </c>
      <c r="BA33" t="s">
        <v>2669</v>
      </c>
      <c r="BB33" t="s">
        <v>88</v>
      </c>
      <c r="BD33" t="s">
        <v>72</v>
      </c>
      <c r="BG33" t="s">
        <v>2670</v>
      </c>
    </row>
    <row r="34" spans="1:59" x14ac:dyDescent="0.2">
      <c r="A34" s="1">
        <v>42618.942696759259</v>
      </c>
      <c r="B34" t="s">
        <v>1862</v>
      </c>
      <c r="C34" t="s">
        <v>2785</v>
      </c>
      <c r="D34" t="e">
        <f>VLOOKUP(deactivate_sen[[#This Row],[Full Name]], senate_staff_import[],1,0)</f>
        <v>#N/A</v>
      </c>
      <c r="L34" t="s">
        <v>668</v>
      </c>
      <c r="M34" t="s">
        <v>669</v>
      </c>
      <c r="N34" t="s">
        <v>63</v>
      </c>
      <c r="T34" t="s">
        <v>2786</v>
      </c>
      <c r="AH34" t="s">
        <v>65</v>
      </c>
      <c r="AI34" t="s">
        <v>66</v>
      </c>
      <c r="AL34" t="s">
        <v>67</v>
      </c>
      <c r="AM34" t="s">
        <v>68</v>
      </c>
      <c r="AY34" t="s">
        <v>2787</v>
      </c>
      <c r="AZ34" t="s">
        <v>2788</v>
      </c>
      <c r="BA34" t="s">
        <v>2789</v>
      </c>
      <c r="BB34" t="s">
        <v>236</v>
      </c>
      <c r="BD34" t="s">
        <v>72</v>
      </c>
      <c r="BG34" t="s">
        <v>2790</v>
      </c>
    </row>
    <row r="35" spans="1:59" x14ac:dyDescent="0.2">
      <c r="A35" s="1">
        <v>42618.942685185182</v>
      </c>
      <c r="B35" t="s">
        <v>1862</v>
      </c>
      <c r="C35" t="s">
        <v>2791</v>
      </c>
      <c r="D35" t="e">
        <f>VLOOKUP(deactivate_sen[[#This Row],[Full Name]], senate_staff_import[],1,0)</f>
        <v>#N/A</v>
      </c>
      <c r="L35" t="s">
        <v>668</v>
      </c>
      <c r="M35" t="s">
        <v>669</v>
      </c>
      <c r="N35" t="s">
        <v>63</v>
      </c>
      <c r="T35" t="s">
        <v>2792</v>
      </c>
      <c r="AH35" t="s">
        <v>65</v>
      </c>
      <c r="AI35" t="s">
        <v>66</v>
      </c>
      <c r="AL35" t="s">
        <v>67</v>
      </c>
      <c r="AM35" t="s">
        <v>68</v>
      </c>
      <c r="AY35" t="s">
        <v>2793</v>
      </c>
      <c r="AZ35" t="s">
        <v>2794</v>
      </c>
      <c r="BA35" t="s">
        <v>2795</v>
      </c>
      <c r="BB35" t="s">
        <v>2049</v>
      </c>
      <c r="BD35" t="s">
        <v>72</v>
      </c>
      <c r="BG35" t="s">
        <v>2796</v>
      </c>
    </row>
    <row r="36" spans="1:59" x14ac:dyDescent="0.2">
      <c r="A36" s="1">
        <v>42618.942662037043</v>
      </c>
      <c r="B36" t="s">
        <v>1862</v>
      </c>
      <c r="C36" t="s">
        <v>2819</v>
      </c>
      <c r="D36" t="e">
        <f>VLOOKUP(deactivate_sen[[#This Row],[Full Name]], senate_staff_import[],1,0)</f>
        <v>#N/A</v>
      </c>
      <c r="L36" t="s">
        <v>189</v>
      </c>
      <c r="M36" t="s">
        <v>190</v>
      </c>
      <c r="N36" t="s">
        <v>168</v>
      </c>
      <c r="AH36" t="s">
        <v>65</v>
      </c>
      <c r="AI36" t="s">
        <v>66</v>
      </c>
      <c r="AL36" t="s">
        <v>67</v>
      </c>
      <c r="AY36" t="s">
        <v>2820</v>
      </c>
      <c r="AZ36" t="s">
        <v>2821</v>
      </c>
      <c r="BA36" t="s">
        <v>2822</v>
      </c>
      <c r="BB36" t="s">
        <v>578</v>
      </c>
      <c r="BD36" t="s">
        <v>72</v>
      </c>
      <c r="BG36" t="s">
        <v>2823</v>
      </c>
    </row>
    <row r="37" spans="1:59" x14ac:dyDescent="0.2">
      <c r="A37" s="1">
        <v>42618.942627314813</v>
      </c>
      <c r="B37" t="s">
        <v>1862</v>
      </c>
      <c r="C37" t="s">
        <v>2874</v>
      </c>
      <c r="D37" t="e">
        <f>VLOOKUP(deactivate_sen[[#This Row],[Full Name]], senate_staff_import[],1,0)</f>
        <v>#N/A</v>
      </c>
      <c r="L37" t="s">
        <v>2875</v>
      </c>
      <c r="M37" t="s">
        <v>2876</v>
      </c>
      <c r="N37" t="s">
        <v>63</v>
      </c>
      <c r="AH37" t="s">
        <v>65</v>
      </c>
      <c r="AI37" t="s">
        <v>66</v>
      </c>
      <c r="AL37" t="s">
        <v>67</v>
      </c>
      <c r="AY37" t="s">
        <v>2877</v>
      </c>
      <c r="AZ37" t="s">
        <v>2878</v>
      </c>
      <c r="BA37" t="s">
        <v>2879</v>
      </c>
      <c r="BB37" t="s">
        <v>395</v>
      </c>
      <c r="BD37" t="s">
        <v>72</v>
      </c>
      <c r="BG37" t="s">
        <v>2880</v>
      </c>
    </row>
    <row r="38" spans="1:59" x14ac:dyDescent="0.2">
      <c r="A38" s="1">
        <v>42618.942615740743</v>
      </c>
      <c r="B38" t="s">
        <v>1862</v>
      </c>
      <c r="C38" t="s">
        <v>2903</v>
      </c>
      <c r="D38" t="e">
        <f>VLOOKUP(deactivate_sen[[#This Row],[Full Name]], senate_staff_import[],1,0)</f>
        <v>#N/A</v>
      </c>
      <c r="L38" t="s">
        <v>2875</v>
      </c>
      <c r="M38" t="s">
        <v>2876</v>
      </c>
      <c r="N38" t="s">
        <v>63</v>
      </c>
      <c r="AH38" t="s">
        <v>65</v>
      </c>
      <c r="AI38" t="s">
        <v>66</v>
      </c>
      <c r="AL38" t="s">
        <v>67</v>
      </c>
      <c r="AY38" t="s">
        <v>2904</v>
      </c>
      <c r="AZ38" t="s">
        <v>2905</v>
      </c>
      <c r="BA38" t="s">
        <v>2906</v>
      </c>
      <c r="BB38" t="s">
        <v>455</v>
      </c>
      <c r="BD38" t="s">
        <v>72</v>
      </c>
      <c r="BG38" t="s">
        <v>2907</v>
      </c>
    </row>
    <row r="39" spans="1:59" x14ac:dyDescent="0.2">
      <c r="A39" s="1">
        <v>42618.942604166667</v>
      </c>
      <c r="B39" t="s">
        <v>1862</v>
      </c>
      <c r="C39" t="s">
        <v>2919</v>
      </c>
      <c r="D39" t="e">
        <f>VLOOKUP(deactivate_sen[[#This Row],[Full Name]], senate_staff_import[],1,0)</f>
        <v>#N/A</v>
      </c>
      <c r="L39" t="s">
        <v>851</v>
      </c>
      <c r="M39" t="s">
        <v>852</v>
      </c>
      <c r="N39" t="s">
        <v>63</v>
      </c>
      <c r="AH39" t="s">
        <v>65</v>
      </c>
      <c r="AI39" t="s">
        <v>66</v>
      </c>
      <c r="AL39" t="s">
        <v>67</v>
      </c>
      <c r="AY39" t="s">
        <v>2920</v>
      </c>
      <c r="AZ39" t="s">
        <v>2921</v>
      </c>
      <c r="BA39" t="s">
        <v>2922</v>
      </c>
      <c r="BB39" t="s">
        <v>949</v>
      </c>
      <c r="BD39" t="s">
        <v>72</v>
      </c>
      <c r="BG39" t="s">
        <v>2923</v>
      </c>
    </row>
    <row r="40" spans="1:59" x14ac:dyDescent="0.2">
      <c r="A40" s="1">
        <v>42618.942557870367</v>
      </c>
      <c r="B40" t="s">
        <v>1862</v>
      </c>
      <c r="C40" t="s">
        <v>2970</v>
      </c>
      <c r="D40" t="e">
        <f>VLOOKUP(deactivate_sen[[#This Row],[Full Name]], senate_staff_import[],1,0)</f>
        <v>#N/A</v>
      </c>
      <c r="L40" t="s">
        <v>668</v>
      </c>
      <c r="M40" t="s">
        <v>669</v>
      </c>
      <c r="N40" t="s">
        <v>63</v>
      </c>
      <c r="AH40" t="s">
        <v>65</v>
      </c>
      <c r="AI40" t="s">
        <v>66</v>
      </c>
      <c r="AL40" t="s">
        <v>67</v>
      </c>
      <c r="AM40" t="s">
        <v>284</v>
      </c>
      <c r="AY40" t="s">
        <v>2971</v>
      </c>
      <c r="AZ40" t="s">
        <v>2972</v>
      </c>
      <c r="BA40" t="s">
        <v>2973</v>
      </c>
      <c r="BB40" t="s">
        <v>284</v>
      </c>
      <c r="BD40" t="s">
        <v>72</v>
      </c>
      <c r="BG40" t="s">
        <v>2974</v>
      </c>
    </row>
    <row r="41" spans="1:59" x14ac:dyDescent="0.2">
      <c r="A41" s="1">
        <v>42618.942546296297</v>
      </c>
      <c r="B41" t="s">
        <v>1862</v>
      </c>
      <c r="C41" t="s">
        <v>2997</v>
      </c>
      <c r="D41" t="e">
        <f>VLOOKUP(deactivate_sen[[#This Row],[Full Name]], senate_staff_import[],1,0)</f>
        <v>#N/A</v>
      </c>
      <c r="L41" t="s">
        <v>655</v>
      </c>
      <c r="M41" t="s">
        <v>656</v>
      </c>
      <c r="N41" t="s">
        <v>168</v>
      </c>
      <c r="AH41" t="s">
        <v>65</v>
      </c>
      <c r="AI41" t="s">
        <v>66</v>
      </c>
      <c r="AL41" t="s">
        <v>67</v>
      </c>
      <c r="AY41" t="s">
        <v>2998</v>
      </c>
      <c r="AZ41" t="s">
        <v>2999</v>
      </c>
      <c r="BA41" t="s">
        <v>3000</v>
      </c>
      <c r="BB41" t="s">
        <v>395</v>
      </c>
      <c r="BD41" t="s">
        <v>72</v>
      </c>
      <c r="BG41" t="s">
        <v>3001</v>
      </c>
    </row>
    <row r="42" spans="1:59" x14ac:dyDescent="0.2">
      <c r="A42" s="1">
        <v>42618.94253472222</v>
      </c>
      <c r="B42" t="s">
        <v>1862</v>
      </c>
      <c r="C42" t="s">
        <v>3002</v>
      </c>
      <c r="D42" t="e">
        <f>VLOOKUP(deactivate_sen[[#This Row],[Full Name]], senate_staff_import[],1,0)</f>
        <v>#N/A</v>
      </c>
      <c r="M42" t="s">
        <v>1406</v>
      </c>
      <c r="AH42" t="s">
        <v>65</v>
      </c>
      <c r="AI42" t="s">
        <v>66</v>
      </c>
      <c r="AL42" t="s">
        <v>1237</v>
      </c>
      <c r="AY42" t="s">
        <v>3003</v>
      </c>
      <c r="AZ42" t="s">
        <v>3004</v>
      </c>
      <c r="BA42" t="s">
        <v>3005</v>
      </c>
      <c r="BB42" t="s">
        <v>401</v>
      </c>
      <c r="BD42" t="s">
        <v>72</v>
      </c>
      <c r="BG42" t="s">
        <v>3006</v>
      </c>
    </row>
    <row r="43" spans="1:59" x14ac:dyDescent="0.2">
      <c r="A43" s="1">
        <v>42618.94253472222</v>
      </c>
      <c r="B43" t="s">
        <v>1862</v>
      </c>
      <c r="C43" t="s">
        <v>3013</v>
      </c>
      <c r="D43" t="e">
        <f>VLOOKUP(deactivate_sen[[#This Row],[Full Name]], senate_staff_import[],1,0)</f>
        <v>#N/A</v>
      </c>
      <c r="L43" t="s">
        <v>189</v>
      </c>
      <c r="M43" t="s">
        <v>190</v>
      </c>
      <c r="N43" t="s">
        <v>63</v>
      </c>
      <c r="AH43" t="s">
        <v>65</v>
      </c>
      <c r="AI43" t="s">
        <v>66</v>
      </c>
      <c r="AL43" t="s">
        <v>67</v>
      </c>
      <c r="AY43" t="s">
        <v>3014</v>
      </c>
      <c r="AZ43" t="s">
        <v>3015</v>
      </c>
      <c r="BA43" t="s">
        <v>3016</v>
      </c>
      <c r="BB43" t="s">
        <v>200</v>
      </c>
      <c r="BD43" t="s">
        <v>72</v>
      </c>
      <c r="BG43" t="s">
        <v>3017</v>
      </c>
    </row>
    <row r="44" spans="1:59" x14ac:dyDescent="0.2">
      <c r="A44" s="1">
        <v>42618.94253472222</v>
      </c>
      <c r="B44" t="s">
        <v>1862</v>
      </c>
      <c r="C44" t="s">
        <v>3018</v>
      </c>
      <c r="D44" t="e">
        <f>VLOOKUP(deactivate_sen[[#This Row],[Full Name]], senate_staff_import[],1,0)</f>
        <v>#N/A</v>
      </c>
      <c r="M44" t="s">
        <v>1406</v>
      </c>
      <c r="AH44" t="s">
        <v>65</v>
      </c>
      <c r="AI44" t="s">
        <v>66</v>
      </c>
      <c r="AL44" t="s">
        <v>1237</v>
      </c>
      <c r="AY44" t="s">
        <v>3019</v>
      </c>
      <c r="AZ44" t="s">
        <v>3020</v>
      </c>
      <c r="BA44" t="s">
        <v>3021</v>
      </c>
      <c r="BB44" t="s">
        <v>1427</v>
      </c>
      <c r="BD44" t="s">
        <v>72</v>
      </c>
      <c r="BG44" t="s">
        <v>3022</v>
      </c>
    </row>
    <row r="45" spans="1:59" x14ac:dyDescent="0.2">
      <c r="A45" s="1">
        <v>42618.942511574067</v>
      </c>
      <c r="B45" t="s">
        <v>1862</v>
      </c>
      <c r="C45" t="s">
        <v>3046</v>
      </c>
      <c r="D45" t="e">
        <f>VLOOKUP(deactivate_sen[[#This Row],[Full Name]], senate_staff_import[],1,0)</f>
        <v>#N/A</v>
      </c>
      <c r="L45" t="s">
        <v>655</v>
      </c>
      <c r="M45" t="s">
        <v>656</v>
      </c>
      <c r="N45" t="s">
        <v>63</v>
      </c>
      <c r="AH45" t="s">
        <v>65</v>
      </c>
      <c r="AI45" t="s">
        <v>66</v>
      </c>
      <c r="AL45" t="s">
        <v>67</v>
      </c>
      <c r="AY45" t="s">
        <v>3047</v>
      </c>
      <c r="AZ45" t="s">
        <v>3048</v>
      </c>
      <c r="BA45" t="s">
        <v>3049</v>
      </c>
      <c r="BB45" t="s">
        <v>88</v>
      </c>
      <c r="BD45" t="s">
        <v>72</v>
      </c>
      <c r="BG45" t="s">
        <v>3050</v>
      </c>
    </row>
    <row r="46" spans="1:59" x14ac:dyDescent="0.2">
      <c r="A46" s="1">
        <v>42618.942511574067</v>
      </c>
      <c r="B46" t="s">
        <v>1862</v>
      </c>
      <c r="C46" t="s">
        <v>3056</v>
      </c>
      <c r="D46" t="e">
        <f>VLOOKUP(deactivate_sen[[#This Row],[Full Name]], senate_staff_import[],1,0)</f>
        <v>#N/A</v>
      </c>
      <c r="L46" t="s">
        <v>189</v>
      </c>
      <c r="M46" t="s">
        <v>190</v>
      </c>
      <c r="N46" t="s">
        <v>168</v>
      </c>
      <c r="AH46" t="s">
        <v>65</v>
      </c>
      <c r="AI46" t="s">
        <v>66</v>
      </c>
      <c r="AL46" t="s">
        <v>67</v>
      </c>
      <c r="AY46" t="s">
        <v>3057</v>
      </c>
      <c r="AZ46" t="s">
        <v>3058</v>
      </c>
      <c r="BA46" t="s">
        <v>3059</v>
      </c>
      <c r="BB46" t="s">
        <v>3060</v>
      </c>
      <c r="BD46" t="s">
        <v>72</v>
      </c>
      <c r="BG46" t="s">
        <v>3061</v>
      </c>
    </row>
    <row r="47" spans="1:59" x14ac:dyDescent="0.2">
      <c r="A47" s="1">
        <v>42618.942476851851</v>
      </c>
      <c r="B47" t="s">
        <v>1862</v>
      </c>
      <c r="C47" t="s">
        <v>3097</v>
      </c>
      <c r="D47" t="e">
        <f>VLOOKUP(deactivate_sen[[#This Row],[Full Name]], senate_staff_import[],1,0)</f>
        <v>#N/A</v>
      </c>
      <c r="L47" t="s">
        <v>166</v>
      </c>
      <c r="M47" t="s">
        <v>167</v>
      </c>
      <c r="N47" t="s">
        <v>63</v>
      </c>
      <c r="AH47" t="s">
        <v>65</v>
      </c>
      <c r="AI47" t="s">
        <v>66</v>
      </c>
      <c r="AL47" t="s">
        <v>67</v>
      </c>
      <c r="AY47" t="s">
        <v>3098</v>
      </c>
      <c r="AZ47" t="s">
        <v>3099</v>
      </c>
      <c r="BA47" t="s">
        <v>3100</v>
      </c>
      <c r="BB47" t="s">
        <v>578</v>
      </c>
      <c r="BD47" t="s">
        <v>72</v>
      </c>
      <c r="BG47" t="s">
        <v>3101</v>
      </c>
    </row>
    <row r="48" spans="1:59" x14ac:dyDescent="0.2">
      <c r="A48" s="1">
        <v>42618.942465277767</v>
      </c>
      <c r="B48" t="s">
        <v>1862</v>
      </c>
      <c r="C48" t="s">
        <v>3114</v>
      </c>
      <c r="D48" t="e">
        <f>VLOOKUP(deactivate_sen[[#This Row],[Full Name]], senate_staff_import[],1,0)</f>
        <v>#N/A</v>
      </c>
      <c r="L48" t="s">
        <v>166</v>
      </c>
      <c r="M48" t="s">
        <v>167</v>
      </c>
      <c r="N48" t="s">
        <v>63</v>
      </c>
      <c r="AH48" t="s">
        <v>65</v>
      </c>
      <c r="AI48" t="s">
        <v>66</v>
      </c>
      <c r="AL48" t="s">
        <v>67</v>
      </c>
      <c r="AY48" t="s">
        <v>3115</v>
      </c>
      <c r="AZ48" t="s">
        <v>3116</v>
      </c>
      <c r="BA48" t="s">
        <v>3117</v>
      </c>
      <c r="BB48" t="s">
        <v>88</v>
      </c>
      <c r="BD48" t="s">
        <v>72</v>
      </c>
      <c r="BG48" t="s">
        <v>3118</v>
      </c>
    </row>
    <row r="49" spans="1:59" x14ac:dyDescent="0.2">
      <c r="A49" s="1">
        <v>42618.942453703698</v>
      </c>
      <c r="B49" t="s">
        <v>1862</v>
      </c>
      <c r="C49" t="s">
        <v>3130</v>
      </c>
      <c r="D49" t="e">
        <f>VLOOKUP(deactivate_sen[[#This Row],[Full Name]], senate_staff_import[],1,0)</f>
        <v>#N/A</v>
      </c>
      <c r="L49" t="s">
        <v>3131</v>
      </c>
      <c r="M49" t="s">
        <v>3132</v>
      </c>
      <c r="N49" t="s">
        <v>63</v>
      </c>
      <c r="AH49" t="s">
        <v>65</v>
      </c>
      <c r="AI49" t="s">
        <v>66</v>
      </c>
      <c r="AL49" t="s">
        <v>67</v>
      </c>
      <c r="AY49" t="s">
        <v>3133</v>
      </c>
      <c r="AZ49" t="s">
        <v>3134</v>
      </c>
      <c r="BA49" t="s">
        <v>3135</v>
      </c>
      <c r="BB49" t="s">
        <v>3136</v>
      </c>
      <c r="BD49" t="s">
        <v>72</v>
      </c>
      <c r="BG49" t="s">
        <v>3137</v>
      </c>
    </row>
    <row r="50" spans="1:59" x14ac:dyDescent="0.2">
      <c r="A50" s="1">
        <v>42618.942453703698</v>
      </c>
      <c r="B50" t="s">
        <v>1862</v>
      </c>
      <c r="C50" t="s">
        <v>3138</v>
      </c>
      <c r="D50" t="e">
        <f>VLOOKUP(deactivate_sen[[#This Row],[Full Name]], senate_staff_import[],1,0)</f>
        <v>#N/A</v>
      </c>
      <c r="L50" t="s">
        <v>181</v>
      </c>
      <c r="M50" t="s">
        <v>182</v>
      </c>
      <c r="N50" t="s">
        <v>63</v>
      </c>
      <c r="AH50" t="s">
        <v>65</v>
      </c>
      <c r="AI50" t="s">
        <v>66</v>
      </c>
      <c r="AL50" t="s">
        <v>67</v>
      </c>
      <c r="AY50" t="s">
        <v>3139</v>
      </c>
      <c r="AZ50" t="s">
        <v>3140</v>
      </c>
      <c r="BA50" t="s">
        <v>3141</v>
      </c>
      <c r="BB50" t="s">
        <v>660</v>
      </c>
      <c r="BD50" t="s">
        <v>72</v>
      </c>
      <c r="BG50" t="s">
        <v>3142</v>
      </c>
    </row>
    <row r="51" spans="1:59" x14ac:dyDescent="0.2">
      <c r="A51" s="1">
        <v>42618.942442129628</v>
      </c>
      <c r="B51" t="s">
        <v>1862</v>
      </c>
      <c r="C51" t="s">
        <v>3143</v>
      </c>
      <c r="D51" t="e">
        <f>VLOOKUP(deactivate_sen[[#This Row],[Full Name]], senate_staff_import[],1,0)</f>
        <v>#N/A</v>
      </c>
      <c r="L51" t="s">
        <v>181</v>
      </c>
      <c r="M51" t="s">
        <v>182</v>
      </c>
      <c r="N51" t="s">
        <v>168</v>
      </c>
      <c r="AH51" t="s">
        <v>65</v>
      </c>
      <c r="AI51" t="s">
        <v>66</v>
      </c>
      <c r="AL51" t="s">
        <v>67</v>
      </c>
      <c r="AY51" t="s">
        <v>3144</v>
      </c>
      <c r="AZ51" t="s">
        <v>3145</v>
      </c>
      <c r="BA51" t="s">
        <v>3146</v>
      </c>
      <c r="BB51" t="s">
        <v>186</v>
      </c>
      <c r="BD51" t="s">
        <v>72</v>
      </c>
      <c r="BG51" t="s">
        <v>3147</v>
      </c>
    </row>
    <row r="52" spans="1:59" x14ac:dyDescent="0.2">
      <c r="A52" s="1">
        <v>42618.942384259259</v>
      </c>
      <c r="B52" t="s">
        <v>1862</v>
      </c>
      <c r="C52" t="s">
        <v>3163</v>
      </c>
      <c r="D52" t="e">
        <f>VLOOKUP(deactivate_sen[[#This Row],[Full Name]], senate_staff_import[],1,0)</f>
        <v>#N/A</v>
      </c>
      <c r="L52" t="s">
        <v>181</v>
      </c>
      <c r="M52" t="s">
        <v>182</v>
      </c>
      <c r="N52" t="s">
        <v>63</v>
      </c>
      <c r="AH52" t="s">
        <v>65</v>
      </c>
      <c r="AI52" t="s">
        <v>66</v>
      </c>
      <c r="AL52" t="s">
        <v>67</v>
      </c>
      <c r="AY52" t="s">
        <v>3164</v>
      </c>
      <c r="AZ52" t="s">
        <v>3165</v>
      </c>
      <c r="BA52" t="s">
        <v>3166</v>
      </c>
      <c r="BB52" t="s">
        <v>110</v>
      </c>
      <c r="BD52" t="s">
        <v>72</v>
      </c>
      <c r="BG52" t="s">
        <v>3167</v>
      </c>
    </row>
    <row r="53" spans="1:59" x14ac:dyDescent="0.2">
      <c r="A53" s="1">
        <v>42618.942384259259</v>
      </c>
      <c r="B53" t="s">
        <v>1862</v>
      </c>
      <c r="C53" t="s">
        <v>3175</v>
      </c>
      <c r="D53" t="e">
        <f>VLOOKUP(deactivate_sen[[#This Row],[Full Name]], senate_staff_import[],1,0)</f>
        <v>#N/A</v>
      </c>
      <c r="L53" t="s">
        <v>119</v>
      </c>
      <c r="M53" t="s">
        <v>120</v>
      </c>
      <c r="N53" t="s">
        <v>63</v>
      </c>
      <c r="AH53" t="s">
        <v>65</v>
      </c>
      <c r="AI53" t="s">
        <v>66</v>
      </c>
      <c r="AL53" t="s">
        <v>67</v>
      </c>
      <c r="AY53" t="s">
        <v>3176</v>
      </c>
      <c r="AZ53" t="s">
        <v>3177</v>
      </c>
      <c r="BA53" t="s">
        <v>3178</v>
      </c>
      <c r="BB53" t="s">
        <v>80</v>
      </c>
      <c r="BD53" t="s">
        <v>72</v>
      </c>
      <c r="BG53" t="s">
        <v>3179</v>
      </c>
    </row>
    <row r="54" spans="1:59" x14ac:dyDescent="0.2">
      <c r="A54" s="1">
        <v>42618.942372685182</v>
      </c>
      <c r="B54" t="s">
        <v>1862</v>
      </c>
      <c r="C54" t="s">
        <v>3214</v>
      </c>
      <c r="D54" t="e">
        <f>VLOOKUP(deactivate_sen[[#This Row],[Full Name]], senate_staff_import[],1,0)</f>
        <v>#N/A</v>
      </c>
      <c r="M54" t="s">
        <v>1406</v>
      </c>
      <c r="AH54" t="s">
        <v>65</v>
      </c>
      <c r="AI54" t="s">
        <v>66</v>
      </c>
      <c r="AL54" t="s">
        <v>1237</v>
      </c>
      <c r="AY54" t="s">
        <v>3215</v>
      </c>
      <c r="AZ54" t="s">
        <v>3216</v>
      </c>
      <c r="BA54" t="s">
        <v>3217</v>
      </c>
      <c r="BB54" t="s">
        <v>455</v>
      </c>
      <c r="BD54" t="s">
        <v>72</v>
      </c>
      <c r="BG54" t="s">
        <v>3218</v>
      </c>
    </row>
    <row r="55" spans="1:59" x14ac:dyDescent="0.2">
      <c r="A55" s="1">
        <v>42618.942361111112</v>
      </c>
      <c r="B55" t="s">
        <v>1862</v>
      </c>
      <c r="C55" t="s">
        <v>3224</v>
      </c>
      <c r="D55" t="e">
        <f>VLOOKUP(deactivate_sen[[#This Row],[Full Name]], senate_staff_import[],1,0)</f>
        <v>#N/A</v>
      </c>
      <c r="L55" t="s">
        <v>119</v>
      </c>
      <c r="M55" t="s">
        <v>120</v>
      </c>
      <c r="N55" t="s">
        <v>63</v>
      </c>
      <c r="AH55" t="s">
        <v>65</v>
      </c>
      <c r="AI55" t="s">
        <v>66</v>
      </c>
      <c r="AL55" t="s">
        <v>67</v>
      </c>
      <c r="AY55" t="s">
        <v>3225</v>
      </c>
      <c r="AZ55" t="s">
        <v>3226</v>
      </c>
      <c r="BA55" t="s">
        <v>3227</v>
      </c>
      <c r="BB55" t="s">
        <v>141</v>
      </c>
      <c r="BD55" t="s">
        <v>72</v>
      </c>
      <c r="BG55" t="s">
        <v>3228</v>
      </c>
    </row>
    <row r="56" spans="1:59" x14ac:dyDescent="0.2">
      <c r="A56" s="1">
        <v>42618.942361111112</v>
      </c>
      <c r="B56" t="s">
        <v>1862</v>
      </c>
      <c r="C56" t="s">
        <v>3229</v>
      </c>
      <c r="D56" t="e">
        <f>VLOOKUP(deactivate_sen[[#This Row],[Full Name]], senate_staff_import[],1,0)</f>
        <v>#N/A</v>
      </c>
      <c r="M56" t="s">
        <v>1406</v>
      </c>
      <c r="AH56" t="s">
        <v>65</v>
      </c>
      <c r="AI56" t="s">
        <v>66</v>
      </c>
      <c r="AL56" t="s">
        <v>1237</v>
      </c>
      <c r="AY56" t="s">
        <v>3230</v>
      </c>
      <c r="AZ56" t="s">
        <v>3231</v>
      </c>
      <c r="BA56" t="s">
        <v>3232</v>
      </c>
      <c r="BB56" t="s">
        <v>401</v>
      </c>
      <c r="BD56" t="s">
        <v>72</v>
      </c>
      <c r="BG56" t="s">
        <v>3233</v>
      </c>
    </row>
    <row r="57" spans="1:59" x14ac:dyDescent="0.2">
      <c r="A57" s="1">
        <v>42618.942361111112</v>
      </c>
      <c r="B57" t="s">
        <v>1862</v>
      </c>
      <c r="C57" t="s">
        <v>3234</v>
      </c>
      <c r="D57" t="e">
        <f>VLOOKUP(deactivate_sen[[#This Row],[Full Name]], senate_staff_import[],1,0)</f>
        <v>#N/A</v>
      </c>
      <c r="L57" t="s">
        <v>644</v>
      </c>
      <c r="M57" t="s">
        <v>645</v>
      </c>
      <c r="N57" t="s">
        <v>63</v>
      </c>
      <c r="AH57" t="s">
        <v>65</v>
      </c>
      <c r="AI57" t="s">
        <v>66</v>
      </c>
      <c r="AL57" t="s">
        <v>67</v>
      </c>
      <c r="AY57" t="s">
        <v>3235</v>
      </c>
      <c r="AZ57" t="s">
        <v>3236</v>
      </c>
      <c r="BA57" t="s">
        <v>3237</v>
      </c>
      <c r="BB57" t="s">
        <v>652</v>
      </c>
      <c r="BD57" t="s">
        <v>72</v>
      </c>
      <c r="BG57" t="s">
        <v>3238</v>
      </c>
    </row>
    <row r="58" spans="1:59" x14ac:dyDescent="0.2">
      <c r="A58" s="1">
        <v>42618.942361111112</v>
      </c>
      <c r="B58" t="s">
        <v>1862</v>
      </c>
      <c r="C58" t="s">
        <v>3246</v>
      </c>
      <c r="D58" t="e">
        <f>VLOOKUP(deactivate_sen[[#This Row],[Full Name]], senate_staff_import[],1,0)</f>
        <v>#N/A</v>
      </c>
      <c r="L58" t="s">
        <v>3247</v>
      </c>
      <c r="N58" t="s">
        <v>168</v>
      </c>
      <c r="AH58" t="s">
        <v>65</v>
      </c>
      <c r="AI58" t="s">
        <v>66</v>
      </c>
      <c r="AL58" t="s">
        <v>67</v>
      </c>
      <c r="AY58" t="s">
        <v>3248</v>
      </c>
      <c r="AZ58" t="s">
        <v>3249</v>
      </c>
      <c r="BA58" t="s">
        <v>1694</v>
      </c>
      <c r="BB58" t="s">
        <v>219</v>
      </c>
      <c r="BD58" t="s">
        <v>72</v>
      </c>
      <c r="BG58" t="s">
        <v>3250</v>
      </c>
    </row>
    <row r="59" spans="1:59" x14ac:dyDescent="0.2">
      <c r="A59" s="1">
        <v>42618.942349537043</v>
      </c>
      <c r="B59" t="s">
        <v>1862</v>
      </c>
      <c r="C59" t="s">
        <v>3273</v>
      </c>
      <c r="D59" t="e">
        <f>VLOOKUP(deactivate_sen[[#This Row],[Full Name]], senate_staff_import[],1,0)</f>
        <v>#N/A</v>
      </c>
      <c r="L59" t="s">
        <v>105</v>
      </c>
      <c r="M59" t="s">
        <v>106</v>
      </c>
      <c r="N59" t="s">
        <v>63</v>
      </c>
      <c r="AH59" t="s">
        <v>65</v>
      </c>
      <c r="AI59" t="s">
        <v>66</v>
      </c>
      <c r="AL59" t="s">
        <v>67</v>
      </c>
      <c r="AY59" t="s">
        <v>3274</v>
      </c>
      <c r="AZ59" t="s">
        <v>3275</v>
      </c>
      <c r="BA59" t="s">
        <v>3276</v>
      </c>
      <c r="BB59" t="s">
        <v>110</v>
      </c>
      <c r="BD59" t="s">
        <v>72</v>
      </c>
      <c r="BG59" t="s">
        <v>3277</v>
      </c>
    </row>
    <row r="60" spans="1:59" x14ac:dyDescent="0.2">
      <c r="A60" s="1">
        <v>42618.942326388889</v>
      </c>
      <c r="B60" t="s">
        <v>1862</v>
      </c>
      <c r="C60" t="s">
        <v>3293</v>
      </c>
      <c r="D60" t="e">
        <f>VLOOKUP(deactivate_sen[[#This Row],[Full Name]], senate_staff_import[],1,0)</f>
        <v>#N/A</v>
      </c>
      <c r="M60" t="s">
        <v>1406</v>
      </c>
      <c r="AH60" t="s">
        <v>65</v>
      </c>
      <c r="AI60" t="s">
        <v>66</v>
      </c>
      <c r="AL60" t="s">
        <v>1237</v>
      </c>
      <c r="AY60" t="s">
        <v>3294</v>
      </c>
      <c r="AZ60" t="s">
        <v>3295</v>
      </c>
      <c r="BA60" t="s">
        <v>3296</v>
      </c>
      <c r="BB60" t="s">
        <v>2948</v>
      </c>
      <c r="BD60" t="s">
        <v>72</v>
      </c>
      <c r="BG60" t="s">
        <v>3297</v>
      </c>
    </row>
    <row r="61" spans="1:59" x14ac:dyDescent="0.2">
      <c r="A61" s="1">
        <v>42618.942291666674</v>
      </c>
      <c r="B61" t="s">
        <v>1862</v>
      </c>
      <c r="C61" t="s">
        <v>3330</v>
      </c>
      <c r="D61" t="e">
        <f>VLOOKUP(deactivate_sen[[#This Row],[Full Name]], senate_staff_import[],1,0)</f>
        <v>#N/A</v>
      </c>
      <c r="M61" t="s">
        <v>1406</v>
      </c>
      <c r="AH61" t="s">
        <v>65</v>
      </c>
      <c r="AI61" t="s">
        <v>66</v>
      </c>
      <c r="AL61" t="s">
        <v>1237</v>
      </c>
      <c r="AY61" t="s">
        <v>3331</v>
      </c>
      <c r="AZ61" t="s">
        <v>3332</v>
      </c>
      <c r="BA61" t="s">
        <v>3333</v>
      </c>
      <c r="BB61" t="s">
        <v>401</v>
      </c>
      <c r="BD61" t="s">
        <v>72</v>
      </c>
      <c r="BG61" t="s">
        <v>3334</v>
      </c>
    </row>
    <row r="62" spans="1:59" x14ac:dyDescent="0.2">
      <c r="A62" s="1">
        <v>42618.942280092589</v>
      </c>
      <c r="B62" t="s">
        <v>1862</v>
      </c>
      <c r="C62" t="s">
        <v>3355</v>
      </c>
      <c r="D62" t="e">
        <f>VLOOKUP(deactivate_sen[[#This Row],[Full Name]], senate_staff_import[],1,0)</f>
        <v>#N/A</v>
      </c>
      <c r="L62" t="s">
        <v>105</v>
      </c>
      <c r="M62" t="s">
        <v>106</v>
      </c>
      <c r="N62" t="s">
        <v>63</v>
      </c>
      <c r="AH62" t="s">
        <v>65</v>
      </c>
      <c r="AI62" t="s">
        <v>66</v>
      </c>
      <c r="AL62" t="s">
        <v>67</v>
      </c>
      <c r="AY62" t="s">
        <v>3356</v>
      </c>
      <c r="AZ62" t="s">
        <v>3357</v>
      </c>
      <c r="BA62" t="s">
        <v>3358</v>
      </c>
      <c r="BB62" t="s">
        <v>116</v>
      </c>
      <c r="BD62" t="s">
        <v>72</v>
      </c>
      <c r="BG62" t="s">
        <v>3359</v>
      </c>
    </row>
    <row r="63" spans="1:59" x14ac:dyDescent="0.2">
      <c r="A63" s="1">
        <v>42618.94226851852</v>
      </c>
      <c r="B63" t="s">
        <v>1862</v>
      </c>
      <c r="C63" t="s">
        <v>3381</v>
      </c>
      <c r="D63" t="e">
        <f>VLOOKUP(deactivate_sen[[#This Row],[Full Name]], senate_staff_import[],1,0)</f>
        <v>#N/A</v>
      </c>
      <c r="L63" t="s">
        <v>644</v>
      </c>
      <c r="M63" t="s">
        <v>645</v>
      </c>
      <c r="N63" t="s">
        <v>63</v>
      </c>
      <c r="AH63" t="s">
        <v>65</v>
      </c>
      <c r="AI63" t="s">
        <v>66</v>
      </c>
      <c r="AL63" t="s">
        <v>67</v>
      </c>
      <c r="AY63" t="s">
        <v>3382</v>
      </c>
      <c r="AZ63" t="s">
        <v>3383</v>
      </c>
      <c r="BA63" t="s">
        <v>3384</v>
      </c>
      <c r="BB63" t="s">
        <v>801</v>
      </c>
      <c r="BD63" t="s">
        <v>72</v>
      </c>
      <c r="BG63" t="s">
        <v>3385</v>
      </c>
    </row>
    <row r="64" spans="1:59" x14ac:dyDescent="0.2">
      <c r="A64" s="1">
        <v>42618.94226851852</v>
      </c>
      <c r="B64" t="s">
        <v>1862</v>
      </c>
      <c r="C64" t="s">
        <v>3386</v>
      </c>
      <c r="D64" t="e">
        <f>VLOOKUP(deactivate_sen[[#This Row],[Full Name]], senate_staff_import[],1,0)</f>
        <v>#N/A</v>
      </c>
      <c r="L64" t="s">
        <v>105</v>
      </c>
      <c r="M64" t="s">
        <v>106</v>
      </c>
      <c r="N64" t="s">
        <v>168</v>
      </c>
      <c r="AH64" t="s">
        <v>65</v>
      </c>
      <c r="AI64" t="s">
        <v>66</v>
      </c>
      <c r="AL64" t="s">
        <v>67</v>
      </c>
      <c r="AY64" t="s">
        <v>3387</v>
      </c>
      <c r="AZ64" t="s">
        <v>3388</v>
      </c>
      <c r="BA64" t="s">
        <v>3389</v>
      </c>
      <c r="BB64" t="s">
        <v>116</v>
      </c>
      <c r="BD64" t="s">
        <v>72</v>
      </c>
      <c r="BG64" t="s">
        <v>3390</v>
      </c>
    </row>
    <row r="65" spans="1:59" x14ac:dyDescent="0.2">
      <c r="A65" s="1">
        <v>42618.942256944443</v>
      </c>
      <c r="B65" t="s">
        <v>1862</v>
      </c>
      <c r="C65" t="s">
        <v>3400</v>
      </c>
      <c r="D65" t="e">
        <f>VLOOKUP(deactivate_sen[[#This Row],[Full Name]], senate_staff_import[],1,0)</f>
        <v>#N/A</v>
      </c>
      <c r="L65" t="s">
        <v>105</v>
      </c>
      <c r="M65" t="s">
        <v>106</v>
      </c>
      <c r="N65" t="s">
        <v>63</v>
      </c>
      <c r="AH65" t="s">
        <v>65</v>
      </c>
      <c r="AI65" t="s">
        <v>66</v>
      </c>
      <c r="AL65" t="s">
        <v>67</v>
      </c>
      <c r="AY65" t="s">
        <v>3401</v>
      </c>
      <c r="AZ65" t="s">
        <v>3402</v>
      </c>
      <c r="BA65" t="s">
        <v>3403</v>
      </c>
      <c r="BB65" t="s">
        <v>110</v>
      </c>
      <c r="BD65" t="s">
        <v>72</v>
      </c>
      <c r="BG65" t="s">
        <v>3404</v>
      </c>
    </row>
    <row r="66" spans="1:59" x14ac:dyDescent="0.2">
      <c r="A66" s="1">
        <v>42618.942245370366</v>
      </c>
      <c r="B66" t="s">
        <v>1862</v>
      </c>
      <c r="C66" t="s">
        <v>3416</v>
      </c>
      <c r="D66" t="e">
        <f>VLOOKUP(deactivate_sen[[#This Row],[Full Name]], senate_staff_import[],1,0)</f>
        <v>#N/A</v>
      </c>
      <c r="L66" t="s">
        <v>821</v>
      </c>
      <c r="M66" t="s">
        <v>822</v>
      </c>
      <c r="N66" t="s">
        <v>168</v>
      </c>
      <c r="AH66" t="s">
        <v>65</v>
      </c>
      <c r="AI66" t="s">
        <v>66</v>
      </c>
      <c r="AL66" t="s">
        <v>67</v>
      </c>
      <c r="AY66" t="s">
        <v>3417</v>
      </c>
      <c r="AZ66" t="s">
        <v>3418</v>
      </c>
      <c r="BA66" t="s">
        <v>3419</v>
      </c>
      <c r="BB66" t="s">
        <v>831</v>
      </c>
      <c r="BD66" t="s">
        <v>72</v>
      </c>
      <c r="BG66" t="s">
        <v>3420</v>
      </c>
    </row>
    <row r="67" spans="1:59" x14ac:dyDescent="0.2">
      <c r="A67" s="1">
        <v>42618.942245370366</v>
      </c>
      <c r="B67" t="s">
        <v>1862</v>
      </c>
      <c r="C67" t="s">
        <v>3426</v>
      </c>
      <c r="D67" t="e">
        <f>VLOOKUP(deactivate_sen[[#This Row],[Full Name]], senate_staff_import[],1,0)</f>
        <v>#N/A</v>
      </c>
      <c r="L67" t="s">
        <v>105</v>
      </c>
      <c r="M67" t="s">
        <v>106</v>
      </c>
      <c r="N67" t="s">
        <v>63</v>
      </c>
      <c r="AH67" t="s">
        <v>65</v>
      </c>
      <c r="AI67" t="s">
        <v>66</v>
      </c>
      <c r="AL67" t="s">
        <v>67</v>
      </c>
      <c r="AY67" t="s">
        <v>3427</v>
      </c>
      <c r="AZ67" t="s">
        <v>3428</v>
      </c>
      <c r="BA67" t="s">
        <v>3429</v>
      </c>
      <c r="BB67" t="s">
        <v>110</v>
      </c>
      <c r="BD67" t="s">
        <v>72</v>
      </c>
      <c r="BG67" t="s">
        <v>3430</v>
      </c>
    </row>
    <row r="68" spans="1:59" x14ac:dyDescent="0.2">
      <c r="A68" s="1">
        <v>42618.942233796297</v>
      </c>
      <c r="B68" t="s">
        <v>1862</v>
      </c>
      <c r="C68" t="s">
        <v>3451</v>
      </c>
      <c r="D68" t="e">
        <f>VLOOKUP(deactivate_sen[[#This Row],[Full Name]], senate_staff_import[],1,0)</f>
        <v>#N/A</v>
      </c>
      <c r="M68" t="s">
        <v>1777</v>
      </c>
      <c r="AH68" t="s">
        <v>65</v>
      </c>
      <c r="AI68" t="s">
        <v>66</v>
      </c>
      <c r="AL68" t="s">
        <v>1237</v>
      </c>
      <c r="AY68" t="s">
        <v>3452</v>
      </c>
      <c r="AZ68" t="s">
        <v>3453</v>
      </c>
      <c r="BA68" t="s">
        <v>3454</v>
      </c>
      <c r="BB68" t="s">
        <v>1786</v>
      </c>
      <c r="BD68" t="s">
        <v>72</v>
      </c>
      <c r="BG68" t="s">
        <v>3455</v>
      </c>
    </row>
    <row r="69" spans="1:59" x14ac:dyDescent="0.2">
      <c r="A69" s="1">
        <v>42618.942164351851</v>
      </c>
      <c r="B69" t="s">
        <v>1862</v>
      </c>
      <c r="C69" t="s">
        <v>3521</v>
      </c>
      <c r="D69" t="e">
        <f>VLOOKUP(deactivate_sen[[#This Row],[Full Name]], senate_staff_import[],1,0)</f>
        <v>#N/A</v>
      </c>
      <c r="M69" t="s">
        <v>1406</v>
      </c>
      <c r="AH69" t="s">
        <v>65</v>
      </c>
      <c r="AI69" t="s">
        <v>66</v>
      </c>
      <c r="AL69" t="s">
        <v>1237</v>
      </c>
      <c r="AY69" t="s">
        <v>3522</v>
      </c>
      <c r="AZ69" t="s">
        <v>3523</v>
      </c>
      <c r="BA69" t="s">
        <v>3524</v>
      </c>
      <c r="BB69" t="s">
        <v>455</v>
      </c>
      <c r="BD69" t="s">
        <v>72</v>
      </c>
      <c r="BG69" t="s">
        <v>3525</v>
      </c>
    </row>
    <row r="70" spans="1:59" x14ac:dyDescent="0.2">
      <c r="A70" s="1">
        <v>42618.942129629628</v>
      </c>
      <c r="B70" t="s">
        <v>1862</v>
      </c>
      <c r="C70" t="s">
        <v>3551</v>
      </c>
      <c r="D70" t="e">
        <f>VLOOKUP(deactivate_sen[[#This Row],[Full Name]], senate_staff_import[],1,0)</f>
        <v>#N/A</v>
      </c>
      <c r="M70" t="s">
        <v>1777</v>
      </c>
      <c r="AH70" t="s">
        <v>65</v>
      </c>
      <c r="AI70" t="s">
        <v>66</v>
      </c>
      <c r="AL70" t="s">
        <v>1237</v>
      </c>
      <c r="AY70" t="s">
        <v>3552</v>
      </c>
      <c r="AZ70" t="s">
        <v>3553</v>
      </c>
      <c r="BA70" t="s">
        <v>3554</v>
      </c>
      <c r="BB70" t="s">
        <v>1901</v>
      </c>
      <c r="BD70" t="s">
        <v>72</v>
      </c>
      <c r="BG70" t="s">
        <v>3555</v>
      </c>
    </row>
    <row r="71" spans="1:59" x14ac:dyDescent="0.2">
      <c r="A71" s="1">
        <v>42618.942118055558</v>
      </c>
      <c r="B71" t="s">
        <v>1862</v>
      </c>
      <c r="C71" t="s">
        <v>3576</v>
      </c>
      <c r="D71" t="e">
        <f>VLOOKUP(deactivate_sen[[#This Row],[Full Name]], senate_staff_import[],1,0)</f>
        <v>#N/A</v>
      </c>
      <c r="L71" t="s">
        <v>105</v>
      </c>
      <c r="M71" t="s">
        <v>106</v>
      </c>
      <c r="N71" t="s">
        <v>63</v>
      </c>
      <c r="AH71" t="s">
        <v>65</v>
      </c>
      <c r="AI71" t="s">
        <v>66</v>
      </c>
      <c r="AL71" t="s">
        <v>67</v>
      </c>
      <c r="AY71" t="s">
        <v>3577</v>
      </c>
      <c r="AZ71" t="s">
        <v>3578</v>
      </c>
      <c r="BA71" t="s">
        <v>3579</v>
      </c>
      <c r="BB71" t="s">
        <v>110</v>
      </c>
      <c r="BD71" t="s">
        <v>72</v>
      </c>
      <c r="BG71" t="s">
        <v>3580</v>
      </c>
    </row>
    <row r="72" spans="1:59" x14ac:dyDescent="0.2">
      <c r="A72" s="1">
        <v>42618.942094907397</v>
      </c>
      <c r="B72" t="s">
        <v>1862</v>
      </c>
      <c r="C72" t="s">
        <v>3629</v>
      </c>
      <c r="D72" t="e">
        <f>VLOOKUP(deactivate_sen[[#This Row],[Full Name]], senate_staff_import[],1,0)</f>
        <v>#N/A</v>
      </c>
      <c r="L72" t="s">
        <v>105</v>
      </c>
      <c r="M72" t="s">
        <v>106</v>
      </c>
      <c r="N72" t="s">
        <v>63</v>
      </c>
      <c r="AH72" t="s">
        <v>65</v>
      </c>
      <c r="AI72" t="s">
        <v>66</v>
      </c>
      <c r="AL72" t="s">
        <v>67</v>
      </c>
      <c r="AY72" t="s">
        <v>3630</v>
      </c>
      <c r="AZ72" t="s">
        <v>3631</v>
      </c>
      <c r="BA72" t="s">
        <v>3632</v>
      </c>
      <c r="BB72" t="s">
        <v>110</v>
      </c>
      <c r="BD72" t="s">
        <v>72</v>
      </c>
      <c r="BG72" t="s">
        <v>3633</v>
      </c>
    </row>
    <row r="73" spans="1:59" x14ac:dyDescent="0.2">
      <c r="A73" s="1">
        <v>42618.942094907397</v>
      </c>
      <c r="B73" t="s">
        <v>1862</v>
      </c>
      <c r="C73" t="s">
        <v>3634</v>
      </c>
      <c r="D73" t="e">
        <f>VLOOKUP(deactivate_sen[[#This Row],[Full Name]], senate_staff_import[],1,0)</f>
        <v>#N/A</v>
      </c>
      <c r="M73" t="s">
        <v>1406</v>
      </c>
      <c r="AH73" t="s">
        <v>65</v>
      </c>
      <c r="AI73" t="s">
        <v>66</v>
      </c>
      <c r="AL73" t="s">
        <v>1237</v>
      </c>
      <c r="AY73" t="s">
        <v>3635</v>
      </c>
      <c r="AZ73" t="s">
        <v>3636</v>
      </c>
      <c r="BA73" t="s">
        <v>3637</v>
      </c>
      <c r="BB73" t="s">
        <v>3638</v>
      </c>
      <c r="BD73" t="s">
        <v>72</v>
      </c>
      <c r="BG73" t="s">
        <v>3639</v>
      </c>
    </row>
    <row r="74" spans="1:59" x14ac:dyDescent="0.2">
      <c r="A74" s="1">
        <v>42618.942037037043</v>
      </c>
      <c r="B74" t="s">
        <v>1862</v>
      </c>
      <c r="C74" t="s">
        <v>3703</v>
      </c>
      <c r="D74" t="e">
        <f>VLOOKUP(deactivate_sen[[#This Row],[Full Name]], senate_staff_import[],1,0)</f>
        <v>#N/A</v>
      </c>
      <c r="M74" t="s">
        <v>1755</v>
      </c>
      <c r="AH74" t="s">
        <v>65</v>
      </c>
      <c r="AI74" t="s">
        <v>66</v>
      </c>
      <c r="AL74" t="s">
        <v>1237</v>
      </c>
      <c r="AY74" t="s">
        <v>3704</v>
      </c>
      <c r="AZ74" t="s">
        <v>3705</v>
      </c>
      <c r="BA74" t="s">
        <v>3706</v>
      </c>
      <c r="BB74" t="s">
        <v>3707</v>
      </c>
      <c r="BD74" t="s">
        <v>72</v>
      </c>
      <c r="BG74" t="s">
        <v>3708</v>
      </c>
    </row>
    <row r="75" spans="1:59" x14ac:dyDescent="0.2">
      <c r="A75" s="1">
        <v>42618.942037037043</v>
      </c>
      <c r="B75" t="s">
        <v>1862</v>
      </c>
      <c r="C75" t="s">
        <v>3709</v>
      </c>
      <c r="D75" t="e">
        <f>VLOOKUP(deactivate_sen[[#This Row],[Full Name]], senate_staff_import[],1,0)</f>
        <v>#N/A</v>
      </c>
      <c r="L75" t="s">
        <v>765</v>
      </c>
      <c r="M75" t="s">
        <v>766</v>
      </c>
      <c r="N75" t="s">
        <v>63</v>
      </c>
      <c r="AH75" t="s">
        <v>65</v>
      </c>
      <c r="AI75" t="s">
        <v>66</v>
      </c>
      <c r="AL75" t="s">
        <v>67</v>
      </c>
      <c r="AY75" t="s">
        <v>3710</v>
      </c>
      <c r="AZ75" t="s">
        <v>3711</v>
      </c>
      <c r="BA75" t="s">
        <v>3712</v>
      </c>
      <c r="BB75" t="s">
        <v>861</v>
      </c>
      <c r="BD75" t="s">
        <v>72</v>
      </c>
      <c r="BG75" t="s">
        <v>3713</v>
      </c>
    </row>
    <row r="76" spans="1:59" x14ac:dyDescent="0.2">
      <c r="A76" s="1">
        <v>42618.942025462973</v>
      </c>
      <c r="B76" t="s">
        <v>1862</v>
      </c>
      <c r="C76" t="s">
        <v>3730</v>
      </c>
      <c r="D76" t="e">
        <f>VLOOKUP(deactivate_sen[[#This Row],[Full Name]], senate_staff_import[],1,0)</f>
        <v>#N/A</v>
      </c>
      <c r="L76" t="s">
        <v>2187</v>
      </c>
      <c r="M76" t="s">
        <v>2188</v>
      </c>
      <c r="N76" t="s">
        <v>63</v>
      </c>
      <c r="AH76" t="s">
        <v>65</v>
      </c>
      <c r="AI76" t="s">
        <v>66</v>
      </c>
      <c r="AL76" t="s">
        <v>67</v>
      </c>
      <c r="AY76" t="s">
        <v>3731</v>
      </c>
      <c r="AZ76" t="s">
        <v>3732</v>
      </c>
      <c r="BA76" t="s">
        <v>3733</v>
      </c>
      <c r="BB76" t="s">
        <v>578</v>
      </c>
      <c r="BD76" t="s">
        <v>72</v>
      </c>
      <c r="BG76" t="s">
        <v>3734</v>
      </c>
    </row>
    <row r="77" spans="1:59" x14ac:dyDescent="0.2">
      <c r="A77" s="1">
        <v>42618.942013888889</v>
      </c>
      <c r="B77" t="s">
        <v>1862</v>
      </c>
      <c r="C77" t="s">
        <v>3745</v>
      </c>
      <c r="D77" t="e">
        <f>VLOOKUP(deactivate_sen[[#This Row],[Full Name]], senate_staff_import[],1,0)</f>
        <v>#N/A</v>
      </c>
      <c r="L77" t="s">
        <v>765</v>
      </c>
      <c r="M77" t="s">
        <v>766</v>
      </c>
      <c r="N77" t="s">
        <v>63</v>
      </c>
      <c r="AH77" t="s">
        <v>65</v>
      </c>
      <c r="AI77" t="s">
        <v>66</v>
      </c>
      <c r="AL77" t="s">
        <v>67</v>
      </c>
      <c r="AY77" t="s">
        <v>3746</v>
      </c>
      <c r="AZ77" t="s">
        <v>3747</v>
      </c>
      <c r="BA77" t="s">
        <v>2795</v>
      </c>
      <c r="BB77" t="s">
        <v>426</v>
      </c>
      <c r="BD77" t="s">
        <v>72</v>
      </c>
      <c r="BG77" t="s">
        <v>3748</v>
      </c>
    </row>
    <row r="78" spans="1:59" x14ac:dyDescent="0.2">
      <c r="A78" s="1">
        <v>42618.942013888889</v>
      </c>
      <c r="B78" t="s">
        <v>1862</v>
      </c>
      <c r="C78" t="s">
        <v>3749</v>
      </c>
      <c r="D78" t="e">
        <f>VLOOKUP(deactivate_sen[[#This Row],[Full Name]], senate_staff_import[],1,0)</f>
        <v>#N/A</v>
      </c>
      <c r="L78" t="s">
        <v>91</v>
      </c>
      <c r="M78" t="s">
        <v>92</v>
      </c>
      <c r="N78" t="s">
        <v>63</v>
      </c>
      <c r="AH78" t="s">
        <v>65</v>
      </c>
      <c r="AI78" t="s">
        <v>66</v>
      </c>
      <c r="AL78" t="s">
        <v>67</v>
      </c>
      <c r="AY78" t="s">
        <v>3750</v>
      </c>
      <c r="AZ78" t="s">
        <v>3751</v>
      </c>
      <c r="BA78" t="s">
        <v>3752</v>
      </c>
      <c r="BB78" t="s">
        <v>2551</v>
      </c>
      <c r="BD78" t="s">
        <v>72</v>
      </c>
      <c r="BG78" t="s">
        <v>3753</v>
      </c>
    </row>
    <row r="79" spans="1:59" x14ac:dyDescent="0.2">
      <c r="A79" s="1">
        <v>42618.942002314812</v>
      </c>
      <c r="B79" t="s">
        <v>1862</v>
      </c>
      <c r="C79" t="s">
        <v>3770</v>
      </c>
      <c r="D79" t="e">
        <f>VLOOKUP(deactivate_sen[[#This Row],[Full Name]], senate_staff_import[],1,0)</f>
        <v>#N/A</v>
      </c>
      <c r="L79" t="s">
        <v>119</v>
      </c>
      <c r="M79" t="s">
        <v>120</v>
      </c>
      <c r="N79" t="s">
        <v>63</v>
      </c>
      <c r="AH79" t="s">
        <v>65</v>
      </c>
      <c r="AI79" t="s">
        <v>66</v>
      </c>
      <c r="AL79" t="s">
        <v>67</v>
      </c>
      <c r="AY79" t="s">
        <v>3771</v>
      </c>
      <c r="AZ79" t="s">
        <v>3772</v>
      </c>
      <c r="BA79" t="s">
        <v>3773</v>
      </c>
      <c r="BB79" t="s">
        <v>80</v>
      </c>
      <c r="BD79" t="s">
        <v>72</v>
      </c>
      <c r="BG79" t="s">
        <v>3774</v>
      </c>
    </row>
    <row r="80" spans="1:59" x14ac:dyDescent="0.2">
      <c r="A80" s="1">
        <v>42618.941990740743</v>
      </c>
      <c r="B80" t="s">
        <v>1862</v>
      </c>
      <c r="C80" t="s">
        <v>3788</v>
      </c>
      <c r="D80" t="e">
        <f>VLOOKUP(deactivate_sen[[#This Row],[Full Name]], senate_staff_import[],1,0)</f>
        <v>#N/A</v>
      </c>
      <c r="L80" t="s">
        <v>119</v>
      </c>
      <c r="M80" t="s">
        <v>120</v>
      </c>
      <c r="N80" t="s">
        <v>63</v>
      </c>
      <c r="T80" t="s">
        <v>3789</v>
      </c>
      <c r="AH80" t="s">
        <v>65</v>
      </c>
      <c r="AI80" t="s">
        <v>66</v>
      </c>
      <c r="AL80" t="s">
        <v>67</v>
      </c>
      <c r="AM80" t="s">
        <v>68</v>
      </c>
      <c r="AY80" t="s">
        <v>3790</v>
      </c>
      <c r="AZ80" t="s">
        <v>3791</v>
      </c>
      <c r="BA80" t="s">
        <v>3792</v>
      </c>
      <c r="BB80" t="s">
        <v>236</v>
      </c>
      <c r="BD80" t="s">
        <v>72</v>
      </c>
      <c r="BG80" t="s">
        <v>3793</v>
      </c>
    </row>
    <row r="81" spans="1:59" x14ac:dyDescent="0.2">
      <c r="A81" s="1">
        <v>42618.941990740743</v>
      </c>
      <c r="B81" t="s">
        <v>1862</v>
      </c>
      <c r="C81" t="s">
        <v>3794</v>
      </c>
      <c r="D81" t="e">
        <f>VLOOKUP(deactivate_sen[[#This Row],[Full Name]], senate_staff_import[],1,0)</f>
        <v>#N/A</v>
      </c>
      <c r="G81" t="s">
        <v>3795</v>
      </c>
      <c r="L81" t="s">
        <v>644</v>
      </c>
      <c r="M81" t="s">
        <v>645</v>
      </c>
      <c r="AD81" t="s">
        <v>3796</v>
      </c>
      <c r="AE81" t="s">
        <v>3797</v>
      </c>
      <c r="AH81" t="s">
        <v>65</v>
      </c>
      <c r="AI81" t="s">
        <v>66</v>
      </c>
      <c r="AL81" t="s">
        <v>67</v>
      </c>
      <c r="AM81" t="s">
        <v>68</v>
      </c>
      <c r="AY81" t="s">
        <v>3794</v>
      </c>
      <c r="AZ81" t="s">
        <v>3798</v>
      </c>
      <c r="BA81" t="s">
        <v>3799</v>
      </c>
      <c r="BD81" t="s">
        <v>72</v>
      </c>
      <c r="BG81" t="s">
        <v>3800</v>
      </c>
    </row>
    <row r="82" spans="1:59" x14ac:dyDescent="0.2">
      <c r="A82" s="1">
        <v>42618.941979166673</v>
      </c>
      <c r="B82" t="s">
        <v>1862</v>
      </c>
      <c r="C82" t="s">
        <v>3822</v>
      </c>
      <c r="D82" t="e">
        <f>VLOOKUP(deactivate_sen[[#This Row],[Full Name]], senate_staff_import[],1,0)</f>
        <v>#N/A</v>
      </c>
      <c r="L82" t="s">
        <v>3823</v>
      </c>
      <c r="M82" t="s">
        <v>3824</v>
      </c>
      <c r="N82" t="s">
        <v>63</v>
      </c>
      <c r="AH82" t="s">
        <v>65</v>
      </c>
      <c r="AI82" t="s">
        <v>66</v>
      </c>
      <c r="AL82" t="s">
        <v>67</v>
      </c>
      <c r="AY82" t="s">
        <v>3825</v>
      </c>
      <c r="AZ82" t="s">
        <v>3826</v>
      </c>
      <c r="BA82" t="s">
        <v>3827</v>
      </c>
      <c r="BB82" t="s">
        <v>194</v>
      </c>
      <c r="BD82" t="s">
        <v>72</v>
      </c>
      <c r="BG82" t="s">
        <v>3828</v>
      </c>
    </row>
    <row r="83" spans="1:59" x14ac:dyDescent="0.2">
      <c r="A83" s="1">
        <v>42618.941979166673</v>
      </c>
      <c r="B83" t="s">
        <v>1862</v>
      </c>
      <c r="C83" t="s">
        <v>3829</v>
      </c>
      <c r="D83" t="e">
        <f>VLOOKUP(deactivate_sen[[#This Row],[Full Name]], senate_staff_import[],1,0)</f>
        <v>#N/A</v>
      </c>
      <c r="L83" t="s">
        <v>119</v>
      </c>
      <c r="M83" t="s">
        <v>120</v>
      </c>
      <c r="N83" t="s">
        <v>63</v>
      </c>
      <c r="AH83" t="s">
        <v>65</v>
      </c>
      <c r="AI83" t="s">
        <v>66</v>
      </c>
      <c r="AL83" t="s">
        <v>67</v>
      </c>
      <c r="AY83" t="s">
        <v>3830</v>
      </c>
      <c r="AZ83" t="s">
        <v>3831</v>
      </c>
      <c r="BA83" t="s">
        <v>3832</v>
      </c>
      <c r="BB83" t="s">
        <v>80</v>
      </c>
      <c r="BD83" t="s">
        <v>72</v>
      </c>
      <c r="BG83" t="s">
        <v>3833</v>
      </c>
    </row>
    <row r="84" spans="1:59" x14ac:dyDescent="0.2">
      <c r="A84" s="1">
        <v>42618.941967592589</v>
      </c>
      <c r="B84" t="s">
        <v>1862</v>
      </c>
      <c r="C84" t="s">
        <v>3841</v>
      </c>
      <c r="D84" t="e">
        <f>VLOOKUP(deactivate_sen[[#This Row],[Full Name]], senate_staff_import[],1,0)</f>
        <v>#N/A</v>
      </c>
      <c r="L84" t="s">
        <v>119</v>
      </c>
      <c r="M84" t="s">
        <v>120</v>
      </c>
      <c r="N84" t="s">
        <v>63</v>
      </c>
      <c r="AH84" t="s">
        <v>65</v>
      </c>
      <c r="AI84" t="s">
        <v>66</v>
      </c>
      <c r="AL84" t="s">
        <v>67</v>
      </c>
      <c r="AY84" t="s">
        <v>3842</v>
      </c>
      <c r="AZ84" t="s">
        <v>3843</v>
      </c>
      <c r="BA84" t="s">
        <v>3844</v>
      </c>
      <c r="BB84" t="s">
        <v>80</v>
      </c>
      <c r="BD84" t="s">
        <v>72</v>
      </c>
      <c r="BG84" t="s">
        <v>3845</v>
      </c>
    </row>
    <row r="85" spans="1:59" x14ac:dyDescent="0.2">
      <c r="A85" s="1">
        <v>42618.941932870373</v>
      </c>
      <c r="B85" t="s">
        <v>1862</v>
      </c>
      <c r="C85" t="s">
        <v>3880</v>
      </c>
      <c r="D85" t="e">
        <f>VLOOKUP(deactivate_sen[[#This Row],[Full Name]], senate_staff_import[],1,0)</f>
        <v>#N/A</v>
      </c>
      <c r="L85" t="s">
        <v>632</v>
      </c>
      <c r="M85" t="s">
        <v>633</v>
      </c>
      <c r="N85" t="s">
        <v>63</v>
      </c>
      <c r="AH85" t="s">
        <v>65</v>
      </c>
      <c r="AI85" t="s">
        <v>66</v>
      </c>
      <c r="AL85" t="s">
        <v>67</v>
      </c>
      <c r="AY85" t="s">
        <v>3881</v>
      </c>
      <c r="AZ85" t="s">
        <v>3882</v>
      </c>
      <c r="BA85" t="s">
        <v>3883</v>
      </c>
      <c r="BB85" t="s">
        <v>455</v>
      </c>
      <c r="BD85" t="s">
        <v>72</v>
      </c>
      <c r="BG85" t="s">
        <v>3884</v>
      </c>
    </row>
    <row r="86" spans="1:59" x14ac:dyDescent="0.2">
      <c r="A86" s="1">
        <v>42618.941932870373</v>
      </c>
      <c r="B86" t="s">
        <v>1862</v>
      </c>
      <c r="C86" t="s">
        <v>3891</v>
      </c>
      <c r="D86" t="e">
        <f>VLOOKUP(deactivate_sen[[#This Row],[Full Name]], senate_staff_import[],1,0)</f>
        <v>#N/A</v>
      </c>
      <c r="L86" t="s">
        <v>747</v>
      </c>
      <c r="M86" t="s">
        <v>748</v>
      </c>
      <c r="N86" t="s">
        <v>168</v>
      </c>
      <c r="AH86" t="s">
        <v>65</v>
      </c>
      <c r="AI86" t="s">
        <v>66</v>
      </c>
      <c r="AL86" t="s">
        <v>67</v>
      </c>
      <c r="AY86" t="s">
        <v>3892</v>
      </c>
      <c r="AZ86" t="s">
        <v>3893</v>
      </c>
      <c r="BA86" t="s">
        <v>3894</v>
      </c>
      <c r="BB86" t="s">
        <v>3895</v>
      </c>
      <c r="BD86" t="s">
        <v>72</v>
      </c>
      <c r="BG86" t="s">
        <v>3896</v>
      </c>
    </row>
    <row r="87" spans="1:59" x14ac:dyDescent="0.2">
      <c r="A87" s="1">
        <v>42618.941932870373</v>
      </c>
      <c r="B87" t="s">
        <v>1862</v>
      </c>
      <c r="C87" t="s">
        <v>3897</v>
      </c>
      <c r="D87" t="e">
        <f>VLOOKUP(deactivate_sen[[#This Row],[Full Name]], senate_staff_import[],1,0)</f>
        <v>#N/A</v>
      </c>
      <c r="M87" t="s">
        <v>1406</v>
      </c>
      <c r="AH87" t="s">
        <v>65</v>
      </c>
      <c r="AI87" t="s">
        <v>66</v>
      </c>
      <c r="AL87" t="s">
        <v>1237</v>
      </c>
      <c r="AY87" t="s">
        <v>3898</v>
      </c>
      <c r="AZ87" t="s">
        <v>3899</v>
      </c>
      <c r="BA87" t="s">
        <v>3900</v>
      </c>
      <c r="BB87" t="s">
        <v>116</v>
      </c>
      <c r="BD87" t="s">
        <v>72</v>
      </c>
      <c r="BG87" t="s">
        <v>3901</v>
      </c>
    </row>
    <row r="88" spans="1:59" x14ac:dyDescent="0.2">
      <c r="A88" s="1">
        <v>42618.941921296297</v>
      </c>
      <c r="B88" t="s">
        <v>1862</v>
      </c>
      <c r="C88" t="s">
        <v>3906</v>
      </c>
      <c r="D88" t="e">
        <f>VLOOKUP(deactivate_sen[[#This Row],[Full Name]], senate_staff_import[],1,0)</f>
        <v>#N/A</v>
      </c>
      <c r="M88" t="s">
        <v>1406</v>
      </c>
      <c r="AH88" t="s">
        <v>65</v>
      </c>
      <c r="AI88" t="s">
        <v>66</v>
      </c>
      <c r="AL88" t="s">
        <v>1237</v>
      </c>
      <c r="AY88" t="s">
        <v>3907</v>
      </c>
      <c r="AZ88" t="s">
        <v>3908</v>
      </c>
      <c r="BA88" t="s">
        <v>2451</v>
      </c>
      <c r="BB88" t="s">
        <v>3271</v>
      </c>
      <c r="BD88" t="s">
        <v>72</v>
      </c>
      <c r="BG88" t="s">
        <v>3909</v>
      </c>
    </row>
    <row r="89" spans="1:59" x14ac:dyDescent="0.2">
      <c r="A89" s="1">
        <v>42618.941921296297</v>
      </c>
      <c r="B89" t="s">
        <v>1862</v>
      </c>
      <c r="C89" t="s">
        <v>3910</v>
      </c>
      <c r="D89" t="e">
        <f>VLOOKUP(deactivate_sen[[#This Row],[Full Name]], senate_staff_import[],1,0)</f>
        <v>#N/A</v>
      </c>
      <c r="L89" t="s">
        <v>747</v>
      </c>
      <c r="M89" t="s">
        <v>748</v>
      </c>
      <c r="N89" t="s">
        <v>168</v>
      </c>
      <c r="AH89" t="s">
        <v>65</v>
      </c>
      <c r="AI89" t="s">
        <v>66</v>
      </c>
      <c r="AL89" t="s">
        <v>67</v>
      </c>
      <c r="AY89" t="s">
        <v>3911</v>
      </c>
      <c r="AZ89" t="s">
        <v>3912</v>
      </c>
      <c r="BA89" t="s">
        <v>3913</v>
      </c>
      <c r="BB89" t="s">
        <v>1901</v>
      </c>
      <c r="BD89" t="s">
        <v>72</v>
      </c>
      <c r="BG89" t="s">
        <v>3914</v>
      </c>
    </row>
    <row r="90" spans="1:59" x14ac:dyDescent="0.2">
      <c r="A90" s="1">
        <v>42618.94189814815</v>
      </c>
      <c r="B90" t="s">
        <v>1862</v>
      </c>
      <c r="C90" t="s">
        <v>3931</v>
      </c>
      <c r="D90" t="e">
        <f>VLOOKUP(deactivate_sen[[#This Row],[Full Name]], senate_staff_import[],1,0)</f>
        <v>#N/A</v>
      </c>
      <c r="L90" t="s">
        <v>632</v>
      </c>
      <c r="M90" t="s">
        <v>633</v>
      </c>
      <c r="N90" t="s">
        <v>63</v>
      </c>
      <c r="T90" t="s">
        <v>3932</v>
      </c>
      <c r="AH90" t="s">
        <v>65</v>
      </c>
      <c r="AI90" t="s">
        <v>66</v>
      </c>
      <c r="AL90" t="s">
        <v>67</v>
      </c>
      <c r="AM90" t="s">
        <v>68</v>
      </c>
      <c r="AY90" t="s">
        <v>3933</v>
      </c>
      <c r="AZ90" t="s">
        <v>3934</v>
      </c>
      <c r="BA90" t="s">
        <v>3935</v>
      </c>
      <c r="BB90" t="s">
        <v>455</v>
      </c>
      <c r="BD90" t="s">
        <v>72</v>
      </c>
      <c r="BG90" t="s">
        <v>3936</v>
      </c>
    </row>
    <row r="91" spans="1:59" x14ac:dyDescent="0.2">
      <c r="A91" s="1">
        <v>42618.941874999997</v>
      </c>
      <c r="B91" t="s">
        <v>1862</v>
      </c>
      <c r="C91" t="s">
        <v>3942</v>
      </c>
      <c r="D91" t="e">
        <f>VLOOKUP(deactivate_sen[[#This Row],[Full Name]], senate_staff_import[],1,0)</f>
        <v>#N/A</v>
      </c>
      <c r="M91" t="s">
        <v>1755</v>
      </c>
      <c r="AH91" t="s">
        <v>65</v>
      </c>
      <c r="AI91" t="s">
        <v>66</v>
      </c>
      <c r="AL91" t="s">
        <v>1237</v>
      </c>
      <c r="AY91" t="s">
        <v>3943</v>
      </c>
      <c r="AZ91" t="s">
        <v>3944</v>
      </c>
      <c r="BA91" t="s">
        <v>3945</v>
      </c>
      <c r="BB91" t="s">
        <v>1786</v>
      </c>
      <c r="BD91" t="s">
        <v>72</v>
      </c>
      <c r="BG91" t="s">
        <v>3946</v>
      </c>
    </row>
    <row r="92" spans="1:59" x14ac:dyDescent="0.2">
      <c r="A92" s="1">
        <v>42618.941874999997</v>
      </c>
      <c r="B92" t="s">
        <v>1862</v>
      </c>
      <c r="C92" t="s">
        <v>3947</v>
      </c>
      <c r="D92" t="e">
        <f>VLOOKUP(deactivate_sen[[#This Row],[Full Name]], senate_staff_import[],1,0)</f>
        <v>#N/A</v>
      </c>
      <c r="M92" t="s">
        <v>1755</v>
      </c>
      <c r="AH92" t="s">
        <v>65</v>
      </c>
      <c r="AI92" t="s">
        <v>66</v>
      </c>
      <c r="AL92" t="s">
        <v>1237</v>
      </c>
      <c r="AY92" t="s">
        <v>3948</v>
      </c>
      <c r="AZ92" t="s">
        <v>3949</v>
      </c>
      <c r="BA92" t="s">
        <v>2245</v>
      </c>
      <c r="BB92" t="s">
        <v>3950</v>
      </c>
      <c r="BD92" t="s">
        <v>72</v>
      </c>
      <c r="BG92" t="s">
        <v>3951</v>
      </c>
    </row>
    <row r="93" spans="1:59" x14ac:dyDescent="0.2">
      <c r="A93" s="1">
        <v>42618.941863425927</v>
      </c>
      <c r="B93" t="s">
        <v>1862</v>
      </c>
      <c r="C93" t="s">
        <v>3952</v>
      </c>
      <c r="D93" t="e">
        <f>VLOOKUP(deactivate_sen[[#This Row],[Full Name]], senate_staff_import[],1,0)</f>
        <v>#N/A</v>
      </c>
      <c r="L93" t="s">
        <v>119</v>
      </c>
      <c r="M93" t="s">
        <v>120</v>
      </c>
      <c r="N93" t="s">
        <v>168</v>
      </c>
      <c r="AH93" t="s">
        <v>65</v>
      </c>
      <c r="AI93" t="s">
        <v>66</v>
      </c>
      <c r="AL93" t="s">
        <v>67</v>
      </c>
      <c r="AY93" t="s">
        <v>3953</v>
      </c>
      <c r="AZ93" t="s">
        <v>3954</v>
      </c>
      <c r="BA93" t="s">
        <v>3669</v>
      </c>
      <c r="BB93" t="s">
        <v>80</v>
      </c>
      <c r="BD93" t="s">
        <v>72</v>
      </c>
      <c r="BG93" t="s">
        <v>3955</v>
      </c>
    </row>
    <row r="94" spans="1:59" x14ac:dyDescent="0.2">
      <c r="A94" s="1">
        <v>42618.941863425927</v>
      </c>
      <c r="B94" t="s">
        <v>1862</v>
      </c>
      <c r="C94" t="s">
        <v>3961</v>
      </c>
      <c r="D94" t="e">
        <f>VLOOKUP(deactivate_sen[[#This Row],[Full Name]], senate_staff_import[],1,0)</f>
        <v>#N/A</v>
      </c>
      <c r="L94" t="s">
        <v>3823</v>
      </c>
      <c r="M94" t="s">
        <v>3824</v>
      </c>
      <c r="N94" t="s">
        <v>63</v>
      </c>
      <c r="AH94" t="s">
        <v>65</v>
      </c>
      <c r="AI94" t="s">
        <v>66</v>
      </c>
      <c r="AL94" t="s">
        <v>67</v>
      </c>
      <c r="AY94" t="s">
        <v>3962</v>
      </c>
      <c r="AZ94" t="s">
        <v>2092</v>
      </c>
      <c r="BA94" t="s">
        <v>3963</v>
      </c>
      <c r="BB94" t="s">
        <v>102</v>
      </c>
      <c r="BD94" t="s">
        <v>72</v>
      </c>
      <c r="BG94" t="s">
        <v>3964</v>
      </c>
    </row>
    <row r="95" spans="1:59" x14ac:dyDescent="0.2">
      <c r="A95" s="1">
        <v>42618.941851851851</v>
      </c>
      <c r="B95" t="s">
        <v>1862</v>
      </c>
      <c r="C95" t="s">
        <v>3971</v>
      </c>
      <c r="D95" t="e">
        <f>VLOOKUP(deactivate_sen[[#This Row],[Full Name]], senate_staff_import[],1,0)</f>
        <v>#N/A</v>
      </c>
      <c r="L95" t="s">
        <v>105</v>
      </c>
      <c r="M95" t="s">
        <v>106</v>
      </c>
      <c r="N95" t="s">
        <v>63</v>
      </c>
      <c r="AH95" t="s">
        <v>65</v>
      </c>
      <c r="AI95" t="s">
        <v>66</v>
      </c>
      <c r="AL95" t="s">
        <v>67</v>
      </c>
      <c r="AY95" t="s">
        <v>3972</v>
      </c>
      <c r="AZ95" t="s">
        <v>3973</v>
      </c>
      <c r="BA95" t="s">
        <v>3974</v>
      </c>
      <c r="BB95" t="s">
        <v>110</v>
      </c>
      <c r="BD95" t="s">
        <v>72</v>
      </c>
      <c r="BG95" t="s">
        <v>3975</v>
      </c>
    </row>
    <row r="96" spans="1:59" x14ac:dyDescent="0.2">
      <c r="A96" s="1">
        <v>42618.941851851851</v>
      </c>
      <c r="B96" t="s">
        <v>1862</v>
      </c>
      <c r="C96" t="s">
        <v>3980</v>
      </c>
      <c r="D96" t="e">
        <f>VLOOKUP(deactivate_sen[[#This Row],[Full Name]], senate_staff_import[],1,0)</f>
        <v>#N/A</v>
      </c>
      <c r="L96" t="s">
        <v>105</v>
      </c>
      <c r="M96" t="s">
        <v>106</v>
      </c>
      <c r="N96" t="s">
        <v>168</v>
      </c>
      <c r="AH96" t="s">
        <v>65</v>
      </c>
      <c r="AI96" t="s">
        <v>66</v>
      </c>
      <c r="AL96" t="s">
        <v>67</v>
      </c>
      <c r="AY96" t="s">
        <v>3981</v>
      </c>
      <c r="AZ96" t="s">
        <v>3982</v>
      </c>
      <c r="BA96" t="s">
        <v>3983</v>
      </c>
      <c r="BB96" t="s">
        <v>578</v>
      </c>
      <c r="BD96" t="s">
        <v>72</v>
      </c>
      <c r="BG96" t="s">
        <v>3984</v>
      </c>
    </row>
    <row r="97" spans="1:59" x14ac:dyDescent="0.2">
      <c r="A97" s="1">
        <v>42618.941840277781</v>
      </c>
      <c r="B97" t="s">
        <v>1862</v>
      </c>
      <c r="C97" t="s">
        <v>3985</v>
      </c>
      <c r="D97" t="e">
        <f>VLOOKUP(deactivate_sen[[#This Row],[Full Name]], senate_staff_import[],1,0)</f>
        <v>#N/A</v>
      </c>
      <c r="L97" t="s">
        <v>3823</v>
      </c>
      <c r="M97" t="s">
        <v>3824</v>
      </c>
      <c r="N97" t="s">
        <v>63</v>
      </c>
      <c r="AH97" t="s">
        <v>65</v>
      </c>
      <c r="AI97" t="s">
        <v>66</v>
      </c>
      <c r="AL97" t="s">
        <v>67</v>
      </c>
      <c r="AY97" t="s">
        <v>3986</v>
      </c>
      <c r="AZ97" t="s">
        <v>3987</v>
      </c>
      <c r="BA97" t="s">
        <v>3988</v>
      </c>
      <c r="BB97" t="s">
        <v>861</v>
      </c>
      <c r="BD97" t="s">
        <v>72</v>
      </c>
      <c r="BG97" t="s">
        <v>3989</v>
      </c>
    </row>
    <row r="98" spans="1:59" x14ac:dyDescent="0.2">
      <c r="A98" s="1">
        <v>42618.941840277781</v>
      </c>
      <c r="B98" t="s">
        <v>1862</v>
      </c>
      <c r="C98" t="s">
        <v>3994</v>
      </c>
      <c r="D98" t="e">
        <f>VLOOKUP(deactivate_sen[[#This Row],[Full Name]], senate_staff_import[],1,0)</f>
        <v>#N/A</v>
      </c>
      <c r="L98" t="s">
        <v>105</v>
      </c>
      <c r="M98" t="s">
        <v>106</v>
      </c>
      <c r="N98" t="s">
        <v>63</v>
      </c>
      <c r="AH98" t="s">
        <v>65</v>
      </c>
      <c r="AI98" t="s">
        <v>66</v>
      </c>
      <c r="AL98" t="s">
        <v>67</v>
      </c>
      <c r="AY98" t="s">
        <v>3995</v>
      </c>
      <c r="AZ98" t="s">
        <v>3996</v>
      </c>
      <c r="BA98" t="s">
        <v>3997</v>
      </c>
      <c r="BB98" t="s">
        <v>110</v>
      </c>
      <c r="BD98" t="s">
        <v>72</v>
      </c>
      <c r="BG98" t="s">
        <v>3998</v>
      </c>
    </row>
    <row r="99" spans="1:59" x14ac:dyDescent="0.2">
      <c r="A99" s="1">
        <v>42618.941840277781</v>
      </c>
      <c r="B99" t="s">
        <v>1862</v>
      </c>
      <c r="C99" t="s">
        <v>3999</v>
      </c>
      <c r="D99" t="e">
        <f>VLOOKUP(deactivate_sen[[#This Row],[Full Name]], senate_staff_import[],1,0)</f>
        <v>#N/A</v>
      </c>
      <c r="L99" t="s">
        <v>3823</v>
      </c>
      <c r="M99" t="s">
        <v>3824</v>
      </c>
      <c r="N99" t="s">
        <v>63</v>
      </c>
      <c r="AH99" t="s">
        <v>65</v>
      </c>
      <c r="AI99" t="s">
        <v>66</v>
      </c>
      <c r="AL99" t="s">
        <v>67</v>
      </c>
      <c r="AY99" t="s">
        <v>4000</v>
      </c>
      <c r="AZ99" t="s">
        <v>4001</v>
      </c>
      <c r="BA99" t="s">
        <v>3384</v>
      </c>
      <c r="BB99" t="s">
        <v>426</v>
      </c>
      <c r="BD99" t="s">
        <v>72</v>
      </c>
      <c r="BG99" t="s">
        <v>4002</v>
      </c>
    </row>
    <row r="100" spans="1:59" x14ac:dyDescent="0.2">
      <c r="A100" s="1">
        <v>42618.941840277781</v>
      </c>
      <c r="B100" t="s">
        <v>1862</v>
      </c>
      <c r="C100" t="s">
        <v>4003</v>
      </c>
      <c r="D100" t="e">
        <f>VLOOKUP(deactivate_sen[[#This Row],[Full Name]], senate_staff_import[],1,0)</f>
        <v>#N/A</v>
      </c>
      <c r="M100" t="s">
        <v>1387</v>
      </c>
      <c r="AH100" t="s">
        <v>65</v>
      </c>
      <c r="AI100" t="s">
        <v>66</v>
      </c>
      <c r="AL100" t="s">
        <v>1237</v>
      </c>
      <c r="AY100" t="s">
        <v>4004</v>
      </c>
      <c r="AZ100" t="s">
        <v>4005</v>
      </c>
      <c r="BA100" t="s">
        <v>4006</v>
      </c>
      <c r="BB100" t="s">
        <v>1391</v>
      </c>
      <c r="BD100" t="s">
        <v>72</v>
      </c>
      <c r="BG100" t="s">
        <v>4007</v>
      </c>
    </row>
    <row r="101" spans="1:59" x14ac:dyDescent="0.2">
      <c r="A101" s="1">
        <v>42618.941817129627</v>
      </c>
      <c r="B101" t="s">
        <v>1862</v>
      </c>
      <c r="C101" t="s">
        <v>4036</v>
      </c>
      <c r="D101" t="e">
        <f>VLOOKUP(deactivate_sen[[#This Row],[Full Name]], senate_staff_import[],1,0)</f>
        <v>#N/A</v>
      </c>
      <c r="L101" t="s">
        <v>105</v>
      </c>
      <c r="M101" t="s">
        <v>106</v>
      </c>
      <c r="N101" t="s">
        <v>63</v>
      </c>
      <c r="AH101" t="s">
        <v>65</v>
      </c>
      <c r="AI101" t="s">
        <v>66</v>
      </c>
      <c r="AL101" t="s">
        <v>67</v>
      </c>
      <c r="AY101" t="s">
        <v>4037</v>
      </c>
      <c r="AZ101" t="s">
        <v>4038</v>
      </c>
      <c r="BA101" t="s">
        <v>4039</v>
      </c>
      <c r="BB101" t="s">
        <v>110</v>
      </c>
      <c r="BD101" t="s">
        <v>72</v>
      </c>
      <c r="BG101" t="s">
        <v>4040</v>
      </c>
    </row>
    <row r="102" spans="1:59" x14ac:dyDescent="0.2">
      <c r="A102" s="1">
        <v>42618.941805555558</v>
      </c>
      <c r="B102" t="s">
        <v>1862</v>
      </c>
      <c r="C102" t="s">
        <v>4052</v>
      </c>
      <c r="D102" t="e">
        <f>VLOOKUP(deactivate_sen[[#This Row],[Full Name]], senate_staff_import[],1,0)</f>
        <v>#N/A</v>
      </c>
      <c r="L102" t="s">
        <v>105</v>
      </c>
      <c r="M102" t="s">
        <v>106</v>
      </c>
      <c r="N102" t="s">
        <v>63</v>
      </c>
      <c r="AH102" t="s">
        <v>65</v>
      </c>
      <c r="AI102" t="s">
        <v>66</v>
      </c>
      <c r="AL102" t="s">
        <v>67</v>
      </c>
      <c r="AY102" t="s">
        <v>4053</v>
      </c>
      <c r="AZ102" t="s">
        <v>4054</v>
      </c>
      <c r="BA102" t="s">
        <v>4055</v>
      </c>
      <c r="BB102" t="s">
        <v>790</v>
      </c>
      <c r="BD102" t="s">
        <v>72</v>
      </c>
      <c r="BG102" t="s">
        <v>4056</v>
      </c>
    </row>
    <row r="103" spans="1:59" x14ac:dyDescent="0.2">
      <c r="A103" s="1">
        <v>42618.941782407397</v>
      </c>
      <c r="B103" t="s">
        <v>1862</v>
      </c>
      <c r="C103" t="s">
        <v>4098</v>
      </c>
      <c r="D103" t="e">
        <f>VLOOKUP(deactivate_sen[[#This Row],[Full Name]], senate_staff_import[],1,0)</f>
        <v>#N/A</v>
      </c>
      <c r="L103" t="s">
        <v>603</v>
      </c>
      <c r="M103" t="s">
        <v>604</v>
      </c>
      <c r="N103" t="s">
        <v>168</v>
      </c>
      <c r="AH103" t="s">
        <v>65</v>
      </c>
      <c r="AI103" t="s">
        <v>66</v>
      </c>
      <c r="AL103" t="s">
        <v>67</v>
      </c>
      <c r="AY103" t="s">
        <v>4099</v>
      </c>
      <c r="AZ103" t="s">
        <v>4100</v>
      </c>
      <c r="BA103" t="s">
        <v>4101</v>
      </c>
      <c r="BB103" t="s">
        <v>4102</v>
      </c>
      <c r="BD103" t="s">
        <v>72</v>
      </c>
      <c r="BG103" t="s">
        <v>4103</v>
      </c>
    </row>
    <row r="104" spans="1:59" x14ac:dyDescent="0.2">
      <c r="A104" s="1">
        <v>42618.941759259258</v>
      </c>
      <c r="B104" t="s">
        <v>1862</v>
      </c>
      <c r="C104" t="s">
        <v>4122</v>
      </c>
      <c r="D104" t="e">
        <f>VLOOKUP(deactivate_sen[[#This Row],[Full Name]], senate_staff_import[],1,0)</f>
        <v>#N/A</v>
      </c>
      <c r="L104" t="s">
        <v>740</v>
      </c>
      <c r="M104" t="s">
        <v>741</v>
      </c>
      <c r="N104" t="s">
        <v>63</v>
      </c>
      <c r="AH104" t="s">
        <v>65</v>
      </c>
      <c r="AI104" t="s">
        <v>66</v>
      </c>
      <c r="AL104" t="s">
        <v>67</v>
      </c>
      <c r="AY104" t="s">
        <v>4123</v>
      </c>
      <c r="AZ104" t="s">
        <v>4124</v>
      </c>
      <c r="BA104" t="s">
        <v>4125</v>
      </c>
      <c r="BB104" t="s">
        <v>4126</v>
      </c>
      <c r="BD104" t="s">
        <v>72</v>
      </c>
      <c r="BG104" t="s">
        <v>4127</v>
      </c>
    </row>
    <row r="105" spans="1:59" x14ac:dyDescent="0.2">
      <c r="A105" s="1">
        <v>42618.941759259258</v>
      </c>
      <c r="B105" t="s">
        <v>1862</v>
      </c>
      <c r="C105" t="s">
        <v>4128</v>
      </c>
      <c r="D105" t="e">
        <f>VLOOKUP(deactivate_sen[[#This Row],[Full Name]], senate_staff_import[],1,0)</f>
        <v>#N/A</v>
      </c>
      <c r="L105" t="s">
        <v>603</v>
      </c>
      <c r="M105" t="s">
        <v>604</v>
      </c>
      <c r="N105" t="s">
        <v>63</v>
      </c>
      <c r="AH105" t="s">
        <v>65</v>
      </c>
      <c r="AI105" t="s">
        <v>66</v>
      </c>
      <c r="AL105" t="s">
        <v>67</v>
      </c>
      <c r="AY105" t="s">
        <v>4129</v>
      </c>
      <c r="AZ105" t="s">
        <v>4130</v>
      </c>
      <c r="BA105" t="s">
        <v>4131</v>
      </c>
      <c r="BB105" t="s">
        <v>312</v>
      </c>
      <c r="BD105" t="s">
        <v>72</v>
      </c>
      <c r="BG105" t="s">
        <v>4132</v>
      </c>
    </row>
    <row r="106" spans="1:59" x14ac:dyDescent="0.2">
      <c r="A106" s="1">
        <v>42618.941747685189</v>
      </c>
      <c r="B106" t="s">
        <v>1862</v>
      </c>
      <c r="C106" t="s">
        <v>4145</v>
      </c>
      <c r="D106" t="e">
        <f>VLOOKUP(deactivate_sen[[#This Row],[Full Name]], senate_staff_import[],1,0)</f>
        <v>#N/A</v>
      </c>
      <c r="M106" t="s">
        <v>1755</v>
      </c>
      <c r="AH106" t="s">
        <v>65</v>
      </c>
      <c r="AI106" t="s">
        <v>66</v>
      </c>
      <c r="AL106" t="s">
        <v>1237</v>
      </c>
      <c r="AY106" t="s">
        <v>4146</v>
      </c>
      <c r="AZ106" t="s">
        <v>4147</v>
      </c>
      <c r="BA106" t="s">
        <v>4148</v>
      </c>
      <c r="BB106" t="s">
        <v>2948</v>
      </c>
      <c r="BD106" t="s">
        <v>72</v>
      </c>
      <c r="BG106" t="s">
        <v>4149</v>
      </c>
    </row>
    <row r="107" spans="1:59" x14ac:dyDescent="0.2">
      <c r="A107" s="1">
        <v>42618.941712962973</v>
      </c>
      <c r="B107" t="s">
        <v>1862</v>
      </c>
      <c r="C107" t="s">
        <v>4196</v>
      </c>
      <c r="D107" t="e">
        <f>VLOOKUP(deactivate_sen[[#This Row],[Full Name]], senate_staff_import[],1,0)</f>
        <v>#N/A</v>
      </c>
      <c r="L107" t="s">
        <v>740</v>
      </c>
      <c r="M107" t="s">
        <v>741</v>
      </c>
      <c r="N107" t="s">
        <v>63</v>
      </c>
      <c r="AH107" t="s">
        <v>65</v>
      </c>
      <c r="AI107" t="s">
        <v>66</v>
      </c>
      <c r="AL107" t="s">
        <v>67</v>
      </c>
      <c r="AY107" t="s">
        <v>4197</v>
      </c>
      <c r="AZ107" t="s">
        <v>4198</v>
      </c>
      <c r="BA107" t="s">
        <v>4199</v>
      </c>
      <c r="BB107" t="s">
        <v>578</v>
      </c>
      <c r="BD107" t="s">
        <v>72</v>
      </c>
      <c r="BG107" t="s">
        <v>4200</v>
      </c>
    </row>
    <row r="108" spans="1:59" x14ac:dyDescent="0.2">
      <c r="A108" s="1">
        <v>42618.941701388889</v>
      </c>
      <c r="B108" t="s">
        <v>1862</v>
      </c>
      <c r="C108" t="s">
        <v>4201</v>
      </c>
      <c r="D108" t="e">
        <f>VLOOKUP(deactivate_sen[[#This Row],[Full Name]], senate_staff_import[],1,0)</f>
        <v>#N/A</v>
      </c>
      <c r="L108" t="s">
        <v>740</v>
      </c>
      <c r="M108" t="s">
        <v>741</v>
      </c>
      <c r="N108" t="s">
        <v>168</v>
      </c>
      <c r="AH108" t="s">
        <v>65</v>
      </c>
      <c r="AI108" t="s">
        <v>66</v>
      </c>
      <c r="AL108" t="s">
        <v>67</v>
      </c>
      <c r="AY108" t="s">
        <v>4202</v>
      </c>
      <c r="AZ108" t="s">
        <v>4203</v>
      </c>
      <c r="BA108" t="s">
        <v>4204</v>
      </c>
      <c r="BB108" t="s">
        <v>2948</v>
      </c>
      <c r="BD108" t="s">
        <v>72</v>
      </c>
      <c r="BG108" t="s">
        <v>4205</v>
      </c>
    </row>
    <row r="109" spans="1:59" x14ac:dyDescent="0.2">
      <c r="A109" s="1">
        <v>42618.941701388889</v>
      </c>
      <c r="B109" t="s">
        <v>1862</v>
      </c>
      <c r="C109" t="s">
        <v>4206</v>
      </c>
      <c r="D109" t="e">
        <f>VLOOKUP(deactivate_sen[[#This Row],[Full Name]], senate_staff_import[],1,0)</f>
        <v>#N/A</v>
      </c>
      <c r="L109" t="s">
        <v>603</v>
      </c>
      <c r="M109" t="s">
        <v>604</v>
      </c>
      <c r="N109" t="s">
        <v>63</v>
      </c>
      <c r="AH109" t="s">
        <v>65</v>
      </c>
      <c r="AI109" t="s">
        <v>66</v>
      </c>
      <c r="AL109" t="s">
        <v>67</v>
      </c>
      <c r="AY109" t="s">
        <v>4207</v>
      </c>
      <c r="AZ109" t="s">
        <v>4208</v>
      </c>
      <c r="BA109" t="s">
        <v>4209</v>
      </c>
      <c r="BB109" t="s">
        <v>312</v>
      </c>
      <c r="BD109" t="s">
        <v>72</v>
      </c>
      <c r="BG109" t="s">
        <v>4210</v>
      </c>
    </row>
    <row r="110" spans="1:59" x14ac:dyDescent="0.2">
      <c r="A110" s="1">
        <v>42618.941689814812</v>
      </c>
      <c r="B110" t="s">
        <v>1862</v>
      </c>
      <c r="C110" t="s">
        <v>4223</v>
      </c>
      <c r="D110" t="e">
        <f>VLOOKUP(deactivate_sen[[#This Row],[Full Name]], senate_staff_import[],1,0)</f>
        <v>#N/A</v>
      </c>
      <c r="L110" t="s">
        <v>603</v>
      </c>
      <c r="M110" t="s">
        <v>604</v>
      </c>
      <c r="N110" t="s">
        <v>63</v>
      </c>
      <c r="AH110" t="s">
        <v>65</v>
      </c>
      <c r="AI110" t="s">
        <v>66</v>
      </c>
      <c r="AL110" t="s">
        <v>67</v>
      </c>
      <c r="AY110" t="s">
        <v>4224</v>
      </c>
      <c r="AZ110" t="s">
        <v>4225</v>
      </c>
      <c r="BA110" t="s">
        <v>3513</v>
      </c>
      <c r="BB110" t="s">
        <v>572</v>
      </c>
      <c r="BD110" t="s">
        <v>72</v>
      </c>
      <c r="BG110" t="s">
        <v>4226</v>
      </c>
    </row>
    <row r="111" spans="1:59" x14ac:dyDescent="0.2">
      <c r="A111" s="1">
        <v>42618.941666666673</v>
      </c>
      <c r="B111" t="s">
        <v>1862</v>
      </c>
      <c r="C111" t="s">
        <v>4263</v>
      </c>
      <c r="D111" t="e">
        <f>VLOOKUP(deactivate_sen[[#This Row],[Full Name]], senate_staff_import[],1,0)</f>
        <v>#N/A</v>
      </c>
      <c r="L111" t="s">
        <v>105</v>
      </c>
      <c r="M111" t="s">
        <v>106</v>
      </c>
      <c r="N111" t="s">
        <v>63</v>
      </c>
      <c r="AH111" t="s">
        <v>65</v>
      </c>
      <c r="AI111" t="s">
        <v>66</v>
      </c>
      <c r="AL111" t="s">
        <v>67</v>
      </c>
      <c r="AY111" t="s">
        <v>4264</v>
      </c>
      <c r="AZ111" t="s">
        <v>4265</v>
      </c>
      <c r="BA111" t="s">
        <v>4266</v>
      </c>
      <c r="BB111" t="s">
        <v>110</v>
      </c>
      <c r="BD111" t="s">
        <v>72</v>
      </c>
      <c r="BG111" t="s">
        <v>4267</v>
      </c>
    </row>
    <row r="112" spans="1:59" x14ac:dyDescent="0.2">
      <c r="A112" s="1">
        <v>42618.941666666673</v>
      </c>
      <c r="B112" t="s">
        <v>1862</v>
      </c>
      <c r="C112" t="s">
        <v>4278</v>
      </c>
      <c r="D112" t="e">
        <f>VLOOKUP(deactivate_sen[[#This Row],[Full Name]], senate_staff_import[],1,0)</f>
        <v>#N/A</v>
      </c>
      <c r="L112" t="s">
        <v>105</v>
      </c>
      <c r="M112" t="s">
        <v>106</v>
      </c>
      <c r="N112" t="s">
        <v>63</v>
      </c>
      <c r="AH112" t="s">
        <v>65</v>
      </c>
      <c r="AI112" t="s">
        <v>66</v>
      </c>
      <c r="AL112" t="s">
        <v>67</v>
      </c>
      <c r="AY112" t="s">
        <v>4279</v>
      </c>
      <c r="AZ112" t="s">
        <v>4280</v>
      </c>
      <c r="BA112" t="s">
        <v>3358</v>
      </c>
      <c r="BB112" t="s">
        <v>116</v>
      </c>
      <c r="BD112" t="s">
        <v>72</v>
      </c>
      <c r="BG112" t="s">
        <v>4281</v>
      </c>
    </row>
    <row r="113" spans="1:59" x14ac:dyDescent="0.2">
      <c r="A113" s="1">
        <v>42618.941620370373</v>
      </c>
      <c r="B113" t="s">
        <v>1862</v>
      </c>
      <c r="C113" t="s">
        <v>4324</v>
      </c>
      <c r="D113" t="e">
        <f>VLOOKUP(deactivate_sen[[#This Row],[Full Name]], senate_staff_import[],1,0)</f>
        <v>#N/A</v>
      </c>
      <c r="L113" t="s">
        <v>603</v>
      </c>
      <c r="M113" t="s">
        <v>604</v>
      </c>
      <c r="N113" t="s">
        <v>168</v>
      </c>
      <c r="AH113" t="s">
        <v>65</v>
      </c>
      <c r="AI113" t="s">
        <v>66</v>
      </c>
      <c r="AL113" t="s">
        <v>67</v>
      </c>
      <c r="AY113" t="s">
        <v>4325</v>
      </c>
      <c r="AZ113" t="s">
        <v>4326</v>
      </c>
      <c r="BA113" t="s">
        <v>4327</v>
      </c>
      <c r="BB113" t="s">
        <v>4328</v>
      </c>
      <c r="BD113" t="s">
        <v>72</v>
      </c>
      <c r="BG113" t="s">
        <v>4329</v>
      </c>
    </row>
    <row r="114" spans="1:59" x14ac:dyDescent="0.2">
      <c r="A114" s="1">
        <v>42618.94158564815</v>
      </c>
      <c r="B114" t="s">
        <v>1862</v>
      </c>
      <c r="C114" t="s">
        <v>4361</v>
      </c>
      <c r="D114" t="e">
        <f>VLOOKUP(deactivate_sen[[#This Row],[Full Name]], senate_staff_import[],1,0)</f>
        <v>#N/A</v>
      </c>
      <c r="M114" t="s">
        <v>1755</v>
      </c>
      <c r="AH114" t="s">
        <v>65</v>
      </c>
      <c r="AI114" t="s">
        <v>66</v>
      </c>
      <c r="AL114" t="s">
        <v>1237</v>
      </c>
      <c r="AY114" t="s">
        <v>4362</v>
      </c>
      <c r="AZ114" t="s">
        <v>4363</v>
      </c>
      <c r="BA114" t="s">
        <v>4364</v>
      </c>
      <c r="BB114" t="s">
        <v>455</v>
      </c>
      <c r="BD114" t="s">
        <v>72</v>
      </c>
      <c r="BG114" t="s">
        <v>4365</v>
      </c>
    </row>
    <row r="115" spans="1:59" x14ac:dyDescent="0.2">
      <c r="A115" s="1">
        <v>42618.941574074073</v>
      </c>
      <c r="B115" t="s">
        <v>1862</v>
      </c>
      <c r="C115" t="s">
        <v>4382</v>
      </c>
      <c r="D115" t="e">
        <f>VLOOKUP(deactivate_sen[[#This Row],[Full Name]], senate_staff_import[],1,0)</f>
        <v>#N/A</v>
      </c>
      <c r="L115" t="s">
        <v>91</v>
      </c>
      <c r="M115" t="s">
        <v>92</v>
      </c>
      <c r="N115" t="s">
        <v>63</v>
      </c>
      <c r="AH115" t="s">
        <v>65</v>
      </c>
      <c r="AI115" t="s">
        <v>66</v>
      </c>
      <c r="AL115" t="s">
        <v>67</v>
      </c>
      <c r="AY115" t="s">
        <v>4383</v>
      </c>
      <c r="AZ115" t="s">
        <v>4384</v>
      </c>
      <c r="BA115" t="s">
        <v>4385</v>
      </c>
      <c r="BB115" t="s">
        <v>4386</v>
      </c>
      <c r="BD115" t="s">
        <v>72</v>
      </c>
      <c r="BG115" t="s">
        <v>4387</v>
      </c>
    </row>
    <row r="116" spans="1:59" x14ac:dyDescent="0.2">
      <c r="A116" s="1">
        <v>42618.941574074073</v>
      </c>
      <c r="B116" t="s">
        <v>1862</v>
      </c>
      <c r="C116" t="s">
        <v>4405</v>
      </c>
      <c r="D116" t="e">
        <f>VLOOKUP(deactivate_sen[[#This Row],[Full Name]], senate_staff_import[],1,0)</f>
        <v>#N/A</v>
      </c>
      <c r="M116" t="s">
        <v>1373</v>
      </c>
      <c r="AH116" t="s">
        <v>65</v>
      </c>
      <c r="AI116" t="s">
        <v>66</v>
      </c>
      <c r="AL116" t="s">
        <v>1237</v>
      </c>
      <c r="AY116" t="s">
        <v>4406</v>
      </c>
      <c r="AZ116" t="s">
        <v>4407</v>
      </c>
      <c r="BA116" t="s">
        <v>4408</v>
      </c>
      <c r="BB116" t="s">
        <v>1384</v>
      </c>
      <c r="BD116" t="s">
        <v>72</v>
      </c>
      <c r="BG116" t="s">
        <v>4409</v>
      </c>
    </row>
    <row r="117" spans="1:59" x14ac:dyDescent="0.2">
      <c r="A117" s="1">
        <v>42618.941550925927</v>
      </c>
      <c r="B117" t="s">
        <v>1862</v>
      </c>
      <c r="C117" t="s">
        <v>4431</v>
      </c>
      <c r="D117" t="e">
        <f>VLOOKUP(deactivate_sen[[#This Row],[Full Name]], senate_staff_import[],1,0)</f>
        <v>#N/A</v>
      </c>
      <c r="M117" t="s">
        <v>1564</v>
      </c>
      <c r="AH117" t="s">
        <v>65</v>
      </c>
      <c r="AI117" t="s">
        <v>66</v>
      </c>
      <c r="AL117" t="s">
        <v>1237</v>
      </c>
      <c r="AY117" t="s">
        <v>4432</v>
      </c>
      <c r="AZ117" t="s">
        <v>4433</v>
      </c>
      <c r="BA117" t="s">
        <v>4434</v>
      </c>
      <c r="BB117" t="s">
        <v>1577</v>
      </c>
      <c r="BD117" t="s">
        <v>72</v>
      </c>
      <c r="BG117" t="s">
        <v>4435</v>
      </c>
    </row>
    <row r="118" spans="1:59" x14ac:dyDescent="0.2">
      <c r="A118" s="1">
        <v>42618.941550925927</v>
      </c>
      <c r="B118" t="s">
        <v>1862</v>
      </c>
      <c r="C118" t="s">
        <v>4436</v>
      </c>
      <c r="D118" t="e">
        <f>VLOOKUP(deactivate_sen[[#This Row],[Full Name]], senate_staff_import[],1,0)</f>
        <v>#N/A</v>
      </c>
      <c r="M118" t="s">
        <v>1564</v>
      </c>
      <c r="AH118" t="s">
        <v>65</v>
      </c>
      <c r="AI118" t="s">
        <v>66</v>
      </c>
      <c r="AL118" t="s">
        <v>1237</v>
      </c>
      <c r="AY118" t="s">
        <v>4437</v>
      </c>
      <c r="AZ118" t="s">
        <v>4438</v>
      </c>
      <c r="BA118" t="s">
        <v>4439</v>
      </c>
      <c r="BB118" t="s">
        <v>1577</v>
      </c>
      <c r="BD118" t="s">
        <v>72</v>
      </c>
      <c r="BG118" t="s">
        <v>4440</v>
      </c>
    </row>
    <row r="119" spans="1:59" x14ac:dyDescent="0.2">
      <c r="A119" s="1">
        <v>42618.941550925927</v>
      </c>
      <c r="B119" t="s">
        <v>1862</v>
      </c>
      <c r="C119" t="s">
        <v>4447</v>
      </c>
      <c r="D119" t="e">
        <f>VLOOKUP(deactivate_sen[[#This Row],[Full Name]], senate_staff_import[],1,0)</f>
        <v>#N/A</v>
      </c>
      <c r="M119" t="s">
        <v>1564</v>
      </c>
      <c r="AH119" t="s">
        <v>65</v>
      </c>
      <c r="AI119" t="s">
        <v>66</v>
      </c>
      <c r="AL119" t="s">
        <v>1237</v>
      </c>
      <c r="AY119" t="s">
        <v>4448</v>
      </c>
      <c r="AZ119" t="s">
        <v>4449</v>
      </c>
      <c r="BA119" t="s">
        <v>4450</v>
      </c>
      <c r="BB119" t="s">
        <v>1577</v>
      </c>
      <c r="BD119" t="s">
        <v>72</v>
      </c>
      <c r="BG119" t="s">
        <v>4451</v>
      </c>
    </row>
    <row r="120" spans="1:59" x14ac:dyDescent="0.2">
      <c r="A120" s="1">
        <v>42618.941527777781</v>
      </c>
      <c r="B120" t="s">
        <v>1862</v>
      </c>
      <c r="C120" t="s">
        <v>4468</v>
      </c>
      <c r="D120" t="e">
        <f>VLOOKUP(deactivate_sen[[#This Row],[Full Name]], senate_staff_import[],1,0)</f>
        <v>#N/A</v>
      </c>
      <c r="L120" t="s">
        <v>3823</v>
      </c>
      <c r="M120" t="s">
        <v>3824</v>
      </c>
      <c r="N120" t="s">
        <v>63</v>
      </c>
      <c r="AH120" t="s">
        <v>65</v>
      </c>
      <c r="AI120" t="s">
        <v>66</v>
      </c>
      <c r="AL120" t="s">
        <v>67</v>
      </c>
      <c r="AY120" t="s">
        <v>4469</v>
      </c>
      <c r="AZ120" t="s">
        <v>4470</v>
      </c>
      <c r="BA120" t="s">
        <v>1980</v>
      </c>
      <c r="BB120" t="s">
        <v>194</v>
      </c>
      <c r="BD120" t="s">
        <v>72</v>
      </c>
      <c r="BG120" t="s">
        <v>4471</v>
      </c>
    </row>
    <row r="121" spans="1:59" x14ac:dyDescent="0.2">
      <c r="A121" s="1">
        <v>42618.941504629627</v>
      </c>
      <c r="B121" t="s">
        <v>1862</v>
      </c>
      <c r="C121" t="s">
        <v>4493</v>
      </c>
      <c r="D121" t="e">
        <f>VLOOKUP(deactivate_sen[[#This Row],[Full Name]], senate_staff_import[],1,0)</f>
        <v>#N/A</v>
      </c>
      <c r="M121" t="s">
        <v>1373</v>
      </c>
      <c r="AH121" t="s">
        <v>65</v>
      </c>
      <c r="AI121" t="s">
        <v>66</v>
      </c>
      <c r="AL121" t="s">
        <v>1237</v>
      </c>
      <c r="AY121" t="s">
        <v>4494</v>
      </c>
      <c r="AZ121" t="s">
        <v>4495</v>
      </c>
      <c r="BA121" t="s">
        <v>4496</v>
      </c>
      <c r="BB121" t="s">
        <v>1377</v>
      </c>
      <c r="BD121" t="s">
        <v>72</v>
      </c>
      <c r="BG121" t="s">
        <v>4497</v>
      </c>
    </row>
    <row r="122" spans="1:59" x14ac:dyDescent="0.2">
      <c r="A122" s="1">
        <v>42618.941493055558</v>
      </c>
      <c r="B122" t="s">
        <v>1862</v>
      </c>
      <c r="C122" t="s">
        <v>4498</v>
      </c>
      <c r="D122" t="e">
        <f>VLOOKUP(deactivate_sen[[#This Row],[Full Name]], senate_staff_import[],1,0)</f>
        <v>#N/A</v>
      </c>
      <c r="M122" t="s">
        <v>1366</v>
      </c>
      <c r="AH122" t="s">
        <v>65</v>
      </c>
      <c r="AI122" t="s">
        <v>66</v>
      </c>
      <c r="AL122" t="s">
        <v>1237</v>
      </c>
      <c r="AY122" t="s">
        <v>4499</v>
      </c>
      <c r="AZ122" t="s">
        <v>4500</v>
      </c>
      <c r="BA122" t="s">
        <v>4501</v>
      </c>
      <c r="BB122" t="s">
        <v>4502</v>
      </c>
      <c r="BD122" t="s">
        <v>72</v>
      </c>
      <c r="BG122" t="s">
        <v>4503</v>
      </c>
    </row>
    <row r="123" spans="1:59" x14ac:dyDescent="0.2">
      <c r="A123" s="1">
        <v>42618.941458333327</v>
      </c>
      <c r="B123" t="s">
        <v>1862</v>
      </c>
      <c r="C123" t="s">
        <v>4534</v>
      </c>
      <c r="D123" t="e">
        <f>VLOOKUP(deactivate_sen[[#This Row],[Full Name]], senate_staff_import[],1,0)</f>
        <v>#N/A</v>
      </c>
      <c r="M123" t="s">
        <v>1564</v>
      </c>
      <c r="AH123" t="s">
        <v>65</v>
      </c>
      <c r="AI123" t="s">
        <v>66</v>
      </c>
      <c r="AL123" t="s">
        <v>1237</v>
      </c>
      <c r="AY123" t="s">
        <v>4535</v>
      </c>
      <c r="AZ123" t="s">
        <v>4536</v>
      </c>
      <c r="BA123" t="s">
        <v>4537</v>
      </c>
      <c r="BB123" t="s">
        <v>1577</v>
      </c>
      <c r="BD123" t="s">
        <v>72</v>
      </c>
      <c r="BG123" t="s">
        <v>4538</v>
      </c>
    </row>
    <row r="124" spans="1:59" x14ac:dyDescent="0.2">
      <c r="A124" s="1">
        <v>42618.941446759258</v>
      </c>
      <c r="B124" t="s">
        <v>1862</v>
      </c>
      <c r="C124" t="s">
        <v>4539</v>
      </c>
      <c r="D124" t="e">
        <f>VLOOKUP(deactivate_sen[[#This Row],[Full Name]], senate_staff_import[],1,0)</f>
        <v>#N/A</v>
      </c>
      <c r="L124" t="s">
        <v>537</v>
      </c>
      <c r="M124" t="s">
        <v>538</v>
      </c>
      <c r="N124" t="s">
        <v>63</v>
      </c>
      <c r="AH124" t="s">
        <v>65</v>
      </c>
      <c r="AI124" t="s">
        <v>66</v>
      </c>
      <c r="AL124" t="s">
        <v>67</v>
      </c>
      <c r="AY124" t="s">
        <v>4540</v>
      </c>
      <c r="AZ124" t="s">
        <v>4541</v>
      </c>
      <c r="BA124" t="s">
        <v>4542</v>
      </c>
      <c r="BB124" t="s">
        <v>4543</v>
      </c>
      <c r="BD124" t="s">
        <v>72</v>
      </c>
      <c r="BG124" t="s">
        <v>4544</v>
      </c>
    </row>
    <row r="125" spans="1:59" x14ac:dyDescent="0.2">
      <c r="A125" s="1">
        <v>42618.941435185188</v>
      </c>
      <c r="B125" t="s">
        <v>1862</v>
      </c>
      <c r="C125" t="s">
        <v>4554</v>
      </c>
      <c r="D125" t="e">
        <f>VLOOKUP(deactivate_sen[[#This Row],[Full Name]], senate_staff_import[],1,0)</f>
        <v>#N/A</v>
      </c>
      <c r="M125" t="s">
        <v>1564</v>
      </c>
      <c r="AH125" t="s">
        <v>65</v>
      </c>
      <c r="AI125" t="s">
        <v>66</v>
      </c>
      <c r="AL125" t="s">
        <v>1237</v>
      </c>
      <c r="AY125" t="s">
        <v>4555</v>
      </c>
      <c r="AZ125" t="s">
        <v>4556</v>
      </c>
      <c r="BA125" t="s">
        <v>4322</v>
      </c>
      <c r="BB125" t="s">
        <v>1577</v>
      </c>
      <c r="BD125" t="s">
        <v>72</v>
      </c>
      <c r="BG125" t="s">
        <v>4557</v>
      </c>
    </row>
    <row r="126" spans="1:59" x14ac:dyDescent="0.2">
      <c r="A126" s="1">
        <v>42618.941435185188</v>
      </c>
      <c r="B126" t="s">
        <v>1862</v>
      </c>
      <c r="C126" t="s">
        <v>4558</v>
      </c>
      <c r="D126" t="e">
        <f>VLOOKUP(deactivate_sen[[#This Row],[Full Name]], senate_staff_import[],1,0)</f>
        <v>#N/A</v>
      </c>
      <c r="L126" t="s">
        <v>3823</v>
      </c>
      <c r="M126" t="s">
        <v>3824</v>
      </c>
      <c r="N126" t="s">
        <v>63</v>
      </c>
      <c r="AH126" t="s">
        <v>65</v>
      </c>
      <c r="AI126" t="s">
        <v>66</v>
      </c>
      <c r="AL126" t="s">
        <v>67</v>
      </c>
      <c r="AY126" t="s">
        <v>4559</v>
      </c>
      <c r="AZ126" t="s">
        <v>4560</v>
      </c>
      <c r="BA126" t="s">
        <v>4561</v>
      </c>
      <c r="BB126" t="s">
        <v>4562</v>
      </c>
      <c r="BD126" t="s">
        <v>72</v>
      </c>
      <c r="BG126" t="s">
        <v>4563</v>
      </c>
    </row>
    <row r="127" spans="1:59" x14ac:dyDescent="0.2">
      <c r="A127" s="1">
        <v>42618.941435185188</v>
      </c>
      <c r="B127" t="s">
        <v>1862</v>
      </c>
      <c r="C127" t="s">
        <v>4570</v>
      </c>
      <c r="D127" t="e">
        <f>VLOOKUP(deactivate_sen[[#This Row],[Full Name]], senate_staff_import[],1,0)</f>
        <v>#N/A</v>
      </c>
      <c r="L127" t="s">
        <v>3823</v>
      </c>
      <c r="M127" t="s">
        <v>3824</v>
      </c>
      <c r="N127" t="s">
        <v>63</v>
      </c>
      <c r="AH127" t="s">
        <v>65</v>
      </c>
      <c r="AI127" t="s">
        <v>66</v>
      </c>
      <c r="AL127" t="s">
        <v>67</v>
      </c>
      <c r="AY127" t="s">
        <v>4571</v>
      </c>
      <c r="AZ127" t="s">
        <v>4572</v>
      </c>
      <c r="BA127" t="s">
        <v>4573</v>
      </c>
      <c r="BB127" t="s">
        <v>426</v>
      </c>
      <c r="BD127" t="s">
        <v>72</v>
      </c>
      <c r="BG127" t="s">
        <v>4574</v>
      </c>
    </row>
    <row r="128" spans="1:59" x14ac:dyDescent="0.2">
      <c r="A128" s="1">
        <v>42618.941412037027</v>
      </c>
      <c r="B128" t="s">
        <v>1862</v>
      </c>
      <c r="C128" t="s">
        <v>4585</v>
      </c>
      <c r="D128" t="e">
        <f>VLOOKUP(deactivate_sen[[#This Row],[Full Name]], senate_staff_import[],1,0)</f>
        <v>#N/A</v>
      </c>
      <c r="L128" t="s">
        <v>3823</v>
      </c>
      <c r="M128" t="s">
        <v>3824</v>
      </c>
      <c r="N128" t="s">
        <v>63</v>
      </c>
      <c r="AH128" t="s">
        <v>65</v>
      </c>
      <c r="AI128" t="s">
        <v>66</v>
      </c>
      <c r="AL128" t="s">
        <v>67</v>
      </c>
      <c r="AY128" t="s">
        <v>4586</v>
      </c>
      <c r="AZ128" t="s">
        <v>687</v>
      </c>
      <c r="BA128" t="s">
        <v>4587</v>
      </c>
      <c r="BB128" t="s">
        <v>4588</v>
      </c>
      <c r="BD128" t="s">
        <v>72</v>
      </c>
      <c r="BG128" t="s">
        <v>4589</v>
      </c>
    </row>
    <row r="129" spans="1:59" x14ac:dyDescent="0.2">
      <c r="A129" s="1">
        <v>42618.941412037027</v>
      </c>
      <c r="B129" t="s">
        <v>1862</v>
      </c>
      <c r="C129" t="s">
        <v>4620</v>
      </c>
      <c r="D129" t="e">
        <f>VLOOKUP(deactivate_sen[[#This Row],[Full Name]], senate_staff_import[],1,0)</f>
        <v>#N/A</v>
      </c>
      <c r="L129" t="s">
        <v>537</v>
      </c>
      <c r="M129" t="s">
        <v>538</v>
      </c>
      <c r="N129" t="s">
        <v>63</v>
      </c>
      <c r="AH129" t="s">
        <v>65</v>
      </c>
      <c r="AI129" t="s">
        <v>66</v>
      </c>
      <c r="AL129" t="s">
        <v>67</v>
      </c>
      <c r="AY129" t="s">
        <v>4621</v>
      </c>
      <c r="AZ129" t="s">
        <v>4622</v>
      </c>
      <c r="BA129" t="s">
        <v>4623</v>
      </c>
      <c r="BB129" t="s">
        <v>426</v>
      </c>
      <c r="BD129" t="s">
        <v>72</v>
      </c>
      <c r="BG129" t="s">
        <v>4624</v>
      </c>
    </row>
    <row r="130" spans="1:59" x14ac:dyDescent="0.2">
      <c r="A130" s="1">
        <v>42618.941400462973</v>
      </c>
      <c r="B130" t="s">
        <v>1862</v>
      </c>
      <c r="C130" t="s">
        <v>4630</v>
      </c>
      <c r="D130" t="e">
        <f>VLOOKUP(deactivate_sen[[#This Row],[Full Name]], senate_staff_import[],1,0)</f>
        <v>#N/A</v>
      </c>
      <c r="M130" t="s">
        <v>1564</v>
      </c>
      <c r="AH130" t="s">
        <v>65</v>
      </c>
      <c r="AI130" t="s">
        <v>66</v>
      </c>
      <c r="AL130" t="s">
        <v>1237</v>
      </c>
      <c r="AY130" t="s">
        <v>4631</v>
      </c>
      <c r="AZ130" t="s">
        <v>4632</v>
      </c>
      <c r="BA130" t="s">
        <v>4633</v>
      </c>
      <c r="BB130" t="s">
        <v>1577</v>
      </c>
      <c r="BD130" t="s">
        <v>72</v>
      </c>
      <c r="BG130" t="s">
        <v>4634</v>
      </c>
    </row>
    <row r="131" spans="1:59" x14ac:dyDescent="0.2">
      <c r="A131" s="1">
        <v>42618.941400462973</v>
      </c>
      <c r="B131" t="s">
        <v>1862</v>
      </c>
      <c r="C131" t="s">
        <v>4647</v>
      </c>
      <c r="D131" t="e">
        <f>VLOOKUP(deactivate_sen[[#This Row],[Full Name]], senate_staff_import[],1,0)</f>
        <v>#N/A</v>
      </c>
      <c r="M131" t="s">
        <v>1564</v>
      </c>
      <c r="AH131" t="s">
        <v>65</v>
      </c>
      <c r="AI131" t="s">
        <v>66</v>
      </c>
      <c r="AL131" t="s">
        <v>1237</v>
      </c>
      <c r="AY131" t="s">
        <v>4648</v>
      </c>
      <c r="AZ131" t="s">
        <v>4649</v>
      </c>
      <c r="BA131" t="s">
        <v>4650</v>
      </c>
      <c r="BB131" t="s">
        <v>1577</v>
      </c>
      <c r="BD131" t="s">
        <v>72</v>
      </c>
      <c r="BG131" t="s">
        <v>4651</v>
      </c>
    </row>
    <row r="132" spans="1:59" x14ac:dyDescent="0.2">
      <c r="A132" s="1">
        <v>42618.941388888888</v>
      </c>
      <c r="B132" t="s">
        <v>1862</v>
      </c>
      <c r="C132" t="s">
        <v>4657</v>
      </c>
      <c r="D132" t="e">
        <f>VLOOKUP(deactivate_sen[[#This Row],[Full Name]], senate_staff_import[],1,0)</f>
        <v>#N/A</v>
      </c>
      <c r="M132" t="s">
        <v>1564</v>
      </c>
      <c r="AH132" t="s">
        <v>65</v>
      </c>
      <c r="AI132" t="s">
        <v>66</v>
      </c>
      <c r="AL132" t="s">
        <v>1237</v>
      </c>
      <c r="AY132" t="s">
        <v>4658</v>
      </c>
      <c r="AZ132" t="s">
        <v>4659</v>
      </c>
      <c r="BA132" t="s">
        <v>4660</v>
      </c>
      <c r="BB132" t="s">
        <v>1577</v>
      </c>
      <c r="BD132" t="s">
        <v>72</v>
      </c>
      <c r="BG132" t="s">
        <v>4661</v>
      </c>
    </row>
    <row r="133" spans="1:59" x14ac:dyDescent="0.2">
      <c r="A133" s="1">
        <v>42618.941377314812</v>
      </c>
      <c r="B133" t="s">
        <v>1862</v>
      </c>
      <c r="C133" t="s">
        <v>4667</v>
      </c>
      <c r="D133" t="e">
        <f>VLOOKUP(deactivate_sen[[#This Row],[Full Name]], senate_staff_import[],1,0)</f>
        <v>#N/A</v>
      </c>
      <c r="L133" t="s">
        <v>696</v>
      </c>
      <c r="M133" t="s">
        <v>697</v>
      </c>
      <c r="N133" t="s">
        <v>63</v>
      </c>
      <c r="AH133" t="s">
        <v>65</v>
      </c>
      <c r="AI133" t="s">
        <v>66</v>
      </c>
      <c r="AL133" t="s">
        <v>67</v>
      </c>
      <c r="AY133" t="s">
        <v>4668</v>
      </c>
      <c r="AZ133" t="s">
        <v>4669</v>
      </c>
      <c r="BA133" t="s">
        <v>4670</v>
      </c>
      <c r="BB133" t="s">
        <v>426</v>
      </c>
      <c r="BD133" t="s">
        <v>72</v>
      </c>
      <c r="BG133" t="s">
        <v>4671</v>
      </c>
    </row>
    <row r="134" spans="1:59" x14ac:dyDescent="0.2">
      <c r="A134" s="1">
        <v>42618.941365740742</v>
      </c>
      <c r="B134" t="s">
        <v>1862</v>
      </c>
      <c r="C134" t="s">
        <v>4694</v>
      </c>
      <c r="D134" t="e">
        <f>VLOOKUP(deactivate_sen[[#This Row],[Full Name]], senate_staff_import[],1,0)</f>
        <v>#N/A</v>
      </c>
      <c r="M134" t="s">
        <v>1366</v>
      </c>
      <c r="AH134" t="s">
        <v>65</v>
      </c>
      <c r="AI134" t="s">
        <v>66</v>
      </c>
      <c r="AL134" t="s">
        <v>1237</v>
      </c>
      <c r="AY134" t="s">
        <v>4695</v>
      </c>
      <c r="AZ134" t="s">
        <v>4696</v>
      </c>
      <c r="BA134" t="s">
        <v>4697</v>
      </c>
      <c r="BB134" t="s">
        <v>1370</v>
      </c>
      <c r="BD134" t="s">
        <v>72</v>
      </c>
      <c r="BG134" t="s">
        <v>4698</v>
      </c>
    </row>
    <row r="135" spans="1:59" x14ac:dyDescent="0.2">
      <c r="A135" s="1">
        <v>42618.941342592603</v>
      </c>
      <c r="B135" t="s">
        <v>1862</v>
      </c>
      <c r="C135" t="s">
        <v>4708</v>
      </c>
      <c r="D135" t="e">
        <f>VLOOKUP(deactivate_sen[[#This Row],[Full Name]], senate_staff_import[],1,0)</f>
        <v>#N/A</v>
      </c>
      <c r="M135" t="s">
        <v>1366</v>
      </c>
      <c r="AH135" t="s">
        <v>65</v>
      </c>
      <c r="AI135" t="s">
        <v>66</v>
      </c>
      <c r="AL135" t="s">
        <v>1237</v>
      </c>
      <c r="AY135" t="s">
        <v>4709</v>
      </c>
      <c r="AZ135" t="s">
        <v>4710</v>
      </c>
      <c r="BA135" t="s">
        <v>3757</v>
      </c>
      <c r="BB135" t="s">
        <v>4502</v>
      </c>
      <c r="BD135" t="s">
        <v>72</v>
      </c>
      <c r="BG135" t="s">
        <v>4711</v>
      </c>
    </row>
    <row r="136" spans="1:59" x14ac:dyDescent="0.2">
      <c r="A136" s="1">
        <v>42618.941307870373</v>
      </c>
      <c r="B136" t="s">
        <v>1862</v>
      </c>
      <c r="C136" t="s">
        <v>4770</v>
      </c>
      <c r="D136" t="e">
        <f>VLOOKUP(deactivate_sen[[#This Row],[Full Name]], senate_staff_import[],1,0)</f>
        <v>#N/A</v>
      </c>
      <c r="M136" t="s">
        <v>1825</v>
      </c>
      <c r="AH136" t="s">
        <v>65</v>
      </c>
      <c r="AI136" t="s">
        <v>66</v>
      </c>
      <c r="AL136" t="s">
        <v>1237</v>
      </c>
      <c r="AY136" t="s">
        <v>4771</v>
      </c>
      <c r="AZ136" t="s">
        <v>4772</v>
      </c>
      <c r="BA136" t="s">
        <v>4773</v>
      </c>
      <c r="BB136" t="s">
        <v>4774</v>
      </c>
      <c r="BD136" t="s">
        <v>72</v>
      </c>
      <c r="BG136" t="s">
        <v>4775</v>
      </c>
    </row>
    <row r="137" spans="1:59" x14ac:dyDescent="0.2">
      <c r="A137" s="1">
        <v>42618.94127314815</v>
      </c>
      <c r="B137" t="s">
        <v>1862</v>
      </c>
      <c r="C137" t="s">
        <v>4826</v>
      </c>
      <c r="D137" t="e">
        <f>VLOOKUP(deactivate_sen[[#This Row],[Full Name]], senate_staff_import[],1,0)</f>
        <v>#N/A</v>
      </c>
      <c r="L137" t="s">
        <v>3823</v>
      </c>
      <c r="M137" t="s">
        <v>3824</v>
      </c>
      <c r="N137" t="s">
        <v>63</v>
      </c>
      <c r="AH137" t="s">
        <v>65</v>
      </c>
      <c r="AI137" t="s">
        <v>66</v>
      </c>
      <c r="AL137" t="s">
        <v>67</v>
      </c>
      <c r="AM137" t="s">
        <v>68</v>
      </c>
      <c r="AY137" t="s">
        <v>4827</v>
      </c>
      <c r="AZ137" t="s">
        <v>4828</v>
      </c>
      <c r="BA137" t="s">
        <v>4829</v>
      </c>
      <c r="BB137" t="s">
        <v>236</v>
      </c>
      <c r="BD137" t="s">
        <v>72</v>
      </c>
      <c r="BG137" t="s">
        <v>4830</v>
      </c>
    </row>
    <row r="138" spans="1:59" x14ac:dyDescent="0.2">
      <c r="A138" s="1">
        <v>42618.941250000003</v>
      </c>
      <c r="B138" t="s">
        <v>1862</v>
      </c>
      <c r="C138" t="s">
        <v>4863</v>
      </c>
      <c r="D138" t="e">
        <f>VLOOKUP(deactivate_sen[[#This Row],[Full Name]], senate_staff_import[],1,0)</f>
        <v>#N/A</v>
      </c>
      <c r="L138" t="s">
        <v>463</v>
      </c>
      <c r="M138" t="s">
        <v>464</v>
      </c>
      <c r="N138" t="s">
        <v>63</v>
      </c>
      <c r="AH138" t="s">
        <v>65</v>
      </c>
      <c r="AI138" t="s">
        <v>66</v>
      </c>
      <c r="AL138" t="s">
        <v>67</v>
      </c>
      <c r="AY138" t="s">
        <v>4864</v>
      </c>
      <c r="AZ138" t="s">
        <v>4865</v>
      </c>
      <c r="BA138" t="s">
        <v>4866</v>
      </c>
      <c r="BB138" t="s">
        <v>426</v>
      </c>
      <c r="BD138" t="s">
        <v>72</v>
      </c>
      <c r="BG138" t="s">
        <v>4867</v>
      </c>
    </row>
    <row r="139" spans="1:59" x14ac:dyDescent="0.2">
      <c r="A139" s="1">
        <v>42618.941250000003</v>
      </c>
      <c r="B139" t="s">
        <v>1862</v>
      </c>
      <c r="C139" t="s">
        <v>4868</v>
      </c>
      <c r="D139" t="e">
        <f>VLOOKUP(deactivate_sen[[#This Row],[Full Name]], senate_staff_import[],1,0)</f>
        <v>#N/A</v>
      </c>
      <c r="M139" t="s">
        <v>1558</v>
      </c>
      <c r="AH139" t="s">
        <v>65</v>
      </c>
      <c r="AI139" t="s">
        <v>66</v>
      </c>
      <c r="AL139" t="s">
        <v>1237</v>
      </c>
      <c r="AY139" t="s">
        <v>4869</v>
      </c>
      <c r="AZ139" t="s">
        <v>3418</v>
      </c>
      <c r="BA139" t="s">
        <v>4085</v>
      </c>
      <c r="BB139" t="s">
        <v>116</v>
      </c>
      <c r="BD139" t="s">
        <v>72</v>
      </c>
      <c r="BG139" t="s">
        <v>4870</v>
      </c>
    </row>
    <row r="140" spans="1:59" x14ac:dyDescent="0.2">
      <c r="A140" s="1">
        <v>42618.941250000003</v>
      </c>
      <c r="B140" t="s">
        <v>1862</v>
      </c>
      <c r="C140" t="s">
        <v>4876</v>
      </c>
      <c r="D140" t="e">
        <f>VLOOKUP(deactivate_sen[[#This Row],[Full Name]], senate_staff_import[],1,0)</f>
        <v>#N/A</v>
      </c>
      <c r="L140" t="s">
        <v>463</v>
      </c>
      <c r="M140" t="s">
        <v>464</v>
      </c>
      <c r="N140" t="s">
        <v>168</v>
      </c>
      <c r="AH140" t="s">
        <v>65</v>
      </c>
      <c r="AI140" t="s">
        <v>66</v>
      </c>
      <c r="AL140" t="s">
        <v>67</v>
      </c>
      <c r="AM140" t="s">
        <v>284</v>
      </c>
      <c r="AY140" t="s">
        <v>4877</v>
      </c>
      <c r="AZ140" t="s">
        <v>2794</v>
      </c>
      <c r="BA140" t="s">
        <v>4878</v>
      </c>
      <c r="BB140" t="s">
        <v>284</v>
      </c>
      <c r="BD140" t="s">
        <v>72</v>
      </c>
      <c r="BG140" t="s">
        <v>4879</v>
      </c>
    </row>
    <row r="141" spans="1:59" x14ac:dyDescent="0.2">
      <c r="A141" s="1">
        <v>42618.941192129627</v>
      </c>
      <c r="B141" t="s">
        <v>1862</v>
      </c>
      <c r="C141" t="s">
        <v>4958</v>
      </c>
      <c r="D141" t="e">
        <f>VLOOKUP(deactivate_sen[[#This Row],[Full Name]], senate_staff_import[],1,0)</f>
        <v>#N/A</v>
      </c>
      <c r="M141" t="s">
        <v>1366</v>
      </c>
      <c r="AH141" t="s">
        <v>65</v>
      </c>
      <c r="AI141" t="s">
        <v>66</v>
      </c>
      <c r="AL141" t="s">
        <v>1237</v>
      </c>
      <c r="AY141" t="s">
        <v>4959</v>
      </c>
      <c r="AZ141" t="s">
        <v>4960</v>
      </c>
      <c r="BA141" t="s">
        <v>4961</v>
      </c>
      <c r="BB141" t="s">
        <v>1370</v>
      </c>
      <c r="BD141" t="s">
        <v>72</v>
      </c>
      <c r="BG141" t="s">
        <v>4962</v>
      </c>
    </row>
    <row r="142" spans="1:59" x14ac:dyDescent="0.2">
      <c r="A142" s="1">
        <v>42618.941111111111</v>
      </c>
      <c r="B142" t="s">
        <v>1862</v>
      </c>
      <c r="C142" t="s">
        <v>5090</v>
      </c>
      <c r="D142" t="e">
        <f>VLOOKUP(deactivate_sen[[#This Row],[Full Name]], senate_staff_import[],1,0)</f>
        <v>#N/A</v>
      </c>
      <c r="L142" t="s">
        <v>1219</v>
      </c>
      <c r="M142" t="s">
        <v>1220</v>
      </c>
      <c r="N142" t="s">
        <v>63</v>
      </c>
      <c r="AH142" t="s">
        <v>65</v>
      </c>
      <c r="AI142" t="s">
        <v>66</v>
      </c>
      <c r="AL142" t="s">
        <v>67</v>
      </c>
      <c r="AY142" t="s">
        <v>5091</v>
      </c>
      <c r="AZ142" t="s">
        <v>5092</v>
      </c>
      <c r="BA142" t="s">
        <v>5093</v>
      </c>
      <c r="BB142" t="s">
        <v>757</v>
      </c>
      <c r="BD142" t="s">
        <v>72</v>
      </c>
      <c r="BG142" t="s">
        <v>5094</v>
      </c>
    </row>
    <row r="143" spans="1:59" x14ac:dyDescent="0.2">
      <c r="A143" s="1">
        <v>42618.941099537027</v>
      </c>
      <c r="B143" t="s">
        <v>1862</v>
      </c>
      <c r="C143" t="s">
        <v>5095</v>
      </c>
      <c r="D143" t="e">
        <f>VLOOKUP(deactivate_sen[[#This Row],[Full Name]], senate_staff_import[],1,0)</f>
        <v>#N/A</v>
      </c>
      <c r="M143" t="s">
        <v>1825</v>
      </c>
      <c r="AH143" t="s">
        <v>65</v>
      </c>
      <c r="AI143" t="s">
        <v>66</v>
      </c>
      <c r="AL143" t="s">
        <v>1237</v>
      </c>
      <c r="AY143" t="s">
        <v>5096</v>
      </c>
      <c r="AZ143" t="s">
        <v>5097</v>
      </c>
      <c r="BA143" t="s">
        <v>2647</v>
      </c>
      <c r="BB143" t="s">
        <v>1829</v>
      </c>
      <c r="BD143" t="s">
        <v>72</v>
      </c>
      <c r="BG143" t="s">
        <v>5098</v>
      </c>
    </row>
    <row r="144" spans="1:59" x14ac:dyDescent="0.2">
      <c r="A144" s="1">
        <v>42618.941099537027</v>
      </c>
      <c r="B144" t="s">
        <v>1862</v>
      </c>
      <c r="C144" t="s">
        <v>5099</v>
      </c>
      <c r="D144" t="e">
        <f>VLOOKUP(deactivate_sen[[#This Row],[Full Name]], senate_staff_import[],1,0)</f>
        <v>#N/A</v>
      </c>
      <c r="L144" t="s">
        <v>5025</v>
      </c>
      <c r="M144" t="s">
        <v>5026</v>
      </c>
      <c r="N144" t="s">
        <v>63</v>
      </c>
      <c r="AH144" t="s">
        <v>65</v>
      </c>
      <c r="AI144" t="s">
        <v>66</v>
      </c>
      <c r="AL144" t="s">
        <v>67</v>
      </c>
      <c r="AY144" t="s">
        <v>5100</v>
      </c>
      <c r="AZ144" t="s">
        <v>5101</v>
      </c>
      <c r="BA144" t="s">
        <v>5102</v>
      </c>
      <c r="BB144" t="s">
        <v>186</v>
      </c>
      <c r="BD144" t="s">
        <v>72</v>
      </c>
      <c r="BG144" t="s">
        <v>5103</v>
      </c>
    </row>
    <row r="145" spans="1:59" x14ac:dyDescent="0.2">
      <c r="A145" s="1">
        <v>42618.941041666672</v>
      </c>
      <c r="B145" t="s">
        <v>1862</v>
      </c>
      <c r="C145" t="s">
        <v>5142</v>
      </c>
      <c r="D145" t="e">
        <f>VLOOKUP(deactivate_sen[[#This Row],[Full Name]], senate_staff_import[],1,0)</f>
        <v>#N/A</v>
      </c>
      <c r="L145" t="s">
        <v>655</v>
      </c>
      <c r="M145" t="s">
        <v>656</v>
      </c>
      <c r="N145" t="s">
        <v>168</v>
      </c>
      <c r="AH145" t="s">
        <v>65</v>
      </c>
      <c r="AI145" t="s">
        <v>66</v>
      </c>
      <c r="AL145" t="s">
        <v>67</v>
      </c>
      <c r="AY145" t="s">
        <v>5143</v>
      </c>
      <c r="AZ145" t="s">
        <v>5144</v>
      </c>
      <c r="BA145" t="s">
        <v>5145</v>
      </c>
      <c r="BB145" t="s">
        <v>5146</v>
      </c>
      <c r="BD145" t="s">
        <v>72</v>
      </c>
      <c r="BG145" t="s">
        <v>5147</v>
      </c>
    </row>
    <row r="146" spans="1:59" x14ac:dyDescent="0.2">
      <c r="A146" s="1">
        <v>42618.941006944442</v>
      </c>
      <c r="B146" t="s">
        <v>1862</v>
      </c>
      <c r="C146" t="s">
        <v>5221</v>
      </c>
      <c r="D146" t="e">
        <f>VLOOKUP(deactivate_sen[[#This Row],[Full Name]], senate_staff_import[],1,0)</f>
        <v>#N/A</v>
      </c>
      <c r="M146" t="s">
        <v>1825</v>
      </c>
      <c r="AH146" t="s">
        <v>65</v>
      </c>
      <c r="AI146" t="s">
        <v>66</v>
      </c>
      <c r="AL146" t="s">
        <v>1237</v>
      </c>
      <c r="AY146" t="s">
        <v>5222</v>
      </c>
      <c r="AZ146" t="s">
        <v>5223</v>
      </c>
      <c r="BA146" t="s">
        <v>3929</v>
      </c>
      <c r="BB146" t="s">
        <v>4790</v>
      </c>
      <c r="BD146" t="s">
        <v>72</v>
      </c>
      <c r="BG146" t="s">
        <v>5224</v>
      </c>
    </row>
    <row r="147" spans="1:59" x14ac:dyDescent="0.2">
      <c r="A147" s="1">
        <v>42618.940995370373</v>
      </c>
      <c r="B147" t="s">
        <v>1862</v>
      </c>
      <c r="C147" t="s">
        <v>5235</v>
      </c>
      <c r="D147" t="e">
        <f>VLOOKUP(deactivate_sen[[#This Row],[Full Name]], senate_staff_import[],1,0)</f>
        <v>#N/A</v>
      </c>
      <c r="M147" t="s">
        <v>1552</v>
      </c>
      <c r="AH147" t="s">
        <v>65</v>
      </c>
      <c r="AI147" t="s">
        <v>66</v>
      </c>
      <c r="AL147" t="s">
        <v>1237</v>
      </c>
      <c r="AY147" t="s">
        <v>5236</v>
      </c>
      <c r="AZ147" t="s">
        <v>5237</v>
      </c>
      <c r="BA147" t="s">
        <v>4633</v>
      </c>
      <c r="BB147" t="s">
        <v>5238</v>
      </c>
      <c r="BD147" t="s">
        <v>72</v>
      </c>
      <c r="BG147" t="s">
        <v>5239</v>
      </c>
    </row>
    <row r="148" spans="1:59" x14ac:dyDescent="0.2">
      <c r="A148" s="1">
        <v>42618.940972222219</v>
      </c>
      <c r="B148" t="s">
        <v>1862</v>
      </c>
      <c r="C148" t="s">
        <v>5273</v>
      </c>
      <c r="D148" t="e">
        <f>VLOOKUP(deactivate_sen[[#This Row],[Full Name]], senate_staff_import[],1,0)</f>
        <v>#N/A</v>
      </c>
      <c r="M148" t="s">
        <v>1515</v>
      </c>
      <c r="AH148" t="s">
        <v>65</v>
      </c>
      <c r="AI148" t="s">
        <v>66</v>
      </c>
      <c r="AL148" t="s">
        <v>1237</v>
      </c>
      <c r="AY148" t="s">
        <v>5274</v>
      </c>
      <c r="AZ148" t="s">
        <v>5275</v>
      </c>
      <c r="BA148" t="s">
        <v>5276</v>
      </c>
      <c r="BB148" t="s">
        <v>401</v>
      </c>
      <c r="BD148" t="s">
        <v>72</v>
      </c>
      <c r="BG148" t="s">
        <v>5277</v>
      </c>
    </row>
    <row r="149" spans="1:59" x14ac:dyDescent="0.2">
      <c r="A149" s="1">
        <v>42618.940972222219</v>
      </c>
      <c r="B149" t="s">
        <v>1862</v>
      </c>
      <c r="C149" t="s">
        <v>5278</v>
      </c>
      <c r="D149" t="e">
        <f>VLOOKUP(deactivate_sen[[#This Row],[Full Name]], senate_staff_import[],1,0)</f>
        <v>#N/A</v>
      </c>
      <c r="L149" t="s">
        <v>5025</v>
      </c>
      <c r="M149" t="s">
        <v>5026</v>
      </c>
      <c r="N149" t="s">
        <v>63</v>
      </c>
      <c r="AH149" t="s">
        <v>65</v>
      </c>
      <c r="AI149" t="s">
        <v>66</v>
      </c>
      <c r="AL149" t="s">
        <v>67</v>
      </c>
      <c r="AY149" t="s">
        <v>5279</v>
      </c>
      <c r="AZ149" t="s">
        <v>5280</v>
      </c>
      <c r="BA149" t="s">
        <v>5281</v>
      </c>
      <c r="BB149" t="s">
        <v>1022</v>
      </c>
      <c r="BD149" t="s">
        <v>72</v>
      </c>
      <c r="BG149" t="s">
        <v>5282</v>
      </c>
    </row>
    <row r="150" spans="1:59" x14ac:dyDescent="0.2">
      <c r="A150" s="1">
        <v>42618.940972222219</v>
      </c>
      <c r="B150" t="s">
        <v>1862</v>
      </c>
      <c r="C150" t="s">
        <v>5283</v>
      </c>
      <c r="D150" t="e">
        <f>VLOOKUP(deactivate_sen[[#This Row],[Full Name]], senate_staff_import[],1,0)</f>
        <v>#N/A</v>
      </c>
      <c r="M150" t="s">
        <v>1515</v>
      </c>
      <c r="AH150" t="s">
        <v>65</v>
      </c>
      <c r="AI150" t="s">
        <v>66</v>
      </c>
      <c r="AL150" t="s">
        <v>1237</v>
      </c>
      <c r="AY150" t="s">
        <v>5284</v>
      </c>
      <c r="AZ150" t="s">
        <v>5285</v>
      </c>
      <c r="BA150" t="s">
        <v>3384</v>
      </c>
      <c r="BB150" t="s">
        <v>1524</v>
      </c>
      <c r="BD150" t="s">
        <v>72</v>
      </c>
      <c r="BG150" t="s">
        <v>5286</v>
      </c>
    </row>
    <row r="151" spans="1:59" x14ac:dyDescent="0.2">
      <c r="A151" s="1">
        <v>42618.940949074073</v>
      </c>
      <c r="B151" t="s">
        <v>1862</v>
      </c>
      <c r="C151" t="s">
        <v>5308</v>
      </c>
      <c r="D151" t="e">
        <f>VLOOKUP(deactivate_sen[[#This Row],[Full Name]], senate_staff_import[],1,0)</f>
        <v>#N/A</v>
      </c>
      <c r="L151" t="s">
        <v>5309</v>
      </c>
      <c r="M151" t="s">
        <v>5310</v>
      </c>
      <c r="N151" t="s">
        <v>168</v>
      </c>
      <c r="AH151" t="s">
        <v>65</v>
      </c>
      <c r="AI151" t="s">
        <v>66</v>
      </c>
      <c r="AL151" t="s">
        <v>67</v>
      </c>
      <c r="AY151" t="s">
        <v>5311</v>
      </c>
      <c r="AZ151" t="s">
        <v>5312</v>
      </c>
      <c r="BA151" t="s">
        <v>5313</v>
      </c>
      <c r="BB151" t="s">
        <v>395</v>
      </c>
      <c r="BD151" t="s">
        <v>72</v>
      </c>
      <c r="BG151" t="s">
        <v>5314</v>
      </c>
    </row>
    <row r="152" spans="1:59" x14ac:dyDescent="0.2">
      <c r="A152" s="1">
        <v>42618.940949074073</v>
      </c>
      <c r="B152" t="s">
        <v>1862</v>
      </c>
      <c r="C152" t="s">
        <v>5326</v>
      </c>
      <c r="D152" t="e">
        <f>VLOOKUP(deactivate_sen[[#This Row],[Full Name]], senate_staff_import[],1,0)</f>
        <v>#N/A</v>
      </c>
      <c r="M152" t="s">
        <v>1360</v>
      </c>
      <c r="AH152" t="s">
        <v>65</v>
      </c>
      <c r="AI152" t="s">
        <v>66</v>
      </c>
      <c r="AL152" t="s">
        <v>1237</v>
      </c>
      <c r="AY152" t="s">
        <v>5327</v>
      </c>
      <c r="AZ152" t="s">
        <v>5328</v>
      </c>
      <c r="BA152" t="s">
        <v>5329</v>
      </c>
      <c r="BB152" t="s">
        <v>1270</v>
      </c>
      <c r="BD152" t="s">
        <v>72</v>
      </c>
      <c r="BG152" t="s">
        <v>5330</v>
      </c>
    </row>
    <row r="153" spans="1:59" x14ac:dyDescent="0.2">
      <c r="A153" s="1">
        <v>42618.940891203703</v>
      </c>
      <c r="B153" t="s">
        <v>1862</v>
      </c>
      <c r="C153" t="s">
        <v>5362</v>
      </c>
      <c r="D153" t="e">
        <f>VLOOKUP(deactivate_sen[[#This Row],[Full Name]], senate_staff_import[],1,0)</f>
        <v>#N/A</v>
      </c>
      <c r="M153" t="s">
        <v>1515</v>
      </c>
      <c r="AH153" t="s">
        <v>65</v>
      </c>
      <c r="AI153" t="s">
        <v>66</v>
      </c>
      <c r="AL153" t="s">
        <v>1237</v>
      </c>
      <c r="AY153" t="s">
        <v>5363</v>
      </c>
      <c r="AZ153" t="s">
        <v>5364</v>
      </c>
      <c r="BA153" t="s">
        <v>1086</v>
      </c>
      <c r="BB153" t="s">
        <v>4180</v>
      </c>
      <c r="BD153" t="s">
        <v>72</v>
      </c>
      <c r="BG153" t="s">
        <v>5365</v>
      </c>
    </row>
    <row r="154" spans="1:59" x14ac:dyDescent="0.2">
      <c r="A154" s="1">
        <v>42618.940868055557</v>
      </c>
      <c r="B154" t="s">
        <v>1862</v>
      </c>
      <c r="C154" t="s">
        <v>5381</v>
      </c>
      <c r="D154" t="e">
        <f>VLOOKUP(deactivate_sen[[#This Row],[Full Name]], senate_staff_import[],1,0)</f>
        <v>#N/A</v>
      </c>
      <c r="M154" t="s">
        <v>1515</v>
      </c>
      <c r="AH154" t="s">
        <v>65</v>
      </c>
      <c r="AI154" t="s">
        <v>66</v>
      </c>
      <c r="AL154" t="s">
        <v>1237</v>
      </c>
      <c r="AY154" t="s">
        <v>5382</v>
      </c>
      <c r="AZ154" t="s">
        <v>5383</v>
      </c>
      <c r="BA154" t="s">
        <v>5384</v>
      </c>
      <c r="BB154" t="s">
        <v>790</v>
      </c>
      <c r="BD154" t="s">
        <v>72</v>
      </c>
      <c r="BG154" t="s">
        <v>5385</v>
      </c>
    </row>
    <row r="155" spans="1:59" x14ac:dyDescent="0.2">
      <c r="A155" s="1">
        <v>42618.940868055557</v>
      </c>
      <c r="B155" t="s">
        <v>1862</v>
      </c>
      <c r="C155" t="s">
        <v>5414</v>
      </c>
      <c r="D155" t="e">
        <f>VLOOKUP(deactivate_sen[[#This Row],[Full Name]], senate_staff_import[],1,0)</f>
        <v>#N/A</v>
      </c>
      <c r="M155" t="s">
        <v>5387</v>
      </c>
      <c r="AH155" t="s">
        <v>65</v>
      </c>
      <c r="AI155" t="s">
        <v>66</v>
      </c>
      <c r="AL155" t="s">
        <v>1237</v>
      </c>
      <c r="AY155" t="s">
        <v>5415</v>
      </c>
      <c r="AZ155" t="s">
        <v>5416</v>
      </c>
      <c r="BA155" t="s">
        <v>5417</v>
      </c>
      <c r="BB155" t="s">
        <v>141</v>
      </c>
      <c r="BD155" t="s">
        <v>72</v>
      </c>
      <c r="BG155" t="s">
        <v>5418</v>
      </c>
    </row>
    <row r="156" spans="1:59" x14ac:dyDescent="0.2">
      <c r="A156" s="1">
        <v>42618.94085648148</v>
      </c>
      <c r="B156" t="s">
        <v>1862</v>
      </c>
      <c r="C156" t="s">
        <v>5430</v>
      </c>
      <c r="D156" t="e">
        <f>VLOOKUP(deactivate_sen[[#This Row],[Full Name]], senate_staff_import[],1,0)</f>
        <v>#N/A</v>
      </c>
      <c r="M156" t="s">
        <v>1515</v>
      </c>
      <c r="AH156" t="s">
        <v>65</v>
      </c>
      <c r="AI156" t="s">
        <v>66</v>
      </c>
      <c r="AL156" t="s">
        <v>1237</v>
      </c>
      <c r="AY156" t="s">
        <v>5431</v>
      </c>
      <c r="AZ156" t="s">
        <v>5432</v>
      </c>
      <c r="BA156" t="s">
        <v>1216</v>
      </c>
      <c r="BB156" t="s">
        <v>790</v>
      </c>
      <c r="BD156" t="s">
        <v>72</v>
      </c>
      <c r="BG156" t="s">
        <v>5433</v>
      </c>
    </row>
    <row r="157" spans="1:59" x14ac:dyDescent="0.2">
      <c r="A157" s="1">
        <v>42618.94085648148</v>
      </c>
      <c r="B157" t="s">
        <v>1862</v>
      </c>
      <c r="C157" t="s">
        <v>5434</v>
      </c>
      <c r="D157" t="e">
        <f>VLOOKUP(deactivate_sen[[#This Row],[Full Name]], senate_staff_import[],1,0)</f>
        <v>#N/A</v>
      </c>
      <c r="L157" t="s">
        <v>2187</v>
      </c>
      <c r="M157" t="s">
        <v>2188</v>
      </c>
      <c r="N157" t="s">
        <v>63</v>
      </c>
      <c r="AH157" t="s">
        <v>65</v>
      </c>
      <c r="AI157" t="s">
        <v>66</v>
      </c>
      <c r="AL157" t="s">
        <v>67</v>
      </c>
      <c r="AY157" t="s">
        <v>5435</v>
      </c>
      <c r="AZ157" t="s">
        <v>5436</v>
      </c>
      <c r="BA157" t="s">
        <v>4391</v>
      </c>
      <c r="BB157" t="s">
        <v>578</v>
      </c>
      <c r="BD157" t="s">
        <v>72</v>
      </c>
      <c r="BG157" t="s">
        <v>5437</v>
      </c>
    </row>
    <row r="158" spans="1:59" x14ac:dyDescent="0.2">
      <c r="A158" s="1">
        <v>42618.940752314818</v>
      </c>
      <c r="B158" t="s">
        <v>1862</v>
      </c>
      <c r="C158" t="s">
        <v>5528</v>
      </c>
      <c r="D158" t="e">
        <f>VLOOKUP(deactivate_sen[[#This Row],[Full Name]], senate_staff_import[],1,0)</f>
        <v>#N/A</v>
      </c>
      <c r="L158" t="s">
        <v>632</v>
      </c>
      <c r="M158" t="s">
        <v>633</v>
      </c>
      <c r="N158" t="s">
        <v>63</v>
      </c>
      <c r="AH158" t="s">
        <v>65</v>
      </c>
      <c r="AI158" t="s">
        <v>66</v>
      </c>
      <c r="AL158" t="s">
        <v>67</v>
      </c>
      <c r="AY158" t="s">
        <v>5529</v>
      </c>
      <c r="AZ158" t="s">
        <v>5530</v>
      </c>
      <c r="BA158" t="s">
        <v>5531</v>
      </c>
      <c r="BB158" t="s">
        <v>455</v>
      </c>
      <c r="BD158" t="s">
        <v>72</v>
      </c>
      <c r="BG158" t="s">
        <v>5532</v>
      </c>
    </row>
    <row r="159" spans="1:59" x14ac:dyDescent="0.2">
      <c r="A159" s="1">
        <v>42618.940752314818</v>
      </c>
      <c r="B159" t="s">
        <v>1862</v>
      </c>
      <c r="C159" t="s">
        <v>5533</v>
      </c>
      <c r="D159" t="e">
        <f>VLOOKUP(deactivate_sen[[#This Row],[Full Name]], senate_staff_import[],1,0)</f>
        <v>#N/A</v>
      </c>
      <c r="L159" t="s">
        <v>5309</v>
      </c>
      <c r="M159" t="s">
        <v>5310</v>
      </c>
      <c r="N159" t="s">
        <v>168</v>
      </c>
      <c r="AH159" t="s">
        <v>65</v>
      </c>
      <c r="AI159" t="s">
        <v>66</v>
      </c>
      <c r="AL159" t="s">
        <v>67</v>
      </c>
      <c r="AY159" t="s">
        <v>5534</v>
      </c>
      <c r="AZ159" t="s">
        <v>5535</v>
      </c>
      <c r="BA159" t="s">
        <v>5536</v>
      </c>
      <c r="BB159" t="s">
        <v>365</v>
      </c>
      <c r="BD159" t="s">
        <v>72</v>
      </c>
      <c r="BG159" t="s">
        <v>5537</v>
      </c>
    </row>
    <row r="160" spans="1:59" x14ac:dyDescent="0.2">
      <c r="A160" s="1">
        <v>42618.940740740742</v>
      </c>
      <c r="B160" t="s">
        <v>1862</v>
      </c>
      <c r="C160" t="s">
        <v>5538</v>
      </c>
      <c r="D160" t="e">
        <f>VLOOKUP(deactivate_sen[[#This Row],[Full Name]], senate_staff_import[],1,0)</f>
        <v>#N/A</v>
      </c>
      <c r="L160" t="s">
        <v>632</v>
      </c>
      <c r="M160" t="s">
        <v>633</v>
      </c>
      <c r="N160" t="s">
        <v>63</v>
      </c>
      <c r="AH160" t="s">
        <v>65</v>
      </c>
      <c r="AI160" t="s">
        <v>66</v>
      </c>
      <c r="AL160" t="s">
        <v>67</v>
      </c>
      <c r="AY160" t="s">
        <v>5539</v>
      </c>
      <c r="AZ160" t="s">
        <v>5540</v>
      </c>
      <c r="BA160" t="s">
        <v>5541</v>
      </c>
      <c r="BB160" t="s">
        <v>943</v>
      </c>
      <c r="BD160" t="s">
        <v>72</v>
      </c>
      <c r="BG160" t="s">
        <v>5542</v>
      </c>
    </row>
    <row r="161" spans="1:59" x14ac:dyDescent="0.2">
      <c r="A161" s="1">
        <v>42618.940740740742</v>
      </c>
      <c r="B161" t="s">
        <v>1862</v>
      </c>
      <c r="C161" t="s">
        <v>5555</v>
      </c>
      <c r="D161" t="e">
        <f>VLOOKUP(deactivate_sen[[#This Row],[Full Name]], senate_staff_import[],1,0)</f>
        <v>#N/A</v>
      </c>
      <c r="L161" t="s">
        <v>632</v>
      </c>
      <c r="M161" t="s">
        <v>633</v>
      </c>
      <c r="N161" t="s">
        <v>168</v>
      </c>
      <c r="AH161" t="s">
        <v>65</v>
      </c>
      <c r="AI161" t="s">
        <v>66</v>
      </c>
      <c r="AL161" t="s">
        <v>67</v>
      </c>
      <c r="AY161" t="s">
        <v>5556</v>
      </c>
      <c r="AZ161" t="s">
        <v>2461</v>
      </c>
      <c r="BA161" t="s">
        <v>5557</v>
      </c>
      <c r="BB161" t="s">
        <v>219</v>
      </c>
      <c r="BD161" t="s">
        <v>72</v>
      </c>
      <c r="BG161" t="s">
        <v>5558</v>
      </c>
    </row>
    <row r="162" spans="1:59" x14ac:dyDescent="0.2">
      <c r="A162" s="1">
        <v>42618.940729166658</v>
      </c>
      <c r="B162" t="s">
        <v>1862</v>
      </c>
      <c r="C162" t="s">
        <v>5584</v>
      </c>
      <c r="D162" t="e">
        <f>VLOOKUP(deactivate_sen[[#This Row],[Full Name]], senate_staff_import[],1,0)</f>
        <v>#N/A</v>
      </c>
      <c r="L162" t="s">
        <v>603</v>
      </c>
      <c r="M162" t="s">
        <v>604</v>
      </c>
      <c r="N162" t="s">
        <v>63</v>
      </c>
      <c r="AH162" t="s">
        <v>65</v>
      </c>
      <c r="AI162" t="s">
        <v>66</v>
      </c>
      <c r="AL162" t="s">
        <v>67</v>
      </c>
      <c r="AY162" t="s">
        <v>5585</v>
      </c>
      <c r="AZ162" t="s">
        <v>5586</v>
      </c>
      <c r="BA162" t="s">
        <v>5587</v>
      </c>
      <c r="BB162" t="s">
        <v>4102</v>
      </c>
      <c r="BD162" t="s">
        <v>72</v>
      </c>
      <c r="BG162" t="s">
        <v>5588</v>
      </c>
    </row>
    <row r="163" spans="1:59" x14ac:dyDescent="0.2">
      <c r="A163" s="1">
        <v>42618.940717592603</v>
      </c>
      <c r="B163" t="s">
        <v>1862</v>
      </c>
      <c r="C163" t="s">
        <v>5593</v>
      </c>
      <c r="D163" t="e">
        <f>VLOOKUP(deactivate_sen[[#This Row],[Full Name]], senate_staff_import[],1,0)</f>
        <v>#N/A</v>
      </c>
      <c r="M163" t="s">
        <v>5508</v>
      </c>
      <c r="AH163" t="s">
        <v>65</v>
      </c>
      <c r="AI163" t="s">
        <v>66</v>
      </c>
      <c r="AL163" t="s">
        <v>1237</v>
      </c>
      <c r="AY163" t="s">
        <v>5594</v>
      </c>
      <c r="AZ163" t="s">
        <v>5595</v>
      </c>
      <c r="BA163" t="s">
        <v>5596</v>
      </c>
      <c r="BB163" t="s">
        <v>5597</v>
      </c>
      <c r="BD163" t="s">
        <v>72</v>
      </c>
      <c r="BG163" t="s">
        <v>5598</v>
      </c>
    </row>
    <row r="164" spans="1:59" x14ac:dyDescent="0.2">
      <c r="A164" s="1">
        <v>42618.940717592603</v>
      </c>
      <c r="B164" t="s">
        <v>1862</v>
      </c>
      <c r="C164" t="s">
        <v>5599</v>
      </c>
      <c r="D164" t="e">
        <f>VLOOKUP(deactivate_sen[[#This Row],[Full Name]], senate_staff_import[],1,0)</f>
        <v>#N/A</v>
      </c>
      <c r="L164" t="s">
        <v>603</v>
      </c>
      <c r="M164" t="s">
        <v>604</v>
      </c>
      <c r="N164" t="s">
        <v>63</v>
      </c>
      <c r="AH164" t="s">
        <v>65</v>
      </c>
      <c r="AI164" t="s">
        <v>66</v>
      </c>
      <c r="AL164" t="s">
        <v>67</v>
      </c>
      <c r="AY164" t="s">
        <v>5600</v>
      </c>
      <c r="AZ164" t="s">
        <v>5601</v>
      </c>
      <c r="BA164" t="s">
        <v>5602</v>
      </c>
      <c r="BB164" t="s">
        <v>312</v>
      </c>
      <c r="BD164" t="s">
        <v>72</v>
      </c>
      <c r="BG164" t="s">
        <v>5603</v>
      </c>
    </row>
    <row r="165" spans="1:59" x14ac:dyDescent="0.2">
      <c r="A165" s="1">
        <v>42618.940694444442</v>
      </c>
      <c r="B165" t="s">
        <v>1862</v>
      </c>
      <c r="C165" t="s">
        <v>5634</v>
      </c>
      <c r="D165" t="e">
        <f>VLOOKUP(deactivate_sen[[#This Row],[Full Name]], senate_staff_import[],1,0)</f>
        <v>#N/A</v>
      </c>
      <c r="M165" t="s">
        <v>1503</v>
      </c>
      <c r="AH165" t="s">
        <v>65</v>
      </c>
      <c r="AI165" t="s">
        <v>66</v>
      </c>
      <c r="AL165" t="s">
        <v>1237</v>
      </c>
      <c r="AY165" t="s">
        <v>5635</v>
      </c>
      <c r="AZ165" t="s">
        <v>5636</v>
      </c>
      <c r="BA165" t="s">
        <v>5637</v>
      </c>
      <c r="BB165" t="s">
        <v>426</v>
      </c>
      <c r="BD165" t="s">
        <v>72</v>
      </c>
      <c r="BG165" t="s">
        <v>5638</v>
      </c>
    </row>
    <row r="166" spans="1:59" x14ac:dyDescent="0.2">
      <c r="A166" s="1">
        <v>42618.940682870372</v>
      </c>
      <c r="B166" t="s">
        <v>1862</v>
      </c>
      <c r="C166" t="s">
        <v>5645</v>
      </c>
      <c r="D166" t="e">
        <f>VLOOKUP(deactivate_sen[[#This Row],[Full Name]], senate_staff_import[],1,0)</f>
        <v>#N/A</v>
      </c>
      <c r="M166" t="s">
        <v>1503</v>
      </c>
      <c r="AH166" t="s">
        <v>65</v>
      </c>
      <c r="AI166" t="s">
        <v>66</v>
      </c>
      <c r="AL166" t="s">
        <v>1237</v>
      </c>
      <c r="AY166" t="s">
        <v>5646</v>
      </c>
      <c r="AZ166" t="s">
        <v>5647</v>
      </c>
      <c r="BA166" t="s">
        <v>672</v>
      </c>
      <c r="BB166" t="s">
        <v>1512</v>
      </c>
      <c r="BD166" t="s">
        <v>72</v>
      </c>
      <c r="BG166" t="s">
        <v>5648</v>
      </c>
    </row>
    <row r="167" spans="1:59" x14ac:dyDescent="0.2">
      <c r="A167" s="1">
        <v>42618.94059027778</v>
      </c>
      <c r="B167" t="s">
        <v>1862</v>
      </c>
      <c r="C167" t="s">
        <v>5674</v>
      </c>
      <c r="D167" t="e">
        <f>VLOOKUP(deactivate_sen[[#This Row],[Full Name]], senate_staff_import[],1,0)</f>
        <v>#N/A</v>
      </c>
      <c r="M167" t="s">
        <v>5508</v>
      </c>
      <c r="AH167" t="s">
        <v>65</v>
      </c>
      <c r="AI167" t="s">
        <v>66</v>
      </c>
      <c r="AL167" t="s">
        <v>1237</v>
      </c>
      <c r="AY167" t="s">
        <v>5675</v>
      </c>
      <c r="AZ167" t="s">
        <v>5676</v>
      </c>
      <c r="BA167" t="s">
        <v>5677</v>
      </c>
      <c r="BB167" t="s">
        <v>5678</v>
      </c>
      <c r="BD167" t="s">
        <v>72</v>
      </c>
      <c r="BG167" t="s">
        <v>5679</v>
      </c>
    </row>
    <row r="168" spans="1:59" x14ac:dyDescent="0.2">
      <c r="A168" s="1">
        <v>42618.940578703703</v>
      </c>
      <c r="B168" t="s">
        <v>1862</v>
      </c>
      <c r="C168" t="s">
        <v>5694</v>
      </c>
      <c r="D168" t="e">
        <f>VLOOKUP(deactivate_sen[[#This Row],[Full Name]], senate_staff_import[],1,0)</f>
        <v>#N/A</v>
      </c>
      <c r="L168" t="s">
        <v>75</v>
      </c>
      <c r="M168" t="s">
        <v>4070</v>
      </c>
      <c r="AH168" t="s">
        <v>65</v>
      </c>
      <c r="AI168" t="s">
        <v>66</v>
      </c>
      <c r="AL168" t="s">
        <v>1237</v>
      </c>
      <c r="AY168" t="s">
        <v>5695</v>
      </c>
      <c r="AZ168" t="s">
        <v>5696</v>
      </c>
      <c r="BA168" t="s">
        <v>5697</v>
      </c>
      <c r="BB168" t="s">
        <v>5698</v>
      </c>
      <c r="BD168" t="s">
        <v>72</v>
      </c>
      <c r="BG168" t="s">
        <v>5699</v>
      </c>
    </row>
    <row r="169" spans="1:59" x14ac:dyDescent="0.2">
      <c r="A169" s="1">
        <v>42618.940567129634</v>
      </c>
      <c r="B169" t="s">
        <v>1862</v>
      </c>
      <c r="C169" t="s">
        <v>5712</v>
      </c>
      <c r="D169" t="e">
        <f>VLOOKUP(deactivate_sen[[#This Row],[Full Name]], senate_staff_import[],1,0)</f>
        <v>#N/A</v>
      </c>
      <c r="L169" t="s">
        <v>75</v>
      </c>
      <c r="M169" t="s">
        <v>4070</v>
      </c>
      <c r="AH169" t="s">
        <v>65</v>
      </c>
      <c r="AI169" t="s">
        <v>66</v>
      </c>
      <c r="AL169" t="s">
        <v>1237</v>
      </c>
      <c r="AY169" t="s">
        <v>5713</v>
      </c>
      <c r="AZ169" t="s">
        <v>5714</v>
      </c>
      <c r="BA169" t="s">
        <v>5715</v>
      </c>
      <c r="BB169" t="s">
        <v>3440</v>
      </c>
      <c r="BD169" t="s">
        <v>72</v>
      </c>
      <c r="BG169" t="s">
        <v>5716</v>
      </c>
    </row>
    <row r="170" spans="1:59" x14ac:dyDescent="0.2">
      <c r="A170" s="1">
        <v>42618.940555555557</v>
      </c>
      <c r="B170" t="s">
        <v>1862</v>
      </c>
      <c r="C170" t="s">
        <v>5723</v>
      </c>
      <c r="D170" t="e">
        <f>VLOOKUP(deactivate_sen[[#This Row],[Full Name]], senate_staff_import[],1,0)</f>
        <v>#N/A</v>
      </c>
      <c r="M170" t="s">
        <v>1503</v>
      </c>
      <c r="AH170" t="s">
        <v>65</v>
      </c>
      <c r="AI170" t="s">
        <v>66</v>
      </c>
      <c r="AL170" t="s">
        <v>1237</v>
      </c>
      <c r="AY170" t="s">
        <v>5724</v>
      </c>
      <c r="AZ170" t="s">
        <v>5725</v>
      </c>
      <c r="BA170" t="s">
        <v>2285</v>
      </c>
      <c r="BB170" t="s">
        <v>1512</v>
      </c>
      <c r="BD170" t="s">
        <v>72</v>
      </c>
      <c r="BG170" t="s">
        <v>5726</v>
      </c>
    </row>
    <row r="171" spans="1:59" x14ac:dyDescent="0.2">
      <c r="A171" s="1">
        <v>42618.940555555557</v>
      </c>
      <c r="B171" t="s">
        <v>1862</v>
      </c>
      <c r="C171" t="s">
        <v>5742</v>
      </c>
      <c r="D171" t="e">
        <f>VLOOKUP(deactivate_sen[[#This Row],[Full Name]], senate_staff_import[],1,0)</f>
        <v>#N/A</v>
      </c>
      <c r="M171" t="s">
        <v>1803</v>
      </c>
      <c r="AH171" t="s">
        <v>65</v>
      </c>
      <c r="AI171" t="s">
        <v>66</v>
      </c>
      <c r="AL171" t="s">
        <v>1237</v>
      </c>
      <c r="AY171" t="s">
        <v>5743</v>
      </c>
      <c r="AZ171" t="s">
        <v>5744</v>
      </c>
      <c r="BA171" t="s">
        <v>5745</v>
      </c>
      <c r="BB171" t="s">
        <v>5746</v>
      </c>
      <c r="BD171" t="s">
        <v>72</v>
      </c>
      <c r="BG171" t="s">
        <v>5747</v>
      </c>
    </row>
    <row r="172" spans="1:59" x14ac:dyDescent="0.2">
      <c r="A172" s="1">
        <v>42618.940555555557</v>
      </c>
      <c r="B172" t="s">
        <v>1862</v>
      </c>
      <c r="C172" t="s">
        <v>5753</v>
      </c>
      <c r="D172" t="e">
        <f>VLOOKUP(deactivate_sen[[#This Row],[Full Name]], senate_staff_import[],1,0)</f>
        <v>#N/A</v>
      </c>
      <c r="M172" t="s">
        <v>1503</v>
      </c>
      <c r="AH172" t="s">
        <v>65</v>
      </c>
      <c r="AI172" t="s">
        <v>66</v>
      </c>
      <c r="AL172" t="s">
        <v>1237</v>
      </c>
      <c r="AY172" t="s">
        <v>5754</v>
      </c>
      <c r="AZ172" t="s">
        <v>5755</v>
      </c>
      <c r="BA172" t="s">
        <v>5756</v>
      </c>
      <c r="BB172" t="s">
        <v>1512</v>
      </c>
      <c r="BD172" t="s">
        <v>72</v>
      </c>
      <c r="BG172" t="s">
        <v>5757</v>
      </c>
    </row>
    <row r="173" spans="1:59" x14ac:dyDescent="0.2">
      <c r="A173" s="1">
        <v>42618.940532407411</v>
      </c>
      <c r="B173" t="s">
        <v>1862</v>
      </c>
      <c r="C173" t="s">
        <v>5771</v>
      </c>
      <c r="D173" t="e">
        <f>VLOOKUP(deactivate_sen[[#This Row],[Full Name]], senate_staff_import[],1,0)</f>
        <v>#N/A</v>
      </c>
      <c r="M173" t="s">
        <v>1503</v>
      </c>
      <c r="AH173" t="s">
        <v>65</v>
      </c>
      <c r="AI173" t="s">
        <v>66</v>
      </c>
      <c r="AL173" t="s">
        <v>1237</v>
      </c>
      <c r="AY173" t="s">
        <v>5772</v>
      </c>
      <c r="AZ173" t="s">
        <v>5773</v>
      </c>
      <c r="BA173" t="s">
        <v>5774</v>
      </c>
      <c r="BB173" t="s">
        <v>5775</v>
      </c>
      <c r="BD173" t="s">
        <v>72</v>
      </c>
      <c r="BG173" t="s">
        <v>5776</v>
      </c>
    </row>
    <row r="174" spans="1:59" x14ac:dyDescent="0.2">
      <c r="A174" s="1">
        <v>42618.940520833326</v>
      </c>
      <c r="B174" t="s">
        <v>1862</v>
      </c>
      <c r="C174" t="s">
        <v>5782</v>
      </c>
      <c r="D174" t="e">
        <f>VLOOKUP(deactivate_sen[[#This Row],[Full Name]], senate_staff_import[],1,0)</f>
        <v>#N/A</v>
      </c>
      <c r="L174" t="s">
        <v>384</v>
      </c>
      <c r="M174" t="s">
        <v>385</v>
      </c>
      <c r="N174" t="s">
        <v>168</v>
      </c>
      <c r="AH174" t="s">
        <v>65</v>
      </c>
      <c r="AI174" t="s">
        <v>66</v>
      </c>
      <c r="AL174" t="s">
        <v>67</v>
      </c>
      <c r="AY174" t="s">
        <v>5783</v>
      </c>
      <c r="AZ174" t="s">
        <v>5784</v>
      </c>
      <c r="BA174" t="s">
        <v>5785</v>
      </c>
      <c r="BB174" t="s">
        <v>455</v>
      </c>
      <c r="BD174" t="s">
        <v>72</v>
      </c>
      <c r="BG174" t="s">
        <v>5786</v>
      </c>
    </row>
    <row r="175" spans="1:59" x14ac:dyDescent="0.2">
      <c r="A175" s="1">
        <v>42618.940509259257</v>
      </c>
      <c r="B175" t="s">
        <v>1862</v>
      </c>
      <c r="C175" t="s">
        <v>5792</v>
      </c>
      <c r="D175" t="e">
        <f>VLOOKUP(deactivate_sen[[#This Row],[Full Name]], senate_staff_import[],1,0)</f>
        <v>#N/A</v>
      </c>
      <c r="L175" t="s">
        <v>384</v>
      </c>
      <c r="M175" t="s">
        <v>385</v>
      </c>
      <c r="N175" t="s">
        <v>168</v>
      </c>
      <c r="AH175" t="s">
        <v>65</v>
      </c>
      <c r="AI175" t="s">
        <v>66</v>
      </c>
      <c r="AL175" t="s">
        <v>67</v>
      </c>
      <c r="AM175" t="s">
        <v>284</v>
      </c>
      <c r="AY175" t="s">
        <v>5793</v>
      </c>
      <c r="AZ175" t="s">
        <v>5794</v>
      </c>
      <c r="BA175" t="s">
        <v>5795</v>
      </c>
      <c r="BB175" t="s">
        <v>284</v>
      </c>
      <c r="BD175" t="s">
        <v>72</v>
      </c>
      <c r="BG175" t="s">
        <v>5796</v>
      </c>
    </row>
    <row r="176" spans="1:59" x14ac:dyDescent="0.2">
      <c r="A176" s="1">
        <v>42618.940497685187</v>
      </c>
      <c r="B176" t="s">
        <v>1862</v>
      </c>
      <c r="C176" t="s">
        <v>5805</v>
      </c>
      <c r="D176" t="e">
        <f>VLOOKUP(deactivate_sen[[#This Row],[Full Name]], senate_staff_import[],1,0)</f>
        <v>#N/A</v>
      </c>
      <c r="M176" t="s">
        <v>1503</v>
      </c>
      <c r="AH176" t="s">
        <v>65</v>
      </c>
      <c r="AI176" t="s">
        <v>66</v>
      </c>
      <c r="AL176" t="s">
        <v>1237</v>
      </c>
      <c r="AY176" t="s">
        <v>5806</v>
      </c>
      <c r="AZ176" t="s">
        <v>5807</v>
      </c>
      <c r="BA176" t="s">
        <v>3384</v>
      </c>
      <c r="BB176" t="s">
        <v>5808</v>
      </c>
      <c r="BD176" t="s">
        <v>72</v>
      </c>
      <c r="BG176" t="s">
        <v>5809</v>
      </c>
    </row>
    <row r="177" spans="1:59" x14ac:dyDescent="0.2">
      <c r="A177" s="1">
        <v>42618.940497685187</v>
      </c>
      <c r="B177" t="s">
        <v>1862</v>
      </c>
      <c r="C177" t="s">
        <v>5810</v>
      </c>
      <c r="D177" t="e">
        <f>VLOOKUP(deactivate_sen[[#This Row],[Full Name]], senate_staff_import[],1,0)</f>
        <v>#N/A</v>
      </c>
      <c r="L177" t="s">
        <v>537</v>
      </c>
      <c r="M177" t="s">
        <v>538</v>
      </c>
      <c r="N177" t="s">
        <v>63</v>
      </c>
      <c r="AH177" t="s">
        <v>65</v>
      </c>
      <c r="AI177" t="s">
        <v>66</v>
      </c>
      <c r="AL177" t="s">
        <v>67</v>
      </c>
      <c r="AY177" t="s">
        <v>5811</v>
      </c>
      <c r="AZ177" t="s">
        <v>5812</v>
      </c>
      <c r="BA177" t="s">
        <v>5813</v>
      </c>
      <c r="BB177" t="s">
        <v>426</v>
      </c>
      <c r="BD177" t="s">
        <v>72</v>
      </c>
      <c r="BG177" t="s">
        <v>5814</v>
      </c>
    </row>
    <row r="178" spans="1:59" x14ac:dyDescent="0.2">
      <c r="A178" s="1">
        <v>42618.940474537027</v>
      </c>
      <c r="B178" t="s">
        <v>1862</v>
      </c>
      <c r="C178" t="s">
        <v>5833</v>
      </c>
      <c r="D178" t="e">
        <f>VLOOKUP(deactivate_sen[[#This Row],[Full Name]], senate_staff_import[],1,0)</f>
        <v>#N/A</v>
      </c>
      <c r="M178" t="s">
        <v>1244</v>
      </c>
      <c r="AH178" t="s">
        <v>65</v>
      </c>
      <c r="AI178" t="s">
        <v>66</v>
      </c>
      <c r="AL178" t="s">
        <v>1237</v>
      </c>
      <c r="AY178" t="s">
        <v>5834</v>
      </c>
      <c r="AZ178" t="s">
        <v>5835</v>
      </c>
      <c r="BA178" t="s">
        <v>5836</v>
      </c>
      <c r="BB178" t="s">
        <v>1053</v>
      </c>
      <c r="BD178" t="s">
        <v>72</v>
      </c>
      <c r="BG178" t="s">
        <v>5837</v>
      </c>
    </row>
    <row r="179" spans="1:59" x14ac:dyDescent="0.2">
      <c r="A179" s="1">
        <v>42618.940451388888</v>
      </c>
      <c r="B179" t="s">
        <v>1862</v>
      </c>
      <c r="C179" t="s">
        <v>5877</v>
      </c>
      <c r="D179" t="e">
        <f>VLOOKUP(deactivate_sen[[#This Row],[Full Name]], senate_staff_import[],1,0)</f>
        <v>#N/A</v>
      </c>
      <c r="L179" t="s">
        <v>537</v>
      </c>
      <c r="M179" t="s">
        <v>538</v>
      </c>
      <c r="N179" t="s">
        <v>63</v>
      </c>
      <c r="AH179" t="s">
        <v>65</v>
      </c>
      <c r="AI179" t="s">
        <v>66</v>
      </c>
      <c r="AL179" t="s">
        <v>67</v>
      </c>
      <c r="AY179" t="s">
        <v>5878</v>
      </c>
      <c r="AZ179" t="s">
        <v>5879</v>
      </c>
      <c r="BA179" t="s">
        <v>3379</v>
      </c>
      <c r="BB179" t="s">
        <v>683</v>
      </c>
      <c r="BD179" t="s">
        <v>72</v>
      </c>
      <c r="BG179" t="s">
        <v>5880</v>
      </c>
    </row>
    <row r="180" spans="1:59" x14ac:dyDescent="0.2">
      <c r="A180" s="1">
        <v>42618.940416666657</v>
      </c>
      <c r="B180" t="s">
        <v>1862</v>
      </c>
      <c r="C180" t="s">
        <v>5922</v>
      </c>
      <c r="D180" t="e">
        <f>VLOOKUP(deactivate_sen[[#This Row],[Full Name]], senate_staff_import[],1,0)</f>
        <v>#N/A</v>
      </c>
      <c r="L180" t="s">
        <v>384</v>
      </c>
      <c r="M180" t="s">
        <v>385</v>
      </c>
      <c r="N180" t="s">
        <v>63</v>
      </c>
      <c r="AH180" t="s">
        <v>65</v>
      </c>
      <c r="AI180" t="s">
        <v>66</v>
      </c>
      <c r="AL180" t="s">
        <v>67</v>
      </c>
      <c r="AY180" t="s">
        <v>5923</v>
      </c>
      <c r="AZ180" t="s">
        <v>5924</v>
      </c>
      <c r="BA180" t="s">
        <v>5925</v>
      </c>
      <c r="BB180" t="s">
        <v>407</v>
      </c>
      <c r="BD180" t="s">
        <v>72</v>
      </c>
      <c r="BG180" t="s">
        <v>5926</v>
      </c>
    </row>
    <row r="181" spans="1:59" x14ac:dyDescent="0.2">
      <c r="A181" s="1">
        <v>42618.940416666657</v>
      </c>
      <c r="B181" t="s">
        <v>1862</v>
      </c>
      <c r="C181" t="s">
        <v>5927</v>
      </c>
      <c r="D181" t="e">
        <f>VLOOKUP(deactivate_sen[[#This Row],[Full Name]], senate_staff_import[],1,0)</f>
        <v>#N/A</v>
      </c>
      <c r="M181" t="s">
        <v>1503</v>
      </c>
      <c r="T181" t="s">
        <v>5928</v>
      </c>
      <c r="AH181" t="s">
        <v>65</v>
      </c>
      <c r="AI181" t="s">
        <v>66</v>
      </c>
      <c r="AL181" t="s">
        <v>1237</v>
      </c>
      <c r="AM181" t="s">
        <v>145</v>
      </c>
      <c r="AY181" t="s">
        <v>5929</v>
      </c>
      <c r="AZ181" t="s">
        <v>5930</v>
      </c>
      <c r="BA181" t="s">
        <v>5931</v>
      </c>
      <c r="BB181" t="s">
        <v>1512</v>
      </c>
      <c r="BD181" t="s">
        <v>72</v>
      </c>
      <c r="BG181" t="s">
        <v>5932</v>
      </c>
    </row>
    <row r="182" spans="1:59" x14ac:dyDescent="0.2">
      <c r="A182" s="1">
        <v>42618.940405092602</v>
      </c>
      <c r="B182" t="s">
        <v>1862</v>
      </c>
      <c r="C182" t="s">
        <v>5933</v>
      </c>
      <c r="D182" t="e">
        <f>VLOOKUP(deactivate_sen[[#This Row],[Full Name]], senate_staff_import[],1,0)</f>
        <v>#N/A</v>
      </c>
      <c r="M182" t="s">
        <v>1244</v>
      </c>
      <c r="AD182" t="s">
        <v>3796</v>
      </c>
      <c r="AE182" t="s">
        <v>672</v>
      </c>
      <c r="AF182" t="s">
        <v>5934</v>
      </c>
      <c r="AH182" t="s">
        <v>65</v>
      </c>
      <c r="AI182" t="s">
        <v>66</v>
      </c>
      <c r="AL182" t="s">
        <v>1237</v>
      </c>
      <c r="AY182" t="s">
        <v>5935</v>
      </c>
      <c r="AZ182" t="s">
        <v>5936</v>
      </c>
      <c r="BA182" t="s">
        <v>5937</v>
      </c>
      <c r="BB182" t="s">
        <v>5938</v>
      </c>
      <c r="BD182" t="s">
        <v>72</v>
      </c>
      <c r="BG182" t="s">
        <v>5939</v>
      </c>
    </row>
    <row r="183" spans="1:59" x14ac:dyDescent="0.2">
      <c r="A183" s="1">
        <v>42618.940393518518</v>
      </c>
      <c r="B183" t="s">
        <v>1862</v>
      </c>
      <c r="C183" t="s">
        <v>5964</v>
      </c>
      <c r="D183" t="e">
        <f>VLOOKUP(deactivate_sen[[#This Row],[Full Name]], senate_staff_import[],1,0)</f>
        <v>#N/A</v>
      </c>
      <c r="M183" t="s">
        <v>1466</v>
      </c>
      <c r="AH183" t="s">
        <v>65</v>
      </c>
      <c r="AI183" t="s">
        <v>66</v>
      </c>
      <c r="AL183" t="s">
        <v>1237</v>
      </c>
      <c r="AY183" t="s">
        <v>5965</v>
      </c>
      <c r="AZ183" t="s">
        <v>5966</v>
      </c>
      <c r="BA183" t="s">
        <v>5967</v>
      </c>
      <c r="BB183" t="s">
        <v>578</v>
      </c>
      <c r="BD183" t="s">
        <v>72</v>
      </c>
      <c r="BG183" t="s">
        <v>5968</v>
      </c>
    </row>
    <row r="184" spans="1:59" x14ac:dyDescent="0.2">
      <c r="A184" s="1">
        <v>42618.940393518518</v>
      </c>
      <c r="B184" t="s">
        <v>1862</v>
      </c>
      <c r="C184" t="s">
        <v>5969</v>
      </c>
      <c r="D184" t="e">
        <f>VLOOKUP(deactivate_sen[[#This Row],[Full Name]], senate_staff_import[],1,0)</f>
        <v>#N/A</v>
      </c>
      <c r="M184" t="s">
        <v>1244</v>
      </c>
      <c r="T184" t="s">
        <v>5970</v>
      </c>
      <c r="V184" t="s">
        <v>5971</v>
      </c>
      <c r="AG184" t="s">
        <v>1247</v>
      </c>
      <c r="AH184" t="s">
        <v>65</v>
      </c>
      <c r="AI184" t="s">
        <v>66</v>
      </c>
      <c r="AL184" t="s">
        <v>1237</v>
      </c>
      <c r="AM184" t="s">
        <v>145</v>
      </c>
      <c r="AY184" t="s">
        <v>5972</v>
      </c>
      <c r="AZ184" t="s">
        <v>5973</v>
      </c>
      <c r="BA184" t="s">
        <v>5974</v>
      </c>
      <c r="BB184" t="s">
        <v>5975</v>
      </c>
      <c r="BD184" t="s">
        <v>72</v>
      </c>
      <c r="BG184" t="s">
        <v>5976</v>
      </c>
    </row>
    <row r="185" spans="1:59" x14ac:dyDescent="0.2">
      <c r="A185" s="1">
        <v>42618.940393518518</v>
      </c>
      <c r="B185" t="s">
        <v>1862</v>
      </c>
      <c r="C185" t="s">
        <v>5977</v>
      </c>
      <c r="D185" t="e">
        <f>VLOOKUP(deactivate_sen[[#This Row],[Full Name]], senate_staff_import[],1,0)</f>
        <v>#N/A</v>
      </c>
      <c r="M185" t="s">
        <v>1466</v>
      </c>
      <c r="AH185" t="s">
        <v>65</v>
      </c>
      <c r="AI185" t="s">
        <v>66</v>
      </c>
      <c r="AL185" t="s">
        <v>1237</v>
      </c>
      <c r="AY185" t="s">
        <v>5978</v>
      </c>
      <c r="AZ185" t="s">
        <v>5979</v>
      </c>
      <c r="BA185" t="s">
        <v>5980</v>
      </c>
      <c r="BB185" t="s">
        <v>548</v>
      </c>
      <c r="BD185" t="s">
        <v>72</v>
      </c>
      <c r="BG185" t="s">
        <v>5981</v>
      </c>
    </row>
    <row r="186" spans="1:59" x14ac:dyDescent="0.2">
      <c r="A186" s="1">
        <v>42618.940381944441</v>
      </c>
      <c r="B186" t="s">
        <v>1862</v>
      </c>
      <c r="C186" t="s">
        <v>5982</v>
      </c>
      <c r="D186" t="e">
        <f>VLOOKUP(deactivate_sen[[#This Row],[Full Name]], senate_staff_import[],1,0)</f>
        <v>#N/A</v>
      </c>
      <c r="M186" t="s">
        <v>1244</v>
      </c>
      <c r="AH186" t="s">
        <v>65</v>
      </c>
      <c r="AI186" t="s">
        <v>66</v>
      </c>
      <c r="AL186" t="s">
        <v>1237</v>
      </c>
      <c r="AM186" t="s">
        <v>284</v>
      </c>
      <c r="AY186" t="s">
        <v>5983</v>
      </c>
      <c r="AZ186" t="s">
        <v>5984</v>
      </c>
      <c r="BA186" t="s">
        <v>4271</v>
      </c>
      <c r="BB186" t="s">
        <v>284</v>
      </c>
      <c r="BD186" t="s">
        <v>72</v>
      </c>
      <c r="BG186" t="s">
        <v>5985</v>
      </c>
    </row>
    <row r="187" spans="1:59" x14ac:dyDescent="0.2">
      <c r="A187" s="1">
        <v>42618.940347222233</v>
      </c>
      <c r="B187" t="s">
        <v>1862</v>
      </c>
      <c r="C187" t="s">
        <v>6017</v>
      </c>
      <c r="D187" t="e">
        <f>VLOOKUP(deactivate_sen[[#This Row],[Full Name]], senate_staff_import[],1,0)</f>
        <v>#N/A</v>
      </c>
      <c r="M187" t="s">
        <v>1803</v>
      </c>
      <c r="AH187" t="s">
        <v>65</v>
      </c>
      <c r="AI187" t="s">
        <v>66</v>
      </c>
      <c r="AL187" t="s">
        <v>1237</v>
      </c>
      <c r="AY187" t="s">
        <v>6018</v>
      </c>
      <c r="AZ187" t="s">
        <v>6019</v>
      </c>
      <c r="BA187" t="s">
        <v>6020</v>
      </c>
      <c r="BB187" t="s">
        <v>5746</v>
      </c>
      <c r="BD187" t="s">
        <v>72</v>
      </c>
      <c r="BG187" t="s">
        <v>6021</v>
      </c>
    </row>
    <row r="188" spans="1:59" x14ac:dyDescent="0.2">
      <c r="A188" s="1">
        <v>42618.940312500003</v>
      </c>
      <c r="B188" t="s">
        <v>1862</v>
      </c>
      <c r="C188" t="s">
        <v>6061</v>
      </c>
      <c r="D188" t="e">
        <f>VLOOKUP(deactivate_sen[[#This Row],[Full Name]], senate_staff_import[],1,0)</f>
        <v>#N/A</v>
      </c>
      <c r="M188" t="s">
        <v>1244</v>
      </c>
      <c r="AH188" t="s">
        <v>65</v>
      </c>
      <c r="AI188" t="s">
        <v>66</v>
      </c>
      <c r="AL188" t="s">
        <v>1237</v>
      </c>
      <c r="AY188" t="s">
        <v>6062</v>
      </c>
      <c r="AZ188" t="s">
        <v>6063</v>
      </c>
      <c r="BA188" t="s">
        <v>210</v>
      </c>
      <c r="BB188" t="s">
        <v>194</v>
      </c>
      <c r="BD188" t="s">
        <v>72</v>
      </c>
      <c r="BG188" t="s">
        <v>6064</v>
      </c>
    </row>
    <row r="189" spans="1:59" x14ac:dyDescent="0.2">
      <c r="A189" s="1">
        <v>42618.940300925933</v>
      </c>
      <c r="B189" t="s">
        <v>1862</v>
      </c>
      <c r="C189" t="s">
        <v>6065</v>
      </c>
      <c r="D189" t="e">
        <f>VLOOKUP(deactivate_sen[[#This Row],[Full Name]], senate_staff_import[],1,0)</f>
        <v>#N/A</v>
      </c>
      <c r="M189" t="s">
        <v>1244</v>
      </c>
      <c r="AH189" t="s">
        <v>65</v>
      </c>
      <c r="AI189" t="s">
        <v>66</v>
      </c>
      <c r="AL189" t="s">
        <v>1237</v>
      </c>
      <c r="AY189" t="s">
        <v>6066</v>
      </c>
      <c r="AZ189" t="s">
        <v>6067</v>
      </c>
      <c r="BA189" t="s">
        <v>1544</v>
      </c>
      <c r="BB189" t="s">
        <v>6068</v>
      </c>
      <c r="BD189" t="s">
        <v>72</v>
      </c>
      <c r="BG189" t="s">
        <v>6069</v>
      </c>
    </row>
    <row r="190" spans="1:59" x14ac:dyDescent="0.2">
      <c r="A190" s="1">
        <v>42618.940300925933</v>
      </c>
      <c r="B190" t="s">
        <v>1862</v>
      </c>
      <c r="C190" t="s">
        <v>6075</v>
      </c>
      <c r="D190" t="e">
        <f>VLOOKUP(deactivate_sen[[#This Row],[Full Name]], senate_staff_import[],1,0)</f>
        <v>#N/A</v>
      </c>
      <c r="L190" t="s">
        <v>75</v>
      </c>
      <c r="M190" t="s">
        <v>76</v>
      </c>
      <c r="N190" t="s">
        <v>63</v>
      </c>
      <c r="AH190" t="s">
        <v>65</v>
      </c>
      <c r="AI190" t="s">
        <v>66</v>
      </c>
      <c r="AL190" t="s">
        <v>67</v>
      </c>
      <c r="AY190" t="s">
        <v>6076</v>
      </c>
      <c r="AZ190" t="s">
        <v>6077</v>
      </c>
      <c r="BA190" t="s">
        <v>6078</v>
      </c>
      <c r="BB190" t="s">
        <v>80</v>
      </c>
      <c r="BD190" t="s">
        <v>72</v>
      </c>
      <c r="BG190" t="s">
        <v>6079</v>
      </c>
    </row>
    <row r="191" spans="1:59" x14ac:dyDescent="0.2">
      <c r="A191" s="1">
        <v>42618.940300925933</v>
      </c>
      <c r="B191" t="s">
        <v>1862</v>
      </c>
      <c r="C191" t="s">
        <v>6080</v>
      </c>
      <c r="D191" t="e">
        <f>VLOOKUP(deactivate_sen[[#This Row],[Full Name]], senate_staff_import[],1,0)</f>
        <v>#N/A</v>
      </c>
      <c r="L191" t="s">
        <v>75</v>
      </c>
      <c r="M191" t="s">
        <v>76</v>
      </c>
      <c r="N191" t="s">
        <v>63</v>
      </c>
      <c r="AH191" t="s">
        <v>65</v>
      </c>
      <c r="AI191" t="s">
        <v>66</v>
      </c>
      <c r="AL191" t="s">
        <v>67</v>
      </c>
      <c r="AY191" t="s">
        <v>6081</v>
      </c>
      <c r="AZ191" t="s">
        <v>6082</v>
      </c>
      <c r="BA191" t="s">
        <v>6083</v>
      </c>
      <c r="BB191" t="s">
        <v>6084</v>
      </c>
      <c r="BD191" t="s">
        <v>72</v>
      </c>
      <c r="BG191" t="s">
        <v>6085</v>
      </c>
    </row>
    <row r="192" spans="1:59" x14ac:dyDescent="0.2">
      <c r="A192" s="1">
        <v>42618.940289351849</v>
      </c>
      <c r="B192" t="s">
        <v>1862</v>
      </c>
      <c r="C192" t="s">
        <v>6090</v>
      </c>
      <c r="D192" t="e">
        <f>VLOOKUP(deactivate_sen[[#This Row],[Full Name]], senate_staff_import[],1,0)</f>
        <v>#N/A</v>
      </c>
      <c r="M192" t="s">
        <v>1244</v>
      </c>
      <c r="AH192" t="s">
        <v>65</v>
      </c>
      <c r="AI192" t="s">
        <v>66</v>
      </c>
      <c r="AL192" t="s">
        <v>1237</v>
      </c>
      <c r="AY192" t="s">
        <v>6091</v>
      </c>
      <c r="AZ192" t="s">
        <v>6092</v>
      </c>
      <c r="BA192" t="s">
        <v>6093</v>
      </c>
      <c r="BB192" t="s">
        <v>2494</v>
      </c>
      <c r="BD192" t="s">
        <v>72</v>
      </c>
      <c r="BG192" t="s">
        <v>6094</v>
      </c>
    </row>
    <row r="193" spans="1:59" x14ac:dyDescent="0.2">
      <c r="A193" s="1">
        <v>42618.940289351849</v>
      </c>
      <c r="B193" t="s">
        <v>1862</v>
      </c>
      <c r="C193" t="s">
        <v>6095</v>
      </c>
      <c r="D193" t="e">
        <f>VLOOKUP(deactivate_sen[[#This Row],[Full Name]], senate_staff_import[],1,0)</f>
        <v>#N/A</v>
      </c>
      <c r="L193" t="s">
        <v>75</v>
      </c>
      <c r="M193" t="s">
        <v>76</v>
      </c>
      <c r="N193" t="s">
        <v>63</v>
      </c>
      <c r="AH193" t="s">
        <v>65</v>
      </c>
      <c r="AI193" t="s">
        <v>66</v>
      </c>
      <c r="AL193" t="s">
        <v>67</v>
      </c>
      <c r="AY193" t="s">
        <v>6096</v>
      </c>
      <c r="AZ193" t="s">
        <v>6097</v>
      </c>
      <c r="BA193" t="s">
        <v>3266</v>
      </c>
      <c r="BB193" t="s">
        <v>1028</v>
      </c>
      <c r="BD193" t="s">
        <v>72</v>
      </c>
      <c r="BG193" t="s">
        <v>6098</v>
      </c>
    </row>
    <row r="194" spans="1:59" x14ac:dyDescent="0.2">
      <c r="A194" s="1">
        <v>42618.940289351849</v>
      </c>
      <c r="B194" t="s">
        <v>1862</v>
      </c>
      <c r="C194" t="s">
        <v>6114</v>
      </c>
      <c r="D194" t="e">
        <f>VLOOKUP(deactivate_sen[[#This Row],[Full Name]], senate_staff_import[],1,0)</f>
        <v>#N/A</v>
      </c>
      <c r="L194" t="s">
        <v>75</v>
      </c>
      <c r="M194" t="s">
        <v>76</v>
      </c>
      <c r="N194" t="s">
        <v>63</v>
      </c>
      <c r="AH194" t="s">
        <v>65</v>
      </c>
      <c r="AI194" t="s">
        <v>66</v>
      </c>
      <c r="AL194" t="s">
        <v>67</v>
      </c>
      <c r="AY194" t="s">
        <v>6115</v>
      </c>
      <c r="AZ194" t="s">
        <v>6116</v>
      </c>
      <c r="BA194" t="s">
        <v>6117</v>
      </c>
      <c r="BB194" t="s">
        <v>80</v>
      </c>
      <c r="BD194" t="s">
        <v>72</v>
      </c>
      <c r="BG194" t="s">
        <v>6118</v>
      </c>
    </row>
    <row r="195" spans="1:59" x14ac:dyDescent="0.2">
      <c r="A195" s="1">
        <v>42618.94027777778</v>
      </c>
      <c r="B195" t="s">
        <v>1862</v>
      </c>
      <c r="C195" t="s">
        <v>6119</v>
      </c>
      <c r="D195" t="e">
        <f>VLOOKUP(deactivate_sen[[#This Row],[Full Name]], senate_staff_import[],1,0)</f>
        <v>#N/A</v>
      </c>
      <c r="L195" t="s">
        <v>333</v>
      </c>
      <c r="M195" t="s">
        <v>334</v>
      </c>
      <c r="N195" t="s">
        <v>63</v>
      </c>
      <c r="AH195" t="s">
        <v>65</v>
      </c>
      <c r="AI195" t="s">
        <v>66</v>
      </c>
      <c r="AL195" t="s">
        <v>67</v>
      </c>
      <c r="AY195" t="s">
        <v>6120</v>
      </c>
      <c r="AZ195" t="s">
        <v>6121</v>
      </c>
      <c r="BA195" t="s">
        <v>6122</v>
      </c>
      <c r="BB195" t="s">
        <v>6123</v>
      </c>
      <c r="BD195" t="s">
        <v>72</v>
      </c>
      <c r="BG195" t="s">
        <v>6124</v>
      </c>
    </row>
    <row r="196" spans="1:59" x14ac:dyDescent="0.2">
      <c r="A196" s="1">
        <v>42618.94027777778</v>
      </c>
      <c r="B196" t="s">
        <v>1862</v>
      </c>
      <c r="C196" t="s">
        <v>6125</v>
      </c>
      <c r="D196" t="e">
        <f>VLOOKUP(deactivate_sen[[#This Row],[Full Name]], senate_staff_import[],1,0)</f>
        <v>#N/A</v>
      </c>
      <c r="M196" t="s">
        <v>1244</v>
      </c>
      <c r="AH196" t="s">
        <v>65</v>
      </c>
      <c r="AI196" t="s">
        <v>66</v>
      </c>
      <c r="AL196" t="s">
        <v>1237</v>
      </c>
      <c r="AY196" t="s">
        <v>6126</v>
      </c>
      <c r="AZ196" t="s">
        <v>6127</v>
      </c>
      <c r="BA196" t="s">
        <v>6128</v>
      </c>
      <c r="BB196" t="s">
        <v>6129</v>
      </c>
      <c r="BD196" t="s">
        <v>72</v>
      </c>
      <c r="BG196" t="s">
        <v>6130</v>
      </c>
    </row>
    <row r="197" spans="1:59" x14ac:dyDescent="0.2">
      <c r="A197" s="1">
        <v>42618.940266203703</v>
      </c>
      <c r="B197" t="s">
        <v>1862</v>
      </c>
      <c r="C197" t="s">
        <v>6142</v>
      </c>
      <c r="D197" t="e">
        <f>VLOOKUP(deactivate_sen[[#This Row],[Full Name]], senate_staff_import[],1,0)</f>
        <v>#N/A</v>
      </c>
      <c r="L197" t="s">
        <v>75</v>
      </c>
      <c r="M197" t="s">
        <v>76</v>
      </c>
      <c r="N197" t="s">
        <v>63</v>
      </c>
      <c r="AH197" t="s">
        <v>65</v>
      </c>
      <c r="AI197" t="s">
        <v>66</v>
      </c>
      <c r="AL197" t="s">
        <v>67</v>
      </c>
      <c r="AY197" t="s">
        <v>6143</v>
      </c>
      <c r="AZ197" t="s">
        <v>6144</v>
      </c>
      <c r="BA197" t="s">
        <v>6145</v>
      </c>
      <c r="BB197" t="s">
        <v>194</v>
      </c>
      <c r="BD197" t="s">
        <v>72</v>
      </c>
      <c r="BG197" t="s">
        <v>6146</v>
      </c>
    </row>
    <row r="198" spans="1:59" x14ac:dyDescent="0.2">
      <c r="A198" s="1">
        <v>42618.940254629633</v>
      </c>
      <c r="B198" t="s">
        <v>1862</v>
      </c>
      <c r="C198" t="s">
        <v>6164</v>
      </c>
      <c r="D198" t="e">
        <f>VLOOKUP(deactivate_sen[[#This Row],[Full Name]], senate_staff_import[],1,0)</f>
        <v>#N/A</v>
      </c>
      <c r="M198" t="s">
        <v>1803</v>
      </c>
      <c r="AH198" t="s">
        <v>65</v>
      </c>
      <c r="AI198" t="s">
        <v>66</v>
      </c>
      <c r="AL198" t="s">
        <v>1237</v>
      </c>
      <c r="AY198" t="s">
        <v>6165</v>
      </c>
      <c r="AZ198" t="s">
        <v>6166</v>
      </c>
      <c r="BA198" t="s">
        <v>6167</v>
      </c>
      <c r="BB198" t="s">
        <v>5746</v>
      </c>
      <c r="BD198" t="s">
        <v>72</v>
      </c>
      <c r="BG198" t="s">
        <v>6168</v>
      </c>
    </row>
    <row r="199" spans="1:59" x14ac:dyDescent="0.2">
      <c r="A199" s="1">
        <v>42618.940243055556</v>
      </c>
      <c r="B199" t="s">
        <v>1862</v>
      </c>
      <c r="C199" t="s">
        <v>6173</v>
      </c>
      <c r="D199" t="e">
        <f>VLOOKUP(deactivate_sen[[#This Row],[Full Name]], senate_staff_import[],1,0)</f>
        <v>#N/A</v>
      </c>
      <c r="K199" t="s">
        <v>6174</v>
      </c>
      <c r="L199" t="s">
        <v>384</v>
      </c>
      <c r="M199" t="s">
        <v>385</v>
      </c>
      <c r="N199" t="s">
        <v>168</v>
      </c>
      <c r="T199" t="s">
        <v>6175</v>
      </c>
      <c r="V199" t="s">
        <v>6176</v>
      </c>
      <c r="AH199" t="s">
        <v>65</v>
      </c>
      <c r="AI199" t="s">
        <v>66</v>
      </c>
      <c r="AL199" t="s">
        <v>67</v>
      </c>
      <c r="AM199" t="s">
        <v>145</v>
      </c>
      <c r="AY199" t="s">
        <v>6177</v>
      </c>
      <c r="AZ199" t="s">
        <v>6178</v>
      </c>
      <c r="BA199" t="s">
        <v>6179</v>
      </c>
      <c r="BB199" t="s">
        <v>455</v>
      </c>
      <c r="BD199" t="s">
        <v>72</v>
      </c>
      <c r="BG199" t="s">
        <v>6180</v>
      </c>
    </row>
    <row r="200" spans="1:59" x14ac:dyDescent="0.2">
      <c r="A200" s="1">
        <v>42618.940243055556</v>
      </c>
      <c r="B200" t="s">
        <v>1862</v>
      </c>
      <c r="C200" t="s">
        <v>6184</v>
      </c>
      <c r="D200" t="e">
        <f>VLOOKUP(deactivate_sen[[#This Row],[Full Name]], senate_staff_import[],1,0)</f>
        <v>#N/A</v>
      </c>
      <c r="M200" t="s">
        <v>1466</v>
      </c>
      <c r="AH200" t="s">
        <v>65</v>
      </c>
      <c r="AI200" t="s">
        <v>66</v>
      </c>
      <c r="AL200" t="s">
        <v>1237</v>
      </c>
      <c r="AY200" t="s">
        <v>6185</v>
      </c>
      <c r="AZ200" t="s">
        <v>6186</v>
      </c>
      <c r="BA200" t="s">
        <v>6187</v>
      </c>
      <c r="BB200" t="s">
        <v>455</v>
      </c>
      <c r="BD200" t="s">
        <v>72</v>
      </c>
      <c r="BG200" t="s">
        <v>6188</v>
      </c>
    </row>
    <row r="201" spans="1:59" x14ac:dyDescent="0.2">
      <c r="A201" s="1">
        <v>42618.94023148148</v>
      </c>
      <c r="B201" t="s">
        <v>1862</v>
      </c>
      <c r="C201" t="s">
        <v>6204</v>
      </c>
      <c r="D201" t="e">
        <f>VLOOKUP(deactivate_sen[[#This Row],[Full Name]], senate_staff_import[],1,0)</f>
        <v>#N/A</v>
      </c>
      <c r="L201" t="s">
        <v>463</v>
      </c>
      <c r="M201" t="s">
        <v>464</v>
      </c>
      <c r="N201" t="s">
        <v>63</v>
      </c>
      <c r="AH201" t="s">
        <v>65</v>
      </c>
      <c r="AI201" t="s">
        <v>66</v>
      </c>
      <c r="AL201" t="s">
        <v>67</v>
      </c>
      <c r="AY201" t="s">
        <v>6205</v>
      </c>
      <c r="AZ201" t="s">
        <v>6206</v>
      </c>
      <c r="BA201" t="s">
        <v>6207</v>
      </c>
      <c r="BB201" t="s">
        <v>714</v>
      </c>
      <c r="BD201" t="s">
        <v>72</v>
      </c>
      <c r="BG201" t="s">
        <v>6208</v>
      </c>
    </row>
    <row r="202" spans="1:59" x14ac:dyDescent="0.2">
      <c r="A202" s="1">
        <v>42618.94021990741</v>
      </c>
      <c r="B202" t="s">
        <v>1862</v>
      </c>
      <c r="C202" t="s">
        <v>6230</v>
      </c>
      <c r="D202" t="e">
        <f>VLOOKUP(deactivate_sen[[#This Row],[Full Name]], senate_staff_import[],1,0)</f>
        <v>#N/A</v>
      </c>
      <c r="L202" t="s">
        <v>1219</v>
      </c>
      <c r="M202" t="s">
        <v>1220</v>
      </c>
      <c r="N202" t="s">
        <v>63</v>
      </c>
      <c r="AH202" t="s">
        <v>65</v>
      </c>
      <c r="AI202" t="s">
        <v>66</v>
      </c>
      <c r="AL202" t="s">
        <v>67</v>
      </c>
      <c r="AY202" t="s">
        <v>6231</v>
      </c>
      <c r="AZ202" t="s">
        <v>6232</v>
      </c>
      <c r="BA202" t="s">
        <v>6233</v>
      </c>
      <c r="BB202" t="s">
        <v>6234</v>
      </c>
      <c r="BD202" t="s">
        <v>72</v>
      </c>
      <c r="BG202" t="s">
        <v>6235</v>
      </c>
    </row>
    <row r="203" spans="1:59" x14ac:dyDescent="0.2">
      <c r="A203" s="1">
        <v>42618.94021990741</v>
      </c>
      <c r="B203" t="s">
        <v>1862</v>
      </c>
      <c r="C203" t="s">
        <v>6239</v>
      </c>
      <c r="D203" t="e">
        <f>VLOOKUP(deactivate_sen[[#This Row],[Full Name]], senate_staff_import[],1,0)</f>
        <v>#N/A</v>
      </c>
      <c r="M203" t="s">
        <v>1796</v>
      </c>
      <c r="AH203" t="s">
        <v>65</v>
      </c>
      <c r="AI203" t="s">
        <v>66</v>
      </c>
      <c r="AL203" t="s">
        <v>1237</v>
      </c>
      <c r="AY203" t="s">
        <v>6240</v>
      </c>
      <c r="AZ203" t="s">
        <v>6241</v>
      </c>
      <c r="BA203" t="s">
        <v>6242</v>
      </c>
      <c r="BB203" t="s">
        <v>4925</v>
      </c>
      <c r="BD203" t="s">
        <v>72</v>
      </c>
      <c r="BG203" t="s">
        <v>6243</v>
      </c>
    </row>
    <row r="204" spans="1:59" x14ac:dyDescent="0.2">
      <c r="A204" s="1">
        <v>42618.940208333333</v>
      </c>
      <c r="B204" t="s">
        <v>1862</v>
      </c>
      <c r="C204" t="s">
        <v>6258</v>
      </c>
      <c r="D204" t="e">
        <f>VLOOKUP(deactivate_sen[[#This Row],[Full Name]], senate_staff_import[],1,0)</f>
        <v>#N/A</v>
      </c>
      <c r="M204" t="s">
        <v>1460</v>
      </c>
      <c r="AH204" t="s">
        <v>65</v>
      </c>
      <c r="AI204" t="s">
        <v>66</v>
      </c>
      <c r="AL204" t="s">
        <v>1237</v>
      </c>
      <c r="AY204" t="s">
        <v>6259</v>
      </c>
      <c r="AZ204" t="s">
        <v>6260</v>
      </c>
      <c r="BA204" t="s">
        <v>6261</v>
      </c>
      <c r="BB204" t="s">
        <v>1070</v>
      </c>
      <c r="BD204" t="s">
        <v>72</v>
      </c>
      <c r="BG204" t="s">
        <v>6262</v>
      </c>
    </row>
    <row r="205" spans="1:59" x14ac:dyDescent="0.2">
      <c r="A205" s="1">
        <v>42618.940196759257</v>
      </c>
      <c r="B205" t="s">
        <v>1862</v>
      </c>
      <c r="C205" t="s">
        <v>6268</v>
      </c>
      <c r="D205" t="e">
        <f>VLOOKUP(deactivate_sen[[#This Row],[Full Name]], senate_staff_import[],1,0)</f>
        <v>#N/A</v>
      </c>
      <c r="M205" t="s">
        <v>1285</v>
      </c>
      <c r="AH205" t="s">
        <v>65</v>
      </c>
      <c r="AI205" t="s">
        <v>66</v>
      </c>
      <c r="AL205" t="s">
        <v>1237</v>
      </c>
      <c r="AY205" t="s">
        <v>6269</v>
      </c>
      <c r="AZ205" t="s">
        <v>6270</v>
      </c>
      <c r="BA205" t="s">
        <v>6271</v>
      </c>
      <c r="BB205" t="s">
        <v>2551</v>
      </c>
      <c r="BD205" t="s">
        <v>72</v>
      </c>
      <c r="BG205" t="s">
        <v>6272</v>
      </c>
    </row>
    <row r="206" spans="1:59" x14ac:dyDescent="0.2">
      <c r="A206" s="1">
        <v>42618.940185185187</v>
      </c>
      <c r="B206" t="s">
        <v>1862</v>
      </c>
      <c r="C206" t="s">
        <v>6296</v>
      </c>
      <c r="D206" t="e">
        <f>VLOOKUP(deactivate_sen[[#This Row],[Full Name]], senate_staff_import[],1,0)</f>
        <v>#N/A</v>
      </c>
      <c r="L206" t="s">
        <v>1202</v>
      </c>
      <c r="M206" t="s">
        <v>1203</v>
      </c>
      <c r="N206" t="s">
        <v>168</v>
      </c>
      <c r="AH206" t="s">
        <v>65</v>
      </c>
      <c r="AI206" t="s">
        <v>66</v>
      </c>
      <c r="AL206" t="s">
        <v>67</v>
      </c>
      <c r="AM206" t="s">
        <v>284</v>
      </c>
      <c r="AY206" t="s">
        <v>6297</v>
      </c>
      <c r="AZ206" t="s">
        <v>6298</v>
      </c>
      <c r="BA206" t="s">
        <v>1293</v>
      </c>
      <c r="BB206" t="s">
        <v>284</v>
      </c>
      <c r="BD206" t="s">
        <v>72</v>
      </c>
      <c r="BG206" t="s">
        <v>6299</v>
      </c>
    </row>
    <row r="207" spans="1:59" x14ac:dyDescent="0.2">
      <c r="A207" s="1">
        <v>42618.94017361111</v>
      </c>
      <c r="B207" t="s">
        <v>1862</v>
      </c>
      <c r="C207" t="s">
        <v>6312</v>
      </c>
      <c r="D207" t="e">
        <f>VLOOKUP(deactivate_sen[[#This Row],[Full Name]], senate_staff_import[],1,0)</f>
        <v>#N/A</v>
      </c>
      <c r="L207" t="s">
        <v>320</v>
      </c>
      <c r="M207" t="s">
        <v>321</v>
      </c>
      <c r="N207" t="s">
        <v>168</v>
      </c>
      <c r="AH207" t="s">
        <v>65</v>
      </c>
      <c r="AI207" t="s">
        <v>66</v>
      </c>
      <c r="AL207" t="s">
        <v>67</v>
      </c>
      <c r="AM207" t="s">
        <v>284</v>
      </c>
      <c r="AY207" t="s">
        <v>6313</v>
      </c>
      <c r="AZ207" t="s">
        <v>6314</v>
      </c>
      <c r="BA207" t="s">
        <v>6315</v>
      </c>
      <c r="BB207" t="s">
        <v>284</v>
      </c>
      <c r="BD207" t="s">
        <v>72</v>
      </c>
      <c r="BG207" t="s">
        <v>6316</v>
      </c>
    </row>
    <row r="208" spans="1:59" x14ac:dyDescent="0.2">
      <c r="A208" s="1">
        <v>42618.94017361111</v>
      </c>
      <c r="B208" t="s">
        <v>1862</v>
      </c>
      <c r="C208" t="s">
        <v>6328</v>
      </c>
      <c r="D208" t="e">
        <f>VLOOKUP(deactivate_sen[[#This Row],[Full Name]], senate_staff_import[],1,0)</f>
        <v>#N/A</v>
      </c>
      <c r="M208" t="s">
        <v>1285</v>
      </c>
      <c r="AH208" t="s">
        <v>65</v>
      </c>
      <c r="AI208" t="s">
        <v>66</v>
      </c>
      <c r="AL208" t="s">
        <v>1237</v>
      </c>
      <c r="AY208" t="s">
        <v>6329</v>
      </c>
      <c r="AZ208" t="s">
        <v>6330</v>
      </c>
      <c r="BA208" t="s">
        <v>6331</v>
      </c>
      <c r="BB208" t="s">
        <v>529</v>
      </c>
      <c r="BD208" t="s">
        <v>72</v>
      </c>
      <c r="BG208" t="s">
        <v>6332</v>
      </c>
    </row>
    <row r="209" spans="1:59" x14ac:dyDescent="0.2">
      <c r="A209" s="1">
        <v>42618.940162037034</v>
      </c>
      <c r="B209" t="s">
        <v>1862</v>
      </c>
      <c r="C209" t="s">
        <v>6333</v>
      </c>
      <c r="D209" t="e">
        <f>VLOOKUP(deactivate_sen[[#This Row],[Full Name]], senate_staff_import[],1,0)</f>
        <v>#N/A</v>
      </c>
      <c r="L209" t="s">
        <v>1145</v>
      </c>
      <c r="M209" t="s">
        <v>1146</v>
      </c>
      <c r="N209" t="s">
        <v>63</v>
      </c>
      <c r="AH209" t="s">
        <v>65</v>
      </c>
      <c r="AI209" t="s">
        <v>66</v>
      </c>
      <c r="AL209" t="s">
        <v>67</v>
      </c>
      <c r="AY209" t="s">
        <v>6334</v>
      </c>
      <c r="AZ209" t="s">
        <v>1148</v>
      </c>
      <c r="BA209" t="s">
        <v>6335</v>
      </c>
      <c r="BB209" t="s">
        <v>1150</v>
      </c>
      <c r="BD209" t="s">
        <v>72</v>
      </c>
      <c r="BG209" t="s">
        <v>6336</v>
      </c>
    </row>
    <row r="210" spans="1:59" x14ac:dyDescent="0.2">
      <c r="A210" s="1">
        <v>42618.940162037034</v>
      </c>
      <c r="B210" t="s">
        <v>1862</v>
      </c>
      <c r="C210" t="s">
        <v>6342</v>
      </c>
      <c r="D210" t="e">
        <f>VLOOKUP(deactivate_sen[[#This Row],[Full Name]], senate_staff_import[],1,0)</f>
        <v>#N/A</v>
      </c>
      <c r="L210" t="s">
        <v>320</v>
      </c>
      <c r="M210" t="s">
        <v>321</v>
      </c>
      <c r="N210" t="s">
        <v>168</v>
      </c>
      <c r="AH210" t="s">
        <v>65</v>
      </c>
      <c r="AI210" t="s">
        <v>66</v>
      </c>
      <c r="AL210" t="s">
        <v>67</v>
      </c>
      <c r="AY210" t="s">
        <v>6343</v>
      </c>
      <c r="AZ210" t="s">
        <v>6344</v>
      </c>
      <c r="BA210" t="s">
        <v>255</v>
      </c>
      <c r="BB210" t="s">
        <v>578</v>
      </c>
      <c r="BD210" t="s">
        <v>72</v>
      </c>
      <c r="BG210" t="s">
        <v>6345</v>
      </c>
    </row>
    <row r="211" spans="1:59" x14ac:dyDescent="0.2">
      <c r="A211" s="1">
        <v>42618.940162037034</v>
      </c>
      <c r="B211" t="s">
        <v>1862</v>
      </c>
      <c r="C211" t="s">
        <v>6351</v>
      </c>
      <c r="D211" t="e">
        <f>VLOOKUP(deactivate_sen[[#This Row],[Full Name]], senate_staff_import[],1,0)</f>
        <v>#N/A</v>
      </c>
      <c r="M211" t="s">
        <v>1273</v>
      </c>
      <c r="AH211" t="s">
        <v>65</v>
      </c>
      <c r="AI211" t="s">
        <v>66</v>
      </c>
      <c r="AL211" t="s">
        <v>1237</v>
      </c>
      <c r="AY211" t="s">
        <v>6352</v>
      </c>
      <c r="AZ211" t="s">
        <v>6353</v>
      </c>
      <c r="BA211" t="s">
        <v>6354</v>
      </c>
      <c r="BB211" t="s">
        <v>6355</v>
      </c>
      <c r="BD211" t="s">
        <v>72</v>
      </c>
      <c r="BG211" t="s">
        <v>6356</v>
      </c>
    </row>
    <row r="212" spans="1:59" x14ac:dyDescent="0.2">
      <c r="A212" s="1">
        <v>42618.940150462957</v>
      </c>
      <c r="B212" t="s">
        <v>1862</v>
      </c>
      <c r="C212" t="s">
        <v>6362</v>
      </c>
      <c r="D212" t="e">
        <f>VLOOKUP(deactivate_sen[[#This Row],[Full Name]], senate_staff_import[],1,0)</f>
        <v>#N/A</v>
      </c>
      <c r="M212" t="s">
        <v>1273</v>
      </c>
      <c r="AH212" t="s">
        <v>65</v>
      </c>
      <c r="AI212" t="s">
        <v>66</v>
      </c>
      <c r="AL212" t="s">
        <v>1237</v>
      </c>
      <c r="AY212" t="s">
        <v>6363</v>
      </c>
      <c r="AZ212" t="s">
        <v>6364</v>
      </c>
      <c r="BA212" t="s">
        <v>6365</v>
      </c>
      <c r="BB212" t="s">
        <v>1277</v>
      </c>
      <c r="BD212" t="s">
        <v>72</v>
      </c>
      <c r="BG212" t="s">
        <v>6366</v>
      </c>
    </row>
    <row r="213" spans="1:59" x14ac:dyDescent="0.2">
      <c r="A213" s="1">
        <v>42618.940138888887</v>
      </c>
      <c r="B213" t="s">
        <v>1862</v>
      </c>
      <c r="C213" t="s">
        <v>6367</v>
      </c>
      <c r="D213" t="e">
        <f>VLOOKUP(deactivate_sen[[#This Row],[Full Name]], senate_staff_import[],1,0)</f>
        <v>#N/A</v>
      </c>
      <c r="L213" t="s">
        <v>1121</v>
      </c>
      <c r="M213" t="s">
        <v>1122</v>
      </c>
      <c r="N213" t="s">
        <v>63</v>
      </c>
      <c r="T213" t="s">
        <v>6368</v>
      </c>
      <c r="AH213" t="s">
        <v>65</v>
      </c>
      <c r="AI213" t="s">
        <v>66</v>
      </c>
      <c r="AL213" t="s">
        <v>67</v>
      </c>
      <c r="AM213" t="s">
        <v>145</v>
      </c>
      <c r="AY213" t="s">
        <v>6369</v>
      </c>
      <c r="AZ213" t="s">
        <v>6370</v>
      </c>
      <c r="BA213" t="s">
        <v>6371</v>
      </c>
      <c r="BB213" t="s">
        <v>1142</v>
      </c>
      <c r="BD213" t="s">
        <v>72</v>
      </c>
      <c r="BG213" t="s">
        <v>6372</v>
      </c>
    </row>
    <row r="214" spans="1:59" x14ac:dyDescent="0.2">
      <c r="A214" s="1">
        <v>42618.940138888887</v>
      </c>
      <c r="B214" t="s">
        <v>1862</v>
      </c>
      <c r="C214" t="s">
        <v>6379</v>
      </c>
      <c r="D214" t="e">
        <f>VLOOKUP(deactivate_sen[[#This Row],[Full Name]], senate_staff_import[],1,0)</f>
        <v>#N/A</v>
      </c>
      <c r="L214" t="s">
        <v>1121</v>
      </c>
      <c r="M214" t="s">
        <v>1122</v>
      </c>
      <c r="N214" t="s">
        <v>63</v>
      </c>
      <c r="AH214" t="s">
        <v>65</v>
      </c>
      <c r="AI214" t="s">
        <v>66</v>
      </c>
      <c r="AL214" t="s">
        <v>67</v>
      </c>
      <c r="AY214" t="s">
        <v>6380</v>
      </c>
      <c r="AZ214" t="s">
        <v>6381</v>
      </c>
      <c r="BA214" t="s">
        <v>3384</v>
      </c>
      <c r="BB214" t="s">
        <v>455</v>
      </c>
      <c r="BD214" t="s">
        <v>72</v>
      </c>
      <c r="BG214" t="s">
        <v>6382</v>
      </c>
    </row>
    <row r="215" spans="1:59" x14ac:dyDescent="0.2">
      <c r="A215" s="1">
        <v>42618.940115740741</v>
      </c>
      <c r="B215" t="s">
        <v>1862</v>
      </c>
      <c r="C215" t="s">
        <v>6414</v>
      </c>
      <c r="D215" t="e">
        <f>VLOOKUP(deactivate_sen[[#This Row],[Full Name]], senate_staff_import[],1,0)</f>
        <v>#N/A</v>
      </c>
      <c r="L215" t="s">
        <v>1121</v>
      </c>
      <c r="M215" t="s">
        <v>1122</v>
      </c>
      <c r="N215" t="s">
        <v>63</v>
      </c>
      <c r="AH215" t="s">
        <v>65</v>
      </c>
      <c r="AI215" t="s">
        <v>66</v>
      </c>
      <c r="AL215" t="s">
        <v>67</v>
      </c>
      <c r="AY215" t="s">
        <v>6415</v>
      </c>
      <c r="AZ215" t="s">
        <v>6416</v>
      </c>
      <c r="BA215" t="s">
        <v>6417</v>
      </c>
      <c r="BB215" t="s">
        <v>219</v>
      </c>
      <c r="BD215" t="s">
        <v>72</v>
      </c>
      <c r="BG215" t="s">
        <v>6418</v>
      </c>
    </row>
    <row r="216" spans="1:59" x14ac:dyDescent="0.2">
      <c r="A216" s="1">
        <v>42618.940115740741</v>
      </c>
      <c r="B216" t="s">
        <v>1862</v>
      </c>
      <c r="C216" t="s">
        <v>6419</v>
      </c>
      <c r="D216" t="e">
        <f>VLOOKUP(deactivate_sen[[#This Row],[Full Name]], senate_staff_import[],1,0)</f>
        <v>#N/A</v>
      </c>
      <c r="M216" t="s">
        <v>1273</v>
      </c>
      <c r="AH216" t="s">
        <v>65</v>
      </c>
      <c r="AI216" t="s">
        <v>66</v>
      </c>
      <c r="AL216" t="s">
        <v>1237</v>
      </c>
      <c r="AY216" t="s">
        <v>6420</v>
      </c>
      <c r="AZ216" t="s">
        <v>6421</v>
      </c>
      <c r="BA216" t="s">
        <v>6422</v>
      </c>
      <c r="BB216" t="s">
        <v>1277</v>
      </c>
      <c r="BD216" t="s">
        <v>72</v>
      </c>
      <c r="BG216" t="s">
        <v>6423</v>
      </c>
    </row>
    <row r="217" spans="1:59" x14ac:dyDescent="0.2">
      <c r="A217" s="1">
        <v>42618.940115740741</v>
      </c>
      <c r="B217" t="s">
        <v>1862</v>
      </c>
      <c r="C217" t="s">
        <v>6429</v>
      </c>
      <c r="D217" t="e">
        <f>VLOOKUP(deactivate_sen[[#This Row],[Full Name]], senate_staff_import[],1,0)</f>
        <v>#N/A</v>
      </c>
      <c r="M217" t="s">
        <v>1460</v>
      </c>
      <c r="AH217" t="s">
        <v>65</v>
      </c>
      <c r="AI217" t="s">
        <v>66</v>
      </c>
      <c r="AL217" t="s">
        <v>1237</v>
      </c>
      <c r="AY217" t="s">
        <v>6430</v>
      </c>
      <c r="AZ217" t="s">
        <v>6431</v>
      </c>
      <c r="BA217" t="s">
        <v>6432</v>
      </c>
      <c r="BB217" t="s">
        <v>455</v>
      </c>
      <c r="BD217" t="s">
        <v>72</v>
      </c>
      <c r="BG217" t="s">
        <v>6433</v>
      </c>
    </row>
    <row r="218" spans="1:59" x14ac:dyDescent="0.2">
      <c r="A218" s="1">
        <v>42618.940081018518</v>
      </c>
      <c r="B218" t="s">
        <v>1862</v>
      </c>
      <c r="C218" t="s">
        <v>6499</v>
      </c>
      <c r="D218" t="e">
        <f>VLOOKUP(deactivate_sen[[#This Row],[Full Name]], senate_staff_import[],1,0)</f>
        <v>#N/A</v>
      </c>
      <c r="L218" t="s">
        <v>5309</v>
      </c>
      <c r="M218" t="s">
        <v>5310</v>
      </c>
      <c r="N218" t="s">
        <v>168</v>
      </c>
      <c r="AH218" t="s">
        <v>65</v>
      </c>
      <c r="AI218" t="s">
        <v>66</v>
      </c>
      <c r="AL218" t="s">
        <v>67</v>
      </c>
      <c r="AY218" t="s">
        <v>6500</v>
      </c>
      <c r="AZ218" t="s">
        <v>3882</v>
      </c>
      <c r="BA218" t="s">
        <v>6501</v>
      </c>
      <c r="BB218" t="s">
        <v>6502</v>
      </c>
      <c r="BD218" t="s">
        <v>72</v>
      </c>
      <c r="BG218" t="s">
        <v>6503</v>
      </c>
    </row>
    <row r="219" spans="1:59" x14ac:dyDescent="0.2">
      <c r="A219" s="1">
        <v>42618.940057870372</v>
      </c>
      <c r="B219" t="s">
        <v>1862</v>
      </c>
      <c r="C219" t="s">
        <v>6527</v>
      </c>
      <c r="D219" t="e">
        <f>VLOOKUP(deactivate_sen[[#This Row],[Full Name]], senate_staff_import[],1,0)</f>
        <v>#N/A</v>
      </c>
      <c r="L219" t="s">
        <v>1090</v>
      </c>
      <c r="M219" t="s">
        <v>6528</v>
      </c>
      <c r="N219" t="s">
        <v>63</v>
      </c>
      <c r="AH219" t="s">
        <v>65</v>
      </c>
      <c r="AI219" t="s">
        <v>66</v>
      </c>
      <c r="AL219" t="s">
        <v>67</v>
      </c>
      <c r="AY219" t="s">
        <v>6529</v>
      </c>
      <c r="AZ219" t="s">
        <v>6530</v>
      </c>
      <c r="BA219" t="s">
        <v>6531</v>
      </c>
      <c r="BB219" t="s">
        <v>116</v>
      </c>
      <c r="BD219" t="s">
        <v>72</v>
      </c>
      <c r="BG219" t="s">
        <v>6532</v>
      </c>
    </row>
    <row r="220" spans="1:59" x14ac:dyDescent="0.2">
      <c r="A220" s="1">
        <v>42618.94</v>
      </c>
      <c r="B220" t="s">
        <v>1862</v>
      </c>
      <c r="C220" t="s">
        <v>6593</v>
      </c>
      <c r="D220" t="e">
        <f>VLOOKUP(deactivate_sen[[#This Row],[Full Name]], senate_staff_import[],1,0)</f>
        <v>#N/A</v>
      </c>
      <c r="L220" t="s">
        <v>5309</v>
      </c>
      <c r="M220" t="s">
        <v>5310</v>
      </c>
      <c r="N220" t="s">
        <v>63</v>
      </c>
      <c r="AH220" t="s">
        <v>65</v>
      </c>
      <c r="AI220" t="s">
        <v>66</v>
      </c>
      <c r="AL220" t="s">
        <v>67</v>
      </c>
      <c r="AY220" t="s">
        <v>6594</v>
      </c>
      <c r="AZ220" t="s">
        <v>6595</v>
      </c>
      <c r="BA220" t="s">
        <v>6596</v>
      </c>
      <c r="BB220" t="s">
        <v>407</v>
      </c>
      <c r="BD220" t="s">
        <v>72</v>
      </c>
      <c r="BG220" t="s">
        <v>6597</v>
      </c>
    </row>
    <row r="221" spans="1:59" x14ac:dyDescent="0.2">
      <c r="A221" s="1">
        <v>42618.94</v>
      </c>
      <c r="B221" t="s">
        <v>1862</v>
      </c>
      <c r="C221" t="s">
        <v>6606</v>
      </c>
      <c r="D221" t="e">
        <f>VLOOKUP(deactivate_sen[[#This Row],[Full Name]], senate_staff_import[],1,0)</f>
        <v>#N/A</v>
      </c>
      <c r="L221" t="s">
        <v>1031</v>
      </c>
      <c r="M221" t="s">
        <v>6607</v>
      </c>
      <c r="N221" t="s">
        <v>63</v>
      </c>
      <c r="AH221" t="s">
        <v>65</v>
      </c>
      <c r="AI221" t="s">
        <v>66</v>
      </c>
      <c r="AL221" t="s">
        <v>67</v>
      </c>
      <c r="AY221" t="s">
        <v>6608</v>
      </c>
      <c r="AZ221" t="s">
        <v>6609</v>
      </c>
      <c r="BA221" t="s">
        <v>6610</v>
      </c>
      <c r="BB221" t="s">
        <v>407</v>
      </c>
      <c r="BD221" t="s">
        <v>72</v>
      </c>
      <c r="BG221" t="s">
        <v>6611</v>
      </c>
    </row>
    <row r="222" spans="1:59" x14ac:dyDescent="0.2">
      <c r="A222" s="1">
        <v>42618.939988425933</v>
      </c>
      <c r="B222" t="s">
        <v>1862</v>
      </c>
      <c r="C222" t="s">
        <v>6638</v>
      </c>
      <c r="D222" t="e">
        <f>VLOOKUP(deactivate_sen[[#This Row],[Full Name]], senate_staff_import[],1,0)</f>
        <v>#N/A</v>
      </c>
      <c r="L222" t="s">
        <v>1017</v>
      </c>
      <c r="M222" t="s">
        <v>1018</v>
      </c>
      <c r="N222" t="s">
        <v>63</v>
      </c>
      <c r="AH222" t="s">
        <v>65</v>
      </c>
      <c r="AI222" t="s">
        <v>66</v>
      </c>
      <c r="AL222" t="s">
        <v>67</v>
      </c>
      <c r="AY222" t="s">
        <v>6639</v>
      </c>
      <c r="AZ222" t="s">
        <v>6640</v>
      </c>
      <c r="BA222" t="s">
        <v>6641</v>
      </c>
      <c r="BB222" t="s">
        <v>88</v>
      </c>
      <c r="BD222" t="s">
        <v>72</v>
      </c>
      <c r="BG222" t="s">
        <v>6642</v>
      </c>
    </row>
    <row r="223" spans="1:59" x14ac:dyDescent="0.2">
      <c r="A223" s="1">
        <v>42618.939965277779</v>
      </c>
      <c r="B223" t="s">
        <v>1862</v>
      </c>
      <c r="C223" t="s">
        <v>6704</v>
      </c>
      <c r="D223" t="e">
        <f>VLOOKUP(deactivate_sen[[#This Row],[Full Name]], senate_staff_import[],1,0)</f>
        <v>#N/A</v>
      </c>
      <c r="L223" t="s">
        <v>384</v>
      </c>
      <c r="M223" t="s">
        <v>385</v>
      </c>
      <c r="N223" t="s">
        <v>168</v>
      </c>
      <c r="AH223" t="s">
        <v>65</v>
      </c>
      <c r="AI223" t="s">
        <v>66</v>
      </c>
      <c r="AL223" t="s">
        <v>67</v>
      </c>
      <c r="AY223" t="s">
        <v>6705</v>
      </c>
      <c r="AZ223" t="s">
        <v>6706</v>
      </c>
      <c r="BA223" t="s">
        <v>6707</v>
      </c>
      <c r="BB223" t="s">
        <v>365</v>
      </c>
      <c r="BD223" t="s">
        <v>72</v>
      </c>
      <c r="BG223" t="s">
        <v>6708</v>
      </c>
    </row>
    <row r="224" spans="1:59" x14ac:dyDescent="0.2">
      <c r="A224" s="1">
        <v>42618.939953703702</v>
      </c>
      <c r="B224" t="s">
        <v>1862</v>
      </c>
      <c r="C224" t="s">
        <v>6718</v>
      </c>
      <c r="D224" t="e">
        <f>VLOOKUP(deactivate_sen[[#This Row],[Full Name]], senate_staff_import[],1,0)</f>
        <v>#N/A</v>
      </c>
      <c r="M224" t="s">
        <v>1796</v>
      </c>
      <c r="AH224" t="s">
        <v>65</v>
      </c>
      <c r="AI224" t="s">
        <v>66</v>
      </c>
      <c r="AL224" t="s">
        <v>1237</v>
      </c>
      <c r="AY224" t="s">
        <v>6719</v>
      </c>
      <c r="AZ224" t="s">
        <v>6720</v>
      </c>
      <c r="BA224" t="s">
        <v>6721</v>
      </c>
      <c r="BB224" t="s">
        <v>4102</v>
      </c>
      <c r="BD224" t="s">
        <v>72</v>
      </c>
      <c r="BG224" t="s">
        <v>6722</v>
      </c>
    </row>
    <row r="225" spans="1:59" x14ac:dyDescent="0.2">
      <c r="A225" s="1">
        <v>42618.939942129633</v>
      </c>
      <c r="B225" t="s">
        <v>1862</v>
      </c>
      <c r="C225" t="s">
        <v>6732</v>
      </c>
      <c r="D225" t="e">
        <f>VLOOKUP(deactivate_sen[[#This Row],[Full Name]], senate_staff_import[],1,0)</f>
        <v>#N/A</v>
      </c>
      <c r="L225" t="s">
        <v>6733</v>
      </c>
      <c r="M225" t="s">
        <v>6734</v>
      </c>
      <c r="N225" t="s">
        <v>63</v>
      </c>
      <c r="AH225" t="s">
        <v>65</v>
      </c>
      <c r="AI225" t="s">
        <v>66</v>
      </c>
      <c r="AL225" t="s">
        <v>67</v>
      </c>
      <c r="AY225" t="s">
        <v>6735</v>
      </c>
      <c r="AZ225" t="s">
        <v>6736</v>
      </c>
      <c r="BA225" t="s">
        <v>6737</v>
      </c>
      <c r="BB225" t="s">
        <v>6738</v>
      </c>
      <c r="BD225" t="s">
        <v>72</v>
      </c>
      <c r="BG225" t="s">
        <v>6739</v>
      </c>
    </row>
    <row r="226" spans="1:59" x14ac:dyDescent="0.2">
      <c r="A226" s="1">
        <v>42618.939942129633</v>
      </c>
      <c r="B226" t="s">
        <v>1862</v>
      </c>
      <c r="C226" t="s">
        <v>6763</v>
      </c>
      <c r="D226" t="e">
        <f>VLOOKUP(deactivate_sen[[#This Row],[Full Name]], senate_staff_import[],1,0)</f>
        <v>#N/A</v>
      </c>
      <c r="L226" t="s">
        <v>1001</v>
      </c>
      <c r="M226" t="s">
        <v>1002</v>
      </c>
      <c r="N226" t="s">
        <v>63</v>
      </c>
      <c r="AH226" t="s">
        <v>65</v>
      </c>
      <c r="AI226" t="s">
        <v>66</v>
      </c>
      <c r="AL226" t="s">
        <v>67</v>
      </c>
      <c r="AY226" t="s">
        <v>6764</v>
      </c>
      <c r="AZ226" t="s">
        <v>6765</v>
      </c>
      <c r="BA226" t="s">
        <v>6766</v>
      </c>
      <c r="BB226" t="s">
        <v>578</v>
      </c>
      <c r="BD226" t="s">
        <v>72</v>
      </c>
      <c r="BG226" t="s">
        <v>6767</v>
      </c>
    </row>
    <row r="227" spans="1:59" x14ac:dyDescent="0.2">
      <c r="A227" s="1">
        <v>42618.939918981479</v>
      </c>
      <c r="B227" t="s">
        <v>1862</v>
      </c>
      <c r="C227" t="s">
        <v>6800</v>
      </c>
      <c r="D227" t="e">
        <f>VLOOKUP(deactivate_sen[[#This Row],[Full Name]], senate_staff_import[],1,0)</f>
        <v>#N/A</v>
      </c>
      <c r="L227" t="s">
        <v>1001</v>
      </c>
      <c r="M227" t="s">
        <v>1002</v>
      </c>
      <c r="N227" t="s">
        <v>63</v>
      </c>
      <c r="AH227" t="s">
        <v>65</v>
      </c>
      <c r="AI227" t="s">
        <v>66</v>
      </c>
      <c r="AL227" t="s">
        <v>67</v>
      </c>
      <c r="AY227" t="s">
        <v>6801</v>
      </c>
      <c r="AZ227" t="s">
        <v>6802</v>
      </c>
      <c r="BA227" t="s">
        <v>6803</v>
      </c>
      <c r="BB227" t="s">
        <v>578</v>
      </c>
      <c r="BD227" t="s">
        <v>72</v>
      </c>
      <c r="BG227" t="s">
        <v>6804</v>
      </c>
    </row>
    <row r="228" spans="1:59" x14ac:dyDescent="0.2">
      <c r="A228" s="1">
        <v>42618.93990740741</v>
      </c>
      <c r="B228" t="s">
        <v>1862</v>
      </c>
      <c r="C228" t="s">
        <v>6837</v>
      </c>
      <c r="D228" t="e">
        <f>VLOOKUP(deactivate_sen[[#This Row],[Full Name]], senate_staff_import[],1,0)</f>
        <v>#N/A</v>
      </c>
      <c r="L228" t="s">
        <v>1001</v>
      </c>
      <c r="M228" t="s">
        <v>1002</v>
      </c>
      <c r="N228" t="s">
        <v>168</v>
      </c>
      <c r="AH228" t="s">
        <v>65</v>
      </c>
      <c r="AI228" t="s">
        <v>66</v>
      </c>
      <c r="AL228" t="s">
        <v>67</v>
      </c>
      <c r="AY228" t="s">
        <v>6838</v>
      </c>
      <c r="AZ228" t="s">
        <v>6839</v>
      </c>
      <c r="BA228" t="s">
        <v>6840</v>
      </c>
      <c r="BB228" t="s">
        <v>6001</v>
      </c>
      <c r="BD228" t="s">
        <v>72</v>
      </c>
      <c r="BG228" t="s">
        <v>6841</v>
      </c>
    </row>
    <row r="229" spans="1:59" x14ac:dyDescent="0.2">
      <c r="A229" s="1">
        <v>42618.939884259264</v>
      </c>
      <c r="B229" t="s">
        <v>1862</v>
      </c>
      <c r="C229" t="s">
        <v>6868</v>
      </c>
      <c r="D229" t="e">
        <f>VLOOKUP(deactivate_sen[[#This Row],[Full Name]], senate_staff_import[],1,0)</f>
        <v>#N/A</v>
      </c>
      <c r="M229" t="s">
        <v>1460</v>
      </c>
      <c r="AH229" t="s">
        <v>65</v>
      </c>
      <c r="AI229" t="s">
        <v>66</v>
      </c>
      <c r="AL229" t="s">
        <v>1237</v>
      </c>
      <c r="AY229" t="s">
        <v>6869</v>
      </c>
      <c r="AZ229" t="s">
        <v>6870</v>
      </c>
      <c r="BA229" t="s">
        <v>6871</v>
      </c>
      <c r="BB229" t="s">
        <v>6872</v>
      </c>
      <c r="BD229" t="s">
        <v>72</v>
      </c>
      <c r="BG229" t="s">
        <v>6873</v>
      </c>
    </row>
    <row r="230" spans="1:59" x14ac:dyDescent="0.2">
      <c r="A230" s="1">
        <v>42618.939884259264</v>
      </c>
      <c r="B230" t="s">
        <v>1862</v>
      </c>
      <c r="C230" t="s">
        <v>6874</v>
      </c>
      <c r="D230" t="e">
        <f>VLOOKUP(deactivate_sen[[#This Row],[Full Name]], senate_staff_import[],1,0)</f>
        <v>#N/A</v>
      </c>
      <c r="L230" t="s">
        <v>917</v>
      </c>
      <c r="M230" t="s">
        <v>6875</v>
      </c>
      <c r="N230" t="s">
        <v>63</v>
      </c>
      <c r="AH230" t="s">
        <v>65</v>
      </c>
      <c r="AI230" t="s">
        <v>66</v>
      </c>
      <c r="AL230" t="s">
        <v>67</v>
      </c>
      <c r="AM230" t="s">
        <v>68</v>
      </c>
      <c r="AY230" t="s">
        <v>6876</v>
      </c>
      <c r="AZ230" t="s">
        <v>6877</v>
      </c>
      <c r="BA230" t="s">
        <v>6878</v>
      </c>
      <c r="BB230" t="s">
        <v>236</v>
      </c>
      <c r="BD230" t="s">
        <v>72</v>
      </c>
      <c r="BG230" t="s">
        <v>6879</v>
      </c>
    </row>
    <row r="231" spans="1:59" x14ac:dyDescent="0.2">
      <c r="A231" s="1">
        <v>42618.939872685187</v>
      </c>
      <c r="B231" t="s">
        <v>1862</v>
      </c>
      <c r="C231" t="s">
        <v>6890</v>
      </c>
      <c r="D231" t="e">
        <f>VLOOKUP(deactivate_sen[[#This Row],[Full Name]], senate_staff_import[],1,0)</f>
        <v>#N/A</v>
      </c>
      <c r="L231" t="s">
        <v>917</v>
      </c>
      <c r="M231" t="s">
        <v>6875</v>
      </c>
      <c r="N231" t="s">
        <v>63</v>
      </c>
      <c r="AH231" t="s">
        <v>65</v>
      </c>
      <c r="AI231" t="s">
        <v>66</v>
      </c>
      <c r="AL231" t="s">
        <v>67</v>
      </c>
      <c r="AY231" t="s">
        <v>6891</v>
      </c>
      <c r="AZ231" t="s">
        <v>6892</v>
      </c>
      <c r="BA231" t="s">
        <v>3844</v>
      </c>
      <c r="BB231" t="s">
        <v>6893</v>
      </c>
      <c r="BD231" t="s">
        <v>72</v>
      </c>
      <c r="BG231" t="s">
        <v>6894</v>
      </c>
    </row>
    <row r="232" spans="1:59" x14ac:dyDescent="0.2">
      <c r="A232" s="1">
        <v>42618.93986111111</v>
      </c>
      <c r="B232" t="s">
        <v>1862</v>
      </c>
      <c r="C232" t="s">
        <v>6906</v>
      </c>
      <c r="D232" t="e">
        <f>VLOOKUP(deactivate_sen[[#This Row],[Full Name]], senate_staff_import[],1,0)</f>
        <v>#N/A</v>
      </c>
      <c r="L232" t="s">
        <v>917</v>
      </c>
      <c r="M232" t="s">
        <v>6875</v>
      </c>
      <c r="N232" t="s">
        <v>63</v>
      </c>
      <c r="AH232" t="s">
        <v>65</v>
      </c>
      <c r="AI232" t="s">
        <v>66</v>
      </c>
      <c r="AL232" t="s">
        <v>67</v>
      </c>
      <c r="AY232" t="s">
        <v>6907</v>
      </c>
      <c r="AZ232" t="s">
        <v>6908</v>
      </c>
      <c r="BA232" t="s">
        <v>6909</v>
      </c>
      <c r="BB232" t="s">
        <v>365</v>
      </c>
      <c r="BD232" t="s">
        <v>72</v>
      </c>
      <c r="BG232" t="s">
        <v>6910</v>
      </c>
    </row>
    <row r="233" spans="1:59" x14ac:dyDescent="0.2">
      <c r="A233" s="1">
        <v>42618.939849537041</v>
      </c>
      <c r="B233" t="s">
        <v>1862</v>
      </c>
      <c r="C233" t="s">
        <v>6954</v>
      </c>
      <c r="D233" t="e">
        <f>VLOOKUP(deactivate_sen[[#This Row],[Full Name]], senate_staff_import[],1,0)</f>
        <v>#N/A</v>
      </c>
      <c r="M233" t="s">
        <v>1267</v>
      </c>
      <c r="AH233" t="s">
        <v>65</v>
      </c>
      <c r="AI233" t="s">
        <v>66</v>
      </c>
      <c r="AL233" t="s">
        <v>1237</v>
      </c>
      <c r="AY233" t="s">
        <v>6955</v>
      </c>
      <c r="AZ233" t="s">
        <v>6956</v>
      </c>
      <c r="BA233" t="s">
        <v>2153</v>
      </c>
      <c r="BB233" t="s">
        <v>6957</v>
      </c>
      <c r="BD233" t="s">
        <v>72</v>
      </c>
      <c r="BG233" t="s">
        <v>6958</v>
      </c>
    </row>
    <row r="234" spans="1:59" x14ac:dyDescent="0.2">
      <c r="A234" s="1">
        <v>42618.939837962957</v>
      </c>
      <c r="B234" t="s">
        <v>1862</v>
      </c>
      <c r="C234" t="s">
        <v>6970</v>
      </c>
      <c r="D234" t="e">
        <f>VLOOKUP(deactivate_sen[[#This Row],[Full Name]], senate_staff_import[],1,0)</f>
        <v>#N/A</v>
      </c>
      <c r="L234" t="s">
        <v>333</v>
      </c>
      <c r="M234" t="s">
        <v>334</v>
      </c>
      <c r="N234" t="s">
        <v>63</v>
      </c>
      <c r="AH234" t="s">
        <v>65</v>
      </c>
      <c r="AI234" t="s">
        <v>66</v>
      </c>
      <c r="AL234" t="s">
        <v>67</v>
      </c>
      <c r="AY234" t="s">
        <v>6971</v>
      </c>
      <c r="AZ234" t="s">
        <v>6972</v>
      </c>
      <c r="BA234" t="s">
        <v>6973</v>
      </c>
      <c r="BB234" t="s">
        <v>426</v>
      </c>
      <c r="BD234" t="s">
        <v>72</v>
      </c>
      <c r="BG234" t="s">
        <v>6974</v>
      </c>
    </row>
    <row r="235" spans="1:59" x14ac:dyDescent="0.2">
      <c r="A235" s="1">
        <v>42618.939826388887</v>
      </c>
      <c r="B235" t="s">
        <v>1862</v>
      </c>
      <c r="C235" t="s">
        <v>6998</v>
      </c>
      <c r="D235" t="e">
        <f>VLOOKUP(deactivate_sen[[#This Row],[Full Name]], senate_staff_import[],1,0)</f>
        <v>#N/A</v>
      </c>
      <c r="L235" t="s">
        <v>333</v>
      </c>
      <c r="M235" t="s">
        <v>334</v>
      </c>
      <c r="N235" t="s">
        <v>63</v>
      </c>
      <c r="AH235" t="s">
        <v>65</v>
      </c>
      <c r="AI235" t="s">
        <v>66</v>
      </c>
      <c r="AL235" t="s">
        <v>67</v>
      </c>
      <c r="AY235" t="s">
        <v>6999</v>
      </c>
      <c r="AZ235" t="s">
        <v>7000</v>
      </c>
      <c r="BA235" t="s">
        <v>7001</v>
      </c>
      <c r="BB235" t="s">
        <v>4285</v>
      </c>
      <c r="BD235" t="s">
        <v>72</v>
      </c>
      <c r="BG235" t="s">
        <v>7002</v>
      </c>
    </row>
    <row r="236" spans="1:59" x14ac:dyDescent="0.2">
      <c r="A236" s="1">
        <v>42618.939791666657</v>
      </c>
      <c r="B236" t="s">
        <v>1862</v>
      </c>
      <c r="C236" t="s">
        <v>7041</v>
      </c>
      <c r="D236" t="e">
        <f>VLOOKUP(deactivate_sen[[#This Row],[Full Name]], senate_staff_import[],1,0)</f>
        <v>#N/A</v>
      </c>
      <c r="L236" t="s">
        <v>901</v>
      </c>
      <c r="M236" t="s">
        <v>902</v>
      </c>
      <c r="N236" t="s">
        <v>63</v>
      </c>
      <c r="AH236" t="s">
        <v>65</v>
      </c>
      <c r="AI236" t="s">
        <v>66</v>
      </c>
      <c r="AL236" t="s">
        <v>67</v>
      </c>
      <c r="AY236" t="s">
        <v>7042</v>
      </c>
      <c r="AZ236" t="s">
        <v>7043</v>
      </c>
      <c r="BA236" t="s">
        <v>7044</v>
      </c>
      <c r="BB236" t="s">
        <v>116</v>
      </c>
      <c r="BD236" t="s">
        <v>72</v>
      </c>
      <c r="BG236" t="s">
        <v>7045</v>
      </c>
    </row>
    <row r="237" spans="1:59" x14ac:dyDescent="0.2">
      <c r="A237" s="1">
        <v>42618.939780092587</v>
      </c>
      <c r="B237" t="s">
        <v>1862</v>
      </c>
      <c r="C237" t="s">
        <v>7064</v>
      </c>
      <c r="D237" t="e">
        <f>VLOOKUP(deactivate_sen[[#This Row],[Full Name]], senate_staff_import[],1,0)</f>
        <v>#N/A</v>
      </c>
      <c r="L237" t="s">
        <v>872</v>
      </c>
      <c r="M237" t="s">
        <v>873</v>
      </c>
      <c r="N237" t="s">
        <v>63</v>
      </c>
      <c r="AH237" t="s">
        <v>65</v>
      </c>
      <c r="AI237" t="s">
        <v>66</v>
      </c>
      <c r="AL237" t="s">
        <v>67</v>
      </c>
      <c r="AY237" t="s">
        <v>7065</v>
      </c>
      <c r="AZ237" t="s">
        <v>3882</v>
      </c>
      <c r="BA237" t="s">
        <v>7066</v>
      </c>
      <c r="BB237" t="s">
        <v>578</v>
      </c>
      <c r="BD237" t="s">
        <v>72</v>
      </c>
      <c r="BG237" t="s">
        <v>7067</v>
      </c>
    </row>
    <row r="238" spans="1:59" x14ac:dyDescent="0.2">
      <c r="A238" s="1">
        <v>42618.939768518518</v>
      </c>
      <c r="B238" t="s">
        <v>1862</v>
      </c>
      <c r="C238" t="s">
        <v>7068</v>
      </c>
      <c r="D238" t="e">
        <f>VLOOKUP(deactivate_sen[[#This Row],[Full Name]], senate_staff_import[],1,0)</f>
        <v>#N/A</v>
      </c>
      <c r="L238" t="s">
        <v>872</v>
      </c>
      <c r="M238" t="s">
        <v>873</v>
      </c>
      <c r="N238" t="s">
        <v>63</v>
      </c>
      <c r="AH238" t="s">
        <v>65</v>
      </c>
      <c r="AI238" t="s">
        <v>66</v>
      </c>
      <c r="AL238" t="s">
        <v>67</v>
      </c>
      <c r="AY238" t="s">
        <v>7069</v>
      </c>
      <c r="AZ238" t="s">
        <v>7070</v>
      </c>
      <c r="BA238" t="s">
        <v>7071</v>
      </c>
      <c r="BB238" t="s">
        <v>7072</v>
      </c>
      <c r="BD238" t="s">
        <v>72</v>
      </c>
      <c r="BG238" t="s">
        <v>7073</v>
      </c>
    </row>
    <row r="239" spans="1:59" x14ac:dyDescent="0.2">
      <c r="A239" s="1">
        <v>42618.939756944441</v>
      </c>
      <c r="B239" t="s">
        <v>1862</v>
      </c>
      <c r="C239" t="s">
        <v>7089</v>
      </c>
      <c r="D239" t="e">
        <f>VLOOKUP(deactivate_sen[[#This Row],[Full Name]], senate_staff_import[],1,0)</f>
        <v>#N/A</v>
      </c>
      <c r="L239" t="s">
        <v>872</v>
      </c>
      <c r="M239" t="s">
        <v>873</v>
      </c>
      <c r="N239" t="s">
        <v>63</v>
      </c>
      <c r="AH239" t="s">
        <v>65</v>
      </c>
      <c r="AI239" t="s">
        <v>66</v>
      </c>
      <c r="AL239" t="s">
        <v>67</v>
      </c>
      <c r="AY239" t="s">
        <v>7090</v>
      </c>
      <c r="AZ239" t="s">
        <v>7091</v>
      </c>
      <c r="BA239" t="s">
        <v>7092</v>
      </c>
      <c r="BB239" t="s">
        <v>7093</v>
      </c>
      <c r="BD239" t="s">
        <v>72</v>
      </c>
      <c r="BG239" t="s">
        <v>7094</v>
      </c>
    </row>
    <row r="240" spans="1:59" x14ac:dyDescent="0.2">
      <c r="A240" s="1">
        <v>42618.939756944441</v>
      </c>
      <c r="B240" t="s">
        <v>1862</v>
      </c>
      <c r="C240" t="s">
        <v>7101</v>
      </c>
      <c r="D240" t="e">
        <f>VLOOKUP(deactivate_sen[[#This Row],[Full Name]], senate_staff_import[],1,0)</f>
        <v>#N/A</v>
      </c>
      <c r="L240" t="s">
        <v>320</v>
      </c>
      <c r="M240" t="s">
        <v>321</v>
      </c>
      <c r="N240" t="s">
        <v>63</v>
      </c>
      <c r="AH240" t="s">
        <v>65</v>
      </c>
      <c r="AI240" t="s">
        <v>66</v>
      </c>
      <c r="AL240" t="s">
        <v>67</v>
      </c>
      <c r="AY240" t="s">
        <v>7102</v>
      </c>
      <c r="AZ240" t="s">
        <v>7103</v>
      </c>
      <c r="BA240" t="s">
        <v>3394</v>
      </c>
      <c r="BB240" t="s">
        <v>7104</v>
      </c>
      <c r="BD240" t="s">
        <v>72</v>
      </c>
      <c r="BG240" t="s">
        <v>7105</v>
      </c>
    </row>
    <row r="241" spans="1:59" x14ac:dyDescent="0.2">
      <c r="A241" s="1">
        <v>42618.939710648148</v>
      </c>
      <c r="B241" t="s">
        <v>1862</v>
      </c>
      <c r="C241" t="s">
        <v>7159</v>
      </c>
      <c r="D241" t="e">
        <f>VLOOKUP(deactivate_sen[[#This Row],[Full Name]], senate_staff_import[],1,0)</f>
        <v>#N/A</v>
      </c>
      <c r="L241" t="s">
        <v>2875</v>
      </c>
      <c r="M241" t="s">
        <v>2876</v>
      </c>
      <c r="N241" t="s">
        <v>63</v>
      </c>
      <c r="AH241" t="s">
        <v>65</v>
      </c>
      <c r="AI241" t="s">
        <v>66</v>
      </c>
      <c r="AL241" t="s">
        <v>67</v>
      </c>
      <c r="AY241" t="s">
        <v>7160</v>
      </c>
      <c r="AZ241" t="s">
        <v>7161</v>
      </c>
      <c r="BA241" t="s">
        <v>7162</v>
      </c>
      <c r="BB241" t="s">
        <v>455</v>
      </c>
      <c r="BD241" t="s">
        <v>72</v>
      </c>
      <c r="BG241" t="s">
        <v>7163</v>
      </c>
    </row>
    <row r="242" spans="1:59" x14ac:dyDescent="0.2">
      <c r="A242" s="1">
        <v>42618.939444444448</v>
      </c>
      <c r="B242" t="s">
        <v>1862</v>
      </c>
      <c r="C242" t="s">
        <v>7167</v>
      </c>
      <c r="D242" t="e">
        <f>VLOOKUP(deactivate_sen[[#This Row],[Full Name]], senate_staff_import[],1,0)</f>
        <v>#N/A</v>
      </c>
      <c r="L242" t="s">
        <v>2875</v>
      </c>
      <c r="M242" t="s">
        <v>2876</v>
      </c>
      <c r="N242" t="s">
        <v>63</v>
      </c>
      <c r="AH242" t="s">
        <v>65</v>
      </c>
      <c r="AI242" t="s">
        <v>66</v>
      </c>
      <c r="AL242" t="s">
        <v>67</v>
      </c>
      <c r="AM242" t="s">
        <v>68</v>
      </c>
      <c r="AY242" t="s">
        <v>7168</v>
      </c>
      <c r="AZ242" t="s">
        <v>7169</v>
      </c>
      <c r="BA242" t="s">
        <v>7170</v>
      </c>
      <c r="BB242" t="s">
        <v>236</v>
      </c>
      <c r="BD242" t="s">
        <v>72</v>
      </c>
      <c r="BG242" t="s">
        <v>7171</v>
      </c>
    </row>
    <row r="243" spans="1:59" x14ac:dyDescent="0.2">
      <c r="A243" s="1">
        <v>42618.939375000002</v>
      </c>
      <c r="B243" t="s">
        <v>1862</v>
      </c>
      <c r="C243" t="s">
        <v>7229</v>
      </c>
      <c r="D243" t="e">
        <f>VLOOKUP(deactivate_sen[[#This Row],[Full Name]], senate_staff_import[],1,0)</f>
        <v>#N/A</v>
      </c>
      <c r="M243" t="s">
        <v>7208</v>
      </c>
      <c r="AH243" t="s">
        <v>65</v>
      </c>
      <c r="AI243" t="s">
        <v>66</v>
      </c>
      <c r="AL243" t="s">
        <v>1237</v>
      </c>
      <c r="AY243" t="s">
        <v>7230</v>
      </c>
      <c r="AZ243" t="s">
        <v>7231</v>
      </c>
      <c r="BA243" t="s">
        <v>3394</v>
      </c>
      <c r="BB243" t="s">
        <v>7232</v>
      </c>
      <c r="BD243" t="s">
        <v>72</v>
      </c>
      <c r="BG243" t="s">
        <v>7233</v>
      </c>
    </row>
    <row r="244" spans="1:59" x14ac:dyDescent="0.2">
      <c r="A244" s="1">
        <v>42618.939363425918</v>
      </c>
      <c r="B244" t="s">
        <v>1862</v>
      </c>
      <c r="C244" t="s">
        <v>7237</v>
      </c>
      <c r="D244" t="e">
        <f>VLOOKUP(deactivate_sen[[#This Row],[Full Name]], senate_staff_import[],1,0)</f>
        <v>#N/A</v>
      </c>
      <c r="L244" t="s">
        <v>4062</v>
      </c>
      <c r="M244" t="s">
        <v>4063</v>
      </c>
      <c r="N244" t="s">
        <v>168</v>
      </c>
      <c r="AH244" t="s">
        <v>65</v>
      </c>
      <c r="AI244" t="s">
        <v>66</v>
      </c>
      <c r="AL244" t="s">
        <v>67</v>
      </c>
      <c r="AY244" t="s">
        <v>7238</v>
      </c>
      <c r="AZ244" t="s">
        <v>7239</v>
      </c>
      <c r="BA244" t="s">
        <v>7240</v>
      </c>
      <c r="BB244" t="s">
        <v>7241</v>
      </c>
      <c r="BD244" t="s">
        <v>72</v>
      </c>
      <c r="BG244" t="s">
        <v>7242</v>
      </c>
    </row>
    <row r="245" spans="1:59" x14ac:dyDescent="0.2">
      <c r="A245" s="1">
        <v>42618.939363425918</v>
      </c>
      <c r="B245" t="s">
        <v>1862</v>
      </c>
      <c r="C245" t="s">
        <v>7243</v>
      </c>
      <c r="D245" t="e">
        <f>VLOOKUP(deactivate_sen[[#This Row],[Full Name]], senate_staff_import[],1,0)</f>
        <v>#N/A</v>
      </c>
      <c r="M245" t="s">
        <v>7208</v>
      </c>
      <c r="AH245" t="s">
        <v>65</v>
      </c>
      <c r="AI245" t="s">
        <v>66</v>
      </c>
      <c r="AL245" t="s">
        <v>1237</v>
      </c>
      <c r="AY245" t="s">
        <v>7244</v>
      </c>
      <c r="AZ245" t="s">
        <v>7245</v>
      </c>
      <c r="BA245" t="s">
        <v>7246</v>
      </c>
      <c r="BB245" t="s">
        <v>7247</v>
      </c>
      <c r="BD245" t="s">
        <v>72</v>
      </c>
      <c r="BG245" t="s">
        <v>7248</v>
      </c>
    </row>
    <row r="246" spans="1:59" x14ac:dyDescent="0.2">
      <c r="A246" s="1">
        <v>42618.939351851863</v>
      </c>
      <c r="B246" t="s">
        <v>1862</v>
      </c>
      <c r="C246" t="s">
        <v>7282</v>
      </c>
      <c r="D246" t="e">
        <f>VLOOKUP(deactivate_sen[[#This Row],[Full Name]], senate_staff_import[],1,0)</f>
        <v>#N/A</v>
      </c>
      <c r="L246" t="s">
        <v>851</v>
      </c>
      <c r="M246" t="s">
        <v>852</v>
      </c>
      <c r="N246" t="s">
        <v>63</v>
      </c>
      <c r="AH246" t="s">
        <v>65</v>
      </c>
      <c r="AI246" t="s">
        <v>66</v>
      </c>
      <c r="AL246" t="s">
        <v>67</v>
      </c>
      <c r="AY246" t="s">
        <v>7283</v>
      </c>
      <c r="AZ246" t="s">
        <v>7284</v>
      </c>
      <c r="BA246" t="s">
        <v>7285</v>
      </c>
      <c r="BB246" t="s">
        <v>861</v>
      </c>
      <c r="BD246" t="s">
        <v>72</v>
      </c>
      <c r="BG246" t="s">
        <v>7286</v>
      </c>
    </row>
    <row r="247" spans="1:59" x14ac:dyDescent="0.2">
      <c r="A247" s="1">
        <v>42618.939351851863</v>
      </c>
      <c r="B247" t="s">
        <v>1862</v>
      </c>
      <c r="C247" t="s">
        <v>7291</v>
      </c>
      <c r="D247" t="e">
        <f>VLOOKUP(deactivate_sen[[#This Row],[Full Name]], senate_staff_import[],1,0)</f>
        <v>#N/A</v>
      </c>
      <c r="L247" t="s">
        <v>1219</v>
      </c>
      <c r="M247" t="s">
        <v>1220</v>
      </c>
      <c r="N247" t="s">
        <v>63</v>
      </c>
      <c r="AH247" t="s">
        <v>65</v>
      </c>
      <c r="AI247" t="s">
        <v>66</v>
      </c>
      <c r="AL247" t="s">
        <v>67</v>
      </c>
      <c r="AY247" t="s">
        <v>7292</v>
      </c>
      <c r="AZ247" t="s">
        <v>7293</v>
      </c>
      <c r="BA247" t="s">
        <v>7294</v>
      </c>
      <c r="BB247" t="s">
        <v>455</v>
      </c>
      <c r="BD247" t="s">
        <v>72</v>
      </c>
      <c r="BG247" t="s">
        <v>7295</v>
      </c>
    </row>
    <row r="248" spans="1:59" x14ac:dyDescent="0.2">
      <c r="A248" s="1">
        <v>42618.939340277779</v>
      </c>
      <c r="B248" t="s">
        <v>1862</v>
      </c>
      <c r="C248" t="s">
        <v>7332</v>
      </c>
      <c r="D248" t="e">
        <f>VLOOKUP(deactivate_sen[[#This Row],[Full Name]], senate_staff_import[],1,0)</f>
        <v>#N/A</v>
      </c>
      <c r="L248" t="s">
        <v>1202</v>
      </c>
      <c r="M248" t="s">
        <v>1203</v>
      </c>
      <c r="N248" t="s">
        <v>63</v>
      </c>
      <c r="AH248" t="s">
        <v>65</v>
      </c>
      <c r="AI248" t="s">
        <v>66</v>
      </c>
      <c r="AL248" t="s">
        <v>67</v>
      </c>
      <c r="AY248" t="s">
        <v>7333</v>
      </c>
      <c r="AZ248" t="s">
        <v>7334</v>
      </c>
      <c r="BA248" t="s">
        <v>1149</v>
      </c>
      <c r="BB248" t="s">
        <v>7335</v>
      </c>
      <c r="BD248" t="s">
        <v>72</v>
      </c>
      <c r="BG248" t="s">
        <v>7336</v>
      </c>
    </row>
    <row r="249" spans="1:59" x14ac:dyDescent="0.2">
      <c r="A249" s="1">
        <v>42618.939340277779</v>
      </c>
      <c r="B249" t="s">
        <v>1862</v>
      </c>
      <c r="C249" t="s">
        <v>7337</v>
      </c>
      <c r="D249" t="e">
        <f>VLOOKUP(deactivate_sen[[#This Row],[Full Name]], senate_staff_import[],1,0)</f>
        <v>#N/A</v>
      </c>
      <c r="L249" t="s">
        <v>740</v>
      </c>
      <c r="M249" t="s">
        <v>741</v>
      </c>
      <c r="N249" t="s">
        <v>168</v>
      </c>
      <c r="AH249" t="s">
        <v>65</v>
      </c>
      <c r="AI249" t="s">
        <v>66</v>
      </c>
      <c r="AL249" t="s">
        <v>67</v>
      </c>
      <c r="AY249" t="s">
        <v>7338</v>
      </c>
      <c r="AZ249" t="s">
        <v>3882</v>
      </c>
      <c r="BA249" t="s">
        <v>7339</v>
      </c>
      <c r="BB249" t="s">
        <v>3598</v>
      </c>
      <c r="BD249" t="s">
        <v>72</v>
      </c>
      <c r="BG249" t="s">
        <v>7340</v>
      </c>
    </row>
    <row r="250" spans="1:59" x14ac:dyDescent="0.2">
      <c r="A250" s="1">
        <v>42618.939328703702</v>
      </c>
      <c r="B250" t="s">
        <v>1862</v>
      </c>
      <c r="C250" t="s">
        <v>7341</v>
      </c>
      <c r="D250" t="e">
        <f>VLOOKUP(deactivate_sen[[#This Row],[Full Name]], senate_staff_import[],1,0)</f>
        <v>#N/A</v>
      </c>
      <c r="L250" t="s">
        <v>1145</v>
      </c>
      <c r="M250" t="s">
        <v>1146</v>
      </c>
      <c r="N250" t="s">
        <v>63</v>
      </c>
      <c r="AH250" t="s">
        <v>65</v>
      </c>
      <c r="AI250" t="s">
        <v>66</v>
      </c>
      <c r="AL250" t="s">
        <v>67</v>
      </c>
      <c r="AY250" t="s">
        <v>7342</v>
      </c>
      <c r="AZ250" t="s">
        <v>7343</v>
      </c>
      <c r="BA250" t="s">
        <v>1684</v>
      </c>
      <c r="BB250" t="s">
        <v>2049</v>
      </c>
      <c r="BD250" t="s">
        <v>72</v>
      </c>
      <c r="BG250" t="s">
        <v>7344</v>
      </c>
    </row>
    <row r="251" spans="1:59" x14ac:dyDescent="0.2">
      <c r="A251" s="1">
        <v>42618.939328703702</v>
      </c>
      <c r="B251" t="s">
        <v>1862</v>
      </c>
      <c r="C251" t="s">
        <v>7368</v>
      </c>
      <c r="D251" t="e">
        <f>VLOOKUP(deactivate_sen[[#This Row],[Full Name]], senate_staff_import[],1,0)</f>
        <v>#N/A</v>
      </c>
      <c r="L251" t="s">
        <v>740</v>
      </c>
      <c r="M251" t="s">
        <v>741</v>
      </c>
      <c r="N251" t="s">
        <v>168</v>
      </c>
      <c r="AH251" t="s">
        <v>65</v>
      </c>
      <c r="AI251" t="s">
        <v>66</v>
      </c>
      <c r="AL251" t="s">
        <v>67</v>
      </c>
      <c r="AY251" t="s">
        <v>7369</v>
      </c>
      <c r="AZ251" t="s">
        <v>6370</v>
      </c>
      <c r="BA251" t="s">
        <v>7370</v>
      </c>
      <c r="BB251" t="s">
        <v>578</v>
      </c>
      <c r="BD251" t="s">
        <v>72</v>
      </c>
      <c r="BG251" t="s">
        <v>7371</v>
      </c>
    </row>
    <row r="252" spans="1:59" x14ac:dyDescent="0.2">
      <c r="A252" s="1">
        <v>42618.939328703702</v>
      </c>
      <c r="B252" t="s">
        <v>1862</v>
      </c>
      <c r="C252" t="s">
        <v>7372</v>
      </c>
      <c r="D252" t="e">
        <f>VLOOKUP(deactivate_sen[[#This Row],[Full Name]], senate_staff_import[],1,0)</f>
        <v>#N/A</v>
      </c>
      <c r="L252" t="s">
        <v>1145</v>
      </c>
      <c r="M252" t="s">
        <v>1146</v>
      </c>
      <c r="N252" t="s">
        <v>63</v>
      </c>
      <c r="AH252" t="s">
        <v>65</v>
      </c>
      <c r="AI252" t="s">
        <v>66</v>
      </c>
      <c r="AL252" t="s">
        <v>67</v>
      </c>
      <c r="AY252" t="s">
        <v>7373</v>
      </c>
      <c r="AZ252" t="s">
        <v>2972</v>
      </c>
      <c r="BA252" t="s">
        <v>249</v>
      </c>
      <c r="BB252" t="s">
        <v>88</v>
      </c>
      <c r="BD252" t="s">
        <v>72</v>
      </c>
      <c r="BG252" t="s">
        <v>7374</v>
      </c>
    </row>
    <row r="253" spans="1:59" x14ac:dyDescent="0.2">
      <c r="A253" s="1">
        <v>42618.939317129632</v>
      </c>
      <c r="B253" t="s">
        <v>1862</v>
      </c>
      <c r="C253" t="s">
        <v>7375</v>
      </c>
      <c r="D253" t="e">
        <f>VLOOKUP(deactivate_sen[[#This Row],[Full Name]], senate_staff_import[],1,0)</f>
        <v>#N/A</v>
      </c>
      <c r="L253" t="s">
        <v>1121</v>
      </c>
      <c r="M253" t="s">
        <v>1122</v>
      </c>
      <c r="N253" t="s">
        <v>63</v>
      </c>
      <c r="AH253" t="s">
        <v>65</v>
      </c>
      <c r="AI253" t="s">
        <v>66</v>
      </c>
      <c r="AL253" t="s">
        <v>67</v>
      </c>
      <c r="AY253" t="s">
        <v>7376</v>
      </c>
      <c r="AZ253" t="s">
        <v>7377</v>
      </c>
      <c r="BA253" t="s">
        <v>7378</v>
      </c>
      <c r="BB253" t="s">
        <v>1136</v>
      </c>
      <c r="BD253" t="s">
        <v>72</v>
      </c>
      <c r="BG253" t="s">
        <v>7379</v>
      </c>
    </row>
    <row r="254" spans="1:59" x14ac:dyDescent="0.2">
      <c r="A254" s="1">
        <v>42618.939305555563</v>
      </c>
      <c r="B254" t="s">
        <v>1862</v>
      </c>
      <c r="C254" t="s">
        <v>7393</v>
      </c>
      <c r="D254" t="e">
        <f>VLOOKUP(deactivate_sen[[#This Row],[Full Name]], senate_staff_import[],1,0)</f>
        <v>#N/A</v>
      </c>
      <c r="L254" t="s">
        <v>1121</v>
      </c>
      <c r="M254" t="s">
        <v>1122</v>
      </c>
      <c r="N254" t="s">
        <v>168</v>
      </c>
      <c r="AH254" t="s">
        <v>65</v>
      </c>
      <c r="AI254" t="s">
        <v>66</v>
      </c>
      <c r="AL254" t="s">
        <v>67</v>
      </c>
      <c r="AY254" t="s">
        <v>7394</v>
      </c>
      <c r="AZ254" t="s">
        <v>7395</v>
      </c>
      <c r="BA254" t="s">
        <v>1544</v>
      </c>
      <c r="BB254" t="s">
        <v>256</v>
      </c>
      <c r="BD254" t="s">
        <v>72</v>
      </c>
      <c r="BG254" t="s">
        <v>7396</v>
      </c>
    </row>
    <row r="255" spans="1:59" x14ac:dyDescent="0.2">
      <c r="A255" s="1">
        <v>42618.939293981479</v>
      </c>
      <c r="B255" t="s">
        <v>1862</v>
      </c>
      <c r="C255" t="s">
        <v>7416</v>
      </c>
      <c r="D255" t="e">
        <f>VLOOKUP(deactivate_sen[[#This Row],[Full Name]], senate_staff_import[],1,0)</f>
        <v>#N/A</v>
      </c>
      <c r="L255" t="s">
        <v>740</v>
      </c>
      <c r="M255" t="s">
        <v>741</v>
      </c>
      <c r="N255" t="s">
        <v>63</v>
      </c>
      <c r="AH255" t="s">
        <v>65</v>
      </c>
      <c r="AI255" t="s">
        <v>66</v>
      </c>
      <c r="AL255" t="s">
        <v>67</v>
      </c>
      <c r="AY255" t="s">
        <v>7417</v>
      </c>
      <c r="AZ255" t="s">
        <v>7418</v>
      </c>
      <c r="BA255" t="s">
        <v>7419</v>
      </c>
      <c r="BB255" t="s">
        <v>660</v>
      </c>
      <c r="BD255" t="s">
        <v>72</v>
      </c>
      <c r="BG255" t="s">
        <v>7420</v>
      </c>
    </row>
    <row r="256" spans="1:59" x14ac:dyDescent="0.2">
      <c r="A256" s="1">
        <v>42618.939270833333</v>
      </c>
      <c r="B256" t="s">
        <v>1862</v>
      </c>
      <c r="C256" t="s">
        <v>7427</v>
      </c>
      <c r="D256" t="e">
        <f>VLOOKUP(deactivate_sen[[#This Row],[Full Name]], senate_staff_import[],1,0)</f>
        <v>#N/A</v>
      </c>
      <c r="L256" t="s">
        <v>1108</v>
      </c>
      <c r="M256" t="s">
        <v>1109</v>
      </c>
      <c r="N256" t="s">
        <v>168</v>
      </c>
      <c r="AH256" t="s">
        <v>65</v>
      </c>
      <c r="AI256" t="s">
        <v>66</v>
      </c>
      <c r="AL256" t="s">
        <v>67</v>
      </c>
      <c r="AY256" t="s">
        <v>7428</v>
      </c>
      <c r="AZ256" t="s">
        <v>7429</v>
      </c>
      <c r="BA256" t="s">
        <v>7430</v>
      </c>
      <c r="BB256" t="s">
        <v>365</v>
      </c>
      <c r="BD256" t="s">
        <v>72</v>
      </c>
      <c r="BG256" t="s">
        <v>7431</v>
      </c>
    </row>
    <row r="257" spans="1:59" x14ac:dyDescent="0.2">
      <c r="A257" s="1">
        <v>42618.939259259263</v>
      </c>
      <c r="B257" t="s">
        <v>1862</v>
      </c>
      <c r="C257" t="s">
        <v>7441</v>
      </c>
      <c r="D257" t="e">
        <f>VLOOKUP(deactivate_sen[[#This Row],[Full Name]], senate_staff_import[],1,0)</f>
        <v>#N/A</v>
      </c>
      <c r="L257" t="s">
        <v>1108</v>
      </c>
      <c r="M257" t="s">
        <v>1109</v>
      </c>
      <c r="N257" t="s">
        <v>168</v>
      </c>
      <c r="AH257" t="s">
        <v>65</v>
      </c>
      <c r="AI257" t="s">
        <v>66</v>
      </c>
      <c r="AL257" t="s">
        <v>67</v>
      </c>
      <c r="AY257" t="s">
        <v>7442</v>
      </c>
      <c r="AZ257" t="s">
        <v>7443</v>
      </c>
      <c r="BA257" t="s">
        <v>1858</v>
      </c>
      <c r="BB257" t="s">
        <v>455</v>
      </c>
      <c r="BD257" t="s">
        <v>72</v>
      </c>
      <c r="BG257" t="s">
        <v>7444</v>
      </c>
    </row>
    <row r="258" spans="1:59" x14ac:dyDescent="0.2">
      <c r="A258" s="1">
        <v>42618.93922453704</v>
      </c>
      <c r="B258" t="s">
        <v>1862</v>
      </c>
      <c r="C258" t="s">
        <v>7507</v>
      </c>
      <c r="D258" t="e">
        <f>VLOOKUP(deactivate_sen[[#This Row],[Full Name]], senate_staff_import[],1,0)</f>
        <v>#N/A</v>
      </c>
      <c r="L258" t="s">
        <v>1090</v>
      </c>
      <c r="M258" t="s">
        <v>6528</v>
      </c>
      <c r="N258" t="s">
        <v>63</v>
      </c>
      <c r="AH258" t="s">
        <v>65</v>
      </c>
      <c r="AI258" t="s">
        <v>66</v>
      </c>
      <c r="AL258" t="s">
        <v>67</v>
      </c>
      <c r="AY258" t="s">
        <v>7508</v>
      </c>
      <c r="AZ258" t="s">
        <v>7509</v>
      </c>
      <c r="BA258" t="s">
        <v>7510</v>
      </c>
      <c r="BB258" t="s">
        <v>194</v>
      </c>
      <c r="BD258" t="s">
        <v>72</v>
      </c>
      <c r="BG258" t="s">
        <v>7511</v>
      </c>
    </row>
    <row r="259" spans="1:59" x14ac:dyDescent="0.2">
      <c r="A259" s="1">
        <v>42618.93922453704</v>
      </c>
      <c r="B259" t="s">
        <v>1862</v>
      </c>
      <c r="C259" t="s">
        <v>7517</v>
      </c>
      <c r="D259" t="e">
        <f>VLOOKUP(deactivate_sen[[#This Row],[Full Name]], senate_staff_import[],1,0)</f>
        <v>#N/A</v>
      </c>
      <c r="L259" t="s">
        <v>1090</v>
      </c>
      <c r="M259" t="s">
        <v>6528</v>
      </c>
      <c r="N259" t="s">
        <v>63</v>
      </c>
      <c r="T259" t="s">
        <v>7518</v>
      </c>
      <c r="V259" t="s">
        <v>7519</v>
      </c>
      <c r="AH259" t="s">
        <v>65</v>
      </c>
      <c r="AI259" t="s">
        <v>66</v>
      </c>
      <c r="AL259" t="s">
        <v>67</v>
      </c>
      <c r="AM259" t="s">
        <v>145</v>
      </c>
      <c r="AY259" t="s">
        <v>7520</v>
      </c>
      <c r="AZ259" t="s">
        <v>7521</v>
      </c>
      <c r="BA259" t="s">
        <v>7522</v>
      </c>
      <c r="BB259" t="s">
        <v>1100</v>
      </c>
      <c r="BD259" t="s">
        <v>72</v>
      </c>
      <c r="BG259" t="s">
        <v>7523</v>
      </c>
    </row>
    <row r="260" spans="1:59" x14ac:dyDescent="0.2">
      <c r="A260" s="1">
        <v>42618.93922453704</v>
      </c>
      <c r="B260" t="s">
        <v>1862</v>
      </c>
      <c r="C260" t="s">
        <v>7529</v>
      </c>
      <c r="D260" t="e">
        <f>VLOOKUP(deactivate_sen[[#This Row],[Full Name]], senate_staff_import[],1,0)</f>
        <v>#N/A</v>
      </c>
      <c r="L260" t="s">
        <v>1090</v>
      </c>
      <c r="M260" t="s">
        <v>6528</v>
      </c>
      <c r="N260" t="s">
        <v>168</v>
      </c>
      <c r="AH260" t="s">
        <v>65</v>
      </c>
      <c r="AI260" t="s">
        <v>66</v>
      </c>
      <c r="AL260" t="s">
        <v>67</v>
      </c>
      <c r="AY260" t="s">
        <v>7530</v>
      </c>
      <c r="AZ260" t="s">
        <v>7531</v>
      </c>
      <c r="BA260" t="s">
        <v>6688</v>
      </c>
      <c r="BB260" t="s">
        <v>967</v>
      </c>
      <c r="BD260" t="s">
        <v>72</v>
      </c>
      <c r="BG260" t="s">
        <v>7532</v>
      </c>
    </row>
    <row r="261" spans="1:59" x14ac:dyDescent="0.2">
      <c r="A261" s="1">
        <v>42618.939212962963</v>
      </c>
      <c r="B261" t="s">
        <v>1862</v>
      </c>
      <c r="C261" t="s">
        <v>7533</v>
      </c>
      <c r="D261" t="e">
        <f>VLOOKUP(deactivate_sen[[#This Row],[Full Name]], senate_staff_import[],1,0)</f>
        <v>#N/A</v>
      </c>
      <c r="L261" t="s">
        <v>83</v>
      </c>
      <c r="M261" t="s">
        <v>7534</v>
      </c>
      <c r="N261" t="s">
        <v>63</v>
      </c>
      <c r="AH261" t="s">
        <v>65</v>
      </c>
      <c r="AI261" t="s">
        <v>66</v>
      </c>
      <c r="AL261" t="s">
        <v>67</v>
      </c>
      <c r="AY261" t="s">
        <v>7535</v>
      </c>
      <c r="AZ261" t="s">
        <v>7536</v>
      </c>
      <c r="BA261" t="s">
        <v>7537</v>
      </c>
      <c r="BB261" t="s">
        <v>3670</v>
      </c>
      <c r="BD261" t="s">
        <v>72</v>
      </c>
      <c r="BG261" t="s">
        <v>7538</v>
      </c>
    </row>
    <row r="262" spans="1:59" x14ac:dyDescent="0.2">
      <c r="A262" s="1">
        <v>42618.939201388886</v>
      </c>
      <c r="B262" t="s">
        <v>1862</v>
      </c>
      <c r="C262" t="s">
        <v>7576</v>
      </c>
      <c r="D262" t="e">
        <f>VLOOKUP(deactivate_sen[[#This Row],[Full Name]], senate_staff_import[],1,0)</f>
        <v>#N/A</v>
      </c>
      <c r="L262" t="s">
        <v>3085</v>
      </c>
      <c r="M262" t="s">
        <v>3086</v>
      </c>
      <c r="N262" t="s">
        <v>168</v>
      </c>
      <c r="AH262" t="s">
        <v>65</v>
      </c>
      <c r="AI262" t="s">
        <v>66</v>
      </c>
      <c r="AL262" t="s">
        <v>67</v>
      </c>
      <c r="AY262" t="s">
        <v>7577</v>
      </c>
      <c r="AZ262" t="s">
        <v>2461</v>
      </c>
      <c r="BA262" t="s">
        <v>7578</v>
      </c>
      <c r="BB262" t="s">
        <v>7579</v>
      </c>
      <c r="BD262" t="s">
        <v>72</v>
      </c>
      <c r="BG262" t="s">
        <v>7580</v>
      </c>
    </row>
    <row r="263" spans="1:59" x14ac:dyDescent="0.2">
      <c r="A263" s="1">
        <v>42618.939189814817</v>
      </c>
      <c r="B263" t="s">
        <v>1862</v>
      </c>
      <c r="C263" t="s">
        <v>7602</v>
      </c>
      <c r="D263" t="e">
        <f>VLOOKUP(deactivate_sen[[#This Row],[Full Name]], senate_staff_import[],1,0)</f>
        <v>#N/A</v>
      </c>
      <c r="L263" t="s">
        <v>1031</v>
      </c>
      <c r="M263" t="s">
        <v>6607</v>
      </c>
      <c r="N263" t="s">
        <v>168</v>
      </c>
      <c r="AH263" t="s">
        <v>65</v>
      </c>
      <c r="AI263" t="s">
        <v>66</v>
      </c>
      <c r="AL263" t="s">
        <v>67</v>
      </c>
      <c r="AY263" t="s">
        <v>7603</v>
      </c>
      <c r="AZ263" t="s">
        <v>6260</v>
      </c>
      <c r="BA263" t="s">
        <v>2305</v>
      </c>
      <c r="BB263" t="s">
        <v>7604</v>
      </c>
      <c r="BD263" t="s">
        <v>72</v>
      </c>
      <c r="BG263" t="s">
        <v>7605</v>
      </c>
    </row>
    <row r="264" spans="1:59" x14ac:dyDescent="0.2">
      <c r="A264" s="1">
        <v>42618.93917824074</v>
      </c>
      <c r="B264" t="s">
        <v>1862</v>
      </c>
      <c r="C264" t="s">
        <v>7632</v>
      </c>
      <c r="D264" t="e">
        <f>VLOOKUP(deactivate_sen[[#This Row],[Full Name]], senate_staff_import[],1,0)</f>
        <v>#N/A</v>
      </c>
      <c r="L264" t="s">
        <v>1031</v>
      </c>
      <c r="M264" t="s">
        <v>6607</v>
      </c>
      <c r="N264" t="s">
        <v>63</v>
      </c>
      <c r="AH264" t="s">
        <v>65</v>
      </c>
      <c r="AI264" t="s">
        <v>66</v>
      </c>
      <c r="AL264" t="s">
        <v>67</v>
      </c>
      <c r="AY264" t="s">
        <v>7633</v>
      </c>
      <c r="AZ264" t="s">
        <v>7634</v>
      </c>
      <c r="BA264" t="s">
        <v>7635</v>
      </c>
      <c r="BB264" t="s">
        <v>7636</v>
      </c>
      <c r="BD264" t="s">
        <v>72</v>
      </c>
      <c r="BG264" t="s">
        <v>7637</v>
      </c>
    </row>
    <row r="265" spans="1:59" x14ac:dyDescent="0.2">
      <c r="A265" s="1">
        <v>42618.939166666663</v>
      </c>
      <c r="B265" t="s">
        <v>1862</v>
      </c>
      <c r="C265" t="s">
        <v>7645</v>
      </c>
      <c r="D265" t="e">
        <f>VLOOKUP(deactivate_sen[[#This Row],[Full Name]], senate_staff_import[],1,0)</f>
        <v>#N/A</v>
      </c>
      <c r="L265" t="s">
        <v>1017</v>
      </c>
      <c r="M265" t="s">
        <v>1018</v>
      </c>
      <c r="N265" t="s">
        <v>63</v>
      </c>
      <c r="AH265" t="s">
        <v>65</v>
      </c>
      <c r="AI265" t="s">
        <v>66</v>
      </c>
      <c r="AL265" t="s">
        <v>67</v>
      </c>
      <c r="AY265" t="s">
        <v>7646</v>
      </c>
      <c r="AZ265" t="s">
        <v>7647</v>
      </c>
      <c r="BA265" t="s">
        <v>7648</v>
      </c>
      <c r="BB265" t="s">
        <v>3598</v>
      </c>
      <c r="BD265" t="s">
        <v>72</v>
      </c>
      <c r="BG265" t="s">
        <v>7649</v>
      </c>
    </row>
    <row r="266" spans="1:59" x14ac:dyDescent="0.2">
      <c r="A266" s="1">
        <v>42618.939155092587</v>
      </c>
      <c r="B266" t="s">
        <v>1862</v>
      </c>
      <c r="C266" t="s">
        <v>7665</v>
      </c>
      <c r="D266" t="e">
        <f>VLOOKUP(deactivate_sen[[#This Row],[Full Name]], senate_staff_import[],1,0)</f>
        <v>#N/A</v>
      </c>
      <c r="L266" t="s">
        <v>1017</v>
      </c>
      <c r="M266" t="s">
        <v>1018</v>
      </c>
      <c r="N266" t="s">
        <v>168</v>
      </c>
      <c r="AH266" t="s">
        <v>65</v>
      </c>
      <c r="AI266" t="s">
        <v>66</v>
      </c>
      <c r="AL266" t="s">
        <v>67</v>
      </c>
      <c r="AY266" t="s">
        <v>7666</v>
      </c>
      <c r="AZ266" t="s">
        <v>5383</v>
      </c>
      <c r="BA266" t="s">
        <v>7667</v>
      </c>
      <c r="BB266" t="s">
        <v>7668</v>
      </c>
      <c r="BD266" t="s">
        <v>72</v>
      </c>
      <c r="BG266" t="s">
        <v>7669</v>
      </c>
    </row>
    <row r="267" spans="1:59" x14ac:dyDescent="0.2">
      <c r="A267" s="1">
        <v>42618.939143518517</v>
      </c>
      <c r="B267" t="s">
        <v>1862</v>
      </c>
      <c r="C267" t="s">
        <v>7709</v>
      </c>
      <c r="D267" t="e">
        <f>VLOOKUP(deactivate_sen[[#This Row],[Full Name]], senate_staff_import[],1,0)</f>
        <v>#N/A</v>
      </c>
      <c r="L267" t="s">
        <v>6733</v>
      </c>
      <c r="M267" t="s">
        <v>6734</v>
      </c>
      <c r="N267" t="s">
        <v>168</v>
      </c>
      <c r="AH267" t="s">
        <v>65</v>
      </c>
      <c r="AI267" t="s">
        <v>66</v>
      </c>
      <c r="AL267" t="s">
        <v>67</v>
      </c>
      <c r="AM267" t="s">
        <v>68</v>
      </c>
      <c r="AY267" t="s">
        <v>7710</v>
      </c>
      <c r="AZ267" t="s">
        <v>7711</v>
      </c>
      <c r="BA267" t="s">
        <v>3701</v>
      </c>
      <c r="BB267" t="s">
        <v>236</v>
      </c>
      <c r="BD267" t="s">
        <v>72</v>
      </c>
      <c r="BG267" t="s">
        <v>7712</v>
      </c>
    </row>
    <row r="268" spans="1:59" x14ac:dyDescent="0.2">
      <c r="A268" s="1">
        <v>42618.939131944448</v>
      </c>
      <c r="B268" t="s">
        <v>1862</v>
      </c>
      <c r="C268" t="s">
        <v>7717</v>
      </c>
      <c r="D268" t="e">
        <f>VLOOKUP(deactivate_sen[[#This Row],[Full Name]], senate_staff_import[],1,0)</f>
        <v>#N/A</v>
      </c>
      <c r="L268" t="s">
        <v>6733</v>
      </c>
      <c r="M268" t="s">
        <v>6734</v>
      </c>
      <c r="N268" t="s">
        <v>63</v>
      </c>
      <c r="AH268" t="s">
        <v>65</v>
      </c>
      <c r="AI268" t="s">
        <v>66</v>
      </c>
      <c r="AL268" t="s">
        <v>67</v>
      </c>
      <c r="AY268" t="s">
        <v>7718</v>
      </c>
      <c r="AZ268" t="s">
        <v>7719</v>
      </c>
      <c r="BA268" t="s">
        <v>7720</v>
      </c>
      <c r="BB268" t="s">
        <v>943</v>
      </c>
      <c r="BD268" t="s">
        <v>72</v>
      </c>
      <c r="BG268" t="s">
        <v>7721</v>
      </c>
    </row>
    <row r="269" spans="1:59" x14ac:dyDescent="0.2">
      <c r="A269" s="1">
        <v>42618.939120370371</v>
      </c>
      <c r="B269" t="s">
        <v>1862</v>
      </c>
      <c r="C269" t="s">
        <v>7768</v>
      </c>
      <c r="D269" t="e">
        <f>VLOOKUP(deactivate_sen[[#This Row],[Full Name]], senate_staff_import[],1,0)</f>
        <v>#N/A</v>
      </c>
      <c r="L269" t="s">
        <v>1001</v>
      </c>
      <c r="M269" t="s">
        <v>1002</v>
      </c>
      <c r="N269" t="s">
        <v>63</v>
      </c>
      <c r="AH269" t="s">
        <v>65</v>
      </c>
      <c r="AI269" t="s">
        <v>66</v>
      </c>
      <c r="AL269" t="s">
        <v>67</v>
      </c>
      <c r="AY269" t="s">
        <v>7769</v>
      </c>
      <c r="AZ269" t="s">
        <v>7770</v>
      </c>
      <c r="BA269" t="s">
        <v>7771</v>
      </c>
      <c r="BB269" t="s">
        <v>3173</v>
      </c>
      <c r="BD269" t="s">
        <v>72</v>
      </c>
      <c r="BG269" t="s">
        <v>7772</v>
      </c>
    </row>
    <row r="270" spans="1:59" x14ac:dyDescent="0.2">
      <c r="A270" s="1">
        <v>42618.939108796287</v>
      </c>
      <c r="B270" t="s">
        <v>1862</v>
      </c>
      <c r="C270" t="s">
        <v>7784</v>
      </c>
      <c r="D270" t="e">
        <f>VLOOKUP(deactivate_sen[[#This Row],[Full Name]], senate_staff_import[],1,0)</f>
        <v>#N/A</v>
      </c>
      <c r="M270" t="s">
        <v>1850</v>
      </c>
      <c r="AH270" t="s">
        <v>65</v>
      </c>
      <c r="AI270" t="s">
        <v>66</v>
      </c>
      <c r="AL270" t="s">
        <v>1237</v>
      </c>
      <c r="AY270" t="s">
        <v>7785</v>
      </c>
      <c r="AZ270" t="s">
        <v>7786</v>
      </c>
      <c r="BA270" t="s">
        <v>7787</v>
      </c>
      <c r="BB270" t="s">
        <v>7788</v>
      </c>
      <c r="BD270" t="s">
        <v>72</v>
      </c>
      <c r="BG270" t="s">
        <v>7789</v>
      </c>
    </row>
    <row r="271" spans="1:59" x14ac:dyDescent="0.2">
      <c r="A271" s="1">
        <v>42618.939097222217</v>
      </c>
      <c r="B271" t="s">
        <v>1862</v>
      </c>
      <c r="C271" t="s">
        <v>7819</v>
      </c>
      <c r="D271" t="e">
        <f>VLOOKUP(deactivate_sen[[#This Row],[Full Name]], senate_staff_import[],1,0)</f>
        <v>#N/A</v>
      </c>
      <c r="L271" t="s">
        <v>917</v>
      </c>
      <c r="M271" t="s">
        <v>6875</v>
      </c>
      <c r="N271" t="s">
        <v>168</v>
      </c>
      <c r="AH271" t="s">
        <v>65</v>
      </c>
      <c r="AI271" t="s">
        <v>66</v>
      </c>
      <c r="AL271" t="s">
        <v>67</v>
      </c>
      <c r="AY271" t="s">
        <v>7820</v>
      </c>
      <c r="AZ271" t="s">
        <v>7821</v>
      </c>
      <c r="BA271" t="s">
        <v>7822</v>
      </c>
      <c r="BB271" t="s">
        <v>365</v>
      </c>
      <c r="BD271" t="s">
        <v>72</v>
      </c>
      <c r="BG271" t="s">
        <v>7823</v>
      </c>
    </row>
    <row r="272" spans="1:59" x14ac:dyDescent="0.2">
      <c r="A272" s="1">
        <v>42618.939097222217</v>
      </c>
      <c r="B272" t="s">
        <v>1862</v>
      </c>
      <c r="C272" t="s">
        <v>7848</v>
      </c>
      <c r="D272" t="e">
        <f>VLOOKUP(deactivate_sen[[#This Row],[Full Name]], senate_staff_import[],1,0)</f>
        <v>#N/A</v>
      </c>
      <c r="L272" t="s">
        <v>917</v>
      </c>
      <c r="M272" t="s">
        <v>6875</v>
      </c>
      <c r="N272" t="s">
        <v>63</v>
      </c>
      <c r="AH272" t="s">
        <v>65</v>
      </c>
      <c r="AI272" t="s">
        <v>66</v>
      </c>
      <c r="AL272" t="s">
        <v>67</v>
      </c>
      <c r="AY272" t="s">
        <v>7849</v>
      </c>
      <c r="AZ272" t="s">
        <v>7850</v>
      </c>
      <c r="BA272" t="s">
        <v>7851</v>
      </c>
      <c r="BB272" t="s">
        <v>893</v>
      </c>
      <c r="BD272" t="s">
        <v>72</v>
      </c>
      <c r="BG272" t="s">
        <v>7852</v>
      </c>
    </row>
    <row r="273" spans="1:59" x14ac:dyDescent="0.2">
      <c r="A273" s="1">
        <v>42618.939085648148</v>
      </c>
      <c r="B273" t="s">
        <v>1862</v>
      </c>
      <c r="C273" t="s">
        <v>7874</v>
      </c>
      <c r="D273" t="e">
        <f>VLOOKUP(deactivate_sen[[#This Row],[Full Name]], senate_staff_import[],1,0)</f>
        <v>#N/A</v>
      </c>
      <c r="M273" t="s">
        <v>1850</v>
      </c>
      <c r="AH273" t="s">
        <v>65</v>
      </c>
      <c r="AI273" t="s">
        <v>66</v>
      </c>
      <c r="AL273" t="s">
        <v>1237</v>
      </c>
      <c r="AY273" t="s">
        <v>7875</v>
      </c>
      <c r="AZ273" t="s">
        <v>7876</v>
      </c>
      <c r="BA273" t="s">
        <v>7877</v>
      </c>
      <c r="BB273" t="s">
        <v>1853</v>
      </c>
      <c r="BD273" t="s">
        <v>72</v>
      </c>
      <c r="BG273" t="s">
        <v>7878</v>
      </c>
    </row>
    <row r="274" spans="1:59" x14ac:dyDescent="0.2">
      <c r="A274" s="1">
        <v>42618.939074074071</v>
      </c>
      <c r="B274" t="s">
        <v>1862</v>
      </c>
      <c r="C274" t="s">
        <v>7937</v>
      </c>
      <c r="D274" t="e">
        <f>VLOOKUP(deactivate_sen[[#This Row],[Full Name]], senate_staff_import[],1,0)</f>
        <v>#N/A</v>
      </c>
      <c r="L274" t="s">
        <v>909</v>
      </c>
      <c r="M274" t="s">
        <v>910</v>
      </c>
      <c r="N274" t="s">
        <v>63</v>
      </c>
      <c r="AH274" t="s">
        <v>65</v>
      </c>
      <c r="AI274" t="s">
        <v>66</v>
      </c>
      <c r="AL274" t="s">
        <v>67</v>
      </c>
      <c r="AY274" t="s">
        <v>7938</v>
      </c>
      <c r="AZ274" t="s">
        <v>7939</v>
      </c>
      <c r="BA274" t="s">
        <v>7940</v>
      </c>
      <c r="BB274" t="s">
        <v>914</v>
      </c>
      <c r="BD274" t="s">
        <v>72</v>
      </c>
      <c r="BG274" t="s">
        <v>7941</v>
      </c>
    </row>
    <row r="275" spans="1:59" x14ac:dyDescent="0.2">
      <c r="A275" s="1">
        <v>42618.939062500001</v>
      </c>
      <c r="B275" t="s">
        <v>1862</v>
      </c>
      <c r="C275" t="s">
        <v>7968</v>
      </c>
      <c r="D275" t="e">
        <f>VLOOKUP(deactivate_sen[[#This Row],[Full Name]], senate_staff_import[],1,0)</f>
        <v>#N/A</v>
      </c>
      <c r="L275" t="s">
        <v>901</v>
      </c>
      <c r="M275" t="s">
        <v>902</v>
      </c>
      <c r="N275" t="s">
        <v>63</v>
      </c>
      <c r="AH275" t="s">
        <v>65</v>
      </c>
      <c r="AI275" t="s">
        <v>66</v>
      </c>
      <c r="AL275" t="s">
        <v>67</v>
      </c>
      <c r="AY275" t="s">
        <v>7969</v>
      </c>
      <c r="AZ275" t="s">
        <v>7970</v>
      </c>
      <c r="BA275" t="s">
        <v>7971</v>
      </c>
      <c r="BB275" t="s">
        <v>7010</v>
      </c>
      <c r="BD275" t="s">
        <v>72</v>
      </c>
      <c r="BG275" t="s">
        <v>7972</v>
      </c>
    </row>
    <row r="276" spans="1:59" x14ac:dyDescent="0.2">
      <c r="A276" s="1">
        <v>42618.939062500001</v>
      </c>
      <c r="B276" t="s">
        <v>1862</v>
      </c>
      <c r="C276" t="s">
        <v>7987</v>
      </c>
      <c r="D276" t="e">
        <f>VLOOKUP(deactivate_sen[[#This Row],[Full Name]], senate_staff_import[],1,0)</f>
        <v>#N/A</v>
      </c>
      <c r="L276" t="s">
        <v>901</v>
      </c>
      <c r="M276" t="s">
        <v>902</v>
      </c>
      <c r="N276" t="s">
        <v>63</v>
      </c>
      <c r="AH276" t="s">
        <v>65</v>
      </c>
      <c r="AI276" t="s">
        <v>66</v>
      </c>
      <c r="AL276" t="s">
        <v>67</v>
      </c>
      <c r="AY276" t="s">
        <v>7988</v>
      </c>
      <c r="AZ276" t="s">
        <v>7989</v>
      </c>
      <c r="BA276" t="s">
        <v>577</v>
      </c>
      <c r="BB276" t="s">
        <v>578</v>
      </c>
      <c r="BD276" t="s">
        <v>72</v>
      </c>
      <c r="BG276" t="s">
        <v>7990</v>
      </c>
    </row>
    <row r="277" spans="1:59" x14ac:dyDescent="0.2">
      <c r="A277" s="1">
        <v>42618.939050925917</v>
      </c>
      <c r="B277" t="s">
        <v>1862</v>
      </c>
      <c r="C277" t="s">
        <v>7995</v>
      </c>
      <c r="D277" t="e">
        <f>VLOOKUP(deactivate_sen[[#This Row],[Full Name]], senate_staff_import[],1,0)</f>
        <v>#N/A</v>
      </c>
      <c r="L277" t="s">
        <v>901</v>
      </c>
      <c r="M277" t="s">
        <v>902</v>
      </c>
      <c r="N277" t="s">
        <v>63</v>
      </c>
      <c r="AH277" t="s">
        <v>65</v>
      </c>
      <c r="AI277" t="s">
        <v>66</v>
      </c>
      <c r="AL277" t="s">
        <v>67</v>
      </c>
      <c r="AY277" t="s">
        <v>7996</v>
      </c>
      <c r="AZ277" t="s">
        <v>2057</v>
      </c>
      <c r="BA277" t="s">
        <v>7997</v>
      </c>
      <c r="BB277" t="s">
        <v>129</v>
      </c>
      <c r="BD277" t="s">
        <v>72</v>
      </c>
      <c r="BG277" t="s">
        <v>7998</v>
      </c>
    </row>
    <row r="278" spans="1:59" x14ac:dyDescent="0.2">
      <c r="A278" s="1">
        <v>42618.939039351862</v>
      </c>
      <c r="B278" t="s">
        <v>1862</v>
      </c>
      <c r="C278" t="s">
        <v>8032</v>
      </c>
      <c r="D278" t="e">
        <f>VLOOKUP(deactivate_sen[[#This Row],[Full Name]], senate_staff_import[],1,0)</f>
        <v>#N/A</v>
      </c>
      <c r="L278" t="s">
        <v>3312</v>
      </c>
      <c r="M278" t="s">
        <v>3313</v>
      </c>
      <c r="N278" t="s">
        <v>168</v>
      </c>
      <c r="AH278" t="s">
        <v>65</v>
      </c>
      <c r="AI278" t="s">
        <v>66</v>
      </c>
      <c r="AL278" t="s">
        <v>67</v>
      </c>
      <c r="AY278" t="s">
        <v>8033</v>
      </c>
      <c r="AZ278" t="s">
        <v>8034</v>
      </c>
      <c r="BA278" t="s">
        <v>8035</v>
      </c>
      <c r="BB278" t="s">
        <v>8036</v>
      </c>
      <c r="BD278" t="s">
        <v>72</v>
      </c>
      <c r="BG278" t="s">
        <v>8037</v>
      </c>
    </row>
    <row r="279" spans="1:59" x14ac:dyDescent="0.2">
      <c r="A279" s="1">
        <v>42618.939039351862</v>
      </c>
      <c r="B279" t="s">
        <v>1862</v>
      </c>
      <c r="C279" t="s">
        <v>8043</v>
      </c>
      <c r="D279" t="e">
        <f>VLOOKUP(deactivate_sen[[#This Row],[Full Name]], senate_staff_import[],1,0)</f>
        <v>#N/A</v>
      </c>
      <c r="L279" t="s">
        <v>3312</v>
      </c>
      <c r="M279" t="s">
        <v>3313</v>
      </c>
      <c r="N279" t="s">
        <v>168</v>
      </c>
      <c r="AH279" t="s">
        <v>65</v>
      </c>
      <c r="AI279" t="s">
        <v>66</v>
      </c>
      <c r="AL279" t="s">
        <v>67</v>
      </c>
      <c r="AY279" t="s">
        <v>8044</v>
      </c>
      <c r="AZ279" t="s">
        <v>8045</v>
      </c>
      <c r="BA279" t="s">
        <v>8046</v>
      </c>
      <c r="BB279" t="s">
        <v>8047</v>
      </c>
      <c r="BD279" t="s">
        <v>72</v>
      </c>
      <c r="BG279" t="s">
        <v>8048</v>
      </c>
    </row>
    <row r="280" spans="1:59" x14ac:dyDescent="0.2">
      <c r="A280" s="1">
        <v>42618.939027777778</v>
      </c>
      <c r="B280" t="s">
        <v>1862</v>
      </c>
      <c r="C280" t="s">
        <v>8071</v>
      </c>
      <c r="D280" t="e">
        <f>VLOOKUP(deactivate_sen[[#This Row],[Full Name]], senate_staff_import[],1,0)</f>
        <v>#N/A</v>
      </c>
      <c r="L280" t="s">
        <v>3312</v>
      </c>
      <c r="M280" t="s">
        <v>3313</v>
      </c>
      <c r="N280" t="s">
        <v>168</v>
      </c>
      <c r="AH280" t="s">
        <v>65</v>
      </c>
      <c r="AI280" t="s">
        <v>66</v>
      </c>
      <c r="AL280" t="s">
        <v>67</v>
      </c>
      <c r="AY280" t="s">
        <v>8072</v>
      </c>
      <c r="AZ280" t="s">
        <v>8073</v>
      </c>
      <c r="BA280" t="s">
        <v>8074</v>
      </c>
      <c r="BB280" t="s">
        <v>8075</v>
      </c>
      <c r="BD280" t="s">
        <v>72</v>
      </c>
      <c r="BG280" t="s">
        <v>8076</v>
      </c>
    </row>
    <row r="281" spans="1:59" x14ac:dyDescent="0.2">
      <c r="A281" s="1">
        <v>42618.939016203702</v>
      </c>
      <c r="B281" t="s">
        <v>1862</v>
      </c>
      <c r="C281" t="s">
        <v>8087</v>
      </c>
      <c r="D281" t="e">
        <f>VLOOKUP(deactivate_sen[[#This Row],[Full Name]], senate_staff_import[],1,0)</f>
        <v>#N/A</v>
      </c>
      <c r="L281" t="s">
        <v>3085</v>
      </c>
      <c r="M281" t="s">
        <v>3086</v>
      </c>
      <c r="N281" t="s">
        <v>168</v>
      </c>
      <c r="AH281" t="s">
        <v>65</v>
      </c>
      <c r="AI281" t="s">
        <v>66</v>
      </c>
      <c r="AL281" t="s">
        <v>67</v>
      </c>
      <c r="AY281" t="s">
        <v>8088</v>
      </c>
      <c r="AZ281" t="s">
        <v>8089</v>
      </c>
      <c r="BA281" t="s">
        <v>8090</v>
      </c>
      <c r="BB281" t="s">
        <v>365</v>
      </c>
      <c r="BD281" t="s">
        <v>72</v>
      </c>
      <c r="BG281" t="s">
        <v>8091</v>
      </c>
    </row>
    <row r="282" spans="1:59" x14ac:dyDescent="0.2">
      <c r="A282" s="1">
        <v>42618.939016203702</v>
      </c>
      <c r="B282" t="s">
        <v>1862</v>
      </c>
      <c r="C282" t="s">
        <v>8114</v>
      </c>
      <c r="D282" t="e">
        <f>VLOOKUP(deactivate_sen[[#This Row],[Full Name]], senate_staff_import[],1,0)</f>
        <v>#N/A</v>
      </c>
      <c r="M282" t="s">
        <v>1837</v>
      </c>
      <c r="AH282" t="s">
        <v>65</v>
      </c>
      <c r="AI282" t="s">
        <v>66</v>
      </c>
      <c r="AL282" t="s">
        <v>1237</v>
      </c>
      <c r="AY282" t="s">
        <v>8115</v>
      </c>
      <c r="AZ282" t="s">
        <v>8116</v>
      </c>
      <c r="BA282" t="s">
        <v>8117</v>
      </c>
      <c r="BB282" t="s">
        <v>8118</v>
      </c>
      <c r="BD282" t="s">
        <v>72</v>
      </c>
      <c r="BG282" t="s">
        <v>8119</v>
      </c>
    </row>
    <row r="283" spans="1:59" x14ac:dyDescent="0.2">
      <c r="A283" s="1">
        <v>42618.939016203702</v>
      </c>
      <c r="B283" t="s">
        <v>1862</v>
      </c>
      <c r="C283" t="s">
        <v>8120</v>
      </c>
      <c r="D283" t="e">
        <f>VLOOKUP(deactivate_sen[[#This Row],[Full Name]], senate_staff_import[],1,0)</f>
        <v>#N/A</v>
      </c>
      <c r="L283" t="s">
        <v>3131</v>
      </c>
      <c r="M283" t="s">
        <v>3132</v>
      </c>
      <c r="N283" t="s">
        <v>63</v>
      </c>
      <c r="AH283" t="s">
        <v>65</v>
      </c>
      <c r="AI283" t="s">
        <v>66</v>
      </c>
      <c r="AL283" t="s">
        <v>67</v>
      </c>
      <c r="AY283" t="s">
        <v>8121</v>
      </c>
      <c r="AZ283" t="s">
        <v>8122</v>
      </c>
      <c r="BA283" t="s">
        <v>8123</v>
      </c>
      <c r="BB283" t="s">
        <v>426</v>
      </c>
      <c r="BD283" t="s">
        <v>72</v>
      </c>
      <c r="BG283" t="s">
        <v>8124</v>
      </c>
    </row>
    <row r="284" spans="1:59" x14ac:dyDescent="0.2">
      <c r="A284" s="1">
        <v>42618.939004629632</v>
      </c>
      <c r="B284" t="s">
        <v>1862</v>
      </c>
      <c r="C284" t="s">
        <v>8167</v>
      </c>
      <c r="D284" t="e">
        <f>VLOOKUP(deactivate_sen[[#This Row],[Full Name]], senate_staff_import[],1,0)</f>
        <v>#N/A</v>
      </c>
      <c r="K284" t="s">
        <v>8168</v>
      </c>
      <c r="M284" t="s">
        <v>8169</v>
      </c>
      <c r="N284" t="s">
        <v>63</v>
      </c>
      <c r="AH284" t="s">
        <v>65</v>
      </c>
      <c r="AI284" t="s">
        <v>66</v>
      </c>
      <c r="AL284" t="s">
        <v>1237</v>
      </c>
      <c r="AY284" t="s">
        <v>8170</v>
      </c>
      <c r="AZ284" t="s">
        <v>8171</v>
      </c>
      <c r="BA284" t="s">
        <v>8172</v>
      </c>
      <c r="BB284" t="s">
        <v>578</v>
      </c>
      <c r="BD284" t="s">
        <v>72</v>
      </c>
      <c r="BG284" t="s">
        <v>8173</v>
      </c>
    </row>
    <row r="285" spans="1:59" x14ac:dyDescent="0.2">
      <c r="A285" s="1">
        <v>42618.938981481479</v>
      </c>
      <c r="B285" t="s">
        <v>1862</v>
      </c>
      <c r="C285" t="s">
        <v>8226</v>
      </c>
      <c r="D285" t="e">
        <f>VLOOKUP(deactivate_sen[[#This Row],[Full Name]], senate_staff_import[],1,0)</f>
        <v>#N/A</v>
      </c>
      <c r="L285" t="s">
        <v>872</v>
      </c>
      <c r="M285" t="s">
        <v>873</v>
      </c>
      <c r="N285" t="s">
        <v>63</v>
      </c>
      <c r="AH285" t="s">
        <v>65</v>
      </c>
      <c r="AI285" t="s">
        <v>66</v>
      </c>
      <c r="AL285" t="s">
        <v>67</v>
      </c>
      <c r="AY285" t="s">
        <v>8227</v>
      </c>
      <c r="AZ285" t="s">
        <v>8228</v>
      </c>
      <c r="BA285" t="s">
        <v>8229</v>
      </c>
      <c r="BB285" t="s">
        <v>714</v>
      </c>
      <c r="BD285" t="s">
        <v>72</v>
      </c>
      <c r="BG285" t="s">
        <v>8230</v>
      </c>
    </row>
    <row r="286" spans="1:59" x14ac:dyDescent="0.2">
      <c r="A286" s="1">
        <v>42618.938981481479</v>
      </c>
      <c r="B286" t="s">
        <v>1862</v>
      </c>
      <c r="C286" t="s">
        <v>8244</v>
      </c>
      <c r="D286" t="e">
        <f>VLOOKUP(deactivate_sen[[#This Row],[Full Name]], senate_staff_import[],1,0)</f>
        <v>#N/A</v>
      </c>
      <c r="L286" t="s">
        <v>872</v>
      </c>
      <c r="M286" t="s">
        <v>873</v>
      </c>
      <c r="N286" t="s">
        <v>63</v>
      </c>
      <c r="AH286" t="s">
        <v>65</v>
      </c>
      <c r="AI286" t="s">
        <v>66</v>
      </c>
      <c r="AL286" t="s">
        <v>67</v>
      </c>
      <c r="AY286" t="s">
        <v>8245</v>
      </c>
      <c r="AZ286" t="s">
        <v>8246</v>
      </c>
      <c r="BA286" t="s">
        <v>8247</v>
      </c>
      <c r="BB286" t="s">
        <v>8248</v>
      </c>
      <c r="BD286" t="s">
        <v>72</v>
      </c>
      <c r="BG286" t="s">
        <v>8249</v>
      </c>
    </row>
    <row r="287" spans="1:59" x14ac:dyDescent="0.2">
      <c r="A287" s="1">
        <v>42618.938969907409</v>
      </c>
      <c r="B287" t="s">
        <v>1862</v>
      </c>
      <c r="C287" t="s">
        <v>8260</v>
      </c>
      <c r="D287" t="e">
        <f>VLOOKUP(deactivate_sen[[#This Row],[Full Name]], senate_staff_import[],1,0)</f>
        <v>#N/A</v>
      </c>
      <c r="L287" t="s">
        <v>872</v>
      </c>
      <c r="M287" t="s">
        <v>873</v>
      </c>
      <c r="N287" t="s">
        <v>63</v>
      </c>
      <c r="AH287" t="s">
        <v>65</v>
      </c>
      <c r="AI287" t="s">
        <v>66</v>
      </c>
      <c r="AL287" t="s">
        <v>67</v>
      </c>
      <c r="AY287" t="s">
        <v>8261</v>
      </c>
      <c r="AZ287" t="s">
        <v>8262</v>
      </c>
      <c r="BA287" t="s">
        <v>7886</v>
      </c>
      <c r="BB287" t="s">
        <v>7072</v>
      </c>
      <c r="BD287" t="s">
        <v>72</v>
      </c>
      <c r="BG287" t="s">
        <v>8263</v>
      </c>
    </row>
    <row r="288" spans="1:59" x14ac:dyDescent="0.2">
      <c r="A288" s="1">
        <v>42618.938969907409</v>
      </c>
      <c r="B288" t="s">
        <v>1862</v>
      </c>
      <c r="C288" t="s">
        <v>8277</v>
      </c>
      <c r="D288" t="e">
        <f>VLOOKUP(deactivate_sen[[#This Row],[Full Name]], senate_staff_import[],1,0)</f>
        <v>#N/A</v>
      </c>
      <c r="L288" t="s">
        <v>7117</v>
      </c>
      <c r="M288" t="s">
        <v>7118</v>
      </c>
      <c r="N288" t="s">
        <v>168</v>
      </c>
      <c r="T288" t="s">
        <v>8278</v>
      </c>
      <c r="AH288" t="s">
        <v>65</v>
      </c>
      <c r="AI288" t="s">
        <v>66</v>
      </c>
      <c r="AL288" t="s">
        <v>67</v>
      </c>
      <c r="AM288" t="s">
        <v>145</v>
      </c>
      <c r="AY288" t="s">
        <v>8279</v>
      </c>
      <c r="AZ288" t="s">
        <v>8280</v>
      </c>
      <c r="BA288" t="s">
        <v>8281</v>
      </c>
      <c r="BB288" t="s">
        <v>395</v>
      </c>
      <c r="BD288" t="s">
        <v>72</v>
      </c>
      <c r="BG288" t="s">
        <v>8282</v>
      </c>
    </row>
    <row r="289" spans="1:59" x14ac:dyDescent="0.2">
      <c r="A289" s="1">
        <v>42618.938935185193</v>
      </c>
      <c r="B289" t="s">
        <v>1862</v>
      </c>
      <c r="C289" t="s">
        <v>8359</v>
      </c>
      <c r="D289" t="e">
        <f>VLOOKUP(deactivate_sen[[#This Row],[Full Name]], senate_staff_import[],1,0)</f>
        <v>#N/A</v>
      </c>
      <c r="L289" t="s">
        <v>2875</v>
      </c>
      <c r="M289" t="s">
        <v>2876</v>
      </c>
      <c r="N289" t="s">
        <v>168</v>
      </c>
      <c r="AH289" t="s">
        <v>65</v>
      </c>
      <c r="AI289" t="s">
        <v>66</v>
      </c>
      <c r="AL289" t="s">
        <v>67</v>
      </c>
      <c r="AY289" t="s">
        <v>8360</v>
      </c>
      <c r="AZ289" t="s">
        <v>8361</v>
      </c>
      <c r="BA289" t="s">
        <v>6603</v>
      </c>
      <c r="BB289" t="s">
        <v>578</v>
      </c>
      <c r="BD289" t="s">
        <v>72</v>
      </c>
      <c r="BG289" t="s">
        <v>8362</v>
      </c>
    </row>
    <row r="290" spans="1:59" x14ac:dyDescent="0.2">
      <c r="A290" s="1">
        <v>42618.938935185193</v>
      </c>
      <c r="B290" t="s">
        <v>1862</v>
      </c>
      <c r="C290" t="s">
        <v>8368</v>
      </c>
      <c r="D290" t="e">
        <f>VLOOKUP(deactivate_sen[[#This Row],[Full Name]], senate_staff_import[],1,0)</f>
        <v>#N/A</v>
      </c>
      <c r="L290" t="s">
        <v>3131</v>
      </c>
      <c r="M290" t="s">
        <v>3132</v>
      </c>
      <c r="N290" t="s">
        <v>63</v>
      </c>
      <c r="AH290" t="s">
        <v>65</v>
      </c>
      <c r="AI290" t="s">
        <v>66</v>
      </c>
      <c r="AL290" t="s">
        <v>67</v>
      </c>
      <c r="AY290" t="s">
        <v>8369</v>
      </c>
      <c r="AZ290" t="s">
        <v>8370</v>
      </c>
      <c r="BA290" t="s">
        <v>8371</v>
      </c>
      <c r="BB290" t="s">
        <v>660</v>
      </c>
      <c r="BD290" t="s">
        <v>72</v>
      </c>
      <c r="BG290" t="s">
        <v>8372</v>
      </c>
    </row>
    <row r="291" spans="1:59" x14ac:dyDescent="0.2">
      <c r="A291" s="1">
        <v>42618.938923611109</v>
      </c>
      <c r="B291" t="s">
        <v>1862</v>
      </c>
      <c r="C291" t="s">
        <v>8405</v>
      </c>
      <c r="D291" t="e">
        <f>VLOOKUP(deactivate_sen[[#This Row],[Full Name]], senate_staff_import[],1,0)</f>
        <v>#N/A</v>
      </c>
      <c r="L291" t="s">
        <v>2875</v>
      </c>
      <c r="M291" t="s">
        <v>2876</v>
      </c>
      <c r="N291" t="s">
        <v>168</v>
      </c>
      <c r="AH291" t="s">
        <v>65</v>
      </c>
      <c r="AI291" t="s">
        <v>66</v>
      </c>
      <c r="AL291" t="s">
        <v>67</v>
      </c>
      <c r="AM291" t="s">
        <v>284</v>
      </c>
      <c r="AY291" t="s">
        <v>8406</v>
      </c>
      <c r="AZ291" t="s">
        <v>8407</v>
      </c>
      <c r="BA291" t="s">
        <v>8408</v>
      </c>
      <c r="BB291" t="s">
        <v>284</v>
      </c>
      <c r="BD291" t="s">
        <v>72</v>
      </c>
      <c r="BG291" t="s">
        <v>8409</v>
      </c>
    </row>
    <row r="292" spans="1:59" x14ac:dyDescent="0.2">
      <c r="A292" s="1">
        <v>42618.93891203704</v>
      </c>
      <c r="B292" t="s">
        <v>1862</v>
      </c>
      <c r="C292" t="s">
        <v>8426</v>
      </c>
      <c r="D292" t="e">
        <f>VLOOKUP(deactivate_sen[[#This Row],[Full Name]], senate_staff_import[],1,0)</f>
        <v>#N/A</v>
      </c>
      <c r="L292" t="s">
        <v>2875</v>
      </c>
      <c r="M292" t="s">
        <v>2876</v>
      </c>
      <c r="N292" t="s">
        <v>63</v>
      </c>
      <c r="AH292" t="s">
        <v>65</v>
      </c>
      <c r="AI292" t="s">
        <v>66</v>
      </c>
      <c r="AL292" t="s">
        <v>67</v>
      </c>
      <c r="AY292" t="s">
        <v>8427</v>
      </c>
      <c r="AZ292" t="s">
        <v>8428</v>
      </c>
      <c r="BA292" t="s">
        <v>8429</v>
      </c>
      <c r="BB292" t="s">
        <v>8430</v>
      </c>
      <c r="BD292" t="s">
        <v>72</v>
      </c>
      <c r="BG292" t="s">
        <v>8431</v>
      </c>
    </row>
    <row r="293" spans="1:59" x14ac:dyDescent="0.2">
      <c r="A293" s="1">
        <v>42618.938888888893</v>
      </c>
      <c r="B293" t="s">
        <v>1862</v>
      </c>
      <c r="C293" t="s">
        <v>8472</v>
      </c>
      <c r="D293" t="e">
        <f>VLOOKUP(deactivate_sen[[#This Row],[Full Name]], senate_staff_import[],1,0)</f>
        <v>#N/A</v>
      </c>
      <c r="M293" t="s">
        <v>1837</v>
      </c>
      <c r="AH293" t="s">
        <v>65</v>
      </c>
      <c r="AI293" t="s">
        <v>66</v>
      </c>
      <c r="AL293" t="s">
        <v>1237</v>
      </c>
      <c r="AY293" t="s">
        <v>8473</v>
      </c>
      <c r="AZ293" t="s">
        <v>8474</v>
      </c>
      <c r="BA293" t="s">
        <v>8475</v>
      </c>
      <c r="BB293" t="s">
        <v>8476</v>
      </c>
      <c r="BD293" t="s">
        <v>72</v>
      </c>
      <c r="BG293" t="s">
        <v>8477</v>
      </c>
    </row>
    <row r="294" spans="1:59" x14ac:dyDescent="0.2">
      <c r="A294" s="1">
        <v>42618.938854166663</v>
      </c>
      <c r="B294" t="s">
        <v>1862</v>
      </c>
      <c r="C294" t="s">
        <v>8511</v>
      </c>
      <c r="D294" t="e">
        <f>VLOOKUP(deactivate_sen[[#This Row],[Full Name]], senate_staff_import[],1,0)</f>
        <v>#N/A</v>
      </c>
      <c r="L294" t="s">
        <v>821</v>
      </c>
      <c r="M294" t="s">
        <v>822</v>
      </c>
      <c r="N294" t="s">
        <v>168</v>
      </c>
      <c r="AH294" t="s">
        <v>65</v>
      </c>
      <c r="AI294" t="s">
        <v>66</v>
      </c>
      <c r="AL294" t="s">
        <v>67</v>
      </c>
      <c r="AY294" t="s">
        <v>8512</v>
      </c>
      <c r="AZ294" t="s">
        <v>3826</v>
      </c>
      <c r="BA294" t="s">
        <v>8513</v>
      </c>
      <c r="BB294" t="s">
        <v>3602</v>
      </c>
      <c r="BD294" t="s">
        <v>72</v>
      </c>
      <c r="BG294" t="s">
        <v>8514</v>
      </c>
    </row>
    <row r="295" spans="1:59" x14ac:dyDescent="0.2">
      <c r="A295" s="1">
        <v>42618.938807870371</v>
      </c>
      <c r="B295" t="s">
        <v>1862</v>
      </c>
      <c r="C295" t="s">
        <v>8547</v>
      </c>
      <c r="D295" t="e">
        <f>VLOOKUP(deactivate_sen[[#This Row],[Full Name]], senate_staff_import[],1,0)</f>
        <v>#N/A</v>
      </c>
      <c r="L295" t="s">
        <v>765</v>
      </c>
      <c r="M295" t="s">
        <v>766</v>
      </c>
      <c r="N295" t="s">
        <v>168</v>
      </c>
      <c r="AH295" t="s">
        <v>65</v>
      </c>
      <c r="AI295" t="s">
        <v>66</v>
      </c>
      <c r="AL295" t="s">
        <v>67</v>
      </c>
      <c r="AY295" t="s">
        <v>8548</v>
      </c>
      <c r="AZ295" t="s">
        <v>8549</v>
      </c>
      <c r="BA295" t="s">
        <v>7806</v>
      </c>
      <c r="BB295" t="s">
        <v>8550</v>
      </c>
      <c r="BD295" t="s">
        <v>72</v>
      </c>
      <c r="BG295" t="s">
        <v>8551</v>
      </c>
    </row>
    <row r="296" spans="1:59" x14ac:dyDescent="0.2">
      <c r="A296" s="1">
        <v>42618.938773148147</v>
      </c>
      <c r="B296" t="s">
        <v>1862</v>
      </c>
      <c r="C296" t="s">
        <v>8581</v>
      </c>
      <c r="D296" t="e">
        <f>VLOOKUP(deactivate_sen[[#This Row],[Full Name]], senate_staff_import[],1,0)</f>
        <v>#N/A</v>
      </c>
      <c r="L296" t="s">
        <v>747</v>
      </c>
      <c r="M296" t="s">
        <v>748</v>
      </c>
      <c r="N296" t="s">
        <v>63</v>
      </c>
      <c r="AH296" t="s">
        <v>65</v>
      </c>
      <c r="AI296" t="s">
        <v>66</v>
      </c>
      <c r="AL296" t="s">
        <v>67</v>
      </c>
      <c r="AY296" t="s">
        <v>8582</v>
      </c>
      <c r="AZ296" t="s">
        <v>8583</v>
      </c>
      <c r="BA296" t="s">
        <v>8584</v>
      </c>
      <c r="BB296" t="s">
        <v>757</v>
      </c>
      <c r="BD296" t="s">
        <v>72</v>
      </c>
      <c r="BG296" t="s">
        <v>8585</v>
      </c>
    </row>
    <row r="297" spans="1:59" x14ac:dyDescent="0.2">
      <c r="A297" s="1">
        <v>42618.938761574071</v>
      </c>
      <c r="B297" t="s">
        <v>1862</v>
      </c>
      <c r="C297" t="s">
        <v>8597</v>
      </c>
      <c r="D297" t="e">
        <f>VLOOKUP(deactivate_sen[[#This Row],[Full Name]], senate_staff_import[],1,0)</f>
        <v>#N/A</v>
      </c>
      <c r="L297" t="s">
        <v>747</v>
      </c>
      <c r="M297" t="s">
        <v>748</v>
      </c>
      <c r="N297" t="s">
        <v>168</v>
      </c>
      <c r="AH297" t="s">
        <v>65</v>
      </c>
      <c r="AI297" t="s">
        <v>66</v>
      </c>
      <c r="AL297" t="s">
        <v>67</v>
      </c>
      <c r="AY297" t="s">
        <v>8598</v>
      </c>
      <c r="AZ297" t="s">
        <v>8599</v>
      </c>
      <c r="BA297" t="s">
        <v>8600</v>
      </c>
      <c r="BB297" t="s">
        <v>8601</v>
      </c>
      <c r="BD297" t="s">
        <v>72</v>
      </c>
      <c r="BG297" t="s">
        <v>8602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498"/>
  <sheetViews>
    <sheetView tabSelected="1" topLeftCell="A86" workbookViewId="0">
      <selection activeCell="E102" sqref="E102"/>
    </sheetView>
  </sheetViews>
  <sheetFormatPr baseColWidth="10" defaultRowHeight="15" x14ac:dyDescent="0.2"/>
  <cols>
    <col min="1" max="2" width="12" customWidth="1"/>
    <col min="3" max="3" width="39" bestFit="1" customWidth="1"/>
    <col min="4" max="4" width="39" customWidth="1"/>
    <col min="6" max="6" width="17.33203125" customWidth="1"/>
    <col min="8" max="8" width="20.83203125" customWidth="1"/>
    <col min="9" max="9" width="16.83203125" customWidth="1"/>
    <col min="10" max="10" width="21.83203125" customWidth="1"/>
    <col min="11" max="11" width="26.5" customWidth="1"/>
    <col min="12" max="12" width="17.1640625" customWidth="1"/>
    <col min="13" max="13" width="16.33203125" customWidth="1"/>
    <col min="14" max="14" width="19.1640625" customWidth="1"/>
    <col min="15" max="15" width="13" customWidth="1"/>
    <col min="18" max="18" width="13.33203125" customWidth="1"/>
    <col min="22" max="22" width="21.83203125" customWidth="1"/>
    <col min="23" max="23" width="32.1640625" customWidth="1"/>
    <col min="24" max="24" width="15.83203125" customWidth="1"/>
    <col min="25" max="25" width="19.6640625" customWidth="1"/>
    <col min="26" max="26" width="29.83203125" customWidth="1"/>
    <col min="27" max="27" width="23.1640625" customWidth="1"/>
    <col min="28" max="28" width="33.5" customWidth="1"/>
    <col min="29" max="29" width="17.1640625" customWidth="1"/>
    <col min="32" max="32" width="17.83203125" customWidth="1"/>
    <col min="35" max="35" width="17.5" customWidth="1"/>
    <col min="36" max="36" width="14.83203125" customWidth="1"/>
    <col min="37" max="37" width="22.1640625" customWidth="1"/>
    <col min="38" max="38" width="19.6640625" customWidth="1"/>
    <col min="39" max="39" width="25.1640625" customWidth="1"/>
    <col min="40" max="40" width="16" customWidth="1"/>
    <col min="41" max="41" width="11.83203125" customWidth="1"/>
    <col min="42" max="42" width="32.83203125" customWidth="1"/>
    <col min="43" max="43" width="33" customWidth="1"/>
    <col min="44" max="44" width="24" customWidth="1"/>
    <col min="45" max="45" width="24.33203125" customWidth="1"/>
    <col min="46" max="46" width="33.33203125" customWidth="1"/>
    <col min="47" max="47" width="25" customWidth="1"/>
    <col min="48" max="48" width="17.83203125" customWidth="1"/>
    <col min="49" max="49" width="33.83203125" customWidth="1"/>
    <col min="50" max="50" width="23" customWidth="1"/>
    <col min="51" max="51" width="11.33203125" customWidth="1"/>
    <col min="52" max="52" width="11.83203125" customWidth="1"/>
    <col min="53" max="53" width="11.5" customWidth="1"/>
    <col min="55" max="55" width="15.6640625" customWidth="1"/>
    <col min="57" max="57" width="19.1640625" customWidth="1"/>
    <col min="58" max="58" width="14.83203125" customWidth="1"/>
    <col min="59" max="59" width="14" customWidth="1"/>
  </cols>
  <sheetData>
    <row r="1" spans="1:60" x14ac:dyDescent="0.2">
      <c r="A1" t="s">
        <v>0</v>
      </c>
      <c r="B1" t="s">
        <v>1</v>
      </c>
      <c r="C1" t="s">
        <v>2</v>
      </c>
      <c r="D1" s="13" t="s">
        <v>31367</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row>
    <row r="2" spans="1:60" x14ac:dyDescent="0.2">
      <c r="A2" s="1">
        <v>42618.943356481483</v>
      </c>
      <c r="B2" t="s">
        <v>1862</v>
      </c>
      <c r="C2" t="s">
        <v>14288</v>
      </c>
      <c r="D2" t="e">
        <f>VLOOKUP(deactivate_assem7[[#This Row],[Full Name]],assembly_staff_import[],1,0)</f>
        <v>#N/A</v>
      </c>
      <c r="L2" t="s">
        <v>11675</v>
      </c>
      <c r="M2" t="s">
        <v>14289</v>
      </c>
      <c r="N2" t="s">
        <v>63</v>
      </c>
      <c r="V2" t="s">
        <v>14290</v>
      </c>
      <c r="AH2" t="s">
        <v>65</v>
      </c>
      <c r="AI2" t="s">
        <v>10913</v>
      </c>
      <c r="AL2" t="s">
        <v>67</v>
      </c>
      <c r="AM2" t="s">
        <v>68</v>
      </c>
      <c r="AY2" t="s">
        <v>14291</v>
      </c>
      <c r="AZ2" t="s">
        <v>14292</v>
      </c>
      <c r="BA2" t="s">
        <v>4706</v>
      </c>
      <c r="BB2" t="s">
        <v>236</v>
      </c>
      <c r="BD2" t="s">
        <v>72</v>
      </c>
      <c r="BG2" t="s">
        <v>14293</v>
      </c>
    </row>
    <row r="3" spans="1:60" x14ac:dyDescent="0.2">
      <c r="A3" s="1">
        <v>42618.943344907413</v>
      </c>
      <c r="B3" t="s">
        <v>1862</v>
      </c>
      <c r="C3" t="s">
        <v>14294</v>
      </c>
      <c r="D3" t="e">
        <f>VLOOKUP(deactivate_assem7[[#This Row],[Full Name]],assembly_staff_import[],1,0)</f>
        <v>#N/A</v>
      </c>
      <c r="M3" t="s">
        <v>14295</v>
      </c>
      <c r="V3" t="s">
        <v>14296</v>
      </c>
      <c r="AH3" t="s">
        <v>65</v>
      </c>
      <c r="AI3" t="s">
        <v>10913</v>
      </c>
      <c r="AL3" t="s">
        <v>1237</v>
      </c>
      <c r="AY3" t="s">
        <v>14297</v>
      </c>
      <c r="AZ3" t="s">
        <v>14298</v>
      </c>
      <c r="BA3" t="s">
        <v>4840</v>
      </c>
      <c r="BB3" t="s">
        <v>14299</v>
      </c>
      <c r="BD3" t="s">
        <v>72</v>
      </c>
      <c r="BG3" t="s">
        <v>14300</v>
      </c>
    </row>
    <row r="4" spans="1:60" x14ac:dyDescent="0.2">
      <c r="A4" s="1">
        <v>42618.943344907413</v>
      </c>
      <c r="B4" t="s">
        <v>1862</v>
      </c>
      <c r="C4" t="s">
        <v>14301</v>
      </c>
      <c r="D4" t="e">
        <f>VLOOKUP(deactivate_assem7[[#This Row],[Full Name]],assembly_staff_import[],1,0)</f>
        <v>#N/A</v>
      </c>
      <c r="M4" t="s">
        <v>11199</v>
      </c>
      <c r="V4" t="s">
        <v>14284</v>
      </c>
      <c r="AH4" t="s">
        <v>65</v>
      </c>
      <c r="AI4" t="s">
        <v>10913</v>
      </c>
      <c r="AL4" t="s">
        <v>1237</v>
      </c>
      <c r="AY4" t="s">
        <v>14302</v>
      </c>
      <c r="AZ4" t="s">
        <v>14303</v>
      </c>
      <c r="BA4" t="s">
        <v>14304</v>
      </c>
      <c r="BB4" t="s">
        <v>11203</v>
      </c>
      <c r="BD4" t="s">
        <v>72</v>
      </c>
      <c r="BG4" t="s">
        <v>14305</v>
      </c>
    </row>
    <row r="5" spans="1:60" x14ac:dyDescent="0.2">
      <c r="A5" s="1">
        <v>42618.943344907413</v>
      </c>
      <c r="B5" t="s">
        <v>1862</v>
      </c>
      <c r="C5" t="s">
        <v>14333</v>
      </c>
      <c r="D5" t="e">
        <f>VLOOKUP(deactivate_assem7[[#This Row],[Full Name]],assembly_staff_import[],1,0)</f>
        <v>#N/A</v>
      </c>
      <c r="L5" t="s">
        <v>11019</v>
      </c>
      <c r="M5" t="s">
        <v>11020</v>
      </c>
      <c r="N5" t="s">
        <v>63</v>
      </c>
      <c r="V5" t="s">
        <v>14334</v>
      </c>
      <c r="AH5" t="s">
        <v>65</v>
      </c>
      <c r="AI5" t="s">
        <v>10913</v>
      </c>
      <c r="AL5" t="s">
        <v>67</v>
      </c>
      <c r="AY5" t="s">
        <v>14335</v>
      </c>
      <c r="AZ5" t="s">
        <v>11576</v>
      </c>
      <c r="BA5" t="s">
        <v>5962</v>
      </c>
      <c r="BB5" t="s">
        <v>11219</v>
      </c>
      <c r="BD5" t="s">
        <v>72</v>
      </c>
      <c r="BG5" t="s">
        <v>14336</v>
      </c>
    </row>
    <row r="6" spans="1:60" x14ac:dyDescent="0.2">
      <c r="A6" s="1">
        <v>42618.943333333344</v>
      </c>
      <c r="B6" t="s">
        <v>1862</v>
      </c>
      <c r="C6" t="s">
        <v>14337</v>
      </c>
      <c r="D6" t="e">
        <f>VLOOKUP(deactivate_assem7[[#This Row],[Full Name]],assembly_staff_import[],1,0)</f>
        <v>#N/A</v>
      </c>
      <c r="L6" t="s">
        <v>12142</v>
      </c>
      <c r="M6" t="s">
        <v>14338</v>
      </c>
      <c r="N6" t="s">
        <v>168</v>
      </c>
      <c r="V6" t="s">
        <v>14339</v>
      </c>
      <c r="AH6" t="s">
        <v>65</v>
      </c>
      <c r="AI6" t="s">
        <v>10913</v>
      </c>
      <c r="AL6" t="s">
        <v>67</v>
      </c>
      <c r="AY6" t="s">
        <v>14340</v>
      </c>
      <c r="AZ6" t="s">
        <v>14341</v>
      </c>
      <c r="BA6" t="s">
        <v>14342</v>
      </c>
      <c r="BB6" t="s">
        <v>11033</v>
      </c>
      <c r="BD6" t="s">
        <v>72</v>
      </c>
      <c r="BG6" t="s">
        <v>14343</v>
      </c>
    </row>
    <row r="7" spans="1:60" x14ac:dyDescent="0.2">
      <c r="A7" s="1">
        <v>42618.943333333344</v>
      </c>
      <c r="B7" t="s">
        <v>1862</v>
      </c>
      <c r="C7" t="s">
        <v>14344</v>
      </c>
      <c r="D7" t="e">
        <f>VLOOKUP(deactivate_assem7[[#This Row],[Full Name]],assembly_staff_import[],1,0)</f>
        <v>#N/A</v>
      </c>
      <c r="M7" t="s">
        <v>14295</v>
      </c>
      <c r="V7" t="s">
        <v>14345</v>
      </c>
      <c r="AH7" t="s">
        <v>65</v>
      </c>
      <c r="AI7" t="s">
        <v>10913</v>
      </c>
      <c r="AL7" t="s">
        <v>1237</v>
      </c>
      <c r="AY7" t="s">
        <v>14346</v>
      </c>
      <c r="AZ7" t="s">
        <v>5873</v>
      </c>
      <c r="BA7" t="s">
        <v>14347</v>
      </c>
      <c r="BB7" t="s">
        <v>14348</v>
      </c>
      <c r="BD7" t="s">
        <v>72</v>
      </c>
      <c r="BG7" t="s">
        <v>14349</v>
      </c>
    </row>
    <row r="8" spans="1:60" x14ac:dyDescent="0.2">
      <c r="A8" s="1">
        <v>42618.943333333344</v>
      </c>
      <c r="B8" t="s">
        <v>1862</v>
      </c>
      <c r="C8" t="s">
        <v>14362</v>
      </c>
      <c r="D8" t="e">
        <f>VLOOKUP(deactivate_assem7[[#This Row],[Full Name]],assembly_staff_import[],1,0)</f>
        <v>#N/A</v>
      </c>
      <c r="L8" t="s">
        <v>11464</v>
      </c>
      <c r="M8" t="s">
        <v>14363</v>
      </c>
      <c r="N8" t="s">
        <v>63</v>
      </c>
      <c r="V8" t="s">
        <v>14364</v>
      </c>
      <c r="AH8" t="s">
        <v>65</v>
      </c>
      <c r="AI8" t="s">
        <v>10913</v>
      </c>
      <c r="AL8" t="s">
        <v>67</v>
      </c>
      <c r="AY8" t="s">
        <v>14365</v>
      </c>
      <c r="AZ8" t="s">
        <v>14366</v>
      </c>
      <c r="BA8" t="s">
        <v>14367</v>
      </c>
      <c r="BB8" t="s">
        <v>2271</v>
      </c>
      <c r="BD8" t="s">
        <v>72</v>
      </c>
      <c r="BG8" t="s">
        <v>14368</v>
      </c>
    </row>
    <row r="9" spans="1:60" x14ac:dyDescent="0.2">
      <c r="A9" s="1">
        <v>42618.94332175926</v>
      </c>
      <c r="B9" t="s">
        <v>1862</v>
      </c>
      <c r="C9" t="s">
        <v>14377</v>
      </c>
      <c r="D9" t="e">
        <f>VLOOKUP(deactivate_assem7[[#This Row],[Full Name]],assembly_staff_import[],1,0)</f>
        <v>#N/A</v>
      </c>
      <c r="M9" t="s">
        <v>11199</v>
      </c>
      <c r="V9" t="s">
        <v>14284</v>
      </c>
      <c r="AH9" t="s">
        <v>65</v>
      </c>
      <c r="AI9" t="s">
        <v>10913</v>
      </c>
      <c r="AL9" t="s">
        <v>1237</v>
      </c>
      <c r="AY9" t="s">
        <v>14378</v>
      </c>
      <c r="AZ9" t="s">
        <v>14379</v>
      </c>
      <c r="BA9" t="s">
        <v>14380</v>
      </c>
      <c r="BB9" t="s">
        <v>14381</v>
      </c>
      <c r="BD9" t="s">
        <v>72</v>
      </c>
      <c r="BG9" t="s">
        <v>14382</v>
      </c>
    </row>
    <row r="10" spans="1:60" x14ac:dyDescent="0.2">
      <c r="A10" s="1">
        <v>42618.94332175926</v>
      </c>
      <c r="B10" t="s">
        <v>1862</v>
      </c>
      <c r="C10" t="s">
        <v>14390</v>
      </c>
      <c r="D10" t="e">
        <f>VLOOKUP(deactivate_assem7[[#This Row],[Full Name]],assembly_staff_import[],1,0)</f>
        <v>#N/A</v>
      </c>
      <c r="L10" t="s">
        <v>12169</v>
      </c>
      <c r="M10" t="s">
        <v>12170</v>
      </c>
      <c r="N10" t="s">
        <v>168</v>
      </c>
      <c r="V10" t="s">
        <v>14391</v>
      </c>
      <c r="AH10" t="s">
        <v>65</v>
      </c>
      <c r="AI10" t="s">
        <v>10913</v>
      </c>
      <c r="AL10" t="s">
        <v>67</v>
      </c>
      <c r="AY10" t="s">
        <v>14392</v>
      </c>
      <c r="AZ10" t="s">
        <v>14393</v>
      </c>
      <c r="BA10" t="s">
        <v>14394</v>
      </c>
      <c r="BB10" t="s">
        <v>10955</v>
      </c>
      <c r="BD10" t="s">
        <v>72</v>
      </c>
      <c r="BG10" t="s">
        <v>14395</v>
      </c>
    </row>
    <row r="11" spans="1:60" x14ac:dyDescent="0.2">
      <c r="A11" s="1">
        <v>42618.94332175926</v>
      </c>
      <c r="B11" t="s">
        <v>1862</v>
      </c>
      <c r="C11" t="s">
        <v>14416</v>
      </c>
      <c r="D11" t="e">
        <f>VLOOKUP(deactivate_assem7[[#This Row],[Full Name]],assembly_staff_import[],1,0)</f>
        <v>#N/A</v>
      </c>
      <c r="M11" t="s">
        <v>10958</v>
      </c>
      <c r="V11" t="s">
        <v>3154</v>
      </c>
      <c r="AH11" t="s">
        <v>65</v>
      </c>
      <c r="AI11" t="s">
        <v>10913</v>
      </c>
      <c r="AL11" t="s">
        <v>1237</v>
      </c>
      <c r="AY11" t="s">
        <v>14417</v>
      </c>
      <c r="AZ11" t="s">
        <v>14418</v>
      </c>
      <c r="BA11" t="s">
        <v>14419</v>
      </c>
      <c r="BB11" t="s">
        <v>116</v>
      </c>
      <c r="BD11" t="s">
        <v>72</v>
      </c>
      <c r="BG11" t="s">
        <v>14420</v>
      </c>
    </row>
    <row r="12" spans="1:60" x14ac:dyDescent="0.2">
      <c r="A12" s="1">
        <v>42618.943310185183</v>
      </c>
      <c r="B12" t="s">
        <v>1862</v>
      </c>
      <c r="C12" t="s">
        <v>14428</v>
      </c>
      <c r="D12" t="e">
        <f>VLOOKUP(deactivate_assem7[[#This Row],[Full Name]],assembly_staff_import[],1,0)</f>
        <v>#N/A</v>
      </c>
      <c r="M12" t="s">
        <v>10958</v>
      </c>
      <c r="V12" t="s">
        <v>3154</v>
      </c>
      <c r="AH12" t="s">
        <v>65</v>
      </c>
      <c r="AI12" t="s">
        <v>10913</v>
      </c>
      <c r="AL12" t="s">
        <v>1237</v>
      </c>
      <c r="AY12" t="s">
        <v>14429</v>
      </c>
      <c r="AZ12" t="s">
        <v>14430</v>
      </c>
      <c r="BA12" t="s">
        <v>14431</v>
      </c>
      <c r="BB12" t="s">
        <v>11112</v>
      </c>
      <c r="BD12" t="s">
        <v>72</v>
      </c>
      <c r="BG12" t="s">
        <v>14432</v>
      </c>
    </row>
    <row r="13" spans="1:60" x14ac:dyDescent="0.2">
      <c r="A13" s="1">
        <v>42618.943310185183</v>
      </c>
      <c r="B13" t="s">
        <v>1862</v>
      </c>
      <c r="C13" t="s">
        <v>14433</v>
      </c>
      <c r="D13" t="e">
        <f>VLOOKUP(deactivate_assem7[[#This Row],[Full Name]],assembly_staff_import[],1,0)</f>
        <v>#N/A</v>
      </c>
      <c r="L13" t="s">
        <v>11394</v>
      </c>
      <c r="M13" t="s">
        <v>14434</v>
      </c>
      <c r="N13" t="s">
        <v>63</v>
      </c>
      <c r="V13" t="s">
        <v>14435</v>
      </c>
      <c r="AH13" t="s">
        <v>65</v>
      </c>
      <c r="AI13" t="s">
        <v>10913</v>
      </c>
      <c r="AL13" t="s">
        <v>67</v>
      </c>
      <c r="AY13" t="s">
        <v>14436</v>
      </c>
      <c r="AZ13" t="s">
        <v>14437</v>
      </c>
      <c r="BA13" t="s">
        <v>14438</v>
      </c>
      <c r="BB13" t="s">
        <v>11400</v>
      </c>
      <c r="BD13" t="s">
        <v>72</v>
      </c>
      <c r="BG13" t="s">
        <v>14439</v>
      </c>
    </row>
    <row r="14" spans="1:60" x14ac:dyDescent="0.2">
      <c r="A14" s="1">
        <v>42618.943298611113</v>
      </c>
      <c r="B14" t="s">
        <v>1862</v>
      </c>
      <c r="C14" t="s">
        <v>14455</v>
      </c>
      <c r="D14" t="e">
        <f>VLOOKUP(deactivate_assem7[[#This Row],[Full Name]],assembly_staff_import[],1,0)</f>
        <v>#N/A</v>
      </c>
      <c r="M14" t="s">
        <v>10958</v>
      </c>
      <c r="V14" t="s">
        <v>3154</v>
      </c>
      <c r="AH14" t="s">
        <v>65</v>
      </c>
      <c r="AI14" t="s">
        <v>10913</v>
      </c>
      <c r="AL14" t="s">
        <v>1237</v>
      </c>
      <c r="AY14" t="s">
        <v>14456</v>
      </c>
      <c r="AZ14" t="s">
        <v>7896</v>
      </c>
      <c r="BA14" t="s">
        <v>1419</v>
      </c>
      <c r="BB14" t="s">
        <v>116</v>
      </c>
      <c r="BD14" t="s">
        <v>72</v>
      </c>
      <c r="BG14" t="s">
        <v>14457</v>
      </c>
    </row>
    <row r="15" spans="1:60" x14ac:dyDescent="0.2">
      <c r="A15" s="1">
        <v>42618.943287037036</v>
      </c>
      <c r="B15" t="s">
        <v>1862</v>
      </c>
      <c r="C15" t="s">
        <v>14472</v>
      </c>
      <c r="D15" t="e">
        <f>VLOOKUP(deactivate_assem7[[#This Row],[Full Name]],assembly_staff_import[],1,0)</f>
        <v>#N/A</v>
      </c>
      <c r="M15" t="s">
        <v>10958</v>
      </c>
      <c r="V15" t="s">
        <v>3154</v>
      </c>
      <c r="AH15" t="s">
        <v>65</v>
      </c>
      <c r="AI15" t="s">
        <v>10913</v>
      </c>
      <c r="AL15" t="s">
        <v>1237</v>
      </c>
      <c r="AY15" t="s">
        <v>14473</v>
      </c>
      <c r="AZ15" t="s">
        <v>14474</v>
      </c>
      <c r="BA15" t="s">
        <v>1599</v>
      </c>
      <c r="BB15" t="s">
        <v>116</v>
      </c>
      <c r="BD15" t="s">
        <v>72</v>
      </c>
      <c r="BG15" t="s">
        <v>14475</v>
      </c>
    </row>
    <row r="16" spans="1:60" x14ac:dyDescent="0.2">
      <c r="A16" s="1">
        <v>42618.943287037036</v>
      </c>
      <c r="B16" t="s">
        <v>1862</v>
      </c>
      <c r="C16" t="s">
        <v>14505</v>
      </c>
      <c r="D16" t="e">
        <f>VLOOKUP(deactivate_assem7[[#This Row],[Full Name]],assembly_staff_import[],1,0)</f>
        <v>#N/A</v>
      </c>
      <c r="M16" t="s">
        <v>12063</v>
      </c>
      <c r="V16" t="s">
        <v>14467</v>
      </c>
      <c r="AH16" t="s">
        <v>65</v>
      </c>
      <c r="AI16" t="s">
        <v>10913</v>
      </c>
      <c r="AL16" t="s">
        <v>1237</v>
      </c>
      <c r="AY16" t="s">
        <v>14506</v>
      </c>
      <c r="AZ16" t="s">
        <v>14507</v>
      </c>
      <c r="BA16" t="s">
        <v>14508</v>
      </c>
      <c r="BB16" t="s">
        <v>11963</v>
      </c>
      <c r="BD16" t="s">
        <v>72</v>
      </c>
      <c r="BG16" t="s">
        <v>14509</v>
      </c>
    </row>
    <row r="17" spans="1:59" x14ac:dyDescent="0.2">
      <c r="A17" s="1">
        <v>42618.94327546296</v>
      </c>
      <c r="B17" t="s">
        <v>1862</v>
      </c>
      <c r="C17" t="s">
        <v>14516</v>
      </c>
      <c r="D17" t="e">
        <f>VLOOKUP(deactivate_assem7[[#This Row],[Full Name]],assembly_staff_import[],1,0)</f>
        <v>#N/A</v>
      </c>
      <c r="L17" t="s">
        <v>11403</v>
      </c>
      <c r="M17" t="s">
        <v>14517</v>
      </c>
      <c r="N17" t="s">
        <v>168</v>
      </c>
      <c r="V17" t="s">
        <v>14494</v>
      </c>
      <c r="AH17" t="s">
        <v>65</v>
      </c>
      <c r="AI17" t="s">
        <v>10913</v>
      </c>
      <c r="AL17" t="s">
        <v>67</v>
      </c>
      <c r="AY17" t="s">
        <v>14518</v>
      </c>
      <c r="AZ17" t="s">
        <v>2409</v>
      </c>
      <c r="BA17" t="s">
        <v>14519</v>
      </c>
      <c r="BB17" t="s">
        <v>12643</v>
      </c>
      <c r="BD17" t="s">
        <v>72</v>
      </c>
      <c r="BG17" t="s">
        <v>14520</v>
      </c>
    </row>
    <row r="18" spans="1:59" x14ac:dyDescent="0.2">
      <c r="A18" s="1">
        <v>42618.943252314813</v>
      </c>
      <c r="B18" t="s">
        <v>1862</v>
      </c>
      <c r="C18" t="s">
        <v>14594</v>
      </c>
      <c r="D18" t="e">
        <f>VLOOKUP(deactivate_assem7[[#This Row],[Full Name]],assembly_staff_import[],1,0)</f>
        <v>#N/A</v>
      </c>
      <c r="M18" t="s">
        <v>13361</v>
      </c>
      <c r="V18" t="s">
        <v>14595</v>
      </c>
      <c r="AH18" t="s">
        <v>65</v>
      </c>
      <c r="AI18" t="s">
        <v>10913</v>
      </c>
      <c r="AL18" t="s">
        <v>1237</v>
      </c>
      <c r="AY18" t="s">
        <v>14596</v>
      </c>
      <c r="AZ18" t="s">
        <v>14597</v>
      </c>
      <c r="BA18" t="s">
        <v>14598</v>
      </c>
      <c r="BB18" t="s">
        <v>14548</v>
      </c>
      <c r="BD18" t="s">
        <v>72</v>
      </c>
      <c r="BG18" t="s">
        <v>14599</v>
      </c>
    </row>
    <row r="19" spans="1:59" x14ac:dyDescent="0.2">
      <c r="A19" s="1">
        <v>42618.943252314813</v>
      </c>
      <c r="B19" t="s">
        <v>1862</v>
      </c>
      <c r="C19" t="s">
        <v>14600</v>
      </c>
      <c r="D19" t="e">
        <f>VLOOKUP(deactivate_assem7[[#This Row],[Full Name]],assembly_staff_import[],1,0)</f>
        <v>#N/A</v>
      </c>
      <c r="M19" t="s">
        <v>14557</v>
      </c>
      <c r="V19" t="s">
        <v>14559</v>
      </c>
      <c r="AH19" t="s">
        <v>65</v>
      </c>
      <c r="AI19" t="s">
        <v>10913</v>
      </c>
      <c r="AL19" t="s">
        <v>1237</v>
      </c>
      <c r="AY19" t="s">
        <v>14601</v>
      </c>
      <c r="AZ19" t="s">
        <v>14602</v>
      </c>
      <c r="BA19" t="s">
        <v>2203</v>
      </c>
      <c r="BB19" t="s">
        <v>1241</v>
      </c>
      <c r="BD19" t="s">
        <v>72</v>
      </c>
      <c r="BG19" t="s">
        <v>14603</v>
      </c>
    </row>
    <row r="20" spans="1:59" x14ac:dyDescent="0.2">
      <c r="A20" s="1">
        <v>42618.94321759259</v>
      </c>
      <c r="B20" t="s">
        <v>1862</v>
      </c>
      <c r="C20" t="s">
        <v>14653</v>
      </c>
      <c r="D20" t="e">
        <f>VLOOKUP(deactivate_assem7[[#This Row],[Full Name]],assembly_staff_import[],1,0)</f>
        <v>#N/A</v>
      </c>
      <c r="M20" t="s">
        <v>11236</v>
      </c>
      <c r="V20" t="s">
        <v>14654</v>
      </c>
      <c r="AH20" t="s">
        <v>65</v>
      </c>
      <c r="AI20" t="s">
        <v>10913</v>
      </c>
      <c r="AL20" t="s">
        <v>1237</v>
      </c>
      <c r="AY20" t="s">
        <v>14655</v>
      </c>
      <c r="AZ20" t="s">
        <v>14656</v>
      </c>
      <c r="BA20" t="s">
        <v>14657</v>
      </c>
      <c r="BB20" t="s">
        <v>14658</v>
      </c>
      <c r="BD20" t="s">
        <v>72</v>
      </c>
      <c r="BG20" t="s">
        <v>14659</v>
      </c>
    </row>
    <row r="21" spans="1:59" x14ac:dyDescent="0.2">
      <c r="A21" s="1">
        <v>42618.943206018521</v>
      </c>
      <c r="B21" t="s">
        <v>1862</v>
      </c>
      <c r="C21" t="s">
        <v>14669</v>
      </c>
      <c r="D21" t="e">
        <f>VLOOKUP(deactivate_assem7[[#This Row],[Full Name]],assembly_staff_import[],1,0)</f>
        <v>#N/A</v>
      </c>
      <c r="L21" t="s">
        <v>11748</v>
      </c>
      <c r="M21" t="s">
        <v>14670</v>
      </c>
      <c r="N21" t="s">
        <v>63</v>
      </c>
      <c r="V21" t="s">
        <v>14671</v>
      </c>
      <c r="AH21" t="s">
        <v>65</v>
      </c>
      <c r="AI21" t="s">
        <v>10913</v>
      </c>
      <c r="AL21" t="s">
        <v>67</v>
      </c>
      <c r="AY21" t="s">
        <v>14672</v>
      </c>
      <c r="AZ21" t="s">
        <v>5378</v>
      </c>
      <c r="BA21" t="s">
        <v>14673</v>
      </c>
      <c r="BB21" t="s">
        <v>11033</v>
      </c>
      <c r="BD21" t="s">
        <v>72</v>
      </c>
      <c r="BG21" t="s">
        <v>14674</v>
      </c>
    </row>
    <row r="22" spans="1:59" x14ac:dyDescent="0.2">
      <c r="A22" s="1">
        <v>42618.943206018521</v>
      </c>
      <c r="B22" t="s">
        <v>1862</v>
      </c>
      <c r="C22" t="s">
        <v>14675</v>
      </c>
      <c r="D22" t="e">
        <f>VLOOKUP(deactivate_assem7[[#This Row],[Full Name]],assembly_staff_import[],1,0)</f>
        <v>#N/A</v>
      </c>
      <c r="L22" t="s">
        <v>11403</v>
      </c>
      <c r="M22" t="s">
        <v>14517</v>
      </c>
      <c r="N22" t="s">
        <v>168</v>
      </c>
      <c r="V22" t="s">
        <v>14494</v>
      </c>
      <c r="AH22" t="s">
        <v>65</v>
      </c>
      <c r="AI22" t="s">
        <v>10913</v>
      </c>
      <c r="AL22" t="s">
        <v>67</v>
      </c>
      <c r="AY22" t="s">
        <v>14676</v>
      </c>
      <c r="AZ22" t="s">
        <v>14677</v>
      </c>
      <c r="BA22" t="s">
        <v>14678</v>
      </c>
      <c r="BB22" t="s">
        <v>11249</v>
      </c>
      <c r="BD22" t="s">
        <v>72</v>
      </c>
      <c r="BG22" t="s">
        <v>14679</v>
      </c>
    </row>
    <row r="23" spans="1:59" x14ac:dyDescent="0.2">
      <c r="A23" s="1">
        <v>42618.943206018521</v>
      </c>
      <c r="B23" t="s">
        <v>1862</v>
      </c>
      <c r="C23" t="s">
        <v>14680</v>
      </c>
      <c r="D23" t="e">
        <f>VLOOKUP(deactivate_assem7[[#This Row],[Full Name]],assembly_staff_import[],1,0)</f>
        <v>#N/A</v>
      </c>
      <c r="M23" t="s">
        <v>11236</v>
      </c>
      <c r="AH23" t="s">
        <v>65</v>
      </c>
      <c r="AI23" t="s">
        <v>10913</v>
      </c>
      <c r="AL23" t="s">
        <v>1237</v>
      </c>
      <c r="AY23" t="s">
        <v>14681</v>
      </c>
      <c r="AZ23" t="s">
        <v>14682</v>
      </c>
      <c r="BA23" t="s">
        <v>14683</v>
      </c>
      <c r="BB23" t="s">
        <v>11240</v>
      </c>
      <c r="BD23" t="s">
        <v>72</v>
      </c>
      <c r="BG23" t="s">
        <v>14684</v>
      </c>
    </row>
    <row r="24" spans="1:59" x14ac:dyDescent="0.2">
      <c r="A24" s="1">
        <v>42618.943194444437</v>
      </c>
      <c r="B24" t="s">
        <v>1862</v>
      </c>
      <c r="C24" t="s">
        <v>14705</v>
      </c>
      <c r="D24" t="e">
        <f>VLOOKUP(deactivate_assem7[[#This Row],[Full Name]],assembly_staff_import[],1,0)</f>
        <v>#N/A</v>
      </c>
      <c r="L24" t="s">
        <v>11403</v>
      </c>
      <c r="M24" t="s">
        <v>14517</v>
      </c>
      <c r="N24" t="s">
        <v>63</v>
      </c>
      <c r="V24" t="s">
        <v>14706</v>
      </c>
      <c r="AH24" t="s">
        <v>65</v>
      </c>
      <c r="AI24" t="s">
        <v>10913</v>
      </c>
      <c r="AL24" t="s">
        <v>67</v>
      </c>
      <c r="AY24" t="s">
        <v>14707</v>
      </c>
      <c r="AZ24" t="s">
        <v>1026</v>
      </c>
      <c r="BA24" t="s">
        <v>1183</v>
      </c>
      <c r="BB24" t="s">
        <v>10971</v>
      </c>
      <c r="BD24" t="s">
        <v>72</v>
      </c>
      <c r="BG24" t="s">
        <v>14708</v>
      </c>
    </row>
    <row r="25" spans="1:59" x14ac:dyDescent="0.2">
      <c r="A25" s="1">
        <v>42618.943194444437</v>
      </c>
      <c r="B25" t="s">
        <v>1862</v>
      </c>
      <c r="C25" t="s">
        <v>14739</v>
      </c>
      <c r="D25" t="e">
        <f>VLOOKUP(deactivate_assem7[[#This Row],[Full Name]],assembly_staff_import[],1,0)</f>
        <v>#N/A</v>
      </c>
      <c r="L25" t="s">
        <v>11403</v>
      </c>
      <c r="M25" t="s">
        <v>14517</v>
      </c>
      <c r="N25" t="s">
        <v>168</v>
      </c>
      <c r="V25" t="s">
        <v>14494</v>
      </c>
      <c r="AH25" t="s">
        <v>65</v>
      </c>
      <c r="AI25" t="s">
        <v>10913</v>
      </c>
      <c r="AL25" t="s">
        <v>67</v>
      </c>
      <c r="AY25" t="s">
        <v>14740</v>
      </c>
      <c r="AZ25" t="s">
        <v>14741</v>
      </c>
      <c r="BA25" t="s">
        <v>14742</v>
      </c>
      <c r="BB25" t="s">
        <v>11400</v>
      </c>
      <c r="BD25" t="s">
        <v>72</v>
      </c>
      <c r="BG25" t="s">
        <v>14743</v>
      </c>
    </row>
    <row r="26" spans="1:59" x14ac:dyDescent="0.2">
      <c r="A26" s="1">
        <v>42618.943182870367</v>
      </c>
      <c r="B26" t="s">
        <v>1862</v>
      </c>
      <c r="C26" t="s">
        <v>14744</v>
      </c>
      <c r="D26" t="e">
        <f>VLOOKUP(deactivate_assem7[[#This Row],[Full Name]],assembly_staff_import[],1,0)</f>
        <v>#N/A</v>
      </c>
      <c r="M26" t="s">
        <v>11199</v>
      </c>
      <c r="V26" t="s">
        <v>14284</v>
      </c>
      <c r="AH26" t="s">
        <v>65</v>
      </c>
      <c r="AI26" t="s">
        <v>10913</v>
      </c>
      <c r="AL26" t="s">
        <v>1237</v>
      </c>
      <c r="AY26" t="s">
        <v>14745</v>
      </c>
      <c r="AZ26" t="s">
        <v>14746</v>
      </c>
      <c r="BA26" t="s">
        <v>14747</v>
      </c>
      <c r="BB26" t="s">
        <v>2510</v>
      </c>
      <c r="BD26" t="s">
        <v>72</v>
      </c>
      <c r="BG26" t="s">
        <v>14748</v>
      </c>
    </row>
    <row r="27" spans="1:59" x14ac:dyDescent="0.2">
      <c r="A27" s="1">
        <v>42618.943182870367</v>
      </c>
      <c r="B27" t="s">
        <v>1862</v>
      </c>
      <c r="C27" t="s">
        <v>14774</v>
      </c>
      <c r="D27" t="e">
        <f>VLOOKUP(deactivate_assem7[[#This Row],[Full Name]],assembly_staff_import[],1,0)</f>
        <v>#N/A</v>
      </c>
      <c r="L27" t="s">
        <v>11531</v>
      </c>
      <c r="M27" t="s">
        <v>11532</v>
      </c>
      <c r="N27" t="s">
        <v>63</v>
      </c>
      <c r="V27" t="s">
        <v>2207</v>
      </c>
      <c r="AH27" t="s">
        <v>65</v>
      </c>
      <c r="AI27" t="s">
        <v>10913</v>
      </c>
      <c r="AL27" t="s">
        <v>67</v>
      </c>
      <c r="AY27" t="s">
        <v>14775</v>
      </c>
      <c r="AZ27" t="s">
        <v>14776</v>
      </c>
      <c r="BA27" t="s">
        <v>14777</v>
      </c>
      <c r="BB27" t="s">
        <v>11033</v>
      </c>
      <c r="BD27" t="s">
        <v>72</v>
      </c>
      <c r="BG27" t="s">
        <v>14778</v>
      </c>
    </row>
    <row r="28" spans="1:59" x14ac:dyDescent="0.2">
      <c r="A28" s="1">
        <v>42618.943159722221</v>
      </c>
      <c r="B28" t="s">
        <v>1862</v>
      </c>
      <c r="C28" t="s">
        <v>14829</v>
      </c>
      <c r="D28" t="e">
        <f>VLOOKUP(deactivate_assem7[[#This Row],[Full Name]],assembly_staff_import[],1,0)</f>
        <v>#N/A</v>
      </c>
      <c r="M28" t="s">
        <v>11134</v>
      </c>
      <c r="V28" t="s">
        <v>14830</v>
      </c>
      <c r="AH28" t="s">
        <v>65</v>
      </c>
      <c r="AI28" t="s">
        <v>10913</v>
      </c>
      <c r="AL28" t="s">
        <v>1237</v>
      </c>
      <c r="AY28" t="s">
        <v>14831</v>
      </c>
      <c r="AZ28" t="s">
        <v>14832</v>
      </c>
      <c r="BA28" t="s">
        <v>1130</v>
      </c>
      <c r="BB28" t="s">
        <v>11139</v>
      </c>
      <c r="BD28" t="s">
        <v>72</v>
      </c>
      <c r="BG28" t="s">
        <v>14833</v>
      </c>
    </row>
    <row r="29" spans="1:59" x14ac:dyDescent="0.2">
      <c r="A29" s="1">
        <v>42618.943159722221</v>
      </c>
      <c r="B29" t="s">
        <v>1862</v>
      </c>
      <c r="C29" t="s">
        <v>14834</v>
      </c>
      <c r="D29" t="e">
        <f>VLOOKUP(deactivate_assem7[[#This Row],[Full Name]],assembly_staff_import[],1,0)</f>
        <v>#N/A</v>
      </c>
      <c r="M29" t="s">
        <v>10958</v>
      </c>
      <c r="V29" t="s">
        <v>3154</v>
      </c>
      <c r="AH29" t="s">
        <v>65</v>
      </c>
      <c r="AI29" t="s">
        <v>10913</v>
      </c>
      <c r="AL29" t="s">
        <v>1237</v>
      </c>
      <c r="AY29" t="s">
        <v>14835</v>
      </c>
      <c r="AZ29" t="s">
        <v>14836</v>
      </c>
      <c r="BA29" t="s">
        <v>14837</v>
      </c>
      <c r="BB29" t="s">
        <v>11112</v>
      </c>
      <c r="BD29" t="s">
        <v>72</v>
      </c>
      <c r="BG29" t="s">
        <v>14838</v>
      </c>
    </row>
    <row r="30" spans="1:59" x14ac:dyDescent="0.2">
      <c r="A30" s="1">
        <v>42618.943148148152</v>
      </c>
      <c r="B30" t="s">
        <v>1862</v>
      </c>
      <c r="C30" t="s">
        <v>14866</v>
      </c>
      <c r="D30" t="e">
        <f>VLOOKUP(deactivate_assem7[[#This Row],[Full Name]],assembly_staff_import[],1,0)</f>
        <v>#N/A</v>
      </c>
      <c r="M30" t="s">
        <v>10958</v>
      </c>
      <c r="V30" t="s">
        <v>3154</v>
      </c>
      <c r="AH30" t="s">
        <v>65</v>
      </c>
      <c r="AI30" t="s">
        <v>10913</v>
      </c>
      <c r="AL30" t="s">
        <v>1237</v>
      </c>
      <c r="AY30" t="s">
        <v>14867</v>
      </c>
      <c r="AZ30" t="s">
        <v>14868</v>
      </c>
      <c r="BA30" t="s">
        <v>14869</v>
      </c>
      <c r="BB30" t="s">
        <v>116</v>
      </c>
      <c r="BD30" t="s">
        <v>72</v>
      </c>
      <c r="BG30" t="s">
        <v>14870</v>
      </c>
    </row>
    <row r="31" spans="1:59" x14ac:dyDescent="0.2">
      <c r="A31" s="1">
        <v>42618.943148148152</v>
      </c>
      <c r="B31" t="s">
        <v>1862</v>
      </c>
      <c r="C31" t="s">
        <v>14871</v>
      </c>
      <c r="D31" t="e">
        <f>VLOOKUP(deactivate_assem7[[#This Row],[Full Name]],assembly_staff_import[],1,0)</f>
        <v>#N/A</v>
      </c>
      <c r="L31" t="s">
        <v>12169</v>
      </c>
      <c r="M31" t="s">
        <v>12170</v>
      </c>
      <c r="N31" t="s">
        <v>63</v>
      </c>
      <c r="V31" t="s">
        <v>14849</v>
      </c>
      <c r="AH31" t="s">
        <v>65</v>
      </c>
      <c r="AI31" t="s">
        <v>10913</v>
      </c>
      <c r="AL31" t="s">
        <v>67</v>
      </c>
      <c r="AY31" t="s">
        <v>14872</v>
      </c>
      <c r="AZ31" t="s">
        <v>14873</v>
      </c>
      <c r="BA31" t="s">
        <v>14874</v>
      </c>
      <c r="BB31" t="s">
        <v>11249</v>
      </c>
      <c r="BD31" t="s">
        <v>72</v>
      </c>
      <c r="BG31" t="s">
        <v>14875</v>
      </c>
    </row>
    <row r="32" spans="1:59" x14ac:dyDescent="0.2">
      <c r="A32" s="1">
        <v>42618.943148148152</v>
      </c>
      <c r="B32" t="s">
        <v>1862</v>
      </c>
      <c r="C32" t="s">
        <v>14897</v>
      </c>
      <c r="D32" t="e">
        <f>VLOOKUP(deactivate_assem7[[#This Row],[Full Name]],assembly_staff_import[],1,0)</f>
        <v>#N/A</v>
      </c>
      <c r="M32" t="s">
        <v>10958</v>
      </c>
      <c r="V32" t="s">
        <v>3154</v>
      </c>
      <c r="AH32" t="s">
        <v>65</v>
      </c>
      <c r="AI32" t="s">
        <v>10913</v>
      </c>
      <c r="AL32" t="s">
        <v>1237</v>
      </c>
      <c r="AY32" t="s">
        <v>14898</v>
      </c>
      <c r="AZ32" t="s">
        <v>6540</v>
      </c>
      <c r="BA32" t="s">
        <v>14899</v>
      </c>
      <c r="BB32" t="s">
        <v>116</v>
      </c>
      <c r="BD32" t="s">
        <v>72</v>
      </c>
      <c r="BG32" t="s">
        <v>14900</v>
      </c>
    </row>
    <row r="33" spans="1:59" x14ac:dyDescent="0.2">
      <c r="A33" s="1">
        <v>42618.943136574067</v>
      </c>
      <c r="B33" t="s">
        <v>1862</v>
      </c>
      <c r="C33" t="s">
        <v>14916</v>
      </c>
      <c r="D33" t="e">
        <f>VLOOKUP(deactivate_assem7[[#This Row],[Full Name]],assembly_staff_import[],1,0)</f>
        <v>#N/A</v>
      </c>
      <c r="M33" t="s">
        <v>10958</v>
      </c>
      <c r="V33" t="s">
        <v>3154</v>
      </c>
      <c r="AH33" t="s">
        <v>65</v>
      </c>
      <c r="AI33" t="s">
        <v>10913</v>
      </c>
      <c r="AL33" t="s">
        <v>1237</v>
      </c>
      <c r="AY33" t="s">
        <v>14917</v>
      </c>
      <c r="AZ33" t="s">
        <v>14918</v>
      </c>
      <c r="BA33" t="s">
        <v>14919</v>
      </c>
      <c r="BB33" t="s">
        <v>116</v>
      </c>
      <c r="BD33" t="s">
        <v>72</v>
      </c>
      <c r="BG33" t="s">
        <v>14920</v>
      </c>
    </row>
    <row r="34" spans="1:59" x14ac:dyDescent="0.2">
      <c r="A34" s="1">
        <v>42618.943124999998</v>
      </c>
      <c r="B34" t="s">
        <v>1862</v>
      </c>
      <c r="C34" t="s">
        <v>14954</v>
      </c>
      <c r="D34" t="e">
        <f>VLOOKUP(deactivate_assem7[[#This Row],[Full Name]],assembly_staff_import[],1,0)</f>
        <v>#N/A</v>
      </c>
      <c r="M34" t="s">
        <v>11236</v>
      </c>
      <c r="AH34" t="s">
        <v>65</v>
      </c>
      <c r="AI34" t="s">
        <v>10913</v>
      </c>
      <c r="AL34" t="s">
        <v>1237</v>
      </c>
      <c r="AY34" t="s">
        <v>14955</v>
      </c>
      <c r="AZ34" t="s">
        <v>14956</v>
      </c>
      <c r="BA34" t="s">
        <v>14957</v>
      </c>
      <c r="BB34" t="s">
        <v>11482</v>
      </c>
      <c r="BD34" t="s">
        <v>72</v>
      </c>
      <c r="BG34" t="s">
        <v>14958</v>
      </c>
    </row>
    <row r="35" spans="1:59" x14ac:dyDescent="0.2">
      <c r="A35" s="1">
        <v>42618.943113425928</v>
      </c>
      <c r="B35" t="s">
        <v>1862</v>
      </c>
      <c r="C35" t="s">
        <v>14992</v>
      </c>
      <c r="D35" t="e">
        <f>VLOOKUP(deactivate_assem7[[#This Row],[Full Name]],assembly_staff_import[],1,0)</f>
        <v>#N/A</v>
      </c>
      <c r="M35" t="s">
        <v>11236</v>
      </c>
      <c r="V35" t="s">
        <v>14654</v>
      </c>
      <c r="AH35" t="s">
        <v>65</v>
      </c>
      <c r="AI35" t="s">
        <v>10913</v>
      </c>
      <c r="AL35" t="s">
        <v>1237</v>
      </c>
      <c r="AY35" t="s">
        <v>14993</v>
      </c>
      <c r="AZ35" t="s">
        <v>14994</v>
      </c>
      <c r="BA35" t="s">
        <v>14995</v>
      </c>
      <c r="BB35" t="s">
        <v>14821</v>
      </c>
      <c r="BD35" t="s">
        <v>72</v>
      </c>
      <c r="BG35" t="s">
        <v>14996</v>
      </c>
    </row>
    <row r="36" spans="1:59" x14ac:dyDescent="0.2">
      <c r="A36" s="1">
        <v>42618.943101851852</v>
      </c>
      <c r="B36" t="s">
        <v>1862</v>
      </c>
      <c r="C36" t="s">
        <v>15014</v>
      </c>
      <c r="D36" t="e">
        <f>VLOOKUP(deactivate_assem7[[#This Row],[Full Name]],assembly_staff_import[],1,0)</f>
        <v>#N/A</v>
      </c>
      <c r="L36" t="s">
        <v>12553</v>
      </c>
      <c r="M36" t="s">
        <v>15015</v>
      </c>
      <c r="N36" t="s">
        <v>168</v>
      </c>
      <c r="AH36" t="s">
        <v>65</v>
      </c>
      <c r="AI36" t="s">
        <v>10913</v>
      </c>
      <c r="AL36" t="s">
        <v>67</v>
      </c>
      <c r="AY36" t="s">
        <v>15016</v>
      </c>
      <c r="AZ36" t="s">
        <v>15017</v>
      </c>
      <c r="BA36" t="s">
        <v>5318</v>
      </c>
      <c r="BB36" t="s">
        <v>12697</v>
      </c>
      <c r="BD36" t="s">
        <v>72</v>
      </c>
      <c r="BG36" t="s">
        <v>15018</v>
      </c>
    </row>
    <row r="37" spans="1:59" x14ac:dyDescent="0.2">
      <c r="A37" s="1">
        <v>42618.943090277768</v>
      </c>
      <c r="B37" t="s">
        <v>1862</v>
      </c>
      <c r="C37" t="s">
        <v>15041</v>
      </c>
      <c r="D37" t="e">
        <f>VLOOKUP(deactivate_assem7[[#This Row],[Full Name]],assembly_staff_import[],1,0)</f>
        <v>#N/A</v>
      </c>
      <c r="M37" t="s">
        <v>14840</v>
      </c>
      <c r="V37" t="s">
        <v>15042</v>
      </c>
      <c r="AH37" t="s">
        <v>65</v>
      </c>
      <c r="AI37" t="s">
        <v>10913</v>
      </c>
      <c r="AL37" t="s">
        <v>1237</v>
      </c>
      <c r="AY37" t="s">
        <v>15043</v>
      </c>
      <c r="AZ37" t="s">
        <v>15044</v>
      </c>
      <c r="BA37" t="s">
        <v>15045</v>
      </c>
      <c r="BB37" t="s">
        <v>15046</v>
      </c>
      <c r="BD37" t="s">
        <v>72</v>
      </c>
      <c r="BG37" t="s">
        <v>15047</v>
      </c>
    </row>
    <row r="38" spans="1:59" x14ac:dyDescent="0.2">
      <c r="A38" s="1">
        <v>42618.943067129629</v>
      </c>
      <c r="B38" t="s">
        <v>1862</v>
      </c>
      <c r="C38" t="s">
        <v>15071</v>
      </c>
      <c r="D38" t="e">
        <f>VLOOKUP(deactivate_assem7[[#This Row],[Full Name]],assembly_staff_import[],1,0)</f>
        <v>#N/A</v>
      </c>
      <c r="M38" t="s">
        <v>11236</v>
      </c>
      <c r="V38" t="s">
        <v>14819</v>
      </c>
      <c r="AH38" t="s">
        <v>65</v>
      </c>
      <c r="AI38" t="s">
        <v>10913</v>
      </c>
      <c r="AL38" t="s">
        <v>1237</v>
      </c>
      <c r="AY38" t="s">
        <v>15072</v>
      </c>
      <c r="AZ38" t="s">
        <v>15073</v>
      </c>
      <c r="BA38" t="s">
        <v>15074</v>
      </c>
      <c r="BB38" t="s">
        <v>15075</v>
      </c>
      <c r="BD38" t="s">
        <v>72</v>
      </c>
      <c r="BG38" t="s">
        <v>15076</v>
      </c>
    </row>
    <row r="39" spans="1:59" x14ac:dyDescent="0.2">
      <c r="A39" s="1">
        <v>42618.943055555559</v>
      </c>
      <c r="B39" t="s">
        <v>1862</v>
      </c>
      <c r="C39" t="s">
        <v>15101</v>
      </c>
      <c r="D39" t="e">
        <f>VLOOKUP(deactivate_assem7[[#This Row],[Full Name]],assembly_staff_import[],1,0)</f>
        <v>#N/A</v>
      </c>
      <c r="L39" t="s">
        <v>13467</v>
      </c>
      <c r="M39" t="s">
        <v>15102</v>
      </c>
      <c r="N39" t="s">
        <v>63</v>
      </c>
      <c r="V39" t="s">
        <v>15103</v>
      </c>
      <c r="AH39" t="s">
        <v>65</v>
      </c>
      <c r="AI39" t="s">
        <v>10913</v>
      </c>
      <c r="AL39" t="s">
        <v>67</v>
      </c>
      <c r="AY39" t="s">
        <v>15104</v>
      </c>
      <c r="AZ39" t="s">
        <v>15105</v>
      </c>
      <c r="BA39" t="s">
        <v>15106</v>
      </c>
      <c r="BB39" t="s">
        <v>10955</v>
      </c>
      <c r="BD39" t="s">
        <v>72</v>
      </c>
      <c r="BG39" t="s">
        <v>15107</v>
      </c>
    </row>
    <row r="40" spans="1:59" x14ac:dyDescent="0.2">
      <c r="A40" s="1">
        <v>42618.943043981482</v>
      </c>
      <c r="B40" t="s">
        <v>1862</v>
      </c>
      <c r="C40" t="s">
        <v>15159</v>
      </c>
      <c r="D40" t="e">
        <f>VLOOKUP(deactivate_assem7[[#This Row],[Full Name]],assembly_staff_import[],1,0)</f>
        <v>#N/A</v>
      </c>
      <c r="L40" t="s">
        <v>13853</v>
      </c>
      <c r="M40" t="s">
        <v>15160</v>
      </c>
      <c r="N40" t="s">
        <v>63</v>
      </c>
      <c r="V40" t="s">
        <v>14734</v>
      </c>
      <c r="AH40" t="s">
        <v>65</v>
      </c>
      <c r="AI40" t="s">
        <v>10913</v>
      </c>
      <c r="AL40" t="s">
        <v>67</v>
      </c>
      <c r="AY40" t="s">
        <v>15161</v>
      </c>
      <c r="AZ40" t="s">
        <v>15162</v>
      </c>
      <c r="BA40" t="s">
        <v>15163</v>
      </c>
      <c r="BB40" t="s">
        <v>11503</v>
      </c>
      <c r="BD40" t="s">
        <v>72</v>
      </c>
      <c r="BG40" t="s">
        <v>15164</v>
      </c>
    </row>
    <row r="41" spans="1:59" x14ac:dyDescent="0.2">
      <c r="A41" s="1">
        <v>42618.943043981482</v>
      </c>
      <c r="B41" t="s">
        <v>1862</v>
      </c>
      <c r="C41" t="s">
        <v>15165</v>
      </c>
      <c r="D41" t="e">
        <f>VLOOKUP(deactivate_assem7[[#This Row],[Full Name]],assembly_staff_import[],1,0)</f>
        <v>#N/A</v>
      </c>
      <c r="L41" t="s">
        <v>11243</v>
      </c>
      <c r="M41" t="s">
        <v>15166</v>
      </c>
      <c r="N41" t="s">
        <v>63</v>
      </c>
      <c r="V41" t="s">
        <v>15167</v>
      </c>
      <c r="AH41" t="s">
        <v>65</v>
      </c>
      <c r="AI41" t="s">
        <v>10913</v>
      </c>
      <c r="AL41" t="s">
        <v>67</v>
      </c>
      <c r="AY41" t="s">
        <v>15168</v>
      </c>
      <c r="AZ41" t="s">
        <v>15169</v>
      </c>
      <c r="BA41" t="s">
        <v>15170</v>
      </c>
      <c r="BB41" t="s">
        <v>12415</v>
      </c>
      <c r="BD41" t="s">
        <v>72</v>
      </c>
      <c r="BG41" t="s">
        <v>15171</v>
      </c>
    </row>
    <row r="42" spans="1:59" x14ac:dyDescent="0.2">
      <c r="A42" s="1">
        <v>42618.943043981482</v>
      </c>
      <c r="B42" t="s">
        <v>1862</v>
      </c>
      <c r="C42" t="s">
        <v>15172</v>
      </c>
      <c r="D42" t="e">
        <f>VLOOKUP(deactivate_assem7[[#This Row],[Full Name]],assembly_staff_import[],1,0)</f>
        <v>#N/A</v>
      </c>
      <c r="L42" t="s">
        <v>11562</v>
      </c>
      <c r="M42" t="s">
        <v>15173</v>
      </c>
      <c r="N42" t="s">
        <v>63</v>
      </c>
      <c r="V42" t="s">
        <v>15135</v>
      </c>
      <c r="AH42" t="s">
        <v>65</v>
      </c>
      <c r="AI42" t="s">
        <v>10913</v>
      </c>
      <c r="AL42" t="s">
        <v>67</v>
      </c>
      <c r="AY42" t="s">
        <v>15174</v>
      </c>
      <c r="AZ42" t="s">
        <v>15175</v>
      </c>
      <c r="BA42" t="s">
        <v>15176</v>
      </c>
      <c r="BB42" t="s">
        <v>714</v>
      </c>
      <c r="BD42" t="s">
        <v>72</v>
      </c>
      <c r="BG42" t="s">
        <v>15177</v>
      </c>
    </row>
    <row r="43" spans="1:59" x14ac:dyDescent="0.2">
      <c r="A43" s="1">
        <v>42618.943009259259</v>
      </c>
      <c r="B43" t="s">
        <v>1862</v>
      </c>
      <c r="C43" t="s">
        <v>15240</v>
      </c>
      <c r="D43" t="e">
        <f>VLOOKUP(deactivate_assem7[[#This Row],[Full Name]],assembly_staff_import[],1,0)</f>
        <v>#N/A</v>
      </c>
      <c r="L43" t="s">
        <v>11011</v>
      </c>
      <c r="M43" t="s">
        <v>11012</v>
      </c>
      <c r="N43" t="s">
        <v>63</v>
      </c>
      <c r="V43" t="s">
        <v>15241</v>
      </c>
      <c r="AH43" t="s">
        <v>65</v>
      </c>
      <c r="AI43" t="s">
        <v>10913</v>
      </c>
      <c r="AL43" t="s">
        <v>67</v>
      </c>
      <c r="AY43" t="s">
        <v>15242</v>
      </c>
      <c r="AZ43" t="s">
        <v>15243</v>
      </c>
      <c r="BA43" t="s">
        <v>15244</v>
      </c>
      <c r="BB43" t="s">
        <v>426</v>
      </c>
      <c r="BD43" t="s">
        <v>72</v>
      </c>
      <c r="BG43" t="s">
        <v>15245</v>
      </c>
    </row>
    <row r="44" spans="1:59" x14ac:dyDescent="0.2">
      <c r="A44" s="1">
        <v>42618.943009259259</v>
      </c>
      <c r="B44" t="s">
        <v>1862</v>
      </c>
      <c r="C44" t="s">
        <v>15252</v>
      </c>
      <c r="D44" t="e">
        <f>VLOOKUP(deactivate_assem7[[#This Row],[Full Name]],assembly_staff_import[],1,0)</f>
        <v>#N/A</v>
      </c>
      <c r="M44" t="s">
        <v>13491</v>
      </c>
      <c r="AH44" t="s">
        <v>65</v>
      </c>
      <c r="AI44" t="s">
        <v>10913</v>
      </c>
      <c r="AL44" t="s">
        <v>1237</v>
      </c>
      <c r="AY44" t="s">
        <v>15253</v>
      </c>
      <c r="AZ44" t="s">
        <v>5750</v>
      </c>
      <c r="BA44" t="s">
        <v>15254</v>
      </c>
      <c r="BB44" t="s">
        <v>11989</v>
      </c>
      <c r="BD44" t="s">
        <v>72</v>
      </c>
      <c r="BG44" t="s">
        <v>15255</v>
      </c>
    </row>
    <row r="45" spans="1:59" x14ac:dyDescent="0.2">
      <c r="A45" s="1">
        <v>42618.943009259259</v>
      </c>
      <c r="B45" t="s">
        <v>1862</v>
      </c>
      <c r="C45" t="s">
        <v>15256</v>
      </c>
      <c r="D45" t="e">
        <f>VLOOKUP(deactivate_assem7[[#This Row],[Full Name]],assembly_staff_import[],1,0)</f>
        <v>#N/A</v>
      </c>
      <c r="M45" t="s">
        <v>11134</v>
      </c>
      <c r="AH45" t="s">
        <v>65</v>
      </c>
      <c r="AI45" t="s">
        <v>10913</v>
      </c>
      <c r="AL45" t="s">
        <v>1237</v>
      </c>
      <c r="AY45" t="s">
        <v>15257</v>
      </c>
      <c r="AZ45" t="s">
        <v>5803</v>
      </c>
      <c r="BA45" t="s">
        <v>15258</v>
      </c>
      <c r="BB45" t="s">
        <v>15259</v>
      </c>
      <c r="BD45" t="s">
        <v>72</v>
      </c>
      <c r="BG45" t="s">
        <v>15260</v>
      </c>
    </row>
    <row r="46" spans="1:59" x14ac:dyDescent="0.2">
      <c r="A46" s="1">
        <v>42618.943009259259</v>
      </c>
      <c r="B46" t="s">
        <v>1862</v>
      </c>
      <c r="C46" t="s">
        <v>15286</v>
      </c>
      <c r="D46" t="e">
        <f>VLOOKUP(deactivate_assem7[[#This Row],[Full Name]],assembly_staff_import[],1,0)</f>
        <v>#N/A</v>
      </c>
      <c r="M46" t="s">
        <v>11134</v>
      </c>
      <c r="V46" t="s">
        <v>15287</v>
      </c>
      <c r="AH46" t="s">
        <v>65</v>
      </c>
      <c r="AI46" t="s">
        <v>10913</v>
      </c>
      <c r="AL46" t="s">
        <v>1237</v>
      </c>
      <c r="AY46" t="s">
        <v>15288</v>
      </c>
      <c r="AZ46" t="s">
        <v>15289</v>
      </c>
      <c r="BA46" t="s">
        <v>15290</v>
      </c>
      <c r="BB46" t="s">
        <v>15291</v>
      </c>
      <c r="BD46" t="s">
        <v>72</v>
      </c>
      <c r="BG46" t="s">
        <v>15292</v>
      </c>
    </row>
    <row r="47" spans="1:59" x14ac:dyDescent="0.2">
      <c r="A47" s="1">
        <v>42618.942997685182</v>
      </c>
      <c r="B47" t="s">
        <v>1862</v>
      </c>
      <c r="C47" t="s">
        <v>15306</v>
      </c>
      <c r="D47" t="e">
        <f>VLOOKUP(deactivate_assem7[[#This Row],[Full Name]],assembly_staff_import[],1,0)</f>
        <v>#N/A</v>
      </c>
      <c r="M47" t="s">
        <v>11236</v>
      </c>
      <c r="V47" t="s">
        <v>14636</v>
      </c>
      <c r="AH47" t="s">
        <v>65</v>
      </c>
      <c r="AI47" t="s">
        <v>10913</v>
      </c>
      <c r="AL47" t="s">
        <v>1237</v>
      </c>
      <c r="AY47" t="s">
        <v>15307</v>
      </c>
      <c r="AZ47" t="s">
        <v>1098</v>
      </c>
      <c r="BA47" t="s">
        <v>12370</v>
      </c>
      <c r="BB47" t="s">
        <v>11482</v>
      </c>
      <c r="BD47" t="s">
        <v>72</v>
      </c>
      <c r="BG47" t="s">
        <v>15308</v>
      </c>
    </row>
    <row r="48" spans="1:59" x14ac:dyDescent="0.2">
      <c r="A48" s="1">
        <v>42618.942986111113</v>
      </c>
      <c r="B48" t="s">
        <v>1862</v>
      </c>
      <c r="C48" t="s">
        <v>15331</v>
      </c>
      <c r="D48" t="e">
        <f>VLOOKUP(deactivate_assem7[[#This Row],[Full Name]],assembly_staff_import[],1,0)</f>
        <v>#N/A</v>
      </c>
      <c r="L48" t="s">
        <v>15332</v>
      </c>
      <c r="M48" t="s">
        <v>15333</v>
      </c>
      <c r="N48" t="s">
        <v>63</v>
      </c>
      <c r="V48" t="s">
        <v>15334</v>
      </c>
      <c r="AH48" t="s">
        <v>65</v>
      </c>
      <c r="AI48" t="s">
        <v>10913</v>
      </c>
      <c r="AL48" t="s">
        <v>67</v>
      </c>
      <c r="AY48" t="s">
        <v>15335</v>
      </c>
      <c r="AZ48" t="s">
        <v>6116</v>
      </c>
      <c r="BA48" t="s">
        <v>13262</v>
      </c>
      <c r="BB48" t="s">
        <v>11033</v>
      </c>
      <c r="BD48" t="s">
        <v>72</v>
      </c>
      <c r="BG48" t="s">
        <v>15336</v>
      </c>
    </row>
    <row r="49" spans="1:59" x14ac:dyDescent="0.2">
      <c r="A49" s="1">
        <v>42618.942986111113</v>
      </c>
      <c r="B49" t="s">
        <v>1862</v>
      </c>
      <c r="C49" t="s">
        <v>15337</v>
      </c>
      <c r="D49" t="e">
        <f>VLOOKUP(deactivate_assem7[[#This Row],[Full Name]],assembly_staff_import[],1,0)</f>
        <v>#N/A</v>
      </c>
      <c r="M49" t="s">
        <v>11610</v>
      </c>
      <c r="AH49" t="s">
        <v>65</v>
      </c>
      <c r="AI49" t="s">
        <v>10913</v>
      </c>
      <c r="AL49" t="s">
        <v>1237</v>
      </c>
      <c r="AY49" t="s">
        <v>15338</v>
      </c>
      <c r="AZ49" t="s">
        <v>1622</v>
      </c>
      <c r="BA49" t="s">
        <v>15339</v>
      </c>
      <c r="BB49" t="s">
        <v>15340</v>
      </c>
      <c r="BD49" t="s">
        <v>72</v>
      </c>
      <c r="BG49" t="s">
        <v>15341</v>
      </c>
    </row>
    <row r="50" spans="1:59" x14ac:dyDescent="0.2">
      <c r="A50" s="1">
        <v>42618.942986111113</v>
      </c>
      <c r="B50" t="s">
        <v>1862</v>
      </c>
      <c r="C50" t="s">
        <v>15349</v>
      </c>
      <c r="D50" t="e">
        <f>VLOOKUP(deactivate_assem7[[#This Row],[Full Name]],assembly_staff_import[],1,0)</f>
        <v>#N/A</v>
      </c>
      <c r="M50" t="s">
        <v>11236</v>
      </c>
      <c r="V50" t="s">
        <v>15282</v>
      </c>
      <c r="AH50" t="s">
        <v>65</v>
      </c>
      <c r="AI50" t="s">
        <v>10913</v>
      </c>
      <c r="AL50" t="s">
        <v>1237</v>
      </c>
      <c r="AY50" t="s">
        <v>15350</v>
      </c>
      <c r="AZ50" t="s">
        <v>15351</v>
      </c>
      <c r="BA50" t="s">
        <v>15352</v>
      </c>
      <c r="BB50" t="s">
        <v>15353</v>
      </c>
      <c r="BD50" t="s">
        <v>72</v>
      </c>
      <c r="BG50" t="s">
        <v>15354</v>
      </c>
    </row>
    <row r="51" spans="1:59" x14ac:dyDescent="0.2">
      <c r="A51" s="1">
        <v>42618.942962962959</v>
      </c>
      <c r="B51" t="s">
        <v>1862</v>
      </c>
      <c r="C51" t="s">
        <v>15372</v>
      </c>
      <c r="D51" t="e">
        <f>VLOOKUP(deactivate_assem7[[#This Row],[Full Name]],assembly_staff_import[],1,0)</f>
        <v>#N/A</v>
      </c>
      <c r="M51" t="s">
        <v>11236</v>
      </c>
      <c r="V51" t="s">
        <v>15010</v>
      </c>
      <c r="AH51" t="s">
        <v>65</v>
      </c>
      <c r="AI51" t="s">
        <v>10913</v>
      </c>
      <c r="AL51" t="s">
        <v>1237</v>
      </c>
      <c r="AY51" t="s">
        <v>15373</v>
      </c>
      <c r="AZ51" t="s">
        <v>6602</v>
      </c>
      <c r="BA51" t="s">
        <v>15374</v>
      </c>
      <c r="BB51" t="s">
        <v>13483</v>
      </c>
      <c r="BD51" t="s">
        <v>72</v>
      </c>
      <c r="BG51" t="s">
        <v>15375</v>
      </c>
    </row>
    <row r="52" spans="1:59" x14ac:dyDescent="0.2">
      <c r="A52" s="1">
        <v>42618.942962962959</v>
      </c>
      <c r="B52" t="s">
        <v>1862</v>
      </c>
      <c r="C52" t="s">
        <v>15382</v>
      </c>
      <c r="D52" t="e">
        <f>VLOOKUP(deactivate_assem7[[#This Row],[Full Name]],assembly_staff_import[],1,0)</f>
        <v>#N/A</v>
      </c>
      <c r="M52" t="s">
        <v>12063</v>
      </c>
      <c r="V52" t="s">
        <v>14467</v>
      </c>
      <c r="AH52" t="s">
        <v>65</v>
      </c>
      <c r="AI52" t="s">
        <v>10913</v>
      </c>
      <c r="AL52" t="s">
        <v>1237</v>
      </c>
      <c r="AY52" t="s">
        <v>15383</v>
      </c>
      <c r="AZ52" t="s">
        <v>15384</v>
      </c>
      <c r="BA52" t="s">
        <v>15385</v>
      </c>
      <c r="BB52" t="s">
        <v>15006</v>
      </c>
      <c r="BD52" t="s">
        <v>72</v>
      </c>
      <c r="BG52" t="s">
        <v>15386</v>
      </c>
    </row>
    <row r="53" spans="1:59" x14ac:dyDescent="0.2">
      <c r="A53" s="1">
        <v>42618.94295138889</v>
      </c>
      <c r="B53" t="s">
        <v>1862</v>
      </c>
      <c r="C53" t="s">
        <v>15399</v>
      </c>
      <c r="D53" t="e">
        <f>VLOOKUP(deactivate_assem7[[#This Row],[Full Name]],assembly_staff_import[],1,0)</f>
        <v>#N/A</v>
      </c>
      <c r="M53" t="s">
        <v>11610</v>
      </c>
      <c r="V53" t="s">
        <v>15295</v>
      </c>
      <c r="AH53" t="s">
        <v>65</v>
      </c>
      <c r="AI53" t="s">
        <v>10913</v>
      </c>
      <c r="AL53" t="s">
        <v>1237</v>
      </c>
      <c r="AY53" t="s">
        <v>15400</v>
      </c>
      <c r="AZ53" t="s">
        <v>15401</v>
      </c>
      <c r="BA53" t="s">
        <v>15402</v>
      </c>
      <c r="BB53" t="s">
        <v>11615</v>
      </c>
      <c r="BD53" t="s">
        <v>72</v>
      </c>
      <c r="BG53" t="s">
        <v>15403</v>
      </c>
    </row>
    <row r="54" spans="1:59" x14ac:dyDescent="0.2">
      <c r="A54" s="1">
        <v>42618.94295138889</v>
      </c>
      <c r="B54" t="s">
        <v>1862</v>
      </c>
      <c r="C54" t="s">
        <v>15411</v>
      </c>
      <c r="D54" t="e">
        <f>VLOOKUP(deactivate_assem7[[#This Row],[Full Name]],assembly_staff_import[],1,0)</f>
        <v>#N/A</v>
      </c>
      <c r="M54" t="s">
        <v>11236</v>
      </c>
      <c r="V54" t="s">
        <v>15412</v>
      </c>
      <c r="AH54" t="s">
        <v>65</v>
      </c>
      <c r="AI54" t="s">
        <v>10913</v>
      </c>
      <c r="AL54" t="s">
        <v>1237</v>
      </c>
      <c r="AY54" t="s">
        <v>15413</v>
      </c>
      <c r="AZ54" t="s">
        <v>15414</v>
      </c>
      <c r="BA54" t="s">
        <v>11419</v>
      </c>
      <c r="BB54" t="s">
        <v>15415</v>
      </c>
      <c r="BD54" t="s">
        <v>72</v>
      </c>
      <c r="BG54" t="s">
        <v>15416</v>
      </c>
    </row>
    <row r="55" spans="1:59" x14ac:dyDescent="0.2">
      <c r="A55" s="1">
        <v>42618.94295138889</v>
      </c>
      <c r="B55" t="s">
        <v>1862</v>
      </c>
      <c r="C55" t="s">
        <v>15417</v>
      </c>
      <c r="D55" t="e">
        <f>VLOOKUP(deactivate_assem7[[#This Row],[Full Name]],assembly_staff_import[],1,0)</f>
        <v>#N/A</v>
      </c>
      <c r="L55" t="s">
        <v>12853</v>
      </c>
      <c r="M55" t="s">
        <v>15418</v>
      </c>
      <c r="N55" t="s">
        <v>63</v>
      </c>
      <c r="V55" t="s">
        <v>2067</v>
      </c>
      <c r="AH55" t="s">
        <v>65</v>
      </c>
      <c r="AI55" t="s">
        <v>10913</v>
      </c>
      <c r="AL55" t="s">
        <v>67</v>
      </c>
      <c r="AY55" t="s">
        <v>15419</v>
      </c>
      <c r="AZ55" t="s">
        <v>15420</v>
      </c>
      <c r="BA55" t="s">
        <v>15421</v>
      </c>
      <c r="BB55" t="s">
        <v>906</v>
      </c>
      <c r="BD55" t="s">
        <v>72</v>
      </c>
      <c r="BG55" t="s">
        <v>15422</v>
      </c>
    </row>
    <row r="56" spans="1:59" x14ac:dyDescent="0.2">
      <c r="A56" s="1">
        <v>42618.942939814813</v>
      </c>
      <c r="B56" t="s">
        <v>1862</v>
      </c>
      <c r="C56" t="s">
        <v>15435</v>
      </c>
      <c r="D56" t="e">
        <f>VLOOKUP(deactivate_assem7[[#This Row],[Full Name]],assembly_staff_import[],1,0)</f>
        <v>#N/A</v>
      </c>
      <c r="M56" t="s">
        <v>10958</v>
      </c>
      <c r="V56" t="s">
        <v>3154</v>
      </c>
      <c r="AH56" t="s">
        <v>65</v>
      </c>
      <c r="AI56" t="s">
        <v>10913</v>
      </c>
      <c r="AL56" t="s">
        <v>1237</v>
      </c>
      <c r="AY56" t="s">
        <v>15436</v>
      </c>
      <c r="AZ56" t="s">
        <v>3669</v>
      </c>
      <c r="BA56" t="s">
        <v>15437</v>
      </c>
      <c r="BB56" t="s">
        <v>116</v>
      </c>
      <c r="BD56" t="s">
        <v>72</v>
      </c>
      <c r="BG56" t="s">
        <v>15438</v>
      </c>
    </row>
    <row r="57" spans="1:59" x14ac:dyDescent="0.2">
      <c r="A57" s="1">
        <v>42618.942939814813</v>
      </c>
      <c r="B57" t="s">
        <v>1862</v>
      </c>
      <c r="C57" t="s">
        <v>15461</v>
      </c>
      <c r="D57" t="e">
        <f>VLOOKUP(deactivate_assem7[[#This Row],[Full Name]],assembly_staff_import[],1,0)</f>
        <v>#N/A</v>
      </c>
      <c r="M57" t="s">
        <v>10958</v>
      </c>
      <c r="V57" t="s">
        <v>3154</v>
      </c>
      <c r="AH57" t="s">
        <v>65</v>
      </c>
      <c r="AI57" t="s">
        <v>10913</v>
      </c>
      <c r="AL57" t="s">
        <v>1237</v>
      </c>
      <c r="AY57" t="s">
        <v>15462</v>
      </c>
      <c r="AZ57" t="s">
        <v>15463</v>
      </c>
      <c r="BA57" t="s">
        <v>15464</v>
      </c>
      <c r="BB57" t="s">
        <v>116</v>
      </c>
      <c r="BD57" t="s">
        <v>72</v>
      </c>
      <c r="BG57" t="s">
        <v>15465</v>
      </c>
    </row>
    <row r="58" spans="1:59" x14ac:dyDescent="0.2">
      <c r="A58" s="1">
        <v>42618.942928240736</v>
      </c>
      <c r="B58" t="s">
        <v>1862</v>
      </c>
      <c r="C58" t="s">
        <v>15478</v>
      </c>
      <c r="D58" t="e">
        <f>VLOOKUP(deactivate_assem7[[#This Row],[Full Name]],assembly_staff_import[],1,0)</f>
        <v>#N/A</v>
      </c>
      <c r="M58" t="s">
        <v>13491</v>
      </c>
      <c r="AH58" t="s">
        <v>65</v>
      </c>
      <c r="AI58" t="s">
        <v>10913</v>
      </c>
      <c r="AL58" t="s">
        <v>1237</v>
      </c>
      <c r="AY58" t="s">
        <v>15479</v>
      </c>
      <c r="AZ58" t="s">
        <v>15480</v>
      </c>
      <c r="BA58" t="s">
        <v>15481</v>
      </c>
      <c r="BB58" t="s">
        <v>11989</v>
      </c>
      <c r="BD58" t="s">
        <v>72</v>
      </c>
      <c r="BG58" t="s">
        <v>15482</v>
      </c>
    </row>
    <row r="59" spans="1:59" x14ac:dyDescent="0.2">
      <c r="A59" s="1">
        <v>42618.942916666667</v>
      </c>
      <c r="B59" t="s">
        <v>1862</v>
      </c>
      <c r="C59" t="s">
        <v>15496</v>
      </c>
      <c r="D59" t="e">
        <f>VLOOKUP(deactivate_assem7[[#This Row],[Full Name]],assembly_staff_import[],1,0)</f>
        <v>#N/A</v>
      </c>
      <c r="M59" t="s">
        <v>13491</v>
      </c>
      <c r="V59" t="s">
        <v>15187</v>
      </c>
      <c r="AH59" t="s">
        <v>65</v>
      </c>
      <c r="AI59" t="s">
        <v>10913</v>
      </c>
      <c r="AL59" t="s">
        <v>1237</v>
      </c>
      <c r="AY59" t="s">
        <v>15497</v>
      </c>
      <c r="AZ59" t="s">
        <v>15498</v>
      </c>
      <c r="BA59" t="s">
        <v>11138</v>
      </c>
      <c r="BB59" t="s">
        <v>11989</v>
      </c>
      <c r="BD59" t="s">
        <v>72</v>
      </c>
      <c r="BG59" t="s">
        <v>15499</v>
      </c>
    </row>
    <row r="60" spans="1:59" x14ac:dyDescent="0.2">
      <c r="A60" s="1">
        <v>42618.942916666667</v>
      </c>
      <c r="B60" t="s">
        <v>1862</v>
      </c>
      <c r="C60" t="s">
        <v>15515</v>
      </c>
      <c r="D60" t="e">
        <f>VLOOKUP(deactivate_assem7[[#This Row],[Full Name]],assembly_staff_import[],1,0)</f>
        <v>#N/A</v>
      </c>
      <c r="M60" t="s">
        <v>10958</v>
      </c>
      <c r="V60" t="s">
        <v>3154</v>
      </c>
      <c r="AH60" t="s">
        <v>65</v>
      </c>
      <c r="AI60" t="s">
        <v>10913</v>
      </c>
      <c r="AL60" t="s">
        <v>1237</v>
      </c>
      <c r="AY60" t="s">
        <v>15516</v>
      </c>
      <c r="AZ60" t="s">
        <v>15517</v>
      </c>
      <c r="BA60" t="s">
        <v>4485</v>
      </c>
      <c r="BB60" t="s">
        <v>116</v>
      </c>
      <c r="BD60" t="s">
        <v>72</v>
      </c>
      <c r="BG60" t="s">
        <v>15518</v>
      </c>
    </row>
    <row r="61" spans="1:59" x14ac:dyDescent="0.2">
      <c r="A61" s="1">
        <v>42618.942916666667</v>
      </c>
      <c r="B61" t="s">
        <v>1862</v>
      </c>
      <c r="C61" t="s">
        <v>15525</v>
      </c>
      <c r="D61" t="e">
        <f>VLOOKUP(deactivate_assem7[[#This Row],[Full Name]],assembly_staff_import[],1,0)</f>
        <v>#N/A</v>
      </c>
      <c r="M61" t="s">
        <v>10958</v>
      </c>
      <c r="V61" t="s">
        <v>3154</v>
      </c>
      <c r="AH61" t="s">
        <v>65</v>
      </c>
      <c r="AI61" t="s">
        <v>10913</v>
      </c>
      <c r="AL61" t="s">
        <v>1237</v>
      </c>
      <c r="AY61" t="s">
        <v>15526</v>
      </c>
      <c r="AZ61" t="s">
        <v>293</v>
      </c>
      <c r="BA61" t="s">
        <v>15527</v>
      </c>
      <c r="BB61" t="s">
        <v>116</v>
      </c>
      <c r="BD61" t="s">
        <v>72</v>
      </c>
      <c r="BG61" t="s">
        <v>15528</v>
      </c>
    </row>
    <row r="62" spans="1:59" x14ac:dyDescent="0.2">
      <c r="A62" s="1">
        <v>42618.942916666667</v>
      </c>
      <c r="B62" t="s">
        <v>1862</v>
      </c>
      <c r="C62" t="s">
        <v>15529</v>
      </c>
      <c r="D62" t="e">
        <f>VLOOKUP(deactivate_assem7[[#This Row],[Full Name]],assembly_staff_import[],1,0)</f>
        <v>#N/A</v>
      </c>
      <c r="L62" t="s">
        <v>2522</v>
      </c>
      <c r="M62" t="s">
        <v>15530</v>
      </c>
      <c r="N62" t="s">
        <v>168</v>
      </c>
      <c r="V62" t="s">
        <v>2524</v>
      </c>
      <c r="AH62" t="s">
        <v>65</v>
      </c>
      <c r="AI62" t="s">
        <v>10913</v>
      </c>
      <c r="AL62" t="s">
        <v>67</v>
      </c>
      <c r="AM62" t="s">
        <v>284</v>
      </c>
      <c r="AY62" t="s">
        <v>15531</v>
      </c>
      <c r="AZ62" t="s">
        <v>3742</v>
      </c>
      <c r="BA62" t="s">
        <v>15532</v>
      </c>
      <c r="BB62" t="s">
        <v>11681</v>
      </c>
      <c r="BD62" t="s">
        <v>72</v>
      </c>
      <c r="BG62" t="s">
        <v>15533</v>
      </c>
    </row>
    <row r="63" spans="1:59" x14ac:dyDescent="0.2">
      <c r="A63" s="1">
        <v>42618.94290509259</v>
      </c>
      <c r="B63" t="s">
        <v>1862</v>
      </c>
      <c r="C63" t="s">
        <v>15539</v>
      </c>
      <c r="D63" t="e">
        <f>VLOOKUP(deactivate_assem7[[#This Row],[Full Name]],assembly_staff_import[],1,0)</f>
        <v>#N/A</v>
      </c>
      <c r="M63" t="s">
        <v>13491</v>
      </c>
      <c r="V63" t="s">
        <v>15187</v>
      </c>
      <c r="AH63" t="s">
        <v>65</v>
      </c>
      <c r="AI63" t="s">
        <v>10913</v>
      </c>
      <c r="AL63" t="s">
        <v>1237</v>
      </c>
      <c r="AY63" t="s">
        <v>15540</v>
      </c>
      <c r="AZ63" t="s">
        <v>1668</v>
      </c>
      <c r="BA63" t="s">
        <v>15541</v>
      </c>
      <c r="BB63" t="s">
        <v>11989</v>
      </c>
      <c r="BD63" t="s">
        <v>72</v>
      </c>
      <c r="BG63" t="s">
        <v>15542</v>
      </c>
    </row>
    <row r="64" spans="1:59" x14ac:dyDescent="0.2">
      <c r="A64" s="1">
        <v>42618.94290509259</v>
      </c>
      <c r="B64" t="s">
        <v>1862</v>
      </c>
      <c r="C64" t="s">
        <v>15550</v>
      </c>
      <c r="D64" t="e">
        <f>VLOOKUP(deactivate_assem7[[#This Row],[Full Name]],assembly_staff_import[],1,0)</f>
        <v>#N/A</v>
      </c>
      <c r="M64" t="s">
        <v>10958</v>
      </c>
      <c r="V64" t="s">
        <v>3154</v>
      </c>
      <c r="AH64" t="s">
        <v>65</v>
      </c>
      <c r="AI64" t="s">
        <v>10913</v>
      </c>
      <c r="AL64" t="s">
        <v>1237</v>
      </c>
      <c r="AY64" t="s">
        <v>15551</v>
      </c>
      <c r="AZ64" t="s">
        <v>11874</v>
      </c>
      <c r="BA64" t="s">
        <v>15552</v>
      </c>
      <c r="BB64" t="s">
        <v>116</v>
      </c>
      <c r="BD64" t="s">
        <v>72</v>
      </c>
      <c r="BG64" t="s">
        <v>15553</v>
      </c>
    </row>
    <row r="65" spans="1:59" x14ac:dyDescent="0.2">
      <c r="A65" s="1">
        <v>42618.942893518521</v>
      </c>
      <c r="B65" t="s">
        <v>1862</v>
      </c>
      <c r="C65" t="s">
        <v>15595</v>
      </c>
      <c r="D65" t="e">
        <f>VLOOKUP(deactivate_assem7[[#This Row],[Full Name]],assembly_staff_import[],1,0)</f>
        <v>#N/A</v>
      </c>
      <c r="L65" t="s">
        <v>11154</v>
      </c>
      <c r="M65" t="s">
        <v>15596</v>
      </c>
      <c r="N65" t="s">
        <v>63</v>
      </c>
      <c r="V65" t="s">
        <v>15597</v>
      </c>
      <c r="AH65" t="s">
        <v>65</v>
      </c>
      <c r="AI65" t="s">
        <v>10913</v>
      </c>
      <c r="AL65" t="s">
        <v>67</v>
      </c>
      <c r="AY65" t="s">
        <v>15598</v>
      </c>
      <c r="AZ65" t="s">
        <v>15599</v>
      </c>
      <c r="BA65" t="s">
        <v>15600</v>
      </c>
      <c r="BB65" t="s">
        <v>11316</v>
      </c>
      <c r="BD65" t="s">
        <v>72</v>
      </c>
      <c r="BG65" t="s">
        <v>15601</v>
      </c>
    </row>
    <row r="66" spans="1:59" x14ac:dyDescent="0.2">
      <c r="A66" s="1">
        <v>42618.942881944437</v>
      </c>
      <c r="B66" t="s">
        <v>1862</v>
      </c>
      <c r="C66" t="s">
        <v>15626</v>
      </c>
      <c r="D66" t="e">
        <f>VLOOKUP(deactivate_assem7[[#This Row],[Full Name]],assembly_staff_import[],1,0)</f>
        <v>#N/A</v>
      </c>
      <c r="M66" t="s">
        <v>11236</v>
      </c>
      <c r="V66" t="s">
        <v>14636</v>
      </c>
      <c r="AH66" t="s">
        <v>65</v>
      </c>
      <c r="AI66" t="s">
        <v>10913</v>
      </c>
      <c r="AL66" t="s">
        <v>1237</v>
      </c>
      <c r="AY66" t="s">
        <v>15627</v>
      </c>
      <c r="AZ66" t="s">
        <v>15628</v>
      </c>
      <c r="BA66" t="s">
        <v>4413</v>
      </c>
      <c r="BB66" t="s">
        <v>1901</v>
      </c>
      <c r="BD66" t="s">
        <v>72</v>
      </c>
      <c r="BG66" t="s">
        <v>15629</v>
      </c>
    </row>
    <row r="67" spans="1:59" x14ac:dyDescent="0.2">
      <c r="A67" s="1">
        <v>42618.942870370367</v>
      </c>
      <c r="B67" t="s">
        <v>1862</v>
      </c>
      <c r="C67" t="s">
        <v>15676</v>
      </c>
      <c r="D67" t="e">
        <f>VLOOKUP(deactivate_assem7[[#This Row],[Full Name]],assembly_staff_import[],1,0)</f>
        <v>#N/A</v>
      </c>
      <c r="M67" t="s">
        <v>11236</v>
      </c>
      <c r="V67" t="s">
        <v>15412</v>
      </c>
      <c r="AH67" t="s">
        <v>65</v>
      </c>
      <c r="AI67" t="s">
        <v>10913</v>
      </c>
      <c r="AL67" t="s">
        <v>1237</v>
      </c>
      <c r="AY67" t="s">
        <v>15677</v>
      </c>
      <c r="AZ67" t="s">
        <v>4401</v>
      </c>
      <c r="BA67" t="s">
        <v>1223</v>
      </c>
      <c r="BB67" t="s">
        <v>14407</v>
      </c>
      <c r="BD67" t="s">
        <v>72</v>
      </c>
      <c r="BG67" t="s">
        <v>15678</v>
      </c>
    </row>
    <row r="68" spans="1:59" x14ac:dyDescent="0.2">
      <c r="A68" s="1">
        <v>42618.942847222221</v>
      </c>
      <c r="B68" t="s">
        <v>1862</v>
      </c>
      <c r="C68" t="s">
        <v>15730</v>
      </c>
      <c r="D68" t="e">
        <f>VLOOKUP(deactivate_assem7[[#This Row],[Full Name]],assembly_staff_import[],1,0)</f>
        <v>#N/A</v>
      </c>
      <c r="L68" t="s">
        <v>11374</v>
      </c>
      <c r="M68" t="s">
        <v>15731</v>
      </c>
      <c r="N68" t="s">
        <v>63</v>
      </c>
      <c r="V68" t="s">
        <v>15732</v>
      </c>
      <c r="AH68" t="s">
        <v>65</v>
      </c>
      <c r="AI68" t="s">
        <v>10913</v>
      </c>
      <c r="AL68" t="s">
        <v>67</v>
      </c>
      <c r="AY68" t="s">
        <v>15733</v>
      </c>
      <c r="AZ68" t="s">
        <v>6139</v>
      </c>
      <c r="BA68" t="s">
        <v>15734</v>
      </c>
      <c r="BB68" t="s">
        <v>906</v>
      </c>
      <c r="BD68" t="s">
        <v>72</v>
      </c>
      <c r="BG68" t="s">
        <v>15735</v>
      </c>
    </row>
    <row r="69" spans="1:59" x14ac:dyDescent="0.2">
      <c r="A69" s="1">
        <v>42618.942812499998</v>
      </c>
      <c r="B69" t="s">
        <v>1862</v>
      </c>
      <c r="C69" t="s">
        <v>15781</v>
      </c>
      <c r="D69" t="e">
        <f>VLOOKUP(deactivate_assem7[[#This Row],[Full Name]],assembly_staff_import[],1,0)</f>
        <v>#N/A</v>
      </c>
      <c r="L69" t="s">
        <v>13467</v>
      </c>
      <c r="M69" t="s">
        <v>15102</v>
      </c>
      <c r="N69" t="s">
        <v>168</v>
      </c>
      <c r="V69" t="s">
        <v>15782</v>
      </c>
      <c r="AH69" t="s">
        <v>65</v>
      </c>
      <c r="AI69" t="s">
        <v>10913</v>
      </c>
      <c r="AL69" t="s">
        <v>67</v>
      </c>
      <c r="AY69" t="s">
        <v>15783</v>
      </c>
      <c r="AZ69" t="s">
        <v>15784</v>
      </c>
      <c r="BA69" t="s">
        <v>1193</v>
      </c>
      <c r="BB69" t="s">
        <v>10955</v>
      </c>
      <c r="BD69" t="s">
        <v>72</v>
      </c>
      <c r="BG69" t="s">
        <v>15785</v>
      </c>
    </row>
    <row r="70" spans="1:59" x14ac:dyDescent="0.2">
      <c r="A70" s="1">
        <v>42618.942789351851</v>
      </c>
      <c r="B70" t="s">
        <v>1862</v>
      </c>
      <c r="C70" t="s">
        <v>15817</v>
      </c>
      <c r="D70" t="e">
        <f>VLOOKUP(deactivate_assem7[[#This Row],[Full Name]],assembly_staff_import[],1,0)</f>
        <v>#N/A</v>
      </c>
      <c r="M70" t="s">
        <v>10958</v>
      </c>
      <c r="V70" t="s">
        <v>3154</v>
      </c>
      <c r="AH70" t="s">
        <v>65</v>
      </c>
      <c r="AI70" t="s">
        <v>10913</v>
      </c>
      <c r="AL70" t="s">
        <v>1237</v>
      </c>
      <c r="AY70" t="s">
        <v>15818</v>
      </c>
      <c r="AZ70" t="s">
        <v>15819</v>
      </c>
      <c r="BA70" t="s">
        <v>15820</v>
      </c>
      <c r="BB70" t="s">
        <v>116</v>
      </c>
      <c r="BD70" t="s">
        <v>72</v>
      </c>
      <c r="BG70" t="s">
        <v>15821</v>
      </c>
    </row>
    <row r="71" spans="1:59" x14ac:dyDescent="0.2">
      <c r="A71" s="1">
        <v>42618.942789351851</v>
      </c>
      <c r="B71" t="s">
        <v>1862</v>
      </c>
      <c r="C71" t="s">
        <v>15836</v>
      </c>
      <c r="D71" t="e">
        <f>VLOOKUP(deactivate_assem7[[#This Row],[Full Name]],assembly_staff_import[],1,0)</f>
        <v>#N/A</v>
      </c>
      <c r="M71" t="s">
        <v>10958</v>
      </c>
      <c r="V71" t="s">
        <v>3154</v>
      </c>
      <c r="AH71" t="s">
        <v>65</v>
      </c>
      <c r="AI71" t="s">
        <v>10913</v>
      </c>
      <c r="AL71" t="s">
        <v>1237</v>
      </c>
      <c r="AY71" t="s">
        <v>15837</v>
      </c>
      <c r="AZ71" t="s">
        <v>2855</v>
      </c>
      <c r="BA71" t="s">
        <v>15838</v>
      </c>
      <c r="BB71" t="s">
        <v>116</v>
      </c>
      <c r="BD71" t="s">
        <v>72</v>
      </c>
      <c r="BG71" t="s">
        <v>15839</v>
      </c>
    </row>
    <row r="72" spans="1:59" x14ac:dyDescent="0.2">
      <c r="A72" s="1">
        <v>42618.942777777767</v>
      </c>
      <c r="B72" t="s">
        <v>1862</v>
      </c>
      <c r="C72" t="s">
        <v>15858</v>
      </c>
      <c r="D72" t="e">
        <f>VLOOKUP(deactivate_assem7[[#This Row],[Full Name]],assembly_staff_import[],1,0)</f>
        <v>#N/A</v>
      </c>
      <c r="M72" t="s">
        <v>10958</v>
      </c>
      <c r="V72" t="s">
        <v>3154</v>
      </c>
      <c r="AH72" t="s">
        <v>65</v>
      </c>
      <c r="AI72" t="s">
        <v>10913</v>
      </c>
      <c r="AL72" t="s">
        <v>1237</v>
      </c>
      <c r="AY72" t="s">
        <v>15859</v>
      </c>
      <c r="AZ72" t="s">
        <v>15860</v>
      </c>
      <c r="BA72" t="s">
        <v>15045</v>
      </c>
      <c r="BB72" t="s">
        <v>116</v>
      </c>
      <c r="BD72" t="s">
        <v>72</v>
      </c>
      <c r="BG72" t="s">
        <v>15861</v>
      </c>
    </row>
    <row r="73" spans="1:59" x14ac:dyDescent="0.2">
      <c r="A73" s="1">
        <v>42618.942766203712</v>
      </c>
      <c r="B73" t="s">
        <v>1862</v>
      </c>
      <c r="C73" t="s">
        <v>15881</v>
      </c>
      <c r="D73" t="e">
        <f>VLOOKUP(deactivate_assem7[[#This Row],[Full Name]],assembly_staff_import[],1,0)</f>
        <v>#N/A</v>
      </c>
      <c r="M73" t="s">
        <v>10958</v>
      </c>
      <c r="V73" t="s">
        <v>3154</v>
      </c>
      <c r="AH73" t="s">
        <v>65</v>
      </c>
      <c r="AI73" t="s">
        <v>10913</v>
      </c>
      <c r="AL73" t="s">
        <v>1237</v>
      </c>
      <c r="AY73" t="s">
        <v>15882</v>
      </c>
      <c r="AZ73" t="s">
        <v>15883</v>
      </c>
      <c r="BA73" t="s">
        <v>15884</v>
      </c>
      <c r="BB73" t="s">
        <v>116</v>
      </c>
      <c r="BD73" t="s">
        <v>72</v>
      </c>
      <c r="BG73" t="s">
        <v>15885</v>
      </c>
    </row>
    <row r="74" spans="1:59" x14ac:dyDescent="0.2">
      <c r="A74" s="1">
        <v>42618.942754629628</v>
      </c>
      <c r="B74" t="s">
        <v>1862</v>
      </c>
      <c r="C74" t="s">
        <v>15907</v>
      </c>
      <c r="D74" t="e">
        <f>VLOOKUP(deactivate_assem7[[#This Row],[Full Name]],assembly_staff_import[],1,0)</f>
        <v>#N/A</v>
      </c>
      <c r="M74" t="s">
        <v>11236</v>
      </c>
      <c r="V74" t="s">
        <v>14654</v>
      </c>
      <c r="AH74" t="s">
        <v>65</v>
      </c>
      <c r="AI74" t="s">
        <v>10913</v>
      </c>
      <c r="AL74" t="s">
        <v>1237</v>
      </c>
      <c r="AY74" t="s">
        <v>15908</v>
      </c>
      <c r="AZ74" t="s">
        <v>15909</v>
      </c>
      <c r="BA74" t="s">
        <v>15910</v>
      </c>
      <c r="BB74" t="s">
        <v>11482</v>
      </c>
      <c r="BD74" t="s">
        <v>72</v>
      </c>
      <c r="BG74" t="s">
        <v>15911</v>
      </c>
    </row>
    <row r="75" spans="1:59" x14ac:dyDescent="0.2">
      <c r="A75" s="1">
        <v>42618.942754629628</v>
      </c>
      <c r="B75" t="s">
        <v>1862</v>
      </c>
      <c r="C75" t="s">
        <v>15912</v>
      </c>
      <c r="D75" t="e">
        <f>VLOOKUP(deactivate_assem7[[#This Row],[Full Name]],assembly_staff_import[],1,0)</f>
        <v>#N/A</v>
      </c>
      <c r="M75" t="s">
        <v>10958</v>
      </c>
      <c r="V75" t="s">
        <v>3154</v>
      </c>
      <c r="AH75" t="s">
        <v>65</v>
      </c>
      <c r="AI75" t="s">
        <v>10913</v>
      </c>
      <c r="AL75" t="s">
        <v>1237</v>
      </c>
      <c r="AY75" t="s">
        <v>15913</v>
      </c>
      <c r="AZ75" t="s">
        <v>15914</v>
      </c>
      <c r="BA75" t="s">
        <v>15915</v>
      </c>
      <c r="BB75" t="s">
        <v>116</v>
      </c>
      <c r="BD75" t="s">
        <v>72</v>
      </c>
      <c r="BG75" t="s">
        <v>15916</v>
      </c>
    </row>
    <row r="76" spans="1:59" x14ac:dyDescent="0.2">
      <c r="A76" s="1">
        <v>42618.942743055559</v>
      </c>
      <c r="B76" t="s">
        <v>1862</v>
      </c>
      <c r="C76" t="s">
        <v>15937</v>
      </c>
      <c r="D76" t="e">
        <f>VLOOKUP(deactivate_assem7[[#This Row],[Full Name]],assembly_staff_import[],1,0)</f>
        <v>#N/A</v>
      </c>
      <c r="M76" t="s">
        <v>13491</v>
      </c>
      <c r="V76" t="s">
        <v>15187</v>
      </c>
      <c r="AH76" t="s">
        <v>65</v>
      </c>
      <c r="AI76" t="s">
        <v>10913</v>
      </c>
      <c r="AL76" t="s">
        <v>1237</v>
      </c>
      <c r="AY76" t="s">
        <v>15938</v>
      </c>
      <c r="AZ76" t="s">
        <v>15939</v>
      </c>
      <c r="BA76" t="s">
        <v>15940</v>
      </c>
      <c r="BB76" t="s">
        <v>13496</v>
      </c>
      <c r="BD76" t="s">
        <v>72</v>
      </c>
      <c r="BG76" t="s">
        <v>15941</v>
      </c>
    </row>
    <row r="77" spans="1:59" x14ac:dyDescent="0.2">
      <c r="A77" s="1">
        <v>42618.942731481482</v>
      </c>
      <c r="B77" t="s">
        <v>1862</v>
      </c>
      <c r="C77" t="s">
        <v>15982</v>
      </c>
      <c r="D77" t="e">
        <f>VLOOKUP(deactivate_assem7[[#This Row],[Full Name]],assembly_staff_import[],1,0)</f>
        <v>#N/A</v>
      </c>
      <c r="L77" t="s">
        <v>15957</v>
      </c>
      <c r="M77" t="s">
        <v>15983</v>
      </c>
      <c r="N77" t="s">
        <v>168</v>
      </c>
      <c r="V77" t="s">
        <v>15984</v>
      </c>
      <c r="AH77" t="s">
        <v>65</v>
      </c>
      <c r="AI77" t="s">
        <v>10913</v>
      </c>
      <c r="AL77" t="s">
        <v>67</v>
      </c>
      <c r="AY77" t="s">
        <v>15985</v>
      </c>
      <c r="AZ77" t="s">
        <v>15986</v>
      </c>
      <c r="BA77" t="s">
        <v>1183</v>
      </c>
      <c r="BB77" t="s">
        <v>11249</v>
      </c>
      <c r="BD77" t="s">
        <v>72</v>
      </c>
      <c r="BG77" t="s">
        <v>15987</v>
      </c>
    </row>
    <row r="78" spans="1:59" x14ac:dyDescent="0.2">
      <c r="A78" s="1">
        <v>42618.942731481482</v>
      </c>
      <c r="B78" t="s">
        <v>1862</v>
      </c>
      <c r="C78" t="s">
        <v>16020</v>
      </c>
      <c r="D78" t="e">
        <f>VLOOKUP(deactivate_assem7[[#This Row],[Full Name]],assembly_staff_import[],1,0)</f>
        <v>#N/A</v>
      </c>
      <c r="M78" t="s">
        <v>11236</v>
      </c>
      <c r="V78" t="s">
        <v>2444</v>
      </c>
      <c r="AH78" t="s">
        <v>65</v>
      </c>
      <c r="AI78" t="s">
        <v>10913</v>
      </c>
      <c r="AL78" t="s">
        <v>1237</v>
      </c>
      <c r="AY78" t="s">
        <v>16021</v>
      </c>
      <c r="AZ78" t="s">
        <v>16022</v>
      </c>
      <c r="BA78" t="s">
        <v>2092</v>
      </c>
      <c r="BB78" t="s">
        <v>15052</v>
      </c>
      <c r="BD78" t="s">
        <v>72</v>
      </c>
      <c r="BG78" t="s">
        <v>16023</v>
      </c>
    </row>
    <row r="79" spans="1:59" x14ac:dyDescent="0.2">
      <c r="A79" s="1">
        <v>42618.942731481482</v>
      </c>
      <c r="B79" t="s">
        <v>1862</v>
      </c>
      <c r="C79" t="s">
        <v>16024</v>
      </c>
      <c r="D79" t="e">
        <f>VLOOKUP(deactivate_assem7[[#This Row],[Full Name]],assembly_staff_import[],1,0)</f>
        <v>#N/A</v>
      </c>
      <c r="L79" t="s">
        <v>1932</v>
      </c>
      <c r="M79" t="s">
        <v>16025</v>
      </c>
      <c r="N79" t="s">
        <v>63</v>
      </c>
      <c r="V79" t="s">
        <v>2835</v>
      </c>
      <c r="AH79" t="s">
        <v>65</v>
      </c>
      <c r="AI79" t="s">
        <v>10913</v>
      </c>
      <c r="AL79" t="s">
        <v>67</v>
      </c>
      <c r="AY79" t="s">
        <v>16026</v>
      </c>
      <c r="AZ79" t="s">
        <v>16027</v>
      </c>
      <c r="BA79" t="s">
        <v>16028</v>
      </c>
      <c r="BB79" t="s">
        <v>11033</v>
      </c>
      <c r="BD79" t="s">
        <v>72</v>
      </c>
      <c r="BG79" t="s">
        <v>16029</v>
      </c>
    </row>
    <row r="80" spans="1:59" x14ac:dyDescent="0.2">
      <c r="A80" s="1">
        <v>42618.942719907413</v>
      </c>
      <c r="B80" t="s">
        <v>1862</v>
      </c>
      <c r="C80" t="s">
        <v>16041</v>
      </c>
      <c r="D80" t="e">
        <f>VLOOKUP(deactivate_assem7[[#This Row],[Full Name]],assembly_staff_import[],1,0)</f>
        <v>#N/A</v>
      </c>
      <c r="L80" t="s">
        <v>10983</v>
      </c>
      <c r="M80" t="s">
        <v>16042</v>
      </c>
      <c r="N80" t="s">
        <v>63</v>
      </c>
      <c r="V80" t="s">
        <v>16043</v>
      </c>
      <c r="AH80" t="s">
        <v>65</v>
      </c>
      <c r="AI80" t="s">
        <v>10913</v>
      </c>
      <c r="AL80" t="s">
        <v>67</v>
      </c>
      <c r="AY80" t="s">
        <v>16044</v>
      </c>
      <c r="AZ80" t="s">
        <v>16045</v>
      </c>
      <c r="BA80" t="s">
        <v>1828</v>
      </c>
      <c r="BB80" t="s">
        <v>10989</v>
      </c>
      <c r="BD80" t="s">
        <v>72</v>
      </c>
      <c r="BG80" t="s">
        <v>16046</v>
      </c>
    </row>
    <row r="81" spans="1:59" x14ac:dyDescent="0.2">
      <c r="A81" s="1">
        <v>42618.942719907413</v>
      </c>
      <c r="B81" t="s">
        <v>1862</v>
      </c>
      <c r="C81" t="s">
        <v>16067</v>
      </c>
      <c r="D81" t="e">
        <f>VLOOKUP(deactivate_assem7[[#This Row],[Full Name]],assembly_staff_import[],1,0)</f>
        <v>#N/A</v>
      </c>
      <c r="L81" t="s">
        <v>10983</v>
      </c>
      <c r="M81" t="s">
        <v>16042</v>
      </c>
      <c r="N81" t="s">
        <v>63</v>
      </c>
      <c r="V81" t="s">
        <v>16043</v>
      </c>
      <c r="AH81" t="s">
        <v>65</v>
      </c>
      <c r="AI81" t="s">
        <v>10913</v>
      </c>
      <c r="AL81" t="s">
        <v>67</v>
      </c>
      <c r="AY81" t="s">
        <v>16068</v>
      </c>
      <c r="AZ81" t="s">
        <v>16069</v>
      </c>
      <c r="BA81" t="s">
        <v>16070</v>
      </c>
      <c r="BB81" t="s">
        <v>16071</v>
      </c>
      <c r="BD81" t="s">
        <v>72</v>
      </c>
      <c r="BG81" t="s">
        <v>16072</v>
      </c>
    </row>
    <row r="82" spans="1:59" x14ac:dyDescent="0.2">
      <c r="A82" s="1">
        <v>42618.942696759259</v>
      </c>
      <c r="B82" t="s">
        <v>1862</v>
      </c>
      <c r="C82" t="s">
        <v>16138</v>
      </c>
      <c r="D82" t="e">
        <f>VLOOKUP(deactivate_assem7[[#This Row],[Full Name]],assembly_staff_import[],1,0)</f>
        <v>#N/A</v>
      </c>
      <c r="L82" t="s">
        <v>11889</v>
      </c>
      <c r="M82" t="s">
        <v>11890</v>
      </c>
      <c r="N82" t="s">
        <v>63</v>
      </c>
      <c r="V82" t="s">
        <v>16139</v>
      </c>
      <c r="AH82" t="s">
        <v>65</v>
      </c>
      <c r="AI82" t="s">
        <v>10913</v>
      </c>
      <c r="AL82" t="s">
        <v>67</v>
      </c>
      <c r="AY82" t="s">
        <v>16140</v>
      </c>
      <c r="AZ82" t="s">
        <v>1773</v>
      </c>
      <c r="BA82" t="s">
        <v>16141</v>
      </c>
      <c r="BB82" t="s">
        <v>714</v>
      </c>
      <c r="BD82" t="s">
        <v>72</v>
      </c>
      <c r="BG82" t="s">
        <v>16142</v>
      </c>
    </row>
    <row r="83" spans="1:59" x14ac:dyDescent="0.2">
      <c r="A83" s="1">
        <v>42618.942685185182</v>
      </c>
      <c r="B83" t="s">
        <v>1862</v>
      </c>
      <c r="C83" t="s">
        <v>16165</v>
      </c>
      <c r="D83" t="e">
        <f>VLOOKUP(deactivate_assem7[[#This Row],[Full Name]],assembly_staff_import[],1,0)</f>
        <v>#N/A</v>
      </c>
      <c r="L83" t="s">
        <v>11154</v>
      </c>
      <c r="M83" t="s">
        <v>15596</v>
      </c>
      <c r="N83" t="s">
        <v>63</v>
      </c>
      <c r="V83" t="s">
        <v>15597</v>
      </c>
      <c r="AH83" t="s">
        <v>65</v>
      </c>
      <c r="AI83" t="s">
        <v>10913</v>
      </c>
      <c r="AL83" t="s">
        <v>67</v>
      </c>
      <c r="AY83" t="s">
        <v>16166</v>
      </c>
      <c r="AZ83" t="s">
        <v>16167</v>
      </c>
      <c r="BA83" t="s">
        <v>16168</v>
      </c>
      <c r="BB83" t="s">
        <v>426</v>
      </c>
      <c r="BD83" t="s">
        <v>72</v>
      </c>
      <c r="BG83" t="s">
        <v>16169</v>
      </c>
    </row>
    <row r="84" spans="1:59" x14ac:dyDescent="0.2">
      <c r="A84" s="1">
        <v>42618.942685185182</v>
      </c>
      <c r="B84" t="s">
        <v>1862</v>
      </c>
      <c r="C84" t="s">
        <v>16175</v>
      </c>
      <c r="D84" t="e">
        <f>VLOOKUP(deactivate_assem7[[#This Row],[Full Name]],assembly_staff_import[],1,0)</f>
        <v>#N/A</v>
      </c>
      <c r="M84" t="s">
        <v>15887</v>
      </c>
      <c r="V84" t="s">
        <v>15889</v>
      </c>
      <c r="AH84" t="s">
        <v>65</v>
      </c>
      <c r="AI84" t="s">
        <v>10913</v>
      </c>
      <c r="AL84" t="s">
        <v>1237</v>
      </c>
      <c r="AY84" t="s">
        <v>16176</v>
      </c>
      <c r="AZ84" t="s">
        <v>12295</v>
      </c>
      <c r="BA84" t="s">
        <v>16177</v>
      </c>
      <c r="BB84" t="s">
        <v>11249</v>
      </c>
      <c r="BD84" t="s">
        <v>72</v>
      </c>
      <c r="BG84" t="s">
        <v>16178</v>
      </c>
    </row>
    <row r="85" spans="1:59" x14ac:dyDescent="0.2">
      <c r="A85" s="1">
        <v>42618.942650462966</v>
      </c>
      <c r="B85" t="s">
        <v>1862</v>
      </c>
      <c r="C85" t="s">
        <v>16238</v>
      </c>
      <c r="D85" t="e">
        <f>VLOOKUP(deactivate_assem7[[#This Row],[Full Name]],assembly_staff_import[],1,0)</f>
        <v>#N/A</v>
      </c>
      <c r="L85" t="s">
        <v>16239</v>
      </c>
      <c r="M85" t="s">
        <v>16240</v>
      </c>
      <c r="N85" t="s">
        <v>63</v>
      </c>
      <c r="V85" t="s">
        <v>16241</v>
      </c>
      <c r="AH85" t="s">
        <v>65</v>
      </c>
      <c r="AI85" t="s">
        <v>10913</v>
      </c>
      <c r="AL85" t="s">
        <v>67</v>
      </c>
      <c r="AY85" t="s">
        <v>16242</v>
      </c>
      <c r="AZ85" t="s">
        <v>16243</v>
      </c>
      <c r="BA85" t="s">
        <v>3963</v>
      </c>
      <c r="BB85" t="s">
        <v>426</v>
      </c>
      <c r="BD85" t="s">
        <v>72</v>
      </c>
      <c r="BG85" t="s">
        <v>16244</v>
      </c>
    </row>
    <row r="86" spans="1:59" x14ac:dyDescent="0.2">
      <c r="A86" s="1">
        <v>42618.942615740743</v>
      </c>
      <c r="B86" t="s">
        <v>1862</v>
      </c>
      <c r="C86" t="s">
        <v>16305</v>
      </c>
      <c r="D86" t="e">
        <f>VLOOKUP(deactivate_assem7[[#This Row],[Full Name]],assembly_staff_import[],1,0)</f>
        <v>#N/A</v>
      </c>
      <c r="M86" t="s">
        <v>11094</v>
      </c>
      <c r="V86" t="s">
        <v>16306</v>
      </c>
      <c r="AH86" t="s">
        <v>65</v>
      </c>
      <c r="AI86" t="s">
        <v>10913</v>
      </c>
      <c r="AL86" t="s">
        <v>1237</v>
      </c>
      <c r="AY86" t="s">
        <v>16307</v>
      </c>
      <c r="AZ86" t="s">
        <v>11097</v>
      </c>
      <c r="BA86" t="s">
        <v>1828</v>
      </c>
      <c r="BB86" t="s">
        <v>11099</v>
      </c>
      <c r="BD86" t="s">
        <v>72</v>
      </c>
      <c r="BG86" t="s">
        <v>16308</v>
      </c>
    </row>
    <row r="87" spans="1:59" x14ac:dyDescent="0.2">
      <c r="A87" s="1">
        <v>42618.942615740743</v>
      </c>
      <c r="B87" t="s">
        <v>1862</v>
      </c>
      <c r="C87" t="s">
        <v>16309</v>
      </c>
      <c r="D87" t="e">
        <f>VLOOKUP(deactivate_assem7[[#This Row],[Full Name]],assembly_staff_import[],1,0)</f>
        <v>#N/A</v>
      </c>
      <c r="M87" t="s">
        <v>13491</v>
      </c>
      <c r="V87" t="s">
        <v>15187</v>
      </c>
      <c r="AH87" t="s">
        <v>65</v>
      </c>
      <c r="AI87" t="s">
        <v>10913</v>
      </c>
      <c r="AL87" t="s">
        <v>1237</v>
      </c>
      <c r="AY87" t="s">
        <v>16310</v>
      </c>
      <c r="AZ87" t="s">
        <v>16311</v>
      </c>
      <c r="BA87" t="s">
        <v>3757</v>
      </c>
      <c r="BB87" t="s">
        <v>11989</v>
      </c>
      <c r="BD87" t="s">
        <v>72</v>
      </c>
      <c r="BG87" t="s">
        <v>16312</v>
      </c>
    </row>
    <row r="88" spans="1:59" x14ac:dyDescent="0.2">
      <c r="A88" s="1">
        <v>42618.942604166667</v>
      </c>
      <c r="B88" t="s">
        <v>1862</v>
      </c>
      <c r="C88" t="s">
        <v>16332</v>
      </c>
      <c r="D88" t="e">
        <f>VLOOKUP(deactivate_assem7[[#This Row],[Full Name]],assembly_staff_import[],1,0)</f>
        <v>#N/A</v>
      </c>
      <c r="L88" t="s">
        <v>11279</v>
      </c>
      <c r="M88" t="s">
        <v>11280</v>
      </c>
      <c r="N88" t="s">
        <v>63</v>
      </c>
      <c r="AH88" t="s">
        <v>65</v>
      </c>
      <c r="AI88" t="s">
        <v>10913</v>
      </c>
      <c r="AL88" t="s">
        <v>67</v>
      </c>
      <c r="AY88" t="s">
        <v>16333</v>
      </c>
      <c r="AZ88" t="s">
        <v>14323</v>
      </c>
      <c r="BA88" t="s">
        <v>16334</v>
      </c>
      <c r="BB88" t="s">
        <v>16335</v>
      </c>
      <c r="BD88" t="s">
        <v>72</v>
      </c>
      <c r="BG88" t="s">
        <v>16336</v>
      </c>
    </row>
    <row r="89" spans="1:59" x14ac:dyDescent="0.2">
      <c r="A89" s="1">
        <v>42618.94259259259</v>
      </c>
      <c r="B89" t="s">
        <v>1862</v>
      </c>
      <c r="C89" t="s">
        <v>16354</v>
      </c>
      <c r="D89" t="e">
        <f>VLOOKUP(deactivate_assem7[[#This Row],[Full Name]],assembly_staff_import[],1,0)</f>
        <v>#N/A</v>
      </c>
      <c r="L89" t="s">
        <v>11333</v>
      </c>
      <c r="M89" t="s">
        <v>11334</v>
      </c>
      <c r="N89" t="s">
        <v>63</v>
      </c>
      <c r="V89" t="s">
        <v>16062</v>
      </c>
      <c r="AH89" t="s">
        <v>65</v>
      </c>
      <c r="AI89" t="s">
        <v>10913</v>
      </c>
      <c r="AL89" t="s">
        <v>67</v>
      </c>
      <c r="AY89" t="s">
        <v>16355</v>
      </c>
      <c r="AZ89" t="s">
        <v>16356</v>
      </c>
      <c r="BA89" t="s">
        <v>1333</v>
      </c>
      <c r="BB89" t="s">
        <v>426</v>
      </c>
      <c r="BD89" t="s">
        <v>72</v>
      </c>
      <c r="BG89" t="s">
        <v>16357</v>
      </c>
    </row>
    <row r="90" spans="1:59" x14ac:dyDescent="0.2">
      <c r="A90" s="1">
        <v>42618.942569444444</v>
      </c>
      <c r="B90" t="s">
        <v>1862</v>
      </c>
      <c r="C90" t="s">
        <v>16395</v>
      </c>
      <c r="D90" t="e">
        <f>VLOOKUP(deactivate_assem7[[#This Row],[Full Name]],assembly_staff_import[],1,0)</f>
        <v>#N/A</v>
      </c>
      <c r="M90" t="s">
        <v>13491</v>
      </c>
      <c r="V90" t="s">
        <v>15187</v>
      </c>
      <c r="AH90" t="s">
        <v>65</v>
      </c>
      <c r="AI90" t="s">
        <v>10913</v>
      </c>
      <c r="AL90" t="s">
        <v>1237</v>
      </c>
      <c r="AY90" t="s">
        <v>16396</v>
      </c>
      <c r="AZ90" t="s">
        <v>16397</v>
      </c>
      <c r="BA90" t="s">
        <v>16398</v>
      </c>
      <c r="BB90" t="s">
        <v>13496</v>
      </c>
      <c r="BD90" t="s">
        <v>72</v>
      </c>
      <c r="BG90" t="s">
        <v>16399</v>
      </c>
    </row>
    <row r="91" spans="1:59" x14ac:dyDescent="0.2">
      <c r="A91" s="1">
        <v>42618.942569444444</v>
      </c>
      <c r="B91" t="s">
        <v>1862</v>
      </c>
      <c r="C91" t="s">
        <v>16412</v>
      </c>
      <c r="D91" t="e">
        <f>VLOOKUP(deactivate_assem7[[#This Row],[Full Name]],assembly_staff_import[],1,0)</f>
        <v>#N/A</v>
      </c>
      <c r="L91" t="s">
        <v>10997</v>
      </c>
      <c r="M91" t="s">
        <v>16413</v>
      </c>
      <c r="N91" t="s">
        <v>63</v>
      </c>
      <c r="V91" t="s">
        <v>16414</v>
      </c>
      <c r="AH91" t="s">
        <v>65</v>
      </c>
      <c r="AI91" t="s">
        <v>10913</v>
      </c>
      <c r="AL91" t="s">
        <v>67</v>
      </c>
      <c r="AM91" t="s">
        <v>68</v>
      </c>
      <c r="AY91" t="s">
        <v>16415</v>
      </c>
      <c r="AZ91" t="s">
        <v>11874</v>
      </c>
      <c r="BA91" t="s">
        <v>16416</v>
      </c>
      <c r="BB91" t="s">
        <v>236</v>
      </c>
      <c r="BD91" t="s">
        <v>72</v>
      </c>
      <c r="BG91" t="s">
        <v>16417</v>
      </c>
    </row>
    <row r="92" spans="1:59" x14ac:dyDescent="0.2">
      <c r="A92" s="1">
        <v>42618.942569444444</v>
      </c>
      <c r="B92" t="s">
        <v>1862</v>
      </c>
      <c r="C92" t="s">
        <v>16418</v>
      </c>
      <c r="D92" t="e">
        <f>VLOOKUP(deactivate_assem7[[#This Row],[Full Name]],assembly_staff_import[],1,0)</f>
        <v>#N/A</v>
      </c>
      <c r="M92" t="s">
        <v>10958</v>
      </c>
      <c r="V92" t="s">
        <v>3154</v>
      </c>
      <c r="AH92" t="s">
        <v>65</v>
      </c>
      <c r="AI92" t="s">
        <v>10913</v>
      </c>
      <c r="AL92" t="s">
        <v>1237</v>
      </c>
      <c r="AY92" t="s">
        <v>16419</v>
      </c>
      <c r="AZ92" t="s">
        <v>16420</v>
      </c>
      <c r="BA92" t="s">
        <v>11338</v>
      </c>
      <c r="BB92" t="s">
        <v>116</v>
      </c>
      <c r="BD92" t="s">
        <v>72</v>
      </c>
      <c r="BG92" t="s">
        <v>16421</v>
      </c>
    </row>
    <row r="93" spans="1:59" x14ac:dyDescent="0.2">
      <c r="A93" s="1">
        <v>42618.942569444444</v>
      </c>
      <c r="B93" t="s">
        <v>1862</v>
      </c>
      <c r="C93" t="s">
        <v>16422</v>
      </c>
      <c r="D93" t="e">
        <f>VLOOKUP(deactivate_assem7[[#This Row],[Full Name]],assembly_staff_import[],1,0)</f>
        <v>#N/A</v>
      </c>
      <c r="M93" t="s">
        <v>11348</v>
      </c>
      <c r="V93" t="s">
        <v>16423</v>
      </c>
      <c r="AH93" t="s">
        <v>65</v>
      </c>
      <c r="AI93" t="s">
        <v>10913</v>
      </c>
      <c r="AL93" t="s">
        <v>1237</v>
      </c>
      <c r="AY93" t="s">
        <v>16424</v>
      </c>
      <c r="AZ93" t="s">
        <v>4691</v>
      </c>
      <c r="BA93" t="s">
        <v>16425</v>
      </c>
      <c r="BB93" t="s">
        <v>16426</v>
      </c>
      <c r="BD93" t="s">
        <v>72</v>
      </c>
      <c r="BG93" t="s">
        <v>16427</v>
      </c>
    </row>
    <row r="94" spans="1:59" x14ac:dyDescent="0.2">
      <c r="A94" s="1">
        <v>42618.942569444444</v>
      </c>
      <c r="B94" t="s">
        <v>1862</v>
      </c>
      <c r="C94" t="s">
        <v>16428</v>
      </c>
      <c r="D94" t="e">
        <f>VLOOKUP(deactivate_assem7[[#This Row],[Full Name]],assembly_staff_import[],1,0)</f>
        <v>#N/A</v>
      </c>
      <c r="M94" t="s">
        <v>10958</v>
      </c>
      <c r="V94" t="s">
        <v>3154</v>
      </c>
      <c r="AH94" t="s">
        <v>65</v>
      </c>
      <c r="AI94" t="s">
        <v>10913</v>
      </c>
      <c r="AL94" t="s">
        <v>1237</v>
      </c>
      <c r="AY94" t="s">
        <v>16429</v>
      </c>
      <c r="AZ94" t="s">
        <v>16430</v>
      </c>
      <c r="BA94" t="s">
        <v>16431</v>
      </c>
      <c r="BB94" t="s">
        <v>116</v>
      </c>
      <c r="BD94" t="s">
        <v>72</v>
      </c>
      <c r="BG94" t="s">
        <v>16432</v>
      </c>
    </row>
    <row r="95" spans="1:59" x14ac:dyDescent="0.2">
      <c r="A95" s="1">
        <v>42618.942569444444</v>
      </c>
      <c r="B95" t="s">
        <v>1862</v>
      </c>
      <c r="C95" t="s">
        <v>16433</v>
      </c>
      <c r="D95" t="e">
        <f>VLOOKUP(deactivate_assem7[[#This Row],[Full Name]],assembly_staff_import[],1,0)</f>
        <v>#N/A</v>
      </c>
      <c r="L95" t="s">
        <v>12204</v>
      </c>
      <c r="M95" t="s">
        <v>16434</v>
      </c>
      <c r="N95" t="s">
        <v>63</v>
      </c>
      <c r="V95" t="s">
        <v>16435</v>
      </c>
      <c r="AH95" t="s">
        <v>65</v>
      </c>
      <c r="AI95" t="s">
        <v>10913</v>
      </c>
      <c r="AL95" t="s">
        <v>67</v>
      </c>
      <c r="AY95" t="s">
        <v>16436</v>
      </c>
      <c r="AZ95" t="s">
        <v>16437</v>
      </c>
      <c r="BA95" t="s">
        <v>12433</v>
      </c>
      <c r="BB95" t="s">
        <v>16438</v>
      </c>
      <c r="BD95" t="s">
        <v>72</v>
      </c>
      <c r="BG95" t="s">
        <v>16439</v>
      </c>
    </row>
    <row r="96" spans="1:59" x14ac:dyDescent="0.2">
      <c r="A96" s="1">
        <v>42618.942557870367</v>
      </c>
      <c r="B96" t="s">
        <v>1862</v>
      </c>
      <c r="C96" t="s">
        <v>16447</v>
      </c>
      <c r="D96" t="e">
        <f>VLOOKUP(deactivate_assem7[[#This Row],[Full Name]],assembly_staff_import[],1,0)</f>
        <v>#N/A</v>
      </c>
      <c r="M96" t="s">
        <v>10958</v>
      </c>
      <c r="V96" t="s">
        <v>3154</v>
      </c>
      <c r="AH96" t="s">
        <v>65</v>
      </c>
      <c r="AI96" t="s">
        <v>10913</v>
      </c>
      <c r="AL96" t="s">
        <v>1237</v>
      </c>
      <c r="AY96" t="s">
        <v>16448</v>
      </c>
      <c r="AZ96" t="s">
        <v>2339</v>
      </c>
      <c r="BA96" t="s">
        <v>16449</v>
      </c>
      <c r="BB96" t="s">
        <v>116</v>
      </c>
      <c r="BD96" t="s">
        <v>72</v>
      </c>
      <c r="BG96" t="s">
        <v>16450</v>
      </c>
    </row>
    <row r="97" spans="1:59" x14ac:dyDescent="0.2">
      <c r="A97" s="1">
        <v>42618.942557870367</v>
      </c>
      <c r="B97" t="s">
        <v>1862</v>
      </c>
      <c r="C97" t="s">
        <v>16451</v>
      </c>
      <c r="D97" t="e">
        <f>VLOOKUP(deactivate_assem7[[#This Row],[Full Name]],assembly_staff_import[],1,0)</f>
        <v>#N/A</v>
      </c>
      <c r="L97" t="s">
        <v>11279</v>
      </c>
      <c r="M97" t="s">
        <v>11280</v>
      </c>
      <c r="N97" t="s">
        <v>63</v>
      </c>
      <c r="V97" t="s">
        <v>16315</v>
      </c>
      <c r="AH97" t="s">
        <v>65</v>
      </c>
      <c r="AI97" t="s">
        <v>10913</v>
      </c>
      <c r="AL97" t="s">
        <v>67</v>
      </c>
      <c r="AY97" t="s">
        <v>16452</v>
      </c>
      <c r="AZ97" t="s">
        <v>16453</v>
      </c>
      <c r="BA97" t="s">
        <v>16454</v>
      </c>
      <c r="BB97" t="s">
        <v>2271</v>
      </c>
      <c r="BD97" t="s">
        <v>72</v>
      </c>
      <c r="BG97" t="s">
        <v>16455</v>
      </c>
    </row>
    <row r="98" spans="1:59" x14ac:dyDescent="0.2">
      <c r="A98" s="1">
        <v>42618.942546296297</v>
      </c>
      <c r="B98" t="s">
        <v>1862</v>
      </c>
      <c r="C98" t="s">
        <v>16473</v>
      </c>
      <c r="D98" t="e">
        <f>VLOOKUP(deactivate_assem7[[#This Row],[Full Name]],assembly_staff_import[],1,0)</f>
        <v>#N/A</v>
      </c>
      <c r="M98" t="s">
        <v>10958</v>
      </c>
      <c r="V98" t="s">
        <v>3154</v>
      </c>
      <c r="AH98" t="s">
        <v>65</v>
      </c>
      <c r="AI98" t="s">
        <v>10913</v>
      </c>
      <c r="AL98" t="s">
        <v>1237</v>
      </c>
      <c r="AY98" t="s">
        <v>16474</v>
      </c>
      <c r="AZ98" t="s">
        <v>16475</v>
      </c>
      <c r="BA98" t="s">
        <v>16476</v>
      </c>
      <c r="BB98" t="s">
        <v>116</v>
      </c>
      <c r="BD98" t="s">
        <v>72</v>
      </c>
      <c r="BG98" t="s">
        <v>16477</v>
      </c>
    </row>
    <row r="99" spans="1:59" x14ac:dyDescent="0.2">
      <c r="A99" s="1">
        <v>42618.94253472222</v>
      </c>
      <c r="B99" t="s">
        <v>1862</v>
      </c>
      <c r="C99" t="s">
        <v>16499</v>
      </c>
      <c r="D99" t="e">
        <f>VLOOKUP(deactivate_assem7[[#This Row],[Full Name]],assembly_staff_import[],1,0)</f>
        <v>#N/A</v>
      </c>
      <c r="L99" t="s">
        <v>16500</v>
      </c>
      <c r="M99" t="s">
        <v>16501</v>
      </c>
      <c r="N99" t="s">
        <v>63</v>
      </c>
      <c r="V99" t="s">
        <v>16502</v>
      </c>
      <c r="AH99" t="s">
        <v>65</v>
      </c>
      <c r="AI99" t="s">
        <v>10913</v>
      </c>
      <c r="AL99" t="s">
        <v>67</v>
      </c>
      <c r="AY99" t="s">
        <v>16503</v>
      </c>
      <c r="AZ99" t="s">
        <v>11545</v>
      </c>
      <c r="BA99" t="s">
        <v>16504</v>
      </c>
      <c r="BB99" t="s">
        <v>10971</v>
      </c>
      <c r="BD99" t="s">
        <v>72</v>
      </c>
      <c r="BG99" t="s">
        <v>16505</v>
      </c>
    </row>
    <row r="100" spans="1:59" x14ac:dyDescent="0.2">
      <c r="A100" s="1">
        <v>42618.94253472222</v>
      </c>
      <c r="B100" t="s">
        <v>1862</v>
      </c>
      <c r="C100" t="s">
        <v>16506</v>
      </c>
      <c r="D100" t="e">
        <f>VLOOKUP(deactivate_assem7[[#This Row],[Full Name]],assembly_staff_import[],1,0)</f>
        <v>#N/A</v>
      </c>
      <c r="M100" t="s">
        <v>10958</v>
      </c>
      <c r="V100" t="s">
        <v>3154</v>
      </c>
      <c r="AH100" t="s">
        <v>65</v>
      </c>
      <c r="AI100" t="s">
        <v>10913</v>
      </c>
      <c r="AL100" t="s">
        <v>1237</v>
      </c>
      <c r="AY100" t="s">
        <v>16507</v>
      </c>
      <c r="AZ100" t="s">
        <v>16508</v>
      </c>
      <c r="BA100" t="s">
        <v>1561</v>
      </c>
      <c r="BB100" t="s">
        <v>116</v>
      </c>
      <c r="BD100" t="s">
        <v>72</v>
      </c>
      <c r="BG100" t="s">
        <v>16509</v>
      </c>
    </row>
    <row r="101" spans="1:59" x14ac:dyDescent="0.2">
      <c r="A101" s="1">
        <v>42618.942523148151</v>
      </c>
      <c r="B101" t="s">
        <v>1862</v>
      </c>
      <c r="C101" t="s">
        <v>16527</v>
      </c>
      <c r="D101" t="e">
        <f>VLOOKUP(deactivate_assem7[[#This Row],[Full Name]],assembly_staff_import[],1,0)</f>
        <v>#N/A</v>
      </c>
      <c r="L101" t="s">
        <v>11805</v>
      </c>
      <c r="M101" t="s">
        <v>16528</v>
      </c>
      <c r="N101" t="s">
        <v>63</v>
      </c>
      <c r="V101" t="s">
        <v>5650</v>
      </c>
      <c r="AH101" t="s">
        <v>65</v>
      </c>
      <c r="AI101" t="s">
        <v>10913</v>
      </c>
      <c r="AL101" t="s">
        <v>67</v>
      </c>
      <c r="AY101" t="s">
        <v>16529</v>
      </c>
      <c r="AZ101" t="s">
        <v>16530</v>
      </c>
      <c r="BA101" t="s">
        <v>11810</v>
      </c>
      <c r="BB101" t="s">
        <v>219</v>
      </c>
      <c r="BD101" t="s">
        <v>72</v>
      </c>
      <c r="BG101" t="s">
        <v>16531</v>
      </c>
    </row>
    <row r="102" spans="1:59" x14ac:dyDescent="0.2">
      <c r="A102" s="1">
        <v>42618.942523148151</v>
      </c>
      <c r="B102" t="s">
        <v>1862</v>
      </c>
      <c r="C102" t="s">
        <v>16532</v>
      </c>
      <c r="D102" t="e">
        <f>VLOOKUP(deactivate_assem7[[#This Row],[Full Name]],assembly_staff_import[],1,0)</f>
        <v>#N/A</v>
      </c>
      <c r="L102" t="s">
        <v>11805</v>
      </c>
      <c r="M102" t="s">
        <v>16528</v>
      </c>
      <c r="N102" t="s">
        <v>63</v>
      </c>
      <c r="V102" t="s">
        <v>5650</v>
      </c>
      <c r="AH102" t="s">
        <v>65</v>
      </c>
      <c r="AI102" t="s">
        <v>10913</v>
      </c>
      <c r="AL102" t="s">
        <v>67</v>
      </c>
      <c r="AY102" t="s">
        <v>16533</v>
      </c>
      <c r="AZ102" t="s">
        <v>16534</v>
      </c>
      <c r="BA102" t="s">
        <v>16535</v>
      </c>
      <c r="BB102" t="s">
        <v>12415</v>
      </c>
      <c r="BD102" t="s">
        <v>72</v>
      </c>
      <c r="BG102" t="s">
        <v>16536</v>
      </c>
    </row>
    <row r="103" spans="1:59" x14ac:dyDescent="0.2">
      <c r="A103" s="1">
        <v>42618.942511574067</v>
      </c>
      <c r="B103" t="s">
        <v>1862</v>
      </c>
      <c r="C103" t="s">
        <v>16537</v>
      </c>
      <c r="D103" t="e">
        <f>VLOOKUP(deactivate_assem7[[#This Row],[Full Name]],assembly_staff_import[],1,0)</f>
        <v>#N/A</v>
      </c>
      <c r="L103" t="s">
        <v>11380</v>
      </c>
      <c r="M103" t="s">
        <v>16538</v>
      </c>
      <c r="N103" t="s">
        <v>63</v>
      </c>
      <c r="V103" t="s">
        <v>16539</v>
      </c>
      <c r="AH103" t="s">
        <v>65</v>
      </c>
      <c r="AI103" t="s">
        <v>10913</v>
      </c>
      <c r="AL103" t="s">
        <v>67</v>
      </c>
      <c r="AY103" t="s">
        <v>16540</v>
      </c>
      <c r="AZ103" t="s">
        <v>16541</v>
      </c>
      <c r="BA103" t="s">
        <v>16542</v>
      </c>
      <c r="BB103" t="s">
        <v>12475</v>
      </c>
      <c r="BD103" t="s">
        <v>72</v>
      </c>
      <c r="BG103" t="s">
        <v>16543</v>
      </c>
    </row>
    <row r="104" spans="1:59" x14ac:dyDescent="0.2">
      <c r="A104" s="1">
        <v>42618.942476851851</v>
      </c>
      <c r="B104" t="s">
        <v>1862</v>
      </c>
      <c r="C104" t="s">
        <v>16599</v>
      </c>
      <c r="D104" t="e">
        <f>VLOOKUP(deactivate_assem7[[#This Row],[Full Name]],assembly_staff_import[],1,0)</f>
        <v>#N/A</v>
      </c>
      <c r="L104" t="s">
        <v>14969</v>
      </c>
      <c r="M104" t="s">
        <v>16600</v>
      </c>
      <c r="N104" t="s">
        <v>63</v>
      </c>
      <c r="V104" t="s">
        <v>16601</v>
      </c>
      <c r="AH104" t="s">
        <v>65</v>
      </c>
      <c r="AI104" t="s">
        <v>10913</v>
      </c>
      <c r="AL104" t="s">
        <v>67</v>
      </c>
      <c r="AM104" t="s">
        <v>68</v>
      </c>
      <c r="AY104" t="s">
        <v>16602</v>
      </c>
      <c r="AZ104" t="s">
        <v>16603</v>
      </c>
      <c r="BA104" t="s">
        <v>16604</v>
      </c>
      <c r="BB104" t="s">
        <v>236</v>
      </c>
      <c r="BD104" t="s">
        <v>72</v>
      </c>
      <c r="BG104" t="s">
        <v>16605</v>
      </c>
    </row>
    <row r="105" spans="1:59" x14ac:dyDescent="0.2">
      <c r="A105" s="1">
        <v>42618.942476851851</v>
      </c>
      <c r="B105" t="s">
        <v>1862</v>
      </c>
      <c r="C105" t="s">
        <v>16606</v>
      </c>
      <c r="D105" t="e">
        <f>VLOOKUP(deactivate_assem7[[#This Row],[Full Name]],assembly_staff_import[],1,0)</f>
        <v>#N/A</v>
      </c>
      <c r="M105" t="s">
        <v>11472</v>
      </c>
      <c r="V105" t="s">
        <v>16607</v>
      </c>
      <c r="AH105" t="s">
        <v>65</v>
      </c>
      <c r="AI105" t="s">
        <v>10913</v>
      </c>
      <c r="AL105" t="s">
        <v>1237</v>
      </c>
      <c r="AY105" t="s">
        <v>16608</v>
      </c>
      <c r="AZ105" t="s">
        <v>11475</v>
      </c>
      <c r="BA105" t="s">
        <v>1828</v>
      </c>
      <c r="BB105" t="s">
        <v>11249</v>
      </c>
      <c r="BD105" t="s">
        <v>72</v>
      </c>
      <c r="BG105" t="s">
        <v>16609</v>
      </c>
    </row>
    <row r="106" spans="1:59" x14ac:dyDescent="0.2">
      <c r="A106" s="1">
        <v>42618.942465277767</v>
      </c>
      <c r="B106" t="s">
        <v>1862</v>
      </c>
      <c r="C106" t="s">
        <v>16610</v>
      </c>
      <c r="D106" t="e">
        <f>VLOOKUP(deactivate_assem7[[#This Row],[Full Name]],assembly_staff_import[],1,0)</f>
        <v>#N/A</v>
      </c>
      <c r="L106" t="s">
        <v>10983</v>
      </c>
      <c r="M106" t="s">
        <v>16042</v>
      </c>
      <c r="N106" t="s">
        <v>63</v>
      </c>
      <c r="V106" t="s">
        <v>16043</v>
      </c>
      <c r="AH106" t="s">
        <v>65</v>
      </c>
      <c r="AI106" t="s">
        <v>10913</v>
      </c>
      <c r="AL106" t="s">
        <v>67</v>
      </c>
      <c r="AY106" t="s">
        <v>16611</v>
      </c>
      <c r="AZ106" t="s">
        <v>16612</v>
      </c>
      <c r="BA106" t="s">
        <v>16613</v>
      </c>
      <c r="BB106" t="s">
        <v>426</v>
      </c>
      <c r="BD106" t="s">
        <v>72</v>
      </c>
      <c r="BG106" t="s">
        <v>16614</v>
      </c>
    </row>
    <row r="107" spans="1:59" x14ac:dyDescent="0.2">
      <c r="A107" s="1">
        <v>42618.942465277767</v>
      </c>
      <c r="B107" t="s">
        <v>1862</v>
      </c>
      <c r="C107" t="s">
        <v>16621</v>
      </c>
      <c r="D107" t="e">
        <f>VLOOKUP(deactivate_assem7[[#This Row],[Full Name]],assembly_staff_import[],1,0)</f>
        <v>#N/A</v>
      </c>
      <c r="L107" t="s">
        <v>10983</v>
      </c>
      <c r="M107" t="s">
        <v>16042</v>
      </c>
      <c r="N107" t="s">
        <v>63</v>
      </c>
      <c r="V107" t="s">
        <v>16043</v>
      </c>
      <c r="AH107" t="s">
        <v>65</v>
      </c>
      <c r="AI107" t="s">
        <v>10913</v>
      </c>
      <c r="AL107" t="s">
        <v>67</v>
      </c>
      <c r="AM107" t="s">
        <v>68</v>
      </c>
      <c r="AY107" t="s">
        <v>16622</v>
      </c>
      <c r="AZ107" t="s">
        <v>16623</v>
      </c>
      <c r="BA107" t="s">
        <v>16624</v>
      </c>
      <c r="BB107" t="s">
        <v>236</v>
      </c>
      <c r="BD107" t="s">
        <v>72</v>
      </c>
      <c r="BG107" t="s">
        <v>16625</v>
      </c>
    </row>
    <row r="108" spans="1:59" x14ac:dyDescent="0.2">
      <c r="A108" s="1">
        <v>42618.942442129628</v>
      </c>
      <c r="B108" t="s">
        <v>1862</v>
      </c>
      <c r="C108" t="s">
        <v>16649</v>
      </c>
      <c r="D108" t="e">
        <f>VLOOKUP(deactivate_assem7[[#This Row],[Full Name]],assembly_staff_import[],1,0)</f>
        <v>#N/A</v>
      </c>
      <c r="L108" t="s">
        <v>16369</v>
      </c>
      <c r="M108" t="s">
        <v>16650</v>
      </c>
      <c r="N108" t="s">
        <v>63</v>
      </c>
      <c r="V108" t="s">
        <v>16372</v>
      </c>
      <c r="AH108" t="s">
        <v>65</v>
      </c>
      <c r="AI108" t="s">
        <v>10913</v>
      </c>
      <c r="AL108" t="s">
        <v>67</v>
      </c>
      <c r="AY108" t="s">
        <v>16651</v>
      </c>
      <c r="AZ108" t="s">
        <v>16652</v>
      </c>
      <c r="BA108" t="s">
        <v>4359</v>
      </c>
      <c r="BB108" t="s">
        <v>11033</v>
      </c>
      <c r="BD108" t="s">
        <v>72</v>
      </c>
      <c r="BG108" t="s">
        <v>16653</v>
      </c>
    </row>
    <row r="109" spans="1:59" x14ac:dyDescent="0.2">
      <c r="A109" s="1">
        <v>42618.942430555559</v>
      </c>
      <c r="B109" t="s">
        <v>1862</v>
      </c>
      <c r="C109" t="s">
        <v>16678</v>
      </c>
      <c r="D109" t="e">
        <f>VLOOKUP(deactivate_assem7[[#This Row],[Full Name]],assembly_staff_import[],1,0)</f>
        <v>#N/A</v>
      </c>
      <c r="M109" t="s">
        <v>11348</v>
      </c>
      <c r="V109" t="s">
        <v>16679</v>
      </c>
      <c r="AH109" t="s">
        <v>65</v>
      </c>
      <c r="AI109" t="s">
        <v>10913</v>
      </c>
      <c r="AL109" t="s">
        <v>1237</v>
      </c>
      <c r="AY109" t="s">
        <v>16680</v>
      </c>
      <c r="AZ109" t="s">
        <v>7705</v>
      </c>
      <c r="BA109" t="s">
        <v>16681</v>
      </c>
      <c r="BB109" t="s">
        <v>16682</v>
      </c>
      <c r="BD109" t="s">
        <v>72</v>
      </c>
      <c r="BG109" t="s">
        <v>16683</v>
      </c>
    </row>
    <row r="110" spans="1:59" x14ac:dyDescent="0.2">
      <c r="A110" s="1">
        <v>42618.942418981482</v>
      </c>
      <c r="B110" t="s">
        <v>1862</v>
      </c>
      <c r="C110" t="s">
        <v>16702</v>
      </c>
      <c r="D110" t="e">
        <f>VLOOKUP(deactivate_assem7[[#This Row],[Full Name]],assembly_staff_import[],1,0)</f>
        <v>#N/A</v>
      </c>
      <c r="L110" t="s">
        <v>12424</v>
      </c>
      <c r="M110" t="s">
        <v>16703</v>
      </c>
      <c r="N110" t="s">
        <v>63</v>
      </c>
      <c r="V110" t="s">
        <v>16704</v>
      </c>
      <c r="AH110" t="s">
        <v>65</v>
      </c>
      <c r="AI110" t="s">
        <v>10913</v>
      </c>
      <c r="AL110" t="s">
        <v>67</v>
      </c>
      <c r="AY110" t="s">
        <v>16705</v>
      </c>
      <c r="AZ110" t="s">
        <v>16706</v>
      </c>
      <c r="BA110" t="s">
        <v>16707</v>
      </c>
      <c r="BB110" t="s">
        <v>11400</v>
      </c>
      <c r="BD110" t="s">
        <v>72</v>
      </c>
      <c r="BG110" t="s">
        <v>16708</v>
      </c>
    </row>
    <row r="111" spans="1:59" x14ac:dyDescent="0.2">
      <c r="A111" s="1">
        <v>42618.942418981482</v>
      </c>
      <c r="B111" t="s">
        <v>1862</v>
      </c>
      <c r="C111" t="s">
        <v>16709</v>
      </c>
      <c r="D111" t="e">
        <f>VLOOKUP(deactivate_assem7[[#This Row],[Full Name]],assembly_staff_import[],1,0)</f>
        <v>#N/A</v>
      </c>
      <c r="M111" t="s">
        <v>10958</v>
      </c>
      <c r="V111" t="s">
        <v>3154</v>
      </c>
      <c r="AH111" t="s">
        <v>65</v>
      </c>
      <c r="AI111" t="s">
        <v>10913</v>
      </c>
      <c r="AL111" t="s">
        <v>1237</v>
      </c>
      <c r="AY111" t="s">
        <v>16710</v>
      </c>
      <c r="AZ111" t="s">
        <v>16711</v>
      </c>
      <c r="BA111" t="s">
        <v>16712</v>
      </c>
      <c r="BB111" t="s">
        <v>116</v>
      </c>
      <c r="BD111" t="s">
        <v>72</v>
      </c>
      <c r="BG111" t="s">
        <v>16713</v>
      </c>
    </row>
    <row r="112" spans="1:59" x14ac:dyDescent="0.2">
      <c r="A112" s="1">
        <v>42618.942418981482</v>
      </c>
      <c r="B112" t="s">
        <v>1862</v>
      </c>
      <c r="C112" t="s">
        <v>16727</v>
      </c>
      <c r="D112" t="e">
        <f>VLOOKUP(deactivate_assem7[[#This Row],[Full Name]],assembly_staff_import[],1,0)</f>
        <v>#N/A</v>
      </c>
      <c r="M112" t="s">
        <v>10958</v>
      </c>
      <c r="V112" t="s">
        <v>3154</v>
      </c>
      <c r="AH112" t="s">
        <v>65</v>
      </c>
      <c r="AI112" t="s">
        <v>10913</v>
      </c>
      <c r="AL112" t="s">
        <v>1237</v>
      </c>
      <c r="AY112" t="s">
        <v>16728</v>
      </c>
      <c r="AZ112" t="s">
        <v>16729</v>
      </c>
      <c r="BA112" t="s">
        <v>16730</v>
      </c>
      <c r="BB112" t="s">
        <v>116</v>
      </c>
      <c r="BD112" t="s">
        <v>72</v>
      </c>
      <c r="BG112" t="s">
        <v>16731</v>
      </c>
    </row>
    <row r="113" spans="1:59" x14ac:dyDescent="0.2">
      <c r="A113" s="1">
        <v>42618.942407407398</v>
      </c>
      <c r="B113" t="s">
        <v>1862</v>
      </c>
      <c r="C113" t="s">
        <v>16762</v>
      </c>
      <c r="D113" t="e">
        <f>VLOOKUP(deactivate_assem7[[#This Row],[Full Name]],assembly_staff_import[],1,0)</f>
        <v>#N/A</v>
      </c>
      <c r="M113" t="s">
        <v>10958</v>
      </c>
      <c r="V113" t="s">
        <v>3154</v>
      </c>
      <c r="AH113" t="s">
        <v>65</v>
      </c>
      <c r="AI113" t="s">
        <v>10913</v>
      </c>
      <c r="AL113" t="s">
        <v>1237</v>
      </c>
      <c r="AY113" t="s">
        <v>16763</v>
      </c>
      <c r="AZ113" t="s">
        <v>16764</v>
      </c>
      <c r="BA113" t="s">
        <v>855</v>
      </c>
      <c r="BB113" t="s">
        <v>116</v>
      </c>
      <c r="BD113" t="s">
        <v>72</v>
      </c>
      <c r="BG113" t="s">
        <v>16765</v>
      </c>
    </row>
    <row r="114" spans="1:59" x14ac:dyDescent="0.2">
      <c r="A114" s="1">
        <v>42618.942407407398</v>
      </c>
      <c r="B114" t="s">
        <v>1862</v>
      </c>
      <c r="C114" t="s">
        <v>16778</v>
      </c>
      <c r="D114" t="e">
        <f>VLOOKUP(deactivate_assem7[[#This Row],[Full Name]],assembly_staff_import[],1,0)</f>
        <v>#N/A</v>
      </c>
      <c r="L114" t="s">
        <v>12637</v>
      </c>
      <c r="M114" t="s">
        <v>16779</v>
      </c>
      <c r="N114" t="s">
        <v>168</v>
      </c>
      <c r="V114" t="s">
        <v>16780</v>
      </c>
      <c r="AH114" t="s">
        <v>65</v>
      </c>
      <c r="AI114" t="s">
        <v>10913</v>
      </c>
      <c r="AL114" t="s">
        <v>67</v>
      </c>
      <c r="AY114" t="s">
        <v>16781</v>
      </c>
      <c r="AZ114" t="s">
        <v>12741</v>
      </c>
      <c r="BA114" t="s">
        <v>16782</v>
      </c>
      <c r="BB114" t="s">
        <v>12415</v>
      </c>
      <c r="BD114" t="s">
        <v>72</v>
      </c>
      <c r="BG114" t="s">
        <v>16783</v>
      </c>
    </row>
    <row r="115" spans="1:59" x14ac:dyDescent="0.2">
      <c r="A115" s="1">
        <v>42618.942395833343</v>
      </c>
      <c r="B115" t="s">
        <v>1862</v>
      </c>
      <c r="C115" t="s">
        <v>16797</v>
      </c>
      <c r="D115" t="e">
        <f>VLOOKUP(deactivate_assem7[[#This Row],[Full Name]],assembly_staff_import[],1,0)</f>
        <v>#N/A</v>
      </c>
      <c r="M115" t="s">
        <v>11094</v>
      </c>
      <c r="V115" t="s">
        <v>16798</v>
      </c>
      <c r="AH115" t="s">
        <v>65</v>
      </c>
      <c r="AI115" t="s">
        <v>10913</v>
      </c>
      <c r="AL115" t="s">
        <v>1237</v>
      </c>
      <c r="AY115" t="s">
        <v>16799</v>
      </c>
      <c r="AZ115" t="s">
        <v>14090</v>
      </c>
      <c r="BA115" t="s">
        <v>16800</v>
      </c>
      <c r="BB115" t="s">
        <v>14092</v>
      </c>
      <c r="BD115" t="s">
        <v>72</v>
      </c>
      <c r="BG115" t="s">
        <v>16801</v>
      </c>
    </row>
    <row r="116" spans="1:59" x14ac:dyDescent="0.2">
      <c r="A116" s="1">
        <v>42618.942395833343</v>
      </c>
      <c r="B116" t="s">
        <v>1862</v>
      </c>
      <c r="C116" t="s">
        <v>16807</v>
      </c>
      <c r="D116" t="e">
        <f>VLOOKUP(deactivate_assem7[[#This Row],[Full Name]],assembly_staff_import[],1,0)</f>
        <v>#N/A</v>
      </c>
      <c r="L116" t="s">
        <v>12637</v>
      </c>
      <c r="M116" t="s">
        <v>16779</v>
      </c>
      <c r="N116" t="s">
        <v>63</v>
      </c>
      <c r="V116" t="s">
        <v>16808</v>
      </c>
      <c r="AH116" t="s">
        <v>65</v>
      </c>
      <c r="AI116" t="s">
        <v>10913</v>
      </c>
      <c r="AL116" t="s">
        <v>67</v>
      </c>
      <c r="AY116" t="s">
        <v>16809</v>
      </c>
      <c r="AZ116" t="s">
        <v>16810</v>
      </c>
      <c r="BA116" t="s">
        <v>1005</v>
      </c>
      <c r="BB116" t="s">
        <v>714</v>
      </c>
      <c r="BD116" t="s">
        <v>72</v>
      </c>
      <c r="BG116" t="s">
        <v>16811</v>
      </c>
    </row>
    <row r="117" spans="1:59" x14ac:dyDescent="0.2">
      <c r="A117" s="1">
        <v>42618.942395833343</v>
      </c>
      <c r="B117" t="s">
        <v>1862</v>
      </c>
      <c r="C117" t="s">
        <v>16812</v>
      </c>
      <c r="D117" t="e">
        <f>VLOOKUP(deactivate_assem7[[#This Row],[Full Name]],assembly_staff_import[],1,0)</f>
        <v>#N/A</v>
      </c>
      <c r="M117" t="s">
        <v>10958</v>
      </c>
      <c r="V117" t="s">
        <v>3154</v>
      </c>
      <c r="AH117" t="s">
        <v>65</v>
      </c>
      <c r="AI117" t="s">
        <v>10913</v>
      </c>
      <c r="AL117" t="s">
        <v>1237</v>
      </c>
      <c r="AY117" t="s">
        <v>16813</v>
      </c>
      <c r="AZ117" t="s">
        <v>16814</v>
      </c>
      <c r="BA117" t="s">
        <v>855</v>
      </c>
      <c r="BB117" t="s">
        <v>116</v>
      </c>
      <c r="BD117" t="s">
        <v>72</v>
      </c>
      <c r="BG117" t="s">
        <v>16815</v>
      </c>
    </row>
    <row r="118" spans="1:59" x14ac:dyDescent="0.2">
      <c r="A118" s="1">
        <v>42618.942395833343</v>
      </c>
      <c r="B118" t="s">
        <v>1862</v>
      </c>
      <c r="C118" t="s">
        <v>16836</v>
      </c>
      <c r="D118" t="e">
        <f>VLOOKUP(deactivate_assem7[[#This Row],[Full Name]],assembly_staff_import[],1,0)</f>
        <v>#N/A</v>
      </c>
      <c r="M118" t="s">
        <v>11094</v>
      </c>
      <c r="V118" t="s">
        <v>16837</v>
      </c>
      <c r="AH118" t="s">
        <v>65</v>
      </c>
      <c r="AI118" t="s">
        <v>10913</v>
      </c>
      <c r="AL118" t="s">
        <v>1237</v>
      </c>
      <c r="AY118" t="s">
        <v>16838</v>
      </c>
      <c r="AZ118" t="s">
        <v>8470</v>
      </c>
      <c r="BA118" t="s">
        <v>16839</v>
      </c>
      <c r="BB118" t="s">
        <v>16840</v>
      </c>
      <c r="BD118" t="s">
        <v>72</v>
      </c>
      <c r="BG118" t="s">
        <v>16841</v>
      </c>
    </row>
    <row r="119" spans="1:59" x14ac:dyDescent="0.2">
      <c r="A119" s="1">
        <v>42618.942384259259</v>
      </c>
      <c r="B119" t="s">
        <v>1862</v>
      </c>
      <c r="C119" t="s">
        <v>16855</v>
      </c>
      <c r="D119" t="e">
        <f>VLOOKUP(deactivate_assem7[[#This Row],[Full Name]],assembly_staff_import[],1,0)</f>
        <v>#N/A</v>
      </c>
      <c r="L119" t="s">
        <v>13212</v>
      </c>
      <c r="M119" t="s">
        <v>16856</v>
      </c>
      <c r="N119" t="s">
        <v>63</v>
      </c>
      <c r="V119" t="s">
        <v>16826</v>
      </c>
      <c r="AH119" t="s">
        <v>65</v>
      </c>
      <c r="AI119" t="s">
        <v>10913</v>
      </c>
      <c r="AL119" t="s">
        <v>67</v>
      </c>
      <c r="AY119" t="s">
        <v>16857</v>
      </c>
      <c r="AZ119" t="s">
        <v>16858</v>
      </c>
      <c r="BA119" t="s">
        <v>16859</v>
      </c>
      <c r="BB119" t="s">
        <v>426</v>
      </c>
      <c r="BD119" t="s">
        <v>72</v>
      </c>
      <c r="BG119" t="s">
        <v>16860</v>
      </c>
    </row>
    <row r="120" spans="1:59" x14ac:dyDescent="0.2">
      <c r="A120" s="1">
        <v>42618.942372685182</v>
      </c>
      <c r="B120" t="s">
        <v>1862</v>
      </c>
      <c r="C120" t="s">
        <v>16868</v>
      </c>
      <c r="D120" t="e">
        <f>VLOOKUP(deactivate_assem7[[#This Row],[Full Name]],assembly_staff_import[],1,0)</f>
        <v>#N/A</v>
      </c>
      <c r="L120" t="s">
        <v>13320</v>
      </c>
      <c r="M120" t="s">
        <v>16869</v>
      </c>
      <c r="N120" t="s">
        <v>63</v>
      </c>
      <c r="V120" t="s">
        <v>16844</v>
      </c>
      <c r="AH120" t="s">
        <v>65</v>
      </c>
      <c r="AI120" t="s">
        <v>10913</v>
      </c>
      <c r="AL120" t="s">
        <v>67</v>
      </c>
      <c r="AY120" t="s">
        <v>16870</v>
      </c>
      <c r="AZ120" t="s">
        <v>16871</v>
      </c>
      <c r="BA120" t="s">
        <v>5124</v>
      </c>
      <c r="BB120" t="s">
        <v>426</v>
      </c>
      <c r="BD120" t="s">
        <v>72</v>
      </c>
      <c r="BG120" t="s">
        <v>16872</v>
      </c>
    </row>
    <row r="121" spans="1:59" x14ac:dyDescent="0.2">
      <c r="A121" s="1">
        <v>42618.942372685182</v>
      </c>
      <c r="B121" t="s">
        <v>1862</v>
      </c>
      <c r="C121" t="s">
        <v>16873</v>
      </c>
      <c r="D121" t="e">
        <f>VLOOKUP(deactivate_assem7[[#This Row],[Full Name]],assembly_staff_import[],1,0)</f>
        <v>#N/A</v>
      </c>
      <c r="M121" t="s">
        <v>16874</v>
      </c>
      <c r="V121" t="s">
        <v>16875</v>
      </c>
      <c r="AH121" t="s">
        <v>65</v>
      </c>
      <c r="AI121" t="s">
        <v>10913</v>
      </c>
      <c r="AL121" t="s">
        <v>1237</v>
      </c>
      <c r="AY121" t="s">
        <v>16876</v>
      </c>
      <c r="AZ121" t="s">
        <v>16877</v>
      </c>
      <c r="BA121" t="s">
        <v>4622</v>
      </c>
      <c r="BB121" t="s">
        <v>16878</v>
      </c>
      <c r="BD121" t="s">
        <v>72</v>
      </c>
      <c r="BG121" t="s">
        <v>16879</v>
      </c>
    </row>
    <row r="122" spans="1:59" x14ac:dyDescent="0.2">
      <c r="A122" s="1">
        <v>42618.942361111112</v>
      </c>
      <c r="B122" t="s">
        <v>1862</v>
      </c>
      <c r="C122" t="s">
        <v>16896</v>
      </c>
      <c r="D122" t="e">
        <f>VLOOKUP(deactivate_assem7[[#This Row],[Full Name]],assembly_staff_import[],1,0)</f>
        <v>#N/A</v>
      </c>
      <c r="L122" t="s">
        <v>13320</v>
      </c>
      <c r="M122" t="s">
        <v>16869</v>
      </c>
      <c r="N122" t="s">
        <v>63</v>
      </c>
      <c r="V122" t="s">
        <v>16897</v>
      </c>
      <c r="AH122" t="s">
        <v>65</v>
      </c>
      <c r="AI122" t="s">
        <v>10913</v>
      </c>
      <c r="AL122" t="s">
        <v>67</v>
      </c>
      <c r="AY122" t="s">
        <v>16898</v>
      </c>
      <c r="AZ122" t="s">
        <v>16899</v>
      </c>
      <c r="BA122" t="s">
        <v>8046</v>
      </c>
      <c r="BB122" t="s">
        <v>11249</v>
      </c>
      <c r="BD122" t="s">
        <v>72</v>
      </c>
      <c r="BG122" t="s">
        <v>16900</v>
      </c>
    </row>
    <row r="123" spans="1:59" x14ac:dyDescent="0.2">
      <c r="A123" s="1">
        <v>42618.942361111112</v>
      </c>
      <c r="B123" t="s">
        <v>1862</v>
      </c>
      <c r="C123" t="s">
        <v>16914</v>
      </c>
      <c r="D123" t="e">
        <f>VLOOKUP(deactivate_assem7[[#This Row],[Full Name]],assembly_staff_import[],1,0)</f>
        <v>#N/A</v>
      </c>
      <c r="L123" t="s">
        <v>12373</v>
      </c>
      <c r="M123" t="s">
        <v>16915</v>
      </c>
      <c r="N123" t="s">
        <v>63</v>
      </c>
      <c r="V123" t="s">
        <v>16916</v>
      </c>
      <c r="AH123" t="s">
        <v>65</v>
      </c>
      <c r="AI123" t="s">
        <v>10913</v>
      </c>
      <c r="AL123" t="s">
        <v>67</v>
      </c>
      <c r="AY123" t="s">
        <v>16917</v>
      </c>
      <c r="AZ123" t="s">
        <v>5652</v>
      </c>
      <c r="BA123" t="s">
        <v>16918</v>
      </c>
      <c r="BB123" t="s">
        <v>12284</v>
      </c>
      <c r="BD123" t="s">
        <v>72</v>
      </c>
      <c r="BG123" t="s">
        <v>16919</v>
      </c>
    </row>
    <row r="124" spans="1:59" x14ac:dyDescent="0.2">
      <c r="A124" s="1">
        <v>42618.942361111112</v>
      </c>
      <c r="B124" t="s">
        <v>1862</v>
      </c>
      <c r="C124" t="s">
        <v>16926</v>
      </c>
      <c r="D124" t="e">
        <f>VLOOKUP(deactivate_assem7[[#This Row],[Full Name]],assembly_staff_import[],1,0)</f>
        <v>#N/A</v>
      </c>
      <c r="L124" t="s">
        <v>12941</v>
      </c>
      <c r="M124" t="s">
        <v>16927</v>
      </c>
      <c r="N124" t="s">
        <v>63</v>
      </c>
      <c r="V124" t="s">
        <v>16928</v>
      </c>
      <c r="AH124" t="s">
        <v>65</v>
      </c>
      <c r="AI124" t="s">
        <v>10913</v>
      </c>
      <c r="AL124" t="s">
        <v>67</v>
      </c>
      <c r="AY124" t="s">
        <v>16929</v>
      </c>
      <c r="AZ124" t="s">
        <v>16930</v>
      </c>
      <c r="BA124" t="s">
        <v>2290</v>
      </c>
      <c r="BB124" t="s">
        <v>11033</v>
      </c>
      <c r="BD124" t="s">
        <v>72</v>
      </c>
      <c r="BG124" t="s">
        <v>16931</v>
      </c>
    </row>
    <row r="125" spans="1:59" x14ac:dyDescent="0.2">
      <c r="A125" s="1">
        <v>42618.942349537043</v>
      </c>
      <c r="B125" t="s">
        <v>1862</v>
      </c>
      <c r="C125" t="s">
        <v>16932</v>
      </c>
      <c r="D125" t="e">
        <f>VLOOKUP(deactivate_assem7[[#This Row],[Full Name]],assembly_staff_import[],1,0)</f>
        <v>#N/A</v>
      </c>
      <c r="L125" t="s">
        <v>12767</v>
      </c>
      <c r="M125" t="s">
        <v>16933</v>
      </c>
      <c r="N125" t="s">
        <v>63</v>
      </c>
      <c r="V125" t="s">
        <v>16934</v>
      </c>
      <c r="AH125" t="s">
        <v>65</v>
      </c>
      <c r="AI125" t="s">
        <v>10913</v>
      </c>
      <c r="AL125" t="s">
        <v>67</v>
      </c>
      <c r="AY125" t="s">
        <v>16935</v>
      </c>
      <c r="AZ125" t="s">
        <v>16936</v>
      </c>
      <c r="BA125" t="s">
        <v>16937</v>
      </c>
      <c r="BB125" t="s">
        <v>13531</v>
      </c>
      <c r="BD125" t="s">
        <v>72</v>
      </c>
      <c r="BG125" t="s">
        <v>16938</v>
      </c>
    </row>
    <row r="126" spans="1:59" x14ac:dyDescent="0.2">
      <c r="A126" s="1">
        <v>42618.942337962973</v>
      </c>
      <c r="B126" t="s">
        <v>1862</v>
      </c>
      <c r="C126" t="s">
        <v>16981</v>
      </c>
      <c r="D126" t="e">
        <f>VLOOKUP(deactivate_assem7[[#This Row],[Full Name]],assembly_staff_import[],1,0)</f>
        <v>#N/A</v>
      </c>
      <c r="L126" t="s">
        <v>14075</v>
      </c>
      <c r="M126" t="s">
        <v>16982</v>
      </c>
      <c r="N126" t="s">
        <v>168</v>
      </c>
      <c r="V126" t="s">
        <v>16983</v>
      </c>
      <c r="AH126" t="s">
        <v>65</v>
      </c>
      <c r="AI126" t="s">
        <v>10913</v>
      </c>
      <c r="AL126" t="s">
        <v>67</v>
      </c>
      <c r="AY126" t="s">
        <v>16984</v>
      </c>
      <c r="AZ126" t="s">
        <v>16985</v>
      </c>
      <c r="BA126" t="s">
        <v>16986</v>
      </c>
      <c r="BB126" t="s">
        <v>16987</v>
      </c>
      <c r="BD126" t="s">
        <v>72</v>
      </c>
      <c r="BG126" t="s">
        <v>16988</v>
      </c>
    </row>
    <row r="127" spans="1:59" x14ac:dyDescent="0.2">
      <c r="A127" s="1">
        <v>42618.942314814813</v>
      </c>
      <c r="B127" t="s">
        <v>1862</v>
      </c>
      <c r="C127" t="s">
        <v>17052</v>
      </c>
      <c r="D127" t="e">
        <f>VLOOKUP(deactivate_assem7[[#This Row],[Full Name]],assembly_staff_import[],1,0)</f>
        <v>#N/A</v>
      </c>
      <c r="L127" t="s">
        <v>10997</v>
      </c>
      <c r="M127" t="s">
        <v>16413</v>
      </c>
      <c r="N127" t="s">
        <v>63</v>
      </c>
      <c r="V127" t="s">
        <v>17053</v>
      </c>
      <c r="AH127" t="s">
        <v>65</v>
      </c>
      <c r="AI127" t="s">
        <v>10913</v>
      </c>
      <c r="AL127" t="s">
        <v>67</v>
      </c>
      <c r="AY127" t="s">
        <v>17054</v>
      </c>
      <c r="AZ127" t="s">
        <v>4734</v>
      </c>
      <c r="BA127" t="s">
        <v>17055</v>
      </c>
      <c r="BB127" t="s">
        <v>11033</v>
      </c>
      <c r="BD127" t="s">
        <v>72</v>
      </c>
      <c r="BG127" t="s">
        <v>17056</v>
      </c>
    </row>
    <row r="128" spans="1:59" x14ac:dyDescent="0.2">
      <c r="A128" s="1">
        <v>42618.942303240743</v>
      </c>
      <c r="B128" t="s">
        <v>1862</v>
      </c>
      <c r="C128" t="s">
        <v>17062</v>
      </c>
      <c r="D128" t="e">
        <f>VLOOKUP(deactivate_assem7[[#This Row],[Full Name]],assembly_staff_import[],1,0)</f>
        <v>#N/A</v>
      </c>
      <c r="M128" t="s">
        <v>11472</v>
      </c>
      <c r="V128" t="s">
        <v>16607</v>
      </c>
      <c r="AH128" t="s">
        <v>65</v>
      </c>
      <c r="AI128" t="s">
        <v>10913</v>
      </c>
      <c r="AL128" t="s">
        <v>1237</v>
      </c>
      <c r="AY128" t="s">
        <v>17063</v>
      </c>
      <c r="AZ128" t="s">
        <v>17064</v>
      </c>
      <c r="BA128" t="s">
        <v>17065</v>
      </c>
      <c r="BB128" t="s">
        <v>12538</v>
      </c>
      <c r="BD128" t="s">
        <v>72</v>
      </c>
      <c r="BG128" t="s">
        <v>17066</v>
      </c>
    </row>
    <row r="129" spans="1:59" x14ac:dyDescent="0.2">
      <c r="A129" s="1">
        <v>42618.942303240743</v>
      </c>
      <c r="B129" t="s">
        <v>1862</v>
      </c>
      <c r="C129" t="s">
        <v>17079</v>
      </c>
      <c r="D129" t="e">
        <f>VLOOKUP(deactivate_assem7[[#This Row],[Full Name]],assembly_staff_import[],1,0)</f>
        <v>#N/A</v>
      </c>
      <c r="L129" t="s">
        <v>12359</v>
      </c>
      <c r="M129" t="s">
        <v>12360</v>
      </c>
      <c r="N129" t="s">
        <v>168</v>
      </c>
      <c r="V129" t="s">
        <v>17080</v>
      </c>
      <c r="AH129" t="s">
        <v>65</v>
      </c>
      <c r="AI129" t="s">
        <v>10913</v>
      </c>
      <c r="AL129" t="s">
        <v>67</v>
      </c>
      <c r="AY129" t="s">
        <v>17081</v>
      </c>
      <c r="AZ129" t="s">
        <v>17082</v>
      </c>
      <c r="BA129" t="s">
        <v>17083</v>
      </c>
      <c r="BB129" t="s">
        <v>10955</v>
      </c>
      <c r="BD129" t="s">
        <v>72</v>
      </c>
      <c r="BG129" t="s">
        <v>17084</v>
      </c>
    </row>
    <row r="130" spans="1:59" x14ac:dyDescent="0.2">
      <c r="A130" s="1">
        <v>42618.942291666674</v>
      </c>
      <c r="B130" t="s">
        <v>1862</v>
      </c>
      <c r="C130" t="s">
        <v>17085</v>
      </c>
      <c r="D130" t="e">
        <f>VLOOKUP(deactivate_assem7[[#This Row],[Full Name]],assembly_staff_import[],1,0)</f>
        <v>#N/A</v>
      </c>
      <c r="M130" t="s">
        <v>11472</v>
      </c>
      <c r="V130" t="s">
        <v>16607</v>
      </c>
      <c r="AH130" t="s">
        <v>65</v>
      </c>
      <c r="AI130" t="s">
        <v>10913</v>
      </c>
      <c r="AL130" t="s">
        <v>1237</v>
      </c>
      <c r="AY130" t="s">
        <v>17086</v>
      </c>
      <c r="AZ130" t="s">
        <v>12897</v>
      </c>
      <c r="BA130" t="s">
        <v>17087</v>
      </c>
      <c r="BB130" t="s">
        <v>17088</v>
      </c>
      <c r="BD130" t="s">
        <v>72</v>
      </c>
      <c r="BG130" t="s">
        <v>17089</v>
      </c>
    </row>
    <row r="131" spans="1:59" x14ac:dyDescent="0.2">
      <c r="A131" s="1">
        <v>42618.942291666674</v>
      </c>
      <c r="B131" t="s">
        <v>1862</v>
      </c>
      <c r="C131" t="s">
        <v>17090</v>
      </c>
      <c r="D131" t="e">
        <f>VLOOKUP(deactivate_assem7[[#This Row],[Full Name]],assembly_staff_import[],1,0)</f>
        <v>#N/A</v>
      </c>
      <c r="M131" t="s">
        <v>11236</v>
      </c>
      <c r="V131" t="s">
        <v>14636</v>
      </c>
      <c r="AH131" t="s">
        <v>65</v>
      </c>
      <c r="AI131" t="s">
        <v>10913</v>
      </c>
      <c r="AL131" t="s">
        <v>1237</v>
      </c>
      <c r="AY131" t="s">
        <v>17091</v>
      </c>
      <c r="AZ131" t="s">
        <v>17092</v>
      </c>
      <c r="BA131" t="s">
        <v>17093</v>
      </c>
      <c r="BB131" t="s">
        <v>11240</v>
      </c>
      <c r="BD131" t="s">
        <v>72</v>
      </c>
      <c r="BG131" t="s">
        <v>17094</v>
      </c>
    </row>
    <row r="132" spans="1:59" x14ac:dyDescent="0.2">
      <c r="A132" s="1">
        <v>42618.942291666674</v>
      </c>
      <c r="B132" t="s">
        <v>1862</v>
      </c>
      <c r="C132" t="s">
        <v>17116</v>
      </c>
      <c r="D132" t="e">
        <f>VLOOKUP(deactivate_assem7[[#This Row],[Full Name]],assembly_staff_import[],1,0)</f>
        <v>#N/A</v>
      </c>
      <c r="M132" t="s">
        <v>11472</v>
      </c>
      <c r="V132" t="s">
        <v>16607</v>
      </c>
      <c r="AH132" t="s">
        <v>65</v>
      </c>
      <c r="AI132" t="s">
        <v>10913</v>
      </c>
      <c r="AL132" t="s">
        <v>1237</v>
      </c>
      <c r="AY132" t="s">
        <v>17117</v>
      </c>
      <c r="AZ132" t="s">
        <v>837</v>
      </c>
      <c r="BA132" t="s">
        <v>687</v>
      </c>
      <c r="BB132" t="s">
        <v>12538</v>
      </c>
      <c r="BD132" t="s">
        <v>72</v>
      </c>
      <c r="BG132" t="s">
        <v>17118</v>
      </c>
    </row>
    <row r="133" spans="1:59" x14ac:dyDescent="0.2">
      <c r="A133" s="1">
        <v>42618.942233796297</v>
      </c>
      <c r="B133" t="s">
        <v>1862</v>
      </c>
      <c r="C133" t="s">
        <v>17212</v>
      </c>
      <c r="D133" t="e">
        <f>VLOOKUP(deactivate_assem7[[#This Row],[Full Name]],assembly_staff_import[],1,0)</f>
        <v>#N/A</v>
      </c>
      <c r="L133" t="s">
        <v>17213</v>
      </c>
      <c r="M133" t="s">
        <v>17214</v>
      </c>
      <c r="N133" t="s">
        <v>168</v>
      </c>
      <c r="V133" t="s">
        <v>17215</v>
      </c>
      <c r="AH133" t="s">
        <v>65</v>
      </c>
      <c r="AI133" t="s">
        <v>10913</v>
      </c>
      <c r="AL133" t="s">
        <v>67</v>
      </c>
      <c r="AM133" t="s">
        <v>284</v>
      </c>
      <c r="AY133" t="s">
        <v>17216</v>
      </c>
      <c r="AZ133" t="s">
        <v>718</v>
      </c>
      <c r="BA133" t="s">
        <v>17217</v>
      </c>
      <c r="BB133" t="s">
        <v>11681</v>
      </c>
      <c r="BD133" t="s">
        <v>72</v>
      </c>
      <c r="BG133" t="s">
        <v>17218</v>
      </c>
    </row>
    <row r="134" spans="1:59" x14ac:dyDescent="0.2">
      <c r="A134" s="1">
        <v>42618.942233796297</v>
      </c>
      <c r="B134" t="s">
        <v>1862</v>
      </c>
      <c r="C134" t="s">
        <v>17226</v>
      </c>
      <c r="D134" t="e">
        <f>VLOOKUP(deactivate_assem7[[#This Row],[Full Name]],assembly_staff_import[],1,0)</f>
        <v>#N/A</v>
      </c>
      <c r="M134" t="s">
        <v>11236</v>
      </c>
      <c r="V134" t="s">
        <v>17227</v>
      </c>
      <c r="AH134" t="s">
        <v>65</v>
      </c>
      <c r="AI134" t="s">
        <v>10913</v>
      </c>
      <c r="AL134" t="s">
        <v>1237</v>
      </c>
      <c r="AY134" t="s">
        <v>17228</v>
      </c>
      <c r="AZ134" t="s">
        <v>17229</v>
      </c>
      <c r="BA134" t="s">
        <v>17230</v>
      </c>
      <c r="BB134" t="s">
        <v>17231</v>
      </c>
      <c r="BD134" t="s">
        <v>72</v>
      </c>
      <c r="BG134" t="s">
        <v>17232</v>
      </c>
    </row>
    <row r="135" spans="1:59" x14ac:dyDescent="0.2">
      <c r="A135" s="1">
        <v>42618.942233796297</v>
      </c>
      <c r="B135" t="s">
        <v>1862</v>
      </c>
      <c r="C135" t="s">
        <v>17233</v>
      </c>
      <c r="D135" t="e">
        <f>VLOOKUP(deactivate_assem7[[#This Row],[Full Name]],assembly_staff_import[],1,0)</f>
        <v>#N/A</v>
      </c>
      <c r="M135" t="s">
        <v>11094</v>
      </c>
      <c r="V135" t="s">
        <v>16327</v>
      </c>
      <c r="AH135" t="s">
        <v>65</v>
      </c>
      <c r="AI135" t="s">
        <v>10913</v>
      </c>
      <c r="AL135" t="s">
        <v>1237</v>
      </c>
      <c r="AY135" t="s">
        <v>17234</v>
      </c>
      <c r="AZ135" t="s">
        <v>17235</v>
      </c>
      <c r="BA135" t="s">
        <v>17060</v>
      </c>
      <c r="BB135" t="s">
        <v>11345</v>
      </c>
      <c r="BD135" t="s">
        <v>72</v>
      </c>
      <c r="BG135" t="s">
        <v>17236</v>
      </c>
    </row>
    <row r="136" spans="1:59" x14ac:dyDescent="0.2">
      <c r="A136" s="1">
        <v>42618.942233796297</v>
      </c>
      <c r="B136" t="s">
        <v>1862</v>
      </c>
      <c r="C136" t="s">
        <v>17253</v>
      </c>
      <c r="D136" t="e">
        <f>VLOOKUP(deactivate_assem7[[#This Row],[Full Name]],assembly_staff_import[],1,0)</f>
        <v>#N/A</v>
      </c>
      <c r="M136" t="s">
        <v>11236</v>
      </c>
      <c r="V136" t="s">
        <v>15282</v>
      </c>
      <c r="AH136" t="s">
        <v>65</v>
      </c>
      <c r="AI136" t="s">
        <v>10913</v>
      </c>
      <c r="AL136" t="s">
        <v>1237</v>
      </c>
      <c r="AY136" t="s">
        <v>17254</v>
      </c>
      <c r="AZ136" t="s">
        <v>17255</v>
      </c>
      <c r="BA136" t="s">
        <v>17256</v>
      </c>
      <c r="BB136" t="s">
        <v>11240</v>
      </c>
      <c r="BD136" t="s">
        <v>72</v>
      </c>
      <c r="BG136" t="s">
        <v>17257</v>
      </c>
    </row>
    <row r="137" spans="1:59" x14ac:dyDescent="0.2">
      <c r="A137" s="1">
        <v>42618.942199074067</v>
      </c>
      <c r="B137" t="s">
        <v>1862</v>
      </c>
      <c r="C137" t="s">
        <v>17343</v>
      </c>
      <c r="D137" t="e">
        <f>VLOOKUP(deactivate_assem7[[#This Row],[Full Name]],assembly_staff_import[],1,0)</f>
        <v>#N/A</v>
      </c>
      <c r="M137" t="s">
        <v>10958</v>
      </c>
      <c r="V137" t="s">
        <v>3154</v>
      </c>
      <c r="AH137" t="s">
        <v>65</v>
      </c>
      <c r="AI137" t="s">
        <v>10913</v>
      </c>
      <c r="AL137" t="s">
        <v>1237</v>
      </c>
      <c r="AY137" t="s">
        <v>17344</v>
      </c>
      <c r="AZ137" t="s">
        <v>17345</v>
      </c>
      <c r="BA137" t="s">
        <v>17346</v>
      </c>
      <c r="BB137" t="s">
        <v>116</v>
      </c>
      <c r="BD137" t="s">
        <v>72</v>
      </c>
      <c r="BG137" t="s">
        <v>17347</v>
      </c>
    </row>
    <row r="138" spans="1:59" x14ac:dyDescent="0.2">
      <c r="A138" s="1">
        <v>42618.942199074067</v>
      </c>
      <c r="B138" t="s">
        <v>1862</v>
      </c>
      <c r="C138" t="s">
        <v>17361</v>
      </c>
      <c r="D138" t="e">
        <f>VLOOKUP(deactivate_assem7[[#This Row],[Full Name]],assembly_staff_import[],1,0)</f>
        <v>#N/A</v>
      </c>
      <c r="L138" t="s">
        <v>12125</v>
      </c>
      <c r="M138" t="s">
        <v>17362</v>
      </c>
      <c r="N138" t="s">
        <v>63</v>
      </c>
      <c r="V138" t="s">
        <v>17282</v>
      </c>
      <c r="AH138" t="s">
        <v>65</v>
      </c>
      <c r="AI138" t="s">
        <v>10913</v>
      </c>
      <c r="AL138" t="s">
        <v>67</v>
      </c>
      <c r="AY138" t="s">
        <v>17363</v>
      </c>
      <c r="AZ138" t="s">
        <v>12822</v>
      </c>
      <c r="BA138" t="s">
        <v>6845</v>
      </c>
      <c r="BB138" t="s">
        <v>714</v>
      </c>
      <c r="BD138" t="s">
        <v>72</v>
      </c>
      <c r="BG138" t="s">
        <v>17364</v>
      </c>
    </row>
    <row r="139" spans="1:59" x14ac:dyDescent="0.2">
      <c r="A139" s="1">
        <v>42618.942199074067</v>
      </c>
      <c r="B139" t="s">
        <v>1862</v>
      </c>
      <c r="C139" t="s">
        <v>17365</v>
      </c>
      <c r="D139" t="e">
        <f>VLOOKUP(deactivate_assem7[[#This Row],[Full Name]],assembly_staff_import[],1,0)</f>
        <v>#N/A</v>
      </c>
      <c r="L139" t="s">
        <v>12630</v>
      </c>
      <c r="M139" t="s">
        <v>17366</v>
      </c>
      <c r="N139" t="s">
        <v>63</v>
      </c>
      <c r="V139" t="s">
        <v>17367</v>
      </c>
      <c r="AH139" t="s">
        <v>65</v>
      </c>
      <c r="AI139" t="s">
        <v>10913</v>
      </c>
      <c r="AL139" t="s">
        <v>67</v>
      </c>
      <c r="AY139" t="s">
        <v>17368</v>
      </c>
      <c r="AZ139" t="s">
        <v>17369</v>
      </c>
      <c r="BA139" t="s">
        <v>17370</v>
      </c>
      <c r="BB139" t="s">
        <v>11503</v>
      </c>
      <c r="BD139" t="s">
        <v>72</v>
      </c>
      <c r="BG139" t="s">
        <v>17371</v>
      </c>
    </row>
    <row r="140" spans="1:59" x14ac:dyDescent="0.2">
      <c r="A140" s="1">
        <v>42618.942199074067</v>
      </c>
      <c r="B140" t="s">
        <v>1862</v>
      </c>
      <c r="C140" t="s">
        <v>17372</v>
      </c>
      <c r="D140" t="e">
        <f>VLOOKUP(deactivate_assem7[[#This Row],[Full Name]],assembly_staff_import[],1,0)</f>
        <v>#N/A</v>
      </c>
      <c r="L140" t="s">
        <v>12767</v>
      </c>
      <c r="M140" t="s">
        <v>16933</v>
      </c>
      <c r="N140" t="s">
        <v>168</v>
      </c>
      <c r="V140" t="s">
        <v>17373</v>
      </c>
      <c r="AH140" t="s">
        <v>65</v>
      </c>
      <c r="AI140" t="s">
        <v>10913</v>
      </c>
      <c r="AL140" t="s">
        <v>67</v>
      </c>
      <c r="AY140" t="s">
        <v>17374</v>
      </c>
      <c r="AZ140" t="s">
        <v>17375</v>
      </c>
      <c r="BA140" t="s">
        <v>17376</v>
      </c>
      <c r="BB140" t="s">
        <v>11400</v>
      </c>
      <c r="BD140" t="s">
        <v>72</v>
      </c>
      <c r="BG140" t="s">
        <v>17377</v>
      </c>
    </row>
    <row r="141" spans="1:59" x14ac:dyDescent="0.2">
      <c r="A141" s="1">
        <v>42618.942187499997</v>
      </c>
      <c r="B141" t="s">
        <v>1862</v>
      </c>
      <c r="C141" t="s">
        <v>17394</v>
      </c>
      <c r="D141" t="e">
        <f>VLOOKUP(deactivate_assem7[[#This Row],[Full Name]],assembly_staff_import[],1,0)</f>
        <v>#N/A</v>
      </c>
      <c r="L141" t="s">
        <v>12652</v>
      </c>
      <c r="M141" t="s">
        <v>17395</v>
      </c>
      <c r="N141" t="s">
        <v>63</v>
      </c>
      <c r="V141" t="s">
        <v>17396</v>
      </c>
      <c r="AH141" t="s">
        <v>65</v>
      </c>
      <c r="AI141" t="s">
        <v>10913</v>
      </c>
      <c r="AL141" t="s">
        <v>67</v>
      </c>
      <c r="AM141" t="s">
        <v>68</v>
      </c>
      <c r="AY141" t="s">
        <v>17397</v>
      </c>
      <c r="AZ141" t="s">
        <v>17398</v>
      </c>
      <c r="BA141" t="s">
        <v>17399</v>
      </c>
      <c r="BB141" t="s">
        <v>236</v>
      </c>
      <c r="BD141" t="s">
        <v>72</v>
      </c>
      <c r="BG141" t="s">
        <v>17400</v>
      </c>
    </row>
    <row r="142" spans="1:59" x14ac:dyDescent="0.2">
      <c r="A142" s="1">
        <v>42618.942187499997</v>
      </c>
      <c r="B142" t="s">
        <v>1862</v>
      </c>
      <c r="C142" t="s">
        <v>17406</v>
      </c>
      <c r="D142" t="e">
        <f>VLOOKUP(deactivate_assem7[[#This Row],[Full Name]],assembly_staff_import[],1,0)</f>
        <v>#N/A</v>
      </c>
      <c r="L142" t="s">
        <v>17407</v>
      </c>
      <c r="M142" t="s">
        <v>17408</v>
      </c>
      <c r="N142" t="s">
        <v>168</v>
      </c>
      <c r="V142" t="s">
        <v>17409</v>
      </c>
      <c r="AH142" t="s">
        <v>65</v>
      </c>
      <c r="AI142" t="s">
        <v>10913</v>
      </c>
      <c r="AL142" t="s">
        <v>67</v>
      </c>
      <c r="AM142" t="s">
        <v>284</v>
      </c>
      <c r="AY142" t="s">
        <v>17410</v>
      </c>
      <c r="AZ142" t="s">
        <v>4734</v>
      </c>
      <c r="BA142" t="s">
        <v>17411</v>
      </c>
      <c r="BB142" t="s">
        <v>11681</v>
      </c>
      <c r="BD142" t="s">
        <v>72</v>
      </c>
      <c r="BG142" t="s">
        <v>17412</v>
      </c>
    </row>
    <row r="143" spans="1:59" x14ac:dyDescent="0.2">
      <c r="A143" s="1">
        <v>42618.942187499997</v>
      </c>
      <c r="B143" t="s">
        <v>1862</v>
      </c>
      <c r="C143" t="s">
        <v>17413</v>
      </c>
      <c r="D143" t="e">
        <f>VLOOKUP(deactivate_assem7[[#This Row],[Full Name]],assembly_staff_import[],1,0)</f>
        <v>#N/A</v>
      </c>
      <c r="L143" t="s">
        <v>12767</v>
      </c>
      <c r="M143" t="s">
        <v>16933</v>
      </c>
      <c r="N143" t="s">
        <v>63</v>
      </c>
      <c r="V143" t="s">
        <v>16922</v>
      </c>
      <c r="AH143" t="s">
        <v>65</v>
      </c>
      <c r="AI143" t="s">
        <v>10913</v>
      </c>
      <c r="AL143" t="s">
        <v>67</v>
      </c>
      <c r="AY143" t="s">
        <v>17414</v>
      </c>
      <c r="AZ143" t="s">
        <v>4913</v>
      </c>
      <c r="BA143" t="s">
        <v>17415</v>
      </c>
      <c r="BB143" t="s">
        <v>12697</v>
      </c>
      <c r="BD143" t="s">
        <v>72</v>
      </c>
      <c r="BG143" t="s">
        <v>17416</v>
      </c>
    </row>
    <row r="144" spans="1:59" x14ac:dyDescent="0.2">
      <c r="A144" s="1">
        <v>42618.942187499997</v>
      </c>
      <c r="B144" t="s">
        <v>1862</v>
      </c>
      <c r="C144" t="s">
        <v>17417</v>
      </c>
      <c r="D144" t="e">
        <f>VLOOKUP(deactivate_assem7[[#This Row],[Full Name]],assembly_staff_import[],1,0)</f>
        <v>#N/A</v>
      </c>
      <c r="M144" t="s">
        <v>10958</v>
      </c>
      <c r="V144" t="s">
        <v>3154</v>
      </c>
      <c r="AH144" t="s">
        <v>65</v>
      </c>
      <c r="AI144" t="s">
        <v>10913</v>
      </c>
      <c r="AL144" t="s">
        <v>1237</v>
      </c>
      <c r="AY144" t="s">
        <v>17418</v>
      </c>
      <c r="AZ144" t="s">
        <v>17419</v>
      </c>
      <c r="BA144" t="s">
        <v>17420</v>
      </c>
      <c r="BB144" t="s">
        <v>116</v>
      </c>
      <c r="BD144" t="s">
        <v>72</v>
      </c>
      <c r="BG144" t="s">
        <v>17421</v>
      </c>
    </row>
    <row r="145" spans="1:59" x14ac:dyDescent="0.2">
      <c r="A145" s="1">
        <v>42618.942175925928</v>
      </c>
      <c r="B145" t="s">
        <v>1862</v>
      </c>
      <c r="C145" t="s">
        <v>17422</v>
      </c>
      <c r="D145" t="e">
        <f>VLOOKUP(deactivate_assem7[[#This Row],[Full Name]],assembly_staff_import[],1,0)</f>
        <v>#N/A</v>
      </c>
      <c r="L145" t="s">
        <v>12652</v>
      </c>
      <c r="M145" t="s">
        <v>17395</v>
      </c>
      <c r="N145" t="s">
        <v>63</v>
      </c>
      <c r="V145" t="s">
        <v>17396</v>
      </c>
      <c r="AH145" t="s">
        <v>65</v>
      </c>
      <c r="AI145" t="s">
        <v>10913</v>
      </c>
      <c r="AL145" t="s">
        <v>67</v>
      </c>
      <c r="AY145" t="s">
        <v>17423</v>
      </c>
      <c r="AZ145" t="s">
        <v>17424</v>
      </c>
      <c r="BA145" t="s">
        <v>1130</v>
      </c>
      <c r="BB145" t="s">
        <v>426</v>
      </c>
      <c r="BD145" t="s">
        <v>72</v>
      </c>
      <c r="BG145" t="s">
        <v>17425</v>
      </c>
    </row>
    <row r="146" spans="1:59" x14ac:dyDescent="0.2">
      <c r="A146" s="1">
        <v>42618.942175925928</v>
      </c>
      <c r="B146" t="s">
        <v>1862</v>
      </c>
      <c r="C146" t="s">
        <v>17438</v>
      </c>
      <c r="D146" t="e">
        <f>VLOOKUP(deactivate_assem7[[#This Row],[Full Name]],assembly_staff_import[],1,0)</f>
        <v>#N/A</v>
      </c>
      <c r="M146" t="s">
        <v>10958</v>
      </c>
      <c r="V146" t="s">
        <v>3154</v>
      </c>
      <c r="AH146" t="s">
        <v>65</v>
      </c>
      <c r="AI146" t="s">
        <v>10913</v>
      </c>
      <c r="AL146" t="s">
        <v>1237</v>
      </c>
      <c r="AY146" t="s">
        <v>17439</v>
      </c>
      <c r="AZ146" t="s">
        <v>17440</v>
      </c>
      <c r="BA146" t="s">
        <v>17441</v>
      </c>
      <c r="BB146" t="s">
        <v>116</v>
      </c>
      <c r="BD146" t="s">
        <v>72</v>
      </c>
      <c r="BG146" t="s">
        <v>17442</v>
      </c>
    </row>
    <row r="147" spans="1:59" x14ac:dyDescent="0.2">
      <c r="A147" s="1">
        <v>42618.942164351851</v>
      </c>
      <c r="B147" t="s">
        <v>1862</v>
      </c>
      <c r="C147" t="s">
        <v>17455</v>
      </c>
      <c r="D147" t="e">
        <f>VLOOKUP(deactivate_assem7[[#This Row],[Full Name]],assembly_staff_import[],1,0)</f>
        <v>#N/A</v>
      </c>
      <c r="M147" t="s">
        <v>10958</v>
      </c>
      <c r="V147" t="s">
        <v>3154</v>
      </c>
      <c r="AH147" t="s">
        <v>65</v>
      </c>
      <c r="AI147" t="s">
        <v>10913</v>
      </c>
      <c r="AL147" t="s">
        <v>1237</v>
      </c>
      <c r="AY147" t="s">
        <v>17456</v>
      </c>
      <c r="AZ147" t="s">
        <v>11256</v>
      </c>
      <c r="BA147" t="s">
        <v>8165</v>
      </c>
      <c r="BB147" t="s">
        <v>116</v>
      </c>
      <c r="BD147" t="s">
        <v>72</v>
      </c>
      <c r="BG147" t="s">
        <v>17457</v>
      </c>
    </row>
    <row r="148" spans="1:59" x14ac:dyDescent="0.2">
      <c r="A148" s="1">
        <v>42618.942152777781</v>
      </c>
      <c r="B148" t="s">
        <v>1862</v>
      </c>
      <c r="C148" t="s">
        <v>17475</v>
      </c>
      <c r="D148" t="e">
        <f>VLOOKUP(deactivate_assem7[[#This Row],[Full Name]],assembly_staff_import[],1,0)</f>
        <v>#N/A</v>
      </c>
      <c r="M148" t="s">
        <v>10958</v>
      </c>
      <c r="V148" t="s">
        <v>3154</v>
      </c>
      <c r="AH148" t="s">
        <v>65</v>
      </c>
      <c r="AI148" t="s">
        <v>10913</v>
      </c>
      <c r="AL148" t="s">
        <v>1237</v>
      </c>
      <c r="AY148" t="s">
        <v>17476</v>
      </c>
      <c r="AZ148" t="s">
        <v>13881</v>
      </c>
      <c r="BA148" t="s">
        <v>17477</v>
      </c>
      <c r="BB148" t="s">
        <v>116</v>
      </c>
      <c r="BD148" t="s">
        <v>72</v>
      </c>
      <c r="BG148" t="s">
        <v>17478</v>
      </c>
    </row>
    <row r="149" spans="1:59" x14ac:dyDescent="0.2">
      <c r="A149" s="1">
        <v>42618.942152777781</v>
      </c>
      <c r="B149" t="s">
        <v>1862</v>
      </c>
      <c r="C149" t="s">
        <v>17479</v>
      </c>
      <c r="D149" t="e">
        <f>VLOOKUP(deactivate_assem7[[#This Row],[Full Name]],assembly_staff_import[],1,0)</f>
        <v>#N/A</v>
      </c>
      <c r="M149" t="s">
        <v>11472</v>
      </c>
      <c r="V149" t="s">
        <v>15187</v>
      </c>
      <c r="AH149" t="s">
        <v>65</v>
      </c>
      <c r="AI149" t="s">
        <v>10913</v>
      </c>
      <c r="AL149" t="s">
        <v>1237</v>
      </c>
      <c r="AY149" t="s">
        <v>17480</v>
      </c>
      <c r="AZ149" t="s">
        <v>472</v>
      </c>
      <c r="BA149" t="s">
        <v>17481</v>
      </c>
      <c r="BB149" t="s">
        <v>7232</v>
      </c>
      <c r="BD149" t="s">
        <v>72</v>
      </c>
      <c r="BG149" t="s">
        <v>17482</v>
      </c>
    </row>
    <row r="150" spans="1:59" x14ac:dyDescent="0.2">
      <c r="A150" s="1">
        <v>42618.942152777781</v>
      </c>
      <c r="B150" t="s">
        <v>1862</v>
      </c>
      <c r="C150" t="s">
        <v>17488</v>
      </c>
      <c r="D150" t="e">
        <f>VLOOKUP(deactivate_assem7[[#This Row],[Full Name]],assembly_staff_import[],1,0)</f>
        <v>#N/A</v>
      </c>
      <c r="M150" t="s">
        <v>8169</v>
      </c>
      <c r="V150" t="s">
        <v>4916</v>
      </c>
      <c r="AH150" t="s">
        <v>65</v>
      </c>
      <c r="AI150" t="s">
        <v>10913</v>
      </c>
      <c r="AL150" t="s">
        <v>1237</v>
      </c>
      <c r="AY150" t="s">
        <v>17489</v>
      </c>
      <c r="AZ150" t="s">
        <v>17490</v>
      </c>
      <c r="BA150" t="s">
        <v>17491</v>
      </c>
      <c r="BB150" t="s">
        <v>11371</v>
      </c>
      <c r="BD150" t="s">
        <v>72</v>
      </c>
      <c r="BG150" t="s">
        <v>17492</v>
      </c>
    </row>
    <row r="151" spans="1:59" x14ac:dyDescent="0.2">
      <c r="A151" s="1">
        <v>42618.942152777781</v>
      </c>
      <c r="B151" t="s">
        <v>1862</v>
      </c>
      <c r="C151" t="s">
        <v>17498</v>
      </c>
      <c r="D151" t="e">
        <f>VLOOKUP(deactivate_assem7[[#This Row],[Full Name]],assembly_staff_import[],1,0)</f>
        <v>#N/A</v>
      </c>
      <c r="M151" t="s">
        <v>11472</v>
      </c>
      <c r="V151" t="s">
        <v>16607</v>
      </c>
      <c r="AH151" t="s">
        <v>65</v>
      </c>
      <c r="AI151" t="s">
        <v>10913</v>
      </c>
      <c r="AL151" t="s">
        <v>1237</v>
      </c>
      <c r="AY151" t="s">
        <v>17499</v>
      </c>
      <c r="AZ151" t="s">
        <v>11962</v>
      </c>
      <c r="BA151" t="s">
        <v>17500</v>
      </c>
      <c r="BB151" t="s">
        <v>12538</v>
      </c>
      <c r="BD151" t="s">
        <v>72</v>
      </c>
      <c r="BG151" t="s">
        <v>17501</v>
      </c>
    </row>
    <row r="152" spans="1:59" x14ac:dyDescent="0.2">
      <c r="A152" s="1">
        <v>42618.942152777781</v>
      </c>
      <c r="B152" t="s">
        <v>1862</v>
      </c>
      <c r="C152" t="s">
        <v>17507</v>
      </c>
      <c r="D152" t="e">
        <f>VLOOKUP(deactivate_assem7[[#This Row],[Full Name]],assembly_staff_import[],1,0)</f>
        <v>#N/A</v>
      </c>
      <c r="M152" t="s">
        <v>11348</v>
      </c>
      <c r="V152" t="s">
        <v>17508</v>
      </c>
      <c r="AH152" t="s">
        <v>65</v>
      </c>
      <c r="AI152" t="s">
        <v>10913</v>
      </c>
      <c r="AL152" t="s">
        <v>1237</v>
      </c>
      <c r="AY152" t="s">
        <v>17509</v>
      </c>
      <c r="AZ152" t="s">
        <v>17510</v>
      </c>
      <c r="BA152" t="s">
        <v>17511</v>
      </c>
      <c r="BB152" t="s">
        <v>17512</v>
      </c>
      <c r="BD152" t="s">
        <v>72</v>
      </c>
      <c r="BG152" t="s">
        <v>17513</v>
      </c>
    </row>
    <row r="153" spans="1:59" x14ac:dyDescent="0.2">
      <c r="A153" s="1">
        <v>42618.942141203697</v>
      </c>
      <c r="B153" t="s">
        <v>1862</v>
      </c>
      <c r="C153" t="s">
        <v>17526</v>
      </c>
      <c r="D153" t="e">
        <f>VLOOKUP(deactivate_assem7[[#This Row],[Full Name]],assembly_staff_import[],1,0)</f>
        <v>#N/A</v>
      </c>
      <c r="M153" t="s">
        <v>11472</v>
      </c>
      <c r="V153" t="s">
        <v>16607</v>
      </c>
      <c r="AH153" t="s">
        <v>65</v>
      </c>
      <c r="AI153" t="s">
        <v>10913</v>
      </c>
      <c r="AL153" t="s">
        <v>1237</v>
      </c>
      <c r="AY153" t="s">
        <v>17527</v>
      </c>
      <c r="AZ153" t="s">
        <v>16430</v>
      </c>
      <c r="BA153" t="s">
        <v>17528</v>
      </c>
      <c r="BB153" t="s">
        <v>17529</v>
      </c>
      <c r="BD153" t="s">
        <v>72</v>
      </c>
      <c r="BG153" t="s">
        <v>17530</v>
      </c>
    </row>
    <row r="154" spans="1:59" x14ac:dyDescent="0.2">
      <c r="A154" s="1">
        <v>42618.942141203697</v>
      </c>
      <c r="B154" t="s">
        <v>1862</v>
      </c>
      <c r="C154" t="s">
        <v>17547</v>
      </c>
      <c r="D154" t="e">
        <f>VLOOKUP(deactivate_assem7[[#This Row],[Full Name]],assembly_staff_import[],1,0)</f>
        <v>#N/A</v>
      </c>
      <c r="M154" t="s">
        <v>8169</v>
      </c>
      <c r="V154" t="s">
        <v>4916</v>
      </c>
      <c r="AH154" t="s">
        <v>65</v>
      </c>
      <c r="AI154" t="s">
        <v>10913</v>
      </c>
      <c r="AL154" t="s">
        <v>1237</v>
      </c>
      <c r="AY154" t="s">
        <v>17548</v>
      </c>
      <c r="AZ154" t="s">
        <v>17549</v>
      </c>
      <c r="BA154" t="s">
        <v>2391</v>
      </c>
      <c r="BB154" t="s">
        <v>17550</v>
      </c>
      <c r="BD154" t="s">
        <v>72</v>
      </c>
      <c r="BG154" t="s">
        <v>17551</v>
      </c>
    </row>
    <row r="155" spans="1:59" x14ac:dyDescent="0.2">
      <c r="A155" s="1">
        <v>42618.942118055558</v>
      </c>
      <c r="B155" t="s">
        <v>1862</v>
      </c>
      <c r="C155" t="s">
        <v>17592</v>
      </c>
      <c r="D155" t="e">
        <f>VLOOKUP(deactivate_assem7[[#This Row],[Full Name]],assembly_staff_import[],1,0)</f>
        <v>#N/A</v>
      </c>
      <c r="M155" t="s">
        <v>8169</v>
      </c>
      <c r="V155" t="s">
        <v>17593</v>
      </c>
      <c r="AH155" t="s">
        <v>65</v>
      </c>
      <c r="AI155" t="s">
        <v>10913</v>
      </c>
      <c r="AL155" t="s">
        <v>1237</v>
      </c>
      <c r="AY155" t="s">
        <v>17594</v>
      </c>
      <c r="AZ155" t="s">
        <v>4980</v>
      </c>
      <c r="BA155" t="s">
        <v>17595</v>
      </c>
      <c r="BB155" t="s">
        <v>11307</v>
      </c>
      <c r="BD155" t="s">
        <v>72</v>
      </c>
      <c r="BG155" t="s">
        <v>17596</v>
      </c>
    </row>
    <row r="156" spans="1:59" x14ac:dyDescent="0.2">
      <c r="A156" s="1">
        <v>42618.942083333342</v>
      </c>
      <c r="B156" t="s">
        <v>1862</v>
      </c>
      <c r="C156" t="s">
        <v>17631</v>
      </c>
      <c r="D156" t="e">
        <f>VLOOKUP(deactivate_assem7[[#This Row],[Full Name]],assembly_staff_import[],1,0)</f>
        <v>#N/A</v>
      </c>
      <c r="M156" t="s">
        <v>8169</v>
      </c>
      <c r="V156" t="s">
        <v>4916</v>
      </c>
      <c r="AH156" t="s">
        <v>65</v>
      </c>
      <c r="AI156" t="s">
        <v>10913</v>
      </c>
      <c r="AL156" t="s">
        <v>1237</v>
      </c>
      <c r="AY156" t="s">
        <v>17632</v>
      </c>
      <c r="AZ156" t="s">
        <v>13120</v>
      </c>
      <c r="BA156" t="s">
        <v>17633</v>
      </c>
      <c r="BB156" t="s">
        <v>11249</v>
      </c>
      <c r="BD156" t="s">
        <v>72</v>
      </c>
      <c r="BG156" t="s">
        <v>17634</v>
      </c>
    </row>
    <row r="157" spans="1:59" x14ac:dyDescent="0.2">
      <c r="A157" s="1">
        <v>42618.942060185182</v>
      </c>
      <c r="B157" t="s">
        <v>1862</v>
      </c>
      <c r="C157" t="s">
        <v>17683</v>
      </c>
      <c r="D157" t="e">
        <f>VLOOKUP(deactivate_assem7[[#This Row],[Full Name]],assembly_staff_import[],1,0)</f>
        <v>#N/A</v>
      </c>
      <c r="M157" t="s">
        <v>11094</v>
      </c>
      <c r="V157" t="s">
        <v>17684</v>
      </c>
      <c r="AH157" t="s">
        <v>65</v>
      </c>
      <c r="AI157" t="s">
        <v>10913</v>
      </c>
      <c r="AL157" t="s">
        <v>1237</v>
      </c>
      <c r="AY157" t="s">
        <v>17685</v>
      </c>
      <c r="AZ157" t="s">
        <v>17686</v>
      </c>
      <c r="BA157" t="s">
        <v>17687</v>
      </c>
      <c r="BB157" t="s">
        <v>16330</v>
      </c>
      <c r="BD157" t="s">
        <v>72</v>
      </c>
      <c r="BG157" t="s">
        <v>17688</v>
      </c>
    </row>
    <row r="158" spans="1:59" x14ac:dyDescent="0.2">
      <c r="A158" s="1">
        <v>42618.942060185182</v>
      </c>
      <c r="B158" t="s">
        <v>1862</v>
      </c>
      <c r="C158" t="s">
        <v>17689</v>
      </c>
      <c r="D158" t="e">
        <f>VLOOKUP(deactivate_assem7[[#This Row],[Full Name]],assembly_staff_import[],1,0)</f>
        <v>#N/A</v>
      </c>
      <c r="L158" t="s">
        <v>13447</v>
      </c>
      <c r="M158" t="s">
        <v>17690</v>
      </c>
      <c r="N158" t="s">
        <v>63</v>
      </c>
      <c r="V158" t="s">
        <v>17663</v>
      </c>
      <c r="AH158" t="s">
        <v>65</v>
      </c>
      <c r="AI158" t="s">
        <v>10913</v>
      </c>
      <c r="AL158" t="s">
        <v>67</v>
      </c>
      <c r="AY158" t="s">
        <v>17691</v>
      </c>
      <c r="AZ158" t="s">
        <v>17692</v>
      </c>
      <c r="BA158" t="s">
        <v>11758</v>
      </c>
      <c r="BB158" t="s">
        <v>426</v>
      </c>
      <c r="BD158" t="s">
        <v>72</v>
      </c>
      <c r="BG158" t="s">
        <v>17693</v>
      </c>
    </row>
    <row r="159" spans="1:59" x14ac:dyDescent="0.2">
      <c r="A159" s="1">
        <v>42618.942037037043</v>
      </c>
      <c r="B159" t="s">
        <v>1862</v>
      </c>
      <c r="C159" t="s">
        <v>17734</v>
      </c>
      <c r="D159" t="e">
        <f>VLOOKUP(deactivate_assem7[[#This Row],[Full Name]],assembly_staff_import[],1,0)</f>
        <v>#N/A</v>
      </c>
      <c r="L159" t="s">
        <v>5661</v>
      </c>
      <c r="M159" t="s">
        <v>17735</v>
      </c>
      <c r="N159" t="s">
        <v>63</v>
      </c>
      <c r="V159" t="s">
        <v>5663</v>
      </c>
      <c r="AH159" t="s">
        <v>65</v>
      </c>
      <c r="AI159" t="s">
        <v>10913</v>
      </c>
      <c r="AL159" t="s">
        <v>67</v>
      </c>
      <c r="AY159" t="s">
        <v>17736</v>
      </c>
      <c r="AZ159" t="s">
        <v>17737</v>
      </c>
      <c r="BA159" t="s">
        <v>17738</v>
      </c>
      <c r="BB159" t="s">
        <v>15454</v>
      </c>
      <c r="BD159" t="s">
        <v>72</v>
      </c>
      <c r="BG159" t="s">
        <v>17739</v>
      </c>
    </row>
    <row r="160" spans="1:59" x14ac:dyDescent="0.2">
      <c r="A160" s="1">
        <v>42618.942037037043</v>
      </c>
      <c r="B160" t="s">
        <v>1862</v>
      </c>
      <c r="C160" t="s">
        <v>17748</v>
      </c>
      <c r="D160" t="e">
        <f>VLOOKUP(deactivate_assem7[[#This Row],[Full Name]],assembly_staff_import[],1,0)</f>
        <v>#N/A</v>
      </c>
      <c r="M160" t="s">
        <v>11348</v>
      </c>
      <c r="V160" t="s">
        <v>16679</v>
      </c>
      <c r="AH160" t="s">
        <v>65</v>
      </c>
      <c r="AI160" t="s">
        <v>10913</v>
      </c>
      <c r="AL160" t="s">
        <v>1237</v>
      </c>
      <c r="AY160" t="s">
        <v>17749</v>
      </c>
      <c r="AZ160" t="s">
        <v>17750</v>
      </c>
      <c r="BA160" t="s">
        <v>17751</v>
      </c>
      <c r="BB160" t="s">
        <v>12194</v>
      </c>
      <c r="BD160" t="s">
        <v>72</v>
      </c>
      <c r="BG160" t="s">
        <v>17752</v>
      </c>
    </row>
    <row r="161" spans="1:59" x14ac:dyDescent="0.2">
      <c r="A161" s="1">
        <v>42618.942037037043</v>
      </c>
      <c r="B161" t="s">
        <v>1862</v>
      </c>
      <c r="C161" t="s">
        <v>17753</v>
      </c>
      <c r="D161" t="e">
        <f>VLOOKUP(deactivate_assem7[[#This Row],[Full Name]],assembly_staff_import[],1,0)</f>
        <v>#N/A</v>
      </c>
      <c r="L161" t="s">
        <v>5661</v>
      </c>
      <c r="M161" t="s">
        <v>17735</v>
      </c>
      <c r="N161" t="s">
        <v>63</v>
      </c>
      <c r="V161" t="s">
        <v>5663</v>
      </c>
      <c r="AH161" t="s">
        <v>65</v>
      </c>
      <c r="AI161" t="s">
        <v>10913</v>
      </c>
      <c r="AL161" t="s">
        <v>67</v>
      </c>
      <c r="AY161" t="s">
        <v>17754</v>
      </c>
      <c r="AZ161" t="s">
        <v>17755</v>
      </c>
      <c r="BA161" t="s">
        <v>17756</v>
      </c>
      <c r="BB161" t="s">
        <v>2271</v>
      </c>
      <c r="BD161" t="s">
        <v>72</v>
      </c>
      <c r="BG161" t="s">
        <v>17757</v>
      </c>
    </row>
    <row r="162" spans="1:59" x14ac:dyDescent="0.2">
      <c r="A162" s="1">
        <v>42618.942013888889</v>
      </c>
      <c r="B162" t="s">
        <v>1862</v>
      </c>
      <c r="C162" t="s">
        <v>17784</v>
      </c>
      <c r="D162" t="e">
        <f>VLOOKUP(deactivate_assem7[[#This Row],[Full Name]],assembly_staff_import[],1,0)</f>
        <v>#N/A</v>
      </c>
      <c r="M162" t="s">
        <v>11348</v>
      </c>
      <c r="V162" t="s">
        <v>17785</v>
      </c>
      <c r="AH162" t="s">
        <v>65</v>
      </c>
      <c r="AI162" t="s">
        <v>10913</v>
      </c>
      <c r="AL162" t="s">
        <v>1237</v>
      </c>
      <c r="AY162" t="s">
        <v>17786</v>
      </c>
      <c r="AZ162" t="s">
        <v>15312</v>
      </c>
      <c r="BA162" t="s">
        <v>17787</v>
      </c>
      <c r="BB162" t="s">
        <v>17788</v>
      </c>
      <c r="BD162" t="s">
        <v>72</v>
      </c>
      <c r="BG162" t="s">
        <v>17789</v>
      </c>
    </row>
    <row r="163" spans="1:59" x14ac:dyDescent="0.2">
      <c r="A163" s="1">
        <v>42618.941990740743</v>
      </c>
      <c r="B163" t="s">
        <v>1862</v>
      </c>
      <c r="C163" t="s">
        <v>17802</v>
      </c>
      <c r="D163" t="e">
        <f>VLOOKUP(deactivate_assem7[[#This Row],[Full Name]],assembly_staff_import[],1,0)</f>
        <v>#N/A</v>
      </c>
      <c r="M163" t="s">
        <v>12353</v>
      </c>
      <c r="V163" t="s">
        <v>15902</v>
      </c>
      <c r="AH163" t="s">
        <v>65</v>
      </c>
      <c r="AI163" t="s">
        <v>10913</v>
      </c>
      <c r="AL163" t="s">
        <v>1237</v>
      </c>
      <c r="AY163" t="s">
        <v>17803</v>
      </c>
      <c r="AZ163" t="s">
        <v>1262</v>
      </c>
      <c r="BA163" t="s">
        <v>13332</v>
      </c>
      <c r="BB163" t="s">
        <v>17603</v>
      </c>
      <c r="BD163" t="s">
        <v>72</v>
      </c>
      <c r="BG163" t="s">
        <v>17804</v>
      </c>
    </row>
    <row r="164" spans="1:59" x14ac:dyDescent="0.2">
      <c r="A164" s="1">
        <v>42618.941967592589</v>
      </c>
      <c r="B164" t="s">
        <v>1862</v>
      </c>
      <c r="C164" t="s">
        <v>17828</v>
      </c>
      <c r="D164" t="e">
        <f>VLOOKUP(deactivate_assem7[[#This Row],[Full Name]],assembly_staff_import[],1,0)</f>
        <v>#N/A</v>
      </c>
      <c r="L164" t="s">
        <v>11252</v>
      </c>
      <c r="M164" t="s">
        <v>17829</v>
      </c>
      <c r="N164" t="s">
        <v>63</v>
      </c>
      <c r="V164" t="s">
        <v>17830</v>
      </c>
      <c r="AH164" t="s">
        <v>65</v>
      </c>
      <c r="AI164" t="s">
        <v>10913</v>
      </c>
      <c r="AL164" t="s">
        <v>67</v>
      </c>
      <c r="AM164" t="s">
        <v>68</v>
      </c>
      <c r="AY164" t="s">
        <v>17831</v>
      </c>
      <c r="AZ164" t="s">
        <v>17832</v>
      </c>
      <c r="BA164" t="s">
        <v>17833</v>
      </c>
      <c r="BB164" t="s">
        <v>236</v>
      </c>
      <c r="BD164" t="s">
        <v>72</v>
      </c>
      <c r="BG164" t="s">
        <v>17834</v>
      </c>
    </row>
    <row r="165" spans="1:59" x14ac:dyDescent="0.2">
      <c r="A165" s="1">
        <v>42618.94195601852</v>
      </c>
      <c r="B165" t="s">
        <v>1862</v>
      </c>
      <c r="C165" t="s">
        <v>17862</v>
      </c>
      <c r="D165" t="e">
        <f>VLOOKUP(deactivate_assem7[[#This Row],[Full Name]],assembly_staff_import[],1,0)</f>
        <v>#N/A</v>
      </c>
      <c r="L165" t="s">
        <v>12818</v>
      </c>
      <c r="M165" t="s">
        <v>17863</v>
      </c>
      <c r="T165" t="s">
        <v>17864</v>
      </c>
      <c r="AD165" t="s">
        <v>3796</v>
      </c>
      <c r="AH165" t="s">
        <v>65</v>
      </c>
      <c r="AI165" t="s">
        <v>10913</v>
      </c>
      <c r="AL165" t="s">
        <v>67</v>
      </c>
      <c r="AM165" t="s">
        <v>68</v>
      </c>
      <c r="AY165" t="s">
        <v>17865</v>
      </c>
      <c r="AZ165" t="s">
        <v>17866</v>
      </c>
      <c r="BA165" t="s">
        <v>17867</v>
      </c>
      <c r="BB165" t="s">
        <v>68</v>
      </c>
      <c r="BD165" t="s">
        <v>72</v>
      </c>
      <c r="BG165" t="s">
        <v>17868</v>
      </c>
    </row>
    <row r="166" spans="1:59" x14ac:dyDescent="0.2">
      <c r="A166" s="1">
        <v>42618.94195601852</v>
      </c>
      <c r="B166" t="s">
        <v>1862</v>
      </c>
      <c r="C166" t="s">
        <v>17869</v>
      </c>
      <c r="D166" t="e">
        <f>VLOOKUP(deactivate_assem7[[#This Row],[Full Name]],assembly_staff_import[],1,0)</f>
        <v>#N/A</v>
      </c>
      <c r="L166" t="s">
        <v>11433</v>
      </c>
      <c r="M166" t="s">
        <v>17870</v>
      </c>
      <c r="N166" t="s">
        <v>63</v>
      </c>
      <c r="V166" t="s">
        <v>17871</v>
      </c>
      <c r="AH166" t="s">
        <v>65</v>
      </c>
      <c r="AI166" t="s">
        <v>10913</v>
      </c>
      <c r="AL166" t="s">
        <v>67</v>
      </c>
      <c r="AY166" t="s">
        <v>17872</v>
      </c>
      <c r="AZ166" t="s">
        <v>17873</v>
      </c>
      <c r="BA166" t="s">
        <v>13934</v>
      </c>
      <c r="BB166" t="s">
        <v>10971</v>
      </c>
      <c r="BD166" t="s">
        <v>72</v>
      </c>
      <c r="BG166" t="s">
        <v>17874</v>
      </c>
    </row>
    <row r="167" spans="1:59" x14ac:dyDescent="0.2">
      <c r="A167" s="1">
        <v>42618.94195601852</v>
      </c>
      <c r="B167" t="s">
        <v>1862</v>
      </c>
      <c r="C167" t="s">
        <v>17880</v>
      </c>
      <c r="D167" t="e">
        <f>VLOOKUP(deactivate_assem7[[#This Row],[Full Name]],assembly_staff_import[],1,0)</f>
        <v>#N/A</v>
      </c>
      <c r="K167" t="s">
        <v>17881</v>
      </c>
      <c r="L167" t="s">
        <v>11252</v>
      </c>
      <c r="M167" t="s">
        <v>17882</v>
      </c>
      <c r="N167" t="s">
        <v>63</v>
      </c>
      <c r="AH167" t="s">
        <v>65</v>
      </c>
      <c r="AI167" t="s">
        <v>10913</v>
      </c>
      <c r="AL167" t="s">
        <v>67</v>
      </c>
      <c r="AY167" t="s">
        <v>17883</v>
      </c>
      <c r="AZ167" t="s">
        <v>17884</v>
      </c>
      <c r="BA167" t="s">
        <v>17885</v>
      </c>
      <c r="BB167" t="s">
        <v>12627</v>
      </c>
      <c r="BD167" t="s">
        <v>72</v>
      </c>
      <c r="BG167" t="s">
        <v>17886</v>
      </c>
    </row>
    <row r="168" spans="1:59" x14ac:dyDescent="0.2">
      <c r="A168" s="1">
        <v>42618.94195601852</v>
      </c>
      <c r="B168" t="s">
        <v>1862</v>
      </c>
      <c r="C168" t="s">
        <v>17893</v>
      </c>
      <c r="D168" t="e">
        <f>VLOOKUP(deactivate_assem7[[#This Row],[Full Name]],assembly_staff_import[],1,0)</f>
        <v>#N/A</v>
      </c>
      <c r="M168" t="s">
        <v>10958</v>
      </c>
      <c r="AH168" t="s">
        <v>65</v>
      </c>
      <c r="AI168" t="s">
        <v>10913</v>
      </c>
      <c r="AL168" t="s">
        <v>1237</v>
      </c>
      <c r="AY168" t="s">
        <v>17894</v>
      </c>
      <c r="AZ168" t="s">
        <v>17895</v>
      </c>
      <c r="BA168" t="s">
        <v>17896</v>
      </c>
      <c r="BB168" t="s">
        <v>116</v>
      </c>
      <c r="BD168" t="s">
        <v>72</v>
      </c>
      <c r="BG168" t="s">
        <v>17897</v>
      </c>
    </row>
    <row r="169" spans="1:59" x14ac:dyDescent="0.2">
      <c r="A169" s="1">
        <v>42618.94195601852</v>
      </c>
      <c r="B169" t="s">
        <v>1862</v>
      </c>
      <c r="C169" t="s">
        <v>17898</v>
      </c>
      <c r="D169" t="e">
        <f>VLOOKUP(deactivate_assem7[[#This Row],[Full Name]],assembly_staff_import[],1,0)</f>
        <v>#N/A</v>
      </c>
      <c r="L169" t="s">
        <v>11433</v>
      </c>
      <c r="M169" t="s">
        <v>17870</v>
      </c>
      <c r="N169" t="s">
        <v>63</v>
      </c>
      <c r="V169" t="s">
        <v>17871</v>
      </c>
      <c r="AH169" t="s">
        <v>65</v>
      </c>
      <c r="AI169" t="s">
        <v>10913</v>
      </c>
      <c r="AL169" t="s">
        <v>67</v>
      </c>
      <c r="AY169" t="s">
        <v>17899</v>
      </c>
      <c r="AZ169" t="s">
        <v>17900</v>
      </c>
      <c r="BA169" t="s">
        <v>17901</v>
      </c>
      <c r="BB169" t="s">
        <v>10971</v>
      </c>
      <c r="BD169" t="s">
        <v>72</v>
      </c>
      <c r="BG169" t="s">
        <v>17902</v>
      </c>
    </row>
    <row r="170" spans="1:59" x14ac:dyDescent="0.2">
      <c r="A170" s="1">
        <v>42618.941944444443</v>
      </c>
      <c r="B170" t="s">
        <v>1862</v>
      </c>
      <c r="C170" t="s">
        <v>17903</v>
      </c>
      <c r="D170" t="e">
        <f>VLOOKUP(deactivate_assem7[[#This Row],[Full Name]],assembly_staff_import[],1,0)</f>
        <v>#N/A</v>
      </c>
      <c r="M170" t="s">
        <v>10958</v>
      </c>
      <c r="V170" t="s">
        <v>3154</v>
      </c>
      <c r="AH170" t="s">
        <v>65</v>
      </c>
      <c r="AI170" t="s">
        <v>10913</v>
      </c>
      <c r="AL170" t="s">
        <v>1237</v>
      </c>
      <c r="AY170" t="s">
        <v>17904</v>
      </c>
      <c r="AZ170" t="s">
        <v>17905</v>
      </c>
      <c r="BA170" t="s">
        <v>17906</v>
      </c>
      <c r="BB170" t="s">
        <v>11112</v>
      </c>
      <c r="BD170" t="s">
        <v>72</v>
      </c>
      <c r="BG170" t="s">
        <v>17907</v>
      </c>
    </row>
    <row r="171" spans="1:59" x14ac:dyDescent="0.2">
      <c r="A171" s="1">
        <v>42618.941944444443</v>
      </c>
      <c r="B171" t="s">
        <v>1862</v>
      </c>
      <c r="C171" t="s">
        <v>17914</v>
      </c>
      <c r="D171" t="e">
        <f>VLOOKUP(deactivate_assem7[[#This Row],[Full Name]],assembly_staff_import[],1,0)</f>
        <v>#N/A</v>
      </c>
      <c r="L171" t="s">
        <v>12818</v>
      </c>
      <c r="M171" t="s">
        <v>17863</v>
      </c>
      <c r="N171" t="s">
        <v>168</v>
      </c>
      <c r="AH171" t="s">
        <v>65</v>
      </c>
      <c r="AI171" t="s">
        <v>10913</v>
      </c>
      <c r="AL171" t="s">
        <v>67</v>
      </c>
      <c r="AM171" t="s">
        <v>68</v>
      </c>
      <c r="AY171" t="s">
        <v>17915</v>
      </c>
      <c r="AZ171" t="s">
        <v>17916</v>
      </c>
      <c r="BA171" t="s">
        <v>17917</v>
      </c>
      <c r="BB171" t="s">
        <v>236</v>
      </c>
      <c r="BD171" t="s">
        <v>72</v>
      </c>
      <c r="BG171" t="s">
        <v>17918</v>
      </c>
    </row>
    <row r="172" spans="1:59" x14ac:dyDescent="0.2">
      <c r="A172" s="1">
        <v>42618.941932870373</v>
      </c>
      <c r="B172" t="s">
        <v>1862</v>
      </c>
      <c r="C172" t="s">
        <v>17919</v>
      </c>
      <c r="D172" t="e">
        <f>VLOOKUP(deactivate_assem7[[#This Row],[Full Name]],assembly_staff_import[],1,0)</f>
        <v>#N/A</v>
      </c>
      <c r="L172" t="s">
        <v>11524</v>
      </c>
      <c r="M172" t="s">
        <v>17882</v>
      </c>
      <c r="N172" t="s">
        <v>63</v>
      </c>
      <c r="V172" t="s">
        <v>17920</v>
      </c>
      <c r="AH172" t="s">
        <v>65</v>
      </c>
      <c r="AI172" t="s">
        <v>10913</v>
      </c>
      <c r="AL172" t="s">
        <v>67</v>
      </c>
      <c r="AM172" t="s">
        <v>68</v>
      </c>
      <c r="AY172" t="s">
        <v>17921</v>
      </c>
      <c r="AZ172" t="s">
        <v>4141</v>
      </c>
      <c r="BA172" t="s">
        <v>17922</v>
      </c>
      <c r="BB172" t="s">
        <v>236</v>
      </c>
      <c r="BD172" t="s">
        <v>72</v>
      </c>
      <c r="BG172" t="s">
        <v>17923</v>
      </c>
    </row>
    <row r="173" spans="1:59" x14ac:dyDescent="0.2">
      <c r="A173" s="1">
        <v>42618.941932870373</v>
      </c>
      <c r="B173" t="s">
        <v>1862</v>
      </c>
      <c r="C173" t="s">
        <v>17924</v>
      </c>
      <c r="D173" t="e">
        <f>VLOOKUP(deactivate_assem7[[#This Row],[Full Name]],assembly_staff_import[],1,0)</f>
        <v>#N/A</v>
      </c>
      <c r="M173" t="s">
        <v>10958</v>
      </c>
      <c r="V173" t="s">
        <v>3154</v>
      </c>
      <c r="AH173" t="s">
        <v>65</v>
      </c>
      <c r="AI173" t="s">
        <v>10913</v>
      </c>
      <c r="AL173" t="s">
        <v>1237</v>
      </c>
      <c r="AY173" t="s">
        <v>17925</v>
      </c>
      <c r="AZ173" t="s">
        <v>17926</v>
      </c>
      <c r="BA173" t="s">
        <v>17927</v>
      </c>
      <c r="BB173" t="s">
        <v>116</v>
      </c>
      <c r="BD173" t="s">
        <v>72</v>
      </c>
      <c r="BG173" t="s">
        <v>17928</v>
      </c>
    </row>
    <row r="174" spans="1:59" x14ac:dyDescent="0.2">
      <c r="A174" s="1">
        <v>42618.941932870373</v>
      </c>
      <c r="B174" t="s">
        <v>1862</v>
      </c>
      <c r="C174" t="s">
        <v>17929</v>
      </c>
      <c r="D174" t="e">
        <f>VLOOKUP(deactivate_assem7[[#This Row],[Full Name]],assembly_staff_import[],1,0)</f>
        <v>#N/A</v>
      </c>
      <c r="L174" t="s">
        <v>12947</v>
      </c>
      <c r="M174" t="s">
        <v>17930</v>
      </c>
      <c r="N174" t="s">
        <v>63</v>
      </c>
      <c r="V174" t="s">
        <v>17931</v>
      </c>
      <c r="AH174" t="s">
        <v>65</v>
      </c>
      <c r="AI174" t="s">
        <v>10913</v>
      </c>
      <c r="AL174" t="s">
        <v>67</v>
      </c>
      <c r="AM174" t="s">
        <v>68</v>
      </c>
      <c r="AY174" t="s">
        <v>17932</v>
      </c>
      <c r="AZ174" t="s">
        <v>17933</v>
      </c>
      <c r="BA174" t="s">
        <v>3038</v>
      </c>
      <c r="BB174" t="s">
        <v>236</v>
      </c>
      <c r="BD174" t="s">
        <v>72</v>
      </c>
      <c r="BG174" t="s">
        <v>17934</v>
      </c>
    </row>
    <row r="175" spans="1:59" x14ac:dyDescent="0.2">
      <c r="A175" s="1">
        <v>42618.941932870373</v>
      </c>
      <c r="B175" t="s">
        <v>1862</v>
      </c>
      <c r="C175" t="s">
        <v>17940</v>
      </c>
      <c r="D175" t="e">
        <f>VLOOKUP(deactivate_assem7[[#This Row],[Full Name]],assembly_staff_import[],1,0)</f>
        <v>#N/A</v>
      </c>
      <c r="L175" t="s">
        <v>17407</v>
      </c>
      <c r="M175" t="s">
        <v>17408</v>
      </c>
      <c r="N175" t="s">
        <v>63</v>
      </c>
      <c r="V175" t="s">
        <v>17671</v>
      </c>
      <c r="AH175" t="s">
        <v>65</v>
      </c>
      <c r="AI175" t="s">
        <v>10913</v>
      </c>
      <c r="AL175" t="s">
        <v>67</v>
      </c>
      <c r="AY175" t="s">
        <v>17941</v>
      </c>
      <c r="AZ175" t="s">
        <v>5483</v>
      </c>
      <c r="BA175" t="s">
        <v>17942</v>
      </c>
      <c r="BB175" t="s">
        <v>426</v>
      </c>
      <c r="BD175" t="s">
        <v>72</v>
      </c>
      <c r="BG175" t="s">
        <v>17943</v>
      </c>
    </row>
    <row r="176" spans="1:59" x14ac:dyDescent="0.2">
      <c r="A176" s="1">
        <v>42618.941921296297</v>
      </c>
      <c r="B176" t="s">
        <v>1862</v>
      </c>
      <c r="C176" t="s">
        <v>17955</v>
      </c>
      <c r="D176" t="e">
        <f>VLOOKUP(deactivate_assem7[[#This Row],[Full Name]],assembly_staff_import[],1,0)</f>
        <v>#N/A</v>
      </c>
      <c r="M176" t="s">
        <v>8169</v>
      </c>
      <c r="V176" t="s">
        <v>17593</v>
      </c>
      <c r="AH176" t="s">
        <v>65</v>
      </c>
      <c r="AI176" t="s">
        <v>10913</v>
      </c>
      <c r="AL176" t="s">
        <v>1237</v>
      </c>
      <c r="AY176" t="s">
        <v>17956</v>
      </c>
      <c r="AZ176" t="s">
        <v>2596</v>
      </c>
      <c r="BA176" t="s">
        <v>3122</v>
      </c>
      <c r="BB176" t="s">
        <v>17957</v>
      </c>
      <c r="BD176" t="s">
        <v>72</v>
      </c>
      <c r="BG176" t="s">
        <v>17958</v>
      </c>
    </row>
    <row r="177" spans="1:59" x14ac:dyDescent="0.2">
      <c r="A177" s="1">
        <v>42618.94190972222</v>
      </c>
      <c r="B177" t="s">
        <v>1862</v>
      </c>
      <c r="C177" t="s">
        <v>17972</v>
      </c>
      <c r="D177" t="e">
        <f>VLOOKUP(deactivate_assem7[[#This Row],[Full Name]],assembly_staff_import[],1,0)</f>
        <v>#N/A</v>
      </c>
      <c r="M177" t="s">
        <v>10958</v>
      </c>
      <c r="V177" t="s">
        <v>3154</v>
      </c>
      <c r="AH177" t="s">
        <v>65</v>
      </c>
      <c r="AI177" t="s">
        <v>10913</v>
      </c>
      <c r="AL177" t="s">
        <v>1237</v>
      </c>
      <c r="AY177" t="s">
        <v>17973</v>
      </c>
      <c r="AZ177" t="s">
        <v>17974</v>
      </c>
      <c r="BA177" t="s">
        <v>12013</v>
      </c>
      <c r="BB177" t="s">
        <v>116</v>
      </c>
      <c r="BD177" t="s">
        <v>72</v>
      </c>
      <c r="BG177" t="s">
        <v>17975</v>
      </c>
    </row>
    <row r="178" spans="1:59" x14ac:dyDescent="0.2">
      <c r="A178" s="1">
        <v>42618.94190972222</v>
      </c>
      <c r="B178" t="s">
        <v>1862</v>
      </c>
      <c r="C178" t="s">
        <v>17988</v>
      </c>
      <c r="D178" t="e">
        <f>VLOOKUP(deactivate_assem7[[#This Row],[Full Name]],assembly_staff_import[],1,0)</f>
        <v>#N/A</v>
      </c>
      <c r="M178" t="s">
        <v>8169</v>
      </c>
      <c r="V178" t="s">
        <v>6176</v>
      </c>
      <c r="AH178" t="s">
        <v>65</v>
      </c>
      <c r="AI178" t="s">
        <v>10913</v>
      </c>
      <c r="AL178" t="s">
        <v>1237</v>
      </c>
      <c r="AY178" t="s">
        <v>17989</v>
      </c>
      <c r="AZ178" t="s">
        <v>17990</v>
      </c>
      <c r="BA178" t="s">
        <v>17991</v>
      </c>
      <c r="BB178" t="s">
        <v>17992</v>
      </c>
      <c r="BD178" t="s">
        <v>72</v>
      </c>
      <c r="BG178" t="s">
        <v>17993</v>
      </c>
    </row>
    <row r="179" spans="1:59" x14ac:dyDescent="0.2">
      <c r="A179" s="1">
        <v>42618.94190972222</v>
      </c>
      <c r="B179" t="s">
        <v>1862</v>
      </c>
      <c r="C179" t="s">
        <v>18006</v>
      </c>
      <c r="D179" t="e">
        <f>VLOOKUP(deactivate_assem7[[#This Row],[Full Name]],assembly_staff_import[],1,0)</f>
        <v>#N/A</v>
      </c>
      <c r="M179" t="s">
        <v>11348</v>
      </c>
      <c r="V179" t="s">
        <v>18007</v>
      </c>
      <c r="AH179" t="s">
        <v>65</v>
      </c>
      <c r="AI179" t="s">
        <v>10913</v>
      </c>
      <c r="AL179" t="s">
        <v>1237</v>
      </c>
      <c r="AY179" t="s">
        <v>18008</v>
      </c>
      <c r="AZ179" t="s">
        <v>12262</v>
      </c>
      <c r="BA179" t="s">
        <v>1321</v>
      </c>
      <c r="BB179" t="s">
        <v>12264</v>
      </c>
      <c r="BD179" t="s">
        <v>72</v>
      </c>
      <c r="BG179" t="s">
        <v>18009</v>
      </c>
    </row>
    <row r="180" spans="1:59" x14ac:dyDescent="0.2">
      <c r="A180" s="1">
        <v>42618.941886574074</v>
      </c>
      <c r="B180" t="s">
        <v>1862</v>
      </c>
      <c r="C180" t="s">
        <v>18042</v>
      </c>
      <c r="D180" t="e">
        <f>VLOOKUP(deactivate_assem7[[#This Row],[Full Name]],assembly_staff_import[],1,0)</f>
        <v>#N/A</v>
      </c>
      <c r="M180" t="s">
        <v>8169</v>
      </c>
      <c r="V180" t="s">
        <v>2740</v>
      </c>
      <c r="AH180" t="s">
        <v>65</v>
      </c>
      <c r="AI180" t="s">
        <v>10913</v>
      </c>
      <c r="AL180" t="s">
        <v>1237</v>
      </c>
      <c r="AY180" t="s">
        <v>18043</v>
      </c>
      <c r="AZ180" t="s">
        <v>3205</v>
      </c>
      <c r="BA180" t="s">
        <v>18044</v>
      </c>
      <c r="BB180" t="s">
        <v>219</v>
      </c>
      <c r="BD180" t="s">
        <v>72</v>
      </c>
      <c r="BG180" t="s">
        <v>18045</v>
      </c>
    </row>
    <row r="181" spans="1:59" x14ac:dyDescent="0.2">
      <c r="A181" s="1">
        <v>42618.941874999997</v>
      </c>
      <c r="B181" t="s">
        <v>1862</v>
      </c>
      <c r="C181" t="s">
        <v>18086</v>
      </c>
      <c r="D181" t="e">
        <f>VLOOKUP(deactivate_assem7[[#This Row],[Full Name]],assembly_staff_import[],1,0)</f>
        <v>#N/A</v>
      </c>
      <c r="M181" t="s">
        <v>11348</v>
      </c>
      <c r="AH181" t="s">
        <v>65</v>
      </c>
      <c r="AI181" t="s">
        <v>10913</v>
      </c>
      <c r="AL181" t="s">
        <v>1237</v>
      </c>
      <c r="AY181" t="s">
        <v>18087</v>
      </c>
      <c r="AZ181" t="s">
        <v>18088</v>
      </c>
      <c r="BA181" t="s">
        <v>18089</v>
      </c>
      <c r="BB181" t="s">
        <v>14730</v>
      </c>
      <c r="BD181" t="s">
        <v>72</v>
      </c>
      <c r="BG181" t="s">
        <v>18090</v>
      </c>
    </row>
    <row r="182" spans="1:59" x14ac:dyDescent="0.2">
      <c r="A182" s="1">
        <v>42618.941851851851</v>
      </c>
      <c r="B182" t="s">
        <v>1862</v>
      </c>
      <c r="C182" t="s">
        <v>18110</v>
      </c>
      <c r="D182" t="e">
        <f>VLOOKUP(deactivate_assem7[[#This Row],[Full Name]],assembly_staff_import[],1,0)</f>
        <v>#N/A</v>
      </c>
      <c r="M182" t="s">
        <v>8169</v>
      </c>
      <c r="V182" t="s">
        <v>17593</v>
      </c>
      <c r="AH182" t="s">
        <v>65</v>
      </c>
      <c r="AI182" t="s">
        <v>10913</v>
      </c>
      <c r="AL182" t="s">
        <v>1237</v>
      </c>
      <c r="AY182" t="s">
        <v>18111</v>
      </c>
      <c r="AZ182" t="s">
        <v>18112</v>
      </c>
      <c r="BA182" t="s">
        <v>6187</v>
      </c>
      <c r="BB182" t="s">
        <v>11307</v>
      </c>
      <c r="BD182" t="s">
        <v>72</v>
      </c>
      <c r="BG182" t="s">
        <v>18113</v>
      </c>
    </row>
    <row r="183" spans="1:59" x14ac:dyDescent="0.2">
      <c r="A183" s="1">
        <v>42618.941851851851</v>
      </c>
      <c r="B183" t="s">
        <v>1862</v>
      </c>
      <c r="C183" t="s">
        <v>18114</v>
      </c>
      <c r="D183" t="e">
        <f>VLOOKUP(deactivate_assem7[[#This Row],[Full Name]],assembly_staff_import[],1,0)</f>
        <v>#N/A</v>
      </c>
      <c r="M183" t="s">
        <v>12003</v>
      </c>
      <c r="V183" t="s">
        <v>17774</v>
      </c>
      <c r="AH183" t="s">
        <v>65</v>
      </c>
      <c r="AI183" t="s">
        <v>10913</v>
      </c>
      <c r="AL183" t="s">
        <v>1237</v>
      </c>
      <c r="AY183" t="s">
        <v>18115</v>
      </c>
      <c r="AZ183" t="s">
        <v>18116</v>
      </c>
      <c r="BA183" t="s">
        <v>1561</v>
      </c>
      <c r="BB183" t="s">
        <v>6829</v>
      </c>
      <c r="BD183" t="s">
        <v>72</v>
      </c>
      <c r="BG183" t="s">
        <v>18117</v>
      </c>
    </row>
    <row r="184" spans="1:59" x14ac:dyDescent="0.2">
      <c r="A184" s="1">
        <v>42618.941851851851</v>
      </c>
      <c r="B184" t="s">
        <v>1862</v>
      </c>
      <c r="C184" t="s">
        <v>18118</v>
      </c>
      <c r="D184" t="e">
        <f>VLOOKUP(deactivate_assem7[[#This Row],[Full Name]],assembly_staff_import[],1,0)</f>
        <v>#N/A</v>
      </c>
      <c r="M184" t="s">
        <v>11934</v>
      </c>
      <c r="AH184" t="s">
        <v>65</v>
      </c>
      <c r="AI184" t="s">
        <v>10913</v>
      </c>
      <c r="AL184" t="s">
        <v>1237</v>
      </c>
      <c r="AY184" t="s">
        <v>18119</v>
      </c>
      <c r="AZ184" t="s">
        <v>5710</v>
      </c>
      <c r="BA184" t="s">
        <v>15683</v>
      </c>
      <c r="BB184" t="s">
        <v>18120</v>
      </c>
      <c r="BD184" t="s">
        <v>72</v>
      </c>
      <c r="BG184" t="s">
        <v>18121</v>
      </c>
    </row>
    <row r="185" spans="1:59" x14ac:dyDescent="0.2">
      <c r="A185" s="1">
        <v>42618.941840277781</v>
      </c>
      <c r="B185" t="s">
        <v>1862</v>
      </c>
      <c r="C185" t="s">
        <v>18127</v>
      </c>
      <c r="D185" t="e">
        <f>VLOOKUP(deactivate_assem7[[#This Row],[Full Name]],assembly_staff_import[],1,0)</f>
        <v>#N/A</v>
      </c>
      <c r="M185" t="s">
        <v>12003</v>
      </c>
      <c r="V185" t="s">
        <v>17774</v>
      </c>
      <c r="AH185" t="s">
        <v>65</v>
      </c>
      <c r="AI185" t="s">
        <v>10913</v>
      </c>
      <c r="AL185" t="s">
        <v>1237</v>
      </c>
      <c r="AY185" t="s">
        <v>18128</v>
      </c>
      <c r="AZ185" t="s">
        <v>18129</v>
      </c>
      <c r="BA185" t="s">
        <v>18130</v>
      </c>
      <c r="BB185" t="s">
        <v>6829</v>
      </c>
      <c r="BD185" t="s">
        <v>72</v>
      </c>
      <c r="BG185" t="s">
        <v>18131</v>
      </c>
    </row>
    <row r="186" spans="1:59" x14ac:dyDescent="0.2">
      <c r="A186" s="1">
        <v>42618.941828703697</v>
      </c>
      <c r="B186" t="s">
        <v>1862</v>
      </c>
      <c r="C186" t="s">
        <v>18151</v>
      </c>
      <c r="D186" t="e">
        <f>VLOOKUP(deactivate_assem7[[#This Row],[Full Name]],assembly_staff_import[],1,0)</f>
        <v>#N/A</v>
      </c>
      <c r="M186" t="s">
        <v>11934</v>
      </c>
      <c r="V186" t="s">
        <v>18152</v>
      </c>
      <c r="AH186" t="s">
        <v>65</v>
      </c>
      <c r="AI186" t="s">
        <v>10913</v>
      </c>
      <c r="AL186" t="s">
        <v>1237</v>
      </c>
      <c r="AY186" t="s">
        <v>18153</v>
      </c>
      <c r="AZ186" t="s">
        <v>18154</v>
      </c>
      <c r="BA186" t="s">
        <v>18155</v>
      </c>
      <c r="BB186" t="s">
        <v>11400</v>
      </c>
      <c r="BD186" t="s">
        <v>72</v>
      </c>
      <c r="BG186" t="s">
        <v>18156</v>
      </c>
    </row>
    <row r="187" spans="1:59" x14ac:dyDescent="0.2">
      <c r="A187" s="1">
        <v>42618.941817129627</v>
      </c>
      <c r="B187" t="s">
        <v>1862</v>
      </c>
      <c r="C187" t="s">
        <v>18157</v>
      </c>
      <c r="D187" t="e">
        <f>VLOOKUP(deactivate_assem7[[#This Row],[Full Name]],assembly_staff_import[],1,0)</f>
        <v>#N/A</v>
      </c>
      <c r="M187" t="s">
        <v>10958</v>
      </c>
      <c r="V187" t="s">
        <v>3154</v>
      </c>
      <c r="AH187" t="s">
        <v>65</v>
      </c>
      <c r="AI187" t="s">
        <v>10913</v>
      </c>
      <c r="AL187" t="s">
        <v>1237</v>
      </c>
      <c r="AY187" t="s">
        <v>18158</v>
      </c>
      <c r="AZ187" t="s">
        <v>18159</v>
      </c>
      <c r="BA187" t="s">
        <v>18160</v>
      </c>
      <c r="BB187" t="s">
        <v>116</v>
      </c>
      <c r="BD187" t="s">
        <v>72</v>
      </c>
      <c r="BG187" t="s">
        <v>18161</v>
      </c>
    </row>
    <row r="188" spans="1:59" x14ac:dyDescent="0.2">
      <c r="A188" s="1">
        <v>42618.941817129627</v>
      </c>
      <c r="B188" t="s">
        <v>1862</v>
      </c>
      <c r="C188" t="s">
        <v>18162</v>
      </c>
      <c r="D188" t="e">
        <f>VLOOKUP(deactivate_assem7[[#This Row],[Full Name]],assembly_staff_import[],1,0)</f>
        <v>#N/A</v>
      </c>
      <c r="M188" t="s">
        <v>10958</v>
      </c>
      <c r="V188" t="s">
        <v>3154</v>
      </c>
      <c r="AH188" t="s">
        <v>65</v>
      </c>
      <c r="AI188" t="s">
        <v>10913</v>
      </c>
      <c r="AL188" t="s">
        <v>1237</v>
      </c>
      <c r="AY188" t="s">
        <v>18163</v>
      </c>
      <c r="AZ188" t="s">
        <v>18164</v>
      </c>
      <c r="BA188" t="s">
        <v>18165</v>
      </c>
      <c r="BB188" t="s">
        <v>116</v>
      </c>
      <c r="BD188" t="s">
        <v>72</v>
      </c>
      <c r="BG188" t="s">
        <v>18166</v>
      </c>
    </row>
    <row r="189" spans="1:59" x14ac:dyDescent="0.2">
      <c r="A189" s="1">
        <v>42618.941817129627</v>
      </c>
      <c r="B189" t="s">
        <v>1862</v>
      </c>
      <c r="C189" t="s">
        <v>18167</v>
      </c>
      <c r="D189" t="e">
        <f>VLOOKUP(deactivate_assem7[[#This Row],[Full Name]],assembly_staff_import[],1,0)</f>
        <v>#N/A</v>
      </c>
      <c r="M189" t="s">
        <v>8169</v>
      </c>
      <c r="V189" t="s">
        <v>2740</v>
      </c>
      <c r="AH189" t="s">
        <v>65</v>
      </c>
      <c r="AI189" t="s">
        <v>10913</v>
      </c>
      <c r="AL189" t="s">
        <v>1237</v>
      </c>
      <c r="AY189" t="s">
        <v>18168</v>
      </c>
      <c r="AZ189" t="s">
        <v>18169</v>
      </c>
      <c r="BA189" t="s">
        <v>1534</v>
      </c>
      <c r="BB189" t="s">
        <v>10955</v>
      </c>
      <c r="BD189" t="s">
        <v>72</v>
      </c>
      <c r="BG189" t="s">
        <v>18170</v>
      </c>
    </row>
    <row r="190" spans="1:59" x14ac:dyDescent="0.2">
      <c r="A190" s="1">
        <v>42618.941805555558</v>
      </c>
      <c r="B190" t="s">
        <v>1862</v>
      </c>
      <c r="C190" t="s">
        <v>18171</v>
      </c>
      <c r="D190" t="e">
        <f>VLOOKUP(deactivate_assem7[[#This Row],[Full Name]],assembly_staff_import[],1,0)</f>
        <v>#N/A</v>
      </c>
      <c r="L190" t="s">
        <v>18172</v>
      </c>
      <c r="M190" t="s">
        <v>18173</v>
      </c>
      <c r="N190" t="s">
        <v>63</v>
      </c>
      <c r="V190" t="s">
        <v>18174</v>
      </c>
      <c r="AH190" t="s">
        <v>65</v>
      </c>
      <c r="AI190" t="s">
        <v>10913</v>
      </c>
      <c r="AL190" t="s">
        <v>67</v>
      </c>
      <c r="AY190" t="s">
        <v>18175</v>
      </c>
      <c r="AZ190" t="s">
        <v>18176</v>
      </c>
      <c r="BA190" t="s">
        <v>18177</v>
      </c>
      <c r="BB190" t="s">
        <v>11033</v>
      </c>
      <c r="BD190" t="s">
        <v>72</v>
      </c>
      <c r="BG190" t="s">
        <v>18178</v>
      </c>
    </row>
    <row r="191" spans="1:59" x14ac:dyDescent="0.2">
      <c r="A191" s="1">
        <v>42618.941805555558</v>
      </c>
      <c r="B191" t="s">
        <v>1862</v>
      </c>
      <c r="C191" t="s">
        <v>18179</v>
      </c>
      <c r="D191" t="e">
        <f>VLOOKUP(deactivate_assem7[[#This Row],[Full Name]],assembly_staff_import[],1,0)</f>
        <v>#N/A</v>
      </c>
      <c r="M191" t="s">
        <v>10958</v>
      </c>
      <c r="V191" t="s">
        <v>3154</v>
      </c>
      <c r="AH191" t="s">
        <v>65</v>
      </c>
      <c r="AI191" t="s">
        <v>10913</v>
      </c>
      <c r="AL191" t="s">
        <v>1237</v>
      </c>
      <c r="AY191" t="s">
        <v>18180</v>
      </c>
      <c r="AZ191" t="s">
        <v>2370</v>
      </c>
      <c r="BA191" t="s">
        <v>18181</v>
      </c>
      <c r="BB191" t="s">
        <v>116</v>
      </c>
      <c r="BD191" t="s">
        <v>72</v>
      </c>
      <c r="BG191" t="s">
        <v>18182</v>
      </c>
    </row>
    <row r="192" spans="1:59" x14ac:dyDescent="0.2">
      <c r="A192" s="1">
        <v>42618.941805555558</v>
      </c>
      <c r="B192" t="s">
        <v>1862</v>
      </c>
      <c r="C192" t="s">
        <v>18183</v>
      </c>
      <c r="D192" t="e">
        <f>VLOOKUP(deactivate_assem7[[#This Row],[Full Name]],assembly_staff_import[],1,0)</f>
        <v>#N/A</v>
      </c>
      <c r="L192" t="s">
        <v>18172</v>
      </c>
      <c r="M192" t="s">
        <v>18173</v>
      </c>
      <c r="N192" t="s">
        <v>63</v>
      </c>
      <c r="V192" t="s">
        <v>18174</v>
      </c>
      <c r="AH192" t="s">
        <v>65</v>
      </c>
      <c r="AI192" t="s">
        <v>10913</v>
      </c>
      <c r="AL192" t="s">
        <v>67</v>
      </c>
      <c r="AM192" t="s">
        <v>68</v>
      </c>
      <c r="AY192" t="s">
        <v>18184</v>
      </c>
      <c r="AZ192" t="s">
        <v>18185</v>
      </c>
      <c r="BA192" t="s">
        <v>18186</v>
      </c>
      <c r="BB192" t="s">
        <v>236</v>
      </c>
      <c r="BD192" t="s">
        <v>72</v>
      </c>
      <c r="BG192" t="s">
        <v>18187</v>
      </c>
    </row>
    <row r="193" spans="1:59" x14ac:dyDescent="0.2">
      <c r="A193" s="1">
        <v>42618.941793981481</v>
      </c>
      <c r="B193" t="s">
        <v>1862</v>
      </c>
      <c r="C193" t="s">
        <v>18194</v>
      </c>
      <c r="D193" t="e">
        <f>VLOOKUP(deactivate_assem7[[#This Row],[Full Name]],assembly_staff_import[],1,0)</f>
        <v>#N/A</v>
      </c>
      <c r="M193" t="s">
        <v>10958</v>
      </c>
      <c r="V193" t="s">
        <v>3154</v>
      </c>
      <c r="AH193" t="s">
        <v>65</v>
      </c>
      <c r="AI193" t="s">
        <v>10913</v>
      </c>
      <c r="AL193" t="s">
        <v>1237</v>
      </c>
      <c r="AY193" t="s">
        <v>18195</v>
      </c>
      <c r="AZ193" t="s">
        <v>18196</v>
      </c>
      <c r="BA193" t="s">
        <v>15176</v>
      </c>
      <c r="BB193" t="s">
        <v>116</v>
      </c>
      <c r="BD193" t="s">
        <v>72</v>
      </c>
      <c r="BG193" t="s">
        <v>18197</v>
      </c>
    </row>
    <row r="194" spans="1:59" x14ac:dyDescent="0.2">
      <c r="A194" s="1">
        <v>42618.941793981481</v>
      </c>
      <c r="B194" t="s">
        <v>1862</v>
      </c>
      <c r="C194" t="s">
        <v>18202</v>
      </c>
      <c r="D194" t="e">
        <f>VLOOKUP(deactivate_assem7[[#This Row],[Full Name]],assembly_staff_import[],1,0)</f>
        <v>#N/A</v>
      </c>
      <c r="L194" t="s">
        <v>11524</v>
      </c>
      <c r="M194" t="s">
        <v>17882</v>
      </c>
      <c r="N194" t="s">
        <v>63</v>
      </c>
      <c r="V194" t="s">
        <v>17920</v>
      </c>
      <c r="AH194" t="s">
        <v>65</v>
      </c>
      <c r="AI194" t="s">
        <v>10913</v>
      </c>
      <c r="AL194" t="s">
        <v>67</v>
      </c>
      <c r="AY194" t="s">
        <v>18203</v>
      </c>
      <c r="AZ194" t="s">
        <v>16519</v>
      </c>
      <c r="BA194" t="s">
        <v>18204</v>
      </c>
      <c r="BB194" t="s">
        <v>10971</v>
      </c>
      <c r="BD194" t="s">
        <v>72</v>
      </c>
      <c r="BG194" t="s">
        <v>18205</v>
      </c>
    </row>
    <row r="195" spans="1:59" x14ac:dyDescent="0.2">
      <c r="A195" s="1">
        <v>42618.941793981481</v>
      </c>
      <c r="B195" t="s">
        <v>1862</v>
      </c>
      <c r="C195" t="s">
        <v>18206</v>
      </c>
      <c r="D195" t="e">
        <f>VLOOKUP(deactivate_assem7[[#This Row],[Full Name]],assembly_staff_import[],1,0)</f>
        <v>#N/A</v>
      </c>
      <c r="L195" t="s">
        <v>12947</v>
      </c>
      <c r="M195" t="s">
        <v>17930</v>
      </c>
      <c r="N195" t="s">
        <v>63</v>
      </c>
      <c r="V195" t="s">
        <v>17931</v>
      </c>
      <c r="AH195" t="s">
        <v>65</v>
      </c>
      <c r="AI195" t="s">
        <v>10913</v>
      </c>
      <c r="AL195" t="s">
        <v>67</v>
      </c>
      <c r="AY195" t="s">
        <v>18207</v>
      </c>
      <c r="AZ195" t="s">
        <v>18208</v>
      </c>
      <c r="BA195" t="s">
        <v>18209</v>
      </c>
      <c r="BB195" t="s">
        <v>426</v>
      </c>
      <c r="BD195" t="s">
        <v>72</v>
      </c>
      <c r="BG195" t="s">
        <v>18210</v>
      </c>
    </row>
    <row r="196" spans="1:59" x14ac:dyDescent="0.2">
      <c r="A196" s="1">
        <v>42618.941782407397</v>
      </c>
      <c r="B196" t="s">
        <v>1862</v>
      </c>
      <c r="C196" t="s">
        <v>18234</v>
      </c>
      <c r="D196" t="e">
        <f>VLOOKUP(deactivate_assem7[[#This Row],[Full Name]],assembly_staff_import[],1,0)</f>
        <v>#N/A</v>
      </c>
      <c r="L196" t="s">
        <v>11704</v>
      </c>
      <c r="M196" t="s">
        <v>11705</v>
      </c>
      <c r="N196" t="s">
        <v>168</v>
      </c>
      <c r="V196" t="s">
        <v>18235</v>
      </c>
      <c r="AH196" t="s">
        <v>65</v>
      </c>
      <c r="AI196" t="s">
        <v>10913</v>
      </c>
      <c r="AL196" t="s">
        <v>67</v>
      </c>
      <c r="AY196" t="s">
        <v>18236</v>
      </c>
      <c r="AZ196" t="s">
        <v>18237</v>
      </c>
      <c r="BA196" t="s">
        <v>18238</v>
      </c>
      <c r="BB196" t="s">
        <v>11033</v>
      </c>
      <c r="BD196" t="s">
        <v>72</v>
      </c>
      <c r="BG196" t="s">
        <v>18239</v>
      </c>
    </row>
    <row r="197" spans="1:59" x14ac:dyDescent="0.2">
      <c r="A197" s="1">
        <v>42618.941770833328</v>
      </c>
      <c r="B197" t="s">
        <v>1862</v>
      </c>
      <c r="C197" t="s">
        <v>18252</v>
      </c>
      <c r="D197" t="e">
        <f>VLOOKUP(deactivate_assem7[[#This Row],[Full Name]],assembly_staff_import[],1,0)</f>
        <v>#N/A</v>
      </c>
      <c r="M197" t="s">
        <v>8169</v>
      </c>
      <c r="V197" t="s">
        <v>18253</v>
      </c>
      <c r="AH197" t="s">
        <v>65</v>
      </c>
      <c r="AI197" t="s">
        <v>10913</v>
      </c>
      <c r="AL197" t="s">
        <v>1237</v>
      </c>
      <c r="AY197" t="s">
        <v>18254</v>
      </c>
      <c r="AZ197" t="s">
        <v>12316</v>
      </c>
      <c r="BA197" t="s">
        <v>18255</v>
      </c>
      <c r="BB197" t="s">
        <v>18256</v>
      </c>
      <c r="BD197" t="s">
        <v>72</v>
      </c>
      <c r="BG197" t="s">
        <v>18257</v>
      </c>
    </row>
    <row r="198" spans="1:59" x14ac:dyDescent="0.2">
      <c r="A198" s="1">
        <v>42618.941770833328</v>
      </c>
      <c r="B198" t="s">
        <v>1862</v>
      </c>
      <c r="C198" t="s">
        <v>18277</v>
      </c>
      <c r="D198" t="e">
        <f>VLOOKUP(deactivate_assem7[[#This Row],[Full Name]],assembly_staff_import[],1,0)</f>
        <v>#N/A</v>
      </c>
      <c r="L198" t="s">
        <v>10949</v>
      </c>
      <c r="M198" t="s">
        <v>18278</v>
      </c>
      <c r="N198" t="s">
        <v>168</v>
      </c>
      <c r="V198" t="s">
        <v>18279</v>
      </c>
      <c r="AH198" t="s">
        <v>65</v>
      </c>
      <c r="AI198" t="s">
        <v>10913</v>
      </c>
      <c r="AL198" t="s">
        <v>67</v>
      </c>
      <c r="AM198" t="s">
        <v>284</v>
      </c>
      <c r="AY198" t="s">
        <v>18280</v>
      </c>
      <c r="AZ198" t="s">
        <v>18281</v>
      </c>
      <c r="BA198" t="s">
        <v>855</v>
      </c>
      <c r="BB198" t="s">
        <v>11681</v>
      </c>
      <c r="BD198" t="s">
        <v>72</v>
      </c>
      <c r="BG198" t="s">
        <v>18282</v>
      </c>
    </row>
    <row r="199" spans="1:59" x14ac:dyDescent="0.2">
      <c r="A199" s="1">
        <v>42618.941759259258</v>
      </c>
      <c r="B199" t="s">
        <v>1862</v>
      </c>
      <c r="C199" t="s">
        <v>18306</v>
      </c>
      <c r="D199" t="e">
        <f>VLOOKUP(deactivate_assem7[[#This Row],[Full Name]],assembly_staff_import[],1,0)</f>
        <v>#N/A</v>
      </c>
      <c r="L199" t="s">
        <v>11740</v>
      </c>
      <c r="M199" t="s">
        <v>18307</v>
      </c>
      <c r="N199" t="s">
        <v>63</v>
      </c>
      <c r="V199" t="s">
        <v>15666</v>
      </c>
      <c r="AH199" t="s">
        <v>65</v>
      </c>
      <c r="AI199" t="s">
        <v>10913</v>
      </c>
      <c r="AL199" t="s">
        <v>67</v>
      </c>
      <c r="AY199" t="s">
        <v>18308</v>
      </c>
      <c r="AZ199" t="s">
        <v>3873</v>
      </c>
      <c r="BA199" t="s">
        <v>18309</v>
      </c>
      <c r="BB199" t="s">
        <v>426</v>
      </c>
      <c r="BD199" t="s">
        <v>72</v>
      </c>
      <c r="BG199" t="s">
        <v>18310</v>
      </c>
    </row>
    <row r="200" spans="1:59" x14ac:dyDescent="0.2">
      <c r="A200" s="1">
        <v>42618.941747685189</v>
      </c>
      <c r="B200" t="s">
        <v>1862</v>
      </c>
      <c r="C200" t="s">
        <v>18338</v>
      </c>
      <c r="D200" t="e">
        <f>VLOOKUP(deactivate_assem7[[#This Row],[Full Name]],assembly_staff_import[],1,0)</f>
        <v>#N/A</v>
      </c>
      <c r="L200" t="s">
        <v>11917</v>
      </c>
      <c r="M200" t="s">
        <v>18339</v>
      </c>
      <c r="N200" t="s">
        <v>63</v>
      </c>
      <c r="V200" t="s">
        <v>16209</v>
      </c>
      <c r="AH200" t="s">
        <v>65</v>
      </c>
      <c r="AI200" t="s">
        <v>10913</v>
      </c>
      <c r="AL200" t="s">
        <v>67</v>
      </c>
      <c r="AM200" t="s">
        <v>68</v>
      </c>
      <c r="AY200" t="s">
        <v>18340</v>
      </c>
      <c r="AZ200" t="s">
        <v>14043</v>
      </c>
      <c r="BA200" t="s">
        <v>18341</v>
      </c>
      <c r="BB200" t="s">
        <v>236</v>
      </c>
      <c r="BD200" t="s">
        <v>72</v>
      </c>
      <c r="BG200" t="s">
        <v>18342</v>
      </c>
    </row>
    <row r="201" spans="1:59" x14ac:dyDescent="0.2">
      <c r="A201" s="1">
        <v>42618.941747685189</v>
      </c>
      <c r="B201" t="s">
        <v>1862</v>
      </c>
      <c r="C201" t="s">
        <v>18349</v>
      </c>
      <c r="D201" t="e">
        <f>VLOOKUP(deactivate_assem7[[#This Row],[Full Name]],assembly_staff_import[],1,0)</f>
        <v>#N/A</v>
      </c>
      <c r="M201" t="s">
        <v>11934</v>
      </c>
      <c r="V201" t="s">
        <v>18152</v>
      </c>
      <c r="AH201" t="s">
        <v>65</v>
      </c>
      <c r="AI201" t="s">
        <v>10913</v>
      </c>
      <c r="AL201" t="s">
        <v>1237</v>
      </c>
      <c r="AY201" t="s">
        <v>18350</v>
      </c>
      <c r="AZ201" t="s">
        <v>18351</v>
      </c>
      <c r="BA201" t="s">
        <v>18352</v>
      </c>
      <c r="BB201" t="s">
        <v>11400</v>
      </c>
      <c r="BD201" t="s">
        <v>72</v>
      </c>
      <c r="BG201" t="s">
        <v>18353</v>
      </c>
    </row>
    <row r="202" spans="1:59" x14ac:dyDescent="0.2">
      <c r="A202" s="1">
        <v>42618.941747685189</v>
      </c>
      <c r="B202" t="s">
        <v>1862</v>
      </c>
      <c r="C202" t="s">
        <v>18354</v>
      </c>
      <c r="D202" t="e">
        <f>VLOOKUP(deactivate_assem7[[#This Row],[Full Name]],assembly_staff_import[],1,0)</f>
        <v>#N/A</v>
      </c>
      <c r="L202" t="s">
        <v>11917</v>
      </c>
      <c r="M202" t="s">
        <v>18339</v>
      </c>
      <c r="N202" t="s">
        <v>168</v>
      </c>
      <c r="V202" t="s">
        <v>18355</v>
      </c>
      <c r="AH202" t="s">
        <v>65</v>
      </c>
      <c r="AI202" t="s">
        <v>10913</v>
      </c>
      <c r="AL202" t="s">
        <v>67</v>
      </c>
      <c r="AY202" t="s">
        <v>18356</v>
      </c>
      <c r="AZ202" t="s">
        <v>18357</v>
      </c>
      <c r="BA202" t="s">
        <v>14888</v>
      </c>
      <c r="BB202" t="s">
        <v>11033</v>
      </c>
      <c r="BD202" t="s">
        <v>72</v>
      </c>
      <c r="BG202" t="s">
        <v>18358</v>
      </c>
    </row>
    <row r="203" spans="1:59" x14ac:dyDescent="0.2">
      <c r="A203" s="1">
        <v>42618.941736111112</v>
      </c>
      <c r="B203" t="s">
        <v>1862</v>
      </c>
      <c r="C203" t="s">
        <v>18366</v>
      </c>
      <c r="D203" t="e">
        <f>VLOOKUP(deactivate_assem7[[#This Row],[Full Name]],assembly_staff_import[],1,0)</f>
        <v>#N/A</v>
      </c>
      <c r="M203" t="s">
        <v>11934</v>
      </c>
      <c r="V203" t="s">
        <v>18123</v>
      </c>
      <c r="AH203" t="s">
        <v>65</v>
      </c>
      <c r="AI203" t="s">
        <v>10913</v>
      </c>
      <c r="AL203" t="s">
        <v>1237</v>
      </c>
      <c r="AY203" t="s">
        <v>18367</v>
      </c>
      <c r="AZ203" t="s">
        <v>4734</v>
      </c>
      <c r="BA203" t="s">
        <v>18368</v>
      </c>
      <c r="BB203" t="s">
        <v>11249</v>
      </c>
      <c r="BD203" t="s">
        <v>72</v>
      </c>
      <c r="BG203" t="s">
        <v>18369</v>
      </c>
    </row>
    <row r="204" spans="1:59" x14ac:dyDescent="0.2">
      <c r="A204" s="1">
        <v>42618.941724537042</v>
      </c>
      <c r="B204" t="s">
        <v>1862</v>
      </c>
      <c r="C204" t="s">
        <v>18377</v>
      </c>
      <c r="D204" t="e">
        <f>VLOOKUP(deactivate_assem7[[#This Row],[Full Name]],assembly_staff_import[],1,0)</f>
        <v>#N/A</v>
      </c>
      <c r="L204" t="s">
        <v>11102</v>
      </c>
      <c r="M204" t="s">
        <v>18378</v>
      </c>
      <c r="N204" t="s">
        <v>63</v>
      </c>
      <c r="V204" t="s">
        <v>18379</v>
      </c>
      <c r="AH204" t="s">
        <v>65</v>
      </c>
      <c r="AI204" t="s">
        <v>10913</v>
      </c>
      <c r="AL204" t="s">
        <v>67</v>
      </c>
      <c r="AY204" t="s">
        <v>18380</v>
      </c>
      <c r="AZ204" t="s">
        <v>18381</v>
      </c>
      <c r="BA204" t="s">
        <v>18382</v>
      </c>
      <c r="BB204" t="s">
        <v>11033</v>
      </c>
      <c r="BD204" t="s">
        <v>72</v>
      </c>
      <c r="BG204" t="s">
        <v>18383</v>
      </c>
    </row>
    <row r="205" spans="1:59" x14ac:dyDescent="0.2">
      <c r="A205" s="1">
        <v>42618.941724537042</v>
      </c>
      <c r="B205" t="s">
        <v>1862</v>
      </c>
      <c r="C205" t="s">
        <v>18391</v>
      </c>
      <c r="D205" t="e">
        <f>VLOOKUP(deactivate_assem7[[#This Row],[Full Name]],assembly_staff_import[],1,0)</f>
        <v>#N/A</v>
      </c>
      <c r="M205" t="s">
        <v>11934</v>
      </c>
      <c r="V205" t="s">
        <v>18392</v>
      </c>
      <c r="AH205" t="s">
        <v>65</v>
      </c>
      <c r="AI205" t="s">
        <v>10913</v>
      </c>
      <c r="AL205" t="s">
        <v>1237</v>
      </c>
      <c r="AY205" t="s">
        <v>18393</v>
      </c>
      <c r="AZ205" t="s">
        <v>2678</v>
      </c>
      <c r="BA205" t="s">
        <v>18394</v>
      </c>
      <c r="BB205" t="s">
        <v>11249</v>
      </c>
      <c r="BD205" t="s">
        <v>72</v>
      </c>
      <c r="BG205" t="s">
        <v>18395</v>
      </c>
    </row>
    <row r="206" spans="1:59" x14ac:dyDescent="0.2">
      <c r="A206" s="1">
        <v>42618.941712962973</v>
      </c>
      <c r="B206" t="s">
        <v>1862</v>
      </c>
      <c r="C206" t="s">
        <v>18407</v>
      </c>
      <c r="D206" t="e">
        <f>VLOOKUP(deactivate_assem7[[#This Row],[Full Name]],assembly_staff_import[],1,0)</f>
        <v>#N/A</v>
      </c>
      <c r="M206" t="s">
        <v>8169</v>
      </c>
      <c r="V206" t="s">
        <v>17470</v>
      </c>
      <c r="AH206" t="s">
        <v>65</v>
      </c>
      <c r="AI206" t="s">
        <v>10913</v>
      </c>
      <c r="AL206" t="s">
        <v>1237</v>
      </c>
      <c r="AY206" t="s">
        <v>18408</v>
      </c>
      <c r="AZ206" t="s">
        <v>18409</v>
      </c>
      <c r="BA206" t="s">
        <v>18410</v>
      </c>
      <c r="BB206" t="s">
        <v>714</v>
      </c>
      <c r="BD206" t="s">
        <v>72</v>
      </c>
      <c r="BG206" t="s">
        <v>18411</v>
      </c>
    </row>
    <row r="207" spans="1:59" x14ac:dyDescent="0.2">
      <c r="A207" s="1">
        <v>42618.941701388889</v>
      </c>
      <c r="B207" t="s">
        <v>1862</v>
      </c>
      <c r="C207" t="s">
        <v>18471</v>
      </c>
      <c r="D207" t="e">
        <f>VLOOKUP(deactivate_assem7[[#This Row],[Full Name]],assembly_staff_import[],1,0)</f>
        <v>#N/A</v>
      </c>
      <c r="M207" t="s">
        <v>8169</v>
      </c>
      <c r="V207" t="s">
        <v>17607</v>
      </c>
      <c r="AH207" t="s">
        <v>65</v>
      </c>
      <c r="AI207" t="s">
        <v>10913</v>
      </c>
      <c r="AL207" t="s">
        <v>1237</v>
      </c>
      <c r="AY207" t="s">
        <v>18472</v>
      </c>
      <c r="AZ207" t="s">
        <v>18473</v>
      </c>
      <c r="BA207" t="s">
        <v>18474</v>
      </c>
      <c r="BB207" t="s">
        <v>18475</v>
      </c>
      <c r="BD207" t="s">
        <v>72</v>
      </c>
      <c r="BG207" t="s">
        <v>18476</v>
      </c>
    </row>
    <row r="208" spans="1:59" x14ac:dyDescent="0.2">
      <c r="A208" s="1">
        <v>42618.941689814812</v>
      </c>
      <c r="B208" t="s">
        <v>1862</v>
      </c>
      <c r="C208" t="s">
        <v>18490</v>
      </c>
      <c r="D208" t="e">
        <f>VLOOKUP(deactivate_assem7[[#This Row],[Full Name]],assembly_staff_import[],1,0)</f>
        <v>#N/A</v>
      </c>
      <c r="M208" t="s">
        <v>8169</v>
      </c>
      <c r="V208" t="s">
        <v>17593</v>
      </c>
      <c r="AH208" t="s">
        <v>65</v>
      </c>
      <c r="AI208" t="s">
        <v>10913</v>
      </c>
      <c r="AL208" t="s">
        <v>1237</v>
      </c>
      <c r="AY208" t="s">
        <v>18491</v>
      </c>
      <c r="AZ208" t="s">
        <v>18492</v>
      </c>
      <c r="BA208" t="s">
        <v>7070</v>
      </c>
      <c r="BB208" t="s">
        <v>18493</v>
      </c>
      <c r="BD208" t="s">
        <v>72</v>
      </c>
      <c r="BG208" t="s">
        <v>18494</v>
      </c>
    </row>
    <row r="209" spans="1:59" x14ac:dyDescent="0.2">
      <c r="A209" s="1">
        <v>42618.941678240742</v>
      </c>
      <c r="B209" t="s">
        <v>1862</v>
      </c>
      <c r="C209" t="s">
        <v>18502</v>
      </c>
      <c r="D209" t="e">
        <f>VLOOKUP(deactivate_assem7[[#This Row],[Full Name]],assembly_staff_import[],1,0)</f>
        <v>#N/A</v>
      </c>
      <c r="M209" t="s">
        <v>12928</v>
      </c>
      <c r="V209" t="s">
        <v>18503</v>
      </c>
      <c r="AH209" t="s">
        <v>65</v>
      </c>
      <c r="AI209" t="s">
        <v>10913</v>
      </c>
      <c r="AL209" t="s">
        <v>1237</v>
      </c>
      <c r="AY209" t="s">
        <v>18504</v>
      </c>
      <c r="AZ209" t="s">
        <v>18505</v>
      </c>
      <c r="BA209" t="s">
        <v>18506</v>
      </c>
      <c r="BB209" t="s">
        <v>18507</v>
      </c>
      <c r="BD209" t="s">
        <v>72</v>
      </c>
      <c r="BG209" t="s">
        <v>18508</v>
      </c>
    </row>
    <row r="210" spans="1:59" x14ac:dyDescent="0.2">
      <c r="A210" s="1">
        <v>42618.941666666673</v>
      </c>
      <c r="B210" t="s">
        <v>1862</v>
      </c>
      <c r="C210" t="s">
        <v>18545</v>
      </c>
      <c r="D210" t="e">
        <f>VLOOKUP(deactivate_assem7[[#This Row],[Full Name]],assembly_staff_import[],1,0)</f>
        <v>#N/A</v>
      </c>
      <c r="M210" t="s">
        <v>10958</v>
      </c>
      <c r="V210" t="s">
        <v>3154</v>
      </c>
      <c r="AH210" t="s">
        <v>65</v>
      </c>
      <c r="AI210" t="s">
        <v>10913</v>
      </c>
      <c r="AL210" t="s">
        <v>1237</v>
      </c>
      <c r="AY210" t="s">
        <v>18546</v>
      </c>
      <c r="AZ210" t="s">
        <v>6298</v>
      </c>
      <c r="BA210" t="s">
        <v>18547</v>
      </c>
      <c r="BB210" t="s">
        <v>116</v>
      </c>
      <c r="BD210" t="s">
        <v>72</v>
      </c>
      <c r="BG210" t="s">
        <v>18548</v>
      </c>
    </row>
    <row r="211" spans="1:59" x14ac:dyDescent="0.2">
      <c r="A211" s="1">
        <v>42618.941655092603</v>
      </c>
      <c r="B211" t="s">
        <v>1862</v>
      </c>
      <c r="C211" t="s">
        <v>18559</v>
      </c>
      <c r="D211" t="e">
        <f>VLOOKUP(deactivate_assem7[[#This Row],[Full Name]],assembly_staff_import[],1,0)</f>
        <v>#N/A</v>
      </c>
      <c r="M211" t="s">
        <v>10958</v>
      </c>
      <c r="V211" t="s">
        <v>3154</v>
      </c>
      <c r="AH211" t="s">
        <v>65</v>
      </c>
      <c r="AI211" t="s">
        <v>10913</v>
      </c>
      <c r="AL211" t="s">
        <v>1237</v>
      </c>
      <c r="AY211" t="s">
        <v>18560</v>
      </c>
      <c r="AZ211" t="s">
        <v>8499</v>
      </c>
      <c r="BA211" t="s">
        <v>18561</v>
      </c>
      <c r="BB211" t="s">
        <v>116</v>
      </c>
      <c r="BD211" t="s">
        <v>72</v>
      </c>
      <c r="BG211" t="s">
        <v>18562</v>
      </c>
    </row>
    <row r="212" spans="1:59" x14ac:dyDescent="0.2">
      <c r="A212" s="1">
        <v>42618.941655092603</v>
      </c>
      <c r="B212" t="s">
        <v>1862</v>
      </c>
      <c r="C212" t="s">
        <v>18569</v>
      </c>
      <c r="D212" t="e">
        <f>VLOOKUP(deactivate_assem7[[#This Row],[Full Name]],assembly_staff_import[],1,0)</f>
        <v>#N/A</v>
      </c>
      <c r="L212" t="s">
        <v>15192</v>
      </c>
      <c r="M212" t="s">
        <v>18570</v>
      </c>
      <c r="N212" t="s">
        <v>63</v>
      </c>
      <c r="V212" t="s">
        <v>15195</v>
      </c>
      <c r="AH212" t="s">
        <v>65</v>
      </c>
      <c r="AI212" t="s">
        <v>10913</v>
      </c>
      <c r="AL212" t="s">
        <v>67</v>
      </c>
      <c r="AY212" t="s">
        <v>18571</v>
      </c>
      <c r="AZ212" t="s">
        <v>5750</v>
      </c>
      <c r="BA212" t="s">
        <v>18572</v>
      </c>
      <c r="BB212" t="s">
        <v>714</v>
      </c>
      <c r="BD212" t="s">
        <v>72</v>
      </c>
      <c r="BG212" t="s">
        <v>18573</v>
      </c>
    </row>
    <row r="213" spans="1:59" x14ac:dyDescent="0.2">
      <c r="A213" s="1">
        <v>42618.941655092603</v>
      </c>
      <c r="B213" t="s">
        <v>1862</v>
      </c>
      <c r="C213" t="s">
        <v>18574</v>
      </c>
      <c r="D213" t="e">
        <f>VLOOKUP(deactivate_assem7[[#This Row],[Full Name]],assembly_staff_import[],1,0)</f>
        <v>#N/A</v>
      </c>
      <c r="M213" t="s">
        <v>10958</v>
      </c>
      <c r="V213" t="s">
        <v>3154</v>
      </c>
      <c r="AH213" t="s">
        <v>65</v>
      </c>
      <c r="AI213" t="s">
        <v>10913</v>
      </c>
      <c r="AL213" t="s">
        <v>1237</v>
      </c>
      <c r="AY213" t="s">
        <v>18575</v>
      </c>
      <c r="AZ213" t="s">
        <v>18576</v>
      </c>
      <c r="BA213" t="s">
        <v>18577</v>
      </c>
      <c r="BB213" t="s">
        <v>11112</v>
      </c>
      <c r="BD213" t="s">
        <v>72</v>
      </c>
      <c r="BG213" t="s">
        <v>18578</v>
      </c>
    </row>
    <row r="214" spans="1:59" x14ac:dyDescent="0.2">
      <c r="A214" s="1">
        <v>42618.941643518519</v>
      </c>
      <c r="B214" t="s">
        <v>1862</v>
      </c>
      <c r="C214" t="s">
        <v>18585</v>
      </c>
      <c r="D214" t="e">
        <f>VLOOKUP(deactivate_assem7[[#This Row],[Full Name]],assembly_staff_import[],1,0)</f>
        <v>#N/A</v>
      </c>
      <c r="L214" t="s">
        <v>12967</v>
      </c>
      <c r="M214" t="s">
        <v>18586</v>
      </c>
      <c r="N214" t="s">
        <v>63</v>
      </c>
      <c r="V214" t="s">
        <v>18260</v>
      </c>
      <c r="AH214" t="s">
        <v>65</v>
      </c>
      <c r="AI214" t="s">
        <v>10913</v>
      </c>
      <c r="AL214" t="s">
        <v>67</v>
      </c>
      <c r="AY214" t="s">
        <v>18587</v>
      </c>
      <c r="AZ214" t="s">
        <v>18588</v>
      </c>
      <c r="BA214" t="s">
        <v>2884</v>
      </c>
      <c r="BB214" t="s">
        <v>11033</v>
      </c>
      <c r="BD214" t="s">
        <v>72</v>
      </c>
      <c r="BG214" t="s">
        <v>18589</v>
      </c>
    </row>
    <row r="215" spans="1:59" x14ac:dyDescent="0.2">
      <c r="A215" s="1">
        <v>42618.941643518519</v>
      </c>
      <c r="B215" t="s">
        <v>1862</v>
      </c>
      <c r="C215" t="s">
        <v>18590</v>
      </c>
      <c r="D215" t="e">
        <f>VLOOKUP(deactivate_assem7[[#This Row],[Full Name]],assembly_staff_import[],1,0)</f>
        <v>#N/A</v>
      </c>
      <c r="M215" t="s">
        <v>10958</v>
      </c>
      <c r="V215" t="s">
        <v>3154</v>
      </c>
      <c r="AH215" t="s">
        <v>65</v>
      </c>
      <c r="AI215" t="s">
        <v>10913</v>
      </c>
      <c r="AL215" t="s">
        <v>1237</v>
      </c>
      <c r="AY215" t="s">
        <v>18591</v>
      </c>
      <c r="AZ215" t="s">
        <v>18592</v>
      </c>
      <c r="BA215" t="s">
        <v>18593</v>
      </c>
      <c r="BB215" t="s">
        <v>116</v>
      </c>
      <c r="BD215" t="s">
        <v>72</v>
      </c>
      <c r="BG215" t="s">
        <v>18594</v>
      </c>
    </row>
    <row r="216" spans="1:59" x14ac:dyDescent="0.2">
      <c r="A216" s="1">
        <v>42618.941643518519</v>
      </c>
      <c r="B216" t="s">
        <v>1862</v>
      </c>
      <c r="C216" t="s">
        <v>18600</v>
      </c>
      <c r="D216" t="e">
        <f>VLOOKUP(deactivate_assem7[[#This Row],[Full Name]],assembly_staff_import[],1,0)</f>
        <v>#N/A</v>
      </c>
      <c r="M216" t="s">
        <v>8169</v>
      </c>
      <c r="V216" t="s">
        <v>17593</v>
      </c>
      <c r="AH216" t="s">
        <v>65</v>
      </c>
      <c r="AI216" t="s">
        <v>10913</v>
      </c>
      <c r="AL216" t="s">
        <v>1237</v>
      </c>
      <c r="AY216" t="s">
        <v>18601</v>
      </c>
      <c r="AZ216" t="s">
        <v>3076</v>
      </c>
      <c r="BA216" t="s">
        <v>18602</v>
      </c>
      <c r="BB216" t="s">
        <v>18493</v>
      </c>
      <c r="BD216" t="s">
        <v>72</v>
      </c>
      <c r="BG216" t="s">
        <v>18603</v>
      </c>
    </row>
    <row r="217" spans="1:59" x14ac:dyDescent="0.2">
      <c r="A217" s="1">
        <v>42618.941643518519</v>
      </c>
      <c r="B217" t="s">
        <v>1862</v>
      </c>
      <c r="C217" t="s">
        <v>18604</v>
      </c>
      <c r="D217" t="e">
        <f>VLOOKUP(deactivate_assem7[[#This Row],[Full Name]],assembly_staff_import[],1,0)</f>
        <v>#N/A</v>
      </c>
      <c r="M217" t="s">
        <v>10958</v>
      </c>
      <c r="V217" t="s">
        <v>3154</v>
      </c>
      <c r="AH217" t="s">
        <v>65</v>
      </c>
      <c r="AI217" t="s">
        <v>10913</v>
      </c>
      <c r="AL217" t="s">
        <v>1237</v>
      </c>
      <c r="AY217" t="s">
        <v>18605</v>
      </c>
      <c r="AZ217" t="s">
        <v>18606</v>
      </c>
      <c r="BA217" t="s">
        <v>18607</v>
      </c>
      <c r="BB217" t="s">
        <v>116</v>
      </c>
      <c r="BD217" t="s">
        <v>72</v>
      </c>
      <c r="BG217" t="s">
        <v>18608</v>
      </c>
    </row>
    <row r="218" spans="1:59" x14ac:dyDescent="0.2">
      <c r="A218" s="1">
        <v>42618.94159722222</v>
      </c>
      <c r="B218" t="s">
        <v>1862</v>
      </c>
      <c r="C218" t="s">
        <v>18700</v>
      </c>
      <c r="D218" t="e">
        <f>VLOOKUP(deactivate_assem7[[#This Row],[Full Name]],assembly_staff_import[],1,0)</f>
        <v>#N/A</v>
      </c>
      <c r="L218" t="s">
        <v>15192</v>
      </c>
      <c r="M218" t="s">
        <v>18570</v>
      </c>
      <c r="N218" t="s">
        <v>63</v>
      </c>
      <c r="V218" t="s">
        <v>15195</v>
      </c>
      <c r="AH218" t="s">
        <v>65</v>
      </c>
      <c r="AI218" t="s">
        <v>10913</v>
      </c>
      <c r="AL218" t="s">
        <v>67</v>
      </c>
      <c r="AY218" t="s">
        <v>18701</v>
      </c>
      <c r="AZ218" t="s">
        <v>18702</v>
      </c>
      <c r="BA218" t="s">
        <v>18703</v>
      </c>
      <c r="BB218" t="s">
        <v>11266</v>
      </c>
      <c r="BD218" t="s">
        <v>72</v>
      </c>
      <c r="BG218" t="s">
        <v>18704</v>
      </c>
    </row>
    <row r="219" spans="1:59" x14ac:dyDescent="0.2">
      <c r="A219" s="1">
        <v>42618.941574074073</v>
      </c>
      <c r="B219" t="s">
        <v>1862</v>
      </c>
      <c r="C219" t="s">
        <v>18750</v>
      </c>
      <c r="D219" t="e">
        <f>VLOOKUP(deactivate_assem7[[#This Row],[Full Name]],assembly_staff_import[],1,0)</f>
        <v>#N/A</v>
      </c>
      <c r="L219" t="s">
        <v>12630</v>
      </c>
      <c r="M219" t="s">
        <v>17366</v>
      </c>
      <c r="N219" t="s">
        <v>63</v>
      </c>
      <c r="V219" t="s">
        <v>17367</v>
      </c>
      <c r="AH219" t="s">
        <v>65</v>
      </c>
      <c r="AI219" t="s">
        <v>10913</v>
      </c>
      <c r="AL219" t="s">
        <v>67</v>
      </c>
      <c r="AY219" t="s">
        <v>18751</v>
      </c>
      <c r="AZ219" t="s">
        <v>18752</v>
      </c>
      <c r="BA219" t="s">
        <v>18753</v>
      </c>
      <c r="BB219" t="s">
        <v>426</v>
      </c>
      <c r="BD219" t="s">
        <v>72</v>
      </c>
      <c r="BG219" t="s">
        <v>18754</v>
      </c>
    </row>
    <row r="220" spans="1:59" x14ac:dyDescent="0.2">
      <c r="A220" s="1">
        <v>42618.941574074073</v>
      </c>
      <c r="B220" t="s">
        <v>1862</v>
      </c>
      <c r="C220" t="s">
        <v>18755</v>
      </c>
      <c r="D220" t="e">
        <f>VLOOKUP(deactivate_assem7[[#This Row],[Full Name]],assembly_staff_import[],1,0)</f>
        <v>#N/A</v>
      </c>
      <c r="M220" t="s">
        <v>8169</v>
      </c>
      <c r="V220" t="s">
        <v>17593</v>
      </c>
      <c r="AH220" t="s">
        <v>65</v>
      </c>
      <c r="AI220" t="s">
        <v>10913</v>
      </c>
      <c r="AL220" t="s">
        <v>1237</v>
      </c>
      <c r="AY220" t="s">
        <v>18756</v>
      </c>
      <c r="AZ220" t="s">
        <v>18757</v>
      </c>
      <c r="BA220" t="s">
        <v>18758</v>
      </c>
      <c r="BB220" t="s">
        <v>18759</v>
      </c>
      <c r="BD220" t="s">
        <v>72</v>
      </c>
      <c r="BG220" t="s">
        <v>18760</v>
      </c>
    </row>
    <row r="221" spans="1:59" x14ac:dyDescent="0.2">
      <c r="A221" s="1">
        <v>42618.941562499997</v>
      </c>
      <c r="B221" t="s">
        <v>1862</v>
      </c>
      <c r="C221" t="s">
        <v>18774</v>
      </c>
      <c r="D221" t="e">
        <f>VLOOKUP(deactivate_assem7[[#This Row],[Full Name]],assembly_staff_import[],1,0)</f>
        <v>#N/A</v>
      </c>
      <c r="L221" t="s">
        <v>11333</v>
      </c>
      <c r="M221" t="s">
        <v>11334</v>
      </c>
      <c r="N221" t="s">
        <v>63</v>
      </c>
      <c r="V221" t="s">
        <v>16062</v>
      </c>
      <c r="AH221" t="s">
        <v>65</v>
      </c>
      <c r="AI221" t="s">
        <v>10913</v>
      </c>
      <c r="AL221" t="s">
        <v>67</v>
      </c>
      <c r="AY221" t="s">
        <v>18775</v>
      </c>
      <c r="AZ221" t="s">
        <v>18776</v>
      </c>
      <c r="BA221" t="s">
        <v>18777</v>
      </c>
      <c r="BB221" t="s">
        <v>426</v>
      </c>
      <c r="BD221" t="s">
        <v>72</v>
      </c>
      <c r="BG221" t="s">
        <v>18778</v>
      </c>
    </row>
    <row r="222" spans="1:59" x14ac:dyDescent="0.2">
      <c r="A222" s="1">
        <v>42618.941550925927</v>
      </c>
      <c r="B222" t="s">
        <v>1862</v>
      </c>
      <c r="C222" t="s">
        <v>18798</v>
      </c>
      <c r="D222" t="e">
        <f>VLOOKUP(deactivate_assem7[[#This Row],[Full Name]],assembly_staff_import[],1,0)</f>
        <v>#N/A</v>
      </c>
      <c r="L222" t="s">
        <v>10965</v>
      </c>
      <c r="M222" t="s">
        <v>10966</v>
      </c>
      <c r="N222" t="s">
        <v>63</v>
      </c>
      <c r="V222" t="s">
        <v>18618</v>
      </c>
      <c r="AH222" t="s">
        <v>65</v>
      </c>
      <c r="AI222" t="s">
        <v>10913</v>
      </c>
      <c r="AL222" t="s">
        <v>67</v>
      </c>
      <c r="AY222" t="s">
        <v>18799</v>
      </c>
      <c r="AZ222" t="s">
        <v>18800</v>
      </c>
      <c r="BA222" t="s">
        <v>10970</v>
      </c>
      <c r="BB222" t="s">
        <v>10955</v>
      </c>
      <c r="BD222" t="s">
        <v>72</v>
      </c>
      <c r="BG222" t="s">
        <v>18801</v>
      </c>
    </row>
    <row r="223" spans="1:59" x14ac:dyDescent="0.2">
      <c r="A223" s="1">
        <v>42618.941550925927</v>
      </c>
      <c r="B223" t="s">
        <v>1862</v>
      </c>
      <c r="C223" t="s">
        <v>18802</v>
      </c>
      <c r="D223" t="e">
        <f>VLOOKUP(deactivate_assem7[[#This Row],[Full Name]],assembly_staff_import[],1,0)</f>
        <v>#N/A</v>
      </c>
      <c r="M223" t="s">
        <v>8169</v>
      </c>
      <c r="V223" t="s">
        <v>17607</v>
      </c>
      <c r="AH223" t="s">
        <v>65</v>
      </c>
      <c r="AI223" t="s">
        <v>10913</v>
      </c>
      <c r="AL223" t="s">
        <v>1237</v>
      </c>
      <c r="AY223" t="s">
        <v>18803</v>
      </c>
      <c r="AZ223" t="s">
        <v>14043</v>
      </c>
      <c r="BA223" t="s">
        <v>2462</v>
      </c>
      <c r="BB223" t="s">
        <v>18804</v>
      </c>
      <c r="BD223" t="s">
        <v>72</v>
      </c>
      <c r="BG223" t="s">
        <v>18805</v>
      </c>
    </row>
    <row r="224" spans="1:59" x14ac:dyDescent="0.2">
      <c r="A224" s="1">
        <v>42618.94153935185</v>
      </c>
      <c r="B224" t="s">
        <v>1862</v>
      </c>
      <c r="C224" t="s">
        <v>18814</v>
      </c>
      <c r="D224" t="e">
        <f>VLOOKUP(deactivate_assem7[[#This Row],[Full Name]],assembly_staff_import[],1,0)</f>
        <v>#N/A</v>
      </c>
      <c r="L224" t="s">
        <v>11333</v>
      </c>
      <c r="M224" t="s">
        <v>11334</v>
      </c>
      <c r="N224" t="s">
        <v>63</v>
      </c>
      <c r="V224" t="s">
        <v>16062</v>
      </c>
      <c r="AH224" t="s">
        <v>65</v>
      </c>
      <c r="AI224" t="s">
        <v>10913</v>
      </c>
      <c r="AL224" t="s">
        <v>67</v>
      </c>
      <c r="AY224" t="s">
        <v>18815</v>
      </c>
      <c r="AZ224" t="s">
        <v>18816</v>
      </c>
      <c r="BA224" t="s">
        <v>18817</v>
      </c>
      <c r="BB224" t="s">
        <v>11192</v>
      </c>
      <c r="BD224" t="s">
        <v>72</v>
      </c>
      <c r="BG224" t="s">
        <v>18818</v>
      </c>
    </row>
    <row r="225" spans="1:59" x14ac:dyDescent="0.2">
      <c r="A225" s="1">
        <v>42618.94153935185</v>
      </c>
      <c r="B225" t="s">
        <v>1862</v>
      </c>
      <c r="C225" t="s">
        <v>18826</v>
      </c>
      <c r="D225" t="e">
        <f>VLOOKUP(deactivate_assem7[[#This Row],[Full Name]],assembly_staff_import[],1,0)</f>
        <v>#N/A</v>
      </c>
      <c r="M225" t="s">
        <v>10958</v>
      </c>
      <c r="V225" t="s">
        <v>3154</v>
      </c>
      <c r="AH225" t="s">
        <v>65</v>
      </c>
      <c r="AI225" t="s">
        <v>10913</v>
      </c>
      <c r="AL225" t="s">
        <v>1237</v>
      </c>
      <c r="AY225" t="s">
        <v>18827</v>
      </c>
      <c r="AZ225" t="s">
        <v>18828</v>
      </c>
      <c r="BA225" t="s">
        <v>17800</v>
      </c>
      <c r="BB225" t="s">
        <v>116</v>
      </c>
      <c r="BD225" t="s">
        <v>72</v>
      </c>
      <c r="BG225" t="s">
        <v>18829</v>
      </c>
    </row>
    <row r="226" spans="1:59" x14ac:dyDescent="0.2">
      <c r="A226" s="1">
        <v>42618.941527777781</v>
      </c>
      <c r="B226" t="s">
        <v>1862</v>
      </c>
      <c r="C226" t="s">
        <v>18839</v>
      </c>
      <c r="D226" t="e">
        <f>VLOOKUP(deactivate_assem7[[#This Row],[Full Name]],assembly_staff_import[],1,0)</f>
        <v>#N/A</v>
      </c>
      <c r="L226" t="s">
        <v>11333</v>
      </c>
      <c r="M226" t="s">
        <v>11334</v>
      </c>
      <c r="N226" t="s">
        <v>63</v>
      </c>
      <c r="V226" t="s">
        <v>16062</v>
      </c>
      <c r="AH226" t="s">
        <v>65</v>
      </c>
      <c r="AI226" t="s">
        <v>10913</v>
      </c>
      <c r="AL226" t="s">
        <v>67</v>
      </c>
      <c r="AY226" t="s">
        <v>18840</v>
      </c>
      <c r="AZ226" t="s">
        <v>18841</v>
      </c>
      <c r="BA226" t="s">
        <v>18842</v>
      </c>
      <c r="BB226" t="s">
        <v>426</v>
      </c>
      <c r="BD226" t="s">
        <v>72</v>
      </c>
      <c r="BG226" t="s">
        <v>18843</v>
      </c>
    </row>
    <row r="227" spans="1:59" x14ac:dyDescent="0.2">
      <c r="A227" s="1">
        <v>42618.941527777781</v>
      </c>
      <c r="B227" t="s">
        <v>1862</v>
      </c>
      <c r="C227" t="s">
        <v>18849</v>
      </c>
      <c r="D227" t="e">
        <f>VLOOKUP(deactivate_assem7[[#This Row],[Full Name]],assembly_staff_import[],1,0)</f>
        <v>#N/A</v>
      </c>
      <c r="M227" t="s">
        <v>10958</v>
      </c>
      <c r="V227" t="s">
        <v>3154</v>
      </c>
      <c r="AH227" t="s">
        <v>65</v>
      </c>
      <c r="AI227" t="s">
        <v>10913</v>
      </c>
      <c r="AL227" t="s">
        <v>1237</v>
      </c>
      <c r="AY227" t="s">
        <v>18850</v>
      </c>
      <c r="AZ227" t="s">
        <v>18851</v>
      </c>
      <c r="BA227" t="s">
        <v>18852</v>
      </c>
      <c r="BB227" t="s">
        <v>116</v>
      </c>
      <c r="BD227" t="s">
        <v>72</v>
      </c>
      <c r="BG227" t="s">
        <v>18853</v>
      </c>
    </row>
    <row r="228" spans="1:59" x14ac:dyDescent="0.2">
      <c r="A228" s="1">
        <v>42618.941527777781</v>
      </c>
      <c r="B228" t="s">
        <v>1862</v>
      </c>
      <c r="C228" t="s">
        <v>18866</v>
      </c>
      <c r="D228" t="e">
        <f>VLOOKUP(deactivate_assem7[[#This Row],[Full Name]],assembly_staff_import[],1,0)</f>
        <v>#N/A</v>
      </c>
      <c r="L228" t="s">
        <v>11333</v>
      </c>
      <c r="M228" t="s">
        <v>11334</v>
      </c>
      <c r="N228" t="s">
        <v>63</v>
      </c>
      <c r="V228" t="s">
        <v>16062</v>
      </c>
      <c r="AH228" t="s">
        <v>65</v>
      </c>
      <c r="AI228" t="s">
        <v>10913</v>
      </c>
      <c r="AL228" t="s">
        <v>67</v>
      </c>
      <c r="AY228" t="s">
        <v>18867</v>
      </c>
      <c r="AZ228" t="s">
        <v>18868</v>
      </c>
      <c r="BA228" t="s">
        <v>18869</v>
      </c>
      <c r="BB228" t="s">
        <v>10971</v>
      </c>
      <c r="BD228" t="s">
        <v>72</v>
      </c>
      <c r="BG228" t="s">
        <v>18870</v>
      </c>
    </row>
    <row r="229" spans="1:59" x14ac:dyDescent="0.2">
      <c r="A229" s="1">
        <v>42618.941516203697</v>
      </c>
      <c r="B229" t="s">
        <v>1862</v>
      </c>
      <c r="C229" t="s">
        <v>18871</v>
      </c>
      <c r="D229" t="e">
        <f>VLOOKUP(deactivate_assem7[[#This Row],[Full Name]],assembly_staff_import[],1,0)</f>
        <v>#N/A</v>
      </c>
      <c r="M229" t="s">
        <v>8169</v>
      </c>
      <c r="V229" t="s">
        <v>4916</v>
      </c>
      <c r="AH229" t="s">
        <v>65</v>
      </c>
      <c r="AI229" t="s">
        <v>10913</v>
      </c>
      <c r="AL229" t="s">
        <v>1237</v>
      </c>
      <c r="AY229" t="s">
        <v>18872</v>
      </c>
      <c r="AZ229" t="s">
        <v>13067</v>
      </c>
      <c r="BA229" t="s">
        <v>18873</v>
      </c>
      <c r="BB229" t="s">
        <v>18874</v>
      </c>
      <c r="BD229" t="s">
        <v>72</v>
      </c>
      <c r="BG229" t="s">
        <v>18875</v>
      </c>
    </row>
    <row r="230" spans="1:59" x14ac:dyDescent="0.2">
      <c r="A230" s="1">
        <v>42618.941516203697</v>
      </c>
      <c r="B230" t="s">
        <v>1862</v>
      </c>
      <c r="C230" t="s">
        <v>18876</v>
      </c>
      <c r="D230" t="e">
        <f>VLOOKUP(deactivate_assem7[[#This Row],[Full Name]],assembly_staff_import[],1,0)</f>
        <v>#N/A</v>
      </c>
      <c r="M230" t="s">
        <v>10958</v>
      </c>
      <c r="V230" t="s">
        <v>3154</v>
      </c>
      <c r="AH230" t="s">
        <v>65</v>
      </c>
      <c r="AI230" t="s">
        <v>10913</v>
      </c>
      <c r="AL230" t="s">
        <v>1237</v>
      </c>
      <c r="AY230" t="s">
        <v>18877</v>
      </c>
      <c r="AZ230" t="s">
        <v>18878</v>
      </c>
      <c r="BA230" t="s">
        <v>18879</v>
      </c>
      <c r="BB230" t="s">
        <v>116</v>
      </c>
      <c r="BD230" t="s">
        <v>72</v>
      </c>
      <c r="BG230" t="s">
        <v>18880</v>
      </c>
    </row>
    <row r="231" spans="1:59" x14ac:dyDescent="0.2">
      <c r="A231" s="1">
        <v>42618.941516203697</v>
      </c>
      <c r="B231" t="s">
        <v>1862</v>
      </c>
      <c r="C231" t="s">
        <v>18892</v>
      </c>
      <c r="D231" t="e">
        <f>VLOOKUP(deactivate_assem7[[#This Row],[Full Name]],assembly_staff_import[],1,0)</f>
        <v>#N/A</v>
      </c>
      <c r="M231" t="s">
        <v>10958</v>
      </c>
      <c r="V231" t="s">
        <v>3154</v>
      </c>
      <c r="AH231" t="s">
        <v>65</v>
      </c>
      <c r="AI231" t="s">
        <v>10913</v>
      </c>
      <c r="AL231" t="s">
        <v>1237</v>
      </c>
      <c r="AY231" t="s">
        <v>18893</v>
      </c>
      <c r="AZ231" t="s">
        <v>18894</v>
      </c>
      <c r="BA231" t="s">
        <v>18895</v>
      </c>
      <c r="BB231" t="s">
        <v>116</v>
      </c>
      <c r="BD231" t="s">
        <v>72</v>
      </c>
      <c r="BG231" t="s">
        <v>18896</v>
      </c>
    </row>
    <row r="232" spans="1:59" x14ac:dyDescent="0.2">
      <c r="A232" s="1">
        <v>42618.941504629627</v>
      </c>
      <c r="B232" t="s">
        <v>1862</v>
      </c>
      <c r="C232" t="s">
        <v>18928</v>
      </c>
      <c r="D232" t="e">
        <f>VLOOKUP(deactivate_assem7[[#This Row],[Full Name]],assembly_staff_import[],1,0)</f>
        <v>#N/A</v>
      </c>
      <c r="M232" t="s">
        <v>10958</v>
      </c>
      <c r="V232" t="s">
        <v>3154</v>
      </c>
      <c r="AH232" t="s">
        <v>65</v>
      </c>
      <c r="AI232" t="s">
        <v>10913</v>
      </c>
      <c r="AL232" t="s">
        <v>1237</v>
      </c>
      <c r="AY232" t="s">
        <v>18929</v>
      </c>
      <c r="AZ232" t="s">
        <v>18930</v>
      </c>
      <c r="BA232" t="s">
        <v>18931</v>
      </c>
      <c r="BB232" t="s">
        <v>116</v>
      </c>
      <c r="BD232" t="s">
        <v>72</v>
      </c>
      <c r="BG232" t="s">
        <v>18932</v>
      </c>
    </row>
    <row r="233" spans="1:59" x14ac:dyDescent="0.2">
      <c r="A233" s="1">
        <v>42618.941493055558</v>
      </c>
      <c r="B233" t="s">
        <v>1862</v>
      </c>
      <c r="C233" t="s">
        <v>18951</v>
      </c>
      <c r="D233" t="e">
        <f>VLOOKUP(deactivate_assem7[[#This Row],[Full Name]],assembly_staff_import[],1,0)</f>
        <v>#N/A</v>
      </c>
      <c r="M233" t="s">
        <v>10958</v>
      </c>
      <c r="V233" t="s">
        <v>3154</v>
      </c>
      <c r="AH233" t="s">
        <v>65</v>
      </c>
      <c r="AI233" t="s">
        <v>10913</v>
      </c>
      <c r="AL233" t="s">
        <v>1237</v>
      </c>
      <c r="AY233" t="s">
        <v>18952</v>
      </c>
      <c r="AZ233" t="s">
        <v>18953</v>
      </c>
      <c r="BA233" t="s">
        <v>18954</v>
      </c>
      <c r="BB233" t="s">
        <v>116</v>
      </c>
      <c r="BD233" t="s">
        <v>72</v>
      </c>
      <c r="BG233" t="s">
        <v>18955</v>
      </c>
    </row>
    <row r="234" spans="1:59" x14ac:dyDescent="0.2">
      <c r="A234" s="1">
        <v>42618.941493055558</v>
      </c>
      <c r="B234" t="s">
        <v>1862</v>
      </c>
      <c r="C234" t="s">
        <v>18968</v>
      </c>
      <c r="D234" t="e">
        <f>VLOOKUP(deactivate_assem7[[#This Row],[Full Name]],assembly_staff_import[],1,0)</f>
        <v>#N/A</v>
      </c>
      <c r="L234" t="s">
        <v>17407</v>
      </c>
      <c r="M234" t="s">
        <v>17408</v>
      </c>
      <c r="N234" t="s">
        <v>63</v>
      </c>
      <c r="V234" t="s">
        <v>17671</v>
      </c>
      <c r="AH234" t="s">
        <v>65</v>
      </c>
      <c r="AI234" t="s">
        <v>10913</v>
      </c>
      <c r="AL234" t="s">
        <v>67</v>
      </c>
      <c r="AY234" t="s">
        <v>18969</v>
      </c>
      <c r="AZ234" t="s">
        <v>3705</v>
      </c>
      <c r="BA234" t="s">
        <v>18970</v>
      </c>
      <c r="BB234" t="s">
        <v>219</v>
      </c>
      <c r="BD234" t="s">
        <v>72</v>
      </c>
      <c r="BG234" t="s">
        <v>18971</v>
      </c>
    </row>
    <row r="235" spans="1:59" x14ac:dyDescent="0.2">
      <c r="A235" s="1">
        <v>42618.941481481481</v>
      </c>
      <c r="B235" t="s">
        <v>1862</v>
      </c>
      <c r="C235" t="s">
        <v>18985</v>
      </c>
      <c r="D235" t="e">
        <f>VLOOKUP(deactivate_assem7[[#This Row],[Full Name]],assembly_staff_import[],1,0)</f>
        <v>#N/A</v>
      </c>
      <c r="L235" t="s">
        <v>17407</v>
      </c>
      <c r="M235" t="s">
        <v>17408</v>
      </c>
      <c r="N235" t="s">
        <v>63</v>
      </c>
      <c r="V235" t="s">
        <v>17671</v>
      </c>
      <c r="AH235" t="s">
        <v>65</v>
      </c>
      <c r="AI235" t="s">
        <v>10913</v>
      </c>
      <c r="AL235" t="s">
        <v>67</v>
      </c>
      <c r="AY235" t="s">
        <v>18986</v>
      </c>
      <c r="AZ235" t="s">
        <v>2972</v>
      </c>
      <c r="BA235" t="s">
        <v>18987</v>
      </c>
      <c r="BB235" t="s">
        <v>906</v>
      </c>
      <c r="BD235" t="s">
        <v>72</v>
      </c>
      <c r="BG235" t="s">
        <v>18988</v>
      </c>
    </row>
    <row r="236" spans="1:59" x14ac:dyDescent="0.2">
      <c r="A236" s="1">
        <v>42618.941458333327</v>
      </c>
      <c r="B236" t="s">
        <v>1862</v>
      </c>
      <c r="C236" t="s">
        <v>19011</v>
      </c>
      <c r="D236" t="e">
        <f>VLOOKUP(deactivate_assem7[[#This Row],[Full Name]],assembly_staff_import[],1,0)</f>
        <v>#N/A</v>
      </c>
      <c r="L236" t="s">
        <v>1164</v>
      </c>
      <c r="M236" t="s">
        <v>19012</v>
      </c>
      <c r="N236" t="s">
        <v>63</v>
      </c>
      <c r="V236" t="s">
        <v>4953</v>
      </c>
      <c r="AH236" t="s">
        <v>65</v>
      </c>
      <c r="AI236" t="s">
        <v>10913</v>
      </c>
      <c r="AL236" t="s">
        <v>67</v>
      </c>
      <c r="AY236" t="s">
        <v>19013</v>
      </c>
      <c r="AZ236" t="s">
        <v>19014</v>
      </c>
      <c r="BA236" t="s">
        <v>19015</v>
      </c>
      <c r="BB236" t="s">
        <v>10971</v>
      </c>
      <c r="BD236" t="s">
        <v>72</v>
      </c>
      <c r="BG236" t="s">
        <v>19016</v>
      </c>
    </row>
    <row r="237" spans="1:59" x14ac:dyDescent="0.2">
      <c r="A237" s="1">
        <v>42618.941458333327</v>
      </c>
      <c r="B237" t="s">
        <v>1862</v>
      </c>
      <c r="C237" t="s">
        <v>19017</v>
      </c>
      <c r="D237" t="e">
        <f>VLOOKUP(deactivate_assem7[[#This Row],[Full Name]],assembly_staff_import[],1,0)</f>
        <v>#N/A</v>
      </c>
      <c r="L237" t="s">
        <v>13187</v>
      </c>
      <c r="M237" t="s">
        <v>19018</v>
      </c>
      <c r="N237" t="s">
        <v>63</v>
      </c>
      <c r="V237" t="s">
        <v>18611</v>
      </c>
      <c r="AH237" t="s">
        <v>65</v>
      </c>
      <c r="AI237" t="s">
        <v>10913</v>
      </c>
      <c r="AL237" t="s">
        <v>67</v>
      </c>
      <c r="AY237" t="s">
        <v>19019</v>
      </c>
      <c r="AZ237" t="s">
        <v>19020</v>
      </c>
      <c r="BA237" t="s">
        <v>19021</v>
      </c>
      <c r="BB237" t="s">
        <v>426</v>
      </c>
      <c r="BD237" t="s">
        <v>72</v>
      </c>
      <c r="BG237" t="s">
        <v>19022</v>
      </c>
    </row>
    <row r="238" spans="1:59" x14ac:dyDescent="0.2">
      <c r="A238" s="1">
        <v>42618.941458333327</v>
      </c>
      <c r="B238" t="s">
        <v>1862</v>
      </c>
      <c r="C238" t="s">
        <v>19023</v>
      </c>
      <c r="D238" t="e">
        <f>VLOOKUP(deactivate_assem7[[#This Row],[Full Name]],assembly_staff_import[],1,0)</f>
        <v>#N/A</v>
      </c>
      <c r="L238" t="s">
        <v>1164</v>
      </c>
      <c r="M238" t="s">
        <v>19012</v>
      </c>
      <c r="N238" t="s">
        <v>63</v>
      </c>
      <c r="V238" t="s">
        <v>4953</v>
      </c>
      <c r="AH238" t="s">
        <v>65</v>
      </c>
      <c r="AI238" t="s">
        <v>10913</v>
      </c>
      <c r="AL238" t="s">
        <v>67</v>
      </c>
      <c r="AY238" t="s">
        <v>19024</v>
      </c>
      <c r="AZ238" t="s">
        <v>19025</v>
      </c>
      <c r="BA238" t="s">
        <v>19026</v>
      </c>
      <c r="BB238" t="s">
        <v>12415</v>
      </c>
      <c r="BD238" t="s">
        <v>72</v>
      </c>
      <c r="BG238" t="s">
        <v>19027</v>
      </c>
    </row>
    <row r="239" spans="1:59" x14ac:dyDescent="0.2">
      <c r="A239" s="1">
        <v>42618.941446759258</v>
      </c>
      <c r="B239" t="s">
        <v>1862</v>
      </c>
      <c r="C239" t="s">
        <v>19041</v>
      </c>
      <c r="D239" t="e">
        <f>VLOOKUP(deactivate_assem7[[#This Row],[Full Name]],assembly_staff_import[],1,0)</f>
        <v>#N/A</v>
      </c>
      <c r="L239" t="s">
        <v>13390</v>
      </c>
      <c r="M239" t="s">
        <v>19042</v>
      </c>
      <c r="N239" t="s">
        <v>63</v>
      </c>
      <c r="V239" t="s">
        <v>19043</v>
      </c>
      <c r="AH239" t="s">
        <v>65</v>
      </c>
      <c r="AI239" t="s">
        <v>10913</v>
      </c>
      <c r="AL239" t="s">
        <v>67</v>
      </c>
      <c r="AY239" t="s">
        <v>19044</v>
      </c>
      <c r="AZ239" t="s">
        <v>19045</v>
      </c>
      <c r="BA239" t="s">
        <v>15265</v>
      </c>
      <c r="BB239" t="s">
        <v>714</v>
      </c>
      <c r="BD239" t="s">
        <v>72</v>
      </c>
      <c r="BG239" t="s">
        <v>19046</v>
      </c>
    </row>
    <row r="240" spans="1:59" x14ac:dyDescent="0.2">
      <c r="A240" s="1">
        <v>42618.941446759258</v>
      </c>
      <c r="B240" t="s">
        <v>1862</v>
      </c>
      <c r="C240" t="s">
        <v>19047</v>
      </c>
      <c r="D240" t="e">
        <f>VLOOKUP(deactivate_assem7[[#This Row],[Full Name]],assembly_staff_import[],1,0)</f>
        <v>#N/A</v>
      </c>
      <c r="L240" t="s">
        <v>16369</v>
      </c>
      <c r="M240" t="s">
        <v>16650</v>
      </c>
      <c r="N240" t="s">
        <v>63</v>
      </c>
      <c r="V240" t="s">
        <v>16372</v>
      </c>
      <c r="AH240" t="s">
        <v>65</v>
      </c>
      <c r="AI240" t="s">
        <v>10913</v>
      </c>
      <c r="AL240" t="s">
        <v>67</v>
      </c>
      <c r="AM240" t="s">
        <v>68</v>
      </c>
      <c r="AY240" t="s">
        <v>19048</v>
      </c>
      <c r="AZ240" t="s">
        <v>19049</v>
      </c>
      <c r="BA240" t="s">
        <v>3935</v>
      </c>
      <c r="BB240" t="s">
        <v>236</v>
      </c>
      <c r="BD240" t="s">
        <v>72</v>
      </c>
      <c r="BG240" t="s">
        <v>19050</v>
      </c>
    </row>
    <row r="241" spans="1:59" x14ac:dyDescent="0.2">
      <c r="A241" s="1">
        <v>42618.941412037027</v>
      </c>
      <c r="B241" t="s">
        <v>1862</v>
      </c>
      <c r="C241" t="s">
        <v>19111</v>
      </c>
      <c r="D241" t="e">
        <f>VLOOKUP(deactivate_assem7[[#This Row],[Full Name]],assembly_staff_import[],1,0)</f>
        <v>#N/A</v>
      </c>
      <c r="L241" t="s">
        <v>16369</v>
      </c>
      <c r="M241" t="s">
        <v>16650</v>
      </c>
      <c r="N241" t="s">
        <v>63</v>
      </c>
      <c r="AH241" t="s">
        <v>65</v>
      </c>
      <c r="AI241" t="s">
        <v>10913</v>
      </c>
      <c r="AL241" t="s">
        <v>67</v>
      </c>
      <c r="AY241" t="s">
        <v>19112</v>
      </c>
      <c r="AZ241" t="s">
        <v>2380</v>
      </c>
      <c r="BA241" t="s">
        <v>19113</v>
      </c>
      <c r="BB241" t="s">
        <v>11033</v>
      </c>
      <c r="BD241" t="s">
        <v>72</v>
      </c>
      <c r="BG241" t="s">
        <v>19114</v>
      </c>
    </row>
    <row r="242" spans="1:59" x14ac:dyDescent="0.2">
      <c r="A242" s="1">
        <v>42618.941400462973</v>
      </c>
      <c r="B242" t="s">
        <v>1862</v>
      </c>
      <c r="C242" t="s">
        <v>19146</v>
      </c>
      <c r="D242" t="e">
        <f>VLOOKUP(deactivate_assem7[[#This Row],[Full Name]],assembly_staff_import[],1,0)</f>
        <v>#N/A</v>
      </c>
      <c r="L242" t="s">
        <v>13051</v>
      </c>
      <c r="M242" t="s">
        <v>19147</v>
      </c>
      <c r="N242" t="s">
        <v>63</v>
      </c>
      <c r="V242" t="s">
        <v>17627</v>
      </c>
      <c r="AH242" t="s">
        <v>65</v>
      </c>
      <c r="AI242" t="s">
        <v>10913</v>
      </c>
      <c r="AL242" t="s">
        <v>67</v>
      </c>
      <c r="AY242" t="s">
        <v>19148</v>
      </c>
      <c r="AZ242" t="s">
        <v>19149</v>
      </c>
      <c r="BA242" t="s">
        <v>19150</v>
      </c>
      <c r="BB242" t="s">
        <v>11033</v>
      </c>
      <c r="BD242" t="s">
        <v>72</v>
      </c>
      <c r="BG242" t="s">
        <v>19151</v>
      </c>
    </row>
    <row r="243" spans="1:59" x14ac:dyDescent="0.2">
      <c r="A243" s="1">
        <v>42618.941400462973</v>
      </c>
      <c r="B243" t="s">
        <v>1862</v>
      </c>
      <c r="C243" t="s">
        <v>19160</v>
      </c>
      <c r="D243" t="e">
        <f>VLOOKUP(deactivate_assem7[[#This Row],[Full Name]],assembly_staff_import[],1,0)</f>
        <v>#N/A</v>
      </c>
      <c r="M243" t="s">
        <v>8169</v>
      </c>
      <c r="V243" t="s">
        <v>4916</v>
      </c>
      <c r="AH243" t="s">
        <v>65</v>
      </c>
      <c r="AI243" t="s">
        <v>10913</v>
      </c>
      <c r="AL243" t="s">
        <v>1237</v>
      </c>
      <c r="AY243" t="s">
        <v>19161</v>
      </c>
      <c r="AZ243" t="s">
        <v>19162</v>
      </c>
      <c r="BA243" t="s">
        <v>19163</v>
      </c>
      <c r="BB243" t="s">
        <v>11371</v>
      </c>
      <c r="BD243" t="s">
        <v>72</v>
      </c>
      <c r="BG243" t="s">
        <v>19164</v>
      </c>
    </row>
    <row r="244" spans="1:59" x14ac:dyDescent="0.2">
      <c r="A244" s="1">
        <v>42618.941388888888</v>
      </c>
      <c r="B244" t="s">
        <v>1862</v>
      </c>
      <c r="C244" t="s">
        <v>19183</v>
      </c>
      <c r="D244" t="e">
        <f>VLOOKUP(deactivate_assem7[[#This Row],[Full Name]],assembly_staff_import[],1,0)</f>
        <v>#N/A</v>
      </c>
      <c r="M244" t="s">
        <v>11440</v>
      </c>
      <c r="V244" t="s">
        <v>18963</v>
      </c>
      <c r="AH244" t="s">
        <v>65</v>
      </c>
      <c r="AI244" t="s">
        <v>10913</v>
      </c>
      <c r="AL244" t="s">
        <v>1237</v>
      </c>
      <c r="AY244" t="s">
        <v>19184</v>
      </c>
      <c r="AZ244" t="s">
        <v>5672</v>
      </c>
      <c r="BA244" t="s">
        <v>19185</v>
      </c>
      <c r="BB244" t="s">
        <v>1070</v>
      </c>
      <c r="BD244" t="s">
        <v>72</v>
      </c>
      <c r="BG244" t="s">
        <v>19186</v>
      </c>
    </row>
    <row r="245" spans="1:59" x14ac:dyDescent="0.2">
      <c r="A245" s="1">
        <v>42618.941377314812</v>
      </c>
      <c r="B245" t="s">
        <v>1862</v>
      </c>
      <c r="C245" t="s">
        <v>19203</v>
      </c>
      <c r="D245" t="e">
        <f>VLOOKUP(deactivate_assem7[[#This Row],[Full Name]],assembly_staff_import[],1,0)</f>
        <v>#N/A</v>
      </c>
      <c r="M245" t="s">
        <v>10958</v>
      </c>
      <c r="V245" t="s">
        <v>3154</v>
      </c>
      <c r="AH245" t="s">
        <v>65</v>
      </c>
      <c r="AI245" t="s">
        <v>10913</v>
      </c>
      <c r="AL245" t="s">
        <v>1237</v>
      </c>
      <c r="AY245" t="s">
        <v>19204</v>
      </c>
      <c r="AZ245" t="s">
        <v>19205</v>
      </c>
      <c r="BA245" t="s">
        <v>19206</v>
      </c>
      <c r="BB245" t="s">
        <v>116</v>
      </c>
      <c r="BD245" t="s">
        <v>72</v>
      </c>
      <c r="BG245" t="s">
        <v>19207</v>
      </c>
    </row>
    <row r="246" spans="1:59" x14ac:dyDescent="0.2">
      <c r="A246" s="1">
        <v>42618.941365740742</v>
      </c>
      <c r="B246" t="s">
        <v>1862</v>
      </c>
      <c r="C246" t="s">
        <v>19222</v>
      </c>
      <c r="D246" t="e">
        <f>VLOOKUP(deactivate_assem7[[#This Row],[Full Name]],assembly_staff_import[],1,0)</f>
        <v>#N/A</v>
      </c>
      <c r="L246" t="s">
        <v>11966</v>
      </c>
      <c r="M246" t="s">
        <v>19223</v>
      </c>
      <c r="N246" t="s">
        <v>168</v>
      </c>
      <c r="AH246" t="s">
        <v>65</v>
      </c>
      <c r="AI246" t="s">
        <v>10913</v>
      </c>
      <c r="AL246" t="s">
        <v>67</v>
      </c>
      <c r="AY246" t="s">
        <v>19224</v>
      </c>
      <c r="AZ246" t="s">
        <v>19225</v>
      </c>
      <c r="BA246" t="s">
        <v>855</v>
      </c>
      <c r="BB246" t="s">
        <v>906</v>
      </c>
      <c r="BD246" t="s">
        <v>72</v>
      </c>
      <c r="BG246" t="s">
        <v>19226</v>
      </c>
    </row>
    <row r="247" spans="1:59" x14ac:dyDescent="0.2">
      <c r="A247" s="1">
        <v>42618.941365740742</v>
      </c>
      <c r="B247" t="s">
        <v>1862</v>
      </c>
      <c r="C247" t="s">
        <v>19227</v>
      </c>
      <c r="D247" t="e">
        <f>VLOOKUP(deactivate_assem7[[#This Row],[Full Name]],assembly_staff_import[],1,0)</f>
        <v>#N/A</v>
      </c>
      <c r="M247" t="s">
        <v>8169</v>
      </c>
      <c r="V247" t="s">
        <v>17593</v>
      </c>
      <c r="AH247" t="s">
        <v>65</v>
      </c>
      <c r="AI247" t="s">
        <v>10913</v>
      </c>
      <c r="AL247" t="s">
        <v>1237</v>
      </c>
      <c r="AY247" t="s">
        <v>19228</v>
      </c>
      <c r="AZ247" t="s">
        <v>19229</v>
      </c>
      <c r="BA247" t="s">
        <v>19230</v>
      </c>
      <c r="BB247" t="s">
        <v>17957</v>
      </c>
      <c r="BD247" t="s">
        <v>72</v>
      </c>
      <c r="BG247" t="s">
        <v>19231</v>
      </c>
    </row>
    <row r="248" spans="1:59" x14ac:dyDescent="0.2">
      <c r="A248" s="1">
        <v>42618.941365740742</v>
      </c>
      <c r="B248" t="s">
        <v>1862</v>
      </c>
      <c r="C248" t="s">
        <v>19232</v>
      </c>
      <c r="D248" t="e">
        <f>VLOOKUP(deactivate_assem7[[#This Row],[Full Name]],assembly_staff_import[],1,0)</f>
        <v>#N/A</v>
      </c>
      <c r="M248" t="s">
        <v>10958</v>
      </c>
      <c r="V248" t="s">
        <v>3154</v>
      </c>
      <c r="AH248" t="s">
        <v>65</v>
      </c>
      <c r="AI248" t="s">
        <v>10913</v>
      </c>
      <c r="AL248" t="s">
        <v>1237</v>
      </c>
      <c r="AY248" t="s">
        <v>19233</v>
      </c>
      <c r="AZ248" t="s">
        <v>19234</v>
      </c>
      <c r="BA248" t="s">
        <v>2317</v>
      </c>
      <c r="BB248" t="s">
        <v>116</v>
      </c>
      <c r="BD248" t="s">
        <v>72</v>
      </c>
      <c r="BG248" t="s">
        <v>19235</v>
      </c>
    </row>
    <row r="249" spans="1:59" x14ac:dyDescent="0.2">
      <c r="A249" s="1">
        <v>42618.941365740742</v>
      </c>
      <c r="B249" t="s">
        <v>1862</v>
      </c>
      <c r="C249" t="s">
        <v>19236</v>
      </c>
      <c r="D249" t="e">
        <f>VLOOKUP(deactivate_assem7[[#This Row],[Full Name]],assembly_staff_import[],1,0)</f>
        <v>#N/A</v>
      </c>
      <c r="M249" t="s">
        <v>10958</v>
      </c>
      <c r="V249" t="s">
        <v>3154</v>
      </c>
      <c r="AH249" t="s">
        <v>65</v>
      </c>
      <c r="AI249" t="s">
        <v>10913</v>
      </c>
      <c r="AL249" t="s">
        <v>1237</v>
      </c>
      <c r="AY249" t="s">
        <v>19237</v>
      </c>
      <c r="AZ249" t="s">
        <v>19238</v>
      </c>
      <c r="BA249" t="s">
        <v>19239</v>
      </c>
      <c r="BB249" t="s">
        <v>116</v>
      </c>
      <c r="BD249" t="s">
        <v>72</v>
      </c>
      <c r="BG249" t="s">
        <v>19240</v>
      </c>
    </row>
    <row r="250" spans="1:59" x14ac:dyDescent="0.2">
      <c r="A250" s="1">
        <v>42618.941365740742</v>
      </c>
      <c r="B250" t="s">
        <v>1862</v>
      </c>
      <c r="C250" t="s">
        <v>19241</v>
      </c>
      <c r="D250" t="e">
        <f>VLOOKUP(deactivate_assem7[[#This Row],[Full Name]],assembly_staff_import[],1,0)</f>
        <v>#N/A</v>
      </c>
      <c r="L250" t="s">
        <v>18172</v>
      </c>
      <c r="M250" t="s">
        <v>18173</v>
      </c>
      <c r="N250" t="s">
        <v>168</v>
      </c>
      <c r="V250" t="s">
        <v>19242</v>
      </c>
      <c r="AH250" t="s">
        <v>65</v>
      </c>
      <c r="AI250" t="s">
        <v>10913</v>
      </c>
      <c r="AL250" t="s">
        <v>67</v>
      </c>
      <c r="AY250" t="s">
        <v>19243</v>
      </c>
      <c r="AZ250" t="s">
        <v>19244</v>
      </c>
      <c r="BA250" t="s">
        <v>19245</v>
      </c>
      <c r="BB250" t="s">
        <v>1047</v>
      </c>
      <c r="BD250" t="s">
        <v>72</v>
      </c>
      <c r="BG250" t="s">
        <v>19246</v>
      </c>
    </row>
    <row r="251" spans="1:59" x14ac:dyDescent="0.2">
      <c r="A251" s="1">
        <v>42618.941365740742</v>
      </c>
      <c r="B251" t="s">
        <v>1862</v>
      </c>
      <c r="C251" t="s">
        <v>19247</v>
      </c>
      <c r="D251" t="e">
        <f>VLOOKUP(deactivate_assem7[[#This Row],[Full Name]],assembly_staff_import[],1,0)</f>
        <v>#N/A</v>
      </c>
      <c r="L251" t="s">
        <v>11966</v>
      </c>
      <c r="M251" t="s">
        <v>19223</v>
      </c>
      <c r="N251" t="s">
        <v>168</v>
      </c>
      <c r="AH251" t="s">
        <v>65</v>
      </c>
      <c r="AI251" t="s">
        <v>10913</v>
      </c>
      <c r="AL251" t="s">
        <v>67</v>
      </c>
      <c r="AM251" t="s">
        <v>68</v>
      </c>
      <c r="AY251" t="s">
        <v>19248</v>
      </c>
      <c r="AZ251" t="s">
        <v>19249</v>
      </c>
      <c r="BA251" t="s">
        <v>19250</v>
      </c>
      <c r="BB251" t="s">
        <v>236</v>
      </c>
      <c r="BD251" t="s">
        <v>72</v>
      </c>
      <c r="BG251" t="s">
        <v>19251</v>
      </c>
    </row>
    <row r="252" spans="1:59" x14ac:dyDescent="0.2">
      <c r="A252" s="1">
        <v>42618.941354166673</v>
      </c>
      <c r="B252" t="s">
        <v>1862</v>
      </c>
      <c r="C252" t="s">
        <v>19268</v>
      </c>
      <c r="D252" t="e">
        <f>VLOOKUP(deactivate_assem7[[#This Row],[Full Name]],assembly_staff_import[],1,0)</f>
        <v>#N/A</v>
      </c>
      <c r="M252" t="s">
        <v>10958</v>
      </c>
      <c r="V252" t="s">
        <v>3154</v>
      </c>
      <c r="AH252" t="s">
        <v>65</v>
      </c>
      <c r="AI252" t="s">
        <v>10913</v>
      </c>
      <c r="AL252" t="s">
        <v>1237</v>
      </c>
      <c r="AY252" t="s">
        <v>19269</v>
      </c>
      <c r="AZ252" t="s">
        <v>19270</v>
      </c>
      <c r="BA252" t="s">
        <v>19271</v>
      </c>
      <c r="BB252" t="s">
        <v>116</v>
      </c>
      <c r="BD252" t="s">
        <v>72</v>
      </c>
      <c r="BG252" t="s">
        <v>19272</v>
      </c>
    </row>
    <row r="253" spans="1:59" x14ac:dyDescent="0.2">
      <c r="A253" s="1">
        <v>42618.941354166673</v>
      </c>
      <c r="B253" t="s">
        <v>1862</v>
      </c>
      <c r="C253" t="s">
        <v>19273</v>
      </c>
      <c r="D253" t="e">
        <f>VLOOKUP(deactivate_assem7[[#This Row],[Full Name]],assembly_staff_import[],1,0)</f>
        <v>#N/A</v>
      </c>
      <c r="M253" t="s">
        <v>10958</v>
      </c>
      <c r="V253" t="s">
        <v>3154</v>
      </c>
      <c r="AH253" t="s">
        <v>65</v>
      </c>
      <c r="AI253" t="s">
        <v>10913</v>
      </c>
      <c r="AL253" t="s">
        <v>1237</v>
      </c>
      <c r="AY253" t="s">
        <v>19274</v>
      </c>
      <c r="AZ253" t="s">
        <v>5652</v>
      </c>
      <c r="BA253" t="s">
        <v>19275</v>
      </c>
      <c r="BB253" t="s">
        <v>116</v>
      </c>
      <c r="BD253" t="s">
        <v>72</v>
      </c>
      <c r="BG253" t="s">
        <v>19276</v>
      </c>
    </row>
    <row r="254" spans="1:59" x14ac:dyDescent="0.2">
      <c r="A254" s="1">
        <v>42618.941354166673</v>
      </c>
      <c r="B254" t="s">
        <v>1862</v>
      </c>
      <c r="C254" t="s">
        <v>19277</v>
      </c>
      <c r="D254" t="e">
        <f>VLOOKUP(deactivate_assem7[[#This Row],[Full Name]],assembly_staff_import[],1,0)</f>
        <v>#N/A</v>
      </c>
      <c r="L254" t="s">
        <v>18172</v>
      </c>
      <c r="M254" t="s">
        <v>18173</v>
      </c>
      <c r="N254" t="s">
        <v>168</v>
      </c>
      <c r="V254" t="s">
        <v>19242</v>
      </c>
      <c r="AH254" t="s">
        <v>65</v>
      </c>
      <c r="AI254" t="s">
        <v>10913</v>
      </c>
      <c r="AL254" t="s">
        <v>67</v>
      </c>
      <c r="AY254" t="s">
        <v>19278</v>
      </c>
      <c r="AZ254" t="s">
        <v>19279</v>
      </c>
      <c r="BA254" t="s">
        <v>19280</v>
      </c>
      <c r="BB254" t="s">
        <v>2271</v>
      </c>
      <c r="BD254" t="s">
        <v>72</v>
      </c>
      <c r="BG254" t="s">
        <v>19281</v>
      </c>
    </row>
    <row r="255" spans="1:59" x14ac:dyDescent="0.2">
      <c r="A255" s="1">
        <v>42618.941354166673</v>
      </c>
      <c r="B255" t="s">
        <v>1862</v>
      </c>
      <c r="C255" t="s">
        <v>19286</v>
      </c>
      <c r="D255" t="e">
        <f>VLOOKUP(deactivate_assem7[[#This Row],[Full Name]],assembly_staff_import[],1,0)</f>
        <v>#N/A</v>
      </c>
      <c r="L255" t="s">
        <v>12051</v>
      </c>
      <c r="M255" t="s">
        <v>12052</v>
      </c>
      <c r="N255" t="s">
        <v>63</v>
      </c>
      <c r="V255" t="s">
        <v>19287</v>
      </c>
      <c r="AH255" t="s">
        <v>65</v>
      </c>
      <c r="AI255" t="s">
        <v>10913</v>
      </c>
      <c r="AL255" t="s">
        <v>67</v>
      </c>
      <c r="AM255" t="s">
        <v>68</v>
      </c>
      <c r="AY255" t="s">
        <v>19288</v>
      </c>
      <c r="AZ255" t="s">
        <v>19289</v>
      </c>
      <c r="BA255" t="s">
        <v>19290</v>
      </c>
      <c r="BB255" t="s">
        <v>236</v>
      </c>
      <c r="BD255" t="s">
        <v>72</v>
      </c>
      <c r="BG255" t="s">
        <v>19291</v>
      </c>
    </row>
    <row r="256" spans="1:59" x14ac:dyDescent="0.2">
      <c r="A256" s="1">
        <v>42618.941342592603</v>
      </c>
      <c r="B256" t="s">
        <v>1862</v>
      </c>
      <c r="C256" t="s">
        <v>19292</v>
      </c>
      <c r="D256" t="e">
        <f>VLOOKUP(deactivate_assem7[[#This Row],[Full Name]],assembly_staff_import[],1,0)</f>
        <v>#N/A</v>
      </c>
      <c r="M256" t="s">
        <v>10958</v>
      </c>
      <c r="V256" t="s">
        <v>3154</v>
      </c>
      <c r="AH256" t="s">
        <v>65</v>
      </c>
      <c r="AI256" t="s">
        <v>10913</v>
      </c>
      <c r="AL256" t="s">
        <v>1237</v>
      </c>
      <c r="AY256" t="s">
        <v>19293</v>
      </c>
      <c r="AZ256" t="s">
        <v>8600</v>
      </c>
      <c r="BA256" t="s">
        <v>13148</v>
      </c>
      <c r="BB256" t="s">
        <v>116</v>
      </c>
      <c r="BD256" t="s">
        <v>72</v>
      </c>
      <c r="BG256" t="s">
        <v>19294</v>
      </c>
    </row>
    <row r="257" spans="1:59" x14ac:dyDescent="0.2">
      <c r="A257" s="1">
        <v>42618.941342592603</v>
      </c>
      <c r="B257" t="s">
        <v>1862</v>
      </c>
      <c r="C257" t="s">
        <v>19295</v>
      </c>
      <c r="D257" t="e">
        <f>VLOOKUP(deactivate_assem7[[#This Row],[Full Name]],assembly_staff_import[],1,0)</f>
        <v>#N/A</v>
      </c>
      <c r="M257" t="s">
        <v>10958</v>
      </c>
      <c r="V257" t="s">
        <v>3154</v>
      </c>
      <c r="AH257" t="s">
        <v>65</v>
      </c>
      <c r="AI257" t="s">
        <v>10913</v>
      </c>
      <c r="AL257" t="s">
        <v>1237</v>
      </c>
      <c r="AY257" t="s">
        <v>19296</v>
      </c>
      <c r="AZ257" t="s">
        <v>19297</v>
      </c>
      <c r="BA257" t="s">
        <v>19298</v>
      </c>
      <c r="BB257" t="s">
        <v>116</v>
      </c>
      <c r="BD257" t="s">
        <v>72</v>
      </c>
      <c r="BG257" t="s">
        <v>19299</v>
      </c>
    </row>
    <row r="258" spans="1:59" x14ac:dyDescent="0.2">
      <c r="A258" s="1">
        <v>42618.941342592603</v>
      </c>
      <c r="B258" t="s">
        <v>1862</v>
      </c>
      <c r="C258" t="s">
        <v>19318</v>
      </c>
      <c r="D258" t="e">
        <f>VLOOKUP(deactivate_assem7[[#This Row],[Full Name]],assembly_staff_import[],1,0)</f>
        <v>#N/A</v>
      </c>
      <c r="M258" t="s">
        <v>10958</v>
      </c>
      <c r="V258" t="s">
        <v>3154</v>
      </c>
      <c r="AH258" t="s">
        <v>65</v>
      </c>
      <c r="AI258" t="s">
        <v>10913</v>
      </c>
      <c r="AL258" t="s">
        <v>1237</v>
      </c>
      <c r="AY258" t="s">
        <v>19319</v>
      </c>
      <c r="AZ258" t="s">
        <v>19320</v>
      </c>
      <c r="BA258" t="s">
        <v>19321</v>
      </c>
      <c r="BB258" t="s">
        <v>116</v>
      </c>
      <c r="BD258" t="s">
        <v>72</v>
      </c>
      <c r="BG258" t="s">
        <v>19322</v>
      </c>
    </row>
    <row r="259" spans="1:59" x14ac:dyDescent="0.2">
      <c r="A259" s="1">
        <v>42618.941342592603</v>
      </c>
      <c r="B259" t="s">
        <v>1862</v>
      </c>
      <c r="C259" t="s">
        <v>19329</v>
      </c>
      <c r="D259" t="e">
        <f>VLOOKUP(deactivate_assem7[[#This Row],[Full Name]],assembly_staff_import[],1,0)</f>
        <v>#N/A</v>
      </c>
      <c r="M259" t="s">
        <v>10958</v>
      </c>
      <c r="V259" t="s">
        <v>3154</v>
      </c>
      <c r="AH259" t="s">
        <v>65</v>
      </c>
      <c r="AI259" t="s">
        <v>10913</v>
      </c>
      <c r="AL259" t="s">
        <v>1237</v>
      </c>
      <c r="AY259" t="s">
        <v>19330</v>
      </c>
      <c r="AZ259" t="s">
        <v>5107</v>
      </c>
      <c r="BA259" t="s">
        <v>19331</v>
      </c>
      <c r="BB259" t="s">
        <v>116</v>
      </c>
      <c r="BD259" t="s">
        <v>72</v>
      </c>
      <c r="BG259" t="s">
        <v>19332</v>
      </c>
    </row>
    <row r="260" spans="1:59" x14ac:dyDescent="0.2">
      <c r="A260" s="1">
        <v>42618.941342592603</v>
      </c>
      <c r="B260" t="s">
        <v>1862</v>
      </c>
      <c r="C260" t="s">
        <v>19333</v>
      </c>
      <c r="D260" t="e">
        <f>VLOOKUP(deactivate_assem7[[#This Row],[Full Name]],assembly_staff_import[],1,0)</f>
        <v>#N/A</v>
      </c>
      <c r="L260" t="s">
        <v>11704</v>
      </c>
      <c r="M260" t="s">
        <v>11705</v>
      </c>
      <c r="N260" t="s">
        <v>63</v>
      </c>
      <c r="V260" t="s">
        <v>18272</v>
      </c>
      <c r="AH260" t="s">
        <v>65</v>
      </c>
      <c r="AI260" t="s">
        <v>10913</v>
      </c>
      <c r="AL260" t="s">
        <v>67</v>
      </c>
      <c r="AM260" t="s">
        <v>68</v>
      </c>
      <c r="AY260" t="s">
        <v>19334</v>
      </c>
      <c r="AZ260" t="s">
        <v>19335</v>
      </c>
      <c r="BA260" t="s">
        <v>19336</v>
      </c>
      <c r="BB260" t="s">
        <v>236</v>
      </c>
      <c r="BD260" t="s">
        <v>72</v>
      </c>
      <c r="BG260" t="s">
        <v>19337</v>
      </c>
    </row>
    <row r="261" spans="1:59" x14ac:dyDescent="0.2">
      <c r="A261" s="1">
        <v>42618.941331018519</v>
      </c>
      <c r="B261" t="s">
        <v>1862</v>
      </c>
      <c r="C261" t="s">
        <v>19338</v>
      </c>
      <c r="D261" t="e">
        <f>VLOOKUP(deactivate_assem7[[#This Row],[Full Name]],assembly_staff_import[],1,0)</f>
        <v>#N/A</v>
      </c>
      <c r="M261" t="s">
        <v>10958</v>
      </c>
      <c r="V261" t="s">
        <v>3154</v>
      </c>
      <c r="AH261" t="s">
        <v>65</v>
      </c>
      <c r="AI261" t="s">
        <v>10913</v>
      </c>
      <c r="AL261" t="s">
        <v>1237</v>
      </c>
      <c r="AY261" t="s">
        <v>19339</v>
      </c>
      <c r="AZ261" t="s">
        <v>19340</v>
      </c>
      <c r="BA261" t="s">
        <v>2529</v>
      </c>
      <c r="BB261" t="s">
        <v>116</v>
      </c>
      <c r="BD261" t="s">
        <v>72</v>
      </c>
      <c r="BG261" t="s">
        <v>19341</v>
      </c>
    </row>
    <row r="262" spans="1:59" x14ac:dyDescent="0.2">
      <c r="A262" s="1">
        <v>42618.941331018519</v>
      </c>
      <c r="B262" t="s">
        <v>1862</v>
      </c>
      <c r="C262" t="s">
        <v>19342</v>
      </c>
      <c r="D262" t="e">
        <f>VLOOKUP(deactivate_assem7[[#This Row],[Full Name]],assembly_staff_import[],1,0)</f>
        <v>#N/A</v>
      </c>
      <c r="L262" t="s">
        <v>13390</v>
      </c>
      <c r="M262" t="s">
        <v>19042</v>
      </c>
      <c r="N262" t="s">
        <v>63</v>
      </c>
      <c r="V262" t="s">
        <v>19043</v>
      </c>
      <c r="AH262" t="s">
        <v>65</v>
      </c>
      <c r="AI262" t="s">
        <v>10913</v>
      </c>
      <c r="AL262" t="s">
        <v>67</v>
      </c>
      <c r="AY262" t="s">
        <v>19343</v>
      </c>
      <c r="AZ262" t="s">
        <v>19344</v>
      </c>
      <c r="BA262" t="s">
        <v>19345</v>
      </c>
      <c r="BB262" t="s">
        <v>12415</v>
      </c>
      <c r="BD262" t="s">
        <v>72</v>
      </c>
      <c r="BG262" t="s">
        <v>19346</v>
      </c>
    </row>
    <row r="263" spans="1:59" x14ac:dyDescent="0.2">
      <c r="A263" s="1">
        <v>42618.941331018519</v>
      </c>
      <c r="B263" t="s">
        <v>1862</v>
      </c>
      <c r="C263" t="s">
        <v>19347</v>
      </c>
      <c r="D263" t="e">
        <f>VLOOKUP(deactivate_assem7[[#This Row],[Full Name]],assembly_staff_import[],1,0)</f>
        <v>#N/A</v>
      </c>
      <c r="L263" t="s">
        <v>644</v>
      </c>
      <c r="M263" t="s">
        <v>13271</v>
      </c>
      <c r="N263" t="s">
        <v>63</v>
      </c>
      <c r="V263" t="s">
        <v>19348</v>
      </c>
      <c r="AH263" t="s">
        <v>65</v>
      </c>
      <c r="AI263" t="s">
        <v>10913</v>
      </c>
      <c r="AL263" t="s">
        <v>67</v>
      </c>
      <c r="AY263" t="s">
        <v>19349</v>
      </c>
      <c r="AZ263" t="s">
        <v>19350</v>
      </c>
      <c r="BA263" t="s">
        <v>19351</v>
      </c>
      <c r="BB263" t="s">
        <v>11033</v>
      </c>
      <c r="BD263" t="s">
        <v>72</v>
      </c>
      <c r="BG263" t="s">
        <v>19352</v>
      </c>
    </row>
    <row r="264" spans="1:59" x14ac:dyDescent="0.2">
      <c r="A264" s="1">
        <v>42618.941331018519</v>
      </c>
      <c r="B264" t="s">
        <v>1862</v>
      </c>
      <c r="C264" t="s">
        <v>19353</v>
      </c>
      <c r="D264" t="e">
        <f>VLOOKUP(deactivate_assem7[[#This Row],[Full Name]],assembly_staff_import[],1,0)</f>
        <v>#N/A</v>
      </c>
      <c r="L264" t="s">
        <v>11704</v>
      </c>
      <c r="M264" t="s">
        <v>11705</v>
      </c>
      <c r="N264" t="s">
        <v>63</v>
      </c>
      <c r="V264" t="s">
        <v>18272</v>
      </c>
      <c r="AH264" t="s">
        <v>65</v>
      </c>
      <c r="AI264" t="s">
        <v>10913</v>
      </c>
      <c r="AL264" t="s">
        <v>67</v>
      </c>
      <c r="AY264" t="s">
        <v>19354</v>
      </c>
      <c r="AZ264" t="s">
        <v>19355</v>
      </c>
      <c r="BA264" t="s">
        <v>19356</v>
      </c>
      <c r="BB264" t="s">
        <v>5183</v>
      </c>
      <c r="BD264" t="s">
        <v>72</v>
      </c>
      <c r="BG264" t="s">
        <v>19357</v>
      </c>
    </row>
    <row r="265" spans="1:59" x14ac:dyDescent="0.2">
      <c r="A265" s="1">
        <v>42618.941331018519</v>
      </c>
      <c r="B265" t="s">
        <v>1862</v>
      </c>
      <c r="C265" t="s">
        <v>19358</v>
      </c>
      <c r="D265" t="e">
        <f>VLOOKUP(deactivate_assem7[[#This Row],[Full Name]],assembly_staff_import[],1,0)</f>
        <v>#N/A</v>
      </c>
      <c r="M265" t="s">
        <v>10958</v>
      </c>
      <c r="V265" t="s">
        <v>3154</v>
      </c>
      <c r="AH265" t="s">
        <v>65</v>
      </c>
      <c r="AI265" t="s">
        <v>10913</v>
      </c>
      <c r="AL265" t="s">
        <v>1237</v>
      </c>
      <c r="AY265" t="s">
        <v>19359</v>
      </c>
      <c r="AZ265" t="s">
        <v>665</v>
      </c>
      <c r="BA265" t="s">
        <v>19360</v>
      </c>
      <c r="BB265" t="s">
        <v>11112</v>
      </c>
      <c r="BD265" t="s">
        <v>72</v>
      </c>
      <c r="BG265" t="s">
        <v>19361</v>
      </c>
    </row>
    <row r="266" spans="1:59" x14ac:dyDescent="0.2">
      <c r="A266" s="1">
        <v>42618.941319444442</v>
      </c>
      <c r="B266" t="s">
        <v>1862</v>
      </c>
      <c r="C266" t="s">
        <v>19367</v>
      </c>
      <c r="D266" t="e">
        <f>VLOOKUP(deactivate_assem7[[#This Row],[Full Name]],assembly_staff_import[],1,0)</f>
        <v>#N/A</v>
      </c>
      <c r="L266" t="s">
        <v>5661</v>
      </c>
      <c r="N266" t="s">
        <v>63</v>
      </c>
      <c r="V266" t="s">
        <v>5663</v>
      </c>
      <c r="AH266" t="s">
        <v>65</v>
      </c>
      <c r="AI266" t="s">
        <v>10913</v>
      </c>
      <c r="AL266" t="s">
        <v>67</v>
      </c>
      <c r="AY266" t="s">
        <v>19368</v>
      </c>
      <c r="AZ266" t="s">
        <v>2810</v>
      </c>
      <c r="BA266" t="s">
        <v>19369</v>
      </c>
      <c r="BB266" t="s">
        <v>236</v>
      </c>
      <c r="BD266" t="s">
        <v>72</v>
      </c>
      <c r="BG266" t="s">
        <v>19370</v>
      </c>
    </row>
    <row r="267" spans="1:59" x14ac:dyDescent="0.2">
      <c r="A267" s="1">
        <v>42618.941307870373</v>
      </c>
      <c r="B267" t="s">
        <v>1862</v>
      </c>
      <c r="C267" t="s">
        <v>19371</v>
      </c>
      <c r="D267" t="e">
        <f>VLOOKUP(deactivate_assem7[[#This Row],[Full Name]],assembly_staff_import[],1,0)</f>
        <v>#N/A</v>
      </c>
      <c r="L267" t="s">
        <v>19372</v>
      </c>
      <c r="M267" t="s">
        <v>19373</v>
      </c>
      <c r="N267" t="s">
        <v>63</v>
      </c>
      <c r="V267" t="s">
        <v>19374</v>
      </c>
      <c r="AH267" t="s">
        <v>65</v>
      </c>
      <c r="AI267" t="s">
        <v>10913</v>
      </c>
      <c r="AL267" t="s">
        <v>67</v>
      </c>
      <c r="AM267" t="s">
        <v>284</v>
      </c>
      <c r="AY267" t="s">
        <v>19375</v>
      </c>
      <c r="AZ267" t="s">
        <v>19376</v>
      </c>
      <c r="BA267" t="s">
        <v>19377</v>
      </c>
      <c r="BB267" t="s">
        <v>11681</v>
      </c>
      <c r="BD267" t="s">
        <v>72</v>
      </c>
      <c r="BG267" t="s">
        <v>19378</v>
      </c>
    </row>
    <row r="268" spans="1:59" x14ac:dyDescent="0.2">
      <c r="A268" s="1">
        <v>42618.941307870373</v>
      </c>
      <c r="B268" t="s">
        <v>1862</v>
      </c>
      <c r="C268" t="s">
        <v>19391</v>
      </c>
      <c r="D268" t="e">
        <f>VLOOKUP(deactivate_assem7[[#This Row],[Full Name]],assembly_staff_import[],1,0)</f>
        <v>#N/A</v>
      </c>
      <c r="L268" t="s">
        <v>19372</v>
      </c>
      <c r="M268" t="s">
        <v>19373</v>
      </c>
      <c r="N268" t="s">
        <v>63</v>
      </c>
      <c r="V268" t="s">
        <v>19374</v>
      </c>
      <c r="AH268" t="s">
        <v>65</v>
      </c>
      <c r="AI268" t="s">
        <v>10913</v>
      </c>
      <c r="AL268" t="s">
        <v>67</v>
      </c>
      <c r="AM268" t="s">
        <v>68</v>
      </c>
      <c r="AY268" t="s">
        <v>19392</v>
      </c>
      <c r="AZ268" t="s">
        <v>19393</v>
      </c>
      <c r="BA268" t="s">
        <v>19394</v>
      </c>
      <c r="BB268" t="s">
        <v>236</v>
      </c>
      <c r="BD268" t="s">
        <v>72</v>
      </c>
      <c r="BG268" t="s">
        <v>19395</v>
      </c>
    </row>
    <row r="269" spans="1:59" x14ac:dyDescent="0.2">
      <c r="A269" s="1">
        <v>42618.941296296303</v>
      </c>
      <c r="B269" t="s">
        <v>1862</v>
      </c>
      <c r="C269" t="s">
        <v>19408</v>
      </c>
      <c r="D269" t="e">
        <f>VLOOKUP(deactivate_assem7[[#This Row],[Full Name]],assembly_staff_import[],1,0)</f>
        <v>#N/A</v>
      </c>
      <c r="L269" t="s">
        <v>4984</v>
      </c>
      <c r="M269" t="s">
        <v>19409</v>
      </c>
      <c r="N269" t="s">
        <v>63</v>
      </c>
      <c r="V269" t="s">
        <v>4965</v>
      </c>
      <c r="AH269" t="s">
        <v>65</v>
      </c>
      <c r="AI269" t="s">
        <v>10913</v>
      </c>
      <c r="AL269" t="s">
        <v>67</v>
      </c>
      <c r="AY269" t="s">
        <v>19410</v>
      </c>
      <c r="AZ269" t="s">
        <v>19411</v>
      </c>
      <c r="BA269" t="s">
        <v>19412</v>
      </c>
      <c r="BB269" t="s">
        <v>13998</v>
      </c>
      <c r="BD269" t="s">
        <v>72</v>
      </c>
      <c r="BG269" t="s">
        <v>19413</v>
      </c>
    </row>
    <row r="270" spans="1:59" x14ac:dyDescent="0.2">
      <c r="A270" s="1">
        <v>42618.941284722219</v>
      </c>
      <c r="B270" t="s">
        <v>1862</v>
      </c>
      <c r="C270" t="s">
        <v>19426</v>
      </c>
      <c r="D270" t="e">
        <f>VLOOKUP(deactivate_assem7[[#This Row],[Full Name]],assembly_staff_import[],1,0)</f>
        <v>#N/A</v>
      </c>
      <c r="M270" t="s">
        <v>8169</v>
      </c>
      <c r="V270" t="s">
        <v>17593</v>
      </c>
      <c r="AH270" t="s">
        <v>65</v>
      </c>
      <c r="AI270" t="s">
        <v>10913</v>
      </c>
      <c r="AL270" t="s">
        <v>1237</v>
      </c>
      <c r="AY270" t="s">
        <v>19427</v>
      </c>
      <c r="AZ270" t="s">
        <v>19428</v>
      </c>
      <c r="BA270" t="s">
        <v>19429</v>
      </c>
      <c r="BB270" t="s">
        <v>11307</v>
      </c>
      <c r="BD270" t="s">
        <v>72</v>
      </c>
      <c r="BG270" t="s">
        <v>19430</v>
      </c>
    </row>
    <row r="271" spans="1:59" x14ac:dyDescent="0.2">
      <c r="A271" s="1">
        <v>42618.941284722219</v>
      </c>
      <c r="B271" t="s">
        <v>1862</v>
      </c>
      <c r="C271" t="s">
        <v>19444</v>
      </c>
      <c r="D271" t="e">
        <f>VLOOKUP(deactivate_assem7[[#This Row],[Full Name]],assembly_staff_import[],1,0)</f>
        <v>#N/A</v>
      </c>
      <c r="L271" t="s">
        <v>10965</v>
      </c>
      <c r="M271" t="s">
        <v>10966</v>
      </c>
      <c r="N271" t="s">
        <v>168</v>
      </c>
      <c r="V271" t="s">
        <v>19445</v>
      </c>
      <c r="AH271" t="s">
        <v>65</v>
      </c>
      <c r="AI271" t="s">
        <v>10913</v>
      </c>
      <c r="AL271" t="s">
        <v>67</v>
      </c>
      <c r="AM271" t="s">
        <v>284</v>
      </c>
      <c r="AY271" t="s">
        <v>19446</v>
      </c>
      <c r="AZ271" t="s">
        <v>19447</v>
      </c>
      <c r="BA271" t="s">
        <v>19448</v>
      </c>
      <c r="BB271" t="s">
        <v>11681</v>
      </c>
      <c r="BD271" t="s">
        <v>72</v>
      </c>
      <c r="BG271" t="s">
        <v>19449</v>
      </c>
    </row>
    <row r="272" spans="1:59" x14ac:dyDescent="0.2">
      <c r="A272" s="1">
        <v>42618.94127314815</v>
      </c>
      <c r="B272" t="s">
        <v>1862</v>
      </c>
      <c r="C272" t="s">
        <v>19471</v>
      </c>
      <c r="D272" t="e">
        <f>VLOOKUP(deactivate_assem7[[#This Row],[Full Name]],assembly_staff_import[],1,0)</f>
        <v>#N/A</v>
      </c>
      <c r="L272" t="s">
        <v>10965</v>
      </c>
      <c r="M272" t="s">
        <v>10966</v>
      </c>
      <c r="N272" t="s">
        <v>168</v>
      </c>
      <c r="V272" t="s">
        <v>19445</v>
      </c>
      <c r="AH272" t="s">
        <v>65</v>
      </c>
      <c r="AI272" t="s">
        <v>10913</v>
      </c>
      <c r="AL272" t="s">
        <v>67</v>
      </c>
      <c r="AY272" t="s">
        <v>19472</v>
      </c>
      <c r="AZ272" t="s">
        <v>19473</v>
      </c>
      <c r="BA272" t="s">
        <v>19474</v>
      </c>
      <c r="BB272" t="s">
        <v>11249</v>
      </c>
      <c r="BD272" t="s">
        <v>72</v>
      </c>
      <c r="BG272" t="s">
        <v>19475</v>
      </c>
    </row>
    <row r="273" spans="1:59" x14ac:dyDescent="0.2">
      <c r="A273" s="1">
        <v>42618.94127314815</v>
      </c>
      <c r="B273" t="s">
        <v>1862</v>
      </c>
      <c r="C273" t="s">
        <v>19476</v>
      </c>
      <c r="D273" t="e">
        <f>VLOOKUP(deactivate_assem7[[#This Row],[Full Name]],assembly_staff_import[],1,0)</f>
        <v>#N/A</v>
      </c>
      <c r="M273" t="s">
        <v>8169</v>
      </c>
      <c r="V273" t="s">
        <v>17593</v>
      </c>
      <c r="AH273" t="s">
        <v>65</v>
      </c>
      <c r="AI273" t="s">
        <v>10913</v>
      </c>
      <c r="AL273" t="s">
        <v>1237</v>
      </c>
      <c r="AY273" t="s">
        <v>19477</v>
      </c>
      <c r="AZ273" t="s">
        <v>19478</v>
      </c>
      <c r="BA273" t="s">
        <v>19479</v>
      </c>
      <c r="BB273" t="s">
        <v>11307</v>
      </c>
      <c r="BD273" t="s">
        <v>72</v>
      </c>
      <c r="BG273" t="s">
        <v>19480</v>
      </c>
    </row>
    <row r="274" spans="1:59" x14ac:dyDescent="0.2">
      <c r="A274" s="1">
        <v>42618.94127314815</v>
      </c>
      <c r="B274" t="s">
        <v>1862</v>
      </c>
      <c r="C274" t="s">
        <v>19481</v>
      </c>
      <c r="D274" t="e">
        <f>VLOOKUP(deactivate_assem7[[#This Row],[Full Name]],assembly_staff_import[],1,0)</f>
        <v>#N/A</v>
      </c>
      <c r="L274" t="s">
        <v>12737</v>
      </c>
      <c r="M274" t="s">
        <v>19482</v>
      </c>
      <c r="N274" t="s">
        <v>63</v>
      </c>
      <c r="AH274" t="s">
        <v>65</v>
      </c>
      <c r="AI274" t="s">
        <v>10913</v>
      </c>
      <c r="AL274" t="s">
        <v>67</v>
      </c>
      <c r="AY274" t="s">
        <v>19483</v>
      </c>
      <c r="AZ274" t="s">
        <v>19484</v>
      </c>
      <c r="BA274" t="s">
        <v>19096</v>
      </c>
      <c r="BB274" t="s">
        <v>426</v>
      </c>
      <c r="BD274" t="s">
        <v>72</v>
      </c>
      <c r="BG274" t="s">
        <v>19485</v>
      </c>
    </row>
    <row r="275" spans="1:59" x14ac:dyDescent="0.2">
      <c r="A275" s="1">
        <v>42618.941261574073</v>
      </c>
      <c r="B275" t="s">
        <v>1862</v>
      </c>
      <c r="C275" t="s">
        <v>19497</v>
      </c>
      <c r="D275" t="e">
        <f>VLOOKUP(deactivate_assem7[[#This Row],[Full Name]],assembly_staff_import[],1,0)</f>
        <v>#N/A</v>
      </c>
      <c r="M275" t="s">
        <v>18807</v>
      </c>
      <c r="V275" t="s">
        <v>18899</v>
      </c>
      <c r="AH275" t="s">
        <v>65</v>
      </c>
      <c r="AI275" t="s">
        <v>10913</v>
      </c>
      <c r="AL275" t="s">
        <v>1237</v>
      </c>
      <c r="AY275" t="s">
        <v>19498</v>
      </c>
      <c r="AZ275" t="s">
        <v>8079</v>
      </c>
      <c r="BA275" t="s">
        <v>1130</v>
      </c>
      <c r="BB275" t="s">
        <v>19175</v>
      </c>
      <c r="BD275" t="s">
        <v>72</v>
      </c>
      <c r="BG275" t="s">
        <v>19499</v>
      </c>
    </row>
    <row r="276" spans="1:59" x14ac:dyDescent="0.2">
      <c r="A276" s="1">
        <v>42618.941238425927</v>
      </c>
      <c r="B276" t="s">
        <v>1862</v>
      </c>
      <c r="C276" t="s">
        <v>19536</v>
      </c>
      <c r="D276" t="e">
        <f>VLOOKUP(deactivate_assem7[[#This Row],[Full Name]],assembly_staff_import[],1,0)</f>
        <v>#N/A</v>
      </c>
      <c r="L276" t="s">
        <v>11027</v>
      </c>
      <c r="M276" t="s">
        <v>19537</v>
      </c>
      <c r="N276" t="s">
        <v>63</v>
      </c>
      <c r="V276" t="s">
        <v>19003</v>
      </c>
      <c r="AH276" t="s">
        <v>65</v>
      </c>
      <c r="AI276" t="s">
        <v>10913</v>
      </c>
      <c r="AL276" t="s">
        <v>67</v>
      </c>
      <c r="AY276" t="s">
        <v>19538</v>
      </c>
      <c r="AZ276" t="s">
        <v>19539</v>
      </c>
      <c r="BA276" t="s">
        <v>19540</v>
      </c>
      <c r="BB276" t="s">
        <v>11316</v>
      </c>
      <c r="BD276" t="s">
        <v>72</v>
      </c>
      <c r="BG276" t="s">
        <v>19541</v>
      </c>
    </row>
    <row r="277" spans="1:59" x14ac:dyDescent="0.2">
      <c r="A277" s="1">
        <v>42618.941238425927</v>
      </c>
      <c r="B277" t="s">
        <v>1862</v>
      </c>
      <c r="C277" t="s">
        <v>19547</v>
      </c>
      <c r="D277" t="e">
        <f>VLOOKUP(deactivate_assem7[[#This Row],[Full Name]],assembly_staff_import[],1,0)</f>
        <v>#N/A</v>
      </c>
      <c r="M277" t="s">
        <v>8169</v>
      </c>
      <c r="V277" t="s">
        <v>17593</v>
      </c>
      <c r="AH277" t="s">
        <v>65</v>
      </c>
      <c r="AI277" t="s">
        <v>10913</v>
      </c>
      <c r="AL277" t="s">
        <v>1237</v>
      </c>
      <c r="AY277" t="s">
        <v>19548</v>
      </c>
      <c r="AZ277" t="s">
        <v>19549</v>
      </c>
      <c r="BA277" t="s">
        <v>19550</v>
      </c>
      <c r="BB277" t="s">
        <v>18493</v>
      </c>
      <c r="BD277" t="s">
        <v>72</v>
      </c>
      <c r="BG277" t="s">
        <v>19551</v>
      </c>
    </row>
    <row r="278" spans="1:59" x14ac:dyDescent="0.2">
      <c r="A278" s="1">
        <v>42618.941238425927</v>
      </c>
      <c r="B278" t="s">
        <v>1862</v>
      </c>
      <c r="C278" t="s">
        <v>19552</v>
      </c>
      <c r="D278" t="e">
        <f>VLOOKUP(deactivate_assem7[[#This Row],[Full Name]],assembly_staff_import[],1,0)</f>
        <v>#N/A</v>
      </c>
      <c r="M278" t="s">
        <v>11934</v>
      </c>
      <c r="V278" t="s">
        <v>18392</v>
      </c>
      <c r="AH278" t="s">
        <v>65</v>
      </c>
      <c r="AI278" t="s">
        <v>10913</v>
      </c>
      <c r="AL278" t="s">
        <v>1237</v>
      </c>
      <c r="AY278" t="s">
        <v>19553</v>
      </c>
      <c r="AZ278" t="s">
        <v>19554</v>
      </c>
      <c r="BA278" t="s">
        <v>19555</v>
      </c>
      <c r="BB278" t="s">
        <v>11249</v>
      </c>
      <c r="BD278" t="s">
        <v>72</v>
      </c>
      <c r="BG278" t="s">
        <v>19556</v>
      </c>
    </row>
    <row r="279" spans="1:59" x14ac:dyDescent="0.2">
      <c r="A279" s="1">
        <v>42618.94122685185</v>
      </c>
      <c r="B279" t="s">
        <v>1862</v>
      </c>
      <c r="C279" t="s">
        <v>19594</v>
      </c>
      <c r="D279" t="e">
        <f>VLOOKUP(deactivate_assem7[[#This Row],[Full Name]],assembly_staff_import[],1,0)</f>
        <v>#N/A</v>
      </c>
      <c r="M279" t="s">
        <v>10958</v>
      </c>
      <c r="V279" t="s">
        <v>3154</v>
      </c>
      <c r="AH279" t="s">
        <v>65</v>
      </c>
      <c r="AI279" t="s">
        <v>10913</v>
      </c>
      <c r="AL279" t="s">
        <v>1237</v>
      </c>
      <c r="AY279" t="s">
        <v>19595</v>
      </c>
      <c r="AZ279" t="s">
        <v>17398</v>
      </c>
      <c r="BA279" t="s">
        <v>19596</v>
      </c>
      <c r="BB279" t="s">
        <v>116</v>
      </c>
      <c r="BD279" t="s">
        <v>72</v>
      </c>
      <c r="BG279" t="s">
        <v>19597</v>
      </c>
    </row>
    <row r="280" spans="1:59" x14ac:dyDescent="0.2">
      <c r="A280" s="1">
        <v>42618.94121527778</v>
      </c>
      <c r="B280" t="s">
        <v>1862</v>
      </c>
      <c r="C280" t="s">
        <v>19598</v>
      </c>
      <c r="D280" t="e">
        <f>VLOOKUP(deactivate_assem7[[#This Row],[Full Name]],assembly_staff_import[],1,0)</f>
        <v>#N/A</v>
      </c>
      <c r="M280" t="s">
        <v>10958</v>
      </c>
      <c r="V280" t="s">
        <v>3154</v>
      </c>
      <c r="AH280" t="s">
        <v>65</v>
      </c>
      <c r="AI280" t="s">
        <v>10913</v>
      </c>
      <c r="AL280" t="s">
        <v>1237</v>
      </c>
      <c r="AY280" t="s">
        <v>19599</v>
      </c>
      <c r="AZ280" t="s">
        <v>19600</v>
      </c>
      <c r="BA280" t="s">
        <v>19601</v>
      </c>
      <c r="BB280" t="s">
        <v>116</v>
      </c>
      <c r="BD280" t="s">
        <v>72</v>
      </c>
      <c r="BG280" t="s">
        <v>19602</v>
      </c>
    </row>
    <row r="281" spans="1:59" x14ac:dyDescent="0.2">
      <c r="A281" s="1">
        <v>42618.94121527778</v>
      </c>
      <c r="B281" t="s">
        <v>1862</v>
      </c>
      <c r="C281" t="s">
        <v>19609</v>
      </c>
      <c r="D281" t="e">
        <f>VLOOKUP(deactivate_assem7[[#This Row],[Full Name]],assembly_staff_import[],1,0)</f>
        <v>#N/A</v>
      </c>
      <c r="M281" t="s">
        <v>10958</v>
      </c>
      <c r="V281" t="s">
        <v>3154</v>
      </c>
      <c r="AH281" t="s">
        <v>65</v>
      </c>
      <c r="AI281" t="s">
        <v>10913</v>
      </c>
      <c r="AL281" t="s">
        <v>1237</v>
      </c>
      <c r="AY281" t="s">
        <v>19610</v>
      </c>
      <c r="AZ281" t="s">
        <v>19611</v>
      </c>
      <c r="BA281" t="s">
        <v>672</v>
      </c>
      <c r="BB281" t="s">
        <v>116</v>
      </c>
      <c r="BD281" t="s">
        <v>72</v>
      </c>
      <c r="BG281" t="s">
        <v>19612</v>
      </c>
    </row>
    <row r="282" spans="1:59" x14ac:dyDescent="0.2">
      <c r="A282" s="1">
        <v>42618.941203703696</v>
      </c>
      <c r="B282" t="s">
        <v>1862</v>
      </c>
      <c r="C282" t="s">
        <v>19619</v>
      </c>
      <c r="D282" t="e">
        <f>VLOOKUP(deactivate_assem7[[#This Row],[Full Name]],assembly_staff_import[],1,0)</f>
        <v>#N/A</v>
      </c>
      <c r="M282" t="s">
        <v>10958</v>
      </c>
      <c r="V282" t="s">
        <v>3154</v>
      </c>
      <c r="AH282" t="s">
        <v>65</v>
      </c>
      <c r="AI282" t="s">
        <v>10913</v>
      </c>
      <c r="AL282" t="s">
        <v>1237</v>
      </c>
      <c r="AY282" t="s">
        <v>19620</v>
      </c>
      <c r="AZ282" t="s">
        <v>19621</v>
      </c>
      <c r="BA282" t="s">
        <v>19622</v>
      </c>
      <c r="BB282" t="s">
        <v>116</v>
      </c>
      <c r="BD282" t="s">
        <v>72</v>
      </c>
      <c r="BG282" t="s">
        <v>19623</v>
      </c>
    </row>
    <row r="283" spans="1:59" x14ac:dyDescent="0.2">
      <c r="A283" s="1">
        <v>42618.941192129627</v>
      </c>
      <c r="B283" t="s">
        <v>1862</v>
      </c>
      <c r="C283" t="s">
        <v>19636</v>
      </c>
      <c r="D283" t="e">
        <f>VLOOKUP(deactivate_assem7[[#This Row],[Full Name]],assembly_staff_import[],1,0)</f>
        <v>#N/A</v>
      </c>
      <c r="M283" t="s">
        <v>10958</v>
      </c>
      <c r="V283" t="s">
        <v>3154</v>
      </c>
      <c r="AH283" t="s">
        <v>65</v>
      </c>
      <c r="AI283" t="s">
        <v>10913</v>
      </c>
      <c r="AL283" t="s">
        <v>1237</v>
      </c>
      <c r="AY283" t="s">
        <v>19637</v>
      </c>
      <c r="AZ283" t="s">
        <v>15969</v>
      </c>
      <c r="BA283" t="s">
        <v>19638</v>
      </c>
      <c r="BB283" t="s">
        <v>116</v>
      </c>
      <c r="BD283" t="s">
        <v>72</v>
      </c>
      <c r="BG283" t="s">
        <v>19639</v>
      </c>
    </row>
    <row r="284" spans="1:59" x14ac:dyDescent="0.2">
      <c r="A284" s="1">
        <v>42618.941192129627</v>
      </c>
      <c r="B284" t="s">
        <v>1862</v>
      </c>
      <c r="C284" t="s">
        <v>19644</v>
      </c>
      <c r="D284" t="e">
        <f>VLOOKUP(deactivate_assem7[[#This Row],[Full Name]],assembly_staff_import[],1,0)</f>
        <v>#N/A</v>
      </c>
      <c r="M284" t="s">
        <v>10958</v>
      </c>
      <c r="V284" t="s">
        <v>3154</v>
      </c>
      <c r="AH284" t="s">
        <v>65</v>
      </c>
      <c r="AI284" t="s">
        <v>10913</v>
      </c>
      <c r="AL284" t="s">
        <v>1237</v>
      </c>
      <c r="AY284" t="s">
        <v>19645</v>
      </c>
      <c r="AZ284" t="s">
        <v>15618</v>
      </c>
      <c r="BA284" t="s">
        <v>19646</v>
      </c>
      <c r="BB284" t="s">
        <v>116</v>
      </c>
      <c r="BD284" t="s">
        <v>72</v>
      </c>
      <c r="BG284" t="s">
        <v>19647</v>
      </c>
    </row>
    <row r="285" spans="1:59" x14ac:dyDescent="0.2">
      <c r="A285" s="1">
        <v>42618.941180555557</v>
      </c>
      <c r="B285" t="s">
        <v>1862</v>
      </c>
      <c r="C285" t="s">
        <v>19679</v>
      </c>
      <c r="D285" t="e">
        <f>VLOOKUP(deactivate_assem7[[#This Row],[Full Name]],assembly_staff_import[],1,0)</f>
        <v>#N/A</v>
      </c>
      <c r="M285" t="s">
        <v>10958</v>
      </c>
      <c r="V285" t="s">
        <v>3154</v>
      </c>
      <c r="AH285" t="s">
        <v>65</v>
      </c>
      <c r="AI285" t="s">
        <v>10913</v>
      </c>
      <c r="AL285" t="s">
        <v>1237</v>
      </c>
      <c r="AY285" t="s">
        <v>19680</v>
      </c>
      <c r="AZ285" t="s">
        <v>19681</v>
      </c>
      <c r="BA285" t="s">
        <v>19682</v>
      </c>
      <c r="BB285" t="s">
        <v>116</v>
      </c>
      <c r="BD285" t="s">
        <v>72</v>
      </c>
      <c r="BG285" t="s">
        <v>19683</v>
      </c>
    </row>
    <row r="286" spans="1:59" x14ac:dyDescent="0.2">
      <c r="A286" s="1">
        <v>42618.941180555557</v>
      </c>
      <c r="B286" t="s">
        <v>1862</v>
      </c>
      <c r="C286" t="s">
        <v>19684</v>
      </c>
      <c r="D286" t="e">
        <f>VLOOKUP(deactivate_assem7[[#This Row],[Full Name]],assembly_staff_import[],1,0)</f>
        <v>#N/A</v>
      </c>
      <c r="L286" t="s">
        <v>19372</v>
      </c>
      <c r="M286" t="s">
        <v>19373</v>
      </c>
      <c r="N286" t="s">
        <v>168</v>
      </c>
      <c r="V286" t="s">
        <v>19685</v>
      </c>
      <c r="AH286" t="s">
        <v>65</v>
      </c>
      <c r="AI286" t="s">
        <v>10913</v>
      </c>
      <c r="AL286" t="s">
        <v>67</v>
      </c>
      <c r="AY286" t="s">
        <v>19686</v>
      </c>
      <c r="AZ286" t="s">
        <v>8217</v>
      </c>
      <c r="BA286" t="s">
        <v>19687</v>
      </c>
      <c r="BB286" t="s">
        <v>2271</v>
      </c>
      <c r="BD286" t="s">
        <v>72</v>
      </c>
      <c r="BG286" t="s">
        <v>19688</v>
      </c>
    </row>
    <row r="287" spans="1:59" x14ac:dyDescent="0.2">
      <c r="A287" s="1">
        <v>42618.941168981481</v>
      </c>
      <c r="B287" t="s">
        <v>1862</v>
      </c>
      <c r="C287" t="s">
        <v>19689</v>
      </c>
      <c r="D287" t="e">
        <f>VLOOKUP(deactivate_assem7[[#This Row],[Full Name]],assembly_staff_import[],1,0)</f>
        <v>#N/A</v>
      </c>
      <c r="L287" t="s">
        <v>11675</v>
      </c>
      <c r="M287" t="s">
        <v>14289</v>
      </c>
      <c r="N287" t="s">
        <v>63</v>
      </c>
      <c r="V287" t="s">
        <v>14290</v>
      </c>
      <c r="AH287" t="s">
        <v>65</v>
      </c>
      <c r="AI287" t="s">
        <v>10913</v>
      </c>
      <c r="AL287" t="s">
        <v>67</v>
      </c>
      <c r="AY287" t="s">
        <v>19690</v>
      </c>
      <c r="AZ287" t="s">
        <v>4767</v>
      </c>
      <c r="BA287" t="s">
        <v>19691</v>
      </c>
      <c r="BB287" t="s">
        <v>10989</v>
      </c>
      <c r="BD287" t="s">
        <v>72</v>
      </c>
      <c r="BG287" t="s">
        <v>19692</v>
      </c>
    </row>
    <row r="288" spans="1:59" x14ac:dyDescent="0.2">
      <c r="A288" s="1">
        <v>42618.941168981481</v>
      </c>
      <c r="B288" t="s">
        <v>1862</v>
      </c>
      <c r="C288" t="s">
        <v>19693</v>
      </c>
      <c r="D288" t="e">
        <f>VLOOKUP(deactivate_assem7[[#This Row],[Full Name]],assembly_staff_import[],1,0)</f>
        <v>#N/A</v>
      </c>
      <c r="L288" t="s">
        <v>4984</v>
      </c>
      <c r="M288" t="s">
        <v>19409</v>
      </c>
      <c r="N288" t="s">
        <v>63</v>
      </c>
      <c r="V288" t="s">
        <v>4965</v>
      </c>
      <c r="AH288" t="s">
        <v>65</v>
      </c>
      <c r="AI288" t="s">
        <v>10913</v>
      </c>
      <c r="AL288" t="s">
        <v>67</v>
      </c>
      <c r="AY288" t="s">
        <v>19694</v>
      </c>
      <c r="AZ288" t="s">
        <v>546</v>
      </c>
      <c r="BA288" t="s">
        <v>19695</v>
      </c>
      <c r="BB288" t="s">
        <v>13998</v>
      </c>
      <c r="BD288" t="s">
        <v>72</v>
      </c>
      <c r="BG288" t="s">
        <v>19696</v>
      </c>
    </row>
    <row r="289" spans="1:59" x14ac:dyDescent="0.2">
      <c r="A289" s="1">
        <v>42618.941168981481</v>
      </c>
      <c r="B289" t="s">
        <v>1862</v>
      </c>
      <c r="C289" t="s">
        <v>19703</v>
      </c>
      <c r="D289" t="e">
        <f>VLOOKUP(deactivate_assem7[[#This Row],[Full Name]],assembly_staff_import[],1,0)</f>
        <v>#N/A</v>
      </c>
      <c r="L289" t="s">
        <v>19372</v>
      </c>
      <c r="M289" t="s">
        <v>19373</v>
      </c>
      <c r="N289" t="s">
        <v>63</v>
      </c>
      <c r="V289" t="s">
        <v>19374</v>
      </c>
      <c r="AH289" t="s">
        <v>65</v>
      </c>
      <c r="AI289" t="s">
        <v>10913</v>
      </c>
      <c r="AL289" t="s">
        <v>67</v>
      </c>
      <c r="AY289" t="s">
        <v>19704</v>
      </c>
      <c r="AZ289" t="s">
        <v>5175</v>
      </c>
      <c r="BA289" t="s">
        <v>19705</v>
      </c>
      <c r="BB289" t="s">
        <v>10989</v>
      </c>
      <c r="BD289" t="s">
        <v>72</v>
      </c>
      <c r="BG289" t="s">
        <v>19706</v>
      </c>
    </row>
    <row r="290" spans="1:59" x14ac:dyDescent="0.2">
      <c r="A290" s="1">
        <v>42618.941168981481</v>
      </c>
      <c r="B290" t="s">
        <v>1862</v>
      </c>
      <c r="C290" t="s">
        <v>19707</v>
      </c>
      <c r="D290" t="e">
        <f>VLOOKUP(deactivate_assem7[[#This Row],[Full Name]],assembly_staff_import[],1,0)</f>
        <v>#N/A</v>
      </c>
      <c r="M290" t="s">
        <v>10958</v>
      </c>
      <c r="V290" t="s">
        <v>3154</v>
      </c>
      <c r="AH290" t="s">
        <v>65</v>
      </c>
      <c r="AI290" t="s">
        <v>10913</v>
      </c>
      <c r="AL290" t="s">
        <v>1237</v>
      </c>
      <c r="AY290" t="s">
        <v>19708</v>
      </c>
      <c r="AZ290" t="s">
        <v>1026</v>
      </c>
      <c r="BA290" t="s">
        <v>19709</v>
      </c>
      <c r="BB290" t="s">
        <v>116</v>
      </c>
      <c r="BD290" t="s">
        <v>72</v>
      </c>
      <c r="BG290" t="s">
        <v>19710</v>
      </c>
    </row>
    <row r="291" spans="1:59" x14ac:dyDescent="0.2">
      <c r="A291" s="1">
        <v>42618.941168981481</v>
      </c>
      <c r="B291" t="s">
        <v>1862</v>
      </c>
      <c r="C291" t="s">
        <v>19711</v>
      </c>
      <c r="D291" t="e">
        <f>VLOOKUP(deactivate_assem7[[#This Row],[Full Name]],assembly_staff_import[],1,0)</f>
        <v>#N/A</v>
      </c>
      <c r="L291" t="s">
        <v>11675</v>
      </c>
      <c r="M291" t="s">
        <v>14289</v>
      </c>
      <c r="N291" t="s">
        <v>63</v>
      </c>
      <c r="V291" t="s">
        <v>14290</v>
      </c>
      <c r="AH291" t="s">
        <v>65</v>
      </c>
      <c r="AI291" t="s">
        <v>10913</v>
      </c>
      <c r="AL291" t="s">
        <v>67</v>
      </c>
      <c r="AY291" t="s">
        <v>19712</v>
      </c>
      <c r="AZ291" t="s">
        <v>2021</v>
      </c>
      <c r="BA291" t="s">
        <v>19713</v>
      </c>
      <c r="BB291" t="s">
        <v>426</v>
      </c>
      <c r="BD291" t="s">
        <v>72</v>
      </c>
      <c r="BG291" t="s">
        <v>19714</v>
      </c>
    </row>
    <row r="292" spans="1:59" x14ac:dyDescent="0.2">
      <c r="A292" s="1">
        <v>42618.941168981481</v>
      </c>
      <c r="B292" t="s">
        <v>1862</v>
      </c>
      <c r="C292" t="s">
        <v>19715</v>
      </c>
      <c r="D292" t="e">
        <f>VLOOKUP(deactivate_assem7[[#This Row],[Full Name]],assembly_staff_import[],1,0)</f>
        <v>#N/A</v>
      </c>
      <c r="M292" t="s">
        <v>8169</v>
      </c>
      <c r="V292" t="s">
        <v>18511</v>
      </c>
      <c r="AH292" t="s">
        <v>65</v>
      </c>
      <c r="AI292" t="s">
        <v>10913</v>
      </c>
      <c r="AL292" t="s">
        <v>1237</v>
      </c>
      <c r="AY292" t="s">
        <v>19716</v>
      </c>
      <c r="AZ292" t="s">
        <v>19717</v>
      </c>
      <c r="BA292" t="s">
        <v>19718</v>
      </c>
      <c r="BB292" t="s">
        <v>17623</v>
      </c>
      <c r="BD292" t="s">
        <v>72</v>
      </c>
      <c r="BG292" t="s">
        <v>19719</v>
      </c>
    </row>
    <row r="293" spans="1:59" x14ac:dyDescent="0.2">
      <c r="A293" s="1">
        <v>42618.941168981481</v>
      </c>
      <c r="B293" t="s">
        <v>1862</v>
      </c>
      <c r="C293" t="s">
        <v>19720</v>
      </c>
      <c r="D293" t="e">
        <f>VLOOKUP(deactivate_assem7[[#This Row],[Full Name]],assembly_staff_import[],1,0)</f>
        <v>#N/A</v>
      </c>
      <c r="L293" t="s">
        <v>4984</v>
      </c>
      <c r="M293" t="s">
        <v>19409</v>
      </c>
      <c r="N293" t="s">
        <v>63</v>
      </c>
      <c r="V293" t="s">
        <v>4965</v>
      </c>
      <c r="AH293" t="s">
        <v>65</v>
      </c>
      <c r="AI293" t="s">
        <v>10913</v>
      </c>
      <c r="AL293" t="s">
        <v>67</v>
      </c>
      <c r="AY293" t="s">
        <v>19721</v>
      </c>
      <c r="AZ293" t="s">
        <v>387</v>
      </c>
      <c r="BA293" t="s">
        <v>19722</v>
      </c>
      <c r="BB293" t="s">
        <v>13998</v>
      </c>
      <c r="BD293" t="s">
        <v>72</v>
      </c>
      <c r="BG293" t="s">
        <v>19723</v>
      </c>
    </row>
    <row r="294" spans="1:59" x14ac:dyDescent="0.2">
      <c r="A294" s="1">
        <v>42618.941157407397</v>
      </c>
      <c r="B294" t="s">
        <v>1862</v>
      </c>
      <c r="C294" t="s">
        <v>19724</v>
      </c>
      <c r="D294" t="e">
        <f>VLOOKUP(deactivate_assem7[[#This Row],[Full Name]],assembly_staff_import[],1,0)</f>
        <v>#N/A</v>
      </c>
      <c r="L294" t="s">
        <v>11260</v>
      </c>
      <c r="M294" t="s">
        <v>19725</v>
      </c>
      <c r="N294" t="s">
        <v>63</v>
      </c>
      <c r="V294" t="s">
        <v>19726</v>
      </c>
      <c r="AH294" t="s">
        <v>65</v>
      </c>
      <c r="AI294" t="s">
        <v>10913</v>
      </c>
      <c r="AL294" t="s">
        <v>67</v>
      </c>
      <c r="AY294" t="s">
        <v>19727</v>
      </c>
      <c r="AZ294" t="s">
        <v>19728</v>
      </c>
      <c r="BA294" t="s">
        <v>19729</v>
      </c>
      <c r="BB294" t="s">
        <v>10989</v>
      </c>
      <c r="BD294" t="s">
        <v>72</v>
      </c>
      <c r="BG294" t="s">
        <v>19730</v>
      </c>
    </row>
    <row r="295" spans="1:59" x14ac:dyDescent="0.2">
      <c r="A295" s="1">
        <v>42618.941157407397</v>
      </c>
      <c r="B295" t="s">
        <v>1862</v>
      </c>
      <c r="C295" t="s">
        <v>19731</v>
      </c>
      <c r="D295" t="e">
        <f>VLOOKUP(deactivate_assem7[[#This Row],[Full Name]],assembly_staff_import[],1,0)</f>
        <v>#N/A</v>
      </c>
      <c r="M295" t="s">
        <v>10958</v>
      </c>
      <c r="V295" t="s">
        <v>3154</v>
      </c>
      <c r="AH295" t="s">
        <v>65</v>
      </c>
      <c r="AI295" t="s">
        <v>10913</v>
      </c>
      <c r="AL295" t="s">
        <v>1237</v>
      </c>
      <c r="AY295" t="s">
        <v>19732</v>
      </c>
      <c r="AZ295" t="s">
        <v>19733</v>
      </c>
      <c r="BA295" t="s">
        <v>1447</v>
      </c>
      <c r="BB295" t="s">
        <v>116</v>
      </c>
      <c r="BD295" t="s">
        <v>72</v>
      </c>
      <c r="BG295" t="s">
        <v>19734</v>
      </c>
    </row>
    <row r="296" spans="1:59" x14ac:dyDescent="0.2">
      <c r="A296" s="1">
        <v>42618.941157407397</v>
      </c>
      <c r="B296" t="s">
        <v>1862</v>
      </c>
      <c r="C296" t="s">
        <v>19753</v>
      </c>
      <c r="D296" t="e">
        <f>VLOOKUP(deactivate_assem7[[#This Row],[Full Name]],assembly_staff_import[],1,0)</f>
        <v>#N/A</v>
      </c>
      <c r="L296" t="s">
        <v>4984</v>
      </c>
      <c r="M296" t="s">
        <v>19409</v>
      </c>
      <c r="N296" t="s">
        <v>168</v>
      </c>
      <c r="V296" t="s">
        <v>4986</v>
      </c>
      <c r="AH296" t="s">
        <v>65</v>
      </c>
      <c r="AI296" t="s">
        <v>10913</v>
      </c>
      <c r="AL296" t="s">
        <v>67</v>
      </c>
      <c r="AY296" t="s">
        <v>19754</v>
      </c>
      <c r="AZ296" t="s">
        <v>19755</v>
      </c>
      <c r="BA296" t="s">
        <v>19756</v>
      </c>
      <c r="BB296" t="s">
        <v>12964</v>
      </c>
      <c r="BD296" t="s">
        <v>72</v>
      </c>
      <c r="BG296" t="s">
        <v>19757</v>
      </c>
    </row>
    <row r="297" spans="1:59" x14ac:dyDescent="0.2">
      <c r="A297" s="1">
        <v>42618.941145833327</v>
      </c>
      <c r="B297" t="s">
        <v>1862</v>
      </c>
      <c r="C297" t="s">
        <v>19758</v>
      </c>
      <c r="D297" t="e">
        <f>VLOOKUP(deactivate_assem7[[#This Row],[Full Name]],assembly_staff_import[],1,0)</f>
        <v>#N/A</v>
      </c>
      <c r="M297" t="s">
        <v>10958</v>
      </c>
      <c r="V297" t="s">
        <v>3154</v>
      </c>
      <c r="AH297" t="s">
        <v>65</v>
      </c>
      <c r="AI297" t="s">
        <v>10913</v>
      </c>
      <c r="AL297" t="s">
        <v>1237</v>
      </c>
      <c r="AY297" t="s">
        <v>19759</v>
      </c>
      <c r="AZ297" t="s">
        <v>6013</v>
      </c>
      <c r="BA297" t="s">
        <v>2245</v>
      </c>
      <c r="BB297" t="s">
        <v>116</v>
      </c>
      <c r="BD297" t="s">
        <v>72</v>
      </c>
      <c r="BG297" t="s">
        <v>19760</v>
      </c>
    </row>
    <row r="298" spans="1:59" x14ac:dyDescent="0.2">
      <c r="A298" s="1">
        <v>42618.941145833327</v>
      </c>
      <c r="B298" t="s">
        <v>1862</v>
      </c>
      <c r="C298" t="s">
        <v>19761</v>
      </c>
      <c r="D298" t="e">
        <f>VLOOKUP(deactivate_assem7[[#This Row],[Full Name]],assembly_staff_import[],1,0)</f>
        <v>#N/A</v>
      </c>
      <c r="L298" t="s">
        <v>4984</v>
      </c>
      <c r="M298" t="s">
        <v>19409</v>
      </c>
      <c r="N298" t="s">
        <v>63</v>
      </c>
      <c r="V298" t="s">
        <v>4965</v>
      </c>
      <c r="AH298" t="s">
        <v>65</v>
      </c>
      <c r="AI298" t="s">
        <v>10913</v>
      </c>
      <c r="AL298" t="s">
        <v>67</v>
      </c>
      <c r="AY298" t="s">
        <v>19762</v>
      </c>
      <c r="AZ298" t="s">
        <v>2538</v>
      </c>
      <c r="BA298" t="s">
        <v>19763</v>
      </c>
      <c r="BB298" t="s">
        <v>11033</v>
      </c>
      <c r="BD298" t="s">
        <v>72</v>
      </c>
      <c r="BG298" t="s">
        <v>19764</v>
      </c>
    </row>
    <row r="299" spans="1:59" x14ac:dyDescent="0.2">
      <c r="A299" s="1">
        <v>42618.941145833327</v>
      </c>
      <c r="B299" t="s">
        <v>1862</v>
      </c>
      <c r="C299" t="s">
        <v>19776</v>
      </c>
      <c r="D299" t="e">
        <f>VLOOKUP(deactivate_assem7[[#This Row],[Full Name]],assembly_staff_import[],1,0)</f>
        <v>#N/A</v>
      </c>
      <c r="M299" t="s">
        <v>10958</v>
      </c>
      <c r="V299" t="s">
        <v>3154</v>
      </c>
      <c r="AH299" t="s">
        <v>65</v>
      </c>
      <c r="AI299" t="s">
        <v>10913</v>
      </c>
      <c r="AL299" t="s">
        <v>1237</v>
      </c>
      <c r="AY299" t="s">
        <v>19777</v>
      </c>
      <c r="AZ299" t="s">
        <v>19778</v>
      </c>
      <c r="BA299" t="s">
        <v>19779</v>
      </c>
      <c r="BB299" t="s">
        <v>116</v>
      </c>
      <c r="BD299" t="s">
        <v>72</v>
      </c>
      <c r="BG299" t="s">
        <v>19780</v>
      </c>
    </row>
    <row r="300" spans="1:59" x14ac:dyDescent="0.2">
      <c r="A300" s="1">
        <v>42618.941134259258</v>
      </c>
      <c r="B300" t="s">
        <v>1862</v>
      </c>
      <c r="C300" t="s">
        <v>19787</v>
      </c>
      <c r="D300" t="e">
        <f>VLOOKUP(deactivate_assem7[[#This Row],[Full Name]],assembly_staff_import[],1,0)</f>
        <v>#N/A</v>
      </c>
      <c r="M300" t="s">
        <v>10958</v>
      </c>
      <c r="V300" t="s">
        <v>3154</v>
      </c>
      <c r="AH300" t="s">
        <v>65</v>
      </c>
      <c r="AI300" t="s">
        <v>10913</v>
      </c>
      <c r="AL300" t="s">
        <v>1237</v>
      </c>
      <c r="AY300" t="s">
        <v>19788</v>
      </c>
      <c r="AZ300" t="s">
        <v>19789</v>
      </c>
      <c r="BA300" t="s">
        <v>19790</v>
      </c>
      <c r="BB300" t="s">
        <v>116</v>
      </c>
      <c r="BD300" t="s">
        <v>72</v>
      </c>
      <c r="BG300" t="s">
        <v>19791</v>
      </c>
    </row>
    <row r="301" spans="1:59" x14ac:dyDescent="0.2">
      <c r="A301" s="1">
        <v>42618.941087962958</v>
      </c>
      <c r="B301" t="s">
        <v>1862</v>
      </c>
      <c r="C301" t="s">
        <v>19847</v>
      </c>
      <c r="D301" t="e">
        <f>VLOOKUP(deactivate_assem7[[#This Row],[Full Name]],assembly_staff_import[],1,0)</f>
        <v>#N/A</v>
      </c>
      <c r="M301" t="s">
        <v>19580</v>
      </c>
      <c r="V301" t="s">
        <v>19582</v>
      </c>
      <c r="AH301" t="s">
        <v>65</v>
      </c>
      <c r="AI301" t="s">
        <v>10913</v>
      </c>
      <c r="AL301" t="s">
        <v>1237</v>
      </c>
      <c r="AY301" t="s">
        <v>19848</v>
      </c>
      <c r="AZ301" t="s">
        <v>19849</v>
      </c>
      <c r="BA301" t="s">
        <v>7211</v>
      </c>
      <c r="BB301" t="s">
        <v>19654</v>
      </c>
      <c r="BD301" t="s">
        <v>72</v>
      </c>
      <c r="BG301" t="s">
        <v>19850</v>
      </c>
    </row>
    <row r="302" spans="1:59" x14ac:dyDescent="0.2">
      <c r="A302" s="1">
        <v>42618.941076388888</v>
      </c>
      <c r="B302" t="s">
        <v>1862</v>
      </c>
      <c r="C302" t="s">
        <v>19881</v>
      </c>
      <c r="D302" t="e">
        <f>VLOOKUP(deactivate_assem7[[#This Row],[Full Name]],assembly_staff_import[],1,0)</f>
        <v>#N/A</v>
      </c>
      <c r="M302" t="s">
        <v>10958</v>
      </c>
      <c r="V302" t="s">
        <v>3154</v>
      </c>
      <c r="AH302" t="s">
        <v>65</v>
      </c>
      <c r="AI302" t="s">
        <v>10913</v>
      </c>
      <c r="AL302" t="s">
        <v>1237</v>
      </c>
      <c r="AY302" t="s">
        <v>19882</v>
      </c>
      <c r="AZ302" t="s">
        <v>14656</v>
      </c>
      <c r="BA302" t="s">
        <v>19883</v>
      </c>
      <c r="BB302" t="s">
        <v>116</v>
      </c>
      <c r="BD302" t="s">
        <v>72</v>
      </c>
      <c r="BG302" t="s">
        <v>19884</v>
      </c>
    </row>
    <row r="303" spans="1:59" x14ac:dyDescent="0.2">
      <c r="A303" s="1">
        <v>42618.941064814811</v>
      </c>
      <c r="B303" t="s">
        <v>1862</v>
      </c>
      <c r="C303" t="s">
        <v>19905</v>
      </c>
      <c r="D303" t="e">
        <f>VLOOKUP(deactivate_assem7[[#This Row],[Full Name]],assembly_staff_import[],1,0)</f>
        <v>#N/A</v>
      </c>
      <c r="M303" t="s">
        <v>10958</v>
      </c>
      <c r="V303" t="s">
        <v>3154</v>
      </c>
      <c r="AH303" t="s">
        <v>65</v>
      </c>
      <c r="AI303" t="s">
        <v>10913</v>
      </c>
      <c r="AL303" t="s">
        <v>1237</v>
      </c>
      <c r="AY303" t="s">
        <v>19906</v>
      </c>
      <c r="AZ303" t="s">
        <v>2021</v>
      </c>
      <c r="BA303" t="s">
        <v>19907</v>
      </c>
      <c r="BB303" t="s">
        <v>11112</v>
      </c>
      <c r="BD303" t="s">
        <v>72</v>
      </c>
      <c r="BG303" t="s">
        <v>19908</v>
      </c>
    </row>
    <row r="304" spans="1:59" x14ac:dyDescent="0.2">
      <c r="A304" s="1">
        <v>42618.941064814811</v>
      </c>
      <c r="B304" t="s">
        <v>1862</v>
      </c>
      <c r="C304" t="s">
        <v>19926</v>
      </c>
      <c r="D304" t="e">
        <f>VLOOKUP(deactivate_assem7[[#This Row],[Full Name]],assembly_staff_import[],1,0)</f>
        <v>#N/A</v>
      </c>
      <c r="L304" t="s">
        <v>11325</v>
      </c>
      <c r="M304" t="s">
        <v>19927</v>
      </c>
      <c r="N304" t="s">
        <v>63</v>
      </c>
      <c r="V304" t="s">
        <v>19928</v>
      </c>
      <c r="AH304" t="s">
        <v>65</v>
      </c>
      <c r="AI304" t="s">
        <v>10913</v>
      </c>
      <c r="AL304" t="s">
        <v>67</v>
      </c>
      <c r="AY304" t="s">
        <v>19929</v>
      </c>
      <c r="AZ304" t="s">
        <v>19930</v>
      </c>
      <c r="BA304" t="s">
        <v>19931</v>
      </c>
      <c r="BB304" t="s">
        <v>714</v>
      </c>
      <c r="BD304" t="s">
        <v>72</v>
      </c>
      <c r="BG304" t="s">
        <v>19932</v>
      </c>
    </row>
    <row r="305" spans="1:59" x14ac:dyDescent="0.2">
      <c r="A305" s="1">
        <v>42618.941064814811</v>
      </c>
      <c r="B305" t="s">
        <v>1862</v>
      </c>
      <c r="C305" t="s">
        <v>19933</v>
      </c>
      <c r="D305" t="e">
        <f>VLOOKUP(deactivate_assem7[[#This Row],[Full Name]],assembly_staff_import[],1,0)</f>
        <v>#N/A</v>
      </c>
      <c r="M305" t="s">
        <v>10958</v>
      </c>
      <c r="V305" t="s">
        <v>3154</v>
      </c>
      <c r="AH305" t="s">
        <v>65</v>
      </c>
      <c r="AI305" t="s">
        <v>10913</v>
      </c>
      <c r="AL305" t="s">
        <v>1237</v>
      </c>
      <c r="AY305" t="s">
        <v>19934</v>
      </c>
      <c r="AZ305" t="s">
        <v>19935</v>
      </c>
      <c r="BA305" t="s">
        <v>19936</v>
      </c>
      <c r="BB305" t="s">
        <v>116</v>
      </c>
      <c r="BD305" t="s">
        <v>72</v>
      </c>
      <c r="BG305" t="s">
        <v>19937</v>
      </c>
    </row>
    <row r="306" spans="1:59" x14ac:dyDescent="0.2">
      <c r="A306" s="1">
        <v>42618.941053240742</v>
      </c>
      <c r="B306" t="s">
        <v>1862</v>
      </c>
      <c r="C306" t="s">
        <v>19938</v>
      </c>
      <c r="D306" t="e">
        <f>VLOOKUP(deactivate_assem7[[#This Row],[Full Name]],assembly_staff_import[],1,0)</f>
        <v>#N/A</v>
      </c>
      <c r="M306" t="s">
        <v>10958</v>
      </c>
      <c r="V306" t="s">
        <v>3154</v>
      </c>
      <c r="AH306" t="s">
        <v>65</v>
      </c>
      <c r="AI306" t="s">
        <v>10913</v>
      </c>
      <c r="AL306" t="s">
        <v>1237</v>
      </c>
      <c r="AY306" t="s">
        <v>19939</v>
      </c>
      <c r="AZ306" t="s">
        <v>19940</v>
      </c>
      <c r="BA306" t="s">
        <v>19941</v>
      </c>
      <c r="BB306" t="s">
        <v>116</v>
      </c>
      <c r="BD306" t="s">
        <v>72</v>
      </c>
      <c r="BG306" t="s">
        <v>19942</v>
      </c>
    </row>
    <row r="307" spans="1:59" x14ac:dyDescent="0.2">
      <c r="A307" s="1">
        <v>42618.941041666672</v>
      </c>
      <c r="B307" t="s">
        <v>1862</v>
      </c>
      <c r="C307" t="s">
        <v>19957</v>
      </c>
      <c r="D307" t="e">
        <f>VLOOKUP(deactivate_assem7[[#This Row],[Full Name]],assembly_staff_import[],1,0)</f>
        <v>#N/A</v>
      </c>
      <c r="M307" t="s">
        <v>10958</v>
      </c>
      <c r="V307" t="s">
        <v>3154</v>
      </c>
      <c r="AH307" t="s">
        <v>65</v>
      </c>
      <c r="AI307" t="s">
        <v>10913</v>
      </c>
      <c r="AL307" t="s">
        <v>1237</v>
      </c>
      <c r="AY307" t="s">
        <v>19958</v>
      </c>
      <c r="AZ307" t="s">
        <v>5879</v>
      </c>
      <c r="BA307" t="s">
        <v>19959</v>
      </c>
      <c r="BB307" t="s">
        <v>116</v>
      </c>
      <c r="BD307" t="s">
        <v>72</v>
      </c>
      <c r="BG307" t="s">
        <v>19960</v>
      </c>
    </row>
    <row r="308" spans="1:59" x14ac:dyDescent="0.2">
      <c r="A308" s="1">
        <v>42618.941041666672</v>
      </c>
      <c r="B308" t="s">
        <v>1862</v>
      </c>
      <c r="C308" t="s">
        <v>19973</v>
      </c>
      <c r="D308" t="e">
        <f>VLOOKUP(deactivate_assem7[[#This Row],[Full Name]],assembly_staff_import[],1,0)</f>
        <v>#N/A</v>
      </c>
      <c r="M308" t="s">
        <v>10958</v>
      </c>
      <c r="V308" t="s">
        <v>3154</v>
      </c>
      <c r="AH308" t="s">
        <v>65</v>
      </c>
      <c r="AI308" t="s">
        <v>10913</v>
      </c>
      <c r="AL308" t="s">
        <v>1237</v>
      </c>
      <c r="AY308" t="s">
        <v>19974</v>
      </c>
      <c r="AZ308" t="s">
        <v>1425</v>
      </c>
      <c r="BA308" t="s">
        <v>19975</v>
      </c>
      <c r="BB308" t="s">
        <v>116</v>
      </c>
      <c r="BD308" t="s">
        <v>72</v>
      </c>
      <c r="BG308" t="s">
        <v>19976</v>
      </c>
    </row>
    <row r="309" spans="1:59" x14ac:dyDescent="0.2">
      <c r="A309" s="1">
        <v>42618.941030092603</v>
      </c>
      <c r="B309" t="s">
        <v>1862</v>
      </c>
      <c r="C309" t="s">
        <v>19977</v>
      </c>
      <c r="D309" t="e">
        <f>VLOOKUP(deactivate_assem7[[#This Row],[Full Name]],assembly_staff_import[],1,0)</f>
        <v>#N/A</v>
      </c>
      <c r="L309" t="s">
        <v>11325</v>
      </c>
      <c r="M309" t="s">
        <v>19927</v>
      </c>
      <c r="N309" t="s">
        <v>63</v>
      </c>
      <c r="V309" t="s">
        <v>19952</v>
      </c>
      <c r="AH309" t="s">
        <v>65</v>
      </c>
      <c r="AI309" t="s">
        <v>10913</v>
      </c>
      <c r="AL309" t="s">
        <v>67</v>
      </c>
      <c r="AY309" t="s">
        <v>19978</v>
      </c>
      <c r="AZ309" t="s">
        <v>19979</v>
      </c>
      <c r="BA309" t="s">
        <v>19980</v>
      </c>
      <c r="BB309" t="s">
        <v>16335</v>
      </c>
      <c r="BD309" t="s">
        <v>72</v>
      </c>
      <c r="BG309" t="s">
        <v>19981</v>
      </c>
    </row>
    <row r="310" spans="1:59" x14ac:dyDescent="0.2">
      <c r="A310" s="1">
        <v>42618.941030092603</v>
      </c>
      <c r="B310" t="s">
        <v>1862</v>
      </c>
      <c r="C310" t="s">
        <v>19988</v>
      </c>
      <c r="D310" t="e">
        <f>VLOOKUP(deactivate_assem7[[#This Row],[Full Name]],assembly_staff_import[],1,0)</f>
        <v>#N/A</v>
      </c>
      <c r="M310" t="s">
        <v>8169</v>
      </c>
      <c r="V310" t="s">
        <v>4916</v>
      </c>
      <c r="AH310" t="s">
        <v>65</v>
      </c>
      <c r="AI310" t="s">
        <v>10913</v>
      </c>
      <c r="AL310" t="s">
        <v>1237</v>
      </c>
      <c r="AY310" t="s">
        <v>19989</v>
      </c>
      <c r="AZ310" t="s">
        <v>3076</v>
      </c>
      <c r="BA310" t="s">
        <v>19990</v>
      </c>
      <c r="BB310" t="s">
        <v>19991</v>
      </c>
      <c r="BD310" t="s">
        <v>72</v>
      </c>
      <c r="BG310" t="s">
        <v>19992</v>
      </c>
    </row>
    <row r="311" spans="1:59" x14ac:dyDescent="0.2">
      <c r="A311" s="1">
        <v>42618.941018518519</v>
      </c>
      <c r="B311" t="s">
        <v>1862</v>
      </c>
      <c r="C311" t="s">
        <v>20015</v>
      </c>
      <c r="D311" t="e">
        <f>VLOOKUP(deactivate_assem7[[#This Row],[Full Name]],assembly_staff_import[],1,0)</f>
        <v>#N/A</v>
      </c>
      <c r="M311" t="s">
        <v>8169</v>
      </c>
      <c r="V311" t="s">
        <v>17593</v>
      </c>
      <c r="AH311" t="s">
        <v>65</v>
      </c>
      <c r="AI311" t="s">
        <v>10913</v>
      </c>
      <c r="AL311" t="s">
        <v>1237</v>
      </c>
      <c r="AY311" t="s">
        <v>20016</v>
      </c>
      <c r="AZ311" t="s">
        <v>20017</v>
      </c>
      <c r="BA311" t="s">
        <v>3285</v>
      </c>
      <c r="BB311" t="s">
        <v>11307</v>
      </c>
      <c r="BD311" t="s">
        <v>72</v>
      </c>
      <c r="BG311" t="s">
        <v>20018</v>
      </c>
    </row>
    <row r="312" spans="1:59" x14ac:dyDescent="0.2">
      <c r="A312" s="1">
        <v>42618.941006944442</v>
      </c>
      <c r="B312" t="s">
        <v>1862</v>
      </c>
      <c r="C312" t="s">
        <v>20038</v>
      </c>
      <c r="D312" t="e">
        <f>VLOOKUP(deactivate_assem7[[#This Row],[Full Name]],assembly_staff_import[],1,0)</f>
        <v>#N/A</v>
      </c>
      <c r="L312" t="s">
        <v>13630</v>
      </c>
      <c r="M312" t="s">
        <v>20039</v>
      </c>
      <c r="N312" t="s">
        <v>63</v>
      </c>
      <c r="AH312" t="s">
        <v>65</v>
      </c>
      <c r="AI312" t="s">
        <v>10913</v>
      </c>
      <c r="AL312" t="s">
        <v>67</v>
      </c>
      <c r="AY312" t="s">
        <v>20040</v>
      </c>
      <c r="AZ312" t="s">
        <v>20041</v>
      </c>
      <c r="BA312" t="s">
        <v>20042</v>
      </c>
      <c r="BB312" t="s">
        <v>13634</v>
      </c>
      <c r="BD312" t="s">
        <v>72</v>
      </c>
      <c r="BG312" t="s">
        <v>20043</v>
      </c>
    </row>
    <row r="313" spans="1:59" x14ac:dyDescent="0.2">
      <c r="A313" s="1">
        <v>42618.940995370373</v>
      </c>
      <c r="B313" t="s">
        <v>1862</v>
      </c>
      <c r="C313" t="s">
        <v>20050</v>
      </c>
      <c r="D313" t="e">
        <f>VLOOKUP(deactivate_assem7[[#This Row],[Full Name]],assembly_staff_import[],1,0)</f>
        <v>#N/A</v>
      </c>
      <c r="L313" t="s">
        <v>4984</v>
      </c>
      <c r="M313" t="s">
        <v>19409</v>
      </c>
      <c r="N313" t="s">
        <v>63</v>
      </c>
      <c r="V313" t="s">
        <v>4965</v>
      </c>
      <c r="AH313" t="s">
        <v>65</v>
      </c>
      <c r="AI313" t="s">
        <v>10913</v>
      </c>
      <c r="AL313" t="s">
        <v>67</v>
      </c>
      <c r="AY313" t="s">
        <v>20051</v>
      </c>
      <c r="AZ313" t="s">
        <v>20052</v>
      </c>
      <c r="BA313" t="s">
        <v>20053</v>
      </c>
      <c r="BB313" t="s">
        <v>3598</v>
      </c>
      <c r="BD313" t="s">
        <v>72</v>
      </c>
      <c r="BG313" t="s">
        <v>20054</v>
      </c>
    </row>
    <row r="314" spans="1:59" x14ac:dyDescent="0.2">
      <c r="A314" s="1">
        <v>42618.940995370373</v>
      </c>
      <c r="B314" t="s">
        <v>1862</v>
      </c>
      <c r="C314" t="s">
        <v>20071</v>
      </c>
      <c r="D314" t="e">
        <f>VLOOKUP(deactivate_assem7[[#This Row],[Full Name]],assembly_staff_import[],1,0)</f>
        <v>#N/A</v>
      </c>
      <c r="L314" t="s">
        <v>12691</v>
      </c>
      <c r="M314" t="s">
        <v>20072</v>
      </c>
      <c r="N314" t="s">
        <v>168</v>
      </c>
      <c r="V314" t="s">
        <v>20010</v>
      </c>
      <c r="AH314" t="s">
        <v>65</v>
      </c>
      <c r="AI314" t="s">
        <v>10913</v>
      </c>
      <c r="AL314" t="s">
        <v>67</v>
      </c>
      <c r="AM314" t="s">
        <v>284</v>
      </c>
      <c r="AY314" t="s">
        <v>20073</v>
      </c>
      <c r="AZ314" t="s">
        <v>2972</v>
      </c>
      <c r="BA314" t="s">
        <v>20074</v>
      </c>
      <c r="BB314" t="s">
        <v>11681</v>
      </c>
      <c r="BD314" t="s">
        <v>72</v>
      </c>
      <c r="BG314" t="s">
        <v>20075</v>
      </c>
    </row>
    <row r="315" spans="1:59" x14ac:dyDescent="0.2">
      <c r="A315" s="1">
        <v>42618.940983796303</v>
      </c>
      <c r="B315" t="s">
        <v>1862</v>
      </c>
      <c r="C315" t="s">
        <v>20076</v>
      </c>
      <c r="D315" t="e">
        <f>VLOOKUP(deactivate_assem7[[#This Row],[Full Name]],assembly_staff_import[],1,0)</f>
        <v>#N/A</v>
      </c>
      <c r="M315" t="s">
        <v>12470</v>
      </c>
      <c r="V315" t="s">
        <v>20077</v>
      </c>
      <c r="AH315" t="s">
        <v>65</v>
      </c>
      <c r="AI315" t="s">
        <v>10913</v>
      </c>
      <c r="AL315" t="s">
        <v>1237</v>
      </c>
      <c r="AY315" t="s">
        <v>20078</v>
      </c>
      <c r="AZ315" t="s">
        <v>20079</v>
      </c>
      <c r="BA315" t="s">
        <v>20080</v>
      </c>
      <c r="BB315" t="s">
        <v>11033</v>
      </c>
      <c r="BD315" t="s">
        <v>72</v>
      </c>
      <c r="BG315" t="s">
        <v>20081</v>
      </c>
    </row>
    <row r="316" spans="1:59" x14ac:dyDescent="0.2">
      <c r="A316" s="1">
        <v>42618.940983796303</v>
      </c>
      <c r="B316" t="s">
        <v>1862</v>
      </c>
      <c r="C316" t="s">
        <v>20082</v>
      </c>
      <c r="D316" t="e">
        <f>VLOOKUP(deactivate_assem7[[#This Row],[Full Name]],assembly_staff_import[],1,0)</f>
        <v>#N/A</v>
      </c>
      <c r="L316" t="s">
        <v>11675</v>
      </c>
      <c r="M316" t="s">
        <v>14289</v>
      </c>
      <c r="N316" t="s">
        <v>168</v>
      </c>
      <c r="V316" t="s">
        <v>20083</v>
      </c>
      <c r="AH316" t="s">
        <v>65</v>
      </c>
      <c r="AI316" t="s">
        <v>10913</v>
      </c>
      <c r="AL316" t="s">
        <v>67</v>
      </c>
      <c r="AM316" t="s">
        <v>284</v>
      </c>
      <c r="AY316" t="s">
        <v>20084</v>
      </c>
      <c r="AZ316" t="s">
        <v>20085</v>
      </c>
      <c r="BA316" t="s">
        <v>20086</v>
      </c>
      <c r="BB316" t="s">
        <v>11681</v>
      </c>
      <c r="BD316" t="s">
        <v>72</v>
      </c>
      <c r="BG316" t="s">
        <v>20087</v>
      </c>
    </row>
    <row r="317" spans="1:59" x14ac:dyDescent="0.2">
      <c r="A317" s="1">
        <v>42618.940972222219</v>
      </c>
      <c r="B317" t="s">
        <v>1862</v>
      </c>
      <c r="C317" t="s">
        <v>20108</v>
      </c>
      <c r="D317" t="e">
        <f>VLOOKUP(deactivate_assem7[[#This Row],[Full Name]],assembly_staff_import[],1,0)</f>
        <v>#N/A</v>
      </c>
      <c r="L317" t="s">
        <v>12142</v>
      </c>
      <c r="M317" t="s">
        <v>14338</v>
      </c>
      <c r="N317" t="s">
        <v>63</v>
      </c>
      <c r="V317" t="s">
        <v>14314</v>
      </c>
      <c r="AH317" t="s">
        <v>65</v>
      </c>
      <c r="AI317" t="s">
        <v>10913</v>
      </c>
      <c r="AL317" t="s">
        <v>67</v>
      </c>
      <c r="AY317" t="s">
        <v>20109</v>
      </c>
      <c r="AZ317" t="s">
        <v>20110</v>
      </c>
      <c r="BA317" t="s">
        <v>3904</v>
      </c>
      <c r="BB317" t="s">
        <v>714</v>
      </c>
      <c r="BD317" t="s">
        <v>72</v>
      </c>
      <c r="BG317" t="s">
        <v>20111</v>
      </c>
    </row>
    <row r="318" spans="1:59" x14ac:dyDescent="0.2">
      <c r="A318" s="1">
        <v>42618.940972222219</v>
      </c>
      <c r="B318" t="s">
        <v>1862</v>
      </c>
      <c r="C318" t="s">
        <v>20112</v>
      </c>
      <c r="D318" t="e">
        <f>VLOOKUP(deactivate_assem7[[#This Row],[Full Name]],assembly_staff_import[],1,0)</f>
        <v>#N/A</v>
      </c>
      <c r="L318" t="s">
        <v>12087</v>
      </c>
      <c r="M318" t="s">
        <v>20113</v>
      </c>
      <c r="N318" t="s">
        <v>63</v>
      </c>
      <c r="V318" t="s">
        <v>15926</v>
      </c>
      <c r="AH318" t="s">
        <v>65</v>
      </c>
      <c r="AI318" t="s">
        <v>10913</v>
      </c>
      <c r="AL318" t="s">
        <v>67</v>
      </c>
      <c r="AY318" t="s">
        <v>20114</v>
      </c>
      <c r="AZ318" t="s">
        <v>20115</v>
      </c>
      <c r="BA318" t="s">
        <v>20116</v>
      </c>
      <c r="BB318" t="s">
        <v>11266</v>
      </c>
      <c r="BD318" t="s">
        <v>72</v>
      </c>
      <c r="BG318" t="s">
        <v>20117</v>
      </c>
    </row>
    <row r="319" spans="1:59" x14ac:dyDescent="0.2">
      <c r="A319" s="1">
        <v>42618.940960648149</v>
      </c>
      <c r="B319" t="s">
        <v>1862</v>
      </c>
      <c r="C319" t="s">
        <v>20147</v>
      </c>
      <c r="D319" t="e">
        <f>VLOOKUP(deactivate_assem7[[#This Row],[Full Name]],assembly_staff_import[],1,0)</f>
        <v>#N/A</v>
      </c>
      <c r="M319" t="s">
        <v>12176</v>
      </c>
      <c r="V319" t="s">
        <v>20135</v>
      </c>
      <c r="AH319" t="s">
        <v>65</v>
      </c>
      <c r="AI319" t="s">
        <v>10913</v>
      </c>
      <c r="AL319" t="s">
        <v>1237</v>
      </c>
      <c r="AY319" t="s">
        <v>20148</v>
      </c>
      <c r="AZ319" t="s">
        <v>20149</v>
      </c>
      <c r="BA319" t="s">
        <v>1419</v>
      </c>
      <c r="BB319" t="s">
        <v>12048</v>
      </c>
      <c r="BD319" t="s">
        <v>72</v>
      </c>
      <c r="BG319" t="s">
        <v>20150</v>
      </c>
    </row>
    <row r="320" spans="1:59" x14ac:dyDescent="0.2">
      <c r="A320" s="1">
        <v>42618.940949074073</v>
      </c>
      <c r="B320" t="s">
        <v>1862</v>
      </c>
      <c r="C320" t="s">
        <v>20169</v>
      </c>
      <c r="D320" t="e">
        <f>VLOOKUP(deactivate_assem7[[#This Row],[Full Name]],assembly_staff_import[],1,0)</f>
        <v>#N/A</v>
      </c>
      <c r="M320" t="s">
        <v>12176</v>
      </c>
      <c r="V320" t="s">
        <v>20135</v>
      </c>
      <c r="AH320" t="s">
        <v>65</v>
      </c>
      <c r="AI320" t="s">
        <v>10913</v>
      </c>
      <c r="AL320" t="s">
        <v>1237</v>
      </c>
      <c r="AY320" t="s">
        <v>20170</v>
      </c>
      <c r="AZ320" t="s">
        <v>2380</v>
      </c>
      <c r="BA320" t="s">
        <v>20171</v>
      </c>
      <c r="BB320" t="s">
        <v>12181</v>
      </c>
      <c r="BD320" t="s">
        <v>72</v>
      </c>
      <c r="BG320" t="s">
        <v>20172</v>
      </c>
    </row>
    <row r="321" spans="1:59" x14ac:dyDescent="0.2">
      <c r="A321" s="1">
        <v>42618.940949074073</v>
      </c>
      <c r="B321" t="s">
        <v>1862</v>
      </c>
      <c r="C321" t="s">
        <v>20186</v>
      </c>
      <c r="D321" t="e">
        <f>VLOOKUP(deactivate_assem7[[#This Row],[Full Name]],assembly_staff_import[],1,0)</f>
        <v>#N/A</v>
      </c>
      <c r="L321" t="s">
        <v>12652</v>
      </c>
      <c r="M321" t="s">
        <v>17395</v>
      </c>
      <c r="N321" t="s">
        <v>63</v>
      </c>
      <c r="V321" t="s">
        <v>17396</v>
      </c>
      <c r="AH321" t="s">
        <v>65</v>
      </c>
      <c r="AI321" t="s">
        <v>10913</v>
      </c>
      <c r="AL321" t="s">
        <v>67</v>
      </c>
      <c r="AY321" t="s">
        <v>20187</v>
      </c>
      <c r="AZ321" t="s">
        <v>20188</v>
      </c>
      <c r="BA321" t="s">
        <v>20189</v>
      </c>
      <c r="BB321" t="s">
        <v>11033</v>
      </c>
      <c r="BD321" t="s">
        <v>72</v>
      </c>
      <c r="BG321" t="s">
        <v>20190</v>
      </c>
    </row>
    <row r="322" spans="1:59" x14ac:dyDescent="0.2">
      <c r="A322" s="1">
        <v>42618.940937500003</v>
      </c>
      <c r="B322" t="s">
        <v>1862</v>
      </c>
      <c r="C322" t="s">
        <v>20239</v>
      </c>
      <c r="D322" t="e">
        <f>VLOOKUP(deactivate_assem7[[#This Row],[Full Name]],assembly_staff_import[],1,0)</f>
        <v>#N/A</v>
      </c>
      <c r="M322" t="s">
        <v>10958</v>
      </c>
      <c r="V322" t="s">
        <v>3154</v>
      </c>
      <c r="AH322" t="s">
        <v>65</v>
      </c>
      <c r="AI322" t="s">
        <v>10913</v>
      </c>
      <c r="AL322" t="s">
        <v>1237</v>
      </c>
      <c r="AY322" t="s">
        <v>20240</v>
      </c>
      <c r="AZ322" t="s">
        <v>4844</v>
      </c>
      <c r="BA322" t="s">
        <v>20241</v>
      </c>
      <c r="BB322" t="s">
        <v>116</v>
      </c>
      <c r="BD322" t="s">
        <v>72</v>
      </c>
      <c r="BG322" t="s">
        <v>20242</v>
      </c>
    </row>
    <row r="323" spans="1:59" x14ac:dyDescent="0.2">
      <c r="A323" s="1">
        <v>42618.940925925926</v>
      </c>
      <c r="B323" t="s">
        <v>1862</v>
      </c>
      <c r="C323" t="s">
        <v>20256</v>
      </c>
      <c r="D323" t="e">
        <f>VLOOKUP(deactivate_assem7[[#This Row],[Full Name]],assembly_staff_import[],1,0)</f>
        <v>#N/A</v>
      </c>
      <c r="L323" t="s">
        <v>11403</v>
      </c>
      <c r="M323" t="s">
        <v>14517</v>
      </c>
      <c r="N323" t="s">
        <v>63</v>
      </c>
      <c r="AH323" t="s">
        <v>65</v>
      </c>
      <c r="AI323" t="s">
        <v>10913</v>
      </c>
      <c r="AL323" t="s">
        <v>67</v>
      </c>
      <c r="AY323" t="s">
        <v>20257</v>
      </c>
      <c r="AZ323" t="s">
        <v>20258</v>
      </c>
      <c r="BA323" t="s">
        <v>20259</v>
      </c>
      <c r="BB323" t="s">
        <v>12284</v>
      </c>
      <c r="BD323" t="s">
        <v>72</v>
      </c>
      <c r="BG323" t="s">
        <v>20260</v>
      </c>
    </row>
    <row r="324" spans="1:59" x14ac:dyDescent="0.2">
      <c r="A324" s="1">
        <v>42618.940925925926</v>
      </c>
      <c r="B324" t="s">
        <v>1862</v>
      </c>
      <c r="C324" t="s">
        <v>20268</v>
      </c>
      <c r="D324" t="e">
        <f>VLOOKUP(deactivate_assem7[[#This Row],[Full Name]],assembly_staff_import[],1,0)</f>
        <v>#N/A</v>
      </c>
      <c r="M324" t="s">
        <v>10958</v>
      </c>
      <c r="V324" t="s">
        <v>3154</v>
      </c>
      <c r="AH324" t="s">
        <v>65</v>
      </c>
      <c r="AI324" t="s">
        <v>10913</v>
      </c>
      <c r="AL324" t="s">
        <v>1237</v>
      </c>
      <c r="AY324" t="s">
        <v>20269</v>
      </c>
      <c r="AZ324" t="s">
        <v>20270</v>
      </c>
      <c r="BA324" t="s">
        <v>20271</v>
      </c>
      <c r="BB324" t="s">
        <v>116</v>
      </c>
      <c r="BD324" t="s">
        <v>72</v>
      </c>
      <c r="BG324" t="s">
        <v>20272</v>
      </c>
    </row>
    <row r="325" spans="1:59" x14ac:dyDescent="0.2">
      <c r="A325" s="1">
        <v>42618.94091435185</v>
      </c>
      <c r="B325" t="s">
        <v>1862</v>
      </c>
      <c r="C325" t="s">
        <v>20291</v>
      </c>
      <c r="D325" t="e">
        <f>VLOOKUP(deactivate_assem7[[#This Row],[Full Name]],assembly_staff_import[],1,0)</f>
        <v>#N/A</v>
      </c>
      <c r="M325" t="s">
        <v>10958</v>
      </c>
      <c r="V325" t="s">
        <v>3154</v>
      </c>
      <c r="AH325" t="s">
        <v>65</v>
      </c>
      <c r="AI325" t="s">
        <v>10913</v>
      </c>
      <c r="AL325" t="s">
        <v>1237</v>
      </c>
      <c r="AY325" t="s">
        <v>20292</v>
      </c>
      <c r="AZ325" t="s">
        <v>16475</v>
      </c>
      <c r="BA325" t="s">
        <v>20293</v>
      </c>
      <c r="BB325" t="s">
        <v>116</v>
      </c>
      <c r="BD325" t="s">
        <v>72</v>
      </c>
      <c r="BG325" t="s">
        <v>20294</v>
      </c>
    </row>
    <row r="326" spans="1:59" x14ac:dyDescent="0.2">
      <c r="A326" s="1">
        <v>42618.94091435185</v>
      </c>
      <c r="B326" t="s">
        <v>1862</v>
      </c>
      <c r="C326" t="s">
        <v>20302</v>
      </c>
      <c r="D326" t="e">
        <f>VLOOKUP(deactivate_assem7[[#This Row],[Full Name]],assembly_staff_import[],1,0)</f>
        <v>#N/A</v>
      </c>
      <c r="L326" t="s">
        <v>11206</v>
      </c>
      <c r="M326" t="s">
        <v>20303</v>
      </c>
      <c r="N326" t="s">
        <v>63</v>
      </c>
      <c r="V326" t="s">
        <v>20304</v>
      </c>
      <c r="AH326" t="s">
        <v>65</v>
      </c>
      <c r="AI326" t="s">
        <v>10913</v>
      </c>
      <c r="AL326" t="s">
        <v>67</v>
      </c>
      <c r="AY326" t="s">
        <v>20305</v>
      </c>
      <c r="AZ326" t="s">
        <v>2617</v>
      </c>
      <c r="BA326" t="s">
        <v>20306</v>
      </c>
      <c r="BB326" t="s">
        <v>11589</v>
      </c>
      <c r="BD326" t="s">
        <v>72</v>
      </c>
      <c r="BG326" t="s">
        <v>20307</v>
      </c>
    </row>
    <row r="327" spans="1:59" x14ac:dyDescent="0.2">
      <c r="A327" s="1">
        <v>42618.94091435185</v>
      </c>
      <c r="B327" t="s">
        <v>1862</v>
      </c>
      <c r="C327" t="s">
        <v>20308</v>
      </c>
      <c r="D327" t="e">
        <f>VLOOKUP(deactivate_assem7[[#This Row],[Full Name]],assembly_staff_import[],1,0)</f>
        <v>#N/A</v>
      </c>
      <c r="L327" t="s">
        <v>11403</v>
      </c>
      <c r="M327" t="s">
        <v>14517</v>
      </c>
      <c r="N327" t="s">
        <v>63</v>
      </c>
      <c r="V327" t="s">
        <v>14460</v>
      </c>
      <c r="AH327" t="s">
        <v>65</v>
      </c>
      <c r="AI327" t="s">
        <v>10913</v>
      </c>
      <c r="AL327" t="s">
        <v>67</v>
      </c>
      <c r="AY327" t="s">
        <v>20309</v>
      </c>
      <c r="AZ327" t="s">
        <v>20310</v>
      </c>
      <c r="BA327" t="s">
        <v>20311</v>
      </c>
      <c r="BB327" t="s">
        <v>11249</v>
      </c>
      <c r="BD327" t="s">
        <v>72</v>
      </c>
      <c r="BG327" t="s">
        <v>20312</v>
      </c>
    </row>
    <row r="328" spans="1:59" x14ac:dyDescent="0.2">
      <c r="A328" s="1">
        <v>42618.94090277778</v>
      </c>
      <c r="B328" t="s">
        <v>1862</v>
      </c>
      <c r="C328" t="s">
        <v>20319</v>
      </c>
      <c r="D328" t="e">
        <f>VLOOKUP(deactivate_assem7[[#This Row],[Full Name]],assembly_staff_import[],1,0)</f>
        <v>#N/A</v>
      </c>
      <c r="M328" t="s">
        <v>13708</v>
      </c>
      <c r="V328" t="s">
        <v>19945</v>
      </c>
      <c r="AH328" t="s">
        <v>65</v>
      </c>
      <c r="AI328" t="s">
        <v>10913</v>
      </c>
      <c r="AL328" t="s">
        <v>1237</v>
      </c>
      <c r="AY328" t="s">
        <v>20320</v>
      </c>
      <c r="AZ328" t="s">
        <v>20321</v>
      </c>
      <c r="BA328" t="s">
        <v>20322</v>
      </c>
      <c r="BB328" t="s">
        <v>20323</v>
      </c>
      <c r="BD328" t="s">
        <v>72</v>
      </c>
      <c r="BG328" t="s">
        <v>20324</v>
      </c>
    </row>
    <row r="329" spans="1:59" x14ac:dyDescent="0.2">
      <c r="A329" s="1">
        <v>42618.94090277778</v>
      </c>
      <c r="B329" t="s">
        <v>1862</v>
      </c>
      <c r="C329" t="s">
        <v>20325</v>
      </c>
      <c r="D329" t="e">
        <f>VLOOKUP(deactivate_assem7[[#This Row],[Full Name]],assembly_staff_import[],1,0)</f>
        <v>#N/A</v>
      </c>
      <c r="M329" t="s">
        <v>10958</v>
      </c>
      <c r="V329" t="s">
        <v>3154</v>
      </c>
      <c r="AH329" t="s">
        <v>65</v>
      </c>
      <c r="AI329" t="s">
        <v>10913</v>
      </c>
      <c r="AL329" t="s">
        <v>1237</v>
      </c>
      <c r="AY329" t="s">
        <v>20326</v>
      </c>
      <c r="AZ329" t="s">
        <v>20327</v>
      </c>
      <c r="BA329" t="s">
        <v>20328</v>
      </c>
      <c r="BB329" t="s">
        <v>116</v>
      </c>
      <c r="BD329" t="s">
        <v>72</v>
      </c>
      <c r="BG329" t="s">
        <v>20329</v>
      </c>
    </row>
    <row r="330" spans="1:59" x14ac:dyDescent="0.2">
      <c r="A330" s="1">
        <v>42618.94090277778</v>
      </c>
      <c r="B330" t="s">
        <v>1862</v>
      </c>
      <c r="C330" t="s">
        <v>20342</v>
      </c>
      <c r="D330" t="e">
        <f>VLOOKUP(deactivate_assem7[[#This Row],[Full Name]],assembly_staff_import[],1,0)</f>
        <v>#N/A</v>
      </c>
      <c r="M330" t="s">
        <v>10958</v>
      </c>
      <c r="V330" t="s">
        <v>3154</v>
      </c>
      <c r="AH330" t="s">
        <v>65</v>
      </c>
      <c r="AI330" t="s">
        <v>10913</v>
      </c>
      <c r="AL330" t="s">
        <v>1237</v>
      </c>
      <c r="AY330" t="s">
        <v>20343</v>
      </c>
      <c r="AZ330" t="s">
        <v>20344</v>
      </c>
      <c r="BA330" t="s">
        <v>20345</v>
      </c>
      <c r="BB330" t="s">
        <v>116</v>
      </c>
      <c r="BD330" t="s">
        <v>72</v>
      </c>
      <c r="BG330" t="s">
        <v>20346</v>
      </c>
    </row>
    <row r="331" spans="1:59" x14ac:dyDescent="0.2">
      <c r="A331" s="1">
        <v>42618.940868055557</v>
      </c>
      <c r="B331" t="s">
        <v>1862</v>
      </c>
      <c r="C331" t="s">
        <v>20403</v>
      </c>
      <c r="D331" t="e">
        <f>VLOOKUP(deactivate_assem7[[#This Row],[Full Name]],assembly_staff_import[],1,0)</f>
        <v>#N/A</v>
      </c>
      <c r="L331" t="s">
        <v>12553</v>
      </c>
      <c r="M331" t="s">
        <v>15015</v>
      </c>
      <c r="N331" t="s">
        <v>63</v>
      </c>
      <c r="V331" t="s">
        <v>20404</v>
      </c>
      <c r="AH331" t="s">
        <v>65</v>
      </c>
      <c r="AI331" t="s">
        <v>10913</v>
      </c>
      <c r="AL331" t="s">
        <v>67</v>
      </c>
      <c r="AY331" t="s">
        <v>20405</v>
      </c>
      <c r="AZ331" t="s">
        <v>20406</v>
      </c>
      <c r="BA331" t="s">
        <v>20407</v>
      </c>
      <c r="BB331" t="s">
        <v>714</v>
      </c>
      <c r="BD331" t="s">
        <v>72</v>
      </c>
      <c r="BG331" t="s">
        <v>20408</v>
      </c>
    </row>
    <row r="332" spans="1:59" x14ac:dyDescent="0.2">
      <c r="A332" s="1">
        <v>42618.940868055557</v>
      </c>
      <c r="B332" t="s">
        <v>1862</v>
      </c>
      <c r="C332" t="s">
        <v>20409</v>
      </c>
      <c r="D332" t="e">
        <f>VLOOKUP(deactivate_assem7[[#This Row],[Full Name]],assembly_staff_import[],1,0)</f>
        <v>#N/A</v>
      </c>
      <c r="M332" t="s">
        <v>10958</v>
      </c>
      <c r="V332" t="s">
        <v>3154</v>
      </c>
      <c r="AH332" t="s">
        <v>65</v>
      </c>
      <c r="AI332" t="s">
        <v>10913</v>
      </c>
      <c r="AL332" t="s">
        <v>1237</v>
      </c>
      <c r="AY332" t="s">
        <v>20410</v>
      </c>
      <c r="AZ332" t="s">
        <v>20411</v>
      </c>
      <c r="BA332" t="s">
        <v>20412</v>
      </c>
      <c r="BB332" t="s">
        <v>116</v>
      </c>
      <c r="BD332" t="s">
        <v>72</v>
      </c>
      <c r="BG332" t="s">
        <v>20413</v>
      </c>
    </row>
    <row r="333" spans="1:59" x14ac:dyDescent="0.2">
      <c r="A333" s="1">
        <v>42618.940868055557</v>
      </c>
      <c r="B333" t="s">
        <v>1862</v>
      </c>
      <c r="C333" t="s">
        <v>20414</v>
      </c>
      <c r="D333" t="e">
        <f>VLOOKUP(deactivate_assem7[[#This Row],[Full Name]],assembly_staff_import[],1,0)</f>
        <v>#N/A</v>
      </c>
      <c r="M333" t="s">
        <v>12044</v>
      </c>
      <c r="V333" t="s">
        <v>20216</v>
      </c>
      <c r="AH333" t="s">
        <v>65</v>
      </c>
      <c r="AI333" t="s">
        <v>10913</v>
      </c>
      <c r="AL333" t="s">
        <v>1237</v>
      </c>
      <c r="AY333" t="s">
        <v>20415</v>
      </c>
      <c r="AZ333" t="s">
        <v>19744</v>
      </c>
      <c r="BA333" t="s">
        <v>20416</v>
      </c>
      <c r="BB333" t="s">
        <v>426</v>
      </c>
      <c r="BD333" t="s">
        <v>72</v>
      </c>
      <c r="BG333" t="s">
        <v>20417</v>
      </c>
    </row>
    <row r="334" spans="1:59" x14ac:dyDescent="0.2">
      <c r="A334" s="1">
        <v>42618.940868055557</v>
      </c>
      <c r="B334" t="s">
        <v>1862</v>
      </c>
      <c r="C334" t="s">
        <v>20418</v>
      </c>
      <c r="D334" t="e">
        <f>VLOOKUP(deactivate_assem7[[#This Row],[Full Name]],assembly_staff_import[],1,0)</f>
        <v>#N/A</v>
      </c>
      <c r="L334" t="s">
        <v>12553</v>
      </c>
      <c r="M334" t="s">
        <v>15015</v>
      </c>
      <c r="N334" t="s">
        <v>63</v>
      </c>
      <c r="V334" t="s">
        <v>20404</v>
      </c>
      <c r="AH334" t="s">
        <v>65</v>
      </c>
      <c r="AI334" t="s">
        <v>10913</v>
      </c>
      <c r="AL334" t="s">
        <v>67</v>
      </c>
      <c r="AY334" t="s">
        <v>20419</v>
      </c>
      <c r="AZ334" t="s">
        <v>1722</v>
      </c>
      <c r="BA334" t="s">
        <v>20420</v>
      </c>
      <c r="BB334" t="s">
        <v>12415</v>
      </c>
      <c r="BD334" t="s">
        <v>72</v>
      </c>
      <c r="BG334" t="s">
        <v>20421</v>
      </c>
    </row>
    <row r="335" spans="1:59" x14ac:dyDescent="0.2">
      <c r="A335" s="1">
        <v>42618.94085648148</v>
      </c>
      <c r="B335" t="s">
        <v>1862</v>
      </c>
      <c r="C335" t="s">
        <v>20422</v>
      </c>
      <c r="D335" t="e">
        <f>VLOOKUP(deactivate_assem7[[#This Row],[Full Name]],assembly_staff_import[],1,0)</f>
        <v>#N/A</v>
      </c>
      <c r="M335" t="s">
        <v>10958</v>
      </c>
      <c r="V335" t="s">
        <v>20423</v>
      </c>
      <c r="AH335" t="s">
        <v>65</v>
      </c>
      <c r="AI335" t="s">
        <v>10913</v>
      </c>
      <c r="AL335" t="s">
        <v>1237</v>
      </c>
      <c r="AY335" t="s">
        <v>20424</v>
      </c>
      <c r="AZ335" t="s">
        <v>20425</v>
      </c>
      <c r="BA335" t="s">
        <v>13828</v>
      </c>
      <c r="BB335" t="s">
        <v>116</v>
      </c>
      <c r="BD335" t="s">
        <v>72</v>
      </c>
      <c r="BG335" t="s">
        <v>20426</v>
      </c>
    </row>
    <row r="336" spans="1:59" x14ac:dyDescent="0.2">
      <c r="A336" s="1">
        <v>42618.940844907411</v>
      </c>
      <c r="B336" t="s">
        <v>1862</v>
      </c>
      <c r="C336" t="s">
        <v>20449</v>
      </c>
      <c r="D336" t="e">
        <f>VLOOKUP(deactivate_assem7[[#This Row],[Full Name]],assembly_staff_import[],1,0)</f>
        <v>#N/A</v>
      </c>
      <c r="M336" t="s">
        <v>10958</v>
      </c>
      <c r="V336" t="s">
        <v>3154</v>
      </c>
      <c r="AH336" t="s">
        <v>65</v>
      </c>
      <c r="AI336" t="s">
        <v>10913</v>
      </c>
      <c r="AL336" t="s">
        <v>1237</v>
      </c>
      <c r="AY336" t="s">
        <v>20450</v>
      </c>
      <c r="AZ336" t="s">
        <v>20451</v>
      </c>
      <c r="BA336" t="s">
        <v>20452</v>
      </c>
      <c r="BB336" t="s">
        <v>116</v>
      </c>
      <c r="BD336" t="s">
        <v>72</v>
      </c>
      <c r="BG336" t="s">
        <v>20453</v>
      </c>
    </row>
    <row r="337" spans="1:59" x14ac:dyDescent="0.2">
      <c r="A337" s="1">
        <v>42618.940844907411</v>
      </c>
      <c r="B337" t="s">
        <v>1862</v>
      </c>
      <c r="C337" t="s">
        <v>20460</v>
      </c>
      <c r="D337" t="e">
        <f>VLOOKUP(deactivate_assem7[[#This Row],[Full Name]],assembly_staff_import[],1,0)</f>
        <v>#N/A</v>
      </c>
      <c r="L337" t="s">
        <v>11011</v>
      </c>
      <c r="M337" t="s">
        <v>11012</v>
      </c>
      <c r="N337" t="s">
        <v>63</v>
      </c>
      <c r="V337" t="s">
        <v>15241</v>
      </c>
      <c r="AH337" t="s">
        <v>65</v>
      </c>
      <c r="AI337" t="s">
        <v>10913</v>
      </c>
      <c r="AL337" t="s">
        <v>67</v>
      </c>
      <c r="AY337" t="s">
        <v>20461</v>
      </c>
      <c r="AZ337" t="s">
        <v>1991</v>
      </c>
      <c r="BA337" t="s">
        <v>20462</v>
      </c>
      <c r="BB337" t="s">
        <v>426</v>
      </c>
      <c r="BD337" t="s">
        <v>72</v>
      </c>
      <c r="BG337" t="s">
        <v>20463</v>
      </c>
    </row>
    <row r="338" spans="1:59" x14ac:dyDescent="0.2">
      <c r="A338" s="1">
        <v>42618.940844907411</v>
      </c>
      <c r="B338" t="s">
        <v>1862</v>
      </c>
      <c r="C338" t="s">
        <v>20464</v>
      </c>
      <c r="D338" t="e">
        <f>VLOOKUP(deactivate_assem7[[#This Row],[Full Name]],assembly_staff_import[],1,0)</f>
        <v>#N/A</v>
      </c>
      <c r="M338" t="s">
        <v>10958</v>
      </c>
      <c r="V338" t="s">
        <v>3154</v>
      </c>
      <c r="AH338" t="s">
        <v>65</v>
      </c>
      <c r="AI338" t="s">
        <v>10913</v>
      </c>
      <c r="AL338" t="s">
        <v>1237</v>
      </c>
      <c r="AY338" t="s">
        <v>20465</v>
      </c>
      <c r="AZ338" t="s">
        <v>20466</v>
      </c>
      <c r="BA338" t="s">
        <v>20467</v>
      </c>
      <c r="BB338" t="s">
        <v>116</v>
      </c>
      <c r="BD338" t="s">
        <v>72</v>
      </c>
      <c r="BG338" t="s">
        <v>20468</v>
      </c>
    </row>
    <row r="339" spans="1:59" x14ac:dyDescent="0.2">
      <c r="A339" s="1">
        <v>42618.940844907411</v>
      </c>
      <c r="B339" t="s">
        <v>1862</v>
      </c>
      <c r="C339" t="s">
        <v>20475</v>
      </c>
      <c r="D339" t="e">
        <f>VLOOKUP(deactivate_assem7[[#This Row],[Full Name]],assembly_staff_import[],1,0)</f>
        <v>#N/A</v>
      </c>
      <c r="L339" t="s">
        <v>11011</v>
      </c>
      <c r="M339" t="s">
        <v>11012</v>
      </c>
      <c r="N339" t="s">
        <v>63</v>
      </c>
      <c r="V339" t="s">
        <v>15241</v>
      </c>
      <c r="AH339" t="s">
        <v>65</v>
      </c>
      <c r="AI339" t="s">
        <v>10913</v>
      </c>
      <c r="AL339" t="s">
        <v>67</v>
      </c>
      <c r="AY339" t="s">
        <v>20476</v>
      </c>
      <c r="AZ339" t="s">
        <v>20477</v>
      </c>
      <c r="BA339" t="s">
        <v>14724</v>
      </c>
      <c r="BB339" t="s">
        <v>426</v>
      </c>
      <c r="BD339" t="s">
        <v>72</v>
      </c>
      <c r="BG339" t="s">
        <v>20478</v>
      </c>
    </row>
    <row r="340" spans="1:59" x14ac:dyDescent="0.2">
      <c r="A340" s="1">
        <v>42618.940833333327</v>
      </c>
      <c r="B340" t="s">
        <v>1862</v>
      </c>
      <c r="C340" t="s">
        <v>20479</v>
      </c>
      <c r="D340" t="e">
        <f>VLOOKUP(deactivate_assem7[[#This Row],[Full Name]],assembly_staff_import[],1,0)</f>
        <v>#N/A</v>
      </c>
      <c r="M340" t="s">
        <v>10958</v>
      </c>
      <c r="V340" t="s">
        <v>20423</v>
      </c>
      <c r="AH340" t="s">
        <v>65</v>
      </c>
      <c r="AI340" t="s">
        <v>10913</v>
      </c>
      <c r="AL340" t="s">
        <v>1237</v>
      </c>
      <c r="AY340" t="s">
        <v>20480</v>
      </c>
      <c r="AZ340" t="s">
        <v>20481</v>
      </c>
      <c r="BA340" t="s">
        <v>20482</v>
      </c>
      <c r="BB340" t="s">
        <v>116</v>
      </c>
      <c r="BD340" t="s">
        <v>72</v>
      </c>
      <c r="BG340" t="s">
        <v>20483</v>
      </c>
    </row>
    <row r="341" spans="1:59" x14ac:dyDescent="0.2">
      <c r="A341" s="1">
        <v>42618.940821759257</v>
      </c>
      <c r="B341" t="s">
        <v>1862</v>
      </c>
      <c r="C341" t="s">
        <v>20514</v>
      </c>
      <c r="D341" t="e">
        <f>VLOOKUP(deactivate_assem7[[#This Row],[Full Name]],assembly_staff_import[],1,0)</f>
        <v>#N/A</v>
      </c>
      <c r="L341" t="s">
        <v>11011</v>
      </c>
      <c r="M341" t="s">
        <v>11012</v>
      </c>
      <c r="N341" t="s">
        <v>63</v>
      </c>
      <c r="V341" t="s">
        <v>15241</v>
      </c>
      <c r="AH341" t="s">
        <v>65</v>
      </c>
      <c r="AI341" t="s">
        <v>10913</v>
      </c>
      <c r="AL341" t="s">
        <v>67</v>
      </c>
      <c r="AY341" t="s">
        <v>20515</v>
      </c>
      <c r="AZ341" t="s">
        <v>20516</v>
      </c>
      <c r="BA341" t="s">
        <v>6721</v>
      </c>
      <c r="BB341" t="s">
        <v>426</v>
      </c>
      <c r="BD341" t="s">
        <v>72</v>
      </c>
      <c r="BG341" t="s">
        <v>20517</v>
      </c>
    </row>
    <row r="342" spans="1:59" x14ac:dyDescent="0.2">
      <c r="A342" s="1">
        <v>42618.940821759257</v>
      </c>
      <c r="B342" t="s">
        <v>1862</v>
      </c>
      <c r="C342" t="s">
        <v>20518</v>
      </c>
      <c r="D342" t="e">
        <f>VLOOKUP(deactivate_assem7[[#This Row],[Full Name]],assembly_staff_import[],1,0)</f>
        <v>#N/A</v>
      </c>
      <c r="L342" t="s">
        <v>11075</v>
      </c>
      <c r="M342" t="s">
        <v>11076</v>
      </c>
      <c r="N342" t="s">
        <v>63</v>
      </c>
      <c r="V342" t="s">
        <v>20198</v>
      </c>
      <c r="AH342" t="s">
        <v>65</v>
      </c>
      <c r="AI342" t="s">
        <v>10913</v>
      </c>
      <c r="AL342" t="s">
        <v>67</v>
      </c>
      <c r="AM342" t="s">
        <v>68</v>
      </c>
      <c r="AY342" t="s">
        <v>20519</v>
      </c>
      <c r="AZ342" t="s">
        <v>20520</v>
      </c>
      <c r="BA342" t="s">
        <v>20521</v>
      </c>
      <c r="BB342" t="s">
        <v>236</v>
      </c>
      <c r="BD342" t="s">
        <v>72</v>
      </c>
      <c r="BG342" t="s">
        <v>20522</v>
      </c>
    </row>
    <row r="343" spans="1:59" x14ac:dyDescent="0.2">
      <c r="A343" s="1">
        <v>42618.940798611111</v>
      </c>
      <c r="B343" t="s">
        <v>1862</v>
      </c>
      <c r="C343" t="s">
        <v>20567</v>
      </c>
      <c r="D343" t="e">
        <f>VLOOKUP(deactivate_assem7[[#This Row],[Full Name]],assembly_staff_import[],1,0)</f>
        <v>#N/A</v>
      </c>
      <c r="L343" t="s">
        <v>12652</v>
      </c>
      <c r="M343" t="s">
        <v>17395</v>
      </c>
      <c r="N343" t="s">
        <v>63</v>
      </c>
      <c r="V343" t="s">
        <v>17396</v>
      </c>
      <c r="AH343" t="s">
        <v>65</v>
      </c>
      <c r="AI343" t="s">
        <v>10913</v>
      </c>
      <c r="AL343" t="s">
        <v>67</v>
      </c>
      <c r="AY343" t="s">
        <v>20568</v>
      </c>
      <c r="AZ343" t="s">
        <v>20569</v>
      </c>
      <c r="BA343" t="s">
        <v>20570</v>
      </c>
      <c r="BB343" t="s">
        <v>12964</v>
      </c>
      <c r="BD343" t="s">
        <v>72</v>
      </c>
      <c r="BG343" t="s">
        <v>20571</v>
      </c>
    </row>
    <row r="344" spans="1:59" x14ac:dyDescent="0.2">
      <c r="A344" s="1">
        <v>42618.940798611111</v>
      </c>
      <c r="B344" t="s">
        <v>1862</v>
      </c>
      <c r="C344" t="s">
        <v>20578</v>
      </c>
      <c r="D344" t="e">
        <f>VLOOKUP(deactivate_assem7[[#This Row],[Full Name]],assembly_staff_import[],1,0)</f>
        <v>#N/A</v>
      </c>
      <c r="L344" t="s">
        <v>11206</v>
      </c>
      <c r="M344" t="s">
        <v>20303</v>
      </c>
      <c r="N344" t="s">
        <v>63</v>
      </c>
      <c r="V344" t="s">
        <v>20304</v>
      </c>
      <c r="AH344" t="s">
        <v>65</v>
      </c>
      <c r="AI344" t="s">
        <v>10913</v>
      </c>
      <c r="AL344" t="s">
        <v>67</v>
      </c>
      <c r="AY344" t="s">
        <v>20579</v>
      </c>
      <c r="AZ344" t="s">
        <v>20580</v>
      </c>
      <c r="BA344" t="s">
        <v>20581</v>
      </c>
      <c r="BB344" t="s">
        <v>12415</v>
      </c>
      <c r="BD344" t="s">
        <v>72</v>
      </c>
      <c r="BG344" t="s">
        <v>20582</v>
      </c>
    </row>
    <row r="345" spans="1:59" x14ac:dyDescent="0.2">
      <c r="A345" s="1">
        <v>42618.940798611111</v>
      </c>
      <c r="B345" t="s">
        <v>1862</v>
      </c>
      <c r="C345" t="s">
        <v>20596</v>
      </c>
      <c r="D345" t="e">
        <f>VLOOKUP(deactivate_assem7[[#This Row],[Full Name]],assembly_staff_import[],1,0)</f>
        <v>#N/A</v>
      </c>
      <c r="L345" t="s">
        <v>13447</v>
      </c>
      <c r="M345" t="s">
        <v>17690</v>
      </c>
      <c r="N345" t="s">
        <v>63</v>
      </c>
      <c r="V345" t="s">
        <v>17663</v>
      </c>
      <c r="AH345" t="s">
        <v>65</v>
      </c>
      <c r="AI345" t="s">
        <v>10913</v>
      </c>
      <c r="AL345" t="s">
        <v>67</v>
      </c>
      <c r="AY345" t="s">
        <v>20597</v>
      </c>
      <c r="AZ345" t="s">
        <v>20598</v>
      </c>
      <c r="BA345" t="s">
        <v>20599</v>
      </c>
      <c r="BB345" t="s">
        <v>10989</v>
      </c>
      <c r="BD345" t="s">
        <v>72</v>
      </c>
      <c r="BG345" t="s">
        <v>20600</v>
      </c>
    </row>
    <row r="346" spans="1:59" x14ac:dyDescent="0.2">
      <c r="A346" s="1">
        <v>42618.940775462957</v>
      </c>
      <c r="B346" t="s">
        <v>1862</v>
      </c>
      <c r="C346" t="s">
        <v>20639</v>
      </c>
      <c r="D346" t="e">
        <f>VLOOKUP(deactivate_assem7[[#This Row],[Full Name]],assembly_staff_import[],1,0)</f>
        <v>#N/A</v>
      </c>
      <c r="M346" t="s">
        <v>10958</v>
      </c>
      <c r="V346" t="s">
        <v>3154</v>
      </c>
      <c r="AH346" t="s">
        <v>65</v>
      </c>
      <c r="AI346" t="s">
        <v>10913</v>
      </c>
      <c r="AL346" t="s">
        <v>1237</v>
      </c>
      <c r="AY346" t="s">
        <v>20640</v>
      </c>
      <c r="AZ346" t="s">
        <v>20641</v>
      </c>
      <c r="BA346" t="s">
        <v>20642</v>
      </c>
      <c r="BB346" t="s">
        <v>116</v>
      </c>
      <c r="BD346" t="s">
        <v>72</v>
      </c>
      <c r="BG346" t="s">
        <v>20643</v>
      </c>
    </row>
    <row r="347" spans="1:59" x14ac:dyDescent="0.2">
      <c r="A347" s="1">
        <v>42618.940775462957</v>
      </c>
      <c r="B347" t="s">
        <v>1862</v>
      </c>
      <c r="C347" t="s">
        <v>20644</v>
      </c>
      <c r="D347" t="e">
        <f>VLOOKUP(deactivate_assem7[[#This Row],[Full Name]],assembly_staff_import[],1,0)</f>
        <v>#N/A</v>
      </c>
      <c r="M347" t="s">
        <v>12678</v>
      </c>
      <c r="V347" t="s">
        <v>20645</v>
      </c>
      <c r="AH347" t="s">
        <v>65</v>
      </c>
      <c r="AI347" t="s">
        <v>10913</v>
      </c>
      <c r="AL347" t="s">
        <v>1237</v>
      </c>
      <c r="AY347" t="s">
        <v>20646</v>
      </c>
      <c r="AZ347" t="s">
        <v>20647</v>
      </c>
      <c r="BA347" t="s">
        <v>20648</v>
      </c>
      <c r="BB347" t="s">
        <v>11615</v>
      </c>
      <c r="BD347" t="s">
        <v>72</v>
      </c>
      <c r="BG347" t="s">
        <v>20649</v>
      </c>
    </row>
    <row r="348" spans="1:59" x14ac:dyDescent="0.2">
      <c r="A348" s="1">
        <v>42618.940775462957</v>
      </c>
      <c r="B348" t="s">
        <v>1862</v>
      </c>
      <c r="C348" t="s">
        <v>20663</v>
      </c>
      <c r="D348" t="e">
        <f>VLOOKUP(deactivate_assem7[[#This Row],[Full Name]],assembly_staff_import[],1,0)</f>
        <v>#N/A</v>
      </c>
      <c r="L348" t="s">
        <v>19415</v>
      </c>
      <c r="M348" t="s">
        <v>20664</v>
      </c>
      <c r="N348" t="s">
        <v>168</v>
      </c>
      <c r="V348" t="s">
        <v>20665</v>
      </c>
      <c r="AH348" t="s">
        <v>65</v>
      </c>
      <c r="AI348" t="s">
        <v>10913</v>
      </c>
      <c r="AL348" t="s">
        <v>67</v>
      </c>
      <c r="AM348" t="s">
        <v>284</v>
      </c>
      <c r="AY348" t="s">
        <v>20666</v>
      </c>
      <c r="AZ348" t="s">
        <v>20667</v>
      </c>
      <c r="BA348" t="s">
        <v>20668</v>
      </c>
      <c r="BB348" t="s">
        <v>11681</v>
      </c>
      <c r="BD348" t="s">
        <v>72</v>
      </c>
      <c r="BG348" t="s">
        <v>20669</v>
      </c>
    </row>
    <row r="349" spans="1:59" x14ac:dyDescent="0.2">
      <c r="A349" s="1">
        <v>42618.940763888888</v>
      </c>
      <c r="B349" t="s">
        <v>1862</v>
      </c>
      <c r="C349" t="s">
        <v>20670</v>
      </c>
      <c r="D349" t="e">
        <f>VLOOKUP(deactivate_assem7[[#This Row],[Full Name]],assembly_staff_import[],1,0)</f>
        <v>#N/A</v>
      </c>
      <c r="L349" t="s">
        <v>11464</v>
      </c>
      <c r="M349" t="s">
        <v>14363</v>
      </c>
      <c r="N349" t="s">
        <v>63</v>
      </c>
      <c r="V349" t="s">
        <v>14364</v>
      </c>
      <c r="AH349" t="s">
        <v>65</v>
      </c>
      <c r="AI349" t="s">
        <v>10913</v>
      </c>
      <c r="AL349" t="s">
        <v>67</v>
      </c>
      <c r="AY349" t="s">
        <v>20671</v>
      </c>
      <c r="AZ349" t="s">
        <v>20672</v>
      </c>
      <c r="BA349" t="s">
        <v>3327</v>
      </c>
      <c r="BB349" t="s">
        <v>219</v>
      </c>
      <c r="BD349" t="s">
        <v>72</v>
      </c>
      <c r="BG349" t="s">
        <v>20673</v>
      </c>
    </row>
    <row r="350" spans="1:59" x14ac:dyDescent="0.2">
      <c r="A350" s="1">
        <v>42618.940763888888</v>
      </c>
      <c r="B350" t="s">
        <v>1862</v>
      </c>
      <c r="C350" t="s">
        <v>20674</v>
      </c>
      <c r="D350" t="e">
        <f>VLOOKUP(deactivate_assem7[[#This Row],[Full Name]],assembly_staff_import[],1,0)</f>
        <v>#N/A</v>
      </c>
      <c r="L350" t="s">
        <v>11889</v>
      </c>
      <c r="M350" t="s">
        <v>11890</v>
      </c>
      <c r="N350" t="s">
        <v>63</v>
      </c>
      <c r="V350" t="s">
        <v>16139</v>
      </c>
      <c r="AH350" t="s">
        <v>65</v>
      </c>
      <c r="AI350" t="s">
        <v>10913</v>
      </c>
      <c r="AL350" t="s">
        <v>67</v>
      </c>
      <c r="AY350" t="s">
        <v>20675</v>
      </c>
      <c r="AZ350" t="s">
        <v>20676</v>
      </c>
      <c r="BA350" t="s">
        <v>71</v>
      </c>
      <c r="BB350" t="s">
        <v>10989</v>
      </c>
      <c r="BD350" t="s">
        <v>72</v>
      </c>
      <c r="BG350" t="s">
        <v>20677</v>
      </c>
    </row>
    <row r="351" spans="1:59" x14ac:dyDescent="0.2">
      <c r="A351" s="1">
        <v>42618.940763888888</v>
      </c>
      <c r="B351" t="s">
        <v>1862</v>
      </c>
      <c r="C351" t="s">
        <v>20678</v>
      </c>
      <c r="D351" t="e">
        <f>VLOOKUP(deactivate_assem7[[#This Row],[Full Name]],assembly_staff_import[],1,0)</f>
        <v>#N/A</v>
      </c>
      <c r="M351" t="s">
        <v>10958</v>
      </c>
      <c r="V351" t="s">
        <v>3154</v>
      </c>
      <c r="AH351" t="s">
        <v>65</v>
      </c>
      <c r="AI351" t="s">
        <v>10913</v>
      </c>
      <c r="AL351" t="s">
        <v>1237</v>
      </c>
      <c r="AY351" t="s">
        <v>20679</v>
      </c>
      <c r="AZ351" t="s">
        <v>14723</v>
      </c>
      <c r="BA351" t="s">
        <v>20680</v>
      </c>
      <c r="BB351" t="s">
        <v>11112</v>
      </c>
      <c r="BD351" t="s">
        <v>72</v>
      </c>
      <c r="BG351" t="s">
        <v>20681</v>
      </c>
    </row>
    <row r="352" spans="1:59" x14ac:dyDescent="0.2">
      <c r="A352" s="1">
        <v>42618.940763888888</v>
      </c>
      <c r="B352" t="s">
        <v>1862</v>
      </c>
      <c r="C352" t="s">
        <v>20689</v>
      </c>
      <c r="D352" t="e">
        <f>VLOOKUP(deactivate_assem7[[#This Row],[Full Name]],assembly_staff_import[],1,0)</f>
        <v>#N/A</v>
      </c>
      <c r="M352" t="s">
        <v>12678</v>
      </c>
      <c r="V352" t="s">
        <v>20645</v>
      </c>
      <c r="AH352" t="s">
        <v>65</v>
      </c>
      <c r="AI352" t="s">
        <v>10913</v>
      </c>
      <c r="AL352" t="s">
        <v>1237</v>
      </c>
      <c r="AY352" t="s">
        <v>20690</v>
      </c>
      <c r="AZ352" t="s">
        <v>20691</v>
      </c>
      <c r="BA352" t="s">
        <v>20692</v>
      </c>
      <c r="BB352" t="s">
        <v>16520</v>
      </c>
      <c r="BD352" t="s">
        <v>72</v>
      </c>
      <c r="BG352" t="s">
        <v>20693</v>
      </c>
    </row>
    <row r="353" spans="1:59" x14ac:dyDescent="0.2">
      <c r="A353" s="1">
        <v>42618.940763888888</v>
      </c>
      <c r="B353" t="s">
        <v>1862</v>
      </c>
      <c r="C353" t="s">
        <v>20706</v>
      </c>
      <c r="D353" t="e">
        <f>VLOOKUP(deactivate_assem7[[#This Row],[Full Name]],assembly_staff_import[],1,0)</f>
        <v>#N/A</v>
      </c>
      <c r="M353" t="s">
        <v>10958</v>
      </c>
      <c r="V353" t="s">
        <v>3154</v>
      </c>
      <c r="AH353" t="s">
        <v>65</v>
      </c>
      <c r="AI353" t="s">
        <v>10913</v>
      </c>
      <c r="AL353" t="s">
        <v>1237</v>
      </c>
      <c r="AY353" t="s">
        <v>20707</v>
      </c>
      <c r="AZ353" t="s">
        <v>11031</v>
      </c>
      <c r="BA353" t="s">
        <v>20708</v>
      </c>
      <c r="BB353" t="s">
        <v>116</v>
      </c>
      <c r="BD353" t="s">
        <v>72</v>
      </c>
      <c r="BG353" t="s">
        <v>20709</v>
      </c>
    </row>
    <row r="354" spans="1:59" x14ac:dyDescent="0.2">
      <c r="A354" s="1">
        <v>42618.940752314818</v>
      </c>
      <c r="B354" t="s">
        <v>1862</v>
      </c>
      <c r="C354" t="s">
        <v>20721</v>
      </c>
      <c r="D354" t="e">
        <f>VLOOKUP(deactivate_assem7[[#This Row],[Full Name]],assembly_staff_import[],1,0)</f>
        <v>#N/A</v>
      </c>
      <c r="L354" t="s">
        <v>12780</v>
      </c>
      <c r="M354" t="s">
        <v>20722</v>
      </c>
      <c r="N354" t="s">
        <v>168</v>
      </c>
      <c r="V354" t="s">
        <v>20723</v>
      </c>
      <c r="AH354" t="s">
        <v>65</v>
      </c>
      <c r="AI354" t="s">
        <v>10913</v>
      </c>
      <c r="AL354" t="s">
        <v>67</v>
      </c>
      <c r="AY354" t="s">
        <v>20724</v>
      </c>
      <c r="AZ354" t="s">
        <v>17825</v>
      </c>
      <c r="BA354" t="s">
        <v>20725</v>
      </c>
      <c r="BB354" t="s">
        <v>10989</v>
      </c>
      <c r="BD354" t="s">
        <v>72</v>
      </c>
      <c r="BG354" t="s">
        <v>20726</v>
      </c>
    </row>
    <row r="355" spans="1:59" x14ac:dyDescent="0.2">
      <c r="A355" s="1">
        <v>42618.940752314818</v>
      </c>
      <c r="B355" t="s">
        <v>1862</v>
      </c>
      <c r="C355" t="s">
        <v>20727</v>
      </c>
      <c r="D355" t="e">
        <f>VLOOKUP(deactivate_assem7[[#This Row],[Full Name]],assembly_staff_import[],1,0)</f>
        <v>#N/A</v>
      </c>
      <c r="M355" t="s">
        <v>10958</v>
      </c>
      <c r="V355" t="s">
        <v>3154</v>
      </c>
      <c r="AH355" t="s">
        <v>65</v>
      </c>
      <c r="AI355" t="s">
        <v>10913</v>
      </c>
      <c r="AL355" t="s">
        <v>1237</v>
      </c>
      <c r="AY355" t="s">
        <v>20728</v>
      </c>
      <c r="AZ355" t="s">
        <v>20729</v>
      </c>
      <c r="BA355" t="s">
        <v>158</v>
      </c>
      <c r="BB355" t="s">
        <v>116</v>
      </c>
      <c r="BD355" t="s">
        <v>72</v>
      </c>
      <c r="BG355" t="s">
        <v>20730</v>
      </c>
    </row>
    <row r="356" spans="1:59" x14ac:dyDescent="0.2">
      <c r="A356" s="1">
        <v>42618.940740740742</v>
      </c>
      <c r="B356" t="s">
        <v>1862</v>
      </c>
      <c r="C356" t="s">
        <v>20743</v>
      </c>
      <c r="D356" t="e">
        <f>VLOOKUP(deactivate_assem7[[#This Row],[Full Name]],assembly_staff_import[],1,0)</f>
        <v>#N/A</v>
      </c>
      <c r="M356" t="s">
        <v>10958</v>
      </c>
      <c r="V356" t="s">
        <v>20423</v>
      </c>
      <c r="AH356" t="s">
        <v>65</v>
      </c>
      <c r="AI356" t="s">
        <v>10913</v>
      </c>
      <c r="AL356" t="s">
        <v>1237</v>
      </c>
      <c r="AY356" t="s">
        <v>20744</v>
      </c>
      <c r="AZ356" t="s">
        <v>1996</v>
      </c>
      <c r="BA356" t="s">
        <v>4380</v>
      </c>
      <c r="BB356" t="s">
        <v>116</v>
      </c>
      <c r="BD356" t="s">
        <v>72</v>
      </c>
      <c r="BG356" t="s">
        <v>20745</v>
      </c>
    </row>
    <row r="357" spans="1:59" x14ac:dyDescent="0.2">
      <c r="A357" s="1">
        <v>42618.940740740742</v>
      </c>
      <c r="B357" t="s">
        <v>1862</v>
      </c>
      <c r="C357" t="s">
        <v>20753</v>
      </c>
      <c r="D357" t="e">
        <f>VLOOKUP(deactivate_assem7[[#This Row],[Full Name]],assembly_staff_import[],1,0)</f>
        <v>#N/A</v>
      </c>
      <c r="L357" t="s">
        <v>11279</v>
      </c>
      <c r="M357" t="s">
        <v>11280</v>
      </c>
      <c r="N357" t="s">
        <v>63</v>
      </c>
      <c r="V357" t="s">
        <v>16315</v>
      </c>
      <c r="AH357" t="s">
        <v>65</v>
      </c>
      <c r="AI357" t="s">
        <v>10913</v>
      </c>
      <c r="AL357" t="s">
        <v>67</v>
      </c>
      <c r="AY357" t="s">
        <v>20754</v>
      </c>
      <c r="AZ357" t="s">
        <v>936</v>
      </c>
      <c r="BA357" t="s">
        <v>352</v>
      </c>
      <c r="BB357" t="s">
        <v>11033</v>
      </c>
      <c r="BD357" t="s">
        <v>72</v>
      </c>
      <c r="BG357" t="s">
        <v>20755</v>
      </c>
    </row>
    <row r="358" spans="1:59" x14ac:dyDescent="0.2">
      <c r="A358" s="1">
        <v>42618.940729166658</v>
      </c>
      <c r="B358" t="s">
        <v>1862</v>
      </c>
      <c r="C358" t="s">
        <v>20756</v>
      </c>
      <c r="D358" t="e">
        <f>VLOOKUP(deactivate_assem7[[#This Row],[Full Name]],assembly_staff_import[],1,0)</f>
        <v>#N/A</v>
      </c>
      <c r="M358" t="s">
        <v>10958</v>
      </c>
      <c r="V358" t="s">
        <v>3154</v>
      </c>
      <c r="AH358" t="s">
        <v>65</v>
      </c>
      <c r="AI358" t="s">
        <v>10913</v>
      </c>
      <c r="AL358" t="s">
        <v>1237</v>
      </c>
      <c r="AY358" t="s">
        <v>20757</v>
      </c>
      <c r="AZ358" t="s">
        <v>20758</v>
      </c>
      <c r="BA358" t="s">
        <v>20759</v>
      </c>
      <c r="BB358" t="s">
        <v>11112</v>
      </c>
      <c r="BD358" t="s">
        <v>72</v>
      </c>
      <c r="BG358" t="s">
        <v>20760</v>
      </c>
    </row>
    <row r="359" spans="1:59" x14ac:dyDescent="0.2">
      <c r="A359" s="1">
        <v>42618.940706018519</v>
      </c>
      <c r="B359" t="s">
        <v>1862</v>
      </c>
      <c r="C359" t="s">
        <v>20809</v>
      </c>
      <c r="D359" t="e">
        <f>VLOOKUP(deactivate_assem7[[#This Row],[Full Name]],assembly_staff_import[],1,0)</f>
        <v>#N/A</v>
      </c>
      <c r="M359" t="s">
        <v>13861</v>
      </c>
      <c r="V359" t="s">
        <v>20810</v>
      </c>
      <c r="AH359" t="s">
        <v>65</v>
      </c>
      <c r="AI359" t="s">
        <v>10913</v>
      </c>
      <c r="AL359" t="s">
        <v>1237</v>
      </c>
      <c r="AY359" t="s">
        <v>20811</v>
      </c>
      <c r="AZ359" t="s">
        <v>20812</v>
      </c>
      <c r="BA359" t="s">
        <v>20813</v>
      </c>
      <c r="BB359" t="s">
        <v>20814</v>
      </c>
      <c r="BD359" t="s">
        <v>72</v>
      </c>
      <c r="BG359" t="s">
        <v>20815</v>
      </c>
    </row>
    <row r="360" spans="1:59" x14ac:dyDescent="0.2">
      <c r="A360" s="1">
        <v>42618.940694444442</v>
      </c>
      <c r="B360" t="s">
        <v>1862</v>
      </c>
      <c r="C360" t="s">
        <v>20816</v>
      </c>
      <c r="D360" t="e">
        <f>VLOOKUP(deactivate_assem7[[#This Row],[Full Name]],assembly_staff_import[],1,0)</f>
        <v>#N/A</v>
      </c>
      <c r="M360" t="s">
        <v>10958</v>
      </c>
      <c r="V360" t="s">
        <v>3154</v>
      </c>
      <c r="AH360" t="s">
        <v>65</v>
      </c>
      <c r="AI360" t="s">
        <v>10913</v>
      </c>
      <c r="AL360" t="s">
        <v>1237</v>
      </c>
      <c r="AY360" t="s">
        <v>20817</v>
      </c>
      <c r="AZ360" t="s">
        <v>20818</v>
      </c>
      <c r="BA360" t="s">
        <v>3963</v>
      </c>
      <c r="BB360" t="s">
        <v>20819</v>
      </c>
      <c r="BD360" t="s">
        <v>72</v>
      </c>
      <c r="BG360" t="s">
        <v>20820</v>
      </c>
    </row>
    <row r="361" spans="1:59" x14ac:dyDescent="0.2">
      <c r="A361" s="1">
        <v>42618.940682870372</v>
      </c>
      <c r="B361" t="s">
        <v>1862</v>
      </c>
      <c r="C361" t="s">
        <v>20838</v>
      </c>
      <c r="D361" t="e">
        <f>VLOOKUP(deactivate_assem7[[#This Row],[Full Name]],assembly_staff_import[],1,0)</f>
        <v>#N/A</v>
      </c>
      <c r="M361" t="s">
        <v>10958</v>
      </c>
      <c r="V361" t="s">
        <v>3154</v>
      </c>
      <c r="AH361" t="s">
        <v>65</v>
      </c>
      <c r="AI361" t="s">
        <v>10913</v>
      </c>
      <c r="AL361" t="s">
        <v>1237</v>
      </c>
      <c r="AY361" t="s">
        <v>20839</v>
      </c>
      <c r="AZ361" t="s">
        <v>20840</v>
      </c>
      <c r="BA361" t="s">
        <v>20841</v>
      </c>
      <c r="BB361" t="s">
        <v>116</v>
      </c>
      <c r="BD361" t="s">
        <v>72</v>
      </c>
      <c r="BG361" t="s">
        <v>20842</v>
      </c>
    </row>
    <row r="362" spans="1:59" x14ac:dyDescent="0.2">
      <c r="A362" s="1">
        <v>42618.940682870372</v>
      </c>
      <c r="B362" t="s">
        <v>1862</v>
      </c>
      <c r="C362" t="s">
        <v>20843</v>
      </c>
      <c r="D362" t="e">
        <f>VLOOKUP(deactivate_assem7[[#This Row],[Full Name]],assembly_staff_import[],1,0)</f>
        <v>#N/A</v>
      </c>
      <c r="L362" t="s">
        <v>14233</v>
      </c>
      <c r="M362" t="s">
        <v>20844</v>
      </c>
      <c r="N362" t="s">
        <v>63</v>
      </c>
      <c r="V362" t="s">
        <v>20229</v>
      </c>
      <c r="AH362" t="s">
        <v>65</v>
      </c>
      <c r="AI362" t="s">
        <v>10913</v>
      </c>
      <c r="AL362" t="s">
        <v>67</v>
      </c>
      <c r="AY362" t="s">
        <v>20845</v>
      </c>
      <c r="AZ362" t="s">
        <v>20846</v>
      </c>
      <c r="BA362" t="s">
        <v>20847</v>
      </c>
      <c r="BB362" t="s">
        <v>11455</v>
      </c>
      <c r="BD362" t="s">
        <v>72</v>
      </c>
      <c r="BG362" t="s">
        <v>20848</v>
      </c>
    </row>
    <row r="363" spans="1:59" x14ac:dyDescent="0.2">
      <c r="A363" s="1">
        <v>42618.940682870372</v>
      </c>
      <c r="B363" t="s">
        <v>1862</v>
      </c>
      <c r="C363" t="s">
        <v>20859</v>
      </c>
      <c r="D363" t="e">
        <f>VLOOKUP(deactivate_assem7[[#This Row],[Full Name]],assembly_staff_import[],1,0)</f>
        <v>#N/A</v>
      </c>
      <c r="M363" t="s">
        <v>10958</v>
      </c>
      <c r="V363" t="s">
        <v>3154</v>
      </c>
      <c r="AH363" t="s">
        <v>65</v>
      </c>
      <c r="AI363" t="s">
        <v>10913</v>
      </c>
      <c r="AL363" t="s">
        <v>1237</v>
      </c>
      <c r="AY363" t="s">
        <v>20860</v>
      </c>
      <c r="AZ363" t="s">
        <v>20861</v>
      </c>
      <c r="BA363" t="s">
        <v>4402</v>
      </c>
      <c r="BB363" t="s">
        <v>116</v>
      </c>
      <c r="BD363" t="s">
        <v>72</v>
      </c>
      <c r="BG363" t="s">
        <v>20862</v>
      </c>
    </row>
    <row r="364" spans="1:59" x14ac:dyDescent="0.2">
      <c r="A364" s="1">
        <v>42618.940671296303</v>
      </c>
      <c r="B364" t="s">
        <v>1862</v>
      </c>
      <c r="C364" t="s">
        <v>20877</v>
      </c>
      <c r="D364" t="e">
        <f>VLOOKUP(deactivate_assem7[[#This Row],[Full Name]],assembly_staff_import[],1,0)</f>
        <v>#N/A</v>
      </c>
      <c r="L364" t="s">
        <v>11805</v>
      </c>
      <c r="M364" t="s">
        <v>16528</v>
      </c>
      <c r="N364" t="s">
        <v>63</v>
      </c>
      <c r="V364" t="s">
        <v>5650</v>
      </c>
      <c r="AH364" t="s">
        <v>65</v>
      </c>
      <c r="AI364" t="s">
        <v>10913</v>
      </c>
      <c r="AL364" t="s">
        <v>67</v>
      </c>
      <c r="AY364" t="s">
        <v>20878</v>
      </c>
      <c r="AZ364" t="s">
        <v>875</v>
      </c>
      <c r="BA364" t="s">
        <v>19063</v>
      </c>
      <c r="BB364" t="s">
        <v>10989</v>
      </c>
      <c r="BD364" t="s">
        <v>72</v>
      </c>
      <c r="BG364" t="s">
        <v>20879</v>
      </c>
    </row>
    <row r="365" spans="1:59" x14ac:dyDescent="0.2">
      <c r="A365" s="1">
        <v>42618.940671296303</v>
      </c>
      <c r="B365" t="s">
        <v>1862</v>
      </c>
      <c r="C365" t="s">
        <v>20880</v>
      </c>
      <c r="D365" t="e">
        <f>VLOOKUP(deactivate_assem7[[#This Row],[Full Name]],assembly_staff_import[],1,0)</f>
        <v>#N/A</v>
      </c>
      <c r="M365" t="s">
        <v>10958</v>
      </c>
      <c r="V365" t="s">
        <v>3154</v>
      </c>
      <c r="AH365" t="s">
        <v>65</v>
      </c>
      <c r="AI365" t="s">
        <v>10913</v>
      </c>
      <c r="AL365" t="s">
        <v>1237</v>
      </c>
      <c r="AY365" t="s">
        <v>20881</v>
      </c>
      <c r="AZ365" t="s">
        <v>3700</v>
      </c>
      <c r="BA365" t="s">
        <v>20882</v>
      </c>
      <c r="BB365" t="s">
        <v>116</v>
      </c>
      <c r="BD365" t="s">
        <v>72</v>
      </c>
      <c r="BG365" t="s">
        <v>20883</v>
      </c>
    </row>
    <row r="366" spans="1:59" x14ac:dyDescent="0.2">
      <c r="A366" s="1">
        <v>42618.940671296303</v>
      </c>
      <c r="B366" t="s">
        <v>1862</v>
      </c>
      <c r="C366" t="s">
        <v>20884</v>
      </c>
      <c r="D366" t="e">
        <f>VLOOKUP(deactivate_assem7[[#This Row],[Full Name]],assembly_staff_import[],1,0)</f>
        <v>#N/A</v>
      </c>
      <c r="M366" t="s">
        <v>10958</v>
      </c>
      <c r="V366" t="s">
        <v>3154</v>
      </c>
      <c r="AH366" t="s">
        <v>65</v>
      </c>
      <c r="AI366" t="s">
        <v>10913</v>
      </c>
      <c r="AL366" t="s">
        <v>1237</v>
      </c>
      <c r="AY366" t="s">
        <v>20885</v>
      </c>
      <c r="AZ366" t="s">
        <v>20886</v>
      </c>
      <c r="BA366" t="s">
        <v>20887</v>
      </c>
      <c r="BB366" t="s">
        <v>116</v>
      </c>
      <c r="BD366" t="s">
        <v>72</v>
      </c>
      <c r="BG366" t="s">
        <v>20888</v>
      </c>
    </row>
    <row r="367" spans="1:59" x14ac:dyDescent="0.2">
      <c r="A367" s="1">
        <v>42618.940659722219</v>
      </c>
      <c r="B367" t="s">
        <v>1862</v>
      </c>
      <c r="C367" t="s">
        <v>20915</v>
      </c>
      <c r="D367" t="e">
        <f>VLOOKUP(deactivate_assem7[[#This Row],[Full Name]],assembly_staff_import[],1,0)</f>
        <v>#N/A</v>
      </c>
      <c r="M367" t="s">
        <v>10958</v>
      </c>
      <c r="V367" t="s">
        <v>3154</v>
      </c>
      <c r="AH367" t="s">
        <v>65</v>
      </c>
      <c r="AI367" t="s">
        <v>10913</v>
      </c>
      <c r="AL367" t="s">
        <v>1237</v>
      </c>
      <c r="AY367" t="s">
        <v>20916</v>
      </c>
      <c r="AZ367" t="s">
        <v>20917</v>
      </c>
      <c r="BA367" t="s">
        <v>20918</v>
      </c>
      <c r="BB367" t="s">
        <v>116</v>
      </c>
      <c r="BD367" t="s">
        <v>72</v>
      </c>
      <c r="BG367" t="s">
        <v>20919</v>
      </c>
    </row>
    <row r="368" spans="1:59" x14ac:dyDescent="0.2">
      <c r="A368" s="1">
        <v>42618.940659722219</v>
      </c>
      <c r="B368" t="s">
        <v>1862</v>
      </c>
      <c r="C368" t="s">
        <v>20920</v>
      </c>
      <c r="D368" t="e">
        <f>VLOOKUP(deactivate_assem7[[#This Row],[Full Name]],assembly_staff_import[],1,0)</f>
        <v>#N/A</v>
      </c>
      <c r="M368" t="s">
        <v>10958</v>
      </c>
      <c r="V368" t="s">
        <v>3154</v>
      </c>
      <c r="AH368" t="s">
        <v>65</v>
      </c>
      <c r="AI368" t="s">
        <v>10913</v>
      </c>
      <c r="AL368" t="s">
        <v>1237</v>
      </c>
      <c r="AY368" t="s">
        <v>20921</v>
      </c>
      <c r="AZ368" t="s">
        <v>20922</v>
      </c>
      <c r="BA368" t="s">
        <v>20923</v>
      </c>
      <c r="BB368" t="s">
        <v>116</v>
      </c>
      <c r="BD368" t="s">
        <v>72</v>
      </c>
      <c r="BG368" t="s">
        <v>20924</v>
      </c>
    </row>
    <row r="369" spans="1:59" x14ac:dyDescent="0.2">
      <c r="A369" s="1">
        <v>42618.940659722219</v>
      </c>
      <c r="B369" t="s">
        <v>1862</v>
      </c>
      <c r="C369" t="s">
        <v>20925</v>
      </c>
      <c r="D369" t="e">
        <f>VLOOKUP(deactivate_assem7[[#This Row],[Full Name]],assembly_staff_import[],1,0)</f>
        <v>#N/A</v>
      </c>
      <c r="L369" t="s">
        <v>11380</v>
      </c>
      <c r="M369" t="s">
        <v>16538</v>
      </c>
      <c r="N369" t="s">
        <v>168</v>
      </c>
      <c r="AH369" t="s">
        <v>65</v>
      </c>
      <c r="AI369" t="s">
        <v>10913</v>
      </c>
      <c r="AL369" t="s">
        <v>67</v>
      </c>
      <c r="AM369" t="s">
        <v>284</v>
      </c>
      <c r="AY369" t="s">
        <v>20926</v>
      </c>
      <c r="AZ369" t="s">
        <v>20927</v>
      </c>
      <c r="BA369" t="s">
        <v>20928</v>
      </c>
      <c r="BB369" t="s">
        <v>11681</v>
      </c>
      <c r="BD369" t="s">
        <v>72</v>
      </c>
      <c r="BG369" t="s">
        <v>20929</v>
      </c>
    </row>
    <row r="370" spans="1:59" x14ac:dyDescent="0.2">
      <c r="A370" s="1">
        <v>42618.940648148149</v>
      </c>
      <c r="B370" t="s">
        <v>1862</v>
      </c>
      <c r="C370" t="s">
        <v>20948</v>
      </c>
      <c r="D370" t="e">
        <f>VLOOKUP(deactivate_assem7[[#This Row],[Full Name]],assembly_staff_import[],1,0)</f>
        <v>#N/A</v>
      </c>
      <c r="M370" t="s">
        <v>10958</v>
      </c>
      <c r="V370" t="s">
        <v>16957</v>
      </c>
      <c r="AH370" t="s">
        <v>65</v>
      </c>
      <c r="AI370" t="s">
        <v>10913</v>
      </c>
      <c r="AL370" t="s">
        <v>1237</v>
      </c>
      <c r="AY370" t="s">
        <v>20949</v>
      </c>
      <c r="AZ370" t="s">
        <v>20950</v>
      </c>
      <c r="BA370" t="s">
        <v>20951</v>
      </c>
      <c r="BB370" t="s">
        <v>116</v>
      </c>
      <c r="BD370" t="s">
        <v>72</v>
      </c>
      <c r="BG370" t="s">
        <v>20952</v>
      </c>
    </row>
    <row r="371" spans="1:59" x14ac:dyDescent="0.2">
      <c r="A371" s="1">
        <v>42618.940648148149</v>
      </c>
      <c r="B371" t="s">
        <v>1862</v>
      </c>
      <c r="C371" t="s">
        <v>20953</v>
      </c>
      <c r="D371" t="e">
        <f>VLOOKUP(deactivate_assem7[[#This Row],[Full Name]],assembly_staff_import[],1,0)</f>
        <v>#N/A</v>
      </c>
      <c r="M371" t="s">
        <v>10958</v>
      </c>
      <c r="V371" t="s">
        <v>3154</v>
      </c>
      <c r="AH371" t="s">
        <v>65</v>
      </c>
      <c r="AI371" t="s">
        <v>10913</v>
      </c>
      <c r="AL371" t="s">
        <v>1237</v>
      </c>
      <c r="AY371" t="s">
        <v>20954</v>
      </c>
      <c r="AZ371" t="s">
        <v>20955</v>
      </c>
      <c r="BA371" t="s">
        <v>20956</v>
      </c>
      <c r="BB371" t="s">
        <v>116</v>
      </c>
      <c r="BD371" t="s">
        <v>72</v>
      </c>
      <c r="BG371" t="s">
        <v>20957</v>
      </c>
    </row>
    <row r="372" spans="1:59" x14ac:dyDescent="0.2">
      <c r="A372" s="1">
        <v>42618.940648148149</v>
      </c>
      <c r="B372" t="s">
        <v>1862</v>
      </c>
      <c r="C372" t="s">
        <v>20958</v>
      </c>
      <c r="D372" t="e">
        <f>VLOOKUP(deactivate_assem7[[#This Row],[Full Name]],assembly_staff_import[],1,0)</f>
        <v>#N/A</v>
      </c>
      <c r="M372" t="s">
        <v>11188</v>
      </c>
      <c r="V372" t="s">
        <v>15301</v>
      </c>
      <c r="AH372" t="s">
        <v>65</v>
      </c>
      <c r="AI372" t="s">
        <v>10913</v>
      </c>
      <c r="AL372" t="s">
        <v>1237</v>
      </c>
      <c r="AY372" t="s">
        <v>20959</v>
      </c>
      <c r="AZ372" t="s">
        <v>18154</v>
      </c>
      <c r="BA372" t="s">
        <v>502</v>
      </c>
      <c r="BB372" t="s">
        <v>11192</v>
      </c>
      <c r="BD372" t="s">
        <v>72</v>
      </c>
      <c r="BG372" t="s">
        <v>20960</v>
      </c>
    </row>
    <row r="373" spans="1:59" x14ac:dyDescent="0.2">
      <c r="A373" s="1">
        <v>42618.940648148149</v>
      </c>
      <c r="B373" t="s">
        <v>1862</v>
      </c>
      <c r="C373" t="s">
        <v>20968</v>
      </c>
      <c r="D373" t="e">
        <f>VLOOKUP(deactivate_assem7[[#This Row],[Full Name]],assembly_staff_import[],1,0)</f>
        <v>#N/A</v>
      </c>
      <c r="L373" t="s">
        <v>11380</v>
      </c>
      <c r="M373" t="s">
        <v>16538</v>
      </c>
      <c r="N373" t="s">
        <v>63</v>
      </c>
      <c r="V373" t="s">
        <v>16539</v>
      </c>
      <c r="AH373" t="s">
        <v>65</v>
      </c>
      <c r="AI373" t="s">
        <v>10913</v>
      </c>
      <c r="AL373" t="s">
        <v>67</v>
      </c>
      <c r="AY373" t="s">
        <v>20969</v>
      </c>
      <c r="AZ373" t="s">
        <v>7343</v>
      </c>
      <c r="BA373" t="s">
        <v>11385</v>
      </c>
      <c r="BB373" t="s">
        <v>10955</v>
      </c>
      <c r="BD373" t="s">
        <v>72</v>
      </c>
      <c r="BG373" t="s">
        <v>20970</v>
      </c>
    </row>
    <row r="374" spans="1:59" x14ac:dyDescent="0.2">
      <c r="A374" s="1">
        <v>42618.940648148149</v>
      </c>
      <c r="B374" t="s">
        <v>1862</v>
      </c>
      <c r="C374" t="s">
        <v>20971</v>
      </c>
      <c r="D374" t="e">
        <f>VLOOKUP(deactivate_assem7[[#This Row],[Full Name]],assembly_staff_import[],1,0)</f>
        <v>#N/A</v>
      </c>
      <c r="L374" t="s">
        <v>11380</v>
      </c>
      <c r="M374" t="s">
        <v>16538</v>
      </c>
      <c r="N374" t="s">
        <v>63</v>
      </c>
      <c r="V374" t="s">
        <v>16539</v>
      </c>
      <c r="AH374" t="s">
        <v>65</v>
      </c>
      <c r="AI374" t="s">
        <v>10913</v>
      </c>
      <c r="AL374" t="s">
        <v>67</v>
      </c>
      <c r="AY374" t="s">
        <v>20972</v>
      </c>
      <c r="AZ374" t="s">
        <v>20973</v>
      </c>
      <c r="BA374" t="s">
        <v>20974</v>
      </c>
      <c r="BB374" t="s">
        <v>10955</v>
      </c>
      <c r="BD374" t="s">
        <v>72</v>
      </c>
      <c r="BG374" t="s">
        <v>20975</v>
      </c>
    </row>
    <row r="375" spans="1:59" x14ac:dyDescent="0.2">
      <c r="A375" s="1">
        <v>42618.940648148149</v>
      </c>
      <c r="B375" t="s">
        <v>1862</v>
      </c>
      <c r="C375" t="s">
        <v>20983</v>
      </c>
      <c r="D375" t="e">
        <f>VLOOKUP(deactivate_assem7[[#This Row],[Full Name]],assembly_staff_import[],1,0)</f>
        <v>#N/A</v>
      </c>
      <c r="M375" t="s">
        <v>10958</v>
      </c>
      <c r="V375" t="s">
        <v>3154</v>
      </c>
      <c r="AH375" t="s">
        <v>65</v>
      </c>
      <c r="AI375" t="s">
        <v>10913</v>
      </c>
      <c r="AL375" t="s">
        <v>1237</v>
      </c>
      <c r="AY375" t="s">
        <v>20984</v>
      </c>
      <c r="AZ375" t="s">
        <v>6496</v>
      </c>
      <c r="BA375" t="s">
        <v>8006</v>
      </c>
      <c r="BB375" t="s">
        <v>116</v>
      </c>
      <c r="BD375" t="s">
        <v>72</v>
      </c>
      <c r="BG375" t="s">
        <v>20985</v>
      </c>
    </row>
    <row r="376" spans="1:59" x14ac:dyDescent="0.2">
      <c r="A376" s="1">
        <v>42618.940636574072</v>
      </c>
      <c r="B376" t="s">
        <v>1862</v>
      </c>
      <c r="C376" t="s">
        <v>20991</v>
      </c>
      <c r="D376" t="e">
        <f>VLOOKUP(deactivate_assem7[[#This Row],[Full Name]],assembly_staff_import[],1,0)</f>
        <v>#N/A</v>
      </c>
      <c r="L376" t="s">
        <v>11260</v>
      </c>
      <c r="M376" t="s">
        <v>19725</v>
      </c>
      <c r="N376" t="s">
        <v>63</v>
      </c>
      <c r="AH376" t="s">
        <v>65</v>
      </c>
      <c r="AI376" t="s">
        <v>10913</v>
      </c>
      <c r="AL376" t="s">
        <v>67</v>
      </c>
      <c r="AY376" t="s">
        <v>20992</v>
      </c>
      <c r="AZ376" t="s">
        <v>20993</v>
      </c>
      <c r="BA376" t="s">
        <v>2311</v>
      </c>
      <c r="BB376" t="s">
        <v>11316</v>
      </c>
      <c r="BD376" t="s">
        <v>72</v>
      </c>
      <c r="BG376" t="s">
        <v>20994</v>
      </c>
    </row>
    <row r="377" spans="1:59" x14ac:dyDescent="0.2">
      <c r="A377" s="1">
        <v>42618.940636574072</v>
      </c>
      <c r="B377" t="s">
        <v>1862</v>
      </c>
      <c r="C377" t="s">
        <v>20995</v>
      </c>
      <c r="D377" t="e">
        <f>VLOOKUP(deactivate_assem7[[#This Row],[Full Name]],assembly_staff_import[],1,0)</f>
        <v>#N/A</v>
      </c>
      <c r="M377" t="s">
        <v>10958</v>
      </c>
      <c r="V377" t="s">
        <v>3154</v>
      </c>
      <c r="AH377" t="s">
        <v>65</v>
      </c>
      <c r="AI377" t="s">
        <v>10913</v>
      </c>
      <c r="AL377" t="s">
        <v>1237</v>
      </c>
      <c r="AY377" t="s">
        <v>20996</v>
      </c>
      <c r="AZ377" t="s">
        <v>20997</v>
      </c>
      <c r="BA377" t="s">
        <v>20998</v>
      </c>
      <c r="BB377" t="s">
        <v>116</v>
      </c>
      <c r="BD377" t="s">
        <v>72</v>
      </c>
      <c r="BG377" t="s">
        <v>20999</v>
      </c>
    </row>
    <row r="378" spans="1:59" x14ac:dyDescent="0.2">
      <c r="A378" s="1">
        <v>42618.940625000003</v>
      </c>
      <c r="B378" t="s">
        <v>1862</v>
      </c>
      <c r="C378" t="s">
        <v>21005</v>
      </c>
      <c r="D378" t="e">
        <f>VLOOKUP(deactivate_assem7[[#This Row],[Full Name]],assembly_staff_import[],1,0)</f>
        <v>#N/A</v>
      </c>
      <c r="M378" t="s">
        <v>11188</v>
      </c>
      <c r="V378" t="s">
        <v>6791</v>
      </c>
      <c r="AH378" t="s">
        <v>65</v>
      </c>
      <c r="AI378" t="s">
        <v>10913</v>
      </c>
      <c r="AL378" t="s">
        <v>1237</v>
      </c>
      <c r="AY378" t="s">
        <v>21006</v>
      </c>
      <c r="AZ378" t="s">
        <v>21007</v>
      </c>
      <c r="BA378" t="s">
        <v>21008</v>
      </c>
      <c r="BB378" t="s">
        <v>21009</v>
      </c>
      <c r="BD378" t="s">
        <v>72</v>
      </c>
      <c r="BG378" t="s">
        <v>21010</v>
      </c>
    </row>
    <row r="379" spans="1:59" x14ac:dyDescent="0.2">
      <c r="A379" s="1">
        <v>42618.940625000003</v>
      </c>
      <c r="B379" t="s">
        <v>1862</v>
      </c>
      <c r="C379" t="s">
        <v>21023</v>
      </c>
      <c r="D379" t="e">
        <f>VLOOKUP(deactivate_assem7[[#This Row],[Full Name]],assembly_staff_import[],1,0)</f>
        <v>#N/A</v>
      </c>
      <c r="M379" t="s">
        <v>10958</v>
      </c>
      <c r="V379" t="s">
        <v>3154</v>
      </c>
      <c r="AH379" t="s">
        <v>65</v>
      </c>
      <c r="AI379" t="s">
        <v>10913</v>
      </c>
      <c r="AL379" t="s">
        <v>1237</v>
      </c>
      <c r="AY379" t="s">
        <v>21024</v>
      </c>
      <c r="AZ379" t="s">
        <v>21025</v>
      </c>
      <c r="BA379" t="s">
        <v>21026</v>
      </c>
      <c r="BB379" t="s">
        <v>116</v>
      </c>
      <c r="BD379" t="s">
        <v>72</v>
      </c>
      <c r="BG379" t="s">
        <v>21027</v>
      </c>
    </row>
    <row r="380" spans="1:59" x14ac:dyDescent="0.2">
      <c r="A380" s="1">
        <v>42618.940625000003</v>
      </c>
      <c r="B380" t="s">
        <v>1862</v>
      </c>
      <c r="C380" t="s">
        <v>21028</v>
      </c>
      <c r="D380" t="e">
        <f>VLOOKUP(deactivate_assem7[[#This Row],[Full Name]],assembly_staff_import[],1,0)</f>
        <v>#N/A</v>
      </c>
      <c r="M380" t="s">
        <v>11188</v>
      </c>
      <c r="V380" t="s">
        <v>21029</v>
      </c>
      <c r="AH380" t="s">
        <v>65</v>
      </c>
      <c r="AI380" t="s">
        <v>10913</v>
      </c>
      <c r="AL380" t="s">
        <v>1237</v>
      </c>
      <c r="AY380" t="s">
        <v>21030</v>
      </c>
      <c r="AZ380" t="s">
        <v>21031</v>
      </c>
      <c r="BA380" t="s">
        <v>21032</v>
      </c>
      <c r="BB380" t="s">
        <v>2271</v>
      </c>
      <c r="BD380" t="s">
        <v>72</v>
      </c>
      <c r="BG380" t="s">
        <v>21033</v>
      </c>
    </row>
    <row r="381" spans="1:59" x14ac:dyDescent="0.2">
      <c r="A381" s="1">
        <v>42618.940613425933</v>
      </c>
      <c r="B381" t="s">
        <v>1862</v>
      </c>
      <c r="C381" t="s">
        <v>21044</v>
      </c>
      <c r="D381" t="e">
        <f>VLOOKUP(deactivate_assem7[[#This Row],[Full Name]],assembly_staff_import[],1,0)</f>
        <v>#N/A</v>
      </c>
      <c r="M381" t="s">
        <v>11188</v>
      </c>
      <c r="AH381" t="s">
        <v>65</v>
      </c>
      <c r="AI381" t="s">
        <v>10913</v>
      </c>
      <c r="AL381" t="s">
        <v>1237</v>
      </c>
      <c r="AY381" t="s">
        <v>21045</v>
      </c>
      <c r="AZ381" t="s">
        <v>21046</v>
      </c>
      <c r="BA381" t="s">
        <v>21047</v>
      </c>
      <c r="BB381" t="s">
        <v>11033</v>
      </c>
      <c r="BD381" t="s">
        <v>72</v>
      </c>
      <c r="BG381" t="s">
        <v>21048</v>
      </c>
    </row>
    <row r="382" spans="1:59" x14ac:dyDescent="0.2">
      <c r="A382" s="1">
        <v>42618.940601851849</v>
      </c>
      <c r="B382" t="s">
        <v>1862</v>
      </c>
      <c r="C382" t="s">
        <v>21079</v>
      </c>
      <c r="D382" t="e">
        <f>VLOOKUP(deactivate_assem7[[#This Row],[Full Name]],assembly_staff_import[],1,0)</f>
        <v>#N/A</v>
      </c>
      <c r="M382" t="s">
        <v>11188</v>
      </c>
      <c r="V382" t="s">
        <v>21080</v>
      </c>
      <c r="AH382" t="s">
        <v>65</v>
      </c>
      <c r="AI382" t="s">
        <v>10913</v>
      </c>
      <c r="AL382" t="s">
        <v>1237</v>
      </c>
      <c r="AY382" t="s">
        <v>21081</v>
      </c>
      <c r="AZ382" t="s">
        <v>1205</v>
      </c>
      <c r="BA382" t="s">
        <v>7261</v>
      </c>
      <c r="BB382" t="s">
        <v>14009</v>
      </c>
      <c r="BD382" t="s">
        <v>72</v>
      </c>
      <c r="BG382" t="s">
        <v>21082</v>
      </c>
    </row>
    <row r="383" spans="1:59" x14ac:dyDescent="0.2">
      <c r="A383" s="1">
        <v>42618.940601851849</v>
      </c>
      <c r="B383" t="s">
        <v>1862</v>
      </c>
      <c r="C383" t="s">
        <v>21099</v>
      </c>
      <c r="D383" t="e">
        <f>VLOOKUP(deactivate_assem7[[#This Row],[Full Name]],assembly_staff_import[],1,0)</f>
        <v>#N/A</v>
      </c>
      <c r="L383" t="s">
        <v>5661</v>
      </c>
      <c r="M383" t="s">
        <v>17735</v>
      </c>
      <c r="N383" t="s">
        <v>63</v>
      </c>
      <c r="V383" t="s">
        <v>5663</v>
      </c>
      <c r="AH383" t="s">
        <v>65</v>
      </c>
      <c r="AI383" t="s">
        <v>10913</v>
      </c>
      <c r="AL383" t="s">
        <v>67</v>
      </c>
      <c r="AY383" t="s">
        <v>21100</v>
      </c>
      <c r="AZ383" t="s">
        <v>21101</v>
      </c>
      <c r="BA383" t="s">
        <v>17092</v>
      </c>
      <c r="BB383" t="s">
        <v>11219</v>
      </c>
      <c r="BD383" t="s">
        <v>72</v>
      </c>
      <c r="BG383" t="s">
        <v>21102</v>
      </c>
    </row>
    <row r="384" spans="1:59" x14ac:dyDescent="0.2">
      <c r="A384" s="1">
        <v>42618.940578703703</v>
      </c>
      <c r="B384" t="s">
        <v>1862</v>
      </c>
      <c r="C384" t="s">
        <v>21137</v>
      </c>
      <c r="D384" t="e">
        <f>VLOOKUP(deactivate_assem7[[#This Row],[Full Name]],assembly_staff_import[],1,0)</f>
        <v>#N/A</v>
      </c>
      <c r="M384" t="s">
        <v>12678</v>
      </c>
      <c r="V384" t="s">
        <v>14308</v>
      </c>
      <c r="AH384" t="s">
        <v>65</v>
      </c>
      <c r="AI384" t="s">
        <v>10913</v>
      </c>
      <c r="AL384" t="s">
        <v>1237</v>
      </c>
      <c r="AY384" t="s">
        <v>21138</v>
      </c>
      <c r="AZ384" t="s">
        <v>18154</v>
      </c>
      <c r="BA384" t="s">
        <v>21139</v>
      </c>
      <c r="BB384" t="s">
        <v>13483</v>
      </c>
      <c r="BD384" t="s">
        <v>72</v>
      </c>
      <c r="BG384" t="s">
        <v>21140</v>
      </c>
    </row>
    <row r="385" spans="1:59" x14ac:dyDescent="0.2">
      <c r="A385" s="1">
        <v>42618.940567129634</v>
      </c>
      <c r="B385" t="s">
        <v>1862</v>
      </c>
      <c r="C385" t="s">
        <v>21154</v>
      </c>
      <c r="D385" t="e">
        <f>VLOOKUP(deactivate_assem7[[#This Row],[Full Name]],assembly_staff_import[],1,0)</f>
        <v>#N/A</v>
      </c>
      <c r="M385" t="s">
        <v>11627</v>
      </c>
      <c r="V385" t="s">
        <v>5845</v>
      </c>
      <c r="AH385" t="s">
        <v>65</v>
      </c>
      <c r="AI385" t="s">
        <v>10913</v>
      </c>
      <c r="AL385" t="s">
        <v>1237</v>
      </c>
      <c r="AY385" t="s">
        <v>21155</v>
      </c>
      <c r="AZ385" t="s">
        <v>21156</v>
      </c>
      <c r="BA385" t="s">
        <v>21157</v>
      </c>
      <c r="BB385" t="s">
        <v>21158</v>
      </c>
      <c r="BD385" t="s">
        <v>72</v>
      </c>
      <c r="BG385" t="s">
        <v>21159</v>
      </c>
    </row>
    <row r="386" spans="1:59" x14ac:dyDescent="0.2">
      <c r="A386" s="1">
        <v>42618.940555555557</v>
      </c>
      <c r="B386" t="s">
        <v>1862</v>
      </c>
      <c r="C386" t="s">
        <v>21171</v>
      </c>
      <c r="D386" t="e">
        <f>VLOOKUP(deactivate_assem7[[#This Row],[Full Name]],assembly_staff_import[],1,0)</f>
        <v>#N/A</v>
      </c>
      <c r="L386" t="s">
        <v>14941</v>
      </c>
      <c r="M386" t="s">
        <v>21172</v>
      </c>
      <c r="N386" t="s">
        <v>63</v>
      </c>
      <c r="V386" t="s">
        <v>19772</v>
      </c>
      <c r="AH386" t="s">
        <v>65</v>
      </c>
      <c r="AI386" t="s">
        <v>10913</v>
      </c>
      <c r="AL386" t="s">
        <v>67</v>
      </c>
      <c r="AY386" t="s">
        <v>21173</v>
      </c>
      <c r="AZ386" t="s">
        <v>21174</v>
      </c>
      <c r="BA386" t="s">
        <v>2811</v>
      </c>
      <c r="BB386" t="s">
        <v>714</v>
      </c>
      <c r="BD386" t="s">
        <v>72</v>
      </c>
      <c r="BG386" t="s">
        <v>21175</v>
      </c>
    </row>
    <row r="387" spans="1:59" x14ac:dyDescent="0.2">
      <c r="A387" s="1">
        <v>42618.940555555557</v>
      </c>
      <c r="B387" t="s">
        <v>1862</v>
      </c>
      <c r="C387" t="s">
        <v>21183</v>
      </c>
      <c r="D387" t="e">
        <f>VLOOKUP(deactivate_assem7[[#This Row],[Full Name]],assembly_staff_import[],1,0)</f>
        <v>#N/A</v>
      </c>
      <c r="L387" t="s">
        <v>11394</v>
      </c>
      <c r="M387" t="s">
        <v>14434</v>
      </c>
      <c r="N387" t="s">
        <v>168</v>
      </c>
      <c r="V387" t="s">
        <v>21184</v>
      </c>
      <c r="AH387" t="s">
        <v>65</v>
      </c>
      <c r="AI387" t="s">
        <v>10913</v>
      </c>
      <c r="AL387" t="s">
        <v>67</v>
      </c>
      <c r="AY387" t="s">
        <v>21185</v>
      </c>
      <c r="AZ387" t="s">
        <v>21186</v>
      </c>
      <c r="BA387" t="s">
        <v>21187</v>
      </c>
      <c r="BB387" t="s">
        <v>10955</v>
      </c>
      <c r="BD387" t="s">
        <v>72</v>
      </c>
      <c r="BG387" t="s">
        <v>21188</v>
      </c>
    </row>
    <row r="388" spans="1:59" x14ac:dyDescent="0.2">
      <c r="A388" s="1">
        <v>42618.94054398148</v>
      </c>
      <c r="B388" t="s">
        <v>1862</v>
      </c>
      <c r="C388" t="s">
        <v>21193</v>
      </c>
      <c r="D388" t="e">
        <f>VLOOKUP(deactivate_assem7[[#This Row],[Full Name]],assembly_staff_import[],1,0)</f>
        <v>#N/A</v>
      </c>
      <c r="L388" t="s">
        <v>11206</v>
      </c>
      <c r="M388" t="s">
        <v>20303</v>
      </c>
      <c r="N388" t="s">
        <v>63</v>
      </c>
      <c r="V388" t="s">
        <v>20304</v>
      </c>
      <c r="AH388" t="s">
        <v>65</v>
      </c>
      <c r="AI388" t="s">
        <v>10913</v>
      </c>
      <c r="AL388" t="s">
        <v>67</v>
      </c>
      <c r="AY388" t="s">
        <v>21194</v>
      </c>
      <c r="AZ388" t="s">
        <v>3967</v>
      </c>
      <c r="BA388" t="s">
        <v>21195</v>
      </c>
      <c r="BB388" t="s">
        <v>11316</v>
      </c>
      <c r="BD388" t="s">
        <v>72</v>
      </c>
      <c r="BG388" t="s">
        <v>21196</v>
      </c>
    </row>
    <row r="389" spans="1:59" x14ac:dyDescent="0.2">
      <c r="A389" s="1">
        <v>42618.940520833326</v>
      </c>
      <c r="B389" t="s">
        <v>1862</v>
      </c>
      <c r="C389" t="s">
        <v>21253</v>
      </c>
      <c r="D389" t="e">
        <f>VLOOKUP(deactivate_assem7[[#This Row],[Full Name]],assembly_staff_import[],1,0)</f>
        <v>#N/A</v>
      </c>
      <c r="L389" t="s">
        <v>11531</v>
      </c>
      <c r="M389" t="s">
        <v>11532</v>
      </c>
      <c r="N389" t="s">
        <v>168</v>
      </c>
      <c r="V389" t="s">
        <v>21254</v>
      </c>
      <c r="AH389" t="s">
        <v>65</v>
      </c>
      <c r="AI389" t="s">
        <v>10913</v>
      </c>
      <c r="AL389" t="s">
        <v>67</v>
      </c>
      <c r="AY389" t="s">
        <v>21255</v>
      </c>
      <c r="AZ389" t="s">
        <v>21256</v>
      </c>
      <c r="BA389" t="s">
        <v>4757</v>
      </c>
      <c r="BB389" t="s">
        <v>15075</v>
      </c>
      <c r="BD389" t="s">
        <v>72</v>
      </c>
      <c r="BG389" t="s">
        <v>21257</v>
      </c>
    </row>
    <row r="390" spans="1:59" x14ac:dyDescent="0.2">
      <c r="A390" s="1">
        <v>42618.940509259257</v>
      </c>
      <c r="B390" t="s">
        <v>1862</v>
      </c>
      <c r="C390" t="s">
        <v>21284</v>
      </c>
      <c r="D390" t="e">
        <f>VLOOKUP(deactivate_assem7[[#This Row],[Full Name]],assembly_staff_import[],1,0)</f>
        <v>#N/A</v>
      </c>
      <c r="M390" t="s">
        <v>10958</v>
      </c>
      <c r="V390" t="s">
        <v>3154</v>
      </c>
      <c r="AH390" t="s">
        <v>65</v>
      </c>
      <c r="AI390" t="s">
        <v>10913</v>
      </c>
      <c r="AL390" t="s">
        <v>1237</v>
      </c>
      <c r="AY390" t="s">
        <v>21285</v>
      </c>
      <c r="AZ390" t="s">
        <v>21286</v>
      </c>
      <c r="BA390" t="s">
        <v>15265</v>
      </c>
      <c r="BB390" t="s">
        <v>116</v>
      </c>
      <c r="BD390" t="s">
        <v>72</v>
      </c>
      <c r="BG390" t="s">
        <v>21287</v>
      </c>
    </row>
    <row r="391" spans="1:59" x14ac:dyDescent="0.2">
      <c r="A391" s="1">
        <v>42618.940497685187</v>
      </c>
      <c r="B391" t="s">
        <v>1862</v>
      </c>
      <c r="C391" t="s">
        <v>21297</v>
      </c>
      <c r="D391" t="e">
        <f>VLOOKUP(deactivate_assem7[[#This Row],[Full Name]],assembly_staff_import[],1,0)</f>
        <v>#N/A</v>
      </c>
      <c r="M391" t="s">
        <v>10958</v>
      </c>
      <c r="V391" t="s">
        <v>3154</v>
      </c>
      <c r="AH391" t="s">
        <v>65</v>
      </c>
      <c r="AI391" t="s">
        <v>10913</v>
      </c>
      <c r="AL391" t="s">
        <v>1237</v>
      </c>
      <c r="AY391" t="s">
        <v>21298</v>
      </c>
      <c r="AZ391" t="s">
        <v>21299</v>
      </c>
      <c r="BA391" t="s">
        <v>18460</v>
      </c>
      <c r="BB391" t="s">
        <v>116</v>
      </c>
      <c r="BD391" t="s">
        <v>72</v>
      </c>
      <c r="BG391" t="s">
        <v>21300</v>
      </c>
    </row>
    <row r="392" spans="1:59" x14ac:dyDescent="0.2">
      <c r="A392" s="1">
        <v>42618.940497685187</v>
      </c>
      <c r="B392" t="s">
        <v>1862</v>
      </c>
      <c r="C392" t="s">
        <v>21308</v>
      </c>
      <c r="D392" t="e">
        <f>VLOOKUP(deactivate_assem7[[#This Row],[Full Name]],assembly_staff_import[],1,0)</f>
        <v>#N/A</v>
      </c>
      <c r="L392" t="s">
        <v>13212</v>
      </c>
      <c r="M392" t="s">
        <v>16856</v>
      </c>
      <c r="N392" t="s">
        <v>63</v>
      </c>
      <c r="V392" t="s">
        <v>16826</v>
      </c>
      <c r="AH392" t="s">
        <v>65</v>
      </c>
      <c r="AI392" t="s">
        <v>10913</v>
      </c>
      <c r="AL392" t="s">
        <v>67</v>
      </c>
      <c r="AY392" t="s">
        <v>21309</v>
      </c>
      <c r="AZ392" t="s">
        <v>21310</v>
      </c>
      <c r="BA392" t="s">
        <v>21311</v>
      </c>
      <c r="BB392" t="s">
        <v>10989</v>
      </c>
      <c r="BD392" t="s">
        <v>72</v>
      </c>
      <c r="BG392" t="s">
        <v>21312</v>
      </c>
    </row>
    <row r="393" spans="1:59" x14ac:dyDescent="0.2">
      <c r="A393" s="1">
        <v>42618.940497685187</v>
      </c>
      <c r="B393" t="s">
        <v>1862</v>
      </c>
      <c r="C393" t="s">
        <v>21313</v>
      </c>
      <c r="D393" t="e">
        <f>VLOOKUP(deactivate_assem7[[#This Row],[Full Name]],assembly_staff_import[],1,0)</f>
        <v>#N/A</v>
      </c>
      <c r="M393" t="s">
        <v>10958</v>
      </c>
      <c r="V393" t="s">
        <v>3154</v>
      </c>
      <c r="AH393" t="s">
        <v>65</v>
      </c>
      <c r="AI393" t="s">
        <v>10913</v>
      </c>
      <c r="AL393" t="s">
        <v>1237</v>
      </c>
      <c r="AY393" t="s">
        <v>21314</v>
      </c>
      <c r="AZ393" t="s">
        <v>21315</v>
      </c>
      <c r="BA393" t="s">
        <v>21316</v>
      </c>
      <c r="BB393" t="s">
        <v>116</v>
      </c>
      <c r="BD393" t="s">
        <v>72</v>
      </c>
      <c r="BG393" t="s">
        <v>21317</v>
      </c>
    </row>
    <row r="394" spans="1:59" x14ac:dyDescent="0.2">
      <c r="A394" s="1">
        <v>42618.940486111111</v>
      </c>
      <c r="B394" t="s">
        <v>1862</v>
      </c>
      <c r="C394" t="s">
        <v>21330</v>
      </c>
      <c r="D394" t="e">
        <f>VLOOKUP(deactivate_assem7[[#This Row],[Full Name]],assembly_staff_import[],1,0)</f>
        <v>#N/A</v>
      </c>
      <c r="M394" t="s">
        <v>10958</v>
      </c>
      <c r="V394" t="s">
        <v>3154</v>
      </c>
      <c r="AH394" t="s">
        <v>65</v>
      </c>
      <c r="AI394" t="s">
        <v>10913</v>
      </c>
      <c r="AL394" t="s">
        <v>1237</v>
      </c>
      <c r="AY394" t="s">
        <v>21331</v>
      </c>
      <c r="AZ394" t="s">
        <v>2021</v>
      </c>
      <c r="BA394" t="s">
        <v>21332</v>
      </c>
      <c r="BB394" t="s">
        <v>116</v>
      </c>
      <c r="BD394" t="s">
        <v>72</v>
      </c>
      <c r="BG394" t="s">
        <v>21333</v>
      </c>
    </row>
    <row r="395" spans="1:59" x14ac:dyDescent="0.2">
      <c r="A395" s="1">
        <v>42618.940474537027</v>
      </c>
      <c r="B395" t="s">
        <v>1862</v>
      </c>
      <c r="C395" t="s">
        <v>21356</v>
      </c>
      <c r="D395" t="e">
        <f>VLOOKUP(deactivate_assem7[[#This Row],[Full Name]],assembly_staff_import[],1,0)</f>
        <v>#N/A</v>
      </c>
      <c r="M395" t="s">
        <v>12678</v>
      </c>
      <c r="V395" t="s">
        <v>20645</v>
      </c>
      <c r="AH395" t="s">
        <v>65</v>
      </c>
      <c r="AI395" t="s">
        <v>10913</v>
      </c>
      <c r="AL395" t="s">
        <v>1237</v>
      </c>
      <c r="AY395" t="s">
        <v>21357</v>
      </c>
      <c r="AZ395" t="s">
        <v>21358</v>
      </c>
      <c r="BA395" t="s">
        <v>21359</v>
      </c>
      <c r="BB395" t="s">
        <v>15790</v>
      </c>
      <c r="BD395" t="s">
        <v>72</v>
      </c>
      <c r="BG395" t="s">
        <v>21360</v>
      </c>
    </row>
    <row r="396" spans="1:59" x14ac:dyDescent="0.2">
      <c r="A396" s="1">
        <v>42618.940474537027</v>
      </c>
      <c r="B396" t="s">
        <v>1862</v>
      </c>
      <c r="C396" t="s">
        <v>21361</v>
      </c>
      <c r="D396" t="e">
        <f>VLOOKUP(deactivate_assem7[[#This Row],[Full Name]],assembly_staff_import[],1,0)</f>
        <v>#N/A</v>
      </c>
      <c r="M396" t="s">
        <v>10958</v>
      </c>
      <c r="V396" t="s">
        <v>3154</v>
      </c>
      <c r="AH396" t="s">
        <v>65</v>
      </c>
      <c r="AI396" t="s">
        <v>10913</v>
      </c>
      <c r="AL396" t="s">
        <v>1237</v>
      </c>
      <c r="AY396" t="s">
        <v>21362</v>
      </c>
      <c r="AZ396" t="s">
        <v>21363</v>
      </c>
      <c r="BA396" t="s">
        <v>21364</v>
      </c>
      <c r="BB396" t="s">
        <v>116</v>
      </c>
      <c r="BD396" t="s">
        <v>72</v>
      </c>
      <c r="BG396" t="s">
        <v>21365</v>
      </c>
    </row>
    <row r="397" spans="1:59" x14ac:dyDescent="0.2">
      <c r="A397" s="1">
        <v>42618.940474537027</v>
      </c>
      <c r="B397" t="s">
        <v>1862</v>
      </c>
      <c r="C397" t="s">
        <v>21366</v>
      </c>
      <c r="D397" t="e">
        <f>VLOOKUP(deactivate_assem7[[#This Row],[Full Name]],assembly_staff_import[],1,0)</f>
        <v>#N/A</v>
      </c>
      <c r="K397" t="s">
        <v>21367</v>
      </c>
      <c r="L397" t="s">
        <v>11497</v>
      </c>
      <c r="V397" t="s">
        <v>20077</v>
      </c>
      <c r="AH397" t="s">
        <v>65</v>
      </c>
      <c r="AI397" t="s">
        <v>10913</v>
      </c>
      <c r="AL397" t="s">
        <v>67</v>
      </c>
      <c r="AY397" t="s">
        <v>21368</v>
      </c>
      <c r="AZ397" t="s">
        <v>21369</v>
      </c>
      <c r="BA397" t="s">
        <v>541</v>
      </c>
      <c r="BB397" t="s">
        <v>68</v>
      </c>
      <c r="BD397" t="s">
        <v>72</v>
      </c>
      <c r="BG397" t="s">
        <v>21370</v>
      </c>
    </row>
    <row r="398" spans="1:59" x14ac:dyDescent="0.2">
      <c r="A398" s="1">
        <v>42618.940474537027</v>
      </c>
      <c r="B398" t="s">
        <v>1862</v>
      </c>
      <c r="C398" t="s">
        <v>21371</v>
      </c>
      <c r="D398" t="e">
        <f>VLOOKUP(deactivate_assem7[[#This Row],[Full Name]],assembly_staff_import[],1,0)</f>
        <v>#N/A</v>
      </c>
      <c r="M398" t="s">
        <v>10958</v>
      </c>
      <c r="V398" t="s">
        <v>3154</v>
      </c>
      <c r="AH398" t="s">
        <v>65</v>
      </c>
      <c r="AI398" t="s">
        <v>10913</v>
      </c>
      <c r="AL398" t="s">
        <v>1237</v>
      </c>
      <c r="AY398" t="s">
        <v>21372</v>
      </c>
      <c r="AZ398" t="s">
        <v>6523</v>
      </c>
      <c r="BA398" t="s">
        <v>21373</v>
      </c>
      <c r="BB398" t="s">
        <v>116</v>
      </c>
      <c r="BD398" t="s">
        <v>72</v>
      </c>
      <c r="BG398" t="s">
        <v>21374</v>
      </c>
    </row>
    <row r="399" spans="1:59" x14ac:dyDescent="0.2">
      <c r="A399" s="1">
        <v>42618.940462962957</v>
      </c>
      <c r="B399" t="s">
        <v>1862</v>
      </c>
      <c r="C399" t="s">
        <v>21401</v>
      </c>
      <c r="D399" t="e">
        <f>VLOOKUP(deactivate_assem7[[#This Row],[Full Name]],assembly_staff_import[],1,0)</f>
        <v>#N/A</v>
      </c>
      <c r="M399" t="s">
        <v>10958</v>
      </c>
      <c r="V399" t="s">
        <v>3154</v>
      </c>
      <c r="AH399" t="s">
        <v>65</v>
      </c>
      <c r="AI399" t="s">
        <v>10913</v>
      </c>
      <c r="AL399" t="s">
        <v>1237</v>
      </c>
      <c r="AY399" t="s">
        <v>21402</v>
      </c>
      <c r="AZ399" t="s">
        <v>21403</v>
      </c>
      <c r="BA399" t="s">
        <v>8429</v>
      </c>
      <c r="BB399" t="s">
        <v>116</v>
      </c>
      <c r="BD399" t="s">
        <v>72</v>
      </c>
      <c r="BG399" t="s">
        <v>21404</v>
      </c>
    </row>
    <row r="400" spans="1:59" x14ac:dyDescent="0.2">
      <c r="A400" s="1">
        <v>42618.940462962957</v>
      </c>
      <c r="B400" t="s">
        <v>1862</v>
      </c>
      <c r="C400" t="s">
        <v>21411</v>
      </c>
      <c r="D400" t="e">
        <f>VLOOKUP(deactivate_assem7[[#This Row],[Full Name]],assembly_staff_import[],1,0)</f>
        <v>#N/A</v>
      </c>
      <c r="M400" t="s">
        <v>10958</v>
      </c>
      <c r="V400" t="s">
        <v>3154</v>
      </c>
      <c r="AH400" t="s">
        <v>65</v>
      </c>
      <c r="AI400" t="s">
        <v>10913</v>
      </c>
      <c r="AL400" t="s">
        <v>1237</v>
      </c>
      <c r="AY400" t="s">
        <v>21412</v>
      </c>
      <c r="AZ400" t="s">
        <v>21413</v>
      </c>
      <c r="BA400" t="s">
        <v>17092</v>
      </c>
      <c r="BB400" t="s">
        <v>116</v>
      </c>
      <c r="BD400" t="s">
        <v>72</v>
      </c>
      <c r="BG400" t="s">
        <v>21414</v>
      </c>
    </row>
    <row r="401" spans="1:59" x14ac:dyDescent="0.2">
      <c r="A401" s="1">
        <v>42618.940451388888</v>
      </c>
      <c r="B401" t="s">
        <v>1862</v>
      </c>
      <c r="C401" t="s">
        <v>21432</v>
      </c>
      <c r="D401" t="e">
        <f>VLOOKUP(deactivate_assem7[[#This Row],[Full Name]],assembly_staff_import[],1,0)</f>
        <v>#N/A</v>
      </c>
      <c r="M401" t="s">
        <v>11627</v>
      </c>
      <c r="V401" t="s">
        <v>5845</v>
      </c>
      <c r="AH401" t="s">
        <v>65</v>
      </c>
      <c r="AI401" t="s">
        <v>10913</v>
      </c>
      <c r="AL401" t="s">
        <v>1237</v>
      </c>
      <c r="AY401" t="s">
        <v>21433</v>
      </c>
      <c r="AZ401" t="s">
        <v>13887</v>
      </c>
      <c r="BA401" t="s">
        <v>21434</v>
      </c>
      <c r="BB401" t="s">
        <v>11631</v>
      </c>
      <c r="BD401" t="s">
        <v>72</v>
      </c>
      <c r="BG401" t="s">
        <v>21435</v>
      </c>
    </row>
    <row r="402" spans="1:59" x14ac:dyDescent="0.2">
      <c r="A402" s="1">
        <v>42618.940439814818</v>
      </c>
      <c r="B402" t="s">
        <v>1862</v>
      </c>
      <c r="C402" t="s">
        <v>21469</v>
      </c>
      <c r="D402" t="e">
        <f>VLOOKUP(deactivate_assem7[[#This Row],[Full Name]],assembly_staff_import[],1,0)</f>
        <v>#N/A</v>
      </c>
      <c r="L402" t="s">
        <v>12818</v>
      </c>
      <c r="M402" t="s">
        <v>17863</v>
      </c>
      <c r="N402" t="s">
        <v>168</v>
      </c>
      <c r="AH402" t="s">
        <v>65</v>
      </c>
      <c r="AI402" t="s">
        <v>10913</v>
      </c>
      <c r="AL402" t="s">
        <v>67</v>
      </c>
      <c r="AY402" t="s">
        <v>21470</v>
      </c>
      <c r="AZ402" t="s">
        <v>15320</v>
      </c>
      <c r="BA402" t="s">
        <v>15265</v>
      </c>
      <c r="BB402" t="s">
        <v>12627</v>
      </c>
      <c r="BD402" t="s">
        <v>72</v>
      </c>
      <c r="BG402" t="s">
        <v>21471</v>
      </c>
    </row>
    <row r="403" spans="1:59" x14ac:dyDescent="0.2">
      <c r="A403" s="1">
        <v>42618.940439814818</v>
      </c>
      <c r="B403" t="s">
        <v>1862</v>
      </c>
      <c r="C403" t="s">
        <v>21491</v>
      </c>
      <c r="D403" t="e">
        <f>VLOOKUP(deactivate_assem7[[#This Row],[Full Name]],assembly_staff_import[],1,0)</f>
        <v>#N/A</v>
      </c>
      <c r="L403" t="s">
        <v>11325</v>
      </c>
      <c r="M403" t="s">
        <v>19927</v>
      </c>
      <c r="N403" t="s">
        <v>168</v>
      </c>
      <c r="V403" t="s">
        <v>21492</v>
      </c>
      <c r="AH403" t="s">
        <v>65</v>
      </c>
      <c r="AI403" t="s">
        <v>10913</v>
      </c>
      <c r="AL403" t="s">
        <v>67</v>
      </c>
      <c r="AM403" t="s">
        <v>284</v>
      </c>
      <c r="AY403" t="s">
        <v>21493</v>
      </c>
      <c r="AZ403" t="s">
        <v>21494</v>
      </c>
      <c r="BA403" t="s">
        <v>21495</v>
      </c>
      <c r="BB403" t="s">
        <v>11681</v>
      </c>
      <c r="BD403" t="s">
        <v>72</v>
      </c>
      <c r="BG403" t="s">
        <v>21496</v>
      </c>
    </row>
    <row r="404" spans="1:59" x14ac:dyDescent="0.2">
      <c r="A404" s="1">
        <v>42618.940428240741</v>
      </c>
      <c r="B404" t="s">
        <v>1862</v>
      </c>
      <c r="C404" t="s">
        <v>21503</v>
      </c>
      <c r="D404" t="e">
        <f>VLOOKUP(deactivate_assem7[[#This Row],[Full Name]],assembly_staff_import[],1,0)</f>
        <v>#N/A</v>
      </c>
      <c r="L404" t="s">
        <v>12818</v>
      </c>
      <c r="M404" t="s">
        <v>17863</v>
      </c>
      <c r="N404" t="s">
        <v>168</v>
      </c>
      <c r="AH404" t="s">
        <v>65</v>
      </c>
      <c r="AI404" t="s">
        <v>10913</v>
      </c>
      <c r="AL404" t="s">
        <v>67</v>
      </c>
      <c r="AY404" t="s">
        <v>21504</v>
      </c>
      <c r="AZ404" t="s">
        <v>21505</v>
      </c>
      <c r="BA404" t="s">
        <v>11725</v>
      </c>
      <c r="BB404" t="s">
        <v>426</v>
      </c>
      <c r="BD404" t="s">
        <v>72</v>
      </c>
      <c r="BG404" t="s">
        <v>21506</v>
      </c>
    </row>
    <row r="405" spans="1:59" x14ac:dyDescent="0.2">
      <c r="A405" s="1">
        <v>42618.940428240741</v>
      </c>
      <c r="B405" t="s">
        <v>1862</v>
      </c>
      <c r="C405" t="s">
        <v>21507</v>
      </c>
      <c r="D405" t="e">
        <f>VLOOKUP(deactivate_assem7[[#This Row],[Full Name]],assembly_staff_import[],1,0)</f>
        <v>#N/A</v>
      </c>
      <c r="L405" t="s">
        <v>15125</v>
      </c>
      <c r="M405" t="s">
        <v>21508</v>
      </c>
      <c r="N405" t="s">
        <v>63</v>
      </c>
      <c r="V405" t="s">
        <v>15128</v>
      </c>
      <c r="AH405" t="s">
        <v>65</v>
      </c>
      <c r="AI405" t="s">
        <v>10913</v>
      </c>
      <c r="AL405" t="s">
        <v>67</v>
      </c>
      <c r="AM405" t="s">
        <v>284</v>
      </c>
      <c r="AY405" t="s">
        <v>21509</v>
      </c>
      <c r="AZ405" t="s">
        <v>21510</v>
      </c>
      <c r="BA405" t="s">
        <v>21511</v>
      </c>
      <c r="BB405" t="s">
        <v>11681</v>
      </c>
      <c r="BD405" t="s">
        <v>72</v>
      </c>
      <c r="BG405" t="s">
        <v>21512</v>
      </c>
    </row>
    <row r="406" spans="1:59" x14ac:dyDescent="0.2">
      <c r="A406" s="1">
        <v>42618.940393518518</v>
      </c>
      <c r="B406" t="s">
        <v>1862</v>
      </c>
      <c r="C406" t="s">
        <v>21550</v>
      </c>
      <c r="D406" t="e">
        <f>VLOOKUP(deactivate_assem7[[#This Row],[Full Name]],assembly_staff_import[],1,0)</f>
        <v>#N/A</v>
      </c>
      <c r="L406" t="s">
        <v>11562</v>
      </c>
      <c r="M406" t="s">
        <v>15173</v>
      </c>
      <c r="N406" t="s">
        <v>63</v>
      </c>
      <c r="V406" t="s">
        <v>15135</v>
      </c>
      <c r="AH406" t="s">
        <v>65</v>
      </c>
      <c r="AI406" t="s">
        <v>10913</v>
      </c>
      <c r="AL406" t="s">
        <v>67</v>
      </c>
      <c r="AM406" t="s">
        <v>68</v>
      </c>
      <c r="AY406" t="s">
        <v>21551</v>
      </c>
      <c r="AZ406" t="s">
        <v>6925</v>
      </c>
      <c r="BA406" t="s">
        <v>21552</v>
      </c>
      <c r="BB406" t="s">
        <v>236</v>
      </c>
      <c r="BD406" t="s">
        <v>72</v>
      </c>
      <c r="BG406" t="s">
        <v>21553</v>
      </c>
    </row>
    <row r="407" spans="1:59" x14ac:dyDescent="0.2">
      <c r="A407" s="1">
        <v>42618.940393518518</v>
      </c>
      <c r="B407" t="s">
        <v>1862</v>
      </c>
      <c r="C407" t="s">
        <v>21566</v>
      </c>
      <c r="D407" t="e">
        <f>VLOOKUP(deactivate_assem7[[#This Row],[Full Name]],assembly_staff_import[],1,0)</f>
        <v>#N/A</v>
      </c>
      <c r="L407" t="s">
        <v>13428</v>
      </c>
      <c r="M407" t="s">
        <v>21567</v>
      </c>
      <c r="N407" t="s">
        <v>63</v>
      </c>
      <c r="V407" t="s">
        <v>15485</v>
      </c>
      <c r="AH407" t="s">
        <v>65</v>
      </c>
      <c r="AI407" t="s">
        <v>10913</v>
      </c>
      <c r="AL407" t="s">
        <v>67</v>
      </c>
      <c r="AY407" t="s">
        <v>21568</v>
      </c>
      <c r="AZ407" t="s">
        <v>5355</v>
      </c>
      <c r="BA407" t="s">
        <v>21569</v>
      </c>
      <c r="BB407" t="s">
        <v>11400</v>
      </c>
      <c r="BD407" t="s">
        <v>72</v>
      </c>
      <c r="BG407" t="s">
        <v>21570</v>
      </c>
    </row>
    <row r="408" spans="1:59" x14ac:dyDescent="0.2">
      <c r="A408" s="1">
        <v>42618.940381944441</v>
      </c>
      <c r="B408" t="s">
        <v>1862</v>
      </c>
      <c r="C408" t="s">
        <v>21596</v>
      </c>
      <c r="D408" t="e">
        <f>VLOOKUP(deactivate_assem7[[#This Row],[Full Name]],assembly_staff_import[],1,0)</f>
        <v>#N/A</v>
      </c>
      <c r="L408" t="s">
        <v>2522</v>
      </c>
      <c r="M408" t="s">
        <v>15530</v>
      </c>
      <c r="N408" t="s">
        <v>168</v>
      </c>
      <c r="V408" t="s">
        <v>2524</v>
      </c>
      <c r="AH408" t="s">
        <v>65</v>
      </c>
      <c r="AI408" t="s">
        <v>10913</v>
      </c>
      <c r="AL408" t="s">
        <v>67</v>
      </c>
      <c r="AM408" t="s">
        <v>68</v>
      </c>
      <c r="AY408" t="s">
        <v>21597</v>
      </c>
      <c r="AZ408" t="s">
        <v>5909</v>
      </c>
      <c r="BA408" t="s">
        <v>21598</v>
      </c>
      <c r="BB408" t="s">
        <v>236</v>
      </c>
      <c r="BD408" t="s">
        <v>72</v>
      </c>
      <c r="BG408" t="s">
        <v>21599</v>
      </c>
    </row>
    <row r="409" spans="1:59" x14ac:dyDescent="0.2">
      <c r="A409" s="1">
        <v>42618.94027777778</v>
      </c>
      <c r="B409" t="s">
        <v>1862</v>
      </c>
      <c r="C409" t="s">
        <v>21835</v>
      </c>
      <c r="D409" t="e">
        <f>VLOOKUP(deactivate_assem7[[#This Row],[Full Name]],assembly_staff_import[],1,0)</f>
        <v>#N/A</v>
      </c>
      <c r="M409" t="s">
        <v>10958</v>
      </c>
      <c r="V409" t="s">
        <v>3154</v>
      </c>
      <c r="AH409" t="s">
        <v>65</v>
      </c>
      <c r="AI409" t="s">
        <v>10913</v>
      </c>
      <c r="AL409" t="s">
        <v>1237</v>
      </c>
      <c r="AY409" t="s">
        <v>21836</v>
      </c>
      <c r="AZ409" t="s">
        <v>21837</v>
      </c>
      <c r="BA409" t="s">
        <v>497</v>
      </c>
      <c r="BB409" t="s">
        <v>116</v>
      </c>
      <c r="BD409" t="s">
        <v>72</v>
      </c>
      <c r="BG409" t="s">
        <v>21838</v>
      </c>
    </row>
    <row r="410" spans="1:59" x14ac:dyDescent="0.2">
      <c r="A410" s="1">
        <v>42618.940266203703</v>
      </c>
      <c r="B410" t="s">
        <v>1862</v>
      </c>
      <c r="C410" t="s">
        <v>21860</v>
      </c>
      <c r="D410" t="e">
        <f>VLOOKUP(deactivate_assem7[[#This Row],[Full Name]],assembly_staff_import[],1,0)</f>
        <v>#N/A</v>
      </c>
      <c r="L410" t="s">
        <v>11325</v>
      </c>
      <c r="M410" t="s">
        <v>19927</v>
      </c>
      <c r="N410" t="s">
        <v>63</v>
      </c>
      <c r="V410" t="s">
        <v>19952</v>
      </c>
      <c r="AH410" t="s">
        <v>65</v>
      </c>
      <c r="AI410" t="s">
        <v>10913</v>
      </c>
      <c r="AL410" t="s">
        <v>67</v>
      </c>
      <c r="AY410" t="s">
        <v>21861</v>
      </c>
      <c r="AZ410" t="s">
        <v>21862</v>
      </c>
      <c r="BA410" t="s">
        <v>6335</v>
      </c>
      <c r="BB410" t="s">
        <v>21863</v>
      </c>
      <c r="BD410" t="s">
        <v>72</v>
      </c>
      <c r="BG410" t="s">
        <v>21864</v>
      </c>
    </row>
    <row r="411" spans="1:59" x14ac:dyDescent="0.2">
      <c r="A411" s="1">
        <v>42618.940266203703</v>
      </c>
      <c r="B411" t="s">
        <v>1862</v>
      </c>
      <c r="C411" t="s">
        <v>21865</v>
      </c>
      <c r="D411" t="e">
        <f>VLOOKUP(deactivate_assem7[[#This Row],[Full Name]],assembly_staff_import[],1,0)</f>
        <v>#N/A</v>
      </c>
      <c r="M411" t="s">
        <v>10958</v>
      </c>
      <c r="V411" t="s">
        <v>3154</v>
      </c>
      <c r="AH411" t="s">
        <v>65</v>
      </c>
      <c r="AI411" t="s">
        <v>10913</v>
      </c>
      <c r="AL411" t="s">
        <v>1237</v>
      </c>
      <c r="AY411" t="s">
        <v>21866</v>
      </c>
      <c r="AZ411" t="s">
        <v>21867</v>
      </c>
      <c r="BA411" t="s">
        <v>21868</v>
      </c>
      <c r="BB411" t="s">
        <v>116</v>
      </c>
      <c r="BD411" t="s">
        <v>72</v>
      </c>
      <c r="BG411" t="s">
        <v>21869</v>
      </c>
    </row>
    <row r="412" spans="1:59" x14ac:dyDescent="0.2">
      <c r="A412" s="1">
        <v>42618.940266203703</v>
      </c>
      <c r="B412" t="s">
        <v>1862</v>
      </c>
      <c r="C412" t="s">
        <v>21881</v>
      </c>
      <c r="D412" t="e">
        <f>VLOOKUP(deactivate_assem7[[#This Row],[Full Name]],assembly_staff_import[],1,0)</f>
        <v>#N/A</v>
      </c>
      <c r="M412" t="s">
        <v>10958</v>
      </c>
      <c r="V412" t="s">
        <v>3154</v>
      </c>
      <c r="AH412" t="s">
        <v>65</v>
      </c>
      <c r="AI412" t="s">
        <v>10913</v>
      </c>
      <c r="AL412" t="s">
        <v>1237</v>
      </c>
      <c r="AY412" t="s">
        <v>21882</v>
      </c>
      <c r="AZ412" t="s">
        <v>21883</v>
      </c>
      <c r="BA412" t="s">
        <v>21884</v>
      </c>
      <c r="BB412" t="s">
        <v>116</v>
      </c>
      <c r="BD412" t="s">
        <v>72</v>
      </c>
      <c r="BG412" t="s">
        <v>21885</v>
      </c>
    </row>
    <row r="413" spans="1:59" x14ac:dyDescent="0.2">
      <c r="A413" s="1">
        <v>42618.940254629633</v>
      </c>
      <c r="B413" t="s">
        <v>1862</v>
      </c>
      <c r="C413" t="s">
        <v>21905</v>
      </c>
      <c r="D413" t="e">
        <f>VLOOKUP(deactivate_assem7[[#This Row],[Full Name]],assembly_staff_import[],1,0)</f>
        <v>#N/A</v>
      </c>
      <c r="M413" t="s">
        <v>10958</v>
      </c>
      <c r="V413" t="s">
        <v>3154</v>
      </c>
      <c r="AH413" t="s">
        <v>65</v>
      </c>
      <c r="AI413" t="s">
        <v>10913</v>
      </c>
      <c r="AL413" t="s">
        <v>1237</v>
      </c>
      <c r="AY413" t="s">
        <v>21906</v>
      </c>
      <c r="AZ413" t="s">
        <v>2678</v>
      </c>
      <c r="BA413" t="s">
        <v>21907</v>
      </c>
      <c r="BB413" t="s">
        <v>116</v>
      </c>
      <c r="BD413" t="s">
        <v>72</v>
      </c>
      <c r="BG413" t="s">
        <v>21908</v>
      </c>
    </row>
    <row r="414" spans="1:59" x14ac:dyDescent="0.2">
      <c r="A414" s="1">
        <v>42618.940243055556</v>
      </c>
      <c r="B414" t="s">
        <v>1862</v>
      </c>
      <c r="C414" t="s">
        <v>21919</v>
      </c>
      <c r="D414" t="e">
        <f>VLOOKUP(deactivate_assem7[[#This Row],[Full Name]],assembly_staff_import[],1,0)</f>
        <v>#N/A</v>
      </c>
      <c r="M414" t="s">
        <v>10958</v>
      </c>
      <c r="V414" t="s">
        <v>3154</v>
      </c>
      <c r="AH414" t="s">
        <v>65</v>
      </c>
      <c r="AI414" t="s">
        <v>10913</v>
      </c>
      <c r="AL414" t="s">
        <v>1237</v>
      </c>
      <c r="AY414" t="s">
        <v>21920</v>
      </c>
      <c r="AZ414" t="s">
        <v>21921</v>
      </c>
      <c r="BA414" t="s">
        <v>21922</v>
      </c>
      <c r="BB414" t="s">
        <v>116</v>
      </c>
      <c r="BD414" t="s">
        <v>72</v>
      </c>
      <c r="BG414" t="s">
        <v>21923</v>
      </c>
    </row>
    <row r="415" spans="1:59" x14ac:dyDescent="0.2">
      <c r="A415" s="1">
        <v>42618.94023148148</v>
      </c>
      <c r="B415" t="s">
        <v>1862</v>
      </c>
      <c r="C415" t="s">
        <v>21954</v>
      </c>
      <c r="D415" t="e">
        <f>VLOOKUP(deactivate_assem7[[#This Row],[Full Name]],assembly_staff_import[],1,0)</f>
        <v>#N/A</v>
      </c>
      <c r="M415" t="s">
        <v>11761</v>
      </c>
      <c r="V415" t="s">
        <v>20800</v>
      </c>
      <c r="AH415" t="s">
        <v>65</v>
      </c>
      <c r="AI415" t="s">
        <v>10913</v>
      </c>
      <c r="AL415" t="s">
        <v>1237</v>
      </c>
      <c r="AY415" t="s">
        <v>21955</v>
      </c>
      <c r="AZ415" t="s">
        <v>11764</v>
      </c>
      <c r="BA415" t="s">
        <v>21956</v>
      </c>
      <c r="BB415" t="s">
        <v>3598</v>
      </c>
      <c r="BD415" t="s">
        <v>72</v>
      </c>
      <c r="BG415" t="s">
        <v>21957</v>
      </c>
    </row>
    <row r="416" spans="1:59" x14ac:dyDescent="0.2">
      <c r="A416" s="1">
        <v>42618.940208333333</v>
      </c>
      <c r="B416" t="s">
        <v>1862</v>
      </c>
      <c r="C416" t="s">
        <v>21982</v>
      </c>
      <c r="D416" t="e">
        <f>VLOOKUP(deactivate_assem7[[#This Row],[Full Name]],assembly_staff_import[],1,0)</f>
        <v>#N/A</v>
      </c>
      <c r="M416" t="s">
        <v>12026</v>
      </c>
      <c r="V416" t="s">
        <v>21983</v>
      </c>
      <c r="AH416" t="s">
        <v>65</v>
      </c>
      <c r="AI416" t="s">
        <v>10913</v>
      </c>
      <c r="AL416" t="s">
        <v>1237</v>
      </c>
      <c r="AY416" t="s">
        <v>21984</v>
      </c>
      <c r="AZ416" t="s">
        <v>1688</v>
      </c>
      <c r="BA416" t="s">
        <v>18040</v>
      </c>
      <c r="BB416" t="s">
        <v>12030</v>
      </c>
      <c r="BD416" t="s">
        <v>72</v>
      </c>
      <c r="BG416" t="s">
        <v>21985</v>
      </c>
    </row>
    <row r="417" spans="1:59" x14ac:dyDescent="0.2">
      <c r="A417" s="1">
        <v>42618.940208333333</v>
      </c>
      <c r="B417" t="s">
        <v>1862</v>
      </c>
      <c r="C417" t="s">
        <v>21986</v>
      </c>
      <c r="D417" t="e">
        <f>VLOOKUP(deactivate_assem7[[#This Row],[Full Name]],assembly_staff_import[],1,0)</f>
        <v>#N/A</v>
      </c>
      <c r="M417" t="s">
        <v>11450</v>
      </c>
      <c r="V417" t="s">
        <v>6176</v>
      </c>
      <c r="AH417" t="s">
        <v>65</v>
      </c>
      <c r="AI417" t="s">
        <v>10913</v>
      </c>
      <c r="AL417" t="s">
        <v>1237</v>
      </c>
      <c r="AY417" t="s">
        <v>21987</v>
      </c>
      <c r="AZ417" t="s">
        <v>21304</v>
      </c>
      <c r="BA417" t="s">
        <v>21988</v>
      </c>
      <c r="BB417" t="s">
        <v>11455</v>
      </c>
      <c r="BD417" t="s">
        <v>72</v>
      </c>
      <c r="BG417" t="s">
        <v>21989</v>
      </c>
    </row>
    <row r="418" spans="1:59" x14ac:dyDescent="0.2">
      <c r="A418" s="1">
        <v>42618.940208333333</v>
      </c>
      <c r="B418" t="s">
        <v>1862</v>
      </c>
      <c r="C418" t="s">
        <v>21990</v>
      </c>
      <c r="D418" t="e">
        <f>VLOOKUP(deactivate_assem7[[#This Row],[Full Name]],assembly_staff_import[],1,0)</f>
        <v>#N/A</v>
      </c>
      <c r="M418" t="s">
        <v>10958</v>
      </c>
      <c r="V418" t="s">
        <v>3154</v>
      </c>
      <c r="AH418" t="s">
        <v>65</v>
      </c>
      <c r="AI418" t="s">
        <v>10913</v>
      </c>
      <c r="AL418" t="s">
        <v>1237</v>
      </c>
      <c r="AY418" t="s">
        <v>21991</v>
      </c>
      <c r="AZ418" t="s">
        <v>21992</v>
      </c>
      <c r="BA418" t="s">
        <v>21993</v>
      </c>
      <c r="BB418" t="s">
        <v>116</v>
      </c>
      <c r="BD418" t="s">
        <v>72</v>
      </c>
      <c r="BG418" t="s">
        <v>21994</v>
      </c>
    </row>
    <row r="419" spans="1:59" x14ac:dyDescent="0.2">
      <c r="A419" s="1">
        <v>42618.940196759257</v>
      </c>
      <c r="B419" t="s">
        <v>1862</v>
      </c>
      <c r="C419" t="s">
        <v>22016</v>
      </c>
      <c r="D419" t="e">
        <f>VLOOKUP(deactivate_assem7[[#This Row],[Full Name]],assembly_staff_import[],1,0)</f>
        <v>#N/A</v>
      </c>
      <c r="M419" t="s">
        <v>12100</v>
      </c>
      <c r="AH419" t="s">
        <v>65</v>
      </c>
      <c r="AI419" t="s">
        <v>10913</v>
      </c>
      <c r="AL419" t="s">
        <v>1237</v>
      </c>
      <c r="AY419" t="s">
        <v>22017</v>
      </c>
      <c r="AZ419" t="s">
        <v>22018</v>
      </c>
      <c r="BA419" t="s">
        <v>22019</v>
      </c>
      <c r="BB419" t="s">
        <v>11989</v>
      </c>
      <c r="BD419" t="s">
        <v>72</v>
      </c>
      <c r="BG419" t="s">
        <v>22020</v>
      </c>
    </row>
    <row r="420" spans="1:59" x14ac:dyDescent="0.2">
      <c r="A420" s="1">
        <v>42618.940196759257</v>
      </c>
      <c r="B420" t="s">
        <v>1862</v>
      </c>
      <c r="C420" t="s">
        <v>22021</v>
      </c>
      <c r="D420" t="e">
        <f>VLOOKUP(deactivate_assem7[[#This Row],[Full Name]],assembly_staff_import[],1,0)</f>
        <v>#N/A</v>
      </c>
      <c r="M420" t="s">
        <v>10958</v>
      </c>
      <c r="V420" t="s">
        <v>3154</v>
      </c>
      <c r="AH420" t="s">
        <v>65</v>
      </c>
      <c r="AI420" t="s">
        <v>10913</v>
      </c>
      <c r="AL420" t="s">
        <v>1237</v>
      </c>
      <c r="AY420" t="s">
        <v>22022</v>
      </c>
      <c r="AZ420" t="s">
        <v>86</v>
      </c>
      <c r="BA420" t="s">
        <v>22023</v>
      </c>
      <c r="BB420" t="s">
        <v>116</v>
      </c>
      <c r="BD420" t="s">
        <v>72</v>
      </c>
      <c r="BG420" t="s">
        <v>22024</v>
      </c>
    </row>
    <row r="421" spans="1:59" x14ac:dyDescent="0.2">
      <c r="A421" s="1">
        <v>42618.940185185187</v>
      </c>
      <c r="B421" t="s">
        <v>1862</v>
      </c>
      <c r="C421" t="s">
        <v>22037</v>
      </c>
      <c r="D421" t="e">
        <f>VLOOKUP(deactivate_assem7[[#This Row],[Full Name]],assembly_staff_import[],1,0)</f>
        <v>#N/A</v>
      </c>
      <c r="M421" t="s">
        <v>10958</v>
      </c>
      <c r="V421" t="s">
        <v>3154</v>
      </c>
      <c r="AH421" t="s">
        <v>65</v>
      </c>
      <c r="AI421" t="s">
        <v>10913</v>
      </c>
      <c r="AL421" t="s">
        <v>1237</v>
      </c>
      <c r="AY421" t="s">
        <v>22038</v>
      </c>
      <c r="AZ421" t="s">
        <v>248</v>
      </c>
      <c r="BA421" t="s">
        <v>20587</v>
      </c>
      <c r="BB421" t="s">
        <v>116</v>
      </c>
      <c r="BD421" t="s">
        <v>72</v>
      </c>
      <c r="BG421" t="s">
        <v>22039</v>
      </c>
    </row>
    <row r="422" spans="1:59" x14ac:dyDescent="0.2">
      <c r="A422" s="1">
        <v>42618.940185185187</v>
      </c>
      <c r="B422" t="s">
        <v>1862</v>
      </c>
      <c r="C422" t="s">
        <v>22051</v>
      </c>
      <c r="D422" t="e">
        <f>VLOOKUP(deactivate_assem7[[#This Row],[Full Name]],assembly_staff_import[],1,0)</f>
        <v>#N/A</v>
      </c>
      <c r="M422" t="s">
        <v>10958</v>
      </c>
      <c r="V422" t="s">
        <v>3154</v>
      </c>
      <c r="AH422" t="s">
        <v>65</v>
      </c>
      <c r="AI422" t="s">
        <v>10913</v>
      </c>
      <c r="AL422" t="s">
        <v>1237</v>
      </c>
      <c r="AY422" t="s">
        <v>22052</v>
      </c>
      <c r="AZ422" t="s">
        <v>22053</v>
      </c>
      <c r="BA422" t="s">
        <v>18742</v>
      </c>
      <c r="BB422" t="s">
        <v>116</v>
      </c>
      <c r="BD422" t="s">
        <v>72</v>
      </c>
      <c r="BG422" t="s">
        <v>22054</v>
      </c>
    </row>
    <row r="423" spans="1:59" x14ac:dyDescent="0.2">
      <c r="A423" s="1">
        <v>42618.94017361111</v>
      </c>
      <c r="B423" t="s">
        <v>1862</v>
      </c>
      <c r="C423" t="s">
        <v>22073</v>
      </c>
      <c r="D423" t="e">
        <f>VLOOKUP(deactivate_assem7[[#This Row],[Full Name]],assembly_staff_import[],1,0)</f>
        <v>#N/A</v>
      </c>
      <c r="M423" t="s">
        <v>10958</v>
      </c>
      <c r="V423" t="s">
        <v>3154</v>
      </c>
      <c r="AH423" t="s">
        <v>65</v>
      </c>
      <c r="AI423" t="s">
        <v>10913</v>
      </c>
      <c r="AL423" t="s">
        <v>1237</v>
      </c>
      <c r="AY423" t="s">
        <v>22074</v>
      </c>
      <c r="AZ423" t="s">
        <v>22075</v>
      </c>
      <c r="BA423" t="s">
        <v>22076</v>
      </c>
      <c r="BB423" t="s">
        <v>116</v>
      </c>
      <c r="BD423" t="s">
        <v>72</v>
      </c>
      <c r="BG423" t="s">
        <v>22077</v>
      </c>
    </row>
    <row r="424" spans="1:59" x14ac:dyDescent="0.2">
      <c r="A424" s="1">
        <v>42618.940162037034</v>
      </c>
      <c r="B424" t="s">
        <v>1862</v>
      </c>
      <c r="C424" t="s">
        <v>22094</v>
      </c>
      <c r="D424" t="e">
        <f>VLOOKUP(deactivate_assem7[[#This Row],[Full Name]],assembly_staff_import[],1,0)</f>
        <v>#N/A</v>
      </c>
      <c r="M424" t="s">
        <v>10958</v>
      </c>
      <c r="V424" t="s">
        <v>3154</v>
      </c>
      <c r="AH424" t="s">
        <v>65</v>
      </c>
      <c r="AI424" t="s">
        <v>10913</v>
      </c>
      <c r="AL424" t="s">
        <v>1237</v>
      </c>
      <c r="AY424" t="s">
        <v>22095</v>
      </c>
      <c r="AZ424" t="s">
        <v>22096</v>
      </c>
      <c r="BA424" t="s">
        <v>134</v>
      </c>
      <c r="BB424" t="s">
        <v>116</v>
      </c>
      <c r="BD424" t="s">
        <v>72</v>
      </c>
      <c r="BG424" t="s">
        <v>22097</v>
      </c>
    </row>
    <row r="425" spans="1:59" x14ac:dyDescent="0.2">
      <c r="A425" s="1">
        <v>42618.940150462957</v>
      </c>
      <c r="B425" t="s">
        <v>1862</v>
      </c>
      <c r="C425" t="s">
        <v>22103</v>
      </c>
      <c r="D425" t="e">
        <f>VLOOKUP(deactivate_assem7[[#This Row],[Full Name]],assembly_staff_import[],1,0)</f>
        <v>#N/A</v>
      </c>
      <c r="L425" t="s">
        <v>11531</v>
      </c>
      <c r="M425" t="s">
        <v>11532</v>
      </c>
      <c r="N425" t="s">
        <v>63</v>
      </c>
      <c r="V425" t="s">
        <v>2207</v>
      </c>
      <c r="AH425" t="s">
        <v>65</v>
      </c>
      <c r="AI425" t="s">
        <v>10913</v>
      </c>
      <c r="AL425" t="s">
        <v>67</v>
      </c>
      <c r="AY425" t="s">
        <v>22104</v>
      </c>
      <c r="AZ425" t="s">
        <v>22105</v>
      </c>
      <c r="BA425" t="s">
        <v>22106</v>
      </c>
      <c r="BB425" t="s">
        <v>426</v>
      </c>
      <c r="BD425" t="s">
        <v>72</v>
      </c>
      <c r="BG425" t="s">
        <v>22107</v>
      </c>
    </row>
    <row r="426" spans="1:59" x14ac:dyDescent="0.2">
      <c r="A426" s="1">
        <v>42618.940138888887</v>
      </c>
      <c r="B426" t="s">
        <v>1862</v>
      </c>
      <c r="C426" t="s">
        <v>22129</v>
      </c>
      <c r="D426" t="e">
        <f>VLOOKUP(deactivate_assem7[[#This Row],[Full Name]],assembly_staff_import[],1,0)</f>
        <v>#N/A</v>
      </c>
      <c r="L426" t="s">
        <v>13225</v>
      </c>
      <c r="M426" t="s">
        <v>22130</v>
      </c>
      <c r="N426" t="s">
        <v>168</v>
      </c>
      <c r="V426" t="s">
        <v>15180</v>
      </c>
      <c r="AH426" t="s">
        <v>65</v>
      </c>
      <c r="AI426" t="s">
        <v>10913</v>
      </c>
      <c r="AL426" t="s">
        <v>67</v>
      </c>
      <c r="AY426" t="s">
        <v>22131</v>
      </c>
      <c r="AZ426" t="s">
        <v>22132</v>
      </c>
      <c r="BA426" t="s">
        <v>22133</v>
      </c>
      <c r="BB426" t="s">
        <v>22134</v>
      </c>
      <c r="BD426" t="s">
        <v>72</v>
      </c>
      <c r="BG426" t="s">
        <v>22135</v>
      </c>
    </row>
    <row r="427" spans="1:59" x14ac:dyDescent="0.2">
      <c r="A427" s="1">
        <v>42618.940104166657</v>
      </c>
      <c r="B427" t="s">
        <v>1862</v>
      </c>
      <c r="C427" t="s">
        <v>22180</v>
      </c>
      <c r="D427" t="e">
        <f>VLOOKUP(deactivate_assem7[[#This Row],[Full Name]],assembly_staff_import[],1,0)</f>
        <v>#N/A</v>
      </c>
      <c r="L427" t="s">
        <v>11992</v>
      </c>
      <c r="M427" t="s">
        <v>22181</v>
      </c>
      <c r="N427" t="s">
        <v>63</v>
      </c>
      <c r="V427" t="s">
        <v>20963</v>
      </c>
      <c r="AH427" t="s">
        <v>65</v>
      </c>
      <c r="AI427" t="s">
        <v>10913</v>
      </c>
      <c r="AL427" t="s">
        <v>67</v>
      </c>
      <c r="AM427" t="s">
        <v>68</v>
      </c>
      <c r="AY427" t="s">
        <v>22182</v>
      </c>
      <c r="AZ427" t="s">
        <v>22183</v>
      </c>
      <c r="BA427" t="s">
        <v>2391</v>
      </c>
      <c r="BB427" t="s">
        <v>236</v>
      </c>
      <c r="BD427" t="s">
        <v>72</v>
      </c>
      <c r="BG427" t="s">
        <v>22184</v>
      </c>
    </row>
    <row r="428" spans="1:59" x14ac:dyDescent="0.2">
      <c r="A428" s="1">
        <v>42618.940104166657</v>
      </c>
      <c r="B428" t="s">
        <v>1862</v>
      </c>
      <c r="C428" t="s">
        <v>22191</v>
      </c>
      <c r="D428" t="e">
        <f>VLOOKUP(deactivate_assem7[[#This Row],[Full Name]],assembly_staff_import[],1,0)</f>
        <v>#N/A</v>
      </c>
      <c r="M428" t="s">
        <v>12100</v>
      </c>
      <c r="AH428" t="s">
        <v>65</v>
      </c>
      <c r="AI428" t="s">
        <v>10913</v>
      </c>
      <c r="AL428" t="s">
        <v>1237</v>
      </c>
      <c r="AM428" t="s">
        <v>68</v>
      </c>
      <c r="AY428" t="s">
        <v>22192</v>
      </c>
      <c r="AZ428" t="s">
        <v>2678</v>
      </c>
      <c r="BA428" t="s">
        <v>22193</v>
      </c>
      <c r="BB428" t="s">
        <v>236</v>
      </c>
      <c r="BD428" t="s">
        <v>72</v>
      </c>
      <c r="BG428" t="s">
        <v>22194</v>
      </c>
    </row>
    <row r="429" spans="1:59" x14ac:dyDescent="0.2">
      <c r="A429" s="1">
        <v>42618.940092592587</v>
      </c>
      <c r="B429" t="s">
        <v>1862</v>
      </c>
      <c r="C429" t="s">
        <v>22205</v>
      </c>
      <c r="D429" t="e">
        <f>VLOOKUP(deactivate_assem7[[#This Row],[Full Name]],assembly_staff_import[],1,0)</f>
        <v>#N/A</v>
      </c>
      <c r="M429" t="s">
        <v>12100</v>
      </c>
      <c r="AH429" t="s">
        <v>65</v>
      </c>
      <c r="AI429" t="s">
        <v>10913</v>
      </c>
      <c r="AL429" t="s">
        <v>1237</v>
      </c>
      <c r="AY429" t="s">
        <v>22206</v>
      </c>
      <c r="AZ429" t="s">
        <v>22207</v>
      </c>
      <c r="BA429" t="s">
        <v>7615</v>
      </c>
      <c r="BB429" t="s">
        <v>11559</v>
      </c>
      <c r="BD429" t="s">
        <v>72</v>
      </c>
      <c r="BG429" t="s">
        <v>22208</v>
      </c>
    </row>
    <row r="430" spans="1:59" x14ac:dyDescent="0.2">
      <c r="A430" s="1">
        <v>42618.940081018518</v>
      </c>
      <c r="B430" t="s">
        <v>1862</v>
      </c>
      <c r="C430" t="s">
        <v>22227</v>
      </c>
      <c r="D430" t="e">
        <f>VLOOKUP(deactivate_assem7[[#This Row],[Full Name]],assembly_staff_import[],1,0)</f>
        <v>#N/A</v>
      </c>
      <c r="M430" t="s">
        <v>10958</v>
      </c>
      <c r="V430" t="s">
        <v>3154</v>
      </c>
      <c r="AH430" t="s">
        <v>65</v>
      </c>
      <c r="AI430" t="s">
        <v>10913</v>
      </c>
      <c r="AL430" t="s">
        <v>1237</v>
      </c>
      <c r="AY430" t="s">
        <v>22228</v>
      </c>
      <c r="AZ430" t="s">
        <v>22229</v>
      </c>
      <c r="BA430" t="s">
        <v>134</v>
      </c>
      <c r="BB430" t="s">
        <v>116</v>
      </c>
      <c r="BD430" t="s">
        <v>72</v>
      </c>
      <c r="BG430" t="s">
        <v>22230</v>
      </c>
    </row>
    <row r="431" spans="1:59" x14ac:dyDescent="0.2">
      <c r="A431" s="1">
        <v>42618.940081018518</v>
      </c>
      <c r="B431" t="s">
        <v>1862</v>
      </c>
      <c r="C431" t="s">
        <v>22231</v>
      </c>
      <c r="D431" t="e">
        <f>VLOOKUP(deactivate_assem7[[#This Row],[Full Name]],assembly_staff_import[],1,0)</f>
        <v>#N/A</v>
      </c>
      <c r="M431" t="s">
        <v>10958</v>
      </c>
      <c r="V431" t="s">
        <v>3154</v>
      </c>
      <c r="AH431" t="s">
        <v>65</v>
      </c>
      <c r="AI431" t="s">
        <v>10913</v>
      </c>
      <c r="AL431" t="s">
        <v>1237</v>
      </c>
      <c r="AY431" t="s">
        <v>22232</v>
      </c>
      <c r="AZ431" t="s">
        <v>22233</v>
      </c>
      <c r="BA431" t="s">
        <v>22234</v>
      </c>
      <c r="BB431" t="s">
        <v>116</v>
      </c>
      <c r="BD431" t="s">
        <v>72</v>
      </c>
      <c r="BG431" t="s">
        <v>22235</v>
      </c>
    </row>
    <row r="432" spans="1:59" x14ac:dyDescent="0.2">
      <c r="A432" s="1">
        <v>42618.940081018518</v>
      </c>
      <c r="B432" t="s">
        <v>1862</v>
      </c>
      <c r="C432" t="s">
        <v>22240</v>
      </c>
      <c r="D432" t="e">
        <f>VLOOKUP(deactivate_assem7[[#This Row],[Full Name]],assembly_staff_import[],1,0)</f>
        <v>#N/A</v>
      </c>
      <c r="M432" t="s">
        <v>12100</v>
      </c>
      <c r="AH432" t="s">
        <v>65</v>
      </c>
      <c r="AI432" t="s">
        <v>10913</v>
      </c>
      <c r="AL432" t="s">
        <v>1237</v>
      </c>
      <c r="AY432" t="s">
        <v>22241</v>
      </c>
      <c r="AZ432" t="s">
        <v>22242</v>
      </c>
      <c r="BA432" t="s">
        <v>7246</v>
      </c>
      <c r="BB432" t="s">
        <v>11192</v>
      </c>
      <c r="BD432" t="s">
        <v>72</v>
      </c>
      <c r="BG432" t="s">
        <v>22243</v>
      </c>
    </row>
    <row r="433" spans="1:59" x14ac:dyDescent="0.2">
      <c r="A433" s="1">
        <v>42618.940081018518</v>
      </c>
      <c r="B433" t="s">
        <v>1862</v>
      </c>
      <c r="C433" t="s">
        <v>22252</v>
      </c>
      <c r="D433" t="e">
        <f>VLOOKUP(deactivate_assem7[[#This Row],[Full Name]],assembly_staff_import[],1,0)</f>
        <v>#N/A</v>
      </c>
      <c r="M433" t="s">
        <v>11319</v>
      </c>
      <c r="V433" t="s">
        <v>22253</v>
      </c>
      <c r="AH433" t="s">
        <v>65</v>
      </c>
      <c r="AI433" t="s">
        <v>10913</v>
      </c>
      <c r="AL433" t="s">
        <v>1237</v>
      </c>
      <c r="AY433" t="s">
        <v>22254</v>
      </c>
      <c r="AZ433" t="s">
        <v>22255</v>
      </c>
      <c r="BA433" t="s">
        <v>18255</v>
      </c>
      <c r="BB433" t="s">
        <v>1427</v>
      </c>
      <c r="BD433" t="s">
        <v>72</v>
      </c>
      <c r="BG433" t="s">
        <v>22256</v>
      </c>
    </row>
    <row r="434" spans="1:59" x14ac:dyDescent="0.2">
      <c r="A434" s="1">
        <v>42618.940069444441</v>
      </c>
      <c r="B434" t="s">
        <v>1862</v>
      </c>
      <c r="C434" t="s">
        <v>22275</v>
      </c>
      <c r="D434" t="e">
        <f>VLOOKUP(deactivate_assem7[[#This Row],[Full Name]],assembly_staff_import[],1,0)</f>
        <v>#N/A</v>
      </c>
      <c r="M434" t="s">
        <v>10958</v>
      </c>
      <c r="V434" t="s">
        <v>3154</v>
      </c>
      <c r="AH434" t="s">
        <v>65</v>
      </c>
      <c r="AI434" t="s">
        <v>10913</v>
      </c>
      <c r="AL434" t="s">
        <v>1237</v>
      </c>
      <c r="AY434" t="s">
        <v>22276</v>
      </c>
      <c r="AZ434" t="s">
        <v>11874</v>
      </c>
      <c r="BA434" t="s">
        <v>7584</v>
      </c>
      <c r="BB434" t="s">
        <v>116</v>
      </c>
      <c r="BD434" t="s">
        <v>72</v>
      </c>
      <c r="BG434" t="s">
        <v>22277</v>
      </c>
    </row>
    <row r="435" spans="1:59" x14ac:dyDescent="0.2">
      <c r="A435" s="1">
        <v>42618.940046296288</v>
      </c>
      <c r="B435" t="s">
        <v>1862</v>
      </c>
      <c r="C435" t="s">
        <v>22327</v>
      </c>
      <c r="D435" t="e">
        <f>VLOOKUP(deactivate_assem7[[#This Row],[Full Name]],assembly_staff_import[],1,0)</f>
        <v>#N/A</v>
      </c>
      <c r="M435" t="s">
        <v>22328</v>
      </c>
      <c r="V435" t="s">
        <v>22329</v>
      </c>
      <c r="AH435" t="s">
        <v>65</v>
      </c>
      <c r="AI435" t="s">
        <v>10913</v>
      </c>
      <c r="AL435" t="s">
        <v>1237</v>
      </c>
      <c r="AY435" t="s">
        <v>22330</v>
      </c>
      <c r="AZ435" t="s">
        <v>22331</v>
      </c>
      <c r="BA435" t="s">
        <v>22332</v>
      </c>
      <c r="BB435" t="s">
        <v>11249</v>
      </c>
      <c r="BD435" t="s">
        <v>72</v>
      </c>
      <c r="BG435" t="s">
        <v>22333</v>
      </c>
    </row>
    <row r="436" spans="1:59" x14ac:dyDescent="0.2">
      <c r="A436" s="1">
        <v>42618.940046296288</v>
      </c>
      <c r="B436" t="s">
        <v>1862</v>
      </c>
      <c r="C436" t="s">
        <v>22334</v>
      </c>
      <c r="D436" t="e">
        <f>VLOOKUP(deactivate_assem7[[#This Row],[Full Name]],assembly_staff_import[],1,0)</f>
        <v>#N/A</v>
      </c>
      <c r="L436" t="s">
        <v>12767</v>
      </c>
      <c r="M436" t="s">
        <v>16933</v>
      </c>
      <c r="N436" t="s">
        <v>63</v>
      </c>
      <c r="V436" t="s">
        <v>16934</v>
      </c>
      <c r="AH436" t="s">
        <v>65</v>
      </c>
      <c r="AI436" t="s">
        <v>10913</v>
      </c>
      <c r="AL436" t="s">
        <v>67</v>
      </c>
      <c r="AY436" t="s">
        <v>22335</v>
      </c>
      <c r="AZ436" t="s">
        <v>1589</v>
      </c>
      <c r="BA436" t="s">
        <v>6781</v>
      </c>
      <c r="BB436" t="s">
        <v>426</v>
      </c>
      <c r="BD436" t="s">
        <v>72</v>
      </c>
      <c r="BG436" t="s">
        <v>22336</v>
      </c>
    </row>
    <row r="437" spans="1:59" x14ac:dyDescent="0.2">
      <c r="A437" s="1">
        <v>42618.940046296288</v>
      </c>
      <c r="B437" t="s">
        <v>1862</v>
      </c>
      <c r="C437" t="s">
        <v>22337</v>
      </c>
      <c r="D437" t="e">
        <f>VLOOKUP(deactivate_assem7[[#This Row],[Full Name]],assembly_staff_import[],1,0)</f>
        <v>#N/A</v>
      </c>
      <c r="M437" t="s">
        <v>10958</v>
      </c>
      <c r="V437" t="s">
        <v>3154</v>
      </c>
      <c r="AH437" t="s">
        <v>65</v>
      </c>
      <c r="AI437" t="s">
        <v>10913</v>
      </c>
      <c r="AL437" t="s">
        <v>1237</v>
      </c>
      <c r="AY437" t="s">
        <v>22338</v>
      </c>
      <c r="AZ437" t="s">
        <v>22339</v>
      </c>
      <c r="BA437" t="s">
        <v>22340</v>
      </c>
      <c r="BB437" t="s">
        <v>116</v>
      </c>
      <c r="BD437" t="s">
        <v>72</v>
      </c>
      <c r="BG437" t="s">
        <v>22341</v>
      </c>
    </row>
    <row r="438" spans="1:59" x14ac:dyDescent="0.2">
      <c r="A438" s="1">
        <v>42618.940046296288</v>
      </c>
      <c r="B438" t="s">
        <v>1862</v>
      </c>
      <c r="C438" t="s">
        <v>22342</v>
      </c>
      <c r="D438" t="e">
        <f>VLOOKUP(deactivate_assem7[[#This Row],[Full Name]],assembly_staff_import[],1,0)</f>
        <v>#N/A</v>
      </c>
      <c r="M438" t="s">
        <v>11319</v>
      </c>
      <c r="V438" t="s">
        <v>22343</v>
      </c>
      <c r="AH438" t="s">
        <v>65</v>
      </c>
      <c r="AI438" t="s">
        <v>10913</v>
      </c>
      <c r="AL438" t="s">
        <v>1237</v>
      </c>
      <c r="AY438" t="s">
        <v>22344</v>
      </c>
      <c r="AZ438" t="s">
        <v>22345</v>
      </c>
      <c r="BA438" t="s">
        <v>22346</v>
      </c>
      <c r="BB438" t="s">
        <v>22347</v>
      </c>
      <c r="BD438" t="s">
        <v>72</v>
      </c>
      <c r="BG438" t="s">
        <v>22348</v>
      </c>
    </row>
    <row r="439" spans="1:59" x14ac:dyDescent="0.2">
      <c r="A439" s="1">
        <v>42618.940034722233</v>
      </c>
      <c r="B439" t="s">
        <v>1862</v>
      </c>
      <c r="C439" t="s">
        <v>22368</v>
      </c>
      <c r="D439" t="e">
        <f>VLOOKUP(deactivate_assem7[[#This Row],[Full Name]],assembly_staff_import[],1,0)</f>
        <v>#N/A</v>
      </c>
      <c r="M439" t="s">
        <v>10958</v>
      </c>
      <c r="V439" t="s">
        <v>3154</v>
      </c>
      <c r="AH439" t="s">
        <v>65</v>
      </c>
      <c r="AI439" t="s">
        <v>10913</v>
      </c>
      <c r="AL439" t="s">
        <v>1237</v>
      </c>
      <c r="AY439" t="s">
        <v>22369</v>
      </c>
      <c r="AZ439" t="s">
        <v>22370</v>
      </c>
      <c r="BA439" t="s">
        <v>22371</v>
      </c>
      <c r="BB439" t="s">
        <v>116</v>
      </c>
      <c r="BD439" t="s">
        <v>72</v>
      </c>
      <c r="BG439" t="s">
        <v>22372</v>
      </c>
    </row>
    <row r="440" spans="1:59" x14ac:dyDescent="0.2">
      <c r="A440" s="1">
        <v>42618.940034722233</v>
      </c>
      <c r="B440" t="s">
        <v>1862</v>
      </c>
      <c r="C440" t="s">
        <v>22381</v>
      </c>
      <c r="D440" t="e">
        <f>VLOOKUP(deactivate_assem7[[#This Row],[Full Name]],assembly_staff_import[],1,0)</f>
        <v>#N/A</v>
      </c>
      <c r="L440" t="s">
        <v>12767</v>
      </c>
      <c r="M440" t="s">
        <v>16933</v>
      </c>
      <c r="N440" t="s">
        <v>63</v>
      </c>
      <c r="V440" t="s">
        <v>16922</v>
      </c>
      <c r="AH440" t="s">
        <v>65</v>
      </c>
      <c r="AI440" t="s">
        <v>10913</v>
      </c>
      <c r="AL440" t="s">
        <v>67</v>
      </c>
      <c r="AY440" t="s">
        <v>22382</v>
      </c>
      <c r="AZ440" t="s">
        <v>22383</v>
      </c>
      <c r="BA440" t="s">
        <v>22384</v>
      </c>
      <c r="BB440" t="s">
        <v>11316</v>
      </c>
      <c r="BD440" t="s">
        <v>72</v>
      </c>
      <c r="BG440" t="s">
        <v>22385</v>
      </c>
    </row>
    <row r="441" spans="1:59" x14ac:dyDescent="0.2">
      <c r="A441" s="1">
        <v>42618.940023148149</v>
      </c>
      <c r="B441" t="s">
        <v>1862</v>
      </c>
      <c r="C441" t="s">
        <v>22409</v>
      </c>
      <c r="D441" t="e">
        <f>VLOOKUP(deactivate_assem7[[#This Row],[Full Name]],assembly_staff_import[],1,0)</f>
        <v>#N/A</v>
      </c>
      <c r="M441" t="s">
        <v>12267</v>
      </c>
      <c r="V441" t="s">
        <v>22410</v>
      </c>
      <c r="AH441" t="s">
        <v>65</v>
      </c>
      <c r="AI441" t="s">
        <v>10913</v>
      </c>
      <c r="AL441" t="s">
        <v>1237</v>
      </c>
      <c r="AY441" t="s">
        <v>22411</v>
      </c>
      <c r="AZ441" t="s">
        <v>22412</v>
      </c>
      <c r="BA441" t="s">
        <v>22413</v>
      </c>
      <c r="BB441" t="s">
        <v>11400</v>
      </c>
      <c r="BD441" t="s">
        <v>72</v>
      </c>
      <c r="BG441" t="s">
        <v>22414</v>
      </c>
    </row>
    <row r="442" spans="1:59" x14ac:dyDescent="0.2">
      <c r="A442" s="1">
        <v>42618.940023148149</v>
      </c>
      <c r="B442" t="s">
        <v>1862</v>
      </c>
      <c r="C442" t="s">
        <v>22421</v>
      </c>
      <c r="D442" t="e">
        <f>VLOOKUP(deactivate_assem7[[#This Row],[Full Name]],assembly_staff_import[],1,0)</f>
        <v>#N/A</v>
      </c>
      <c r="L442" t="s">
        <v>11909</v>
      </c>
      <c r="M442" t="s">
        <v>22422</v>
      </c>
      <c r="N442" t="s">
        <v>63</v>
      </c>
      <c r="V442" t="s">
        <v>18242</v>
      </c>
      <c r="AH442" t="s">
        <v>65</v>
      </c>
      <c r="AI442" t="s">
        <v>10913</v>
      </c>
      <c r="AL442" t="s">
        <v>67</v>
      </c>
      <c r="AY442" t="s">
        <v>22423</v>
      </c>
      <c r="AZ442" t="s">
        <v>12870</v>
      </c>
      <c r="BA442" t="s">
        <v>22424</v>
      </c>
      <c r="BB442" t="s">
        <v>10989</v>
      </c>
      <c r="BD442" t="s">
        <v>72</v>
      </c>
      <c r="BG442" t="s">
        <v>22425</v>
      </c>
    </row>
    <row r="443" spans="1:59" x14ac:dyDescent="0.2">
      <c r="A443" s="1">
        <v>42618.940011574072</v>
      </c>
      <c r="B443" t="s">
        <v>1862</v>
      </c>
      <c r="C443" t="s">
        <v>22432</v>
      </c>
      <c r="D443" t="e">
        <f>VLOOKUP(deactivate_assem7[[#This Row],[Full Name]],assembly_staff_import[],1,0)</f>
        <v>#N/A</v>
      </c>
      <c r="M443" t="s">
        <v>12267</v>
      </c>
      <c r="V443" t="s">
        <v>6791</v>
      </c>
      <c r="AH443" t="s">
        <v>65</v>
      </c>
      <c r="AI443" t="s">
        <v>10913</v>
      </c>
      <c r="AL443" t="s">
        <v>1237</v>
      </c>
      <c r="AY443" t="s">
        <v>22433</v>
      </c>
      <c r="AZ443" t="s">
        <v>22434</v>
      </c>
      <c r="BA443" t="s">
        <v>22435</v>
      </c>
      <c r="BB443" t="s">
        <v>11203</v>
      </c>
      <c r="BD443" t="s">
        <v>72</v>
      </c>
      <c r="BG443" t="s">
        <v>22436</v>
      </c>
    </row>
    <row r="444" spans="1:59" x14ac:dyDescent="0.2">
      <c r="A444" s="1">
        <v>42618.939965277779</v>
      </c>
      <c r="B444" t="s">
        <v>1862</v>
      </c>
      <c r="C444" t="s">
        <v>22506</v>
      </c>
      <c r="D444" t="e">
        <f>VLOOKUP(deactivate_assem7[[#This Row],[Full Name]],assembly_staff_import[],1,0)</f>
        <v>#N/A</v>
      </c>
      <c r="M444" t="s">
        <v>15930</v>
      </c>
      <c r="V444" t="s">
        <v>22507</v>
      </c>
      <c r="AH444" t="s">
        <v>65</v>
      </c>
      <c r="AI444" t="s">
        <v>10913</v>
      </c>
      <c r="AL444" t="s">
        <v>1237</v>
      </c>
      <c r="AY444" t="s">
        <v>22508</v>
      </c>
      <c r="AZ444" t="s">
        <v>15289</v>
      </c>
      <c r="BA444" t="s">
        <v>22509</v>
      </c>
      <c r="BB444" t="s">
        <v>15291</v>
      </c>
      <c r="BD444" t="s">
        <v>72</v>
      </c>
      <c r="BG444" t="s">
        <v>22510</v>
      </c>
    </row>
    <row r="445" spans="1:59" x14ac:dyDescent="0.2">
      <c r="A445" s="1">
        <v>42618.939965277779</v>
      </c>
      <c r="B445" t="s">
        <v>1862</v>
      </c>
      <c r="C445" t="s">
        <v>22529</v>
      </c>
      <c r="D445" t="e">
        <f>VLOOKUP(deactivate_assem7[[#This Row],[Full Name]],assembly_staff_import[],1,0)</f>
        <v>#N/A</v>
      </c>
      <c r="M445" t="s">
        <v>11043</v>
      </c>
      <c r="AH445" t="s">
        <v>65</v>
      </c>
      <c r="AI445" t="s">
        <v>10913</v>
      </c>
      <c r="AL445" t="s">
        <v>1237</v>
      </c>
      <c r="AY445" t="s">
        <v>22530</v>
      </c>
      <c r="AZ445" t="s">
        <v>8452</v>
      </c>
      <c r="BA445" t="s">
        <v>22531</v>
      </c>
      <c r="BB445" t="s">
        <v>11989</v>
      </c>
      <c r="BD445" t="s">
        <v>72</v>
      </c>
      <c r="BG445" t="s">
        <v>22532</v>
      </c>
    </row>
    <row r="446" spans="1:59" x14ac:dyDescent="0.2">
      <c r="A446" s="1">
        <v>42618.939953703702</v>
      </c>
      <c r="B446" t="s">
        <v>1862</v>
      </c>
      <c r="C446" t="s">
        <v>22539</v>
      </c>
      <c r="D446" t="e">
        <f>VLOOKUP(deactivate_assem7[[#This Row],[Full Name]],assembly_staff_import[],1,0)</f>
        <v>#N/A</v>
      </c>
      <c r="M446" t="s">
        <v>15930</v>
      </c>
      <c r="V446" t="s">
        <v>22540</v>
      </c>
      <c r="AH446" t="s">
        <v>65</v>
      </c>
      <c r="AI446" t="s">
        <v>10913</v>
      </c>
      <c r="AL446" t="s">
        <v>1237</v>
      </c>
      <c r="AY446" t="s">
        <v>22541</v>
      </c>
      <c r="AZ446" t="s">
        <v>22542</v>
      </c>
      <c r="BA446" t="s">
        <v>577</v>
      </c>
      <c r="BB446" t="s">
        <v>15935</v>
      </c>
      <c r="BD446" t="s">
        <v>72</v>
      </c>
      <c r="BG446" t="s">
        <v>22543</v>
      </c>
    </row>
    <row r="447" spans="1:59" x14ac:dyDescent="0.2">
      <c r="A447" s="1">
        <v>42618.939942129633</v>
      </c>
      <c r="B447" t="s">
        <v>1862</v>
      </c>
      <c r="C447" t="s">
        <v>22564</v>
      </c>
      <c r="D447" t="e">
        <f>VLOOKUP(deactivate_assem7[[#This Row],[Full Name]],assembly_staff_import[],1,0)</f>
        <v>#N/A</v>
      </c>
      <c r="M447" t="s">
        <v>11043</v>
      </c>
      <c r="V447" t="s">
        <v>6791</v>
      </c>
      <c r="AH447" t="s">
        <v>65</v>
      </c>
      <c r="AI447" t="s">
        <v>10913</v>
      </c>
      <c r="AL447" t="s">
        <v>1237</v>
      </c>
      <c r="AY447" t="s">
        <v>22565</v>
      </c>
      <c r="AZ447" t="s">
        <v>20188</v>
      </c>
      <c r="BA447" t="s">
        <v>7424</v>
      </c>
      <c r="BB447" t="s">
        <v>22566</v>
      </c>
      <c r="BD447" t="s">
        <v>72</v>
      </c>
      <c r="BG447" t="s">
        <v>22567</v>
      </c>
    </row>
    <row r="448" spans="1:59" x14ac:dyDescent="0.2">
      <c r="A448" s="1">
        <v>42618.939942129633</v>
      </c>
      <c r="B448" t="s">
        <v>1862</v>
      </c>
      <c r="C448" t="s">
        <v>22576</v>
      </c>
      <c r="D448" t="e">
        <f>VLOOKUP(deactivate_assem7[[#This Row],[Full Name]],assembly_staff_import[],1,0)</f>
        <v>#N/A</v>
      </c>
      <c r="L448" t="s">
        <v>13225</v>
      </c>
      <c r="M448" t="s">
        <v>22130</v>
      </c>
      <c r="N448" t="s">
        <v>63</v>
      </c>
      <c r="AH448" t="s">
        <v>65</v>
      </c>
      <c r="AI448" t="s">
        <v>10913</v>
      </c>
      <c r="AL448" t="s">
        <v>67</v>
      </c>
      <c r="AY448" t="s">
        <v>22577</v>
      </c>
      <c r="AZ448" t="s">
        <v>22578</v>
      </c>
      <c r="BA448" t="s">
        <v>4633</v>
      </c>
      <c r="BB448" t="s">
        <v>10955</v>
      </c>
      <c r="BD448" t="s">
        <v>72</v>
      </c>
      <c r="BG448" t="s">
        <v>22579</v>
      </c>
    </row>
    <row r="449" spans="1:59" x14ac:dyDescent="0.2">
      <c r="A449" s="1">
        <v>42618.939930555563</v>
      </c>
      <c r="B449" t="s">
        <v>1862</v>
      </c>
      <c r="C449" t="s">
        <v>22586</v>
      </c>
      <c r="D449" t="e">
        <f>VLOOKUP(deactivate_assem7[[#This Row],[Full Name]],assembly_staff_import[],1,0)</f>
        <v>#N/A</v>
      </c>
      <c r="M449" t="s">
        <v>12666</v>
      </c>
      <c r="V449" t="s">
        <v>22587</v>
      </c>
      <c r="AH449" t="s">
        <v>65</v>
      </c>
      <c r="AI449" t="s">
        <v>10913</v>
      </c>
      <c r="AL449" t="s">
        <v>1237</v>
      </c>
      <c r="AY449" t="s">
        <v>22588</v>
      </c>
      <c r="AZ449" t="s">
        <v>22589</v>
      </c>
      <c r="BA449" t="s">
        <v>22590</v>
      </c>
      <c r="BB449" t="s">
        <v>22591</v>
      </c>
      <c r="BD449" t="s">
        <v>72</v>
      </c>
      <c r="BG449" t="s">
        <v>22592</v>
      </c>
    </row>
    <row r="450" spans="1:59" x14ac:dyDescent="0.2">
      <c r="A450" s="1">
        <v>42618.939895833333</v>
      </c>
      <c r="B450" t="s">
        <v>1862</v>
      </c>
      <c r="C450" t="s">
        <v>22654</v>
      </c>
      <c r="D450" t="e">
        <f>VLOOKUP(deactivate_assem7[[#This Row],[Full Name]],assembly_staff_import[],1,0)</f>
        <v>#N/A</v>
      </c>
      <c r="M450" t="s">
        <v>22655</v>
      </c>
      <c r="V450" t="s">
        <v>22656</v>
      </c>
      <c r="AH450" t="s">
        <v>65</v>
      </c>
      <c r="AI450" t="s">
        <v>10913</v>
      </c>
      <c r="AL450" t="s">
        <v>1237</v>
      </c>
      <c r="AY450" t="s">
        <v>22657</v>
      </c>
      <c r="AZ450" t="s">
        <v>22658</v>
      </c>
      <c r="BA450" t="s">
        <v>7137</v>
      </c>
      <c r="BB450" t="s">
        <v>18483</v>
      </c>
      <c r="BD450" t="s">
        <v>72</v>
      </c>
      <c r="BG450" t="s">
        <v>22659</v>
      </c>
    </row>
    <row r="451" spans="1:59" x14ac:dyDescent="0.2">
      <c r="A451" s="1">
        <v>42618.939884259264</v>
      </c>
      <c r="B451" t="s">
        <v>1862</v>
      </c>
      <c r="C451" t="s">
        <v>22701</v>
      </c>
      <c r="D451" t="e">
        <f>VLOOKUP(deactivate_assem7[[#This Row],[Full Name]],assembly_staff_import[],1,0)</f>
        <v>#N/A</v>
      </c>
      <c r="M451" t="s">
        <v>11043</v>
      </c>
      <c r="V451" t="s">
        <v>6791</v>
      </c>
      <c r="AH451" t="s">
        <v>65</v>
      </c>
      <c r="AI451" t="s">
        <v>10913</v>
      </c>
      <c r="AL451" t="s">
        <v>1237</v>
      </c>
      <c r="AY451" t="s">
        <v>22702</v>
      </c>
      <c r="AZ451" t="s">
        <v>22703</v>
      </c>
      <c r="BA451" t="s">
        <v>1419</v>
      </c>
      <c r="BB451" t="s">
        <v>13496</v>
      </c>
      <c r="BD451" t="s">
        <v>72</v>
      </c>
      <c r="BG451" t="s">
        <v>22704</v>
      </c>
    </row>
    <row r="452" spans="1:59" x14ac:dyDescent="0.2">
      <c r="A452" s="1">
        <v>42618.939872685187</v>
      </c>
      <c r="B452" t="s">
        <v>1862</v>
      </c>
      <c r="C452" t="s">
        <v>22716</v>
      </c>
      <c r="D452" t="e">
        <f>VLOOKUP(deactivate_assem7[[#This Row],[Full Name]],assembly_staff_import[],1,0)</f>
        <v>#N/A</v>
      </c>
      <c r="M452" t="s">
        <v>11511</v>
      </c>
      <c r="V452" t="s">
        <v>14700</v>
      </c>
      <c r="AH452" t="s">
        <v>65</v>
      </c>
      <c r="AI452" t="s">
        <v>10913</v>
      </c>
      <c r="AL452" t="s">
        <v>1237</v>
      </c>
      <c r="AY452" t="s">
        <v>22717</v>
      </c>
      <c r="AZ452" t="s">
        <v>3322</v>
      </c>
      <c r="BA452" t="s">
        <v>18044</v>
      </c>
      <c r="BB452" t="s">
        <v>11516</v>
      </c>
      <c r="BD452" t="s">
        <v>72</v>
      </c>
      <c r="BG452" t="s">
        <v>22718</v>
      </c>
    </row>
    <row r="453" spans="1:59" x14ac:dyDescent="0.2">
      <c r="A453" s="1">
        <v>42618.939814814818</v>
      </c>
      <c r="B453" t="s">
        <v>1862</v>
      </c>
      <c r="C453" t="s">
        <v>22797</v>
      </c>
      <c r="D453" t="e">
        <f>VLOOKUP(deactivate_assem7[[#This Row],[Full Name]],assembly_staff_import[],1,0)</f>
        <v>#N/A</v>
      </c>
      <c r="L453" t="s">
        <v>11062</v>
      </c>
      <c r="M453" t="s">
        <v>22798</v>
      </c>
      <c r="N453" t="s">
        <v>63</v>
      </c>
      <c r="V453" t="s">
        <v>20153</v>
      </c>
      <c r="AH453" t="s">
        <v>65</v>
      </c>
      <c r="AI453" t="s">
        <v>10913</v>
      </c>
      <c r="AL453" t="s">
        <v>67</v>
      </c>
      <c r="AM453" t="s">
        <v>68</v>
      </c>
      <c r="AY453" t="s">
        <v>22799</v>
      </c>
      <c r="AZ453" t="s">
        <v>22800</v>
      </c>
      <c r="BA453" t="s">
        <v>22801</v>
      </c>
      <c r="BB453" t="s">
        <v>236</v>
      </c>
      <c r="BD453" t="s">
        <v>72</v>
      </c>
      <c r="BG453" t="s">
        <v>22802</v>
      </c>
    </row>
    <row r="454" spans="1:59" x14ac:dyDescent="0.2">
      <c r="A454" s="1">
        <v>42618.939803240741</v>
      </c>
      <c r="B454" t="s">
        <v>1862</v>
      </c>
      <c r="C454" t="s">
        <v>22813</v>
      </c>
      <c r="D454" t="e">
        <f>VLOOKUP(deactivate_assem7[[#This Row],[Full Name]],assembly_staff_import[],1,0)</f>
        <v>#N/A</v>
      </c>
      <c r="L454" t="s">
        <v>13187</v>
      </c>
      <c r="M454" t="s">
        <v>19018</v>
      </c>
      <c r="N454" t="s">
        <v>63</v>
      </c>
      <c r="V454" t="s">
        <v>18611</v>
      </c>
      <c r="AH454" t="s">
        <v>65</v>
      </c>
      <c r="AI454" t="s">
        <v>10913</v>
      </c>
      <c r="AL454" t="s">
        <v>67</v>
      </c>
      <c r="AY454" t="s">
        <v>22814</v>
      </c>
      <c r="AZ454" t="s">
        <v>12129</v>
      </c>
      <c r="BA454" t="s">
        <v>4789</v>
      </c>
      <c r="BB454" t="s">
        <v>11503</v>
      </c>
      <c r="BD454" t="s">
        <v>72</v>
      </c>
      <c r="BG454" t="s">
        <v>22815</v>
      </c>
    </row>
    <row r="455" spans="1:59" x14ac:dyDescent="0.2">
      <c r="A455" s="1">
        <v>42618.939791666657</v>
      </c>
      <c r="B455" t="s">
        <v>1862</v>
      </c>
      <c r="C455" t="s">
        <v>22822</v>
      </c>
      <c r="D455" t="e">
        <f>VLOOKUP(deactivate_assem7[[#This Row],[Full Name]],assembly_staff_import[],1,0)</f>
        <v>#N/A</v>
      </c>
      <c r="M455" t="s">
        <v>12033</v>
      </c>
      <c r="V455" t="s">
        <v>14537</v>
      </c>
      <c r="AH455" t="s">
        <v>65</v>
      </c>
      <c r="AI455" t="s">
        <v>10913</v>
      </c>
      <c r="AL455" t="s">
        <v>1237</v>
      </c>
      <c r="AY455" t="s">
        <v>22823</v>
      </c>
      <c r="AZ455" t="s">
        <v>5734</v>
      </c>
      <c r="BA455" t="s">
        <v>3477</v>
      </c>
      <c r="BB455" t="s">
        <v>12030</v>
      </c>
      <c r="BD455" t="s">
        <v>72</v>
      </c>
      <c r="BG455" t="s">
        <v>22824</v>
      </c>
    </row>
    <row r="456" spans="1:59" x14ac:dyDescent="0.2">
      <c r="A456" s="1">
        <v>42618.939791666657</v>
      </c>
      <c r="B456" t="s">
        <v>1862</v>
      </c>
      <c r="C456" t="s">
        <v>22830</v>
      </c>
      <c r="D456" t="e">
        <f>VLOOKUP(deactivate_assem7[[#This Row],[Full Name]],assembly_staff_import[],1,0)</f>
        <v>#N/A</v>
      </c>
      <c r="L456" t="s">
        <v>13390</v>
      </c>
      <c r="M456" t="s">
        <v>19042</v>
      </c>
      <c r="N456" t="s">
        <v>63</v>
      </c>
      <c r="V456" t="s">
        <v>19043</v>
      </c>
      <c r="AH456" t="s">
        <v>65</v>
      </c>
      <c r="AI456" t="s">
        <v>10913</v>
      </c>
      <c r="AL456" t="s">
        <v>67</v>
      </c>
      <c r="AY456" t="s">
        <v>22831</v>
      </c>
      <c r="AZ456" t="s">
        <v>22832</v>
      </c>
      <c r="BA456" t="s">
        <v>784</v>
      </c>
      <c r="BB456" t="s">
        <v>12415</v>
      </c>
      <c r="BD456" t="s">
        <v>72</v>
      </c>
      <c r="BG456" t="s">
        <v>22833</v>
      </c>
    </row>
    <row r="457" spans="1:59" x14ac:dyDescent="0.2">
      <c r="A457" s="1">
        <v>42618.939780092587</v>
      </c>
      <c r="B457" t="s">
        <v>1862</v>
      </c>
      <c r="C457" t="s">
        <v>22844</v>
      </c>
      <c r="D457" t="e">
        <f>VLOOKUP(deactivate_assem7[[#This Row],[Full Name]],assembly_staff_import[],1,0)</f>
        <v>#N/A</v>
      </c>
      <c r="L457" t="s">
        <v>13390</v>
      </c>
      <c r="M457" t="s">
        <v>19042</v>
      </c>
      <c r="N457" t="s">
        <v>63</v>
      </c>
      <c r="V457" t="s">
        <v>19043</v>
      </c>
      <c r="AH457" t="s">
        <v>65</v>
      </c>
      <c r="AI457" t="s">
        <v>10913</v>
      </c>
      <c r="AL457" t="s">
        <v>67</v>
      </c>
      <c r="AY457" t="s">
        <v>22845</v>
      </c>
      <c r="AZ457" t="s">
        <v>22846</v>
      </c>
      <c r="BA457" t="s">
        <v>3963</v>
      </c>
      <c r="BB457" t="s">
        <v>426</v>
      </c>
      <c r="BD457" t="s">
        <v>72</v>
      </c>
      <c r="BG457" t="s">
        <v>22847</v>
      </c>
    </row>
    <row r="458" spans="1:59" x14ac:dyDescent="0.2">
      <c r="A458" s="1">
        <v>42618.939780092587</v>
      </c>
      <c r="B458" t="s">
        <v>1862</v>
      </c>
      <c r="C458" t="s">
        <v>22848</v>
      </c>
      <c r="D458" t="e">
        <f>VLOOKUP(deactivate_assem7[[#This Row],[Full Name]],assembly_staff_import[],1,0)</f>
        <v>#N/A</v>
      </c>
      <c r="M458" t="s">
        <v>11043</v>
      </c>
      <c r="V458" t="s">
        <v>6791</v>
      </c>
      <c r="AH458" t="s">
        <v>65</v>
      </c>
      <c r="AI458" t="s">
        <v>10913</v>
      </c>
      <c r="AL458" t="s">
        <v>1237</v>
      </c>
      <c r="AY458" t="s">
        <v>22849</v>
      </c>
      <c r="AZ458" t="s">
        <v>14202</v>
      </c>
      <c r="BA458" t="s">
        <v>22850</v>
      </c>
      <c r="BB458" t="s">
        <v>11989</v>
      </c>
      <c r="BD458" t="s">
        <v>72</v>
      </c>
      <c r="BG458" t="s">
        <v>22851</v>
      </c>
    </row>
    <row r="459" spans="1:59" x14ac:dyDescent="0.2">
      <c r="A459" s="1">
        <v>42618.939780092587</v>
      </c>
      <c r="B459" t="s">
        <v>1862</v>
      </c>
      <c r="C459" t="s">
        <v>22852</v>
      </c>
      <c r="D459" t="e">
        <f>VLOOKUP(deactivate_assem7[[#This Row],[Full Name]],assembly_staff_import[],1,0)</f>
        <v>#N/A</v>
      </c>
      <c r="L459" t="s">
        <v>13390</v>
      </c>
      <c r="M459" t="s">
        <v>19042</v>
      </c>
      <c r="N459" t="s">
        <v>63</v>
      </c>
      <c r="V459" t="s">
        <v>19043</v>
      </c>
      <c r="AH459" t="s">
        <v>65</v>
      </c>
      <c r="AI459" t="s">
        <v>10913</v>
      </c>
      <c r="AL459" t="s">
        <v>67</v>
      </c>
      <c r="AY459" t="s">
        <v>22853</v>
      </c>
      <c r="AZ459" t="s">
        <v>22854</v>
      </c>
      <c r="BA459" t="s">
        <v>22855</v>
      </c>
      <c r="BB459" t="s">
        <v>12627</v>
      </c>
      <c r="BD459" t="s">
        <v>72</v>
      </c>
      <c r="BG459" t="s">
        <v>22856</v>
      </c>
    </row>
    <row r="460" spans="1:59" x14ac:dyDescent="0.2">
      <c r="A460" s="1">
        <v>42618.939780092587</v>
      </c>
      <c r="B460" t="s">
        <v>1862</v>
      </c>
      <c r="C460" t="s">
        <v>22861</v>
      </c>
      <c r="D460" t="e">
        <f>VLOOKUP(deactivate_assem7[[#This Row],[Full Name]],assembly_staff_import[],1,0)</f>
        <v>#N/A</v>
      </c>
      <c r="M460" t="s">
        <v>12033</v>
      </c>
      <c r="V460" t="s">
        <v>22683</v>
      </c>
      <c r="AH460" t="s">
        <v>65</v>
      </c>
      <c r="AI460" t="s">
        <v>10913</v>
      </c>
      <c r="AL460" t="s">
        <v>1237</v>
      </c>
      <c r="AY460" t="s">
        <v>22862</v>
      </c>
      <c r="AZ460" t="s">
        <v>22863</v>
      </c>
      <c r="BA460" t="s">
        <v>22864</v>
      </c>
      <c r="BB460" t="s">
        <v>12030</v>
      </c>
      <c r="BD460" t="s">
        <v>72</v>
      </c>
      <c r="BG460" t="s">
        <v>22865</v>
      </c>
    </row>
    <row r="461" spans="1:59" x14ac:dyDescent="0.2">
      <c r="A461" s="1">
        <v>42618.939780092587</v>
      </c>
      <c r="B461" t="s">
        <v>1862</v>
      </c>
      <c r="C461" t="s">
        <v>22866</v>
      </c>
      <c r="D461" t="e">
        <f>VLOOKUP(deactivate_assem7[[#This Row],[Full Name]],assembly_staff_import[],1,0)</f>
        <v>#N/A</v>
      </c>
      <c r="M461" t="s">
        <v>11043</v>
      </c>
      <c r="V461" t="s">
        <v>6791</v>
      </c>
      <c r="AH461" t="s">
        <v>65</v>
      </c>
      <c r="AI461" t="s">
        <v>10913</v>
      </c>
      <c r="AL461" t="s">
        <v>1237</v>
      </c>
      <c r="AY461" t="s">
        <v>22867</v>
      </c>
      <c r="AZ461" t="s">
        <v>22868</v>
      </c>
      <c r="BA461" t="s">
        <v>22869</v>
      </c>
      <c r="BB461" t="s">
        <v>13496</v>
      </c>
      <c r="BD461" t="s">
        <v>72</v>
      </c>
      <c r="BG461" t="s">
        <v>22870</v>
      </c>
    </row>
    <row r="462" spans="1:59" x14ac:dyDescent="0.2">
      <c r="A462" s="1">
        <v>42618.939768518518</v>
      </c>
      <c r="B462" t="s">
        <v>1862</v>
      </c>
      <c r="C462" t="s">
        <v>22871</v>
      </c>
      <c r="D462" t="e">
        <f>VLOOKUP(deactivate_assem7[[#This Row],[Full Name]],assembly_staff_import[],1,0)</f>
        <v>#N/A</v>
      </c>
      <c r="L462" t="s">
        <v>644</v>
      </c>
      <c r="M462" t="s">
        <v>13271</v>
      </c>
      <c r="N462" t="s">
        <v>63</v>
      </c>
      <c r="V462" t="s">
        <v>19348</v>
      </c>
      <c r="AH462" t="s">
        <v>65</v>
      </c>
      <c r="AI462" t="s">
        <v>10913</v>
      </c>
      <c r="AL462" t="s">
        <v>67</v>
      </c>
      <c r="AY462" t="s">
        <v>22872</v>
      </c>
      <c r="AZ462" t="s">
        <v>22873</v>
      </c>
      <c r="BA462" t="s">
        <v>5108</v>
      </c>
      <c r="BB462" t="s">
        <v>11033</v>
      </c>
      <c r="BD462" t="s">
        <v>72</v>
      </c>
      <c r="BG462" t="s">
        <v>22874</v>
      </c>
    </row>
    <row r="463" spans="1:59" x14ac:dyDescent="0.2">
      <c r="A463" s="1">
        <v>42618.939768518518</v>
      </c>
      <c r="B463" t="s">
        <v>1862</v>
      </c>
      <c r="C463" t="s">
        <v>22887</v>
      </c>
      <c r="D463" t="e">
        <f>VLOOKUP(deactivate_assem7[[#This Row],[Full Name]],assembly_staff_import[],1,0)</f>
        <v>#N/A</v>
      </c>
      <c r="L463" t="s">
        <v>644</v>
      </c>
      <c r="M463" t="s">
        <v>13271</v>
      </c>
      <c r="N463" t="s">
        <v>168</v>
      </c>
      <c r="V463" t="s">
        <v>22888</v>
      </c>
      <c r="AH463" t="s">
        <v>65</v>
      </c>
      <c r="AI463" t="s">
        <v>10913</v>
      </c>
      <c r="AL463" t="s">
        <v>67</v>
      </c>
      <c r="AM463" t="s">
        <v>284</v>
      </c>
      <c r="AY463" t="s">
        <v>22889</v>
      </c>
      <c r="AZ463" t="s">
        <v>22890</v>
      </c>
      <c r="BA463" t="s">
        <v>22891</v>
      </c>
      <c r="BB463" t="s">
        <v>11681</v>
      </c>
      <c r="BD463" t="s">
        <v>72</v>
      </c>
      <c r="BG463" t="s">
        <v>22892</v>
      </c>
    </row>
    <row r="464" spans="1:59" x14ac:dyDescent="0.2">
      <c r="A464" s="1">
        <v>42618.939756944441</v>
      </c>
      <c r="B464" t="s">
        <v>1862</v>
      </c>
      <c r="C464" t="s">
        <v>22898</v>
      </c>
      <c r="D464" t="e">
        <f>VLOOKUP(deactivate_assem7[[#This Row],[Full Name]],assembly_staff_import[],1,0)</f>
        <v>#N/A</v>
      </c>
      <c r="M464" t="s">
        <v>11043</v>
      </c>
      <c r="V464" t="s">
        <v>22668</v>
      </c>
      <c r="AH464" t="s">
        <v>65</v>
      </c>
      <c r="AI464" t="s">
        <v>10913</v>
      </c>
      <c r="AL464" t="s">
        <v>1237</v>
      </c>
      <c r="AY464" t="s">
        <v>22899</v>
      </c>
      <c r="AZ464" t="s">
        <v>4701</v>
      </c>
      <c r="BA464" t="s">
        <v>22900</v>
      </c>
      <c r="BB464" t="s">
        <v>22901</v>
      </c>
      <c r="BD464" t="s">
        <v>72</v>
      </c>
      <c r="BG464" t="s">
        <v>22902</v>
      </c>
    </row>
    <row r="465" spans="1:59" x14ac:dyDescent="0.2">
      <c r="A465" s="1">
        <v>42618.939756944441</v>
      </c>
      <c r="B465" t="s">
        <v>1862</v>
      </c>
      <c r="C465" t="s">
        <v>22903</v>
      </c>
      <c r="D465" t="e">
        <f>VLOOKUP(deactivate_assem7[[#This Row],[Full Name]],assembly_staff_import[],1,0)</f>
        <v>#N/A</v>
      </c>
      <c r="L465" t="s">
        <v>644</v>
      </c>
      <c r="M465" t="s">
        <v>13271</v>
      </c>
      <c r="N465" t="s">
        <v>63</v>
      </c>
      <c r="V465" t="s">
        <v>19348</v>
      </c>
      <c r="AH465" t="s">
        <v>65</v>
      </c>
      <c r="AI465" t="s">
        <v>10913</v>
      </c>
      <c r="AL465" t="s">
        <v>67</v>
      </c>
      <c r="AY465" t="s">
        <v>22904</v>
      </c>
      <c r="AZ465" t="s">
        <v>1784</v>
      </c>
      <c r="BA465" t="s">
        <v>22905</v>
      </c>
      <c r="BB465" t="s">
        <v>11033</v>
      </c>
      <c r="BD465" t="s">
        <v>72</v>
      </c>
      <c r="BG465" t="s">
        <v>22906</v>
      </c>
    </row>
    <row r="466" spans="1:59" x14ac:dyDescent="0.2">
      <c r="A466" s="1">
        <v>42618.939756944441</v>
      </c>
      <c r="B466" t="s">
        <v>1862</v>
      </c>
      <c r="C466" t="s">
        <v>22912</v>
      </c>
      <c r="D466" t="e">
        <f>VLOOKUP(deactivate_assem7[[#This Row],[Full Name]],assembly_staff_import[],1,0)</f>
        <v>#N/A</v>
      </c>
      <c r="M466" t="s">
        <v>22913</v>
      </c>
      <c r="AH466" t="s">
        <v>65</v>
      </c>
      <c r="AI466" t="s">
        <v>10913</v>
      </c>
      <c r="AL466" t="s">
        <v>1237</v>
      </c>
      <c r="AY466" t="s">
        <v>22914</v>
      </c>
      <c r="AZ466" t="s">
        <v>22915</v>
      </c>
      <c r="BA466" t="s">
        <v>22916</v>
      </c>
      <c r="BB466" t="s">
        <v>22917</v>
      </c>
      <c r="BD466" t="s">
        <v>72</v>
      </c>
      <c r="BG466" t="s">
        <v>22918</v>
      </c>
    </row>
    <row r="467" spans="1:59" x14ac:dyDescent="0.2">
      <c r="A467" s="1">
        <v>42618.939398148148</v>
      </c>
      <c r="B467" t="s">
        <v>1862</v>
      </c>
      <c r="C467" t="s">
        <v>22961</v>
      </c>
      <c r="D467" t="e">
        <f>VLOOKUP(deactivate_assem7[[#This Row],[Full Name]],assembly_staff_import[],1,0)</f>
        <v>#N/A</v>
      </c>
      <c r="M467" t="s">
        <v>11162</v>
      </c>
      <c r="V467" t="s">
        <v>7308</v>
      </c>
      <c r="AH467" t="s">
        <v>65</v>
      </c>
      <c r="AI467" t="s">
        <v>10913</v>
      </c>
      <c r="AL467" t="s">
        <v>1237</v>
      </c>
      <c r="AY467" t="s">
        <v>22962</v>
      </c>
      <c r="AZ467" t="s">
        <v>712</v>
      </c>
      <c r="BA467" t="s">
        <v>15998</v>
      </c>
      <c r="BB467" t="s">
        <v>11167</v>
      </c>
      <c r="BD467" t="s">
        <v>72</v>
      </c>
      <c r="BG467" t="s">
        <v>22963</v>
      </c>
    </row>
    <row r="468" spans="1:59" x14ac:dyDescent="0.2">
      <c r="A468" s="1">
        <v>42618.939351851863</v>
      </c>
      <c r="B468" t="s">
        <v>1862</v>
      </c>
      <c r="C468" t="s">
        <v>22976</v>
      </c>
      <c r="D468" t="e">
        <f>VLOOKUP(deactivate_assem7[[#This Row],[Full Name]],assembly_staff_import[],1,0)</f>
        <v>#N/A</v>
      </c>
      <c r="M468" t="s">
        <v>11162</v>
      </c>
      <c r="V468" t="s">
        <v>7308</v>
      </c>
      <c r="AH468" t="s">
        <v>65</v>
      </c>
      <c r="AI468" t="s">
        <v>10913</v>
      </c>
      <c r="AL468" t="s">
        <v>1237</v>
      </c>
      <c r="AY468" t="s">
        <v>22977</v>
      </c>
      <c r="AZ468" t="s">
        <v>22978</v>
      </c>
      <c r="BA468" t="s">
        <v>22979</v>
      </c>
      <c r="BB468" t="s">
        <v>11167</v>
      </c>
      <c r="BD468" t="s">
        <v>72</v>
      </c>
      <c r="BG468" t="s">
        <v>22980</v>
      </c>
    </row>
    <row r="469" spans="1:59" x14ac:dyDescent="0.2">
      <c r="A469" s="1">
        <v>42618.939351851863</v>
      </c>
      <c r="B469" t="s">
        <v>1862</v>
      </c>
      <c r="C469" t="s">
        <v>22981</v>
      </c>
      <c r="D469" t="e">
        <f>VLOOKUP(deactivate_assem7[[#This Row],[Full Name]],assembly_staff_import[],1,0)</f>
        <v>#N/A</v>
      </c>
      <c r="M469" t="s">
        <v>11162</v>
      </c>
      <c r="V469" t="s">
        <v>7308</v>
      </c>
      <c r="AH469" t="s">
        <v>65</v>
      </c>
      <c r="AI469" t="s">
        <v>10913</v>
      </c>
      <c r="AL469" t="s">
        <v>1237</v>
      </c>
      <c r="AY469" t="s">
        <v>22982</v>
      </c>
      <c r="AZ469" t="s">
        <v>5498</v>
      </c>
      <c r="BA469" t="s">
        <v>8010</v>
      </c>
      <c r="BB469" t="s">
        <v>11167</v>
      </c>
      <c r="BD469" t="s">
        <v>72</v>
      </c>
      <c r="BG469" t="s">
        <v>22983</v>
      </c>
    </row>
    <row r="470" spans="1:59" x14ac:dyDescent="0.2">
      <c r="A470" s="1">
        <v>42618.939340277779</v>
      </c>
      <c r="B470" t="s">
        <v>1862</v>
      </c>
      <c r="C470" t="s">
        <v>22984</v>
      </c>
      <c r="D470" t="e">
        <f>VLOOKUP(deactivate_assem7[[#This Row],[Full Name]],assembly_staff_import[],1,0)</f>
        <v>#N/A</v>
      </c>
      <c r="M470" t="s">
        <v>11162</v>
      </c>
      <c r="V470" t="s">
        <v>7308</v>
      </c>
      <c r="AH470" t="s">
        <v>65</v>
      </c>
      <c r="AI470" t="s">
        <v>10913</v>
      </c>
      <c r="AL470" t="s">
        <v>1237</v>
      </c>
      <c r="AY470" t="s">
        <v>22985</v>
      </c>
      <c r="AZ470" t="s">
        <v>2549</v>
      </c>
      <c r="BA470" t="s">
        <v>22986</v>
      </c>
      <c r="BB470" t="s">
        <v>11167</v>
      </c>
      <c r="BD470" t="s">
        <v>72</v>
      </c>
      <c r="BG470" t="s">
        <v>22987</v>
      </c>
    </row>
    <row r="471" spans="1:59" x14ac:dyDescent="0.2">
      <c r="A471" s="1">
        <v>42618.939305555563</v>
      </c>
      <c r="B471" t="s">
        <v>1862</v>
      </c>
      <c r="C471" t="s">
        <v>23003</v>
      </c>
      <c r="D471" t="e">
        <f>VLOOKUP(deactivate_assem7[[#This Row],[Full Name]],assembly_staff_import[],1,0)</f>
        <v>#N/A</v>
      </c>
      <c r="L471" t="s">
        <v>11951</v>
      </c>
      <c r="M471" t="s">
        <v>23004</v>
      </c>
      <c r="N471" t="s">
        <v>63</v>
      </c>
      <c r="V471" t="s">
        <v>17533</v>
      </c>
      <c r="AH471" t="s">
        <v>65</v>
      </c>
      <c r="AI471" t="s">
        <v>10913</v>
      </c>
      <c r="AL471" t="s">
        <v>67</v>
      </c>
      <c r="AY471" t="s">
        <v>23005</v>
      </c>
      <c r="AZ471" t="s">
        <v>23006</v>
      </c>
      <c r="BA471" t="s">
        <v>23007</v>
      </c>
      <c r="BB471" t="s">
        <v>426</v>
      </c>
      <c r="BD471" t="s">
        <v>72</v>
      </c>
      <c r="BG471" t="s">
        <v>23008</v>
      </c>
    </row>
    <row r="472" spans="1:59" x14ac:dyDescent="0.2">
      <c r="A472" s="1">
        <v>42618.939293981479</v>
      </c>
      <c r="B472" t="s">
        <v>1862</v>
      </c>
      <c r="C472" t="s">
        <v>23009</v>
      </c>
      <c r="D472" t="e">
        <f>VLOOKUP(deactivate_assem7[[#This Row],[Full Name]],assembly_staff_import[],1,0)</f>
        <v>#N/A</v>
      </c>
      <c r="L472" t="s">
        <v>13390</v>
      </c>
      <c r="M472" t="s">
        <v>19042</v>
      </c>
      <c r="U472" t="s">
        <v>23010</v>
      </c>
      <c r="AH472" t="s">
        <v>65</v>
      </c>
      <c r="AI472" t="s">
        <v>10913</v>
      </c>
      <c r="AL472" t="s">
        <v>67</v>
      </c>
      <c r="AY472" t="s">
        <v>23011</v>
      </c>
      <c r="AZ472" t="s">
        <v>23012</v>
      </c>
      <c r="BA472" t="s">
        <v>13922</v>
      </c>
      <c r="BB472" t="s">
        <v>68</v>
      </c>
      <c r="BD472" t="s">
        <v>72</v>
      </c>
      <c r="BG472" t="s">
        <v>23013</v>
      </c>
    </row>
    <row r="473" spans="1:59" x14ac:dyDescent="0.2">
      <c r="A473" s="1">
        <v>42618.939293981479</v>
      </c>
      <c r="B473" t="s">
        <v>1862</v>
      </c>
      <c r="C473" t="s">
        <v>23014</v>
      </c>
      <c r="D473" t="e">
        <f>VLOOKUP(deactivate_assem7[[#This Row],[Full Name]],assembly_staff_import[],1,0)</f>
        <v>#N/A</v>
      </c>
      <c r="M473" t="s">
        <v>11236</v>
      </c>
      <c r="V473" t="s">
        <v>15282</v>
      </c>
      <c r="AH473" t="s">
        <v>65</v>
      </c>
      <c r="AI473" t="s">
        <v>10913</v>
      </c>
      <c r="AL473" t="s">
        <v>1237</v>
      </c>
      <c r="AY473" t="s">
        <v>23015</v>
      </c>
      <c r="AZ473" t="s">
        <v>23016</v>
      </c>
      <c r="BA473" t="s">
        <v>23017</v>
      </c>
      <c r="BB473" t="s">
        <v>1901</v>
      </c>
      <c r="BD473" t="s">
        <v>72</v>
      </c>
      <c r="BG473" t="s">
        <v>23018</v>
      </c>
    </row>
    <row r="474" spans="1:59" x14ac:dyDescent="0.2">
      <c r="A474" s="1">
        <v>42618.939282407409</v>
      </c>
      <c r="B474" t="s">
        <v>1862</v>
      </c>
      <c r="C474" t="s">
        <v>23024</v>
      </c>
      <c r="D474" t="e">
        <f>VLOOKUP(deactivate_assem7[[#This Row],[Full Name]],assembly_staff_import[],1,0)</f>
        <v>#N/A</v>
      </c>
      <c r="M474" t="s">
        <v>11236</v>
      </c>
      <c r="V474" t="s">
        <v>7174</v>
      </c>
      <c r="AH474" t="s">
        <v>65</v>
      </c>
      <c r="AI474" t="s">
        <v>10913</v>
      </c>
      <c r="AL474" t="s">
        <v>1237</v>
      </c>
      <c r="AY474" t="s">
        <v>23025</v>
      </c>
      <c r="AZ474" t="s">
        <v>7148</v>
      </c>
      <c r="BA474" t="s">
        <v>23026</v>
      </c>
      <c r="BB474" t="s">
        <v>1901</v>
      </c>
      <c r="BD474" t="s">
        <v>72</v>
      </c>
      <c r="BG474" t="s">
        <v>23027</v>
      </c>
    </row>
    <row r="475" spans="1:59" x14ac:dyDescent="0.2">
      <c r="A475" s="1">
        <v>42618.939282407409</v>
      </c>
      <c r="B475" t="s">
        <v>1862</v>
      </c>
      <c r="C475" t="s">
        <v>23028</v>
      </c>
      <c r="D475" t="e">
        <f>VLOOKUP(deactivate_assem7[[#This Row],[Full Name]],assembly_staff_import[],1,0)</f>
        <v>#N/A</v>
      </c>
      <c r="M475" t="s">
        <v>11199</v>
      </c>
      <c r="V475" t="s">
        <v>14284</v>
      </c>
      <c r="AH475" t="s">
        <v>65</v>
      </c>
      <c r="AI475" t="s">
        <v>10913</v>
      </c>
      <c r="AL475" t="s">
        <v>1237</v>
      </c>
      <c r="AY475" t="s">
        <v>23029</v>
      </c>
      <c r="AZ475" t="s">
        <v>23030</v>
      </c>
      <c r="BA475" t="s">
        <v>23031</v>
      </c>
      <c r="BB475" t="s">
        <v>2510</v>
      </c>
      <c r="BD475" t="s">
        <v>72</v>
      </c>
      <c r="BG475" t="s">
        <v>23032</v>
      </c>
    </row>
    <row r="476" spans="1:59" x14ac:dyDescent="0.2">
      <c r="A476" s="1">
        <v>42618.939270833333</v>
      </c>
      <c r="B476" t="s">
        <v>1862</v>
      </c>
      <c r="C476" t="s">
        <v>23053</v>
      </c>
      <c r="D476" t="e">
        <f>VLOOKUP(deactivate_assem7[[#This Row],[Full Name]],assembly_staff_import[],1,0)</f>
        <v>#N/A</v>
      </c>
      <c r="M476" t="s">
        <v>11236</v>
      </c>
      <c r="V476" t="s">
        <v>14819</v>
      </c>
      <c r="AH476" t="s">
        <v>65</v>
      </c>
      <c r="AI476" t="s">
        <v>10913</v>
      </c>
      <c r="AL476" t="s">
        <v>1237</v>
      </c>
      <c r="AY476" t="s">
        <v>23054</v>
      </c>
      <c r="AZ476" t="s">
        <v>23055</v>
      </c>
      <c r="BA476" t="s">
        <v>23056</v>
      </c>
      <c r="BB476" t="s">
        <v>1901</v>
      </c>
      <c r="BD476" t="s">
        <v>72</v>
      </c>
      <c r="BG476" t="s">
        <v>23057</v>
      </c>
    </row>
    <row r="477" spans="1:59" x14ac:dyDescent="0.2">
      <c r="A477" s="1">
        <v>42618.939270833333</v>
      </c>
      <c r="B477" t="s">
        <v>1862</v>
      </c>
      <c r="C477" t="s">
        <v>23076</v>
      </c>
      <c r="D477" t="e">
        <f>VLOOKUP(deactivate_assem7[[#This Row],[Full Name]],assembly_staff_import[],1,0)</f>
        <v>#N/A</v>
      </c>
      <c r="L477" t="s">
        <v>11951</v>
      </c>
      <c r="M477" t="s">
        <v>23004</v>
      </c>
      <c r="N477" t="s">
        <v>63</v>
      </c>
      <c r="V477" t="s">
        <v>17533</v>
      </c>
      <c r="AH477" t="s">
        <v>65</v>
      </c>
      <c r="AI477" t="s">
        <v>10913</v>
      </c>
      <c r="AL477" t="s">
        <v>67</v>
      </c>
      <c r="AY477" t="s">
        <v>23077</v>
      </c>
      <c r="AZ477" t="s">
        <v>23078</v>
      </c>
      <c r="BA477" t="s">
        <v>23079</v>
      </c>
      <c r="BB477" t="s">
        <v>426</v>
      </c>
      <c r="BD477" t="s">
        <v>72</v>
      </c>
      <c r="BG477" t="s">
        <v>23080</v>
      </c>
    </row>
    <row r="478" spans="1:59" x14ac:dyDescent="0.2">
      <c r="A478" s="1">
        <v>42618.939143518517</v>
      </c>
      <c r="B478" t="s">
        <v>1862</v>
      </c>
      <c r="C478" t="s">
        <v>23097</v>
      </c>
      <c r="D478" t="e">
        <f>VLOOKUP(deactivate_assem7[[#This Row],[Full Name]],assembly_staff_import[],1,0)</f>
        <v>#N/A</v>
      </c>
      <c r="L478" t="s">
        <v>11310</v>
      </c>
      <c r="M478" t="s">
        <v>23098</v>
      </c>
      <c r="N478" t="s">
        <v>63</v>
      </c>
      <c r="V478" t="s">
        <v>16267</v>
      </c>
      <c r="AH478" t="s">
        <v>65</v>
      </c>
      <c r="AI478" t="s">
        <v>10913</v>
      </c>
      <c r="AL478" t="s">
        <v>67</v>
      </c>
      <c r="AY478" t="s">
        <v>23099</v>
      </c>
      <c r="AZ478" t="s">
        <v>21236</v>
      </c>
      <c r="BA478" t="s">
        <v>23100</v>
      </c>
      <c r="BB478" t="s">
        <v>10971</v>
      </c>
      <c r="BD478" t="s">
        <v>72</v>
      </c>
      <c r="BG478" t="s">
        <v>23101</v>
      </c>
    </row>
    <row r="479" spans="1:59" x14ac:dyDescent="0.2">
      <c r="A479" s="1">
        <v>42618.939108796287</v>
      </c>
      <c r="B479" t="s">
        <v>1862</v>
      </c>
      <c r="C479" t="s">
        <v>23123</v>
      </c>
      <c r="D479" t="e">
        <f>VLOOKUP(deactivate_assem7[[#This Row],[Full Name]],assembly_staff_import[],1,0)</f>
        <v>#N/A</v>
      </c>
      <c r="M479" t="s">
        <v>11236</v>
      </c>
      <c r="V479" t="s">
        <v>14636</v>
      </c>
      <c r="AH479" t="s">
        <v>65</v>
      </c>
      <c r="AI479" t="s">
        <v>10913</v>
      </c>
      <c r="AL479" t="s">
        <v>1237</v>
      </c>
      <c r="AY479" t="s">
        <v>23124</v>
      </c>
      <c r="AZ479" t="s">
        <v>23125</v>
      </c>
      <c r="BA479" t="s">
        <v>20356</v>
      </c>
      <c r="BB479" t="s">
        <v>1901</v>
      </c>
      <c r="BD479" t="s">
        <v>72</v>
      </c>
      <c r="BG479" t="s">
        <v>23126</v>
      </c>
    </row>
    <row r="480" spans="1:59" x14ac:dyDescent="0.2">
      <c r="A480" s="1">
        <v>42618.938981481479</v>
      </c>
      <c r="B480" t="s">
        <v>1862</v>
      </c>
      <c r="C480" t="s">
        <v>23145</v>
      </c>
      <c r="D480" t="e">
        <f>VLOOKUP(deactivate_assem7[[#This Row],[Full Name]],assembly_staff_import[],1,0)</f>
        <v>#N/A</v>
      </c>
      <c r="L480" t="s">
        <v>11175</v>
      </c>
      <c r="M480" t="s">
        <v>11176</v>
      </c>
      <c r="N480" t="s">
        <v>63</v>
      </c>
      <c r="V480" t="s">
        <v>23146</v>
      </c>
      <c r="AH480" t="s">
        <v>65</v>
      </c>
      <c r="AI480" t="s">
        <v>10913</v>
      </c>
      <c r="AL480" t="s">
        <v>67</v>
      </c>
      <c r="AY480" t="s">
        <v>23147</v>
      </c>
      <c r="AZ480" t="s">
        <v>20734</v>
      </c>
      <c r="BA480" t="s">
        <v>23148</v>
      </c>
      <c r="BB480" t="s">
        <v>11033</v>
      </c>
      <c r="BD480" t="s">
        <v>72</v>
      </c>
      <c r="BG480" t="s">
        <v>23149</v>
      </c>
    </row>
    <row r="481" spans="1:59" x14ac:dyDescent="0.2">
      <c r="A481" s="1">
        <v>42618.938923611109</v>
      </c>
      <c r="B481" t="s">
        <v>1862</v>
      </c>
      <c r="C481" t="s">
        <v>23162</v>
      </c>
      <c r="D481" t="e">
        <f>VLOOKUP(deactivate_assem7[[#This Row],[Full Name]],assembly_staff_import[],1,0)</f>
        <v>#N/A</v>
      </c>
      <c r="M481" t="s">
        <v>11236</v>
      </c>
      <c r="V481" t="s">
        <v>2444</v>
      </c>
      <c r="AH481" t="s">
        <v>65</v>
      </c>
      <c r="AI481" t="s">
        <v>10913</v>
      </c>
      <c r="AL481" t="s">
        <v>1237</v>
      </c>
      <c r="AY481" t="s">
        <v>23163</v>
      </c>
      <c r="AZ481" t="s">
        <v>15843</v>
      </c>
      <c r="BA481" t="s">
        <v>23164</v>
      </c>
      <c r="BB481" t="s">
        <v>11482</v>
      </c>
      <c r="BD481" t="s">
        <v>72</v>
      </c>
      <c r="BG481" t="s">
        <v>23165</v>
      </c>
    </row>
    <row r="482" spans="1:59" x14ac:dyDescent="0.2">
      <c r="A482" s="1">
        <v>42618.93891203704</v>
      </c>
      <c r="B482" t="s">
        <v>1862</v>
      </c>
      <c r="C482" t="s">
        <v>23176</v>
      </c>
      <c r="D482" t="e">
        <f>VLOOKUP(deactivate_assem7[[#This Row],[Full Name]],assembly_staff_import[],1,0)</f>
        <v>#N/A</v>
      </c>
      <c r="M482" t="s">
        <v>11236</v>
      </c>
      <c r="V482" t="s">
        <v>15010</v>
      </c>
      <c r="AH482" t="s">
        <v>65</v>
      </c>
      <c r="AI482" t="s">
        <v>10913</v>
      </c>
      <c r="AL482" t="s">
        <v>1237</v>
      </c>
      <c r="AY482" t="s">
        <v>23177</v>
      </c>
      <c r="AZ482" t="s">
        <v>23178</v>
      </c>
      <c r="BA482" t="s">
        <v>5504</v>
      </c>
      <c r="BB482" t="s">
        <v>11482</v>
      </c>
      <c r="BD482" t="s">
        <v>72</v>
      </c>
      <c r="BG482" t="s">
        <v>23179</v>
      </c>
    </row>
    <row r="483" spans="1:59" x14ac:dyDescent="0.2">
      <c r="A483" s="1">
        <v>42618.93891203704</v>
      </c>
      <c r="B483" t="s">
        <v>1862</v>
      </c>
      <c r="C483" t="s">
        <v>23180</v>
      </c>
      <c r="D483" t="e">
        <f>VLOOKUP(deactivate_assem7[[#This Row],[Full Name]],assembly_staff_import[],1,0)</f>
        <v>#N/A</v>
      </c>
      <c r="M483" t="s">
        <v>11236</v>
      </c>
      <c r="V483" t="s">
        <v>14654</v>
      </c>
      <c r="AH483" t="s">
        <v>65</v>
      </c>
      <c r="AI483" t="s">
        <v>10913</v>
      </c>
      <c r="AL483" t="s">
        <v>1237</v>
      </c>
      <c r="AY483" t="s">
        <v>23181</v>
      </c>
      <c r="AZ483" t="s">
        <v>23182</v>
      </c>
      <c r="BA483" t="s">
        <v>23183</v>
      </c>
      <c r="BB483" t="s">
        <v>1901</v>
      </c>
      <c r="BD483" t="s">
        <v>72</v>
      </c>
      <c r="BG483" t="s">
        <v>23184</v>
      </c>
    </row>
    <row r="484" spans="1:59" x14ac:dyDescent="0.2">
      <c r="A484" s="1">
        <v>42618.938900462963</v>
      </c>
      <c r="B484" t="s">
        <v>1862</v>
      </c>
      <c r="C484" t="s">
        <v>23185</v>
      </c>
      <c r="D484" t="e">
        <f>VLOOKUP(deactivate_assem7[[#This Row],[Full Name]],assembly_staff_import[],1,0)</f>
        <v>#N/A</v>
      </c>
      <c r="M484" t="s">
        <v>11236</v>
      </c>
      <c r="V484" t="s">
        <v>14654</v>
      </c>
      <c r="AH484" t="s">
        <v>65</v>
      </c>
      <c r="AI484" t="s">
        <v>10913</v>
      </c>
      <c r="AL484" t="s">
        <v>1237</v>
      </c>
      <c r="AY484" t="s">
        <v>23186</v>
      </c>
      <c r="AZ484" t="s">
        <v>23187</v>
      </c>
      <c r="BA484" t="s">
        <v>23188</v>
      </c>
      <c r="BB484" t="s">
        <v>11482</v>
      </c>
      <c r="BD484" t="s">
        <v>72</v>
      </c>
      <c r="BG484" t="s">
        <v>23189</v>
      </c>
    </row>
    <row r="485" spans="1:59" x14ac:dyDescent="0.2">
      <c r="A485" s="1">
        <v>42618.938842592594</v>
      </c>
      <c r="B485" t="s">
        <v>1862</v>
      </c>
      <c r="C485" t="s">
        <v>23211</v>
      </c>
      <c r="D485" t="e">
        <f>VLOOKUP(deactivate_assem7[[#This Row],[Full Name]],assembly_staff_import[],1,0)</f>
        <v>#N/A</v>
      </c>
      <c r="M485" t="s">
        <v>11236</v>
      </c>
      <c r="V485" t="s">
        <v>14654</v>
      </c>
      <c r="AH485" t="s">
        <v>65</v>
      </c>
      <c r="AI485" t="s">
        <v>10913</v>
      </c>
      <c r="AL485" t="s">
        <v>1237</v>
      </c>
      <c r="AY485" t="s">
        <v>23212</v>
      </c>
      <c r="AZ485" t="s">
        <v>2409</v>
      </c>
      <c r="BA485" t="s">
        <v>23213</v>
      </c>
      <c r="BB485" t="s">
        <v>1901</v>
      </c>
      <c r="BD485" t="s">
        <v>72</v>
      </c>
      <c r="BG485" t="s">
        <v>23214</v>
      </c>
    </row>
    <row r="486" spans="1:59" x14ac:dyDescent="0.2">
      <c r="A486" s="1">
        <v>42618.938842592594</v>
      </c>
      <c r="B486" t="s">
        <v>1862</v>
      </c>
      <c r="C486" t="s">
        <v>23215</v>
      </c>
      <c r="D486" t="e">
        <f>VLOOKUP(deactivate_assem7[[#This Row],[Full Name]],assembly_staff_import[],1,0)</f>
        <v>#N/A</v>
      </c>
      <c r="M486" t="s">
        <v>11236</v>
      </c>
      <c r="V486" t="s">
        <v>7174</v>
      </c>
      <c r="AH486" t="s">
        <v>65</v>
      </c>
      <c r="AI486" t="s">
        <v>10913</v>
      </c>
      <c r="AL486" t="s">
        <v>1237</v>
      </c>
      <c r="AY486" t="s">
        <v>23216</v>
      </c>
      <c r="AZ486" t="s">
        <v>886</v>
      </c>
      <c r="BA486" t="s">
        <v>23217</v>
      </c>
      <c r="BB486" t="s">
        <v>11240</v>
      </c>
      <c r="BD486" t="s">
        <v>72</v>
      </c>
      <c r="BG486" t="s">
        <v>23218</v>
      </c>
    </row>
    <row r="487" spans="1:59" x14ac:dyDescent="0.2">
      <c r="A487" s="1">
        <v>42618.938842592594</v>
      </c>
      <c r="B487" t="s">
        <v>1862</v>
      </c>
      <c r="C487" t="s">
        <v>23223</v>
      </c>
      <c r="D487" t="e">
        <f>VLOOKUP(deactivate_assem7[[#This Row],[Full Name]],assembly_staff_import[],1,0)</f>
        <v>#N/A</v>
      </c>
      <c r="M487" t="s">
        <v>11236</v>
      </c>
      <c r="AH487" t="s">
        <v>65</v>
      </c>
      <c r="AI487" t="s">
        <v>10913</v>
      </c>
      <c r="AL487" t="s">
        <v>1237</v>
      </c>
      <c r="AY487" t="s">
        <v>23224</v>
      </c>
      <c r="AZ487" t="s">
        <v>13153</v>
      </c>
      <c r="BA487" t="s">
        <v>23225</v>
      </c>
      <c r="BB487" t="s">
        <v>11482</v>
      </c>
      <c r="BD487" t="s">
        <v>72</v>
      </c>
      <c r="BG487" t="s">
        <v>23226</v>
      </c>
    </row>
    <row r="488" spans="1:59" x14ac:dyDescent="0.2">
      <c r="A488" s="1">
        <v>42618.938819444447</v>
      </c>
      <c r="B488" t="s">
        <v>1862</v>
      </c>
      <c r="C488" t="s">
        <v>23233</v>
      </c>
      <c r="D488" t="e">
        <f>VLOOKUP(deactivate_assem7[[#This Row],[Full Name]],assembly_staff_import[],1,0)</f>
        <v>#N/A</v>
      </c>
      <c r="L488" t="s">
        <v>12424</v>
      </c>
      <c r="M488" t="s">
        <v>16703</v>
      </c>
      <c r="N488" t="s">
        <v>63</v>
      </c>
      <c r="V488" t="s">
        <v>16704</v>
      </c>
      <c r="AH488" t="s">
        <v>65</v>
      </c>
      <c r="AI488" t="s">
        <v>10913</v>
      </c>
      <c r="AL488" t="s">
        <v>67</v>
      </c>
      <c r="AY488" t="s">
        <v>23234</v>
      </c>
      <c r="AZ488" t="s">
        <v>23235</v>
      </c>
      <c r="BA488" t="s">
        <v>23236</v>
      </c>
      <c r="BB488" t="s">
        <v>11033</v>
      </c>
      <c r="BD488" t="s">
        <v>72</v>
      </c>
      <c r="BG488" t="s">
        <v>23237</v>
      </c>
    </row>
    <row r="489" spans="1:59" x14ac:dyDescent="0.2">
      <c r="A489" s="1">
        <v>42618.938807870371</v>
      </c>
      <c r="B489" t="s">
        <v>1862</v>
      </c>
      <c r="C489" t="s">
        <v>23278</v>
      </c>
      <c r="D489" t="e">
        <f>VLOOKUP(deactivate_assem7[[#This Row],[Full Name]],assembly_staff_import[],1,0)</f>
        <v>#N/A</v>
      </c>
      <c r="L489" t="s">
        <v>13320</v>
      </c>
      <c r="M489" t="s">
        <v>16869</v>
      </c>
      <c r="N489" t="s">
        <v>168</v>
      </c>
      <c r="V489" t="s">
        <v>23279</v>
      </c>
      <c r="AH489" t="s">
        <v>65</v>
      </c>
      <c r="AI489" t="s">
        <v>10913</v>
      </c>
      <c r="AL489" t="s">
        <v>67</v>
      </c>
      <c r="AY489" t="s">
        <v>23280</v>
      </c>
      <c r="AZ489" t="s">
        <v>5488</v>
      </c>
      <c r="BA489" t="s">
        <v>23281</v>
      </c>
      <c r="BB489" t="s">
        <v>11033</v>
      </c>
      <c r="BD489" t="s">
        <v>72</v>
      </c>
      <c r="BG489" t="s">
        <v>23282</v>
      </c>
    </row>
    <row r="490" spans="1:59" x14ac:dyDescent="0.2">
      <c r="A490" s="1">
        <v>42618.938796296286</v>
      </c>
      <c r="B490" t="s">
        <v>1862</v>
      </c>
      <c r="C490" t="s">
        <v>23319</v>
      </c>
      <c r="D490" t="e">
        <f>VLOOKUP(deactivate_assem7[[#This Row],[Full Name]],assembly_staff_import[],1,0)</f>
        <v>#N/A</v>
      </c>
      <c r="M490" t="s">
        <v>23312</v>
      </c>
      <c r="V490" t="s">
        <v>23320</v>
      </c>
      <c r="AH490" t="s">
        <v>65</v>
      </c>
      <c r="AI490" t="s">
        <v>10913</v>
      </c>
      <c r="AL490" t="s">
        <v>1237</v>
      </c>
      <c r="AY490" t="s">
        <v>23321</v>
      </c>
      <c r="AZ490" t="s">
        <v>23322</v>
      </c>
      <c r="BA490" t="s">
        <v>4686</v>
      </c>
      <c r="BB490" t="s">
        <v>17210</v>
      </c>
      <c r="BD490" t="s">
        <v>72</v>
      </c>
      <c r="BG490" t="s">
        <v>23323</v>
      </c>
    </row>
    <row r="491" spans="1:59" x14ac:dyDescent="0.2">
      <c r="A491" s="1">
        <v>42618.938784722217</v>
      </c>
      <c r="B491" t="s">
        <v>1862</v>
      </c>
      <c r="C491" t="s">
        <v>23324</v>
      </c>
      <c r="D491" t="e">
        <f>VLOOKUP(deactivate_assem7[[#This Row],[Full Name]],assembly_staff_import[],1,0)</f>
        <v>#N/A</v>
      </c>
      <c r="M491" t="s">
        <v>23325</v>
      </c>
      <c r="N491" t="s">
        <v>63</v>
      </c>
      <c r="V491" t="s">
        <v>23326</v>
      </c>
      <c r="AH491" t="s">
        <v>65</v>
      </c>
      <c r="AI491" t="s">
        <v>10913</v>
      </c>
      <c r="AL491" t="s">
        <v>67</v>
      </c>
      <c r="AY491" t="s">
        <v>23327</v>
      </c>
      <c r="AZ491" t="s">
        <v>23328</v>
      </c>
      <c r="BA491" t="s">
        <v>23329</v>
      </c>
      <c r="BB491" t="s">
        <v>12415</v>
      </c>
      <c r="BD491" t="s">
        <v>72</v>
      </c>
      <c r="BG491" t="s">
        <v>23330</v>
      </c>
    </row>
    <row r="492" spans="1:59" x14ac:dyDescent="0.2">
      <c r="A492" s="1">
        <v>42618.938784722217</v>
      </c>
      <c r="B492" t="s">
        <v>1862</v>
      </c>
      <c r="C492" t="s">
        <v>23331</v>
      </c>
      <c r="D492" t="e">
        <f>VLOOKUP(deactivate_assem7[[#This Row],[Full Name]],assembly_staff_import[],1,0)</f>
        <v>#N/A</v>
      </c>
      <c r="L492" t="s">
        <v>12373</v>
      </c>
      <c r="M492" t="s">
        <v>16915</v>
      </c>
      <c r="N492" t="s">
        <v>63</v>
      </c>
      <c r="V492" t="s">
        <v>16916</v>
      </c>
      <c r="AH492" t="s">
        <v>65</v>
      </c>
      <c r="AI492" t="s">
        <v>10913</v>
      </c>
      <c r="AL492" t="s">
        <v>67</v>
      </c>
      <c r="AY492" t="s">
        <v>23332</v>
      </c>
      <c r="AZ492" t="s">
        <v>17793</v>
      </c>
      <c r="BA492" t="s">
        <v>23333</v>
      </c>
      <c r="BB492" t="s">
        <v>19057</v>
      </c>
      <c r="BD492" t="s">
        <v>72</v>
      </c>
      <c r="BG492" t="s">
        <v>23334</v>
      </c>
    </row>
    <row r="493" spans="1:59" x14ac:dyDescent="0.2">
      <c r="A493" s="1">
        <v>42618.938773148147</v>
      </c>
      <c r="B493" t="s">
        <v>1862</v>
      </c>
      <c r="C493" t="s">
        <v>23371</v>
      </c>
      <c r="D493" t="e">
        <f>VLOOKUP(deactivate_assem7[[#This Row],[Full Name]],assembly_staff_import[],1,0)</f>
        <v>#N/A</v>
      </c>
      <c r="M493" t="s">
        <v>11162</v>
      </c>
      <c r="V493" t="s">
        <v>7308</v>
      </c>
      <c r="AH493" t="s">
        <v>65</v>
      </c>
      <c r="AI493" t="s">
        <v>10913</v>
      </c>
      <c r="AL493" t="s">
        <v>1237</v>
      </c>
      <c r="AY493" t="s">
        <v>23372</v>
      </c>
      <c r="AZ493" t="s">
        <v>23373</v>
      </c>
      <c r="BA493" t="s">
        <v>672</v>
      </c>
      <c r="BB493" t="s">
        <v>11167</v>
      </c>
      <c r="BD493" t="s">
        <v>72</v>
      </c>
      <c r="BG493" t="s">
        <v>23374</v>
      </c>
    </row>
    <row r="494" spans="1:59" x14ac:dyDescent="0.2">
      <c r="A494" s="1">
        <v>42618.938773148147</v>
      </c>
      <c r="B494" t="s">
        <v>1862</v>
      </c>
      <c r="C494" t="s">
        <v>23380</v>
      </c>
      <c r="D494" t="e">
        <f>VLOOKUP(deactivate_assem7[[#This Row],[Full Name]],assembly_staff_import[],1,0)</f>
        <v>#N/A</v>
      </c>
      <c r="M494" t="s">
        <v>11162</v>
      </c>
      <c r="AH494" t="s">
        <v>65</v>
      </c>
      <c r="AI494" t="s">
        <v>10913</v>
      </c>
      <c r="AL494" t="s">
        <v>1237</v>
      </c>
      <c r="AY494" t="s">
        <v>23381</v>
      </c>
      <c r="AZ494" t="s">
        <v>23382</v>
      </c>
      <c r="BA494" t="s">
        <v>23383</v>
      </c>
      <c r="BB494" t="s">
        <v>11167</v>
      </c>
      <c r="BD494" t="s">
        <v>72</v>
      </c>
      <c r="BG494" t="s">
        <v>23384</v>
      </c>
    </row>
    <row r="495" spans="1:59" x14ac:dyDescent="0.2">
      <c r="A495" s="1">
        <v>42618.938773148147</v>
      </c>
      <c r="B495" t="s">
        <v>1862</v>
      </c>
      <c r="C495" t="s">
        <v>23385</v>
      </c>
      <c r="D495" t="e">
        <f>VLOOKUP(deactivate_assem7[[#This Row],[Full Name]],assembly_staff_import[],1,0)</f>
        <v>#N/A</v>
      </c>
      <c r="M495" t="s">
        <v>11162</v>
      </c>
      <c r="AH495" t="s">
        <v>65</v>
      </c>
      <c r="AI495" t="s">
        <v>10913</v>
      </c>
      <c r="AL495" t="s">
        <v>1237</v>
      </c>
      <c r="AY495" t="s">
        <v>23386</v>
      </c>
      <c r="AZ495" t="s">
        <v>23387</v>
      </c>
      <c r="BA495" t="s">
        <v>12277</v>
      </c>
      <c r="BB495" t="s">
        <v>14360</v>
      </c>
      <c r="BD495" t="s">
        <v>72</v>
      </c>
      <c r="BG495" t="s">
        <v>23388</v>
      </c>
    </row>
    <row r="496" spans="1:59" x14ac:dyDescent="0.2">
      <c r="A496" s="1">
        <v>42618.938773148147</v>
      </c>
      <c r="B496" t="s">
        <v>1862</v>
      </c>
      <c r="C496" t="s">
        <v>23399</v>
      </c>
      <c r="D496" t="e">
        <f>VLOOKUP(deactivate_assem7[[#This Row],[Full Name]],assembly_staff_import[],1,0)</f>
        <v>#N/A</v>
      </c>
      <c r="L496" t="s">
        <v>12373</v>
      </c>
      <c r="M496" t="s">
        <v>16915</v>
      </c>
      <c r="N496" t="s">
        <v>63</v>
      </c>
      <c r="V496" t="s">
        <v>16916</v>
      </c>
      <c r="AH496" t="s">
        <v>65</v>
      </c>
      <c r="AI496" t="s">
        <v>10913</v>
      </c>
      <c r="AL496" t="s">
        <v>67</v>
      </c>
      <c r="AY496" t="s">
        <v>23400</v>
      </c>
      <c r="AZ496" t="s">
        <v>162</v>
      </c>
      <c r="BA496" t="s">
        <v>8504</v>
      </c>
      <c r="BB496" t="s">
        <v>12284</v>
      </c>
      <c r="BD496" t="s">
        <v>72</v>
      </c>
      <c r="BG496" t="s">
        <v>23401</v>
      </c>
    </row>
    <row r="497" spans="1:59" x14ac:dyDescent="0.2">
      <c r="A497" s="1">
        <v>42618.938761574071</v>
      </c>
      <c r="B497" t="s">
        <v>1862</v>
      </c>
      <c r="C497" t="s">
        <v>23425</v>
      </c>
      <c r="D497" t="e">
        <f>VLOOKUP(deactivate_assem7[[#This Row],[Full Name]],assembly_staff_import[],1,0)</f>
        <v>#N/A</v>
      </c>
      <c r="M497" t="s">
        <v>11162</v>
      </c>
      <c r="V497" t="s">
        <v>7308</v>
      </c>
      <c r="AH497" t="s">
        <v>65</v>
      </c>
      <c r="AI497" t="s">
        <v>10913</v>
      </c>
      <c r="AL497" t="s">
        <v>1237</v>
      </c>
      <c r="AY497" t="s">
        <v>23426</v>
      </c>
      <c r="AZ497" t="s">
        <v>23427</v>
      </c>
      <c r="BA497" t="s">
        <v>5151</v>
      </c>
      <c r="BB497" t="s">
        <v>11167</v>
      </c>
      <c r="BD497" t="s">
        <v>72</v>
      </c>
      <c r="BG497" t="s">
        <v>23428</v>
      </c>
    </row>
    <row r="498" spans="1:59" x14ac:dyDescent="0.2">
      <c r="A498" s="1">
        <v>42618.938761574071</v>
      </c>
      <c r="B498" t="s">
        <v>1862</v>
      </c>
      <c r="C498" t="s">
        <v>23429</v>
      </c>
      <c r="D498" t="e">
        <f>VLOOKUP(deactivate_assem7[[#This Row],[Full Name]],assembly_staff_import[],1,0)</f>
        <v>#N/A</v>
      </c>
      <c r="M498" t="s">
        <v>11162</v>
      </c>
      <c r="V498" t="s">
        <v>7308</v>
      </c>
      <c r="AH498" t="s">
        <v>65</v>
      </c>
      <c r="AI498" t="s">
        <v>10913</v>
      </c>
      <c r="AL498" t="s">
        <v>1237</v>
      </c>
      <c r="AY498" t="s">
        <v>23430</v>
      </c>
      <c r="AZ498" t="s">
        <v>23431</v>
      </c>
      <c r="BA498" t="s">
        <v>7001</v>
      </c>
      <c r="BB498" t="s">
        <v>14858</v>
      </c>
      <c r="BD498" t="s">
        <v>72</v>
      </c>
      <c r="BG498" t="s">
        <v>23432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47"/>
  <sheetViews>
    <sheetView workbookViewId="0">
      <selection activeCell="D20" sqref="D20"/>
    </sheetView>
  </sheetViews>
  <sheetFormatPr baseColWidth="10" defaultRowHeight="15" x14ac:dyDescent="0.2"/>
  <cols>
    <col min="1" max="1" width="14.33203125" bestFit="1" customWidth="1"/>
    <col min="2" max="2" width="12" customWidth="1"/>
    <col min="3" max="3" width="49.6640625" bestFit="1" customWidth="1"/>
    <col min="4" max="4" width="49.6640625" customWidth="1"/>
    <col min="6" max="6" width="17.33203125" customWidth="1"/>
    <col min="8" max="8" width="20.83203125" customWidth="1"/>
    <col min="9" max="9" width="16.83203125" customWidth="1"/>
    <col min="10" max="10" width="21.83203125" customWidth="1"/>
    <col min="11" max="11" width="26.5" customWidth="1"/>
    <col min="12" max="12" width="17.1640625" customWidth="1"/>
    <col min="13" max="13" width="16.33203125" customWidth="1"/>
    <col min="14" max="14" width="19.1640625" customWidth="1"/>
    <col min="15" max="15" width="13" customWidth="1"/>
    <col min="18" max="18" width="13.33203125" customWidth="1"/>
    <col min="22" max="22" width="21.83203125" customWidth="1"/>
    <col min="23" max="23" width="32.1640625" customWidth="1"/>
    <col min="24" max="24" width="15.83203125" customWidth="1"/>
    <col min="25" max="25" width="19.6640625" customWidth="1"/>
    <col min="26" max="26" width="29.83203125" customWidth="1"/>
    <col min="27" max="27" width="23.1640625" customWidth="1"/>
    <col min="28" max="28" width="33.5" customWidth="1"/>
    <col min="29" max="29" width="17.1640625" customWidth="1"/>
    <col min="32" max="32" width="17.83203125" customWidth="1"/>
    <col min="35" max="35" width="17.5" customWidth="1"/>
    <col min="36" max="36" width="14.83203125" customWidth="1"/>
    <col min="37" max="37" width="22.1640625" customWidth="1"/>
    <col min="38" max="38" width="19.6640625" customWidth="1"/>
    <col min="39" max="39" width="25.1640625" customWidth="1"/>
    <col min="40" max="40" width="16" customWidth="1"/>
    <col min="41" max="41" width="11.83203125" customWidth="1"/>
    <col min="42" max="42" width="32.83203125" customWidth="1"/>
    <col min="43" max="43" width="33" customWidth="1"/>
    <col min="44" max="44" width="24" customWidth="1"/>
    <col min="45" max="45" width="24.33203125" customWidth="1"/>
    <col min="46" max="46" width="33.33203125" customWidth="1"/>
    <col min="47" max="47" width="25" customWidth="1"/>
    <col min="48" max="48" width="17.83203125" customWidth="1"/>
    <col min="49" max="49" width="33.83203125" customWidth="1"/>
    <col min="50" max="50" width="23" customWidth="1"/>
    <col min="51" max="51" width="11.33203125" customWidth="1"/>
    <col min="52" max="52" width="11.83203125" customWidth="1"/>
    <col min="53" max="53" width="11.5" customWidth="1"/>
    <col min="55" max="55" width="15.6640625" customWidth="1"/>
    <col min="57" max="57" width="19.1640625" customWidth="1"/>
    <col min="58" max="58" width="14.83203125" customWidth="1"/>
    <col min="59" max="59" width="14" customWidth="1"/>
  </cols>
  <sheetData>
    <row r="1" spans="1:60" x14ac:dyDescent="0.2">
      <c r="A1" t="s">
        <v>0</v>
      </c>
      <c r="B1" t="s">
        <v>1</v>
      </c>
      <c r="C1" t="s">
        <v>2</v>
      </c>
      <c r="D1" s="13" t="s">
        <v>31367</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row>
    <row r="2" spans="1:60" x14ac:dyDescent="0.2">
      <c r="A2" s="1">
        <v>42618.943171296298</v>
      </c>
      <c r="B2" t="s">
        <v>1862</v>
      </c>
      <c r="C2" t="s">
        <v>34087</v>
      </c>
      <c r="D2" t="e">
        <f>VLOOKUP(Table710[[#This Row],[Full Name]],council_staff_import[],1,0)</f>
        <v>#N/A</v>
      </c>
      <c r="L2" t="s">
        <v>32814</v>
      </c>
      <c r="M2" t="s">
        <v>32813</v>
      </c>
      <c r="N2" t="s">
        <v>168</v>
      </c>
      <c r="V2" t="s">
        <v>34086</v>
      </c>
      <c r="Y2" t="s">
        <v>34085</v>
      </c>
      <c r="AA2" t="s">
        <v>34084</v>
      </c>
      <c r="AB2" t="s">
        <v>21219</v>
      </c>
      <c r="AH2" t="s">
        <v>65</v>
      </c>
      <c r="AI2" t="s">
        <v>31371</v>
      </c>
      <c r="AL2" t="s">
        <v>67</v>
      </c>
      <c r="AM2" t="s">
        <v>284</v>
      </c>
      <c r="AY2" t="s">
        <v>34083</v>
      </c>
      <c r="AZ2" t="s">
        <v>24736</v>
      </c>
      <c r="BA2" t="s">
        <v>34082</v>
      </c>
      <c r="BB2" t="s">
        <v>31394</v>
      </c>
      <c r="BD2" t="s">
        <v>72</v>
      </c>
      <c r="BG2" t="s">
        <v>34081</v>
      </c>
    </row>
    <row r="3" spans="1:60" x14ac:dyDescent="0.2">
      <c r="A3" s="1">
        <v>42618.943055555559</v>
      </c>
      <c r="B3" t="s">
        <v>1862</v>
      </c>
      <c r="C3" t="s">
        <v>34034</v>
      </c>
      <c r="D3" t="e">
        <f>VLOOKUP(Table710[[#This Row],[Full Name]],council_staff_import[],1,0)</f>
        <v>#N/A</v>
      </c>
      <c r="L3" t="s">
        <v>33459</v>
      </c>
      <c r="M3" t="s">
        <v>33458</v>
      </c>
      <c r="V3" t="s">
        <v>34033</v>
      </c>
      <c r="W3" t="s">
        <v>34032</v>
      </c>
      <c r="AB3" t="s">
        <v>21219</v>
      </c>
      <c r="AH3" t="s">
        <v>65</v>
      </c>
      <c r="AI3" t="s">
        <v>31371</v>
      </c>
      <c r="AL3" t="s">
        <v>67</v>
      </c>
      <c r="AM3" t="s">
        <v>284</v>
      </c>
      <c r="AY3" t="s">
        <v>34031</v>
      </c>
      <c r="AZ3" t="s">
        <v>491</v>
      </c>
      <c r="BA3" t="s">
        <v>3963</v>
      </c>
      <c r="BB3" t="s">
        <v>31394</v>
      </c>
      <c r="BD3" t="s">
        <v>72</v>
      </c>
      <c r="BG3" t="s">
        <v>34030</v>
      </c>
    </row>
    <row r="4" spans="1:60" x14ac:dyDescent="0.2">
      <c r="A4" s="1">
        <v>42618.94290509259</v>
      </c>
      <c r="B4" t="s">
        <v>1862</v>
      </c>
      <c r="C4" t="s">
        <v>33961</v>
      </c>
      <c r="D4" t="e">
        <f>VLOOKUP(Table710[[#This Row],[Full Name]],council_staff_import[],1,0)</f>
        <v>#N/A</v>
      </c>
      <c r="L4" t="s">
        <v>33256</v>
      </c>
      <c r="M4" t="s">
        <v>33255</v>
      </c>
      <c r="N4" t="s">
        <v>63</v>
      </c>
      <c r="V4" t="s">
        <v>33960</v>
      </c>
      <c r="AB4" t="s">
        <v>21219</v>
      </c>
      <c r="AD4" t="s">
        <v>3796</v>
      </c>
      <c r="AH4" t="s">
        <v>65</v>
      </c>
      <c r="AI4" t="s">
        <v>31371</v>
      </c>
      <c r="AL4" t="s">
        <v>67</v>
      </c>
      <c r="AM4" t="s">
        <v>145</v>
      </c>
      <c r="AY4" t="s">
        <v>33959</v>
      </c>
      <c r="AZ4" t="s">
        <v>24702</v>
      </c>
      <c r="BA4" t="s">
        <v>33958</v>
      </c>
      <c r="BB4" t="s">
        <v>31394</v>
      </c>
      <c r="BD4" t="s">
        <v>72</v>
      </c>
      <c r="BG4" t="s">
        <v>33957</v>
      </c>
    </row>
    <row r="5" spans="1:60" x14ac:dyDescent="0.2">
      <c r="A5" s="1">
        <v>42618.942511574067</v>
      </c>
      <c r="B5" t="s">
        <v>1862</v>
      </c>
      <c r="C5" t="s">
        <v>33784</v>
      </c>
      <c r="D5" t="e">
        <f>VLOOKUP(Table710[[#This Row],[Full Name]],council_staff_import[],1,0)</f>
        <v>#N/A</v>
      </c>
      <c r="L5" t="s">
        <v>31400</v>
      </c>
      <c r="M5" t="s">
        <v>31399</v>
      </c>
      <c r="N5" t="s">
        <v>63</v>
      </c>
      <c r="V5" t="s">
        <v>33535</v>
      </c>
      <c r="Y5" t="s">
        <v>33783</v>
      </c>
      <c r="AA5" t="s">
        <v>33782</v>
      </c>
      <c r="AB5" t="s">
        <v>21219</v>
      </c>
      <c r="AD5" t="s">
        <v>3796</v>
      </c>
      <c r="AH5" t="s">
        <v>65</v>
      </c>
      <c r="AI5" t="s">
        <v>31371</v>
      </c>
      <c r="AL5" t="s">
        <v>67</v>
      </c>
      <c r="AM5" t="s">
        <v>145</v>
      </c>
      <c r="AY5" t="s">
        <v>33781</v>
      </c>
      <c r="AZ5" t="s">
        <v>33780</v>
      </c>
      <c r="BA5" t="s">
        <v>7615</v>
      </c>
      <c r="BB5" t="s">
        <v>31394</v>
      </c>
      <c r="BD5" t="s">
        <v>72</v>
      </c>
      <c r="BG5" t="s">
        <v>33779</v>
      </c>
    </row>
    <row r="6" spans="1:60" x14ac:dyDescent="0.2">
      <c r="A6" s="1">
        <v>42618.942303240743</v>
      </c>
      <c r="B6" t="s">
        <v>1862</v>
      </c>
      <c r="C6" t="s">
        <v>33668</v>
      </c>
      <c r="D6" t="e">
        <f>VLOOKUP(Table710[[#This Row],[Full Name]],council_staff_import[],1,0)</f>
        <v>#N/A</v>
      </c>
      <c r="J6" t="s">
        <v>33667</v>
      </c>
      <c r="M6" t="s">
        <v>33666</v>
      </c>
      <c r="V6" t="s">
        <v>33665</v>
      </c>
      <c r="AD6" t="s">
        <v>3796</v>
      </c>
      <c r="AE6" t="s">
        <v>32010</v>
      </c>
      <c r="AH6" t="s">
        <v>65</v>
      </c>
      <c r="AI6" t="s">
        <v>31371</v>
      </c>
      <c r="AL6" t="s">
        <v>1237</v>
      </c>
      <c r="AY6" t="s">
        <v>33664</v>
      </c>
      <c r="AZ6" t="s">
        <v>33663</v>
      </c>
      <c r="BA6" t="s">
        <v>33662</v>
      </c>
      <c r="BB6" t="s">
        <v>33661</v>
      </c>
      <c r="BD6" t="s">
        <v>72</v>
      </c>
      <c r="BG6" t="s">
        <v>33660</v>
      </c>
    </row>
    <row r="7" spans="1:60" x14ac:dyDescent="0.2">
      <c r="A7" s="1">
        <v>42618.942164351851</v>
      </c>
      <c r="B7" t="s">
        <v>1862</v>
      </c>
      <c r="C7" t="s">
        <v>33593</v>
      </c>
      <c r="D7" t="e">
        <f>VLOOKUP(Table710[[#This Row],[Full Name]],council_staff_import[],1,0)</f>
        <v>#N/A</v>
      </c>
      <c r="L7" t="s">
        <v>32887</v>
      </c>
      <c r="M7" t="s">
        <v>32886</v>
      </c>
      <c r="N7" t="s">
        <v>168</v>
      </c>
      <c r="AD7" t="s">
        <v>18141</v>
      </c>
      <c r="AH7" t="s">
        <v>65</v>
      </c>
      <c r="AI7" t="s">
        <v>31371</v>
      </c>
      <c r="AL7" t="s">
        <v>67</v>
      </c>
      <c r="AY7" t="s">
        <v>33592</v>
      </c>
      <c r="AZ7" t="s">
        <v>33591</v>
      </c>
      <c r="BA7" t="s">
        <v>12084</v>
      </c>
      <c r="BB7" t="s">
        <v>33546</v>
      </c>
      <c r="BD7" t="s">
        <v>72</v>
      </c>
      <c r="BG7" t="s">
        <v>33590</v>
      </c>
    </row>
    <row r="8" spans="1:60" x14ac:dyDescent="0.2">
      <c r="A8" s="1">
        <v>42618.942060185182</v>
      </c>
      <c r="B8" t="s">
        <v>1862</v>
      </c>
      <c r="C8" t="s">
        <v>33536</v>
      </c>
      <c r="D8" t="e">
        <f>VLOOKUP(Table710[[#This Row],[Full Name]],council_staff_import[],1,0)</f>
        <v>#N/A</v>
      </c>
      <c r="L8" t="s">
        <v>31400</v>
      </c>
      <c r="M8" t="s">
        <v>31399</v>
      </c>
      <c r="N8" t="s">
        <v>63</v>
      </c>
      <c r="V8" t="s">
        <v>33535</v>
      </c>
      <c r="X8" t="s">
        <v>33534</v>
      </c>
      <c r="AB8" t="s">
        <v>21219</v>
      </c>
      <c r="AH8" t="s">
        <v>65</v>
      </c>
      <c r="AI8" t="s">
        <v>31371</v>
      </c>
      <c r="AL8" t="s">
        <v>67</v>
      </c>
      <c r="AY8" t="s">
        <v>33533</v>
      </c>
      <c r="AZ8" t="s">
        <v>26311</v>
      </c>
      <c r="BA8" t="s">
        <v>33532</v>
      </c>
      <c r="BB8" t="s">
        <v>31394</v>
      </c>
      <c r="BD8" t="s">
        <v>72</v>
      </c>
      <c r="BG8" t="s">
        <v>33531</v>
      </c>
    </row>
    <row r="9" spans="1:60" x14ac:dyDescent="0.2">
      <c r="A9" s="1">
        <v>42618.942025462973</v>
      </c>
      <c r="B9" t="s">
        <v>1862</v>
      </c>
      <c r="C9" t="s">
        <v>33486</v>
      </c>
      <c r="D9" t="e">
        <f>VLOOKUP(Table710[[#This Row],[Full Name]],council_staff_import[],1,0)</f>
        <v>#N/A</v>
      </c>
      <c r="L9" t="s">
        <v>32880</v>
      </c>
      <c r="M9" t="s">
        <v>32879</v>
      </c>
      <c r="V9" t="s">
        <v>33485</v>
      </c>
      <c r="AB9" t="s">
        <v>21219</v>
      </c>
      <c r="AD9" t="s">
        <v>3796</v>
      </c>
      <c r="AH9" t="s">
        <v>65</v>
      </c>
      <c r="AI9" t="s">
        <v>31371</v>
      </c>
      <c r="AY9" t="s">
        <v>33484</v>
      </c>
      <c r="AZ9" t="s">
        <v>7343</v>
      </c>
      <c r="BA9" t="s">
        <v>33483</v>
      </c>
      <c r="BB9" t="s">
        <v>31394</v>
      </c>
      <c r="BD9" t="s">
        <v>72</v>
      </c>
      <c r="BG9" t="s">
        <v>33482</v>
      </c>
    </row>
    <row r="10" spans="1:60" x14ac:dyDescent="0.2">
      <c r="A10" s="1">
        <v>42618.942002314812</v>
      </c>
      <c r="B10" t="s">
        <v>1862</v>
      </c>
      <c r="C10" t="s">
        <v>33481</v>
      </c>
      <c r="D10" t="e">
        <f>VLOOKUP(Table710[[#This Row],[Full Name]],council_staff_import[],1,0)</f>
        <v>#N/A</v>
      </c>
      <c r="J10" t="s">
        <v>33480</v>
      </c>
      <c r="K10" t="s">
        <v>33479</v>
      </c>
      <c r="L10" t="s">
        <v>33478</v>
      </c>
      <c r="N10" t="s">
        <v>168</v>
      </c>
      <c r="V10" t="s">
        <v>33477</v>
      </c>
      <c r="AB10" t="s">
        <v>21219</v>
      </c>
      <c r="AD10" t="s">
        <v>18141</v>
      </c>
      <c r="AH10" t="s">
        <v>65</v>
      </c>
      <c r="AI10" t="s">
        <v>31371</v>
      </c>
      <c r="AL10" t="s">
        <v>67</v>
      </c>
      <c r="AM10" t="s">
        <v>8047</v>
      </c>
      <c r="AY10" t="s">
        <v>33476</v>
      </c>
      <c r="AZ10" t="s">
        <v>20795</v>
      </c>
      <c r="BA10" t="s">
        <v>2414</v>
      </c>
      <c r="BB10" t="s">
        <v>31394</v>
      </c>
      <c r="BD10" t="s">
        <v>72</v>
      </c>
      <c r="BG10" t="s">
        <v>33475</v>
      </c>
    </row>
    <row r="11" spans="1:60" x14ac:dyDescent="0.2">
      <c r="A11" s="1">
        <v>42618.941979166673</v>
      </c>
      <c r="B11" t="s">
        <v>1862</v>
      </c>
      <c r="C11" t="s">
        <v>33474</v>
      </c>
      <c r="D11" t="e">
        <f>VLOOKUP(Table710[[#This Row],[Full Name]],council_staff_import[],1,0)</f>
        <v>#N/A</v>
      </c>
      <c r="L11" t="s">
        <v>32880</v>
      </c>
      <c r="M11" t="s">
        <v>32879</v>
      </c>
      <c r="AH11" t="s">
        <v>65</v>
      </c>
      <c r="AI11" t="s">
        <v>31371</v>
      </c>
      <c r="AL11" t="s">
        <v>67</v>
      </c>
      <c r="AM11" t="s">
        <v>145</v>
      </c>
      <c r="AY11" t="s">
        <v>33473</v>
      </c>
      <c r="AZ11" t="s">
        <v>33472</v>
      </c>
      <c r="BA11" t="s">
        <v>33471</v>
      </c>
      <c r="BB11" t="s">
        <v>33470</v>
      </c>
      <c r="BD11" t="s">
        <v>72</v>
      </c>
      <c r="BG11" t="s">
        <v>33469</v>
      </c>
    </row>
    <row r="12" spans="1:60" x14ac:dyDescent="0.2">
      <c r="A12" s="1">
        <v>42618.941747685189</v>
      </c>
      <c r="B12" t="s">
        <v>1862</v>
      </c>
      <c r="C12" t="s">
        <v>33363</v>
      </c>
      <c r="D12" t="e">
        <f>VLOOKUP(Table710[[#This Row],[Full Name]],council_staff_import[],1,0)</f>
        <v>#N/A</v>
      </c>
      <c r="J12" t="s">
        <v>32341</v>
      </c>
      <c r="L12" t="s">
        <v>33056</v>
      </c>
      <c r="M12" t="s">
        <v>33055</v>
      </c>
      <c r="V12" t="s">
        <v>33362</v>
      </c>
      <c r="AB12" t="s">
        <v>21219</v>
      </c>
      <c r="AD12" t="s">
        <v>3796</v>
      </c>
      <c r="AE12" t="s">
        <v>32010</v>
      </c>
      <c r="AH12" t="s">
        <v>65</v>
      </c>
      <c r="AI12" t="s">
        <v>31371</v>
      </c>
      <c r="AL12" t="s">
        <v>67</v>
      </c>
      <c r="AM12" t="s">
        <v>284</v>
      </c>
      <c r="AY12" t="s">
        <v>33361</v>
      </c>
      <c r="AZ12" t="s">
        <v>33360</v>
      </c>
      <c r="BA12" t="s">
        <v>33359</v>
      </c>
      <c r="BB12" t="s">
        <v>31394</v>
      </c>
      <c r="BD12" t="s">
        <v>72</v>
      </c>
      <c r="BG12" t="s">
        <v>33358</v>
      </c>
    </row>
    <row r="13" spans="1:60" x14ac:dyDescent="0.2">
      <c r="A13" s="1">
        <v>42618.941446759258</v>
      </c>
      <c r="B13" t="s">
        <v>1862</v>
      </c>
      <c r="C13" t="s">
        <v>33213</v>
      </c>
      <c r="D13" t="e">
        <f>VLOOKUP(Table710[[#This Row],[Full Name]],council_staff_import[],1,0)</f>
        <v>#N/A</v>
      </c>
      <c r="L13" t="s">
        <v>33134</v>
      </c>
      <c r="M13" t="s">
        <v>33133</v>
      </c>
      <c r="V13" t="s">
        <v>33212</v>
      </c>
      <c r="AB13" t="s">
        <v>21219</v>
      </c>
      <c r="AH13" t="s">
        <v>65</v>
      </c>
      <c r="AI13" t="s">
        <v>31371</v>
      </c>
      <c r="AL13" t="s">
        <v>67</v>
      </c>
      <c r="AY13" t="s">
        <v>33211</v>
      </c>
      <c r="AZ13" t="s">
        <v>21637</v>
      </c>
      <c r="BA13" t="s">
        <v>2295</v>
      </c>
      <c r="BB13" t="s">
        <v>31394</v>
      </c>
      <c r="BD13" t="s">
        <v>72</v>
      </c>
      <c r="BG13" t="s">
        <v>33210</v>
      </c>
    </row>
    <row r="14" spans="1:60" x14ac:dyDescent="0.2">
      <c r="A14" s="1">
        <v>42618.940925925926</v>
      </c>
      <c r="B14" t="s">
        <v>1862</v>
      </c>
      <c r="C14" t="s">
        <v>33030</v>
      </c>
      <c r="D14" t="e">
        <f>VLOOKUP(Table710[[#This Row],[Full Name]],council_staff_import[],1,0)</f>
        <v>#N/A</v>
      </c>
      <c r="M14" t="s">
        <v>31483</v>
      </c>
      <c r="N14" t="s">
        <v>168</v>
      </c>
      <c r="V14" t="s">
        <v>33029</v>
      </c>
      <c r="Y14" t="s">
        <v>33028</v>
      </c>
      <c r="AA14" t="s">
        <v>33027</v>
      </c>
      <c r="AB14" t="s">
        <v>33026</v>
      </c>
      <c r="AD14" t="s">
        <v>18141</v>
      </c>
      <c r="AH14" t="s">
        <v>65</v>
      </c>
      <c r="AI14" t="s">
        <v>31371</v>
      </c>
      <c r="AL14" t="s">
        <v>67</v>
      </c>
      <c r="AM14" t="s">
        <v>284</v>
      </c>
      <c r="AY14" t="s">
        <v>33025</v>
      </c>
      <c r="AZ14" t="s">
        <v>28975</v>
      </c>
      <c r="BA14" t="s">
        <v>33024</v>
      </c>
      <c r="BB14" t="s">
        <v>365</v>
      </c>
      <c r="BD14" t="s">
        <v>72</v>
      </c>
      <c r="BG14" t="s">
        <v>33023</v>
      </c>
    </row>
    <row r="15" spans="1:60" x14ac:dyDescent="0.2">
      <c r="A15" s="1">
        <v>42618.940381944441</v>
      </c>
      <c r="B15" t="s">
        <v>1862</v>
      </c>
      <c r="C15" t="s">
        <v>32828</v>
      </c>
      <c r="D15" t="e">
        <f>VLOOKUP(Table710[[#This Row],[Full Name]],council_staff_import[],1,0)</f>
        <v>#N/A</v>
      </c>
      <c r="AH15" t="s">
        <v>65</v>
      </c>
      <c r="AI15" t="s">
        <v>31371</v>
      </c>
      <c r="AL15" t="s">
        <v>1237</v>
      </c>
      <c r="AY15" t="s">
        <v>32827</v>
      </c>
      <c r="AZ15" t="s">
        <v>32826</v>
      </c>
      <c r="BA15" t="s">
        <v>32825</v>
      </c>
      <c r="BB15" t="s">
        <v>32824</v>
      </c>
      <c r="BD15" t="s">
        <v>72</v>
      </c>
      <c r="BG15" t="s">
        <v>32823</v>
      </c>
    </row>
    <row r="16" spans="1:60" x14ac:dyDescent="0.2">
      <c r="A16" s="1">
        <v>42618.940358796302</v>
      </c>
      <c r="B16" t="s">
        <v>1862</v>
      </c>
      <c r="C16" t="s">
        <v>32822</v>
      </c>
      <c r="D16" t="e">
        <f>VLOOKUP(Table710[[#This Row],[Full Name]],council_staff_import[],1,0)</f>
        <v>#N/A</v>
      </c>
      <c r="L16" t="s">
        <v>32821</v>
      </c>
      <c r="M16" t="s">
        <v>32820</v>
      </c>
      <c r="AH16" t="s">
        <v>65</v>
      </c>
      <c r="AI16" t="s">
        <v>31371</v>
      </c>
      <c r="AL16" t="s">
        <v>67</v>
      </c>
      <c r="AY16" t="s">
        <v>32819</v>
      </c>
      <c r="AZ16" t="s">
        <v>32818</v>
      </c>
      <c r="BA16" t="s">
        <v>32817</v>
      </c>
      <c r="BB16" t="s">
        <v>116</v>
      </c>
      <c r="BD16" t="s">
        <v>72</v>
      </c>
      <c r="BG16" t="s">
        <v>32816</v>
      </c>
    </row>
    <row r="17" spans="1:59" x14ac:dyDescent="0.2">
      <c r="A17" s="1">
        <v>42618.940289351849</v>
      </c>
      <c r="B17" t="s">
        <v>1862</v>
      </c>
      <c r="C17" t="s">
        <v>32775</v>
      </c>
      <c r="D17" t="e">
        <f>VLOOKUP(Table710[[#This Row],[Full Name]],council_staff_import[],1,0)</f>
        <v>#N/A</v>
      </c>
      <c r="M17" t="s">
        <v>32176</v>
      </c>
      <c r="V17" t="s">
        <v>32774</v>
      </c>
      <c r="AA17" t="s">
        <v>31488</v>
      </c>
      <c r="AB17" t="s">
        <v>31480</v>
      </c>
      <c r="AH17" t="s">
        <v>65</v>
      </c>
      <c r="AI17" t="s">
        <v>31371</v>
      </c>
      <c r="AL17" t="s">
        <v>1237</v>
      </c>
      <c r="AY17" t="s">
        <v>32773</v>
      </c>
      <c r="AZ17" t="s">
        <v>32772</v>
      </c>
      <c r="BA17" t="s">
        <v>32771</v>
      </c>
      <c r="BB17" t="s">
        <v>141</v>
      </c>
      <c r="BD17" t="s">
        <v>72</v>
      </c>
      <c r="BG17" t="s">
        <v>32770</v>
      </c>
    </row>
    <row r="18" spans="1:59" x14ac:dyDescent="0.2">
      <c r="A18" s="1">
        <v>42618.94017361111</v>
      </c>
      <c r="B18" t="s">
        <v>1862</v>
      </c>
      <c r="C18" t="s">
        <v>32690</v>
      </c>
      <c r="D18" t="e">
        <f>VLOOKUP(Table710[[#This Row],[Full Name]],council_staff_import[],1,0)</f>
        <v>#N/A</v>
      </c>
      <c r="M18" t="s">
        <v>31628</v>
      </c>
      <c r="V18" t="s">
        <v>32689</v>
      </c>
      <c r="AA18" t="s">
        <v>31502</v>
      </c>
      <c r="AB18" t="s">
        <v>31480</v>
      </c>
      <c r="AH18" t="s">
        <v>65</v>
      </c>
      <c r="AI18" t="s">
        <v>31371</v>
      </c>
      <c r="AL18" t="s">
        <v>1237</v>
      </c>
      <c r="AY18" t="s">
        <v>32688</v>
      </c>
      <c r="AZ18" t="s">
        <v>32687</v>
      </c>
      <c r="BA18" t="s">
        <v>18186</v>
      </c>
      <c r="BB18" t="s">
        <v>141</v>
      </c>
      <c r="BD18" t="s">
        <v>72</v>
      </c>
      <c r="BG18" t="s">
        <v>32686</v>
      </c>
    </row>
    <row r="19" spans="1:59" x14ac:dyDescent="0.2">
      <c r="A19" s="1">
        <v>42618.940081018518</v>
      </c>
      <c r="B19" t="s">
        <v>1862</v>
      </c>
      <c r="C19" t="s">
        <v>32593</v>
      </c>
      <c r="D19" t="e">
        <f>VLOOKUP(Table710[[#This Row],[Full Name]],council_staff_import[],1,0)</f>
        <v>#N/A</v>
      </c>
      <c r="M19" t="s">
        <v>31483</v>
      </c>
      <c r="V19" t="s">
        <v>32592</v>
      </c>
      <c r="AA19" t="s">
        <v>31481</v>
      </c>
      <c r="AB19" t="s">
        <v>31480</v>
      </c>
      <c r="AH19" t="s">
        <v>65</v>
      </c>
      <c r="AI19" t="s">
        <v>31371</v>
      </c>
      <c r="AL19" t="s">
        <v>1237</v>
      </c>
      <c r="AY19" t="s">
        <v>32591</v>
      </c>
      <c r="AZ19" t="s">
        <v>32590</v>
      </c>
      <c r="BA19" t="s">
        <v>32589</v>
      </c>
      <c r="BB19" t="s">
        <v>31636</v>
      </c>
      <c r="BD19" t="s">
        <v>72</v>
      </c>
      <c r="BG19" t="s">
        <v>32588</v>
      </c>
    </row>
    <row r="20" spans="1:59" x14ac:dyDescent="0.2">
      <c r="A20" s="1">
        <v>42618.939988425933</v>
      </c>
      <c r="B20" t="s">
        <v>1862</v>
      </c>
      <c r="C20" t="s">
        <v>32494</v>
      </c>
      <c r="D20" t="e">
        <f>VLOOKUP(Table710[[#This Row],[Full Name]],council_staff_import[],1,0)</f>
        <v>#N/A</v>
      </c>
      <c r="M20" t="s">
        <v>31898</v>
      </c>
      <c r="V20" t="s">
        <v>32104</v>
      </c>
      <c r="AA20" t="s">
        <v>31481</v>
      </c>
      <c r="AB20" t="s">
        <v>31510</v>
      </c>
      <c r="AH20" t="s">
        <v>65</v>
      </c>
      <c r="AI20" t="s">
        <v>31371</v>
      </c>
      <c r="AL20" t="s">
        <v>1237</v>
      </c>
      <c r="AY20" t="s">
        <v>32493</v>
      </c>
      <c r="AZ20" t="s">
        <v>32492</v>
      </c>
      <c r="BA20" t="s">
        <v>32491</v>
      </c>
      <c r="BB20" t="s">
        <v>31507</v>
      </c>
      <c r="BD20" t="s">
        <v>72</v>
      </c>
      <c r="BG20" t="s">
        <v>32490</v>
      </c>
    </row>
    <row r="21" spans="1:59" x14ac:dyDescent="0.2">
      <c r="A21" s="1">
        <v>42618.939965277779</v>
      </c>
      <c r="B21" t="s">
        <v>1862</v>
      </c>
      <c r="C21" t="s">
        <v>32478</v>
      </c>
      <c r="D21" t="e">
        <f>VLOOKUP(Table710[[#This Row],[Full Name]],council_staff_import[],1,0)</f>
        <v>#N/A</v>
      </c>
      <c r="M21" t="s">
        <v>31496</v>
      </c>
      <c r="V21" t="s">
        <v>32477</v>
      </c>
      <c r="AA21" t="s">
        <v>31488</v>
      </c>
      <c r="AB21" t="s">
        <v>31480</v>
      </c>
      <c r="AH21" t="s">
        <v>65</v>
      </c>
      <c r="AI21" t="s">
        <v>31371</v>
      </c>
      <c r="AL21" t="s">
        <v>1237</v>
      </c>
      <c r="AY21" t="s">
        <v>32476</v>
      </c>
      <c r="AZ21" t="s">
        <v>23611</v>
      </c>
      <c r="BA21" t="s">
        <v>3513</v>
      </c>
      <c r="BB21" t="s">
        <v>2995</v>
      </c>
      <c r="BD21" t="s">
        <v>72</v>
      </c>
      <c r="BG21" t="s">
        <v>32475</v>
      </c>
    </row>
    <row r="22" spans="1:59" x14ac:dyDescent="0.2">
      <c r="A22" s="1">
        <v>42618.93990740741</v>
      </c>
      <c r="B22" t="s">
        <v>1862</v>
      </c>
      <c r="C22" t="s">
        <v>32441</v>
      </c>
      <c r="D22" t="e">
        <f>VLOOKUP(Table710[[#This Row],[Full Name]],council_staff_import[],1,0)</f>
        <v>#N/A</v>
      </c>
      <c r="M22" t="s">
        <v>31554</v>
      </c>
      <c r="V22" t="s">
        <v>32440</v>
      </c>
      <c r="AA22" t="s">
        <v>31530</v>
      </c>
      <c r="AB22" t="s">
        <v>31510</v>
      </c>
      <c r="AH22" t="s">
        <v>65</v>
      </c>
      <c r="AI22" t="s">
        <v>31371</v>
      </c>
      <c r="AL22" t="s">
        <v>1237</v>
      </c>
      <c r="AY22" t="s">
        <v>32439</v>
      </c>
      <c r="AZ22" t="s">
        <v>32438</v>
      </c>
      <c r="BA22" t="s">
        <v>32437</v>
      </c>
      <c r="BB22" t="s">
        <v>32146</v>
      </c>
      <c r="BD22" t="s">
        <v>72</v>
      </c>
      <c r="BG22" t="s">
        <v>32436</v>
      </c>
    </row>
    <row r="23" spans="1:59" x14ac:dyDescent="0.2">
      <c r="A23" s="1">
        <v>42618.939837962957</v>
      </c>
      <c r="B23" t="s">
        <v>1862</v>
      </c>
      <c r="C23" t="s">
        <v>32373</v>
      </c>
      <c r="D23" t="e">
        <f>VLOOKUP(Table710[[#This Row],[Full Name]],council_staff_import[],1,0)</f>
        <v>#N/A</v>
      </c>
      <c r="M23" t="s">
        <v>31490</v>
      </c>
      <c r="V23" t="s">
        <v>32372</v>
      </c>
      <c r="AA23" t="s">
        <v>31488</v>
      </c>
      <c r="AB23" t="s">
        <v>31480</v>
      </c>
      <c r="AH23" t="s">
        <v>65</v>
      </c>
      <c r="AI23" t="s">
        <v>31371</v>
      </c>
      <c r="AL23" t="s">
        <v>1237</v>
      </c>
      <c r="AY23" t="s">
        <v>32371</v>
      </c>
      <c r="AZ23" t="s">
        <v>32370</v>
      </c>
      <c r="BA23" t="s">
        <v>32369</v>
      </c>
      <c r="BB23" t="s">
        <v>2995</v>
      </c>
      <c r="BD23" t="s">
        <v>72</v>
      </c>
      <c r="BG23" t="s">
        <v>32368</v>
      </c>
    </row>
    <row r="24" spans="1:59" x14ac:dyDescent="0.2">
      <c r="A24" s="1">
        <v>42618.939826388887</v>
      </c>
      <c r="B24" t="s">
        <v>1862</v>
      </c>
      <c r="C24" t="s">
        <v>32367</v>
      </c>
      <c r="D24" t="e">
        <f>VLOOKUP(Table710[[#This Row],[Full Name]],council_staff_import[],1,0)</f>
        <v>#N/A</v>
      </c>
      <c r="M24" t="s">
        <v>32037</v>
      </c>
      <c r="V24" t="s">
        <v>32366</v>
      </c>
      <c r="AA24" t="s">
        <v>31488</v>
      </c>
      <c r="AB24" t="s">
        <v>31480</v>
      </c>
      <c r="AH24" t="s">
        <v>65</v>
      </c>
      <c r="AI24" t="s">
        <v>31371</v>
      </c>
      <c r="AL24" t="s">
        <v>1237</v>
      </c>
      <c r="AY24" t="s">
        <v>32365</v>
      </c>
      <c r="AZ24" t="s">
        <v>32364</v>
      </c>
      <c r="BA24" t="s">
        <v>32363</v>
      </c>
      <c r="BB24" t="s">
        <v>2995</v>
      </c>
      <c r="BD24" t="s">
        <v>72</v>
      </c>
      <c r="BG24" t="s">
        <v>32362</v>
      </c>
    </row>
    <row r="25" spans="1:59" x14ac:dyDescent="0.2">
      <c r="A25" s="1">
        <v>42618.939803240741</v>
      </c>
      <c r="B25" t="s">
        <v>1862</v>
      </c>
      <c r="C25" t="s">
        <v>32329</v>
      </c>
      <c r="D25" t="e">
        <f>VLOOKUP(Table710[[#This Row],[Full Name]],council_staff_import[],1,0)</f>
        <v>#N/A</v>
      </c>
      <c r="L25" t="s">
        <v>31661</v>
      </c>
      <c r="M25" t="s">
        <v>31660</v>
      </c>
      <c r="N25" t="s">
        <v>63</v>
      </c>
      <c r="V25" t="s">
        <v>32328</v>
      </c>
      <c r="Y25" t="s">
        <v>32327</v>
      </c>
      <c r="AA25" t="s">
        <v>32326</v>
      </c>
      <c r="AB25" t="s">
        <v>21219</v>
      </c>
      <c r="AD25" t="s">
        <v>3796</v>
      </c>
      <c r="AH25" t="s">
        <v>65</v>
      </c>
      <c r="AI25" t="s">
        <v>31371</v>
      </c>
      <c r="AL25" t="s">
        <v>67</v>
      </c>
      <c r="AM25" t="s">
        <v>68</v>
      </c>
      <c r="AY25" t="s">
        <v>32325</v>
      </c>
      <c r="AZ25" t="s">
        <v>30369</v>
      </c>
      <c r="BA25" t="s">
        <v>2048</v>
      </c>
      <c r="BB25" t="s">
        <v>31394</v>
      </c>
      <c r="BD25" t="s">
        <v>72</v>
      </c>
      <c r="BG25" t="s">
        <v>32324</v>
      </c>
    </row>
    <row r="26" spans="1:59" x14ac:dyDescent="0.2">
      <c r="A26" s="1">
        <v>42618.939791666657</v>
      </c>
      <c r="B26" t="s">
        <v>1862</v>
      </c>
      <c r="C26" t="s">
        <v>32317</v>
      </c>
      <c r="D26" t="e">
        <f>VLOOKUP(Table710[[#This Row],[Full Name]],council_staff_import[],1,0)</f>
        <v>#N/A</v>
      </c>
      <c r="M26" t="s">
        <v>32037</v>
      </c>
      <c r="V26" t="s">
        <v>32316</v>
      </c>
      <c r="AA26" t="s">
        <v>31488</v>
      </c>
      <c r="AB26" t="s">
        <v>31480</v>
      </c>
      <c r="AH26" t="s">
        <v>65</v>
      </c>
      <c r="AI26" t="s">
        <v>31371</v>
      </c>
      <c r="AL26" t="s">
        <v>1237</v>
      </c>
      <c r="AY26" t="s">
        <v>32315</v>
      </c>
      <c r="AZ26" t="s">
        <v>904</v>
      </c>
      <c r="BA26" t="s">
        <v>32314</v>
      </c>
      <c r="BB26" t="s">
        <v>2995</v>
      </c>
      <c r="BD26" t="s">
        <v>72</v>
      </c>
      <c r="BG26" t="s">
        <v>32313</v>
      </c>
    </row>
    <row r="27" spans="1:59" x14ac:dyDescent="0.2">
      <c r="A27" s="1">
        <v>42618.939780092587</v>
      </c>
      <c r="B27" t="s">
        <v>1862</v>
      </c>
      <c r="C27" t="s">
        <v>32307</v>
      </c>
      <c r="D27" t="e">
        <f>VLOOKUP(Table710[[#This Row],[Full Name]],council_staff_import[],1,0)</f>
        <v>#N/A</v>
      </c>
      <c r="M27" t="s">
        <v>31549</v>
      </c>
      <c r="V27" t="s">
        <v>32306</v>
      </c>
      <c r="AA27" t="s">
        <v>31530</v>
      </c>
      <c r="AB27" t="s">
        <v>31510</v>
      </c>
      <c r="AH27" t="s">
        <v>65</v>
      </c>
      <c r="AI27" t="s">
        <v>31371</v>
      </c>
      <c r="AL27" t="s">
        <v>1237</v>
      </c>
      <c r="AY27" t="s">
        <v>32305</v>
      </c>
      <c r="AZ27" t="s">
        <v>32304</v>
      </c>
      <c r="BA27" t="s">
        <v>32303</v>
      </c>
      <c r="BB27" t="s">
        <v>967</v>
      </c>
      <c r="BD27" t="s">
        <v>72</v>
      </c>
      <c r="BG27" t="s">
        <v>32302</v>
      </c>
    </row>
    <row r="28" spans="1:59" x14ac:dyDescent="0.2">
      <c r="A28" s="1">
        <v>42618.939733796287</v>
      </c>
      <c r="B28" t="s">
        <v>1862</v>
      </c>
      <c r="C28" t="s">
        <v>32260</v>
      </c>
      <c r="D28" t="e">
        <f>VLOOKUP(Table710[[#This Row],[Full Name]],council_staff_import[],1,0)</f>
        <v>#N/A</v>
      </c>
      <c r="M28" t="s">
        <v>31538</v>
      </c>
      <c r="V28" t="s">
        <v>32259</v>
      </c>
      <c r="AA28" t="s">
        <v>31488</v>
      </c>
      <c r="AB28" t="s">
        <v>31480</v>
      </c>
      <c r="AH28" t="s">
        <v>65</v>
      </c>
      <c r="AI28" t="s">
        <v>31371</v>
      </c>
      <c r="AL28" t="s">
        <v>1237</v>
      </c>
      <c r="AY28" t="s">
        <v>32258</v>
      </c>
      <c r="AZ28" t="s">
        <v>32257</v>
      </c>
      <c r="BA28" t="s">
        <v>1858</v>
      </c>
      <c r="BB28" t="s">
        <v>31581</v>
      </c>
      <c r="BD28" t="s">
        <v>72</v>
      </c>
      <c r="BG28" t="s">
        <v>32256</v>
      </c>
    </row>
    <row r="29" spans="1:59" x14ac:dyDescent="0.2">
      <c r="A29" s="1">
        <v>42618.939733796287</v>
      </c>
      <c r="B29" t="s">
        <v>1862</v>
      </c>
      <c r="C29" t="s">
        <v>32250</v>
      </c>
      <c r="D29" t="e">
        <f>VLOOKUP(Table710[[#This Row],[Full Name]],council_staff_import[],1,0)</f>
        <v>#N/A</v>
      </c>
      <c r="M29" t="s">
        <v>31805</v>
      </c>
      <c r="V29" t="s">
        <v>32249</v>
      </c>
      <c r="AA29" t="s">
        <v>31502</v>
      </c>
      <c r="AB29" t="s">
        <v>31480</v>
      </c>
      <c r="AH29" t="s">
        <v>65</v>
      </c>
      <c r="AI29" t="s">
        <v>31371</v>
      </c>
      <c r="AL29" t="s">
        <v>1237</v>
      </c>
      <c r="AY29" t="s">
        <v>32248</v>
      </c>
      <c r="AZ29" t="s">
        <v>23928</v>
      </c>
      <c r="BA29" t="s">
        <v>3963</v>
      </c>
      <c r="BB29" t="s">
        <v>32247</v>
      </c>
      <c r="BD29" t="s">
        <v>72</v>
      </c>
      <c r="BG29" t="s">
        <v>32246</v>
      </c>
    </row>
    <row r="30" spans="1:59" x14ac:dyDescent="0.2">
      <c r="A30" s="1">
        <v>42618.939722222232</v>
      </c>
      <c r="B30" t="s">
        <v>1862</v>
      </c>
      <c r="C30" t="s">
        <v>32237</v>
      </c>
      <c r="D30" t="e">
        <f>VLOOKUP(Table710[[#This Row],[Full Name]],council_staff_import[],1,0)</f>
        <v>#N/A</v>
      </c>
      <c r="M30" t="s">
        <v>31490</v>
      </c>
      <c r="V30" t="s">
        <v>32236</v>
      </c>
      <c r="AA30" t="s">
        <v>31488</v>
      </c>
      <c r="AB30" t="s">
        <v>31480</v>
      </c>
      <c r="AH30" t="s">
        <v>65</v>
      </c>
      <c r="AI30" t="s">
        <v>31371</v>
      </c>
      <c r="AL30" t="s">
        <v>1237</v>
      </c>
      <c r="AY30" t="s">
        <v>32235</v>
      </c>
      <c r="AZ30" t="s">
        <v>18671</v>
      </c>
      <c r="BA30" t="s">
        <v>32234</v>
      </c>
      <c r="BB30" t="s">
        <v>2995</v>
      </c>
      <c r="BD30" t="s">
        <v>72</v>
      </c>
      <c r="BG30" t="s">
        <v>32233</v>
      </c>
    </row>
    <row r="31" spans="1:59" x14ac:dyDescent="0.2">
      <c r="A31" s="1">
        <v>42618.939699074072</v>
      </c>
      <c r="B31" t="s">
        <v>1862</v>
      </c>
      <c r="C31" t="s">
        <v>32177</v>
      </c>
      <c r="D31" t="e">
        <f>VLOOKUP(Table710[[#This Row],[Full Name]],council_staff_import[],1,0)</f>
        <v>#N/A</v>
      </c>
      <c r="M31" t="s">
        <v>32176</v>
      </c>
      <c r="V31" t="s">
        <v>32175</v>
      </c>
      <c r="AA31" t="s">
        <v>31488</v>
      </c>
      <c r="AB31" t="s">
        <v>31480</v>
      </c>
      <c r="AH31" t="s">
        <v>65</v>
      </c>
      <c r="AI31" t="s">
        <v>31371</v>
      </c>
      <c r="AL31" t="s">
        <v>1237</v>
      </c>
      <c r="AY31" t="s">
        <v>32174</v>
      </c>
      <c r="AZ31" t="s">
        <v>32173</v>
      </c>
      <c r="BA31" t="s">
        <v>32172</v>
      </c>
      <c r="BB31" t="s">
        <v>141</v>
      </c>
      <c r="BD31" t="s">
        <v>72</v>
      </c>
      <c r="BG31" t="s">
        <v>32171</v>
      </c>
    </row>
    <row r="32" spans="1:59" x14ac:dyDescent="0.2">
      <c r="A32" s="1">
        <v>42618.939675925933</v>
      </c>
      <c r="B32" t="s">
        <v>1862</v>
      </c>
      <c r="C32" t="s">
        <v>32084</v>
      </c>
      <c r="D32" t="e">
        <f>VLOOKUP(Table710[[#This Row],[Full Name]],council_staff_import[],1,0)</f>
        <v>#N/A</v>
      </c>
      <c r="M32" t="s">
        <v>31628</v>
      </c>
      <c r="V32" t="s">
        <v>32083</v>
      </c>
      <c r="AA32" t="s">
        <v>31502</v>
      </c>
      <c r="AB32" t="s">
        <v>31480</v>
      </c>
      <c r="AH32" t="s">
        <v>65</v>
      </c>
      <c r="AI32" t="s">
        <v>31371</v>
      </c>
      <c r="AL32" t="s">
        <v>1237</v>
      </c>
      <c r="AY32" t="s">
        <v>32082</v>
      </c>
      <c r="AZ32" t="s">
        <v>12902</v>
      </c>
      <c r="BA32" t="s">
        <v>32081</v>
      </c>
      <c r="BB32" t="s">
        <v>31499</v>
      </c>
      <c r="BD32" t="s">
        <v>72</v>
      </c>
      <c r="BG32" t="s">
        <v>32080</v>
      </c>
    </row>
    <row r="33" spans="1:59" x14ac:dyDescent="0.2">
      <c r="A33" s="1">
        <v>42618.939652777779</v>
      </c>
      <c r="B33" t="s">
        <v>1862</v>
      </c>
      <c r="C33" t="s">
        <v>31983</v>
      </c>
      <c r="D33" t="e">
        <f>VLOOKUP(Table710[[#This Row],[Full Name]],council_staff_import[],1,0)</f>
        <v>#N/A</v>
      </c>
      <c r="M33" t="s">
        <v>31898</v>
      </c>
      <c r="V33" t="s">
        <v>31982</v>
      </c>
      <c r="AA33" t="s">
        <v>31744</v>
      </c>
      <c r="AB33" t="s">
        <v>31510</v>
      </c>
      <c r="AH33" t="s">
        <v>65</v>
      </c>
      <c r="AI33" t="s">
        <v>31371</v>
      </c>
      <c r="AL33" t="s">
        <v>1237</v>
      </c>
      <c r="AY33" t="s">
        <v>31981</v>
      </c>
      <c r="AZ33" t="s">
        <v>14310</v>
      </c>
      <c r="BA33" t="s">
        <v>31980</v>
      </c>
      <c r="BB33" t="s">
        <v>31507</v>
      </c>
      <c r="BD33" t="s">
        <v>72</v>
      </c>
      <c r="BG33" t="s">
        <v>31979</v>
      </c>
    </row>
    <row r="34" spans="1:59" x14ac:dyDescent="0.2">
      <c r="A34" s="1">
        <v>42618.939629629633</v>
      </c>
      <c r="B34" t="s">
        <v>1862</v>
      </c>
      <c r="C34" t="s">
        <v>31899</v>
      </c>
      <c r="D34" t="e">
        <f>VLOOKUP(Table710[[#This Row],[Full Name]],council_staff_import[],1,0)</f>
        <v>#N/A</v>
      </c>
      <c r="M34" t="s">
        <v>31898</v>
      </c>
      <c r="V34" t="s">
        <v>31897</v>
      </c>
      <c r="AA34" t="s">
        <v>31481</v>
      </c>
      <c r="AB34" t="s">
        <v>31510</v>
      </c>
      <c r="AH34" t="s">
        <v>65</v>
      </c>
      <c r="AI34" t="s">
        <v>31371</v>
      </c>
      <c r="AL34" t="s">
        <v>1237</v>
      </c>
      <c r="AY34" t="s">
        <v>31896</v>
      </c>
      <c r="AZ34" t="s">
        <v>31895</v>
      </c>
      <c r="BA34" t="s">
        <v>31894</v>
      </c>
      <c r="BB34" t="s">
        <v>31507</v>
      </c>
      <c r="BD34" t="s">
        <v>72</v>
      </c>
      <c r="BG34" t="s">
        <v>31893</v>
      </c>
    </row>
    <row r="35" spans="1:59" x14ac:dyDescent="0.2">
      <c r="A35" s="1">
        <v>42618.939618055563</v>
      </c>
      <c r="B35" t="s">
        <v>1862</v>
      </c>
      <c r="C35" t="s">
        <v>31880</v>
      </c>
      <c r="D35" t="e">
        <f>VLOOKUP(Table710[[#This Row],[Full Name]],council_staff_import[],1,0)</f>
        <v>#N/A</v>
      </c>
      <c r="M35" t="s">
        <v>31549</v>
      </c>
      <c r="V35" t="s">
        <v>31879</v>
      </c>
      <c r="AA35" t="s">
        <v>31530</v>
      </c>
      <c r="AB35" t="s">
        <v>31510</v>
      </c>
      <c r="AH35" t="s">
        <v>65</v>
      </c>
      <c r="AI35" t="s">
        <v>31371</v>
      </c>
      <c r="AL35" t="s">
        <v>1237</v>
      </c>
      <c r="AY35" t="s">
        <v>31878</v>
      </c>
      <c r="AZ35" t="s">
        <v>8079</v>
      </c>
      <c r="BA35" t="s">
        <v>31877</v>
      </c>
      <c r="BB35" t="s">
        <v>31876</v>
      </c>
      <c r="BD35" t="s">
        <v>72</v>
      </c>
      <c r="BG35" t="s">
        <v>31875</v>
      </c>
    </row>
    <row r="36" spans="1:59" x14ac:dyDescent="0.2">
      <c r="A36" s="1">
        <v>42618.939618055563</v>
      </c>
      <c r="B36" t="s">
        <v>1862</v>
      </c>
      <c r="C36" t="s">
        <v>31874</v>
      </c>
      <c r="D36" t="e">
        <f>VLOOKUP(Table710[[#This Row],[Full Name]],council_staff_import[],1,0)</f>
        <v>#N/A</v>
      </c>
      <c r="M36" t="s">
        <v>31518</v>
      </c>
      <c r="V36" t="s">
        <v>31873</v>
      </c>
      <c r="AA36" t="s">
        <v>31516</v>
      </c>
      <c r="AB36" t="s">
        <v>31480</v>
      </c>
      <c r="AH36" t="s">
        <v>65</v>
      </c>
      <c r="AI36" t="s">
        <v>31371</v>
      </c>
      <c r="AL36" t="s">
        <v>1237</v>
      </c>
      <c r="AY36" t="s">
        <v>31872</v>
      </c>
      <c r="AZ36" t="s">
        <v>8079</v>
      </c>
      <c r="BA36" t="s">
        <v>31871</v>
      </c>
      <c r="BB36" t="s">
        <v>365</v>
      </c>
      <c r="BD36" t="s">
        <v>72</v>
      </c>
      <c r="BG36" t="s">
        <v>31870</v>
      </c>
    </row>
    <row r="37" spans="1:59" x14ac:dyDescent="0.2">
      <c r="A37" s="1">
        <v>42618.939618055563</v>
      </c>
      <c r="B37" t="s">
        <v>1862</v>
      </c>
      <c r="C37" t="s">
        <v>31858</v>
      </c>
      <c r="D37" t="e">
        <f>VLOOKUP(Table710[[#This Row],[Full Name]],council_staff_import[],1,0)</f>
        <v>#N/A</v>
      </c>
      <c r="M37" t="s">
        <v>31628</v>
      </c>
      <c r="V37" t="s">
        <v>31857</v>
      </c>
      <c r="AA37" t="s">
        <v>31502</v>
      </c>
      <c r="AB37" t="s">
        <v>31480</v>
      </c>
      <c r="AH37" t="s">
        <v>65</v>
      </c>
      <c r="AI37" t="s">
        <v>31371</v>
      </c>
      <c r="AL37" t="s">
        <v>1237</v>
      </c>
      <c r="AY37" t="s">
        <v>31856</v>
      </c>
      <c r="AZ37" t="s">
        <v>28970</v>
      </c>
      <c r="BA37" t="s">
        <v>31855</v>
      </c>
      <c r="BB37" t="s">
        <v>31499</v>
      </c>
      <c r="BD37" t="s">
        <v>72</v>
      </c>
      <c r="BG37" t="s">
        <v>31854</v>
      </c>
    </row>
    <row r="38" spans="1:59" x14ac:dyDescent="0.2">
      <c r="A38" s="1">
        <v>42618.939618055563</v>
      </c>
      <c r="B38" t="s">
        <v>1862</v>
      </c>
      <c r="C38" t="s">
        <v>31844</v>
      </c>
      <c r="D38" t="e">
        <f>VLOOKUP(Table710[[#This Row],[Full Name]],council_staff_import[],1,0)</f>
        <v>#N/A</v>
      </c>
      <c r="M38" t="s">
        <v>31483</v>
      </c>
      <c r="V38" t="s">
        <v>31843</v>
      </c>
      <c r="AA38" t="s">
        <v>31481</v>
      </c>
      <c r="AB38" t="s">
        <v>31480</v>
      </c>
      <c r="AH38" t="s">
        <v>65</v>
      </c>
      <c r="AI38" t="s">
        <v>31371</v>
      </c>
      <c r="AL38" t="s">
        <v>1237</v>
      </c>
      <c r="AY38" t="s">
        <v>31842</v>
      </c>
      <c r="AZ38" t="s">
        <v>7025</v>
      </c>
      <c r="BA38" t="s">
        <v>31841</v>
      </c>
      <c r="BB38" t="s">
        <v>31840</v>
      </c>
      <c r="BD38" t="s">
        <v>72</v>
      </c>
      <c r="BG38" t="s">
        <v>31839</v>
      </c>
    </row>
    <row r="39" spans="1:59" x14ac:dyDescent="0.2">
      <c r="A39" s="1">
        <v>42618.939606481479</v>
      </c>
      <c r="B39" t="s">
        <v>1862</v>
      </c>
      <c r="C39" t="s">
        <v>31806</v>
      </c>
      <c r="D39" t="e">
        <f>VLOOKUP(Table710[[#This Row],[Full Name]],council_staff_import[],1,0)</f>
        <v>#N/A</v>
      </c>
      <c r="M39" t="s">
        <v>31805</v>
      </c>
      <c r="V39" t="s">
        <v>31804</v>
      </c>
      <c r="AA39" t="s">
        <v>31502</v>
      </c>
      <c r="AB39" t="s">
        <v>31480</v>
      </c>
      <c r="AH39" t="s">
        <v>65</v>
      </c>
      <c r="AI39" t="s">
        <v>31371</v>
      </c>
      <c r="AL39" t="s">
        <v>1237</v>
      </c>
      <c r="AY39" t="s">
        <v>31803</v>
      </c>
      <c r="AZ39" t="s">
        <v>31802</v>
      </c>
      <c r="BA39" t="s">
        <v>855</v>
      </c>
      <c r="BB39" t="s">
        <v>31521</v>
      </c>
      <c r="BD39" t="s">
        <v>72</v>
      </c>
      <c r="BG39" t="s">
        <v>31801</v>
      </c>
    </row>
    <row r="40" spans="1:59" x14ac:dyDescent="0.2">
      <c r="A40" s="1">
        <v>42618.93959490741</v>
      </c>
      <c r="B40" t="s">
        <v>1862</v>
      </c>
      <c r="C40" t="s">
        <v>31785</v>
      </c>
      <c r="D40" t="e">
        <f>VLOOKUP(Table710[[#This Row],[Full Name]],council_staff_import[],1,0)</f>
        <v>#N/A</v>
      </c>
      <c r="M40" t="s">
        <v>31554</v>
      </c>
      <c r="V40" t="s">
        <v>31784</v>
      </c>
      <c r="AA40" t="s">
        <v>31530</v>
      </c>
      <c r="AB40" t="s">
        <v>31510</v>
      </c>
      <c r="AH40" t="s">
        <v>65</v>
      </c>
      <c r="AI40" t="s">
        <v>31371</v>
      </c>
      <c r="AL40" t="s">
        <v>1237</v>
      </c>
      <c r="AY40" t="s">
        <v>31783</v>
      </c>
      <c r="AZ40" t="s">
        <v>26749</v>
      </c>
      <c r="BA40" t="s">
        <v>352</v>
      </c>
      <c r="BB40" t="s">
        <v>365</v>
      </c>
      <c r="BD40" t="s">
        <v>72</v>
      </c>
      <c r="BG40" t="s">
        <v>31782</v>
      </c>
    </row>
    <row r="41" spans="1:59" x14ac:dyDescent="0.2">
      <c r="A41" s="1">
        <v>42618.93959490741</v>
      </c>
      <c r="B41" t="s">
        <v>1862</v>
      </c>
      <c r="C41" t="s">
        <v>31765</v>
      </c>
      <c r="D41" t="e">
        <f>VLOOKUP(Table710[[#This Row],[Full Name]],council_staff_import[],1,0)</f>
        <v>#N/A</v>
      </c>
      <c r="M41" t="s">
        <v>31746</v>
      </c>
      <c r="V41" t="s">
        <v>31764</v>
      </c>
      <c r="AA41" t="s">
        <v>31744</v>
      </c>
      <c r="AB41" t="s">
        <v>31480</v>
      </c>
      <c r="AH41" t="s">
        <v>65</v>
      </c>
      <c r="AI41" t="s">
        <v>31371</v>
      </c>
      <c r="AL41" t="s">
        <v>1237</v>
      </c>
      <c r="AY41" t="s">
        <v>31763</v>
      </c>
      <c r="AZ41" t="s">
        <v>31762</v>
      </c>
      <c r="BA41" t="s">
        <v>31761</v>
      </c>
      <c r="BB41" t="s">
        <v>31760</v>
      </c>
      <c r="BD41" t="s">
        <v>72</v>
      </c>
      <c r="BG41" t="s">
        <v>31759</v>
      </c>
    </row>
    <row r="42" spans="1:59" x14ac:dyDescent="0.2">
      <c r="A42" s="1">
        <v>42618.939583333333</v>
      </c>
      <c r="B42" t="s">
        <v>1862</v>
      </c>
      <c r="C42" t="s">
        <v>31753</v>
      </c>
      <c r="D42" t="e">
        <f>VLOOKUP(Table710[[#This Row],[Full Name]],council_staff_import[],1,0)</f>
        <v>#N/A</v>
      </c>
      <c r="M42" t="s">
        <v>31752</v>
      </c>
      <c r="V42" t="s">
        <v>31751</v>
      </c>
      <c r="AA42" t="s">
        <v>31530</v>
      </c>
      <c r="AB42" t="s">
        <v>31510</v>
      </c>
      <c r="AH42" t="s">
        <v>65</v>
      </c>
      <c r="AI42" t="s">
        <v>31371</v>
      </c>
      <c r="AL42" t="s">
        <v>1237</v>
      </c>
      <c r="AY42" t="s">
        <v>31750</v>
      </c>
      <c r="AZ42" t="s">
        <v>13718</v>
      </c>
      <c r="BA42" t="s">
        <v>31749</v>
      </c>
      <c r="BB42" t="s">
        <v>365</v>
      </c>
      <c r="BD42" t="s">
        <v>72</v>
      </c>
      <c r="BG42" t="s">
        <v>31748</v>
      </c>
    </row>
    <row r="43" spans="1:59" x14ac:dyDescent="0.2">
      <c r="A43" s="1">
        <v>42618.939236111109</v>
      </c>
      <c r="B43" t="s">
        <v>1862</v>
      </c>
      <c r="C43" t="s">
        <v>31629</v>
      </c>
      <c r="D43" t="e">
        <f>VLOOKUP(Table710[[#This Row],[Full Name]],council_staff_import[],1,0)</f>
        <v>#N/A</v>
      </c>
      <c r="M43" t="s">
        <v>31628</v>
      </c>
      <c r="V43" t="s">
        <v>31627</v>
      </c>
      <c r="AA43" t="s">
        <v>31502</v>
      </c>
      <c r="AB43" t="s">
        <v>31480</v>
      </c>
      <c r="AH43" t="s">
        <v>65</v>
      </c>
      <c r="AI43" t="s">
        <v>31371</v>
      </c>
      <c r="AL43" t="s">
        <v>1237</v>
      </c>
      <c r="AY43" t="s">
        <v>31626</v>
      </c>
      <c r="AZ43" t="s">
        <v>24736</v>
      </c>
      <c r="BA43" t="s">
        <v>7609</v>
      </c>
      <c r="BB43" t="s">
        <v>31625</v>
      </c>
      <c r="BD43" t="s">
        <v>72</v>
      </c>
      <c r="BG43" t="s">
        <v>31624</v>
      </c>
    </row>
    <row r="44" spans="1:59" x14ac:dyDescent="0.2">
      <c r="A44" s="1">
        <v>42618.939201388886</v>
      </c>
      <c r="B44" t="s">
        <v>1862</v>
      </c>
      <c r="C44" t="s">
        <v>31575</v>
      </c>
      <c r="D44" t="e">
        <f>VLOOKUP(Table710[[#This Row],[Full Name]],council_staff_import[],1,0)</f>
        <v>#N/A</v>
      </c>
      <c r="M44" t="s">
        <v>31496</v>
      </c>
      <c r="V44" t="s">
        <v>31574</v>
      </c>
      <c r="AA44" t="s">
        <v>31488</v>
      </c>
      <c r="AB44" t="s">
        <v>31480</v>
      </c>
      <c r="AH44" t="s">
        <v>65</v>
      </c>
      <c r="AI44" t="s">
        <v>31371</v>
      </c>
      <c r="AL44" t="s">
        <v>1237</v>
      </c>
      <c r="AY44" t="s">
        <v>31573</v>
      </c>
      <c r="AZ44" t="s">
        <v>31572</v>
      </c>
      <c r="BA44" t="s">
        <v>31571</v>
      </c>
      <c r="BB44" t="s">
        <v>31478</v>
      </c>
      <c r="BD44" t="s">
        <v>72</v>
      </c>
      <c r="BG44" t="s">
        <v>31570</v>
      </c>
    </row>
    <row r="45" spans="1:59" x14ac:dyDescent="0.2">
      <c r="A45" s="1">
        <v>42618.93917824074</v>
      </c>
      <c r="B45" t="s">
        <v>1862</v>
      </c>
      <c r="C45" t="s">
        <v>31550</v>
      </c>
      <c r="D45" t="e">
        <f>VLOOKUP(Table710[[#This Row],[Full Name]],council_staff_import[],1,0)</f>
        <v>#N/A</v>
      </c>
      <c r="M45" t="s">
        <v>31549</v>
      </c>
      <c r="V45" t="s">
        <v>31548</v>
      </c>
      <c r="AA45" t="s">
        <v>31530</v>
      </c>
      <c r="AB45" t="s">
        <v>31510</v>
      </c>
      <c r="AH45" t="s">
        <v>65</v>
      </c>
      <c r="AI45" t="s">
        <v>31371</v>
      </c>
      <c r="AL45" t="s">
        <v>1237</v>
      </c>
      <c r="AY45" t="s">
        <v>31547</v>
      </c>
      <c r="AZ45" t="s">
        <v>25173</v>
      </c>
      <c r="BA45" t="s">
        <v>31546</v>
      </c>
      <c r="BB45" t="s">
        <v>967</v>
      </c>
      <c r="BD45" t="s">
        <v>72</v>
      </c>
      <c r="BG45" t="s">
        <v>31545</v>
      </c>
    </row>
    <row r="46" spans="1:59" x14ac:dyDescent="0.2">
      <c r="A46" s="1">
        <v>42618.939155092587</v>
      </c>
      <c r="B46" t="s">
        <v>1862</v>
      </c>
      <c r="C46" t="s">
        <v>31491</v>
      </c>
      <c r="D46" t="e">
        <f>VLOOKUP(Table710[[#This Row],[Full Name]],council_staff_import[],1,0)</f>
        <v>#N/A</v>
      </c>
      <c r="M46" t="s">
        <v>31490</v>
      </c>
      <c r="V46" t="s">
        <v>31489</v>
      </c>
      <c r="AA46" t="s">
        <v>31488</v>
      </c>
      <c r="AB46" t="s">
        <v>31480</v>
      </c>
      <c r="AH46" t="s">
        <v>65</v>
      </c>
      <c r="AI46" t="s">
        <v>31371</v>
      </c>
      <c r="AL46" t="s">
        <v>1237</v>
      </c>
      <c r="AY46" t="s">
        <v>31487</v>
      </c>
      <c r="AZ46" t="s">
        <v>31486</v>
      </c>
      <c r="BA46" t="s">
        <v>7615</v>
      </c>
      <c r="BB46" t="s">
        <v>141</v>
      </c>
      <c r="BD46" t="s">
        <v>72</v>
      </c>
      <c r="BG46" t="s">
        <v>31485</v>
      </c>
    </row>
    <row r="47" spans="1:59" x14ac:dyDescent="0.2">
      <c r="A47" s="1">
        <v>42618.938761574071</v>
      </c>
      <c r="B47" t="s">
        <v>1862</v>
      </c>
      <c r="C47" t="s">
        <v>31384</v>
      </c>
      <c r="D47" t="e">
        <f>VLOOKUP(Table710[[#This Row],[Full Name]],council_staff_import[],1,0)</f>
        <v>#N/A</v>
      </c>
      <c r="E47" t="s">
        <v>31383</v>
      </c>
      <c r="T47" t="s">
        <v>31382</v>
      </c>
      <c r="AH47" t="s">
        <v>65</v>
      </c>
      <c r="AI47" t="s">
        <v>31371</v>
      </c>
      <c r="AP47" t="s">
        <v>31381</v>
      </c>
      <c r="AY47" t="s">
        <v>31380</v>
      </c>
      <c r="AZ47" t="s">
        <v>31379</v>
      </c>
      <c r="BA47" t="s">
        <v>16992</v>
      </c>
      <c r="BB47" t="s">
        <v>31378</v>
      </c>
      <c r="BD47" t="s">
        <v>72</v>
      </c>
      <c r="BG47" t="s">
        <v>31377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638"/>
  <sheetViews>
    <sheetView workbookViewId="0">
      <selection activeCell="F13" sqref="F13"/>
    </sheetView>
  </sheetViews>
  <sheetFormatPr baseColWidth="10" defaultRowHeight="15" x14ac:dyDescent="0.2"/>
  <cols>
    <col min="1" max="2" width="12" customWidth="1"/>
    <col min="3" max="3" width="86.6640625" bestFit="1" customWidth="1"/>
    <col min="4" max="4" width="15.6640625" customWidth="1"/>
    <col min="6" max="6" width="17.33203125" customWidth="1"/>
    <col min="8" max="8" width="20.83203125" customWidth="1"/>
    <col min="9" max="9" width="16.83203125" customWidth="1"/>
    <col min="10" max="10" width="21.83203125" customWidth="1"/>
    <col min="11" max="11" width="26.5" customWidth="1"/>
    <col min="12" max="12" width="17.1640625" customWidth="1"/>
    <col min="13" max="13" width="16.33203125" customWidth="1"/>
    <col min="14" max="14" width="19.1640625" customWidth="1"/>
    <col min="15" max="15" width="13" customWidth="1"/>
    <col min="18" max="18" width="13.33203125" customWidth="1"/>
    <col min="22" max="22" width="21.83203125" customWidth="1"/>
    <col min="23" max="23" width="32.1640625" customWidth="1"/>
    <col min="24" max="24" width="15.83203125" customWidth="1"/>
    <col min="25" max="25" width="19.6640625" customWidth="1"/>
    <col min="26" max="26" width="29.83203125" customWidth="1"/>
    <col min="27" max="27" width="23.1640625" customWidth="1"/>
    <col min="28" max="28" width="33.5" customWidth="1"/>
    <col min="29" max="29" width="17.1640625" customWidth="1"/>
    <col min="32" max="32" width="17.83203125" customWidth="1"/>
    <col min="35" max="35" width="17.5" customWidth="1"/>
    <col min="36" max="36" width="14.83203125" customWidth="1"/>
    <col min="37" max="37" width="22.1640625" customWidth="1"/>
    <col min="38" max="38" width="19.6640625" customWidth="1"/>
    <col min="39" max="39" width="25.1640625" customWidth="1"/>
    <col min="40" max="40" width="16" customWidth="1"/>
    <col min="41" max="41" width="11.83203125" customWidth="1"/>
    <col min="42" max="42" width="32.83203125" customWidth="1"/>
    <col min="43" max="43" width="33" customWidth="1"/>
    <col min="44" max="44" width="24" customWidth="1"/>
    <col min="45" max="45" width="24.33203125" customWidth="1"/>
    <col min="46" max="46" width="33.33203125" customWidth="1"/>
    <col min="47" max="47" width="25" customWidth="1"/>
    <col min="48" max="48" width="17.83203125" customWidth="1"/>
    <col min="49" max="49" width="33.83203125" customWidth="1"/>
    <col min="50" max="50" width="23" customWidth="1"/>
    <col min="51" max="51" width="11.33203125" customWidth="1"/>
    <col min="52" max="52" width="11.83203125" customWidth="1"/>
    <col min="53" max="53" width="11.5" customWidth="1"/>
    <col min="55" max="55" width="15.6640625" customWidth="1"/>
    <col min="57" max="57" width="19.1640625" customWidth="1"/>
    <col min="58" max="58" width="14.83203125" customWidth="1"/>
    <col min="59" max="59" width="14" customWidth="1"/>
  </cols>
  <sheetData>
    <row r="1" spans="1:60" x14ac:dyDescent="0.2">
      <c r="A1" t="s">
        <v>0</v>
      </c>
      <c r="B1" t="s">
        <v>1</v>
      </c>
      <c r="C1" t="s">
        <v>2</v>
      </c>
      <c r="D1" s="13" t="s">
        <v>38265</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row>
    <row r="2" spans="1:60" x14ac:dyDescent="0.2">
      <c r="A2" s="1">
        <v>42618.942696759259</v>
      </c>
      <c r="B2" t="s">
        <v>1862</v>
      </c>
      <c r="C2" t="s">
        <v>37739</v>
      </c>
      <c r="D2" t="str">
        <f>VLOOKUP(all_inactive[[#This Row],[Full Name, Title]],properly_deactivated[],1,0)</f>
        <v>Adam Amit</v>
      </c>
      <c r="K2" t="s">
        <v>37740</v>
      </c>
      <c r="AY2" t="s">
        <v>37739</v>
      </c>
      <c r="AZ2" t="s">
        <v>25041</v>
      </c>
      <c r="BA2" t="s">
        <v>37738</v>
      </c>
      <c r="BD2" t="s">
        <v>33648</v>
      </c>
      <c r="BG2" t="s">
        <v>37737</v>
      </c>
    </row>
    <row r="3" spans="1:60" x14ac:dyDescent="0.2">
      <c r="A3" s="1">
        <v>42618.942916666667</v>
      </c>
      <c r="B3" t="s">
        <v>1862</v>
      </c>
      <c r="C3" t="s">
        <v>37827</v>
      </c>
      <c r="D3" t="str">
        <f>VLOOKUP(all_inactive[[#This Row],[Full Name, Title]],properly_deactivated[],1,0)</f>
        <v>Adam Robergs</v>
      </c>
      <c r="K3" t="s">
        <v>37828</v>
      </c>
      <c r="AY3" t="s">
        <v>37827</v>
      </c>
      <c r="AZ3" t="s">
        <v>25041</v>
      </c>
      <c r="BA3" t="s">
        <v>37826</v>
      </c>
      <c r="BD3" t="s">
        <v>33648</v>
      </c>
      <c r="BG3" t="s">
        <v>37825</v>
      </c>
    </row>
    <row r="4" spans="1:60" x14ac:dyDescent="0.2">
      <c r="A4" s="1">
        <v>42618.940787037027</v>
      </c>
      <c r="B4" t="s">
        <v>1862</v>
      </c>
      <c r="C4" t="s">
        <v>36572</v>
      </c>
      <c r="D4" t="str">
        <f>VLOOKUP(all_inactive[[#This Row],[Full Name, Title]],properly_deactivated[],1,0)</f>
        <v>Adrienne L Johnson</v>
      </c>
      <c r="K4" t="s">
        <v>36573</v>
      </c>
      <c r="AY4" t="s">
        <v>36572</v>
      </c>
      <c r="AZ4" t="s">
        <v>36571</v>
      </c>
      <c r="BA4" t="s">
        <v>855</v>
      </c>
      <c r="BD4" t="s">
        <v>33648</v>
      </c>
      <c r="BG4" t="s">
        <v>36570</v>
      </c>
    </row>
    <row r="5" spans="1:60" x14ac:dyDescent="0.2">
      <c r="A5" s="1">
        <v>42618.941481481481</v>
      </c>
      <c r="B5" t="s">
        <v>1862</v>
      </c>
      <c r="C5" t="s">
        <v>36959</v>
      </c>
      <c r="D5" t="str">
        <f>VLOOKUP(all_inactive[[#This Row],[Full Name, Title]],properly_deactivated[],1,0)</f>
        <v>Aine O'rourke</v>
      </c>
      <c r="K5" t="s">
        <v>36960</v>
      </c>
      <c r="AY5" t="s">
        <v>36959</v>
      </c>
      <c r="AZ5" t="s">
        <v>36958</v>
      </c>
      <c r="BA5" t="s">
        <v>36957</v>
      </c>
      <c r="BD5" t="s">
        <v>33648</v>
      </c>
      <c r="BG5" t="s">
        <v>36956</v>
      </c>
    </row>
    <row r="6" spans="1:60" x14ac:dyDescent="0.2">
      <c r="A6" s="1">
        <v>42618.939884259264</v>
      </c>
      <c r="B6" t="s">
        <v>1862</v>
      </c>
      <c r="C6" t="s">
        <v>36167</v>
      </c>
      <c r="D6" t="str">
        <f>VLOOKUP(all_inactive[[#This Row],[Full Name, Title]],properly_deactivated[],1,0)</f>
        <v>Alec Brook-Krasny</v>
      </c>
      <c r="E6" t="s">
        <v>36169</v>
      </c>
      <c r="G6" t="s">
        <v>3795</v>
      </c>
      <c r="I6" t="s">
        <v>36134</v>
      </c>
      <c r="K6" t="s">
        <v>35066</v>
      </c>
      <c r="AD6" t="s">
        <v>18141</v>
      </c>
      <c r="AE6" t="s">
        <v>672</v>
      </c>
      <c r="AF6" t="s">
        <v>5934</v>
      </c>
      <c r="AG6" t="s">
        <v>36168</v>
      </c>
      <c r="AY6" t="s">
        <v>36167</v>
      </c>
      <c r="AZ6" t="s">
        <v>36166</v>
      </c>
      <c r="BA6" t="s">
        <v>36165</v>
      </c>
      <c r="BD6" t="s">
        <v>33648</v>
      </c>
      <c r="BF6" t="s">
        <v>36164</v>
      </c>
      <c r="BG6" t="s">
        <v>36163</v>
      </c>
    </row>
    <row r="7" spans="1:60" x14ac:dyDescent="0.2">
      <c r="A7" s="1">
        <v>42618.942928240736</v>
      </c>
      <c r="B7" t="s">
        <v>1862</v>
      </c>
      <c r="C7" t="s">
        <v>37839</v>
      </c>
      <c r="D7" t="str">
        <f>VLOOKUP(all_inactive[[#This Row],[Full Name, Title]],properly_deactivated[],1,0)</f>
        <v>Ali Rasoulinejad</v>
      </c>
      <c r="J7" t="s">
        <v>32341</v>
      </c>
      <c r="K7" t="s">
        <v>37840</v>
      </c>
      <c r="AY7" t="s">
        <v>37839</v>
      </c>
      <c r="AZ7" t="s">
        <v>14163</v>
      </c>
      <c r="BA7" t="s">
        <v>37838</v>
      </c>
      <c r="BD7" t="s">
        <v>33648</v>
      </c>
      <c r="BG7" t="s">
        <v>37837</v>
      </c>
    </row>
    <row r="8" spans="1:60" x14ac:dyDescent="0.2">
      <c r="A8" s="1">
        <v>42689.048090277778</v>
      </c>
      <c r="B8" t="s">
        <v>38264</v>
      </c>
      <c r="C8" t="s">
        <v>38259</v>
      </c>
      <c r="D8" t="str">
        <f>VLOOKUP(all_inactive[[#This Row],[Full Name, Title]],properly_deactivated[],1,0)</f>
        <v>Alice Cancel</v>
      </c>
      <c r="E8" t="s">
        <v>38263</v>
      </c>
      <c r="G8" t="s">
        <v>3795</v>
      </c>
      <c r="I8" t="s">
        <v>38262</v>
      </c>
      <c r="K8" t="s">
        <v>38261</v>
      </c>
      <c r="AD8" t="s">
        <v>3796</v>
      </c>
      <c r="AG8" t="s">
        <v>38260</v>
      </c>
      <c r="AY8" t="s">
        <v>38259</v>
      </c>
      <c r="AZ8" t="s">
        <v>29790</v>
      </c>
      <c r="BA8" t="s">
        <v>32717</v>
      </c>
      <c r="BD8" t="s">
        <v>33648</v>
      </c>
      <c r="BG8" t="s">
        <v>38258</v>
      </c>
    </row>
    <row r="9" spans="1:60" x14ac:dyDescent="0.2">
      <c r="A9" s="1">
        <v>42618.939710648148</v>
      </c>
      <c r="B9" t="s">
        <v>1862</v>
      </c>
      <c r="C9" t="s">
        <v>36105</v>
      </c>
      <c r="D9" t="str">
        <f>VLOOKUP(all_inactive[[#This Row],[Full Name, Title]],properly_deactivated[],1,0)</f>
        <v>Alison M. Varley</v>
      </c>
      <c r="K9" t="s">
        <v>36106</v>
      </c>
      <c r="AY9" t="s">
        <v>36105</v>
      </c>
      <c r="AZ9" t="s">
        <v>36104</v>
      </c>
      <c r="BA9" t="s">
        <v>36103</v>
      </c>
      <c r="BD9" t="s">
        <v>33648</v>
      </c>
      <c r="BG9" t="s">
        <v>36102</v>
      </c>
    </row>
    <row r="10" spans="1:60" x14ac:dyDescent="0.2">
      <c r="A10" s="1">
        <v>42618.942326388889</v>
      </c>
      <c r="B10" t="s">
        <v>1862</v>
      </c>
      <c r="C10" t="s">
        <v>37646</v>
      </c>
      <c r="D10" t="str">
        <f>VLOOKUP(all_inactive[[#This Row],[Full Name, Title]],properly_deactivated[],1,0)</f>
        <v>Alyssa G Mccoy</v>
      </c>
      <c r="K10" t="s">
        <v>37647</v>
      </c>
      <c r="AY10" t="s">
        <v>37646</v>
      </c>
      <c r="AZ10" t="s">
        <v>37645</v>
      </c>
      <c r="BA10" t="s">
        <v>37644</v>
      </c>
      <c r="BD10" t="s">
        <v>33648</v>
      </c>
      <c r="BG10" t="s">
        <v>37643</v>
      </c>
    </row>
    <row r="11" spans="1:60" x14ac:dyDescent="0.2">
      <c r="A11" s="1">
        <v>42618.938807870371</v>
      </c>
      <c r="B11" t="s">
        <v>1862</v>
      </c>
      <c r="C11" t="s">
        <v>34892</v>
      </c>
      <c r="D11" t="str">
        <f>VLOOKUP(all_inactive[[#This Row],[Full Name, Title]],properly_deactivated[],1,0)</f>
        <v>Angela M. Feeney</v>
      </c>
      <c r="K11" t="s">
        <v>34893</v>
      </c>
      <c r="AY11" t="s">
        <v>34892</v>
      </c>
      <c r="AZ11" t="s">
        <v>34891</v>
      </c>
      <c r="BA11" t="s">
        <v>18572</v>
      </c>
      <c r="BD11" t="s">
        <v>33648</v>
      </c>
      <c r="BG11" t="s">
        <v>34890</v>
      </c>
    </row>
    <row r="12" spans="1:60" x14ac:dyDescent="0.2">
      <c r="A12" s="1">
        <v>42618.939988425933</v>
      </c>
      <c r="B12" t="s">
        <v>1862</v>
      </c>
      <c r="C12" t="s">
        <v>36211</v>
      </c>
      <c r="D12" t="str">
        <f>VLOOKUP(all_inactive[[#This Row],[Full Name, Title]],properly_deactivated[],1,0)</f>
        <v>Angela Wozniak</v>
      </c>
      <c r="E12" t="s">
        <v>36216</v>
      </c>
      <c r="G12" t="s">
        <v>36215</v>
      </c>
      <c r="I12" t="s">
        <v>36029</v>
      </c>
      <c r="K12" t="s">
        <v>36214</v>
      </c>
      <c r="R12" t="s">
        <v>36213</v>
      </c>
      <c r="AD12" t="s">
        <v>3796</v>
      </c>
      <c r="AE12" t="s">
        <v>672</v>
      </c>
      <c r="AF12" t="s">
        <v>5934</v>
      </c>
      <c r="AG12" t="s">
        <v>36212</v>
      </c>
      <c r="AY12" t="s">
        <v>36211</v>
      </c>
      <c r="AZ12" t="s">
        <v>5460</v>
      </c>
      <c r="BA12" t="s">
        <v>36210</v>
      </c>
      <c r="BD12" t="s">
        <v>33648</v>
      </c>
      <c r="BF12" t="s">
        <v>36209</v>
      </c>
      <c r="BG12" t="s">
        <v>36208</v>
      </c>
    </row>
    <row r="13" spans="1:60" x14ac:dyDescent="0.2">
      <c r="A13" s="1">
        <v>42618.942928240736</v>
      </c>
      <c r="B13" t="s">
        <v>1862</v>
      </c>
      <c r="C13" t="s">
        <v>37843</v>
      </c>
      <c r="D13" t="str">
        <f>VLOOKUP(all_inactive[[#This Row],[Full Name, Title]],properly_deactivated[],1,0)</f>
        <v>Angelica R Katz</v>
      </c>
      <c r="K13" t="s">
        <v>37844</v>
      </c>
      <c r="AY13" t="s">
        <v>37843</v>
      </c>
      <c r="AZ13" t="s">
        <v>37842</v>
      </c>
      <c r="BA13" t="s">
        <v>5456</v>
      </c>
      <c r="BD13" t="s">
        <v>33648</v>
      </c>
      <c r="BG13" t="s">
        <v>37841</v>
      </c>
    </row>
    <row r="14" spans="1:60" x14ac:dyDescent="0.2">
      <c r="A14" s="1">
        <v>42618.939398148148</v>
      </c>
      <c r="B14" t="s">
        <v>1862</v>
      </c>
      <c r="C14" t="s">
        <v>36009</v>
      </c>
      <c r="D14" t="str">
        <f>VLOOKUP(all_inactive[[#This Row],[Full Name, Title]],properly_deactivated[],1,0)</f>
        <v>Annette Robinson</v>
      </c>
      <c r="E14" t="s">
        <v>36013</v>
      </c>
      <c r="G14" t="s">
        <v>3795</v>
      </c>
      <c r="I14" t="s">
        <v>36012</v>
      </c>
      <c r="K14" t="s">
        <v>36011</v>
      </c>
      <c r="AD14" t="s">
        <v>3796</v>
      </c>
      <c r="AE14" t="s">
        <v>33995</v>
      </c>
      <c r="AF14" t="s">
        <v>5934</v>
      </c>
      <c r="AG14" t="s">
        <v>36010</v>
      </c>
      <c r="AY14" t="s">
        <v>36009</v>
      </c>
      <c r="AZ14" t="s">
        <v>36008</v>
      </c>
      <c r="BA14" t="s">
        <v>751</v>
      </c>
      <c r="BD14" t="s">
        <v>33648</v>
      </c>
      <c r="BF14" t="s">
        <v>36007</v>
      </c>
      <c r="BG14" t="s">
        <v>36006</v>
      </c>
    </row>
    <row r="15" spans="1:60" x14ac:dyDescent="0.2">
      <c r="A15" s="1">
        <v>42618.939583333333</v>
      </c>
      <c r="B15" t="s">
        <v>1862</v>
      </c>
      <c r="C15" t="s">
        <v>36079</v>
      </c>
      <c r="D15" t="str">
        <f>VLOOKUP(all_inactive[[#This Row],[Full Name, Title]],properly_deactivated[],1,0)</f>
        <v>Annie Rabbitt</v>
      </c>
      <c r="E15" t="s">
        <v>36080</v>
      </c>
      <c r="G15" t="s">
        <v>35068</v>
      </c>
      <c r="K15" t="s">
        <v>35066</v>
      </c>
      <c r="AD15" t="s">
        <v>3796</v>
      </c>
      <c r="AY15" t="s">
        <v>36079</v>
      </c>
      <c r="AZ15" t="s">
        <v>36078</v>
      </c>
      <c r="BA15" t="s">
        <v>36077</v>
      </c>
      <c r="BD15" t="s">
        <v>33648</v>
      </c>
      <c r="BF15" t="s">
        <v>36076</v>
      </c>
      <c r="BG15" t="s">
        <v>36075</v>
      </c>
    </row>
    <row r="16" spans="1:60" x14ac:dyDescent="0.2">
      <c r="A16" s="1">
        <v>42618.939930555563</v>
      </c>
      <c r="B16" t="s">
        <v>1862</v>
      </c>
      <c r="C16" t="s">
        <v>36195</v>
      </c>
      <c r="D16" t="str">
        <f>VLOOKUP(all_inactive[[#This Row],[Full Name, Title]],properly_deactivated[],1,0)</f>
        <v>Barbara Clark</v>
      </c>
      <c r="E16" t="s">
        <v>36198</v>
      </c>
      <c r="G16" t="s">
        <v>3795</v>
      </c>
      <c r="I16" t="s">
        <v>36197</v>
      </c>
      <c r="K16" t="s">
        <v>35066</v>
      </c>
      <c r="AD16" t="s">
        <v>3796</v>
      </c>
      <c r="AE16" t="s">
        <v>33995</v>
      </c>
      <c r="AF16" t="s">
        <v>5934</v>
      </c>
      <c r="AG16" t="s">
        <v>36196</v>
      </c>
      <c r="AY16" t="s">
        <v>36195</v>
      </c>
      <c r="AZ16" t="s">
        <v>4975</v>
      </c>
      <c r="BA16" t="s">
        <v>2245</v>
      </c>
      <c r="BD16" t="s">
        <v>33648</v>
      </c>
      <c r="BF16" t="s">
        <v>36194</v>
      </c>
      <c r="BG16" t="s">
        <v>36193</v>
      </c>
    </row>
    <row r="17" spans="1:59" x14ac:dyDescent="0.2">
      <c r="A17" s="1">
        <v>42618.939270833333</v>
      </c>
      <c r="B17" t="s">
        <v>1862</v>
      </c>
      <c r="C17" t="s">
        <v>35785</v>
      </c>
      <c r="D17" t="str">
        <f>VLOOKUP(all_inactive[[#This Row],[Full Name, Title]],properly_deactivated[],1,0)</f>
        <v>Benjamin R. Kloenne</v>
      </c>
      <c r="K17" t="s">
        <v>35786</v>
      </c>
      <c r="AY17" t="s">
        <v>35785</v>
      </c>
      <c r="AZ17" t="s">
        <v>35784</v>
      </c>
      <c r="BA17" t="s">
        <v>35783</v>
      </c>
      <c r="BD17" t="s">
        <v>33648</v>
      </c>
      <c r="BG17" t="s">
        <v>35782</v>
      </c>
    </row>
    <row r="18" spans="1:59" x14ac:dyDescent="0.2">
      <c r="A18" s="1">
        <v>42618.941331018519</v>
      </c>
      <c r="B18" t="s">
        <v>1862</v>
      </c>
      <c r="C18" t="s">
        <v>16673</v>
      </c>
      <c r="D18" t="str">
        <f>VLOOKUP(all_inactive[[#This Row],[Full Name, Title]],properly_deactivated[],1,0)</f>
        <v>Bill Nojay</v>
      </c>
      <c r="E18" t="s">
        <v>36798</v>
      </c>
      <c r="K18" t="s">
        <v>36797</v>
      </c>
      <c r="R18" t="s">
        <v>36796</v>
      </c>
      <c r="AD18" t="s">
        <v>18141</v>
      </c>
      <c r="AE18" t="s">
        <v>672</v>
      </c>
      <c r="AF18" t="s">
        <v>5934</v>
      </c>
      <c r="AG18" t="s">
        <v>36795</v>
      </c>
      <c r="AY18" t="s">
        <v>16673</v>
      </c>
      <c r="AZ18" t="s">
        <v>36404</v>
      </c>
      <c r="BA18" t="s">
        <v>36794</v>
      </c>
      <c r="BD18" t="s">
        <v>33648</v>
      </c>
      <c r="BF18" t="s">
        <v>36793</v>
      </c>
      <c r="BG18" t="s">
        <v>36792</v>
      </c>
    </row>
    <row r="19" spans="1:59" x14ac:dyDescent="0.2">
      <c r="A19" s="1">
        <v>42618.943136574067</v>
      </c>
      <c r="B19" t="s">
        <v>1862</v>
      </c>
      <c r="C19" t="s">
        <v>38019</v>
      </c>
      <c r="D19" t="str">
        <f>VLOOKUP(all_inactive[[#This Row],[Full Name, Title]],properly_deactivated[],1,0)</f>
        <v>Brent E. Bogardus</v>
      </c>
      <c r="K19" t="s">
        <v>38020</v>
      </c>
      <c r="AY19" t="s">
        <v>38019</v>
      </c>
      <c r="AZ19" t="s">
        <v>38018</v>
      </c>
      <c r="BA19" t="s">
        <v>38017</v>
      </c>
      <c r="BD19" t="s">
        <v>33648</v>
      </c>
      <c r="BG19" t="s">
        <v>38016</v>
      </c>
    </row>
    <row r="20" spans="1:59" x14ac:dyDescent="0.2">
      <c r="A20" s="1">
        <v>42618.941261574073</v>
      </c>
      <c r="B20" t="s">
        <v>1862</v>
      </c>
      <c r="C20" t="s">
        <v>36749</v>
      </c>
      <c r="D20" t="str">
        <f>VLOOKUP(all_inactive[[#This Row],[Full Name, Title]],properly_deactivated[],1,0)</f>
        <v>Brittany M Robinson</v>
      </c>
      <c r="K20" t="s">
        <v>36750</v>
      </c>
      <c r="AY20" t="s">
        <v>36749</v>
      </c>
      <c r="AZ20" t="s">
        <v>6995</v>
      </c>
      <c r="BA20" t="s">
        <v>751</v>
      </c>
      <c r="BD20" t="s">
        <v>33648</v>
      </c>
      <c r="BG20" t="s">
        <v>36748</v>
      </c>
    </row>
    <row r="21" spans="1:59" x14ac:dyDescent="0.2">
      <c r="A21" s="1">
        <v>42618.941006944442</v>
      </c>
      <c r="B21" t="s">
        <v>1862</v>
      </c>
      <c r="C21" t="s">
        <v>36629</v>
      </c>
      <c r="D21" t="str">
        <f>VLOOKUP(all_inactive[[#This Row],[Full Name, Title]],properly_deactivated[],1,0)</f>
        <v>Camille H. Mcintosh</v>
      </c>
      <c r="K21" t="s">
        <v>36630</v>
      </c>
      <c r="AY21" t="s">
        <v>36629</v>
      </c>
      <c r="AZ21" t="s">
        <v>36628</v>
      </c>
      <c r="BA21" t="s">
        <v>36627</v>
      </c>
      <c r="BD21" t="s">
        <v>33648</v>
      </c>
      <c r="BG21" t="s">
        <v>36626</v>
      </c>
    </row>
    <row r="22" spans="1:59" x14ac:dyDescent="0.2">
      <c r="A22" s="1">
        <v>42618.939375000002</v>
      </c>
      <c r="B22" t="s">
        <v>1862</v>
      </c>
      <c r="C22" t="s">
        <v>35989</v>
      </c>
      <c r="D22" t="str">
        <f>VLOOKUP(all_inactive[[#This Row],[Full Name, Title]],properly_deactivated[],1,0)</f>
        <v>Catherine M Secor</v>
      </c>
      <c r="K22" t="s">
        <v>35990</v>
      </c>
      <c r="AY22" t="s">
        <v>35989</v>
      </c>
      <c r="AZ22" t="s">
        <v>275</v>
      </c>
      <c r="BA22" t="s">
        <v>35988</v>
      </c>
      <c r="BD22" t="s">
        <v>33648</v>
      </c>
      <c r="BG22" t="s">
        <v>35987</v>
      </c>
    </row>
    <row r="23" spans="1:59" x14ac:dyDescent="0.2">
      <c r="A23" s="1">
        <v>42618.94190972222</v>
      </c>
      <c r="B23" t="s">
        <v>1862</v>
      </c>
      <c r="C23" t="s">
        <v>37382</v>
      </c>
      <c r="D23" t="str">
        <f>VLOOKUP(all_inactive[[#This Row],[Full Name, Title]],properly_deactivated[],1,0)</f>
        <v>Cathleen A Mccadden</v>
      </c>
      <c r="K23" t="s">
        <v>37383</v>
      </c>
      <c r="AY23" t="s">
        <v>37382</v>
      </c>
      <c r="AZ23" t="s">
        <v>37381</v>
      </c>
      <c r="BA23" t="s">
        <v>37380</v>
      </c>
      <c r="BD23" t="s">
        <v>33648</v>
      </c>
      <c r="BG23" t="s">
        <v>37379</v>
      </c>
    </row>
    <row r="24" spans="1:59" x14ac:dyDescent="0.2">
      <c r="A24" s="1">
        <v>42618.942118055558</v>
      </c>
      <c r="B24" t="s">
        <v>1862</v>
      </c>
      <c r="C24" t="s">
        <v>37536</v>
      </c>
      <c r="D24" t="str">
        <f>VLOOKUP(all_inactive[[#This Row],[Full Name, Title]],properly_deactivated[],1,0)</f>
        <v>Cathy A Kourofsky</v>
      </c>
      <c r="K24" t="s">
        <v>35750</v>
      </c>
      <c r="AY24" t="s">
        <v>37536</v>
      </c>
      <c r="AZ24" t="s">
        <v>37535</v>
      </c>
      <c r="BA24" t="s">
        <v>37534</v>
      </c>
      <c r="BD24" t="s">
        <v>33648</v>
      </c>
      <c r="BG24" t="s">
        <v>37533</v>
      </c>
    </row>
    <row r="25" spans="1:59" x14ac:dyDescent="0.2">
      <c r="A25" s="1">
        <v>42618.938946759263</v>
      </c>
      <c r="B25" t="s">
        <v>1862</v>
      </c>
      <c r="C25" t="s">
        <v>35139</v>
      </c>
      <c r="D25" t="str">
        <f>VLOOKUP(all_inactive[[#This Row],[Full Name, Title]],properly_deactivated[],1,0)</f>
        <v>Cathy M. Stone</v>
      </c>
      <c r="K25" t="s">
        <v>35140</v>
      </c>
      <c r="AY25" t="s">
        <v>35139</v>
      </c>
      <c r="AZ25" t="s">
        <v>35138</v>
      </c>
      <c r="BA25" t="s">
        <v>35137</v>
      </c>
      <c r="BD25" t="s">
        <v>33648</v>
      </c>
      <c r="BG25" t="s">
        <v>35136</v>
      </c>
    </row>
    <row r="26" spans="1:59" x14ac:dyDescent="0.2">
      <c r="A26" s="1">
        <v>42618.940682870372</v>
      </c>
      <c r="B26" t="s">
        <v>1862</v>
      </c>
      <c r="C26" t="s">
        <v>36529</v>
      </c>
      <c r="D26" t="str">
        <f>VLOOKUP(all_inactive[[#This Row],[Full Name, Title]],properly_deactivated[],1,0)</f>
        <v>Cecilia Tkaczyk</v>
      </c>
      <c r="G26" t="s">
        <v>3795</v>
      </c>
      <c r="K26" t="s">
        <v>36044</v>
      </c>
      <c r="R26" t="s">
        <v>36531</v>
      </c>
      <c r="AD26" t="s">
        <v>3796</v>
      </c>
      <c r="AE26" t="s">
        <v>672</v>
      </c>
      <c r="AF26" t="s">
        <v>5934</v>
      </c>
      <c r="AG26" t="s">
        <v>36530</v>
      </c>
      <c r="AY26" t="s">
        <v>36529</v>
      </c>
      <c r="AZ26" t="s">
        <v>1009</v>
      </c>
      <c r="BA26" t="s">
        <v>36528</v>
      </c>
      <c r="BD26" t="s">
        <v>33648</v>
      </c>
      <c r="BF26" t="s">
        <v>36527</v>
      </c>
      <c r="BG26" t="s">
        <v>36526</v>
      </c>
    </row>
    <row r="27" spans="1:59" x14ac:dyDescent="0.2">
      <c r="A27" s="1">
        <v>42618.941261574073</v>
      </c>
      <c r="B27" t="s">
        <v>1862</v>
      </c>
      <c r="C27" t="s">
        <v>36754</v>
      </c>
      <c r="D27" t="str">
        <f>VLOOKUP(all_inactive[[#This Row],[Full Name, Title]],properly_deactivated[],1,0)</f>
        <v>Cheri M Williams-pugh</v>
      </c>
      <c r="K27" t="s">
        <v>36755</v>
      </c>
      <c r="AY27" t="s">
        <v>36754</v>
      </c>
      <c r="AZ27" t="s">
        <v>36753</v>
      </c>
      <c r="BA27" t="s">
        <v>36752</v>
      </c>
      <c r="BD27" t="s">
        <v>33648</v>
      </c>
      <c r="BG27" t="s">
        <v>36751</v>
      </c>
    </row>
    <row r="28" spans="1:59" x14ac:dyDescent="0.2">
      <c r="A28" s="1">
        <v>42618.940069444441</v>
      </c>
      <c r="B28" t="s">
        <v>1862</v>
      </c>
      <c r="C28" t="s">
        <v>36233</v>
      </c>
      <c r="D28" t="str">
        <f>VLOOKUP(all_inactive[[#This Row],[Full Name, Title]],properly_deactivated[],1,0)</f>
        <v>Christina B. Dolan</v>
      </c>
      <c r="K28" t="s">
        <v>36234</v>
      </c>
      <c r="AY28" t="s">
        <v>36233</v>
      </c>
      <c r="AZ28" t="s">
        <v>36232</v>
      </c>
      <c r="BA28" t="s">
        <v>6365</v>
      </c>
      <c r="BD28" t="s">
        <v>33648</v>
      </c>
      <c r="BG28" t="s">
        <v>36231</v>
      </c>
    </row>
    <row r="29" spans="1:59" x14ac:dyDescent="0.2">
      <c r="A29" s="1">
        <v>42618.943194444437</v>
      </c>
      <c r="B29" t="s">
        <v>1862</v>
      </c>
      <c r="C29" t="s">
        <v>38078</v>
      </c>
      <c r="D29" t="str">
        <f>VLOOKUP(all_inactive[[#This Row],[Full Name, Title]],properly_deactivated[],1,0)</f>
        <v>Christina Diaz</v>
      </c>
      <c r="J29" t="s">
        <v>32341</v>
      </c>
      <c r="K29" t="s">
        <v>38079</v>
      </c>
      <c r="AY29" t="s">
        <v>38078</v>
      </c>
      <c r="AZ29" t="s">
        <v>25956</v>
      </c>
      <c r="BA29" t="s">
        <v>6973</v>
      </c>
      <c r="BD29" t="s">
        <v>33648</v>
      </c>
      <c r="BG29" t="s">
        <v>38077</v>
      </c>
    </row>
    <row r="30" spans="1:59" x14ac:dyDescent="0.2">
      <c r="A30" s="1">
        <v>42618.943020833343</v>
      </c>
      <c r="B30" t="s">
        <v>1862</v>
      </c>
      <c r="C30" t="s">
        <v>37918</v>
      </c>
      <c r="D30" t="str">
        <f>VLOOKUP(all_inactive[[#This Row],[Full Name, Title]],properly_deactivated[],1,0)</f>
        <v>Christopher W Kaznowski</v>
      </c>
      <c r="K30" t="s">
        <v>37919</v>
      </c>
      <c r="AY30" t="s">
        <v>37918</v>
      </c>
      <c r="AZ30" t="s">
        <v>10006</v>
      </c>
      <c r="BA30" t="s">
        <v>37917</v>
      </c>
      <c r="BD30" t="s">
        <v>33648</v>
      </c>
      <c r="BG30" t="s">
        <v>37916</v>
      </c>
    </row>
    <row r="31" spans="1:59" x14ac:dyDescent="0.2">
      <c r="A31" s="1">
        <v>42618.942013888889</v>
      </c>
      <c r="B31" t="s">
        <v>1862</v>
      </c>
      <c r="C31" t="s">
        <v>10004</v>
      </c>
      <c r="D31" t="str">
        <f>VLOOKUP(all_inactive[[#This Row],[Full Name, Title]],properly_deactivated[],1,0)</f>
        <v>Christopher W Labarge</v>
      </c>
      <c r="K31" t="s">
        <v>37476</v>
      </c>
      <c r="AY31" t="s">
        <v>10004</v>
      </c>
      <c r="AZ31" t="s">
        <v>37475</v>
      </c>
      <c r="BA31" t="s">
        <v>10007</v>
      </c>
      <c r="BD31" t="s">
        <v>33648</v>
      </c>
      <c r="BG31" t="s">
        <v>37474</v>
      </c>
    </row>
    <row r="32" spans="1:59" x14ac:dyDescent="0.2">
      <c r="A32" s="1">
        <v>42618.942465277767</v>
      </c>
      <c r="B32" t="s">
        <v>1862</v>
      </c>
      <c r="C32" t="s">
        <v>37687</v>
      </c>
      <c r="D32" t="str">
        <f>VLOOKUP(all_inactive[[#This Row],[Full Name, Title]],properly_deactivated[],1,0)</f>
        <v>Clarence M Moody</v>
      </c>
      <c r="K32" t="s">
        <v>37688</v>
      </c>
      <c r="AY32" t="s">
        <v>37687</v>
      </c>
      <c r="AZ32" t="s">
        <v>37686</v>
      </c>
      <c r="BA32" t="s">
        <v>4757</v>
      </c>
      <c r="BD32" t="s">
        <v>33648</v>
      </c>
      <c r="BG32" t="s">
        <v>37685</v>
      </c>
    </row>
    <row r="33" spans="1:59" x14ac:dyDescent="0.2">
      <c r="A33" s="1">
        <v>42618.943333333344</v>
      </c>
      <c r="B33" t="s">
        <v>1862</v>
      </c>
      <c r="C33" t="s">
        <v>38241</v>
      </c>
      <c r="D33" t="str">
        <f>VLOOKUP(all_inactive[[#This Row],[Full Name, Title]],properly_deactivated[],1,0)</f>
        <v>Claudia Tenney</v>
      </c>
      <c r="E33" t="s">
        <v>38245</v>
      </c>
      <c r="G33" t="s">
        <v>35068</v>
      </c>
      <c r="I33" t="s">
        <v>35536</v>
      </c>
      <c r="J33" t="s">
        <v>38244</v>
      </c>
      <c r="R33" t="s">
        <v>38243</v>
      </c>
      <c r="AD33" t="s">
        <v>3796</v>
      </c>
      <c r="AE33" t="s">
        <v>672</v>
      </c>
      <c r="AF33" t="s">
        <v>5934</v>
      </c>
      <c r="AG33" t="s">
        <v>38242</v>
      </c>
      <c r="AY33" t="s">
        <v>38241</v>
      </c>
      <c r="AZ33" t="s">
        <v>811</v>
      </c>
      <c r="BA33" t="s">
        <v>38240</v>
      </c>
      <c r="BD33" t="s">
        <v>33648</v>
      </c>
      <c r="BF33" t="s">
        <v>38239</v>
      </c>
      <c r="BG33" t="s">
        <v>38238</v>
      </c>
    </row>
    <row r="34" spans="1:59" x14ac:dyDescent="0.2">
      <c r="A34" s="1">
        <v>42618.942442129628</v>
      </c>
      <c r="B34" t="s">
        <v>1862</v>
      </c>
      <c r="C34" t="s">
        <v>37676</v>
      </c>
      <c r="D34" t="str">
        <f>VLOOKUP(all_inactive[[#This Row],[Full Name, Title]],properly_deactivated[],1,0)</f>
        <v>Cordell Cleare</v>
      </c>
      <c r="K34" t="s">
        <v>37476</v>
      </c>
      <c r="AY34" t="s">
        <v>37676</v>
      </c>
      <c r="AZ34" t="s">
        <v>37675</v>
      </c>
      <c r="BA34" t="s">
        <v>37674</v>
      </c>
      <c r="BD34" t="s">
        <v>33648</v>
      </c>
      <c r="BG34" t="s">
        <v>37673</v>
      </c>
    </row>
    <row r="35" spans="1:59" x14ac:dyDescent="0.2">
      <c r="A35" s="1">
        <v>42618.943136574067</v>
      </c>
      <c r="B35" t="s">
        <v>1862</v>
      </c>
      <c r="C35" t="s">
        <v>38031</v>
      </c>
      <c r="D35" t="str">
        <f>VLOOKUP(all_inactive[[#This Row],[Full Name, Title]],properly_deactivated[],1,0)</f>
        <v>Danelle M Miller</v>
      </c>
      <c r="K35" t="s">
        <v>38032</v>
      </c>
      <c r="AY35" t="s">
        <v>38031</v>
      </c>
      <c r="AZ35" t="s">
        <v>38030</v>
      </c>
      <c r="BA35" t="s">
        <v>2922</v>
      </c>
      <c r="BD35" t="s">
        <v>33648</v>
      </c>
      <c r="BG35" t="s">
        <v>38029</v>
      </c>
    </row>
    <row r="36" spans="1:59" x14ac:dyDescent="0.2">
      <c r="A36" s="1">
        <v>42618.938807870371</v>
      </c>
      <c r="B36" t="s">
        <v>1862</v>
      </c>
      <c r="C36" t="s">
        <v>34897</v>
      </c>
      <c r="D36" t="str">
        <f>VLOOKUP(all_inactive[[#This Row],[Full Name, Title]],properly_deactivated[],1,0)</f>
        <v>Daniel C. Corum</v>
      </c>
      <c r="K36" t="s">
        <v>34898</v>
      </c>
      <c r="AY36" t="s">
        <v>34897</v>
      </c>
      <c r="AZ36" t="s">
        <v>34896</v>
      </c>
      <c r="BA36" t="s">
        <v>34895</v>
      </c>
      <c r="BD36" t="s">
        <v>33648</v>
      </c>
      <c r="BG36" t="s">
        <v>34894</v>
      </c>
    </row>
    <row r="37" spans="1:59" x14ac:dyDescent="0.2">
      <c r="A37" s="1">
        <v>42618.939282407409</v>
      </c>
      <c r="B37" t="s">
        <v>1862</v>
      </c>
      <c r="C37" t="s">
        <v>35789</v>
      </c>
      <c r="D37" t="str">
        <f>VLOOKUP(all_inactive[[#This Row],[Full Name, Title]],properly_deactivated[],1,0)</f>
        <v>Daniel H. Goodrich</v>
      </c>
      <c r="K37" t="s">
        <v>35790</v>
      </c>
      <c r="AY37" t="s">
        <v>35789</v>
      </c>
      <c r="AZ37" t="s">
        <v>35788</v>
      </c>
      <c r="BA37" t="s">
        <v>4261</v>
      </c>
      <c r="BD37" t="s">
        <v>33648</v>
      </c>
      <c r="BG37" t="s">
        <v>35787</v>
      </c>
    </row>
    <row r="38" spans="1:59" x14ac:dyDescent="0.2">
      <c r="A38" s="1">
        <v>42618.939826388887</v>
      </c>
      <c r="B38" t="s">
        <v>1862</v>
      </c>
      <c r="C38" t="s">
        <v>36147</v>
      </c>
      <c r="D38" t="str">
        <f>VLOOKUP(all_inactive[[#This Row],[Full Name, Title]],properly_deactivated[],1,0)</f>
        <v>Daniella Eras</v>
      </c>
      <c r="J38" t="s">
        <v>32341</v>
      </c>
      <c r="K38" t="s">
        <v>36148</v>
      </c>
      <c r="AY38" t="s">
        <v>36147</v>
      </c>
      <c r="AZ38" t="s">
        <v>36146</v>
      </c>
      <c r="BA38" t="s">
        <v>36145</v>
      </c>
      <c r="BD38" t="s">
        <v>33648</v>
      </c>
      <c r="BG38" t="s">
        <v>36144</v>
      </c>
    </row>
    <row r="39" spans="1:59" x14ac:dyDescent="0.2">
      <c r="A39" s="1">
        <v>42618.942048611112</v>
      </c>
      <c r="B39" t="s">
        <v>1862</v>
      </c>
      <c r="C39" t="s">
        <v>37493</v>
      </c>
      <c r="D39" t="str">
        <f>VLOOKUP(all_inactive[[#This Row],[Full Name, Title]],properly_deactivated[],1,0)</f>
        <v>David B. Pfaff</v>
      </c>
      <c r="K39" t="s">
        <v>37494</v>
      </c>
      <c r="AY39" t="s">
        <v>37493</v>
      </c>
      <c r="AZ39" t="s">
        <v>7531</v>
      </c>
      <c r="BA39" t="s">
        <v>37492</v>
      </c>
      <c r="BD39" t="s">
        <v>33648</v>
      </c>
      <c r="BG39" t="s">
        <v>37491</v>
      </c>
    </row>
    <row r="40" spans="1:59" x14ac:dyDescent="0.2">
      <c r="A40" s="1">
        <v>42618.940601851849</v>
      </c>
      <c r="B40" t="s">
        <v>1862</v>
      </c>
      <c r="C40" t="s">
        <v>36498</v>
      </c>
      <c r="D40" t="str">
        <f>VLOOKUP(all_inactive[[#This Row],[Full Name, Title]],properly_deactivated[],1,0)</f>
        <v>David J Scalisi</v>
      </c>
      <c r="K40" t="s">
        <v>36499</v>
      </c>
      <c r="AY40" t="s">
        <v>36498</v>
      </c>
      <c r="AZ40" t="s">
        <v>3242</v>
      </c>
      <c r="BA40" t="s">
        <v>36497</v>
      </c>
      <c r="BD40" t="s">
        <v>33648</v>
      </c>
      <c r="BG40" t="s">
        <v>36496</v>
      </c>
    </row>
    <row r="41" spans="1:59" x14ac:dyDescent="0.2">
      <c r="A41" s="1">
        <v>42618.939826388887</v>
      </c>
      <c r="B41" t="s">
        <v>1862</v>
      </c>
      <c r="C41" t="s">
        <v>36151</v>
      </c>
      <c r="D41" t="str">
        <f>VLOOKUP(all_inactive[[#This Row],[Full Name, Title]],properly_deactivated[],1,0)</f>
        <v>David Kimball-Stanley</v>
      </c>
      <c r="J41" t="s">
        <v>32341</v>
      </c>
      <c r="K41" t="s">
        <v>36152</v>
      </c>
      <c r="AY41" t="s">
        <v>36151</v>
      </c>
      <c r="AZ41" t="s">
        <v>687</v>
      </c>
      <c r="BA41" t="s">
        <v>36150</v>
      </c>
      <c r="BD41" t="s">
        <v>33648</v>
      </c>
      <c r="BG41" t="s">
        <v>36149</v>
      </c>
    </row>
    <row r="42" spans="1:59" x14ac:dyDescent="0.2">
      <c r="A42" s="1">
        <v>42618.942256944443</v>
      </c>
      <c r="B42" t="s">
        <v>1862</v>
      </c>
      <c r="C42" t="s">
        <v>37605</v>
      </c>
      <c r="D42" t="str">
        <f>VLOOKUP(all_inactive[[#This Row],[Full Name, Title]],properly_deactivated[],1,0)</f>
        <v>David Osorno</v>
      </c>
      <c r="K42" t="s">
        <v>37606</v>
      </c>
      <c r="AY42" t="s">
        <v>37605</v>
      </c>
      <c r="AZ42" t="s">
        <v>687</v>
      </c>
      <c r="BA42" t="s">
        <v>37604</v>
      </c>
      <c r="BD42" t="s">
        <v>33648</v>
      </c>
      <c r="BG42" t="s">
        <v>37603</v>
      </c>
    </row>
    <row r="43" spans="1:59" x14ac:dyDescent="0.2">
      <c r="A43" s="1">
        <v>42618.939502314817</v>
      </c>
      <c r="B43" t="s">
        <v>1862</v>
      </c>
      <c r="C43" t="s">
        <v>36051</v>
      </c>
      <c r="D43" t="str">
        <f>VLOOKUP(all_inactive[[#This Row],[Full Name, Title]],properly_deactivated[],1,0)</f>
        <v>Dean G Skelos</v>
      </c>
      <c r="E43" t="s">
        <v>36053</v>
      </c>
      <c r="G43" t="s">
        <v>35068</v>
      </c>
      <c r="I43" t="s">
        <v>36037</v>
      </c>
      <c r="K43" t="s">
        <v>36044</v>
      </c>
      <c r="AD43" t="s">
        <v>18141</v>
      </c>
      <c r="AE43" t="s">
        <v>672</v>
      </c>
      <c r="AF43" t="s">
        <v>5934</v>
      </c>
      <c r="AG43" t="s">
        <v>36052</v>
      </c>
      <c r="AY43" t="s">
        <v>36051</v>
      </c>
      <c r="AZ43" t="s">
        <v>36050</v>
      </c>
      <c r="BA43" t="s">
        <v>36049</v>
      </c>
      <c r="BD43" t="s">
        <v>33648</v>
      </c>
      <c r="BF43" t="s">
        <v>36048</v>
      </c>
      <c r="BG43" t="s">
        <v>36047</v>
      </c>
    </row>
    <row r="44" spans="1:59" x14ac:dyDescent="0.2">
      <c r="A44" s="1">
        <v>42618.94321759259</v>
      </c>
      <c r="B44" t="s">
        <v>1862</v>
      </c>
      <c r="C44" t="s">
        <v>38101</v>
      </c>
      <c r="D44" t="str">
        <f>VLOOKUP(all_inactive[[#This Row],[Full Name, Title]],properly_deactivated[],1,0)</f>
        <v>Deborah A. Aue</v>
      </c>
      <c r="K44" t="s">
        <v>38102</v>
      </c>
      <c r="AY44" t="s">
        <v>38101</v>
      </c>
      <c r="AZ44" t="s">
        <v>2176</v>
      </c>
      <c r="BA44" t="s">
        <v>38100</v>
      </c>
      <c r="BD44" t="s">
        <v>33648</v>
      </c>
      <c r="BG44" t="s">
        <v>38099</v>
      </c>
    </row>
    <row r="45" spans="1:59" x14ac:dyDescent="0.2">
      <c r="A45" s="1">
        <v>42618.940706018519</v>
      </c>
      <c r="B45" t="s">
        <v>1862</v>
      </c>
      <c r="C45" t="s">
        <v>36552</v>
      </c>
      <c r="D45" t="str">
        <f>VLOOKUP(all_inactive[[#This Row],[Full Name, Title]],properly_deactivated[],1,0)</f>
        <v>Dennis Gabryszak</v>
      </c>
      <c r="G45" t="s">
        <v>3795</v>
      </c>
      <c r="I45" t="s">
        <v>35067</v>
      </c>
      <c r="K45" t="s">
        <v>35066</v>
      </c>
      <c r="AD45" t="s">
        <v>18141</v>
      </c>
      <c r="AF45" t="s">
        <v>5934</v>
      </c>
      <c r="AG45" t="s">
        <v>36553</v>
      </c>
      <c r="AY45" t="s">
        <v>36552</v>
      </c>
      <c r="AZ45" t="s">
        <v>15384</v>
      </c>
      <c r="BA45" t="s">
        <v>36551</v>
      </c>
      <c r="BD45" t="s">
        <v>33648</v>
      </c>
      <c r="BF45" t="s">
        <v>36550</v>
      </c>
      <c r="BG45" t="s">
        <v>36549</v>
      </c>
    </row>
    <row r="46" spans="1:59" x14ac:dyDescent="0.2">
      <c r="A46" s="1">
        <v>42618.940081018518</v>
      </c>
      <c r="B46" t="s">
        <v>1862</v>
      </c>
      <c r="C46" t="s">
        <v>36237</v>
      </c>
      <c r="D46" t="str">
        <f>VLOOKUP(all_inactive[[#This Row],[Full Name, Title]],properly_deactivated[],1,0)</f>
        <v>Donald J. Leonard</v>
      </c>
      <c r="K46" t="s">
        <v>36238</v>
      </c>
      <c r="AY46" t="s">
        <v>36237</v>
      </c>
      <c r="AZ46" t="s">
        <v>36236</v>
      </c>
      <c r="BA46" t="s">
        <v>29052</v>
      </c>
      <c r="BD46" t="s">
        <v>33648</v>
      </c>
      <c r="BG46" t="s">
        <v>36235</v>
      </c>
    </row>
    <row r="47" spans="1:59" x14ac:dyDescent="0.2">
      <c r="A47" s="1">
        <v>42618.942743055559</v>
      </c>
      <c r="B47" t="s">
        <v>1862</v>
      </c>
      <c r="C47" t="s">
        <v>37758</v>
      </c>
      <c r="D47" t="str">
        <f>VLOOKUP(all_inactive[[#This Row],[Full Name, Title]],properly_deactivated[],1,0)</f>
        <v>Earnest E Miller</v>
      </c>
      <c r="K47" t="s">
        <v>37759</v>
      </c>
      <c r="AY47" t="s">
        <v>37758</v>
      </c>
      <c r="AZ47" t="s">
        <v>37757</v>
      </c>
      <c r="BA47" t="s">
        <v>2922</v>
      </c>
      <c r="BD47" t="s">
        <v>33648</v>
      </c>
      <c r="BG47" t="s">
        <v>37756</v>
      </c>
    </row>
    <row r="48" spans="1:59" x14ac:dyDescent="0.2">
      <c r="A48" s="1">
        <v>42618.939918981479</v>
      </c>
      <c r="B48" t="s">
        <v>1862</v>
      </c>
      <c r="C48" t="s">
        <v>36187</v>
      </c>
      <c r="D48" t="str">
        <f>VLOOKUP(all_inactive[[#This Row],[Full Name, Title]],properly_deactivated[],1,0)</f>
        <v>Edward Hennessey</v>
      </c>
      <c r="G48" t="s">
        <v>3795</v>
      </c>
      <c r="K48" t="s">
        <v>35066</v>
      </c>
      <c r="AD48" t="s">
        <v>18141</v>
      </c>
      <c r="AE48" t="s">
        <v>672</v>
      </c>
      <c r="AF48" t="s">
        <v>5934</v>
      </c>
      <c r="AG48" t="s">
        <v>36188</v>
      </c>
      <c r="AY48" t="s">
        <v>36187</v>
      </c>
      <c r="AZ48" t="s">
        <v>7025</v>
      </c>
      <c r="BA48" t="s">
        <v>36186</v>
      </c>
      <c r="BD48" t="s">
        <v>33648</v>
      </c>
      <c r="BF48" t="s">
        <v>36185</v>
      </c>
      <c r="BG48" t="s">
        <v>36184</v>
      </c>
    </row>
    <row r="49" spans="1:59" x14ac:dyDescent="0.2">
      <c r="A49" s="1">
        <v>42618.942303240743</v>
      </c>
      <c r="B49" t="s">
        <v>1862</v>
      </c>
      <c r="C49" t="s">
        <v>37637</v>
      </c>
      <c r="D49" t="str">
        <f>VLOOKUP(all_inactive[[#This Row],[Full Name, Title]],properly_deactivated[],1,0)</f>
        <v>Eileen B Boland</v>
      </c>
      <c r="K49" t="s">
        <v>37638</v>
      </c>
      <c r="AY49" t="s">
        <v>37637</v>
      </c>
      <c r="AZ49" t="s">
        <v>37636</v>
      </c>
      <c r="BA49" t="s">
        <v>37635</v>
      </c>
      <c r="BD49" t="s">
        <v>33648</v>
      </c>
      <c r="BG49" t="s">
        <v>37634</v>
      </c>
    </row>
    <row r="50" spans="1:59" x14ac:dyDescent="0.2">
      <c r="A50" s="1">
        <v>42618.94222222222</v>
      </c>
      <c r="B50" t="s">
        <v>1862</v>
      </c>
      <c r="C50" t="s">
        <v>37598</v>
      </c>
      <c r="D50" t="str">
        <f>VLOOKUP(all_inactive[[#This Row],[Full Name, Title]],properly_deactivated[],1,0)</f>
        <v>Eileen C Sledzinski Koszelak</v>
      </c>
      <c r="K50" t="s">
        <v>37599</v>
      </c>
      <c r="AY50" t="s">
        <v>37598</v>
      </c>
      <c r="AZ50" t="s">
        <v>37597</v>
      </c>
      <c r="BA50" t="s">
        <v>37596</v>
      </c>
      <c r="BD50" t="s">
        <v>33648</v>
      </c>
      <c r="BG50" t="s">
        <v>37595</v>
      </c>
    </row>
    <row r="51" spans="1:59" x14ac:dyDescent="0.2">
      <c r="A51" s="1">
        <v>42618.938981481479</v>
      </c>
      <c r="B51" t="s">
        <v>1862</v>
      </c>
      <c r="C51" t="s">
        <v>35229</v>
      </c>
      <c r="D51" t="str">
        <f>VLOOKUP(all_inactive[[#This Row],[Full Name, Title]],properly_deactivated[],1,0)</f>
        <v>Elias B Cobti</v>
      </c>
      <c r="K51" t="s">
        <v>35230</v>
      </c>
      <c r="AY51" t="s">
        <v>35229</v>
      </c>
      <c r="AZ51" t="s">
        <v>35228</v>
      </c>
      <c r="BA51" t="s">
        <v>35227</v>
      </c>
      <c r="BD51" t="s">
        <v>33648</v>
      </c>
      <c r="BG51" t="s">
        <v>35226</v>
      </c>
    </row>
    <row r="52" spans="1:59" x14ac:dyDescent="0.2">
      <c r="A52" s="1">
        <v>42618.942569444444</v>
      </c>
      <c r="B52" t="s">
        <v>1862</v>
      </c>
      <c r="C52" t="s">
        <v>37720</v>
      </c>
      <c r="D52" t="str">
        <f>VLOOKUP(all_inactive[[#This Row],[Full Name, Title]],properly_deactivated[],1,0)</f>
        <v>Elizabeth C Bochiechio</v>
      </c>
      <c r="K52" t="s">
        <v>37721</v>
      </c>
      <c r="AY52" t="s">
        <v>37720</v>
      </c>
      <c r="AZ52" t="s">
        <v>2966</v>
      </c>
      <c r="BA52" t="s">
        <v>37719</v>
      </c>
      <c r="BD52" t="s">
        <v>33648</v>
      </c>
      <c r="BG52" t="s">
        <v>37718</v>
      </c>
    </row>
    <row r="53" spans="1:59" x14ac:dyDescent="0.2">
      <c r="A53" s="1">
        <v>42618.940416666657</v>
      </c>
      <c r="B53" t="s">
        <v>1862</v>
      </c>
      <c r="C53" t="s">
        <v>36411</v>
      </c>
      <c r="D53" t="str">
        <f>VLOOKUP(all_inactive[[#This Row],[Full Name, Title]],properly_deactivated[],1,0)</f>
        <v>Elizabeth Ridge-cole</v>
      </c>
      <c r="K53" t="s">
        <v>36412</v>
      </c>
      <c r="AY53" t="s">
        <v>36411</v>
      </c>
      <c r="AZ53" t="s">
        <v>2972</v>
      </c>
      <c r="BA53" t="s">
        <v>36410</v>
      </c>
      <c r="BD53" t="s">
        <v>33648</v>
      </c>
      <c r="BG53" t="s">
        <v>36409</v>
      </c>
    </row>
    <row r="54" spans="1:59" x14ac:dyDescent="0.2">
      <c r="A54" s="1">
        <v>42618.941307870373</v>
      </c>
      <c r="B54" t="s">
        <v>1862</v>
      </c>
      <c r="C54" t="s">
        <v>36776</v>
      </c>
      <c r="D54" t="str">
        <f>VLOOKUP(all_inactive[[#This Row],[Full Name, Title]],properly_deactivated[],1,0)</f>
        <v>Elyonora Eyzenberg</v>
      </c>
      <c r="K54" t="s">
        <v>36777</v>
      </c>
      <c r="AY54" t="s">
        <v>36776</v>
      </c>
      <c r="AZ54" t="s">
        <v>36775</v>
      </c>
      <c r="BA54" t="s">
        <v>36774</v>
      </c>
      <c r="BD54" t="s">
        <v>33648</v>
      </c>
      <c r="BG54" t="s">
        <v>36773</v>
      </c>
    </row>
    <row r="55" spans="1:59" x14ac:dyDescent="0.2">
      <c r="A55" s="1">
        <v>42618.941365740742</v>
      </c>
      <c r="B55" t="s">
        <v>1862</v>
      </c>
      <c r="C55" t="s">
        <v>36835</v>
      </c>
      <c r="D55" t="str">
        <f>VLOOKUP(all_inactive[[#This Row],[Full Name, Title]],properly_deactivated[],1,0)</f>
        <v>Emma L Forbes</v>
      </c>
      <c r="K55" t="s">
        <v>36836</v>
      </c>
      <c r="AY55" t="s">
        <v>36835</v>
      </c>
      <c r="AZ55" t="s">
        <v>20298</v>
      </c>
      <c r="BA55" t="s">
        <v>36834</v>
      </c>
      <c r="BD55" t="s">
        <v>33648</v>
      </c>
      <c r="BG55" t="s">
        <v>36833</v>
      </c>
    </row>
    <row r="56" spans="1:59" x14ac:dyDescent="0.2">
      <c r="A56" s="1">
        <v>42618.941134259258</v>
      </c>
      <c r="B56" t="s">
        <v>1862</v>
      </c>
      <c r="C56" t="s">
        <v>36680</v>
      </c>
      <c r="D56" t="str">
        <f>VLOOKUP(all_inactive[[#This Row],[Full Name, Title]],properly_deactivated[],1,0)</f>
        <v>Eric Stevenson</v>
      </c>
      <c r="G56" t="s">
        <v>3795</v>
      </c>
      <c r="K56" t="s">
        <v>35066</v>
      </c>
      <c r="AD56" t="s">
        <v>18141</v>
      </c>
      <c r="AY56" t="s">
        <v>36680</v>
      </c>
      <c r="AZ56" t="s">
        <v>8079</v>
      </c>
      <c r="BA56" t="s">
        <v>36679</v>
      </c>
      <c r="BD56" t="s">
        <v>33648</v>
      </c>
      <c r="BF56" t="s">
        <v>36678</v>
      </c>
      <c r="BG56" t="s">
        <v>36677</v>
      </c>
    </row>
    <row r="57" spans="1:59" x14ac:dyDescent="0.2">
      <c r="A57" s="1">
        <v>42618.942800925928</v>
      </c>
      <c r="B57" t="s">
        <v>1862</v>
      </c>
      <c r="C57" t="s">
        <v>37772</v>
      </c>
      <c r="D57" t="str">
        <f>VLOOKUP(all_inactive[[#This Row],[Full Name, Title]],properly_deactivated[],1,0)</f>
        <v>Esther J Lazarre</v>
      </c>
      <c r="K57" t="s">
        <v>37773</v>
      </c>
      <c r="AY57" t="s">
        <v>37772</v>
      </c>
      <c r="AZ57" t="s">
        <v>37771</v>
      </c>
      <c r="BA57" t="s">
        <v>37770</v>
      </c>
      <c r="BD57" t="s">
        <v>33648</v>
      </c>
      <c r="BG57" t="s">
        <v>37769</v>
      </c>
    </row>
    <row r="58" spans="1:59" x14ac:dyDescent="0.2">
      <c r="A58" s="1">
        <v>42618.940162037034</v>
      </c>
      <c r="B58" t="s">
        <v>1862</v>
      </c>
      <c r="C58" t="s">
        <v>36258</v>
      </c>
      <c r="D58" t="str">
        <f>VLOOKUP(all_inactive[[#This Row],[Full Name, Title]],properly_deactivated[],1,0)</f>
        <v>Esther Jacob</v>
      </c>
      <c r="K58" t="s">
        <v>36256</v>
      </c>
      <c r="AY58" t="s">
        <v>36258</v>
      </c>
      <c r="AZ58" t="s">
        <v>22233</v>
      </c>
      <c r="BA58" t="s">
        <v>4622</v>
      </c>
      <c r="BD58" t="s">
        <v>33648</v>
      </c>
      <c r="BG58" t="s">
        <v>36257</v>
      </c>
    </row>
    <row r="59" spans="1:59" x14ac:dyDescent="0.2">
      <c r="A59" s="1">
        <v>42618.940682870372</v>
      </c>
      <c r="B59" t="s">
        <v>1862</v>
      </c>
      <c r="C59" t="s">
        <v>36533</v>
      </c>
      <c r="D59" t="str">
        <f>VLOOKUP(all_inactive[[#This Row],[Full Name, Title]],properly_deactivated[],1,0)</f>
        <v>Francis A Mendez</v>
      </c>
      <c r="K59" t="s">
        <v>36534</v>
      </c>
      <c r="AY59" t="s">
        <v>36533</v>
      </c>
      <c r="AZ59" t="s">
        <v>14298</v>
      </c>
      <c r="BA59" t="s">
        <v>32751</v>
      </c>
      <c r="BD59" t="s">
        <v>33648</v>
      </c>
      <c r="BG59" t="s">
        <v>36532</v>
      </c>
    </row>
    <row r="60" spans="1:59" x14ac:dyDescent="0.2">
      <c r="A60" s="1">
        <v>42618.941921296297</v>
      </c>
      <c r="B60" t="s">
        <v>1862</v>
      </c>
      <c r="C60" t="s">
        <v>37391</v>
      </c>
      <c r="D60" t="str">
        <f>VLOOKUP(all_inactive[[#This Row],[Full Name, Title]],properly_deactivated[],1,0)</f>
        <v>Francisco A Polanco</v>
      </c>
      <c r="K60" t="s">
        <v>37392</v>
      </c>
      <c r="AY60" t="s">
        <v>37391</v>
      </c>
      <c r="AZ60" t="s">
        <v>37390</v>
      </c>
      <c r="BA60" t="s">
        <v>20587</v>
      </c>
      <c r="BD60" t="s">
        <v>33648</v>
      </c>
      <c r="BG60" t="s">
        <v>37389</v>
      </c>
    </row>
    <row r="61" spans="1:59" x14ac:dyDescent="0.2">
      <c r="A61" s="1">
        <v>42618.940567129634</v>
      </c>
      <c r="B61" t="s">
        <v>1862</v>
      </c>
      <c r="C61" t="s">
        <v>36479</v>
      </c>
      <c r="D61" t="str">
        <f>VLOOKUP(all_inactive[[#This Row],[Full Name, Title]],properly_deactivated[],1,0)</f>
        <v>Franklin J. Thomas</v>
      </c>
      <c r="K61" t="s">
        <v>36480</v>
      </c>
      <c r="AY61" t="s">
        <v>36479</v>
      </c>
      <c r="AZ61" t="s">
        <v>36478</v>
      </c>
      <c r="BA61" t="s">
        <v>7424</v>
      </c>
      <c r="BD61" t="s">
        <v>33648</v>
      </c>
      <c r="BG61" t="s">
        <v>36477</v>
      </c>
    </row>
    <row r="62" spans="1:59" x14ac:dyDescent="0.2">
      <c r="A62" s="1">
        <v>42618.940937500003</v>
      </c>
      <c r="B62" t="s">
        <v>1862</v>
      </c>
      <c r="C62" t="s">
        <v>36608</v>
      </c>
      <c r="D62" t="str">
        <f>VLOOKUP(all_inactive[[#This Row],[Full Name, Title]],properly_deactivated[],1,0)</f>
        <v>Gabriel Herrera</v>
      </c>
      <c r="K62" t="s">
        <v>36609</v>
      </c>
      <c r="AD62" t="s">
        <v>18141</v>
      </c>
      <c r="AY62" t="s">
        <v>36608</v>
      </c>
      <c r="AZ62" t="s">
        <v>22873</v>
      </c>
      <c r="BA62" t="s">
        <v>36607</v>
      </c>
      <c r="BD62" t="s">
        <v>33648</v>
      </c>
      <c r="BG62" t="s">
        <v>36606</v>
      </c>
    </row>
    <row r="63" spans="1:59" x14ac:dyDescent="0.2">
      <c r="A63" s="1">
        <v>42618.939525462964</v>
      </c>
      <c r="B63" t="s">
        <v>1862</v>
      </c>
      <c r="C63" t="s">
        <v>36064</v>
      </c>
      <c r="D63" t="str">
        <f>VLOOKUP(all_inactive[[#This Row],[Full Name, Title]],properly_deactivated[],1,0)</f>
        <v>Gabriela Rosa</v>
      </c>
      <c r="E63" t="s">
        <v>36066</v>
      </c>
      <c r="G63" t="s">
        <v>3795</v>
      </c>
      <c r="K63" t="s">
        <v>35066</v>
      </c>
      <c r="AD63" t="s">
        <v>3796</v>
      </c>
      <c r="AE63" t="s">
        <v>32010</v>
      </c>
      <c r="AF63" t="s">
        <v>5934</v>
      </c>
      <c r="AG63" t="s">
        <v>36065</v>
      </c>
      <c r="AY63" t="s">
        <v>36064</v>
      </c>
      <c r="AZ63" t="s">
        <v>36063</v>
      </c>
      <c r="BA63" t="s">
        <v>27434</v>
      </c>
      <c r="BD63" t="s">
        <v>33648</v>
      </c>
      <c r="BF63" t="s">
        <v>36062</v>
      </c>
      <c r="BG63" t="s">
        <v>36061</v>
      </c>
    </row>
    <row r="64" spans="1:59" x14ac:dyDescent="0.2">
      <c r="A64" s="1">
        <v>42618.939282407409</v>
      </c>
      <c r="B64" t="s">
        <v>1862</v>
      </c>
      <c r="C64" t="s">
        <v>35806</v>
      </c>
      <c r="D64" t="str">
        <f>VLOOKUP(all_inactive[[#This Row],[Full Name, Title]],properly_deactivated[],1,0)</f>
        <v>Genevieve M. Crescenzo</v>
      </c>
      <c r="K64" t="s">
        <v>35786</v>
      </c>
      <c r="AY64" t="s">
        <v>35806</v>
      </c>
      <c r="AZ64" t="s">
        <v>35805</v>
      </c>
      <c r="BA64" t="s">
        <v>35804</v>
      </c>
      <c r="BD64" t="s">
        <v>33648</v>
      </c>
      <c r="BG64" t="s">
        <v>35803</v>
      </c>
    </row>
    <row r="65" spans="1:59" x14ac:dyDescent="0.2">
      <c r="A65" s="1">
        <v>42618.940694444442</v>
      </c>
      <c r="B65" t="s">
        <v>1862</v>
      </c>
      <c r="C65" t="s">
        <v>36539</v>
      </c>
      <c r="D65" t="str">
        <f>VLOOKUP(all_inactive[[#This Row],[Full Name, Title]],properly_deactivated[],1,0)</f>
        <v>George D Maziarz</v>
      </c>
      <c r="G65" t="s">
        <v>35068</v>
      </c>
      <c r="K65" t="s">
        <v>36044</v>
      </c>
      <c r="R65" t="s">
        <v>36541</v>
      </c>
      <c r="AD65" t="s">
        <v>18141</v>
      </c>
      <c r="AE65" t="s">
        <v>672</v>
      </c>
      <c r="AF65" t="s">
        <v>5934</v>
      </c>
      <c r="AG65" t="s">
        <v>36540</v>
      </c>
      <c r="AY65" t="s">
        <v>36539</v>
      </c>
      <c r="AZ65" t="s">
        <v>36538</v>
      </c>
      <c r="BA65" t="s">
        <v>36537</v>
      </c>
      <c r="BD65" t="s">
        <v>33648</v>
      </c>
      <c r="BF65" t="s">
        <v>36536</v>
      </c>
      <c r="BG65" t="s">
        <v>36535</v>
      </c>
    </row>
    <row r="66" spans="1:59" x14ac:dyDescent="0.2">
      <c r="A66" s="1">
        <v>42618.941192129627</v>
      </c>
      <c r="B66" t="s">
        <v>1862</v>
      </c>
      <c r="C66" t="s">
        <v>36694</v>
      </c>
      <c r="D66" t="str">
        <f>VLOOKUP(all_inactive[[#This Row],[Full Name, Title]],properly_deactivated[],1,0)</f>
        <v>Glynnis W Marshall</v>
      </c>
      <c r="K66" t="s">
        <v>36695</v>
      </c>
      <c r="AY66" t="s">
        <v>36694</v>
      </c>
      <c r="AZ66" t="s">
        <v>36693</v>
      </c>
      <c r="BA66" t="s">
        <v>8402</v>
      </c>
      <c r="BD66" t="s">
        <v>33648</v>
      </c>
      <c r="BG66" t="s">
        <v>36692</v>
      </c>
    </row>
    <row r="67" spans="1:59" x14ac:dyDescent="0.2">
      <c r="A67" s="1">
        <v>42618.94226851852</v>
      </c>
      <c r="B67" t="s">
        <v>1862</v>
      </c>
      <c r="C67" t="s">
        <v>37610</v>
      </c>
      <c r="D67" t="str">
        <f>VLOOKUP(all_inactive[[#This Row],[Full Name, Title]],properly_deactivated[],1,0)</f>
        <v>Greg Ball</v>
      </c>
      <c r="G67" t="s">
        <v>35068</v>
      </c>
      <c r="K67" t="s">
        <v>36044</v>
      </c>
      <c r="AD67" t="s">
        <v>18141</v>
      </c>
      <c r="AE67" t="s">
        <v>672</v>
      </c>
      <c r="AF67" t="s">
        <v>5934</v>
      </c>
      <c r="AG67" t="s">
        <v>37611</v>
      </c>
      <c r="AY67" t="s">
        <v>37610</v>
      </c>
      <c r="AZ67" t="s">
        <v>33591</v>
      </c>
      <c r="BA67" t="s">
        <v>37609</v>
      </c>
      <c r="BD67" t="s">
        <v>33648</v>
      </c>
      <c r="BF67" t="s">
        <v>37608</v>
      </c>
      <c r="BG67" t="s">
        <v>37607</v>
      </c>
    </row>
    <row r="68" spans="1:59" x14ac:dyDescent="0.2">
      <c r="A68" s="1">
        <v>42618.940960648149</v>
      </c>
      <c r="B68" t="s">
        <v>1862</v>
      </c>
      <c r="C68" t="s">
        <v>36613</v>
      </c>
      <c r="D68" t="str">
        <f>VLOOKUP(all_inactive[[#This Row],[Full Name, Title]],properly_deactivated[],1,0)</f>
        <v>Guillermo Linares</v>
      </c>
      <c r="E68" t="s">
        <v>36617</v>
      </c>
      <c r="G68" t="s">
        <v>3795</v>
      </c>
      <c r="I68" t="s">
        <v>36029</v>
      </c>
      <c r="K68" t="s">
        <v>36616</v>
      </c>
      <c r="R68" t="s">
        <v>36615</v>
      </c>
      <c r="AD68" t="s">
        <v>18141</v>
      </c>
      <c r="AE68" t="s">
        <v>32010</v>
      </c>
      <c r="AF68" t="s">
        <v>5934</v>
      </c>
      <c r="AG68" t="s">
        <v>36614</v>
      </c>
      <c r="AY68" t="s">
        <v>36613</v>
      </c>
      <c r="AZ68" t="s">
        <v>20048</v>
      </c>
      <c r="BA68" t="s">
        <v>36612</v>
      </c>
      <c r="BD68" t="s">
        <v>33648</v>
      </c>
      <c r="BF68" t="s">
        <v>36611</v>
      </c>
      <c r="BG68" t="s">
        <v>36610</v>
      </c>
    </row>
    <row r="69" spans="1:59" x14ac:dyDescent="0.2">
      <c r="A69" s="1">
        <v>42618.943124999998</v>
      </c>
      <c r="B69" t="s">
        <v>1862</v>
      </c>
      <c r="C69" t="s">
        <v>38014</v>
      </c>
      <c r="D69" t="str">
        <f>VLOOKUP(all_inactive[[#This Row],[Full Name, Title]],properly_deactivated[],1,0)</f>
        <v>Hannah E Andrews</v>
      </c>
      <c r="K69" t="s">
        <v>38015</v>
      </c>
      <c r="AY69" t="s">
        <v>38014</v>
      </c>
      <c r="AZ69" t="s">
        <v>23006</v>
      </c>
      <c r="BA69" t="s">
        <v>4076</v>
      </c>
      <c r="BD69" t="s">
        <v>33648</v>
      </c>
      <c r="BG69" t="s">
        <v>38013</v>
      </c>
    </row>
    <row r="70" spans="1:59" x14ac:dyDescent="0.2">
      <c r="A70" s="1">
        <v>42618.939953703702</v>
      </c>
      <c r="B70" t="s">
        <v>1862</v>
      </c>
      <c r="C70" t="s">
        <v>36206</v>
      </c>
      <c r="D70" t="str">
        <f>VLOOKUP(all_inactive[[#This Row],[Full Name, Title]],properly_deactivated[],1,0)</f>
        <v>Harry L Schiffman</v>
      </c>
      <c r="K70" t="s">
        <v>36207</v>
      </c>
      <c r="AY70" t="s">
        <v>36206</v>
      </c>
      <c r="AZ70" t="s">
        <v>2321</v>
      </c>
      <c r="BA70" t="s">
        <v>36205</v>
      </c>
      <c r="BD70" t="s">
        <v>33648</v>
      </c>
      <c r="BG70" t="s">
        <v>36204</v>
      </c>
    </row>
    <row r="71" spans="1:59" x14ac:dyDescent="0.2">
      <c r="A71" s="1">
        <v>42618.94295138889</v>
      </c>
      <c r="B71" t="s">
        <v>1862</v>
      </c>
      <c r="C71" t="s">
        <v>37885</v>
      </c>
      <c r="D71" t="str">
        <f>VLOOKUP(all_inactive[[#This Row],[Full Name, Title]],properly_deactivated[],1,0)</f>
        <v>Harvey Weisenberg</v>
      </c>
      <c r="G71" t="s">
        <v>3795</v>
      </c>
      <c r="K71" t="s">
        <v>35066</v>
      </c>
      <c r="AD71" t="s">
        <v>18141</v>
      </c>
      <c r="AE71" t="s">
        <v>672</v>
      </c>
      <c r="AF71" t="s">
        <v>5934</v>
      </c>
      <c r="AG71" t="s">
        <v>37886</v>
      </c>
      <c r="AY71" t="s">
        <v>37885</v>
      </c>
      <c r="AZ71" t="s">
        <v>19316</v>
      </c>
      <c r="BA71" t="s">
        <v>5658</v>
      </c>
      <c r="BD71" t="s">
        <v>33648</v>
      </c>
      <c r="BF71" t="s">
        <v>37884</v>
      </c>
      <c r="BG71" t="s">
        <v>37883</v>
      </c>
    </row>
    <row r="72" spans="1:59" x14ac:dyDescent="0.2">
      <c r="A72" s="1">
        <v>42618.94253472222</v>
      </c>
      <c r="B72" t="s">
        <v>1862</v>
      </c>
      <c r="C72" t="s">
        <v>37717</v>
      </c>
      <c r="D72" t="str">
        <f>VLOOKUP(all_inactive[[#This Row],[Full Name, Title]],properly_deactivated[],1,0)</f>
        <v>Herminio A Martinez</v>
      </c>
      <c r="K72" t="s">
        <v>36534</v>
      </c>
      <c r="AY72" t="s">
        <v>37717</v>
      </c>
      <c r="AZ72" t="s">
        <v>37716</v>
      </c>
      <c r="BA72" t="s">
        <v>2414</v>
      </c>
      <c r="BD72" t="s">
        <v>33648</v>
      </c>
      <c r="BG72" t="s">
        <v>37715</v>
      </c>
    </row>
    <row r="73" spans="1:59" x14ac:dyDescent="0.2">
      <c r="A73" s="1">
        <v>42618.941990740743</v>
      </c>
      <c r="B73" t="s">
        <v>1862</v>
      </c>
      <c r="C73" t="s">
        <v>37465</v>
      </c>
      <c r="D73" t="str">
        <f>VLOOKUP(all_inactive[[#This Row],[Full Name, Title]],properly_deactivated[],1,0)</f>
        <v>Ilana Maier</v>
      </c>
      <c r="J73" t="s">
        <v>37467</v>
      </c>
      <c r="K73" t="s">
        <v>37466</v>
      </c>
      <c r="AD73" t="s">
        <v>3796</v>
      </c>
      <c r="AE73" t="s">
        <v>672</v>
      </c>
      <c r="AF73" t="s">
        <v>5934</v>
      </c>
      <c r="AY73" t="s">
        <v>37465</v>
      </c>
      <c r="AZ73" t="s">
        <v>37464</v>
      </c>
      <c r="BA73" t="s">
        <v>37463</v>
      </c>
      <c r="BD73" t="s">
        <v>33648</v>
      </c>
      <c r="BG73" t="s">
        <v>37462</v>
      </c>
    </row>
    <row r="74" spans="1:59" x14ac:dyDescent="0.2">
      <c r="A74" s="1">
        <v>42618.943229166667</v>
      </c>
      <c r="B74" t="s">
        <v>1862</v>
      </c>
      <c r="C74" t="s">
        <v>38110</v>
      </c>
      <c r="D74" t="str">
        <f>VLOOKUP(all_inactive[[#This Row],[Full Name, Title]],properly_deactivated[],1,0)</f>
        <v>Irene Kaplan</v>
      </c>
      <c r="K74" t="s">
        <v>38111</v>
      </c>
      <c r="AY74" t="s">
        <v>38110</v>
      </c>
      <c r="AZ74" t="s">
        <v>7298</v>
      </c>
      <c r="BA74" t="s">
        <v>185</v>
      </c>
      <c r="BD74" t="s">
        <v>33648</v>
      </c>
      <c r="BG74" t="s">
        <v>38109</v>
      </c>
    </row>
    <row r="75" spans="1:59" x14ac:dyDescent="0.2">
      <c r="A75" s="1">
        <v>42618.943229166667</v>
      </c>
      <c r="B75" t="s">
        <v>1862</v>
      </c>
      <c r="C75" t="s">
        <v>38125</v>
      </c>
      <c r="D75" t="str">
        <f>VLOOKUP(all_inactive[[#This Row],[Full Name, Title]],properly_deactivated[],1,0)</f>
        <v>Irene V. Villacci</v>
      </c>
      <c r="K75" t="s">
        <v>38126</v>
      </c>
      <c r="AY75" t="s">
        <v>38125</v>
      </c>
      <c r="AZ75" t="s">
        <v>38124</v>
      </c>
      <c r="BA75" t="s">
        <v>38123</v>
      </c>
      <c r="BD75" t="s">
        <v>33648</v>
      </c>
      <c r="BG75" t="s">
        <v>38122</v>
      </c>
    </row>
    <row r="76" spans="1:59" x14ac:dyDescent="0.2">
      <c r="A76" s="1">
        <v>42618.941354166673</v>
      </c>
      <c r="B76" t="s">
        <v>1862</v>
      </c>
      <c r="C76" t="s">
        <v>36828</v>
      </c>
      <c r="D76" t="str">
        <f>VLOOKUP(all_inactive[[#This Row],[Full Name, Title]],properly_deactivated[],1,0)</f>
        <v>Jack M Martins</v>
      </c>
      <c r="E76" t="s">
        <v>36832</v>
      </c>
      <c r="I76" t="s">
        <v>35536</v>
      </c>
      <c r="K76" t="s">
        <v>36831</v>
      </c>
      <c r="R76" t="s">
        <v>36830</v>
      </c>
      <c r="AD76" t="s">
        <v>18141</v>
      </c>
      <c r="AE76" t="s">
        <v>672</v>
      </c>
      <c r="AF76" t="s">
        <v>5934</v>
      </c>
      <c r="AG76" t="s">
        <v>36829</v>
      </c>
      <c r="AY76" t="s">
        <v>36828</v>
      </c>
      <c r="AZ76" t="s">
        <v>36827</v>
      </c>
      <c r="BA76" t="s">
        <v>36826</v>
      </c>
      <c r="BD76" t="s">
        <v>33648</v>
      </c>
      <c r="BF76" t="s">
        <v>36825</v>
      </c>
      <c r="BG76" t="s">
        <v>36824</v>
      </c>
    </row>
    <row r="77" spans="1:59" x14ac:dyDescent="0.2">
      <c r="A77" s="1">
        <v>42618.941111111111</v>
      </c>
      <c r="B77" t="s">
        <v>1862</v>
      </c>
      <c r="C77" t="s">
        <v>36671</v>
      </c>
      <c r="D77" t="str">
        <f>VLOOKUP(all_inactive[[#This Row],[Full Name, Title]],properly_deactivated[],1,0)</f>
        <v>Jack Tennyson</v>
      </c>
      <c r="K77" t="s">
        <v>36672</v>
      </c>
      <c r="AY77" t="s">
        <v>36671</v>
      </c>
      <c r="AZ77" t="s">
        <v>36670</v>
      </c>
      <c r="BA77" t="s">
        <v>36669</v>
      </c>
      <c r="BD77" t="s">
        <v>33648</v>
      </c>
      <c r="BG77" t="s">
        <v>36668</v>
      </c>
    </row>
    <row r="78" spans="1:59" x14ac:dyDescent="0.2">
      <c r="A78" s="1">
        <v>42618.941863425927</v>
      </c>
      <c r="B78" t="s">
        <v>1862</v>
      </c>
      <c r="C78" t="s">
        <v>37333</v>
      </c>
      <c r="D78" t="str">
        <f>VLOOKUP(all_inactive[[#This Row],[Full Name, Title]],properly_deactivated[],1,0)</f>
        <v>James A Yates</v>
      </c>
      <c r="K78" t="s">
        <v>37334</v>
      </c>
      <c r="AY78" t="s">
        <v>37333</v>
      </c>
      <c r="AZ78" t="s">
        <v>1355</v>
      </c>
      <c r="BA78" t="s">
        <v>36138</v>
      </c>
      <c r="BD78" t="s">
        <v>33648</v>
      </c>
      <c r="BG78" t="s">
        <v>37332</v>
      </c>
    </row>
    <row r="79" spans="1:59" x14ac:dyDescent="0.2">
      <c r="A79" s="1">
        <v>42618.939282407409</v>
      </c>
      <c r="B79" t="s">
        <v>1862</v>
      </c>
      <c r="C79" t="s">
        <v>35815</v>
      </c>
      <c r="D79" t="str">
        <f>VLOOKUP(all_inactive[[#This Row],[Full Name, Title]],properly_deactivated[],1,0)</f>
        <v>James A. Morrone Jr</v>
      </c>
      <c r="K79" t="s">
        <v>35786</v>
      </c>
      <c r="AY79" t="s">
        <v>35815</v>
      </c>
      <c r="AZ79" t="s">
        <v>35814</v>
      </c>
      <c r="BA79" t="s">
        <v>35813</v>
      </c>
      <c r="BD79" t="s">
        <v>33648</v>
      </c>
      <c r="BG79" t="s">
        <v>35812</v>
      </c>
    </row>
    <row r="80" spans="1:59" x14ac:dyDescent="0.2">
      <c r="A80" s="1">
        <v>42618.939456018517</v>
      </c>
      <c r="B80" t="s">
        <v>1862</v>
      </c>
      <c r="C80" t="s">
        <v>36033</v>
      </c>
      <c r="D80" t="str">
        <f>VLOOKUP(all_inactive[[#This Row],[Full Name, Title]],properly_deactivated[],1,0)</f>
        <v>James Brennan</v>
      </c>
      <c r="E80" t="s">
        <v>36038</v>
      </c>
      <c r="G80" t="s">
        <v>3795</v>
      </c>
      <c r="I80" t="s">
        <v>36037</v>
      </c>
      <c r="K80" t="s">
        <v>36036</v>
      </c>
      <c r="R80" t="s">
        <v>36035</v>
      </c>
      <c r="AD80" t="s">
        <v>18141</v>
      </c>
      <c r="AE80" t="s">
        <v>672</v>
      </c>
      <c r="AF80" t="s">
        <v>5934</v>
      </c>
      <c r="AG80" t="s">
        <v>36034</v>
      </c>
      <c r="AY80" t="s">
        <v>36033</v>
      </c>
      <c r="AZ80" t="s">
        <v>2380</v>
      </c>
      <c r="BA80" t="s">
        <v>344</v>
      </c>
      <c r="BD80" t="s">
        <v>33648</v>
      </c>
      <c r="BF80" t="s">
        <v>36032</v>
      </c>
      <c r="BG80" t="s">
        <v>36031</v>
      </c>
    </row>
    <row r="81" spans="1:59" x14ac:dyDescent="0.2">
      <c r="A81" s="1">
        <v>42618.941562499997</v>
      </c>
      <c r="B81" t="s">
        <v>1862</v>
      </c>
      <c r="C81" t="s">
        <v>37038</v>
      </c>
      <c r="D81" t="str">
        <f>VLOOKUP(all_inactive[[#This Row],[Full Name, Title]],properly_deactivated[],1,0)</f>
        <v>James J. Wisniewski</v>
      </c>
      <c r="K81" t="s">
        <v>37039</v>
      </c>
      <c r="AY81" t="s">
        <v>37038</v>
      </c>
      <c r="AZ81" t="s">
        <v>37037</v>
      </c>
      <c r="BA81" t="s">
        <v>12557</v>
      </c>
      <c r="BD81" t="s">
        <v>33648</v>
      </c>
      <c r="BG81" t="s">
        <v>37036</v>
      </c>
    </row>
    <row r="82" spans="1:59" x14ac:dyDescent="0.2">
      <c r="A82" s="1">
        <v>42618.938946759263</v>
      </c>
      <c r="B82" t="s">
        <v>1862</v>
      </c>
      <c r="C82" t="s">
        <v>35149</v>
      </c>
      <c r="D82" t="str">
        <f>VLOOKUP(all_inactive[[#This Row],[Full Name, Title]],properly_deactivated[],1,0)</f>
        <v>James V. Moriarty Jr</v>
      </c>
      <c r="K82" t="s">
        <v>35150</v>
      </c>
      <c r="AY82" t="s">
        <v>35149</v>
      </c>
      <c r="AZ82" t="s">
        <v>35148</v>
      </c>
      <c r="BA82" t="s">
        <v>35147</v>
      </c>
      <c r="BD82" t="s">
        <v>33648</v>
      </c>
      <c r="BG82" t="s">
        <v>35146</v>
      </c>
    </row>
    <row r="83" spans="1:59" x14ac:dyDescent="0.2">
      <c r="A83" s="1">
        <v>42618.939618055563</v>
      </c>
      <c r="B83" t="s">
        <v>1862</v>
      </c>
      <c r="C83" t="s">
        <v>36096</v>
      </c>
      <c r="D83" t="str">
        <f>VLOOKUP(all_inactive[[#This Row],[Full Name, Title]],properly_deactivated[],1,0)</f>
        <v>Jane Corwin</v>
      </c>
      <c r="E83" t="s">
        <v>36101</v>
      </c>
      <c r="G83" t="s">
        <v>35068</v>
      </c>
      <c r="I83" t="s">
        <v>36100</v>
      </c>
      <c r="K83" t="s">
        <v>36099</v>
      </c>
      <c r="R83" t="s">
        <v>36098</v>
      </c>
      <c r="AD83" t="s">
        <v>3796</v>
      </c>
      <c r="AE83" t="s">
        <v>672</v>
      </c>
      <c r="AF83" t="s">
        <v>5934</v>
      </c>
      <c r="AG83" t="s">
        <v>36097</v>
      </c>
      <c r="AY83" t="s">
        <v>36096</v>
      </c>
      <c r="AZ83" t="s">
        <v>29224</v>
      </c>
      <c r="BA83" t="s">
        <v>36095</v>
      </c>
      <c r="BD83" t="s">
        <v>33648</v>
      </c>
      <c r="BF83" t="s">
        <v>36094</v>
      </c>
      <c r="BG83" t="s">
        <v>36093</v>
      </c>
    </row>
    <row r="84" spans="1:59" x14ac:dyDescent="0.2">
      <c r="A84" s="1">
        <v>42618.940787037027</v>
      </c>
      <c r="B84" t="s">
        <v>1862</v>
      </c>
      <c r="C84" t="s">
        <v>36577</v>
      </c>
      <c r="D84" t="str">
        <f>VLOOKUP(all_inactive[[#This Row],[Full Name, Title]],properly_deactivated[],1,0)</f>
        <v>Janee S Markowicz</v>
      </c>
      <c r="K84" t="s">
        <v>36578</v>
      </c>
      <c r="AY84" t="s">
        <v>36577</v>
      </c>
      <c r="AZ84" t="s">
        <v>36576</v>
      </c>
      <c r="BA84" t="s">
        <v>36575</v>
      </c>
      <c r="BD84" t="s">
        <v>33648</v>
      </c>
      <c r="BG84" t="s">
        <v>36574</v>
      </c>
    </row>
    <row r="85" spans="1:59" x14ac:dyDescent="0.2">
      <c r="A85" s="1">
        <v>42618.939756944441</v>
      </c>
      <c r="B85" t="s">
        <v>1862</v>
      </c>
      <c r="C85" t="s">
        <v>36130</v>
      </c>
      <c r="D85" t="str">
        <f>VLOOKUP(all_inactive[[#This Row],[Full Name, Title]],properly_deactivated[],1,0)</f>
        <v>Janet Duprey</v>
      </c>
      <c r="E85" t="s">
        <v>36135</v>
      </c>
      <c r="G85" t="s">
        <v>35068</v>
      </c>
      <c r="I85" t="s">
        <v>36134</v>
      </c>
      <c r="K85" t="s">
        <v>36133</v>
      </c>
      <c r="R85" t="s">
        <v>36132</v>
      </c>
      <c r="AD85" t="s">
        <v>3796</v>
      </c>
      <c r="AE85" t="s">
        <v>672</v>
      </c>
      <c r="AF85" t="s">
        <v>5934</v>
      </c>
      <c r="AG85" t="s">
        <v>36131</v>
      </c>
      <c r="AY85" t="s">
        <v>36130</v>
      </c>
      <c r="AZ85" t="s">
        <v>7157</v>
      </c>
      <c r="BA85" t="s">
        <v>36129</v>
      </c>
      <c r="BD85" t="s">
        <v>33648</v>
      </c>
      <c r="BF85" t="s">
        <v>36128</v>
      </c>
      <c r="BG85" t="s">
        <v>36127</v>
      </c>
    </row>
    <row r="86" spans="1:59" x14ac:dyDescent="0.2">
      <c r="A86" s="1">
        <v>42618.941377314812</v>
      </c>
      <c r="B86" t="s">
        <v>1862</v>
      </c>
      <c r="C86" t="s">
        <v>36843</v>
      </c>
      <c r="D86" t="str">
        <f>VLOOKUP(all_inactive[[#This Row],[Full Name, Title]],properly_deactivated[],1,0)</f>
        <v>Jeanine R Johnson</v>
      </c>
      <c r="K86" t="s">
        <v>36844</v>
      </c>
      <c r="AY86" t="s">
        <v>36843</v>
      </c>
      <c r="AZ86" t="s">
        <v>36842</v>
      </c>
      <c r="BA86" t="s">
        <v>855</v>
      </c>
      <c r="BD86" t="s">
        <v>33648</v>
      </c>
      <c r="BG86" t="s">
        <v>36841</v>
      </c>
    </row>
    <row r="87" spans="1:59" x14ac:dyDescent="0.2">
      <c r="A87" s="1">
        <v>42618.939016203702</v>
      </c>
      <c r="B87" t="s">
        <v>1862</v>
      </c>
      <c r="C87" t="s">
        <v>35281</v>
      </c>
      <c r="D87" t="str">
        <f>VLOOKUP(all_inactive[[#This Row],[Full Name, Title]],properly_deactivated[],1,0)</f>
        <v>Jeffrey Pearlman</v>
      </c>
      <c r="K87" t="s">
        <v>35282</v>
      </c>
      <c r="AY87" t="s">
        <v>35281</v>
      </c>
      <c r="AZ87" t="s">
        <v>2250</v>
      </c>
      <c r="BA87" t="s">
        <v>35280</v>
      </c>
      <c r="BD87" t="s">
        <v>33648</v>
      </c>
      <c r="BG87" t="s">
        <v>35279</v>
      </c>
    </row>
    <row r="88" spans="1:59" x14ac:dyDescent="0.2">
      <c r="A88" s="1">
        <v>42618.940578703703</v>
      </c>
      <c r="B88" t="s">
        <v>1862</v>
      </c>
      <c r="C88" t="s">
        <v>36483</v>
      </c>
      <c r="D88" t="str">
        <f>VLOOKUP(all_inactive[[#This Row],[Full Name, Title]],properly_deactivated[],1,0)</f>
        <v>Jennifer Iannotti</v>
      </c>
      <c r="K88" t="s">
        <v>36484</v>
      </c>
      <c r="AY88" t="s">
        <v>36483</v>
      </c>
      <c r="AZ88" t="s">
        <v>6116</v>
      </c>
      <c r="BA88" t="s">
        <v>36482</v>
      </c>
      <c r="BD88" t="s">
        <v>33648</v>
      </c>
      <c r="BG88" t="s">
        <v>36481</v>
      </c>
    </row>
    <row r="89" spans="1:59" x14ac:dyDescent="0.2">
      <c r="A89" s="1">
        <v>42618.939293981479</v>
      </c>
      <c r="B89" t="s">
        <v>1862</v>
      </c>
      <c r="C89" t="s">
        <v>35824</v>
      </c>
      <c r="D89" t="str">
        <f>VLOOKUP(all_inactive[[#This Row],[Full Name, Title]],properly_deactivated[],1,0)</f>
        <v>Jerry F. Marinich</v>
      </c>
      <c r="K89" t="s">
        <v>35825</v>
      </c>
      <c r="AY89" t="s">
        <v>35824</v>
      </c>
      <c r="AZ89" t="s">
        <v>35823</v>
      </c>
      <c r="BA89" t="s">
        <v>35822</v>
      </c>
      <c r="BD89" t="s">
        <v>33648</v>
      </c>
      <c r="BG89" t="s">
        <v>35821</v>
      </c>
    </row>
    <row r="90" spans="1:59" x14ac:dyDescent="0.2">
      <c r="A90" s="1">
        <v>42618.942928240736</v>
      </c>
      <c r="B90" t="s">
        <v>1862</v>
      </c>
      <c r="C90" t="s">
        <v>37848</v>
      </c>
      <c r="D90" t="str">
        <f>VLOOKUP(all_inactive[[#This Row],[Full Name, Title]],properly_deactivated[],1,0)</f>
        <v>Joan Millman</v>
      </c>
      <c r="G90" t="s">
        <v>3795</v>
      </c>
      <c r="K90" t="s">
        <v>35066</v>
      </c>
      <c r="AD90" t="s">
        <v>3796</v>
      </c>
      <c r="AE90" t="s">
        <v>672</v>
      </c>
      <c r="AF90" t="s">
        <v>5934</v>
      </c>
      <c r="AG90" t="s">
        <v>37849</v>
      </c>
      <c r="AY90" t="s">
        <v>37848</v>
      </c>
      <c r="AZ90" t="s">
        <v>25726</v>
      </c>
      <c r="BA90" t="s">
        <v>37847</v>
      </c>
      <c r="BD90" t="s">
        <v>33648</v>
      </c>
      <c r="BF90" t="s">
        <v>37846</v>
      </c>
      <c r="BG90" t="s">
        <v>37845</v>
      </c>
    </row>
    <row r="91" spans="1:59" x14ac:dyDescent="0.2">
      <c r="A91" s="1">
        <v>42618.941203703696</v>
      </c>
      <c r="B91" t="s">
        <v>1862</v>
      </c>
      <c r="C91" t="s">
        <v>36710</v>
      </c>
      <c r="D91" t="str">
        <f>VLOOKUP(all_inactive[[#This Row],[Full Name, Title]],properly_deactivated[],1,0)</f>
        <v>Joann Otero</v>
      </c>
      <c r="J91" t="s">
        <v>32341</v>
      </c>
      <c r="K91" t="s">
        <v>36711</v>
      </c>
      <c r="AY91" t="s">
        <v>36710</v>
      </c>
      <c r="AZ91" t="s">
        <v>3923</v>
      </c>
      <c r="BA91" t="s">
        <v>36709</v>
      </c>
      <c r="BD91" t="s">
        <v>33648</v>
      </c>
      <c r="BG91" t="s">
        <v>36708</v>
      </c>
    </row>
    <row r="92" spans="1:59" x14ac:dyDescent="0.2">
      <c r="A92" s="1">
        <v>42618.940833333327</v>
      </c>
      <c r="B92" t="s">
        <v>1862</v>
      </c>
      <c r="C92" t="s">
        <v>36587</v>
      </c>
      <c r="D92" t="str">
        <f>VLOOKUP(all_inactive[[#This Row],[Full Name, Title]],properly_deactivated[],1,0)</f>
        <v>John A. Emrick II</v>
      </c>
      <c r="E92" t="s">
        <v>36589</v>
      </c>
      <c r="K92" t="s">
        <v>36588</v>
      </c>
      <c r="AY92" t="s">
        <v>36587</v>
      </c>
      <c r="AZ92" t="s">
        <v>36586</v>
      </c>
      <c r="BA92" t="s">
        <v>36585</v>
      </c>
      <c r="BD92" t="s">
        <v>33648</v>
      </c>
      <c r="BG92" t="s">
        <v>36584</v>
      </c>
    </row>
    <row r="93" spans="1:59" x14ac:dyDescent="0.2">
      <c r="A93" s="1">
        <v>42618.942430555559</v>
      </c>
      <c r="B93" t="s">
        <v>1862</v>
      </c>
      <c r="C93" t="s">
        <v>37663</v>
      </c>
      <c r="D93" t="str">
        <f>VLOOKUP(all_inactive[[#This Row],[Full Name, Title]],properly_deactivated[],1,0)</f>
        <v>John Ceretto</v>
      </c>
      <c r="E93" t="s">
        <v>37667</v>
      </c>
      <c r="G93" t="s">
        <v>3795</v>
      </c>
      <c r="I93" t="s">
        <v>35536</v>
      </c>
      <c r="K93" t="s">
        <v>37666</v>
      </c>
      <c r="R93" t="s">
        <v>37665</v>
      </c>
      <c r="AD93" t="s">
        <v>18141</v>
      </c>
      <c r="AE93" t="s">
        <v>672</v>
      </c>
      <c r="AF93" t="s">
        <v>5934</v>
      </c>
      <c r="AG93" t="s">
        <v>37664</v>
      </c>
      <c r="AY93" t="s">
        <v>37663</v>
      </c>
      <c r="AZ93" t="s">
        <v>2544</v>
      </c>
      <c r="BA93" t="s">
        <v>37662</v>
      </c>
      <c r="BD93" t="s">
        <v>33648</v>
      </c>
      <c r="BF93" t="s">
        <v>37661</v>
      </c>
      <c r="BG93" t="s">
        <v>37660</v>
      </c>
    </row>
    <row r="94" spans="1:59" x14ac:dyDescent="0.2">
      <c r="A94" s="1">
        <v>42618.939502314817</v>
      </c>
      <c r="B94" t="s">
        <v>1862</v>
      </c>
      <c r="C94" t="s">
        <v>36042</v>
      </c>
      <c r="D94" t="str">
        <f>VLOOKUP(all_inactive[[#This Row],[Full Name, Title]],properly_deactivated[],1,0)</f>
        <v>John L Sampson</v>
      </c>
      <c r="E94" t="s">
        <v>36046</v>
      </c>
      <c r="G94" t="s">
        <v>3795</v>
      </c>
      <c r="I94" t="s">
        <v>36045</v>
      </c>
      <c r="K94" t="s">
        <v>36044</v>
      </c>
      <c r="AD94" t="s">
        <v>18141</v>
      </c>
      <c r="AE94" t="s">
        <v>33995</v>
      </c>
      <c r="AF94" t="s">
        <v>5934</v>
      </c>
      <c r="AG94" t="s">
        <v>36043</v>
      </c>
      <c r="AY94" t="s">
        <v>36042</v>
      </c>
      <c r="AZ94" t="s">
        <v>3762</v>
      </c>
      <c r="BA94" t="s">
        <v>36041</v>
      </c>
      <c r="BD94" t="s">
        <v>33648</v>
      </c>
      <c r="BF94" t="s">
        <v>36040</v>
      </c>
      <c r="BG94" t="s">
        <v>36039</v>
      </c>
    </row>
    <row r="95" spans="1:59" x14ac:dyDescent="0.2">
      <c r="A95" s="1">
        <v>42618.943067129629</v>
      </c>
      <c r="B95" t="s">
        <v>1862</v>
      </c>
      <c r="C95" t="s">
        <v>37941</v>
      </c>
      <c r="D95" t="str">
        <f>VLOOKUP(all_inactive[[#This Row],[Full Name, Title]],properly_deactivated[],1,0)</f>
        <v>Jonathan B Greenfield</v>
      </c>
      <c r="K95" t="s">
        <v>37942</v>
      </c>
      <c r="AY95" t="s">
        <v>37941</v>
      </c>
      <c r="AZ95" t="s">
        <v>37940</v>
      </c>
      <c r="BA95" t="s">
        <v>37939</v>
      </c>
      <c r="BD95" t="s">
        <v>33648</v>
      </c>
      <c r="BG95" t="s">
        <v>37938</v>
      </c>
    </row>
    <row r="96" spans="1:59" x14ac:dyDescent="0.2">
      <c r="A96" s="1">
        <v>42618.939733796287</v>
      </c>
      <c r="B96" t="s">
        <v>1862</v>
      </c>
      <c r="C96" t="s">
        <v>36115</v>
      </c>
      <c r="D96" t="str">
        <f>VLOOKUP(all_inactive[[#This Row],[Full Name, Title]],properly_deactivated[],1,0)</f>
        <v>Josephine Cittadino</v>
      </c>
      <c r="K96" t="s">
        <v>36116</v>
      </c>
      <c r="AY96" t="s">
        <v>36115</v>
      </c>
      <c r="AZ96" t="s">
        <v>36114</v>
      </c>
      <c r="BA96" t="s">
        <v>36113</v>
      </c>
      <c r="BD96" t="s">
        <v>33648</v>
      </c>
      <c r="BG96" t="s">
        <v>36112</v>
      </c>
    </row>
    <row r="97" spans="1:59" x14ac:dyDescent="0.2">
      <c r="A97" s="1">
        <v>42618.940162037034</v>
      </c>
      <c r="B97" t="s">
        <v>1862</v>
      </c>
      <c r="C97" t="s">
        <v>36262</v>
      </c>
      <c r="D97" t="str">
        <f>VLOOKUP(all_inactive[[#This Row],[Full Name, Title]],properly_deactivated[],1,0)</f>
        <v>Judy R Rapfogel</v>
      </c>
      <c r="K97" t="s">
        <v>36263</v>
      </c>
      <c r="AY97" t="s">
        <v>36262</v>
      </c>
      <c r="AZ97" t="s">
        <v>36261</v>
      </c>
      <c r="BA97" t="s">
        <v>36260</v>
      </c>
      <c r="BD97" t="s">
        <v>33648</v>
      </c>
      <c r="BG97" t="s">
        <v>36259</v>
      </c>
    </row>
    <row r="98" spans="1:59" x14ac:dyDescent="0.2">
      <c r="A98" s="1">
        <v>42618.94158564815</v>
      </c>
      <c r="B98" t="s">
        <v>1862</v>
      </c>
      <c r="C98" t="s">
        <v>37060</v>
      </c>
      <c r="D98" t="str">
        <f>VLOOKUP(all_inactive[[#This Row],[Full Name, Title]],properly_deactivated[],1,0)</f>
        <v>Julie Menin</v>
      </c>
      <c r="AY98" t="s">
        <v>37060</v>
      </c>
      <c r="AZ98" t="s">
        <v>29942</v>
      </c>
      <c r="BA98" t="s">
        <v>37059</v>
      </c>
      <c r="BD98" t="s">
        <v>33648</v>
      </c>
      <c r="BG98" t="s">
        <v>37058</v>
      </c>
    </row>
    <row r="99" spans="1:59" x14ac:dyDescent="0.2">
      <c r="A99" s="1">
        <v>42618.941006944442</v>
      </c>
      <c r="B99" t="s">
        <v>1862</v>
      </c>
      <c r="C99" t="s">
        <v>36624</v>
      </c>
      <c r="D99" t="str">
        <f>VLOOKUP(all_inactive[[#This Row],[Full Name, Title]],properly_deactivated[],1,0)</f>
        <v>Juliet Y Kaye</v>
      </c>
      <c r="K99" t="s">
        <v>36625</v>
      </c>
      <c r="AY99" t="s">
        <v>36624</v>
      </c>
      <c r="AZ99" t="s">
        <v>36623</v>
      </c>
      <c r="BA99" t="s">
        <v>36622</v>
      </c>
      <c r="BD99" t="s">
        <v>33648</v>
      </c>
      <c r="BG99" t="s">
        <v>36621</v>
      </c>
    </row>
    <row r="100" spans="1:59" x14ac:dyDescent="0.2">
      <c r="A100" s="1">
        <v>42618.938807870371</v>
      </c>
      <c r="B100" t="s">
        <v>1862</v>
      </c>
      <c r="C100" t="s">
        <v>34902</v>
      </c>
      <c r="D100" t="str">
        <f>VLOOKUP(all_inactive[[#This Row],[Full Name, Title]],properly_deactivated[],1,0)</f>
        <v>Karen A. Bodnaryk</v>
      </c>
      <c r="K100" t="s">
        <v>34903</v>
      </c>
      <c r="AY100" t="s">
        <v>34902</v>
      </c>
      <c r="AZ100" t="s">
        <v>34901</v>
      </c>
      <c r="BA100" t="s">
        <v>34900</v>
      </c>
      <c r="BD100" t="s">
        <v>33648</v>
      </c>
      <c r="BG100" t="s">
        <v>34899</v>
      </c>
    </row>
    <row r="101" spans="1:59" x14ac:dyDescent="0.2">
      <c r="A101" s="1">
        <v>42618.93990740741</v>
      </c>
      <c r="B101" t="s">
        <v>1862</v>
      </c>
      <c r="C101" t="s">
        <v>36180</v>
      </c>
      <c r="D101" t="str">
        <f>VLOOKUP(all_inactive[[#This Row],[Full Name, Title]],properly_deactivated[],1,0)</f>
        <v>Karim Camara</v>
      </c>
      <c r="E101" t="s">
        <v>36183</v>
      </c>
      <c r="G101" t="s">
        <v>3795</v>
      </c>
      <c r="I101" t="s">
        <v>36182</v>
      </c>
      <c r="K101" t="s">
        <v>35066</v>
      </c>
      <c r="AD101" t="s">
        <v>18141</v>
      </c>
      <c r="AE101" t="s">
        <v>33995</v>
      </c>
      <c r="AF101" t="s">
        <v>5934</v>
      </c>
      <c r="AG101" t="s">
        <v>36181</v>
      </c>
      <c r="AY101" t="s">
        <v>36180</v>
      </c>
      <c r="AZ101" t="s">
        <v>19665</v>
      </c>
      <c r="BA101" t="s">
        <v>36179</v>
      </c>
      <c r="BD101" t="s">
        <v>33648</v>
      </c>
      <c r="BF101" t="s">
        <v>36178</v>
      </c>
      <c r="BG101" t="s">
        <v>36177</v>
      </c>
    </row>
    <row r="102" spans="1:59" x14ac:dyDescent="0.2">
      <c r="A102" s="1">
        <v>42618.941307870373</v>
      </c>
      <c r="B102" t="s">
        <v>1862</v>
      </c>
      <c r="C102" t="s">
        <v>36771</v>
      </c>
      <c r="D102" t="str">
        <f>VLOOKUP(all_inactive[[#This Row],[Full Name, Title]],properly_deactivated[],1,0)</f>
        <v>Katie A Cucco</v>
      </c>
      <c r="K102" t="s">
        <v>36772</v>
      </c>
      <c r="AY102" t="s">
        <v>36771</v>
      </c>
      <c r="AZ102" t="s">
        <v>36770</v>
      </c>
      <c r="BA102" t="s">
        <v>36769</v>
      </c>
      <c r="BD102" t="s">
        <v>33648</v>
      </c>
      <c r="BG102" t="s">
        <v>36768</v>
      </c>
    </row>
    <row r="103" spans="1:59" x14ac:dyDescent="0.2">
      <c r="A103" s="1">
        <v>42618.942118055558</v>
      </c>
      <c r="B103" t="s">
        <v>1862</v>
      </c>
      <c r="C103" t="s">
        <v>10009</v>
      </c>
      <c r="D103" t="str">
        <f>VLOOKUP(all_inactive[[#This Row],[Full Name, Title]],properly_deactivated[],1,0)</f>
        <v>Keith L Lilly</v>
      </c>
      <c r="K103" t="s">
        <v>37532</v>
      </c>
      <c r="AY103" t="s">
        <v>10009</v>
      </c>
      <c r="AZ103" t="s">
        <v>37531</v>
      </c>
      <c r="BA103" t="s">
        <v>10012</v>
      </c>
      <c r="BD103" t="s">
        <v>33648</v>
      </c>
      <c r="BG103" t="s">
        <v>37530</v>
      </c>
    </row>
    <row r="104" spans="1:59" x14ac:dyDescent="0.2">
      <c r="A104" s="1">
        <v>42618.942719907413</v>
      </c>
      <c r="B104" t="s">
        <v>1862</v>
      </c>
      <c r="C104" t="s">
        <v>37751</v>
      </c>
      <c r="D104" t="str">
        <f>VLOOKUP(all_inactive[[#This Row],[Full Name, Title]],properly_deactivated[],1,0)</f>
        <v>Keith Wright</v>
      </c>
      <c r="E104" t="s">
        <v>37755</v>
      </c>
      <c r="G104" t="s">
        <v>3795</v>
      </c>
      <c r="I104" t="s">
        <v>36746</v>
      </c>
      <c r="K104" t="s">
        <v>37754</v>
      </c>
      <c r="R104" t="s">
        <v>37753</v>
      </c>
      <c r="AD104" t="s">
        <v>18141</v>
      </c>
      <c r="AE104" t="s">
        <v>33995</v>
      </c>
      <c r="AF104" t="s">
        <v>5934</v>
      </c>
      <c r="AG104" t="s">
        <v>37752</v>
      </c>
      <c r="AY104" t="s">
        <v>37751</v>
      </c>
      <c r="AZ104" t="s">
        <v>17037</v>
      </c>
      <c r="BA104" t="s">
        <v>17292</v>
      </c>
      <c r="BD104" t="s">
        <v>33648</v>
      </c>
      <c r="BF104" t="s">
        <v>37750</v>
      </c>
      <c r="BG104" t="s">
        <v>37749</v>
      </c>
    </row>
    <row r="105" spans="1:59" x14ac:dyDescent="0.2">
      <c r="A105" s="1">
        <v>42618.942453703698</v>
      </c>
      <c r="B105" t="s">
        <v>1862</v>
      </c>
      <c r="C105" t="s">
        <v>10014</v>
      </c>
      <c r="D105" t="str">
        <f>VLOOKUP(all_inactive[[#This Row],[Full Name, Title]],properly_deactivated[],1,0)</f>
        <v>Kevin Russell</v>
      </c>
      <c r="K105" t="s">
        <v>37543</v>
      </c>
      <c r="AY105" t="s">
        <v>10014</v>
      </c>
      <c r="AZ105" t="s">
        <v>4893</v>
      </c>
      <c r="BA105" t="s">
        <v>789</v>
      </c>
      <c r="BD105" t="s">
        <v>33648</v>
      </c>
      <c r="BG105" t="s">
        <v>37681</v>
      </c>
    </row>
    <row r="106" spans="1:59" x14ac:dyDescent="0.2">
      <c r="A106" s="1">
        <v>42618.940104166657</v>
      </c>
      <c r="B106" t="s">
        <v>1862</v>
      </c>
      <c r="C106" t="s">
        <v>36241</v>
      </c>
      <c r="D106" t="str">
        <f>VLOOKUP(all_inactive[[#This Row],[Full Name, Title]],properly_deactivated[],1,0)</f>
        <v>Laura M. Martin</v>
      </c>
      <c r="K106" t="s">
        <v>36242</v>
      </c>
      <c r="AY106" t="s">
        <v>36241</v>
      </c>
      <c r="AZ106" t="s">
        <v>36240</v>
      </c>
      <c r="BA106" t="s">
        <v>2092</v>
      </c>
      <c r="BD106" t="s">
        <v>33648</v>
      </c>
      <c r="BG106" t="s">
        <v>36239</v>
      </c>
    </row>
    <row r="107" spans="1:59" x14ac:dyDescent="0.2">
      <c r="A107" s="1">
        <v>42618.943252314813</v>
      </c>
      <c r="B107" t="s">
        <v>1862</v>
      </c>
      <c r="C107" t="s">
        <v>38165</v>
      </c>
      <c r="D107" t="str">
        <f>VLOOKUP(all_inactive[[#This Row],[Full Name, Title]],properly_deactivated[],1,0)</f>
        <v>Laura P Sandi</v>
      </c>
      <c r="K107" t="s">
        <v>38166</v>
      </c>
      <c r="AY107" t="s">
        <v>38165</v>
      </c>
      <c r="AZ107" t="s">
        <v>38164</v>
      </c>
      <c r="BA107" t="s">
        <v>35856</v>
      </c>
      <c r="BD107" t="s">
        <v>33648</v>
      </c>
      <c r="BG107" t="s">
        <v>38163</v>
      </c>
    </row>
    <row r="108" spans="1:59" x14ac:dyDescent="0.2">
      <c r="A108" s="1">
        <v>42618.941481481481</v>
      </c>
      <c r="B108" t="s">
        <v>1862</v>
      </c>
      <c r="C108" t="s">
        <v>36970</v>
      </c>
      <c r="D108" t="str">
        <f>VLOOKUP(all_inactive[[#This Row],[Full Name, Title]],properly_deactivated[],1,0)</f>
        <v>Lee Wellington</v>
      </c>
      <c r="J108" t="s">
        <v>32341</v>
      </c>
      <c r="K108" t="s">
        <v>36972</v>
      </c>
      <c r="R108" t="s">
        <v>36971</v>
      </c>
      <c r="AD108" t="s">
        <v>3796</v>
      </c>
      <c r="AE108" t="s">
        <v>672</v>
      </c>
      <c r="AY108" t="s">
        <v>36970</v>
      </c>
      <c r="AZ108" t="s">
        <v>4633</v>
      </c>
      <c r="BA108" t="s">
        <v>36969</v>
      </c>
      <c r="BD108" t="s">
        <v>33648</v>
      </c>
      <c r="BG108" t="s">
        <v>36968</v>
      </c>
    </row>
    <row r="109" spans="1:59" x14ac:dyDescent="0.2">
      <c r="A109" s="1">
        <v>42618.941631944443</v>
      </c>
      <c r="B109" t="s">
        <v>1862</v>
      </c>
      <c r="C109" t="s">
        <v>37143</v>
      </c>
      <c r="D109" t="str">
        <f>VLOOKUP(all_inactive[[#This Row],[Full Name, Title]],properly_deactivated[],1,0)</f>
        <v>Lilliam Barrios-Paoli</v>
      </c>
      <c r="E109" t="s">
        <v>37145</v>
      </c>
      <c r="K109" t="s">
        <v>37144</v>
      </c>
      <c r="AY109" t="s">
        <v>37143</v>
      </c>
      <c r="AZ109" t="s">
        <v>37142</v>
      </c>
      <c r="BA109" t="s">
        <v>37141</v>
      </c>
      <c r="BD109" t="s">
        <v>33648</v>
      </c>
      <c r="BG109" t="s">
        <v>37140</v>
      </c>
    </row>
    <row r="110" spans="1:59" x14ac:dyDescent="0.2">
      <c r="A110" s="1">
        <v>42618.941608796304</v>
      </c>
      <c r="B110" t="s">
        <v>1862</v>
      </c>
      <c r="C110" t="s">
        <v>37096</v>
      </c>
      <c r="D110" t="str">
        <f>VLOOKUP(all_inactive[[#This Row],[Full Name, Title]],properly_deactivated[],1,0)</f>
        <v>Linda T Lupia</v>
      </c>
      <c r="K110" t="s">
        <v>36777</v>
      </c>
      <c r="AY110" t="s">
        <v>37096</v>
      </c>
      <c r="AZ110" t="s">
        <v>8304</v>
      </c>
      <c r="BA110" t="s">
        <v>37095</v>
      </c>
      <c r="BD110" t="s">
        <v>33648</v>
      </c>
      <c r="BG110" t="s">
        <v>37094</v>
      </c>
    </row>
    <row r="111" spans="1:59" x14ac:dyDescent="0.2">
      <c r="A111" s="1">
        <v>42618.94195601852</v>
      </c>
      <c r="B111" t="s">
        <v>1862</v>
      </c>
      <c r="C111" t="s">
        <v>37427</v>
      </c>
      <c r="D111" t="str">
        <f>VLOOKUP(all_inactive[[#This Row],[Full Name, Title]],properly_deactivated[],1,0)</f>
        <v>Lisa M Forkas</v>
      </c>
      <c r="K111" t="s">
        <v>37428</v>
      </c>
      <c r="AY111" t="s">
        <v>37427</v>
      </c>
      <c r="AZ111" t="s">
        <v>2848</v>
      </c>
      <c r="BA111" t="s">
        <v>37426</v>
      </c>
      <c r="BD111" t="s">
        <v>33648</v>
      </c>
      <c r="BG111" t="s">
        <v>37425</v>
      </c>
    </row>
    <row r="112" spans="1:59" x14ac:dyDescent="0.2">
      <c r="A112" s="1">
        <v>42618.940601851849</v>
      </c>
      <c r="B112" t="s">
        <v>1862</v>
      </c>
      <c r="C112" t="s">
        <v>36490</v>
      </c>
      <c r="D112" t="str">
        <f>VLOOKUP(all_inactive[[#This Row],[Full Name, Title]],properly_deactivated[],1,0)</f>
        <v>Lonnie L Johnson</v>
      </c>
      <c r="K112" t="s">
        <v>36491</v>
      </c>
      <c r="AY112" t="s">
        <v>36490</v>
      </c>
      <c r="AZ112" t="s">
        <v>36489</v>
      </c>
      <c r="BA112" t="s">
        <v>855</v>
      </c>
      <c r="BD112" t="s">
        <v>33648</v>
      </c>
      <c r="BG112" t="s">
        <v>36488</v>
      </c>
    </row>
    <row r="113" spans="1:59" x14ac:dyDescent="0.2">
      <c r="A113" s="1">
        <v>42618.941944444443</v>
      </c>
      <c r="B113" t="s">
        <v>1862</v>
      </c>
      <c r="C113" t="s">
        <v>37418</v>
      </c>
      <c r="D113" t="str">
        <f>VLOOKUP(all_inactive[[#This Row],[Full Name, Title]],properly_deactivated[],1,0)</f>
        <v>Lop F Chan</v>
      </c>
      <c r="K113" t="s">
        <v>37419</v>
      </c>
      <c r="AY113" t="s">
        <v>37418</v>
      </c>
      <c r="AZ113" t="s">
        <v>37417</v>
      </c>
      <c r="BA113" t="s">
        <v>33306</v>
      </c>
      <c r="BD113" t="s">
        <v>33648</v>
      </c>
      <c r="BG113" t="s">
        <v>37416</v>
      </c>
    </row>
    <row r="114" spans="1:59" x14ac:dyDescent="0.2">
      <c r="A114" s="1">
        <v>42618.939513888887</v>
      </c>
      <c r="B114" t="s">
        <v>1862</v>
      </c>
      <c r="C114" t="s">
        <v>36057</v>
      </c>
      <c r="D114" t="str">
        <f>VLOOKUP(all_inactive[[#This Row],[Full Name, Title]],properly_deactivated[],1,0)</f>
        <v>Malcolm A Smith</v>
      </c>
      <c r="G114" t="s">
        <v>36060</v>
      </c>
      <c r="K114" t="s">
        <v>36044</v>
      </c>
      <c r="R114" t="s">
        <v>36059</v>
      </c>
      <c r="AD114" t="s">
        <v>18141</v>
      </c>
      <c r="AE114" t="s">
        <v>33995</v>
      </c>
      <c r="AF114" t="s">
        <v>5934</v>
      </c>
      <c r="AG114" t="s">
        <v>36058</v>
      </c>
      <c r="AY114" t="s">
        <v>36057</v>
      </c>
      <c r="AZ114" t="s">
        <v>36056</v>
      </c>
      <c r="BA114" t="s">
        <v>3963</v>
      </c>
      <c r="BD114" t="s">
        <v>33648</v>
      </c>
      <c r="BF114" t="s">
        <v>36055</v>
      </c>
      <c r="BG114" t="s">
        <v>36054</v>
      </c>
    </row>
    <row r="115" spans="1:59" x14ac:dyDescent="0.2">
      <c r="A115" s="1">
        <v>42618.939432870371</v>
      </c>
      <c r="B115" t="s">
        <v>1862</v>
      </c>
      <c r="C115" t="s">
        <v>36025</v>
      </c>
      <c r="D115" t="str">
        <f>VLOOKUP(all_inactive[[#This Row],[Full Name, Title]],properly_deactivated[],1,0)</f>
        <v>Marc Panepinto</v>
      </c>
      <c r="E115" t="s">
        <v>36030</v>
      </c>
      <c r="G115" t="s">
        <v>3795</v>
      </c>
      <c r="I115" t="s">
        <v>36029</v>
      </c>
      <c r="K115" t="s">
        <v>36028</v>
      </c>
      <c r="R115" t="s">
        <v>36027</v>
      </c>
      <c r="AD115" t="s">
        <v>18141</v>
      </c>
      <c r="AE115" t="s">
        <v>672</v>
      </c>
      <c r="AF115" t="s">
        <v>5934</v>
      </c>
      <c r="AG115" t="s">
        <v>36026</v>
      </c>
      <c r="AY115" t="s">
        <v>36025</v>
      </c>
      <c r="AZ115" t="s">
        <v>25688</v>
      </c>
      <c r="BA115" t="s">
        <v>36024</v>
      </c>
      <c r="BD115" t="s">
        <v>33648</v>
      </c>
      <c r="BF115" t="s">
        <v>36023</v>
      </c>
      <c r="BG115" t="s">
        <v>36022</v>
      </c>
    </row>
    <row r="116" spans="1:59" x14ac:dyDescent="0.2">
      <c r="A116" s="1">
        <v>42618.941562499997</v>
      </c>
      <c r="B116" t="s">
        <v>1862</v>
      </c>
      <c r="C116" t="s">
        <v>37047</v>
      </c>
      <c r="D116" t="str">
        <f>VLOOKUP(all_inactive[[#This Row],[Full Name, Title]],properly_deactivated[],1,0)</f>
        <v>Marco D. Silva</v>
      </c>
      <c r="K116" t="s">
        <v>37048</v>
      </c>
      <c r="AY116" t="s">
        <v>37047</v>
      </c>
      <c r="AZ116" t="s">
        <v>37046</v>
      </c>
      <c r="BA116" t="s">
        <v>5577</v>
      </c>
      <c r="BD116" t="s">
        <v>33648</v>
      </c>
      <c r="BG116" t="s">
        <v>37045</v>
      </c>
    </row>
    <row r="117" spans="1:59" x14ac:dyDescent="0.2">
      <c r="A117" s="1">
        <v>42618.939398148148</v>
      </c>
      <c r="B117" t="s">
        <v>1862</v>
      </c>
      <c r="C117" t="s">
        <v>36017</v>
      </c>
      <c r="D117" t="str">
        <f>VLOOKUP(all_inactive[[#This Row],[Full Name, Title]],properly_deactivated[],1,0)</f>
        <v>Margaret Markey</v>
      </c>
      <c r="E117" t="s">
        <v>36021</v>
      </c>
      <c r="G117" t="s">
        <v>3795</v>
      </c>
      <c r="I117" t="s">
        <v>36020</v>
      </c>
      <c r="K117" t="s">
        <v>36019</v>
      </c>
      <c r="AD117" t="s">
        <v>3796</v>
      </c>
      <c r="AE117" t="s">
        <v>672</v>
      </c>
      <c r="AF117" t="s">
        <v>5934</v>
      </c>
      <c r="AG117" t="s">
        <v>36018</v>
      </c>
      <c r="AY117" t="s">
        <v>36017</v>
      </c>
      <c r="AZ117" t="s">
        <v>26382</v>
      </c>
      <c r="BA117" t="s">
        <v>36016</v>
      </c>
      <c r="BD117" t="s">
        <v>33648</v>
      </c>
      <c r="BF117" t="s">
        <v>36015</v>
      </c>
      <c r="BG117" t="s">
        <v>36014</v>
      </c>
    </row>
    <row r="118" spans="1:59" x14ac:dyDescent="0.2">
      <c r="A118" s="1">
        <v>42618.941319444442</v>
      </c>
      <c r="B118" t="s">
        <v>1862</v>
      </c>
      <c r="C118" t="s">
        <v>36780</v>
      </c>
      <c r="D118" t="str">
        <f>VLOOKUP(all_inactive[[#This Row],[Full Name, Title]],properly_deactivated[],1,0)</f>
        <v>Maria del Carmen Arroyo</v>
      </c>
      <c r="E118" t="s">
        <v>36786</v>
      </c>
      <c r="I118" t="s">
        <v>36182</v>
      </c>
      <c r="K118" t="s">
        <v>36785</v>
      </c>
      <c r="AD118" t="s">
        <v>3796</v>
      </c>
      <c r="AG118" t="s">
        <v>36784</v>
      </c>
      <c r="AQ118" t="s">
        <v>36763</v>
      </c>
      <c r="AR118" t="s">
        <v>36762</v>
      </c>
      <c r="AS118" t="s">
        <v>36783</v>
      </c>
      <c r="AT118" t="s">
        <v>36782</v>
      </c>
      <c r="AU118" t="s">
        <v>35061</v>
      </c>
      <c r="AV118" t="s">
        <v>36763</v>
      </c>
      <c r="AW118" t="s">
        <v>36763</v>
      </c>
      <c r="AX118" t="s">
        <v>36781</v>
      </c>
      <c r="AY118" t="s">
        <v>36780</v>
      </c>
      <c r="AZ118" t="s">
        <v>36779</v>
      </c>
      <c r="BA118" t="s">
        <v>24648</v>
      </c>
      <c r="BD118" t="s">
        <v>33648</v>
      </c>
      <c r="BG118" t="s">
        <v>36778</v>
      </c>
    </row>
    <row r="119" spans="1:59" x14ac:dyDescent="0.2">
      <c r="A119" s="1">
        <v>42618.941979166673</v>
      </c>
      <c r="B119" t="s">
        <v>1862</v>
      </c>
      <c r="C119" t="s">
        <v>37455</v>
      </c>
      <c r="D119" t="str">
        <f>VLOOKUP(all_inactive[[#This Row],[Full Name, Title]],properly_deactivated[],1,0)</f>
        <v>Maria E Kelso</v>
      </c>
      <c r="K119" t="s">
        <v>37456</v>
      </c>
      <c r="AY119" t="s">
        <v>37455</v>
      </c>
      <c r="AZ119" t="s">
        <v>4844</v>
      </c>
      <c r="BA119" t="s">
        <v>37454</v>
      </c>
      <c r="BD119" t="s">
        <v>33648</v>
      </c>
      <c r="BG119" t="s">
        <v>37453</v>
      </c>
    </row>
    <row r="120" spans="1:59" x14ac:dyDescent="0.2">
      <c r="A120" s="1">
        <v>42618.939930555563</v>
      </c>
      <c r="B120" t="s">
        <v>1862</v>
      </c>
      <c r="C120" t="s">
        <v>36191</v>
      </c>
      <c r="D120" t="str">
        <f>VLOOKUP(all_inactive[[#This Row],[Full Name, Title]],properly_deactivated[],1,0)</f>
        <v>Mariam Ahmed</v>
      </c>
      <c r="K120" t="s">
        <v>36192</v>
      </c>
      <c r="AY120" t="s">
        <v>36191</v>
      </c>
      <c r="AZ120" t="s">
        <v>36190</v>
      </c>
      <c r="BA120" t="s">
        <v>20974</v>
      </c>
      <c r="BD120" t="s">
        <v>33648</v>
      </c>
      <c r="BG120" t="s">
        <v>36189</v>
      </c>
    </row>
    <row r="121" spans="1:59" x14ac:dyDescent="0.2">
      <c r="A121" s="1">
        <v>42618.942280092589</v>
      </c>
      <c r="B121" t="s">
        <v>1862</v>
      </c>
      <c r="C121" t="s">
        <v>37619</v>
      </c>
      <c r="D121" t="str">
        <f>VLOOKUP(all_inactive[[#This Row],[Full Name, Title]],properly_deactivated[],1,0)</f>
        <v>Mark Grisanti</v>
      </c>
      <c r="G121" t="s">
        <v>37622</v>
      </c>
      <c r="K121" t="s">
        <v>36044</v>
      </c>
      <c r="R121" t="s">
        <v>37621</v>
      </c>
      <c r="AD121" t="s">
        <v>18141</v>
      </c>
      <c r="AE121" t="s">
        <v>672</v>
      </c>
      <c r="AF121" t="s">
        <v>5934</v>
      </c>
      <c r="AG121" t="s">
        <v>37620</v>
      </c>
      <c r="AY121" t="s">
        <v>37619</v>
      </c>
      <c r="AZ121" t="s">
        <v>12213</v>
      </c>
      <c r="BA121" t="s">
        <v>37618</v>
      </c>
      <c r="BD121" t="s">
        <v>33648</v>
      </c>
      <c r="BF121" t="s">
        <v>37617</v>
      </c>
      <c r="BG121" t="s">
        <v>37616</v>
      </c>
    </row>
    <row r="122" spans="1:59" x14ac:dyDescent="0.2">
      <c r="A122" s="1">
        <v>42618.941296296303</v>
      </c>
      <c r="B122" t="s">
        <v>1862</v>
      </c>
      <c r="C122" t="s">
        <v>36760</v>
      </c>
      <c r="D122" t="str">
        <f>VLOOKUP(all_inactive[[#This Row],[Full Name, Title]],properly_deactivated[],1,0)</f>
        <v>Mark Weprin</v>
      </c>
      <c r="E122" t="s">
        <v>36767</v>
      </c>
      <c r="G122" t="s">
        <v>3795</v>
      </c>
      <c r="I122" t="s">
        <v>36558</v>
      </c>
      <c r="K122" t="s">
        <v>36766</v>
      </c>
      <c r="AD122" t="s">
        <v>18141</v>
      </c>
      <c r="AG122" t="s">
        <v>36765</v>
      </c>
      <c r="AQ122" t="s">
        <v>35061</v>
      </c>
      <c r="AR122" t="s">
        <v>35061</v>
      </c>
      <c r="AS122" t="s">
        <v>36764</v>
      </c>
      <c r="AT122" t="s">
        <v>36763</v>
      </c>
      <c r="AU122" t="s">
        <v>35063</v>
      </c>
      <c r="AV122" t="s">
        <v>35063</v>
      </c>
      <c r="AW122" t="s">
        <v>36762</v>
      </c>
      <c r="AX122" t="s">
        <v>36761</v>
      </c>
      <c r="AY122" t="s">
        <v>36760</v>
      </c>
      <c r="AZ122" t="s">
        <v>12213</v>
      </c>
      <c r="BA122" t="s">
        <v>11494</v>
      </c>
      <c r="BD122" t="s">
        <v>33648</v>
      </c>
      <c r="BG122" t="s">
        <v>36759</v>
      </c>
    </row>
    <row r="123" spans="1:59" x14ac:dyDescent="0.2">
      <c r="A123" s="1">
        <v>42618.94059027778</v>
      </c>
      <c r="B123" t="s">
        <v>1862</v>
      </c>
      <c r="C123" t="s">
        <v>36487</v>
      </c>
      <c r="D123" t="str">
        <f>VLOOKUP(all_inactive[[#This Row],[Full Name, Title]],properly_deactivated[],1,0)</f>
        <v>Marvin A. Lee</v>
      </c>
      <c r="K123" t="s">
        <v>36480</v>
      </c>
      <c r="AY123" t="s">
        <v>36487</v>
      </c>
      <c r="AZ123" t="s">
        <v>36486</v>
      </c>
      <c r="BA123" t="s">
        <v>4633</v>
      </c>
      <c r="BD123" t="s">
        <v>33648</v>
      </c>
      <c r="BG123" t="s">
        <v>36485</v>
      </c>
    </row>
    <row r="124" spans="1:59" x14ac:dyDescent="0.2">
      <c r="A124" s="1">
        <v>42618.942210648151</v>
      </c>
      <c r="B124" t="s">
        <v>1862</v>
      </c>
      <c r="C124" t="s">
        <v>37588</v>
      </c>
      <c r="D124" t="str">
        <f>VLOOKUP(all_inactive[[#This Row],[Full Name, Title]],properly_deactivated[],1,0)</f>
        <v>Mary V Machelor</v>
      </c>
      <c r="K124" t="s">
        <v>37589</v>
      </c>
      <c r="AY124" t="s">
        <v>37588</v>
      </c>
      <c r="AZ124" t="s">
        <v>37587</v>
      </c>
      <c r="BA124" t="s">
        <v>37586</v>
      </c>
      <c r="BD124" t="s">
        <v>33648</v>
      </c>
      <c r="BG124" t="s">
        <v>37585</v>
      </c>
    </row>
    <row r="125" spans="1:59" x14ac:dyDescent="0.2">
      <c r="A125" s="1">
        <v>42618.941817129627</v>
      </c>
      <c r="B125" t="s">
        <v>1862</v>
      </c>
      <c r="C125" t="s">
        <v>37287</v>
      </c>
      <c r="D125" t="str">
        <f>VLOOKUP(all_inactive[[#This Row],[Full Name, Title]],properly_deactivated[],1,0)</f>
        <v>Maurice A Cummings</v>
      </c>
      <c r="K125" t="s">
        <v>37288</v>
      </c>
      <c r="AY125" t="s">
        <v>37287</v>
      </c>
      <c r="AZ125" t="s">
        <v>37286</v>
      </c>
      <c r="BA125" t="s">
        <v>2042</v>
      </c>
      <c r="BD125" t="s">
        <v>33648</v>
      </c>
      <c r="BG125" t="s">
        <v>37285</v>
      </c>
    </row>
    <row r="126" spans="1:59" x14ac:dyDescent="0.2">
      <c r="A126" s="1">
        <v>42618.942175925928</v>
      </c>
      <c r="B126" t="s">
        <v>1862</v>
      </c>
      <c r="C126" t="s">
        <v>37571</v>
      </c>
      <c r="D126" t="str">
        <f>VLOOKUP(all_inactive[[#This Row],[Full Name, Title]],properly_deactivated[],1,0)</f>
        <v>Maurice L. Phillips</v>
      </c>
      <c r="K126" t="s">
        <v>36630</v>
      </c>
      <c r="AY126" t="s">
        <v>37571</v>
      </c>
      <c r="AZ126" t="s">
        <v>37570</v>
      </c>
      <c r="BA126" t="s">
        <v>3483</v>
      </c>
      <c r="BD126" t="s">
        <v>33648</v>
      </c>
      <c r="BG126" t="s">
        <v>37569</v>
      </c>
    </row>
    <row r="127" spans="1:59" x14ac:dyDescent="0.2">
      <c r="A127" s="1">
        <v>42618.942777777767</v>
      </c>
      <c r="B127" t="s">
        <v>1862</v>
      </c>
      <c r="C127" t="s">
        <v>37767</v>
      </c>
      <c r="D127" t="str">
        <f>VLOOKUP(all_inactive[[#This Row],[Full Name, Title]],properly_deactivated[],1,0)</f>
        <v>Maylene E Thurton</v>
      </c>
      <c r="K127" t="s">
        <v>37768</v>
      </c>
      <c r="AY127" t="s">
        <v>37767</v>
      </c>
      <c r="AZ127" t="s">
        <v>37766</v>
      </c>
      <c r="BA127" t="s">
        <v>37765</v>
      </c>
      <c r="BD127" t="s">
        <v>33648</v>
      </c>
      <c r="BG127" t="s">
        <v>37764</v>
      </c>
    </row>
    <row r="128" spans="1:59" x14ac:dyDescent="0.2">
      <c r="A128" s="1">
        <v>42618.942152777781</v>
      </c>
      <c r="B128" t="s">
        <v>1862</v>
      </c>
      <c r="C128" t="s">
        <v>37557</v>
      </c>
      <c r="D128" t="str">
        <f>VLOOKUP(all_inactive[[#This Row],[Full Name, Title]],properly_deactivated[],1,0)</f>
        <v>Meghan E. Rossman</v>
      </c>
      <c r="K128" t="s">
        <v>37558</v>
      </c>
      <c r="AY128" t="s">
        <v>37557</v>
      </c>
      <c r="AZ128" t="s">
        <v>5092</v>
      </c>
      <c r="BA128" t="s">
        <v>5546</v>
      </c>
      <c r="BD128" t="s">
        <v>33648</v>
      </c>
      <c r="BG128" t="s">
        <v>37556</v>
      </c>
    </row>
    <row r="129" spans="1:59" x14ac:dyDescent="0.2">
      <c r="A129" s="1">
        <v>42618.939942129633</v>
      </c>
      <c r="B129" t="s">
        <v>1862</v>
      </c>
      <c r="C129" t="s">
        <v>36202</v>
      </c>
      <c r="D129" t="str">
        <f>VLOOKUP(all_inactive[[#This Row],[Full Name, Title]],properly_deactivated[],1,0)</f>
        <v>Melanie Hirsch Riback</v>
      </c>
      <c r="K129" t="s">
        <v>36203</v>
      </c>
      <c r="AY129" t="s">
        <v>36202</v>
      </c>
      <c r="AZ129" t="s">
        <v>36201</v>
      </c>
      <c r="BA129" t="s">
        <v>36200</v>
      </c>
      <c r="BD129" t="s">
        <v>33648</v>
      </c>
      <c r="BG129" t="s">
        <v>36199</v>
      </c>
    </row>
    <row r="130" spans="1:59" x14ac:dyDescent="0.2">
      <c r="A130" s="1">
        <v>42618.940752314818</v>
      </c>
      <c r="B130" t="s">
        <v>1862</v>
      </c>
      <c r="C130" t="s">
        <v>36568</v>
      </c>
      <c r="D130" t="str">
        <f>VLOOKUP(all_inactive[[#This Row],[Full Name, Title]],properly_deactivated[],1,0)</f>
        <v>Micah Kellner</v>
      </c>
      <c r="G130" t="s">
        <v>3795</v>
      </c>
      <c r="K130" t="s">
        <v>35066</v>
      </c>
      <c r="AD130" t="s">
        <v>18141</v>
      </c>
      <c r="AE130" t="s">
        <v>672</v>
      </c>
      <c r="AF130" t="s">
        <v>5934</v>
      </c>
      <c r="AG130" t="s">
        <v>36569</v>
      </c>
      <c r="AY130" t="s">
        <v>36568</v>
      </c>
      <c r="AZ130" t="s">
        <v>36567</v>
      </c>
      <c r="BA130" t="s">
        <v>36566</v>
      </c>
      <c r="BD130" t="s">
        <v>33648</v>
      </c>
      <c r="BF130" t="s">
        <v>36565</v>
      </c>
      <c r="BG130" t="s">
        <v>36564</v>
      </c>
    </row>
    <row r="131" spans="1:59" x14ac:dyDescent="0.2">
      <c r="A131" s="1">
        <v>42618.942812499998</v>
      </c>
      <c r="B131" t="s">
        <v>1862</v>
      </c>
      <c r="C131" t="s">
        <v>37782</v>
      </c>
      <c r="D131" t="str">
        <f>VLOOKUP(all_inactive[[#This Row],[Full Name, Title]],properly_deactivated[],1,0)</f>
        <v>Michael C Smith</v>
      </c>
      <c r="K131" t="s">
        <v>37783</v>
      </c>
      <c r="AY131" t="s">
        <v>37782</v>
      </c>
      <c r="AZ131" t="s">
        <v>86</v>
      </c>
      <c r="BA131" t="s">
        <v>3963</v>
      </c>
      <c r="BD131" t="s">
        <v>33648</v>
      </c>
      <c r="BG131" t="s">
        <v>37781</v>
      </c>
    </row>
    <row r="132" spans="1:59" x14ac:dyDescent="0.2">
      <c r="A132" s="1">
        <v>42618.940995370373</v>
      </c>
      <c r="B132" t="s">
        <v>1862</v>
      </c>
      <c r="C132" t="s">
        <v>36619</v>
      </c>
      <c r="D132" t="str">
        <f>VLOOKUP(all_inactive[[#This Row],[Full Name, Title]],properly_deactivated[],1,0)</f>
        <v>Michael D Johnson</v>
      </c>
      <c r="K132" t="s">
        <v>36620</v>
      </c>
      <c r="AY132" t="s">
        <v>36619</v>
      </c>
      <c r="AZ132" t="s">
        <v>1816</v>
      </c>
      <c r="BA132" t="s">
        <v>855</v>
      </c>
      <c r="BD132" t="s">
        <v>33648</v>
      </c>
      <c r="BG132" t="s">
        <v>36618</v>
      </c>
    </row>
    <row r="133" spans="1:59" x14ac:dyDescent="0.2">
      <c r="A133" s="1">
        <v>42618.941250000003</v>
      </c>
      <c r="B133" t="s">
        <v>1862</v>
      </c>
      <c r="C133" t="s">
        <v>2875</v>
      </c>
      <c r="D133" t="str">
        <f>VLOOKUP(all_inactive[[#This Row],[Full Name, Title]],properly_deactivated[],1,0)</f>
        <v>Michael F Nozzolio</v>
      </c>
      <c r="E133" t="s">
        <v>36747</v>
      </c>
      <c r="G133" t="s">
        <v>35068</v>
      </c>
      <c r="I133" t="s">
        <v>36746</v>
      </c>
      <c r="K133" t="s">
        <v>36745</v>
      </c>
      <c r="AD133" t="s">
        <v>18141</v>
      </c>
      <c r="AE133" t="s">
        <v>672</v>
      </c>
      <c r="AF133" t="s">
        <v>5934</v>
      </c>
      <c r="AG133" t="s">
        <v>36744</v>
      </c>
      <c r="AY133" t="s">
        <v>2875</v>
      </c>
      <c r="AZ133" t="s">
        <v>576</v>
      </c>
      <c r="BA133" t="s">
        <v>36743</v>
      </c>
      <c r="BD133" t="s">
        <v>33648</v>
      </c>
      <c r="BF133" t="s">
        <v>36742</v>
      </c>
      <c r="BG133" t="s">
        <v>36741</v>
      </c>
    </row>
    <row r="134" spans="1:59" x14ac:dyDescent="0.2">
      <c r="A134" s="1">
        <v>42618.941851851851</v>
      </c>
      <c r="B134" t="s">
        <v>1862</v>
      </c>
      <c r="C134" t="s">
        <v>37326</v>
      </c>
      <c r="D134" t="str">
        <f>VLOOKUP(all_inactive[[#This Row],[Full Name, Title]],properly_deactivated[],1,0)</f>
        <v>Michael Freeman-Schnapp</v>
      </c>
      <c r="K134" t="s">
        <v>37327</v>
      </c>
      <c r="AY134" t="s">
        <v>37326</v>
      </c>
      <c r="AZ134" t="s">
        <v>3705</v>
      </c>
      <c r="BA134" t="s">
        <v>37325</v>
      </c>
      <c r="BD134" t="s">
        <v>33648</v>
      </c>
      <c r="BG134" t="s">
        <v>37324</v>
      </c>
    </row>
    <row r="135" spans="1:59" x14ac:dyDescent="0.2">
      <c r="A135" s="1">
        <v>42618.942164351851</v>
      </c>
      <c r="B135" t="s">
        <v>1862</v>
      </c>
      <c r="C135" t="s">
        <v>37562</v>
      </c>
      <c r="D135" t="str">
        <f>VLOOKUP(all_inactive[[#This Row],[Full Name, Title]],properly_deactivated[],1,0)</f>
        <v>Michael R. Schraft</v>
      </c>
      <c r="K135" t="s">
        <v>37563</v>
      </c>
      <c r="AY135" t="s">
        <v>37562</v>
      </c>
      <c r="AZ135" t="s">
        <v>37561</v>
      </c>
      <c r="BA135" t="s">
        <v>37560</v>
      </c>
      <c r="BD135" t="s">
        <v>33648</v>
      </c>
      <c r="BG135" t="s">
        <v>37559</v>
      </c>
    </row>
    <row r="136" spans="1:59" x14ac:dyDescent="0.2">
      <c r="A136" s="1">
        <v>42618.940833333327</v>
      </c>
      <c r="B136" t="s">
        <v>1862</v>
      </c>
      <c r="C136" t="s">
        <v>36593</v>
      </c>
      <c r="D136" t="str">
        <f>VLOOKUP(all_inactive[[#This Row],[Full Name, Title]],properly_deactivated[],1,0)</f>
        <v>Michael Venditto</v>
      </c>
      <c r="E136" t="s">
        <v>36597</v>
      </c>
      <c r="G136" t="s">
        <v>35068</v>
      </c>
      <c r="I136" t="s">
        <v>36029</v>
      </c>
      <c r="J136" t="s">
        <v>36596</v>
      </c>
      <c r="R136" t="s">
        <v>36595</v>
      </c>
      <c r="AD136" t="s">
        <v>18141</v>
      </c>
      <c r="AE136" t="s">
        <v>672</v>
      </c>
      <c r="AF136" t="s">
        <v>5934</v>
      </c>
      <c r="AG136" t="s">
        <v>36594</v>
      </c>
      <c r="AY136" t="s">
        <v>36593</v>
      </c>
      <c r="AZ136" t="s">
        <v>3705</v>
      </c>
      <c r="BA136" t="s">
        <v>36592</v>
      </c>
      <c r="BD136" t="s">
        <v>33648</v>
      </c>
      <c r="BF136" t="s">
        <v>36591</v>
      </c>
      <c r="BG136" t="s">
        <v>36590</v>
      </c>
    </row>
    <row r="137" spans="1:59" x14ac:dyDescent="0.2">
      <c r="A137" s="1">
        <v>42618.942175925928</v>
      </c>
      <c r="B137" t="s">
        <v>1862</v>
      </c>
      <c r="C137" t="s">
        <v>37575</v>
      </c>
      <c r="D137" t="str">
        <f>VLOOKUP(all_inactive[[#This Row],[Full Name, Title]],properly_deactivated[],1,0)</f>
        <v>Michelle R. Trotman</v>
      </c>
      <c r="K137" t="s">
        <v>37576</v>
      </c>
      <c r="AY137" t="s">
        <v>37575</v>
      </c>
      <c r="AZ137" t="s">
        <v>37574</v>
      </c>
      <c r="BA137" t="s">
        <v>37573</v>
      </c>
      <c r="BD137" t="s">
        <v>33648</v>
      </c>
      <c r="BG137" t="s">
        <v>37572</v>
      </c>
    </row>
    <row r="138" spans="1:59" x14ac:dyDescent="0.2">
      <c r="A138" s="1">
        <v>42618.939560185187</v>
      </c>
      <c r="B138" t="s">
        <v>1862</v>
      </c>
      <c r="C138" t="s">
        <v>36070</v>
      </c>
      <c r="D138" t="str">
        <f>VLOOKUP(all_inactive[[#This Row],[Full Name, Title]],properly_deactivated[],1,0)</f>
        <v>Michelle Schimel</v>
      </c>
      <c r="E138" t="s">
        <v>36074</v>
      </c>
      <c r="G138" t="s">
        <v>3795</v>
      </c>
      <c r="I138" t="s">
        <v>35067</v>
      </c>
      <c r="K138" t="s">
        <v>36073</v>
      </c>
      <c r="R138" t="s">
        <v>36072</v>
      </c>
      <c r="AD138" t="s">
        <v>3796</v>
      </c>
      <c r="AE138" t="s">
        <v>672</v>
      </c>
      <c r="AF138" t="s">
        <v>5934</v>
      </c>
      <c r="AG138" t="s">
        <v>36071</v>
      </c>
      <c r="AY138" t="s">
        <v>36070</v>
      </c>
      <c r="AZ138" t="s">
        <v>15628</v>
      </c>
      <c r="BA138" t="s">
        <v>36069</v>
      </c>
      <c r="BD138" t="s">
        <v>33648</v>
      </c>
      <c r="BF138" t="s">
        <v>36068</v>
      </c>
      <c r="BG138" t="s">
        <v>36067</v>
      </c>
    </row>
    <row r="139" spans="1:59" x14ac:dyDescent="0.2">
      <c r="A139" s="1">
        <v>42618.94326388889</v>
      </c>
      <c r="B139" t="s">
        <v>1862</v>
      </c>
      <c r="C139" t="s">
        <v>38174</v>
      </c>
      <c r="D139" t="str">
        <f>VLOOKUP(all_inactive[[#This Row],[Full Name, Title]],properly_deactivated[],1,0)</f>
        <v>Mitchell L Udowitch</v>
      </c>
      <c r="K139" t="s">
        <v>38175</v>
      </c>
      <c r="AY139" t="s">
        <v>38174</v>
      </c>
      <c r="AZ139" t="s">
        <v>979</v>
      </c>
      <c r="BA139" t="s">
        <v>38173</v>
      </c>
      <c r="BD139" t="s">
        <v>33648</v>
      </c>
      <c r="BG139" t="s">
        <v>38172</v>
      </c>
    </row>
    <row r="140" spans="1:59" x14ac:dyDescent="0.2">
      <c r="A140" s="1">
        <v>42618.940150462957</v>
      </c>
      <c r="B140" t="s">
        <v>1862</v>
      </c>
      <c r="C140" t="s">
        <v>36255</v>
      </c>
      <c r="D140" t="str">
        <f>VLOOKUP(all_inactive[[#This Row],[Full Name, Title]],properly_deactivated[],1,0)</f>
        <v>Monica Guardiola</v>
      </c>
      <c r="K140" t="s">
        <v>36256</v>
      </c>
      <c r="AY140" t="s">
        <v>36255</v>
      </c>
      <c r="AZ140" t="s">
        <v>11955</v>
      </c>
      <c r="BA140" t="s">
        <v>36254</v>
      </c>
      <c r="BD140" t="s">
        <v>33648</v>
      </c>
      <c r="BG140" t="s">
        <v>36253</v>
      </c>
    </row>
    <row r="141" spans="1:59" x14ac:dyDescent="0.2">
      <c r="A141" s="1">
        <v>42618.941030092603</v>
      </c>
      <c r="B141" t="s">
        <v>1862</v>
      </c>
      <c r="C141" t="s">
        <v>36632</v>
      </c>
      <c r="D141" t="str">
        <f>VLOOKUP(all_inactive[[#This Row],[Full Name, Title]],properly_deactivated[],1,0)</f>
        <v>Nathan Bradley</v>
      </c>
      <c r="K141" t="s">
        <v>36633</v>
      </c>
      <c r="AY141" t="s">
        <v>36632</v>
      </c>
      <c r="AZ141" t="s">
        <v>27912</v>
      </c>
      <c r="BA141" t="s">
        <v>4418</v>
      </c>
      <c r="BD141" t="s">
        <v>33648</v>
      </c>
      <c r="BG141" t="s">
        <v>36631</v>
      </c>
    </row>
    <row r="142" spans="1:59" x14ac:dyDescent="0.2">
      <c r="A142" s="1">
        <v>42618.938807870371</v>
      </c>
      <c r="B142" t="s">
        <v>1862</v>
      </c>
      <c r="C142" t="s">
        <v>34907</v>
      </c>
      <c r="D142" t="str">
        <f>VLOOKUP(all_inactive[[#This Row],[Full Name, Title]],properly_deactivated[],1,0)</f>
        <v>Nicole L. Matteson</v>
      </c>
      <c r="K142" t="s">
        <v>34908</v>
      </c>
      <c r="AY142" t="s">
        <v>34907</v>
      </c>
      <c r="AZ142" t="s">
        <v>34906</v>
      </c>
      <c r="BA142" t="s">
        <v>34905</v>
      </c>
      <c r="BD142" t="s">
        <v>33648</v>
      </c>
      <c r="BG142" t="s">
        <v>34904</v>
      </c>
    </row>
    <row r="143" spans="1:59" x14ac:dyDescent="0.2">
      <c r="A143" s="1">
        <v>42618.940798611111</v>
      </c>
      <c r="B143" t="s">
        <v>1862</v>
      </c>
      <c r="C143" t="s">
        <v>36582</v>
      </c>
      <c r="D143" t="str">
        <f>VLOOKUP(all_inactive[[#This Row],[Full Name, Title]],properly_deactivated[],1,0)</f>
        <v>Norman G Salisbury</v>
      </c>
      <c r="K143" t="s">
        <v>36583</v>
      </c>
      <c r="AY143" t="s">
        <v>36582</v>
      </c>
      <c r="AZ143" t="s">
        <v>36581</v>
      </c>
      <c r="BA143" t="s">
        <v>36580</v>
      </c>
      <c r="BD143" t="s">
        <v>33648</v>
      </c>
      <c r="BG143" t="s">
        <v>36579</v>
      </c>
    </row>
    <row r="144" spans="1:59" x14ac:dyDescent="0.2">
      <c r="A144" s="1">
        <v>42618.943240740737</v>
      </c>
      <c r="B144" t="s">
        <v>1862</v>
      </c>
      <c r="C144" t="s">
        <v>38136</v>
      </c>
      <c r="D144" t="str">
        <f>VLOOKUP(all_inactive[[#This Row],[Full Name, Title]],properly_deactivated[],1,0)</f>
        <v>Paul B. Mcgraw</v>
      </c>
      <c r="K144" t="s">
        <v>38137</v>
      </c>
      <c r="AY144" t="s">
        <v>38136</v>
      </c>
      <c r="AZ144" t="s">
        <v>38135</v>
      </c>
      <c r="BA144" t="s">
        <v>38134</v>
      </c>
      <c r="BD144" t="s">
        <v>33648</v>
      </c>
      <c r="BG144" t="s">
        <v>38133</v>
      </c>
    </row>
    <row r="145" spans="1:59" x14ac:dyDescent="0.2">
      <c r="A145" s="1">
        <v>42618.94158564815</v>
      </c>
      <c r="B145" t="s">
        <v>1862</v>
      </c>
      <c r="C145" t="s">
        <v>37063</v>
      </c>
      <c r="D145" t="str">
        <f>VLOOKUP(all_inactive[[#This Row],[Full Name, Title]],properly_deactivated[],1,0)</f>
        <v>Paul S. Ehrlich</v>
      </c>
      <c r="K145" t="s">
        <v>37064</v>
      </c>
      <c r="AY145" t="s">
        <v>37063</v>
      </c>
      <c r="AZ145" t="s">
        <v>37062</v>
      </c>
      <c r="BA145" t="s">
        <v>3569</v>
      </c>
      <c r="BD145" t="s">
        <v>33648</v>
      </c>
      <c r="BG145" t="s">
        <v>37061</v>
      </c>
    </row>
    <row r="146" spans="1:59" x14ac:dyDescent="0.2">
      <c r="A146" s="1">
        <v>42618.94159722222</v>
      </c>
      <c r="B146" t="s">
        <v>1862</v>
      </c>
      <c r="C146" t="s">
        <v>37077</v>
      </c>
      <c r="D146" t="str">
        <f>VLOOKUP(all_inactive[[#This Row],[Full Name, Title]],properly_deactivated[],1,0)</f>
        <v>Peter L. Faherty</v>
      </c>
      <c r="K146" t="s">
        <v>37078</v>
      </c>
      <c r="AY146" t="s">
        <v>37077</v>
      </c>
      <c r="AZ146" t="s">
        <v>37076</v>
      </c>
      <c r="BA146" t="s">
        <v>37075</v>
      </c>
      <c r="BD146" t="s">
        <v>33648</v>
      </c>
      <c r="BG146" t="s">
        <v>37074</v>
      </c>
    </row>
    <row r="147" spans="1:59" x14ac:dyDescent="0.2">
      <c r="A147" s="1">
        <v>42618.939247685194</v>
      </c>
      <c r="B147" t="s">
        <v>1862</v>
      </c>
      <c r="C147" t="s">
        <v>35723</v>
      </c>
      <c r="D147" t="str">
        <f>VLOOKUP(all_inactive[[#This Row],[Full Name, Title]],properly_deactivated[],1,0)</f>
        <v>Phillip Goldfeder</v>
      </c>
      <c r="E147" t="s">
        <v>35728</v>
      </c>
      <c r="G147" t="s">
        <v>3795</v>
      </c>
      <c r="I147" t="s">
        <v>35727</v>
      </c>
      <c r="K147" t="s">
        <v>35726</v>
      </c>
      <c r="R147" t="s">
        <v>35725</v>
      </c>
      <c r="AD147" t="s">
        <v>18141</v>
      </c>
      <c r="AE147" t="s">
        <v>672</v>
      </c>
      <c r="AF147" t="s">
        <v>5934</v>
      </c>
      <c r="AG147" t="s">
        <v>35724</v>
      </c>
      <c r="AY147" t="s">
        <v>35723</v>
      </c>
      <c r="AZ147" t="s">
        <v>35722</v>
      </c>
      <c r="BA147" t="s">
        <v>35721</v>
      </c>
      <c r="BD147" t="s">
        <v>33648</v>
      </c>
      <c r="BF147" t="s">
        <v>35720</v>
      </c>
      <c r="BG147" t="s">
        <v>35719</v>
      </c>
    </row>
    <row r="148" spans="1:59" x14ac:dyDescent="0.2">
      <c r="A148" s="1">
        <v>42618.942314814813</v>
      </c>
      <c r="B148" t="s">
        <v>1862</v>
      </c>
      <c r="C148" t="s">
        <v>37641</v>
      </c>
      <c r="D148" t="str">
        <f>VLOOKUP(all_inactive[[#This Row],[Full Name, Title]],properly_deactivated[],1,0)</f>
        <v>Rachel A Kosakowski</v>
      </c>
      <c r="K148" t="s">
        <v>37642</v>
      </c>
      <c r="AY148" t="s">
        <v>37641</v>
      </c>
      <c r="AZ148" t="s">
        <v>3089</v>
      </c>
      <c r="BA148" t="s">
        <v>37640</v>
      </c>
      <c r="BD148" t="s">
        <v>33648</v>
      </c>
      <c r="BG148" t="s">
        <v>37639</v>
      </c>
    </row>
    <row r="149" spans="1:59" x14ac:dyDescent="0.2">
      <c r="A149" s="1">
        <v>42618.942465277767</v>
      </c>
      <c r="B149" t="s">
        <v>1862</v>
      </c>
      <c r="C149" t="s">
        <v>9999</v>
      </c>
      <c r="D149" t="str">
        <f>VLOOKUP(all_inactive[[#This Row],[Full Name, Title]],properly_deactivated[],1,0)</f>
        <v>Rafael A Escano</v>
      </c>
      <c r="K149" t="s">
        <v>37684</v>
      </c>
      <c r="AY149" t="s">
        <v>9999</v>
      </c>
      <c r="AZ149" t="s">
        <v>37683</v>
      </c>
      <c r="BA149" t="s">
        <v>10002</v>
      </c>
      <c r="BD149" t="s">
        <v>33648</v>
      </c>
      <c r="BG149" t="s">
        <v>37682</v>
      </c>
    </row>
    <row r="150" spans="1:59" x14ac:dyDescent="0.2">
      <c r="A150" s="1">
        <v>42618.939293981479</v>
      </c>
      <c r="B150" t="s">
        <v>1862</v>
      </c>
      <c r="C150" t="s">
        <v>35847</v>
      </c>
      <c r="D150" t="str">
        <f>VLOOKUP(all_inactive[[#This Row],[Full Name, Title]],properly_deactivated[],1,0)</f>
        <v>Rebecca L. Lumsden</v>
      </c>
      <c r="K150" t="s">
        <v>35848</v>
      </c>
      <c r="AY150" t="s">
        <v>35847</v>
      </c>
      <c r="AZ150" t="s">
        <v>35846</v>
      </c>
      <c r="BA150" t="s">
        <v>35845</v>
      </c>
      <c r="BD150" t="s">
        <v>33648</v>
      </c>
      <c r="BG150" t="s">
        <v>35844</v>
      </c>
    </row>
    <row r="151" spans="1:59" x14ac:dyDescent="0.2">
      <c r="A151" s="1">
        <v>42618.940740740742</v>
      </c>
      <c r="B151" t="s">
        <v>1862</v>
      </c>
      <c r="C151" t="s">
        <v>36562</v>
      </c>
      <c r="D151" t="str">
        <f>VLOOKUP(all_inactive[[#This Row],[Full Name, Title]],properly_deactivated[],1,0)</f>
        <v>Rhoda Jacobs</v>
      </c>
      <c r="K151" t="s">
        <v>35066</v>
      </c>
      <c r="AD151" t="s">
        <v>3796</v>
      </c>
      <c r="AE151" t="s">
        <v>672</v>
      </c>
      <c r="AF151" t="s">
        <v>5934</v>
      </c>
      <c r="AG151" t="s">
        <v>36563</v>
      </c>
      <c r="AY151" t="s">
        <v>36562</v>
      </c>
      <c r="AZ151" t="s">
        <v>36561</v>
      </c>
      <c r="BA151" t="s">
        <v>14724</v>
      </c>
      <c r="BD151" t="s">
        <v>33648</v>
      </c>
      <c r="BF151" t="s">
        <v>36560</v>
      </c>
      <c r="BG151" t="s">
        <v>36559</v>
      </c>
    </row>
    <row r="152" spans="1:59" x14ac:dyDescent="0.2">
      <c r="A152" s="1">
        <v>42618.942071759258</v>
      </c>
      <c r="B152" t="s">
        <v>1862</v>
      </c>
      <c r="C152" t="s">
        <v>37506</v>
      </c>
      <c r="D152" t="str">
        <f>VLOOKUP(all_inactive[[#This Row],[Full Name, Title]],properly_deactivated[],1,0)</f>
        <v>Ricardo Cosme</v>
      </c>
      <c r="J152" t="s">
        <v>32341</v>
      </c>
      <c r="K152" t="s">
        <v>37507</v>
      </c>
      <c r="AY152" t="s">
        <v>37506</v>
      </c>
      <c r="AZ152" t="s">
        <v>26460</v>
      </c>
      <c r="BA152" t="s">
        <v>33865</v>
      </c>
      <c r="BD152" t="s">
        <v>33648</v>
      </c>
      <c r="BG152" t="s">
        <v>37505</v>
      </c>
    </row>
    <row r="153" spans="1:59" x14ac:dyDescent="0.2">
      <c r="A153" s="1">
        <v>42618.942210648151</v>
      </c>
      <c r="B153" t="s">
        <v>1862</v>
      </c>
      <c r="C153" t="s">
        <v>37593</v>
      </c>
      <c r="D153" t="str">
        <f>VLOOKUP(all_inactive[[#This Row],[Full Name, Title]],properly_deactivated[],1,0)</f>
        <v>Risky A Sanabria</v>
      </c>
      <c r="K153" t="s">
        <v>37594</v>
      </c>
      <c r="AY153" t="s">
        <v>37593</v>
      </c>
      <c r="AZ153" t="s">
        <v>37592</v>
      </c>
      <c r="BA153" t="s">
        <v>37591</v>
      </c>
      <c r="BD153" t="s">
        <v>33648</v>
      </c>
      <c r="BG153" t="s">
        <v>37590</v>
      </c>
    </row>
    <row r="154" spans="1:59" x14ac:dyDescent="0.2">
      <c r="A154" s="1">
        <v>42618.939375000002</v>
      </c>
      <c r="B154" t="s">
        <v>1862</v>
      </c>
      <c r="C154" t="s">
        <v>35974</v>
      </c>
      <c r="D154" t="str">
        <f>VLOOKUP(all_inactive[[#This Row],[Full Name, Title]],properly_deactivated[],1,0)</f>
        <v>Robert E Nichols</v>
      </c>
      <c r="K154" t="s">
        <v>35975</v>
      </c>
      <c r="AY154" t="s">
        <v>35974</v>
      </c>
      <c r="AZ154" t="s">
        <v>21236</v>
      </c>
      <c r="BA154" t="s">
        <v>35973</v>
      </c>
      <c r="BD154" t="s">
        <v>33648</v>
      </c>
      <c r="BG154" t="s">
        <v>35972</v>
      </c>
    </row>
    <row r="155" spans="1:59" x14ac:dyDescent="0.2">
      <c r="A155" s="1">
        <v>42618.940115740741</v>
      </c>
      <c r="B155" t="s">
        <v>1862</v>
      </c>
      <c r="C155" t="s">
        <v>36246</v>
      </c>
      <c r="D155" t="str">
        <f>VLOOKUP(all_inactive[[#This Row],[Full Name, Title]],properly_deactivated[],1,0)</f>
        <v>Robert N. Nielsen Jr</v>
      </c>
      <c r="K155" t="s">
        <v>36247</v>
      </c>
      <c r="AY155" t="s">
        <v>36246</v>
      </c>
      <c r="AZ155" t="s">
        <v>36245</v>
      </c>
      <c r="BA155" t="s">
        <v>36244</v>
      </c>
      <c r="BD155" t="s">
        <v>33648</v>
      </c>
      <c r="BG155" t="s">
        <v>36243</v>
      </c>
    </row>
    <row r="156" spans="1:59" x14ac:dyDescent="0.2">
      <c r="A156" s="1">
        <v>42618.942939814813</v>
      </c>
      <c r="B156" t="s">
        <v>1862</v>
      </c>
      <c r="C156" t="s">
        <v>37866</v>
      </c>
      <c r="D156" t="str">
        <f>VLOOKUP(all_inactive[[#This Row],[Full Name, Title]],properly_deactivated[],1,0)</f>
        <v>Robert Sweeney</v>
      </c>
      <c r="G156" t="s">
        <v>3795</v>
      </c>
      <c r="K156" t="s">
        <v>35066</v>
      </c>
      <c r="AD156" t="s">
        <v>18141</v>
      </c>
      <c r="AE156" t="s">
        <v>672</v>
      </c>
      <c r="AF156" t="s">
        <v>5934</v>
      </c>
      <c r="AG156" t="s">
        <v>37867</v>
      </c>
      <c r="AY156" t="s">
        <v>37866</v>
      </c>
      <c r="AZ156" t="s">
        <v>6749</v>
      </c>
      <c r="BA156" t="s">
        <v>13828</v>
      </c>
      <c r="BD156" t="s">
        <v>33648</v>
      </c>
      <c r="BF156" t="s">
        <v>37865</v>
      </c>
      <c r="BG156" t="s">
        <v>37864</v>
      </c>
    </row>
    <row r="157" spans="1:59" x14ac:dyDescent="0.2">
      <c r="A157" s="1">
        <v>42618.941111111111</v>
      </c>
      <c r="B157" t="s">
        <v>1862</v>
      </c>
      <c r="C157" t="s">
        <v>36660</v>
      </c>
      <c r="D157" t="str">
        <f>VLOOKUP(all_inactive[[#This Row],[Full Name, Title]],properly_deactivated[],1,0)</f>
        <v>Robyn L Montgomery</v>
      </c>
      <c r="K157" t="s">
        <v>36661</v>
      </c>
      <c r="AY157" t="s">
        <v>36660</v>
      </c>
      <c r="AZ157" t="s">
        <v>36659</v>
      </c>
      <c r="BA157" t="s">
        <v>13029</v>
      </c>
      <c r="BD157" t="s">
        <v>33648</v>
      </c>
      <c r="BG157" t="s">
        <v>36658</v>
      </c>
    </row>
    <row r="158" spans="1:59" x14ac:dyDescent="0.2">
      <c r="A158" s="1">
        <v>42618.941469907397</v>
      </c>
      <c r="B158" t="s">
        <v>1862</v>
      </c>
      <c r="C158" t="s">
        <v>36949</v>
      </c>
      <c r="D158" t="str">
        <f>VLOOKUP(all_inactive[[#This Row],[Full Name, Title]],properly_deactivated[],1,0)</f>
        <v>Rosemary Lategano</v>
      </c>
      <c r="K158" t="s">
        <v>36950</v>
      </c>
      <c r="AY158" t="s">
        <v>36949</v>
      </c>
      <c r="AZ158" t="s">
        <v>22412</v>
      </c>
      <c r="BA158" t="s">
        <v>36948</v>
      </c>
      <c r="BD158" t="s">
        <v>33648</v>
      </c>
      <c r="BG158" t="s">
        <v>36947</v>
      </c>
    </row>
    <row r="159" spans="1:59" x14ac:dyDescent="0.2">
      <c r="A159" s="1">
        <v>42618.942199074067</v>
      </c>
      <c r="B159" t="s">
        <v>1862</v>
      </c>
      <c r="C159" t="s">
        <v>37584</v>
      </c>
      <c r="D159" t="str">
        <f>VLOOKUP(all_inactive[[#This Row],[Full Name, Title]],properly_deactivated[],1,0)</f>
        <v>Rosyln Joinvil</v>
      </c>
      <c r="J159" t="s">
        <v>32341</v>
      </c>
      <c r="K159" t="s">
        <v>33505</v>
      </c>
      <c r="AY159" t="s">
        <v>37584</v>
      </c>
      <c r="AZ159" t="s">
        <v>37583</v>
      </c>
      <c r="BA159" t="s">
        <v>33503</v>
      </c>
      <c r="BD159" t="s">
        <v>33648</v>
      </c>
      <c r="BG159" t="s">
        <v>37582</v>
      </c>
    </row>
    <row r="160" spans="1:59" x14ac:dyDescent="0.2">
      <c r="A160" s="1">
        <v>42618.942164351851</v>
      </c>
      <c r="B160" t="s">
        <v>1862</v>
      </c>
      <c r="C160" t="s">
        <v>37566</v>
      </c>
      <c r="D160" t="str">
        <f>VLOOKUP(all_inactive[[#This Row],[Full Name, Title]],properly_deactivated[],1,0)</f>
        <v>Samuel Roberts</v>
      </c>
      <c r="E160" t="s">
        <v>37568</v>
      </c>
      <c r="G160" t="s">
        <v>3795</v>
      </c>
      <c r="K160" t="s">
        <v>35066</v>
      </c>
      <c r="AD160" t="s">
        <v>18141</v>
      </c>
      <c r="AE160" t="s">
        <v>33995</v>
      </c>
      <c r="AF160" t="s">
        <v>5934</v>
      </c>
      <c r="AG160" t="s">
        <v>37567</v>
      </c>
      <c r="AY160" t="s">
        <v>37566</v>
      </c>
      <c r="AZ160" t="s">
        <v>25652</v>
      </c>
      <c r="BA160" t="s">
        <v>12277</v>
      </c>
      <c r="BD160" t="s">
        <v>33648</v>
      </c>
      <c r="BF160" t="s">
        <v>37565</v>
      </c>
      <c r="BG160" t="s">
        <v>37564</v>
      </c>
    </row>
    <row r="161" spans="1:59" x14ac:dyDescent="0.2">
      <c r="A161" s="1">
        <v>42618.93959490741</v>
      </c>
      <c r="B161" t="s">
        <v>1862</v>
      </c>
      <c r="C161" t="s">
        <v>36090</v>
      </c>
      <c r="D161" t="str">
        <f>VLOOKUP(all_inactive[[#This Row],[Full Name, Title]],properly_deactivated[],1,0)</f>
        <v>Sheldon Silver</v>
      </c>
      <c r="E161" t="s">
        <v>36092</v>
      </c>
      <c r="G161" t="s">
        <v>3795</v>
      </c>
      <c r="K161" t="s">
        <v>35066</v>
      </c>
      <c r="AD161" t="s">
        <v>18141</v>
      </c>
      <c r="AE161" t="s">
        <v>672</v>
      </c>
      <c r="AF161" t="s">
        <v>5934</v>
      </c>
      <c r="AG161" t="s">
        <v>36091</v>
      </c>
      <c r="AY161" t="s">
        <v>36090</v>
      </c>
      <c r="AZ161" t="s">
        <v>25332</v>
      </c>
      <c r="BA161" t="s">
        <v>36089</v>
      </c>
      <c r="BD161" t="s">
        <v>33648</v>
      </c>
      <c r="BF161" t="s">
        <v>36088</v>
      </c>
      <c r="BG161" t="s">
        <v>36087</v>
      </c>
    </row>
    <row r="162" spans="1:59" x14ac:dyDescent="0.2">
      <c r="A162" s="1">
        <v>42618.941458333327</v>
      </c>
      <c r="B162" t="s">
        <v>1862</v>
      </c>
      <c r="C162" t="s">
        <v>36924</v>
      </c>
      <c r="D162" t="str">
        <f>VLOOKUP(all_inactive[[#This Row],[Full Name, Title]],properly_deactivated[],1,0)</f>
        <v>Simon E Erdile</v>
      </c>
      <c r="K162" t="s">
        <v>36925</v>
      </c>
      <c r="AY162" t="s">
        <v>36924</v>
      </c>
      <c r="AZ162" t="s">
        <v>36923</v>
      </c>
      <c r="BA162" t="s">
        <v>36922</v>
      </c>
      <c r="BD162" t="s">
        <v>33648</v>
      </c>
      <c r="BG162" t="s">
        <v>36921</v>
      </c>
    </row>
    <row r="163" spans="1:59" x14ac:dyDescent="0.2">
      <c r="A163" s="1">
        <v>42618.942766203712</v>
      </c>
      <c r="B163" t="s">
        <v>1862</v>
      </c>
      <c r="C163" t="s">
        <v>37762</v>
      </c>
      <c r="D163" t="str">
        <f>VLOOKUP(all_inactive[[#This Row],[Full Name, Title]],properly_deactivated[],1,0)</f>
        <v>Sora Park</v>
      </c>
      <c r="K163" t="s">
        <v>37763</v>
      </c>
      <c r="AY163" t="s">
        <v>37762</v>
      </c>
      <c r="AZ163" t="s">
        <v>37761</v>
      </c>
      <c r="BA163" t="s">
        <v>32771</v>
      </c>
      <c r="BD163" t="s">
        <v>33648</v>
      </c>
      <c r="BG163" t="s">
        <v>37760</v>
      </c>
    </row>
    <row r="164" spans="1:59" x14ac:dyDescent="0.2">
      <c r="A164" s="1">
        <v>42618.939143518517</v>
      </c>
      <c r="B164" t="s">
        <v>1862</v>
      </c>
      <c r="C164" t="s">
        <v>35532</v>
      </c>
      <c r="D164" t="str">
        <f>VLOOKUP(all_inactive[[#This Row],[Full Name, Title]],properly_deactivated[],1,0)</f>
        <v>Steve Katz</v>
      </c>
      <c r="E164" t="s">
        <v>35537</v>
      </c>
      <c r="G164" t="s">
        <v>35068</v>
      </c>
      <c r="I164" t="s">
        <v>35536</v>
      </c>
      <c r="K164" t="s">
        <v>35535</v>
      </c>
      <c r="R164" t="s">
        <v>35534</v>
      </c>
      <c r="AD164" t="s">
        <v>18141</v>
      </c>
      <c r="AE164" t="s">
        <v>672</v>
      </c>
      <c r="AF164" t="s">
        <v>5934</v>
      </c>
      <c r="AG164" t="s">
        <v>35533</v>
      </c>
      <c r="AY164" t="s">
        <v>35532</v>
      </c>
      <c r="AZ164" t="s">
        <v>12487</v>
      </c>
      <c r="BA164" t="s">
        <v>5456</v>
      </c>
      <c r="BD164" t="s">
        <v>33648</v>
      </c>
      <c r="BF164" t="s">
        <v>35531</v>
      </c>
      <c r="BG164" t="s">
        <v>35530</v>
      </c>
    </row>
    <row r="165" spans="1:59" x14ac:dyDescent="0.2">
      <c r="A165" s="1">
        <v>42618.942129629628</v>
      </c>
      <c r="B165" t="s">
        <v>1862</v>
      </c>
      <c r="C165" t="s">
        <v>9994</v>
      </c>
      <c r="D165" t="str">
        <f>VLOOKUP(all_inactive[[#This Row],[Full Name, Title]],properly_deactivated[],1,0)</f>
        <v>Tahj K Berrien</v>
      </c>
      <c r="K165" t="s">
        <v>37543</v>
      </c>
      <c r="AY165" t="s">
        <v>9994</v>
      </c>
      <c r="AZ165" t="s">
        <v>37542</v>
      </c>
      <c r="BA165" t="s">
        <v>9997</v>
      </c>
      <c r="BD165" t="s">
        <v>33648</v>
      </c>
      <c r="BG165" t="s">
        <v>37541</v>
      </c>
    </row>
    <row r="166" spans="1:59" x14ac:dyDescent="0.2">
      <c r="A166" s="1">
        <v>42618.941967592589</v>
      </c>
      <c r="B166" t="s">
        <v>1862</v>
      </c>
      <c r="C166" t="s">
        <v>37445</v>
      </c>
      <c r="D166" t="str">
        <f>VLOOKUP(all_inactive[[#This Row],[Full Name, Title]],properly_deactivated[],1,0)</f>
        <v>Tara M Keegan</v>
      </c>
      <c r="K166" t="s">
        <v>37446</v>
      </c>
      <c r="AY166" t="s">
        <v>37445</v>
      </c>
      <c r="AZ166" t="s">
        <v>20188</v>
      </c>
      <c r="BA166" t="s">
        <v>37444</v>
      </c>
      <c r="BD166" t="s">
        <v>33648</v>
      </c>
      <c r="BG166" t="s">
        <v>37443</v>
      </c>
    </row>
    <row r="167" spans="1:59" x14ac:dyDescent="0.2">
      <c r="A167" s="1">
        <v>42618.942187499997</v>
      </c>
      <c r="B167" t="s">
        <v>1862</v>
      </c>
      <c r="C167" t="s">
        <v>37580</v>
      </c>
      <c r="D167" t="str">
        <f>VLOOKUP(all_inactive[[#This Row],[Full Name, Title]],properly_deactivated[],1,0)</f>
        <v>Ted O'Brien</v>
      </c>
      <c r="G167" t="s">
        <v>36060</v>
      </c>
      <c r="K167" t="s">
        <v>36044</v>
      </c>
      <c r="AD167" t="s">
        <v>18141</v>
      </c>
      <c r="AE167" t="s">
        <v>672</v>
      </c>
      <c r="AF167" t="s">
        <v>5934</v>
      </c>
      <c r="AG167" t="s">
        <v>37581</v>
      </c>
      <c r="AY167" t="s">
        <v>37580</v>
      </c>
      <c r="AZ167" t="s">
        <v>37579</v>
      </c>
      <c r="BA167" t="s">
        <v>4762</v>
      </c>
      <c r="BD167" t="s">
        <v>33648</v>
      </c>
      <c r="BF167" t="s">
        <v>37578</v>
      </c>
      <c r="BG167" t="s">
        <v>37577</v>
      </c>
    </row>
    <row r="168" spans="1:59" x14ac:dyDescent="0.2">
      <c r="A168" s="1">
        <v>42618.943287037036</v>
      </c>
      <c r="B168" t="s">
        <v>1862</v>
      </c>
      <c r="C168" t="s">
        <v>38193</v>
      </c>
      <c r="D168" t="str">
        <f>VLOOKUP(all_inactive[[#This Row],[Full Name, Title]],properly_deactivated[],1,0)</f>
        <v>Terrance C. Wagner</v>
      </c>
      <c r="K168" t="s">
        <v>38194</v>
      </c>
      <c r="AY168" t="s">
        <v>38193</v>
      </c>
      <c r="AZ168" t="s">
        <v>38192</v>
      </c>
      <c r="BA168" t="s">
        <v>109</v>
      </c>
      <c r="BD168" t="s">
        <v>33648</v>
      </c>
      <c r="BG168" t="s">
        <v>38191</v>
      </c>
    </row>
    <row r="169" spans="1:59" x14ac:dyDescent="0.2">
      <c r="A169" s="1">
        <v>42618.940671296303</v>
      </c>
      <c r="B169" t="s">
        <v>1862</v>
      </c>
      <c r="C169" t="s">
        <v>36523</v>
      </c>
      <c r="D169" t="str">
        <f>VLOOKUP(all_inactive[[#This Row],[Full Name, Title]],properly_deactivated[],1,0)</f>
        <v>Terry Gipson</v>
      </c>
      <c r="G169" t="s">
        <v>3795</v>
      </c>
      <c r="K169" t="s">
        <v>36044</v>
      </c>
      <c r="R169" t="s">
        <v>36525</v>
      </c>
      <c r="AD169" t="s">
        <v>18141</v>
      </c>
      <c r="AE169" t="s">
        <v>672</v>
      </c>
      <c r="AF169" t="s">
        <v>5934</v>
      </c>
      <c r="AG169" t="s">
        <v>36524</v>
      </c>
      <c r="AY169" t="s">
        <v>36523</v>
      </c>
      <c r="AZ169" t="s">
        <v>31258</v>
      </c>
      <c r="BA169" t="s">
        <v>36522</v>
      </c>
      <c r="BD169" t="s">
        <v>33648</v>
      </c>
      <c r="BF169" t="s">
        <v>36521</v>
      </c>
      <c r="BG169" t="s">
        <v>36520</v>
      </c>
    </row>
    <row r="170" spans="1:59" x14ac:dyDescent="0.2">
      <c r="A170" s="1">
        <v>42618.943298611113</v>
      </c>
      <c r="B170" t="s">
        <v>1862</v>
      </c>
      <c r="C170" t="s">
        <v>38204</v>
      </c>
      <c r="D170" t="str">
        <f>VLOOKUP(all_inactive[[#This Row],[Full Name, Title]],properly_deactivated[],1,0)</f>
        <v>Thomas J. Locascio Ii</v>
      </c>
      <c r="K170" t="s">
        <v>38205</v>
      </c>
      <c r="AY170" t="s">
        <v>38204</v>
      </c>
      <c r="AZ170" t="s">
        <v>38203</v>
      </c>
      <c r="BA170" t="s">
        <v>38202</v>
      </c>
      <c r="BD170" t="s">
        <v>33648</v>
      </c>
      <c r="BG170" t="s">
        <v>38201</v>
      </c>
    </row>
    <row r="171" spans="1:59" x14ac:dyDescent="0.2">
      <c r="A171" s="1">
        <v>42618.942569444444</v>
      </c>
      <c r="B171" t="s">
        <v>1862</v>
      </c>
      <c r="C171" t="s">
        <v>37723</v>
      </c>
      <c r="D171" t="str">
        <f>VLOOKUP(all_inactive[[#This Row],[Full Name, Title]],properly_deactivated[],1,0)</f>
        <v>Thomas R Wisniewski</v>
      </c>
      <c r="K171" t="s">
        <v>37724</v>
      </c>
      <c r="AY171" t="s">
        <v>37723</v>
      </c>
      <c r="AZ171" t="s">
        <v>19738</v>
      </c>
      <c r="BA171" t="s">
        <v>12557</v>
      </c>
      <c r="BD171" t="s">
        <v>33648</v>
      </c>
      <c r="BG171" t="s">
        <v>37722</v>
      </c>
    </row>
    <row r="172" spans="1:59" x14ac:dyDescent="0.2">
      <c r="A172" s="1">
        <v>42618.943310185183</v>
      </c>
      <c r="B172" t="s">
        <v>1862</v>
      </c>
      <c r="C172" t="s">
        <v>38219</v>
      </c>
      <c r="D172" t="str">
        <f>VLOOKUP(all_inactive[[#This Row],[Full Name, Title]],properly_deactivated[],1,0)</f>
        <v>Timothy J. Duffy</v>
      </c>
      <c r="K172" t="s">
        <v>38220</v>
      </c>
      <c r="AY172" t="s">
        <v>38219</v>
      </c>
      <c r="AZ172" t="s">
        <v>38218</v>
      </c>
      <c r="BA172" t="s">
        <v>13811</v>
      </c>
      <c r="BD172" t="s">
        <v>33648</v>
      </c>
      <c r="BG172" t="s">
        <v>38217</v>
      </c>
    </row>
    <row r="173" spans="1:59" x14ac:dyDescent="0.2">
      <c r="A173" s="1">
        <v>42618.942291666674</v>
      </c>
      <c r="B173" t="s">
        <v>1862</v>
      </c>
      <c r="C173" t="s">
        <v>37629</v>
      </c>
      <c r="D173" t="str">
        <f>VLOOKUP(all_inactive[[#This Row],[Full Name, Title]],properly_deactivated[],1,0)</f>
        <v>Tom Libous</v>
      </c>
      <c r="E173" t="s">
        <v>37633</v>
      </c>
      <c r="G173" t="s">
        <v>35068</v>
      </c>
      <c r="I173" t="s">
        <v>37632</v>
      </c>
      <c r="K173" t="s">
        <v>36044</v>
      </c>
      <c r="R173" t="s">
        <v>37631</v>
      </c>
      <c r="AD173" t="s">
        <v>18141</v>
      </c>
      <c r="AE173" t="s">
        <v>672</v>
      </c>
      <c r="AF173" t="s">
        <v>5934</v>
      </c>
      <c r="AG173" t="s">
        <v>37630</v>
      </c>
      <c r="AY173" t="s">
        <v>37629</v>
      </c>
      <c r="AZ173" t="s">
        <v>35963</v>
      </c>
      <c r="BA173" t="s">
        <v>37628</v>
      </c>
      <c r="BD173" t="s">
        <v>33648</v>
      </c>
      <c r="BF173" t="s">
        <v>37627</v>
      </c>
      <c r="BG173" t="s">
        <v>37626</v>
      </c>
    </row>
    <row r="174" spans="1:59" x14ac:dyDescent="0.2">
      <c r="A174" s="1">
        <v>42618.938831018517</v>
      </c>
      <c r="B174" t="s">
        <v>1862</v>
      </c>
      <c r="C174" t="s">
        <v>34912</v>
      </c>
      <c r="D174" t="str">
        <f>VLOOKUP(all_inactive[[#This Row],[Full Name, Title]],properly_deactivated[],1,0)</f>
        <v>Tracey A. Trietley</v>
      </c>
      <c r="K174" t="s">
        <v>34908</v>
      </c>
      <c r="AY174" t="s">
        <v>34912</v>
      </c>
      <c r="AZ174" t="s">
        <v>34911</v>
      </c>
      <c r="BA174" t="s">
        <v>34910</v>
      </c>
      <c r="BD174" t="s">
        <v>33648</v>
      </c>
      <c r="BG174" t="s">
        <v>34909</v>
      </c>
    </row>
    <row r="175" spans="1:59" x14ac:dyDescent="0.2">
      <c r="A175" s="1">
        <v>42618.939259259263</v>
      </c>
      <c r="B175" t="s">
        <v>1862</v>
      </c>
      <c r="C175" t="s">
        <v>35749</v>
      </c>
      <c r="D175" t="str">
        <f>VLOOKUP(all_inactive[[#This Row],[Full Name, Title]],properly_deactivated[],1,0)</f>
        <v>Traci L Perrigo</v>
      </c>
      <c r="K175" t="s">
        <v>35750</v>
      </c>
      <c r="AY175" t="s">
        <v>35749</v>
      </c>
      <c r="AZ175" t="s">
        <v>35748</v>
      </c>
      <c r="BA175" t="s">
        <v>35747</v>
      </c>
      <c r="BD175" t="s">
        <v>33648</v>
      </c>
      <c r="BG175" t="s">
        <v>35746</v>
      </c>
    </row>
    <row r="176" spans="1:59" x14ac:dyDescent="0.2">
      <c r="A176" s="1">
        <v>42618.941608796304</v>
      </c>
      <c r="B176" t="s">
        <v>1862</v>
      </c>
      <c r="C176" t="s">
        <v>37100</v>
      </c>
      <c r="D176" t="str">
        <f>VLOOKUP(all_inactive[[#This Row],[Full Name, Title]],properly_deactivated[],1,0)</f>
        <v>Umberto Mignardi</v>
      </c>
      <c r="K176" t="s">
        <v>37101</v>
      </c>
      <c r="AY176" t="s">
        <v>37100</v>
      </c>
      <c r="AZ176" t="s">
        <v>37099</v>
      </c>
      <c r="BA176" t="s">
        <v>37098</v>
      </c>
      <c r="BD176" t="s">
        <v>33648</v>
      </c>
      <c r="BG176" t="s">
        <v>37097</v>
      </c>
    </row>
    <row r="177" spans="1:59" x14ac:dyDescent="0.2">
      <c r="A177" s="1">
        <v>42618.940740740742</v>
      </c>
      <c r="B177" t="s">
        <v>1862</v>
      </c>
      <c r="C177" t="s">
        <v>36556</v>
      </c>
      <c r="D177" t="str">
        <f>VLOOKUP(all_inactive[[#This Row],[Full Name, Title]],properly_deactivated[],1,0)</f>
        <v>Vanessa Gibson</v>
      </c>
      <c r="G177" t="s">
        <v>3795</v>
      </c>
      <c r="I177" t="s">
        <v>36558</v>
      </c>
      <c r="K177" t="s">
        <v>36557</v>
      </c>
      <c r="AD177" t="s">
        <v>3796</v>
      </c>
      <c r="AY177" t="s">
        <v>36556</v>
      </c>
      <c r="AZ177" t="s">
        <v>23574</v>
      </c>
      <c r="BA177" t="s">
        <v>22365</v>
      </c>
      <c r="BD177" t="s">
        <v>33648</v>
      </c>
      <c r="BF177" t="s">
        <v>36555</v>
      </c>
      <c r="BG177" t="s">
        <v>36554</v>
      </c>
    </row>
    <row r="178" spans="1:59" x14ac:dyDescent="0.2">
      <c r="A178" s="1">
        <v>42618.93891203704</v>
      </c>
      <c r="B178" t="s">
        <v>1862</v>
      </c>
      <c r="C178" t="s">
        <v>35059</v>
      </c>
      <c r="D178" t="str">
        <f>VLOOKUP(all_inactive[[#This Row],[Full Name, Title]],properly_deactivated[],1,0)</f>
        <v>Vincent Ignizio</v>
      </c>
      <c r="E178" t="s">
        <v>35069</v>
      </c>
      <c r="G178" t="s">
        <v>35068</v>
      </c>
      <c r="I178" t="s">
        <v>35067</v>
      </c>
      <c r="K178" t="s">
        <v>35066</v>
      </c>
      <c r="AD178" t="s">
        <v>18141</v>
      </c>
      <c r="AG178" t="s">
        <v>35065</v>
      </c>
      <c r="AQ178" t="s">
        <v>35062</v>
      </c>
      <c r="AR178" t="s">
        <v>35063</v>
      </c>
      <c r="AS178" t="s">
        <v>35062</v>
      </c>
      <c r="AT178" t="s">
        <v>35064</v>
      </c>
      <c r="AU178" t="s">
        <v>35063</v>
      </c>
      <c r="AV178" t="s">
        <v>35062</v>
      </c>
      <c r="AW178" t="s">
        <v>35061</v>
      </c>
      <c r="AX178" t="s">
        <v>35060</v>
      </c>
      <c r="AY178" t="s">
        <v>35059</v>
      </c>
      <c r="AZ178" t="s">
        <v>7477</v>
      </c>
      <c r="BA178" t="s">
        <v>12390</v>
      </c>
      <c r="BD178" t="s">
        <v>33648</v>
      </c>
      <c r="BG178" t="s">
        <v>35058</v>
      </c>
    </row>
    <row r="179" spans="1:59" x14ac:dyDescent="0.2">
      <c r="A179" s="1">
        <v>42618.942812499998</v>
      </c>
      <c r="B179" t="s">
        <v>1862</v>
      </c>
      <c r="C179" t="s">
        <v>37776</v>
      </c>
      <c r="D179" t="str">
        <f>VLOOKUP(all_inactive[[#This Row],[Full Name, Title]],properly_deactivated[],1,0)</f>
        <v>Virginia Rawlins</v>
      </c>
      <c r="K179" t="s">
        <v>37777</v>
      </c>
      <c r="AY179" t="s">
        <v>37776</v>
      </c>
      <c r="AZ179" t="s">
        <v>25628</v>
      </c>
      <c r="BA179" t="s">
        <v>37775</v>
      </c>
      <c r="BD179" t="s">
        <v>33648</v>
      </c>
      <c r="BG179" t="s">
        <v>37774</v>
      </c>
    </row>
    <row r="180" spans="1:59" x14ac:dyDescent="0.2">
      <c r="A180" s="1">
        <v>42618.939733796287</v>
      </c>
      <c r="B180" t="s">
        <v>1862</v>
      </c>
      <c r="C180" t="s">
        <v>36125</v>
      </c>
      <c r="D180" t="str">
        <f>VLOOKUP(all_inactive[[#This Row],[Full Name, Title]],properly_deactivated[],1,0)</f>
        <v>Wayne G. Edwards</v>
      </c>
      <c r="K180" t="s">
        <v>36126</v>
      </c>
      <c r="AY180" t="s">
        <v>36125</v>
      </c>
      <c r="AZ180" t="s">
        <v>36124</v>
      </c>
      <c r="BA180" t="s">
        <v>18186</v>
      </c>
      <c r="BD180" t="s">
        <v>33648</v>
      </c>
      <c r="BG180" t="s">
        <v>36123</v>
      </c>
    </row>
    <row r="181" spans="1:59" x14ac:dyDescent="0.2">
      <c r="A181" s="1">
        <v>42618.942152777781</v>
      </c>
      <c r="B181" t="s">
        <v>1862</v>
      </c>
      <c r="C181" t="s">
        <v>37554</v>
      </c>
      <c r="D181" t="str">
        <f>VLOOKUP(all_inactive[[#This Row],[Full Name, Title]],properly_deactivated[],1,0)</f>
        <v>William Boyland Jr.</v>
      </c>
      <c r="G181" t="s">
        <v>3795</v>
      </c>
      <c r="I181" t="s">
        <v>37555</v>
      </c>
      <c r="K181" t="s">
        <v>35066</v>
      </c>
      <c r="AD181" t="s">
        <v>18141</v>
      </c>
      <c r="AY181" t="s">
        <v>37554</v>
      </c>
      <c r="AZ181" t="s">
        <v>4756</v>
      </c>
      <c r="BA181" t="s">
        <v>37553</v>
      </c>
      <c r="BD181" t="s">
        <v>33648</v>
      </c>
      <c r="BF181" t="s">
        <v>37552</v>
      </c>
      <c r="BG181" t="s">
        <v>37551</v>
      </c>
    </row>
    <row r="182" spans="1:59" x14ac:dyDescent="0.2">
      <c r="A182" s="1">
        <v>42618.941469907397</v>
      </c>
      <c r="B182" t="s">
        <v>1862</v>
      </c>
      <c r="C182" t="s">
        <v>36945</v>
      </c>
      <c r="D182" t="str">
        <f>VLOOKUP(all_inactive[[#This Row],[Full Name, Title]],properly_deactivated[],1,0)</f>
        <v>William P Smith</v>
      </c>
      <c r="K182" t="s">
        <v>36946</v>
      </c>
      <c r="AY182" t="s">
        <v>36945</v>
      </c>
      <c r="AZ182" t="s">
        <v>36944</v>
      </c>
      <c r="BA182" t="s">
        <v>3963</v>
      </c>
      <c r="BD182" t="s">
        <v>33648</v>
      </c>
      <c r="BG182" t="s">
        <v>36943</v>
      </c>
    </row>
    <row r="183" spans="1:59" x14ac:dyDescent="0.2">
      <c r="A183" s="1">
        <v>42618.939317129632</v>
      </c>
      <c r="B183" t="s">
        <v>1862</v>
      </c>
      <c r="C183" t="s">
        <v>35876</v>
      </c>
      <c r="D183" t="str">
        <f>VLOOKUP(all_inactive[[#This Row],[Full Name, Title]],properly_deactivated[],1,0)</f>
        <v>William R Angus</v>
      </c>
      <c r="K183" t="s">
        <v>35877</v>
      </c>
      <c r="AY183" t="s">
        <v>35876</v>
      </c>
      <c r="AZ183" t="s">
        <v>3260</v>
      </c>
      <c r="BA183" t="s">
        <v>35875</v>
      </c>
      <c r="BD183" t="s">
        <v>33648</v>
      </c>
      <c r="BG183" t="s">
        <v>35874</v>
      </c>
    </row>
    <row r="184" spans="1:59" x14ac:dyDescent="0.2">
      <c r="A184" s="1">
        <v>42618.93959490741</v>
      </c>
      <c r="B184" t="s">
        <v>1862</v>
      </c>
      <c r="C184" t="s">
        <v>36084</v>
      </c>
      <c r="D184" t="str">
        <f>VLOOKUP(all_inactive[[#This Row],[Full Name, Title]],properly_deactivated[],1,0)</f>
        <v>William Scarborough</v>
      </c>
      <c r="E184" t="s">
        <v>36086</v>
      </c>
      <c r="G184" t="s">
        <v>3795</v>
      </c>
      <c r="K184" t="s">
        <v>35066</v>
      </c>
      <c r="AD184" t="s">
        <v>18141</v>
      </c>
      <c r="AE184" t="s">
        <v>33995</v>
      </c>
      <c r="AF184" t="s">
        <v>5934</v>
      </c>
      <c r="AG184" t="s">
        <v>36085</v>
      </c>
      <c r="AY184" t="s">
        <v>36084</v>
      </c>
      <c r="AZ184" t="s">
        <v>4756</v>
      </c>
      <c r="BA184" t="s">
        <v>36083</v>
      </c>
      <c r="BD184" t="s">
        <v>33648</v>
      </c>
      <c r="BF184" t="s">
        <v>36082</v>
      </c>
      <c r="BG184" t="s">
        <v>36081</v>
      </c>
    </row>
    <row r="185" spans="1:59" x14ac:dyDescent="0.2">
      <c r="A185" s="1">
        <v>42618.942465277767</v>
      </c>
      <c r="B185" t="s">
        <v>1862</v>
      </c>
      <c r="C185" t="s">
        <v>37697</v>
      </c>
      <c r="D185" t="str">
        <f>VLOOKUP(all_inactive[[#This Row],[Full Name, Title]],properly_deactivated[],1,0)</f>
        <v>Williemae Phillips</v>
      </c>
      <c r="K185" t="s">
        <v>37698</v>
      </c>
      <c r="AY185" t="s">
        <v>37697</v>
      </c>
      <c r="AZ185" t="s">
        <v>37696</v>
      </c>
      <c r="BA185" t="s">
        <v>3483</v>
      </c>
      <c r="BD185" t="s">
        <v>33648</v>
      </c>
      <c r="BG185" t="s">
        <v>37695</v>
      </c>
    </row>
    <row r="186" spans="1:59" x14ac:dyDescent="0.2">
      <c r="A186" s="1">
        <v>42618.942048611112</v>
      </c>
      <c r="B186" t="s">
        <v>1862</v>
      </c>
      <c r="C186" t="s">
        <v>37498</v>
      </c>
      <c r="D186" t="str">
        <f>VLOOKUP(all_inactive[[#This Row],[Full Name, Title]],properly_deactivated[],1,0)</f>
        <v>Yan O Kucheruk</v>
      </c>
      <c r="K186" t="s">
        <v>36207</v>
      </c>
      <c r="AY186" t="s">
        <v>37498</v>
      </c>
      <c r="AZ186" t="s">
        <v>37497</v>
      </c>
      <c r="BA186" t="s">
        <v>37496</v>
      </c>
      <c r="BD186" t="s">
        <v>33648</v>
      </c>
      <c r="BG186" t="s">
        <v>37495</v>
      </c>
    </row>
    <row r="187" spans="1:59" x14ac:dyDescent="0.2">
      <c r="A187" s="1">
        <v>42618.941319444442</v>
      </c>
      <c r="B187" t="s">
        <v>1862</v>
      </c>
      <c r="C187" t="s">
        <v>36790</v>
      </c>
      <c r="D187" t="str">
        <f>VLOOKUP(all_inactive[[#This Row],[Full Name, Title]],properly_deactivated[],1,0)</f>
        <v>Yelena Lanchinskene</v>
      </c>
      <c r="K187" t="s">
        <v>36791</v>
      </c>
      <c r="AY187" t="s">
        <v>36790</v>
      </c>
      <c r="AZ187" t="s">
        <v>36789</v>
      </c>
      <c r="BA187" t="s">
        <v>36788</v>
      </c>
      <c r="BD187" t="s">
        <v>33648</v>
      </c>
      <c r="BG187" t="s">
        <v>36787</v>
      </c>
    </row>
    <row r="188" spans="1:59" x14ac:dyDescent="0.2">
      <c r="A188" s="1">
        <v>42618.940023148149</v>
      </c>
      <c r="B188" t="s">
        <v>1862</v>
      </c>
      <c r="C188" t="s">
        <v>36229</v>
      </c>
      <c r="D188" t="str">
        <f>VLOOKUP(all_inactive[[#This Row],[Full Name, Title]],properly_deactivated[],1,0)</f>
        <v>Zachary J Bommer</v>
      </c>
      <c r="K188" t="s">
        <v>36230</v>
      </c>
      <c r="AY188" t="s">
        <v>36229</v>
      </c>
      <c r="AZ188" t="s">
        <v>36228</v>
      </c>
      <c r="BA188" t="s">
        <v>36227</v>
      </c>
      <c r="BD188" t="s">
        <v>33648</v>
      </c>
      <c r="BG188" t="s">
        <v>36226</v>
      </c>
    </row>
    <row r="189" spans="1:59" x14ac:dyDescent="0.2">
      <c r="A189" s="1">
        <v>42618.943344907413</v>
      </c>
      <c r="B189" t="s">
        <v>1862</v>
      </c>
      <c r="C189" t="s">
        <v>38257</v>
      </c>
      <c r="D189" t="e">
        <f>VLOOKUP(all_inactive[[#This Row],[Full Name, Title]],properly_deactivated[],1,0)</f>
        <v>#N/A</v>
      </c>
      <c r="M189" t="s">
        <v>35056</v>
      </c>
      <c r="V189" t="s">
        <v>38256</v>
      </c>
      <c r="AB189" t="s">
        <v>34944</v>
      </c>
      <c r="AH189" t="s">
        <v>65</v>
      </c>
      <c r="AI189" t="s">
        <v>34924</v>
      </c>
      <c r="AY189" t="s">
        <v>38255</v>
      </c>
      <c r="AZ189" t="s">
        <v>22159</v>
      </c>
      <c r="BA189" t="s">
        <v>38254</v>
      </c>
      <c r="BB189" t="s">
        <v>38253</v>
      </c>
      <c r="BD189" t="s">
        <v>33648</v>
      </c>
      <c r="BG189" t="s">
        <v>38252</v>
      </c>
    </row>
    <row r="190" spans="1:59" x14ac:dyDescent="0.2">
      <c r="A190" s="1">
        <v>42618.943333333344</v>
      </c>
      <c r="B190" t="s">
        <v>1862</v>
      </c>
      <c r="C190" t="s">
        <v>38251</v>
      </c>
      <c r="D190" t="e">
        <f>VLOOKUP(all_inactive[[#This Row],[Full Name, Title]],properly_deactivated[],1,0)</f>
        <v>#N/A</v>
      </c>
      <c r="M190" t="s">
        <v>35393</v>
      </c>
      <c r="V190" t="s">
        <v>38250</v>
      </c>
      <c r="AB190" t="s">
        <v>34944</v>
      </c>
      <c r="AH190" t="s">
        <v>65</v>
      </c>
      <c r="AI190" t="s">
        <v>34924</v>
      </c>
      <c r="AY190" t="s">
        <v>38249</v>
      </c>
      <c r="AZ190" t="s">
        <v>22159</v>
      </c>
      <c r="BA190" t="s">
        <v>38248</v>
      </c>
      <c r="BB190" t="s">
        <v>38247</v>
      </c>
      <c r="BD190" t="s">
        <v>33648</v>
      </c>
      <c r="BG190" t="s">
        <v>38246</v>
      </c>
    </row>
    <row r="191" spans="1:59" x14ac:dyDescent="0.2">
      <c r="A191" s="1">
        <v>42618.94332175926</v>
      </c>
      <c r="B191" t="s">
        <v>1862</v>
      </c>
      <c r="C191" t="s">
        <v>38237</v>
      </c>
      <c r="D191" t="e">
        <f>VLOOKUP(all_inactive[[#This Row],[Full Name, Title]],properly_deactivated[],1,0)</f>
        <v>#N/A</v>
      </c>
      <c r="M191" t="s">
        <v>38236</v>
      </c>
      <c r="V191" t="s">
        <v>38235</v>
      </c>
      <c r="AB191" t="s">
        <v>34931</v>
      </c>
      <c r="AH191" t="s">
        <v>65</v>
      </c>
      <c r="AI191" t="s">
        <v>34924</v>
      </c>
      <c r="AY191" t="s">
        <v>38234</v>
      </c>
      <c r="AZ191" t="s">
        <v>13689</v>
      </c>
      <c r="BA191" t="s">
        <v>38233</v>
      </c>
      <c r="BB191" t="s">
        <v>34929</v>
      </c>
      <c r="BD191" t="s">
        <v>33648</v>
      </c>
      <c r="BG191" t="s">
        <v>38232</v>
      </c>
    </row>
    <row r="192" spans="1:59" x14ac:dyDescent="0.2">
      <c r="A192" s="1">
        <v>42618.94332175926</v>
      </c>
      <c r="B192" t="s">
        <v>1862</v>
      </c>
      <c r="C192" t="s">
        <v>38231</v>
      </c>
      <c r="D192" t="e">
        <f>VLOOKUP(all_inactive[[#This Row],[Full Name, Title]],properly_deactivated[],1,0)</f>
        <v>#N/A</v>
      </c>
      <c r="M192" t="s">
        <v>35030</v>
      </c>
      <c r="V192" t="s">
        <v>38230</v>
      </c>
      <c r="AB192" t="s">
        <v>34944</v>
      </c>
      <c r="AH192" t="s">
        <v>65</v>
      </c>
      <c r="AI192" t="s">
        <v>34924</v>
      </c>
      <c r="AY192" t="s">
        <v>38229</v>
      </c>
      <c r="AZ192" t="s">
        <v>23459</v>
      </c>
      <c r="BA192" t="s">
        <v>38228</v>
      </c>
      <c r="BB192" t="s">
        <v>38227</v>
      </c>
      <c r="BD192" t="s">
        <v>33648</v>
      </c>
      <c r="BG192" t="s">
        <v>38226</v>
      </c>
    </row>
    <row r="193" spans="1:59" x14ac:dyDescent="0.2">
      <c r="A193" s="1">
        <v>42618.943310185183</v>
      </c>
      <c r="B193" t="s">
        <v>1862</v>
      </c>
      <c r="C193" t="s">
        <v>38225</v>
      </c>
      <c r="D193" t="e">
        <f>VLOOKUP(all_inactive[[#This Row],[Full Name, Title]],properly_deactivated[],1,0)</f>
        <v>#N/A</v>
      </c>
      <c r="L193" t="s">
        <v>31661</v>
      </c>
      <c r="M193" t="s">
        <v>31660</v>
      </c>
      <c r="V193" t="s">
        <v>32328</v>
      </c>
      <c r="AB193" t="s">
        <v>21219</v>
      </c>
      <c r="AH193" t="s">
        <v>65</v>
      </c>
      <c r="AI193" t="s">
        <v>31371</v>
      </c>
      <c r="AY193" t="s">
        <v>38224</v>
      </c>
      <c r="AZ193" t="s">
        <v>38223</v>
      </c>
      <c r="BA193" t="s">
        <v>38222</v>
      </c>
      <c r="BB193" t="s">
        <v>31394</v>
      </c>
      <c r="BD193" t="s">
        <v>33648</v>
      </c>
      <c r="BG193" t="s">
        <v>38221</v>
      </c>
    </row>
    <row r="194" spans="1:59" x14ac:dyDescent="0.2">
      <c r="A194" s="1">
        <v>42618.943310185183</v>
      </c>
      <c r="B194" t="s">
        <v>1862</v>
      </c>
      <c r="C194" t="s">
        <v>38216</v>
      </c>
      <c r="D194" t="e">
        <f>VLOOKUP(all_inactive[[#This Row],[Full Name, Title]],properly_deactivated[],1,0)</f>
        <v>#N/A</v>
      </c>
      <c r="M194" t="s">
        <v>35005</v>
      </c>
      <c r="V194" t="s">
        <v>38215</v>
      </c>
      <c r="AB194" t="s">
        <v>34952</v>
      </c>
      <c r="AH194" t="s">
        <v>65</v>
      </c>
      <c r="AI194" t="s">
        <v>34924</v>
      </c>
      <c r="AY194" t="s">
        <v>38214</v>
      </c>
      <c r="AZ194" t="s">
        <v>27442</v>
      </c>
      <c r="BA194" t="s">
        <v>38213</v>
      </c>
      <c r="BB194" t="s">
        <v>35366</v>
      </c>
      <c r="BD194" t="s">
        <v>33648</v>
      </c>
      <c r="BG194" t="s">
        <v>38212</v>
      </c>
    </row>
    <row r="195" spans="1:59" x14ac:dyDescent="0.2">
      <c r="A195" s="1">
        <v>42618.943298611113</v>
      </c>
      <c r="B195" t="s">
        <v>1862</v>
      </c>
      <c r="C195" t="s">
        <v>38211</v>
      </c>
      <c r="D195" t="e">
        <f>VLOOKUP(all_inactive[[#This Row],[Full Name, Title]],properly_deactivated[],1,0)</f>
        <v>#N/A</v>
      </c>
      <c r="M195" t="s">
        <v>34954</v>
      </c>
      <c r="V195" t="s">
        <v>38210</v>
      </c>
      <c r="AB195" t="s">
        <v>34952</v>
      </c>
      <c r="AH195" t="s">
        <v>65</v>
      </c>
      <c r="AI195" t="s">
        <v>34924</v>
      </c>
      <c r="AY195" t="s">
        <v>38209</v>
      </c>
      <c r="AZ195" t="s">
        <v>2006</v>
      </c>
      <c r="BA195" t="s">
        <v>38208</v>
      </c>
      <c r="BB195" t="s">
        <v>38207</v>
      </c>
      <c r="BD195" t="s">
        <v>33648</v>
      </c>
      <c r="BG195" t="s">
        <v>38206</v>
      </c>
    </row>
    <row r="196" spans="1:59" x14ac:dyDescent="0.2">
      <c r="A196" s="1">
        <v>42618.943287037036</v>
      </c>
      <c r="B196" t="s">
        <v>1862</v>
      </c>
      <c r="C196" t="s">
        <v>38200</v>
      </c>
      <c r="D196" t="e">
        <f>VLOOKUP(all_inactive[[#This Row],[Full Name, Title]],properly_deactivated[],1,0)</f>
        <v>#N/A</v>
      </c>
      <c r="M196" t="s">
        <v>35236</v>
      </c>
      <c r="V196" t="s">
        <v>38199</v>
      </c>
      <c r="AB196" t="s">
        <v>34952</v>
      </c>
      <c r="AH196" t="s">
        <v>65</v>
      </c>
      <c r="AI196" t="s">
        <v>34924</v>
      </c>
      <c r="AY196" t="s">
        <v>38198</v>
      </c>
      <c r="AZ196" t="s">
        <v>5450</v>
      </c>
      <c r="BA196" t="s">
        <v>38197</v>
      </c>
      <c r="BB196" t="s">
        <v>38196</v>
      </c>
      <c r="BD196" t="s">
        <v>33648</v>
      </c>
      <c r="BG196" t="s">
        <v>38195</v>
      </c>
    </row>
    <row r="197" spans="1:59" x14ac:dyDescent="0.2">
      <c r="A197" s="1">
        <v>42618.943287037036</v>
      </c>
      <c r="B197" t="s">
        <v>1862</v>
      </c>
      <c r="C197" t="s">
        <v>38190</v>
      </c>
      <c r="D197" t="e">
        <f>VLOOKUP(all_inactive[[#This Row],[Full Name, Title]],properly_deactivated[],1,0)</f>
        <v>#N/A</v>
      </c>
      <c r="M197" t="s">
        <v>35381</v>
      </c>
      <c r="V197" t="s">
        <v>35449</v>
      </c>
      <c r="AB197" t="s">
        <v>34976</v>
      </c>
      <c r="AH197" t="s">
        <v>65</v>
      </c>
      <c r="AI197" t="s">
        <v>34924</v>
      </c>
      <c r="AY197" t="s">
        <v>38189</v>
      </c>
      <c r="AZ197" t="s">
        <v>38188</v>
      </c>
      <c r="BA197" t="s">
        <v>38187</v>
      </c>
      <c r="BB197" t="s">
        <v>1350</v>
      </c>
      <c r="BD197" t="s">
        <v>33648</v>
      </c>
      <c r="BG197" t="s">
        <v>38186</v>
      </c>
    </row>
    <row r="198" spans="1:59" x14ac:dyDescent="0.2">
      <c r="A198" s="1">
        <v>42618.943287037036</v>
      </c>
      <c r="B198" t="s">
        <v>1862</v>
      </c>
      <c r="C198" t="s">
        <v>38185</v>
      </c>
      <c r="D198" t="e">
        <f>VLOOKUP(all_inactive[[#This Row],[Full Name, Title]],properly_deactivated[],1,0)</f>
        <v>#N/A</v>
      </c>
      <c r="K198" t="s">
        <v>38126</v>
      </c>
      <c r="N198" t="s">
        <v>63</v>
      </c>
      <c r="AY198" t="s">
        <v>38185</v>
      </c>
      <c r="AZ198" t="s">
        <v>38184</v>
      </c>
      <c r="BA198" t="s">
        <v>3963</v>
      </c>
      <c r="BD198" t="s">
        <v>33648</v>
      </c>
      <c r="BG198" t="s">
        <v>38183</v>
      </c>
    </row>
    <row r="199" spans="1:59" x14ac:dyDescent="0.2">
      <c r="A199" s="1">
        <v>42618.94327546296</v>
      </c>
      <c r="B199" t="s">
        <v>1862</v>
      </c>
      <c r="C199" t="s">
        <v>38182</v>
      </c>
      <c r="D199" t="e">
        <f>VLOOKUP(all_inactive[[#This Row],[Full Name, Title]],properly_deactivated[],1,0)</f>
        <v>#N/A</v>
      </c>
      <c r="M199" t="s">
        <v>34985</v>
      </c>
      <c r="V199" t="s">
        <v>38181</v>
      </c>
      <c r="AH199" t="s">
        <v>65</v>
      </c>
      <c r="AI199" t="s">
        <v>34924</v>
      </c>
      <c r="AY199" t="s">
        <v>38180</v>
      </c>
      <c r="AZ199" t="s">
        <v>38179</v>
      </c>
      <c r="BA199" t="s">
        <v>38178</v>
      </c>
      <c r="BB199" t="s">
        <v>38177</v>
      </c>
      <c r="BD199" t="s">
        <v>33648</v>
      </c>
      <c r="BG199" t="s">
        <v>38176</v>
      </c>
    </row>
    <row r="200" spans="1:59" x14ac:dyDescent="0.2">
      <c r="A200" s="1">
        <v>42618.94326388889</v>
      </c>
      <c r="B200" t="s">
        <v>1862</v>
      </c>
      <c r="C200" t="s">
        <v>38171</v>
      </c>
      <c r="D200" t="e">
        <f>VLOOKUP(all_inactive[[#This Row],[Full Name, Title]],properly_deactivated[],1,0)</f>
        <v>#N/A</v>
      </c>
      <c r="M200" t="s">
        <v>34965</v>
      </c>
      <c r="V200" t="s">
        <v>38170</v>
      </c>
      <c r="AB200" t="s">
        <v>34931</v>
      </c>
      <c r="AH200" t="s">
        <v>65</v>
      </c>
      <c r="AI200" t="s">
        <v>34924</v>
      </c>
      <c r="AY200" t="s">
        <v>38169</v>
      </c>
      <c r="AZ200" t="s">
        <v>7855</v>
      </c>
      <c r="BA200" t="s">
        <v>31824</v>
      </c>
      <c r="BB200" t="s">
        <v>38168</v>
      </c>
      <c r="BD200" t="s">
        <v>33648</v>
      </c>
      <c r="BG200" t="s">
        <v>38167</v>
      </c>
    </row>
    <row r="201" spans="1:59" x14ac:dyDescent="0.2">
      <c r="A201" s="1">
        <v>42618.943252314813</v>
      </c>
      <c r="B201" t="s">
        <v>1862</v>
      </c>
      <c r="C201" t="s">
        <v>38162</v>
      </c>
      <c r="D201" t="e">
        <f>VLOOKUP(all_inactive[[#This Row],[Full Name, Title]],properly_deactivated[],1,0)</f>
        <v>#N/A</v>
      </c>
      <c r="L201" t="s">
        <v>33640</v>
      </c>
      <c r="M201" t="s">
        <v>33639</v>
      </c>
      <c r="V201" t="s">
        <v>38120</v>
      </c>
      <c r="AB201" t="s">
        <v>21219</v>
      </c>
      <c r="AH201" t="s">
        <v>65</v>
      </c>
      <c r="AI201" t="s">
        <v>31371</v>
      </c>
      <c r="AY201" t="s">
        <v>38161</v>
      </c>
      <c r="AZ201" t="s">
        <v>34602</v>
      </c>
      <c r="BA201" t="s">
        <v>38160</v>
      </c>
      <c r="BB201" t="s">
        <v>31394</v>
      </c>
      <c r="BD201" t="s">
        <v>33648</v>
      </c>
      <c r="BG201" t="s">
        <v>38159</v>
      </c>
    </row>
    <row r="202" spans="1:59" x14ac:dyDescent="0.2">
      <c r="A202" s="1">
        <v>42618.943252314813</v>
      </c>
      <c r="B202" t="s">
        <v>1862</v>
      </c>
      <c r="C202" t="s">
        <v>38158</v>
      </c>
      <c r="D202" t="e">
        <f>VLOOKUP(all_inactive[[#This Row],[Full Name, Title]],properly_deactivated[],1,0)</f>
        <v>#N/A</v>
      </c>
      <c r="M202" t="s">
        <v>35030</v>
      </c>
      <c r="V202" t="s">
        <v>38157</v>
      </c>
      <c r="AB202" t="s">
        <v>34944</v>
      </c>
      <c r="AH202" t="s">
        <v>65</v>
      </c>
      <c r="AI202" t="s">
        <v>34924</v>
      </c>
      <c r="AY202" t="s">
        <v>38156</v>
      </c>
      <c r="AZ202" t="s">
        <v>38155</v>
      </c>
      <c r="BA202" t="s">
        <v>38154</v>
      </c>
      <c r="BB202" t="s">
        <v>38153</v>
      </c>
      <c r="BD202" t="s">
        <v>33648</v>
      </c>
      <c r="BG202" t="s">
        <v>38152</v>
      </c>
    </row>
    <row r="203" spans="1:59" x14ac:dyDescent="0.2">
      <c r="A203" s="1">
        <v>42618.943252314813</v>
      </c>
      <c r="B203" t="s">
        <v>1862</v>
      </c>
      <c r="C203" t="s">
        <v>38151</v>
      </c>
      <c r="D203" t="e">
        <f>VLOOKUP(all_inactive[[#This Row],[Full Name, Title]],properly_deactivated[],1,0)</f>
        <v>#N/A</v>
      </c>
      <c r="L203" t="s">
        <v>32354</v>
      </c>
      <c r="M203" t="s">
        <v>32353</v>
      </c>
      <c r="V203" t="s">
        <v>37671</v>
      </c>
      <c r="AB203" t="s">
        <v>21219</v>
      </c>
      <c r="AH203" t="s">
        <v>65</v>
      </c>
      <c r="AI203" t="s">
        <v>31371</v>
      </c>
      <c r="AY203" t="s">
        <v>38150</v>
      </c>
      <c r="AZ203" t="s">
        <v>6298</v>
      </c>
      <c r="BA203" t="s">
        <v>6855</v>
      </c>
      <c r="BB203" t="s">
        <v>31394</v>
      </c>
      <c r="BD203" t="s">
        <v>33648</v>
      </c>
      <c r="BG203" t="s">
        <v>38149</v>
      </c>
    </row>
    <row r="204" spans="1:59" x14ac:dyDescent="0.2">
      <c r="A204" s="1">
        <v>42618.943240740737</v>
      </c>
      <c r="B204" t="s">
        <v>1862</v>
      </c>
      <c r="C204" t="s">
        <v>38148</v>
      </c>
      <c r="D204" t="e">
        <f>VLOOKUP(all_inactive[[#This Row],[Full Name, Title]],properly_deactivated[],1,0)</f>
        <v>#N/A</v>
      </c>
      <c r="M204" t="s">
        <v>38147</v>
      </c>
      <c r="V204" t="s">
        <v>38146</v>
      </c>
      <c r="AB204" t="s">
        <v>34952</v>
      </c>
      <c r="AH204" t="s">
        <v>65</v>
      </c>
      <c r="AI204" t="s">
        <v>34924</v>
      </c>
      <c r="AY204" t="s">
        <v>38145</v>
      </c>
      <c r="AZ204" t="s">
        <v>38144</v>
      </c>
      <c r="BA204" t="s">
        <v>38143</v>
      </c>
      <c r="BB204" t="s">
        <v>38142</v>
      </c>
      <c r="BD204" t="s">
        <v>33648</v>
      </c>
      <c r="BG204" t="s">
        <v>38141</v>
      </c>
    </row>
    <row r="205" spans="1:59" x14ac:dyDescent="0.2">
      <c r="A205" s="1">
        <v>42618.943240740737</v>
      </c>
      <c r="B205" t="s">
        <v>1862</v>
      </c>
      <c r="C205" t="s">
        <v>38140</v>
      </c>
      <c r="D205" t="e">
        <f>VLOOKUP(all_inactive[[#This Row],[Full Name, Title]],properly_deactivated[],1,0)</f>
        <v>#N/A</v>
      </c>
      <c r="L205" t="s">
        <v>33640</v>
      </c>
      <c r="M205" t="s">
        <v>33639</v>
      </c>
      <c r="V205" t="s">
        <v>38120</v>
      </c>
      <c r="AB205" t="s">
        <v>21219</v>
      </c>
      <c r="AH205" t="s">
        <v>65</v>
      </c>
      <c r="AI205" t="s">
        <v>31371</v>
      </c>
      <c r="AY205" t="s">
        <v>38139</v>
      </c>
      <c r="AZ205" t="s">
        <v>15628</v>
      </c>
      <c r="BA205" t="s">
        <v>2391</v>
      </c>
      <c r="BB205" t="s">
        <v>31394</v>
      </c>
      <c r="BD205" t="s">
        <v>33648</v>
      </c>
      <c r="BG205" t="s">
        <v>38138</v>
      </c>
    </row>
    <row r="206" spans="1:59" x14ac:dyDescent="0.2">
      <c r="A206" s="1">
        <v>42618.943240740737</v>
      </c>
      <c r="B206" t="s">
        <v>1862</v>
      </c>
      <c r="C206" t="s">
        <v>38132</v>
      </c>
      <c r="D206" t="e">
        <f>VLOOKUP(all_inactive[[#This Row],[Full Name, Title]],properly_deactivated[],1,0)</f>
        <v>#N/A</v>
      </c>
      <c r="M206" t="s">
        <v>38131</v>
      </c>
      <c r="V206" t="s">
        <v>38130</v>
      </c>
      <c r="AB206" t="s">
        <v>34976</v>
      </c>
      <c r="AH206" t="s">
        <v>65</v>
      </c>
      <c r="AI206" t="s">
        <v>34924</v>
      </c>
      <c r="AY206" t="s">
        <v>38129</v>
      </c>
      <c r="AZ206" t="s">
        <v>36438</v>
      </c>
      <c r="BA206" t="s">
        <v>38128</v>
      </c>
      <c r="BB206" t="s">
        <v>35330</v>
      </c>
      <c r="BD206" t="s">
        <v>33648</v>
      </c>
      <c r="BG206" t="s">
        <v>38127</v>
      </c>
    </row>
    <row r="207" spans="1:59" x14ac:dyDescent="0.2">
      <c r="A207" s="1">
        <v>42618.943229166667</v>
      </c>
      <c r="B207" t="s">
        <v>1862</v>
      </c>
      <c r="C207" t="s">
        <v>38121</v>
      </c>
      <c r="D207" t="e">
        <f>VLOOKUP(all_inactive[[#This Row],[Full Name, Title]],properly_deactivated[],1,0)</f>
        <v>#N/A</v>
      </c>
      <c r="L207" t="s">
        <v>33640</v>
      </c>
      <c r="M207" t="s">
        <v>33639</v>
      </c>
      <c r="V207" t="s">
        <v>38120</v>
      </c>
      <c r="AB207" t="s">
        <v>21219</v>
      </c>
      <c r="AH207" t="s">
        <v>65</v>
      </c>
      <c r="AI207" t="s">
        <v>31371</v>
      </c>
      <c r="AY207" t="s">
        <v>38119</v>
      </c>
      <c r="AZ207" t="s">
        <v>15843</v>
      </c>
      <c r="BA207" t="s">
        <v>38118</v>
      </c>
      <c r="BB207" t="s">
        <v>31394</v>
      </c>
      <c r="BD207" t="s">
        <v>33648</v>
      </c>
      <c r="BG207" t="s">
        <v>38117</v>
      </c>
    </row>
    <row r="208" spans="1:59" x14ac:dyDescent="0.2">
      <c r="A208" s="1">
        <v>42618.943229166667</v>
      </c>
      <c r="B208" t="s">
        <v>1862</v>
      </c>
      <c r="C208" t="s">
        <v>38116</v>
      </c>
      <c r="D208" t="e">
        <f>VLOOKUP(all_inactive[[#This Row],[Full Name, Title]],properly_deactivated[],1,0)</f>
        <v>#N/A</v>
      </c>
      <c r="M208" t="s">
        <v>34965</v>
      </c>
      <c r="V208" t="s">
        <v>38115</v>
      </c>
      <c r="AB208" t="s">
        <v>34931</v>
      </c>
      <c r="AH208" t="s">
        <v>65</v>
      </c>
      <c r="AI208" t="s">
        <v>34924</v>
      </c>
      <c r="AY208" t="s">
        <v>38114</v>
      </c>
      <c r="AZ208" t="s">
        <v>25203</v>
      </c>
      <c r="BA208" t="s">
        <v>20831</v>
      </c>
      <c r="BB208" t="s">
        <v>38113</v>
      </c>
      <c r="BD208" t="s">
        <v>33648</v>
      </c>
      <c r="BG208" t="s">
        <v>38112</v>
      </c>
    </row>
    <row r="209" spans="1:59" x14ac:dyDescent="0.2">
      <c r="A209" s="1">
        <v>42618.94321759259</v>
      </c>
      <c r="B209" t="s">
        <v>1862</v>
      </c>
      <c r="C209" t="s">
        <v>38108</v>
      </c>
      <c r="D209" t="e">
        <f>VLOOKUP(all_inactive[[#This Row],[Full Name, Title]],properly_deactivated[],1,0)</f>
        <v>#N/A</v>
      </c>
      <c r="M209" t="s">
        <v>34926</v>
      </c>
      <c r="V209" t="s">
        <v>38107</v>
      </c>
      <c r="AH209" t="s">
        <v>65</v>
      </c>
      <c r="AI209" t="s">
        <v>34924</v>
      </c>
      <c r="AY209" t="s">
        <v>38106</v>
      </c>
      <c r="AZ209" t="s">
        <v>21107</v>
      </c>
      <c r="BA209" t="s">
        <v>38105</v>
      </c>
      <c r="BB209" t="s">
        <v>38104</v>
      </c>
      <c r="BD209" t="s">
        <v>33648</v>
      </c>
      <c r="BG209" t="s">
        <v>38103</v>
      </c>
    </row>
    <row r="210" spans="1:59" x14ac:dyDescent="0.2">
      <c r="A210" s="1">
        <v>42618.94321759259</v>
      </c>
      <c r="B210" t="s">
        <v>1862</v>
      </c>
      <c r="C210" t="s">
        <v>38098</v>
      </c>
      <c r="D210" t="e">
        <f>VLOOKUP(all_inactive[[#This Row],[Full Name, Title]],properly_deactivated[],1,0)</f>
        <v>#N/A</v>
      </c>
      <c r="M210" t="s">
        <v>34978</v>
      </c>
      <c r="V210" t="s">
        <v>38097</v>
      </c>
      <c r="AB210" t="s">
        <v>34976</v>
      </c>
      <c r="AH210" t="s">
        <v>65</v>
      </c>
      <c r="AI210" t="s">
        <v>34924</v>
      </c>
      <c r="AY210" t="s">
        <v>38096</v>
      </c>
      <c r="AZ210" t="s">
        <v>38095</v>
      </c>
      <c r="BA210" t="s">
        <v>38094</v>
      </c>
      <c r="BB210" t="s">
        <v>38093</v>
      </c>
      <c r="BD210" t="s">
        <v>33648</v>
      </c>
      <c r="BG210" t="s">
        <v>38092</v>
      </c>
    </row>
    <row r="211" spans="1:59" x14ac:dyDescent="0.2">
      <c r="A211" s="1">
        <v>42618.943206018521</v>
      </c>
      <c r="B211" t="s">
        <v>1862</v>
      </c>
      <c r="C211" t="s">
        <v>38091</v>
      </c>
      <c r="D211" t="e">
        <f>VLOOKUP(all_inactive[[#This Row],[Full Name, Title]],properly_deactivated[],1,0)</f>
        <v>#N/A</v>
      </c>
      <c r="M211" t="s">
        <v>35030</v>
      </c>
      <c r="V211" t="s">
        <v>38090</v>
      </c>
      <c r="AB211" t="s">
        <v>34944</v>
      </c>
      <c r="AH211" t="s">
        <v>65</v>
      </c>
      <c r="AI211" t="s">
        <v>34924</v>
      </c>
      <c r="AY211" t="s">
        <v>38089</v>
      </c>
      <c r="AZ211" t="s">
        <v>4975</v>
      </c>
      <c r="BA211" t="s">
        <v>38088</v>
      </c>
      <c r="BB211" t="s">
        <v>38087</v>
      </c>
      <c r="BD211" t="s">
        <v>33648</v>
      </c>
      <c r="BG211" t="s">
        <v>38086</v>
      </c>
    </row>
    <row r="212" spans="1:59" x14ac:dyDescent="0.2">
      <c r="A212" s="1">
        <v>42618.943194444437</v>
      </c>
      <c r="B212" t="s">
        <v>1862</v>
      </c>
      <c r="C212" t="s">
        <v>38085</v>
      </c>
      <c r="D212" t="e">
        <f>VLOOKUP(all_inactive[[#This Row],[Full Name, Title]],properly_deactivated[],1,0)</f>
        <v>#N/A</v>
      </c>
      <c r="M212" t="s">
        <v>35174</v>
      </c>
      <c r="V212" t="s">
        <v>38084</v>
      </c>
      <c r="W212" t="s">
        <v>38083</v>
      </c>
      <c r="AB212" t="s">
        <v>34931</v>
      </c>
      <c r="AH212" t="s">
        <v>65</v>
      </c>
      <c r="AI212" t="s">
        <v>34924</v>
      </c>
      <c r="AY212" t="s">
        <v>38082</v>
      </c>
      <c r="AZ212" t="s">
        <v>4975</v>
      </c>
      <c r="BA212" t="s">
        <v>3963</v>
      </c>
      <c r="BB212" t="s">
        <v>38081</v>
      </c>
      <c r="BD212" t="s">
        <v>33648</v>
      </c>
      <c r="BG212" t="s">
        <v>38080</v>
      </c>
    </row>
    <row r="213" spans="1:59" x14ac:dyDescent="0.2">
      <c r="A213" s="1">
        <v>42618.943194444437</v>
      </c>
      <c r="B213" t="s">
        <v>1862</v>
      </c>
      <c r="C213" t="s">
        <v>38076</v>
      </c>
      <c r="D213" t="e">
        <f>VLOOKUP(all_inactive[[#This Row],[Full Name, Title]],properly_deactivated[],1,0)</f>
        <v>#N/A</v>
      </c>
      <c r="M213" t="s">
        <v>35213</v>
      </c>
      <c r="V213" t="s">
        <v>38075</v>
      </c>
      <c r="AB213" t="s">
        <v>34944</v>
      </c>
      <c r="AH213" t="s">
        <v>65</v>
      </c>
      <c r="AI213" t="s">
        <v>34924</v>
      </c>
      <c r="AY213" t="s">
        <v>38074</v>
      </c>
      <c r="AZ213" t="s">
        <v>38073</v>
      </c>
      <c r="BA213" t="s">
        <v>38072</v>
      </c>
      <c r="BB213" t="s">
        <v>38071</v>
      </c>
      <c r="BD213" t="s">
        <v>33648</v>
      </c>
      <c r="BG213" t="s">
        <v>38070</v>
      </c>
    </row>
    <row r="214" spans="1:59" x14ac:dyDescent="0.2">
      <c r="A214" s="1">
        <v>42618.943182870367</v>
      </c>
      <c r="B214" t="s">
        <v>1862</v>
      </c>
      <c r="C214" t="s">
        <v>38069</v>
      </c>
      <c r="D214" t="e">
        <f>VLOOKUP(all_inactive[[#This Row],[Full Name, Title]],properly_deactivated[],1,0)</f>
        <v>#N/A</v>
      </c>
      <c r="M214" t="s">
        <v>38068</v>
      </c>
      <c r="V214" t="s">
        <v>38067</v>
      </c>
      <c r="AB214" t="s">
        <v>34976</v>
      </c>
      <c r="AH214" t="s">
        <v>65</v>
      </c>
      <c r="AI214" t="s">
        <v>34924</v>
      </c>
      <c r="AY214" t="s">
        <v>38066</v>
      </c>
      <c r="AZ214" t="s">
        <v>22383</v>
      </c>
      <c r="BA214" t="s">
        <v>38065</v>
      </c>
      <c r="BB214" t="s">
        <v>35330</v>
      </c>
      <c r="BD214" t="s">
        <v>33648</v>
      </c>
      <c r="BG214" t="s">
        <v>38064</v>
      </c>
    </row>
    <row r="215" spans="1:59" x14ac:dyDescent="0.2">
      <c r="A215" s="1">
        <v>42618.943171296298</v>
      </c>
      <c r="B215" t="s">
        <v>1862</v>
      </c>
      <c r="C215" t="s">
        <v>38063</v>
      </c>
      <c r="D215" t="e">
        <f>VLOOKUP(all_inactive[[#This Row],[Full Name, Title]],properly_deactivated[],1,0)</f>
        <v>#N/A</v>
      </c>
      <c r="M215" t="s">
        <v>35381</v>
      </c>
      <c r="V215" t="s">
        <v>35449</v>
      </c>
      <c r="AB215" t="s">
        <v>34976</v>
      </c>
      <c r="AH215" t="s">
        <v>65</v>
      </c>
      <c r="AI215" t="s">
        <v>34924</v>
      </c>
      <c r="AY215" t="s">
        <v>38062</v>
      </c>
      <c r="AZ215" t="s">
        <v>5460</v>
      </c>
      <c r="BA215" t="s">
        <v>38061</v>
      </c>
      <c r="BB215" t="s">
        <v>1350</v>
      </c>
      <c r="BD215" t="s">
        <v>33648</v>
      </c>
      <c r="BG215" t="s">
        <v>38060</v>
      </c>
    </row>
    <row r="216" spans="1:59" x14ac:dyDescent="0.2">
      <c r="A216" s="1">
        <v>42618.943171296298</v>
      </c>
      <c r="B216" t="s">
        <v>1862</v>
      </c>
      <c r="C216" t="s">
        <v>38059</v>
      </c>
      <c r="D216" t="e">
        <f>VLOOKUP(all_inactive[[#This Row],[Full Name, Title]],properly_deactivated[],1,0)</f>
        <v>#N/A</v>
      </c>
      <c r="M216" t="s">
        <v>31518</v>
      </c>
      <c r="AB216" t="s">
        <v>31480</v>
      </c>
      <c r="AH216" t="s">
        <v>65</v>
      </c>
      <c r="AI216" t="s">
        <v>31371</v>
      </c>
      <c r="AY216" t="s">
        <v>38058</v>
      </c>
      <c r="AZ216" t="s">
        <v>7025</v>
      </c>
      <c r="BA216" t="s">
        <v>20065</v>
      </c>
      <c r="BB216" t="s">
        <v>32505</v>
      </c>
      <c r="BD216" t="s">
        <v>33648</v>
      </c>
      <c r="BG216" t="s">
        <v>38057</v>
      </c>
    </row>
    <row r="217" spans="1:59" x14ac:dyDescent="0.2">
      <c r="A217" s="1">
        <v>42618.943171296298</v>
      </c>
      <c r="B217" t="s">
        <v>1862</v>
      </c>
      <c r="C217" t="s">
        <v>38056</v>
      </c>
      <c r="D217" t="e">
        <f>VLOOKUP(all_inactive[[#This Row],[Full Name, Title]],properly_deactivated[],1,0)</f>
        <v>#N/A</v>
      </c>
      <c r="M217" t="s">
        <v>34965</v>
      </c>
      <c r="V217" t="s">
        <v>38055</v>
      </c>
      <c r="AB217" t="s">
        <v>34931</v>
      </c>
      <c r="AH217" t="s">
        <v>65</v>
      </c>
      <c r="AI217" t="s">
        <v>34924</v>
      </c>
      <c r="AY217" t="s">
        <v>38054</v>
      </c>
      <c r="AZ217" t="s">
        <v>5460</v>
      </c>
      <c r="BA217" t="s">
        <v>13222</v>
      </c>
      <c r="BB217" t="s">
        <v>34929</v>
      </c>
      <c r="BD217" t="s">
        <v>33648</v>
      </c>
      <c r="BG217" t="s">
        <v>38053</v>
      </c>
    </row>
    <row r="218" spans="1:59" x14ac:dyDescent="0.2">
      <c r="A218" s="1">
        <v>42618.943159722221</v>
      </c>
      <c r="B218" t="s">
        <v>1862</v>
      </c>
      <c r="C218" t="s">
        <v>38052</v>
      </c>
      <c r="D218" t="e">
        <f>VLOOKUP(all_inactive[[#This Row],[Full Name, Title]],properly_deactivated[],1,0)</f>
        <v>#N/A</v>
      </c>
      <c r="M218" t="s">
        <v>35381</v>
      </c>
      <c r="V218" t="s">
        <v>38051</v>
      </c>
      <c r="AH218" t="s">
        <v>65</v>
      </c>
      <c r="AI218" t="s">
        <v>34924</v>
      </c>
      <c r="AY218" t="s">
        <v>38050</v>
      </c>
      <c r="AZ218" t="s">
        <v>23966</v>
      </c>
      <c r="BA218" t="s">
        <v>38049</v>
      </c>
      <c r="BB218" t="s">
        <v>35482</v>
      </c>
      <c r="BD218" t="s">
        <v>33648</v>
      </c>
      <c r="BG218" t="s">
        <v>38048</v>
      </c>
    </row>
    <row r="219" spans="1:59" x14ac:dyDescent="0.2">
      <c r="A219" s="1">
        <v>42618.943159722221</v>
      </c>
      <c r="B219" t="s">
        <v>1862</v>
      </c>
      <c r="C219" t="s">
        <v>38047</v>
      </c>
      <c r="D219" t="e">
        <f>VLOOKUP(all_inactive[[#This Row],[Full Name, Title]],properly_deactivated[],1,0)</f>
        <v>#N/A</v>
      </c>
      <c r="M219" t="s">
        <v>34978</v>
      </c>
      <c r="V219" t="s">
        <v>38046</v>
      </c>
      <c r="AB219" t="s">
        <v>34976</v>
      </c>
      <c r="AH219" t="s">
        <v>65</v>
      </c>
      <c r="AI219" t="s">
        <v>34924</v>
      </c>
      <c r="AY219" t="s">
        <v>38045</v>
      </c>
      <c r="AZ219" t="s">
        <v>23966</v>
      </c>
      <c r="BA219" t="s">
        <v>38044</v>
      </c>
      <c r="BB219" t="s">
        <v>35354</v>
      </c>
      <c r="BD219" t="s">
        <v>33648</v>
      </c>
      <c r="BG219" t="s">
        <v>38043</v>
      </c>
    </row>
    <row r="220" spans="1:59" x14ac:dyDescent="0.2">
      <c r="A220" s="1">
        <v>42618.943148148152</v>
      </c>
      <c r="B220" t="s">
        <v>1862</v>
      </c>
      <c r="C220" t="s">
        <v>38042</v>
      </c>
      <c r="D220" t="e">
        <f>VLOOKUP(all_inactive[[#This Row],[Full Name, Title]],properly_deactivated[],1,0)</f>
        <v>#N/A</v>
      </c>
      <c r="M220" t="s">
        <v>38041</v>
      </c>
      <c r="V220" t="s">
        <v>38040</v>
      </c>
      <c r="AB220" t="s">
        <v>35080</v>
      </c>
      <c r="AH220" t="s">
        <v>65</v>
      </c>
      <c r="AI220" t="s">
        <v>34924</v>
      </c>
      <c r="AY220" t="s">
        <v>38039</v>
      </c>
      <c r="AZ220" t="s">
        <v>25173</v>
      </c>
      <c r="BA220" t="s">
        <v>6781</v>
      </c>
      <c r="BB220" t="s">
        <v>38038</v>
      </c>
      <c r="BD220" t="s">
        <v>33648</v>
      </c>
      <c r="BG220" t="s">
        <v>38037</v>
      </c>
    </row>
    <row r="221" spans="1:59" x14ac:dyDescent="0.2">
      <c r="A221" s="1">
        <v>42618.943148148152</v>
      </c>
      <c r="B221" t="s">
        <v>1862</v>
      </c>
      <c r="C221" t="s">
        <v>38036</v>
      </c>
      <c r="D221" t="e">
        <f>VLOOKUP(all_inactive[[#This Row],[Full Name, Title]],properly_deactivated[],1,0)</f>
        <v>#N/A</v>
      </c>
      <c r="M221" t="s">
        <v>35213</v>
      </c>
      <c r="V221" t="s">
        <v>35212</v>
      </c>
      <c r="AB221" t="s">
        <v>34944</v>
      </c>
      <c r="AH221" t="s">
        <v>65</v>
      </c>
      <c r="AI221" t="s">
        <v>34924</v>
      </c>
      <c r="AY221" t="s">
        <v>38035</v>
      </c>
      <c r="AZ221" t="s">
        <v>25173</v>
      </c>
      <c r="BA221" t="s">
        <v>15585</v>
      </c>
      <c r="BB221" t="s">
        <v>38034</v>
      </c>
      <c r="BD221" t="s">
        <v>33648</v>
      </c>
      <c r="BG221" t="s">
        <v>38033</v>
      </c>
    </row>
    <row r="222" spans="1:59" x14ac:dyDescent="0.2">
      <c r="A222" s="1">
        <v>42618.943136574067</v>
      </c>
      <c r="B222" t="s">
        <v>1862</v>
      </c>
      <c r="C222" t="s">
        <v>38028</v>
      </c>
      <c r="D222" t="e">
        <f>VLOOKUP(all_inactive[[#This Row],[Full Name, Title]],properly_deactivated[],1,0)</f>
        <v>#N/A</v>
      </c>
      <c r="J222" t="s">
        <v>32341</v>
      </c>
      <c r="L222" t="s">
        <v>32542</v>
      </c>
      <c r="M222" t="s">
        <v>32541</v>
      </c>
      <c r="V222" t="s">
        <v>32868</v>
      </c>
      <c r="AB222" t="s">
        <v>21219</v>
      </c>
      <c r="AH222" t="s">
        <v>65</v>
      </c>
      <c r="AI222" t="s">
        <v>31371</v>
      </c>
      <c r="AL222" t="s">
        <v>67</v>
      </c>
      <c r="AM222" t="s">
        <v>145</v>
      </c>
      <c r="AY222" t="s">
        <v>38027</v>
      </c>
      <c r="AZ222" t="s">
        <v>7343</v>
      </c>
      <c r="BA222" t="s">
        <v>38026</v>
      </c>
      <c r="BB222" t="s">
        <v>31394</v>
      </c>
      <c r="BD222" t="s">
        <v>33648</v>
      </c>
      <c r="BG222" t="s">
        <v>38025</v>
      </c>
    </row>
    <row r="223" spans="1:59" x14ac:dyDescent="0.2">
      <c r="A223" s="1">
        <v>42618.943136574067</v>
      </c>
      <c r="B223" t="s">
        <v>1862</v>
      </c>
      <c r="C223" t="s">
        <v>38024</v>
      </c>
      <c r="D223" t="e">
        <f>VLOOKUP(all_inactive[[#This Row],[Full Name, Title]],properly_deactivated[],1,0)</f>
        <v>#N/A</v>
      </c>
      <c r="M223" t="s">
        <v>35381</v>
      </c>
      <c r="V223" t="s">
        <v>35685</v>
      </c>
      <c r="AB223" t="s">
        <v>34976</v>
      </c>
      <c r="AH223" t="s">
        <v>65</v>
      </c>
      <c r="AI223" t="s">
        <v>34924</v>
      </c>
      <c r="AY223" t="s">
        <v>38023</v>
      </c>
      <c r="AZ223" t="s">
        <v>14163</v>
      </c>
      <c r="BA223" t="s">
        <v>38022</v>
      </c>
      <c r="BB223" t="s">
        <v>1350</v>
      </c>
      <c r="BD223" t="s">
        <v>33648</v>
      </c>
      <c r="BG223" t="s">
        <v>38021</v>
      </c>
    </row>
    <row r="224" spans="1:59" x14ac:dyDescent="0.2">
      <c r="A224" s="1">
        <v>42618.943124999998</v>
      </c>
      <c r="B224" t="s">
        <v>1862</v>
      </c>
      <c r="C224" t="s">
        <v>38012</v>
      </c>
      <c r="D224" t="e">
        <f>VLOOKUP(all_inactive[[#This Row],[Full Name, Title]],properly_deactivated[],1,0)</f>
        <v>#N/A</v>
      </c>
      <c r="M224" t="s">
        <v>34978</v>
      </c>
      <c r="V224" t="s">
        <v>38011</v>
      </c>
      <c r="AB224" t="s">
        <v>38010</v>
      </c>
      <c r="AH224" t="s">
        <v>65</v>
      </c>
      <c r="AI224" t="s">
        <v>34924</v>
      </c>
      <c r="AY224" t="s">
        <v>38009</v>
      </c>
      <c r="AZ224" t="s">
        <v>3285</v>
      </c>
      <c r="BA224" t="s">
        <v>32930</v>
      </c>
      <c r="BB224" t="s">
        <v>38008</v>
      </c>
      <c r="BD224" t="s">
        <v>33648</v>
      </c>
      <c r="BG224" t="s">
        <v>38007</v>
      </c>
    </row>
    <row r="225" spans="1:59" x14ac:dyDescent="0.2">
      <c r="A225" s="1">
        <v>42618.943113425928</v>
      </c>
      <c r="B225" t="s">
        <v>1862</v>
      </c>
      <c r="C225" t="s">
        <v>38006</v>
      </c>
      <c r="D225" t="e">
        <f>VLOOKUP(all_inactive[[#This Row],[Full Name, Title]],properly_deactivated[],1,0)</f>
        <v>#N/A</v>
      </c>
      <c r="M225" t="s">
        <v>35023</v>
      </c>
      <c r="V225" t="s">
        <v>38005</v>
      </c>
      <c r="AB225" t="s">
        <v>34976</v>
      </c>
      <c r="AH225" t="s">
        <v>65</v>
      </c>
      <c r="AI225" t="s">
        <v>34924</v>
      </c>
      <c r="AY225" t="s">
        <v>38004</v>
      </c>
      <c r="AZ225" t="s">
        <v>25820</v>
      </c>
      <c r="BA225" t="s">
        <v>38003</v>
      </c>
      <c r="BB225" t="s">
        <v>219</v>
      </c>
      <c r="BD225" t="s">
        <v>33648</v>
      </c>
      <c r="BG225" t="s">
        <v>38002</v>
      </c>
    </row>
    <row r="226" spans="1:59" x14ac:dyDescent="0.2">
      <c r="A226" s="1">
        <v>42618.943113425928</v>
      </c>
      <c r="B226" t="s">
        <v>1862</v>
      </c>
      <c r="C226" t="s">
        <v>38001</v>
      </c>
      <c r="D226" t="e">
        <f>VLOOKUP(all_inactive[[#This Row],[Full Name, Title]],properly_deactivated[],1,0)</f>
        <v>#N/A</v>
      </c>
      <c r="J226" t="s">
        <v>32341</v>
      </c>
      <c r="L226" t="s">
        <v>11619</v>
      </c>
      <c r="M226" t="s">
        <v>36513</v>
      </c>
      <c r="V226" t="s">
        <v>36518</v>
      </c>
      <c r="AB226" t="s">
        <v>21219</v>
      </c>
      <c r="AH226" t="s">
        <v>65</v>
      </c>
      <c r="AI226" t="s">
        <v>31371</v>
      </c>
      <c r="AL226" t="s">
        <v>67</v>
      </c>
      <c r="AM226" t="s">
        <v>284</v>
      </c>
      <c r="AY226" t="s">
        <v>38000</v>
      </c>
      <c r="AZ226" t="s">
        <v>34695</v>
      </c>
      <c r="BA226" t="s">
        <v>21322</v>
      </c>
      <c r="BB226" t="s">
        <v>31394</v>
      </c>
      <c r="BD226" t="s">
        <v>33648</v>
      </c>
      <c r="BG226" t="s">
        <v>37999</v>
      </c>
    </row>
    <row r="227" spans="1:59" x14ac:dyDescent="0.2">
      <c r="A227" s="1">
        <v>42618.943113425928</v>
      </c>
      <c r="B227" t="s">
        <v>1862</v>
      </c>
      <c r="C227" t="s">
        <v>37998</v>
      </c>
      <c r="D227" t="e">
        <f>VLOOKUP(all_inactive[[#This Row],[Full Name, Title]],properly_deactivated[],1,0)</f>
        <v>#N/A</v>
      </c>
      <c r="M227" t="s">
        <v>35120</v>
      </c>
      <c r="V227" t="s">
        <v>37997</v>
      </c>
      <c r="AB227" t="s">
        <v>34944</v>
      </c>
      <c r="AH227" t="s">
        <v>65</v>
      </c>
      <c r="AI227" t="s">
        <v>34924</v>
      </c>
      <c r="AY227" t="s">
        <v>37996</v>
      </c>
      <c r="AZ227" t="s">
        <v>37995</v>
      </c>
      <c r="BA227" t="s">
        <v>37994</v>
      </c>
      <c r="BB227" t="s">
        <v>37993</v>
      </c>
      <c r="BD227" t="s">
        <v>33648</v>
      </c>
      <c r="BG227" t="s">
        <v>37992</v>
      </c>
    </row>
    <row r="228" spans="1:59" x14ac:dyDescent="0.2">
      <c r="A228" s="1">
        <v>42618.943101851852</v>
      </c>
      <c r="B228" t="s">
        <v>1862</v>
      </c>
      <c r="C228" t="s">
        <v>37991</v>
      </c>
      <c r="D228" t="e">
        <f>VLOOKUP(all_inactive[[#This Row],[Full Name, Title]],properly_deactivated[],1,0)</f>
        <v>#N/A</v>
      </c>
      <c r="AH228" t="s">
        <v>65</v>
      </c>
      <c r="AI228" t="s">
        <v>36141</v>
      </c>
      <c r="AY228" t="s">
        <v>37990</v>
      </c>
      <c r="AZ228" t="s">
        <v>20840</v>
      </c>
      <c r="BA228" t="s">
        <v>37989</v>
      </c>
      <c r="BB228" t="s">
        <v>37988</v>
      </c>
      <c r="BD228" t="s">
        <v>33648</v>
      </c>
      <c r="BG228" t="s">
        <v>37987</v>
      </c>
    </row>
    <row r="229" spans="1:59" x14ac:dyDescent="0.2">
      <c r="A229" s="1">
        <v>42618.943090277768</v>
      </c>
      <c r="B229" t="s">
        <v>1862</v>
      </c>
      <c r="C229" t="s">
        <v>37986</v>
      </c>
      <c r="D229" t="e">
        <f>VLOOKUP(all_inactive[[#This Row],[Full Name, Title]],properly_deactivated[],1,0)</f>
        <v>#N/A</v>
      </c>
      <c r="AH229" t="s">
        <v>65</v>
      </c>
      <c r="AI229" t="s">
        <v>36141</v>
      </c>
      <c r="AY229" t="s">
        <v>37985</v>
      </c>
      <c r="AZ229" t="s">
        <v>11955</v>
      </c>
      <c r="BA229" t="s">
        <v>518</v>
      </c>
      <c r="BB229" t="s">
        <v>37979</v>
      </c>
      <c r="BD229" t="s">
        <v>33648</v>
      </c>
      <c r="BG229" t="s">
        <v>37984</v>
      </c>
    </row>
    <row r="230" spans="1:59" x14ac:dyDescent="0.2">
      <c r="A230" s="1">
        <v>42618.943090277768</v>
      </c>
      <c r="B230" t="s">
        <v>1862</v>
      </c>
      <c r="C230" t="s">
        <v>37983</v>
      </c>
      <c r="D230" t="e">
        <f>VLOOKUP(all_inactive[[#This Row],[Full Name, Title]],properly_deactivated[],1,0)</f>
        <v>#N/A</v>
      </c>
      <c r="AH230" t="s">
        <v>65</v>
      </c>
      <c r="AI230" t="s">
        <v>36141</v>
      </c>
      <c r="AY230" t="s">
        <v>37982</v>
      </c>
      <c r="AZ230" t="s">
        <v>37981</v>
      </c>
      <c r="BA230" t="s">
        <v>37980</v>
      </c>
      <c r="BB230" t="s">
        <v>37979</v>
      </c>
      <c r="BD230" t="s">
        <v>33648</v>
      </c>
      <c r="BG230" t="s">
        <v>37978</v>
      </c>
    </row>
    <row r="231" spans="1:59" x14ac:dyDescent="0.2">
      <c r="A231" s="1">
        <v>42618.943078703713</v>
      </c>
      <c r="B231" t="s">
        <v>1862</v>
      </c>
      <c r="C231" t="s">
        <v>37977</v>
      </c>
      <c r="D231" t="e">
        <f>VLOOKUP(all_inactive[[#This Row],[Full Name, Title]],properly_deactivated[],1,0)</f>
        <v>#N/A</v>
      </c>
      <c r="L231" t="s">
        <v>33159</v>
      </c>
      <c r="M231" t="s">
        <v>33158</v>
      </c>
      <c r="V231" t="s">
        <v>37149</v>
      </c>
      <c r="AB231" t="s">
        <v>21219</v>
      </c>
      <c r="AH231" t="s">
        <v>65</v>
      </c>
      <c r="AI231" t="s">
        <v>31371</v>
      </c>
      <c r="AY231" t="s">
        <v>37976</v>
      </c>
      <c r="AZ231" t="s">
        <v>37975</v>
      </c>
      <c r="BA231" t="s">
        <v>19540</v>
      </c>
      <c r="BB231" t="s">
        <v>31394</v>
      </c>
      <c r="BD231" t="s">
        <v>33648</v>
      </c>
      <c r="BG231" t="s">
        <v>37974</v>
      </c>
    </row>
    <row r="232" spans="1:59" x14ac:dyDescent="0.2">
      <c r="A232" s="1">
        <v>42618.943078703713</v>
      </c>
      <c r="B232" t="s">
        <v>1862</v>
      </c>
      <c r="C232" t="s">
        <v>37973</v>
      </c>
      <c r="D232" t="e">
        <f>VLOOKUP(all_inactive[[#This Row],[Full Name, Title]],properly_deactivated[],1,0)</f>
        <v>#N/A</v>
      </c>
      <c r="L232" t="s">
        <v>34044</v>
      </c>
      <c r="M232" t="s">
        <v>34043</v>
      </c>
      <c r="V232" t="s">
        <v>36161</v>
      </c>
      <c r="AB232" t="s">
        <v>21219</v>
      </c>
      <c r="AH232" t="s">
        <v>65</v>
      </c>
      <c r="AI232" t="s">
        <v>31371</v>
      </c>
      <c r="AY232" t="s">
        <v>37972</v>
      </c>
      <c r="AZ232" t="s">
        <v>37971</v>
      </c>
      <c r="BA232" t="s">
        <v>4567</v>
      </c>
      <c r="BB232" t="s">
        <v>31394</v>
      </c>
      <c r="BD232" t="s">
        <v>33648</v>
      </c>
      <c r="BG232" t="s">
        <v>37970</v>
      </c>
    </row>
    <row r="233" spans="1:59" x14ac:dyDescent="0.2">
      <c r="A233" s="1">
        <v>42618.943078703713</v>
      </c>
      <c r="B233" t="s">
        <v>1862</v>
      </c>
      <c r="C233" t="s">
        <v>37969</v>
      </c>
      <c r="D233" t="e">
        <f>VLOOKUP(all_inactive[[#This Row],[Full Name, Title]],properly_deactivated[],1,0)</f>
        <v>#N/A</v>
      </c>
      <c r="AH233" t="s">
        <v>65</v>
      </c>
      <c r="AI233" t="s">
        <v>36141</v>
      </c>
      <c r="AY233" t="s">
        <v>37968</v>
      </c>
      <c r="AZ233" t="s">
        <v>26400</v>
      </c>
      <c r="BA233" t="s">
        <v>37967</v>
      </c>
      <c r="BB233" t="s">
        <v>37966</v>
      </c>
      <c r="BD233" t="s">
        <v>33648</v>
      </c>
      <c r="BG233" t="s">
        <v>37965</v>
      </c>
    </row>
    <row r="234" spans="1:59" x14ac:dyDescent="0.2">
      <c r="A234" s="1">
        <v>42618.943078703713</v>
      </c>
      <c r="B234" t="s">
        <v>1862</v>
      </c>
      <c r="C234" t="s">
        <v>37964</v>
      </c>
      <c r="D234" t="e">
        <f>VLOOKUP(all_inactive[[#This Row],[Full Name, Title]],properly_deactivated[],1,0)</f>
        <v>#N/A</v>
      </c>
      <c r="M234" t="s">
        <v>33133</v>
      </c>
      <c r="V234" t="s">
        <v>37963</v>
      </c>
      <c r="W234" t="s">
        <v>33417</v>
      </c>
      <c r="AD234" t="s">
        <v>3796</v>
      </c>
      <c r="AH234" t="s">
        <v>65</v>
      </c>
      <c r="AI234" t="s">
        <v>31371</v>
      </c>
      <c r="AL234" t="s">
        <v>67</v>
      </c>
      <c r="AM234" t="s">
        <v>145</v>
      </c>
      <c r="AY234" t="s">
        <v>37962</v>
      </c>
      <c r="AZ234" t="s">
        <v>7343</v>
      </c>
      <c r="BA234" t="s">
        <v>37961</v>
      </c>
      <c r="BB234" t="s">
        <v>37960</v>
      </c>
      <c r="BD234" t="s">
        <v>33648</v>
      </c>
      <c r="BG234" t="s">
        <v>37959</v>
      </c>
    </row>
    <row r="235" spans="1:59" x14ac:dyDescent="0.2">
      <c r="A235" s="1">
        <v>42618.943067129629</v>
      </c>
      <c r="B235" t="s">
        <v>1862</v>
      </c>
      <c r="C235" t="s">
        <v>37958</v>
      </c>
      <c r="D235" t="e">
        <f>VLOOKUP(all_inactive[[#This Row],[Full Name, Title]],properly_deactivated[],1,0)</f>
        <v>#N/A</v>
      </c>
      <c r="L235" t="s">
        <v>36269</v>
      </c>
      <c r="AH235" t="s">
        <v>65</v>
      </c>
      <c r="AI235" t="s">
        <v>36141</v>
      </c>
      <c r="AY235" t="s">
        <v>37957</v>
      </c>
      <c r="AZ235" t="s">
        <v>34050</v>
      </c>
      <c r="BA235" t="s">
        <v>3610</v>
      </c>
      <c r="BB235" t="s">
        <v>37956</v>
      </c>
      <c r="BD235" t="s">
        <v>33648</v>
      </c>
      <c r="BG235" t="s">
        <v>37955</v>
      </c>
    </row>
    <row r="236" spans="1:59" x14ac:dyDescent="0.2">
      <c r="A236" s="1">
        <v>42618.943067129629</v>
      </c>
      <c r="B236" t="s">
        <v>1862</v>
      </c>
      <c r="C236" t="s">
        <v>37954</v>
      </c>
      <c r="D236" t="e">
        <f>VLOOKUP(all_inactive[[#This Row],[Full Name, Title]],properly_deactivated[],1,0)</f>
        <v>#N/A</v>
      </c>
      <c r="L236" t="s">
        <v>34044</v>
      </c>
      <c r="M236" t="s">
        <v>34043</v>
      </c>
      <c r="V236" t="s">
        <v>37953</v>
      </c>
      <c r="AB236" t="s">
        <v>21219</v>
      </c>
      <c r="AH236" t="s">
        <v>65</v>
      </c>
      <c r="AI236" t="s">
        <v>31371</v>
      </c>
      <c r="AY236" t="s">
        <v>37952</v>
      </c>
      <c r="AZ236" t="s">
        <v>37951</v>
      </c>
      <c r="BA236" t="s">
        <v>8006</v>
      </c>
      <c r="BB236" t="s">
        <v>31394</v>
      </c>
      <c r="BD236" t="s">
        <v>33648</v>
      </c>
      <c r="BG236" t="s">
        <v>37950</v>
      </c>
    </row>
    <row r="237" spans="1:59" x14ac:dyDescent="0.2">
      <c r="A237" s="1">
        <v>42618.943067129629</v>
      </c>
      <c r="B237" t="s">
        <v>1862</v>
      </c>
      <c r="C237" t="s">
        <v>37949</v>
      </c>
      <c r="D237" t="e">
        <f>VLOOKUP(all_inactive[[#This Row],[Full Name, Title]],properly_deactivated[],1,0)</f>
        <v>#N/A</v>
      </c>
      <c r="L237" t="s">
        <v>36375</v>
      </c>
      <c r="M237" t="s">
        <v>37948</v>
      </c>
      <c r="V237" t="s">
        <v>37947</v>
      </c>
      <c r="AB237" t="s">
        <v>37946</v>
      </c>
      <c r="AH237" t="s">
        <v>65</v>
      </c>
      <c r="AI237" t="s">
        <v>34924</v>
      </c>
      <c r="AY237" t="s">
        <v>37945</v>
      </c>
      <c r="AZ237" t="s">
        <v>12349</v>
      </c>
      <c r="BA237" t="s">
        <v>37944</v>
      </c>
      <c r="BB237" t="s">
        <v>35330</v>
      </c>
      <c r="BD237" t="s">
        <v>33648</v>
      </c>
      <c r="BG237" t="s">
        <v>37943</v>
      </c>
    </row>
    <row r="238" spans="1:59" x14ac:dyDescent="0.2">
      <c r="A238" s="1">
        <v>42618.943055555559</v>
      </c>
      <c r="B238" t="s">
        <v>1862</v>
      </c>
      <c r="C238" t="s">
        <v>37937</v>
      </c>
      <c r="D238" t="e">
        <f>VLOOKUP(all_inactive[[#This Row],[Full Name, Title]],properly_deactivated[],1,0)</f>
        <v>#N/A</v>
      </c>
      <c r="L238" t="s">
        <v>33478</v>
      </c>
      <c r="AH238" t="s">
        <v>65</v>
      </c>
      <c r="AI238" t="s">
        <v>36141</v>
      </c>
      <c r="AL238" t="s">
        <v>67</v>
      </c>
      <c r="AY238" t="s">
        <v>37936</v>
      </c>
      <c r="AZ238" t="s">
        <v>37935</v>
      </c>
      <c r="BA238" t="s">
        <v>14894</v>
      </c>
      <c r="BB238" t="s">
        <v>37934</v>
      </c>
      <c r="BD238" t="s">
        <v>33648</v>
      </c>
      <c r="BG238" t="s">
        <v>37933</v>
      </c>
    </row>
    <row r="239" spans="1:59" x14ac:dyDescent="0.2">
      <c r="A239" s="1">
        <v>42618.943055555559</v>
      </c>
      <c r="B239" t="s">
        <v>1862</v>
      </c>
      <c r="C239" t="s">
        <v>37932</v>
      </c>
      <c r="D239" t="e">
        <f>VLOOKUP(all_inactive[[#This Row],[Full Name, Title]],properly_deactivated[],1,0)</f>
        <v>#N/A</v>
      </c>
      <c r="L239" t="s">
        <v>36375</v>
      </c>
      <c r="M239" t="s">
        <v>37931</v>
      </c>
      <c r="V239" t="s">
        <v>37930</v>
      </c>
      <c r="AB239" t="s">
        <v>34976</v>
      </c>
      <c r="AH239" t="s">
        <v>65</v>
      </c>
      <c r="AI239" t="s">
        <v>34924</v>
      </c>
      <c r="AY239" t="s">
        <v>37929</v>
      </c>
      <c r="AZ239" t="s">
        <v>12456</v>
      </c>
      <c r="BA239" t="s">
        <v>37928</v>
      </c>
      <c r="BB239" t="s">
        <v>35330</v>
      </c>
      <c r="BD239" t="s">
        <v>33648</v>
      </c>
      <c r="BG239" t="s">
        <v>37927</v>
      </c>
    </row>
    <row r="240" spans="1:59" x14ac:dyDescent="0.2">
      <c r="A240" s="1">
        <v>42618.943043981482</v>
      </c>
      <c r="B240" t="s">
        <v>1862</v>
      </c>
      <c r="C240" t="s">
        <v>37926</v>
      </c>
      <c r="D240" t="e">
        <f>VLOOKUP(all_inactive[[#This Row],[Full Name, Title]],properly_deactivated[],1,0)</f>
        <v>#N/A</v>
      </c>
      <c r="L240" t="s">
        <v>36375</v>
      </c>
      <c r="M240" t="s">
        <v>36347</v>
      </c>
      <c r="AH240" t="s">
        <v>65</v>
      </c>
      <c r="AI240" t="s">
        <v>34924</v>
      </c>
      <c r="AY240" t="s">
        <v>37925</v>
      </c>
      <c r="AZ240" t="s">
        <v>7324</v>
      </c>
      <c r="BA240" t="s">
        <v>7897</v>
      </c>
      <c r="BB240" t="s">
        <v>37924</v>
      </c>
      <c r="BD240" t="s">
        <v>33648</v>
      </c>
      <c r="BG240" t="s">
        <v>37923</v>
      </c>
    </row>
    <row r="241" spans="1:59" x14ac:dyDescent="0.2">
      <c r="A241" s="1">
        <v>42618.943032407413</v>
      </c>
      <c r="B241" t="s">
        <v>1862</v>
      </c>
      <c r="C241" t="s">
        <v>36375</v>
      </c>
      <c r="D241" t="e">
        <f>VLOOKUP(all_inactive[[#This Row],[Full Name, Title]],properly_deactivated[],1,0)</f>
        <v>#N/A</v>
      </c>
      <c r="L241" t="s">
        <v>36349</v>
      </c>
      <c r="M241" t="s">
        <v>36347</v>
      </c>
      <c r="AH241" t="s">
        <v>65</v>
      </c>
      <c r="AI241" t="s">
        <v>34924</v>
      </c>
      <c r="AY241" t="s">
        <v>37922</v>
      </c>
      <c r="AZ241" t="s">
        <v>13689</v>
      </c>
      <c r="BA241" t="s">
        <v>37921</v>
      </c>
      <c r="BB241" t="s">
        <v>36356</v>
      </c>
      <c r="BD241" t="s">
        <v>33648</v>
      </c>
      <c r="BG241" t="s">
        <v>37920</v>
      </c>
    </row>
    <row r="242" spans="1:59" x14ac:dyDescent="0.2">
      <c r="A242" s="1">
        <v>42618.943009259259</v>
      </c>
      <c r="B242" t="s">
        <v>1862</v>
      </c>
      <c r="C242" t="s">
        <v>36348</v>
      </c>
      <c r="D242" t="e">
        <f>VLOOKUP(all_inactive[[#This Row],[Full Name, Title]],properly_deactivated[],1,0)</f>
        <v>#N/A</v>
      </c>
      <c r="E242" t="s">
        <v>37915</v>
      </c>
      <c r="L242" t="s">
        <v>36302</v>
      </c>
      <c r="M242" t="s">
        <v>35023</v>
      </c>
      <c r="V242" t="s">
        <v>37914</v>
      </c>
      <c r="AH242" t="s">
        <v>65</v>
      </c>
      <c r="AI242" t="s">
        <v>34924</v>
      </c>
      <c r="AY242" t="s">
        <v>37913</v>
      </c>
      <c r="AZ242" t="s">
        <v>37912</v>
      </c>
      <c r="BA242" t="s">
        <v>37911</v>
      </c>
      <c r="BB242" t="s">
        <v>5183</v>
      </c>
      <c r="BD242" t="s">
        <v>33648</v>
      </c>
      <c r="BG242" t="s">
        <v>37910</v>
      </c>
    </row>
    <row r="243" spans="1:59" x14ac:dyDescent="0.2">
      <c r="A243" s="1">
        <v>42618.942997685182</v>
      </c>
      <c r="B243" t="s">
        <v>1862</v>
      </c>
      <c r="C243" t="s">
        <v>37909</v>
      </c>
      <c r="D243" t="e">
        <f>VLOOKUP(all_inactive[[#This Row],[Full Name, Title]],properly_deactivated[],1,0)</f>
        <v>#N/A</v>
      </c>
      <c r="L243" t="s">
        <v>36302</v>
      </c>
      <c r="M243" t="s">
        <v>34978</v>
      </c>
      <c r="V243" t="s">
        <v>37908</v>
      </c>
      <c r="W243" t="s">
        <v>35081</v>
      </c>
      <c r="AA243" t="s">
        <v>35080</v>
      </c>
      <c r="AB243" t="s">
        <v>34976</v>
      </c>
      <c r="AH243" t="s">
        <v>65</v>
      </c>
      <c r="AI243" t="s">
        <v>34924</v>
      </c>
      <c r="AY243" t="s">
        <v>37907</v>
      </c>
      <c r="AZ243" t="s">
        <v>37906</v>
      </c>
      <c r="BA243" t="s">
        <v>37905</v>
      </c>
      <c r="BB243" t="s">
        <v>37904</v>
      </c>
      <c r="BD243" t="s">
        <v>33648</v>
      </c>
      <c r="BG243" t="s">
        <v>37903</v>
      </c>
    </row>
    <row r="244" spans="1:59" x14ac:dyDescent="0.2">
      <c r="A244" s="1">
        <v>42618.942986111113</v>
      </c>
      <c r="B244" t="s">
        <v>1862</v>
      </c>
      <c r="C244" t="s">
        <v>37902</v>
      </c>
      <c r="D244" t="e">
        <f>VLOOKUP(all_inactive[[#This Row],[Full Name, Title]],properly_deactivated[],1,0)</f>
        <v>#N/A</v>
      </c>
      <c r="L244" t="s">
        <v>37748</v>
      </c>
      <c r="AH244" t="s">
        <v>65</v>
      </c>
      <c r="AI244" t="s">
        <v>36141</v>
      </c>
      <c r="AY244" t="s">
        <v>37901</v>
      </c>
      <c r="AZ244" t="s">
        <v>37900</v>
      </c>
      <c r="BA244" t="s">
        <v>37899</v>
      </c>
      <c r="BB244" t="s">
        <v>35740</v>
      </c>
      <c r="BD244" t="s">
        <v>33648</v>
      </c>
      <c r="BG244" t="s">
        <v>37898</v>
      </c>
    </row>
    <row r="245" spans="1:59" x14ac:dyDescent="0.2">
      <c r="A245" s="1">
        <v>42618.942962962959</v>
      </c>
      <c r="B245" t="s">
        <v>1862</v>
      </c>
      <c r="C245" t="s">
        <v>37897</v>
      </c>
      <c r="D245" t="e">
        <f>VLOOKUP(all_inactive[[#This Row],[Full Name, Title]],properly_deactivated[],1,0)</f>
        <v>#N/A</v>
      </c>
      <c r="E245" t="s">
        <v>37896</v>
      </c>
      <c r="L245" t="s">
        <v>36269</v>
      </c>
      <c r="M245" t="s">
        <v>36366</v>
      </c>
      <c r="AD245" t="s">
        <v>18141</v>
      </c>
      <c r="AE245" t="s">
        <v>33995</v>
      </c>
      <c r="AH245" t="s">
        <v>65</v>
      </c>
      <c r="AI245" t="s">
        <v>36141</v>
      </c>
      <c r="AL245" t="s">
        <v>67</v>
      </c>
      <c r="AY245" t="s">
        <v>37895</v>
      </c>
      <c r="AZ245" t="s">
        <v>3996</v>
      </c>
      <c r="BA245" t="s">
        <v>37894</v>
      </c>
      <c r="BB245" t="s">
        <v>37893</v>
      </c>
      <c r="BD245" t="s">
        <v>33648</v>
      </c>
      <c r="BG245" t="s">
        <v>37892</v>
      </c>
    </row>
    <row r="246" spans="1:59" x14ac:dyDescent="0.2">
      <c r="A246" s="1">
        <v>42618.942962962959</v>
      </c>
      <c r="B246" t="s">
        <v>1862</v>
      </c>
      <c r="C246" t="s">
        <v>37891</v>
      </c>
      <c r="D246" t="e">
        <f>VLOOKUP(all_inactive[[#This Row],[Full Name, Title]],properly_deactivated[],1,0)</f>
        <v>#N/A</v>
      </c>
      <c r="M246" t="s">
        <v>37890</v>
      </c>
      <c r="AB246" t="s">
        <v>31510</v>
      </c>
      <c r="AH246" t="s">
        <v>65</v>
      </c>
      <c r="AI246" t="s">
        <v>31371</v>
      </c>
      <c r="AY246" t="s">
        <v>37889</v>
      </c>
      <c r="AZ246" t="s">
        <v>15628</v>
      </c>
      <c r="BA246" t="s">
        <v>37888</v>
      </c>
      <c r="BB246" t="s">
        <v>34189</v>
      </c>
      <c r="BD246" t="s">
        <v>33648</v>
      </c>
      <c r="BG246" t="s">
        <v>37887</v>
      </c>
    </row>
    <row r="247" spans="1:59" x14ac:dyDescent="0.2">
      <c r="A247" s="1">
        <v>42618.94295138889</v>
      </c>
      <c r="B247" t="s">
        <v>1862</v>
      </c>
      <c r="C247" t="s">
        <v>37882</v>
      </c>
      <c r="D247" t="e">
        <f>VLOOKUP(all_inactive[[#This Row],[Full Name, Title]],properly_deactivated[],1,0)</f>
        <v>#N/A</v>
      </c>
      <c r="E247" t="s">
        <v>37881</v>
      </c>
      <c r="L247" t="s">
        <v>36269</v>
      </c>
      <c r="M247" t="s">
        <v>36366</v>
      </c>
      <c r="AH247" t="s">
        <v>65</v>
      </c>
      <c r="AI247" t="s">
        <v>36141</v>
      </c>
      <c r="AY247" t="s">
        <v>37880</v>
      </c>
      <c r="AZ247" t="s">
        <v>24548</v>
      </c>
      <c r="BA247" t="s">
        <v>37879</v>
      </c>
      <c r="BB247" t="s">
        <v>37878</v>
      </c>
      <c r="BD247" t="s">
        <v>33648</v>
      </c>
      <c r="BG247" t="s">
        <v>37877</v>
      </c>
    </row>
    <row r="248" spans="1:59" x14ac:dyDescent="0.2">
      <c r="A248" s="1">
        <v>42618.94295138889</v>
      </c>
      <c r="B248" t="s">
        <v>1862</v>
      </c>
      <c r="C248" t="s">
        <v>37876</v>
      </c>
      <c r="D248" t="e">
        <f>VLOOKUP(all_inactive[[#This Row],[Full Name, Title]],properly_deactivated[],1,0)</f>
        <v>#N/A</v>
      </c>
      <c r="M248" t="s">
        <v>37796</v>
      </c>
      <c r="AB248" t="s">
        <v>31480</v>
      </c>
      <c r="AH248" t="s">
        <v>65</v>
      </c>
      <c r="AI248" t="s">
        <v>31371</v>
      </c>
      <c r="AY248" t="s">
        <v>37875</v>
      </c>
      <c r="AZ248" t="s">
        <v>37874</v>
      </c>
      <c r="BA248" t="s">
        <v>37873</v>
      </c>
      <c r="BB248" t="s">
        <v>34189</v>
      </c>
      <c r="BD248" t="s">
        <v>33648</v>
      </c>
      <c r="BG248" t="s">
        <v>37872</v>
      </c>
    </row>
    <row r="249" spans="1:59" x14ac:dyDescent="0.2">
      <c r="A249" s="1">
        <v>42618.94295138889</v>
      </c>
      <c r="B249" t="s">
        <v>1862</v>
      </c>
      <c r="C249" t="s">
        <v>37871</v>
      </c>
      <c r="D249" t="e">
        <f>VLOOKUP(all_inactive[[#This Row],[Full Name, Title]],properly_deactivated[],1,0)</f>
        <v>#N/A</v>
      </c>
      <c r="L249" t="s">
        <v>36287</v>
      </c>
      <c r="AH249" t="s">
        <v>65</v>
      </c>
      <c r="AI249" t="s">
        <v>36141</v>
      </c>
      <c r="AY249" t="s">
        <v>37870</v>
      </c>
      <c r="AZ249" t="s">
        <v>35047</v>
      </c>
      <c r="BA249" t="s">
        <v>541</v>
      </c>
      <c r="BB249" t="s">
        <v>37869</v>
      </c>
      <c r="BD249" t="s">
        <v>33648</v>
      </c>
      <c r="BG249" t="s">
        <v>37868</v>
      </c>
    </row>
    <row r="250" spans="1:59" x14ac:dyDescent="0.2">
      <c r="A250" s="1">
        <v>42618.942939814813</v>
      </c>
      <c r="B250" t="s">
        <v>1862</v>
      </c>
      <c r="C250" t="s">
        <v>37863</v>
      </c>
      <c r="D250" t="e">
        <f>VLOOKUP(all_inactive[[#This Row],[Full Name, Title]],properly_deactivated[],1,0)</f>
        <v>#N/A</v>
      </c>
      <c r="L250" t="s">
        <v>36269</v>
      </c>
      <c r="M250" t="s">
        <v>36366</v>
      </c>
      <c r="AH250" t="s">
        <v>65</v>
      </c>
      <c r="AI250" t="s">
        <v>36141</v>
      </c>
      <c r="AY250" t="s">
        <v>37862</v>
      </c>
      <c r="AZ250" t="s">
        <v>3099</v>
      </c>
      <c r="BA250" t="s">
        <v>37861</v>
      </c>
      <c r="BB250" t="s">
        <v>37860</v>
      </c>
      <c r="BD250" t="s">
        <v>33648</v>
      </c>
      <c r="BG250" t="s">
        <v>37859</v>
      </c>
    </row>
    <row r="251" spans="1:59" x14ac:dyDescent="0.2">
      <c r="A251" s="1">
        <v>42618.942939814813</v>
      </c>
      <c r="B251" t="s">
        <v>1862</v>
      </c>
      <c r="C251" t="s">
        <v>37858</v>
      </c>
      <c r="D251" t="e">
        <f>VLOOKUP(all_inactive[[#This Row],[Full Name, Title]],properly_deactivated[],1,0)</f>
        <v>#N/A</v>
      </c>
      <c r="L251" t="s">
        <v>33208</v>
      </c>
      <c r="M251" t="s">
        <v>33207</v>
      </c>
      <c r="V251" t="s">
        <v>37857</v>
      </c>
      <c r="AB251" t="s">
        <v>21219</v>
      </c>
      <c r="AH251" t="s">
        <v>65</v>
      </c>
      <c r="AI251" t="s">
        <v>31371</v>
      </c>
      <c r="AY251" t="s">
        <v>37856</v>
      </c>
      <c r="AZ251" t="s">
        <v>37855</v>
      </c>
      <c r="BA251" t="s">
        <v>134</v>
      </c>
      <c r="BB251" t="s">
        <v>31394</v>
      </c>
      <c r="BD251" t="s">
        <v>33648</v>
      </c>
      <c r="BG251" t="s">
        <v>37854</v>
      </c>
    </row>
    <row r="252" spans="1:59" x14ac:dyDescent="0.2">
      <c r="A252" s="1">
        <v>42618.942928240736</v>
      </c>
      <c r="B252" t="s">
        <v>1862</v>
      </c>
      <c r="C252" t="s">
        <v>37853</v>
      </c>
      <c r="D252" t="e">
        <f>VLOOKUP(all_inactive[[#This Row],[Full Name, Title]],properly_deactivated[],1,0)</f>
        <v>#N/A</v>
      </c>
      <c r="L252" t="s">
        <v>36269</v>
      </c>
      <c r="AH252" t="s">
        <v>65</v>
      </c>
      <c r="AI252" t="s">
        <v>36141</v>
      </c>
      <c r="AY252" t="s">
        <v>37852</v>
      </c>
      <c r="AZ252" t="s">
        <v>14430</v>
      </c>
      <c r="BA252" t="s">
        <v>37851</v>
      </c>
      <c r="BB252" t="s">
        <v>33546</v>
      </c>
      <c r="BD252" t="s">
        <v>33648</v>
      </c>
      <c r="BG252" t="s">
        <v>37850</v>
      </c>
    </row>
    <row r="253" spans="1:59" x14ac:dyDescent="0.2">
      <c r="A253" s="1">
        <v>42618.942928240736</v>
      </c>
      <c r="B253" t="s">
        <v>1862</v>
      </c>
      <c r="C253" t="s">
        <v>37835</v>
      </c>
      <c r="D253" t="e">
        <f>VLOOKUP(all_inactive[[#This Row],[Full Name, Title]],properly_deactivated[],1,0)</f>
        <v>#N/A</v>
      </c>
      <c r="J253" t="s">
        <v>37836</v>
      </c>
      <c r="L253" t="s">
        <v>36269</v>
      </c>
      <c r="AH253" t="s">
        <v>65</v>
      </c>
      <c r="AI253" t="s">
        <v>36141</v>
      </c>
      <c r="AY253" t="s">
        <v>37835</v>
      </c>
      <c r="AZ253" t="s">
        <v>24702</v>
      </c>
      <c r="BA253" t="s">
        <v>32755</v>
      </c>
      <c r="BD253" t="s">
        <v>33648</v>
      </c>
      <c r="BG253" t="s">
        <v>37834</v>
      </c>
    </row>
    <row r="254" spans="1:59" x14ac:dyDescent="0.2">
      <c r="A254" s="1">
        <v>42618.942916666667</v>
      </c>
      <c r="B254" t="s">
        <v>1862</v>
      </c>
      <c r="C254" t="s">
        <v>37833</v>
      </c>
      <c r="D254" t="e">
        <f>VLOOKUP(all_inactive[[#This Row],[Full Name, Title]],properly_deactivated[],1,0)</f>
        <v>#N/A</v>
      </c>
      <c r="AH254" t="s">
        <v>65</v>
      </c>
      <c r="AI254" t="s">
        <v>36141</v>
      </c>
      <c r="AY254" t="s">
        <v>37832</v>
      </c>
      <c r="AZ254" t="s">
        <v>24122</v>
      </c>
      <c r="BA254" t="s">
        <v>37831</v>
      </c>
      <c r="BB254" t="s">
        <v>37830</v>
      </c>
      <c r="BD254" t="s">
        <v>33648</v>
      </c>
      <c r="BG254" t="s">
        <v>37829</v>
      </c>
    </row>
    <row r="255" spans="1:59" x14ac:dyDescent="0.2">
      <c r="A255" s="1">
        <v>42618.94290509259</v>
      </c>
      <c r="B255" t="s">
        <v>1862</v>
      </c>
      <c r="C255" t="s">
        <v>37824</v>
      </c>
      <c r="D255" t="e">
        <f>VLOOKUP(all_inactive[[#This Row],[Full Name, Title]],properly_deactivated[],1,0)</f>
        <v>#N/A</v>
      </c>
      <c r="J255" t="s">
        <v>32341</v>
      </c>
      <c r="L255" t="s">
        <v>33165</v>
      </c>
      <c r="M255" t="s">
        <v>33164</v>
      </c>
      <c r="V255" t="s">
        <v>37791</v>
      </c>
      <c r="AB255" t="s">
        <v>21219</v>
      </c>
      <c r="AH255" t="s">
        <v>65</v>
      </c>
      <c r="AI255" t="s">
        <v>31371</v>
      </c>
      <c r="AL255" t="s">
        <v>67</v>
      </c>
      <c r="AM255" t="s">
        <v>145</v>
      </c>
      <c r="AY255" t="s">
        <v>37823</v>
      </c>
      <c r="AZ255" t="s">
        <v>37822</v>
      </c>
      <c r="BA255" t="s">
        <v>20974</v>
      </c>
      <c r="BB255" t="s">
        <v>31394</v>
      </c>
      <c r="BD255" t="s">
        <v>33648</v>
      </c>
      <c r="BG255" t="s">
        <v>37821</v>
      </c>
    </row>
    <row r="256" spans="1:59" x14ac:dyDescent="0.2">
      <c r="A256" s="1">
        <v>42618.942870370367</v>
      </c>
      <c r="B256" t="s">
        <v>1862</v>
      </c>
      <c r="C256" t="s">
        <v>37820</v>
      </c>
      <c r="D256" t="e">
        <f>VLOOKUP(all_inactive[[#This Row],[Full Name, Title]],properly_deactivated[],1,0)</f>
        <v>#N/A</v>
      </c>
      <c r="L256" t="s">
        <v>33111</v>
      </c>
      <c r="M256" t="s">
        <v>33110</v>
      </c>
      <c r="V256" t="s">
        <v>37193</v>
      </c>
      <c r="AB256" t="s">
        <v>21219</v>
      </c>
      <c r="AH256" t="s">
        <v>65</v>
      </c>
      <c r="AI256" t="s">
        <v>31371</v>
      </c>
      <c r="AY256" t="s">
        <v>37819</v>
      </c>
      <c r="AZ256" t="s">
        <v>34327</v>
      </c>
      <c r="BA256" t="s">
        <v>210</v>
      </c>
      <c r="BB256" t="s">
        <v>31394</v>
      </c>
      <c r="BD256" t="s">
        <v>33648</v>
      </c>
      <c r="BG256" t="s">
        <v>37818</v>
      </c>
    </row>
    <row r="257" spans="1:59" x14ac:dyDescent="0.2">
      <c r="A257" s="1">
        <v>42618.942858796298</v>
      </c>
      <c r="B257" t="s">
        <v>1862</v>
      </c>
      <c r="C257" t="s">
        <v>37817</v>
      </c>
      <c r="D257" t="e">
        <f>VLOOKUP(all_inactive[[#This Row],[Full Name, Title]],properly_deactivated[],1,0)</f>
        <v>#N/A</v>
      </c>
      <c r="AG257" t="s">
        <v>37816</v>
      </c>
      <c r="AH257" t="s">
        <v>65</v>
      </c>
      <c r="AI257" t="s">
        <v>36141</v>
      </c>
      <c r="AY257" t="s">
        <v>37815</v>
      </c>
      <c r="AZ257" t="s">
        <v>37814</v>
      </c>
      <c r="BA257" t="s">
        <v>16782</v>
      </c>
      <c r="BB257" t="s">
        <v>37813</v>
      </c>
      <c r="BD257" t="s">
        <v>33648</v>
      </c>
      <c r="BG257" t="s">
        <v>37812</v>
      </c>
    </row>
    <row r="258" spans="1:59" x14ac:dyDescent="0.2">
      <c r="A258" s="1">
        <v>42618.942858796298</v>
      </c>
      <c r="B258" t="s">
        <v>1862</v>
      </c>
      <c r="C258" t="s">
        <v>37811</v>
      </c>
      <c r="D258" t="e">
        <f>VLOOKUP(all_inactive[[#This Row],[Full Name, Title]],properly_deactivated[],1,0)</f>
        <v>#N/A</v>
      </c>
      <c r="AG258" t="s">
        <v>37810</v>
      </c>
      <c r="AH258" t="s">
        <v>65</v>
      </c>
      <c r="AI258" t="s">
        <v>36141</v>
      </c>
      <c r="AY258" t="s">
        <v>37809</v>
      </c>
      <c r="AZ258" t="s">
        <v>24166</v>
      </c>
      <c r="BA258" t="s">
        <v>2961</v>
      </c>
      <c r="BB258" t="s">
        <v>37808</v>
      </c>
      <c r="BD258" t="s">
        <v>33648</v>
      </c>
      <c r="BG258" t="s">
        <v>37807</v>
      </c>
    </row>
    <row r="259" spans="1:59" x14ac:dyDescent="0.2">
      <c r="A259" s="1">
        <v>42618.942847222221</v>
      </c>
      <c r="B259" t="s">
        <v>1862</v>
      </c>
      <c r="C259" t="s">
        <v>37806</v>
      </c>
      <c r="D259" t="e">
        <f>VLOOKUP(all_inactive[[#This Row],[Full Name, Title]],properly_deactivated[],1,0)</f>
        <v>#N/A</v>
      </c>
      <c r="E259" t="s">
        <v>37805</v>
      </c>
      <c r="L259" t="s">
        <v>36269</v>
      </c>
      <c r="AH259" t="s">
        <v>65</v>
      </c>
      <c r="AI259" t="s">
        <v>36141</v>
      </c>
      <c r="AY259" t="s">
        <v>37804</v>
      </c>
      <c r="AZ259" t="s">
        <v>37803</v>
      </c>
      <c r="BA259" t="s">
        <v>2451</v>
      </c>
      <c r="BB259" t="s">
        <v>37802</v>
      </c>
      <c r="BD259" t="s">
        <v>33648</v>
      </c>
      <c r="BG259" t="s">
        <v>37801</v>
      </c>
    </row>
    <row r="260" spans="1:59" x14ac:dyDescent="0.2">
      <c r="A260" s="1">
        <v>42618.942847222221</v>
      </c>
      <c r="B260" t="s">
        <v>1862</v>
      </c>
      <c r="C260" t="s">
        <v>37800</v>
      </c>
      <c r="D260" t="e">
        <f>VLOOKUP(all_inactive[[#This Row],[Full Name, Title]],properly_deactivated[],1,0)</f>
        <v>#N/A</v>
      </c>
      <c r="L260" t="s">
        <v>33165</v>
      </c>
      <c r="M260" t="s">
        <v>33164</v>
      </c>
      <c r="V260" t="s">
        <v>37791</v>
      </c>
      <c r="AB260" t="s">
        <v>21219</v>
      </c>
      <c r="AH260" t="s">
        <v>65</v>
      </c>
      <c r="AI260" t="s">
        <v>31371</v>
      </c>
      <c r="AY260" t="s">
        <v>37799</v>
      </c>
      <c r="AZ260" t="s">
        <v>4893</v>
      </c>
      <c r="BA260" t="s">
        <v>32907</v>
      </c>
      <c r="BB260" t="s">
        <v>31394</v>
      </c>
      <c r="BD260" t="s">
        <v>33648</v>
      </c>
      <c r="BG260" t="s">
        <v>37798</v>
      </c>
    </row>
    <row r="261" spans="1:59" x14ac:dyDescent="0.2">
      <c r="A261" s="1">
        <v>42618.942824074067</v>
      </c>
      <c r="B261" t="s">
        <v>1862</v>
      </c>
      <c r="C261" t="s">
        <v>37797</v>
      </c>
      <c r="D261" t="e">
        <f>VLOOKUP(all_inactive[[#This Row],[Full Name, Title]],properly_deactivated[],1,0)</f>
        <v>#N/A</v>
      </c>
      <c r="M261" t="s">
        <v>37796</v>
      </c>
      <c r="AB261" t="s">
        <v>31480</v>
      </c>
      <c r="AH261" t="s">
        <v>65</v>
      </c>
      <c r="AI261" t="s">
        <v>31371</v>
      </c>
      <c r="AY261" t="s">
        <v>37795</v>
      </c>
      <c r="AZ261" t="s">
        <v>2080</v>
      </c>
      <c r="BA261" t="s">
        <v>37794</v>
      </c>
      <c r="BB261" t="s">
        <v>34189</v>
      </c>
      <c r="BD261" t="s">
        <v>33648</v>
      </c>
      <c r="BG261" t="s">
        <v>37793</v>
      </c>
    </row>
    <row r="262" spans="1:59" x14ac:dyDescent="0.2">
      <c r="A262" s="1">
        <v>42618.942824074067</v>
      </c>
      <c r="B262" t="s">
        <v>1862</v>
      </c>
      <c r="C262" t="s">
        <v>37792</v>
      </c>
      <c r="D262" t="e">
        <f>VLOOKUP(all_inactive[[#This Row],[Full Name, Title]],properly_deactivated[],1,0)</f>
        <v>#N/A</v>
      </c>
      <c r="L262" t="s">
        <v>33165</v>
      </c>
      <c r="M262" t="s">
        <v>33164</v>
      </c>
      <c r="V262" t="s">
        <v>37791</v>
      </c>
      <c r="AB262" t="s">
        <v>21219</v>
      </c>
      <c r="AH262" t="s">
        <v>65</v>
      </c>
      <c r="AI262" t="s">
        <v>31371</v>
      </c>
      <c r="AY262" t="s">
        <v>37790</v>
      </c>
      <c r="AZ262" t="s">
        <v>25041</v>
      </c>
      <c r="BA262" t="s">
        <v>36336</v>
      </c>
      <c r="BB262" t="s">
        <v>31394</v>
      </c>
      <c r="BD262" t="s">
        <v>33648</v>
      </c>
      <c r="BG262" t="s">
        <v>37789</v>
      </c>
    </row>
    <row r="263" spans="1:59" x14ac:dyDescent="0.2">
      <c r="A263" s="1">
        <v>42618.942824074067</v>
      </c>
      <c r="B263" t="s">
        <v>1862</v>
      </c>
      <c r="C263" t="s">
        <v>37788</v>
      </c>
      <c r="D263" t="e">
        <f>VLOOKUP(all_inactive[[#This Row],[Full Name, Title]],properly_deactivated[],1,0)</f>
        <v>#N/A</v>
      </c>
      <c r="L263" t="s">
        <v>36276</v>
      </c>
      <c r="M263" t="s">
        <v>36275</v>
      </c>
      <c r="AG263" t="s">
        <v>37787</v>
      </c>
      <c r="AH263" t="s">
        <v>65</v>
      </c>
      <c r="AI263" t="s">
        <v>36141</v>
      </c>
      <c r="AY263" t="s">
        <v>37786</v>
      </c>
      <c r="AZ263" t="s">
        <v>13903</v>
      </c>
      <c r="BA263" t="s">
        <v>18993</v>
      </c>
      <c r="BB263" t="s">
        <v>37785</v>
      </c>
      <c r="BD263" t="s">
        <v>33648</v>
      </c>
      <c r="BG263" t="s">
        <v>37784</v>
      </c>
    </row>
    <row r="264" spans="1:59" x14ac:dyDescent="0.2">
      <c r="A264" s="1">
        <v>42618.942812499998</v>
      </c>
      <c r="B264" t="s">
        <v>1862</v>
      </c>
      <c r="C264" t="s">
        <v>37780</v>
      </c>
      <c r="D264" t="e">
        <f>VLOOKUP(all_inactive[[#This Row],[Full Name, Title]],properly_deactivated[],1,0)</f>
        <v>#N/A</v>
      </c>
      <c r="L264" t="s">
        <v>31391</v>
      </c>
      <c r="M264" t="s">
        <v>31390</v>
      </c>
      <c r="V264" t="s">
        <v>36110</v>
      </c>
      <c r="AB264" t="s">
        <v>21219</v>
      </c>
      <c r="AH264" t="s">
        <v>65</v>
      </c>
      <c r="AI264" t="s">
        <v>31371</v>
      </c>
      <c r="AY264" t="s">
        <v>37779</v>
      </c>
      <c r="AZ264" t="s">
        <v>6293</v>
      </c>
      <c r="BA264" t="s">
        <v>20064</v>
      </c>
      <c r="BB264" t="s">
        <v>31394</v>
      </c>
      <c r="BD264" t="s">
        <v>33648</v>
      </c>
      <c r="BG264" t="s">
        <v>37778</v>
      </c>
    </row>
    <row r="265" spans="1:59" x14ac:dyDescent="0.2">
      <c r="A265" s="1">
        <v>42618.942708333343</v>
      </c>
      <c r="B265" t="s">
        <v>1862</v>
      </c>
      <c r="C265" t="s">
        <v>37748</v>
      </c>
      <c r="D265" t="e">
        <f>VLOOKUP(all_inactive[[#This Row],[Full Name, Title]],properly_deactivated[],1,0)</f>
        <v>#N/A</v>
      </c>
      <c r="E265" t="s">
        <v>37747</v>
      </c>
      <c r="G265" t="s">
        <v>3795</v>
      </c>
      <c r="M265" t="s">
        <v>37746</v>
      </c>
      <c r="AH265" t="s">
        <v>65</v>
      </c>
      <c r="AI265" t="s">
        <v>36141</v>
      </c>
      <c r="AY265" t="s">
        <v>37745</v>
      </c>
      <c r="AZ265" t="s">
        <v>37744</v>
      </c>
      <c r="BA265" t="s">
        <v>37743</v>
      </c>
      <c r="BB265" t="s">
        <v>37742</v>
      </c>
      <c r="BD265" t="s">
        <v>33648</v>
      </c>
      <c r="BG265" t="s">
        <v>37741</v>
      </c>
    </row>
    <row r="266" spans="1:59" x14ac:dyDescent="0.2">
      <c r="A266" s="1">
        <v>42618.94263888889</v>
      </c>
      <c r="B266" t="s">
        <v>1862</v>
      </c>
      <c r="C266" t="s">
        <v>37736</v>
      </c>
      <c r="D266" t="e">
        <f>VLOOKUP(all_inactive[[#This Row],[Full Name, Title]],properly_deactivated[],1,0)</f>
        <v>#N/A</v>
      </c>
      <c r="L266" t="s">
        <v>32555</v>
      </c>
      <c r="M266" t="s">
        <v>32554</v>
      </c>
      <c r="V266" t="s">
        <v>36908</v>
      </c>
      <c r="AB266" t="s">
        <v>21219</v>
      </c>
      <c r="AH266" t="s">
        <v>65</v>
      </c>
      <c r="AI266" t="s">
        <v>31371</v>
      </c>
      <c r="AY266" t="s">
        <v>37735</v>
      </c>
      <c r="AZ266" t="s">
        <v>12445</v>
      </c>
      <c r="BA266" t="s">
        <v>980</v>
      </c>
      <c r="BB266" t="s">
        <v>31394</v>
      </c>
      <c r="BD266" t="s">
        <v>33648</v>
      </c>
      <c r="BG266" t="s">
        <v>37734</v>
      </c>
    </row>
    <row r="267" spans="1:59" x14ac:dyDescent="0.2">
      <c r="A267" s="1">
        <v>42618.94258101852</v>
      </c>
      <c r="B267" t="s">
        <v>1862</v>
      </c>
      <c r="C267" t="s">
        <v>37733</v>
      </c>
      <c r="D267" t="e">
        <f>VLOOKUP(all_inactive[[#This Row],[Full Name, Title]],properly_deactivated[],1,0)</f>
        <v>#N/A</v>
      </c>
      <c r="M267" t="s">
        <v>31483</v>
      </c>
      <c r="AB267" t="s">
        <v>31480</v>
      </c>
      <c r="AH267" t="s">
        <v>65</v>
      </c>
      <c r="AI267" t="s">
        <v>31371</v>
      </c>
      <c r="AY267" t="s">
        <v>37732</v>
      </c>
      <c r="AZ267" t="s">
        <v>37731</v>
      </c>
      <c r="BA267" t="s">
        <v>6973</v>
      </c>
      <c r="BB267" t="s">
        <v>34189</v>
      </c>
      <c r="BD267" t="s">
        <v>33648</v>
      </c>
      <c r="BG267" t="s">
        <v>37730</v>
      </c>
    </row>
    <row r="268" spans="1:59" x14ac:dyDescent="0.2">
      <c r="A268" s="1">
        <v>42618.94258101852</v>
      </c>
      <c r="B268" t="s">
        <v>1862</v>
      </c>
      <c r="C268" t="s">
        <v>37728</v>
      </c>
      <c r="D268" t="e">
        <f>VLOOKUP(all_inactive[[#This Row],[Full Name, Title]],properly_deactivated[],1,0)</f>
        <v>#N/A</v>
      </c>
      <c r="J268" t="s">
        <v>32341</v>
      </c>
      <c r="K268" t="s">
        <v>37729</v>
      </c>
      <c r="AI268" t="s">
        <v>31371</v>
      </c>
      <c r="AY268" t="s">
        <v>37728</v>
      </c>
      <c r="AZ268" t="s">
        <v>37727</v>
      </c>
      <c r="BA268" t="s">
        <v>37726</v>
      </c>
      <c r="BD268" t="s">
        <v>33648</v>
      </c>
      <c r="BG268" t="s">
        <v>37725</v>
      </c>
    </row>
    <row r="269" spans="1:59" x14ac:dyDescent="0.2">
      <c r="A269" s="1">
        <v>42618.942523148151</v>
      </c>
      <c r="B269" t="s">
        <v>1862</v>
      </c>
      <c r="C269" t="s">
        <v>37714</v>
      </c>
      <c r="D269" t="e">
        <f>VLOOKUP(all_inactive[[#This Row],[Full Name, Title]],properly_deactivated[],1,0)</f>
        <v>#N/A</v>
      </c>
      <c r="G269" t="s">
        <v>3795</v>
      </c>
      <c r="M269" t="s">
        <v>37713</v>
      </c>
      <c r="AG269" t="s">
        <v>37712</v>
      </c>
      <c r="AH269" t="s">
        <v>65</v>
      </c>
      <c r="AI269" t="s">
        <v>36141</v>
      </c>
      <c r="AK269" t="s">
        <v>33648</v>
      </c>
      <c r="AY269" t="s">
        <v>37711</v>
      </c>
      <c r="AZ269" t="s">
        <v>16231</v>
      </c>
      <c r="BA269" t="s">
        <v>37710</v>
      </c>
      <c r="BB269" t="s">
        <v>37709</v>
      </c>
      <c r="BD269" t="s">
        <v>33648</v>
      </c>
      <c r="BG269" t="s">
        <v>37708</v>
      </c>
    </row>
    <row r="270" spans="1:59" x14ac:dyDescent="0.2">
      <c r="A270" s="1">
        <v>42618.942511574067</v>
      </c>
      <c r="B270" t="s">
        <v>1862</v>
      </c>
      <c r="C270" t="s">
        <v>37707</v>
      </c>
      <c r="D270" t="e">
        <f>VLOOKUP(all_inactive[[#This Row],[Full Name, Title]],properly_deactivated[],1,0)</f>
        <v>#N/A</v>
      </c>
      <c r="L270" t="s">
        <v>31470</v>
      </c>
      <c r="M270" t="s">
        <v>31469</v>
      </c>
      <c r="V270" t="s">
        <v>34938</v>
      </c>
      <c r="AB270" t="s">
        <v>21219</v>
      </c>
      <c r="AH270" t="s">
        <v>65</v>
      </c>
      <c r="AI270" t="s">
        <v>31371</v>
      </c>
      <c r="AY270" t="s">
        <v>37706</v>
      </c>
      <c r="AZ270" t="s">
        <v>2544</v>
      </c>
      <c r="BA270" t="s">
        <v>37705</v>
      </c>
      <c r="BB270" t="s">
        <v>31394</v>
      </c>
      <c r="BD270" t="s">
        <v>33648</v>
      </c>
      <c r="BG270" t="s">
        <v>37704</v>
      </c>
    </row>
    <row r="271" spans="1:59" x14ac:dyDescent="0.2">
      <c r="A271" s="1">
        <v>42618.942511574067</v>
      </c>
      <c r="B271" t="s">
        <v>1862</v>
      </c>
      <c r="C271" t="s">
        <v>37703</v>
      </c>
      <c r="D271" t="e">
        <f>VLOOKUP(all_inactive[[#This Row],[Full Name, Title]],properly_deactivated[],1,0)</f>
        <v>#N/A</v>
      </c>
      <c r="L271" t="s">
        <v>31470</v>
      </c>
      <c r="M271" t="s">
        <v>31469</v>
      </c>
      <c r="V271" t="s">
        <v>34938</v>
      </c>
      <c r="AB271" t="s">
        <v>21219</v>
      </c>
      <c r="AH271" t="s">
        <v>65</v>
      </c>
      <c r="AI271" t="s">
        <v>31371</v>
      </c>
      <c r="AY271" t="s">
        <v>37702</v>
      </c>
      <c r="AZ271" t="s">
        <v>37701</v>
      </c>
      <c r="BA271" t="s">
        <v>37700</v>
      </c>
      <c r="BB271" t="s">
        <v>31394</v>
      </c>
      <c r="BD271" t="s">
        <v>33648</v>
      </c>
      <c r="BG271" t="s">
        <v>37699</v>
      </c>
    </row>
    <row r="272" spans="1:59" x14ac:dyDescent="0.2">
      <c r="A272" s="1">
        <v>42618.942465277767</v>
      </c>
      <c r="B272" t="s">
        <v>1862</v>
      </c>
      <c r="C272" t="s">
        <v>37694</v>
      </c>
      <c r="D272" t="e">
        <f>VLOOKUP(all_inactive[[#This Row],[Full Name, Title]],properly_deactivated[],1,0)</f>
        <v>#N/A</v>
      </c>
      <c r="L272" t="s">
        <v>32207</v>
      </c>
      <c r="M272" t="s">
        <v>32206</v>
      </c>
      <c r="V272" t="s">
        <v>37693</v>
      </c>
      <c r="AB272" t="s">
        <v>21219</v>
      </c>
      <c r="AH272" t="s">
        <v>65</v>
      </c>
      <c r="AI272" t="s">
        <v>31371</v>
      </c>
      <c r="AY272" t="s">
        <v>37692</v>
      </c>
      <c r="AZ272" t="s">
        <v>37691</v>
      </c>
      <c r="BA272" t="s">
        <v>37690</v>
      </c>
      <c r="BB272" t="s">
        <v>31394</v>
      </c>
      <c r="BD272" t="s">
        <v>33648</v>
      </c>
      <c r="BG272" t="s">
        <v>37689</v>
      </c>
    </row>
    <row r="273" spans="1:59" x14ac:dyDescent="0.2">
      <c r="A273" s="1">
        <v>42618.942453703698</v>
      </c>
      <c r="B273" t="s">
        <v>1862</v>
      </c>
      <c r="C273" t="s">
        <v>37680</v>
      </c>
      <c r="D273" t="e">
        <f>VLOOKUP(all_inactive[[#This Row],[Full Name, Title]],properly_deactivated[],1,0)</f>
        <v>#N/A</v>
      </c>
      <c r="M273" t="s">
        <v>31483</v>
      </c>
      <c r="AB273" t="s">
        <v>33026</v>
      </c>
      <c r="AH273" t="s">
        <v>65</v>
      </c>
      <c r="AI273" t="s">
        <v>31371</v>
      </c>
      <c r="AY273" t="s">
        <v>37679</v>
      </c>
      <c r="AZ273" t="s">
        <v>20477</v>
      </c>
      <c r="BA273" t="s">
        <v>37678</v>
      </c>
      <c r="BB273" t="s">
        <v>365</v>
      </c>
      <c r="BD273" t="s">
        <v>33648</v>
      </c>
      <c r="BG273" t="s">
        <v>37677</v>
      </c>
    </row>
    <row r="274" spans="1:59" x14ac:dyDescent="0.2">
      <c r="A274" s="1">
        <v>42618.942430555559</v>
      </c>
      <c r="B274" t="s">
        <v>1862</v>
      </c>
      <c r="C274" t="s">
        <v>37672</v>
      </c>
      <c r="D274" t="e">
        <f>VLOOKUP(all_inactive[[#This Row],[Full Name, Title]],properly_deactivated[],1,0)</f>
        <v>#N/A</v>
      </c>
      <c r="L274" t="s">
        <v>32354</v>
      </c>
      <c r="M274" t="s">
        <v>32353</v>
      </c>
      <c r="V274" t="s">
        <v>37671</v>
      </c>
      <c r="AB274" t="s">
        <v>21219</v>
      </c>
      <c r="AH274" t="s">
        <v>65</v>
      </c>
      <c r="AI274" t="s">
        <v>31371</v>
      </c>
      <c r="AL274" t="s">
        <v>67</v>
      </c>
      <c r="AM274" t="s">
        <v>145</v>
      </c>
      <c r="AY274" t="s">
        <v>37670</v>
      </c>
      <c r="AZ274" t="s">
        <v>23796</v>
      </c>
      <c r="BA274" t="s">
        <v>37669</v>
      </c>
      <c r="BB274" t="s">
        <v>31394</v>
      </c>
      <c r="BD274" t="s">
        <v>33648</v>
      </c>
      <c r="BG274" t="s">
        <v>37668</v>
      </c>
    </row>
    <row r="275" spans="1:59" x14ac:dyDescent="0.2">
      <c r="A275" s="1">
        <v>42618.942418981482</v>
      </c>
      <c r="B275" t="s">
        <v>1862</v>
      </c>
      <c r="C275" t="s">
        <v>37659</v>
      </c>
      <c r="D275" t="e">
        <f>VLOOKUP(all_inactive[[#This Row],[Full Name, Title]],properly_deactivated[],1,0)</f>
        <v>#N/A</v>
      </c>
      <c r="L275" t="s">
        <v>33134</v>
      </c>
      <c r="M275" t="s">
        <v>33133</v>
      </c>
      <c r="V275" t="s">
        <v>33212</v>
      </c>
      <c r="AB275" t="s">
        <v>21219</v>
      </c>
      <c r="AH275" t="s">
        <v>65</v>
      </c>
      <c r="AI275" t="s">
        <v>31371</v>
      </c>
      <c r="AY275" t="s">
        <v>37658</v>
      </c>
      <c r="AZ275" t="s">
        <v>27467</v>
      </c>
      <c r="BA275" t="s">
        <v>1980</v>
      </c>
      <c r="BB275" t="s">
        <v>31394</v>
      </c>
      <c r="BD275" t="s">
        <v>33648</v>
      </c>
      <c r="BG275" t="s">
        <v>37657</v>
      </c>
    </row>
    <row r="276" spans="1:59" x14ac:dyDescent="0.2">
      <c r="A276" s="1">
        <v>42618.942337962973</v>
      </c>
      <c r="B276" t="s">
        <v>1862</v>
      </c>
      <c r="C276" t="s">
        <v>37656</v>
      </c>
      <c r="D276" t="e">
        <f>VLOOKUP(all_inactive[[#This Row],[Full Name, Title]],properly_deactivated[],1,0)</f>
        <v>#N/A</v>
      </c>
      <c r="J276" t="s">
        <v>32341</v>
      </c>
      <c r="L276" t="s">
        <v>32942</v>
      </c>
      <c r="M276" t="s">
        <v>32941</v>
      </c>
      <c r="V276" t="s">
        <v>36604</v>
      </c>
      <c r="Y276" t="s">
        <v>36604</v>
      </c>
      <c r="AB276" t="s">
        <v>21219</v>
      </c>
      <c r="AH276" t="s">
        <v>65</v>
      </c>
      <c r="AI276" t="s">
        <v>31371</v>
      </c>
      <c r="AL276" t="s">
        <v>67</v>
      </c>
      <c r="AM276" t="s">
        <v>68</v>
      </c>
      <c r="AY276" t="s">
        <v>37655</v>
      </c>
      <c r="AZ276" t="s">
        <v>35881</v>
      </c>
      <c r="BA276" t="s">
        <v>37654</v>
      </c>
      <c r="BB276" t="s">
        <v>31394</v>
      </c>
      <c r="BD276" t="s">
        <v>33648</v>
      </c>
      <c r="BG276" t="s">
        <v>37653</v>
      </c>
    </row>
    <row r="277" spans="1:59" x14ac:dyDescent="0.2">
      <c r="A277" s="1">
        <v>42618.942326388889</v>
      </c>
      <c r="B277" t="s">
        <v>1862</v>
      </c>
      <c r="C277" t="s">
        <v>37652</v>
      </c>
      <c r="D277" t="e">
        <f>VLOOKUP(all_inactive[[#This Row],[Full Name, Title]],properly_deactivated[],1,0)</f>
        <v>#N/A</v>
      </c>
      <c r="J277" t="s">
        <v>32341</v>
      </c>
      <c r="L277" t="s">
        <v>31669</v>
      </c>
      <c r="M277" t="s">
        <v>31668</v>
      </c>
      <c r="V277" t="s">
        <v>36815</v>
      </c>
      <c r="AB277" t="s">
        <v>21219</v>
      </c>
      <c r="AH277" t="s">
        <v>65</v>
      </c>
      <c r="AI277" t="s">
        <v>31371</v>
      </c>
      <c r="AL277" t="s">
        <v>67</v>
      </c>
      <c r="AM277" t="s">
        <v>68</v>
      </c>
      <c r="AY277" t="s">
        <v>37651</v>
      </c>
      <c r="AZ277" t="s">
        <v>37650</v>
      </c>
      <c r="BA277" t="s">
        <v>37649</v>
      </c>
      <c r="BB277" t="s">
        <v>31394</v>
      </c>
      <c r="BD277" t="s">
        <v>33648</v>
      </c>
      <c r="BG277" t="s">
        <v>37648</v>
      </c>
    </row>
    <row r="278" spans="1:59" x14ac:dyDescent="0.2">
      <c r="A278" s="1">
        <v>42618.942291666674</v>
      </c>
      <c r="B278" t="s">
        <v>1862</v>
      </c>
      <c r="C278" t="s">
        <v>37625</v>
      </c>
      <c r="D278" t="e">
        <f>VLOOKUP(all_inactive[[#This Row],[Full Name, Title]],properly_deactivated[],1,0)</f>
        <v>#N/A</v>
      </c>
      <c r="L278" t="s">
        <v>31447</v>
      </c>
      <c r="M278" t="s">
        <v>31446</v>
      </c>
      <c r="V278" t="s">
        <v>34917</v>
      </c>
      <c r="AB278" t="s">
        <v>21219</v>
      </c>
      <c r="AH278" t="s">
        <v>65</v>
      </c>
      <c r="AI278" t="s">
        <v>31371</v>
      </c>
      <c r="AY278" t="s">
        <v>37624</v>
      </c>
      <c r="AZ278" t="s">
        <v>7315</v>
      </c>
      <c r="BA278" t="s">
        <v>6049</v>
      </c>
      <c r="BB278" t="s">
        <v>31394</v>
      </c>
      <c r="BD278" t="s">
        <v>33648</v>
      </c>
      <c r="BG278" t="s">
        <v>37623</v>
      </c>
    </row>
    <row r="279" spans="1:59" x14ac:dyDescent="0.2">
      <c r="A279" s="1">
        <v>42618.942280092589</v>
      </c>
      <c r="B279" t="s">
        <v>1862</v>
      </c>
      <c r="C279" t="s">
        <v>37614</v>
      </c>
      <c r="D279" t="e">
        <f>VLOOKUP(all_inactive[[#This Row],[Full Name, Title]],properly_deactivated[],1,0)</f>
        <v>#N/A</v>
      </c>
      <c r="K279" t="s">
        <v>37615</v>
      </c>
      <c r="N279" t="s">
        <v>63</v>
      </c>
      <c r="AY279" t="s">
        <v>37614</v>
      </c>
      <c r="AZ279" t="s">
        <v>37613</v>
      </c>
      <c r="BA279" t="s">
        <v>3632</v>
      </c>
      <c r="BD279" t="s">
        <v>33648</v>
      </c>
      <c r="BG279" t="s">
        <v>37612</v>
      </c>
    </row>
    <row r="280" spans="1:59" x14ac:dyDescent="0.2">
      <c r="A280" s="1">
        <v>42618.942233796297</v>
      </c>
      <c r="B280" t="s">
        <v>1862</v>
      </c>
      <c r="C280" t="s">
        <v>37602</v>
      </c>
      <c r="D280" t="e">
        <f>VLOOKUP(all_inactive[[#This Row],[Full Name, Title]],properly_deactivated[],1,0)</f>
        <v>#N/A</v>
      </c>
      <c r="L280" t="s">
        <v>32903</v>
      </c>
      <c r="M280" t="s">
        <v>32902</v>
      </c>
      <c r="V280" t="s">
        <v>33127</v>
      </c>
      <c r="AB280" t="s">
        <v>21219</v>
      </c>
      <c r="AH280" t="s">
        <v>65</v>
      </c>
      <c r="AI280" t="s">
        <v>31371</v>
      </c>
      <c r="AY280" t="s">
        <v>37601</v>
      </c>
      <c r="AZ280" t="s">
        <v>12902</v>
      </c>
      <c r="BA280" t="s">
        <v>19540</v>
      </c>
      <c r="BB280" t="s">
        <v>31394</v>
      </c>
      <c r="BD280" t="s">
        <v>33648</v>
      </c>
      <c r="BG280" t="s">
        <v>37600</v>
      </c>
    </row>
    <row r="281" spans="1:59" x14ac:dyDescent="0.2">
      <c r="A281" s="1">
        <v>42618.942152777781</v>
      </c>
      <c r="B281" t="s">
        <v>1862</v>
      </c>
      <c r="C281" t="s">
        <v>37550</v>
      </c>
      <c r="D281" t="e">
        <f>VLOOKUP(all_inactive[[#This Row],[Full Name, Title]],properly_deactivated[],1,0)</f>
        <v>#N/A</v>
      </c>
      <c r="L281" t="s">
        <v>36300</v>
      </c>
      <c r="M281" t="s">
        <v>35270</v>
      </c>
      <c r="AH281" t="s">
        <v>65</v>
      </c>
      <c r="AI281" t="s">
        <v>34924</v>
      </c>
      <c r="AY281" t="s">
        <v>37549</v>
      </c>
      <c r="AZ281" t="s">
        <v>2380</v>
      </c>
      <c r="BA281" t="s">
        <v>5384</v>
      </c>
      <c r="BB281" t="s">
        <v>88</v>
      </c>
      <c r="BD281" t="s">
        <v>33648</v>
      </c>
      <c r="BG281" t="s">
        <v>37548</v>
      </c>
    </row>
    <row r="282" spans="1:59" x14ac:dyDescent="0.2">
      <c r="A282" s="1">
        <v>42618.942129629628</v>
      </c>
      <c r="B282" t="s">
        <v>1862</v>
      </c>
      <c r="C282" t="s">
        <v>37547</v>
      </c>
      <c r="D282" t="e">
        <f>VLOOKUP(all_inactive[[#This Row],[Full Name, Title]],properly_deactivated[],1,0)</f>
        <v>#N/A</v>
      </c>
      <c r="L282" t="s">
        <v>32821</v>
      </c>
      <c r="AH282" t="s">
        <v>65</v>
      </c>
      <c r="AI282" t="s">
        <v>31371</v>
      </c>
      <c r="AY282" t="s">
        <v>37546</v>
      </c>
      <c r="AZ282" t="s">
        <v>37545</v>
      </c>
      <c r="BA282" t="s">
        <v>21242</v>
      </c>
      <c r="BB282" t="s">
        <v>116</v>
      </c>
      <c r="BD282" t="s">
        <v>33648</v>
      </c>
      <c r="BG282" t="s">
        <v>37544</v>
      </c>
    </row>
    <row r="283" spans="1:59" x14ac:dyDescent="0.2">
      <c r="A283" s="1">
        <v>42618.942118055558</v>
      </c>
      <c r="B283" t="s">
        <v>1862</v>
      </c>
      <c r="C283" t="s">
        <v>10021</v>
      </c>
      <c r="D283" t="e">
        <f>VLOOKUP(all_inactive[[#This Row],[Full Name, Title]],properly_deactivated[],1,0)</f>
        <v>#N/A</v>
      </c>
      <c r="K283" t="s">
        <v>37540</v>
      </c>
      <c r="T283" t="s">
        <v>37539</v>
      </c>
      <c r="AH283" t="s">
        <v>65</v>
      </c>
      <c r="AM283" t="s">
        <v>68</v>
      </c>
      <c r="AY283" t="s">
        <v>10021</v>
      </c>
      <c r="AZ283" t="s">
        <v>7821</v>
      </c>
      <c r="BA283" t="s">
        <v>37538</v>
      </c>
      <c r="BD283" t="s">
        <v>33648</v>
      </c>
      <c r="BG283" t="s">
        <v>37537</v>
      </c>
    </row>
    <row r="284" spans="1:59" x14ac:dyDescent="0.2">
      <c r="A284" s="1">
        <v>42618.942094907397</v>
      </c>
      <c r="B284" t="s">
        <v>1862</v>
      </c>
      <c r="C284" t="s">
        <v>37529</v>
      </c>
      <c r="D284" t="e">
        <f>VLOOKUP(all_inactive[[#This Row],[Full Name, Title]],properly_deactivated[],1,0)</f>
        <v>#N/A</v>
      </c>
      <c r="M284" t="s">
        <v>37528</v>
      </c>
      <c r="V284" t="s">
        <v>37527</v>
      </c>
      <c r="Y284" t="s">
        <v>37526</v>
      </c>
      <c r="AH284" t="s">
        <v>65</v>
      </c>
      <c r="AI284" t="s">
        <v>36141</v>
      </c>
      <c r="AY284" t="s">
        <v>37525</v>
      </c>
      <c r="AZ284" t="s">
        <v>12634</v>
      </c>
      <c r="BA284" t="s">
        <v>37524</v>
      </c>
      <c r="BB284" t="s">
        <v>37523</v>
      </c>
      <c r="BD284" t="s">
        <v>33648</v>
      </c>
      <c r="BG284" t="s">
        <v>37522</v>
      </c>
    </row>
    <row r="285" spans="1:59" x14ac:dyDescent="0.2">
      <c r="A285" s="1">
        <v>42618.942083333342</v>
      </c>
      <c r="B285" t="s">
        <v>1862</v>
      </c>
      <c r="C285" t="s">
        <v>37521</v>
      </c>
      <c r="D285" t="e">
        <f>VLOOKUP(all_inactive[[#This Row],[Full Name, Title]],properly_deactivated[],1,0)</f>
        <v>#N/A</v>
      </c>
      <c r="L285" t="s">
        <v>33459</v>
      </c>
      <c r="M285" t="s">
        <v>33458</v>
      </c>
      <c r="V285" t="s">
        <v>34033</v>
      </c>
      <c r="AB285" t="s">
        <v>21219</v>
      </c>
      <c r="AH285" t="s">
        <v>65</v>
      </c>
      <c r="AI285" t="s">
        <v>31371</v>
      </c>
      <c r="AY285" t="s">
        <v>37520</v>
      </c>
      <c r="AZ285" t="s">
        <v>2544</v>
      </c>
      <c r="BA285" t="s">
        <v>7686</v>
      </c>
      <c r="BB285" t="s">
        <v>31394</v>
      </c>
      <c r="BD285" t="s">
        <v>33648</v>
      </c>
      <c r="BG285" t="s">
        <v>37519</v>
      </c>
    </row>
    <row r="286" spans="1:59" x14ac:dyDescent="0.2">
      <c r="A286" s="1">
        <v>42618.942083333342</v>
      </c>
      <c r="B286" t="s">
        <v>1862</v>
      </c>
      <c r="C286" t="s">
        <v>37518</v>
      </c>
      <c r="D286" t="e">
        <f>VLOOKUP(all_inactive[[#This Row],[Full Name, Title]],properly_deactivated[],1,0)</f>
        <v>#N/A</v>
      </c>
      <c r="L286" t="s">
        <v>31406</v>
      </c>
      <c r="M286" t="s">
        <v>31405</v>
      </c>
      <c r="V286" t="s">
        <v>37517</v>
      </c>
      <c r="AB286" t="s">
        <v>21219</v>
      </c>
      <c r="AH286" t="s">
        <v>65</v>
      </c>
      <c r="AI286" t="s">
        <v>31371</v>
      </c>
      <c r="AY286" t="s">
        <v>37516</v>
      </c>
      <c r="AZ286" t="s">
        <v>7705</v>
      </c>
      <c r="BA286" t="s">
        <v>37515</v>
      </c>
      <c r="BB286" t="s">
        <v>31394</v>
      </c>
      <c r="BD286" t="s">
        <v>33648</v>
      </c>
      <c r="BG286" t="s">
        <v>37514</v>
      </c>
    </row>
    <row r="287" spans="1:59" x14ac:dyDescent="0.2">
      <c r="A287" s="1">
        <v>42618.942071759258</v>
      </c>
      <c r="B287" t="s">
        <v>1862</v>
      </c>
      <c r="C287" t="s">
        <v>37513</v>
      </c>
      <c r="D287" t="e">
        <f>VLOOKUP(all_inactive[[#This Row],[Full Name, Title]],properly_deactivated[],1,0)</f>
        <v>#N/A</v>
      </c>
      <c r="J287" t="s">
        <v>37512</v>
      </c>
      <c r="K287" t="s">
        <v>37511</v>
      </c>
      <c r="L287" t="s">
        <v>32821</v>
      </c>
      <c r="M287" t="s">
        <v>32820</v>
      </c>
      <c r="V287" t="s">
        <v>37346</v>
      </c>
      <c r="AB287" t="s">
        <v>21219</v>
      </c>
      <c r="AH287" t="s">
        <v>65</v>
      </c>
      <c r="AI287" t="s">
        <v>31371</v>
      </c>
      <c r="AY287" t="s">
        <v>37510</v>
      </c>
      <c r="AZ287" t="s">
        <v>4756</v>
      </c>
      <c r="BA287" t="s">
        <v>37509</v>
      </c>
      <c r="BB287" t="s">
        <v>31394</v>
      </c>
      <c r="BD287" t="s">
        <v>33648</v>
      </c>
      <c r="BG287" t="s">
        <v>37508</v>
      </c>
    </row>
    <row r="288" spans="1:59" x14ac:dyDescent="0.2">
      <c r="A288" s="1">
        <v>42618.942060185182</v>
      </c>
      <c r="B288" t="s">
        <v>1862</v>
      </c>
      <c r="C288" t="s">
        <v>37504</v>
      </c>
      <c r="D288" t="e">
        <f>VLOOKUP(all_inactive[[#This Row],[Full Name, Title]],properly_deactivated[],1,0)</f>
        <v>#N/A</v>
      </c>
      <c r="L288" t="s">
        <v>31680</v>
      </c>
      <c r="M288" t="s">
        <v>31679</v>
      </c>
      <c r="V288" t="s">
        <v>36001</v>
      </c>
      <c r="AB288" t="s">
        <v>21219</v>
      </c>
      <c r="AH288" t="s">
        <v>65</v>
      </c>
      <c r="AI288" t="s">
        <v>31371</v>
      </c>
      <c r="AY288" t="s">
        <v>37503</v>
      </c>
      <c r="AZ288" t="s">
        <v>7343</v>
      </c>
      <c r="BA288" t="s">
        <v>34408</v>
      </c>
      <c r="BB288" t="s">
        <v>31394</v>
      </c>
      <c r="BD288" t="s">
        <v>33648</v>
      </c>
      <c r="BG288" t="s">
        <v>37502</v>
      </c>
    </row>
    <row r="289" spans="1:59" x14ac:dyDescent="0.2">
      <c r="A289" s="1">
        <v>42618.942060185182</v>
      </c>
      <c r="B289" t="s">
        <v>1862</v>
      </c>
      <c r="C289" t="s">
        <v>37500</v>
      </c>
      <c r="D289" t="e">
        <f>VLOOKUP(all_inactive[[#This Row],[Full Name, Title]],properly_deactivated[],1,0)</f>
        <v>#N/A</v>
      </c>
      <c r="K289" t="s">
        <v>37501</v>
      </c>
      <c r="V289" t="s">
        <v>37346</v>
      </c>
      <c r="AD289" t="s">
        <v>3796</v>
      </c>
      <c r="AI289" t="s">
        <v>31371</v>
      </c>
      <c r="AY289" t="s">
        <v>37500</v>
      </c>
      <c r="AZ289" t="s">
        <v>10019</v>
      </c>
      <c r="BA289" t="s">
        <v>2414</v>
      </c>
      <c r="BD289" t="s">
        <v>33648</v>
      </c>
      <c r="BG289" t="s">
        <v>37499</v>
      </c>
    </row>
    <row r="290" spans="1:59" x14ac:dyDescent="0.2">
      <c r="A290" s="1">
        <v>42618.942037037043</v>
      </c>
      <c r="B290" t="s">
        <v>1862</v>
      </c>
      <c r="C290" t="s">
        <v>37490</v>
      </c>
      <c r="D290" t="e">
        <f>VLOOKUP(all_inactive[[#This Row],[Full Name, Title]],properly_deactivated[],1,0)</f>
        <v>#N/A</v>
      </c>
      <c r="L290" t="s">
        <v>33018</v>
      </c>
      <c r="M290" t="s">
        <v>33017</v>
      </c>
      <c r="V290" t="s">
        <v>37489</v>
      </c>
      <c r="AB290" t="s">
        <v>21219</v>
      </c>
      <c r="AH290" t="s">
        <v>65</v>
      </c>
      <c r="AI290" t="s">
        <v>31371</v>
      </c>
      <c r="AY290" t="s">
        <v>37488</v>
      </c>
      <c r="AZ290" t="s">
        <v>2640</v>
      </c>
      <c r="BA290" t="s">
        <v>37487</v>
      </c>
      <c r="BB290" t="s">
        <v>31394</v>
      </c>
      <c r="BD290" t="s">
        <v>33648</v>
      </c>
      <c r="BG290" t="s">
        <v>37486</v>
      </c>
    </row>
    <row r="291" spans="1:59" x14ac:dyDescent="0.2">
      <c r="A291" s="1">
        <v>42618.942013888889</v>
      </c>
      <c r="B291" t="s">
        <v>1862</v>
      </c>
      <c r="C291" t="s">
        <v>37485</v>
      </c>
      <c r="D291" t="e">
        <f>VLOOKUP(all_inactive[[#This Row],[Full Name, Title]],properly_deactivated[],1,0)</f>
        <v>#N/A</v>
      </c>
      <c r="M291" t="s">
        <v>37484</v>
      </c>
      <c r="AH291" t="s">
        <v>65</v>
      </c>
      <c r="AI291" t="s">
        <v>36141</v>
      </c>
      <c r="AY291" t="s">
        <v>37483</v>
      </c>
      <c r="AZ291" t="s">
        <v>26446</v>
      </c>
      <c r="BA291" t="s">
        <v>807</v>
      </c>
      <c r="BB291" t="s">
        <v>37482</v>
      </c>
      <c r="BD291" t="s">
        <v>33648</v>
      </c>
      <c r="BG291" t="s">
        <v>37481</v>
      </c>
    </row>
    <row r="292" spans="1:59" x14ac:dyDescent="0.2">
      <c r="A292" s="1">
        <v>42618.942013888889</v>
      </c>
      <c r="B292" t="s">
        <v>1862</v>
      </c>
      <c r="C292" t="s">
        <v>37480</v>
      </c>
      <c r="D292" t="e">
        <f>VLOOKUP(all_inactive[[#This Row],[Full Name, Title]],properly_deactivated[],1,0)</f>
        <v>#N/A</v>
      </c>
      <c r="M292" t="s">
        <v>37043</v>
      </c>
      <c r="AH292" t="s">
        <v>65</v>
      </c>
      <c r="AI292" t="s">
        <v>36141</v>
      </c>
      <c r="AY292" t="s">
        <v>37479</v>
      </c>
      <c r="AZ292" t="s">
        <v>30851</v>
      </c>
      <c r="BA292" t="s">
        <v>37478</v>
      </c>
      <c r="BB292" t="s">
        <v>36304</v>
      </c>
      <c r="BD292" t="s">
        <v>33648</v>
      </c>
      <c r="BG292" t="s">
        <v>37477</v>
      </c>
    </row>
    <row r="293" spans="1:59" x14ac:dyDescent="0.2">
      <c r="A293" s="1">
        <v>42618.941990740743</v>
      </c>
      <c r="B293" t="s">
        <v>1862</v>
      </c>
      <c r="C293" t="s">
        <v>37473</v>
      </c>
      <c r="D293" t="e">
        <f>VLOOKUP(all_inactive[[#This Row],[Full Name, Title]],properly_deactivated[],1,0)</f>
        <v>#N/A</v>
      </c>
      <c r="M293" t="s">
        <v>37472</v>
      </c>
      <c r="AD293" t="s">
        <v>3796</v>
      </c>
      <c r="AH293" t="s">
        <v>65</v>
      </c>
      <c r="AI293" t="s">
        <v>34924</v>
      </c>
      <c r="AY293" t="s">
        <v>37471</v>
      </c>
      <c r="AZ293" t="s">
        <v>2763</v>
      </c>
      <c r="BA293" t="s">
        <v>37470</v>
      </c>
      <c r="BB293" t="s">
        <v>37469</v>
      </c>
      <c r="BD293" t="s">
        <v>33648</v>
      </c>
      <c r="BG293" t="s">
        <v>37468</v>
      </c>
    </row>
    <row r="294" spans="1:59" x14ac:dyDescent="0.2">
      <c r="A294" s="1">
        <v>42618.941979166673</v>
      </c>
      <c r="B294" t="s">
        <v>1862</v>
      </c>
      <c r="C294" t="s">
        <v>37461</v>
      </c>
      <c r="D294" t="e">
        <f>VLOOKUP(all_inactive[[#This Row],[Full Name, Title]],properly_deactivated[],1,0)</f>
        <v>#N/A</v>
      </c>
      <c r="M294" t="s">
        <v>37460</v>
      </c>
      <c r="AH294" t="s">
        <v>65</v>
      </c>
      <c r="AI294" t="s">
        <v>36141</v>
      </c>
      <c r="AY294" t="s">
        <v>37459</v>
      </c>
      <c r="AZ294" t="s">
        <v>24383</v>
      </c>
      <c r="BA294" t="s">
        <v>37458</v>
      </c>
      <c r="BB294" t="s">
        <v>36335</v>
      </c>
      <c r="BD294" t="s">
        <v>33648</v>
      </c>
      <c r="BG294" t="s">
        <v>37457</v>
      </c>
    </row>
    <row r="295" spans="1:59" x14ac:dyDescent="0.2">
      <c r="A295" s="1">
        <v>42618.941979166673</v>
      </c>
      <c r="B295" t="s">
        <v>1862</v>
      </c>
      <c r="C295" t="s">
        <v>37452</v>
      </c>
      <c r="D295" t="e">
        <f>VLOOKUP(all_inactive[[#This Row],[Full Name, Title]],properly_deactivated[],1,0)</f>
        <v>#N/A</v>
      </c>
      <c r="M295" t="s">
        <v>37451</v>
      </c>
      <c r="AH295" t="s">
        <v>65</v>
      </c>
      <c r="AI295" t="s">
        <v>36141</v>
      </c>
      <c r="AY295" t="s">
        <v>37450</v>
      </c>
      <c r="AZ295" t="s">
        <v>37449</v>
      </c>
      <c r="BA295" t="s">
        <v>37448</v>
      </c>
      <c r="BB295" t="s">
        <v>36335</v>
      </c>
      <c r="BD295" t="s">
        <v>33648</v>
      </c>
      <c r="BG295" t="s">
        <v>37447</v>
      </c>
    </row>
    <row r="296" spans="1:59" x14ac:dyDescent="0.2">
      <c r="A296" s="1">
        <v>42618.941967592589</v>
      </c>
      <c r="B296" t="s">
        <v>1862</v>
      </c>
      <c r="C296" t="s">
        <v>37442</v>
      </c>
      <c r="D296" t="e">
        <f>VLOOKUP(all_inactive[[#This Row],[Full Name, Title]],properly_deactivated[],1,0)</f>
        <v>#N/A</v>
      </c>
      <c r="M296" t="s">
        <v>37441</v>
      </c>
      <c r="AH296" t="s">
        <v>65</v>
      </c>
      <c r="AI296" t="s">
        <v>36141</v>
      </c>
      <c r="AY296" t="s">
        <v>37440</v>
      </c>
      <c r="AZ296" t="s">
        <v>35963</v>
      </c>
      <c r="BA296" t="s">
        <v>37439</v>
      </c>
      <c r="BB296" t="s">
        <v>36335</v>
      </c>
      <c r="BD296" t="s">
        <v>33648</v>
      </c>
      <c r="BG296" t="s">
        <v>37438</v>
      </c>
    </row>
    <row r="297" spans="1:59" x14ac:dyDescent="0.2">
      <c r="A297" s="1">
        <v>42618.94195601852</v>
      </c>
      <c r="B297" t="s">
        <v>1862</v>
      </c>
      <c r="C297" t="s">
        <v>37437</v>
      </c>
      <c r="D297" t="e">
        <f>VLOOKUP(all_inactive[[#This Row],[Full Name, Title]],properly_deactivated[],1,0)</f>
        <v>#N/A</v>
      </c>
      <c r="M297" t="s">
        <v>37436</v>
      </c>
      <c r="AH297" t="s">
        <v>65</v>
      </c>
      <c r="AI297" t="s">
        <v>36141</v>
      </c>
      <c r="AY297" t="s">
        <v>37435</v>
      </c>
      <c r="AZ297" t="s">
        <v>37434</v>
      </c>
      <c r="BA297" t="s">
        <v>35337</v>
      </c>
      <c r="BB297" t="s">
        <v>36386</v>
      </c>
      <c r="BD297" t="s">
        <v>33648</v>
      </c>
      <c r="BG297" t="s">
        <v>37433</v>
      </c>
    </row>
    <row r="298" spans="1:59" x14ac:dyDescent="0.2">
      <c r="A298" s="1">
        <v>42618.94195601852</v>
      </c>
      <c r="B298" t="s">
        <v>1862</v>
      </c>
      <c r="C298" t="s">
        <v>37432</v>
      </c>
      <c r="D298" t="e">
        <f>VLOOKUP(all_inactive[[#This Row],[Full Name, Title]],properly_deactivated[],1,0)</f>
        <v>#N/A</v>
      </c>
      <c r="M298" t="s">
        <v>37431</v>
      </c>
      <c r="AH298" t="s">
        <v>65</v>
      </c>
      <c r="AI298" t="s">
        <v>36141</v>
      </c>
      <c r="AY298" t="s">
        <v>37430</v>
      </c>
      <c r="AZ298" t="s">
        <v>18363</v>
      </c>
      <c r="BA298" t="s">
        <v>3434</v>
      </c>
      <c r="BB298" t="s">
        <v>36335</v>
      </c>
      <c r="BD298" t="s">
        <v>33648</v>
      </c>
      <c r="BG298" t="s">
        <v>37429</v>
      </c>
    </row>
    <row r="299" spans="1:59" x14ac:dyDescent="0.2">
      <c r="A299" s="1">
        <v>42618.941944444443</v>
      </c>
      <c r="B299" t="s">
        <v>1862</v>
      </c>
      <c r="C299" t="s">
        <v>37424</v>
      </c>
      <c r="D299" t="e">
        <f>VLOOKUP(all_inactive[[#This Row],[Full Name, Title]],properly_deactivated[],1,0)</f>
        <v>#N/A</v>
      </c>
      <c r="M299" t="s">
        <v>37423</v>
      </c>
      <c r="AH299" t="s">
        <v>65</v>
      </c>
      <c r="AI299" t="s">
        <v>36141</v>
      </c>
      <c r="AY299" t="s">
        <v>37422</v>
      </c>
      <c r="AZ299" t="s">
        <v>29232</v>
      </c>
      <c r="BA299" t="s">
        <v>37421</v>
      </c>
      <c r="BB299" t="s">
        <v>36335</v>
      </c>
      <c r="BD299" t="s">
        <v>33648</v>
      </c>
      <c r="BG299" t="s">
        <v>37420</v>
      </c>
    </row>
    <row r="300" spans="1:59" x14ac:dyDescent="0.2">
      <c r="A300" s="1">
        <v>42618.941944444443</v>
      </c>
      <c r="B300" t="s">
        <v>1862</v>
      </c>
      <c r="C300" t="s">
        <v>37415</v>
      </c>
      <c r="D300" t="e">
        <f>VLOOKUP(all_inactive[[#This Row],[Full Name, Title]],properly_deactivated[],1,0)</f>
        <v>#N/A</v>
      </c>
      <c r="M300" t="s">
        <v>37414</v>
      </c>
      <c r="AH300" t="s">
        <v>65</v>
      </c>
      <c r="AI300" t="s">
        <v>36141</v>
      </c>
      <c r="AY300" t="s">
        <v>37413</v>
      </c>
      <c r="AZ300" t="s">
        <v>37412</v>
      </c>
      <c r="BA300" t="s">
        <v>37411</v>
      </c>
      <c r="BB300" t="s">
        <v>37410</v>
      </c>
      <c r="BD300" t="s">
        <v>33648</v>
      </c>
      <c r="BG300" t="s">
        <v>37409</v>
      </c>
    </row>
    <row r="301" spans="1:59" x14ac:dyDescent="0.2">
      <c r="A301" s="1">
        <v>42618.941932870373</v>
      </c>
      <c r="B301" t="s">
        <v>1862</v>
      </c>
      <c r="C301" t="s">
        <v>37408</v>
      </c>
      <c r="D301" t="e">
        <f>VLOOKUP(all_inactive[[#This Row],[Full Name, Title]],properly_deactivated[],1,0)</f>
        <v>#N/A</v>
      </c>
      <c r="M301" t="s">
        <v>37407</v>
      </c>
      <c r="AH301" t="s">
        <v>65</v>
      </c>
      <c r="AI301" t="s">
        <v>36141</v>
      </c>
      <c r="AY301" t="s">
        <v>37406</v>
      </c>
      <c r="AZ301" t="s">
        <v>37405</v>
      </c>
      <c r="BA301" t="s">
        <v>37404</v>
      </c>
      <c r="BB301" t="s">
        <v>5183</v>
      </c>
      <c r="BD301" t="s">
        <v>33648</v>
      </c>
      <c r="BG301" t="s">
        <v>37403</v>
      </c>
    </row>
    <row r="302" spans="1:59" x14ac:dyDescent="0.2">
      <c r="A302" s="1">
        <v>42618.941921296297</v>
      </c>
      <c r="B302" t="s">
        <v>1862</v>
      </c>
      <c r="C302" t="s">
        <v>37402</v>
      </c>
      <c r="D302" t="e">
        <f>VLOOKUP(all_inactive[[#This Row],[Full Name, Title]],properly_deactivated[],1,0)</f>
        <v>#N/A</v>
      </c>
      <c r="M302" t="s">
        <v>37401</v>
      </c>
      <c r="AH302" t="s">
        <v>65</v>
      </c>
      <c r="AI302" t="s">
        <v>36141</v>
      </c>
      <c r="AY302" t="s">
        <v>37400</v>
      </c>
      <c r="AZ302" t="s">
        <v>37399</v>
      </c>
      <c r="BA302" t="s">
        <v>37398</v>
      </c>
      <c r="BB302" t="s">
        <v>5183</v>
      </c>
      <c r="BD302" t="s">
        <v>33648</v>
      </c>
      <c r="BG302" t="s">
        <v>37397</v>
      </c>
    </row>
    <row r="303" spans="1:59" x14ac:dyDescent="0.2">
      <c r="A303" s="1">
        <v>42618.941921296297</v>
      </c>
      <c r="B303" t="s">
        <v>1862</v>
      </c>
      <c r="C303" t="s">
        <v>37396</v>
      </c>
      <c r="D303" t="e">
        <f>VLOOKUP(all_inactive[[#This Row],[Full Name, Title]],properly_deactivated[],1,0)</f>
        <v>#N/A</v>
      </c>
      <c r="L303" t="s">
        <v>33119</v>
      </c>
      <c r="M303" t="s">
        <v>33118</v>
      </c>
      <c r="V303" t="s">
        <v>36985</v>
      </c>
      <c r="AB303" t="s">
        <v>21219</v>
      </c>
      <c r="AH303" t="s">
        <v>65</v>
      </c>
      <c r="AI303" t="s">
        <v>31371</v>
      </c>
      <c r="AY303" t="s">
        <v>37395</v>
      </c>
      <c r="AZ303" t="s">
        <v>7705</v>
      </c>
      <c r="BA303" t="s">
        <v>37394</v>
      </c>
      <c r="BB303" t="s">
        <v>31394</v>
      </c>
      <c r="BD303" t="s">
        <v>33648</v>
      </c>
      <c r="BG303" t="s">
        <v>37393</v>
      </c>
    </row>
    <row r="304" spans="1:59" x14ac:dyDescent="0.2">
      <c r="A304" s="1">
        <v>42618.94190972222</v>
      </c>
      <c r="B304" t="s">
        <v>1862</v>
      </c>
      <c r="C304" t="s">
        <v>37388</v>
      </c>
      <c r="D304" t="e">
        <f>VLOOKUP(all_inactive[[#This Row],[Full Name, Title]],properly_deactivated[],1,0)</f>
        <v>#N/A</v>
      </c>
      <c r="M304" t="s">
        <v>37387</v>
      </c>
      <c r="AH304" t="s">
        <v>65</v>
      </c>
      <c r="AI304" t="s">
        <v>36141</v>
      </c>
      <c r="AY304" t="s">
        <v>37386</v>
      </c>
      <c r="AZ304" t="s">
        <v>8584</v>
      </c>
      <c r="BA304" t="s">
        <v>37385</v>
      </c>
      <c r="BB304" t="s">
        <v>36915</v>
      </c>
      <c r="BD304" t="s">
        <v>33648</v>
      </c>
      <c r="BG304" t="s">
        <v>37384</v>
      </c>
    </row>
    <row r="305" spans="1:59" x14ac:dyDescent="0.2">
      <c r="A305" s="1">
        <v>42618.94190972222</v>
      </c>
      <c r="B305" t="s">
        <v>1862</v>
      </c>
      <c r="C305" t="s">
        <v>37378</v>
      </c>
      <c r="D305" t="e">
        <f>VLOOKUP(all_inactive[[#This Row],[Full Name, Title]],properly_deactivated[],1,0)</f>
        <v>#N/A</v>
      </c>
      <c r="M305" t="s">
        <v>37377</v>
      </c>
      <c r="AH305" t="s">
        <v>65</v>
      </c>
      <c r="AI305" t="s">
        <v>36141</v>
      </c>
      <c r="AY305" t="s">
        <v>37376</v>
      </c>
      <c r="AZ305" t="s">
        <v>12084</v>
      </c>
      <c r="BA305" t="s">
        <v>37375</v>
      </c>
      <c r="BB305" t="s">
        <v>36335</v>
      </c>
      <c r="BD305" t="s">
        <v>33648</v>
      </c>
      <c r="BG305" t="s">
        <v>37374</v>
      </c>
    </row>
    <row r="306" spans="1:59" x14ac:dyDescent="0.2">
      <c r="A306" s="1">
        <v>42618.94189814815</v>
      </c>
      <c r="B306" t="s">
        <v>1862</v>
      </c>
      <c r="C306" t="s">
        <v>37373</v>
      </c>
      <c r="D306" t="e">
        <f>VLOOKUP(all_inactive[[#This Row],[Full Name, Title]],properly_deactivated[],1,0)</f>
        <v>#N/A</v>
      </c>
      <c r="M306" t="s">
        <v>37372</v>
      </c>
      <c r="AH306" t="s">
        <v>65</v>
      </c>
      <c r="AI306" t="s">
        <v>36141</v>
      </c>
      <c r="AY306" t="s">
        <v>37371</v>
      </c>
      <c r="AZ306" t="s">
        <v>37370</v>
      </c>
      <c r="BA306" t="s">
        <v>37369</v>
      </c>
      <c r="BB306" t="s">
        <v>36304</v>
      </c>
      <c r="BD306" t="s">
        <v>33648</v>
      </c>
      <c r="BG306" t="s">
        <v>37368</v>
      </c>
    </row>
    <row r="307" spans="1:59" x14ac:dyDescent="0.2">
      <c r="A307" s="1">
        <v>42618.94189814815</v>
      </c>
      <c r="B307" t="s">
        <v>1862</v>
      </c>
      <c r="C307" t="s">
        <v>37367</v>
      </c>
      <c r="D307" t="e">
        <f>VLOOKUP(all_inactive[[#This Row],[Full Name, Title]],properly_deactivated[],1,0)</f>
        <v>#N/A</v>
      </c>
      <c r="M307" t="s">
        <v>37366</v>
      </c>
      <c r="AH307" t="s">
        <v>65</v>
      </c>
      <c r="AI307" t="s">
        <v>36141</v>
      </c>
      <c r="AY307" t="s">
        <v>37365</v>
      </c>
      <c r="AZ307" t="s">
        <v>33606</v>
      </c>
      <c r="BA307" t="s">
        <v>37364</v>
      </c>
      <c r="BB307" t="s">
        <v>5183</v>
      </c>
      <c r="BD307" t="s">
        <v>33648</v>
      </c>
      <c r="BG307" t="s">
        <v>37363</v>
      </c>
    </row>
    <row r="308" spans="1:59" x14ac:dyDescent="0.2">
      <c r="A308" s="1">
        <v>42618.941886574074</v>
      </c>
      <c r="B308" t="s">
        <v>1862</v>
      </c>
      <c r="C308" t="s">
        <v>37362</v>
      </c>
      <c r="D308" t="e">
        <f>VLOOKUP(all_inactive[[#This Row],[Full Name, Title]],properly_deactivated[],1,0)</f>
        <v>#N/A</v>
      </c>
      <c r="M308" t="s">
        <v>37361</v>
      </c>
      <c r="AH308" t="s">
        <v>65</v>
      </c>
      <c r="AI308" t="s">
        <v>36141</v>
      </c>
      <c r="AY308" t="s">
        <v>37360</v>
      </c>
      <c r="AZ308" t="s">
        <v>751</v>
      </c>
      <c r="BA308" t="s">
        <v>1010</v>
      </c>
      <c r="BB308" t="s">
        <v>36341</v>
      </c>
      <c r="BD308" t="s">
        <v>33648</v>
      </c>
      <c r="BG308" t="s">
        <v>37359</v>
      </c>
    </row>
    <row r="309" spans="1:59" x14ac:dyDescent="0.2">
      <c r="A309" s="1">
        <v>42618.941874999997</v>
      </c>
      <c r="B309" t="s">
        <v>1862</v>
      </c>
      <c r="C309" t="s">
        <v>37358</v>
      </c>
      <c r="D309" t="e">
        <f>VLOOKUP(all_inactive[[#This Row],[Full Name, Title]],properly_deactivated[],1,0)</f>
        <v>#N/A</v>
      </c>
      <c r="M309" t="s">
        <v>37357</v>
      </c>
      <c r="AH309" t="s">
        <v>65</v>
      </c>
      <c r="AI309" t="s">
        <v>36141</v>
      </c>
      <c r="AY309" t="s">
        <v>37356</v>
      </c>
      <c r="AZ309" t="s">
        <v>6749</v>
      </c>
      <c r="BA309" t="s">
        <v>855</v>
      </c>
      <c r="BB309" t="s">
        <v>36806</v>
      </c>
      <c r="BD309" t="s">
        <v>33648</v>
      </c>
      <c r="BG309" t="s">
        <v>37355</v>
      </c>
    </row>
    <row r="310" spans="1:59" x14ac:dyDescent="0.2">
      <c r="A310" s="1">
        <v>42618.941863425927</v>
      </c>
      <c r="B310" t="s">
        <v>1862</v>
      </c>
      <c r="C310" t="s">
        <v>37354</v>
      </c>
      <c r="D310" t="e">
        <f>VLOOKUP(all_inactive[[#This Row],[Full Name, Title]],properly_deactivated[],1,0)</f>
        <v>#N/A</v>
      </c>
      <c r="M310" t="s">
        <v>37353</v>
      </c>
      <c r="AH310" t="s">
        <v>65</v>
      </c>
      <c r="AI310" t="s">
        <v>36141</v>
      </c>
      <c r="AY310" t="s">
        <v>37352</v>
      </c>
      <c r="AZ310" t="s">
        <v>37351</v>
      </c>
      <c r="BA310" t="s">
        <v>37350</v>
      </c>
      <c r="BB310" t="s">
        <v>37349</v>
      </c>
      <c r="BD310" t="s">
        <v>33648</v>
      </c>
      <c r="BG310" t="s">
        <v>37348</v>
      </c>
    </row>
    <row r="311" spans="1:59" x14ac:dyDescent="0.2">
      <c r="A311" s="1">
        <v>42618.941863425927</v>
      </c>
      <c r="B311" t="s">
        <v>1862</v>
      </c>
      <c r="C311" t="s">
        <v>37347</v>
      </c>
      <c r="D311" t="e">
        <f>VLOOKUP(all_inactive[[#This Row],[Full Name, Title]],properly_deactivated[],1,0)</f>
        <v>#N/A</v>
      </c>
      <c r="L311" t="s">
        <v>32821</v>
      </c>
      <c r="M311" t="s">
        <v>32820</v>
      </c>
      <c r="V311" t="s">
        <v>37346</v>
      </c>
      <c r="AB311" t="s">
        <v>21219</v>
      </c>
      <c r="AH311" t="s">
        <v>65</v>
      </c>
      <c r="AI311" t="s">
        <v>31371</v>
      </c>
      <c r="AY311" t="s">
        <v>37345</v>
      </c>
      <c r="AZ311" t="s">
        <v>25850</v>
      </c>
      <c r="BA311" t="s">
        <v>12433</v>
      </c>
      <c r="BB311" t="s">
        <v>31394</v>
      </c>
      <c r="BD311" t="s">
        <v>33648</v>
      </c>
      <c r="BG311" t="s">
        <v>37344</v>
      </c>
    </row>
    <row r="312" spans="1:59" x14ac:dyDescent="0.2">
      <c r="A312" s="1">
        <v>42618.941863425927</v>
      </c>
      <c r="B312" t="s">
        <v>1862</v>
      </c>
      <c r="C312" t="s">
        <v>37343</v>
      </c>
      <c r="D312" t="e">
        <f>VLOOKUP(all_inactive[[#This Row],[Full Name, Title]],properly_deactivated[],1,0)</f>
        <v>#N/A</v>
      </c>
      <c r="L312" t="s">
        <v>31680</v>
      </c>
      <c r="M312" t="s">
        <v>31679</v>
      </c>
      <c r="V312" t="s">
        <v>36001</v>
      </c>
      <c r="AB312" t="s">
        <v>21219</v>
      </c>
      <c r="AH312" t="s">
        <v>65</v>
      </c>
      <c r="AI312" t="s">
        <v>31371</v>
      </c>
      <c r="AY312" t="s">
        <v>37342</v>
      </c>
      <c r="AZ312" t="s">
        <v>35919</v>
      </c>
      <c r="BA312" t="s">
        <v>1822</v>
      </c>
      <c r="BB312" t="s">
        <v>31394</v>
      </c>
      <c r="BD312" t="s">
        <v>33648</v>
      </c>
      <c r="BG312" t="s">
        <v>37341</v>
      </c>
    </row>
    <row r="313" spans="1:59" x14ac:dyDescent="0.2">
      <c r="A313" s="1">
        <v>42618.941863425927</v>
      </c>
      <c r="B313" t="s">
        <v>1862</v>
      </c>
      <c r="C313" t="s">
        <v>37340</v>
      </c>
      <c r="D313" t="e">
        <f>VLOOKUP(all_inactive[[#This Row],[Full Name, Title]],properly_deactivated[],1,0)</f>
        <v>#N/A</v>
      </c>
      <c r="M313" t="s">
        <v>37339</v>
      </c>
      <c r="AH313" t="s">
        <v>65</v>
      </c>
      <c r="AI313" t="s">
        <v>36141</v>
      </c>
      <c r="AY313" t="s">
        <v>37338</v>
      </c>
      <c r="AZ313" t="s">
        <v>37337</v>
      </c>
      <c r="BA313" t="s">
        <v>37336</v>
      </c>
      <c r="BB313" t="s">
        <v>36335</v>
      </c>
      <c r="BD313" t="s">
        <v>33648</v>
      </c>
      <c r="BG313" t="s">
        <v>37335</v>
      </c>
    </row>
    <row r="314" spans="1:59" x14ac:dyDescent="0.2">
      <c r="A314" s="1">
        <v>42618.941851851851</v>
      </c>
      <c r="B314" t="s">
        <v>1862</v>
      </c>
      <c r="C314" t="s">
        <v>37331</v>
      </c>
      <c r="D314" t="e">
        <f>VLOOKUP(all_inactive[[#This Row],[Full Name, Title]],properly_deactivated[],1,0)</f>
        <v>#N/A</v>
      </c>
      <c r="M314" t="s">
        <v>37330</v>
      </c>
      <c r="AH314" t="s">
        <v>65</v>
      </c>
      <c r="AI314" t="s">
        <v>36141</v>
      </c>
      <c r="AY314" t="s">
        <v>37329</v>
      </c>
      <c r="AZ314" t="s">
        <v>3140</v>
      </c>
      <c r="BA314" t="s">
        <v>7615</v>
      </c>
      <c r="BB314" t="s">
        <v>36806</v>
      </c>
      <c r="BD314" t="s">
        <v>33648</v>
      </c>
      <c r="BG314" t="s">
        <v>37328</v>
      </c>
    </row>
    <row r="315" spans="1:59" x14ac:dyDescent="0.2">
      <c r="A315" s="1">
        <v>42618.941851851851</v>
      </c>
      <c r="B315" t="s">
        <v>1862</v>
      </c>
      <c r="C315" t="s">
        <v>37323</v>
      </c>
      <c r="D315" t="e">
        <f>VLOOKUP(all_inactive[[#This Row],[Full Name, Title]],properly_deactivated[],1,0)</f>
        <v>#N/A</v>
      </c>
      <c r="M315" t="s">
        <v>37322</v>
      </c>
      <c r="AH315" t="s">
        <v>65</v>
      </c>
      <c r="AI315" t="s">
        <v>36141</v>
      </c>
      <c r="AY315" t="s">
        <v>37321</v>
      </c>
      <c r="AZ315" t="s">
        <v>37320</v>
      </c>
      <c r="BA315" t="s">
        <v>37319</v>
      </c>
      <c r="BB315" t="s">
        <v>36386</v>
      </c>
      <c r="BD315" t="s">
        <v>33648</v>
      </c>
      <c r="BG315" t="s">
        <v>37318</v>
      </c>
    </row>
    <row r="316" spans="1:59" x14ac:dyDescent="0.2">
      <c r="A316" s="1">
        <v>42618.941840277781</v>
      </c>
      <c r="B316" t="s">
        <v>1862</v>
      </c>
      <c r="C316" t="s">
        <v>37317</v>
      </c>
      <c r="D316" t="e">
        <f>VLOOKUP(all_inactive[[#This Row],[Full Name, Title]],properly_deactivated[],1,0)</f>
        <v>#N/A</v>
      </c>
      <c r="M316" t="s">
        <v>36652</v>
      </c>
      <c r="AH316" t="s">
        <v>65</v>
      </c>
      <c r="AI316" t="s">
        <v>36141</v>
      </c>
      <c r="AY316" t="s">
        <v>37316</v>
      </c>
      <c r="AZ316" t="s">
        <v>37315</v>
      </c>
      <c r="BA316" t="s">
        <v>37314</v>
      </c>
      <c r="BB316" t="s">
        <v>36335</v>
      </c>
      <c r="BD316" t="s">
        <v>33648</v>
      </c>
      <c r="BG316" t="s">
        <v>37313</v>
      </c>
    </row>
    <row r="317" spans="1:59" x14ac:dyDescent="0.2">
      <c r="A317" s="1">
        <v>42618.941840277781</v>
      </c>
      <c r="B317" t="s">
        <v>1862</v>
      </c>
      <c r="C317" t="s">
        <v>37312</v>
      </c>
      <c r="D317" t="e">
        <f>VLOOKUP(all_inactive[[#This Row],[Full Name, Title]],properly_deactivated[],1,0)</f>
        <v>#N/A</v>
      </c>
      <c r="L317" t="s">
        <v>31669</v>
      </c>
      <c r="M317" t="s">
        <v>31668</v>
      </c>
      <c r="V317" t="s">
        <v>36815</v>
      </c>
      <c r="AB317" t="s">
        <v>21219</v>
      </c>
      <c r="AH317" t="s">
        <v>65</v>
      </c>
      <c r="AI317" t="s">
        <v>31371</v>
      </c>
      <c r="AY317" t="s">
        <v>37311</v>
      </c>
      <c r="AZ317" t="s">
        <v>37310</v>
      </c>
      <c r="BA317" t="s">
        <v>37309</v>
      </c>
      <c r="BB317" t="s">
        <v>31394</v>
      </c>
      <c r="BD317" t="s">
        <v>33648</v>
      </c>
      <c r="BG317" t="s">
        <v>37308</v>
      </c>
    </row>
    <row r="318" spans="1:59" x14ac:dyDescent="0.2">
      <c r="A318" s="1">
        <v>42618.941828703697</v>
      </c>
      <c r="B318" t="s">
        <v>1862</v>
      </c>
      <c r="C318" t="s">
        <v>37307</v>
      </c>
      <c r="D318" t="e">
        <f>VLOOKUP(all_inactive[[#This Row],[Full Name, Title]],properly_deactivated[],1,0)</f>
        <v>#N/A</v>
      </c>
      <c r="M318" t="s">
        <v>37306</v>
      </c>
      <c r="AH318" t="s">
        <v>65</v>
      </c>
      <c r="AI318" t="s">
        <v>36141</v>
      </c>
      <c r="AY318" t="s">
        <v>37305</v>
      </c>
      <c r="AZ318" t="s">
        <v>37304</v>
      </c>
      <c r="BA318" t="s">
        <v>37303</v>
      </c>
      <c r="BB318" t="s">
        <v>37302</v>
      </c>
      <c r="BD318" t="s">
        <v>33648</v>
      </c>
      <c r="BG318" t="s">
        <v>37301</v>
      </c>
    </row>
    <row r="319" spans="1:59" x14ac:dyDescent="0.2">
      <c r="A319" s="1">
        <v>42618.941828703697</v>
      </c>
      <c r="B319" t="s">
        <v>1862</v>
      </c>
      <c r="C319" t="s">
        <v>37300</v>
      </c>
      <c r="D319" t="e">
        <f>VLOOKUP(all_inactive[[#This Row],[Full Name, Title]],properly_deactivated[],1,0)</f>
        <v>#N/A</v>
      </c>
      <c r="M319" t="s">
        <v>37299</v>
      </c>
      <c r="AH319" t="s">
        <v>65</v>
      </c>
      <c r="AI319" t="s">
        <v>36141</v>
      </c>
      <c r="AY319" t="s">
        <v>37298</v>
      </c>
      <c r="AZ319" t="s">
        <v>37297</v>
      </c>
      <c r="BA319" t="s">
        <v>37296</v>
      </c>
      <c r="BB319" t="s">
        <v>36335</v>
      </c>
      <c r="BD319" t="s">
        <v>33648</v>
      </c>
      <c r="BG319" t="s">
        <v>37295</v>
      </c>
    </row>
    <row r="320" spans="1:59" x14ac:dyDescent="0.2">
      <c r="A320" s="1">
        <v>42618.941817129627</v>
      </c>
      <c r="B320" t="s">
        <v>1862</v>
      </c>
      <c r="C320" t="s">
        <v>37294</v>
      </c>
      <c r="D320" t="e">
        <f>VLOOKUP(all_inactive[[#This Row],[Full Name, Title]],properly_deactivated[],1,0)</f>
        <v>#N/A</v>
      </c>
      <c r="M320" t="s">
        <v>37293</v>
      </c>
      <c r="AH320" t="s">
        <v>65</v>
      </c>
      <c r="AI320" t="s">
        <v>36141</v>
      </c>
      <c r="AY320" t="s">
        <v>37292</v>
      </c>
      <c r="AZ320" t="s">
        <v>37291</v>
      </c>
      <c r="BA320" t="s">
        <v>37290</v>
      </c>
      <c r="BB320" t="s">
        <v>36335</v>
      </c>
      <c r="BD320" t="s">
        <v>33648</v>
      </c>
      <c r="BG320" t="s">
        <v>37289</v>
      </c>
    </row>
    <row r="321" spans="1:59" x14ac:dyDescent="0.2">
      <c r="A321" s="1">
        <v>42618.941817129627</v>
      </c>
      <c r="B321" t="s">
        <v>1862</v>
      </c>
      <c r="C321" t="s">
        <v>37284</v>
      </c>
      <c r="D321" t="e">
        <f>VLOOKUP(all_inactive[[#This Row],[Full Name, Title]],properly_deactivated[],1,0)</f>
        <v>#N/A</v>
      </c>
      <c r="M321" t="s">
        <v>37283</v>
      </c>
      <c r="AH321" t="s">
        <v>65</v>
      </c>
      <c r="AI321" t="s">
        <v>36141</v>
      </c>
      <c r="AY321" t="s">
        <v>37282</v>
      </c>
      <c r="AZ321" t="s">
        <v>19399</v>
      </c>
      <c r="BA321" t="s">
        <v>31077</v>
      </c>
      <c r="BB321" t="s">
        <v>37281</v>
      </c>
      <c r="BD321" t="s">
        <v>33648</v>
      </c>
      <c r="BG321" t="s">
        <v>37280</v>
      </c>
    </row>
    <row r="322" spans="1:59" x14ac:dyDescent="0.2">
      <c r="A322" s="1">
        <v>42618.941805555558</v>
      </c>
      <c r="B322" t="s">
        <v>1862</v>
      </c>
      <c r="C322" t="s">
        <v>37279</v>
      </c>
      <c r="D322" t="e">
        <f>VLOOKUP(all_inactive[[#This Row],[Full Name, Title]],properly_deactivated[],1,0)</f>
        <v>#N/A</v>
      </c>
      <c r="M322" t="s">
        <v>37278</v>
      </c>
      <c r="AH322" t="s">
        <v>65</v>
      </c>
      <c r="AI322" t="s">
        <v>36141</v>
      </c>
      <c r="AY322" t="s">
        <v>37277</v>
      </c>
      <c r="AZ322" t="s">
        <v>37276</v>
      </c>
      <c r="BA322" t="s">
        <v>37275</v>
      </c>
      <c r="BB322" t="s">
        <v>36335</v>
      </c>
      <c r="BD322" t="s">
        <v>33648</v>
      </c>
      <c r="BG322" t="s">
        <v>37274</v>
      </c>
    </row>
    <row r="323" spans="1:59" x14ac:dyDescent="0.2">
      <c r="A323" s="1">
        <v>42618.941793981481</v>
      </c>
      <c r="B323" t="s">
        <v>1862</v>
      </c>
      <c r="C323" t="s">
        <v>37273</v>
      </c>
      <c r="D323" t="e">
        <f>VLOOKUP(all_inactive[[#This Row],[Full Name, Title]],properly_deactivated[],1,0)</f>
        <v>#N/A</v>
      </c>
      <c r="M323" t="s">
        <v>37272</v>
      </c>
      <c r="AH323" t="s">
        <v>65</v>
      </c>
      <c r="AI323" t="s">
        <v>36141</v>
      </c>
      <c r="AY323" t="s">
        <v>37271</v>
      </c>
      <c r="AZ323" t="s">
        <v>37270</v>
      </c>
      <c r="BA323" t="s">
        <v>37269</v>
      </c>
      <c r="BB323" t="s">
        <v>5183</v>
      </c>
      <c r="BD323" t="s">
        <v>33648</v>
      </c>
      <c r="BG323" t="s">
        <v>37268</v>
      </c>
    </row>
    <row r="324" spans="1:59" x14ac:dyDescent="0.2">
      <c r="A324" s="1">
        <v>42618.941782407397</v>
      </c>
      <c r="B324" t="s">
        <v>1862</v>
      </c>
      <c r="C324" t="s">
        <v>37267</v>
      </c>
      <c r="D324" t="e">
        <f>VLOOKUP(all_inactive[[#This Row],[Full Name, Title]],properly_deactivated[],1,0)</f>
        <v>#N/A</v>
      </c>
      <c r="M324" t="s">
        <v>37266</v>
      </c>
      <c r="AH324" t="s">
        <v>65</v>
      </c>
      <c r="AI324" t="s">
        <v>36141</v>
      </c>
      <c r="AY324" t="s">
        <v>37265</v>
      </c>
      <c r="AZ324" t="s">
        <v>37264</v>
      </c>
      <c r="BA324" t="s">
        <v>37263</v>
      </c>
      <c r="BB324" t="s">
        <v>37262</v>
      </c>
      <c r="BD324" t="s">
        <v>33648</v>
      </c>
      <c r="BG324" t="s">
        <v>37261</v>
      </c>
    </row>
    <row r="325" spans="1:59" x14ac:dyDescent="0.2">
      <c r="A325" s="1">
        <v>42618.941782407397</v>
      </c>
      <c r="B325" t="s">
        <v>1862</v>
      </c>
      <c r="C325" t="s">
        <v>37260</v>
      </c>
      <c r="D325" t="e">
        <f>VLOOKUP(all_inactive[[#This Row],[Full Name, Title]],properly_deactivated[],1,0)</f>
        <v>#N/A</v>
      </c>
      <c r="M325" t="s">
        <v>37259</v>
      </c>
      <c r="AH325" t="s">
        <v>65</v>
      </c>
      <c r="AI325" t="s">
        <v>36141</v>
      </c>
      <c r="AY325" t="s">
        <v>37258</v>
      </c>
      <c r="AZ325" t="s">
        <v>37257</v>
      </c>
      <c r="BA325" t="s">
        <v>36089</v>
      </c>
      <c r="BB325" t="s">
        <v>37256</v>
      </c>
      <c r="BD325" t="s">
        <v>33648</v>
      </c>
      <c r="BG325" t="s">
        <v>37255</v>
      </c>
    </row>
    <row r="326" spans="1:59" x14ac:dyDescent="0.2">
      <c r="A326" s="1">
        <v>42618.941770833328</v>
      </c>
      <c r="B326" t="s">
        <v>1862</v>
      </c>
      <c r="C326" t="s">
        <v>37254</v>
      </c>
      <c r="D326" t="e">
        <f>VLOOKUP(all_inactive[[#This Row],[Full Name, Title]],properly_deactivated[],1,0)</f>
        <v>#N/A</v>
      </c>
      <c r="M326" t="s">
        <v>37253</v>
      </c>
      <c r="AH326" t="s">
        <v>65</v>
      </c>
      <c r="AI326" t="s">
        <v>36141</v>
      </c>
      <c r="AY326" t="s">
        <v>37252</v>
      </c>
      <c r="AZ326" t="s">
        <v>37251</v>
      </c>
      <c r="BA326" t="s">
        <v>37250</v>
      </c>
      <c r="BB326" t="s">
        <v>5183</v>
      </c>
      <c r="BD326" t="s">
        <v>33648</v>
      </c>
      <c r="BG326" t="s">
        <v>37249</v>
      </c>
    </row>
    <row r="327" spans="1:59" x14ac:dyDescent="0.2">
      <c r="A327" s="1">
        <v>42618.941759259258</v>
      </c>
      <c r="B327" t="s">
        <v>1862</v>
      </c>
      <c r="C327" t="s">
        <v>37248</v>
      </c>
      <c r="D327" t="e">
        <f>VLOOKUP(all_inactive[[#This Row],[Full Name, Title]],properly_deactivated[],1,0)</f>
        <v>#N/A</v>
      </c>
      <c r="M327" t="s">
        <v>37247</v>
      </c>
      <c r="AH327" t="s">
        <v>65</v>
      </c>
      <c r="AI327" t="s">
        <v>36141</v>
      </c>
      <c r="AY327" t="s">
        <v>37246</v>
      </c>
      <c r="AZ327" t="s">
        <v>37245</v>
      </c>
      <c r="BA327" t="s">
        <v>37244</v>
      </c>
      <c r="BB327" t="s">
        <v>36341</v>
      </c>
      <c r="BD327" t="s">
        <v>33648</v>
      </c>
      <c r="BG327" t="s">
        <v>37243</v>
      </c>
    </row>
    <row r="328" spans="1:59" x14ac:dyDescent="0.2">
      <c r="A328" s="1">
        <v>42618.941759259258</v>
      </c>
      <c r="B328" t="s">
        <v>1862</v>
      </c>
      <c r="C328" t="s">
        <v>37242</v>
      </c>
      <c r="D328" t="e">
        <f>VLOOKUP(all_inactive[[#This Row],[Full Name, Title]],properly_deactivated[],1,0)</f>
        <v>#N/A</v>
      </c>
      <c r="M328" t="s">
        <v>37241</v>
      </c>
      <c r="AH328" t="s">
        <v>65</v>
      </c>
      <c r="AI328" t="s">
        <v>36141</v>
      </c>
      <c r="AY328" t="s">
        <v>37240</v>
      </c>
      <c r="AZ328" t="s">
        <v>3705</v>
      </c>
      <c r="BA328" t="s">
        <v>37239</v>
      </c>
      <c r="BB328" t="s">
        <v>37238</v>
      </c>
      <c r="BD328" t="s">
        <v>33648</v>
      </c>
      <c r="BG328" t="s">
        <v>37237</v>
      </c>
    </row>
    <row r="329" spans="1:59" x14ac:dyDescent="0.2">
      <c r="A329" s="1">
        <v>42618.941747685189</v>
      </c>
      <c r="B329" t="s">
        <v>1862</v>
      </c>
      <c r="C329" t="s">
        <v>37236</v>
      </c>
      <c r="D329" t="e">
        <f>VLOOKUP(all_inactive[[#This Row],[Full Name, Title]],properly_deactivated[],1,0)</f>
        <v>#N/A</v>
      </c>
      <c r="M329" t="s">
        <v>37235</v>
      </c>
      <c r="AH329" t="s">
        <v>65</v>
      </c>
      <c r="AI329" t="s">
        <v>36141</v>
      </c>
      <c r="AY329" t="s">
        <v>37234</v>
      </c>
      <c r="AZ329" t="s">
        <v>4038</v>
      </c>
      <c r="BA329" t="s">
        <v>8429</v>
      </c>
      <c r="BB329" t="s">
        <v>37233</v>
      </c>
      <c r="BD329" t="s">
        <v>33648</v>
      </c>
      <c r="BG329" t="s">
        <v>37232</v>
      </c>
    </row>
    <row r="330" spans="1:59" x14ac:dyDescent="0.2">
      <c r="A330" s="1">
        <v>42618.941736111112</v>
      </c>
      <c r="B330" t="s">
        <v>1862</v>
      </c>
      <c r="C330" t="s">
        <v>37231</v>
      </c>
      <c r="D330" t="e">
        <f>VLOOKUP(all_inactive[[#This Row],[Full Name, Title]],properly_deactivated[],1,0)</f>
        <v>#N/A</v>
      </c>
      <c r="M330" t="s">
        <v>37230</v>
      </c>
      <c r="AH330" t="s">
        <v>65</v>
      </c>
      <c r="AI330" t="s">
        <v>36141</v>
      </c>
      <c r="AY330" t="s">
        <v>37229</v>
      </c>
      <c r="AZ330" t="s">
        <v>37228</v>
      </c>
      <c r="BA330" t="s">
        <v>37227</v>
      </c>
      <c r="BB330" t="s">
        <v>36335</v>
      </c>
      <c r="BD330" t="s">
        <v>33648</v>
      </c>
      <c r="BG330" t="s">
        <v>37226</v>
      </c>
    </row>
    <row r="331" spans="1:59" x14ac:dyDescent="0.2">
      <c r="A331" s="1">
        <v>42618.941736111112</v>
      </c>
      <c r="B331" t="s">
        <v>1862</v>
      </c>
      <c r="C331" t="s">
        <v>37225</v>
      </c>
      <c r="D331" t="e">
        <f>VLOOKUP(all_inactive[[#This Row],[Full Name, Title]],properly_deactivated[],1,0)</f>
        <v>#N/A</v>
      </c>
      <c r="L331" t="s">
        <v>32880</v>
      </c>
      <c r="M331" t="s">
        <v>32879</v>
      </c>
      <c r="V331" t="s">
        <v>33485</v>
      </c>
      <c r="AH331" t="s">
        <v>65</v>
      </c>
      <c r="AI331" t="s">
        <v>31371</v>
      </c>
      <c r="AL331" t="s">
        <v>67</v>
      </c>
      <c r="AM331" t="s">
        <v>284</v>
      </c>
      <c r="AY331" t="s">
        <v>37224</v>
      </c>
      <c r="AZ331" t="s">
        <v>16231</v>
      </c>
      <c r="BA331" t="s">
        <v>37223</v>
      </c>
      <c r="BB331" t="s">
        <v>284</v>
      </c>
      <c r="BD331" t="s">
        <v>33648</v>
      </c>
      <c r="BG331" t="s">
        <v>37222</v>
      </c>
    </row>
    <row r="332" spans="1:59" x14ac:dyDescent="0.2">
      <c r="A332" s="1">
        <v>42618.941736111112</v>
      </c>
      <c r="B332" t="s">
        <v>1862</v>
      </c>
      <c r="C332" t="s">
        <v>37221</v>
      </c>
      <c r="D332" t="e">
        <f>VLOOKUP(all_inactive[[#This Row],[Full Name, Title]],properly_deactivated[],1,0)</f>
        <v>#N/A</v>
      </c>
      <c r="M332" t="s">
        <v>37220</v>
      </c>
      <c r="AH332" t="s">
        <v>65</v>
      </c>
      <c r="AI332" t="s">
        <v>36141</v>
      </c>
      <c r="AY332" t="s">
        <v>37219</v>
      </c>
      <c r="AZ332" t="s">
        <v>37218</v>
      </c>
      <c r="BA332" t="s">
        <v>37217</v>
      </c>
      <c r="BB332" t="s">
        <v>36304</v>
      </c>
      <c r="BD332" t="s">
        <v>33648</v>
      </c>
      <c r="BG332" t="s">
        <v>37216</v>
      </c>
    </row>
    <row r="333" spans="1:59" x14ac:dyDescent="0.2">
      <c r="A333" s="1">
        <v>42618.941724537042</v>
      </c>
      <c r="B333" t="s">
        <v>1862</v>
      </c>
      <c r="C333" t="s">
        <v>37215</v>
      </c>
      <c r="D333" t="e">
        <f>VLOOKUP(all_inactive[[#This Row],[Full Name, Title]],properly_deactivated[],1,0)</f>
        <v>#N/A</v>
      </c>
      <c r="M333" t="s">
        <v>37214</v>
      </c>
      <c r="AH333" t="s">
        <v>65</v>
      </c>
      <c r="AI333" t="s">
        <v>36141</v>
      </c>
      <c r="AY333" t="s">
        <v>37213</v>
      </c>
      <c r="AZ333" t="s">
        <v>37212</v>
      </c>
      <c r="BA333" t="s">
        <v>37211</v>
      </c>
      <c r="BB333" t="s">
        <v>36341</v>
      </c>
      <c r="BD333" t="s">
        <v>33648</v>
      </c>
      <c r="BG333" t="s">
        <v>37210</v>
      </c>
    </row>
    <row r="334" spans="1:59" x14ac:dyDescent="0.2">
      <c r="A334" s="1">
        <v>42618.941724537042</v>
      </c>
      <c r="B334" t="s">
        <v>1862</v>
      </c>
      <c r="C334" t="s">
        <v>37209</v>
      </c>
      <c r="D334" t="e">
        <f>VLOOKUP(all_inactive[[#This Row],[Full Name, Title]],properly_deactivated[],1,0)</f>
        <v>#N/A</v>
      </c>
      <c r="M334" t="s">
        <v>37208</v>
      </c>
      <c r="AH334" t="s">
        <v>65</v>
      </c>
      <c r="AI334" t="s">
        <v>36141</v>
      </c>
      <c r="AY334" t="s">
        <v>37207</v>
      </c>
      <c r="AZ334" t="s">
        <v>37206</v>
      </c>
      <c r="BA334" t="s">
        <v>37205</v>
      </c>
      <c r="BB334" t="s">
        <v>36335</v>
      </c>
      <c r="BD334" t="s">
        <v>33648</v>
      </c>
      <c r="BG334" t="s">
        <v>37204</v>
      </c>
    </row>
    <row r="335" spans="1:59" x14ac:dyDescent="0.2">
      <c r="A335" s="1">
        <v>42618.941712962973</v>
      </c>
      <c r="B335" t="s">
        <v>1862</v>
      </c>
      <c r="C335" t="s">
        <v>37203</v>
      </c>
      <c r="D335" t="e">
        <f>VLOOKUP(all_inactive[[#This Row],[Full Name, Title]],properly_deactivated[],1,0)</f>
        <v>#N/A</v>
      </c>
      <c r="M335" t="s">
        <v>37202</v>
      </c>
      <c r="AH335" t="s">
        <v>65</v>
      </c>
      <c r="AI335" t="s">
        <v>36141</v>
      </c>
      <c r="AY335" t="s">
        <v>37201</v>
      </c>
      <c r="AZ335" t="s">
        <v>12213</v>
      </c>
      <c r="BA335" t="s">
        <v>134</v>
      </c>
      <c r="BB335" t="s">
        <v>36335</v>
      </c>
      <c r="BD335" t="s">
        <v>33648</v>
      </c>
      <c r="BG335" t="s">
        <v>37200</v>
      </c>
    </row>
    <row r="336" spans="1:59" x14ac:dyDescent="0.2">
      <c r="A336" s="1">
        <v>42618.941712962973</v>
      </c>
      <c r="B336" t="s">
        <v>1862</v>
      </c>
      <c r="C336" t="s">
        <v>37199</v>
      </c>
      <c r="D336" t="e">
        <f>VLOOKUP(all_inactive[[#This Row],[Full Name, Title]],properly_deactivated[],1,0)</f>
        <v>#N/A</v>
      </c>
      <c r="M336" t="s">
        <v>37198</v>
      </c>
      <c r="AH336" t="s">
        <v>65</v>
      </c>
      <c r="AI336" t="s">
        <v>36141</v>
      </c>
      <c r="AY336" t="s">
        <v>37197</v>
      </c>
      <c r="AZ336" t="s">
        <v>12213</v>
      </c>
      <c r="BA336" t="s">
        <v>37196</v>
      </c>
      <c r="BB336" t="s">
        <v>36341</v>
      </c>
      <c r="BD336" t="s">
        <v>33648</v>
      </c>
      <c r="BG336" t="s">
        <v>37195</v>
      </c>
    </row>
    <row r="337" spans="1:59" x14ac:dyDescent="0.2">
      <c r="A337" s="1">
        <v>42618.941712962973</v>
      </c>
      <c r="B337" t="s">
        <v>1862</v>
      </c>
      <c r="C337" t="s">
        <v>37194</v>
      </c>
      <c r="D337" t="e">
        <f>VLOOKUP(all_inactive[[#This Row],[Full Name, Title]],properly_deactivated[],1,0)</f>
        <v>#N/A</v>
      </c>
      <c r="L337" t="s">
        <v>33111</v>
      </c>
      <c r="M337" t="s">
        <v>33110</v>
      </c>
      <c r="V337" t="s">
        <v>37193</v>
      </c>
      <c r="AB337" t="s">
        <v>21219</v>
      </c>
      <c r="AH337" t="s">
        <v>65</v>
      </c>
      <c r="AI337" t="s">
        <v>31371</v>
      </c>
      <c r="AY337" t="s">
        <v>37192</v>
      </c>
      <c r="AZ337" t="s">
        <v>37191</v>
      </c>
      <c r="BA337" t="s">
        <v>7522</v>
      </c>
      <c r="BB337" t="s">
        <v>31394</v>
      </c>
      <c r="BD337" t="s">
        <v>33648</v>
      </c>
      <c r="BG337" t="s">
        <v>37190</v>
      </c>
    </row>
    <row r="338" spans="1:59" x14ac:dyDescent="0.2">
      <c r="A338" s="1">
        <v>42618.941701388889</v>
      </c>
      <c r="B338" t="s">
        <v>1862</v>
      </c>
      <c r="C338" t="s">
        <v>37189</v>
      </c>
      <c r="D338" t="e">
        <f>VLOOKUP(all_inactive[[#This Row],[Full Name, Title]],properly_deactivated[],1,0)</f>
        <v>#N/A</v>
      </c>
      <c r="M338" t="s">
        <v>37188</v>
      </c>
      <c r="AH338" t="s">
        <v>65</v>
      </c>
      <c r="AI338" t="s">
        <v>36141</v>
      </c>
      <c r="AY338" t="s">
        <v>37187</v>
      </c>
      <c r="AZ338" t="s">
        <v>37186</v>
      </c>
      <c r="BA338" t="s">
        <v>37185</v>
      </c>
      <c r="BB338" t="s">
        <v>36304</v>
      </c>
      <c r="BD338" t="s">
        <v>33648</v>
      </c>
      <c r="BG338" t="s">
        <v>37184</v>
      </c>
    </row>
    <row r="339" spans="1:59" x14ac:dyDescent="0.2">
      <c r="A339" s="1">
        <v>42618.941689814812</v>
      </c>
      <c r="B339" t="s">
        <v>1862</v>
      </c>
      <c r="C339" t="s">
        <v>37183</v>
      </c>
      <c r="D339" t="e">
        <f>VLOOKUP(all_inactive[[#This Row],[Full Name, Title]],properly_deactivated[],1,0)</f>
        <v>#N/A</v>
      </c>
      <c r="M339" t="s">
        <v>37182</v>
      </c>
      <c r="AH339" t="s">
        <v>65</v>
      </c>
      <c r="AI339" t="s">
        <v>36141</v>
      </c>
      <c r="AY339" t="s">
        <v>37181</v>
      </c>
      <c r="AZ339" t="s">
        <v>2763</v>
      </c>
      <c r="BA339" t="s">
        <v>37180</v>
      </c>
      <c r="BB339" t="s">
        <v>36335</v>
      </c>
      <c r="BD339" t="s">
        <v>33648</v>
      </c>
      <c r="BG339" t="s">
        <v>37179</v>
      </c>
    </row>
    <row r="340" spans="1:59" x14ac:dyDescent="0.2">
      <c r="A340" s="1">
        <v>42618.941678240742</v>
      </c>
      <c r="B340" t="s">
        <v>1862</v>
      </c>
      <c r="C340" t="s">
        <v>37178</v>
      </c>
      <c r="D340" t="e">
        <f>VLOOKUP(all_inactive[[#This Row],[Full Name, Title]],properly_deactivated[],1,0)</f>
        <v>#N/A</v>
      </c>
      <c r="M340" t="s">
        <v>37177</v>
      </c>
      <c r="AH340" t="s">
        <v>65</v>
      </c>
      <c r="AI340" t="s">
        <v>36141</v>
      </c>
      <c r="AY340" t="s">
        <v>37176</v>
      </c>
      <c r="AZ340" t="s">
        <v>26119</v>
      </c>
      <c r="BA340" t="s">
        <v>37175</v>
      </c>
      <c r="BB340" t="s">
        <v>36386</v>
      </c>
      <c r="BD340" t="s">
        <v>33648</v>
      </c>
      <c r="BG340" t="s">
        <v>37174</v>
      </c>
    </row>
    <row r="341" spans="1:59" x14ac:dyDescent="0.2">
      <c r="A341" s="1">
        <v>42618.941666666673</v>
      </c>
      <c r="B341" t="s">
        <v>1862</v>
      </c>
      <c r="C341" t="s">
        <v>37173</v>
      </c>
      <c r="D341" t="e">
        <f>VLOOKUP(all_inactive[[#This Row],[Full Name, Title]],properly_deactivated[],1,0)</f>
        <v>#N/A</v>
      </c>
      <c r="M341" t="s">
        <v>37172</v>
      </c>
      <c r="AH341" t="s">
        <v>65</v>
      </c>
      <c r="AI341" t="s">
        <v>36141</v>
      </c>
      <c r="AY341" t="s">
        <v>37171</v>
      </c>
      <c r="AZ341" t="s">
        <v>37170</v>
      </c>
      <c r="BA341" t="s">
        <v>37169</v>
      </c>
      <c r="BB341" t="s">
        <v>36335</v>
      </c>
      <c r="BD341" t="s">
        <v>33648</v>
      </c>
      <c r="BG341" t="s">
        <v>37168</v>
      </c>
    </row>
    <row r="342" spans="1:59" x14ac:dyDescent="0.2">
      <c r="A342" s="1">
        <v>42618.941666666673</v>
      </c>
      <c r="B342" t="s">
        <v>1862</v>
      </c>
      <c r="C342" t="s">
        <v>37167</v>
      </c>
      <c r="D342" t="e">
        <f>VLOOKUP(all_inactive[[#This Row],[Full Name, Title]],properly_deactivated[],1,0)</f>
        <v>#N/A</v>
      </c>
      <c r="M342" t="s">
        <v>37166</v>
      </c>
      <c r="AH342" t="s">
        <v>65</v>
      </c>
      <c r="AI342" t="s">
        <v>36141</v>
      </c>
      <c r="AY342" t="s">
        <v>37165</v>
      </c>
      <c r="AZ342" t="s">
        <v>37164</v>
      </c>
      <c r="BA342" t="s">
        <v>37163</v>
      </c>
      <c r="BB342" t="s">
        <v>36456</v>
      </c>
      <c r="BD342" t="s">
        <v>33648</v>
      </c>
      <c r="BG342" t="s">
        <v>37162</v>
      </c>
    </row>
    <row r="343" spans="1:59" x14ac:dyDescent="0.2">
      <c r="A343" s="1">
        <v>42618.941655092603</v>
      </c>
      <c r="B343" t="s">
        <v>1862</v>
      </c>
      <c r="C343" t="s">
        <v>37161</v>
      </c>
      <c r="D343" t="e">
        <f>VLOOKUP(all_inactive[[#This Row],[Full Name, Title]],properly_deactivated[],1,0)</f>
        <v>#N/A</v>
      </c>
      <c r="M343" t="s">
        <v>37160</v>
      </c>
      <c r="AH343" t="s">
        <v>65</v>
      </c>
      <c r="AI343" t="s">
        <v>36141</v>
      </c>
      <c r="AY343" t="s">
        <v>37159</v>
      </c>
      <c r="AZ343" t="s">
        <v>37158</v>
      </c>
      <c r="BA343" t="s">
        <v>37157</v>
      </c>
      <c r="BB343" t="s">
        <v>5183</v>
      </c>
      <c r="BD343" t="s">
        <v>33648</v>
      </c>
      <c r="BG343" t="s">
        <v>37156</v>
      </c>
    </row>
    <row r="344" spans="1:59" x14ac:dyDescent="0.2">
      <c r="A344" s="1">
        <v>42618.941643518519</v>
      </c>
      <c r="B344" t="s">
        <v>1862</v>
      </c>
      <c r="C344" t="s">
        <v>37155</v>
      </c>
      <c r="D344" t="e">
        <f>VLOOKUP(all_inactive[[#This Row],[Full Name, Title]],properly_deactivated[],1,0)</f>
        <v>#N/A</v>
      </c>
      <c r="M344" t="s">
        <v>37154</v>
      </c>
      <c r="AH344" t="s">
        <v>65</v>
      </c>
      <c r="AI344" t="s">
        <v>36141</v>
      </c>
      <c r="AY344" t="s">
        <v>37153</v>
      </c>
      <c r="AZ344" t="s">
        <v>7821</v>
      </c>
      <c r="BA344" t="s">
        <v>855</v>
      </c>
      <c r="BB344" t="s">
        <v>37152</v>
      </c>
      <c r="BD344" t="s">
        <v>33648</v>
      </c>
      <c r="BG344" t="s">
        <v>37151</v>
      </c>
    </row>
    <row r="345" spans="1:59" x14ac:dyDescent="0.2">
      <c r="A345" s="1">
        <v>42618.941643518519</v>
      </c>
      <c r="B345" t="s">
        <v>1862</v>
      </c>
      <c r="C345" t="s">
        <v>37150</v>
      </c>
      <c r="D345" t="e">
        <f>VLOOKUP(all_inactive[[#This Row],[Full Name, Title]],properly_deactivated[],1,0)</f>
        <v>#N/A</v>
      </c>
      <c r="L345" t="s">
        <v>33159</v>
      </c>
      <c r="M345" t="s">
        <v>33158</v>
      </c>
      <c r="V345" t="s">
        <v>37149</v>
      </c>
      <c r="AB345" t="s">
        <v>21219</v>
      </c>
      <c r="AH345" t="s">
        <v>65</v>
      </c>
      <c r="AI345" t="s">
        <v>31371</v>
      </c>
      <c r="AY345" t="s">
        <v>37148</v>
      </c>
      <c r="AZ345" t="s">
        <v>37147</v>
      </c>
      <c r="BA345" t="s">
        <v>33648</v>
      </c>
      <c r="BB345" t="s">
        <v>31394</v>
      </c>
      <c r="BD345" t="s">
        <v>33648</v>
      </c>
      <c r="BG345" t="s">
        <v>37146</v>
      </c>
    </row>
    <row r="346" spans="1:59" x14ac:dyDescent="0.2">
      <c r="A346" s="1">
        <v>42618.941620370373</v>
      </c>
      <c r="B346" t="s">
        <v>1862</v>
      </c>
      <c r="C346" t="s">
        <v>37139</v>
      </c>
      <c r="D346" t="e">
        <f>VLOOKUP(all_inactive[[#This Row],[Full Name, Title]],properly_deactivated[],1,0)</f>
        <v>#N/A</v>
      </c>
      <c r="L346" t="s">
        <v>33478</v>
      </c>
      <c r="V346" t="s">
        <v>37138</v>
      </c>
      <c r="AH346" t="s">
        <v>65</v>
      </c>
      <c r="AI346" t="s">
        <v>36141</v>
      </c>
      <c r="AY346" t="s">
        <v>37137</v>
      </c>
      <c r="AZ346" t="s">
        <v>37136</v>
      </c>
      <c r="BA346" t="s">
        <v>4660</v>
      </c>
      <c r="BB346" t="s">
        <v>37135</v>
      </c>
      <c r="BD346" t="s">
        <v>33648</v>
      </c>
      <c r="BG346" t="s">
        <v>37134</v>
      </c>
    </row>
    <row r="347" spans="1:59" x14ac:dyDescent="0.2">
      <c r="A347" s="1">
        <v>42618.941620370373</v>
      </c>
      <c r="B347" t="s">
        <v>1862</v>
      </c>
      <c r="C347" t="s">
        <v>6733</v>
      </c>
      <c r="D347" t="e">
        <f>VLOOKUP(all_inactive[[#This Row],[Full Name, Title]],properly_deactivated[],1,0)</f>
        <v>#N/A</v>
      </c>
      <c r="E347" t="s">
        <v>37133</v>
      </c>
      <c r="G347" t="s">
        <v>3795</v>
      </c>
      <c r="J347" t="s">
        <v>37132</v>
      </c>
      <c r="K347" t="s">
        <v>37131</v>
      </c>
      <c r="L347" t="s">
        <v>36300</v>
      </c>
      <c r="M347" t="s">
        <v>35270</v>
      </c>
      <c r="R347" t="s">
        <v>37130</v>
      </c>
      <c r="AD347" t="s">
        <v>3796</v>
      </c>
      <c r="AE347" t="s">
        <v>33995</v>
      </c>
      <c r="AF347" t="s">
        <v>5934</v>
      </c>
      <c r="AG347" t="s">
        <v>37129</v>
      </c>
      <c r="AH347" t="s">
        <v>65</v>
      </c>
      <c r="AI347" t="s">
        <v>34924</v>
      </c>
      <c r="AN347" t="s">
        <v>37128</v>
      </c>
      <c r="AP347" t="s">
        <v>37127</v>
      </c>
      <c r="AY347" t="s">
        <v>37126</v>
      </c>
      <c r="AZ347" t="s">
        <v>22396</v>
      </c>
      <c r="BA347" t="s">
        <v>37125</v>
      </c>
      <c r="BB347" t="s">
        <v>37124</v>
      </c>
      <c r="BD347" t="s">
        <v>33648</v>
      </c>
      <c r="BE347">
        <v>36</v>
      </c>
      <c r="BF347" t="s">
        <v>37123</v>
      </c>
      <c r="BG347" t="s">
        <v>37122</v>
      </c>
    </row>
    <row r="348" spans="1:59" x14ac:dyDescent="0.2">
      <c r="A348" s="1">
        <v>42618.941620370373</v>
      </c>
      <c r="B348" t="s">
        <v>1862</v>
      </c>
      <c r="C348" t="s">
        <v>37121</v>
      </c>
      <c r="D348" t="e">
        <f>VLOOKUP(all_inactive[[#This Row],[Full Name, Title]],properly_deactivated[],1,0)</f>
        <v>#N/A</v>
      </c>
      <c r="M348" t="s">
        <v>37120</v>
      </c>
      <c r="AH348" t="s">
        <v>65</v>
      </c>
      <c r="AI348" t="s">
        <v>36141</v>
      </c>
      <c r="AY348" t="s">
        <v>37119</v>
      </c>
      <c r="AZ348" t="s">
        <v>37118</v>
      </c>
      <c r="BA348" t="s">
        <v>3285</v>
      </c>
      <c r="BB348" t="s">
        <v>36341</v>
      </c>
      <c r="BD348" t="s">
        <v>33648</v>
      </c>
      <c r="BG348" t="s">
        <v>37117</v>
      </c>
    </row>
    <row r="349" spans="1:59" x14ac:dyDescent="0.2">
      <c r="A349" s="1">
        <v>42618.941608796304</v>
      </c>
      <c r="B349" t="s">
        <v>1862</v>
      </c>
      <c r="C349" t="s">
        <v>37116</v>
      </c>
      <c r="D349" t="e">
        <f>VLOOKUP(all_inactive[[#This Row],[Full Name, Title]],properly_deactivated[],1,0)</f>
        <v>#N/A</v>
      </c>
      <c r="M349" t="s">
        <v>37115</v>
      </c>
      <c r="AH349" t="s">
        <v>65</v>
      </c>
      <c r="AI349" t="s">
        <v>36141</v>
      </c>
      <c r="AY349" t="s">
        <v>37114</v>
      </c>
      <c r="AZ349" t="s">
        <v>24427</v>
      </c>
      <c r="BA349" t="s">
        <v>37113</v>
      </c>
      <c r="BB349" t="s">
        <v>37112</v>
      </c>
      <c r="BD349" t="s">
        <v>33648</v>
      </c>
      <c r="BG349" t="s">
        <v>37111</v>
      </c>
    </row>
    <row r="350" spans="1:59" x14ac:dyDescent="0.2">
      <c r="A350" s="1">
        <v>42618.941608796304</v>
      </c>
      <c r="B350" t="s">
        <v>1862</v>
      </c>
      <c r="C350" t="s">
        <v>37110</v>
      </c>
      <c r="D350" t="e">
        <f>VLOOKUP(all_inactive[[#This Row],[Full Name, Title]],properly_deactivated[],1,0)</f>
        <v>#N/A</v>
      </c>
      <c r="L350" t="s">
        <v>31655</v>
      </c>
      <c r="M350" t="s">
        <v>31654</v>
      </c>
      <c r="V350" t="s">
        <v>35345</v>
      </c>
      <c r="W350" t="s">
        <v>37109</v>
      </c>
      <c r="AB350" t="s">
        <v>21219</v>
      </c>
      <c r="AH350" t="s">
        <v>65</v>
      </c>
      <c r="AI350" t="s">
        <v>31371</v>
      </c>
      <c r="AY350" t="s">
        <v>37108</v>
      </c>
      <c r="AZ350" t="s">
        <v>28016</v>
      </c>
      <c r="BA350" t="s">
        <v>10916</v>
      </c>
      <c r="BB350" t="s">
        <v>31394</v>
      </c>
      <c r="BD350" t="s">
        <v>33648</v>
      </c>
      <c r="BG350" t="s">
        <v>37107</v>
      </c>
    </row>
    <row r="351" spans="1:59" x14ac:dyDescent="0.2">
      <c r="A351" s="1">
        <v>42618.941608796304</v>
      </c>
      <c r="B351" t="s">
        <v>1862</v>
      </c>
      <c r="C351" t="s">
        <v>37106</v>
      </c>
      <c r="D351" t="e">
        <f>VLOOKUP(all_inactive[[#This Row],[Full Name, Title]],properly_deactivated[],1,0)</f>
        <v>#N/A</v>
      </c>
      <c r="M351" t="s">
        <v>37105</v>
      </c>
      <c r="AH351" t="s">
        <v>65</v>
      </c>
      <c r="AI351" t="s">
        <v>36141</v>
      </c>
      <c r="AY351" t="s">
        <v>37104</v>
      </c>
      <c r="AZ351" t="s">
        <v>4893</v>
      </c>
      <c r="BA351" t="s">
        <v>37103</v>
      </c>
      <c r="BB351" t="s">
        <v>36341</v>
      </c>
      <c r="BD351" t="s">
        <v>33648</v>
      </c>
      <c r="BG351" t="s">
        <v>37102</v>
      </c>
    </row>
    <row r="352" spans="1:59" x14ac:dyDescent="0.2">
      <c r="A352" s="1">
        <v>42618.94159722222</v>
      </c>
      <c r="B352" t="s">
        <v>1862</v>
      </c>
      <c r="C352" t="s">
        <v>37093</v>
      </c>
      <c r="D352" t="e">
        <f>VLOOKUP(all_inactive[[#This Row],[Full Name, Title]],properly_deactivated[],1,0)</f>
        <v>#N/A</v>
      </c>
      <c r="J352" t="s">
        <v>32341</v>
      </c>
      <c r="L352" t="s">
        <v>31447</v>
      </c>
      <c r="M352" t="s">
        <v>31446</v>
      </c>
      <c r="V352" t="s">
        <v>34917</v>
      </c>
      <c r="AB352" t="s">
        <v>21219</v>
      </c>
      <c r="AH352" t="s">
        <v>65</v>
      </c>
      <c r="AI352" t="s">
        <v>31371</v>
      </c>
      <c r="AL352" t="s">
        <v>67</v>
      </c>
      <c r="AY352" t="s">
        <v>37092</v>
      </c>
      <c r="AZ352" t="s">
        <v>12349</v>
      </c>
      <c r="BA352" t="s">
        <v>37091</v>
      </c>
      <c r="BB352" t="s">
        <v>31394</v>
      </c>
      <c r="BD352" t="s">
        <v>33648</v>
      </c>
      <c r="BG352" t="s">
        <v>37090</v>
      </c>
    </row>
    <row r="353" spans="1:59" x14ac:dyDescent="0.2">
      <c r="A353" s="1">
        <v>42618.94159722222</v>
      </c>
      <c r="B353" t="s">
        <v>1862</v>
      </c>
      <c r="C353" t="s">
        <v>37089</v>
      </c>
      <c r="D353" t="e">
        <f>VLOOKUP(all_inactive[[#This Row],[Full Name, Title]],properly_deactivated[],1,0)</f>
        <v>#N/A</v>
      </c>
      <c r="M353" t="s">
        <v>37088</v>
      </c>
      <c r="AH353" t="s">
        <v>65</v>
      </c>
      <c r="AI353" t="s">
        <v>36141</v>
      </c>
      <c r="AY353" t="s">
        <v>37087</v>
      </c>
      <c r="AZ353" t="s">
        <v>37086</v>
      </c>
      <c r="BA353" t="s">
        <v>4391</v>
      </c>
      <c r="BB353" t="s">
        <v>36806</v>
      </c>
      <c r="BD353" t="s">
        <v>33648</v>
      </c>
      <c r="BG353" t="s">
        <v>37085</v>
      </c>
    </row>
    <row r="354" spans="1:59" x14ac:dyDescent="0.2">
      <c r="A354" s="1">
        <v>42618.94159722222</v>
      </c>
      <c r="B354" t="s">
        <v>1862</v>
      </c>
      <c r="C354" t="s">
        <v>37084</v>
      </c>
      <c r="D354" t="e">
        <f>VLOOKUP(all_inactive[[#This Row],[Full Name, Title]],properly_deactivated[],1,0)</f>
        <v>#N/A</v>
      </c>
      <c r="M354" t="s">
        <v>37083</v>
      </c>
      <c r="AH354" t="s">
        <v>65</v>
      </c>
      <c r="AI354" t="s">
        <v>36141</v>
      </c>
      <c r="AY354" t="s">
        <v>37082</v>
      </c>
      <c r="AZ354" t="s">
        <v>37081</v>
      </c>
      <c r="BA354" t="s">
        <v>37080</v>
      </c>
      <c r="BB354" t="s">
        <v>36341</v>
      </c>
      <c r="BD354" t="s">
        <v>33648</v>
      </c>
      <c r="BG354" t="s">
        <v>37079</v>
      </c>
    </row>
    <row r="355" spans="1:59" x14ac:dyDescent="0.2">
      <c r="A355" s="1">
        <v>42618.94158564815</v>
      </c>
      <c r="B355" t="s">
        <v>1862</v>
      </c>
      <c r="C355" t="s">
        <v>37073</v>
      </c>
      <c r="D355" t="e">
        <f>VLOOKUP(all_inactive[[#This Row],[Full Name, Title]],properly_deactivated[],1,0)</f>
        <v>#N/A</v>
      </c>
      <c r="J355" t="s">
        <v>32341</v>
      </c>
      <c r="L355" t="s">
        <v>11619</v>
      </c>
      <c r="M355" t="s">
        <v>36513</v>
      </c>
      <c r="V355" t="s">
        <v>36518</v>
      </c>
      <c r="AB355" t="s">
        <v>21219</v>
      </c>
      <c r="AH355" t="s">
        <v>65</v>
      </c>
      <c r="AI355" t="s">
        <v>31371</v>
      </c>
      <c r="AL355" t="s">
        <v>67</v>
      </c>
      <c r="AM355" t="s">
        <v>68</v>
      </c>
      <c r="AY355" t="s">
        <v>37072</v>
      </c>
      <c r="AZ355" t="s">
        <v>37071</v>
      </c>
      <c r="BA355" t="s">
        <v>37070</v>
      </c>
      <c r="BB355" t="s">
        <v>31394</v>
      </c>
      <c r="BD355" t="s">
        <v>33648</v>
      </c>
      <c r="BG355" t="s">
        <v>37069</v>
      </c>
    </row>
    <row r="356" spans="1:59" x14ac:dyDescent="0.2">
      <c r="A356" s="1">
        <v>42618.94158564815</v>
      </c>
      <c r="B356" t="s">
        <v>1862</v>
      </c>
      <c r="C356" t="s">
        <v>37068</v>
      </c>
      <c r="D356" t="e">
        <f>VLOOKUP(all_inactive[[#This Row],[Full Name, Title]],properly_deactivated[],1,0)</f>
        <v>#N/A</v>
      </c>
      <c r="M356" t="s">
        <v>37067</v>
      </c>
      <c r="AH356" t="s">
        <v>65</v>
      </c>
      <c r="AI356" t="s">
        <v>36141</v>
      </c>
      <c r="AY356" t="s">
        <v>37066</v>
      </c>
      <c r="AZ356" t="s">
        <v>24491</v>
      </c>
      <c r="BA356" t="s">
        <v>4375</v>
      </c>
      <c r="BB356" t="s">
        <v>36335</v>
      </c>
      <c r="BD356" t="s">
        <v>33648</v>
      </c>
      <c r="BG356" t="s">
        <v>37065</v>
      </c>
    </row>
    <row r="357" spans="1:59" x14ac:dyDescent="0.2">
      <c r="A357" s="1">
        <v>42618.941574074073</v>
      </c>
      <c r="B357" t="s">
        <v>1862</v>
      </c>
      <c r="C357" t="s">
        <v>37057</v>
      </c>
      <c r="D357" t="e">
        <f>VLOOKUP(all_inactive[[#This Row],[Full Name, Title]],properly_deactivated[],1,0)</f>
        <v>#N/A</v>
      </c>
      <c r="M357" t="s">
        <v>37056</v>
      </c>
      <c r="AH357" t="s">
        <v>65</v>
      </c>
      <c r="AI357" t="s">
        <v>36141</v>
      </c>
      <c r="AY357" t="s">
        <v>37055</v>
      </c>
      <c r="AZ357" t="s">
        <v>2640</v>
      </c>
      <c r="BA357" t="s">
        <v>37054</v>
      </c>
      <c r="BB357" t="s">
        <v>36335</v>
      </c>
      <c r="BD357" t="s">
        <v>33648</v>
      </c>
      <c r="BG357" t="s">
        <v>37053</v>
      </c>
    </row>
    <row r="358" spans="1:59" x14ac:dyDescent="0.2">
      <c r="A358" s="1">
        <v>42618.941574074073</v>
      </c>
      <c r="B358" t="s">
        <v>1862</v>
      </c>
      <c r="C358" t="s">
        <v>37052</v>
      </c>
      <c r="D358" t="e">
        <f>VLOOKUP(all_inactive[[#This Row],[Full Name, Title]],properly_deactivated[],1,0)</f>
        <v>#N/A</v>
      </c>
      <c r="M358" t="s">
        <v>37051</v>
      </c>
      <c r="AH358" t="s">
        <v>65</v>
      </c>
      <c r="AI358" t="s">
        <v>36141</v>
      </c>
      <c r="AY358" t="s">
        <v>37050</v>
      </c>
      <c r="AZ358" t="s">
        <v>2640</v>
      </c>
      <c r="BA358" t="s">
        <v>2856</v>
      </c>
      <c r="BB358" t="s">
        <v>36335</v>
      </c>
      <c r="BD358" t="s">
        <v>33648</v>
      </c>
      <c r="BG358" t="s">
        <v>37049</v>
      </c>
    </row>
    <row r="359" spans="1:59" x14ac:dyDescent="0.2">
      <c r="A359" s="1">
        <v>42618.941562499997</v>
      </c>
      <c r="B359" t="s">
        <v>1862</v>
      </c>
      <c r="C359" t="s">
        <v>37044</v>
      </c>
      <c r="D359" t="e">
        <f>VLOOKUP(all_inactive[[#This Row],[Full Name, Title]],properly_deactivated[],1,0)</f>
        <v>#N/A</v>
      </c>
      <c r="M359" t="s">
        <v>37043</v>
      </c>
      <c r="AH359" t="s">
        <v>65</v>
      </c>
      <c r="AI359" t="s">
        <v>36141</v>
      </c>
      <c r="AY359" t="s">
        <v>37042</v>
      </c>
      <c r="AZ359" t="s">
        <v>6116</v>
      </c>
      <c r="BA359" t="s">
        <v>37041</v>
      </c>
      <c r="BB359" t="s">
        <v>36304</v>
      </c>
      <c r="BD359" t="s">
        <v>33648</v>
      </c>
      <c r="BG359" t="s">
        <v>37040</v>
      </c>
    </row>
    <row r="360" spans="1:59" x14ac:dyDescent="0.2">
      <c r="A360" s="1">
        <v>42618.941550925927</v>
      </c>
      <c r="B360" t="s">
        <v>1862</v>
      </c>
      <c r="C360" t="s">
        <v>37035</v>
      </c>
      <c r="D360" t="e">
        <f>VLOOKUP(all_inactive[[#This Row],[Full Name, Title]],properly_deactivated[],1,0)</f>
        <v>#N/A</v>
      </c>
      <c r="M360" t="s">
        <v>37034</v>
      </c>
      <c r="AH360" t="s">
        <v>65</v>
      </c>
      <c r="AI360" t="s">
        <v>36141</v>
      </c>
      <c r="AY360" t="s">
        <v>37033</v>
      </c>
      <c r="AZ360" t="s">
        <v>37032</v>
      </c>
      <c r="BA360" t="s">
        <v>37031</v>
      </c>
      <c r="BB360" t="s">
        <v>37030</v>
      </c>
      <c r="BD360" t="s">
        <v>33648</v>
      </c>
      <c r="BG360" t="s">
        <v>37029</v>
      </c>
    </row>
    <row r="361" spans="1:59" x14ac:dyDescent="0.2">
      <c r="A361" s="1">
        <v>42618.941550925927</v>
      </c>
      <c r="B361" t="s">
        <v>1862</v>
      </c>
      <c r="C361" t="s">
        <v>37028</v>
      </c>
      <c r="D361" t="e">
        <f>VLOOKUP(all_inactive[[#This Row],[Full Name, Title]],properly_deactivated[],1,0)</f>
        <v>#N/A</v>
      </c>
      <c r="M361" t="s">
        <v>37027</v>
      </c>
      <c r="AH361" t="s">
        <v>65</v>
      </c>
      <c r="AI361" t="s">
        <v>36141</v>
      </c>
      <c r="AY361" t="s">
        <v>37026</v>
      </c>
      <c r="AZ361" t="s">
        <v>37025</v>
      </c>
      <c r="BA361" t="s">
        <v>37024</v>
      </c>
      <c r="BB361" t="s">
        <v>36335</v>
      </c>
      <c r="BD361" t="s">
        <v>33648</v>
      </c>
      <c r="BG361" t="s">
        <v>37023</v>
      </c>
    </row>
    <row r="362" spans="1:59" x14ac:dyDescent="0.2">
      <c r="A362" s="1">
        <v>42618.941527777781</v>
      </c>
      <c r="B362" t="s">
        <v>1862</v>
      </c>
      <c r="C362" t="s">
        <v>37022</v>
      </c>
      <c r="D362" t="e">
        <f>VLOOKUP(all_inactive[[#This Row],[Full Name, Title]],properly_deactivated[],1,0)</f>
        <v>#N/A</v>
      </c>
      <c r="M362" t="s">
        <v>37021</v>
      </c>
      <c r="AH362" t="s">
        <v>65</v>
      </c>
      <c r="AI362" t="s">
        <v>36141</v>
      </c>
      <c r="AY362" t="s">
        <v>37020</v>
      </c>
      <c r="AZ362" t="s">
        <v>32602</v>
      </c>
      <c r="BA362" t="s">
        <v>4413</v>
      </c>
      <c r="BB362" t="s">
        <v>37019</v>
      </c>
      <c r="BD362" t="s">
        <v>33648</v>
      </c>
      <c r="BG362" t="s">
        <v>37018</v>
      </c>
    </row>
    <row r="363" spans="1:59" x14ac:dyDescent="0.2">
      <c r="A363" s="1">
        <v>42618.941527777781</v>
      </c>
      <c r="B363" t="s">
        <v>1862</v>
      </c>
      <c r="C363" t="s">
        <v>37017</v>
      </c>
      <c r="D363" t="e">
        <f>VLOOKUP(all_inactive[[#This Row],[Full Name, Title]],properly_deactivated[],1,0)</f>
        <v>#N/A</v>
      </c>
      <c r="M363" t="s">
        <v>37016</v>
      </c>
      <c r="AH363" t="s">
        <v>65</v>
      </c>
      <c r="AI363" t="s">
        <v>36141</v>
      </c>
      <c r="AY363" t="s">
        <v>37015</v>
      </c>
      <c r="AZ363" t="s">
        <v>17523</v>
      </c>
      <c r="BA363" t="s">
        <v>37014</v>
      </c>
      <c r="BB363" t="s">
        <v>36335</v>
      </c>
      <c r="BD363" t="s">
        <v>33648</v>
      </c>
      <c r="BG363" t="s">
        <v>37013</v>
      </c>
    </row>
    <row r="364" spans="1:59" x14ac:dyDescent="0.2">
      <c r="A364" s="1">
        <v>42618.941527777781</v>
      </c>
      <c r="B364" t="s">
        <v>1862</v>
      </c>
      <c r="C364" t="s">
        <v>37012</v>
      </c>
      <c r="D364" t="e">
        <f>VLOOKUP(all_inactive[[#This Row],[Full Name, Title]],properly_deactivated[],1,0)</f>
        <v>#N/A</v>
      </c>
      <c r="L364" t="s">
        <v>32916</v>
      </c>
      <c r="M364" t="s">
        <v>32915</v>
      </c>
      <c r="V364" t="s">
        <v>37011</v>
      </c>
      <c r="AB364" t="s">
        <v>21219</v>
      </c>
      <c r="AH364" t="s">
        <v>65</v>
      </c>
      <c r="AI364" t="s">
        <v>31371</v>
      </c>
      <c r="AY364" t="s">
        <v>37010</v>
      </c>
      <c r="AZ364" t="s">
        <v>34652</v>
      </c>
      <c r="BA364" t="s">
        <v>37009</v>
      </c>
      <c r="BB364" t="s">
        <v>31394</v>
      </c>
      <c r="BD364" t="s">
        <v>33648</v>
      </c>
      <c r="BG364" t="s">
        <v>37008</v>
      </c>
    </row>
    <row r="365" spans="1:59" x14ac:dyDescent="0.2">
      <c r="A365" s="1">
        <v>42618.941516203697</v>
      </c>
      <c r="B365" t="s">
        <v>1862</v>
      </c>
      <c r="C365" t="s">
        <v>37007</v>
      </c>
      <c r="D365" t="e">
        <f>VLOOKUP(all_inactive[[#This Row],[Full Name, Title]],properly_deactivated[],1,0)</f>
        <v>#N/A</v>
      </c>
      <c r="M365" t="s">
        <v>37006</v>
      </c>
      <c r="AH365" t="s">
        <v>65</v>
      </c>
      <c r="AI365" t="s">
        <v>36141</v>
      </c>
      <c r="AY365" t="s">
        <v>37005</v>
      </c>
      <c r="AZ365" t="s">
        <v>19879</v>
      </c>
      <c r="BA365" t="s">
        <v>2391</v>
      </c>
      <c r="BB365" t="s">
        <v>36335</v>
      </c>
      <c r="BD365" t="s">
        <v>33648</v>
      </c>
      <c r="BG365" t="s">
        <v>37004</v>
      </c>
    </row>
    <row r="366" spans="1:59" x14ac:dyDescent="0.2">
      <c r="A366" s="1">
        <v>42618.941516203697</v>
      </c>
      <c r="B366" t="s">
        <v>1862</v>
      </c>
      <c r="C366" t="s">
        <v>37003</v>
      </c>
      <c r="D366" t="e">
        <f>VLOOKUP(all_inactive[[#This Row],[Full Name, Title]],properly_deactivated[],1,0)</f>
        <v>#N/A</v>
      </c>
      <c r="M366" t="s">
        <v>37002</v>
      </c>
      <c r="AH366" t="s">
        <v>65</v>
      </c>
      <c r="AI366" t="s">
        <v>36141</v>
      </c>
      <c r="AY366" t="s">
        <v>37001</v>
      </c>
      <c r="AZ366" t="s">
        <v>37000</v>
      </c>
      <c r="BA366" t="s">
        <v>36999</v>
      </c>
      <c r="BB366" t="s">
        <v>36456</v>
      </c>
      <c r="BD366" t="s">
        <v>33648</v>
      </c>
      <c r="BG366" t="s">
        <v>36998</v>
      </c>
    </row>
    <row r="367" spans="1:59" x14ac:dyDescent="0.2">
      <c r="A367" s="1">
        <v>42618.941504629627</v>
      </c>
      <c r="B367" t="s">
        <v>1862</v>
      </c>
      <c r="C367" t="s">
        <v>36997</v>
      </c>
      <c r="D367" t="e">
        <f>VLOOKUP(all_inactive[[#This Row],[Full Name, Title]],properly_deactivated[],1,0)</f>
        <v>#N/A</v>
      </c>
      <c r="M367" t="s">
        <v>36996</v>
      </c>
      <c r="AH367" t="s">
        <v>65</v>
      </c>
      <c r="AI367" t="s">
        <v>36141</v>
      </c>
      <c r="AY367" t="s">
        <v>36995</v>
      </c>
      <c r="AZ367" t="s">
        <v>36994</v>
      </c>
      <c r="BA367" t="s">
        <v>36993</v>
      </c>
      <c r="BB367" t="s">
        <v>36335</v>
      </c>
      <c r="BD367" t="s">
        <v>33648</v>
      </c>
      <c r="BG367" t="s">
        <v>36992</v>
      </c>
    </row>
    <row r="368" spans="1:59" x14ac:dyDescent="0.2">
      <c r="A368" s="1">
        <v>42618.941493055558</v>
      </c>
      <c r="B368" t="s">
        <v>1862</v>
      </c>
      <c r="C368" t="s">
        <v>36991</v>
      </c>
      <c r="D368" t="e">
        <f>VLOOKUP(all_inactive[[#This Row],[Full Name, Title]],properly_deactivated[],1,0)</f>
        <v>#N/A</v>
      </c>
      <c r="M368" t="s">
        <v>36990</v>
      </c>
      <c r="AH368" t="s">
        <v>65</v>
      </c>
      <c r="AI368" t="s">
        <v>36141</v>
      </c>
      <c r="AY368" t="s">
        <v>36989</v>
      </c>
      <c r="AZ368" t="s">
        <v>36988</v>
      </c>
      <c r="BA368" t="s">
        <v>13222</v>
      </c>
      <c r="BB368" t="s">
        <v>36386</v>
      </c>
      <c r="BD368" t="s">
        <v>33648</v>
      </c>
      <c r="BG368" t="s">
        <v>36987</v>
      </c>
    </row>
    <row r="369" spans="1:59" x14ac:dyDescent="0.2">
      <c r="A369" s="1">
        <v>42618.941493055558</v>
      </c>
      <c r="B369" t="s">
        <v>1862</v>
      </c>
      <c r="C369" t="s">
        <v>36986</v>
      </c>
      <c r="D369" t="e">
        <f>VLOOKUP(all_inactive[[#This Row],[Full Name, Title]],properly_deactivated[],1,0)</f>
        <v>#N/A</v>
      </c>
      <c r="L369" t="s">
        <v>33119</v>
      </c>
      <c r="M369" t="s">
        <v>33118</v>
      </c>
      <c r="V369" t="s">
        <v>36985</v>
      </c>
      <c r="AD369" t="s">
        <v>3796</v>
      </c>
      <c r="AH369" t="s">
        <v>65</v>
      </c>
      <c r="AI369" t="s">
        <v>31371</v>
      </c>
      <c r="AL369" t="s">
        <v>67</v>
      </c>
      <c r="AM369" t="s">
        <v>145</v>
      </c>
      <c r="AY369" t="s">
        <v>36984</v>
      </c>
      <c r="AZ369" t="s">
        <v>2391</v>
      </c>
      <c r="BA369" t="s">
        <v>36983</v>
      </c>
      <c r="BB369" t="s">
        <v>36982</v>
      </c>
      <c r="BD369" t="s">
        <v>33648</v>
      </c>
      <c r="BG369" t="s">
        <v>36981</v>
      </c>
    </row>
    <row r="370" spans="1:59" x14ac:dyDescent="0.2">
      <c r="A370" s="1">
        <v>42618.941493055558</v>
      </c>
      <c r="B370" t="s">
        <v>1862</v>
      </c>
      <c r="C370" t="s">
        <v>36980</v>
      </c>
      <c r="D370" t="e">
        <f>VLOOKUP(all_inactive[[#This Row],[Full Name, Title]],properly_deactivated[],1,0)</f>
        <v>#N/A</v>
      </c>
      <c r="M370" t="s">
        <v>36979</v>
      </c>
      <c r="AH370" t="s">
        <v>65</v>
      </c>
      <c r="AI370" t="s">
        <v>36141</v>
      </c>
      <c r="AY370" t="s">
        <v>36978</v>
      </c>
      <c r="AZ370" t="s">
        <v>1858</v>
      </c>
      <c r="BA370" t="s">
        <v>36977</v>
      </c>
      <c r="BB370" t="s">
        <v>36456</v>
      </c>
      <c r="BD370" t="s">
        <v>33648</v>
      </c>
      <c r="BG370" t="s">
        <v>36976</v>
      </c>
    </row>
    <row r="371" spans="1:59" x14ac:dyDescent="0.2">
      <c r="A371" s="1">
        <v>42618.941493055558</v>
      </c>
      <c r="B371" t="s">
        <v>1862</v>
      </c>
      <c r="C371" t="s">
        <v>36975</v>
      </c>
      <c r="D371" t="e">
        <f>VLOOKUP(all_inactive[[#This Row],[Full Name, Title]],properly_deactivated[],1,0)</f>
        <v>#N/A</v>
      </c>
      <c r="G371" t="s">
        <v>3795</v>
      </c>
      <c r="L371" t="s">
        <v>32880</v>
      </c>
      <c r="M371" t="s">
        <v>32879</v>
      </c>
      <c r="N371" t="s">
        <v>63</v>
      </c>
      <c r="V371" t="s">
        <v>33485</v>
      </c>
      <c r="AB371" t="s">
        <v>21219</v>
      </c>
      <c r="AD371" t="s">
        <v>3796</v>
      </c>
      <c r="AH371" t="s">
        <v>65</v>
      </c>
      <c r="AI371" t="s">
        <v>31371</v>
      </c>
      <c r="AL371" t="s">
        <v>67</v>
      </c>
      <c r="AM371" t="s">
        <v>145</v>
      </c>
      <c r="AY371" t="s">
        <v>36974</v>
      </c>
      <c r="AZ371" t="s">
        <v>30608</v>
      </c>
      <c r="BA371" t="s">
        <v>35053</v>
      </c>
      <c r="BB371" t="s">
        <v>31394</v>
      </c>
      <c r="BD371" t="s">
        <v>33648</v>
      </c>
      <c r="BG371" t="s">
        <v>36973</v>
      </c>
    </row>
    <row r="372" spans="1:59" x14ac:dyDescent="0.2">
      <c r="A372" s="1">
        <v>42618.941481481481</v>
      </c>
      <c r="B372" t="s">
        <v>1862</v>
      </c>
      <c r="C372" t="s">
        <v>36967</v>
      </c>
      <c r="D372" t="e">
        <f>VLOOKUP(all_inactive[[#This Row],[Full Name, Title]],properly_deactivated[],1,0)</f>
        <v>#N/A</v>
      </c>
      <c r="M372" t="s">
        <v>36966</v>
      </c>
      <c r="AH372" t="s">
        <v>65</v>
      </c>
      <c r="AI372" t="s">
        <v>36141</v>
      </c>
      <c r="AY372" t="s">
        <v>36965</v>
      </c>
      <c r="AZ372" t="s">
        <v>36964</v>
      </c>
      <c r="BA372" t="s">
        <v>36963</v>
      </c>
      <c r="BB372" t="s">
        <v>36962</v>
      </c>
      <c r="BD372" t="s">
        <v>33648</v>
      </c>
      <c r="BG372" t="s">
        <v>36961</v>
      </c>
    </row>
    <row r="373" spans="1:59" x14ac:dyDescent="0.2">
      <c r="A373" s="1">
        <v>42618.941469907397</v>
      </c>
      <c r="B373" t="s">
        <v>1862</v>
      </c>
      <c r="C373" t="s">
        <v>36955</v>
      </c>
      <c r="D373" t="e">
        <f>VLOOKUP(all_inactive[[#This Row],[Full Name, Title]],properly_deactivated[],1,0)</f>
        <v>#N/A</v>
      </c>
      <c r="M373" t="s">
        <v>36954</v>
      </c>
      <c r="AH373" t="s">
        <v>65</v>
      </c>
      <c r="AI373" t="s">
        <v>36141</v>
      </c>
      <c r="AY373" t="s">
        <v>36953</v>
      </c>
      <c r="AZ373" t="s">
        <v>36952</v>
      </c>
      <c r="BA373" t="s">
        <v>12084</v>
      </c>
      <c r="BB373" t="s">
        <v>36341</v>
      </c>
      <c r="BD373" t="s">
        <v>33648</v>
      </c>
      <c r="BG373" t="s">
        <v>36951</v>
      </c>
    </row>
    <row r="374" spans="1:59" x14ac:dyDescent="0.2">
      <c r="A374" s="1">
        <v>42618.941469907397</v>
      </c>
      <c r="B374" t="s">
        <v>1862</v>
      </c>
      <c r="C374" t="s">
        <v>36942</v>
      </c>
      <c r="D374" t="e">
        <f>VLOOKUP(all_inactive[[#This Row],[Full Name, Title]],properly_deactivated[],1,0)</f>
        <v>#N/A</v>
      </c>
      <c r="M374" t="s">
        <v>36941</v>
      </c>
      <c r="AH374" t="s">
        <v>65</v>
      </c>
      <c r="AI374" t="s">
        <v>36141</v>
      </c>
      <c r="AY374" t="s">
        <v>36940</v>
      </c>
      <c r="AZ374" t="s">
        <v>36939</v>
      </c>
      <c r="BA374" t="s">
        <v>36938</v>
      </c>
      <c r="BB374" t="s">
        <v>36456</v>
      </c>
      <c r="BD374" t="s">
        <v>33648</v>
      </c>
      <c r="BG374" t="s">
        <v>36937</v>
      </c>
    </row>
    <row r="375" spans="1:59" x14ac:dyDescent="0.2">
      <c r="A375" s="1">
        <v>42618.941469907397</v>
      </c>
      <c r="B375" t="s">
        <v>1862</v>
      </c>
      <c r="C375" t="s">
        <v>36936</v>
      </c>
      <c r="D375" t="e">
        <f>VLOOKUP(all_inactive[[#This Row],[Full Name, Title]],properly_deactivated[],1,0)</f>
        <v>#N/A</v>
      </c>
      <c r="L375" t="s">
        <v>31655</v>
      </c>
      <c r="M375" t="s">
        <v>31654</v>
      </c>
      <c r="V375" t="s">
        <v>35345</v>
      </c>
      <c r="AB375" t="s">
        <v>21219</v>
      </c>
      <c r="AH375" t="s">
        <v>65</v>
      </c>
      <c r="AI375" t="s">
        <v>31371</v>
      </c>
      <c r="AY375" t="s">
        <v>36935</v>
      </c>
      <c r="AZ375" t="s">
        <v>3394</v>
      </c>
      <c r="BA375" t="s">
        <v>4561</v>
      </c>
      <c r="BB375" t="s">
        <v>31394</v>
      </c>
      <c r="BD375" t="s">
        <v>33648</v>
      </c>
      <c r="BG375" t="s">
        <v>36934</v>
      </c>
    </row>
    <row r="376" spans="1:59" x14ac:dyDescent="0.2">
      <c r="A376" s="1">
        <v>42618.941458333327</v>
      </c>
      <c r="B376" t="s">
        <v>1862</v>
      </c>
      <c r="C376" t="s">
        <v>36933</v>
      </c>
      <c r="D376" t="e">
        <f>VLOOKUP(all_inactive[[#This Row],[Full Name, Title]],properly_deactivated[],1,0)</f>
        <v>#N/A</v>
      </c>
      <c r="M376" t="s">
        <v>36932</v>
      </c>
      <c r="AH376" t="s">
        <v>65</v>
      </c>
      <c r="AI376" t="s">
        <v>36141</v>
      </c>
      <c r="AY376" t="s">
        <v>36931</v>
      </c>
      <c r="AZ376" t="s">
        <v>30608</v>
      </c>
      <c r="BA376" t="s">
        <v>32025</v>
      </c>
      <c r="BB376" t="s">
        <v>36335</v>
      </c>
      <c r="BD376" t="s">
        <v>33648</v>
      </c>
      <c r="BG376" t="s">
        <v>36930</v>
      </c>
    </row>
    <row r="377" spans="1:59" x14ac:dyDescent="0.2">
      <c r="A377" s="1">
        <v>42618.941458333327</v>
      </c>
      <c r="B377" t="s">
        <v>1862</v>
      </c>
      <c r="C377" t="s">
        <v>36929</v>
      </c>
      <c r="D377" t="e">
        <f>VLOOKUP(all_inactive[[#This Row],[Full Name, Title]],properly_deactivated[],1,0)</f>
        <v>#N/A</v>
      </c>
      <c r="L377" t="s">
        <v>33078</v>
      </c>
      <c r="M377" t="s">
        <v>33077</v>
      </c>
      <c r="N377" t="s">
        <v>63</v>
      </c>
      <c r="V377" t="s">
        <v>36656</v>
      </c>
      <c r="AB377" t="s">
        <v>21219</v>
      </c>
      <c r="AH377" t="s">
        <v>65</v>
      </c>
      <c r="AI377" t="s">
        <v>31371</v>
      </c>
      <c r="AY377" t="s">
        <v>36928</v>
      </c>
      <c r="AZ377" t="s">
        <v>34419</v>
      </c>
      <c r="BA377" t="s">
        <v>36927</v>
      </c>
      <c r="BB377" t="s">
        <v>31394</v>
      </c>
      <c r="BD377" t="s">
        <v>33648</v>
      </c>
      <c r="BG377" t="s">
        <v>36926</v>
      </c>
    </row>
    <row r="378" spans="1:59" x14ac:dyDescent="0.2">
      <c r="A378" s="1">
        <v>42618.941458333327</v>
      </c>
      <c r="B378" t="s">
        <v>1862</v>
      </c>
      <c r="C378" t="s">
        <v>36920</v>
      </c>
      <c r="D378" t="e">
        <f>VLOOKUP(all_inactive[[#This Row],[Full Name, Title]],properly_deactivated[],1,0)</f>
        <v>#N/A</v>
      </c>
      <c r="M378" t="s">
        <v>36919</v>
      </c>
      <c r="AH378" t="s">
        <v>65</v>
      </c>
      <c r="AI378" t="s">
        <v>36141</v>
      </c>
      <c r="AY378" t="s">
        <v>36918</v>
      </c>
      <c r="AZ378" t="s">
        <v>36917</v>
      </c>
      <c r="BA378" t="s">
        <v>36916</v>
      </c>
      <c r="BB378" t="s">
        <v>36915</v>
      </c>
      <c r="BD378" t="s">
        <v>33648</v>
      </c>
      <c r="BG378" t="s">
        <v>36914</v>
      </c>
    </row>
    <row r="379" spans="1:59" x14ac:dyDescent="0.2">
      <c r="A379" s="1">
        <v>42618.941446759258</v>
      </c>
      <c r="B379" t="s">
        <v>1862</v>
      </c>
      <c r="C379" t="s">
        <v>36913</v>
      </c>
      <c r="D379" t="e">
        <f>VLOOKUP(all_inactive[[#This Row],[Full Name, Title]],properly_deactivated[],1,0)</f>
        <v>#N/A</v>
      </c>
      <c r="M379" t="s">
        <v>36912</v>
      </c>
      <c r="AH379" t="s">
        <v>65</v>
      </c>
      <c r="AI379" t="s">
        <v>36141</v>
      </c>
      <c r="AY379" t="s">
        <v>36911</v>
      </c>
      <c r="AZ379" t="s">
        <v>2972</v>
      </c>
      <c r="BA379" t="s">
        <v>5207</v>
      </c>
      <c r="BB379" t="s">
        <v>5183</v>
      </c>
      <c r="BD379" t="s">
        <v>33648</v>
      </c>
      <c r="BG379" t="s">
        <v>36910</v>
      </c>
    </row>
    <row r="380" spans="1:59" x14ac:dyDescent="0.2">
      <c r="A380" s="1">
        <v>42618.941435185188</v>
      </c>
      <c r="B380" t="s">
        <v>1862</v>
      </c>
      <c r="C380" t="s">
        <v>36909</v>
      </c>
      <c r="D380" t="e">
        <f>VLOOKUP(all_inactive[[#This Row],[Full Name, Title]],properly_deactivated[],1,0)</f>
        <v>#N/A</v>
      </c>
      <c r="L380" t="s">
        <v>32555</v>
      </c>
      <c r="M380" t="s">
        <v>32554</v>
      </c>
      <c r="V380" t="s">
        <v>36908</v>
      </c>
      <c r="AB380" t="s">
        <v>21219</v>
      </c>
      <c r="AH380" t="s">
        <v>65</v>
      </c>
      <c r="AI380" t="s">
        <v>31371</v>
      </c>
      <c r="AY380" t="s">
        <v>36907</v>
      </c>
      <c r="AZ380" t="s">
        <v>29002</v>
      </c>
      <c r="BA380" t="s">
        <v>17292</v>
      </c>
      <c r="BB380" t="s">
        <v>31394</v>
      </c>
      <c r="BD380" t="s">
        <v>33648</v>
      </c>
      <c r="BG380" t="s">
        <v>36906</v>
      </c>
    </row>
    <row r="381" spans="1:59" x14ac:dyDescent="0.2">
      <c r="A381" s="1">
        <v>42618.941435185188</v>
      </c>
      <c r="B381" t="s">
        <v>1862</v>
      </c>
      <c r="C381" t="s">
        <v>36905</v>
      </c>
      <c r="D381" t="e">
        <f>VLOOKUP(all_inactive[[#This Row],[Full Name, Title]],properly_deactivated[],1,0)</f>
        <v>#N/A</v>
      </c>
      <c r="M381" t="s">
        <v>36904</v>
      </c>
      <c r="AH381" t="s">
        <v>65</v>
      </c>
      <c r="AI381" t="s">
        <v>36141</v>
      </c>
      <c r="AY381" t="s">
        <v>36903</v>
      </c>
      <c r="AZ381" t="s">
        <v>36902</v>
      </c>
      <c r="BA381" t="s">
        <v>36901</v>
      </c>
      <c r="BB381" t="s">
        <v>36335</v>
      </c>
      <c r="BD381" t="s">
        <v>33648</v>
      </c>
      <c r="BG381" t="s">
        <v>36900</v>
      </c>
    </row>
    <row r="382" spans="1:59" x14ac:dyDescent="0.2">
      <c r="A382" s="1">
        <v>42618.941435185188</v>
      </c>
      <c r="B382" t="s">
        <v>1862</v>
      </c>
      <c r="C382" t="s">
        <v>36899</v>
      </c>
      <c r="D382" t="e">
        <f>VLOOKUP(all_inactive[[#This Row],[Full Name, Title]],properly_deactivated[],1,0)</f>
        <v>#N/A</v>
      </c>
      <c r="M382" t="s">
        <v>36898</v>
      </c>
      <c r="AH382" t="s">
        <v>65</v>
      </c>
      <c r="AI382" t="s">
        <v>36141</v>
      </c>
      <c r="AY382" t="s">
        <v>36897</v>
      </c>
      <c r="AZ382" t="s">
        <v>36896</v>
      </c>
      <c r="BA382" t="s">
        <v>36895</v>
      </c>
      <c r="BB382" t="s">
        <v>36335</v>
      </c>
      <c r="BD382" t="s">
        <v>33648</v>
      </c>
      <c r="BG382" t="s">
        <v>36894</v>
      </c>
    </row>
    <row r="383" spans="1:59" x14ac:dyDescent="0.2">
      <c r="A383" s="1">
        <v>42618.941423611112</v>
      </c>
      <c r="B383" t="s">
        <v>1862</v>
      </c>
      <c r="C383" t="s">
        <v>36893</v>
      </c>
      <c r="D383" t="e">
        <f>VLOOKUP(all_inactive[[#This Row],[Full Name, Title]],properly_deactivated[],1,0)</f>
        <v>#N/A</v>
      </c>
      <c r="M383" t="s">
        <v>36892</v>
      </c>
      <c r="AH383" t="s">
        <v>65</v>
      </c>
      <c r="AI383" t="s">
        <v>36141</v>
      </c>
      <c r="AY383" t="s">
        <v>36891</v>
      </c>
      <c r="AZ383" t="s">
        <v>100</v>
      </c>
      <c r="BA383" t="s">
        <v>36890</v>
      </c>
      <c r="BB383" t="s">
        <v>36341</v>
      </c>
      <c r="BD383" t="s">
        <v>33648</v>
      </c>
      <c r="BG383" t="s">
        <v>36889</v>
      </c>
    </row>
    <row r="384" spans="1:59" x14ac:dyDescent="0.2">
      <c r="A384" s="1">
        <v>42618.941412037027</v>
      </c>
      <c r="B384" t="s">
        <v>1862</v>
      </c>
      <c r="C384" t="s">
        <v>36888</v>
      </c>
      <c r="D384" t="e">
        <f>VLOOKUP(all_inactive[[#This Row],[Full Name, Title]],properly_deactivated[],1,0)</f>
        <v>#N/A</v>
      </c>
      <c r="M384" t="s">
        <v>36887</v>
      </c>
      <c r="AH384" t="s">
        <v>65</v>
      </c>
      <c r="AI384" t="s">
        <v>36141</v>
      </c>
      <c r="AY384" t="s">
        <v>36886</v>
      </c>
      <c r="AZ384" t="s">
        <v>36885</v>
      </c>
      <c r="BA384" t="s">
        <v>10915</v>
      </c>
      <c r="BB384" t="s">
        <v>36341</v>
      </c>
      <c r="BD384" t="s">
        <v>33648</v>
      </c>
      <c r="BG384" t="s">
        <v>36884</v>
      </c>
    </row>
    <row r="385" spans="1:59" x14ac:dyDescent="0.2">
      <c r="A385" s="1">
        <v>42618.941412037027</v>
      </c>
      <c r="B385" t="s">
        <v>1862</v>
      </c>
      <c r="C385" t="s">
        <v>36883</v>
      </c>
      <c r="D385" t="e">
        <f>VLOOKUP(all_inactive[[#This Row],[Full Name, Title]],properly_deactivated[],1,0)</f>
        <v>#N/A</v>
      </c>
      <c r="M385" t="s">
        <v>36882</v>
      </c>
      <c r="AH385" t="s">
        <v>65</v>
      </c>
      <c r="AI385" t="s">
        <v>36141</v>
      </c>
      <c r="AY385" t="s">
        <v>36881</v>
      </c>
      <c r="AZ385" t="s">
        <v>1959</v>
      </c>
      <c r="BA385" t="s">
        <v>36880</v>
      </c>
      <c r="BB385" t="s">
        <v>36879</v>
      </c>
      <c r="BD385" t="s">
        <v>33648</v>
      </c>
      <c r="BG385" t="s">
        <v>36878</v>
      </c>
    </row>
    <row r="386" spans="1:59" x14ac:dyDescent="0.2">
      <c r="A386" s="1">
        <v>42618.941400462973</v>
      </c>
      <c r="B386" t="s">
        <v>1862</v>
      </c>
      <c r="C386" t="s">
        <v>36877</v>
      </c>
      <c r="D386" t="e">
        <f>VLOOKUP(all_inactive[[#This Row],[Full Name, Title]],properly_deactivated[],1,0)</f>
        <v>#N/A</v>
      </c>
      <c r="L386" t="s">
        <v>32340</v>
      </c>
      <c r="M386" t="s">
        <v>32339</v>
      </c>
      <c r="V386" t="s">
        <v>36866</v>
      </c>
      <c r="AB386" t="s">
        <v>21219</v>
      </c>
      <c r="AH386" t="s">
        <v>65</v>
      </c>
      <c r="AI386" t="s">
        <v>31371</v>
      </c>
      <c r="AY386" t="s">
        <v>36876</v>
      </c>
      <c r="AZ386" t="s">
        <v>23966</v>
      </c>
      <c r="BA386" t="s">
        <v>36875</v>
      </c>
      <c r="BB386" t="s">
        <v>31394</v>
      </c>
      <c r="BD386" t="s">
        <v>33648</v>
      </c>
      <c r="BG386" t="s">
        <v>36874</v>
      </c>
    </row>
    <row r="387" spans="1:59" x14ac:dyDescent="0.2">
      <c r="A387" s="1">
        <v>42618.941400462973</v>
      </c>
      <c r="B387" t="s">
        <v>1862</v>
      </c>
      <c r="C387" t="s">
        <v>36873</v>
      </c>
      <c r="D387" t="e">
        <f>VLOOKUP(all_inactive[[#This Row],[Full Name, Title]],properly_deactivated[],1,0)</f>
        <v>#N/A</v>
      </c>
      <c r="M387" t="s">
        <v>36872</v>
      </c>
      <c r="AH387" t="s">
        <v>65</v>
      </c>
      <c r="AI387" t="s">
        <v>36141</v>
      </c>
      <c r="AY387" t="s">
        <v>36871</v>
      </c>
      <c r="AZ387" t="s">
        <v>687</v>
      </c>
      <c r="BA387" t="s">
        <v>36870</v>
      </c>
      <c r="BB387" t="s">
        <v>36869</v>
      </c>
      <c r="BD387" t="s">
        <v>33648</v>
      </c>
      <c r="BG387" t="s">
        <v>36868</v>
      </c>
    </row>
    <row r="388" spans="1:59" x14ac:dyDescent="0.2">
      <c r="A388" s="1">
        <v>42618.941400462973</v>
      </c>
      <c r="B388" t="s">
        <v>1862</v>
      </c>
      <c r="C388" t="s">
        <v>36867</v>
      </c>
      <c r="D388" t="e">
        <f>VLOOKUP(all_inactive[[#This Row],[Full Name, Title]],properly_deactivated[],1,0)</f>
        <v>#N/A</v>
      </c>
      <c r="L388" t="s">
        <v>32340</v>
      </c>
      <c r="M388" t="s">
        <v>32339</v>
      </c>
      <c r="V388" t="s">
        <v>36866</v>
      </c>
      <c r="AB388" t="s">
        <v>21219</v>
      </c>
      <c r="AH388" t="s">
        <v>65</v>
      </c>
      <c r="AI388" t="s">
        <v>31371</v>
      </c>
      <c r="AY388" t="s">
        <v>36865</v>
      </c>
      <c r="AZ388" t="s">
        <v>6116</v>
      </c>
      <c r="BA388" t="s">
        <v>36864</v>
      </c>
      <c r="BB388" t="s">
        <v>31394</v>
      </c>
      <c r="BD388" t="s">
        <v>33648</v>
      </c>
      <c r="BG388" t="s">
        <v>36863</v>
      </c>
    </row>
    <row r="389" spans="1:59" x14ac:dyDescent="0.2">
      <c r="A389" s="1">
        <v>42618.941388888888</v>
      </c>
      <c r="B389" t="s">
        <v>1862</v>
      </c>
      <c r="C389" t="s">
        <v>36862</v>
      </c>
      <c r="D389" t="e">
        <f>VLOOKUP(all_inactive[[#This Row],[Full Name, Title]],properly_deactivated[],1,0)</f>
        <v>#N/A</v>
      </c>
      <c r="M389" t="s">
        <v>36861</v>
      </c>
      <c r="AH389" t="s">
        <v>65</v>
      </c>
      <c r="AI389" t="s">
        <v>36141</v>
      </c>
      <c r="AY389" t="s">
        <v>36860</v>
      </c>
      <c r="AZ389" t="s">
        <v>26754</v>
      </c>
      <c r="BA389" t="s">
        <v>36859</v>
      </c>
      <c r="BB389" t="s">
        <v>36341</v>
      </c>
      <c r="BD389" t="s">
        <v>33648</v>
      </c>
      <c r="BG389" t="s">
        <v>36858</v>
      </c>
    </row>
    <row r="390" spans="1:59" x14ac:dyDescent="0.2">
      <c r="A390" s="1">
        <v>42618.941388888888</v>
      </c>
      <c r="B390" t="s">
        <v>1862</v>
      </c>
      <c r="C390" t="s">
        <v>36857</v>
      </c>
      <c r="D390" t="e">
        <f>VLOOKUP(all_inactive[[#This Row],[Full Name, Title]],properly_deactivated[],1,0)</f>
        <v>#N/A</v>
      </c>
      <c r="L390" t="s">
        <v>33256</v>
      </c>
      <c r="M390" t="s">
        <v>33255</v>
      </c>
      <c r="V390" t="s">
        <v>33960</v>
      </c>
      <c r="AB390" t="s">
        <v>21219</v>
      </c>
      <c r="AH390" t="s">
        <v>65</v>
      </c>
      <c r="AI390" t="s">
        <v>31371</v>
      </c>
      <c r="AY390" t="s">
        <v>36856</v>
      </c>
      <c r="AZ390" t="s">
        <v>22811</v>
      </c>
      <c r="BA390" t="s">
        <v>36855</v>
      </c>
      <c r="BB390" t="s">
        <v>31394</v>
      </c>
      <c r="BD390" t="s">
        <v>33648</v>
      </c>
      <c r="BG390" t="s">
        <v>36854</v>
      </c>
    </row>
    <row r="391" spans="1:59" x14ac:dyDescent="0.2">
      <c r="A391" s="1">
        <v>42618.941388888888</v>
      </c>
      <c r="B391" t="s">
        <v>1862</v>
      </c>
      <c r="C391" t="s">
        <v>36853</v>
      </c>
      <c r="D391" t="e">
        <f>VLOOKUP(all_inactive[[#This Row],[Full Name, Title]],properly_deactivated[],1,0)</f>
        <v>#N/A</v>
      </c>
      <c r="M391" t="s">
        <v>36852</v>
      </c>
      <c r="AH391" t="s">
        <v>65</v>
      </c>
      <c r="AI391" t="s">
        <v>36141</v>
      </c>
      <c r="AY391" t="s">
        <v>36851</v>
      </c>
      <c r="AZ391" t="s">
        <v>23595</v>
      </c>
      <c r="BA391" t="s">
        <v>4789</v>
      </c>
      <c r="BB391" t="s">
        <v>5183</v>
      </c>
      <c r="BD391" t="s">
        <v>33648</v>
      </c>
      <c r="BG391" t="s">
        <v>36850</v>
      </c>
    </row>
    <row r="392" spans="1:59" x14ac:dyDescent="0.2">
      <c r="A392" s="1">
        <v>42618.941377314812</v>
      </c>
      <c r="B392" t="s">
        <v>1862</v>
      </c>
      <c r="C392" t="s">
        <v>36849</v>
      </c>
      <c r="D392" t="e">
        <f>VLOOKUP(all_inactive[[#This Row],[Full Name, Title]],properly_deactivated[],1,0)</f>
        <v>#N/A</v>
      </c>
      <c r="M392" t="s">
        <v>36848</v>
      </c>
      <c r="AH392" t="s">
        <v>65</v>
      </c>
      <c r="AI392" t="s">
        <v>36141</v>
      </c>
      <c r="AY392" t="s">
        <v>36847</v>
      </c>
      <c r="AZ392" t="s">
        <v>23595</v>
      </c>
      <c r="BA392" t="s">
        <v>36846</v>
      </c>
      <c r="BB392" t="s">
        <v>36335</v>
      </c>
      <c r="BD392" t="s">
        <v>33648</v>
      </c>
      <c r="BG392" t="s">
        <v>36845</v>
      </c>
    </row>
    <row r="393" spans="1:59" x14ac:dyDescent="0.2">
      <c r="A393" s="1">
        <v>42618.941377314812</v>
      </c>
      <c r="B393" t="s">
        <v>1862</v>
      </c>
      <c r="C393" t="s">
        <v>36840</v>
      </c>
      <c r="D393" t="e">
        <f>VLOOKUP(all_inactive[[#This Row],[Full Name, Title]],properly_deactivated[],1,0)</f>
        <v>#N/A</v>
      </c>
      <c r="L393" t="s">
        <v>11619</v>
      </c>
      <c r="M393" t="s">
        <v>36513</v>
      </c>
      <c r="V393" t="s">
        <v>36518</v>
      </c>
      <c r="AB393" t="s">
        <v>21219</v>
      </c>
      <c r="AH393" t="s">
        <v>65</v>
      </c>
      <c r="AI393" t="s">
        <v>31371</v>
      </c>
      <c r="AY393" t="s">
        <v>36839</v>
      </c>
      <c r="AZ393" t="s">
        <v>36838</v>
      </c>
      <c r="BA393" t="s">
        <v>3963</v>
      </c>
      <c r="BB393" t="s">
        <v>31394</v>
      </c>
      <c r="BD393" t="s">
        <v>33648</v>
      </c>
      <c r="BG393" t="s">
        <v>36837</v>
      </c>
    </row>
    <row r="394" spans="1:59" x14ac:dyDescent="0.2">
      <c r="A394" s="1">
        <v>42618.941354166673</v>
      </c>
      <c r="B394" t="s">
        <v>1862</v>
      </c>
      <c r="C394" t="s">
        <v>36823</v>
      </c>
      <c r="D394" t="e">
        <f>VLOOKUP(all_inactive[[#This Row],[Full Name, Title]],properly_deactivated[],1,0)</f>
        <v>#N/A</v>
      </c>
      <c r="M394" t="s">
        <v>36822</v>
      </c>
      <c r="AH394" t="s">
        <v>65</v>
      </c>
      <c r="AI394" t="s">
        <v>36141</v>
      </c>
      <c r="AY394" t="s">
        <v>36821</v>
      </c>
      <c r="AZ394" t="s">
        <v>36820</v>
      </c>
      <c r="BA394" t="s">
        <v>36819</v>
      </c>
      <c r="BB394" t="s">
        <v>36818</v>
      </c>
      <c r="BD394" t="s">
        <v>33648</v>
      </c>
      <c r="BG394" t="s">
        <v>36817</v>
      </c>
    </row>
    <row r="395" spans="1:59" x14ac:dyDescent="0.2">
      <c r="A395" s="1">
        <v>42618.941354166673</v>
      </c>
      <c r="B395" t="s">
        <v>1862</v>
      </c>
      <c r="C395" t="s">
        <v>36816</v>
      </c>
      <c r="D395" t="e">
        <f>VLOOKUP(all_inactive[[#This Row],[Full Name, Title]],properly_deactivated[],1,0)</f>
        <v>#N/A</v>
      </c>
      <c r="J395" t="s">
        <v>32341</v>
      </c>
      <c r="L395" t="s">
        <v>31669</v>
      </c>
      <c r="M395" t="s">
        <v>31668</v>
      </c>
      <c r="V395" t="s">
        <v>36815</v>
      </c>
      <c r="AB395" t="s">
        <v>21219</v>
      </c>
      <c r="AH395" t="s">
        <v>65</v>
      </c>
      <c r="AI395" t="s">
        <v>31371</v>
      </c>
      <c r="AL395" t="s">
        <v>67</v>
      </c>
      <c r="AM395" t="s">
        <v>68</v>
      </c>
      <c r="AY395" t="s">
        <v>36814</v>
      </c>
      <c r="AZ395" t="s">
        <v>28774</v>
      </c>
      <c r="BA395" t="s">
        <v>36813</v>
      </c>
      <c r="BB395" t="s">
        <v>31394</v>
      </c>
      <c r="BD395" t="s">
        <v>33648</v>
      </c>
      <c r="BG395" t="s">
        <v>36812</v>
      </c>
    </row>
    <row r="396" spans="1:59" x14ac:dyDescent="0.2">
      <c r="A396" s="1">
        <v>42618.941342592603</v>
      </c>
      <c r="B396" t="s">
        <v>1862</v>
      </c>
      <c r="C396" t="s">
        <v>36811</v>
      </c>
      <c r="D396" t="e">
        <f>VLOOKUP(all_inactive[[#This Row],[Full Name, Title]],properly_deactivated[],1,0)</f>
        <v>#N/A</v>
      </c>
      <c r="M396" t="s">
        <v>36810</v>
      </c>
      <c r="AH396" t="s">
        <v>65</v>
      </c>
      <c r="AI396" t="s">
        <v>36141</v>
      </c>
      <c r="AY396" t="s">
        <v>36809</v>
      </c>
      <c r="AZ396" t="s">
        <v>36808</v>
      </c>
      <c r="BA396" t="s">
        <v>36807</v>
      </c>
      <c r="BB396" t="s">
        <v>36806</v>
      </c>
      <c r="BD396" t="s">
        <v>33648</v>
      </c>
      <c r="BG396" t="s">
        <v>36805</v>
      </c>
    </row>
    <row r="397" spans="1:59" x14ac:dyDescent="0.2">
      <c r="A397" s="1">
        <v>42618.941342592603</v>
      </c>
      <c r="B397" t="s">
        <v>1862</v>
      </c>
      <c r="C397" t="s">
        <v>36804</v>
      </c>
      <c r="D397" t="e">
        <f>VLOOKUP(all_inactive[[#This Row],[Full Name, Title]],properly_deactivated[],1,0)</f>
        <v>#N/A</v>
      </c>
      <c r="M397" t="s">
        <v>36803</v>
      </c>
      <c r="AH397" t="s">
        <v>65</v>
      </c>
      <c r="AI397" t="s">
        <v>36141</v>
      </c>
      <c r="AY397" t="s">
        <v>36802</v>
      </c>
      <c r="AZ397" t="s">
        <v>36801</v>
      </c>
      <c r="BA397" t="s">
        <v>36800</v>
      </c>
      <c r="BB397" t="s">
        <v>36341</v>
      </c>
      <c r="BD397" t="s">
        <v>33648</v>
      </c>
      <c r="BG397" t="s">
        <v>36799</v>
      </c>
    </row>
    <row r="398" spans="1:59" x14ac:dyDescent="0.2">
      <c r="A398" s="1">
        <v>42618.94127314815</v>
      </c>
      <c r="B398" t="s">
        <v>1862</v>
      </c>
      <c r="C398" t="s">
        <v>36758</v>
      </c>
      <c r="D398" t="e">
        <f>VLOOKUP(all_inactive[[#This Row],[Full Name, Title]],properly_deactivated[],1,0)</f>
        <v>#N/A</v>
      </c>
      <c r="L398" t="s">
        <v>11619</v>
      </c>
      <c r="M398" t="s">
        <v>36513</v>
      </c>
      <c r="V398" t="s">
        <v>36518</v>
      </c>
      <c r="AB398" t="s">
        <v>21219</v>
      </c>
      <c r="AH398" t="s">
        <v>65</v>
      </c>
      <c r="AI398" t="s">
        <v>31371</v>
      </c>
      <c r="AY398" t="s">
        <v>36757</v>
      </c>
      <c r="AZ398" t="s">
        <v>33508</v>
      </c>
      <c r="BA398" t="s">
        <v>15045</v>
      </c>
      <c r="BB398" t="s">
        <v>31394</v>
      </c>
      <c r="BD398" t="s">
        <v>33648</v>
      </c>
      <c r="BG398" t="s">
        <v>36756</v>
      </c>
    </row>
    <row r="399" spans="1:59" x14ac:dyDescent="0.2">
      <c r="A399" s="1">
        <v>42618.941238425927</v>
      </c>
      <c r="B399" t="s">
        <v>1862</v>
      </c>
      <c r="C399" t="s">
        <v>36740</v>
      </c>
      <c r="D399" t="e">
        <f>VLOOKUP(all_inactive[[#This Row],[Full Name, Title]],properly_deactivated[],1,0)</f>
        <v>#N/A</v>
      </c>
      <c r="L399" t="s">
        <v>36269</v>
      </c>
      <c r="AH399" t="s">
        <v>65</v>
      </c>
      <c r="AI399" t="s">
        <v>36141</v>
      </c>
      <c r="AY399" t="s">
        <v>36739</v>
      </c>
      <c r="AZ399" t="s">
        <v>36738</v>
      </c>
      <c r="BA399" t="s">
        <v>1376</v>
      </c>
      <c r="BB399" t="s">
        <v>68</v>
      </c>
      <c r="BD399" t="s">
        <v>33648</v>
      </c>
      <c r="BG399" t="s">
        <v>36737</v>
      </c>
    </row>
    <row r="400" spans="1:59" x14ac:dyDescent="0.2">
      <c r="A400" s="1">
        <v>42618.941238425927</v>
      </c>
      <c r="B400" t="s">
        <v>1862</v>
      </c>
      <c r="C400" t="s">
        <v>36736</v>
      </c>
      <c r="D400" t="e">
        <f>VLOOKUP(all_inactive[[#This Row],[Full Name, Title]],properly_deactivated[],1,0)</f>
        <v>#N/A</v>
      </c>
      <c r="J400" t="s">
        <v>36735</v>
      </c>
      <c r="L400" t="s">
        <v>33478</v>
      </c>
      <c r="V400" t="s">
        <v>36734</v>
      </c>
      <c r="Y400" t="s">
        <v>36733</v>
      </c>
      <c r="AH400" t="s">
        <v>65</v>
      </c>
      <c r="AI400" t="s">
        <v>36141</v>
      </c>
      <c r="AY400" t="s">
        <v>36732</v>
      </c>
      <c r="AZ400" t="s">
        <v>23966</v>
      </c>
      <c r="BA400" t="s">
        <v>36731</v>
      </c>
      <c r="BB400" t="s">
        <v>129</v>
      </c>
      <c r="BD400" t="s">
        <v>33648</v>
      </c>
      <c r="BG400" t="s">
        <v>36730</v>
      </c>
    </row>
    <row r="401" spans="1:59" x14ac:dyDescent="0.2">
      <c r="A401" s="1">
        <v>42618.94122685185</v>
      </c>
      <c r="B401" t="s">
        <v>1862</v>
      </c>
      <c r="C401" t="s">
        <v>36729</v>
      </c>
      <c r="D401" t="e">
        <f>VLOOKUP(all_inactive[[#This Row],[Full Name, Title]],properly_deactivated[],1,0)</f>
        <v>#N/A</v>
      </c>
      <c r="L401" t="s">
        <v>33134</v>
      </c>
      <c r="M401" t="s">
        <v>33133</v>
      </c>
      <c r="V401" t="s">
        <v>33212</v>
      </c>
      <c r="AB401" t="s">
        <v>21219</v>
      </c>
      <c r="AH401" t="s">
        <v>65</v>
      </c>
      <c r="AI401" t="s">
        <v>31371</v>
      </c>
      <c r="AY401" t="s">
        <v>36728</v>
      </c>
      <c r="AZ401" t="s">
        <v>36727</v>
      </c>
      <c r="BA401" t="s">
        <v>36726</v>
      </c>
      <c r="BB401" t="s">
        <v>31394</v>
      </c>
      <c r="BD401" t="s">
        <v>33648</v>
      </c>
      <c r="BG401" t="s">
        <v>36725</v>
      </c>
    </row>
    <row r="402" spans="1:59" x14ac:dyDescent="0.2">
      <c r="A402" s="1">
        <v>42618.94122685185</v>
      </c>
      <c r="B402" t="s">
        <v>1862</v>
      </c>
      <c r="C402" t="s">
        <v>36724</v>
      </c>
      <c r="D402" t="e">
        <f>VLOOKUP(all_inactive[[#This Row],[Full Name, Title]],properly_deactivated[],1,0)</f>
        <v>#N/A</v>
      </c>
      <c r="E402" t="s">
        <v>36723</v>
      </c>
      <c r="K402" t="s">
        <v>36722</v>
      </c>
      <c r="L402" t="s">
        <v>36300</v>
      </c>
      <c r="M402" t="s">
        <v>35295</v>
      </c>
      <c r="V402" t="s">
        <v>35774</v>
      </c>
      <c r="W402" t="s">
        <v>35294</v>
      </c>
      <c r="AA402" t="s">
        <v>35080</v>
      </c>
      <c r="AB402" t="s">
        <v>34976</v>
      </c>
      <c r="AH402" t="s">
        <v>65</v>
      </c>
      <c r="AI402" t="s">
        <v>34924</v>
      </c>
      <c r="AM402" t="s">
        <v>68</v>
      </c>
      <c r="AY402" t="s">
        <v>36721</v>
      </c>
      <c r="AZ402" t="s">
        <v>25258</v>
      </c>
      <c r="BA402" t="s">
        <v>36720</v>
      </c>
      <c r="BB402" t="s">
        <v>68</v>
      </c>
      <c r="BD402" t="s">
        <v>33648</v>
      </c>
      <c r="BG402" t="s">
        <v>36719</v>
      </c>
    </row>
    <row r="403" spans="1:59" x14ac:dyDescent="0.2">
      <c r="A403" s="1">
        <v>42618.94121527778</v>
      </c>
      <c r="B403" t="s">
        <v>1862</v>
      </c>
      <c r="C403" t="s">
        <v>36718</v>
      </c>
      <c r="D403" t="e">
        <f>VLOOKUP(all_inactive[[#This Row],[Full Name, Title]],properly_deactivated[],1,0)</f>
        <v>#N/A</v>
      </c>
      <c r="K403" t="s">
        <v>36717</v>
      </c>
      <c r="L403" t="s">
        <v>36269</v>
      </c>
      <c r="AH403" t="s">
        <v>65</v>
      </c>
      <c r="AI403" t="s">
        <v>36141</v>
      </c>
      <c r="AY403" t="s">
        <v>36716</v>
      </c>
      <c r="AZ403" t="s">
        <v>36715</v>
      </c>
      <c r="BA403" t="s">
        <v>36714</v>
      </c>
      <c r="BB403" t="s">
        <v>36713</v>
      </c>
      <c r="BD403" t="s">
        <v>33648</v>
      </c>
      <c r="BG403" t="s">
        <v>36712</v>
      </c>
    </row>
    <row r="404" spans="1:59" x14ac:dyDescent="0.2">
      <c r="A404" s="1">
        <v>42618.941203703696</v>
      </c>
      <c r="B404" t="s">
        <v>1862</v>
      </c>
      <c r="C404" t="s">
        <v>36707</v>
      </c>
      <c r="D404" t="e">
        <f>VLOOKUP(all_inactive[[#This Row],[Full Name, Title]],properly_deactivated[],1,0)</f>
        <v>#N/A</v>
      </c>
      <c r="L404" t="s">
        <v>36269</v>
      </c>
      <c r="AH404" t="s">
        <v>65</v>
      </c>
      <c r="AI404" t="s">
        <v>36141</v>
      </c>
      <c r="AY404" t="s">
        <v>36706</v>
      </c>
      <c r="AZ404" t="s">
        <v>5715</v>
      </c>
      <c r="BA404" t="s">
        <v>6049</v>
      </c>
      <c r="BB404" t="s">
        <v>36705</v>
      </c>
      <c r="BD404" t="s">
        <v>33648</v>
      </c>
      <c r="BG404" t="s">
        <v>36704</v>
      </c>
    </row>
    <row r="405" spans="1:59" x14ac:dyDescent="0.2">
      <c r="A405" s="1">
        <v>42618.941192129627</v>
      </c>
      <c r="B405" t="s">
        <v>1862</v>
      </c>
      <c r="C405" t="s">
        <v>36702</v>
      </c>
      <c r="D405" t="e">
        <f>VLOOKUP(all_inactive[[#This Row],[Full Name, Title]],properly_deactivated[],1,0)</f>
        <v>#N/A</v>
      </c>
      <c r="K405" t="s">
        <v>36703</v>
      </c>
      <c r="AL405" t="s">
        <v>67</v>
      </c>
      <c r="AM405" t="s">
        <v>145</v>
      </c>
      <c r="AY405" t="s">
        <v>36702</v>
      </c>
      <c r="AZ405" t="s">
        <v>12902</v>
      </c>
      <c r="BA405" t="s">
        <v>20167</v>
      </c>
      <c r="BD405" t="s">
        <v>33648</v>
      </c>
      <c r="BG405" t="s">
        <v>36701</v>
      </c>
    </row>
    <row r="406" spans="1:59" x14ac:dyDescent="0.2">
      <c r="A406" s="1">
        <v>42618.941192129627</v>
      </c>
      <c r="B406" t="s">
        <v>1862</v>
      </c>
      <c r="C406" t="s">
        <v>36700</v>
      </c>
      <c r="D406" t="e">
        <f>VLOOKUP(all_inactive[[#This Row],[Full Name, Title]],properly_deactivated[],1,0)</f>
        <v>#N/A</v>
      </c>
      <c r="L406" t="s">
        <v>36375</v>
      </c>
      <c r="M406" t="s">
        <v>36699</v>
      </c>
      <c r="V406" t="s">
        <v>36698</v>
      </c>
      <c r="AB406" t="s">
        <v>34976</v>
      </c>
      <c r="AH406" t="s">
        <v>65</v>
      </c>
      <c r="AI406" t="s">
        <v>34924</v>
      </c>
      <c r="AY406" t="s">
        <v>36697</v>
      </c>
      <c r="AZ406" t="s">
        <v>1858</v>
      </c>
      <c r="BA406" t="s">
        <v>4789</v>
      </c>
      <c r="BB406" t="s">
        <v>35330</v>
      </c>
      <c r="BD406" t="s">
        <v>33648</v>
      </c>
      <c r="BG406" t="s">
        <v>36696</v>
      </c>
    </row>
    <row r="407" spans="1:59" x14ac:dyDescent="0.2">
      <c r="A407" s="1">
        <v>42618.941180555557</v>
      </c>
      <c r="B407" t="s">
        <v>1862</v>
      </c>
      <c r="C407" t="s">
        <v>36691</v>
      </c>
      <c r="D407" t="e">
        <f>VLOOKUP(all_inactive[[#This Row],[Full Name, Title]],properly_deactivated[],1,0)</f>
        <v>#N/A</v>
      </c>
      <c r="J407" t="s">
        <v>32341</v>
      </c>
      <c r="L407" t="s">
        <v>32567</v>
      </c>
      <c r="M407" t="s">
        <v>32566</v>
      </c>
      <c r="V407" t="s">
        <v>36251</v>
      </c>
      <c r="AB407" t="s">
        <v>21219</v>
      </c>
      <c r="AH407" t="s">
        <v>65</v>
      </c>
      <c r="AI407" t="s">
        <v>31371</v>
      </c>
      <c r="AL407" t="s">
        <v>67</v>
      </c>
      <c r="AM407" t="s">
        <v>284</v>
      </c>
      <c r="AY407" t="s">
        <v>36690</v>
      </c>
      <c r="AZ407" t="s">
        <v>36689</v>
      </c>
      <c r="BA407" t="s">
        <v>36688</v>
      </c>
      <c r="BB407" t="s">
        <v>31394</v>
      </c>
      <c r="BD407" t="s">
        <v>33648</v>
      </c>
      <c r="BG407" t="s">
        <v>36687</v>
      </c>
    </row>
    <row r="408" spans="1:59" x14ac:dyDescent="0.2">
      <c r="A408" s="1">
        <v>42618.941145833327</v>
      </c>
      <c r="B408" t="s">
        <v>1862</v>
      </c>
      <c r="C408" t="s">
        <v>36686</v>
      </c>
      <c r="D408" t="e">
        <f>VLOOKUP(all_inactive[[#This Row],[Full Name, Title]],properly_deactivated[],1,0)</f>
        <v>#N/A</v>
      </c>
      <c r="L408" t="s">
        <v>32852</v>
      </c>
      <c r="M408" t="s">
        <v>32851</v>
      </c>
      <c r="V408" t="s">
        <v>36685</v>
      </c>
      <c r="AB408" t="s">
        <v>21219</v>
      </c>
      <c r="AH408" t="s">
        <v>65</v>
      </c>
      <c r="AI408" t="s">
        <v>31371</v>
      </c>
      <c r="AY408" t="s">
        <v>36684</v>
      </c>
      <c r="AZ408" t="s">
        <v>36683</v>
      </c>
      <c r="BA408" t="s">
        <v>36682</v>
      </c>
      <c r="BB408" t="s">
        <v>31394</v>
      </c>
      <c r="BD408" t="s">
        <v>33648</v>
      </c>
      <c r="BG408" t="s">
        <v>36681</v>
      </c>
    </row>
    <row r="409" spans="1:59" x14ac:dyDescent="0.2">
      <c r="A409" s="1">
        <v>42618.941122685188</v>
      </c>
      <c r="B409" t="s">
        <v>1862</v>
      </c>
      <c r="C409" t="s">
        <v>36676</v>
      </c>
      <c r="D409" t="e">
        <f>VLOOKUP(all_inactive[[#This Row],[Full Name, Title]],properly_deactivated[],1,0)</f>
        <v>#N/A</v>
      </c>
      <c r="K409" t="s">
        <v>36675</v>
      </c>
      <c r="M409" t="s">
        <v>35424</v>
      </c>
      <c r="AH409" t="s">
        <v>65</v>
      </c>
      <c r="AI409" t="s">
        <v>34924</v>
      </c>
      <c r="AY409" t="s">
        <v>36674</v>
      </c>
      <c r="AZ409" t="s">
        <v>21123</v>
      </c>
      <c r="BA409" t="s">
        <v>672</v>
      </c>
      <c r="BB409" t="s">
        <v>129</v>
      </c>
      <c r="BD409" t="s">
        <v>33648</v>
      </c>
      <c r="BG409" t="s">
        <v>36673</v>
      </c>
    </row>
    <row r="410" spans="1:59" x14ac:dyDescent="0.2">
      <c r="A410" s="1">
        <v>42618.941111111111</v>
      </c>
      <c r="B410" t="s">
        <v>1862</v>
      </c>
      <c r="C410" t="s">
        <v>36667</v>
      </c>
      <c r="D410" t="e">
        <f>VLOOKUP(all_inactive[[#This Row],[Full Name, Title]],properly_deactivated[],1,0)</f>
        <v>#N/A</v>
      </c>
      <c r="K410" t="s">
        <v>36666</v>
      </c>
      <c r="AH410" t="s">
        <v>65</v>
      </c>
      <c r="AI410" t="s">
        <v>34924</v>
      </c>
      <c r="AY410" t="s">
        <v>36665</v>
      </c>
      <c r="AZ410" t="s">
        <v>24521</v>
      </c>
      <c r="BA410" t="s">
        <v>36664</v>
      </c>
      <c r="BB410" t="s">
        <v>36663</v>
      </c>
      <c r="BD410" t="s">
        <v>33648</v>
      </c>
      <c r="BG410" t="s">
        <v>36662</v>
      </c>
    </row>
    <row r="411" spans="1:59" x14ac:dyDescent="0.2">
      <c r="A411" s="1">
        <v>42618.941076388888</v>
      </c>
      <c r="B411" t="s">
        <v>1862</v>
      </c>
      <c r="C411" t="s">
        <v>36657</v>
      </c>
      <c r="D411" t="e">
        <f>VLOOKUP(all_inactive[[#This Row],[Full Name, Title]],properly_deactivated[],1,0)</f>
        <v>#N/A</v>
      </c>
      <c r="L411" t="s">
        <v>33078</v>
      </c>
      <c r="M411" t="s">
        <v>33077</v>
      </c>
      <c r="V411" t="s">
        <v>36656</v>
      </c>
      <c r="AB411" t="s">
        <v>21219</v>
      </c>
      <c r="AH411" t="s">
        <v>65</v>
      </c>
      <c r="AI411" t="s">
        <v>31371</v>
      </c>
      <c r="AY411" t="s">
        <v>36655</v>
      </c>
      <c r="AZ411" t="s">
        <v>23966</v>
      </c>
      <c r="BA411" t="s">
        <v>22873</v>
      </c>
      <c r="BB411" t="s">
        <v>31394</v>
      </c>
      <c r="BD411" t="s">
        <v>33648</v>
      </c>
      <c r="BG411" t="s">
        <v>36654</v>
      </c>
    </row>
    <row r="412" spans="1:59" x14ac:dyDescent="0.2">
      <c r="A412" s="1">
        <v>42618.941076388888</v>
      </c>
      <c r="B412" t="s">
        <v>1862</v>
      </c>
      <c r="C412" t="s">
        <v>36653</v>
      </c>
      <c r="D412" t="e">
        <f>VLOOKUP(all_inactive[[#This Row],[Full Name, Title]],properly_deactivated[],1,0)</f>
        <v>#N/A</v>
      </c>
      <c r="M412" t="s">
        <v>36652</v>
      </c>
      <c r="AH412" t="s">
        <v>65</v>
      </c>
      <c r="AI412" t="s">
        <v>36141</v>
      </c>
      <c r="AY412" t="s">
        <v>36651</v>
      </c>
      <c r="AZ412" t="s">
        <v>23854</v>
      </c>
      <c r="BA412" t="s">
        <v>4375</v>
      </c>
      <c r="BB412" t="s">
        <v>36650</v>
      </c>
      <c r="BD412" t="s">
        <v>33648</v>
      </c>
      <c r="BG412" t="s">
        <v>36649</v>
      </c>
    </row>
    <row r="413" spans="1:59" x14ac:dyDescent="0.2">
      <c r="A413" s="1">
        <v>42618.941064814811</v>
      </c>
      <c r="B413" t="s">
        <v>1862</v>
      </c>
      <c r="C413" t="s">
        <v>36648</v>
      </c>
      <c r="D413" t="e">
        <f>VLOOKUP(all_inactive[[#This Row],[Full Name, Title]],properly_deactivated[],1,0)</f>
        <v>#N/A</v>
      </c>
      <c r="E413" t="s">
        <v>36647</v>
      </c>
      <c r="L413" t="s">
        <v>36269</v>
      </c>
      <c r="M413" t="s">
        <v>36646</v>
      </c>
      <c r="AH413" t="s">
        <v>65</v>
      </c>
      <c r="AI413" t="s">
        <v>36141</v>
      </c>
      <c r="AY413" t="s">
        <v>36645</v>
      </c>
      <c r="AZ413" t="s">
        <v>36644</v>
      </c>
      <c r="BA413" t="s">
        <v>36643</v>
      </c>
      <c r="BB413" t="s">
        <v>36642</v>
      </c>
      <c r="BD413" t="s">
        <v>33648</v>
      </c>
      <c r="BG413" t="s">
        <v>36641</v>
      </c>
    </row>
    <row r="414" spans="1:59" x14ac:dyDescent="0.2">
      <c r="A414" s="1">
        <v>42618.941064814811</v>
      </c>
      <c r="B414" t="s">
        <v>1862</v>
      </c>
      <c r="C414" t="s">
        <v>36640</v>
      </c>
      <c r="D414" t="e">
        <f>VLOOKUP(all_inactive[[#This Row],[Full Name, Title]],properly_deactivated[],1,0)</f>
        <v>#N/A</v>
      </c>
      <c r="J414" t="s">
        <v>32341</v>
      </c>
      <c r="L414" t="s">
        <v>11619</v>
      </c>
      <c r="M414" t="s">
        <v>36513</v>
      </c>
      <c r="V414" t="s">
        <v>36518</v>
      </c>
      <c r="AB414" t="s">
        <v>21219</v>
      </c>
      <c r="AH414" t="s">
        <v>65</v>
      </c>
      <c r="AI414" t="s">
        <v>31371</v>
      </c>
      <c r="AL414" t="s">
        <v>67</v>
      </c>
      <c r="AM414" t="s">
        <v>284</v>
      </c>
      <c r="AY414" t="s">
        <v>36639</v>
      </c>
      <c r="AZ414" t="s">
        <v>36638</v>
      </c>
      <c r="BA414" t="s">
        <v>13997</v>
      </c>
      <c r="BB414" t="s">
        <v>31394</v>
      </c>
      <c r="BD414" t="s">
        <v>33648</v>
      </c>
      <c r="BG414" t="s">
        <v>36637</v>
      </c>
    </row>
    <row r="415" spans="1:59" x14ac:dyDescent="0.2">
      <c r="A415" s="1">
        <v>42618.941053240742</v>
      </c>
      <c r="B415" t="s">
        <v>1862</v>
      </c>
      <c r="C415" t="s">
        <v>36636</v>
      </c>
      <c r="D415" t="e">
        <f>VLOOKUP(all_inactive[[#This Row],[Full Name, Title]],properly_deactivated[],1,0)</f>
        <v>#N/A</v>
      </c>
      <c r="J415" t="s">
        <v>32341</v>
      </c>
      <c r="L415" t="s">
        <v>32405</v>
      </c>
      <c r="M415" t="s">
        <v>32404</v>
      </c>
      <c r="V415" t="s">
        <v>36121</v>
      </c>
      <c r="AB415" t="s">
        <v>21219</v>
      </c>
      <c r="AH415" t="s">
        <v>65</v>
      </c>
      <c r="AI415" t="s">
        <v>31371</v>
      </c>
      <c r="AL415" t="s">
        <v>67</v>
      </c>
      <c r="AM415" t="s">
        <v>284</v>
      </c>
      <c r="AY415" t="s">
        <v>36635</v>
      </c>
      <c r="AZ415" t="s">
        <v>25346</v>
      </c>
      <c r="BA415" t="s">
        <v>14899</v>
      </c>
      <c r="BB415" t="s">
        <v>31394</v>
      </c>
      <c r="BD415" t="s">
        <v>33648</v>
      </c>
      <c r="BG415" t="s">
        <v>36634</v>
      </c>
    </row>
    <row r="416" spans="1:59" x14ac:dyDescent="0.2">
      <c r="A416" s="1">
        <v>42618.940891203703</v>
      </c>
      <c r="B416" t="s">
        <v>1862</v>
      </c>
      <c r="C416" t="s">
        <v>36605</v>
      </c>
      <c r="D416" t="e">
        <f>VLOOKUP(all_inactive[[#This Row],[Full Name, Title]],properly_deactivated[],1,0)</f>
        <v>#N/A</v>
      </c>
      <c r="L416" t="s">
        <v>32942</v>
      </c>
      <c r="M416" t="s">
        <v>32941</v>
      </c>
      <c r="V416" t="s">
        <v>36604</v>
      </c>
      <c r="AB416" t="s">
        <v>21219</v>
      </c>
      <c r="AH416" t="s">
        <v>65</v>
      </c>
      <c r="AI416" t="s">
        <v>31371</v>
      </c>
      <c r="AL416" t="s">
        <v>67</v>
      </c>
      <c r="AM416" t="s">
        <v>145</v>
      </c>
      <c r="AY416" t="s">
        <v>36603</v>
      </c>
      <c r="AZ416" t="s">
        <v>4756</v>
      </c>
      <c r="BA416" t="s">
        <v>36602</v>
      </c>
      <c r="BB416" t="s">
        <v>31394</v>
      </c>
      <c r="BD416" t="s">
        <v>33648</v>
      </c>
      <c r="BG416" t="s">
        <v>36601</v>
      </c>
    </row>
    <row r="417" spans="1:59" x14ac:dyDescent="0.2">
      <c r="A417" s="1">
        <v>42618.940879629627</v>
      </c>
      <c r="B417" t="s">
        <v>1862</v>
      </c>
      <c r="C417" t="s">
        <v>36600</v>
      </c>
      <c r="D417" t="e">
        <f>VLOOKUP(all_inactive[[#This Row],[Full Name, Title]],properly_deactivated[],1,0)</f>
        <v>#N/A</v>
      </c>
      <c r="M417" t="s">
        <v>31898</v>
      </c>
      <c r="AB417" t="s">
        <v>31510</v>
      </c>
      <c r="AH417" t="s">
        <v>65</v>
      </c>
      <c r="AI417" t="s">
        <v>31371</v>
      </c>
      <c r="AY417" t="s">
        <v>36599</v>
      </c>
      <c r="AZ417" t="s">
        <v>29316</v>
      </c>
      <c r="BA417" t="s">
        <v>11137</v>
      </c>
      <c r="BB417" t="s">
        <v>31692</v>
      </c>
      <c r="BD417" t="s">
        <v>33648</v>
      </c>
      <c r="BG417" t="s">
        <v>36598</v>
      </c>
    </row>
    <row r="418" spans="1:59" x14ac:dyDescent="0.2">
      <c r="A418" s="1">
        <v>42618.940706018519</v>
      </c>
      <c r="B418" t="s">
        <v>1862</v>
      </c>
      <c r="C418" t="s">
        <v>36548</v>
      </c>
      <c r="D418" t="e">
        <f>VLOOKUP(all_inactive[[#This Row],[Full Name, Title]],properly_deactivated[],1,0)</f>
        <v>#N/A</v>
      </c>
      <c r="L418" t="s">
        <v>33256</v>
      </c>
      <c r="M418" t="s">
        <v>33255</v>
      </c>
      <c r="V418" t="s">
        <v>33960</v>
      </c>
      <c r="AB418" t="s">
        <v>21219</v>
      </c>
      <c r="AH418" t="s">
        <v>65</v>
      </c>
      <c r="AI418" t="s">
        <v>31371</v>
      </c>
      <c r="AY418" t="s">
        <v>36547</v>
      </c>
      <c r="AZ418" t="s">
        <v>2080</v>
      </c>
      <c r="BA418" t="s">
        <v>36546</v>
      </c>
      <c r="BB418" t="s">
        <v>31394</v>
      </c>
      <c r="BD418" t="s">
        <v>33648</v>
      </c>
      <c r="BG418" t="s">
        <v>36545</v>
      </c>
    </row>
    <row r="419" spans="1:59" x14ac:dyDescent="0.2">
      <c r="A419" s="1">
        <v>42618.940706018519</v>
      </c>
      <c r="B419" t="s">
        <v>1862</v>
      </c>
      <c r="C419" t="s">
        <v>36544</v>
      </c>
      <c r="D419" t="e">
        <f>VLOOKUP(all_inactive[[#This Row],[Full Name, Title]],properly_deactivated[],1,0)</f>
        <v>#N/A</v>
      </c>
      <c r="L419" t="s">
        <v>33256</v>
      </c>
      <c r="M419" t="s">
        <v>33255</v>
      </c>
      <c r="V419" t="s">
        <v>33960</v>
      </c>
      <c r="AB419" t="s">
        <v>21219</v>
      </c>
      <c r="AH419" t="s">
        <v>65</v>
      </c>
      <c r="AI419" t="s">
        <v>31371</v>
      </c>
      <c r="AY419" t="s">
        <v>36543</v>
      </c>
      <c r="AZ419" t="s">
        <v>28140</v>
      </c>
      <c r="BA419" t="s">
        <v>2922</v>
      </c>
      <c r="BB419" t="s">
        <v>31394</v>
      </c>
      <c r="BD419" t="s">
        <v>33648</v>
      </c>
      <c r="BG419" t="s">
        <v>36542</v>
      </c>
    </row>
    <row r="420" spans="1:59" x14ac:dyDescent="0.2">
      <c r="A420" s="1">
        <v>42618.940671296303</v>
      </c>
      <c r="B420" t="s">
        <v>1862</v>
      </c>
      <c r="C420" t="s">
        <v>36519</v>
      </c>
      <c r="D420" t="e">
        <f>VLOOKUP(all_inactive[[#This Row],[Full Name, Title]],properly_deactivated[],1,0)</f>
        <v>#N/A</v>
      </c>
      <c r="L420" t="s">
        <v>11619</v>
      </c>
      <c r="M420" t="s">
        <v>36513</v>
      </c>
      <c r="V420" t="s">
        <v>36518</v>
      </c>
      <c r="AB420" t="s">
        <v>21219</v>
      </c>
      <c r="AH420" t="s">
        <v>65</v>
      </c>
      <c r="AI420" t="s">
        <v>31371</v>
      </c>
      <c r="AY420" t="s">
        <v>36517</v>
      </c>
      <c r="AZ420" t="s">
        <v>27206</v>
      </c>
      <c r="BA420" t="s">
        <v>36516</v>
      </c>
      <c r="BB420" t="s">
        <v>31394</v>
      </c>
      <c r="BD420" t="s">
        <v>33648</v>
      </c>
      <c r="BG420" t="s">
        <v>36515</v>
      </c>
    </row>
    <row r="421" spans="1:59" x14ac:dyDescent="0.2">
      <c r="A421" s="1">
        <v>42618.940659722219</v>
      </c>
      <c r="B421" t="s">
        <v>1862</v>
      </c>
      <c r="C421" t="s">
        <v>36514</v>
      </c>
      <c r="D421" t="e">
        <f>VLOOKUP(all_inactive[[#This Row],[Full Name, Title]],properly_deactivated[],1,0)</f>
        <v>#N/A</v>
      </c>
      <c r="L421" t="s">
        <v>11619</v>
      </c>
      <c r="M421" t="s">
        <v>36513</v>
      </c>
      <c r="V421" t="s">
        <v>36512</v>
      </c>
      <c r="AB421" t="s">
        <v>21219</v>
      </c>
      <c r="AH421" t="s">
        <v>65</v>
      </c>
      <c r="AI421" t="s">
        <v>31371</v>
      </c>
      <c r="AY421" t="s">
        <v>36511</v>
      </c>
      <c r="AZ421" t="s">
        <v>36510</v>
      </c>
      <c r="BA421" t="s">
        <v>36509</v>
      </c>
      <c r="BB421" t="s">
        <v>31394</v>
      </c>
      <c r="BD421" t="s">
        <v>33648</v>
      </c>
      <c r="BG421" t="s">
        <v>36508</v>
      </c>
    </row>
    <row r="422" spans="1:59" x14ac:dyDescent="0.2">
      <c r="A422" s="1">
        <v>42618.940648148149</v>
      </c>
      <c r="B422" t="s">
        <v>1862</v>
      </c>
      <c r="C422" t="s">
        <v>36507</v>
      </c>
      <c r="D422" t="e">
        <f>VLOOKUP(all_inactive[[#This Row],[Full Name, Title]],properly_deactivated[],1,0)</f>
        <v>#N/A</v>
      </c>
      <c r="L422" t="s">
        <v>32807</v>
      </c>
      <c r="M422" t="s">
        <v>32806</v>
      </c>
      <c r="V422" t="s">
        <v>36317</v>
      </c>
      <c r="AB422" t="s">
        <v>21219</v>
      </c>
      <c r="AH422" t="s">
        <v>65</v>
      </c>
      <c r="AI422" t="s">
        <v>31371</v>
      </c>
      <c r="AY422" t="s">
        <v>36506</v>
      </c>
      <c r="AZ422" t="s">
        <v>27290</v>
      </c>
      <c r="BA422" t="s">
        <v>21291</v>
      </c>
      <c r="BB422" t="s">
        <v>31394</v>
      </c>
      <c r="BD422" t="s">
        <v>33648</v>
      </c>
      <c r="BG422" t="s">
        <v>36505</v>
      </c>
    </row>
    <row r="423" spans="1:59" x14ac:dyDescent="0.2">
      <c r="A423" s="1">
        <v>42618.940601851849</v>
      </c>
      <c r="B423" t="s">
        <v>1862</v>
      </c>
      <c r="C423" t="s">
        <v>36504</v>
      </c>
      <c r="D423" t="e">
        <f>VLOOKUP(all_inactive[[#This Row],[Full Name, Title]],properly_deactivated[],1,0)</f>
        <v>#N/A</v>
      </c>
      <c r="M423" t="s">
        <v>31554</v>
      </c>
      <c r="AB423" t="s">
        <v>31510</v>
      </c>
      <c r="AH423" t="s">
        <v>65</v>
      </c>
      <c r="AI423" t="s">
        <v>31371</v>
      </c>
      <c r="AY423" t="s">
        <v>36503</v>
      </c>
      <c r="AZ423" t="s">
        <v>36502</v>
      </c>
      <c r="BA423" t="s">
        <v>36501</v>
      </c>
      <c r="BB423" t="s">
        <v>365</v>
      </c>
      <c r="BD423" t="s">
        <v>33648</v>
      </c>
      <c r="BG423" t="s">
        <v>36500</v>
      </c>
    </row>
    <row r="424" spans="1:59" x14ac:dyDescent="0.2">
      <c r="A424" s="1">
        <v>42618.940601851849</v>
      </c>
      <c r="B424" t="s">
        <v>1862</v>
      </c>
      <c r="C424" t="s">
        <v>36495</v>
      </c>
      <c r="D424" t="e">
        <f>VLOOKUP(all_inactive[[#This Row],[Full Name, Title]],properly_deactivated[],1,0)</f>
        <v>#N/A</v>
      </c>
      <c r="M424" t="s">
        <v>36416</v>
      </c>
      <c r="V424" t="s">
        <v>32845</v>
      </c>
      <c r="AB424" t="s">
        <v>21219</v>
      </c>
      <c r="AH424" t="s">
        <v>65</v>
      </c>
      <c r="AI424" t="s">
        <v>31371</v>
      </c>
      <c r="AY424" t="s">
        <v>36494</v>
      </c>
      <c r="AZ424" t="s">
        <v>26119</v>
      </c>
      <c r="BA424" t="s">
        <v>36493</v>
      </c>
      <c r="BB424" t="s">
        <v>31394</v>
      </c>
      <c r="BD424" t="s">
        <v>33648</v>
      </c>
      <c r="BG424" t="s">
        <v>36492</v>
      </c>
    </row>
    <row r="425" spans="1:59" x14ac:dyDescent="0.2">
      <c r="A425" s="1">
        <v>42618.940497685187</v>
      </c>
      <c r="B425" t="s">
        <v>1862</v>
      </c>
      <c r="C425" t="s">
        <v>36476</v>
      </c>
      <c r="D425" t="e">
        <f>VLOOKUP(all_inactive[[#This Row],[Full Name, Title]],properly_deactivated[],1,0)</f>
        <v>#N/A</v>
      </c>
      <c r="L425" t="s">
        <v>32814</v>
      </c>
      <c r="M425" t="s">
        <v>32813</v>
      </c>
      <c r="V425" t="s">
        <v>34086</v>
      </c>
      <c r="AB425" t="s">
        <v>21219</v>
      </c>
      <c r="AH425" t="s">
        <v>65</v>
      </c>
      <c r="AI425" t="s">
        <v>31371</v>
      </c>
      <c r="AY425" t="s">
        <v>36475</v>
      </c>
      <c r="AZ425" t="s">
        <v>26193</v>
      </c>
      <c r="BA425" t="s">
        <v>36474</v>
      </c>
      <c r="BB425" t="s">
        <v>31394</v>
      </c>
      <c r="BD425" t="s">
        <v>33648</v>
      </c>
      <c r="BG425" t="s">
        <v>36473</v>
      </c>
    </row>
    <row r="426" spans="1:59" x14ac:dyDescent="0.2">
      <c r="A426" s="1">
        <v>42618.940474537027</v>
      </c>
      <c r="B426" t="s">
        <v>1862</v>
      </c>
      <c r="C426" t="s">
        <v>36472</v>
      </c>
      <c r="D426" t="e">
        <f>VLOOKUP(all_inactive[[#This Row],[Full Name, Title]],properly_deactivated[],1,0)</f>
        <v>#N/A</v>
      </c>
      <c r="M426" t="s">
        <v>36471</v>
      </c>
      <c r="AH426" t="s">
        <v>65</v>
      </c>
      <c r="AI426" t="s">
        <v>36141</v>
      </c>
      <c r="AY426" t="s">
        <v>36470</v>
      </c>
      <c r="AZ426" t="s">
        <v>36469</v>
      </c>
      <c r="BA426" t="s">
        <v>2901</v>
      </c>
      <c r="BB426" t="s">
        <v>36468</v>
      </c>
      <c r="BD426" t="s">
        <v>33648</v>
      </c>
      <c r="BG426" t="s">
        <v>36467</v>
      </c>
    </row>
    <row r="427" spans="1:59" x14ac:dyDescent="0.2">
      <c r="A427" s="1">
        <v>42618.940462962957</v>
      </c>
      <c r="B427" t="s">
        <v>1862</v>
      </c>
      <c r="C427" t="s">
        <v>36466</v>
      </c>
      <c r="D427" t="e">
        <f>VLOOKUP(all_inactive[[#This Row],[Full Name, Title]],properly_deactivated[],1,0)</f>
        <v>#N/A</v>
      </c>
      <c r="M427" t="s">
        <v>36465</v>
      </c>
      <c r="AH427" t="s">
        <v>65</v>
      </c>
      <c r="AI427" t="s">
        <v>36141</v>
      </c>
      <c r="AY427" t="s">
        <v>36464</v>
      </c>
      <c r="AZ427" t="s">
        <v>5450</v>
      </c>
      <c r="BA427" t="s">
        <v>36463</v>
      </c>
      <c r="BB427" t="s">
        <v>5183</v>
      </c>
      <c r="BD427" t="s">
        <v>33648</v>
      </c>
      <c r="BG427" t="s">
        <v>36462</v>
      </c>
    </row>
    <row r="428" spans="1:59" x14ac:dyDescent="0.2">
      <c r="A428" s="1">
        <v>42618.940462962957</v>
      </c>
      <c r="B428" t="s">
        <v>1862</v>
      </c>
      <c r="C428" t="s">
        <v>36461</v>
      </c>
      <c r="D428" t="e">
        <f>VLOOKUP(all_inactive[[#This Row],[Full Name, Title]],properly_deactivated[],1,0)</f>
        <v>#N/A</v>
      </c>
      <c r="M428" t="s">
        <v>36460</v>
      </c>
      <c r="AH428" t="s">
        <v>65</v>
      </c>
      <c r="AI428" t="s">
        <v>36141</v>
      </c>
      <c r="AY428" t="s">
        <v>36459</v>
      </c>
      <c r="AZ428" t="s">
        <v>36458</v>
      </c>
      <c r="BA428" t="s">
        <v>36457</v>
      </c>
      <c r="BB428" t="s">
        <v>36456</v>
      </c>
      <c r="BD428" t="s">
        <v>33648</v>
      </c>
      <c r="BG428" t="s">
        <v>36455</v>
      </c>
    </row>
    <row r="429" spans="1:59" x14ac:dyDescent="0.2">
      <c r="A429" s="1">
        <v>42618.940451388888</v>
      </c>
      <c r="B429" t="s">
        <v>1862</v>
      </c>
      <c r="C429" t="s">
        <v>36454</v>
      </c>
      <c r="D429" t="e">
        <f>VLOOKUP(all_inactive[[#This Row],[Full Name, Title]],properly_deactivated[],1,0)</f>
        <v>#N/A</v>
      </c>
      <c r="M429" t="s">
        <v>36453</v>
      </c>
      <c r="AH429" t="s">
        <v>65</v>
      </c>
      <c r="AI429" t="s">
        <v>36141</v>
      </c>
      <c r="AY429" t="s">
        <v>36452</v>
      </c>
      <c r="AZ429" t="s">
        <v>36451</v>
      </c>
      <c r="BA429" t="s">
        <v>36450</v>
      </c>
      <c r="BB429" t="s">
        <v>36449</v>
      </c>
      <c r="BD429" t="s">
        <v>33648</v>
      </c>
      <c r="BG429" t="s">
        <v>36448</v>
      </c>
    </row>
    <row r="430" spans="1:59" x14ac:dyDescent="0.2">
      <c r="A430" s="1">
        <v>42618.940439814818</v>
      </c>
      <c r="B430" t="s">
        <v>1862</v>
      </c>
      <c r="C430" t="s">
        <v>36447</v>
      </c>
      <c r="D430" t="e">
        <f>VLOOKUP(all_inactive[[#This Row],[Full Name, Title]],properly_deactivated[],1,0)</f>
        <v>#N/A</v>
      </c>
      <c r="M430" t="s">
        <v>36446</v>
      </c>
      <c r="AH430" t="s">
        <v>65</v>
      </c>
      <c r="AI430" t="s">
        <v>36141</v>
      </c>
      <c r="AY430" t="s">
        <v>36445</v>
      </c>
      <c r="AZ430" t="s">
        <v>36444</v>
      </c>
      <c r="BA430" t="s">
        <v>344</v>
      </c>
      <c r="BB430" t="s">
        <v>36443</v>
      </c>
      <c r="BD430" t="s">
        <v>33648</v>
      </c>
      <c r="BG430" t="s">
        <v>36442</v>
      </c>
    </row>
    <row r="431" spans="1:59" x14ac:dyDescent="0.2">
      <c r="A431" s="1">
        <v>42618.940428240741</v>
      </c>
      <c r="B431" t="s">
        <v>1862</v>
      </c>
      <c r="C431" t="s">
        <v>36441</v>
      </c>
      <c r="D431" t="e">
        <f>VLOOKUP(all_inactive[[#This Row],[Full Name, Title]],properly_deactivated[],1,0)</f>
        <v>#N/A</v>
      </c>
      <c r="M431" t="s">
        <v>36440</v>
      </c>
      <c r="AH431" t="s">
        <v>65</v>
      </c>
      <c r="AI431" t="s">
        <v>36141</v>
      </c>
      <c r="AY431" t="s">
        <v>36439</v>
      </c>
      <c r="AZ431" t="s">
        <v>36438</v>
      </c>
      <c r="BA431" t="s">
        <v>36437</v>
      </c>
      <c r="BB431" t="s">
        <v>36335</v>
      </c>
      <c r="BD431" t="s">
        <v>33648</v>
      </c>
      <c r="BG431" t="s">
        <v>36436</v>
      </c>
    </row>
    <row r="432" spans="1:59" x14ac:dyDescent="0.2">
      <c r="A432" s="1">
        <v>42618.940428240741</v>
      </c>
      <c r="B432" t="s">
        <v>1862</v>
      </c>
      <c r="C432" t="s">
        <v>36435</v>
      </c>
      <c r="D432" t="e">
        <f>VLOOKUP(all_inactive[[#This Row],[Full Name, Title]],properly_deactivated[],1,0)</f>
        <v>#N/A</v>
      </c>
      <c r="L432" t="s">
        <v>32675</v>
      </c>
      <c r="M432" t="s">
        <v>32674</v>
      </c>
      <c r="V432" t="s">
        <v>36434</v>
      </c>
      <c r="AB432" t="s">
        <v>21219</v>
      </c>
      <c r="AH432" t="s">
        <v>65</v>
      </c>
      <c r="AI432" t="s">
        <v>31371</v>
      </c>
      <c r="AY432" t="s">
        <v>36433</v>
      </c>
      <c r="AZ432" t="s">
        <v>29870</v>
      </c>
      <c r="BA432" t="s">
        <v>36432</v>
      </c>
      <c r="BB432" t="s">
        <v>31394</v>
      </c>
      <c r="BD432" t="s">
        <v>33648</v>
      </c>
      <c r="BG432" t="s">
        <v>36431</v>
      </c>
    </row>
    <row r="433" spans="1:59" x14ac:dyDescent="0.2">
      <c r="A433" s="1">
        <v>42618.940428240741</v>
      </c>
      <c r="B433" t="s">
        <v>1862</v>
      </c>
      <c r="C433" t="s">
        <v>36430</v>
      </c>
      <c r="D433" t="e">
        <f>VLOOKUP(all_inactive[[#This Row],[Full Name, Title]],properly_deactivated[],1,0)</f>
        <v>#N/A</v>
      </c>
      <c r="M433" t="s">
        <v>36429</v>
      </c>
      <c r="AH433" t="s">
        <v>65</v>
      </c>
      <c r="AI433" t="s">
        <v>36141</v>
      </c>
      <c r="AY433" t="s">
        <v>36428</v>
      </c>
      <c r="AZ433" t="s">
        <v>36404</v>
      </c>
      <c r="BA433" t="s">
        <v>36427</v>
      </c>
      <c r="BB433" t="s">
        <v>36335</v>
      </c>
      <c r="BD433" t="s">
        <v>33648</v>
      </c>
      <c r="BG433" t="s">
        <v>36426</v>
      </c>
    </row>
    <row r="434" spans="1:59" x14ac:dyDescent="0.2">
      <c r="A434" s="1">
        <v>42618.940416666657</v>
      </c>
      <c r="B434" t="s">
        <v>1862</v>
      </c>
      <c r="C434" t="s">
        <v>36425</v>
      </c>
      <c r="D434" t="e">
        <f>VLOOKUP(all_inactive[[#This Row],[Full Name, Title]],properly_deactivated[],1,0)</f>
        <v>#N/A</v>
      </c>
      <c r="J434" t="s">
        <v>32341</v>
      </c>
      <c r="L434" t="s">
        <v>31680</v>
      </c>
      <c r="M434" t="s">
        <v>31679</v>
      </c>
      <c r="V434" t="s">
        <v>36001</v>
      </c>
      <c r="AB434" t="s">
        <v>21219</v>
      </c>
      <c r="AH434" t="s">
        <v>65</v>
      </c>
      <c r="AI434" t="s">
        <v>31371</v>
      </c>
      <c r="AL434" t="s">
        <v>67</v>
      </c>
      <c r="AM434" t="s">
        <v>284</v>
      </c>
      <c r="AY434" t="s">
        <v>36424</v>
      </c>
      <c r="AZ434" t="s">
        <v>36423</v>
      </c>
      <c r="BA434" t="s">
        <v>3610</v>
      </c>
      <c r="BB434" t="s">
        <v>31394</v>
      </c>
      <c r="BD434" t="s">
        <v>33648</v>
      </c>
      <c r="BG434" t="s">
        <v>36422</v>
      </c>
    </row>
    <row r="435" spans="1:59" x14ac:dyDescent="0.2">
      <c r="A435" s="1">
        <v>42618.940416666657</v>
      </c>
      <c r="B435" t="s">
        <v>1862</v>
      </c>
      <c r="C435" t="s">
        <v>36421</v>
      </c>
      <c r="D435" t="e">
        <f>VLOOKUP(all_inactive[[#This Row],[Full Name, Title]],properly_deactivated[],1,0)</f>
        <v>#N/A</v>
      </c>
      <c r="L435" t="s">
        <v>32567</v>
      </c>
      <c r="M435" t="s">
        <v>32566</v>
      </c>
      <c r="V435" t="s">
        <v>36251</v>
      </c>
      <c r="AB435" t="s">
        <v>21219</v>
      </c>
      <c r="AH435" t="s">
        <v>65</v>
      </c>
      <c r="AI435" t="s">
        <v>31371</v>
      </c>
      <c r="AY435" t="s">
        <v>36420</v>
      </c>
      <c r="AZ435" t="s">
        <v>36419</v>
      </c>
      <c r="BA435" t="s">
        <v>3963</v>
      </c>
      <c r="BB435" t="s">
        <v>31394</v>
      </c>
      <c r="BD435" t="s">
        <v>33648</v>
      </c>
      <c r="BG435" t="s">
        <v>36418</v>
      </c>
    </row>
    <row r="436" spans="1:59" x14ac:dyDescent="0.2">
      <c r="A436" s="1">
        <v>42618.940416666657</v>
      </c>
      <c r="B436" t="s">
        <v>1862</v>
      </c>
      <c r="C436" t="s">
        <v>36417</v>
      </c>
      <c r="D436" t="e">
        <f>VLOOKUP(all_inactive[[#This Row],[Full Name, Title]],properly_deactivated[],1,0)</f>
        <v>#N/A</v>
      </c>
      <c r="M436" t="s">
        <v>36416</v>
      </c>
      <c r="V436" t="s">
        <v>32845</v>
      </c>
      <c r="AB436" t="s">
        <v>21219</v>
      </c>
      <c r="AH436" t="s">
        <v>65</v>
      </c>
      <c r="AI436" t="s">
        <v>31371</v>
      </c>
      <c r="AY436" t="s">
        <v>36415</v>
      </c>
      <c r="AZ436" t="s">
        <v>23595</v>
      </c>
      <c r="BA436" t="s">
        <v>36414</v>
      </c>
      <c r="BB436" t="s">
        <v>31394</v>
      </c>
      <c r="BD436" t="s">
        <v>33648</v>
      </c>
      <c r="BG436" t="s">
        <v>36413</v>
      </c>
    </row>
    <row r="437" spans="1:59" x14ac:dyDescent="0.2">
      <c r="A437" s="1">
        <v>42618.940416666657</v>
      </c>
      <c r="B437" t="s">
        <v>1862</v>
      </c>
      <c r="C437" t="s">
        <v>36408</v>
      </c>
      <c r="D437" t="e">
        <f>VLOOKUP(all_inactive[[#This Row],[Full Name, Title]],properly_deactivated[],1,0)</f>
        <v>#N/A</v>
      </c>
      <c r="E437" t="s">
        <v>36407</v>
      </c>
      <c r="M437" t="s">
        <v>36406</v>
      </c>
      <c r="AH437" t="s">
        <v>65</v>
      </c>
      <c r="AI437" t="s">
        <v>36141</v>
      </c>
      <c r="AY437" t="s">
        <v>36405</v>
      </c>
      <c r="AZ437" t="s">
        <v>36404</v>
      </c>
      <c r="BA437" t="s">
        <v>36403</v>
      </c>
      <c r="BB437" t="s">
        <v>36335</v>
      </c>
      <c r="BD437" t="s">
        <v>33648</v>
      </c>
      <c r="BG437" t="s">
        <v>36402</v>
      </c>
    </row>
    <row r="438" spans="1:59" x14ac:dyDescent="0.2">
      <c r="A438" s="1">
        <v>42618.940405092602</v>
      </c>
      <c r="B438" t="s">
        <v>1862</v>
      </c>
      <c r="C438" t="s">
        <v>36401</v>
      </c>
      <c r="D438" t="e">
        <f>VLOOKUP(all_inactive[[#This Row],[Full Name, Title]],properly_deactivated[],1,0)</f>
        <v>#N/A</v>
      </c>
      <c r="M438" t="s">
        <v>36400</v>
      </c>
      <c r="AH438" t="s">
        <v>65</v>
      </c>
      <c r="AI438" t="s">
        <v>36141</v>
      </c>
      <c r="AY438" t="s">
        <v>36399</v>
      </c>
      <c r="AZ438" t="s">
        <v>4975</v>
      </c>
      <c r="BA438" t="s">
        <v>608</v>
      </c>
      <c r="BB438" t="s">
        <v>36398</v>
      </c>
      <c r="BD438" t="s">
        <v>33648</v>
      </c>
      <c r="BG438" t="s">
        <v>36397</v>
      </c>
    </row>
    <row r="439" spans="1:59" x14ac:dyDescent="0.2">
      <c r="A439" s="1">
        <v>42618.940393518518</v>
      </c>
      <c r="B439" t="s">
        <v>1862</v>
      </c>
      <c r="C439" t="s">
        <v>36396</v>
      </c>
      <c r="D439" t="e">
        <f>VLOOKUP(all_inactive[[#This Row],[Full Name, Title]],properly_deactivated[],1,0)</f>
        <v>#N/A</v>
      </c>
      <c r="M439" t="s">
        <v>36395</v>
      </c>
      <c r="AH439" t="s">
        <v>65</v>
      </c>
      <c r="AI439" t="s">
        <v>36141</v>
      </c>
      <c r="AY439" t="s">
        <v>36394</v>
      </c>
      <c r="AZ439" t="s">
        <v>7245</v>
      </c>
      <c r="BA439" t="s">
        <v>36041</v>
      </c>
      <c r="BB439" t="s">
        <v>36393</v>
      </c>
      <c r="BD439" t="s">
        <v>33648</v>
      </c>
      <c r="BG439" t="s">
        <v>36392</v>
      </c>
    </row>
    <row r="440" spans="1:59" x14ac:dyDescent="0.2">
      <c r="A440" s="1">
        <v>42618.940393518518</v>
      </c>
      <c r="B440" t="s">
        <v>1862</v>
      </c>
      <c r="C440" t="s">
        <v>36391</v>
      </c>
      <c r="D440" t="e">
        <f>VLOOKUP(all_inactive[[#This Row],[Full Name, Title]],properly_deactivated[],1,0)</f>
        <v>#N/A</v>
      </c>
      <c r="M440" t="s">
        <v>36390</v>
      </c>
      <c r="AH440" t="s">
        <v>65</v>
      </c>
      <c r="AI440" t="s">
        <v>36141</v>
      </c>
      <c r="AY440" t="s">
        <v>36389</v>
      </c>
      <c r="AZ440" t="s">
        <v>36388</v>
      </c>
      <c r="BA440" t="s">
        <v>36387</v>
      </c>
      <c r="BB440" t="s">
        <v>36386</v>
      </c>
      <c r="BD440" t="s">
        <v>33648</v>
      </c>
      <c r="BG440" t="s">
        <v>36385</v>
      </c>
    </row>
    <row r="441" spans="1:59" x14ac:dyDescent="0.2">
      <c r="A441" s="1">
        <v>42618.940381944441</v>
      </c>
      <c r="B441" t="s">
        <v>1862</v>
      </c>
      <c r="C441" t="s">
        <v>36384</v>
      </c>
      <c r="D441" t="e">
        <f>VLOOKUP(all_inactive[[#This Row],[Full Name, Title]],properly_deactivated[],1,0)</f>
        <v>#N/A</v>
      </c>
      <c r="M441" t="s">
        <v>32017</v>
      </c>
      <c r="AB441" t="s">
        <v>31510</v>
      </c>
      <c r="AH441" t="s">
        <v>65</v>
      </c>
      <c r="AI441" t="s">
        <v>31371</v>
      </c>
      <c r="AY441" t="s">
        <v>36383</v>
      </c>
      <c r="AZ441" t="s">
        <v>4893</v>
      </c>
      <c r="BA441" t="s">
        <v>36382</v>
      </c>
      <c r="BB441" t="s">
        <v>31478</v>
      </c>
      <c r="BD441" t="s">
        <v>33648</v>
      </c>
      <c r="BG441" t="s">
        <v>36381</v>
      </c>
    </row>
    <row r="442" spans="1:59" x14ac:dyDescent="0.2">
      <c r="A442" s="1">
        <v>42618.940381944441</v>
      </c>
      <c r="B442" t="s">
        <v>1862</v>
      </c>
      <c r="C442" t="s">
        <v>36380</v>
      </c>
      <c r="D442" t="e">
        <f>VLOOKUP(all_inactive[[#This Row],[Full Name, Title]],properly_deactivated[],1,0)</f>
        <v>#N/A</v>
      </c>
      <c r="M442" t="s">
        <v>36379</v>
      </c>
      <c r="AB442" t="s">
        <v>31480</v>
      </c>
      <c r="AH442" t="s">
        <v>65</v>
      </c>
      <c r="AI442" t="s">
        <v>31371</v>
      </c>
      <c r="AY442" t="s">
        <v>36378</v>
      </c>
      <c r="AZ442" t="s">
        <v>13616</v>
      </c>
      <c r="BA442" t="s">
        <v>18044</v>
      </c>
      <c r="BB442" t="s">
        <v>31620</v>
      </c>
      <c r="BD442" t="s">
        <v>33648</v>
      </c>
      <c r="BG442" t="s">
        <v>36377</v>
      </c>
    </row>
    <row r="443" spans="1:59" x14ac:dyDescent="0.2">
      <c r="A443" s="1">
        <v>42618.940370370372</v>
      </c>
      <c r="B443" t="s">
        <v>1862</v>
      </c>
      <c r="C443" t="s">
        <v>36376</v>
      </c>
      <c r="D443" t="e">
        <f>VLOOKUP(all_inactive[[#This Row],[Full Name, Title]],properly_deactivated[],1,0)</f>
        <v>#N/A</v>
      </c>
      <c r="L443" t="s">
        <v>36375</v>
      </c>
      <c r="M443" t="s">
        <v>36374</v>
      </c>
      <c r="V443" t="s">
        <v>36373</v>
      </c>
      <c r="AB443" t="s">
        <v>34976</v>
      </c>
      <c r="AH443" t="s">
        <v>65</v>
      </c>
      <c r="AI443" t="s">
        <v>34924</v>
      </c>
      <c r="AY443" t="s">
        <v>36372</v>
      </c>
      <c r="AZ443" t="s">
        <v>36371</v>
      </c>
      <c r="BA443" t="s">
        <v>36370</v>
      </c>
      <c r="BB443" t="s">
        <v>35330</v>
      </c>
      <c r="BD443" t="s">
        <v>33648</v>
      </c>
      <c r="BG443" t="s">
        <v>36369</v>
      </c>
    </row>
    <row r="444" spans="1:59" x14ac:dyDescent="0.2">
      <c r="A444" s="1">
        <v>42618.940370370372</v>
      </c>
      <c r="B444" t="s">
        <v>1862</v>
      </c>
      <c r="C444" t="s">
        <v>36368</v>
      </c>
      <c r="D444" t="e">
        <f>VLOOKUP(all_inactive[[#This Row],[Full Name, Title]],properly_deactivated[],1,0)</f>
        <v>#N/A</v>
      </c>
      <c r="E444" t="s">
        <v>36367</v>
      </c>
      <c r="M444" t="s">
        <v>36366</v>
      </c>
      <c r="AD444" t="s">
        <v>18141</v>
      </c>
      <c r="AE444" t="s">
        <v>672</v>
      </c>
      <c r="AH444" t="s">
        <v>65</v>
      </c>
      <c r="AI444" t="s">
        <v>36141</v>
      </c>
      <c r="AY444" t="s">
        <v>36365</v>
      </c>
      <c r="AZ444" t="s">
        <v>17092</v>
      </c>
      <c r="BA444" t="s">
        <v>36364</v>
      </c>
      <c r="BB444" t="s">
        <v>36284</v>
      </c>
      <c r="BD444" t="s">
        <v>33648</v>
      </c>
      <c r="BG444" t="s">
        <v>36363</v>
      </c>
    </row>
    <row r="445" spans="1:59" x14ac:dyDescent="0.2">
      <c r="A445" s="1">
        <v>42618.940370370372</v>
      </c>
      <c r="B445" t="s">
        <v>1862</v>
      </c>
      <c r="C445" t="s">
        <v>36362</v>
      </c>
      <c r="D445" t="e">
        <f>VLOOKUP(all_inactive[[#This Row],[Full Name, Title]],properly_deactivated[],1,0)</f>
        <v>#N/A</v>
      </c>
      <c r="L445" t="s">
        <v>31400</v>
      </c>
      <c r="M445" t="s">
        <v>31399</v>
      </c>
      <c r="V445" t="s">
        <v>33535</v>
      </c>
      <c r="AH445" t="s">
        <v>65</v>
      </c>
      <c r="AI445" t="s">
        <v>31371</v>
      </c>
      <c r="AY445" t="s">
        <v>36361</v>
      </c>
      <c r="AZ445" t="s">
        <v>15599</v>
      </c>
      <c r="BA445" t="s">
        <v>4706</v>
      </c>
      <c r="BB445" t="s">
        <v>141</v>
      </c>
      <c r="BD445" t="s">
        <v>33648</v>
      </c>
      <c r="BG445" t="s">
        <v>36360</v>
      </c>
    </row>
    <row r="446" spans="1:59" x14ac:dyDescent="0.2">
      <c r="A446" s="1">
        <v>42618.940370370372</v>
      </c>
      <c r="B446" t="s">
        <v>1862</v>
      </c>
      <c r="C446" t="s">
        <v>36359</v>
      </c>
      <c r="D446" t="e">
        <f>VLOOKUP(all_inactive[[#This Row],[Full Name, Title]],properly_deactivated[],1,0)</f>
        <v>#N/A</v>
      </c>
      <c r="L446" t="s">
        <v>36349</v>
      </c>
      <c r="M446" t="s">
        <v>36347</v>
      </c>
      <c r="AH446" t="s">
        <v>65</v>
      </c>
      <c r="AI446" t="s">
        <v>34924</v>
      </c>
      <c r="AY446" t="s">
        <v>36358</v>
      </c>
      <c r="AZ446" t="s">
        <v>34050</v>
      </c>
      <c r="BA446" t="s">
        <v>36357</v>
      </c>
      <c r="BB446" t="s">
        <v>36356</v>
      </c>
      <c r="BD446" t="s">
        <v>33648</v>
      </c>
      <c r="BG446" t="s">
        <v>36355</v>
      </c>
    </row>
    <row r="447" spans="1:59" x14ac:dyDescent="0.2">
      <c r="A447" s="1">
        <v>42618.940358796302</v>
      </c>
      <c r="B447" t="s">
        <v>1862</v>
      </c>
      <c r="C447" t="s">
        <v>36354</v>
      </c>
      <c r="D447" t="e">
        <f>VLOOKUP(all_inactive[[#This Row],[Full Name, Title]],properly_deactivated[],1,0)</f>
        <v>#N/A</v>
      </c>
      <c r="M447" t="s">
        <v>36353</v>
      </c>
      <c r="AH447" t="s">
        <v>65</v>
      </c>
      <c r="AI447" t="s">
        <v>36141</v>
      </c>
      <c r="AY447" t="s">
        <v>36352</v>
      </c>
      <c r="AZ447" t="s">
        <v>22383</v>
      </c>
      <c r="BA447" t="s">
        <v>36351</v>
      </c>
      <c r="BB447" t="s">
        <v>36335</v>
      </c>
      <c r="BD447" t="s">
        <v>33648</v>
      </c>
      <c r="BG447" t="s">
        <v>36350</v>
      </c>
    </row>
    <row r="448" spans="1:59" x14ac:dyDescent="0.2">
      <c r="A448" s="1">
        <v>42618.940358796302</v>
      </c>
      <c r="B448" t="s">
        <v>1862</v>
      </c>
      <c r="C448" t="s">
        <v>36349</v>
      </c>
      <c r="D448" t="e">
        <f>VLOOKUP(all_inactive[[#This Row],[Full Name, Title]],properly_deactivated[],1,0)</f>
        <v>#N/A</v>
      </c>
      <c r="L448" t="s">
        <v>36348</v>
      </c>
      <c r="M448" t="s">
        <v>36347</v>
      </c>
      <c r="AH448" t="s">
        <v>65</v>
      </c>
      <c r="AI448" t="s">
        <v>34924</v>
      </c>
      <c r="AY448" t="s">
        <v>36346</v>
      </c>
      <c r="AZ448" t="s">
        <v>35851</v>
      </c>
      <c r="BA448" t="s">
        <v>22419</v>
      </c>
      <c r="BB448" t="s">
        <v>35045</v>
      </c>
      <c r="BD448" t="s">
        <v>33648</v>
      </c>
      <c r="BG448" t="s">
        <v>36345</v>
      </c>
    </row>
    <row r="449" spans="1:59" x14ac:dyDescent="0.2">
      <c r="A449" s="1">
        <v>42618.940358796302</v>
      </c>
      <c r="B449" t="s">
        <v>1862</v>
      </c>
      <c r="C449" t="s">
        <v>36344</v>
      </c>
      <c r="D449" t="e">
        <f>VLOOKUP(all_inactive[[#This Row],[Full Name, Title]],properly_deactivated[],1,0)</f>
        <v>#N/A</v>
      </c>
      <c r="M449" t="s">
        <v>36343</v>
      </c>
      <c r="AH449" t="s">
        <v>65</v>
      </c>
      <c r="AI449" t="s">
        <v>36141</v>
      </c>
      <c r="AY449" t="s">
        <v>36342</v>
      </c>
      <c r="AZ449" t="s">
        <v>23966</v>
      </c>
      <c r="BA449" t="s">
        <v>31737</v>
      </c>
      <c r="BB449" t="s">
        <v>36341</v>
      </c>
      <c r="BD449" t="s">
        <v>33648</v>
      </c>
      <c r="BG449" t="s">
        <v>36340</v>
      </c>
    </row>
    <row r="450" spans="1:59" x14ac:dyDescent="0.2">
      <c r="A450" s="1">
        <v>42618.940347222233</v>
      </c>
      <c r="B450" t="s">
        <v>1862</v>
      </c>
      <c r="C450" t="s">
        <v>36339</v>
      </c>
      <c r="D450" t="e">
        <f>VLOOKUP(all_inactive[[#This Row],[Full Name, Title]],properly_deactivated[],1,0)</f>
        <v>#N/A</v>
      </c>
      <c r="M450" t="s">
        <v>36338</v>
      </c>
      <c r="AH450" t="s">
        <v>65</v>
      </c>
      <c r="AI450" t="s">
        <v>36141</v>
      </c>
      <c r="AY450" t="s">
        <v>36337</v>
      </c>
      <c r="AZ450" t="s">
        <v>23840</v>
      </c>
      <c r="BA450" t="s">
        <v>36336</v>
      </c>
      <c r="BB450" t="s">
        <v>36335</v>
      </c>
      <c r="BD450" t="s">
        <v>33648</v>
      </c>
      <c r="BG450" t="s">
        <v>36334</v>
      </c>
    </row>
    <row r="451" spans="1:59" x14ac:dyDescent="0.2">
      <c r="A451" s="1">
        <v>42618.940347222233</v>
      </c>
      <c r="B451" t="s">
        <v>1862</v>
      </c>
      <c r="C451" t="s">
        <v>36333</v>
      </c>
      <c r="D451" t="e">
        <f>VLOOKUP(all_inactive[[#This Row],[Full Name, Title]],properly_deactivated[],1,0)</f>
        <v>#N/A</v>
      </c>
      <c r="E451" t="s">
        <v>36332</v>
      </c>
      <c r="L451" t="s">
        <v>36302</v>
      </c>
      <c r="M451" t="s">
        <v>34978</v>
      </c>
      <c r="V451" t="s">
        <v>35081</v>
      </c>
      <c r="AB451" t="s">
        <v>35080</v>
      </c>
      <c r="AD451" t="s">
        <v>18141</v>
      </c>
      <c r="AE451" t="s">
        <v>33995</v>
      </c>
      <c r="AF451" t="s">
        <v>36331</v>
      </c>
      <c r="AH451" t="s">
        <v>65</v>
      </c>
      <c r="AI451" t="s">
        <v>34924</v>
      </c>
      <c r="AY451" t="s">
        <v>36330</v>
      </c>
      <c r="AZ451" t="s">
        <v>36329</v>
      </c>
      <c r="BA451" t="s">
        <v>687</v>
      </c>
      <c r="BB451" t="s">
        <v>35860</v>
      </c>
      <c r="BD451" t="s">
        <v>33648</v>
      </c>
      <c r="BG451" t="s">
        <v>36328</v>
      </c>
    </row>
    <row r="452" spans="1:59" x14ac:dyDescent="0.2">
      <c r="A452" s="1">
        <v>42618.940347222233</v>
      </c>
      <c r="B452" t="s">
        <v>1862</v>
      </c>
      <c r="C452" t="s">
        <v>36327</v>
      </c>
      <c r="D452" t="e">
        <f>VLOOKUP(all_inactive[[#This Row],[Full Name, Title]],properly_deactivated[],1,0)</f>
        <v>#N/A</v>
      </c>
      <c r="M452" t="s">
        <v>36326</v>
      </c>
      <c r="AH452" t="s">
        <v>65</v>
      </c>
      <c r="AI452" t="s">
        <v>36141</v>
      </c>
      <c r="AY452" t="s">
        <v>36325</v>
      </c>
      <c r="AZ452" t="s">
        <v>25173</v>
      </c>
      <c r="BA452" t="s">
        <v>1991</v>
      </c>
      <c r="BB452" t="s">
        <v>5183</v>
      </c>
      <c r="BD452" t="s">
        <v>33648</v>
      </c>
      <c r="BG452" t="s">
        <v>36324</v>
      </c>
    </row>
    <row r="453" spans="1:59" x14ac:dyDescent="0.2">
      <c r="A453" s="1">
        <v>42618.940335648149</v>
      </c>
      <c r="B453" t="s">
        <v>1862</v>
      </c>
      <c r="C453" t="s">
        <v>36323</v>
      </c>
      <c r="D453" t="e">
        <f>VLOOKUP(all_inactive[[#This Row],[Full Name, Title]],properly_deactivated[],1,0)</f>
        <v>#N/A</v>
      </c>
      <c r="L453" t="s">
        <v>32807</v>
      </c>
      <c r="M453" t="s">
        <v>32806</v>
      </c>
      <c r="V453" t="s">
        <v>36317</v>
      </c>
      <c r="AB453" t="s">
        <v>21219</v>
      </c>
      <c r="AH453" t="s">
        <v>65</v>
      </c>
      <c r="AI453" t="s">
        <v>31371</v>
      </c>
      <c r="AY453" t="s">
        <v>36322</v>
      </c>
      <c r="AZ453" t="s">
        <v>36321</v>
      </c>
      <c r="BA453" t="s">
        <v>36320</v>
      </c>
      <c r="BB453" t="s">
        <v>31394</v>
      </c>
      <c r="BD453" t="s">
        <v>33648</v>
      </c>
      <c r="BG453" t="s">
        <v>36319</v>
      </c>
    </row>
    <row r="454" spans="1:59" x14ac:dyDescent="0.2">
      <c r="A454" s="1">
        <v>42618.940335648149</v>
      </c>
      <c r="B454" t="s">
        <v>1862</v>
      </c>
      <c r="C454" t="s">
        <v>36318</v>
      </c>
      <c r="D454" t="e">
        <f>VLOOKUP(all_inactive[[#This Row],[Full Name, Title]],properly_deactivated[],1,0)</f>
        <v>#N/A</v>
      </c>
      <c r="L454" t="s">
        <v>32807</v>
      </c>
      <c r="M454" t="s">
        <v>32806</v>
      </c>
      <c r="V454" t="s">
        <v>36317</v>
      </c>
      <c r="AB454" t="s">
        <v>21219</v>
      </c>
      <c r="AH454" t="s">
        <v>65</v>
      </c>
      <c r="AI454" t="s">
        <v>31371</v>
      </c>
      <c r="AY454" t="s">
        <v>36316</v>
      </c>
      <c r="AZ454" t="s">
        <v>8401</v>
      </c>
      <c r="BA454" t="s">
        <v>12445</v>
      </c>
      <c r="BB454" t="s">
        <v>31394</v>
      </c>
      <c r="BD454" t="s">
        <v>33648</v>
      </c>
      <c r="BG454" t="s">
        <v>36315</v>
      </c>
    </row>
    <row r="455" spans="1:59" x14ac:dyDescent="0.2">
      <c r="A455" s="1">
        <v>42618.940335648149</v>
      </c>
      <c r="B455" t="s">
        <v>1862</v>
      </c>
      <c r="C455" t="s">
        <v>36314</v>
      </c>
      <c r="D455" t="e">
        <f>VLOOKUP(all_inactive[[#This Row],[Full Name, Title]],properly_deactivated[],1,0)</f>
        <v>#N/A</v>
      </c>
      <c r="M455" t="s">
        <v>36313</v>
      </c>
      <c r="AH455" t="s">
        <v>65</v>
      </c>
      <c r="AI455" t="s">
        <v>36141</v>
      </c>
      <c r="AY455" t="s">
        <v>36312</v>
      </c>
      <c r="AZ455" t="s">
        <v>36311</v>
      </c>
      <c r="BA455" t="s">
        <v>36310</v>
      </c>
      <c r="BB455" t="s">
        <v>36309</v>
      </c>
      <c r="BD455" t="s">
        <v>33648</v>
      </c>
      <c r="BG455" t="s">
        <v>36308</v>
      </c>
    </row>
    <row r="456" spans="1:59" x14ac:dyDescent="0.2">
      <c r="A456" s="1">
        <v>42618.940335648149</v>
      </c>
      <c r="B456" t="s">
        <v>1862</v>
      </c>
      <c r="C456" t="s">
        <v>36307</v>
      </c>
      <c r="D456" t="e">
        <f>VLOOKUP(all_inactive[[#This Row],[Full Name, Title]],properly_deactivated[],1,0)</f>
        <v>#N/A</v>
      </c>
      <c r="M456" t="s">
        <v>36306</v>
      </c>
      <c r="AH456" t="s">
        <v>65</v>
      </c>
      <c r="AI456" t="s">
        <v>36141</v>
      </c>
      <c r="AY456" t="s">
        <v>36305</v>
      </c>
      <c r="AZ456" t="s">
        <v>25820</v>
      </c>
      <c r="BA456" t="s">
        <v>32840</v>
      </c>
      <c r="BB456" t="s">
        <v>36304</v>
      </c>
      <c r="BD456" t="s">
        <v>33648</v>
      </c>
      <c r="BG456" t="s">
        <v>36303</v>
      </c>
    </row>
    <row r="457" spans="1:59" x14ac:dyDescent="0.2">
      <c r="A457" s="1">
        <v>42618.940324074072</v>
      </c>
      <c r="B457" t="s">
        <v>1862</v>
      </c>
      <c r="C457" t="s">
        <v>36302</v>
      </c>
      <c r="D457" t="e">
        <f>VLOOKUP(all_inactive[[#This Row],[Full Name, Title]],properly_deactivated[],1,0)</f>
        <v>#N/A</v>
      </c>
      <c r="E457" t="s">
        <v>36301</v>
      </c>
      <c r="L457" t="s">
        <v>36300</v>
      </c>
      <c r="M457" t="s">
        <v>34978</v>
      </c>
      <c r="V457" t="s">
        <v>36299</v>
      </c>
      <c r="W457" t="s">
        <v>35081</v>
      </c>
      <c r="AA457" t="s">
        <v>36298</v>
      </c>
      <c r="AB457" t="s">
        <v>34976</v>
      </c>
      <c r="AH457" t="s">
        <v>65</v>
      </c>
      <c r="AI457" t="s">
        <v>34924</v>
      </c>
      <c r="AY457" t="s">
        <v>36297</v>
      </c>
      <c r="AZ457" t="s">
        <v>4756</v>
      </c>
      <c r="BA457" t="s">
        <v>36296</v>
      </c>
      <c r="BB457" t="s">
        <v>36295</v>
      </c>
      <c r="BD457" t="s">
        <v>33648</v>
      </c>
      <c r="BG457" t="s">
        <v>36294</v>
      </c>
    </row>
    <row r="458" spans="1:59" x14ac:dyDescent="0.2">
      <c r="A458" s="1">
        <v>42618.940324074072</v>
      </c>
      <c r="B458" t="s">
        <v>1862</v>
      </c>
      <c r="C458" t="s">
        <v>36293</v>
      </c>
      <c r="D458" t="e">
        <f>VLOOKUP(all_inactive[[#This Row],[Full Name, Title]],properly_deactivated[],1,0)</f>
        <v>#N/A</v>
      </c>
      <c r="M458" t="s">
        <v>36292</v>
      </c>
      <c r="AH458" t="s">
        <v>65</v>
      </c>
      <c r="AI458" t="s">
        <v>36141</v>
      </c>
      <c r="AY458" t="s">
        <v>36291</v>
      </c>
      <c r="AZ458" t="s">
        <v>25820</v>
      </c>
      <c r="BA458" t="s">
        <v>36290</v>
      </c>
      <c r="BB458" t="s">
        <v>36289</v>
      </c>
      <c r="BD458" t="s">
        <v>33648</v>
      </c>
      <c r="BG458" t="s">
        <v>36288</v>
      </c>
    </row>
    <row r="459" spans="1:59" x14ac:dyDescent="0.2">
      <c r="A459" s="1">
        <v>42618.94027777778</v>
      </c>
      <c r="B459" t="s">
        <v>1862</v>
      </c>
      <c r="C459" t="s">
        <v>36287</v>
      </c>
      <c r="D459" t="e">
        <f>VLOOKUP(all_inactive[[#This Row],[Full Name, Title]],properly_deactivated[],1,0)</f>
        <v>#N/A</v>
      </c>
      <c r="L459" t="s">
        <v>36269</v>
      </c>
      <c r="AH459" t="s">
        <v>65</v>
      </c>
      <c r="AI459" t="s">
        <v>36141</v>
      </c>
      <c r="AY459" t="s">
        <v>36286</v>
      </c>
      <c r="AZ459" t="s">
        <v>17092</v>
      </c>
      <c r="BA459" t="s">
        <v>36285</v>
      </c>
      <c r="BB459" t="s">
        <v>36284</v>
      </c>
      <c r="BD459" t="s">
        <v>33648</v>
      </c>
      <c r="BG459" t="s">
        <v>36283</v>
      </c>
    </row>
    <row r="460" spans="1:59" x14ac:dyDescent="0.2">
      <c r="A460" s="1">
        <v>42618.94027777778</v>
      </c>
      <c r="B460" t="s">
        <v>1862</v>
      </c>
      <c r="C460" t="s">
        <v>36282</v>
      </c>
      <c r="D460" t="e">
        <f>VLOOKUP(all_inactive[[#This Row],[Full Name, Title]],properly_deactivated[],1,0)</f>
        <v>#N/A</v>
      </c>
      <c r="L460" t="s">
        <v>36269</v>
      </c>
      <c r="M460" t="s">
        <v>36281</v>
      </c>
      <c r="AH460" t="s">
        <v>65</v>
      </c>
      <c r="AI460" t="s">
        <v>36141</v>
      </c>
      <c r="AY460" t="s">
        <v>36280</v>
      </c>
      <c r="AZ460" t="s">
        <v>3974</v>
      </c>
      <c r="BA460" t="s">
        <v>36279</v>
      </c>
      <c r="BB460" t="s">
        <v>36278</v>
      </c>
      <c r="BD460" t="s">
        <v>33648</v>
      </c>
      <c r="BG460" t="s">
        <v>36277</v>
      </c>
    </row>
    <row r="461" spans="1:59" x14ac:dyDescent="0.2">
      <c r="A461" s="1">
        <v>42618.940266203703</v>
      </c>
      <c r="B461" t="s">
        <v>1862</v>
      </c>
      <c r="C461" t="s">
        <v>36276</v>
      </c>
      <c r="D461" t="e">
        <f>VLOOKUP(all_inactive[[#This Row],[Full Name, Title]],properly_deactivated[],1,0)</f>
        <v>#N/A</v>
      </c>
      <c r="L461" t="s">
        <v>36269</v>
      </c>
      <c r="M461" t="s">
        <v>36275</v>
      </c>
      <c r="AH461" t="s">
        <v>65</v>
      </c>
      <c r="AI461" t="s">
        <v>36141</v>
      </c>
      <c r="AY461" t="s">
        <v>36274</v>
      </c>
      <c r="AZ461" t="s">
        <v>27650</v>
      </c>
      <c r="BA461" t="s">
        <v>36273</v>
      </c>
      <c r="BB461" t="s">
        <v>36272</v>
      </c>
      <c r="BD461" t="s">
        <v>33648</v>
      </c>
      <c r="BG461" t="s">
        <v>36271</v>
      </c>
    </row>
    <row r="462" spans="1:59" x14ac:dyDescent="0.2">
      <c r="A462" s="1">
        <v>42618.940266203703</v>
      </c>
      <c r="B462" t="s">
        <v>1862</v>
      </c>
      <c r="C462" t="s">
        <v>36270</v>
      </c>
      <c r="D462" t="e">
        <f>VLOOKUP(all_inactive[[#This Row],[Full Name, Title]],properly_deactivated[],1,0)</f>
        <v>#N/A</v>
      </c>
      <c r="L462" t="s">
        <v>36269</v>
      </c>
      <c r="AH462" t="s">
        <v>65</v>
      </c>
      <c r="AI462" t="s">
        <v>36141</v>
      </c>
      <c r="AY462" t="s">
        <v>36268</v>
      </c>
      <c r="AZ462" t="s">
        <v>36267</v>
      </c>
      <c r="BA462" t="s">
        <v>36266</v>
      </c>
      <c r="BB462" t="s">
        <v>36265</v>
      </c>
      <c r="BD462" t="s">
        <v>33648</v>
      </c>
      <c r="BG462" t="s">
        <v>36264</v>
      </c>
    </row>
    <row r="463" spans="1:59" x14ac:dyDescent="0.2">
      <c r="A463" s="1">
        <v>42618.940138888887</v>
      </c>
      <c r="B463" t="s">
        <v>1862</v>
      </c>
      <c r="C463" t="s">
        <v>36252</v>
      </c>
      <c r="D463" t="e">
        <f>VLOOKUP(all_inactive[[#This Row],[Full Name, Title]],properly_deactivated[],1,0)</f>
        <v>#N/A</v>
      </c>
      <c r="L463" t="s">
        <v>32567</v>
      </c>
      <c r="M463" t="s">
        <v>32566</v>
      </c>
      <c r="V463" t="s">
        <v>36251</v>
      </c>
      <c r="AB463" t="s">
        <v>21219</v>
      </c>
      <c r="AH463" t="s">
        <v>65</v>
      </c>
      <c r="AI463" t="s">
        <v>31371</v>
      </c>
      <c r="AY463" t="s">
        <v>36250</v>
      </c>
      <c r="AZ463" t="s">
        <v>36249</v>
      </c>
      <c r="BA463" t="s">
        <v>2640</v>
      </c>
      <c r="BB463" t="s">
        <v>31394</v>
      </c>
      <c r="BD463" t="s">
        <v>33648</v>
      </c>
      <c r="BG463" t="s">
        <v>36248</v>
      </c>
    </row>
    <row r="464" spans="1:59" x14ac:dyDescent="0.2">
      <c r="A464" s="1">
        <v>42618.940023148149</v>
      </c>
      <c r="B464" t="s">
        <v>1862</v>
      </c>
      <c r="C464" t="s">
        <v>36225</v>
      </c>
      <c r="D464" t="e">
        <f>VLOOKUP(all_inactive[[#This Row],[Full Name, Title]],properly_deactivated[],1,0)</f>
        <v>#N/A</v>
      </c>
      <c r="M464" t="s">
        <v>31805</v>
      </c>
      <c r="AB464" t="s">
        <v>31480</v>
      </c>
      <c r="AH464" t="s">
        <v>65</v>
      </c>
      <c r="AI464" t="s">
        <v>31371</v>
      </c>
      <c r="AY464" t="s">
        <v>36224</v>
      </c>
      <c r="AZ464" t="s">
        <v>23595</v>
      </c>
      <c r="BA464" t="s">
        <v>36223</v>
      </c>
      <c r="BB464" t="s">
        <v>141</v>
      </c>
      <c r="BD464" t="s">
        <v>33648</v>
      </c>
      <c r="BG464" t="s">
        <v>36222</v>
      </c>
    </row>
    <row r="465" spans="1:59" x14ac:dyDescent="0.2">
      <c r="A465" s="1">
        <v>42618.94</v>
      </c>
      <c r="B465" t="s">
        <v>1862</v>
      </c>
      <c r="C465" t="s">
        <v>36221</v>
      </c>
      <c r="D465" t="e">
        <f>VLOOKUP(all_inactive[[#This Row],[Full Name, Title]],properly_deactivated[],1,0)</f>
        <v>#N/A</v>
      </c>
      <c r="M465" t="s">
        <v>31805</v>
      </c>
      <c r="AB465" t="s">
        <v>31480</v>
      </c>
      <c r="AH465" t="s">
        <v>65</v>
      </c>
      <c r="AI465" t="s">
        <v>31371</v>
      </c>
      <c r="AY465" t="s">
        <v>36220</v>
      </c>
      <c r="AZ465" t="s">
        <v>36219</v>
      </c>
      <c r="BA465" t="s">
        <v>36218</v>
      </c>
      <c r="BB465" t="s">
        <v>32050</v>
      </c>
      <c r="BD465" t="s">
        <v>33648</v>
      </c>
      <c r="BG465" t="s">
        <v>36217</v>
      </c>
    </row>
    <row r="466" spans="1:59" x14ac:dyDescent="0.2">
      <c r="A466" s="1">
        <v>42618.939895833333</v>
      </c>
      <c r="B466" t="s">
        <v>1862</v>
      </c>
      <c r="C466" t="s">
        <v>36176</v>
      </c>
      <c r="D466" t="e">
        <f>VLOOKUP(all_inactive[[#This Row],[Full Name, Title]],properly_deactivated[],1,0)</f>
        <v>#N/A</v>
      </c>
      <c r="L466" t="s">
        <v>34044</v>
      </c>
      <c r="M466" t="s">
        <v>34043</v>
      </c>
      <c r="V466" t="s">
        <v>36161</v>
      </c>
      <c r="AB466" t="s">
        <v>21219</v>
      </c>
      <c r="AH466" t="s">
        <v>65</v>
      </c>
      <c r="AI466" t="s">
        <v>31371</v>
      </c>
      <c r="AY466" t="s">
        <v>36175</v>
      </c>
      <c r="AZ466" t="s">
        <v>19174</v>
      </c>
      <c r="BA466" t="s">
        <v>33999</v>
      </c>
      <c r="BB466" t="s">
        <v>31394</v>
      </c>
      <c r="BD466" t="s">
        <v>33648</v>
      </c>
      <c r="BG466" t="s">
        <v>36174</v>
      </c>
    </row>
    <row r="467" spans="1:59" x14ac:dyDescent="0.2">
      <c r="A467" s="1">
        <v>42618.939884259264</v>
      </c>
      <c r="B467" t="s">
        <v>1862</v>
      </c>
      <c r="C467" t="s">
        <v>36173</v>
      </c>
      <c r="D467" t="e">
        <f>VLOOKUP(all_inactive[[#This Row],[Full Name, Title]],properly_deactivated[],1,0)</f>
        <v>#N/A</v>
      </c>
      <c r="L467" t="s">
        <v>34044</v>
      </c>
      <c r="M467" t="s">
        <v>34043</v>
      </c>
      <c r="V467" t="s">
        <v>36161</v>
      </c>
      <c r="AB467" t="s">
        <v>21219</v>
      </c>
      <c r="AH467" t="s">
        <v>65</v>
      </c>
      <c r="AI467" t="s">
        <v>31371</v>
      </c>
      <c r="AY467" t="s">
        <v>36172</v>
      </c>
      <c r="AZ467" t="s">
        <v>27527</v>
      </c>
      <c r="BA467" t="s">
        <v>36171</v>
      </c>
      <c r="BB467" t="s">
        <v>31394</v>
      </c>
      <c r="BD467" t="s">
        <v>33648</v>
      </c>
      <c r="BG467" t="s">
        <v>36170</v>
      </c>
    </row>
    <row r="468" spans="1:59" x14ac:dyDescent="0.2">
      <c r="A468" s="1">
        <v>42618.939872685187</v>
      </c>
      <c r="B468" t="s">
        <v>1862</v>
      </c>
      <c r="C468" t="s">
        <v>36162</v>
      </c>
      <c r="D468" t="e">
        <f>VLOOKUP(all_inactive[[#This Row],[Full Name, Title]],properly_deactivated[],1,0)</f>
        <v>#N/A</v>
      </c>
      <c r="L468" t="s">
        <v>34044</v>
      </c>
      <c r="M468" t="s">
        <v>34043</v>
      </c>
      <c r="V468" t="s">
        <v>36161</v>
      </c>
      <c r="AB468" t="s">
        <v>21219</v>
      </c>
      <c r="AH468" t="s">
        <v>65</v>
      </c>
      <c r="AI468" t="s">
        <v>31371</v>
      </c>
      <c r="AY468" t="s">
        <v>36160</v>
      </c>
      <c r="AZ468" t="s">
        <v>36159</v>
      </c>
      <c r="BA468" t="s">
        <v>7615</v>
      </c>
      <c r="BB468" t="s">
        <v>31394</v>
      </c>
      <c r="BD468" t="s">
        <v>33648</v>
      </c>
      <c r="BG468" t="s">
        <v>36158</v>
      </c>
    </row>
    <row r="469" spans="1:59" x14ac:dyDescent="0.2">
      <c r="A469" s="1">
        <v>42618.939872685187</v>
      </c>
      <c r="B469" t="s">
        <v>1862</v>
      </c>
      <c r="C469" t="s">
        <v>36157</v>
      </c>
      <c r="D469" t="e">
        <f>VLOOKUP(all_inactive[[#This Row],[Full Name, Title]],properly_deactivated[],1,0)</f>
        <v>#N/A</v>
      </c>
      <c r="M469" t="s">
        <v>31628</v>
      </c>
      <c r="AB469" t="s">
        <v>31480</v>
      </c>
      <c r="AH469" t="s">
        <v>65</v>
      </c>
      <c r="AI469" t="s">
        <v>31371</v>
      </c>
      <c r="AY469" t="s">
        <v>36156</v>
      </c>
      <c r="AZ469" t="s">
        <v>36155</v>
      </c>
      <c r="BA469" t="s">
        <v>36154</v>
      </c>
      <c r="BB469" t="s">
        <v>31625</v>
      </c>
      <c r="BD469" t="s">
        <v>33648</v>
      </c>
      <c r="BG469" t="s">
        <v>36153</v>
      </c>
    </row>
    <row r="470" spans="1:59" x14ac:dyDescent="0.2">
      <c r="A470" s="1">
        <v>42618.939814814818</v>
      </c>
      <c r="B470" t="s">
        <v>1862</v>
      </c>
      <c r="C470" t="s">
        <v>36143</v>
      </c>
      <c r="D470" t="e">
        <f>VLOOKUP(all_inactive[[#This Row],[Full Name, Title]],properly_deactivated[],1,0)</f>
        <v>#N/A</v>
      </c>
      <c r="J470" t="s">
        <v>19209</v>
      </c>
      <c r="X470" t="s">
        <v>36142</v>
      </c>
      <c r="AH470" t="s">
        <v>65</v>
      </c>
      <c r="AI470" t="s">
        <v>36141</v>
      </c>
      <c r="AY470" t="s">
        <v>36140</v>
      </c>
      <c r="AZ470" t="s">
        <v>36139</v>
      </c>
      <c r="BA470" t="s">
        <v>36138</v>
      </c>
      <c r="BB470" t="s">
        <v>36137</v>
      </c>
      <c r="BD470" t="s">
        <v>33648</v>
      </c>
      <c r="BG470" t="s">
        <v>36136</v>
      </c>
    </row>
    <row r="471" spans="1:59" x14ac:dyDescent="0.2">
      <c r="A471" s="1">
        <v>42618.939733796287</v>
      </c>
      <c r="B471" t="s">
        <v>1862</v>
      </c>
      <c r="C471" t="s">
        <v>36122</v>
      </c>
      <c r="D471" t="e">
        <f>VLOOKUP(all_inactive[[#This Row],[Full Name, Title]],properly_deactivated[],1,0)</f>
        <v>#N/A</v>
      </c>
      <c r="L471" t="s">
        <v>32405</v>
      </c>
      <c r="M471" t="s">
        <v>32404</v>
      </c>
      <c r="V471" t="s">
        <v>36121</v>
      </c>
      <c r="AB471" t="s">
        <v>21219</v>
      </c>
      <c r="AH471" t="s">
        <v>65</v>
      </c>
      <c r="AI471" t="s">
        <v>31371</v>
      </c>
      <c r="AY471" t="s">
        <v>36120</v>
      </c>
      <c r="AZ471" t="s">
        <v>36119</v>
      </c>
      <c r="BA471" t="s">
        <v>36118</v>
      </c>
      <c r="BB471" t="s">
        <v>31394</v>
      </c>
      <c r="BD471" t="s">
        <v>33648</v>
      </c>
      <c r="BG471" t="s">
        <v>36117</v>
      </c>
    </row>
    <row r="472" spans="1:59" x14ac:dyDescent="0.2">
      <c r="A472" s="1">
        <v>42618.939722222232</v>
      </c>
      <c r="B472" t="s">
        <v>1862</v>
      </c>
      <c r="C472" t="s">
        <v>36111</v>
      </c>
      <c r="D472" t="e">
        <f>VLOOKUP(all_inactive[[#This Row],[Full Name, Title]],properly_deactivated[],1,0)</f>
        <v>#N/A</v>
      </c>
      <c r="L472" t="s">
        <v>31391</v>
      </c>
      <c r="M472" t="s">
        <v>31390</v>
      </c>
      <c r="V472" t="s">
        <v>36110</v>
      </c>
      <c r="AB472" t="s">
        <v>21219</v>
      </c>
      <c r="AH472" t="s">
        <v>65</v>
      </c>
      <c r="AI472" t="s">
        <v>31371</v>
      </c>
      <c r="AY472" t="s">
        <v>36109</v>
      </c>
      <c r="AZ472" t="s">
        <v>687</v>
      </c>
      <c r="BA472" t="s">
        <v>36108</v>
      </c>
      <c r="BB472" t="s">
        <v>31394</v>
      </c>
      <c r="BD472" t="s">
        <v>33648</v>
      </c>
      <c r="BG472" t="s">
        <v>36107</v>
      </c>
    </row>
    <row r="473" spans="1:59" x14ac:dyDescent="0.2">
      <c r="A473" s="1">
        <v>42618.939386574071</v>
      </c>
      <c r="B473" t="s">
        <v>1862</v>
      </c>
      <c r="C473" t="s">
        <v>36005</v>
      </c>
      <c r="D473" t="e">
        <f>VLOOKUP(all_inactive[[#This Row],[Full Name, Title]],properly_deactivated[],1,0)</f>
        <v>#N/A</v>
      </c>
      <c r="L473" t="s">
        <v>31400</v>
      </c>
      <c r="M473" t="s">
        <v>31399</v>
      </c>
      <c r="V473" t="s">
        <v>33535</v>
      </c>
      <c r="AB473" t="s">
        <v>21219</v>
      </c>
      <c r="AH473" t="s">
        <v>65</v>
      </c>
      <c r="AI473" t="s">
        <v>31371</v>
      </c>
      <c r="AY473" t="s">
        <v>36004</v>
      </c>
      <c r="AZ473" t="s">
        <v>19174</v>
      </c>
      <c r="BA473" t="s">
        <v>34506</v>
      </c>
      <c r="BB473" t="s">
        <v>31394</v>
      </c>
      <c r="BD473" t="s">
        <v>33648</v>
      </c>
      <c r="BG473" t="s">
        <v>36003</v>
      </c>
    </row>
    <row r="474" spans="1:59" x14ac:dyDescent="0.2">
      <c r="A474" s="1">
        <v>42618.939386574071</v>
      </c>
      <c r="B474" t="s">
        <v>1862</v>
      </c>
      <c r="C474" t="s">
        <v>36002</v>
      </c>
      <c r="D474" t="e">
        <f>VLOOKUP(all_inactive[[#This Row],[Full Name, Title]],properly_deactivated[],1,0)</f>
        <v>#N/A</v>
      </c>
      <c r="L474" t="s">
        <v>31680</v>
      </c>
      <c r="M474" t="s">
        <v>31679</v>
      </c>
      <c r="V474" t="s">
        <v>36001</v>
      </c>
      <c r="AB474" t="s">
        <v>21219</v>
      </c>
      <c r="AH474" t="s">
        <v>65</v>
      </c>
      <c r="AI474" t="s">
        <v>31371</v>
      </c>
      <c r="AY474" t="s">
        <v>36000</v>
      </c>
      <c r="AZ474" t="s">
        <v>35999</v>
      </c>
      <c r="BA474" t="s">
        <v>35998</v>
      </c>
      <c r="BB474" t="s">
        <v>31394</v>
      </c>
      <c r="BD474" t="s">
        <v>33648</v>
      </c>
      <c r="BG474" t="s">
        <v>35997</v>
      </c>
    </row>
    <row r="475" spans="1:59" x14ac:dyDescent="0.2">
      <c r="A475" s="1">
        <v>42618.939375000002</v>
      </c>
      <c r="B475" t="s">
        <v>1862</v>
      </c>
      <c r="C475" t="s">
        <v>35996</v>
      </c>
      <c r="D475" t="e">
        <f>VLOOKUP(all_inactive[[#This Row],[Full Name, Title]],properly_deactivated[],1,0)</f>
        <v>#N/A</v>
      </c>
      <c r="M475" t="s">
        <v>35036</v>
      </c>
      <c r="V475" t="s">
        <v>35995</v>
      </c>
      <c r="AB475" t="s">
        <v>34944</v>
      </c>
      <c r="AH475" t="s">
        <v>65</v>
      </c>
      <c r="AI475" t="s">
        <v>34924</v>
      </c>
      <c r="AY475" t="s">
        <v>35994</v>
      </c>
      <c r="AZ475" t="s">
        <v>35993</v>
      </c>
      <c r="BA475" t="s">
        <v>12013</v>
      </c>
      <c r="BB475" t="s">
        <v>35992</v>
      </c>
      <c r="BD475" t="s">
        <v>33648</v>
      </c>
      <c r="BG475" t="s">
        <v>35991</v>
      </c>
    </row>
    <row r="476" spans="1:59" x14ac:dyDescent="0.2">
      <c r="A476" s="1">
        <v>42618.939375000002</v>
      </c>
      <c r="B476" t="s">
        <v>1862</v>
      </c>
      <c r="C476" t="s">
        <v>35986</v>
      </c>
      <c r="D476" t="e">
        <f>VLOOKUP(all_inactive[[#This Row],[Full Name, Title]],properly_deactivated[],1,0)</f>
        <v>#N/A</v>
      </c>
      <c r="M476" t="s">
        <v>34946</v>
      </c>
      <c r="V476" t="s">
        <v>35985</v>
      </c>
      <c r="AB476" t="s">
        <v>34944</v>
      </c>
      <c r="AH476" t="s">
        <v>65</v>
      </c>
      <c r="AI476" t="s">
        <v>34924</v>
      </c>
      <c r="AY476" t="s">
        <v>35984</v>
      </c>
      <c r="AZ476" t="s">
        <v>35983</v>
      </c>
      <c r="BA476" t="s">
        <v>32025</v>
      </c>
      <c r="BB476" t="s">
        <v>35982</v>
      </c>
      <c r="BD476" t="s">
        <v>33648</v>
      </c>
      <c r="BG476" t="s">
        <v>35981</v>
      </c>
    </row>
    <row r="477" spans="1:59" x14ac:dyDescent="0.2">
      <c r="A477" s="1">
        <v>42618.939375000002</v>
      </c>
      <c r="B477" t="s">
        <v>1862</v>
      </c>
      <c r="C477" t="s">
        <v>35980</v>
      </c>
      <c r="D477" t="e">
        <f>VLOOKUP(all_inactive[[#This Row],[Full Name, Title]],properly_deactivated[],1,0)</f>
        <v>#N/A</v>
      </c>
      <c r="M477" t="s">
        <v>34985</v>
      </c>
      <c r="V477" t="s">
        <v>35979</v>
      </c>
      <c r="AB477" t="s">
        <v>34944</v>
      </c>
      <c r="AH477" t="s">
        <v>65</v>
      </c>
      <c r="AI477" t="s">
        <v>34924</v>
      </c>
      <c r="AY477" t="s">
        <v>35978</v>
      </c>
      <c r="AZ477" t="s">
        <v>4066</v>
      </c>
      <c r="BA477" t="s">
        <v>672</v>
      </c>
      <c r="BB477" t="s">
        <v>35977</v>
      </c>
      <c r="BD477" t="s">
        <v>33648</v>
      </c>
      <c r="BG477" t="s">
        <v>35976</v>
      </c>
    </row>
    <row r="478" spans="1:59" x14ac:dyDescent="0.2">
      <c r="A478" s="1">
        <v>42618.939363425918</v>
      </c>
      <c r="B478" t="s">
        <v>1862</v>
      </c>
      <c r="C478" t="s">
        <v>35971</v>
      </c>
      <c r="D478" t="e">
        <f>VLOOKUP(all_inactive[[#This Row],[Full Name, Title]],properly_deactivated[],1,0)</f>
        <v>#N/A</v>
      </c>
      <c r="M478" t="s">
        <v>35036</v>
      </c>
      <c r="V478" t="s">
        <v>35193</v>
      </c>
      <c r="AB478" t="s">
        <v>34944</v>
      </c>
      <c r="AH478" t="s">
        <v>65</v>
      </c>
      <c r="AI478" t="s">
        <v>34924</v>
      </c>
      <c r="AY478" t="s">
        <v>35970</v>
      </c>
      <c r="AZ478" t="s">
        <v>27685</v>
      </c>
      <c r="BA478" t="s">
        <v>541</v>
      </c>
      <c r="BB478" t="s">
        <v>35969</v>
      </c>
      <c r="BD478" t="s">
        <v>33648</v>
      </c>
      <c r="BG478" t="s">
        <v>35968</v>
      </c>
    </row>
    <row r="479" spans="1:59" x14ac:dyDescent="0.2">
      <c r="A479" s="1">
        <v>42618.939363425918</v>
      </c>
      <c r="B479" t="s">
        <v>1862</v>
      </c>
      <c r="C479" t="s">
        <v>35967</v>
      </c>
      <c r="D479" t="e">
        <f>VLOOKUP(all_inactive[[#This Row],[Full Name, Title]],properly_deactivated[],1,0)</f>
        <v>#N/A</v>
      </c>
      <c r="M479" t="s">
        <v>35966</v>
      </c>
      <c r="V479" t="s">
        <v>35965</v>
      </c>
      <c r="AB479" t="s">
        <v>34976</v>
      </c>
      <c r="AH479" t="s">
        <v>65</v>
      </c>
      <c r="AI479" t="s">
        <v>34924</v>
      </c>
      <c r="AY479" t="s">
        <v>35964</v>
      </c>
      <c r="AZ479" t="s">
        <v>35963</v>
      </c>
      <c r="BA479" t="s">
        <v>11765</v>
      </c>
      <c r="BB479" t="s">
        <v>35330</v>
      </c>
      <c r="BD479" t="s">
        <v>33648</v>
      </c>
      <c r="BG479" t="s">
        <v>35962</v>
      </c>
    </row>
    <row r="480" spans="1:59" x14ac:dyDescent="0.2">
      <c r="A480" s="1">
        <v>42618.939363425918</v>
      </c>
      <c r="B480" t="s">
        <v>1862</v>
      </c>
      <c r="C480" t="s">
        <v>35961</v>
      </c>
      <c r="D480" t="e">
        <f>VLOOKUP(all_inactive[[#This Row],[Full Name, Title]],properly_deactivated[],1,0)</f>
        <v>#N/A</v>
      </c>
      <c r="M480" t="s">
        <v>35960</v>
      </c>
      <c r="V480" t="s">
        <v>35959</v>
      </c>
      <c r="AB480" t="s">
        <v>34976</v>
      </c>
      <c r="AH480" t="s">
        <v>65</v>
      </c>
      <c r="AI480" t="s">
        <v>34924</v>
      </c>
      <c r="AY480" t="s">
        <v>35958</v>
      </c>
      <c r="AZ480" t="s">
        <v>11137</v>
      </c>
      <c r="BA480" t="s">
        <v>35957</v>
      </c>
      <c r="BB480" t="s">
        <v>35330</v>
      </c>
      <c r="BD480" t="s">
        <v>33648</v>
      </c>
      <c r="BG480" t="s">
        <v>35956</v>
      </c>
    </row>
    <row r="481" spans="1:59" x14ac:dyDescent="0.2">
      <c r="A481" s="1">
        <v>42618.939351851863</v>
      </c>
      <c r="B481" t="s">
        <v>1862</v>
      </c>
      <c r="C481" t="s">
        <v>35955</v>
      </c>
      <c r="D481" t="e">
        <f>VLOOKUP(all_inactive[[#This Row],[Full Name, Title]],properly_deactivated[],1,0)</f>
        <v>#N/A</v>
      </c>
      <c r="M481" t="s">
        <v>35510</v>
      </c>
      <c r="V481" t="s">
        <v>35954</v>
      </c>
      <c r="AB481" t="s">
        <v>34976</v>
      </c>
      <c r="AH481" t="s">
        <v>65</v>
      </c>
      <c r="AI481" t="s">
        <v>34924</v>
      </c>
      <c r="AY481" t="s">
        <v>35953</v>
      </c>
      <c r="AZ481" t="s">
        <v>23535</v>
      </c>
      <c r="BA481" t="s">
        <v>2391</v>
      </c>
      <c r="BB481" t="s">
        <v>35330</v>
      </c>
      <c r="BD481" t="s">
        <v>33648</v>
      </c>
      <c r="BG481" t="s">
        <v>35952</v>
      </c>
    </row>
    <row r="482" spans="1:59" x14ac:dyDescent="0.2">
      <c r="A482" s="1">
        <v>42618.939351851863</v>
      </c>
      <c r="B482" t="s">
        <v>1862</v>
      </c>
      <c r="C482" t="s">
        <v>35951</v>
      </c>
      <c r="D482" t="e">
        <f>VLOOKUP(all_inactive[[#This Row],[Full Name, Title]],properly_deactivated[],1,0)</f>
        <v>#N/A</v>
      </c>
      <c r="M482" t="s">
        <v>35950</v>
      </c>
      <c r="V482" t="s">
        <v>35949</v>
      </c>
      <c r="AB482" t="s">
        <v>34976</v>
      </c>
      <c r="AH482" t="s">
        <v>65</v>
      </c>
      <c r="AI482" t="s">
        <v>34924</v>
      </c>
      <c r="AY482" t="s">
        <v>35948</v>
      </c>
      <c r="AZ482" t="s">
        <v>7424</v>
      </c>
      <c r="BA482" t="s">
        <v>35947</v>
      </c>
      <c r="BB482" t="s">
        <v>35946</v>
      </c>
      <c r="BD482" t="s">
        <v>33648</v>
      </c>
      <c r="BG482" t="s">
        <v>35945</v>
      </c>
    </row>
    <row r="483" spans="1:59" x14ac:dyDescent="0.2">
      <c r="A483" s="1">
        <v>42618.939351851863</v>
      </c>
      <c r="B483" t="s">
        <v>1862</v>
      </c>
      <c r="C483" t="s">
        <v>35944</v>
      </c>
      <c r="D483" t="e">
        <f>VLOOKUP(all_inactive[[#This Row],[Full Name, Title]],properly_deactivated[],1,0)</f>
        <v>#N/A</v>
      </c>
      <c r="M483" t="s">
        <v>35943</v>
      </c>
      <c r="V483" t="s">
        <v>35942</v>
      </c>
      <c r="AB483" t="s">
        <v>34976</v>
      </c>
      <c r="AH483" t="s">
        <v>65</v>
      </c>
      <c r="AI483" t="s">
        <v>34924</v>
      </c>
      <c r="AY483" t="s">
        <v>35941</v>
      </c>
      <c r="AZ483" t="s">
        <v>775</v>
      </c>
      <c r="BA483" t="s">
        <v>344</v>
      </c>
      <c r="BB483" t="s">
        <v>35940</v>
      </c>
      <c r="BD483" t="s">
        <v>33648</v>
      </c>
      <c r="BG483" t="s">
        <v>35939</v>
      </c>
    </row>
    <row r="484" spans="1:59" x14ac:dyDescent="0.2">
      <c r="A484" s="1">
        <v>42618.939351851863</v>
      </c>
      <c r="B484" t="s">
        <v>1862</v>
      </c>
      <c r="C484" t="s">
        <v>35938</v>
      </c>
      <c r="D484" t="e">
        <f>VLOOKUP(all_inactive[[#This Row],[Full Name, Title]],properly_deactivated[],1,0)</f>
        <v>#N/A</v>
      </c>
      <c r="M484" t="s">
        <v>34978</v>
      </c>
      <c r="V484" t="s">
        <v>35937</v>
      </c>
      <c r="AB484" t="s">
        <v>34976</v>
      </c>
      <c r="AH484" t="s">
        <v>65</v>
      </c>
      <c r="AI484" t="s">
        <v>34924</v>
      </c>
      <c r="AY484" t="s">
        <v>35936</v>
      </c>
      <c r="AZ484" t="s">
        <v>27768</v>
      </c>
      <c r="BA484" t="s">
        <v>1250</v>
      </c>
      <c r="BB484" t="s">
        <v>35935</v>
      </c>
      <c r="BD484" t="s">
        <v>33648</v>
      </c>
      <c r="BG484" t="s">
        <v>35934</v>
      </c>
    </row>
    <row r="485" spans="1:59" x14ac:dyDescent="0.2">
      <c r="A485" s="1">
        <v>42618.939340277779</v>
      </c>
      <c r="B485" t="s">
        <v>1862</v>
      </c>
      <c r="C485" t="s">
        <v>35933</v>
      </c>
      <c r="D485" t="e">
        <f>VLOOKUP(all_inactive[[#This Row],[Full Name, Title]],properly_deactivated[],1,0)</f>
        <v>#N/A</v>
      </c>
      <c r="M485" t="s">
        <v>35036</v>
      </c>
      <c r="V485" t="s">
        <v>35193</v>
      </c>
      <c r="AB485" t="s">
        <v>34944</v>
      </c>
      <c r="AH485" t="s">
        <v>65</v>
      </c>
      <c r="AI485" t="s">
        <v>34924</v>
      </c>
      <c r="AY485" t="s">
        <v>35932</v>
      </c>
      <c r="AZ485" t="s">
        <v>33738</v>
      </c>
      <c r="BA485" t="s">
        <v>35931</v>
      </c>
      <c r="BB485" t="s">
        <v>35930</v>
      </c>
      <c r="BD485" t="s">
        <v>33648</v>
      </c>
      <c r="BG485" t="s">
        <v>35929</v>
      </c>
    </row>
    <row r="486" spans="1:59" x14ac:dyDescent="0.2">
      <c r="A486" s="1">
        <v>42618.939340277779</v>
      </c>
      <c r="B486" t="s">
        <v>1862</v>
      </c>
      <c r="C486" t="s">
        <v>35928</v>
      </c>
      <c r="D486" t="e">
        <f>VLOOKUP(all_inactive[[#This Row],[Full Name, Title]],properly_deactivated[],1,0)</f>
        <v>#N/A</v>
      </c>
      <c r="M486" t="s">
        <v>35106</v>
      </c>
      <c r="V486" t="s">
        <v>35927</v>
      </c>
      <c r="AB486" t="s">
        <v>34944</v>
      </c>
      <c r="AH486" t="s">
        <v>65</v>
      </c>
      <c r="AI486" t="s">
        <v>34924</v>
      </c>
      <c r="AY486" t="s">
        <v>35926</v>
      </c>
      <c r="AZ486" t="s">
        <v>28313</v>
      </c>
      <c r="BA486" t="s">
        <v>35925</v>
      </c>
      <c r="BB486" t="s">
        <v>35924</v>
      </c>
      <c r="BD486" t="s">
        <v>33648</v>
      </c>
      <c r="BG486" t="s">
        <v>35923</v>
      </c>
    </row>
    <row r="487" spans="1:59" x14ac:dyDescent="0.2">
      <c r="A487" s="1">
        <v>42618.939340277779</v>
      </c>
      <c r="B487" t="s">
        <v>1862</v>
      </c>
      <c r="C487" t="s">
        <v>35922</v>
      </c>
      <c r="D487" t="e">
        <f>VLOOKUP(all_inactive[[#This Row],[Full Name, Title]],properly_deactivated[],1,0)</f>
        <v>#N/A</v>
      </c>
      <c r="M487" t="s">
        <v>34933</v>
      </c>
      <c r="V487" t="s">
        <v>35921</v>
      </c>
      <c r="AB487" t="s">
        <v>34931</v>
      </c>
      <c r="AH487" t="s">
        <v>65</v>
      </c>
      <c r="AI487" t="s">
        <v>34924</v>
      </c>
      <c r="AY487" t="s">
        <v>35920</v>
      </c>
      <c r="AZ487" t="s">
        <v>35919</v>
      </c>
      <c r="BA487" t="s">
        <v>23111</v>
      </c>
      <c r="BB487" t="s">
        <v>35918</v>
      </c>
      <c r="BD487" t="s">
        <v>33648</v>
      </c>
      <c r="BG487" t="s">
        <v>35917</v>
      </c>
    </row>
    <row r="488" spans="1:59" x14ac:dyDescent="0.2">
      <c r="A488" s="1">
        <v>42618.939340277779</v>
      </c>
      <c r="B488" t="s">
        <v>1862</v>
      </c>
      <c r="C488" t="s">
        <v>35916</v>
      </c>
      <c r="D488" t="e">
        <f>VLOOKUP(all_inactive[[#This Row],[Full Name, Title]],properly_deactivated[],1,0)</f>
        <v>#N/A</v>
      </c>
      <c r="M488" t="s">
        <v>35120</v>
      </c>
      <c r="V488" t="s">
        <v>35680</v>
      </c>
      <c r="AB488" t="s">
        <v>34944</v>
      </c>
      <c r="AH488" t="s">
        <v>65</v>
      </c>
      <c r="AI488" t="s">
        <v>34924</v>
      </c>
      <c r="AY488" t="s">
        <v>35915</v>
      </c>
      <c r="AZ488" t="s">
        <v>7324</v>
      </c>
      <c r="BA488" t="s">
        <v>35914</v>
      </c>
      <c r="BB488" t="s">
        <v>35913</v>
      </c>
      <c r="BD488" t="s">
        <v>33648</v>
      </c>
      <c r="BG488" t="s">
        <v>35912</v>
      </c>
    </row>
    <row r="489" spans="1:59" x14ac:dyDescent="0.2">
      <c r="A489" s="1">
        <v>42618.939328703702</v>
      </c>
      <c r="B489" t="s">
        <v>1862</v>
      </c>
      <c r="C489" t="s">
        <v>35911</v>
      </c>
      <c r="D489" t="e">
        <f>VLOOKUP(all_inactive[[#This Row],[Full Name, Title]],properly_deactivated[],1,0)</f>
        <v>#N/A</v>
      </c>
      <c r="M489" t="s">
        <v>35321</v>
      </c>
      <c r="V489" t="s">
        <v>35320</v>
      </c>
      <c r="AB489" t="s">
        <v>34952</v>
      </c>
      <c r="AH489" t="s">
        <v>65</v>
      </c>
      <c r="AI489" t="s">
        <v>34924</v>
      </c>
      <c r="AY489" t="s">
        <v>35910</v>
      </c>
      <c r="AZ489" t="s">
        <v>35909</v>
      </c>
      <c r="BA489" t="s">
        <v>35908</v>
      </c>
      <c r="BB489" t="s">
        <v>35907</v>
      </c>
      <c r="BD489" t="s">
        <v>33648</v>
      </c>
      <c r="BG489" t="s">
        <v>35906</v>
      </c>
    </row>
    <row r="490" spans="1:59" x14ac:dyDescent="0.2">
      <c r="A490" s="1">
        <v>42618.939328703702</v>
      </c>
      <c r="B490" t="s">
        <v>1862</v>
      </c>
      <c r="C490" t="s">
        <v>35905</v>
      </c>
      <c r="D490" t="e">
        <f>VLOOKUP(all_inactive[[#This Row],[Full Name, Title]],properly_deactivated[],1,0)</f>
        <v>#N/A</v>
      </c>
      <c r="M490" t="s">
        <v>35036</v>
      </c>
      <c r="V490" t="s">
        <v>35193</v>
      </c>
      <c r="AB490" t="s">
        <v>34944</v>
      </c>
      <c r="AH490" t="s">
        <v>65</v>
      </c>
      <c r="AI490" t="s">
        <v>34924</v>
      </c>
      <c r="AY490" t="s">
        <v>35904</v>
      </c>
      <c r="AZ490" t="s">
        <v>35903</v>
      </c>
      <c r="BA490" t="s">
        <v>564</v>
      </c>
      <c r="BB490" t="s">
        <v>35539</v>
      </c>
      <c r="BD490" t="s">
        <v>33648</v>
      </c>
      <c r="BG490" t="s">
        <v>35902</v>
      </c>
    </row>
    <row r="491" spans="1:59" x14ac:dyDescent="0.2">
      <c r="A491" s="1">
        <v>42618.939328703702</v>
      </c>
      <c r="B491" t="s">
        <v>1862</v>
      </c>
      <c r="C491" t="s">
        <v>35901</v>
      </c>
      <c r="D491" t="e">
        <f>VLOOKUP(all_inactive[[#This Row],[Full Name, Title]],properly_deactivated[],1,0)</f>
        <v>#N/A</v>
      </c>
      <c r="M491" t="s">
        <v>35127</v>
      </c>
      <c r="V491" t="s">
        <v>35868</v>
      </c>
      <c r="AB491" t="s">
        <v>34944</v>
      </c>
      <c r="AH491" t="s">
        <v>65</v>
      </c>
      <c r="AI491" t="s">
        <v>34924</v>
      </c>
      <c r="AY491" t="s">
        <v>35900</v>
      </c>
      <c r="AZ491" t="s">
        <v>18363</v>
      </c>
      <c r="BA491" t="s">
        <v>3963</v>
      </c>
      <c r="BB491" t="s">
        <v>35899</v>
      </c>
      <c r="BD491" t="s">
        <v>33648</v>
      </c>
      <c r="BG491" t="s">
        <v>35898</v>
      </c>
    </row>
    <row r="492" spans="1:59" x14ac:dyDescent="0.2">
      <c r="A492" s="1">
        <v>42618.939328703702</v>
      </c>
      <c r="B492" t="s">
        <v>1862</v>
      </c>
      <c r="C492" t="s">
        <v>35897</v>
      </c>
      <c r="D492" t="e">
        <f>VLOOKUP(all_inactive[[#This Row],[Full Name, Title]],properly_deactivated[],1,0)</f>
        <v>#N/A</v>
      </c>
      <c r="M492" t="s">
        <v>35321</v>
      </c>
      <c r="V492" t="s">
        <v>35896</v>
      </c>
      <c r="AB492" t="s">
        <v>34952</v>
      </c>
      <c r="AH492" t="s">
        <v>65</v>
      </c>
      <c r="AI492" t="s">
        <v>34924</v>
      </c>
      <c r="AY492" t="s">
        <v>35895</v>
      </c>
      <c r="AZ492" t="s">
        <v>35894</v>
      </c>
      <c r="BA492" t="s">
        <v>35893</v>
      </c>
      <c r="BB492" t="s">
        <v>35892</v>
      </c>
      <c r="BD492" t="s">
        <v>33648</v>
      </c>
      <c r="BG492" t="s">
        <v>35891</v>
      </c>
    </row>
    <row r="493" spans="1:59" x14ac:dyDescent="0.2">
      <c r="A493" s="1">
        <v>42618.939328703702</v>
      </c>
      <c r="B493" t="s">
        <v>1862</v>
      </c>
      <c r="C493" t="s">
        <v>35890</v>
      </c>
      <c r="D493" t="e">
        <f>VLOOKUP(all_inactive[[#This Row],[Full Name, Title]],properly_deactivated[],1,0)</f>
        <v>#N/A</v>
      </c>
      <c r="M493" t="s">
        <v>35518</v>
      </c>
      <c r="V493" t="s">
        <v>35889</v>
      </c>
      <c r="AB493" t="s">
        <v>34944</v>
      </c>
      <c r="AH493" t="s">
        <v>65</v>
      </c>
      <c r="AI493" t="s">
        <v>34924</v>
      </c>
      <c r="AY493" t="s">
        <v>35888</v>
      </c>
      <c r="AZ493" t="s">
        <v>35887</v>
      </c>
      <c r="BA493" t="s">
        <v>35886</v>
      </c>
      <c r="BB493" t="s">
        <v>35885</v>
      </c>
      <c r="BD493" t="s">
        <v>33648</v>
      </c>
      <c r="BG493" t="s">
        <v>35884</v>
      </c>
    </row>
    <row r="494" spans="1:59" x14ac:dyDescent="0.2">
      <c r="A494" s="1">
        <v>42618.939317129632</v>
      </c>
      <c r="B494" t="s">
        <v>1862</v>
      </c>
      <c r="C494" t="s">
        <v>35883</v>
      </c>
      <c r="D494" t="e">
        <f>VLOOKUP(all_inactive[[#This Row],[Full Name, Title]],properly_deactivated[],1,0)</f>
        <v>#N/A</v>
      </c>
      <c r="M494" t="s">
        <v>35321</v>
      </c>
      <c r="V494" t="s">
        <v>35320</v>
      </c>
      <c r="AB494" t="s">
        <v>34952</v>
      </c>
      <c r="AH494" t="s">
        <v>65</v>
      </c>
      <c r="AI494" t="s">
        <v>34924</v>
      </c>
      <c r="AY494" t="s">
        <v>35882</v>
      </c>
      <c r="AZ494" t="s">
        <v>35881</v>
      </c>
      <c r="BA494" t="s">
        <v>35880</v>
      </c>
      <c r="BB494" t="s">
        <v>35879</v>
      </c>
      <c r="BD494" t="s">
        <v>33648</v>
      </c>
      <c r="BG494" t="s">
        <v>35878</v>
      </c>
    </row>
    <row r="495" spans="1:59" x14ac:dyDescent="0.2">
      <c r="A495" s="1">
        <v>42618.939317129632</v>
      </c>
      <c r="B495" t="s">
        <v>1862</v>
      </c>
      <c r="C495" t="s">
        <v>35873</v>
      </c>
      <c r="D495" t="e">
        <f>VLOOKUP(all_inactive[[#This Row],[Full Name, Title]],properly_deactivated[],1,0)</f>
        <v>#N/A</v>
      </c>
      <c r="M495" t="s">
        <v>35112</v>
      </c>
      <c r="V495" t="s">
        <v>35872</v>
      </c>
      <c r="AB495" t="s">
        <v>34931</v>
      </c>
      <c r="AH495" t="s">
        <v>65</v>
      </c>
      <c r="AI495" t="s">
        <v>34924</v>
      </c>
      <c r="AY495" t="s">
        <v>35871</v>
      </c>
      <c r="AZ495" t="s">
        <v>26340</v>
      </c>
      <c r="BA495" t="s">
        <v>4391</v>
      </c>
      <c r="BB495" t="s">
        <v>68</v>
      </c>
      <c r="BD495" t="s">
        <v>33648</v>
      </c>
      <c r="BG495" t="s">
        <v>35870</v>
      </c>
    </row>
    <row r="496" spans="1:59" x14ac:dyDescent="0.2">
      <c r="A496" s="1">
        <v>42618.939317129632</v>
      </c>
      <c r="B496" t="s">
        <v>1862</v>
      </c>
      <c r="C496" t="s">
        <v>35869</v>
      </c>
      <c r="D496" t="e">
        <f>VLOOKUP(all_inactive[[#This Row],[Full Name, Title]],properly_deactivated[],1,0)</f>
        <v>#N/A</v>
      </c>
      <c r="M496" t="s">
        <v>35127</v>
      </c>
      <c r="V496" t="s">
        <v>35868</v>
      </c>
      <c r="AB496" t="s">
        <v>34944</v>
      </c>
      <c r="AH496" t="s">
        <v>65</v>
      </c>
      <c r="AI496" t="s">
        <v>34924</v>
      </c>
      <c r="AY496" t="s">
        <v>35867</v>
      </c>
      <c r="AZ496" t="s">
        <v>27149</v>
      </c>
      <c r="BA496" t="s">
        <v>35866</v>
      </c>
      <c r="BB496" t="s">
        <v>35865</v>
      </c>
      <c r="BD496" t="s">
        <v>33648</v>
      </c>
      <c r="BG496" t="s">
        <v>35864</v>
      </c>
    </row>
    <row r="497" spans="1:59" x14ac:dyDescent="0.2">
      <c r="A497" s="1">
        <v>42618.939305555563</v>
      </c>
      <c r="B497" t="s">
        <v>1862</v>
      </c>
      <c r="C497" t="s">
        <v>35863</v>
      </c>
      <c r="D497" t="e">
        <f>VLOOKUP(all_inactive[[#This Row],[Full Name, Title]],properly_deactivated[],1,0)</f>
        <v>#N/A</v>
      </c>
      <c r="M497" t="s">
        <v>35381</v>
      </c>
      <c r="V497" t="s">
        <v>35862</v>
      </c>
      <c r="AB497" t="s">
        <v>34976</v>
      </c>
      <c r="AH497" t="s">
        <v>65</v>
      </c>
      <c r="AI497" t="s">
        <v>34924</v>
      </c>
      <c r="AY497" t="s">
        <v>35861</v>
      </c>
      <c r="AZ497" t="s">
        <v>3791</v>
      </c>
      <c r="BA497" t="s">
        <v>17763</v>
      </c>
      <c r="BB497" t="s">
        <v>35860</v>
      </c>
      <c r="BD497" t="s">
        <v>33648</v>
      </c>
      <c r="BG497" t="s">
        <v>35859</v>
      </c>
    </row>
    <row r="498" spans="1:59" x14ac:dyDescent="0.2">
      <c r="A498" s="1">
        <v>42618.939305555563</v>
      </c>
      <c r="B498" t="s">
        <v>1862</v>
      </c>
      <c r="C498" t="s">
        <v>35858</v>
      </c>
      <c r="D498" t="e">
        <f>VLOOKUP(all_inactive[[#This Row],[Full Name, Title]],properly_deactivated[],1,0)</f>
        <v>#N/A</v>
      </c>
      <c r="M498" t="s">
        <v>35381</v>
      </c>
      <c r="V498" t="s">
        <v>35449</v>
      </c>
      <c r="AB498" t="s">
        <v>34976</v>
      </c>
      <c r="AH498" t="s">
        <v>65</v>
      </c>
      <c r="AI498" t="s">
        <v>34924</v>
      </c>
      <c r="AY498" t="s">
        <v>35857</v>
      </c>
      <c r="AZ498" t="s">
        <v>35856</v>
      </c>
      <c r="BA498" t="s">
        <v>35855</v>
      </c>
      <c r="BB498" t="s">
        <v>1350</v>
      </c>
      <c r="BD498" t="s">
        <v>33648</v>
      </c>
      <c r="BG498" t="s">
        <v>35854</v>
      </c>
    </row>
    <row r="499" spans="1:59" x14ac:dyDescent="0.2">
      <c r="A499" s="1">
        <v>42618.939305555563</v>
      </c>
      <c r="B499" t="s">
        <v>1862</v>
      </c>
      <c r="C499" t="s">
        <v>35853</v>
      </c>
      <c r="D499" t="e">
        <f>VLOOKUP(all_inactive[[#This Row],[Full Name, Title]],properly_deactivated[],1,0)</f>
        <v>#N/A</v>
      </c>
      <c r="M499" t="s">
        <v>34978</v>
      </c>
      <c r="V499" t="s">
        <v>35081</v>
      </c>
      <c r="AB499" t="s">
        <v>35080</v>
      </c>
      <c r="AH499" t="s">
        <v>65</v>
      </c>
      <c r="AI499" t="s">
        <v>34924</v>
      </c>
      <c r="AY499" t="s">
        <v>35852</v>
      </c>
      <c r="AZ499" t="s">
        <v>35851</v>
      </c>
      <c r="BA499" t="s">
        <v>35850</v>
      </c>
      <c r="BB499" t="s">
        <v>35409</v>
      </c>
      <c r="BD499" t="s">
        <v>33648</v>
      </c>
      <c r="BG499" t="s">
        <v>35849</v>
      </c>
    </row>
    <row r="500" spans="1:59" x14ac:dyDescent="0.2">
      <c r="A500" s="1">
        <v>42618.939293981479</v>
      </c>
      <c r="B500" t="s">
        <v>1862</v>
      </c>
      <c r="C500" t="s">
        <v>35843</v>
      </c>
      <c r="D500" t="e">
        <f>VLOOKUP(all_inactive[[#This Row],[Full Name, Title]],properly_deactivated[],1,0)</f>
        <v>#N/A</v>
      </c>
      <c r="M500" t="s">
        <v>34978</v>
      </c>
      <c r="V500" t="s">
        <v>35842</v>
      </c>
      <c r="AH500" t="s">
        <v>65</v>
      </c>
      <c r="AI500" t="s">
        <v>34924</v>
      </c>
      <c r="AY500" t="s">
        <v>35841</v>
      </c>
      <c r="AZ500" t="s">
        <v>28129</v>
      </c>
      <c r="BA500" t="s">
        <v>35840</v>
      </c>
      <c r="BB500" t="s">
        <v>35839</v>
      </c>
      <c r="BD500" t="s">
        <v>33648</v>
      </c>
      <c r="BG500" t="s">
        <v>35838</v>
      </c>
    </row>
    <row r="501" spans="1:59" x14ac:dyDescent="0.2">
      <c r="A501" s="1">
        <v>42618.939293981479</v>
      </c>
      <c r="B501" t="s">
        <v>1862</v>
      </c>
      <c r="C501" t="s">
        <v>35837</v>
      </c>
      <c r="D501" t="e">
        <f>VLOOKUP(all_inactive[[#This Row],[Full Name, Title]],properly_deactivated[],1,0)</f>
        <v>#N/A</v>
      </c>
      <c r="M501" t="s">
        <v>34933</v>
      </c>
      <c r="V501" t="s">
        <v>35836</v>
      </c>
      <c r="AB501" t="s">
        <v>34931</v>
      </c>
      <c r="AH501" t="s">
        <v>65</v>
      </c>
      <c r="AI501" t="s">
        <v>34924</v>
      </c>
      <c r="AY501" t="s">
        <v>35835</v>
      </c>
      <c r="AZ501" t="s">
        <v>30177</v>
      </c>
      <c r="BA501" t="s">
        <v>35834</v>
      </c>
      <c r="BB501" t="s">
        <v>35833</v>
      </c>
      <c r="BD501" t="s">
        <v>33648</v>
      </c>
      <c r="BG501" t="s">
        <v>35832</v>
      </c>
    </row>
    <row r="502" spans="1:59" x14ac:dyDescent="0.2">
      <c r="A502" s="1">
        <v>42618.939293981479</v>
      </c>
      <c r="B502" t="s">
        <v>1862</v>
      </c>
      <c r="C502" t="s">
        <v>35831</v>
      </c>
      <c r="D502" t="e">
        <f>VLOOKUP(all_inactive[[#This Row],[Full Name, Title]],properly_deactivated[],1,0)</f>
        <v>#N/A</v>
      </c>
      <c r="M502" t="s">
        <v>35830</v>
      </c>
      <c r="V502" t="s">
        <v>35829</v>
      </c>
      <c r="AH502" t="s">
        <v>65</v>
      </c>
      <c r="AI502" t="s">
        <v>34924</v>
      </c>
      <c r="AY502" t="s">
        <v>35828</v>
      </c>
      <c r="AZ502" t="s">
        <v>6749</v>
      </c>
      <c r="BA502" t="s">
        <v>3844</v>
      </c>
      <c r="BB502" t="s">
        <v>35827</v>
      </c>
      <c r="BD502" t="s">
        <v>33648</v>
      </c>
      <c r="BG502" t="s">
        <v>35826</v>
      </c>
    </row>
    <row r="503" spans="1:59" x14ac:dyDescent="0.2">
      <c r="A503" s="1">
        <v>42618.939282407409</v>
      </c>
      <c r="B503" t="s">
        <v>1862</v>
      </c>
      <c r="C503" t="s">
        <v>35820</v>
      </c>
      <c r="D503" t="e">
        <f>VLOOKUP(all_inactive[[#This Row],[Full Name, Title]],properly_deactivated[],1,0)</f>
        <v>#N/A</v>
      </c>
      <c r="M503" t="s">
        <v>35569</v>
      </c>
      <c r="V503" t="s">
        <v>35819</v>
      </c>
      <c r="AH503" t="s">
        <v>65</v>
      </c>
      <c r="AI503" t="s">
        <v>34924</v>
      </c>
      <c r="AY503" t="s">
        <v>35818</v>
      </c>
      <c r="AZ503" t="s">
        <v>6749</v>
      </c>
      <c r="BA503" t="s">
        <v>11577</v>
      </c>
      <c r="BB503" t="s">
        <v>35817</v>
      </c>
      <c r="BD503" t="s">
        <v>33648</v>
      </c>
      <c r="BG503" t="s">
        <v>35816</v>
      </c>
    </row>
    <row r="504" spans="1:59" x14ac:dyDescent="0.2">
      <c r="A504" s="1">
        <v>42618.939282407409</v>
      </c>
      <c r="B504" t="s">
        <v>1862</v>
      </c>
      <c r="C504" t="s">
        <v>35811</v>
      </c>
      <c r="D504" t="e">
        <f>VLOOKUP(all_inactive[[#This Row],[Full Name, Title]],properly_deactivated[],1,0)</f>
        <v>#N/A</v>
      </c>
      <c r="M504" t="s">
        <v>35174</v>
      </c>
      <c r="V504" t="s">
        <v>35810</v>
      </c>
      <c r="AB504" t="s">
        <v>34931</v>
      </c>
      <c r="AH504" t="s">
        <v>65</v>
      </c>
      <c r="AI504" t="s">
        <v>34924</v>
      </c>
      <c r="AY504" t="s">
        <v>35809</v>
      </c>
      <c r="AZ504" t="s">
        <v>6749</v>
      </c>
      <c r="BA504" t="s">
        <v>13004</v>
      </c>
      <c r="BB504" t="s">
        <v>35808</v>
      </c>
      <c r="BD504" t="s">
        <v>33648</v>
      </c>
      <c r="BG504" t="s">
        <v>35807</v>
      </c>
    </row>
    <row r="505" spans="1:59" x14ac:dyDescent="0.2">
      <c r="A505" s="1">
        <v>42618.939282407409</v>
      </c>
      <c r="B505" t="s">
        <v>1862</v>
      </c>
      <c r="C505" t="s">
        <v>35802</v>
      </c>
      <c r="D505" t="e">
        <f>VLOOKUP(all_inactive[[#This Row],[Full Name, Title]],properly_deactivated[],1,0)</f>
        <v>#N/A</v>
      </c>
      <c r="M505" t="s">
        <v>35056</v>
      </c>
      <c r="V505" t="s">
        <v>35801</v>
      </c>
      <c r="AB505" t="s">
        <v>34944</v>
      </c>
      <c r="AH505" t="s">
        <v>65</v>
      </c>
      <c r="AI505" t="s">
        <v>34924</v>
      </c>
      <c r="AY505" t="s">
        <v>35800</v>
      </c>
      <c r="AZ505" t="s">
        <v>35799</v>
      </c>
      <c r="BA505" t="s">
        <v>35798</v>
      </c>
      <c r="BB505" t="s">
        <v>35797</v>
      </c>
      <c r="BD505" t="s">
        <v>33648</v>
      </c>
      <c r="BG505" t="s">
        <v>35796</v>
      </c>
    </row>
    <row r="506" spans="1:59" x14ac:dyDescent="0.2">
      <c r="A506" s="1">
        <v>42618.939282407409</v>
      </c>
      <c r="B506" t="s">
        <v>1862</v>
      </c>
      <c r="C506" t="s">
        <v>35795</v>
      </c>
      <c r="D506" t="e">
        <f>VLOOKUP(all_inactive[[#This Row],[Full Name, Title]],properly_deactivated[],1,0)</f>
        <v>#N/A</v>
      </c>
      <c r="M506" t="s">
        <v>34978</v>
      </c>
      <c r="V506" t="s">
        <v>35685</v>
      </c>
      <c r="W506" t="s">
        <v>35081</v>
      </c>
      <c r="AA506" t="s">
        <v>35080</v>
      </c>
      <c r="AB506" t="s">
        <v>34976</v>
      </c>
      <c r="AH506" t="s">
        <v>65</v>
      </c>
      <c r="AI506" t="s">
        <v>34924</v>
      </c>
      <c r="AY506" t="s">
        <v>35794</v>
      </c>
      <c r="AZ506" t="s">
        <v>30775</v>
      </c>
      <c r="BA506" t="s">
        <v>35793</v>
      </c>
      <c r="BB506" t="s">
        <v>35792</v>
      </c>
      <c r="BD506" t="s">
        <v>33648</v>
      </c>
      <c r="BG506" t="s">
        <v>35791</v>
      </c>
    </row>
    <row r="507" spans="1:59" x14ac:dyDescent="0.2">
      <c r="A507" s="1">
        <v>42618.939270833333</v>
      </c>
      <c r="B507" t="s">
        <v>1862</v>
      </c>
      <c r="C507" t="s">
        <v>35781</v>
      </c>
      <c r="D507" t="e">
        <f>VLOOKUP(all_inactive[[#This Row],[Full Name, Title]],properly_deactivated[],1,0)</f>
        <v>#N/A</v>
      </c>
      <c r="M507" t="s">
        <v>34992</v>
      </c>
      <c r="V507" t="s">
        <v>35780</v>
      </c>
      <c r="AB507" t="s">
        <v>34944</v>
      </c>
      <c r="AH507" t="s">
        <v>65</v>
      </c>
      <c r="AI507" t="s">
        <v>34924</v>
      </c>
      <c r="AY507" t="s">
        <v>35779</v>
      </c>
      <c r="AZ507" t="s">
        <v>11613</v>
      </c>
      <c r="BA507" t="s">
        <v>35778</v>
      </c>
      <c r="BB507" t="s">
        <v>35777</v>
      </c>
      <c r="BD507" t="s">
        <v>33648</v>
      </c>
      <c r="BG507" t="s">
        <v>35776</v>
      </c>
    </row>
    <row r="508" spans="1:59" x14ac:dyDescent="0.2">
      <c r="A508" s="1">
        <v>42618.939270833333</v>
      </c>
      <c r="B508" t="s">
        <v>1862</v>
      </c>
      <c r="C508" t="s">
        <v>35775</v>
      </c>
      <c r="D508" t="e">
        <f>VLOOKUP(all_inactive[[#This Row],[Full Name, Title]],properly_deactivated[],1,0)</f>
        <v>#N/A</v>
      </c>
      <c r="M508" t="s">
        <v>35295</v>
      </c>
      <c r="V508" t="s">
        <v>35774</v>
      </c>
      <c r="AB508" t="s">
        <v>34976</v>
      </c>
      <c r="AH508" t="s">
        <v>65</v>
      </c>
      <c r="AI508" t="s">
        <v>34924</v>
      </c>
      <c r="AY508" t="s">
        <v>35773</v>
      </c>
      <c r="AZ508" t="s">
        <v>3996</v>
      </c>
      <c r="BA508" t="s">
        <v>35772</v>
      </c>
      <c r="BB508" t="s">
        <v>35771</v>
      </c>
      <c r="BD508" t="s">
        <v>33648</v>
      </c>
      <c r="BG508" t="s">
        <v>35770</v>
      </c>
    </row>
    <row r="509" spans="1:59" x14ac:dyDescent="0.2">
      <c r="A509" s="1">
        <v>42618.939270833333</v>
      </c>
      <c r="B509" t="s">
        <v>1862</v>
      </c>
      <c r="C509" t="s">
        <v>35769</v>
      </c>
      <c r="D509" t="e">
        <f>VLOOKUP(all_inactive[[#This Row],[Full Name, Title]],properly_deactivated[],1,0)</f>
        <v>#N/A</v>
      </c>
      <c r="M509" t="s">
        <v>34978</v>
      </c>
      <c r="V509" t="s">
        <v>35081</v>
      </c>
      <c r="AB509" t="s">
        <v>35080</v>
      </c>
      <c r="AH509" t="s">
        <v>65</v>
      </c>
      <c r="AI509" t="s">
        <v>34924</v>
      </c>
      <c r="AY509" t="s">
        <v>35768</v>
      </c>
      <c r="AZ509" t="s">
        <v>23611</v>
      </c>
      <c r="BA509" t="s">
        <v>35767</v>
      </c>
      <c r="BB509" t="s">
        <v>35766</v>
      </c>
      <c r="BD509" t="s">
        <v>33648</v>
      </c>
      <c r="BG509" t="s">
        <v>35765</v>
      </c>
    </row>
    <row r="510" spans="1:59" x14ac:dyDescent="0.2">
      <c r="A510" s="1">
        <v>42618.939270833333</v>
      </c>
      <c r="B510" t="s">
        <v>1862</v>
      </c>
      <c r="C510" t="s">
        <v>35764</v>
      </c>
      <c r="D510" t="e">
        <f>VLOOKUP(all_inactive[[#This Row],[Full Name, Title]],properly_deactivated[],1,0)</f>
        <v>#N/A</v>
      </c>
      <c r="M510" t="s">
        <v>35030</v>
      </c>
      <c r="V510" t="s">
        <v>35763</v>
      </c>
      <c r="AB510" t="s">
        <v>34944</v>
      </c>
      <c r="AH510" t="s">
        <v>65</v>
      </c>
      <c r="AI510" t="s">
        <v>34924</v>
      </c>
      <c r="AY510" t="s">
        <v>35762</v>
      </c>
      <c r="AZ510" t="s">
        <v>35761</v>
      </c>
      <c r="BA510" t="s">
        <v>35760</v>
      </c>
      <c r="BB510" t="s">
        <v>35759</v>
      </c>
      <c r="BD510" t="s">
        <v>33648</v>
      </c>
      <c r="BG510" t="s">
        <v>35758</v>
      </c>
    </row>
    <row r="511" spans="1:59" x14ac:dyDescent="0.2">
      <c r="A511" s="1">
        <v>42618.939259259263</v>
      </c>
      <c r="B511" t="s">
        <v>1862</v>
      </c>
      <c r="C511" t="s">
        <v>35757</v>
      </c>
      <c r="D511" t="e">
        <f>VLOOKUP(all_inactive[[#This Row],[Full Name, Title]],properly_deactivated[],1,0)</f>
        <v>#N/A</v>
      </c>
      <c r="M511" t="s">
        <v>34998</v>
      </c>
      <c r="V511" t="s">
        <v>35756</v>
      </c>
      <c r="AB511" t="s">
        <v>34952</v>
      </c>
      <c r="AH511" t="s">
        <v>65</v>
      </c>
      <c r="AI511" t="s">
        <v>34924</v>
      </c>
      <c r="AY511" t="s">
        <v>35755</v>
      </c>
      <c r="AZ511" t="s">
        <v>35754</v>
      </c>
      <c r="BA511" t="s">
        <v>35753</v>
      </c>
      <c r="BB511" t="s">
        <v>35752</v>
      </c>
      <c r="BD511" t="s">
        <v>33648</v>
      </c>
      <c r="BG511" t="s">
        <v>35751</v>
      </c>
    </row>
    <row r="512" spans="1:59" x14ac:dyDescent="0.2">
      <c r="A512" s="1">
        <v>42618.939259259263</v>
      </c>
      <c r="B512" t="s">
        <v>1862</v>
      </c>
      <c r="C512" t="s">
        <v>35745</v>
      </c>
      <c r="D512" t="e">
        <f>VLOOKUP(all_inactive[[#This Row],[Full Name, Title]],properly_deactivated[],1,0)</f>
        <v>#N/A</v>
      </c>
      <c r="M512" t="s">
        <v>35340</v>
      </c>
      <c r="V512" t="s">
        <v>35744</v>
      </c>
      <c r="AB512" t="s">
        <v>34931</v>
      </c>
      <c r="AH512" t="s">
        <v>65</v>
      </c>
      <c r="AI512" t="s">
        <v>34924</v>
      </c>
      <c r="AY512" t="s">
        <v>35743</v>
      </c>
      <c r="AZ512" t="s">
        <v>35742</v>
      </c>
      <c r="BA512" t="s">
        <v>35741</v>
      </c>
      <c r="BB512" t="s">
        <v>35740</v>
      </c>
      <c r="BD512" t="s">
        <v>33648</v>
      </c>
      <c r="BG512" t="s">
        <v>35739</v>
      </c>
    </row>
    <row r="513" spans="1:59" x14ac:dyDescent="0.2">
      <c r="A513" s="1">
        <v>42618.939259259263</v>
      </c>
      <c r="B513" t="s">
        <v>1862</v>
      </c>
      <c r="C513" t="s">
        <v>35738</v>
      </c>
      <c r="D513" t="e">
        <f>VLOOKUP(all_inactive[[#This Row],[Full Name, Title]],properly_deactivated[],1,0)</f>
        <v>#N/A</v>
      </c>
      <c r="M513" t="s">
        <v>35127</v>
      </c>
      <c r="V513" t="s">
        <v>35737</v>
      </c>
      <c r="AB513" t="s">
        <v>34944</v>
      </c>
      <c r="AH513" t="s">
        <v>65</v>
      </c>
      <c r="AI513" t="s">
        <v>34924</v>
      </c>
      <c r="AY513" t="s">
        <v>35736</v>
      </c>
      <c r="AZ513" t="s">
        <v>23796</v>
      </c>
      <c r="BA513" t="s">
        <v>35735</v>
      </c>
      <c r="BB513" t="s">
        <v>35734</v>
      </c>
      <c r="BD513" t="s">
        <v>33648</v>
      </c>
      <c r="BG513" t="s">
        <v>35733</v>
      </c>
    </row>
    <row r="514" spans="1:59" x14ac:dyDescent="0.2">
      <c r="A514" s="1">
        <v>42618.939259259263</v>
      </c>
      <c r="B514" t="s">
        <v>1862</v>
      </c>
      <c r="C514" t="s">
        <v>35732</v>
      </c>
      <c r="D514" t="e">
        <f>VLOOKUP(all_inactive[[#This Row],[Full Name, Title]],properly_deactivated[],1,0)</f>
        <v>#N/A</v>
      </c>
      <c r="M514" t="s">
        <v>34978</v>
      </c>
      <c r="V514" t="s">
        <v>35081</v>
      </c>
      <c r="AB514" t="s">
        <v>35080</v>
      </c>
      <c r="AH514" t="s">
        <v>65</v>
      </c>
      <c r="AI514" t="s">
        <v>34924</v>
      </c>
      <c r="AY514" t="s">
        <v>35731</v>
      </c>
      <c r="AZ514" t="s">
        <v>4484</v>
      </c>
      <c r="BA514" t="s">
        <v>20225</v>
      </c>
      <c r="BB514" t="s">
        <v>35730</v>
      </c>
      <c r="BD514" t="s">
        <v>33648</v>
      </c>
      <c r="BG514" t="s">
        <v>35729</v>
      </c>
    </row>
    <row r="515" spans="1:59" x14ac:dyDescent="0.2">
      <c r="A515" s="1">
        <v>42618.939247685194</v>
      </c>
      <c r="B515" t="s">
        <v>1862</v>
      </c>
      <c r="C515" t="s">
        <v>35718</v>
      </c>
      <c r="D515" t="e">
        <f>VLOOKUP(all_inactive[[#This Row],[Full Name, Title]],properly_deactivated[],1,0)</f>
        <v>#N/A</v>
      </c>
      <c r="M515" t="s">
        <v>34978</v>
      </c>
      <c r="V515" t="s">
        <v>35717</v>
      </c>
      <c r="AB515" t="s">
        <v>34976</v>
      </c>
      <c r="AH515" t="s">
        <v>65</v>
      </c>
      <c r="AI515" t="s">
        <v>34924</v>
      </c>
      <c r="AY515" t="s">
        <v>35716</v>
      </c>
      <c r="AZ515" t="s">
        <v>35715</v>
      </c>
      <c r="BA515" t="s">
        <v>35714</v>
      </c>
      <c r="BB515" t="s">
        <v>35713</v>
      </c>
      <c r="BD515" t="s">
        <v>33648</v>
      </c>
      <c r="BG515" t="s">
        <v>35712</v>
      </c>
    </row>
    <row r="516" spans="1:59" x14ac:dyDescent="0.2">
      <c r="A516" s="1">
        <v>42618.939247685194</v>
      </c>
      <c r="B516" t="s">
        <v>1862</v>
      </c>
      <c r="C516" t="s">
        <v>35711</v>
      </c>
      <c r="D516" t="e">
        <f>VLOOKUP(all_inactive[[#This Row],[Full Name, Title]],properly_deactivated[],1,0)</f>
        <v>#N/A</v>
      </c>
      <c r="M516" t="s">
        <v>34965</v>
      </c>
      <c r="V516" t="s">
        <v>35710</v>
      </c>
      <c r="AB516" t="s">
        <v>34931</v>
      </c>
      <c r="AH516" t="s">
        <v>65</v>
      </c>
      <c r="AI516" t="s">
        <v>34924</v>
      </c>
      <c r="AY516" t="s">
        <v>35709</v>
      </c>
      <c r="AZ516" t="s">
        <v>11757</v>
      </c>
      <c r="BA516" t="s">
        <v>35708</v>
      </c>
      <c r="BB516" t="s">
        <v>35707</v>
      </c>
      <c r="BD516" t="s">
        <v>33648</v>
      </c>
      <c r="BG516" t="s">
        <v>35706</v>
      </c>
    </row>
    <row r="517" spans="1:59" x14ac:dyDescent="0.2">
      <c r="A517" s="1">
        <v>42618.939236111109</v>
      </c>
      <c r="B517" t="s">
        <v>1862</v>
      </c>
      <c r="C517" t="s">
        <v>35705</v>
      </c>
      <c r="D517" t="e">
        <f>VLOOKUP(all_inactive[[#This Row],[Full Name, Title]],properly_deactivated[],1,0)</f>
        <v>#N/A</v>
      </c>
      <c r="M517" t="s">
        <v>34954</v>
      </c>
      <c r="V517" t="s">
        <v>35704</v>
      </c>
      <c r="AB517" t="s">
        <v>34952</v>
      </c>
      <c r="AH517" t="s">
        <v>65</v>
      </c>
      <c r="AI517" t="s">
        <v>34924</v>
      </c>
      <c r="AY517" t="s">
        <v>35703</v>
      </c>
      <c r="AZ517" t="s">
        <v>35702</v>
      </c>
      <c r="BA517" t="s">
        <v>35701</v>
      </c>
      <c r="BB517" t="s">
        <v>35700</v>
      </c>
      <c r="BD517" t="s">
        <v>33648</v>
      </c>
      <c r="BG517" t="s">
        <v>35699</v>
      </c>
    </row>
    <row r="518" spans="1:59" x14ac:dyDescent="0.2">
      <c r="A518" s="1">
        <v>42618.939236111109</v>
      </c>
      <c r="B518" t="s">
        <v>1862</v>
      </c>
      <c r="C518" t="s">
        <v>35698</v>
      </c>
      <c r="D518" t="e">
        <f>VLOOKUP(all_inactive[[#This Row],[Full Name, Title]],properly_deactivated[],1,0)</f>
        <v>#N/A</v>
      </c>
      <c r="M518" t="s">
        <v>35381</v>
      </c>
      <c r="V518" t="s">
        <v>35380</v>
      </c>
      <c r="AB518" t="s">
        <v>34976</v>
      </c>
      <c r="AH518" t="s">
        <v>65</v>
      </c>
      <c r="AI518" t="s">
        <v>34924</v>
      </c>
      <c r="AY518" t="s">
        <v>35697</v>
      </c>
      <c r="AZ518" t="s">
        <v>35696</v>
      </c>
      <c r="BA518" t="s">
        <v>35695</v>
      </c>
      <c r="BB518" t="s">
        <v>1350</v>
      </c>
      <c r="BD518" t="s">
        <v>33648</v>
      </c>
      <c r="BG518" t="s">
        <v>35694</v>
      </c>
    </row>
    <row r="519" spans="1:59" x14ac:dyDescent="0.2">
      <c r="A519" s="1">
        <v>42618.939236111109</v>
      </c>
      <c r="B519" t="s">
        <v>1862</v>
      </c>
      <c r="C519" t="s">
        <v>35693</v>
      </c>
      <c r="D519" t="e">
        <f>VLOOKUP(all_inactive[[#This Row],[Full Name, Title]],properly_deactivated[],1,0)</f>
        <v>#N/A</v>
      </c>
      <c r="M519" t="s">
        <v>35692</v>
      </c>
      <c r="V519" t="s">
        <v>35691</v>
      </c>
      <c r="AB519" t="s">
        <v>34931</v>
      </c>
      <c r="AH519" t="s">
        <v>65</v>
      </c>
      <c r="AI519" t="s">
        <v>34924</v>
      </c>
      <c r="AY519" t="s">
        <v>35690</v>
      </c>
      <c r="AZ519" t="s">
        <v>4033</v>
      </c>
      <c r="BA519" t="s">
        <v>35689</v>
      </c>
      <c r="BB519" t="s">
        <v>35688</v>
      </c>
      <c r="BD519" t="s">
        <v>33648</v>
      </c>
      <c r="BG519" t="s">
        <v>35687</v>
      </c>
    </row>
    <row r="520" spans="1:59" x14ac:dyDescent="0.2">
      <c r="A520" s="1">
        <v>42618.93922453704</v>
      </c>
      <c r="B520" t="s">
        <v>1862</v>
      </c>
      <c r="C520" t="s">
        <v>35686</v>
      </c>
      <c r="D520" t="e">
        <f>VLOOKUP(all_inactive[[#This Row],[Full Name, Title]],properly_deactivated[],1,0)</f>
        <v>#N/A</v>
      </c>
      <c r="M520" t="s">
        <v>35381</v>
      </c>
      <c r="V520" t="s">
        <v>35685</v>
      </c>
      <c r="AB520" t="s">
        <v>34976</v>
      </c>
      <c r="AH520" t="s">
        <v>65</v>
      </c>
      <c r="AI520" t="s">
        <v>34924</v>
      </c>
      <c r="AY520" t="s">
        <v>35684</v>
      </c>
      <c r="AZ520" t="s">
        <v>30050</v>
      </c>
      <c r="BA520" t="s">
        <v>35683</v>
      </c>
      <c r="BB520" t="s">
        <v>1350</v>
      </c>
      <c r="BD520" t="s">
        <v>33648</v>
      </c>
      <c r="BG520" t="s">
        <v>35682</v>
      </c>
    </row>
    <row r="521" spans="1:59" x14ac:dyDescent="0.2">
      <c r="A521" s="1">
        <v>42618.93922453704</v>
      </c>
      <c r="B521" t="s">
        <v>1862</v>
      </c>
      <c r="C521" t="s">
        <v>35681</v>
      </c>
      <c r="D521" t="e">
        <f>VLOOKUP(all_inactive[[#This Row],[Full Name, Title]],properly_deactivated[],1,0)</f>
        <v>#N/A</v>
      </c>
      <c r="M521" t="s">
        <v>35120</v>
      </c>
      <c r="V521" t="s">
        <v>35680</v>
      </c>
      <c r="AB521" t="s">
        <v>34944</v>
      </c>
      <c r="AH521" t="s">
        <v>65</v>
      </c>
      <c r="AI521" t="s">
        <v>34924</v>
      </c>
      <c r="AY521" t="s">
        <v>35679</v>
      </c>
      <c r="AZ521" t="s">
        <v>27912</v>
      </c>
      <c r="BA521" t="s">
        <v>35678</v>
      </c>
      <c r="BB521" t="s">
        <v>35677</v>
      </c>
      <c r="BD521" t="s">
        <v>33648</v>
      </c>
      <c r="BG521" t="s">
        <v>35676</v>
      </c>
    </row>
    <row r="522" spans="1:59" x14ac:dyDescent="0.2">
      <c r="A522" s="1">
        <v>42618.93922453704</v>
      </c>
      <c r="B522" t="s">
        <v>1862</v>
      </c>
      <c r="C522" t="s">
        <v>35675</v>
      </c>
      <c r="D522" t="e">
        <f>VLOOKUP(all_inactive[[#This Row],[Full Name, Title]],properly_deactivated[],1,0)</f>
        <v>#N/A</v>
      </c>
      <c r="M522" t="s">
        <v>35174</v>
      </c>
      <c r="V522" t="s">
        <v>35674</v>
      </c>
      <c r="AB522" t="s">
        <v>34931</v>
      </c>
      <c r="AH522" t="s">
        <v>65</v>
      </c>
      <c r="AI522" t="s">
        <v>34924</v>
      </c>
      <c r="AY522" t="s">
        <v>35673</v>
      </c>
      <c r="AZ522" t="s">
        <v>35672</v>
      </c>
      <c r="BA522" t="s">
        <v>35671</v>
      </c>
      <c r="BB522" t="s">
        <v>35670</v>
      </c>
      <c r="BD522" t="s">
        <v>33648</v>
      </c>
      <c r="BG522" t="s">
        <v>35669</v>
      </c>
    </row>
    <row r="523" spans="1:59" x14ac:dyDescent="0.2">
      <c r="A523" s="1">
        <v>42618.93922453704</v>
      </c>
      <c r="B523" t="s">
        <v>1862</v>
      </c>
      <c r="C523" t="s">
        <v>35668</v>
      </c>
      <c r="D523" t="e">
        <f>VLOOKUP(all_inactive[[#This Row],[Full Name, Title]],properly_deactivated[],1,0)</f>
        <v>#N/A</v>
      </c>
      <c r="M523" t="s">
        <v>34998</v>
      </c>
      <c r="V523" t="s">
        <v>35543</v>
      </c>
      <c r="AB523" t="s">
        <v>34952</v>
      </c>
      <c r="AH523" t="s">
        <v>65</v>
      </c>
      <c r="AI523" t="s">
        <v>34924</v>
      </c>
      <c r="AY523" t="s">
        <v>35667</v>
      </c>
      <c r="AZ523" t="s">
        <v>35666</v>
      </c>
      <c r="BA523" t="s">
        <v>3632</v>
      </c>
      <c r="BB523" t="s">
        <v>35665</v>
      </c>
      <c r="BD523" t="s">
        <v>33648</v>
      </c>
      <c r="BG523" t="s">
        <v>35664</v>
      </c>
    </row>
    <row r="524" spans="1:59" x14ac:dyDescent="0.2">
      <c r="A524" s="1">
        <v>42618.939212962963</v>
      </c>
      <c r="B524" t="s">
        <v>1862</v>
      </c>
      <c r="C524" t="s">
        <v>35663</v>
      </c>
      <c r="D524" t="e">
        <f>VLOOKUP(all_inactive[[#This Row],[Full Name, Title]],properly_deactivated[],1,0)</f>
        <v>#N/A</v>
      </c>
      <c r="M524" t="s">
        <v>35381</v>
      </c>
      <c r="V524" t="s">
        <v>35380</v>
      </c>
      <c r="AB524" t="s">
        <v>34976</v>
      </c>
      <c r="AH524" t="s">
        <v>65</v>
      </c>
      <c r="AI524" t="s">
        <v>34924</v>
      </c>
      <c r="AY524" t="s">
        <v>35662</v>
      </c>
      <c r="AZ524" t="s">
        <v>35661</v>
      </c>
      <c r="BA524" t="s">
        <v>35660</v>
      </c>
      <c r="BB524" t="s">
        <v>1350</v>
      </c>
      <c r="BD524" t="s">
        <v>33648</v>
      </c>
      <c r="BG524" t="s">
        <v>35659</v>
      </c>
    </row>
    <row r="525" spans="1:59" x14ac:dyDescent="0.2">
      <c r="A525" s="1">
        <v>42618.939212962963</v>
      </c>
      <c r="B525" t="s">
        <v>1862</v>
      </c>
      <c r="C525" t="s">
        <v>35658</v>
      </c>
      <c r="D525" t="e">
        <f>VLOOKUP(all_inactive[[#This Row],[Full Name, Title]],properly_deactivated[],1,0)</f>
        <v>#N/A</v>
      </c>
      <c r="M525" t="s">
        <v>35256</v>
      </c>
      <c r="V525" t="s">
        <v>35657</v>
      </c>
      <c r="AB525" t="s">
        <v>34976</v>
      </c>
      <c r="AH525" t="s">
        <v>65</v>
      </c>
      <c r="AI525" t="s">
        <v>34924</v>
      </c>
      <c r="AY525" t="s">
        <v>35656</v>
      </c>
      <c r="AZ525" t="s">
        <v>3296</v>
      </c>
      <c r="BA525" t="s">
        <v>134</v>
      </c>
      <c r="BB525" t="s">
        <v>4937</v>
      </c>
      <c r="BD525" t="s">
        <v>33648</v>
      </c>
      <c r="BG525" t="s">
        <v>35655</v>
      </c>
    </row>
    <row r="526" spans="1:59" x14ac:dyDescent="0.2">
      <c r="A526" s="1">
        <v>42618.939212962963</v>
      </c>
      <c r="B526" t="s">
        <v>1862</v>
      </c>
      <c r="C526" t="s">
        <v>35654</v>
      </c>
      <c r="D526" t="e">
        <f>VLOOKUP(all_inactive[[#This Row],[Full Name, Title]],properly_deactivated[],1,0)</f>
        <v>#N/A</v>
      </c>
      <c r="M526" t="s">
        <v>35518</v>
      </c>
      <c r="V526" t="s">
        <v>35517</v>
      </c>
      <c r="AB526" t="s">
        <v>34944</v>
      </c>
      <c r="AH526" t="s">
        <v>65</v>
      </c>
      <c r="AI526" t="s">
        <v>34924</v>
      </c>
      <c r="AY526" t="s">
        <v>35653</v>
      </c>
      <c r="AZ526" t="s">
        <v>11955</v>
      </c>
      <c r="BA526" t="s">
        <v>35652</v>
      </c>
      <c r="BB526" t="s">
        <v>35651</v>
      </c>
      <c r="BD526" t="s">
        <v>33648</v>
      </c>
      <c r="BG526" t="s">
        <v>35650</v>
      </c>
    </row>
    <row r="527" spans="1:59" x14ac:dyDescent="0.2">
      <c r="A527" s="1">
        <v>42618.939212962963</v>
      </c>
      <c r="B527" t="s">
        <v>1862</v>
      </c>
      <c r="C527" t="s">
        <v>35649</v>
      </c>
      <c r="D527" t="e">
        <f>VLOOKUP(all_inactive[[#This Row],[Full Name, Title]],properly_deactivated[],1,0)</f>
        <v>#N/A</v>
      </c>
      <c r="M527" t="s">
        <v>34985</v>
      </c>
      <c r="V527" t="s">
        <v>34984</v>
      </c>
      <c r="AB527" t="s">
        <v>34944</v>
      </c>
      <c r="AH527" t="s">
        <v>65</v>
      </c>
      <c r="AI527" t="s">
        <v>34924</v>
      </c>
      <c r="AY527" t="s">
        <v>35648</v>
      </c>
      <c r="AZ527" t="s">
        <v>35647</v>
      </c>
      <c r="BA527" t="s">
        <v>35646</v>
      </c>
      <c r="BB527" t="s">
        <v>35645</v>
      </c>
      <c r="BD527" t="s">
        <v>33648</v>
      </c>
      <c r="BG527" t="s">
        <v>35644</v>
      </c>
    </row>
    <row r="528" spans="1:59" x14ac:dyDescent="0.2">
      <c r="A528" s="1">
        <v>42618.939201388886</v>
      </c>
      <c r="B528" t="s">
        <v>1862</v>
      </c>
      <c r="C528" t="s">
        <v>35643</v>
      </c>
      <c r="D528" t="e">
        <f>VLOOKUP(all_inactive[[#This Row],[Full Name, Title]],properly_deactivated[],1,0)</f>
        <v>#N/A</v>
      </c>
      <c r="M528" t="s">
        <v>35106</v>
      </c>
      <c r="V528" t="s">
        <v>35642</v>
      </c>
      <c r="AB528" t="s">
        <v>34944</v>
      </c>
      <c r="AH528" t="s">
        <v>65</v>
      </c>
      <c r="AI528" t="s">
        <v>34924</v>
      </c>
      <c r="AY528" t="s">
        <v>35641</v>
      </c>
      <c r="AZ528" t="s">
        <v>1026</v>
      </c>
      <c r="BA528" t="s">
        <v>8035</v>
      </c>
      <c r="BB528" t="s">
        <v>35640</v>
      </c>
      <c r="BD528" t="s">
        <v>33648</v>
      </c>
      <c r="BG528" t="s">
        <v>35639</v>
      </c>
    </row>
    <row r="529" spans="1:59" x14ac:dyDescent="0.2">
      <c r="A529" s="1">
        <v>42618.939201388886</v>
      </c>
      <c r="B529" t="s">
        <v>1862</v>
      </c>
      <c r="C529" t="s">
        <v>35638</v>
      </c>
      <c r="D529" t="e">
        <f>VLOOKUP(all_inactive[[#This Row],[Full Name, Title]],properly_deactivated[],1,0)</f>
        <v>#N/A</v>
      </c>
      <c r="M529" t="s">
        <v>35056</v>
      </c>
      <c r="V529" t="s">
        <v>35637</v>
      </c>
      <c r="AB529" t="s">
        <v>34944</v>
      </c>
      <c r="AH529" t="s">
        <v>65</v>
      </c>
      <c r="AI529" t="s">
        <v>34924</v>
      </c>
      <c r="AY529" t="s">
        <v>35636</v>
      </c>
      <c r="AZ529" t="s">
        <v>1026</v>
      </c>
      <c r="BA529" t="s">
        <v>35635</v>
      </c>
      <c r="BB529" t="s">
        <v>35634</v>
      </c>
      <c r="BD529" t="s">
        <v>33648</v>
      </c>
      <c r="BG529" t="s">
        <v>35633</v>
      </c>
    </row>
    <row r="530" spans="1:59" x14ac:dyDescent="0.2">
      <c r="A530" s="1">
        <v>42618.939201388886</v>
      </c>
      <c r="B530" t="s">
        <v>1862</v>
      </c>
      <c r="C530" t="s">
        <v>35632</v>
      </c>
      <c r="D530" t="e">
        <f>VLOOKUP(all_inactive[[#This Row],[Full Name, Title]],properly_deactivated[],1,0)</f>
        <v>#N/A</v>
      </c>
      <c r="M530" t="s">
        <v>34954</v>
      </c>
      <c r="V530" t="s">
        <v>35631</v>
      </c>
      <c r="AB530" t="s">
        <v>34952</v>
      </c>
      <c r="AH530" t="s">
        <v>65</v>
      </c>
      <c r="AI530" t="s">
        <v>34924</v>
      </c>
      <c r="AY530" t="s">
        <v>35630</v>
      </c>
      <c r="AZ530" t="s">
        <v>576</v>
      </c>
      <c r="BA530" t="s">
        <v>35629</v>
      </c>
      <c r="BB530" t="s">
        <v>35628</v>
      </c>
      <c r="BD530" t="s">
        <v>33648</v>
      </c>
      <c r="BG530" t="s">
        <v>35627</v>
      </c>
    </row>
    <row r="531" spans="1:59" x14ac:dyDescent="0.2">
      <c r="A531" s="1">
        <v>42618.939189814817</v>
      </c>
      <c r="B531" t="s">
        <v>1862</v>
      </c>
      <c r="C531" t="s">
        <v>35626</v>
      </c>
      <c r="D531" t="e">
        <f>VLOOKUP(all_inactive[[#This Row],[Full Name, Title]],properly_deactivated[],1,0)</f>
        <v>#N/A</v>
      </c>
      <c r="M531" t="s">
        <v>35120</v>
      </c>
      <c r="V531" t="s">
        <v>35625</v>
      </c>
      <c r="AB531" t="s">
        <v>34944</v>
      </c>
      <c r="AH531" t="s">
        <v>65</v>
      </c>
      <c r="AI531" t="s">
        <v>34924</v>
      </c>
      <c r="AY531" t="s">
        <v>35624</v>
      </c>
      <c r="AZ531" t="s">
        <v>3705</v>
      </c>
      <c r="BA531" t="s">
        <v>35623</v>
      </c>
      <c r="BB531" t="s">
        <v>35622</v>
      </c>
      <c r="BD531" t="s">
        <v>33648</v>
      </c>
      <c r="BG531" t="s">
        <v>35621</v>
      </c>
    </row>
    <row r="532" spans="1:59" x14ac:dyDescent="0.2">
      <c r="A532" s="1">
        <v>42618.939189814817</v>
      </c>
      <c r="B532" t="s">
        <v>1862</v>
      </c>
      <c r="C532" t="s">
        <v>35620</v>
      </c>
      <c r="D532" t="e">
        <f>VLOOKUP(all_inactive[[#This Row],[Full Name, Title]],properly_deactivated[],1,0)</f>
        <v>#N/A</v>
      </c>
      <c r="M532" t="s">
        <v>34933</v>
      </c>
      <c r="V532" t="s">
        <v>35619</v>
      </c>
      <c r="AB532" t="s">
        <v>34931</v>
      </c>
      <c r="AH532" t="s">
        <v>65</v>
      </c>
      <c r="AI532" t="s">
        <v>34924</v>
      </c>
      <c r="AY532" t="s">
        <v>35618</v>
      </c>
      <c r="AZ532" t="s">
        <v>35617</v>
      </c>
      <c r="BA532" t="s">
        <v>35616</v>
      </c>
      <c r="BB532" t="s">
        <v>35615</v>
      </c>
      <c r="BD532" t="s">
        <v>33648</v>
      </c>
      <c r="BG532" t="s">
        <v>35614</v>
      </c>
    </row>
    <row r="533" spans="1:59" x14ac:dyDescent="0.2">
      <c r="A533" s="1">
        <v>42618.939189814817</v>
      </c>
      <c r="B533" t="s">
        <v>1862</v>
      </c>
      <c r="C533" t="s">
        <v>35613</v>
      </c>
      <c r="D533" t="e">
        <f>VLOOKUP(all_inactive[[#This Row],[Full Name, Title]],properly_deactivated[],1,0)</f>
        <v>#N/A</v>
      </c>
      <c r="M533" t="s">
        <v>34978</v>
      </c>
      <c r="V533" t="s">
        <v>35081</v>
      </c>
      <c r="AB533" t="s">
        <v>35080</v>
      </c>
      <c r="AH533" t="s">
        <v>65</v>
      </c>
      <c r="AI533" t="s">
        <v>34924</v>
      </c>
      <c r="AY533" t="s">
        <v>35612</v>
      </c>
      <c r="AZ533" t="s">
        <v>35611</v>
      </c>
      <c r="BA533" t="s">
        <v>18055</v>
      </c>
      <c r="BB533" t="s">
        <v>35610</v>
      </c>
      <c r="BD533" t="s">
        <v>33648</v>
      </c>
      <c r="BG533" t="s">
        <v>35609</v>
      </c>
    </row>
    <row r="534" spans="1:59" x14ac:dyDescent="0.2">
      <c r="A534" s="1">
        <v>42618.939189814817</v>
      </c>
      <c r="B534" t="s">
        <v>1862</v>
      </c>
      <c r="C534" t="s">
        <v>35608</v>
      </c>
      <c r="D534" t="e">
        <f>VLOOKUP(all_inactive[[#This Row],[Full Name, Title]],properly_deactivated[],1,0)</f>
        <v>#N/A</v>
      </c>
      <c r="M534" t="s">
        <v>35174</v>
      </c>
      <c r="V534" t="s">
        <v>35607</v>
      </c>
      <c r="AB534" t="s">
        <v>34931</v>
      </c>
      <c r="AH534" t="s">
        <v>65</v>
      </c>
      <c r="AI534" t="s">
        <v>34924</v>
      </c>
      <c r="AY534" t="s">
        <v>35606</v>
      </c>
      <c r="AZ534" t="s">
        <v>7121</v>
      </c>
      <c r="BA534" t="s">
        <v>35605</v>
      </c>
      <c r="BB534" t="s">
        <v>35604</v>
      </c>
      <c r="BD534" t="s">
        <v>33648</v>
      </c>
      <c r="BG534" t="s">
        <v>35603</v>
      </c>
    </row>
    <row r="535" spans="1:59" x14ac:dyDescent="0.2">
      <c r="A535" s="1">
        <v>42618.93917824074</v>
      </c>
      <c r="B535" t="s">
        <v>1862</v>
      </c>
      <c r="C535" t="s">
        <v>35602</v>
      </c>
      <c r="D535" t="e">
        <f>VLOOKUP(all_inactive[[#This Row],[Full Name, Title]],properly_deactivated[],1,0)</f>
        <v>#N/A</v>
      </c>
      <c r="M535" t="s">
        <v>35381</v>
      </c>
      <c r="V535" t="s">
        <v>35380</v>
      </c>
      <c r="AB535" t="s">
        <v>34976</v>
      </c>
      <c r="AH535" t="s">
        <v>65</v>
      </c>
      <c r="AI535" t="s">
        <v>34924</v>
      </c>
      <c r="AY535" t="s">
        <v>35601</v>
      </c>
      <c r="AZ535" t="s">
        <v>7121</v>
      </c>
      <c r="BA535" t="s">
        <v>1447</v>
      </c>
      <c r="BB535" t="s">
        <v>1350</v>
      </c>
      <c r="BD535" t="s">
        <v>33648</v>
      </c>
      <c r="BG535" t="s">
        <v>35600</v>
      </c>
    </row>
    <row r="536" spans="1:59" x14ac:dyDescent="0.2">
      <c r="A536" s="1">
        <v>42618.93917824074</v>
      </c>
      <c r="B536" t="s">
        <v>1862</v>
      </c>
      <c r="C536" t="s">
        <v>35599</v>
      </c>
      <c r="D536" t="e">
        <f>VLOOKUP(all_inactive[[#This Row],[Full Name, Title]],properly_deactivated[],1,0)</f>
        <v>#N/A</v>
      </c>
      <c r="M536" t="s">
        <v>34978</v>
      </c>
      <c r="V536" t="s">
        <v>35598</v>
      </c>
      <c r="AB536" t="s">
        <v>34976</v>
      </c>
      <c r="AH536" t="s">
        <v>65</v>
      </c>
      <c r="AI536" t="s">
        <v>34924</v>
      </c>
      <c r="AY536" t="s">
        <v>35597</v>
      </c>
      <c r="AZ536" t="s">
        <v>7705</v>
      </c>
      <c r="BA536" t="s">
        <v>35596</v>
      </c>
      <c r="BB536" t="s">
        <v>35354</v>
      </c>
      <c r="BD536" t="s">
        <v>33648</v>
      </c>
      <c r="BG536" t="s">
        <v>35595</v>
      </c>
    </row>
    <row r="537" spans="1:59" x14ac:dyDescent="0.2">
      <c r="A537" s="1">
        <v>42618.93917824074</v>
      </c>
      <c r="B537" t="s">
        <v>1862</v>
      </c>
      <c r="C537" t="s">
        <v>35594</v>
      </c>
      <c r="D537" t="e">
        <f>VLOOKUP(all_inactive[[#This Row],[Full Name, Title]],properly_deactivated[],1,0)</f>
        <v>#N/A</v>
      </c>
      <c r="M537" t="s">
        <v>35036</v>
      </c>
      <c r="V537" t="s">
        <v>35193</v>
      </c>
      <c r="AB537" t="s">
        <v>34944</v>
      </c>
      <c r="AH537" t="s">
        <v>65</v>
      </c>
      <c r="AI537" t="s">
        <v>34924</v>
      </c>
      <c r="AY537" t="s">
        <v>35593</v>
      </c>
      <c r="AZ537" t="s">
        <v>35592</v>
      </c>
      <c r="BA537" t="s">
        <v>5276</v>
      </c>
      <c r="BB537" t="s">
        <v>35591</v>
      </c>
      <c r="BD537" t="s">
        <v>33648</v>
      </c>
      <c r="BG537" t="s">
        <v>35590</v>
      </c>
    </row>
    <row r="538" spans="1:59" x14ac:dyDescent="0.2">
      <c r="A538" s="1">
        <v>42618.939166666663</v>
      </c>
      <c r="B538" t="s">
        <v>1862</v>
      </c>
      <c r="C538" t="s">
        <v>35589</v>
      </c>
      <c r="D538" t="e">
        <f>VLOOKUP(all_inactive[[#This Row],[Full Name, Title]],properly_deactivated[],1,0)</f>
        <v>#N/A</v>
      </c>
      <c r="M538" t="s">
        <v>35056</v>
      </c>
      <c r="V538" t="s">
        <v>35588</v>
      </c>
      <c r="AB538" t="s">
        <v>34944</v>
      </c>
      <c r="AH538" t="s">
        <v>65</v>
      </c>
      <c r="AI538" t="s">
        <v>34924</v>
      </c>
      <c r="AY538" t="s">
        <v>35587</v>
      </c>
      <c r="AZ538" t="s">
        <v>35586</v>
      </c>
      <c r="BA538" t="s">
        <v>35585</v>
      </c>
      <c r="BB538" t="s">
        <v>35584</v>
      </c>
      <c r="BD538" t="s">
        <v>33648</v>
      </c>
      <c r="BG538" t="s">
        <v>35583</v>
      </c>
    </row>
    <row r="539" spans="1:59" x14ac:dyDescent="0.2">
      <c r="A539" s="1">
        <v>42618.939166666663</v>
      </c>
      <c r="B539" t="s">
        <v>1862</v>
      </c>
      <c r="C539" t="s">
        <v>35582</v>
      </c>
      <c r="D539" t="e">
        <f>VLOOKUP(all_inactive[[#This Row],[Full Name, Title]],properly_deactivated[],1,0)</f>
        <v>#N/A</v>
      </c>
      <c r="M539" t="s">
        <v>34992</v>
      </c>
      <c r="V539" t="s">
        <v>35581</v>
      </c>
      <c r="AB539" t="s">
        <v>34944</v>
      </c>
      <c r="AH539" t="s">
        <v>65</v>
      </c>
      <c r="AI539" t="s">
        <v>34924</v>
      </c>
      <c r="AY539" t="s">
        <v>35580</v>
      </c>
      <c r="AZ539" t="s">
        <v>904</v>
      </c>
      <c r="BA539" t="s">
        <v>35579</v>
      </c>
      <c r="BB539" t="s">
        <v>35578</v>
      </c>
      <c r="BD539" t="s">
        <v>33648</v>
      </c>
      <c r="BG539" t="s">
        <v>35577</v>
      </c>
    </row>
    <row r="540" spans="1:59" x14ac:dyDescent="0.2">
      <c r="A540" s="1">
        <v>42618.939166666663</v>
      </c>
      <c r="B540" t="s">
        <v>1862</v>
      </c>
      <c r="C540" t="s">
        <v>35576</v>
      </c>
      <c r="D540" t="e">
        <f>VLOOKUP(all_inactive[[#This Row],[Full Name, Title]],properly_deactivated[],1,0)</f>
        <v>#N/A</v>
      </c>
      <c r="M540" t="s">
        <v>34998</v>
      </c>
      <c r="V540" t="s">
        <v>35575</v>
      </c>
      <c r="AB540" t="s">
        <v>34952</v>
      </c>
      <c r="AH540" t="s">
        <v>65</v>
      </c>
      <c r="AI540" t="s">
        <v>34924</v>
      </c>
      <c r="AY540" t="s">
        <v>35574</v>
      </c>
      <c r="AZ540" t="s">
        <v>904</v>
      </c>
      <c r="BA540" t="s">
        <v>35573</v>
      </c>
      <c r="BB540" t="s">
        <v>35572</v>
      </c>
      <c r="BD540" t="s">
        <v>33648</v>
      </c>
      <c r="BG540" t="s">
        <v>35571</v>
      </c>
    </row>
    <row r="541" spans="1:59" x14ac:dyDescent="0.2">
      <c r="A541" s="1">
        <v>42618.939155092587</v>
      </c>
      <c r="B541" t="s">
        <v>1862</v>
      </c>
      <c r="C541" t="s">
        <v>35570</v>
      </c>
      <c r="D541" t="e">
        <f>VLOOKUP(all_inactive[[#This Row],[Full Name, Title]],properly_deactivated[],1,0)</f>
        <v>#N/A</v>
      </c>
      <c r="M541" t="s">
        <v>35569</v>
      </c>
      <c r="V541" t="s">
        <v>35568</v>
      </c>
      <c r="AH541" t="s">
        <v>65</v>
      </c>
      <c r="AI541" t="s">
        <v>34924</v>
      </c>
      <c r="AY541" t="s">
        <v>35567</v>
      </c>
      <c r="AZ541" t="s">
        <v>35566</v>
      </c>
      <c r="BA541" t="s">
        <v>8270</v>
      </c>
      <c r="BB541" t="s">
        <v>35565</v>
      </c>
      <c r="BD541" t="s">
        <v>33648</v>
      </c>
      <c r="BG541" t="s">
        <v>35564</v>
      </c>
    </row>
    <row r="542" spans="1:59" x14ac:dyDescent="0.2">
      <c r="A542" s="1">
        <v>42618.939155092587</v>
      </c>
      <c r="B542" t="s">
        <v>1862</v>
      </c>
      <c r="C542" t="s">
        <v>35563</v>
      </c>
      <c r="D542" t="e">
        <f>VLOOKUP(all_inactive[[#This Row],[Full Name, Title]],properly_deactivated[],1,0)</f>
        <v>#N/A</v>
      </c>
      <c r="M542" t="s">
        <v>34946</v>
      </c>
      <c r="V542" t="s">
        <v>35562</v>
      </c>
      <c r="AB542" t="s">
        <v>34944</v>
      </c>
      <c r="AH542" t="s">
        <v>65</v>
      </c>
      <c r="AI542" t="s">
        <v>34924</v>
      </c>
      <c r="AY542" t="s">
        <v>35561</v>
      </c>
      <c r="AZ542" t="s">
        <v>6469</v>
      </c>
      <c r="BA542" t="s">
        <v>35560</v>
      </c>
      <c r="BB542" t="s">
        <v>35559</v>
      </c>
      <c r="BD542" t="s">
        <v>33648</v>
      </c>
      <c r="BG542" t="s">
        <v>35558</v>
      </c>
    </row>
    <row r="543" spans="1:59" x14ac:dyDescent="0.2">
      <c r="A543" s="1">
        <v>42618.939155092587</v>
      </c>
      <c r="B543" t="s">
        <v>1862</v>
      </c>
      <c r="C543" t="s">
        <v>35557</v>
      </c>
      <c r="D543" t="e">
        <f>VLOOKUP(all_inactive[[#This Row],[Full Name, Title]],properly_deactivated[],1,0)</f>
        <v>#N/A</v>
      </c>
      <c r="M543" t="s">
        <v>34992</v>
      </c>
      <c r="V543" t="s">
        <v>35556</v>
      </c>
      <c r="AB543" t="s">
        <v>34944</v>
      </c>
      <c r="AH543" t="s">
        <v>65</v>
      </c>
      <c r="AI543" t="s">
        <v>34924</v>
      </c>
      <c r="AY543" t="s">
        <v>35555</v>
      </c>
      <c r="AZ543" t="s">
        <v>12213</v>
      </c>
      <c r="BA543" t="s">
        <v>35554</v>
      </c>
      <c r="BB543" t="s">
        <v>35553</v>
      </c>
      <c r="BD543" t="s">
        <v>33648</v>
      </c>
      <c r="BG543" t="s">
        <v>35552</v>
      </c>
    </row>
    <row r="544" spans="1:59" x14ac:dyDescent="0.2">
      <c r="A544" s="1">
        <v>42618.939155092587</v>
      </c>
      <c r="B544" t="s">
        <v>1862</v>
      </c>
      <c r="C544" t="s">
        <v>35551</v>
      </c>
      <c r="D544" t="e">
        <f>VLOOKUP(all_inactive[[#This Row],[Full Name, Title]],properly_deactivated[],1,0)</f>
        <v>#N/A</v>
      </c>
      <c r="M544" t="s">
        <v>35518</v>
      </c>
      <c r="V544" t="s">
        <v>35550</v>
      </c>
      <c r="AB544" t="s">
        <v>34944</v>
      </c>
      <c r="AH544" t="s">
        <v>65</v>
      </c>
      <c r="AI544" t="s">
        <v>34924</v>
      </c>
      <c r="AY544" t="s">
        <v>35549</v>
      </c>
      <c r="AZ544" t="s">
        <v>35548</v>
      </c>
      <c r="BA544" t="s">
        <v>35547</v>
      </c>
      <c r="BB544" t="s">
        <v>35546</v>
      </c>
      <c r="BD544" t="s">
        <v>33648</v>
      </c>
      <c r="BG544" t="s">
        <v>35545</v>
      </c>
    </row>
    <row r="545" spans="1:59" x14ac:dyDescent="0.2">
      <c r="A545" s="1">
        <v>42618.939155092587</v>
      </c>
      <c r="B545" t="s">
        <v>1862</v>
      </c>
      <c r="C545" t="s">
        <v>35544</v>
      </c>
      <c r="D545" t="e">
        <f>VLOOKUP(all_inactive[[#This Row],[Full Name, Title]],properly_deactivated[],1,0)</f>
        <v>#N/A</v>
      </c>
      <c r="M545" t="s">
        <v>34998</v>
      </c>
      <c r="V545" t="s">
        <v>35543</v>
      </c>
      <c r="AB545" t="s">
        <v>34952</v>
      </c>
      <c r="AH545" t="s">
        <v>65</v>
      </c>
      <c r="AI545" t="s">
        <v>34924</v>
      </c>
      <c r="AY545" t="s">
        <v>35542</v>
      </c>
      <c r="AZ545" t="s">
        <v>35541</v>
      </c>
      <c r="BA545" t="s">
        <v>35540</v>
      </c>
      <c r="BB545" t="s">
        <v>35539</v>
      </c>
      <c r="BD545" t="s">
        <v>33648</v>
      </c>
      <c r="BG545" t="s">
        <v>35538</v>
      </c>
    </row>
    <row r="546" spans="1:59" x14ac:dyDescent="0.2">
      <c r="A546" s="1">
        <v>42618.939143518517</v>
      </c>
      <c r="B546" t="s">
        <v>1862</v>
      </c>
      <c r="C546" t="s">
        <v>35529</v>
      </c>
      <c r="D546" t="e">
        <f>VLOOKUP(all_inactive[[#This Row],[Full Name, Title]],properly_deactivated[],1,0)</f>
        <v>#N/A</v>
      </c>
      <c r="M546" t="s">
        <v>35106</v>
      </c>
      <c r="V546" t="s">
        <v>35528</v>
      </c>
      <c r="AB546" t="s">
        <v>34944</v>
      </c>
      <c r="AH546" t="s">
        <v>65</v>
      </c>
      <c r="AI546" t="s">
        <v>34924</v>
      </c>
      <c r="AY546" t="s">
        <v>35527</v>
      </c>
      <c r="AZ546" t="s">
        <v>3528</v>
      </c>
      <c r="BA546" t="s">
        <v>35526</v>
      </c>
      <c r="BB546" t="s">
        <v>35525</v>
      </c>
      <c r="BD546" t="s">
        <v>33648</v>
      </c>
      <c r="BG546" t="s">
        <v>35524</v>
      </c>
    </row>
    <row r="547" spans="1:59" x14ac:dyDescent="0.2">
      <c r="A547" s="1">
        <v>42618.939143518517</v>
      </c>
      <c r="B547" t="s">
        <v>1862</v>
      </c>
      <c r="C547" t="s">
        <v>35523</v>
      </c>
      <c r="D547" t="e">
        <f>VLOOKUP(all_inactive[[#This Row],[Full Name, Title]],properly_deactivated[],1,0)</f>
        <v>#N/A</v>
      </c>
      <c r="M547" t="s">
        <v>34926</v>
      </c>
      <c r="V547" t="s">
        <v>35522</v>
      </c>
      <c r="AH547" t="s">
        <v>65</v>
      </c>
      <c r="AI547" t="s">
        <v>34924</v>
      </c>
      <c r="AY547" t="s">
        <v>35521</v>
      </c>
      <c r="AZ547" t="s">
        <v>26382</v>
      </c>
      <c r="BA547" t="s">
        <v>2906</v>
      </c>
      <c r="BB547" t="s">
        <v>34929</v>
      </c>
      <c r="BD547" t="s">
        <v>33648</v>
      </c>
      <c r="BG547" t="s">
        <v>35520</v>
      </c>
    </row>
    <row r="548" spans="1:59" x14ac:dyDescent="0.2">
      <c r="A548" s="1">
        <v>42618.939131944448</v>
      </c>
      <c r="B548" t="s">
        <v>1862</v>
      </c>
      <c r="C548" t="s">
        <v>35519</v>
      </c>
      <c r="D548" t="e">
        <f>VLOOKUP(all_inactive[[#This Row],[Full Name, Title]],properly_deactivated[],1,0)</f>
        <v>#N/A</v>
      </c>
      <c r="M548" t="s">
        <v>35518</v>
      </c>
      <c r="V548" t="s">
        <v>35517</v>
      </c>
      <c r="AB548" t="s">
        <v>34944</v>
      </c>
      <c r="AH548" t="s">
        <v>65</v>
      </c>
      <c r="AI548" t="s">
        <v>34924</v>
      </c>
      <c r="AY548" t="s">
        <v>35516</v>
      </c>
      <c r="AZ548" t="s">
        <v>35515</v>
      </c>
      <c r="BA548" t="s">
        <v>35514</v>
      </c>
      <c r="BB548" t="s">
        <v>35513</v>
      </c>
      <c r="BD548" t="s">
        <v>33648</v>
      </c>
      <c r="BG548" t="s">
        <v>35512</v>
      </c>
    </row>
    <row r="549" spans="1:59" x14ac:dyDescent="0.2">
      <c r="A549" s="1">
        <v>42618.939131944448</v>
      </c>
      <c r="B549" t="s">
        <v>1862</v>
      </c>
      <c r="C549" t="s">
        <v>35511</v>
      </c>
      <c r="D549" t="e">
        <f>VLOOKUP(all_inactive[[#This Row],[Full Name, Title]],properly_deactivated[],1,0)</f>
        <v>#N/A</v>
      </c>
      <c r="M549" t="s">
        <v>35510</v>
      </c>
      <c r="V549" t="s">
        <v>35509</v>
      </c>
      <c r="AB549" t="s">
        <v>34976</v>
      </c>
      <c r="AH549" t="s">
        <v>65</v>
      </c>
      <c r="AI549" t="s">
        <v>34924</v>
      </c>
      <c r="AY549" t="s">
        <v>35508</v>
      </c>
      <c r="AZ549" t="s">
        <v>30450</v>
      </c>
      <c r="BA549" t="s">
        <v>1812</v>
      </c>
      <c r="BB549" t="s">
        <v>35330</v>
      </c>
      <c r="BD549" t="s">
        <v>33648</v>
      </c>
      <c r="BG549" t="s">
        <v>35507</v>
      </c>
    </row>
    <row r="550" spans="1:59" x14ac:dyDescent="0.2">
      <c r="A550" s="1">
        <v>42618.939131944448</v>
      </c>
      <c r="B550" t="s">
        <v>1862</v>
      </c>
      <c r="C550" t="s">
        <v>35506</v>
      </c>
      <c r="D550" t="e">
        <f>VLOOKUP(all_inactive[[#This Row],[Full Name, Title]],properly_deactivated[],1,0)</f>
        <v>#N/A</v>
      </c>
      <c r="M550" t="s">
        <v>34998</v>
      </c>
      <c r="V550" t="s">
        <v>35505</v>
      </c>
      <c r="AB550" t="s">
        <v>34952</v>
      </c>
      <c r="AH550" t="s">
        <v>65</v>
      </c>
      <c r="AI550" t="s">
        <v>34924</v>
      </c>
      <c r="AY550" t="s">
        <v>35504</v>
      </c>
      <c r="AZ550" t="s">
        <v>35503</v>
      </c>
      <c r="BA550" t="s">
        <v>35502</v>
      </c>
      <c r="BB550" t="s">
        <v>35501</v>
      </c>
      <c r="BD550" t="s">
        <v>33648</v>
      </c>
      <c r="BG550" t="s">
        <v>35500</v>
      </c>
    </row>
    <row r="551" spans="1:59" x14ac:dyDescent="0.2">
      <c r="A551" s="1">
        <v>42618.939131944448</v>
      </c>
      <c r="B551" t="s">
        <v>1862</v>
      </c>
      <c r="C551" t="s">
        <v>35499</v>
      </c>
      <c r="D551" t="e">
        <f>VLOOKUP(all_inactive[[#This Row],[Full Name, Title]],properly_deactivated[],1,0)</f>
        <v>#N/A</v>
      </c>
      <c r="M551" t="s">
        <v>35393</v>
      </c>
      <c r="V551" t="s">
        <v>35498</v>
      </c>
      <c r="AB551" t="s">
        <v>34944</v>
      </c>
      <c r="AH551" t="s">
        <v>65</v>
      </c>
      <c r="AI551" t="s">
        <v>34924</v>
      </c>
      <c r="AY551" t="s">
        <v>35497</v>
      </c>
      <c r="AZ551" t="s">
        <v>12349</v>
      </c>
      <c r="BA551" t="s">
        <v>35496</v>
      </c>
      <c r="BB551" t="s">
        <v>35495</v>
      </c>
      <c r="BD551" t="s">
        <v>33648</v>
      </c>
      <c r="BG551" t="s">
        <v>35494</v>
      </c>
    </row>
    <row r="552" spans="1:59" x14ac:dyDescent="0.2">
      <c r="A552" s="1">
        <v>42618.939120370371</v>
      </c>
      <c r="B552" t="s">
        <v>1862</v>
      </c>
      <c r="C552" t="s">
        <v>35493</v>
      </c>
      <c r="D552" t="e">
        <f>VLOOKUP(all_inactive[[#This Row],[Full Name, Title]],properly_deactivated[],1,0)</f>
        <v>#N/A</v>
      </c>
      <c r="M552" t="s">
        <v>34985</v>
      </c>
      <c r="V552" t="s">
        <v>35492</v>
      </c>
      <c r="AB552" t="s">
        <v>34944</v>
      </c>
      <c r="AH552" t="s">
        <v>65</v>
      </c>
      <c r="AI552" t="s">
        <v>34924</v>
      </c>
      <c r="AY552" t="s">
        <v>35491</v>
      </c>
      <c r="AZ552" t="s">
        <v>23928</v>
      </c>
      <c r="BA552" t="s">
        <v>35490</v>
      </c>
      <c r="BB552" t="s">
        <v>35489</v>
      </c>
      <c r="BD552" t="s">
        <v>33648</v>
      </c>
      <c r="BG552" t="s">
        <v>35488</v>
      </c>
    </row>
    <row r="553" spans="1:59" x14ac:dyDescent="0.2">
      <c r="A553" s="1">
        <v>42618.939120370371</v>
      </c>
      <c r="B553" t="s">
        <v>1862</v>
      </c>
      <c r="C553" t="s">
        <v>35487</v>
      </c>
      <c r="D553" t="e">
        <f>VLOOKUP(all_inactive[[#This Row],[Full Name, Title]],properly_deactivated[],1,0)</f>
        <v>#N/A</v>
      </c>
      <c r="M553" t="s">
        <v>34978</v>
      </c>
      <c r="V553" t="s">
        <v>35486</v>
      </c>
      <c r="W553" t="s">
        <v>35485</v>
      </c>
      <c r="AB553" t="s">
        <v>34976</v>
      </c>
      <c r="AH553" t="s">
        <v>65</v>
      </c>
      <c r="AI553" t="s">
        <v>34924</v>
      </c>
      <c r="AY553" t="s">
        <v>35484</v>
      </c>
      <c r="AZ553" t="s">
        <v>23928</v>
      </c>
      <c r="BA553" t="s">
        <v>35483</v>
      </c>
      <c r="BB553" t="s">
        <v>35482</v>
      </c>
      <c r="BD553" t="s">
        <v>33648</v>
      </c>
      <c r="BG553" t="s">
        <v>35481</v>
      </c>
    </row>
    <row r="554" spans="1:59" x14ac:dyDescent="0.2">
      <c r="A554" s="1">
        <v>42618.939120370371</v>
      </c>
      <c r="B554" t="s">
        <v>1862</v>
      </c>
      <c r="C554" t="s">
        <v>35480</v>
      </c>
      <c r="D554" t="e">
        <f>VLOOKUP(all_inactive[[#This Row],[Full Name, Title]],properly_deactivated[],1,0)</f>
        <v>#N/A</v>
      </c>
      <c r="M554" t="s">
        <v>34933</v>
      </c>
      <c r="V554" t="s">
        <v>35479</v>
      </c>
      <c r="AB554" t="s">
        <v>34931</v>
      </c>
      <c r="AH554" t="s">
        <v>65</v>
      </c>
      <c r="AI554" t="s">
        <v>34924</v>
      </c>
      <c r="AY554" t="s">
        <v>35478</v>
      </c>
      <c r="AZ554" t="s">
        <v>19545</v>
      </c>
      <c r="BA554" t="s">
        <v>35477</v>
      </c>
      <c r="BB554" t="s">
        <v>35476</v>
      </c>
      <c r="BD554" t="s">
        <v>33648</v>
      </c>
      <c r="BG554" t="s">
        <v>35475</v>
      </c>
    </row>
    <row r="555" spans="1:59" x14ac:dyDescent="0.2">
      <c r="A555" s="1">
        <v>42618.939108796287</v>
      </c>
      <c r="B555" t="s">
        <v>1862</v>
      </c>
      <c r="C555" t="s">
        <v>35474</v>
      </c>
      <c r="D555" t="e">
        <f>VLOOKUP(all_inactive[[#This Row],[Full Name, Title]],properly_deactivated[],1,0)</f>
        <v>#N/A</v>
      </c>
      <c r="M555" t="s">
        <v>34965</v>
      </c>
      <c r="V555" t="s">
        <v>35473</v>
      </c>
      <c r="AB555" t="s">
        <v>34931</v>
      </c>
      <c r="AH555" t="s">
        <v>65</v>
      </c>
      <c r="AI555" t="s">
        <v>34924</v>
      </c>
      <c r="AY555" t="s">
        <v>35472</v>
      </c>
      <c r="AZ555" t="s">
        <v>35471</v>
      </c>
      <c r="BA555" t="s">
        <v>35470</v>
      </c>
      <c r="BB555" t="s">
        <v>35469</v>
      </c>
      <c r="BD555" t="s">
        <v>33648</v>
      </c>
      <c r="BG555" t="s">
        <v>35468</v>
      </c>
    </row>
    <row r="556" spans="1:59" x14ac:dyDescent="0.2">
      <c r="A556" s="1">
        <v>42618.939108796287</v>
      </c>
      <c r="B556" t="s">
        <v>1862</v>
      </c>
      <c r="C556" t="s">
        <v>35467</v>
      </c>
      <c r="D556" t="e">
        <f>VLOOKUP(all_inactive[[#This Row],[Full Name, Title]],properly_deactivated[],1,0)</f>
        <v>#N/A</v>
      </c>
      <c r="M556" t="s">
        <v>35106</v>
      </c>
      <c r="V556" t="s">
        <v>35466</v>
      </c>
      <c r="AB556" t="s">
        <v>34944</v>
      </c>
      <c r="AH556" t="s">
        <v>65</v>
      </c>
      <c r="AI556" t="s">
        <v>34924</v>
      </c>
      <c r="AY556" t="s">
        <v>35465</v>
      </c>
      <c r="AZ556" t="s">
        <v>26954</v>
      </c>
      <c r="BA556" t="s">
        <v>3963</v>
      </c>
      <c r="BB556" t="s">
        <v>35464</v>
      </c>
      <c r="BD556" t="s">
        <v>33648</v>
      </c>
      <c r="BG556" t="s">
        <v>35463</v>
      </c>
    </row>
    <row r="557" spans="1:59" x14ac:dyDescent="0.2">
      <c r="A557" s="1">
        <v>42618.939108796287</v>
      </c>
      <c r="B557" t="s">
        <v>1862</v>
      </c>
      <c r="C557" t="s">
        <v>35462</v>
      </c>
      <c r="D557" t="e">
        <f>VLOOKUP(all_inactive[[#This Row],[Full Name, Title]],properly_deactivated[],1,0)</f>
        <v>#N/A</v>
      </c>
      <c r="M557" t="s">
        <v>35340</v>
      </c>
      <c r="V557" t="s">
        <v>35461</v>
      </c>
      <c r="AB557" t="s">
        <v>34931</v>
      </c>
      <c r="AH557" t="s">
        <v>65</v>
      </c>
      <c r="AI557" t="s">
        <v>34924</v>
      </c>
      <c r="AY557" t="s">
        <v>35460</v>
      </c>
      <c r="AZ557" t="s">
        <v>35459</v>
      </c>
      <c r="BA557" t="s">
        <v>35458</v>
      </c>
      <c r="BB557" t="s">
        <v>35457</v>
      </c>
      <c r="BD557" t="s">
        <v>33648</v>
      </c>
      <c r="BG557" t="s">
        <v>35456</v>
      </c>
    </row>
    <row r="558" spans="1:59" x14ac:dyDescent="0.2">
      <c r="A558" s="1">
        <v>42618.939108796287</v>
      </c>
      <c r="B558" t="s">
        <v>1862</v>
      </c>
      <c r="C558" t="s">
        <v>35455</v>
      </c>
      <c r="D558" t="e">
        <f>VLOOKUP(all_inactive[[#This Row],[Full Name, Title]],properly_deactivated[],1,0)</f>
        <v>#N/A</v>
      </c>
      <c r="M558" t="s">
        <v>35120</v>
      </c>
      <c r="V558" t="s">
        <v>35454</v>
      </c>
      <c r="AB558" t="s">
        <v>34944</v>
      </c>
      <c r="AH558" t="s">
        <v>65</v>
      </c>
      <c r="AI558" t="s">
        <v>34924</v>
      </c>
      <c r="AY558" t="s">
        <v>35453</v>
      </c>
      <c r="AZ558" t="s">
        <v>4893</v>
      </c>
      <c r="BA558" t="s">
        <v>32184</v>
      </c>
      <c r="BB558" t="s">
        <v>35452</v>
      </c>
      <c r="BD558" t="s">
        <v>33648</v>
      </c>
      <c r="BG558" t="s">
        <v>35451</v>
      </c>
    </row>
    <row r="559" spans="1:59" x14ac:dyDescent="0.2">
      <c r="A559" s="1">
        <v>42618.939097222217</v>
      </c>
      <c r="B559" t="s">
        <v>1862</v>
      </c>
      <c r="C559" t="s">
        <v>35450</v>
      </c>
      <c r="D559" t="e">
        <f>VLOOKUP(all_inactive[[#This Row],[Full Name, Title]],properly_deactivated[],1,0)</f>
        <v>#N/A</v>
      </c>
      <c r="M559" t="s">
        <v>35381</v>
      </c>
      <c r="V559" t="s">
        <v>35449</v>
      </c>
      <c r="AB559" t="s">
        <v>34976</v>
      </c>
      <c r="AH559" t="s">
        <v>65</v>
      </c>
      <c r="AI559" t="s">
        <v>34924</v>
      </c>
      <c r="AY559" t="s">
        <v>35448</v>
      </c>
      <c r="AZ559" t="s">
        <v>35447</v>
      </c>
      <c r="BA559" t="s">
        <v>35446</v>
      </c>
      <c r="BB559" t="s">
        <v>1350</v>
      </c>
      <c r="BD559" t="s">
        <v>33648</v>
      </c>
      <c r="BG559" t="s">
        <v>35445</v>
      </c>
    </row>
    <row r="560" spans="1:59" x14ac:dyDescent="0.2">
      <c r="A560" s="1">
        <v>42618.939097222217</v>
      </c>
      <c r="B560" t="s">
        <v>1862</v>
      </c>
      <c r="C560" t="s">
        <v>35444</v>
      </c>
      <c r="D560" t="e">
        <f>VLOOKUP(all_inactive[[#This Row],[Full Name, Title]],properly_deactivated[],1,0)</f>
        <v>#N/A</v>
      </c>
      <c r="M560" t="s">
        <v>35213</v>
      </c>
      <c r="V560" t="s">
        <v>35443</v>
      </c>
      <c r="AB560" t="s">
        <v>34944</v>
      </c>
      <c r="AH560" t="s">
        <v>65</v>
      </c>
      <c r="AI560" t="s">
        <v>34924</v>
      </c>
      <c r="AY560" t="s">
        <v>35442</v>
      </c>
      <c r="AZ560" t="s">
        <v>564</v>
      </c>
      <c r="BA560" t="s">
        <v>35441</v>
      </c>
      <c r="BB560" t="s">
        <v>35440</v>
      </c>
      <c r="BD560" t="s">
        <v>33648</v>
      </c>
      <c r="BG560" t="s">
        <v>35439</v>
      </c>
    </row>
    <row r="561" spans="1:59" x14ac:dyDescent="0.2">
      <c r="A561" s="1">
        <v>42618.939097222217</v>
      </c>
      <c r="B561" t="s">
        <v>1862</v>
      </c>
      <c r="C561" t="s">
        <v>35438</v>
      </c>
      <c r="D561" t="e">
        <f>VLOOKUP(all_inactive[[#This Row],[Full Name, Title]],properly_deactivated[],1,0)</f>
        <v>#N/A</v>
      </c>
      <c r="M561" t="s">
        <v>35393</v>
      </c>
      <c r="V561" t="s">
        <v>35437</v>
      </c>
      <c r="AB561" t="s">
        <v>34944</v>
      </c>
      <c r="AH561" t="s">
        <v>65</v>
      </c>
      <c r="AI561" t="s">
        <v>34924</v>
      </c>
      <c r="AY561" t="s">
        <v>35436</v>
      </c>
      <c r="AZ561" t="s">
        <v>17037</v>
      </c>
      <c r="BA561" t="s">
        <v>35435</v>
      </c>
      <c r="BB561" t="s">
        <v>35434</v>
      </c>
      <c r="BD561" t="s">
        <v>33648</v>
      </c>
      <c r="BG561" t="s">
        <v>35433</v>
      </c>
    </row>
    <row r="562" spans="1:59" x14ac:dyDescent="0.2">
      <c r="A562" s="1">
        <v>42618.939097222217</v>
      </c>
      <c r="B562" t="s">
        <v>1862</v>
      </c>
      <c r="C562" t="s">
        <v>35432</v>
      </c>
      <c r="D562" t="e">
        <f>VLOOKUP(all_inactive[[#This Row],[Full Name, Title]],properly_deactivated[],1,0)</f>
        <v>#N/A</v>
      </c>
      <c r="M562" t="s">
        <v>35112</v>
      </c>
      <c r="V562" t="s">
        <v>35431</v>
      </c>
      <c r="AB562" t="s">
        <v>34931</v>
      </c>
      <c r="AH562" t="s">
        <v>65</v>
      </c>
      <c r="AI562" t="s">
        <v>34924</v>
      </c>
      <c r="AY562" t="s">
        <v>35430</v>
      </c>
      <c r="AZ562" t="s">
        <v>35429</v>
      </c>
      <c r="BA562" t="s">
        <v>35428</v>
      </c>
      <c r="BB562" t="s">
        <v>35427</v>
      </c>
      <c r="BD562" t="s">
        <v>33648</v>
      </c>
      <c r="BG562" t="s">
        <v>35426</v>
      </c>
    </row>
    <row r="563" spans="1:59" x14ac:dyDescent="0.2">
      <c r="A563" s="1">
        <v>42618.939085648148</v>
      </c>
      <c r="B563" t="s">
        <v>1862</v>
      </c>
      <c r="C563" t="s">
        <v>35425</v>
      </c>
      <c r="D563" t="e">
        <f>VLOOKUP(all_inactive[[#This Row],[Full Name, Title]],properly_deactivated[],1,0)</f>
        <v>#N/A</v>
      </c>
      <c r="M563" t="s">
        <v>35424</v>
      </c>
      <c r="V563" t="s">
        <v>35269</v>
      </c>
      <c r="AB563" t="s">
        <v>35268</v>
      </c>
      <c r="AH563" t="s">
        <v>65</v>
      </c>
      <c r="AI563" t="s">
        <v>34924</v>
      </c>
      <c r="AY563" t="s">
        <v>35423</v>
      </c>
      <c r="AZ563" t="s">
        <v>14677</v>
      </c>
      <c r="BA563" t="s">
        <v>35422</v>
      </c>
      <c r="BB563" t="s">
        <v>35421</v>
      </c>
      <c r="BD563" t="s">
        <v>33648</v>
      </c>
      <c r="BG563" t="s">
        <v>35420</v>
      </c>
    </row>
    <row r="564" spans="1:59" x14ac:dyDescent="0.2">
      <c r="A564" s="1">
        <v>42618.939085648148</v>
      </c>
      <c r="B564" t="s">
        <v>1862</v>
      </c>
      <c r="C564" t="s">
        <v>35419</v>
      </c>
      <c r="D564" t="e">
        <f>VLOOKUP(all_inactive[[#This Row],[Full Name, Title]],properly_deactivated[],1,0)</f>
        <v>#N/A</v>
      </c>
      <c r="M564" t="s">
        <v>35036</v>
      </c>
      <c r="V564" t="s">
        <v>35193</v>
      </c>
      <c r="AB564" t="s">
        <v>34944</v>
      </c>
      <c r="AH564" t="s">
        <v>65</v>
      </c>
      <c r="AI564" t="s">
        <v>34924</v>
      </c>
      <c r="AY564" t="s">
        <v>35418</v>
      </c>
      <c r="AZ564" t="s">
        <v>35417</v>
      </c>
      <c r="BA564" t="s">
        <v>35416</v>
      </c>
      <c r="BB564" t="s">
        <v>35415</v>
      </c>
      <c r="BD564" t="s">
        <v>33648</v>
      </c>
      <c r="BG564" t="s">
        <v>35414</v>
      </c>
    </row>
    <row r="565" spans="1:59" x14ac:dyDescent="0.2">
      <c r="A565" s="1">
        <v>42618.939085648148</v>
      </c>
      <c r="B565" t="s">
        <v>1862</v>
      </c>
      <c r="C565" t="s">
        <v>35413</v>
      </c>
      <c r="D565" t="e">
        <f>VLOOKUP(all_inactive[[#This Row],[Full Name, Title]],properly_deactivated[],1,0)</f>
        <v>#N/A</v>
      </c>
      <c r="M565" t="s">
        <v>34978</v>
      </c>
      <c r="V565" t="s">
        <v>35412</v>
      </c>
      <c r="AB565" t="s">
        <v>34976</v>
      </c>
      <c r="AH565" t="s">
        <v>65</v>
      </c>
      <c r="AI565" t="s">
        <v>34924</v>
      </c>
      <c r="AY565" t="s">
        <v>35411</v>
      </c>
      <c r="AZ565" t="s">
        <v>6540</v>
      </c>
      <c r="BA565" t="s">
        <v>35410</v>
      </c>
      <c r="BB565" t="s">
        <v>35409</v>
      </c>
      <c r="BD565" t="s">
        <v>33648</v>
      </c>
      <c r="BG565" t="s">
        <v>35408</v>
      </c>
    </row>
    <row r="566" spans="1:59" x14ac:dyDescent="0.2">
      <c r="A566" s="1">
        <v>42618.939074074071</v>
      </c>
      <c r="B566" t="s">
        <v>1862</v>
      </c>
      <c r="C566" t="s">
        <v>35407</v>
      </c>
      <c r="D566" t="e">
        <f>VLOOKUP(all_inactive[[#This Row],[Full Name, Title]],properly_deactivated[],1,0)</f>
        <v>#N/A</v>
      </c>
      <c r="M566" t="s">
        <v>35406</v>
      </c>
      <c r="V566" t="s">
        <v>35405</v>
      </c>
      <c r="AB566" t="s">
        <v>35404</v>
      </c>
      <c r="AH566" t="s">
        <v>65</v>
      </c>
      <c r="AI566" t="s">
        <v>34924</v>
      </c>
      <c r="AY566" t="s">
        <v>35403</v>
      </c>
      <c r="AZ566" t="s">
        <v>6540</v>
      </c>
      <c r="BA566" t="s">
        <v>35402</v>
      </c>
      <c r="BB566" t="s">
        <v>23543</v>
      </c>
      <c r="BD566" t="s">
        <v>33648</v>
      </c>
      <c r="BG566" t="s">
        <v>35401</v>
      </c>
    </row>
    <row r="567" spans="1:59" x14ac:dyDescent="0.2">
      <c r="A567" s="1">
        <v>42618.939074074071</v>
      </c>
      <c r="B567" t="s">
        <v>1862</v>
      </c>
      <c r="C567" t="s">
        <v>35400</v>
      </c>
      <c r="D567" t="e">
        <f>VLOOKUP(all_inactive[[#This Row],[Full Name, Title]],properly_deactivated[],1,0)</f>
        <v>#N/A</v>
      </c>
      <c r="M567" t="s">
        <v>35393</v>
      </c>
      <c r="V567" t="s">
        <v>35399</v>
      </c>
      <c r="AB567" t="s">
        <v>34944</v>
      </c>
      <c r="AH567" t="s">
        <v>65</v>
      </c>
      <c r="AI567" t="s">
        <v>34924</v>
      </c>
      <c r="AY567" t="s">
        <v>35398</v>
      </c>
      <c r="AZ567" t="s">
        <v>6540</v>
      </c>
      <c r="BA567" t="s">
        <v>35397</v>
      </c>
      <c r="BB567" t="s">
        <v>35396</v>
      </c>
      <c r="BD567" t="s">
        <v>33648</v>
      </c>
      <c r="BG567" t="s">
        <v>35395</v>
      </c>
    </row>
    <row r="568" spans="1:59" x14ac:dyDescent="0.2">
      <c r="A568" s="1">
        <v>42618.939074074071</v>
      </c>
      <c r="B568" t="s">
        <v>1862</v>
      </c>
      <c r="C568" t="s">
        <v>35394</v>
      </c>
      <c r="D568" t="e">
        <f>VLOOKUP(all_inactive[[#This Row],[Full Name, Title]],properly_deactivated[],1,0)</f>
        <v>#N/A</v>
      </c>
      <c r="M568" t="s">
        <v>35393</v>
      </c>
      <c r="V568" t="s">
        <v>35392</v>
      </c>
      <c r="AB568" t="s">
        <v>34944</v>
      </c>
      <c r="AH568" t="s">
        <v>65</v>
      </c>
      <c r="AI568" t="s">
        <v>34924</v>
      </c>
      <c r="AY568" t="s">
        <v>35391</v>
      </c>
      <c r="AZ568" t="s">
        <v>6540</v>
      </c>
      <c r="BA568" t="s">
        <v>35390</v>
      </c>
      <c r="BB568" t="s">
        <v>35389</v>
      </c>
      <c r="BD568" t="s">
        <v>33648</v>
      </c>
      <c r="BG568" t="s">
        <v>35388</v>
      </c>
    </row>
    <row r="569" spans="1:59" x14ac:dyDescent="0.2">
      <c r="A569" s="1">
        <v>42618.939074074071</v>
      </c>
      <c r="B569" t="s">
        <v>1862</v>
      </c>
      <c r="C569" t="s">
        <v>35387</v>
      </c>
      <c r="D569" t="e">
        <f>VLOOKUP(all_inactive[[#This Row],[Full Name, Title]],properly_deactivated[],1,0)</f>
        <v>#N/A</v>
      </c>
      <c r="M569" t="s">
        <v>34998</v>
      </c>
      <c r="V569" t="s">
        <v>35386</v>
      </c>
      <c r="AB569" t="s">
        <v>34952</v>
      </c>
      <c r="AH569" t="s">
        <v>65</v>
      </c>
      <c r="AI569" t="s">
        <v>34924</v>
      </c>
      <c r="AY569" t="s">
        <v>35385</v>
      </c>
      <c r="AZ569" t="s">
        <v>5128</v>
      </c>
      <c r="BA569" t="s">
        <v>1447</v>
      </c>
      <c r="BB569" t="s">
        <v>35384</v>
      </c>
      <c r="BD569" t="s">
        <v>33648</v>
      </c>
      <c r="BG569" t="s">
        <v>35383</v>
      </c>
    </row>
    <row r="570" spans="1:59" x14ac:dyDescent="0.2">
      <c r="A570" s="1">
        <v>42618.939062500001</v>
      </c>
      <c r="B570" t="s">
        <v>1862</v>
      </c>
      <c r="C570" t="s">
        <v>35382</v>
      </c>
      <c r="D570" t="e">
        <f>VLOOKUP(all_inactive[[#This Row],[Full Name, Title]],properly_deactivated[],1,0)</f>
        <v>#N/A</v>
      </c>
      <c r="M570" t="s">
        <v>35381</v>
      </c>
      <c r="V570" t="s">
        <v>35380</v>
      </c>
      <c r="AB570" t="s">
        <v>34976</v>
      </c>
      <c r="AH570" t="s">
        <v>65</v>
      </c>
      <c r="AI570" t="s">
        <v>34924</v>
      </c>
      <c r="AY570" t="s">
        <v>35379</v>
      </c>
      <c r="AZ570" t="s">
        <v>1494</v>
      </c>
      <c r="BA570" t="s">
        <v>35378</v>
      </c>
      <c r="BB570" t="s">
        <v>1350</v>
      </c>
      <c r="BD570" t="s">
        <v>33648</v>
      </c>
      <c r="BG570" t="s">
        <v>35377</v>
      </c>
    </row>
    <row r="571" spans="1:59" x14ac:dyDescent="0.2">
      <c r="A571" s="1">
        <v>42618.939062500001</v>
      </c>
      <c r="B571" t="s">
        <v>1862</v>
      </c>
      <c r="C571" t="s">
        <v>35376</v>
      </c>
      <c r="D571" t="e">
        <f>VLOOKUP(all_inactive[[#This Row],[Full Name, Title]],properly_deactivated[],1,0)</f>
        <v>#N/A</v>
      </c>
      <c r="M571" t="s">
        <v>34946</v>
      </c>
      <c r="V571" t="s">
        <v>35375</v>
      </c>
      <c r="AB571" t="s">
        <v>34944</v>
      </c>
      <c r="AH571" t="s">
        <v>65</v>
      </c>
      <c r="AI571" t="s">
        <v>34924</v>
      </c>
      <c r="AY571" t="s">
        <v>35374</v>
      </c>
      <c r="AZ571" t="s">
        <v>18232</v>
      </c>
      <c r="BA571" t="s">
        <v>6567</v>
      </c>
      <c r="BB571" t="s">
        <v>35373</v>
      </c>
      <c r="BD571" t="s">
        <v>33648</v>
      </c>
      <c r="BG571" t="s">
        <v>35372</v>
      </c>
    </row>
    <row r="572" spans="1:59" x14ac:dyDescent="0.2">
      <c r="A572" s="1">
        <v>42618.939062500001</v>
      </c>
      <c r="B572" t="s">
        <v>1862</v>
      </c>
      <c r="C572" t="s">
        <v>35371</v>
      </c>
      <c r="D572" t="e">
        <f>VLOOKUP(all_inactive[[#This Row],[Full Name, Title]],properly_deactivated[],1,0)</f>
        <v>#N/A</v>
      </c>
      <c r="M572" t="s">
        <v>34965</v>
      </c>
      <c r="V572" t="s">
        <v>35370</v>
      </c>
      <c r="AB572" t="s">
        <v>34931</v>
      </c>
      <c r="AH572" t="s">
        <v>65</v>
      </c>
      <c r="AI572" t="s">
        <v>34924</v>
      </c>
      <c r="AY572" t="s">
        <v>35369</v>
      </c>
      <c r="AZ572" t="s">
        <v>35368</v>
      </c>
      <c r="BA572" t="s">
        <v>35367</v>
      </c>
      <c r="BB572" t="s">
        <v>35366</v>
      </c>
      <c r="BD572" t="s">
        <v>33648</v>
      </c>
      <c r="BG572" t="s">
        <v>35365</v>
      </c>
    </row>
    <row r="573" spans="1:59" x14ac:dyDescent="0.2">
      <c r="A573" s="1">
        <v>42618.939062500001</v>
      </c>
      <c r="B573" t="s">
        <v>1862</v>
      </c>
      <c r="C573" t="s">
        <v>35364</v>
      </c>
      <c r="D573" t="e">
        <f>VLOOKUP(all_inactive[[#This Row],[Full Name, Title]],properly_deactivated[],1,0)</f>
        <v>#N/A</v>
      </c>
      <c r="M573" t="s">
        <v>35056</v>
      </c>
      <c r="V573" t="s">
        <v>35363</v>
      </c>
      <c r="AB573" t="s">
        <v>34944</v>
      </c>
      <c r="AH573" t="s">
        <v>65</v>
      </c>
      <c r="AI573" t="s">
        <v>34924</v>
      </c>
      <c r="AY573" t="s">
        <v>35362</v>
      </c>
      <c r="AZ573" t="s">
        <v>2462</v>
      </c>
      <c r="BA573" t="s">
        <v>35361</v>
      </c>
      <c r="BB573" t="s">
        <v>35360</v>
      </c>
      <c r="BD573" t="s">
        <v>33648</v>
      </c>
      <c r="BG573" t="s">
        <v>35359</v>
      </c>
    </row>
    <row r="574" spans="1:59" x14ac:dyDescent="0.2">
      <c r="A574" s="1">
        <v>42618.939062500001</v>
      </c>
      <c r="B574" t="s">
        <v>1862</v>
      </c>
      <c r="C574" t="s">
        <v>35358</v>
      </c>
      <c r="D574" t="e">
        <f>VLOOKUP(all_inactive[[#This Row],[Full Name, Title]],properly_deactivated[],1,0)</f>
        <v>#N/A</v>
      </c>
      <c r="M574" t="s">
        <v>34978</v>
      </c>
      <c r="V574" t="s">
        <v>35357</v>
      </c>
      <c r="AB574" t="s">
        <v>34976</v>
      </c>
      <c r="AH574" t="s">
        <v>65</v>
      </c>
      <c r="AI574" t="s">
        <v>34924</v>
      </c>
      <c r="AY574" t="s">
        <v>35356</v>
      </c>
      <c r="AZ574" t="s">
        <v>2640</v>
      </c>
      <c r="BA574" t="s">
        <v>35355</v>
      </c>
      <c r="BB574" t="s">
        <v>35354</v>
      </c>
      <c r="BD574" t="s">
        <v>33648</v>
      </c>
      <c r="BG574" t="s">
        <v>35353</v>
      </c>
    </row>
    <row r="575" spans="1:59" x14ac:dyDescent="0.2">
      <c r="A575" s="1">
        <v>42618.939050925917</v>
      </c>
      <c r="B575" t="s">
        <v>1862</v>
      </c>
      <c r="C575" t="s">
        <v>35352</v>
      </c>
      <c r="D575" t="e">
        <f>VLOOKUP(all_inactive[[#This Row],[Full Name, Title]],properly_deactivated[],1,0)</f>
        <v>#N/A</v>
      </c>
      <c r="M575" t="s">
        <v>34978</v>
      </c>
      <c r="V575" t="s">
        <v>35351</v>
      </c>
      <c r="W575" t="s">
        <v>35081</v>
      </c>
      <c r="AA575" t="s">
        <v>35080</v>
      </c>
      <c r="AB575" t="s">
        <v>34976</v>
      </c>
      <c r="AH575" t="s">
        <v>65</v>
      </c>
      <c r="AI575" t="s">
        <v>34924</v>
      </c>
      <c r="AY575" t="s">
        <v>35350</v>
      </c>
      <c r="AZ575" t="s">
        <v>2640</v>
      </c>
      <c r="BA575" t="s">
        <v>35349</v>
      </c>
      <c r="BB575" t="s">
        <v>35348</v>
      </c>
      <c r="BD575" t="s">
        <v>33648</v>
      </c>
      <c r="BG575" t="s">
        <v>35347</v>
      </c>
    </row>
    <row r="576" spans="1:59" x14ac:dyDescent="0.2">
      <c r="A576" s="1">
        <v>42618.939050925917</v>
      </c>
      <c r="B576" t="s">
        <v>1862</v>
      </c>
      <c r="C576" t="s">
        <v>35346</v>
      </c>
      <c r="D576" t="e">
        <f>VLOOKUP(all_inactive[[#This Row],[Full Name, Title]],properly_deactivated[],1,0)</f>
        <v>#N/A</v>
      </c>
      <c r="L576" t="s">
        <v>31655</v>
      </c>
      <c r="M576" t="s">
        <v>31654</v>
      </c>
      <c r="V576" t="s">
        <v>35345</v>
      </c>
      <c r="AB576" t="s">
        <v>21219</v>
      </c>
      <c r="AH576" t="s">
        <v>65</v>
      </c>
      <c r="AI576" t="s">
        <v>31371</v>
      </c>
      <c r="AY576" t="s">
        <v>35344</v>
      </c>
      <c r="AZ576" t="s">
        <v>29942</v>
      </c>
      <c r="BA576" t="s">
        <v>35343</v>
      </c>
      <c r="BB576" t="s">
        <v>31394</v>
      </c>
      <c r="BD576" t="s">
        <v>33648</v>
      </c>
      <c r="BG576" t="s">
        <v>35342</v>
      </c>
    </row>
    <row r="577" spans="1:59" x14ac:dyDescent="0.2">
      <c r="A577" s="1">
        <v>42618.939050925917</v>
      </c>
      <c r="B577" t="s">
        <v>1862</v>
      </c>
      <c r="C577" t="s">
        <v>35341</v>
      </c>
      <c r="D577" t="e">
        <f>VLOOKUP(all_inactive[[#This Row],[Full Name, Title]],properly_deactivated[],1,0)</f>
        <v>#N/A</v>
      </c>
      <c r="M577" t="s">
        <v>35340</v>
      </c>
      <c r="V577" t="s">
        <v>35339</v>
      </c>
      <c r="AB577" t="s">
        <v>34931</v>
      </c>
      <c r="AH577" t="s">
        <v>65</v>
      </c>
      <c r="AI577" t="s">
        <v>34924</v>
      </c>
      <c r="AY577" t="s">
        <v>35338</v>
      </c>
      <c r="AZ577" t="s">
        <v>2640</v>
      </c>
      <c r="BA577" t="s">
        <v>35337</v>
      </c>
      <c r="BB577" t="s">
        <v>35336</v>
      </c>
      <c r="BD577" t="s">
        <v>33648</v>
      </c>
      <c r="BG577" t="s">
        <v>35335</v>
      </c>
    </row>
    <row r="578" spans="1:59" x14ac:dyDescent="0.2">
      <c r="A578" s="1">
        <v>42618.939039351862</v>
      </c>
      <c r="B578" t="s">
        <v>1862</v>
      </c>
      <c r="C578" t="s">
        <v>35334</v>
      </c>
      <c r="D578" t="e">
        <f>VLOOKUP(all_inactive[[#This Row],[Full Name, Title]],properly_deactivated[],1,0)</f>
        <v>#N/A</v>
      </c>
      <c r="M578" t="s">
        <v>35333</v>
      </c>
      <c r="V578" t="s">
        <v>35332</v>
      </c>
      <c r="AB578" t="s">
        <v>34976</v>
      </c>
      <c r="AH578" t="s">
        <v>65</v>
      </c>
      <c r="AI578" t="s">
        <v>34924</v>
      </c>
      <c r="AY578" t="s">
        <v>35331</v>
      </c>
      <c r="AZ578" t="s">
        <v>2640</v>
      </c>
      <c r="BA578" t="s">
        <v>5799</v>
      </c>
      <c r="BB578" t="s">
        <v>35330</v>
      </c>
      <c r="BD578" t="s">
        <v>33648</v>
      </c>
      <c r="BG578" t="s">
        <v>35329</v>
      </c>
    </row>
    <row r="579" spans="1:59" x14ac:dyDescent="0.2">
      <c r="A579" s="1">
        <v>42618.939039351862</v>
      </c>
      <c r="B579" t="s">
        <v>1862</v>
      </c>
      <c r="C579" t="s">
        <v>35328</v>
      </c>
      <c r="D579" t="e">
        <f>VLOOKUP(all_inactive[[#This Row],[Full Name, Title]],properly_deactivated[],1,0)</f>
        <v>#N/A</v>
      </c>
      <c r="M579" t="s">
        <v>35127</v>
      </c>
      <c r="V579" t="s">
        <v>35327</v>
      </c>
      <c r="AB579" t="s">
        <v>34944</v>
      </c>
      <c r="AH579" t="s">
        <v>65</v>
      </c>
      <c r="AI579" t="s">
        <v>34924</v>
      </c>
      <c r="AY579" t="s">
        <v>35326</v>
      </c>
      <c r="AZ579" t="s">
        <v>2640</v>
      </c>
      <c r="BA579" t="s">
        <v>35325</v>
      </c>
      <c r="BB579" t="s">
        <v>35324</v>
      </c>
      <c r="BD579" t="s">
        <v>33648</v>
      </c>
      <c r="BG579" t="s">
        <v>35323</v>
      </c>
    </row>
    <row r="580" spans="1:59" x14ac:dyDescent="0.2">
      <c r="A580" s="1">
        <v>42618.939039351862</v>
      </c>
      <c r="B580" t="s">
        <v>1862</v>
      </c>
      <c r="C580" t="s">
        <v>35322</v>
      </c>
      <c r="D580" t="e">
        <f>VLOOKUP(all_inactive[[#This Row],[Full Name, Title]],properly_deactivated[],1,0)</f>
        <v>#N/A</v>
      </c>
      <c r="M580" t="s">
        <v>35321</v>
      </c>
      <c r="V580" t="s">
        <v>35320</v>
      </c>
      <c r="AB580" t="s">
        <v>34952</v>
      </c>
      <c r="AH580" t="s">
        <v>65</v>
      </c>
      <c r="AI580" t="s">
        <v>34924</v>
      </c>
      <c r="AY580" t="s">
        <v>35319</v>
      </c>
      <c r="AZ580" t="s">
        <v>20734</v>
      </c>
      <c r="BA580" t="s">
        <v>35318</v>
      </c>
      <c r="BB580" t="s">
        <v>35317</v>
      </c>
      <c r="BD580" t="s">
        <v>33648</v>
      </c>
      <c r="BG580" t="s">
        <v>35316</v>
      </c>
    </row>
    <row r="581" spans="1:59" x14ac:dyDescent="0.2">
      <c r="A581" s="1">
        <v>42618.939039351862</v>
      </c>
      <c r="B581" t="s">
        <v>1862</v>
      </c>
      <c r="C581" t="s">
        <v>35315</v>
      </c>
      <c r="D581" t="e">
        <f>VLOOKUP(all_inactive[[#This Row],[Full Name, Title]],properly_deactivated[],1,0)</f>
        <v>#N/A</v>
      </c>
      <c r="M581" t="s">
        <v>34946</v>
      </c>
      <c r="V581" t="s">
        <v>35314</v>
      </c>
      <c r="AB581" t="s">
        <v>34944</v>
      </c>
      <c r="AH581" t="s">
        <v>65</v>
      </c>
      <c r="AI581" t="s">
        <v>34924</v>
      </c>
      <c r="AY581" t="s">
        <v>35313</v>
      </c>
      <c r="AZ581" t="s">
        <v>2544</v>
      </c>
      <c r="BA581" t="s">
        <v>35312</v>
      </c>
      <c r="BB581" t="s">
        <v>35311</v>
      </c>
      <c r="BD581" t="s">
        <v>33648</v>
      </c>
      <c r="BG581" t="s">
        <v>35310</v>
      </c>
    </row>
    <row r="582" spans="1:59" x14ac:dyDescent="0.2">
      <c r="A582" s="1">
        <v>42618.939027777778</v>
      </c>
      <c r="B582" t="s">
        <v>1862</v>
      </c>
      <c r="C582" t="s">
        <v>35309</v>
      </c>
      <c r="D582" t="e">
        <f>VLOOKUP(all_inactive[[#This Row],[Full Name, Title]],properly_deactivated[],1,0)</f>
        <v>#N/A</v>
      </c>
      <c r="M582" t="s">
        <v>35308</v>
      </c>
      <c r="V582" t="s">
        <v>35307</v>
      </c>
      <c r="AB582" t="s">
        <v>34931</v>
      </c>
      <c r="AH582" t="s">
        <v>65</v>
      </c>
      <c r="AI582" t="s">
        <v>34924</v>
      </c>
      <c r="AY582" t="s">
        <v>35306</v>
      </c>
      <c r="AZ582" t="s">
        <v>2544</v>
      </c>
      <c r="BA582" t="s">
        <v>35305</v>
      </c>
      <c r="BB582" t="s">
        <v>35304</v>
      </c>
      <c r="BD582" t="s">
        <v>33648</v>
      </c>
      <c r="BG582" t="s">
        <v>35303</v>
      </c>
    </row>
    <row r="583" spans="1:59" x14ac:dyDescent="0.2">
      <c r="A583" s="1">
        <v>42618.939027777778</v>
      </c>
      <c r="B583" t="s">
        <v>1862</v>
      </c>
      <c r="C583" t="s">
        <v>35302</v>
      </c>
      <c r="D583" t="e">
        <f>VLOOKUP(all_inactive[[#This Row],[Full Name, Title]],properly_deactivated[],1,0)</f>
        <v>#N/A</v>
      </c>
      <c r="M583" t="s">
        <v>34978</v>
      </c>
      <c r="V583" t="s">
        <v>35301</v>
      </c>
      <c r="AB583" t="s">
        <v>34976</v>
      </c>
      <c r="AH583" t="s">
        <v>65</v>
      </c>
      <c r="AI583" t="s">
        <v>34924</v>
      </c>
      <c r="AY583" t="s">
        <v>35300</v>
      </c>
      <c r="AZ583" t="s">
        <v>2544</v>
      </c>
      <c r="BA583" t="s">
        <v>35299</v>
      </c>
      <c r="BB583" t="s">
        <v>35298</v>
      </c>
      <c r="BD583" t="s">
        <v>33648</v>
      </c>
      <c r="BG583" t="s">
        <v>35297</v>
      </c>
    </row>
    <row r="584" spans="1:59" x14ac:dyDescent="0.2">
      <c r="A584" s="1">
        <v>42618.939027777778</v>
      </c>
      <c r="B584" t="s">
        <v>1862</v>
      </c>
      <c r="C584" t="s">
        <v>35296</v>
      </c>
      <c r="D584" t="e">
        <f>VLOOKUP(all_inactive[[#This Row],[Full Name, Title]],properly_deactivated[],1,0)</f>
        <v>#N/A</v>
      </c>
      <c r="M584" t="s">
        <v>35295</v>
      </c>
      <c r="V584" t="s">
        <v>35294</v>
      </c>
      <c r="AH584" t="s">
        <v>65</v>
      </c>
      <c r="AI584" t="s">
        <v>34924</v>
      </c>
      <c r="AY584" t="s">
        <v>35293</v>
      </c>
      <c r="AZ584" t="s">
        <v>2544</v>
      </c>
      <c r="BA584" t="s">
        <v>564</v>
      </c>
      <c r="BB584" t="s">
        <v>129</v>
      </c>
      <c r="BD584" t="s">
        <v>33648</v>
      </c>
      <c r="BG584" t="s">
        <v>35292</v>
      </c>
    </row>
    <row r="585" spans="1:59" x14ac:dyDescent="0.2">
      <c r="A585" s="1">
        <v>42618.939016203702</v>
      </c>
      <c r="B585" t="s">
        <v>1862</v>
      </c>
      <c r="C585" t="s">
        <v>35291</v>
      </c>
      <c r="D585" t="e">
        <f>VLOOKUP(all_inactive[[#This Row],[Full Name, Title]],properly_deactivated[],1,0)</f>
        <v>#N/A</v>
      </c>
      <c r="M585" t="s">
        <v>35120</v>
      </c>
      <c r="V585" t="s">
        <v>35290</v>
      </c>
      <c r="AB585" t="s">
        <v>34944</v>
      </c>
      <c r="AH585" t="s">
        <v>65</v>
      </c>
      <c r="AI585" t="s">
        <v>34924</v>
      </c>
      <c r="AY585" t="s">
        <v>35289</v>
      </c>
      <c r="AZ585" t="s">
        <v>15320</v>
      </c>
      <c r="BA585" t="s">
        <v>35288</v>
      </c>
      <c r="BB585" t="s">
        <v>35287</v>
      </c>
      <c r="BD585" t="s">
        <v>33648</v>
      </c>
      <c r="BG585" t="s">
        <v>35286</v>
      </c>
    </row>
    <row r="586" spans="1:59" x14ac:dyDescent="0.2">
      <c r="A586" s="1">
        <v>42618.939016203702</v>
      </c>
      <c r="B586" t="s">
        <v>1862</v>
      </c>
      <c r="C586" t="s">
        <v>35285</v>
      </c>
      <c r="D586" t="e">
        <f>VLOOKUP(all_inactive[[#This Row],[Full Name, Title]],properly_deactivated[],1,0)</f>
        <v>#N/A</v>
      </c>
      <c r="M586" t="s">
        <v>35256</v>
      </c>
      <c r="V586" t="s">
        <v>35255</v>
      </c>
      <c r="AB586" t="s">
        <v>34931</v>
      </c>
      <c r="AH586" t="s">
        <v>65</v>
      </c>
      <c r="AI586" t="s">
        <v>34924</v>
      </c>
      <c r="AY586" t="s">
        <v>35284</v>
      </c>
      <c r="AZ586" t="s">
        <v>6116</v>
      </c>
      <c r="BA586" t="s">
        <v>7522</v>
      </c>
      <c r="BB586" t="s">
        <v>33546</v>
      </c>
      <c r="BD586" t="s">
        <v>33648</v>
      </c>
      <c r="BG586" t="s">
        <v>35283</v>
      </c>
    </row>
    <row r="587" spans="1:59" x14ac:dyDescent="0.2">
      <c r="A587" s="1">
        <v>42618.939004629632</v>
      </c>
      <c r="B587" t="s">
        <v>1862</v>
      </c>
      <c r="C587" t="s">
        <v>35278</v>
      </c>
      <c r="D587" t="e">
        <f>VLOOKUP(all_inactive[[#This Row],[Full Name, Title]],properly_deactivated[],1,0)</f>
        <v>#N/A</v>
      </c>
      <c r="M587" t="s">
        <v>34992</v>
      </c>
      <c r="V587" t="s">
        <v>35277</v>
      </c>
      <c r="AB587" t="s">
        <v>34944</v>
      </c>
      <c r="AH587" t="s">
        <v>65</v>
      </c>
      <c r="AI587" t="s">
        <v>34924</v>
      </c>
      <c r="AY587" t="s">
        <v>35276</v>
      </c>
      <c r="AZ587" t="s">
        <v>23606</v>
      </c>
      <c r="BA587" t="s">
        <v>35275</v>
      </c>
      <c r="BB587" t="s">
        <v>35274</v>
      </c>
      <c r="BD587" t="s">
        <v>33648</v>
      </c>
      <c r="BG587" t="s">
        <v>35273</v>
      </c>
    </row>
    <row r="588" spans="1:59" x14ac:dyDescent="0.2">
      <c r="A588" s="1">
        <v>42618.939004629632</v>
      </c>
      <c r="B588" t="s">
        <v>1862</v>
      </c>
      <c r="C588" t="s">
        <v>35272</v>
      </c>
      <c r="D588" t="e">
        <f>VLOOKUP(all_inactive[[#This Row],[Full Name, Title]],properly_deactivated[],1,0)</f>
        <v>#N/A</v>
      </c>
      <c r="K588" t="s">
        <v>35271</v>
      </c>
      <c r="M588" t="s">
        <v>35270</v>
      </c>
      <c r="V588" t="s">
        <v>35269</v>
      </c>
      <c r="AB588" t="s">
        <v>35268</v>
      </c>
      <c r="AH588" t="s">
        <v>65</v>
      </c>
      <c r="AI588" t="s">
        <v>34924</v>
      </c>
      <c r="AY588" t="s">
        <v>35267</v>
      </c>
      <c r="AZ588" t="s">
        <v>22811</v>
      </c>
      <c r="BA588" t="s">
        <v>35266</v>
      </c>
      <c r="BB588" t="s">
        <v>35265</v>
      </c>
      <c r="BD588" t="s">
        <v>33648</v>
      </c>
      <c r="BG588" t="s">
        <v>35264</v>
      </c>
    </row>
    <row r="589" spans="1:59" x14ac:dyDescent="0.2">
      <c r="A589" s="1">
        <v>42618.939004629632</v>
      </c>
      <c r="B589" t="s">
        <v>1862</v>
      </c>
      <c r="C589" t="s">
        <v>35263</v>
      </c>
      <c r="D589" t="e">
        <f>VLOOKUP(all_inactive[[#This Row],[Full Name, Title]],properly_deactivated[],1,0)</f>
        <v>#N/A</v>
      </c>
      <c r="M589" t="s">
        <v>34946</v>
      </c>
      <c r="V589" t="s">
        <v>35262</v>
      </c>
      <c r="AB589" t="s">
        <v>34944</v>
      </c>
      <c r="AH589" t="s">
        <v>65</v>
      </c>
      <c r="AI589" t="s">
        <v>34924</v>
      </c>
      <c r="AY589" t="s">
        <v>35261</v>
      </c>
      <c r="AZ589" t="s">
        <v>1205</v>
      </c>
      <c r="BA589" t="s">
        <v>35260</v>
      </c>
      <c r="BB589" t="s">
        <v>35259</v>
      </c>
      <c r="BD589" t="s">
        <v>33648</v>
      </c>
      <c r="BG589" t="s">
        <v>35258</v>
      </c>
    </row>
    <row r="590" spans="1:59" x14ac:dyDescent="0.2">
      <c r="A590" s="1">
        <v>42618.938993055563</v>
      </c>
      <c r="B590" t="s">
        <v>1862</v>
      </c>
      <c r="C590" t="s">
        <v>35257</v>
      </c>
      <c r="D590" t="e">
        <f>VLOOKUP(all_inactive[[#This Row],[Full Name, Title]],properly_deactivated[],1,0)</f>
        <v>#N/A</v>
      </c>
      <c r="M590" t="s">
        <v>35256</v>
      </c>
      <c r="V590" t="s">
        <v>35255</v>
      </c>
      <c r="AB590" t="s">
        <v>34931</v>
      </c>
      <c r="AH590" t="s">
        <v>65</v>
      </c>
      <c r="AI590" t="s">
        <v>34924</v>
      </c>
      <c r="AY590" t="s">
        <v>35254</v>
      </c>
      <c r="AZ590" t="s">
        <v>35253</v>
      </c>
      <c r="BA590" t="s">
        <v>1613</v>
      </c>
      <c r="BB590" t="s">
        <v>35252</v>
      </c>
      <c r="BD590" t="s">
        <v>33648</v>
      </c>
      <c r="BG590" t="s">
        <v>35251</v>
      </c>
    </row>
    <row r="591" spans="1:59" x14ac:dyDescent="0.2">
      <c r="A591" s="1">
        <v>42618.938993055563</v>
      </c>
      <c r="B591" t="s">
        <v>1862</v>
      </c>
      <c r="C591" t="s">
        <v>35250</v>
      </c>
      <c r="D591" t="e">
        <f>VLOOKUP(all_inactive[[#This Row],[Full Name, Title]],properly_deactivated[],1,0)</f>
        <v>#N/A</v>
      </c>
      <c r="M591" t="s">
        <v>35174</v>
      </c>
      <c r="V591" t="s">
        <v>35249</v>
      </c>
      <c r="AB591" t="s">
        <v>34931</v>
      </c>
      <c r="AH591" t="s">
        <v>65</v>
      </c>
      <c r="AI591" t="s">
        <v>34924</v>
      </c>
      <c r="AY591" t="s">
        <v>35248</v>
      </c>
      <c r="AZ591" t="s">
        <v>35247</v>
      </c>
      <c r="BA591" t="s">
        <v>35246</v>
      </c>
      <c r="BB591" t="s">
        <v>35245</v>
      </c>
      <c r="BD591" t="s">
        <v>33648</v>
      </c>
      <c r="BG591" t="s">
        <v>35244</v>
      </c>
    </row>
    <row r="592" spans="1:59" x14ac:dyDescent="0.2">
      <c r="A592" s="1">
        <v>42618.938993055563</v>
      </c>
      <c r="B592" t="s">
        <v>1862</v>
      </c>
      <c r="C592" t="s">
        <v>35243</v>
      </c>
      <c r="D592" t="e">
        <f>VLOOKUP(all_inactive[[#This Row],[Full Name, Title]],properly_deactivated[],1,0)</f>
        <v>#N/A</v>
      </c>
      <c r="M592" t="s">
        <v>34985</v>
      </c>
      <c r="V592" t="s">
        <v>35242</v>
      </c>
      <c r="AB592" t="s">
        <v>34944</v>
      </c>
      <c r="AH592" t="s">
        <v>65</v>
      </c>
      <c r="AI592" t="s">
        <v>34924</v>
      </c>
      <c r="AY592" t="s">
        <v>35241</v>
      </c>
      <c r="AZ592" t="s">
        <v>2380</v>
      </c>
      <c r="BA592" t="s">
        <v>35240</v>
      </c>
      <c r="BB592" t="s">
        <v>35239</v>
      </c>
      <c r="BD592" t="s">
        <v>33648</v>
      </c>
      <c r="BG592" t="s">
        <v>35238</v>
      </c>
    </row>
    <row r="593" spans="1:59" x14ac:dyDescent="0.2">
      <c r="A593" s="1">
        <v>42618.938993055563</v>
      </c>
      <c r="B593" t="s">
        <v>1862</v>
      </c>
      <c r="C593" t="s">
        <v>35237</v>
      </c>
      <c r="D593" t="e">
        <f>VLOOKUP(all_inactive[[#This Row],[Full Name, Title]],properly_deactivated[],1,0)</f>
        <v>#N/A</v>
      </c>
      <c r="M593" t="s">
        <v>35236</v>
      </c>
      <c r="V593" t="s">
        <v>35235</v>
      </c>
      <c r="AB593" t="s">
        <v>34952</v>
      </c>
      <c r="AH593" t="s">
        <v>65</v>
      </c>
      <c r="AI593" t="s">
        <v>34924</v>
      </c>
      <c r="AY593" t="s">
        <v>35234</v>
      </c>
      <c r="AZ593" t="s">
        <v>2380</v>
      </c>
      <c r="BA593" t="s">
        <v>35233</v>
      </c>
      <c r="BB593" t="s">
        <v>35232</v>
      </c>
      <c r="BD593" t="s">
        <v>33648</v>
      </c>
      <c r="BG593" t="s">
        <v>35231</v>
      </c>
    </row>
    <row r="594" spans="1:59" x14ac:dyDescent="0.2">
      <c r="A594" s="1">
        <v>42618.938981481479</v>
      </c>
      <c r="B594" t="s">
        <v>1862</v>
      </c>
      <c r="C594" t="s">
        <v>35225</v>
      </c>
      <c r="D594" t="e">
        <f>VLOOKUP(all_inactive[[#This Row],[Full Name, Title]],properly_deactivated[],1,0)</f>
        <v>#N/A</v>
      </c>
      <c r="M594" t="s">
        <v>34992</v>
      </c>
      <c r="V594" t="s">
        <v>35224</v>
      </c>
      <c r="AB594" t="s">
        <v>34944</v>
      </c>
      <c r="AH594" t="s">
        <v>65</v>
      </c>
      <c r="AI594" t="s">
        <v>34924</v>
      </c>
      <c r="AY594" t="s">
        <v>35223</v>
      </c>
      <c r="AZ594" t="s">
        <v>6028</v>
      </c>
      <c r="BA594" t="s">
        <v>22806</v>
      </c>
      <c r="BB594" t="s">
        <v>35222</v>
      </c>
      <c r="BD594" t="s">
        <v>33648</v>
      </c>
      <c r="BG594" t="s">
        <v>35221</v>
      </c>
    </row>
    <row r="595" spans="1:59" x14ac:dyDescent="0.2">
      <c r="A595" s="1">
        <v>42618.938981481479</v>
      </c>
      <c r="B595" t="s">
        <v>1862</v>
      </c>
      <c r="C595" t="s">
        <v>35220</v>
      </c>
      <c r="D595" t="e">
        <f>VLOOKUP(all_inactive[[#This Row],[Full Name, Title]],properly_deactivated[],1,0)</f>
        <v>#N/A</v>
      </c>
      <c r="M595" t="s">
        <v>34992</v>
      </c>
      <c r="V595" t="s">
        <v>35219</v>
      </c>
      <c r="AB595" t="s">
        <v>34944</v>
      </c>
      <c r="AH595" t="s">
        <v>65</v>
      </c>
      <c r="AI595" t="s">
        <v>34924</v>
      </c>
      <c r="AY595" t="s">
        <v>35218</v>
      </c>
      <c r="AZ595" t="s">
        <v>2385</v>
      </c>
      <c r="BA595" t="s">
        <v>35217</v>
      </c>
      <c r="BB595" t="s">
        <v>35216</v>
      </c>
      <c r="BD595" t="s">
        <v>33648</v>
      </c>
      <c r="BG595" t="s">
        <v>35215</v>
      </c>
    </row>
    <row r="596" spans="1:59" x14ac:dyDescent="0.2">
      <c r="A596" s="1">
        <v>42618.938969907409</v>
      </c>
      <c r="B596" t="s">
        <v>1862</v>
      </c>
      <c r="C596" t="s">
        <v>35214</v>
      </c>
      <c r="D596" t="e">
        <f>VLOOKUP(all_inactive[[#This Row],[Full Name, Title]],properly_deactivated[],1,0)</f>
        <v>#N/A</v>
      </c>
      <c r="M596" t="s">
        <v>35213</v>
      </c>
      <c r="V596" t="s">
        <v>35212</v>
      </c>
      <c r="AB596" t="s">
        <v>34944</v>
      </c>
      <c r="AH596" t="s">
        <v>65</v>
      </c>
      <c r="AI596" t="s">
        <v>34924</v>
      </c>
      <c r="AY596" t="s">
        <v>35211</v>
      </c>
      <c r="AZ596" t="s">
        <v>2380</v>
      </c>
      <c r="BA596" t="s">
        <v>11540</v>
      </c>
      <c r="BB596" t="s">
        <v>35210</v>
      </c>
      <c r="BD596" t="s">
        <v>33648</v>
      </c>
      <c r="BG596" t="s">
        <v>35209</v>
      </c>
    </row>
    <row r="597" spans="1:59" x14ac:dyDescent="0.2">
      <c r="A597" s="1">
        <v>42618.938969907409</v>
      </c>
      <c r="B597" t="s">
        <v>1862</v>
      </c>
      <c r="C597" t="s">
        <v>35208</v>
      </c>
      <c r="D597" t="e">
        <f>VLOOKUP(all_inactive[[#This Row],[Full Name, Title]],properly_deactivated[],1,0)</f>
        <v>#N/A</v>
      </c>
      <c r="M597" t="s">
        <v>35207</v>
      </c>
      <c r="V597" t="s">
        <v>35206</v>
      </c>
      <c r="AB597" t="s">
        <v>35205</v>
      </c>
      <c r="AH597" t="s">
        <v>65</v>
      </c>
      <c r="AI597" t="s">
        <v>34924</v>
      </c>
      <c r="AY597" t="s">
        <v>35204</v>
      </c>
      <c r="AZ597" t="s">
        <v>35203</v>
      </c>
      <c r="BA597" t="s">
        <v>35202</v>
      </c>
      <c r="BB597" t="s">
        <v>35201</v>
      </c>
      <c r="BD597" t="s">
        <v>33648</v>
      </c>
      <c r="BG597" t="s">
        <v>35200</v>
      </c>
    </row>
    <row r="598" spans="1:59" x14ac:dyDescent="0.2">
      <c r="A598" s="1">
        <v>42618.938969907409</v>
      </c>
      <c r="B598" t="s">
        <v>1862</v>
      </c>
      <c r="C598" t="s">
        <v>35199</v>
      </c>
      <c r="D598" t="e">
        <f>VLOOKUP(all_inactive[[#This Row],[Full Name, Title]],properly_deactivated[],1,0)</f>
        <v>#N/A</v>
      </c>
      <c r="M598" t="s">
        <v>34985</v>
      </c>
      <c r="V598" t="s">
        <v>35198</v>
      </c>
      <c r="AB598" t="s">
        <v>34944</v>
      </c>
      <c r="AH598" t="s">
        <v>65</v>
      </c>
      <c r="AI598" t="s">
        <v>34924</v>
      </c>
      <c r="AY598" t="s">
        <v>35197</v>
      </c>
      <c r="AZ598" t="s">
        <v>24766</v>
      </c>
      <c r="BA598" t="s">
        <v>10931</v>
      </c>
      <c r="BB598" t="s">
        <v>35196</v>
      </c>
      <c r="BD598" t="s">
        <v>33648</v>
      </c>
      <c r="BG598" t="s">
        <v>35195</v>
      </c>
    </row>
    <row r="599" spans="1:59" x14ac:dyDescent="0.2">
      <c r="A599" s="1">
        <v>42618.938969907409</v>
      </c>
      <c r="B599" t="s">
        <v>1862</v>
      </c>
      <c r="C599" t="s">
        <v>35194</v>
      </c>
      <c r="D599" t="e">
        <f>VLOOKUP(all_inactive[[#This Row],[Full Name, Title]],properly_deactivated[],1,0)</f>
        <v>#N/A</v>
      </c>
      <c r="M599" t="s">
        <v>35036</v>
      </c>
      <c r="V599" t="s">
        <v>35193</v>
      </c>
      <c r="AB599" t="s">
        <v>34944</v>
      </c>
      <c r="AH599" t="s">
        <v>65</v>
      </c>
      <c r="AI599" t="s">
        <v>34924</v>
      </c>
      <c r="AY599" t="s">
        <v>35192</v>
      </c>
      <c r="AZ599" t="s">
        <v>35191</v>
      </c>
      <c r="BA599" t="s">
        <v>35190</v>
      </c>
      <c r="BB599" t="s">
        <v>35189</v>
      </c>
      <c r="BD599" t="s">
        <v>33648</v>
      </c>
      <c r="BG599" t="s">
        <v>35188</v>
      </c>
    </row>
    <row r="600" spans="1:59" x14ac:dyDescent="0.2">
      <c r="A600" s="1">
        <v>42618.938958333332</v>
      </c>
      <c r="B600" t="s">
        <v>1862</v>
      </c>
      <c r="C600" t="s">
        <v>35187</v>
      </c>
      <c r="D600" t="e">
        <f>VLOOKUP(all_inactive[[#This Row],[Full Name, Title]],properly_deactivated[],1,0)</f>
        <v>#N/A</v>
      </c>
      <c r="M600" t="s">
        <v>35127</v>
      </c>
      <c r="V600" t="s">
        <v>35186</v>
      </c>
      <c r="AB600" t="s">
        <v>34944</v>
      </c>
      <c r="AH600" t="s">
        <v>65</v>
      </c>
      <c r="AI600" t="s">
        <v>34924</v>
      </c>
      <c r="AY600" t="s">
        <v>35185</v>
      </c>
      <c r="AZ600" t="s">
        <v>32967</v>
      </c>
      <c r="BA600" t="s">
        <v>35184</v>
      </c>
      <c r="BB600" t="s">
        <v>35183</v>
      </c>
      <c r="BD600" t="s">
        <v>33648</v>
      </c>
      <c r="BG600" t="s">
        <v>35182</v>
      </c>
    </row>
    <row r="601" spans="1:59" x14ac:dyDescent="0.2">
      <c r="A601" s="1">
        <v>42618.938958333332</v>
      </c>
      <c r="B601" t="s">
        <v>1862</v>
      </c>
      <c r="C601" t="s">
        <v>35181</v>
      </c>
      <c r="D601" t="e">
        <f>VLOOKUP(all_inactive[[#This Row],[Full Name, Title]],properly_deactivated[],1,0)</f>
        <v>#N/A</v>
      </c>
      <c r="M601" t="s">
        <v>34992</v>
      </c>
      <c r="V601" t="s">
        <v>35180</v>
      </c>
      <c r="AB601" t="s">
        <v>34944</v>
      </c>
      <c r="AH601" t="s">
        <v>65</v>
      </c>
      <c r="AI601" t="s">
        <v>34924</v>
      </c>
      <c r="AY601" t="s">
        <v>35179</v>
      </c>
      <c r="AZ601" t="s">
        <v>1233</v>
      </c>
      <c r="BA601" t="s">
        <v>35178</v>
      </c>
      <c r="BB601" t="s">
        <v>35177</v>
      </c>
      <c r="BD601" t="s">
        <v>33648</v>
      </c>
      <c r="BG601" t="s">
        <v>35176</v>
      </c>
    </row>
    <row r="602" spans="1:59" x14ac:dyDescent="0.2">
      <c r="A602" s="1">
        <v>42618.938958333332</v>
      </c>
      <c r="B602" t="s">
        <v>1862</v>
      </c>
      <c r="C602" t="s">
        <v>35175</v>
      </c>
      <c r="D602" t="e">
        <f>VLOOKUP(all_inactive[[#This Row],[Full Name, Title]],properly_deactivated[],1,0)</f>
        <v>#N/A</v>
      </c>
      <c r="M602" t="s">
        <v>35174</v>
      </c>
      <c r="V602" t="s">
        <v>35173</v>
      </c>
      <c r="AB602" t="s">
        <v>34931</v>
      </c>
      <c r="AH602" t="s">
        <v>65</v>
      </c>
      <c r="AI602" t="s">
        <v>34924</v>
      </c>
      <c r="AY602" t="s">
        <v>35172</v>
      </c>
      <c r="AZ602" t="s">
        <v>7750</v>
      </c>
      <c r="BA602" t="s">
        <v>35171</v>
      </c>
      <c r="BB602" t="s">
        <v>5374</v>
      </c>
      <c r="BD602" t="s">
        <v>33648</v>
      </c>
      <c r="BG602" t="s">
        <v>35170</v>
      </c>
    </row>
    <row r="603" spans="1:59" x14ac:dyDescent="0.2">
      <c r="A603" s="1">
        <v>42618.938946759263</v>
      </c>
      <c r="B603" t="s">
        <v>1862</v>
      </c>
      <c r="C603" t="s">
        <v>35169</v>
      </c>
      <c r="D603" t="e">
        <f>VLOOKUP(all_inactive[[#This Row],[Full Name, Title]],properly_deactivated[],1,0)</f>
        <v>#N/A</v>
      </c>
      <c r="M603" t="s">
        <v>35056</v>
      </c>
      <c r="V603" t="s">
        <v>35168</v>
      </c>
      <c r="AB603" t="s">
        <v>34944</v>
      </c>
      <c r="AH603" t="s">
        <v>65</v>
      </c>
      <c r="AI603" t="s">
        <v>34924</v>
      </c>
      <c r="AY603" t="s">
        <v>35167</v>
      </c>
      <c r="AZ603" t="s">
        <v>35166</v>
      </c>
      <c r="BA603" t="s">
        <v>35165</v>
      </c>
      <c r="BB603" t="s">
        <v>35164</v>
      </c>
      <c r="BD603" t="s">
        <v>33648</v>
      </c>
      <c r="BG603" t="s">
        <v>35163</v>
      </c>
    </row>
    <row r="604" spans="1:59" x14ac:dyDescent="0.2">
      <c r="A604" s="1">
        <v>42618.938946759263</v>
      </c>
      <c r="B604" t="s">
        <v>1862</v>
      </c>
      <c r="C604" t="s">
        <v>35162</v>
      </c>
      <c r="D604" t="e">
        <f>VLOOKUP(all_inactive[[#This Row],[Full Name, Title]],properly_deactivated[],1,0)</f>
        <v>#N/A</v>
      </c>
      <c r="M604" t="s">
        <v>35106</v>
      </c>
      <c r="V604" t="s">
        <v>35161</v>
      </c>
      <c r="AB604" t="s">
        <v>34944</v>
      </c>
      <c r="AH604" t="s">
        <v>65</v>
      </c>
      <c r="AI604" t="s">
        <v>34924</v>
      </c>
      <c r="AY604" t="s">
        <v>35160</v>
      </c>
      <c r="AZ604" t="s">
        <v>35159</v>
      </c>
      <c r="BA604" t="s">
        <v>35158</v>
      </c>
      <c r="BB604" t="s">
        <v>35157</v>
      </c>
      <c r="BD604" t="s">
        <v>33648</v>
      </c>
      <c r="BG604" t="s">
        <v>35156</v>
      </c>
    </row>
    <row r="605" spans="1:59" x14ac:dyDescent="0.2">
      <c r="A605" s="1">
        <v>42618.938946759263</v>
      </c>
      <c r="B605" t="s">
        <v>1862</v>
      </c>
      <c r="C605" t="s">
        <v>35155</v>
      </c>
      <c r="D605" t="e">
        <f>VLOOKUP(all_inactive[[#This Row],[Full Name, Title]],properly_deactivated[],1,0)</f>
        <v>#N/A</v>
      </c>
      <c r="M605" t="s">
        <v>34946</v>
      </c>
      <c r="V605" t="s">
        <v>35154</v>
      </c>
      <c r="AB605" t="s">
        <v>34944</v>
      </c>
      <c r="AH605" t="s">
        <v>65</v>
      </c>
      <c r="AI605" t="s">
        <v>34924</v>
      </c>
      <c r="AY605" t="s">
        <v>35153</v>
      </c>
      <c r="AZ605" t="s">
        <v>8401</v>
      </c>
      <c r="BA605" t="s">
        <v>5384</v>
      </c>
      <c r="BB605" t="s">
        <v>35152</v>
      </c>
      <c r="BD605" t="s">
        <v>33648</v>
      </c>
      <c r="BG605" t="s">
        <v>35151</v>
      </c>
    </row>
    <row r="606" spans="1:59" x14ac:dyDescent="0.2">
      <c r="A606" s="1">
        <v>42618.938946759263</v>
      </c>
      <c r="B606" t="s">
        <v>1862</v>
      </c>
      <c r="C606" t="s">
        <v>35145</v>
      </c>
      <c r="D606" t="e">
        <f>VLOOKUP(all_inactive[[#This Row],[Full Name, Title]],properly_deactivated[],1,0)</f>
        <v>#N/A</v>
      </c>
      <c r="M606" t="s">
        <v>35106</v>
      </c>
      <c r="V606" t="s">
        <v>35144</v>
      </c>
      <c r="AB606" t="s">
        <v>34944</v>
      </c>
      <c r="AH606" t="s">
        <v>65</v>
      </c>
      <c r="AI606" t="s">
        <v>34924</v>
      </c>
      <c r="AY606" t="s">
        <v>35143</v>
      </c>
      <c r="AZ606" t="s">
        <v>26829</v>
      </c>
      <c r="BA606" t="s">
        <v>855</v>
      </c>
      <c r="BB606" t="s">
        <v>35142</v>
      </c>
      <c r="BD606" t="s">
        <v>33648</v>
      </c>
      <c r="BG606" t="s">
        <v>35141</v>
      </c>
    </row>
    <row r="607" spans="1:59" x14ac:dyDescent="0.2">
      <c r="A607" s="1">
        <v>42618.938935185193</v>
      </c>
      <c r="B607" t="s">
        <v>1862</v>
      </c>
      <c r="C607" t="s">
        <v>35135</v>
      </c>
      <c r="D607" t="e">
        <f>VLOOKUP(all_inactive[[#This Row],[Full Name, Title]],properly_deactivated[],1,0)</f>
        <v>#N/A</v>
      </c>
      <c r="M607" t="s">
        <v>34978</v>
      </c>
      <c r="V607" t="s">
        <v>35134</v>
      </c>
      <c r="W607" t="s">
        <v>35133</v>
      </c>
      <c r="AA607" t="s">
        <v>35080</v>
      </c>
      <c r="AB607" t="s">
        <v>34976</v>
      </c>
      <c r="AH607" t="s">
        <v>65</v>
      </c>
      <c r="AI607" t="s">
        <v>34924</v>
      </c>
      <c r="AY607" t="s">
        <v>35132</v>
      </c>
      <c r="AZ607" t="s">
        <v>6171</v>
      </c>
      <c r="BA607" t="s">
        <v>35131</v>
      </c>
      <c r="BB607" t="s">
        <v>35130</v>
      </c>
      <c r="BD607" t="s">
        <v>33648</v>
      </c>
      <c r="BG607" t="s">
        <v>35129</v>
      </c>
    </row>
    <row r="608" spans="1:59" x14ac:dyDescent="0.2">
      <c r="A608" s="1">
        <v>42618.938935185193</v>
      </c>
      <c r="B608" t="s">
        <v>1862</v>
      </c>
      <c r="C608" t="s">
        <v>35128</v>
      </c>
      <c r="D608" t="e">
        <f>VLOOKUP(all_inactive[[#This Row],[Full Name, Title]],properly_deactivated[],1,0)</f>
        <v>#N/A</v>
      </c>
      <c r="M608" t="s">
        <v>35127</v>
      </c>
      <c r="V608" t="s">
        <v>35126</v>
      </c>
      <c r="AB608" t="s">
        <v>34944</v>
      </c>
      <c r="AH608" t="s">
        <v>65</v>
      </c>
      <c r="AI608" t="s">
        <v>34924</v>
      </c>
      <c r="AY608" t="s">
        <v>35125</v>
      </c>
      <c r="AZ608" t="s">
        <v>892</v>
      </c>
      <c r="BA608" t="s">
        <v>35124</v>
      </c>
      <c r="BB608" t="s">
        <v>35123</v>
      </c>
      <c r="BD608" t="s">
        <v>33648</v>
      </c>
      <c r="BG608" t="s">
        <v>35122</v>
      </c>
    </row>
    <row r="609" spans="1:59" x14ac:dyDescent="0.2">
      <c r="A609" s="1">
        <v>42618.938935185193</v>
      </c>
      <c r="B609" t="s">
        <v>1862</v>
      </c>
      <c r="C609" t="s">
        <v>35121</v>
      </c>
      <c r="D609" t="e">
        <f>VLOOKUP(all_inactive[[#This Row],[Full Name, Title]],properly_deactivated[],1,0)</f>
        <v>#N/A</v>
      </c>
      <c r="M609" t="s">
        <v>35120</v>
      </c>
      <c r="V609" t="s">
        <v>35119</v>
      </c>
      <c r="AB609" t="s">
        <v>34944</v>
      </c>
      <c r="AH609" t="s">
        <v>65</v>
      </c>
      <c r="AI609" t="s">
        <v>34924</v>
      </c>
      <c r="AY609" t="s">
        <v>35118</v>
      </c>
      <c r="AZ609" t="s">
        <v>35117</v>
      </c>
      <c r="BA609" t="s">
        <v>35116</v>
      </c>
      <c r="BB609" t="s">
        <v>35115</v>
      </c>
      <c r="BD609" t="s">
        <v>33648</v>
      </c>
      <c r="BG609" t="s">
        <v>35114</v>
      </c>
    </row>
    <row r="610" spans="1:59" x14ac:dyDescent="0.2">
      <c r="A610" s="1">
        <v>42618.938923611109</v>
      </c>
      <c r="B610" t="s">
        <v>1862</v>
      </c>
      <c r="C610" t="s">
        <v>35113</v>
      </c>
      <c r="D610" t="e">
        <f>VLOOKUP(all_inactive[[#This Row],[Full Name, Title]],properly_deactivated[],1,0)</f>
        <v>#N/A</v>
      </c>
      <c r="M610" t="s">
        <v>35112</v>
      </c>
      <c r="V610" t="s">
        <v>35111</v>
      </c>
      <c r="AB610" t="s">
        <v>34931</v>
      </c>
      <c r="AH610" t="s">
        <v>65</v>
      </c>
      <c r="AI610" t="s">
        <v>34924</v>
      </c>
      <c r="AY610" t="s">
        <v>35110</v>
      </c>
      <c r="AZ610" t="s">
        <v>28970</v>
      </c>
      <c r="BA610" t="s">
        <v>71</v>
      </c>
      <c r="BB610" t="s">
        <v>35109</v>
      </c>
      <c r="BD610" t="s">
        <v>33648</v>
      </c>
      <c r="BG610" t="s">
        <v>35108</v>
      </c>
    </row>
    <row r="611" spans="1:59" x14ac:dyDescent="0.2">
      <c r="A611" s="1">
        <v>42618.938923611109</v>
      </c>
      <c r="B611" t="s">
        <v>1862</v>
      </c>
      <c r="C611" t="s">
        <v>35107</v>
      </c>
      <c r="D611" t="e">
        <f>VLOOKUP(all_inactive[[#This Row],[Full Name, Title]],properly_deactivated[],1,0)</f>
        <v>#N/A</v>
      </c>
      <c r="M611" t="s">
        <v>35106</v>
      </c>
      <c r="V611" t="s">
        <v>35105</v>
      </c>
      <c r="AB611" t="s">
        <v>34944</v>
      </c>
      <c r="AH611" t="s">
        <v>65</v>
      </c>
      <c r="AI611" t="s">
        <v>34924</v>
      </c>
      <c r="AY611" t="s">
        <v>35104</v>
      </c>
      <c r="AZ611" t="s">
        <v>28970</v>
      </c>
      <c r="BA611" t="s">
        <v>497</v>
      </c>
      <c r="BB611" t="s">
        <v>35103</v>
      </c>
      <c r="BD611" t="s">
        <v>33648</v>
      </c>
      <c r="BG611" t="s">
        <v>35102</v>
      </c>
    </row>
    <row r="612" spans="1:59" x14ac:dyDescent="0.2">
      <c r="A612" s="1">
        <v>42618.938923611109</v>
      </c>
      <c r="B612" t="s">
        <v>1862</v>
      </c>
      <c r="C612" t="s">
        <v>35101</v>
      </c>
      <c r="D612" t="e">
        <f>VLOOKUP(all_inactive[[#This Row],[Full Name, Title]],properly_deactivated[],1,0)</f>
        <v>#N/A</v>
      </c>
      <c r="M612" t="s">
        <v>35056</v>
      </c>
      <c r="V612" t="s">
        <v>35100</v>
      </c>
      <c r="AB612" t="s">
        <v>34944</v>
      </c>
      <c r="AH612" t="s">
        <v>65</v>
      </c>
      <c r="AI612" t="s">
        <v>34924</v>
      </c>
      <c r="AY612" t="s">
        <v>35099</v>
      </c>
      <c r="AZ612" t="s">
        <v>35098</v>
      </c>
      <c r="BA612" t="s">
        <v>35097</v>
      </c>
      <c r="BB612" t="s">
        <v>35096</v>
      </c>
      <c r="BD612" t="s">
        <v>33648</v>
      </c>
      <c r="BG612" t="s">
        <v>35095</v>
      </c>
    </row>
    <row r="613" spans="1:59" x14ac:dyDescent="0.2">
      <c r="A613" s="1">
        <v>42618.93891203704</v>
      </c>
      <c r="B613" t="s">
        <v>1862</v>
      </c>
      <c r="C613" t="s">
        <v>35094</v>
      </c>
      <c r="D613" t="e">
        <f>VLOOKUP(all_inactive[[#This Row],[Full Name, Title]],properly_deactivated[],1,0)</f>
        <v>#N/A</v>
      </c>
      <c r="M613" t="s">
        <v>34992</v>
      </c>
      <c r="V613" t="s">
        <v>35093</v>
      </c>
      <c r="AB613" t="s">
        <v>34944</v>
      </c>
      <c r="AH613" t="s">
        <v>65</v>
      </c>
      <c r="AI613" t="s">
        <v>34924</v>
      </c>
      <c r="AY613" t="s">
        <v>35092</v>
      </c>
      <c r="AZ613" t="s">
        <v>2972</v>
      </c>
      <c r="BA613" t="s">
        <v>2285</v>
      </c>
      <c r="BB613" t="s">
        <v>35091</v>
      </c>
      <c r="BD613" t="s">
        <v>33648</v>
      </c>
      <c r="BG613" t="s">
        <v>35090</v>
      </c>
    </row>
    <row r="614" spans="1:59" x14ac:dyDescent="0.2">
      <c r="A614" s="1">
        <v>42618.93891203704</v>
      </c>
      <c r="B614" t="s">
        <v>1862</v>
      </c>
      <c r="C614" t="s">
        <v>35089</v>
      </c>
      <c r="D614" t="e">
        <f>VLOOKUP(all_inactive[[#This Row],[Full Name, Title]],properly_deactivated[],1,0)</f>
        <v>#N/A</v>
      </c>
      <c r="M614" t="s">
        <v>34946</v>
      </c>
      <c r="V614" t="s">
        <v>35088</v>
      </c>
      <c r="AB614" t="s">
        <v>34944</v>
      </c>
      <c r="AH614" t="s">
        <v>65</v>
      </c>
      <c r="AI614" t="s">
        <v>34924</v>
      </c>
      <c r="AY614" t="s">
        <v>35087</v>
      </c>
      <c r="AZ614" t="s">
        <v>35086</v>
      </c>
      <c r="BA614" t="s">
        <v>6058</v>
      </c>
      <c r="BB614" t="s">
        <v>35085</v>
      </c>
      <c r="BD614" t="s">
        <v>33648</v>
      </c>
      <c r="BG614" t="s">
        <v>35084</v>
      </c>
    </row>
    <row r="615" spans="1:59" x14ac:dyDescent="0.2">
      <c r="A615" s="1">
        <v>42618.93891203704</v>
      </c>
      <c r="B615" t="s">
        <v>1862</v>
      </c>
      <c r="C615" t="s">
        <v>35083</v>
      </c>
      <c r="D615" t="e">
        <f>VLOOKUP(all_inactive[[#This Row],[Full Name, Title]],properly_deactivated[],1,0)</f>
        <v>#N/A</v>
      </c>
      <c r="M615" t="s">
        <v>34978</v>
      </c>
      <c r="V615" t="s">
        <v>35082</v>
      </c>
      <c r="W615" t="s">
        <v>35081</v>
      </c>
      <c r="AA615" t="s">
        <v>35080</v>
      </c>
      <c r="AB615" t="s">
        <v>34976</v>
      </c>
      <c r="AH615" t="s">
        <v>65</v>
      </c>
      <c r="AI615" t="s">
        <v>34924</v>
      </c>
      <c r="AY615" t="s">
        <v>35079</v>
      </c>
      <c r="AZ615" t="s">
        <v>34037</v>
      </c>
      <c r="BA615" t="s">
        <v>35078</v>
      </c>
      <c r="BB615" t="s">
        <v>35077</v>
      </c>
      <c r="BD615" t="s">
        <v>33648</v>
      </c>
      <c r="BG615" t="s">
        <v>35076</v>
      </c>
    </row>
    <row r="616" spans="1:59" x14ac:dyDescent="0.2">
      <c r="A616" s="1">
        <v>42618.93891203704</v>
      </c>
      <c r="B616" t="s">
        <v>1862</v>
      </c>
      <c r="C616" t="s">
        <v>35075</v>
      </c>
      <c r="D616" t="e">
        <f>VLOOKUP(all_inactive[[#This Row],[Full Name, Title]],properly_deactivated[],1,0)</f>
        <v>#N/A</v>
      </c>
      <c r="M616" t="s">
        <v>34954</v>
      </c>
      <c r="V616" t="s">
        <v>35074</v>
      </c>
      <c r="AB616" t="s">
        <v>34952</v>
      </c>
      <c r="AH616" t="s">
        <v>65</v>
      </c>
      <c r="AI616" t="s">
        <v>34924</v>
      </c>
      <c r="AY616" t="s">
        <v>35073</v>
      </c>
      <c r="AZ616" t="s">
        <v>24482</v>
      </c>
      <c r="BA616" t="s">
        <v>35072</v>
      </c>
      <c r="BB616" t="s">
        <v>35071</v>
      </c>
      <c r="BD616" t="s">
        <v>33648</v>
      </c>
      <c r="BG616" t="s">
        <v>35070</v>
      </c>
    </row>
    <row r="617" spans="1:59" x14ac:dyDescent="0.2">
      <c r="A617" s="1">
        <v>42618.938900462963</v>
      </c>
      <c r="B617" t="s">
        <v>1862</v>
      </c>
      <c r="C617" t="s">
        <v>35057</v>
      </c>
      <c r="D617" t="e">
        <f>VLOOKUP(all_inactive[[#This Row],[Full Name, Title]],properly_deactivated[],1,0)</f>
        <v>#N/A</v>
      </c>
      <c r="M617" t="s">
        <v>35056</v>
      </c>
      <c r="V617" t="s">
        <v>35055</v>
      </c>
      <c r="AB617" t="s">
        <v>34944</v>
      </c>
      <c r="AH617" t="s">
        <v>65</v>
      </c>
      <c r="AI617" t="s">
        <v>34924</v>
      </c>
      <c r="AY617" t="s">
        <v>35054</v>
      </c>
      <c r="AZ617" t="s">
        <v>7025</v>
      </c>
      <c r="BA617" t="s">
        <v>35053</v>
      </c>
      <c r="BB617" t="s">
        <v>35052</v>
      </c>
      <c r="BD617" t="s">
        <v>33648</v>
      </c>
      <c r="BG617" t="s">
        <v>35051</v>
      </c>
    </row>
    <row r="618" spans="1:59" x14ac:dyDescent="0.2">
      <c r="A618" s="1">
        <v>42618.938900462963</v>
      </c>
      <c r="B618" t="s">
        <v>1862</v>
      </c>
      <c r="C618" t="s">
        <v>35050</v>
      </c>
      <c r="D618" t="e">
        <f>VLOOKUP(all_inactive[[#This Row],[Full Name, Title]],properly_deactivated[],1,0)</f>
        <v>#N/A</v>
      </c>
      <c r="M618" t="s">
        <v>35023</v>
      </c>
      <c r="V618" t="s">
        <v>35049</v>
      </c>
      <c r="AB618" t="s">
        <v>34976</v>
      </c>
      <c r="AH618" t="s">
        <v>65</v>
      </c>
      <c r="AI618" t="s">
        <v>34924</v>
      </c>
      <c r="AY618" t="s">
        <v>35048</v>
      </c>
      <c r="AZ618" t="s">
        <v>35047</v>
      </c>
      <c r="BA618" t="s">
        <v>35046</v>
      </c>
      <c r="BB618" t="s">
        <v>35045</v>
      </c>
      <c r="BD618" t="s">
        <v>33648</v>
      </c>
      <c r="BG618" t="s">
        <v>35044</v>
      </c>
    </row>
    <row r="619" spans="1:59" x14ac:dyDescent="0.2">
      <c r="A619" s="1">
        <v>42618.938900462963</v>
      </c>
      <c r="B619" t="s">
        <v>1862</v>
      </c>
      <c r="C619" t="s">
        <v>35043</v>
      </c>
      <c r="D619" t="e">
        <f>VLOOKUP(all_inactive[[#This Row],[Full Name, Title]],properly_deactivated[],1,0)</f>
        <v>#N/A</v>
      </c>
      <c r="M619" t="s">
        <v>34965</v>
      </c>
      <c r="V619" t="s">
        <v>35042</v>
      </c>
      <c r="AB619" t="s">
        <v>34931</v>
      </c>
      <c r="AH619" t="s">
        <v>65</v>
      </c>
      <c r="AI619" t="s">
        <v>34924</v>
      </c>
      <c r="AY619" t="s">
        <v>35041</v>
      </c>
      <c r="AZ619" t="s">
        <v>100</v>
      </c>
      <c r="BA619" t="s">
        <v>35040</v>
      </c>
      <c r="BB619" t="s">
        <v>35039</v>
      </c>
      <c r="BD619" t="s">
        <v>33648</v>
      </c>
      <c r="BG619" t="s">
        <v>35038</v>
      </c>
    </row>
    <row r="620" spans="1:59" x14ac:dyDescent="0.2">
      <c r="A620" s="1">
        <v>42618.938900462963</v>
      </c>
      <c r="B620" t="s">
        <v>1862</v>
      </c>
      <c r="C620" t="s">
        <v>35037</v>
      </c>
      <c r="D620" t="e">
        <f>VLOOKUP(all_inactive[[#This Row],[Full Name, Title]],properly_deactivated[],1,0)</f>
        <v>#N/A</v>
      </c>
      <c r="M620" t="s">
        <v>35036</v>
      </c>
      <c r="V620" t="s">
        <v>35035</v>
      </c>
      <c r="AB620" t="s">
        <v>34944</v>
      </c>
      <c r="AH620" t="s">
        <v>65</v>
      </c>
      <c r="AI620" t="s">
        <v>34924</v>
      </c>
      <c r="AY620" t="s">
        <v>35034</v>
      </c>
      <c r="AZ620" t="s">
        <v>100</v>
      </c>
      <c r="BA620" t="s">
        <v>11546</v>
      </c>
      <c r="BB620" t="s">
        <v>35033</v>
      </c>
      <c r="BD620" t="s">
        <v>33648</v>
      </c>
      <c r="BG620" t="s">
        <v>35032</v>
      </c>
    </row>
    <row r="621" spans="1:59" x14ac:dyDescent="0.2">
      <c r="A621" s="1">
        <v>42618.938888888893</v>
      </c>
      <c r="B621" t="s">
        <v>1862</v>
      </c>
      <c r="C621" t="s">
        <v>35031</v>
      </c>
      <c r="D621" t="e">
        <f>VLOOKUP(all_inactive[[#This Row],[Full Name, Title]],properly_deactivated[],1,0)</f>
        <v>#N/A</v>
      </c>
      <c r="M621" t="s">
        <v>35030</v>
      </c>
      <c r="V621" t="s">
        <v>35029</v>
      </c>
      <c r="AB621" t="s">
        <v>34944</v>
      </c>
      <c r="AH621" t="s">
        <v>65</v>
      </c>
      <c r="AI621" t="s">
        <v>34924</v>
      </c>
      <c r="AY621" t="s">
        <v>35028</v>
      </c>
      <c r="AZ621" t="s">
        <v>24090</v>
      </c>
      <c r="BA621" t="s">
        <v>35027</v>
      </c>
      <c r="BB621" t="s">
        <v>35026</v>
      </c>
      <c r="BD621" t="s">
        <v>33648</v>
      </c>
      <c r="BG621" t="s">
        <v>35025</v>
      </c>
    </row>
    <row r="622" spans="1:59" x14ac:dyDescent="0.2">
      <c r="A622" s="1">
        <v>42618.938888888893</v>
      </c>
      <c r="B622" t="s">
        <v>1862</v>
      </c>
      <c r="C622" t="s">
        <v>35024</v>
      </c>
      <c r="D622" t="e">
        <f>VLOOKUP(all_inactive[[#This Row],[Full Name, Title]],properly_deactivated[],1,0)</f>
        <v>#N/A</v>
      </c>
      <c r="M622" t="s">
        <v>35023</v>
      </c>
      <c r="V622" t="s">
        <v>35022</v>
      </c>
      <c r="AB622" t="s">
        <v>34976</v>
      </c>
      <c r="AH622" t="s">
        <v>65</v>
      </c>
      <c r="AI622" t="s">
        <v>34924</v>
      </c>
      <c r="AY622" t="s">
        <v>35021</v>
      </c>
      <c r="AZ622" t="s">
        <v>687</v>
      </c>
      <c r="BA622" t="s">
        <v>35020</v>
      </c>
      <c r="BB622" t="s">
        <v>1397</v>
      </c>
      <c r="BD622" t="s">
        <v>33648</v>
      </c>
      <c r="BG622" t="s">
        <v>35019</v>
      </c>
    </row>
    <row r="623" spans="1:59" x14ac:dyDescent="0.2">
      <c r="A623" s="1">
        <v>42618.938888888893</v>
      </c>
      <c r="B623" t="s">
        <v>1862</v>
      </c>
      <c r="C623" t="s">
        <v>35018</v>
      </c>
      <c r="D623" t="e">
        <f>VLOOKUP(all_inactive[[#This Row],[Full Name, Title]],properly_deactivated[],1,0)</f>
        <v>#N/A</v>
      </c>
      <c r="M623" t="s">
        <v>34933</v>
      </c>
      <c r="V623" t="s">
        <v>34932</v>
      </c>
      <c r="AB623" t="s">
        <v>34931</v>
      </c>
      <c r="AH623" t="s">
        <v>65</v>
      </c>
      <c r="AI623" t="s">
        <v>34924</v>
      </c>
      <c r="AY623" t="s">
        <v>35017</v>
      </c>
      <c r="AZ623" t="s">
        <v>3242</v>
      </c>
      <c r="BA623" t="s">
        <v>35016</v>
      </c>
      <c r="BB623" t="s">
        <v>35015</v>
      </c>
      <c r="BD623" t="s">
        <v>33648</v>
      </c>
      <c r="BG623" t="s">
        <v>35014</v>
      </c>
    </row>
    <row r="624" spans="1:59" x14ac:dyDescent="0.2">
      <c r="A624" s="1">
        <v>42618.938888888893</v>
      </c>
      <c r="B624" t="s">
        <v>1862</v>
      </c>
      <c r="C624" t="s">
        <v>35013</v>
      </c>
      <c r="D624" t="e">
        <f>VLOOKUP(all_inactive[[#This Row],[Full Name, Title]],properly_deactivated[],1,0)</f>
        <v>#N/A</v>
      </c>
      <c r="M624" t="s">
        <v>35012</v>
      </c>
      <c r="V624" t="s">
        <v>35011</v>
      </c>
      <c r="AB624" t="s">
        <v>34952</v>
      </c>
      <c r="AH624" t="s">
        <v>65</v>
      </c>
      <c r="AI624" t="s">
        <v>34924</v>
      </c>
      <c r="AY624" t="s">
        <v>35010</v>
      </c>
      <c r="AZ624" t="s">
        <v>2617</v>
      </c>
      <c r="BA624" t="s">
        <v>35009</v>
      </c>
      <c r="BB624" t="s">
        <v>35008</v>
      </c>
      <c r="BD624" t="s">
        <v>33648</v>
      </c>
      <c r="BG624" t="s">
        <v>35007</v>
      </c>
    </row>
    <row r="625" spans="1:59" x14ac:dyDescent="0.2">
      <c r="A625" s="1">
        <v>42618.938888888893</v>
      </c>
      <c r="B625" t="s">
        <v>1862</v>
      </c>
      <c r="C625" t="s">
        <v>35006</v>
      </c>
      <c r="D625" t="e">
        <f>VLOOKUP(all_inactive[[#This Row],[Full Name, Title]],properly_deactivated[],1,0)</f>
        <v>#N/A</v>
      </c>
      <c r="M625" t="s">
        <v>35005</v>
      </c>
      <c r="V625" t="s">
        <v>35004</v>
      </c>
      <c r="AB625" t="s">
        <v>34952</v>
      </c>
      <c r="AH625" t="s">
        <v>65</v>
      </c>
      <c r="AI625" t="s">
        <v>34924</v>
      </c>
      <c r="AY625" t="s">
        <v>35003</v>
      </c>
      <c r="AZ625" t="s">
        <v>13523</v>
      </c>
      <c r="BA625" t="s">
        <v>35002</v>
      </c>
      <c r="BB625" t="s">
        <v>35001</v>
      </c>
      <c r="BD625" t="s">
        <v>33648</v>
      </c>
      <c r="BG625" t="s">
        <v>35000</v>
      </c>
    </row>
    <row r="626" spans="1:59" x14ac:dyDescent="0.2">
      <c r="A626" s="1">
        <v>42618.938877314817</v>
      </c>
      <c r="B626" t="s">
        <v>1862</v>
      </c>
      <c r="C626" t="s">
        <v>34999</v>
      </c>
      <c r="D626" t="e">
        <f>VLOOKUP(all_inactive[[#This Row],[Full Name, Title]],properly_deactivated[],1,0)</f>
        <v>#N/A</v>
      </c>
      <c r="M626" t="s">
        <v>34998</v>
      </c>
      <c r="V626" t="s">
        <v>34997</v>
      </c>
      <c r="AB626" t="s">
        <v>34952</v>
      </c>
      <c r="AH626" t="s">
        <v>65</v>
      </c>
      <c r="AI626" t="s">
        <v>34924</v>
      </c>
      <c r="AY626" t="s">
        <v>34996</v>
      </c>
      <c r="AZ626" t="s">
        <v>13523</v>
      </c>
      <c r="BA626" t="s">
        <v>34995</v>
      </c>
      <c r="BB626" t="s">
        <v>5505</v>
      </c>
      <c r="BD626" t="s">
        <v>33648</v>
      </c>
      <c r="BG626" t="s">
        <v>34994</v>
      </c>
    </row>
    <row r="627" spans="1:59" x14ac:dyDescent="0.2">
      <c r="A627" s="1">
        <v>42618.938877314817</v>
      </c>
      <c r="B627" t="s">
        <v>1862</v>
      </c>
      <c r="C627" t="s">
        <v>34993</v>
      </c>
      <c r="D627" t="e">
        <f>VLOOKUP(all_inactive[[#This Row],[Full Name, Title]],properly_deactivated[],1,0)</f>
        <v>#N/A</v>
      </c>
      <c r="M627" t="s">
        <v>34992</v>
      </c>
      <c r="V627" t="s">
        <v>34991</v>
      </c>
      <c r="AB627" t="s">
        <v>34944</v>
      </c>
      <c r="AH627" t="s">
        <v>65</v>
      </c>
      <c r="AI627" t="s">
        <v>34924</v>
      </c>
      <c r="AY627" t="s">
        <v>34990</v>
      </c>
      <c r="AZ627" t="s">
        <v>23595</v>
      </c>
      <c r="BA627" t="s">
        <v>34989</v>
      </c>
      <c r="BB627" t="s">
        <v>34988</v>
      </c>
      <c r="BD627" t="s">
        <v>33648</v>
      </c>
      <c r="BG627" t="s">
        <v>34987</v>
      </c>
    </row>
    <row r="628" spans="1:59" x14ac:dyDescent="0.2">
      <c r="A628" s="1">
        <v>42618.938877314817</v>
      </c>
      <c r="B628" t="s">
        <v>1862</v>
      </c>
      <c r="C628" t="s">
        <v>34986</v>
      </c>
      <c r="D628" t="e">
        <f>VLOOKUP(all_inactive[[#This Row],[Full Name, Title]],properly_deactivated[],1,0)</f>
        <v>#N/A</v>
      </c>
      <c r="M628" t="s">
        <v>34985</v>
      </c>
      <c r="V628" t="s">
        <v>34984</v>
      </c>
      <c r="AB628" t="s">
        <v>34944</v>
      </c>
      <c r="AH628" t="s">
        <v>65</v>
      </c>
      <c r="AI628" t="s">
        <v>34924</v>
      </c>
      <c r="AY628" t="s">
        <v>34983</v>
      </c>
      <c r="AZ628" t="s">
        <v>34050</v>
      </c>
      <c r="BA628" t="s">
        <v>34982</v>
      </c>
      <c r="BB628" t="s">
        <v>34981</v>
      </c>
      <c r="BD628" t="s">
        <v>33648</v>
      </c>
      <c r="BG628" t="s">
        <v>34980</v>
      </c>
    </row>
    <row r="629" spans="1:59" x14ac:dyDescent="0.2">
      <c r="A629" s="1">
        <v>42618.938877314817</v>
      </c>
      <c r="B629" t="s">
        <v>1862</v>
      </c>
      <c r="C629" t="s">
        <v>34979</v>
      </c>
      <c r="D629" t="e">
        <f>VLOOKUP(all_inactive[[#This Row],[Full Name, Title]],properly_deactivated[],1,0)</f>
        <v>#N/A</v>
      </c>
      <c r="M629" t="s">
        <v>34978</v>
      </c>
      <c r="V629" t="s">
        <v>34977</v>
      </c>
      <c r="AB629" t="s">
        <v>34976</v>
      </c>
      <c r="AH629" t="s">
        <v>65</v>
      </c>
      <c r="AI629" t="s">
        <v>34924</v>
      </c>
      <c r="AY629" t="s">
        <v>34975</v>
      </c>
      <c r="AZ629" t="s">
        <v>30369</v>
      </c>
      <c r="BA629" t="s">
        <v>5504</v>
      </c>
      <c r="BB629" t="s">
        <v>34974</v>
      </c>
      <c r="BD629" t="s">
        <v>33648</v>
      </c>
      <c r="BG629" t="s">
        <v>34973</v>
      </c>
    </row>
    <row r="630" spans="1:59" x14ac:dyDescent="0.2">
      <c r="A630" s="1">
        <v>42618.938877314817</v>
      </c>
      <c r="B630" t="s">
        <v>1862</v>
      </c>
      <c r="C630" t="s">
        <v>34972</v>
      </c>
      <c r="D630" t="e">
        <f>VLOOKUP(all_inactive[[#This Row],[Full Name, Title]],properly_deactivated[],1,0)</f>
        <v>#N/A</v>
      </c>
      <c r="M630" t="s">
        <v>34965</v>
      </c>
      <c r="V630" t="s">
        <v>34971</v>
      </c>
      <c r="AB630" t="s">
        <v>34931</v>
      </c>
      <c r="AH630" t="s">
        <v>65</v>
      </c>
      <c r="AI630" t="s">
        <v>34924</v>
      </c>
      <c r="AY630" t="s">
        <v>34970</v>
      </c>
      <c r="AZ630" t="s">
        <v>25076</v>
      </c>
      <c r="BA630" t="s">
        <v>34969</v>
      </c>
      <c r="BB630" t="s">
        <v>34968</v>
      </c>
      <c r="BD630" t="s">
        <v>33648</v>
      </c>
      <c r="BG630" t="s">
        <v>34967</v>
      </c>
    </row>
    <row r="631" spans="1:59" x14ac:dyDescent="0.2">
      <c r="A631" s="1">
        <v>42618.93886574074</v>
      </c>
      <c r="B631" t="s">
        <v>1862</v>
      </c>
      <c r="C631" t="s">
        <v>34966</v>
      </c>
      <c r="D631" t="e">
        <f>VLOOKUP(all_inactive[[#This Row],[Full Name, Title]],properly_deactivated[],1,0)</f>
        <v>#N/A</v>
      </c>
      <c r="M631" t="s">
        <v>34965</v>
      </c>
      <c r="V631" t="s">
        <v>34964</v>
      </c>
      <c r="AB631" t="s">
        <v>34931</v>
      </c>
      <c r="AH631" t="s">
        <v>65</v>
      </c>
      <c r="AI631" t="s">
        <v>34924</v>
      </c>
      <c r="AY631" t="s">
        <v>34963</v>
      </c>
      <c r="AZ631" t="s">
        <v>34962</v>
      </c>
      <c r="BA631" t="s">
        <v>15856</v>
      </c>
      <c r="BB631" t="s">
        <v>34961</v>
      </c>
      <c r="BD631" t="s">
        <v>33648</v>
      </c>
      <c r="BG631" t="s">
        <v>34960</v>
      </c>
    </row>
    <row r="632" spans="1:59" x14ac:dyDescent="0.2">
      <c r="A632" s="1">
        <v>42618.93886574074</v>
      </c>
      <c r="B632" t="s">
        <v>1862</v>
      </c>
      <c r="C632" t="s">
        <v>34959</v>
      </c>
      <c r="D632" t="e">
        <f>VLOOKUP(all_inactive[[#This Row],[Full Name, Title]],properly_deactivated[],1,0)</f>
        <v>#N/A</v>
      </c>
      <c r="L632" t="s">
        <v>31470</v>
      </c>
      <c r="M632" t="s">
        <v>31469</v>
      </c>
      <c r="V632" t="s">
        <v>34938</v>
      </c>
      <c r="AB632" t="s">
        <v>21219</v>
      </c>
      <c r="AH632" t="s">
        <v>65</v>
      </c>
      <c r="AI632" t="s">
        <v>31371</v>
      </c>
      <c r="AY632" t="s">
        <v>34958</v>
      </c>
      <c r="AZ632" t="s">
        <v>14163</v>
      </c>
      <c r="BA632" t="s">
        <v>34957</v>
      </c>
      <c r="BB632" t="s">
        <v>31394</v>
      </c>
      <c r="BD632" t="s">
        <v>33648</v>
      </c>
      <c r="BG632" t="s">
        <v>34956</v>
      </c>
    </row>
    <row r="633" spans="1:59" x14ac:dyDescent="0.2">
      <c r="A633" s="1">
        <v>42618.93886574074</v>
      </c>
      <c r="B633" t="s">
        <v>1862</v>
      </c>
      <c r="C633" t="s">
        <v>34955</v>
      </c>
      <c r="D633" t="e">
        <f>VLOOKUP(all_inactive[[#This Row],[Full Name, Title]],properly_deactivated[],1,0)</f>
        <v>#N/A</v>
      </c>
      <c r="M633" t="s">
        <v>34954</v>
      </c>
      <c r="V633" t="s">
        <v>34953</v>
      </c>
      <c r="AB633" t="s">
        <v>34952</v>
      </c>
      <c r="AH633" t="s">
        <v>65</v>
      </c>
      <c r="AI633" t="s">
        <v>34924</v>
      </c>
      <c r="AY633" t="s">
        <v>34951</v>
      </c>
      <c r="AZ633" t="s">
        <v>13616</v>
      </c>
      <c r="BA633" t="s">
        <v>34950</v>
      </c>
      <c r="BB633" t="s">
        <v>34949</v>
      </c>
      <c r="BD633" t="s">
        <v>33648</v>
      </c>
      <c r="BG633" t="s">
        <v>34948</v>
      </c>
    </row>
    <row r="634" spans="1:59" x14ac:dyDescent="0.2">
      <c r="A634" s="1">
        <v>42618.93886574074</v>
      </c>
      <c r="B634" t="s">
        <v>1862</v>
      </c>
      <c r="C634" t="s">
        <v>34947</v>
      </c>
      <c r="D634" t="e">
        <f>VLOOKUP(all_inactive[[#This Row],[Full Name, Title]],properly_deactivated[],1,0)</f>
        <v>#N/A</v>
      </c>
      <c r="M634" t="s">
        <v>34946</v>
      </c>
      <c r="V634" t="s">
        <v>34945</v>
      </c>
      <c r="AB634" t="s">
        <v>34944</v>
      </c>
      <c r="AH634" t="s">
        <v>65</v>
      </c>
      <c r="AI634" t="s">
        <v>34924</v>
      </c>
      <c r="AY634" t="s">
        <v>34943</v>
      </c>
      <c r="AZ634" t="s">
        <v>17419</v>
      </c>
      <c r="BA634" t="s">
        <v>34942</v>
      </c>
      <c r="BB634" t="s">
        <v>34941</v>
      </c>
      <c r="BD634" t="s">
        <v>33648</v>
      </c>
      <c r="BG634" t="s">
        <v>34940</v>
      </c>
    </row>
    <row r="635" spans="1:59" x14ac:dyDescent="0.2">
      <c r="A635" s="1">
        <v>42618.93886574074</v>
      </c>
      <c r="B635" t="s">
        <v>1862</v>
      </c>
      <c r="C635" t="s">
        <v>34939</v>
      </c>
      <c r="D635" t="e">
        <f>VLOOKUP(all_inactive[[#This Row],[Full Name, Title]],properly_deactivated[],1,0)</f>
        <v>#N/A</v>
      </c>
      <c r="L635" t="s">
        <v>31470</v>
      </c>
      <c r="M635" t="s">
        <v>31469</v>
      </c>
      <c r="V635" t="s">
        <v>34938</v>
      </c>
      <c r="AB635" t="s">
        <v>21219</v>
      </c>
      <c r="AH635" t="s">
        <v>65</v>
      </c>
      <c r="AI635" t="s">
        <v>31371</v>
      </c>
      <c r="AY635" t="s">
        <v>34937</v>
      </c>
      <c r="AZ635" t="s">
        <v>3705</v>
      </c>
      <c r="BA635" t="s">
        <v>34936</v>
      </c>
      <c r="BB635" t="s">
        <v>31394</v>
      </c>
      <c r="BD635" t="s">
        <v>33648</v>
      </c>
      <c r="BG635" t="s">
        <v>34935</v>
      </c>
    </row>
    <row r="636" spans="1:59" x14ac:dyDescent="0.2">
      <c r="A636" s="1">
        <v>42618.938854166663</v>
      </c>
      <c r="B636" t="s">
        <v>1862</v>
      </c>
      <c r="C636" t="s">
        <v>34934</v>
      </c>
      <c r="D636" t="e">
        <f>VLOOKUP(all_inactive[[#This Row],[Full Name, Title]],properly_deactivated[],1,0)</f>
        <v>#N/A</v>
      </c>
      <c r="M636" t="s">
        <v>34933</v>
      </c>
      <c r="V636" t="s">
        <v>34932</v>
      </c>
      <c r="AB636" t="s">
        <v>34931</v>
      </c>
      <c r="AH636" t="s">
        <v>65</v>
      </c>
      <c r="AI636" t="s">
        <v>34924</v>
      </c>
      <c r="AY636" t="s">
        <v>34930</v>
      </c>
      <c r="AZ636" t="s">
        <v>21123</v>
      </c>
      <c r="BA636" t="s">
        <v>17192</v>
      </c>
      <c r="BB636" t="s">
        <v>34929</v>
      </c>
      <c r="BD636" t="s">
        <v>33648</v>
      </c>
      <c r="BG636" t="s">
        <v>34928</v>
      </c>
    </row>
    <row r="637" spans="1:59" x14ac:dyDescent="0.2">
      <c r="A637" s="1">
        <v>42618.938854166663</v>
      </c>
      <c r="B637" t="s">
        <v>1862</v>
      </c>
      <c r="C637" t="s">
        <v>34927</v>
      </c>
      <c r="D637" t="e">
        <f>VLOOKUP(all_inactive[[#This Row],[Full Name, Title]],properly_deactivated[],1,0)</f>
        <v>#N/A</v>
      </c>
      <c r="M637" t="s">
        <v>34926</v>
      </c>
      <c r="V637" t="s">
        <v>34925</v>
      </c>
      <c r="AH637" t="s">
        <v>65</v>
      </c>
      <c r="AI637" t="s">
        <v>34924</v>
      </c>
      <c r="AY637" t="s">
        <v>34923</v>
      </c>
      <c r="AZ637" t="s">
        <v>34922</v>
      </c>
      <c r="BA637" t="s">
        <v>34921</v>
      </c>
      <c r="BB637" t="s">
        <v>34920</v>
      </c>
      <c r="BD637" t="s">
        <v>33648</v>
      </c>
      <c r="BG637" t="s">
        <v>34919</v>
      </c>
    </row>
    <row r="638" spans="1:59" x14ac:dyDescent="0.2">
      <c r="A638" s="1">
        <v>42618.938831018517</v>
      </c>
      <c r="B638" t="s">
        <v>1862</v>
      </c>
      <c r="C638" t="s">
        <v>34918</v>
      </c>
      <c r="D638" t="e">
        <f>VLOOKUP(all_inactive[[#This Row],[Full Name, Title]],properly_deactivated[],1,0)</f>
        <v>#N/A</v>
      </c>
      <c r="L638" t="s">
        <v>31447</v>
      </c>
      <c r="M638" t="s">
        <v>31446</v>
      </c>
      <c r="V638" t="s">
        <v>34917</v>
      </c>
      <c r="AB638" t="s">
        <v>21219</v>
      </c>
      <c r="AH638" t="s">
        <v>65</v>
      </c>
      <c r="AI638" t="s">
        <v>31371</v>
      </c>
      <c r="AY638" t="s">
        <v>34916</v>
      </c>
      <c r="AZ638" t="s">
        <v>34915</v>
      </c>
      <c r="BA638" t="s">
        <v>34914</v>
      </c>
      <c r="BB638" t="s">
        <v>31394</v>
      </c>
      <c r="BD638" t="s">
        <v>33648</v>
      </c>
      <c r="BG638" t="s">
        <v>34913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188"/>
  <sheetViews>
    <sheetView workbookViewId="0">
      <selection activeCell="C5" sqref="C5"/>
    </sheetView>
  </sheetViews>
  <sheetFormatPr baseColWidth="10" defaultRowHeight="15" x14ac:dyDescent="0.2"/>
  <cols>
    <col min="1" max="1" width="15.6640625" customWidth="1"/>
    <col min="2" max="3" width="12" customWidth="1"/>
    <col min="6" max="6" width="17.33203125" customWidth="1"/>
    <col min="8" max="8" width="20.83203125" customWidth="1"/>
    <col min="9" max="9" width="16.83203125" customWidth="1"/>
    <col min="10" max="10" width="21.83203125" customWidth="1"/>
    <col min="11" max="11" width="26.5" customWidth="1"/>
    <col min="12" max="12" width="17.1640625" customWidth="1"/>
    <col min="13" max="13" width="16.33203125" customWidth="1"/>
    <col min="14" max="14" width="19.1640625" customWidth="1"/>
    <col min="15" max="15" width="13" customWidth="1"/>
    <col min="18" max="18" width="13.33203125" customWidth="1"/>
    <col min="22" max="22" width="21.83203125" customWidth="1"/>
    <col min="23" max="23" width="32.1640625" customWidth="1"/>
    <col min="24" max="24" width="15.83203125" customWidth="1"/>
    <col min="25" max="25" width="19.6640625" customWidth="1"/>
    <col min="26" max="26" width="29.83203125" customWidth="1"/>
    <col min="27" max="27" width="23.1640625" customWidth="1"/>
    <col min="28" max="28" width="33.5" customWidth="1"/>
    <col min="29" max="29" width="17.1640625" customWidth="1"/>
    <col min="32" max="32" width="17.83203125" customWidth="1"/>
    <col min="35" max="35" width="17.5" customWidth="1"/>
    <col min="36" max="36" width="14.83203125" customWidth="1"/>
    <col min="37" max="37" width="22.1640625" customWidth="1"/>
    <col min="38" max="38" width="19.6640625" customWidth="1"/>
    <col min="39" max="39" width="25.1640625" customWidth="1"/>
    <col min="40" max="40" width="16" customWidth="1"/>
    <col min="41" max="41" width="11.83203125" customWidth="1"/>
    <col min="42" max="42" width="32.83203125" customWidth="1"/>
    <col min="43" max="43" width="33" customWidth="1"/>
    <col min="44" max="44" width="24" customWidth="1"/>
    <col min="45" max="45" width="24.33203125" customWidth="1"/>
    <col min="46" max="46" width="33.33203125" customWidth="1"/>
    <col min="47" max="47" width="25" customWidth="1"/>
    <col min="48" max="48" width="17.83203125" customWidth="1"/>
    <col min="49" max="49" width="33.83203125" customWidth="1"/>
    <col min="50" max="50" width="23" customWidth="1"/>
    <col min="51" max="51" width="11.33203125" customWidth="1"/>
    <col min="52" max="52" width="11.83203125" customWidth="1"/>
    <col min="53" max="53" width="11.5" customWidth="1"/>
    <col min="55" max="55" width="15.6640625" customWidth="1"/>
    <col min="57" max="57" width="19.1640625" customWidth="1"/>
    <col min="58" max="58" width="14.83203125" customWidth="1"/>
    <col min="59" max="59" width="14" customWidth="1"/>
  </cols>
  <sheetData>
    <row r="1" spans="1:59" x14ac:dyDescent="0.2">
      <c r="A1" t="s">
        <v>2</v>
      </c>
      <c r="B1" t="s">
        <v>0</v>
      </c>
      <c r="C1" t="s">
        <v>1</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row>
    <row r="2" spans="1:59" x14ac:dyDescent="0.2">
      <c r="A2" t="s">
        <v>38259</v>
      </c>
      <c r="B2" s="1">
        <v>42689.048090277778</v>
      </c>
      <c r="C2" t="s">
        <v>38264</v>
      </c>
      <c r="D2" t="s">
        <v>38263</v>
      </c>
      <c r="F2" t="s">
        <v>3795</v>
      </c>
      <c r="H2" t="s">
        <v>38262</v>
      </c>
      <c r="J2" t="s">
        <v>38261</v>
      </c>
      <c r="AC2" t="s">
        <v>3796</v>
      </c>
      <c r="AF2" t="s">
        <v>38260</v>
      </c>
      <c r="AX2" t="s">
        <v>38259</v>
      </c>
      <c r="AY2" t="s">
        <v>29790</v>
      </c>
      <c r="AZ2" t="s">
        <v>32717</v>
      </c>
      <c r="BC2" t="s">
        <v>33648</v>
      </c>
      <c r="BF2" t="s">
        <v>38258</v>
      </c>
    </row>
    <row r="3" spans="1:59" x14ac:dyDescent="0.2">
      <c r="A3" t="s">
        <v>38241</v>
      </c>
      <c r="B3" s="1">
        <v>42618.943333333344</v>
      </c>
      <c r="C3" t="s">
        <v>1862</v>
      </c>
      <c r="D3" t="s">
        <v>38245</v>
      </c>
      <c r="F3" t="s">
        <v>35068</v>
      </c>
      <c r="H3" t="s">
        <v>35536</v>
      </c>
      <c r="I3" t="s">
        <v>38244</v>
      </c>
      <c r="Q3" t="s">
        <v>38243</v>
      </c>
      <c r="AC3" t="s">
        <v>3796</v>
      </c>
      <c r="AD3" t="s">
        <v>672</v>
      </c>
      <c r="AE3" t="s">
        <v>5934</v>
      </c>
      <c r="AF3" t="s">
        <v>38242</v>
      </c>
      <c r="AX3" t="s">
        <v>38241</v>
      </c>
      <c r="AY3" t="s">
        <v>811</v>
      </c>
      <c r="AZ3" t="s">
        <v>38240</v>
      </c>
      <c r="BC3" t="s">
        <v>33648</v>
      </c>
      <c r="BE3" t="s">
        <v>38239</v>
      </c>
      <c r="BF3" t="s">
        <v>38238</v>
      </c>
    </row>
    <row r="4" spans="1:59" x14ac:dyDescent="0.2">
      <c r="A4" t="s">
        <v>38219</v>
      </c>
      <c r="B4" s="1">
        <v>42618.943310185183</v>
      </c>
      <c r="C4" t="s">
        <v>1862</v>
      </c>
      <c r="J4" t="s">
        <v>38220</v>
      </c>
      <c r="AX4" t="s">
        <v>38219</v>
      </c>
      <c r="AY4" t="s">
        <v>38218</v>
      </c>
      <c r="AZ4" t="s">
        <v>13811</v>
      </c>
      <c r="BC4" t="s">
        <v>33648</v>
      </c>
      <c r="BF4" t="s">
        <v>38217</v>
      </c>
    </row>
    <row r="5" spans="1:59" x14ac:dyDescent="0.2">
      <c r="A5" t="s">
        <v>38204</v>
      </c>
      <c r="B5" s="1">
        <v>42618.943298611113</v>
      </c>
      <c r="C5" t="s">
        <v>1862</v>
      </c>
      <c r="J5" t="s">
        <v>38205</v>
      </c>
      <c r="AX5" t="s">
        <v>38204</v>
      </c>
      <c r="AY5" t="s">
        <v>38203</v>
      </c>
      <c r="AZ5" t="s">
        <v>38202</v>
      </c>
      <c r="BC5" t="s">
        <v>33648</v>
      </c>
      <c r="BF5" t="s">
        <v>38201</v>
      </c>
    </row>
    <row r="6" spans="1:59" x14ac:dyDescent="0.2">
      <c r="A6" t="s">
        <v>38193</v>
      </c>
      <c r="B6" s="1">
        <v>42618.943287037036</v>
      </c>
      <c r="C6" t="s">
        <v>1862</v>
      </c>
      <c r="J6" t="s">
        <v>38194</v>
      </c>
      <c r="AX6" t="s">
        <v>38193</v>
      </c>
      <c r="AY6" t="s">
        <v>38192</v>
      </c>
      <c r="AZ6" t="s">
        <v>109</v>
      </c>
      <c r="BC6" t="s">
        <v>33648</v>
      </c>
      <c r="BF6" t="s">
        <v>38191</v>
      </c>
    </row>
    <row r="7" spans="1:59" x14ac:dyDescent="0.2">
      <c r="A7" t="s">
        <v>38174</v>
      </c>
      <c r="B7" s="1">
        <v>42618.94326388889</v>
      </c>
      <c r="C7" t="s">
        <v>1862</v>
      </c>
      <c r="J7" t="s">
        <v>38175</v>
      </c>
      <c r="AX7" t="s">
        <v>38174</v>
      </c>
      <c r="AY7" t="s">
        <v>979</v>
      </c>
      <c r="AZ7" t="s">
        <v>38173</v>
      </c>
      <c r="BC7" t="s">
        <v>33648</v>
      </c>
      <c r="BF7" t="s">
        <v>38172</v>
      </c>
    </row>
    <row r="8" spans="1:59" x14ac:dyDescent="0.2">
      <c r="A8" t="s">
        <v>38165</v>
      </c>
      <c r="B8" s="1">
        <v>42618.943252314813</v>
      </c>
      <c r="C8" t="s">
        <v>1862</v>
      </c>
      <c r="J8" t="s">
        <v>38166</v>
      </c>
      <c r="AX8" t="s">
        <v>38165</v>
      </c>
      <c r="AY8" t="s">
        <v>38164</v>
      </c>
      <c r="AZ8" t="s">
        <v>35856</v>
      </c>
      <c r="BC8" t="s">
        <v>33648</v>
      </c>
      <c r="BF8" t="s">
        <v>38163</v>
      </c>
    </row>
    <row r="9" spans="1:59" x14ac:dyDescent="0.2">
      <c r="A9" t="s">
        <v>38136</v>
      </c>
      <c r="B9" s="1">
        <v>42618.943240740737</v>
      </c>
      <c r="C9" t="s">
        <v>1862</v>
      </c>
      <c r="J9" t="s">
        <v>38137</v>
      </c>
      <c r="AX9" t="s">
        <v>38136</v>
      </c>
      <c r="AY9" t="s">
        <v>38135</v>
      </c>
      <c r="AZ9" t="s">
        <v>38134</v>
      </c>
      <c r="BC9" t="s">
        <v>33648</v>
      </c>
      <c r="BF9" t="s">
        <v>38133</v>
      </c>
    </row>
    <row r="10" spans="1:59" x14ac:dyDescent="0.2">
      <c r="A10" t="s">
        <v>38125</v>
      </c>
      <c r="B10" s="1">
        <v>42618.943229166667</v>
      </c>
      <c r="C10" t="s">
        <v>1862</v>
      </c>
      <c r="J10" t="s">
        <v>38126</v>
      </c>
      <c r="AX10" t="s">
        <v>38125</v>
      </c>
      <c r="AY10" t="s">
        <v>38124</v>
      </c>
      <c r="AZ10" t="s">
        <v>38123</v>
      </c>
      <c r="BC10" t="s">
        <v>33648</v>
      </c>
      <c r="BF10" t="s">
        <v>38122</v>
      </c>
    </row>
    <row r="11" spans="1:59" x14ac:dyDescent="0.2">
      <c r="A11" t="s">
        <v>38110</v>
      </c>
      <c r="B11" s="1">
        <v>42618.943229166667</v>
      </c>
      <c r="C11" t="s">
        <v>1862</v>
      </c>
      <c r="J11" t="s">
        <v>38111</v>
      </c>
      <c r="AX11" t="s">
        <v>38110</v>
      </c>
      <c r="AY11" t="s">
        <v>7298</v>
      </c>
      <c r="AZ11" t="s">
        <v>185</v>
      </c>
      <c r="BC11" t="s">
        <v>33648</v>
      </c>
      <c r="BF11" t="s">
        <v>38109</v>
      </c>
    </row>
    <row r="12" spans="1:59" x14ac:dyDescent="0.2">
      <c r="A12" t="s">
        <v>38101</v>
      </c>
      <c r="B12" s="1">
        <v>42618.94321759259</v>
      </c>
      <c r="C12" t="s">
        <v>1862</v>
      </c>
      <c r="J12" t="s">
        <v>38102</v>
      </c>
      <c r="AX12" t="s">
        <v>38101</v>
      </c>
      <c r="AY12" t="s">
        <v>2176</v>
      </c>
      <c r="AZ12" t="s">
        <v>38100</v>
      </c>
      <c r="BC12" t="s">
        <v>33648</v>
      </c>
      <c r="BF12" t="s">
        <v>38099</v>
      </c>
    </row>
    <row r="13" spans="1:59" x14ac:dyDescent="0.2">
      <c r="A13" t="s">
        <v>38078</v>
      </c>
      <c r="B13" s="1">
        <v>42618.943194444437</v>
      </c>
      <c r="C13" t="s">
        <v>1862</v>
      </c>
      <c r="I13" t="s">
        <v>32341</v>
      </c>
      <c r="J13" t="s">
        <v>38079</v>
      </c>
      <c r="AX13" t="s">
        <v>38078</v>
      </c>
      <c r="AY13" t="s">
        <v>25956</v>
      </c>
      <c r="AZ13" t="s">
        <v>6973</v>
      </c>
      <c r="BC13" t="s">
        <v>33648</v>
      </c>
      <c r="BF13" t="s">
        <v>38077</v>
      </c>
    </row>
    <row r="14" spans="1:59" x14ac:dyDescent="0.2">
      <c r="A14" t="s">
        <v>38031</v>
      </c>
      <c r="B14" s="1">
        <v>42618.943136574067</v>
      </c>
      <c r="C14" t="s">
        <v>1862</v>
      </c>
      <c r="J14" t="s">
        <v>38032</v>
      </c>
      <c r="AX14" t="s">
        <v>38031</v>
      </c>
      <c r="AY14" t="s">
        <v>38030</v>
      </c>
      <c r="AZ14" t="s">
        <v>2922</v>
      </c>
      <c r="BC14" t="s">
        <v>33648</v>
      </c>
      <c r="BF14" t="s">
        <v>38029</v>
      </c>
    </row>
    <row r="15" spans="1:59" x14ac:dyDescent="0.2">
      <c r="A15" t="s">
        <v>38019</v>
      </c>
      <c r="B15" s="1">
        <v>42618.943136574067</v>
      </c>
      <c r="C15" t="s">
        <v>1862</v>
      </c>
      <c r="J15" t="s">
        <v>38020</v>
      </c>
      <c r="AX15" t="s">
        <v>38019</v>
      </c>
      <c r="AY15" t="s">
        <v>38018</v>
      </c>
      <c r="AZ15" t="s">
        <v>38017</v>
      </c>
      <c r="BC15" t="s">
        <v>33648</v>
      </c>
      <c r="BF15" t="s">
        <v>38016</v>
      </c>
    </row>
    <row r="16" spans="1:59" x14ac:dyDescent="0.2">
      <c r="A16" t="s">
        <v>38014</v>
      </c>
      <c r="B16" s="1">
        <v>42618.943124999998</v>
      </c>
      <c r="C16" t="s">
        <v>1862</v>
      </c>
      <c r="J16" t="s">
        <v>38015</v>
      </c>
      <c r="AX16" t="s">
        <v>38014</v>
      </c>
      <c r="AY16" t="s">
        <v>23006</v>
      </c>
      <c r="AZ16" t="s">
        <v>4076</v>
      </c>
      <c r="BC16" t="s">
        <v>33648</v>
      </c>
      <c r="BF16" t="s">
        <v>38013</v>
      </c>
    </row>
    <row r="17" spans="1:58" x14ac:dyDescent="0.2">
      <c r="A17" t="s">
        <v>37941</v>
      </c>
      <c r="B17" s="1">
        <v>42618.943067129629</v>
      </c>
      <c r="C17" t="s">
        <v>1862</v>
      </c>
      <c r="J17" t="s">
        <v>37942</v>
      </c>
      <c r="AX17" t="s">
        <v>37941</v>
      </c>
      <c r="AY17" t="s">
        <v>37940</v>
      </c>
      <c r="AZ17" t="s">
        <v>37939</v>
      </c>
      <c r="BC17" t="s">
        <v>33648</v>
      </c>
      <c r="BF17" t="s">
        <v>37938</v>
      </c>
    </row>
    <row r="18" spans="1:58" x14ac:dyDescent="0.2">
      <c r="A18" t="s">
        <v>37918</v>
      </c>
      <c r="B18" s="1">
        <v>42618.943020833343</v>
      </c>
      <c r="C18" t="s">
        <v>1862</v>
      </c>
      <c r="J18" t="s">
        <v>37919</v>
      </c>
      <c r="AX18" t="s">
        <v>37918</v>
      </c>
      <c r="AY18" t="s">
        <v>10006</v>
      </c>
      <c r="AZ18" t="s">
        <v>37917</v>
      </c>
      <c r="BC18" t="s">
        <v>33648</v>
      </c>
      <c r="BF18" t="s">
        <v>37916</v>
      </c>
    </row>
    <row r="19" spans="1:58" x14ac:dyDescent="0.2">
      <c r="A19" t="s">
        <v>37885</v>
      </c>
      <c r="B19" s="1">
        <v>42618.94295138889</v>
      </c>
      <c r="C19" t="s">
        <v>1862</v>
      </c>
      <c r="F19" t="s">
        <v>3795</v>
      </c>
      <c r="J19" t="s">
        <v>35066</v>
      </c>
      <c r="AC19" t="s">
        <v>18141</v>
      </c>
      <c r="AD19" t="s">
        <v>672</v>
      </c>
      <c r="AE19" t="s">
        <v>5934</v>
      </c>
      <c r="AF19" t="s">
        <v>37886</v>
      </c>
      <c r="AX19" t="s">
        <v>37885</v>
      </c>
      <c r="AY19" t="s">
        <v>19316</v>
      </c>
      <c r="AZ19" t="s">
        <v>5658</v>
      </c>
      <c r="BC19" t="s">
        <v>33648</v>
      </c>
      <c r="BE19" t="s">
        <v>37884</v>
      </c>
      <c r="BF19" t="s">
        <v>37883</v>
      </c>
    </row>
    <row r="20" spans="1:58" x14ac:dyDescent="0.2">
      <c r="A20" t="s">
        <v>37866</v>
      </c>
      <c r="B20" s="1">
        <v>42618.942939814813</v>
      </c>
      <c r="C20" t="s">
        <v>1862</v>
      </c>
      <c r="F20" t="s">
        <v>3795</v>
      </c>
      <c r="J20" t="s">
        <v>35066</v>
      </c>
      <c r="AC20" t="s">
        <v>18141</v>
      </c>
      <c r="AD20" t="s">
        <v>672</v>
      </c>
      <c r="AE20" t="s">
        <v>5934</v>
      </c>
      <c r="AF20" t="s">
        <v>37867</v>
      </c>
      <c r="AX20" t="s">
        <v>37866</v>
      </c>
      <c r="AY20" t="s">
        <v>6749</v>
      </c>
      <c r="AZ20" t="s">
        <v>13828</v>
      </c>
      <c r="BC20" t="s">
        <v>33648</v>
      </c>
      <c r="BE20" t="s">
        <v>37865</v>
      </c>
      <c r="BF20" t="s">
        <v>37864</v>
      </c>
    </row>
    <row r="21" spans="1:58" x14ac:dyDescent="0.2">
      <c r="A21" t="s">
        <v>37848</v>
      </c>
      <c r="B21" s="1">
        <v>42618.942928240736</v>
      </c>
      <c r="C21" t="s">
        <v>1862</v>
      </c>
      <c r="F21" t="s">
        <v>3795</v>
      </c>
      <c r="J21" t="s">
        <v>35066</v>
      </c>
      <c r="AC21" t="s">
        <v>3796</v>
      </c>
      <c r="AD21" t="s">
        <v>672</v>
      </c>
      <c r="AE21" t="s">
        <v>5934</v>
      </c>
      <c r="AF21" t="s">
        <v>37849</v>
      </c>
      <c r="AX21" t="s">
        <v>37848</v>
      </c>
      <c r="AY21" t="s">
        <v>25726</v>
      </c>
      <c r="AZ21" t="s">
        <v>37847</v>
      </c>
      <c r="BC21" t="s">
        <v>33648</v>
      </c>
      <c r="BE21" t="s">
        <v>37846</v>
      </c>
      <c r="BF21" t="s">
        <v>37845</v>
      </c>
    </row>
    <row r="22" spans="1:58" x14ac:dyDescent="0.2">
      <c r="A22" t="s">
        <v>37843</v>
      </c>
      <c r="B22" s="1">
        <v>42618.942928240736</v>
      </c>
      <c r="C22" t="s">
        <v>1862</v>
      </c>
      <c r="J22" t="s">
        <v>37844</v>
      </c>
      <c r="AX22" t="s">
        <v>37843</v>
      </c>
      <c r="AY22" t="s">
        <v>37842</v>
      </c>
      <c r="AZ22" t="s">
        <v>5456</v>
      </c>
      <c r="BC22" t="s">
        <v>33648</v>
      </c>
      <c r="BF22" t="s">
        <v>37841</v>
      </c>
    </row>
    <row r="23" spans="1:58" x14ac:dyDescent="0.2">
      <c r="A23" t="s">
        <v>37839</v>
      </c>
      <c r="B23" s="1">
        <v>42618.942928240736</v>
      </c>
      <c r="C23" t="s">
        <v>1862</v>
      </c>
      <c r="I23" t="s">
        <v>32341</v>
      </c>
      <c r="J23" t="s">
        <v>37840</v>
      </c>
      <c r="AX23" t="s">
        <v>37839</v>
      </c>
      <c r="AY23" t="s">
        <v>14163</v>
      </c>
      <c r="AZ23" t="s">
        <v>37838</v>
      </c>
      <c r="BC23" t="s">
        <v>33648</v>
      </c>
      <c r="BF23" t="s">
        <v>37837</v>
      </c>
    </row>
    <row r="24" spans="1:58" x14ac:dyDescent="0.2">
      <c r="A24" t="s">
        <v>37827</v>
      </c>
      <c r="B24" s="1">
        <v>42618.942916666667</v>
      </c>
      <c r="C24" t="s">
        <v>1862</v>
      </c>
      <c r="J24" t="s">
        <v>37828</v>
      </c>
      <c r="AX24" t="s">
        <v>37827</v>
      </c>
      <c r="AY24" t="s">
        <v>25041</v>
      </c>
      <c r="AZ24" t="s">
        <v>37826</v>
      </c>
      <c r="BC24" t="s">
        <v>33648</v>
      </c>
      <c r="BF24" t="s">
        <v>37825</v>
      </c>
    </row>
    <row r="25" spans="1:58" x14ac:dyDescent="0.2">
      <c r="A25" t="s">
        <v>37782</v>
      </c>
      <c r="B25" s="1">
        <v>42618.942812499998</v>
      </c>
      <c r="C25" t="s">
        <v>1862</v>
      </c>
      <c r="J25" t="s">
        <v>37783</v>
      </c>
      <c r="AX25" t="s">
        <v>37782</v>
      </c>
      <c r="AY25" t="s">
        <v>86</v>
      </c>
      <c r="AZ25" t="s">
        <v>3963</v>
      </c>
      <c r="BC25" t="s">
        <v>33648</v>
      </c>
      <c r="BF25" t="s">
        <v>37781</v>
      </c>
    </row>
    <row r="26" spans="1:58" x14ac:dyDescent="0.2">
      <c r="A26" t="s">
        <v>37776</v>
      </c>
      <c r="B26" s="1">
        <v>42618.942812499998</v>
      </c>
      <c r="C26" t="s">
        <v>1862</v>
      </c>
      <c r="J26" t="s">
        <v>37777</v>
      </c>
      <c r="AX26" t="s">
        <v>37776</v>
      </c>
      <c r="AY26" t="s">
        <v>25628</v>
      </c>
      <c r="AZ26" t="s">
        <v>37775</v>
      </c>
      <c r="BC26" t="s">
        <v>33648</v>
      </c>
      <c r="BF26" t="s">
        <v>37774</v>
      </c>
    </row>
    <row r="27" spans="1:58" x14ac:dyDescent="0.2">
      <c r="A27" t="s">
        <v>37772</v>
      </c>
      <c r="B27" s="1">
        <v>42618.942800925928</v>
      </c>
      <c r="C27" t="s">
        <v>1862</v>
      </c>
      <c r="J27" t="s">
        <v>37773</v>
      </c>
      <c r="AX27" t="s">
        <v>37772</v>
      </c>
      <c r="AY27" t="s">
        <v>37771</v>
      </c>
      <c r="AZ27" t="s">
        <v>37770</v>
      </c>
      <c r="BC27" t="s">
        <v>33648</v>
      </c>
      <c r="BF27" t="s">
        <v>37769</v>
      </c>
    </row>
    <row r="28" spans="1:58" x14ac:dyDescent="0.2">
      <c r="A28" t="s">
        <v>37767</v>
      </c>
      <c r="B28" s="1">
        <v>42618.942777777767</v>
      </c>
      <c r="C28" t="s">
        <v>1862</v>
      </c>
      <c r="J28" t="s">
        <v>37768</v>
      </c>
      <c r="AX28" t="s">
        <v>37767</v>
      </c>
      <c r="AY28" t="s">
        <v>37766</v>
      </c>
      <c r="AZ28" t="s">
        <v>37765</v>
      </c>
      <c r="BC28" t="s">
        <v>33648</v>
      </c>
      <c r="BF28" t="s">
        <v>37764</v>
      </c>
    </row>
    <row r="29" spans="1:58" x14ac:dyDescent="0.2">
      <c r="A29" t="s">
        <v>37762</v>
      </c>
      <c r="B29" s="1">
        <v>42618.942766203712</v>
      </c>
      <c r="C29" t="s">
        <v>1862</v>
      </c>
      <c r="J29" t="s">
        <v>37763</v>
      </c>
      <c r="AX29" t="s">
        <v>37762</v>
      </c>
      <c r="AY29" t="s">
        <v>37761</v>
      </c>
      <c r="AZ29" t="s">
        <v>32771</v>
      </c>
      <c r="BC29" t="s">
        <v>33648</v>
      </c>
      <c r="BF29" t="s">
        <v>37760</v>
      </c>
    </row>
    <row r="30" spans="1:58" x14ac:dyDescent="0.2">
      <c r="A30" t="s">
        <v>37758</v>
      </c>
      <c r="B30" s="1">
        <v>42618.942743055559</v>
      </c>
      <c r="C30" t="s">
        <v>1862</v>
      </c>
      <c r="J30" t="s">
        <v>37759</v>
      </c>
      <c r="AX30" t="s">
        <v>37758</v>
      </c>
      <c r="AY30" t="s">
        <v>37757</v>
      </c>
      <c r="AZ30" t="s">
        <v>2922</v>
      </c>
      <c r="BC30" t="s">
        <v>33648</v>
      </c>
      <c r="BF30" t="s">
        <v>37756</v>
      </c>
    </row>
    <row r="31" spans="1:58" x14ac:dyDescent="0.2">
      <c r="A31" t="s">
        <v>37751</v>
      </c>
      <c r="B31" s="1">
        <v>42618.942719907413</v>
      </c>
      <c r="C31" t="s">
        <v>1862</v>
      </c>
      <c r="D31" t="s">
        <v>37755</v>
      </c>
      <c r="F31" t="s">
        <v>3795</v>
      </c>
      <c r="H31" t="s">
        <v>36746</v>
      </c>
      <c r="J31" t="s">
        <v>37754</v>
      </c>
      <c r="Q31" t="s">
        <v>37753</v>
      </c>
      <c r="AC31" t="s">
        <v>18141</v>
      </c>
      <c r="AD31" t="s">
        <v>33995</v>
      </c>
      <c r="AE31" t="s">
        <v>5934</v>
      </c>
      <c r="AF31" t="s">
        <v>37752</v>
      </c>
      <c r="AX31" t="s">
        <v>37751</v>
      </c>
      <c r="AY31" t="s">
        <v>17037</v>
      </c>
      <c r="AZ31" t="s">
        <v>17292</v>
      </c>
      <c r="BC31" t="s">
        <v>33648</v>
      </c>
      <c r="BE31" t="s">
        <v>37750</v>
      </c>
      <c r="BF31" t="s">
        <v>37749</v>
      </c>
    </row>
    <row r="32" spans="1:58" x14ac:dyDescent="0.2">
      <c r="A32" t="s">
        <v>37739</v>
      </c>
      <c r="B32" s="1">
        <v>42618.942696759259</v>
      </c>
      <c r="C32" t="s">
        <v>1862</v>
      </c>
      <c r="J32" t="s">
        <v>37740</v>
      </c>
      <c r="AX32" t="s">
        <v>37739</v>
      </c>
      <c r="AY32" t="s">
        <v>25041</v>
      </c>
      <c r="AZ32" t="s">
        <v>37738</v>
      </c>
      <c r="BC32" t="s">
        <v>33648</v>
      </c>
      <c r="BF32" t="s">
        <v>37737</v>
      </c>
    </row>
    <row r="33" spans="1:58" x14ac:dyDescent="0.2">
      <c r="A33" t="s">
        <v>37723</v>
      </c>
      <c r="B33" s="1">
        <v>42618.942569444444</v>
      </c>
      <c r="C33" t="s">
        <v>1862</v>
      </c>
      <c r="J33" t="s">
        <v>37724</v>
      </c>
      <c r="AX33" t="s">
        <v>37723</v>
      </c>
      <c r="AY33" t="s">
        <v>19738</v>
      </c>
      <c r="AZ33" t="s">
        <v>12557</v>
      </c>
      <c r="BC33" t="s">
        <v>33648</v>
      </c>
      <c r="BF33" t="s">
        <v>37722</v>
      </c>
    </row>
    <row r="34" spans="1:58" x14ac:dyDescent="0.2">
      <c r="A34" t="s">
        <v>37720</v>
      </c>
      <c r="B34" s="1">
        <v>42618.942569444444</v>
      </c>
      <c r="C34" t="s">
        <v>1862</v>
      </c>
      <c r="J34" t="s">
        <v>37721</v>
      </c>
      <c r="AX34" t="s">
        <v>37720</v>
      </c>
      <c r="AY34" t="s">
        <v>2966</v>
      </c>
      <c r="AZ34" t="s">
        <v>37719</v>
      </c>
      <c r="BC34" t="s">
        <v>33648</v>
      </c>
      <c r="BF34" t="s">
        <v>37718</v>
      </c>
    </row>
    <row r="35" spans="1:58" x14ac:dyDescent="0.2">
      <c r="A35" t="s">
        <v>37717</v>
      </c>
      <c r="B35" s="1">
        <v>42618.94253472222</v>
      </c>
      <c r="C35" t="s">
        <v>1862</v>
      </c>
      <c r="J35" t="s">
        <v>36534</v>
      </c>
      <c r="AX35" t="s">
        <v>37717</v>
      </c>
      <c r="AY35" t="s">
        <v>37716</v>
      </c>
      <c r="AZ35" t="s">
        <v>2414</v>
      </c>
      <c r="BC35" t="s">
        <v>33648</v>
      </c>
      <c r="BF35" t="s">
        <v>37715</v>
      </c>
    </row>
    <row r="36" spans="1:58" x14ac:dyDescent="0.2">
      <c r="A36" t="s">
        <v>37697</v>
      </c>
      <c r="B36" s="1">
        <v>42618.942465277767</v>
      </c>
      <c r="C36" t="s">
        <v>1862</v>
      </c>
      <c r="J36" t="s">
        <v>37698</v>
      </c>
      <c r="AX36" t="s">
        <v>37697</v>
      </c>
      <c r="AY36" t="s">
        <v>37696</v>
      </c>
      <c r="AZ36" t="s">
        <v>3483</v>
      </c>
      <c r="BC36" t="s">
        <v>33648</v>
      </c>
      <c r="BF36" t="s">
        <v>37695</v>
      </c>
    </row>
    <row r="37" spans="1:58" x14ac:dyDescent="0.2">
      <c r="A37" t="s">
        <v>37687</v>
      </c>
      <c r="B37" s="1">
        <v>42618.942465277767</v>
      </c>
      <c r="C37" t="s">
        <v>1862</v>
      </c>
      <c r="J37" t="s">
        <v>37688</v>
      </c>
      <c r="AX37" t="s">
        <v>37687</v>
      </c>
      <c r="AY37" t="s">
        <v>37686</v>
      </c>
      <c r="AZ37" t="s">
        <v>4757</v>
      </c>
      <c r="BC37" t="s">
        <v>33648</v>
      </c>
      <c r="BF37" t="s">
        <v>37685</v>
      </c>
    </row>
    <row r="38" spans="1:58" x14ac:dyDescent="0.2">
      <c r="A38" t="s">
        <v>9999</v>
      </c>
      <c r="B38" s="1">
        <v>42618.942465277767</v>
      </c>
      <c r="C38" t="s">
        <v>1862</v>
      </c>
      <c r="J38" t="s">
        <v>37684</v>
      </c>
      <c r="AX38" t="s">
        <v>9999</v>
      </c>
      <c r="AY38" t="s">
        <v>37683</v>
      </c>
      <c r="AZ38" t="s">
        <v>10002</v>
      </c>
      <c r="BC38" t="s">
        <v>33648</v>
      </c>
      <c r="BF38" t="s">
        <v>37682</v>
      </c>
    </row>
    <row r="39" spans="1:58" x14ac:dyDescent="0.2">
      <c r="A39" t="s">
        <v>10014</v>
      </c>
      <c r="B39" s="1">
        <v>42618.942453703698</v>
      </c>
      <c r="C39" t="s">
        <v>1862</v>
      </c>
      <c r="J39" t="s">
        <v>37543</v>
      </c>
      <c r="AX39" t="s">
        <v>10014</v>
      </c>
      <c r="AY39" t="s">
        <v>4893</v>
      </c>
      <c r="AZ39" t="s">
        <v>789</v>
      </c>
      <c r="BC39" t="s">
        <v>33648</v>
      </c>
      <c r="BF39" t="s">
        <v>37681</v>
      </c>
    </row>
    <row r="40" spans="1:58" x14ac:dyDescent="0.2">
      <c r="A40" t="s">
        <v>37676</v>
      </c>
      <c r="B40" s="1">
        <v>42618.942442129628</v>
      </c>
      <c r="C40" t="s">
        <v>1862</v>
      </c>
      <c r="J40" t="s">
        <v>37476</v>
      </c>
      <c r="AX40" t="s">
        <v>37676</v>
      </c>
      <c r="AY40" t="s">
        <v>37675</v>
      </c>
      <c r="AZ40" t="s">
        <v>37674</v>
      </c>
      <c r="BC40" t="s">
        <v>33648</v>
      </c>
      <c r="BF40" t="s">
        <v>37673</v>
      </c>
    </row>
    <row r="41" spans="1:58" x14ac:dyDescent="0.2">
      <c r="A41" t="s">
        <v>37663</v>
      </c>
      <c r="B41" s="1">
        <v>42618.942430555559</v>
      </c>
      <c r="C41" t="s">
        <v>1862</v>
      </c>
      <c r="D41" t="s">
        <v>37667</v>
      </c>
      <c r="F41" t="s">
        <v>3795</v>
      </c>
      <c r="H41" t="s">
        <v>35536</v>
      </c>
      <c r="J41" t="s">
        <v>37666</v>
      </c>
      <c r="Q41" t="s">
        <v>37665</v>
      </c>
      <c r="AC41" t="s">
        <v>18141</v>
      </c>
      <c r="AD41" t="s">
        <v>672</v>
      </c>
      <c r="AE41" t="s">
        <v>5934</v>
      </c>
      <c r="AF41" t="s">
        <v>37664</v>
      </c>
      <c r="AX41" t="s">
        <v>37663</v>
      </c>
      <c r="AY41" t="s">
        <v>2544</v>
      </c>
      <c r="AZ41" t="s">
        <v>37662</v>
      </c>
      <c r="BC41" t="s">
        <v>33648</v>
      </c>
      <c r="BE41" t="s">
        <v>37661</v>
      </c>
      <c r="BF41" t="s">
        <v>37660</v>
      </c>
    </row>
    <row r="42" spans="1:58" x14ac:dyDescent="0.2">
      <c r="A42" t="s">
        <v>37646</v>
      </c>
      <c r="B42" s="1">
        <v>42618.942326388889</v>
      </c>
      <c r="C42" t="s">
        <v>1862</v>
      </c>
      <c r="J42" t="s">
        <v>37647</v>
      </c>
      <c r="AX42" t="s">
        <v>37646</v>
      </c>
      <c r="AY42" t="s">
        <v>37645</v>
      </c>
      <c r="AZ42" t="s">
        <v>37644</v>
      </c>
      <c r="BC42" t="s">
        <v>33648</v>
      </c>
      <c r="BF42" t="s">
        <v>37643</v>
      </c>
    </row>
    <row r="43" spans="1:58" x14ac:dyDescent="0.2">
      <c r="A43" t="s">
        <v>37641</v>
      </c>
      <c r="B43" s="1">
        <v>42618.942314814813</v>
      </c>
      <c r="C43" t="s">
        <v>1862</v>
      </c>
      <c r="J43" t="s">
        <v>37642</v>
      </c>
      <c r="AX43" t="s">
        <v>37641</v>
      </c>
      <c r="AY43" t="s">
        <v>3089</v>
      </c>
      <c r="AZ43" t="s">
        <v>37640</v>
      </c>
      <c r="BC43" t="s">
        <v>33648</v>
      </c>
      <c r="BF43" t="s">
        <v>37639</v>
      </c>
    </row>
    <row r="44" spans="1:58" x14ac:dyDescent="0.2">
      <c r="A44" t="s">
        <v>37637</v>
      </c>
      <c r="B44" s="1">
        <v>42618.942303240743</v>
      </c>
      <c r="C44" t="s">
        <v>1862</v>
      </c>
      <c r="J44" t="s">
        <v>37638</v>
      </c>
      <c r="AX44" t="s">
        <v>37637</v>
      </c>
      <c r="AY44" t="s">
        <v>37636</v>
      </c>
      <c r="AZ44" t="s">
        <v>37635</v>
      </c>
      <c r="BC44" t="s">
        <v>33648</v>
      </c>
      <c r="BF44" t="s">
        <v>37634</v>
      </c>
    </row>
    <row r="45" spans="1:58" x14ac:dyDescent="0.2">
      <c r="A45" t="s">
        <v>37629</v>
      </c>
      <c r="B45" s="1">
        <v>42618.942291666674</v>
      </c>
      <c r="C45" t="s">
        <v>1862</v>
      </c>
      <c r="D45" t="s">
        <v>37633</v>
      </c>
      <c r="F45" t="s">
        <v>35068</v>
      </c>
      <c r="H45" t="s">
        <v>37632</v>
      </c>
      <c r="J45" t="s">
        <v>36044</v>
      </c>
      <c r="Q45" t="s">
        <v>37631</v>
      </c>
      <c r="AC45" t="s">
        <v>18141</v>
      </c>
      <c r="AD45" t="s">
        <v>672</v>
      </c>
      <c r="AE45" t="s">
        <v>5934</v>
      </c>
      <c r="AF45" t="s">
        <v>37630</v>
      </c>
      <c r="AX45" t="s">
        <v>37629</v>
      </c>
      <c r="AY45" t="s">
        <v>35963</v>
      </c>
      <c r="AZ45" t="s">
        <v>37628</v>
      </c>
      <c r="BC45" t="s">
        <v>33648</v>
      </c>
      <c r="BE45" t="s">
        <v>37627</v>
      </c>
      <c r="BF45" t="s">
        <v>37626</v>
      </c>
    </row>
    <row r="46" spans="1:58" x14ac:dyDescent="0.2">
      <c r="A46" t="s">
        <v>37619</v>
      </c>
      <c r="B46" s="1">
        <v>42618.942280092589</v>
      </c>
      <c r="C46" t="s">
        <v>1862</v>
      </c>
      <c r="F46" t="s">
        <v>37622</v>
      </c>
      <c r="J46" t="s">
        <v>36044</v>
      </c>
      <c r="Q46" t="s">
        <v>37621</v>
      </c>
      <c r="AC46" t="s">
        <v>18141</v>
      </c>
      <c r="AD46" t="s">
        <v>672</v>
      </c>
      <c r="AE46" t="s">
        <v>5934</v>
      </c>
      <c r="AF46" t="s">
        <v>37620</v>
      </c>
      <c r="AX46" t="s">
        <v>37619</v>
      </c>
      <c r="AY46" t="s">
        <v>12213</v>
      </c>
      <c r="AZ46" t="s">
        <v>37618</v>
      </c>
      <c r="BC46" t="s">
        <v>33648</v>
      </c>
      <c r="BE46" t="s">
        <v>37617</v>
      </c>
      <c r="BF46" t="s">
        <v>37616</v>
      </c>
    </row>
    <row r="47" spans="1:58" x14ac:dyDescent="0.2">
      <c r="A47" t="s">
        <v>37610</v>
      </c>
      <c r="B47" s="1">
        <v>42618.94226851852</v>
      </c>
      <c r="C47" t="s">
        <v>1862</v>
      </c>
      <c r="F47" t="s">
        <v>35068</v>
      </c>
      <c r="J47" t="s">
        <v>36044</v>
      </c>
      <c r="AC47" t="s">
        <v>18141</v>
      </c>
      <c r="AD47" t="s">
        <v>672</v>
      </c>
      <c r="AE47" t="s">
        <v>5934</v>
      </c>
      <c r="AF47" t="s">
        <v>37611</v>
      </c>
      <c r="AX47" t="s">
        <v>37610</v>
      </c>
      <c r="AY47" t="s">
        <v>33591</v>
      </c>
      <c r="AZ47" t="s">
        <v>37609</v>
      </c>
      <c r="BC47" t="s">
        <v>33648</v>
      </c>
      <c r="BE47" t="s">
        <v>37608</v>
      </c>
      <c r="BF47" t="s">
        <v>37607</v>
      </c>
    </row>
    <row r="48" spans="1:58" x14ac:dyDescent="0.2">
      <c r="A48" t="s">
        <v>37605</v>
      </c>
      <c r="B48" s="1">
        <v>42618.942256944443</v>
      </c>
      <c r="C48" t="s">
        <v>1862</v>
      </c>
      <c r="J48" t="s">
        <v>37606</v>
      </c>
      <c r="AX48" t="s">
        <v>37605</v>
      </c>
      <c r="AY48" t="s">
        <v>687</v>
      </c>
      <c r="AZ48" t="s">
        <v>37604</v>
      </c>
      <c r="BC48" t="s">
        <v>33648</v>
      </c>
      <c r="BF48" t="s">
        <v>37603</v>
      </c>
    </row>
    <row r="49" spans="1:58" x14ac:dyDescent="0.2">
      <c r="A49" t="s">
        <v>37598</v>
      </c>
      <c r="B49" s="1">
        <v>42618.94222222222</v>
      </c>
      <c r="C49" t="s">
        <v>1862</v>
      </c>
      <c r="J49" t="s">
        <v>37599</v>
      </c>
      <c r="AX49" t="s">
        <v>37598</v>
      </c>
      <c r="AY49" t="s">
        <v>37597</v>
      </c>
      <c r="AZ49" t="s">
        <v>37596</v>
      </c>
      <c r="BC49" t="s">
        <v>33648</v>
      </c>
      <c r="BF49" t="s">
        <v>37595</v>
      </c>
    </row>
    <row r="50" spans="1:58" x14ac:dyDescent="0.2">
      <c r="A50" t="s">
        <v>37593</v>
      </c>
      <c r="B50" s="1">
        <v>42618.942210648151</v>
      </c>
      <c r="C50" t="s">
        <v>1862</v>
      </c>
      <c r="J50" t="s">
        <v>37594</v>
      </c>
      <c r="AX50" t="s">
        <v>37593</v>
      </c>
      <c r="AY50" t="s">
        <v>37592</v>
      </c>
      <c r="AZ50" t="s">
        <v>37591</v>
      </c>
      <c r="BC50" t="s">
        <v>33648</v>
      </c>
      <c r="BF50" t="s">
        <v>37590</v>
      </c>
    </row>
    <row r="51" spans="1:58" x14ac:dyDescent="0.2">
      <c r="A51" t="s">
        <v>37588</v>
      </c>
      <c r="B51" s="1">
        <v>42618.942210648151</v>
      </c>
      <c r="C51" t="s">
        <v>1862</v>
      </c>
      <c r="J51" t="s">
        <v>37589</v>
      </c>
      <c r="AX51" t="s">
        <v>37588</v>
      </c>
      <c r="AY51" t="s">
        <v>37587</v>
      </c>
      <c r="AZ51" t="s">
        <v>37586</v>
      </c>
      <c r="BC51" t="s">
        <v>33648</v>
      </c>
      <c r="BF51" t="s">
        <v>37585</v>
      </c>
    </row>
    <row r="52" spans="1:58" x14ac:dyDescent="0.2">
      <c r="A52" t="s">
        <v>37584</v>
      </c>
      <c r="B52" s="1">
        <v>42618.942199074067</v>
      </c>
      <c r="C52" t="s">
        <v>1862</v>
      </c>
      <c r="I52" t="s">
        <v>32341</v>
      </c>
      <c r="J52" t="s">
        <v>33505</v>
      </c>
      <c r="AX52" t="s">
        <v>37584</v>
      </c>
      <c r="AY52" t="s">
        <v>37583</v>
      </c>
      <c r="AZ52" t="s">
        <v>33503</v>
      </c>
      <c r="BC52" t="s">
        <v>33648</v>
      </c>
      <c r="BF52" t="s">
        <v>37582</v>
      </c>
    </row>
    <row r="53" spans="1:58" x14ac:dyDescent="0.2">
      <c r="A53" t="s">
        <v>37580</v>
      </c>
      <c r="B53" s="1">
        <v>42618.942187499997</v>
      </c>
      <c r="C53" t="s">
        <v>1862</v>
      </c>
      <c r="F53" t="s">
        <v>36060</v>
      </c>
      <c r="J53" t="s">
        <v>36044</v>
      </c>
      <c r="AC53" t="s">
        <v>18141</v>
      </c>
      <c r="AD53" t="s">
        <v>672</v>
      </c>
      <c r="AE53" t="s">
        <v>5934</v>
      </c>
      <c r="AF53" t="s">
        <v>37581</v>
      </c>
      <c r="AX53" t="s">
        <v>37580</v>
      </c>
      <c r="AY53" t="s">
        <v>37579</v>
      </c>
      <c r="AZ53" t="s">
        <v>4762</v>
      </c>
      <c r="BC53" t="s">
        <v>33648</v>
      </c>
      <c r="BE53" t="s">
        <v>37578</v>
      </c>
      <c r="BF53" t="s">
        <v>37577</v>
      </c>
    </row>
    <row r="54" spans="1:58" x14ac:dyDescent="0.2">
      <c r="A54" t="s">
        <v>37575</v>
      </c>
      <c r="B54" s="1">
        <v>42618.942175925928</v>
      </c>
      <c r="C54" t="s">
        <v>1862</v>
      </c>
      <c r="J54" t="s">
        <v>37576</v>
      </c>
      <c r="AX54" t="s">
        <v>37575</v>
      </c>
      <c r="AY54" t="s">
        <v>37574</v>
      </c>
      <c r="AZ54" t="s">
        <v>37573</v>
      </c>
      <c r="BC54" t="s">
        <v>33648</v>
      </c>
      <c r="BF54" t="s">
        <v>37572</v>
      </c>
    </row>
    <row r="55" spans="1:58" x14ac:dyDescent="0.2">
      <c r="A55" t="s">
        <v>37571</v>
      </c>
      <c r="B55" s="1">
        <v>42618.942175925928</v>
      </c>
      <c r="C55" t="s">
        <v>1862</v>
      </c>
      <c r="J55" t="s">
        <v>36630</v>
      </c>
      <c r="AX55" t="s">
        <v>37571</v>
      </c>
      <c r="AY55" t="s">
        <v>37570</v>
      </c>
      <c r="AZ55" t="s">
        <v>3483</v>
      </c>
      <c r="BC55" t="s">
        <v>33648</v>
      </c>
      <c r="BF55" t="s">
        <v>37569</v>
      </c>
    </row>
    <row r="56" spans="1:58" x14ac:dyDescent="0.2">
      <c r="A56" t="s">
        <v>37566</v>
      </c>
      <c r="B56" s="1">
        <v>42618.942164351851</v>
      </c>
      <c r="C56" t="s">
        <v>1862</v>
      </c>
      <c r="D56" t="s">
        <v>37568</v>
      </c>
      <c r="F56" t="s">
        <v>3795</v>
      </c>
      <c r="J56" t="s">
        <v>35066</v>
      </c>
      <c r="AC56" t="s">
        <v>18141</v>
      </c>
      <c r="AD56" t="s">
        <v>33995</v>
      </c>
      <c r="AE56" t="s">
        <v>5934</v>
      </c>
      <c r="AF56" t="s">
        <v>37567</v>
      </c>
      <c r="AX56" t="s">
        <v>37566</v>
      </c>
      <c r="AY56" t="s">
        <v>25652</v>
      </c>
      <c r="AZ56" t="s">
        <v>12277</v>
      </c>
      <c r="BC56" t="s">
        <v>33648</v>
      </c>
      <c r="BE56" t="s">
        <v>37565</v>
      </c>
      <c r="BF56" t="s">
        <v>37564</v>
      </c>
    </row>
    <row r="57" spans="1:58" x14ac:dyDescent="0.2">
      <c r="A57" t="s">
        <v>37562</v>
      </c>
      <c r="B57" s="1">
        <v>42618.942164351851</v>
      </c>
      <c r="C57" t="s">
        <v>1862</v>
      </c>
      <c r="J57" t="s">
        <v>37563</v>
      </c>
      <c r="AX57" t="s">
        <v>37562</v>
      </c>
      <c r="AY57" t="s">
        <v>37561</v>
      </c>
      <c r="AZ57" t="s">
        <v>37560</v>
      </c>
      <c r="BC57" t="s">
        <v>33648</v>
      </c>
      <c r="BF57" t="s">
        <v>37559</v>
      </c>
    </row>
    <row r="58" spans="1:58" x14ac:dyDescent="0.2">
      <c r="A58" t="s">
        <v>37557</v>
      </c>
      <c r="B58" s="1">
        <v>42618.942152777781</v>
      </c>
      <c r="C58" t="s">
        <v>1862</v>
      </c>
      <c r="J58" t="s">
        <v>37558</v>
      </c>
      <c r="AX58" t="s">
        <v>37557</v>
      </c>
      <c r="AY58" t="s">
        <v>5092</v>
      </c>
      <c r="AZ58" t="s">
        <v>5546</v>
      </c>
      <c r="BC58" t="s">
        <v>33648</v>
      </c>
      <c r="BF58" t="s">
        <v>37556</v>
      </c>
    </row>
    <row r="59" spans="1:58" x14ac:dyDescent="0.2">
      <c r="A59" t="s">
        <v>37554</v>
      </c>
      <c r="B59" s="1">
        <v>42618.942152777781</v>
      </c>
      <c r="C59" t="s">
        <v>1862</v>
      </c>
      <c r="F59" t="s">
        <v>3795</v>
      </c>
      <c r="H59" t="s">
        <v>37555</v>
      </c>
      <c r="J59" t="s">
        <v>35066</v>
      </c>
      <c r="AC59" t="s">
        <v>18141</v>
      </c>
      <c r="AX59" t="s">
        <v>37554</v>
      </c>
      <c r="AY59" t="s">
        <v>4756</v>
      </c>
      <c r="AZ59" t="s">
        <v>37553</v>
      </c>
      <c r="BC59" t="s">
        <v>33648</v>
      </c>
      <c r="BE59" t="s">
        <v>37552</v>
      </c>
      <c r="BF59" t="s">
        <v>37551</v>
      </c>
    </row>
    <row r="60" spans="1:58" x14ac:dyDescent="0.2">
      <c r="A60" t="s">
        <v>9994</v>
      </c>
      <c r="B60" s="1">
        <v>42618.942129629628</v>
      </c>
      <c r="C60" t="s">
        <v>1862</v>
      </c>
      <c r="J60" t="s">
        <v>37543</v>
      </c>
      <c r="AX60" t="s">
        <v>9994</v>
      </c>
      <c r="AY60" t="s">
        <v>37542</v>
      </c>
      <c r="AZ60" t="s">
        <v>9997</v>
      </c>
      <c r="BC60" t="s">
        <v>33648</v>
      </c>
      <c r="BF60" t="s">
        <v>37541</v>
      </c>
    </row>
    <row r="61" spans="1:58" x14ac:dyDescent="0.2">
      <c r="A61" t="s">
        <v>37536</v>
      </c>
      <c r="B61" s="1">
        <v>42618.942118055558</v>
      </c>
      <c r="C61" t="s">
        <v>1862</v>
      </c>
      <c r="J61" t="s">
        <v>35750</v>
      </c>
      <c r="AX61" t="s">
        <v>37536</v>
      </c>
      <c r="AY61" t="s">
        <v>37535</v>
      </c>
      <c r="AZ61" t="s">
        <v>37534</v>
      </c>
      <c r="BC61" t="s">
        <v>33648</v>
      </c>
      <c r="BF61" t="s">
        <v>37533</v>
      </c>
    </row>
    <row r="62" spans="1:58" x14ac:dyDescent="0.2">
      <c r="A62" t="s">
        <v>10009</v>
      </c>
      <c r="B62" s="1">
        <v>42618.942118055558</v>
      </c>
      <c r="C62" t="s">
        <v>1862</v>
      </c>
      <c r="J62" t="s">
        <v>37532</v>
      </c>
      <c r="AX62" t="s">
        <v>10009</v>
      </c>
      <c r="AY62" t="s">
        <v>37531</v>
      </c>
      <c r="AZ62" t="s">
        <v>10012</v>
      </c>
      <c r="BC62" t="s">
        <v>33648</v>
      </c>
      <c r="BF62" t="s">
        <v>37530</v>
      </c>
    </row>
    <row r="63" spans="1:58" x14ac:dyDescent="0.2">
      <c r="A63" t="s">
        <v>37506</v>
      </c>
      <c r="B63" s="1">
        <v>42618.942071759258</v>
      </c>
      <c r="C63" t="s">
        <v>1862</v>
      </c>
      <c r="I63" t="s">
        <v>32341</v>
      </c>
      <c r="J63" t="s">
        <v>37507</v>
      </c>
      <c r="AX63" t="s">
        <v>37506</v>
      </c>
      <c r="AY63" t="s">
        <v>26460</v>
      </c>
      <c r="AZ63" t="s">
        <v>33865</v>
      </c>
      <c r="BC63" t="s">
        <v>33648</v>
      </c>
      <c r="BF63" t="s">
        <v>37505</v>
      </c>
    </row>
    <row r="64" spans="1:58" x14ac:dyDescent="0.2">
      <c r="A64" t="s">
        <v>37498</v>
      </c>
      <c r="B64" s="1">
        <v>42618.942048611112</v>
      </c>
      <c r="C64" t="s">
        <v>1862</v>
      </c>
      <c r="J64" t="s">
        <v>36207</v>
      </c>
      <c r="AX64" t="s">
        <v>37498</v>
      </c>
      <c r="AY64" t="s">
        <v>37497</v>
      </c>
      <c r="AZ64" t="s">
        <v>37496</v>
      </c>
      <c r="BC64" t="s">
        <v>33648</v>
      </c>
      <c r="BF64" t="s">
        <v>37495</v>
      </c>
    </row>
    <row r="65" spans="1:58" x14ac:dyDescent="0.2">
      <c r="A65" t="s">
        <v>37493</v>
      </c>
      <c r="B65" s="1">
        <v>42618.942048611112</v>
      </c>
      <c r="C65" t="s">
        <v>1862</v>
      </c>
      <c r="J65" t="s">
        <v>37494</v>
      </c>
      <c r="AX65" t="s">
        <v>37493</v>
      </c>
      <c r="AY65" t="s">
        <v>7531</v>
      </c>
      <c r="AZ65" t="s">
        <v>37492</v>
      </c>
      <c r="BC65" t="s">
        <v>33648</v>
      </c>
      <c r="BF65" t="s">
        <v>37491</v>
      </c>
    </row>
    <row r="66" spans="1:58" x14ac:dyDescent="0.2">
      <c r="A66" t="s">
        <v>10004</v>
      </c>
      <c r="B66" s="1">
        <v>42618.942013888889</v>
      </c>
      <c r="C66" t="s">
        <v>1862</v>
      </c>
      <c r="J66" t="s">
        <v>37476</v>
      </c>
      <c r="AX66" t="s">
        <v>10004</v>
      </c>
      <c r="AY66" t="s">
        <v>37475</v>
      </c>
      <c r="AZ66" t="s">
        <v>10007</v>
      </c>
      <c r="BC66" t="s">
        <v>33648</v>
      </c>
      <c r="BF66" t="s">
        <v>37474</v>
      </c>
    </row>
    <row r="67" spans="1:58" x14ac:dyDescent="0.2">
      <c r="A67" t="s">
        <v>37465</v>
      </c>
      <c r="B67" s="1">
        <v>42618.941990740743</v>
      </c>
      <c r="C67" t="s">
        <v>1862</v>
      </c>
      <c r="I67" t="s">
        <v>37467</v>
      </c>
      <c r="J67" t="s">
        <v>37466</v>
      </c>
      <c r="AC67" t="s">
        <v>3796</v>
      </c>
      <c r="AD67" t="s">
        <v>672</v>
      </c>
      <c r="AE67" t="s">
        <v>5934</v>
      </c>
      <c r="AX67" t="s">
        <v>37465</v>
      </c>
      <c r="AY67" t="s">
        <v>37464</v>
      </c>
      <c r="AZ67" t="s">
        <v>37463</v>
      </c>
      <c r="BC67" t="s">
        <v>33648</v>
      </c>
      <c r="BF67" t="s">
        <v>37462</v>
      </c>
    </row>
    <row r="68" spans="1:58" x14ac:dyDescent="0.2">
      <c r="A68" t="s">
        <v>37455</v>
      </c>
      <c r="B68" s="1">
        <v>42618.941979166673</v>
      </c>
      <c r="C68" t="s">
        <v>1862</v>
      </c>
      <c r="J68" t="s">
        <v>37456</v>
      </c>
      <c r="AX68" t="s">
        <v>37455</v>
      </c>
      <c r="AY68" t="s">
        <v>4844</v>
      </c>
      <c r="AZ68" t="s">
        <v>37454</v>
      </c>
      <c r="BC68" t="s">
        <v>33648</v>
      </c>
      <c r="BF68" t="s">
        <v>37453</v>
      </c>
    </row>
    <row r="69" spans="1:58" x14ac:dyDescent="0.2">
      <c r="A69" t="s">
        <v>37445</v>
      </c>
      <c r="B69" s="1">
        <v>42618.941967592589</v>
      </c>
      <c r="C69" t="s">
        <v>1862</v>
      </c>
      <c r="J69" t="s">
        <v>37446</v>
      </c>
      <c r="AX69" t="s">
        <v>37445</v>
      </c>
      <c r="AY69" t="s">
        <v>20188</v>
      </c>
      <c r="AZ69" t="s">
        <v>37444</v>
      </c>
      <c r="BC69" t="s">
        <v>33648</v>
      </c>
      <c r="BF69" t="s">
        <v>37443</v>
      </c>
    </row>
    <row r="70" spans="1:58" x14ac:dyDescent="0.2">
      <c r="A70" t="s">
        <v>37427</v>
      </c>
      <c r="B70" s="1">
        <v>42618.94195601852</v>
      </c>
      <c r="C70" t="s">
        <v>1862</v>
      </c>
      <c r="J70" t="s">
        <v>37428</v>
      </c>
      <c r="AX70" t="s">
        <v>37427</v>
      </c>
      <c r="AY70" t="s">
        <v>2848</v>
      </c>
      <c r="AZ70" t="s">
        <v>37426</v>
      </c>
      <c r="BC70" t="s">
        <v>33648</v>
      </c>
      <c r="BF70" t="s">
        <v>37425</v>
      </c>
    </row>
    <row r="71" spans="1:58" x14ac:dyDescent="0.2">
      <c r="A71" t="s">
        <v>37418</v>
      </c>
      <c r="B71" s="1">
        <v>42618.941944444443</v>
      </c>
      <c r="C71" t="s">
        <v>1862</v>
      </c>
      <c r="J71" t="s">
        <v>37419</v>
      </c>
      <c r="AX71" t="s">
        <v>37418</v>
      </c>
      <c r="AY71" t="s">
        <v>37417</v>
      </c>
      <c r="AZ71" t="s">
        <v>33306</v>
      </c>
      <c r="BC71" t="s">
        <v>33648</v>
      </c>
      <c r="BF71" t="s">
        <v>37416</v>
      </c>
    </row>
    <row r="72" spans="1:58" x14ac:dyDescent="0.2">
      <c r="A72" t="s">
        <v>37391</v>
      </c>
      <c r="B72" s="1">
        <v>42618.941921296297</v>
      </c>
      <c r="C72" t="s">
        <v>1862</v>
      </c>
      <c r="J72" t="s">
        <v>37392</v>
      </c>
      <c r="AX72" t="s">
        <v>37391</v>
      </c>
      <c r="AY72" t="s">
        <v>37390</v>
      </c>
      <c r="AZ72" t="s">
        <v>20587</v>
      </c>
      <c r="BC72" t="s">
        <v>33648</v>
      </c>
      <c r="BF72" t="s">
        <v>37389</v>
      </c>
    </row>
    <row r="73" spans="1:58" x14ac:dyDescent="0.2">
      <c r="A73" t="s">
        <v>37382</v>
      </c>
      <c r="B73" s="1">
        <v>42618.94190972222</v>
      </c>
      <c r="C73" t="s">
        <v>1862</v>
      </c>
      <c r="J73" t="s">
        <v>37383</v>
      </c>
      <c r="AX73" t="s">
        <v>37382</v>
      </c>
      <c r="AY73" t="s">
        <v>37381</v>
      </c>
      <c r="AZ73" t="s">
        <v>37380</v>
      </c>
      <c r="BC73" t="s">
        <v>33648</v>
      </c>
      <c r="BF73" t="s">
        <v>37379</v>
      </c>
    </row>
    <row r="74" spans="1:58" x14ac:dyDescent="0.2">
      <c r="A74" t="s">
        <v>37333</v>
      </c>
      <c r="B74" s="1">
        <v>42618.941863425927</v>
      </c>
      <c r="C74" t="s">
        <v>1862</v>
      </c>
      <c r="J74" t="s">
        <v>37334</v>
      </c>
      <c r="AX74" t="s">
        <v>37333</v>
      </c>
      <c r="AY74" t="s">
        <v>1355</v>
      </c>
      <c r="AZ74" t="s">
        <v>36138</v>
      </c>
      <c r="BC74" t="s">
        <v>33648</v>
      </c>
      <c r="BF74" t="s">
        <v>37332</v>
      </c>
    </row>
    <row r="75" spans="1:58" x14ac:dyDescent="0.2">
      <c r="A75" t="s">
        <v>37326</v>
      </c>
      <c r="B75" s="1">
        <v>42618.941851851851</v>
      </c>
      <c r="C75" t="s">
        <v>1862</v>
      </c>
      <c r="J75" t="s">
        <v>37327</v>
      </c>
      <c r="AX75" t="s">
        <v>37326</v>
      </c>
      <c r="AY75" t="s">
        <v>3705</v>
      </c>
      <c r="AZ75" t="s">
        <v>37325</v>
      </c>
      <c r="BC75" t="s">
        <v>33648</v>
      </c>
      <c r="BF75" t="s">
        <v>37324</v>
      </c>
    </row>
    <row r="76" spans="1:58" x14ac:dyDescent="0.2">
      <c r="A76" t="s">
        <v>37287</v>
      </c>
      <c r="B76" s="1">
        <v>42618.941817129627</v>
      </c>
      <c r="C76" t="s">
        <v>1862</v>
      </c>
      <c r="J76" t="s">
        <v>37288</v>
      </c>
      <c r="AX76" t="s">
        <v>37287</v>
      </c>
      <c r="AY76" t="s">
        <v>37286</v>
      </c>
      <c r="AZ76" t="s">
        <v>2042</v>
      </c>
      <c r="BC76" t="s">
        <v>33648</v>
      </c>
      <c r="BF76" t="s">
        <v>37285</v>
      </c>
    </row>
    <row r="77" spans="1:58" x14ac:dyDescent="0.2">
      <c r="A77" t="s">
        <v>37143</v>
      </c>
      <c r="B77" s="1">
        <v>42618.941631944443</v>
      </c>
      <c r="C77" t="s">
        <v>1862</v>
      </c>
      <c r="D77" t="s">
        <v>37145</v>
      </c>
      <c r="J77" t="s">
        <v>37144</v>
      </c>
      <c r="AX77" t="s">
        <v>37143</v>
      </c>
      <c r="AY77" t="s">
        <v>37142</v>
      </c>
      <c r="AZ77" t="s">
        <v>37141</v>
      </c>
      <c r="BC77" t="s">
        <v>33648</v>
      </c>
      <c r="BF77" t="s">
        <v>37140</v>
      </c>
    </row>
    <row r="78" spans="1:58" x14ac:dyDescent="0.2">
      <c r="A78" t="s">
        <v>37100</v>
      </c>
      <c r="B78" s="1">
        <v>42618.941608796304</v>
      </c>
      <c r="C78" t="s">
        <v>1862</v>
      </c>
      <c r="J78" t="s">
        <v>37101</v>
      </c>
      <c r="AX78" t="s">
        <v>37100</v>
      </c>
      <c r="AY78" t="s">
        <v>37099</v>
      </c>
      <c r="AZ78" t="s">
        <v>37098</v>
      </c>
      <c r="BC78" t="s">
        <v>33648</v>
      </c>
      <c r="BF78" t="s">
        <v>37097</v>
      </c>
    </row>
    <row r="79" spans="1:58" x14ac:dyDescent="0.2">
      <c r="A79" t="s">
        <v>37096</v>
      </c>
      <c r="B79" s="1">
        <v>42618.941608796304</v>
      </c>
      <c r="C79" t="s">
        <v>1862</v>
      </c>
      <c r="J79" t="s">
        <v>36777</v>
      </c>
      <c r="AX79" t="s">
        <v>37096</v>
      </c>
      <c r="AY79" t="s">
        <v>8304</v>
      </c>
      <c r="AZ79" t="s">
        <v>37095</v>
      </c>
      <c r="BC79" t="s">
        <v>33648</v>
      </c>
      <c r="BF79" t="s">
        <v>37094</v>
      </c>
    </row>
    <row r="80" spans="1:58" x14ac:dyDescent="0.2">
      <c r="A80" t="s">
        <v>37077</v>
      </c>
      <c r="B80" s="1">
        <v>42618.94159722222</v>
      </c>
      <c r="C80" t="s">
        <v>1862</v>
      </c>
      <c r="J80" t="s">
        <v>37078</v>
      </c>
      <c r="AX80" t="s">
        <v>37077</v>
      </c>
      <c r="AY80" t="s">
        <v>37076</v>
      </c>
      <c r="AZ80" t="s">
        <v>37075</v>
      </c>
      <c r="BC80" t="s">
        <v>33648</v>
      </c>
      <c r="BF80" t="s">
        <v>37074</v>
      </c>
    </row>
    <row r="81" spans="1:58" x14ac:dyDescent="0.2">
      <c r="A81" t="s">
        <v>37063</v>
      </c>
      <c r="B81" s="1">
        <v>42618.94158564815</v>
      </c>
      <c r="C81" t="s">
        <v>1862</v>
      </c>
      <c r="J81" t="s">
        <v>37064</v>
      </c>
      <c r="AX81" t="s">
        <v>37063</v>
      </c>
      <c r="AY81" t="s">
        <v>37062</v>
      </c>
      <c r="AZ81" t="s">
        <v>3569</v>
      </c>
      <c r="BC81" t="s">
        <v>33648</v>
      </c>
      <c r="BF81" t="s">
        <v>37061</v>
      </c>
    </row>
    <row r="82" spans="1:58" x14ac:dyDescent="0.2">
      <c r="A82" t="s">
        <v>37060</v>
      </c>
      <c r="B82" s="1">
        <v>42618.94158564815</v>
      </c>
      <c r="C82" t="s">
        <v>1862</v>
      </c>
      <c r="AX82" t="s">
        <v>37060</v>
      </c>
      <c r="AY82" t="s">
        <v>29942</v>
      </c>
      <c r="AZ82" t="s">
        <v>37059</v>
      </c>
      <c r="BC82" t="s">
        <v>33648</v>
      </c>
      <c r="BF82" t="s">
        <v>37058</v>
      </c>
    </row>
    <row r="83" spans="1:58" x14ac:dyDescent="0.2">
      <c r="A83" t="s">
        <v>37047</v>
      </c>
      <c r="B83" s="1">
        <v>42618.941562499997</v>
      </c>
      <c r="C83" t="s">
        <v>1862</v>
      </c>
      <c r="J83" t="s">
        <v>37048</v>
      </c>
      <c r="AX83" t="s">
        <v>37047</v>
      </c>
      <c r="AY83" t="s">
        <v>37046</v>
      </c>
      <c r="AZ83" t="s">
        <v>5577</v>
      </c>
      <c r="BC83" t="s">
        <v>33648</v>
      </c>
      <c r="BF83" t="s">
        <v>37045</v>
      </c>
    </row>
    <row r="84" spans="1:58" x14ac:dyDescent="0.2">
      <c r="A84" t="s">
        <v>37038</v>
      </c>
      <c r="B84" s="1">
        <v>42618.941562499997</v>
      </c>
      <c r="C84" t="s">
        <v>1862</v>
      </c>
      <c r="J84" t="s">
        <v>37039</v>
      </c>
      <c r="AX84" t="s">
        <v>37038</v>
      </c>
      <c r="AY84" t="s">
        <v>37037</v>
      </c>
      <c r="AZ84" t="s">
        <v>12557</v>
      </c>
      <c r="BC84" t="s">
        <v>33648</v>
      </c>
      <c r="BF84" t="s">
        <v>37036</v>
      </c>
    </row>
    <row r="85" spans="1:58" x14ac:dyDescent="0.2">
      <c r="A85" t="s">
        <v>36970</v>
      </c>
      <c r="B85" s="1">
        <v>42618.941481481481</v>
      </c>
      <c r="C85" t="s">
        <v>1862</v>
      </c>
      <c r="I85" t="s">
        <v>32341</v>
      </c>
      <c r="J85" t="s">
        <v>36972</v>
      </c>
      <c r="Q85" t="s">
        <v>36971</v>
      </c>
      <c r="AC85" t="s">
        <v>3796</v>
      </c>
      <c r="AD85" t="s">
        <v>672</v>
      </c>
      <c r="AX85" t="s">
        <v>36970</v>
      </c>
      <c r="AY85" t="s">
        <v>4633</v>
      </c>
      <c r="AZ85" t="s">
        <v>36969</v>
      </c>
      <c r="BC85" t="s">
        <v>33648</v>
      </c>
      <c r="BF85" t="s">
        <v>36968</v>
      </c>
    </row>
    <row r="86" spans="1:58" x14ac:dyDescent="0.2">
      <c r="A86" t="s">
        <v>36959</v>
      </c>
      <c r="B86" s="1">
        <v>42618.941481481481</v>
      </c>
      <c r="C86" t="s">
        <v>1862</v>
      </c>
      <c r="J86" t="s">
        <v>36960</v>
      </c>
      <c r="AX86" t="s">
        <v>36959</v>
      </c>
      <c r="AY86" t="s">
        <v>36958</v>
      </c>
      <c r="AZ86" t="s">
        <v>36957</v>
      </c>
      <c r="BC86" t="s">
        <v>33648</v>
      </c>
      <c r="BF86" t="s">
        <v>36956</v>
      </c>
    </row>
    <row r="87" spans="1:58" x14ac:dyDescent="0.2">
      <c r="A87" t="s">
        <v>36949</v>
      </c>
      <c r="B87" s="1">
        <v>42618.941469907397</v>
      </c>
      <c r="C87" t="s">
        <v>1862</v>
      </c>
      <c r="J87" t="s">
        <v>36950</v>
      </c>
      <c r="AX87" t="s">
        <v>36949</v>
      </c>
      <c r="AY87" t="s">
        <v>22412</v>
      </c>
      <c r="AZ87" t="s">
        <v>36948</v>
      </c>
      <c r="BC87" t="s">
        <v>33648</v>
      </c>
      <c r="BF87" t="s">
        <v>36947</v>
      </c>
    </row>
    <row r="88" spans="1:58" x14ac:dyDescent="0.2">
      <c r="A88" t="s">
        <v>36945</v>
      </c>
      <c r="B88" s="1">
        <v>42618.941469907397</v>
      </c>
      <c r="C88" t="s">
        <v>1862</v>
      </c>
      <c r="J88" t="s">
        <v>36946</v>
      </c>
      <c r="AX88" t="s">
        <v>36945</v>
      </c>
      <c r="AY88" t="s">
        <v>36944</v>
      </c>
      <c r="AZ88" t="s">
        <v>3963</v>
      </c>
      <c r="BC88" t="s">
        <v>33648</v>
      </c>
      <c r="BF88" t="s">
        <v>36943</v>
      </c>
    </row>
    <row r="89" spans="1:58" x14ac:dyDescent="0.2">
      <c r="A89" t="s">
        <v>36924</v>
      </c>
      <c r="B89" s="1">
        <v>42618.941458333327</v>
      </c>
      <c r="C89" t="s">
        <v>1862</v>
      </c>
      <c r="J89" t="s">
        <v>36925</v>
      </c>
      <c r="AX89" t="s">
        <v>36924</v>
      </c>
      <c r="AY89" t="s">
        <v>36923</v>
      </c>
      <c r="AZ89" t="s">
        <v>36922</v>
      </c>
      <c r="BC89" t="s">
        <v>33648</v>
      </c>
      <c r="BF89" t="s">
        <v>36921</v>
      </c>
    </row>
    <row r="90" spans="1:58" x14ac:dyDescent="0.2">
      <c r="A90" t="s">
        <v>36843</v>
      </c>
      <c r="B90" s="1">
        <v>42618.941377314812</v>
      </c>
      <c r="C90" t="s">
        <v>1862</v>
      </c>
      <c r="J90" t="s">
        <v>36844</v>
      </c>
      <c r="AX90" t="s">
        <v>36843</v>
      </c>
      <c r="AY90" t="s">
        <v>36842</v>
      </c>
      <c r="AZ90" t="s">
        <v>855</v>
      </c>
      <c r="BC90" t="s">
        <v>33648</v>
      </c>
      <c r="BF90" t="s">
        <v>36841</v>
      </c>
    </row>
    <row r="91" spans="1:58" x14ac:dyDescent="0.2">
      <c r="A91" t="s">
        <v>36835</v>
      </c>
      <c r="B91" s="1">
        <v>42618.941365740742</v>
      </c>
      <c r="C91" t="s">
        <v>1862</v>
      </c>
      <c r="J91" t="s">
        <v>36836</v>
      </c>
      <c r="AX91" t="s">
        <v>36835</v>
      </c>
      <c r="AY91" t="s">
        <v>20298</v>
      </c>
      <c r="AZ91" t="s">
        <v>36834</v>
      </c>
      <c r="BC91" t="s">
        <v>33648</v>
      </c>
      <c r="BF91" t="s">
        <v>36833</v>
      </c>
    </row>
    <row r="92" spans="1:58" x14ac:dyDescent="0.2">
      <c r="A92" t="s">
        <v>36828</v>
      </c>
      <c r="B92" s="1">
        <v>42618.941354166673</v>
      </c>
      <c r="C92" t="s">
        <v>1862</v>
      </c>
      <c r="D92" t="s">
        <v>36832</v>
      </c>
      <c r="H92" t="s">
        <v>35536</v>
      </c>
      <c r="J92" t="s">
        <v>36831</v>
      </c>
      <c r="Q92" t="s">
        <v>36830</v>
      </c>
      <c r="AC92" t="s">
        <v>18141</v>
      </c>
      <c r="AD92" t="s">
        <v>672</v>
      </c>
      <c r="AE92" t="s">
        <v>5934</v>
      </c>
      <c r="AF92" t="s">
        <v>36829</v>
      </c>
      <c r="AX92" t="s">
        <v>36828</v>
      </c>
      <c r="AY92" t="s">
        <v>36827</v>
      </c>
      <c r="AZ92" t="s">
        <v>36826</v>
      </c>
      <c r="BC92" t="s">
        <v>33648</v>
      </c>
      <c r="BE92" t="s">
        <v>36825</v>
      </c>
      <c r="BF92" t="s">
        <v>36824</v>
      </c>
    </row>
    <row r="93" spans="1:58" x14ac:dyDescent="0.2">
      <c r="A93" t="s">
        <v>16673</v>
      </c>
      <c r="B93" s="1">
        <v>42618.941331018519</v>
      </c>
      <c r="C93" t="s">
        <v>1862</v>
      </c>
      <c r="D93" t="s">
        <v>36798</v>
      </c>
      <c r="J93" t="s">
        <v>36797</v>
      </c>
      <c r="Q93" t="s">
        <v>36796</v>
      </c>
      <c r="AC93" t="s">
        <v>18141</v>
      </c>
      <c r="AD93" t="s">
        <v>672</v>
      </c>
      <c r="AE93" t="s">
        <v>5934</v>
      </c>
      <c r="AF93" t="s">
        <v>36795</v>
      </c>
      <c r="AX93" t="s">
        <v>16673</v>
      </c>
      <c r="AY93" t="s">
        <v>36404</v>
      </c>
      <c r="AZ93" t="s">
        <v>36794</v>
      </c>
      <c r="BC93" t="s">
        <v>33648</v>
      </c>
      <c r="BE93" t="s">
        <v>36793</v>
      </c>
      <c r="BF93" t="s">
        <v>36792</v>
      </c>
    </row>
    <row r="94" spans="1:58" x14ac:dyDescent="0.2">
      <c r="A94" t="s">
        <v>36790</v>
      </c>
      <c r="B94" s="1">
        <v>42618.941319444442</v>
      </c>
      <c r="C94" t="s">
        <v>1862</v>
      </c>
      <c r="J94" t="s">
        <v>36791</v>
      </c>
      <c r="AX94" t="s">
        <v>36790</v>
      </c>
      <c r="AY94" t="s">
        <v>36789</v>
      </c>
      <c r="AZ94" t="s">
        <v>36788</v>
      </c>
      <c r="BC94" t="s">
        <v>33648</v>
      </c>
      <c r="BF94" t="s">
        <v>36787</v>
      </c>
    </row>
    <row r="95" spans="1:58" x14ac:dyDescent="0.2">
      <c r="A95" t="s">
        <v>36780</v>
      </c>
      <c r="B95" s="1">
        <v>42618.941319444442</v>
      </c>
      <c r="C95" t="s">
        <v>1862</v>
      </c>
      <c r="D95" t="s">
        <v>36786</v>
      </c>
      <c r="H95" t="s">
        <v>36182</v>
      </c>
      <c r="J95" t="s">
        <v>36785</v>
      </c>
      <c r="AC95" t="s">
        <v>3796</v>
      </c>
      <c r="AF95" t="s">
        <v>36784</v>
      </c>
      <c r="AP95" t="s">
        <v>36763</v>
      </c>
      <c r="AQ95" t="s">
        <v>36762</v>
      </c>
      <c r="AR95" t="s">
        <v>36783</v>
      </c>
      <c r="AS95" t="s">
        <v>36782</v>
      </c>
      <c r="AT95" t="s">
        <v>35061</v>
      </c>
      <c r="AU95" t="s">
        <v>36763</v>
      </c>
      <c r="AV95" t="s">
        <v>36763</v>
      </c>
      <c r="AW95" t="s">
        <v>36781</v>
      </c>
      <c r="AX95" t="s">
        <v>36780</v>
      </c>
      <c r="AY95" t="s">
        <v>36779</v>
      </c>
      <c r="AZ95" t="s">
        <v>24648</v>
      </c>
      <c r="BC95" t="s">
        <v>33648</v>
      </c>
      <c r="BF95" t="s">
        <v>36778</v>
      </c>
    </row>
    <row r="96" spans="1:58" x14ac:dyDescent="0.2">
      <c r="A96" t="s">
        <v>36776</v>
      </c>
      <c r="B96" s="1">
        <v>42618.941307870373</v>
      </c>
      <c r="C96" t="s">
        <v>1862</v>
      </c>
      <c r="J96" t="s">
        <v>36777</v>
      </c>
      <c r="AX96" t="s">
        <v>36776</v>
      </c>
      <c r="AY96" t="s">
        <v>36775</v>
      </c>
      <c r="AZ96" t="s">
        <v>36774</v>
      </c>
      <c r="BC96" t="s">
        <v>33648</v>
      </c>
      <c r="BF96" t="s">
        <v>36773</v>
      </c>
    </row>
    <row r="97" spans="1:58" x14ac:dyDescent="0.2">
      <c r="A97" t="s">
        <v>36771</v>
      </c>
      <c r="B97" s="1">
        <v>42618.941307870373</v>
      </c>
      <c r="C97" t="s">
        <v>1862</v>
      </c>
      <c r="J97" t="s">
        <v>36772</v>
      </c>
      <c r="AX97" t="s">
        <v>36771</v>
      </c>
      <c r="AY97" t="s">
        <v>36770</v>
      </c>
      <c r="AZ97" t="s">
        <v>36769</v>
      </c>
      <c r="BC97" t="s">
        <v>33648</v>
      </c>
      <c r="BF97" t="s">
        <v>36768</v>
      </c>
    </row>
    <row r="98" spans="1:58" x14ac:dyDescent="0.2">
      <c r="A98" t="s">
        <v>36760</v>
      </c>
      <c r="B98" s="1">
        <v>42618.941296296303</v>
      </c>
      <c r="C98" t="s">
        <v>1862</v>
      </c>
      <c r="D98" t="s">
        <v>36767</v>
      </c>
      <c r="F98" t="s">
        <v>3795</v>
      </c>
      <c r="H98" t="s">
        <v>36558</v>
      </c>
      <c r="J98" t="s">
        <v>36766</v>
      </c>
      <c r="AC98" t="s">
        <v>18141</v>
      </c>
      <c r="AF98" t="s">
        <v>36765</v>
      </c>
      <c r="AP98" t="s">
        <v>35061</v>
      </c>
      <c r="AQ98" t="s">
        <v>35061</v>
      </c>
      <c r="AR98" t="s">
        <v>36764</v>
      </c>
      <c r="AS98" t="s">
        <v>36763</v>
      </c>
      <c r="AT98" t="s">
        <v>35063</v>
      </c>
      <c r="AU98" t="s">
        <v>35063</v>
      </c>
      <c r="AV98" t="s">
        <v>36762</v>
      </c>
      <c r="AW98" t="s">
        <v>36761</v>
      </c>
      <c r="AX98" t="s">
        <v>36760</v>
      </c>
      <c r="AY98" t="s">
        <v>12213</v>
      </c>
      <c r="AZ98" t="s">
        <v>11494</v>
      </c>
      <c r="BC98" t="s">
        <v>33648</v>
      </c>
      <c r="BF98" t="s">
        <v>36759</v>
      </c>
    </row>
    <row r="99" spans="1:58" x14ac:dyDescent="0.2">
      <c r="A99" t="s">
        <v>36754</v>
      </c>
      <c r="B99" s="1">
        <v>42618.941261574073</v>
      </c>
      <c r="C99" t="s">
        <v>1862</v>
      </c>
      <c r="J99" t="s">
        <v>36755</v>
      </c>
      <c r="AX99" t="s">
        <v>36754</v>
      </c>
      <c r="AY99" t="s">
        <v>36753</v>
      </c>
      <c r="AZ99" t="s">
        <v>36752</v>
      </c>
      <c r="BC99" t="s">
        <v>33648</v>
      </c>
      <c r="BF99" t="s">
        <v>36751</v>
      </c>
    </row>
    <row r="100" spans="1:58" x14ac:dyDescent="0.2">
      <c r="A100" t="s">
        <v>36749</v>
      </c>
      <c r="B100" s="1">
        <v>42618.941261574073</v>
      </c>
      <c r="C100" t="s">
        <v>1862</v>
      </c>
      <c r="J100" t="s">
        <v>36750</v>
      </c>
      <c r="AX100" t="s">
        <v>36749</v>
      </c>
      <c r="AY100" t="s">
        <v>6995</v>
      </c>
      <c r="AZ100" t="s">
        <v>751</v>
      </c>
      <c r="BC100" t="s">
        <v>33648</v>
      </c>
      <c r="BF100" t="s">
        <v>36748</v>
      </c>
    </row>
    <row r="101" spans="1:58" x14ac:dyDescent="0.2">
      <c r="A101" t="s">
        <v>2875</v>
      </c>
      <c r="B101" s="1">
        <v>42618.941250000003</v>
      </c>
      <c r="C101" t="s">
        <v>1862</v>
      </c>
      <c r="D101" t="s">
        <v>36747</v>
      </c>
      <c r="F101" t="s">
        <v>35068</v>
      </c>
      <c r="H101" t="s">
        <v>36746</v>
      </c>
      <c r="J101" t="s">
        <v>36745</v>
      </c>
      <c r="AC101" t="s">
        <v>18141</v>
      </c>
      <c r="AD101" t="s">
        <v>672</v>
      </c>
      <c r="AE101" t="s">
        <v>5934</v>
      </c>
      <c r="AF101" t="s">
        <v>36744</v>
      </c>
      <c r="AX101" t="s">
        <v>2875</v>
      </c>
      <c r="AY101" t="s">
        <v>576</v>
      </c>
      <c r="AZ101" t="s">
        <v>36743</v>
      </c>
      <c r="BC101" t="s">
        <v>33648</v>
      </c>
      <c r="BE101" t="s">
        <v>36742</v>
      </c>
      <c r="BF101" t="s">
        <v>36741</v>
      </c>
    </row>
    <row r="102" spans="1:58" x14ac:dyDescent="0.2">
      <c r="A102" t="s">
        <v>36710</v>
      </c>
      <c r="B102" s="1">
        <v>42618.941203703696</v>
      </c>
      <c r="C102" t="s">
        <v>1862</v>
      </c>
      <c r="I102" t="s">
        <v>32341</v>
      </c>
      <c r="J102" t="s">
        <v>36711</v>
      </c>
      <c r="AX102" t="s">
        <v>36710</v>
      </c>
      <c r="AY102" t="s">
        <v>3923</v>
      </c>
      <c r="AZ102" t="s">
        <v>36709</v>
      </c>
      <c r="BC102" t="s">
        <v>33648</v>
      </c>
      <c r="BF102" t="s">
        <v>36708</v>
      </c>
    </row>
    <row r="103" spans="1:58" x14ac:dyDescent="0.2">
      <c r="A103" t="s">
        <v>36694</v>
      </c>
      <c r="B103" s="1">
        <v>42618.941192129627</v>
      </c>
      <c r="C103" t="s">
        <v>1862</v>
      </c>
      <c r="J103" t="s">
        <v>36695</v>
      </c>
      <c r="AX103" t="s">
        <v>36694</v>
      </c>
      <c r="AY103" t="s">
        <v>36693</v>
      </c>
      <c r="AZ103" t="s">
        <v>8402</v>
      </c>
      <c r="BC103" t="s">
        <v>33648</v>
      </c>
      <c r="BF103" t="s">
        <v>36692</v>
      </c>
    </row>
    <row r="104" spans="1:58" x14ac:dyDescent="0.2">
      <c r="A104" t="s">
        <v>36680</v>
      </c>
      <c r="B104" s="1">
        <v>42618.941134259258</v>
      </c>
      <c r="C104" t="s">
        <v>1862</v>
      </c>
      <c r="F104" t="s">
        <v>3795</v>
      </c>
      <c r="J104" t="s">
        <v>35066</v>
      </c>
      <c r="AC104" t="s">
        <v>18141</v>
      </c>
      <c r="AX104" t="s">
        <v>36680</v>
      </c>
      <c r="AY104" t="s">
        <v>8079</v>
      </c>
      <c r="AZ104" t="s">
        <v>36679</v>
      </c>
      <c r="BC104" t="s">
        <v>33648</v>
      </c>
      <c r="BE104" t="s">
        <v>36678</v>
      </c>
      <c r="BF104" t="s">
        <v>36677</v>
      </c>
    </row>
    <row r="105" spans="1:58" x14ac:dyDescent="0.2">
      <c r="A105" t="s">
        <v>36671</v>
      </c>
      <c r="B105" s="1">
        <v>42618.941111111111</v>
      </c>
      <c r="C105" t="s">
        <v>1862</v>
      </c>
      <c r="J105" t="s">
        <v>36672</v>
      </c>
      <c r="AX105" t="s">
        <v>36671</v>
      </c>
      <c r="AY105" t="s">
        <v>36670</v>
      </c>
      <c r="AZ105" t="s">
        <v>36669</v>
      </c>
      <c r="BC105" t="s">
        <v>33648</v>
      </c>
      <c r="BF105" t="s">
        <v>36668</v>
      </c>
    </row>
    <row r="106" spans="1:58" x14ac:dyDescent="0.2">
      <c r="A106" t="s">
        <v>36660</v>
      </c>
      <c r="B106" s="1">
        <v>42618.941111111111</v>
      </c>
      <c r="C106" t="s">
        <v>1862</v>
      </c>
      <c r="J106" t="s">
        <v>36661</v>
      </c>
      <c r="AX106" t="s">
        <v>36660</v>
      </c>
      <c r="AY106" t="s">
        <v>36659</v>
      </c>
      <c r="AZ106" t="s">
        <v>13029</v>
      </c>
      <c r="BC106" t="s">
        <v>33648</v>
      </c>
      <c r="BF106" t="s">
        <v>36658</v>
      </c>
    </row>
    <row r="107" spans="1:58" x14ac:dyDescent="0.2">
      <c r="A107" t="s">
        <v>36632</v>
      </c>
      <c r="B107" s="1">
        <v>42618.941030092603</v>
      </c>
      <c r="C107" t="s">
        <v>1862</v>
      </c>
      <c r="J107" t="s">
        <v>36633</v>
      </c>
      <c r="AX107" t="s">
        <v>36632</v>
      </c>
      <c r="AY107" t="s">
        <v>27912</v>
      </c>
      <c r="AZ107" t="s">
        <v>4418</v>
      </c>
      <c r="BC107" t="s">
        <v>33648</v>
      </c>
      <c r="BF107" t="s">
        <v>36631</v>
      </c>
    </row>
    <row r="108" spans="1:58" x14ac:dyDescent="0.2">
      <c r="A108" t="s">
        <v>36629</v>
      </c>
      <c r="B108" s="1">
        <v>42618.941006944442</v>
      </c>
      <c r="C108" t="s">
        <v>1862</v>
      </c>
      <c r="J108" t="s">
        <v>36630</v>
      </c>
      <c r="AX108" t="s">
        <v>36629</v>
      </c>
      <c r="AY108" t="s">
        <v>36628</v>
      </c>
      <c r="AZ108" t="s">
        <v>36627</v>
      </c>
      <c r="BC108" t="s">
        <v>33648</v>
      </c>
      <c r="BF108" t="s">
        <v>36626</v>
      </c>
    </row>
    <row r="109" spans="1:58" x14ac:dyDescent="0.2">
      <c r="A109" t="s">
        <v>36624</v>
      </c>
      <c r="B109" s="1">
        <v>42618.941006944442</v>
      </c>
      <c r="C109" t="s">
        <v>1862</v>
      </c>
      <c r="J109" t="s">
        <v>36625</v>
      </c>
      <c r="AX109" t="s">
        <v>36624</v>
      </c>
      <c r="AY109" t="s">
        <v>36623</v>
      </c>
      <c r="AZ109" t="s">
        <v>36622</v>
      </c>
      <c r="BC109" t="s">
        <v>33648</v>
      </c>
      <c r="BF109" t="s">
        <v>36621</v>
      </c>
    </row>
    <row r="110" spans="1:58" x14ac:dyDescent="0.2">
      <c r="A110" t="s">
        <v>36619</v>
      </c>
      <c r="B110" s="1">
        <v>42618.940995370373</v>
      </c>
      <c r="C110" t="s">
        <v>1862</v>
      </c>
      <c r="J110" t="s">
        <v>36620</v>
      </c>
      <c r="AX110" t="s">
        <v>36619</v>
      </c>
      <c r="AY110" t="s">
        <v>1816</v>
      </c>
      <c r="AZ110" t="s">
        <v>855</v>
      </c>
      <c r="BC110" t="s">
        <v>33648</v>
      </c>
      <c r="BF110" t="s">
        <v>36618</v>
      </c>
    </row>
    <row r="111" spans="1:58" x14ac:dyDescent="0.2">
      <c r="A111" t="s">
        <v>36613</v>
      </c>
      <c r="B111" s="1">
        <v>42618.940960648149</v>
      </c>
      <c r="C111" t="s">
        <v>1862</v>
      </c>
      <c r="D111" t="s">
        <v>36617</v>
      </c>
      <c r="F111" t="s">
        <v>3795</v>
      </c>
      <c r="H111" t="s">
        <v>36029</v>
      </c>
      <c r="J111" t="s">
        <v>36616</v>
      </c>
      <c r="Q111" t="s">
        <v>36615</v>
      </c>
      <c r="AC111" t="s">
        <v>18141</v>
      </c>
      <c r="AD111" t="s">
        <v>32010</v>
      </c>
      <c r="AE111" t="s">
        <v>5934</v>
      </c>
      <c r="AF111" t="s">
        <v>36614</v>
      </c>
      <c r="AX111" t="s">
        <v>36613</v>
      </c>
      <c r="AY111" t="s">
        <v>20048</v>
      </c>
      <c r="AZ111" t="s">
        <v>36612</v>
      </c>
      <c r="BC111" t="s">
        <v>33648</v>
      </c>
      <c r="BE111" t="s">
        <v>36611</v>
      </c>
      <c r="BF111" t="s">
        <v>36610</v>
      </c>
    </row>
    <row r="112" spans="1:58" x14ac:dyDescent="0.2">
      <c r="A112" t="s">
        <v>36608</v>
      </c>
      <c r="B112" s="1">
        <v>42618.940937500003</v>
      </c>
      <c r="C112" t="s">
        <v>1862</v>
      </c>
      <c r="J112" t="s">
        <v>36609</v>
      </c>
      <c r="AC112" t="s">
        <v>18141</v>
      </c>
      <c r="AX112" t="s">
        <v>36608</v>
      </c>
      <c r="AY112" t="s">
        <v>22873</v>
      </c>
      <c r="AZ112" t="s">
        <v>36607</v>
      </c>
      <c r="BC112" t="s">
        <v>33648</v>
      </c>
      <c r="BF112" t="s">
        <v>36606</v>
      </c>
    </row>
    <row r="113" spans="1:58" x14ac:dyDescent="0.2">
      <c r="A113" t="s">
        <v>36593</v>
      </c>
      <c r="B113" s="1">
        <v>42618.940833333327</v>
      </c>
      <c r="C113" t="s">
        <v>1862</v>
      </c>
      <c r="D113" t="s">
        <v>36597</v>
      </c>
      <c r="F113" t="s">
        <v>35068</v>
      </c>
      <c r="H113" t="s">
        <v>36029</v>
      </c>
      <c r="I113" t="s">
        <v>36596</v>
      </c>
      <c r="Q113" t="s">
        <v>36595</v>
      </c>
      <c r="AC113" t="s">
        <v>18141</v>
      </c>
      <c r="AD113" t="s">
        <v>672</v>
      </c>
      <c r="AE113" t="s">
        <v>5934</v>
      </c>
      <c r="AF113" t="s">
        <v>36594</v>
      </c>
      <c r="AX113" t="s">
        <v>36593</v>
      </c>
      <c r="AY113" t="s">
        <v>3705</v>
      </c>
      <c r="AZ113" t="s">
        <v>36592</v>
      </c>
      <c r="BC113" t="s">
        <v>33648</v>
      </c>
      <c r="BE113" t="s">
        <v>36591</v>
      </c>
      <c r="BF113" t="s">
        <v>36590</v>
      </c>
    </row>
    <row r="114" spans="1:58" x14ac:dyDescent="0.2">
      <c r="A114" t="s">
        <v>36587</v>
      </c>
      <c r="B114" s="1">
        <v>42618.940833333327</v>
      </c>
      <c r="C114" t="s">
        <v>1862</v>
      </c>
      <c r="D114" t="s">
        <v>36589</v>
      </c>
      <c r="J114" t="s">
        <v>36588</v>
      </c>
      <c r="AX114" t="s">
        <v>36587</v>
      </c>
      <c r="AY114" t="s">
        <v>36586</v>
      </c>
      <c r="AZ114" t="s">
        <v>36585</v>
      </c>
      <c r="BC114" t="s">
        <v>33648</v>
      </c>
      <c r="BF114" t="s">
        <v>36584</v>
      </c>
    </row>
    <row r="115" spans="1:58" x14ac:dyDescent="0.2">
      <c r="A115" t="s">
        <v>36582</v>
      </c>
      <c r="B115" s="1">
        <v>42618.940798611111</v>
      </c>
      <c r="C115" t="s">
        <v>1862</v>
      </c>
      <c r="J115" t="s">
        <v>36583</v>
      </c>
      <c r="AX115" t="s">
        <v>36582</v>
      </c>
      <c r="AY115" t="s">
        <v>36581</v>
      </c>
      <c r="AZ115" t="s">
        <v>36580</v>
      </c>
      <c r="BC115" t="s">
        <v>33648</v>
      </c>
      <c r="BF115" t="s">
        <v>36579</v>
      </c>
    </row>
    <row r="116" spans="1:58" x14ac:dyDescent="0.2">
      <c r="A116" t="s">
        <v>36577</v>
      </c>
      <c r="B116" s="1">
        <v>42618.940787037027</v>
      </c>
      <c r="C116" t="s">
        <v>1862</v>
      </c>
      <c r="J116" t="s">
        <v>36578</v>
      </c>
      <c r="AX116" t="s">
        <v>36577</v>
      </c>
      <c r="AY116" t="s">
        <v>36576</v>
      </c>
      <c r="AZ116" t="s">
        <v>36575</v>
      </c>
      <c r="BC116" t="s">
        <v>33648</v>
      </c>
      <c r="BF116" t="s">
        <v>36574</v>
      </c>
    </row>
    <row r="117" spans="1:58" x14ac:dyDescent="0.2">
      <c r="A117" t="s">
        <v>36572</v>
      </c>
      <c r="B117" s="1">
        <v>42618.940787037027</v>
      </c>
      <c r="C117" t="s">
        <v>1862</v>
      </c>
      <c r="J117" t="s">
        <v>36573</v>
      </c>
      <c r="AX117" t="s">
        <v>36572</v>
      </c>
      <c r="AY117" t="s">
        <v>36571</v>
      </c>
      <c r="AZ117" t="s">
        <v>855</v>
      </c>
      <c r="BC117" t="s">
        <v>33648</v>
      </c>
      <c r="BF117" t="s">
        <v>36570</v>
      </c>
    </row>
    <row r="118" spans="1:58" x14ac:dyDescent="0.2">
      <c r="A118" t="s">
        <v>36568</v>
      </c>
      <c r="B118" s="1">
        <v>42618.940752314818</v>
      </c>
      <c r="C118" t="s">
        <v>1862</v>
      </c>
      <c r="F118" t="s">
        <v>3795</v>
      </c>
      <c r="J118" t="s">
        <v>35066</v>
      </c>
      <c r="AC118" t="s">
        <v>18141</v>
      </c>
      <c r="AD118" t="s">
        <v>672</v>
      </c>
      <c r="AE118" t="s">
        <v>5934</v>
      </c>
      <c r="AF118" t="s">
        <v>36569</v>
      </c>
      <c r="AX118" t="s">
        <v>36568</v>
      </c>
      <c r="AY118" t="s">
        <v>36567</v>
      </c>
      <c r="AZ118" t="s">
        <v>36566</v>
      </c>
      <c r="BC118" t="s">
        <v>33648</v>
      </c>
      <c r="BE118" t="s">
        <v>36565</v>
      </c>
      <c r="BF118" t="s">
        <v>36564</v>
      </c>
    </row>
    <row r="119" spans="1:58" x14ac:dyDescent="0.2">
      <c r="A119" t="s">
        <v>36562</v>
      </c>
      <c r="B119" s="1">
        <v>42618.940740740742</v>
      </c>
      <c r="C119" t="s">
        <v>1862</v>
      </c>
      <c r="J119" t="s">
        <v>35066</v>
      </c>
      <c r="AC119" t="s">
        <v>3796</v>
      </c>
      <c r="AD119" t="s">
        <v>672</v>
      </c>
      <c r="AE119" t="s">
        <v>5934</v>
      </c>
      <c r="AF119" t="s">
        <v>36563</v>
      </c>
      <c r="AX119" t="s">
        <v>36562</v>
      </c>
      <c r="AY119" t="s">
        <v>36561</v>
      </c>
      <c r="AZ119" t="s">
        <v>14724</v>
      </c>
      <c r="BC119" t="s">
        <v>33648</v>
      </c>
      <c r="BE119" t="s">
        <v>36560</v>
      </c>
      <c r="BF119" t="s">
        <v>36559</v>
      </c>
    </row>
    <row r="120" spans="1:58" x14ac:dyDescent="0.2">
      <c r="A120" t="s">
        <v>36556</v>
      </c>
      <c r="B120" s="1">
        <v>42618.940740740742</v>
      </c>
      <c r="C120" t="s">
        <v>1862</v>
      </c>
      <c r="F120" t="s">
        <v>3795</v>
      </c>
      <c r="H120" t="s">
        <v>36558</v>
      </c>
      <c r="J120" t="s">
        <v>36557</v>
      </c>
      <c r="AC120" t="s">
        <v>3796</v>
      </c>
      <c r="AX120" t="s">
        <v>36556</v>
      </c>
      <c r="AY120" t="s">
        <v>23574</v>
      </c>
      <c r="AZ120" t="s">
        <v>22365</v>
      </c>
      <c r="BC120" t="s">
        <v>33648</v>
      </c>
      <c r="BE120" t="s">
        <v>36555</v>
      </c>
      <c r="BF120" t="s">
        <v>36554</v>
      </c>
    </row>
    <row r="121" spans="1:58" x14ac:dyDescent="0.2">
      <c r="A121" t="s">
        <v>36552</v>
      </c>
      <c r="B121" s="1">
        <v>42618.940706018519</v>
      </c>
      <c r="C121" t="s">
        <v>1862</v>
      </c>
      <c r="F121" t="s">
        <v>3795</v>
      </c>
      <c r="H121" t="s">
        <v>35067</v>
      </c>
      <c r="J121" t="s">
        <v>35066</v>
      </c>
      <c r="AC121" t="s">
        <v>18141</v>
      </c>
      <c r="AE121" t="s">
        <v>5934</v>
      </c>
      <c r="AF121" t="s">
        <v>36553</v>
      </c>
      <c r="AX121" t="s">
        <v>36552</v>
      </c>
      <c r="AY121" t="s">
        <v>15384</v>
      </c>
      <c r="AZ121" t="s">
        <v>36551</v>
      </c>
      <c r="BC121" t="s">
        <v>33648</v>
      </c>
      <c r="BE121" t="s">
        <v>36550</v>
      </c>
      <c r="BF121" t="s">
        <v>36549</v>
      </c>
    </row>
    <row r="122" spans="1:58" x14ac:dyDescent="0.2">
      <c r="A122" t="s">
        <v>36539</v>
      </c>
      <c r="B122" s="1">
        <v>42618.940694444442</v>
      </c>
      <c r="C122" t="s">
        <v>1862</v>
      </c>
      <c r="F122" t="s">
        <v>35068</v>
      </c>
      <c r="J122" t="s">
        <v>36044</v>
      </c>
      <c r="Q122" t="s">
        <v>36541</v>
      </c>
      <c r="AC122" t="s">
        <v>18141</v>
      </c>
      <c r="AD122" t="s">
        <v>672</v>
      </c>
      <c r="AE122" t="s">
        <v>5934</v>
      </c>
      <c r="AF122" t="s">
        <v>36540</v>
      </c>
      <c r="AX122" t="s">
        <v>36539</v>
      </c>
      <c r="AY122" t="s">
        <v>36538</v>
      </c>
      <c r="AZ122" t="s">
        <v>36537</v>
      </c>
      <c r="BC122" t="s">
        <v>33648</v>
      </c>
      <c r="BE122" t="s">
        <v>36536</v>
      </c>
      <c r="BF122" t="s">
        <v>36535</v>
      </c>
    </row>
    <row r="123" spans="1:58" x14ac:dyDescent="0.2">
      <c r="A123" t="s">
        <v>36533</v>
      </c>
      <c r="B123" s="1">
        <v>42618.940682870372</v>
      </c>
      <c r="C123" t="s">
        <v>1862</v>
      </c>
      <c r="J123" t="s">
        <v>36534</v>
      </c>
      <c r="AX123" t="s">
        <v>36533</v>
      </c>
      <c r="AY123" t="s">
        <v>14298</v>
      </c>
      <c r="AZ123" t="s">
        <v>32751</v>
      </c>
      <c r="BC123" t="s">
        <v>33648</v>
      </c>
      <c r="BF123" t="s">
        <v>36532</v>
      </c>
    </row>
    <row r="124" spans="1:58" x14ac:dyDescent="0.2">
      <c r="A124" t="s">
        <v>36529</v>
      </c>
      <c r="B124" s="1">
        <v>42618.940682870372</v>
      </c>
      <c r="C124" t="s">
        <v>1862</v>
      </c>
      <c r="F124" t="s">
        <v>3795</v>
      </c>
      <c r="J124" t="s">
        <v>36044</v>
      </c>
      <c r="Q124" t="s">
        <v>36531</v>
      </c>
      <c r="AC124" t="s">
        <v>3796</v>
      </c>
      <c r="AD124" t="s">
        <v>672</v>
      </c>
      <c r="AE124" t="s">
        <v>5934</v>
      </c>
      <c r="AF124" t="s">
        <v>36530</v>
      </c>
      <c r="AX124" t="s">
        <v>36529</v>
      </c>
      <c r="AY124" t="s">
        <v>1009</v>
      </c>
      <c r="AZ124" t="s">
        <v>36528</v>
      </c>
      <c r="BC124" t="s">
        <v>33648</v>
      </c>
      <c r="BE124" t="s">
        <v>36527</v>
      </c>
      <c r="BF124" t="s">
        <v>36526</v>
      </c>
    </row>
    <row r="125" spans="1:58" x14ac:dyDescent="0.2">
      <c r="A125" t="s">
        <v>36523</v>
      </c>
      <c r="B125" s="1">
        <v>42618.940671296303</v>
      </c>
      <c r="C125" t="s">
        <v>1862</v>
      </c>
      <c r="F125" t="s">
        <v>3795</v>
      </c>
      <c r="J125" t="s">
        <v>36044</v>
      </c>
      <c r="Q125" t="s">
        <v>36525</v>
      </c>
      <c r="AC125" t="s">
        <v>18141</v>
      </c>
      <c r="AD125" t="s">
        <v>672</v>
      </c>
      <c r="AE125" t="s">
        <v>5934</v>
      </c>
      <c r="AF125" t="s">
        <v>36524</v>
      </c>
      <c r="AX125" t="s">
        <v>36523</v>
      </c>
      <c r="AY125" t="s">
        <v>31258</v>
      </c>
      <c r="AZ125" t="s">
        <v>36522</v>
      </c>
      <c r="BC125" t="s">
        <v>33648</v>
      </c>
      <c r="BE125" t="s">
        <v>36521</v>
      </c>
      <c r="BF125" t="s">
        <v>36520</v>
      </c>
    </row>
    <row r="126" spans="1:58" x14ac:dyDescent="0.2">
      <c r="A126" t="s">
        <v>36498</v>
      </c>
      <c r="B126" s="1">
        <v>42618.940601851849</v>
      </c>
      <c r="C126" t="s">
        <v>1862</v>
      </c>
      <c r="J126" t="s">
        <v>36499</v>
      </c>
      <c r="AX126" t="s">
        <v>36498</v>
      </c>
      <c r="AY126" t="s">
        <v>3242</v>
      </c>
      <c r="AZ126" t="s">
        <v>36497</v>
      </c>
      <c r="BC126" t="s">
        <v>33648</v>
      </c>
      <c r="BF126" t="s">
        <v>36496</v>
      </c>
    </row>
    <row r="127" spans="1:58" x14ac:dyDescent="0.2">
      <c r="A127" t="s">
        <v>36490</v>
      </c>
      <c r="B127" s="1">
        <v>42618.940601851849</v>
      </c>
      <c r="C127" t="s">
        <v>1862</v>
      </c>
      <c r="J127" t="s">
        <v>36491</v>
      </c>
      <c r="AX127" t="s">
        <v>36490</v>
      </c>
      <c r="AY127" t="s">
        <v>36489</v>
      </c>
      <c r="AZ127" t="s">
        <v>855</v>
      </c>
      <c r="BC127" t="s">
        <v>33648</v>
      </c>
      <c r="BF127" t="s">
        <v>36488</v>
      </c>
    </row>
    <row r="128" spans="1:58" x14ac:dyDescent="0.2">
      <c r="A128" t="s">
        <v>36487</v>
      </c>
      <c r="B128" s="1">
        <v>42618.94059027778</v>
      </c>
      <c r="C128" t="s">
        <v>1862</v>
      </c>
      <c r="J128" t="s">
        <v>36480</v>
      </c>
      <c r="AX128" t="s">
        <v>36487</v>
      </c>
      <c r="AY128" t="s">
        <v>36486</v>
      </c>
      <c r="AZ128" t="s">
        <v>4633</v>
      </c>
      <c r="BC128" t="s">
        <v>33648</v>
      </c>
      <c r="BF128" t="s">
        <v>36485</v>
      </c>
    </row>
    <row r="129" spans="1:58" x14ac:dyDescent="0.2">
      <c r="A129" t="s">
        <v>36483</v>
      </c>
      <c r="B129" s="1">
        <v>42618.940578703703</v>
      </c>
      <c r="C129" t="s">
        <v>1862</v>
      </c>
      <c r="J129" t="s">
        <v>36484</v>
      </c>
      <c r="AX129" t="s">
        <v>36483</v>
      </c>
      <c r="AY129" t="s">
        <v>6116</v>
      </c>
      <c r="AZ129" t="s">
        <v>36482</v>
      </c>
      <c r="BC129" t="s">
        <v>33648</v>
      </c>
      <c r="BF129" t="s">
        <v>36481</v>
      </c>
    </row>
    <row r="130" spans="1:58" x14ac:dyDescent="0.2">
      <c r="A130" t="s">
        <v>36479</v>
      </c>
      <c r="B130" s="1">
        <v>42618.940567129634</v>
      </c>
      <c r="C130" t="s">
        <v>1862</v>
      </c>
      <c r="J130" t="s">
        <v>36480</v>
      </c>
      <c r="AX130" t="s">
        <v>36479</v>
      </c>
      <c r="AY130" t="s">
        <v>36478</v>
      </c>
      <c r="AZ130" t="s">
        <v>7424</v>
      </c>
      <c r="BC130" t="s">
        <v>33648</v>
      </c>
      <c r="BF130" t="s">
        <v>36477</v>
      </c>
    </row>
    <row r="131" spans="1:58" x14ac:dyDescent="0.2">
      <c r="A131" t="s">
        <v>36411</v>
      </c>
      <c r="B131" s="1">
        <v>42618.940416666657</v>
      </c>
      <c r="C131" t="s">
        <v>1862</v>
      </c>
      <c r="J131" t="s">
        <v>36412</v>
      </c>
      <c r="AX131" t="s">
        <v>36411</v>
      </c>
      <c r="AY131" t="s">
        <v>2972</v>
      </c>
      <c r="AZ131" t="s">
        <v>36410</v>
      </c>
      <c r="BC131" t="s">
        <v>33648</v>
      </c>
      <c r="BF131" t="s">
        <v>36409</v>
      </c>
    </row>
    <row r="132" spans="1:58" x14ac:dyDescent="0.2">
      <c r="A132" t="s">
        <v>36262</v>
      </c>
      <c r="B132" s="1">
        <v>42618.940162037034</v>
      </c>
      <c r="C132" t="s">
        <v>1862</v>
      </c>
      <c r="J132" t="s">
        <v>36263</v>
      </c>
      <c r="AX132" t="s">
        <v>36262</v>
      </c>
      <c r="AY132" t="s">
        <v>36261</v>
      </c>
      <c r="AZ132" t="s">
        <v>36260</v>
      </c>
      <c r="BC132" t="s">
        <v>33648</v>
      </c>
      <c r="BF132" t="s">
        <v>36259</v>
      </c>
    </row>
    <row r="133" spans="1:58" x14ac:dyDescent="0.2">
      <c r="A133" t="s">
        <v>36258</v>
      </c>
      <c r="B133" s="1">
        <v>42618.940162037034</v>
      </c>
      <c r="C133" t="s">
        <v>1862</v>
      </c>
      <c r="J133" t="s">
        <v>36256</v>
      </c>
      <c r="AX133" t="s">
        <v>36258</v>
      </c>
      <c r="AY133" t="s">
        <v>22233</v>
      </c>
      <c r="AZ133" t="s">
        <v>4622</v>
      </c>
      <c r="BC133" t="s">
        <v>33648</v>
      </c>
      <c r="BF133" t="s">
        <v>36257</v>
      </c>
    </row>
    <row r="134" spans="1:58" x14ac:dyDescent="0.2">
      <c r="A134" t="s">
        <v>36255</v>
      </c>
      <c r="B134" s="1">
        <v>42618.940150462957</v>
      </c>
      <c r="C134" t="s">
        <v>1862</v>
      </c>
      <c r="J134" t="s">
        <v>36256</v>
      </c>
      <c r="AX134" t="s">
        <v>36255</v>
      </c>
      <c r="AY134" t="s">
        <v>11955</v>
      </c>
      <c r="AZ134" t="s">
        <v>36254</v>
      </c>
      <c r="BC134" t="s">
        <v>33648</v>
      </c>
      <c r="BF134" t="s">
        <v>36253</v>
      </c>
    </row>
    <row r="135" spans="1:58" x14ac:dyDescent="0.2">
      <c r="A135" t="s">
        <v>36246</v>
      </c>
      <c r="B135" s="1">
        <v>42618.940115740741</v>
      </c>
      <c r="C135" t="s">
        <v>1862</v>
      </c>
      <c r="J135" t="s">
        <v>36247</v>
      </c>
      <c r="AX135" t="s">
        <v>36246</v>
      </c>
      <c r="AY135" t="s">
        <v>36245</v>
      </c>
      <c r="AZ135" t="s">
        <v>36244</v>
      </c>
      <c r="BC135" t="s">
        <v>33648</v>
      </c>
      <c r="BF135" t="s">
        <v>36243</v>
      </c>
    </row>
    <row r="136" spans="1:58" x14ac:dyDescent="0.2">
      <c r="A136" t="s">
        <v>36241</v>
      </c>
      <c r="B136" s="1">
        <v>42618.940104166657</v>
      </c>
      <c r="C136" t="s">
        <v>1862</v>
      </c>
      <c r="J136" t="s">
        <v>36242</v>
      </c>
      <c r="AX136" t="s">
        <v>36241</v>
      </c>
      <c r="AY136" t="s">
        <v>36240</v>
      </c>
      <c r="AZ136" t="s">
        <v>2092</v>
      </c>
      <c r="BC136" t="s">
        <v>33648</v>
      </c>
      <c r="BF136" t="s">
        <v>36239</v>
      </c>
    </row>
    <row r="137" spans="1:58" x14ac:dyDescent="0.2">
      <c r="A137" t="s">
        <v>36237</v>
      </c>
      <c r="B137" s="1">
        <v>42618.940081018518</v>
      </c>
      <c r="C137" t="s">
        <v>1862</v>
      </c>
      <c r="J137" t="s">
        <v>36238</v>
      </c>
      <c r="AX137" t="s">
        <v>36237</v>
      </c>
      <c r="AY137" t="s">
        <v>36236</v>
      </c>
      <c r="AZ137" t="s">
        <v>29052</v>
      </c>
      <c r="BC137" t="s">
        <v>33648</v>
      </c>
      <c r="BF137" t="s">
        <v>36235</v>
      </c>
    </row>
    <row r="138" spans="1:58" x14ac:dyDescent="0.2">
      <c r="A138" t="s">
        <v>36233</v>
      </c>
      <c r="B138" s="1">
        <v>42618.940069444441</v>
      </c>
      <c r="C138" t="s">
        <v>1862</v>
      </c>
      <c r="J138" t="s">
        <v>36234</v>
      </c>
      <c r="AX138" t="s">
        <v>36233</v>
      </c>
      <c r="AY138" t="s">
        <v>36232</v>
      </c>
      <c r="AZ138" t="s">
        <v>6365</v>
      </c>
      <c r="BC138" t="s">
        <v>33648</v>
      </c>
      <c r="BF138" t="s">
        <v>36231</v>
      </c>
    </row>
    <row r="139" spans="1:58" x14ac:dyDescent="0.2">
      <c r="A139" t="s">
        <v>36229</v>
      </c>
      <c r="B139" s="1">
        <v>42618.940023148149</v>
      </c>
      <c r="C139" t="s">
        <v>1862</v>
      </c>
      <c r="J139" t="s">
        <v>36230</v>
      </c>
      <c r="AX139" t="s">
        <v>36229</v>
      </c>
      <c r="AY139" t="s">
        <v>36228</v>
      </c>
      <c r="AZ139" t="s">
        <v>36227</v>
      </c>
      <c r="BC139" t="s">
        <v>33648</v>
      </c>
      <c r="BF139" t="s">
        <v>36226</v>
      </c>
    </row>
    <row r="140" spans="1:58" x14ac:dyDescent="0.2">
      <c r="A140" t="s">
        <v>36211</v>
      </c>
      <c r="B140" s="1">
        <v>42618.939988425933</v>
      </c>
      <c r="C140" t="s">
        <v>1862</v>
      </c>
      <c r="D140" t="s">
        <v>36216</v>
      </c>
      <c r="F140" t="s">
        <v>36215</v>
      </c>
      <c r="H140" t="s">
        <v>36029</v>
      </c>
      <c r="J140" t="s">
        <v>36214</v>
      </c>
      <c r="Q140" t="s">
        <v>36213</v>
      </c>
      <c r="AC140" t="s">
        <v>3796</v>
      </c>
      <c r="AD140" t="s">
        <v>672</v>
      </c>
      <c r="AE140" t="s">
        <v>5934</v>
      </c>
      <c r="AF140" t="s">
        <v>36212</v>
      </c>
      <c r="AX140" t="s">
        <v>36211</v>
      </c>
      <c r="AY140" t="s">
        <v>5460</v>
      </c>
      <c r="AZ140" t="s">
        <v>36210</v>
      </c>
      <c r="BC140" t="s">
        <v>33648</v>
      </c>
      <c r="BE140" t="s">
        <v>36209</v>
      </c>
      <c r="BF140" t="s">
        <v>36208</v>
      </c>
    </row>
    <row r="141" spans="1:58" x14ac:dyDescent="0.2">
      <c r="A141" t="s">
        <v>36206</v>
      </c>
      <c r="B141" s="1">
        <v>42618.939953703702</v>
      </c>
      <c r="C141" t="s">
        <v>1862</v>
      </c>
      <c r="J141" t="s">
        <v>36207</v>
      </c>
      <c r="AX141" t="s">
        <v>36206</v>
      </c>
      <c r="AY141" t="s">
        <v>2321</v>
      </c>
      <c r="AZ141" t="s">
        <v>36205</v>
      </c>
      <c r="BC141" t="s">
        <v>33648</v>
      </c>
      <c r="BF141" t="s">
        <v>36204</v>
      </c>
    </row>
    <row r="142" spans="1:58" x14ac:dyDescent="0.2">
      <c r="A142" t="s">
        <v>36202</v>
      </c>
      <c r="B142" s="1">
        <v>42618.939942129633</v>
      </c>
      <c r="C142" t="s">
        <v>1862</v>
      </c>
      <c r="J142" t="s">
        <v>36203</v>
      </c>
      <c r="AX142" t="s">
        <v>36202</v>
      </c>
      <c r="AY142" t="s">
        <v>36201</v>
      </c>
      <c r="AZ142" t="s">
        <v>36200</v>
      </c>
      <c r="BC142" t="s">
        <v>33648</v>
      </c>
      <c r="BF142" t="s">
        <v>36199</v>
      </c>
    </row>
    <row r="143" spans="1:58" x14ac:dyDescent="0.2">
      <c r="A143" t="s">
        <v>36195</v>
      </c>
      <c r="B143" s="1">
        <v>42618.939930555563</v>
      </c>
      <c r="C143" t="s">
        <v>1862</v>
      </c>
      <c r="D143" t="s">
        <v>36198</v>
      </c>
      <c r="F143" t="s">
        <v>3795</v>
      </c>
      <c r="H143" t="s">
        <v>36197</v>
      </c>
      <c r="J143" t="s">
        <v>35066</v>
      </c>
      <c r="AC143" t="s">
        <v>3796</v>
      </c>
      <c r="AD143" t="s">
        <v>33995</v>
      </c>
      <c r="AE143" t="s">
        <v>5934</v>
      </c>
      <c r="AF143" t="s">
        <v>36196</v>
      </c>
      <c r="AX143" t="s">
        <v>36195</v>
      </c>
      <c r="AY143" t="s">
        <v>4975</v>
      </c>
      <c r="AZ143" t="s">
        <v>2245</v>
      </c>
      <c r="BC143" t="s">
        <v>33648</v>
      </c>
      <c r="BE143" t="s">
        <v>36194</v>
      </c>
      <c r="BF143" t="s">
        <v>36193</v>
      </c>
    </row>
    <row r="144" spans="1:58" x14ac:dyDescent="0.2">
      <c r="A144" t="s">
        <v>36191</v>
      </c>
      <c r="B144" s="1">
        <v>42618.939930555563</v>
      </c>
      <c r="C144" t="s">
        <v>1862</v>
      </c>
      <c r="J144" t="s">
        <v>36192</v>
      </c>
      <c r="AX144" t="s">
        <v>36191</v>
      </c>
      <c r="AY144" t="s">
        <v>36190</v>
      </c>
      <c r="AZ144" t="s">
        <v>20974</v>
      </c>
      <c r="BC144" t="s">
        <v>33648</v>
      </c>
      <c r="BF144" t="s">
        <v>36189</v>
      </c>
    </row>
    <row r="145" spans="1:58" x14ac:dyDescent="0.2">
      <c r="A145" t="s">
        <v>36187</v>
      </c>
      <c r="B145" s="1">
        <v>42618.939918981479</v>
      </c>
      <c r="C145" t="s">
        <v>1862</v>
      </c>
      <c r="F145" t="s">
        <v>3795</v>
      </c>
      <c r="J145" t="s">
        <v>35066</v>
      </c>
      <c r="AC145" t="s">
        <v>18141</v>
      </c>
      <c r="AD145" t="s">
        <v>672</v>
      </c>
      <c r="AE145" t="s">
        <v>5934</v>
      </c>
      <c r="AF145" t="s">
        <v>36188</v>
      </c>
      <c r="AX145" t="s">
        <v>36187</v>
      </c>
      <c r="AY145" t="s">
        <v>7025</v>
      </c>
      <c r="AZ145" t="s">
        <v>36186</v>
      </c>
      <c r="BC145" t="s">
        <v>33648</v>
      </c>
      <c r="BE145" t="s">
        <v>36185</v>
      </c>
      <c r="BF145" t="s">
        <v>36184</v>
      </c>
    </row>
    <row r="146" spans="1:58" x14ac:dyDescent="0.2">
      <c r="A146" t="s">
        <v>36180</v>
      </c>
      <c r="B146" s="1">
        <v>42618.93990740741</v>
      </c>
      <c r="C146" t="s">
        <v>1862</v>
      </c>
      <c r="D146" t="s">
        <v>36183</v>
      </c>
      <c r="F146" t="s">
        <v>3795</v>
      </c>
      <c r="H146" t="s">
        <v>36182</v>
      </c>
      <c r="J146" t="s">
        <v>35066</v>
      </c>
      <c r="AC146" t="s">
        <v>18141</v>
      </c>
      <c r="AD146" t="s">
        <v>33995</v>
      </c>
      <c r="AE146" t="s">
        <v>5934</v>
      </c>
      <c r="AF146" t="s">
        <v>36181</v>
      </c>
      <c r="AX146" t="s">
        <v>36180</v>
      </c>
      <c r="AY146" t="s">
        <v>19665</v>
      </c>
      <c r="AZ146" t="s">
        <v>36179</v>
      </c>
      <c r="BC146" t="s">
        <v>33648</v>
      </c>
      <c r="BE146" t="s">
        <v>36178</v>
      </c>
      <c r="BF146" t="s">
        <v>36177</v>
      </c>
    </row>
    <row r="147" spans="1:58" x14ac:dyDescent="0.2">
      <c r="A147" t="s">
        <v>36167</v>
      </c>
      <c r="B147" s="1">
        <v>42618.939884259264</v>
      </c>
      <c r="C147" t="s">
        <v>1862</v>
      </c>
      <c r="D147" t="s">
        <v>36169</v>
      </c>
      <c r="F147" t="s">
        <v>3795</v>
      </c>
      <c r="H147" t="s">
        <v>36134</v>
      </c>
      <c r="J147" t="s">
        <v>35066</v>
      </c>
      <c r="AC147" t="s">
        <v>18141</v>
      </c>
      <c r="AD147" t="s">
        <v>672</v>
      </c>
      <c r="AE147" t="s">
        <v>5934</v>
      </c>
      <c r="AF147" t="s">
        <v>36168</v>
      </c>
      <c r="AX147" t="s">
        <v>36167</v>
      </c>
      <c r="AY147" t="s">
        <v>36166</v>
      </c>
      <c r="AZ147" t="s">
        <v>36165</v>
      </c>
      <c r="BC147" t="s">
        <v>33648</v>
      </c>
      <c r="BE147" t="s">
        <v>36164</v>
      </c>
      <c r="BF147" t="s">
        <v>36163</v>
      </c>
    </row>
    <row r="148" spans="1:58" x14ac:dyDescent="0.2">
      <c r="A148" t="s">
        <v>36151</v>
      </c>
      <c r="B148" s="1">
        <v>42618.939826388887</v>
      </c>
      <c r="C148" t="s">
        <v>1862</v>
      </c>
      <c r="I148" t="s">
        <v>32341</v>
      </c>
      <c r="J148" t="s">
        <v>36152</v>
      </c>
      <c r="AX148" t="s">
        <v>36151</v>
      </c>
      <c r="AY148" t="s">
        <v>687</v>
      </c>
      <c r="AZ148" t="s">
        <v>36150</v>
      </c>
      <c r="BC148" t="s">
        <v>33648</v>
      </c>
      <c r="BF148" t="s">
        <v>36149</v>
      </c>
    </row>
    <row r="149" spans="1:58" x14ac:dyDescent="0.2">
      <c r="A149" t="s">
        <v>36147</v>
      </c>
      <c r="B149" s="1">
        <v>42618.939826388887</v>
      </c>
      <c r="C149" t="s">
        <v>1862</v>
      </c>
      <c r="I149" t="s">
        <v>32341</v>
      </c>
      <c r="J149" t="s">
        <v>36148</v>
      </c>
      <c r="AX149" t="s">
        <v>36147</v>
      </c>
      <c r="AY149" t="s">
        <v>36146</v>
      </c>
      <c r="AZ149" t="s">
        <v>36145</v>
      </c>
      <c r="BC149" t="s">
        <v>33648</v>
      </c>
      <c r="BF149" t="s">
        <v>36144</v>
      </c>
    </row>
    <row r="150" spans="1:58" x14ac:dyDescent="0.2">
      <c r="A150" t="s">
        <v>36130</v>
      </c>
      <c r="B150" s="1">
        <v>42618.939756944441</v>
      </c>
      <c r="C150" t="s">
        <v>1862</v>
      </c>
      <c r="D150" t="s">
        <v>36135</v>
      </c>
      <c r="F150" t="s">
        <v>35068</v>
      </c>
      <c r="H150" t="s">
        <v>36134</v>
      </c>
      <c r="J150" t="s">
        <v>36133</v>
      </c>
      <c r="Q150" t="s">
        <v>36132</v>
      </c>
      <c r="AC150" t="s">
        <v>3796</v>
      </c>
      <c r="AD150" t="s">
        <v>672</v>
      </c>
      <c r="AE150" t="s">
        <v>5934</v>
      </c>
      <c r="AF150" t="s">
        <v>36131</v>
      </c>
      <c r="AX150" t="s">
        <v>36130</v>
      </c>
      <c r="AY150" t="s">
        <v>7157</v>
      </c>
      <c r="AZ150" t="s">
        <v>36129</v>
      </c>
      <c r="BC150" t="s">
        <v>33648</v>
      </c>
      <c r="BE150" t="s">
        <v>36128</v>
      </c>
      <c r="BF150" t="s">
        <v>36127</v>
      </c>
    </row>
    <row r="151" spans="1:58" x14ac:dyDescent="0.2">
      <c r="A151" t="s">
        <v>36125</v>
      </c>
      <c r="B151" s="1">
        <v>42618.939733796287</v>
      </c>
      <c r="C151" t="s">
        <v>1862</v>
      </c>
      <c r="J151" t="s">
        <v>36126</v>
      </c>
      <c r="AX151" t="s">
        <v>36125</v>
      </c>
      <c r="AY151" t="s">
        <v>36124</v>
      </c>
      <c r="AZ151" t="s">
        <v>18186</v>
      </c>
      <c r="BC151" t="s">
        <v>33648</v>
      </c>
      <c r="BF151" t="s">
        <v>36123</v>
      </c>
    </row>
    <row r="152" spans="1:58" x14ac:dyDescent="0.2">
      <c r="A152" t="s">
        <v>36115</v>
      </c>
      <c r="B152" s="1">
        <v>42618.939733796287</v>
      </c>
      <c r="C152" t="s">
        <v>1862</v>
      </c>
      <c r="J152" t="s">
        <v>36116</v>
      </c>
      <c r="AX152" t="s">
        <v>36115</v>
      </c>
      <c r="AY152" t="s">
        <v>36114</v>
      </c>
      <c r="AZ152" t="s">
        <v>36113</v>
      </c>
      <c r="BC152" t="s">
        <v>33648</v>
      </c>
      <c r="BF152" t="s">
        <v>36112</v>
      </c>
    </row>
    <row r="153" spans="1:58" x14ac:dyDescent="0.2">
      <c r="A153" t="s">
        <v>36105</v>
      </c>
      <c r="B153" s="1">
        <v>42618.939710648148</v>
      </c>
      <c r="C153" t="s">
        <v>1862</v>
      </c>
      <c r="J153" t="s">
        <v>36106</v>
      </c>
      <c r="AX153" t="s">
        <v>36105</v>
      </c>
      <c r="AY153" t="s">
        <v>36104</v>
      </c>
      <c r="AZ153" t="s">
        <v>36103</v>
      </c>
      <c r="BC153" t="s">
        <v>33648</v>
      </c>
      <c r="BF153" t="s">
        <v>36102</v>
      </c>
    </row>
    <row r="154" spans="1:58" x14ac:dyDescent="0.2">
      <c r="A154" t="s">
        <v>36096</v>
      </c>
      <c r="B154" s="1">
        <v>42618.939618055563</v>
      </c>
      <c r="C154" t="s">
        <v>1862</v>
      </c>
      <c r="D154" t="s">
        <v>36101</v>
      </c>
      <c r="F154" t="s">
        <v>35068</v>
      </c>
      <c r="H154" t="s">
        <v>36100</v>
      </c>
      <c r="J154" t="s">
        <v>36099</v>
      </c>
      <c r="Q154" t="s">
        <v>36098</v>
      </c>
      <c r="AC154" t="s">
        <v>3796</v>
      </c>
      <c r="AD154" t="s">
        <v>672</v>
      </c>
      <c r="AE154" t="s">
        <v>5934</v>
      </c>
      <c r="AF154" t="s">
        <v>36097</v>
      </c>
      <c r="AX154" t="s">
        <v>36096</v>
      </c>
      <c r="AY154" t="s">
        <v>29224</v>
      </c>
      <c r="AZ154" t="s">
        <v>36095</v>
      </c>
      <c r="BC154" t="s">
        <v>33648</v>
      </c>
      <c r="BE154" t="s">
        <v>36094</v>
      </c>
      <c r="BF154" t="s">
        <v>36093</v>
      </c>
    </row>
    <row r="155" spans="1:58" x14ac:dyDescent="0.2">
      <c r="A155" t="s">
        <v>36090</v>
      </c>
      <c r="B155" s="1">
        <v>42618.93959490741</v>
      </c>
      <c r="C155" t="s">
        <v>1862</v>
      </c>
      <c r="D155" t="s">
        <v>36092</v>
      </c>
      <c r="F155" t="s">
        <v>3795</v>
      </c>
      <c r="J155" t="s">
        <v>35066</v>
      </c>
      <c r="AC155" t="s">
        <v>18141</v>
      </c>
      <c r="AD155" t="s">
        <v>672</v>
      </c>
      <c r="AE155" t="s">
        <v>5934</v>
      </c>
      <c r="AF155" t="s">
        <v>36091</v>
      </c>
      <c r="AX155" t="s">
        <v>36090</v>
      </c>
      <c r="AY155" t="s">
        <v>25332</v>
      </c>
      <c r="AZ155" t="s">
        <v>36089</v>
      </c>
      <c r="BC155" t="s">
        <v>33648</v>
      </c>
      <c r="BE155" t="s">
        <v>36088</v>
      </c>
      <c r="BF155" t="s">
        <v>36087</v>
      </c>
    </row>
    <row r="156" spans="1:58" x14ac:dyDescent="0.2">
      <c r="A156" t="s">
        <v>36084</v>
      </c>
      <c r="B156" s="1">
        <v>42618.93959490741</v>
      </c>
      <c r="C156" t="s">
        <v>1862</v>
      </c>
      <c r="D156" t="s">
        <v>36086</v>
      </c>
      <c r="F156" t="s">
        <v>3795</v>
      </c>
      <c r="J156" t="s">
        <v>35066</v>
      </c>
      <c r="AC156" t="s">
        <v>18141</v>
      </c>
      <c r="AD156" t="s">
        <v>33995</v>
      </c>
      <c r="AE156" t="s">
        <v>5934</v>
      </c>
      <c r="AF156" t="s">
        <v>36085</v>
      </c>
      <c r="AX156" t="s">
        <v>36084</v>
      </c>
      <c r="AY156" t="s">
        <v>4756</v>
      </c>
      <c r="AZ156" t="s">
        <v>36083</v>
      </c>
      <c r="BC156" t="s">
        <v>33648</v>
      </c>
      <c r="BE156" t="s">
        <v>36082</v>
      </c>
      <c r="BF156" t="s">
        <v>36081</v>
      </c>
    </row>
    <row r="157" spans="1:58" x14ac:dyDescent="0.2">
      <c r="A157" t="s">
        <v>36079</v>
      </c>
      <c r="B157" s="1">
        <v>42618.939583333333</v>
      </c>
      <c r="C157" t="s">
        <v>1862</v>
      </c>
      <c r="D157" t="s">
        <v>36080</v>
      </c>
      <c r="F157" t="s">
        <v>35068</v>
      </c>
      <c r="J157" t="s">
        <v>35066</v>
      </c>
      <c r="AC157" t="s">
        <v>3796</v>
      </c>
      <c r="AX157" t="s">
        <v>36079</v>
      </c>
      <c r="AY157" t="s">
        <v>36078</v>
      </c>
      <c r="AZ157" t="s">
        <v>36077</v>
      </c>
      <c r="BC157" t="s">
        <v>33648</v>
      </c>
      <c r="BE157" t="s">
        <v>36076</v>
      </c>
      <c r="BF157" t="s">
        <v>36075</v>
      </c>
    </row>
    <row r="158" spans="1:58" x14ac:dyDescent="0.2">
      <c r="A158" t="s">
        <v>36070</v>
      </c>
      <c r="B158" s="1">
        <v>42618.939560185187</v>
      </c>
      <c r="C158" t="s">
        <v>1862</v>
      </c>
      <c r="D158" t="s">
        <v>36074</v>
      </c>
      <c r="F158" t="s">
        <v>3795</v>
      </c>
      <c r="H158" t="s">
        <v>35067</v>
      </c>
      <c r="J158" t="s">
        <v>36073</v>
      </c>
      <c r="Q158" t="s">
        <v>36072</v>
      </c>
      <c r="AC158" t="s">
        <v>3796</v>
      </c>
      <c r="AD158" t="s">
        <v>672</v>
      </c>
      <c r="AE158" t="s">
        <v>5934</v>
      </c>
      <c r="AF158" t="s">
        <v>36071</v>
      </c>
      <c r="AX158" t="s">
        <v>36070</v>
      </c>
      <c r="AY158" t="s">
        <v>15628</v>
      </c>
      <c r="AZ158" t="s">
        <v>36069</v>
      </c>
      <c r="BC158" t="s">
        <v>33648</v>
      </c>
      <c r="BE158" t="s">
        <v>36068</v>
      </c>
      <c r="BF158" t="s">
        <v>36067</v>
      </c>
    </row>
    <row r="159" spans="1:58" x14ac:dyDescent="0.2">
      <c r="A159" t="s">
        <v>36064</v>
      </c>
      <c r="B159" s="1">
        <v>42618.939525462964</v>
      </c>
      <c r="C159" t="s">
        <v>1862</v>
      </c>
      <c r="D159" t="s">
        <v>36066</v>
      </c>
      <c r="F159" t="s">
        <v>3795</v>
      </c>
      <c r="J159" t="s">
        <v>35066</v>
      </c>
      <c r="AC159" t="s">
        <v>3796</v>
      </c>
      <c r="AD159" t="s">
        <v>32010</v>
      </c>
      <c r="AE159" t="s">
        <v>5934</v>
      </c>
      <c r="AF159" t="s">
        <v>36065</v>
      </c>
      <c r="AX159" t="s">
        <v>36064</v>
      </c>
      <c r="AY159" t="s">
        <v>36063</v>
      </c>
      <c r="AZ159" t="s">
        <v>27434</v>
      </c>
      <c r="BC159" t="s">
        <v>33648</v>
      </c>
      <c r="BE159" t="s">
        <v>36062</v>
      </c>
      <c r="BF159" t="s">
        <v>36061</v>
      </c>
    </row>
    <row r="160" spans="1:58" x14ac:dyDescent="0.2">
      <c r="A160" t="s">
        <v>36057</v>
      </c>
      <c r="B160" s="1">
        <v>42618.939513888887</v>
      </c>
      <c r="C160" t="s">
        <v>1862</v>
      </c>
      <c r="F160" t="s">
        <v>36060</v>
      </c>
      <c r="J160" t="s">
        <v>36044</v>
      </c>
      <c r="Q160" t="s">
        <v>36059</v>
      </c>
      <c r="AC160" t="s">
        <v>18141</v>
      </c>
      <c r="AD160" t="s">
        <v>33995</v>
      </c>
      <c r="AE160" t="s">
        <v>5934</v>
      </c>
      <c r="AF160" t="s">
        <v>36058</v>
      </c>
      <c r="AX160" t="s">
        <v>36057</v>
      </c>
      <c r="AY160" t="s">
        <v>36056</v>
      </c>
      <c r="AZ160" t="s">
        <v>3963</v>
      </c>
      <c r="BC160" t="s">
        <v>33648</v>
      </c>
      <c r="BE160" t="s">
        <v>36055</v>
      </c>
      <c r="BF160" t="s">
        <v>36054</v>
      </c>
    </row>
    <row r="161" spans="1:58" x14ac:dyDescent="0.2">
      <c r="A161" t="s">
        <v>36051</v>
      </c>
      <c r="B161" s="1">
        <v>42618.939502314817</v>
      </c>
      <c r="C161" t="s">
        <v>1862</v>
      </c>
      <c r="D161" t="s">
        <v>36053</v>
      </c>
      <c r="F161" t="s">
        <v>35068</v>
      </c>
      <c r="H161" t="s">
        <v>36037</v>
      </c>
      <c r="J161" t="s">
        <v>36044</v>
      </c>
      <c r="AC161" t="s">
        <v>18141</v>
      </c>
      <c r="AD161" t="s">
        <v>672</v>
      </c>
      <c r="AE161" t="s">
        <v>5934</v>
      </c>
      <c r="AF161" t="s">
        <v>36052</v>
      </c>
      <c r="AX161" t="s">
        <v>36051</v>
      </c>
      <c r="AY161" t="s">
        <v>36050</v>
      </c>
      <c r="AZ161" t="s">
        <v>36049</v>
      </c>
      <c r="BC161" t="s">
        <v>33648</v>
      </c>
      <c r="BE161" t="s">
        <v>36048</v>
      </c>
      <c r="BF161" t="s">
        <v>36047</v>
      </c>
    </row>
    <row r="162" spans="1:58" x14ac:dyDescent="0.2">
      <c r="A162" t="s">
        <v>36042</v>
      </c>
      <c r="B162" s="1">
        <v>42618.939502314817</v>
      </c>
      <c r="C162" t="s">
        <v>1862</v>
      </c>
      <c r="D162" t="s">
        <v>36046</v>
      </c>
      <c r="F162" t="s">
        <v>3795</v>
      </c>
      <c r="H162" t="s">
        <v>36045</v>
      </c>
      <c r="J162" t="s">
        <v>36044</v>
      </c>
      <c r="AC162" t="s">
        <v>18141</v>
      </c>
      <c r="AD162" t="s">
        <v>33995</v>
      </c>
      <c r="AE162" t="s">
        <v>5934</v>
      </c>
      <c r="AF162" t="s">
        <v>36043</v>
      </c>
      <c r="AX162" t="s">
        <v>36042</v>
      </c>
      <c r="AY162" t="s">
        <v>3762</v>
      </c>
      <c r="AZ162" t="s">
        <v>36041</v>
      </c>
      <c r="BC162" t="s">
        <v>33648</v>
      </c>
      <c r="BE162" t="s">
        <v>36040</v>
      </c>
      <c r="BF162" t="s">
        <v>36039</v>
      </c>
    </row>
    <row r="163" spans="1:58" x14ac:dyDescent="0.2">
      <c r="A163" t="s">
        <v>36033</v>
      </c>
      <c r="B163" s="1">
        <v>42618.939456018517</v>
      </c>
      <c r="C163" t="s">
        <v>1862</v>
      </c>
      <c r="D163" t="s">
        <v>36038</v>
      </c>
      <c r="F163" t="s">
        <v>3795</v>
      </c>
      <c r="H163" t="s">
        <v>36037</v>
      </c>
      <c r="J163" t="s">
        <v>36036</v>
      </c>
      <c r="Q163" t="s">
        <v>36035</v>
      </c>
      <c r="AC163" t="s">
        <v>18141</v>
      </c>
      <c r="AD163" t="s">
        <v>672</v>
      </c>
      <c r="AE163" t="s">
        <v>5934</v>
      </c>
      <c r="AF163" t="s">
        <v>36034</v>
      </c>
      <c r="AX163" t="s">
        <v>36033</v>
      </c>
      <c r="AY163" t="s">
        <v>2380</v>
      </c>
      <c r="AZ163" t="s">
        <v>344</v>
      </c>
      <c r="BC163" t="s">
        <v>33648</v>
      </c>
      <c r="BE163" t="s">
        <v>36032</v>
      </c>
      <c r="BF163" t="s">
        <v>36031</v>
      </c>
    </row>
    <row r="164" spans="1:58" x14ac:dyDescent="0.2">
      <c r="A164" t="s">
        <v>36025</v>
      </c>
      <c r="B164" s="1">
        <v>42618.939432870371</v>
      </c>
      <c r="C164" t="s">
        <v>1862</v>
      </c>
      <c r="D164" t="s">
        <v>36030</v>
      </c>
      <c r="F164" t="s">
        <v>3795</v>
      </c>
      <c r="H164" t="s">
        <v>36029</v>
      </c>
      <c r="J164" t="s">
        <v>36028</v>
      </c>
      <c r="Q164" t="s">
        <v>36027</v>
      </c>
      <c r="AC164" t="s">
        <v>18141</v>
      </c>
      <c r="AD164" t="s">
        <v>672</v>
      </c>
      <c r="AE164" t="s">
        <v>5934</v>
      </c>
      <c r="AF164" t="s">
        <v>36026</v>
      </c>
      <c r="AX164" t="s">
        <v>36025</v>
      </c>
      <c r="AY164" t="s">
        <v>25688</v>
      </c>
      <c r="AZ164" t="s">
        <v>36024</v>
      </c>
      <c r="BC164" t="s">
        <v>33648</v>
      </c>
      <c r="BE164" t="s">
        <v>36023</v>
      </c>
      <c r="BF164" t="s">
        <v>36022</v>
      </c>
    </row>
    <row r="165" spans="1:58" x14ac:dyDescent="0.2">
      <c r="A165" t="s">
        <v>36017</v>
      </c>
      <c r="B165" s="1">
        <v>42618.939398148148</v>
      </c>
      <c r="C165" t="s">
        <v>1862</v>
      </c>
      <c r="D165" t="s">
        <v>36021</v>
      </c>
      <c r="F165" t="s">
        <v>3795</v>
      </c>
      <c r="H165" t="s">
        <v>36020</v>
      </c>
      <c r="J165" t="s">
        <v>36019</v>
      </c>
      <c r="AC165" t="s">
        <v>3796</v>
      </c>
      <c r="AD165" t="s">
        <v>672</v>
      </c>
      <c r="AE165" t="s">
        <v>5934</v>
      </c>
      <c r="AF165" t="s">
        <v>36018</v>
      </c>
      <c r="AX165" t="s">
        <v>36017</v>
      </c>
      <c r="AY165" t="s">
        <v>26382</v>
      </c>
      <c r="AZ165" t="s">
        <v>36016</v>
      </c>
      <c r="BC165" t="s">
        <v>33648</v>
      </c>
      <c r="BE165" t="s">
        <v>36015</v>
      </c>
      <c r="BF165" t="s">
        <v>36014</v>
      </c>
    </row>
    <row r="166" spans="1:58" x14ac:dyDescent="0.2">
      <c r="A166" t="s">
        <v>36009</v>
      </c>
      <c r="B166" s="1">
        <v>42618.939398148148</v>
      </c>
      <c r="C166" t="s">
        <v>1862</v>
      </c>
      <c r="D166" t="s">
        <v>36013</v>
      </c>
      <c r="F166" t="s">
        <v>3795</v>
      </c>
      <c r="H166" t="s">
        <v>36012</v>
      </c>
      <c r="J166" t="s">
        <v>36011</v>
      </c>
      <c r="AC166" t="s">
        <v>3796</v>
      </c>
      <c r="AD166" t="s">
        <v>33995</v>
      </c>
      <c r="AE166" t="s">
        <v>5934</v>
      </c>
      <c r="AF166" t="s">
        <v>36010</v>
      </c>
      <c r="AX166" t="s">
        <v>36009</v>
      </c>
      <c r="AY166" t="s">
        <v>36008</v>
      </c>
      <c r="AZ166" t="s">
        <v>751</v>
      </c>
      <c r="BC166" t="s">
        <v>33648</v>
      </c>
      <c r="BE166" t="s">
        <v>36007</v>
      </c>
      <c r="BF166" t="s">
        <v>36006</v>
      </c>
    </row>
    <row r="167" spans="1:58" x14ac:dyDescent="0.2">
      <c r="A167" t="s">
        <v>35989</v>
      </c>
      <c r="B167" s="1">
        <v>42618.939375000002</v>
      </c>
      <c r="C167" t="s">
        <v>1862</v>
      </c>
      <c r="J167" t="s">
        <v>35990</v>
      </c>
      <c r="AX167" t="s">
        <v>35989</v>
      </c>
      <c r="AY167" t="s">
        <v>275</v>
      </c>
      <c r="AZ167" t="s">
        <v>35988</v>
      </c>
      <c r="BC167" t="s">
        <v>33648</v>
      </c>
      <c r="BF167" t="s">
        <v>35987</v>
      </c>
    </row>
    <row r="168" spans="1:58" x14ac:dyDescent="0.2">
      <c r="A168" t="s">
        <v>35974</v>
      </c>
      <c r="B168" s="1">
        <v>42618.939375000002</v>
      </c>
      <c r="C168" t="s">
        <v>1862</v>
      </c>
      <c r="J168" t="s">
        <v>35975</v>
      </c>
      <c r="AX168" t="s">
        <v>35974</v>
      </c>
      <c r="AY168" t="s">
        <v>21236</v>
      </c>
      <c r="AZ168" t="s">
        <v>35973</v>
      </c>
      <c r="BC168" t="s">
        <v>33648</v>
      </c>
      <c r="BF168" t="s">
        <v>35972</v>
      </c>
    </row>
    <row r="169" spans="1:58" x14ac:dyDescent="0.2">
      <c r="A169" t="s">
        <v>35876</v>
      </c>
      <c r="B169" s="1">
        <v>42618.939317129632</v>
      </c>
      <c r="C169" t="s">
        <v>1862</v>
      </c>
      <c r="J169" t="s">
        <v>35877</v>
      </c>
      <c r="AX169" t="s">
        <v>35876</v>
      </c>
      <c r="AY169" t="s">
        <v>3260</v>
      </c>
      <c r="AZ169" t="s">
        <v>35875</v>
      </c>
      <c r="BC169" t="s">
        <v>33648</v>
      </c>
      <c r="BF169" t="s">
        <v>35874</v>
      </c>
    </row>
    <row r="170" spans="1:58" x14ac:dyDescent="0.2">
      <c r="A170" t="s">
        <v>35847</v>
      </c>
      <c r="B170" s="1">
        <v>42618.939293981479</v>
      </c>
      <c r="C170" t="s">
        <v>1862</v>
      </c>
      <c r="J170" t="s">
        <v>35848</v>
      </c>
      <c r="AX170" t="s">
        <v>35847</v>
      </c>
      <c r="AY170" t="s">
        <v>35846</v>
      </c>
      <c r="AZ170" t="s">
        <v>35845</v>
      </c>
      <c r="BC170" t="s">
        <v>33648</v>
      </c>
      <c r="BF170" t="s">
        <v>35844</v>
      </c>
    </row>
    <row r="171" spans="1:58" x14ac:dyDescent="0.2">
      <c r="A171" t="s">
        <v>35824</v>
      </c>
      <c r="B171" s="1">
        <v>42618.939293981479</v>
      </c>
      <c r="C171" t="s">
        <v>1862</v>
      </c>
      <c r="J171" t="s">
        <v>35825</v>
      </c>
      <c r="AX171" t="s">
        <v>35824</v>
      </c>
      <c r="AY171" t="s">
        <v>35823</v>
      </c>
      <c r="AZ171" t="s">
        <v>35822</v>
      </c>
      <c r="BC171" t="s">
        <v>33648</v>
      </c>
      <c r="BF171" t="s">
        <v>35821</v>
      </c>
    </row>
    <row r="172" spans="1:58" x14ac:dyDescent="0.2">
      <c r="A172" t="s">
        <v>35815</v>
      </c>
      <c r="B172" s="1">
        <v>42618.939282407409</v>
      </c>
      <c r="C172" t="s">
        <v>1862</v>
      </c>
      <c r="J172" t="s">
        <v>35786</v>
      </c>
      <c r="AX172" t="s">
        <v>35815</v>
      </c>
      <c r="AY172" t="s">
        <v>35814</v>
      </c>
      <c r="AZ172" t="s">
        <v>35813</v>
      </c>
      <c r="BC172" t="s">
        <v>33648</v>
      </c>
      <c r="BF172" t="s">
        <v>35812</v>
      </c>
    </row>
    <row r="173" spans="1:58" x14ac:dyDescent="0.2">
      <c r="A173" t="s">
        <v>35806</v>
      </c>
      <c r="B173" s="1">
        <v>42618.939282407409</v>
      </c>
      <c r="C173" t="s">
        <v>1862</v>
      </c>
      <c r="J173" t="s">
        <v>35786</v>
      </c>
      <c r="AX173" t="s">
        <v>35806</v>
      </c>
      <c r="AY173" t="s">
        <v>35805</v>
      </c>
      <c r="AZ173" t="s">
        <v>35804</v>
      </c>
      <c r="BC173" t="s">
        <v>33648</v>
      </c>
      <c r="BF173" t="s">
        <v>35803</v>
      </c>
    </row>
    <row r="174" spans="1:58" x14ac:dyDescent="0.2">
      <c r="A174" t="s">
        <v>35789</v>
      </c>
      <c r="B174" s="1">
        <v>42618.939282407409</v>
      </c>
      <c r="C174" t="s">
        <v>1862</v>
      </c>
      <c r="J174" t="s">
        <v>35790</v>
      </c>
      <c r="AX174" t="s">
        <v>35789</v>
      </c>
      <c r="AY174" t="s">
        <v>35788</v>
      </c>
      <c r="AZ174" t="s">
        <v>4261</v>
      </c>
      <c r="BC174" t="s">
        <v>33648</v>
      </c>
      <c r="BF174" t="s">
        <v>35787</v>
      </c>
    </row>
    <row r="175" spans="1:58" x14ac:dyDescent="0.2">
      <c r="A175" t="s">
        <v>35785</v>
      </c>
      <c r="B175" s="1">
        <v>42618.939270833333</v>
      </c>
      <c r="C175" t="s">
        <v>1862</v>
      </c>
      <c r="J175" t="s">
        <v>35786</v>
      </c>
      <c r="AX175" t="s">
        <v>35785</v>
      </c>
      <c r="AY175" t="s">
        <v>35784</v>
      </c>
      <c r="AZ175" t="s">
        <v>35783</v>
      </c>
      <c r="BC175" t="s">
        <v>33648</v>
      </c>
      <c r="BF175" t="s">
        <v>35782</v>
      </c>
    </row>
    <row r="176" spans="1:58" x14ac:dyDescent="0.2">
      <c r="A176" t="s">
        <v>35749</v>
      </c>
      <c r="B176" s="1">
        <v>42618.939259259263</v>
      </c>
      <c r="C176" t="s">
        <v>1862</v>
      </c>
      <c r="J176" t="s">
        <v>35750</v>
      </c>
      <c r="AX176" t="s">
        <v>35749</v>
      </c>
      <c r="AY176" t="s">
        <v>35748</v>
      </c>
      <c r="AZ176" t="s">
        <v>35747</v>
      </c>
      <c r="BC176" t="s">
        <v>33648</v>
      </c>
      <c r="BF176" t="s">
        <v>35746</v>
      </c>
    </row>
    <row r="177" spans="1:58" x14ac:dyDescent="0.2">
      <c r="A177" t="s">
        <v>35723</v>
      </c>
      <c r="B177" s="1">
        <v>42618.939247685194</v>
      </c>
      <c r="C177" t="s">
        <v>1862</v>
      </c>
      <c r="D177" t="s">
        <v>35728</v>
      </c>
      <c r="F177" t="s">
        <v>3795</v>
      </c>
      <c r="H177" t="s">
        <v>35727</v>
      </c>
      <c r="J177" t="s">
        <v>35726</v>
      </c>
      <c r="Q177" t="s">
        <v>35725</v>
      </c>
      <c r="AC177" t="s">
        <v>18141</v>
      </c>
      <c r="AD177" t="s">
        <v>672</v>
      </c>
      <c r="AE177" t="s">
        <v>5934</v>
      </c>
      <c r="AF177" t="s">
        <v>35724</v>
      </c>
      <c r="AX177" t="s">
        <v>35723</v>
      </c>
      <c r="AY177" t="s">
        <v>35722</v>
      </c>
      <c r="AZ177" t="s">
        <v>35721</v>
      </c>
      <c r="BC177" t="s">
        <v>33648</v>
      </c>
      <c r="BE177" t="s">
        <v>35720</v>
      </c>
      <c r="BF177" t="s">
        <v>35719</v>
      </c>
    </row>
    <row r="178" spans="1:58" x14ac:dyDescent="0.2">
      <c r="A178" t="s">
        <v>35532</v>
      </c>
      <c r="B178" s="1">
        <v>42618.939143518517</v>
      </c>
      <c r="C178" t="s">
        <v>1862</v>
      </c>
      <c r="D178" t="s">
        <v>35537</v>
      </c>
      <c r="F178" t="s">
        <v>35068</v>
      </c>
      <c r="H178" t="s">
        <v>35536</v>
      </c>
      <c r="J178" t="s">
        <v>35535</v>
      </c>
      <c r="Q178" t="s">
        <v>35534</v>
      </c>
      <c r="AC178" t="s">
        <v>18141</v>
      </c>
      <c r="AD178" t="s">
        <v>672</v>
      </c>
      <c r="AE178" t="s">
        <v>5934</v>
      </c>
      <c r="AF178" t="s">
        <v>35533</v>
      </c>
      <c r="AX178" t="s">
        <v>35532</v>
      </c>
      <c r="AY178" t="s">
        <v>12487</v>
      </c>
      <c r="AZ178" t="s">
        <v>5456</v>
      </c>
      <c r="BC178" t="s">
        <v>33648</v>
      </c>
      <c r="BE178" t="s">
        <v>35531</v>
      </c>
      <c r="BF178" t="s">
        <v>35530</v>
      </c>
    </row>
    <row r="179" spans="1:58" x14ac:dyDescent="0.2">
      <c r="A179" t="s">
        <v>35281</v>
      </c>
      <c r="B179" s="1">
        <v>42618.939016203702</v>
      </c>
      <c r="C179" t="s">
        <v>1862</v>
      </c>
      <c r="J179" t="s">
        <v>35282</v>
      </c>
      <c r="AX179" t="s">
        <v>35281</v>
      </c>
      <c r="AY179" t="s">
        <v>2250</v>
      </c>
      <c r="AZ179" t="s">
        <v>35280</v>
      </c>
      <c r="BC179" t="s">
        <v>33648</v>
      </c>
      <c r="BF179" t="s">
        <v>35279</v>
      </c>
    </row>
    <row r="180" spans="1:58" x14ac:dyDescent="0.2">
      <c r="A180" t="s">
        <v>35229</v>
      </c>
      <c r="B180" s="1">
        <v>42618.938981481479</v>
      </c>
      <c r="C180" t="s">
        <v>1862</v>
      </c>
      <c r="J180" t="s">
        <v>35230</v>
      </c>
      <c r="AX180" t="s">
        <v>35229</v>
      </c>
      <c r="AY180" t="s">
        <v>35228</v>
      </c>
      <c r="AZ180" t="s">
        <v>35227</v>
      </c>
      <c r="BC180" t="s">
        <v>33648</v>
      </c>
      <c r="BF180" t="s">
        <v>35226</v>
      </c>
    </row>
    <row r="181" spans="1:58" x14ac:dyDescent="0.2">
      <c r="A181" t="s">
        <v>35149</v>
      </c>
      <c r="B181" s="1">
        <v>42618.938946759263</v>
      </c>
      <c r="C181" t="s">
        <v>1862</v>
      </c>
      <c r="J181" t="s">
        <v>35150</v>
      </c>
      <c r="AX181" t="s">
        <v>35149</v>
      </c>
      <c r="AY181" t="s">
        <v>35148</v>
      </c>
      <c r="AZ181" t="s">
        <v>35147</v>
      </c>
      <c r="BC181" t="s">
        <v>33648</v>
      </c>
      <c r="BF181" t="s">
        <v>35146</v>
      </c>
    </row>
    <row r="182" spans="1:58" x14ac:dyDescent="0.2">
      <c r="A182" t="s">
        <v>35139</v>
      </c>
      <c r="B182" s="1">
        <v>42618.938946759263</v>
      </c>
      <c r="C182" t="s">
        <v>1862</v>
      </c>
      <c r="J182" t="s">
        <v>35140</v>
      </c>
      <c r="AX182" t="s">
        <v>35139</v>
      </c>
      <c r="AY182" t="s">
        <v>35138</v>
      </c>
      <c r="AZ182" t="s">
        <v>35137</v>
      </c>
      <c r="BC182" t="s">
        <v>33648</v>
      </c>
      <c r="BF182" t="s">
        <v>35136</v>
      </c>
    </row>
    <row r="183" spans="1:58" x14ac:dyDescent="0.2">
      <c r="A183" t="s">
        <v>35059</v>
      </c>
      <c r="B183" s="1">
        <v>42618.93891203704</v>
      </c>
      <c r="C183" t="s">
        <v>1862</v>
      </c>
      <c r="D183" t="s">
        <v>35069</v>
      </c>
      <c r="F183" t="s">
        <v>35068</v>
      </c>
      <c r="H183" t="s">
        <v>35067</v>
      </c>
      <c r="J183" t="s">
        <v>35066</v>
      </c>
      <c r="AC183" t="s">
        <v>18141</v>
      </c>
      <c r="AF183" t="s">
        <v>35065</v>
      </c>
      <c r="AP183" t="s">
        <v>35062</v>
      </c>
      <c r="AQ183" t="s">
        <v>35063</v>
      </c>
      <c r="AR183" t="s">
        <v>35062</v>
      </c>
      <c r="AS183" t="s">
        <v>35064</v>
      </c>
      <c r="AT183" t="s">
        <v>35063</v>
      </c>
      <c r="AU183" t="s">
        <v>35062</v>
      </c>
      <c r="AV183" t="s">
        <v>35061</v>
      </c>
      <c r="AW183" t="s">
        <v>35060</v>
      </c>
      <c r="AX183" t="s">
        <v>35059</v>
      </c>
      <c r="AY183" t="s">
        <v>7477</v>
      </c>
      <c r="AZ183" t="s">
        <v>12390</v>
      </c>
      <c r="BC183" t="s">
        <v>33648</v>
      </c>
      <c r="BF183" t="s">
        <v>35058</v>
      </c>
    </row>
    <row r="184" spans="1:58" x14ac:dyDescent="0.2">
      <c r="A184" t="s">
        <v>34912</v>
      </c>
      <c r="B184" s="1">
        <v>42618.938831018517</v>
      </c>
      <c r="C184" t="s">
        <v>1862</v>
      </c>
      <c r="J184" t="s">
        <v>34908</v>
      </c>
      <c r="AX184" t="s">
        <v>34912</v>
      </c>
      <c r="AY184" t="s">
        <v>34911</v>
      </c>
      <c r="AZ184" t="s">
        <v>34910</v>
      </c>
      <c r="BC184" t="s">
        <v>33648</v>
      </c>
      <c r="BF184" t="s">
        <v>34909</v>
      </c>
    </row>
    <row r="185" spans="1:58" x14ac:dyDescent="0.2">
      <c r="A185" t="s">
        <v>34907</v>
      </c>
      <c r="B185" s="1">
        <v>42618.938807870371</v>
      </c>
      <c r="C185" t="s">
        <v>1862</v>
      </c>
      <c r="J185" t="s">
        <v>34908</v>
      </c>
      <c r="AX185" t="s">
        <v>34907</v>
      </c>
      <c r="AY185" t="s">
        <v>34906</v>
      </c>
      <c r="AZ185" t="s">
        <v>34905</v>
      </c>
      <c r="BC185" t="s">
        <v>33648</v>
      </c>
      <c r="BF185" t="s">
        <v>34904</v>
      </c>
    </row>
    <row r="186" spans="1:58" x14ac:dyDescent="0.2">
      <c r="A186" t="s">
        <v>34902</v>
      </c>
      <c r="B186" s="1">
        <v>42618.938807870371</v>
      </c>
      <c r="C186" t="s">
        <v>1862</v>
      </c>
      <c r="J186" t="s">
        <v>34903</v>
      </c>
      <c r="AX186" t="s">
        <v>34902</v>
      </c>
      <c r="AY186" t="s">
        <v>34901</v>
      </c>
      <c r="AZ186" t="s">
        <v>34900</v>
      </c>
      <c r="BC186" t="s">
        <v>33648</v>
      </c>
      <c r="BF186" t="s">
        <v>34899</v>
      </c>
    </row>
    <row r="187" spans="1:58" x14ac:dyDescent="0.2">
      <c r="A187" t="s">
        <v>34897</v>
      </c>
      <c r="B187" s="1">
        <v>42618.938807870371</v>
      </c>
      <c r="C187" t="s">
        <v>1862</v>
      </c>
      <c r="J187" t="s">
        <v>34898</v>
      </c>
      <c r="AX187" t="s">
        <v>34897</v>
      </c>
      <c r="AY187" t="s">
        <v>34896</v>
      </c>
      <c r="AZ187" t="s">
        <v>34895</v>
      </c>
      <c r="BC187" t="s">
        <v>33648</v>
      </c>
      <c r="BF187" t="s">
        <v>34894</v>
      </c>
    </row>
    <row r="188" spans="1:58" x14ac:dyDescent="0.2">
      <c r="A188" t="s">
        <v>34892</v>
      </c>
      <c r="B188" s="1">
        <v>42618.938807870371</v>
      </c>
      <c r="C188" t="s">
        <v>1862</v>
      </c>
      <c r="J188" t="s">
        <v>34893</v>
      </c>
      <c r="AX188" t="s">
        <v>34892</v>
      </c>
      <c r="AY188" t="s">
        <v>34891</v>
      </c>
      <c r="AZ188" t="s">
        <v>18572</v>
      </c>
      <c r="BC188" t="s">
        <v>33648</v>
      </c>
      <c r="BF188" t="s">
        <v>34890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1592"/>
  <sheetViews>
    <sheetView topLeftCell="C1" workbookViewId="0">
      <selection activeCell="Q1572" sqref="Q1572"/>
    </sheetView>
  </sheetViews>
  <sheetFormatPr baseColWidth="10" defaultRowHeight="15" x14ac:dyDescent="0.2"/>
  <cols>
    <col min="1" max="1" width="14.33203125" bestFit="1" customWidth="1"/>
    <col min="2" max="2" width="12" customWidth="1"/>
    <col min="3" max="3" width="51.1640625" bestFit="1" customWidth="1"/>
    <col min="4" max="4" width="51.1640625" customWidth="1"/>
    <col min="6" max="6" width="17.33203125" customWidth="1"/>
    <col min="8" max="8" width="20.83203125" customWidth="1"/>
    <col min="9" max="9" width="16.83203125" customWidth="1"/>
    <col min="10" max="10" width="21.83203125" customWidth="1"/>
    <col min="11" max="11" width="26.5" customWidth="1"/>
    <col min="12" max="12" width="17.1640625" customWidth="1"/>
    <col min="13" max="13" width="16.33203125" customWidth="1"/>
    <col min="14" max="14" width="19.1640625" customWidth="1"/>
    <col min="15" max="15" width="13" customWidth="1"/>
    <col min="18" max="18" width="13.33203125" customWidth="1"/>
    <col min="22" max="22" width="21.83203125" customWidth="1"/>
    <col min="23" max="23" width="32.1640625" customWidth="1"/>
    <col min="24" max="24" width="15.83203125" customWidth="1"/>
    <col min="25" max="25" width="19.6640625" customWidth="1"/>
    <col min="26" max="26" width="29.83203125" customWidth="1"/>
    <col min="27" max="27" width="23.1640625" customWidth="1"/>
    <col min="28" max="28" width="33.5" customWidth="1"/>
    <col min="29" max="29" width="17.1640625" customWidth="1"/>
    <col min="32" max="32" width="17.83203125" customWidth="1"/>
    <col min="35" max="35" width="17.5" customWidth="1"/>
    <col min="36" max="36" width="14.83203125" customWidth="1"/>
    <col min="37" max="37" width="22.1640625" customWidth="1"/>
    <col min="38" max="38" width="19.6640625" customWidth="1"/>
    <col min="39" max="39" width="25.1640625" customWidth="1"/>
    <col min="40" max="40" width="16" customWidth="1"/>
    <col min="41" max="41" width="11.83203125" customWidth="1"/>
    <col min="42" max="42" width="32.83203125" customWidth="1"/>
    <col min="43" max="43" width="33" customWidth="1"/>
    <col min="44" max="44" width="24" customWidth="1"/>
    <col min="45" max="45" width="24.33203125" customWidth="1"/>
    <col min="46" max="46" width="33.33203125" customWidth="1"/>
    <col min="47" max="47" width="25" customWidth="1"/>
    <col min="48" max="48" width="17.83203125" customWidth="1"/>
    <col min="49" max="49" width="33.83203125" customWidth="1"/>
    <col min="50" max="50" width="23" customWidth="1"/>
    <col min="51" max="51" width="11.33203125" customWidth="1"/>
    <col min="52" max="52" width="11.83203125" customWidth="1"/>
    <col min="53" max="53" width="11.5" customWidth="1"/>
    <col min="55" max="55" width="15.6640625" customWidth="1"/>
    <col min="57" max="57" width="19.1640625" customWidth="1"/>
    <col min="58" max="58" width="14.83203125" customWidth="1"/>
    <col min="59" max="59" width="14" customWidth="1"/>
  </cols>
  <sheetData>
    <row r="1" spans="1:60" x14ac:dyDescent="0.2">
      <c r="A1" t="s">
        <v>0</v>
      </c>
      <c r="B1" t="s">
        <v>1</v>
      </c>
      <c r="C1" t="s">
        <v>2</v>
      </c>
      <c r="D1" s="13" t="s">
        <v>10909</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row>
    <row r="2" spans="1:60" x14ac:dyDescent="0.2">
      <c r="A2" s="1">
        <v>42618.942129629628</v>
      </c>
      <c r="B2" t="s">
        <v>1862</v>
      </c>
      <c r="C2" t="s">
        <v>3566</v>
      </c>
      <c r="D2" t="str">
        <f>VLOOKUP(all_senate_staff[[#This Row],[Full Name]], senate_staff_import[],1,0)</f>
        <v>A Joshua Ehrlich</v>
      </c>
      <c r="M2" t="s">
        <v>1777</v>
      </c>
      <c r="AH2" t="s">
        <v>65</v>
      </c>
      <c r="AI2" t="s">
        <v>66</v>
      </c>
      <c r="AL2" t="s">
        <v>1237</v>
      </c>
      <c r="AY2" t="s">
        <v>3567</v>
      </c>
      <c r="AZ2" t="s">
        <v>3568</v>
      </c>
      <c r="BA2" t="s">
        <v>3569</v>
      </c>
      <c r="BB2" t="s">
        <v>401</v>
      </c>
      <c r="BD2" t="s">
        <v>72</v>
      </c>
      <c r="BG2" t="s">
        <v>3570</v>
      </c>
    </row>
    <row r="3" spans="1:60" x14ac:dyDescent="0.2">
      <c r="A3" s="1">
        <v>42788.81826388889</v>
      </c>
      <c r="B3" t="s">
        <v>1862</v>
      </c>
      <c r="C3" t="s">
        <v>1956</v>
      </c>
      <c r="D3" t="str">
        <f>VLOOKUP(all_senate_staff[[#This Row],[Full Name]], senate_staff_import[],1,0)</f>
        <v>Abigail A Dean</v>
      </c>
      <c r="M3" t="s">
        <v>1564</v>
      </c>
      <c r="AH3" t="s">
        <v>65</v>
      </c>
      <c r="AI3" t="s">
        <v>66</v>
      </c>
      <c r="AL3" t="s">
        <v>1237</v>
      </c>
      <c r="AY3" t="s">
        <v>1957</v>
      </c>
      <c r="AZ3" t="s">
        <v>1958</v>
      </c>
      <c r="BA3" t="s">
        <v>1959</v>
      </c>
      <c r="BB3" t="s">
        <v>1577</v>
      </c>
      <c r="BD3" t="s">
        <v>72</v>
      </c>
      <c r="BG3" t="s">
        <v>1960</v>
      </c>
    </row>
    <row r="4" spans="1:60" x14ac:dyDescent="0.2">
      <c r="A4" s="1">
        <v>42788.818449074082</v>
      </c>
      <c r="B4" t="s">
        <v>1862</v>
      </c>
      <c r="C4" t="s">
        <v>1951</v>
      </c>
      <c r="D4" t="str">
        <f>VLOOKUP(all_senate_staff[[#This Row],[Full Name]], senate_staff_import[],1,0)</f>
        <v>Ada B Cruz</v>
      </c>
      <c r="L4" t="s">
        <v>1164</v>
      </c>
      <c r="M4" t="s">
        <v>1165</v>
      </c>
      <c r="N4" t="s">
        <v>63</v>
      </c>
      <c r="AH4" t="s">
        <v>65</v>
      </c>
      <c r="AI4" t="s">
        <v>66</v>
      </c>
      <c r="AL4" t="s">
        <v>67</v>
      </c>
      <c r="AY4" t="s">
        <v>1952</v>
      </c>
      <c r="AZ4" t="s">
        <v>1953</v>
      </c>
      <c r="BA4" t="s">
        <v>1490</v>
      </c>
      <c r="BB4" t="s">
        <v>1954</v>
      </c>
      <c r="BD4" t="s">
        <v>72</v>
      </c>
      <c r="BG4" t="s">
        <v>1955</v>
      </c>
    </row>
    <row r="5" spans="1:60" x14ac:dyDescent="0.2">
      <c r="A5" s="1">
        <v>42618.939872685187</v>
      </c>
      <c r="B5" t="s">
        <v>1862</v>
      </c>
      <c r="C5" t="s">
        <v>6885</v>
      </c>
      <c r="D5" t="str">
        <f>VLOOKUP(all_senate_staff[[#This Row],[Full Name]], senate_staff_import[],1,0)</f>
        <v>Adam C Naumovitz</v>
      </c>
      <c r="M5" t="s">
        <v>1460</v>
      </c>
      <c r="AH5" t="s">
        <v>65</v>
      </c>
      <c r="AI5" t="s">
        <v>66</v>
      </c>
      <c r="AL5" t="s">
        <v>1237</v>
      </c>
      <c r="AY5" t="s">
        <v>6886</v>
      </c>
      <c r="AZ5" t="s">
        <v>6887</v>
      </c>
      <c r="BA5" t="s">
        <v>6888</v>
      </c>
      <c r="BB5" t="s">
        <v>2049</v>
      </c>
      <c r="BD5" t="s">
        <v>72</v>
      </c>
      <c r="BG5" t="s">
        <v>6889</v>
      </c>
    </row>
    <row r="6" spans="1:60" x14ac:dyDescent="0.2">
      <c r="A6" s="1">
        <v>42618.942627314813</v>
      </c>
      <c r="B6" t="s">
        <v>1862</v>
      </c>
      <c r="C6" t="s">
        <v>2881</v>
      </c>
      <c r="D6" t="str">
        <f>VLOOKUP(all_senate_staff[[#This Row],[Full Name]], senate_staff_import[],1,0)</f>
        <v>Adam D Kramer</v>
      </c>
      <c r="L6" t="s">
        <v>1932</v>
      </c>
      <c r="M6" t="s">
        <v>1933</v>
      </c>
      <c r="N6" t="s">
        <v>168</v>
      </c>
      <c r="V6" t="s">
        <v>2835</v>
      </c>
      <c r="AH6" t="s">
        <v>65</v>
      </c>
      <c r="AI6" t="s">
        <v>66</v>
      </c>
      <c r="AL6" t="s">
        <v>67</v>
      </c>
      <c r="AM6" t="s">
        <v>68</v>
      </c>
      <c r="AY6" t="s">
        <v>2882</v>
      </c>
      <c r="AZ6" t="s">
        <v>2883</v>
      </c>
      <c r="BA6" t="s">
        <v>2884</v>
      </c>
      <c r="BB6" t="s">
        <v>2885</v>
      </c>
      <c r="BD6" t="s">
        <v>72</v>
      </c>
      <c r="BG6" t="s">
        <v>2886</v>
      </c>
    </row>
    <row r="7" spans="1:60" x14ac:dyDescent="0.2">
      <c r="A7" s="1">
        <v>42618.942488425928</v>
      </c>
      <c r="B7" t="s">
        <v>1862</v>
      </c>
      <c r="C7" t="s">
        <v>3074</v>
      </c>
      <c r="D7" t="str">
        <f>VLOOKUP(all_senate_staff[[#This Row],[Full Name]], senate_staff_import[],1,0)</f>
        <v>Adam J Barth</v>
      </c>
      <c r="L7" t="s">
        <v>851</v>
      </c>
      <c r="M7" t="s">
        <v>852</v>
      </c>
      <c r="N7" t="s">
        <v>168</v>
      </c>
      <c r="AH7" t="s">
        <v>65</v>
      </c>
      <c r="AI7" t="s">
        <v>66</v>
      </c>
      <c r="AL7" t="s">
        <v>67</v>
      </c>
      <c r="AY7" t="s">
        <v>3075</v>
      </c>
      <c r="AZ7" t="s">
        <v>3076</v>
      </c>
      <c r="BA7" t="s">
        <v>3077</v>
      </c>
      <c r="BB7" t="s">
        <v>141</v>
      </c>
      <c r="BD7" t="s">
        <v>72</v>
      </c>
      <c r="BG7" t="s">
        <v>3078</v>
      </c>
    </row>
    <row r="8" spans="1:60" x14ac:dyDescent="0.2">
      <c r="A8" s="1">
        <v>42618.941157407397</v>
      </c>
      <c r="B8" t="s">
        <v>1862</v>
      </c>
      <c r="C8" t="s">
        <v>4993</v>
      </c>
      <c r="D8" t="str">
        <f>VLOOKUP(all_senate_staff[[#This Row],[Full Name]], senate_staff_import[],1,0)</f>
        <v>Adam S Denenberg</v>
      </c>
      <c r="M8" t="s">
        <v>1366</v>
      </c>
      <c r="AH8" t="s">
        <v>65</v>
      </c>
      <c r="AI8" t="s">
        <v>66</v>
      </c>
      <c r="AL8" t="s">
        <v>1237</v>
      </c>
      <c r="AY8" t="s">
        <v>4994</v>
      </c>
      <c r="AZ8" t="s">
        <v>4995</v>
      </c>
      <c r="BA8" t="s">
        <v>4996</v>
      </c>
      <c r="BB8" t="s">
        <v>4763</v>
      </c>
      <c r="BD8" t="s">
        <v>72</v>
      </c>
      <c r="BG8" t="s">
        <v>4997</v>
      </c>
    </row>
    <row r="9" spans="1:60" x14ac:dyDescent="0.2">
      <c r="A9" s="1">
        <v>42788.83865740741</v>
      </c>
      <c r="B9" t="s">
        <v>1862</v>
      </c>
      <c r="C9" t="s">
        <v>1946</v>
      </c>
      <c r="D9" t="str">
        <f>VLOOKUP(all_senate_staff[[#This Row],[Full Name]], senate_staff_import[],1,0)</f>
        <v>Adnan E Rokadia</v>
      </c>
      <c r="L9" t="s">
        <v>1164</v>
      </c>
      <c r="M9" t="s">
        <v>1165</v>
      </c>
      <c r="N9" t="s">
        <v>63</v>
      </c>
      <c r="AH9" t="s">
        <v>65</v>
      </c>
      <c r="AI9" t="s">
        <v>66</v>
      </c>
      <c r="AL9" t="s">
        <v>67</v>
      </c>
      <c r="AY9" t="s">
        <v>1947</v>
      </c>
      <c r="AZ9" t="s">
        <v>1948</v>
      </c>
      <c r="BA9" t="s">
        <v>1949</v>
      </c>
      <c r="BB9" t="s">
        <v>426</v>
      </c>
      <c r="BD9" t="s">
        <v>72</v>
      </c>
      <c r="BG9" t="s">
        <v>1950</v>
      </c>
    </row>
    <row r="10" spans="1:60" x14ac:dyDescent="0.2">
      <c r="A10" s="1">
        <v>42618.940405092602</v>
      </c>
      <c r="B10" t="s">
        <v>1862</v>
      </c>
      <c r="C10" t="s">
        <v>5945</v>
      </c>
      <c r="D10" t="str">
        <f>VLOOKUP(all_senate_staff[[#This Row],[Full Name]], senate_staff_import[],1,0)</f>
        <v>Alec D Lewis</v>
      </c>
      <c r="M10" t="s">
        <v>1503</v>
      </c>
      <c r="AH10" t="s">
        <v>65</v>
      </c>
      <c r="AI10" t="s">
        <v>66</v>
      </c>
      <c r="AL10" t="s">
        <v>1237</v>
      </c>
      <c r="AY10" t="s">
        <v>5946</v>
      </c>
      <c r="AZ10" t="s">
        <v>5947</v>
      </c>
      <c r="BA10" t="s">
        <v>2191</v>
      </c>
      <c r="BB10" t="s">
        <v>284</v>
      </c>
      <c r="BD10" t="s">
        <v>72</v>
      </c>
      <c r="BG10" t="s">
        <v>5948</v>
      </c>
    </row>
    <row r="11" spans="1:60" x14ac:dyDescent="0.2">
      <c r="A11" s="1">
        <v>42618.940983796303</v>
      </c>
      <c r="B11" t="s">
        <v>1862</v>
      </c>
      <c r="C11" t="s">
        <v>5262</v>
      </c>
      <c r="D11" t="str">
        <f>VLOOKUP(all_senate_staff[[#This Row],[Full Name]], senate_staff_import[],1,0)</f>
        <v>Alejandra N Paulino</v>
      </c>
      <c r="M11" t="s">
        <v>1552</v>
      </c>
      <c r="AH11" t="s">
        <v>65</v>
      </c>
      <c r="AI11" t="s">
        <v>66</v>
      </c>
      <c r="AL11" t="s">
        <v>1237</v>
      </c>
      <c r="AY11" t="s">
        <v>5263</v>
      </c>
      <c r="AZ11" t="s">
        <v>5264</v>
      </c>
      <c r="BA11" t="s">
        <v>5265</v>
      </c>
      <c r="BB11" t="s">
        <v>5266</v>
      </c>
      <c r="BD11" t="s">
        <v>72</v>
      </c>
      <c r="BG11" t="s">
        <v>5267</v>
      </c>
    </row>
    <row r="12" spans="1:60" x14ac:dyDescent="0.2">
      <c r="A12" s="1">
        <v>42618.94327546296</v>
      </c>
      <c r="B12" t="s">
        <v>1862</v>
      </c>
      <c r="C12" t="s">
        <v>2078</v>
      </c>
      <c r="D12" t="str">
        <f>VLOOKUP(all_senate_staff[[#This Row],[Full Name]], senate_staff_import[],1,0)</f>
        <v>Alex Later</v>
      </c>
      <c r="L12" t="s">
        <v>2026</v>
      </c>
      <c r="M12" t="s">
        <v>2027</v>
      </c>
      <c r="N12" t="s">
        <v>63</v>
      </c>
      <c r="AH12" t="s">
        <v>65</v>
      </c>
      <c r="AI12" t="s">
        <v>66</v>
      </c>
      <c r="AL12" t="s">
        <v>67</v>
      </c>
      <c r="AY12" t="s">
        <v>2079</v>
      </c>
      <c r="AZ12" t="s">
        <v>2080</v>
      </c>
      <c r="BA12" t="s">
        <v>2081</v>
      </c>
      <c r="BB12" t="s">
        <v>426</v>
      </c>
      <c r="BD12" t="s">
        <v>72</v>
      </c>
      <c r="BG12" t="s">
        <v>2082</v>
      </c>
    </row>
    <row r="13" spans="1:60" x14ac:dyDescent="0.2">
      <c r="A13" s="1">
        <v>42618.939074074071</v>
      </c>
      <c r="B13" t="s">
        <v>1862</v>
      </c>
      <c r="C13" t="s">
        <v>7948</v>
      </c>
      <c r="D13" t="str">
        <f>VLOOKUP(all_senate_staff[[#This Row],[Full Name]], senate_staff_import[],1,0)</f>
        <v>Alexander C Barrette</v>
      </c>
      <c r="L13" t="s">
        <v>909</v>
      </c>
      <c r="M13" t="s">
        <v>910</v>
      </c>
      <c r="N13" t="s">
        <v>63</v>
      </c>
      <c r="AH13" t="s">
        <v>65</v>
      </c>
      <c r="AI13" t="s">
        <v>66</v>
      </c>
      <c r="AL13" t="s">
        <v>67</v>
      </c>
      <c r="AY13" t="s">
        <v>7949</v>
      </c>
      <c r="AZ13" t="s">
        <v>7950</v>
      </c>
      <c r="BA13" t="s">
        <v>7951</v>
      </c>
      <c r="BB13" t="s">
        <v>5401</v>
      </c>
      <c r="BD13" t="s">
        <v>72</v>
      </c>
      <c r="BG13" t="s">
        <v>7952</v>
      </c>
    </row>
    <row r="14" spans="1:60" x14ac:dyDescent="0.2">
      <c r="A14" s="1">
        <v>42788.839050925933</v>
      </c>
      <c r="B14" t="s">
        <v>1862</v>
      </c>
      <c r="C14" t="s">
        <v>1931</v>
      </c>
      <c r="D14" t="str">
        <f>VLOOKUP(all_senate_staff[[#This Row],[Full Name]], senate_staff_import[],1,0)</f>
        <v>Alexander J Blizinski</v>
      </c>
      <c r="L14" t="s">
        <v>1932</v>
      </c>
      <c r="M14" t="s">
        <v>1933</v>
      </c>
      <c r="N14" t="s">
        <v>168</v>
      </c>
      <c r="AH14" t="s">
        <v>65</v>
      </c>
      <c r="AI14" t="s">
        <v>66</v>
      </c>
      <c r="AL14" t="s">
        <v>67</v>
      </c>
      <c r="AY14" t="s">
        <v>1934</v>
      </c>
      <c r="AZ14" t="s">
        <v>1935</v>
      </c>
      <c r="BA14" t="s">
        <v>1936</v>
      </c>
      <c r="BB14" t="s">
        <v>578</v>
      </c>
      <c r="BD14" t="s">
        <v>72</v>
      </c>
      <c r="BG14" t="s">
        <v>1937</v>
      </c>
    </row>
    <row r="15" spans="1:60" x14ac:dyDescent="0.2">
      <c r="A15" s="1">
        <v>42618.940428240741</v>
      </c>
      <c r="B15" t="s">
        <v>1862</v>
      </c>
      <c r="C15" t="s">
        <v>5917</v>
      </c>
      <c r="D15" t="str">
        <f>VLOOKUP(all_senate_staff[[#This Row],[Full Name]], senate_staff_import[],1,0)</f>
        <v>Alexander S Elmasri</v>
      </c>
      <c r="M15" t="s">
        <v>1503</v>
      </c>
      <c r="AH15" t="s">
        <v>65</v>
      </c>
      <c r="AI15" t="s">
        <v>66</v>
      </c>
      <c r="AL15" t="s">
        <v>1237</v>
      </c>
      <c r="AY15" t="s">
        <v>5918</v>
      </c>
      <c r="AZ15" t="s">
        <v>5919</v>
      </c>
      <c r="BA15" t="s">
        <v>5920</v>
      </c>
      <c r="BB15" t="s">
        <v>4967</v>
      </c>
      <c r="BD15" t="s">
        <v>72</v>
      </c>
      <c r="BG15" t="s">
        <v>5921</v>
      </c>
    </row>
    <row r="16" spans="1:60" x14ac:dyDescent="0.2">
      <c r="A16" s="1">
        <v>42618.941655092603</v>
      </c>
      <c r="B16" t="s">
        <v>1862</v>
      </c>
      <c r="C16" t="s">
        <v>4287</v>
      </c>
      <c r="D16" t="str">
        <f>VLOOKUP(all_senate_staff[[#This Row],[Full Name]], senate_staff_import[],1,0)</f>
        <v>Alexandra J Pasquale</v>
      </c>
      <c r="L16" t="s">
        <v>105</v>
      </c>
      <c r="M16" t="s">
        <v>106</v>
      </c>
      <c r="N16" t="s">
        <v>63</v>
      </c>
      <c r="AH16" t="s">
        <v>65</v>
      </c>
      <c r="AI16" t="s">
        <v>66</v>
      </c>
      <c r="AL16" t="s">
        <v>67</v>
      </c>
      <c r="AY16" t="s">
        <v>4288</v>
      </c>
      <c r="AZ16" t="s">
        <v>4289</v>
      </c>
      <c r="BA16" t="s">
        <v>1451</v>
      </c>
      <c r="BB16" t="s">
        <v>110</v>
      </c>
      <c r="BD16" t="s">
        <v>72</v>
      </c>
      <c r="BG16" t="s">
        <v>4290</v>
      </c>
    </row>
    <row r="17" spans="1:59" x14ac:dyDescent="0.2">
      <c r="A17" s="1">
        <v>42618.940011574072</v>
      </c>
      <c r="B17" t="s">
        <v>1862</v>
      </c>
      <c r="C17" t="s">
        <v>6569</v>
      </c>
      <c r="D17" t="str">
        <f>VLOOKUP(all_senate_staff[[#This Row],[Full Name]], senate_staff_import[],1,0)</f>
        <v>Alice H Senrick</v>
      </c>
      <c r="M17" t="s">
        <v>6435</v>
      </c>
      <c r="AH17" t="s">
        <v>65</v>
      </c>
      <c r="AI17" t="s">
        <v>66</v>
      </c>
      <c r="AL17" t="s">
        <v>1237</v>
      </c>
      <c r="AY17" t="s">
        <v>6570</v>
      </c>
      <c r="AZ17" t="s">
        <v>6571</v>
      </c>
      <c r="BA17" t="s">
        <v>6572</v>
      </c>
      <c r="BB17" t="s">
        <v>6439</v>
      </c>
      <c r="BD17" t="s">
        <v>72</v>
      </c>
      <c r="BG17" t="s">
        <v>6573</v>
      </c>
    </row>
    <row r="18" spans="1:59" x14ac:dyDescent="0.2">
      <c r="A18" s="1">
        <v>42788.838865740741</v>
      </c>
      <c r="B18" t="s">
        <v>1862</v>
      </c>
      <c r="C18" t="s">
        <v>1938</v>
      </c>
      <c r="D18" t="str">
        <f>VLOOKUP(all_senate_staff[[#This Row],[Full Name]], senate_staff_import[],1,0)</f>
        <v>Alicia G Artessa</v>
      </c>
      <c r="M18" t="s">
        <v>1244</v>
      </c>
      <c r="T18" t="s">
        <v>1939</v>
      </c>
      <c r="V18" t="s">
        <v>1940</v>
      </c>
      <c r="AG18" t="s">
        <v>1941</v>
      </c>
      <c r="AH18" t="s">
        <v>65</v>
      </c>
      <c r="AI18" t="s">
        <v>66</v>
      </c>
      <c r="AL18" t="s">
        <v>1237</v>
      </c>
      <c r="AY18" t="s">
        <v>1942</v>
      </c>
      <c r="AZ18" t="s">
        <v>1943</v>
      </c>
      <c r="BA18" t="s">
        <v>1944</v>
      </c>
      <c r="BB18" t="s">
        <v>1350</v>
      </c>
      <c r="BD18" t="s">
        <v>72</v>
      </c>
      <c r="BG18" t="s">
        <v>1945</v>
      </c>
    </row>
    <row r="19" spans="1:59" x14ac:dyDescent="0.2">
      <c r="A19" s="1">
        <v>42788.839247685188</v>
      </c>
      <c r="B19" t="s">
        <v>1862</v>
      </c>
      <c r="C19" t="s">
        <v>1925</v>
      </c>
      <c r="D19" t="str">
        <f>VLOOKUP(all_senate_staff[[#This Row],[Full Name]], senate_staff_import[],1,0)</f>
        <v>Alison G Heaphy</v>
      </c>
      <c r="M19" t="s">
        <v>1825</v>
      </c>
      <c r="AH19" t="s">
        <v>65</v>
      </c>
      <c r="AI19" t="s">
        <v>66</v>
      </c>
      <c r="AL19" t="s">
        <v>1237</v>
      </c>
      <c r="AY19" t="s">
        <v>1926</v>
      </c>
      <c r="AZ19" t="s">
        <v>1927</v>
      </c>
      <c r="BA19" t="s">
        <v>1928</v>
      </c>
      <c r="BB19" t="s">
        <v>1929</v>
      </c>
      <c r="BD19" t="s">
        <v>72</v>
      </c>
      <c r="BG19" t="s">
        <v>1930</v>
      </c>
    </row>
    <row r="20" spans="1:59" x14ac:dyDescent="0.2">
      <c r="A20" s="1">
        <v>42618.939247685194</v>
      </c>
      <c r="B20" t="s">
        <v>1862</v>
      </c>
      <c r="C20" t="s">
        <v>7470</v>
      </c>
      <c r="D20" t="str">
        <f>VLOOKUP(all_senate_staff[[#This Row],[Full Name]], senate_staff_import[],1,0)</f>
        <v>Alison M Birzon</v>
      </c>
      <c r="L20" t="s">
        <v>740</v>
      </c>
      <c r="M20" t="s">
        <v>741</v>
      </c>
      <c r="N20" t="s">
        <v>168</v>
      </c>
      <c r="AH20" t="s">
        <v>65</v>
      </c>
      <c r="AI20" t="s">
        <v>66</v>
      </c>
      <c r="AL20" t="s">
        <v>67</v>
      </c>
      <c r="AY20" t="s">
        <v>7471</v>
      </c>
      <c r="AZ20" t="s">
        <v>7472</v>
      </c>
      <c r="BA20" t="s">
        <v>7473</v>
      </c>
      <c r="BB20" t="s">
        <v>219</v>
      </c>
      <c r="BD20" t="s">
        <v>72</v>
      </c>
      <c r="BG20" t="s">
        <v>7474</v>
      </c>
    </row>
    <row r="21" spans="1:59" x14ac:dyDescent="0.2">
      <c r="A21" s="1">
        <v>42618.941377314812</v>
      </c>
      <c r="B21" t="s">
        <v>1862</v>
      </c>
      <c r="C21" t="s">
        <v>4672</v>
      </c>
      <c r="D21" t="str">
        <f>VLOOKUP(all_senate_staff[[#This Row],[Full Name]], senate_staff_import[],1,0)</f>
        <v>Allison J Gold</v>
      </c>
      <c r="M21" t="s">
        <v>1406</v>
      </c>
      <c r="V21" t="s">
        <v>4673</v>
      </c>
      <c r="AG21" t="s">
        <v>4674</v>
      </c>
      <c r="AH21" t="s">
        <v>65</v>
      </c>
      <c r="AI21" t="s">
        <v>66</v>
      </c>
      <c r="AL21" t="s">
        <v>1237</v>
      </c>
      <c r="AY21" t="s">
        <v>4675</v>
      </c>
      <c r="AZ21" t="s">
        <v>4676</v>
      </c>
      <c r="BA21" t="s">
        <v>4677</v>
      </c>
      <c r="BB21" t="s">
        <v>1350</v>
      </c>
      <c r="BD21" t="s">
        <v>72</v>
      </c>
      <c r="BG21" t="s">
        <v>4678</v>
      </c>
    </row>
    <row r="22" spans="1:59" x14ac:dyDescent="0.2">
      <c r="A22" s="1">
        <v>42618.941562499997</v>
      </c>
      <c r="B22" t="s">
        <v>1862</v>
      </c>
      <c r="C22" t="s">
        <v>4415</v>
      </c>
      <c r="D22" t="str">
        <f>VLOOKUP(all_senate_staff[[#This Row],[Full Name]], senate_staff_import[],1,0)</f>
        <v>Allison L Bradley</v>
      </c>
      <c r="M22" t="s">
        <v>1755</v>
      </c>
      <c r="AH22" t="s">
        <v>65</v>
      </c>
      <c r="AI22" t="s">
        <v>66</v>
      </c>
      <c r="AL22" t="s">
        <v>1237</v>
      </c>
      <c r="AY22" t="s">
        <v>4416</v>
      </c>
      <c r="AZ22" t="s">
        <v>4417</v>
      </c>
      <c r="BA22" t="s">
        <v>4418</v>
      </c>
      <c r="BB22" t="s">
        <v>3267</v>
      </c>
      <c r="BD22" t="s">
        <v>72</v>
      </c>
      <c r="BG22" t="s">
        <v>4419</v>
      </c>
    </row>
    <row r="23" spans="1:59" x14ac:dyDescent="0.2">
      <c r="A23" s="1">
        <v>42618.941944444443</v>
      </c>
      <c r="B23" t="s">
        <v>1862</v>
      </c>
      <c r="C23" t="s">
        <v>3865</v>
      </c>
      <c r="D23" t="str">
        <f>VLOOKUP(all_senate_staff[[#This Row],[Full Name]], senate_staff_import[],1,0)</f>
        <v>Alvin O Stevens</v>
      </c>
      <c r="L23" t="s">
        <v>765</v>
      </c>
      <c r="M23" t="s">
        <v>766</v>
      </c>
      <c r="N23" t="s">
        <v>63</v>
      </c>
      <c r="AH23" t="s">
        <v>65</v>
      </c>
      <c r="AI23" t="s">
        <v>66</v>
      </c>
      <c r="AL23" t="s">
        <v>67</v>
      </c>
      <c r="AY23" t="s">
        <v>3866</v>
      </c>
      <c r="AZ23" t="s">
        <v>3867</v>
      </c>
      <c r="BA23" t="s">
        <v>2295</v>
      </c>
      <c r="BB23" t="s">
        <v>194</v>
      </c>
      <c r="BD23" t="s">
        <v>72</v>
      </c>
      <c r="BG23" t="s">
        <v>3868</v>
      </c>
    </row>
    <row r="24" spans="1:59" x14ac:dyDescent="0.2">
      <c r="A24" s="1">
        <v>42788.853460648148</v>
      </c>
      <c r="B24" t="s">
        <v>1862</v>
      </c>
      <c r="C24" t="s">
        <v>1881</v>
      </c>
      <c r="D24" t="str">
        <f>VLOOKUP(all_senate_staff[[#This Row],[Full Name]], senate_staff_import[],1,0)</f>
        <v>Alyssa B Kogon</v>
      </c>
      <c r="L24" t="s">
        <v>1031</v>
      </c>
      <c r="M24" t="s">
        <v>1032</v>
      </c>
      <c r="N24" t="s">
        <v>63</v>
      </c>
      <c r="AH24" t="s">
        <v>65</v>
      </c>
      <c r="AI24" t="s">
        <v>66</v>
      </c>
      <c r="AL24" t="s">
        <v>67</v>
      </c>
      <c r="AY24" t="s">
        <v>1882</v>
      </c>
      <c r="AZ24" t="s">
        <v>1883</v>
      </c>
      <c r="BA24" t="s">
        <v>1884</v>
      </c>
      <c r="BB24" t="s">
        <v>407</v>
      </c>
      <c r="BD24" t="s">
        <v>72</v>
      </c>
      <c r="BG24" t="s">
        <v>1885</v>
      </c>
    </row>
    <row r="25" spans="1:59" x14ac:dyDescent="0.2">
      <c r="A25" s="1">
        <v>42618.940011574072</v>
      </c>
      <c r="B25" t="s">
        <v>1862</v>
      </c>
      <c r="C25" t="s">
        <v>6574</v>
      </c>
      <c r="D25" t="str">
        <f>VLOOKUP(all_senate_staff[[#This Row],[Full Name]], senate_staff_import[],1,0)</f>
        <v>Amanda A Fallon</v>
      </c>
      <c r="L25" t="s">
        <v>83</v>
      </c>
      <c r="M25" t="s">
        <v>84</v>
      </c>
      <c r="N25" t="s">
        <v>168</v>
      </c>
      <c r="AH25" t="s">
        <v>65</v>
      </c>
      <c r="AI25" t="s">
        <v>66</v>
      </c>
      <c r="AL25" t="s">
        <v>67</v>
      </c>
      <c r="AY25" t="s">
        <v>6575</v>
      </c>
      <c r="AZ25" t="s">
        <v>1878</v>
      </c>
      <c r="BA25" t="s">
        <v>6576</v>
      </c>
      <c r="BB25" t="s">
        <v>683</v>
      </c>
      <c r="BD25" t="s">
        <v>72</v>
      </c>
      <c r="BG25" t="s">
        <v>6577</v>
      </c>
    </row>
    <row r="26" spans="1:59" x14ac:dyDescent="0.2">
      <c r="A26" s="1">
        <v>42788.853668981479</v>
      </c>
      <c r="B26" t="s">
        <v>1862</v>
      </c>
      <c r="C26" t="s">
        <v>1873</v>
      </c>
      <c r="D26" t="str">
        <f>VLOOKUP(all_senate_staff[[#This Row],[Full Name]], senate_staff_import[],1,0)</f>
        <v>Amanda A Godkin</v>
      </c>
      <c r="M26" t="s">
        <v>1244</v>
      </c>
      <c r="T26" t="s">
        <v>1874</v>
      </c>
      <c r="V26" t="s">
        <v>1875</v>
      </c>
      <c r="AG26" t="s">
        <v>1876</v>
      </c>
      <c r="AH26" t="s">
        <v>65</v>
      </c>
      <c r="AI26" t="s">
        <v>66</v>
      </c>
      <c r="AL26" t="s">
        <v>1237</v>
      </c>
      <c r="AY26" t="s">
        <v>1877</v>
      </c>
      <c r="AZ26" t="s">
        <v>1878</v>
      </c>
      <c r="BA26" t="s">
        <v>1879</v>
      </c>
      <c r="BB26" t="s">
        <v>1350</v>
      </c>
      <c r="BD26" t="s">
        <v>72</v>
      </c>
      <c r="BG26" t="s">
        <v>1880</v>
      </c>
    </row>
    <row r="27" spans="1:59" x14ac:dyDescent="0.2">
      <c r="A27" s="1">
        <v>42618.940555555557</v>
      </c>
      <c r="B27" t="s">
        <v>1862</v>
      </c>
      <c r="C27" t="s">
        <v>5737</v>
      </c>
      <c r="D27" t="str">
        <f>VLOOKUP(all_senate_staff[[#This Row],[Full Name]], senate_staff_import[],1,0)</f>
        <v>Amanda D Salgado</v>
      </c>
      <c r="L27" t="s">
        <v>297</v>
      </c>
      <c r="M27" t="s">
        <v>298</v>
      </c>
      <c r="N27" t="s">
        <v>63</v>
      </c>
      <c r="AH27" t="s">
        <v>65</v>
      </c>
      <c r="AI27" t="s">
        <v>66</v>
      </c>
      <c r="AL27" t="s">
        <v>67</v>
      </c>
      <c r="AY27" t="s">
        <v>5738</v>
      </c>
      <c r="AZ27" t="s">
        <v>5739</v>
      </c>
      <c r="BA27" t="s">
        <v>5740</v>
      </c>
      <c r="BB27" t="s">
        <v>145</v>
      </c>
      <c r="BD27" t="s">
        <v>72</v>
      </c>
      <c r="BG27" t="s">
        <v>5741</v>
      </c>
    </row>
    <row r="28" spans="1:59" x14ac:dyDescent="0.2">
      <c r="A28" s="1">
        <v>42618.942916666667</v>
      </c>
      <c r="B28" t="s">
        <v>1862</v>
      </c>
      <c r="C28" t="s">
        <v>2501</v>
      </c>
      <c r="D28" t="str">
        <f>VLOOKUP(all_senate_staff[[#This Row],[Full Name]], senate_staff_import[],1,0)</f>
        <v>Amanda E Holzer</v>
      </c>
      <c r="M28" t="s">
        <v>1254</v>
      </c>
      <c r="AH28" t="s">
        <v>65</v>
      </c>
      <c r="AI28" t="s">
        <v>66</v>
      </c>
      <c r="AL28" t="s">
        <v>1237</v>
      </c>
      <c r="AY28" t="s">
        <v>2502</v>
      </c>
      <c r="AZ28" t="s">
        <v>2503</v>
      </c>
      <c r="BA28" t="s">
        <v>2504</v>
      </c>
      <c r="BB28" t="s">
        <v>284</v>
      </c>
      <c r="BD28" t="s">
        <v>72</v>
      </c>
      <c r="BG28" t="s">
        <v>2505</v>
      </c>
    </row>
    <row r="29" spans="1:59" x14ac:dyDescent="0.2">
      <c r="A29" s="1">
        <v>42618.942928240736</v>
      </c>
      <c r="B29" t="s">
        <v>1862</v>
      </c>
      <c r="C29" t="s">
        <v>2486</v>
      </c>
      <c r="D29" t="str">
        <f>VLOOKUP(all_senate_staff[[#This Row],[Full Name]], senate_staff_import[],1,0)</f>
        <v>Amanda J Surber Gonzalez</v>
      </c>
      <c r="M29" t="s">
        <v>1254</v>
      </c>
      <c r="AH29" t="s">
        <v>65</v>
      </c>
      <c r="AI29" t="s">
        <v>66</v>
      </c>
      <c r="AL29" t="s">
        <v>1237</v>
      </c>
      <c r="AY29" t="s">
        <v>2487</v>
      </c>
      <c r="AZ29" t="s">
        <v>2488</v>
      </c>
      <c r="BA29" t="s">
        <v>2489</v>
      </c>
      <c r="BB29" t="s">
        <v>1954</v>
      </c>
      <c r="BD29" t="s">
        <v>72</v>
      </c>
      <c r="BG29" t="s">
        <v>2490</v>
      </c>
    </row>
    <row r="30" spans="1:59" x14ac:dyDescent="0.2">
      <c r="A30" s="1">
        <v>42618.94121527778</v>
      </c>
      <c r="B30" t="s">
        <v>1862</v>
      </c>
      <c r="C30" t="s">
        <v>4921</v>
      </c>
      <c r="D30" t="str">
        <f>VLOOKUP(all_senate_staff[[#This Row],[Full Name]], senate_staff_import[],1,0)</f>
        <v>Amanda K Talham</v>
      </c>
      <c r="M30" t="s">
        <v>1796</v>
      </c>
      <c r="AH30" t="s">
        <v>65</v>
      </c>
      <c r="AI30" t="s">
        <v>66</v>
      </c>
      <c r="AL30" t="s">
        <v>1237</v>
      </c>
      <c r="AY30" t="s">
        <v>4922</v>
      </c>
      <c r="AZ30" t="s">
        <v>4923</v>
      </c>
      <c r="BA30" t="s">
        <v>4924</v>
      </c>
      <c r="BB30" t="s">
        <v>4925</v>
      </c>
      <c r="BD30" t="s">
        <v>72</v>
      </c>
      <c r="BG30" t="s">
        <v>4926</v>
      </c>
    </row>
    <row r="31" spans="1:59" x14ac:dyDescent="0.2">
      <c r="A31" s="1">
        <v>42618.938958333332</v>
      </c>
      <c r="B31" t="s">
        <v>1862</v>
      </c>
      <c r="C31" t="s">
        <v>8307</v>
      </c>
      <c r="D31" t="str">
        <f>VLOOKUP(all_senate_staff[[#This Row],[Full Name]], senate_staff_import[],1,0)</f>
        <v>Amanda L Vennard</v>
      </c>
      <c r="L31" t="s">
        <v>7117</v>
      </c>
      <c r="M31" t="s">
        <v>7118</v>
      </c>
      <c r="N31" t="s">
        <v>168</v>
      </c>
      <c r="AH31" t="s">
        <v>65</v>
      </c>
      <c r="AI31" t="s">
        <v>66</v>
      </c>
      <c r="AL31" t="s">
        <v>67</v>
      </c>
      <c r="AY31" t="s">
        <v>8308</v>
      </c>
      <c r="AZ31" t="s">
        <v>8309</v>
      </c>
      <c r="BA31" t="s">
        <v>8310</v>
      </c>
      <c r="BB31" t="s">
        <v>426</v>
      </c>
      <c r="BD31" t="s">
        <v>72</v>
      </c>
      <c r="BG31" t="s">
        <v>8311</v>
      </c>
    </row>
    <row r="32" spans="1:59" x14ac:dyDescent="0.2">
      <c r="A32" s="1">
        <v>42788.839444444442</v>
      </c>
      <c r="B32" t="s">
        <v>1862</v>
      </c>
      <c r="C32" t="s">
        <v>1920</v>
      </c>
      <c r="D32" t="str">
        <f>VLOOKUP(all_senate_staff[[#This Row],[Full Name]], senate_staff_import[],1,0)</f>
        <v>Amanda N Casella</v>
      </c>
      <c r="L32" t="s">
        <v>1031</v>
      </c>
      <c r="M32" t="s">
        <v>1032</v>
      </c>
      <c r="N32" t="s">
        <v>63</v>
      </c>
      <c r="AH32" t="s">
        <v>65</v>
      </c>
      <c r="AI32" t="s">
        <v>66</v>
      </c>
      <c r="AL32" t="s">
        <v>67</v>
      </c>
      <c r="AY32" t="s">
        <v>1921</v>
      </c>
      <c r="AZ32" t="s">
        <v>1922</v>
      </c>
      <c r="BA32" t="s">
        <v>1923</v>
      </c>
      <c r="BB32" t="s">
        <v>186</v>
      </c>
      <c r="BD32" t="s">
        <v>72</v>
      </c>
      <c r="BG32" t="s">
        <v>1924</v>
      </c>
    </row>
    <row r="33" spans="1:59" x14ac:dyDescent="0.2">
      <c r="A33" s="1">
        <v>42788.83965277778</v>
      </c>
      <c r="B33" t="s">
        <v>1862</v>
      </c>
      <c r="C33" t="s">
        <v>1915</v>
      </c>
      <c r="D33" t="str">
        <f>VLOOKUP(all_senate_staff[[#This Row],[Full Name]], senate_staff_import[],1,0)</f>
        <v>Amber N Venturelli</v>
      </c>
      <c r="M33" t="s">
        <v>1260</v>
      </c>
      <c r="AH33" t="s">
        <v>65</v>
      </c>
      <c r="AI33" t="s">
        <v>66</v>
      </c>
      <c r="AL33" t="s">
        <v>1237</v>
      </c>
      <c r="AY33" t="s">
        <v>1916</v>
      </c>
      <c r="AZ33" t="s">
        <v>1917</v>
      </c>
      <c r="BA33" t="s">
        <v>1918</v>
      </c>
      <c r="BB33" t="s">
        <v>1264</v>
      </c>
      <c r="BD33" t="s">
        <v>72</v>
      </c>
      <c r="BG33" t="s">
        <v>1919</v>
      </c>
    </row>
    <row r="34" spans="1:59" x14ac:dyDescent="0.2">
      <c r="A34" s="1">
        <v>42618.938784722217</v>
      </c>
      <c r="B34" t="s">
        <v>1862</v>
      </c>
      <c r="C34" t="s">
        <v>8565</v>
      </c>
      <c r="D34" t="str">
        <f>VLOOKUP(all_senate_staff[[#This Row],[Full Name]], senate_staff_import[],1,0)</f>
        <v>Amir Abbady</v>
      </c>
      <c r="L34" t="s">
        <v>765</v>
      </c>
      <c r="M34" t="s">
        <v>766</v>
      </c>
      <c r="N34" t="s">
        <v>63</v>
      </c>
      <c r="AH34" t="s">
        <v>65</v>
      </c>
      <c r="AI34" t="s">
        <v>66</v>
      </c>
      <c r="AL34" t="s">
        <v>67</v>
      </c>
      <c r="AY34" t="s">
        <v>8566</v>
      </c>
      <c r="AZ34" t="s">
        <v>8567</v>
      </c>
      <c r="BA34" t="s">
        <v>8568</v>
      </c>
      <c r="BB34" t="s">
        <v>102</v>
      </c>
      <c r="BD34" t="s">
        <v>72</v>
      </c>
      <c r="BG34" t="s">
        <v>8569</v>
      </c>
    </row>
    <row r="35" spans="1:59" x14ac:dyDescent="0.2">
      <c r="A35" s="1">
        <v>42788.839791666673</v>
      </c>
      <c r="B35" t="s">
        <v>1862</v>
      </c>
      <c r="C35" t="s">
        <v>1908</v>
      </c>
      <c r="D35" t="str">
        <f>VLOOKUP(all_senate_staff[[#This Row],[Full Name]], senate_staff_import[],1,0)</f>
        <v>Amy L Church</v>
      </c>
      <c r="M35" t="s">
        <v>1406</v>
      </c>
      <c r="V35" t="s">
        <v>1909</v>
      </c>
      <c r="AG35" t="s">
        <v>1910</v>
      </c>
      <c r="AH35" t="s">
        <v>65</v>
      </c>
      <c r="AI35" t="s">
        <v>66</v>
      </c>
      <c r="AL35" t="s">
        <v>1237</v>
      </c>
      <c r="AY35" t="s">
        <v>1911</v>
      </c>
      <c r="AZ35" t="s">
        <v>1912</v>
      </c>
      <c r="BA35" t="s">
        <v>1913</v>
      </c>
      <c r="BB35" t="s">
        <v>455</v>
      </c>
      <c r="BD35" t="s">
        <v>72</v>
      </c>
      <c r="BG35" t="s">
        <v>1914</v>
      </c>
    </row>
    <row r="36" spans="1:59" x14ac:dyDescent="0.2">
      <c r="A36" s="1">
        <v>42618.939398148148</v>
      </c>
      <c r="B36" t="s">
        <v>1862</v>
      </c>
      <c r="C36" t="s">
        <v>7179</v>
      </c>
      <c r="D36" t="str">
        <f>VLOOKUP(all_senate_staff[[#This Row],[Full Name]], senate_staff_import[],1,0)</f>
        <v>Amy N Foley</v>
      </c>
      <c r="L36" t="s">
        <v>864</v>
      </c>
      <c r="M36" t="s">
        <v>865</v>
      </c>
      <c r="N36" t="s">
        <v>63</v>
      </c>
      <c r="T36" t="s">
        <v>7180</v>
      </c>
      <c r="AH36" t="s">
        <v>65</v>
      </c>
      <c r="AI36" t="s">
        <v>66</v>
      </c>
      <c r="AL36" t="s">
        <v>67</v>
      </c>
      <c r="AY36" t="s">
        <v>7181</v>
      </c>
      <c r="AZ36" t="s">
        <v>7182</v>
      </c>
      <c r="BA36" t="s">
        <v>7183</v>
      </c>
      <c r="BB36" t="s">
        <v>7184</v>
      </c>
      <c r="BD36" t="s">
        <v>72</v>
      </c>
      <c r="BG36" t="s">
        <v>7185</v>
      </c>
    </row>
    <row r="37" spans="1:59" x14ac:dyDescent="0.2">
      <c r="A37" s="1">
        <v>42788.84002314815</v>
      </c>
      <c r="B37" t="s">
        <v>1862</v>
      </c>
      <c r="C37" t="s">
        <v>1903</v>
      </c>
      <c r="D37" t="str">
        <f>VLOOKUP(all_senate_staff[[#This Row],[Full Name]], senate_staff_import[],1,0)</f>
        <v>Ana Maria Paola C Munoz</v>
      </c>
      <c r="L37" t="s">
        <v>644</v>
      </c>
      <c r="M37" t="s">
        <v>645</v>
      </c>
      <c r="N37" t="s">
        <v>63</v>
      </c>
      <c r="AH37" t="s">
        <v>65</v>
      </c>
      <c r="AI37" t="s">
        <v>66</v>
      </c>
      <c r="AL37" t="s">
        <v>67</v>
      </c>
      <c r="AY37" t="s">
        <v>1904</v>
      </c>
      <c r="AZ37" t="s">
        <v>1905</v>
      </c>
      <c r="BA37" t="s">
        <v>1906</v>
      </c>
      <c r="BB37" t="s">
        <v>1053</v>
      </c>
      <c r="BD37" t="s">
        <v>72</v>
      </c>
      <c r="BG37" t="s">
        <v>1907</v>
      </c>
    </row>
    <row r="38" spans="1:59" x14ac:dyDescent="0.2">
      <c r="A38" s="1">
        <v>42788.840266203697</v>
      </c>
      <c r="B38" t="s">
        <v>1862</v>
      </c>
      <c r="C38" t="s">
        <v>1897</v>
      </c>
      <c r="D38" t="str">
        <f>VLOOKUP(all_senate_staff[[#This Row],[Full Name]], senate_staff_import[],1,0)</f>
        <v>Andrea J Robbins</v>
      </c>
      <c r="M38" t="s">
        <v>1777</v>
      </c>
      <c r="AH38" t="s">
        <v>65</v>
      </c>
      <c r="AI38" t="s">
        <v>66</v>
      </c>
      <c r="AL38" t="s">
        <v>1237</v>
      </c>
      <c r="AY38" t="s">
        <v>1898</v>
      </c>
      <c r="AZ38" t="s">
        <v>1899</v>
      </c>
      <c r="BA38" t="s">
        <v>1900</v>
      </c>
      <c r="BB38" t="s">
        <v>1901</v>
      </c>
      <c r="BD38" t="s">
        <v>72</v>
      </c>
      <c r="BG38" t="s">
        <v>1902</v>
      </c>
    </row>
    <row r="39" spans="1:59" x14ac:dyDescent="0.2">
      <c r="A39" s="1">
        <v>42618.942789351851</v>
      </c>
      <c r="B39" t="s">
        <v>1862</v>
      </c>
      <c r="C39" t="s">
        <v>2676</v>
      </c>
      <c r="D39" t="str">
        <f>VLOOKUP(all_senate_staff[[#This Row],[Full Name]], senate_staff_import[],1,0)</f>
        <v>Andrea M Bender</v>
      </c>
      <c r="L39" t="s">
        <v>245</v>
      </c>
      <c r="M39" t="s">
        <v>246</v>
      </c>
      <c r="N39" t="s">
        <v>63</v>
      </c>
      <c r="AH39" t="s">
        <v>65</v>
      </c>
      <c r="AI39" t="s">
        <v>66</v>
      </c>
      <c r="AL39" t="s">
        <v>67</v>
      </c>
      <c r="AM39" t="s">
        <v>68</v>
      </c>
      <c r="AY39" t="s">
        <v>2677</v>
      </c>
      <c r="AZ39" t="s">
        <v>2678</v>
      </c>
      <c r="BA39" t="s">
        <v>2679</v>
      </c>
      <c r="BB39" t="s">
        <v>236</v>
      </c>
      <c r="BD39" t="s">
        <v>72</v>
      </c>
      <c r="BG39" t="s">
        <v>2680</v>
      </c>
    </row>
    <row r="40" spans="1:59" x14ac:dyDescent="0.2">
      <c r="A40" s="1">
        <v>42788.840451388889</v>
      </c>
      <c r="B40" t="s">
        <v>1862</v>
      </c>
      <c r="C40" t="s">
        <v>1891</v>
      </c>
      <c r="D40" t="str">
        <f>VLOOKUP(all_senate_staff[[#This Row],[Full Name]], senate_staff_import[],1,0)</f>
        <v>Andrew C Taranto</v>
      </c>
      <c r="L40" t="s">
        <v>765</v>
      </c>
      <c r="M40" t="s">
        <v>766</v>
      </c>
      <c r="N40" t="s">
        <v>63</v>
      </c>
      <c r="AH40" t="s">
        <v>65</v>
      </c>
      <c r="AI40" t="s">
        <v>66</v>
      </c>
      <c r="AL40" t="s">
        <v>67</v>
      </c>
      <c r="AY40" t="s">
        <v>1892</v>
      </c>
      <c r="AZ40" t="s">
        <v>1893</v>
      </c>
      <c r="BA40" t="s">
        <v>1894</v>
      </c>
      <c r="BB40" t="s">
        <v>1895</v>
      </c>
      <c r="BD40" t="s">
        <v>72</v>
      </c>
      <c r="BG40" t="s">
        <v>1896</v>
      </c>
    </row>
    <row r="41" spans="1:59" x14ac:dyDescent="0.2">
      <c r="A41" s="1">
        <v>42789.531828703701</v>
      </c>
      <c r="B41" t="s">
        <v>59</v>
      </c>
      <c r="C41" t="s">
        <v>112</v>
      </c>
      <c r="D41" t="str">
        <f>VLOOKUP(all_senate_staff[[#This Row],[Full Name]], senate_staff_import[],1,0)</f>
        <v>Andrew D Razzore</v>
      </c>
      <c r="L41" t="s">
        <v>105</v>
      </c>
      <c r="M41" t="s">
        <v>106</v>
      </c>
      <c r="N41" t="s">
        <v>63</v>
      </c>
      <c r="AH41" t="s">
        <v>65</v>
      </c>
      <c r="AI41" t="s">
        <v>66</v>
      </c>
      <c r="AL41" t="s">
        <v>67</v>
      </c>
      <c r="AY41" t="s">
        <v>113</v>
      </c>
      <c r="AZ41" t="s">
        <v>114</v>
      </c>
      <c r="BA41" t="s">
        <v>115</v>
      </c>
      <c r="BB41" t="s">
        <v>116</v>
      </c>
      <c r="BD41" t="s">
        <v>72</v>
      </c>
      <c r="BG41" t="s">
        <v>117</v>
      </c>
    </row>
    <row r="42" spans="1:59" x14ac:dyDescent="0.2">
      <c r="A42" s="1">
        <v>42618.939386574071</v>
      </c>
      <c r="B42" t="s">
        <v>1862</v>
      </c>
      <c r="C42" t="s">
        <v>7202</v>
      </c>
      <c r="D42" t="str">
        <f>VLOOKUP(all_senate_staff[[#This Row],[Full Name]], senate_staff_import[],1,0)</f>
        <v>Andrew D Strum</v>
      </c>
      <c r="M42" t="s">
        <v>1837</v>
      </c>
      <c r="AH42" t="s">
        <v>65</v>
      </c>
      <c r="AI42" t="s">
        <v>66</v>
      </c>
      <c r="AL42" t="s">
        <v>1237</v>
      </c>
      <c r="AY42" t="s">
        <v>7203</v>
      </c>
      <c r="AZ42" t="s">
        <v>114</v>
      </c>
      <c r="BA42" t="s">
        <v>7204</v>
      </c>
      <c r="BB42" t="s">
        <v>7205</v>
      </c>
      <c r="BD42" t="s">
        <v>72</v>
      </c>
      <c r="BG42" t="s">
        <v>7206</v>
      </c>
    </row>
    <row r="43" spans="1:59" x14ac:dyDescent="0.2">
      <c r="A43" s="1">
        <v>42618.939976851849</v>
      </c>
      <c r="B43" t="s">
        <v>1862</v>
      </c>
      <c r="C43" t="s">
        <v>6673</v>
      </c>
      <c r="D43" t="str">
        <f>VLOOKUP(all_senate_staff[[#This Row],[Full Name]], senate_staff_import[],1,0)</f>
        <v>Andrew G Genna</v>
      </c>
      <c r="L43" t="s">
        <v>5550</v>
      </c>
      <c r="M43" t="s">
        <v>5551</v>
      </c>
      <c r="N43" t="s">
        <v>63</v>
      </c>
      <c r="AH43" t="s">
        <v>65</v>
      </c>
      <c r="AI43" t="s">
        <v>66</v>
      </c>
      <c r="AL43" t="s">
        <v>67</v>
      </c>
      <c r="AY43" t="s">
        <v>6674</v>
      </c>
      <c r="AZ43" t="s">
        <v>6675</v>
      </c>
      <c r="BA43" t="s">
        <v>6676</v>
      </c>
      <c r="BB43" t="s">
        <v>6677</v>
      </c>
      <c r="BD43" t="s">
        <v>72</v>
      </c>
      <c r="BG43" t="s">
        <v>6678</v>
      </c>
    </row>
    <row r="44" spans="1:59" x14ac:dyDescent="0.2">
      <c r="A44" s="1">
        <v>42618.942847222221</v>
      </c>
      <c r="B44" t="s">
        <v>1862</v>
      </c>
      <c r="C44" t="s">
        <v>2599</v>
      </c>
      <c r="D44" t="str">
        <f>VLOOKUP(all_senate_staff[[#This Row],[Full Name]], senate_staff_import[],1,0)</f>
        <v>Andrew J Conlon</v>
      </c>
      <c r="L44" t="s">
        <v>696</v>
      </c>
      <c r="M44" t="s">
        <v>697</v>
      </c>
      <c r="N44" t="s">
        <v>63</v>
      </c>
      <c r="AH44" t="s">
        <v>65</v>
      </c>
      <c r="AI44" t="s">
        <v>66</v>
      </c>
      <c r="AL44" t="s">
        <v>67</v>
      </c>
      <c r="AY44" t="s">
        <v>2600</v>
      </c>
      <c r="AZ44" t="s">
        <v>1622</v>
      </c>
      <c r="BA44" t="s">
        <v>2601</v>
      </c>
      <c r="BB44" t="s">
        <v>2602</v>
      </c>
      <c r="BD44" t="s">
        <v>72</v>
      </c>
      <c r="BG44" t="s">
        <v>2603</v>
      </c>
    </row>
    <row r="45" spans="1:59" x14ac:dyDescent="0.2">
      <c r="A45" s="1">
        <v>42789.530914351853</v>
      </c>
      <c r="B45" t="s">
        <v>59</v>
      </c>
      <c r="C45" t="s">
        <v>1620</v>
      </c>
      <c r="D45" t="str">
        <f>VLOOKUP(all_senate_staff[[#This Row],[Full Name]], senate_staff_import[],1,0)</f>
        <v>Andrew J Dipasquale</v>
      </c>
      <c r="M45" t="s">
        <v>1564</v>
      </c>
      <c r="AH45" t="s">
        <v>65</v>
      </c>
      <c r="AI45" t="s">
        <v>66</v>
      </c>
      <c r="AL45" t="s">
        <v>1237</v>
      </c>
      <c r="AY45" t="s">
        <v>1621</v>
      </c>
      <c r="AZ45" t="s">
        <v>1622</v>
      </c>
      <c r="BA45" t="s">
        <v>1623</v>
      </c>
      <c r="BB45" t="s">
        <v>1577</v>
      </c>
      <c r="BD45" t="s">
        <v>72</v>
      </c>
      <c r="BG45" t="s">
        <v>1624</v>
      </c>
    </row>
    <row r="46" spans="1:59" x14ac:dyDescent="0.2">
      <c r="A46" s="1">
        <v>42618.940578703703</v>
      </c>
      <c r="B46" t="s">
        <v>1862</v>
      </c>
      <c r="C46" t="s">
        <v>5700</v>
      </c>
      <c r="D46" t="str">
        <f>VLOOKUP(all_senate_staff[[#This Row],[Full Name]], senate_staff_import[],1,0)</f>
        <v>Andrew J Ferris</v>
      </c>
      <c r="L46" t="s">
        <v>5550</v>
      </c>
      <c r="M46" t="s">
        <v>5551</v>
      </c>
      <c r="N46" t="s">
        <v>63</v>
      </c>
      <c r="AH46" t="s">
        <v>65</v>
      </c>
      <c r="AI46" t="s">
        <v>66</v>
      </c>
      <c r="AL46" t="s">
        <v>67</v>
      </c>
      <c r="AY46" t="s">
        <v>5701</v>
      </c>
      <c r="AZ46" t="s">
        <v>1622</v>
      </c>
      <c r="BA46" t="s">
        <v>5702</v>
      </c>
      <c r="BB46" t="s">
        <v>683</v>
      </c>
      <c r="BD46" t="s">
        <v>72</v>
      </c>
      <c r="BG46" t="s">
        <v>5703</v>
      </c>
    </row>
    <row r="47" spans="1:59" x14ac:dyDescent="0.2">
      <c r="A47" s="1">
        <v>42618.940810185188</v>
      </c>
      <c r="B47" t="s">
        <v>1862</v>
      </c>
      <c r="C47" t="s">
        <v>5491</v>
      </c>
      <c r="D47" t="str">
        <f>VLOOKUP(all_senate_staff[[#This Row],[Full Name]], senate_staff_import[],1,0)</f>
        <v>Andrew J Postiglione</v>
      </c>
      <c r="M47" t="s">
        <v>1777</v>
      </c>
      <c r="AH47" t="s">
        <v>65</v>
      </c>
      <c r="AI47" t="s">
        <v>66</v>
      </c>
      <c r="AL47" t="s">
        <v>1237</v>
      </c>
      <c r="AY47" t="s">
        <v>5492</v>
      </c>
      <c r="AZ47" t="s">
        <v>1622</v>
      </c>
      <c r="BA47" t="s">
        <v>5493</v>
      </c>
      <c r="BB47" t="s">
        <v>4613</v>
      </c>
      <c r="BD47" t="s">
        <v>72</v>
      </c>
      <c r="BG47" t="s">
        <v>5494</v>
      </c>
    </row>
    <row r="48" spans="1:59" x14ac:dyDescent="0.2">
      <c r="A48" s="1">
        <v>42618.941793981481</v>
      </c>
      <c r="B48" t="s">
        <v>1862</v>
      </c>
      <c r="C48" t="s">
        <v>4088</v>
      </c>
      <c r="D48" t="str">
        <f>VLOOKUP(all_senate_staff[[#This Row],[Full Name]], senate_staff_import[],1,0)</f>
        <v>Andrew J Winchell</v>
      </c>
      <c r="L48" t="s">
        <v>632</v>
      </c>
      <c r="M48" t="s">
        <v>633</v>
      </c>
      <c r="N48" t="s">
        <v>168</v>
      </c>
      <c r="T48" t="s">
        <v>4089</v>
      </c>
      <c r="AH48" t="s">
        <v>65</v>
      </c>
      <c r="AI48" t="s">
        <v>66</v>
      </c>
      <c r="AL48" t="s">
        <v>67</v>
      </c>
      <c r="AM48" t="s">
        <v>284</v>
      </c>
      <c r="AY48" t="s">
        <v>4090</v>
      </c>
      <c r="AZ48" t="s">
        <v>1622</v>
      </c>
      <c r="BA48" t="s">
        <v>4091</v>
      </c>
      <c r="BB48" t="s">
        <v>2049</v>
      </c>
      <c r="BD48" t="s">
        <v>72</v>
      </c>
      <c r="BG48" t="s">
        <v>4092</v>
      </c>
    </row>
    <row r="49" spans="1:59" x14ac:dyDescent="0.2">
      <c r="A49" s="1">
        <v>42789.531712962962</v>
      </c>
      <c r="B49" t="s">
        <v>59</v>
      </c>
      <c r="C49" t="s">
        <v>631</v>
      </c>
      <c r="D49" t="str">
        <f>VLOOKUP(all_senate_staff[[#This Row],[Full Name]], senate_staff_import[],1,0)</f>
        <v>Andrew T Toranzo</v>
      </c>
      <c r="L49" t="s">
        <v>632</v>
      </c>
      <c r="M49" t="s">
        <v>633</v>
      </c>
      <c r="N49" t="s">
        <v>168</v>
      </c>
      <c r="AH49" t="s">
        <v>65</v>
      </c>
      <c r="AI49" t="s">
        <v>66</v>
      </c>
      <c r="AL49" t="s">
        <v>67</v>
      </c>
      <c r="AY49" t="s">
        <v>634</v>
      </c>
      <c r="AZ49" t="s">
        <v>635</v>
      </c>
      <c r="BA49" t="s">
        <v>636</v>
      </c>
      <c r="BB49" t="s">
        <v>365</v>
      </c>
      <c r="BD49" t="s">
        <v>72</v>
      </c>
      <c r="BG49" t="s">
        <v>637</v>
      </c>
    </row>
    <row r="50" spans="1:59" x14ac:dyDescent="0.2">
      <c r="A50" s="1">
        <v>42789.531747685192</v>
      </c>
      <c r="B50" t="s">
        <v>59</v>
      </c>
      <c r="C50" t="s">
        <v>499</v>
      </c>
      <c r="D50" t="str">
        <f>VLOOKUP(all_senate_staff[[#This Row],[Full Name]], senate_staff_import[],1,0)</f>
        <v>Andy Salas</v>
      </c>
      <c r="L50" t="s">
        <v>75</v>
      </c>
      <c r="M50" t="s">
        <v>76</v>
      </c>
      <c r="N50" t="s">
        <v>63</v>
      </c>
      <c r="AH50" t="s">
        <v>65</v>
      </c>
      <c r="AI50" t="s">
        <v>66</v>
      </c>
      <c r="AL50" t="s">
        <v>67</v>
      </c>
      <c r="AY50" t="s">
        <v>500</v>
      </c>
      <c r="AZ50" t="s">
        <v>501</v>
      </c>
      <c r="BA50" t="s">
        <v>502</v>
      </c>
      <c r="BB50" t="s">
        <v>80</v>
      </c>
      <c r="BD50" t="s">
        <v>72</v>
      </c>
      <c r="BG50" t="s">
        <v>503</v>
      </c>
    </row>
    <row r="51" spans="1:59" x14ac:dyDescent="0.2">
      <c r="A51" s="1">
        <v>42618.939120370371</v>
      </c>
      <c r="B51" t="s">
        <v>1862</v>
      </c>
      <c r="C51" t="s">
        <v>7779</v>
      </c>
      <c r="D51" t="str">
        <f>VLOOKUP(all_senate_staff[[#This Row],[Full Name]], senate_staff_import[],1,0)</f>
        <v>Angel B Gaud</v>
      </c>
      <c r="L51" t="s">
        <v>1001</v>
      </c>
      <c r="M51" t="s">
        <v>1002</v>
      </c>
      <c r="N51" t="s">
        <v>63</v>
      </c>
      <c r="AH51" t="s">
        <v>65</v>
      </c>
      <c r="AI51" t="s">
        <v>66</v>
      </c>
      <c r="AL51" t="s">
        <v>67</v>
      </c>
      <c r="AY51" t="s">
        <v>7780</v>
      </c>
      <c r="AZ51" t="s">
        <v>7781</v>
      </c>
      <c r="BA51" t="s">
        <v>7782</v>
      </c>
      <c r="BB51" t="s">
        <v>194</v>
      </c>
      <c r="BD51" t="s">
        <v>72</v>
      </c>
      <c r="BG51" t="s">
        <v>7783</v>
      </c>
    </row>
    <row r="52" spans="1:59" x14ac:dyDescent="0.2">
      <c r="A52" s="1">
        <v>42789.531689814823</v>
      </c>
      <c r="B52" t="s">
        <v>59</v>
      </c>
      <c r="C52" t="s">
        <v>778</v>
      </c>
      <c r="D52" t="str">
        <f>VLOOKUP(all_senate_staff[[#This Row],[Full Name]], senate_staff_import[],1,0)</f>
        <v>Angel I Vasquez</v>
      </c>
      <c r="L52" t="s">
        <v>779</v>
      </c>
      <c r="M52" t="s">
        <v>780</v>
      </c>
      <c r="N52" t="s">
        <v>63</v>
      </c>
      <c r="T52" t="s">
        <v>781</v>
      </c>
      <c r="AH52" t="s">
        <v>65</v>
      </c>
      <c r="AI52" t="s">
        <v>66</v>
      </c>
      <c r="AL52" t="s">
        <v>67</v>
      </c>
      <c r="AM52" t="s">
        <v>68</v>
      </c>
      <c r="AY52" t="s">
        <v>782</v>
      </c>
      <c r="AZ52" t="s">
        <v>783</v>
      </c>
      <c r="BA52" t="s">
        <v>784</v>
      </c>
      <c r="BB52" t="s">
        <v>236</v>
      </c>
      <c r="BD52" t="s">
        <v>72</v>
      </c>
      <c r="BG52" t="s">
        <v>785</v>
      </c>
    </row>
    <row r="53" spans="1:59" x14ac:dyDescent="0.2">
      <c r="A53" s="1">
        <v>42618.939791666657</v>
      </c>
      <c r="B53" t="s">
        <v>1862</v>
      </c>
      <c r="C53" t="s">
        <v>7036</v>
      </c>
      <c r="D53" t="str">
        <f>VLOOKUP(all_senate_staff[[#This Row],[Full Name]], senate_staff_import[],1,0)</f>
        <v>Angel M Rivera</v>
      </c>
      <c r="L53" t="s">
        <v>901</v>
      </c>
      <c r="M53" t="s">
        <v>902</v>
      </c>
      <c r="N53" t="s">
        <v>63</v>
      </c>
      <c r="AH53" t="s">
        <v>65</v>
      </c>
      <c r="AI53" t="s">
        <v>66</v>
      </c>
      <c r="AL53" t="s">
        <v>67</v>
      </c>
      <c r="AY53" t="s">
        <v>7037</v>
      </c>
      <c r="AZ53" t="s">
        <v>7038</v>
      </c>
      <c r="BA53" t="s">
        <v>5108</v>
      </c>
      <c r="BB53" t="s">
        <v>7039</v>
      </c>
      <c r="BD53" t="s">
        <v>72</v>
      </c>
      <c r="BG53" t="s">
        <v>7040</v>
      </c>
    </row>
    <row r="54" spans="1:59" x14ac:dyDescent="0.2">
      <c r="A54" s="1">
        <v>42618.940833333327</v>
      </c>
      <c r="B54" t="s">
        <v>1862</v>
      </c>
      <c r="C54" t="s">
        <v>5458</v>
      </c>
      <c r="D54" t="str">
        <f>VLOOKUP(all_senate_staff[[#This Row],[Full Name]], senate_staff_import[],1,0)</f>
        <v>Angela Meyer</v>
      </c>
      <c r="L54" t="s">
        <v>2187</v>
      </c>
      <c r="M54" t="s">
        <v>2188</v>
      </c>
      <c r="N54" t="s">
        <v>63</v>
      </c>
      <c r="AH54" t="s">
        <v>65</v>
      </c>
      <c r="AI54" t="s">
        <v>66</v>
      </c>
      <c r="AL54" t="s">
        <v>67</v>
      </c>
      <c r="AY54" t="s">
        <v>5459</v>
      </c>
      <c r="AZ54" t="s">
        <v>5460</v>
      </c>
      <c r="BA54" t="s">
        <v>3027</v>
      </c>
      <c r="BB54" t="s">
        <v>5296</v>
      </c>
      <c r="BD54" t="s">
        <v>72</v>
      </c>
      <c r="BG54" t="s">
        <v>5461</v>
      </c>
    </row>
    <row r="55" spans="1:59" x14ac:dyDescent="0.2">
      <c r="A55" s="1">
        <v>42618.939386574071</v>
      </c>
      <c r="B55" t="s">
        <v>1862</v>
      </c>
      <c r="C55" t="s">
        <v>7192</v>
      </c>
      <c r="D55" t="str">
        <f>VLOOKUP(all_senate_staff[[#This Row],[Full Name]], senate_staff_import[],1,0)</f>
        <v>Angelo J Lombardi</v>
      </c>
      <c r="M55" t="s">
        <v>1837</v>
      </c>
      <c r="AH55" t="s">
        <v>65</v>
      </c>
      <c r="AI55" t="s">
        <v>66</v>
      </c>
      <c r="AL55" t="s">
        <v>1237</v>
      </c>
      <c r="AY55" t="s">
        <v>7193</v>
      </c>
      <c r="AZ55" t="s">
        <v>7194</v>
      </c>
      <c r="BA55" t="s">
        <v>1075</v>
      </c>
      <c r="BB55" t="s">
        <v>7195</v>
      </c>
      <c r="BD55" t="s">
        <v>72</v>
      </c>
      <c r="BG55" t="s">
        <v>7196</v>
      </c>
    </row>
    <row r="56" spans="1:59" x14ac:dyDescent="0.2">
      <c r="A56" s="1">
        <v>42618.939039351862</v>
      </c>
      <c r="B56" t="s">
        <v>1862</v>
      </c>
      <c r="C56" t="s">
        <v>8021</v>
      </c>
      <c r="D56" t="str">
        <f>VLOOKUP(all_senate_staff[[#This Row],[Full Name]], senate_staff_import[],1,0)</f>
        <v>Ann B Parmely</v>
      </c>
      <c r="L56" t="s">
        <v>901</v>
      </c>
      <c r="M56" t="s">
        <v>902</v>
      </c>
      <c r="N56" t="s">
        <v>63</v>
      </c>
      <c r="T56" t="s">
        <v>8022</v>
      </c>
      <c r="AH56" t="s">
        <v>65</v>
      </c>
      <c r="AI56" t="s">
        <v>66</v>
      </c>
      <c r="AL56" t="s">
        <v>67</v>
      </c>
      <c r="AM56" t="s">
        <v>145</v>
      </c>
      <c r="AY56" t="s">
        <v>8023</v>
      </c>
      <c r="AZ56" t="s">
        <v>8024</v>
      </c>
      <c r="BA56" t="s">
        <v>8025</v>
      </c>
      <c r="BB56" t="s">
        <v>80</v>
      </c>
      <c r="BD56" t="s">
        <v>72</v>
      </c>
      <c r="BG56" t="s">
        <v>8026</v>
      </c>
    </row>
    <row r="57" spans="1:59" x14ac:dyDescent="0.2">
      <c r="A57" s="1">
        <v>42618.939351851863</v>
      </c>
      <c r="B57" t="s">
        <v>1862</v>
      </c>
      <c r="C57" t="s">
        <v>7278</v>
      </c>
      <c r="D57" t="str">
        <f>VLOOKUP(all_senate_staff[[#This Row],[Full Name]], senate_staff_import[],1,0)</f>
        <v>Ann Eisenhut</v>
      </c>
      <c r="L57" t="s">
        <v>4062</v>
      </c>
      <c r="M57" t="s">
        <v>4063</v>
      </c>
      <c r="N57" t="s">
        <v>168</v>
      </c>
      <c r="AH57" t="s">
        <v>65</v>
      </c>
      <c r="AI57" t="s">
        <v>66</v>
      </c>
      <c r="AL57" t="s">
        <v>67</v>
      </c>
      <c r="AY57" t="s">
        <v>7279</v>
      </c>
      <c r="AZ57" t="s">
        <v>7270</v>
      </c>
      <c r="BA57" t="s">
        <v>7280</v>
      </c>
      <c r="BB57" t="s">
        <v>395</v>
      </c>
      <c r="BD57" t="s">
        <v>72</v>
      </c>
      <c r="BG57" t="s">
        <v>7281</v>
      </c>
    </row>
    <row r="58" spans="1:59" x14ac:dyDescent="0.2">
      <c r="A58" s="1">
        <v>42618.939895833333</v>
      </c>
      <c r="B58" t="s">
        <v>1862</v>
      </c>
      <c r="C58" t="s">
        <v>6848</v>
      </c>
      <c r="D58" t="str">
        <f>VLOOKUP(all_senate_staff[[#This Row],[Full Name]], senate_staff_import[],1,0)</f>
        <v>Ann M Noonan</v>
      </c>
      <c r="L58" t="s">
        <v>1001</v>
      </c>
      <c r="M58" t="s">
        <v>1002</v>
      </c>
      <c r="N58" t="s">
        <v>63</v>
      </c>
      <c r="AH58" t="s">
        <v>65</v>
      </c>
      <c r="AI58" t="s">
        <v>66</v>
      </c>
      <c r="AL58" t="s">
        <v>67</v>
      </c>
      <c r="AM58" t="s">
        <v>68</v>
      </c>
      <c r="AY58" t="s">
        <v>6849</v>
      </c>
      <c r="AZ58" t="s">
        <v>4401</v>
      </c>
      <c r="BA58" t="s">
        <v>6850</v>
      </c>
      <c r="BB58" t="s">
        <v>861</v>
      </c>
      <c r="BD58" t="s">
        <v>72</v>
      </c>
      <c r="BG58" t="s">
        <v>6851</v>
      </c>
    </row>
    <row r="59" spans="1:59" x14ac:dyDescent="0.2">
      <c r="A59" s="1">
        <v>42618.941574074073</v>
      </c>
      <c r="B59" t="s">
        <v>1862</v>
      </c>
      <c r="C59" t="s">
        <v>4399</v>
      </c>
      <c r="D59" t="str">
        <f>VLOOKUP(all_senate_staff[[#This Row],[Full Name]], senate_staff_import[],1,0)</f>
        <v>Ann M Shaw</v>
      </c>
      <c r="M59" t="s">
        <v>1755</v>
      </c>
      <c r="AH59" t="s">
        <v>65</v>
      </c>
      <c r="AI59" t="s">
        <v>66</v>
      </c>
      <c r="AL59" t="s">
        <v>1237</v>
      </c>
      <c r="AY59" t="s">
        <v>4400</v>
      </c>
      <c r="AZ59" t="s">
        <v>4401</v>
      </c>
      <c r="BA59" t="s">
        <v>4402</v>
      </c>
      <c r="BB59" t="s">
        <v>4403</v>
      </c>
      <c r="BD59" t="s">
        <v>72</v>
      </c>
      <c r="BG59" t="s">
        <v>4404</v>
      </c>
    </row>
    <row r="60" spans="1:59" x14ac:dyDescent="0.2">
      <c r="A60" s="1">
        <v>42618.939363425918</v>
      </c>
      <c r="B60" t="s">
        <v>1862</v>
      </c>
      <c r="C60" t="s">
        <v>7268</v>
      </c>
      <c r="D60" t="str">
        <f>VLOOKUP(all_senate_staff[[#This Row],[Full Name]], senate_staff_import[],1,0)</f>
        <v>Ann Shaw-Better</v>
      </c>
      <c r="M60" t="s">
        <v>7208</v>
      </c>
      <c r="AH60" t="s">
        <v>65</v>
      </c>
      <c r="AI60" t="s">
        <v>66</v>
      </c>
      <c r="AL60" t="s">
        <v>1237</v>
      </c>
      <c r="AY60" t="s">
        <v>7269</v>
      </c>
      <c r="AZ60" t="s">
        <v>7270</v>
      </c>
      <c r="BA60" t="s">
        <v>7271</v>
      </c>
      <c r="BB60" t="s">
        <v>7247</v>
      </c>
      <c r="BD60" t="s">
        <v>72</v>
      </c>
      <c r="BG60" t="s">
        <v>7272</v>
      </c>
    </row>
    <row r="61" spans="1:59" x14ac:dyDescent="0.2">
      <c r="A61" s="1">
        <v>42618.939085648148</v>
      </c>
      <c r="B61" t="s">
        <v>1862</v>
      </c>
      <c r="C61" t="s">
        <v>7883</v>
      </c>
      <c r="D61" t="str">
        <f>VLOOKUP(all_senate_staff[[#This Row],[Full Name]], senate_staff_import[],1,0)</f>
        <v>Ann Y Bush</v>
      </c>
      <c r="M61" t="s">
        <v>1850</v>
      </c>
      <c r="AH61" t="s">
        <v>65</v>
      </c>
      <c r="AI61" t="s">
        <v>66</v>
      </c>
      <c r="AL61" t="s">
        <v>1237</v>
      </c>
      <c r="AY61" t="s">
        <v>7884</v>
      </c>
      <c r="AZ61" t="s">
        <v>7885</v>
      </c>
      <c r="BA61" t="s">
        <v>7886</v>
      </c>
      <c r="BB61" t="s">
        <v>7867</v>
      </c>
      <c r="BD61" t="s">
        <v>72</v>
      </c>
      <c r="BG61" t="s">
        <v>7887</v>
      </c>
    </row>
    <row r="62" spans="1:59" x14ac:dyDescent="0.2">
      <c r="A62" s="1">
        <v>42618.940578703703</v>
      </c>
      <c r="B62" t="s">
        <v>1862</v>
      </c>
      <c r="C62" t="s">
        <v>5688</v>
      </c>
      <c r="D62" t="str">
        <f>VLOOKUP(all_senate_staff[[#This Row],[Full Name]], senate_staff_import[],1,0)</f>
        <v>Anna M Hunt</v>
      </c>
      <c r="M62" t="s">
        <v>5508</v>
      </c>
      <c r="AH62" t="s">
        <v>65</v>
      </c>
      <c r="AI62" t="s">
        <v>66</v>
      </c>
      <c r="AL62" t="s">
        <v>1237</v>
      </c>
      <c r="AY62" t="s">
        <v>5689</v>
      </c>
      <c r="AZ62" t="s">
        <v>5690</v>
      </c>
      <c r="BA62" t="s">
        <v>5691</v>
      </c>
      <c r="BB62" t="s">
        <v>5692</v>
      </c>
      <c r="BD62" t="s">
        <v>72</v>
      </c>
      <c r="BG62" t="s">
        <v>5693</v>
      </c>
    </row>
    <row r="63" spans="1:59" x14ac:dyDescent="0.2">
      <c r="A63" s="1">
        <v>42789.530902777777</v>
      </c>
      <c r="B63" t="s">
        <v>59</v>
      </c>
      <c r="C63" t="s">
        <v>1666</v>
      </c>
      <c r="D63" t="str">
        <f>VLOOKUP(all_senate_staff[[#This Row],[Full Name]], senate_staff_import[],1,0)</f>
        <v>Anna Makogon</v>
      </c>
      <c r="M63" t="s">
        <v>1260</v>
      </c>
      <c r="AH63" t="s">
        <v>65</v>
      </c>
      <c r="AI63" t="s">
        <v>66</v>
      </c>
      <c r="AL63" t="s">
        <v>1237</v>
      </c>
      <c r="AY63" t="s">
        <v>1667</v>
      </c>
      <c r="AZ63" t="s">
        <v>1668</v>
      </c>
      <c r="BA63" t="s">
        <v>1669</v>
      </c>
      <c r="BB63" t="s">
        <v>1264</v>
      </c>
      <c r="BD63" t="s">
        <v>72</v>
      </c>
      <c r="BG63" t="s">
        <v>1670</v>
      </c>
    </row>
    <row r="64" spans="1:59" x14ac:dyDescent="0.2">
      <c r="A64" s="1">
        <v>42789.530902777777</v>
      </c>
      <c r="B64" t="s">
        <v>59</v>
      </c>
      <c r="C64" t="s">
        <v>1646</v>
      </c>
      <c r="D64" t="str">
        <f>VLOOKUP(all_senate_staff[[#This Row],[Full Name]], senate_staff_import[],1,0)</f>
        <v>Anna R Myers</v>
      </c>
      <c r="M64" t="s">
        <v>1260</v>
      </c>
      <c r="AH64" t="s">
        <v>65</v>
      </c>
      <c r="AI64" t="s">
        <v>66</v>
      </c>
      <c r="AL64" t="s">
        <v>1237</v>
      </c>
      <c r="AY64" t="s">
        <v>1647</v>
      </c>
      <c r="AZ64" t="s">
        <v>1648</v>
      </c>
      <c r="BA64" t="s">
        <v>1649</v>
      </c>
      <c r="BB64" t="s">
        <v>1264</v>
      </c>
      <c r="BD64" t="s">
        <v>72</v>
      </c>
      <c r="BG64" t="s">
        <v>1650</v>
      </c>
    </row>
    <row r="65" spans="1:59" x14ac:dyDescent="0.2">
      <c r="A65" s="1">
        <v>42618.942256944443</v>
      </c>
      <c r="B65" t="s">
        <v>1862</v>
      </c>
      <c r="C65" t="s">
        <v>3405</v>
      </c>
      <c r="D65" t="str">
        <f>VLOOKUP(all_senate_staff[[#This Row],[Full Name]], senate_staff_import[],1,0)</f>
        <v>Annalicia P Finol</v>
      </c>
      <c r="L65" t="s">
        <v>644</v>
      </c>
      <c r="M65" t="s">
        <v>645</v>
      </c>
      <c r="N65" t="s">
        <v>63</v>
      </c>
      <c r="T65" t="s">
        <v>3406</v>
      </c>
      <c r="AH65" t="s">
        <v>65</v>
      </c>
      <c r="AI65" t="s">
        <v>66</v>
      </c>
      <c r="AL65" t="s">
        <v>67</v>
      </c>
      <c r="AY65" t="s">
        <v>3407</v>
      </c>
      <c r="AZ65" t="s">
        <v>3408</v>
      </c>
      <c r="BA65" t="s">
        <v>3409</v>
      </c>
      <c r="BB65" t="s">
        <v>683</v>
      </c>
      <c r="BD65" t="s">
        <v>72</v>
      </c>
      <c r="BG65" t="s">
        <v>3410</v>
      </c>
    </row>
    <row r="66" spans="1:59" x14ac:dyDescent="0.2">
      <c r="A66" s="1">
        <v>42618.939780092587</v>
      </c>
      <c r="B66" t="s">
        <v>1862</v>
      </c>
      <c r="C66" t="s">
        <v>7058</v>
      </c>
      <c r="D66" t="str">
        <f>VLOOKUP(all_senate_staff[[#This Row],[Full Name]], senate_staff_import[],1,0)</f>
        <v>Anne F Chwiecko</v>
      </c>
      <c r="L66" t="s">
        <v>3312</v>
      </c>
      <c r="M66" t="s">
        <v>3313</v>
      </c>
      <c r="N66" t="s">
        <v>63</v>
      </c>
      <c r="AH66" t="s">
        <v>65</v>
      </c>
      <c r="AI66" t="s">
        <v>66</v>
      </c>
      <c r="AL66" t="s">
        <v>67</v>
      </c>
      <c r="AY66" t="s">
        <v>7059</v>
      </c>
      <c r="AZ66" t="s">
        <v>7060</v>
      </c>
      <c r="BA66" t="s">
        <v>7061</v>
      </c>
      <c r="BB66" t="s">
        <v>7062</v>
      </c>
      <c r="BD66" t="s">
        <v>72</v>
      </c>
      <c r="BG66" t="s">
        <v>7063</v>
      </c>
    </row>
    <row r="67" spans="1:59" x14ac:dyDescent="0.2">
      <c r="A67" s="1">
        <v>42618.941331018519</v>
      </c>
      <c r="B67" t="s">
        <v>1862</v>
      </c>
      <c r="C67" t="s">
        <v>4727</v>
      </c>
      <c r="D67" t="str">
        <f>VLOOKUP(all_senate_staff[[#This Row],[Full Name]], senate_staff_import[],1,0)</f>
        <v>Anne Rhea L Smith</v>
      </c>
      <c r="L67" t="s">
        <v>537</v>
      </c>
      <c r="M67" t="s">
        <v>538</v>
      </c>
      <c r="N67" t="s">
        <v>63</v>
      </c>
      <c r="AH67" t="s">
        <v>65</v>
      </c>
      <c r="AI67" t="s">
        <v>66</v>
      </c>
      <c r="AL67" t="s">
        <v>67</v>
      </c>
      <c r="AY67" t="s">
        <v>4728</v>
      </c>
      <c r="AZ67" t="s">
        <v>4729</v>
      </c>
      <c r="BA67" t="s">
        <v>3963</v>
      </c>
      <c r="BB67" t="s">
        <v>4730</v>
      </c>
      <c r="BD67" t="s">
        <v>72</v>
      </c>
      <c r="BG67" t="s">
        <v>4731</v>
      </c>
    </row>
    <row r="68" spans="1:59" x14ac:dyDescent="0.2">
      <c r="A68" s="1">
        <v>42618.941932870373</v>
      </c>
      <c r="B68" t="s">
        <v>1862</v>
      </c>
      <c r="C68" t="s">
        <v>3885</v>
      </c>
      <c r="D68" t="str">
        <f>VLOOKUP(all_senate_staff[[#This Row],[Full Name]], senate_staff_import[],1,0)</f>
        <v>Anne S Tarpinian</v>
      </c>
      <c r="M68" t="s">
        <v>1406</v>
      </c>
      <c r="AH68" t="s">
        <v>65</v>
      </c>
      <c r="AI68" t="s">
        <v>66</v>
      </c>
      <c r="AL68" t="s">
        <v>1237</v>
      </c>
      <c r="AY68" t="s">
        <v>3886</v>
      </c>
      <c r="AZ68" t="s">
        <v>3887</v>
      </c>
      <c r="BA68" t="s">
        <v>3888</v>
      </c>
      <c r="BB68" t="s">
        <v>3889</v>
      </c>
      <c r="BD68" t="s">
        <v>72</v>
      </c>
      <c r="BG68" t="s">
        <v>3890</v>
      </c>
    </row>
    <row r="69" spans="1:59" x14ac:dyDescent="0.2">
      <c r="A69" s="1">
        <v>42618.941145833327</v>
      </c>
      <c r="B69" t="s">
        <v>1862</v>
      </c>
      <c r="C69" t="s">
        <v>5010</v>
      </c>
      <c r="D69" t="str">
        <f>VLOOKUP(all_senate_staff[[#This Row],[Full Name]], senate_staff_import[],1,0)</f>
        <v>Annmarie Costella</v>
      </c>
      <c r="L69" t="s">
        <v>463</v>
      </c>
      <c r="M69" t="s">
        <v>464</v>
      </c>
      <c r="N69" t="s">
        <v>63</v>
      </c>
      <c r="AH69" t="s">
        <v>65</v>
      </c>
      <c r="AI69" t="s">
        <v>66</v>
      </c>
      <c r="AL69" t="s">
        <v>67</v>
      </c>
      <c r="AY69" t="s">
        <v>5011</v>
      </c>
      <c r="AZ69" t="s">
        <v>3767</v>
      </c>
      <c r="BA69" t="s">
        <v>5012</v>
      </c>
      <c r="BB69" t="s">
        <v>88</v>
      </c>
      <c r="BD69" t="s">
        <v>72</v>
      </c>
      <c r="BG69" t="s">
        <v>5013</v>
      </c>
    </row>
    <row r="70" spans="1:59" x14ac:dyDescent="0.2">
      <c r="A70" s="1">
        <v>42618.942002314812</v>
      </c>
      <c r="B70" t="s">
        <v>1862</v>
      </c>
      <c r="C70" t="s">
        <v>3765</v>
      </c>
      <c r="D70" t="str">
        <f>VLOOKUP(all_senate_staff[[#This Row],[Full Name]], senate_staff_import[],1,0)</f>
        <v>Annmarie Lang</v>
      </c>
      <c r="L70" t="s">
        <v>2187</v>
      </c>
      <c r="M70" t="s">
        <v>2188</v>
      </c>
      <c r="N70" t="s">
        <v>63</v>
      </c>
      <c r="AH70" t="s">
        <v>65</v>
      </c>
      <c r="AI70" t="s">
        <v>66</v>
      </c>
      <c r="AL70" t="s">
        <v>67</v>
      </c>
      <c r="AY70" t="s">
        <v>3766</v>
      </c>
      <c r="AZ70" t="s">
        <v>3767</v>
      </c>
      <c r="BA70" t="s">
        <v>3768</v>
      </c>
      <c r="BB70" t="s">
        <v>578</v>
      </c>
      <c r="BD70" t="s">
        <v>72</v>
      </c>
      <c r="BG70" t="s">
        <v>3769</v>
      </c>
    </row>
    <row r="71" spans="1:59" x14ac:dyDescent="0.2">
      <c r="A71" s="1">
        <v>42618.939386574071</v>
      </c>
      <c r="B71" t="s">
        <v>1862</v>
      </c>
      <c r="C71" t="s">
        <v>7186</v>
      </c>
      <c r="D71" t="str">
        <f>VLOOKUP(all_senate_staff[[#This Row],[Full Name]], senate_staff_import[],1,0)</f>
        <v>Anthony A Shufon Jr</v>
      </c>
      <c r="M71" t="s">
        <v>1837</v>
      </c>
      <c r="AH71" t="s">
        <v>65</v>
      </c>
      <c r="AI71" t="s">
        <v>66</v>
      </c>
      <c r="AL71" t="s">
        <v>1237</v>
      </c>
      <c r="AY71" t="s">
        <v>7187</v>
      </c>
      <c r="AZ71" t="s">
        <v>7188</v>
      </c>
      <c r="BA71" t="s">
        <v>7189</v>
      </c>
      <c r="BB71" t="s">
        <v>7190</v>
      </c>
      <c r="BD71" t="s">
        <v>72</v>
      </c>
      <c r="BG71" t="s">
        <v>7191</v>
      </c>
    </row>
    <row r="72" spans="1:59" x14ac:dyDescent="0.2">
      <c r="A72" s="1">
        <v>42618.940254629633</v>
      </c>
      <c r="B72" t="s">
        <v>1862</v>
      </c>
      <c r="C72" t="s">
        <v>6159</v>
      </c>
      <c r="D72" t="str">
        <f>VLOOKUP(all_senate_staff[[#This Row],[Full Name]], senate_staff_import[],1,0)</f>
        <v>Anthony D Katsur</v>
      </c>
      <c r="M72" t="s">
        <v>1803</v>
      </c>
      <c r="AH72" t="s">
        <v>65</v>
      </c>
      <c r="AI72" t="s">
        <v>66</v>
      </c>
      <c r="AL72" t="s">
        <v>1237</v>
      </c>
      <c r="AY72" t="s">
        <v>6160</v>
      </c>
      <c r="AZ72" t="s">
        <v>6161</v>
      </c>
      <c r="BA72" t="s">
        <v>6162</v>
      </c>
      <c r="BB72" t="s">
        <v>1807</v>
      </c>
      <c r="BD72" t="s">
        <v>72</v>
      </c>
      <c r="BG72" t="s">
        <v>6163</v>
      </c>
    </row>
    <row r="73" spans="1:59" x14ac:dyDescent="0.2">
      <c r="A73" s="1">
        <v>42618.942175925928</v>
      </c>
      <c r="B73" t="s">
        <v>1862</v>
      </c>
      <c r="C73" t="s">
        <v>3503</v>
      </c>
      <c r="D73" t="str">
        <f>VLOOKUP(all_senate_staff[[#This Row],[Full Name]], senate_staff_import[],1,0)</f>
        <v>Anthony F Testaverde</v>
      </c>
      <c r="L73" t="s">
        <v>821</v>
      </c>
      <c r="M73" t="s">
        <v>822</v>
      </c>
      <c r="N73" t="s">
        <v>63</v>
      </c>
      <c r="AH73" t="s">
        <v>65</v>
      </c>
      <c r="AI73" t="s">
        <v>66</v>
      </c>
      <c r="AL73" t="s">
        <v>67</v>
      </c>
      <c r="AY73" t="s">
        <v>3504</v>
      </c>
      <c r="AZ73" t="s">
        <v>3505</v>
      </c>
      <c r="BA73" t="s">
        <v>3506</v>
      </c>
      <c r="BB73" t="s">
        <v>194</v>
      </c>
      <c r="BD73" t="s">
        <v>72</v>
      </c>
      <c r="BG73" t="s">
        <v>3507</v>
      </c>
    </row>
    <row r="74" spans="1:59" x14ac:dyDescent="0.2">
      <c r="A74" s="1">
        <v>42618.939004629632</v>
      </c>
      <c r="B74" t="s">
        <v>1862</v>
      </c>
      <c r="C74" t="s">
        <v>8152</v>
      </c>
      <c r="D74" t="str">
        <f>VLOOKUP(all_senate_staff[[#This Row],[Full Name]], senate_staff_import[],1,0)</f>
        <v>Anthony J Baynes Jr</v>
      </c>
      <c r="L74" t="s">
        <v>3312</v>
      </c>
      <c r="M74" t="s">
        <v>3313</v>
      </c>
      <c r="N74" t="s">
        <v>168</v>
      </c>
      <c r="T74" t="s">
        <v>8153</v>
      </c>
      <c r="AH74" t="s">
        <v>65</v>
      </c>
      <c r="AI74" t="s">
        <v>66</v>
      </c>
      <c r="AL74" t="s">
        <v>67</v>
      </c>
      <c r="AM74" t="s">
        <v>68</v>
      </c>
      <c r="AY74" t="s">
        <v>8154</v>
      </c>
      <c r="AZ74" t="s">
        <v>387</v>
      </c>
      <c r="BA74" t="s">
        <v>8155</v>
      </c>
      <c r="BB74" t="s">
        <v>236</v>
      </c>
      <c r="BD74" t="s">
        <v>72</v>
      </c>
      <c r="BG74" t="s">
        <v>8156</v>
      </c>
    </row>
    <row r="75" spans="1:59" x14ac:dyDescent="0.2">
      <c r="A75" s="1">
        <v>42618.943310185183</v>
      </c>
      <c r="B75" t="s">
        <v>1862</v>
      </c>
      <c r="C75" t="s">
        <v>2015</v>
      </c>
      <c r="D75" t="str">
        <f>VLOOKUP(all_senate_staff[[#This Row],[Full Name]], senate_staff_import[],1,0)</f>
        <v>Anthony J Cirrincione</v>
      </c>
      <c r="M75" t="s">
        <v>1236</v>
      </c>
      <c r="AH75" t="s">
        <v>65</v>
      </c>
      <c r="AI75" t="s">
        <v>66</v>
      </c>
      <c r="AL75" t="s">
        <v>1237</v>
      </c>
      <c r="AY75" t="s">
        <v>2016</v>
      </c>
      <c r="AZ75" t="s">
        <v>387</v>
      </c>
      <c r="BA75" t="s">
        <v>2017</v>
      </c>
      <c r="BB75" t="s">
        <v>1241</v>
      </c>
      <c r="BD75" t="s">
        <v>72</v>
      </c>
      <c r="BG75" t="s">
        <v>2018</v>
      </c>
    </row>
    <row r="76" spans="1:59" x14ac:dyDescent="0.2">
      <c r="A76" s="1">
        <v>42618.939363425918</v>
      </c>
      <c r="B76" t="s">
        <v>1862</v>
      </c>
      <c r="C76" t="s">
        <v>7259</v>
      </c>
      <c r="D76" t="str">
        <f>VLOOKUP(all_senate_staff[[#This Row],[Full Name]], senate_staff_import[],1,0)</f>
        <v>Anthony J Graziano</v>
      </c>
      <c r="M76" t="s">
        <v>7208</v>
      </c>
      <c r="AH76" t="s">
        <v>65</v>
      </c>
      <c r="AI76" t="s">
        <v>66</v>
      </c>
      <c r="AL76" t="s">
        <v>1237</v>
      </c>
      <c r="AY76" t="s">
        <v>7260</v>
      </c>
      <c r="AZ76" t="s">
        <v>387</v>
      </c>
      <c r="BA76" t="s">
        <v>7261</v>
      </c>
      <c r="BB76" t="s">
        <v>7262</v>
      </c>
      <c r="BD76" t="s">
        <v>72</v>
      </c>
      <c r="BG76" t="s">
        <v>7263</v>
      </c>
    </row>
    <row r="77" spans="1:59" x14ac:dyDescent="0.2">
      <c r="A77" s="1">
        <v>42618.942083333342</v>
      </c>
      <c r="B77" t="s">
        <v>1862</v>
      </c>
      <c r="C77" t="s">
        <v>3651</v>
      </c>
      <c r="D77" t="str">
        <f>VLOOKUP(all_senate_staff[[#This Row],[Full Name]], senate_staff_import[],1,0)</f>
        <v>Anthony J Reinhart</v>
      </c>
      <c r="L77" t="s">
        <v>105</v>
      </c>
      <c r="M77" t="s">
        <v>106</v>
      </c>
      <c r="N77" t="s">
        <v>63</v>
      </c>
      <c r="AH77" t="s">
        <v>65</v>
      </c>
      <c r="AI77" t="s">
        <v>66</v>
      </c>
      <c r="AL77" t="s">
        <v>67</v>
      </c>
      <c r="AY77" t="s">
        <v>3652</v>
      </c>
      <c r="AZ77" t="s">
        <v>387</v>
      </c>
      <c r="BA77" t="s">
        <v>3653</v>
      </c>
      <c r="BB77" t="s">
        <v>683</v>
      </c>
      <c r="BD77" t="s">
        <v>72</v>
      </c>
      <c r="BG77" t="s">
        <v>3654</v>
      </c>
    </row>
    <row r="78" spans="1:59" x14ac:dyDescent="0.2">
      <c r="A78" s="1">
        <v>42789.531782407408</v>
      </c>
      <c r="B78" t="s">
        <v>59</v>
      </c>
      <c r="C78" t="s">
        <v>383</v>
      </c>
      <c r="D78" t="str">
        <f>VLOOKUP(all_senate_staff[[#This Row],[Full Name]], senate_staff_import[],1,0)</f>
        <v>Anthony J Stanish</v>
      </c>
      <c r="L78" t="s">
        <v>384</v>
      </c>
      <c r="M78" t="s">
        <v>385</v>
      </c>
      <c r="N78" t="s">
        <v>168</v>
      </c>
      <c r="AH78" t="s">
        <v>65</v>
      </c>
      <c r="AI78" t="s">
        <v>66</v>
      </c>
      <c r="AL78" t="s">
        <v>67</v>
      </c>
      <c r="AY78" t="s">
        <v>386</v>
      </c>
      <c r="AZ78" t="s">
        <v>387</v>
      </c>
      <c r="BA78" t="s">
        <v>388</v>
      </c>
      <c r="BB78" t="s">
        <v>389</v>
      </c>
      <c r="BD78" t="s">
        <v>72</v>
      </c>
      <c r="BG78" t="s">
        <v>390</v>
      </c>
    </row>
    <row r="79" spans="1:59" x14ac:dyDescent="0.2">
      <c r="A79" s="1">
        <v>42618.941944444443</v>
      </c>
      <c r="B79" t="s">
        <v>1862</v>
      </c>
      <c r="C79" t="s">
        <v>3869</v>
      </c>
      <c r="D79" t="str">
        <f>VLOOKUP(all_senate_staff[[#This Row],[Full Name]], senate_staff_import[],1,0)</f>
        <v>Anthony P Piscitelli</v>
      </c>
      <c r="M79" t="s">
        <v>1406</v>
      </c>
      <c r="V79" t="s">
        <v>3870</v>
      </c>
      <c r="AG79" t="s">
        <v>3871</v>
      </c>
      <c r="AH79" t="s">
        <v>65</v>
      </c>
      <c r="AI79" t="s">
        <v>66</v>
      </c>
      <c r="AL79" t="s">
        <v>1237</v>
      </c>
      <c r="AY79" t="s">
        <v>3872</v>
      </c>
      <c r="AZ79" t="s">
        <v>3873</v>
      </c>
      <c r="BA79" t="s">
        <v>3874</v>
      </c>
      <c r="BB79" t="s">
        <v>401</v>
      </c>
      <c r="BD79" t="s">
        <v>72</v>
      </c>
      <c r="BG79" t="s">
        <v>3875</v>
      </c>
    </row>
    <row r="80" spans="1:59" x14ac:dyDescent="0.2">
      <c r="A80" s="1">
        <v>42789.531678240739</v>
      </c>
      <c r="B80" t="s">
        <v>59</v>
      </c>
      <c r="C80" t="s">
        <v>827</v>
      </c>
      <c r="D80" t="str">
        <f>VLOOKUP(all_senate_staff[[#This Row],[Full Name]], senate_staff_import[],1,0)</f>
        <v>Anthony S Cantore</v>
      </c>
      <c r="L80" t="s">
        <v>821</v>
      </c>
      <c r="M80" t="s">
        <v>822</v>
      </c>
      <c r="N80" t="s">
        <v>168</v>
      </c>
      <c r="AH80" t="s">
        <v>65</v>
      </c>
      <c r="AI80" t="s">
        <v>66</v>
      </c>
      <c r="AL80" t="s">
        <v>67</v>
      </c>
      <c r="AY80" t="s">
        <v>828</v>
      </c>
      <c r="AZ80" t="s">
        <v>829</v>
      </c>
      <c r="BA80" t="s">
        <v>830</v>
      </c>
      <c r="BB80" t="s">
        <v>831</v>
      </c>
      <c r="BD80" t="s">
        <v>72</v>
      </c>
      <c r="BG80" t="s">
        <v>832</v>
      </c>
    </row>
    <row r="81" spans="1:59" x14ac:dyDescent="0.2">
      <c r="A81" s="1">
        <v>42618.939097222217</v>
      </c>
      <c r="B81" t="s">
        <v>1862</v>
      </c>
      <c r="C81" t="s">
        <v>7858</v>
      </c>
      <c r="D81" t="str">
        <f>VLOOKUP(all_senate_staff[[#This Row],[Full Name]], senate_staff_import[],1,0)</f>
        <v>Antoinette C Delbel</v>
      </c>
      <c r="L81" t="s">
        <v>917</v>
      </c>
      <c r="M81" t="s">
        <v>918</v>
      </c>
      <c r="N81" t="s">
        <v>63</v>
      </c>
      <c r="T81" t="s">
        <v>7859</v>
      </c>
      <c r="AH81" t="s">
        <v>65</v>
      </c>
      <c r="AI81" t="s">
        <v>66</v>
      </c>
      <c r="AL81" t="s">
        <v>67</v>
      </c>
      <c r="AY81" t="s">
        <v>7860</v>
      </c>
      <c r="AZ81" t="s">
        <v>7861</v>
      </c>
      <c r="BA81" t="s">
        <v>7862</v>
      </c>
      <c r="BB81" t="s">
        <v>88</v>
      </c>
      <c r="BD81" t="s">
        <v>72</v>
      </c>
      <c r="BG81" t="s">
        <v>7863</v>
      </c>
    </row>
    <row r="82" spans="1:59" x14ac:dyDescent="0.2">
      <c r="A82" s="1">
        <v>42618.942650462966</v>
      </c>
      <c r="B82" t="s">
        <v>1862</v>
      </c>
      <c r="C82" t="s">
        <v>2841</v>
      </c>
      <c r="D82" t="str">
        <f>VLOOKUP(all_senate_staff[[#This Row],[Full Name]], senate_staff_import[],1,0)</f>
        <v>Antonietta E Kurdt</v>
      </c>
      <c r="M82" t="s">
        <v>2752</v>
      </c>
      <c r="AH82" t="s">
        <v>65</v>
      </c>
      <c r="AI82" t="s">
        <v>66</v>
      </c>
      <c r="AL82" t="s">
        <v>1237</v>
      </c>
      <c r="AY82" t="s">
        <v>2842</v>
      </c>
      <c r="AZ82" t="s">
        <v>2843</v>
      </c>
      <c r="BA82" t="s">
        <v>2844</v>
      </c>
      <c r="BB82" t="s">
        <v>2765</v>
      </c>
      <c r="BD82" t="s">
        <v>72</v>
      </c>
      <c r="BG82" t="s">
        <v>2845</v>
      </c>
    </row>
    <row r="83" spans="1:59" x14ac:dyDescent="0.2">
      <c r="A83" s="1">
        <v>42789.531828703701</v>
      </c>
      <c r="B83" t="s">
        <v>59</v>
      </c>
      <c r="C83" t="s">
        <v>155</v>
      </c>
      <c r="D83" t="str">
        <f>VLOOKUP(all_senate_staff[[#This Row],[Full Name]], senate_staff_import[],1,0)</f>
        <v>Arabelis Y Brito</v>
      </c>
      <c r="L83" t="s">
        <v>119</v>
      </c>
      <c r="M83" t="s">
        <v>120</v>
      </c>
      <c r="N83" t="s">
        <v>63</v>
      </c>
      <c r="AH83" t="s">
        <v>65</v>
      </c>
      <c r="AI83" t="s">
        <v>66</v>
      </c>
      <c r="AL83" t="s">
        <v>67</v>
      </c>
      <c r="AY83" t="s">
        <v>156</v>
      </c>
      <c r="AZ83" t="s">
        <v>157</v>
      </c>
      <c r="BA83" t="s">
        <v>158</v>
      </c>
      <c r="BB83" t="s">
        <v>80</v>
      </c>
      <c r="BD83" t="s">
        <v>72</v>
      </c>
      <c r="BG83" t="s">
        <v>159</v>
      </c>
    </row>
    <row r="84" spans="1:59" x14ac:dyDescent="0.2">
      <c r="A84" s="1">
        <v>42618.938831018517</v>
      </c>
      <c r="B84" t="s">
        <v>1862</v>
      </c>
      <c r="C84" t="s">
        <v>8536</v>
      </c>
      <c r="D84" t="str">
        <f>VLOOKUP(all_senate_staff[[#This Row],[Full Name]], senate_staff_import[],1,0)</f>
        <v>Arlene Rutuelo</v>
      </c>
      <c r="L84" t="s">
        <v>821</v>
      </c>
      <c r="M84" t="s">
        <v>822</v>
      </c>
      <c r="N84" t="s">
        <v>63</v>
      </c>
      <c r="T84" t="s">
        <v>8537</v>
      </c>
      <c r="AH84" t="s">
        <v>65</v>
      </c>
      <c r="AI84" t="s">
        <v>66</v>
      </c>
      <c r="AL84" t="s">
        <v>67</v>
      </c>
      <c r="AM84" t="s">
        <v>145</v>
      </c>
      <c r="AY84" t="s">
        <v>8538</v>
      </c>
      <c r="AZ84" t="s">
        <v>8539</v>
      </c>
      <c r="BA84" t="s">
        <v>8540</v>
      </c>
      <c r="BB84" t="s">
        <v>395</v>
      </c>
      <c r="BD84" t="s">
        <v>72</v>
      </c>
      <c r="BG84" t="s">
        <v>8541</v>
      </c>
    </row>
    <row r="85" spans="1:59" x14ac:dyDescent="0.2">
      <c r="A85" s="1">
        <v>42618.942719907413</v>
      </c>
      <c r="B85" t="s">
        <v>1862</v>
      </c>
      <c r="C85" t="s">
        <v>2738</v>
      </c>
      <c r="D85" t="str">
        <f>VLOOKUP(all_senate_staff[[#This Row],[Full Name]], senate_staff_import[],1,0)</f>
        <v>Arthur L Lumpkin</v>
      </c>
      <c r="K85" t="s">
        <v>2739</v>
      </c>
      <c r="M85" t="s">
        <v>1466</v>
      </c>
      <c r="N85" t="s">
        <v>168</v>
      </c>
      <c r="V85" t="s">
        <v>2740</v>
      </c>
      <c r="AH85" t="s">
        <v>65</v>
      </c>
      <c r="AI85" t="s">
        <v>66</v>
      </c>
      <c r="AL85" t="s">
        <v>1237</v>
      </c>
      <c r="AY85" t="s">
        <v>2741</v>
      </c>
      <c r="AZ85" t="s">
        <v>2742</v>
      </c>
      <c r="BA85" t="s">
        <v>2743</v>
      </c>
      <c r="BB85" t="s">
        <v>2271</v>
      </c>
      <c r="BD85" t="s">
        <v>72</v>
      </c>
      <c r="BG85" t="s">
        <v>2744</v>
      </c>
    </row>
    <row r="86" spans="1:59" x14ac:dyDescent="0.2">
      <c r="A86" s="1">
        <v>42618.939965277779</v>
      </c>
      <c r="B86" t="s">
        <v>1862</v>
      </c>
      <c r="C86" t="s">
        <v>6690</v>
      </c>
      <c r="D86" t="str">
        <f>VLOOKUP(all_senate_staff[[#This Row],[Full Name]], senate_staff_import[],1,0)</f>
        <v>Ashley L Deblasio</v>
      </c>
      <c r="M86" t="s">
        <v>1796</v>
      </c>
      <c r="AH86" t="s">
        <v>65</v>
      </c>
      <c r="AI86" t="s">
        <v>66</v>
      </c>
      <c r="AL86" t="s">
        <v>1237</v>
      </c>
      <c r="AY86" t="s">
        <v>6691</v>
      </c>
      <c r="AZ86" t="s">
        <v>472</v>
      </c>
      <c r="BA86" t="s">
        <v>6692</v>
      </c>
      <c r="BB86" t="s">
        <v>6693</v>
      </c>
      <c r="BD86" t="s">
        <v>72</v>
      </c>
      <c r="BG86" t="s">
        <v>6694</v>
      </c>
    </row>
    <row r="87" spans="1:59" x14ac:dyDescent="0.2">
      <c r="A87" s="1">
        <v>42789.531759259262</v>
      </c>
      <c r="B87" t="s">
        <v>59</v>
      </c>
      <c r="C87" t="s">
        <v>470</v>
      </c>
      <c r="D87" t="str">
        <f>VLOOKUP(all_senate_staff[[#This Row],[Full Name]], senate_staff_import[],1,0)</f>
        <v>Ashley L O'Neill</v>
      </c>
      <c r="L87" t="s">
        <v>463</v>
      </c>
      <c r="M87" t="s">
        <v>464</v>
      </c>
      <c r="N87" t="s">
        <v>63</v>
      </c>
      <c r="AH87" t="s">
        <v>65</v>
      </c>
      <c r="AI87" t="s">
        <v>66</v>
      </c>
      <c r="AL87" t="s">
        <v>67</v>
      </c>
      <c r="AY87" t="s">
        <v>471</v>
      </c>
      <c r="AZ87" t="s">
        <v>472</v>
      </c>
      <c r="BA87" t="s">
        <v>473</v>
      </c>
      <c r="BB87" t="s">
        <v>145</v>
      </c>
      <c r="BD87" t="s">
        <v>72</v>
      </c>
      <c r="BG87" t="s">
        <v>474</v>
      </c>
    </row>
    <row r="88" spans="1:59" x14ac:dyDescent="0.2">
      <c r="A88" s="1">
        <v>42789.531782407408</v>
      </c>
      <c r="B88" t="s">
        <v>59</v>
      </c>
      <c r="C88" t="s">
        <v>347</v>
      </c>
      <c r="D88" t="str">
        <f>VLOOKUP(all_senate_staff[[#This Row],[Full Name]], senate_staff_import[],1,0)</f>
        <v>Ashley M Sherman</v>
      </c>
      <c r="L88" t="s">
        <v>348</v>
      </c>
      <c r="M88" t="s">
        <v>349</v>
      </c>
      <c r="N88" t="s">
        <v>63</v>
      </c>
      <c r="AH88" t="s">
        <v>65</v>
      </c>
      <c r="AI88" t="s">
        <v>66</v>
      </c>
      <c r="AL88" t="s">
        <v>67</v>
      </c>
      <c r="AY88" t="s">
        <v>350</v>
      </c>
      <c r="AZ88" t="s">
        <v>351</v>
      </c>
      <c r="BA88" t="s">
        <v>352</v>
      </c>
      <c r="BB88" t="s">
        <v>353</v>
      </c>
      <c r="BD88" t="s">
        <v>72</v>
      </c>
      <c r="BG88" t="s">
        <v>354</v>
      </c>
    </row>
    <row r="89" spans="1:59" x14ac:dyDescent="0.2">
      <c r="A89" s="1">
        <v>42789.531701388893</v>
      </c>
      <c r="B89" t="s">
        <v>59</v>
      </c>
      <c r="C89" t="s">
        <v>695</v>
      </c>
      <c r="D89" t="str">
        <f>VLOOKUP(all_senate_staff[[#This Row],[Full Name]], senate_staff_import[],1,0)</f>
        <v>Ashley P Dotter</v>
      </c>
      <c r="L89" t="s">
        <v>696</v>
      </c>
      <c r="M89" t="s">
        <v>697</v>
      </c>
      <c r="N89" t="s">
        <v>63</v>
      </c>
      <c r="AH89" t="s">
        <v>65</v>
      </c>
      <c r="AI89" t="s">
        <v>66</v>
      </c>
      <c r="AL89" t="s">
        <v>67</v>
      </c>
      <c r="AY89" t="s">
        <v>698</v>
      </c>
      <c r="AZ89" t="s">
        <v>699</v>
      </c>
      <c r="BA89" t="s">
        <v>700</v>
      </c>
      <c r="BB89" t="s">
        <v>701</v>
      </c>
      <c r="BD89" t="s">
        <v>72</v>
      </c>
      <c r="BG89" t="s">
        <v>702</v>
      </c>
    </row>
    <row r="90" spans="1:59" x14ac:dyDescent="0.2">
      <c r="A90" s="1">
        <v>42789.531666666669</v>
      </c>
      <c r="B90" t="s">
        <v>59</v>
      </c>
      <c r="C90" t="s">
        <v>889</v>
      </c>
      <c r="D90" t="str">
        <f>VLOOKUP(all_senate_staff[[#This Row],[Full Name]], senate_staff_import[],1,0)</f>
        <v>Ashlyn M Foster</v>
      </c>
      <c r="L90" t="s">
        <v>872</v>
      </c>
      <c r="M90" t="s">
        <v>873</v>
      </c>
      <c r="N90" t="s">
        <v>63</v>
      </c>
      <c r="AH90" t="s">
        <v>65</v>
      </c>
      <c r="AI90" t="s">
        <v>66</v>
      </c>
      <c r="AL90" t="s">
        <v>67</v>
      </c>
      <c r="AY90" t="s">
        <v>890</v>
      </c>
      <c r="AZ90" t="s">
        <v>891</v>
      </c>
      <c r="BA90" t="s">
        <v>892</v>
      </c>
      <c r="BB90" t="s">
        <v>893</v>
      </c>
      <c r="BD90" t="s">
        <v>72</v>
      </c>
      <c r="BG90" t="s">
        <v>894</v>
      </c>
    </row>
    <row r="91" spans="1:59" x14ac:dyDescent="0.2">
      <c r="A91" s="1">
        <v>42618.940821759257</v>
      </c>
      <c r="B91" t="s">
        <v>1862</v>
      </c>
      <c r="C91" t="s">
        <v>5476</v>
      </c>
      <c r="D91" t="str">
        <f>VLOOKUP(all_senate_staff[[#This Row],[Full Name]], senate_staff_import[],1,0)</f>
        <v>Audrey S Esposito</v>
      </c>
      <c r="M91" t="s">
        <v>1825</v>
      </c>
      <c r="AH91" t="s">
        <v>65</v>
      </c>
      <c r="AI91" t="s">
        <v>66</v>
      </c>
      <c r="AL91" t="s">
        <v>1237</v>
      </c>
      <c r="AY91" t="s">
        <v>5477</v>
      </c>
      <c r="AZ91" t="s">
        <v>5478</v>
      </c>
      <c r="BA91" t="s">
        <v>2856</v>
      </c>
      <c r="BB91" t="s">
        <v>5479</v>
      </c>
      <c r="BD91" t="s">
        <v>72</v>
      </c>
      <c r="BG91" t="s">
        <v>5480</v>
      </c>
    </row>
    <row r="92" spans="1:59" x14ac:dyDescent="0.2">
      <c r="A92" s="1">
        <v>42789.530949074076</v>
      </c>
      <c r="B92" t="s">
        <v>59</v>
      </c>
      <c r="C92" t="s">
        <v>1465</v>
      </c>
      <c r="D92" t="str">
        <f>VLOOKUP(all_senate_staff[[#This Row],[Full Name]], senate_staff_import[],1,0)</f>
        <v>Audrie A Macduff</v>
      </c>
      <c r="M92" t="s">
        <v>1466</v>
      </c>
      <c r="AH92" t="s">
        <v>65</v>
      </c>
      <c r="AI92" t="s">
        <v>66</v>
      </c>
      <c r="AL92" t="s">
        <v>1237</v>
      </c>
      <c r="AY92" t="s">
        <v>1467</v>
      </c>
      <c r="AZ92" t="s">
        <v>1468</v>
      </c>
      <c r="BA92" t="s">
        <v>1469</v>
      </c>
      <c r="BB92" t="s">
        <v>1053</v>
      </c>
      <c r="BD92" t="s">
        <v>72</v>
      </c>
      <c r="BG92" t="s">
        <v>1470</v>
      </c>
    </row>
    <row r="93" spans="1:59" x14ac:dyDescent="0.2">
      <c r="A93" s="1">
        <v>42618.938877314817</v>
      </c>
      <c r="B93" t="s">
        <v>1862</v>
      </c>
      <c r="C93" t="s">
        <v>8488</v>
      </c>
      <c r="D93" t="str">
        <f>VLOOKUP(all_senate_staff[[#This Row],[Full Name]], senate_staff_import[],1,0)</f>
        <v>Augustus F Bessinger</v>
      </c>
      <c r="M93" t="s">
        <v>1837</v>
      </c>
      <c r="AH93" t="s">
        <v>65</v>
      </c>
      <c r="AI93" t="s">
        <v>66</v>
      </c>
      <c r="AL93" t="s">
        <v>1237</v>
      </c>
      <c r="AY93" t="s">
        <v>8489</v>
      </c>
      <c r="AZ93" t="s">
        <v>8490</v>
      </c>
      <c r="BA93" t="s">
        <v>8491</v>
      </c>
      <c r="BB93" t="s">
        <v>8200</v>
      </c>
      <c r="BD93" t="s">
        <v>72</v>
      </c>
      <c r="BG93" t="s">
        <v>8492</v>
      </c>
    </row>
    <row r="94" spans="1:59" x14ac:dyDescent="0.2">
      <c r="A94" s="1">
        <v>42618.940729166658</v>
      </c>
      <c r="B94" t="s">
        <v>1862</v>
      </c>
      <c r="C94" t="s">
        <v>5570</v>
      </c>
      <c r="D94" t="str">
        <f>VLOOKUP(all_senate_staff[[#This Row],[Full Name]], senate_staff_import[],1,0)</f>
        <v>Barbara A Clifford</v>
      </c>
      <c r="L94" t="s">
        <v>632</v>
      </c>
      <c r="M94" t="s">
        <v>633</v>
      </c>
      <c r="N94" t="s">
        <v>63</v>
      </c>
      <c r="AH94" t="s">
        <v>65</v>
      </c>
      <c r="AI94" t="s">
        <v>66</v>
      </c>
      <c r="AL94" t="s">
        <v>67</v>
      </c>
      <c r="AY94" t="s">
        <v>5571</v>
      </c>
      <c r="AZ94" t="s">
        <v>3838</v>
      </c>
      <c r="BA94" t="s">
        <v>5572</v>
      </c>
      <c r="BB94" t="s">
        <v>395</v>
      </c>
      <c r="BD94" t="s">
        <v>72</v>
      </c>
      <c r="BG94" t="s">
        <v>5573</v>
      </c>
    </row>
    <row r="95" spans="1:59" x14ac:dyDescent="0.2">
      <c r="A95" s="1">
        <v>42618.940925925926</v>
      </c>
      <c r="B95" t="s">
        <v>1862</v>
      </c>
      <c r="C95" t="s">
        <v>5358</v>
      </c>
      <c r="D95" t="str">
        <f>VLOOKUP(all_senate_staff[[#This Row],[Full Name]], senate_staff_import[],1,0)</f>
        <v>Barbara A Davi</v>
      </c>
      <c r="M95" t="s">
        <v>1825</v>
      </c>
      <c r="AH95" t="s">
        <v>65</v>
      </c>
      <c r="AI95" t="s">
        <v>66</v>
      </c>
      <c r="AL95" t="s">
        <v>1237</v>
      </c>
      <c r="AY95" t="s">
        <v>5359</v>
      </c>
      <c r="AZ95" t="s">
        <v>3838</v>
      </c>
      <c r="BA95" t="s">
        <v>5360</v>
      </c>
      <c r="BB95" t="s">
        <v>4790</v>
      </c>
      <c r="BD95" t="s">
        <v>72</v>
      </c>
      <c r="BG95" t="s">
        <v>5361</v>
      </c>
    </row>
    <row r="96" spans="1:59" x14ac:dyDescent="0.2">
      <c r="A96" s="1">
        <v>42618.941979166673</v>
      </c>
      <c r="B96" t="s">
        <v>1862</v>
      </c>
      <c r="C96" t="s">
        <v>3834</v>
      </c>
      <c r="D96" t="str">
        <f>VLOOKUP(all_senate_staff[[#This Row],[Full Name]], senate_staff_import[],1,0)</f>
        <v>Barbara A Mcredmond</v>
      </c>
      <c r="M96" t="s">
        <v>1406</v>
      </c>
      <c r="V96" t="s">
        <v>3835</v>
      </c>
      <c r="AG96" t="s">
        <v>3836</v>
      </c>
      <c r="AH96" t="s">
        <v>65</v>
      </c>
      <c r="AI96" t="s">
        <v>66</v>
      </c>
      <c r="AL96" t="s">
        <v>1237</v>
      </c>
      <c r="AY96" t="s">
        <v>3837</v>
      </c>
      <c r="AZ96" t="s">
        <v>3838</v>
      </c>
      <c r="BA96" t="s">
        <v>3839</v>
      </c>
      <c r="BB96" t="s">
        <v>1350</v>
      </c>
      <c r="BD96" t="s">
        <v>72</v>
      </c>
      <c r="BG96" t="s">
        <v>3840</v>
      </c>
    </row>
    <row r="97" spans="1:59" x14ac:dyDescent="0.2">
      <c r="A97" s="1">
        <v>42618.941493055558</v>
      </c>
      <c r="B97" t="s">
        <v>1862</v>
      </c>
      <c r="C97" t="s">
        <v>4513</v>
      </c>
      <c r="D97" t="str">
        <f>VLOOKUP(all_senate_staff[[#This Row],[Full Name]], senate_staff_import[],1,0)</f>
        <v>Barbara C Donno</v>
      </c>
      <c r="L97" t="s">
        <v>297</v>
      </c>
      <c r="M97" t="s">
        <v>298</v>
      </c>
      <c r="N97" t="s">
        <v>63</v>
      </c>
      <c r="AH97" t="s">
        <v>65</v>
      </c>
      <c r="AI97" t="s">
        <v>66</v>
      </c>
      <c r="AL97" t="s">
        <v>67</v>
      </c>
      <c r="AY97" t="s">
        <v>4514</v>
      </c>
      <c r="AZ97" t="s">
        <v>4515</v>
      </c>
      <c r="BA97" t="s">
        <v>4516</v>
      </c>
      <c r="BB97" t="s">
        <v>4517</v>
      </c>
      <c r="BD97" t="s">
        <v>72</v>
      </c>
      <c r="BG97" t="s">
        <v>4518</v>
      </c>
    </row>
    <row r="98" spans="1:59" x14ac:dyDescent="0.2">
      <c r="A98" s="1">
        <v>42618.941157407397</v>
      </c>
      <c r="B98" t="s">
        <v>1862</v>
      </c>
      <c r="C98" t="s">
        <v>4978</v>
      </c>
      <c r="D98" t="str">
        <f>VLOOKUP(all_senate_staff[[#This Row],[Full Name]], senate_staff_import[],1,0)</f>
        <v>Barbara H Wojtowicz</v>
      </c>
      <c r="M98" t="s">
        <v>1366</v>
      </c>
      <c r="AH98" t="s">
        <v>65</v>
      </c>
      <c r="AI98" t="s">
        <v>66</v>
      </c>
      <c r="AL98" t="s">
        <v>1237</v>
      </c>
      <c r="AY98" t="s">
        <v>4979</v>
      </c>
      <c r="AZ98" t="s">
        <v>4980</v>
      </c>
      <c r="BA98" t="s">
        <v>4981</v>
      </c>
      <c r="BB98" t="s">
        <v>1370</v>
      </c>
      <c r="BD98" t="s">
        <v>72</v>
      </c>
      <c r="BG98" t="s">
        <v>4982</v>
      </c>
    </row>
    <row r="99" spans="1:59" x14ac:dyDescent="0.2">
      <c r="A99" s="1">
        <v>42618.939965277779</v>
      </c>
      <c r="B99" t="s">
        <v>1862</v>
      </c>
      <c r="C99" t="s">
        <v>6685</v>
      </c>
      <c r="D99" t="str">
        <f>VLOOKUP(all_senate_staff[[#This Row],[Full Name]], senate_staff_import[],1,0)</f>
        <v>Barbara J Ardman</v>
      </c>
      <c r="M99" t="s">
        <v>1796</v>
      </c>
      <c r="AH99" t="s">
        <v>65</v>
      </c>
      <c r="AI99" t="s">
        <v>66</v>
      </c>
      <c r="AL99" t="s">
        <v>1237</v>
      </c>
      <c r="AY99" t="s">
        <v>6686</v>
      </c>
      <c r="AZ99" t="s">
        <v>6687</v>
      </c>
      <c r="BA99" t="s">
        <v>6688</v>
      </c>
      <c r="BB99" t="s">
        <v>4925</v>
      </c>
      <c r="BD99" t="s">
        <v>72</v>
      </c>
      <c r="BG99" t="s">
        <v>6689</v>
      </c>
    </row>
    <row r="100" spans="1:59" x14ac:dyDescent="0.2">
      <c r="A100" s="1">
        <v>42618.94027777778</v>
      </c>
      <c r="B100" t="s">
        <v>1862</v>
      </c>
      <c r="C100" t="s">
        <v>6135</v>
      </c>
      <c r="D100" t="str">
        <f>VLOOKUP(all_senate_staff[[#This Row],[Full Name]], senate_staff_import[],1,0)</f>
        <v>Barbara M Oneill</v>
      </c>
      <c r="M100" t="s">
        <v>4070</v>
      </c>
      <c r="T100" t="s">
        <v>6136</v>
      </c>
      <c r="W100" t="s">
        <v>6137</v>
      </c>
      <c r="AH100" t="s">
        <v>65</v>
      </c>
      <c r="AI100" t="s">
        <v>66</v>
      </c>
      <c r="AL100" t="s">
        <v>1237</v>
      </c>
      <c r="AY100" t="s">
        <v>6138</v>
      </c>
      <c r="AZ100" t="s">
        <v>6139</v>
      </c>
      <c r="BA100" t="s">
        <v>6140</v>
      </c>
      <c r="BB100" t="s">
        <v>1081</v>
      </c>
      <c r="BD100" t="s">
        <v>72</v>
      </c>
      <c r="BG100" t="s">
        <v>6141</v>
      </c>
    </row>
    <row r="101" spans="1:59" x14ac:dyDescent="0.2">
      <c r="A101" s="1">
        <v>42618.941168981481</v>
      </c>
      <c r="B101" t="s">
        <v>1862</v>
      </c>
      <c r="C101" t="s">
        <v>4973</v>
      </c>
      <c r="D101" t="str">
        <f>VLOOKUP(all_senate_staff[[#This Row],[Full Name]], senate_staff_import[],1,0)</f>
        <v>Barbara Mcdonald</v>
      </c>
      <c r="M101" t="s">
        <v>1366</v>
      </c>
      <c r="AH101" t="s">
        <v>65</v>
      </c>
      <c r="AI101" t="s">
        <v>66</v>
      </c>
      <c r="AL101" t="s">
        <v>1237</v>
      </c>
      <c r="AY101" t="s">
        <v>4974</v>
      </c>
      <c r="AZ101" t="s">
        <v>4975</v>
      </c>
      <c r="BA101" t="s">
        <v>4976</v>
      </c>
      <c r="BB101" t="s">
        <v>4763</v>
      </c>
      <c r="BD101" t="s">
        <v>72</v>
      </c>
      <c r="BG101" t="s">
        <v>4977</v>
      </c>
    </row>
    <row r="102" spans="1:59" x14ac:dyDescent="0.2">
      <c r="A102" s="1">
        <v>42618.941678240742</v>
      </c>
      <c r="B102" t="s">
        <v>1862</v>
      </c>
      <c r="C102" t="s">
        <v>4248</v>
      </c>
      <c r="D102" t="str">
        <f>VLOOKUP(all_senate_staff[[#This Row],[Full Name]], senate_staff_import[],1,0)</f>
        <v>Barbra S Fischetti</v>
      </c>
      <c r="L102" t="s">
        <v>105</v>
      </c>
      <c r="M102" t="s">
        <v>106</v>
      </c>
      <c r="N102" t="s">
        <v>63</v>
      </c>
      <c r="AH102" t="s">
        <v>65</v>
      </c>
      <c r="AI102" t="s">
        <v>66</v>
      </c>
      <c r="AL102" t="s">
        <v>67</v>
      </c>
      <c r="AY102" t="s">
        <v>4249</v>
      </c>
      <c r="AZ102" t="s">
        <v>4250</v>
      </c>
      <c r="BA102" t="s">
        <v>4251</v>
      </c>
      <c r="BB102" t="s">
        <v>714</v>
      </c>
      <c r="BD102" t="s">
        <v>72</v>
      </c>
      <c r="BG102" t="s">
        <v>4252</v>
      </c>
    </row>
    <row r="103" spans="1:59" x14ac:dyDescent="0.2">
      <c r="A103" s="1">
        <v>42618.943124999998</v>
      </c>
      <c r="B103" t="s">
        <v>1862</v>
      </c>
      <c r="C103" t="s">
        <v>2236</v>
      </c>
      <c r="D103" t="str">
        <f>VLOOKUP(all_senate_staff[[#This Row],[Full Name]], senate_staff_import[],1,0)</f>
        <v>Beatrice L Armony</v>
      </c>
      <c r="K103" t="s">
        <v>2237</v>
      </c>
      <c r="M103" t="s">
        <v>1254</v>
      </c>
      <c r="AH103" t="s">
        <v>65</v>
      </c>
      <c r="AI103" t="s">
        <v>66</v>
      </c>
      <c r="AL103" t="s">
        <v>1237</v>
      </c>
      <c r="AY103" t="s">
        <v>2238</v>
      </c>
      <c r="AZ103" t="s">
        <v>2239</v>
      </c>
      <c r="BA103" t="s">
        <v>2240</v>
      </c>
      <c r="BB103" t="s">
        <v>395</v>
      </c>
      <c r="BD103" t="s">
        <v>72</v>
      </c>
      <c r="BG103" t="s">
        <v>2241</v>
      </c>
    </row>
    <row r="104" spans="1:59" x14ac:dyDescent="0.2">
      <c r="A104" s="1">
        <v>42618.938969907409</v>
      </c>
      <c r="B104" t="s">
        <v>1862</v>
      </c>
      <c r="C104" t="s">
        <v>8297</v>
      </c>
      <c r="D104" t="str">
        <f>VLOOKUP(all_senate_staff[[#This Row],[Full Name]], senate_staff_import[],1,0)</f>
        <v>Becki S Rappazzo</v>
      </c>
      <c r="L104" t="s">
        <v>7117</v>
      </c>
      <c r="M104" t="s">
        <v>7118</v>
      </c>
      <c r="N104" t="s">
        <v>168</v>
      </c>
      <c r="AH104" t="s">
        <v>65</v>
      </c>
      <c r="AI104" t="s">
        <v>66</v>
      </c>
      <c r="AL104" t="s">
        <v>67</v>
      </c>
      <c r="AY104" t="s">
        <v>8298</v>
      </c>
      <c r="AZ104" t="s">
        <v>8299</v>
      </c>
      <c r="BA104" t="s">
        <v>8300</v>
      </c>
      <c r="BB104" t="s">
        <v>353</v>
      </c>
      <c r="BD104" t="s">
        <v>72</v>
      </c>
      <c r="BG104" t="s">
        <v>8301</v>
      </c>
    </row>
    <row r="105" spans="1:59" x14ac:dyDescent="0.2">
      <c r="A105" s="1">
        <v>42618.943090277768</v>
      </c>
      <c r="B105" t="s">
        <v>1862</v>
      </c>
      <c r="C105" t="s">
        <v>2313</v>
      </c>
      <c r="D105" t="str">
        <f>VLOOKUP(all_senate_staff[[#This Row],[Full Name]], senate_staff_import[],1,0)</f>
        <v>Benjamin A Young</v>
      </c>
      <c r="L105" t="s">
        <v>267</v>
      </c>
      <c r="M105" t="s">
        <v>268</v>
      </c>
      <c r="N105" t="s">
        <v>63</v>
      </c>
      <c r="T105" t="s">
        <v>2314</v>
      </c>
      <c r="AH105" t="s">
        <v>65</v>
      </c>
      <c r="AI105" t="s">
        <v>66</v>
      </c>
      <c r="AL105" t="s">
        <v>67</v>
      </c>
      <c r="AM105" t="s">
        <v>145</v>
      </c>
      <c r="AY105" t="s">
        <v>2315</v>
      </c>
      <c r="AZ105" t="s">
        <v>2316</v>
      </c>
      <c r="BA105" t="s">
        <v>2317</v>
      </c>
      <c r="BB105" t="s">
        <v>683</v>
      </c>
      <c r="BD105" t="s">
        <v>72</v>
      </c>
      <c r="BG105" t="s">
        <v>2318</v>
      </c>
    </row>
    <row r="106" spans="1:59" x14ac:dyDescent="0.2">
      <c r="A106" s="1">
        <v>42618.941331018519</v>
      </c>
      <c r="B106" t="s">
        <v>1862</v>
      </c>
      <c r="C106" t="s">
        <v>4717</v>
      </c>
      <c r="D106" t="str">
        <f>VLOOKUP(all_senate_staff[[#This Row],[Full Name]], senate_staff_import[],1,0)</f>
        <v>Benjamin C Azinge</v>
      </c>
      <c r="L106" t="s">
        <v>537</v>
      </c>
      <c r="M106" t="s">
        <v>538</v>
      </c>
      <c r="N106" t="s">
        <v>63</v>
      </c>
      <c r="AH106" t="s">
        <v>65</v>
      </c>
      <c r="AI106" t="s">
        <v>66</v>
      </c>
      <c r="AL106" t="s">
        <v>67</v>
      </c>
      <c r="AY106" t="s">
        <v>4718</v>
      </c>
      <c r="AZ106" t="s">
        <v>4719</v>
      </c>
      <c r="BA106" t="s">
        <v>4720</v>
      </c>
      <c r="BB106" t="s">
        <v>426</v>
      </c>
      <c r="BD106" t="s">
        <v>72</v>
      </c>
      <c r="BG106" t="s">
        <v>4721</v>
      </c>
    </row>
    <row r="107" spans="1:59" x14ac:dyDescent="0.2">
      <c r="A107" s="1">
        <v>42789.531770833331</v>
      </c>
      <c r="B107" t="s">
        <v>59</v>
      </c>
      <c r="C107" t="s">
        <v>397</v>
      </c>
      <c r="D107" t="str">
        <f>VLOOKUP(all_senate_staff[[#This Row],[Full Name]], senate_staff_import[],1,0)</f>
        <v>Benjamin H Kosinski</v>
      </c>
      <c r="L107" t="s">
        <v>384</v>
      </c>
      <c r="M107" t="s">
        <v>385</v>
      </c>
      <c r="N107" t="s">
        <v>168</v>
      </c>
      <c r="AH107" t="s">
        <v>65</v>
      </c>
      <c r="AI107" t="s">
        <v>66</v>
      </c>
      <c r="AL107" t="s">
        <v>67</v>
      </c>
      <c r="AY107" t="s">
        <v>398</v>
      </c>
      <c r="AZ107" t="s">
        <v>399</v>
      </c>
      <c r="BA107" t="s">
        <v>400</v>
      </c>
      <c r="BB107" t="s">
        <v>401</v>
      </c>
      <c r="BD107" t="s">
        <v>72</v>
      </c>
      <c r="BG107" t="s">
        <v>402</v>
      </c>
    </row>
    <row r="108" spans="1:59" x14ac:dyDescent="0.2">
      <c r="A108" s="1">
        <v>42789.531782407408</v>
      </c>
      <c r="B108" t="s">
        <v>59</v>
      </c>
      <c r="C108" t="s">
        <v>378</v>
      </c>
      <c r="D108" t="str">
        <f>VLOOKUP(all_senate_staff[[#This Row],[Full Name]], senate_staff_import[],1,0)</f>
        <v>Benjamin L Federman</v>
      </c>
      <c r="L108" t="s">
        <v>348</v>
      </c>
      <c r="M108" t="s">
        <v>349</v>
      </c>
      <c r="N108" t="s">
        <v>63</v>
      </c>
      <c r="AH108" t="s">
        <v>65</v>
      </c>
      <c r="AI108" t="s">
        <v>66</v>
      </c>
      <c r="AL108" t="s">
        <v>67</v>
      </c>
      <c r="AY108" t="s">
        <v>379</v>
      </c>
      <c r="AZ108" t="s">
        <v>380</v>
      </c>
      <c r="BA108" t="s">
        <v>381</v>
      </c>
      <c r="BB108" t="s">
        <v>371</v>
      </c>
      <c r="BD108" t="s">
        <v>72</v>
      </c>
      <c r="BG108" t="s">
        <v>382</v>
      </c>
    </row>
    <row r="109" spans="1:59" x14ac:dyDescent="0.2">
      <c r="A109" s="1">
        <v>42789.53087962963</v>
      </c>
      <c r="B109" t="s">
        <v>59</v>
      </c>
      <c r="C109" t="s">
        <v>1766</v>
      </c>
      <c r="D109" t="str">
        <f>VLOOKUP(all_senate_staff[[#This Row],[Full Name]], senate_staff_import[],1,0)</f>
        <v>Benjamin R Eddy</v>
      </c>
      <c r="M109" t="s">
        <v>1755</v>
      </c>
      <c r="AH109" t="s">
        <v>65</v>
      </c>
      <c r="AI109" t="s">
        <v>66</v>
      </c>
      <c r="AL109" t="s">
        <v>1237</v>
      </c>
      <c r="AY109" t="s">
        <v>1767</v>
      </c>
      <c r="AZ109" t="s">
        <v>1768</v>
      </c>
      <c r="BA109" t="s">
        <v>898</v>
      </c>
      <c r="BB109" t="s">
        <v>1769</v>
      </c>
      <c r="BD109" t="s">
        <v>72</v>
      </c>
      <c r="BG109" t="s">
        <v>1770</v>
      </c>
    </row>
    <row r="110" spans="1:59" x14ac:dyDescent="0.2">
      <c r="A110" s="1">
        <v>42618.938888888893</v>
      </c>
      <c r="B110" t="s">
        <v>1862</v>
      </c>
      <c r="C110" t="s">
        <v>8483</v>
      </c>
      <c r="D110" t="str">
        <f>VLOOKUP(all_senate_staff[[#This Row],[Full Name]], senate_staff_import[],1,0)</f>
        <v>Benjamin W Gradess</v>
      </c>
      <c r="M110" t="s">
        <v>1837</v>
      </c>
      <c r="AH110" t="s">
        <v>65</v>
      </c>
      <c r="AI110" t="s">
        <v>66</v>
      </c>
      <c r="AL110" t="s">
        <v>1237</v>
      </c>
      <c r="AY110" t="s">
        <v>8484</v>
      </c>
      <c r="AZ110" t="s">
        <v>8485</v>
      </c>
      <c r="BA110" t="s">
        <v>8486</v>
      </c>
      <c r="BB110" t="s">
        <v>1841</v>
      </c>
      <c r="BD110" t="s">
        <v>72</v>
      </c>
      <c r="BG110" t="s">
        <v>8487</v>
      </c>
    </row>
    <row r="111" spans="1:59" x14ac:dyDescent="0.2">
      <c r="A111" s="1">
        <v>42618.940972222219</v>
      </c>
      <c r="B111" t="s">
        <v>1862</v>
      </c>
      <c r="C111" t="s">
        <v>5268</v>
      </c>
      <c r="D111" t="str">
        <f>VLOOKUP(all_senate_staff[[#This Row],[Full Name]], senate_staff_import[],1,0)</f>
        <v>Bernadette M Phillips</v>
      </c>
      <c r="L111" t="s">
        <v>5025</v>
      </c>
      <c r="M111" t="s">
        <v>5026</v>
      </c>
      <c r="N111" t="s">
        <v>168</v>
      </c>
      <c r="T111" t="s">
        <v>5269</v>
      </c>
      <c r="AH111" t="s">
        <v>65</v>
      </c>
      <c r="AI111" t="s">
        <v>66</v>
      </c>
      <c r="AL111" t="s">
        <v>67</v>
      </c>
      <c r="AM111" t="s">
        <v>145</v>
      </c>
      <c r="AY111" t="s">
        <v>5270</v>
      </c>
      <c r="AZ111" t="s">
        <v>5271</v>
      </c>
      <c r="BA111" t="s">
        <v>3483</v>
      </c>
      <c r="BB111" t="s">
        <v>395</v>
      </c>
      <c r="BD111" t="s">
        <v>72</v>
      </c>
      <c r="BG111" t="s">
        <v>5272</v>
      </c>
    </row>
    <row r="112" spans="1:59" x14ac:dyDescent="0.2">
      <c r="A112" s="1">
        <v>42618.940972222219</v>
      </c>
      <c r="B112" t="s">
        <v>1862</v>
      </c>
      <c r="C112" t="s">
        <v>5287</v>
      </c>
      <c r="D112" t="str">
        <f>VLOOKUP(all_senate_staff[[#This Row],[Full Name]], senate_staff_import[],1,0)</f>
        <v>Bernadette R Rich</v>
      </c>
      <c r="M112" t="s">
        <v>5179</v>
      </c>
      <c r="AH112" t="s">
        <v>65</v>
      </c>
      <c r="AI112" t="s">
        <v>66</v>
      </c>
      <c r="AL112" t="s">
        <v>1237</v>
      </c>
      <c r="AY112" t="s">
        <v>5288</v>
      </c>
      <c r="AZ112" t="s">
        <v>5289</v>
      </c>
      <c r="BA112" t="s">
        <v>5290</v>
      </c>
      <c r="BB112" t="s">
        <v>5219</v>
      </c>
      <c r="BD112" t="s">
        <v>72</v>
      </c>
      <c r="BG112" t="s">
        <v>5291</v>
      </c>
    </row>
    <row r="113" spans="1:59" x14ac:dyDescent="0.2">
      <c r="A113" s="1">
        <v>42618.941180555557</v>
      </c>
      <c r="B113" t="s">
        <v>1862</v>
      </c>
      <c r="C113" t="s">
        <v>4969</v>
      </c>
      <c r="D113" t="str">
        <f>VLOOKUP(all_senate_staff[[#This Row],[Full Name]], senate_staff_import[],1,0)</f>
        <v>Beth A Bonesteel</v>
      </c>
      <c r="M113" t="s">
        <v>1366</v>
      </c>
      <c r="AH113" t="s">
        <v>65</v>
      </c>
      <c r="AI113" t="s">
        <v>66</v>
      </c>
      <c r="AL113" t="s">
        <v>1237</v>
      </c>
      <c r="AY113" t="s">
        <v>4970</v>
      </c>
      <c r="AZ113" t="s">
        <v>4305</v>
      </c>
      <c r="BA113" t="s">
        <v>4971</v>
      </c>
      <c r="BB113" t="s">
        <v>3950</v>
      </c>
      <c r="BD113" t="s">
        <v>72</v>
      </c>
      <c r="BG113" t="s">
        <v>4972</v>
      </c>
    </row>
    <row r="114" spans="1:59" x14ac:dyDescent="0.2">
      <c r="A114" s="1">
        <v>42618.939363425918</v>
      </c>
      <c r="B114" t="s">
        <v>1862</v>
      </c>
      <c r="C114" t="s">
        <v>7264</v>
      </c>
      <c r="D114" t="str">
        <f>VLOOKUP(all_senate_staff[[#This Row],[Full Name]], senate_staff_import[],1,0)</f>
        <v>Beth A Lamountain</v>
      </c>
      <c r="L114" t="s">
        <v>4062</v>
      </c>
      <c r="M114" t="s">
        <v>4063</v>
      </c>
      <c r="N114" t="s">
        <v>168</v>
      </c>
      <c r="AH114" t="s">
        <v>65</v>
      </c>
      <c r="AI114" t="s">
        <v>66</v>
      </c>
      <c r="AL114" t="s">
        <v>67</v>
      </c>
      <c r="AY114" t="s">
        <v>7265</v>
      </c>
      <c r="AZ114" t="s">
        <v>4305</v>
      </c>
      <c r="BA114" t="s">
        <v>7266</v>
      </c>
      <c r="BB114" t="s">
        <v>2839</v>
      </c>
      <c r="BD114" t="s">
        <v>72</v>
      </c>
      <c r="BG114" t="s">
        <v>7267</v>
      </c>
    </row>
    <row r="115" spans="1:59" x14ac:dyDescent="0.2">
      <c r="A115" s="1">
        <v>42618.941643518519</v>
      </c>
      <c r="B115" t="s">
        <v>1862</v>
      </c>
      <c r="C115" t="s">
        <v>4303</v>
      </c>
      <c r="D115" t="str">
        <f>VLOOKUP(all_senate_staff[[#This Row],[Full Name]], senate_staff_import[],1,0)</f>
        <v>Beth A Wright-Clemente</v>
      </c>
      <c r="M115" t="s">
        <v>1387</v>
      </c>
      <c r="AH115" t="s">
        <v>65</v>
      </c>
      <c r="AI115" t="s">
        <v>66</v>
      </c>
      <c r="AL115" t="s">
        <v>1237</v>
      </c>
      <c r="AY115" t="s">
        <v>4304</v>
      </c>
      <c r="AZ115" t="s">
        <v>4305</v>
      </c>
      <c r="BA115" t="s">
        <v>4306</v>
      </c>
      <c r="BB115" t="s">
        <v>4307</v>
      </c>
      <c r="BD115" t="s">
        <v>72</v>
      </c>
      <c r="BG115" t="s">
        <v>4308</v>
      </c>
    </row>
    <row r="116" spans="1:59" x14ac:dyDescent="0.2">
      <c r="A116" s="1">
        <v>42618.942743055559</v>
      </c>
      <c r="B116" t="s">
        <v>1862</v>
      </c>
      <c r="C116" t="s">
        <v>2710</v>
      </c>
      <c r="D116" t="str">
        <f>VLOOKUP(all_senate_staff[[#This Row],[Full Name]], senate_staff_import[],1,0)</f>
        <v>Bogumil C Poznanski</v>
      </c>
      <c r="M116" t="s">
        <v>1789</v>
      </c>
      <c r="AH116" t="s">
        <v>65</v>
      </c>
      <c r="AI116" t="s">
        <v>66</v>
      </c>
      <c r="AL116" t="s">
        <v>1237</v>
      </c>
      <c r="AY116" t="s">
        <v>2711</v>
      </c>
      <c r="AZ116" t="s">
        <v>2712</v>
      </c>
      <c r="BA116" t="s">
        <v>2713</v>
      </c>
      <c r="BB116" t="s">
        <v>1793</v>
      </c>
      <c r="BD116" t="s">
        <v>72</v>
      </c>
      <c r="BG116" t="s">
        <v>2714</v>
      </c>
    </row>
    <row r="117" spans="1:59" x14ac:dyDescent="0.2">
      <c r="A117" s="1">
        <v>42618.938969907409</v>
      </c>
      <c r="B117" t="s">
        <v>1862</v>
      </c>
      <c r="C117" t="s">
        <v>8256</v>
      </c>
      <c r="D117" t="str">
        <f>VLOOKUP(all_senate_staff[[#This Row],[Full Name]], senate_staff_import[],1,0)</f>
        <v>Bonnie J Fikes</v>
      </c>
      <c r="L117" t="s">
        <v>872</v>
      </c>
      <c r="M117" t="s">
        <v>873</v>
      </c>
      <c r="N117" t="s">
        <v>63</v>
      </c>
      <c r="AH117" t="s">
        <v>65</v>
      </c>
      <c r="AI117" t="s">
        <v>66</v>
      </c>
      <c r="AL117" t="s">
        <v>67</v>
      </c>
      <c r="AY117" t="s">
        <v>8257</v>
      </c>
      <c r="AZ117" t="s">
        <v>6591</v>
      </c>
      <c r="BA117" t="s">
        <v>8258</v>
      </c>
      <c r="BB117" t="s">
        <v>578</v>
      </c>
      <c r="BD117" t="s">
        <v>72</v>
      </c>
      <c r="BG117" t="s">
        <v>8259</v>
      </c>
    </row>
    <row r="118" spans="1:59" x14ac:dyDescent="0.2">
      <c r="A118" s="1">
        <v>42618.94</v>
      </c>
      <c r="B118" t="s">
        <v>1862</v>
      </c>
      <c r="C118" t="s">
        <v>6589</v>
      </c>
      <c r="D118" t="str">
        <f>VLOOKUP(all_senate_staff[[#This Row],[Full Name]], senate_staff_import[],1,0)</f>
        <v>Bonnie J Lucas</v>
      </c>
      <c r="L118" t="s">
        <v>320</v>
      </c>
      <c r="M118" t="s">
        <v>321</v>
      </c>
      <c r="N118" t="s">
        <v>63</v>
      </c>
      <c r="AH118" t="s">
        <v>65</v>
      </c>
      <c r="AI118" t="s">
        <v>66</v>
      </c>
      <c r="AL118" t="s">
        <v>67</v>
      </c>
      <c r="AY118" t="s">
        <v>6590</v>
      </c>
      <c r="AZ118" t="s">
        <v>6591</v>
      </c>
      <c r="BA118" t="s">
        <v>3394</v>
      </c>
      <c r="BB118" t="s">
        <v>242</v>
      </c>
      <c r="BD118" t="s">
        <v>72</v>
      </c>
      <c r="BG118" t="s">
        <v>6592</v>
      </c>
    </row>
    <row r="119" spans="1:59" x14ac:dyDescent="0.2">
      <c r="A119" s="1">
        <v>42618.940289351849</v>
      </c>
      <c r="B119" t="s">
        <v>1862</v>
      </c>
      <c r="C119" t="s">
        <v>6108</v>
      </c>
      <c r="D119" t="str">
        <f>VLOOKUP(all_senate_staff[[#This Row],[Full Name]], senate_staff_import[],1,0)</f>
        <v>Bradley R Usher</v>
      </c>
      <c r="L119" t="s">
        <v>333</v>
      </c>
      <c r="M119" t="s">
        <v>334</v>
      </c>
      <c r="N119" t="s">
        <v>63</v>
      </c>
      <c r="T119" t="s">
        <v>6109</v>
      </c>
      <c r="AH119" t="s">
        <v>65</v>
      </c>
      <c r="AI119" t="s">
        <v>66</v>
      </c>
      <c r="AL119" t="s">
        <v>67</v>
      </c>
      <c r="AM119" t="s">
        <v>68</v>
      </c>
      <c r="AY119" t="s">
        <v>6110</v>
      </c>
      <c r="AZ119" t="s">
        <v>6111</v>
      </c>
      <c r="BA119" t="s">
        <v>6112</v>
      </c>
      <c r="BB119" t="s">
        <v>236</v>
      </c>
      <c r="BD119" t="s">
        <v>72</v>
      </c>
      <c r="BG119" t="s">
        <v>6113</v>
      </c>
    </row>
    <row r="120" spans="1:59" x14ac:dyDescent="0.2">
      <c r="A120" s="1">
        <v>42618.943298611113</v>
      </c>
      <c r="B120" t="s">
        <v>1862</v>
      </c>
      <c r="C120" t="s">
        <v>2044</v>
      </c>
      <c r="D120" t="str">
        <f>VLOOKUP(all_senate_staff[[#This Row],[Full Name]], senate_staff_import[],1,0)</f>
        <v>Brandon S Patterson</v>
      </c>
      <c r="L120" t="s">
        <v>2026</v>
      </c>
      <c r="M120" t="s">
        <v>2027</v>
      </c>
      <c r="N120" t="s">
        <v>63</v>
      </c>
      <c r="T120" t="s">
        <v>2045</v>
      </c>
      <c r="AH120" t="s">
        <v>65</v>
      </c>
      <c r="AI120" t="s">
        <v>66</v>
      </c>
      <c r="AL120" t="s">
        <v>67</v>
      </c>
      <c r="AY120" t="s">
        <v>2046</v>
      </c>
      <c r="AZ120" t="s">
        <v>2047</v>
      </c>
      <c r="BA120" t="s">
        <v>2048</v>
      </c>
      <c r="BB120" t="s">
        <v>2049</v>
      </c>
      <c r="BD120" t="s">
        <v>72</v>
      </c>
      <c r="BG120" t="s">
        <v>2050</v>
      </c>
    </row>
    <row r="121" spans="1:59" x14ac:dyDescent="0.2">
      <c r="A121" s="1">
        <v>42789.530902777777</v>
      </c>
      <c r="B121" t="s">
        <v>59</v>
      </c>
      <c r="C121" t="s">
        <v>1651</v>
      </c>
      <c r="D121" t="str">
        <f>VLOOKUP(all_senate_staff[[#This Row],[Full Name]], senate_staff_import[],1,0)</f>
        <v>Breanna L Morin</v>
      </c>
      <c r="M121" t="s">
        <v>1260</v>
      </c>
      <c r="AH121" t="s">
        <v>65</v>
      </c>
      <c r="AI121" t="s">
        <v>66</v>
      </c>
      <c r="AL121" t="s">
        <v>1237</v>
      </c>
      <c r="AY121" t="s">
        <v>1652</v>
      </c>
      <c r="AZ121" t="s">
        <v>1653</v>
      </c>
      <c r="BA121" t="s">
        <v>1654</v>
      </c>
      <c r="BB121" t="s">
        <v>1264</v>
      </c>
      <c r="BD121" t="s">
        <v>72</v>
      </c>
      <c r="BG121" t="s">
        <v>1655</v>
      </c>
    </row>
    <row r="122" spans="1:59" x14ac:dyDescent="0.2">
      <c r="A122" s="1">
        <v>42618.94158564815</v>
      </c>
      <c r="B122" t="s">
        <v>1862</v>
      </c>
      <c r="C122" t="s">
        <v>4377</v>
      </c>
      <c r="D122" t="str">
        <f>VLOOKUP(all_senate_staff[[#This Row],[Full Name]], senate_staff_import[],1,0)</f>
        <v>Brendan J Boyle</v>
      </c>
      <c r="M122" t="s">
        <v>1755</v>
      </c>
      <c r="AH122" t="s">
        <v>65</v>
      </c>
      <c r="AI122" t="s">
        <v>66</v>
      </c>
      <c r="AL122" t="s">
        <v>1237</v>
      </c>
      <c r="AY122" t="s">
        <v>4378</v>
      </c>
      <c r="AZ122" t="s">
        <v>4379</v>
      </c>
      <c r="BA122" t="s">
        <v>4380</v>
      </c>
      <c r="BB122" t="s">
        <v>186</v>
      </c>
      <c r="BD122" t="s">
        <v>72</v>
      </c>
      <c r="BG122" t="s">
        <v>4381</v>
      </c>
    </row>
    <row r="123" spans="1:59" x14ac:dyDescent="0.2">
      <c r="A123" s="1">
        <v>42789.530972222223</v>
      </c>
      <c r="B123" t="s">
        <v>59</v>
      </c>
      <c r="C123" t="s">
        <v>1365</v>
      </c>
      <c r="D123" t="str">
        <f>VLOOKUP(all_senate_staff[[#This Row],[Full Name]], senate_staff_import[],1,0)</f>
        <v>Brian A Abreu</v>
      </c>
      <c r="M123" t="s">
        <v>1366</v>
      </c>
      <c r="AH123" t="s">
        <v>65</v>
      </c>
      <c r="AI123" t="s">
        <v>66</v>
      </c>
      <c r="AL123" t="s">
        <v>1237</v>
      </c>
      <c r="AY123" t="s">
        <v>1367</v>
      </c>
      <c r="AZ123" t="s">
        <v>1368</v>
      </c>
      <c r="BA123" t="s">
        <v>1369</v>
      </c>
      <c r="BB123" t="s">
        <v>1370</v>
      </c>
      <c r="BD123" t="s">
        <v>72</v>
      </c>
      <c r="BG123" t="s">
        <v>1371</v>
      </c>
    </row>
    <row r="124" spans="1:59" x14ac:dyDescent="0.2">
      <c r="A124" s="1">
        <v>42618.939942129633</v>
      </c>
      <c r="B124" t="s">
        <v>1862</v>
      </c>
      <c r="C124" t="s">
        <v>6753</v>
      </c>
      <c r="D124" t="str">
        <f>VLOOKUP(all_senate_staff[[#This Row],[Full Name]], senate_staff_import[],1,0)</f>
        <v>Brian A Styk</v>
      </c>
      <c r="M124" t="s">
        <v>1460</v>
      </c>
      <c r="AH124" t="s">
        <v>65</v>
      </c>
      <c r="AI124" t="s">
        <v>66</v>
      </c>
      <c r="AL124" t="s">
        <v>1237</v>
      </c>
      <c r="AY124" t="s">
        <v>6754</v>
      </c>
      <c r="AZ124" t="s">
        <v>1368</v>
      </c>
      <c r="BA124" t="s">
        <v>6755</v>
      </c>
      <c r="BB124" t="s">
        <v>6756</v>
      </c>
      <c r="BD124" t="s">
        <v>72</v>
      </c>
      <c r="BG124" t="s">
        <v>6757</v>
      </c>
    </row>
    <row r="125" spans="1:59" x14ac:dyDescent="0.2">
      <c r="A125" s="1">
        <v>42618.941643518519</v>
      </c>
      <c r="B125" t="s">
        <v>1862</v>
      </c>
      <c r="C125" t="s">
        <v>4297</v>
      </c>
      <c r="D125" t="str">
        <f>VLOOKUP(all_senate_staff[[#This Row],[Full Name]], senate_staff_import[],1,0)</f>
        <v>Brian C Watson</v>
      </c>
      <c r="M125" t="s">
        <v>1387</v>
      </c>
      <c r="AH125" t="s">
        <v>65</v>
      </c>
      <c r="AI125" t="s">
        <v>66</v>
      </c>
      <c r="AL125" t="s">
        <v>1237</v>
      </c>
      <c r="AY125" t="s">
        <v>4298</v>
      </c>
      <c r="AZ125" t="s">
        <v>4299</v>
      </c>
      <c r="BA125" t="s">
        <v>4300</v>
      </c>
      <c r="BB125" t="s">
        <v>4301</v>
      </c>
      <c r="BD125" t="s">
        <v>72</v>
      </c>
      <c r="BG125" t="s">
        <v>4302</v>
      </c>
    </row>
    <row r="126" spans="1:59" x14ac:dyDescent="0.2">
      <c r="A126" s="1">
        <v>42789.531793981478</v>
      </c>
      <c r="B126" t="s">
        <v>59</v>
      </c>
      <c r="C126" t="s">
        <v>291</v>
      </c>
      <c r="D126" t="str">
        <f>VLOOKUP(all_senate_staff[[#This Row],[Full Name]], senate_staff_import[],1,0)</f>
        <v>Brian D Hegt</v>
      </c>
      <c r="L126" t="s">
        <v>267</v>
      </c>
      <c r="M126" t="s">
        <v>268</v>
      </c>
      <c r="N126" t="s">
        <v>63</v>
      </c>
      <c r="AH126" t="s">
        <v>65</v>
      </c>
      <c r="AI126" t="s">
        <v>66</v>
      </c>
      <c r="AL126" t="s">
        <v>67</v>
      </c>
      <c r="AY126" t="s">
        <v>292</v>
      </c>
      <c r="AZ126" t="s">
        <v>293</v>
      </c>
      <c r="BA126" t="s">
        <v>294</v>
      </c>
      <c r="BB126" t="s">
        <v>88</v>
      </c>
      <c r="BD126" t="s">
        <v>72</v>
      </c>
      <c r="BG126" t="s">
        <v>295</v>
      </c>
    </row>
    <row r="127" spans="1:59" x14ac:dyDescent="0.2">
      <c r="A127" s="1">
        <v>42618.941180555557</v>
      </c>
      <c r="B127" t="s">
        <v>1862</v>
      </c>
      <c r="C127" t="s">
        <v>4963</v>
      </c>
      <c r="D127" t="str">
        <f>VLOOKUP(all_senate_staff[[#This Row],[Full Name]], senate_staff_import[],1,0)</f>
        <v>Brian D Kelly</v>
      </c>
      <c r="K127" t="s">
        <v>4964</v>
      </c>
      <c r="M127" t="s">
        <v>1503</v>
      </c>
      <c r="N127" t="s">
        <v>63</v>
      </c>
      <c r="V127" t="s">
        <v>4965</v>
      </c>
      <c r="AH127" t="s">
        <v>65</v>
      </c>
      <c r="AI127" t="s">
        <v>66</v>
      </c>
      <c r="AL127" t="s">
        <v>1237</v>
      </c>
      <c r="AY127" t="s">
        <v>4966</v>
      </c>
      <c r="AZ127" t="s">
        <v>293</v>
      </c>
      <c r="BA127" t="s">
        <v>564</v>
      </c>
      <c r="BB127" t="s">
        <v>4967</v>
      </c>
      <c r="BD127" t="s">
        <v>72</v>
      </c>
      <c r="BG127" t="s">
        <v>4968</v>
      </c>
    </row>
    <row r="128" spans="1:59" x14ac:dyDescent="0.2">
      <c r="A128" s="1">
        <v>42618.939085648148</v>
      </c>
      <c r="B128" t="s">
        <v>1862</v>
      </c>
      <c r="C128" t="s">
        <v>7864</v>
      </c>
      <c r="D128" t="str">
        <f>VLOOKUP(all_senate_staff[[#This Row],[Full Name]], senate_staff_import[],1,0)</f>
        <v>Brian H Phillips</v>
      </c>
      <c r="M128" t="s">
        <v>1850</v>
      </c>
      <c r="AH128" t="s">
        <v>65</v>
      </c>
      <c r="AI128" t="s">
        <v>66</v>
      </c>
      <c r="AL128" t="s">
        <v>1237</v>
      </c>
      <c r="AY128" t="s">
        <v>7865</v>
      </c>
      <c r="AZ128" t="s">
        <v>7866</v>
      </c>
      <c r="BA128" t="s">
        <v>3483</v>
      </c>
      <c r="BB128" t="s">
        <v>7867</v>
      </c>
      <c r="BD128" t="s">
        <v>72</v>
      </c>
      <c r="BG128" t="s">
        <v>7868</v>
      </c>
    </row>
    <row r="129" spans="1:59" x14ac:dyDescent="0.2">
      <c r="A129" s="1">
        <v>42618.939097222217</v>
      </c>
      <c r="B129" t="s">
        <v>1862</v>
      </c>
      <c r="C129" t="s">
        <v>7853</v>
      </c>
      <c r="D129" t="str">
        <f>VLOOKUP(all_senate_staff[[#This Row],[Full Name]], senate_staff_import[],1,0)</f>
        <v>Brian Heitner</v>
      </c>
      <c r="M129" t="s">
        <v>1850</v>
      </c>
      <c r="AH129" t="s">
        <v>65</v>
      </c>
      <c r="AI129" t="s">
        <v>66</v>
      </c>
      <c r="AL129" t="s">
        <v>1237</v>
      </c>
      <c r="AY129" t="s">
        <v>7854</v>
      </c>
      <c r="AZ129" t="s">
        <v>7855</v>
      </c>
      <c r="BA129" t="s">
        <v>7856</v>
      </c>
      <c r="BB129" t="s">
        <v>1853</v>
      </c>
      <c r="BD129" t="s">
        <v>72</v>
      </c>
      <c r="BG129" t="s">
        <v>7857</v>
      </c>
    </row>
    <row r="130" spans="1:59" x14ac:dyDescent="0.2">
      <c r="A130" s="1">
        <v>42789.531608796293</v>
      </c>
      <c r="B130" t="s">
        <v>59</v>
      </c>
      <c r="C130" t="s">
        <v>1083</v>
      </c>
      <c r="D130" t="str">
        <f>VLOOKUP(all_senate_staff[[#This Row],[Full Name]], senate_staff_import[],1,0)</f>
        <v>Brian K Austin</v>
      </c>
      <c r="L130" t="s">
        <v>83</v>
      </c>
      <c r="M130" t="s">
        <v>84</v>
      </c>
      <c r="N130" t="s">
        <v>63</v>
      </c>
      <c r="AH130" t="s">
        <v>65</v>
      </c>
      <c r="AI130" t="s">
        <v>66</v>
      </c>
      <c r="AL130" t="s">
        <v>67</v>
      </c>
      <c r="AY130" t="s">
        <v>1084</v>
      </c>
      <c r="AZ130" t="s">
        <v>1085</v>
      </c>
      <c r="BA130" t="s">
        <v>1086</v>
      </c>
      <c r="BB130" t="s">
        <v>1087</v>
      </c>
      <c r="BD130" t="s">
        <v>72</v>
      </c>
      <c r="BG130" t="s">
        <v>1088</v>
      </c>
    </row>
    <row r="131" spans="1:59" x14ac:dyDescent="0.2">
      <c r="A131" s="1">
        <v>42618.938888888893</v>
      </c>
      <c r="B131" t="s">
        <v>1862</v>
      </c>
      <c r="C131" t="s">
        <v>8478</v>
      </c>
      <c r="D131" t="str">
        <f>VLOOKUP(all_senate_staff[[#This Row],[Full Name]], senate_staff_import[],1,0)</f>
        <v>Brian L Sabourin</v>
      </c>
      <c r="M131" t="s">
        <v>1837</v>
      </c>
      <c r="AH131" t="s">
        <v>65</v>
      </c>
      <c r="AI131" t="s">
        <v>66</v>
      </c>
      <c r="AL131" t="s">
        <v>1237</v>
      </c>
      <c r="AY131" t="s">
        <v>8479</v>
      </c>
      <c r="AZ131" t="s">
        <v>8480</v>
      </c>
      <c r="BA131" t="s">
        <v>8481</v>
      </c>
      <c r="BB131" t="s">
        <v>1841</v>
      </c>
      <c r="BD131" t="s">
        <v>72</v>
      </c>
      <c r="BG131" t="s">
        <v>8482</v>
      </c>
    </row>
    <row r="132" spans="1:59" x14ac:dyDescent="0.2">
      <c r="A132" s="1">
        <v>42618.940706018519</v>
      </c>
      <c r="B132" t="s">
        <v>1862</v>
      </c>
      <c r="C132" t="s">
        <v>5630</v>
      </c>
      <c r="D132" t="str">
        <f>VLOOKUP(all_senate_staff[[#This Row],[Full Name]], senate_staff_import[],1,0)</f>
        <v>Brian M Gambacorta</v>
      </c>
      <c r="M132" t="s">
        <v>5508</v>
      </c>
      <c r="AH132" t="s">
        <v>65</v>
      </c>
      <c r="AI132" t="s">
        <v>66</v>
      </c>
      <c r="AL132" t="s">
        <v>1237</v>
      </c>
      <c r="AY132" t="s">
        <v>5631</v>
      </c>
      <c r="AZ132" t="s">
        <v>4116</v>
      </c>
      <c r="BA132" t="s">
        <v>5632</v>
      </c>
      <c r="BB132" t="s">
        <v>3212</v>
      </c>
      <c r="BD132" t="s">
        <v>72</v>
      </c>
      <c r="BG132" t="s">
        <v>5633</v>
      </c>
    </row>
    <row r="133" spans="1:59" x14ac:dyDescent="0.2">
      <c r="A133" s="1">
        <v>42618.939340277779</v>
      </c>
      <c r="B133" t="s">
        <v>1862</v>
      </c>
      <c r="C133" t="s">
        <v>7317</v>
      </c>
      <c r="D133" t="str">
        <f>VLOOKUP(all_senate_staff[[#This Row],[Full Name]], senate_staff_import[],1,0)</f>
        <v>Brian M Maher</v>
      </c>
      <c r="L133" t="s">
        <v>1219</v>
      </c>
      <c r="M133" t="s">
        <v>1220</v>
      </c>
      <c r="N133" t="s">
        <v>63</v>
      </c>
      <c r="AH133" t="s">
        <v>65</v>
      </c>
      <c r="AI133" t="s">
        <v>66</v>
      </c>
      <c r="AL133" t="s">
        <v>67</v>
      </c>
      <c r="AY133" t="s">
        <v>7318</v>
      </c>
      <c r="AZ133" t="s">
        <v>4116</v>
      </c>
      <c r="BA133" t="s">
        <v>7319</v>
      </c>
      <c r="BB133" t="s">
        <v>861</v>
      </c>
      <c r="BD133" t="s">
        <v>72</v>
      </c>
      <c r="BG133" t="s">
        <v>7320</v>
      </c>
    </row>
    <row r="134" spans="1:59" x14ac:dyDescent="0.2">
      <c r="A134" s="1">
        <v>42618.941770833328</v>
      </c>
      <c r="B134" t="s">
        <v>1862</v>
      </c>
      <c r="C134" t="s">
        <v>4114</v>
      </c>
      <c r="D134" t="str">
        <f>VLOOKUP(all_senate_staff[[#This Row],[Full Name]], senate_staff_import[],1,0)</f>
        <v>Brian M Murphy</v>
      </c>
      <c r="L134" t="s">
        <v>4062</v>
      </c>
      <c r="M134" t="s">
        <v>4063</v>
      </c>
      <c r="N134" t="s">
        <v>168</v>
      </c>
      <c r="AH134" t="s">
        <v>65</v>
      </c>
      <c r="AI134" t="s">
        <v>66</v>
      </c>
      <c r="AL134" t="s">
        <v>67</v>
      </c>
      <c r="AY134" t="s">
        <v>4115</v>
      </c>
      <c r="AZ134" t="s">
        <v>4116</v>
      </c>
      <c r="BA134" t="s">
        <v>1599</v>
      </c>
      <c r="BB134" t="s">
        <v>219</v>
      </c>
      <c r="BD134" t="s">
        <v>72</v>
      </c>
      <c r="BG134" t="s">
        <v>4117</v>
      </c>
    </row>
    <row r="135" spans="1:59" x14ac:dyDescent="0.2">
      <c r="A135" s="1">
        <v>42618.942499999997</v>
      </c>
      <c r="B135" t="s">
        <v>1862</v>
      </c>
      <c r="C135" t="s">
        <v>3062</v>
      </c>
      <c r="D135" t="str">
        <f>VLOOKUP(all_senate_staff[[#This Row],[Full Name]], senate_staff_import[],1,0)</f>
        <v>Brian R Beresford</v>
      </c>
      <c r="M135" t="s">
        <v>2864</v>
      </c>
      <c r="AH135" t="s">
        <v>65</v>
      </c>
      <c r="AI135" t="s">
        <v>66</v>
      </c>
      <c r="AL135" t="s">
        <v>1237</v>
      </c>
      <c r="AY135" t="s">
        <v>3063</v>
      </c>
      <c r="AZ135" t="s">
        <v>3064</v>
      </c>
      <c r="BA135" t="s">
        <v>3065</v>
      </c>
      <c r="BB135" t="s">
        <v>3066</v>
      </c>
      <c r="BD135" t="s">
        <v>72</v>
      </c>
      <c r="BG135" t="s">
        <v>3067</v>
      </c>
    </row>
    <row r="136" spans="1:59" x14ac:dyDescent="0.2">
      <c r="A136" s="1">
        <v>42618.939259259263</v>
      </c>
      <c r="B136" t="s">
        <v>1862</v>
      </c>
      <c r="C136" t="s">
        <v>7465</v>
      </c>
      <c r="D136" t="str">
        <f>VLOOKUP(all_senate_staff[[#This Row],[Full Name]], senate_staff_import[],1,0)</f>
        <v>Brian S Alapatt</v>
      </c>
      <c r="L136" t="s">
        <v>1108</v>
      </c>
      <c r="M136" t="s">
        <v>1109</v>
      </c>
      <c r="N136" t="s">
        <v>168</v>
      </c>
      <c r="AH136" t="s">
        <v>65</v>
      </c>
      <c r="AI136" t="s">
        <v>66</v>
      </c>
      <c r="AL136" t="s">
        <v>67</v>
      </c>
      <c r="AY136" t="s">
        <v>7466</v>
      </c>
      <c r="AZ136" t="s">
        <v>7467</v>
      </c>
      <c r="BA136" t="s">
        <v>7468</v>
      </c>
      <c r="BB136" t="s">
        <v>284</v>
      </c>
      <c r="BD136" t="s">
        <v>72</v>
      </c>
      <c r="BG136" t="s">
        <v>7469</v>
      </c>
    </row>
    <row r="137" spans="1:59" x14ac:dyDescent="0.2">
      <c r="A137" s="1">
        <v>42618.942696759259</v>
      </c>
      <c r="B137" t="s">
        <v>1862</v>
      </c>
      <c r="C137" t="s">
        <v>2774</v>
      </c>
      <c r="D137" t="str">
        <f>VLOOKUP(all_senate_staff[[#This Row],[Full Name]], senate_staff_import[],1,0)</f>
        <v>Brian T Adey</v>
      </c>
      <c r="L137" t="s">
        <v>61</v>
      </c>
      <c r="M137" t="s">
        <v>62</v>
      </c>
      <c r="N137" t="s">
        <v>63</v>
      </c>
      <c r="AH137" t="s">
        <v>65</v>
      </c>
      <c r="AI137" t="s">
        <v>66</v>
      </c>
      <c r="AL137" t="s">
        <v>67</v>
      </c>
      <c r="AY137" t="s">
        <v>2775</v>
      </c>
      <c r="AZ137" t="s">
        <v>2776</v>
      </c>
      <c r="BA137" t="s">
        <v>2777</v>
      </c>
      <c r="BB137" t="s">
        <v>2778</v>
      </c>
      <c r="BD137" t="s">
        <v>72</v>
      </c>
      <c r="BG137" t="s">
        <v>2779</v>
      </c>
    </row>
    <row r="138" spans="1:59" x14ac:dyDescent="0.2">
      <c r="A138" s="1">
        <v>42789.531770833331</v>
      </c>
      <c r="B138" t="s">
        <v>59</v>
      </c>
      <c r="C138" t="s">
        <v>403</v>
      </c>
      <c r="D138" t="str">
        <f>VLOOKUP(all_senate_staff[[#This Row],[Full Name]], senate_staff_import[],1,0)</f>
        <v>Brittany L Kolbe</v>
      </c>
      <c r="L138" t="s">
        <v>384</v>
      </c>
      <c r="M138" t="s">
        <v>385</v>
      </c>
      <c r="N138" t="s">
        <v>63</v>
      </c>
      <c r="AH138" t="s">
        <v>65</v>
      </c>
      <c r="AI138" t="s">
        <v>66</v>
      </c>
      <c r="AL138" t="s">
        <v>67</v>
      </c>
      <c r="AY138" t="s">
        <v>404</v>
      </c>
      <c r="AZ138" t="s">
        <v>405</v>
      </c>
      <c r="BA138" t="s">
        <v>406</v>
      </c>
      <c r="BB138" t="s">
        <v>407</v>
      </c>
      <c r="BD138" t="s">
        <v>72</v>
      </c>
      <c r="BG138" t="s">
        <v>408</v>
      </c>
    </row>
    <row r="139" spans="1:59" x14ac:dyDescent="0.2">
      <c r="A139" s="1">
        <v>42618.939826388887</v>
      </c>
      <c r="B139" t="s">
        <v>1862</v>
      </c>
      <c r="C139" t="s">
        <v>6993</v>
      </c>
      <c r="D139" t="str">
        <f>VLOOKUP(all_senate_staff[[#This Row],[Full Name]], senate_staff_import[],1,0)</f>
        <v>Brittany M Henne</v>
      </c>
      <c r="M139" t="s">
        <v>1267</v>
      </c>
      <c r="AH139" t="s">
        <v>65</v>
      </c>
      <c r="AI139" t="s">
        <v>66</v>
      </c>
      <c r="AL139" t="s">
        <v>1237</v>
      </c>
      <c r="AY139" t="s">
        <v>6994</v>
      </c>
      <c r="AZ139" t="s">
        <v>6995</v>
      </c>
      <c r="BA139" t="s">
        <v>6996</v>
      </c>
      <c r="BB139" t="s">
        <v>6808</v>
      </c>
      <c r="BD139" t="s">
        <v>72</v>
      </c>
      <c r="BG139" t="s">
        <v>6997</v>
      </c>
    </row>
    <row r="140" spans="1:59" x14ac:dyDescent="0.2">
      <c r="A140" s="1">
        <v>42618.938888888893</v>
      </c>
      <c r="B140" t="s">
        <v>1862</v>
      </c>
      <c r="C140" t="s">
        <v>8468</v>
      </c>
      <c r="D140" t="str">
        <f>VLOOKUP(all_senate_staff[[#This Row],[Full Name]], senate_staff_import[],1,0)</f>
        <v>Bruce E Thompson</v>
      </c>
      <c r="M140" t="s">
        <v>1837</v>
      </c>
      <c r="AH140" t="s">
        <v>65</v>
      </c>
      <c r="AI140" t="s">
        <v>66</v>
      </c>
      <c r="AL140" t="s">
        <v>1237</v>
      </c>
      <c r="AY140" t="s">
        <v>8469</v>
      </c>
      <c r="AZ140" t="s">
        <v>8470</v>
      </c>
      <c r="BA140" t="s">
        <v>4391</v>
      </c>
      <c r="BB140" t="s">
        <v>8463</v>
      </c>
      <c r="BD140" t="s">
        <v>72</v>
      </c>
      <c r="BG140" t="s">
        <v>8471</v>
      </c>
    </row>
    <row r="141" spans="1:59" x14ac:dyDescent="0.2">
      <c r="A141" s="1">
        <v>42618.939363425918</v>
      </c>
      <c r="B141" t="s">
        <v>1862</v>
      </c>
      <c r="C141" t="s">
        <v>7254</v>
      </c>
      <c r="D141" t="str">
        <f>VLOOKUP(all_senate_staff[[#This Row],[Full Name]], senate_staff_import[],1,0)</f>
        <v>Bruce G Blower Ii</v>
      </c>
      <c r="L141" t="s">
        <v>4062</v>
      </c>
      <c r="M141" t="s">
        <v>4063</v>
      </c>
      <c r="N141" t="s">
        <v>63</v>
      </c>
      <c r="AH141" t="s">
        <v>65</v>
      </c>
      <c r="AI141" t="s">
        <v>66</v>
      </c>
      <c r="AL141" t="s">
        <v>67</v>
      </c>
      <c r="AY141" t="s">
        <v>7255</v>
      </c>
      <c r="AZ141" t="s">
        <v>7256</v>
      </c>
      <c r="BA141" t="s">
        <v>7257</v>
      </c>
      <c r="BB141" t="s">
        <v>861</v>
      </c>
      <c r="BD141" t="s">
        <v>72</v>
      </c>
      <c r="BG141" t="s">
        <v>7258</v>
      </c>
    </row>
    <row r="142" spans="1:59" x14ac:dyDescent="0.2">
      <c r="A142" s="1">
        <v>42618.941655092603</v>
      </c>
      <c r="B142" t="s">
        <v>1862</v>
      </c>
      <c r="C142" t="s">
        <v>4291</v>
      </c>
      <c r="D142" t="str">
        <f>VLOOKUP(all_senate_staff[[#This Row],[Full Name]], senate_staff_import[],1,0)</f>
        <v>Bryan J Gorman</v>
      </c>
      <c r="M142" t="s">
        <v>1387</v>
      </c>
      <c r="AH142" t="s">
        <v>65</v>
      </c>
      <c r="AI142" t="s">
        <v>66</v>
      </c>
      <c r="AL142" t="s">
        <v>1237</v>
      </c>
      <c r="AY142" t="s">
        <v>4292</v>
      </c>
      <c r="AZ142" t="s">
        <v>4293</v>
      </c>
      <c r="BA142" t="s">
        <v>4294</v>
      </c>
      <c r="BB142" t="s">
        <v>4295</v>
      </c>
      <c r="BD142" t="s">
        <v>72</v>
      </c>
      <c r="BG142" t="s">
        <v>4296</v>
      </c>
    </row>
    <row r="143" spans="1:59" x14ac:dyDescent="0.2">
      <c r="A143" s="1">
        <v>42618.93990740741</v>
      </c>
      <c r="B143" t="s">
        <v>1862</v>
      </c>
      <c r="C143" t="s">
        <v>6831</v>
      </c>
      <c r="D143" t="str">
        <f>VLOOKUP(all_senate_staff[[#This Row],[Full Name]], senate_staff_import[],1,0)</f>
        <v>Bryan M Clenahan</v>
      </c>
      <c r="L143" t="s">
        <v>2026</v>
      </c>
      <c r="M143" t="s">
        <v>2027</v>
      </c>
      <c r="N143" t="s">
        <v>168</v>
      </c>
      <c r="T143" t="s">
        <v>6832</v>
      </c>
      <c r="AH143" t="s">
        <v>65</v>
      </c>
      <c r="AI143" t="s">
        <v>66</v>
      </c>
      <c r="AL143" t="s">
        <v>67</v>
      </c>
      <c r="AY143" t="s">
        <v>6833</v>
      </c>
      <c r="AZ143" t="s">
        <v>6834</v>
      </c>
      <c r="BA143" t="s">
        <v>6835</v>
      </c>
      <c r="BB143" t="s">
        <v>219</v>
      </c>
      <c r="BD143" t="s">
        <v>72</v>
      </c>
      <c r="BG143" t="s">
        <v>6836</v>
      </c>
    </row>
    <row r="144" spans="1:59" x14ac:dyDescent="0.2">
      <c r="A144" s="1">
        <v>42618.942199074067</v>
      </c>
      <c r="B144" t="s">
        <v>1862</v>
      </c>
      <c r="C144" t="s">
        <v>3480</v>
      </c>
      <c r="D144" t="str">
        <f>VLOOKUP(all_senate_staff[[#This Row],[Full Name]], senate_staff_import[],1,0)</f>
        <v>Burton W Phillips</v>
      </c>
      <c r="L144" t="s">
        <v>166</v>
      </c>
      <c r="M144" t="s">
        <v>167</v>
      </c>
      <c r="N144" t="s">
        <v>168</v>
      </c>
      <c r="AH144" t="s">
        <v>65</v>
      </c>
      <c r="AI144" t="s">
        <v>66</v>
      </c>
      <c r="AL144" t="s">
        <v>67</v>
      </c>
      <c r="AY144" t="s">
        <v>3481</v>
      </c>
      <c r="AZ144" t="s">
        <v>3482</v>
      </c>
      <c r="BA144" t="s">
        <v>3483</v>
      </c>
      <c r="BB144" t="s">
        <v>3484</v>
      </c>
      <c r="BD144" t="s">
        <v>72</v>
      </c>
      <c r="BG144" t="s">
        <v>3485</v>
      </c>
    </row>
    <row r="145" spans="1:59" x14ac:dyDescent="0.2">
      <c r="A145" s="1">
        <v>42618.942858796298</v>
      </c>
      <c r="B145" t="s">
        <v>1862</v>
      </c>
      <c r="C145" t="s">
        <v>2579</v>
      </c>
      <c r="D145" t="str">
        <f>VLOOKUP(all_senate_staff[[#This Row],[Full Name]], senate_staff_import[],1,0)</f>
        <v>C Charlene Stackman</v>
      </c>
      <c r="L145" t="s">
        <v>696</v>
      </c>
      <c r="M145" t="s">
        <v>697</v>
      </c>
      <c r="N145" t="s">
        <v>168</v>
      </c>
      <c r="AH145" t="s">
        <v>65</v>
      </c>
      <c r="AI145" t="s">
        <v>66</v>
      </c>
      <c r="AL145" t="s">
        <v>67</v>
      </c>
      <c r="AY145" t="s">
        <v>2580</v>
      </c>
      <c r="AZ145" t="s">
        <v>2581</v>
      </c>
      <c r="BA145" t="s">
        <v>2582</v>
      </c>
      <c r="BB145" t="s">
        <v>455</v>
      </c>
      <c r="BD145" t="s">
        <v>72</v>
      </c>
      <c r="BG145" t="s">
        <v>2583</v>
      </c>
    </row>
    <row r="146" spans="1:59" x14ac:dyDescent="0.2">
      <c r="A146" s="1">
        <v>42789.530960648153</v>
      </c>
      <c r="B146" t="s">
        <v>59</v>
      </c>
      <c r="C146" t="s">
        <v>1386</v>
      </c>
      <c r="D146" t="str">
        <f>VLOOKUP(all_senate_staff[[#This Row],[Full Name]], senate_staff_import[],1,0)</f>
        <v>Caitlin B Scholl</v>
      </c>
      <c r="M146" t="s">
        <v>1387</v>
      </c>
      <c r="AH146" t="s">
        <v>65</v>
      </c>
      <c r="AI146" t="s">
        <v>66</v>
      </c>
      <c r="AL146" t="s">
        <v>1237</v>
      </c>
      <c r="AY146" t="s">
        <v>1388</v>
      </c>
      <c r="AZ146" t="s">
        <v>1389</v>
      </c>
      <c r="BA146" t="s">
        <v>1390</v>
      </c>
      <c r="BB146" t="s">
        <v>1391</v>
      </c>
      <c r="BD146" t="s">
        <v>72</v>
      </c>
      <c r="BG146" t="s">
        <v>1392</v>
      </c>
    </row>
    <row r="147" spans="1:59" x14ac:dyDescent="0.2">
      <c r="A147" s="1">
        <v>42789.53162037037</v>
      </c>
      <c r="B147" t="s">
        <v>59</v>
      </c>
      <c r="C147" t="s">
        <v>1038</v>
      </c>
      <c r="D147" t="str">
        <f>VLOOKUP(all_senate_staff[[#This Row],[Full Name]], senate_staff_import[],1,0)</f>
        <v>Caitlin M Mcgowan</v>
      </c>
      <c r="L147" t="s">
        <v>1031</v>
      </c>
      <c r="M147" t="s">
        <v>1032</v>
      </c>
      <c r="N147" t="s">
        <v>168</v>
      </c>
      <c r="AH147" t="s">
        <v>65</v>
      </c>
      <c r="AI147" t="s">
        <v>66</v>
      </c>
      <c r="AL147" t="s">
        <v>67</v>
      </c>
      <c r="AY147" t="s">
        <v>1039</v>
      </c>
      <c r="AZ147" t="s">
        <v>1040</v>
      </c>
      <c r="BA147" t="s">
        <v>1041</v>
      </c>
      <c r="BB147" t="s">
        <v>219</v>
      </c>
      <c r="BD147" t="s">
        <v>72</v>
      </c>
      <c r="BG147" t="s">
        <v>1042</v>
      </c>
    </row>
    <row r="148" spans="1:59" x14ac:dyDescent="0.2">
      <c r="A148" s="1">
        <v>42618.940185185187</v>
      </c>
      <c r="B148" t="s">
        <v>1862</v>
      </c>
      <c r="C148" t="s">
        <v>6300</v>
      </c>
      <c r="D148" t="str">
        <f>VLOOKUP(all_senate_staff[[#This Row],[Full Name]], senate_staff_import[],1,0)</f>
        <v>Cameron Z Sagan</v>
      </c>
      <c r="M148" t="s">
        <v>1285</v>
      </c>
      <c r="T148" t="s">
        <v>6301</v>
      </c>
      <c r="V148" t="s">
        <v>6302</v>
      </c>
      <c r="AG148" t="s">
        <v>5666</v>
      </c>
      <c r="AH148" t="s">
        <v>65</v>
      </c>
      <c r="AI148" t="s">
        <v>66</v>
      </c>
      <c r="AL148" t="s">
        <v>1237</v>
      </c>
      <c r="AY148" t="s">
        <v>6303</v>
      </c>
      <c r="AZ148" t="s">
        <v>6304</v>
      </c>
      <c r="BA148" t="s">
        <v>6305</v>
      </c>
      <c r="BB148" t="s">
        <v>129</v>
      </c>
      <c r="BD148" t="s">
        <v>72</v>
      </c>
      <c r="BG148" t="s">
        <v>6306</v>
      </c>
    </row>
    <row r="149" spans="1:59" x14ac:dyDescent="0.2">
      <c r="A149" s="1">
        <v>42618.939016203702</v>
      </c>
      <c r="B149" t="s">
        <v>1862</v>
      </c>
      <c r="C149" t="s">
        <v>8136</v>
      </c>
      <c r="D149" t="str">
        <f>VLOOKUP(all_senate_staff[[#This Row],[Full Name]], senate_staff_import[],1,0)</f>
        <v>Camille C Robbins</v>
      </c>
      <c r="L149" t="s">
        <v>3312</v>
      </c>
      <c r="M149" t="s">
        <v>3313</v>
      </c>
      <c r="N149" t="s">
        <v>168</v>
      </c>
      <c r="T149" t="s">
        <v>8137</v>
      </c>
      <c r="AH149" t="s">
        <v>65</v>
      </c>
      <c r="AI149" t="s">
        <v>66</v>
      </c>
      <c r="AL149" t="s">
        <v>67</v>
      </c>
      <c r="AM149" t="s">
        <v>145</v>
      </c>
      <c r="AY149" t="s">
        <v>8138</v>
      </c>
      <c r="AZ149" t="s">
        <v>8139</v>
      </c>
      <c r="BA149" t="s">
        <v>1900</v>
      </c>
      <c r="BB149" t="s">
        <v>3011</v>
      </c>
      <c r="BD149" t="s">
        <v>72</v>
      </c>
      <c r="BG149" t="s">
        <v>8140</v>
      </c>
    </row>
    <row r="150" spans="1:59" x14ac:dyDescent="0.2">
      <c r="A150" s="1">
        <v>42618.940196759257</v>
      </c>
      <c r="B150" t="s">
        <v>1862</v>
      </c>
      <c r="C150" t="s">
        <v>6283</v>
      </c>
      <c r="D150" t="str">
        <f>VLOOKUP(all_senate_staff[[#This Row],[Full Name]], senate_staff_import[],1,0)</f>
        <v>Candice M Giove</v>
      </c>
      <c r="M150" t="s">
        <v>4070</v>
      </c>
      <c r="T150" t="s">
        <v>6284</v>
      </c>
      <c r="V150" t="s">
        <v>6285</v>
      </c>
      <c r="W150" t="s">
        <v>6286</v>
      </c>
      <c r="AG150" t="s">
        <v>2282</v>
      </c>
      <c r="AH150" t="s">
        <v>65</v>
      </c>
      <c r="AI150" t="s">
        <v>66</v>
      </c>
      <c r="AL150" t="s">
        <v>1237</v>
      </c>
      <c r="AY150" t="s">
        <v>6287</v>
      </c>
      <c r="AZ150" t="s">
        <v>6288</v>
      </c>
      <c r="BA150" t="s">
        <v>6289</v>
      </c>
      <c r="BB150" t="s">
        <v>88</v>
      </c>
      <c r="BD150" t="s">
        <v>72</v>
      </c>
      <c r="BG150" t="s">
        <v>6290</v>
      </c>
    </row>
    <row r="151" spans="1:59" x14ac:dyDescent="0.2">
      <c r="A151" s="1">
        <v>42618.939918981479</v>
      </c>
      <c r="B151" t="s">
        <v>1862</v>
      </c>
      <c r="C151" t="s">
        <v>6810</v>
      </c>
      <c r="D151" t="str">
        <f>VLOOKUP(all_senate_staff[[#This Row],[Full Name]], senate_staff_import[],1,0)</f>
        <v>Carl J Gucciardi</v>
      </c>
      <c r="L151" t="s">
        <v>2026</v>
      </c>
      <c r="M151" t="s">
        <v>2027</v>
      </c>
      <c r="N151" t="s">
        <v>63</v>
      </c>
      <c r="AH151" t="s">
        <v>65</v>
      </c>
      <c r="AI151" t="s">
        <v>66</v>
      </c>
      <c r="AL151" t="s">
        <v>67</v>
      </c>
      <c r="AY151" t="s">
        <v>6811</v>
      </c>
      <c r="AZ151" t="s">
        <v>6812</v>
      </c>
      <c r="BA151" t="s">
        <v>6813</v>
      </c>
      <c r="BB151" t="s">
        <v>6814</v>
      </c>
      <c r="BD151" t="s">
        <v>72</v>
      </c>
      <c r="BG151" t="s">
        <v>6815</v>
      </c>
    </row>
    <row r="152" spans="1:59" x14ac:dyDescent="0.2">
      <c r="A152" s="1">
        <v>42618.940844907411</v>
      </c>
      <c r="B152" t="s">
        <v>1862</v>
      </c>
      <c r="C152" t="s">
        <v>5448</v>
      </c>
      <c r="D152" t="str">
        <f>VLOOKUP(all_senate_staff[[#This Row],[Full Name]], senate_staff_import[],1,0)</f>
        <v>Carl Mills Iii</v>
      </c>
      <c r="L152" t="s">
        <v>2187</v>
      </c>
      <c r="M152" t="s">
        <v>2188</v>
      </c>
      <c r="N152" t="s">
        <v>168</v>
      </c>
      <c r="AH152" t="s">
        <v>65</v>
      </c>
      <c r="AI152" t="s">
        <v>66</v>
      </c>
      <c r="AL152" t="s">
        <v>67</v>
      </c>
      <c r="AY152" t="s">
        <v>5449</v>
      </c>
      <c r="AZ152" t="s">
        <v>5450</v>
      </c>
      <c r="BA152" t="s">
        <v>5451</v>
      </c>
      <c r="BB152" t="s">
        <v>5452</v>
      </c>
      <c r="BD152" t="s">
        <v>72</v>
      </c>
      <c r="BG152" t="s">
        <v>5453</v>
      </c>
    </row>
    <row r="153" spans="1:59" x14ac:dyDescent="0.2">
      <c r="A153" s="1">
        <v>42618.943055555559</v>
      </c>
      <c r="B153" t="s">
        <v>1862</v>
      </c>
      <c r="C153" t="s">
        <v>2363</v>
      </c>
      <c r="D153" t="str">
        <f>VLOOKUP(all_senate_staff[[#This Row],[Full Name]], senate_staff_import[],1,0)</f>
        <v>Carl V Moore</v>
      </c>
      <c r="L153" t="s">
        <v>709</v>
      </c>
      <c r="M153" t="s">
        <v>710</v>
      </c>
      <c r="N153" t="s">
        <v>63</v>
      </c>
      <c r="AH153" t="s">
        <v>65</v>
      </c>
      <c r="AI153" t="s">
        <v>66</v>
      </c>
      <c r="AL153" t="s">
        <v>67</v>
      </c>
      <c r="AY153" t="s">
        <v>2364</v>
      </c>
      <c r="AZ153" t="s">
        <v>2365</v>
      </c>
      <c r="BA153" t="s">
        <v>2366</v>
      </c>
      <c r="BB153" t="s">
        <v>714</v>
      </c>
      <c r="BD153" t="s">
        <v>72</v>
      </c>
      <c r="BG153" t="s">
        <v>2367</v>
      </c>
    </row>
    <row r="154" spans="1:59" x14ac:dyDescent="0.2">
      <c r="A154" s="1">
        <v>42789.531793981478</v>
      </c>
      <c r="B154" t="s">
        <v>59</v>
      </c>
      <c r="C154" t="s">
        <v>319</v>
      </c>
      <c r="D154" t="str">
        <f>VLOOKUP(all_senate_staff[[#This Row],[Full Name]], senate_staff_import[],1,0)</f>
        <v>Carmella R Mantello</v>
      </c>
      <c r="L154" t="s">
        <v>320</v>
      </c>
      <c r="M154" t="s">
        <v>321</v>
      </c>
      <c r="N154" t="s">
        <v>168</v>
      </c>
      <c r="AH154" t="s">
        <v>65</v>
      </c>
      <c r="AI154" t="s">
        <v>66</v>
      </c>
      <c r="AL154" t="s">
        <v>67</v>
      </c>
      <c r="AY154" t="s">
        <v>322</v>
      </c>
      <c r="AZ154" t="s">
        <v>323</v>
      </c>
      <c r="BA154" t="s">
        <v>324</v>
      </c>
      <c r="BB154" t="s">
        <v>284</v>
      </c>
      <c r="BD154" t="s">
        <v>72</v>
      </c>
      <c r="BG154" t="s">
        <v>325</v>
      </c>
    </row>
    <row r="155" spans="1:59" x14ac:dyDescent="0.2">
      <c r="A155" s="1">
        <v>42618.941979166673</v>
      </c>
      <c r="B155" t="s">
        <v>1862</v>
      </c>
      <c r="C155" t="s">
        <v>3815</v>
      </c>
      <c r="D155" t="str">
        <f>VLOOKUP(all_senate_staff[[#This Row],[Full Name]], senate_staff_import[],1,0)</f>
        <v>Carmen J Barber</v>
      </c>
      <c r="M155" t="s">
        <v>1406</v>
      </c>
      <c r="V155" t="s">
        <v>3816</v>
      </c>
      <c r="AG155" t="s">
        <v>3817</v>
      </c>
      <c r="AH155" t="s">
        <v>65</v>
      </c>
      <c r="AI155" t="s">
        <v>66</v>
      </c>
      <c r="AL155" t="s">
        <v>1237</v>
      </c>
      <c r="AY155" t="s">
        <v>3818</v>
      </c>
      <c r="AZ155" t="s">
        <v>3819</v>
      </c>
      <c r="BA155" t="s">
        <v>3820</v>
      </c>
      <c r="BB155" t="s">
        <v>1350</v>
      </c>
      <c r="BD155" t="s">
        <v>72</v>
      </c>
      <c r="BG155" t="s">
        <v>3821</v>
      </c>
    </row>
    <row r="156" spans="1:59" x14ac:dyDescent="0.2">
      <c r="A156" s="1">
        <v>42618.94332175926</v>
      </c>
      <c r="B156" t="s">
        <v>1862</v>
      </c>
      <c r="C156" t="s">
        <v>2004</v>
      </c>
      <c r="D156" t="str">
        <f>VLOOKUP(all_senate_staff[[#This Row],[Full Name]], senate_staff_import[],1,0)</f>
        <v>Carmine Berghela Jr</v>
      </c>
      <c r="M156" t="s">
        <v>1236</v>
      </c>
      <c r="AH156" t="s">
        <v>65</v>
      </c>
      <c r="AI156" t="s">
        <v>66</v>
      </c>
      <c r="AL156" t="s">
        <v>1237</v>
      </c>
      <c r="AY156" t="s">
        <v>2005</v>
      </c>
      <c r="AZ156" t="s">
        <v>2006</v>
      </c>
      <c r="BA156" t="s">
        <v>2007</v>
      </c>
      <c r="BB156" t="s">
        <v>1241</v>
      </c>
      <c r="BD156" t="s">
        <v>72</v>
      </c>
      <c r="BG156" t="s">
        <v>2008</v>
      </c>
    </row>
    <row r="157" spans="1:59" x14ac:dyDescent="0.2">
      <c r="A157" s="1">
        <v>42618.942013888889</v>
      </c>
      <c r="B157" t="s">
        <v>1862</v>
      </c>
      <c r="C157" t="s">
        <v>3740</v>
      </c>
      <c r="D157" t="str">
        <f>VLOOKUP(all_senate_staff[[#This Row],[Full Name]], senate_staff_import[],1,0)</f>
        <v>Carol A Decarmine-Nucci</v>
      </c>
      <c r="L157" t="s">
        <v>2187</v>
      </c>
      <c r="M157" t="s">
        <v>2188</v>
      </c>
      <c r="N157" t="s">
        <v>63</v>
      </c>
      <c r="AH157" t="s">
        <v>65</v>
      </c>
      <c r="AI157" t="s">
        <v>66</v>
      </c>
      <c r="AL157" t="s">
        <v>67</v>
      </c>
      <c r="AY157" t="s">
        <v>3741</v>
      </c>
      <c r="AZ157" t="s">
        <v>3742</v>
      </c>
      <c r="BA157" t="s">
        <v>3743</v>
      </c>
      <c r="BB157" t="s">
        <v>578</v>
      </c>
      <c r="BD157" t="s">
        <v>72</v>
      </c>
      <c r="BG157" t="s">
        <v>3744</v>
      </c>
    </row>
    <row r="158" spans="1:59" x14ac:dyDescent="0.2">
      <c r="A158" s="1">
        <v>42618.939016203702</v>
      </c>
      <c r="B158" t="s">
        <v>1862</v>
      </c>
      <c r="C158" t="s">
        <v>8103</v>
      </c>
      <c r="D158" t="str">
        <f>VLOOKUP(all_senate_staff[[#This Row],[Full Name]], senate_staff_import[],1,0)</f>
        <v>Carol A Macielak-Wojtkowski</v>
      </c>
      <c r="L158" t="s">
        <v>3085</v>
      </c>
      <c r="M158" t="s">
        <v>3086</v>
      </c>
      <c r="N158" t="s">
        <v>63</v>
      </c>
      <c r="AH158" t="s">
        <v>65</v>
      </c>
      <c r="AI158" t="s">
        <v>66</v>
      </c>
      <c r="AL158" t="s">
        <v>67</v>
      </c>
      <c r="AY158" t="s">
        <v>8104</v>
      </c>
      <c r="AZ158" t="s">
        <v>3742</v>
      </c>
      <c r="BA158" t="s">
        <v>8105</v>
      </c>
      <c r="BB158" t="s">
        <v>8106</v>
      </c>
      <c r="BD158" t="s">
        <v>72</v>
      </c>
      <c r="BG158" t="s">
        <v>8107</v>
      </c>
    </row>
    <row r="159" spans="1:59" x14ac:dyDescent="0.2">
      <c r="A159" s="1">
        <v>42618.939062500001</v>
      </c>
      <c r="B159" t="s">
        <v>1862</v>
      </c>
      <c r="C159" t="s">
        <v>7953</v>
      </c>
      <c r="D159" t="str">
        <f>VLOOKUP(all_senate_staff[[#This Row],[Full Name]], senate_staff_import[],1,0)</f>
        <v>Carole L Gensicki</v>
      </c>
      <c r="M159" t="s">
        <v>7889</v>
      </c>
      <c r="AH159" t="s">
        <v>65</v>
      </c>
      <c r="AI159" t="s">
        <v>66</v>
      </c>
      <c r="AL159" t="s">
        <v>1237</v>
      </c>
      <c r="AY159" t="s">
        <v>7954</v>
      </c>
      <c r="AZ159" t="s">
        <v>7955</v>
      </c>
      <c r="BA159" t="s">
        <v>7956</v>
      </c>
      <c r="BB159" t="s">
        <v>1036</v>
      </c>
      <c r="BD159" t="s">
        <v>72</v>
      </c>
      <c r="BG159" t="s">
        <v>7957</v>
      </c>
    </row>
    <row r="160" spans="1:59" x14ac:dyDescent="0.2">
      <c r="A160" s="1">
        <v>42618.941666666673</v>
      </c>
      <c r="B160" t="s">
        <v>1862</v>
      </c>
      <c r="C160" t="s">
        <v>4268</v>
      </c>
      <c r="D160" t="str">
        <f>VLOOKUP(all_senate_staff[[#This Row],[Full Name]], senate_staff_import[],1,0)</f>
        <v>Carole M Luther</v>
      </c>
      <c r="L160" t="s">
        <v>603</v>
      </c>
      <c r="M160" t="s">
        <v>604</v>
      </c>
      <c r="N160" t="s">
        <v>168</v>
      </c>
      <c r="AH160" t="s">
        <v>65</v>
      </c>
      <c r="AI160" t="s">
        <v>66</v>
      </c>
      <c r="AL160" t="s">
        <v>67</v>
      </c>
      <c r="AY160" t="s">
        <v>4269</v>
      </c>
      <c r="AZ160" t="s">
        <v>4270</v>
      </c>
      <c r="BA160" t="s">
        <v>4271</v>
      </c>
      <c r="BB160" t="s">
        <v>365</v>
      </c>
      <c r="BD160" t="s">
        <v>72</v>
      </c>
      <c r="BG160" t="s">
        <v>4272</v>
      </c>
    </row>
    <row r="161" spans="1:59" x14ac:dyDescent="0.2">
      <c r="A161" s="1">
        <v>42618.942743055559</v>
      </c>
      <c r="B161" t="s">
        <v>1862</v>
      </c>
      <c r="C161" t="s">
        <v>2705</v>
      </c>
      <c r="D161" t="str">
        <f>VLOOKUP(all_senate_staff[[#This Row],[Full Name]], senate_staff_import[],1,0)</f>
        <v>Carole R Maddalla</v>
      </c>
      <c r="L161" t="s">
        <v>189</v>
      </c>
      <c r="M161" t="s">
        <v>190</v>
      </c>
      <c r="N161" t="s">
        <v>168</v>
      </c>
      <c r="AH161" t="s">
        <v>65</v>
      </c>
      <c r="AI161" t="s">
        <v>66</v>
      </c>
      <c r="AL161" t="s">
        <v>67</v>
      </c>
      <c r="AY161" t="s">
        <v>2706</v>
      </c>
      <c r="AZ161" t="s">
        <v>2707</v>
      </c>
      <c r="BA161" t="s">
        <v>2708</v>
      </c>
      <c r="BB161" t="s">
        <v>420</v>
      </c>
      <c r="BD161" t="s">
        <v>72</v>
      </c>
      <c r="BG161" t="s">
        <v>2709</v>
      </c>
    </row>
    <row r="162" spans="1:59" x14ac:dyDescent="0.2">
      <c r="A162" s="1">
        <v>42618.93917824074</v>
      </c>
      <c r="B162" t="s">
        <v>1862</v>
      </c>
      <c r="C162" t="s">
        <v>7638</v>
      </c>
      <c r="D162" t="str">
        <f>VLOOKUP(all_senate_staff[[#This Row],[Full Name]], senate_staff_import[],1,0)</f>
        <v>Caroline Chauvin</v>
      </c>
      <c r="L162" t="s">
        <v>1031</v>
      </c>
      <c r="M162" t="s">
        <v>1032</v>
      </c>
      <c r="N162" t="s">
        <v>168</v>
      </c>
      <c r="T162" t="s">
        <v>7639</v>
      </c>
      <c r="AH162" t="s">
        <v>65</v>
      </c>
      <c r="AI162" t="s">
        <v>66</v>
      </c>
      <c r="AL162" t="s">
        <v>67</v>
      </c>
      <c r="AM162" t="s">
        <v>68</v>
      </c>
      <c r="AY162" t="s">
        <v>7640</v>
      </c>
      <c r="AZ162" t="s">
        <v>7641</v>
      </c>
      <c r="BA162" t="s">
        <v>7642</v>
      </c>
      <c r="BB162" t="s">
        <v>7643</v>
      </c>
      <c r="BD162" t="s">
        <v>72</v>
      </c>
      <c r="BG162" t="s">
        <v>7644</v>
      </c>
    </row>
    <row r="163" spans="1:59" x14ac:dyDescent="0.2">
      <c r="A163" s="1">
        <v>42618.942511574067</v>
      </c>
      <c r="B163" t="s">
        <v>1862</v>
      </c>
      <c r="C163" t="s">
        <v>3051</v>
      </c>
      <c r="D163" t="str">
        <f>VLOOKUP(all_senate_staff[[#This Row],[Full Name]], senate_staff_import[],1,0)</f>
        <v>Carolyn A Reichelt</v>
      </c>
      <c r="M163" t="s">
        <v>2864</v>
      </c>
      <c r="AH163" t="s">
        <v>65</v>
      </c>
      <c r="AI163" t="s">
        <v>66</v>
      </c>
      <c r="AL163" t="s">
        <v>1237</v>
      </c>
      <c r="AY163" t="s">
        <v>3052</v>
      </c>
      <c r="AZ163" t="s">
        <v>3053</v>
      </c>
      <c r="BA163" t="s">
        <v>3054</v>
      </c>
      <c r="BB163" t="s">
        <v>455</v>
      </c>
      <c r="BD163" t="s">
        <v>72</v>
      </c>
      <c r="BG163" t="s">
        <v>3055</v>
      </c>
    </row>
    <row r="164" spans="1:59" x14ac:dyDescent="0.2">
      <c r="A164" s="1">
        <v>42618.94121527778</v>
      </c>
      <c r="B164" t="s">
        <v>1862</v>
      </c>
      <c r="C164" t="s">
        <v>4906</v>
      </c>
      <c r="D164" t="str">
        <f>VLOOKUP(all_senate_staff[[#This Row],[Full Name]], senate_staff_import[],1,0)</f>
        <v>Carolyn M Reisinger</v>
      </c>
      <c r="M164" t="s">
        <v>1558</v>
      </c>
      <c r="AH164" t="s">
        <v>65</v>
      </c>
      <c r="AI164" t="s">
        <v>66</v>
      </c>
      <c r="AL164" t="s">
        <v>1237</v>
      </c>
      <c r="AY164" t="s">
        <v>4907</v>
      </c>
      <c r="AZ164" t="s">
        <v>4908</v>
      </c>
      <c r="BA164" t="s">
        <v>4909</v>
      </c>
      <c r="BB164" t="s">
        <v>4768</v>
      </c>
      <c r="BD164" t="s">
        <v>72</v>
      </c>
      <c r="BG164" t="s">
        <v>4910</v>
      </c>
    </row>
    <row r="165" spans="1:59" x14ac:dyDescent="0.2">
      <c r="A165" s="1">
        <v>42618.940300925933</v>
      </c>
      <c r="B165" t="s">
        <v>1862</v>
      </c>
      <c r="C165" t="s">
        <v>6086</v>
      </c>
      <c r="D165" t="str">
        <f>VLOOKUP(all_senate_staff[[#This Row],[Full Name]], senate_staff_import[],1,0)</f>
        <v>Carolyn W Burke</v>
      </c>
      <c r="L165" t="s">
        <v>333</v>
      </c>
      <c r="M165" t="s">
        <v>334</v>
      </c>
      <c r="N165" t="s">
        <v>168</v>
      </c>
      <c r="AH165" t="s">
        <v>65</v>
      </c>
      <c r="AI165" t="s">
        <v>66</v>
      </c>
      <c r="AL165" t="s">
        <v>67</v>
      </c>
      <c r="AM165" t="s">
        <v>284</v>
      </c>
      <c r="AY165" t="s">
        <v>6087</v>
      </c>
      <c r="AZ165" t="s">
        <v>6088</v>
      </c>
      <c r="BA165" t="s">
        <v>5504</v>
      </c>
      <c r="BB165" t="s">
        <v>284</v>
      </c>
      <c r="BD165" t="s">
        <v>72</v>
      </c>
      <c r="BG165" t="s">
        <v>6089</v>
      </c>
    </row>
    <row r="166" spans="1:59" x14ac:dyDescent="0.2">
      <c r="A166" s="1">
        <v>42789.530925925923</v>
      </c>
      <c r="B166" t="s">
        <v>59</v>
      </c>
      <c r="C166" t="s">
        <v>1573</v>
      </c>
      <c r="D166" t="str">
        <f>VLOOKUP(all_senate_staff[[#This Row],[Full Name]], senate_staff_import[],1,0)</f>
        <v>Casandra A Stephenson</v>
      </c>
      <c r="M166" t="s">
        <v>1564</v>
      </c>
      <c r="AH166" t="s">
        <v>65</v>
      </c>
      <c r="AI166" t="s">
        <v>66</v>
      </c>
      <c r="AL166" t="s">
        <v>1237</v>
      </c>
      <c r="AY166" t="s">
        <v>1574</v>
      </c>
      <c r="AZ166" t="s">
        <v>1575</v>
      </c>
      <c r="BA166" t="s">
        <v>1576</v>
      </c>
      <c r="BB166" t="s">
        <v>1577</v>
      </c>
      <c r="BD166" t="s">
        <v>72</v>
      </c>
      <c r="BG166" t="s">
        <v>1578</v>
      </c>
    </row>
    <row r="167" spans="1:59" x14ac:dyDescent="0.2">
      <c r="A167" s="1">
        <v>42789.530891203707</v>
      </c>
      <c r="B167" t="s">
        <v>59</v>
      </c>
      <c r="C167" t="s">
        <v>1715</v>
      </c>
      <c r="D167" t="str">
        <f>VLOOKUP(all_senate_staff[[#This Row],[Full Name]], senate_staff_import[],1,0)</f>
        <v>Casey D Fenton</v>
      </c>
      <c r="M167" t="s">
        <v>1260</v>
      </c>
      <c r="AH167" t="s">
        <v>65</v>
      </c>
      <c r="AI167" t="s">
        <v>66</v>
      </c>
      <c r="AL167" t="s">
        <v>1237</v>
      </c>
      <c r="AY167" t="s">
        <v>1716</v>
      </c>
      <c r="AZ167" t="s">
        <v>1717</v>
      </c>
      <c r="BA167" t="s">
        <v>1718</v>
      </c>
      <c r="BB167" t="s">
        <v>1264</v>
      </c>
      <c r="BD167" t="s">
        <v>72</v>
      </c>
      <c r="BG167" t="s">
        <v>1719</v>
      </c>
    </row>
    <row r="168" spans="1:59" x14ac:dyDescent="0.2">
      <c r="A168" s="1">
        <v>42618.942372685182</v>
      </c>
      <c r="B168" t="s">
        <v>1862</v>
      </c>
      <c r="C168" t="s">
        <v>3208</v>
      </c>
      <c r="D168" t="str">
        <f>VLOOKUP(all_senate_staff[[#This Row],[Full Name]], senate_staff_import[],1,0)</f>
        <v>Casey E Flaherty</v>
      </c>
      <c r="M168" t="s">
        <v>3069</v>
      </c>
      <c r="AH168" t="s">
        <v>65</v>
      </c>
      <c r="AI168" t="s">
        <v>66</v>
      </c>
      <c r="AL168" t="s">
        <v>1237</v>
      </c>
      <c r="AY168" t="s">
        <v>3209</v>
      </c>
      <c r="AZ168" t="s">
        <v>3210</v>
      </c>
      <c r="BA168" t="s">
        <v>3211</v>
      </c>
      <c r="BB168" t="s">
        <v>3212</v>
      </c>
      <c r="BD168" t="s">
        <v>72</v>
      </c>
      <c r="BG168" t="s">
        <v>3213</v>
      </c>
    </row>
    <row r="169" spans="1:59" x14ac:dyDescent="0.2">
      <c r="A169" s="1">
        <v>42789.530902777777</v>
      </c>
      <c r="B169" t="s">
        <v>59</v>
      </c>
      <c r="C169" t="s">
        <v>1661</v>
      </c>
      <c r="D169" t="str">
        <f>VLOOKUP(all_senate_staff[[#This Row],[Full Name]], senate_staff_import[],1,0)</f>
        <v>Casey J Marvell</v>
      </c>
      <c r="M169" t="s">
        <v>1260</v>
      </c>
      <c r="AH169" t="s">
        <v>65</v>
      </c>
      <c r="AI169" t="s">
        <v>66</v>
      </c>
      <c r="AL169" t="s">
        <v>1237</v>
      </c>
      <c r="AY169" t="s">
        <v>1662</v>
      </c>
      <c r="AZ169" t="s">
        <v>1663</v>
      </c>
      <c r="BA169" t="s">
        <v>1664</v>
      </c>
      <c r="BB169" t="s">
        <v>1264</v>
      </c>
      <c r="BD169" t="s">
        <v>72</v>
      </c>
      <c r="BG169" t="s">
        <v>1665</v>
      </c>
    </row>
    <row r="170" spans="1:59" x14ac:dyDescent="0.2">
      <c r="A170" s="1">
        <v>42618.939733796287</v>
      </c>
      <c r="B170" t="s">
        <v>1862</v>
      </c>
      <c r="C170" t="s">
        <v>7129</v>
      </c>
      <c r="D170" t="str">
        <f>VLOOKUP(all_senate_staff[[#This Row],[Full Name]], senate_staff_import[],1,0)</f>
        <v>Catherine H Barton</v>
      </c>
      <c r="L170" t="s">
        <v>320</v>
      </c>
      <c r="M170" t="s">
        <v>321</v>
      </c>
      <c r="N170" t="s">
        <v>63</v>
      </c>
      <c r="AH170" t="s">
        <v>65</v>
      </c>
      <c r="AI170" t="s">
        <v>66</v>
      </c>
      <c r="AL170" t="s">
        <v>67</v>
      </c>
      <c r="AY170" t="s">
        <v>7130</v>
      </c>
      <c r="AZ170" t="s">
        <v>7131</v>
      </c>
      <c r="BA170" t="s">
        <v>7132</v>
      </c>
      <c r="BB170" t="s">
        <v>7104</v>
      </c>
      <c r="BD170" t="s">
        <v>72</v>
      </c>
      <c r="BG170" t="s">
        <v>7133</v>
      </c>
    </row>
    <row r="171" spans="1:59" x14ac:dyDescent="0.2">
      <c r="A171" s="1">
        <v>42618.940983796303</v>
      </c>
      <c r="B171" t="s">
        <v>1862</v>
      </c>
      <c r="C171" t="s">
        <v>5258</v>
      </c>
      <c r="D171" t="str">
        <f>VLOOKUP(all_senate_staff[[#This Row],[Full Name]], senate_staff_import[],1,0)</f>
        <v>Catherine M Moshier</v>
      </c>
      <c r="L171" t="s">
        <v>5025</v>
      </c>
      <c r="M171" t="s">
        <v>5026</v>
      </c>
      <c r="N171" t="s">
        <v>63</v>
      </c>
      <c r="AH171" t="s">
        <v>65</v>
      </c>
      <c r="AI171" t="s">
        <v>66</v>
      </c>
      <c r="AL171" t="s">
        <v>67</v>
      </c>
      <c r="AY171" t="s">
        <v>5259</v>
      </c>
      <c r="AZ171" t="s">
        <v>275</v>
      </c>
      <c r="BA171" t="s">
        <v>5260</v>
      </c>
      <c r="BB171" t="s">
        <v>194</v>
      </c>
      <c r="BD171" t="s">
        <v>72</v>
      </c>
      <c r="BG171" t="s">
        <v>5261</v>
      </c>
    </row>
    <row r="172" spans="1:59" x14ac:dyDescent="0.2">
      <c r="A172" s="1">
        <v>42789.531805555547</v>
      </c>
      <c r="B172" t="s">
        <v>59</v>
      </c>
      <c r="C172" t="s">
        <v>273</v>
      </c>
      <c r="D172" t="str">
        <f>VLOOKUP(all_senate_staff[[#This Row],[Full Name]], senate_staff_import[],1,0)</f>
        <v>Catherine M Oteri</v>
      </c>
      <c r="L172" t="s">
        <v>267</v>
      </c>
      <c r="M172" t="s">
        <v>268</v>
      </c>
      <c r="N172" t="s">
        <v>63</v>
      </c>
      <c r="AH172" t="s">
        <v>65</v>
      </c>
      <c r="AI172" t="s">
        <v>66</v>
      </c>
      <c r="AL172" t="s">
        <v>67</v>
      </c>
      <c r="AY172" t="s">
        <v>274</v>
      </c>
      <c r="AZ172" t="s">
        <v>275</v>
      </c>
      <c r="BA172" t="s">
        <v>276</v>
      </c>
      <c r="BB172" t="s">
        <v>277</v>
      </c>
      <c r="BD172" t="s">
        <v>72</v>
      </c>
      <c r="BG172" t="s">
        <v>278</v>
      </c>
    </row>
    <row r="173" spans="1:59" x14ac:dyDescent="0.2">
      <c r="A173" s="1">
        <v>42618.940752314818</v>
      </c>
      <c r="B173" t="s">
        <v>1862</v>
      </c>
      <c r="C173" t="s">
        <v>5523</v>
      </c>
      <c r="D173" t="str">
        <f>VLOOKUP(all_senate_staff[[#This Row],[Full Name]], senate_staff_import[],1,0)</f>
        <v>Cathy L Cardillo</v>
      </c>
      <c r="L173" t="s">
        <v>384</v>
      </c>
      <c r="M173" t="s">
        <v>385</v>
      </c>
      <c r="N173" t="s">
        <v>168</v>
      </c>
      <c r="AH173" t="s">
        <v>65</v>
      </c>
      <c r="AI173" t="s">
        <v>66</v>
      </c>
      <c r="AL173" t="s">
        <v>67</v>
      </c>
      <c r="AY173" t="s">
        <v>5524</v>
      </c>
      <c r="AZ173" t="s">
        <v>5525</v>
      </c>
      <c r="BA173" t="s">
        <v>5526</v>
      </c>
      <c r="BB173" t="s">
        <v>284</v>
      </c>
      <c r="BD173" t="s">
        <v>72</v>
      </c>
      <c r="BG173" t="s">
        <v>5527</v>
      </c>
    </row>
    <row r="174" spans="1:59" x14ac:dyDescent="0.2">
      <c r="A174" s="1">
        <v>42789.531631944446</v>
      </c>
      <c r="B174" t="s">
        <v>59</v>
      </c>
      <c r="C174" t="s">
        <v>1007</v>
      </c>
      <c r="D174" t="str">
        <f>VLOOKUP(all_senate_staff[[#This Row],[Full Name]], senate_staff_import[],1,0)</f>
        <v>Cecilia Hernandez</v>
      </c>
      <c r="L174" t="s">
        <v>1001</v>
      </c>
      <c r="M174" t="s">
        <v>1002</v>
      </c>
      <c r="N174" t="s">
        <v>63</v>
      </c>
      <c r="AH174" t="s">
        <v>65</v>
      </c>
      <c r="AI174" t="s">
        <v>66</v>
      </c>
      <c r="AL174" t="s">
        <v>67</v>
      </c>
      <c r="AY174" t="s">
        <v>1008</v>
      </c>
      <c r="AZ174" t="s">
        <v>1009</v>
      </c>
      <c r="BA174" t="s">
        <v>1010</v>
      </c>
      <c r="BB174" t="s">
        <v>578</v>
      </c>
      <c r="BD174" t="s">
        <v>72</v>
      </c>
      <c r="BG174" t="s">
        <v>1011</v>
      </c>
    </row>
    <row r="175" spans="1:59" x14ac:dyDescent="0.2">
      <c r="A175" s="1">
        <v>42618.942210648151</v>
      </c>
      <c r="B175" t="s">
        <v>1862</v>
      </c>
      <c r="C175" t="s">
        <v>3474</v>
      </c>
      <c r="D175" t="str">
        <f>VLOOKUP(all_senate_staff[[#This Row],[Full Name]], senate_staff_import[],1,0)</f>
        <v>Celeste R Knight</v>
      </c>
      <c r="M175" t="s">
        <v>1777</v>
      </c>
      <c r="AH175" t="s">
        <v>65</v>
      </c>
      <c r="AI175" t="s">
        <v>66</v>
      </c>
      <c r="AL175" t="s">
        <v>1237</v>
      </c>
      <c r="AY175" t="s">
        <v>3475</v>
      </c>
      <c r="AZ175" t="s">
        <v>3476</v>
      </c>
      <c r="BA175" t="s">
        <v>3477</v>
      </c>
      <c r="BB175" t="s">
        <v>3478</v>
      </c>
      <c r="BD175" t="s">
        <v>72</v>
      </c>
      <c r="BG175" t="s">
        <v>3479</v>
      </c>
    </row>
    <row r="176" spans="1:59" x14ac:dyDescent="0.2">
      <c r="A176" s="1">
        <v>42789.5309375</v>
      </c>
      <c r="B176" t="s">
        <v>59</v>
      </c>
      <c r="C176" t="s">
        <v>1536</v>
      </c>
      <c r="D176" t="str">
        <f>VLOOKUP(all_senate_staff[[#This Row],[Full Name]], senate_staff_import[],1,0)</f>
        <v>Celifa A Landy</v>
      </c>
      <c r="M176" t="s">
        <v>1515</v>
      </c>
      <c r="AH176" t="s">
        <v>65</v>
      </c>
      <c r="AI176" t="s">
        <v>66</v>
      </c>
      <c r="AL176" t="s">
        <v>1237</v>
      </c>
      <c r="AY176" t="s">
        <v>1537</v>
      </c>
      <c r="AZ176" t="s">
        <v>1538</v>
      </c>
      <c r="BA176" t="s">
        <v>1539</v>
      </c>
      <c r="BB176" t="s">
        <v>395</v>
      </c>
      <c r="BD176" t="s">
        <v>72</v>
      </c>
      <c r="BG176" t="s">
        <v>1540</v>
      </c>
    </row>
    <row r="177" spans="1:59" x14ac:dyDescent="0.2">
      <c r="A177" s="1">
        <v>42789.53087962963</v>
      </c>
      <c r="B177" t="s">
        <v>59</v>
      </c>
      <c r="C177" t="s">
        <v>1776</v>
      </c>
      <c r="D177" t="str">
        <f>VLOOKUP(all_senate_staff[[#This Row],[Full Name]], senate_staff_import[],1,0)</f>
        <v>Chantelle E Wilkinson</v>
      </c>
      <c r="M177" t="s">
        <v>1777</v>
      </c>
      <c r="AH177" t="s">
        <v>65</v>
      </c>
      <c r="AI177" t="s">
        <v>66</v>
      </c>
      <c r="AL177" t="s">
        <v>1237</v>
      </c>
      <c r="AY177" t="s">
        <v>1778</v>
      </c>
      <c r="AZ177" t="s">
        <v>1779</v>
      </c>
      <c r="BA177" t="s">
        <v>1780</v>
      </c>
      <c r="BB177" t="s">
        <v>1769</v>
      </c>
      <c r="BD177" t="s">
        <v>72</v>
      </c>
      <c r="BG177" t="s">
        <v>1781</v>
      </c>
    </row>
    <row r="178" spans="1:59" x14ac:dyDescent="0.2">
      <c r="A178" s="1">
        <v>42618.94159722222</v>
      </c>
      <c r="B178" t="s">
        <v>1862</v>
      </c>
      <c r="C178" t="s">
        <v>4351</v>
      </c>
      <c r="D178" t="str">
        <f>VLOOKUP(all_senate_staff[[#This Row],[Full Name]], senate_staff_import[],1,0)</f>
        <v>Charles F Vaas</v>
      </c>
      <c r="M178" t="s">
        <v>1755</v>
      </c>
      <c r="AH178" t="s">
        <v>65</v>
      </c>
      <c r="AI178" t="s">
        <v>66</v>
      </c>
      <c r="AL178" t="s">
        <v>1237</v>
      </c>
      <c r="AY178" t="s">
        <v>4352</v>
      </c>
      <c r="AZ178" t="s">
        <v>4353</v>
      </c>
      <c r="BA178" t="s">
        <v>4354</v>
      </c>
      <c r="BB178" t="s">
        <v>3267</v>
      </c>
      <c r="BD178" t="s">
        <v>72</v>
      </c>
      <c r="BG178" t="s">
        <v>4355</v>
      </c>
    </row>
    <row r="179" spans="1:59" x14ac:dyDescent="0.2">
      <c r="A179" s="1">
        <v>42789.531608796293</v>
      </c>
      <c r="B179" t="s">
        <v>59</v>
      </c>
      <c r="C179" t="s">
        <v>1089</v>
      </c>
      <c r="D179" t="str">
        <f>VLOOKUP(all_senate_staff[[#This Row],[Full Name]], senate_staff_import[],1,0)</f>
        <v>Charles M Trupia</v>
      </c>
      <c r="L179" t="s">
        <v>1090</v>
      </c>
      <c r="M179" t="s">
        <v>1091</v>
      </c>
      <c r="N179" t="s">
        <v>63</v>
      </c>
      <c r="AH179" t="s">
        <v>65</v>
      </c>
      <c r="AI179" t="s">
        <v>66</v>
      </c>
      <c r="AL179" t="s">
        <v>67</v>
      </c>
      <c r="AY179" t="s">
        <v>1092</v>
      </c>
      <c r="AZ179" t="s">
        <v>1093</v>
      </c>
      <c r="BA179" t="s">
        <v>1094</v>
      </c>
      <c r="BB179" t="s">
        <v>194</v>
      </c>
      <c r="BD179" t="s">
        <v>72</v>
      </c>
      <c r="BG179" t="s">
        <v>1095</v>
      </c>
    </row>
    <row r="180" spans="1:59" x14ac:dyDescent="0.2">
      <c r="A180" s="1">
        <v>42618.940474537027</v>
      </c>
      <c r="B180" t="s">
        <v>1862</v>
      </c>
      <c r="C180" t="s">
        <v>5843</v>
      </c>
      <c r="D180" t="str">
        <f>VLOOKUP(all_senate_staff[[#This Row],[Full Name]], senate_staff_import[],1,0)</f>
        <v>Charles P Pensabene</v>
      </c>
      <c r="K180" t="s">
        <v>5844</v>
      </c>
      <c r="M180" t="s">
        <v>1406</v>
      </c>
      <c r="V180" t="s">
        <v>5845</v>
      </c>
      <c r="AH180" t="s">
        <v>65</v>
      </c>
      <c r="AI180" t="s">
        <v>66</v>
      </c>
      <c r="AL180" t="s">
        <v>1237</v>
      </c>
      <c r="AY180" t="s">
        <v>5846</v>
      </c>
      <c r="AZ180" t="s">
        <v>5847</v>
      </c>
      <c r="BA180" t="s">
        <v>5848</v>
      </c>
      <c r="BB180" t="s">
        <v>1350</v>
      </c>
      <c r="BD180" t="s">
        <v>72</v>
      </c>
      <c r="BG180" t="s">
        <v>5849</v>
      </c>
    </row>
    <row r="181" spans="1:59" x14ac:dyDescent="0.2">
      <c r="A181" s="1">
        <v>42618.939849537041</v>
      </c>
      <c r="B181" t="s">
        <v>1862</v>
      </c>
      <c r="C181" t="s">
        <v>6949</v>
      </c>
      <c r="D181" t="str">
        <f>VLOOKUP(all_senate_staff[[#This Row],[Full Name]], senate_staff_import[],1,0)</f>
        <v>Charles P Silverstein</v>
      </c>
      <c r="M181" t="s">
        <v>6896</v>
      </c>
      <c r="AH181" t="s">
        <v>65</v>
      </c>
      <c r="AI181" t="s">
        <v>66</v>
      </c>
      <c r="AL181" t="s">
        <v>1237</v>
      </c>
      <c r="AY181" t="s">
        <v>6950</v>
      </c>
      <c r="AZ181" t="s">
        <v>5847</v>
      </c>
      <c r="BA181" t="s">
        <v>6951</v>
      </c>
      <c r="BB181" t="s">
        <v>6952</v>
      </c>
      <c r="BD181" t="s">
        <v>72</v>
      </c>
      <c r="BG181" t="s">
        <v>6953</v>
      </c>
    </row>
    <row r="182" spans="1:59" x14ac:dyDescent="0.2">
      <c r="A182" s="1">
        <v>42618.94259259259</v>
      </c>
      <c r="B182" t="s">
        <v>1862</v>
      </c>
      <c r="C182" t="s">
        <v>2945</v>
      </c>
      <c r="D182" t="str">
        <f>VLOOKUP(all_senate_staff[[#This Row],[Full Name]], senate_staff_import[],1,0)</f>
        <v>Charlotte D Longo</v>
      </c>
      <c r="L182" t="s">
        <v>181</v>
      </c>
      <c r="M182" t="s">
        <v>182</v>
      </c>
      <c r="N182" t="s">
        <v>63</v>
      </c>
      <c r="AH182" t="s">
        <v>65</v>
      </c>
      <c r="AI182" t="s">
        <v>66</v>
      </c>
      <c r="AL182" t="s">
        <v>67</v>
      </c>
      <c r="AY182" t="s">
        <v>2946</v>
      </c>
      <c r="AZ182" t="s">
        <v>2947</v>
      </c>
      <c r="BA182" t="s">
        <v>394</v>
      </c>
      <c r="BB182" t="s">
        <v>2948</v>
      </c>
      <c r="BD182" t="s">
        <v>72</v>
      </c>
      <c r="BG182" t="s">
        <v>2949</v>
      </c>
    </row>
    <row r="183" spans="1:59" x14ac:dyDescent="0.2">
      <c r="A183" s="1">
        <v>42618.938854166663</v>
      </c>
      <c r="B183" t="s">
        <v>1862</v>
      </c>
      <c r="C183" t="s">
        <v>8493</v>
      </c>
      <c r="D183" t="str">
        <f>VLOOKUP(all_senate_staff[[#This Row],[Full Name]], senate_staff_import[],1,0)</f>
        <v>Charveys Gonzalez</v>
      </c>
      <c r="L183" t="s">
        <v>834</v>
      </c>
      <c r="M183" t="s">
        <v>835</v>
      </c>
      <c r="N183" t="s">
        <v>63</v>
      </c>
      <c r="AH183" t="s">
        <v>65</v>
      </c>
      <c r="AI183" t="s">
        <v>66</v>
      </c>
      <c r="AL183" t="s">
        <v>67</v>
      </c>
      <c r="AM183" t="s">
        <v>284</v>
      </c>
      <c r="AY183" t="s">
        <v>8494</v>
      </c>
      <c r="AZ183" t="s">
        <v>8495</v>
      </c>
      <c r="BA183" t="s">
        <v>210</v>
      </c>
      <c r="BB183" t="s">
        <v>284</v>
      </c>
      <c r="BD183" t="s">
        <v>72</v>
      </c>
      <c r="BG183" t="s">
        <v>8496</v>
      </c>
    </row>
    <row r="184" spans="1:59" x14ac:dyDescent="0.2">
      <c r="A184" s="1">
        <v>42789.531724537039</v>
      </c>
      <c r="B184" t="s">
        <v>59</v>
      </c>
      <c r="C184" t="s">
        <v>580</v>
      </c>
      <c r="D184" t="str">
        <f>VLOOKUP(all_senate_staff[[#This Row],[Full Name]], senate_staff_import[],1,0)</f>
        <v>Chelsea M Lemon</v>
      </c>
      <c r="M184" t="s">
        <v>568</v>
      </c>
      <c r="N184" t="s">
        <v>168</v>
      </c>
      <c r="AH184" t="s">
        <v>65</v>
      </c>
      <c r="AI184" t="s">
        <v>66</v>
      </c>
      <c r="AL184" t="s">
        <v>67</v>
      </c>
      <c r="AY184" t="s">
        <v>581</v>
      </c>
      <c r="AZ184" t="s">
        <v>582</v>
      </c>
      <c r="BA184" t="s">
        <v>583</v>
      </c>
      <c r="BB184" t="s">
        <v>284</v>
      </c>
      <c r="BD184" t="s">
        <v>72</v>
      </c>
      <c r="BG184" t="s">
        <v>584</v>
      </c>
    </row>
    <row r="185" spans="1:59" x14ac:dyDescent="0.2">
      <c r="A185" s="1">
        <v>42618.940081018518</v>
      </c>
      <c r="B185" t="s">
        <v>1862</v>
      </c>
      <c r="C185" t="s">
        <v>6494</v>
      </c>
      <c r="D185" t="str">
        <f>VLOOKUP(all_senate_staff[[#This Row],[Full Name]], senate_staff_import[],1,0)</f>
        <v>Cheryl A Oechsner</v>
      </c>
      <c r="L185" t="s">
        <v>5025</v>
      </c>
      <c r="M185" t="s">
        <v>5026</v>
      </c>
      <c r="N185" t="s">
        <v>168</v>
      </c>
      <c r="AH185" t="s">
        <v>65</v>
      </c>
      <c r="AI185" t="s">
        <v>66</v>
      </c>
      <c r="AL185" t="s">
        <v>67</v>
      </c>
      <c r="AY185" t="s">
        <v>6495</v>
      </c>
      <c r="AZ185" t="s">
        <v>6496</v>
      </c>
      <c r="BA185" t="s">
        <v>6497</v>
      </c>
      <c r="BB185" t="s">
        <v>906</v>
      </c>
      <c r="BD185" t="s">
        <v>72</v>
      </c>
      <c r="BG185" t="s">
        <v>6498</v>
      </c>
    </row>
    <row r="186" spans="1:59" x14ac:dyDescent="0.2">
      <c r="A186" s="1">
        <v>42618.94222222222</v>
      </c>
      <c r="B186" t="s">
        <v>1862</v>
      </c>
      <c r="C186" t="s">
        <v>3462</v>
      </c>
      <c r="D186" t="str">
        <f>VLOOKUP(all_senate_staff[[#This Row],[Full Name]], senate_staff_import[],1,0)</f>
        <v>Cheryl B Halter</v>
      </c>
      <c r="M186" t="s">
        <v>1777</v>
      </c>
      <c r="AH186" t="s">
        <v>65</v>
      </c>
      <c r="AI186" t="s">
        <v>66</v>
      </c>
      <c r="AL186" t="s">
        <v>1237</v>
      </c>
      <c r="AY186" t="s">
        <v>3463</v>
      </c>
      <c r="AZ186" t="s">
        <v>3464</v>
      </c>
      <c r="BA186" t="s">
        <v>3465</v>
      </c>
      <c r="BB186" t="s">
        <v>3466</v>
      </c>
      <c r="BD186" t="s">
        <v>72</v>
      </c>
      <c r="BG186" t="s">
        <v>3467</v>
      </c>
    </row>
    <row r="187" spans="1:59" x14ac:dyDescent="0.2">
      <c r="A187" s="1">
        <v>42789.531782407408</v>
      </c>
      <c r="B187" t="s">
        <v>59</v>
      </c>
      <c r="C187" t="s">
        <v>373</v>
      </c>
      <c r="D187" t="str">
        <f>VLOOKUP(all_senate_staff[[#This Row],[Full Name]], senate_staff_import[],1,0)</f>
        <v>Cheryl K Grafton</v>
      </c>
      <c r="L187" t="s">
        <v>348</v>
      </c>
      <c r="M187" t="s">
        <v>349</v>
      </c>
      <c r="N187" t="s">
        <v>63</v>
      </c>
      <c r="AH187" t="s">
        <v>65</v>
      </c>
      <c r="AI187" t="s">
        <v>66</v>
      </c>
      <c r="AL187" t="s">
        <v>67</v>
      </c>
      <c r="AY187" t="s">
        <v>374</v>
      </c>
      <c r="AZ187" t="s">
        <v>375</v>
      </c>
      <c r="BA187" t="s">
        <v>376</v>
      </c>
      <c r="BB187" t="s">
        <v>359</v>
      </c>
      <c r="BD187" t="s">
        <v>72</v>
      </c>
      <c r="BG187" t="s">
        <v>377</v>
      </c>
    </row>
    <row r="188" spans="1:59" x14ac:dyDescent="0.2">
      <c r="A188" s="1">
        <v>42789.531759259262</v>
      </c>
      <c r="B188" t="s">
        <v>59</v>
      </c>
      <c r="C188" t="s">
        <v>462</v>
      </c>
      <c r="D188" t="str">
        <f>VLOOKUP(all_senate_staff[[#This Row],[Full Name]], senate_staff_import[],1,0)</f>
        <v>Chiedu A Uzoigwe</v>
      </c>
      <c r="L188" t="s">
        <v>463</v>
      </c>
      <c r="M188" t="s">
        <v>464</v>
      </c>
      <c r="N188" t="s">
        <v>63</v>
      </c>
      <c r="AH188" t="s">
        <v>65</v>
      </c>
      <c r="AI188" t="s">
        <v>66</v>
      </c>
      <c r="AL188" t="s">
        <v>67</v>
      </c>
      <c r="AY188" t="s">
        <v>465</v>
      </c>
      <c r="AZ188" t="s">
        <v>466</v>
      </c>
      <c r="BA188" t="s">
        <v>467</v>
      </c>
      <c r="BB188" t="s">
        <v>468</v>
      </c>
      <c r="BD188" t="s">
        <v>72</v>
      </c>
      <c r="BG188" t="s">
        <v>469</v>
      </c>
    </row>
    <row r="189" spans="1:59" x14ac:dyDescent="0.2">
      <c r="A189" s="1">
        <v>42618.942187499997</v>
      </c>
      <c r="B189" t="s">
        <v>1862</v>
      </c>
      <c r="C189" t="s">
        <v>3492</v>
      </c>
      <c r="D189" t="str">
        <f>VLOOKUP(all_senate_staff[[#This Row],[Full Name]], senate_staff_import[],1,0)</f>
        <v>Ching Yee K Wong-Ho</v>
      </c>
      <c r="L189" t="s">
        <v>821</v>
      </c>
      <c r="M189" t="s">
        <v>822</v>
      </c>
      <c r="N189" t="s">
        <v>63</v>
      </c>
      <c r="AH189" t="s">
        <v>65</v>
      </c>
      <c r="AI189" t="s">
        <v>66</v>
      </c>
      <c r="AL189" t="s">
        <v>67</v>
      </c>
      <c r="AY189" t="s">
        <v>3493</v>
      </c>
      <c r="AZ189" t="s">
        <v>3494</v>
      </c>
      <c r="BA189" t="s">
        <v>3495</v>
      </c>
      <c r="BB189" t="s">
        <v>943</v>
      </c>
      <c r="BD189" t="s">
        <v>72</v>
      </c>
      <c r="BG189" t="s">
        <v>3496</v>
      </c>
    </row>
    <row r="190" spans="1:59" x14ac:dyDescent="0.2">
      <c r="A190" s="1">
        <v>42789.531805555547</v>
      </c>
      <c r="B190" t="s">
        <v>59</v>
      </c>
      <c r="C190" t="s">
        <v>258</v>
      </c>
      <c r="D190" t="str">
        <f>VLOOKUP(all_senate_staff[[#This Row],[Full Name]], senate_staff_import[],1,0)</f>
        <v>Chol-Awan A Majok</v>
      </c>
      <c r="L190" t="s">
        <v>259</v>
      </c>
      <c r="M190" t="s">
        <v>260</v>
      </c>
      <c r="N190" t="s">
        <v>63</v>
      </c>
      <c r="AH190" t="s">
        <v>65</v>
      </c>
      <c r="AI190" t="s">
        <v>66</v>
      </c>
      <c r="AL190" t="s">
        <v>67</v>
      </c>
      <c r="AY190" t="s">
        <v>261</v>
      </c>
      <c r="AZ190" t="s">
        <v>262</v>
      </c>
      <c r="BA190" t="s">
        <v>263</v>
      </c>
      <c r="BB190" t="s">
        <v>264</v>
      </c>
      <c r="BD190" t="s">
        <v>72</v>
      </c>
      <c r="BG190" t="s">
        <v>265</v>
      </c>
    </row>
    <row r="191" spans="1:59" x14ac:dyDescent="0.2">
      <c r="A191" s="1">
        <v>42618.939953703702</v>
      </c>
      <c r="B191" t="s">
        <v>1862</v>
      </c>
      <c r="C191" t="s">
        <v>6727</v>
      </c>
      <c r="D191" t="str">
        <f>VLOOKUP(all_senate_staff[[#This Row],[Full Name]], senate_staff_import[],1,0)</f>
        <v>Chris R Shields</v>
      </c>
      <c r="M191" t="s">
        <v>1460</v>
      </c>
      <c r="AH191" t="s">
        <v>65</v>
      </c>
      <c r="AI191" t="s">
        <v>66</v>
      </c>
      <c r="AL191" t="s">
        <v>1237</v>
      </c>
      <c r="AY191" t="s">
        <v>6728</v>
      </c>
      <c r="AZ191" t="s">
        <v>6729</v>
      </c>
      <c r="BA191" t="s">
        <v>6730</v>
      </c>
      <c r="BB191" t="s">
        <v>1070</v>
      </c>
      <c r="BD191" t="s">
        <v>72</v>
      </c>
      <c r="BG191" t="s">
        <v>6731</v>
      </c>
    </row>
    <row r="192" spans="1:59" x14ac:dyDescent="0.2">
      <c r="A192" s="1">
        <v>42618.939953703702</v>
      </c>
      <c r="B192" t="s">
        <v>1862</v>
      </c>
      <c r="C192" t="s">
        <v>6709</v>
      </c>
      <c r="D192" t="str">
        <f>VLOOKUP(all_senate_staff[[#This Row],[Full Name]], senate_staff_import[],1,0)</f>
        <v>Christina A Primero</v>
      </c>
      <c r="M192" t="s">
        <v>1460</v>
      </c>
      <c r="AH192" t="s">
        <v>65</v>
      </c>
      <c r="AI192" t="s">
        <v>66</v>
      </c>
      <c r="AL192" t="s">
        <v>1237</v>
      </c>
      <c r="AY192" t="s">
        <v>6710</v>
      </c>
      <c r="AZ192" t="s">
        <v>6711</v>
      </c>
      <c r="BA192" t="s">
        <v>6712</v>
      </c>
      <c r="BB192" t="s">
        <v>1070</v>
      </c>
      <c r="BD192" t="s">
        <v>72</v>
      </c>
      <c r="BG192" t="s">
        <v>6713</v>
      </c>
    </row>
    <row r="193" spans="1:59" x14ac:dyDescent="0.2">
      <c r="A193" s="1">
        <v>42618.942986111113</v>
      </c>
      <c r="B193" t="s">
        <v>1862</v>
      </c>
      <c r="C193" t="s">
        <v>2421</v>
      </c>
      <c r="D193" t="str">
        <f>VLOOKUP(all_senate_staff[[#This Row],[Full Name]], senate_staff_import[],1,0)</f>
        <v>Christine A Geed</v>
      </c>
      <c r="M193" t="s">
        <v>1254</v>
      </c>
      <c r="T193" t="s">
        <v>2422</v>
      </c>
      <c r="AH193" t="s">
        <v>65</v>
      </c>
      <c r="AI193" t="s">
        <v>66</v>
      </c>
      <c r="AL193" t="s">
        <v>1237</v>
      </c>
      <c r="AY193" t="s">
        <v>2423</v>
      </c>
      <c r="AZ193" t="s">
        <v>2424</v>
      </c>
      <c r="BA193" t="s">
        <v>2425</v>
      </c>
      <c r="BB193" t="s">
        <v>683</v>
      </c>
      <c r="BD193" t="s">
        <v>72</v>
      </c>
      <c r="BG193" t="s">
        <v>2426</v>
      </c>
    </row>
    <row r="194" spans="1:59" x14ac:dyDescent="0.2">
      <c r="A194" s="1">
        <v>42618.940925925926</v>
      </c>
      <c r="B194" t="s">
        <v>1862</v>
      </c>
      <c r="C194" t="s">
        <v>5347</v>
      </c>
      <c r="D194" t="str">
        <f>VLOOKUP(all_senate_staff[[#This Row],[Full Name]], senate_staff_import[],1,0)</f>
        <v>Christine M Gordinier</v>
      </c>
      <c r="M194" t="s">
        <v>1825</v>
      </c>
      <c r="AH194" t="s">
        <v>65</v>
      </c>
      <c r="AI194" t="s">
        <v>66</v>
      </c>
      <c r="AL194" t="s">
        <v>1237</v>
      </c>
      <c r="AY194" t="s">
        <v>5348</v>
      </c>
      <c r="AZ194" t="s">
        <v>5349</v>
      </c>
      <c r="BA194" t="s">
        <v>5350</v>
      </c>
      <c r="BB194" t="s">
        <v>5351</v>
      </c>
      <c r="BD194" t="s">
        <v>72</v>
      </c>
      <c r="BG194" t="s">
        <v>5352</v>
      </c>
    </row>
    <row r="195" spans="1:59" x14ac:dyDescent="0.2">
      <c r="A195" s="1">
        <v>42618.939849537041</v>
      </c>
      <c r="B195" t="s">
        <v>1862</v>
      </c>
      <c r="C195" t="s">
        <v>6928</v>
      </c>
      <c r="D195" t="str">
        <f>VLOOKUP(all_senate_staff[[#This Row],[Full Name]], senate_staff_import[],1,0)</f>
        <v>Christine M Rush</v>
      </c>
      <c r="M195" t="s">
        <v>6896</v>
      </c>
      <c r="AH195" t="s">
        <v>65</v>
      </c>
      <c r="AI195" t="s">
        <v>66</v>
      </c>
      <c r="AL195" t="s">
        <v>1237</v>
      </c>
      <c r="AY195" t="s">
        <v>6929</v>
      </c>
      <c r="AZ195" t="s">
        <v>5349</v>
      </c>
      <c r="BA195" t="s">
        <v>6930</v>
      </c>
      <c r="BB195" t="s">
        <v>6931</v>
      </c>
      <c r="BD195" t="s">
        <v>72</v>
      </c>
      <c r="BG195" t="s">
        <v>6932</v>
      </c>
    </row>
    <row r="196" spans="1:59" x14ac:dyDescent="0.2">
      <c r="A196" s="1">
        <v>42618.940717592603</v>
      </c>
      <c r="B196" t="s">
        <v>1862</v>
      </c>
      <c r="C196" t="s">
        <v>5604</v>
      </c>
      <c r="D196" t="str">
        <f>VLOOKUP(all_senate_staff[[#This Row],[Full Name]], senate_staff_import[],1,0)</f>
        <v>Christine M Schoeffler</v>
      </c>
      <c r="L196" t="s">
        <v>105</v>
      </c>
      <c r="M196" t="s">
        <v>106</v>
      </c>
      <c r="N196" t="s">
        <v>168</v>
      </c>
      <c r="AH196" t="s">
        <v>65</v>
      </c>
      <c r="AI196" t="s">
        <v>66</v>
      </c>
      <c r="AL196" t="s">
        <v>67</v>
      </c>
      <c r="AY196" t="s">
        <v>5605</v>
      </c>
      <c r="AZ196" t="s">
        <v>5349</v>
      </c>
      <c r="BA196" t="s">
        <v>5606</v>
      </c>
      <c r="BB196" t="s">
        <v>1047</v>
      </c>
      <c r="BD196" t="s">
        <v>72</v>
      </c>
      <c r="BG196" t="s">
        <v>5607</v>
      </c>
    </row>
    <row r="197" spans="1:59" x14ac:dyDescent="0.2">
      <c r="A197" s="1">
        <v>42618.941990740743</v>
      </c>
      <c r="B197" t="s">
        <v>1862</v>
      </c>
      <c r="C197" t="s">
        <v>3801</v>
      </c>
      <c r="D197" t="str">
        <f>VLOOKUP(all_senate_staff[[#This Row],[Full Name]], senate_staff_import[],1,0)</f>
        <v>Christopher A Johnson</v>
      </c>
      <c r="L197" t="s">
        <v>91</v>
      </c>
      <c r="M197" t="s">
        <v>92</v>
      </c>
      <c r="N197" t="s">
        <v>63</v>
      </c>
      <c r="AH197" t="s">
        <v>65</v>
      </c>
      <c r="AI197" t="s">
        <v>66</v>
      </c>
      <c r="AL197" t="s">
        <v>67</v>
      </c>
      <c r="AY197" t="s">
        <v>3802</v>
      </c>
      <c r="AZ197" t="s">
        <v>3803</v>
      </c>
      <c r="BA197" t="s">
        <v>855</v>
      </c>
      <c r="BB197" t="s">
        <v>194</v>
      </c>
      <c r="BD197" t="s">
        <v>72</v>
      </c>
      <c r="BG197" t="s">
        <v>3804</v>
      </c>
    </row>
    <row r="198" spans="1:59" x14ac:dyDescent="0.2">
      <c r="A198" s="1">
        <v>42789.531805555547</v>
      </c>
      <c r="B198" t="s">
        <v>59</v>
      </c>
      <c r="C198" t="s">
        <v>232</v>
      </c>
      <c r="D198" t="str">
        <f>VLOOKUP(all_senate_staff[[#This Row],[Full Name]], senate_staff_import[],1,0)</f>
        <v>Christopher F Knospe</v>
      </c>
      <c r="L198" t="s">
        <v>214</v>
      </c>
      <c r="M198" t="s">
        <v>215</v>
      </c>
      <c r="N198" t="s">
        <v>63</v>
      </c>
      <c r="AH198" t="s">
        <v>65</v>
      </c>
      <c r="AI198" t="s">
        <v>66</v>
      </c>
      <c r="AL198" t="s">
        <v>67</v>
      </c>
      <c r="AY198" t="s">
        <v>233</v>
      </c>
      <c r="AZ198" t="s">
        <v>234</v>
      </c>
      <c r="BA198" t="s">
        <v>235</v>
      </c>
      <c r="BB198" t="s">
        <v>236</v>
      </c>
      <c r="BD198" t="s">
        <v>72</v>
      </c>
      <c r="BG198" t="s">
        <v>237</v>
      </c>
    </row>
    <row r="199" spans="1:59" x14ac:dyDescent="0.2">
      <c r="A199" s="1">
        <v>42618.941655092603</v>
      </c>
      <c r="B199" t="s">
        <v>1862</v>
      </c>
      <c r="C199" t="s">
        <v>4282</v>
      </c>
      <c r="D199" t="str">
        <f>VLOOKUP(all_senate_staff[[#This Row],[Full Name]], senate_staff_import[],1,0)</f>
        <v>Christopher G Mckenna</v>
      </c>
      <c r="M199" t="s">
        <v>1387</v>
      </c>
      <c r="AH199" t="s">
        <v>65</v>
      </c>
      <c r="AI199" t="s">
        <v>66</v>
      </c>
      <c r="AL199" t="s">
        <v>1237</v>
      </c>
      <c r="AY199" t="s">
        <v>4283</v>
      </c>
      <c r="AZ199" t="s">
        <v>4284</v>
      </c>
      <c r="BA199" t="s">
        <v>317</v>
      </c>
      <c r="BB199" t="s">
        <v>4285</v>
      </c>
      <c r="BD199" t="s">
        <v>72</v>
      </c>
      <c r="BG199" t="s">
        <v>4286</v>
      </c>
    </row>
    <row r="200" spans="1:59" x14ac:dyDescent="0.2">
      <c r="A200" s="1">
        <v>42618.939953703702</v>
      </c>
      <c r="B200" t="s">
        <v>1862</v>
      </c>
      <c r="C200" t="s">
        <v>6723</v>
      </c>
      <c r="D200" t="str">
        <f>VLOOKUP(all_senate_staff[[#This Row],[Full Name]], senate_staff_import[],1,0)</f>
        <v>Christopher J Cook</v>
      </c>
      <c r="M200" t="s">
        <v>6599</v>
      </c>
      <c r="AH200" t="s">
        <v>65</v>
      </c>
      <c r="AI200" t="s">
        <v>66</v>
      </c>
      <c r="AL200" t="s">
        <v>1237</v>
      </c>
      <c r="AY200" t="s">
        <v>6724</v>
      </c>
      <c r="AZ200" t="s">
        <v>5170</v>
      </c>
      <c r="BA200" t="s">
        <v>4085</v>
      </c>
      <c r="BB200" t="s">
        <v>6725</v>
      </c>
      <c r="BD200" t="s">
        <v>72</v>
      </c>
      <c r="BG200" t="s">
        <v>6726</v>
      </c>
    </row>
    <row r="201" spans="1:59" x14ac:dyDescent="0.2">
      <c r="A201" s="1">
        <v>42618.939791666657</v>
      </c>
      <c r="B201" t="s">
        <v>1862</v>
      </c>
      <c r="C201" t="s">
        <v>7046</v>
      </c>
      <c r="D201" t="str">
        <f>VLOOKUP(all_senate_staff[[#This Row],[Full Name]], senate_staff_import[],1,0)</f>
        <v>Christopher J Formisano</v>
      </c>
      <c r="K201" t="s">
        <v>7047</v>
      </c>
      <c r="M201" t="s">
        <v>1387</v>
      </c>
      <c r="V201" t="s">
        <v>6791</v>
      </c>
      <c r="AH201" t="s">
        <v>65</v>
      </c>
      <c r="AI201" t="s">
        <v>66</v>
      </c>
      <c r="AL201" t="s">
        <v>1237</v>
      </c>
      <c r="AY201" t="s">
        <v>7048</v>
      </c>
      <c r="AZ201" t="s">
        <v>5170</v>
      </c>
      <c r="BA201" t="s">
        <v>7049</v>
      </c>
      <c r="BB201" t="s">
        <v>7050</v>
      </c>
      <c r="BD201" t="s">
        <v>72</v>
      </c>
      <c r="BG201" t="s">
        <v>7051</v>
      </c>
    </row>
    <row r="202" spans="1:59" x14ac:dyDescent="0.2">
      <c r="A202" s="1">
        <v>42618.941030092603</v>
      </c>
      <c r="B202" t="s">
        <v>1862</v>
      </c>
      <c r="C202" t="s">
        <v>5168</v>
      </c>
      <c r="D202" t="str">
        <f>VLOOKUP(all_senate_staff[[#This Row],[Full Name]], senate_staff_import[],1,0)</f>
        <v>Christopher J Van Epps</v>
      </c>
      <c r="M202" t="s">
        <v>4999</v>
      </c>
      <c r="AH202" t="s">
        <v>65</v>
      </c>
      <c r="AI202" t="s">
        <v>66</v>
      </c>
      <c r="AL202" t="s">
        <v>1237</v>
      </c>
      <c r="AY202" t="s">
        <v>5169</v>
      </c>
      <c r="AZ202" t="s">
        <v>5170</v>
      </c>
      <c r="BA202" t="s">
        <v>5171</v>
      </c>
      <c r="BB202" t="s">
        <v>5140</v>
      </c>
      <c r="BD202" t="s">
        <v>72</v>
      </c>
      <c r="BG202" t="s">
        <v>5172</v>
      </c>
    </row>
    <row r="203" spans="1:59" x14ac:dyDescent="0.2">
      <c r="A203" s="1">
        <v>42618.940509259257</v>
      </c>
      <c r="B203" t="s">
        <v>1862</v>
      </c>
      <c r="C203" t="s">
        <v>5797</v>
      </c>
      <c r="D203" t="str">
        <f>VLOOKUP(all_senate_staff[[#This Row],[Full Name]], senate_staff_import[],1,0)</f>
        <v>Christopher M Conroy</v>
      </c>
      <c r="M203" t="s">
        <v>1503</v>
      </c>
      <c r="AH203" t="s">
        <v>65</v>
      </c>
      <c r="AI203" t="s">
        <v>66</v>
      </c>
      <c r="AL203" t="s">
        <v>1237</v>
      </c>
      <c r="AY203" t="s">
        <v>5798</v>
      </c>
      <c r="AZ203" t="s">
        <v>1996</v>
      </c>
      <c r="BA203" t="s">
        <v>5799</v>
      </c>
      <c r="BB203" t="s">
        <v>1512</v>
      </c>
      <c r="BD203" t="s">
        <v>72</v>
      </c>
      <c r="BG203" t="s">
        <v>5800</v>
      </c>
    </row>
    <row r="204" spans="1:59" x14ac:dyDescent="0.2">
      <c r="A204" s="1">
        <v>42618.940046296288</v>
      </c>
      <c r="B204" t="s">
        <v>1862</v>
      </c>
      <c r="C204" t="s">
        <v>6543</v>
      </c>
      <c r="D204" t="str">
        <f>VLOOKUP(all_senate_staff[[#This Row],[Full Name]], senate_staff_import[],1,0)</f>
        <v>Christopher M Molluso</v>
      </c>
      <c r="L204" t="s">
        <v>1090</v>
      </c>
      <c r="M204" t="s">
        <v>1091</v>
      </c>
      <c r="N204" t="s">
        <v>168</v>
      </c>
      <c r="T204" t="s">
        <v>6544</v>
      </c>
      <c r="AH204" t="s">
        <v>65</v>
      </c>
      <c r="AI204" t="s">
        <v>66</v>
      </c>
      <c r="AL204" t="s">
        <v>67</v>
      </c>
      <c r="AM204" t="s">
        <v>68</v>
      </c>
      <c r="AY204" t="s">
        <v>6545</v>
      </c>
      <c r="AZ204" t="s">
        <v>1996</v>
      </c>
      <c r="BA204" t="s">
        <v>6546</v>
      </c>
      <c r="BB204" t="s">
        <v>236</v>
      </c>
      <c r="BD204" t="s">
        <v>72</v>
      </c>
      <c r="BG204" t="s">
        <v>6547</v>
      </c>
    </row>
    <row r="205" spans="1:59" x14ac:dyDescent="0.2">
      <c r="A205" s="1">
        <v>42618.94263888889</v>
      </c>
      <c r="B205" t="s">
        <v>1862</v>
      </c>
      <c r="C205" t="s">
        <v>2859</v>
      </c>
      <c r="D205" t="str">
        <f>VLOOKUP(all_senate_staff[[#This Row],[Full Name]], senate_staff_import[],1,0)</f>
        <v>Christopher M Rhodes</v>
      </c>
      <c r="L205" t="s">
        <v>1932</v>
      </c>
      <c r="M205" t="s">
        <v>1933</v>
      </c>
      <c r="N205" t="s">
        <v>63</v>
      </c>
      <c r="V205" t="s">
        <v>2835</v>
      </c>
      <c r="AH205" t="s">
        <v>65</v>
      </c>
      <c r="AI205" t="s">
        <v>66</v>
      </c>
      <c r="AL205" t="s">
        <v>67</v>
      </c>
      <c r="AY205" t="s">
        <v>2860</v>
      </c>
      <c r="AZ205" t="s">
        <v>1996</v>
      </c>
      <c r="BA205" t="s">
        <v>2861</v>
      </c>
      <c r="BB205" t="s">
        <v>683</v>
      </c>
      <c r="BD205" t="s">
        <v>72</v>
      </c>
      <c r="BG205" t="s">
        <v>2862</v>
      </c>
    </row>
    <row r="206" spans="1:59" x14ac:dyDescent="0.2">
      <c r="A206" s="1">
        <v>42618.943333333344</v>
      </c>
      <c r="B206" t="s">
        <v>1862</v>
      </c>
      <c r="C206" t="s">
        <v>1994</v>
      </c>
      <c r="D206" t="str">
        <f>VLOOKUP(all_senate_staff[[#This Row],[Full Name]], senate_staff_import[],1,0)</f>
        <v>Christopher M Williams</v>
      </c>
      <c r="M206" t="s">
        <v>1236</v>
      </c>
      <c r="AH206" t="s">
        <v>65</v>
      </c>
      <c r="AI206" t="s">
        <v>66</v>
      </c>
      <c r="AL206" t="s">
        <v>1237</v>
      </c>
      <c r="AY206" t="s">
        <v>1995</v>
      </c>
      <c r="AZ206" t="s">
        <v>1996</v>
      </c>
      <c r="BA206" t="s">
        <v>541</v>
      </c>
      <c r="BB206" t="s">
        <v>1241</v>
      </c>
      <c r="BD206" t="s">
        <v>72</v>
      </c>
      <c r="BG206" t="s">
        <v>1997</v>
      </c>
    </row>
    <row r="207" spans="1:59" x14ac:dyDescent="0.2">
      <c r="A207" s="1">
        <v>42618.942048611112</v>
      </c>
      <c r="B207" t="s">
        <v>1862</v>
      </c>
      <c r="C207" t="s">
        <v>3698</v>
      </c>
      <c r="D207" t="str">
        <f>VLOOKUP(all_senate_staff[[#This Row],[Full Name]], senate_staff_import[],1,0)</f>
        <v>Christopher P Savage</v>
      </c>
      <c r="L207" t="s">
        <v>214</v>
      </c>
      <c r="M207" t="s">
        <v>215</v>
      </c>
      <c r="N207" t="s">
        <v>168</v>
      </c>
      <c r="AH207" t="s">
        <v>65</v>
      </c>
      <c r="AI207" t="s">
        <v>66</v>
      </c>
      <c r="AL207" t="s">
        <v>67</v>
      </c>
      <c r="AY207" t="s">
        <v>3699</v>
      </c>
      <c r="AZ207" t="s">
        <v>3700</v>
      </c>
      <c r="BA207" t="s">
        <v>3701</v>
      </c>
      <c r="BB207" t="s">
        <v>572</v>
      </c>
      <c r="BD207" t="s">
        <v>72</v>
      </c>
      <c r="BG207" t="s">
        <v>3702</v>
      </c>
    </row>
    <row r="208" spans="1:59" x14ac:dyDescent="0.2">
      <c r="A208" s="1">
        <v>42618.939918981479</v>
      </c>
      <c r="B208" t="s">
        <v>1862</v>
      </c>
      <c r="C208" t="s">
        <v>6789</v>
      </c>
      <c r="D208" t="str">
        <f>VLOOKUP(all_senate_staff[[#This Row],[Full Name]], senate_staff_import[],1,0)</f>
        <v>Christopher P Stazio</v>
      </c>
      <c r="K208" t="s">
        <v>6790</v>
      </c>
      <c r="M208" t="s">
        <v>1387</v>
      </c>
      <c r="V208" t="s">
        <v>6791</v>
      </c>
      <c r="AH208" t="s">
        <v>65</v>
      </c>
      <c r="AI208" t="s">
        <v>66</v>
      </c>
      <c r="AL208" t="s">
        <v>1237</v>
      </c>
      <c r="AY208" t="s">
        <v>6792</v>
      </c>
      <c r="AZ208" t="s">
        <v>3700</v>
      </c>
      <c r="BA208" t="s">
        <v>6793</v>
      </c>
      <c r="BB208" t="s">
        <v>1391</v>
      </c>
      <c r="BD208" t="s">
        <v>72</v>
      </c>
      <c r="BG208" t="s">
        <v>6794</v>
      </c>
    </row>
    <row r="209" spans="1:59" x14ac:dyDescent="0.2">
      <c r="A209" s="1">
        <v>42618.940011574072</v>
      </c>
      <c r="B209" t="s">
        <v>1862</v>
      </c>
      <c r="C209" t="s">
        <v>6565</v>
      </c>
      <c r="D209" t="str">
        <f>VLOOKUP(all_senate_staff[[#This Row],[Full Name]], senate_staff_import[],1,0)</f>
        <v>Christopher R Arnold</v>
      </c>
      <c r="L209" t="s">
        <v>83</v>
      </c>
      <c r="M209" t="s">
        <v>84</v>
      </c>
      <c r="N209" t="s">
        <v>63</v>
      </c>
      <c r="AH209" t="s">
        <v>65</v>
      </c>
      <c r="AI209" t="s">
        <v>66</v>
      </c>
      <c r="AL209" t="s">
        <v>67</v>
      </c>
      <c r="AY209" t="s">
        <v>6566</v>
      </c>
      <c r="AZ209" t="s">
        <v>5734</v>
      </c>
      <c r="BA209" t="s">
        <v>6567</v>
      </c>
      <c r="BB209" t="s">
        <v>1081</v>
      </c>
      <c r="BD209" t="s">
        <v>72</v>
      </c>
      <c r="BG209" t="s">
        <v>6568</v>
      </c>
    </row>
    <row r="210" spans="1:59" x14ac:dyDescent="0.2">
      <c r="A210" s="1">
        <v>42618.940555555557</v>
      </c>
      <c r="B210" t="s">
        <v>1862</v>
      </c>
      <c r="C210" t="s">
        <v>5732</v>
      </c>
      <c r="D210" t="str">
        <f>VLOOKUP(all_senate_staff[[#This Row],[Full Name]], senate_staff_import[],1,0)</f>
        <v>Christopher R Schneider</v>
      </c>
      <c r="L210" t="s">
        <v>297</v>
      </c>
      <c r="M210" t="s">
        <v>298</v>
      </c>
      <c r="N210" t="s">
        <v>63</v>
      </c>
      <c r="AH210" t="s">
        <v>65</v>
      </c>
      <c r="AI210" t="s">
        <v>66</v>
      </c>
      <c r="AL210" t="s">
        <v>67</v>
      </c>
      <c r="AY210" t="s">
        <v>5733</v>
      </c>
      <c r="AZ210" t="s">
        <v>5734</v>
      </c>
      <c r="BA210" t="s">
        <v>5735</v>
      </c>
      <c r="BB210" t="s">
        <v>861</v>
      </c>
      <c r="BD210" t="s">
        <v>72</v>
      </c>
      <c r="BG210" t="s">
        <v>5736</v>
      </c>
    </row>
    <row r="211" spans="1:59" x14ac:dyDescent="0.2">
      <c r="A211" s="1">
        <v>42618.940300925933</v>
      </c>
      <c r="B211" t="s">
        <v>1862</v>
      </c>
      <c r="C211" t="s">
        <v>6070</v>
      </c>
      <c r="D211" t="str">
        <f>VLOOKUP(all_senate_staff[[#This Row],[Full Name]], senate_staff_import[],1,0)</f>
        <v>Christopher T Consalvo</v>
      </c>
      <c r="L211" t="s">
        <v>333</v>
      </c>
      <c r="M211" t="s">
        <v>334</v>
      </c>
      <c r="N211" t="s">
        <v>63</v>
      </c>
      <c r="AH211" t="s">
        <v>65</v>
      </c>
      <c r="AI211" t="s">
        <v>66</v>
      </c>
      <c r="AL211" t="s">
        <v>67</v>
      </c>
      <c r="AY211" t="s">
        <v>6071</v>
      </c>
      <c r="AZ211" t="s">
        <v>5488</v>
      </c>
      <c r="BA211" t="s">
        <v>6072</v>
      </c>
      <c r="BB211" t="s">
        <v>6073</v>
      </c>
      <c r="BD211" t="s">
        <v>72</v>
      </c>
      <c r="BG211" t="s">
        <v>6074</v>
      </c>
    </row>
    <row r="212" spans="1:59" x14ac:dyDescent="0.2">
      <c r="A212" s="1">
        <v>42618.940821759257</v>
      </c>
      <c r="B212" t="s">
        <v>1862</v>
      </c>
      <c r="C212" t="s">
        <v>5486</v>
      </c>
      <c r="D212" t="str">
        <f>VLOOKUP(all_senate_staff[[#This Row],[Full Name]], senate_staff_import[],1,0)</f>
        <v>Christopher T Higgins</v>
      </c>
      <c r="M212" t="s">
        <v>1515</v>
      </c>
      <c r="AH212" t="s">
        <v>65</v>
      </c>
      <c r="AI212" t="s">
        <v>66</v>
      </c>
      <c r="AL212" t="s">
        <v>1237</v>
      </c>
      <c r="AY212" t="s">
        <v>5487</v>
      </c>
      <c r="AZ212" t="s">
        <v>5488</v>
      </c>
      <c r="BA212" t="s">
        <v>5489</v>
      </c>
      <c r="BB212" t="s">
        <v>5374</v>
      </c>
      <c r="BD212" t="s">
        <v>72</v>
      </c>
      <c r="BG212" t="s">
        <v>5490</v>
      </c>
    </row>
    <row r="213" spans="1:59" x14ac:dyDescent="0.2">
      <c r="A213" s="1">
        <v>42618.94226851852</v>
      </c>
      <c r="B213" t="s">
        <v>1862</v>
      </c>
      <c r="C213" t="s">
        <v>3376</v>
      </c>
      <c r="D213" t="str">
        <f>VLOOKUP(all_senate_staff[[#This Row],[Full Name]], senate_staff_import[],1,0)</f>
        <v>Cindy Torres</v>
      </c>
      <c r="L213" t="s">
        <v>834</v>
      </c>
      <c r="M213" t="s">
        <v>835</v>
      </c>
      <c r="N213" t="s">
        <v>63</v>
      </c>
      <c r="AH213" t="s">
        <v>65</v>
      </c>
      <c r="AI213" t="s">
        <v>66</v>
      </c>
      <c r="AL213" t="s">
        <v>67</v>
      </c>
      <c r="AY213" t="s">
        <v>3377</v>
      </c>
      <c r="AZ213" t="s">
        <v>3378</v>
      </c>
      <c r="BA213" t="s">
        <v>3379</v>
      </c>
      <c r="BB213" t="s">
        <v>660</v>
      </c>
      <c r="BD213" t="s">
        <v>72</v>
      </c>
      <c r="BG213" t="s">
        <v>3380</v>
      </c>
    </row>
    <row r="214" spans="1:59" x14ac:dyDescent="0.2">
      <c r="A214" s="1">
        <v>42618.939965277779</v>
      </c>
      <c r="B214" t="s">
        <v>1862</v>
      </c>
      <c r="C214" t="s">
        <v>6679</v>
      </c>
      <c r="D214" t="str">
        <f>VLOOKUP(all_senate_staff[[#This Row],[Full Name]], senate_staff_import[],1,0)</f>
        <v>Cirel Neumann</v>
      </c>
      <c r="L214" t="s">
        <v>1017</v>
      </c>
      <c r="M214" t="s">
        <v>1018</v>
      </c>
      <c r="N214" t="s">
        <v>63</v>
      </c>
      <c r="T214" t="s">
        <v>6680</v>
      </c>
      <c r="AH214" t="s">
        <v>65</v>
      </c>
      <c r="AI214" t="s">
        <v>66</v>
      </c>
      <c r="AL214" t="s">
        <v>67</v>
      </c>
      <c r="AM214" t="s">
        <v>145</v>
      </c>
      <c r="AY214" t="s">
        <v>6681</v>
      </c>
      <c r="AZ214" t="s">
        <v>6682</v>
      </c>
      <c r="BA214" t="s">
        <v>6683</v>
      </c>
      <c r="BB214" t="s">
        <v>236</v>
      </c>
      <c r="BD214" t="s">
        <v>72</v>
      </c>
      <c r="BG214" t="s">
        <v>6684</v>
      </c>
    </row>
    <row r="215" spans="1:59" x14ac:dyDescent="0.2">
      <c r="A215" s="1">
        <v>42789.531793981478</v>
      </c>
      <c r="B215" t="s">
        <v>59</v>
      </c>
      <c r="C215" t="s">
        <v>314</v>
      </c>
      <c r="D215" t="str">
        <f>VLOOKUP(all_senate_staff[[#This Row],[Full Name]], senate_staff_import[],1,0)</f>
        <v>Clare E Mckenna</v>
      </c>
      <c r="L215" t="s">
        <v>297</v>
      </c>
      <c r="M215" t="s">
        <v>298</v>
      </c>
      <c r="N215" t="s">
        <v>168</v>
      </c>
      <c r="AH215" t="s">
        <v>65</v>
      </c>
      <c r="AI215" t="s">
        <v>66</v>
      </c>
      <c r="AL215" t="s">
        <v>67</v>
      </c>
      <c r="AY215" t="s">
        <v>315</v>
      </c>
      <c r="AZ215" t="s">
        <v>316</v>
      </c>
      <c r="BA215" t="s">
        <v>317</v>
      </c>
      <c r="BB215" t="s">
        <v>145</v>
      </c>
      <c r="BD215" t="s">
        <v>72</v>
      </c>
      <c r="BG215" t="s">
        <v>318</v>
      </c>
    </row>
    <row r="216" spans="1:59" x14ac:dyDescent="0.2">
      <c r="A216" s="1">
        <v>42789.531678240739</v>
      </c>
      <c r="B216" t="s">
        <v>59</v>
      </c>
      <c r="C216" t="s">
        <v>809</v>
      </c>
      <c r="D216" t="str">
        <f>VLOOKUP(all_senate_staff[[#This Row],[Full Name]], senate_staff_import[],1,0)</f>
        <v>Claudia Carias Valenzuela</v>
      </c>
      <c r="L216" t="s">
        <v>779</v>
      </c>
      <c r="M216" t="s">
        <v>780</v>
      </c>
      <c r="N216" t="s">
        <v>63</v>
      </c>
      <c r="AH216" t="s">
        <v>65</v>
      </c>
      <c r="AI216" t="s">
        <v>66</v>
      </c>
      <c r="AL216" t="s">
        <v>67</v>
      </c>
      <c r="AY216" t="s">
        <v>810</v>
      </c>
      <c r="AZ216" t="s">
        <v>811</v>
      </c>
      <c r="BA216" t="s">
        <v>812</v>
      </c>
      <c r="BB216" t="s">
        <v>80</v>
      </c>
      <c r="BD216" t="s">
        <v>72</v>
      </c>
      <c r="BG216" t="s">
        <v>813</v>
      </c>
    </row>
    <row r="217" spans="1:59" x14ac:dyDescent="0.2">
      <c r="A217" s="1">
        <v>42618.939050925917</v>
      </c>
      <c r="B217" t="s">
        <v>1862</v>
      </c>
      <c r="C217" t="s">
        <v>8012</v>
      </c>
      <c r="D217" t="str">
        <f>VLOOKUP(all_senate_staff[[#This Row],[Full Name]], senate_staff_import[],1,0)</f>
        <v>Claudia Tantone</v>
      </c>
      <c r="L217" t="s">
        <v>901</v>
      </c>
      <c r="M217" t="s">
        <v>902</v>
      </c>
      <c r="N217" t="s">
        <v>63</v>
      </c>
      <c r="T217" t="s">
        <v>8013</v>
      </c>
      <c r="AH217" t="s">
        <v>65</v>
      </c>
      <c r="AI217" t="s">
        <v>66</v>
      </c>
      <c r="AL217" t="s">
        <v>67</v>
      </c>
      <c r="AM217" t="s">
        <v>68</v>
      </c>
      <c r="AY217" t="s">
        <v>8014</v>
      </c>
      <c r="AZ217" t="s">
        <v>811</v>
      </c>
      <c r="BA217" t="s">
        <v>8015</v>
      </c>
      <c r="BB217" t="s">
        <v>236</v>
      </c>
      <c r="BD217" t="s">
        <v>72</v>
      </c>
      <c r="BG217" t="s">
        <v>8016</v>
      </c>
    </row>
    <row r="218" spans="1:59" x14ac:dyDescent="0.2">
      <c r="A218" s="1">
        <v>42618.943171296298</v>
      </c>
      <c r="B218" t="s">
        <v>1862</v>
      </c>
      <c r="C218" t="s">
        <v>2205</v>
      </c>
      <c r="D218" t="str">
        <f>VLOOKUP(all_senate_staff[[#This Row],[Full Name]], senate_staff_import[],1,0)</f>
        <v>Clifford L Meth</v>
      </c>
      <c r="K218" t="s">
        <v>2206</v>
      </c>
      <c r="L218" t="s">
        <v>1017</v>
      </c>
      <c r="M218" t="s">
        <v>1018</v>
      </c>
      <c r="N218" t="s">
        <v>63</v>
      </c>
      <c r="V218" t="s">
        <v>2207</v>
      </c>
      <c r="AH218" t="s">
        <v>65</v>
      </c>
      <c r="AI218" t="s">
        <v>66</v>
      </c>
      <c r="AL218" t="s">
        <v>67</v>
      </c>
      <c r="AY218" t="s">
        <v>2208</v>
      </c>
      <c r="AZ218" t="s">
        <v>2209</v>
      </c>
      <c r="BA218" t="s">
        <v>2210</v>
      </c>
      <c r="BB218" t="s">
        <v>861</v>
      </c>
      <c r="BD218" t="s">
        <v>72</v>
      </c>
      <c r="BG218" t="s">
        <v>2211</v>
      </c>
    </row>
    <row r="219" spans="1:59" x14ac:dyDescent="0.2">
      <c r="A219" s="1">
        <v>42618.941493055558</v>
      </c>
      <c r="B219" t="s">
        <v>1862</v>
      </c>
      <c r="C219" t="s">
        <v>4504</v>
      </c>
      <c r="D219" t="str">
        <f>VLOOKUP(all_senate_staff[[#This Row],[Full Name]], senate_staff_import[],1,0)</f>
        <v>Colin F Sauvigne</v>
      </c>
      <c r="L219" t="s">
        <v>297</v>
      </c>
      <c r="M219" t="s">
        <v>298</v>
      </c>
      <c r="N219" t="s">
        <v>63</v>
      </c>
      <c r="AH219" t="s">
        <v>65</v>
      </c>
      <c r="AI219" t="s">
        <v>66</v>
      </c>
      <c r="AL219" t="s">
        <v>67</v>
      </c>
      <c r="AY219" t="s">
        <v>4505</v>
      </c>
      <c r="AZ219" t="s">
        <v>4506</v>
      </c>
      <c r="BA219" t="s">
        <v>4507</v>
      </c>
      <c r="BB219" t="s">
        <v>365</v>
      </c>
      <c r="BD219" t="s">
        <v>72</v>
      </c>
      <c r="BG219" t="s">
        <v>4508</v>
      </c>
    </row>
    <row r="220" spans="1:59" x14ac:dyDescent="0.2">
      <c r="A220" s="1">
        <v>42618.942997685182</v>
      </c>
      <c r="B220" t="s">
        <v>1862</v>
      </c>
      <c r="C220" t="s">
        <v>2416</v>
      </c>
      <c r="D220" t="str">
        <f>VLOOKUP(all_senate_staff[[#This Row],[Full Name]], senate_staff_import[],1,0)</f>
        <v>Colin J Schmitt</v>
      </c>
      <c r="M220" t="s">
        <v>1254</v>
      </c>
      <c r="AH220" t="s">
        <v>65</v>
      </c>
      <c r="AI220" t="s">
        <v>66</v>
      </c>
      <c r="AL220" t="s">
        <v>1237</v>
      </c>
      <c r="AY220" t="s">
        <v>2417</v>
      </c>
      <c r="AZ220" t="s">
        <v>2418</v>
      </c>
      <c r="BA220" t="s">
        <v>2419</v>
      </c>
      <c r="BB220" t="s">
        <v>194</v>
      </c>
      <c r="BD220" t="s">
        <v>72</v>
      </c>
      <c r="BG220" t="s">
        <v>2420</v>
      </c>
    </row>
    <row r="221" spans="1:59" x14ac:dyDescent="0.2">
      <c r="A221" s="1">
        <v>42618.941990740743</v>
      </c>
      <c r="B221" t="s">
        <v>1862</v>
      </c>
      <c r="C221" t="s">
        <v>3805</v>
      </c>
      <c r="D221" t="str">
        <f>VLOOKUP(all_senate_staff[[#This Row],[Full Name]], senate_staff_import[],1,0)</f>
        <v>Colleen M Glavin</v>
      </c>
      <c r="M221" t="s">
        <v>1406</v>
      </c>
      <c r="AH221" t="s">
        <v>65</v>
      </c>
      <c r="AI221" t="s">
        <v>66</v>
      </c>
      <c r="AL221" t="s">
        <v>1237</v>
      </c>
      <c r="AY221" t="s">
        <v>3806</v>
      </c>
      <c r="AZ221" t="s">
        <v>3807</v>
      </c>
      <c r="BA221" t="s">
        <v>3808</v>
      </c>
      <c r="BB221" t="s">
        <v>401</v>
      </c>
      <c r="BD221" t="s">
        <v>72</v>
      </c>
      <c r="BG221" t="s">
        <v>3809</v>
      </c>
    </row>
    <row r="222" spans="1:59" x14ac:dyDescent="0.2">
      <c r="A222" s="1">
        <v>42789.531828703701</v>
      </c>
      <c r="B222" t="s">
        <v>59</v>
      </c>
      <c r="C222" t="s">
        <v>125</v>
      </c>
      <c r="D222" t="str">
        <f>VLOOKUP(all_senate_staff[[#This Row],[Full Name]], senate_staff_import[],1,0)</f>
        <v>Conner J Quinn</v>
      </c>
      <c r="L222" t="s">
        <v>119</v>
      </c>
      <c r="M222" t="s">
        <v>120</v>
      </c>
      <c r="N222" t="s">
        <v>63</v>
      </c>
      <c r="AH222" t="s">
        <v>65</v>
      </c>
      <c r="AI222" t="s">
        <v>66</v>
      </c>
      <c r="AL222" t="s">
        <v>67</v>
      </c>
      <c r="AY222" t="s">
        <v>126</v>
      </c>
      <c r="AZ222" t="s">
        <v>127</v>
      </c>
      <c r="BA222" t="s">
        <v>128</v>
      </c>
      <c r="BB222" t="s">
        <v>129</v>
      </c>
      <c r="BD222" t="s">
        <v>72</v>
      </c>
      <c r="BG222" t="s">
        <v>130</v>
      </c>
    </row>
    <row r="223" spans="1:59" x14ac:dyDescent="0.2">
      <c r="A223" s="1">
        <v>42789.530914351853</v>
      </c>
      <c r="B223" t="s">
        <v>59</v>
      </c>
      <c r="C223" t="s">
        <v>1601</v>
      </c>
      <c r="D223" t="str">
        <f>VLOOKUP(all_senate_staff[[#This Row],[Full Name]], senate_staff_import[],1,0)</f>
        <v>Connor F Murphy</v>
      </c>
      <c r="M223" t="s">
        <v>1564</v>
      </c>
      <c r="AH223" t="s">
        <v>65</v>
      </c>
      <c r="AI223" t="s">
        <v>66</v>
      </c>
      <c r="AL223" t="s">
        <v>1237</v>
      </c>
      <c r="AY223" t="s">
        <v>1602</v>
      </c>
      <c r="AZ223" t="s">
        <v>1603</v>
      </c>
      <c r="BA223" t="s">
        <v>1599</v>
      </c>
      <c r="BB223" t="s">
        <v>1577</v>
      </c>
      <c r="BD223" t="s">
        <v>72</v>
      </c>
      <c r="BG223" t="s">
        <v>1604</v>
      </c>
    </row>
    <row r="224" spans="1:59" x14ac:dyDescent="0.2">
      <c r="A224" s="1">
        <v>42618.941886574074</v>
      </c>
      <c r="B224" t="s">
        <v>1862</v>
      </c>
      <c r="C224" t="s">
        <v>3937</v>
      </c>
      <c r="D224" t="str">
        <f>VLOOKUP(all_senate_staff[[#This Row],[Full Name]], senate_staff_import[],1,0)</f>
        <v>Conor P Gillis</v>
      </c>
      <c r="L224" t="s">
        <v>632</v>
      </c>
      <c r="M224" t="s">
        <v>633</v>
      </c>
      <c r="N224" t="s">
        <v>63</v>
      </c>
      <c r="AH224" t="s">
        <v>65</v>
      </c>
      <c r="AI224" t="s">
        <v>66</v>
      </c>
      <c r="AL224" t="s">
        <v>67</v>
      </c>
      <c r="AY224" t="s">
        <v>3938</v>
      </c>
      <c r="AZ224" t="s">
        <v>3939</v>
      </c>
      <c r="BA224" t="s">
        <v>3940</v>
      </c>
      <c r="BB224" t="s">
        <v>129</v>
      </c>
      <c r="BD224" t="s">
        <v>72</v>
      </c>
      <c r="BG224" t="s">
        <v>3941</v>
      </c>
    </row>
    <row r="225" spans="1:59" x14ac:dyDescent="0.2">
      <c r="A225" s="1">
        <v>42789.530949074076</v>
      </c>
      <c r="B225" t="s">
        <v>59</v>
      </c>
      <c r="C225" t="s">
        <v>1471</v>
      </c>
      <c r="D225" t="str">
        <f>VLOOKUP(all_senate_staff[[#This Row],[Full Name]], senate_staff_import[],1,0)</f>
        <v>Cori P Hoffman</v>
      </c>
      <c r="M225" t="s">
        <v>1466</v>
      </c>
      <c r="AH225" t="s">
        <v>65</v>
      </c>
      <c r="AI225" t="s">
        <v>66</v>
      </c>
      <c r="AL225" t="s">
        <v>1237</v>
      </c>
      <c r="AY225" t="s">
        <v>1472</v>
      </c>
      <c r="AZ225" t="s">
        <v>1473</v>
      </c>
      <c r="BA225" t="s">
        <v>1474</v>
      </c>
      <c r="BB225" t="s">
        <v>548</v>
      </c>
      <c r="BD225" t="s">
        <v>72</v>
      </c>
      <c r="BG225" t="s">
        <v>1475</v>
      </c>
    </row>
    <row r="226" spans="1:59" x14ac:dyDescent="0.2">
      <c r="A226" s="1">
        <v>42618.94153935185</v>
      </c>
      <c r="B226" t="s">
        <v>1862</v>
      </c>
      <c r="C226" t="s">
        <v>4458</v>
      </c>
      <c r="D226" t="str">
        <f>VLOOKUP(all_senate_staff[[#This Row],[Full Name]], senate_staff_import[],1,0)</f>
        <v>Cortne A Johnson</v>
      </c>
      <c r="L226" t="s">
        <v>91</v>
      </c>
      <c r="M226" t="s">
        <v>92</v>
      </c>
      <c r="N226" t="s">
        <v>63</v>
      </c>
      <c r="T226" t="s">
        <v>4459</v>
      </c>
      <c r="AH226" t="s">
        <v>65</v>
      </c>
      <c r="AI226" t="s">
        <v>66</v>
      </c>
      <c r="AL226" t="s">
        <v>67</v>
      </c>
      <c r="AM226" t="s">
        <v>145</v>
      </c>
      <c r="AY226" t="s">
        <v>4460</v>
      </c>
      <c r="AZ226" t="s">
        <v>4461</v>
      </c>
      <c r="BA226" t="s">
        <v>855</v>
      </c>
      <c r="BB226" t="s">
        <v>4462</v>
      </c>
      <c r="BD226" t="s">
        <v>72</v>
      </c>
      <c r="BG226" t="s">
        <v>4463</v>
      </c>
    </row>
    <row r="227" spans="1:59" x14ac:dyDescent="0.2">
      <c r="A227" s="1">
        <v>42618.943101851852</v>
      </c>
      <c r="B227" t="s">
        <v>1862</v>
      </c>
      <c r="C227" t="s">
        <v>2273</v>
      </c>
      <c r="D227" t="str">
        <f>VLOOKUP(all_senate_staff[[#This Row],[Full Name]], senate_staff_import[],1,0)</f>
        <v>Cory D Hasson</v>
      </c>
      <c r="L227" t="s">
        <v>267</v>
      </c>
      <c r="M227" t="s">
        <v>268</v>
      </c>
      <c r="N227" t="s">
        <v>63</v>
      </c>
      <c r="AH227" t="s">
        <v>65</v>
      </c>
      <c r="AI227" t="s">
        <v>66</v>
      </c>
      <c r="AL227" t="s">
        <v>67</v>
      </c>
      <c r="AY227" t="s">
        <v>2274</v>
      </c>
      <c r="AZ227" t="s">
        <v>2275</v>
      </c>
      <c r="BA227" t="s">
        <v>2276</v>
      </c>
      <c r="BB227" t="s">
        <v>80</v>
      </c>
      <c r="BD227" t="s">
        <v>72</v>
      </c>
      <c r="BG227" t="s">
        <v>2277</v>
      </c>
    </row>
    <row r="228" spans="1:59" x14ac:dyDescent="0.2">
      <c r="A228" s="1">
        <v>42618.94027777778</v>
      </c>
      <c r="B228" t="s">
        <v>1862</v>
      </c>
      <c r="C228" t="s">
        <v>6131</v>
      </c>
      <c r="D228" t="str">
        <f>VLOOKUP(all_senate_staff[[#This Row],[Full Name]], senate_staff_import[],1,0)</f>
        <v>Cristina L Lang</v>
      </c>
      <c r="L228" t="s">
        <v>75</v>
      </c>
      <c r="M228" t="s">
        <v>76</v>
      </c>
      <c r="N228" t="s">
        <v>63</v>
      </c>
      <c r="AH228" t="s">
        <v>65</v>
      </c>
      <c r="AI228" t="s">
        <v>66</v>
      </c>
      <c r="AL228" t="s">
        <v>67</v>
      </c>
      <c r="AY228" t="s">
        <v>6132</v>
      </c>
      <c r="AZ228" t="s">
        <v>6133</v>
      </c>
      <c r="BA228" t="s">
        <v>3768</v>
      </c>
      <c r="BB228" t="s">
        <v>102</v>
      </c>
      <c r="BD228" t="s">
        <v>72</v>
      </c>
      <c r="BG228" t="s">
        <v>6134</v>
      </c>
    </row>
    <row r="229" spans="1:59" x14ac:dyDescent="0.2">
      <c r="A229" s="1">
        <v>42618.939074074071</v>
      </c>
      <c r="B229" t="s">
        <v>1862</v>
      </c>
      <c r="C229" t="s">
        <v>7942</v>
      </c>
      <c r="D229" t="str">
        <f>VLOOKUP(all_senate_staff[[#This Row],[Full Name]], senate_staff_import[],1,0)</f>
        <v>Cynthia A Greenstein</v>
      </c>
      <c r="M229" t="s">
        <v>7889</v>
      </c>
      <c r="AH229" t="s">
        <v>65</v>
      </c>
      <c r="AI229" t="s">
        <v>66</v>
      </c>
      <c r="AL229" t="s">
        <v>1237</v>
      </c>
      <c r="AY229" t="s">
        <v>7943</v>
      </c>
      <c r="AZ229" t="s">
        <v>7944</v>
      </c>
      <c r="BA229" t="s">
        <v>7945</v>
      </c>
      <c r="BB229" t="s">
        <v>7946</v>
      </c>
      <c r="BD229" t="s">
        <v>72</v>
      </c>
      <c r="BG229" t="s">
        <v>7947</v>
      </c>
    </row>
    <row r="230" spans="1:59" x14ac:dyDescent="0.2">
      <c r="A230" s="1">
        <v>42789.531701388893</v>
      </c>
      <c r="B230" t="s">
        <v>59</v>
      </c>
      <c r="C230" t="s">
        <v>679</v>
      </c>
      <c r="D230" t="str">
        <f>VLOOKUP(all_senate_staff[[#This Row],[Full Name]], senate_staff_import[],1,0)</f>
        <v>Damaris Mone`</v>
      </c>
      <c r="L230" t="s">
        <v>668</v>
      </c>
      <c r="M230" t="s">
        <v>669</v>
      </c>
      <c r="N230" t="s">
        <v>63</v>
      </c>
      <c r="AH230" t="s">
        <v>65</v>
      </c>
      <c r="AI230" t="s">
        <v>66</v>
      </c>
      <c r="AL230" t="s">
        <v>67</v>
      </c>
      <c r="AY230" t="s">
        <v>680</v>
      </c>
      <c r="AZ230" t="s">
        <v>681</v>
      </c>
      <c r="BA230" t="s">
        <v>682</v>
      </c>
      <c r="BB230" t="s">
        <v>683</v>
      </c>
      <c r="BD230" t="s">
        <v>72</v>
      </c>
      <c r="BG230" t="s">
        <v>684</v>
      </c>
    </row>
    <row r="231" spans="1:59" x14ac:dyDescent="0.2">
      <c r="A231" s="1">
        <v>42618.939976851849</v>
      </c>
      <c r="B231" t="s">
        <v>1862</v>
      </c>
      <c r="C231" t="s">
        <v>6662</v>
      </c>
      <c r="D231" t="str">
        <f>VLOOKUP(all_senate_staff[[#This Row],[Full Name]], senate_staff_import[],1,0)</f>
        <v>Damita C Karlquist</v>
      </c>
      <c r="M231" t="s">
        <v>1796</v>
      </c>
      <c r="AH231" t="s">
        <v>65</v>
      </c>
      <c r="AI231" t="s">
        <v>66</v>
      </c>
      <c r="AL231" t="s">
        <v>1237</v>
      </c>
      <c r="AY231" t="s">
        <v>6663</v>
      </c>
      <c r="AZ231" t="s">
        <v>6664</v>
      </c>
      <c r="BA231" t="s">
        <v>6665</v>
      </c>
      <c r="BB231" t="s">
        <v>6666</v>
      </c>
      <c r="BD231" t="s">
        <v>72</v>
      </c>
      <c r="BG231" t="s">
        <v>6667</v>
      </c>
    </row>
    <row r="232" spans="1:59" x14ac:dyDescent="0.2">
      <c r="A232" s="1">
        <v>42618.940451388888</v>
      </c>
      <c r="B232" t="s">
        <v>1862</v>
      </c>
      <c r="C232" t="s">
        <v>5885</v>
      </c>
      <c r="D232" t="str">
        <f>VLOOKUP(all_senate_staff[[#This Row],[Full Name]], senate_staff_import[],1,0)</f>
        <v>Dana R Rico</v>
      </c>
      <c r="L232" t="s">
        <v>75</v>
      </c>
      <c r="M232" t="s">
        <v>4070</v>
      </c>
      <c r="T232" t="s">
        <v>5886</v>
      </c>
      <c r="AH232" t="s">
        <v>65</v>
      </c>
      <c r="AI232" t="s">
        <v>66</v>
      </c>
      <c r="AL232" t="s">
        <v>1237</v>
      </c>
      <c r="AM232" t="s">
        <v>68</v>
      </c>
      <c r="AY232" t="s">
        <v>5887</v>
      </c>
      <c r="AZ232" t="s">
        <v>5888</v>
      </c>
      <c r="BA232" t="s">
        <v>5889</v>
      </c>
      <c r="BB232" t="s">
        <v>236</v>
      </c>
      <c r="BD232" t="s">
        <v>72</v>
      </c>
      <c r="BG232" t="s">
        <v>5890</v>
      </c>
    </row>
    <row r="233" spans="1:59" x14ac:dyDescent="0.2">
      <c r="A233" s="1">
        <v>42789.530972222223</v>
      </c>
      <c r="B233" t="s">
        <v>59</v>
      </c>
      <c r="C233" t="s">
        <v>1324</v>
      </c>
      <c r="D233" t="str">
        <f>VLOOKUP(all_senate_staff[[#This Row],[Full Name]], senate_staff_import[],1,0)</f>
        <v>Dania A Cristobal</v>
      </c>
      <c r="M233" t="s">
        <v>1244</v>
      </c>
      <c r="AH233" t="s">
        <v>65</v>
      </c>
      <c r="AI233" t="s">
        <v>66</v>
      </c>
      <c r="AL233" t="s">
        <v>1237</v>
      </c>
      <c r="AY233" t="s">
        <v>1325</v>
      </c>
      <c r="AZ233" t="s">
        <v>1326</v>
      </c>
      <c r="BA233" t="s">
        <v>1327</v>
      </c>
      <c r="BB233" t="s">
        <v>1328</v>
      </c>
      <c r="BD233" t="s">
        <v>72</v>
      </c>
      <c r="BG233" t="s">
        <v>1329</v>
      </c>
    </row>
    <row r="234" spans="1:59" x14ac:dyDescent="0.2">
      <c r="A234" s="1">
        <v>42618.941516203697</v>
      </c>
      <c r="B234" t="s">
        <v>1862</v>
      </c>
      <c r="C234" t="s">
        <v>4487</v>
      </c>
      <c r="D234" t="str">
        <f>VLOOKUP(all_senate_staff[[#This Row],[Full Name]], senate_staff_import[],1,0)</f>
        <v>Daniel B Charbonneau</v>
      </c>
      <c r="L234" t="s">
        <v>1001</v>
      </c>
      <c r="M234" t="s">
        <v>1002</v>
      </c>
      <c r="N234" t="s">
        <v>168</v>
      </c>
      <c r="V234" t="s">
        <v>4488</v>
      </c>
      <c r="AH234" t="s">
        <v>65</v>
      </c>
      <c r="AI234" t="s">
        <v>66</v>
      </c>
      <c r="AL234" t="s">
        <v>67</v>
      </c>
      <c r="AM234" t="s">
        <v>284</v>
      </c>
      <c r="AY234" t="s">
        <v>4489</v>
      </c>
      <c r="AZ234" t="s">
        <v>4490</v>
      </c>
      <c r="BA234" t="s">
        <v>4491</v>
      </c>
      <c r="BB234" t="s">
        <v>284</v>
      </c>
      <c r="BD234" t="s">
        <v>72</v>
      </c>
      <c r="BG234" t="s">
        <v>4492</v>
      </c>
    </row>
    <row r="235" spans="1:59" x14ac:dyDescent="0.2">
      <c r="A235" s="1">
        <v>42618.941666666673</v>
      </c>
      <c r="B235" t="s">
        <v>1862</v>
      </c>
      <c r="C235" t="s">
        <v>4258</v>
      </c>
      <c r="D235" t="str">
        <f>VLOOKUP(all_senate_staff[[#This Row],[Full Name]], senate_staff_import[],1,0)</f>
        <v>Daniel D Goodrich</v>
      </c>
      <c r="L235" t="s">
        <v>740</v>
      </c>
      <c r="M235" t="s">
        <v>741</v>
      </c>
      <c r="N235" t="s">
        <v>63</v>
      </c>
      <c r="AH235" t="s">
        <v>65</v>
      </c>
      <c r="AI235" t="s">
        <v>66</v>
      </c>
      <c r="AL235" t="s">
        <v>67</v>
      </c>
      <c r="AY235" t="s">
        <v>4259</v>
      </c>
      <c r="AZ235" t="s">
        <v>4260</v>
      </c>
      <c r="BA235" t="s">
        <v>4261</v>
      </c>
      <c r="BB235" t="s">
        <v>426</v>
      </c>
      <c r="BD235" t="s">
        <v>72</v>
      </c>
      <c r="BG235" t="s">
        <v>4262</v>
      </c>
    </row>
    <row r="236" spans="1:59" x14ac:dyDescent="0.2">
      <c r="A236" s="1">
        <v>42618.940057870372</v>
      </c>
      <c r="B236" t="s">
        <v>1862</v>
      </c>
      <c r="C236" t="s">
        <v>6520</v>
      </c>
      <c r="D236" t="str">
        <f>VLOOKUP(all_senate_staff[[#This Row],[Full Name]], senate_staff_import[],1,0)</f>
        <v>Daniel E Macentee</v>
      </c>
      <c r="L236" t="s">
        <v>320</v>
      </c>
      <c r="M236" t="s">
        <v>321</v>
      </c>
      <c r="N236" t="s">
        <v>168</v>
      </c>
      <c r="T236" t="s">
        <v>6521</v>
      </c>
      <c r="AH236" t="s">
        <v>65</v>
      </c>
      <c r="AI236" t="s">
        <v>66</v>
      </c>
      <c r="AL236" t="s">
        <v>67</v>
      </c>
      <c r="AM236" t="s">
        <v>68</v>
      </c>
      <c r="AY236" t="s">
        <v>6522</v>
      </c>
      <c r="AZ236" t="s">
        <v>6523</v>
      </c>
      <c r="BA236" t="s">
        <v>6524</v>
      </c>
      <c r="BB236" t="s">
        <v>6525</v>
      </c>
      <c r="BD236" t="s">
        <v>72</v>
      </c>
      <c r="BG236" t="s">
        <v>6526</v>
      </c>
    </row>
    <row r="237" spans="1:59" x14ac:dyDescent="0.2">
      <c r="A237" s="1">
        <v>42618.941527777781</v>
      </c>
      <c r="B237" t="s">
        <v>1862</v>
      </c>
      <c r="C237" t="s">
        <v>4464</v>
      </c>
      <c r="D237" t="str">
        <f>VLOOKUP(all_senate_staff[[#This Row],[Full Name]], senate_staff_import[],1,0)</f>
        <v>Daniel F Casale</v>
      </c>
      <c r="L237" t="s">
        <v>728</v>
      </c>
      <c r="M237" t="s">
        <v>729</v>
      </c>
      <c r="N237" t="s">
        <v>168</v>
      </c>
      <c r="AH237" t="s">
        <v>65</v>
      </c>
      <c r="AI237" t="s">
        <v>66</v>
      </c>
      <c r="AL237" t="s">
        <v>67</v>
      </c>
      <c r="AY237" t="s">
        <v>4465</v>
      </c>
      <c r="AZ237" t="s">
        <v>718</v>
      </c>
      <c r="BA237" t="s">
        <v>4466</v>
      </c>
      <c r="BB237" t="s">
        <v>312</v>
      </c>
      <c r="BD237" t="s">
        <v>72</v>
      </c>
      <c r="BG237" t="s">
        <v>4467</v>
      </c>
    </row>
    <row r="238" spans="1:59" x14ac:dyDescent="0.2">
      <c r="A238" s="1">
        <v>42789.531701388893</v>
      </c>
      <c r="B238" t="s">
        <v>59</v>
      </c>
      <c r="C238" t="s">
        <v>716</v>
      </c>
      <c r="D238" t="str">
        <f>VLOOKUP(all_senate_staff[[#This Row],[Full Name]], senate_staff_import[],1,0)</f>
        <v>Daniel F Offner</v>
      </c>
      <c r="L238" t="s">
        <v>709</v>
      </c>
      <c r="M238" t="s">
        <v>710</v>
      </c>
      <c r="N238" t="s">
        <v>63</v>
      </c>
      <c r="AH238" t="s">
        <v>65</v>
      </c>
      <c r="AI238" t="s">
        <v>66</v>
      </c>
      <c r="AL238" t="s">
        <v>67</v>
      </c>
      <c r="AY238" t="s">
        <v>717</v>
      </c>
      <c r="AZ238" t="s">
        <v>718</v>
      </c>
      <c r="BA238" t="s">
        <v>719</v>
      </c>
      <c r="BB238" t="s">
        <v>720</v>
      </c>
      <c r="BD238" t="s">
        <v>72</v>
      </c>
      <c r="BG238" t="s">
        <v>721</v>
      </c>
    </row>
    <row r="239" spans="1:59" x14ac:dyDescent="0.2">
      <c r="A239" s="1">
        <v>42618.939837962957</v>
      </c>
      <c r="B239" t="s">
        <v>1862</v>
      </c>
      <c r="C239" t="s">
        <v>6981</v>
      </c>
      <c r="D239" t="str">
        <f>VLOOKUP(all_senate_staff[[#This Row],[Full Name]], senate_staff_import[],1,0)</f>
        <v>Daniel G Ruggles</v>
      </c>
      <c r="M239" t="s">
        <v>1267</v>
      </c>
      <c r="AH239" t="s">
        <v>65</v>
      </c>
      <c r="AI239" t="s">
        <v>66</v>
      </c>
      <c r="AL239" t="s">
        <v>1237</v>
      </c>
      <c r="AY239" t="s">
        <v>6982</v>
      </c>
      <c r="AZ239" t="s">
        <v>6983</v>
      </c>
      <c r="BA239" t="s">
        <v>6984</v>
      </c>
      <c r="BB239" t="s">
        <v>6985</v>
      </c>
      <c r="BD239" t="s">
        <v>72</v>
      </c>
      <c r="BG239" t="s">
        <v>6986</v>
      </c>
    </row>
    <row r="240" spans="1:59" x14ac:dyDescent="0.2">
      <c r="A240" s="1">
        <v>42618.940289351849</v>
      </c>
      <c r="B240" t="s">
        <v>1862</v>
      </c>
      <c r="C240" t="s">
        <v>6099</v>
      </c>
      <c r="D240" t="str">
        <f>VLOOKUP(all_senate_staff[[#This Row],[Full Name]], senate_staff_import[],1,0)</f>
        <v>Daniel H Levin</v>
      </c>
      <c r="M240" t="s">
        <v>1244</v>
      </c>
      <c r="T240" t="s">
        <v>6100</v>
      </c>
      <c r="V240" t="s">
        <v>6101</v>
      </c>
      <c r="W240" t="s">
        <v>6102</v>
      </c>
      <c r="AG240" t="s">
        <v>6103</v>
      </c>
      <c r="AH240" t="s">
        <v>65</v>
      </c>
      <c r="AI240" t="s">
        <v>66</v>
      </c>
      <c r="AL240" t="s">
        <v>1237</v>
      </c>
      <c r="AY240" t="s">
        <v>6104</v>
      </c>
      <c r="AZ240" t="s">
        <v>6105</v>
      </c>
      <c r="BA240" t="s">
        <v>6106</v>
      </c>
      <c r="BB240" t="s">
        <v>401</v>
      </c>
      <c r="BD240" t="s">
        <v>72</v>
      </c>
      <c r="BG240" t="s">
        <v>6107</v>
      </c>
    </row>
    <row r="241" spans="1:59" x14ac:dyDescent="0.2">
      <c r="A241" s="1">
        <v>42618.941805555558</v>
      </c>
      <c r="B241" t="s">
        <v>1862</v>
      </c>
      <c r="C241" t="s">
        <v>4046</v>
      </c>
      <c r="D241" t="str">
        <f>VLOOKUP(all_senate_staff[[#This Row],[Full Name]], senate_staff_import[],1,0)</f>
        <v>Daniel Harrison Green</v>
      </c>
      <c r="L241" t="s">
        <v>747</v>
      </c>
      <c r="M241" t="s">
        <v>748</v>
      </c>
      <c r="N241" t="s">
        <v>63</v>
      </c>
      <c r="AH241" t="s">
        <v>65</v>
      </c>
      <c r="AI241" t="s">
        <v>66</v>
      </c>
      <c r="AL241" t="s">
        <v>67</v>
      </c>
      <c r="AY241" t="s">
        <v>4047</v>
      </c>
      <c r="AZ241" t="s">
        <v>4048</v>
      </c>
      <c r="BA241" t="s">
        <v>4049</v>
      </c>
      <c r="BB241" t="s">
        <v>4050</v>
      </c>
      <c r="BD241" t="s">
        <v>72</v>
      </c>
      <c r="BG241" t="s">
        <v>4051</v>
      </c>
    </row>
    <row r="242" spans="1:59" x14ac:dyDescent="0.2">
      <c r="A242" s="1">
        <v>42618.940659722219</v>
      </c>
      <c r="B242" t="s">
        <v>1862</v>
      </c>
      <c r="C242" t="s">
        <v>5649</v>
      </c>
      <c r="D242" t="str">
        <f>VLOOKUP(all_senate_staff[[#This Row],[Full Name]], senate_staff_import[],1,0)</f>
        <v>Daniel J Florkiewicz</v>
      </c>
      <c r="L242" t="s">
        <v>603</v>
      </c>
      <c r="M242" t="s">
        <v>604</v>
      </c>
      <c r="N242" t="s">
        <v>168</v>
      </c>
      <c r="V242" t="s">
        <v>5650</v>
      </c>
      <c r="AH242" t="s">
        <v>65</v>
      </c>
      <c r="AI242" t="s">
        <v>66</v>
      </c>
      <c r="AL242" t="s">
        <v>67</v>
      </c>
      <c r="AY242" t="s">
        <v>5651</v>
      </c>
      <c r="AZ242" t="s">
        <v>5652</v>
      </c>
      <c r="BA242" t="s">
        <v>5653</v>
      </c>
      <c r="BB242" t="s">
        <v>365</v>
      </c>
      <c r="BD242" t="s">
        <v>72</v>
      </c>
      <c r="BG242" t="s">
        <v>5654</v>
      </c>
    </row>
    <row r="243" spans="1:59" x14ac:dyDescent="0.2">
      <c r="A243" s="1">
        <v>42618.938900462963</v>
      </c>
      <c r="B243" t="s">
        <v>1862</v>
      </c>
      <c r="C243" t="s">
        <v>8465</v>
      </c>
      <c r="D243" t="str">
        <f>VLOOKUP(all_senate_staff[[#This Row],[Full Name]], senate_staff_import[],1,0)</f>
        <v>Daniel J Fogarty</v>
      </c>
      <c r="M243" t="s">
        <v>1837</v>
      </c>
      <c r="AH243" t="s">
        <v>65</v>
      </c>
      <c r="AI243" t="s">
        <v>66</v>
      </c>
      <c r="AL243" t="s">
        <v>1237</v>
      </c>
      <c r="AY243" t="s">
        <v>8466</v>
      </c>
      <c r="AZ243" t="s">
        <v>5652</v>
      </c>
      <c r="BA243" t="s">
        <v>4190</v>
      </c>
      <c r="BB243" t="s">
        <v>8424</v>
      </c>
      <c r="BD243" t="s">
        <v>72</v>
      </c>
      <c r="BG243" t="s">
        <v>8467</v>
      </c>
    </row>
    <row r="244" spans="1:59" x14ac:dyDescent="0.2">
      <c r="A244" s="1">
        <v>42618.939143518517</v>
      </c>
      <c r="B244" t="s">
        <v>1862</v>
      </c>
      <c r="C244" t="s">
        <v>7693</v>
      </c>
      <c r="D244" t="str">
        <f>VLOOKUP(all_senate_staff[[#This Row],[Full Name]], senate_staff_import[],1,0)</f>
        <v>Daniel J Hennessy</v>
      </c>
      <c r="M244" t="s">
        <v>1856</v>
      </c>
      <c r="AH244" t="s">
        <v>65</v>
      </c>
      <c r="AI244" t="s">
        <v>66</v>
      </c>
      <c r="AL244" t="s">
        <v>1237</v>
      </c>
      <c r="AY244" t="s">
        <v>7694</v>
      </c>
      <c r="AZ244" t="s">
        <v>5652</v>
      </c>
      <c r="BA244" t="s">
        <v>7695</v>
      </c>
      <c r="BB244" t="s">
        <v>7687</v>
      </c>
      <c r="BD244" t="s">
        <v>72</v>
      </c>
      <c r="BG244" t="s">
        <v>7696</v>
      </c>
    </row>
    <row r="245" spans="1:59" x14ac:dyDescent="0.2">
      <c r="A245" s="1">
        <v>42618.939837962957</v>
      </c>
      <c r="B245" t="s">
        <v>1862</v>
      </c>
      <c r="C245" t="s">
        <v>6975</v>
      </c>
      <c r="D245" t="str">
        <f>VLOOKUP(all_senate_staff[[#This Row],[Full Name]], senate_staff_import[],1,0)</f>
        <v>Daniel J Vardaro</v>
      </c>
      <c r="M245" t="s">
        <v>1244</v>
      </c>
      <c r="T245" t="s">
        <v>6976</v>
      </c>
      <c r="V245" t="s">
        <v>6977</v>
      </c>
      <c r="AG245" t="s">
        <v>1247</v>
      </c>
      <c r="AH245" t="s">
        <v>65</v>
      </c>
      <c r="AI245" t="s">
        <v>66</v>
      </c>
      <c r="AL245" t="s">
        <v>1237</v>
      </c>
      <c r="AY245" t="s">
        <v>6978</v>
      </c>
      <c r="AZ245" t="s">
        <v>5652</v>
      </c>
      <c r="BA245" t="s">
        <v>6979</v>
      </c>
      <c r="BB245" t="s">
        <v>395</v>
      </c>
      <c r="BD245" t="s">
        <v>72</v>
      </c>
      <c r="BG245" t="s">
        <v>6980</v>
      </c>
    </row>
    <row r="246" spans="1:59" x14ac:dyDescent="0.2">
      <c r="A246" s="1">
        <v>42618.939189814817</v>
      </c>
      <c r="B246" t="s">
        <v>1862</v>
      </c>
      <c r="C246" t="s">
        <v>7581</v>
      </c>
      <c r="D246" t="str">
        <f>VLOOKUP(all_senate_staff[[#This Row],[Full Name]], senate_staff_import[],1,0)</f>
        <v>Daniel L Pagano</v>
      </c>
      <c r="L246" t="s">
        <v>83</v>
      </c>
      <c r="M246" t="s">
        <v>84</v>
      </c>
      <c r="N246" t="s">
        <v>63</v>
      </c>
      <c r="AH246" t="s">
        <v>65</v>
      </c>
      <c r="AI246" t="s">
        <v>66</v>
      </c>
      <c r="AL246" t="s">
        <v>67</v>
      </c>
      <c r="AY246" t="s">
        <v>7582</v>
      </c>
      <c r="AZ246" t="s">
        <v>7583</v>
      </c>
      <c r="BA246" t="s">
        <v>7584</v>
      </c>
      <c r="BB246" t="s">
        <v>219</v>
      </c>
      <c r="BD246" t="s">
        <v>72</v>
      </c>
      <c r="BG246" t="s">
        <v>7585</v>
      </c>
    </row>
    <row r="247" spans="1:59" x14ac:dyDescent="0.2">
      <c r="A247" s="1">
        <v>42618.940821759257</v>
      </c>
      <c r="B247" t="s">
        <v>1862</v>
      </c>
      <c r="C247" t="s">
        <v>5471</v>
      </c>
      <c r="D247" t="str">
        <f>VLOOKUP(all_senate_staff[[#This Row],[Full Name]], senate_staff_import[],1,0)</f>
        <v>Daniel M Leinung</v>
      </c>
      <c r="M247" t="s">
        <v>1515</v>
      </c>
      <c r="AH247" t="s">
        <v>65</v>
      </c>
      <c r="AI247" t="s">
        <v>66</v>
      </c>
      <c r="AL247" t="s">
        <v>1237</v>
      </c>
      <c r="AY247" t="s">
        <v>5472</v>
      </c>
      <c r="AZ247" t="s">
        <v>5473</v>
      </c>
      <c r="BA247" t="s">
        <v>5474</v>
      </c>
      <c r="BB247" t="s">
        <v>401</v>
      </c>
      <c r="BD247" t="s">
        <v>72</v>
      </c>
      <c r="BG247" t="s">
        <v>5475</v>
      </c>
    </row>
    <row r="248" spans="1:59" x14ac:dyDescent="0.2">
      <c r="A248" s="1">
        <v>42618.94127314815</v>
      </c>
      <c r="B248" t="s">
        <v>1862</v>
      </c>
      <c r="C248" t="s">
        <v>4817</v>
      </c>
      <c r="D248" t="str">
        <f>VLOOKUP(all_senate_staff[[#This Row],[Full Name]], senate_staff_import[],1,0)</f>
        <v>Daniel P Hogle</v>
      </c>
      <c r="L248" t="s">
        <v>75</v>
      </c>
      <c r="M248" t="s">
        <v>76</v>
      </c>
      <c r="N248" t="s">
        <v>63</v>
      </c>
      <c r="AH248" t="s">
        <v>65</v>
      </c>
      <c r="AI248" t="s">
        <v>66</v>
      </c>
      <c r="AL248" t="s">
        <v>67</v>
      </c>
      <c r="AY248" t="s">
        <v>4818</v>
      </c>
      <c r="AZ248" t="s">
        <v>2555</v>
      </c>
      <c r="BA248" t="s">
        <v>4819</v>
      </c>
      <c r="BB248" t="s">
        <v>1028</v>
      </c>
      <c r="BD248" t="s">
        <v>72</v>
      </c>
      <c r="BG248" t="s">
        <v>4820</v>
      </c>
    </row>
    <row r="249" spans="1:59" x14ac:dyDescent="0.2">
      <c r="A249" s="1">
        <v>42618.942881944437</v>
      </c>
      <c r="B249" t="s">
        <v>1862</v>
      </c>
      <c r="C249" t="s">
        <v>2553</v>
      </c>
      <c r="D249" t="str">
        <f>VLOOKUP(all_senate_staff[[#This Row],[Full Name]], senate_staff_import[],1,0)</f>
        <v>Daniel P Toomey</v>
      </c>
      <c r="M249" t="s">
        <v>2542</v>
      </c>
      <c r="AH249" t="s">
        <v>65</v>
      </c>
      <c r="AI249" t="s">
        <v>66</v>
      </c>
      <c r="AL249" t="s">
        <v>1237</v>
      </c>
      <c r="AY249" t="s">
        <v>2554</v>
      </c>
      <c r="AZ249" t="s">
        <v>2555</v>
      </c>
      <c r="BA249" t="s">
        <v>2556</v>
      </c>
      <c r="BB249" t="s">
        <v>2441</v>
      </c>
      <c r="BD249" t="s">
        <v>72</v>
      </c>
      <c r="BG249" t="s">
        <v>2557</v>
      </c>
    </row>
    <row r="250" spans="1:59" x14ac:dyDescent="0.2">
      <c r="A250" s="1">
        <v>42618.942465277767</v>
      </c>
      <c r="B250" t="s">
        <v>1862</v>
      </c>
      <c r="C250" t="s">
        <v>3108</v>
      </c>
      <c r="D250" t="str">
        <f>VLOOKUP(all_senate_staff[[#This Row],[Full Name]], senate_staff_import[],1,0)</f>
        <v>Daniel R Aikin</v>
      </c>
      <c r="L250" t="s">
        <v>3085</v>
      </c>
      <c r="M250" t="s">
        <v>3086</v>
      </c>
      <c r="N250" t="s">
        <v>63</v>
      </c>
      <c r="AH250" t="s">
        <v>65</v>
      </c>
      <c r="AI250" t="s">
        <v>66</v>
      </c>
      <c r="AL250" t="s">
        <v>67</v>
      </c>
      <c r="AY250" t="s">
        <v>3109</v>
      </c>
      <c r="AZ250" t="s">
        <v>3110</v>
      </c>
      <c r="BA250" t="s">
        <v>3111</v>
      </c>
      <c r="BB250" t="s">
        <v>3112</v>
      </c>
      <c r="BD250" t="s">
        <v>72</v>
      </c>
      <c r="BG250" t="s">
        <v>3113</v>
      </c>
    </row>
    <row r="251" spans="1:59" x14ac:dyDescent="0.2">
      <c r="A251" s="1">
        <v>42618.940833333327</v>
      </c>
      <c r="B251" t="s">
        <v>1862</v>
      </c>
      <c r="C251" t="s">
        <v>5462</v>
      </c>
      <c r="D251" t="str">
        <f>VLOOKUP(all_senate_staff[[#This Row],[Full Name]], senate_staff_import[],1,0)</f>
        <v>Daniel R Ranellone</v>
      </c>
      <c r="M251" t="s">
        <v>1515</v>
      </c>
      <c r="AH251" t="s">
        <v>65</v>
      </c>
      <c r="AI251" t="s">
        <v>66</v>
      </c>
      <c r="AL251" t="s">
        <v>1237</v>
      </c>
      <c r="AY251" t="s">
        <v>5463</v>
      </c>
      <c r="AZ251" t="s">
        <v>3110</v>
      </c>
      <c r="BA251" t="s">
        <v>5464</v>
      </c>
      <c r="BB251" t="s">
        <v>401</v>
      </c>
      <c r="BD251" t="s">
        <v>72</v>
      </c>
      <c r="BG251" t="s">
        <v>5465</v>
      </c>
    </row>
    <row r="252" spans="1:59" x14ac:dyDescent="0.2">
      <c r="A252" s="1">
        <v>42618.943032407413</v>
      </c>
      <c r="B252" t="s">
        <v>1862</v>
      </c>
      <c r="C252" t="s">
        <v>2374</v>
      </c>
      <c r="D252" t="str">
        <f>VLOOKUP(all_senate_staff[[#This Row],[Full Name]], senate_staff_import[],1,0)</f>
        <v>Daniel T Cassidy</v>
      </c>
      <c r="M252" t="s">
        <v>2330</v>
      </c>
      <c r="AH252" t="s">
        <v>65</v>
      </c>
      <c r="AI252" t="s">
        <v>66</v>
      </c>
      <c r="AL252" t="s">
        <v>1237</v>
      </c>
      <c r="AY252" t="s">
        <v>2375</v>
      </c>
      <c r="AZ252" t="s">
        <v>2376</v>
      </c>
      <c r="BA252" t="s">
        <v>1046</v>
      </c>
      <c r="BB252" t="s">
        <v>2351</v>
      </c>
      <c r="BD252" t="s">
        <v>72</v>
      </c>
      <c r="BG252" t="s">
        <v>2377</v>
      </c>
    </row>
    <row r="253" spans="1:59" x14ac:dyDescent="0.2">
      <c r="A253" s="1">
        <v>42789.531643518523</v>
      </c>
      <c r="B253" t="s">
        <v>59</v>
      </c>
      <c r="C253" t="s">
        <v>969</v>
      </c>
      <c r="D253" t="str">
        <f>VLOOKUP(all_senate_staff[[#This Row],[Full Name]], senate_staff_import[],1,0)</f>
        <v>Danil Singh</v>
      </c>
      <c r="L253" t="s">
        <v>952</v>
      </c>
      <c r="M253" t="s">
        <v>953</v>
      </c>
      <c r="N253" t="s">
        <v>63</v>
      </c>
      <c r="T253" t="s">
        <v>970</v>
      </c>
      <c r="AH253" t="s">
        <v>65</v>
      </c>
      <c r="AI253" t="s">
        <v>66</v>
      </c>
      <c r="AL253" t="s">
        <v>67</v>
      </c>
      <c r="AM253" t="s">
        <v>145</v>
      </c>
      <c r="AY253" t="s">
        <v>971</v>
      </c>
      <c r="AZ253" t="s">
        <v>972</v>
      </c>
      <c r="BA253" t="s">
        <v>973</v>
      </c>
      <c r="BB253" t="s">
        <v>974</v>
      </c>
      <c r="BD253" t="s">
        <v>72</v>
      </c>
      <c r="BG253" t="s">
        <v>975</v>
      </c>
    </row>
    <row r="254" spans="1:59" x14ac:dyDescent="0.2">
      <c r="A254" s="1">
        <v>42618.943206018521</v>
      </c>
      <c r="B254" t="s">
        <v>1862</v>
      </c>
      <c r="C254" t="s">
        <v>2194</v>
      </c>
      <c r="D254" t="str">
        <f>VLOOKUP(all_senate_staff[[#This Row],[Full Name]], senate_staff_import[],1,0)</f>
        <v>Daphne V Jordan</v>
      </c>
      <c r="L254" t="s">
        <v>728</v>
      </c>
      <c r="M254" t="s">
        <v>729</v>
      </c>
      <c r="N254" t="s">
        <v>168</v>
      </c>
      <c r="AH254" t="s">
        <v>65</v>
      </c>
      <c r="AI254" t="s">
        <v>66</v>
      </c>
      <c r="AL254" t="s">
        <v>67</v>
      </c>
      <c r="AM254" t="s">
        <v>284</v>
      </c>
      <c r="AY254" t="s">
        <v>2195</v>
      </c>
      <c r="AZ254" t="s">
        <v>2196</v>
      </c>
      <c r="BA254" t="s">
        <v>2197</v>
      </c>
      <c r="BB254" t="s">
        <v>2198</v>
      </c>
      <c r="BD254" t="s">
        <v>72</v>
      </c>
      <c r="BG254" t="s">
        <v>2199</v>
      </c>
    </row>
    <row r="255" spans="1:59" x14ac:dyDescent="0.2">
      <c r="A255" s="1">
        <v>42618.939340277779</v>
      </c>
      <c r="B255" t="s">
        <v>1862</v>
      </c>
      <c r="C255" t="s">
        <v>7312</v>
      </c>
      <c r="D255" t="str">
        <f>VLOOKUP(all_senate_staff[[#This Row],[Full Name]], senate_staff_import[],1,0)</f>
        <v>Darcie A Casey</v>
      </c>
      <c r="L255" t="s">
        <v>1219</v>
      </c>
      <c r="M255" t="s">
        <v>1220</v>
      </c>
      <c r="N255" t="s">
        <v>168</v>
      </c>
      <c r="AH255" t="s">
        <v>65</v>
      </c>
      <c r="AI255" t="s">
        <v>66</v>
      </c>
      <c r="AL255" t="s">
        <v>67</v>
      </c>
      <c r="AY255" t="s">
        <v>7313</v>
      </c>
      <c r="AZ255" t="s">
        <v>7314</v>
      </c>
      <c r="BA255" t="s">
        <v>7315</v>
      </c>
      <c r="BB255" t="s">
        <v>395</v>
      </c>
      <c r="BD255" t="s">
        <v>72</v>
      </c>
      <c r="BG255" t="s">
        <v>7316</v>
      </c>
    </row>
    <row r="256" spans="1:59" x14ac:dyDescent="0.2">
      <c r="A256" s="1">
        <v>42618.939155092587</v>
      </c>
      <c r="B256" t="s">
        <v>1862</v>
      </c>
      <c r="C256" t="s">
        <v>7679</v>
      </c>
      <c r="D256" t="str">
        <f>VLOOKUP(all_senate_staff[[#This Row],[Full Name]], senate_staff_import[],1,0)</f>
        <v>Darlene A Leder</v>
      </c>
      <c r="L256" t="s">
        <v>1017</v>
      </c>
      <c r="M256" t="s">
        <v>1018</v>
      </c>
      <c r="N256" t="s">
        <v>168</v>
      </c>
      <c r="AH256" t="s">
        <v>65</v>
      </c>
      <c r="AI256" t="s">
        <v>66</v>
      </c>
      <c r="AL256" t="s">
        <v>67</v>
      </c>
      <c r="AY256" t="s">
        <v>7680</v>
      </c>
      <c r="AZ256" t="s">
        <v>7681</v>
      </c>
      <c r="BA256" t="s">
        <v>7682</v>
      </c>
      <c r="BB256" t="s">
        <v>395</v>
      </c>
      <c r="BD256" t="s">
        <v>72</v>
      </c>
      <c r="BG256" t="s">
        <v>7683</v>
      </c>
    </row>
    <row r="257" spans="1:59" x14ac:dyDescent="0.2">
      <c r="A257" s="1">
        <v>42789.530960648153</v>
      </c>
      <c r="B257" t="s">
        <v>59</v>
      </c>
      <c r="C257" t="s">
        <v>1416</v>
      </c>
      <c r="D257" t="str">
        <f>VLOOKUP(all_senate_staff[[#This Row],[Full Name]], senate_staff_import[],1,0)</f>
        <v>Darlene D Murray</v>
      </c>
      <c r="M257" t="s">
        <v>1406</v>
      </c>
      <c r="AH257" t="s">
        <v>65</v>
      </c>
      <c r="AI257" t="s">
        <v>66</v>
      </c>
      <c r="AL257" t="s">
        <v>1237</v>
      </c>
      <c r="AY257" t="s">
        <v>1417</v>
      </c>
      <c r="AZ257" t="s">
        <v>1418</v>
      </c>
      <c r="BA257" t="s">
        <v>1419</v>
      </c>
      <c r="BB257" t="s">
        <v>1047</v>
      </c>
      <c r="BD257" t="s">
        <v>72</v>
      </c>
      <c r="BG257" t="s">
        <v>1420</v>
      </c>
    </row>
    <row r="258" spans="1:59" x14ac:dyDescent="0.2">
      <c r="A258" s="1">
        <v>42618.942523148151</v>
      </c>
      <c r="B258" t="s">
        <v>1862</v>
      </c>
      <c r="C258" t="s">
        <v>3029</v>
      </c>
      <c r="D258" t="str">
        <f>VLOOKUP(all_senate_staff[[#This Row],[Full Name]], senate_staff_import[],1,0)</f>
        <v>Darrell F Gronemeier</v>
      </c>
      <c r="L258" t="s">
        <v>189</v>
      </c>
      <c r="M258" t="s">
        <v>190</v>
      </c>
      <c r="N258" t="s">
        <v>63</v>
      </c>
      <c r="AH258" t="s">
        <v>65</v>
      </c>
      <c r="AI258" t="s">
        <v>66</v>
      </c>
      <c r="AL258" t="s">
        <v>67</v>
      </c>
      <c r="AY258" t="s">
        <v>3030</v>
      </c>
      <c r="AZ258" t="s">
        <v>3031</v>
      </c>
      <c r="BA258" t="s">
        <v>3032</v>
      </c>
      <c r="BB258" t="s">
        <v>3033</v>
      </c>
      <c r="BD258" t="s">
        <v>72</v>
      </c>
      <c r="BG258" t="s">
        <v>3034</v>
      </c>
    </row>
    <row r="259" spans="1:59" x14ac:dyDescent="0.2">
      <c r="A259" s="1">
        <v>42618.941562499997</v>
      </c>
      <c r="B259" t="s">
        <v>1862</v>
      </c>
      <c r="C259" t="s">
        <v>4425</v>
      </c>
      <c r="D259" t="str">
        <f>VLOOKUP(all_senate_staff[[#This Row],[Full Name]], senate_staff_import[],1,0)</f>
        <v>Darren L Boysen</v>
      </c>
      <c r="M259" t="s">
        <v>1373</v>
      </c>
      <c r="AH259" t="s">
        <v>65</v>
      </c>
      <c r="AI259" t="s">
        <v>66</v>
      </c>
      <c r="AL259" t="s">
        <v>1237</v>
      </c>
      <c r="AY259" t="s">
        <v>4426</v>
      </c>
      <c r="AZ259" t="s">
        <v>4427</v>
      </c>
      <c r="BA259" t="s">
        <v>4428</v>
      </c>
      <c r="BB259" t="s">
        <v>4429</v>
      </c>
      <c r="BD259" t="s">
        <v>72</v>
      </c>
      <c r="BG259" t="s">
        <v>4430</v>
      </c>
    </row>
    <row r="260" spans="1:59" x14ac:dyDescent="0.2">
      <c r="A260" s="1">
        <v>42618.941608796304</v>
      </c>
      <c r="B260" t="s">
        <v>1862</v>
      </c>
      <c r="C260" t="s">
        <v>4335</v>
      </c>
      <c r="D260" t="str">
        <f>VLOOKUP(all_senate_staff[[#This Row],[Full Name]], senate_staff_import[],1,0)</f>
        <v>Dave L Thoman</v>
      </c>
      <c r="M260" t="s">
        <v>1755</v>
      </c>
      <c r="AH260" t="s">
        <v>65</v>
      </c>
      <c r="AI260" t="s">
        <v>66</v>
      </c>
      <c r="AL260" t="s">
        <v>1237</v>
      </c>
      <c r="AY260" t="s">
        <v>4336</v>
      </c>
      <c r="AZ260" t="s">
        <v>4337</v>
      </c>
      <c r="BA260" t="s">
        <v>4338</v>
      </c>
      <c r="BB260" t="s">
        <v>4180</v>
      </c>
      <c r="BD260" t="s">
        <v>72</v>
      </c>
      <c r="BG260" t="s">
        <v>4339</v>
      </c>
    </row>
    <row r="261" spans="1:59" x14ac:dyDescent="0.2">
      <c r="A261" s="1">
        <v>42618.942835648151</v>
      </c>
      <c r="B261" t="s">
        <v>1862</v>
      </c>
      <c r="C261" t="s">
        <v>2615</v>
      </c>
      <c r="D261" t="str">
        <f>VLOOKUP(all_senate_staff[[#This Row],[Full Name]], senate_staff_import[],1,0)</f>
        <v>David A Lockwood</v>
      </c>
      <c r="M261" t="s">
        <v>1789</v>
      </c>
      <c r="AH261" t="s">
        <v>65</v>
      </c>
      <c r="AI261" t="s">
        <v>66</v>
      </c>
      <c r="AL261" t="s">
        <v>1237</v>
      </c>
      <c r="AY261" t="s">
        <v>2616</v>
      </c>
      <c r="AZ261" t="s">
        <v>2617</v>
      </c>
      <c r="BA261" t="s">
        <v>2618</v>
      </c>
      <c r="BB261" t="s">
        <v>2619</v>
      </c>
      <c r="BD261" t="s">
        <v>72</v>
      </c>
      <c r="BG261" t="s">
        <v>2620</v>
      </c>
    </row>
    <row r="262" spans="1:59" x14ac:dyDescent="0.2">
      <c r="A262" s="1">
        <v>42789.531701388893</v>
      </c>
      <c r="B262" t="s">
        <v>59</v>
      </c>
      <c r="C262" t="s">
        <v>685</v>
      </c>
      <c r="D262" t="str">
        <f>VLOOKUP(all_senate_staff[[#This Row],[Full Name]], senate_staff_import[],1,0)</f>
        <v>David Burgoa</v>
      </c>
      <c r="L262" t="s">
        <v>668</v>
      </c>
      <c r="M262" t="s">
        <v>669</v>
      </c>
      <c r="N262" t="s">
        <v>63</v>
      </c>
      <c r="AH262" t="s">
        <v>65</v>
      </c>
      <c r="AI262" t="s">
        <v>66</v>
      </c>
      <c r="AL262" t="s">
        <v>67</v>
      </c>
      <c r="AY262" t="s">
        <v>686</v>
      </c>
      <c r="AZ262" t="s">
        <v>687</v>
      </c>
      <c r="BA262" t="s">
        <v>688</v>
      </c>
      <c r="BB262" t="s">
        <v>102</v>
      </c>
      <c r="BD262" t="s">
        <v>72</v>
      </c>
      <c r="BG262" t="s">
        <v>689</v>
      </c>
    </row>
    <row r="263" spans="1:59" x14ac:dyDescent="0.2">
      <c r="A263" s="1">
        <v>42618.942002314812</v>
      </c>
      <c r="B263" t="s">
        <v>1862</v>
      </c>
      <c r="C263" t="s">
        <v>3775</v>
      </c>
      <c r="D263" t="str">
        <f>VLOOKUP(all_senate_staff[[#This Row],[Full Name]], senate_staff_import[],1,0)</f>
        <v>David C Previte</v>
      </c>
      <c r="M263" t="s">
        <v>1406</v>
      </c>
      <c r="V263" t="s">
        <v>3776</v>
      </c>
      <c r="AG263" t="s">
        <v>3777</v>
      </c>
      <c r="AH263" t="s">
        <v>65</v>
      </c>
      <c r="AI263" t="s">
        <v>66</v>
      </c>
      <c r="AL263" t="s">
        <v>1237</v>
      </c>
      <c r="AY263" t="s">
        <v>3778</v>
      </c>
      <c r="AZ263" t="s">
        <v>3779</v>
      </c>
      <c r="BA263" t="s">
        <v>3780</v>
      </c>
      <c r="BB263" t="s">
        <v>3781</v>
      </c>
      <c r="BD263" t="s">
        <v>72</v>
      </c>
      <c r="BG263" t="s">
        <v>3782</v>
      </c>
    </row>
    <row r="264" spans="1:59" x14ac:dyDescent="0.2">
      <c r="A264" s="1">
        <v>42789.530856481477</v>
      </c>
      <c r="B264" t="s">
        <v>59</v>
      </c>
      <c r="C264" t="s">
        <v>1843</v>
      </c>
      <c r="D264" t="str">
        <f>VLOOKUP(all_senate_staff[[#This Row],[Full Name]], senate_staff_import[],1,0)</f>
        <v>David H Vahue</v>
      </c>
      <c r="M264" t="s">
        <v>1837</v>
      </c>
      <c r="AH264" t="s">
        <v>65</v>
      </c>
      <c r="AI264" t="s">
        <v>66</v>
      </c>
      <c r="AL264" t="s">
        <v>1237</v>
      </c>
      <c r="AY264" t="s">
        <v>1844</v>
      </c>
      <c r="AZ264" t="s">
        <v>1845</v>
      </c>
      <c r="BA264" t="s">
        <v>1846</v>
      </c>
      <c r="BB264" t="s">
        <v>1847</v>
      </c>
      <c r="BD264" t="s">
        <v>72</v>
      </c>
      <c r="BG264" t="s">
        <v>1848</v>
      </c>
    </row>
    <row r="265" spans="1:59" x14ac:dyDescent="0.2">
      <c r="A265" s="1">
        <v>42618.940162037034</v>
      </c>
      <c r="B265" t="s">
        <v>1862</v>
      </c>
      <c r="C265" t="s">
        <v>6346</v>
      </c>
      <c r="D265" t="str">
        <f>VLOOKUP(all_senate_staff[[#This Row],[Full Name]], senate_staff_import[],1,0)</f>
        <v>David I Troise Jr</v>
      </c>
      <c r="L265" t="s">
        <v>1145</v>
      </c>
      <c r="M265" t="s">
        <v>1146</v>
      </c>
      <c r="N265" t="s">
        <v>63</v>
      </c>
      <c r="AH265" t="s">
        <v>65</v>
      </c>
      <c r="AI265" t="s">
        <v>66</v>
      </c>
      <c r="AL265" t="s">
        <v>67</v>
      </c>
      <c r="AY265" t="s">
        <v>6347</v>
      </c>
      <c r="AZ265" t="s">
        <v>6348</v>
      </c>
      <c r="BA265" t="s">
        <v>6349</v>
      </c>
      <c r="BB265" t="s">
        <v>683</v>
      </c>
      <c r="BD265" t="s">
        <v>72</v>
      </c>
      <c r="BG265" t="s">
        <v>6350</v>
      </c>
    </row>
    <row r="266" spans="1:59" x14ac:dyDescent="0.2">
      <c r="A266" s="1">
        <v>42618.942013888889</v>
      </c>
      <c r="B266" t="s">
        <v>1862</v>
      </c>
      <c r="C266" t="s">
        <v>3754</v>
      </c>
      <c r="D266" t="str">
        <f>VLOOKUP(all_senate_staff[[#This Row],[Full Name]], senate_staff_import[],1,0)</f>
        <v>David J Burns</v>
      </c>
      <c r="M266" t="s">
        <v>1406</v>
      </c>
      <c r="V266" t="s">
        <v>3755</v>
      </c>
      <c r="AG266" t="s">
        <v>1423</v>
      </c>
      <c r="AH266" t="s">
        <v>65</v>
      </c>
      <c r="AI266" t="s">
        <v>66</v>
      </c>
      <c r="AL266" t="s">
        <v>1237</v>
      </c>
      <c r="AY266" t="s">
        <v>3756</v>
      </c>
      <c r="AZ266" t="s">
        <v>3242</v>
      </c>
      <c r="BA266" t="s">
        <v>3757</v>
      </c>
      <c r="BB266" t="s">
        <v>1397</v>
      </c>
      <c r="BD266" t="s">
        <v>72</v>
      </c>
      <c r="BG266" t="s">
        <v>3758</v>
      </c>
    </row>
    <row r="267" spans="1:59" x14ac:dyDescent="0.2">
      <c r="A267" s="1">
        <v>42618.942361111112</v>
      </c>
      <c r="B267" t="s">
        <v>1862</v>
      </c>
      <c r="C267" t="s">
        <v>3239</v>
      </c>
      <c r="D267" t="str">
        <f>VLOOKUP(all_senate_staff[[#This Row],[Full Name]], senate_staff_import[],1,0)</f>
        <v>David J Natoli</v>
      </c>
      <c r="M267" t="s">
        <v>3240</v>
      </c>
      <c r="AH267" t="s">
        <v>65</v>
      </c>
      <c r="AI267" t="s">
        <v>66</v>
      </c>
      <c r="AL267" t="s">
        <v>1237</v>
      </c>
      <c r="AY267" t="s">
        <v>3241</v>
      </c>
      <c r="AZ267" t="s">
        <v>3242</v>
      </c>
      <c r="BA267" t="s">
        <v>3243</v>
      </c>
      <c r="BB267" t="s">
        <v>3244</v>
      </c>
      <c r="BD267" t="s">
        <v>72</v>
      </c>
      <c r="BG267" t="s">
        <v>3245</v>
      </c>
    </row>
    <row r="268" spans="1:59" x14ac:dyDescent="0.2">
      <c r="A268" s="1">
        <v>42618.940509259257</v>
      </c>
      <c r="B268" t="s">
        <v>1862</v>
      </c>
      <c r="C268" t="s">
        <v>5787</v>
      </c>
      <c r="D268" t="str">
        <f>VLOOKUP(all_senate_staff[[#This Row],[Full Name]], senate_staff_import[],1,0)</f>
        <v>David Jonathan Dembitzer</v>
      </c>
      <c r="M268" t="s">
        <v>1503</v>
      </c>
      <c r="AH268" t="s">
        <v>65</v>
      </c>
      <c r="AI268" t="s">
        <v>66</v>
      </c>
      <c r="AL268" t="s">
        <v>1237</v>
      </c>
      <c r="AY268" t="s">
        <v>5788</v>
      </c>
      <c r="AZ268" t="s">
        <v>5789</v>
      </c>
      <c r="BA268" t="s">
        <v>5790</v>
      </c>
      <c r="BB268" t="s">
        <v>714</v>
      </c>
      <c r="BD268" t="s">
        <v>72</v>
      </c>
      <c r="BG268" t="s">
        <v>5791</v>
      </c>
    </row>
    <row r="269" spans="1:59" x14ac:dyDescent="0.2">
      <c r="A269" s="1">
        <v>42618.942013888889</v>
      </c>
      <c r="B269" t="s">
        <v>1862</v>
      </c>
      <c r="C269" t="s">
        <v>3735</v>
      </c>
      <c r="D269" t="str">
        <f>VLOOKUP(all_senate_staff[[#This Row],[Full Name]], senate_staff_import[],1,0)</f>
        <v>David L Gruenberg</v>
      </c>
      <c r="M269" t="s">
        <v>1406</v>
      </c>
      <c r="AH269" t="s">
        <v>65</v>
      </c>
      <c r="AI269" t="s">
        <v>66</v>
      </c>
      <c r="AL269" t="s">
        <v>1237</v>
      </c>
      <c r="AY269" t="s">
        <v>3736</v>
      </c>
      <c r="AZ269" t="s">
        <v>2190</v>
      </c>
      <c r="BA269" t="s">
        <v>3737</v>
      </c>
      <c r="BB269" t="s">
        <v>3738</v>
      </c>
      <c r="BD269" t="s">
        <v>72</v>
      </c>
      <c r="BG269" t="s">
        <v>3739</v>
      </c>
    </row>
    <row r="270" spans="1:59" x14ac:dyDescent="0.2">
      <c r="A270" s="1">
        <v>42618.938900462963</v>
      </c>
      <c r="B270" t="s">
        <v>1862</v>
      </c>
      <c r="C270" t="s">
        <v>8460</v>
      </c>
      <c r="D270" t="str">
        <f>VLOOKUP(all_senate_staff[[#This Row],[Full Name]], senate_staff_import[],1,0)</f>
        <v>David L Hine</v>
      </c>
      <c r="M270" t="s">
        <v>1837</v>
      </c>
      <c r="AH270" t="s">
        <v>65</v>
      </c>
      <c r="AI270" t="s">
        <v>66</v>
      </c>
      <c r="AL270" t="s">
        <v>1237</v>
      </c>
      <c r="AY270" t="s">
        <v>8461</v>
      </c>
      <c r="AZ270" t="s">
        <v>2190</v>
      </c>
      <c r="BA270" t="s">
        <v>8462</v>
      </c>
      <c r="BB270" t="s">
        <v>8463</v>
      </c>
      <c r="BD270" t="s">
        <v>72</v>
      </c>
      <c r="BG270" t="s">
        <v>8464</v>
      </c>
    </row>
    <row r="271" spans="1:59" x14ac:dyDescent="0.2">
      <c r="A271" s="1">
        <v>42618.943206018521</v>
      </c>
      <c r="B271" t="s">
        <v>1862</v>
      </c>
      <c r="C271" t="s">
        <v>2185</v>
      </c>
      <c r="D271" t="str">
        <f>VLOOKUP(all_senate_staff[[#This Row],[Full Name]], senate_staff_import[],1,0)</f>
        <v>David L Lewis</v>
      </c>
      <c r="K271" t="s">
        <v>2186</v>
      </c>
      <c r="L271" t="s">
        <v>2187</v>
      </c>
      <c r="M271" t="s">
        <v>2188</v>
      </c>
      <c r="N271" t="s">
        <v>168</v>
      </c>
      <c r="AH271" t="s">
        <v>65</v>
      </c>
      <c r="AI271" t="s">
        <v>66</v>
      </c>
      <c r="AL271" t="s">
        <v>67</v>
      </c>
      <c r="AY271" t="s">
        <v>2189</v>
      </c>
      <c r="AZ271" t="s">
        <v>2190</v>
      </c>
      <c r="BA271" t="s">
        <v>2191</v>
      </c>
      <c r="BB271" t="s">
        <v>2192</v>
      </c>
      <c r="BD271" t="s">
        <v>72</v>
      </c>
      <c r="BG271" t="s">
        <v>2193</v>
      </c>
    </row>
    <row r="272" spans="1:59" x14ac:dyDescent="0.2">
      <c r="A272" s="1">
        <v>42618.939027777778</v>
      </c>
      <c r="B272" t="s">
        <v>1862</v>
      </c>
      <c r="C272" t="s">
        <v>8082</v>
      </c>
      <c r="D272" t="str">
        <f>VLOOKUP(all_senate_staff[[#This Row],[Full Name]], senate_staff_import[],1,0)</f>
        <v>David L Morizio</v>
      </c>
      <c r="M272" t="s">
        <v>8059</v>
      </c>
      <c r="AH272" t="s">
        <v>65</v>
      </c>
      <c r="AI272" t="s">
        <v>66</v>
      </c>
      <c r="AL272" t="s">
        <v>1237</v>
      </c>
      <c r="AY272" t="s">
        <v>8083</v>
      </c>
      <c r="AZ272" t="s">
        <v>2190</v>
      </c>
      <c r="BA272" t="s">
        <v>8084</v>
      </c>
      <c r="BB272" t="s">
        <v>8085</v>
      </c>
      <c r="BD272" t="s">
        <v>72</v>
      </c>
      <c r="BG272" t="s">
        <v>8086</v>
      </c>
    </row>
    <row r="273" spans="1:59" x14ac:dyDescent="0.2">
      <c r="A273" s="1">
        <v>42618.942210648151</v>
      </c>
      <c r="B273" t="s">
        <v>1862</v>
      </c>
      <c r="C273" t="s">
        <v>3468</v>
      </c>
      <c r="D273" t="str">
        <f>VLOOKUP(all_senate_staff[[#This Row],[Full Name]], senate_staff_import[],1,0)</f>
        <v>David M Kruger</v>
      </c>
      <c r="L273" t="s">
        <v>166</v>
      </c>
      <c r="M273" t="s">
        <v>167</v>
      </c>
      <c r="N273" t="s">
        <v>63</v>
      </c>
      <c r="T273" t="s">
        <v>3469</v>
      </c>
      <c r="AH273" t="s">
        <v>65</v>
      </c>
      <c r="AI273" t="s">
        <v>66</v>
      </c>
      <c r="AL273" t="s">
        <v>67</v>
      </c>
      <c r="AM273" t="s">
        <v>145</v>
      </c>
      <c r="AY273" t="s">
        <v>3470</v>
      </c>
      <c r="AZ273" t="s">
        <v>875</v>
      </c>
      <c r="BA273" t="s">
        <v>3471</v>
      </c>
      <c r="BB273" t="s">
        <v>3472</v>
      </c>
      <c r="BD273" t="s">
        <v>72</v>
      </c>
      <c r="BG273" t="s">
        <v>3473</v>
      </c>
    </row>
    <row r="274" spans="1:59" x14ac:dyDescent="0.2">
      <c r="A274" s="1">
        <v>42789.531666666669</v>
      </c>
      <c r="B274" t="s">
        <v>59</v>
      </c>
      <c r="C274" t="s">
        <v>871</v>
      </c>
      <c r="D274" t="str">
        <f>VLOOKUP(all_senate_staff[[#This Row],[Full Name]], senate_staff_import[],1,0)</f>
        <v>David M Poleto Jr</v>
      </c>
      <c r="L274" t="s">
        <v>872</v>
      </c>
      <c r="M274" t="s">
        <v>873</v>
      </c>
      <c r="N274" t="s">
        <v>63</v>
      </c>
      <c r="AH274" t="s">
        <v>65</v>
      </c>
      <c r="AI274" t="s">
        <v>66</v>
      </c>
      <c r="AL274" t="s">
        <v>67</v>
      </c>
      <c r="AY274" t="s">
        <v>874</v>
      </c>
      <c r="AZ274" t="s">
        <v>875</v>
      </c>
      <c r="BA274" t="s">
        <v>876</v>
      </c>
      <c r="BB274" t="s">
        <v>877</v>
      </c>
      <c r="BD274" t="s">
        <v>72</v>
      </c>
      <c r="BG274" t="s">
        <v>878</v>
      </c>
    </row>
    <row r="275" spans="1:59" x14ac:dyDescent="0.2">
      <c r="A275" s="1">
        <v>42789.531817129631</v>
      </c>
      <c r="B275" t="s">
        <v>59</v>
      </c>
      <c r="C275" t="s">
        <v>188</v>
      </c>
      <c r="D275" t="str">
        <f>VLOOKUP(all_senate_staff[[#This Row],[Full Name]], senate_staff_import[],1,0)</f>
        <v>David P Schnall</v>
      </c>
      <c r="L275" t="s">
        <v>189</v>
      </c>
      <c r="M275" t="s">
        <v>190</v>
      </c>
      <c r="N275" t="s">
        <v>168</v>
      </c>
      <c r="AH275" t="s">
        <v>65</v>
      </c>
      <c r="AI275" t="s">
        <v>66</v>
      </c>
      <c r="AL275" t="s">
        <v>67</v>
      </c>
      <c r="AY275" t="s">
        <v>191</v>
      </c>
      <c r="AZ275" t="s">
        <v>192</v>
      </c>
      <c r="BA275" t="s">
        <v>193</v>
      </c>
      <c r="BB275" t="s">
        <v>194</v>
      </c>
      <c r="BD275" t="s">
        <v>72</v>
      </c>
      <c r="BG275" t="s">
        <v>195</v>
      </c>
    </row>
    <row r="276" spans="1:59" x14ac:dyDescent="0.2">
      <c r="A276" s="1">
        <v>42618.939375000002</v>
      </c>
      <c r="B276" t="s">
        <v>1862</v>
      </c>
      <c r="C276" t="s">
        <v>7234</v>
      </c>
      <c r="D276" t="str">
        <f>VLOOKUP(all_senate_staff[[#This Row],[Full Name]], senate_staff_import[],1,0)</f>
        <v>David S Bruce</v>
      </c>
      <c r="M276" t="s">
        <v>7208</v>
      </c>
      <c r="AH276" t="s">
        <v>65</v>
      </c>
      <c r="AI276" t="s">
        <v>66</v>
      </c>
      <c r="AL276" t="s">
        <v>1237</v>
      </c>
      <c r="AY276" t="s">
        <v>7235</v>
      </c>
      <c r="AZ276" t="s">
        <v>6385</v>
      </c>
      <c r="BA276" t="s">
        <v>1743</v>
      </c>
      <c r="BB276" t="s">
        <v>7212</v>
      </c>
      <c r="BD276" t="s">
        <v>72</v>
      </c>
      <c r="BG276" t="s">
        <v>7236</v>
      </c>
    </row>
    <row r="277" spans="1:59" x14ac:dyDescent="0.2">
      <c r="A277" s="1">
        <v>42618.940127314818</v>
      </c>
      <c r="B277" t="s">
        <v>1862</v>
      </c>
      <c r="C277" t="s">
        <v>6383</v>
      </c>
      <c r="D277" t="str">
        <f>VLOOKUP(all_senate_staff[[#This Row],[Full Name]], senate_staff_import[],1,0)</f>
        <v>David S Frangella</v>
      </c>
      <c r="M277" t="s">
        <v>1273</v>
      </c>
      <c r="AH277" t="s">
        <v>65</v>
      </c>
      <c r="AI277" t="s">
        <v>66</v>
      </c>
      <c r="AL277" t="s">
        <v>1237</v>
      </c>
      <c r="AY277" t="s">
        <v>6384</v>
      </c>
      <c r="AZ277" t="s">
        <v>6385</v>
      </c>
      <c r="BA277" t="s">
        <v>6386</v>
      </c>
      <c r="BB277" t="s">
        <v>6387</v>
      </c>
      <c r="BD277" t="s">
        <v>72</v>
      </c>
      <c r="BG277" t="s">
        <v>6388</v>
      </c>
    </row>
    <row r="278" spans="1:59" x14ac:dyDescent="0.2">
      <c r="A278" s="1">
        <v>42618.939155092587</v>
      </c>
      <c r="B278" t="s">
        <v>1862</v>
      </c>
      <c r="C278" t="s">
        <v>7684</v>
      </c>
      <c r="D278" t="str">
        <f>VLOOKUP(all_senate_staff[[#This Row],[Full Name]], senate_staff_import[],1,0)</f>
        <v>David S Schaefer</v>
      </c>
      <c r="M278" t="s">
        <v>1856</v>
      </c>
      <c r="AH278" t="s">
        <v>65</v>
      </c>
      <c r="AI278" t="s">
        <v>66</v>
      </c>
      <c r="AL278" t="s">
        <v>1237</v>
      </c>
      <c r="AY278" t="s">
        <v>7685</v>
      </c>
      <c r="AZ278" t="s">
        <v>6385</v>
      </c>
      <c r="BA278" t="s">
        <v>7686</v>
      </c>
      <c r="BB278" t="s">
        <v>7687</v>
      </c>
      <c r="BD278" t="s">
        <v>72</v>
      </c>
      <c r="BG278" t="s">
        <v>7688</v>
      </c>
    </row>
    <row r="279" spans="1:59" x14ac:dyDescent="0.2">
      <c r="A279" s="1">
        <v>42618.940324074072</v>
      </c>
      <c r="B279" t="s">
        <v>1862</v>
      </c>
      <c r="C279" t="s">
        <v>6046</v>
      </c>
      <c r="D279" t="str">
        <f>VLOOKUP(all_senate_staff[[#This Row],[Full Name]], senate_staff_import[],1,0)</f>
        <v>David V Adams</v>
      </c>
      <c r="M279" t="s">
        <v>1803</v>
      </c>
      <c r="AH279" t="s">
        <v>65</v>
      </c>
      <c r="AI279" t="s">
        <v>66</v>
      </c>
      <c r="AL279" t="s">
        <v>1237</v>
      </c>
      <c r="AY279" t="s">
        <v>6047</v>
      </c>
      <c r="AZ279" t="s">
        <v>6048</v>
      </c>
      <c r="BA279" t="s">
        <v>6049</v>
      </c>
      <c r="BB279" t="s">
        <v>1807</v>
      </c>
      <c r="BD279" t="s">
        <v>72</v>
      </c>
      <c r="BG279" t="s">
        <v>6050</v>
      </c>
    </row>
    <row r="280" spans="1:59" x14ac:dyDescent="0.2">
      <c r="A280" s="1">
        <v>42618.939988425933</v>
      </c>
      <c r="B280" t="s">
        <v>1862</v>
      </c>
      <c r="C280" t="s">
        <v>6632</v>
      </c>
      <c r="D280" t="str">
        <f>VLOOKUP(all_senate_staff[[#This Row],[Full Name]], senate_staff_import[],1,0)</f>
        <v>Dawn L Harrington</v>
      </c>
      <c r="M280" t="s">
        <v>1796</v>
      </c>
      <c r="AH280" t="s">
        <v>65</v>
      </c>
      <c r="AI280" t="s">
        <v>66</v>
      </c>
      <c r="AL280" t="s">
        <v>1237</v>
      </c>
      <c r="AY280" t="s">
        <v>6633</v>
      </c>
      <c r="AZ280" t="s">
        <v>6634</v>
      </c>
      <c r="BA280" t="s">
        <v>6635</v>
      </c>
      <c r="BB280" t="s">
        <v>6636</v>
      </c>
      <c r="BD280" t="s">
        <v>72</v>
      </c>
      <c r="BG280" t="s">
        <v>6637</v>
      </c>
    </row>
    <row r="281" spans="1:59" x14ac:dyDescent="0.2">
      <c r="A281" s="1">
        <v>42618.940057870372</v>
      </c>
      <c r="B281" t="s">
        <v>1862</v>
      </c>
      <c r="C281" t="s">
        <v>6533</v>
      </c>
      <c r="D281" t="str">
        <f>VLOOKUP(all_senate_staff[[#This Row],[Full Name]], senate_staff_import[],1,0)</f>
        <v>Dawn M Pastore</v>
      </c>
      <c r="L281" t="s">
        <v>5309</v>
      </c>
      <c r="M281" t="s">
        <v>5425</v>
      </c>
      <c r="N281" t="s">
        <v>168</v>
      </c>
      <c r="AH281" t="s">
        <v>65</v>
      </c>
      <c r="AI281" t="s">
        <v>66</v>
      </c>
      <c r="AL281" t="s">
        <v>1237</v>
      </c>
      <c r="AY281" t="s">
        <v>6534</v>
      </c>
      <c r="AZ281" t="s">
        <v>6535</v>
      </c>
      <c r="BA281" t="s">
        <v>6536</v>
      </c>
      <c r="BB281" t="s">
        <v>1270</v>
      </c>
      <c r="BD281" t="s">
        <v>72</v>
      </c>
      <c r="BG281" t="s">
        <v>6537</v>
      </c>
    </row>
    <row r="282" spans="1:59" x14ac:dyDescent="0.2">
      <c r="A282" s="1">
        <v>42618.939189814817</v>
      </c>
      <c r="B282" t="s">
        <v>1862</v>
      </c>
      <c r="C282" t="s">
        <v>7606</v>
      </c>
      <c r="D282" t="str">
        <f>VLOOKUP(all_senate_staff[[#This Row],[Full Name]], senate_staff_import[],1,0)</f>
        <v>Deadra D Morrissey</v>
      </c>
      <c r="L282" t="s">
        <v>3085</v>
      </c>
      <c r="M282" t="s">
        <v>3086</v>
      </c>
      <c r="N282" t="s">
        <v>168</v>
      </c>
      <c r="AH282" t="s">
        <v>65</v>
      </c>
      <c r="AI282" t="s">
        <v>66</v>
      </c>
      <c r="AL282" t="s">
        <v>67</v>
      </c>
      <c r="AY282" t="s">
        <v>7607</v>
      </c>
      <c r="AZ282" t="s">
        <v>7608</v>
      </c>
      <c r="BA282" t="s">
        <v>7609</v>
      </c>
      <c r="BB282" t="s">
        <v>7610</v>
      </c>
      <c r="BD282" t="s">
        <v>72</v>
      </c>
      <c r="BG282" t="s">
        <v>7611</v>
      </c>
    </row>
    <row r="283" spans="1:59" x14ac:dyDescent="0.2">
      <c r="A283" s="1">
        <v>42618.942407407398</v>
      </c>
      <c r="B283" t="s">
        <v>1862</v>
      </c>
      <c r="C283" t="s">
        <v>3153</v>
      </c>
      <c r="D283" t="str">
        <f>VLOOKUP(all_senate_staff[[#This Row],[Full Name]], senate_staff_import[],1,0)</f>
        <v>Dean A Johnson</v>
      </c>
      <c r="L283" t="s">
        <v>1932</v>
      </c>
      <c r="M283" t="s">
        <v>1933</v>
      </c>
      <c r="N283" t="s">
        <v>168</v>
      </c>
      <c r="V283" t="s">
        <v>3154</v>
      </c>
      <c r="AH283" t="s">
        <v>65</v>
      </c>
      <c r="AI283" t="s">
        <v>66</v>
      </c>
      <c r="AL283" t="s">
        <v>67</v>
      </c>
      <c r="AY283" t="s">
        <v>3155</v>
      </c>
      <c r="AZ283" t="s">
        <v>3156</v>
      </c>
      <c r="BA283" t="s">
        <v>855</v>
      </c>
      <c r="BB283" t="s">
        <v>578</v>
      </c>
      <c r="BD283" t="s">
        <v>72</v>
      </c>
      <c r="BG283" t="s">
        <v>3157</v>
      </c>
    </row>
    <row r="284" spans="1:59" x14ac:dyDescent="0.2">
      <c r="A284" s="1">
        <v>42618.940937500003</v>
      </c>
      <c r="B284" t="s">
        <v>1862</v>
      </c>
      <c r="C284" t="s">
        <v>5342</v>
      </c>
      <c r="D284" t="str">
        <f>VLOOKUP(all_senate_staff[[#This Row],[Full Name]], senate_staff_import[],1,0)</f>
        <v>Dean Decrescenzo</v>
      </c>
      <c r="M284" t="s">
        <v>1825</v>
      </c>
      <c r="AH284" t="s">
        <v>65</v>
      </c>
      <c r="AI284" t="s">
        <v>66</v>
      </c>
      <c r="AL284" t="s">
        <v>1237</v>
      </c>
      <c r="AY284" t="s">
        <v>5343</v>
      </c>
      <c r="AZ284" t="s">
        <v>1959</v>
      </c>
      <c r="BA284" t="s">
        <v>5344</v>
      </c>
      <c r="BB284" t="s">
        <v>5345</v>
      </c>
      <c r="BD284" t="s">
        <v>72</v>
      </c>
      <c r="BG284" t="s">
        <v>5346</v>
      </c>
    </row>
    <row r="285" spans="1:59" x14ac:dyDescent="0.2">
      <c r="A285" s="1">
        <v>42618.940949074073</v>
      </c>
      <c r="B285" t="s">
        <v>1862</v>
      </c>
      <c r="C285" t="s">
        <v>5331</v>
      </c>
      <c r="D285" t="str">
        <f>VLOOKUP(all_senate_staff[[#This Row],[Full Name]], senate_staff_import[],1,0)</f>
        <v>Dean L Hill</v>
      </c>
      <c r="M285" t="s">
        <v>1825</v>
      </c>
      <c r="AH285" t="s">
        <v>65</v>
      </c>
      <c r="AI285" t="s">
        <v>66</v>
      </c>
      <c r="AL285" t="s">
        <v>1237</v>
      </c>
      <c r="AY285" t="s">
        <v>5332</v>
      </c>
      <c r="AZ285" t="s">
        <v>5333</v>
      </c>
      <c r="BA285" t="s">
        <v>5334</v>
      </c>
      <c r="BB285" t="s">
        <v>5335</v>
      </c>
      <c r="BD285" t="s">
        <v>72</v>
      </c>
      <c r="BG285" t="s">
        <v>5336</v>
      </c>
    </row>
    <row r="286" spans="1:59" x14ac:dyDescent="0.2">
      <c r="A286" s="1">
        <v>42618.942557870367</v>
      </c>
      <c r="B286" t="s">
        <v>1862</v>
      </c>
      <c r="C286" t="s">
        <v>2987</v>
      </c>
      <c r="D286" t="str">
        <f>VLOOKUP(all_senate_staff[[#This Row],[Full Name]], senate_staff_import[],1,0)</f>
        <v>Deanna Foote</v>
      </c>
      <c r="L286" t="s">
        <v>668</v>
      </c>
      <c r="M286" t="s">
        <v>669</v>
      </c>
      <c r="N286" t="s">
        <v>63</v>
      </c>
      <c r="AH286" t="s">
        <v>65</v>
      </c>
      <c r="AI286" t="s">
        <v>66</v>
      </c>
      <c r="AL286" t="s">
        <v>67</v>
      </c>
      <c r="AY286" t="s">
        <v>2988</v>
      </c>
      <c r="AZ286" t="s">
        <v>2989</v>
      </c>
      <c r="BA286" t="s">
        <v>2990</v>
      </c>
      <c r="BB286" t="s">
        <v>949</v>
      </c>
      <c r="BD286" t="s">
        <v>72</v>
      </c>
      <c r="BG286" t="s">
        <v>2991</v>
      </c>
    </row>
    <row r="287" spans="1:59" x14ac:dyDescent="0.2">
      <c r="A287" s="1">
        <v>42618.939803240741</v>
      </c>
      <c r="B287" t="s">
        <v>1862</v>
      </c>
      <c r="C287" t="s">
        <v>7032</v>
      </c>
      <c r="D287" t="str">
        <f>VLOOKUP(all_senate_staff[[#This Row],[Full Name]], senate_staff_import[],1,0)</f>
        <v>Deanna J Schneider</v>
      </c>
      <c r="L287" t="s">
        <v>901</v>
      </c>
      <c r="M287" t="s">
        <v>902</v>
      </c>
      <c r="N287" t="s">
        <v>168</v>
      </c>
      <c r="AH287" t="s">
        <v>65</v>
      </c>
      <c r="AI287" t="s">
        <v>66</v>
      </c>
      <c r="AL287" t="s">
        <v>67</v>
      </c>
      <c r="AY287" t="s">
        <v>7033</v>
      </c>
      <c r="AZ287" t="s">
        <v>7034</v>
      </c>
      <c r="BA287" t="s">
        <v>5735</v>
      </c>
      <c r="BB287" t="s">
        <v>284</v>
      </c>
      <c r="BD287" t="s">
        <v>72</v>
      </c>
      <c r="BG287" t="s">
        <v>7035</v>
      </c>
    </row>
    <row r="288" spans="1:59" x14ac:dyDescent="0.2">
      <c r="A288" s="1">
        <v>42618.941296296303</v>
      </c>
      <c r="B288" t="s">
        <v>1862</v>
      </c>
      <c r="C288" t="s">
        <v>4796</v>
      </c>
      <c r="D288" t="str">
        <f>VLOOKUP(all_senate_staff[[#This Row],[Full Name]], senate_staff_import[],1,0)</f>
        <v>Deanna L Stafford</v>
      </c>
      <c r="L288" t="s">
        <v>61</v>
      </c>
      <c r="M288" t="s">
        <v>62</v>
      </c>
      <c r="N288" t="s">
        <v>63</v>
      </c>
      <c r="AH288" t="s">
        <v>65</v>
      </c>
      <c r="AI288" t="s">
        <v>66</v>
      </c>
      <c r="AL288" t="s">
        <v>67</v>
      </c>
      <c r="AY288" t="s">
        <v>4797</v>
      </c>
      <c r="AZ288" t="s">
        <v>4798</v>
      </c>
      <c r="BA288" t="s">
        <v>4799</v>
      </c>
      <c r="BB288" t="s">
        <v>4800</v>
      </c>
      <c r="BD288" t="s">
        <v>72</v>
      </c>
      <c r="BG288" t="s">
        <v>4801</v>
      </c>
    </row>
    <row r="289" spans="1:59" x14ac:dyDescent="0.2">
      <c r="A289" s="1">
        <v>42618.942754629628</v>
      </c>
      <c r="B289" t="s">
        <v>1862</v>
      </c>
      <c r="C289" t="s">
        <v>2701</v>
      </c>
      <c r="D289" t="str">
        <f>VLOOKUP(all_senate_staff[[#This Row],[Full Name]], senate_staff_import[],1,0)</f>
        <v>Deborah A Aumick</v>
      </c>
      <c r="L289" t="s">
        <v>189</v>
      </c>
      <c r="M289" t="s">
        <v>190</v>
      </c>
      <c r="N289" t="s">
        <v>63</v>
      </c>
      <c r="AH289" t="s">
        <v>65</v>
      </c>
      <c r="AI289" t="s">
        <v>66</v>
      </c>
      <c r="AL289" t="s">
        <v>67</v>
      </c>
      <c r="AY289" t="s">
        <v>2702</v>
      </c>
      <c r="AZ289" t="s">
        <v>736</v>
      </c>
      <c r="BA289" t="s">
        <v>2703</v>
      </c>
      <c r="BB289" t="s">
        <v>200</v>
      </c>
      <c r="BD289" t="s">
        <v>72</v>
      </c>
      <c r="BG289" t="s">
        <v>2704</v>
      </c>
    </row>
    <row r="290" spans="1:59" x14ac:dyDescent="0.2">
      <c r="A290" s="1">
        <v>42789.531689814823</v>
      </c>
      <c r="B290" t="s">
        <v>59</v>
      </c>
      <c r="C290" t="s">
        <v>734</v>
      </c>
      <c r="D290" t="str">
        <f>VLOOKUP(all_senate_staff[[#This Row],[Full Name]], senate_staff_import[],1,0)</f>
        <v>Deborah A Coppola</v>
      </c>
      <c r="L290" t="s">
        <v>728</v>
      </c>
      <c r="M290" t="s">
        <v>729</v>
      </c>
      <c r="N290" t="s">
        <v>63</v>
      </c>
      <c r="AH290" t="s">
        <v>65</v>
      </c>
      <c r="AI290" t="s">
        <v>66</v>
      </c>
      <c r="AL290" t="s">
        <v>67</v>
      </c>
      <c r="AY290" t="s">
        <v>735</v>
      </c>
      <c r="AZ290" t="s">
        <v>736</v>
      </c>
      <c r="BA290" t="s">
        <v>737</v>
      </c>
      <c r="BB290" t="s">
        <v>578</v>
      </c>
      <c r="BD290" t="s">
        <v>72</v>
      </c>
      <c r="BG290" t="s">
        <v>738</v>
      </c>
    </row>
    <row r="291" spans="1:59" x14ac:dyDescent="0.2">
      <c r="A291" s="1">
        <v>42618.942662037043</v>
      </c>
      <c r="B291" t="s">
        <v>1862</v>
      </c>
      <c r="C291" t="s">
        <v>2824</v>
      </c>
      <c r="D291" t="str">
        <f>VLOOKUP(all_senate_staff[[#This Row],[Full Name]], senate_staff_import[],1,0)</f>
        <v>Deborah L Kannes</v>
      </c>
      <c r="M291" t="s">
        <v>2752</v>
      </c>
      <c r="AH291" t="s">
        <v>65</v>
      </c>
      <c r="AI291" t="s">
        <v>66</v>
      </c>
      <c r="AL291" t="s">
        <v>1237</v>
      </c>
      <c r="AY291" t="s">
        <v>2825</v>
      </c>
      <c r="AZ291" t="s">
        <v>2826</v>
      </c>
      <c r="BA291" t="s">
        <v>2827</v>
      </c>
      <c r="BB291" t="s">
        <v>2765</v>
      </c>
      <c r="BD291" t="s">
        <v>72</v>
      </c>
      <c r="BG291" t="s">
        <v>2828</v>
      </c>
    </row>
    <row r="292" spans="1:59" x14ac:dyDescent="0.2">
      <c r="A292" s="1">
        <v>42618.942291666674</v>
      </c>
      <c r="B292" t="s">
        <v>1862</v>
      </c>
      <c r="C292" t="s">
        <v>3324</v>
      </c>
      <c r="D292" t="str">
        <f>VLOOKUP(all_senate_staff[[#This Row],[Full Name]], senate_staff_import[],1,0)</f>
        <v>Deborah Peck Kelleher</v>
      </c>
      <c r="L292" t="s">
        <v>181</v>
      </c>
      <c r="M292" t="s">
        <v>182</v>
      </c>
      <c r="N292" t="s">
        <v>168</v>
      </c>
      <c r="AH292" t="s">
        <v>65</v>
      </c>
      <c r="AI292" t="s">
        <v>66</v>
      </c>
      <c r="AL292" t="s">
        <v>67</v>
      </c>
      <c r="AY292" t="s">
        <v>3325</v>
      </c>
      <c r="AZ292" t="s">
        <v>3326</v>
      </c>
      <c r="BA292" t="s">
        <v>3327</v>
      </c>
      <c r="BB292" t="s">
        <v>3328</v>
      </c>
      <c r="BD292" t="s">
        <v>72</v>
      </c>
      <c r="BG292" t="s">
        <v>3329</v>
      </c>
    </row>
    <row r="293" spans="1:59" x14ac:dyDescent="0.2">
      <c r="A293" s="1">
        <v>42618.940196759257</v>
      </c>
      <c r="B293" t="s">
        <v>1862</v>
      </c>
      <c r="C293" t="s">
        <v>6278</v>
      </c>
      <c r="D293" t="str">
        <f>VLOOKUP(all_senate_staff[[#This Row],[Full Name]], senate_staff_import[],1,0)</f>
        <v>Deborah R Moore</v>
      </c>
      <c r="L293" t="s">
        <v>1202</v>
      </c>
      <c r="M293" t="s">
        <v>1203</v>
      </c>
      <c r="N293" t="s">
        <v>63</v>
      </c>
      <c r="T293" t="s">
        <v>6279</v>
      </c>
      <c r="AH293" t="s">
        <v>65</v>
      </c>
      <c r="AI293" t="s">
        <v>66</v>
      </c>
      <c r="AL293" t="s">
        <v>67</v>
      </c>
      <c r="AY293" t="s">
        <v>6280</v>
      </c>
      <c r="AZ293" t="s">
        <v>6281</v>
      </c>
      <c r="BA293" t="s">
        <v>2366</v>
      </c>
      <c r="BB293" t="s">
        <v>683</v>
      </c>
      <c r="BD293" t="s">
        <v>72</v>
      </c>
      <c r="BG293" t="s">
        <v>6282</v>
      </c>
    </row>
    <row r="294" spans="1:59" x14ac:dyDescent="0.2">
      <c r="A294" s="1">
        <v>42618.939155092587</v>
      </c>
      <c r="B294" t="s">
        <v>1862</v>
      </c>
      <c r="C294" t="s">
        <v>7674</v>
      </c>
      <c r="D294" t="str">
        <f>VLOOKUP(all_senate_staff[[#This Row],[Full Name]], senate_staff_import[],1,0)</f>
        <v>Debra A Levine-Schellace</v>
      </c>
      <c r="L294" t="s">
        <v>181</v>
      </c>
      <c r="M294" t="s">
        <v>182</v>
      </c>
      <c r="N294" t="s">
        <v>63</v>
      </c>
      <c r="AH294" t="s">
        <v>65</v>
      </c>
      <c r="AI294" t="s">
        <v>66</v>
      </c>
      <c r="AL294" t="s">
        <v>67</v>
      </c>
      <c r="AY294" t="s">
        <v>7675</v>
      </c>
      <c r="AZ294" t="s">
        <v>7676</v>
      </c>
      <c r="BA294" t="s">
        <v>7677</v>
      </c>
      <c r="BB294" t="s">
        <v>660</v>
      </c>
      <c r="BD294" t="s">
        <v>72</v>
      </c>
      <c r="BG294" t="s">
        <v>7678</v>
      </c>
    </row>
    <row r="295" spans="1:59" x14ac:dyDescent="0.2">
      <c r="A295" s="1">
        <v>42618.941678240742</v>
      </c>
      <c r="B295" t="s">
        <v>1862</v>
      </c>
      <c r="C295" t="s">
        <v>4253</v>
      </c>
      <c r="D295" t="str">
        <f>VLOOKUP(all_senate_staff[[#This Row],[Full Name]], senate_staff_import[],1,0)</f>
        <v>Debra J Cody</v>
      </c>
      <c r="L295" t="s">
        <v>603</v>
      </c>
      <c r="M295" t="s">
        <v>604</v>
      </c>
      <c r="N295" t="s">
        <v>63</v>
      </c>
      <c r="AH295" t="s">
        <v>65</v>
      </c>
      <c r="AI295" t="s">
        <v>66</v>
      </c>
      <c r="AL295" t="s">
        <v>67</v>
      </c>
      <c r="AY295" t="s">
        <v>4254</v>
      </c>
      <c r="AZ295" t="s">
        <v>4255</v>
      </c>
      <c r="BA295" t="s">
        <v>4256</v>
      </c>
      <c r="BB295" t="s">
        <v>102</v>
      </c>
      <c r="BD295" t="s">
        <v>72</v>
      </c>
      <c r="BG295" t="s">
        <v>4257</v>
      </c>
    </row>
    <row r="296" spans="1:59" x14ac:dyDescent="0.2">
      <c r="A296" s="1">
        <v>42618.940949074073</v>
      </c>
      <c r="B296" t="s">
        <v>1862</v>
      </c>
      <c r="C296" t="s">
        <v>5315</v>
      </c>
      <c r="D296" t="str">
        <f>VLOOKUP(all_senate_staff[[#This Row],[Full Name]], senate_staff_import[],1,0)</f>
        <v>Debra L Marks</v>
      </c>
      <c r="M296" t="s">
        <v>1825</v>
      </c>
      <c r="AH296" t="s">
        <v>65</v>
      </c>
      <c r="AI296" t="s">
        <v>66</v>
      </c>
      <c r="AL296" t="s">
        <v>1237</v>
      </c>
      <c r="AY296" t="s">
        <v>5316</v>
      </c>
      <c r="AZ296" t="s">
        <v>5317</v>
      </c>
      <c r="BA296" t="s">
        <v>5318</v>
      </c>
      <c r="BB296" t="s">
        <v>5319</v>
      </c>
      <c r="BD296" t="s">
        <v>72</v>
      </c>
      <c r="BG296" t="s">
        <v>5320</v>
      </c>
    </row>
    <row r="297" spans="1:59" x14ac:dyDescent="0.2">
      <c r="A297" s="1">
        <v>42789.530914351853</v>
      </c>
      <c r="B297" t="s">
        <v>59</v>
      </c>
      <c r="C297" t="s">
        <v>1610</v>
      </c>
      <c r="D297" t="str">
        <f>VLOOKUP(all_senate_staff[[#This Row],[Full Name]], senate_staff_import[],1,0)</f>
        <v>Dejon J Hall</v>
      </c>
      <c r="M297" t="s">
        <v>1564</v>
      </c>
      <c r="AH297" t="s">
        <v>65</v>
      </c>
      <c r="AI297" t="s">
        <v>66</v>
      </c>
      <c r="AL297" t="s">
        <v>1237</v>
      </c>
      <c r="AY297" t="s">
        <v>1611</v>
      </c>
      <c r="AZ297" t="s">
        <v>1612</v>
      </c>
      <c r="BA297" t="s">
        <v>1613</v>
      </c>
      <c r="BB297" t="s">
        <v>1577</v>
      </c>
      <c r="BD297" t="s">
        <v>72</v>
      </c>
      <c r="BG297" t="s">
        <v>1614</v>
      </c>
    </row>
    <row r="298" spans="1:59" x14ac:dyDescent="0.2">
      <c r="A298" s="1">
        <v>42789.531608796293</v>
      </c>
      <c r="B298" t="s">
        <v>59</v>
      </c>
      <c r="C298" t="s">
        <v>1107</v>
      </c>
      <c r="D298" t="str">
        <f>VLOOKUP(all_senate_staff[[#This Row],[Full Name]], senate_staff_import[],1,0)</f>
        <v>Denise M Decker</v>
      </c>
      <c r="L298" t="s">
        <v>1108</v>
      </c>
      <c r="M298" t="s">
        <v>1109</v>
      </c>
      <c r="N298" t="s">
        <v>168</v>
      </c>
      <c r="AH298" t="s">
        <v>65</v>
      </c>
      <c r="AI298" t="s">
        <v>66</v>
      </c>
      <c r="AL298" t="s">
        <v>67</v>
      </c>
      <c r="AY298" t="s">
        <v>1110</v>
      </c>
      <c r="AZ298" t="s">
        <v>1111</v>
      </c>
      <c r="BA298" t="s">
        <v>1112</v>
      </c>
      <c r="BB298" t="s">
        <v>1113</v>
      </c>
      <c r="BD298" t="s">
        <v>72</v>
      </c>
      <c r="BG298" t="s">
        <v>1114</v>
      </c>
    </row>
    <row r="299" spans="1:59" x14ac:dyDescent="0.2">
      <c r="A299" s="1">
        <v>42618.939050925917</v>
      </c>
      <c r="B299" t="s">
        <v>1862</v>
      </c>
      <c r="C299" t="s">
        <v>8003</v>
      </c>
      <c r="D299" t="str">
        <f>VLOOKUP(all_senate_staff[[#This Row],[Full Name]], senate_staff_import[],1,0)</f>
        <v>Dennis P Bennett</v>
      </c>
      <c r="L299" t="s">
        <v>901</v>
      </c>
      <c r="M299" t="s">
        <v>902</v>
      </c>
      <c r="N299" t="s">
        <v>63</v>
      </c>
      <c r="AH299" t="s">
        <v>65</v>
      </c>
      <c r="AI299" t="s">
        <v>66</v>
      </c>
      <c r="AL299" t="s">
        <v>67</v>
      </c>
      <c r="AY299" t="s">
        <v>8004</v>
      </c>
      <c r="AZ299" t="s">
        <v>8005</v>
      </c>
      <c r="BA299" t="s">
        <v>8006</v>
      </c>
      <c r="BB299" t="s">
        <v>80</v>
      </c>
      <c r="BD299" t="s">
        <v>72</v>
      </c>
      <c r="BG299" t="s">
        <v>8007</v>
      </c>
    </row>
    <row r="300" spans="1:59" x14ac:dyDescent="0.2">
      <c r="A300" s="1">
        <v>42789.531736111108</v>
      </c>
      <c r="B300" t="s">
        <v>59</v>
      </c>
      <c r="C300" t="s">
        <v>550</v>
      </c>
      <c r="D300" t="str">
        <f>VLOOKUP(all_senate_staff[[#This Row],[Full Name]], senate_staff_import[],1,0)</f>
        <v>Derek R Mathis</v>
      </c>
      <c r="L300" t="s">
        <v>537</v>
      </c>
      <c r="M300" t="s">
        <v>538</v>
      </c>
      <c r="N300" t="s">
        <v>63</v>
      </c>
      <c r="AH300" t="s">
        <v>65</v>
      </c>
      <c r="AI300" t="s">
        <v>66</v>
      </c>
      <c r="AL300" t="s">
        <v>67</v>
      </c>
      <c r="AY300" t="s">
        <v>551</v>
      </c>
      <c r="AZ300" t="s">
        <v>552</v>
      </c>
      <c r="BA300" t="s">
        <v>553</v>
      </c>
      <c r="BB300" t="s">
        <v>426</v>
      </c>
      <c r="BD300" t="s">
        <v>72</v>
      </c>
      <c r="BG300" t="s">
        <v>554</v>
      </c>
    </row>
    <row r="301" spans="1:59" x14ac:dyDescent="0.2">
      <c r="A301" s="1">
        <v>42789.530902777777</v>
      </c>
      <c r="B301" t="s">
        <v>59</v>
      </c>
      <c r="C301" t="s">
        <v>1639</v>
      </c>
      <c r="D301" t="str">
        <f>VLOOKUP(all_senate_staff[[#This Row],[Full Name]], senate_staff_import[],1,0)</f>
        <v>Derrick C Rice Jr</v>
      </c>
      <c r="M301" t="s">
        <v>1260</v>
      </c>
      <c r="T301" t="s">
        <v>1640</v>
      </c>
      <c r="U301" t="s">
        <v>1641</v>
      </c>
      <c r="AH301" t="s">
        <v>65</v>
      </c>
      <c r="AI301" t="s">
        <v>66</v>
      </c>
      <c r="AL301" t="s">
        <v>1237</v>
      </c>
      <c r="AY301" t="s">
        <v>1642</v>
      </c>
      <c r="AZ301" t="s">
        <v>1643</v>
      </c>
      <c r="BA301" t="s">
        <v>1644</v>
      </c>
      <c r="BB301" t="s">
        <v>1264</v>
      </c>
      <c r="BD301" t="s">
        <v>72</v>
      </c>
      <c r="BG301" t="s">
        <v>1645</v>
      </c>
    </row>
    <row r="302" spans="1:59" x14ac:dyDescent="0.2">
      <c r="A302" s="1">
        <v>42618.94195601852</v>
      </c>
      <c r="B302" t="s">
        <v>1862</v>
      </c>
      <c r="C302" t="s">
        <v>3856</v>
      </c>
      <c r="D302" t="str">
        <f>VLOOKUP(all_senate_staff[[#This Row],[Full Name]], senate_staff_import[],1,0)</f>
        <v>Derrick Davis</v>
      </c>
      <c r="L302" t="s">
        <v>765</v>
      </c>
      <c r="M302" t="s">
        <v>766</v>
      </c>
      <c r="N302" t="s">
        <v>63</v>
      </c>
      <c r="T302" t="s">
        <v>3857</v>
      </c>
      <c r="AH302" t="s">
        <v>65</v>
      </c>
      <c r="AI302" t="s">
        <v>66</v>
      </c>
      <c r="AL302" t="s">
        <v>67</v>
      </c>
      <c r="AM302" t="s">
        <v>68</v>
      </c>
      <c r="AY302" t="s">
        <v>3858</v>
      </c>
      <c r="AZ302" t="s">
        <v>1733</v>
      </c>
      <c r="BA302" t="s">
        <v>1822</v>
      </c>
      <c r="BB302" t="s">
        <v>236</v>
      </c>
      <c r="BD302" t="s">
        <v>72</v>
      </c>
      <c r="BG302" t="s">
        <v>3859</v>
      </c>
    </row>
    <row r="303" spans="1:59" x14ac:dyDescent="0.2">
      <c r="A303" s="1">
        <v>42618.942604166667</v>
      </c>
      <c r="B303" t="s">
        <v>1862</v>
      </c>
      <c r="C303" t="s">
        <v>2930</v>
      </c>
      <c r="D303" t="str">
        <f>VLOOKUP(all_senate_staff[[#This Row],[Full Name]], senate_staff_import[],1,0)</f>
        <v>Desmond J Bergin</v>
      </c>
      <c r="L303" t="s">
        <v>181</v>
      </c>
      <c r="M303" t="s">
        <v>182</v>
      </c>
      <c r="N303" t="s">
        <v>63</v>
      </c>
      <c r="AH303" t="s">
        <v>65</v>
      </c>
      <c r="AI303" t="s">
        <v>66</v>
      </c>
      <c r="AL303" t="s">
        <v>67</v>
      </c>
      <c r="AY303" t="s">
        <v>2931</v>
      </c>
      <c r="AZ303" t="s">
        <v>2932</v>
      </c>
      <c r="BA303" t="s">
        <v>2933</v>
      </c>
      <c r="BB303" t="s">
        <v>194</v>
      </c>
      <c r="BD303" t="s">
        <v>72</v>
      </c>
      <c r="BG303" t="s">
        <v>2934</v>
      </c>
    </row>
    <row r="304" spans="1:59" x14ac:dyDescent="0.2">
      <c r="A304" s="1">
        <v>42789.530856481477</v>
      </c>
      <c r="B304" t="s">
        <v>59</v>
      </c>
      <c r="C304" t="s">
        <v>1836</v>
      </c>
      <c r="D304" t="str">
        <f>VLOOKUP(all_senate_staff[[#This Row],[Full Name]], senate_staff_import[],1,0)</f>
        <v>Devin D Verdoni</v>
      </c>
      <c r="M304" t="s">
        <v>1837</v>
      </c>
      <c r="AH304" t="s">
        <v>65</v>
      </c>
      <c r="AI304" t="s">
        <v>66</v>
      </c>
      <c r="AL304" t="s">
        <v>1237</v>
      </c>
      <c r="AY304" t="s">
        <v>1838</v>
      </c>
      <c r="AZ304" t="s">
        <v>1839</v>
      </c>
      <c r="BA304" t="s">
        <v>1840</v>
      </c>
      <c r="BB304" t="s">
        <v>1841</v>
      </c>
      <c r="BD304" t="s">
        <v>72</v>
      </c>
      <c r="BG304" t="s">
        <v>1842</v>
      </c>
    </row>
    <row r="305" spans="1:59" x14ac:dyDescent="0.2">
      <c r="A305" s="1">
        <v>42618.942523148151</v>
      </c>
      <c r="B305" t="s">
        <v>1862</v>
      </c>
      <c r="C305" t="s">
        <v>3035</v>
      </c>
      <c r="D305" t="str">
        <f>VLOOKUP(all_senate_staff[[#This Row],[Full Name]], senate_staff_import[],1,0)</f>
        <v>Dhyalma N Vazquez</v>
      </c>
      <c r="M305" t="s">
        <v>2864</v>
      </c>
      <c r="AH305" t="s">
        <v>65</v>
      </c>
      <c r="AI305" t="s">
        <v>66</v>
      </c>
      <c r="AL305" t="s">
        <v>1237</v>
      </c>
      <c r="AY305" t="s">
        <v>3036</v>
      </c>
      <c r="AZ305" t="s">
        <v>3037</v>
      </c>
      <c r="BA305" t="s">
        <v>3038</v>
      </c>
      <c r="BB305" t="s">
        <v>3039</v>
      </c>
      <c r="BD305" t="s">
        <v>72</v>
      </c>
      <c r="BG305" t="s">
        <v>3040</v>
      </c>
    </row>
    <row r="306" spans="1:59" x14ac:dyDescent="0.2">
      <c r="A306" s="1">
        <v>42789.531643518523</v>
      </c>
      <c r="B306" t="s">
        <v>59</v>
      </c>
      <c r="C306" t="s">
        <v>963</v>
      </c>
      <c r="D306" t="str">
        <f>VLOOKUP(all_senate_staff[[#This Row],[Full Name]], senate_staff_import[],1,0)</f>
        <v>Diana Tetruashvily</v>
      </c>
      <c r="L306" t="s">
        <v>952</v>
      </c>
      <c r="M306" t="s">
        <v>953</v>
      </c>
      <c r="N306" t="s">
        <v>63</v>
      </c>
      <c r="AH306" t="s">
        <v>65</v>
      </c>
      <c r="AI306" t="s">
        <v>66</v>
      </c>
      <c r="AL306" t="s">
        <v>67</v>
      </c>
      <c r="AY306" t="s">
        <v>964</v>
      </c>
      <c r="AZ306" t="s">
        <v>965</v>
      </c>
      <c r="BA306" t="s">
        <v>966</v>
      </c>
      <c r="BB306" t="s">
        <v>967</v>
      </c>
      <c r="BD306" t="s">
        <v>72</v>
      </c>
      <c r="BG306" t="s">
        <v>968</v>
      </c>
    </row>
    <row r="307" spans="1:59" x14ac:dyDescent="0.2">
      <c r="A307" s="1">
        <v>42789.531840277778</v>
      </c>
      <c r="B307" t="s">
        <v>59</v>
      </c>
      <c r="C307" t="s">
        <v>98</v>
      </c>
      <c r="D307" t="str">
        <f>VLOOKUP(all_senate_staff[[#This Row],[Full Name]], senate_staff_import[],1,0)</f>
        <v>Diane Atkins</v>
      </c>
      <c r="L307" t="s">
        <v>91</v>
      </c>
      <c r="M307" t="s">
        <v>92</v>
      </c>
      <c r="N307" t="s">
        <v>63</v>
      </c>
      <c r="AH307" t="s">
        <v>65</v>
      </c>
      <c r="AI307" t="s">
        <v>66</v>
      </c>
      <c r="AL307" t="s">
        <v>67</v>
      </c>
      <c r="AY307" t="s">
        <v>99</v>
      </c>
      <c r="AZ307" t="s">
        <v>100</v>
      </c>
      <c r="BA307" t="s">
        <v>101</v>
      </c>
      <c r="BB307" t="s">
        <v>102</v>
      </c>
      <c r="BD307" t="s">
        <v>72</v>
      </c>
      <c r="BG307" t="s">
        <v>103</v>
      </c>
    </row>
    <row r="308" spans="1:59" x14ac:dyDescent="0.2">
      <c r="A308" s="1">
        <v>42618.939398148148</v>
      </c>
      <c r="B308" t="s">
        <v>1862</v>
      </c>
      <c r="C308" t="s">
        <v>7172</v>
      </c>
      <c r="D308" t="str">
        <f>VLOOKUP(all_senate_staff[[#This Row],[Full Name]], senate_staff_import[],1,0)</f>
        <v>Diane J Girouard</v>
      </c>
      <c r="K308" t="s">
        <v>7173</v>
      </c>
      <c r="M308" t="s">
        <v>1515</v>
      </c>
      <c r="V308" t="s">
        <v>7174</v>
      </c>
      <c r="AH308" t="s">
        <v>65</v>
      </c>
      <c r="AI308" t="s">
        <v>66</v>
      </c>
      <c r="AL308" t="s">
        <v>1237</v>
      </c>
      <c r="AY308" t="s">
        <v>7175</v>
      </c>
      <c r="AZ308" t="s">
        <v>7176</v>
      </c>
      <c r="BA308" t="s">
        <v>7177</v>
      </c>
      <c r="BB308" t="s">
        <v>1901</v>
      </c>
      <c r="BD308" t="s">
        <v>72</v>
      </c>
      <c r="BG308" t="s">
        <v>7178</v>
      </c>
    </row>
    <row r="309" spans="1:59" x14ac:dyDescent="0.2">
      <c r="A309" s="1">
        <v>42618.941238425927</v>
      </c>
      <c r="B309" t="s">
        <v>1862</v>
      </c>
      <c r="C309" t="s">
        <v>4896</v>
      </c>
      <c r="D309" t="str">
        <f>VLOOKUP(all_senate_staff[[#This Row],[Full Name]], senate_staff_import[],1,0)</f>
        <v>Dianne L Byron-Schneider</v>
      </c>
      <c r="M309" t="s">
        <v>1558</v>
      </c>
      <c r="AH309" t="s">
        <v>65</v>
      </c>
      <c r="AI309" t="s">
        <v>66</v>
      </c>
      <c r="AL309" t="s">
        <v>1237</v>
      </c>
      <c r="AY309" t="s">
        <v>4897</v>
      </c>
      <c r="AZ309" t="s">
        <v>4898</v>
      </c>
      <c r="BA309" t="s">
        <v>4899</v>
      </c>
      <c r="BB309" t="s">
        <v>395</v>
      </c>
      <c r="BD309" t="s">
        <v>72</v>
      </c>
      <c r="BG309" t="s">
        <v>4900</v>
      </c>
    </row>
    <row r="310" spans="1:59" x14ac:dyDescent="0.2">
      <c r="A310" s="1">
        <v>42789.531759259262</v>
      </c>
      <c r="B310" t="s">
        <v>59</v>
      </c>
      <c r="C310" t="s">
        <v>433</v>
      </c>
      <c r="D310" t="str">
        <f>VLOOKUP(all_senate_staff[[#This Row],[Full Name]], senate_staff_import[],1,0)</f>
        <v>Dominique E Maddox</v>
      </c>
      <c r="L310" t="s">
        <v>415</v>
      </c>
      <c r="M310" t="s">
        <v>416</v>
      </c>
      <c r="N310" t="s">
        <v>63</v>
      </c>
      <c r="T310" t="s">
        <v>434</v>
      </c>
      <c r="AH310" t="s">
        <v>65</v>
      </c>
      <c r="AI310" t="s">
        <v>66</v>
      </c>
      <c r="AL310" t="s">
        <v>67</v>
      </c>
      <c r="AM310" t="s">
        <v>145</v>
      </c>
      <c r="AY310" t="s">
        <v>435</v>
      </c>
      <c r="AZ310" t="s">
        <v>436</v>
      </c>
      <c r="BA310" t="s">
        <v>437</v>
      </c>
      <c r="BB310" t="s">
        <v>194</v>
      </c>
      <c r="BD310" t="s">
        <v>72</v>
      </c>
      <c r="BG310" t="s">
        <v>438</v>
      </c>
    </row>
    <row r="311" spans="1:59" x14ac:dyDescent="0.2">
      <c r="A311" s="1">
        <v>42618.940520833326</v>
      </c>
      <c r="B311" t="s">
        <v>1862</v>
      </c>
      <c r="C311" t="s">
        <v>5777</v>
      </c>
      <c r="D311" t="str">
        <f>VLOOKUP(all_senate_staff[[#This Row],[Full Name]], senate_staff_import[],1,0)</f>
        <v>Donald J Millington Jr</v>
      </c>
      <c r="M311" t="s">
        <v>1503</v>
      </c>
      <c r="AH311" t="s">
        <v>65</v>
      </c>
      <c r="AI311" t="s">
        <v>66</v>
      </c>
      <c r="AL311" t="s">
        <v>1237</v>
      </c>
      <c r="AY311" t="s">
        <v>5778</v>
      </c>
      <c r="AZ311" t="s">
        <v>5779</v>
      </c>
      <c r="BA311" t="s">
        <v>5780</v>
      </c>
      <c r="BB311" t="s">
        <v>5775</v>
      </c>
      <c r="BD311" t="s">
        <v>72</v>
      </c>
      <c r="BG311" t="s">
        <v>5781</v>
      </c>
    </row>
    <row r="312" spans="1:59" x14ac:dyDescent="0.2">
      <c r="A312" s="1">
        <v>42618.938900462963</v>
      </c>
      <c r="B312" t="s">
        <v>1862</v>
      </c>
      <c r="C312" t="s">
        <v>8455</v>
      </c>
      <c r="D312" t="str">
        <f>VLOOKUP(all_senate_staff[[#This Row],[Full Name]], senate_staff_import[],1,0)</f>
        <v>Donald J Neison</v>
      </c>
      <c r="M312" t="s">
        <v>1837</v>
      </c>
      <c r="AH312" t="s">
        <v>65</v>
      </c>
      <c r="AI312" t="s">
        <v>66</v>
      </c>
      <c r="AL312" t="s">
        <v>1237</v>
      </c>
      <c r="AY312" t="s">
        <v>8456</v>
      </c>
      <c r="AZ312" t="s">
        <v>5779</v>
      </c>
      <c r="BA312" t="s">
        <v>8457</v>
      </c>
      <c r="BB312" t="s">
        <v>8458</v>
      </c>
      <c r="BD312" t="s">
        <v>72</v>
      </c>
      <c r="BG312" t="s">
        <v>8459</v>
      </c>
    </row>
    <row r="313" spans="1:59" x14ac:dyDescent="0.2">
      <c r="A313" s="1">
        <v>42618.942847222221</v>
      </c>
      <c r="B313" t="s">
        <v>1862</v>
      </c>
      <c r="C313" t="s">
        <v>2604</v>
      </c>
      <c r="D313" t="str">
        <f>VLOOKUP(all_senate_staff[[#This Row],[Full Name]], senate_staff_import[],1,0)</f>
        <v>Donald Pratt</v>
      </c>
      <c r="M313" t="s">
        <v>1789</v>
      </c>
      <c r="AH313" t="s">
        <v>65</v>
      </c>
      <c r="AI313" t="s">
        <v>66</v>
      </c>
      <c r="AL313" t="s">
        <v>1237</v>
      </c>
      <c r="AY313" t="s">
        <v>2605</v>
      </c>
      <c r="AZ313" t="s">
        <v>2606</v>
      </c>
      <c r="BA313" t="s">
        <v>2607</v>
      </c>
      <c r="BB313" t="s">
        <v>1793</v>
      </c>
      <c r="BD313" t="s">
        <v>72</v>
      </c>
      <c r="BG313" t="s">
        <v>2608</v>
      </c>
    </row>
    <row r="314" spans="1:59" x14ac:dyDescent="0.2">
      <c r="A314" s="1">
        <v>42618.942719907413</v>
      </c>
      <c r="B314" t="s">
        <v>1862</v>
      </c>
      <c r="C314" t="s">
        <v>2733</v>
      </c>
      <c r="D314" t="str">
        <f>VLOOKUP(all_senate_staff[[#This Row],[Full Name]], senate_staff_import[],1,0)</f>
        <v>Donald R Moore</v>
      </c>
      <c r="M314" t="s">
        <v>2727</v>
      </c>
      <c r="AH314" t="s">
        <v>65</v>
      </c>
      <c r="AI314" t="s">
        <v>66</v>
      </c>
      <c r="AL314" t="s">
        <v>1237</v>
      </c>
      <c r="AY314" t="s">
        <v>2734</v>
      </c>
      <c r="AZ314" t="s">
        <v>2735</v>
      </c>
      <c r="BA314" t="s">
        <v>2366</v>
      </c>
      <c r="BB314" t="s">
        <v>2736</v>
      </c>
      <c r="BD314" t="s">
        <v>72</v>
      </c>
      <c r="BG314" t="s">
        <v>2737</v>
      </c>
    </row>
    <row r="315" spans="1:59" x14ac:dyDescent="0.2">
      <c r="A315" s="1">
        <v>42618.940092592587</v>
      </c>
      <c r="B315" t="s">
        <v>1862</v>
      </c>
      <c r="C315" t="s">
        <v>6484</v>
      </c>
      <c r="D315" t="str">
        <f>VLOOKUP(all_senate_staff[[#This Row],[Full Name]], senate_staff_import[],1,0)</f>
        <v>Donna L Mayer</v>
      </c>
      <c r="M315" t="s">
        <v>1796</v>
      </c>
      <c r="AH315" t="s">
        <v>65</v>
      </c>
      <c r="AI315" t="s">
        <v>66</v>
      </c>
      <c r="AL315" t="s">
        <v>1237</v>
      </c>
      <c r="AY315" t="s">
        <v>6485</v>
      </c>
      <c r="AZ315" t="s">
        <v>6486</v>
      </c>
      <c r="BA315" t="s">
        <v>6487</v>
      </c>
      <c r="BB315" t="s">
        <v>455</v>
      </c>
      <c r="BD315" t="s">
        <v>72</v>
      </c>
      <c r="BG315" t="s">
        <v>6488</v>
      </c>
    </row>
    <row r="316" spans="1:59" x14ac:dyDescent="0.2">
      <c r="A316" s="1">
        <v>42618.941006944442</v>
      </c>
      <c r="B316" t="s">
        <v>1862</v>
      </c>
      <c r="C316" t="s">
        <v>5215</v>
      </c>
      <c r="D316" t="str">
        <f>VLOOKUP(all_senate_staff[[#This Row],[Full Name]], senate_staff_import[],1,0)</f>
        <v>Donna M Byer</v>
      </c>
      <c r="M316" t="s">
        <v>5179</v>
      </c>
      <c r="AH316" t="s">
        <v>65</v>
      </c>
      <c r="AI316" t="s">
        <v>66</v>
      </c>
      <c r="AL316" t="s">
        <v>1237</v>
      </c>
      <c r="AY316" t="s">
        <v>5216</v>
      </c>
      <c r="AZ316" t="s">
        <v>5217</v>
      </c>
      <c r="BA316" t="s">
        <v>5218</v>
      </c>
      <c r="BB316" t="s">
        <v>5219</v>
      </c>
      <c r="BD316" t="s">
        <v>72</v>
      </c>
      <c r="BG316" t="s">
        <v>5220</v>
      </c>
    </row>
    <row r="317" spans="1:59" x14ac:dyDescent="0.2">
      <c r="A317" s="1">
        <v>42618.939039351862</v>
      </c>
      <c r="B317" t="s">
        <v>1862</v>
      </c>
      <c r="C317" t="s">
        <v>8049</v>
      </c>
      <c r="D317" t="str">
        <f>VLOOKUP(all_senate_staff[[#This Row],[Full Name]], senate_staff_import[],1,0)</f>
        <v>Donna M Carner</v>
      </c>
      <c r="M317" t="s">
        <v>7964</v>
      </c>
      <c r="AH317" t="s">
        <v>65</v>
      </c>
      <c r="AI317" t="s">
        <v>66</v>
      </c>
      <c r="AL317" t="s">
        <v>1237</v>
      </c>
      <c r="AY317" t="s">
        <v>8050</v>
      </c>
      <c r="AZ317" t="s">
        <v>5217</v>
      </c>
      <c r="BA317" t="s">
        <v>8051</v>
      </c>
      <c r="BB317" t="s">
        <v>2271</v>
      </c>
      <c r="BD317" t="s">
        <v>72</v>
      </c>
      <c r="BG317" t="s">
        <v>8052</v>
      </c>
    </row>
    <row r="318" spans="1:59" x14ac:dyDescent="0.2">
      <c r="A318" s="1">
        <v>42618.941666666673</v>
      </c>
      <c r="B318" t="s">
        <v>1862</v>
      </c>
      <c r="C318" t="s">
        <v>4273</v>
      </c>
      <c r="D318" t="str">
        <f>VLOOKUP(all_senate_staff[[#This Row],[Full Name]], senate_staff_import[],1,0)</f>
        <v>Donna R Peek</v>
      </c>
      <c r="M318" t="s">
        <v>1387</v>
      </c>
      <c r="AH318" t="s">
        <v>65</v>
      </c>
      <c r="AI318" t="s">
        <v>66</v>
      </c>
      <c r="AL318" t="s">
        <v>1237</v>
      </c>
      <c r="AY318" t="s">
        <v>4274</v>
      </c>
      <c r="AZ318" t="s">
        <v>4275</v>
      </c>
      <c r="BA318" t="s">
        <v>4276</v>
      </c>
      <c r="BB318" t="s">
        <v>395</v>
      </c>
      <c r="BD318" t="s">
        <v>72</v>
      </c>
      <c r="BG318" t="s">
        <v>4277</v>
      </c>
    </row>
    <row r="319" spans="1:59" x14ac:dyDescent="0.2">
      <c r="A319" s="1">
        <v>42618.940104166657</v>
      </c>
      <c r="B319" t="s">
        <v>1862</v>
      </c>
      <c r="C319" t="s">
        <v>6462</v>
      </c>
      <c r="D319" t="str">
        <f>VLOOKUP(all_senate_staff[[#This Row],[Full Name]], senate_staff_import[],1,0)</f>
        <v>Donna Schmidt</v>
      </c>
      <c r="M319" t="s">
        <v>1796</v>
      </c>
      <c r="AH319" t="s">
        <v>65</v>
      </c>
      <c r="AI319" t="s">
        <v>66</v>
      </c>
      <c r="AL319" t="s">
        <v>1237</v>
      </c>
      <c r="AY319" t="s">
        <v>6463</v>
      </c>
      <c r="AZ319" t="s">
        <v>6464</v>
      </c>
      <c r="BA319" t="s">
        <v>2567</v>
      </c>
      <c r="BB319" t="s">
        <v>6465</v>
      </c>
      <c r="BD319" t="s">
        <v>72</v>
      </c>
      <c r="BG319" t="s">
        <v>6466</v>
      </c>
    </row>
    <row r="320" spans="1:59" x14ac:dyDescent="0.2">
      <c r="A320" s="1">
        <v>42618.938831018517</v>
      </c>
      <c r="B320" t="s">
        <v>1862</v>
      </c>
      <c r="C320" t="s">
        <v>8531</v>
      </c>
      <c r="D320" t="str">
        <f>VLOOKUP(all_senate_staff[[#This Row],[Full Name]], senate_staff_import[],1,0)</f>
        <v>Doreen A Garson</v>
      </c>
      <c r="L320" t="s">
        <v>821</v>
      </c>
      <c r="M320" t="s">
        <v>822</v>
      </c>
      <c r="N320" t="s">
        <v>63</v>
      </c>
      <c r="AH320" t="s">
        <v>65</v>
      </c>
      <c r="AI320" t="s">
        <v>66</v>
      </c>
      <c r="AL320" t="s">
        <v>67</v>
      </c>
      <c r="AY320" t="s">
        <v>8532</v>
      </c>
      <c r="AZ320" t="s">
        <v>8533</v>
      </c>
      <c r="BA320" t="s">
        <v>8534</v>
      </c>
      <c r="BB320" t="s">
        <v>943</v>
      </c>
      <c r="BD320" t="s">
        <v>72</v>
      </c>
      <c r="BG320" t="s">
        <v>8535</v>
      </c>
    </row>
    <row r="321" spans="1:59" x14ac:dyDescent="0.2">
      <c r="A321" s="1">
        <v>42789.5309375</v>
      </c>
      <c r="B321" t="s">
        <v>59</v>
      </c>
      <c r="C321" t="s">
        <v>1531</v>
      </c>
      <c r="D321" t="str">
        <f>VLOOKUP(all_senate_staff[[#This Row],[Full Name]], senate_staff_import[],1,0)</f>
        <v>Dorothy F Powell</v>
      </c>
      <c r="M321" t="s">
        <v>1515</v>
      </c>
      <c r="AH321" t="s">
        <v>65</v>
      </c>
      <c r="AI321" t="s">
        <v>66</v>
      </c>
      <c r="AL321" t="s">
        <v>1237</v>
      </c>
      <c r="AY321" t="s">
        <v>1532</v>
      </c>
      <c r="AZ321" t="s">
        <v>1533</v>
      </c>
      <c r="BA321" t="s">
        <v>1534</v>
      </c>
      <c r="BB321" t="s">
        <v>1524</v>
      </c>
      <c r="BD321" t="s">
        <v>72</v>
      </c>
      <c r="BG321" t="s">
        <v>1535</v>
      </c>
    </row>
    <row r="322" spans="1:59" x14ac:dyDescent="0.2">
      <c r="A322" s="1">
        <v>42618.941689814812</v>
      </c>
      <c r="B322" t="s">
        <v>1862</v>
      </c>
      <c r="C322" t="s">
        <v>4237</v>
      </c>
      <c r="D322" t="str">
        <f>VLOOKUP(all_senate_staff[[#This Row],[Full Name]], senate_staff_import[],1,0)</f>
        <v>Dorothy V Pohlid</v>
      </c>
      <c r="L322" t="s">
        <v>603</v>
      </c>
      <c r="M322" t="s">
        <v>604</v>
      </c>
      <c r="N322" t="s">
        <v>168</v>
      </c>
      <c r="T322" t="s">
        <v>4238</v>
      </c>
      <c r="AH322" t="s">
        <v>65</v>
      </c>
      <c r="AI322" t="s">
        <v>66</v>
      </c>
      <c r="AL322" t="s">
        <v>67</v>
      </c>
      <c r="AM322" t="s">
        <v>68</v>
      </c>
      <c r="AY322" t="s">
        <v>4239</v>
      </c>
      <c r="AZ322" t="s">
        <v>4240</v>
      </c>
      <c r="BA322" t="s">
        <v>4241</v>
      </c>
      <c r="BB322" t="s">
        <v>236</v>
      </c>
      <c r="BD322" t="s">
        <v>72</v>
      </c>
      <c r="BG322" t="s">
        <v>4242</v>
      </c>
    </row>
    <row r="323" spans="1:59" x14ac:dyDescent="0.2">
      <c r="A323" s="1">
        <v>42618.939849537041</v>
      </c>
      <c r="B323" t="s">
        <v>1862</v>
      </c>
      <c r="C323" t="s">
        <v>6938</v>
      </c>
      <c r="D323" t="str">
        <f>VLOOKUP(all_senate_staff[[#This Row],[Full Name]], senate_staff_import[],1,0)</f>
        <v>Douglas A Breakell</v>
      </c>
      <c r="L323" t="s">
        <v>384</v>
      </c>
      <c r="M323" t="s">
        <v>2542</v>
      </c>
      <c r="N323" t="s">
        <v>168</v>
      </c>
      <c r="T323" t="s">
        <v>6939</v>
      </c>
      <c r="AH323" t="s">
        <v>65</v>
      </c>
      <c r="AI323" t="s">
        <v>66</v>
      </c>
      <c r="AL323" t="s">
        <v>1237</v>
      </c>
      <c r="AM323" t="s">
        <v>68</v>
      </c>
      <c r="AY323" t="s">
        <v>6940</v>
      </c>
      <c r="AZ323" t="s">
        <v>6941</v>
      </c>
      <c r="BA323" t="s">
        <v>6942</v>
      </c>
      <c r="BB323" t="s">
        <v>236</v>
      </c>
      <c r="BD323" t="s">
        <v>72</v>
      </c>
      <c r="BG323" t="s">
        <v>6943</v>
      </c>
    </row>
    <row r="324" spans="1:59" x14ac:dyDescent="0.2">
      <c r="A324" s="1">
        <v>42618.940092592587</v>
      </c>
      <c r="B324" t="s">
        <v>1862</v>
      </c>
      <c r="C324" t="s">
        <v>6472</v>
      </c>
      <c r="D324" t="str">
        <f>VLOOKUP(all_senate_staff[[#This Row],[Full Name]], senate_staff_import[],1,0)</f>
        <v>Douglas B Cannistra</v>
      </c>
      <c r="L324" t="s">
        <v>5025</v>
      </c>
      <c r="M324" t="s">
        <v>5026</v>
      </c>
      <c r="N324" t="s">
        <v>63</v>
      </c>
      <c r="AH324" t="s">
        <v>65</v>
      </c>
      <c r="AI324" t="s">
        <v>66</v>
      </c>
      <c r="AL324" t="s">
        <v>67</v>
      </c>
      <c r="AY324" t="s">
        <v>6473</v>
      </c>
      <c r="AZ324" t="s">
        <v>6474</v>
      </c>
      <c r="BA324" t="s">
        <v>6475</v>
      </c>
      <c r="BB324" t="s">
        <v>5046</v>
      </c>
      <c r="BD324" t="s">
        <v>72</v>
      </c>
      <c r="BG324" t="s">
        <v>6476</v>
      </c>
    </row>
    <row r="325" spans="1:59" x14ac:dyDescent="0.2">
      <c r="A325" s="1">
        <v>42618.939074074071</v>
      </c>
      <c r="B325" t="s">
        <v>1862</v>
      </c>
      <c r="C325" t="s">
        <v>7932</v>
      </c>
      <c r="D325" t="str">
        <f>VLOOKUP(all_senate_staff[[#This Row],[Full Name]], senate_staff_import[],1,0)</f>
        <v>Douglas G Jetter</v>
      </c>
      <c r="M325" t="s">
        <v>7889</v>
      </c>
      <c r="AH325" t="s">
        <v>65</v>
      </c>
      <c r="AI325" t="s">
        <v>66</v>
      </c>
      <c r="AL325" t="s">
        <v>1237</v>
      </c>
      <c r="AY325" t="s">
        <v>7933</v>
      </c>
      <c r="AZ325" t="s">
        <v>7934</v>
      </c>
      <c r="BA325" t="s">
        <v>7935</v>
      </c>
      <c r="BB325" t="s">
        <v>7892</v>
      </c>
      <c r="BD325" t="s">
        <v>72</v>
      </c>
      <c r="BG325" t="s">
        <v>7936</v>
      </c>
    </row>
    <row r="326" spans="1:59" x14ac:dyDescent="0.2">
      <c r="A326" s="1">
        <v>42618.941111111111</v>
      </c>
      <c r="B326" t="s">
        <v>1862</v>
      </c>
      <c r="C326" t="s">
        <v>5079</v>
      </c>
      <c r="D326" t="str">
        <f>VLOOKUP(all_senate_staff[[#This Row],[Full Name]], senate_staff_import[],1,0)</f>
        <v>Duncan S Davie</v>
      </c>
      <c r="L326" t="s">
        <v>5025</v>
      </c>
      <c r="M326" t="s">
        <v>5026</v>
      </c>
      <c r="N326" t="s">
        <v>63</v>
      </c>
      <c r="T326" t="s">
        <v>5080</v>
      </c>
      <c r="AH326" t="s">
        <v>65</v>
      </c>
      <c r="AI326" t="s">
        <v>66</v>
      </c>
      <c r="AL326" t="s">
        <v>67</v>
      </c>
      <c r="AM326" t="s">
        <v>68</v>
      </c>
      <c r="AY326" t="s">
        <v>5081</v>
      </c>
      <c r="AZ326" t="s">
        <v>5082</v>
      </c>
      <c r="BA326" t="s">
        <v>5083</v>
      </c>
      <c r="BB326" t="s">
        <v>236</v>
      </c>
      <c r="BD326" t="s">
        <v>72</v>
      </c>
      <c r="BG326" t="s">
        <v>5084</v>
      </c>
    </row>
    <row r="327" spans="1:59" x14ac:dyDescent="0.2">
      <c r="A327" s="1">
        <v>42789.531805555547</v>
      </c>
      <c r="B327" t="s">
        <v>59</v>
      </c>
      <c r="C327" t="s">
        <v>252</v>
      </c>
      <c r="D327" t="str">
        <f>VLOOKUP(all_senate_staff[[#This Row],[Full Name]], senate_staff_import[],1,0)</f>
        <v>Eamon A Gallagher</v>
      </c>
      <c r="L327" t="s">
        <v>245</v>
      </c>
      <c r="M327" t="s">
        <v>246</v>
      </c>
      <c r="N327" t="s">
        <v>63</v>
      </c>
      <c r="AH327" t="s">
        <v>65</v>
      </c>
      <c r="AI327" t="s">
        <v>66</v>
      </c>
      <c r="AL327" t="s">
        <v>67</v>
      </c>
      <c r="AY327" t="s">
        <v>253</v>
      </c>
      <c r="AZ327" t="s">
        <v>254</v>
      </c>
      <c r="BA327" t="s">
        <v>255</v>
      </c>
      <c r="BB327" t="s">
        <v>256</v>
      </c>
      <c r="BD327" t="s">
        <v>72</v>
      </c>
      <c r="BG327" t="s">
        <v>257</v>
      </c>
    </row>
    <row r="328" spans="1:59" x14ac:dyDescent="0.2">
      <c r="A328" s="1">
        <v>42618.94023148148</v>
      </c>
      <c r="B328" t="s">
        <v>1862</v>
      </c>
      <c r="C328" t="s">
        <v>6215</v>
      </c>
      <c r="D328" t="str">
        <f>VLOOKUP(all_senate_staff[[#This Row],[Full Name]], senate_staff_import[],1,0)</f>
        <v>Ean W Fullerton</v>
      </c>
      <c r="L328" t="s">
        <v>537</v>
      </c>
      <c r="M328" t="s">
        <v>538</v>
      </c>
      <c r="N328" t="s">
        <v>63</v>
      </c>
      <c r="AH328" t="s">
        <v>65</v>
      </c>
      <c r="AI328" t="s">
        <v>66</v>
      </c>
      <c r="AL328" t="s">
        <v>67</v>
      </c>
      <c r="AY328" t="s">
        <v>6216</v>
      </c>
      <c r="AZ328" t="s">
        <v>6217</v>
      </c>
      <c r="BA328" t="s">
        <v>6218</v>
      </c>
      <c r="BB328" t="s">
        <v>6219</v>
      </c>
      <c r="BD328" t="s">
        <v>72</v>
      </c>
      <c r="BG328" t="s">
        <v>6220</v>
      </c>
    </row>
    <row r="329" spans="1:59" x14ac:dyDescent="0.2">
      <c r="A329" s="1">
        <v>42618.940983796303</v>
      </c>
      <c r="B329" t="s">
        <v>1862</v>
      </c>
      <c r="C329" t="s">
        <v>5251</v>
      </c>
      <c r="D329" t="str">
        <f>VLOOKUP(all_senate_staff[[#This Row],[Full Name]], senate_staff_import[],1,0)</f>
        <v>Earnest Flowers Iii</v>
      </c>
      <c r="K329" t="s">
        <v>5252</v>
      </c>
      <c r="L329" t="s">
        <v>765</v>
      </c>
      <c r="M329" t="s">
        <v>766</v>
      </c>
      <c r="N329" t="s">
        <v>63</v>
      </c>
      <c r="AH329" t="s">
        <v>65</v>
      </c>
      <c r="AI329" t="s">
        <v>66</v>
      </c>
      <c r="AL329" t="s">
        <v>67</v>
      </c>
      <c r="AY329" t="s">
        <v>5253</v>
      </c>
      <c r="AZ329" t="s">
        <v>5254</v>
      </c>
      <c r="BA329" t="s">
        <v>5255</v>
      </c>
      <c r="BB329" t="s">
        <v>5256</v>
      </c>
      <c r="BD329" t="s">
        <v>72</v>
      </c>
      <c r="BG329" t="s">
        <v>5257</v>
      </c>
    </row>
    <row r="330" spans="1:59" x14ac:dyDescent="0.2">
      <c r="A330" s="1">
        <v>42618.938900462963</v>
      </c>
      <c r="B330" t="s">
        <v>1862</v>
      </c>
      <c r="C330" t="s">
        <v>8450</v>
      </c>
      <c r="D330" t="str">
        <f>VLOOKUP(all_senate_staff[[#This Row],[Full Name]], senate_staff_import[],1,0)</f>
        <v>Edward J Hartunian</v>
      </c>
      <c r="M330" t="s">
        <v>1837</v>
      </c>
      <c r="AH330" t="s">
        <v>65</v>
      </c>
      <c r="AI330" t="s">
        <v>66</v>
      </c>
      <c r="AL330" t="s">
        <v>1237</v>
      </c>
      <c r="AY330" t="s">
        <v>8451</v>
      </c>
      <c r="AZ330" t="s">
        <v>8452</v>
      </c>
      <c r="BA330" t="s">
        <v>8453</v>
      </c>
      <c r="BB330" t="s">
        <v>7195</v>
      </c>
      <c r="BD330" t="s">
        <v>72</v>
      </c>
      <c r="BG330" t="s">
        <v>8454</v>
      </c>
    </row>
    <row r="331" spans="1:59" x14ac:dyDescent="0.2">
      <c r="A331" s="1">
        <v>42618.939803240741</v>
      </c>
      <c r="B331" t="s">
        <v>1862</v>
      </c>
      <c r="C331" t="s">
        <v>7023</v>
      </c>
      <c r="D331" t="str">
        <f>VLOOKUP(all_senate_staff[[#This Row],[Full Name]], senate_staff_import[],1,0)</f>
        <v>Edward Wiggins</v>
      </c>
      <c r="L331" t="s">
        <v>901</v>
      </c>
      <c r="M331" t="s">
        <v>902</v>
      </c>
      <c r="N331" t="s">
        <v>63</v>
      </c>
      <c r="AH331" t="s">
        <v>65</v>
      </c>
      <c r="AI331" t="s">
        <v>66</v>
      </c>
      <c r="AL331" t="s">
        <v>67</v>
      </c>
      <c r="AY331" t="s">
        <v>7024</v>
      </c>
      <c r="AZ331" t="s">
        <v>7025</v>
      </c>
      <c r="BA331" t="s">
        <v>7026</v>
      </c>
      <c r="BB331" t="s">
        <v>80</v>
      </c>
      <c r="BD331" t="s">
        <v>72</v>
      </c>
      <c r="BG331" t="s">
        <v>7027</v>
      </c>
    </row>
    <row r="332" spans="1:59" x14ac:dyDescent="0.2">
      <c r="A332" s="1">
        <v>42618.940486111111</v>
      </c>
      <c r="B332" t="s">
        <v>1862</v>
      </c>
      <c r="C332" t="s">
        <v>5824</v>
      </c>
      <c r="D332" t="str">
        <f>VLOOKUP(all_senate_staff[[#This Row],[Full Name]], senate_staff_import[],1,0)</f>
        <v>Eileen E Miller</v>
      </c>
      <c r="L332" t="s">
        <v>384</v>
      </c>
      <c r="M332" t="s">
        <v>385</v>
      </c>
      <c r="N332" t="s">
        <v>168</v>
      </c>
      <c r="AH332" t="s">
        <v>65</v>
      </c>
      <c r="AI332" t="s">
        <v>66</v>
      </c>
      <c r="AL332" t="s">
        <v>67</v>
      </c>
      <c r="AY332" t="s">
        <v>5825</v>
      </c>
      <c r="AZ332" t="s">
        <v>5826</v>
      </c>
      <c r="BA332" t="s">
        <v>2922</v>
      </c>
      <c r="BB332" t="s">
        <v>5827</v>
      </c>
      <c r="BD332" t="s">
        <v>72</v>
      </c>
      <c r="BG332" t="s">
        <v>5828</v>
      </c>
    </row>
    <row r="333" spans="1:59" x14ac:dyDescent="0.2">
      <c r="A333" s="1">
        <v>42618.939016203702</v>
      </c>
      <c r="B333" t="s">
        <v>1862</v>
      </c>
      <c r="C333" t="s">
        <v>8125</v>
      </c>
      <c r="D333" t="str">
        <f>VLOOKUP(all_senate_staff[[#This Row],[Full Name]], senate_staff_import[],1,0)</f>
        <v>Eileen N Hopkins</v>
      </c>
      <c r="L333" t="s">
        <v>3312</v>
      </c>
      <c r="M333" t="s">
        <v>3313</v>
      </c>
      <c r="N333" t="s">
        <v>63</v>
      </c>
      <c r="AH333" t="s">
        <v>65</v>
      </c>
      <c r="AI333" t="s">
        <v>66</v>
      </c>
      <c r="AL333" t="s">
        <v>67</v>
      </c>
      <c r="AY333" t="s">
        <v>8126</v>
      </c>
      <c r="AZ333" t="s">
        <v>8127</v>
      </c>
      <c r="BA333" t="s">
        <v>8128</v>
      </c>
      <c r="BB333" t="s">
        <v>1142</v>
      </c>
      <c r="BD333" t="s">
        <v>72</v>
      </c>
      <c r="BG333" t="s">
        <v>8129</v>
      </c>
    </row>
    <row r="334" spans="1:59" x14ac:dyDescent="0.2">
      <c r="A334" s="1">
        <v>42618.940104166657</v>
      </c>
      <c r="B334" t="s">
        <v>1862</v>
      </c>
      <c r="C334" t="s">
        <v>6441</v>
      </c>
      <c r="D334" t="str">
        <f>VLOOKUP(all_senate_staff[[#This Row],[Full Name]], senate_staff_import[],1,0)</f>
        <v>Eileen T Smith</v>
      </c>
      <c r="M334" t="s">
        <v>1796</v>
      </c>
      <c r="AH334" t="s">
        <v>65</v>
      </c>
      <c r="AI334" t="s">
        <v>66</v>
      </c>
      <c r="AL334" t="s">
        <v>1237</v>
      </c>
      <c r="AY334" t="s">
        <v>6442</v>
      </c>
      <c r="AZ334" t="s">
        <v>6443</v>
      </c>
      <c r="BA334" t="s">
        <v>3963</v>
      </c>
      <c r="BB334" t="s">
        <v>6444</v>
      </c>
      <c r="BD334" t="s">
        <v>72</v>
      </c>
      <c r="BG334" t="s">
        <v>6445</v>
      </c>
    </row>
    <row r="335" spans="1:59" x14ac:dyDescent="0.2">
      <c r="A335" s="1">
        <v>42618.94222222222</v>
      </c>
      <c r="B335" t="s">
        <v>1862</v>
      </c>
      <c r="C335" t="s">
        <v>3456</v>
      </c>
      <c r="D335" t="str">
        <f>VLOOKUP(all_senate_staff[[#This Row],[Full Name]], senate_staff_import[],1,0)</f>
        <v>Eli B Szenes-Strauss</v>
      </c>
      <c r="L335" t="s">
        <v>166</v>
      </c>
      <c r="M335" t="s">
        <v>167</v>
      </c>
      <c r="N335" t="s">
        <v>3457</v>
      </c>
      <c r="AH335" t="s">
        <v>65</v>
      </c>
      <c r="AI335" t="s">
        <v>66</v>
      </c>
      <c r="AL335" t="s">
        <v>67</v>
      </c>
      <c r="AY335" t="s">
        <v>3458</v>
      </c>
      <c r="AZ335" t="s">
        <v>3459</v>
      </c>
      <c r="BA335" t="s">
        <v>3460</v>
      </c>
      <c r="BB335" t="s">
        <v>683</v>
      </c>
      <c r="BD335" t="s">
        <v>72</v>
      </c>
      <c r="BG335" t="s">
        <v>3461</v>
      </c>
    </row>
    <row r="336" spans="1:59" x14ac:dyDescent="0.2">
      <c r="A336" s="1">
        <v>42618.939803240741</v>
      </c>
      <c r="B336" t="s">
        <v>1862</v>
      </c>
      <c r="C336" t="s">
        <v>3456</v>
      </c>
      <c r="D336" t="str">
        <f>VLOOKUP(all_senate_staff[[#This Row],[Full Name]], senate_staff_import[],1,0)</f>
        <v>Eli B Szenes-Strauss</v>
      </c>
      <c r="L336" t="s">
        <v>166</v>
      </c>
      <c r="M336" t="s">
        <v>167</v>
      </c>
      <c r="N336" t="s">
        <v>63</v>
      </c>
      <c r="V336" t="s">
        <v>7028</v>
      </c>
      <c r="AH336" t="s">
        <v>65</v>
      </c>
      <c r="AI336" t="s">
        <v>66</v>
      </c>
      <c r="AL336" t="s">
        <v>67</v>
      </c>
      <c r="AY336" t="s">
        <v>3458</v>
      </c>
      <c r="AZ336" t="s">
        <v>7029</v>
      </c>
      <c r="BA336" t="s">
        <v>7030</v>
      </c>
      <c r="BB336" t="s">
        <v>683</v>
      </c>
      <c r="BD336" t="s">
        <v>72</v>
      </c>
      <c r="BG336" t="s">
        <v>7031</v>
      </c>
    </row>
    <row r="337" spans="1:59" x14ac:dyDescent="0.2">
      <c r="A337" s="1">
        <v>42618.940462962957</v>
      </c>
      <c r="B337" t="s">
        <v>1862</v>
      </c>
      <c r="C337" t="s">
        <v>5857</v>
      </c>
      <c r="D337" t="str">
        <f>VLOOKUP(all_senate_staff[[#This Row],[Full Name]], senate_staff_import[],1,0)</f>
        <v>Elisa M Helligar-Lewis</v>
      </c>
      <c r="L337" t="s">
        <v>537</v>
      </c>
      <c r="M337" t="s">
        <v>538</v>
      </c>
      <c r="N337" t="s">
        <v>63</v>
      </c>
      <c r="AH337" t="s">
        <v>65</v>
      </c>
      <c r="AI337" t="s">
        <v>66</v>
      </c>
      <c r="AL337" t="s">
        <v>67</v>
      </c>
      <c r="AY337" t="s">
        <v>5858</v>
      </c>
      <c r="AZ337" t="s">
        <v>5859</v>
      </c>
      <c r="BA337" t="s">
        <v>5860</v>
      </c>
      <c r="BB337" t="s">
        <v>426</v>
      </c>
      <c r="BD337" t="s">
        <v>72</v>
      </c>
      <c r="BG337" t="s">
        <v>5861</v>
      </c>
    </row>
    <row r="338" spans="1:59" x14ac:dyDescent="0.2">
      <c r="A338" s="1">
        <v>42618.942997685182</v>
      </c>
      <c r="B338" t="s">
        <v>1862</v>
      </c>
      <c r="C338" t="s">
        <v>2407</v>
      </c>
      <c r="D338" t="str">
        <f>VLOOKUP(all_senate_staff[[#This Row],[Full Name]], senate_staff_import[],1,0)</f>
        <v>Elizabeth A Murphy</v>
      </c>
      <c r="M338" t="s">
        <v>1254</v>
      </c>
      <c r="AH338" t="s">
        <v>65</v>
      </c>
      <c r="AI338" t="s">
        <v>66</v>
      </c>
      <c r="AL338" t="s">
        <v>1237</v>
      </c>
      <c r="AY338" t="s">
        <v>2408</v>
      </c>
      <c r="AZ338" t="s">
        <v>2409</v>
      </c>
      <c r="BA338" t="s">
        <v>1599</v>
      </c>
      <c r="BB338" t="s">
        <v>455</v>
      </c>
      <c r="BD338" t="s">
        <v>72</v>
      </c>
      <c r="BG338" t="s">
        <v>2410</v>
      </c>
    </row>
    <row r="339" spans="1:59" x14ac:dyDescent="0.2">
      <c r="A339" s="1">
        <v>42618.942569444444</v>
      </c>
      <c r="B339" t="s">
        <v>1862</v>
      </c>
      <c r="C339" t="s">
        <v>2963</v>
      </c>
      <c r="D339" t="str">
        <f>VLOOKUP(all_senate_staff[[#This Row],[Full Name]], senate_staff_import[],1,0)</f>
        <v>Elizabeth C Garvey</v>
      </c>
      <c r="M339" t="s">
        <v>2627</v>
      </c>
      <c r="V339" t="s">
        <v>2964</v>
      </c>
      <c r="AH339" t="s">
        <v>65</v>
      </c>
      <c r="AI339" t="s">
        <v>66</v>
      </c>
      <c r="AL339" t="s">
        <v>1237</v>
      </c>
      <c r="AY339" t="s">
        <v>2965</v>
      </c>
      <c r="AZ339" t="s">
        <v>2966</v>
      </c>
      <c r="BA339" t="s">
        <v>2967</v>
      </c>
      <c r="BB339" t="s">
        <v>2968</v>
      </c>
      <c r="BD339" t="s">
        <v>72</v>
      </c>
      <c r="BG339" t="s">
        <v>2969</v>
      </c>
    </row>
    <row r="340" spans="1:59" x14ac:dyDescent="0.2">
      <c r="A340" s="1">
        <v>42618.94321759259</v>
      </c>
      <c r="B340" t="s">
        <v>1862</v>
      </c>
      <c r="C340" t="s">
        <v>2161</v>
      </c>
      <c r="D340" t="str">
        <f>VLOOKUP(all_senate_staff[[#This Row],[Full Name]], senate_staff_import[],1,0)</f>
        <v>Elizabeth M Callaghan</v>
      </c>
      <c r="L340" t="s">
        <v>728</v>
      </c>
      <c r="M340" t="s">
        <v>729</v>
      </c>
      <c r="N340" t="s">
        <v>63</v>
      </c>
      <c r="AH340" t="s">
        <v>65</v>
      </c>
      <c r="AI340" t="s">
        <v>66</v>
      </c>
      <c r="AL340" t="s">
        <v>67</v>
      </c>
      <c r="AY340" t="s">
        <v>2162</v>
      </c>
      <c r="AZ340" t="s">
        <v>2163</v>
      </c>
      <c r="BA340" t="s">
        <v>2164</v>
      </c>
      <c r="BB340" t="s">
        <v>2165</v>
      </c>
      <c r="BD340" t="s">
        <v>72</v>
      </c>
      <c r="BG340" t="s">
        <v>2166</v>
      </c>
    </row>
    <row r="341" spans="1:59" x14ac:dyDescent="0.2">
      <c r="A341" s="1">
        <v>42789.531782407408</v>
      </c>
      <c r="B341" t="s">
        <v>59</v>
      </c>
      <c r="C341" t="s">
        <v>367</v>
      </c>
      <c r="D341" t="str">
        <f>VLOOKUP(all_senate_staff[[#This Row],[Full Name]], senate_staff_import[],1,0)</f>
        <v>Elizabeth T Hansen</v>
      </c>
      <c r="L341" t="s">
        <v>348</v>
      </c>
      <c r="M341" t="s">
        <v>349</v>
      </c>
      <c r="N341" t="s">
        <v>63</v>
      </c>
      <c r="AH341" t="s">
        <v>65</v>
      </c>
      <c r="AI341" t="s">
        <v>66</v>
      </c>
      <c r="AL341" t="s">
        <v>67</v>
      </c>
      <c r="AY341" t="s">
        <v>368</v>
      </c>
      <c r="AZ341" t="s">
        <v>369</v>
      </c>
      <c r="BA341" t="s">
        <v>370</v>
      </c>
      <c r="BB341" t="s">
        <v>371</v>
      </c>
      <c r="BD341" t="s">
        <v>72</v>
      </c>
      <c r="BG341" t="s">
        <v>372</v>
      </c>
    </row>
    <row r="342" spans="1:59" x14ac:dyDescent="0.2">
      <c r="A342" s="1">
        <v>42618.941608796304</v>
      </c>
      <c r="B342" t="s">
        <v>1862</v>
      </c>
      <c r="C342" t="s">
        <v>4330</v>
      </c>
      <c r="D342" t="str">
        <f>VLOOKUP(all_senate_staff[[#This Row],[Full Name]], senate_staff_import[],1,0)</f>
        <v>Ellen A Biggane</v>
      </c>
      <c r="M342" t="s">
        <v>1755</v>
      </c>
      <c r="AH342" t="s">
        <v>65</v>
      </c>
      <c r="AI342" t="s">
        <v>66</v>
      </c>
      <c r="AL342" t="s">
        <v>1237</v>
      </c>
      <c r="AY342" t="s">
        <v>4331</v>
      </c>
      <c r="AZ342" t="s">
        <v>4332</v>
      </c>
      <c r="BA342" t="s">
        <v>4333</v>
      </c>
      <c r="BB342" t="s">
        <v>3267</v>
      </c>
      <c r="BD342" t="s">
        <v>72</v>
      </c>
      <c r="BG342" t="s">
        <v>4334</v>
      </c>
    </row>
    <row r="343" spans="1:59" x14ac:dyDescent="0.2">
      <c r="A343" s="1">
        <v>42618.942604166667</v>
      </c>
      <c r="B343" t="s">
        <v>1862</v>
      </c>
      <c r="C343" t="s">
        <v>2914</v>
      </c>
      <c r="D343" t="str">
        <f>VLOOKUP(all_senate_staff[[#This Row],[Full Name]], senate_staff_import[],1,0)</f>
        <v>Ellen N Savino</v>
      </c>
      <c r="L343" t="s">
        <v>181</v>
      </c>
      <c r="M343" t="s">
        <v>182</v>
      </c>
      <c r="N343" t="s">
        <v>63</v>
      </c>
      <c r="AH343" t="s">
        <v>65</v>
      </c>
      <c r="AI343" t="s">
        <v>66</v>
      </c>
      <c r="AL343" t="s">
        <v>67</v>
      </c>
      <c r="AY343" t="s">
        <v>2915</v>
      </c>
      <c r="AZ343" t="s">
        <v>2916</v>
      </c>
      <c r="BA343" t="s">
        <v>2917</v>
      </c>
      <c r="BB343" t="s">
        <v>219</v>
      </c>
      <c r="BD343" t="s">
        <v>72</v>
      </c>
      <c r="BG343" t="s">
        <v>2918</v>
      </c>
    </row>
    <row r="344" spans="1:59" x14ac:dyDescent="0.2">
      <c r="A344" s="1">
        <v>42618.939976851849</v>
      </c>
      <c r="B344" t="s">
        <v>1862</v>
      </c>
      <c r="C344" t="s">
        <v>6657</v>
      </c>
      <c r="D344" t="str">
        <f>VLOOKUP(all_senate_staff[[#This Row],[Full Name]], senate_staff_import[],1,0)</f>
        <v>Ellyn Walansky</v>
      </c>
      <c r="L344" t="s">
        <v>1017</v>
      </c>
      <c r="M344" t="s">
        <v>1018</v>
      </c>
      <c r="N344" t="s">
        <v>63</v>
      </c>
      <c r="AH344" t="s">
        <v>65</v>
      </c>
      <c r="AI344" t="s">
        <v>66</v>
      </c>
      <c r="AL344" t="s">
        <v>67</v>
      </c>
      <c r="AY344" t="s">
        <v>6658</v>
      </c>
      <c r="AZ344" t="s">
        <v>6659</v>
      </c>
      <c r="BA344" t="s">
        <v>6660</v>
      </c>
      <c r="BB344" t="s">
        <v>102</v>
      </c>
      <c r="BD344" t="s">
        <v>72</v>
      </c>
      <c r="BG344" t="s">
        <v>6661</v>
      </c>
    </row>
    <row r="345" spans="1:59" x14ac:dyDescent="0.2">
      <c r="A345" s="1">
        <v>42618.940127314818</v>
      </c>
      <c r="B345" t="s">
        <v>1862</v>
      </c>
      <c r="C345" t="s">
        <v>6401</v>
      </c>
      <c r="D345" t="str">
        <f>VLOOKUP(all_senate_staff[[#This Row],[Full Name]], senate_staff_import[],1,0)</f>
        <v>Elyse E Fears</v>
      </c>
      <c r="L345" t="s">
        <v>1121</v>
      </c>
      <c r="M345" t="s">
        <v>1122</v>
      </c>
      <c r="N345" t="s">
        <v>63</v>
      </c>
      <c r="AH345" t="s">
        <v>65</v>
      </c>
      <c r="AI345" t="s">
        <v>66</v>
      </c>
      <c r="AL345" t="s">
        <v>67</v>
      </c>
      <c r="AY345" t="s">
        <v>6402</v>
      </c>
      <c r="AZ345" t="s">
        <v>6403</v>
      </c>
      <c r="BA345" t="s">
        <v>6404</v>
      </c>
      <c r="BB345" t="s">
        <v>426</v>
      </c>
      <c r="BD345" t="s">
        <v>72</v>
      </c>
      <c r="BG345" t="s">
        <v>6405</v>
      </c>
    </row>
    <row r="346" spans="1:59" x14ac:dyDescent="0.2">
      <c r="A346" s="1">
        <v>42789.531712962962</v>
      </c>
      <c r="B346" t="s">
        <v>59</v>
      </c>
      <c r="C346" t="s">
        <v>674</v>
      </c>
      <c r="D346" t="str">
        <f>VLOOKUP(all_senate_staff[[#This Row],[Full Name]], senate_staff_import[],1,0)</f>
        <v>Emely C Paez</v>
      </c>
      <c r="L346" t="s">
        <v>668</v>
      </c>
      <c r="M346" t="s">
        <v>669</v>
      </c>
      <c r="N346" t="s">
        <v>63</v>
      </c>
      <c r="AH346" t="s">
        <v>65</v>
      </c>
      <c r="AI346" t="s">
        <v>66</v>
      </c>
      <c r="AL346" t="s">
        <v>67</v>
      </c>
      <c r="AY346" t="s">
        <v>675</v>
      </c>
      <c r="AZ346" t="s">
        <v>676</v>
      </c>
      <c r="BA346" t="s">
        <v>677</v>
      </c>
      <c r="BB346" t="s">
        <v>236</v>
      </c>
      <c r="BD346" t="s">
        <v>72</v>
      </c>
      <c r="BG346" t="s">
        <v>678</v>
      </c>
    </row>
    <row r="347" spans="1:59" x14ac:dyDescent="0.2">
      <c r="A347" s="1">
        <v>42618.940428240741</v>
      </c>
      <c r="B347" t="s">
        <v>1862</v>
      </c>
      <c r="C347" t="s">
        <v>5906</v>
      </c>
      <c r="D347" t="str">
        <f>VLOOKUP(all_senate_staff[[#This Row],[Full Name]], senate_staff_import[],1,0)</f>
        <v>Emily A Carroll</v>
      </c>
      <c r="K347" t="s">
        <v>5907</v>
      </c>
      <c r="L347" t="s">
        <v>3085</v>
      </c>
      <c r="M347" t="s">
        <v>3086</v>
      </c>
      <c r="N347" t="s">
        <v>168</v>
      </c>
      <c r="V347" t="s">
        <v>3154</v>
      </c>
      <c r="AH347" t="s">
        <v>65</v>
      </c>
      <c r="AI347" t="s">
        <v>66</v>
      </c>
      <c r="AL347" t="s">
        <v>67</v>
      </c>
      <c r="AY347" t="s">
        <v>5908</v>
      </c>
      <c r="AZ347" t="s">
        <v>5909</v>
      </c>
      <c r="BA347" t="s">
        <v>5910</v>
      </c>
      <c r="BB347" t="s">
        <v>5911</v>
      </c>
      <c r="BD347" t="s">
        <v>72</v>
      </c>
      <c r="BG347" t="s">
        <v>5912</v>
      </c>
    </row>
    <row r="348" spans="1:59" x14ac:dyDescent="0.2">
      <c r="A348" s="1">
        <v>42789.531805555547</v>
      </c>
      <c r="B348" t="s">
        <v>59</v>
      </c>
      <c r="C348" t="s">
        <v>238</v>
      </c>
      <c r="D348" t="str">
        <f>VLOOKUP(all_senate_staff[[#This Row],[Full Name]], senate_staff_import[],1,0)</f>
        <v>Emma C Balkin</v>
      </c>
      <c r="L348" t="s">
        <v>214</v>
      </c>
      <c r="M348" t="s">
        <v>215</v>
      </c>
      <c r="N348" t="s">
        <v>63</v>
      </c>
      <c r="AH348" t="s">
        <v>65</v>
      </c>
      <c r="AI348" t="s">
        <v>66</v>
      </c>
      <c r="AL348" t="s">
        <v>67</v>
      </c>
      <c r="AY348" t="s">
        <v>239</v>
      </c>
      <c r="AZ348" t="s">
        <v>240</v>
      </c>
      <c r="BA348" t="s">
        <v>241</v>
      </c>
      <c r="BB348" t="s">
        <v>242</v>
      </c>
      <c r="BD348" t="s">
        <v>72</v>
      </c>
      <c r="BG348" t="s">
        <v>243</v>
      </c>
    </row>
    <row r="349" spans="1:59" x14ac:dyDescent="0.2">
      <c r="A349" s="1">
        <v>42618.942106481481</v>
      </c>
      <c r="B349" t="s">
        <v>1862</v>
      </c>
      <c r="C349" t="s">
        <v>3612</v>
      </c>
      <c r="D349" t="str">
        <f>VLOOKUP(all_senate_staff[[#This Row],[Full Name]], senate_staff_import[],1,0)</f>
        <v>Emma E Maceko</v>
      </c>
      <c r="M349" t="s">
        <v>1406</v>
      </c>
      <c r="V349" t="s">
        <v>3613</v>
      </c>
      <c r="AG349" t="s">
        <v>3614</v>
      </c>
      <c r="AH349" t="s">
        <v>65</v>
      </c>
      <c r="AI349" t="s">
        <v>66</v>
      </c>
      <c r="AL349" t="s">
        <v>1237</v>
      </c>
      <c r="AY349" t="s">
        <v>3615</v>
      </c>
      <c r="AZ349" t="s">
        <v>3616</v>
      </c>
      <c r="BA349" t="s">
        <v>3617</v>
      </c>
      <c r="BB349" t="s">
        <v>1350</v>
      </c>
      <c r="BD349" t="s">
        <v>72</v>
      </c>
      <c r="BG349" t="s">
        <v>3618</v>
      </c>
    </row>
    <row r="350" spans="1:59" x14ac:dyDescent="0.2">
      <c r="A350" s="1">
        <v>42618.941724537042</v>
      </c>
      <c r="B350" t="s">
        <v>1862</v>
      </c>
      <c r="C350" t="s">
        <v>4182</v>
      </c>
      <c r="D350" t="str">
        <f>VLOOKUP(all_senate_staff[[#This Row],[Full Name]], senate_staff_import[],1,0)</f>
        <v>Emmanuel L Priest</v>
      </c>
      <c r="L350" t="s">
        <v>348</v>
      </c>
      <c r="M350" t="s">
        <v>349</v>
      </c>
      <c r="N350" t="s">
        <v>63</v>
      </c>
      <c r="AH350" t="s">
        <v>65</v>
      </c>
      <c r="AI350" t="s">
        <v>66</v>
      </c>
      <c r="AL350" t="s">
        <v>67</v>
      </c>
      <c r="AY350" t="s">
        <v>4183</v>
      </c>
      <c r="AZ350" t="s">
        <v>4184</v>
      </c>
      <c r="BA350" t="s">
        <v>4185</v>
      </c>
      <c r="BB350" t="s">
        <v>2468</v>
      </c>
      <c r="BD350" t="s">
        <v>72</v>
      </c>
      <c r="BG350" t="s">
        <v>4186</v>
      </c>
    </row>
    <row r="351" spans="1:59" x14ac:dyDescent="0.2">
      <c r="A351" s="1">
        <v>42618.941099537027</v>
      </c>
      <c r="B351" t="s">
        <v>1862</v>
      </c>
      <c r="C351" t="s">
        <v>5104</v>
      </c>
      <c r="D351" t="str">
        <f>VLOOKUP(all_senate_staff[[#This Row],[Full Name]], senate_staff_import[],1,0)</f>
        <v>Eric A Rivera</v>
      </c>
      <c r="L351" t="s">
        <v>655</v>
      </c>
      <c r="M351" t="s">
        <v>656</v>
      </c>
      <c r="N351" t="s">
        <v>63</v>
      </c>
      <c r="T351" t="s">
        <v>5105</v>
      </c>
      <c r="AH351" t="s">
        <v>65</v>
      </c>
      <c r="AI351" t="s">
        <v>66</v>
      </c>
      <c r="AL351" t="s">
        <v>67</v>
      </c>
      <c r="AM351" t="s">
        <v>145</v>
      </c>
      <c r="AY351" t="s">
        <v>5106</v>
      </c>
      <c r="AZ351" t="s">
        <v>5107</v>
      </c>
      <c r="BA351" t="s">
        <v>5108</v>
      </c>
      <c r="BB351" t="s">
        <v>5109</v>
      </c>
      <c r="BD351" t="s">
        <v>72</v>
      </c>
      <c r="BG351" t="s">
        <v>5110</v>
      </c>
    </row>
    <row r="352" spans="1:59" x14ac:dyDescent="0.2">
      <c r="A352" s="1">
        <v>42618.939027777778</v>
      </c>
      <c r="B352" t="s">
        <v>1862</v>
      </c>
      <c r="C352" t="s">
        <v>8077</v>
      </c>
      <c r="D352" t="str">
        <f>VLOOKUP(all_senate_staff[[#This Row],[Full Name]], senate_staff_import[],1,0)</f>
        <v>Eric Champine</v>
      </c>
      <c r="M352" t="s">
        <v>8059</v>
      </c>
      <c r="AH352" t="s">
        <v>65</v>
      </c>
      <c r="AI352" t="s">
        <v>66</v>
      </c>
      <c r="AL352" t="s">
        <v>1237</v>
      </c>
      <c r="AY352" t="s">
        <v>8078</v>
      </c>
      <c r="AZ352" t="s">
        <v>8079</v>
      </c>
      <c r="BA352" t="s">
        <v>8080</v>
      </c>
      <c r="BB352" t="s">
        <v>6228</v>
      </c>
      <c r="BD352" t="s">
        <v>72</v>
      </c>
      <c r="BG352" t="s">
        <v>8081</v>
      </c>
    </row>
    <row r="353" spans="1:59" x14ac:dyDescent="0.2">
      <c r="A353" s="1">
        <v>42618.942106481481</v>
      </c>
      <c r="B353" t="s">
        <v>1862</v>
      </c>
      <c r="C353" t="s">
        <v>3604</v>
      </c>
      <c r="D353" t="str">
        <f>VLOOKUP(all_senate_staff[[#This Row],[Full Name]], senate_staff_import[],1,0)</f>
        <v>Eric J Anderson</v>
      </c>
      <c r="L353" t="s">
        <v>105</v>
      </c>
      <c r="M353" t="s">
        <v>106</v>
      </c>
      <c r="N353" t="s">
        <v>63</v>
      </c>
      <c r="AH353" t="s">
        <v>65</v>
      </c>
      <c r="AI353" t="s">
        <v>66</v>
      </c>
      <c r="AL353" t="s">
        <v>67</v>
      </c>
      <c r="AY353" t="s">
        <v>3605</v>
      </c>
      <c r="AZ353" t="s">
        <v>1462</v>
      </c>
      <c r="BA353" t="s">
        <v>497</v>
      </c>
      <c r="BB353" t="s">
        <v>110</v>
      </c>
      <c r="BD353" t="s">
        <v>72</v>
      </c>
      <c r="BG353" t="s">
        <v>3606</v>
      </c>
    </row>
    <row r="354" spans="1:59" x14ac:dyDescent="0.2">
      <c r="A354" s="1">
        <v>42789.530949074076</v>
      </c>
      <c r="B354" t="s">
        <v>59</v>
      </c>
      <c r="C354" t="s">
        <v>1459</v>
      </c>
      <c r="D354" t="str">
        <f>VLOOKUP(all_senate_staff[[#This Row],[Full Name]], senate_staff_import[],1,0)</f>
        <v>Eric J Hough</v>
      </c>
      <c r="M354" t="s">
        <v>1460</v>
      </c>
      <c r="AH354" t="s">
        <v>65</v>
      </c>
      <c r="AI354" t="s">
        <v>66</v>
      </c>
      <c r="AL354" t="s">
        <v>1237</v>
      </c>
      <c r="AY354" t="s">
        <v>1461</v>
      </c>
      <c r="AZ354" t="s">
        <v>1462</v>
      </c>
      <c r="BA354" t="s">
        <v>1463</v>
      </c>
      <c r="BB354" t="s">
        <v>1070</v>
      </c>
      <c r="BD354" t="s">
        <v>72</v>
      </c>
      <c r="BG354" t="s">
        <v>1464</v>
      </c>
    </row>
    <row r="355" spans="1:59" x14ac:dyDescent="0.2">
      <c r="A355" s="1">
        <v>42618.940844907411</v>
      </c>
      <c r="B355" t="s">
        <v>1862</v>
      </c>
      <c r="C355" t="s">
        <v>5454</v>
      </c>
      <c r="D355" t="str">
        <f>VLOOKUP(all_senate_staff[[#This Row],[Full Name]], senate_staff_import[],1,0)</f>
        <v>Eric J Katz</v>
      </c>
      <c r="M355" t="s">
        <v>1515</v>
      </c>
      <c r="AH355" t="s">
        <v>65</v>
      </c>
      <c r="AI355" t="s">
        <v>66</v>
      </c>
      <c r="AL355" t="s">
        <v>1237</v>
      </c>
      <c r="AY355" t="s">
        <v>5455</v>
      </c>
      <c r="AZ355" t="s">
        <v>1462</v>
      </c>
      <c r="BA355" t="s">
        <v>5456</v>
      </c>
      <c r="BB355" t="s">
        <v>141</v>
      </c>
      <c r="BD355" t="s">
        <v>72</v>
      </c>
      <c r="BG355" t="s">
        <v>5457</v>
      </c>
    </row>
    <row r="356" spans="1:59" x14ac:dyDescent="0.2">
      <c r="A356" s="1">
        <v>42789.531608796293</v>
      </c>
      <c r="B356" t="s">
        <v>59</v>
      </c>
      <c r="C356" t="s">
        <v>1102</v>
      </c>
      <c r="D356" t="str">
        <f>VLOOKUP(all_senate_staff[[#This Row],[Full Name]], senate_staff_import[],1,0)</f>
        <v>Eric M Hofmeister</v>
      </c>
      <c r="L356" t="s">
        <v>1090</v>
      </c>
      <c r="M356" t="s">
        <v>1091</v>
      </c>
      <c r="N356" t="s">
        <v>63</v>
      </c>
      <c r="AH356" t="s">
        <v>65</v>
      </c>
      <c r="AI356" t="s">
        <v>66</v>
      </c>
      <c r="AL356" t="s">
        <v>67</v>
      </c>
      <c r="AY356" t="s">
        <v>1103</v>
      </c>
      <c r="AZ356" t="s">
        <v>1104</v>
      </c>
      <c r="BA356" t="s">
        <v>1105</v>
      </c>
      <c r="BB356" t="s">
        <v>572</v>
      </c>
      <c r="BD356" t="s">
        <v>72</v>
      </c>
      <c r="BG356" t="s">
        <v>1106</v>
      </c>
    </row>
    <row r="357" spans="1:59" x14ac:dyDescent="0.2">
      <c r="A357" s="1">
        <v>42618.94290509259</v>
      </c>
      <c r="B357" t="s">
        <v>1862</v>
      </c>
      <c r="C357" t="s">
        <v>2517</v>
      </c>
      <c r="D357" t="str">
        <f>VLOOKUP(all_senate_staff[[#This Row],[Full Name]], senate_staff_import[],1,0)</f>
        <v>Eric M Mayo</v>
      </c>
      <c r="L357" t="s">
        <v>245</v>
      </c>
      <c r="M357" t="s">
        <v>246</v>
      </c>
      <c r="N357" t="s">
        <v>63</v>
      </c>
      <c r="AH357" t="s">
        <v>65</v>
      </c>
      <c r="AI357" t="s">
        <v>66</v>
      </c>
      <c r="AL357" t="s">
        <v>67</v>
      </c>
      <c r="AY357" t="s">
        <v>2518</v>
      </c>
      <c r="AZ357" t="s">
        <v>1104</v>
      </c>
      <c r="BA357" t="s">
        <v>2519</v>
      </c>
      <c r="BB357" t="s">
        <v>2049</v>
      </c>
      <c r="BD357" t="s">
        <v>72</v>
      </c>
      <c r="BG357" t="s">
        <v>2520</v>
      </c>
    </row>
    <row r="358" spans="1:59" x14ac:dyDescent="0.2">
      <c r="A358" s="1">
        <v>42789.531689814823</v>
      </c>
      <c r="B358" t="s">
        <v>59</v>
      </c>
      <c r="C358" t="s">
        <v>739</v>
      </c>
      <c r="D358" t="str">
        <f>VLOOKUP(all_senate_staff[[#This Row],[Full Name]], senate_staff_import[],1,0)</f>
        <v>Erica D Bemiss</v>
      </c>
      <c r="L358" t="s">
        <v>740</v>
      </c>
      <c r="M358" t="s">
        <v>741</v>
      </c>
      <c r="N358" t="s">
        <v>168</v>
      </c>
      <c r="AH358" t="s">
        <v>65</v>
      </c>
      <c r="AI358" t="s">
        <v>66</v>
      </c>
      <c r="AL358" t="s">
        <v>67</v>
      </c>
      <c r="AY358" t="s">
        <v>742</v>
      </c>
      <c r="AZ358" t="s">
        <v>743</v>
      </c>
      <c r="BA358" t="s">
        <v>744</v>
      </c>
      <c r="BB358" t="s">
        <v>455</v>
      </c>
      <c r="BD358" t="s">
        <v>72</v>
      </c>
      <c r="BG358" t="s">
        <v>745</v>
      </c>
    </row>
    <row r="359" spans="1:59" x14ac:dyDescent="0.2">
      <c r="A359" s="1">
        <v>42789.531655092593</v>
      </c>
      <c r="B359" t="s">
        <v>59</v>
      </c>
      <c r="C359" t="s">
        <v>934</v>
      </c>
      <c r="D359" t="str">
        <f>VLOOKUP(all_senate_staff[[#This Row],[Full Name]], senate_staff_import[],1,0)</f>
        <v>Erica L Lutz</v>
      </c>
      <c r="L359" t="s">
        <v>917</v>
      </c>
      <c r="M359" t="s">
        <v>918</v>
      </c>
      <c r="N359" t="s">
        <v>63</v>
      </c>
      <c r="AH359" t="s">
        <v>65</v>
      </c>
      <c r="AI359" t="s">
        <v>66</v>
      </c>
      <c r="AL359" t="s">
        <v>67</v>
      </c>
      <c r="AY359" t="s">
        <v>935</v>
      </c>
      <c r="AZ359" t="s">
        <v>936</v>
      </c>
      <c r="BA359" t="s">
        <v>937</v>
      </c>
      <c r="BB359" t="s">
        <v>893</v>
      </c>
      <c r="BD359" t="s">
        <v>72</v>
      </c>
      <c r="BG359" t="s">
        <v>938</v>
      </c>
    </row>
    <row r="360" spans="1:59" x14ac:dyDescent="0.2">
      <c r="A360" s="1">
        <v>42618.940844907411</v>
      </c>
      <c r="B360" t="s">
        <v>1862</v>
      </c>
      <c r="C360" t="s">
        <v>5438</v>
      </c>
      <c r="D360" t="str">
        <f>VLOOKUP(all_senate_staff[[#This Row],[Full Name]], senate_staff_import[],1,0)</f>
        <v>Erica N Rangel</v>
      </c>
      <c r="M360" t="s">
        <v>1515</v>
      </c>
      <c r="AH360" t="s">
        <v>65</v>
      </c>
      <c r="AI360" t="s">
        <v>66</v>
      </c>
      <c r="AL360" t="s">
        <v>1237</v>
      </c>
      <c r="AY360" t="s">
        <v>5439</v>
      </c>
      <c r="AZ360" t="s">
        <v>5440</v>
      </c>
      <c r="BA360" t="s">
        <v>5441</v>
      </c>
      <c r="BB360" t="s">
        <v>5442</v>
      </c>
      <c r="BD360" t="s">
        <v>72</v>
      </c>
      <c r="BG360" t="s">
        <v>5443</v>
      </c>
    </row>
    <row r="361" spans="1:59" x14ac:dyDescent="0.2">
      <c r="A361" s="1">
        <v>42789.530914351853</v>
      </c>
      <c r="B361" t="s">
        <v>59</v>
      </c>
      <c r="C361" t="s">
        <v>1630</v>
      </c>
      <c r="D361" t="str">
        <f>VLOOKUP(all_senate_staff[[#This Row],[Full Name]], senate_staff_import[],1,0)</f>
        <v>Erik G Villalobos</v>
      </c>
      <c r="M361" t="s">
        <v>1260</v>
      </c>
      <c r="AH361" t="s">
        <v>65</v>
      </c>
      <c r="AI361" t="s">
        <v>66</v>
      </c>
      <c r="AL361" t="s">
        <v>1237</v>
      </c>
      <c r="AY361" t="s">
        <v>1631</v>
      </c>
      <c r="AZ361" t="s">
        <v>1632</v>
      </c>
      <c r="BA361" t="s">
        <v>1633</v>
      </c>
      <c r="BB361" t="s">
        <v>1264</v>
      </c>
      <c r="BD361" t="s">
        <v>72</v>
      </c>
      <c r="BG361" t="s">
        <v>1634</v>
      </c>
    </row>
    <row r="362" spans="1:59" x14ac:dyDescent="0.2">
      <c r="A362" s="1">
        <v>42618.94085648148</v>
      </c>
      <c r="B362" t="s">
        <v>1862</v>
      </c>
      <c r="C362" t="s">
        <v>5419</v>
      </c>
      <c r="D362" t="str">
        <f>VLOOKUP(all_senate_staff[[#This Row],[Full Name]], senate_staff_import[],1,0)</f>
        <v>Erin E Duncan</v>
      </c>
      <c r="L362" t="s">
        <v>5309</v>
      </c>
      <c r="M362" t="s">
        <v>1460</v>
      </c>
      <c r="N362" t="s">
        <v>168</v>
      </c>
      <c r="AH362" t="s">
        <v>65</v>
      </c>
      <c r="AI362" t="s">
        <v>66</v>
      </c>
      <c r="AL362" t="s">
        <v>1237</v>
      </c>
      <c r="AY362" t="s">
        <v>5420</v>
      </c>
      <c r="AZ362" t="s">
        <v>5421</v>
      </c>
      <c r="BA362" t="s">
        <v>5422</v>
      </c>
      <c r="BB362" t="s">
        <v>455</v>
      </c>
      <c r="BD362" t="s">
        <v>72</v>
      </c>
      <c r="BG362" t="s">
        <v>5423</v>
      </c>
    </row>
    <row r="363" spans="1:59" x14ac:dyDescent="0.2">
      <c r="A363" s="1">
        <v>42789.531793981478</v>
      </c>
      <c r="B363" t="s">
        <v>59</v>
      </c>
      <c r="C363" t="s">
        <v>279</v>
      </c>
      <c r="D363" t="str">
        <f>VLOOKUP(all_senate_staff[[#This Row],[Full Name]], senate_staff_import[],1,0)</f>
        <v>Esteban A Maccera</v>
      </c>
      <c r="L363" t="s">
        <v>267</v>
      </c>
      <c r="M363" t="s">
        <v>268</v>
      </c>
      <c r="N363" t="s">
        <v>168</v>
      </c>
      <c r="T363" t="s">
        <v>280</v>
      </c>
      <c r="AH363" t="s">
        <v>65</v>
      </c>
      <c r="AI363" t="s">
        <v>66</v>
      </c>
      <c r="AL363" t="s">
        <v>67</v>
      </c>
      <c r="AY363" t="s">
        <v>281</v>
      </c>
      <c r="AZ363" t="s">
        <v>282</v>
      </c>
      <c r="BA363" t="s">
        <v>283</v>
      </c>
      <c r="BB363" t="s">
        <v>284</v>
      </c>
      <c r="BD363" t="s">
        <v>72</v>
      </c>
      <c r="BG363" t="s">
        <v>285</v>
      </c>
    </row>
    <row r="364" spans="1:59" x14ac:dyDescent="0.2">
      <c r="A364" s="1">
        <v>42789.531597222223</v>
      </c>
      <c r="B364" t="s">
        <v>59</v>
      </c>
      <c r="C364" t="s">
        <v>1144</v>
      </c>
      <c r="D364" t="str">
        <f>VLOOKUP(all_senate_staff[[#This Row],[Full Name]], senate_staff_import[],1,0)</f>
        <v>Eunjin Vogel</v>
      </c>
      <c r="L364" t="s">
        <v>1145</v>
      </c>
      <c r="M364" t="s">
        <v>1146</v>
      </c>
      <c r="N364" t="s">
        <v>63</v>
      </c>
      <c r="AH364" t="s">
        <v>65</v>
      </c>
      <c r="AI364" t="s">
        <v>66</v>
      </c>
      <c r="AL364" t="s">
        <v>67</v>
      </c>
      <c r="AY364" t="s">
        <v>1147</v>
      </c>
      <c r="AZ364" t="s">
        <v>1148</v>
      </c>
      <c r="BA364" t="s">
        <v>1149</v>
      </c>
      <c r="BB364" t="s">
        <v>1150</v>
      </c>
      <c r="BD364" t="s">
        <v>72</v>
      </c>
      <c r="BG364" t="s">
        <v>1151</v>
      </c>
    </row>
    <row r="365" spans="1:59" x14ac:dyDescent="0.2">
      <c r="A365" s="1">
        <v>42618.941400462973</v>
      </c>
      <c r="B365" t="s">
        <v>1862</v>
      </c>
      <c r="C365" t="s">
        <v>4625</v>
      </c>
      <c r="D365" t="str">
        <f>VLOOKUP(all_senate_staff[[#This Row],[Full Name]], senate_staff_import[],1,0)</f>
        <v>Eva Grech</v>
      </c>
      <c r="L365" t="s">
        <v>709</v>
      </c>
      <c r="M365" t="s">
        <v>710</v>
      </c>
      <c r="N365" t="s">
        <v>63</v>
      </c>
      <c r="AH365" t="s">
        <v>65</v>
      </c>
      <c r="AI365" t="s">
        <v>66</v>
      </c>
      <c r="AL365" t="s">
        <v>67</v>
      </c>
      <c r="AY365" t="s">
        <v>4626</v>
      </c>
      <c r="AZ365" t="s">
        <v>4627</v>
      </c>
      <c r="BA365" t="s">
        <v>4628</v>
      </c>
      <c r="BB365" t="s">
        <v>426</v>
      </c>
      <c r="BD365" t="s">
        <v>72</v>
      </c>
      <c r="BG365" t="s">
        <v>4629</v>
      </c>
    </row>
    <row r="366" spans="1:59" x14ac:dyDescent="0.2">
      <c r="A366" s="1">
        <v>42618.939259259263</v>
      </c>
      <c r="B366" t="s">
        <v>1862</v>
      </c>
      <c r="C366" t="s">
        <v>7460</v>
      </c>
      <c r="D366" t="str">
        <f>VLOOKUP(all_senate_staff[[#This Row],[Full Name]], senate_staff_import[],1,0)</f>
        <v>Evan B Trowbridge</v>
      </c>
      <c r="L366" t="s">
        <v>740</v>
      </c>
      <c r="M366" t="s">
        <v>741</v>
      </c>
      <c r="N366" t="s">
        <v>63</v>
      </c>
      <c r="AH366" t="s">
        <v>65</v>
      </c>
      <c r="AI366" t="s">
        <v>66</v>
      </c>
      <c r="AL366" t="s">
        <v>67</v>
      </c>
      <c r="AY366" t="s">
        <v>7461</v>
      </c>
      <c r="AZ366" t="s">
        <v>7462</v>
      </c>
      <c r="BA366" t="s">
        <v>7463</v>
      </c>
      <c r="BB366" t="s">
        <v>365</v>
      </c>
      <c r="BD366" t="s">
        <v>72</v>
      </c>
      <c r="BG366" t="s">
        <v>7464</v>
      </c>
    </row>
    <row r="367" spans="1:59" x14ac:dyDescent="0.2">
      <c r="A367" s="1">
        <v>42618.938969907409</v>
      </c>
      <c r="B367" t="s">
        <v>1862</v>
      </c>
      <c r="C367" t="s">
        <v>8288</v>
      </c>
      <c r="D367" t="str">
        <f>VLOOKUP(all_senate_staff[[#This Row],[Full Name]], senate_staff_import[],1,0)</f>
        <v>Evan C Schneider</v>
      </c>
      <c r="L367" t="s">
        <v>7117</v>
      </c>
      <c r="M367" t="s">
        <v>7118</v>
      </c>
      <c r="N367" t="s">
        <v>168</v>
      </c>
      <c r="AH367" t="s">
        <v>65</v>
      </c>
      <c r="AI367" t="s">
        <v>66</v>
      </c>
      <c r="AL367" t="s">
        <v>67</v>
      </c>
      <c r="AY367" t="s">
        <v>8289</v>
      </c>
      <c r="AZ367" t="s">
        <v>8290</v>
      </c>
      <c r="BA367" t="s">
        <v>5735</v>
      </c>
      <c r="BB367" t="s">
        <v>5249</v>
      </c>
      <c r="BD367" t="s">
        <v>72</v>
      </c>
      <c r="BG367" t="s">
        <v>8291</v>
      </c>
    </row>
    <row r="368" spans="1:59" x14ac:dyDescent="0.2">
      <c r="A368" s="1">
        <v>42618.943101851852</v>
      </c>
      <c r="B368" t="s">
        <v>1862</v>
      </c>
      <c r="C368" t="s">
        <v>2278</v>
      </c>
      <c r="D368" t="str">
        <f>VLOOKUP(all_senate_staff[[#This Row],[Full Name]], senate_staff_import[],1,0)</f>
        <v>Evan T Sullivan</v>
      </c>
      <c r="L368" t="s">
        <v>267</v>
      </c>
      <c r="M368" t="s">
        <v>1244</v>
      </c>
      <c r="N368" t="s">
        <v>63</v>
      </c>
      <c r="T368" t="s">
        <v>2279</v>
      </c>
      <c r="V368" t="s">
        <v>2280</v>
      </c>
      <c r="W368" t="s">
        <v>2281</v>
      </c>
      <c r="AG368" t="s">
        <v>2282</v>
      </c>
      <c r="AH368" t="s">
        <v>65</v>
      </c>
      <c r="AI368" t="s">
        <v>66</v>
      </c>
      <c r="AL368" t="s">
        <v>1237</v>
      </c>
      <c r="AY368" t="s">
        <v>2283</v>
      </c>
      <c r="AZ368" t="s">
        <v>2284</v>
      </c>
      <c r="BA368" t="s">
        <v>2285</v>
      </c>
      <c r="BB368" t="s">
        <v>284</v>
      </c>
      <c r="BD368" t="s">
        <v>72</v>
      </c>
      <c r="BG368" t="s">
        <v>2286</v>
      </c>
    </row>
    <row r="369" spans="1:59" x14ac:dyDescent="0.2">
      <c r="A369" s="1">
        <v>42618.939918981479</v>
      </c>
      <c r="B369" t="s">
        <v>1862</v>
      </c>
      <c r="C369" t="s">
        <v>6783</v>
      </c>
      <c r="D369" t="str">
        <f>VLOOKUP(all_senate_staff[[#This Row],[Full Name]], senate_staff_import[],1,0)</f>
        <v>Faith Marie Famularo</v>
      </c>
      <c r="L369" t="s">
        <v>2026</v>
      </c>
      <c r="M369" t="s">
        <v>2027</v>
      </c>
      <c r="N369" t="s">
        <v>168</v>
      </c>
      <c r="T369" t="s">
        <v>6784</v>
      </c>
      <c r="AH369" t="s">
        <v>65</v>
      </c>
      <c r="AI369" t="s">
        <v>66</v>
      </c>
      <c r="AL369" t="s">
        <v>67</v>
      </c>
      <c r="AM369" t="s">
        <v>284</v>
      </c>
      <c r="AY369" t="s">
        <v>6785</v>
      </c>
      <c r="AZ369" t="s">
        <v>6786</v>
      </c>
      <c r="BA369" t="s">
        <v>6787</v>
      </c>
      <c r="BB369" t="s">
        <v>284</v>
      </c>
      <c r="BD369" t="s">
        <v>72</v>
      </c>
      <c r="BG369" t="s">
        <v>6788</v>
      </c>
    </row>
    <row r="370" spans="1:59" x14ac:dyDescent="0.2">
      <c r="A370" s="1">
        <v>42618.940960648149</v>
      </c>
      <c r="B370" t="s">
        <v>1862</v>
      </c>
      <c r="C370" t="s">
        <v>5298</v>
      </c>
      <c r="D370" t="str">
        <f>VLOOKUP(all_senate_staff[[#This Row],[Full Name]], senate_staff_import[],1,0)</f>
        <v>Fanes K Saintil</v>
      </c>
      <c r="M370" t="s">
        <v>1825</v>
      </c>
      <c r="AH370" t="s">
        <v>65</v>
      </c>
      <c r="AI370" t="s">
        <v>66</v>
      </c>
      <c r="AL370" t="s">
        <v>1237</v>
      </c>
      <c r="AY370" t="s">
        <v>5299</v>
      </c>
      <c r="AZ370" t="s">
        <v>5300</v>
      </c>
      <c r="BA370" t="s">
        <v>5301</v>
      </c>
      <c r="BB370" t="s">
        <v>5071</v>
      </c>
      <c r="BD370" t="s">
        <v>72</v>
      </c>
      <c r="BG370" t="s">
        <v>5302</v>
      </c>
    </row>
    <row r="371" spans="1:59" x14ac:dyDescent="0.2">
      <c r="A371" s="1">
        <v>42618.942511574067</v>
      </c>
      <c r="B371" t="s">
        <v>1862</v>
      </c>
      <c r="C371" t="s">
        <v>3041</v>
      </c>
      <c r="D371" t="str">
        <f>VLOOKUP(all_senate_staff[[#This Row],[Full Name]], senate_staff_import[],1,0)</f>
        <v>Farhana Hassan</v>
      </c>
      <c r="L371" t="s">
        <v>655</v>
      </c>
      <c r="M371" t="s">
        <v>656</v>
      </c>
      <c r="N371" t="s">
        <v>63</v>
      </c>
      <c r="AH371" t="s">
        <v>65</v>
      </c>
      <c r="AI371" t="s">
        <v>66</v>
      </c>
      <c r="AL371" t="s">
        <v>67</v>
      </c>
      <c r="AY371" t="s">
        <v>3042</v>
      </c>
      <c r="AZ371" t="s">
        <v>3043</v>
      </c>
      <c r="BA371" t="s">
        <v>3044</v>
      </c>
      <c r="BB371" t="s">
        <v>80</v>
      </c>
      <c r="BD371" t="s">
        <v>72</v>
      </c>
      <c r="BG371" t="s">
        <v>3045</v>
      </c>
    </row>
    <row r="372" spans="1:59" x14ac:dyDescent="0.2">
      <c r="A372" s="1">
        <v>42618.942974537043</v>
      </c>
      <c r="B372" t="s">
        <v>1862</v>
      </c>
      <c r="C372" t="s">
        <v>2443</v>
      </c>
      <c r="D372" t="str">
        <f>VLOOKUP(all_senate_staff[[#This Row],[Full Name]], senate_staff_import[],1,0)</f>
        <v>Felicia A Reid</v>
      </c>
      <c r="M372" t="s">
        <v>1360</v>
      </c>
      <c r="V372" t="s">
        <v>2444</v>
      </c>
      <c r="AH372" t="s">
        <v>65</v>
      </c>
      <c r="AI372" t="s">
        <v>66</v>
      </c>
      <c r="AL372" t="s">
        <v>1237</v>
      </c>
      <c r="AY372" t="s">
        <v>2445</v>
      </c>
      <c r="AZ372" t="s">
        <v>2446</v>
      </c>
      <c r="BA372" t="s">
        <v>577</v>
      </c>
      <c r="BB372" t="s">
        <v>401</v>
      </c>
      <c r="BD372" t="s">
        <v>72</v>
      </c>
      <c r="BG372" t="s">
        <v>2447</v>
      </c>
    </row>
    <row r="373" spans="1:59" x14ac:dyDescent="0.2">
      <c r="A373" s="1">
        <v>42618.942233796297</v>
      </c>
      <c r="B373" t="s">
        <v>1862</v>
      </c>
      <c r="C373" t="s">
        <v>3436</v>
      </c>
      <c r="D373" t="str">
        <f>VLOOKUP(all_senate_staff[[#This Row],[Full Name]], senate_staff_import[],1,0)</f>
        <v>Felix O Muniz</v>
      </c>
      <c r="M373" t="s">
        <v>1552</v>
      </c>
      <c r="AH373" t="s">
        <v>65</v>
      </c>
      <c r="AI373" t="s">
        <v>66</v>
      </c>
      <c r="AL373" t="s">
        <v>1237</v>
      </c>
      <c r="AY373" t="s">
        <v>3437</v>
      </c>
      <c r="AZ373" t="s">
        <v>3438</v>
      </c>
      <c r="BA373" t="s">
        <v>3439</v>
      </c>
      <c r="BB373" t="s">
        <v>3440</v>
      </c>
      <c r="BD373" t="s">
        <v>72</v>
      </c>
      <c r="BG373" t="s">
        <v>3441</v>
      </c>
    </row>
    <row r="374" spans="1:59" x14ac:dyDescent="0.2">
      <c r="A374" s="1">
        <v>42789.530891203707</v>
      </c>
      <c r="B374" t="s">
        <v>59</v>
      </c>
      <c r="C374" t="s">
        <v>1691</v>
      </c>
      <c r="D374" t="str">
        <f>VLOOKUP(all_senate_staff[[#This Row],[Full Name]], senate_staff_import[],1,0)</f>
        <v>Fiona J Jung</v>
      </c>
      <c r="M374" t="s">
        <v>1260</v>
      </c>
      <c r="AH374" t="s">
        <v>65</v>
      </c>
      <c r="AI374" t="s">
        <v>66</v>
      </c>
      <c r="AL374" t="s">
        <v>1237</v>
      </c>
      <c r="AY374" t="s">
        <v>1692</v>
      </c>
      <c r="AZ374" t="s">
        <v>1693</v>
      </c>
      <c r="BA374" t="s">
        <v>1694</v>
      </c>
      <c r="BB374" t="s">
        <v>1264</v>
      </c>
      <c r="BD374" t="s">
        <v>72</v>
      </c>
      <c r="BG374" t="s">
        <v>1695</v>
      </c>
    </row>
    <row r="375" spans="1:59" x14ac:dyDescent="0.2">
      <c r="A375" s="1">
        <v>42618.940868055557</v>
      </c>
      <c r="B375" t="s">
        <v>1862</v>
      </c>
      <c r="C375" t="s">
        <v>5397</v>
      </c>
      <c r="D375" t="str">
        <f>VLOOKUP(all_senate_staff[[#This Row],[Full Name]], senate_staff_import[],1,0)</f>
        <v>Franceine D Suski</v>
      </c>
      <c r="L375" t="s">
        <v>1932</v>
      </c>
      <c r="M375" t="s">
        <v>1933</v>
      </c>
      <c r="N375" t="s">
        <v>63</v>
      </c>
      <c r="AH375" t="s">
        <v>65</v>
      </c>
      <c r="AI375" t="s">
        <v>66</v>
      </c>
      <c r="AL375" t="s">
        <v>67</v>
      </c>
      <c r="AY375" t="s">
        <v>5398</v>
      </c>
      <c r="AZ375" t="s">
        <v>5399</v>
      </c>
      <c r="BA375" t="s">
        <v>5400</v>
      </c>
      <c r="BB375" t="s">
        <v>5401</v>
      </c>
      <c r="BD375" t="s">
        <v>72</v>
      </c>
      <c r="BG375" t="s">
        <v>5402</v>
      </c>
    </row>
    <row r="376" spans="1:59" x14ac:dyDescent="0.2">
      <c r="A376" s="1">
        <v>42618.93990740741</v>
      </c>
      <c r="B376" t="s">
        <v>1862</v>
      </c>
      <c r="C376" t="s">
        <v>6816</v>
      </c>
      <c r="D376" t="str">
        <f>VLOOKUP(all_senate_staff[[#This Row],[Full Name]], senate_staff_import[],1,0)</f>
        <v>Frances A Vasquez</v>
      </c>
      <c r="L376" t="s">
        <v>1001</v>
      </c>
      <c r="M376" t="s">
        <v>1002</v>
      </c>
      <c r="N376" t="s">
        <v>63</v>
      </c>
      <c r="AH376" t="s">
        <v>65</v>
      </c>
      <c r="AI376" t="s">
        <v>66</v>
      </c>
      <c r="AL376" t="s">
        <v>67</v>
      </c>
      <c r="AY376" t="s">
        <v>6817</v>
      </c>
      <c r="AZ376" t="s">
        <v>6818</v>
      </c>
      <c r="BA376" t="s">
        <v>784</v>
      </c>
      <c r="BB376" t="s">
        <v>578</v>
      </c>
      <c r="BD376" t="s">
        <v>72</v>
      </c>
      <c r="BG376" t="s">
        <v>6819</v>
      </c>
    </row>
    <row r="377" spans="1:59" x14ac:dyDescent="0.2">
      <c r="A377" s="1">
        <v>42618.94195601852</v>
      </c>
      <c r="B377" t="s">
        <v>1862</v>
      </c>
      <c r="C377" t="s">
        <v>3846</v>
      </c>
      <c r="D377" t="str">
        <f>VLOOKUP(all_senate_staff[[#This Row],[Full Name]], senate_staff_import[],1,0)</f>
        <v>Francesca D Hammer</v>
      </c>
      <c r="L377" t="s">
        <v>119</v>
      </c>
      <c r="M377" t="s">
        <v>120</v>
      </c>
      <c r="N377" t="s">
        <v>63</v>
      </c>
      <c r="AH377" t="s">
        <v>65</v>
      </c>
      <c r="AI377" t="s">
        <v>66</v>
      </c>
      <c r="AL377" t="s">
        <v>67</v>
      </c>
      <c r="AY377" t="s">
        <v>3847</v>
      </c>
      <c r="AZ377" t="s">
        <v>3848</v>
      </c>
      <c r="BA377" t="s">
        <v>3849</v>
      </c>
      <c r="BB377" t="s">
        <v>455</v>
      </c>
      <c r="BD377" t="s">
        <v>72</v>
      </c>
      <c r="BG377" t="s">
        <v>3850</v>
      </c>
    </row>
    <row r="378" spans="1:59" x14ac:dyDescent="0.2">
      <c r="A378" s="1">
        <v>42618.942627314813</v>
      </c>
      <c r="B378" t="s">
        <v>1862</v>
      </c>
      <c r="C378" t="s">
        <v>2887</v>
      </c>
      <c r="D378" t="str">
        <f>VLOOKUP(all_senate_staff[[#This Row],[Full Name]], senate_staff_import[],1,0)</f>
        <v>Franci D Schwartz</v>
      </c>
      <c r="M378" t="s">
        <v>2864</v>
      </c>
      <c r="AH378" t="s">
        <v>65</v>
      </c>
      <c r="AI378" t="s">
        <v>66</v>
      </c>
      <c r="AL378" t="s">
        <v>1237</v>
      </c>
      <c r="AY378" t="s">
        <v>2888</v>
      </c>
      <c r="AZ378" t="s">
        <v>2889</v>
      </c>
      <c r="BA378" t="s">
        <v>2890</v>
      </c>
      <c r="BB378" t="s">
        <v>455</v>
      </c>
      <c r="BD378" t="s">
        <v>72</v>
      </c>
      <c r="BG378" t="s">
        <v>2891</v>
      </c>
    </row>
    <row r="379" spans="1:59" x14ac:dyDescent="0.2">
      <c r="A379" s="1">
        <v>42618.93922453704</v>
      </c>
      <c r="B379" t="s">
        <v>1862</v>
      </c>
      <c r="C379" t="s">
        <v>7524</v>
      </c>
      <c r="D379" t="str">
        <f>VLOOKUP(all_senate_staff[[#This Row],[Full Name]], senate_staff_import[],1,0)</f>
        <v>Francine A Hinton</v>
      </c>
      <c r="L379" t="s">
        <v>1090</v>
      </c>
      <c r="M379" t="s">
        <v>1091</v>
      </c>
      <c r="N379" t="s">
        <v>63</v>
      </c>
      <c r="AH379" t="s">
        <v>65</v>
      </c>
      <c r="AI379" t="s">
        <v>66</v>
      </c>
      <c r="AL379" t="s">
        <v>67</v>
      </c>
      <c r="AY379" t="s">
        <v>7525</v>
      </c>
      <c r="AZ379" t="s">
        <v>7526</v>
      </c>
      <c r="BA379" t="s">
        <v>7527</v>
      </c>
      <c r="BB379" t="s">
        <v>801</v>
      </c>
      <c r="BD379" t="s">
        <v>72</v>
      </c>
      <c r="BG379" t="s">
        <v>7528</v>
      </c>
    </row>
    <row r="380" spans="1:59" x14ac:dyDescent="0.2">
      <c r="A380" s="1">
        <v>42618.942372685182</v>
      </c>
      <c r="B380" t="s">
        <v>1862</v>
      </c>
      <c r="C380" t="s">
        <v>3186</v>
      </c>
      <c r="D380" t="str">
        <f>VLOOKUP(all_senate_staff[[#This Row],[Full Name]], senate_staff_import[],1,0)</f>
        <v>Francis J Mckearin Iv</v>
      </c>
      <c r="M380" t="s">
        <v>3069</v>
      </c>
      <c r="AH380" t="s">
        <v>65</v>
      </c>
      <c r="AI380" t="s">
        <v>66</v>
      </c>
      <c r="AL380" t="s">
        <v>1237</v>
      </c>
      <c r="AY380" t="s">
        <v>3187</v>
      </c>
      <c r="AZ380" t="s">
        <v>3188</v>
      </c>
      <c r="BA380" t="s">
        <v>3189</v>
      </c>
      <c r="BB380" t="s">
        <v>3190</v>
      </c>
      <c r="BD380" t="s">
        <v>72</v>
      </c>
      <c r="BG380" t="s">
        <v>3191</v>
      </c>
    </row>
    <row r="381" spans="1:59" x14ac:dyDescent="0.2">
      <c r="A381" s="1">
        <v>42618.939155092587</v>
      </c>
      <c r="B381" t="s">
        <v>1862</v>
      </c>
      <c r="C381" t="s">
        <v>7670</v>
      </c>
      <c r="D381" t="str">
        <f>VLOOKUP(all_senate_staff[[#This Row],[Full Name]], senate_staff_import[],1,0)</f>
        <v>Francis J Palasieski</v>
      </c>
      <c r="L381" t="s">
        <v>1017</v>
      </c>
      <c r="M381" t="s">
        <v>1018</v>
      </c>
      <c r="N381" t="s">
        <v>168</v>
      </c>
      <c r="AH381" t="s">
        <v>65</v>
      </c>
      <c r="AI381" t="s">
        <v>66</v>
      </c>
      <c r="AL381" t="s">
        <v>67</v>
      </c>
      <c r="AY381" t="s">
        <v>7671</v>
      </c>
      <c r="AZ381" t="s">
        <v>3188</v>
      </c>
      <c r="BA381" t="s">
        <v>7672</v>
      </c>
      <c r="BB381" t="s">
        <v>284</v>
      </c>
      <c r="BD381" t="s">
        <v>72</v>
      </c>
      <c r="BG381" t="s">
        <v>7673</v>
      </c>
    </row>
    <row r="382" spans="1:59" x14ac:dyDescent="0.2">
      <c r="A382" s="1">
        <v>42618.941192129627</v>
      </c>
      <c r="B382" t="s">
        <v>1862</v>
      </c>
      <c r="C382" t="s">
        <v>4944</v>
      </c>
      <c r="D382" t="str">
        <f>VLOOKUP(all_senate_staff[[#This Row],[Full Name]], senate_staff_import[],1,0)</f>
        <v>Francis M Rotundo</v>
      </c>
      <c r="M382" t="s">
        <v>1366</v>
      </c>
      <c r="AH382" t="s">
        <v>65</v>
      </c>
      <c r="AI382" t="s">
        <v>66</v>
      </c>
      <c r="AL382" t="s">
        <v>1237</v>
      </c>
      <c r="AY382" t="s">
        <v>4945</v>
      </c>
      <c r="AZ382" t="s">
        <v>4946</v>
      </c>
      <c r="BA382" t="s">
        <v>4947</v>
      </c>
      <c r="BB382" t="s">
        <v>1370</v>
      </c>
      <c r="BD382" t="s">
        <v>72</v>
      </c>
      <c r="BG382" t="s">
        <v>4948</v>
      </c>
    </row>
    <row r="383" spans="1:59" x14ac:dyDescent="0.2">
      <c r="A383" s="1">
        <v>42618.942118055558</v>
      </c>
      <c r="B383" t="s">
        <v>1862</v>
      </c>
      <c r="C383" t="s">
        <v>3587</v>
      </c>
      <c r="D383" t="str">
        <f>VLOOKUP(all_senate_staff[[#This Row],[Full Name]], senate_staff_import[],1,0)</f>
        <v>Francis P Alleva</v>
      </c>
      <c r="M383" t="s">
        <v>1406</v>
      </c>
      <c r="V383" t="s">
        <v>3588</v>
      </c>
      <c r="AG383" t="s">
        <v>3589</v>
      </c>
      <c r="AH383" t="s">
        <v>65</v>
      </c>
      <c r="AI383" t="s">
        <v>66</v>
      </c>
      <c r="AL383" t="s">
        <v>1237</v>
      </c>
      <c r="AY383" t="s">
        <v>3590</v>
      </c>
      <c r="AZ383" t="s">
        <v>3591</v>
      </c>
      <c r="BA383" t="s">
        <v>2103</v>
      </c>
      <c r="BB383" t="s">
        <v>1350</v>
      </c>
      <c r="BD383" t="s">
        <v>72</v>
      </c>
      <c r="BG383" t="s">
        <v>3592</v>
      </c>
    </row>
    <row r="384" spans="1:59" x14ac:dyDescent="0.2">
      <c r="A384" s="1">
        <v>42618.942789351851</v>
      </c>
      <c r="B384" t="s">
        <v>1862</v>
      </c>
      <c r="C384" t="s">
        <v>2660</v>
      </c>
      <c r="D384" t="str">
        <f>VLOOKUP(all_senate_staff[[#This Row],[Full Name]], senate_staff_import[],1,0)</f>
        <v>Francis W Patience</v>
      </c>
      <c r="M384" t="s">
        <v>2627</v>
      </c>
      <c r="AH384" t="s">
        <v>65</v>
      </c>
      <c r="AI384" t="s">
        <v>66</v>
      </c>
      <c r="AL384" t="s">
        <v>1237</v>
      </c>
      <c r="AY384" t="s">
        <v>2661</v>
      </c>
      <c r="AZ384" t="s">
        <v>2662</v>
      </c>
      <c r="BA384" t="s">
        <v>2663</v>
      </c>
      <c r="BB384" t="s">
        <v>2664</v>
      </c>
      <c r="BD384" t="s">
        <v>72</v>
      </c>
      <c r="BG384" t="s">
        <v>2665</v>
      </c>
    </row>
    <row r="385" spans="1:59" x14ac:dyDescent="0.2">
      <c r="A385" s="1">
        <v>42618.93891203704</v>
      </c>
      <c r="B385" t="s">
        <v>1862</v>
      </c>
      <c r="C385" t="s">
        <v>8444</v>
      </c>
      <c r="D385" t="str">
        <f>VLOOKUP(all_senate_staff[[#This Row],[Full Name]], senate_staff_import[],1,0)</f>
        <v>Frank A Klinowski</v>
      </c>
      <c r="M385" t="s">
        <v>1837</v>
      </c>
      <c r="AH385" t="s">
        <v>65</v>
      </c>
      <c r="AI385" t="s">
        <v>66</v>
      </c>
      <c r="AL385" t="s">
        <v>1237</v>
      </c>
      <c r="AY385" t="s">
        <v>8445</v>
      </c>
      <c r="AZ385" t="s">
        <v>8446</v>
      </c>
      <c r="BA385" t="s">
        <v>8447</v>
      </c>
      <c r="BB385" t="s">
        <v>8448</v>
      </c>
      <c r="BD385" t="s">
        <v>72</v>
      </c>
      <c r="BG385" t="s">
        <v>8449</v>
      </c>
    </row>
    <row r="386" spans="1:59" x14ac:dyDescent="0.2">
      <c r="A386" s="1">
        <v>42789.53162037037</v>
      </c>
      <c r="B386" t="s">
        <v>59</v>
      </c>
      <c r="C386" t="s">
        <v>1072</v>
      </c>
      <c r="D386" t="str">
        <f>VLOOKUP(all_senate_staff[[#This Row],[Full Name]], senate_staff_import[],1,0)</f>
        <v>Frank D Lombardi</v>
      </c>
      <c r="L386" t="s">
        <v>83</v>
      </c>
      <c r="M386" t="s">
        <v>84</v>
      </c>
      <c r="N386" t="s">
        <v>63</v>
      </c>
      <c r="AH386" t="s">
        <v>65</v>
      </c>
      <c r="AI386" t="s">
        <v>66</v>
      </c>
      <c r="AL386" t="s">
        <v>67</v>
      </c>
      <c r="AY386" t="s">
        <v>1073</v>
      </c>
      <c r="AZ386" t="s">
        <v>1074</v>
      </c>
      <c r="BA386" t="s">
        <v>1075</v>
      </c>
      <c r="BB386" t="s">
        <v>1076</v>
      </c>
      <c r="BD386" t="s">
        <v>72</v>
      </c>
      <c r="BG386" t="s">
        <v>1077</v>
      </c>
    </row>
    <row r="387" spans="1:59" x14ac:dyDescent="0.2">
      <c r="A387" s="1">
        <v>42618.939016203702</v>
      </c>
      <c r="B387" t="s">
        <v>1862</v>
      </c>
      <c r="C387" t="s">
        <v>8108</v>
      </c>
      <c r="D387" t="str">
        <f>VLOOKUP(all_senate_staff[[#This Row],[Full Name]], senate_staff_import[],1,0)</f>
        <v>Frank E Swiatek</v>
      </c>
      <c r="L387" t="s">
        <v>3312</v>
      </c>
      <c r="M387" t="s">
        <v>3313</v>
      </c>
      <c r="N387" t="s">
        <v>63</v>
      </c>
      <c r="AH387" t="s">
        <v>65</v>
      </c>
      <c r="AI387" t="s">
        <v>66</v>
      </c>
      <c r="AL387" t="s">
        <v>67</v>
      </c>
      <c r="AY387" t="s">
        <v>8109</v>
      </c>
      <c r="AZ387" t="s">
        <v>8110</v>
      </c>
      <c r="BA387" t="s">
        <v>8111</v>
      </c>
      <c r="BB387" t="s">
        <v>8112</v>
      </c>
      <c r="BD387" t="s">
        <v>72</v>
      </c>
      <c r="BG387" t="s">
        <v>8113</v>
      </c>
    </row>
    <row r="388" spans="1:59" x14ac:dyDescent="0.2">
      <c r="A388" s="1">
        <v>42789.530856481477</v>
      </c>
      <c r="B388" t="s">
        <v>59</v>
      </c>
      <c r="C388" t="s">
        <v>1855</v>
      </c>
      <c r="D388" t="str">
        <f>VLOOKUP(all_senate_staff[[#This Row],[Full Name]], senate_staff_import[],1,0)</f>
        <v>Frank Tassone</v>
      </c>
      <c r="M388" t="s">
        <v>1856</v>
      </c>
      <c r="AH388" t="s">
        <v>65</v>
      </c>
      <c r="AI388" t="s">
        <v>66</v>
      </c>
      <c r="AL388" t="s">
        <v>1237</v>
      </c>
      <c r="AY388" t="s">
        <v>1857</v>
      </c>
      <c r="AZ388" t="s">
        <v>1858</v>
      </c>
      <c r="BA388" t="s">
        <v>1859</v>
      </c>
      <c r="BB388" t="s">
        <v>1860</v>
      </c>
      <c r="BD388" t="s">
        <v>72</v>
      </c>
      <c r="BG388" t="s">
        <v>1861</v>
      </c>
    </row>
    <row r="389" spans="1:59" x14ac:dyDescent="0.2">
      <c r="A389" s="1">
        <v>42618.941331018519</v>
      </c>
      <c r="B389" t="s">
        <v>1862</v>
      </c>
      <c r="C389" t="s">
        <v>4712</v>
      </c>
      <c r="D389" t="str">
        <f>VLOOKUP(all_senate_staff[[#This Row],[Full Name]], senate_staff_import[],1,0)</f>
        <v>Frank X Allkofer</v>
      </c>
      <c r="L389" t="s">
        <v>696</v>
      </c>
      <c r="M389" t="s">
        <v>697</v>
      </c>
      <c r="N389" t="s">
        <v>63</v>
      </c>
      <c r="AH389" t="s">
        <v>65</v>
      </c>
      <c r="AI389" t="s">
        <v>66</v>
      </c>
      <c r="AL389" t="s">
        <v>67</v>
      </c>
      <c r="AY389" t="s">
        <v>4713</v>
      </c>
      <c r="AZ389" t="s">
        <v>4714</v>
      </c>
      <c r="BA389" t="s">
        <v>4715</v>
      </c>
      <c r="BB389" t="s">
        <v>893</v>
      </c>
      <c r="BD389" t="s">
        <v>72</v>
      </c>
      <c r="BG389" t="s">
        <v>4716</v>
      </c>
    </row>
    <row r="390" spans="1:59" x14ac:dyDescent="0.2">
      <c r="A390" s="1">
        <v>42618.93891203704</v>
      </c>
      <c r="B390" t="s">
        <v>1862</v>
      </c>
      <c r="C390" t="s">
        <v>8438</v>
      </c>
      <c r="D390" t="str">
        <f>VLOOKUP(all_senate_staff[[#This Row],[Full Name]], senate_staff_import[],1,0)</f>
        <v>Frederick A Beck</v>
      </c>
      <c r="M390" t="s">
        <v>1837</v>
      </c>
      <c r="AH390" t="s">
        <v>65</v>
      </c>
      <c r="AI390" t="s">
        <v>66</v>
      </c>
      <c r="AL390" t="s">
        <v>1237</v>
      </c>
      <c r="AY390" t="s">
        <v>8439</v>
      </c>
      <c r="AZ390" t="s">
        <v>8440</v>
      </c>
      <c r="BA390" t="s">
        <v>8441</v>
      </c>
      <c r="BB390" t="s">
        <v>8442</v>
      </c>
      <c r="BD390" t="s">
        <v>72</v>
      </c>
      <c r="BG390" t="s">
        <v>8443</v>
      </c>
    </row>
    <row r="391" spans="1:59" x14ac:dyDescent="0.2">
      <c r="A391" s="1">
        <v>42618.93891203704</v>
      </c>
      <c r="B391" t="s">
        <v>1862</v>
      </c>
      <c r="C391" t="s">
        <v>8432</v>
      </c>
      <c r="D391" t="str">
        <f>VLOOKUP(all_senate_staff[[#This Row],[Full Name]], senate_staff_import[],1,0)</f>
        <v>Frederick J Seestadt</v>
      </c>
      <c r="M391" t="s">
        <v>1837</v>
      </c>
      <c r="AH391" t="s">
        <v>65</v>
      </c>
      <c r="AI391" t="s">
        <v>66</v>
      </c>
      <c r="AL391" t="s">
        <v>1237</v>
      </c>
      <c r="AY391" t="s">
        <v>8433</v>
      </c>
      <c r="AZ391" t="s">
        <v>8434</v>
      </c>
      <c r="BA391" t="s">
        <v>8435</v>
      </c>
      <c r="BB391" t="s">
        <v>8436</v>
      </c>
      <c r="BD391" t="s">
        <v>72</v>
      </c>
      <c r="BG391" t="s">
        <v>8437</v>
      </c>
    </row>
    <row r="392" spans="1:59" x14ac:dyDescent="0.2">
      <c r="A392" s="1">
        <v>42618.940370370372</v>
      </c>
      <c r="B392" t="s">
        <v>1862</v>
      </c>
      <c r="C392" t="s">
        <v>5995</v>
      </c>
      <c r="D392" t="str">
        <f>VLOOKUP(all_senate_staff[[#This Row],[Full Name]], senate_staff_import[],1,0)</f>
        <v>Gabriel E Paniza</v>
      </c>
      <c r="M392" t="s">
        <v>1244</v>
      </c>
      <c r="T392" t="s">
        <v>5996</v>
      </c>
      <c r="V392" t="s">
        <v>5997</v>
      </c>
      <c r="AG392" t="s">
        <v>2282</v>
      </c>
      <c r="AH392" t="s">
        <v>65</v>
      </c>
      <c r="AI392" t="s">
        <v>66</v>
      </c>
      <c r="AL392" t="s">
        <v>1237</v>
      </c>
      <c r="AY392" t="s">
        <v>5998</v>
      </c>
      <c r="AZ392" t="s">
        <v>5999</v>
      </c>
      <c r="BA392" t="s">
        <v>6000</v>
      </c>
      <c r="BB392" t="s">
        <v>6001</v>
      </c>
      <c r="BD392" t="s">
        <v>72</v>
      </c>
      <c r="BG392" t="s">
        <v>6002</v>
      </c>
    </row>
    <row r="393" spans="1:59" x14ac:dyDescent="0.2">
      <c r="A393" s="1">
        <v>42789.531828703701</v>
      </c>
      <c r="B393" t="s">
        <v>59</v>
      </c>
      <c r="C393" t="s">
        <v>104</v>
      </c>
      <c r="D393" t="str">
        <f>VLOOKUP(all_senate_staff[[#This Row],[Full Name]], senate_staff_import[],1,0)</f>
        <v>Gabriella E Wagner</v>
      </c>
      <c r="L393" t="s">
        <v>105</v>
      </c>
      <c r="M393" t="s">
        <v>106</v>
      </c>
      <c r="N393" t="s">
        <v>63</v>
      </c>
      <c r="AH393" t="s">
        <v>65</v>
      </c>
      <c r="AI393" t="s">
        <v>66</v>
      </c>
      <c r="AL393" t="s">
        <v>67</v>
      </c>
      <c r="AY393" t="s">
        <v>107</v>
      </c>
      <c r="AZ393" t="s">
        <v>108</v>
      </c>
      <c r="BA393" t="s">
        <v>109</v>
      </c>
      <c r="BB393" t="s">
        <v>110</v>
      </c>
      <c r="BD393" t="s">
        <v>72</v>
      </c>
      <c r="BG393" t="s">
        <v>111</v>
      </c>
    </row>
    <row r="394" spans="1:59" x14ac:dyDescent="0.2">
      <c r="A394" s="1">
        <v>42618.939189814817</v>
      </c>
      <c r="B394" t="s">
        <v>1862</v>
      </c>
      <c r="C394" t="s">
        <v>7597</v>
      </c>
      <c r="D394" t="str">
        <f>VLOOKUP(all_senate_staff[[#This Row],[Full Name]], senate_staff_import[],1,0)</f>
        <v>Gabriella N Ortiz</v>
      </c>
      <c r="L394" t="s">
        <v>3085</v>
      </c>
      <c r="M394" t="s">
        <v>3086</v>
      </c>
      <c r="N394" t="s">
        <v>63</v>
      </c>
      <c r="AH394" t="s">
        <v>65</v>
      </c>
      <c r="AI394" t="s">
        <v>66</v>
      </c>
      <c r="AL394" t="s">
        <v>67</v>
      </c>
      <c r="AY394" t="s">
        <v>7598</v>
      </c>
      <c r="AZ394" t="s">
        <v>7599</v>
      </c>
      <c r="BA394" t="s">
        <v>1130</v>
      </c>
      <c r="BB394" t="s">
        <v>7600</v>
      </c>
      <c r="BD394" t="s">
        <v>72</v>
      </c>
      <c r="BG394" t="s">
        <v>7601</v>
      </c>
    </row>
    <row r="395" spans="1:59" x14ac:dyDescent="0.2">
      <c r="A395" s="1">
        <v>42618.939259259263</v>
      </c>
      <c r="B395" t="s">
        <v>1862</v>
      </c>
      <c r="C395" t="s">
        <v>7451</v>
      </c>
      <c r="D395" t="str">
        <f>VLOOKUP(all_senate_staff[[#This Row],[Full Name]], senate_staff_import[],1,0)</f>
        <v>Gail Speranza</v>
      </c>
      <c r="L395" t="s">
        <v>740</v>
      </c>
      <c r="M395" t="s">
        <v>741</v>
      </c>
      <c r="N395" t="s">
        <v>63</v>
      </c>
      <c r="AH395" t="s">
        <v>65</v>
      </c>
      <c r="AI395" t="s">
        <v>66</v>
      </c>
      <c r="AL395" t="s">
        <v>67</v>
      </c>
      <c r="AY395" t="s">
        <v>7452</v>
      </c>
      <c r="AZ395" t="s">
        <v>7453</v>
      </c>
      <c r="BA395" t="s">
        <v>7454</v>
      </c>
      <c r="BB395" t="s">
        <v>4126</v>
      </c>
      <c r="BD395" t="s">
        <v>72</v>
      </c>
      <c r="BG395" t="s">
        <v>7455</v>
      </c>
    </row>
    <row r="396" spans="1:59" x14ac:dyDescent="0.2">
      <c r="A396" s="1">
        <v>42618.940995370373</v>
      </c>
      <c r="B396" t="s">
        <v>1862</v>
      </c>
      <c r="C396" t="s">
        <v>5240</v>
      </c>
      <c r="D396" t="str">
        <f>VLOOKUP(all_senate_staff[[#This Row],[Full Name]], senate_staff_import[],1,0)</f>
        <v>Gary A Garrison</v>
      </c>
      <c r="M396" t="s">
        <v>1825</v>
      </c>
      <c r="AH396" t="s">
        <v>65</v>
      </c>
      <c r="AI396" t="s">
        <v>66</v>
      </c>
      <c r="AL396" t="s">
        <v>1237</v>
      </c>
      <c r="AY396" t="s">
        <v>5241</v>
      </c>
      <c r="AZ396" t="s">
        <v>5242</v>
      </c>
      <c r="BA396" t="s">
        <v>5243</v>
      </c>
      <c r="BB396" t="s">
        <v>5244</v>
      </c>
      <c r="BD396" t="s">
        <v>72</v>
      </c>
      <c r="BG396" t="s">
        <v>5245</v>
      </c>
    </row>
    <row r="397" spans="1:59" x14ac:dyDescent="0.2">
      <c r="A397" s="1">
        <v>42618.941041666672</v>
      </c>
      <c r="B397" t="s">
        <v>1862</v>
      </c>
      <c r="C397" t="s">
        <v>5148</v>
      </c>
      <c r="D397" t="str">
        <f>VLOOKUP(all_senate_staff[[#This Row],[Full Name]], senate_staff_import[],1,0)</f>
        <v>Gary K Ginsburg</v>
      </c>
      <c r="M397" t="s">
        <v>4933</v>
      </c>
      <c r="AH397" t="s">
        <v>65</v>
      </c>
      <c r="AI397" t="s">
        <v>66</v>
      </c>
      <c r="AL397" t="s">
        <v>1237</v>
      </c>
      <c r="AY397" t="s">
        <v>5149</v>
      </c>
      <c r="AZ397" t="s">
        <v>5150</v>
      </c>
      <c r="BA397" t="s">
        <v>5151</v>
      </c>
      <c r="BB397" t="s">
        <v>5152</v>
      </c>
      <c r="BD397" t="s">
        <v>72</v>
      </c>
      <c r="BG397" t="s">
        <v>5153</v>
      </c>
    </row>
    <row r="398" spans="1:59" x14ac:dyDescent="0.2">
      <c r="A398" s="1">
        <v>42789.530972222223</v>
      </c>
      <c r="B398" t="s">
        <v>59</v>
      </c>
      <c r="C398" t="s">
        <v>1359</v>
      </c>
      <c r="D398" t="str">
        <f>VLOOKUP(all_senate_staff[[#This Row],[Full Name]], senate_staff_import[],1,0)</f>
        <v>Gary T Desorbo</v>
      </c>
      <c r="M398" t="s">
        <v>1360</v>
      </c>
      <c r="AH398" t="s">
        <v>65</v>
      </c>
      <c r="AI398" t="s">
        <v>66</v>
      </c>
      <c r="AL398" t="s">
        <v>1237</v>
      </c>
      <c r="AY398" t="s">
        <v>1361</v>
      </c>
      <c r="AZ398" t="s">
        <v>1362</v>
      </c>
      <c r="BA398" t="s">
        <v>1363</v>
      </c>
      <c r="BB398" t="s">
        <v>1350</v>
      </c>
      <c r="BD398" t="s">
        <v>72</v>
      </c>
      <c r="BG398" t="s">
        <v>1364</v>
      </c>
    </row>
    <row r="399" spans="1:59" x14ac:dyDescent="0.2">
      <c r="A399" s="1">
        <v>42618.939976851849</v>
      </c>
      <c r="B399" t="s">
        <v>1862</v>
      </c>
      <c r="C399" t="s">
        <v>6652</v>
      </c>
      <c r="D399" t="str">
        <f>VLOOKUP(all_senate_staff[[#This Row],[Full Name]], senate_staff_import[],1,0)</f>
        <v>Gene R Branca</v>
      </c>
      <c r="L399" t="s">
        <v>5550</v>
      </c>
      <c r="M399" t="s">
        <v>5551</v>
      </c>
      <c r="N399" t="s">
        <v>63</v>
      </c>
      <c r="AH399" t="s">
        <v>65</v>
      </c>
      <c r="AI399" t="s">
        <v>66</v>
      </c>
      <c r="AL399" t="s">
        <v>67</v>
      </c>
      <c r="AY399" t="s">
        <v>6653</v>
      </c>
      <c r="AZ399" t="s">
        <v>6654</v>
      </c>
      <c r="BA399" t="s">
        <v>6655</v>
      </c>
      <c r="BB399" t="s">
        <v>426</v>
      </c>
      <c r="BD399" t="s">
        <v>72</v>
      </c>
      <c r="BG399" t="s">
        <v>6656</v>
      </c>
    </row>
    <row r="400" spans="1:59" x14ac:dyDescent="0.2">
      <c r="A400" s="1">
        <v>42618.941400462973</v>
      </c>
      <c r="B400" t="s">
        <v>1862</v>
      </c>
      <c r="C400" t="s">
        <v>4635</v>
      </c>
      <c r="D400" t="str">
        <f>VLOOKUP(all_senate_staff[[#This Row],[Full Name]], senate_staff_import[],1,0)</f>
        <v>Geniene P Moore</v>
      </c>
      <c r="L400" t="s">
        <v>537</v>
      </c>
      <c r="M400" t="s">
        <v>1244</v>
      </c>
      <c r="N400" t="s">
        <v>63</v>
      </c>
      <c r="AH400" t="s">
        <v>65</v>
      </c>
      <c r="AI400" t="s">
        <v>66</v>
      </c>
      <c r="AL400" t="s">
        <v>1237</v>
      </c>
      <c r="AY400" t="s">
        <v>4636</v>
      </c>
      <c r="AZ400" t="s">
        <v>4637</v>
      </c>
      <c r="BA400" t="s">
        <v>2366</v>
      </c>
      <c r="BB400" t="s">
        <v>4638</v>
      </c>
      <c r="BD400" t="s">
        <v>72</v>
      </c>
      <c r="BG400" t="s">
        <v>4639</v>
      </c>
    </row>
    <row r="401" spans="1:59" x14ac:dyDescent="0.2">
      <c r="A401" s="1">
        <v>42618.942754629628</v>
      </c>
      <c r="B401" t="s">
        <v>1862</v>
      </c>
      <c r="C401" t="s">
        <v>2690</v>
      </c>
      <c r="D401" t="str">
        <f>VLOOKUP(all_senate_staff[[#This Row],[Full Name]], senate_staff_import[],1,0)</f>
        <v>George L Fillgrove</v>
      </c>
      <c r="L401" t="s">
        <v>189</v>
      </c>
      <c r="M401" t="s">
        <v>190</v>
      </c>
      <c r="N401" t="s">
        <v>63</v>
      </c>
      <c r="AH401" t="s">
        <v>65</v>
      </c>
      <c r="AI401" t="s">
        <v>66</v>
      </c>
      <c r="AL401" t="s">
        <v>67</v>
      </c>
      <c r="AY401" t="s">
        <v>2691</v>
      </c>
      <c r="AZ401" t="s">
        <v>2692</v>
      </c>
      <c r="BA401" t="s">
        <v>2693</v>
      </c>
      <c r="BB401" t="s">
        <v>922</v>
      </c>
      <c r="BD401" t="s">
        <v>72</v>
      </c>
      <c r="BG401" t="s">
        <v>2694</v>
      </c>
    </row>
    <row r="402" spans="1:59" x14ac:dyDescent="0.2">
      <c r="A402" s="1">
        <v>42618.938923611109</v>
      </c>
      <c r="B402" t="s">
        <v>1862</v>
      </c>
      <c r="C402" t="s">
        <v>8421</v>
      </c>
      <c r="D402" t="str">
        <f>VLOOKUP(all_senate_staff[[#This Row],[Full Name]], senate_staff_import[],1,0)</f>
        <v>George Mahserjian Iii</v>
      </c>
      <c r="M402" t="s">
        <v>1837</v>
      </c>
      <c r="AH402" t="s">
        <v>65</v>
      </c>
      <c r="AI402" t="s">
        <v>66</v>
      </c>
      <c r="AL402" t="s">
        <v>1237</v>
      </c>
      <c r="AY402" t="s">
        <v>8422</v>
      </c>
      <c r="AZ402" t="s">
        <v>6171</v>
      </c>
      <c r="BA402" t="s">
        <v>8423</v>
      </c>
      <c r="BB402" t="s">
        <v>8424</v>
      </c>
      <c r="BD402" t="s">
        <v>72</v>
      </c>
      <c r="BG402" t="s">
        <v>8425</v>
      </c>
    </row>
    <row r="403" spans="1:59" x14ac:dyDescent="0.2">
      <c r="A403" s="1">
        <v>42618.941111111111</v>
      </c>
      <c r="B403" t="s">
        <v>1862</v>
      </c>
      <c r="C403" t="s">
        <v>5073</v>
      </c>
      <c r="D403" t="str">
        <f>VLOOKUP(all_senate_staff[[#This Row],[Full Name]], senate_staff_import[],1,0)</f>
        <v>George R Damalas</v>
      </c>
      <c r="L403" t="s">
        <v>655</v>
      </c>
      <c r="M403" t="s">
        <v>656</v>
      </c>
      <c r="N403" t="s">
        <v>63</v>
      </c>
      <c r="T403" t="s">
        <v>5074</v>
      </c>
      <c r="AH403" t="s">
        <v>65</v>
      </c>
      <c r="AI403" t="s">
        <v>66</v>
      </c>
      <c r="AL403" t="s">
        <v>67</v>
      </c>
      <c r="AY403" t="s">
        <v>5075</v>
      </c>
      <c r="AZ403" t="s">
        <v>5076</v>
      </c>
      <c r="BA403" t="s">
        <v>5077</v>
      </c>
      <c r="BB403" t="s">
        <v>88</v>
      </c>
      <c r="BD403" t="s">
        <v>72</v>
      </c>
      <c r="BG403" t="s">
        <v>5078</v>
      </c>
    </row>
    <row r="404" spans="1:59" x14ac:dyDescent="0.2">
      <c r="A404" s="1">
        <v>42618.941053240742</v>
      </c>
      <c r="B404" t="s">
        <v>1862</v>
      </c>
      <c r="C404" t="s">
        <v>5131</v>
      </c>
      <c r="D404" t="str">
        <f>VLOOKUP(all_senate_staff[[#This Row],[Full Name]], senate_staff_import[],1,0)</f>
        <v>Georgina R Parsons</v>
      </c>
      <c r="M404" t="s">
        <v>4933</v>
      </c>
      <c r="AH404" t="s">
        <v>65</v>
      </c>
      <c r="AI404" t="s">
        <v>66</v>
      </c>
      <c r="AL404" t="s">
        <v>1237</v>
      </c>
      <c r="AY404" t="s">
        <v>5132</v>
      </c>
      <c r="AZ404" t="s">
        <v>5133</v>
      </c>
      <c r="BA404" t="s">
        <v>5134</v>
      </c>
      <c r="BB404" t="s">
        <v>4937</v>
      </c>
      <c r="BD404" t="s">
        <v>72</v>
      </c>
      <c r="BG404" t="s">
        <v>5135</v>
      </c>
    </row>
    <row r="405" spans="1:59" x14ac:dyDescent="0.2">
      <c r="A405" s="1">
        <v>42618.94023148148</v>
      </c>
      <c r="B405" t="s">
        <v>1862</v>
      </c>
      <c r="C405" t="s">
        <v>6209</v>
      </c>
      <c r="D405" t="str">
        <f>VLOOKUP(all_senate_staff[[#This Row],[Full Name]], senate_staff_import[],1,0)</f>
        <v>Geraldine A Rhoades</v>
      </c>
      <c r="L405" t="s">
        <v>1219</v>
      </c>
      <c r="M405" t="s">
        <v>1220</v>
      </c>
      <c r="N405" t="s">
        <v>63</v>
      </c>
      <c r="T405" t="s">
        <v>6210</v>
      </c>
      <c r="AH405" t="s">
        <v>65</v>
      </c>
      <c r="AI405" t="s">
        <v>66</v>
      </c>
      <c r="AL405" t="s">
        <v>67</v>
      </c>
      <c r="AM405" t="s">
        <v>145</v>
      </c>
      <c r="AY405" t="s">
        <v>6211</v>
      </c>
      <c r="AZ405" t="s">
        <v>6212</v>
      </c>
      <c r="BA405" t="s">
        <v>6213</v>
      </c>
      <c r="BB405" t="s">
        <v>395</v>
      </c>
      <c r="BD405" t="s">
        <v>72</v>
      </c>
      <c r="BG405" t="s">
        <v>6214</v>
      </c>
    </row>
    <row r="406" spans="1:59" x14ac:dyDescent="0.2">
      <c r="A406" s="1">
        <v>42618.939120370371</v>
      </c>
      <c r="B406" t="s">
        <v>1862</v>
      </c>
      <c r="C406" t="s">
        <v>7759</v>
      </c>
      <c r="D406" t="str">
        <f>VLOOKUP(all_senate_staff[[#This Row],[Full Name]], senate_staff_import[],1,0)</f>
        <v>Geraldine B Lamb</v>
      </c>
      <c r="L406" t="s">
        <v>1001</v>
      </c>
      <c r="M406" t="s">
        <v>1002</v>
      </c>
      <c r="N406" t="s">
        <v>63</v>
      </c>
      <c r="AH406" t="s">
        <v>65</v>
      </c>
      <c r="AI406" t="s">
        <v>66</v>
      </c>
      <c r="AL406" t="s">
        <v>67</v>
      </c>
      <c r="AY406" t="s">
        <v>7760</v>
      </c>
      <c r="AZ406" t="s">
        <v>7761</v>
      </c>
      <c r="BA406" t="s">
        <v>7762</v>
      </c>
      <c r="BB406" t="s">
        <v>426</v>
      </c>
      <c r="BD406" t="s">
        <v>72</v>
      </c>
      <c r="BG406" t="s">
        <v>7763</v>
      </c>
    </row>
    <row r="407" spans="1:59" x14ac:dyDescent="0.2">
      <c r="A407" s="1">
        <v>42618.942708333343</v>
      </c>
      <c r="B407" t="s">
        <v>1862</v>
      </c>
      <c r="C407" t="s">
        <v>2767</v>
      </c>
      <c r="D407" t="str">
        <f>VLOOKUP(all_senate_staff[[#This Row],[Full Name]], senate_staff_import[],1,0)</f>
        <v>Geraldine E Purcell</v>
      </c>
      <c r="L407" t="s">
        <v>61</v>
      </c>
      <c r="M407" t="s">
        <v>62</v>
      </c>
      <c r="N407" t="s">
        <v>168</v>
      </c>
      <c r="T407" t="s">
        <v>2768</v>
      </c>
      <c r="AH407" t="s">
        <v>65</v>
      </c>
      <c r="AI407" t="s">
        <v>66</v>
      </c>
      <c r="AL407" t="s">
        <v>67</v>
      </c>
      <c r="AM407" t="s">
        <v>145</v>
      </c>
      <c r="AY407" t="s">
        <v>2769</v>
      </c>
      <c r="AZ407" t="s">
        <v>2770</v>
      </c>
      <c r="BA407" t="s">
        <v>2771</v>
      </c>
      <c r="BB407" t="s">
        <v>2772</v>
      </c>
      <c r="BD407" t="s">
        <v>72</v>
      </c>
      <c r="BG407" t="s">
        <v>2773</v>
      </c>
    </row>
    <row r="408" spans="1:59" x14ac:dyDescent="0.2">
      <c r="A408" s="1">
        <v>42618.942199074067</v>
      </c>
      <c r="B408" t="s">
        <v>1862</v>
      </c>
      <c r="C408" t="s">
        <v>3486</v>
      </c>
      <c r="D408" t="str">
        <f>VLOOKUP(all_senate_staff[[#This Row],[Full Name]], senate_staff_import[],1,0)</f>
        <v>Gerard J Kassar</v>
      </c>
      <c r="L408" t="s">
        <v>821</v>
      </c>
      <c r="M408" t="s">
        <v>822</v>
      </c>
      <c r="N408" t="s">
        <v>63</v>
      </c>
      <c r="T408" t="s">
        <v>3487</v>
      </c>
      <c r="AH408" t="s">
        <v>65</v>
      </c>
      <c r="AI408" t="s">
        <v>66</v>
      </c>
      <c r="AL408" t="s">
        <v>67</v>
      </c>
      <c r="AM408" t="s">
        <v>68</v>
      </c>
      <c r="AY408" t="s">
        <v>3488</v>
      </c>
      <c r="AZ408" t="s">
        <v>3489</v>
      </c>
      <c r="BA408" t="s">
        <v>3490</v>
      </c>
      <c r="BB408" t="s">
        <v>236</v>
      </c>
      <c r="BD408" t="s">
        <v>72</v>
      </c>
      <c r="BG408" t="s">
        <v>3491</v>
      </c>
    </row>
    <row r="409" spans="1:59" x14ac:dyDescent="0.2">
      <c r="A409" s="1">
        <v>42789.531597222223</v>
      </c>
      <c r="B409" t="s">
        <v>59</v>
      </c>
      <c r="C409" t="s">
        <v>1158</v>
      </c>
      <c r="D409" t="str">
        <f>VLOOKUP(all_senate_staff[[#This Row],[Full Name]], senate_staff_import[],1,0)</f>
        <v>Gilbert K Hoe</v>
      </c>
      <c r="L409" t="s">
        <v>1145</v>
      </c>
      <c r="M409" t="s">
        <v>1146</v>
      </c>
      <c r="N409" t="s">
        <v>63</v>
      </c>
      <c r="AH409" t="s">
        <v>65</v>
      </c>
      <c r="AI409" t="s">
        <v>66</v>
      </c>
      <c r="AL409" t="s">
        <v>67</v>
      </c>
      <c r="AY409" t="s">
        <v>1159</v>
      </c>
      <c r="AZ409" t="s">
        <v>1160</v>
      </c>
      <c r="BA409" t="s">
        <v>1161</v>
      </c>
      <c r="BB409" t="s">
        <v>426</v>
      </c>
      <c r="BD409" t="s">
        <v>72</v>
      </c>
      <c r="BG409" t="s">
        <v>1162</v>
      </c>
    </row>
    <row r="410" spans="1:59" x14ac:dyDescent="0.2">
      <c r="A410" s="1">
        <v>42789.531747685192</v>
      </c>
      <c r="B410" t="s">
        <v>59</v>
      </c>
      <c r="C410" t="s">
        <v>515</v>
      </c>
      <c r="D410" t="str">
        <f>VLOOKUP(all_senate_staff[[#This Row],[Full Name]], senate_staff_import[],1,0)</f>
        <v>Gina M Klein</v>
      </c>
      <c r="L410" t="s">
        <v>75</v>
      </c>
      <c r="M410" t="s">
        <v>76</v>
      </c>
      <c r="N410" t="s">
        <v>63</v>
      </c>
      <c r="AH410" t="s">
        <v>65</v>
      </c>
      <c r="AI410" t="s">
        <v>66</v>
      </c>
      <c r="AL410" t="s">
        <v>67</v>
      </c>
      <c r="AY410" t="s">
        <v>516</v>
      </c>
      <c r="AZ410" t="s">
        <v>517</v>
      </c>
      <c r="BA410" t="s">
        <v>518</v>
      </c>
      <c r="BB410" t="s">
        <v>80</v>
      </c>
      <c r="BD410" t="s">
        <v>72</v>
      </c>
      <c r="BG410" t="s">
        <v>519</v>
      </c>
    </row>
    <row r="411" spans="1:59" x14ac:dyDescent="0.2">
      <c r="A411" s="1">
        <v>42618.940115740741</v>
      </c>
      <c r="B411" t="s">
        <v>1862</v>
      </c>
      <c r="C411" t="s">
        <v>6424</v>
      </c>
      <c r="D411" t="str">
        <f>VLOOKUP(all_senate_staff[[#This Row],[Full Name]], senate_staff_import[],1,0)</f>
        <v>Giulio A Cavallo</v>
      </c>
      <c r="M411" t="s">
        <v>1796</v>
      </c>
      <c r="AH411" t="s">
        <v>65</v>
      </c>
      <c r="AI411" t="s">
        <v>66</v>
      </c>
      <c r="AL411" t="s">
        <v>1237</v>
      </c>
      <c r="AY411" t="s">
        <v>6425</v>
      </c>
      <c r="AZ411" t="s">
        <v>6426</v>
      </c>
      <c r="BA411" t="s">
        <v>6233</v>
      </c>
      <c r="BB411" t="s">
        <v>6427</v>
      </c>
      <c r="BD411" t="s">
        <v>72</v>
      </c>
      <c r="BG411" t="s">
        <v>6428</v>
      </c>
    </row>
    <row r="412" spans="1:59" x14ac:dyDescent="0.2">
      <c r="A412" s="1">
        <v>42618.938773148147</v>
      </c>
      <c r="B412" t="s">
        <v>1862</v>
      </c>
      <c r="C412" t="s">
        <v>8591</v>
      </c>
      <c r="D412" t="str">
        <f>VLOOKUP(all_senate_staff[[#This Row],[Full Name]], senate_staff_import[],1,0)</f>
        <v>Glenda Cadogan</v>
      </c>
      <c r="L412" t="s">
        <v>747</v>
      </c>
      <c r="M412" t="s">
        <v>748</v>
      </c>
      <c r="N412" t="s">
        <v>63</v>
      </c>
      <c r="AH412" t="s">
        <v>65</v>
      </c>
      <c r="AI412" t="s">
        <v>66</v>
      </c>
      <c r="AL412" t="s">
        <v>67</v>
      </c>
      <c r="AY412" t="s">
        <v>8592</v>
      </c>
      <c r="AZ412" t="s">
        <v>8593</v>
      </c>
      <c r="BA412" t="s">
        <v>8594</v>
      </c>
      <c r="BB412" t="s">
        <v>8595</v>
      </c>
      <c r="BD412" t="s">
        <v>72</v>
      </c>
      <c r="BG412" t="s">
        <v>8596</v>
      </c>
    </row>
    <row r="413" spans="1:59" x14ac:dyDescent="0.2">
      <c r="A413" s="1">
        <v>42618.941689814812</v>
      </c>
      <c r="B413" t="s">
        <v>1862</v>
      </c>
      <c r="C413" t="s">
        <v>4227</v>
      </c>
      <c r="D413" t="str">
        <f>VLOOKUP(all_senate_staff[[#This Row],[Full Name]], senate_staff_import[],1,0)</f>
        <v>Glenn A Yost</v>
      </c>
      <c r="L413" t="s">
        <v>105</v>
      </c>
      <c r="M413" t="s">
        <v>106</v>
      </c>
      <c r="N413" t="s">
        <v>63</v>
      </c>
      <c r="AH413" t="s">
        <v>65</v>
      </c>
      <c r="AI413" t="s">
        <v>66</v>
      </c>
      <c r="AL413" t="s">
        <v>67</v>
      </c>
      <c r="AY413" t="s">
        <v>4228</v>
      </c>
      <c r="AZ413" t="s">
        <v>4229</v>
      </c>
      <c r="BA413" t="s">
        <v>4230</v>
      </c>
      <c r="BB413" t="s">
        <v>219</v>
      </c>
      <c r="BD413" t="s">
        <v>72</v>
      </c>
      <c r="BG413" t="s">
        <v>4231</v>
      </c>
    </row>
    <row r="414" spans="1:59" x14ac:dyDescent="0.2">
      <c r="A414" s="1">
        <v>42789.531817129631</v>
      </c>
      <c r="B414" t="s">
        <v>59</v>
      </c>
      <c r="C414" t="s">
        <v>165</v>
      </c>
      <c r="D414" t="str">
        <f>VLOOKUP(all_senate_staff[[#This Row],[Full Name]], senate_staff_import[],1,0)</f>
        <v>Gloria H Lasher</v>
      </c>
      <c r="L414" t="s">
        <v>166</v>
      </c>
      <c r="M414" t="s">
        <v>167</v>
      </c>
      <c r="N414" t="s">
        <v>168</v>
      </c>
      <c r="AH414" t="s">
        <v>65</v>
      </c>
      <c r="AI414" t="s">
        <v>66</v>
      </c>
      <c r="AL414" t="s">
        <v>67</v>
      </c>
      <c r="AY414" t="s">
        <v>169</v>
      </c>
      <c r="AZ414" t="s">
        <v>170</v>
      </c>
      <c r="BA414" t="s">
        <v>171</v>
      </c>
      <c r="BB414" t="s">
        <v>172</v>
      </c>
      <c r="BD414" t="s">
        <v>72</v>
      </c>
      <c r="BG414" t="s">
        <v>173</v>
      </c>
    </row>
    <row r="415" spans="1:59" x14ac:dyDescent="0.2">
      <c r="A415" s="1">
        <v>42789.531655092593</v>
      </c>
      <c r="B415" t="s">
        <v>59</v>
      </c>
      <c r="C415" t="s">
        <v>908</v>
      </c>
      <c r="D415" t="str">
        <f>VLOOKUP(all_senate_staff[[#This Row],[Full Name]], senate_staff_import[],1,0)</f>
        <v>Gloria J Hunter</v>
      </c>
      <c r="L415" t="s">
        <v>909</v>
      </c>
      <c r="M415" t="s">
        <v>910</v>
      </c>
      <c r="N415" t="s">
        <v>63</v>
      </c>
      <c r="AH415" t="s">
        <v>65</v>
      </c>
      <c r="AI415" t="s">
        <v>66</v>
      </c>
      <c r="AL415" t="s">
        <v>67</v>
      </c>
      <c r="AY415" t="s">
        <v>911</v>
      </c>
      <c r="AZ415" t="s">
        <v>912</v>
      </c>
      <c r="BA415" t="s">
        <v>913</v>
      </c>
      <c r="BB415" t="s">
        <v>914</v>
      </c>
      <c r="BD415" t="s">
        <v>72</v>
      </c>
      <c r="BG415" t="s">
        <v>915</v>
      </c>
    </row>
    <row r="416" spans="1:59" x14ac:dyDescent="0.2">
      <c r="A416" s="1">
        <v>42618.939814814818</v>
      </c>
      <c r="B416" t="s">
        <v>1862</v>
      </c>
      <c r="C416" t="s">
        <v>7018</v>
      </c>
      <c r="D416" t="str">
        <f>VLOOKUP(all_senate_staff[[#This Row],[Full Name]], senate_staff_import[],1,0)</f>
        <v>Gordon D Canary</v>
      </c>
      <c r="L416" t="s">
        <v>901</v>
      </c>
      <c r="M416" t="s">
        <v>902</v>
      </c>
      <c r="N416" t="s">
        <v>63</v>
      </c>
      <c r="AH416" t="s">
        <v>65</v>
      </c>
      <c r="AI416" t="s">
        <v>66</v>
      </c>
      <c r="AL416" t="s">
        <v>67</v>
      </c>
      <c r="AY416" t="s">
        <v>7019</v>
      </c>
      <c r="AZ416" t="s">
        <v>7020</v>
      </c>
      <c r="BA416" t="s">
        <v>7021</v>
      </c>
      <c r="BB416" t="s">
        <v>572</v>
      </c>
      <c r="BD416" t="s">
        <v>72</v>
      </c>
      <c r="BG416" t="s">
        <v>7022</v>
      </c>
    </row>
    <row r="417" spans="1:59" x14ac:dyDescent="0.2">
      <c r="A417" s="1">
        <v>42618.942662037043</v>
      </c>
      <c r="B417" t="s">
        <v>1862</v>
      </c>
      <c r="C417" t="s">
        <v>2814</v>
      </c>
      <c r="D417" t="str">
        <f>VLOOKUP(all_senate_staff[[#This Row],[Full Name]], senate_staff_import[],1,0)</f>
        <v>Grace U Popowczak</v>
      </c>
      <c r="M417" t="s">
        <v>2752</v>
      </c>
      <c r="AH417" t="s">
        <v>65</v>
      </c>
      <c r="AI417" t="s">
        <v>66</v>
      </c>
      <c r="AL417" t="s">
        <v>1237</v>
      </c>
      <c r="AY417" t="s">
        <v>2815</v>
      </c>
      <c r="AZ417" t="s">
        <v>2816</v>
      </c>
      <c r="BA417" t="s">
        <v>2817</v>
      </c>
      <c r="BB417" t="s">
        <v>2765</v>
      </c>
      <c r="BD417" t="s">
        <v>72</v>
      </c>
      <c r="BG417" t="s">
        <v>2818</v>
      </c>
    </row>
    <row r="418" spans="1:59" x14ac:dyDescent="0.2">
      <c r="A418" s="1">
        <v>42789.531736111108</v>
      </c>
      <c r="B418" t="s">
        <v>59</v>
      </c>
      <c r="C418" t="s">
        <v>560</v>
      </c>
      <c r="D418" t="str">
        <f>VLOOKUP(all_senate_staff[[#This Row],[Full Name]], senate_staff_import[],1,0)</f>
        <v>Graham C Kelly</v>
      </c>
      <c r="L418" t="s">
        <v>537</v>
      </c>
      <c r="M418" t="s">
        <v>538</v>
      </c>
      <c r="N418" t="s">
        <v>63</v>
      </c>
      <c r="T418" t="s">
        <v>561</v>
      </c>
      <c r="AH418" t="s">
        <v>65</v>
      </c>
      <c r="AI418" t="s">
        <v>66</v>
      </c>
      <c r="AL418" t="s">
        <v>67</v>
      </c>
      <c r="AY418" t="s">
        <v>562</v>
      </c>
      <c r="AZ418" t="s">
        <v>563</v>
      </c>
      <c r="BA418" t="s">
        <v>564</v>
      </c>
      <c r="BB418" t="s">
        <v>565</v>
      </c>
      <c r="BD418" t="s">
        <v>72</v>
      </c>
      <c r="BG418" t="s">
        <v>566</v>
      </c>
    </row>
    <row r="419" spans="1:59" x14ac:dyDescent="0.2">
      <c r="A419" s="1">
        <v>42618.938923611109</v>
      </c>
      <c r="B419" t="s">
        <v>1862</v>
      </c>
      <c r="C419" t="s">
        <v>8394</v>
      </c>
      <c r="D419" t="str">
        <f>VLOOKUP(all_senate_staff[[#This Row],[Full Name]], senate_staff_import[],1,0)</f>
        <v>Graham S Parker</v>
      </c>
      <c r="L419" t="s">
        <v>834</v>
      </c>
      <c r="M419" t="s">
        <v>835</v>
      </c>
      <c r="N419" t="s">
        <v>168</v>
      </c>
      <c r="AH419" t="s">
        <v>65</v>
      </c>
      <c r="AI419" t="s">
        <v>66</v>
      </c>
      <c r="AL419" t="s">
        <v>67</v>
      </c>
      <c r="AY419" t="s">
        <v>8395</v>
      </c>
      <c r="AZ419" t="s">
        <v>8396</v>
      </c>
      <c r="BA419" t="s">
        <v>8397</v>
      </c>
      <c r="BB419" t="s">
        <v>88</v>
      </c>
      <c r="BD419" t="s">
        <v>72</v>
      </c>
      <c r="BG419" t="s">
        <v>8398</v>
      </c>
    </row>
    <row r="420" spans="1:59" x14ac:dyDescent="0.2">
      <c r="A420" s="1">
        <v>42789.530891203707</v>
      </c>
      <c r="B420" t="s">
        <v>59</v>
      </c>
      <c r="C420" t="s">
        <v>1696</v>
      </c>
      <c r="D420" t="str">
        <f>VLOOKUP(all_senate_staff[[#This Row],[Full Name]], senate_staff_import[],1,0)</f>
        <v>Greg M Goodnough</v>
      </c>
      <c r="M420" t="s">
        <v>1260</v>
      </c>
      <c r="AH420" t="s">
        <v>65</v>
      </c>
      <c r="AI420" t="s">
        <v>66</v>
      </c>
      <c r="AL420" t="s">
        <v>1237</v>
      </c>
      <c r="AY420" t="s">
        <v>1697</v>
      </c>
      <c r="AZ420" t="s">
        <v>1698</v>
      </c>
      <c r="BA420" t="s">
        <v>1699</v>
      </c>
      <c r="BB420" t="s">
        <v>1264</v>
      </c>
      <c r="BD420" t="s">
        <v>72</v>
      </c>
      <c r="BG420" t="s">
        <v>1700</v>
      </c>
    </row>
    <row r="421" spans="1:59" x14ac:dyDescent="0.2">
      <c r="A421" s="1">
        <v>42618.941412037027</v>
      </c>
      <c r="B421" t="s">
        <v>1862</v>
      </c>
      <c r="C421" t="s">
        <v>4608</v>
      </c>
      <c r="D421" t="str">
        <f>VLOOKUP(all_senate_staff[[#This Row],[Full Name]], senate_staff_import[],1,0)</f>
        <v>Gregory D Pratt</v>
      </c>
      <c r="M421" t="s">
        <v>1244</v>
      </c>
      <c r="T421" t="s">
        <v>4609</v>
      </c>
      <c r="V421" t="s">
        <v>4610</v>
      </c>
      <c r="AG421" t="s">
        <v>1941</v>
      </c>
      <c r="AH421" t="s">
        <v>65</v>
      </c>
      <c r="AI421" t="s">
        <v>66</v>
      </c>
      <c r="AL421" t="s">
        <v>1237</v>
      </c>
      <c r="AY421" t="s">
        <v>4611</v>
      </c>
      <c r="AZ421" t="s">
        <v>4612</v>
      </c>
      <c r="BA421" t="s">
        <v>2607</v>
      </c>
      <c r="BB421" t="s">
        <v>4613</v>
      </c>
      <c r="BD421" t="s">
        <v>72</v>
      </c>
      <c r="BG421" t="s">
        <v>4614</v>
      </c>
    </row>
    <row r="422" spans="1:59" x14ac:dyDescent="0.2">
      <c r="A422" s="1">
        <v>42618.938923611109</v>
      </c>
      <c r="B422" t="s">
        <v>1862</v>
      </c>
      <c r="C422" t="s">
        <v>8410</v>
      </c>
      <c r="D422" t="str">
        <f>VLOOKUP(all_senate_staff[[#This Row],[Full Name]], senate_staff_import[],1,0)</f>
        <v>Gregory E Klopfer</v>
      </c>
      <c r="M422" t="s">
        <v>1837</v>
      </c>
      <c r="AH422" t="s">
        <v>65</v>
      </c>
      <c r="AI422" t="s">
        <v>66</v>
      </c>
      <c r="AL422" t="s">
        <v>1237</v>
      </c>
      <c r="AY422" t="s">
        <v>8411</v>
      </c>
      <c r="AZ422" t="s">
        <v>8412</v>
      </c>
      <c r="BA422" t="s">
        <v>8413</v>
      </c>
      <c r="BB422" t="s">
        <v>8414</v>
      </c>
      <c r="BD422" t="s">
        <v>72</v>
      </c>
      <c r="BG422" t="s">
        <v>8415</v>
      </c>
    </row>
    <row r="423" spans="1:59" x14ac:dyDescent="0.2">
      <c r="A423" s="1">
        <v>42618.942523148151</v>
      </c>
      <c r="B423" t="s">
        <v>1862</v>
      </c>
      <c r="C423" t="s">
        <v>3023</v>
      </c>
      <c r="D423" t="str">
        <f>VLOOKUP(all_senate_staff[[#This Row],[Full Name]], senate_staff_import[],1,0)</f>
        <v>Gregory G Meyer</v>
      </c>
      <c r="L423" t="s">
        <v>655</v>
      </c>
      <c r="M423" t="s">
        <v>656</v>
      </c>
      <c r="N423" t="s">
        <v>63</v>
      </c>
      <c r="T423" t="s">
        <v>3024</v>
      </c>
      <c r="AH423" t="s">
        <v>65</v>
      </c>
      <c r="AI423" t="s">
        <v>66</v>
      </c>
      <c r="AL423" t="s">
        <v>67</v>
      </c>
      <c r="AM423" t="s">
        <v>68</v>
      </c>
      <c r="AY423" t="s">
        <v>3025</v>
      </c>
      <c r="AZ423" t="s">
        <v>3026</v>
      </c>
      <c r="BA423" t="s">
        <v>3027</v>
      </c>
      <c r="BB423" t="s">
        <v>236</v>
      </c>
      <c r="BD423" t="s">
        <v>72</v>
      </c>
      <c r="BG423" t="s">
        <v>3028</v>
      </c>
    </row>
    <row r="424" spans="1:59" x14ac:dyDescent="0.2">
      <c r="A424" s="1">
        <v>42618.938923611109</v>
      </c>
      <c r="B424" t="s">
        <v>1862</v>
      </c>
      <c r="C424" t="s">
        <v>8399</v>
      </c>
      <c r="D424" t="str">
        <f>VLOOKUP(all_senate_staff[[#This Row],[Full Name]], senate_staff_import[],1,0)</f>
        <v>Gregory Marshall</v>
      </c>
      <c r="M424" t="s">
        <v>1837</v>
      </c>
      <c r="AH424" t="s">
        <v>65</v>
      </c>
      <c r="AI424" t="s">
        <v>66</v>
      </c>
      <c r="AL424" t="s">
        <v>1237</v>
      </c>
      <c r="AY424" t="s">
        <v>8400</v>
      </c>
      <c r="AZ424" t="s">
        <v>8401</v>
      </c>
      <c r="BA424" t="s">
        <v>8402</v>
      </c>
      <c r="BB424" t="s">
        <v>8403</v>
      </c>
      <c r="BD424" t="s">
        <v>72</v>
      </c>
      <c r="BG424" t="s">
        <v>8404</v>
      </c>
    </row>
    <row r="425" spans="1:59" x14ac:dyDescent="0.2">
      <c r="A425" s="1">
        <v>42618.941203703696</v>
      </c>
      <c r="B425" t="s">
        <v>1862</v>
      </c>
      <c r="C425" t="s">
        <v>4939</v>
      </c>
      <c r="D425" t="str">
        <f>VLOOKUP(all_senate_staff[[#This Row],[Full Name]], senate_staff_import[],1,0)</f>
        <v>Greta G Amodeo</v>
      </c>
      <c r="M425" t="s">
        <v>1366</v>
      </c>
      <c r="AH425" t="s">
        <v>65</v>
      </c>
      <c r="AI425" t="s">
        <v>66</v>
      </c>
      <c r="AL425" t="s">
        <v>1237</v>
      </c>
      <c r="AY425" t="s">
        <v>4940</v>
      </c>
      <c r="AZ425" t="s">
        <v>4941</v>
      </c>
      <c r="BA425" t="s">
        <v>4942</v>
      </c>
      <c r="BB425" t="s">
        <v>1370</v>
      </c>
      <c r="BD425" t="s">
        <v>72</v>
      </c>
      <c r="BG425" t="s">
        <v>4943</v>
      </c>
    </row>
    <row r="426" spans="1:59" x14ac:dyDescent="0.2">
      <c r="A426" s="1">
        <v>42618.941678240742</v>
      </c>
      <c r="B426" t="s">
        <v>1862</v>
      </c>
      <c r="C426" t="s">
        <v>4243</v>
      </c>
      <c r="D426" t="str">
        <f>VLOOKUP(all_senate_staff[[#This Row],[Full Name]], senate_staff_import[],1,0)</f>
        <v>H Arthur Anderson Iii</v>
      </c>
      <c r="L426" t="s">
        <v>740</v>
      </c>
      <c r="M426" t="s">
        <v>741</v>
      </c>
      <c r="N426" t="s">
        <v>63</v>
      </c>
      <c r="AH426" t="s">
        <v>65</v>
      </c>
      <c r="AI426" t="s">
        <v>66</v>
      </c>
      <c r="AL426" t="s">
        <v>67</v>
      </c>
      <c r="AY426" t="s">
        <v>4244</v>
      </c>
      <c r="AZ426" t="s">
        <v>4245</v>
      </c>
      <c r="BA426" t="s">
        <v>4246</v>
      </c>
      <c r="BB426" t="s">
        <v>660</v>
      </c>
      <c r="BD426" t="s">
        <v>72</v>
      </c>
      <c r="BG426" t="s">
        <v>4247</v>
      </c>
    </row>
    <row r="427" spans="1:59" x14ac:dyDescent="0.2">
      <c r="A427" s="1">
        <v>42618.941689814812</v>
      </c>
      <c r="B427" t="s">
        <v>1862</v>
      </c>
      <c r="C427" t="s">
        <v>4232</v>
      </c>
      <c r="D427" t="str">
        <f>VLOOKUP(all_senate_staff[[#This Row],[Full Name]], senate_staff_import[],1,0)</f>
        <v>H Philip Hecken</v>
      </c>
      <c r="L427" t="s">
        <v>740</v>
      </c>
      <c r="M427" t="s">
        <v>741</v>
      </c>
      <c r="N427" t="s">
        <v>63</v>
      </c>
      <c r="AH427" t="s">
        <v>65</v>
      </c>
      <c r="AI427" t="s">
        <v>66</v>
      </c>
      <c r="AL427" t="s">
        <v>67</v>
      </c>
      <c r="AY427" t="s">
        <v>4233</v>
      </c>
      <c r="AZ427" t="s">
        <v>4234</v>
      </c>
      <c r="BA427" t="s">
        <v>4235</v>
      </c>
      <c r="BB427" t="s">
        <v>861</v>
      </c>
      <c r="BD427" t="s">
        <v>72</v>
      </c>
      <c r="BG427" t="s">
        <v>4236</v>
      </c>
    </row>
    <row r="428" spans="1:59" x14ac:dyDescent="0.2">
      <c r="A428" s="1">
        <v>42618.939039351862</v>
      </c>
      <c r="B428" t="s">
        <v>1862</v>
      </c>
      <c r="C428" t="s">
        <v>8038</v>
      </c>
      <c r="D428" t="str">
        <f>VLOOKUP(all_senate_staff[[#This Row],[Full Name]], senate_staff_import[],1,0)</f>
        <v>Haile M Tuccillo</v>
      </c>
      <c r="M428" t="s">
        <v>7964</v>
      </c>
      <c r="AH428" t="s">
        <v>65</v>
      </c>
      <c r="AI428" t="s">
        <v>66</v>
      </c>
      <c r="AL428" t="s">
        <v>1237</v>
      </c>
      <c r="AY428" t="s">
        <v>8039</v>
      </c>
      <c r="AZ428" t="s">
        <v>8040</v>
      </c>
      <c r="BA428" t="s">
        <v>8041</v>
      </c>
      <c r="BB428" t="s">
        <v>7985</v>
      </c>
      <c r="BD428" t="s">
        <v>72</v>
      </c>
      <c r="BG428" t="s">
        <v>8042</v>
      </c>
    </row>
    <row r="429" spans="1:59" x14ac:dyDescent="0.2">
      <c r="A429" s="1">
        <v>42618.941192129627</v>
      </c>
      <c r="B429" t="s">
        <v>1862</v>
      </c>
      <c r="C429" t="s">
        <v>4949</v>
      </c>
      <c r="D429" t="str">
        <f>VLOOKUP(all_senate_staff[[#This Row],[Full Name]], senate_staff_import[],1,0)</f>
        <v>Halie J Meyers</v>
      </c>
      <c r="K429" t="s">
        <v>4950</v>
      </c>
      <c r="L429" t="s">
        <v>1164</v>
      </c>
      <c r="M429" t="s">
        <v>1165</v>
      </c>
      <c r="N429" t="s">
        <v>63</v>
      </c>
      <c r="R429" t="s">
        <v>4951</v>
      </c>
      <c r="T429" t="s">
        <v>4952</v>
      </c>
      <c r="V429" t="s">
        <v>4953</v>
      </c>
      <c r="AH429" t="s">
        <v>65</v>
      </c>
      <c r="AI429" t="s">
        <v>66</v>
      </c>
      <c r="AL429" t="s">
        <v>67</v>
      </c>
      <c r="AM429" t="s">
        <v>68</v>
      </c>
      <c r="AY429" t="s">
        <v>4954</v>
      </c>
      <c r="AZ429" t="s">
        <v>4955</v>
      </c>
      <c r="BA429" t="s">
        <v>4956</v>
      </c>
      <c r="BB429" t="s">
        <v>236</v>
      </c>
      <c r="BD429" t="s">
        <v>72</v>
      </c>
      <c r="BG429" t="s">
        <v>4957</v>
      </c>
    </row>
    <row r="430" spans="1:59" x14ac:dyDescent="0.2">
      <c r="A430" s="1">
        <v>42789.530902777777</v>
      </c>
      <c r="B430" t="s">
        <v>59</v>
      </c>
      <c r="C430" t="s">
        <v>1656</v>
      </c>
      <c r="D430" t="str">
        <f>VLOOKUP(all_senate_staff[[#This Row],[Full Name]], senate_staff_import[],1,0)</f>
        <v>Hannah L Merrow</v>
      </c>
      <c r="M430" t="s">
        <v>1260</v>
      </c>
      <c r="AH430" t="s">
        <v>65</v>
      </c>
      <c r="AI430" t="s">
        <v>66</v>
      </c>
      <c r="AL430" t="s">
        <v>1237</v>
      </c>
      <c r="AY430" t="s">
        <v>1657</v>
      </c>
      <c r="AZ430" t="s">
        <v>1658</v>
      </c>
      <c r="BA430" t="s">
        <v>1659</v>
      </c>
      <c r="BB430" t="s">
        <v>1264</v>
      </c>
      <c r="BD430" t="s">
        <v>72</v>
      </c>
      <c r="BG430" t="s">
        <v>1660</v>
      </c>
    </row>
    <row r="431" spans="1:59" x14ac:dyDescent="0.2">
      <c r="A431" s="1">
        <v>42789.531678240739</v>
      </c>
      <c r="B431" t="s">
        <v>59</v>
      </c>
      <c r="C431" t="s">
        <v>792</v>
      </c>
      <c r="D431" t="str">
        <f>VLOOKUP(all_senate_staff[[#This Row],[Full Name]], senate_staff_import[],1,0)</f>
        <v>Harold S Forsythe</v>
      </c>
      <c r="L431" t="s">
        <v>779</v>
      </c>
      <c r="M431" t="s">
        <v>780</v>
      </c>
      <c r="N431" t="s">
        <v>63</v>
      </c>
      <c r="AH431" t="s">
        <v>65</v>
      </c>
      <c r="AI431" t="s">
        <v>66</v>
      </c>
      <c r="AL431" t="s">
        <v>67</v>
      </c>
      <c r="AY431" t="s">
        <v>793</v>
      </c>
      <c r="AZ431" t="s">
        <v>794</v>
      </c>
      <c r="BA431" t="s">
        <v>795</v>
      </c>
      <c r="BB431" t="s">
        <v>426</v>
      </c>
      <c r="BD431" t="s">
        <v>72</v>
      </c>
      <c r="BG431" t="s">
        <v>796</v>
      </c>
    </row>
    <row r="432" spans="1:59" x14ac:dyDescent="0.2">
      <c r="A432" s="1">
        <v>42789.53087962963</v>
      </c>
      <c r="B432" t="s">
        <v>59</v>
      </c>
      <c r="C432" t="s">
        <v>1745</v>
      </c>
      <c r="D432" t="str">
        <f>VLOOKUP(all_senate_staff[[#This Row],[Full Name]], senate_staff_import[],1,0)</f>
        <v>Harrison J Bohn</v>
      </c>
      <c r="M432" t="s">
        <v>1260</v>
      </c>
      <c r="AH432" t="s">
        <v>65</v>
      </c>
      <c r="AI432" t="s">
        <v>66</v>
      </c>
      <c r="AL432" t="s">
        <v>1237</v>
      </c>
      <c r="AY432" t="s">
        <v>1746</v>
      </c>
      <c r="AZ432" t="s">
        <v>1747</v>
      </c>
      <c r="BA432" t="s">
        <v>1748</v>
      </c>
      <c r="BB432" t="s">
        <v>1264</v>
      </c>
      <c r="BD432" t="s">
        <v>72</v>
      </c>
      <c r="BG432" t="s">
        <v>1749</v>
      </c>
    </row>
    <row r="433" spans="1:59" x14ac:dyDescent="0.2">
      <c r="A433" s="1">
        <v>42789.531666666669</v>
      </c>
      <c r="B433" t="s">
        <v>59</v>
      </c>
      <c r="C433" t="s">
        <v>863</v>
      </c>
      <c r="D433" t="str">
        <f>VLOOKUP(all_senate_staff[[#This Row],[Full Name]], senate_staff_import[],1,0)</f>
        <v>Harrison M Schutzer</v>
      </c>
      <c r="L433" t="s">
        <v>864</v>
      </c>
      <c r="M433" t="s">
        <v>865</v>
      </c>
      <c r="N433" t="s">
        <v>63</v>
      </c>
      <c r="AH433" t="s">
        <v>65</v>
      </c>
      <c r="AI433" t="s">
        <v>66</v>
      </c>
      <c r="AL433" t="s">
        <v>67</v>
      </c>
      <c r="AY433" t="s">
        <v>866</v>
      </c>
      <c r="AZ433" t="s">
        <v>867</v>
      </c>
      <c r="BA433" t="s">
        <v>868</v>
      </c>
      <c r="BB433" t="s">
        <v>869</v>
      </c>
      <c r="BD433" t="s">
        <v>72</v>
      </c>
      <c r="BG433" t="s">
        <v>870</v>
      </c>
    </row>
    <row r="434" spans="1:59" x14ac:dyDescent="0.2">
      <c r="A434" s="1">
        <v>42618.943090277768</v>
      </c>
      <c r="B434" t="s">
        <v>1862</v>
      </c>
      <c r="C434" t="s">
        <v>2319</v>
      </c>
      <c r="D434" t="str">
        <f>VLOOKUP(all_senate_staff[[#This Row],[Full Name]], senate_staff_import[],1,0)</f>
        <v>Harry L Zieber</v>
      </c>
      <c r="M434" t="s">
        <v>2168</v>
      </c>
      <c r="AH434" t="s">
        <v>65</v>
      </c>
      <c r="AI434" t="s">
        <v>66</v>
      </c>
      <c r="AL434" t="s">
        <v>1237</v>
      </c>
      <c r="AY434" t="s">
        <v>2320</v>
      </c>
      <c r="AZ434" t="s">
        <v>2321</v>
      </c>
      <c r="BA434" t="s">
        <v>2322</v>
      </c>
      <c r="BB434" t="s">
        <v>2323</v>
      </c>
      <c r="BD434" t="s">
        <v>72</v>
      </c>
      <c r="BG434" t="s">
        <v>2324</v>
      </c>
    </row>
    <row r="435" spans="1:59" x14ac:dyDescent="0.2">
      <c r="A435" s="1">
        <v>42618.94023148148</v>
      </c>
      <c r="B435" t="s">
        <v>1862</v>
      </c>
      <c r="C435" t="s">
        <v>6189</v>
      </c>
      <c r="D435" t="str">
        <f>VLOOKUP(all_senate_staff[[#This Row],[Full Name]], senate_staff_import[],1,0)</f>
        <v>Hayden D Horsham</v>
      </c>
      <c r="L435" t="s">
        <v>463</v>
      </c>
      <c r="M435" t="s">
        <v>464</v>
      </c>
      <c r="N435" t="s">
        <v>63</v>
      </c>
      <c r="AH435" t="s">
        <v>65</v>
      </c>
      <c r="AI435" t="s">
        <v>66</v>
      </c>
      <c r="AL435" t="s">
        <v>67</v>
      </c>
      <c r="AY435" t="s">
        <v>6190</v>
      </c>
      <c r="AZ435" t="s">
        <v>6191</v>
      </c>
      <c r="BA435" t="s">
        <v>6192</v>
      </c>
      <c r="BB435" t="s">
        <v>801</v>
      </c>
      <c r="BD435" t="s">
        <v>72</v>
      </c>
      <c r="BG435" t="s">
        <v>6193</v>
      </c>
    </row>
    <row r="436" spans="1:59" x14ac:dyDescent="0.2">
      <c r="A436" s="1">
        <v>42789.530868055554</v>
      </c>
      <c r="B436" t="s">
        <v>59</v>
      </c>
      <c r="C436" t="s">
        <v>1788</v>
      </c>
      <c r="D436" t="str">
        <f>VLOOKUP(all_senate_staff[[#This Row],[Full Name]], senate_staff_import[],1,0)</f>
        <v>Hayden M Speckhardt</v>
      </c>
      <c r="M436" t="s">
        <v>1789</v>
      </c>
      <c r="AH436" t="s">
        <v>65</v>
      </c>
      <c r="AI436" t="s">
        <v>66</v>
      </c>
      <c r="AL436" t="s">
        <v>1237</v>
      </c>
      <c r="AY436" t="s">
        <v>1790</v>
      </c>
      <c r="AZ436" t="s">
        <v>1791</v>
      </c>
      <c r="BA436" t="s">
        <v>1792</v>
      </c>
      <c r="BB436" t="s">
        <v>1793</v>
      </c>
      <c r="BD436" t="s">
        <v>72</v>
      </c>
      <c r="BG436" t="s">
        <v>1794</v>
      </c>
    </row>
    <row r="437" spans="1:59" x14ac:dyDescent="0.2">
      <c r="A437" s="1">
        <v>42618.942280092589</v>
      </c>
      <c r="B437" t="s">
        <v>1862</v>
      </c>
      <c r="C437" t="s">
        <v>3360</v>
      </c>
      <c r="D437" t="str">
        <f>VLOOKUP(all_senate_staff[[#This Row],[Full Name]], senate_staff_import[],1,0)</f>
        <v>Heath A Heimroth</v>
      </c>
      <c r="L437" t="s">
        <v>834</v>
      </c>
      <c r="M437" t="s">
        <v>835</v>
      </c>
      <c r="N437" t="s">
        <v>168</v>
      </c>
      <c r="T437" t="s">
        <v>3361</v>
      </c>
      <c r="AH437" t="s">
        <v>65</v>
      </c>
      <c r="AI437" t="s">
        <v>66</v>
      </c>
      <c r="AL437" t="s">
        <v>67</v>
      </c>
      <c r="AM437" t="s">
        <v>68</v>
      </c>
      <c r="AY437" t="s">
        <v>3362</v>
      </c>
      <c r="AZ437" t="s">
        <v>3363</v>
      </c>
      <c r="BA437" t="s">
        <v>3364</v>
      </c>
      <c r="BB437" t="s">
        <v>236</v>
      </c>
      <c r="BD437" t="s">
        <v>72</v>
      </c>
      <c r="BG437" t="s">
        <v>3365</v>
      </c>
    </row>
    <row r="438" spans="1:59" x14ac:dyDescent="0.2">
      <c r="A438" s="1">
        <v>42618.942789351851</v>
      </c>
      <c r="B438" t="s">
        <v>1862</v>
      </c>
      <c r="C438" t="s">
        <v>2650</v>
      </c>
      <c r="D438" t="str">
        <f>VLOOKUP(all_senate_staff[[#This Row],[Full Name]], senate_staff_import[],1,0)</f>
        <v>Hedy Weinberger</v>
      </c>
      <c r="L438" t="s">
        <v>245</v>
      </c>
      <c r="M438" t="s">
        <v>246</v>
      </c>
      <c r="N438" t="s">
        <v>63</v>
      </c>
      <c r="AH438" t="s">
        <v>65</v>
      </c>
      <c r="AI438" t="s">
        <v>66</v>
      </c>
      <c r="AL438" t="s">
        <v>67</v>
      </c>
      <c r="AY438" t="s">
        <v>2651</v>
      </c>
      <c r="AZ438" t="s">
        <v>2652</v>
      </c>
      <c r="BA438" t="s">
        <v>2653</v>
      </c>
      <c r="BB438" t="s">
        <v>455</v>
      </c>
      <c r="BD438" t="s">
        <v>72</v>
      </c>
      <c r="BG438" t="s">
        <v>2654</v>
      </c>
    </row>
    <row r="439" spans="1:59" x14ac:dyDescent="0.2">
      <c r="A439" s="1">
        <v>42618.940497685187</v>
      </c>
      <c r="B439" t="s">
        <v>1862</v>
      </c>
      <c r="C439" t="s">
        <v>5815</v>
      </c>
      <c r="D439" t="str">
        <f>VLOOKUP(all_senate_staff[[#This Row],[Full Name]], senate_staff_import[],1,0)</f>
        <v>Heidi L Haynes</v>
      </c>
      <c r="L439" t="s">
        <v>384</v>
      </c>
      <c r="M439" t="s">
        <v>385</v>
      </c>
      <c r="N439" t="s">
        <v>63</v>
      </c>
      <c r="AH439" t="s">
        <v>65</v>
      </c>
      <c r="AI439" t="s">
        <v>66</v>
      </c>
      <c r="AL439" t="s">
        <v>67</v>
      </c>
      <c r="AY439" t="s">
        <v>5816</v>
      </c>
      <c r="AZ439" t="s">
        <v>5817</v>
      </c>
      <c r="BA439" t="s">
        <v>843</v>
      </c>
      <c r="BB439" t="s">
        <v>407</v>
      </c>
      <c r="BD439" t="s">
        <v>72</v>
      </c>
      <c r="BG439" t="s">
        <v>5818</v>
      </c>
    </row>
    <row r="440" spans="1:59" x14ac:dyDescent="0.2">
      <c r="A440" s="1">
        <v>42618.939849537041</v>
      </c>
      <c r="B440" t="s">
        <v>1862</v>
      </c>
      <c r="C440" t="s">
        <v>6965</v>
      </c>
      <c r="D440" t="str">
        <f>VLOOKUP(all_senate_staff[[#This Row],[Full Name]], senate_staff_import[],1,0)</f>
        <v>Helen A Deubler</v>
      </c>
      <c r="L440" t="s">
        <v>909</v>
      </c>
      <c r="M440" t="s">
        <v>910</v>
      </c>
      <c r="N440" t="s">
        <v>63</v>
      </c>
      <c r="AH440" t="s">
        <v>65</v>
      </c>
      <c r="AI440" t="s">
        <v>66</v>
      </c>
      <c r="AL440" t="s">
        <v>67</v>
      </c>
      <c r="AY440" t="s">
        <v>6966</v>
      </c>
      <c r="AZ440" t="s">
        <v>6967</v>
      </c>
      <c r="BA440" t="s">
        <v>6968</v>
      </c>
      <c r="BB440" t="s">
        <v>1028</v>
      </c>
      <c r="BD440" t="s">
        <v>72</v>
      </c>
      <c r="BG440" t="s">
        <v>6969</v>
      </c>
    </row>
    <row r="441" spans="1:59" x14ac:dyDescent="0.2">
      <c r="A441" s="1">
        <v>42618.939131944448</v>
      </c>
      <c r="B441" t="s">
        <v>1862</v>
      </c>
      <c r="C441" t="s">
        <v>7747</v>
      </c>
      <c r="D441" t="str">
        <f>VLOOKUP(all_senate_staff[[#This Row],[Full Name]], senate_staff_import[],1,0)</f>
        <v>Helen Jacome</v>
      </c>
      <c r="L441" t="s">
        <v>1001</v>
      </c>
      <c r="M441" t="s">
        <v>1002</v>
      </c>
      <c r="N441" t="s">
        <v>63</v>
      </c>
      <c r="T441" t="s">
        <v>7748</v>
      </c>
      <c r="AH441" t="s">
        <v>65</v>
      </c>
      <c r="AI441" t="s">
        <v>66</v>
      </c>
      <c r="AL441" t="s">
        <v>67</v>
      </c>
      <c r="AM441" t="s">
        <v>68</v>
      </c>
      <c r="AY441" t="s">
        <v>7749</v>
      </c>
      <c r="AZ441" t="s">
        <v>7750</v>
      </c>
      <c r="BA441" t="s">
        <v>7751</v>
      </c>
      <c r="BB441" t="s">
        <v>801</v>
      </c>
      <c r="BD441" t="s">
        <v>72</v>
      </c>
      <c r="BG441" t="s">
        <v>7752</v>
      </c>
    </row>
    <row r="442" spans="1:59" x14ac:dyDescent="0.2">
      <c r="A442" s="1">
        <v>42618.940335648149</v>
      </c>
      <c r="B442" t="s">
        <v>1862</v>
      </c>
      <c r="C442" t="s">
        <v>6036</v>
      </c>
      <c r="D442" t="str">
        <f>VLOOKUP(all_senate_staff[[#This Row],[Full Name]], senate_staff_import[],1,0)</f>
        <v>Henry G Reimer</v>
      </c>
      <c r="M442" t="s">
        <v>1803</v>
      </c>
      <c r="AH442" t="s">
        <v>65</v>
      </c>
      <c r="AI442" t="s">
        <v>66</v>
      </c>
      <c r="AL442" t="s">
        <v>1237</v>
      </c>
      <c r="AY442" t="s">
        <v>6037</v>
      </c>
      <c r="AZ442" t="s">
        <v>6038</v>
      </c>
      <c r="BA442" t="s">
        <v>6039</v>
      </c>
      <c r="BB442" t="s">
        <v>5899</v>
      </c>
      <c r="BD442" t="s">
        <v>72</v>
      </c>
      <c r="BG442" t="s">
        <v>6040</v>
      </c>
    </row>
    <row r="443" spans="1:59" x14ac:dyDescent="0.2">
      <c r="A443" s="1">
        <v>42789.531712962962</v>
      </c>
      <c r="B443" t="s">
        <v>59</v>
      </c>
      <c r="C443" t="s">
        <v>626</v>
      </c>
      <c r="D443" t="str">
        <f>VLOOKUP(all_senate_staff[[#This Row],[Full Name]], senate_staff_import[],1,0)</f>
        <v>Hermon R Card</v>
      </c>
      <c r="L443" t="s">
        <v>603</v>
      </c>
      <c r="M443" t="s">
        <v>604</v>
      </c>
      <c r="N443" t="s">
        <v>63</v>
      </c>
      <c r="AH443" t="s">
        <v>65</v>
      </c>
      <c r="AI443" t="s">
        <v>66</v>
      </c>
      <c r="AL443" t="s">
        <v>67</v>
      </c>
      <c r="AY443" t="s">
        <v>627</v>
      </c>
      <c r="AZ443" t="s">
        <v>628</v>
      </c>
      <c r="BA443" t="s">
        <v>629</v>
      </c>
      <c r="BB443" t="s">
        <v>194</v>
      </c>
      <c r="BD443" t="s">
        <v>72</v>
      </c>
      <c r="BG443" t="s">
        <v>630</v>
      </c>
    </row>
    <row r="444" spans="1:59" x14ac:dyDescent="0.2">
      <c r="A444" s="1">
        <v>42618.941701388889</v>
      </c>
      <c r="B444" t="s">
        <v>1862</v>
      </c>
      <c r="C444" t="s">
        <v>4217</v>
      </c>
      <c r="D444" t="str">
        <f>VLOOKUP(all_senate_staff[[#This Row],[Full Name]], senate_staff_import[],1,0)</f>
        <v>Holly L Bell</v>
      </c>
      <c r="L444" t="s">
        <v>740</v>
      </c>
      <c r="M444" t="s">
        <v>741</v>
      </c>
      <c r="N444" t="s">
        <v>168</v>
      </c>
      <c r="T444" t="s">
        <v>4218</v>
      </c>
      <c r="AH444" t="s">
        <v>65</v>
      </c>
      <c r="AI444" t="s">
        <v>66</v>
      </c>
      <c r="AL444" t="s">
        <v>67</v>
      </c>
      <c r="AM444" t="s">
        <v>145</v>
      </c>
      <c r="AY444" t="s">
        <v>4219</v>
      </c>
      <c r="AZ444" t="s">
        <v>4220</v>
      </c>
      <c r="BA444" t="s">
        <v>4221</v>
      </c>
      <c r="BB444" t="s">
        <v>455</v>
      </c>
      <c r="BD444" t="s">
        <v>72</v>
      </c>
      <c r="BG444" t="s">
        <v>4222</v>
      </c>
    </row>
    <row r="445" spans="1:59" x14ac:dyDescent="0.2">
      <c r="A445" s="1">
        <v>42618.939039351862</v>
      </c>
      <c r="B445" t="s">
        <v>1862</v>
      </c>
      <c r="C445" t="s">
        <v>8027</v>
      </c>
      <c r="D445" t="str">
        <f>VLOOKUP(all_senate_staff[[#This Row],[Full Name]], senate_staff_import[],1,0)</f>
        <v>Holly M Speenburgh</v>
      </c>
      <c r="M445" t="s">
        <v>7964</v>
      </c>
      <c r="AH445" t="s">
        <v>65</v>
      </c>
      <c r="AI445" t="s">
        <v>66</v>
      </c>
      <c r="AL445" t="s">
        <v>1237</v>
      </c>
      <c r="AY445" t="s">
        <v>8028</v>
      </c>
      <c r="AZ445" t="s">
        <v>8029</v>
      </c>
      <c r="BA445" t="s">
        <v>8030</v>
      </c>
      <c r="BB445" t="s">
        <v>7985</v>
      </c>
      <c r="BD445" t="s">
        <v>72</v>
      </c>
      <c r="BG445" t="s">
        <v>8031</v>
      </c>
    </row>
    <row r="446" spans="1:59" x14ac:dyDescent="0.2">
      <c r="A446" s="1">
        <v>42618.938935185193</v>
      </c>
      <c r="B446" t="s">
        <v>1862</v>
      </c>
      <c r="C446" t="s">
        <v>8384</v>
      </c>
      <c r="D446" t="str">
        <f>VLOOKUP(all_senate_staff[[#This Row],[Full Name]], senate_staff_import[],1,0)</f>
        <v>Hugo F Espinal</v>
      </c>
      <c r="L446" t="s">
        <v>834</v>
      </c>
      <c r="M446" t="s">
        <v>835</v>
      </c>
      <c r="N446" t="s">
        <v>63</v>
      </c>
      <c r="AH446" t="s">
        <v>65</v>
      </c>
      <c r="AI446" t="s">
        <v>66</v>
      </c>
      <c r="AL446" t="s">
        <v>67</v>
      </c>
      <c r="AY446" t="s">
        <v>8385</v>
      </c>
      <c r="AZ446" t="s">
        <v>8386</v>
      </c>
      <c r="BA446" t="s">
        <v>8387</v>
      </c>
      <c r="BB446" t="s">
        <v>426</v>
      </c>
      <c r="BD446" t="s">
        <v>72</v>
      </c>
      <c r="BG446" t="s">
        <v>8388</v>
      </c>
    </row>
    <row r="447" spans="1:59" x14ac:dyDescent="0.2">
      <c r="A447" s="1">
        <v>42618.939201388886</v>
      </c>
      <c r="B447" t="s">
        <v>1862</v>
      </c>
      <c r="C447" t="s">
        <v>7572</v>
      </c>
      <c r="D447" t="str">
        <f>VLOOKUP(all_senate_staff[[#This Row],[Full Name]], senate_staff_import[],1,0)</f>
        <v>Ian C Miller</v>
      </c>
      <c r="L447" t="s">
        <v>83</v>
      </c>
      <c r="M447" t="s">
        <v>84</v>
      </c>
      <c r="N447" t="s">
        <v>63</v>
      </c>
      <c r="AH447" t="s">
        <v>65</v>
      </c>
      <c r="AI447" t="s">
        <v>66</v>
      </c>
      <c r="AL447" t="s">
        <v>67</v>
      </c>
      <c r="AY447" t="s">
        <v>7573</v>
      </c>
      <c r="AZ447" t="s">
        <v>7574</v>
      </c>
      <c r="BA447" t="s">
        <v>2922</v>
      </c>
      <c r="BB447" t="s">
        <v>194</v>
      </c>
      <c r="BD447" t="s">
        <v>72</v>
      </c>
      <c r="BG447" t="s">
        <v>7575</v>
      </c>
    </row>
    <row r="448" spans="1:59" x14ac:dyDescent="0.2">
      <c r="A448" s="1">
        <v>42789.530960648153</v>
      </c>
      <c r="B448" t="s">
        <v>59</v>
      </c>
      <c r="C448" t="s">
        <v>1405</v>
      </c>
      <c r="D448" t="str">
        <f>VLOOKUP(all_senate_staff[[#This Row],[Full Name]], senate_staff_import[],1,0)</f>
        <v>Ian E Stewart</v>
      </c>
      <c r="M448" t="s">
        <v>1406</v>
      </c>
      <c r="AH448" t="s">
        <v>65</v>
      </c>
      <c r="AI448" t="s">
        <v>66</v>
      </c>
      <c r="AL448" t="s">
        <v>1237</v>
      </c>
      <c r="AY448" t="s">
        <v>1407</v>
      </c>
      <c r="AZ448" t="s">
        <v>1408</v>
      </c>
      <c r="BA448" t="s">
        <v>1293</v>
      </c>
      <c r="BB448" t="s">
        <v>116</v>
      </c>
      <c r="BD448" t="s">
        <v>72</v>
      </c>
      <c r="BG448" t="s">
        <v>1409</v>
      </c>
    </row>
    <row r="449" spans="1:59" x14ac:dyDescent="0.2">
      <c r="A449" s="1">
        <v>42789.531631944446</v>
      </c>
      <c r="B449" t="s">
        <v>59</v>
      </c>
      <c r="C449" t="s">
        <v>988</v>
      </c>
      <c r="D449" t="str">
        <f>VLOOKUP(all_senate_staff[[#This Row],[Full Name]], senate_staff_import[],1,0)</f>
        <v>Ian R Henry Jr</v>
      </c>
      <c r="L449" t="s">
        <v>952</v>
      </c>
      <c r="M449" t="s">
        <v>953</v>
      </c>
      <c r="N449" t="s">
        <v>63</v>
      </c>
      <c r="AH449" t="s">
        <v>65</v>
      </c>
      <c r="AI449" t="s">
        <v>66</v>
      </c>
      <c r="AL449" t="s">
        <v>67</v>
      </c>
      <c r="AY449" t="s">
        <v>989</v>
      </c>
      <c r="AZ449" t="s">
        <v>990</v>
      </c>
      <c r="BA449" t="s">
        <v>991</v>
      </c>
      <c r="BB449" t="s">
        <v>992</v>
      </c>
      <c r="BD449" t="s">
        <v>72</v>
      </c>
      <c r="BG449" t="s">
        <v>993</v>
      </c>
    </row>
    <row r="450" spans="1:59" x14ac:dyDescent="0.2">
      <c r="A450" s="1">
        <v>42618.942245370366</v>
      </c>
      <c r="B450" t="s">
        <v>1862</v>
      </c>
      <c r="C450" t="s">
        <v>3421</v>
      </c>
      <c r="D450" t="str">
        <f>VLOOKUP(all_senate_staff[[#This Row],[Full Name]], senate_staff_import[],1,0)</f>
        <v>Ibrahim Traore</v>
      </c>
      <c r="M450" t="s">
        <v>1777</v>
      </c>
      <c r="AH450" t="s">
        <v>65</v>
      </c>
      <c r="AI450" t="s">
        <v>66</v>
      </c>
      <c r="AL450" t="s">
        <v>1237</v>
      </c>
      <c r="AY450" t="s">
        <v>3422</v>
      </c>
      <c r="AZ450" t="s">
        <v>3423</v>
      </c>
      <c r="BA450" t="s">
        <v>3424</v>
      </c>
      <c r="BB450" t="s">
        <v>1901</v>
      </c>
      <c r="BD450" t="s">
        <v>72</v>
      </c>
      <c r="BG450" t="s">
        <v>3425</v>
      </c>
    </row>
    <row r="451" spans="1:59" x14ac:dyDescent="0.2">
      <c r="A451" s="1">
        <v>42618.942754629628</v>
      </c>
      <c r="B451" t="s">
        <v>1862</v>
      </c>
      <c r="C451" t="s">
        <v>2695</v>
      </c>
      <c r="D451" t="str">
        <f>VLOOKUP(all_senate_staff[[#This Row],[Full Name]], senate_staff_import[],1,0)</f>
        <v>Imani S Moye</v>
      </c>
      <c r="L451" t="s">
        <v>1164</v>
      </c>
      <c r="M451" t="s">
        <v>1165</v>
      </c>
      <c r="N451" t="s">
        <v>63</v>
      </c>
      <c r="V451" t="s">
        <v>2696</v>
      </c>
      <c r="AH451" t="s">
        <v>65</v>
      </c>
      <c r="AI451" t="s">
        <v>66</v>
      </c>
      <c r="AL451" t="s">
        <v>67</v>
      </c>
      <c r="AY451" t="s">
        <v>2697</v>
      </c>
      <c r="AZ451" t="s">
        <v>2698</v>
      </c>
      <c r="BA451" t="s">
        <v>2699</v>
      </c>
      <c r="BB451" t="s">
        <v>1022</v>
      </c>
      <c r="BD451" t="s">
        <v>72</v>
      </c>
      <c r="BG451" t="s">
        <v>2700</v>
      </c>
    </row>
    <row r="452" spans="1:59" x14ac:dyDescent="0.2">
      <c r="A452" s="1">
        <v>42618.939351851863</v>
      </c>
      <c r="B452" t="s">
        <v>1862</v>
      </c>
      <c r="C452" t="s">
        <v>7296</v>
      </c>
      <c r="D452" t="str">
        <f>VLOOKUP(all_senate_staff[[#This Row],[Full Name]], senate_staff_import[],1,0)</f>
        <v>Irene Stathatos</v>
      </c>
      <c r="L452" t="s">
        <v>851</v>
      </c>
      <c r="M452" t="s">
        <v>852</v>
      </c>
      <c r="N452" t="s">
        <v>63</v>
      </c>
      <c r="AH452" t="s">
        <v>65</v>
      </c>
      <c r="AI452" t="s">
        <v>66</v>
      </c>
      <c r="AL452" t="s">
        <v>67</v>
      </c>
      <c r="AY452" t="s">
        <v>7297</v>
      </c>
      <c r="AZ452" t="s">
        <v>7298</v>
      </c>
      <c r="BA452" t="s">
        <v>7299</v>
      </c>
      <c r="BB452" t="s">
        <v>7300</v>
      </c>
      <c r="BD452" t="s">
        <v>72</v>
      </c>
      <c r="BG452" t="s">
        <v>7301</v>
      </c>
    </row>
    <row r="453" spans="1:59" x14ac:dyDescent="0.2">
      <c r="A453" s="1">
        <v>42789.5309375</v>
      </c>
      <c r="B453" t="s">
        <v>59</v>
      </c>
      <c r="C453" t="s">
        <v>1487</v>
      </c>
      <c r="D453" t="str">
        <f>VLOOKUP(all_senate_staff[[#This Row],[Full Name]], senate_staff_import[],1,0)</f>
        <v>Iris D Cruz</v>
      </c>
      <c r="M453" t="s">
        <v>1466</v>
      </c>
      <c r="AH453" t="s">
        <v>65</v>
      </c>
      <c r="AI453" t="s">
        <v>66</v>
      </c>
      <c r="AL453" t="s">
        <v>1237</v>
      </c>
      <c r="AY453" t="s">
        <v>1488</v>
      </c>
      <c r="AZ453" t="s">
        <v>1489</v>
      </c>
      <c r="BA453" t="s">
        <v>1490</v>
      </c>
      <c r="BB453" t="s">
        <v>455</v>
      </c>
      <c r="BD453" t="s">
        <v>72</v>
      </c>
      <c r="BG453" t="s">
        <v>1491</v>
      </c>
    </row>
    <row r="454" spans="1:59" x14ac:dyDescent="0.2">
      <c r="A454" s="1">
        <v>42789.531759259262</v>
      </c>
      <c r="B454" t="s">
        <v>59</v>
      </c>
      <c r="C454" t="s">
        <v>457</v>
      </c>
      <c r="D454" t="str">
        <f>VLOOKUP(all_senate_staff[[#This Row],[Full Name]], senate_staff_import[],1,0)</f>
        <v>Isaac Addoh</v>
      </c>
      <c r="L454" t="s">
        <v>415</v>
      </c>
      <c r="M454" t="s">
        <v>416</v>
      </c>
      <c r="N454" t="s">
        <v>63</v>
      </c>
      <c r="AH454" t="s">
        <v>65</v>
      </c>
      <c r="AI454" t="s">
        <v>66</v>
      </c>
      <c r="AL454" t="s">
        <v>67</v>
      </c>
      <c r="AY454" t="s">
        <v>458</v>
      </c>
      <c r="AZ454" t="s">
        <v>459</v>
      </c>
      <c r="BA454" t="s">
        <v>460</v>
      </c>
      <c r="BB454" t="s">
        <v>426</v>
      </c>
      <c r="BD454" t="s">
        <v>72</v>
      </c>
      <c r="BG454" t="s">
        <v>461</v>
      </c>
    </row>
    <row r="455" spans="1:59" x14ac:dyDescent="0.2">
      <c r="A455" s="1">
        <v>42618.942696759259</v>
      </c>
      <c r="B455" t="s">
        <v>1862</v>
      </c>
      <c r="C455" t="s">
        <v>2780</v>
      </c>
      <c r="D455" t="str">
        <f>VLOOKUP(all_senate_staff[[#This Row],[Full Name]], senate_staff_import[],1,0)</f>
        <v>Iwona J Pietkiewicz</v>
      </c>
      <c r="M455" t="s">
        <v>2752</v>
      </c>
      <c r="AH455" t="s">
        <v>65</v>
      </c>
      <c r="AI455" t="s">
        <v>66</v>
      </c>
      <c r="AL455" t="s">
        <v>1237</v>
      </c>
      <c r="AY455" t="s">
        <v>2781</v>
      </c>
      <c r="AZ455" t="s">
        <v>2782</v>
      </c>
      <c r="BA455" t="s">
        <v>2783</v>
      </c>
      <c r="BB455" t="s">
        <v>2765</v>
      </c>
      <c r="BD455" t="s">
        <v>72</v>
      </c>
      <c r="BG455" t="s">
        <v>2784</v>
      </c>
    </row>
    <row r="456" spans="1:59" x14ac:dyDescent="0.2">
      <c r="A456" s="1">
        <v>42618.940381944441</v>
      </c>
      <c r="B456" t="s">
        <v>1862</v>
      </c>
      <c r="C456" t="s">
        <v>5986</v>
      </c>
      <c r="D456" t="str">
        <f>VLOOKUP(all_senate_staff[[#This Row],[Full Name]], senate_staff_import[],1,0)</f>
        <v>J Stephen Casscles</v>
      </c>
      <c r="M456" t="s">
        <v>1244</v>
      </c>
      <c r="T456" t="s">
        <v>5987</v>
      </c>
      <c r="V456" t="s">
        <v>5988</v>
      </c>
      <c r="AG456" t="s">
        <v>5989</v>
      </c>
      <c r="AH456" t="s">
        <v>65</v>
      </c>
      <c r="AI456" t="s">
        <v>66</v>
      </c>
      <c r="AL456" t="s">
        <v>1237</v>
      </c>
      <c r="AY456" t="s">
        <v>5990</v>
      </c>
      <c r="AZ456" t="s">
        <v>5991</v>
      </c>
      <c r="BA456" t="s">
        <v>5992</v>
      </c>
      <c r="BB456" t="s">
        <v>5993</v>
      </c>
      <c r="BD456" t="s">
        <v>72</v>
      </c>
      <c r="BG456" t="s">
        <v>5994</v>
      </c>
    </row>
    <row r="457" spans="1:59" x14ac:dyDescent="0.2">
      <c r="A457" s="1">
        <v>42618.943229166667</v>
      </c>
      <c r="B457" t="s">
        <v>1862</v>
      </c>
      <c r="C457" t="s">
        <v>2132</v>
      </c>
      <c r="D457" t="str">
        <f>VLOOKUP(all_senate_staff[[#This Row],[Full Name]], senate_staff_import[],1,0)</f>
        <v>J Thomas Piacente</v>
      </c>
      <c r="M457" t="s">
        <v>2106</v>
      </c>
      <c r="AH457" t="s">
        <v>65</v>
      </c>
      <c r="AI457" t="s">
        <v>66</v>
      </c>
      <c r="AL457" t="s">
        <v>1237</v>
      </c>
      <c r="AY457" t="s">
        <v>2133</v>
      </c>
      <c r="AZ457" t="s">
        <v>2134</v>
      </c>
      <c r="BA457" t="s">
        <v>2135</v>
      </c>
      <c r="BB457" t="s">
        <v>2109</v>
      </c>
      <c r="BD457" t="s">
        <v>72</v>
      </c>
      <c r="BG457" t="s">
        <v>2136</v>
      </c>
    </row>
    <row r="458" spans="1:59" x14ac:dyDescent="0.2">
      <c r="A458" s="1">
        <v>42618.942118055558</v>
      </c>
      <c r="B458" t="s">
        <v>1862</v>
      </c>
      <c r="C458" t="s">
        <v>3571</v>
      </c>
      <c r="D458" t="str">
        <f>VLOOKUP(all_senate_staff[[#This Row],[Full Name]], senate_staff_import[],1,0)</f>
        <v>J Thomas Wickham Jr</v>
      </c>
      <c r="M458" t="s">
        <v>1406</v>
      </c>
      <c r="AH458" t="s">
        <v>65</v>
      </c>
      <c r="AI458" t="s">
        <v>66</v>
      </c>
      <c r="AL458" t="s">
        <v>1237</v>
      </c>
      <c r="AY458" t="s">
        <v>3572</v>
      </c>
      <c r="AZ458" t="s">
        <v>2134</v>
      </c>
      <c r="BA458" t="s">
        <v>3573</v>
      </c>
      <c r="BB458" t="s">
        <v>3574</v>
      </c>
      <c r="BD458" t="s">
        <v>72</v>
      </c>
      <c r="BG458" t="s">
        <v>3575</v>
      </c>
    </row>
    <row r="459" spans="1:59" x14ac:dyDescent="0.2">
      <c r="A459" s="1">
        <v>42789.531655092593</v>
      </c>
      <c r="B459" t="s">
        <v>59</v>
      </c>
      <c r="C459" t="s">
        <v>929</v>
      </c>
      <c r="D459" t="str">
        <f>VLOOKUP(all_senate_staff[[#This Row],[Full Name]], senate_staff_import[],1,0)</f>
        <v>Jack A Merritt</v>
      </c>
      <c r="L459" t="s">
        <v>917</v>
      </c>
      <c r="M459" t="s">
        <v>918</v>
      </c>
      <c r="N459" t="s">
        <v>63</v>
      </c>
      <c r="AH459" t="s">
        <v>65</v>
      </c>
      <c r="AI459" t="s">
        <v>66</v>
      </c>
      <c r="AL459" t="s">
        <v>67</v>
      </c>
      <c r="AY459" t="s">
        <v>930</v>
      </c>
      <c r="AZ459" t="s">
        <v>931</v>
      </c>
      <c r="BA459" t="s">
        <v>932</v>
      </c>
      <c r="BB459" t="s">
        <v>893</v>
      </c>
      <c r="BD459" t="s">
        <v>72</v>
      </c>
      <c r="BG459" t="s">
        <v>933</v>
      </c>
    </row>
    <row r="460" spans="1:59" x14ac:dyDescent="0.2">
      <c r="A460" s="1">
        <v>42618.940138888887</v>
      </c>
      <c r="B460" t="s">
        <v>1862</v>
      </c>
      <c r="C460" t="s">
        <v>6373</v>
      </c>
      <c r="D460" t="str">
        <f>VLOOKUP(all_senate_staff[[#This Row],[Full Name]], senate_staff_import[],1,0)</f>
        <v>Jacklyn M Kenny</v>
      </c>
      <c r="M460" t="s">
        <v>1273</v>
      </c>
      <c r="AH460" t="s">
        <v>65</v>
      </c>
      <c r="AI460" t="s">
        <v>66</v>
      </c>
      <c r="AL460" t="s">
        <v>1237</v>
      </c>
      <c r="AY460" t="s">
        <v>6374</v>
      </c>
      <c r="AZ460" t="s">
        <v>6375</v>
      </c>
      <c r="BA460" t="s">
        <v>6376</v>
      </c>
      <c r="BB460" t="s">
        <v>6377</v>
      </c>
      <c r="BD460" t="s">
        <v>72</v>
      </c>
      <c r="BG460" t="s">
        <v>6378</v>
      </c>
    </row>
    <row r="461" spans="1:59" x14ac:dyDescent="0.2">
      <c r="A461" s="1">
        <v>42789.531828703701</v>
      </c>
      <c r="B461" t="s">
        <v>59</v>
      </c>
      <c r="C461" t="s">
        <v>118</v>
      </c>
      <c r="D461" t="str">
        <f>VLOOKUP(all_senate_staff[[#This Row],[Full Name]], senate_staff_import[],1,0)</f>
        <v>Jackson P Wessells</v>
      </c>
      <c r="L461" t="s">
        <v>119</v>
      </c>
      <c r="M461" t="s">
        <v>120</v>
      </c>
      <c r="N461" t="s">
        <v>63</v>
      </c>
      <c r="AH461" t="s">
        <v>65</v>
      </c>
      <c r="AI461" t="s">
        <v>66</v>
      </c>
      <c r="AL461" t="s">
        <v>67</v>
      </c>
      <c r="AY461" t="s">
        <v>121</v>
      </c>
      <c r="AZ461" t="s">
        <v>122</v>
      </c>
      <c r="BA461" t="s">
        <v>123</v>
      </c>
      <c r="BB461" t="s">
        <v>80</v>
      </c>
      <c r="BD461" t="s">
        <v>72</v>
      </c>
      <c r="BG461" t="s">
        <v>124</v>
      </c>
    </row>
    <row r="462" spans="1:59" x14ac:dyDescent="0.2">
      <c r="A462" s="1">
        <v>42789.530972222223</v>
      </c>
      <c r="B462" t="s">
        <v>59</v>
      </c>
      <c r="C462" t="s">
        <v>1335</v>
      </c>
      <c r="D462" t="str">
        <f>VLOOKUP(all_senate_staff[[#This Row],[Full Name]], senate_staff_import[],1,0)</f>
        <v>Jaclyn E Cavanagh</v>
      </c>
      <c r="M462" t="s">
        <v>1244</v>
      </c>
      <c r="T462" t="s">
        <v>1336</v>
      </c>
      <c r="V462" t="s">
        <v>1337</v>
      </c>
      <c r="AG462" t="s">
        <v>1247</v>
      </c>
      <c r="AH462" t="s">
        <v>65</v>
      </c>
      <c r="AI462" t="s">
        <v>66</v>
      </c>
      <c r="AL462" t="s">
        <v>1237</v>
      </c>
      <c r="AY462" t="s">
        <v>1338</v>
      </c>
      <c r="AZ462" t="s">
        <v>1339</v>
      </c>
      <c r="BA462" t="s">
        <v>1340</v>
      </c>
      <c r="BB462" t="s">
        <v>1341</v>
      </c>
      <c r="BD462" t="s">
        <v>72</v>
      </c>
      <c r="BG462" t="s">
        <v>1342</v>
      </c>
    </row>
    <row r="463" spans="1:59" x14ac:dyDescent="0.2">
      <c r="A463" s="1">
        <v>42618.942939814813</v>
      </c>
      <c r="B463" t="s">
        <v>1862</v>
      </c>
      <c r="C463" t="s">
        <v>2476</v>
      </c>
      <c r="D463" t="str">
        <f>VLOOKUP(all_senate_staff[[#This Row],[Full Name]], senate_staff_import[],1,0)</f>
        <v>Jacob R Wilkinson</v>
      </c>
      <c r="L463" t="s">
        <v>259</v>
      </c>
      <c r="M463" t="s">
        <v>260</v>
      </c>
      <c r="N463" t="s">
        <v>168</v>
      </c>
      <c r="AH463" t="s">
        <v>65</v>
      </c>
      <c r="AI463" t="s">
        <v>66</v>
      </c>
      <c r="AL463" t="s">
        <v>67</v>
      </c>
      <c r="AY463" t="s">
        <v>2477</v>
      </c>
      <c r="AZ463" t="s">
        <v>2478</v>
      </c>
      <c r="BA463" t="s">
        <v>1780</v>
      </c>
      <c r="BB463" t="s">
        <v>219</v>
      </c>
      <c r="BD463" t="s">
        <v>72</v>
      </c>
      <c r="BG463" t="s">
        <v>2479</v>
      </c>
    </row>
    <row r="464" spans="1:59" x14ac:dyDescent="0.2">
      <c r="A464" s="1">
        <v>42618.939293981479</v>
      </c>
      <c r="B464" t="s">
        <v>1862</v>
      </c>
      <c r="C464" t="s">
        <v>7406</v>
      </c>
      <c r="D464" t="str">
        <f>VLOOKUP(all_senate_staff[[#This Row],[Full Name]], senate_staff_import[],1,0)</f>
        <v>Jacqueline A Vita</v>
      </c>
      <c r="L464" t="s">
        <v>740</v>
      </c>
      <c r="M464" t="s">
        <v>741</v>
      </c>
      <c r="N464" t="s">
        <v>63</v>
      </c>
      <c r="AH464" t="s">
        <v>65</v>
      </c>
      <c r="AI464" t="s">
        <v>66</v>
      </c>
      <c r="AL464" t="s">
        <v>67</v>
      </c>
      <c r="AY464" t="s">
        <v>7407</v>
      </c>
      <c r="AZ464" t="s">
        <v>7408</v>
      </c>
      <c r="BA464" t="s">
        <v>7409</v>
      </c>
      <c r="BB464" t="s">
        <v>3353</v>
      </c>
      <c r="BD464" t="s">
        <v>72</v>
      </c>
      <c r="BG464" t="s">
        <v>7410</v>
      </c>
    </row>
    <row r="465" spans="1:59" x14ac:dyDescent="0.2">
      <c r="A465" s="1">
        <v>42618.93917824074</v>
      </c>
      <c r="B465" t="s">
        <v>1862</v>
      </c>
      <c r="C465" t="s">
        <v>7627</v>
      </c>
      <c r="D465" t="str">
        <f>VLOOKUP(all_senate_staff[[#This Row],[Full Name]], senate_staff_import[],1,0)</f>
        <v>Jacqueline Annabi</v>
      </c>
      <c r="L465" t="s">
        <v>1031</v>
      </c>
      <c r="M465" t="s">
        <v>1032</v>
      </c>
      <c r="N465" t="s">
        <v>63</v>
      </c>
      <c r="AH465" t="s">
        <v>65</v>
      </c>
      <c r="AI465" t="s">
        <v>66</v>
      </c>
      <c r="AL465" t="s">
        <v>67</v>
      </c>
      <c r="AY465" t="s">
        <v>7628</v>
      </c>
      <c r="AZ465" t="s">
        <v>7629</v>
      </c>
      <c r="BA465" t="s">
        <v>7630</v>
      </c>
      <c r="BB465" t="s">
        <v>2867</v>
      </c>
      <c r="BD465" t="s">
        <v>72</v>
      </c>
      <c r="BG465" t="s">
        <v>7631</v>
      </c>
    </row>
    <row r="466" spans="1:59" x14ac:dyDescent="0.2">
      <c r="A466" s="1">
        <v>42618.940057870372</v>
      </c>
      <c r="B466" t="s">
        <v>1862</v>
      </c>
      <c r="C466" t="s">
        <v>6515</v>
      </c>
      <c r="D466" t="str">
        <f>VLOOKUP(all_senate_staff[[#This Row],[Full Name]], senate_staff_import[],1,0)</f>
        <v>Jacqueline M Fiore</v>
      </c>
      <c r="L466" t="s">
        <v>5309</v>
      </c>
      <c r="M466" t="s">
        <v>5425</v>
      </c>
      <c r="N466" t="s">
        <v>168</v>
      </c>
      <c r="AH466" t="s">
        <v>65</v>
      </c>
      <c r="AI466" t="s">
        <v>66</v>
      </c>
      <c r="AL466" t="s">
        <v>1237</v>
      </c>
      <c r="AY466" t="s">
        <v>6516</v>
      </c>
      <c r="AZ466" t="s">
        <v>6517</v>
      </c>
      <c r="BA466" t="s">
        <v>6518</v>
      </c>
      <c r="BB466" t="s">
        <v>186</v>
      </c>
      <c r="BD466" t="s">
        <v>72</v>
      </c>
      <c r="BG466" t="s">
        <v>6519</v>
      </c>
    </row>
    <row r="467" spans="1:59" x14ac:dyDescent="0.2">
      <c r="A467" s="1">
        <v>42618.939953703702</v>
      </c>
      <c r="B467" t="s">
        <v>1862</v>
      </c>
      <c r="C467" t="s">
        <v>6714</v>
      </c>
      <c r="D467" t="str">
        <f>VLOOKUP(all_senate_staff[[#This Row],[Full Name]], senate_staff_import[],1,0)</f>
        <v>Jacqueline M Jenkins-Cox</v>
      </c>
      <c r="L467" t="s">
        <v>415</v>
      </c>
      <c r="M467" t="s">
        <v>416</v>
      </c>
      <c r="N467" t="s">
        <v>168</v>
      </c>
      <c r="AH467" t="s">
        <v>65</v>
      </c>
      <c r="AI467" t="s">
        <v>66</v>
      </c>
      <c r="AL467" t="s">
        <v>67</v>
      </c>
      <c r="AY467" t="s">
        <v>6715</v>
      </c>
      <c r="AZ467" t="s">
        <v>6517</v>
      </c>
      <c r="BA467" t="s">
        <v>6716</v>
      </c>
      <c r="BB467" t="s">
        <v>2049</v>
      </c>
      <c r="BD467" t="s">
        <v>72</v>
      </c>
      <c r="BG467" t="s">
        <v>6717</v>
      </c>
    </row>
    <row r="468" spans="1:59" x14ac:dyDescent="0.2">
      <c r="A468" s="1">
        <v>42618.942256944443</v>
      </c>
      <c r="B468" t="s">
        <v>1862</v>
      </c>
      <c r="C468" t="s">
        <v>3411</v>
      </c>
      <c r="D468" t="str">
        <f>VLOOKUP(all_senate_staff[[#This Row],[Full Name]], senate_staff_import[],1,0)</f>
        <v>Jacqueline Y Donaldson</v>
      </c>
      <c r="M468" t="s">
        <v>1777</v>
      </c>
      <c r="AH468" t="s">
        <v>65</v>
      </c>
      <c r="AI468" t="s">
        <v>66</v>
      </c>
      <c r="AL468" t="s">
        <v>1237</v>
      </c>
      <c r="AY468" t="s">
        <v>3412</v>
      </c>
      <c r="AZ468" t="s">
        <v>3413</v>
      </c>
      <c r="BA468" t="s">
        <v>3414</v>
      </c>
      <c r="BB468" t="s">
        <v>1081</v>
      </c>
      <c r="BD468" t="s">
        <v>72</v>
      </c>
      <c r="BG468" t="s">
        <v>3415</v>
      </c>
    </row>
    <row r="469" spans="1:59" x14ac:dyDescent="0.2">
      <c r="A469" s="1">
        <v>42789.531574074077</v>
      </c>
      <c r="B469" t="s">
        <v>59</v>
      </c>
      <c r="C469" t="s">
        <v>1230</v>
      </c>
      <c r="D469" t="str">
        <f>VLOOKUP(all_senate_staff[[#This Row],[Full Name]], senate_staff_import[],1,0)</f>
        <v>Jahnae A Henry</v>
      </c>
      <c r="L469" t="s">
        <v>1219</v>
      </c>
      <c r="M469" t="s">
        <v>1220</v>
      </c>
      <c r="N469" t="s">
        <v>168</v>
      </c>
      <c r="AH469" t="s">
        <v>65</v>
      </c>
      <c r="AI469" t="s">
        <v>66</v>
      </c>
      <c r="AL469" t="s">
        <v>67</v>
      </c>
      <c r="AY469" t="s">
        <v>1231</v>
      </c>
      <c r="AZ469" t="s">
        <v>1232</v>
      </c>
      <c r="BA469" t="s">
        <v>1233</v>
      </c>
      <c r="BB469" t="s">
        <v>365</v>
      </c>
      <c r="BD469" t="s">
        <v>72</v>
      </c>
      <c r="BG469" t="s">
        <v>1234</v>
      </c>
    </row>
    <row r="470" spans="1:59" x14ac:dyDescent="0.2">
      <c r="A470" s="1">
        <v>42618.942280092589</v>
      </c>
      <c r="B470" t="s">
        <v>1862</v>
      </c>
      <c r="C470" t="s">
        <v>3340</v>
      </c>
      <c r="D470" t="str">
        <f>VLOOKUP(all_senate_staff[[#This Row],[Full Name]], senate_staff_import[],1,0)</f>
        <v>Jaime Ortiz</v>
      </c>
      <c r="L470" t="s">
        <v>834</v>
      </c>
      <c r="M470" t="s">
        <v>835</v>
      </c>
      <c r="N470" t="s">
        <v>63</v>
      </c>
      <c r="AH470" t="s">
        <v>65</v>
      </c>
      <c r="AI470" t="s">
        <v>66</v>
      </c>
      <c r="AL470" t="s">
        <v>67</v>
      </c>
      <c r="AY470" t="s">
        <v>3341</v>
      </c>
      <c r="AZ470" t="s">
        <v>3342</v>
      </c>
      <c r="BA470" t="s">
        <v>1130</v>
      </c>
      <c r="BB470" t="s">
        <v>426</v>
      </c>
      <c r="BD470" t="s">
        <v>72</v>
      </c>
      <c r="BG470" t="s">
        <v>3343</v>
      </c>
    </row>
    <row r="471" spans="1:59" x14ac:dyDescent="0.2">
      <c r="A471" s="1">
        <v>42618.939074074071</v>
      </c>
      <c r="B471" t="s">
        <v>1862</v>
      </c>
      <c r="C471" t="s">
        <v>7926</v>
      </c>
      <c r="D471" t="str">
        <f>VLOOKUP(all_senate_staff[[#This Row],[Full Name]], senate_staff_import[],1,0)</f>
        <v>Jake R Chard</v>
      </c>
      <c r="L471" t="s">
        <v>909</v>
      </c>
      <c r="M471" t="s">
        <v>910</v>
      </c>
      <c r="N471" t="s">
        <v>63</v>
      </c>
      <c r="AH471" t="s">
        <v>65</v>
      </c>
      <c r="AI471" t="s">
        <v>66</v>
      </c>
      <c r="AL471" t="s">
        <v>67</v>
      </c>
      <c r="AY471" t="s">
        <v>7927</v>
      </c>
      <c r="AZ471" t="s">
        <v>7928</v>
      </c>
      <c r="BA471" t="s">
        <v>7929</v>
      </c>
      <c r="BB471" t="s">
        <v>7930</v>
      </c>
      <c r="BD471" t="s">
        <v>72</v>
      </c>
      <c r="BG471" t="s">
        <v>7931</v>
      </c>
    </row>
    <row r="472" spans="1:59" x14ac:dyDescent="0.2">
      <c r="A472" s="1">
        <v>42789.531828703701</v>
      </c>
      <c r="B472" t="s">
        <v>59</v>
      </c>
      <c r="C472" t="s">
        <v>150</v>
      </c>
      <c r="D472" t="str">
        <f>VLOOKUP(all_senate_staff[[#This Row],[Full Name]], senate_staff_import[],1,0)</f>
        <v>Jake T Goldstein</v>
      </c>
      <c r="L472" t="s">
        <v>119</v>
      </c>
      <c r="M472" t="s">
        <v>120</v>
      </c>
      <c r="N472" t="s">
        <v>63</v>
      </c>
      <c r="AH472" t="s">
        <v>65</v>
      </c>
      <c r="AI472" t="s">
        <v>66</v>
      </c>
      <c r="AL472" t="s">
        <v>67</v>
      </c>
      <c r="AY472" t="s">
        <v>151</v>
      </c>
      <c r="AZ472" t="s">
        <v>152</v>
      </c>
      <c r="BA472" t="s">
        <v>153</v>
      </c>
      <c r="BB472" t="s">
        <v>80</v>
      </c>
      <c r="BD472" t="s">
        <v>72</v>
      </c>
      <c r="BG472" t="s">
        <v>154</v>
      </c>
    </row>
    <row r="473" spans="1:59" x14ac:dyDescent="0.2">
      <c r="A473" s="1">
        <v>42618.938935185193</v>
      </c>
      <c r="B473" t="s">
        <v>1862</v>
      </c>
      <c r="C473" t="s">
        <v>8379</v>
      </c>
      <c r="D473" t="str">
        <f>VLOOKUP(all_senate_staff[[#This Row],[Full Name]], senate_staff_import[],1,0)</f>
        <v>James A Byrnes</v>
      </c>
      <c r="M473" t="s">
        <v>1837</v>
      </c>
      <c r="AH473" t="s">
        <v>65</v>
      </c>
      <c r="AI473" t="s">
        <v>66</v>
      </c>
      <c r="AL473" t="s">
        <v>1237</v>
      </c>
      <c r="AY473" t="s">
        <v>8380</v>
      </c>
      <c r="AZ473" t="s">
        <v>1355</v>
      </c>
      <c r="BA473" t="s">
        <v>8381</v>
      </c>
      <c r="BB473" t="s">
        <v>8382</v>
      </c>
      <c r="BD473" t="s">
        <v>72</v>
      </c>
      <c r="BG473" t="s">
        <v>8383</v>
      </c>
    </row>
    <row r="474" spans="1:59" x14ac:dyDescent="0.2">
      <c r="A474" s="1">
        <v>42618.942777777767</v>
      </c>
      <c r="B474" t="s">
        <v>1862</v>
      </c>
      <c r="C474" t="s">
        <v>2686</v>
      </c>
      <c r="D474" t="str">
        <f>VLOOKUP(all_senate_staff[[#This Row],[Full Name]], senate_staff_import[],1,0)</f>
        <v>James A Culbertson</v>
      </c>
      <c r="L474" t="s">
        <v>189</v>
      </c>
      <c r="M474" t="s">
        <v>190</v>
      </c>
      <c r="N474" t="s">
        <v>63</v>
      </c>
      <c r="AH474" t="s">
        <v>65</v>
      </c>
      <c r="AI474" t="s">
        <v>66</v>
      </c>
      <c r="AL474" t="s">
        <v>67</v>
      </c>
      <c r="AY474" t="s">
        <v>2687</v>
      </c>
      <c r="AZ474" t="s">
        <v>1355</v>
      </c>
      <c r="BA474" t="s">
        <v>2688</v>
      </c>
      <c r="BB474" t="s">
        <v>426</v>
      </c>
      <c r="BD474" t="s">
        <v>72</v>
      </c>
      <c r="BG474" t="s">
        <v>2689</v>
      </c>
    </row>
    <row r="475" spans="1:59" x14ac:dyDescent="0.2">
      <c r="A475" s="1">
        <v>42618.942708333343</v>
      </c>
      <c r="B475" t="s">
        <v>1862</v>
      </c>
      <c r="C475" t="s">
        <v>2757</v>
      </c>
      <c r="D475" t="str">
        <f>VLOOKUP(all_senate_staff[[#This Row],[Full Name]], senate_staff_import[],1,0)</f>
        <v>James A Durkish</v>
      </c>
      <c r="L475" t="s">
        <v>61</v>
      </c>
      <c r="M475" t="s">
        <v>62</v>
      </c>
      <c r="N475" t="s">
        <v>63</v>
      </c>
      <c r="AH475" t="s">
        <v>65</v>
      </c>
      <c r="AI475" t="s">
        <v>66</v>
      </c>
      <c r="AL475" t="s">
        <v>67</v>
      </c>
      <c r="AY475" t="s">
        <v>2758</v>
      </c>
      <c r="AZ475" t="s">
        <v>1355</v>
      </c>
      <c r="BA475" t="s">
        <v>2759</v>
      </c>
      <c r="BB475" t="s">
        <v>135</v>
      </c>
      <c r="BD475" t="s">
        <v>72</v>
      </c>
      <c r="BG475" t="s">
        <v>2760</v>
      </c>
    </row>
    <row r="476" spans="1:59" x14ac:dyDescent="0.2">
      <c r="A476" s="1">
        <v>42618.941041666672</v>
      </c>
      <c r="B476" t="s">
        <v>1862</v>
      </c>
      <c r="C476" t="s">
        <v>5159</v>
      </c>
      <c r="D476" t="str">
        <f>VLOOKUP(all_senate_staff[[#This Row],[Full Name]], senate_staff_import[],1,0)</f>
        <v>James A Giliberto</v>
      </c>
      <c r="M476" t="s">
        <v>4999</v>
      </c>
      <c r="AH476" t="s">
        <v>65</v>
      </c>
      <c r="AI476" t="s">
        <v>66</v>
      </c>
      <c r="AL476" t="s">
        <v>1237</v>
      </c>
      <c r="AY476" t="s">
        <v>5160</v>
      </c>
      <c r="AZ476" t="s">
        <v>1355</v>
      </c>
      <c r="BA476" t="s">
        <v>5161</v>
      </c>
      <c r="BB476" t="s">
        <v>5036</v>
      </c>
      <c r="BD476" t="s">
        <v>72</v>
      </c>
      <c r="BG476" t="s">
        <v>5162</v>
      </c>
    </row>
    <row r="477" spans="1:59" x14ac:dyDescent="0.2">
      <c r="A477" s="1">
        <v>42789.530972222223</v>
      </c>
      <c r="B477" t="s">
        <v>59</v>
      </c>
      <c r="C477" t="s">
        <v>1352</v>
      </c>
      <c r="D477" t="str">
        <f>VLOOKUP(all_senate_staff[[#This Row],[Full Name]], senate_staff_import[],1,0)</f>
        <v>James A Kirkwood</v>
      </c>
      <c r="M477" t="s">
        <v>1353</v>
      </c>
      <c r="AH477" t="s">
        <v>65</v>
      </c>
      <c r="AI477" t="s">
        <v>66</v>
      </c>
      <c r="AL477" t="s">
        <v>1237</v>
      </c>
      <c r="AY477" t="s">
        <v>1354</v>
      </c>
      <c r="AZ477" t="s">
        <v>1355</v>
      </c>
      <c r="BA477" t="s">
        <v>1356</v>
      </c>
      <c r="BB477" t="s">
        <v>1357</v>
      </c>
      <c r="BD477" t="s">
        <v>72</v>
      </c>
      <c r="BG477" t="s">
        <v>1358</v>
      </c>
    </row>
    <row r="478" spans="1:59" x14ac:dyDescent="0.2">
      <c r="A478" s="1">
        <v>42618.941006944442</v>
      </c>
      <c r="B478" t="s">
        <v>1862</v>
      </c>
      <c r="C478" t="s">
        <v>5231</v>
      </c>
      <c r="D478" t="str">
        <f>VLOOKUP(all_senate_staff[[#This Row],[Full Name]], senate_staff_import[],1,0)</f>
        <v>James Bell</v>
      </c>
      <c r="M478" t="s">
        <v>1825</v>
      </c>
      <c r="AH478" t="s">
        <v>65</v>
      </c>
      <c r="AI478" t="s">
        <v>66</v>
      </c>
      <c r="AL478" t="s">
        <v>1237</v>
      </c>
      <c r="AY478" t="s">
        <v>5232</v>
      </c>
      <c r="AZ478" t="s">
        <v>2380</v>
      </c>
      <c r="BA478" t="s">
        <v>4221</v>
      </c>
      <c r="BB478" t="s">
        <v>5233</v>
      </c>
      <c r="BD478" t="s">
        <v>72</v>
      </c>
      <c r="BG478" t="s">
        <v>5234</v>
      </c>
    </row>
    <row r="479" spans="1:59" x14ac:dyDescent="0.2">
      <c r="A479" s="1">
        <v>42618.943043981482</v>
      </c>
      <c r="B479" t="s">
        <v>1862</v>
      </c>
      <c r="C479" t="s">
        <v>2368</v>
      </c>
      <c r="D479" t="str">
        <f>VLOOKUP(all_senate_staff[[#This Row],[Full Name]], senate_staff_import[],1,0)</f>
        <v>James C Creed</v>
      </c>
      <c r="M479" t="s">
        <v>2330</v>
      </c>
      <c r="AH479" t="s">
        <v>65</v>
      </c>
      <c r="AI479" t="s">
        <v>66</v>
      </c>
      <c r="AL479" t="s">
        <v>1237</v>
      </c>
      <c r="AY479" t="s">
        <v>2369</v>
      </c>
      <c r="AZ479" t="s">
        <v>2370</v>
      </c>
      <c r="BA479" t="s">
        <v>2371</v>
      </c>
      <c r="BB479" t="s">
        <v>2372</v>
      </c>
      <c r="BD479" t="s">
        <v>72</v>
      </c>
      <c r="BG479" t="s">
        <v>2373</v>
      </c>
    </row>
    <row r="480" spans="1:59" x14ac:dyDescent="0.2">
      <c r="A480" s="1">
        <v>42618.943020833343</v>
      </c>
      <c r="B480" t="s">
        <v>1862</v>
      </c>
      <c r="C480" t="s">
        <v>2383</v>
      </c>
      <c r="D480" t="str">
        <f>VLOOKUP(all_senate_staff[[#This Row],[Full Name]], senate_staff_import[],1,0)</f>
        <v>James E Mcelhone</v>
      </c>
      <c r="M480" t="s">
        <v>1254</v>
      </c>
      <c r="AH480" t="s">
        <v>65</v>
      </c>
      <c r="AI480" t="s">
        <v>66</v>
      </c>
      <c r="AL480" t="s">
        <v>1237</v>
      </c>
      <c r="AY480" t="s">
        <v>2384</v>
      </c>
      <c r="AZ480" t="s">
        <v>2385</v>
      </c>
      <c r="BA480" t="s">
        <v>2386</v>
      </c>
      <c r="BB480" t="s">
        <v>565</v>
      </c>
      <c r="BD480" t="s">
        <v>72</v>
      </c>
      <c r="BG480" t="s">
        <v>2387</v>
      </c>
    </row>
    <row r="481" spans="1:59" x14ac:dyDescent="0.2">
      <c r="A481" s="1">
        <v>42618.939745370371</v>
      </c>
      <c r="B481" t="s">
        <v>1862</v>
      </c>
      <c r="C481" t="s">
        <v>7106</v>
      </c>
      <c r="D481" t="str">
        <f>VLOOKUP(all_senate_staff[[#This Row],[Full Name]], senate_staff_import[],1,0)</f>
        <v>James E Reagen</v>
      </c>
      <c r="L481" t="s">
        <v>872</v>
      </c>
      <c r="M481" t="s">
        <v>873</v>
      </c>
      <c r="N481" t="s">
        <v>63</v>
      </c>
      <c r="AH481" t="s">
        <v>65</v>
      </c>
      <c r="AI481" t="s">
        <v>66</v>
      </c>
      <c r="AL481" t="s">
        <v>67</v>
      </c>
      <c r="AY481" t="s">
        <v>7107</v>
      </c>
      <c r="AZ481" t="s">
        <v>2385</v>
      </c>
      <c r="BA481" t="s">
        <v>7108</v>
      </c>
      <c r="BB481" t="s">
        <v>7109</v>
      </c>
      <c r="BD481" t="s">
        <v>72</v>
      </c>
      <c r="BG481" t="s">
        <v>7110</v>
      </c>
    </row>
    <row r="482" spans="1:59" x14ac:dyDescent="0.2">
      <c r="A482" s="1">
        <v>42618.940023148149</v>
      </c>
      <c r="B482" t="s">
        <v>1862</v>
      </c>
      <c r="C482" t="s">
        <v>6557</v>
      </c>
      <c r="D482" t="str">
        <f>VLOOKUP(all_senate_staff[[#This Row],[Full Name]], senate_staff_import[],1,0)</f>
        <v>James F Chisholm</v>
      </c>
      <c r="L482" t="s">
        <v>83</v>
      </c>
      <c r="M482" t="s">
        <v>84</v>
      </c>
      <c r="N482" t="s">
        <v>63</v>
      </c>
      <c r="AH482" t="s">
        <v>65</v>
      </c>
      <c r="AI482" t="s">
        <v>66</v>
      </c>
      <c r="AL482" t="s">
        <v>67</v>
      </c>
      <c r="AY482" t="s">
        <v>6558</v>
      </c>
      <c r="AZ482" t="s">
        <v>6028</v>
      </c>
      <c r="BA482" t="s">
        <v>6559</v>
      </c>
      <c r="BB482" t="s">
        <v>492</v>
      </c>
      <c r="BD482" t="s">
        <v>72</v>
      </c>
      <c r="BG482" t="s">
        <v>6560</v>
      </c>
    </row>
    <row r="483" spans="1:59" x14ac:dyDescent="0.2">
      <c r="A483" s="1">
        <v>42618.940347222233</v>
      </c>
      <c r="B483" t="s">
        <v>1862</v>
      </c>
      <c r="C483" t="s">
        <v>6026</v>
      </c>
      <c r="D483" t="str">
        <f>VLOOKUP(all_senate_staff[[#This Row],[Full Name]], senate_staff_import[],1,0)</f>
        <v>James F Rosencrans</v>
      </c>
      <c r="M483" t="s">
        <v>1803</v>
      </c>
      <c r="AH483" t="s">
        <v>65</v>
      </c>
      <c r="AI483" t="s">
        <v>66</v>
      </c>
      <c r="AL483" t="s">
        <v>1237</v>
      </c>
      <c r="AY483" t="s">
        <v>6027</v>
      </c>
      <c r="AZ483" t="s">
        <v>6028</v>
      </c>
      <c r="BA483" t="s">
        <v>6029</v>
      </c>
      <c r="BB483" t="s">
        <v>1807</v>
      </c>
      <c r="BD483" t="s">
        <v>72</v>
      </c>
      <c r="BG483" t="s">
        <v>6030</v>
      </c>
    </row>
    <row r="484" spans="1:59" x14ac:dyDescent="0.2">
      <c r="A484" s="1">
        <v>42618.93990740741</v>
      </c>
      <c r="B484" t="s">
        <v>1862</v>
      </c>
      <c r="C484" t="s">
        <v>6820</v>
      </c>
      <c r="D484" t="str">
        <f>VLOOKUP(all_senate_staff[[#This Row],[Full Name]], senate_staff_import[],1,0)</f>
        <v>James F Shahen Jr</v>
      </c>
      <c r="K484" t="s">
        <v>6821</v>
      </c>
      <c r="M484" t="s">
        <v>1387</v>
      </c>
      <c r="V484" t="s">
        <v>6822</v>
      </c>
      <c r="AH484" t="s">
        <v>65</v>
      </c>
      <c r="AI484" t="s">
        <v>66</v>
      </c>
      <c r="AL484" t="s">
        <v>1237</v>
      </c>
      <c r="AY484" t="s">
        <v>6823</v>
      </c>
      <c r="AZ484" t="s">
        <v>6028</v>
      </c>
      <c r="BA484" t="s">
        <v>6824</v>
      </c>
      <c r="BB484" t="s">
        <v>1391</v>
      </c>
      <c r="BD484" t="s">
        <v>72</v>
      </c>
      <c r="BG484" t="s">
        <v>6825</v>
      </c>
    </row>
    <row r="485" spans="1:59" x14ac:dyDescent="0.2">
      <c r="A485" s="1">
        <v>42618.939965277779</v>
      </c>
      <c r="B485" t="s">
        <v>1862</v>
      </c>
      <c r="C485" t="s">
        <v>6695</v>
      </c>
      <c r="D485" t="str">
        <f>VLOOKUP(all_senate_staff[[#This Row],[Full Name]], senate_staff_import[],1,0)</f>
        <v>James F Sottile</v>
      </c>
      <c r="M485" t="s">
        <v>1460</v>
      </c>
      <c r="AH485" t="s">
        <v>65</v>
      </c>
      <c r="AI485" t="s">
        <v>66</v>
      </c>
      <c r="AL485" t="s">
        <v>1237</v>
      </c>
      <c r="AY485" t="s">
        <v>6696</v>
      </c>
      <c r="AZ485" t="s">
        <v>6028</v>
      </c>
      <c r="BA485" t="s">
        <v>6697</v>
      </c>
      <c r="BB485" t="s">
        <v>6228</v>
      </c>
      <c r="BD485" t="s">
        <v>72</v>
      </c>
      <c r="BG485" t="s">
        <v>6698</v>
      </c>
    </row>
    <row r="486" spans="1:59" x14ac:dyDescent="0.2">
      <c r="A486" s="1">
        <v>42618.939351851863</v>
      </c>
      <c r="B486" t="s">
        <v>1862</v>
      </c>
      <c r="C486" t="s">
        <v>7302</v>
      </c>
      <c r="D486" t="str">
        <f>VLOOKUP(all_senate_staff[[#This Row],[Full Name]], senate_staff_import[],1,0)</f>
        <v>James G Mcgee</v>
      </c>
      <c r="L486" t="s">
        <v>1219</v>
      </c>
      <c r="M486" t="s">
        <v>1220</v>
      </c>
      <c r="N486" t="s">
        <v>63</v>
      </c>
      <c r="AH486" t="s">
        <v>65</v>
      </c>
      <c r="AI486" t="s">
        <v>66</v>
      </c>
      <c r="AL486" t="s">
        <v>67</v>
      </c>
      <c r="AY486" t="s">
        <v>7303</v>
      </c>
      <c r="AZ486" t="s">
        <v>7304</v>
      </c>
      <c r="BA486" t="s">
        <v>7305</v>
      </c>
      <c r="BB486" t="s">
        <v>572</v>
      </c>
      <c r="BD486" t="s">
        <v>72</v>
      </c>
      <c r="BG486" t="s">
        <v>7306</v>
      </c>
    </row>
    <row r="487" spans="1:59" x14ac:dyDescent="0.2">
      <c r="A487" s="1">
        <v>42618.940995370373</v>
      </c>
      <c r="B487" t="s">
        <v>1862</v>
      </c>
      <c r="C487" t="s">
        <v>5246</v>
      </c>
      <c r="D487" t="str">
        <f>VLOOKUP(all_senate_staff[[#This Row],[Full Name]], senate_staff_import[],1,0)</f>
        <v>James H Watson</v>
      </c>
      <c r="M487" t="s">
        <v>1552</v>
      </c>
      <c r="AH487" t="s">
        <v>65</v>
      </c>
      <c r="AI487" t="s">
        <v>66</v>
      </c>
      <c r="AL487" t="s">
        <v>1237</v>
      </c>
      <c r="AY487" t="s">
        <v>5247</v>
      </c>
      <c r="AZ487" t="s">
        <v>5248</v>
      </c>
      <c r="BA487" t="s">
        <v>4300</v>
      </c>
      <c r="BB487" t="s">
        <v>5249</v>
      </c>
      <c r="BD487" t="s">
        <v>72</v>
      </c>
      <c r="BG487" t="s">
        <v>5250</v>
      </c>
    </row>
    <row r="488" spans="1:59" x14ac:dyDescent="0.2">
      <c r="A488" s="1">
        <v>42618.94054398148</v>
      </c>
      <c r="B488" t="s">
        <v>1862</v>
      </c>
      <c r="C488" t="s">
        <v>5766</v>
      </c>
      <c r="D488" t="str">
        <f>VLOOKUP(all_senate_staff[[#This Row],[Full Name]], senate_staff_import[],1,0)</f>
        <v>James J Cerroni Jr</v>
      </c>
      <c r="M488" t="s">
        <v>1503</v>
      </c>
      <c r="AH488" t="s">
        <v>65</v>
      </c>
      <c r="AI488" t="s">
        <v>66</v>
      </c>
      <c r="AL488" t="s">
        <v>1237</v>
      </c>
      <c r="AY488" t="s">
        <v>5767</v>
      </c>
      <c r="AZ488" t="s">
        <v>5768</v>
      </c>
      <c r="BA488" t="s">
        <v>5769</v>
      </c>
      <c r="BB488" t="s">
        <v>1512</v>
      </c>
      <c r="BD488" t="s">
        <v>72</v>
      </c>
      <c r="BG488" t="s">
        <v>5770</v>
      </c>
    </row>
    <row r="489" spans="1:59" x14ac:dyDescent="0.2">
      <c r="A489" s="1">
        <v>42618.939259259263</v>
      </c>
      <c r="B489" t="s">
        <v>1862</v>
      </c>
      <c r="C489" t="s">
        <v>7456</v>
      </c>
      <c r="D489" t="str">
        <f>VLOOKUP(all_senate_staff[[#This Row],[Full Name]], senate_staff_import[],1,0)</f>
        <v>James J Meddleton</v>
      </c>
      <c r="L489" t="s">
        <v>1108</v>
      </c>
      <c r="M489" t="s">
        <v>1109</v>
      </c>
      <c r="N489" t="s">
        <v>168</v>
      </c>
      <c r="AH489" t="s">
        <v>65</v>
      </c>
      <c r="AI489" t="s">
        <v>66</v>
      </c>
      <c r="AL489" t="s">
        <v>67</v>
      </c>
      <c r="AY489" t="s">
        <v>7457</v>
      </c>
      <c r="AZ489" t="s">
        <v>5768</v>
      </c>
      <c r="BA489" t="s">
        <v>7458</v>
      </c>
      <c r="BB489" t="s">
        <v>88</v>
      </c>
      <c r="BD489" t="s">
        <v>72</v>
      </c>
      <c r="BG489" t="s">
        <v>7459</v>
      </c>
    </row>
    <row r="490" spans="1:59" x14ac:dyDescent="0.2">
      <c r="A490" s="1">
        <v>42618.939282407409</v>
      </c>
      <c r="B490" t="s">
        <v>1862</v>
      </c>
      <c r="C490" t="s">
        <v>7421</v>
      </c>
      <c r="D490" t="str">
        <f>VLOOKUP(all_senate_staff[[#This Row],[Full Name]], senate_staff_import[],1,0)</f>
        <v>James M Thomas</v>
      </c>
      <c r="L490" t="s">
        <v>872</v>
      </c>
      <c r="M490" t="s">
        <v>873</v>
      </c>
      <c r="N490" t="s">
        <v>63</v>
      </c>
      <c r="AH490" t="s">
        <v>65</v>
      </c>
      <c r="AI490" t="s">
        <v>66</v>
      </c>
      <c r="AL490" t="s">
        <v>67</v>
      </c>
      <c r="AM490" t="s">
        <v>68</v>
      </c>
      <c r="AY490" t="s">
        <v>7422</v>
      </c>
      <c r="AZ490" t="s">
        <v>7423</v>
      </c>
      <c r="BA490" t="s">
        <v>7424</v>
      </c>
      <c r="BB490" t="s">
        <v>7425</v>
      </c>
      <c r="BD490" t="s">
        <v>72</v>
      </c>
      <c r="BG490" t="s">
        <v>7426</v>
      </c>
    </row>
    <row r="491" spans="1:59" x14ac:dyDescent="0.2">
      <c r="A491" s="1">
        <v>42618.943020833343</v>
      </c>
      <c r="B491" t="s">
        <v>1862</v>
      </c>
      <c r="C491" t="s">
        <v>2378</v>
      </c>
      <c r="D491" t="str">
        <f>VLOOKUP(all_senate_staff[[#This Row],[Full Name]], senate_staff_import[],1,0)</f>
        <v>James Maisano</v>
      </c>
      <c r="M491" t="s">
        <v>1254</v>
      </c>
      <c r="AH491" t="s">
        <v>65</v>
      </c>
      <c r="AI491" t="s">
        <v>66</v>
      </c>
      <c r="AL491" t="s">
        <v>1237</v>
      </c>
      <c r="AY491" t="s">
        <v>2379</v>
      </c>
      <c r="AZ491" t="s">
        <v>2380</v>
      </c>
      <c r="BA491" t="s">
        <v>2381</v>
      </c>
      <c r="BB491" t="s">
        <v>790</v>
      </c>
      <c r="BD491" t="s">
        <v>72</v>
      </c>
      <c r="BG491" t="s">
        <v>2382</v>
      </c>
    </row>
    <row r="492" spans="1:59" x14ac:dyDescent="0.2">
      <c r="A492" s="1">
        <v>42618.942129629628</v>
      </c>
      <c r="B492" t="s">
        <v>1862</v>
      </c>
      <c r="C492" t="s">
        <v>3562</v>
      </c>
      <c r="D492" t="str">
        <f>VLOOKUP(all_senate_staff[[#This Row],[Full Name]], senate_staff_import[],1,0)</f>
        <v>James P Curran</v>
      </c>
      <c r="M492" t="s">
        <v>1406</v>
      </c>
      <c r="V492" t="s">
        <v>1430</v>
      </c>
      <c r="AG492" t="s">
        <v>3320</v>
      </c>
      <c r="AH492" t="s">
        <v>65</v>
      </c>
      <c r="AI492" t="s">
        <v>66</v>
      </c>
      <c r="AL492" t="s">
        <v>1237</v>
      </c>
      <c r="AY492" t="s">
        <v>3563</v>
      </c>
      <c r="AZ492" t="s">
        <v>1256</v>
      </c>
      <c r="BA492" t="s">
        <v>3564</v>
      </c>
      <c r="BB492" t="s">
        <v>1350</v>
      </c>
      <c r="BD492" t="s">
        <v>72</v>
      </c>
      <c r="BG492" t="s">
        <v>3565</v>
      </c>
    </row>
    <row r="493" spans="1:59" x14ac:dyDescent="0.2">
      <c r="A493" s="1">
        <v>42618.941724537042</v>
      </c>
      <c r="B493" t="s">
        <v>1862</v>
      </c>
      <c r="C493" t="s">
        <v>4172</v>
      </c>
      <c r="D493" t="str">
        <f>VLOOKUP(all_senate_staff[[#This Row],[Full Name]], senate_staff_import[],1,0)</f>
        <v>James P Katen</v>
      </c>
      <c r="L493" t="s">
        <v>297</v>
      </c>
      <c r="M493" t="s">
        <v>298</v>
      </c>
      <c r="N493" t="s">
        <v>168</v>
      </c>
      <c r="AH493" t="s">
        <v>65</v>
      </c>
      <c r="AI493" t="s">
        <v>66</v>
      </c>
      <c r="AL493" t="s">
        <v>67</v>
      </c>
      <c r="AY493" t="s">
        <v>4173</v>
      </c>
      <c r="AZ493" t="s">
        <v>1256</v>
      </c>
      <c r="BA493" t="s">
        <v>4174</v>
      </c>
      <c r="BB493" t="s">
        <v>578</v>
      </c>
      <c r="BD493" t="s">
        <v>72</v>
      </c>
      <c r="BG493" t="s">
        <v>4175</v>
      </c>
    </row>
    <row r="494" spans="1:59" x14ac:dyDescent="0.2">
      <c r="A494" s="1">
        <v>42789.5309837963</v>
      </c>
      <c r="B494" t="s">
        <v>59</v>
      </c>
      <c r="C494" t="s">
        <v>1253</v>
      </c>
      <c r="D494" t="str">
        <f>VLOOKUP(all_senate_staff[[#This Row],[Full Name]], senate_staff_import[],1,0)</f>
        <v>James P O'Connor</v>
      </c>
      <c r="M494" t="s">
        <v>1254</v>
      </c>
      <c r="AH494" t="s">
        <v>65</v>
      </c>
      <c r="AI494" t="s">
        <v>66</v>
      </c>
      <c r="AL494" t="s">
        <v>1237</v>
      </c>
      <c r="AY494" t="s">
        <v>1255</v>
      </c>
      <c r="AZ494" t="s">
        <v>1256</v>
      </c>
      <c r="BA494" t="s">
        <v>1257</v>
      </c>
      <c r="BB494" t="s">
        <v>219</v>
      </c>
      <c r="BD494" t="s">
        <v>72</v>
      </c>
      <c r="BG494" t="s">
        <v>1258</v>
      </c>
    </row>
    <row r="495" spans="1:59" x14ac:dyDescent="0.2">
      <c r="A495" s="1">
        <v>42618.939016203702</v>
      </c>
      <c r="B495" t="s">
        <v>1862</v>
      </c>
      <c r="C495" t="s">
        <v>8092</v>
      </c>
      <c r="D495" t="str">
        <f>VLOOKUP(all_senate_staff[[#This Row],[Full Name]], senate_staff_import[],1,0)</f>
        <v>James R Ranney</v>
      </c>
      <c r="L495" t="s">
        <v>3312</v>
      </c>
      <c r="M495" t="s">
        <v>3313</v>
      </c>
      <c r="N495" t="s">
        <v>63</v>
      </c>
      <c r="T495" t="s">
        <v>8093</v>
      </c>
      <c r="AH495" t="s">
        <v>65</v>
      </c>
      <c r="AI495" t="s">
        <v>66</v>
      </c>
      <c r="AL495" t="s">
        <v>67</v>
      </c>
      <c r="AY495" t="s">
        <v>8094</v>
      </c>
      <c r="AZ495" t="s">
        <v>8095</v>
      </c>
      <c r="BA495" t="s">
        <v>8096</v>
      </c>
      <c r="BB495" t="s">
        <v>88</v>
      </c>
      <c r="BD495" t="s">
        <v>72</v>
      </c>
      <c r="BG495" t="s">
        <v>8097</v>
      </c>
    </row>
    <row r="496" spans="1:59" x14ac:dyDescent="0.2">
      <c r="A496" s="1">
        <v>42618.943148148152</v>
      </c>
      <c r="B496" t="s">
        <v>1862</v>
      </c>
      <c r="C496" t="s">
        <v>2230</v>
      </c>
      <c r="D496" t="str">
        <f>VLOOKUP(all_senate_staff[[#This Row],[Full Name]], senate_staff_import[],1,0)</f>
        <v>James S Mcclelland</v>
      </c>
      <c r="M496" t="s">
        <v>1254</v>
      </c>
      <c r="T496" t="s">
        <v>2231</v>
      </c>
      <c r="AH496" t="s">
        <v>65</v>
      </c>
      <c r="AI496" t="s">
        <v>66</v>
      </c>
      <c r="AL496" t="s">
        <v>1237</v>
      </c>
      <c r="AM496" t="s">
        <v>68</v>
      </c>
      <c r="AY496" t="s">
        <v>2232</v>
      </c>
      <c r="AZ496" t="s">
        <v>2233</v>
      </c>
      <c r="BA496" t="s">
        <v>2234</v>
      </c>
      <c r="BB496" t="s">
        <v>371</v>
      </c>
      <c r="BD496" t="s">
        <v>72</v>
      </c>
      <c r="BG496" t="s">
        <v>2235</v>
      </c>
    </row>
    <row r="497" spans="1:59" x14ac:dyDescent="0.2">
      <c r="A497" s="1">
        <v>42789.53087962963</v>
      </c>
      <c r="B497" t="s">
        <v>59</v>
      </c>
      <c r="C497" t="s">
        <v>1771</v>
      </c>
      <c r="D497" t="str">
        <f>VLOOKUP(all_senate_staff[[#This Row],[Full Name]], senate_staff_import[],1,0)</f>
        <v>James W Eagan</v>
      </c>
      <c r="M497" t="s">
        <v>1755</v>
      </c>
      <c r="AH497" t="s">
        <v>65</v>
      </c>
      <c r="AI497" t="s">
        <v>66</v>
      </c>
      <c r="AL497" t="s">
        <v>1237</v>
      </c>
      <c r="AY497" t="s">
        <v>1772</v>
      </c>
      <c r="AZ497" t="s">
        <v>1773</v>
      </c>
      <c r="BA497" t="s">
        <v>1774</v>
      </c>
      <c r="BB497" t="s">
        <v>1769</v>
      </c>
      <c r="BD497" t="s">
        <v>72</v>
      </c>
      <c r="BG497" t="s">
        <v>1775</v>
      </c>
    </row>
    <row r="498" spans="1:59" x14ac:dyDescent="0.2">
      <c r="A498" s="1">
        <v>42618.940358796302</v>
      </c>
      <c r="B498" t="s">
        <v>1862</v>
      </c>
      <c r="C498" t="s">
        <v>6008</v>
      </c>
      <c r="D498" t="str">
        <f>VLOOKUP(all_senate_staff[[#This Row],[Full Name]], senate_staff_import[],1,0)</f>
        <v>James W Murphy</v>
      </c>
      <c r="M498" t="s">
        <v>1803</v>
      </c>
      <c r="AH498" t="s">
        <v>65</v>
      </c>
      <c r="AI498" t="s">
        <v>66</v>
      </c>
      <c r="AL498" t="s">
        <v>1237</v>
      </c>
      <c r="AY498" t="s">
        <v>6009</v>
      </c>
      <c r="AZ498" t="s">
        <v>1773</v>
      </c>
      <c r="BA498" t="s">
        <v>1599</v>
      </c>
      <c r="BB498" t="s">
        <v>1807</v>
      </c>
      <c r="BD498" t="s">
        <v>72</v>
      </c>
      <c r="BG498" t="s">
        <v>6010</v>
      </c>
    </row>
    <row r="499" spans="1:59" x14ac:dyDescent="0.2">
      <c r="A499" s="1">
        <v>42618.939201388886</v>
      </c>
      <c r="B499" t="s">
        <v>1862</v>
      </c>
      <c r="C499" t="s">
        <v>7561</v>
      </c>
      <c r="D499" t="str">
        <f>VLOOKUP(all_senate_staff[[#This Row],[Full Name]], senate_staff_import[],1,0)</f>
        <v>Jamie L Sprague</v>
      </c>
      <c r="L499" t="s">
        <v>83</v>
      </c>
      <c r="M499" t="s">
        <v>84</v>
      </c>
      <c r="N499" t="s">
        <v>63</v>
      </c>
      <c r="AH499" t="s">
        <v>65</v>
      </c>
      <c r="AI499" t="s">
        <v>66</v>
      </c>
      <c r="AL499" t="s">
        <v>67</v>
      </c>
      <c r="AY499" t="s">
        <v>7562</v>
      </c>
      <c r="AZ499" t="s">
        <v>7563</v>
      </c>
      <c r="BA499" t="s">
        <v>7564</v>
      </c>
      <c r="BB499" t="s">
        <v>102</v>
      </c>
      <c r="BD499" t="s">
        <v>72</v>
      </c>
      <c r="BG499" t="s">
        <v>7565</v>
      </c>
    </row>
    <row r="500" spans="1:59" x14ac:dyDescent="0.2">
      <c r="A500" s="1">
        <v>42789.531678240739</v>
      </c>
      <c r="B500" t="s">
        <v>59</v>
      </c>
      <c r="C500" t="s">
        <v>814</v>
      </c>
      <c r="D500" t="str">
        <f>VLOOKUP(all_senate_staff[[#This Row],[Full Name]], senate_staff_import[],1,0)</f>
        <v>Jane M Arrendell-Johnson</v>
      </c>
      <c r="L500" t="s">
        <v>779</v>
      </c>
      <c r="M500" t="s">
        <v>780</v>
      </c>
      <c r="N500" t="s">
        <v>63</v>
      </c>
      <c r="T500" t="s">
        <v>815</v>
      </c>
      <c r="AH500" t="s">
        <v>65</v>
      </c>
      <c r="AI500" t="s">
        <v>66</v>
      </c>
      <c r="AL500" t="s">
        <v>67</v>
      </c>
      <c r="AM500" t="s">
        <v>145</v>
      </c>
      <c r="AY500" t="s">
        <v>816</v>
      </c>
      <c r="AZ500" t="s">
        <v>817</v>
      </c>
      <c r="BA500" t="s">
        <v>818</v>
      </c>
      <c r="BB500" t="s">
        <v>145</v>
      </c>
      <c r="BD500" t="s">
        <v>72</v>
      </c>
      <c r="BG500" t="s">
        <v>819</v>
      </c>
    </row>
    <row r="501" spans="1:59" x14ac:dyDescent="0.2">
      <c r="A501" s="1">
        <v>42618.939722222232</v>
      </c>
      <c r="B501" t="s">
        <v>1862</v>
      </c>
      <c r="C501" t="s">
        <v>7155</v>
      </c>
      <c r="D501" t="str">
        <f>VLOOKUP(all_senate_staff[[#This Row],[Full Name]], senate_staff_import[],1,0)</f>
        <v>Janet Adams</v>
      </c>
      <c r="L501" t="s">
        <v>740</v>
      </c>
      <c r="M501" t="s">
        <v>741</v>
      </c>
      <c r="N501" t="s">
        <v>63</v>
      </c>
      <c r="AH501" t="s">
        <v>65</v>
      </c>
      <c r="AI501" t="s">
        <v>66</v>
      </c>
      <c r="AL501" t="s">
        <v>67</v>
      </c>
      <c r="AY501" t="s">
        <v>7156</v>
      </c>
      <c r="AZ501" t="s">
        <v>7157</v>
      </c>
      <c r="BA501" t="s">
        <v>6049</v>
      </c>
      <c r="BB501" t="s">
        <v>455</v>
      </c>
      <c r="BD501" t="s">
        <v>72</v>
      </c>
      <c r="BG501" t="s">
        <v>7158</v>
      </c>
    </row>
    <row r="502" spans="1:59" x14ac:dyDescent="0.2">
      <c r="A502" s="1">
        <v>42618.941412037027</v>
      </c>
      <c r="B502" t="s">
        <v>1862</v>
      </c>
      <c r="C502" t="s">
        <v>4615</v>
      </c>
      <c r="D502" t="str">
        <f>VLOOKUP(all_senate_staff[[#This Row],[Full Name]], senate_staff_import[],1,0)</f>
        <v>Janet K Kash</v>
      </c>
      <c r="L502" t="s">
        <v>709</v>
      </c>
      <c r="M502" t="s">
        <v>710</v>
      </c>
      <c r="N502" t="s">
        <v>168</v>
      </c>
      <c r="AH502" t="s">
        <v>65</v>
      </c>
      <c r="AI502" t="s">
        <v>66</v>
      </c>
      <c r="AL502" t="s">
        <v>67</v>
      </c>
      <c r="AY502" t="s">
        <v>4616</v>
      </c>
      <c r="AZ502" t="s">
        <v>4617</v>
      </c>
      <c r="BA502" t="s">
        <v>4618</v>
      </c>
      <c r="BB502" t="s">
        <v>88</v>
      </c>
      <c r="BD502" t="s">
        <v>72</v>
      </c>
      <c r="BG502" t="s">
        <v>4619</v>
      </c>
    </row>
    <row r="503" spans="1:59" x14ac:dyDescent="0.2">
      <c r="A503" s="1">
        <v>42618.941620370373</v>
      </c>
      <c r="B503" t="s">
        <v>1862</v>
      </c>
      <c r="C503" t="s">
        <v>4319</v>
      </c>
      <c r="D503" t="str">
        <f>VLOOKUP(all_senate_staff[[#This Row],[Full Name]], senate_staff_import[],1,0)</f>
        <v>Janet L Reilly</v>
      </c>
      <c r="M503" t="s">
        <v>1755</v>
      </c>
      <c r="AH503" t="s">
        <v>65</v>
      </c>
      <c r="AI503" t="s">
        <v>66</v>
      </c>
      <c r="AL503" t="s">
        <v>1237</v>
      </c>
      <c r="AY503" t="s">
        <v>4320</v>
      </c>
      <c r="AZ503" t="s">
        <v>4321</v>
      </c>
      <c r="BA503" t="s">
        <v>4322</v>
      </c>
      <c r="BB503" t="s">
        <v>1047</v>
      </c>
      <c r="BD503" t="s">
        <v>72</v>
      </c>
      <c r="BG503" t="s">
        <v>4323</v>
      </c>
    </row>
    <row r="504" spans="1:59" x14ac:dyDescent="0.2">
      <c r="A504" s="1">
        <v>42618.941990740743</v>
      </c>
      <c r="B504" t="s">
        <v>1862</v>
      </c>
      <c r="C504" t="s">
        <v>3783</v>
      </c>
      <c r="D504" t="str">
        <f>VLOOKUP(all_senate_staff[[#This Row],[Full Name]], senate_staff_import[],1,0)</f>
        <v>Janis M Morris</v>
      </c>
      <c r="L504" t="s">
        <v>91</v>
      </c>
      <c r="M504" t="s">
        <v>92</v>
      </c>
      <c r="N504" t="s">
        <v>63</v>
      </c>
      <c r="AH504" t="s">
        <v>65</v>
      </c>
      <c r="AI504" t="s">
        <v>66</v>
      </c>
      <c r="AL504" t="s">
        <v>67</v>
      </c>
      <c r="AY504" t="s">
        <v>3784</v>
      </c>
      <c r="AZ504" t="s">
        <v>3785</v>
      </c>
      <c r="BA504" t="s">
        <v>3296</v>
      </c>
      <c r="BB504" t="s">
        <v>3786</v>
      </c>
      <c r="BD504" t="s">
        <v>72</v>
      </c>
      <c r="BG504" t="s">
        <v>3787</v>
      </c>
    </row>
    <row r="505" spans="1:59" x14ac:dyDescent="0.2">
      <c r="A505" s="1">
        <v>42618.942233796297</v>
      </c>
      <c r="B505" t="s">
        <v>1862</v>
      </c>
      <c r="C505" t="s">
        <v>3446</v>
      </c>
      <c r="D505" t="str">
        <f>VLOOKUP(all_senate_staff[[#This Row],[Full Name]], senate_staff_import[],1,0)</f>
        <v>Jared H Odessky</v>
      </c>
      <c r="L505" t="s">
        <v>166</v>
      </c>
      <c r="M505" t="s">
        <v>167</v>
      </c>
      <c r="N505" t="s">
        <v>63</v>
      </c>
      <c r="AH505" t="s">
        <v>65</v>
      </c>
      <c r="AI505" t="s">
        <v>66</v>
      </c>
      <c r="AL505" t="s">
        <v>67</v>
      </c>
      <c r="AY505" t="s">
        <v>3447</v>
      </c>
      <c r="AZ505" t="s">
        <v>3448</v>
      </c>
      <c r="BA505" t="s">
        <v>3449</v>
      </c>
      <c r="BB505" t="s">
        <v>3353</v>
      </c>
      <c r="BD505" t="s">
        <v>72</v>
      </c>
      <c r="BG505" t="s">
        <v>3450</v>
      </c>
    </row>
    <row r="506" spans="1:59" x14ac:dyDescent="0.2">
      <c r="A506" s="1">
        <v>42789.530925925923</v>
      </c>
      <c r="B506" t="s">
        <v>59</v>
      </c>
      <c r="C506" t="s">
        <v>1591</v>
      </c>
      <c r="D506" t="str">
        <f>VLOOKUP(all_senate_staff[[#This Row],[Full Name]], senate_staff_import[],1,0)</f>
        <v>Jared J Pellerin</v>
      </c>
      <c r="M506" t="s">
        <v>1564</v>
      </c>
      <c r="AH506" t="s">
        <v>65</v>
      </c>
      <c r="AI506" t="s">
        <v>66</v>
      </c>
      <c r="AL506" t="s">
        <v>1237</v>
      </c>
      <c r="AY506" t="s">
        <v>1592</v>
      </c>
      <c r="AZ506" t="s">
        <v>1593</v>
      </c>
      <c r="BA506" t="s">
        <v>1594</v>
      </c>
      <c r="BB506" t="s">
        <v>1577</v>
      </c>
      <c r="BD506" t="s">
        <v>72</v>
      </c>
      <c r="BG506" t="s">
        <v>1595</v>
      </c>
    </row>
    <row r="507" spans="1:59" x14ac:dyDescent="0.2">
      <c r="A507" s="1">
        <v>42618.941574074073</v>
      </c>
      <c r="B507" t="s">
        <v>1862</v>
      </c>
      <c r="C507" t="s">
        <v>4410</v>
      </c>
      <c r="D507" t="str">
        <f>VLOOKUP(all_senate_staff[[#This Row],[Full Name]], senate_staff_import[],1,0)</f>
        <v>Jared S Newman</v>
      </c>
      <c r="L507" t="s">
        <v>91</v>
      </c>
      <c r="M507" t="s">
        <v>92</v>
      </c>
      <c r="N507" t="s">
        <v>168</v>
      </c>
      <c r="AH507" t="s">
        <v>65</v>
      </c>
      <c r="AI507" t="s">
        <v>66</v>
      </c>
      <c r="AL507" t="s">
        <v>67</v>
      </c>
      <c r="AY507" t="s">
        <v>4411</v>
      </c>
      <c r="AZ507" t="s">
        <v>4412</v>
      </c>
      <c r="BA507" t="s">
        <v>4413</v>
      </c>
      <c r="BB507" t="s">
        <v>578</v>
      </c>
      <c r="BD507" t="s">
        <v>72</v>
      </c>
      <c r="BG507" t="s">
        <v>4414</v>
      </c>
    </row>
    <row r="508" spans="1:59" x14ac:dyDescent="0.2">
      <c r="A508" s="1">
        <v>42618.939074074071</v>
      </c>
      <c r="B508" t="s">
        <v>1862</v>
      </c>
      <c r="C508" t="s">
        <v>7915</v>
      </c>
      <c r="D508" t="str">
        <f>VLOOKUP(all_senate_staff[[#This Row],[Full Name]], senate_staff_import[],1,0)</f>
        <v>Jared W Manfredi</v>
      </c>
      <c r="L508" t="s">
        <v>909</v>
      </c>
      <c r="M508" t="s">
        <v>1254</v>
      </c>
      <c r="N508" t="s">
        <v>168</v>
      </c>
      <c r="AH508" t="s">
        <v>65</v>
      </c>
      <c r="AI508" t="s">
        <v>66</v>
      </c>
      <c r="AL508" t="s">
        <v>1237</v>
      </c>
      <c r="AY508" t="s">
        <v>7916</v>
      </c>
      <c r="AZ508" t="s">
        <v>7917</v>
      </c>
      <c r="BA508" t="s">
        <v>7918</v>
      </c>
      <c r="BB508" t="s">
        <v>7919</v>
      </c>
      <c r="BD508" t="s">
        <v>72</v>
      </c>
      <c r="BG508" t="s">
        <v>7920</v>
      </c>
    </row>
    <row r="509" spans="1:59" x14ac:dyDescent="0.2">
      <c r="A509" s="1">
        <v>42618.941412037027</v>
      </c>
      <c r="B509" t="s">
        <v>1862</v>
      </c>
      <c r="C509" t="s">
        <v>4602</v>
      </c>
      <c r="D509" t="str">
        <f>VLOOKUP(all_senate_staff[[#This Row],[Full Name]], senate_staff_import[],1,0)</f>
        <v>Jarvis L Houston</v>
      </c>
      <c r="L509" t="s">
        <v>537</v>
      </c>
      <c r="M509" t="s">
        <v>538</v>
      </c>
      <c r="N509" t="s">
        <v>63</v>
      </c>
      <c r="T509" t="s">
        <v>4603</v>
      </c>
      <c r="AH509" t="s">
        <v>65</v>
      </c>
      <c r="AI509" t="s">
        <v>66</v>
      </c>
      <c r="AL509" t="s">
        <v>67</v>
      </c>
      <c r="AM509" t="s">
        <v>68</v>
      </c>
      <c r="AY509" t="s">
        <v>4604</v>
      </c>
      <c r="AZ509" t="s">
        <v>4605</v>
      </c>
      <c r="BA509" t="s">
        <v>4606</v>
      </c>
      <c r="BB509" t="s">
        <v>236</v>
      </c>
      <c r="BD509" t="s">
        <v>72</v>
      </c>
      <c r="BG509" t="s">
        <v>4607</v>
      </c>
    </row>
    <row r="510" spans="1:59" x14ac:dyDescent="0.2">
      <c r="A510" s="1">
        <v>42789.531770833331</v>
      </c>
      <c r="B510" t="s">
        <v>59</v>
      </c>
      <c r="C510" t="s">
        <v>414</v>
      </c>
      <c r="D510" t="str">
        <f>VLOOKUP(all_senate_staff[[#This Row],[Full Name]], senate_staff_import[],1,0)</f>
        <v>Jascelyn L Parson</v>
      </c>
      <c r="L510" t="s">
        <v>415</v>
      </c>
      <c r="M510" t="s">
        <v>416</v>
      </c>
      <c r="N510" t="s">
        <v>63</v>
      </c>
      <c r="AH510" t="s">
        <v>65</v>
      </c>
      <c r="AI510" t="s">
        <v>66</v>
      </c>
      <c r="AL510" t="s">
        <v>67</v>
      </c>
      <c r="AY510" t="s">
        <v>417</v>
      </c>
      <c r="AZ510" t="s">
        <v>418</v>
      </c>
      <c r="BA510" t="s">
        <v>419</v>
      </c>
      <c r="BB510" t="s">
        <v>420</v>
      </c>
      <c r="BD510" t="s">
        <v>72</v>
      </c>
      <c r="BG510" t="s">
        <v>421</v>
      </c>
    </row>
    <row r="511" spans="1:59" x14ac:dyDescent="0.2">
      <c r="A511" s="1">
        <v>42618.940127314818</v>
      </c>
      <c r="B511" t="s">
        <v>1862</v>
      </c>
      <c r="C511" t="s">
        <v>6406</v>
      </c>
      <c r="D511" t="str">
        <f>VLOOKUP(all_senate_staff[[#This Row],[Full Name]], senate_staff_import[],1,0)</f>
        <v>Jason A Kippen</v>
      </c>
      <c r="M511" t="s">
        <v>1796</v>
      </c>
      <c r="AH511" t="s">
        <v>65</v>
      </c>
      <c r="AI511" t="s">
        <v>66</v>
      </c>
      <c r="AL511" t="s">
        <v>1237</v>
      </c>
      <c r="AY511" t="s">
        <v>6407</v>
      </c>
      <c r="AZ511" t="s">
        <v>1205</v>
      </c>
      <c r="BA511" t="s">
        <v>6408</v>
      </c>
      <c r="BB511" t="s">
        <v>6409</v>
      </c>
      <c r="BD511" t="s">
        <v>72</v>
      </c>
      <c r="BG511" t="s">
        <v>6410</v>
      </c>
    </row>
    <row r="512" spans="1:59" x14ac:dyDescent="0.2">
      <c r="A512" s="1">
        <v>42789.531585648147</v>
      </c>
      <c r="B512" t="s">
        <v>59</v>
      </c>
      <c r="C512" t="s">
        <v>1201</v>
      </c>
      <c r="D512" t="str">
        <f>VLOOKUP(all_senate_staff[[#This Row],[Full Name]], senate_staff_import[],1,0)</f>
        <v>Jason A Salmon</v>
      </c>
      <c r="L512" t="s">
        <v>1202</v>
      </c>
      <c r="M512" t="s">
        <v>1203</v>
      </c>
      <c r="N512" t="s">
        <v>63</v>
      </c>
      <c r="AH512" t="s">
        <v>65</v>
      </c>
      <c r="AI512" t="s">
        <v>66</v>
      </c>
      <c r="AL512" t="s">
        <v>67</v>
      </c>
      <c r="AY512" t="s">
        <v>1204</v>
      </c>
      <c r="AZ512" t="s">
        <v>1205</v>
      </c>
      <c r="BA512" t="s">
        <v>1206</v>
      </c>
      <c r="BB512" t="s">
        <v>426</v>
      </c>
      <c r="BD512" t="s">
        <v>72</v>
      </c>
      <c r="BG512" t="s">
        <v>1207</v>
      </c>
    </row>
    <row r="513" spans="1:59" x14ac:dyDescent="0.2">
      <c r="A513" s="1">
        <v>42618.94326388889</v>
      </c>
      <c r="B513" t="s">
        <v>1862</v>
      </c>
      <c r="C513" t="s">
        <v>2088</v>
      </c>
      <c r="D513" t="str">
        <f>VLOOKUP(all_senate_staff[[#This Row],[Full Name]], senate_staff_import[],1,0)</f>
        <v>Jason C Martin</v>
      </c>
      <c r="L513" t="s">
        <v>267</v>
      </c>
      <c r="M513" t="s">
        <v>268</v>
      </c>
      <c r="N513" t="s">
        <v>63</v>
      </c>
      <c r="T513" t="s">
        <v>2089</v>
      </c>
      <c r="AH513" t="s">
        <v>65</v>
      </c>
      <c r="AI513" t="s">
        <v>66</v>
      </c>
      <c r="AL513" t="s">
        <v>67</v>
      </c>
      <c r="AM513" t="s">
        <v>68</v>
      </c>
      <c r="AY513" t="s">
        <v>2090</v>
      </c>
      <c r="AZ513" t="s">
        <v>2091</v>
      </c>
      <c r="BA513" t="s">
        <v>2092</v>
      </c>
      <c r="BB513" t="s">
        <v>236</v>
      </c>
      <c r="BD513" t="s">
        <v>72</v>
      </c>
      <c r="BG513" t="s">
        <v>2093</v>
      </c>
    </row>
    <row r="514" spans="1:59" x14ac:dyDescent="0.2">
      <c r="A514" s="1">
        <v>42789.531759259262</v>
      </c>
      <c r="B514" t="s">
        <v>59</v>
      </c>
      <c r="C514" t="s">
        <v>439</v>
      </c>
      <c r="D514" t="str">
        <f>VLOOKUP(all_senate_staff[[#This Row],[Full Name]], senate_staff_import[],1,0)</f>
        <v>Jason D Laidley</v>
      </c>
      <c r="L514" t="s">
        <v>415</v>
      </c>
      <c r="M514" t="s">
        <v>416</v>
      </c>
      <c r="N514" t="s">
        <v>63</v>
      </c>
      <c r="T514" t="s">
        <v>440</v>
      </c>
      <c r="AH514" t="s">
        <v>65</v>
      </c>
      <c r="AI514" t="s">
        <v>66</v>
      </c>
      <c r="AL514" t="s">
        <v>67</v>
      </c>
      <c r="AM514" t="s">
        <v>68</v>
      </c>
      <c r="AY514" t="s">
        <v>441</v>
      </c>
      <c r="AZ514" t="s">
        <v>442</v>
      </c>
      <c r="BA514" t="s">
        <v>443</v>
      </c>
      <c r="BB514" t="s">
        <v>236</v>
      </c>
      <c r="BD514" t="s">
        <v>72</v>
      </c>
      <c r="BG514" t="s">
        <v>444</v>
      </c>
    </row>
    <row r="515" spans="1:59" x14ac:dyDescent="0.2">
      <c r="A515" s="1">
        <v>42618.940081018518</v>
      </c>
      <c r="B515" t="s">
        <v>1862</v>
      </c>
      <c r="C515" t="s">
        <v>6489</v>
      </c>
      <c r="D515" t="str">
        <f>VLOOKUP(all_senate_staff[[#This Row],[Full Name]], senate_staff_import[],1,0)</f>
        <v>Jason E Shaw</v>
      </c>
      <c r="L515" t="s">
        <v>348</v>
      </c>
      <c r="M515" t="s">
        <v>349</v>
      </c>
      <c r="N515" t="s">
        <v>63</v>
      </c>
      <c r="AH515" t="s">
        <v>65</v>
      </c>
      <c r="AI515" t="s">
        <v>66</v>
      </c>
      <c r="AL515" t="s">
        <v>67</v>
      </c>
      <c r="AY515" t="s">
        <v>6490</v>
      </c>
      <c r="AZ515" t="s">
        <v>6491</v>
      </c>
      <c r="BA515" t="s">
        <v>4402</v>
      </c>
      <c r="BB515" t="s">
        <v>6492</v>
      </c>
      <c r="BD515" t="s">
        <v>72</v>
      </c>
      <c r="BG515" t="s">
        <v>6493</v>
      </c>
    </row>
    <row r="516" spans="1:59" x14ac:dyDescent="0.2">
      <c r="A516" s="1">
        <v>42618.941018518519</v>
      </c>
      <c r="B516" t="s">
        <v>1862</v>
      </c>
      <c r="C516" t="s">
        <v>5198</v>
      </c>
      <c r="D516" t="str">
        <f>VLOOKUP(all_senate_staff[[#This Row],[Full Name]], senate_staff_import[],1,0)</f>
        <v>Jason J Biernacki</v>
      </c>
      <c r="M516" t="s">
        <v>1825</v>
      </c>
      <c r="AH516" t="s">
        <v>65</v>
      </c>
      <c r="AI516" t="s">
        <v>66</v>
      </c>
      <c r="AL516" t="s">
        <v>1237</v>
      </c>
      <c r="AY516" t="s">
        <v>5199</v>
      </c>
      <c r="AZ516" t="s">
        <v>5200</v>
      </c>
      <c r="BA516" t="s">
        <v>5201</v>
      </c>
      <c r="BB516" t="s">
        <v>5202</v>
      </c>
      <c r="BD516" t="s">
        <v>72</v>
      </c>
      <c r="BG516" t="s">
        <v>5203</v>
      </c>
    </row>
    <row r="517" spans="1:59" x14ac:dyDescent="0.2">
      <c r="A517" s="1">
        <v>42789.531759259262</v>
      </c>
      <c r="B517" t="s">
        <v>59</v>
      </c>
      <c r="C517" t="s">
        <v>475</v>
      </c>
      <c r="D517" t="str">
        <f>VLOOKUP(all_senate_staff[[#This Row],[Full Name]], senate_staff_import[],1,0)</f>
        <v>Jason M Hilliard</v>
      </c>
      <c r="L517" t="s">
        <v>463</v>
      </c>
      <c r="M517" t="s">
        <v>464</v>
      </c>
      <c r="N517" t="s">
        <v>168</v>
      </c>
      <c r="T517" t="s">
        <v>476</v>
      </c>
      <c r="AH517" t="s">
        <v>65</v>
      </c>
      <c r="AI517" t="s">
        <v>66</v>
      </c>
      <c r="AL517" t="s">
        <v>67</v>
      </c>
      <c r="AM517" t="s">
        <v>284</v>
      </c>
      <c r="AY517" t="s">
        <v>477</v>
      </c>
      <c r="AZ517" t="s">
        <v>478</v>
      </c>
      <c r="BA517" t="s">
        <v>479</v>
      </c>
      <c r="BB517" t="s">
        <v>480</v>
      </c>
      <c r="BD517" t="s">
        <v>72</v>
      </c>
      <c r="BG517" t="s">
        <v>481</v>
      </c>
    </row>
    <row r="518" spans="1:59" x14ac:dyDescent="0.2">
      <c r="A518" s="1">
        <v>42618.941631944443</v>
      </c>
      <c r="B518" t="s">
        <v>1862</v>
      </c>
      <c r="C518" t="s">
        <v>4314</v>
      </c>
      <c r="D518" t="str">
        <f>VLOOKUP(all_senate_staff[[#This Row],[Full Name]], senate_staff_import[],1,0)</f>
        <v>Jason P Clark</v>
      </c>
      <c r="M518" t="s">
        <v>1755</v>
      </c>
      <c r="AH518" t="s">
        <v>65</v>
      </c>
      <c r="AI518" t="s">
        <v>66</v>
      </c>
      <c r="AL518" t="s">
        <v>1237</v>
      </c>
      <c r="AY518" t="s">
        <v>4315</v>
      </c>
      <c r="AZ518" t="s">
        <v>4316</v>
      </c>
      <c r="BA518" t="s">
        <v>2245</v>
      </c>
      <c r="BB518" t="s">
        <v>4317</v>
      </c>
      <c r="BD518" t="s">
        <v>72</v>
      </c>
      <c r="BG518" t="s">
        <v>4318</v>
      </c>
    </row>
    <row r="519" spans="1:59" x14ac:dyDescent="0.2">
      <c r="A519" s="1">
        <v>42789.530925925923</v>
      </c>
      <c r="B519" t="s">
        <v>59</v>
      </c>
      <c r="C519" t="s">
        <v>1586</v>
      </c>
      <c r="D519" t="str">
        <f>VLOOKUP(all_senate_staff[[#This Row],[Full Name]], senate_staff_import[],1,0)</f>
        <v>Javier A Santiago</v>
      </c>
      <c r="M519" t="s">
        <v>1564</v>
      </c>
      <c r="AH519" t="s">
        <v>65</v>
      </c>
      <c r="AI519" t="s">
        <v>66</v>
      </c>
      <c r="AL519" t="s">
        <v>1237</v>
      </c>
      <c r="AY519" t="s">
        <v>1587</v>
      </c>
      <c r="AZ519" t="s">
        <v>1588</v>
      </c>
      <c r="BA519" t="s">
        <v>1589</v>
      </c>
      <c r="BB519" t="s">
        <v>1577</v>
      </c>
      <c r="BD519" t="s">
        <v>72</v>
      </c>
      <c r="BG519" t="s">
        <v>1590</v>
      </c>
    </row>
    <row r="520" spans="1:59" x14ac:dyDescent="0.2">
      <c r="A520" s="1">
        <v>42789.531817129631</v>
      </c>
      <c r="B520" t="s">
        <v>59</v>
      </c>
      <c r="C520" t="s">
        <v>213</v>
      </c>
      <c r="D520" t="str">
        <f>VLOOKUP(all_senate_staff[[#This Row],[Full Name]], senate_staff_import[],1,0)</f>
        <v>Javier R Tapia</v>
      </c>
      <c r="L520" t="s">
        <v>214</v>
      </c>
      <c r="M520" t="s">
        <v>215</v>
      </c>
      <c r="N520" t="s">
        <v>168</v>
      </c>
      <c r="AH520" t="s">
        <v>65</v>
      </c>
      <c r="AI520" t="s">
        <v>66</v>
      </c>
      <c r="AL520" t="s">
        <v>67</v>
      </c>
      <c r="AY520" t="s">
        <v>216</v>
      </c>
      <c r="AZ520" t="s">
        <v>217</v>
      </c>
      <c r="BA520" t="s">
        <v>218</v>
      </c>
      <c r="BB520" t="s">
        <v>219</v>
      </c>
      <c r="BD520" t="s">
        <v>72</v>
      </c>
      <c r="BG520" t="s">
        <v>220</v>
      </c>
    </row>
    <row r="521" spans="1:59" x14ac:dyDescent="0.2">
      <c r="A521" s="1">
        <v>42789.531712962962</v>
      </c>
      <c r="B521" t="s">
        <v>59</v>
      </c>
      <c r="C521" t="s">
        <v>643</v>
      </c>
      <c r="D521" t="str">
        <f>VLOOKUP(all_senate_staff[[#This Row],[Full Name]], senate_staff_import[],1,0)</f>
        <v>Jay Baez</v>
      </c>
      <c r="L521" t="s">
        <v>644</v>
      </c>
      <c r="M521" t="s">
        <v>645</v>
      </c>
      <c r="N521" t="s">
        <v>63</v>
      </c>
      <c r="T521" t="s">
        <v>646</v>
      </c>
      <c r="V521" t="s">
        <v>647</v>
      </c>
      <c r="AA521" t="s">
        <v>648</v>
      </c>
      <c r="AH521" t="s">
        <v>65</v>
      </c>
      <c r="AI521" t="s">
        <v>66</v>
      </c>
      <c r="AL521" t="s">
        <v>67</v>
      </c>
      <c r="AY521" t="s">
        <v>649</v>
      </c>
      <c r="AZ521" t="s">
        <v>650</v>
      </c>
      <c r="BA521" t="s">
        <v>651</v>
      </c>
      <c r="BB521" t="s">
        <v>652</v>
      </c>
      <c r="BD521" t="s">
        <v>72</v>
      </c>
      <c r="BG521" t="s">
        <v>653</v>
      </c>
    </row>
    <row r="522" spans="1:59" x14ac:dyDescent="0.2">
      <c r="A522" s="1">
        <v>42618.941018518519</v>
      </c>
      <c r="B522" t="s">
        <v>1862</v>
      </c>
      <c r="C522" t="s">
        <v>5189</v>
      </c>
      <c r="D522" t="str">
        <f>VLOOKUP(all_senate_staff[[#This Row],[Full Name]], senate_staff_import[],1,0)</f>
        <v>Jean M Lafalce</v>
      </c>
      <c r="M522" t="s">
        <v>1825</v>
      </c>
      <c r="AH522" t="s">
        <v>65</v>
      </c>
      <c r="AI522" t="s">
        <v>66</v>
      </c>
      <c r="AL522" t="s">
        <v>1237</v>
      </c>
      <c r="AY522" t="s">
        <v>5190</v>
      </c>
      <c r="AZ522" t="s">
        <v>5191</v>
      </c>
      <c r="BA522" t="s">
        <v>5192</v>
      </c>
      <c r="BB522" t="s">
        <v>5193</v>
      </c>
      <c r="BD522" t="s">
        <v>72</v>
      </c>
      <c r="BG522" t="s">
        <v>5194</v>
      </c>
    </row>
    <row r="523" spans="1:59" x14ac:dyDescent="0.2">
      <c r="A523" s="1">
        <v>42618.939259259263</v>
      </c>
      <c r="B523" t="s">
        <v>1862</v>
      </c>
      <c r="C523" t="s">
        <v>7445</v>
      </c>
      <c r="D523" t="str">
        <f>VLOOKUP(all_senate_staff[[#This Row],[Full Name]], senate_staff_import[],1,0)</f>
        <v>Jeanette M Wayand-Reif</v>
      </c>
      <c r="L523" t="s">
        <v>1108</v>
      </c>
      <c r="M523" t="s">
        <v>1109</v>
      </c>
      <c r="N523" t="s">
        <v>168</v>
      </c>
      <c r="AH523" t="s">
        <v>65</v>
      </c>
      <c r="AI523" t="s">
        <v>66</v>
      </c>
      <c r="AL523" t="s">
        <v>67</v>
      </c>
      <c r="AY523" t="s">
        <v>7446</v>
      </c>
      <c r="AZ523" t="s">
        <v>7447</v>
      </c>
      <c r="BA523" t="s">
        <v>7448</v>
      </c>
      <c r="BB523" t="s">
        <v>7449</v>
      </c>
      <c r="BD523" t="s">
        <v>72</v>
      </c>
      <c r="BG523" t="s">
        <v>7450</v>
      </c>
    </row>
    <row r="524" spans="1:59" x14ac:dyDescent="0.2">
      <c r="A524" s="1">
        <v>42618.941701388889</v>
      </c>
      <c r="B524" t="s">
        <v>1862</v>
      </c>
      <c r="C524" t="s">
        <v>4211</v>
      </c>
      <c r="D524" t="str">
        <f>VLOOKUP(all_senate_staff[[#This Row],[Full Name]], senate_staff_import[],1,0)</f>
        <v>Jeanne L Collini</v>
      </c>
      <c r="L524" t="s">
        <v>105</v>
      </c>
      <c r="M524" t="s">
        <v>106</v>
      </c>
      <c r="N524" t="s">
        <v>63</v>
      </c>
      <c r="T524" t="s">
        <v>4212</v>
      </c>
      <c r="AH524" t="s">
        <v>65</v>
      </c>
      <c r="AI524" t="s">
        <v>66</v>
      </c>
      <c r="AL524" t="s">
        <v>67</v>
      </c>
      <c r="AM524" t="s">
        <v>145</v>
      </c>
      <c r="AY524" t="s">
        <v>4213</v>
      </c>
      <c r="AZ524" t="s">
        <v>4214</v>
      </c>
      <c r="BA524" t="s">
        <v>4215</v>
      </c>
      <c r="BB524" t="s">
        <v>2494</v>
      </c>
      <c r="BD524" t="s">
        <v>72</v>
      </c>
      <c r="BG524" t="s">
        <v>4216</v>
      </c>
    </row>
    <row r="525" spans="1:59" x14ac:dyDescent="0.2">
      <c r="A525" s="1">
        <v>42618.942372685182</v>
      </c>
      <c r="B525" t="s">
        <v>1862</v>
      </c>
      <c r="C525" t="s">
        <v>3192</v>
      </c>
      <c r="D525" t="str">
        <f>VLOOKUP(all_senate_staff[[#This Row],[Full Name]], senate_staff_import[],1,0)</f>
        <v>Jeffrey A Frediani</v>
      </c>
      <c r="L525" t="s">
        <v>119</v>
      </c>
      <c r="M525" t="s">
        <v>120</v>
      </c>
      <c r="N525" t="s">
        <v>63</v>
      </c>
      <c r="T525" t="s">
        <v>3193</v>
      </c>
      <c r="AH525" t="s">
        <v>65</v>
      </c>
      <c r="AI525" t="s">
        <v>66</v>
      </c>
      <c r="AL525" t="s">
        <v>67</v>
      </c>
      <c r="AY525" t="s">
        <v>3194</v>
      </c>
      <c r="AZ525" t="s">
        <v>3195</v>
      </c>
      <c r="BA525" t="s">
        <v>3196</v>
      </c>
      <c r="BB525" t="s">
        <v>683</v>
      </c>
      <c r="BD525" t="s">
        <v>72</v>
      </c>
      <c r="BG525" t="s">
        <v>3197</v>
      </c>
    </row>
    <row r="526" spans="1:59" x14ac:dyDescent="0.2">
      <c r="A526" s="1">
        <v>42618.943229166667</v>
      </c>
      <c r="B526" t="s">
        <v>1862</v>
      </c>
      <c r="C526" t="s">
        <v>2149</v>
      </c>
      <c r="D526" t="str">
        <f>VLOOKUP(all_senate_staff[[#This Row],[Full Name]], senate_staff_import[],1,0)</f>
        <v>Jeffrey B Boone</v>
      </c>
      <c r="M526" t="s">
        <v>2150</v>
      </c>
      <c r="AH526" t="s">
        <v>65</v>
      </c>
      <c r="AI526" t="s">
        <v>66</v>
      </c>
      <c r="AL526" t="s">
        <v>1237</v>
      </c>
      <c r="AY526" t="s">
        <v>2151</v>
      </c>
      <c r="AZ526" t="s">
        <v>2152</v>
      </c>
      <c r="BA526" t="s">
        <v>2153</v>
      </c>
      <c r="BB526" t="s">
        <v>2154</v>
      </c>
      <c r="BD526" t="s">
        <v>72</v>
      </c>
      <c r="BG526" t="s">
        <v>2155</v>
      </c>
    </row>
    <row r="527" spans="1:59" x14ac:dyDescent="0.2">
      <c r="A527" s="1">
        <v>42618.940104166657</v>
      </c>
      <c r="B527" t="s">
        <v>1862</v>
      </c>
      <c r="C527" t="s">
        <v>6456</v>
      </c>
      <c r="D527" t="str">
        <f>VLOOKUP(all_senate_staff[[#This Row],[Full Name]], senate_staff_import[],1,0)</f>
        <v>Jeffrey C Bishop</v>
      </c>
      <c r="L527" t="s">
        <v>5025</v>
      </c>
      <c r="M527" t="s">
        <v>5026</v>
      </c>
      <c r="N527" t="s">
        <v>63</v>
      </c>
      <c r="T527" t="s">
        <v>6457</v>
      </c>
      <c r="AH527" t="s">
        <v>65</v>
      </c>
      <c r="AI527" t="s">
        <v>66</v>
      </c>
      <c r="AL527" t="s">
        <v>67</v>
      </c>
      <c r="AY527" t="s">
        <v>6458</v>
      </c>
      <c r="AZ527" t="s">
        <v>6459</v>
      </c>
      <c r="BA527" t="s">
        <v>6460</v>
      </c>
      <c r="BB527" t="s">
        <v>88</v>
      </c>
      <c r="BD527" t="s">
        <v>72</v>
      </c>
      <c r="BG527" t="s">
        <v>6461</v>
      </c>
    </row>
    <row r="528" spans="1:59" x14ac:dyDescent="0.2">
      <c r="A528" s="1">
        <v>42618.943229166667</v>
      </c>
      <c r="B528" t="s">
        <v>1862</v>
      </c>
      <c r="C528" t="s">
        <v>2137</v>
      </c>
      <c r="D528" t="str">
        <f>VLOOKUP(all_senate_staff[[#This Row],[Full Name]], senate_staff_import[],1,0)</f>
        <v>Jeffrey D Cleary</v>
      </c>
      <c r="L528" t="s">
        <v>728</v>
      </c>
      <c r="M528" t="s">
        <v>729</v>
      </c>
      <c r="N528" t="s">
        <v>168</v>
      </c>
      <c r="AH528" t="s">
        <v>65</v>
      </c>
      <c r="AI528" t="s">
        <v>66</v>
      </c>
      <c r="AL528" t="s">
        <v>67</v>
      </c>
      <c r="AY528" t="s">
        <v>2138</v>
      </c>
      <c r="AZ528" t="s">
        <v>2139</v>
      </c>
      <c r="BA528" t="s">
        <v>2140</v>
      </c>
      <c r="BB528" t="s">
        <v>2141</v>
      </c>
      <c r="BD528" t="s">
        <v>72</v>
      </c>
      <c r="BG528" t="s">
        <v>2142</v>
      </c>
    </row>
    <row r="529" spans="1:59" x14ac:dyDescent="0.2">
      <c r="A529" s="1">
        <v>42789.53087962963</v>
      </c>
      <c r="B529" t="s">
        <v>59</v>
      </c>
      <c r="C529" t="s">
        <v>1754</v>
      </c>
      <c r="D529" t="str">
        <f>VLOOKUP(all_senate_staff[[#This Row],[Full Name]], senate_staff_import[],1,0)</f>
        <v>Jeffrey E Wetherbee</v>
      </c>
      <c r="M529" t="s">
        <v>1755</v>
      </c>
      <c r="AH529" t="s">
        <v>65</v>
      </c>
      <c r="AI529" t="s">
        <v>66</v>
      </c>
      <c r="AL529" t="s">
        <v>1237</v>
      </c>
      <c r="AY529" t="s">
        <v>1756</v>
      </c>
      <c r="AZ529" t="s">
        <v>1757</v>
      </c>
      <c r="BA529" t="s">
        <v>1758</v>
      </c>
      <c r="BB529" t="s">
        <v>1759</v>
      </c>
      <c r="BD529" t="s">
        <v>72</v>
      </c>
      <c r="BG529" t="s">
        <v>1760</v>
      </c>
    </row>
    <row r="530" spans="1:59" x14ac:dyDescent="0.2">
      <c r="A530" s="1">
        <v>42618.938831018517</v>
      </c>
      <c r="B530" t="s">
        <v>1862</v>
      </c>
      <c r="C530" t="s">
        <v>8525</v>
      </c>
      <c r="D530" t="str">
        <f>VLOOKUP(all_senate_staff[[#This Row],[Full Name]], senate_staff_import[],1,0)</f>
        <v>Jeffrey F Kraus</v>
      </c>
      <c r="L530" t="s">
        <v>821</v>
      </c>
      <c r="M530" t="s">
        <v>822</v>
      </c>
      <c r="N530" t="s">
        <v>63</v>
      </c>
      <c r="AH530" t="s">
        <v>65</v>
      </c>
      <c r="AI530" t="s">
        <v>66</v>
      </c>
      <c r="AL530" t="s">
        <v>67</v>
      </c>
      <c r="AY530" t="s">
        <v>8526</v>
      </c>
      <c r="AZ530" t="s">
        <v>8527</v>
      </c>
      <c r="BA530" t="s">
        <v>8528</v>
      </c>
      <c r="BB530" t="s">
        <v>8529</v>
      </c>
      <c r="BD530" t="s">
        <v>72</v>
      </c>
      <c r="BG530" t="s">
        <v>8530</v>
      </c>
    </row>
    <row r="531" spans="1:59" x14ac:dyDescent="0.2">
      <c r="A531" s="1">
        <v>42618.941782407397</v>
      </c>
      <c r="B531" t="s">
        <v>1862</v>
      </c>
      <c r="C531" t="s">
        <v>4104</v>
      </c>
      <c r="D531" t="str">
        <f>VLOOKUP(all_senate_staff[[#This Row],[Full Name]], senate_staff_import[],1,0)</f>
        <v>Jeffrey K Kito</v>
      </c>
      <c r="L531" t="s">
        <v>4062</v>
      </c>
      <c r="M531" t="s">
        <v>4063</v>
      </c>
      <c r="N531" t="s">
        <v>63</v>
      </c>
      <c r="AH531" t="s">
        <v>65</v>
      </c>
      <c r="AI531" t="s">
        <v>66</v>
      </c>
      <c r="AL531" t="s">
        <v>67</v>
      </c>
      <c r="AY531" t="s">
        <v>4105</v>
      </c>
      <c r="AZ531" t="s">
        <v>4106</v>
      </c>
      <c r="BA531" t="s">
        <v>4107</v>
      </c>
      <c r="BB531" t="s">
        <v>426</v>
      </c>
      <c r="BD531" t="s">
        <v>72</v>
      </c>
      <c r="BG531" t="s">
        <v>4108</v>
      </c>
    </row>
    <row r="532" spans="1:59" x14ac:dyDescent="0.2">
      <c r="A532" s="1">
        <v>42618.939849537041</v>
      </c>
      <c r="B532" t="s">
        <v>1862</v>
      </c>
      <c r="C532" t="s">
        <v>6933</v>
      </c>
      <c r="D532" t="str">
        <f>VLOOKUP(all_senate_staff[[#This Row],[Full Name]], senate_staff_import[],1,0)</f>
        <v>Jeffrey P Lilac</v>
      </c>
      <c r="M532" t="s">
        <v>1267</v>
      </c>
      <c r="AH532" t="s">
        <v>65</v>
      </c>
      <c r="AI532" t="s">
        <v>66</v>
      </c>
      <c r="AL532" t="s">
        <v>1237</v>
      </c>
      <c r="AY532" t="s">
        <v>6934</v>
      </c>
      <c r="AZ532" t="s">
        <v>6935</v>
      </c>
      <c r="BA532" t="s">
        <v>6936</v>
      </c>
      <c r="BB532" t="s">
        <v>6808</v>
      </c>
      <c r="BD532" t="s">
        <v>72</v>
      </c>
      <c r="BG532" t="s">
        <v>6937</v>
      </c>
    </row>
    <row r="533" spans="1:59" x14ac:dyDescent="0.2">
      <c r="A533" s="1">
        <v>42789.531701388893</v>
      </c>
      <c r="B533" t="s">
        <v>59</v>
      </c>
      <c r="C533" t="s">
        <v>722</v>
      </c>
      <c r="D533" t="str">
        <f>VLOOKUP(all_senate_staff[[#This Row],[Full Name]], senate_staff_import[],1,0)</f>
        <v>Jeffrey R Griffin</v>
      </c>
      <c r="L533" t="s">
        <v>709</v>
      </c>
      <c r="M533" t="s">
        <v>710</v>
      </c>
      <c r="N533" t="s">
        <v>63</v>
      </c>
      <c r="AH533" t="s">
        <v>65</v>
      </c>
      <c r="AI533" t="s">
        <v>66</v>
      </c>
      <c r="AL533" t="s">
        <v>67</v>
      </c>
      <c r="AY533" t="s">
        <v>723</v>
      </c>
      <c r="AZ533" t="s">
        <v>724</v>
      </c>
      <c r="BA533" t="s">
        <v>725</v>
      </c>
      <c r="BB533" t="s">
        <v>714</v>
      </c>
      <c r="BD533" t="s">
        <v>72</v>
      </c>
      <c r="BG533" t="s">
        <v>726</v>
      </c>
    </row>
    <row r="534" spans="1:59" x14ac:dyDescent="0.2">
      <c r="A534" s="1">
        <v>42618.94121527778</v>
      </c>
      <c r="B534" t="s">
        <v>1862</v>
      </c>
      <c r="C534" t="s">
        <v>4915</v>
      </c>
      <c r="D534" t="str">
        <f>VLOOKUP(all_senate_staff[[#This Row],[Full Name]], senate_staff_import[],1,0)</f>
        <v>Jeffrey T Degironimo</v>
      </c>
      <c r="M534" t="s">
        <v>1755</v>
      </c>
      <c r="V534" t="s">
        <v>4916</v>
      </c>
      <c r="AH534" t="s">
        <v>65</v>
      </c>
      <c r="AI534" t="s">
        <v>66</v>
      </c>
      <c r="AL534" t="s">
        <v>1237</v>
      </c>
      <c r="AY534" t="s">
        <v>4917</v>
      </c>
      <c r="AZ534" t="s">
        <v>4918</v>
      </c>
      <c r="BA534" t="s">
        <v>4919</v>
      </c>
      <c r="BB534" t="s">
        <v>186</v>
      </c>
      <c r="BD534" t="s">
        <v>72</v>
      </c>
      <c r="BG534" t="s">
        <v>4920</v>
      </c>
    </row>
    <row r="535" spans="1:59" x14ac:dyDescent="0.2">
      <c r="A535" s="1">
        <v>42618.942847222221</v>
      </c>
      <c r="B535" t="s">
        <v>1862</v>
      </c>
      <c r="C535" t="s">
        <v>2594</v>
      </c>
      <c r="D535" t="str">
        <f>VLOOKUP(all_senate_staff[[#This Row],[Full Name]], senate_staff_import[],1,0)</f>
        <v>Jeffrey W Dickershaid</v>
      </c>
      <c r="M535" t="s">
        <v>1789</v>
      </c>
      <c r="AH535" t="s">
        <v>65</v>
      </c>
      <c r="AI535" t="s">
        <v>66</v>
      </c>
      <c r="AL535" t="s">
        <v>1237</v>
      </c>
      <c r="AY535" t="s">
        <v>2595</v>
      </c>
      <c r="AZ535" t="s">
        <v>2596</v>
      </c>
      <c r="BA535" t="s">
        <v>2597</v>
      </c>
      <c r="BB535" t="s">
        <v>1793</v>
      </c>
      <c r="BD535" t="s">
        <v>72</v>
      </c>
      <c r="BG535" t="s">
        <v>2598</v>
      </c>
    </row>
    <row r="536" spans="1:59" x14ac:dyDescent="0.2">
      <c r="A536" s="1">
        <v>42618.941030092603</v>
      </c>
      <c r="B536" t="s">
        <v>1862</v>
      </c>
      <c r="C536" t="s">
        <v>5173</v>
      </c>
      <c r="D536" t="str">
        <f>VLOOKUP(all_senate_staff[[#This Row],[Full Name]], senate_staff_import[],1,0)</f>
        <v>Jennifer A Viola</v>
      </c>
      <c r="M536" t="s">
        <v>1825</v>
      </c>
      <c r="AH536" t="s">
        <v>65</v>
      </c>
      <c r="AI536" t="s">
        <v>66</v>
      </c>
      <c r="AL536" t="s">
        <v>1237</v>
      </c>
      <c r="AY536" t="s">
        <v>5174</v>
      </c>
      <c r="AZ536" t="s">
        <v>5175</v>
      </c>
      <c r="BA536" t="s">
        <v>5176</v>
      </c>
      <c r="BB536" t="s">
        <v>1834</v>
      </c>
      <c r="BD536" t="s">
        <v>72</v>
      </c>
      <c r="BG536" t="s">
        <v>5177</v>
      </c>
    </row>
    <row r="537" spans="1:59" x14ac:dyDescent="0.2">
      <c r="A537" s="1">
        <v>42618.94023148148</v>
      </c>
      <c r="B537" t="s">
        <v>1862</v>
      </c>
      <c r="C537" t="s">
        <v>6194</v>
      </c>
      <c r="D537" t="str">
        <f>VLOOKUP(all_senate_staff[[#This Row],[Full Name]], senate_staff_import[],1,0)</f>
        <v>Jennifer Downs</v>
      </c>
      <c r="L537" t="s">
        <v>1219</v>
      </c>
      <c r="M537" t="s">
        <v>1220</v>
      </c>
      <c r="N537" t="s">
        <v>168</v>
      </c>
      <c r="AH537" t="s">
        <v>65</v>
      </c>
      <c r="AI537" t="s">
        <v>66</v>
      </c>
      <c r="AL537" t="s">
        <v>67</v>
      </c>
      <c r="AY537" t="s">
        <v>6195</v>
      </c>
      <c r="AZ537" t="s">
        <v>6116</v>
      </c>
      <c r="BA537" t="s">
        <v>3863</v>
      </c>
      <c r="BB537" t="s">
        <v>6196</v>
      </c>
      <c r="BD537" t="s">
        <v>72</v>
      </c>
      <c r="BG537" t="s">
        <v>6197</v>
      </c>
    </row>
    <row r="538" spans="1:59" x14ac:dyDescent="0.2">
      <c r="A538" s="1">
        <v>42618.941712962973</v>
      </c>
      <c r="B538" t="s">
        <v>1862</v>
      </c>
      <c r="C538" t="s">
        <v>4192</v>
      </c>
      <c r="D538" t="str">
        <f>VLOOKUP(all_senate_staff[[#This Row],[Full Name]], senate_staff_import[],1,0)</f>
        <v>Jennifer E Goronsky</v>
      </c>
      <c r="M538" t="s">
        <v>1755</v>
      </c>
      <c r="AH538" t="s">
        <v>65</v>
      </c>
      <c r="AI538" t="s">
        <v>66</v>
      </c>
      <c r="AL538" t="s">
        <v>1237</v>
      </c>
      <c r="AY538" t="s">
        <v>4193</v>
      </c>
      <c r="AZ538" t="s">
        <v>305</v>
      </c>
      <c r="BA538" t="s">
        <v>4194</v>
      </c>
      <c r="BB538" t="s">
        <v>455</v>
      </c>
      <c r="BD538" t="s">
        <v>72</v>
      </c>
      <c r="BG538" t="s">
        <v>4195</v>
      </c>
    </row>
    <row r="539" spans="1:59" x14ac:dyDescent="0.2">
      <c r="A539" s="1">
        <v>42789.531793981478</v>
      </c>
      <c r="B539" t="s">
        <v>59</v>
      </c>
      <c r="C539" t="s">
        <v>303</v>
      </c>
      <c r="D539" t="str">
        <f>VLOOKUP(all_senate_staff[[#This Row],[Full Name]], senate_staff_import[],1,0)</f>
        <v>Jennifer E Rimmer</v>
      </c>
      <c r="L539" t="s">
        <v>297</v>
      </c>
      <c r="M539" t="s">
        <v>298</v>
      </c>
      <c r="N539" t="s">
        <v>63</v>
      </c>
      <c r="AH539" t="s">
        <v>65</v>
      </c>
      <c r="AI539" t="s">
        <v>66</v>
      </c>
      <c r="AL539" t="s">
        <v>67</v>
      </c>
      <c r="AY539" t="s">
        <v>304</v>
      </c>
      <c r="AZ539" t="s">
        <v>305</v>
      </c>
      <c r="BA539" t="s">
        <v>306</v>
      </c>
      <c r="BB539" t="s">
        <v>135</v>
      </c>
      <c r="BD539" t="s">
        <v>72</v>
      </c>
      <c r="BG539" t="s">
        <v>307</v>
      </c>
    </row>
    <row r="540" spans="1:59" x14ac:dyDescent="0.2">
      <c r="A540" s="1">
        <v>42789.5309375</v>
      </c>
      <c r="B540" t="s">
        <v>59</v>
      </c>
      <c r="C540" t="s">
        <v>1514</v>
      </c>
      <c r="D540" t="str">
        <f>VLOOKUP(all_senate_staff[[#This Row],[Full Name]], senate_staff_import[],1,0)</f>
        <v>Jennifer G Sober</v>
      </c>
      <c r="M540" t="s">
        <v>1515</v>
      </c>
      <c r="AH540" t="s">
        <v>65</v>
      </c>
      <c r="AI540" t="s">
        <v>66</v>
      </c>
      <c r="AL540" t="s">
        <v>1237</v>
      </c>
      <c r="AY540" t="s">
        <v>1516</v>
      </c>
      <c r="AZ540" t="s">
        <v>1517</v>
      </c>
      <c r="BA540" t="s">
        <v>1518</v>
      </c>
      <c r="BB540" t="s">
        <v>790</v>
      </c>
      <c r="BD540" t="s">
        <v>72</v>
      </c>
      <c r="BG540" t="s">
        <v>1519</v>
      </c>
    </row>
    <row r="541" spans="1:59" x14ac:dyDescent="0.2">
      <c r="A541" s="1">
        <v>42618.938935185193</v>
      </c>
      <c r="B541" t="s">
        <v>1862</v>
      </c>
      <c r="C541" t="s">
        <v>8363</v>
      </c>
      <c r="D541" t="str">
        <f>VLOOKUP(all_senate_staff[[#This Row],[Full Name]], senate_staff_import[],1,0)</f>
        <v>Jennifer L Kelson</v>
      </c>
      <c r="M541" t="s">
        <v>1837</v>
      </c>
      <c r="AH541" t="s">
        <v>65</v>
      </c>
      <c r="AI541" t="s">
        <v>66</v>
      </c>
      <c r="AL541" t="s">
        <v>1237</v>
      </c>
      <c r="AY541" t="s">
        <v>8364</v>
      </c>
      <c r="AZ541" t="s">
        <v>1098</v>
      </c>
      <c r="BA541" t="s">
        <v>8365</v>
      </c>
      <c r="BB541" t="s">
        <v>8366</v>
      </c>
      <c r="BD541" t="s">
        <v>72</v>
      </c>
      <c r="BG541" t="s">
        <v>8367</v>
      </c>
    </row>
    <row r="542" spans="1:59" x14ac:dyDescent="0.2">
      <c r="A542" s="1">
        <v>42618.939745370371</v>
      </c>
      <c r="B542" t="s">
        <v>1862</v>
      </c>
      <c r="C542" t="s">
        <v>7124</v>
      </c>
      <c r="D542" t="str">
        <f>VLOOKUP(all_senate_staff[[#This Row],[Full Name]], senate_staff_import[],1,0)</f>
        <v>Jennifer L Lunt</v>
      </c>
      <c r="L542" t="s">
        <v>320</v>
      </c>
      <c r="M542" t="s">
        <v>321</v>
      </c>
      <c r="N542" t="s">
        <v>63</v>
      </c>
      <c r="AH542" t="s">
        <v>65</v>
      </c>
      <c r="AI542" t="s">
        <v>66</v>
      </c>
      <c r="AL542" t="s">
        <v>67</v>
      </c>
      <c r="AY542" t="s">
        <v>7125</v>
      </c>
      <c r="AZ542" t="s">
        <v>1098</v>
      </c>
      <c r="BA542" t="s">
        <v>7126</v>
      </c>
      <c r="BB542" t="s">
        <v>7127</v>
      </c>
      <c r="BD542" t="s">
        <v>72</v>
      </c>
      <c r="BG542" t="s">
        <v>7128</v>
      </c>
    </row>
    <row r="543" spans="1:59" x14ac:dyDescent="0.2">
      <c r="A543" s="1">
        <v>42618.939050925917</v>
      </c>
      <c r="B543" t="s">
        <v>1862</v>
      </c>
      <c r="C543" t="s">
        <v>8017</v>
      </c>
      <c r="D543" t="str">
        <f>VLOOKUP(all_senate_staff[[#This Row],[Full Name]], senate_staff_import[],1,0)</f>
        <v>Jennifer L Reid</v>
      </c>
      <c r="M543" t="s">
        <v>7964</v>
      </c>
      <c r="AH543" t="s">
        <v>65</v>
      </c>
      <c r="AI543" t="s">
        <v>66</v>
      </c>
      <c r="AL543" t="s">
        <v>1237</v>
      </c>
      <c r="AY543" t="s">
        <v>8018</v>
      </c>
      <c r="AZ543" t="s">
        <v>1098</v>
      </c>
      <c r="BA543" t="s">
        <v>577</v>
      </c>
      <c r="BB543" t="s">
        <v>8019</v>
      </c>
      <c r="BD543" t="s">
        <v>72</v>
      </c>
      <c r="BG543" t="s">
        <v>8020</v>
      </c>
    </row>
    <row r="544" spans="1:59" x14ac:dyDescent="0.2">
      <c r="A544" s="1">
        <v>42789.531608796293</v>
      </c>
      <c r="B544" t="s">
        <v>59</v>
      </c>
      <c r="C544" t="s">
        <v>1096</v>
      </c>
      <c r="D544" t="str">
        <f>VLOOKUP(all_senate_staff[[#This Row],[Full Name]], senate_staff_import[],1,0)</f>
        <v>Jennifer L Romero</v>
      </c>
      <c r="L544" t="s">
        <v>1090</v>
      </c>
      <c r="M544" t="s">
        <v>1091</v>
      </c>
      <c r="N544" t="s">
        <v>63</v>
      </c>
      <c r="AH544" t="s">
        <v>65</v>
      </c>
      <c r="AI544" t="s">
        <v>66</v>
      </c>
      <c r="AL544" t="s">
        <v>67</v>
      </c>
      <c r="AY544" t="s">
        <v>1097</v>
      </c>
      <c r="AZ544" t="s">
        <v>1098</v>
      </c>
      <c r="BA544" t="s">
        <v>1099</v>
      </c>
      <c r="BB544" t="s">
        <v>1100</v>
      </c>
      <c r="BD544" t="s">
        <v>72</v>
      </c>
      <c r="BG544" t="s">
        <v>1101</v>
      </c>
    </row>
    <row r="545" spans="1:59" x14ac:dyDescent="0.2">
      <c r="A545" s="1">
        <v>42618.93922453704</v>
      </c>
      <c r="B545" t="s">
        <v>1862</v>
      </c>
      <c r="C545" t="s">
        <v>7512</v>
      </c>
      <c r="D545" t="str">
        <f>VLOOKUP(all_senate_staff[[#This Row],[Full Name]], senate_staff_import[],1,0)</f>
        <v>Jennifer M Slagen-Bobersky</v>
      </c>
      <c r="L545" t="s">
        <v>1090</v>
      </c>
      <c r="M545" t="s">
        <v>1091</v>
      </c>
      <c r="N545" t="s">
        <v>168</v>
      </c>
      <c r="T545" t="s">
        <v>7513</v>
      </c>
      <c r="AH545" t="s">
        <v>65</v>
      </c>
      <c r="AI545" t="s">
        <v>66</v>
      </c>
      <c r="AL545" t="s">
        <v>67</v>
      </c>
      <c r="AM545" t="s">
        <v>284</v>
      </c>
      <c r="AY545" t="s">
        <v>7514</v>
      </c>
      <c r="AZ545" t="s">
        <v>6807</v>
      </c>
      <c r="BA545" t="s">
        <v>7515</v>
      </c>
      <c r="BB545" t="s">
        <v>141</v>
      </c>
      <c r="BD545" t="s">
        <v>72</v>
      </c>
      <c r="BG545" t="s">
        <v>7516</v>
      </c>
    </row>
    <row r="546" spans="1:59" x14ac:dyDescent="0.2">
      <c r="A546" s="1">
        <v>42618.939918981479</v>
      </c>
      <c r="B546" t="s">
        <v>1862</v>
      </c>
      <c r="C546" t="s">
        <v>6805</v>
      </c>
      <c r="D546" t="str">
        <f>VLOOKUP(all_senate_staff[[#This Row],[Full Name]], senate_staff_import[],1,0)</f>
        <v>Jennifer M Walsh</v>
      </c>
      <c r="M546" t="s">
        <v>1267</v>
      </c>
      <c r="AH546" t="s">
        <v>65</v>
      </c>
      <c r="AI546" t="s">
        <v>66</v>
      </c>
      <c r="AL546" t="s">
        <v>1237</v>
      </c>
      <c r="AY546" t="s">
        <v>6806</v>
      </c>
      <c r="AZ546" t="s">
        <v>6807</v>
      </c>
      <c r="BA546" t="s">
        <v>4789</v>
      </c>
      <c r="BB546" t="s">
        <v>6808</v>
      </c>
      <c r="BD546" t="s">
        <v>72</v>
      </c>
      <c r="BG546" t="s">
        <v>6809</v>
      </c>
    </row>
    <row r="547" spans="1:59" x14ac:dyDescent="0.2">
      <c r="A547" s="1">
        <v>42789.530960648153</v>
      </c>
      <c r="B547" t="s">
        <v>59</v>
      </c>
      <c r="C547" t="s">
        <v>1379</v>
      </c>
      <c r="D547" t="str">
        <f>VLOOKUP(all_senate_staff[[#This Row],[Full Name]], senate_staff_import[],1,0)</f>
        <v>Jennifer N Hayen</v>
      </c>
      <c r="M547" t="s">
        <v>1373</v>
      </c>
      <c r="T547" t="s">
        <v>1380</v>
      </c>
      <c r="AH547" t="s">
        <v>65</v>
      </c>
      <c r="AI547" t="s">
        <v>66</v>
      </c>
      <c r="AL547" t="s">
        <v>1237</v>
      </c>
      <c r="AY547" t="s">
        <v>1381</v>
      </c>
      <c r="AZ547" t="s">
        <v>1382</v>
      </c>
      <c r="BA547" t="s">
        <v>1383</v>
      </c>
      <c r="BB547" t="s">
        <v>1384</v>
      </c>
      <c r="BD547" t="s">
        <v>72</v>
      </c>
      <c r="BG547" t="s">
        <v>1385</v>
      </c>
    </row>
    <row r="548" spans="1:59" x14ac:dyDescent="0.2">
      <c r="A548" s="1">
        <v>42618.940868055557</v>
      </c>
      <c r="B548" t="s">
        <v>1862</v>
      </c>
      <c r="C548" t="s">
        <v>5392</v>
      </c>
      <c r="D548" t="str">
        <f>VLOOKUP(all_senate_staff[[#This Row],[Full Name]], senate_staff_import[],1,0)</f>
        <v>Jennifer P Conkling-Donovan</v>
      </c>
      <c r="L548" t="s">
        <v>1932</v>
      </c>
      <c r="M548" t="s">
        <v>1933</v>
      </c>
      <c r="N548" t="s">
        <v>63</v>
      </c>
      <c r="AH548" t="s">
        <v>65</v>
      </c>
      <c r="AI548" t="s">
        <v>66</v>
      </c>
      <c r="AL548" t="s">
        <v>67</v>
      </c>
      <c r="AY548" t="s">
        <v>5393</v>
      </c>
      <c r="AZ548" t="s">
        <v>5394</v>
      </c>
      <c r="BA548" t="s">
        <v>5395</v>
      </c>
      <c r="BB548" t="s">
        <v>426</v>
      </c>
      <c r="BD548" t="s">
        <v>72</v>
      </c>
      <c r="BG548" t="s">
        <v>5396</v>
      </c>
    </row>
    <row r="549" spans="1:59" x14ac:dyDescent="0.2">
      <c r="A549" s="1">
        <v>42789.531643518523</v>
      </c>
      <c r="B549" t="s">
        <v>59</v>
      </c>
      <c r="C549" t="s">
        <v>951</v>
      </c>
      <c r="D549" t="str">
        <f>VLOOKUP(all_senate_staff[[#This Row],[Full Name]], senate_staff_import[],1,0)</f>
        <v>Jennifer R Viechweg-Horsford</v>
      </c>
      <c r="L549" t="s">
        <v>952</v>
      </c>
      <c r="M549" t="s">
        <v>953</v>
      </c>
      <c r="N549" t="s">
        <v>63</v>
      </c>
      <c r="AH549" t="s">
        <v>65</v>
      </c>
      <c r="AI549" t="s">
        <v>66</v>
      </c>
      <c r="AL549" t="s">
        <v>67</v>
      </c>
      <c r="AY549" t="s">
        <v>954</v>
      </c>
      <c r="AZ549" t="s">
        <v>955</v>
      </c>
      <c r="BA549" t="s">
        <v>956</v>
      </c>
      <c r="BB549" t="s">
        <v>426</v>
      </c>
      <c r="BD549" t="s">
        <v>72</v>
      </c>
      <c r="BG549" t="s">
        <v>957</v>
      </c>
    </row>
    <row r="550" spans="1:59" x14ac:dyDescent="0.2">
      <c r="A550" s="1">
        <v>42618.938946759263</v>
      </c>
      <c r="B550" t="s">
        <v>1862</v>
      </c>
      <c r="C550" t="s">
        <v>8343</v>
      </c>
      <c r="D550" t="str">
        <f>VLOOKUP(all_senate_staff[[#This Row],[Full Name]], senate_staff_import[],1,0)</f>
        <v>Jenny L Hart</v>
      </c>
      <c r="K550" t="s">
        <v>8344</v>
      </c>
      <c r="M550" t="s">
        <v>5425</v>
      </c>
      <c r="AH550" t="s">
        <v>65</v>
      </c>
      <c r="AI550" t="s">
        <v>66</v>
      </c>
      <c r="AL550" t="s">
        <v>1237</v>
      </c>
      <c r="AY550" t="s">
        <v>8345</v>
      </c>
      <c r="AZ550" t="s">
        <v>8346</v>
      </c>
      <c r="BA550" t="s">
        <v>5962</v>
      </c>
      <c r="BB550" t="s">
        <v>2271</v>
      </c>
      <c r="BD550" t="s">
        <v>72</v>
      </c>
      <c r="BG550" t="s">
        <v>8347</v>
      </c>
    </row>
    <row r="551" spans="1:59" x14ac:dyDescent="0.2">
      <c r="A551" s="1">
        <v>42618.942858796298</v>
      </c>
      <c r="B551" t="s">
        <v>1862</v>
      </c>
      <c r="C551" t="s">
        <v>2584</v>
      </c>
      <c r="D551" t="str">
        <f>VLOOKUP(all_senate_staff[[#This Row],[Full Name]], senate_staff_import[],1,0)</f>
        <v>Jeremy T Pitts</v>
      </c>
      <c r="M551" t="s">
        <v>1789</v>
      </c>
      <c r="AH551" t="s">
        <v>65</v>
      </c>
      <c r="AI551" t="s">
        <v>66</v>
      </c>
      <c r="AL551" t="s">
        <v>1237</v>
      </c>
      <c r="AY551" t="s">
        <v>2585</v>
      </c>
      <c r="AZ551" t="s">
        <v>2586</v>
      </c>
      <c r="BA551" t="s">
        <v>2587</v>
      </c>
      <c r="BB551" t="s">
        <v>1793</v>
      </c>
      <c r="BD551" t="s">
        <v>72</v>
      </c>
      <c r="BG551" t="s">
        <v>2588</v>
      </c>
    </row>
    <row r="552" spans="1:59" x14ac:dyDescent="0.2">
      <c r="A552" s="1">
        <v>42789.530868055554</v>
      </c>
      <c r="B552" t="s">
        <v>59</v>
      </c>
      <c r="C552" t="s">
        <v>1809</v>
      </c>
      <c r="D552" t="str">
        <f>VLOOKUP(all_senate_staff[[#This Row],[Full Name]], senate_staff_import[],1,0)</f>
        <v>Jerome Holland</v>
      </c>
      <c r="M552" t="s">
        <v>1803</v>
      </c>
      <c r="AH552" t="s">
        <v>65</v>
      </c>
      <c r="AI552" t="s">
        <v>66</v>
      </c>
      <c r="AL552" t="s">
        <v>1237</v>
      </c>
      <c r="AY552" t="s">
        <v>1810</v>
      </c>
      <c r="AZ552" t="s">
        <v>1811</v>
      </c>
      <c r="BA552" t="s">
        <v>1812</v>
      </c>
      <c r="BB552" t="s">
        <v>1807</v>
      </c>
      <c r="BD552" t="s">
        <v>72</v>
      </c>
      <c r="BG552" t="s">
        <v>1813</v>
      </c>
    </row>
    <row r="553" spans="1:59" x14ac:dyDescent="0.2">
      <c r="A553" s="1">
        <v>42618.939189814817</v>
      </c>
      <c r="B553" t="s">
        <v>1862</v>
      </c>
      <c r="C553" t="s">
        <v>7586</v>
      </c>
      <c r="D553" t="str">
        <f>VLOOKUP(all_senate_staff[[#This Row],[Full Name]], senate_staff_import[],1,0)</f>
        <v>Jerome J Grasso</v>
      </c>
      <c r="L553" t="s">
        <v>3085</v>
      </c>
      <c r="M553" t="s">
        <v>3086</v>
      </c>
      <c r="N553" t="s">
        <v>63</v>
      </c>
      <c r="AH553" t="s">
        <v>65</v>
      </c>
      <c r="AI553" t="s">
        <v>66</v>
      </c>
      <c r="AL553" t="s">
        <v>67</v>
      </c>
      <c r="AY553" t="s">
        <v>7587</v>
      </c>
      <c r="AZ553" t="s">
        <v>7588</v>
      </c>
      <c r="BA553" t="s">
        <v>7589</v>
      </c>
      <c r="BB553" t="s">
        <v>225</v>
      </c>
      <c r="BD553" t="s">
        <v>72</v>
      </c>
      <c r="BG553" t="s">
        <v>7590</v>
      </c>
    </row>
    <row r="554" spans="1:59" x14ac:dyDescent="0.2">
      <c r="A554" s="1">
        <v>42618.943229166667</v>
      </c>
      <c r="B554" t="s">
        <v>1862</v>
      </c>
      <c r="C554" t="s">
        <v>2121</v>
      </c>
      <c r="D554" t="str">
        <f>VLOOKUP(all_senate_staff[[#This Row],[Full Name]], senate_staff_import[],1,0)</f>
        <v>Jerri S Bayly</v>
      </c>
      <c r="L554" t="s">
        <v>728</v>
      </c>
      <c r="M554" t="s">
        <v>729</v>
      </c>
      <c r="N554" t="s">
        <v>168</v>
      </c>
      <c r="T554" t="s">
        <v>2122</v>
      </c>
      <c r="AH554" t="s">
        <v>65</v>
      </c>
      <c r="AI554" t="s">
        <v>66</v>
      </c>
      <c r="AL554" t="s">
        <v>67</v>
      </c>
      <c r="AM554" t="s">
        <v>145</v>
      </c>
      <c r="AY554" t="s">
        <v>2123</v>
      </c>
      <c r="AZ554" t="s">
        <v>2124</v>
      </c>
      <c r="BA554" t="s">
        <v>2125</v>
      </c>
      <c r="BB554" t="s">
        <v>145</v>
      </c>
      <c r="BD554" t="s">
        <v>72</v>
      </c>
      <c r="BG554" t="s">
        <v>2126</v>
      </c>
    </row>
    <row r="555" spans="1:59" x14ac:dyDescent="0.2">
      <c r="A555" s="1">
        <v>42618.939074074071</v>
      </c>
      <c r="B555" t="s">
        <v>1862</v>
      </c>
      <c r="C555" t="s">
        <v>7904</v>
      </c>
      <c r="D555" t="str">
        <f>VLOOKUP(all_senate_staff[[#This Row],[Full Name]], senate_staff_import[],1,0)</f>
        <v>Jesse L Sleezer</v>
      </c>
      <c r="L555" t="s">
        <v>909</v>
      </c>
      <c r="M555" t="s">
        <v>910</v>
      </c>
      <c r="N555" t="s">
        <v>63</v>
      </c>
      <c r="AH555" t="s">
        <v>65</v>
      </c>
      <c r="AI555" t="s">
        <v>66</v>
      </c>
      <c r="AL555" t="s">
        <v>67</v>
      </c>
      <c r="AY555" t="s">
        <v>7905</v>
      </c>
      <c r="AZ555" t="s">
        <v>7906</v>
      </c>
      <c r="BA555" t="s">
        <v>7907</v>
      </c>
      <c r="BB555" t="s">
        <v>7908</v>
      </c>
      <c r="BD555" t="s">
        <v>72</v>
      </c>
      <c r="BG555" t="s">
        <v>7909</v>
      </c>
    </row>
    <row r="556" spans="1:59" x14ac:dyDescent="0.2">
      <c r="A556" s="1">
        <v>42789.5309837963</v>
      </c>
      <c r="B556" t="s">
        <v>59</v>
      </c>
      <c r="C556" t="s">
        <v>1266</v>
      </c>
      <c r="D556" t="str">
        <f>VLOOKUP(all_senate_staff[[#This Row],[Full Name]], senate_staff_import[],1,0)</f>
        <v>Jessica A Dulong</v>
      </c>
      <c r="M556" t="s">
        <v>1267</v>
      </c>
      <c r="AH556" t="s">
        <v>65</v>
      </c>
      <c r="AI556" t="s">
        <v>66</v>
      </c>
      <c r="AL556" t="s">
        <v>1237</v>
      </c>
      <c r="AY556" t="s">
        <v>1268</v>
      </c>
      <c r="AZ556" t="s">
        <v>837</v>
      </c>
      <c r="BA556" t="s">
        <v>1269</v>
      </c>
      <c r="BB556" t="s">
        <v>1270</v>
      </c>
      <c r="BD556" t="s">
        <v>72</v>
      </c>
      <c r="BG556" t="s">
        <v>1271</v>
      </c>
    </row>
    <row r="557" spans="1:59" x14ac:dyDescent="0.2">
      <c r="A557" s="1">
        <v>42618.94295138889</v>
      </c>
      <c r="B557" t="s">
        <v>1862</v>
      </c>
      <c r="C557" t="s">
        <v>2470</v>
      </c>
      <c r="D557" t="str">
        <f>VLOOKUP(all_senate_staff[[#This Row],[Full Name]], senate_staff_import[],1,0)</f>
        <v>Jessica A Martino</v>
      </c>
      <c r="L557" t="s">
        <v>259</v>
      </c>
      <c r="M557" t="s">
        <v>260</v>
      </c>
      <c r="N557" t="s">
        <v>63</v>
      </c>
      <c r="T557" t="s">
        <v>2471</v>
      </c>
      <c r="AH557" t="s">
        <v>65</v>
      </c>
      <c r="AI557" t="s">
        <v>66</v>
      </c>
      <c r="AL557" t="s">
        <v>67</v>
      </c>
      <c r="AM557" t="s">
        <v>145</v>
      </c>
      <c r="AY557" t="s">
        <v>2472</v>
      </c>
      <c r="AZ557" t="s">
        <v>837</v>
      </c>
      <c r="BA557" t="s">
        <v>2473</v>
      </c>
      <c r="BB557" t="s">
        <v>2474</v>
      </c>
      <c r="BD557" t="s">
        <v>72</v>
      </c>
      <c r="BG557" t="s">
        <v>2475</v>
      </c>
    </row>
    <row r="558" spans="1:59" x14ac:dyDescent="0.2">
      <c r="A558" s="1">
        <v>42789.531678240739</v>
      </c>
      <c r="B558" t="s">
        <v>59</v>
      </c>
      <c r="C558" t="s">
        <v>833</v>
      </c>
      <c r="D558" t="str">
        <f>VLOOKUP(all_senate_staff[[#This Row],[Full Name]], senate_staff_import[],1,0)</f>
        <v>Jessica A Numsuwankijkul</v>
      </c>
      <c r="L558" t="s">
        <v>834</v>
      </c>
      <c r="M558" t="s">
        <v>835</v>
      </c>
      <c r="N558" t="s">
        <v>63</v>
      </c>
      <c r="AH558" t="s">
        <v>65</v>
      </c>
      <c r="AI558" t="s">
        <v>66</v>
      </c>
      <c r="AL558" t="s">
        <v>67</v>
      </c>
      <c r="AY558" t="s">
        <v>836</v>
      </c>
      <c r="AZ558" t="s">
        <v>837</v>
      </c>
      <c r="BA558" t="s">
        <v>838</v>
      </c>
      <c r="BB558" t="s">
        <v>426</v>
      </c>
      <c r="BD558" t="s">
        <v>72</v>
      </c>
      <c r="BG558" t="s">
        <v>839</v>
      </c>
    </row>
    <row r="559" spans="1:59" x14ac:dyDescent="0.2">
      <c r="A559" s="1">
        <v>42618.940092592587</v>
      </c>
      <c r="B559" t="s">
        <v>1862</v>
      </c>
      <c r="C559" t="s">
        <v>6477</v>
      </c>
      <c r="D559" t="str">
        <f>VLOOKUP(all_senate_staff[[#This Row],[Full Name]], senate_staff_import[],1,0)</f>
        <v>Jessica A Williams</v>
      </c>
      <c r="L559" t="s">
        <v>348</v>
      </c>
      <c r="M559" t="s">
        <v>349</v>
      </c>
      <c r="N559" t="s">
        <v>63</v>
      </c>
      <c r="AH559" t="s">
        <v>65</v>
      </c>
      <c r="AI559" t="s">
        <v>66</v>
      </c>
      <c r="AL559" t="s">
        <v>67</v>
      </c>
      <c r="AY559" t="s">
        <v>6478</v>
      </c>
      <c r="AZ559" t="s">
        <v>837</v>
      </c>
      <c r="BA559" t="s">
        <v>541</v>
      </c>
      <c r="BB559" t="s">
        <v>4285</v>
      </c>
      <c r="BD559" t="s">
        <v>72</v>
      </c>
      <c r="BG559" t="s">
        <v>6479</v>
      </c>
    </row>
    <row r="560" spans="1:59" x14ac:dyDescent="0.2">
      <c r="A560" s="1">
        <v>42618.94258101852</v>
      </c>
      <c r="B560" t="s">
        <v>1862</v>
      </c>
      <c r="C560" t="s">
        <v>2950</v>
      </c>
      <c r="D560" t="str">
        <f>VLOOKUP(all_senate_staff[[#This Row],[Full Name]], senate_staff_import[],1,0)</f>
        <v>Jessica E Jeune</v>
      </c>
      <c r="L560" t="s">
        <v>189</v>
      </c>
      <c r="M560" t="s">
        <v>190</v>
      </c>
      <c r="N560" t="s">
        <v>168</v>
      </c>
      <c r="T560" t="s">
        <v>2951</v>
      </c>
      <c r="V560" t="s">
        <v>2952</v>
      </c>
      <c r="AH560" t="s">
        <v>65</v>
      </c>
      <c r="AI560" t="s">
        <v>66</v>
      </c>
      <c r="AL560" t="s">
        <v>67</v>
      </c>
      <c r="AM560" t="s">
        <v>68</v>
      </c>
      <c r="AY560" t="s">
        <v>2953</v>
      </c>
      <c r="AZ560" t="s">
        <v>2954</v>
      </c>
      <c r="BA560" t="s">
        <v>2955</v>
      </c>
      <c r="BB560" t="s">
        <v>236</v>
      </c>
      <c r="BD560" t="s">
        <v>72</v>
      </c>
      <c r="BG560" t="s">
        <v>2956</v>
      </c>
    </row>
    <row r="561" spans="1:59" x14ac:dyDescent="0.2">
      <c r="A561" s="1">
        <v>42618.94054398148</v>
      </c>
      <c r="B561" t="s">
        <v>1862</v>
      </c>
      <c r="C561" t="s">
        <v>5758</v>
      </c>
      <c r="D561" t="str">
        <f>VLOOKUP(all_senate_staff[[#This Row],[Full Name]], senate_staff_import[],1,0)</f>
        <v>Jessica N Lafalce</v>
      </c>
      <c r="L561" t="s">
        <v>1121</v>
      </c>
      <c r="M561" t="s">
        <v>1122</v>
      </c>
      <c r="N561" t="s">
        <v>63</v>
      </c>
      <c r="AH561" t="s">
        <v>65</v>
      </c>
      <c r="AI561" t="s">
        <v>66</v>
      </c>
      <c r="AL561" t="s">
        <v>67</v>
      </c>
      <c r="AY561" t="s">
        <v>5759</v>
      </c>
      <c r="AZ561" t="s">
        <v>5760</v>
      </c>
      <c r="BA561" t="s">
        <v>5192</v>
      </c>
      <c r="BB561" t="s">
        <v>3670</v>
      </c>
      <c r="BD561" t="s">
        <v>72</v>
      </c>
      <c r="BG561" t="s">
        <v>5761</v>
      </c>
    </row>
    <row r="562" spans="1:59" x14ac:dyDescent="0.2">
      <c r="A562" s="1">
        <v>42789.531678240739</v>
      </c>
      <c r="B562" t="s">
        <v>59</v>
      </c>
      <c r="C562" t="s">
        <v>797</v>
      </c>
      <c r="D562" t="str">
        <f>VLOOKUP(all_senate_staff[[#This Row],[Full Name]], senate_staff_import[],1,0)</f>
        <v>Jetsenia M Cenices</v>
      </c>
      <c r="L562" t="s">
        <v>779</v>
      </c>
      <c r="M562" t="s">
        <v>780</v>
      </c>
      <c r="N562" t="s">
        <v>63</v>
      </c>
      <c r="AH562" t="s">
        <v>65</v>
      </c>
      <c r="AI562" t="s">
        <v>66</v>
      </c>
      <c r="AL562" t="s">
        <v>67</v>
      </c>
      <c r="AY562" t="s">
        <v>798</v>
      </c>
      <c r="AZ562" t="s">
        <v>799</v>
      </c>
      <c r="BA562" t="s">
        <v>800</v>
      </c>
      <c r="BB562" t="s">
        <v>801</v>
      </c>
      <c r="BD562" t="s">
        <v>72</v>
      </c>
      <c r="BG562" t="s">
        <v>802</v>
      </c>
    </row>
    <row r="563" spans="1:59" x14ac:dyDescent="0.2">
      <c r="A563" s="1">
        <v>42618.942106481481</v>
      </c>
      <c r="B563" t="s">
        <v>1862</v>
      </c>
      <c r="C563" t="s">
        <v>3593</v>
      </c>
      <c r="D563" t="str">
        <f>VLOOKUP(all_senate_staff[[#This Row],[Full Name]], senate_staff_import[],1,0)</f>
        <v>Jill A Abdallah</v>
      </c>
      <c r="L563" t="s">
        <v>320</v>
      </c>
      <c r="M563" t="s">
        <v>321</v>
      </c>
      <c r="N563" t="s">
        <v>63</v>
      </c>
      <c r="V563" t="s">
        <v>3594</v>
      </c>
      <c r="AH563" t="s">
        <v>65</v>
      </c>
      <c r="AI563" t="s">
        <v>66</v>
      </c>
      <c r="AL563" t="s">
        <v>67</v>
      </c>
      <c r="AM563" t="s">
        <v>68</v>
      </c>
      <c r="AY563" t="s">
        <v>3595</v>
      </c>
      <c r="AZ563" t="s">
        <v>3596</v>
      </c>
      <c r="BA563" t="s">
        <v>3597</v>
      </c>
      <c r="BB563" t="s">
        <v>3598</v>
      </c>
      <c r="BD563" t="s">
        <v>72</v>
      </c>
      <c r="BG563" t="s">
        <v>3599</v>
      </c>
    </row>
    <row r="564" spans="1:59" x14ac:dyDescent="0.2">
      <c r="A564" s="1">
        <v>42618.94085648148</v>
      </c>
      <c r="B564" t="s">
        <v>1862</v>
      </c>
      <c r="C564" t="s">
        <v>5424</v>
      </c>
      <c r="D564" t="str">
        <f>VLOOKUP(all_senate_staff[[#This Row],[Full Name]], senate_staff_import[],1,0)</f>
        <v>Jillian D Kasow</v>
      </c>
      <c r="M564" t="s">
        <v>5425</v>
      </c>
      <c r="AH564" t="s">
        <v>65</v>
      </c>
      <c r="AI564" t="s">
        <v>66</v>
      </c>
      <c r="AL564" t="s">
        <v>1237</v>
      </c>
      <c r="AY564" t="s">
        <v>5426</v>
      </c>
      <c r="AZ564" t="s">
        <v>5427</v>
      </c>
      <c r="BA564" t="s">
        <v>5428</v>
      </c>
      <c r="BB564" t="s">
        <v>5183</v>
      </c>
      <c r="BD564" t="s">
        <v>72</v>
      </c>
      <c r="BG564" t="s">
        <v>5429</v>
      </c>
    </row>
    <row r="565" spans="1:59" x14ac:dyDescent="0.2">
      <c r="A565" s="1">
        <v>42789.530925925923</v>
      </c>
      <c r="B565" t="s">
        <v>59</v>
      </c>
      <c r="C565" t="s">
        <v>1579</v>
      </c>
      <c r="D565" t="str">
        <f>VLOOKUP(all_senate_staff[[#This Row],[Full Name]], senate_staff_import[],1,0)</f>
        <v>Jillian R Sauer</v>
      </c>
      <c r="M565" t="s">
        <v>1564</v>
      </c>
      <c r="V565" t="s">
        <v>1580</v>
      </c>
      <c r="AG565" t="s">
        <v>1581</v>
      </c>
      <c r="AH565" t="s">
        <v>65</v>
      </c>
      <c r="AI565" t="s">
        <v>66</v>
      </c>
      <c r="AL565" t="s">
        <v>1237</v>
      </c>
      <c r="AY565" t="s">
        <v>1582</v>
      </c>
      <c r="AZ565" t="s">
        <v>1583</v>
      </c>
      <c r="BA565" t="s">
        <v>1584</v>
      </c>
      <c r="BB565" t="s">
        <v>1577</v>
      </c>
      <c r="BD565" t="s">
        <v>72</v>
      </c>
      <c r="BG565" t="s">
        <v>1585</v>
      </c>
    </row>
    <row r="566" spans="1:59" x14ac:dyDescent="0.2">
      <c r="A566" s="1">
        <v>42618.941238425927</v>
      </c>
      <c r="B566" t="s">
        <v>1862</v>
      </c>
      <c r="C566" t="s">
        <v>4886</v>
      </c>
      <c r="D566" t="str">
        <f>VLOOKUP(all_senate_staff[[#This Row],[Full Name]], senate_staff_import[],1,0)</f>
        <v>Jo Ann V Requate</v>
      </c>
      <c r="M566" t="s">
        <v>1558</v>
      </c>
      <c r="AH566" t="s">
        <v>65</v>
      </c>
      <c r="AI566" t="s">
        <v>66</v>
      </c>
      <c r="AL566" t="s">
        <v>1237</v>
      </c>
      <c r="AY566" t="s">
        <v>4887</v>
      </c>
      <c r="AZ566" t="s">
        <v>4888</v>
      </c>
      <c r="BA566" t="s">
        <v>4889</v>
      </c>
      <c r="BB566" t="s">
        <v>395</v>
      </c>
      <c r="BD566" t="s">
        <v>72</v>
      </c>
      <c r="BG566" t="s">
        <v>4890</v>
      </c>
    </row>
    <row r="567" spans="1:59" x14ac:dyDescent="0.2">
      <c r="A567" s="1">
        <v>42789.5309375</v>
      </c>
      <c r="B567" t="s">
        <v>59</v>
      </c>
      <c r="C567" t="s">
        <v>1508</v>
      </c>
      <c r="D567" t="str">
        <f>VLOOKUP(all_senate_staff[[#This Row],[Full Name]], senate_staff_import[],1,0)</f>
        <v>Joan A Omeste</v>
      </c>
      <c r="M567" t="s">
        <v>1503</v>
      </c>
      <c r="AH567" t="s">
        <v>65</v>
      </c>
      <c r="AI567" t="s">
        <v>66</v>
      </c>
      <c r="AL567" t="s">
        <v>1237</v>
      </c>
      <c r="AY567" t="s">
        <v>1509</v>
      </c>
      <c r="AZ567" t="s">
        <v>1510</v>
      </c>
      <c r="BA567" t="s">
        <v>1511</v>
      </c>
      <c r="BB567" t="s">
        <v>1512</v>
      </c>
      <c r="BD567" t="s">
        <v>72</v>
      </c>
      <c r="BG567" t="s">
        <v>1513</v>
      </c>
    </row>
    <row r="568" spans="1:59" x14ac:dyDescent="0.2">
      <c r="A568" s="1">
        <v>42618.939340277779</v>
      </c>
      <c r="B568" t="s">
        <v>1862</v>
      </c>
      <c r="C568" t="s">
        <v>7327</v>
      </c>
      <c r="D568" t="str">
        <f>VLOOKUP(all_senate_staff[[#This Row],[Full Name]], senate_staff_import[],1,0)</f>
        <v>Joan M Eastmond</v>
      </c>
      <c r="L568" t="s">
        <v>1202</v>
      </c>
      <c r="M568" t="s">
        <v>1203</v>
      </c>
      <c r="N568" t="s">
        <v>63</v>
      </c>
      <c r="AH568" t="s">
        <v>65</v>
      </c>
      <c r="AI568" t="s">
        <v>66</v>
      </c>
      <c r="AL568" t="s">
        <v>67</v>
      </c>
      <c r="AY568" t="s">
        <v>7328</v>
      </c>
      <c r="AZ568" t="s">
        <v>7329</v>
      </c>
      <c r="BA568" t="s">
        <v>7330</v>
      </c>
      <c r="BB568" t="s">
        <v>426</v>
      </c>
      <c r="BD568" t="s">
        <v>72</v>
      </c>
      <c r="BG568" t="s">
        <v>7331</v>
      </c>
    </row>
    <row r="569" spans="1:59" x14ac:dyDescent="0.2">
      <c r="A569" s="1">
        <v>42618.94190972222</v>
      </c>
      <c r="B569" t="s">
        <v>1862</v>
      </c>
      <c r="C569" t="s">
        <v>3921</v>
      </c>
      <c r="D569" t="str">
        <f>VLOOKUP(all_senate_staff[[#This Row],[Full Name]], senate_staff_import[],1,0)</f>
        <v>Joann Drake</v>
      </c>
      <c r="L569" t="s">
        <v>632</v>
      </c>
      <c r="M569" t="s">
        <v>633</v>
      </c>
      <c r="N569" t="s">
        <v>63</v>
      </c>
      <c r="AH569" t="s">
        <v>65</v>
      </c>
      <c r="AI569" t="s">
        <v>66</v>
      </c>
      <c r="AL569" t="s">
        <v>67</v>
      </c>
      <c r="AY569" t="s">
        <v>3922</v>
      </c>
      <c r="AZ569" t="s">
        <v>3923</v>
      </c>
      <c r="BA569" t="s">
        <v>3924</v>
      </c>
      <c r="BB569" t="s">
        <v>426</v>
      </c>
      <c r="BD569" t="s">
        <v>72</v>
      </c>
      <c r="BG569" t="s">
        <v>3925</v>
      </c>
    </row>
    <row r="570" spans="1:59" x14ac:dyDescent="0.2">
      <c r="A570" s="1">
        <v>42618.938761574071</v>
      </c>
      <c r="B570" t="s">
        <v>1862</v>
      </c>
      <c r="C570" t="s">
        <v>8607</v>
      </c>
      <c r="D570" t="str">
        <f>VLOOKUP(all_senate_staff[[#This Row],[Full Name]], senate_staff_import[],1,0)</f>
        <v>Joann M Ingham</v>
      </c>
      <c r="L570" t="s">
        <v>4062</v>
      </c>
      <c r="M570" t="s">
        <v>4063</v>
      </c>
      <c r="N570" t="s">
        <v>63</v>
      </c>
      <c r="T570" t="s">
        <v>8608</v>
      </c>
      <c r="AH570" t="s">
        <v>65</v>
      </c>
      <c r="AI570" t="s">
        <v>66</v>
      </c>
      <c r="AL570" t="s">
        <v>67</v>
      </c>
      <c r="AM570" t="s">
        <v>68</v>
      </c>
      <c r="AY570" t="s">
        <v>8609</v>
      </c>
      <c r="AZ570" t="s">
        <v>8610</v>
      </c>
      <c r="BA570" t="s">
        <v>8611</v>
      </c>
      <c r="BB570" t="s">
        <v>236</v>
      </c>
      <c r="BD570" t="s">
        <v>72</v>
      </c>
      <c r="BG570" t="s">
        <v>8612</v>
      </c>
    </row>
    <row r="571" spans="1:59" x14ac:dyDescent="0.2">
      <c r="A571" s="1">
        <v>42618.940868055557</v>
      </c>
      <c r="B571" t="s">
        <v>1862</v>
      </c>
      <c r="C571" t="s">
        <v>5403</v>
      </c>
      <c r="D571" t="str">
        <f>VLOOKUP(all_senate_staff[[#This Row],[Full Name]], senate_staff_import[],1,0)</f>
        <v>Joanna L Schmidt</v>
      </c>
      <c r="M571" t="s">
        <v>1515</v>
      </c>
      <c r="AH571" t="s">
        <v>65</v>
      </c>
      <c r="AI571" t="s">
        <v>66</v>
      </c>
      <c r="AL571" t="s">
        <v>1237</v>
      </c>
      <c r="AY571" t="s">
        <v>5404</v>
      </c>
      <c r="AZ571" t="s">
        <v>5405</v>
      </c>
      <c r="BA571" t="s">
        <v>2567</v>
      </c>
      <c r="BB571" t="s">
        <v>5406</v>
      </c>
      <c r="BD571" t="s">
        <v>72</v>
      </c>
      <c r="BG571" t="s">
        <v>5407</v>
      </c>
    </row>
    <row r="572" spans="1:59" x14ac:dyDescent="0.2">
      <c r="A572" s="1">
        <v>42618.943298611113</v>
      </c>
      <c r="B572" t="s">
        <v>1862</v>
      </c>
      <c r="C572" t="s">
        <v>2032</v>
      </c>
      <c r="D572" t="str">
        <f>VLOOKUP(all_senate_staff[[#This Row],[Full Name]], senate_staff_import[],1,0)</f>
        <v>Joanne Carbone</v>
      </c>
      <c r="L572" t="s">
        <v>2026</v>
      </c>
      <c r="M572" t="s">
        <v>2027</v>
      </c>
      <c r="N572" t="s">
        <v>63</v>
      </c>
      <c r="T572" t="s">
        <v>2033</v>
      </c>
      <c r="U572" t="s">
        <v>2034</v>
      </c>
      <c r="AH572" t="s">
        <v>65</v>
      </c>
      <c r="AI572" t="s">
        <v>66</v>
      </c>
      <c r="AL572" t="s">
        <v>67</v>
      </c>
      <c r="AM572" t="s">
        <v>145</v>
      </c>
      <c r="AY572" t="s">
        <v>2035</v>
      </c>
      <c r="AZ572" t="s">
        <v>2036</v>
      </c>
      <c r="BA572" t="s">
        <v>2037</v>
      </c>
      <c r="BB572" t="s">
        <v>771</v>
      </c>
      <c r="BD572" t="s">
        <v>72</v>
      </c>
      <c r="BG572" t="s">
        <v>2038</v>
      </c>
    </row>
    <row r="573" spans="1:59" x14ac:dyDescent="0.2">
      <c r="A573" s="1">
        <v>42618.941712962973</v>
      </c>
      <c r="B573" t="s">
        <v>1862</v>
      </c>
      <c r="C573" t="s">
        <v>4187</v>
      </c>
      <c r="D573" t="str">
        <f>VLOOKUP(all_senate_staff[[#This Row],[Full Name]], senate_staff_import[],1,0)</f>
        <v>Joanne E Fogarty</v>
      </c>
      <c r="M573" t="s">
        <v>1755</v>
      </c>
      <c r="AH573" t="s">
        <v>65</v>
      </c>
      <c r="AI573" t="s">
        <v>66</v>
      </c>
      <c r="AL573" t="s">
        <v>1237</v>
      </c>
      <c r="AY573" t="s">
        <v>4188</v>
      </c>
      <c r="AZ573" t="s">
        <v>4189</v>
      </c>
      <c r="BA573" t="s">
        <v>4190</v>
      </c>
      <c r="BB573" t="s">
        <v>4180</v>
      </c>
      <c r="BD573" t="s">
        <v>72</v>
      </c>
      <c r="BG573" t="s">
        <v>4191</v>
      </c>
    </row>
    <row r="574" spans="1:59" x14ac:dyDescent="0.2">
      <c r="A574" s="1">
        <v>42618.941076388888</v>
      </c>
      <c r="B574" t="s">
        <v>1862</v>
      </c>
      <c r="C574" t="s">
        <v>5116</v>
      </c>
      <c r="D574" t="str">
        <f>VLOOKUP(all_senate_staff[[#This Row],[Full Name]], senate_staff_import[],1,0)</f>
        <v>Joanne L Sestito</v>
      </c>
      <c r="M574" t="s">
        <v>1825</v>
      </c>
      <c r="AH574" t="s">
        <v>65</v>
      </c>
      <c r="AI574" t="s">
        <v>66</v>
      </c>
      <c r="AL574" t="s">
        <v>1237</v>
      </c>
      <c r="AY574" t="s">
        <v>5117</v>
      </c>
      <c r="AZ574" t="s">
        <v>5118</v>
      </c>
      <c r="BA574" t="s">
        <v>5119</v>
      </c>
      <c r="BB574" t="s">
        <v>4790</v>
      </c>
      <c r="BD574" t="s">
        <v>72</v>
      </c>
      <c r="BG574" t="s">
        <v>5120</v>
      </c>
    </row>
    <row r="575" spans="1:59" x14ac:dyDescent="0.2">
      <c r="A575" s="1">
        <v>42618.938946759263</v>
      </c>
      <c r="B575" t="s">
        <v>1862</v>
      </c>
      <c r="C575" t="s">
        <v>8353</v>
      </c>
      <c r="D575" t="str">
        <f>VLOOKUP(all_senate_staff[[#This Row],[Full Name]], senate_staff_import[],1,0)</f>
        <v>Joel T Rigsbee</v>
      </c>
      <c r="M575" t="s">
        <v>1837</v>
      </c>
      <c r="AH575" t="s">
        <v>65</v>
      </c>
      <c r="AI575" t="s">
        <v>66</v>
      </c>
      <c r="AL575" t="s">
        <v>1237</v>
      </c>
      <c r="AY575" t="s">
        <v>8354</v>
      </c>
      <c r="AZ575" t="s">
        <v>8355</v>
      </c>
      <c r="BA575" t="s">
        <v>8356</v>
      </c>
      <c r="BB575" t="s">
        <v>8357</v>
      </c>
      <c r="BD575" t="s">
        <v>72</v>
      </c>
      <c r="BG575" t="s">
        <v>8358</v>
      </c>
    </row>
    <row r="576" spans="1:59" x14ac:dyDescent="0.2">
      <c r="A576" s="1">
        <v>42618.940844907411</v>
      </c>
      <c r="B576" t="s">
        <v>1862</v>
      </c>
      <c r="C576" t="s">
        <v>5444</v>
      </c>
      <c r="D576" t="str">
        <f>VLOOKUP(all_senate_staff[[#This Row],[Full Name]], senate_staff_import[],1,0)</f>
        <v>John A Koury</v>
      </c>
      <c r="M576" t="s">
        <v>1353</v>
      </c>
      <c r="AH576" t="s">
        <v>65</v>
      </c>
      <c r="AI576" t="s">
        <v>66</v>
      </c>
      <c r="AL576" t="s">
        <v>1237</v>
      </c>
      <c r="AY576" t="s">
        <v>5445</v>
      </c>
      <c r="AZ576" t="s">
        <v>3559</v>
      </c>
      <c r="BA576" t="s">
        <v>5446</v>
      </c>
      <c r="BB576" t="s">
        <v>5183</v>
      </c>
      <c r="BD576" t="s">
        <v>72</v>
      </c>
      <c r="BG576" t="s">
        <v>5447</v>
      </c>
    </row>
    <row r="577" spans="1:59" x14ac:dyDescent="0.2">
      <c r="A577" s="1">
        <v>42618.939120370371</v>
      </c>
      <c r="B577" t="s">
        <v>1862</v>
      </c>
      <c r="C577" t="s">
        <v>7764</v>
      </c>
      <c r="D577" t="str">
        <f>VLOOKUP(all_senate_staff[[#This Row],[Full Name]], senate_staff_import[],1,0)</f>
        <v>John A Speziale</v>
      </c>
      <c r="M577" t="s">
        <v>7703</v>
      </c>
      <c r="AH577" t="s">
        <v>65</v>
      </c>
      <c r="AI577" t="s">
        <v>66</v>
      </c>
      <c r="AL577" t="s">
        <v>1237</v>
      </c>
      <c r="AY577" t="s">
        <v>7765</v>
      </c>
      <c r="AZ577" t="s">
        <v>3559</v>
      </c>
      <c r="BA577" t="s">
        <v>7766</v>
      </c>
      <c r="BB577" t="s">
        <v>4874</v>
      </c>
      <c r="BD577" t="s">
        <v>72</v>
      </c>
      <c r="BG577" t="s">
        <v>7767</v>
      </c>
    </row>
    <row r="578" spans="1:59" x14ac:dyDescent="0.2">
      <c r="A578" s="1">
        <v>42618.942129629628</v>
      </c>
      <c r="B578" t="s">
        <v>1862</v>
      </c>
      <c r="C578" t="s">
        <v>3556</v>
      </c>
      <c r="D578" t="str">
        <f>VLOOKUP(all_senate_staff[[#This Row],[Full Name]], senate_staff_import[],1,0)</f>
        <v>John A Turoski Sr</v>
      </c>
      <c r="L578" t="s">
        <v>105</v>
      </c>
      <c r="M578" t="s">
        <v>106</v>
      </c>
      <c r="N578" t="s">
        <v>168</v>
      </c>
      <c r="T578" t="s">
        <v>3557</v>
      </c>
      <c r="AH578" t="s">
        <v>65</v>
      </c>
      <c r="AI578" t="s">
        <v>66</v>
      </c>
      <c r="AL578" t="s">
        <v>67</v>
      </c>
      <c r="AM578" t="s">
        <v>68</v>
      </c>
      <c r="AY578" t="s">
        <v>3558</v>
      </c>
      <c r="AZ578" t="s">
        <v>3559</v>
      </c>
      <c r="BA578" t="s">
        <v>3560</v>
      </c>
      <c r="BB578" t="s">
        <v>236</v>
      </c>
      <c r="BD578" t="s">
        <v>72</v>
      </c>
      <c r="BG578" t="s">
        <v>3561</v>
      </c>
    </row>
    <row r="579" spans="1:59" x14ac:dyDescent="0.2">
      <c r="A579" s="1">
        <v>42618.939097222217</v>
      </c>
      <c r="B579" t="s">
        <v>1862</v>
      </c>
      <c r="C579" t="s">
        <v>7844</v>
      </c>
      <c r="D579" t="str">
        <f>VLOOKUP(all_senate_staff[[#This Row],[Full Name]], senate_staff_import[],1,0)</f>
        <v>John C Boucher</v>
      </c>
      <c r="M579" t="s">
        <v>1850</v>
      </c>
      <c r="AH579" t="s">
        <v>65</v>
      </c>
      <c r="AI579" t="s">
        <v>66</v>
      </c>
      <c r="AL579" t="s">
        <v>1237</v>
      </c>
      <c r="AY579" t="s">
        <v>7845</v>
      </c>
      <c r="AZ579" t="s">
        <v>3205</v>
      </c>
      <c r="BA579" t="s">
        <v>7846</v>
      </c>
      <c r="BB579" t="s">
        <v>7788</v>
      </c>
      <c r="BD579" t="s">
        <v>72</v>
      </c>
      <c r="BG579" t="s">
        <v>7847</v>
      </c>
    </row>
    <row r="580" spans="1:59" x14ac:dyDescent="0.2">
      <c r="A580" s="1">
        <v>42618.942372685182</v>
      </c>
      <c r="B580" t="s">
        <v>1862</v>
      </c>
      <c r="C580" t="s">
        <v>3203</v>
      </c>
      <c r="D580" t="str">
        <f>VLOOKUP(all_senate_staff[[#This Row],[Full Name]], senate_staff_import[],1,0)</f>
        <v>John C Dicocco</v>
      </c>
      <c r="L580" t="s">
        <v>181</v>
      </c>
      <c r="M580" t="s">
        <v>182</v>
      </c>
      <c r="N580" t="s">
        <v>63</v>
      </c>
      <c r="AH580" t="s">
        <v>65</v>
      </c>
      <c r="AI580" t="s">
        <v>66</v>
      </c>
      <c r="AL580" t="s">
        <v>67</v>
      </c>
      <c r="AY580" t="s">
        <v>3204</v>
      </c>
      <c r="AZ580" t="s">
        <v>3205</v>
      </c>
      <c r="BA580" t="s">
        <v>3206</v>
      </c>
      <c r="BB580" t="s">
        <v>110</v>
      </c>
      <c r="BD580" t="s">
        <v>72</v>
      </c>
      <c r="BG580" t="s">
        <v>3207</v>
      </c>
    </row>
    <row r="581" spans="1:59" x14ac:dyDescent="0.2">
      <c r="A581" s="1">
        <v>42618.943148148152</v>
      </c>
      <c r="B581" t="s">
        <v>1862</v>
      </c>
      <c r="C581" t="s">
        <v>2227</v>
      </c>
      <c r="D581" t="str">
        <f>VLOOKUP(all_senate_staff[[#This Row],[Full Name]], senate_staff_import[],1,0)</f>
        <v>John D Evans</v>
      </c>
      <c r="M581" t="s">
        <v>1254</v>
      </c>
      <c r="AH581" t="s">
        <v>65</v>
      </c>
      <c r="AI581" t="s">
        <v>66</v>
      </c>
      <c r="AL581" t="s">
        <v>1237</v>
      </c>
      <c r="AM581" t="s">
        <v>68</v>
      </c>
      <c r="AY581" t="s">
        <v>2228</v>
      </c>
      <c r="AZ581" t="s">
        <v>612</v>
      </c>
      <c r="BA581" t="s">
        <v>71</v>
      </c>
      <c r="BB581" t="s">
        <v>236</v>
      </c>
      <c r="BD581" t="s">
        <v>72</v>
      </c>
      <c r="BG581" t="s">
        <v>2229</v>
      </c>
    </row>
    <row r="582" spans="1:59" x14ac:dyDescent="0.2">
      <c r="A582" s="1">
        <v>42789.531724537039</v>
      </c>
      <c r="B582" t="s">
        <v>59</v>
      </c>
      <c r="C582" t="s">
        <v>610</v>
      </c>
      <c r="D582" t="str">
        <f>VLOOKUP(all_senate_staff[[#This Row],[Full Name]], senate_staff_import[],1,0)</f>
        <v>John D Mcbride</v>
      </c>
      <c r="L582" t="s">
        <v>603</v>
      </c>
      <c r="M582" t="s">
        <v>604</v>
      </c>
      <c r="N582" t="s">
        <v>63</v>
      </c>
      <c r="AH582" t="s">
        <v>65</v>
      </c>
      <c r="AI582" t="s">
        <v>66</v>
      </c>
      <c r="AL582" t="s">
        <v>67</v>
      </c>
      <c r="AY582" t="s">
        <v>611</v>
      </c>
      <c r="AZ582" t="s">
        <v>612</v>
      </c>
      <c r="BA582" t="s">
        <v>613</v>
      </c>
      <c r="BB582" t="s">
        <v>572</v>
      </c>
      <c r="BD582" t="s">
        <v>72</v>
      </c>
      <c r="BG582" t="s">
        <v>614</v>
      </c>
    </row>
    <row r="583" spans="1:59" x14ac:dyDescent="0.2">
      <c r="A583" s="1">
        <v>42618.939027777778</v>
      </c>
      <c r="B583" t="s">
        <v>1862</v>
      </c>
      <c r="C583" t="s">
        <v>8067</v>
      </c>
      <c r="D583" t="str">
        <f>VLOOKUP(all_senate_staff[[#This Row],[Full Name]], senate_staff_import[],1,0)</f>
        <v>John D O'Brien</v>
      </c>
      <c r="M583" t="s">
        <v>8059</v>
      </c>
      <c r="AH583" t="s">
        <v>65</v>
      </c>
      <c r="AI583" t="s">
        <v>66</v>
      </c>
      <c r="AL583" t="s">
        <v>1237</v>
      </c>
      <c r="AY583" t="s">
        <v>8068</v>
      </c>
      <c r="AZ583" t="s">
        <v>612</v>
      </c>
      <c r="BA583" t="s">
        <v>4762</v>
      </c>
      <c r="BB583" t="s">
        <v>8069</v>
      </c>
      <c r="BD583" t="s">
        <v>72</v>
      </c>
      <c r="BG583" t="s">
        <v>8070</v>
      </c>
    </row>
    <row r="584" spans="1:59" x14ac:dyDescent="0.2">
      <c r="A584" s="1">
        <v>42618.938842592594</v>
      </c>
      <c r="B584" t="s">
        <v>1862</v>
      </c>
      <c r="C584" t="s">
        <v>8519</v>
      </c>
      <c r="D584" t="str">
        <f>VLOOKUP(all_senate_staff[[#This Row],[Full Name]], senate_staff_import[],1,0)</f>
        <v>John F Quaglione</v>
      </c>
      <c r="L584" t="s">
        <v>821</v>
      </c>
      <c r="M584" t="s">
        <v>822</v>
      </c>
      <c r="N584" t="s">
        <v>63</v>
      </c>
      <c r="AH584" t="s">
        <v>65</v>
      </c>
      <c r="AI584" t="s">
        <v>66</v>
      </c>
      <c r="AL584" t="s">
        <v>67</v>
      </c>
      <c r="AY584" t="s">
        <v>8520</v>
      </c>
      <c r="AZ584" t="s">
        <v>8521</v>
      </c>
      <c r="BA584" t="s">
        <v>8522</v>
      </c>
      <c r="BB584" t="s">
        <v>8523</v>
      </c>
      <c r="BD584" t="s">
        <v>72</v>
      </c>
      <c r="BG584" t="s">
        <v>8524</v>
      </c>
    </row>
    <row r="585" spans="1:59" x14ac:dyDescent="0.2">
      <c r="A585" s="1">
        <v>42618.942731481482</v>
      </c>
      <c r="B585" t="s">
        <v>1862</v>
      </c>
      <c r="C585" t="s">
        <v>2720</v>
      </c>
      <c r="D585" t="str">
        <f>VLOOKUP(all_senate_staff[[#This Row],[Full Name]], senate_staff_import[],1,0)</f>
        <v>John H Dow Iii</v>
      </c>
      <c r="K585" t="s">
        <v>2721</v>
      </c>
      <c r="M585" t="s">
        <v>1564</v>
      </c>
      <c r="N585" t="s">
        <v>63</v>
      </c>
      <c r="V585" t="s">
        <v>2696</v>
      </c>
      <c r="AH585" t="s">
        <v>65</v>
      </c>
      <c r="AI585" t="s">
        <v>66</v>
      </c>
      <c r="AL585" t="s">
        <v>1237</v>
      </c>
      <c r="AY585" t="s">
        <v>2722</v>
      </c>
      <c r="AZ585" t="s">
        <v>2723</v>
      </c>
      <c r="BA585" t="s">
        <v>2724</v>
      </c>
      <c r="BB585" t="s">
        <v>1577</v>
      </c>
      <c r="BD585" t="s">
        <v>72</v>
      </c>
      <c r="BG585" t="s">
        <v>2725</v>
      </c>
    </row>
    <row r="586" spans="1:59" x14ac:dyDescent="0.2">
      <c r="A586" s="1">
        <v>42618.939131944448</v>
      </c>
      <c r="B586" t="s">
        <v>1862</v>
      </c>
      <c r="C586" t="s">
        <v>7753</v>
      </c>
      <c r="D586" t="str">
        <f>VLOOKUP(all_senate_staff[[#This Row],[Full Name]], senate_staff_import[],1,0)</f>
        <v>John I Snyder Jr</v>
      </c>
      <c r="M586" t="s">
        <v>7703</v>
      </c>
      <c r="AH586" t="s">
        <v>65</v>
      </c>
      <c r="AI586" t="s">
        <v>66</v>
      </c>
      <c r="AL586" t="s">
        <v>1237</v>
      </c>
      <c r="AY586" t="s">
        <v>7754</v>
      </c>
      <c r="AZ586" t="s">
        <v>7755</v>
      </c>
      <c r="BA586" t="s">
        <v>7756</v>
      </c>
      <c r="BB586" t="s">
        <v>7757</v>
      </c>
      <c r="BD586" t="s">
        <v>72</v>
      </c>
      <c r="BG586" t="s">
        <v>7758</v>
      </c>
    </row>
    <row r="587" spans="1:59" x14ac:dyDescent="0.2">
      <c r="A587" s="1">
        <v>42618.941724537042</v>
      </c>
      <c r="B587" t="s">
        <v>1862</v>
      </c>
      <c r="C587" t="s">
        <v>4176</v>
      </c>
      <c r="D587" t="str">
        <f>VLOOKUP(all_senate_staff[[#This Row],[Full Name]], senate_staff_import[],1,0)</f>
        <v>John J Divito</v>
      </c>
      <c r="J587" t="s">
        <v>4177</v>
      </c>
      <c r="M587" t="s">
        <v>1755</v>
      </c>
      <c r="AH587" t="s">
        <v>65</v>
      </c>
      <c r="AI587" t="s">
        <v>66</v>
      </c>
      <c r="AL587" t="s">
        <v>1237</v>
      </c>
      <c r="AY587" t="s">
        <v>4178</v>
      </c>
      <c r="AZ587" t="s">
        <v>886</v>
      </c>
      <c r="BA587" t="s">
        <v>4179</v>
      </c>
      <c r="BB587" t="s">
        <v>4180</v>
      </c>
      <c r="BD587" t="s">
        <v>72</v>
      </c>
      <c r="BG587" t="s">
        <v>4181</v>
      </c>
    </row>
    <row r="588" spans="1:59" x14ac:dyDescent="0.2">
      <c r="A588" s="1">
        <v>42789.531666666669</v>
      </c>
      <c r="B588" t="s">
        <v>59</v>
      </c>
      <c r="C588" t="s">
        <v>884</v>
      </c>
      <c r="D588" t="str">
        <f>VLOOKUP(all_senate_staff[[#This Row],[Full Name]], senate_staff_import[],1,0)</f>
        <v>John J Friot</v>
      </c>
      <c r="L588" t="s">
        <v>872</v>
      </c>
      <c r="M588" t="s">
        <v>873</v>
      </c>
      <c r="N588" t="s">
        <v>63</v>
      </c>
      <c r="AH588" t="s">
        <v>65</v>
      </c>
      <c r="AI588" t="s">
        <v>66</v>
      </c>
      <c r="AL588" t="s">
        <v>67</v>
      </c>
      <c r="AY588" t="s">
        <v>885</v>
      </c>
      <c r="AZ588" t="s">
        <v>886</v>
      </c>
      <c r="BA588" t="s">
        <v>887</v>
      </c>
      <c r="BB588" t="s">
        <v>88</v>
      </c>
      <c r="BD588" t="s">
        <v>72</v>
      </c>
      <c r="BG588" t="s">
        <v>888</v>
      </c>
    </row>
    <row r="589" spans="1:59" x14ac:dyDescent="0.2">
      <c r="A589" s="1">
        <v>42618.939722222232</v>
      </c>
      <c r="B589" t="s">
        <v>1862</v>
      </c>
      <c r="C589" t="s">
        <v>7151</v>
      </c>
      <c r="D589" t="str">
        <f>VLOOKUP(all_senate_staff[[#This Row],[Full Name]], senate_staff_import[],1,0)</f>
        <v>John K Banville Iii</v>
      </c>
      <c r="L589" t="s">
        <v>297</v>
      </c>
      <c r="M589" t="s">
        <v>298</v>
      </c>
      <c r="N589" t="s">
        <v>168</v>
      </c>
      <c r="AH589" t="s">
        <v>65</v>
      </c>
      <c r="AI589" t="s">
        <v>66</v>
      </c>
      <c r="AL589" t="s">
        <v>67</v>
      </c>
      <c r="AM589" t="s">
        <v>284</v>
      </c>
      <c r="AY589" t="s">
        <v>7152</v>
      </c>
      <c r="AZ589" t="s">
        <v>6005</v>
      </c>
      <c r="BA589" t="s">
        <v>7153</v>
      </c>
      <c r="BB589" t="s">
        <v>2049</v>
      </c>
      <c r="BD589" t="s">
        <v>72</v>
      </c>
      <c r="BG589" t="s">
        <v>7154</v>
      </c>
    </row>
    <row r="590" spans="1:59" x14ac:dyDescent="0.2">
      <c r="A590" s="1">
        <v>42618.939444444448</v>
      </c>
      <c r="B590" t="s">
        <v>1862</v>
      </c>
      <c r="C590" t="s">
        <v>7164</v>
      </c>
      <c r="D590" t="str">
        <f>VLOOKUP(all_senate_staff[[#This Row],[Full Name]], senate_staff_import[],1,0)</f>
        <v>John K Slattery</v>
      </c>
      <c r="L590" t="s">
        <v>864</v>
      </c>
      <c r="M590" t="s">
        <v>865</v>
      </c>
      <c r="N590" t="s">
        <v>168</v>
      </c>
      <c r="AH590" t="s">
        <v>65</v>
      </c>
      <c r="AI590" t="s">
        <v>66</v>
      </c>
      <c r="AL590" t="s">
        <v>67</v>
      </c>
      <c r="AY590" t="s">
        <v>7165</v>
      </c>
      <c r="AZ590" t="s">
        <v>6005</v>
      </c>
      <c r="BA590" t="s">
        <v>6179</v>
      </c>
      <c r="BB590" t="s">
        <v>186</v>
      </c>
      <c r="BD590" t="s">
        <v>72</v>
      </c>
      <c r="BG590" t="s">
        <v>7166</v>
      </c>
    </row>
    <row r="591" spans="1:59" x14ac:dyDescent="0.2">
      <c r="A591" s="1">
        <v>42618.940370370372</v>
      </c>
      <c r="B591" t="s">
        <v>1862</v>
      </c>
      <c r="C591" t="s">
        <v>6003</v>
      </c>
      <c r="D591" t="str">
        <f>VLOOKUP(all_senate_staff[[#This Row],[Full Name]], senate_staff_import[],1,0)</f>
        <v>John K Sundstrom</v>
      </c>
      <c r="M591" t="s">
        <v>1803</v>
      </c>
      <c r="AH591" t="s">
        <v>65</v>
      </c>
      <c r="AI591" t="s">
        <v>66</v>
      </c>
      <c r="AL591" t="s">
        <v>1237</v>
      </c>
      <c r="AY591" t="s">
        <v>6004</v>
      </c>
      <c r="AZ591" t="s">
        <v>6005</v>
      </c>
      <c r="BA591" t="s">
        <v>6006</v>
      </c>
      <c r="BB591" t="s">
        <v>1807</v>
      </c>
      <c r="BD591" t="s">
        <v>72</v>
      </c>
      <c r="BG591" t="s">
        <v>6007</v>
      </c>
    </row>
    <row r="592" spans="1:59" x14ac:dyDescent="0.2">
      <c r="A592" s="1">
        <v>42618.939131944448</v>
      </c>
      <c r="B592" t="s">
        <v>1862</v>
      </c>
      <c r="C592" t="s">
        <v>7742</v>
      </c>
      <c r="D592" t="str">
        <f>VLOOKUP(all_senate_staff[[#This Row],[Full Name]], senate_staff_import[],1,0)</f>
        <v>John L Ezell</v>
      </c>
      <c r="M592" t="s">
        <v>7703</v>
      </c>
      <c r="AH592" t="s">
        <v>65</v>
      </c>
      <c r="AI592" t="s">
        <v>66</v>
      </c>
      <c r="AL592" t="s">
        <v>1237</v>
      </c>
      <c r="AY592" t="s">
        <v>7743</v>
      </c>
      <c r="AZ592" t="s">
        <v>3762</v>
      </c>
      <c r="BA592" t="s">
        <v>7744</v>
      </c>
      <c r="BB592" t="s">
        <v>7745</v>
      </c>
      <c r="BD592" t="s">
        <v>72</v>
      </c>
      <c r="BG592" t="s">
        <v>7746</v>
      </c>
    </row>
    <row r="593" spans="1:59" x14ac:dyDescent="0.2">
      <c r="A593" s="1">
        <v>42618.942002314812</v>
      </c>
      <c r="B593" t="s">
        <v>1862</v>
      </c>
      <c r="C593" t="s">
        <v>3759</v>
      </c>
      <c r="D593" t="str">
        <f>VLOOKUP(all_senate_staff[[#This Row],[Full Name]], senate_staff_import[],1,0)</f>
        <v>John L Tomlin</v>
      </c>
      <c r="L593" t="s">
        <v>91</v>
      </c>
      <c r="M593" t="s">
        <v>92</v>
      </c>
      <c r="N593" t="s">
        <v>63</v>
      </c>
      <c r="T593" t="s">
        <v>3760</v>
      </c>
      <c r="AH593" t="s">
        <v>65</v>
      </c>
      <c r="AI593" t="s">
        <v>66</v>
      </c>
      <c r="AL593" t="s">
        <v>67</v>
      </c>
      <c r="AM593" t="s">
        <v>284</v>
      </c>
      <c r="AY593" t="s">
        <v>3761</v>
      </c>
      <c r="AZ593" t="s">
        <v>3762</v>
      </c>
      <c r="BA593" t="s">
        <v>3763</v>
      </c>
      <c r="BB593" t="s">
        <v>683</v>
      </c>
      <c r="BD593" t="s">
        <v>72</v>
      </c>
      <c r="BG593" t="s">
        <v>3764</v>
      </c>
    </row>
    <row r="594" spans="1:59" x14ac:dyDescent="0.2">
      <c r="A594" s="1">
        <v>42618.939930555563</v>
      </c>
      <c r="B594" t="s">
        <v>1862</v>
      </c>
      <c r="C594" t="s">
        <v>6773</v>
      </c>
      <c r="D594" t="str">
        <f>VLOOKUP(all_senate_staff[[#This Row],[Full Name]], senate_staff_import[],1,0)</f>
        <v>John N Sollazzo</v>
      </c>
      <c r="L594" t="s">
        <v>2026</v>
      </c>
      <c r="M594" t="s">
        <v>2027</v>
      </c>
      <c r="N594" t="s">
        <v>63</v>
      </c>
      <c r="AH594" t="s">
        <v>65</v>
      </c>
      <c r="AI594" t="s">
        <v>66</v>
      </c>
      <c r="AL594" t="s">
        <v>67</v>
      </c>
      <c r="AY594" t="s">
        <v>6774</v>
      </c>
      <c r="AZ594" t="s">
        <v>6775</v>
      </c>
      <c r="BA594" t="s">
        <v>6776</v>
      </c>
      <c r="BB594" t="s">
        <v>426</v>
      </c>
      <c r="BD594" t="s">
        <v>72</v>
      </c>
      <c r="BG594" t="s">
        <v>6777</v>
      </c>
    </row>
    <row r="595" spans="1:59" x14ac:dyDescent="0.2">
      <c r="A595" s="1">
        <v>42618.940497685187</v>
      </c>
      <c r="B595" t="s">
        <v>1862</v>
      </c>
      <c r="C595" t="s">
        <v>5801</v>
      </c>
      <c r="D595" t="str">
        <f>VLOOKUP(all_senate_staff[[#This Row],[Full Name]], senate_staff_import[],1,0)</f>
        <v>John P Quigley</v>
      </c>
      <c r="L595" t="s">
        <v>384</v>
      </c>
      <c r="M595" t="s">
        <v>385</v>
      </c>
      <c r="N595" t="s">
        <v>63</v>
      </c>
      <c r="AH595" t="s">
        <v>65</v>
      </c>
      <c r="AI595" t="s">
        <v>66</v>
      </c>
      <c r="AL595" t="s">
        <v>67</v>
      </c>
      <c r="AY595" t="s">
        <v>5802</v>
      </c>
      <c r="AZ595" t="s">
        <v>5803</v>
      </c>
      <c r="BA595" t="s">
        <v>1986</v>
      </c>
      <c r="BB595" t="s">
        <v>407</v>
      </c>
      <c r="BD595" t="s">
        <v>72</v>
      </c>
      <c r="BG595" t="s">
        <v>5804</v>
      </c>
    </row>
    <row r="596" spans="1:59" x14ac:dyDescent="0.2">
      <c r="A596" s="1">
        <v>42618.94290509259</v>
      </c>
      <c r="B596" t="s">
        <v>1862</v>
      </c>
      <c r="C596" t="s">
        <v>2521</v>
      </c>
      <c r="D596" t="str">
        <f>VLOOKUP(all_senate_staff[[#This Row],[Full Name]], senate_staff_import[],1,0)</f>
        <v>John S Daley</v>
      </c>
      <c r="L596" t="s">
        <v>2522</v>
      </c>
      <c r="M596" t="s">
        <v>1564</v>
      </c>
      <c r="N596" t="s">
        <v>168</v>
      </c>
      <c r="T596" t="s">
        <v>2523</v>
      </c>
      <c r="V596" t="s">
        <v>2524</v>
      </c>
      <c r="W596" t="s">
        <v>2525</v>
      </c>
      <c r="AG596" t="s">
        <v>2526</v>
      </c>
      <c r="AH596" t="s">
        <v>65</v>
      </c>
      <c r="AI596" t="s">
        <v>66</v>
      </c>
      <c r="AL596" t="s">
        <v>1237</v>
      </c>
      <c r="AY596" t="s">
        <v>2527</v>
      </c>
      <c r="AZ596" t="s">
        <v>2528</v>
      </c>
      <c r="BA596" t="s">
        <v>2529</v>
      </c>
      <c r="BB596" t="s">
        <v>1577</v>
      </c>
      <c r="BD596" t="s">
        <v>72</v>
      </c>
      <c r="BG596" t="s">
        <v>2530</v>
      </c>
    </row>
    <row r="597" spans="1:59" x14ac:dyDescent="0.2">
      <c r="A597" s="1">
        <v>42789.53162037037</v>
      </c>
      <c r="B597" t="s">
        <v>59</v>
      </c>
      <c r="C597" t="s">
        <v>1055</v>
      </c>
      <c r="D597" t="str">
        <f>VLOOKUP(all_senate_staff[[#This Row],[Full Name]], senate_staff_import[],1,0)</f>
        <v>John T Winton</v>
      </c>
      <c r="L597" t="s">
        <v>83</v>
      </c>
      <c r="M597" t="s">
        <v>84</v>
      </c>
      <c r="N597" t="s">
        <v>63</v>
      </c>
      <c r="AH597" t="s">
        <v>65</v>
      </c>
      <c r="AI597" t="s">
        <v>66</v>
      </c>
      <c r="AL597" t="s">
        <v>67</v>
      </c>
      <c r="AY597" t="s">
        <v>1056</v>
      </c>
      <c r="AZ597" t="s">
        <v>1057</v>
      </c>
      <c r="BA597" t="s">
        <v>1058</v>
      </c>
      <c r="BB597" t="s">
        <v>1059</v>
      </c>
      <c r="BD597" t="s">
        <v>72</v>
      </c>
      <c r="BG597" t="s">
        <v>1060</v>
      </c>
    </row>
    <row r="598" spans="1:59" x14ac:dyDescent="0.2">
      <c r="A598" s="1">
        <v>42618.941736111112</v>
      </c>
      <c r="B598" t="s">
        <v>1862</v>
      </c>
      <c r="C598" t="s">
        <v>4160</v>
      </c>
      <c r="D598" t="str">
        <f>VLOOKUP(all_senate_staff[[#This Row],[Full Name]], senate_staff_import[],1,0)</f>
        <v>Jon D Costello</v>
      </c>
      <c r="M598" t="s">
        <v>1387</v>
      </c>
      <c r="AH598" t="s">
        <v>65</v>
      </c>
      <c r="AI598" t="s">
        <v>66</v>
      </c>
      <c r="AL598" t="s">
        <v>1237</v>
      </c>
      <c r="AY598" t="s">
        <v>4161</v>
      </c>
      <c r="AZ598" t="s">
        <v>4162</v>
      </c>
      <c r="BA598" t="s">
        <v>4163</v>
      </c>
      <c r="BB598" t="s">
        <v>4164</v>
      </c>
      <c r="BD598" t="s">
        <v>72</v>
      </c>
      <c r="BG598" t="s">
        <v>4165</v>
      </c>
    </row>
    <row r="599" spans="1:59" x14ac:dyDescent="0.2">
      <c r="A599" s="1">
        <v>42618.940312500003</v>
      </c>
      <c r="B599" t="s">
        <v>1862</v>
      </c>
      <c r="C599" t="s">
        <v>6055</v>
      </c>
      <c r="D599" t="str">
        <f>VLOOKUP(all_senate_staff[[#This Row],[Full Name]], senate_staff_import[],1,0)</f>
        <v>Jonaliza D Misa</v>
      </c>
      <c r="M599" t="s">
        <v>1466</v>
      </c>
      <c r="AH599" t="s">
        <v>65</v>
      </c>
      <c r="AI599" t="s">
        <v>66</v>
      </c>
      <c r="AL599" t="s">
        <v>1237</v>
      </c>
      <c r="AY599" t="s">
        <v>6056</v>
      </c>
      <c r="AZ599" t="s">
        <v>6057</v>
      </c>
      <c r="BA599" t="s">
        <v>6058</v>
      </c>
      <c r="BB599" t="s">
        <v>6059</v>
      </c>
      <c r="BD599" t="s">
        <v>72</v>
      </c>
      <c r="BG599" t="s">
        <v>6060</v>
      </c>
    </row>
    <row r="600" spans="1:59" x14ac:dyDescent="0.2">
      <c r="A600" s="1">
        <v>42618.939201388886</v>
      </c>
      <c r="B600" t="s">
        <v>1862</v>
      </c>
      <c r="C600" t="s">
        <v>7566</v>
      </c>
      <c r="D600" t="str">
        <f>VLOOKUP(all_senate_staff[[#This Row],[Full Name]], senate_staff_import[],1,0)</f>
        <v>Jonathan E Mcnulty</v>
      </c>
      <c r="L600" t="s">
        <v>3085</v>
      </c>
      <c r="M600" t="s">
        <v>3086</v>
      </c>
      <c r="N600" t="s">
        <v>63</v>
      </c>
      <c r="AH600" t="s">
        <v>65</v>
      </c>
      <c r="AI600" t="s">
        <v>66</v>
      </c>
      <c r="AL600" t="s">
        <v>67</v>
      </c>
      <c r="AY600" t="s">
        <v>7567</v>
      </c>
      <c r="AZ600" t="s">
        <v>7568</v>
      </c>
      <c r="BA600" t="s">
        <v>7569</v>
      </c>
      <c r="BB600" t="s">
        <v>7570</v>
      </c>
      <c r="BD600" t="s">
        <v>72</v>
      </c>
      <c r="BG600" t="s">
        <v>7571</v>
      </c>
    </row>
    <row r="601" spans="1:59" x14ac:dyDescent="0.2">
      <c r="A601" s="1">
        <v>42789.531828703701</v>
      </c>
      <c r="B601" t="s">
        <v>59</v>
      </c>
      <c r="C601" t="s">
        <v>137</v>
      </c>
      <c r="D601" t="str">
        <f>VLOOKUP(all_senate_staff[[#This Row],[Full Name]], senate_staff_import[],1,0)</f>
        <v>Jonathan J Perry</v>
      </c>
      <c r="L601" t="s">
        <v>119</v>
      </c>
      <c r="M601" t="s">
        <v>120</v>
      </c>
      <c r="N601" t="s">
        <v>63</v>
      </c>
      <c r="AH601" t="s">
        <v>65</v>
      </c>
      <c r="AI601" t="s">
        <v>66</v>
      </c>
      <c r="AL601" t="s">
        <v>67</v>
      </c>
      <c r="AY601" t="s">
        <v>138</v>
      </c>
      <c r="AZ601" t="s">
        <v>139</v>
      </c>
      <c r="BA601" t="s">
        <v>140</v>
      </c>
      <c r="BB601" t="s">
        <v>141</v>
      </c>
      <c r="BD601" t="s">
        <v>72</v>
      </c>
      <c r="BG601" t="s">
        <v>142</v>
      </c>
    </row>
    <row r="602" spans="1:59" x14ac:dyDescent="0.2">
      <c r="A602" s="1">
        <v>42789.530949074076</v>
      </c>
      <c r="B602" t="s">
        <v>59</v>
      </c>
      <c r="C602" t="s">
        <v>1436</v>
      </c>
      <c r="D602" t="str">
        <f>VLOOKUP(all_senate_staff[[#This Row],[Full Name]], senate_staff_import[],1,0)</f>
        <v>Jonathan L Federman</v>
      </c>
      <c r="M602" t="s">
        <v>1406</v>
      </c>
      <c r="V602" t="s">
        <v>1437</v>
      </c>
      <c r="AG602" t="s">
        <v>1438</v>
      </c>
      <c r="AH602" t="s">
        <v>65</v>
      </c>
      <c r="AI602" t="s">
        <v>66</v>
      </c>
      <c r="AL602" t="s">
        <v>1237</v>
      </c>
      <c r="AY602" t="s">
        <v>1439</v>
      </c>
      <c r="AZ602" t="s">
        <v>1440</v>
      </c>
      <c r="BA602" t="s">
        <v>381</v>
      </c>
      <c r="BB602" t="s">
        <v>790</v>
      </c>
      <c r="BD602" t="s">
        <v>72</v>
      </c>
      <c r="BG602" t="s">
        <v>1441</v>
      </c>
    </row>
    <row r="603" spans="1:59" x14ac:dyDescent="0.2">
      <c r="A603" s="1">
        <v>42618.939988425933</v>
      </c>
      <c r="B603" t="s">
        <v>1862</v>
      </c>
      <c r="C603" t="s">
        <v>6621</v>
      </c>
      <c r="D603" t="str">
        <f>VLOOKUP(all_senate_staff[[#This Row],[Full Name]], senate_staff_import[],1,0)</f>
        <v>Jonathan L Graves</v>
      </c>
      <c r="M603" t="s">
        <v>6599</v>
      </c>
      <c r="V603" t="s">
        <v>6622</v>
      </c>
      <c r="AG603" t="s">
        <v>1423</v>
      </c>
      <c r="AH603" t="s">
        <v>65</v>
      </c>
      <c r="AI603" t="s">
        <v>66</v>
      </c>
      <c r="AL603" t="s">
        <v>1237</v>
      </c>
      <c r="AY603" t="s">
        <v>6623</v>
      </c>
      <c r="AZ603" t="s">
        <v>1440</v>
      </c>
      <c r="BA603" t="s">
        <v>6624</v>
      </c>
      <c r="BB603" t="s">
        <v>6625</v>
      </c>
      <c r="BD603" t="s">
        <v>72</v>
      </c>
      <c r="BG603" t="s">
        <v>6626</v>
      </c>
    </row>
    <row r="604" spans="1:59" x14ac:dyDescent="0.2">
      <c r="A604" s="1">
        <v>42618.941423611112</v>
      </c>
      <c r="B604" t="s">
        <v>1862</v>
      </c>
      <c r="C604" t="s">
        <v>4580</v>
      </c>
      <c r="D604" t="str">
        <f>VLOOKUP(all_senate_staff[[#This Row],[Full Name]], senate_staff_import[],1,0)</f>
        <v>Jonathan L Harkavy</v>
      </c>
      <c r="L604" t="s">
        <v>537</v>
      </c>
      <c r="M604" t="s">
        <v>538</v>
      </c>
      <c r="N604" t="s">
        <v>168</v>
      </c>
      <c r="T604" t="s">
        <v>4581</v>
      </c>
      <c r="AH604" t="s">
        <v>65</v>
      </c>
      <c r="AI604" t="s">
        <v>66</v>
      </c>
      <c r="AL604" t="s">
        <v>67</v>
      </c>
      <c r="AM604" t="s">
        <v>284</v>
      </c>
      <c r="AY604" t="s">
        <v>4582</v>
      </c>
      <c r="AZ604" t="s">
        <v>1440</v>
      </c>
      <c r="BA604" t="s">
        <v>4583</v>
      </c>
      <c r="BB604" t="s">
        <v>284</v>
      </c>
      <c r="BD604" t="s">
        <v>72</v>
      </c>
      <c r="BG604" t="s">
        <v>4584</v>
      </c>
    </row>
    <row r="605" spans="1:59" x14ac:dyDescent="0.2">
      <c r="A605" s="1">
        <v>42618.941053240742</v>
      </c>
      <c r="B605" t="s">
        <v>1862</v>
      </c>
      <c r="C605" t="s">
        <v>5121</v>
      </c>
      <c r="D605" t="str">
        <f>VLOOKUP(all_senate_staff[[#This Row],[Full Name]], senate_staff_import[],1,0)</f>
        <v>Jonathan R Heppner</v>
      </c>
      <c r="M605" t="s">
        <v>4933</v>
      </c>
      <c r="AH605" t="s">
        <v>65</v>
      </c>
      <c r="AI605" t="s">
        <v>66</v>
      </c>
      <c r="AL605" t="s">
        <v>1237</v>
      </c>
      <c r="AY605" t="s">
        <v>5122</v>
      </c>
      <c r="AZ605" t="s">
        <v>5123</v>
      </c>
      <c r="BA605" t="s">
        <v>5124</v>
      </c>
      <c r="BB605" t="s">
        <v>129</v>
      </c>
      <c r="BD605" t="s">
        <v>72</v>
      </c>
      <c r="BG605" t="s">
        <v>5125</v>
      </c>
    </row>
    <row r="606" spans="1:59" x14ac:dyDescent="0.2">
      <c r="A606" s="1">
        <v>42789.531736111108</v>
      </c>
      <c r="B606" t="s">
        <v>59</v>
      </c>
      <c r="C606" t="s">
        <v>555</v>
      </c>
      <c r="D606" t="str">
        <f>VLOOKUP(all_senate_staff[[#This Row],[Full Name]], senate_staff_import[],1,0)</f>
        <v>Jonathan Z Kronert</v>
      </c>
      <c r="L606" t="s">
        <v>537</v>
      </c>
      <c r="M606" t="s">
        <v>538</v>
      </c>
      <c r="N606" t="s">
        <v>63</v>
      </c>
      <c r="AH606" t="s">
        <v>65</v>
      </c>
      <c r="AI606" t="s">
        <v>66</v>
      </c>
      <c r="AL606" t="s">
        <v>67</v>
      </c>
      <c r="AY606" t="s">
        <v>556</v>
      </c>
      <c r="AZ606" t="s">
        <v>557</v>
      </c>
      <c r="BA606" t="s">
        <v>558</v>
      </c>
      <c r="BB606" t="s">
        <v>426</v>
      </c>
      <c r="BD606" t="s">
        <v>72</v>
      </c>
      <c r="BG606" t="s">
        <v>559</v>
      </c>
    </row>
    <row r="607" spans="1:59" x14ac:dyDescent="0.2">
      <c r="A607" s="1">
        <v>42789.531724537039</v>
      </c>
      <c r="B607" t="s">
        <v>59</v>
      </c>
      <c r="C607" t="s">
        <v>621</v>
      </c>
      <c r="D607" t="str">
        <f>VLOOKUP(all_senate_staff[[#This Row],[Full Name]], senate_staff_import[],1,0)</f>
        <v>Jordan M Denzak</v>
      </c>
      <c r="L607" t="s">
        <v>603</v>
      </c>
      <c r="M607" t="s">
        <v>604</v>
      </c>
      <c r="N607" t="s">
        <v>63</v>
      </c>
      <c r="AH607" t="s">
        <v>65</v>
      </c>
      <c r="AI607" t="s">
        <v>66</v>
      </c>
      <c r="AL607" t="s">
        <v>67</v>
      </c>
      <c r="AY607" t="s">
        <v>622</v>
      </c>
      <c r="AZ607" t="s">
        <v>623</v>
      </c>
      <c r="BA607" t="s">
        <v>624</v>
      </c>
      <c r="BB607" t="s">
        <v>312</v>
      </c>
      <c r="BD607" t="s">
        <v>72</v>
      </c>
      <c r="BG607" t="s">
        <v>625</v>
      </c>
    </row>
    <row r="608" spans="1:59" x14ac:dyDescent="0.2">
      <c r="A608" s="1">
        <v>42789.531689814823</v>
      </c>
      <c r="B608" t="s">
        <v>59</v>
      </c>
      <c r="C608" t="s">
        <v>759</v>
      </c>
      <c r="D608" t="str">
        <f>VLOOKUP(all_senate_staff[[#This Row],[Full Name]], senate_staff_import[],1,0)</f>
        <v>Jordine Y Jones</v>
      </c>
      <c r="L608" t="s">
        <v>747</v>
      </c>
      <c r="M608" t="s">
        <v>748</v>
      </c>
      <c r="N608" t="s">
        <v>168</v>
      </c>
      <c r="AH608" t="s">
        <v>65</v>
      </c>
      <c r="AI608" t="s">
        <v>66</v>
      </c>
      <c r="AL608" t="s">
        <v>67</v>
      </c>
      <c r="AY608" t="s">
        <v>760</v>
      </c>
      <c r="AZ608" t="s">
        <v>761</v>
      </c>
      <c r="BA608" t="s">
        <v>762</v>
      </c>
      <c r="BB608" t="s">
        <v>141</v>
      </c>
      <c r="BD608" t="s">
        <v>72</v>
      </c>
      <c r="BG608" t="s">
        <v>763</v>
      </c>
    </row>
    <row r="609" spans="1:59" x14ac:dyDescent="0.2">
      <c r="A609" s="1">
        <v>42618.943159722221</v>
      </c>
      <c r="B609" t="s">
        <v>1862</v>
      </c>
      <c r="C609" t="s">
        <v>2222</v>
      </c>
      <c r="D609" t="str">
        <f>VLOOKUP(all_senate_staff[[#This Row],[Full Name]], senate_staff_import[],1,0)</f>
        <v>Jose M Garcia-Oliva</v>
      </c>
      <c r="M609" t="s">
        <v>1254</v>
      </c>
      <c r="AH609" t="s">
        <v>65</v>
      </c>
      <c r="AI609" t="s">
        <v>66</v>
      </c>
      <c r="AL609" t="s">
        <v>1237</v>
      </c>
      <c r="AY609" t="s">
        <v>2223</v>
      </c>
      <c r="AZ609" t="s">
        <v>2224</v>
      </c>
      <c r="BA609" t="s">
        <v>2225</v>
      </c>
      <c r="BB609" t="s">
        <v>426</v>
      </c>
      <c r="BD609" t="s">
        <v>72</v>
      </c>
      <c r="BG609" t="s">
        <v>2226</v>
      </c>
    </row>
    <row r="610" spans="1:59" x14ac:dyDescent="0.2">
      <c r="A610" s="1">
        <v>42618.941122685188</v>
      </c>
      <c r="B610" t="s">
        <v>1862</v>
      </c>
      <c r="C610" t="s">
        <v>5063</v>
      </c>
      <c r="D610" t="str">
        <f>VLOOKUP(all_senate_staff[[#This Row],[Full Name]], senate_staff_import[],1,0)</f>
        <v>Jose-Ramon Perez-Lopez</v>
      </c>
      <c r="L610" t="s">
        <v>655</v>
      </c>
      <c r="M610" t="s">
        <v>656</v>
      </c>
      <c r="N610" t="s">
        <v>63</v>
      </c>
      <c r="AH610" t="s">
        <v>65</v>
      </c>
      <c r="AI610" t="s">
        <v>66</v>
      </c>
      <c r="AL610" t="s">
        <v>67</v>
      </c>
      <c r="AY610" t="s">
        <v>5064</v>
      </c>
      <c r="AZ610" t="s">
        <v>5065</v>
      </c>
      <c r="BA610" t="s">
        <v>5066</v>
      </c>
      <c r="BB610" t="s">
        <v>426</v>
      </c>
      <c r="BD610" t="s">
        <v>72</v>
      </c>
      <c r="BG610" t="s">
        <v>5067</v>
      </c>
    </row>
    <row r="611" spans="1:59" x14ac:dyDescent="0.2">
      <c r="A611" s="1">
        <v>42789.531747685192</v>
      </c>
      <c r="B611" t="s">
        <v>59</v>
      </c>
      <c r="C611" t="s">
        <v>504</v>
      </c>
      <c r="D611" t="str">
        <f>VLOOKUP(all_senate_staff[[#This Row],[Full Name]], senate_staff_import[],1,0)</f>
        <v>Jose` Rodriguez Jr</v>
      </c>
      <c r="L611" t="s">
        <v>75</v>
      </c>
      <c r="M611" t="s">
        <v>76</v>
      </c>
      <c r="N611" t="s">
        <v>63</v>
      </c>
      <c r="AH611" t="s">
        <v>65</v>
      </c>
      <c r="AI611" t="s">
        <v>66</v>
      </c>
      <c r="AL611" t="s">
        <v>67</v>
      </c>
      <c r="AY611" t="s">
        <v>505</v>
      </c>
      <c r="AZ611" t="s">
        <v>506</v>
      </c>
      <c r="BA611" t="s">
        <v>507</v>
      </c>
      <c r="BB611" t="s">
        <v>508</v>
      </c>
      <c r="BD611" t="s">
        <v>72</v>
      </c>
      <c r="BG611" t="s">
        <v>509</v>
      </c>
    </row>
    <row r="612" spans="1:59" x14ac:dyDescent="0.2">
      <c r="A612" s="1">
        <v>42618.941284722219</v>
      </c>
      <c r="B612" t="s">
        <v>1862</v>
      </c>
      <c r="C612" t="s">
        <v>4802</v>
      </c>
      <c r="D612" t="str">
        <f>VLOOKUP(all_senate_staff[[#This Row],[Full Name]], senate_staff_import[],1,0)</f>
        <v>Josefina C Rodriguez</v>
      </c>
      <c r="L612" t="s">
        <v>75</v>
      </c>
      <c r="M612" t="s">
        <v>76</v>
      </c>
      <c r="N612" t="s">
        <v>63</v>
      </c>
      <c r="AH612" t="s">
        <v>65</v>
      </c>
      <c r="AI612" t="s">
        <v>66</v>
      </c>
      <c r="AL612" t="s">
        <v>67</v>
      </c>
      <c r="AY612" t="s">
        <v>4803</v>
      </c>
      <c r="AZ612" t="s">
        <v>4804</v>
      </c>
      <c r="BA612" t="s">
        <v>3384</v>
      </c>
      <c r="BB612" t="s">
        <v>906</v>
      </c>
      <c r="BD612" t="s">
        <v>72</v>
      </c>
      <c r="BG612" t="s">
        <v>4805</v>
      </c>
    </row>
    <row r="613" spans="1:59" x14ac:dyDescent="0.2">
      <c r="A613" s="1">
        <v>42618.941087962958</v>
      </c>
      <c r="B613" t="s">
        <v>1862</v>
      </c>
      <c r="C613" t="s">
        <v>5111</v>
      </c>
      <c r="D613" t="str">
        <f>VLOOKUP(all_senate_staff[[#This Row],[Full Name]], senate_staff_import[],1,0)</f>
        <v>Joseph A Del Torto</v>
      </c>
      <c r="M613" t="s">
        <v>1825</v>
      </c>
      <c r="AH613" t="s">
        <v>65</v>
      </c>
      <c r="AI613" t="s">
        <v>66</v>
      </c>
      <c r="AL613" t="s">
        <v>1237</v>
      </c>
      <c r="AY613" t="s">
        <v>5112</v>
      </c>
      <c r="AZ613" t="s">
        <v>2218</v>
      </c>
      <c r="BA613" t="s">
        <v>5113</v>
      </c>
      <c r="BB613" t="s">
        <v>5114</v>
      </c>
      <c r="BD613" t="s">
        <v>72</v>
      </c>
      <c r="BG613" t="s">
        <v>5115</v>
      </c>
    </row>
    <row r="614" spans="1:59" x14ac:dyDescent="0.2">
      <c r="A614" s="1">
        <v>42618.940694444442</v>
      </c>
      <c r="B614" t="s">
        <v>1862</v>
      </c>
      <c r="C614" t="s">
        <v>5639</v>
      </c>
      <c r="D614" t="str">
        <f>VLOOKUP(all_senate_staff[[#This Row],[Full Name]], senate_staff_import[],1,0)</f>
        <v>Joseph A Glazer</v>
      </c>
      <c r="L614" t="s">
        <v>5550</v>
      </c>
      <c r="M614" t="s">
        <v>5551</v>
      </c>
      <c r="N614" t="s">
        <v>168</v>
      </c>
      <c r="AH614" t="s">
        <v>65</v>
      </c>
      <c r="AI614" t="s">
        <v>66</v>
      </c>
      <c r="AL614" t="s">
        <v>67</v>
      </c>
      <c r="AY614" t="s">
        <v>5640</v>
      </c>
      <c r="AZ614" t="s">
        <v>2218</v>
      </c>
      <c r="BA614" t="s">
        <v>5207</v>
      </c>
      <c r="BB614" t="s">
        <v>88</v>
      </c>
      <c r="BD614" t="s">
        <v>72</v>
      </c>
      <c r="BG614" t="s">
        <v>5641</v>
      </c>
    </row>
    <row r="615" spans="1:59" x14ac:dyDescent="0.2">
      <c r="A615" s="1">
        <v>42618.939872685187</v>
      </c>
      <c r="B615" t="s">
        <v>1862</v>
      </c>
      <c r="C615" t="s">
        <v>6901</v>
      </c>
      <c r="D615" t="str">
        <f>VLOOKUP(all_senate_staff[[#This Row],[Full Name]], senate_staff_import[],1,0)</f>
        <v>Joseph A Maloy</v>
      </c>
      <c r="M615" t="s">
        <v>6853</v>
      </c>
      <c r="AH615" t="s">
        <v>65</v>
      </c>
      <c r="AI615" t="s">
        <v>66</v>
      </c>
      <c r="AL615" t="s">
        <v>1237</v>
      </c>
      <c r="AY615" t="s">
        <v>6902</v>
      </c>
      <c r="AZ615" t="s">
        <v>2218</v>
      </c>
      <c r="BA615" t="s">
        <v>6903</v>
      </c>
      <c r="BB615" t="s">
        <v>6904</v>
      </c>
      <c r="BD615" t="s">
        <v>72</v>
      </c>
      <c r="BG615" t="s">
        <v>6905</v>
      </c>
    </row>
    <row r="616" spans="1:59" x14ac:dyDescent="0.2">
      <c r="A616" s="1">
        <v>42618.943159722221</v>
      </c>
      <c r="B616" t="s">
        <v>1862</v>
      </c>
      <c r="C616" t="s">
        <v>2216</v>
      </c>
      <c r="D616" t="str">
        <f>VLOOKUP(all_senate_staff[[#This Row],[Full Name]], senate_staff_import[],1,0)</f>
        <v>Joseph A Sorbero</v>
      </c>
      <c r="M616" t="s">
        <v>1254</v>
      </c>
      <c r="AH616" t="s">
        <v>65</v>
      </c>
      <c r="AI616" t="s">
        <v>66</v>
      </c>
      <c r="AL616" t="s">
        <v>1237</v>
      </c>
      <c r="AY616" t="s">
        <v>2217</v>
      </c>
      <c r="AZ616" t="s">
        <v>2218</v>
      </c>
      <c r="BA616" t="s">
        <v>2219</v>
      </c>
      <c r="BB616" t="s">
        <v>2220</v>
      </c>
      <c r="BD616" t="s">
        <v>72</v>
      </c>
      <c r="BG616" t="s">
        <v>2221</v>
      </c>
    </row>
    <row r="617" spans="1:59" x14ac:dyDescent="0.2">
      <c r="A617" s="1">
        <v>42618.939155092587</v>
      </c>
      <c r="B617" t="s">
        <v>1862</v>
      </c>
      <c r="C617" t="s">
        <v>7660</v>
      </c>
      <c r="D617" t="str">
        <f>VLOOKUP(all_senate_staff[[#This Row],[Full Name]], senate_staff_import[],1,0)</f>
        <v>Joseph C Langsam</v>
      </c>
      <c r="L617" t="s">
        <v>1017</v>
      </c>
      <c r="M617" t="s">
        <v>1018</v>
      </c>
      <c r="N617" t="s">
        <v>63</v>
      </c>
      <c r="AH617" t="s">
        <v>65</v>
      </c>
      <c r="AI617" t="s">
        <v>66</v>
      </c>
      <c r="AL617" t="s">
        <v>67</v>
      </c>
      <c r="AY617" t="s">
        <v>7661</v>
      </c>
      <c r="AZ617" t="s">
        <v>7662</v>
      </c>
      <c r="BA617" t="s">
        <v>7663</v>
      </c>
      <c r="BB617" t="s">
        <v>914</v>
      </c>
      <c r="BD617" t="s">
        <v>72</v>
      </c>
      <c r="BG617" t="s">
        <v>7664</v>
      </c>
    </row>
    <row r="618" spans="1:59" x14ac:dyDescent="0.2">
      <c r="A618" s="1">
        <v>42618.941053240742</v>
      </c>
      <c r="B618" t="s">
        <v>1862</v>
      </c>
      <c r="C618" t="s">
        <v>5136</v>
      </c>
      <c r="D618" t="str">
        <f>VLOOKUP(all_senate_staff[[#This Row],[Full Name]], senate_staff_import[],1,0)</f>
        <v>Joseph D Bartlette Jr</v>
      </c>
      <c r="M618" t="s">
        <v>4999</v>
      </c>
      <c r="AH618" t="s">
        <v>65</v>
      </c>
      <c r="AI618" t="s">
        <v>66</v>
      </c>
      <c r="AL618" t="s">
        <v>1237</v>
      </c>
      <c r="AY618" t="s">
        <v>5137</v>
      </c>
      <c r="AZ618" t="s">
        <v>5138</v>
      </c>
      <c r="BA618" t="s">
        <v>5139</v>
      </c>
      <c r="BB618" t="s">
        <v>5140</v>
      </c>
      <c r="BD618" t="s">
        <v>72</v>
      </c>
      <c r="BG618" t="s">
        <v>5141</v>
      </c>
    </row>
    <row r="619" spans="1:59" x14ac:dyDescent="0.2">
      <c r="A619" s="1">
        <v>42618.939293981479</v>
      </c>
      <c r="B619" t="s">
        <v>1862</v>
      </c>
      <c r="C619" t="s">
        <v>7402</v>
      </c>
      <c r="D619" t="str">
        <f>VLOOKUP(all_senate_staff[[#This Row],[Full Name]], senate_staff_import[],1,0)</f>
        <v>Joseph D Velardi</v>
      </c>
      <c r="L619" t="s">
        <v>740</v>
      </c>
      <c r="M619" t="s">
        <v>741</v>
      </c>
      <c r="N619" t="s">
        <v>63</v>
      </c>
      <c r="AH619" t="s">
        <v>65</v>
      </c>
      <c r="AI619" t="s">
        <v>66</v>
      </c>
      <c r="AL619" t="s">
        <v>67</v>
      </c>
      <c r="AY619" t="s">
        <v>7403</v>
      </c>
      <c r="AZ619" t="s">
        <v>5138</v>
      </c>
      <c r="BA619" t="s">
        <v>7404</v>
      </c>
      <c r="BB619" t="s">
        <v>578</v>
      </c>
      <c r="BD619" t="s">
        <v>72</v>
      </c>
      <c r="BG619" t="s">
        <v>7405</v>
      </c>
    </row>
    <row r="620" spans="1:59" x14ac:dyDescent="0.2">
      <c r="A620" s="1">
        <v>42618.942800925928</v>
      </c>
      <c r="B620" t="s">
        <v>1862</v>
      </c>
      <c r="C620" t="s">
        <v>2644</v>
      </c>
      <c r="D620" t="str">
        <f>VLOOKUP(all_senate_staff[[#This Row],[Full Name]], senate_staff_import[],1,0)</f>
        <v>Joseph E Conway</v>
      </c>
      <c r="M620" t="s">
        <v>2627</v>
      </c>
      <c r="AH620" t="s">
        <v>65</v>
      </c>
      <c r="AI620" t="s">
        <v>66</v>
      </c>
      <c r="AL620" t="s">
        <v>1237</v>
      </c>
      <c r="AY620" t="s">
        <v>2645</v>
      </c>
      <c r="AZ620" t="s">
        <v>2646</v>
      </c>
      <c r="BA620" t="s">
        <v>2647</v>
      </c>
      <c r="BB620" t="s">
        <v>2648</v>
      </c>
      <c r="BD620" t="s">
        <v>72</v>
      </c>
      <c r="BG620" t="s">
        <v>2649</v>
      </c>
    </row>
    <row r="621" spans="1:59" x14ac:dyDescent="0.2">
      <c r="A621" s="1">
        <v>42618.939097222217</v>
      </c>
      <c r="B621" t="s">
        <v>1862</v>
      </c>
      <c r="C621" t="s">
        <v>7840</v>
      </c>
      <c r="D621" t="str">
        <f>VLOOKUP(all_senate_staff[[#This Row],[Full Name]], senate_staff_import[],1,0)</f>
        <v>Joseph E Erdman</v>
      </c>
      <c r="L621" t="s">
        <v>917</v>
      </c>
      <c r="M621" t="s">
        <v>918</v>
      </c>
      <c r="N621" t="s">
        <v>168</v>
      </c>
      <c r="AH621" t="s">
        <v>65</v>
      </c>
      <c r="AI621" t="s">
        <v>66</v>
      </c>
      <c r="AL621" t="s">
        <v>67</v>
      </c>
      <c r="AY621" t="s">
        <v>7841</v>
      </c>
      <c r="AZ621" t="s">
        <v>2646</v>
      </c>
      <c r="BA621" t="s">
        <v>7842</v>
      </c>
      <c r="BB621" t="s">
        <v>2198</v>
      </c>
      <c r="BD621" t="s">
        <v>72</v>
      </c>
      <c r="BG621" t="s">
        <v>7843</v>
      </c>
    </row>
    <row r="622" spans="1:59" x14ac:dyDescent="0.2">
      <c r="A622" s="1">
        <v>42618.942800925928</v>
      </c>
      <c r="B622" t="s">
        <v>1862</v>
      </c>
      <c r="C622" t="s">
        <v>2638</v>
      </c>
      <c r="D622" t="str">
        <f>VLOOKUP(all_senate_staff[[#This Row],[Full Name]], senate_staff_import[],1,0)</f>
        <v>Joseph Giannetto</v>
      </c>
      <c r="L622" t="s">
        <v>245</v>
      </c>
      <c r="M622" t="s">
        <v>246</v>
      </c>
      <c r="N622" t="s">
        <v>168</v>
      </c>
      <c r="AH622" t="s">
        <v>65</v>
      </c>
      <c r="AI622" t="s">
        <v>66</v>
      </c>
      <c r="AL622" t="s">
        <v>67</v>
      </c>
      <c r="AY622" t="s">
        <v>2639</v>
      </c>
      <c r="AZ622" t="s">
        <v>2640</v>
      </c>
      <c r="BA622" t="s">
        <v>2641</v>
      </c>
      <c r="BB622" t="s">
        <v>2642</v>
      </c>
      <c r="BD622" t="s">
        <v>72</v>
      </c>
      <c r="BG622" t="s">
        <v>2643</v>
      </c>
    </row>
    <row r="623" spans="1:59" x14ac:dyDescent="0.2">
      <c r="A623" s="1">
        <v>42618.939166666663</v>
      </c>
      <c r="B623" t="s">
        <v>1862</v>
      </c>
      <c r="C623" t="s">
        <v>7655</v>
      </c>
      <c r="D623" t="str">
        <f>VLOOKUP(all_senate_staff[[#This Row],[Full Name]], senate_staff_import[],1,0)</f>
        <v>Joseph Grunfeld</v>
      </c>
      <c r="L623" t="s">
        <v>1017</v>
      </c>
      <c r="M623" t="s">
        <v>1018</v>
      </c>
      <c r="N623" t="s">
        <v>63</v>
      </c>
      <c r="AH623" t="s">
        <v>65</v>
      </c>
      <c r="AI623" t="s">
        <v>66</v>
      </c>
      <c r="AL623" t="s">
        <v>67</v>
      </c>
      <c r="AY623" t="s">
        <v>7656</v>
      </c>
      <c r="AZ623" t="s">
        <v>2640</v>
      </c>
      <c r="BA623" t="s">
        <v>7657</v>
      </c>
      <c r="BB623" t="s">
        <v>7658</v>
      </c>
      <c r="BD623" t="s">
        <v>72</v>
      </c>
      <c r="BG623" t="s">
        <v>7659</v>
      </c>
    </row>
    <row r="624" spans="1:59" x14ac:dyDescent="0.2">
      <c r="A624" s="1">
        <v>42618.938946759263</v>
      </c>
      <c r="B624" t="s">
        <v>1862</v>
      </c>
      <c r="C624" t="s">
        <v>8348</v>
      </c>
      <c r="D624" t="str">
        <f>VLOOKUP(all_senate_staff[[#This Row],[Full Name]], senate_staff_import[],1,0)</f>
        <v>Joseph J Rappazzo Iii</v>
      </c>
      <c r="M624" t="s">
        <v>1837</v>
      </c>
      <c r="AH624" t="s">
        <v>65</v>
      </c>
      <c r="AI624" t="s">
        <v>66</v>
      </c>
      <c r="AL624" t="s">
        <v>1237</v>
      </c>
      <c r="AY624" t="s">
        <v>8349</v>
      </c>
      <c r="AZ624" t="s">
        <v>8350</v>
      </c>
      <c r="BA624" t="s">
        <v>8351</v>
      </c>
      <c r="BB624" t="s">
        <v>8275</v>
      </c>
      <c r="BD624" t="s">
        <v>72</v>
      </c>
      <c r="BG624" t="s">
        <v>8352</v>
      </c>
    </row>
    <row r="625" spans="1:59" x14ac:dyDescent="0.2">
      <c r="A625" s="1">
        <v>42618.940428240741</v>
      </c>
      <c r="B625" t="s">
        <v>1862</v>
      </c>
      <c r="C625" t="s">
        <v>5913</v>
      </c>
      <c r="D625" t="str">
        <f>VLOOKUP(all_senate_staff[[#This Row],[Full Name]], senate_staff_import[],1,0)</f>
        <v>Joseph Kowalewski Jr</v>
      </c>
      <c r="M625" t="s">
        <v>1803</v>
      </c>
      <c r="AH625" t="s">
        <v>65</v>
      </c>
      <c r="AI625" t="s">
        <v>66</v>
      </c>
      <c r="AL625" t="s">
        <v>1237</v>
      </c>
      <c r="AY625" t="s">
        <v>5914</v>
      </c>
      <c r="AZ625" t="s">
        <v>2640</v>
      </c>
      <c r="BA625" t="s">
        <v>5915</v>
      </c>
      <c r="BB625" t="s">
        <v>1807</v>
      </c>
      <c r="BD625" t="s">
        <v>72</v>
      </c>
      <c r="BG625" t="s">
        <v>5916</v>
      </c>
    </row>
    <row r="626" spans="1:59" x14ac:dyDescent="0.2">
      <c r="A626" s="1">
        <v>42789.531631944446</v>
      </c>
      <c r="B626" t="s">
        <v>59</v>
      </c>
      <c r="C626" t="s">
        <v>1016</v>
      </c>
      <c r="D626" t="str">
        <f>VLOOKUP(all_senate_staff[[#This Row],[Full Name]], senate_staff_import[],1,0)</f>
        <v>Joseph L Toiv</v>
      </c>
      <c r="L626" t="s">
        <v>1017</v>
      </c>
      <c r="M626" t="s">
        <v>1018</v>
      </c>
      <c r="N626" t="s">
        <v>63</v>
      </c>
      <c r="AH626" t="s">
        <v>65</v>
      </c>
      <c r="AI626" t="s">
        <v>66</v>
      </c>
      <c r="AL626" t="s">
        <v>67</v>
      </c>
      <c r="AY626" t="s">
        <v>1019</v>
      </c>
      <c r="AZ626" t="s">
        <v>1020</v>
      </c>
      <c r="BA626" t="s">
        <v>1021</v>
      </c>
      <c r="BB626" t="s">
        <v>1022</v>
      </c>
      <c r="BD626" t="s">
        <v>72</v>
      </c>
      <c r="BG626" t="s">
        <v>1023</v>
      </c>
    </row>
    <row r="627" spans="1:59" x14ac:dyDescent="0.2">
      <c r="A627" s="1">
        <v>42618.942129629628</v>
      </c>
      <c r="B627" t="s">
        <v>1862</v>
      </c>
      <c r="C627" t="s">
        <v>3545</v>
      </c>
      <c r="D627" t="str">
        <f>VLOOKUP(all_senate_staff[[#This Row],[Full Name]], senate_staff_import[],1,0)</f>
        <v>Joseph R Messina</v>
      </c>
      <c r="M627" t="s">
        <v>1406</v>
      </c>
      <c r="V627" t="s">
        <v>1580</v>
      </c>
      <c r="AG627" t="s">
        <v>3546</v>
      </c>
      <c r="AH627" t="s">
        <v>65</v>
      </c>
      <c r="AI627" t="s">
        <v>66</v>
      </c>
      <c r="AL627" t="s">
        <v>1237</v>
      </c>
      <c r="AY627" t="s">
        <v>3547</v>
      </c>
      <c r="AZ627" t="s">
        <v>3548</v>
      </c>
      <c r="BA627" t="s">
        <v>3549</v>
      </c>
      <c r="BB627" t="s">
        <v>1350</v>
      </c>
      <c r="BD627" t="s">
        <v>72</v>
      </c>
      <c r="BG627" t="s">
        <v>3550</v>
      </c>
    </row>
    <row r="628" spans="1:59" x14ac:dyDescent="0.2">
      <c r="A628" s="1">
        <v>42618.939131944448</v>
      </c>
      <c r="B628" t="s">
        <v>1862</v>
      </c>
      <c r="C628" t="s">
        <v>7732</v>
      </c>
      <c r="D628" t="str">
        <f>VLOOKUP(all_senate_staff[[#This Row],[Full Name]], senate_staff_import[],1,0)</f>
        <v>Joseph V Dilorenzo</v>
      </c>
      <c r="M628" t="s">
        <v>7703</v>
      </c>
      <c r="AH628" t="s">
        <v>65</v>
      </c>
      <c r="AI628" t="s">
        <v>66</v>
      </c>
      <c r="AL628" t="s">
        <v>1237</v>
      </c>
      <c r="AY628" t="s">
        <v>7733</v>
      </c>
      <c r="AZ628" t="s">
        <v>7734</v>
      </c>
      <c r="BA628" t="s">
        <v>7735</v>
      </c>
      <c r="BB628" t="s">
        <v>7736</v>
      </c>
      <c r="BD628" t="s">
        <v>72</v>
      </c>
      <c r="BG628" t="s">
        <v>7737</v>
      </c>
    </row>
    <row r="629" spans="1:59" x14ac:dyDescent="0.2">
      <c r="A629" s="1">
        <v>42789.530960648153</v>
      </c>
      <c r="B629" t="s">
        <v>59</v>
      </c>
      <c r="C629" t="s">
        <v>1429</v>
      </c>
      <c r="D629" t="str">
        <f>VLOOKUP(all_senate_staff[[#This Row],[Full Name]], senate_staff_import[],1,0)</f>
        <v>Joseph W Foskett</v>
      </c>
      <c r="M629" t="s">
        <v>1406</v>
      </c>
      <c r="V629" t="s">
        <v>1430</v>
      </c>
      <c r="AG629" t="s">
        <v>1431</v>
      </c>
      <c r="AH629" t="s">
        <v>65</v>
      </c>
      <c r="AI629" t="s">
        <v>66</v>
      </c>
      <c r="AL629" t="s">
        <v>1237</v>
      </c>
      <c r="AY629" t="s">
        <v>1432</v>
      </c>
      <c r="AZ629" t="s">
        <v>1433</v>
      </c>
      <c r="BA629" t="s">
        <v>1434</v>
      </c>
      <c r="BB629" t="s">
        <v>1350</v>
      </c>
      <c r="BD629" t="s">
        <v>72</v>
      </c>
      <c r="BG629" t="s">
        <v>1435</v>
      </c>
    </row>
    <row r="630" spans="1:59" x14ac:dyDescent="0.2">
      <c r="A630" s="1">
        <v>42789.53087962963</v>
      </c>
      <c r="B630" t="s">
        <v>59</v>
      </c>
      <c r="C630" t="s">
        <v>1750</v>
      </c>
      <c r="D630" t="str">
        <f>VLOOKUP(all_senate_staff[[#This Row],[Full Name]], senate_staff_import[],1,0)</f>
        <v>Joshua D Austin</v>
      </c>
      <c r="M630" t="s">
        <v>1260</v>
      </c>
      <c r="AH630" t="s">
        <v>65</v>
      </c>
      <c r="AI630" t="s">
        <v>66</v>
      </c>
      <c r="AL630" t="s">
        <v>1237</v>
      </c>
      <c r="AY630" t="s">
        <v>1751</v>
      </c>
      <c r="AZ630" t="s">
        <v>1752</v>
      </c>
      <c r="BA630" t="s">
        <v>1086</v>
      </c>
      <c r="BB630" t="s">
        <v>1264</v>
      </c>
      <c r="BD630" t="s">
        <v>72</v>
      </c>
      <c r="BG630" t="s">
        <v>1753</v>
      </c>
    </row>
    <row r="631" spans="1:59" x14ac:dyDescent="0.2">
      <c r="A631" s="1">
        <v>42789.530868055554</v>
      </c>
      <c r="B631" t="s">
        <v>59</v>
      </c>
      <c r="C631" t="s">
        <v>1782</v>
      </c>
      <c r="D631" t="str">
        <f>VLOOKUP(all_senate_staff[[#This Row],[Full Name]], senate_staff_import[],1,0)</f>
        <v>Joshua E Korn</v>
      </c>
      <c r="M631" t="s">
        <v>1777</v>
      </c>
      <c r="AH631" t="s">
        <v>65</v>
      </c>
      <c r="AI631" t="s">
        <v>66</v>
      </c>
      <c r="AL631" t="s">
        <v>1237</v>
      </c>
      <c r="AY631" t="s">
        <v>1783</v>
      </c>
      <c r="AZ631" t="s">
        <v>1784</v>
      </c>
      <c r="BA631" t="s">
        <v>1785</v>
      </c>
      <c r="BB631" t="s">
        <v>1786</v>
      </c>
      <c r="BD631" t="s">
        <v>72</v>
      </c>
      <c r="BG631" t="s">
        <v>1787</v>
      </c>
    </row>
    <row r="632" spans="1:59" x14ac:dyDescent="0.2">
      <c r="A632" s="1">
        <v>42618.94153935185</v>
      </c>
      <c r="B632" t="s">
        <v>1862</v>
      </c>
      <c r="C632" t="s">
        <v>4452</v>
      </c>
      <c r="D632" t="str">
        <f>VLOOKUP(all_senate_staff[[#This Row],[Full Name]], senate_staff_import[],1,0)</f>
        <v>Joshua K Fitzpatrick</v>
      </c>
      <c r="L632" t="s">
        <v>728</v>
      </c>
      <c r="M632" t="s">
        <v>729</v>
      </c>
      <c r="N632" t="s">
        <v>168</v>
      </c>
      <c r="T632" t="s">
        <v>4453</v>
      </c>
      <c r="AH632" t="s">
        <v>65</v>
      </c>
      <c r="AI632" t="s">
        <v>66</v>
      </c>
      <c r="AL632" t="s">
        <v>67</v>
      </c>
      <c r="AM632" t="s">
        <v>68</v>
      </c>
      <c r="AY632" t="s">
        <v>4454</v>
      </c>
      <c r="AZ632" t="s">
        <v>4455</v>
      </c>
      <c r="BA632" t="s">
        <v>4456</v>
      </c>
      <c r="BB632" t="s">
        <v>2885</v>
      </c>
      <c r="BD632" t="s">
        <v>72</v>
      </c>
      <c r="BG632" t="s">
        <v>4457</v>
      </c>
    </row>
    <row r="633" spans="1:59" x14ac:dyDescent="0.2">
      <c r="A633" s="1">
        <v>42618.941851851851</v>
      </c>
      <c r="B633" t="s">
        <v>1862</v>
      </c>
      <c r="C633" t="s">
        <v>3976</v>
      </c>
      <c r="D633" t="str">
        <f>VLOOKUP(all_senate_staff[[#This Row],[Full Name]], senate_staff_import[],1,0)</f>
        <v>Joshua M Jones</v>
      </c>
      <c r="L633" t="s">
        <v>779</v>
      </c>
      <c r="M633" t="s">
        <v>780</v>
      </c>
      <c r="N633" t="s">
        <v>168</v>
      </c>
      <c r="AH633" t="s">
        <v>65</v>
      </c>
      <c r="AI633" t="s">
        <v>66</v>
      </c>
      <c r="AL633" t="s">
        <v>67</v>
      </c>
      <c r="AY633" t="s">
        <v>3977</v>
      </c>
      <c r="AZ633" t="s">
        <v>926</v>
      </c>
      <c r="BA633" t="s">
        <v>762</v>
      </c>
      <c r="BB633" t="s">
        <v>3978</v>
      </c>
      <c r="BD633" t="s">
        <v>72</v>
      </c>
      <c r="BG633" t="s">
        <v>3979</v>
      </c>
    </row>
    <row r="634" spans="1:59" x14ac:dyDescent="0.2">
      <c r="A634" s="1">
        <v>42789.531655092593</v>
      </c>
      <c r="B634" t="s">
        <v>59</v>
      </c>
      <c r="C634" t="s">
        <v>924</v>
      </c>
      <c r="D634" t="str">
        <f>VLOOKUP(all_senate_staff[[#This Row],[Full Name]], senate_staff_import[],1,0)</f>
        <v>Joshua M Veronica</v>
      </c>
      <c r="L634" t="s">
        <v>917</v>
      </c>
      <c r="M634" t="s">
        <v>918</v>
      </c>
      <c r="N634" t="s">
        <v>63</v>
      </c>
      <c r="AH634" t="s">
        <v>65</v>
      </c>
      <c r="AI634" t="s">
        <v>66</v>
      </c>
      <c r="AL634" t="s">
        <v>67</v>
      </c>
      <c r="AY634" t="s">
        <v>925</v>
      </c>
      <c r="AZ634" t="s">
        <v>926</v>
      </c>
      <c r="BA634" t="s">
        <v>927</v>
      </c>
      <c r="BB634" t="s">
        <v>893</v>
      </c>
      <c r="BD634" t="s">
        <v>72</v>
      </c>
      <c r="BG634" t="s">
        <v>928</v>
      </c>
    </row>
    <row r="635" spans="1:59" x14ac:dyDescent="0.2">
      <c r="A635" s="1">
        <v>42618.942962962959</v>
      </c>
      <c r="B635" t="s">
        <v>1862</v>
      </c>
      <c r="C635" t="s">
        <v>2464</v>
      </c>
      <c r="D635" t="str">
        <f>VLOOKUP(all_senate_staff[[#This Row],[Full Name]], senate_staff_import[],1,0)</f>
        <v>Joshua T Jensen</v>
      </c>
      <c r="L635" t="s">
        <v>696</v>
      </c>
      <c r="M635" t="s">
        <v>697</v>
      </c>
      <c r="N635" t="s">
        <v>63</v>
      </c>
      <c r="AH635" t="s">
        <v>65</v>
      </c>
      <c r="AI635" t="s">
        <v>66</v>
      </c>
      <c r="AL635" t="s">
        <v>67</v>
      </c>
      <c r="AY635" t="s">
        <v>2465</v>
      </c>
      <c r="AZ635" t="s">
        <v>2466</v>
      </c>
      <c r="BA635" t="s">
        <v>2467</v>
      </c>
      <c r="BB635" t="s">
        <v>2468</v>
      </c>
      <c r="BD635" t="s">
        <v>72</v>
      </c>
      <c r="BG635" t="s">
        <v>2469</v>
      </c>
    </row>
    <row r="636" spans="1:59" x14ac:dyDescent="0.2">
      <c r="A636" s="1">
        <v>42618.94259259259</v>
      </c>
      <c r="B636" t="s">
        <v>1862</v>
      </c>
      <c r="C636" t="s">
        <v>2940</v>
      </c>
      <c r="D636" t="str">
        <f>VLOOKUP(all_senate_staff[[#This Row],[Full Name]], senate_staff_import[],1,0)</f>
        <v>Joyce A Louser</v>
      </c>
      <c r="L636" t="s">
        <v>189</v>
      </c>
      <c r="M636" t="s">
        <v>190</v>
      </c>
      <c r="N636" t="s">
        <v>63</v>
      </c>
      <c r="AH636" t="s">
        <v>65</v>
      </c>
      <c r="AI636" t="s">
        <v>66</v>
      </c>
      <c r="AL636" t="s">
        <v>67</v>
      </c>
      <c r="AY636" t="s">
        <v>2941</v>
      </c>
      <c r="AZ636" t="s">
        <v>2942</v>
      </c>
      <c r="BA636" t="s">
        <v>2943</v>
      </c>
      <c r="BB636" t="s">
        <v>420</v>
      </c>
      <c r="BD636" t="s">
        <v>72</v>
      </c>
      <c r="BG636" t="s">
        <v>2944</v>
      </c>
    </row>
    <row r="637" spans="1:59" x14ac:dyDescent="0.2">
      <c r="A637" s="1">
        <v>42618.939976851849</v>
      </c>
      <c r="B637" t="s">
        <v>1862</v>
      </c>
      <c r="C637" t="s">
        <v>6668</v>
      </c>
      <c r="D637" t="str">
        <f>VLOOKUP(all_senate_staff[[#This Row],[Full Name]], senate_staff_import[],1,0)</f>
        <v>Joyce E Koehler</v>
      </c>
      <c r="M637" t="s">
        <v>1460</v>
      </c>
      <c r="AH637" t="s">
        <v>65</v>
      </c>
      <c r="AI637" t="s">
        <v>66</v>
      </c>
      <c r="AL637" t="s">
        <v>1237</v>
      </c>
      <c r="AY637" t="s">
        <v>6669</v>
      </c>
      <c r="AZ637" t="s">
        <v>6670</v>
      </c>
      <c r="BA637" t="s">
        <v>6671</v>
      </c>
      <c r="BB637" t="s">
        <v>395</v>
      </c>
      <c r="BD637" t="s">
        <v>72</v>
      </c>
      <c r="BG637" t="s">
        <v>6672</v>
      </c>
    </row>
    <row r="638" spans="1:59" x14ac:dyDescent="0.2">
      <c r="A638" s="1">
        <v>42618.942569444444</v>
      </c>
      <c r="B638" t="s">
        <v>1862</v>
      </c>
      <c r="C638" t="s">
        <v>2957</v>
      </c>
      <c r="D638" t="str">
        <f>VLOOKUP(all_senate_staff[[#This Row],[Full Name]], senate_staff_import[],1,0)</f>
        <v>Juan B Soto</v>
      </c>
      <c r="L638" t="s">
        <v>668</v>
      </c>
      <c r="M638" t="s">
        <v>669</v>
      </c>
      <c r="N638" t="s">
        <v>63</v>
      </c>
      <c r="T638" t="s">
        <v>2958</v>
      </c>
      <c r="AH638" t="s">
        <v>65</v>
      </c>
      <c r="AI638" t="s">
        <v>66</v>
      </c>
      <c r="AL638" t="s">
        <v>67</v>
      </c>
      <c r="AY638" t="s">
        <v>2959</v>
      </c>
      <c r="AZ638" t="s">
        <v>2960</v>
      </c>
      <c r="BA638" t="s">
        <v>2961</v>
      </c>
      <c r="BB638" t="s">
        <v>88</v>
      </c>
      <c r="BD638" t="s">
        <v>72</v>
      </c>
      <c r="BG638" t="s">
        <v>2962</v>
      </c>
    </row>
    <row r="639" spans="1:59" x14ac:dyDescent="0.2">
      <c r="A639" s="1">
        <v>42618.939166666663</v>
      </c>
      <c r="B639" t="s">
        <v>1862</v>
      </c>
      <c r="C639" t="s">
        <v>7650</v>
      </c>
      <c r="D639" t="str">
        <f>VLOOKUP(all_senate_staff[[#This Row],[Full Name]], senate_staff_import[],1,0)</f>
        <v>Judah A Wohlgelernter</v>
      </c>
      <c r="L639" t="s">
        <v>1017</v>
      </c>
      <c r="M639" t="s">
        <v>1018</v>
      </c>
      <c r="N639" t="s">
        <v>63</v>
      </c>
      <c r="AH639" t="s">
        <v>65</v>
      </c>
      <c r="AI639" t="s">
        <v>66</v>
      </c>
      <c r="AL639" t="s">
        <v>67</v>
      </c>
      <c r="AY639" t="s">
        <v>7651</v>
      </c>
      <c r="AZ639" t="s">
        <v>7652</v>
      </c>
      <c r="BA639" t="s">
        <v>7653</v>
      </c>
      <c r="BB639" t="s">
        <v>3723</v>
      </c>
      <c r="BD639" t="s">
        <v>72</v>
      </c>
      <c r="BG639" t="s">
        <v>7654</v>
      </c>
    </row>
    <row r="640" spans="1:59" x14ac:dyDescent="0.2">
      <c r="A640" s="1">
        <v>42618.94017361111</v>
      </c>
      <c r="B640" t="s">
        <v>1862</v>
      </c>
      <c r="C640" t="s">
        <v>6317</v>
      </c>
      <c r="D640" t="str">
        <f>VLOOKUP(all_senate_staff[[#This Row],[Full Name]], senate_staff_import[],1,0)</f>
        <v>Judith L Abbot</v>
      </c>
      <c r="L640" t="s">
        <v>1145</v>
      </c>
      <c r="M640" t="s">
        <v>1146</v>
      </c>
      <c r="N640" t="s">
        <v>63</v>
      </c>
      <c r="AH640" t="s">
        <v>65</v>
      </c>
      <c r="AI640" t="s">
        <v>66</v>
      </c>
      <c r="AL640" t="s">
        <v>67</v>
      </c>
      <c r="AY640" t="s">
        <v>6318</v>
      </c>
      <c r="AZ640" t="s">
        <v>6319</v>
      </c>
      <c r="BA640" t="s">
        <v>6320</v>
      </c>
      <c r="BB640" t="s">
        <v>426</v>
      </c>
      <c r="BD640" t="s">
        <v>72</v>
      </c>
      <c r="BG640" t="s">
        <v>6321</v>
      </c>
    </row>
    <row r="641" spans="1:59" x14ac:dyDescent="0.2">
      <c r="A641" s="1">
        <v>42618.940023148149</v>
      </c>
      <c r="B641" t="s">
        <v>1862</v>
      </c>
      <c r="C641" t="s">
        <v>6561</v>
      </c>
      <c r="D641" t="str">
        <f>VLOOKUP(all_senate_staff[[#This Row],[Full Name]], senate_staff_import[],1,0)</f>
        <v>Judith L Paine</v>
      </c>
      <c r="M641" t="s">
        <v>6435</v>
      </c>
      <c r="AH641" t="s">
        <v>65</v>
      </c>
      <c r="AI641" t="s">
        <v>66</v>
      </c>
      <c r="AL641" t="s">
        <v>1237</v>
      </c>
      <c r="AY641" t="s">
        <v>6562</v>
      </c>
      <c r="AZ641" t="s">
        <v>6319</v>
      </c>
      <c r="BA641" t="s">
        <v>6563</v>
      </c>
      <c r="BB641" t="s">
        <v>6439</v>
      </c>
      <c r="BD641" t="s">
        <v>72</v>
      </c>
      <c r="BG641" t="s">
        <v>6564</v>
      </c>
    </row>
    <row r="642" spans="1:59" x14ac:dyDescent="0.2">
      <c r="A642" s="1">
        <v>42789.531597222223</v>
      </c>
      <c r="B642" t="s">
        <v>59</v>
      </c>
      <c r="C642" t="s">
        <v>1171</v>
      </c>
      <c r="D642" t="str">
        <f>VLOOKUP(all_senate_staff[[#This Row],[Full Name]], senate_staff_import[],1,0)</f>
        <v>Judy A Griffin</v>
      </c>
      <c r="L642" t="s">
        <v>1164</v>
      </c>
      <c r="M642" t="s">
        <v>1165</v>
      </c>
      <c r="N642" t="s">
        <v>63</v>
      </c>
      <c r="AH642" t="s">
        <v>65</v>
      </c>
      <c r="AI642" t="s">
        <v>66</v>
      </c>
      <c r="AL642" t="s">
        <v>67</v>
      </c>
      <c r="AY642" t="s">
        <v>1172</v>
      </c>
      <c r="AZ642" t="s">
        <v>1173</v>
      </c>
      <c r="BA642" t="s">
        <v>725</v>
      </c>
      <c r="BB642" t="s">
        <v>426</v>
      </c>
      <c r="BD642" t="s">
        <v>72</v>
      </c>
      <c r="BG642" t="s">
        <v>1174</v>
      </c>
    </row>
    <row r="643" spans="1:59" x14ac:dyDescent="0.2">
      <c r="A643" s="1">
        <v>42789.531597222223</v>
      </c>
      <c r="B643" t="s">
        <v>59</v>
      </c>
      <c r="C643" t="s">
        <v>1175</v>
      </c>
      <c r="D643" t="str">
        <f>VLOOKUP(all_senate_staff[[#This Row],[Full Name]], senate_staff_import[],1,0)</f>
        <v>Judy M Goldman</v>
      </c>
      <c r="L643" t="s">
        <v>1164</v>
      </c>
      <c r="M643" t="s">
        <v>1165</v>
      </c>
      <c r="N643" t="s">
        <v>63</v>
      </c>
      <c r="AH643" t="s">
        <v>65</v>
      </c>
      <c r="AI643" t="s">
        <v>66</v>
      </c>
      <c r="AL643" t="s">
        <v>67</v>
      </c>
      <c r="AY643" t="s">
        <v>1176</v>
      </c>
      <c r="AZ643" t="s">
        <v>1177</v>
      </c>
      <c r="BA643" t="s">
        <v>1178</v>
      </c>
      <c r="BB643" t="s">
        <v>219</v>
      </c>
      <c r="BD643" t="s">
        <v>72</v>
      </c>
      <c r="BG643" t="s">
        <v>1179</v>
      </c>
    </row>
    <row r="644" spans="1:59" x14ac:dyDescent="0.2">
      <c r="A644" s="1">
        <v>42618.940729166658</v>
      </c>
      <c r="B644" t="s">
        <v>1862</v>
      </c>
      <c r="C644" t="s">
        <v>5574</v>
      </c>
      <c r="D644" t="str">
        <f>VLOOKUP(all_senate_staff[[#This Row],[Full Name]], senate_staff_import[],1,0)</f>
        <v>Juli D Silva</v>
      </c>
      <c r="M644" t="s">
        <v>5508</v>
      </c>
      <c r="AH644" t="s">
        <v>65</v>
      </c>
      <c r="AI644" t="s">
        <v>66</v>
      </c>
      <c r="AL644" t="s">
        <v>1237</v>
      </c>
      <c r="AY644" t="s">
        <v>5575</v>
      </c>
      <c r="AZ644" t="s">
        <v>5576</v>
      </c>
      <c r="BA644" t="s">
        <v>5577</v>
      </c>
      <c r="BB644" t="s">
        <v>1022</v>
      </c>
      <c r="BD644" t="s">
        <v>72</v>
      </c>
      <c r="BG644" t="s">
        <v>5578</v>
      </c>
    </row>
    <row r="645" spans="1:59" x14ac:dyDescent="0.2">
      <c r="A645" s="1">
        <v>42789.5309375</v>
      </c>
      <c r="B645" t="s">
        <v>59</v>
      </c>
      <c r="C645" t="s">
        <v>1492</v>
      </c>
      <c r="D645" t="str">
        <f>VLOOKUP(all_senate_staff[[#This Row],[Full Name]], senate_staff_import[],1,0)</f>
        <v>Julia Caro</v>
      </c>
      <c r="M645" t="s">
        <v>1466</v>
      </c>
      <c r="AH645" t="s">
        <v>65</v>
      </c>
      <c r="AI645" t="s">
        <v>66</v>
      </c>
      <c r="AL645" t="s">
        <v>1237</v>
      </c>
      <c r="AY645" t="s">
        <v>1493</v>
      </c>
      <c r="AZ645" t="s">
        <v>1494</v>
      </c>
      <c r="BA645" t="s">
        <v>1495</v>
      </c>
      <c r="BB645" t="s">
        <v>395</v>
      </c>
      <c r="BD645" t="s">
        <v>72</v>
      </c>
      <c r="BG645" t="s">
        <v>1496</v>
      </c>
    </row>
    <row r="646" spans="1:59" x14ac:dyDescent="0.2">
      <c r="A646" s="1">
        <v>42618.939976851849</v>
      </c>
      <c r="B646" t="s">
        <v>1862</v>
      </c>
      <c r="C646" t="s">
        <v>6647</v>
      </c>
      <c r="D646" t="str">
        <f>VLOOKUP(all_senate_staff[[#This Row],[Full Name]], senate_staff_import[],1,0)</f>
        <v>Julia G Lilkendey</v>
      </c>
      <c r="M646" t="s">
        <v>1460</v>
      </c>
      <c r="AH646" t="s">
        <v>65</v>
      </c>
      <c r="AI646" t="s">
        <v>66</v>
      </c>
      <c r="AL646" t="s">
        <v>1237</v>
      </c>
      <c r="AY646" t="s">
        <v>6648</v>
      </c>
      <c r="AZ646" t="s">
        <v>6649</v>
      </c>
      <c r="BA646" t="s">
        <v>6650</v>
      </c>
      <c r="BB646" t="s">
        <v>1397</v>
      </c>
      <c r="BD646" t="s">
        <v>72</v>
      </c>
      <c r="BG646" t="s">
        <v>6651</v>
      </c>
    </row>
    <row r="647" spans="1:59" x14ac:dyDescent="0.2">
      <c r="A647" s="1">
        <v>42788.849537037036</v>
      </c>
      <c r="B647" t="s">
        <v>1862</v>
      </c>
      <c r="C647" t="s">
        <v>1886</v>
      </c>
      <c r="D647" t="str">
        <f>VLOOKUP(all_senate_staff[[#This Row],[Full Name]], senate_staff_import[],1,0)</f>
        <v>Julia N Alford</v>
      </c>
      <c r="M647" t="s">
        <v>1260</v>
      </c>
      <c r="AH647" t="s">
        <v>65</v>
      </c>
      <c r="AI647" t="s">
        <v>66</v>
      </c>
      <c r="AL647" t="s">
        <v>1237</v>
      </c>
      <c r="AY647" t="s">
        <v>1887</v>
      </c>
      <c r="AZ647" t="s">
        <v>1888</v>
      </c>
      <c r="BA647" t="s">
        <v>1889</v>
      </c>
      <c r="BB647" t="s">
        <v>1264</v>
      </c>
      <c r="BD647" t="s">
        <v>72</v>
      </c>
      <c r="BG647" t="s">
        <v>1890</v>
      </c>
    </row>
    <row r="648" spans="1:59" x14ac:dyDescent="0.2">
      <c r="A648" s="1">
        <v>42618.94253472222</v>
      </c>
      <c r="B648" t="s">
        <v>1862</v>
      </c>
      <c r="C648" t="s">
        <v>3007</v>
      </c>
      <c r="D648" t="str">
        <f>VLOOKUP(all_senate_staff[[#This Row],[Full Name]], senate_staff_import[],1,0)</f>
        <v>Juliana M Commisso</v>
      </c>
      <c r="L648" t="s">
        <v>655</v>
      </c>
      <c r="M648" t="s">
        <v>656</v>
      </c>
      <c r="N648" t="s">
        <v>168</v>
      </c>
      <c r="AH648" t="s">
        <v>65</v>
      </c>
      <c r="AI648" t="s">
        <v>66</v>
      </c>
      <c r="AL648" t="s">
        <v>67</v>
      </c>
      <c r="AY648" t="s">
        <v>3008</v>
      </c>
      <c r="AZ648" t="s">
        <v>3009</v>
      </c>
      <c r="BA648" t="s">
        <v>3010</v>
      </c>
      <c r="BB648" t="s">
        <v>3011</v>
      </c>
      <c r="BD648" t="s">
        <v>72</v>
      </c>
      <c r="BG648" t="s">
        <v>3012</v>
      </c>
    </row>
    <row r="649" spans="1:59" x14ac:dyDescent="0.2">
      <c r="A649" s="1">
        <v>42618.942870370367</v>
      </c>
      <c r="B649" t="s">
        <v>1862</v>
      </c>
      <c r="C649" t="s">
        <v>2564</v>
      </c>
      <c r="D649" t="str">
        <f>VLOOKUP(all_senate_staff[[#This Row],[Full Name]], senate_staff_import[],1,0)</f>
        <v>Julie A Schmidt</v>
      </c>
      <c r="L649" t="s">
        <v>189</v>
      </c>
      <c r="M649" t="s">
        <v>190</v>
      </c>
      <c r="N649" t="s">
        <v>63</v>
      </c>
      <c r="AH649" t="s">
        <v>65</v>
      </c>
      <c r="AI649" t="s">
        <v>66</v>
      </c>
      <c r="AL649" t="s">
        <v>67</v>
      </c>
      <c r="AY649" t="s">
        <v>2565</v>
      </c>
      <c r="AZ649" t="s">
        <v>2566</v>
      </c>
      <c r="BA649" t="s">
        <v>2567</v>
      </c>
      <c r="BB649" t="s">
        <v>407</v>
      </c>
      <c r="BD649" t="s">
        <v>72</v>
      </c>
      <c r="BG649" t="s">
        <v>2568</v>
      </c>
    </row>
    <row r="650" spans="1:59" x14ac:dyDescent="0.2">
      <c r="A650" s="1">
        <v>42789.531585648147</v>
      </c>
      <c r="B650" t="s">
        <v>59</v>
      </c>
      <c r="C650" t="s">
        <v>1213</v>
      </c>
      <c r="D650" t="str">
        <f>VLOOKUP(all_senate_staff[[#This Row],[Full Name]], senate_staff_import[],1,0)</f>
        <v>Julie E Long</v>
      </c>
      <c r="L650" t="s">
        <v>1202</v>
      </c>
      <c r="M650" t="s">
        <v>1203</v>
      </c>
      <c r="N650" t="s">
        <v>168</v>
      </c>
      <c r="AH650" t="s">
        <v>65</v>
      </c>
      <c r="AI650" t="s">
        <v>66</v>
      </c>
      <c r="AL650" t="s">
        <v>67</v>
      </c>
      <c r="AY650" t="s">
        <v>1214</v>
      </c>
      <c r="AZ650" t="s">
        <v>1215</v>
      </c>
      <c r="BA650" t="s">
        <v>1216</v>
      </c>
      <c r="BB650" t="s">
        <v>284</v>
      </c>
      <c r="BD650" t="s">
        <v>72</v>
      </c>
      <c r="BG650" t="s">
        <v>1217</v>
      </c>
    </row>
    <row r="651" spans="1:59" x14ac:dyDescent="0.2">
      <c r="A651" s="1">
        <v>42618.941122685188</v>
      </c>
      <c r="B651" t="s">
        <v>1862</v>
      </c>
      <c r="C651" t="s">
        <v>5059</v>
      </c>
      <c r="D651" t="str">
        <f>VLOOKUP(all_senate_staff[[#This Row],[Full Name]], senate_staff_import[],1,0)</f>
        <v>Julie L Taylor</v>
      </c>
      <c r="L651" t="s">
        <v>5025</v>
      </c>
      <c r="M651" t="s">
        <v>5026</v>
      </c>
      <c r="N651" t="s">
        <v>63</v>
      </c>
      <c r="AH651" t="s">
        <v>65</v>
      </c>
      <c r="AI651" t="s">
        <v>66</v>
      </c>
      <c r="AL651" t="s">
        <v>67</v>
      </c>
      <c r="AY651" t="s">
        <v>5060</v>
      </c>
      <c r="AZ651" t="s">
        <v>5061</v>
      </c>
      <c r="BA651" t="s">
        <v>2391</v>
      </c>
      <c r="BB651" t="s">
        <v>1270</v>
      </c>
      <c r="BD651" t="s">
        <v>72</v>
      </c>
      <c r="BG651" t="s">
        <v>5062</v>
      </c>
    </row>
    <row r="652" spans="1:59" x14ac:dyDescent="0.2">
      <c r="A652" s="1">
        <v>42618.941122685188</v>
      </c>
      <c r="B652" t="s">
        <v>1862</v>
      </c>
      <c r="C652" t="s">
        <v>5054</v>
      </c>
      <c r="D652" t="str">
        <f>VLOOKUP(all_senate_staff[[#This Row],[Full Name]], senate_staff_import[],1,0)</f>
        <v>Justin K Teres</v>
      </c>
      <c r="L652" t="s">
        <v>668</v>
      </c>
      <c r="M652" t="s">
        <v>669</v>
      </c>
      <c r="N652" t="s">
        <v>63</v>
      </c>
      <c r="AH652" t="s">
        <v>65</v>
      </c>
      <c r="AI652" t="s">
        <v>66</v>
      </c>
      <c r="AL652" t="s">
        <v>67</v>
      </c>
      <c r="AY652" t="s">
        <v>5055</v>
      </c>
      <c r="AZ652" t="s">
        <v>5056</v>
      </c>
      <c r="BA652" t="s">
        <v>5057</v>
      </c>
      <c r="BB652" t="s">
        <v>219</v>
      </c>
      <c r="BD652" t="s">
        <v>72</v>
      </c>
      <c r="BG652" t="s">
        <v>5058</v>
      </c>
    </row>
    <row r="653" spans="1:59" x14ac:dyDescent="0.2">
      <c r="A653" s="1">
        <v>42618.939837962957</v>
      </c>
      <c r="B653" t="s">
        <v>1862</v>
      </c>
      <c r="C653" t="s">
        <v>6987</v>
      </c>
      <c r="D653" t="str">
        <f>VLOOKUP(all_senate_staff[[#This Row],[Full Name]], senate_staff_import[],1,0)</f>
        <v>Justin N Flagg</v>
      </c>
      <c r="L653" t="s">
        <v>333</v>
      </c>
      <c r="M653" t="s">
        <v>334</v>
      </c>
      <c r="N653" t="s">
        <v>63</v>
      </c>
      <c r="T653" t="s">
        <v>6988</v>
      </c>
      <c r="AH653" t="s">
        <v>65</v>
      </c>
      <c r="AI653" t="s">
        <v>66</v>
      </c>
      <c r="AL653" t="s">
        <v>67</v>
      </c>
      <c r="AY653" t="s">
        <v>6989</v>
      </c>
      <c r="AZ653" t="s">
        <v>6990</v>
      </c>
      <c r="BA653" t="s">
        <v>6991</v>
      </c>
      <c r="BB653" t="s">
        <v>88</v>
      </c>
      <c r="BD653" t="s">
        <v>72</v>
      </c>
      <c r="BG653" t="s">
        <v>6992</v>
      </c>
    </row>
    <row r="654" spans="1:59" x14ac:dyDescent="0.2">
      <c r="A654" s="1">
        <v>42618.941793981481</v>
      </c>
      <c r="B654" t="s">
        <v>1862</v>
      </c>
      <c r="C654" t="s">
        <v>4079</v>
      </c>
      <c r="D654" t="str">
        <f>VLOOKUP(all_senate_staff[[#This Row],[Full Name]], senate_staff_import[],1,0)</f>
        <v>Justine A Dmytrow</v>
      </c>
      <c r="L654" t="s">
        <v>105</v>
      </c>
      <c r="M654" t="s">
        <v>106</v>
      </c>
      <c r="N654" t="s">
        <v>63</v>
      </c>
      <c r="AH654" t="s">
        <v>65</v>
      </c>
      <c r="AI654" t="s">
        <v>66</v>
      </c>
      <c r="AL654" t="s">
        <v>67</v>
      </c>
      <c r="AY654" t="s">
        <v>4080</v>
      </c>
      <c r="AZ654" t="s">
        <v>4081</v>
      </c>
      <c r="BA654" t="s">
        <v>3358</v>
      </c>
      <c r="BB654" t="s">
        <v>714</v>
      </c>
      <c r="BD654" t="s">
        <v>72</v>
      </c>
      <c r="BG654" t="s">
        <v>4082</v>
      </c>
    </row>
    <row r="655" spans="1:59" x14ac:dyDescent="0.2">
      <c r="A655" s="1">
        <v>42618.941203703696</v>
      </c>
      <c r="B655" t="s">
        <v>1862</v>
      </c>
      <c r="C655" t="s">
        <v>4927</v>
      </c>
      <c r="D655" t="str">
        <f>VLOOKUP(all_senate_staff[[#This Row],[Full Name]], senate_staff_import[],1,0)</f>
        <v>Kadija S Oliver</v>
      </c>
      <c r="M655" t="s">
        <v>1366</v>
      </c>
      <c r="AH655" t="s">
        <v>65</v>
      </c>
      <c r="AI655" t="s">
        <v>66</v>
      </c>
      <c r="AL655" t="s">
        <v>1237</v>
      </c>
      <c r="AY655" t="s">
        <v>4928</v>
      </c>
      <c r="AZ655" t="s">
        <v>4929</v>
      </c>
      <c r="BA655" t="s">
        <v>4930</v>
      </c>
      <c r="BB655" t="s">
        <v>4763</v>
      </c>
      <c r="BD655" t="s">
        <v>72</v>
      </c>
      <c r="BG655" t="s">
        <v>4931</v>
      </c>
    </row>
    <row r="656" spans="1:59" x14ac:dyDescent="0.2">
      <c r="A656" s="1">
        <v>42789.530868055554</v>
      </c>
      <c r="B656" t="s">
        <v>59</v>
      </c>
      <c r="C656" t="s">
        <v>1824</v>
      </c>
      <c r="D656" t="str">
        <f>VLOOKUP(all_senate_staff[[#This Row],[Full Name]], senate_staff_import[],1,0)</f>
        <v>Kaitlin C Wilson</v>
      </c>
      <c r="M656" t="s">
        <v>1825</v>
      </c>
      <c r="AH656" t="s">
        <v>65</v>
      </c>
      <c r="AI656" t="s">
        <v>66</v>
      </c>
      <c r="AL656" t="s">
        <v>1237</v>
      </c>
      <c r="AY656" t="s">
        <v>1826</v>
      </c>
      <c r="AZ656" t="s">
        <v>1827</v>
      </c>
      <c r="BA656" t="s">
        <v>1828</v>
      </c>
      <c r="BB656" t="s">
        <v>1829</v>
      </c>
      <c r="BD656" t="s">
        <v>72</v>
      </c>
      <c r="BG656" t="s">
        <v>1830</v>
      </c>
    </row>
    <row r="657" spans="1:59" x14ac:dyDescent="0.2">
      <c r="A657" s="1">
        <v>42618.942604166667</v>
      </c>
      <c r="B657" t="s">
        <v>1862</v>
      </c>
      <c r="C657" t="s">
        <v>2924</v>
      </c>
      <c r="D657" t="str">
        <f>VLOOKUP(all_senate_staff[[#This Row],[Full Name]], senate_staff_import[],1,0)</f>
        <v>Kara L Stimson</v>
      </c>
      <c r="L657" t="s">
        <v>189</v>
      </c>
      <c r="M657" t="s">
        <v>190</v>
      </c>
      <c r="N657" t="s">
        <v>63</v>
      </c>
      <c r="T657" t="s">
        <v>2925</v>
      </c>
      <c r="AH657" t="s">
        <v>65</v>
      </c>
      <c r="AI657" t="s">
        <v>66</v>
      </c>
      <c r="AL657" t="s">
        <v>67</v>
      </c>
      <c r="AM657" t="s">
        <v>145</v>
      </c>
      <c r="AY657" t="s">
        <v>2926</v>
      </c>
      <c r="AZ657" t="s">
        <v>2927</v>
      </c>
      <c r="BA657" t="s">
        <v>2928</v>
      </c>
      <c r="BB657" t="s">
        <v>1270</v>
      </c>
      <c r="BD657" t="s">
        <v>72</v>
      </c>
      <c r="BG657" t="s">
        <v>2929</v>
      </c>
    </row>
    <row r="658" spans="1:59" x14ac:dyDescent="0.2">
      <c r="A658" s="1">
        <v>42618.94</v>
      </c>
      <c r="B658" t="s">
        <v>1862</v>
      </c>
      <c r="C658" t="s">
        <v>6584</v>
      </c>
      <c r="D658" t="str">
        <f>VLOOKUP(all_senate_staff[[#This Row],[Full Name]], senate_staff_import[],1,0)</f>
        <v>Kara M Cumoletti</v>
      </c>
      <c r="L658" t="s">
        <v>1031</v>
      </c>
      <c r="M658" t="s">
        <v>1032</v>
      </c>
      <c r="N658" t="s">
        <v>168</v>
      </c>
      <c r="AH658" t="s">
        <v>65</v>
      </c>
      <c r="AI658" t="s">
        <v>66</v>
      </c>
      <c r="AL658" t="s">
        <v>67</v>
      </c>
      <c r="AY658" t="s">
        <v>6585</v>
      </c>
      <c r="AZ658" t="s">
        <v>6586</v>
      </c>
      <c r="BA658" t="s">
        <v>6587</v>
      </c>
      <c r="BB658" t="s">
        <v>88</v>
      </c>
      <c r="BD658" t="s">
        <v>72</v>
      </c>
      <c r="BG658" t="s">
        <v>6588</v>
      </c>
    </row>
    <row r="659" spans="1:59" x14ac:dyDescent="0.2">
      <c r="A659" s="1">
        <v>42618.941053240742</v>
      </c>
      <c r="B659" t="s">
        <v>1862</v>
      </c>
      <c r="C659" t="s">
        <v>5126</v>
      </c>
      <c r="D659" t="str">
        <f>VLOOKUP(all_senate_staff[[#This Row],[Full Name]], senate_staff_import[],1,0)</f>
        <v>Karen A Bogdan</v>
      </c>
      <c r="M659" t="s">
        <v>4999</v>
      </c>
      <c r="AH659" t="s">
        <v>65</v>
      </c>
      <c r="AI659" t="s">
        <v>66</v>
      </c>
      <c r="AL659" t="s">
        <v>1237</v>
      </c>
      <c r="AY659" t="s">
        <v>5127</v>
      </c>
      <c r="AZ659" t="s">
        <v>5128</v>
      </c>
      <c r="BA659" t="s">
        <v>5129</v>
      </c>
      <c r="BB659" t="s">
        <v>455</v>
      </c>
      <c r="BD659" t="s">
        <v>72</v>
      </c>
      <c r="BG659" t="s">
        <v>5130</v>
      </c>
    </row>
    <row r="660" spans="1:59" x14ac:dyDescent="0.2">
      <c r="A660" s="1">
        <v>42618.940324074072</v>
      </c>
      <c r="B660" t="s">
        <v>1862</v>
      </c>
      <c r="C660" t="s">
        <v>6051</v>
      </c>
      <c r="D660" t="str">
        <f>VLOOKUP(all_senate_staff[[#This Row],[Full Name]], senate_staff_import[],1,0)</f>
        <v>Karen A Schullere</v>
      </c>
      <c r="L660" t="s">
        <v>91</v>
      </c>
      <c r="M660" t="s">
        <v>92</v>
      </c>
      <c r="N660" t="s">
        <v>63</v>
      </c>
      <c r="AH660" t="s">
        <v>65</v>
      </c>
      <c r="AI660" t="s">
        <v>66</v>
      </c>
      <c r="AL660" t="s">
        <v>67</v>
      </c>
      <c r="AY660" t="s">
        <v>6052</v>
      </c>
      <c r="AZ660" t="s">
        <v>5128</v>
      </c>
      <c r="BA660" t="s">
        <v>6053</v>
      </c>
      <c r="BB660" t="s">
        <v>194</v>
      </c>
      <c r="BD660" t="s">
        <v>72</v>
      </c>
      <c r="BG660" t="s">
        <v>6054</v>
      </c>
    </row>
    <row r="661" spans="1:59" x14ac:dyDescent="0.2">
      <c r="A661" s="1">
        <v>42618.941736111112</v>
      </c>
      <c r="B661" t="s">
        <v>1862</v>
      </c>
      <c r="C661" t="s">
        <v>4166</v>
      </c>
      <c r="D661" t="str">
        <f>VLOOKUP(all_senate_staff[[#This Row],[Full Name]], senate_staff_import[],1,0)</f>
        <v>Karen J Smeaton</v>
      </c>
      <c r="M661" t="s">
        <v>1755</v>
      </c>
      <c r="AH661" t="s">
        <v>65</v>
      </c>
      <c r="AI661" t="s">
        <v>66</v>
      </c>
      <c r="AL661" t="s">
        <v>1237</v>
      </c>
      <c r="AY661" t="s">
        <v>4167</v>
      </c>
      <c r="AZ661" t="s">
        <v>4168</v>
      </c>
      <c r="BA661" t="s">
        <v>4169</v>
      </c>
      <c r="BB661" t="s">
        <v>4170</v>
      </c>
      <c r="BD661" t="s">
        <v>72</v>
      </c>
      <c r="BG661" t="s">
        <v>4171</v>
      </c>
    </row>
    <row r="662" spans="1:59" x14ac:dyDescent="0.2">
      <c r="A662" s="1">
        <v>42618.940127314818</v>
      </c>
      <c r="B662" t="s">
        <v>1862</v>
      </c>
      <c r="C662" t="s">
        <v>6389</v>
      </c>
      <c r="D662" t="str">
        <f>VLOOKUP(all_senate_staff[[#This Row],[Full Name]], senate_staff_import[],1,0)</f>
        <v>Karen L Lehan</v>
      </c>
      <c r="M662" t="s">
        <v>1796</v>
      </c>
      <c r="AH662" t="s">
        <v>65</v>
      </c>
      <c r="AI662" t="s">
        <v>66</v>
      </c>
      <c r="AL662" t="s">
        <v>1237</v>
      </c>
      <c r="AY662" t="s">
        <v>6390</v>
      </c>
      <c r="AZ662" t="s">
        <v>6391</v>
      </c>
      <c r="BA662" t="s">
        <v>6392</v>
      </c>
      <c r="BB662" t="s">
        <v>6393</v>
      </c>
      <c r="BD662" t="s">
        <v>72</v>
      </c>
      <c r="BG662" t="s">
        <v>6394</v>
      </c>
    </row>
    <row r="663" spans="1:59" x14ac:dyDescent="0.2">
      <c r="A663" s="1">
        <v>42618.940046296288</v>
      </c>
      <c r="B663" t="s">
        <v>1862</v>
      </c>
      <c r="C663" t="s">
        <v>6538</v>
      </c>
      <c r="D663" t="str">
        <f>VLOOKUP(all_senate_staff[[#This Row],[Full Name]], senate_staff_import[],1,0)</f>
        <v>Karen Pope</v>
      </c>
      <c r="L663" t="s">
        <v>1090</v>
      </c>
      <c r="M663" t="s">
        <v>1091</v>
      </c>
      <c r="N663" t="s">
        <v>63</v>
      </c>
      <c r="AH663" t="s">
        <v>65</v>
      </c>
      <c r="AI663" t="s">
        <v>66</v>
      </c>
      <c r="AL663" t="s">
        <v>67</v>
      </c>
      <c r="AY663" t="s">
        <v>6539</v>
      </c>
      <c r="AZ663" t="s">
        <v>6540</v>
      </c>
      <c r="BA663" t="s">
        <v>6541</v>
      </c>
      <c r="BB663" t="s">
        <v>395</v>
      </c>
      <c r="BD663" t="s">
        <v>72</v>
      </c>
      <c r="BG663" t="s">
        <v>6542</v>
      </c>
    </row>
    <row r="664" spans="1:59" x14ac:dyDescent="0.2">
      <c r="A664" s="1">
        <v>42789.530914351853</v>
      </c>
      <c r="B664" t="s">
        <v>59</v>
      </c>
      <c r="C664" t="s">
        <v>1635</v>
      </c>
      <c r="D664" t="str">
        <f>VLOOKUP(all_senate_staff[[#This Row],[Full Name]], senate_staff_import[],1,0)</f>
        <v>Karlin E Tapia</v>
      </c>
      <c r="M664" t="s">
        <v>1260</v>
      </c>
      <c r="AH664" t="s">
        <v>65</v>
      </c>
      <c r="AI664" t="s">
        <v>66</v>
      </c>
      <c r="AL664" t="s">
        <v>1237</v>
      </c>
      <c r="AY664" t="s">
        <v>1636</v>
      </c>
      <c r="AZ664" t="s">
        <v>1637</v>
      </c>
      <c r="BA664" t="s">
        <v>218</v>
      </c>
      <c r="BB664" t="s">
        <v>1264</v>
      </c>
      <c r="BD664" t="s">
        <v>72</v>
      </c>
      <c r="BG664" t="s">
        <v>1638</v>
      </c>
    </row>
    <row r="665" spans="1:59" x14ac:dyDescent="0.2">
      <c r="A665" s="1">
        <v>42618.941134259258</v>
      </c>
      <c r="B665" t="s">
        <v>1862</v>
      </c>
      <c r="C665" t="s">
        <v>5032</v>
      </c>
      <c r="D665" t="str">
        <f>VLOOKUP(all_senate_staff[[#This Row],[Full Name]], senate_staff_import[],1,0)</f>
        <v>Kate S Balassie</v>
      </c>
      <c r="M665" t="s">
        <v>4999</v>
      </c>
      <c r="AH665" t="s">
        <v>65</v>
      </c>
      <c r="AI665" t="s">
        <v>66</v>
      </c>
      <c r="AL665" t="s">
        <v>1237</v>
      </c>
      <c r="AY665" t="s">
        <v>5033</v>
      </c>
      <c r="AZ665" t="s">
        <v>5034</v>
      </c>
      <c r="BA665" t="s">
        <v>5035</v>
      </c>
      <c r="BB665" t="s">
        <v>5036</v>
      </c>
      <c r="BD665" t="s">
        <v>72</v>
      </c>
      <c r="BG665" t="s">
        <v>5037</v>
      </c>
    </row>
    <row r="666" spans="1:59" x14ac:dyDescent="0.2">
      <c r="A666" s="1">
        <v>42789.530995370369</v>
      </c>
      <c r="B666" t="s">
        <v>59</v>
      </c>
      <c r="C666" t="s">
        <v>1243</v>
      </c>
      <c r="D666" t="str">
        <f>VLOOKUP(all_senate_staff[[#This Row],[Full Name]], senate_staff_import[],1,0)</f>
        <v>Katelyn S O'Leary</v>
      </c>
      <c r="M666" t="s">
        <v>1244</v>
      </c>
      <c r="T666" t="s">
        <v>1245</v>
      </c>
      <c r="V666" t="s">
        <v>1246</v>
      </c>
      <c r="AG666" t="s">
        <v>1247</v>
      </c>
      <c r="AH666" t="s">
        <v>65</v>
      </c>
      <c r="AI666" t="s">
        <v>66</v>
      </c>
      <c r="AL666" t="s">
        <v>1237</v>
      </c>
      <c r="AY666" t="s">
        <v>1248</v>
      </c>
      <c r="AZ666" t="s">
        <v>1249</v>
      </c>
      <c r="BA666" t="s">
        <v>1250</v>
      </c>
      <c r="BB666" t="s">
        <v>1251</v>
      </c>
      <c r="BD666" t="s">
        <v>72</v>
      </c>
      <c r="BG666" t="s">
        <v>1252</v>
      </c>
    </row>
    <row r="667" spans="1:59" x14ac:dyDescent="0.2">
      <c r="A667" s="1">
        <v>42618.938796296286</v>
      </c>
      <c r="B667" t="s">
        <v>1862</v>
      </c>
      <c r="C667" t="s">
        <v>8561</v>
      </c>
      <c r="D667" t="str">
        <f>VLOOKUP(all_senate_staff[[#This Row],[Full Name]], senate_staff_import[],1,0)</f>
        <v>Katherina N Thompson</v>
      </c>
      <c r="L667" t="s">
        <v>765</v>
      </c>
      <c r="M667" t="s">
        <v>766</v>
      </c>
      <c r="N667" t="s">
        <v>63</v>
      </c>
      <c r="AH667" t="s">
        <v>65</v>
      </c>
      <c r="AI667" t="s">
        <v>66</v>
      </c>
      <c r="AL667" t="s">
        <v>67</v>
      </c>
      <c r="AY667" t="s">
        <v>8562</v>
      </c>
      <c r="AZ667" t="s">
        <v>8563</v>
      </c>
      <c r="BA667" t="s">
        <v>4391</v>
      </c>
      <c r="BB667" t="s">
        <v>145</v>
      </c>
      <c r="BD667" t="s">
        <v>72</v>
      </c>
      <c r="BG667" t="s">
        <v>8564</v>
      </c>
    </row>
    <row r="668" spans="1:59" x14ac:dyDescent="0.2">
      <c r="A668" s="1">
        <v>42618.939050925917</v>
      </c>
      <c r="B668" t="s">
        <v>1862</v>
      </c>
      <c r="C668" t="s">
        <v>8008</v>
      </c>
      <c r="D668" t="str">
        <f>VLOOKUP(all_senate_staff[[#This Row],[Full Name]], senate_staff_import[],1,0)</f>
        <v>Katherine A Blais</v>
      </c>
      <c r="M668" t="s">
        <v>7964</v>
      </c>
      <c r="AH668" t="s">
        <v>65</v>
      </c>
      <c r="AI668" t="s">
        <v>66</v>
      </c>
      <c r="AL668" t="s">
        <v>1237</v>
      </c>
      <c r="AY668" t="s">
        <v>8009</v>
      </c>
      <c r="AZ668" t="s">
        <v>4913</v>
      </c>
      <c r="BA668" t="s">
        <v>8010</v>
      </c>
      <c r="BB668" t="s">
        <v>7985</v>
      </c>
      <c r="BD668" t="s">
        <v>72</v>
      </c>
      <c r="BG668" t="s">
        <v>8011</v>
      </c>
    </row>
    <row r="669" spans="1:59" x14ac:dyDescent="0.2">
      <c r="A669" s="1">
        <v>42618.94121527778</v>
      </c>
      <c r="B669" t="s">
        <v>1862</v>
      </c>
      <c r="C669" t="s">
        <v>4911</v>
      </c>
      <c r="D669" t="str">
        <f>VLOOKUP(all_senate_staff[[#This Row],[Full Name]], senate_staff_import[],1,0)</f>
        <v>Katherine A Griffin</v>
      </c>
      <c r="M669" t="s">
        <v>1366</v>
      </c>
      <c r="AH669" t="s">
        <v>65</v>
      </c>
      <c r="AI669" t="s">
        <v>66</v>
      </c>
      <c r="AL669" t="s">
        <v>1237</v>
      </c>
      <c r="AY669" t="s">
        <v>4912</v>
      </c>
      <c r="AZ669" t="s">
        <v>4913</v>
      </c>
      <c r="BA669" t="s">
        <v>725</v>
      </c>
      <c r="BB669" t="s">
        <v>1370</v>
      </c>
      <c r="BD669" t="s">
        <v>72</v>
      </c>
      <c r="BG669" t="s">
        <v>4914</v>
      </c>
    </row>
    <row r="670" spans="1:59" x14ac:dyDescent="0.2">
      <c r="A670" s="1">
        <v>42618.942974537043</v>
      </c>
      <c r="B670" t="s">
        <v>1862</v>
      </c>
      <c r="C670" t="s">
        <v>2453</v>
      </c>
      <c r="D670" t="str">
        <f>VLOOKUP(all_senate_staff[[#This Row],[Full Name]], senate_staff_import[],1,0)</f>
        <v>Katherine B Munzinger</v>
      </c>
      <c r="L670" t="s">
        <v>696</v>
      </c>
      <c r="M670" t="s">
        <v>697</v>
      </c>
      <c r="N670" t="s">
        <v>63</v>
      </c>
      <c r="T670" t="s">
        <v>2454</v>
      </c>
      <c r="AH670" t="s">
        <v>65</v>
      </c>
      <c r="AI670" t="s">
        <v>66</v>
      </c>
      <c r="AL670" t="s">
        <v>67</v>
      </c>
      <c r="AM670" t="s">
        <v>68</v>
      </c>
      <c r="AY670" t="s">
        <v>2455</v>
      </c>
      <c r="AZ670" t="s">
        <v>2456</v>
      </c>
      <c r="BA670" t="s">
        <v>2457</v>
      </c>
      <c r="BB670" t="s">
        <v>236</v>
      </c>
      <c r="BD670" t="s">
        <v>72</v>
      </c>
      <c r="BG670" t="s">
        <v>2458</v>
      </c>
    </row>
    <row r="671" spans="1:59" x14ac:dyDescent="0.2">
      <c r="A671" s="1">
        <v>42789.531597222223</v>
      </c>
      <c r="B671" t="s">
        <v>59</v>
      </c>
      <c r="C671" t="s">
        <v>1138</v>
      </c>
      <c r="D671" t="str">
        <f>VLOOKUP(all_senate_staff[[#This Row],[Full Name]], senate_staff_import[],1,0)</f>
        <v>Katherine E Dinkuhn</v>
      </c>
      <c r="L671" t="s">
        <v>1121</v>
      </c>
      <c r="M671" t="s">
        <v>1122</v>
      </c>
      <c r="N671" t="s">
        <v>63</v>
      </c>
      <c r="AH671" t="s">
        <v>65</v>
      </c>
      <c r="AI671" t="s">
        <v>66</v>
      </c>
      <c r="AL671" t="s">
        <v>67</v>
      </c>
      <c r="AY671" t="s">
        <v>1139</v>
      </c>
      <c r="AZ671" t="s">
        <v>1140</v>
      </c>
      <c r="BA671" t="s">
        <v>1141</v>
      </c>
      <c r="BB671" t="s">
        <v>1142</v>
      </c>
      <c r="BD671" t="s">
        <v>72</v>
      </c>
      <c r="BG671" t="s">
        <v>1143</v>
      </c>
    </row>
    <row r="672" spans="1:59" x14ac:dyDescent="0.2">
      <c r="A672" s="1">
        <v>42618.942141203697</v>
      </c>
      <c r="B672" t="s">
        <v>1862</v>
      </c>
      <c r="C672" t="s">
        <v>3540</v>
      </c>
      <c r="D672" t="str">
        <f>VLOOKUP(all_senate_staff[[#This Row],[Full Name]], senate_staff_import[],1,0)</f>
        <v>Katherine E Pendergast</v>
      </c>
      <c r="M672" t="s">
        <v>1406</v>
      </c>
      <c r="AH672" t="s">
        <v>65</v>
      </c>
      <c r="AI672" t="s">
        <v>66</v>
      </c>
      <c r="AL672" t="s">
        <v>1237</v>
      </c>
      <c r="AY672" t="s">
        <v>3541</v>
      </c>
      <c r="AZ672" t="s">
        <v>1140</v>
      </c>
      <c r="BA672" t="s">
        <v>3542</v>
      </c>
      <c r="BB672" t="s">
        <v>3543</v>
      </c>
      <c r="BD672" t="s">
        <v>72</v>
      </c>
      <c r="BG672" t="s">
        <v>3544</v>
      </c>
    </row>
    <row r="673" spans="1:59" x14ac:dyDescent="0.2">
      <c r="A673" s="1">
        <v>42618.941307870373</v>
      </c>
      <c r="B673" t="s">
        <v>1862</v>
      </c>
      <c r="C673" t="s">
        <v>4776</v>
      </c>
      <c r="D673" t="str">
        <f>VLOOKUP(all_senate_staff[[#This Row],[Full Name]], senate_staff_import[],1,0)</f>
        <v>Kathleen A Schleich</v>
      </c>
      <c r="M673" t="s">
        <v>1366</v>
      </c>
      <c r="AH673" t="s">
        <v>65</v>
      </c>
      <c r="AI673" t="s">
        <v>66</v>
      </c>
      <c r="AL673" t="s">
        <v>1237</v>
      </c>
      <c r="AY673" t="s">
        <v>4777</v>
      </c>
      <c r="AZ673" t="s">
        <v>4778</v>
      </c>
      <c r="BA673" t="s">
        <v>4779</v>
      </c>
      <c r="BB673" t="s">
        <v>1370</v>
      </c>
      <c r="BD673" t="s">
        <v>72</v>
      </c>
      <c r="BG673" t="s">
        <v>4780</v>
      </c>
    </row>
    <row r="674" spans="1:59" x14ac:dyDescent="0.2">
      <c r="A674" s="1">
        <v>42618.94</v>
      </c>
      <c r="B674" t="s">
        <v>1862</v>
      </c>
      <c r="C674" t="s">
        <v>6598</v>
      </c>
      <c r="D674" t="str">
        <f>VLOOKUP(all_senate_staff[[#This Row],[Full Name]], senate_staff_import[],1,0)</f>
        <v>Kathleen E Burton</v>
      </c>
      <c r="M674" t="s">
        <v>6599</v>
      </c>
      <c r="V674" t="s">
        <v>6600</v>
      </c>
      <c r="AG674" t="s">
        <v>1423</v>
      </c>
      <c r="AH674" t="s">
        <v>65</v>
      </c>
      <c r="AI674" t="s">
        <v>66</v>
      </c>
      <c r="AL674" t="s">
        <v>1237</v>
      </c>
      <c r="AY674" t="s">
        <v>6601</v>
      </c>
      <c r="AZ674" t="s">
        <v>6602</v>
      </c>
      <c r="BA674" t="s">
        <v>6603</v>
      </c>
      <c r="BB674" t="s">
        <v>6604</v>
      </c>
      <c r="BD674" t="s">
        <v>72</v>
      </c>
      <c r="BG674" t="s">
        <v>6605</v>
      </c>
    </row>
    <row r="675" spans="1:59" x14ac:dyDescent="0.2">
      <c r="A675" s="1">
        <v>42618.942476851851</v>
      </c>
      <c r="B675" t="s">
        <v>1862</v>
      </c>
      <c r="C675" t="s">
        <v>3102</v>
      </c>
      <c r="D675" t="str">
        <f>VLOOKUP(all_senate_staff[[#This Row],[Full Name]], senate_staff_import[],1,0)</f>
        <v>Kathleen M Donner</v>
      </c>
      <c r="L675" t="s">
        <v>3085</v>
      </c>
      <c r="M675" t="s">
        <v>3086</v>
      </c>
      <c r="N675" t="s">
        <v>63</v>
      </c>
      <c r="T675" t="s">
        <v>3103</v>
      </c>
      <c r="AH675" t="s">
        <v>65</v>
      </c>
      <c r="AI675" t="s">
        <v>66</v>
      </c>
      <c r="AL675" t="s">
        <v>67</v>
      </c>
      <c r="AM675" t="s">
        <v>68</v>
      </c>
      <c r="AY675" t="s">
        <v>3104</v>
      </c>
      <c r="AZ675" t="s">
        <v>3105</v>
      </c>
      <c r="BA675" t="s">
        <v>3106</v>
      </c>
      <c r="BB675" t="s">
        <v>236</v>
      </c>
      <c r="BD675" t="s">
        <v>72</v>
      </c>
      <c r="BG675" t="s">
        <v>3107</v>
      </c>
    </row>
    <row r="676" spans="1:59" x14ac:dyDescent="0.2">
      <c r="A676" s="1">
        <v>42618.940925925926</v>
      </c>
      <c r="B676" t="s">
        <v>1862</v>
      </c>
      <c r="C676" t="s">
        <v>5353</v>
      </c>
      <c r="D676" t="str">
        <f>VLOOKUP(all_senate_staff[[#This Row],[Full Name]], senate_staff_import[],1,0)</f>
        <v>Kathleen T Seibert</v>
      </c>
      <c r="M676" t="s">
        <v>1360</v>
      </c>
      <c r="AH676" t="s">
        <v>65</v>
      </c>
      <c r="AI676" t="s">
        <v>66</v>
      </c>
      <c r="AL676" t="s">
        <v>1237</v>
      </c>
      <c r="AY676" t="s">
        <v>5354</v>
      </c>
      <c r="AZ676" t="s">
        <v>5355</v>
      </c>
      <c r="BA676" t="s">
        <v>5356</v>
      </c>
      <c r="BB676" t="s">
        <v>1397</v>
      </c>
      <c r="BD676" t="s">
        <v>72</v>
      </c>
      <c r="BG676" t="s">
        <v>5357</v>
      </c>
    </row>
    <row r="677" spans="1:59" x14ac:dyDescent="0.2">
      <c r="A677" s="1">
        <v>42618.939988425933</v>
      </c>
      <c r="B677" t="s">
        <v>1862</v>
      </c>
      <c r="C677" t="s">
        <v>6627</v>
      </c>
      <c r="D677" t="str">
        <f>VLOOKUP(all_senate_staff[[#This Row],[Full Name]], senate_staff_import[],1,0)</f>
        <v>Kathleen V Pettograsso</v>
      </c>
      <c r="L677" t="s">
        <v>5550</v>
      </c>
      <c r="M677" t="s">
        <v>5551</v>
      </c>
      <c r="N677" t="s">
        <v>168</v>
      </c>
      <c r="AH677" t="s">
        <v>65</v>
      </c>
      <c r="AI677" t="s">
        <v>66</v>
      </c>
      <c r="AL677" t="s">
        <v>67</v>
      </c>
      <c r="AY677" t="s">
        <v>6628</v>
      </c>
      <c r="AZ677" t="s">
        <v>6629</v>
      </c>
      <c r="BA677" t="s">
        <v>6630</v>
      </c>
      <c r="BB677" t="s">
        <v>256</v>
      </c>
      <c r="BD677" t="s">
        <v>72</v>
      </c>
      <c r="BG677" t="s">
        <v>6631</v>
      </c>
    </row>
    <row r="678" spans="1:59" x14ac:dyDescent="0.2">
      <c r="A678" s="1">
        <v>42618.938969907409</v>
      </c>
      <c r="B678" t="s">
        <v>1862</v>
      </c>
      <c r="C678" t="s">
        <v>8267</v>
      </c>
      <c r="D678" t="str">
        <f>VLOOKUP(all_senate_staff[[#This Row],[Full Name]], senate_staff_import[],1,0)</f>
        <v>Kathryn F Barry</v>
      </c>
      <c r="L678" t="s">
        <v>7117</v>
      </c>
      <c r="M678" t="s">
        <v>7118</v>
      </c>
      <c r="N678" t="s">
        <v>168</v>
      </c>
      <c r="AH678" t="s">
        <v>65</v>
      </c>
      <c r="AI678" t="s">
        <v>66</v>
      </c>
      <c r="AL678" t="s">
        <v>67</v>
      </c>
      <c r="AY678" t="s">
        <v>8268</v>
      </c>
      <c r="AZ678" t="s">
        <v>8269</v>
      </c>
      <c r="BA678" t="s">
        <v>8270</v>
      </c>
      <c r="BB678" t="s">
        <v>426</v>
      </c>
      <c r="BD678" t="s">
        <v>72</v>
      </c>
      <c r="BG678" t="s">
        <v>8271</v>
      </c>
    </row>
    <row r="679" spans="1:59" x14ac:dyDescent="0.2">
      <c r="A679" s="1">
        <v>42618.941550925927</v>
      </c>
      <c r="B679" t="s">
        <v>1862</v>
      </c>
      <c r="C679" t="s">
        <v>4441</v>
      </c>
      <c r="D679" t="str">
        <f>VLOOKUP(all_senate_staff[[#This Row],[Full Name]], senate_staff_import[],1,0)</f>
        <v>Kathy A Jeanson</v>
      </c>
      <c r="L679" t="s">
        <v>728</v>
      </c>
      <c r="M679" t="s">
        <v>729</v>
      </c>
      <c r="N679" t="s">
        <v>63</v>
      </c>
      <c r="AH679" t="s">
        <v>65</v>
      </c>
      <c r="AI679" t="s">
        <v>66</v>
      </c>
      <c r="AL679" t="s">
        <v>67</v>
      </c>
      <c r="AY679" t="s">
        <v>4442</v>
      </c>
      <c r="AZ679" t="s">
        <v>4443</v>
      </c>
      <c r="BA679" t="s">
        <v>4444</v>
      </c>
      <c r="BB679" t="s">
        <v>4445</v>
      </c>
      <c r="BD679" t="s">
        <v>72</v>
      </c>
      <c r="BG679" t="s">
        <v>4446</v>
      </c>
    </row>
    <row r="680" spans="1:59" x14ac:dyDescent="0.2">
      <c r="A680" s="1">
        <v>42618.941307870373</v>
      </c>
      <c r="B680" t="s">
        <v>1862</v>
      </c>
      <c r="C680" t="s">
        <v>4760</v>
      </c>
      <c r="D680" t="str">
        <f>VLOOKUP(all_senate_staff[[#This Row],[Full Name]], senate_staff_import[],1,0)</f>
        <v>Kathy A O'Brien</v>
      </c>
      <c r="M680" t="s">
        <v>1366</v>
      </c>
      <c r="AH680" t="s">
        <v>65</v>
      </c>
      <c r="AI680" t="s">
        <v>66</v>
      </c>
      <c r="AL680" t="s">
        <v>1237</v>
      </c>
      <c r="AY680" t="s">
        <v>4761</v>
      </c>
      <c r="AZ680" t="s">
        <v>4443</v>
      </c>
      <c r="BA680" t="s">
        <v>4762</v>
      </c>
      <c r="BB680" t="s">
        <v>4763</v>
      </c>
      <c r="BD680" t="s">
        <v>72</v>
      </c>
      <c r="BG680" t="s">
        <v>4764</v>
      </c>
    </row>
    <row r="681" spans="1:59" x14ac:dyDescent="0.2">
      <c r="A681" s="1">
        <v>42618.942384259259</v>
      </c>
      <c r="B681" t="s">
        <v>1862</v>
      </c>
      <c r="C681" t="s">
        <v>3180</v>
      </c>
      <c r="D681" t="str">
        <f>VLOOKUP(all_senate_staff[[#This Row],[Full Name]], senate_staff_import[],1,0)</f>
        <v>Kathy D Wilson</v>
      </c>
      <c r="L681" t="s">
        <v>181</v>
      </c>
      <c r="M681" t="s">
        <v>182</v>
      </c>
      <c r="N681" t="s">
        <v>63</v>
      </c>
      <c r="T681" t="s">
        <v>3181</v>
      </c>
      <c r="AH681" t="s">
        <v>65</v>
      </c>
      <c r="AI681" t="s">
        <v>66</v>
      </c>
      <c r="AL681" t="s">
        <v>67</v>
      </c>
      <c r="AY681" t="s">
        <v>3182</v>
      </c>
      <c r="AZ681" t="s">
        <v>3183</v>
      </c>
      <c r="BA681" t="s">
        <v>1828</v>
      </c>
      <c r="BB681" t="s">
        <v>3184</v>
      </c>
      <c r="BD681" t="s">
        <v>72</v>
      </c>
      <c r="BG681" t="s">
        <v>3185</v>
      </c>
    </row>
    <row r="682" spans="1:59" x14ac:dyDescent="0.2">
      <c r="A682" s="1">
        <v>42789.531793981478</v>
      </c>
      <c r="B682" t="s">
        <v>59</v>
      </c>
      <c r="C682" t="s">
        <v>296</v>
      </c>
      <c r="D682" t="str">
        <f>VLOOKUP(all_senate_staff[[#This Row],[Full Name]], senate_staff_import[],1,0)</f>
        <v>Kathy L Wade</v>
      </c>
      <c r="L682" t="s">
        <v>297</v>
      </c>
      <c r="M682" t="s">
        <v>298</v>
      </c>
      <c r="N682" t="s">
        <v>63</v>
      </c>
      <c r="AH682" t="s">
        <v>65</v>
      </c>
      <c r="AI682" t="s">
        <v>66</v>
      </c>
      <c r="AL682" t="s">
        <v>67</v>
      </c>
      <c r="AY682" t="s">
        <v>299</v>
      </c>
      <c r="AZ682" t="s">
        <v>300</v>
      </c>
      <c r="BA682" t="s">
        <v>301</v>
      </c>
      <c r="BB682" t="s">
        <v>236</v>
      </c>
      <c r="BD682" t="s">
        <v>72</v>
      </c>
      <c r="BG682" t="s">
        <v>302</v>
      </c>
    </row>
    <row r="683" spans="1:59" x14ac:dyDescent="0.2">
      <c r="A683" s="1">
        <v>42618.941041666672</v>
      </c>
      <c r="B683" t="s">
        <v>1862</v>
      </c>
      <c r="C683" t="s">
        <v>5154</v>
      </c>
      <c r="D683" t="str">
        <f>VLOOKUP(all_senate_staff[[#This Row],[Full Name]], senate_staff_import[],1,0)</f>
        <v>Katrina L Asante</v>
      </c>
      <c r="L683" t="s">
        <v>644</v>
      </c>
      <c r="M683" t="s">
        <v>645</v>
      </c>
      <c r="N683" t="s">
        <v>63</v>
      </c>
      <c r="T683" t="s">
        <v>5155</v>
      </c>
      <c r="AH683" t="s">
        <v>65</v>
      </c>
      <c r="AI683" t="s">
        <v>66</v>
      </c>
      <c r="AL683" t="s">
        <v>67</v>
      </c>
      <c r="AM683" t="s">
        <v>68</v>
      </c>
      <c r="AY683" t="s">
        <v>5156</v>
      </c>
      <c r="AZ683" t="s">
        <v>5157</v>
      </c>
      <c r="BA683" t="s">
        <v>3799</v>
      </c>
      <c r="BB683" t="s">
        <v>236</v>
      </c>
      <c r="BD683" t="s">
        <v>72</v>
      </c>
      <c r="BG683" t="s">
        <v>5158</v>
      </c>
    </row>
    <row r="684" spans="1:59" x14ac:dyDescent="0.2">
      <c r="A684" s="1">
        <v>42618.940740740742</v>
      </c>
      <c r="B684" t="s">
        <v>1862</v>
      </c>
      <c r="C684" t="s">
        <v>5559</v>
      </c>
      <c r="D684" t="str">
        <f>VLOOKUP(all_senate_staff[[#This Row],[Full Name]], senate_staff_import[],1,0)</f>
        <v>Kayla L Patnaude</v>
      </c>
      <c r="M684" t="s">
        <v>5508</v>
      </c>
      <c r="AH684" t="s">
        <v>65</v>
      </c>
      <c r="AI684" t="s">
        <v>66</v>
      </c>
      <c r="AL684" t="s">
        <v>1237</v>
      </c>
      <c r="AY684" t="s">
        <v>5560</v>
      </c>
      <c r="AZ684" t="s">
        <v>5561</v>
      </c>
      <c r="BA684" t="s">
        <v>5562</v>
      </c>
      <c r="BB684" t="s">
        <v>2510</v>
      </c>
      <c r="BD684" t="s">
        <v>72</v>
      </c>
      <c r="BG684" t="s">
        <v>5563</v>
      </c>
    </row>
    <row r="685" spans="1:59" x14ac:dyDescent="0.2">
      <c r="A685" s="1">
        <v>42618.941747685189</v>
      </c>
      <c r="B685" t="s">
        <v>1862</v>
      </c>
      <c r="C685" t="s">
        <v>4150</v>
      </c>
      <c r="D685" t="str">
        <f>VLOOKUP(all_senate_staff[[#This Row],[Full Name]], senate_staff_import[],1,0)</f>
        <v>Keith B Mcnab</v>
      </c>
      <c r="M685" t="s">
        <v>1387</v>
      </c>
      <c r="AH685" t="s">
        <v>65</v>
      </c>
      <c r="AI685" t="s">
        <v>66</v>
      </c>
      <c r="AL685" t="s">
        <v>1237</v>
      </c>
      <c r="AY685" t="s">
        <v>4151</v>
      </c>
      <c r="AZ685" t="s">
        <v>4152</v>
      </c>
      <c r="BA685" t="s">
        <v>4153</v>
      </c>
      <c r="BB685" t="s">
        <v>4154</v>
      </c>
      <c r="BD685" t="s">
        <v>72</v>
      </c>
      <c r="BG685" t="s">
        <v>4155</v>
      </c>
    </row>
    <row r="686" spans="1:59" x14ac:dyDescent="0.2">
      <c r="A686" s="1">
        <v>42618.940879629627</v>
      </c>
      <c r="B686" t="s">
        <v>1862</v>
      </c>
      <c r="C686" t="s">
        <v>5370</v>
      </c>
      <c r="D686" t="str">
        <f>VLOOKUP(all_senate_staff[[#This Row],[Full Name]], senate_staff_import[],1,0)</f>
        <v>Keith C St. John</v>
      </c>
      <c r="M686" t="s">
        <v>1515</v>
      </c>
      <c r="AH686" t="s">
        <v>65</v>
      </c>
      <c r="AI686" t="s">
        <v>66</v>
      </c>
      <c r="AL686" t="s">
        <v>1237</v>
      </c>
      <c r="AY686" t="s">
        <v>5371</v>
      </c>
      <c r="AZ686" t="s">
        <v>5372</v>
      </c>
      <c r="BA686" t="s">
        <v>5373</v>
      </c>
      <c r="BB686" t="s">
        <v>5374</v>
      </c>
      <c r="BD686" t="s">
        <v>72</v>
      </c>
      <c r="BG686" t="s">
        <v>5375</v>
      </c>
    </row>
    <row r="687" spans="1:59" x14ac:dyDescent="0.2">
      <c r="A687" s="1">
        <v>42618.938946759263</v>
      </c>
      <c r="B687" t="s">
        <v>1862</v>
      </c>
      <c r="C687" t="s">
        <v>8338</v>
      </c>
      <c r="D687" t="str">
        <f>VLOOKUP(all_senate_staff[[#This Row],[Full Name]], senate_staff_import[],1,0)</f>
        <v>Keith J Spencer</v>
      </c>
      <c r="M687" t="s">
        <v>1837</v>
      </c>
      <c r="AH687" t="s">
        <v>65</v>
      </c>
      <c r="AI687" t="s">
        <v>66</v>
      </c>
      <c r="AL687" t="s">
        <v>1237</v>
      </c>
      <c r="AY687" t="s">
        <v>8339</v>
      </c>
      <c r="AZ687" t="s">
        <v>8340</v>
      </c>
      <c r="BA687" t="s">
        <v>8341</v>
      </c>
      <c r="BB687" t="s">
        <v>7190</v>
      </c>
      <c r="BD687" t="s">
        <v>72</v>
      </c>
      <c r="BG687" t="s">
        <v>8342</v>
      </c>
    </row>
    <row r="688" spans="1:59" x14ac:dyDescent="0.2">
      <c r="A688" s="1">
        <v>42618.940069444441</v>
      </c>
      <c r="B688" t="s">
        <v>1862</v>
      </c>
      <c r="C688" t="s">
        <v>6510</v>
      </c>
      <c r="D688" t="str">
        <f>VLOOKUP(all_senate_staff[[#This Row],[Full Name]], senate_staff_import[],1,0)</f>
        <v>Keith M Scherer</v>
      </c>
      <c r="L688" t="s">
        <v>320</v>
      </c>
      <c r="M688" t="s">
        <v>321</v>
      </c>
      <c r="N688" t="s">
        <v>63</v>
      </c>
      <c r="AH688" t="s">
        <v>65</v>
      </c>
      <c r="AI688" t="s">
        <v>66</v>
      </c>
      <c r="AL688" t="s">
        <v>67</v>
      </c>
      <c r="AY688" t="s">
        <v>6511</v>
      </c>
      <c r="AZ688" t="s">
        <v>6512</v>
      </c>
      <c r="BA688" t="s">
        <v>6513</v>
      </c>
      <c r="BB688" t="s">
        <v>4285</v>
      </c>
      <c r="BD688" t="s">
        <v>72</v>
      </c>
      <c r="BG688" t="s">
        <v>6514</v>
      </c>
    </row>
    <row r="689" spans="1:59" x14ac:dyDescent="0.2">
      <c r="A689" s="1">
        <v>42618.939780092587</v>
      </c>
      <c r="B689" t="s">
        <v>1862</v>
      </c>
      <c r="C689" t="s">
        <v>7052</v>
      </c>
      <c r="D689" t="str">
        <f>VLOOKUP(all_senate_staff[[#This Row],[Full Name]], senate_staff_import[],1,0)</f>
        <v>Keith S Bryan</v>
      </c>
      <c r="L689" t="s">
        <v>3312</v>
      </c>
      <c r="M689" t="s">
        <v>3313</v>
      </c>
      <c r="N689" t="s">
        <v>168</v>
      </c>
      <c r="AH689" t="s">
        <v>65</v>
      </c>
      <c r="AI689" t="s">
        <v>66</v>
      </c>
      <c r="AL689" t="s">
        <v>67</v>
      </c>
      <c r="AY689" t="s">
        <v>7053</v>
      </c>
      <c r="AZ689" t="s">
        <v>7054</v>
      </c>
      <c r="BA689" t="s">
        <v>7055</v>
      </c>
      <c r="BB689" t="s">
        <v>7056</v>
      </c>
      <c r="BD689" t="s">
        <v>72</v>
      </c>
      <c r="BG689" t="s">
        <v>7057</v>
      </c>
    </row>
    <row r="690" spans="1:59" x14ac:dyDescent="0.2">
      <c r="A690" s="1">
        <v>42618.942476851851</v>
      </c>
      <c r="B690" t="s">
        <v>1862</v>
      </c>
      <c r="C690" t="s">
        <v>3092</v>
      </c>
      <c r="D690" t="str">
        <f>VLOOKUP(all_senate_staff[[#This Row],[Full Name]], senate_staff_import[],1,0)</f>
        <v>Kelli A Carney</v>
      </c>
      <c r="M690" t="s">
        <v>3069</v>
      </c>
      <c r="AH690" t="s">
        <v>65</v>
      </c>
      <c r="AI690" t="s">
        <v>66</v>
      </c>
      <c r="AL690" t="s">
        <v>1237</v>
      </c>
      <c r="AY690" t="s">
        <v>3093</v>
      </c>
      <c r="AZ690" t="s">
        <v>3094</v>
      </c>
      <c r="BA690" t="s">
        <v>3095</v>
      </c>
      <c r="BB690" t="s">
        <v>455</v>
      </c>
      <c r="BD690" t="s">
        <v>72</v>
      </c>
      <c r="BG690" t="s">
        <v>3096</v>
      </c>
    </row>
    <row r="691" spans="1:59" x14ac:dyDescent="0.2">
      <c r="A691" s="1">
        <v>42618.93986111111</v>
      </c>
      <c r="B691" t="s">
        <v>1862</v>
      </c>
      <c r="C691" t="s">
        <v>6911</v>
      </c>
      <c r="D691" t="str">
        <f>VLOOKUP(all_senate_staff[[#This Row],[Full Name]], senate_staff_import[],1,0)</f>
        <v>Kelly A Mccready</v>
      </c>
      <c r="M691" t="s">
        <v>6896</v>
      </c>
      <c r="AH691" t="s">
        <v>65</v>
      </c>
      <c r="AI691" t="s">
        <v>66</v>
      </c>
      <c r="AL691" t="s">
        <v>1237</v>
      </c>
      <c r="AY691" t="s">
        <v>6912</v>
      </c>
      <c r="AZ691" t="s">
        <v>6913</v>
      </c>
      <c r="BA691" t="s">
        <v>6914</v>
      </c>
      <c r="BB691" t="s">
        <v>6915</v>
      </c>
      <c r="BD691" t="s">
        <v>72</v>
      </c>
      <c r="BG691" t="s">
        <v>6916</v>
      </c>
    </row>
    <row r="692" spans="1:59" x14ac:dyDescent="0.2">
      <c r="A692" s="1">
        <v>42618.939074074071</v>
      </c>
      <c r="B692" t="s">
        <v>1862</v>
      </c>
      <c r="C692" t="s">
        <v>7921</v>
      </c>
      <c r="D692" t="str">
        <f>VLOOKUP(all_senate_staff[[#This Row],[Full Name]], senate_staff_import[],1,0)</f>
        <v>Kelly C Deweese</v>
      </c>
      <c r="M692" t="s">
        <v>7889</v>
      </c>
      <c r="AH692" t="s">
        <v>65</v>
      </c>
      <c r="AI692" t="s">
        <v>66</v>
      </c>
      <c r="AL692" t="s">
        <v>1237</v>
      </c>
      <c r="AY692" t="s">
        <v>7922</v>
      </c>
      <c r="AZ692" t="s">
        <v>7923</v>
      </c>
      <c r="BA692" t="s">
        <v>7924</v>
      </c>
      <c r="BB692" t="s">
        <v>7892</v>
      </c>
      <c r="BD692" t="s">
        <v>72</v>
      </c>
      <c r="BG692" t="s">
        <v>7925</v>
      </c>
    </row>
    <row r="693" spans="1:59" x14ac:dyDescent="0.2">
      <c r="A693" s="1">
        <v>42618.941412037027</v>
      </c>
      <c r="B693" t="s">
        <v>1862</v>
      </c>
      <c r="C693" t="s">
        <v>4590</v>
      </c>
      <c r="D693" t="str">
        <f>VLOOKUP(all_senate_staff[[#This Row],[Full Name]], senate_staff_import[],1,0)</f>
        <v>Kelly H Hendricken</v>
      </c>
      <c r="L693" t="s">
        <v>4062</v>
      </c>
      <c r="M693" t="s">
        <v>4063</v>
      </c>
      <c r="N693" t="s">
        <v>168</v>
      </c>
      <c r="AH693" t="s">
        <v>65</v>
      </c>
      <c r="AI693" t="s">
        <v>66</v>
      </c>
      <c r="AL693" t="s">
        <v>67</v>
      </c>
      <c r="AY693" t="s">
        <v>4591</v>
      </c>
      <c r="AZ693" t="s">
        <v>4592</v>
      </c>
      <c r="BA693" t="s">
        <v>4593</v>
      </c>
      <c r="BB693" t="s">
        <v>4594</v>
      </c>
      <c r="BD693" t="s">
        <v>72</v>
      </c>
      <c r="BG693" t="s">
        <v>4595</v>
      </c>
    </row>
    <row r="694" spans="1:59" x14ac:dyDescent="0.2">
      <c r="A694" s="1">
        <v>42789.5309375</v>
      </c>
      <c r="B694" t="s">
        <v>59</v>
      </c>
      <c r="C694" t="s">
        <v>1520</v>
      </c>
      <c r="D694" t="str">
        <f>VLOOKUP(all_senate_staff[[#This Row],[Full Name]], senate_staff_import[],1,0)</f>
        <v>Kendra D Sena</v>
      </c>
      <c r="M694" t="s">
        <v>1515</v>
      </c>
      <c r="AH694" t="s">
        <v>65</v>
      </c>
      <c r="AI694" t="s">
        <v>66</v>
      </c>
      <c r="AL694" t="s">
        <v>1237</v>
      </c>
      <c r="AY694" t="s">
        <v>1521</v>
      </c>
      <c r="AZ694" t="s">
        <v>1522</v>
      </c>
      <c r="BA694" t="s">
        <v>1523</v>
      </c>
      <c r="BB694" t="s">
        <v>1524</v>
      </c>
      <c r="BD694" t="s">
        <v>72</v>
      </c>
      <c r="BG694" t="s">
        <v>1525</v>
      </c>
    </row>
    <row r="695" spans="1:59" x14ac:dyDescent="0.2">
      <c r="A695" s="1">
        <v>42789.530972222223</v>
      </c>
      <c r="B695" t="s">
        <v>59</v>
      </c>
      <c r="C695" t="s">
        <v>1330</v>
      </c>
      <c r="D695" t="str">
        <f>VLOOKUP(all_senate_staff[[#This Row],[Full Name]], senate_staff_import[],1,0)</f>
        <v>Kenneth C Chiu</v>
      </c>
      <c r="M695" t="s">
        <v>1244</v>
      </c>
      <c r="AH695" t="s">
        <v>65</v>
      </c>
      <c r="AI695" t="s">
        <v>66</v>
      </c>
      <c r="AL695" t="s">
        <v>1237</v>
      </c>
      <c r="AY695" t="s">
        <v>1331</v>
      </c>
      <c r="AZ695" t="s">
        <v>1332</v>
      </c>
      <c r="BA695" t="s">
        <v>1333</v>
      </c>
      <c r="BB695" t="s">
        <v>194</v>
      </c>
      <c r="BD695" t="s">
        <v>72</v>
      </c>
      <c r="BG695" t="s">
        <v>1334</v>
      </c>
    </row>
    <row r="696" spans="1:59" x14ac:dyDescent="0.2">
      <c r="A696" s="1">
        <v>42618.939965277779</v>
      </c>
      <c r="B696" t="s">
        <v>1862</v>
      </c>
      <c r="C696" t="s">
        <v>6699</v>
      </c>
      <c r="D696" t="str">
        <f>VLOOKUP(all_senate_staff[[#This Row],[Full Name]], senate_staff_import[],1,0)</f>
        <v>Kenneth G Agosto</v>
      </c>
      <c r="L696" t="s">
        <v>415</v>
      </c>
      <c r="M696" t="s">
        <v>416</v>
      </c>
      <c r="N696" t="s">
        <v>63</v>
      </c>
      <c r="AH696" t="s">
        <v>65</v>
      </c>
      <c r="AI696" t="s">
        <v>66</v>
      </c>
      <c r="AL696" t="s">
        <v>67</v>
      </c>
      <c r="AY696" t="s">
        <v>6700</v>
      </c>
      <c r="AZ696" t="s">
        <v>6701</v>
      </c>
      <c r="BA696" t="s">
        <v>6702</v>
      </c>
      <c r="BB696" t="s">
        <v>102</v>
      </c>
      <c r="BD696" t="s">
        <v>72</v>
      </c>
      <c r="BG696" t="s">
        <v>6703</v>
      </c>
    </row>
    <row r="697" spans="1:59" x14ac:dyDescent="0.2">
      <c r="A697" s="1">
        <v>42618.942152777781</v>
      </c>
      <c r="B697" t="s">
        <v>1862</v>
      </c>
      <c r="C697" t="s">
        <v>3536</v>
      </c>
      <c r="D697" t="str">
        <f>VLOOKUP(all_senate_staff[[#This Row],[Full Name]], senate_staff_import[],1,0)</f>
        <v>Kenneth J Connolly</v>
      </c>
      <c r="M697" t="s">
        <v>1406</v>
      </c>
      <c r="AH697" t="s">
        <v>65</v>
      </c>
      <c r="AI697" t="s">
        <v>66</v>
      </c>
      <c r="AL697" t="s">
        <v>1237</v>
      </c>
      <c r="AY697" t="s">
        <v>3537</v>
      </c>
      <c r="AZ697" t="s">
        <v>527</v>
      </c>
      <c r="BA697" t="s">
        <v>3538</v>
      </c>
      <c r="BB697" t="s">
        <v>1350</v>
      </c>
      <c r="BD697" t="s">
        <v>72</v>
      </c>
      <c r="BG697" t="s">
        <v>3539</v>
      </c>
    </row>
    <row r="698" spans="1:59" x14ac:dyDescent="0.2">
      <c r="A698" s="1">
        <v>42789.531736111108</v>
      </c>
      <c r="B698" t="s">
        <v>59</v>
      </c>
      <c r="C698" t="s">
        <v>525</v>
      </c>
      <c r="D698" t="str">
        <f>VLOOKUP(all_senate_staff[[#This Row],[Full Name]], senate_staff_import[],1,0)</f>
        <v>Kenneth J Garger</v>
      </c>
      <c r="L698" t="s">
        <v>75</v>
      </c>
      <c r="M698" t="s">
        <v>76</v>
      </c>
      <c r="N698" t="s">
        <v>63</v>
      </c>
      <c r="AH698" t="s">
        <v>65</v>
      </c>
      <c r="AI698" t="s">
        <v>66</v>
      </c>
      <c r="AL698" t="s">
        <v>67</v>
      </c>
      <c r="AY698" t="s">
        <v>526</v>
      </c>
      <c r="AZ698" t="s">
        <v>527</v>
      </c>
      <c r="BA698" t="s">
        <v>528</v>
      </c>
      <c r="BB698" t="s">
        <v>529</v>
      </c>
      <c r="BD698" t="s">
        <v>72</v>
      </c>
      <c r="BG698" t="s">
        <v>530</v>
      </c>
    </row>
    <row r="699" spans="1:59" x14ac:dyDescent="0.2">
      <c r="A699" s="1">
        <v>42618.939097222217</v>
      </c>
      <c r="B699" t="s">
        <v>1862</v>
      </c>
      <c r="C699" t="s">
        <v>7835</v>
      </c>
      <c r="D699" t="str">
        <f>VLOOKUP(all_senate_staff[[#This Row],[Full Name]], senate_staff_import[],1,0)</f>
        <v>Kenneth J Zalewski</v>
      </c>
      <c r="M699" t="s">
        <v>1850</v>
      </c>
      <c r="AH699" t="s">
        <v>65</v>
      </c>
      <c r="AI699" t="s">
        <v>66</v>
      </c>
      <c r="AL699" t="s">
        <v>1237</v>
      </c>
      <c r="AY699" t="s">
        <v>7836</v>
      </c>
      <c r="AZ699" t="s">
        <v>527</v>
      </c>
      <c r="BA699" t="s">
        <v>7837</v>
      </c>
      <c r="BB699" t="s">
        <v>7838</v>
      </c>
      <c r="BD699" t="s">
        <v>72</v>
      </c>
      <c r="BG699" t="s">
        <v>7839</v>
      </c>
    </row>
    <row r="700" spans="1:59" x14ac:dyDescent="0.2">
      <c r="A700" s="1">
        <v>42618.938946759263</v>
      </c>
      <c r="B700" t="s">
        <v>1862</v>
      </c>
      <c r="C700" t="s">
        <v>8332</v>
      </c>
      <c r="D700" t="str">
        <f>VLOOKUP(all_senate_staff[[#This Row],[Full Name]], senate_staff_import[],1,0)</f>
        <v>Kenneth P Walker</v>
      </c>
      <c r="M700" t="s">
        <v>1837</v>
      </c>
      <c r="AH700" t="s">
        <v>65</v>
      </c>
      <c r="AI700" t="s">
        <v>66</v>
      </c>
      <c r="AL700" t="s">
        <v>1237</v>
      </c>
      <c r="AY700" t="s">
        <v>8333</v>
      </c>
      <c r="AZ700" t="s">
        <v>8334</v>
      </c>
      <c r="BA700" t="s">
        <v>8335</v>
      </c>
      <c r="BB700" t="s">
        <v>8336</v>
      </c>
      <c r="BD700" t="s">
        <v>72</v>
      </c>
      <c r="BG700" t="s">
        <v>8337</v>
      </c>
    </row>
    <row r="701" spans="1:59" x14ac:dyDescent="0.2">
      <c r="A701" s="1">
        <v>42618.938946759263</v>
      </c>
      <c r="B701" t="s">
        <v>1862</v>
      </c>
      <c r="C701" t="s">
        <v>8327</v>
      </c>
      <c r="D701" t="str">
        <f>VLOOKUP(all_senate_staff[[#This Row],[Full Name]], senate_staff_import[],1,0)</f>
        <v>Kenneth T Brown</v>
      </c>
      <c r="M701" t="s">
        <v>1837</v>
      </c>
      <c r="AH701" t="s">
        <v>65</v>
      </c>
      <c r="AI701" t="s">
        <v>66</v>
      </c>
      <c r="AL701" t="s">
        <v>1237</v>
      </c>
      <c r="AY701" t="s">
        <v>8328</v>
      </c>
      <c r="AZ701" t="s">
        <v>8329</v>
      </c>
      <c r="BA701" t="s">
        <v>7615</v>
      </c>
      <c r="BB701" t="s">
        <v>8330</v>
      </c>
      <c r="BD701" t="s">
        <v>72</v>
      </c>
      <c r="BG701" t="s">
        <v>8331</v>
      </c>
    </row>
    <row r="702" spans="1:59" x14ac:dyDescent="0.2">
      <c r="A702" s="1">
        <v>42618.940335648149</v>
      </c>
      <c r="B702" t="s">
        <v>1862</v>
      </c>
      <c r="C702" t="s">
        <v>6041</v>
      </c>
      <c r="D702" t="str">
        <f>VLOOKUP(all_senate_staff[[#This Row],[Full Name]], senate_staff_import[],1,0)</f>
        <v>Kerry L Saunders</v>
      </c>
      <c r="M702" t="s">
        <v>1466</v>
      </c>
      <c r="AH702" t="s">
        <v>65</v>
      </c>
      <c r="AI702" t="s">
        <v>66</v>
      </c>
      <c r="AL702" t="s">
        <v>1237</v>
      </c>
      <c r="AY702" t="s">
        <v>6042</v>
      </c>
      <c r="AZ702" t="s">
        <v>6043</v>
      </c>
      <c r="BA702" t="s">
        <v>6044</v>
      </c>
      <c r="BB702" t="s">
        <v>426</v>
      </c>
      <c r="BD702" t="s">
        <v>72</v>
      </c>
      <c r="BG702" t="s">
        <v>6045</v>
      </c>
    </row>
    <row r="703" spans="1:59" x14ac:dyDescent="0.2">
      <c r="A703" s="1">
        <v>42789.531828703701</v>
      </c>
      <c r="B703" t="s">
        <v>59</v>
      </c>
      <c r="C703" t="s">
        <v>143</v>
      </c>
      <c r="D703" t="str">
        <f>VLOOKUP(all_senate_staff[[#This Row],[Full Name]], senate_staff_import[],1,0)</f>
        <v>Keryn C Lemp</v>
      </c>
      <c r="L703" t="s">
        <v>119</v>
      </c>
      <c r="M703" t="s">
        <v>120</v>
      </c>
      <c r="N703" t="s">
        <v>63</v>
      </c>
      <c r="T703" t="s">
        <v>144</v>
      </c>
      <c r="AH703" t="s">
        <v>65</v>
      </c>
      <c r="AI703" t="s">
        <v>66</v>
      </c>
      <c r="AL703" t="s">
        <v>67</v>
      </c>
      <c r="AM703" t="s">
        <v>145</v>
      </c>
      <c r="AY703" t="s">
        <v>146</v>
      </c>
      <c r="AZ703" t="s">
        <v>147</v>
      </c>
      <c r="BA703" t="s">
        <v>148</v>
      </c>
      <c r="BB703" t="s">
        <v>102</v>
      </c>
      <c r="BD703" t="s">
        <v>72</v>
      </c>
      <c r="BG703" t="s">
        <v>149</v>
      </c>
    </row>
    <row r="704" spans="1:59" x14ac:dyDescent="0.2">
      <c r="A704" s="1">
        <v>42789.531724537039</v>
      </c>
      <c r="B704" t="s">
        <v>59</v>
      </c>
      <c r="C704" t="s">
        <v>597</v>
      </c>
      <c r="D704" t="str">
        <f>VLOOKUP(all_senate_staff[[#This Row],[Full Name]], senate_staff_import[],1,0)</f>
        <v>Kevin C Devlin</v>
      </c>
      <c r="M704" t="s">
        <v>568</v>
      </c>
      <c r="N704" t="s">
        <v>168</v>
      </c>
      <c r="AH704" t="s">
        <v>65</v>
      </c>
      <c r="AI704" t="s">
        <v>66</v>
      </c>
      <c r="AL704" t="s">
        <v>67</v>
      </c>
      <c r="AY704" t="s">
        <v>598</v>
      </c>
      <c r="AZ704" t="s">
        <v>599</v>
      </c>
      <c r="BA704" t="s">
        <v>600</v>
      </c>
      <c r="BB704" t="s">
        <v>578</v>
      </c>
      <c r="BD704" t="s">
        <v>72</v>
      </c>
      <c r="BG704" t="s">
        <v>601</v>
      </c>
    </row>
    <row r="705" spans="1:59" x14ac:dyDescent="0.2">
      <c r="A705" s="1">
        <v>42618.939097222217</v>
      </c>
      <c r="B705" t="s">
        <v>1862</v>
      </c>
      <c r="C705" t="s">
        <v>7824</v>
      </c>
      <c r="D705" t="str">
        <f>VLOOKUP(all_senate_staff[[#This Row],[Full Name]], senate_staff_import[],1,0)</f>
        <v>Kevin F Caseiras</v>
      </c>
      <c r="M705" t="s">
        <v>1850</v>
      </c>
      <c r="AH705" t="s">
        <v>65</v>
      </c>
      <c r="AI705" t="s">
        <v>66</v>
      </c>
      <c r="AL705" t="s">
        <v>1237</v>
      </c>
      <c r="AY705" t="s">
        <v>7825</v>
      </c>
      <c r="AZ705" t="s">
        <v>7826</v>
      </c>
      <c r="BA705" t="s">
        <v>7827</v>
      </c>
      <c r="BB705" t="s">
        <v>7828</v>
      </c>
      <c r="BD705" t="s">
        <v>72</v>
      </c>
      <c r="BG705" t="s">
        <v>7829</v>
      </c>
    </row>
    <row r="706" spans="1:59" x14ac:dyDescent="0.2">
      <c r="A706" s="1">
        <v>42789.530914351853</v>
      </c>
      <c r="B706" t="s">
        <v>59</v>
      </c>
      <c r="C706" t="s">
        <v>1596</v>
      </c>
      <c r="D706" t="str">
        <f>VLOOKUP(all_senate_staff[[#This Row],[Full Name]], senate_staff_import[],1,0)</f>
        <v>Kevin G Murphy</v>
      </c>
      <c r="M706" t="s">
        <v>1564</v>
      </c>
      <c r="AH706" t="s">
        <v>65</v>
      </c>
      <c r="AI706" t="s">
        <v>66</v>
      </c>
      <c r="AL706" t="s">
        <v>1237</v>
      </c>
      <c r="AY706" t="s">
        <v>1597</v>
      </c>
      <c r="AZ706" t="s">
        <v>1598</v>
      </c>
      <c r="BA706" t="s">
        <v>1599</v>
      </c>
      <c r="BB706" t="s">
        <v>1577</v>
      </c>
      <c r="BD706" t="s">
        <v>72</v>
      </c>
      <c r="BG706" t="s">
        <v>1600</v>
      </c>
    </row>
    <row r="707" spans="1:59" x14ac:dyDescent="0.2">
      <c r="A707" s="1">
        <v>42618.942881944437</v>
      </c>
      <c r="B707" t="s">
        <v>1862</v>
      </c>
      <c r="C707" t="s">
        <v>2558</v>
      </c>
      <c r="D707" t="str">
        <f>VLOOKUP(all_senate_staff[[#This Row],[Full Name]], senate_staff_import[],1,0)</f>
        <v>Kevin J Muldowney</v>
      </c>
      <c r="L707" t="s">
        <v>189</v>
      </c>
      <c r="M707" t="s">
        <v>190</v>
      </c>
      <c r="N707" t="s">
        <v>63</v>
      </c>
      <c r="AH707" t="s">
        <v>65</v>
      </c>
      <c r="AI707" t="s">
        <v>66</v>
      </c>
      <c r="AL707" t="s">
        <v>67</v>
      </c>
      <c r="AY707" t="s">
        <v>2559</v>
      </c>
      <c r="AZ707" t="s">
        <v>2560</v>
      </c>
      <c r="BA707" t="s">
        <v>2561</v>
      </c>
      <c r="BB707" t="s">
        <v>2562</v>
      </c>
      <c r="BD707" t="s">
        <v>72</v>
      </c>
      <c r="BG707" t="s">
        <v>2563</v>
      </c>
    </row>
    <row r="708" spans="1:59" x14ac:dyDescent="0.2">
      <c r="A708" s="1">
        <v>42618.941747685189</v>
      </c>
      <c r="B708" t="s">
        <v>1862</v>
      </c>
      <c r="C708" t="s">
        <v>4156</v>
      </c>
      <c r="D708" t="str">
        <f>VLOOKUP(all_senate_staff[[#This Row],[Full Name]], senate_staff_import[],1,0)</f>
        <v>Kevin J Ressler</v>
      </c>
      <c r="M708" t="s">
        <v>1755</v>
      </c>
      <c r="AH708" t="s">
        <v>65</v>
      </c>
      <c r="AI708" t="s">
        <v>66</v>
      </c>
      <c r="AL708" t="s">
        <v>1237</v>
      </c>
      <c r="AY708" t="s">
        <v>4157</v>
      </c>
      <c r="AZ708" t="s">
        <v>2560</v>
      </c>
      <c r="BA708" t="s">
        <v>4158</v>
      </c>
      <c r="BB708" t="s">
        <v>1427</v>
      </c>
      <c r="BD708" t="s">
        <v>72</v>
      </c>
      <c r="BG708" t="s">
        <v>4159</v>
      </c>
    </row>
    <row r="709" spans="1:59" x14ac:dyDescent="0.2">
      <c r="A709" s="1">
        <v>42618.941238425927</v>
      </c>
      <c r="B709" t="s">
        <v>1862</v>
      </c>
      <c r="C709" t="s">
        <v>4891</v>
      </c>
      <c r="D709" t="str">
        <f>VLOOKUP(all_senate_staff[[#This Row],[Full Name]], senate_staff_import[],1,0)</f>
        <v>Kevin Jean Baptiste</v>
      </c>
      <c r="L709" t="s">
        <v>463</v>
      </c>
      <c r="M709" t="s">
        <v>464</v>
      </c>
      <c r="N709" t="s">
        <v>63</v>
      </c>
      <c r="AH709" t="s">
        <v>65</v>
      </c>
      <c r="AI709" t="s">
        <v>66</v>
      </c>
      <c r="AL709" t="s">
        <v>67</v>
      </c>
      <c r="AY709" t="s">
        <v>4892</v>
      </c>
      <c r="AZ709" t="s">
        <v>4893</v>
      </c>
      <c r="BA709" t="s">
        <v>4894</v>
      </c>
      <c r="BB709" t="s">
        <v>714</v>
      </c>
      <c r="BD709" t="s">
        <v>72</v>
      </c>
      <c r="BG709" t="s">
        <v>4895</v>
      </c>
    </row>
    <row r="710" spans="1:59" x14ac:dyDescent="0.2">
      <c r="A710" s="1">
        <v>42618.939097222217</v>
      </c>
      <c r="B710" t="s">
        <v>1862</v>
      </c>
      <c r="C710" t="s">
        <v>7830</v>
      </c>
      <c r="D710" t="str">
        <f>VLOOKUP(all_senate_staff[[#This Row],[Full Name]], senate_staff_import[],1,0)</f>
        <v>Kevin L Crumb</v>
      </c>
      <c r="L710" t="s">
        <v>917</v>
      </c>
      <c r="M710" t="s">
        <v>918</v>
      </c>
      <c r="N710" t="s">
        <v>168</v>
      </c>
      <c r="AH710" t="s">
        <v>65</v>
      </c>
      <c r="AI710" t="s">
        <v>66</v>
      </c>
      <c r="AL710" t="s">
        <v>67</v>
      </c>
      <c r="AY710" t="s">
        <v>7831</v>
      </c>
      <c r="AZ710" t="s">
        <v>7832</v>
      </c>
      <c r="BA710" t="s">
        <v>7833</v>
      </c>
      <c r="BB710" t="s">
        <v>236</v>
      </c>
      <c r="BD710" t="s">
        <v>72</v>
      </c>
      <c r="BG710" t="s">
        <v>7834</v>
      </c>
    </row>
    <row r="711" spans="1:59" x14ac:dyDescent="0.2">
      <c r="A711" s="1">
        <v>42618.938958333332</v>
      </c>
      <c r="B711" t="s">
        <v>1862</v>
      </c>
      <c r="C711" t="s">
        <v>8317</v>
      </c>
      <c r="D711" t="str">
        <f>VLOOKUP(all_senate_staff[[#This Row],[Full Name]], senate_staff_import[],1,0)</f>
        <v>Kevin M Colwill</v>
      </c>
      <c r="M711" t="s">
        <v>1837</v>
      </c>
      <c r="AH711" t="s">
        <v>65</v>
      </c>
      <c r="AI711" t="s">
        <v>66</v>
      </c>
      <c r="AL711" t="s">
        <v>1237</v>
      </c>
      <c r="AY711" t="s">
        <v>8318</v>
      </c>
      <c r="AZ711" t="s">
        <v>7896</v>
      </c>
      <c r="BA711" t="s">
        <v>8319</v>
      </c>
      <c r="BB711" t="s">
        <v>8320</v>
      </c>
      <c r="BD711" t="s">
        <v>72</v>
      </c>
      <c r="BG711" t="s">
        <v>8321</v>
      </c>
    </row>
    <row r="712" spans="1:59" x14ac:dyDescent="0.2">
      <c r="A712" s="1">
        <v>42618.939085648148</v>
      </c>
      <c r="B712" t="s">
        <v>1862</v>
      </c>
      <c r="C712" t="s">
        <v>7894</v>
      </c>
      <c r="D712" t="str">
        <f>VLOOKUP(all_senate_staff[[#This Row],[Full Name]], senate_staff_import[],1,0)</f>
        <v>Kevin M Knapp</v>
      </c>
      <c r="L712" t="s">
        <v>909</v>
      </c>
      <c r="M712" t="s">
        <v>910</v>
      </c>
      <c r="N712" t="s">
        <v>63</v>
      </c>
      <c r="AH712" t="s">
        <v>65</v>
      </c>
      <c r="AI712" t="s">
        <v>66</v>
      </c>
      <c r="AL712" t="s">
        <v>67</v>
      </c>
      <c r="AY712" t="s">
        <v>7895</v>
      </c>
      <c r="AZ712" t="s">
        <v>7896</v>
      </c>
      <c r="BA712" t="s">
        <v>7897</v>
      </c>
      <c r="BB712" t="s">
        <v>7898</v>
      </c>
      <c r="BD712" t="s">
        <v>72</v>
      </c>
      <c r="BG712" t="s">
        <v>7899</v>
      </c>
    </row>
    <row r="713" spans="1:59" x14ac:dyDescent="0.2">
      <c r="A713" s="1">
        <v>42618.940428240741</v>
      </c>
      <c r="B713" t="s">
        <v>1862</v>
      </c>
      <c r="C713" t="s">
        <v>5901</v>
      </c>
      <c r="D713" t="str">
        <f>VLOOKUP(all_senate_staff[[#This Row],[Full Name]], senate_staff_import[],1,0)</f>
        <v>Kevin P Breen</v>
      </c>
      <c r="M713" t="s">
        <v>1803</v>
      </c>
      <c r="AH713" t="s">
        <v>65</v>
      </c>
      <c r="AI713" t="s">
        <v>66</v>
      </c>
      <c r="AL713" t="s">
        <v>1237</v>
      </c>
      <c r="AY713" t="s">
        <v>5902</v>
      </c>
      <c r="AZ713" t="s">
        <v>5903</v>
      </c>
      <c r="BA713" t="s">
        <v>5904</v>
      </c>
      <c r="BB713" t="s">
        <v>1807</v>
      </c>
      <c r="BD713" t="s">
        <v>72</v>
      </c>
      <c r="BG713" t="s">
        <v>5905</v>
      </c>
    </row>
    <row r="714" spans="1:59" x14ac:dyDescent="0.2">
      <c r="A714" s="1">
        <v>42618.940023148149</v>
      </c>
      <c r="B714" t="s">
        <v>1862</v>
      </c>
      <c r="C714" t="s">
        <v>6553</v>
      </c>
      <c r="D714" t="str">
        <f>VLOOKUP(all_senate_staff[[#This Row],[Full Name]], senate_staff_import[],1,0)</f>
        <v>Kevin P Volk</v>
      </c>
      <c r="M714" t="s">
        <v>6435</v>
      </c>
      <c r="AH714" t="s">
        <v>65</v>
      </c>
      <c r="AI714" t="s">
        <v>66</v>
      </c>
      <c r="AL714" t="s">
        <v>1237</v>
      </c>
      <c r="AY714" t="s">
        <v>6554</v>
      </c>
      <c r="AZ714" t="s">
        <v>5903</v>
      </c>
      <c r="BA714" t="s">
        <v>6555</v>
      </c>
      <c r="BB714" t="s">
        <v>1970</v>
      </c>
      <c r="BD714" t="s">
        <v>72</v>
      </c>
      <c r="BG714" t="s">
        <v>6556</v>
      </c>
    </row>
    <row r="715" spans="1:59" x14ac:dyDescent="0.2">
      <c r="A715" s="1">
        <v>42618.941423611112</v>
      </c>
      <c r="B715" t="s">
        <v>1862</v>
      </c>
      <c r="C715" t="s">
        <v>4575</v>
      </c>
      <c r="D715" t="str">
        <f>VLOOKUP(all_senate_staff[[#This Row],[Full Name]], senate_staff_import[],1,0)</f>
        <v>Kevin T Gannon</v>
      </c>
      <c r="M715" t="s">
        <v>1755</v>
      </c>
      <c r="AH715" t="s">
        <v>65</v>
      </c>
      <c r="AI715" t="s">
        <v>66</v>
      </c>
      <c r="AL715" t="s">
        <v>1237</v>
      </c>
      <c r="AY715" t="s">
        <v>4576</v>
      </c>
      <c r="AZ715" t="s">
        <v>4577</v>
      </c>
      <c r="BA715" t="s">
        <v>4578</v>
      </c>
      <c r="BB715" t="s">
        <v>4012</v>
      </c>
      <c r="BD715" t="s">
        <v>72</v>
      </c>
      <c r="BG715" t="s">
        <v>4579</v>
      </c>
    </row>
    <row r="716" spans="1:59" x14ac:dyDescent="0.2">
      <c r="A716" s="1">
        <v>42618.941319444442</v>
      </c>
      <c r="B716" t="s">
        <v>1862</v>
      </c>
      <c r="C716" t="s">
        <v>4743</v>
      </c>
      <c r="D716" t="str">
        <f>VLOOKUP(all_senate_staff[[#This Row],[Full Name]], senate_staff_import[],1,0)</f>
        <v>Kevin T Kather</v>
      </c>
      <c r="M716" t="s">
        <v>1366</v>
      </c>
      <c r="AH716" t="s">
        <v>65</v>
      </c>
      <c r="AI716" t="s">
        <v>66</v>
      </c>
      <c r="AL716" t="s">
        <v>1237</v>
      </c>
      <c r="AY716" t="s">
        <v>4744</v>
      </c>
      <c r="AZ716" t="s">
        <v>4577</v>
      </c>
      <c r="BA716" t="s">
        <v>4745</v>
      </c>
      <c r="BB716" t="s">
        <v>4746</v>
      </c>
      <c r="BD716" t="s">
        <v>72</v>
      </c>
      <c r="BG716" t="s">
        <v>4747</v>
      </c>
    </row>
    <row r="717" spans="1:59" x14ac:dyDescent="0.2">
      <c r="A717" s="1">
        <v>42618.940578703703</v>
      </c>
      <c r="B717" t="s">
        <v>1862</v>
      </c>
      <c r="C717" t="s">
        <v>5704</v>
      </c>
      <c r="D717" t="str">
        <f>VLOOKUP(all_senate_staff[[#This Row],[Full Name]], senate_staff_import[],1,0)</f>
        <v>Kevin W Clemency</v>
      </c>
      <c r="M717" t="s">
        <v>1503</v>
      </c>
      <c r="AH717" t="s">
        <v>65</v>
      </c>
      <c r="AI717" t="s">
        <v>66</v>
      </c>
      <c r="AL717" t="s">
        <v>1237</v>
      </c>
      <c r="AY717" t="s">
        <v>5705</v>
      </c>
      <c r="AZ717" t="s">
        <v>1805</v>
      </c>
      <c r="BA717" t="s">
        <v>5706</v>
      </c>
      <c r="BB717" t="s">
        <v>1397</v>
      </c>
      <c r="BD717" t="s">
        <v>72</v>
      </c>
      <c r="BG717" t="s">
        <v>5707</v>
      </c>
    </row>
    <row r="718" spans="1:59" x14ac:dyDescent="0.2">
      <c r="A718" s="1">
        <v>42789.530868055554</v>
      </c>
      <c r="B718" t="s">
        <v>59</v>
      </c>
      <c r="C718" t="s">
        <v>1802</v>
      </c>
      <c r="D718" t="str">
        <f>VLOOKUP(all_senate_staff[[#This Row],[Full Name]], senate_staff_import[],1,0)</f>
        <v>Kevin W Mahar</v>
      </c>
      <c r="M718" t="s">
        <v>1803</v>
      </c>
      <c r="AH718" t="s">
        <v>65</v>
      </c>
      <c r="AI718" t="s">
        <v>66</v>
      </c>
      <c r="AL718" t="s">
        <v>1237</v>
      </c>
      <c r="AY718" t="s">
        <v>1804</v>
      </c>
      <c r="AZ718" t="s">
        <v>1805</v>
      </c>
      <c r="BA718" t="s">
        <v>1806</v>
      </c>
      <c r="BB718" t="s">
        <v>1807</v>
      </c>
      <c r="BD718" t="s">
        <v>72</v>
      </c>
      <c r="BG718" t="s">
        <v>1808</v>
      </c>
    </row>
    <row r="719" spans="1:59" x14ac:dyDescent="0.2">
      <c r="A719" s="1">
        <v>42789.531747685192</v>
      </c>
      <c r="B719" t="s">
        <v>59</v>
      </c>
      <c r="C719" t="s">
        <v>494</v>
      </c>
      <c r="D719" t="str">
        <f>VLOOKUP(all_senate_staff[[#This Row],[Full Name]], senate_staff_import[],1,0)</f>
        <v>Khaleel M Anderson</v>
      </c>
      <c r="L719" t="s">
        <v>463</v>
      </c>
      <c r="M719" t="s">
        <v>464</v>
      </c>
      <c r="N719" t="s">
        <v>63</v>
      </c>
      <c r="AH719" t="s">
        <v>65</v>
      </c>
      <c r="AI719" t="s">
        <v>66</v>
      </c>
      <c r="AL719" t="s">
        <v>67</v>
      </c>
      <c r="AY719" t="s">
        <v>495</v>
      </c>
      <c r="AZ719" t="s">
        <v>496</v>
      </c>
      <c r="BA719" t="s">
        <v>497</v>
      </c>
      <c r="BB719" t="s">
        <v>250</v>
      </c>
      <c r="BD719" t="s">
        <v>72</v>
      </c>
      <c r="BG719" t="s">
        <v>498</v>
      </c>
    </row>
    <row r="720" spans="1:59" x14ac:dyDescent="0.2">
      <c r="A720" s="1">
        <v>42789.531597222223</v>
      </c>
      <c r="B720" t="s">
        <v>59</v>
      </c>
      <c r="C720" t="s">
        <v>1163</v>
      </c>
      <c r="D720" t="str">
        <f>VLOOKUP(all_senate_staff[[#This Row],[Full Name]], senate_staff_import[],1,0)</f>
        <v>Kim I Leviton-Kramer</v>
      </c>
      <c r="L720" t="s">
        <v>1164</v>
      </c>
      <c r="M720" t="s">
        <v>1165</v>
      </c>
      <c r="N720" t="s">
        <v>63</v>
      </c>
      <c r="T720" t="s">
        <v>1166</v>
      </c>
      <c r="AH720" t="s">
        <v>65</v>
      </c>
      <c r="AI720" t="s">
        <v>66</v>
      </c>
      <c r="AL720" t="s">
        <v>67</v>
      </c>
      <c r="AY720" t="s">
        <v>1167</v>
      </c>
      <c r="AZ720" t="s">
        <v>1168</v>
      </c>
      <c r="BA720" t="s">
        <v>1169</v>
      </c>
      <c r="BB720" t="s">
        <v>572</v>
      </c>
      <c r="BD720" t="s">
        <v>72</v>
      </c>
      <c r="BG720" t="s">
        <v>1170</v>
      </c>
    </row>
    <row r="721" spans="1:59" x14ac:dyDescent="0.2">
      <c r="A721" s="1">
        <v>42618.943113425928</v>
      </c>
      <c r="B721" t="s">
        <v>1862</v>
      </c>
      <c r="C721" t="s">
        <v>2247</v>
      </c>
      <c r="D721" t="str">
        <f>VLOOKUP(all_senate_staff[[#This Row],[Full Name]], senate_staff_import[],1,0)</f>
        <v>Kim L Jeffrey</v>
      </c>
      <c r="L721" t="s">
        <v>267</v>
      </c>
      <c r="M721" t="s">
        <v>268</v>
      </c>
      <c r="N721" t="s">
        <v>63</v>
      </c>
      <c r="AH721" t="s">
        <v>65</v>
      </c>
      <c r="AI721" t="s">
        <v>66</v>
      </c>
      <c r="AL721" t="s">
        <v>67</v>
      </c>
      <c r="AY721" t="s">
        <v>2248</v>
      </c>
      <c r="AZ721" t="s">
        <v>2249</v>
      </c>
      <c r="BA721" t="s">
        <v>2250</v>
      </c>
      <c r="BB721" t="s">
        <v>2251</v>
      </c>
      <c r="BD721" t="s">
        <v>72</v>
      </c>
      <c r="BG721" t="s">
        <v>2252</v>
      </c>
    </row>
    <row r="722" spans="1:59" x14ac:dyDescent="0.2">
      <c r="A722" s="1">
        <v>42618.942233796297</v>
      </c>
      <c r="B722" t="s">
        <v>1862</v>
      </c>
      <c r="C722" t="s">
        <v>3442</v>
      </c>
      <c r="D722" t="str">
        <f>VLOOKUP(all_senate_staff[[#This Row],[Full Name]], senate_staff_import[],1,0)</f>
        <v>Kim L Marselle</v>
      </c>
      <c r="L722" t="s">
        <v>105</v>
      </c>
      <c r="M722" t="s">
        <v>106</v>
      </c>
      <c r="N722" t="s">
        <v>63</v>
      </c>
      <c r="AH722" t="s">
        <v>65</v>
      </c>
      <c r="AI722" t="s">
        <v>66</v>
      </c>
      <c r="AL722" t="s">
        <v>67</v>
      </c>
      <c r="AY722" t="s">
        <v>3443</v>
      </c>
      <c r="AZ722" t="s">
        <v>2249</v>
      </c>
      <c r="BA722" t="s">
        <v>3444</v>
      </c>
      <c r="BB722" t="s">
        <v>426</v>
      </c>
      <c r="BD722" t="s">
        <v>72</v>
      </c>
      <c r="BG722" t="s">
        <v>3445</v>
      </c>
    </row>
    <row r="723" spans="1:59" x14ac:dyDescent="0.2">
      <c r="A723" s="1">
        <v>42789.530925925923</v>
      </c>
      <c r="B723" t="s">
        <v>59</v>
      </c>
      <c r="C723" t="s">
        <v>1557</v>
      </c>
      <c r="D723" t="str">
        <f>VLOOKUP(all_senate_staff[[#This Row],[Full Name]], senate_staff_import[],1,0)</f>
        <v>Kimberley R King</v>
      </c>
      <c r="M723" t="s">
        <v>1558</v>
      </c>
      <c r="AH723" t="s">
        <v>65</v>
      </c>
      <c r="AI723" t="s">
        <v>66</v>
      </c>
      <c r="AL723" t="s">
        <v>1237</v>
      </c>
      <c r="AY723" t="s">
        <v>1559</v>
      </c>
      <c r="AZ723" t="s">
        <v>1560</v>
      </c>
      <c r="BA723" t="s">
        <v>1561</v>
      </c>
      <c r="BB723" t="s">
        <v>455</v>
      </c>
      <c r="BD723" t="s">
        <v>72</v>
      </c>
      <c r="BG723" t="s">
        <v>1562</v>
      </c>
    </row>
    <row r="724" spans="1:59" x14ac:dyDescent="0.2">
      <c r="A724" s="1">
        <v>42618.940798611111</v>
      </c>
      <c r="B724" t="s">
        <v>1862</v>
      </c>
      <c r="C724" t="s">
        <v>5502</v>
      </c>
      <c r="D724" t="str">
        <f>VLOOKUP(all_senate_staff[[#This Row],[Full Name]], senate_staff_import[],1,0)</f>
        <v>Kimberly A Burke</v>
      </c>
      <c r="M724" t="s">
        <v>5496</v>
      </c>
      <c r="AH724" t="s">
        <v>65</v>
      </c>
      <c r="AI724" t="s">
        <v>66</v>
      </c>
      <c r="AL724" t="s">
        <v>1237</v>
      </c>
      <c r="AY724" t="s">
        <v>5503</v>
      </c>
      <c r="AZ724" t="s">
        <v>4734</v>
      </c>
      <c r="BA724" t="s">
        <v>5504</v>
      </c>
      <c r="BB724" t="s">
        <v>5505</v>
      </c>
      <c r="BD724" t="s">
        <v>72</v>
      </c>
      <c r="BG724" t="s">
        <v>5506</v>
      </c>
    </row>
    <row r="725" spans="1:59" x14ac:dyDescent="0.2">
      <c r="A725" s="1">
        <v>42618.941331018519</v>
      </c>
      <c r="B725" t="s">
        <v>1862</v>
      </c>
      <c r="C725" t="s">
        <v>4732</v>
      </c>
      <c r="D725" t="str">
        <f>VLOOKUP(all_senate_staff[[#This Row],[Full Name]], senate_staff_import[],1,0)</f>
        <v>Kimberly A Lapp</v>
      </c>
      <c r="M725" t="s">
        <v>1366</v>
      </c>
      <c r="AH725" t="s">
        <v>65</v>
      </c>
      <c r="AI725" t="s">
        <v>66</v>
      </c>
      <c r="AL725" t="s">
        <v>1237</v>
      </c>
      <c r="AY725" t="s">
        <v>4733</v>
      </c>
      <c r="AZ725" t="s">
        <v>4734</v>
      </c>
      <c r="BA725" t="s">
        <v>4735</v>
      </c>
      <c r="BB725" t="s">
        <v>1370</v>
      </c>
      <c r="BD725" t="s">
        <v>72</v>
      </c>
      <c r="BG725" t="s">
        <v>4736</v>
      </c>
    </row>
    <row r="726" spans="1:59" x14ac:dyDescent="0.2">
      <c r="A726" s="1">
        <v>42789.531805555547</v>
      </c>
      <c r="B726" t="s">
        <v>59</v>
      </c>
      <c r="C726" t="s">
        <v>221</v>
      </c>
      <c r="D726" t="str">
        <f>VLOOKUP(all_senate_staff[[#This Row],[Full Name]], senate_staff_import[],1,0)</f>
        <v>Kimberly C Peck</v>
      </c>
      <c r="L726" t="s">
        <v>214</v>
      </c>
      <c r="M726" t="s">
        <v>215</v>
      </c>
      <c r="N726" t="s">
        <v>63</v>
      </c>
      <c r="AH726" t="s">
        <v>65</v>
      </c>
      <c r="AI726" t="s">
        <v>66</v>
      </c>
      <c r="AL726" t="s">
        <v>67</v>
      </c>
      <c r="AY726" t="s">
        <v>222</v>
      </c>
      <c r="AZ726" t="s">
        <v>223</v>
      </c>
      <c r="BA726" t="s">
        <v>224</v>
      </c>
      <c r="BB726" t="s">
        <v>225</v>
      </c>
      <c r="BD726" t="s">
        <v>72</v>
      </c>
      <c r="BG726" t="s">
        <v>226</v>
      </c>
    </row>
    <row r="727" spans="1:59" x14ac:dyDescent="0.2">
      <c r="A727" s="1">
        <v>42618.940740740742</v>
      </c>
      <c r="B727" t="s">
        <v>1862</v>
      </c>
      <c r="C727" t="s">
        <v>5543</v>
      </c>
      <c r="D727" t="str">
        <f>VLOOKUP(all_senate_staff[[#This Row],[Full Name]], senate_staff_import[],1,0)</f>
        <v>Kimberly L Rossman</v>
      </c>
      <c r="M727" t="s">
        <v>5508</v>
      </c>
      <c r="AH727" t="s">
        <v>65</v>
      </c>
      <c r="AI727" t="s">
        <v>66</v>
      </c>
      <c r="AL727" t="s">
        <v>1237</v>
      </c>
      <c r="AY727" t="s">
        <v>5544</v>
      </c>
      <c r="AZ727" t="s">
        <v>5545</v>
      </c>
      <c r="BA727" t="s">
        <v>5546</v>
      </c>
      <c r="BB727" t="s">
        <v>5547</v>
      </c>
      <c r="BD727" t="s">
        <v>72</v>
      </c>
      <c r="BG727" t="s">
        <v>5548</v>
      </c>
    </row>
    <row r="728" spans="1:59" x14ac:dyDescent="0.2">
      <c r="A728" s="1">
        <v>42618.941111111111</v>
      </c>
      <c r="B728" t="s">
        <v>1862</v>
      </c>
      <c r="C728" t="s">
        <v>5068</v>
      </c>
      <c r="D728" t="str">
        <f>VLOOKUP(all_senate_staff[[#This Row],[Full Name]], senate_staff_import[],1,0)</f>
        <v>Kimberly S King</v>
      </c>
      <c r="M728" t="s">
        <v>1825</v>
      </c>
      <c r="AH728" t="s">
        <v>65</v>
      </c>
      <c r="AI728" t="s">
        <v>66</v>
      </c>
      <c r="AL728" t="s">
        <v>1237</v>
      </c>
      <c r="AY728" t="s">
        <v>5069</v>
      </c>
      <c r="AZ728" t="s">
        <v>5070</v>
      </c>
      <c r="BA728" t="s">
        <v>1561</v>
      </c>
      <c r="BB728" t="s">
        <v>5071</v>
      </c>
      <c r="BD728" t="s">
        <v>72</v>
      </c>
      <c r="BG728" t="s">
        <v>5072</v>
      </c>
    </row>
    <row r="729" spans="1:59" x14ac:dyDescent="0.2">
      <c r="A729" s="1">
        <v>42618.941122685188</v>
      </c>
      <c r="B729" t="s">
        <v>1862</v>
      </c>
      <c r="C729" t="s">
        <v>5048</v>
      </c>
      <c r="D729" t="str">
        <f>VLOOKUP(all_senate_staff[[#This Row],[Full Name]], senate_staff_import[],1,0)</f>
        <v>Kimberly Sierzega</v>
      </c>
      <c r="M729" t="s">
        <v>1825</v>
      </c>
      <c r="AH729" t="s">
        <v>65</v>
      </c>
      <c r="AI729" t="s">
        <v>66</v>
      </c>
      <c r="AL729" t="s">
        <v>1237</v>
      </c>
      <c r="AY729" t="s">
        <v>5049</v>
      </c>
      <c r="AZ729" t="s">
        <v>5050</v>
      </c>
      <c r="BA729" t="s">
        <v>5051</v>
      </c>
      <c r="BB729" t="s">
        <v>5052</v>
      </c>
      <c r="BD729" t="s">
        <v>72</v>
      </c>
      <c r="BG729" t="s">
        <v>5053</v>
      </c>
    </row>
    <row r="730" spans="1:59" x14ac:dyDescent="0.2">
      <c r="A730" s="1">
        <v>42618.942604166667</v>
      </c>
      <c r="B730" t="s">
        <v>1862</v>
      </c>
      <c r="C730" t="s">
        <v>2908</v>
      </c>
      <c r="D730" t="str">
        <f>VLOOKUP(all_senate_staff[[#This Row],[Full Name]], senate_staff_import[],1,0)</f>
        <v>Kirk W Ives</v>
      </c>
      <c r="L730" t="s">
        <v>181</v>
      </c>
      <c r="M730" t="s">
        <v>182</v>
      </c>
      <c r="N730" t="s">
        <v>168</v>
      </c>
      <c r="T730" t="s">
        <v>2909</v>
      </c>
      <c r="AH730" t="s">
        <v>65</v>
      </c>
      <c r="AI730" t="s">
        <v>66</v>
      </c>
      <c r="AL730" t="s">
        <v>67</v>
      </c>
      <c r="AM730" t="s">
        <v>68</v>
      </c>
      <c r="AY730" t="s">
        <v>2910</v>
      </c>
      <c r="AZ730" t="s">
        <v>2911</v>
      </c>
      <c r="BA730" t="s">
        <v>2912</v>
      </c>
      <c r="BB730" t="s">
        <v>236</v>
      </c>
      <c r="BD730" t="s">
        <v>72</v>
      </c>
      <c r="BG730" t="s">
        <v>2913</v>
      </c>
    </row>
    <row r="731" spans="1:59" x14ac:dyDescent="0.2">
      <c r="A731" s="1">
        <v>42618.941574074073</v>
      </c>
      <c r="B731" t="s">
        <v>1862</v>
      </c>
      <c r="C731" t="s">
        <v>4388</v>
      </c>
      <c r="D731" t="str">
        <f>VLOOKUP(all_senate_staff[[#This Row],[Full Name]], senate_staff_import[],1,0)</f>
        <v>Kristen M Thompson</v>
      </c>
      <c r="M731" t="s">
        <v>1254</v>
      </c>
      <c r="AH731" t="s">
        <v>65</v>
      </c>
      <c r="AI731" t="s">
        <v>66</v>
      </c>
      <c r="AL731" t="s">
        <v>1237</v>
      </c>
      <c r="AY731" t="s">
        <v>4389</v>
      </c>
      <c r="AZ731" t="s">
        <v>4390</v>
      </c>
      <c r="BA731" t="s">
        <v>4391</v>
      </c>
      <c r="BB731" t="s">
        <v>4392</v>
      </c>
      <c r="BD731" t="s">
        <v>72</v>
      </c>
      <c r="BG731" t="s">
        <v>4393</v>
      </c>
    </row>
    <row r="732" spans="1:59" x14ac:dyDescent="0.2">
      <c r="A732" s="1">
        <v>42618.941412037027</v>
      </c>
      <c r="B732" t="s">
        <v>1862</v>
      </c>
      <c r="C732" t="s">
        <v>4596</v>
      </c>
      <c r="D732" t="str">
        <f>VLOOKUP(all_senate_staff[[#This Row],[Full Name]], senate_staff_import[],1,0)</f>
        <v>Kristi D Porth</v>
      </c>
      <c r="L732" t="s">
        <v>709</v>
      </c>
      <c r="M732" t="s">
        <v>710</v>
      </c>
      <c r="N732" t="s">
        <v>63</v>
      </c>
      <c r="T732" t="s">
        <v>4597</v>
      </c>
      <c r="AH732" t="s">
        <v>65</v>
      </c>
      <c r="AI732" t="s">
        <v>66</v>
      </c>
      <c r="AL732" t="s">
        <v>67</v>
      </c>
      <c r="AM732" t="s">
        <v>145</v>
      </c>
      <c r="AY732" t="s">
        <v>4598</v>
      </c>
      <c r="AZ732" t="s">
        <v>4599</v>
      </c>
      <c r="BA732" t="s">
        <v>4600</v>
      </c>
      <c r="BB732" t="s">
        <v>145</v>
      </c>
      <c r="BD732" t="s">
        <v>72</v>
      </c>
      <c r="BG732" t="s">
        <v>4601</v>
      </c>
    </row>
    <row r="733" spans="1:59" x14ac:dyDescent="0.2">
      <c r="A733" s="1">
        <v>42618.939050925917</v>
      </c>
      <c r="B733" t="s">
        <v>1862</v>
      </c>
      <c r="C733" t="s">
        <v>7999</v>
      </c>
      <c r="D733" t="str">
        <f>VLOOKUP(all_senate_staff[[#This Row],[Full Name]], senate_staff_import[],1,0)</f>
        <v>Kristin E Shaw</v>
      </c>
      <c r="M733" t="s">
        <v>7964</v>
      </c>
      <c r="AH733" t="s">
        <v>65</v>
      </c>
      <c r="AI733" t="s">
        <v>66</v>
      </c>
      <c r="AL733" t="s">
        <v>1237</v>
      </c>
      <c r="AY733" t="s">
        <v>8000</v>
      </c>
      <c r="AZ733" t="s">
        <v>8001</v>
      </c>
      <c r="BA733" t="s">
        <v>4402</v>
      </c>
      <c r="BB733" t="s">
        <v>7977</v>
      </c>
      <c r="BD733" t="s">
        <v>72</v>
      </c>
      <c r="BG733" t="s">
        <v>8002</v>
      </c>
    </row>
    <row r="734" spans="1:59" x14ac:dyDescent="0.2">
      <c r="A734" s="1">
        <v>42618.942164351851</v>
      </c>
      <c r="B734" t="s">
        <v>1862</v>
      </c>
      <c r="C734" t="s">
        <v>3531</v>
      </c>
      <c r="D734" t="str">
        <f>VLOOKUP(all_senate_staff[[#This Row],[Full Name]], senate_staff_import[],1,0)</f>
        <v>Kristin G Sinclair</v>
      </c>
      <c r="M734" t="s">
        <v>1406</v>
      </c>
      <c r="AH734" t="s">
        <v>65</v>
      </c>
      <c r="AI734" t="s">
        <v>66</v>
      </c>
      <c r="AL734" t="s">
        <v>1237</v>
      </c>
      <c r="AY734" t="s">
        <v>3532</v>
      </c>
      <c r="AZ734" t="s">
        <v>3533</v>
      </c>
      <c r="BA734" t="s">
        <v>3534</v>
      </c>
      <c r="BB734" t="s">
        <v>1414</v>
      </c>
      <c r="BD734" t="s">
        <v>72</v>
      </c>
      <c r="BG734" t="s">
        <v>3535</v>
      </c>
    </row>
    <row r="735" spans="1:59" x14ac:dyDescent="0.2">
      <c r="A735" s="1">
        <v>42789.531585648147</v>
      </c>
      <c r="B735" t="s">
        <v>59</v>
      </c>
      <c r="C735" t="s">
        <v>1218</v>
      </c>
      <c r="D735" t="str">
        <f>VLOOKUP(all_senate_staff[[#This Row],[Full Name]], senate_staff_import[],1,0)</f>
        <v>Kristin J Mulligan</v>
      </c>
      <c r="L735" t="s">
        <v>1219</v>
      </c>
      <c r="M735" t="s">
        <v>1220</v>
      </c>
      <c r="N735" t="s">
        <v>63</v>
      </c>
      <c r="AH735" t="s">
        <v>65</v>
      </c>
      <c r="AI735" t="s">
        <v>66</v>
      </c>
      <c r="AL735" t="s">
        <v>67</v>
      </c>
      <c r="AY735" t="s">
        <v>1221</v>
      </c>
      <c r="AZ735" t="s">
        <v>1222</v>
      </c>
      <c r="BA735" t="s">
        <v>1223</v>
      </c>
      <c r="BB735" t="s">
        <v>455</v>
      </c>
      <c r="BD735" t="s">
        <v>72</v>
      </c>
      <c r="BG735" t="s">
        <v>1224</v>
      </c>
    </row>
    <row r="736" spans="1:59" x14ac:dyDescent="0.2">
      <c r="A736" s="1">
        <v>42789.5309837963</v>
      </c>
      <c r="B736" t="s">
        <v>59</v>
      </c>
      <c r="C736" t="s">
        <v>1300</v>
      </c>
      <c r="D736" t="str">
        <f>VLOOKUP(all_senate_staff[[#This Row],[Full Name]], senate_staff_import[],1,0)</f>
        <v>Kristin M Maccera</v>
      </c>
      <c r="M736" t="s">
        <v>1244</v>
      </c>
      <c r="AH736" t="s">
        <v>65</v>
      </c>
      <c r="AI736" t="s">
        <v>66</v>
      </c>
      <c r="AL736" t="s">
        <v>1237</v>
      </c>
      <c r="AY736" t="s">
        <v>1301</v>
      </c>
      <c r="AZ736" t="s">
        <v>1302</v>
      </c>
      <c r="BA736" t="s">
        <v>283</v>
      </c>
      <c r="BB736" t="s">
        <v>256</v>
      </c>
      <c r="BD736" t="s">
        <v>72</v>
      </c>
      <c r="BG736" t="s">
        <v>1303</v>
      </c>
    </row>
    <row r="737" spans="1:59" x14ac:dyDescent="0.2">
      <c r="A737" s="1">
        <v>42618.939363425918</v>
      </c>
      <c r="B737" t="s">
        <v>1862</v>
      </c>
      <c r="C737" t="s">
        <v>7273</v>
      </c>
      <c r="D737" t="str">
        <f>VLOOKUP(all_senate_staff[[#This Row],[Full Name]], senate_staff_import[],1,0)</f>
        <v>Kristina T Kwacz</v>
      </c>
      <c r="L737" t="s">
        <v>851</v>
      </c>
      <c r="M737" t="s">
        <v>852</v>
      </c>
      <c r="N737" t="s">
        <v>168</v>
      </c>
      <c r="AH737" t="s">
        <v>65</v>
      </c>
      <c r="AI737" t="s">
        <v>66</v>
      </c>
      <c r="AL737" t="s">
        <v>67</v>
      </c>
      <c r="AY737" t="s">
        <v>7274</v>
      </c>
      <c r="AZ737" t="s">
        <v>7275</v>
      </c>
      <c r="BA737" t="s">
        <v>7276</v>
      </c>
      <c r="BB737" t="s">
        <v>256</v>
      </c>
      <c r="BD737" t="s">
        <v>72</v>
      </c>
      <c r="BG737" t="s">
        <v>7277</v>
      </c>
    </row>
    <row r="738" spans="1:59" x14ac:dyDescent="0.2">
      <c r="A738" s="1">
        <v>42618.940393518518</v>
      </c>
      <c r="B738" t="s">
        <v>1862</v>
      </c>
      <c r="C738" t="s">
        <v>5953</v>
      </c>
      <c r="D738" t="str">
        <f>VLOOKUP(all_senate_staff[[#This Row],[Full Name]], senate_staff_import[],1,0)</f>
        <v>Kyle T Pero</v>
      </c>
      <c r="L738" t="s">
        <v>259</v>
      </c>
      <c r="M738" t="s">
        <v>260</v>
      </c>
      <c r="N738" t="s">
        <v>168</v>
      </c>
      <c r="T738" t="s">
        <v>5954</v>
      </c>
      <c r="AH738" t="s">
        <v>65</v>
      </c>
      <c r="AI738" t="s">
        <v>66</v>
      </c>
      <c r="AL738" t="s">
        <v>67</v>
      </c>
      <c r="AY738" t="s">
        <v>5955</v>
      </c>
      <c r="AZ738" t="s">
        <v>5956</v>
      </c>
      <c r="BA738" t="s">
        <v>5957</v>
      </c>
      <c r="BB738" t="s">
        <v>219</v>
      </c>
      <c r="BD738" t="s">
        <v>72</v>
      </c>
      <c r="BG738" t="s">
        <v>5958</v>
      </c>
    </row>
    <row r="739" spans="1:59" x14ac:dyDescent="0.2">
      <c r="A739" s="1">
        <v>42618.942974537043</v>
      </c>
      <c r="B739" t="s">
        <v>1862</v>
      </c>
      <c r="C739" t="s">
        <v>2448</v>
      </c>
      <c r="D739" t="str">
        <f>VLOOKUP(all_senate_staff[[#This Row],[Full Name]], senate_staff_import[],1,0)</f>
        <v>L Susan Richardson</v>
      </c>
      <c r="L739" t="s">
        <v>259</v>
      </c>
      <c r="M739" t="s">
        <v>260</v>
      </c>
      <c r="N739" t="s">
        <v>168</v>
      </c>
      <c r="AH739" t="s">
        <v>65</v>
      </c>
      <c r="AI739" t="s">
        <v>66</v>
      </c>
      <c r="AL739" t="s">
        <v>67</v>
      </c>
      <c r="AY739" t="s">
        <v>2449</v>
      </c>
      <c r="AZ739" t="s">
        <v>2450</v>
      </c>
      <c r="BA739" t="s">
        <v>2451</v>
      </c>
      <c r="BB739" t="s">
        <v>455</v>
      </c>
      <c r="BD739" t="s">
        <v>72</v>
      </c>
      <c r="BG739" t="s">
        <v>2452</v>
      </c>
    </row>
    <row r="740" spans="1:59" x14ac:dyDescent="0.2">
      <c r="A740" s="1">
        <v>42789.531689814823</v>
      </c>
      <c r="B740" t="s">
        <v>59</v>
      </c>
      <c r="C740" t="s">
        <v>753</v>
      </c>
      <c r="D740" t="str">
        <f>VLOOKUP(all_senate_staff[[#This Row],[Full Name]], senate_staff_import[],1,0)</f>
        <v>Lachanda C Marcelle-Moor</v>
      </c>
      <c r="L740" t="s">
        <v>747</v>
      </c>
      <c r="M740" t="s">
        <v>748</v>
      </c>
      <c r="N740" t="s">
        <v>63</v>
      </c>
      <c r="AH740" t="s">
        <v>65</v>
      </c>
      <c r="AI740" t="s">
        <v>66</v>
      </c>
      <c r="AL740" t="s">
        <v>67</v>
      </c>
      <c r="AY740" t="s">
        <v>754</v>
      </c>
      <c r="AZ740" t="s">
        <v>755</v>
      </c>
      <c r="BA740" t="s">
        <v>756</v>
      </c>
      <c r="BB740" t="s">
        <v>757</v>
      </c>
      <c r="BD740" t="s">
        <v>72</v>
      </c>
      <c r="BG740" t="s">
        <v>758</v>
      </c>
    </row>
    <row r="741" spans="1:59" x14ac:dyDescent="0.2">
      <c r="A741" s="1">
        <v>42789.531666666669</v>
      </c>
      <c r="B741" t="s">
        <v>59</v>
      </c>
      <c r="C741" t="s">
        <v>850</v>
      </c>
      <c r="D741" t="str">
        <f>VLOOKUP(all_senate_staff[[#This Row],[Full Name]], senate_staff_import[],1,0)</f>
        <v>Lakisha N Johnson</v>
      </c>
      <c r="L741" t="s">
        <v>851</v>
      </c>
      <c r="M741" t="s">
        <v>852</v>
      </c>
      <c r="N741" t="s">
        <v>63</v>
      </c>
      <c r="AH741" t="s">
        <v>65</v>
      </c>
      <c r="AI741" t="s">
        <v>66</v>
      </c>
      <c r="AL741" t="s">
        <v>67</v>
      </c>
      <c r="AY741" t="s">
        <v>853</v>
      </c>
      <c r="AZ741" t="s">
        <v>854</v>
      </c>
      <c r="BA741" t="s">
        <v>855</v>
      </c>
      <c r="BB741" t="s">
        <v>426</v>
      </c>
      <c r="BD741" t="s">
        <v>72</v>
      </c>
      <c r="BG741" t="s">
        <v>856</v>
      </c>
    </row>
    <row r="742" spans="1:59" x14ac:dyDescent="0.2">
      <c r="A742" s="1">
        <v>42618.94290509259</v>
      </c>
      <c r="B742" t="s">
        <v>1862</v>
      </c>
      <c r="C742" t="s">
        <v>2512</v>
      </c>
      <c r="D742" t="str">
        <f>VLOOKUP(all_senate_staff[[#This Row],[Full Name]], senate_staff_import[],1,0)</f>
        <v>Lana S Cheung</v>
      </c>
      <c r="L742" t="s">
        <v>245</v>
      </c>
      <c r="M742" t="s">
        <v>246</v>
      </c>
      <c r="N742" t="s">
        <v>63</v>
      </c>
      <c r="AH742" t="s">
        <v>65</v>
      </c>
      <c r="AI742" t="s">
        <v>66</v>
      </c>
      <c r="AL742" t="s">
        <v>67</v>
      </c>
      <c r="AY742" t="s">
        <v>2513</v>
      </c>
      <c r="AZ742" t="s">
        <v>2514</v>
      </c>
      <c r="BA742" t="s">
        <v>2515</v>
      </c>
      <c r="BB742" t="s">
        <v>426</v>
      </c>
      <c r="BD742" t="s">
        <v>72</v>
      </c>
      <c r="BG742" t="s">
        <v>2516</v>
      </c>
    </row>
    <row r="743" spans="1:59" x14ac:dyDescent="0.2">
      <c r="A743" s="1">
        <v>42789.531643518523</v>
      </c>
      <c r="B743" t="s">
        <v>59</v>
      </c>
      <c r="C743" t="s">
        <v>958</v>
      </c>
      <c r="D743" t="str">
        <f>VLOOKUP(all_senate_staff[[#This Row],[Full Name]], senate_staff_import[],1,0)</f>
        <v>Lateef A Turral</v>
      </c>
      <c r="L743" t="s">
        <v>952</v>
      </c>
      <c r="M743" t="s">
        <v>953</v>
      </c>
      <c r="N743" t="s">
        <v>63</v>
      </c>
      <c r="AH743" t="s">
        <v>65</v>
      </c>
      <c r="AI743" t="s">
        <v>66</v>
      </c>
      <c r="AL743" t="s">
        <v>67</v>
      </c>
      <c r="AY743" t="s">
        <v>959</v>
      </c>
      <c r="AZ743" t="s">
        <v>960</v>
      </c>
      <c r="BA743" t="s">
        <v>961</v>
      </c>
      <c r="BB743" t="s">
        <v>714</v>
      </c>
      <c r="BD743" t="s">
        <v>72</v>
      </c>
      <c r="BG743" t="s">
        <v>962</v>
      </c>
    </row>
    <row r="744" spans="1:59" x14ac:dyDescent="0.2">
      <c r="A744" s="1">
        <v>42789.531747685192</v>
      </c>
      <c r="B744" t="s">
        <v>59</v>
      </c>
      <c r="C744" t="s">
        <v>488</v>
      </c>
      <c r="D744" t="str">
        <f>VLOOKUP(all_senate_staff[[#This Row],[Full Name]], senate_staff_import[],1,0)</f>
        <v>Latoya R Benjamin</v>
      </c>
      <c r="L744" t="s">
        <v>463</v>
      </c>
      <c r="M744" t="s">
        <v>464</v>
      </c>
      <c r="N744" t="s">
        <v>63</v>
      </c>
      <c r="AH744" t="s">
        <v>65</v>
      </c>
      <c r="AI744" t="s">
        <v>66</v>
      </c>
      <c r="AL744" t="s">
        <v>67</v>
      </c>
      <c r="AY744" t="s">
        <v>489</v>
      </c>
      <c r="AZ744" t="s">
        <v>490</v>
      </c>
      <c r="BA744" t="s">
        <v>491</v>
      </c>
      <c r="BB744" t="s">
        <v>492</v>
      </c>
      <c r="BD744" t="s">
        <v>72</v>
      </c>
      <c r="BG744" t="s">
        <v>493</v>
      </c>
    </row>
    <row r="745" spans="1:59" x14ac:dyDescent="0.2">
      <c r="A745" s="1">
        <v>42618.943182870367</v>
      </c>
      <c r="B745" t="s">
        <v>1862</v>
      </c>
      <c r="C745" t="s">
        <v>2200</v>
      </c>
      <c r="D745" t="str">
        <f>VLOOKUP(all_senate_staff[[#This Row],[Full Name]], senate_staff_import[],1,0)</f>
        <v>Laura A Schreiner</v>
      </c>
      <c r="M745" t="s">
        <v>1254</v>
      </c>
      <c r="AH745" t="s">
        <v>65</v>
      </c>
      <c r="AI745" t="s">
        <v>66</v>
      </c>
      <c r="AL745" t="s">
        <v>1237</v>
      </c>
      <c r="AY745" t="s">
        <v>2201</v>
      </c>
      <c r="AZ745" t="s">
        <v>2202</v>
      </c>
      <c r="BA745" t="s">
        <v>2203</v>
      </c>
      <c r="BB745" t="s">
        <v>194</v>
      </c>
      <c r="BD745" t="s">
        <v>72</v>
      </c>
      <c r="BG745" t="s">
        <v>2204</v>
      </c>
    </row>
    <row r="746" spans="1:59" x14ac:dyDescent="0.2">
      <c r="A746" s="1">
        <v>42618.939085648148</v>
      </c>
      <c r="B746" t="s">
        <v>1862</v>
      </c>
      <c r="C746" t="s">
        <v>7879</v>
      </c>
      <c r="D746" t="str">
        <f>VLOOKUP(all_senate_staff[[#This Row],[Full Name]], senate_staff_import[],1,0)</f>
        <v>Laura E Manley</v>
      </c>
      <c r="L746" t="s">
        <v>909</v>
      </c>
      <c r="M746" t="s">
        <v>910</v>
      </c>
      <c r="N746" t="s">
        <v>168</v>
      </c>
      <c r="AH746" t="s">
        <v>65</v>
      </c>
      <c r="AI746" t="s">
        <v>66</v>
      </c>
      <c r="AL746" t="s">
        <v>67</v>
      </c>
      <c r="AM746" t="s">
        <v>284</v>
      </c>
      <c r="AY746" t="s">
        <v>7880</v>
      </c>
      <c r="AZ746" t="s">
        <v>1528</v>
      </c>
      <c r="BA746" t="s">
        <v>7881</v>
      </c>
      <c r="BB746" t="s">
        <v>2198</v>
      </c>
      <c r="BD746" t="s">
        <v>72</v>
      </c>
      <c r="BG746" t="s">
        <v>7882</v>
      </c>
    </row>
    <row r="747" spans="1:59" x14ac:dyDescent="0.2">
      <c r="A747" s="1">
        <v>42789.5309375</v>
      </c>
      <c r="B747" t="s">
        <v>59</v>
      </c>
      <c r="C747" t="s">
        <v>1526</v>
      </c>
      <c r="D747" t="str">
        <f>VLOOKUP(all_senate_staff[[#This Row],[Full Name]], senate_staff_import[],1,0)</f>
        <v>Laura E Rabinow</v>
      </c>
      <c r="M747" t="s">
        <v>1515</v>
      </c>
      <c r="AH747" t="s">
        <v>65</v>
      </c>
      <c r="AI747" t="s">
        <v>66</v>
      </c>
      <c r="AL747" t="s">
        <v>1237</v>
      </c>
      <c r="AY747" t="s">
        <v>1527</v>
      </c>
      <c r="AZ747" t="s">
        <v>1528</v>
      </c>
      <c r="BA747" t="s">
        <v>1529</v>
      </c>
      <c r="BB747" t="s">
        <v>1053</v>
      </c>
      <c r="BD747" t="s">
        <v>72</v>
      </c>
      <c r="BG747" t="s">
        <v>1530</v>
      </c>
    </row>
    <row r="748" spans="1:59" x14ac:dyDescent="0.2">
      <c r="A748" s="1">
        <v>42618.941793981481</v>
      </c>
      <c r="B748" t="s">
        <v>1862</v>
      </c>
      <c r="C748" t="s">
        <v>4093</v>
      </c>
      <c r="D748" t="str">
        <f>VLOOKUP(all_senate_staff[[#This Row],[Full Name]], senate_staff_import[],1,0)</f>
        <v>Laura J Griffiths</v>
      </c>
      <c r="L748" t="s">
        <v>4062</v>
      </c>
      <c r="M748" t="s">
        <v>4063</v>
      </c>
      <c r="N748" t="s">
        <v>63</v>
      </c>
      <c r="AH748" t="s">
        <v>65</v>
      </c>
      <c r="AI748" t="s">
        <v>66</v>
      </c>
      <c r="AL748" t="s">
        <v>67</v>
      </c>
      <c r="AY748" t="s">
        <v>4094</v>
      </c>
      <c r="AZ748" t="s">
        <v>4095</v>
      </c>
      <c r="BA748" t="s">
        <v>4096</v>
      </c>
      <c r="BB748" t="s">
        <v>578</v>
      </c>
      <c r="BD748" t="s">
        <v>72</v>
      </c>
      <c r="BG748" t="s">
        <v>4097</v>
      </c>
    </row>
    <row r="749" spans="1:59" x14ac:dyDescent="0.2">
      <c r="A749" s="1">
        <v>42618.94059027778</v>
      </c>
      <c r="B749" t="s">
        <v>1862</v>
      </c>
      <c r="C749" t="s">
        <v>5684</v>
      </c>
      <c r="D749" t="str">
        <f>VLOOKUP(all_senate_staff[[#This Row],[Full Name]], senate_staff_import[],1,0)</f>
        <v>Laura J Manno</v>
      </c>
      <c r="M749" t="s">
        <v>1503</v>
      </c>
      <c r="AH749" t="s">
        <v>65</v>
      </c>
      <c r="AI749" t="s">
        <v>66</v>
      </c>
      <c r="AL749" t="s">
        <v>1237</v>
      </c>
      <c r="AY749" t="s">
        <v>5685</v>
      </c>
      <c r="AZ749" t="s">
        <v>4095</v>
      </c>
      <c r="BA749" t="s">
        <v>5686</v>
      </c>
      <c r="BB749" t="s">
        <v>5238</v>
      </c>
      <c r="BD749" t="s">
        <v>72</v>
      </c>
      <c r="BG749" t="s">
        <v>5687</v>
      </c>
    </row>
    <row r="750" spans="1:59" x14ac:dyDescent="0.2">
      <c r="A750" s="1">
        <v>42789.530891203707</v>
      </c>
      <c r="B750" t="s">
        <v>59</v>
      </c>
      <c r="C750" t="s">
        <v>1720</v>
      </c>
      <c r="D750" t="str">
        <f>VLOOKUP(all_senate_staff[[#This Row],[Full Name]], senate_staff_import[],1,0)</f>
        <v>Lauren A Ehlers</v>
      </c>
      <c r="M750" t="s">
        <v>1260</v>
      </c>
      <c r="AH750" t="s">
        <v>65</v>
      </c>
      <c r="AI750" t="s">
        <v>66</v>
      </c>
      <c r="AL750" t="s">
        <v>1237</v>
      </c>
      <c r="AY750" t="s">
        <v>1721</v>
      </c>
      <c r="AZ750" t="s">
        <v>1722</v>
      </c>
      <c r="BA750" t="s">
        <v>1723</v>
      </c>
      <c r="BB750" t="s">
        <v>1264</v>
      </c>
      <c r="BD750" t="s">
        <v>72</v>
      </c>
      <c r="BG750" t="s">
        <v>1724</v>
      </c>
    </row>
    <row r="751" spans="1:59" x14ac:dyDescent="0.2">
      <c r="A751" s="1">
        <v>42789.530960648153</v>
      </c>
      <c r="B751" t="s">
        <v>59</v>
      </c>
      <c r="C751" t="s">
        <v>1421</v>
      </c>
      <c r="D751" t="str">
        <f>VLOOKUP(all_senate_staff[[#This Row],[Full Name]], senate_staff_import[],1,0)</f>
        <v>Lauren E Mcdonnell</v>
      </c>
      <c r="M751" t="s">
        <v>1406</v>
      </c>
      <c r="V751" t="s">
        <v>1422</v>
      </c>
      <c r="AG751" t="s">
        <v>1423</v>
      </c>
      <c r="AH751" t="s">
        <v>65</v>
      </c>
      <c r="AI751" t="s">
        <v>66</v>
      </c>
      <c r="AL751" t="s">
        <v>1237</v>
      </c>
      <c r="AY751" t="s">
        <v>1424</v>
      </c>
      <c r="AZ751" t="s">
        <v>1425</v>
      </c>
      <c r="BA751" t="s">
        <v>1426</v>
      </c>
      <c r="BB751" t="s">
        <v>1427</v>
      </c>
      <c r="BD751" t="s">
        <v>72</v>
      </c>
      <c r="BG751" t="s">
        <v>1428</v>
      </c>
    </row>
    <row r="752" spans="1:59" x14ac:dyDescent="0.2">
      <c r="A752" s="1">
        <v>42618.941828703697</v>
      </c>
      <c r="B752" t="s">
        <v>1862</v>
      </c>
      <c r="C752" t="s">
        <v>4008</v>
      </c>
      <c r="D752" t="str">
        <f>VLOOKUP(all_senate_staff[[#This Row],[Full Name]], senate_staff_import[],1,0)</f>
        <v>Lauren L Melendez</v>
      </c>
      <c r="M752" t="s">
        <v>1755</v>
      </c>
      <c r="AH752" t="s">
        <v>65</v>
      </c>
      <c r="AI752" t="s">
        <v>66</v>
      </c>
      <c r="AL752" t="s">
        <v>1237</v>
      </c>
      <c r="AY752" t="s">
        <v>4009</v>
      </c>
      <c r="AZ752" t="s">
        <v>4010</v>
      </c>
      <c r="BA752" t="s">
        <v>4011</v>
      </c>
      <c r="BB752" t="s">
        <v>4012</v>
      </c>
      <c r="BD752" t="s">
        <v>72</v>
      </c>
      <c r="BG752" t="s">
        <v>4013</v>
      </c>
    </row>
    <row r="753" spans="1:59" x14ac:dyDescent="0.2">
      <c r="A753" s="1">
        <v>42618.939305555563</v>
      </c>
      <c r="B753" t="s">
        <v>1862</v>
      </c>
      <c r="C753" t="s">
        <v>7388</v>
      </c>
      <c r="D753" t="str">
        <f>VLOOKUP(all_senate_staff[[#This Row],[Full Name]], senate_staff_import[],1,0)</f>
        <v>Lauren N Rivett</v>
      </c>
      <c r="L753" t="s">
        <v>1121</v>
      </c>
      <c r="M753" t="s">
        <v>1122</v>
      </c>
      <c r="N753" t="s">
        <v>63</v>
      </c>
      <c r="AH753" t="s">
        <v>65</v>
      </c>
      <c r="AI753" t="s">
        <v>66</v>
      </c>
      <c r="AL753" t="s">
        <v>67</v>
      </c>
      <c r="AM753" t="s">
        <v>68</v>
      </c>
      <c r="AY753" t="s">
        <v>7389</v>
      </c>
      <c r="AZ753" t="s">
        <v>7390</v>
      </c>
      <c r="BA753" t="s">
        <v>7391</v>
      </c>
      <c r="BB753" t="s">
        <v>236</v>
      </c>
      <c r="BD753" t="s">
        <v>72</v>
      </c>
      <c r="BG753" t="s">
        <v>7392</v>
      </c>
    </row>
    <row r="754" spans="1:59" x14ac:dyDescent="0.2">
      <c r="A754" s="1">
        <v>42618.940335648149</v>
      </c>
      <c r="B754" t="s">
        <v>1862</v>
      </c>
      <c r="C754" t="s">
        <v>6031</v>
      </c>
      <c r="D754" t="str">
        <f>VLOOKUP(all_senate_staff[[#This Row],[Full Name]], senate_staff_import[],1,0)</f>
        <v>Lauren Popper Ellis</v>
      </c>
      <c r="M754" t="s">
        <v>1466</v>
      </c>
      <c r="AH754" t="s">
        <v>65</v>
      </c>
      <c r="AI754" t="s">
        <v>66</v>
      </c>
      <c r="AL754" t="s">
        <v>1237</v>
      </c>
      <c r="AY754" t="s">
        <v>6032</v>
      </c>
      <c r="AZ754" t="s">
        <v>6033</v>
      </c>
      <c r="BA754" t="s">
        <v>5295</v>
      </c>
      <c r="BB754" t="s">
        <v>6034</v>
      </c>
      <c r="BD754" t="s">
        <v>72</v>
      </c>
      <c r="BG754" t="s">
        <v>6035</v>
      </c>
    </row>
    <row r="755" spans="1:59" x14ac:dyDescent="0.2">
      <c r="A755" s="1">
        <v>42618.940208333333</v>
      </c>
      <c r="B755" t="s">
        <v>1862</v>
      </c>
      <c r="C755" t="s">
        <v>6254</v>
      </c>
      <c r="D755" t="str">
        <f>VLOOKUP(all_senate_staff[[#This Row],[Full Name]], senate_staff_import[],1,0)</f>
        <v>Laurie A Heimroth</v>
      </c>
      <c r="L755" t="s">
        <v>5025</v>
      </c>
      <c r="M755" t="s">
        <v>5026</v>
      </c>
      <c r="N755" t="s">
        <v>168</v>
      </c>
      <c r="AH755" t="s">
        <v>65</v>
      </c>
      <c r="AI755" t="s">
        <v>66</v>
      </c>
      <c r="AL755" t="s">
        <v>67</v>
      </c>
      <c r="AY755" t="s">
        <v>6255</v>
      </c>
      <c r="AZ755" t="s">
        <v>6256</v>
      </c>
      <c r="BA755" t="s">
        <v>3364</v>
      </c>
      <c r="BB755" t="s">
        <v>1047</v>
      </c>
      <c r="BD755" t="s">
        <v>72</v>
      </c>
      <c r="BG755" t="s">
        <v>6257</v>
      </c>
    </row>
    <row r="756" spans="1:59" x14ac:dyDescent="0.2">
      <c r="A756" s="1">
        <v>42618.940034722233</v>
      </c>
      <c r="B756" t="s">
        <v>1862</v>
      </c>
      <c r="C756" t="s">
        <v>6548</v>
      </c>
      <c r="D756" t="str">
        <f>VLOOKUP(all_senate_staff[[#This Row],[Full Name]], senate_staff_import[],1,0)</f>
        <v>Laurie A Noel</v>
      </c>
      <c r="L756" t="s">
        <v>83</v>
      </c>
      <c r="M756" t="s">
        <v>84</v>
      </c>
      <c r="N756" t="s">
        <v>63</v>
      </c>
      <c r="AH756" t="s">
        <v>65</v>
      </c>
      <c r="AI756" t="s">
        <v>66</v>
      </c>
      <c r="AL756" t="s">
        <v>67</v>
      </c>
      <c r="AY756" t="s">
        <v>6549</v>
      </c>
      <c r="AZ756" t="s">
        <v>6256</v>
      </c>
      <c r="BA756" t="s">
        <v>6550</v>
      </c>
      <c r="BB756" t="s">
        <v>6551</v>
      </c>
      <c r="BD756" t="s">
        <v>72</v>
      </c>
      <c r="BG756" t="s">
        <v>6552</v>
      </c>
    </row>
    <row r="757" spans="1:59" x14ac:dyDescent="0.2">
      <c r="A757" s="1">
        <v>42789.531712962962</v>
      </c>
      <c r="B757" t="s">
        <v>59</v>
      </c>
      <c r="C757" t="s">
        <v>638</v>
      </c>
      <c r="D757" t="str">
        <f>VLOOKUP(all_senate_staff[[#This Row],[Full Name]], senate_staff_import[],1,0)</f>
        <v>Laurie B Hannon</v>
      </c>
      <c r="L757" t="s">
        <v>632</v>
      </c>
      <c r="M757" t="s">
        <v>633</v>
      </c>
      <c r="N757" t="s">
        <v>63</v>
      </c>
      <c r="AH757" t="s">
        <v>65</v>
      </c>
      <c r="AI757" t="s">
        <v>66</v>
      </c>
      <c r="AL757" t="s">
        <v>67</v>
      </c>
      <c r="AY757" t="s">
        <v>639</v>
      </c>
      <c r="AZ757" t="s">
        <v>640</v>
      </c>
      <c r="BA757" t="s">
        <v>641</v>
      </c>
      <c r="BB757" t="s">
        <v>455</v>
      </c>
      <c r="BD757" t="s">
        <v>72</v>
      </c>
      <c r="BG757" t="s">
        <v>642</v>
      </c>
    </row>
    <row r="758" spans="1:59" x14ac:dyDescent="0.2">
      <c r="A758" s="1">
        <v>42618.939872685187</v>
      </c>
      <c r="B758" t="s">
        <v>1862</v>
      </c>
      <c r="C758" t="s">
        <v>6880</v>
      </c>
      <c r="D758" t="str">
        <f>VLOOKUP(all_senate_staff[[#This Row],[Full Name]], senate_staff_import[],1,0)</f>
        <v>Lawrence W Mead</v>
      </c>
      <c r="M758" t="s">
        <v>6853</v>
      </c>
      <c r="AH758" t="s">
        <v>65</v>
      </c>
      <c r="AI758" t="s">
        <v>66</v>
      </c>
      <c r="AL758" t="s">
        <v>1237</v>
      </c>
      <c r="AY758" t="s">
        <v>6881</v>
      </c>
      <c r="AZ758" t="s">
        <v>6882</v>
      </c>
      <c r="BA758" t="s">
        <v>6883</v>
      </c>
      <c r="BB758" t="s">
        <v>6866</v>
      </c>
      <c r="BD758" t="s">
        <v>72</v>
      </c>
      <c r="BG758" t="s">
        <v>6884</v>
      </c>
    </row>
    <row r="759" spans="1:59" x14ac:dyDescent="0.2">
      <c r="A759" s="1">
        <v>42618.939236111109</v>
      </c>
      <c r="B759" t="s">
        <v>1862</v>
      </c>
      <c r="C759" t="s">
        <v>7503</v>
      </c>
      <c r="D759" t="str">
        <f>VLOOKUP(all_senate_staff[[#This Row],[Full Name]], senate_staff_import[],1,0)</f>
        <v>Lawrence W Murphy</v>
      </c>
      <c r="L759" t="s">
        <v>1090</v>
      </c>
      <c r="M759" t="s">
        <v>1091</v>
      </c>
      <c r="N759" t="s">
        <v>63</v>
      </c>
      <c r="AH759" t="s">
        <v>65</v>
      </c>
      <c r="AI759" t="s">
        <v>66</v>
      </c>
      <c r="AL759" t="s">
        <v>67</v>
      </c>
      <c r="AY759" t="s">
        <v>7504</v>
      </c>
      <c r="AZ759" t="s">
        <v>6882</v>
      </c>
      <c r="BA759" t="s">
        <v>1599</v>
      </c>
      <c r="BB759" t="s">
        <v>7505</v>
      </c>
      <c r="BD759" t="s">
        <v>72</v>
      </c>
      <c r="BG759" t="s">
        <v>7506</v>
      </c>
    </row>
    <row r="760" spans="1:59" x14ac:dyDescent="0.2">
      <c r="A760" s="1">
        <v>42618.939131944448</v>
      </c>
      <c r="B760" t="s">
        <v>1862</v>
      </c>
      <c r="C760" t="s">
        <v>7738</v>
      </c>
      <c r="D760" t="str">
        <f>VLOOKUP(all_senate_staff[[#This Row],[Full Name]], senate_staff_import[],1,0)</f>
        <v>Leila Martinez</v>
      </c>
      <c r="L760" t="s">
        <v>1001</v>
      </c>
      <c r="M760" t="s">
        <v>1002</v>
      </c>
      <c r="N760" t="s">
        <v>63</v>
      </c>
      <c r="AH760" t="s">
        <v>65</v>
      </c>
      <c r="AI760" t="s">
        <v>66</v>
      </c>
      <c r="AL760" t="s">
        <v>67</v>
      </c>
      <c r="AY760" t="s">
        <v>7739</v>
      </c>
      <c r="AZ760" t="s">
        <v>7740</v>
      </c>
      <c r="BA760" t="s">
        <v>2414</v>
      </c>
      <c r="BB760" t="s">
        <v>2049</v>
      </c>
      <c r="BD760" t="s">
        <v>72</v>
      </c>
      <c r="BG760" t="s">
        <v>7741</v>
      </c>
    </row>
    <row r="761" spans="1:59" x14ac:dyDescent="0.2">
      <c r="A761" s="1">
        <v>42789.531643518523</v>
      </c>
      <c r="B761" t="s">
        <v>59</v>
      </c>
      <c r="C761" t="s">
        <v>982</v>
      </c>
      <c r="D761" t="str">
        <f>VLOOKUP(all_senate_staff[[#This Row],[Full Name]], senate_staff_import[],1,0)</f>
        <v>Leilani S Lewter</v>
      </c>
      <c r="L761" t="s">
        <v>952</v>
      </c>
      <c r="M761" t="s">
        <v>953</v>
      </c>
      <c r="N761" t="s">
        <v>63</v>
      </c>
      <c r="AH761" t="s">
        <v>65</v>
      </c>
      <c r="AI761" t="s">
        <v>66</v>
      </c>
      <c r="AL761" t="s">
        <v>67</v>
      </c>
      <c r="AY761" t="s">
        <v>983</v>
      </c>
      <c r="AZ761" t="s">
        <v>984</v>
      </c>
      <c r="BA761" t="s">
        <v>985</v>
      </c>
      <c r="BB761" t="s">
        <v>986</v>
      </c>
      <c r="BD761" t="s">
        <v>72</v>
      </c>
      <c r="BG761" t="s">
        <v>987</v>
      </c>
    </row>
    <row r="762" spans="1:59" x14ac:dyDescent="0.2">
      <c r="A762" s="1">
        <v>42618.938958333332</v>
      </c>
      <c r="B762" t="s">
        <v>1862</v>
      </c>
      <c r="C762" t="s">
        <v>8312</v>
      </c>
      <c r="D762" t="str">
        <f>VLOOKUP(all_senate_staff[[#This Row],[Full Name]], senate_staff_import[],1,0)</f>
        <v>Leon M Gandron</v>
      </c>
      <c r="M762" t="s">
        <v>1837</v>
      </c>
      <c r="AH762" t="s">
        <v>65</v>
      </c>
      <c r="AI762" t="s">
        <v>66</v>
      </c>
      <c r="AL762" t="s">
        <v>1237</v>
      </c>
      <c r="AY762" t="s">
        <v>8313</v>
      </c>
      <c r="AZ762" t="s">
        <v>8314</v>
      </c>
      <c r="BA762" t="s">
        <v>8315</v>
      </c>
      <c r="BB762" t="s">
        <v>7195</v>
      </c>
      <c r="BD762" t="s">
        <v>72</v>
      </c>
      <c r="BG762" t="s">
        <v>8316</v>
      </c>
    </row>
    <row r="763" spans="1:59" x14ac:dyDescent="0.2">
      <c r="A763" s="1">
        <v>42618.941203703696</v>
      </c>
      <c r="B763" t="s">
        <v>1862</v>
      </c>
      <c r="C763" t="s">
        <v>4932</v>
      </c>
      <c r="D763" t="str">
        <f>VLOOKUP(all_senate_staff[[#This Row],[Full Name]], senate_staff_import[],1,0)</f>
        <v>Leonard I Goodkin</v>
      </c>
      <c r="M763" t="s">
        <v>4933</v>
      </c>
      <c r="AH763" t="s">
        <v>65</v>
      </c>
      <c r="AI763" t="s">
        <v>66</v>
      </c>
      <c r="AL763" t="s">
        <v>1237</v>
      </c>
      <c r="AY763" t="s">
        <v>4934</v>
      </c>
      <c r="AZ763" t="s">
        <v>4935</v>
      </c>
      <c r="BA763" t="s">
        <v>4936</v>
      </c>
      <c r="BB763" t="s">
        <v>4937</v>
      </c>
      <c r="BD763" t="s">
        <v>72</v>
      </c>
      <c r="BG763" t="s">
        <v>4938</v>
      </c>
    </row>
    <row r="764" spans="1:59" x14ac:dyDescent="0.2">
      <c r="A764" s="1">
        <v>42618.941261574073</v>
      </c>
      <c r="B764" t="s">
        <v>1862</v>
      </c>
      <c r="C764" t="s">
        <v>4853</v>
      </c>
      <c r="D764" t="str">
        <f>VLOOKUP(all_senate_staff[[#This Row],[Full Name]], senate_staff_import[],1,0)</f>
        <v>Leslie E King</v>
      </c>
      <c r="M764" t="s">
        <v>1558</v>
      </c>
      <c r="AH764" t="s">
        <v>65</v>
      </c>
      <c r="AI764" t="s">
        <v>66</v>
      </c>
      <c r="AL764" t="s">
        <v>1237</v>
      </c>
      <c r="AY764" t="s">
        <v>4854</v>
      </c>
      <c r="AZ764" t="s">
        <v>4855</v>
      </c>
      <c r="BA764" t="s">
        <v>1561</v>
      </c>
      <c r="BB764" t="s">
        <v>395</v>
      </c>
      <c r="BD764" t="s">
        <v>72</v>
      </c>
      <c r="BG764" t="s">
        <v>4856</v>
      </c>
    </row>
    <row r="765" spans="1:59" x14ac:dyDescent="0.2">
      <c r="A765" s="1">
        <v>42618.939143518517</v>
      </c>
      <c r="B765" t="s">
        <v>1862</v>
      </c>
      <c r="C765" t="s">
        <v>7697</v>
      </c>
      <c r="D765" t="str">
        <f>VLOOKUP(all_senate_staff[[#This Row],[Full Name]], senate_staff_import[],1,0)</f>
        <v>Leslie G Frohberg</v>
      </c>
      <c r="L765" t="s">
        <v>415</v>
      </c>
      <c r="M765" t="s">
        <v>416</v>
      </c>
      <c r="N765" t="s">
        <v>63</v>
      </c>
      <c r="AH765" t="s">
        <v>65</v>
      </c>
      <c r="AI765" t="s">
        <v>66</v>
      </c>
      <c r="AL765" t="s">
        <v>67</v>
      </c>
      <c r="AY765" t="s">
        <v>7698</v>
      </c>
      <c r="AZ765" t="s">
        <v>7699</v>
      </c>
      <c r="BA765" t="s">
        <v>7700</v>
      </c>
      <c r="BB765" t="s">
        <v>426</v>
      </c>
      <c r="BD765" t="s">
        <v>72</v>
      </c>
      <c r="BG765" t="s">
        <v>7701</v>
      </c>
    </row>
    <row r="766" spans="1:59" x14ac:dyDescent="0.2">
      <c r="A766" s="1">
        <v>42618.939930555563</v>
      </c>
      <c r="B766" t="s">
        <v>1862</v>
      </c>
      <c r="C766" t="s">
        <v>6778</v>
      </c>
      <c r="D766" t="str">
        <f>VLOOKUP(all_senate_staff[[#This Row],[Full Name]], senate_staff_import[],1,0)</f>
        <v>Lillian Vargas</v>
      </c>
      <c r="L766" t="s">
        <v>1001</v>
      </c>
      <c r="M766" t="s">
        <v>1002</v>
      </c>
      <c r="N766" t="s">
        <v>63</v>
      </c>
      <c r="AH766" t="s">
        <v>65</v>
      </c>
      <c r="AI766" t="s">
        <v>66</v>
      </c>
      <c r="AL766" t="s">
        <v>67</v>
      </c>
      <c r="AY766" t="s">
        <v>6779</v>
      </c>
      <c r="AZ766" t="s">
        <v>6780</v>
      </c>
      <c r="BA766" t="s">
        <v>6781</v>
      </c>
      <c r="BB766" t="s">
        <v>578</v>
      </c>
      <c r="BD766" t="s">
        <v>72</v>
      </c>
      <c r="BG766" t="s">
        <v>6782</v>
      </c>
    </row>
    <row r="767" spans="1:59" x14ac:dyDescent="0.2">
      <c r="A767" s="1">
        <v>42618.939236111109</v>
      </c>
      <c r="B767" t="s">
        <v>1862</v>
      </c>
      <c r="C767" t="s">
        <v>7498</v>
      </c>
      <c r="D767" t="str">
        <f>VLOOKUP(all_senate_staff[[#This Row],[Full Name]], senate_staff_import[],1,0)</f>
        <v>Linda D Vavricka</v>
      </c>
      <c r="L767" t="s">
        <v>1090</v>
      </c>
      <c r="M767" t="s">
        <v>1091</v>
      </c>
      <c r="N767" t="s">
        <v>63</v>
      </c>
      <c r="AH767" t="s">
        <v>65</v>
      </c>
      <c r="AI767" t="s">
        <v>66</v>
      </c>
      <c r="AL767" t="s">
        <v>67</v>
      </c>
      <c r="AY767" t="s">
        <v>7499</v>
      </c>
      <c r="AZ767" t="s">
        <v>7500</v>
      </c>
      <c r="BA767" t="s">
        <v>7501</v>
      </c>
      <c r="BB767" t="s">
        <v>312</v>
      </c>
      <c r="BD767" t="s">
        <v>72</v>
      </c>
      <c r="BG767" t="s">
        <v>7502</v>
      </c>
    </row>
    <row r="768" spans="1:59" x14ac:dyDescent="0.2">
      <c r="A768" s="1">
        <v>42618.938958333332</v>
      </c>
      <c r="B768" t="s">
        <v>1862</v>
      </c>
      <c r="C768" t="s">
        <v>8302</v>
      </c>
      <c r="D768" t="str">
        <f>VLOOKUP(all_senate_staff[[#This Row],[Full Name]], senate_staff_import[],1,0)</f>
        <v>Linda T Sylvain</v>
      </c>
      <c r="M768" t="s">
        <v>1837</v>
      </c>
      <c r="AH768" t="s">
        <v>65</v>
      </c>
      <c r="AI768" t="s">
        <v>66</v>
      </c>
      <c r="AL768" t="s">
        <v>1237</v>
      </c>
      <c r="AY768" t="s">
        <v>8303</v>
      </c>
      <c r="AZ768" t="s">
        <v>8304</v>
      </c>
      <c r="BA768" t="s">
        <v>8305</v>
      </c>
      <c r="BB768" t="s">
        <v>455</v>
      </c>
      <c r="BD768" t="s">
        <v>72</v>
      </c>
      <c r="BG768" t="s">
        <v>8306</v>
      </c>
    </row>
    <row r="769" spans="1:59" x14ac:dyDescent="0.2">
      <c r="A769" s="1">
        <v>42618.942719907413</v>
      </c>
      <c r="B769" t="s">
        <v>1862</v>
      </c>
      <c r="C769" t="s">
        <v>2745</v>
      </c>
      <c r="D769" t="str">
        <f>VLOOKUP(all_senate_staff[[#This Row],[Full Name]], senate_staff_import[],1,0)</f>
        <v>Linda V Croghan</v>
      </c>
      <c r="L769" t="s">
        <v>61</v>
      </c>
      <c r="M769" t="s">
        <v>62</v>
      </c>
      <c r="N769" t="s">
        <v>63</v>
      </c>
      <c r="AH769" t="s">
        <v>65</v>
      </c>
      <c r="AI769" t="s">
        <v>66</v>
      </c>
      <c r="AL769" t="s">
        <v>67</v>
      </c>
      <c r="AY769" t="s">
        <v>2746</v>
      </c>
      <c r="AZ769" t="s">
        <v>2747</v>
      </c>
      <c r="BA769" t="s">
        <v>2748</v>
      </c>
      <c r="BB769" t="s">
        <v>2749</v>
      </c>
      <c r="BD769" t="s">
        <v>72</v>
      </c>
      <c r="BG769" t="s">
        <v>2750</v>
      </c>
    </row>
    <row r="770" spans="1:59" x14ac:dyDescent="0.2">
      <c r="A770" s="1">
        <v>42789.531724537039</v>
      </c>
      <c r="B770" t="s">
        <v>59</v>
      </c>
      <c r="C770" t="s">
        <v>602</v>
      </c>
      <c r="D770" t="str">
        <f>VLOOKUP(all_senate_staff[[#This Row],[Full Name]], senate_staff_import[],1,0)</f>
        <v>Lindsay P Turk</v>
      </c>
      <c r="L770" t="s">
        <v>603</v>
      </c>
      <c r="M770" t="s">
        <v>604</v>
      </c>
      <c r="N770" t="s">
        <v>63</v>
      </c>
      <c r="T770" t="s">
        <v>605</v>
      </c>
      <c r="AH770" t="s">
        <v>65</v>
      </c>
      <c r="AI770" t="s">
        <v>66</v>
      </c>
      <c r="AL770" t="s">
        <v>67</v>
      </c>
      <c r="AM770" t="s">
        <v>145</v>
      </c>
      <c r="AY770" t="s">
        <v>606</v>
      </c>
      <c r="AZ770" t="s">
        <v>607</v>
      </c>
      <c r="BA770" t="s">
        <v>608</v>
      </c>
      <c r="BB770" t="s">
        <v>312</v>
      </c>
      <c r="BD770" t="s">
        <v>72</v>
      </c>
      <c r="BG770" t="s">
        <v>609</v>
      </c>
    </row>
    <row r="771" spans="1:59" x14ac:dyDescent="0.2">
      <c r="A771" s="1">
        <v>42618.941840277781</v>
      </c>
      <c r="B771" t="s">
        <v>1862</v>
      </c>
      <c r="C771" t="s">
        <v>3990</v>
      </c>
      <c r="D771" t="str">
        <f>VLOOKUP(all_senate_staff[[#This Row],[Full Name]], senate_staff_import[],1,0)</f>
        <v>Lisa A Bruno</v>
      </c>
      <c r="M771" t="s">
        <v>1755</v>
      </c>
      <c r="AH771" t="s">
        <v>65</v>
      </c>
      <c r="AI771" t="s">
        <v>66</v>
      </c>
      <c r="AL771" t="s">
        <v>1237</v>
      </c>
      <c r="AY771" t="s">
        <v>3991</v>
      </c>
      <c r="AZ771" t="s">
        <v>2831</v>
      </c>
      <c r="BA771" t="s">
        <v>3992</v>
      </c>
      <c r="BB771" t="s">
        <v>1022</v>
      </c>
      <c r="BD771" t="s">
        <v>72</v>
      </c>
      <c r="BG771" t="s">
        <v>3993</v>
      </c>
    </row>
    <row r="772" spans="1:59" x14ac:dyDescent="0.2">
      <c r="A772" s="1">
        <v>42618.939131944448</v>
      </c>
      <c r="B772" t="s">
        <v>1862</v>
      </c>
      <c r="C772" t="s">
        <v>7722</v>
      </c>
      <c r="D772" t="str">
        <f>VLOOKUP(all_senate_staff[[#This Row],[Full Name]], senate_staff_import[],1,0)</f>
        <v>Lisa A Morin</v>
      </c>
      <c r="M772" t="s">
        <v>7703</v>
      </c>
      <c r="AH772" t="s">
        <v>65</v>
      </c>
      <c r="AI772" t="s">
        <v>66</v>
      </c>
      <c r="AL772" t="s">
        <v>1237</v>
      </c>
      <c r="AY772" t="s">
        <v>7723</v>
      </c>
      <c r="AZ772" t="s">
        <v>2831</v>
      </c>
      <c r="BA772" t="s">
        <v>1654</v>
      </c>
      <c r="BB772" t="s">
        <v>7724</v>
      </c>
      <c r="BD772" t="s">
        <v>72</v>
      </c>
      <c r="BG772" t="s">
        <v>7725</v>
      </c>
    </row>
    <row r="773" spans="1:59" x14ac:dyDescent="0.2">
      <c r="A773" s="1">
        <v>42618.942650462966</v>
      </c>
      <c r="B773" t="s">
        <v>1862</v>
      </c>
      <c r="C773" t="s">
        <v>2829</v>
      </c>
      <c r="D773" t="str">
        <f>VLOOKUP(all_senate_staff[[#This Row],[Full Name]], senate_staff_import[],1,0)</f>
        <v>Lisa A Vanstrom</v>
      </c>
      <c r="L773" t="s">
        <v>189</v>
      </c>
      <c r="M773" t="s">
        <v>190</v>
      </c>
      <c r="N773" t="s">
        <v>63</v>
      </c>
      <c r="AH773" t="s">
        <v>65</v>
      </c>
      <c r="AI773" t="s">
        <v>66</v>
      </c>
      <c r="AL773" t="s">
        <v>67</v>
      </c>
      <c r="AY773" t="s">
        <v>2830</v>
      </c>
      <c r="AZ773" t="s">
        <v>2831</v>
      </c>
      <c r="BA773" t="s">
        <v>2832</v>
      </c>
      <c r="BB773" t="s">
        <v>200</v>
      </c>
      <c r="BD773" t="s">
        <v>72</v>
      </c>
      <c r="BG773" t="s">
        <v>2833</v>
      </c>
    </row>
    <row r="774" spans="1:59" x14ac:dyDescent="0.2">
      <c r="A774" s="1">
        <v>42618.941006944442</v>
      </c>
      <c r="B774" t="s">
        <v>1862</v>
      </c>
      <c r="C774" t="s">
        <v>5210</v>
      </c>
      <c r="D774" t="str">
        <f>VLOOKUP(all_senate_staff[[#This Row],[Full Name]], senate_staff_import[],1,0)</f>
        <v>Lisa G Lashley</v>
      </c>
      <c r="L774" t="s">
        <v>952</v>
      </c>
      <c r="M774" t="s">
        <v>953</v>
      </c>
      <c r="N774" t="s">
        <v>63</v>
      </c>
      <c r="AH774" t="s">
        <v>65</v>
      </c>
      <c r="AI774" t="s">
        <v>66</v>
      </c>
      <c r="AL774" t="s">
        <v>67</v>
      </c>
      <c r="AY774" t="s">
        <v>5211</v>
      </c>
      <c r="AZ774" t="s">
        <v>5212</v>
      </c>
      <c r="BA774" t="s">
        <v>5213</v>
      </c>
      <c r="BB774" t="s">
        <v>790</v>
      </c>
      <c r="BD774" t="s">
        <v>72</v>
      </c>
      <c r="BG774" t="s">
        <v>5214</v>
      </c>
    </row>
    <row r="775" spans="1:59" x14ac:dyDescent="0.2">
      <c r="A775" s="1">
        <v>42618.940243055556</v>
      </c>
      <c r="B775" t="s">
        <v>1862</v>
      </c>
      <c r="C775" t="s">
        <v>6169</v>
      </c>
      <c r="D775" t="str">
        <f>VLOOKUP(all_senate_staff[[#This Row],[Full Name]], senate_staff_import[],1,0)</f>
        <v>Lisa M George</v>
      </c>
      <c r="L775" t="s">
        <v>463</v>
      </c>
      <c r="M775" t="s">
        <v>464</v>
      </c>
      <c r="N775" t="s">
        <v>63</v>
      </c>
      <c r="AH775" t="s">
        <v>65</v>
      </c>
      <c r="AI775" t="s">
        <v>66</v>
      </c>
      <c r="AL775" t="s">
        <v>67</v>
      </c>
      <c r="AY775" t="s">
        <v>6170</v>
      </c>
      <c r="AZ775" t="s">
        <v>2848</v>
      </c>
      <c r="BA775" t="s">
        <v>6171</v>
      </c>
      <c r="BB775" t="s">
        <v>714</v>
      </c>
      <c r="BD775" t="s">
        <v>72</v>
      </c>
      <c r="BG775" t="s">
        <v>6172</v>
      </c>
    </row>
    <row r="776" spans="1:59" x14ac:dyDescent="0.2">
      <c r="A776" s="1">
        <v>42618.94263888889</v>
      </c>
      <c r="B776" t="s">
        <v>1862</v>
      </c>
      <c r="C776" t="s">
        <v>2846</v>
      </c>
      <c r="D776" t="str">
        <f>VLOOKUP(all_senate_staff[[#This Row],[Full Name]], senate_staff_import[],1,0)</f>
        <v>Lisa M Salotti</v>
      </c>
      <c r="L776" t="s">
        <v>864</v>
      </c>
      <c r="M776" t="s">
        <v>865</v>
      </c>
      <c r="N776" t="s">
        <v>63</v>
      </c>
      <c r="AH776" t="s">
        <v>65</v>
      </c>
      <c r="AI776" t="s">
        <v>66</v>
      </c>
      <c r="AL776" t="s">
        <v>67</v>
      </c>
      <c r="AY776" t="s">
        <v>2847</v>
      </c>
      <c r="AZ776" t="s">
        <v>2848</v>
      </c>
      <c r="BA776" t="s">
        <v>2849</v>
      </c>
      <c r="BB776" t="s">
        <v>2850</v>
      </c>
      <c r="BD776" t="s">
        <v>72</v>
      </c>
      <c r="BG776" t="s">
        <v>2851</v>
      </c>
    </row>
    <row r="777" spans="1:59" x14ac:dyDescent="0.2">
      <c r="A777" s="1">
        <v>42618.939849537041</v>
      </c>
      <c r="B777" t="s">
        <v>1862</v>
      </c>
      <c r="C777" t="s">
        <v>6944</v>
      </c>
      <c r="D777" t="str">
        <f>VLOOKUP(all_senate_staff[[#This Row],[Full Name]], senate_staff_import[],1,0)</f>
        <v>Lisa M Sams</v>
      </c>
      <c r="L777" t="s">
        <v>909</v>
      </c>
      <c r="M777" t="s">
        <v>910</v>
      </c>
      <c r="N777" t="s">
        <v>168</v>
      </c>
      <c r="T777" t="s">
        <v>6945</v>
      </c>
      <c r="AH777" t="s">
        <v>65</v>
      </c>
      <c r="AI777" t="s">
        <v>66</v>
      </c>
      <c r="AL777" t="s">
        <v>67</v>
      </c>
      <c r="AM777" t="s">
        <v>145</v>
      </c>
      <c r="AY777" t="s">
        <v>6946</v>
      </c>
      <c r="AZ777" t="s">
        <v>2848</v>
      </c>
      <c r="BA777" t="s">
        <v>6947</v>
      </c>
      <c r="BB777" t="s">
        <v>3011</v>
      </c>
      <c r="BD777" t="s">
        <v>72</v>
      </c>
      <c r="BG777" t="s">
        <v>6948</v>
      </c>
    </row>
    <row r="778" spans="1:59" x14ac:dyDescent="0.2">
      <c r="A778" s="1">
        <v>42618.940937500003</v>
      </c>
      <c r="B778" t="s">
        <v>1862</v>
      </c>
      <c r="C778" t="s">
        <v>5337</v>
      </c>
      <c r="D778" t="str">
        <f>VLOOKUP(all_senate_staff[[#This Row],[Full Name]], senate_staff_import[],1,0)</f>
        <v>Lisa P Reid</v>
      </c>
      <c r="M778" t="s">
        <v>1360</v>
      </c>
      <c r="AH778" t="s">
        <v>65</v>
      </c>
      <c r="AI778" t="s">
        <v>66</v>
      </c>
      <c r="AL778" t="s">
        <v>1237</v>
      </c>
      <c r="AY778" t="s">
        <v>5338</v>
      </c>
      <c r="AZ778" t="s">
        <v>5339</v>
      </c>
      <c r="BA778" t="s">
        <v>577</v>
      </c>
      <c r="BB778" t="s">
        <v>5340</v>
      </c>
      <c r="BD778" t="s">
        <v>72</v>
      </c>
      <c r="BG778" t="s">
        <v>5341</v>
      </c>
    </row>
    <row r="779" spans="1:59" x14ac:dyDescent="0.2">
      <c r="A779" s="1">
        <v>42618.942175925928</v>
      </c>
      <c r="B779" t="s">
        <v>1862</v>
      </c>
      <c r="C779" t="s">
        <v>3508</v>
      </c>
      <c r="D779" t="str">
        <f>VLOOKUP(all_senate_staff[[#This Row],[Full Name]], senate_staff_import[],1,0)</f>
        <v>Lisa R Harris</v>
      </c>
      <c r="M779" t="s">
        <v>1406</v>
      </c>
      <c r="V779" t="s">
        <v>3509</v>
      </c>
      <c r="AG779" t="s">
        <v>3510</v>
      </c>
      <c r="AH779" t="s">
        <v>65</v>
      </c>
      <c r="AI779" t="s">
        <v>66</v>
      </c>
      <c r="AL779" t="s">
        <v>1237</v>
      </c>
      <c r="AY779" t="s">
        <v>3511</v>
      </c>
      <c r="AZ779" t="s">
        <v>3512</v>
      </c>
      <c r="BA779" t="s">
        <v>3513</v>
      </c>
      <c r="BB779" t="s">
        <v>401</v>
      </c>
      <c r="BD779" t="s">
        <v>72</v>
      </c>
      <c r="BG779" t="s">
        <v>3514</v>
      </c>
    </row>
    <row r="780" spans="1:59" x14ac:dyDescent="0.2">
      <c r="A780" s="1">
        <v>42789.531666666669</v>
      </c>
      <c r="B780" t="s">
        <v>59</v>
      </c>
      <c r="C780" t="s">
        <v>845</v>
      </c>
      <c r="D780" t="str">
        <f>VLOOKUP(all_senate_staff[[#This Row],[Full Name]], senate_staff_import[],1,0)</f>
        <v>Liz M Aponte</v>
      </c>
      <c r="L780" t="s">
        <v>834</v>
      </c>
      <c r="M780" t="s">
        <v>835</v>
      </c>
      <c r="N780" t="s">
        <v>63</v>
      </c>
      <c r="AH780" t="s">
        <v>65</v>
      </c>
      <c r="AI780" t="s">
        <v>66</v>
      </c>
      <c r="AL780" t="s">
        <v>67</v>
      </c>
      <c r="AY780" t="s">
        <v>846</v>
      </c>
      <c r="AZ780" t="s">
        <v>847</v>
      </c>
      <c r="BA780" t="s">
        <v>848</v>
      </c>
      <c r="BB780" t="s">
        <v>426</v>
      </c>
      <c r="BD780" t="s">
        <v>72</v>
      </c>
      <c r="BG780" t="s">
        <v>849</v>
      </c>
    </row>
    <row r="781" spans="1:59" x14ac:dyDescent="0.2">
      <c r="A781" s="1">
        <v>42789.531666666669</v>
      </c>
      <c r="B781" t="s">
        <v>59</v>
      </c>
      <c r="C781" t="s">
        <v>857</v>
      </c>
      <c r="D781" t="str">
        <f>VLOOKUP(all_senate_staff[[#This Row],[Full Name]], senate_staff_import[],1,0)</f>
        <v>Liza M Acevedo</v>
      </c>
      <c r="L781" t="s">
        <v>851</v>
      </c>
      <c r="M781" t="s">
        <v>852</v>
      </c>
      <c r="N781" t="s">
        <v>63</v>
      </c>
      <c r="AH781" t="s">
        <v>65</v>
      </c>
      <c r="AI781" t="s">
        <v>66</v>
      </c>
      <c r="AL781" t="s">
        <v>67</v>
      </c>
      <c r="AY781" t="s">
        <v>858</v>
      </c>
      <c r="AZ781" t="s">
        <v>859</v>
      </c>
      <c r="BA781" t="s">
        <v>860</v>
      </c>
      <c r="BB781" t="s">
        <v>861</v>
      </c>
      <c r="BD781" t="s">
        <v>72</v>
      </c>
      <c r="BG781" t="s">
        <v>862</v>
      </c>
    </row>
    <row r="782" spans="1:59" x14ac:dyDescent="0.2">
      <c r="A782" s="1">
        <v>42618.940347222233</v>
      </c>
      <c r="B782" t="s">
        <v>1862</v>
      </c>
      <c r="C782" t="s">
        <v>6022</v>
      </c>
      <c r="D782" t="str">
        <f>VLOOKUP(all_senate_staff[[#This Row],[Full Name]], senate_staff_import[],1,0)</f>
        <v>Lloyd W Sherman</v>
      </c>
      <c r="M782" t="s">
        <v>1466</v>
      </c>
      <c r="AH782" t="s">
        <v>65</v>
      </c>
      <c r="AI782" t="s">
        <v>66</v>
      </c>
      <c r="AL782" t="s">
        <v>1237</v>
      </c>
      <c r="AY782" t="s">
        <v>6023</v>
      </c>
      <c r="AZ782" t="s">
        <v>6024</v>
      </c>
      <c r="BA782" t="s">
        <v>352</v>
      </c>
      <c r="BB782" t="s">
        <v>194</v>
      </c>
      <c r="BD782" t="s">
        <v>72</v>
      </c>
      <c r="BG782" t="s">
        <v>6025</v>
      </c>
    </row>
    <row r="783" spans="1:59" x14ac:dyDescent="0.2">
      <c r="A783" s="1">
        <v>42789.530902777777</v>
      </c>
      <c r="B783" t="s">
        <v>59</v>
      </c>
      <c r="C783" t="s">
        <v>1671</v>
      </c>
      <c r="D783" t="str">
        <f>VLOOKUP(all_senate_staff[[#This Row],[Full Name]], senate_staff_import[],1,0)</f>
        <v>Logan J Losito</v>
      </c>
      <c r="M783" t="s">
        <v>1260</v>
      </c>
      <c r="AH783" t="s">
        <v>65</v>
      </c>
      <c r="AI783" t="s">
        <v>66</v>
      </c>
      <c r="AL783" t="s">
        <v>1237</v>
      </c>
      <c r="AY783" t="s">
        <v>1672</v>
      </c>
      <c r="AZ783" t="s">
        <v>1673</v>
      </c>
      <c r="BA783" t="s">
        <v>1674</v>
      </c>
      <c r="BB783" t="s">
        <v>1264</v>
      </c>
      <c r="BD783" t="s">
        <v>72</v>
      </c>
      <c r="BG783" t="s">
        <v>1675</v>
      </c>
    </row>
    <row r="784" spans="1:59" x14ac:dyDescent="0.2">
      <c r="A784" s="1">
        <v>42789.531655092593</v>
      </c>
      <c r="B784" t="s">
        <v>59</v>
      </c>
      <c r="C784" t="s">
        <v>895</v>
      </c>
      <c r="D784" t="str">
        <f>VLOOKUP(all_senate_staff[[#This Row],[Full Name]], senate_staff_import[],1,0)</f>
        <v>Logan M Eddy</v>
      </c>
      <c r="L784" t="s">
        <v>872</v>
      </c>
      <c r="M784" t="s">
        <v>873</v>
      </c>
      <c r="N784" t="s">
        <v>63</v>
      </c>
      <c r="AH784" t="s">
        <v>65</v>
      </c>
      <c r="AI784" t="s">
        <v>66</v>
      </c>
      <c r="AL784" t="s">
        <v>67</v>
      </c>
      <c r="AY784" t="s">
        <v>896</v>
      </c>
      <c r="AZ784" t="s">
        <v>897</v>
      </c>
      <c r="BA784" t="s">
        <v>898</v>
      </c>
      <c r="BB784" t="s">
        <v>578</v>
      </c>
      <c r="BD784" t="s">
        <v>72</v>
      </c>
      <c r="BG784" t="s">
        <v>899</v>
      </c>
    </row>
    <row r="785" spans="1:59" x14ac:dyDescent="0.2">
      <c r="A785" s="1">
        <v>42618.938796296286</v>
      </c>
      <c r="B785" t="s">
        <v>1862</v>
      </c>
      <c r="C785" t="s">
        <v>8556</v>
      </c>
      <c r="D785" t="str">
        <f>VLOOKUP(all_senate_staff[[#This Row],[Full Name]], senate_staff_import[],1,0)</f>
        <v>Lois Menyweather</v>
      </c>
      <c r="L785" t="s">
        <v>765</v>
      </c>
      <c r="M785" t="s">
        <v>766</v>
      </c>
      <c r="N785" t="s">
        <v>63</v>
      </c>
      <c r="AH785" t="s">
        <v>65</v>
      </c>
      <c r="AI785" t="s">
        <v>66</v>
      </c>
      <c r="AL785" t="s">
        <v>67</v>
      </c>
      <c r="AY785" t="s">
        <v>8557</v>
      </c>
      <c r="AZ785" t="s">
        <v>8558</v>
      </c>
      <c r="BA785" t="s">
        <v>8559</v>
      </c>
      <c r="BB785" t="s">
        <v>1028</v>
      </c>
      <c r="BD785" t="s">
        <v>72</v>
      </c>
      <c r="BG785" t="s">
        <v>8560</v>
      </c>
    </row>
    <row r="786" spans="1:59" x14ac:dyDescent="0.2">
      <c r="A786" s="1">
        <v>42789.530960648153</v>
      </c>
      <c r="B786" t="s">
        <v>59</v>
      </c>
      <c r="C786" t="s">
        <v>1410</v>
      </c>
      <c r="D786" t="str">
        <f>VLOOKUP(all_senate_staff[[#This Row],[Full Name]], senate_staff_import[],1,0)</f>
        <v>Lorrie L Pizzola</v>
      </c>
      <c r="M786" t="s">
        <v>1406</v>
      </c>
      <c r="AH786" t="s">
        <v>65</v>
      </c>
      <c r="AI786" t="s">
        <v>66</v>
      </c>
      <c r="AL786" t="s">
        <v>1237</v>
      </c>
      <c r="AY786" t="s">
        <v>1411</v>
      </c>
      <c r="AZ786" t="s">
        <v>1412</v>
      </c>
      <c r="BA786" t="s">
        <v>1413</v>
      </c>
      <c r="BB786" t="s">
        <v>1414</v>
      </c>
      <c r="BD786" t="s">
        <v>72</v>
      </c>
      <c r="BG786" t="s">
        <v>1415</v>
      </c>
    </row>
    <row r="787" spans="1:59" x14ac:dyDescent="0.2">
      <c r="A787" s="1">
        <v>42618.941006944442</v>
      </c>
      <c r="B787" t="s">
        <v>1862</v>
      </c>
      <c r="C787" t="s">
        <v>5225</v>
      </c>
      <c r="D787" t="str">
        <f>VLOOKUP(all_senate_staff[[#This Row],[Full Name]], senate_staff_import[],1,0)</f>
        <v>Louie J Tobias</v>
      </c>
      <c r="M787" t="s">
        <v>1552</v>
      </c>
      <c r="AH787" t="s">
        <v>65</v>
      </c>
      <c r="AI787" t="s">
        <v>66</v>
      </c>
      <c r="AL787" t="s">
        <v>1237</v>
      </c>
      <c r="AY787" t="s">
        <v>5226</v>
      </c>
      <c r="AZ787" t="s">
        <v>5227</v>
      </c>
      <c r="BA787" t="s">
        <v>5228</v>
      </c>
      <c r="BB787" t="s">
        <v>5229</v>
      </c>
      <c r="BD787" t="s">
        <v>72</v>
      </c>
      <c r="BG787" t="s">
        <v>5230</v>
      </c>
    </row>
    <row r="788" spans="1:59" x14ac:dyDescent="0.2">
      <c r="A788" s="1">
        <v>42618.941122685188</v>
      </c>
      <c r="B788" t="s">
        <v>1862</v>
      </c>
      <c r="C788" t="s">
        <v>5043</v>
      </c>
      <c r="D788" t="str">
        <f>VLOOKUP(all_senate_staff[[#This Row],[Full Name]], senate_staff_import[],1,0)</f>
        <v>Luann M King</v>
      </c>
      <c r="L788" t="s">
        <v>5025</v>
      </c>
      <c r="M788" t="s">
        <v>5026</v>
      </c>
      <c r="N788" t="s">
        <v>63</v>
      </c>
      <c r="AH788" t="s">
        <v>65</v>
      </c>
      <c r="AI788" t="s">
        <v>66</v>
      </c>
      <c r="AL788" t="s">
        <v>67</v>
      </c>
      <c r="AY788" t="s">
        <v>5044</v>
      </c>
      <c r="AZ788" t="s">
        <v>5045</v>
      </c>
      <c r="BA788" t="s">
        <v>1561</v>
      </c>
      <c r="BB788" t="s">
        <v>5046</v>
      </c>
      <c r="BD788" t="s">
        <v>72</v>
      </c>
      <c r="BG788" t="s">
        <v>5047</v>
      </c>
    </row>
    <row r="789" spans="1:59" x14ac:dyDescent="0.2">
      <c r="A789" s="1">
        <v>42618.93917824074</v>
      </c>
      <c r="B789" t="s">
        <v>1862</v>
      </c>
      <c r="C789" t="s">
        <v>7622</v>
      </c>
      <c r="D789" t="str">
        <f>VLOOKUP(all_senate_staff[[#This Row],[Full Name]], senate_staff_import[],1,0)</f>
        <v>Lydia A Biskup</v>
      </c>
      <c r="L789" t="s">
        <v>1031</v>
      </c>
      <c r="M789" t="s">
        <v>1032</v>
      </c>
      <c r="N789" t="s">
        <v>63</v>
      </c>
      <c r="AH789" t="s">
        <v>65</v>
      </c>
      <c r="AI789" t="s">
        <v>66</v>
      </c>
      <c r="AL789" t="s">
        <v>67</v>
      </c>
      <c r="AY789" t="s">
        <v>7623</v>
      </c>
      <c r="AZ789" t="s">
        <v>7624</v>
      </c>
      <c r="BA789" t="s">
        <v>7625</v>
      </c>
      <c r="BB789" t="s">
        <v>4517</v>
      </c>
      <c r="BD789" t="s">
        <v>72</v>
      </c>
      <c r="BG789" t="s">
        <v>7626</v>
      </c>
    </row>
    <row r="790" spans="1:59" x14ac:dyDescent="0.2">
      <c r="A790" s="1">
        <v>42618.942025462973</v>
      </c>
      <c r="B790" t="s">
        <v>1862</v>
      </c>
      <c r="C790" t="s">
        <v>3719</v>
      </c>
      <c r="D790" t="str">
        <f>VLOOKUP(all_senate_staff[[#This Row],[Full Name]], senate_staff_import[],1,0)</f>
        <v>Lynette Shelborne-Barfield</v>
      </c>
      <c r="L790" t="s">
        <v>765</v>
      </c>
      <c r="M790" t="s">
        <v>766</v>
      </c>
      <c r="N790" t="s">
        <v>63</v>
      </c>
      <c r="AH790" t="s">
        <v>65</v>
      </c>
      <c r="AI790" t="s">
        <v>66</v>
      </c>
      <c r="AL790" t="s">
        <v>67</v>
      </c>
      <c r="AY790" t="s">
        <v>3720</v>
      </c>
      <c r="AZ790" t="s">
        <v>3721</v>
      </c>
      <c r="BA790" t="s">
        <v>3722</v>
      </c>
      <c r="BB790" t="s">
        <v>3723</v>
      </c>
      <c r="BD790" t="s">
        <v>72</v>
      </c>
      <c r="BG790" t="s">
        <v>3724</v>
      </c>
    </row>
    <row r="791" spans="1:59" x14ac:dyDescent="0.2">
      <c r="A791" s="1">
        <v>42789.531631944446</v>
      </c>
      <c r="B791" t="s">
        <v>59</v>
      </c>
      <c r="C791" t="s">
        <v>1030</v>
      </c>
      <c r="D791" t="str">
        <f>VLOOKUP(all_senate_staff[[#This Row],[Full Name]], senate_staff_import[],1,0)</f>
        <v>Lynne A Versaci</v>
      </c>
      <c r="L791" t="s">
        <v>1031</v>
      </c>
      <c r="M791" t="s">
        <v>1032</v>
      </c>
      <c r="N791" t="s">
        <v>63</v>
      </c>
      <c r="AH791" t="s">
        <v>65</v>
      </c>
      <c r="AI791" t="s">
        <v>66</v>
      </c>
      <c r="AL791" t="s">
        <v>67</v>
      </c>
      <c r="AY791" t="s">
        <v>1033</v>
      </c>
      <c r="AZ791" t="s">
        <v>1034</v>
      </c>
      <c r="BA791" t="s">
        <v>1035</v>
      </c>
      <c r="BB791" t="s">
        <v>1036</v>
      </c>
      <c r="BD791" t="s">
        <v>72</v>
      </c>
      <c r="BG791" t="s">
        <v>1037</v>
      </c>
    </row>
    <row r="792" spans="1:59" x14ac:dyDescent="0.2">
      <c r="A792" s="1">
        <v>42618.94327546296</v>
      </c>
      <c r="B792" t="s">
        <v>1862</v>
      </c>
      <c r="C792" t="s">
        <v>2060</v>
      </c>
      <c r="D792" t="str">
        <f>VLOOKUP(all_senate_staff[[#This Row],[Full Name]], senate_staff_import[],1,0)</f>
        <v>M Stephanie Gardinier</v>
      </c>
      <c r="L792" t="s">
        <v>728</v>
      </c>
      <c r="M792" t="s">
        <v>729</v>
      </c>
      <c r="N792" t="s">
        <v>63</v>
      </c>
      <c r="AH792" t="s">
        <v>65</v>
      </c>
      <c r="AI792" t="s">
        <v>66</v>
      </c>
      <c r="AL792" t="s">
        <v>67</v>
      </c>
      <c r="AY792" t="s">
        <v>2061</v>
      </c>
      <c r="AZ792" t="s">
        <v>2062</v>
      </c>
      <c r="BA792" t="s">
        <v>2063</v>
      </c>
      <c r="BB792" t="s">
        <v>455</v>
      </c>
      <c r="BD792" t="s">
        <v>72</v>
      </c>
      <c r="BG792" t="s">
        <v>2064</v>
      </c>
    </row>
    <row r="793" spans="1:59" x14ac:dyDescent="0.2">
      <c r="A793" s="1">
        <v>42789.531643518523</v>
      </c>
      <c r="B793" t="s">
        <v>59</v>
      </c>
      <c r="C793" t="s">
        <v>945</v>
      </c>
      <c r="D793" t="str">
        <f>VLOOKUP(all_senate_staff[[#This Row],[Full Name]], senate_staff_import[],1,0)</f>
        <v>Maddilyn R Genovese</v>
      </c>
      <c r="L793" t="s">
        <v>917</v>
      </c>
      <c r="M793" t="s">
        <v>918</v>
      </c>
      <c r="N793" t="s">
        <v>63</v>
      </c>
      <c r="AH793" t="s">
        <v>65</v>
      </c>
      <c r="AI793" t="s">
        <v>66</v>
      </c>
      <c r="AL793" t="s">
        <v>67</v>
      </c>
      <c r="AY793" t="s">
        <v>946</v>
      </c>
      <c r="AZ793" t="s">
        <v>947</v>
      </c>
      <c r="BA793" t="s">
        <v>948</v>
      </c>
      <c r="BB793" t="s">
        <v>949</v>
      </c>
      <c r="BD793" t="s">
        <v>72</v>
      </c>
      <c r="BG793" t="s">
        <v>950</v>
      </c>
    </row>
    <row r="794" spans="1:59" x14ac:dyDescent="0.2">
      <c r="A794" s="1">
        <v>42789.531782407408</v>
      </c>
      <c r="B794" t="s">
        <v>59</v>
      </c>
      <c r="C794" t="s">
        <v>332</v>
      </c>
      <c r="D794" t="str">
        <f>VLOOKUP(all_senate_staff[[#This Row],[Full Name]], senate_staff_import[],1,0)</f>
        <v>Madeline L Grunewald</v>
      </c>
      <c r="L794" t="s">
        <v>333</v>
      </c>
      <c r="M794" t="s">
        <v>334</v>
      </c>
      <c r="N794" t="s">
        <v>63</v>
      </c>
      <c r="T794" t="s">
        <v>335</v>
      </c>
      <c r="AH794" t="s">
        <v>65</v>
      </c>
      <c r="AI794" t="s">
        <v>66</v>
      </c>
      <c r="AL794" t="s">
        <v>67</v>
      </c>
      <c r="AM794" t="s">
        <v>145</v>
      </c>
      <c r="AY794" t="s">
        <v>336</v>
      </c>
      <c r="AZ794" t="s">
        <v>337</v>
      </c>
      <c r="BA794" t="s">
        <v>338</v>
      </c>
      <c r="BB794" t="s">
        <v>339</v>
      </c>
      <c r="BD794" t="s">
        <v>72</v>
      </c>
      <c r="BG794" t="s">
        <v>340</v>
      </c>
    </row>
    <row r="795" spans="1:59" x14ac:dyDescent="0.2">
      <c r="A795" s="1">
        <v>42789.531585648147</v>
      </c>
      <c r="B795" t="s">
        <v>59</v>
      </c>
      <c r="C795" t="s">
        <v>1190</v>
      </c>
      <c r="D795" t="str">
        <f>VLOOKUP(all_senate_staff[[#This Row],[Full Name]], senate_staff_import[],1,0)</f>
        <v>Magdalonie Campbell</v>
      </c>
      <c r="L795" t="s">
        <v>1164</v>
      </c>
      <c r="M795" t="s">
        <v>1165</v>
      </c>
      <c r="N795" t="s">
        <v>63</v>
      </c>
      <c r="AH795" t="s">
        <v>65</v>
      </c>
      <c r="AI795" t="s">
        <v>66</v>
      </c>
      <c r="AL795" t="s">
        <v>67</v>
      </c>
      <c r="AY795" t="s">
        <v>1191</v>
      </c>
      <c r="AZ795" t="s">
        <v>1192</v>
      </c>
      <c r="BA795" t="s">
        <v>1193</v>
      </c>
      <c r="BB795" t="s">
        <v>1194</v>
      </c>
      <c r="BD795" t="s">
        <v>72</v>
      </c>
      <c r="BG795" t="s">
        <v>1195</v>
      </c>
    </row>
    <row r="796" spans="1:59" x14ac:dyDescent="0.2">
      <c r="A796" s="1">
        <v>42789.531666666669</v>
      </c>
      <c r="B796" t="s">
        <v>59</v>
      </c>
      <c r="C796" t="s">
        <v>879</v>
      </c>
      <c r="D796" t="str">
        <f>VLOOKUP(all_senate_staff[[#This Row],[Full Name]], senate_staff_import[],1,0)</f>
        <v>Maire M Licht-Benning</v>
      </c>
      <c r="L796" t="s">
        <v>872</v>
      </c>
      <c r="M796" t="s">
        <v>873</v>
      </c>
      <c r="N796" t="s">
        <v>63</v>
      </c>
      <c r="AH796" t="s">
        <v>65</v>
      </c>
      <c r="AI796" t="s">
        <v>66</v>
      </c>
      <c r="AL796" t="s">
        <v>67</v>
      </c>
      <c r="AY796" t="s">
        <v>880</v>
      </c>
      <c r="AZ796" t="s">
        <v>881</v>
      </c>
      <c r="BA796" t="s">
        <v>882</v>
      </c>
      <c r="BB796" t="s">
        <v>877</v>
      </c>
      <c r="BD796" t="s">
        <v>72</v>
      </c>
      <c r="BG796" t="s">
        <v>883</v>
      </c>
    </row>
    <row r="797" spans="1:59" x14ac:dyDescent="0.2">
      <c r="A797" s="1">
        <v>42618.939872685187</v>
      </c>
      <c r="B797" t="s">
        <v>1862</v>
      </c>
      <c r="C797" t="s">
        <v>6895</v>
      </c>
      <c r="D797" t="str">
        <f>VLOOKUP(all_senate_staff[[#This Row],[Full Name]], senate_staff_import[],1,0)</f>
        <v>Mallory R Baringer</v>
      </c>
      <c r="M797" t="s">
        <v>6896</v>
      </c>
      <c r="AH797" t="s">
        <v>65</v>
      </c>
      <c r="AI797" t="s">
        <v>66</v>
      </c>
      <c r="AL797" t="s">
        <v>1237</v>
      </c>
      <c r="AM797" t="s">
        <v>284</v>
      </c>
      <c r="AY797" t="s">
        <v>6897</v>
      </c>
      <c r="AZ797" t="s">
        <v>6898</v>
      </c>
      <c r="BA797" t="s">
        <v>6899</v>
      </c>
      <c r="BB797" t="s">
        <v>284</v>
      </c>
      <c r="BD797" t="s">
        <v>72</v>
      </c>
      <c r="BG797" t="s">
        <v>6900</v>
      </c>
    </row>
    <row r="798" spans="1:59" x14ac:dyDescent="0.2">
      <c r="A798" s="1">
        <v>42618.939317129632</v>
      </c>
      <c r="B798" t="s">
        <v>1862</v>
      </c>
      <c r="C798" t="s">
        <v>7384</v>
      </c>
      <c r="D798" t="str">
        <f>VLOOKUP(all_senate_staff[[#This Row],[Full Name]], senate_staff_import[],1,0)</f>
        <v>Marc A Pope</v>
      </c>
      <c r="L798" t="s">
        <v>1121</v>
      </c>
      <c r="M798" t="s">
        <v>1122</v>
      </c>
      <c r="N798" t="s">
        <v>63</v>
      </c>
      <c r="AH798" t="s">
        <v>65</v>
      </c>
      <c r="AI798" t="s">
        <v>66</v>
      </c>
      <c r="AL798" t="s">
        <v>67</v>
      </c>
      <c r="AY798" t="s">
        <v>7385</v>
      </c>
      <c r="AZ798" t="s">
        <v>7386</v>
      </c>
      <c r="BA798" t="s">
        <v>6541</v>
      </c>
      <c r="BB798" t="s">
        <v>426</v>
      </c>
      <c r="BD798" t="s">
        <v>72</v>
      </c>
      <c r="BG798" t="s">
        <v>7387</v>
      </c>
    </row>
    <row r="799" spans="1:59" x14ac:dyDescent="0.2">
      <c r="A799" s="1">
        <v>42618.940254629633</v>
      </c>
      <c r="B799" t="s">
        <v>1862</v>
      </c>
      <c r="C799" t="s">
        <v>6154</v>
      </c>
      <c r="D799" t="str">
        <f>VLOOKUP(all_senate_staff[[#This Row],[Full Name]], senate_staff_import[],1,0)</f>
        <v>Marcella M Sgroi</v>
      </c>
      <c r="K799" t="s">
        <v>5844</v>
      </c>
      <c r="L799" t="s">
        <v>872</v>
      </c>
      <c r="M799" t="s">
        <v>873</v>
      </c>
      <c r="N799" t="s">
        <v>168</v>
      </c>
      <c r="V799" t="s">
        <v>5845</v>
      </c>
      <c r="AH799" t="s">
        <v>65</v>
      </c>
      <c r="AI799" t="s">
        <v>66</v>
      </c>
      <c r="AL799" t="s">
        <v>67</v>
      </c>
      <c r="AY799" t="s">
        <v>6155</v>
      </c>
      <c r="AZ799" t="s">
        <v>6156</v>
      </c>
      <c r="BA799" t="s">
        <v>6157</v>
      </c>
      <c r="BB799" t="s">
        <v>3728</v>
      </c>
      <c r="BD799" t="s">
        <v>72</v>
      </c>
      <c r="BG799" t="s">
        <v>6158</v>
      </c>
    </row>
    <row r="800" spans="1:59" x14ac:dyDescent="0.2">
      <c r="A800" s="1">
        <v>42618.941331018519</v>
      </c>
      <c r="B800" t="s">
        <v>1862</v>
      </c>
      <c r="C800" t="s">
        <v>4722</v>
      </c>
      <c r="D800" t="str">
        <f>VLOOKUP(all_senate_staff[[#This Row],[Full Name]], senate_staff_import[],1,0)</f>
        <v>Marcus L Gagnon</v>
      </c>
      <c r="M800" t="s">
        <v>1366</v>
      </c>
      <c r="AH800" t="s">
        <v>65</v>
      </c>
      <c r="AI800" t="s">
        <v>66</v>
      </c>
      <c r="AL800" t="s">
        <v>1237</v>
      </c>
      <c r="AY800" t="s">
        <v>4723</v>
      </c>
      <c r="AZ800" t="s">
        <v>4724</v>
      </c>
      <c r="BA800" t="s">
        <v>4725</v>
      </c>
      <c r="BB800" t="s">
        <v>1370</v>
      </c>
      <c r="BD800" t="s">
        <v>72</v>
      </c>
      <c r="BG800" t="s">
        <v>4726</v>
      </c>
    </row>
    <row r="801" spans="1:59" x14ac:dyDescent="0.2">
      <c r="A801" s="1">
        <v>42618.943229166667</v>
      </c>
      <c r="B801" t="s">
        <v>1862</v>
      </c>
      <c r="C801" t="s">
        <v>2156</v>
      </c>
      <c r="D801" t="str">
        <f>VLOOKUP(all_senate_staff[[#This Row],[Full Name]], senate_staff_import[],1,0)</f>
        <v>Marcus R Povinelli</v>
      </c>
      <c r="M801" t="s">
        <v>1254</v>
      </c>
      <c r="AH801" t="s">
        <v>65</v>
      </c>
      <c r="AI801" t="s">
        <v>66</v>
      </c>
      <c r="AL801" t="s">
        <v>1237</v>
      </c>
      <c r="AY801" t="s">
        <v>2157</v>
      </c>
      <c r="AZ801" t="s">
        <v>2158</v>
      </c>
      <c r="BA801" t="s">
        <v>2159</v>
      </c>
      <c r="BB801" t="s">
        <v>186</v>
      </c>
      <c r="BD801" t="s">
        <v>72</v>
      </c>
      <c r="BG801" t="s">
        <v>2160</v>
      </c>
    </row>
    <row r="802" spans="1:59" x14ac:dyDescent="0.2">
      <c r="A802" s="1">
        <v>42618.940358796302</v>
      </c>
      <c r="B802" t="s">
        <v>1862</v>
      </c>
      <c r="C802" t="s">
        <v>6011</v>
      </c>
      <c r="D802" t="str">
        <f>VLOOKUP(all_senate_staff[[#This Row],[Full Name]], senate_staff_import[],1,0)</f>
        <v>Margaret A Milne</v>
      </c>
      <c r="M802" t="s">
        <v>1466</v>
      </c>
      <c r="AH802" t="s">
        <v>65</v>
      </c>
      <c r="AI802" t="s">
        <v>66</v>
      </c>
      <c r="AL802" t="s">
        <v>1237</v>
      </c>
      <c r="AY802" t="s">
        <v>6012</v>
      </c>
      <c r="AZ802" t="s">
        <v>6013</v>
      </c>
      <c r="BA802" t="s">
        <v>6014</v>
      </c>
      <c r="BB802" t="s">
        <v>6015</v>
      </c>
      <c r="BD802" t="s">
        <v>72</v>
      </c>
      <c r="BG802" t="s">
        <v>6016</v>
      </c>
    </row>
    <row r="803" spans="1:59" x14ac:dyDescent="0.2">
      <c r="A803" s="1">
        <v>42618.942187499997</v>
      </c>
      <c r="B803" t="s">
        <v>1862</v>
      </c>
      <c r="C803" t="s">
        <v>3497</v>
      </c>
      <c r="D803" t="str">
        <f>VLOOKUP(all_senate_staff[[#This Row],[Full Name]], senate_staff_import[],1,0)</f>
        <v>Margaret L Sardinia</v>
      </c>
      <c r="M803" t="s">
        <v>1406</v>
      </c>
      <c r="W803" t="s">
        <v>3498</v>
      </c>
      <c r="AH803" t="s">
        <v>65</v>
      </c>
      <c r="AI803" t="s">
        <v>66</v>
      </c>
      <c r="AL803" t="s">
        <v>1237</v>
      </c>
      <c r="AY803" t="s">
        <v>3499</v>
      </c>
      <c r="AZ803" t="s">
        <v>3500</v>
      </c>
      <c r="BA803" t="s">
        <v>3501</v>
      </c>
      <c r="BB803" t="s">
        <v>395</v>
      </c>
      <c r="BD803" t="s">
        <v>72</v>
      </c>
      <c r="BG803" t="s">
        <v>3502</v>
      </c>
    </row>
    <row r="804" spans="1:59" x14ac:dyDescent="0.2">
      <c r="A804" s="1">
        <v>42618.942673611113</v>
      </c>
      <c r="B804" t="s">
        <v>1862</v>
      </c>
      <c r="C804" t="s">
        <v>2808</v>
      </c>
      <c r="D804" t="str">
        <f>VLOOKUP(all_senate_staff[[#This Row],[Full Name]], senate_staff_import[],1,0)</f>
        <v>Margarita Perez</v>
      </c>
      <c r="L804" t="s">
        <v>668</v>
      </c>
      <c r="M804" t="s">
        <v>669</v>
      </c>
      <c r="N804" t="s">
        <v>168</v>
      </c>
      <c r="AH804" t="s">
        <v>65</v>
      </c>
      <c r="AI804" t="s">
        <v>66</v>
      </c>
      <c r="AL804" t="s">
        <v>67</v>
      </c>
      <c r="AY804" t="s">
        <v>2809</v>
      </c>
      <c r="AZ804" t="s">
        <v>2810</v>
      </c>
      <c r="BA804" t="s">
        <v>2811</v>
      </c>
      <c r="BB804" t="s">
        <v>2812</v>
      </c>
      <c r="BD804" t="s">
        <v>72</v>
      </c>
      <c r="BG804" t="s">
        <v>2813</v>
      </c>
    </row>
    <row r="805" spans="1:59" x14ac:dyDescent="0.2">
      <c r="A805" s="1">
        <v>42618.943229166667</v>
      </c>
      <c r="B805" t="s">
        <v>1862</v>
      </c>
      <c r="C805" t="s">
        <v>2143</v>
      </c>
      <c r="D805" t="str">
        <f>VLOOKUP(all_senate_staff[[#This Row],[Full Name]], senate_staff_import[],1,0)</f>
        <v>Mari S Agui</v>
      </c>
      <c r="M805" t="s">
        <v>1254</v>
      </c>
      <c r="AH805" t="s">
        <v>65</v>
      </c>
      <c r="AI805" t="s">
        <v>66</v>
      </c>
      <c r="AL805" t="s">
        <v>1237</v>
      </c>
      <c r="AY805" t="s">
        <v>2144</v>
      </c>
      <c r="AZ805" t="s">
        <v>2145</v>
      </c>
      <c r="BA805" t="s">
        <v>2146</v>
      </c>
      <c r="BB805" t="s">
        <v>2147</v>
      </c>
      <c r="BD805" t="s">
        <v>72</v>
      </c>
      <c r="BG805" t="s">
        <v>2148</v>
      </c>
    </row>
    <row r="806" spans="1:59" x14ac:dyDescent="0.2">
      <c r="A806" s="1">
        <v>42618.941851851851</v>
      </c>
      <c r="B806" t="s">
        <v>1862</v>
      </c>
      <c r="C806" t="s">
        <v>3965</v>
      </c>
      <c r="D806" t="str">
        <f>VLOOKUP(all_senate_staff[[#This Row],[Full Name]], senate_staff_import[],1,0)</f>
        <v>Maria A Logiudice</v>
      </c>
      <c r="M806" t="s">
        <v>1755</v>
      </c>
      <c r="AH806" t="s">
        <v>65</v>
      </c>
      <c r="AI806" t="s">
        <v>66</v>
      </c>
      <c r="AL806" t="s">
        <v>1237</v>
      </c>
      <c r="AY806" t="s">
        <v>3966</v>
      </c>
      <c r="AZ806" t="s">
        <v>3967</v>
      </c>
      <c r="BA806" t="s">
        <v>3968</v>
      </c>
      <c r="BB806" t="s">
        <v>3969</v>
      </c>
      <c r="BD806" t="s">
        <v>72</v>
      </c>
      <c r="BG806" t="s">
        <v>3970</v>
      </c>
    </row>
    <row r="807" spans="1:59" x14ac:dyDescent="0.2">
      <c r="A807" s="1">
        <v>42789.531770833331</v>
      </c>
      <c r="B807" t="s">
        <v>59</v>
      </c>
      <c r="C807" t="s">
        <v>428</v>
      </c>
      <c r="D807" t="str">
        <f>VLOOKUP(all_senate_staff[[#This Row],[Full Name]], senate_staff_import[],1,0)</f>
        <v>Maria Angelica Martinez Corzo</v>
      </c>
      <c r="L807" t="s">
        <v>415</v>
      </c>
      <c r="M807" t="s">
        <v>416</v>
      </c>
      <c r="N807" t="s">
        <v>168</v>
      </c>
      <c r="AH807" t="s">
        <v>65</v>
      </c>
      <c r="AI807" t="s">
        <v>66</v>
      </c>
      <c r="AL807" t="s">
        <v>67</v>
      </c>
      <c r="AY807" t="s">
        <v>429</v>
      </c>
      <c r="AZ807" t="s">
        <v>430</v>
      </c>
      <c r="BA807" t="s">
        <v>431</v>
      </c>
      <c r="BB807" t="s">
        <v>284</v>
      </c>
      <c r="BD807" t="s">
        <v>72</v>
      </c>
      <c r="BG807" t="s">
        <v>432</v>
      </c>
    </row>
    <row r="808" spans="1:59" x14ac:dyDescent="0.2">
      <c r="A808" s="1">
        <v>42618.94158564815</v>
      </c>
      <c r="B808" t="s">
        <v>1862</v>
      </c>
      <c r="C808" t="s">
        <v>4372</v>
      </c>
      <c r="D808" t="str">
        <f>VLOOKUP(all_senate_staff[[#This Row],[Full Name]], senate_staff_import[],1,0)</f>
        <v>Maria C Garcia</v>
      </c>
      <c r="L808" t="s">
        <v>91</v>
      </c>
      <c r="M808" t="s">
        <v>92</v>
      </c>
      <c r="N808" t="s">
        <v>63</v>
      </c>
      <c r="AH808" t="s">
        <v>65</v>
      </c>
      <c r="AI808" t="s">
        <v>66</v>
      </c>
      <c r="AL808" t="s">
        <v>67</v>
      </c>
      <c r="AY808" t="s">
        <v>4373</v>
      </c>
      <c r="AZ808" t="s">
        <v>4374</v>
      </c>
      <c r="BA808" t="s">
        <v>4375</v>
      </c>
      <c r="BB808" t="s">
        <v>426</v>
      </c>
      <c r="BD808" t="s">
        <v>72</v>
      </c>
      <c r="BG808" t="s">
        <v>4376</v>
      </c>
    </row>
    <row r="809" spans="1:59" x14ac:dyDescent="0.2">
      <c r="A809" s="1">
        <v>42618.941261574073</v>
      </c>
      <c r="B809" t="s">
        <v>1862</v>
      </c>
      <c r="C809" t="s">
        <v>4842</v>
      </c>
      <c r="D809" t="str">
        <f>VLOOKUP(all_senate_staff[[#This Row],[Full Name]], senate_staff_import[],1,0)</f>
        <v>Maria E Grenci</v>
      </c>
      <c r="M809" t="s">
        <v>1558</v>
      </c>
      <c r="AH809" t="s">
        <v>65</v>
      </c>
      <c r="AI809" t="s">
        <v>66</v>
      </c>
      <c r="AL809" t="s">
        <v>1237</v>
      </c>
      <c r="AY809" t="s">
        <v>4843</v>
      </c>
      <c r="AZ809" t="s">
        <v>4844</v>
      </c>
      <c r="BA809" t="s">
        <v>4845</v>
      </c>
      <c r="BB809" t="s">
        <v>455</v>
      </c>
      <c r="BD809" t="s">
        <v>72</v>
      </c>
      <c r="BG809" t="s">
        <v>4846</v>
      </c>
    </row>
    <row r="810" spans="1:59" x14ac:dyDescent="0.2">
      <c r="A810" s="1">
        <v>42618.940104166657</v>
      </c>
      <c r="B810" t="s">
        <v>1862</v>
      </c>
      <c r="C810" t="s">
        <v>6450</v>
      </c>
      <c r="D810" t="str">
        <f>VLOOKUP(all_senate_staff[[#This Row],[Full Name]], senate_staff_import[],1,0)</f>
        <v>Maria L Gardell</v>
      </c>
      <c r="M810" t="s">
        <v>6435</v>
      </c>
      <c r="AH810" t="s">
        <v>65</v>
      </c>
      <c r="AI810" t="s">
        <v>66</v>
      </c>
      <c r="AL810" t="s">
        <v>1237</v>
      </c>
      <c r="AY810" t="s">
        <v>6451</v>
      </c>
      <c r="AZ810" t="s">
        <v>6452</v>
      </c>
      <c r="BA810" t="s">
        <v>6453</v>
      </c>
      <c r="BB810" t="s">
        <v>6454</v>
      </c>
      <c r="BD810" t="s">
        <v>72</v>
      </c>
      <c r="BG810" t="s">
        <v>6455</v>
      </c>
    </row>
    <row r="811" spans="1:59" x14ac:dyDescent="0.2">
      <c r="A811" s="1">
        <v>42618.942256944443</v>
      </c>
      <c r="B811" t="s">
        <v>1862</v>
      </c>
      <c r="C811" t="s">
        <v>3396</v>
      </c>
      <c r="D811" t="str">
        <f>VLOOKUP(all_senate_staff[[#This Row],[Full Name]], senate_staff_import[],1,0)</f>
        <v>Maria Scarpati</v>
      </c>
      <c r="L811" t="s">
        <v>821</v>
      </c>
      <c r="M811" t="s">
        <v>822</v>
      </c>
      <c r="N811" t="s">
        <v>63</v>
      </c>
      <c r="AH811" t="s">
        <v>65</v>
      </c>
      <c r="AI811" t="s">
        <v>66</v>
      </c>
      <c r="AL811" t="s">
        <v>67</v>
      </c>
      <c r="AY811" t="s">
        <v>3397</v>
      </c>
      <c r="AZ811" t="s">
        <v>2763</v>
      </c>
      <c r="BA811" t="s">
        <v>3398</v>
      </c>
      <c r="BB811" t="s">
        <v>455</v>
      </c>
      <c r="BD811" t="s">
        <v>72</v>
      </c>
      <c r="BG811" t="s">
        <v>3399</v>
      </c>
    </row>
    <row r="812" spans="1:59" x14ac:dyDescent="0.2">
      <c r="A812" s="1">
        <v>42618.942708333343</v>
      </c>
      <c r="B812" t="s">
        <v>1862</v>
      </c>
      <c r="C812" t="s">
        <v>2761</v>
      </c>
      <c r="D812" t="str">
        <f>VLOOKUP(all_senate_staff[[#This Row],[Full Name]], senate_staff_import[],1,0)</f>
        <v>Maria Synowiec</v>
      </c>
      <c r="M812" t="s">
        <v>2752</v>
      </c>
      <c r="AH812" t="s">
        <v>65</v>
      </c>
      <c r="AI812" t="s">
        <v>66</v>
      </c>
      <c r="AL812" t="s">
        <v>1237</v>
      </c>
      <c r="AY812" t="s">
        <v>2762</v>
      </c>
      <c r="AZ812" t="s">
        <v>2763</v>
      </c>
      <c r="BA812" t="s">
        <v>2764</v>
      </c>
      <c r="BB812" t="s">
        <v>2765</v>
      </c>
      <c r="BD812" t="s">
        <v>72</v>
      </c>
      <c r="BG812" t="s">
        <v>2766</v>
      </c>
    </row>
    <row r="813" spans="1:59" x14ac:dyDescent="0.2">
      <c r="A813" s="1">
        <v>42618.941134259258</v>
      </c>
      <c r="B813" t="s">
        <v>1862</v>
      </c>
      <c r="C813" t="s">
        <v>5020</v>
      </c>
      <c r="D813" t="str">
        <f>VLOOKUP(all_senate_staff[[#This Row],[Full Name]], senate_staff_import[],1,0)</f>
        <v>Maria T Peterson</v>
      </c>
      <c r="M813" t="s">
        <v>1825</v>
      </c>
      <c r="AH813" t="s">
        <v>65</v>
      </c>
      <c r="AI813" t="s">
        <v>66</v>
      </c>
      <c r="AL813" t="s">
        <v>1237</v>
      </c>
      <c r="AY813" t="s">
        <v>5021</v>
      </c>
      <c r="AZ813" t="s">
        <v>5022</v>
      </c>
      <c r="BA813" t="s">
        <v>1991</v>
      </c>
      <c r="BB813" t="s">
        <v>2271</v>
      </c>
      <c r="BD813" t="s">
        <v>72</v>
      </c>
      <c r="BG813" t="s">
        <v>5023</v>
      </c>
    </row>
    <row r="814" spans="1:59" x14ac:dyDescent="0.2">
      <c r="A814" s="1">
        <v>42618.939201388886</v>
      </c>
      <c r="B814" t="s">
        <v>1862</v>
      </c>
      <c r="C814" t="s">
        <v>7556</v>
      </c>
      <c r="D814" t="str">
        <f>VLOOKUP(all_senate_staff[[#This Row],[Full Name]], senate_staff_import[],1,0)</f>
        <v>Marianne C Oros</v>
      </c>
      <c r="L814" t="s">
        <v>83</v>
      </c>
      <c r="M814" t="s">
        <v>84</v>
      </c>
      <c r="N814" t="s">
        <v>63</v>
      </c>
      <c r="AH814" t="s">
        <v>65</v>
      </c>
      <c r="AI814" t="s">
        <v>66</v>
      </c>
      <c r="AL814" t="s">
        <v>67</v>
      </c>
      <c r="AY814" t="s">
        <v>7557</v>
      </c>
      <c r="AZ814" t="s">
        <v>7558</v>
      </c>
      <c r="BA814" t="s">
        <v>7559</v>
      </c>
      <c r="BB814" t="s">
        <v>6677</v>
      </c>
      <c r="BD814" t="s">
        <v>72</v>
      </c>
      <c r="BG814" t="s">
        <v>7560</v>
      </c>
    </row>
    <row r="815" spans="1:59" x14ac:dyDescent="0.2">
      <c r="A815" s="1">
        <v>42618.939143518517</v>
      </c>
      <c r="B815" t="s">
        <v>1862</v>
      </c>
      <c r="C815" t="s">
        <v>7689</v>
      </c>
      <c r="D815" t="str">
        <f>VLOOKUP(all_senate_staff[[#This Row],[Full Name]], senate_staff_import[],1,0)</f>
        <v>Marianne Reilly</v>
      </c>
      <c r="L815" t="s">
        <v>6733</v>
      </c>
      <c r="M815" t="s">
        <v>1503</v>
      </c>
      <c r="N815" t="s">
        <v>168</v>
      </c>
      <c r="AH815" t="s">
        <v>65</v>
      </c>
      <c r="AI815" t="s">
        <v>66</v>
      </c>
      <c r="AL815" t="s">
        <v>1237</v>
      </c>
      <c r="AY815" t="s">
        <v>7690</v>
      </c>
      <c r="AZ815" t="s">
        <v>7691</v>
      </c>
      <c r="BA815" t="s">
        <v>4322</v>
      </c>
      <c r="BB815" t="s">
        <v>6059</v>
      </c>
      <c r="BD815" t="s">
        <v>72</v>
      </c>
      <c r="BG815" t="s">
        <v>7692</v>
      </c>
    </row>
    <row r="816" spans="1:59" x14ac:dyDescent="0.2">
      <c r="A816" s="1">
        <v>42618.939328703702</v>
      </c>
      <c r="B816" t="s">
        <v>1862</v>
      </c>
      <c r="C816" t="s">
        <v>7364</v>
      </c>
      <c r="D816" t="str">
        <f>VLOOKUP(all_senate_staff[[#This Row],[Full Name]], senate_staff_import[],1,0)</f>
        <v>Marie F Lombardi</v>
      </c>
      <c r="L816" t="s">
        <v>740</v>
      </c>
      <c r="M816" t="s">
        <v>741</v>
      </c>
      <c r="N816" t="s">
        <v>63</v>
      </c>
      <c r="AH816" t="s">
        <v>65</v>
      </c>
      <c r="AI816" t="s">
        <v>66</v>
      </c>
      <c r="AL816" t="s">
        <v>67</v>
      </c>
      <c r="AY816" t="s">
        <v>7365</v>
      </c>
      <c r="AZ816" t="s">
        <v>7366</v>
      </c>
      <c r="BA816" t="s">
        <v>1075</v>
      </c>
      <c r="BB816" t="s">
        <v>3353</v>
      </c>
      <c r="BD816" t="s">
        <v>72</v>
      </c>
      <c r="BG816" t="s">
        <v>7367</v>
      </c>
    </row>
    <row r="817" spans="1:59" x14ac:dyDescent="0.2">
      <c r="A817" s="1">
        <v>42618.942164351851</v>
      </c>
      <c r="B817" t="s">
        <v>1862</v>
      </c>
      <c r="C817" t="s">
        <v>3526</v>
      </c>
      <c r="D817" t="str">
        <f>VLOOKUP(all_senate_staff[[#This Row],[Full Name]], senate_staff_import[],1,0)</f>
        <v>Marie Monk</v>
      </c>
      <c r="L817" t="s">
        <v>952</v>
      </c>
      <c r="M817" t="s">
        <v>953</v>
      </c>
      <c r="N817" t="s">
        <v>63</v>
      </c>
      <c r="AH817" t="s">
        <v>65</v>
      </c>
      <c r="AI817" t="s">
        <v>66</v>
      </c>
      <c r="AL817" t="s">
        <v>67</v>
      </c>
      <c r="AY817" t="s">
        <v>3527</v>
      </c>
      <c r="AZ817" t="s">
        <v>3528</v>
      </c>
      <c r="BA817" t="s">
        <v>3529</v>
      </c>
      <c r="BB817" t="s">
        <v>426</v>
      </c>
      <c r="BD817" t="s">
        <v>72</v>
      </c>
      <c r="BG817" t="s">
        <v>3530</v>
      </c>
    </row>
    <row r="818" spans="1:59" x14ac:dyDescent="0.2">
      <c r="A818" s="1">
        <v>42789.531585648147</v>
      </c>
      <c r="B818" t="s">
        <v>59</v>
      </c>
      <c r="C818" t="s">
        <v>1185</v>
      </c>
      <c r="D818" t="str">
        <f>VLOOKUP(all_senate_staff[[#This Row],[Full Name]], senate_staff_import[],1,0)</f>
        <v>Marie R Curley</v>
      </c>
      <c r="L818" t="s">
        <v>1164</v>
      </c>
      <c r="M818" t="s">
        <v>1165</v>
      </c>
      <c r="N818" t="s">
        <v>168</v>
      </c>
      <c r="AH818" t="s">
        <v>65</v>
      </c>
      <c r="AI818" t="s">
        <v>66</v>
      </c>
      <c r="AL818" t="s">
        <v>67</v>
      </c>
      <c r="AY818" t="s">
        <v>1186</v>
      </c>
      <c r="AZ818" t="s">
        <v>1187</v>
      </c>
      <c r="BA818" t="s">
        <v>1188</v>
      </c>
      <c r="BB818" t="s">
        <v>284</v>
      </c>
      <c r="BD818" t="s">
        <v>72</v>
      </c>
      <c r="BG818" t="s">
        <v>1189</v>
      </c>
    </row>
    <row r="819" spans="1:59" x14ac:dyDescent="0.2">
      <c r="A819" s="1">
        <v>42618.939328703702</v>
      </c>
      <c r="B819" t="s">
        <v>1862</v>
      </c>
      <c r="C819" t="s">
        <v>7356</v>
      </c>
      <c r="D819" t="str">
        <f>VLOOKUP(all_senate_staff[[#This Row],[Full Name]], senate_staff_import[],1,0)</f>
        <v>Marilyn A Foley</v>
      </c>
      <c r="L819" t="s">
        <v>740</v>
      </c>
      <c r="M819" t="s">
        <v>741</v>
      </c>
      <c r="N819" t="s">
        <v>63</v>
      </c>
      <c r="AH819" t="s">
        <v>65</v>
      </c>
      <c r="AI819" t="s">
        <v>66</v>
      </c>
      <c r="AL819" t="s">
        <v>67</v>
      </c>
      <c r="AY819" t="s">
        <v>7357</v>
      </c>
      <c r="AZ819" t="s">
        <v>7358</v>
      </c>
      <c r="BA819" t="s">
        <v>7183</v>
      </c>
      <c r="BB819" t="s">
        <v>455</v>
      </c>
      <c r="BD819" t="s">
        <v>72</v>
      </c>
      <c r="BG819" t="s">
        <v>7359</v>
      </c>
    </row>
    <row r="820" spans="1:59" x14ac:dyDescent="0.2">
      <c r="A820" s="1">
        <v>42618.939143518517</v>
      </c>
      <c r="B820" t="s">
        <v>1862</v>
      </c>
      <c r="C820" t="s">
        <v>7713</v>
      </c>
      <c r="D820" t="str">
        <f>VLOOKUP(all_senate_staff[[#This Row],[Full Name]], senate_staff_import[],1,0)</f>
        <v>Marilyn E Brennan</v>
      </c>
      <c r="M820" t="s">
        <v>7703</v>
      </c>
      <c r="AH820" t="s">
        <v>65</v>
      </c>
      <c r="AI820" t="s">
        <v>66</v>
      </c>
      <c r="AL820" t="s">
        <v>1237</v>
      </c>
      <c r="AY820" t="s">
        <v>7714</v>
      </c>
      <c r="AZ820" t="s">
        <v>7715</v>
      </c>
      <c r="BA820" t="s">
        <v>344</v>
      </c>
      <c r="BB820" t="s">
        <v>455</v>
      </c>
      <c r="BD820" t="s">
        <v>72</v>
      </c>
      <c r="BG820" t="s">
        <v>7716</v>
      </c>
    </row>
    <row r="821" spans="1:59" x14ac:dyDescent="0.2">
      <c r="A821" s="1">
        <v>42618.939328703702</v>
      </c>
      <c r="B821" t="s">
        <v>1862</v>
      </c>
      <c r="C821" t="s">
        <v>7360</v>
      </c>
      <c r="D821" t="str">
        <f>VLOOKUP(all_senate_staff[[#This Row],[Full Name]], senate_staff_import[],1,0)</f>
        <v>Marilyn M Dyer</v>
      </c>
      <c r="L821" t="s">
        <v>1145</v>
      </c>
      <c r="M821" t="s">
        <v>1146</v>
      </c>
      <c r="N821" t="s">
        <v>168</v>
      </c>
      <c r="AH821" t="s">
        <v>65</v>
      </c>
      <c r="AI821" t="s">
        <v>66</v>
      </c>
      <c r="AL821" t="s">
        <v>67</v>
      </c>
      <c r="AY821" t="s">
        <v>7361</v>
      </c>
      <c r="AZ821" t="s">
        <v>5368</v>
      </c>
      <c r="BA821" t="s">
        <v>7362</v>
      </c>
      <c r="BB821" t="s">
        <v>395</v>
      </c>
      <c r="BD821" t="s">
        <v>72</v>
      </c>
      <c r="BG821" t="s">
        <v>7363</v>
      </c>
    </row>
    <row r="822" spans="1:59" x14ac:dyDescent="0.2">
      <c r="A822" s="1">
        <v>42618.940891203703</v>
      </c>
      <c r="B822" t="s">
        <v>1862</v>
      </c>
      <c r="C822" t="s">
        <v>5366</v>
      </c>
      <c r="D822" t="str">
        <f>VLOOKUP(all_senate_staff[[#This Row],[Full Name]], senate_staff_import[],1,0)</f>
        <v>Marilyn M Gallagher</v>
      </c>
      <c r="M822" t="s">
        <v>1777</v>
      </c>
      <c r="AH822" t="s">
        <v>65</v>
      </c>
      <c r="AI822" t="s">
        <v>66</v>
      </c>
      <c r="AL822" t="s">
        <v>1237</v>
      </c>
      <c r="AY822" t="s">
        <v>5367</v>
      </c>
      <c r="AZ822" t="s">
        <v>5368</v>
      </c>
      <c r="BA822" t="s">
        <v>255</v>
      </c>
      <c r="BB822" t="s">
        <v>395</v>
      </c>
      <c r="BD822" t="s">
        <v>72</v>
      </c>
      <c r="BG822" t="s">
        <v>5369</v>
      </c>
    </row>
    <row r="823" spans="1:59" x14ac:dyDescent="0.2">
      <c r="A823" s="1">
        <v>42618.938796296286</v>
      </c>
      <c r="B823" t="s">
        <v>1862</v>
      </c>
      <c r="C823" t="s">
        <v>8552</v>
      </c>
      <c r="D823" t="str">
        <f>VLOOKUP(all_senate_staff[[#This Row],[Full Name]], senate_staff_import[],1,0)</f>
        <v>Marilyn R Jackson</v>
      </c>
      <c r="L823" t="s">
        <v>765</v>
      </c>
      <c r="M823" t="s">
        <v>766</v>
      </c>
      <c r="N823" t="s">
        <v>63</v>
      </c>
      <c r="AH823" t="s">
        <v>65</v>
      </c>
      <c r="AI823" t="s">
        <v>66</v>
      </c>
      <c r="AL823" t="s">
        <v>67</v>
      </c>
      <c r="AY823" t="s">
        <v>8553</v>
      </c>
      <c r="AZ823" t="s">
        <v>8554</v>
      </c>
      <c r="BA823" t="s">
        <v>770</v>
      </c>
      <c r="BB823" t="s">
        <v>395</v>
      </c>
      <c r="BD823" t="s">
        <v>72</v>
      </c>
      <c r="BG823" t="s">
        <v>8555</v>
      </c>
    </row>
    <row r="824" spans="1:59" x14ac:dyDescent="0.2">
      <c r="A824" s="1">
        <v>42789.530960648153</v>
      </c>
      <c r="B824" t="s">
        <v>59</v>
      </c>
      <c r="C824" t="s">
        <v>1399</v>
      </c>
      <c r="D824" t="str">
        <f>VLOOKUP(all_senate_staff[[#This Row],[Full Name]], senate_staff_import[],1,0)</f>
        <v>Marisa N Cavanaugh</v>
      </c>
      <c r="M824" t="s">
        <v>1387</v>
      </c>
      <c r="AH824" t="s">
        <v>65</v>
      </c>
      <c r="AI824" t="s">
        <v>66</v>
      </c>
      <c r="AL824" t="s">
        <v>1237</v>
      </c>
      <c r="AY824" t="s">
        <v>1400</v>
      </c>
      <c r="AZ824" t="s">
        <v>1401</v>
      </c>
      <c r="BA824" t="s">
        <v>1402</v>
      </c>
      <c r="BB824" t="s">
        <v>1403</v>
      </c>
      <c r="BD824" t="s">
        <v>72</v>
      </c>
      <c r="BG824" t="s">
        <v>1404</v>
      </c>
    </row>
    <row r="825" spans="1:59" x14ac:dyDescent="0.2">
      <c r="A825" s="1">
        <v>42618.939375000002</v>
      </c>
      <c r="B825" t="s">
        <v>1862</v>
      </c>
      <c r="C825" t="s">
        <v>7225</v>
      </c>
      <c r="D825" t="str">
        <f>VLOOKUP(all_senate_staff[[#This Row],[Full Name]], senate_staff_import[],1,0)</f>
        <v>Marisa N O'Brien</v>
      </c>
      <c r="M825" t="s">
        <v>7208</v>
      </c>
      <c r="AH825" t="s">
        <v>65</v>
      </c>
      <c r="AI825" t="s">
        <v>66</v>
      </c>
      <c r="AL825" t="s">
        <v>1237</v>
      </c>
      <c r="AY825" t="s">
        <v>7226</v>
      </c>
      <c r="AZ825" t="s">
        <v>1401</v>
      </c>
      <c r="BA825" t="s">
        <v>4762</v>
      </c>
      <c r="BB825" t="s">
        <v>7227</v>
      </c>
      <c r="BD825" t="s">
        <v>72</v>
      </c>
      <c r="BG825" t="s">
        <v>7228</v>
      </c>
    </row>
    <row r="826" spans="1:59" x14ac:dyDescent="0.2">
      <c r="A826" s="1">
        <v>42618.941747685189</v>
      </c>
      <c r="B826" t="s">
        <v>1862</v>
      </c>
      <c r="C826" t="s">
        <v>4139</v>
      </c>
      <c r="D826" t="str">
        <f>VLOOKUP(all_senate_staff[[#This Row],[Full Name]], senate_staff_import[],1,0)</f>
        <v>Mark A Verdile</v>
      </c>
      <c r="M826" t="s">
        <v>1387</v>
      </c>
      <c r="AH826" t="s">
        <v>65</v>
      </c>
      <c r="AI826" t="s">
        <v>66</v>
      </c>
      <c r="AL826" t="s">
        <v>1237</v>
      </c>
      <c r="AY826" t="s">
        <v>4140</v>
      </c>
      <c r="AZ826" t="s">
        <v>4141</v>
      </c>
      <c r="BA826" t="s">
        <v>4142</v>
      </c>
      <c r="BB826" t="s">
        <v>4143</v>
      </c>
      <c r="BD826" t="s">
        <v>72</v>
      </c>
      <c r="BG826" t="s">
        <v>4144</v>
      </c>
    </row>
    <row r="827" spans="1:59" x14ac:dyDescent="0.2">
      <c r="A827" s="1">
        <v>42618.942870370367</v>
      </c>
      <c r="B827" t="s">
        <v>1862</v>
      </c>
      <c r="C827" t="s">
        <v>2574</v>
      </c>
      <c r="D827" t="str">
        <f>VLOOKUP(all_senate_staff[[#This Row],[Full Name]], senate_staff_import[],1,0)</f>
        <v>Mark C Aldrich</v>
      </c>
      <c r="M827" t="s">
        <v>2330</v>
      </c>
      <c r="AH827" t="s">
        <v>65</v>
      </c>
      <c r="AI827" t="s">
        <v>66</v>
      </c>
      <c r="AL827" t="s">
        <v>1237</v>
      </c>
      <c r="AY827" t="s">
        <v>2575</v>
      </c>
      <c r="AZ827" t="s">
        <v>2576</v>
      </c>
      <c r="BA827" t="s">
        <v>2577</v>
      </c>
      <c r="BB827" t="s">
        <v>2351</v>
      </c>
      <c r="BD827" t="s">
        <v>72</v>
      </c>
      <c r="BG827" t="s">
        <v>2578</v>
      </c>
    </row>
    <row r="828" spans="1:59" x14ac:dyDescent="0.2">
      <c r="A828" s="1">
        <v>42618.939756944441</v>
      </c>
      <c r="B828" t="s">
        <v>1862</v>
      </c>
      <c r="C828" t="s">
        <v>7079</v>
      </c>
      <c r="D828" t="str">
        <f>VLOOKUP(all_senate_staff[[#This Row],[Full Name]], senate_staff_import[],1,0)</f>
        <v>Mark C Walczyk</v>
      </c>
      <c r="L828" t="s">
        <v>872</v>
      </c>
      <c r="M828" t="s">
        <v>873</v>
      </c>
      <c r="N828" t="s">
        <v>63</v>
      </c>
      <c r="AH828" t="s">
        <v>65</v>
      </c>
      <c r="AI828" t="s">
        <v>66</v>
      </c>
      <c r="AL828" t="s">
        <v>67</v>
      </c>
      <c r="AY828" t="s">
        <v>7080</v>
      </c>
      <c r="AZ828" t="s">
        <v>2576</v>
      </c>
      <c r="BA828" t="s">
        <v>7081</v>
      </c>
      <c r="BB828" t="s">
        <v>572</v>
      </c>
      <c r="BD828" t="s">
        <v>72</v>
      </c>
      <c r="BG828" t="s">
        <v>7082</v>
      </c>
    </row>
    <row r="829" spans="1:59" x14ac:dyDescent="0.2">
      <c r="A829" s="1">
        <v>42618.939918981479</v>
      </c>
      <c r="B829" t="s">
        <v>1862</v>
      </c>
      <c r="C829" t="s">
        <v>6795</v>
      </c>
      <c r="D829" t="str">
        <f>VLOOKUP(all_senate_staff[[#This Row],[Full Name]], senate_staff_import[],1,0)</f>
        <v>Mark D Retajczyk</v>
      </c>
      <c r="M829" t="s">
        <v>1267</v>
      </c>
      <c r="AH829" t="s">
        <v>65</v>
      </c>
      <c r="AI829" t="s">
        <v>66</v>
      </c>
      <c r="AL829" t="s">
        <v>1237</v>
      </c>
      <c r="AY829" t="s">
        <v>6796</v>
      </c>
      <c r="AZ829" t="s">
        <v>6797</v>
      </c>
      <c r="BA829" t="s">
        <v>6798</v>
      </c>
      <c r="BB829" t="s">
        <v>6761</v>
      </c>
      <c r="BD829" t="s">
        <v>72</v>
      </c>
      <c r="BG829" t="s">
        <v>6799</v>
      </c>
    </row>
    <row r="830" spans="1:59" x14ac:dyDescent="0.2">
      <c r="A830" s="1">
        <v>42618.940092592587</v>
      </c>
      <c r="B830" t="s">
        <v>1862</v>
      </c>
      <c r="C830" t="s">
        <v>6480</v>
      </c>
      <c r="D830" t="str">
        <f>VLOOKUP(all_senate_staff[[#This Row],[Full Name]], senate_staff_import[],1,0)</f>
        <v>Mark E Hansen</v>
      </c>
      <c r="M830" t="s">
        <v>1460</v>
      </c>
      <c r="AH830" t="s">
        <v>65</v>
      </c>
      <c r="AI830" t="s">
        <v>66</v>
      </c>
      <c r="AL830" t="s">
        <v>1237</v>
      </c>
      <c r="AY830" t="s">
        <v>6481</v>
      </c>
      <c r="AZ830" t="s">
        <v>1569</v>
      </c>
      <c r="BA830" t="s">
        <v>370</v>
      </c>
      <c r="BB830" t="s">
        <v>6482</v>
      </c>
      <c r="BD830" t="s">
        <v>72</v>
      </c>
      <c r="BG830" t="s">
        <v>6483</v>
      </c>
    </row>
    <row r="831" spans="1:59" x14ac:dyDescent="0.2">
      <c r="A831" s="1">
        <v>42789.530925925923</v>
      </c>
      <c r="B831" t="s">
        <v>59</v>
      </c>
      <c r="C831" t="s">
        <v>1563</v>
      </c>
      <c r="D831" t="str">
        <f>VLOOKUP(all_senate_staff[[#This Row],[Full Name]], senate_staff_import[],1,0)</f>
        <v>Mark E Swarts</v>
      </c>
      <c r="M831" t="s">
        <v>1564</v>
      </c>
      <c r="T831" t="s">
        <v>1565</v>
      </c>
      <c r="V831" t="s">
        <v>1566</v>
      </c>
      <c r="AG831" t="s">
        <v>1567</v>
      </c>
      <c r="AH831" t="s">
        <v>65</v>
      </c>
      <c r="AI831" t="s">
        <v>66</v>
      </c>
      <c r="AL831" t="s">
        <v>1237</v>
      </c>
      <c r="AY831" t="s">
        <v>1568</v>
      </c>
      <c r="AZ831" t="s">
        <v>1569</v>
      </c>
      <c r="BA831" t="s">
        <v>1570</v>
      </c>
      <c r="BB831" t="s">
        <v>1571</v>
      </c>
      <c r="BD831" t="s">
        <v>72</v>
      </c>
      <c r="BG831" t="s">
        <v>1572</v>
      </c>
    </row>
    <row r="832" spans="1:59" x14ac:dyDescent="0.2">
      <c r="A832" s="1">
        <v>42618.940104166657</v>
      </c>
      <c r="B832" t="s">
        <v>1862</v>
      </c>
      <c r="C832" t="s">
        <v>6467</v>
      </c>
      <c r="D832" t="str">
        <f>VLOOKUP(all_senate_staff[[#This Row],[Full Name]], senate_staff_import[],1,0)</f>
        <v>Mark L Emerson</v>
      </c>
      <c r="M832" t="s">
        <v>1460</v>
      </c>
      <c r="AH832" t="s">
        <v>65</v>
      </c>
      <c r="AI832" t="s">
        <v>66</v>
      </c>
      <c r="AL832" t="s">
        <v>1237</v>
      </c>
      <c r="AY832" t="s">
        <v>6468</v>
      </c>
      <c r="AZ832" t="s">
        <v>6469</v>
      </c>
      <c r="BA832" t="s">
        <v>6470</v>
      </c>
      <c r="BB832" t="s">
        <v>1070</v>
      </c>
      <c r="BD832" t="s">
        <v>72</v>
      </c>
      <c r="BG832" t="s">
        <v>6471</v>
      </c>
    </row>
    <row r="833" spans="1:59" x14ac:dyDescent="0.2">
      <c r="A833" s="1">
        <v>42618.939027777778</v>
      </c>
      <c r="B833" t="s">
        <v>1862</v>
      </c>
      <c r="C833" t="s">
        <v>8062</v>
      </c>
      <c r="D833" t="str">
        <f>VLOOKUP(all_senate_staff[[#This Row],[Full Name]], senate_staff_import[],1,0)</f>
        <v>Mark N Rieman</v>
      </c>
      <c r="L833" t="s">
        <v>3312</v>
      </c>
      <c r="M833" t="s">
        <v>3313</v>
      </c>
      <c r="N833" t="s">
        <v>63</v>
      </c>
      <c r="AH833" t="s">
        <v>65</v>
      </c>
      <c r="AI833" t="s">
        <v>66</v>
      </c>
      <c r="AL833" t="s">
        <v>67</v>
      </c>
      <c r="AY833" t="s">
        <v>8063</v>
      </c>
      <c r="AZ833" t="s">
        <v>8064</v>
      </c>
      <c r="BA833" t="s">
        <v>8065</v>
      </c>
      <c r="BB833" t="s">
        <v>1081</v>
      </c>
      <c r="BD833" t="s">
        <v>72</v>
      </c>
      <c r="BG833" t="s">
        <v>8066</v>
      </c>
    </row>
    <row r="834" spans="1:59" x14ac:dyDescent="0.2">
      <c r="A834" s="1">
        <v>42618.939756944441</v>
      </c>
      <c r="B834" t="s">
        <v>1862</v>
      </c>
      <c r="C834" t="s">
        <v>7095</v>
      </c>
      <c r="D834" t="str">
        <f>VLOOKUP(all_senate_staff[[#This Row],[Full Name]], senate_staff_import[],1,0)</f>
        <v>Mark R Tatko</v>
      </c>
      <c r="M834" t="s">
        <v>1236</v>
      </c>
      <c r="AH834" t="s">
        <v>65</v>
      </c>
      <c r="AI834" t="s">
        <v>66</v>
      </c>
      <c r="AL834" t="s">
        <v>1237</v>
      </c>
      <c r="AY834" t="s">
        <v>7096</v>
      </c>
      <c r="AZ834" t="s">
        <v>7097</v>
      </c>
      <c r="BA834" t="s">
        <v>7098</v>
      </c>
      <c r="BB834" t="s">
        <v>7099</v>
      </c>
      <c r="BD834" t="s">
        <v>72</v>
      </c>
      <c r="BG834" t="s">
        <v>7100</v>
      </c>
    </row>
    <row r="835" spans="1:59" x14ac:dyDescent="0.2">
      <c r="A835" s="1">
        <v>42618.941863425927</v>
      </c>
      <c r="B835" t="s">
        <v>1862</v>
      </c>
      <c r="C835" t="s">
        <v>3956</v>
      </c>
      <c r="D835" t="str">
        <f>VLOOKUP(all_senate_staff[[#This Row],[Full Name]], senate_staff_import[],1,0)</f>
        <v>Mark S Nachbar</v>
      </c>
      <c r="M835" t="s">
        <v>1755</v>
      </c>
      <c r="AH835" t="s">
        <v>65</v>
      </c>
      <c r="AI835" t="s">
        <v>66</v>
      </c>
      <c r="AL835" t="s">
        <v>1237</v>
      </c>
      <c r="AY835" t="s">
        <v>3957</v>
      </c>
      <c r="AZ835" t="s">
        <v>3958</v>
      </c>
      <c r="BA835" t="s">
        <v>3959</v>
      </c>
      <c r="BB835" t="s">
        <v>3267</v>
      </c>
      <c r="BD835" t="s">
        <v>72</v>
      </c>
      <c r="BG835" t="s">
        <v>3960</v>
      </c>
    </row>
    <row r="836" spans="1:59" x14ac:dyDescent="0.2">
      <c r="A836" s="1">
        <v>42618.943067129629</v>
      </c>
      <c r="B836" t="s">
        <v>1862</v>
      </c>
      <c r="C836" t="s">
        <v>2347</v>
      </c>
      <c r="D836" t="str">
        <f>VLOOKUP(all_senate_staff[[#This Row],[Full Name]], senate_staff_import[],1,0)</f>
        <v>Mark T Fagan</v>
      </c>
      <c r="M836" t="s">
        <v>2330</v>
      </c>
      <c r="AH836" t="s">
        <v>65</v>
      </c>
      <c r="AI836" t="s">
        <v>66</v>
      </c>
      <c r="AL836" t="s">
        <v>1237</v>
      </c>
      <c r="AY836" t="s">
        <v>2348</v>
      </c>
      <c r="AZ836" t="s">
        <v>2349</v>
      </c>
      <c r="BA836" t="s">
        <v>2350</v>
      </c>
      <c r="BB836" t="s">
        <v>2351</v>
      </c>
      <c r="BD836" t="s">
        <v>72</v>
      </c>
      <c r="BG836" t="s">
        <v>2352</v>
      </c>
    </row>
    <row r="837" spans="1:59" x14ac:dyDescent="0.2">
      <c r="A837" s="1">
        <v>42789.531678240739</v>
      </c>
      <c r="B837" t="s">
        <v>59</v>
      </c>
      <c r="C837" t="s">
        <v>820</v>
      </c>
      <c r="D837" t="str">
        <f>VLOOKUP(all_senate_staff[[#This Row],[Full Name]], senate_staff_import[],1,0)</f>
        <v>Marko Kepi</v>
      </c>
      <c r="L837" t="s">
        <v>821</v>
      </c>
      <c r="M837" t="s">
        <v>822</v>
      </c>
      <c r="N837" t="s">
        <v>63</v>
      </c>
      <c r="AH837" t="s">
        <v>65</v>
      </c>
      <c r="AI837" t="s">
        <v>66</v>
      </c>
      <c r="AL837" t="s">
        <v>67</v>
      </c>
      <c r="AY837" t="s">
        <v>823</v>
      </c>
      <c r="AZ837" t="s">
        <v>824</v>
      </c>
      <c r="BA837" t="s">
        <v>825</v>
      </c>
      <c r="BB837" t="s">
        <v>194</v>
      </c>
      <c r="BD837" t="s">
        <v>72</v>
      </c>
      <c r="BG837" t="s">
        <v>826</v>
      </c>
    </row>
    <row r="838" spans="1:59" x14ac:dyDescent="0.2">
      <c r="A838" s="1">
        <v>42618.942488425928</v>
      </c>
      <c r="B838" t="s">
        <v>1862</v>
      </c>
      <c r="C838" t="s">
        <v>3079</v>
      </c>
      <c r="D838" t="str">
        <f>VLOOKUP(all_senate_staff[[#This Row],[Full Name]], senate_staff_import[],1,0)</f>
        <v>Marlita A Paigo</v>
      </c>
      <c r="M838" t="s">
        <v>3069</v>
      </c>
      <c r="AH838" t="s">
        <v>65</v>
      </c>
      <c r="AI838" t="s">
        <v>66</v>
      </c>
      <c r="AL838" t="s">
        <v>1237</v>
      </c>
      <c r="AY838" t="s">
        <v>3080</v>
      </c>
      <c r="AZ838" t="s">
        <v>3081</v>
      </c>
      <c r="BA838" t="s">
        <v>3082</v>
      </c>
      <c r="BB838" t="s">
        <v>455</v>
      </c>
      <c r="BD838" t="s">
        <v>72</v>
      </c>
      <c r="BG838" t="s">
        <v>3083</v>
      </c>
    </row>
    <row r="839" spans="1:59" x14ac:dyDescent="0.2">
      <c r="A839" s="1">
        <v>42618.942025462973</v>
      </c>
      <c r="B839" t="s">
        <v>1862</v>
      </c>
      <c r="C839" t="s">
        <v>3714</v>
      </c>
      <c r="D839" t="str">
        <f>VLOOKUP(all_senate_staff[[#This Row],[Full Name]], senate_staff_import[],1,0)</f>
        <v>Marsha E Mortimore</v>
      </c>
      <c r="L839" t="s">
        <v>765</v>
      </c>
      <c r="M839" t="s">
        <v>766</v>
      </c>
      <c r="N839" t="s">
        <v>168</v>
      </c>
      <c r="AH839" t="s">
        <v>65</v>
      </c>
      <c r="AI839" t="s">
        <v>66</v>
      </c>
      <c r="AL839" t="s">
        <v>67</v>
      </c>
      <c r="AY839" t="s">
        <v>3715</v>
      </c>
      <c r="AZ839" t="s">
        <v>3716</v>
      </c>
      <c r="BA839" t="s">
        <v>3717</v>
      </c>
      <c r="BB839" t="s">
        <v>455</v>
      </c>
      <c r="BD839" t="s">
        <v>72</v>
      </c>
      <c r="BG839" t="s">
        <v>3718</v>
      </c>
    </row>
    <row r="840" spans="1:59" x14ac:dyDescent="0.2">
      <c r="A840" s="1">
        <v>42618.941238425927</v>
      </c>
      <c r="B840" t="s">
        <v>1862</v>
      </c>
      <c r="C840" t="s">
        <v>4901</v>
      </c>
      <c r="D840" t="str">
        <f>VLOOKUP(all_senate_staff[[#This Row],[Full Name]], senate_staff_import[],1,0)</f>
        <v>Martin E Moore</v>
      </c>
      <c r="M840" t="s">
        <v>1825</v>
      </c>
      <c r="AH840" t="s">
        <v>65</v>
      </c>
      <c r="AI840" t="s">
        <v>66</v>
      </c>
      <c r="AL840" t="s">
        <v>1237</v>
      </c>
      <c r="AY840" t="s">
        <v>4902</v>
      </c>
      <c r="AZ840" t="s">
        <v>4903</v>
      </c>
      <c r="BA840" t="s">
        <v>2366</v>
      </c>
      <c r="BB840" t="s">
        <v>4904</v>
      </c>
      <c r="BD840" t="s">
        <v>72</v>
      </c>
      <c r="BG840" t="s">
        <v>4905</v>
      </c>
    </row>
    <row r="841" spans="1:59" x14ac:dyDescent="0.2">
      <c r="A841" s="1">
        <v>42789.5309375</v>
      </c>
      <c r="B841" t="s">
        <v>59</v>
      </c>
      <c r="C841" t="s">
        <v>1497</v>
      </c>
      <c r="D841" t="str">
        <f>VLOOKUP(all_senate_staff[[#This Row],[Full Name]], senate_staff_import[],1,0)</f>
        <v>Martin F Ascher</v>
      </c>
      <c r="M841" t="s">
        <v>1466</v>
      </c>
      <c r="AH841" t="s">
        <v>65</v>
      </c>
      <c r="AI841" t="s">
        <v>66</v>
      </c>
      <c r="AL841" t="s">
        <v>1237</v>
      </c>
      <c r="AY841" t="s">
        <v>1498</v>
      </c>
      <c r="AZ841" t="s">
        <v>1499</v>
      </c>
      <c r="BA841" t="s">
        <v>1500</v>
      </c>
      <c r="BB841" t="s">
        <v>426</v>
      </c>
      <c r="BD841" t="s">
        <v>72</v>
      </c>
      <c r="BG841" t="s">
        <v>1501</v>
      </c>
    </row>
    <row r="842" spans="1:59" x14ac:dyDescent="0.2">
      <c r="A842" s="1">
        <v>42618.938969907409</v>
      </c>
      <c r="B842" t="s">
        <v>1862</v>
      </c>
      <c r="C842" t="s">
        <v>8292</v>
      </c>
      <c r="D842" t="str">
        <f>VLOOKUP(all_senate_staff[[#This Row],[Full Name]], senate_staff_import[],1,0)</f>
        <v>Martin J Gilchrist</v>
      </c>
      <c r="M842" t="s">
        <v>1837</v>
      </c>
      <c r="AH842" t="s">
        <v>65</v>
      </c>
      <c r="AI842" t="s">
        <v>66</v>
      </c>
      <c r="AL842" t="s">
        <v>1237</v>
      </c>
      <c r="AY842" t="s">
        <v>8293</v>
      </c>
      <c r="AZ842" t="s">
        <v>8294</v>
      </c>
      <c r="BA842" t="s">
        <v>8295</v>
      </c>
      <c r="BB842" t="s">
        <v>8200</v>
      </c>
      <c r="BD842" t="s">
        <v>72</v>
      </c>
      <c r="BG842" t="s">
        <v>8296</v>
      </c>
    </row>
    <row r="843" spans="1:59" x14ac:dyDescent="0.2">
      <c r="A843" s="1">
        <v>42789.530868055554</v>
      </c>
      <c r="B843" t="s">
        <v>59</v>
      </c>
      <c r="C843" t="s">
        <v>1795</v>
      </c>
      <c r="D843" t="str">
        <f>VLOOKUP(all_senate_staff[[#This Row],[Full Name]], senate_staff_import[],1,0)</f>
        <v>Mary A Mcginley</v>
      </c>
      <c r="M843" t="s">
        <v>1796</v>
      </c>
      <c r="AH843" t="s">
        <v>65</v>
      </c>
      <c r="AI843" t="s">
        <v>66</v>
      </c>
      <c r="AL843" t="s">
        <v>1237</v>
      </c>
      <c r="AY843" t="s">
        <v>1797</v>
      </c>
      <c r="AZ843" t="s">
        <v>1798</v>
      </c>
      <c r="BA843" t="s">
        <v>1799</v>
      </c>
      <c r="BB843" t="s">
        <v>1800</v>
      </c>
      <c r="BD843" t="s">
        <v>72</v>
      </c>
      <c r="BG843" t="s">
        <v>1801</v>
      </c>
    </row>
    <row r="844" spans="1:59" x14ac:dyDescent="0.2">
      <c r="A844" s="1">
        <v>42618.942708333343</v>
      </c>
      <c r="B844" t="s">
        <v>1862</v>
      </c>
      <c r="C844" t="s">
        <v>2751</v>
      </c>
      <c r="D844" t="str">
        <f>VLOOKUP(all_senate_staff[[#This Row],[Full Name]], senate_staff_import[],1,0)</f>
        <v>Mary A Paolucci</v>
      </c>
      <c r="M844" t="s">
        <v>2752</v>
      </c>
      <c r="AH844" t="s">
        <v>65</v>
      </c>
      <c r="AI844" t="s">
        <v>66</v>
      </c>
      <c r="AL844" t="s">
        <v>1237</v>
      </c>
      <c r="AY844" t="s">
        <v>2753</v>
      </c>
      <c r="AZ844" t="s">
        <v>1798</v>
      </c>
      <c r="BA844" t="s">
        <v>2754</v>
      </c>
      <c r="BB844" t="s">
        <v>2755</v>
      </c>
      <c r="BD844" t="s">
        <v>72</v>
      </c>
      <c r="BG844" t="s">
        <v>2756</v>
      </c>
    </row>
    <row r="845" spans="1:59" x14ac:dyDescent="0.2">
      <c r="A845" s="1">
        <v>42618.942627314813</v>
      </c>
      <c r="B845" t="s">
        <v>1862</v>
      </c>
      <c r="C845" t="s">
        <v>2897</v>
      </c>
      <c r="D845" t="str">
        <f>VLOOKUP(all_senate_staff[[#This Row],[Full Name]], senate_staff_import[],1,0)</f>
        <v>Mary Anne B Hicks</v>
      </c>
      <c r="L845" t="s">
        <v>181</v>
      </c>
      <c r="M845" t="s">
        <v>182</v>
      </c>
      <c r="N845" t="s">
        <v>63</v>
      </c>
      <c r="T845" t="s">
        <v>2898</v>
      </c>
      <c r="AH845" t="s">
        <v>65</v>
      </c>
      <c r="AI845" t="s">
        <v>66</v>
      </c>
      <c r="AL845" t="s">
        <v>67</v>
      </c>
      <c r="AM845" t="s">
        <v>145</v>
      </c>
      <c r="AY845" t="s">
        <v>2899</v>
      </c>
      <c r="AZ845" t="s">
        <v>2900</v>
      </c>
      <c r="BA845" t="s">
        <v>2901</v>
      </c>
      <c r="BB845" t="s">
        <v>102</v>
      </c>
      <c r="BD845" t="s">
        <v>72</v>
      </c>
      <c r="BG845" t="s">
        <v>2902</v>
      </c>
    </row>
    <row r="846" spans="1:59" x14ac:dyDescent="0.2">
      <c r="A846" s="1">
        <v>42618.939293981479</v>
      </c>
      <c r="B846" t="s">
        <v>1862</v>
      </c>
      <c r="C846" t="s">
        <v>7411</v>
      </c>
      <c r="D846" t="str">
        <f>VLOOKUP(all_senate_staff[[#This Row],[Full Name]], senate_staff_import[],1,0)</f>
        <v>Mary C Lee</v>
      </c>
      <c r="L846" t="s">
        <v>348</v>
      </c>
      <c r="M846" t="s">
        <v>349</v>
      </c>
      <c r="N846" t="s">
        <v>63</v>
      </c>
      <c r="T846" t="s">
        <v>7412</v>
      </c>
      <c r="AH846" t="s">
        <v>65</v>
      </c>
      <c r="AI846" t="s">
        <v>66</v>
      </c>
      <c r="AL846" t="s">
        <v>67</v>
      </c>
      <c r="AM846" t="s">
        <v>68</v>
      </c>
      <c r="AY846" t="s">
        <v>7413</v>
      </c>
      <c r="AZ846" t="s">
        <v>7414</v>
      </c>
      <c r="BA846" t="s">
        <v>4633</v>
      </c>
      <c r="BB846" t="s">
        <v>236</v>
      </c>
      <c r="BD846" t="s">
        <v>72</v>
      </c>
      <c r="BG846" t="s">
        <v>7415</v>
      </c>
    </row>
    <row r="847" spans="1:59" x14ac:dyDescent="0.2">
      <c r="A847" s="1">
        <v>42618.939930555563</v>
      </c>
      <c r="B847" t="s">
        <v>1862</v>
      </c>
      <c r="C847" t="s">
        <v>6768</v>
      </c>
      <c r="D847" t="str">
        <f>VLOOKUP(all_senate_staff[[#This Row],[Full Name]], senate_staff_import[],1,0)</f>
        <v>Mary E Carey</v>
      </c>
      <c r="M847" t="s">
        <v>1267</v>
      </c>
      <c r="AH847" t="s">
        <v>65</v>
      </c>
      <c r="AI847" t="s">
        <v>66</v>
      </c>
      <c r="AL847" t="s">
        <v>1237</v>
      </c>
      <c r="AY847" t="s">
        <v>6769</v>
      </c>
      <c r="AZ847" t="s">
        <v>4833</v>
      </c>
      <c r="BA847" t="s">
        <v>6770</v>
      </c>
      <c r="BB847" t="s">
        <v>6771</v>
      </c>
      <c r="BD847" t="s">
        <v>72</v>
      </c>
      <c r="BG847" t="s">
        <v>6772</v>
      </c>
    </row>
    <row r="848" spans="1:59" x14ac:dyDescent="0.2">
      <c r="A848" s="1">
        <v>42618.939733796287</v>
      </c>
      <c r="B848" t="s">
        <v>1862</v>
      </c>
      <c r="C848" t="s">
        <v>7140</v>
      </c>
      <c r="D848" t="str">
        <f>VLOOKUP(all_senate_staff[[#This Row],[Full Name]], senate_staff_import[],1,0)</f>
        <v>Mary E Carswell</v>
      </c>
      <c r="L848" t="s">
        <v>7117</v>
      </c>
      <c r="M848" t="s">
        <v>7118</v>
      </c>
      <c r="N848" t="s">
        <v>168</v>
      </c>
      <c r="AH848" t="s">
        <v>65</v>
      </c>
      <c r="AI848" t="s">
        <v>66</v>
      </c>
      <c r="AL848" t="s">
        <v>67</v>
      </c>
      <c r="AY848" t="s">
        <v>7141</v>
      </c>
      <c r="AZ848" t="s">
        <v>4833</v>
      </c>
      <c r="BA848" t="s">
        <v>7142</v>
      </c>
      <c r="BB848" t="s">
        <v>145</v>
      </c>
      <c r="BD848" t="s">
        <v>72</v>
      </c>
      <c r="BG848" t="s">
        <v>7143</v>
      </c>
    </row>
    <row r="849" spans="1:59" x14ac:dyDescent="0.2">
      <c r="A849" s="1">
        <v>42618.94023148148</v>
      </c>
      <c r="B849" t="s">
        <v>1862</v>
      </c>
      <c r="C849" t="s">
        <v>6221</v>
      </c>
      <c r="D849" t="str">
        <f>VLOOKUP(all_senate_staff[[#This Row],[Full Name]], senate_staff_import[],1,0)</f>
        <v>Mary E Daly</v>
      </c>
      <c r="M849" t="s">
        <v>1796</v>
      </c>
      <c r="AH849" t="s">
        <v>65</v>
      </c>
      <c r="AI849" t="s">
        <v>66</v>
      </c>
      <c r="AL849" t="s">
        <v>1237</v>
      </c>
      <c r="AY849" t="s">
        <v>6222</v>
      </c>
      <c r="AZ849" t="s">
        <v>4833</v>
      </c>
      <c r="BA849" t="s">
        <v>4702</v>
      </c>
      <c r="BB849" t="s">
        <v>6223</v>
      </c>
      <c r="BD849" t="s">
        <v>72</v>
      </c>
      <c r="BG849" t="s">
        <v>6224</v>
      </c>
    </row>
    <row r="850" spans="1:59" x14ac:dyDescent="0.2">
      <c r="A850" s="1">
        <v>42618.94127314815</v>
      </c>
      <c r="B850" t="s">
        <v>1862</v>
      </c>
      <c r="C850" t="s">
        <v>4831</v>
      </c>
      <c r="D850" t="str">
        <f>VLOOKUP(all_senate_staff[[#This Row],[Full Name]], senate_staff_import[],1,0)</f>
        <v>Mary E Sack</v>
      </c>
      <c r="M850" t="s">
        <v>1558</v>
      </c>
      <c r="AH850" t="s">
        <v>65</v>
      </c>
      <c r="AI850" t="s">
        <v>66</v>
      </c>
      <c r="AL850" t="s">
        <v>1237</v>
      </c>
      <c r="AY850" t="s">
        <v>4832</v>
      </c>
      <c r="AZ850" t="s">
        <v>4833</v>
      </c>
      <c r="BA850" t="s">
        <v>4834</v>
      </c>
      <c r="BB850" t="s">
        <v>4835</v>
      </c>
      <c r="BD850" t="s">
        <v>72</v>
      </c>
      <c r="BG850" t="s">
        <v>4836</v>
      </c>
    </row>
    <row r="851" spans="1:59" x14ac:dyDescent="0.2">
      <c r="A851" s="1">
        <v>42618.939328703702</v>
      </c>
      <c r="B851" t="s">
        <v>1862</v>
      </c>
      <c r="C851" t="s">
        <v>7345</v>
      </c>
      <c r="D851" t="str">
        <f>VLOOKUP(all_senate_staff[[#This Row],[Full Name]], senate_staff_import[],1,0)</f>
        <v>Mary Frances Armellino</v>
      </c>
      <c r="L851" t="s">
        <v>740</v>
      </c>
      <c r="M851" t="s">
        <v>741</v>
      </c>
      <c r="N851" t="s">
        <v>63</v>
      </c>
      <c r="AH851" t="s">
        <v>65</v>
      </c>
      <c r="AI851" t="s">
        <v>66</v>
      </c>
      <c r="AL851" t="s">
        <v>67</v>
      </c>
      <c r="AY851" t="s">
        <v>7346</v>
      </c>
      <c r="AZ851" t="s">
        <v>7347</v>
      </c>
      <c r="BA851" t="s">
        <v>7348</v>
      </c>
      <c r="BB851" t="s">
        <v>7349</v>
      </c>
      <c r="BD851" t="s">
        <v>72</v>
      </c>
      <c r="BG851" t="s">
        <v>7350</v>
      </c>
    </row>
    <row r="852" spans="1:59" x14ac:dyDescent="0.2">
      <c r="A852" s="1">
        <v>42618.941006944442</v>
      </c>
      <c r="B852" t="s">
        <v>1862</v>
      </c>
      <c r="C852" t="s">
        <v>5204</v>
      </c>
      <c r="D852" t="str">
        <f>VLOOKUP(all_senate_staff[[#This Row],[Full Name]], senate_staff_import[],1,0)</f>
        <v>Mary Kate Glazer</v>
      </c>
      <c r="M852" t="s">
        <v>1552</v>
      </c>
      <c r="AH852" t="s">
        <v>65</v>
      </c>
      <c r="AI852" t="s">
        <v>66</v>
      </c>
      <c r="AL852" t="s">
        <v>1237</v>
      </c>
      <c r="AY852" t="s">
        <v>5205</v>
      </c>
      <c r="AZ852" t="s">
        <v>5206</v>
      </c>
      <c r="BA852" t="s">
        <v>5207</v>
      </c>
      <c r="BB852" t="s">
        <v>5208</v>
      </c>
      <c r="BD852" t="s">
        <v>72</v>
      </c>
      <c r="BG852" t="s">
        <v>5209</v>
      </c>
    </row>
    <row r="853" spans="1:59" x14ac:dyDescent="0.2">
      <c r="A853" s="1">
        <v>42618.941238425927</v>
      </c>
      <c r="B853" t="s">
        <v>1862</v>
      </c>
      <c r="C853" t="s">
        <v>4880</v>
      </c>
      <c r="D853" t="str">
        <f>VLOOKUP(all_senate_staff[[#This Row],[Full Name]], senate_staff_import[],1,0)</f>
        <v>Mary L Clouse</v>
      </c>
      <c r="M853" t="s">
        <v>1825</v>
      </c>
      <c r="AH853" t="s">
        <v>65</v>
      </c>
      <c r="AI853" t="s">
        <v>66</v>
      </c>
      <c r="AL853" t="s">
        <v>1237</v>
      </c>
      <c r="AY853" t="s">
        <v>4881</v>
      </c>
      <c r="AZ853" t="s">
        <v>4882</v>
      </c>
      <c r="BA853" t="s">
        <v>4883</v>
      </c>
      <c r="BB853" t="s">
        <v>4884</v>
      </c>
      <c r="BD853" t="s">
        <v>72</v>
      </c>
      <c r="BG853" t="s">
        <v>4885</v>
      </c>
    </row>
    <row r="854" spans="1:59" x14ac:dyDescent="0.2">
      <c r="A854" s="1">
        <v>42618.94021990741</v>
      </c>
      <c r="B854" t="s">
        <v>1862</v>
      </c>
      <c r="C854" t="s">
        <v>6236</v>
      </c>
      <c r="D854" t="str">
        <f>VLOOKUP(all_senate_staff[[#This Row],[Full Name]], senate_staff_import[],1,0)</f>
        <v>Mary L Smith</v>
      </c>
      <c r="L854" t="s">
        <v>5025</v>
      </c>
      <c r="M854" t="s">
        <v>5026</v>
      </c>
      <c r="N854" t="s">
        <v>63</v>
      </c>
      <c r="AH854" t="s">
        <v>65</v>
      </c>
      <c r="AI854" t="s">
        <v>66</v>
      </c>
      <c r="AL854" t="s">
        <v>67</v>
      </c>
      <c r="AY854" t="s">
        <v>6237</v>
      </c>
      <c r="AZ854" t="s">
        <v>4882</v>
      </c>
      <c r="BA854" t="s">
        <v>3963</v>
      </c>
      <c r="BB854" t="s">
        <v>5046</v>
      </c>
      <c r="BD854" t="s">
        <v>72</v>
      </c>
      <c r="BG854" t="s">
        <v>6238</v>
      </c>
    </row>
    <row r="855" spans="1:59" x14ac:dyDescent="0.2">
      <c r="A855" s="1">
        <v>42618.94017361111</v>
      </c>
      <c r="B855" t="s">
        <v>1862</v>
      </c>
      <c r="C855" t="s">
        <v>6322</v>
      </c>
      <c r="D855" t="str">
        <f>VLOOKUP(all_senate_staff[[#This Row],[Full Name]], senate_staff_import[],1,0)</f>
        <v>Mary P Mcdonald</v>
      </c>
      <c r="L855" t="s">
        <v>320</v>
      </c>
      <c r="M855" t="s">
        <v>321</v>
      </c>
      <c r="N855" t="s">
        <v>168</v>
      </c>
      <c r="T855" t="s">
        <v>6323</v>
      </c>
      <c r="AH855" t="s">
        <v>65</v>
      </c>
      <c r="AI855" t="s">
        <v>66</v>
      </c>
      <c r="AL855" t="s">
        <v>67</v>
      </c>
      <c r="AM855" t="s">
        <v>145</v>
      </c>
      <c r="AY855" t="s">
        <v>6324</v>
      </c>
      <c r="AZ855" t="s">
        <v>6325</v>
      </c>
      <c r="BA855" t="s">
        <v>4976</v>
      </c>
      <c r="BB855" t="s">
        <v>6326</v>
      </c>
      <c r="BD855" t="s">
        <v>72</v>
      </c>
      <c r="BG855" t="s">
        <v>6327</v>
      </c>
    </row>
    <row r="856" spans="1:59" x14ac:dyDescent="0.2">
      <c r="A856" s="1">
        <v>42618.94023148148</v>
      </c>
      <c r="B856" t="s">
        <v>1862</v>
      </c>
      <c r="C856" t="s">
        <v>6198</v>
      </c>
      <c r="D856" t="str">
        <f>VLOOKUP(all_senate_staff[[#This Row],[Full Name]], senate_staff_import[],1,0)</f>
        <v>Mary Pat Larose</v>
      </c>
      <c r="M856" t="s">
        <v>1796</v>
      </c>
      <c r="AH856" t="s">
        <v>65</v>
      </c>
      <c r="AI856" t="s">
        <v>66</v>
      </c>
      <c r="AL856" t="s">
        <v>1237</v>
      </c>
      <c r="AY856" t="s">
        <v>6199</v>
      </c>
      <c r="AZ856" t="s">
        <v>6200</v>
      </c>
      <c r="BA856" t="s">
        <v>6201</v>
      </c>
      <c r="BB856" t="s">
        <v>6202</v>
      </c>
      <c r="BD856" t="s">
        <v>72</v>
      </c>
      <c r="BG856" t="s">
        <v>6203</v>
      </c>
    </row>
    <row r="857" spans="1:59" x14ac:dyDescent="0.2">
      <c r="A857" s="1">
        <v>42618.942280092589</v>
      </c>
      <c r="B857" t="s">
        <v>1862</v>
      </c>
      <c r="C857" t="s">
        <v>3344</v>
      </c>
      <c r="D857" t="str">
        <f>VLOOKUP(all_senate_staff[[#This Row],[Full Name]], senate_staff_import[],1,0)</f>
        <v>Mary Robyn Cotrona</v>
      </c>
      <c r="M857" t="s">
        <v>1406</v>
      </c>
      <c r="AH857" t="s">
        <v>65</v>
      </c>
      <c r="AI857" t="s">
        <v>66</v>
      </c>
      <c r="AL857" t="s">
        <v>1237</v>
      </c>
      <c r="AY857" t="s">
        <v>3345</v>
      </c>
      <c r="AZ857" t="s">
        <v>3346</v>
      </c>
      <c r="BA857" t="s">
        <v>3347</v>
      </c>
      <c r="BB857" t="s">
        <v>1350</v>
      </c>
      <c r="BD857" t="s">
        <v>72</v>
      </c>
      <c r="BG857" t="s">
        <v>3348</v>
      </c>
    </row>
    <row r="858" spans="1:59" x14ac:dyDescent="0.2">
      <c r="A858" s="1">
        <v>42789.531655092593</v>
      </c>
      <c r="B858" t="s">
        <v>59</v>
      </c>
      <c r="C858" t="s">
        <v>900</v>
      </c>
      <c r="D858" t="str">
        <f>VLOOKUP(all_senate_staff[[#This Row],[Full Name]], senate_staff_import[],1,0)</f>
        <v>Mary Romeo</v>
      </c>
      <c r="L858" t="s">
        <v>901</v>
      </c>
      <c r="M858" t="s">
        <v>902</v>
      </c>
      <c r="N858" t="s">
        <v>63</v>
      </c>
      <c r="AH858" t="s">
        <v>65</v>
      </c>
      <c r="AI858" t="s">
        <v>66</v>
      </c>
      <c r="AL858" t="s">
        <v>67</v>
      </c>
      <c r="AY858" t="s">
        <v>903</v>
      </c>
      <c r="AZ858" t="s">
        <v>904</v>
      </c>
      <c r="BA858" t="s">
        <v>905</v>
      </c>
      <c r="BB858" t="s">
        <v>906</v>
      </c>
      <c r="BD858" t="s">
        <v>72</v>
      </c>
      <c r="BG858" t="s">
        <v>907</v>
      </c>
    </row>
    <row r="859" spans="1:59" x14ac:dyDescent="0.2">
      <c r="A859" s="1">
        <v>42618.942731481482</v>
      </c>
      <c r="B859" t="s">
        <v>1862</v>
      </c>
      <c r="C859" t="s">
        <v>2726</v>
      </c>
      <c r="D859" t="str">
        <f>VLOOKUP(all_senate_staff[[#This Row],[Full Name]], senate_staff_import[],1,0)</f>
        <v>Matthew B Breithaupt</v>
      </c>
      <c r="M859" t="s">
        <v>2727</v>
      </c>
      <c r="AH859" t="s">
        <v>65</v>
      </c>
      <c r="AI859" t="s">
        <v>66</v>
      </c>
      <c r="AL859" t="s">
        <v>1237</v>
      </c>
      <c r="AY859" t="s">
        <v>2728</v>
      </c>
      <c r="AZ859" t="s">
        <v>2729</v>
      </c>
      <c r="BA859" t="s">
        <v>2730</v>
      </c>
      <c r="BB859" t="s">
        <v>2731</v>
      </c>
      <c r="BD859" t="s">
        <v>72</v>
      </c>
      <c r="BG859" t="s">
        <v>2732</v>
      </c>
    </row>
    <row r="860" spans="1:59" x14ac:dyDescent="0.2">
      <c r="A860" s="1">
        <v>42618.93986111111</v>
      </c>
      <c r="B860" t="s">
        <v>1862</v>
      </c>
      <c r="C860" t="s">
        <v>6922</v>
      </c>
      <c r="D860" t="str">
        <f>VLOOKUP(all_senate_staff[[#This Row],[Full Name]], senate_staff_import[],1,0)</f>
        <v>Matthew D Nelligan</v>
      </c>
      <c r="L860" t="s">
        <v>909</v>
      </c>
      <c r="M860" t="s">
        <v>910</v>
      </c>
      <c r="N860" t="s">
        <v>168</v>
      </c>
      <c r="T860" t="s">
        <v>6923</v>
      </c>
      <c r="AH860" t="s">
        <v>65</v>
      </c>
      <c r="AI860" t="s">
        <v>66</v>
      </c>
      <c r="AL860" t="s">
        <v>67</v>
      </c>
      <c r="AM860" t="s">
        <v>68</v>
      </c>
      <c r="AY860" t="s">
        <v>6924</v>
      </c>
      <c r="AZ860" t="s">
        <v>6925</v>
      </c>
      <c r="BA860" t="s">
        <v>6926</v>
      </c>
      <c r="BB860" t="s">
        <v>236</v>
      </c>
      <c r="BD860" t="s">
        <v>72</v>
      </c>
      <c r="BG860" t="s">
        <v>6927</v>
      </c>
    </row>
    <row r="861" spans="1:59" x14ac:dyDescent="0.2">
      <c r="A861" s="1">
        <v>42789.531840277778</v>
      </c>
      <c r="B861" t="s">
        <v>59</v>
      </c>
      <c r="C861" t="s">
        <v>74</v>
      </c>
      <c r="D861" t="str">
        <f>VLOOKUP(all_senate_staff[[#This Row],[Full Name]], senate_staff_import[],1,0)</f>
        <v>Matthew F O'Keefe</v>
      </c>
      <c r="L861" t="s">
        <v>75</v>
      </c>
      <c r="M861" t="s">
        <v>76</v>
      </c>
      <c r="N861" t="s">
        <v>63</v>
      </c>
      <c r="AH861" t="s">
        <v>65</v>
      </c>
      <c r="AI861" t="s">
        <v>66</v>
      </c>
      <c r="AL861" t="s">
        <v>67</v>
      </c>
      <c r="AY861" t="s">
        <v>77</v>
      </c>
      <c r="AZ861" t="s">
        <v>78</v>
      </c>
      <c r="BA861" t="s">
        <v>79</v>
      </c>
      <c r="BB861" t="s">
        <v>80</v>
      </c>
      <c r="BD861" t="s">
        <v>72</v>
      </c>
      <c r="BG861" t="s">
        <v>81</v>
      </c>
    </row>
    <row r="862" spans="1:59" x14ac:dyDescent="0.2">
      <c r="A862" s="1">
        <v>42618.940104166657</v>
      </c>
      <c r="B862" t="s">
        <v>1862</v>
      </c>
      <c r="C862" t="s">
        <v>6446</v>
      </c>
      <c r="D862" t="str">
        <f>VLOOKUP(all_senate_staff[[#This Row],[Full Name]], senate_staff_import[],1,0)</f>
        <v>Matthew H Carter</v>
      </c>
      <c r="M862" t="s">
        <v>1460</v>
      </c>
      <c r="AH862" t="s">
        <v>65</v>
      </c>
      <c r="AI862" t="s">
        <v>66</v>
      </c>
      <c r="AL862" t="s">
        <v>1237</v>
      </c>
      <c r="AY862" t="s">
        <v>6447</v>
      </c>
      <c r="AZ862" t="s">
        <v>6448</v>
      </c>
      <c r="BA862" t="s">
        <v>807</v>
      </c>
      <c r="BB862" t="s">
        <v>6276</v>
      </c>
      <c r="BD862" t="s">
        <v>72</v>
      </c>
      <c r="BG862" t="s">
        <v>6449</v>
      </c>
    </row>
    <row r="863" spans="1:59" x14ac:dyDescent="0.2">
      <c r="A863" s="1">
        <v>42618.939212962963</v>
      </c>
      <c r="B863" t="s">
        <v>1862</v>
      </c>
      <c r="C863" t="s">
        <v>7550</v>
      </c>
      <c r="D863" t="str">
        <f>VLOOKUP(all_senate_staff[[#This Row],[Full Name]], senate_staff_import[],1,0)</f>
        <v>Matthew J Slater</v>
      </c>
      <c r="L863" t="s">
        <v>83</v>
      </c>
      <c r="M863" t="s">
        <v>84</v>
      </c>
      <c r="N863" t="s">
        <v>63</v>
      </c>
      <c r="T863" t="s">
        <v>7551</v>
      </c>
      <c r="AH863" t="s">
        <v>65</v>
      </c>
      <c r="AI863" t="s">
        <v>66</v>
      </c>
      <c r="AL863" t="s">
        <v>67</v>
      </c>
      <c r="AM863" t="s">
        <v>68</v>
      </c>
      <c r="AY863" t="s">
        <v>7552</v>
      </c>
      <c r="AZ863" t="s">
        <v>7553</v>
      </c>
      <c r="BA863" t="s">
        <v>7554</v>
      </c>
      <c r="BB863" t="s">
        <v>236</v>
      </c>
      <c r="BD863" t="s">
        <v>72</v>
      </c>
      <c r="BG863" t="s">
        <v>7555</v>
      </c>
    </row>
    <row r="864" spans="1:59" x14ac:dyDescent="0.2">
      <c r="A864" s="1">
        <v>42618.939351851863</v>
      </c>
      <c r="B864" t="s">
        <v>1862</v>
      </c>
      <c r="C864" t="s">
        <v>7307</v>
      </c>
      <c r="D864" t="str">
        <f>VLOOKUP(all_senate_staff[[#This Row],[Full Name]], senate_staff_import[],1,0)</f>
        <v>Matthew R Barron</v>
      </c>
      <c r="L864" t="s">
        <v>7117</v>
      </c>
      <c r="M864" t="s">
        <v>7118</v>
      </c>
      <c r="N864" t="s">
        <v>168</v>
      </c>
      <c r="V864" t="s">
        <v>7308</v>
      </c>
      <c r="AH864" t="s">
        <v>65</v>
      </c>
      <c r="AI864" t="s">
        <v>66</v>
      </c>
      <c r="AL864" t="s">
        <v>67</v>
      </c>
      <c r="AY864" t="s">
        <v>7309</v>
      </c>
      <c r="AZ864" t="s">
        <v>162</v>
      </c>
      <c r="BA864" t="s">
        <v>7310</v>
      </c>
      <c r="BB864" t="s">
        <v>365</v>
      </c>
      <c r="BD864" t="s">
        <v>72</v>
      </c>
      <c r="BG864" t="s">
        <v>7311</v>
      </c>
    </row>
    <row r="865" spans="1:59" x14ac:dyDescent="0.2">
      <c r="A865" s="1">
        <v>42789.531817129631</v>
      </c>
      <c r="B865" t="s">
        <v>59</v>
      </c>
      <c r="C865" t="s">
        <v>160</v>
      </c>
      <c r="D865" t="str">
        <f>VLOOKUP(all_senate_staff[[#This Row],[Full Name]], senate_staff_import[],1,0)</f>
        <v>Matthew R Bayley</v>
      </c>
      <c r="L865" t="s">
        <v>119</v>
      </c>
      <c r="M865" t="s">
        <v>120</v>
      </c>
      <c r="N865" t="s">
        <v>63</v>
      </c>
      <c r="AH865" t="s">
        <v>65</v>
      </c>
      <c r="AI865" t="s">
        <v>66</v>
      </c>
      <c r="AL865" t="s">
        <v>67</v>
      </c>
      <c r="AY865" t="s">
        <v>161</v>
      </c>
      <c r="AZ865" t="s">
        <v>162</v>
      </c>
      <c r="BA865" t="s">
        <v>163</v>
      </c>
      <c r="BB865" t="s">
        <v>80</v>
      </c>
      <c r="BD865" t="s">
        <v>72</v>
      </c>
      <c r="BG865" t="s">
        <v>164</v>
      </c>
    </row>
    <row r="866" spans="1:59" x14ac:dyDescent="0.2">
      <c r="A866" s="1">
        <v>42618.94059027778</v>
      </c>
      <c r="B866" t="s">
        <v>1862</v>
      </c>
      <c r="C866" t="s">
        <v>5680</v>
      </c>
      <c r="D866" t="str">
        <f>VLOOKUP(all_senate_staff[[#This Row],[Full Name]], senate_staff_import[],1,0)</f>
        <v>Matthew R Lerch</v>
      </c>
      <c r="M866" t="s">
        <v>1503</v>
      </c>
      <c r="AH866" t="s">
        <v>65</v>
      </c>
      <c r="AI866" t="s">
        <v>66</v>
      </c>
      <c r="AL866" t="s">
        <v>1237</v>
      </c>
      <c r="AY866" t="s">
        <v>5681</v>
      </c>
      <c r="AZ866" t="s">
        <v>162</v>
      </c>
      <c r="BA866" t="s">
        <v>5682</v>
      </c>
      <c r="BB866" t="s">
        <v>5238</v>
      </c>
      <c r="BD866" t="s">
        <v>72</v>
      </c>
      <c r="BG866" t="s">
        <v>5683</v>
      </c>
    </row>
    <row r="867" spans="1:59" x14ac:dyDescent="0.2">
      <c r="A867" s="1">
        <v>42618.938969907409</v>
      </c>
      <c r="B867" t="s">
        <v>1862</v>
      </c>
      <c r="C867" t="s">
        <v>8283</v>
      </c>
      <c r="D867" t="str">
        <f>VLOOKUP(all_senate_staff[[#This Row],[Full Name]], senate_staff_import[],1,0)</f>
        <v>Matthew R O'Rourke</v>
      </c>
      <c r="M867" t="s">
        <v>1837</v>
      </c>
      <c r="AH867" t="s">
        <v>65</v>
      </c>
      <c r="AI867" t="s">
        <v>66</v>
      </c>
      <c r="AL867" t="s">
        <v>1237</v>
      </c>
      <c r="AY867" t="s">
        <v>8284</v>
      </c>
      <c r="AZ867" t="s">
        <v>162</v>
      </c>
      <c r="BA867" t="s">
        <v>8285</v>
      </c>
      <c r="BB867" t="s">
        <v>8286</v>
      </c>
      <c r="BD867" t="s">
        <v>72</v>
      </c>
      <c r="BG867" t="s">
        <v>8287</v>
      </c>
    </row>
    <row r="868" spans="1:59" x14ac:dyDescent="0.2">
      <c r="A868" s="1">
        <v>42618.939143518517</v>
      </c>
      <c r="B868" t="s">
        <v>1862</v>
      </c>
      <c r="C868" t="s">
        <v>7702</v>
      </c>
      <c r="D868" t="str">
        <f>VLOOKUP(all_senate_staff[[#This Row],[Full Name]], senate_staff_import[],1,0)</f>
        <v>Matthew Rochler</v>
      </c>
      <c r="M868" t="s">
        <v>7703</v>
      </c>
      <c r="AH868" t="s">
        <v>65</v>
      </c>
      <c r="AI868" t="s">
        <v>66</v>
      </c>
      <c r="AL868" t="s">
        <v>1237</v>
      </c>
      <c r="AY868" t="s">
        <v>7704</v>
      </c>
      <c r="AZ868" t="s">
        <v>7705</v>
      </c>
      <c r="BA868" t="s">
        <v>7706</v>
      </c>
      <c r="BB868" t="s">
        <v>7707</v>
      </c>
      <c r="BD868" t="s">
        <v>72</v>
      </c>
      <c r="BG868" t="s">
        <v>7708</v>
      </c>
    </row>
    <row r="869" spans="1:59" x14ac:dyDescent="0.2">
      <c r="A869" s="1">
        <v>42789.531724537039</v>
      </c>
      <c r="B869" t="s">
        <v>59</v>
      </c>
      <c r="C869" t="s">
        <v>591</v>
      </c>
      <c r="D869" t="str">
        <f>VLOOKUP(all_senate_staff[[#This Row],[Full Name]], senate_staff_import[],1,0)</f>
        <v>Matthew S Hynes</v>
      </c>
      <c r="M869" t="s">
        <v>568</v>
      </c>
      <c r="N869" t="s">
        <v>63</v>
      </c>
      <c r="T869" t="s">
        <v>592</v>
      </c>
      <c r="AH869" t="s">
        <v>65</v>
      </c>
      <c r="AI869" t="s">
        <v>66</v>
      </c>
      <c r="AL869" t="s">
        <v>67</v>
      </c>
      <c r="AM869" t="s">
        <v>68</v>
      </c>
      <c r="AY869" t="s">
        <v>593</v>
      </c>
      <c r="AZ869" t="s">
        <v>594</v>
      </c>
      <c r="BA869" t="s">
        <v>595</v>
      </c>
      <c r="BB869" t="s">
        <v>236</v>
      </c>
      <c r="BD869" t="s">
        <v>72</v>
      </c>
      <c r="BG869" t="s">
        <v>596</v>
      </c>
    </row>
    <row r="870" spans="1:59" x14ac:dyDescent="0.2">
      <c r="A870" s="1">
        <v>42618.943090277768</v>
      </c>
      <c r="B870" t="s">
        <v>1862</v>
      </c>
      <c r="C870" t="s">
        <v>2302</v>
      </c>
      <c r="D870" t="str">
        <f>VLOOKUP(all_senate_staff[[#This Row],[Full Name]], senate_staff_import[],1,0)</f>
        <v>Matthew W Mcguire</v>
      </c>
      <c r="M870" t="s">
        <v>2168</v>
      </c>
      <c r="AH870" t="s">
        <v>65</v>
      </c>
      <c r="AI870" t="s">
        <v>66</v>
      </c>
      <c r="AL870" t="s">
        <v>1237</v>
      </c>
      <c r="AY870" t="s">
        <v>2303</v>
      </c>
      <c r="AZ870" t="s">
        <v>2304</v>
      </c>
      <c r="BA870" t="s">
        <v>2305</v>
      </c>
      <c r="BB870" t="s">
        <v>2172</v>
      </c>
      <c r="BD870" t="s">
        <v>72</v>
      </c>
      <c r="BG870" t="s">
        <v>2306</v>
      </c>
    </row>
    <row r="871" spans="1:59" x14ac:dyDescent="0.2">
      <c r="A871" s="1">
        <v>42618.939745370371</v>
      </c>
      <c r="B871" t="s">
        <v>1862</v>
      </c>
      <c r="C871" t="s">
        <v>7116</v>
      </c>
      <c r="D871" t="str">
        <f>VLOOKUP(all_senate_staff[[#This Row],[Full Name]], senate_staff_import[],1,0)</f>
        <v>Maureen Cetrino</v>
      </c>
      <c r="L871" t="s">
        <v>7117</v>
      </c>
      <c r="M871" t="s">
        <v>7118</v>
      </c>
      <c r="N871" t="s">
        <v>168</v>
      </c>
      <c r="T871" t="s">
        <v>7119</v>
      </c>
      <c r="AH871" t="s">
        <v>65</v>
      </c>
      <c r="AI871" t="s">
        <v>66</v>
      </c>
      <c r="AL871" t="s">
        <v>67</v>
      </c>
      <c r="AM871" t="s">
        <v>68</v>
      </c>
      <c r="AY871" t="s">
        <v>7120</v>
      </c>
      <c r="AZ871" t="s">
        <v>7121</v>
      </c>
      <c r="BA871" t="s">
        <v>7122</v>
      </c>
      <c r="BB871" t="s">
        <v>236</v>
      </c>
      <c r="BD871" t="s">
        <v>72</v>
      </c>
      <c r="BG871" t="s">
        <v>7123</v>
      </c>
    </row>
    <row r="872" spans="1:59" x14ac:dyDescent="0.2">
      <c r="A872" s="1">
        <v>42618.940775462957</v>
      </c>
      <c r="B872" t="s">
        <v>1862</v>
      </c>
      <c r="C872" t="s">
        <v>5518</v>
      </c>
      <c r="D872" t="str">
        <f>VLOOKUP(all_senate_staff[[#This Row],[Full Name]], senate_staff_import[],1,0)</f>
        <v>Maureen E Mcauliffe</v>
      </c>
      <c r="M872" t="s">
        <v>5508</v>
      </c>
      <c r="AH872" t="s">
        <v>65</v>
      </c>
      <c r="AI872" t="s">
        <v>66</v>
      </c>
      <c r="AL872" t="s">
        <v>1237</v>
      </c>
      <c r="AY872" t="s">
        <v>5519</v>
      </c>
      <c r="AZ872" t="s">
        <v>5520</v>
      </c>
      <c r="BA872" t="s">
        <v>5521</v>
      </c>
      <c r="BB872" t="s">
        <v>2510</v>
      </c>
      <c r="BD872" t="s">
        <v>72</v>
      </c>
      <c r="BG872" t="s">
        <v>5522</v>
      </c>
    </row>
    <row r="873" spans="1:59" x14ac:dyDescent="0.2">
      <c r="A873" s="1">
        <v>42618.94158564815</v>
      </c>
      <c r="B873" t="s">
        <v>1862</v>
      </c>
      <c r="C873" t="s">
        <v>4366</v>
      </c>
      <c r="D873" t="str">
        <f>VLOOKUP(all_senate_staff[[#This Row],[Full Name]], senate_staff_import[],1,0)</f>
        <v>Maureen F Wren</v>
      </c>
      <c r="M873" t="s">
        <v>1373</v>
      </c>
      <c r="AH873" t="s">
        <v>65</v>
      </c>
      <c r="AI873" t="s">
        <v>66</v>
      </c>
      <c r="AL873" t="s">
        <v>1237</v>
      </c>
      <c r="AY873" t="s">
        <v>4367</v>
      </c>
      <c r="AZ873" t="s">
        <v>4368</v>
      </c>
      <c r="BA873" t="s">
        <v>4369</v>
      </c>
      <c r="BB873" t="s">
        <v>4370</v>
      </c>
      <c r="BD873" t="s">
        <v>72</v>
      </c>
      <c r="BG873" t="s">
        <v>4371</v>
      </c>
    </row>
    <row r="874" spans="1:59" x14ac:dyDescent="0.2">
      <c r="A874" s="1">
        <v>42618.942916666667</v>
      </c>
      <c r="B874" t="s">
        <v>1862</v>
      </c>
      <c r="C874" t="s">
        <v>2496</v>
      </c>
      <c r="D874" t="str">
        <f>VLOOKUP(all_senate_staff[[#This Row],[Full Name]], senate_staff_import[],1,0)</f>
        <v>Mauricio S Pazmino</v>
      </c>
      <c r="L874" t="s">
        <v>245</v>
      </c>
      <c r="M874" t="s">
        <v>246</v>
      </c>
      <c r="N874" t="s">
        <v>63</v>
      </c>
      <c r="AH874" t="s">
        <v>65</v>
      </c>
      <c r="AI874" t="s">
        <v>66</v>
      </c>
      <c r="AL874" t="s">
        <v>67</v>
      </c>
      <c r="AY874" t="s">
        <v>2497</v>
      </c>
      <c r="AZ874" t="s">
        <v>2498</v>
      </c>
      <c r="BA874" t="s">
        <v>2499</v>
      </c>
      <c r="BB874" t="s">
        <v>572</v>
      </c>
      <c r="BD874" t="s">
        <v>72</v>
      </c>
      <c r="BG874" t="s">
        <v>2500</v>
      </c>
    </row>
    <row r="875" spans="1:59" x14ac:dyDescent="0.2">
      <c r="A875" s="1">
        <v>42618.940474537027</v>
      </c>
      <c r="B875" t="s">
        <v>1862</v>
      </c>
      <c r="C875" t="s">
        <v>5838</v>
      </c>
      <c r="D875" t="str">
        <f>VLOOKUP(all_senate_staff[[#This Row],[Full Name]], senate_staff_import[],1,0)</f>
        <v>Maxine U Vergara</v>
      </c>
      <c r="L875" t="s">
        <v>537</v>
      </c>
      <c r="M875" t="s">
        <v>538</v>
      </c>
      <c r="N875" t="s">
        <v>63</v>
      </c>
      <c r="AH875" t="s">
        <v>65</v>
      </c>
      <c r="AI875" t="s">
        <v>66</v>
      </c>
      <c r="AL875" t="s">
        <v>67</v>
      </c>
      <c r="AY875" t="s">
        <v>5839</v>
      </c>
      <c r="AZ875" t="s">
        <v>5840</v>
      </c>
      <c r="BA875" t="s">
        <v>5841</v>
      </c>
      <c r="BB875" t="s">
        <v>395</v>
      </c>
      <c r="BD875" t="s">
        <v>72</v>
      </c>
      <c r="BG875" t="s">
        <v>5842</v>
      </c>
    </row>
    <row r="876" spans="1:59" x14ac:dyDescent="0.2">
      <c r="A876" s="1">
        <v>42789.531597222223</v>
      </c>
      <c r="B876" t="s">
        <v>59</v>
      </c>
      <c r="C876" t="s">
        <v>1132</v>
      </c>
      <c r="D876" t="str">
        <f>VLOOKUP(all_senate_staff[[#This Row],[Full Name]], senate_staff_import[],1,0)</f>
        <v>Mckayla A Mulhern</v>
      </c>
      <c r="L876" t="s">
        <v>1121</v>
      </c>
      <c r="M876" t="s">
        <v>1122</v>
      </c>
      <c r="N876" t="s">
        <v>63</v>
      </c>
      <c r="AH876" t="s">
        <v>65</v>
      </c>
      <c r="AI876" t="s">
        <v>66</v>
      </c>
      <c r="AL876" t="s">
        <v>67</v>
      </c>
      <c r="AY876" t="s">
        <v>1133</v>
      </c>
      <c r="AZ876" t="s">
        <v>1134</v>
      </c>
      <c r="BA876" t="s">
        <v>1135</v>
      </c>
      <c r="BB876" t="s">
        <v>1136</v>
      </c>
      <c r="BD876" t="s">
        <v>72</v>
      </c>
      <c r="BG876" t="s">
        <v>1137</v>
      </c>
    </row>
    <row r="877" spans="1:59" x14ac:dyDescent="0.2">
      <c r="A877" s="1">
        <v>42618.938923611109</v>
      </c>
      <c r="B877" t="s">
        <v>1862</v>
      </c>
      <c r="C877" t="s">
        <v>8416</v>
      </c>
      <c r="D877" t="str">
        <f>VLOOKUP(all_senate_staff[[#This Row],[Full Name]], senate_staff_import[],1,0)</f>
        <v>Meagan Fitzgerald</v>
      </c>
      <c r="L877" t="s">
        <v>2875</v>
      </c>
      <c r="M877" t="s">
        <v>1254</v>
      </c>
      <c r="N877" t="s">
        <v>168</v>
      </c>
      <c r="AH877" t="s">
        <v>65</v>
      </c>
      <c r="AI877" t="s">
        <v>66</v>
      </c>
      <c r="AL877" t="s">
        <v>1237</v>
      </c>
      <c r="AY877" t="s">
        <v>8417</v>
      </c>
      <c r="AZ877" t="s">
        <v>8418</v>
      </c>
      <c r="BA877" t="s">
        <v>4359</v>
      </c>
      <c r="BB877" t="s">
        <v>8419</v>
      </c>
      <c r="BD877" t="s">
        <v>72</v>
      </c>
      <c r="BG877" t="s">
        <v>8420</v>
      </c>
    </row>
    <row r="878" spans="1:59" x14ac:dyDescent="0.2">
      <c r="A878" s="1">
        <v>42618.938842592594</v>
      </c>
      <c r="B878" t="s">
        <v>1862</v>
      </c>
      <c r="C878" t="s">
        <v>8515</v>
      </c>
      <c r="D878" t="str">
        <f>VLOOKUP(all_senate_staff[[#This Row],[Full Name]], senate_staff_import[],1,0)</f>
        <v>Meg V Brown</v>
      </c>
      <c r="L878" t="s">
        <v>821</v>
      </c>
      <c r="M878" t="s">
        <v>822</v>
      </c>
      <c r="N878" t="s">
        <v>168</v>
      </c>
      <c r="AH878" t="s">
        <v>65</v>
      </c>
      <c r="AI878" t="s">
        <v>66</v>
      </c>
      <c r="AL878" t="s">
        <v>67</v>
      </c>
      <c r="AY878" t="s">
        <v>8516</v>
      </c>
      <c r="AZ878" t="s">
        <v>8517</v>
      </c>
      <c r="BA878" t="s">
        <v>7615</v>
      </c>
      <c r="BB878" t="s">
        <v>353</v>
      </c>
      <c r="BD878" t="s">
        <v>72</v>
      </c>
      <c r="BG878" t="s">
        <v>8518</v>
      </c>
    </row>
    <row r="879" spans="1:59" x14ac:dyDescent="0.2">
      <c r="A879" s="1">
        <v>42789.531574074077</v>
      </c>
      <c r="B879" t="s">
        <v>59</v>
      </c>
      <c r="C879" t="s">
        <v>1225</v>
      </c>
      <c r="D879" t="str">
        <f>VLOOKUP(all_senate_staff[[#This Row],[Full Name]], senate_staff_import[],1,0)</f>
        <v>Meghan E Hurlburt</v>
      </c>
      <c r="L879" t="s">
        <v>1219</v>
      </c>
      <c r="M879" t="s">
        <v>1220</v>
      </c>
      <c r="N879" t="s">
        <v>63</v>
      </c>
      <c r="AH879" t="s">
        <v>65</v>
      </c>
      <c r="AI879" t="s">
        <v>66</v>
      </c>
      <c r="AL879" t="s">
        <v>67</v>
      </c>
      <c r="AY879" t="s">
        <v>1226</v>
      </c>
      <c r="AZ879" t="s">
        <v>1227</v>
      </c>
      <c r="BA879" t="s">
        <v>1228</v>
      </c>
      <c r="BB879" t="s">
        <v>757</v>
      </c>
      <c r="BD879" t="s">
        <v>72</v>
      </c>
      <c r="BG879" t="s">
        <v>1229</v>
      </c>
    </row>
    <row r="880" spans="1:59" x14ac:dyDescent="0.2">
      <c r="A880" s="1">
        <v>42618.943101851852</v>
      </c>
      <c r="B880" t="s">
        <v>1862</v>
      </c>
      <c r="C880" t="s">
        <v>2292</v>
      </c>
      <c r="D880" t="str">
        <f>VLOOKUP(all_senate_staff[[#This Row],[Full Name]], senate_staff_import[],1,0)</f>
        <v>Meghan K Stevens</v>
      </c>
      <c r="M880" t="s">
        <v>2168</v>
      </c>
      <c r="AH880" t="s">
        <v>65</v>
      </c>
      <c r="AI880" t="s">
        <v>66</v>
      </c>
      <c r="AL880" t="s">
        <v>1237</v>
      </c>
      <c r="AY880" t="s">
        <v>2293</v>
      </c>
      <c r="AZ880" t="s">
        <v>2294</v>
      </c>
      <c r="BA880" t="s">
        <v>2295</v>
      </c>
      <c r="BB880" t="s">
        <v>2172</v>
      </c>
      <c r="BD880" t="s">
        <v>72</v>
      </c>
      <c r="BG880" t="s">
        <v>2296</v>
      </c>
    </row>
    <row r="881" spans="1:59" x14ac:dyDescent="0.2">
      <c r="A881" s="1">
        <v>42618.939212962963</v>
      </c>
      <c r="B881" t="s">
        <v>1862</v>
      </c>
      <c r="C881" t="s">
        <v>7544</v>
      </c>
      <c r="D881" t="str">
        <f>VLOOKUP(all_senate_staff[[#This Row],[Full Name]], senate_staff_import[],1,0)</f>
        <v>Meghan M Dobroski</v>
      </c>
      <c r="J881" t="s">
        <v>7545</v>
      </c>
      <c r="L881" t="s">
        <v>83</v>
      </c>
      <c r="M881" t="s">
        <v>84</v>
      </c>
      <c r="N881" t="s">
        <v>168</v>
      </c>
      <c r="T881" t="s">
        <v>7546</v>
      </c>
      <c r="AH881" t="s">
        <v>65</v>
      </c>
      <c r="AI881" t="s">
        <v>66</v>
      </c>
      <c r="AL881" t="s">
        <v>67</v>
      </c>
      <c r="AM881" t="s">
        <v>145</v>
      </c>
      <c r="AY881" t="s">
        <v>7547</v>
      </c>
      <c r="AZ881" t="s">
        <v>2434</v>
      </c>
      <c r="BA881" t="s">
        <v>7548</v>
      </c>
      <c r="BB881" t="s">
        <v>455</v>
      </c>
      <c r="BD881" t="s">
        <v>72</v>
      </c>
      <c r="BG881" t="s">
        <v>7549</v>
      </c>
    </row>
    <row r="882" spans="1:59" x14ac:dyDescent="0.2">
      <c r="A882" s="1">
        <v>42618.942974537043</v>
      </c>
      <c r="B882" t="s">
        <v>1862</v>
      </c>
      <c r="C882" t="s">
        <v>2432</v>
      </c>
      <c r="D882" t="str">
        <f>VLOOKUP(all_senate_staff[[#This Row],[Full Name]], senate_staff_import[],1,0)</f>
        <v>Meghan M Titus</v>
      </c>
      <c r="L882" t="s">
        <v>259</v>
      </c>
      <c r="M882" t="s">
        <v>260</v>
      </c>
      <c r="N882" t="s">
        <v>63</v>
      </c>
      <c r="AH882" t="s">
        <v>65</v>
      </c>
      <c r="AI882" t="s">
        <v>66</v>
      </c>
      <c r="AL882" t="s">
        <v>67</v>
      </c>
      <c r="AY882" t="s">
        <v>2433</v>
      </c>
      <c r="AZ882" t="s">
        <v>2434</v>
      </c>
      <c r="BA882" t="s">
        <v>2435</v>
      </c>
      <c r="BB882" t="s">
        <v>102</v>
      </c>
      <c r="BD882" t="s">
        <v>72</v>
      </c>
      <c r="BG882" t="s">
        <v>2436</v>
      </c>
    </row>
    <row r="883" spans="1:59" x14ac:dyDescent="0.2">
      <c r="A883" s="1">
        <v>42618.941759259258</v>
      </c>
      <c r="B883" t="s">
        <v>1862</v>
      </c>
      <c r="C883" t="s">
        <v>4133</v>
      </c>
      <c r="D883" t="str">
        <f>VLOOKUP(all_senate_staff[[#This Row],[Full Name]], senate_staff_import[],1,0)</f>
        <v>Melissa D Nooney</v>
      </c>
      <c r="M883" t="s">
        <v>1387</v>
      </c>
      <c r="AH883" t="s">
        <v>65</v>
      </c>
      <c r="AI883" t="s">
        <v>66</v>
      </c>
      <c r="AL883" t="s">
        <v>1237</v>
      </c>
      <c r="AY883" t="s">
        <v>4134</v>
      </c>
      <c r="AZ883" t="s">
        <v>4135</v>
      </c>
      <c r="BA883" t="s">
        <v>4136</v>
      </c>
      <c r="BB883" t="s">
        <v>4137</v>
      </c>
      <c r="BD883" t="s">
        <v>72</v>
      </c>
      <c r="BG883" t="s">
        <v>4138</v>
      </c>
    </row>
    <row r="884" spans="1:59" x14ac:dyDescent="0.2">
      <c r="A884" s="1">
        <v>42789.531817129631</v>
      </c>
      <c r="B884" t="s">
        <v>59</v>
      </c>
      <c r="C884" t="s">
        <v>207</v>
      </c>
      <c r="D884" t="str">
        <f>VLOOKUP(all_senate_staff[[#This Row],[Full Name]], senate_staff_import[],1,0)</f>
        <v>Melissa K Gonzalez</v>
      </c>
      <c r="L884" t="s">
        <v>189</v>
      </c>
      <c r="M884" t="s">
        <v>190</v>
      </c>
      <c r="N884" t="s">
        <v>168</v>
      </c>
      <c r="AH884" t="s">
        <v>65</v>
      </c>
      <c r="AI884" t="s">
        <v>66</v>
      </c>
      <c r="AL884" t="s">
        <v>67</v>
      </c>
      <c r="AY884" t="s">
        <v>208</v>
      </c>
      <c r="AZ884" t="s">
        <v>209</v>
      </c>
      <c r="BA884" t="s">
        <v>210</v>
      </c>
      <c r="BB884" t="s">
        <v>211</v>
      </c>
      <c r="BD884" t="s">
        <v>72</v>
      </c>
      <c r="BG884" t="s">
        <v>212</v>
      </c>
    </row>
    <row r="885" spans="1:59" x14ac:dyDescent="0.2">
      <c r="A885" s="1">
        <v>42789.531724537039</v>
      </c>
      <c r="B885" t="s">
        <v>59</v>
      </c>
      <c r="C885" t="s">
        <v>585</v>
      </c>
      <c r="D885" t="str">
        <f>VLOOKUP(all_senate_staff[[#This Row],[Full Name]], senate_staff_import[],1,0)</f>
        <v>Melissa L Inch</v>
      </c>
      <c r="M885" t="s">
        <v>568</v>
      </c>
      <c r="N885" t="s">
        <v>63</v>
      </c>
      <c r="AH885" t="s">
        <v>65</v>
      </c>
      <c r="AI885" t="s">
        <v>66</v>
      </c>
      <c r="AL885" t="s">
        <v>67</v>
      </c>
      <c r="AY885" t="s">
        <v>586</v>
      </c>
      <c r="AZ885" t="s">
        <v>587</v>
      </c>
      <c r="BA885" t="s">
        <v>588</v>
      </c>
      <c r="BB885" t="s">
        <v>589</v>
      </c>
      <c r="BD885" t="s">
        <v>72</v>
      </c>
      <c r="BG885" t="s">
        <v>590</v>
      </c>
    </row>
    <row r="886" spans="1:59" x14ac:dyDescent="0.2">
      <c r="A886" s="1">
        <v>42618.939895833333</v>
      </c>
      <c r="B886" t="s">
        <v>1862</v>
      </c>
      <c r="C886" t="s">
        <v>6842</v>
      </c>
      <c r="D886" t="str">
        <f>VLOOKUP(all_senate_staff[[#This Row],[Full Name]], senate_staff_import[],1,0)</f>
        <v>Melissa M Ferguson</v>
      </c>
      <c r="M886" t="s">
        <v>6741</v>
      </c>
      <c r="AH886" t="s">
        <v>65</v>
      </c>
      <c r="AI886" t="s">
        <v>66</v>
      </c>
      <c r="AL886" t="s">
        <v>1237</v>
      </c>
      <c r="AY886" t="s">
        <v>6843</v>
      </c>
      <c r="AZ886" t="s">
        <v>6844</v>
      </c>
      <c r="BA886" t="s">
        <v>6845</v>
      </c>
      <c r="BB886" t="s">
        <v>6846</v>
      </c>
      <c r="BD886" t="s">
        <v>72</v>
      </c>
      <c r="BG886" t="s">
        <v>6847</v>
      </c>
    </row>
    <row r="887" spans="1:59" x14ac:dyDescent="0.2">
      <c r="A887" s="1">
        <v>42789.5309837963</v>
      </c>
      <c r="B887" t="s">
        <v>59</v>
      </c>
      <c r="C887" t="s">
        <v>1279</v>
      </c>
      <c r="D887" t="str">
        <f>VLOOKUP(all_senate_staff[[#This Row],[Full Name]], senate_staff_import[],1,0)</f>
        <v>Melissa R Bartz</v>
      </c>
      <c r="M887" t="s">
        <v>1273</v>
      </c>
      <c r="AH887" t="s">
        <v>65</v>
      </c>
      <c r="AI887" t="s">
        <v>66</v>
      </c>
      <c r="AL887" t="s">
        <v>1237</v>
      </c>
      <c r="AY887" t="s">
        <v>1280</v>
      </c>
      <c r="AZ887" t="s">
        <v>1281</v>
      </c>
      <c r="BA887" t="s">
        <v>1282</v>
      </c>
      <c r="BB887" t="s">
        <v>1277</v>
      </c>
      <c r="BD887" t="s">
        <v>72</v>
      </c>
      <c r="BG887" t="s">
        <v>1283</v>
      </c>
    </row>
    <row r="888" spans="1:59" x14ac:dyDescent="0.2">
      <c r="A888" s="1">
        <v>42618.941354166673</v>
      </c>
      <c r="B888" t="s">
        <v>1862</v>
      </c>
      <c r="C888" t="s">
        <v>4704</v>
      </c>
      <c r="D888" t="str">
        <f>VLOOKUP(all_senate_staff[[#This Row],[Full Name]], senate_staff_import[],1,0)</f>
        <v>Michael A Cohen</v>
      </c>
      <c r="M888" t="s">
        <v>1366</v>
      </c>
      <c r="AH888" t="s">
        <v>65</v>
      </c>
      <c r="AI888" t="s">
        <v>66</v>
      </c>
      <c r="AL888" t="s">
        <v>1237</v>
      </c>
      <c r="AY888" t="s">
        <v>4705</v>
      </c>
      <c r="AZ888" t="s">
        <v>1395</v>
      </c>
      <c r="BA888" t="s">
        <v>4706</v>
      </c>
      <c r="BB888" t="s">
        <v>1370</v>
      </c>
      <c r="BD888" t="s">
        <v>72</v>
      </c>
      <c r="BG888" t="s">
        <v>4707</v>
      </c>
    </row>
    <row r="889" spans="1:59" x14ac:dyDescent="0.2">
      <c r="A889" s="1">
        <v>42789.530960648153</v>
      </c>
      <c r="B889" t="s">
        <v>59</v>
      </c>
      <c r="C889" t="s">
        <v>1393</v>
      </c>
      <c r="D889" t="str">
        <f>VLOOKUP(all_senate_staff[[#This Row],[Full Name]], senate_staff_import[],1,0)</f>
        <v>Michael A Ellison</v>
      </c>
      <c r="M889" t="s">
        <v>1387</v>
      </c>
      <c r="AH889" t="s">
        <v>65</v>
      </c>
      <c r="AI889" t="s">
        <v>66</v>
      </c>
      <c r="AL889" t="s">
        <v>1237</v>
      </c>
      <c r="AY889" t="s">
        <v>1394</v>
      </c>
      <c r="AZ889" t="s">
        <v>1395</v>
      </c>
      <c r="BA889" t="s">
        <v>1396</v>
      </c>
      <c r="BB889" t="s">
        <v>1397</v>
      </c>
      <c r="BD889" t="s">
        <v>72</v>
      </c>
      <c r="BG889" t="s">
        <v>1398</v>
      </c>
    </row>
    <row r="890" spans="1:59" x14ac:dyDescent="0.2">
      <c r="A890" s="1">
        <v>42618.939328703702</v>
      </c>
      <c r="B890" t="s">
        <v>1862</v>
      </c>
      <c r="C890" t="s">
        <v>7351</v>
      </c>
      <c r="D890" t="str">
        <f>VLOOKUP(all_senate_staff[[#This Row],[Full Name]], senate_staff_import[],1,0)</f>
        <v>Michael A Favilla</v>
      </c>
      <c r="L890" t="s">
        <v>1145</v>
      </c>
      <c r="M890" t="s">
        <v>1146</v>
      </c>
      <c r="N890" t="s">
        <v>63</v>
      </c>
      <c r="T890" t="s">
        <v>7352</v>
      </c>
      <c r="AH890" t="s">
        <v>65</v>
      </c>
      <c r="AI890" t="s">
        <v>66</v>
      </c>
      <c r="AL890" t="s">
        <v>67</v>
      </c>
      <c r="AM890" t="s">
        <v>68</v>
      </c>
      <c r="AY890" t="s">
        <v>7353</v>
      </c>
      <c r="AZ890" t="s">
        <v>1395</v>
      </c>
      <c r="BA890" t="s">
        <v>7354</v>
      </c>
      <c r="BB890" t="s">
        <v>236</v>
      </c>
      <c r="BD890" t="s">
        <v>72</v>
      </c>
      <c r="BG890" t="s">
        <v>7355</v>
      </c>
    </row>
    <row r="891" spans="1:59" x14ac:dyDescent="0.2">
      <c r="A891" s="1">
        <v>42618.938807870371</v>
      </c>
      <c r="B891" t="s">
        <v>1862</v>
      </c>
      <c r="C891" t="s">
        <v>8542</v>
      </c>
      <c r="D891" t="str">
        <f>VLOOKUP(all_senate_staff[[#This Row],[Full Name]], senate_staff_import[],1,0)</f>
        <v>Michael A Greco</v>
      </c>
      <c r="L891" t="s">
        <v>214</v>
      </c>
      <c r="M891" t="s">
        <v>215</v>
      </c>
      <c r="N891" t="s">
        <v>168</v>
      </c>
      <c r="AH891" t="s">
        <v>65</v>
      </c>
      <c r="AI891" t="s">
        <v>66</v>
      </c>
      <c r="AL891" t="s">
        <v>67</v>
      </c>
      <c r="AY891" t="s">
        <v>8543</v>
      </c>
      <c r="AZ891" t="s">
        <v>1395</v>
      </c>
      <c r="BA891" t="s">
        <v>8544</v>
      </c>
      <c r="BB891" t="s">
        <v>8545</v>
      </c>
      <c r="BD891" t="s">
        <v>72</v>
      </c>
      <c r="BG891" t="s">
        <v>8546</v>
      </c>
    </row>
    <row r="892" spans="1:59" x14ac:dyDescent="0.2">
      <c r="A892" s="1">
        <v>42618.942673611113</v>
      </c>
      <c r="B892" t="s">
        <v>1862</v>
      </c>
      <c r="C892" t="s">
        <v>2801</v>
      </c>
      <c r="D892" t="str">
        <f>VLOOKUP(all_senate_staff[[#This Row],[Full Name]], senate_staff_import[],1,0)</f>
        <v>Michael A Hernandez</v>
      </c>
      <c r="L892" t="s">
        <v>668</v>
      </c>
      <c r="M892" t="s">
        <v>669</v>
      </c>
      <c r="N892" t="s">
        <v>168</v>
      </c>
      <c r="AH892" t="s">
        <v>65</v>
      </c>
      <c r="AI892" t="s">
        <v>66</v>
      </c>
      <c r="AL892" t="s">
        <v>67</v>
      </c>
      <c r="AY892" t="s">
        <v>2802</v>
      </c>
      <c r="AZ892" t="s">
        <v>1395</v>
      </c>
      <c r="BA892" t="s">
        <v>1010</v>
      </c>
      <c r="BB892" t="s">
        <v>578</v>
      </c>
      <c r="BD892" t="s">
        <v>72</v>
      </c>
      <c r="BG892" t="s">
        <v>2803</v>
      </c>
    </row>
    <row r="893" spans="1:59" x14ac:dyDescent="0.2">
      <c r="A893" s="1">
        <v>42789.530868055554</v>
      </c>
      <c r="B893" t="s">
        <v>59</v>
      </c>
      <c r="C893" t="s">
        <v>1831</v>
      </c>
      <c r="D893" t="str">
        <f>VLOOKUP(all_senate_staff[[#This Row],[Full Name]], senate_staff_import[],1,0)</f>
        <v>Michael A Miniotis</v>
      </c>
      <c r="M893" t="s">
        <v>1825</v>
      </c>
      <c r="AH893" t="s">
        <v>65</v>
      </c>
      <c r="AI893" t="s">
        <v>66</v>
      </c>
      <c r="AL893" t="s">
        <v>1237</v>
      </c>
      <c r="AY893" t="s">
        <v>1832</v>
      </c>
      <c r="AZ893" t="s">
        <v>1395</v>
      </c>
      <c r="BA893" t="s">
        <v>1833</v>
      </c>
      <c r="BB893" t="s">
        <v>1834</v>
      </c>
      <c r="BD893" t="s">
        <v>72</v>
      </c>
      <c r="BG893" t="s">
        <v>1835</v>
      </c>
    </row>
    <row r="894" spans="1:59" x14ac:dyDescent="0.2">
      <c r="A894" s="1">
        <v>42618.943229166667</v>
      </c>
      <c r="B894" t="s">
        <v>1862</v>
      </c>
      <c r="C894" t="s">
        <v>2127</v>
      </c>
      <c r="D894" t="str">
        <f>VLOOKUP(all_senate_staff[[#This Row],[Full Name]], senate_staff_import[],1,0)</f>
        <v>Michael A Strasburg</v>
      </c>
      <c r="M894" t="s">
        <v>1254</v>
      </c>
      <c r="AH894" t="s">
        <v>65</v>
      </c>
      <c r="AI894" t="s">
        <v>66</v>
      </c>
      <c r="AL894" t="s">
        <v>1237</v>
      </c>
      <c r="AY894" t="s">
        <v>2128</v>
      </c>
      <c r="AZ894" t="s">
        <v>1395</v>
      </c>
      <c r="BA894" t="s">
        <v>2129</v>
      </c>
      <c r="BB894" t="s">
        <v>2130</v>
      </c>
      <c r="BD894" t="s">
        <v>72</v>
      </c>
      <c r="BG894" t="s">
        <v>2131</v>
      </c>
    </row>
    <row r="895" spans="1:59" x14ac:dyDescent="0.2">
      <c r="A895" s="1">
        <v>42789.53162037037</v>
      </c>
      <c r="B895" t="s">
        <v>59</v>
      </c>
      <c r="C895" t="s">
        <v>1078</v>
      </c>
      <c r="D895" t="str">
        <f>VLOOKUP(all_senate_staff[[#This Row],[Full Name]], senate_staff_import[],1,0)</f>
        <v>Michael C Finnegan</v>
      </c>
      <c r="L895" t="s">
        <v>83</v>
      </c>
      <c r="M895" t="s">
        <v>84</v>
      </c>
      <c r="N895" t="s">
        <v>63</v>
      </c>
      <c r="AH895" t="s">
        <v>65</v>
      </c>
      <c r="AI895" t="s">
        <v>66</v>
      </c>
      <c r="AL895" t="s">
        <v>67</v>
      </c>
      <c r="AY895" t="s">
        <v>1079</v>
      </c>
      <c r="AZ895" t="s">
        <v>86</v>
      </c>
      <c r="BA895" t="s">
        <v>1080</v>
      </c>
      <c r="BB895" t="s">
        <v>1081</v>
      </c>
      <c r="BD895" t="s">
        <v>72</v>
      </c>
      <c r="BG895" t="s">
        <v>1082</v>
      </c>
    </row>
    <row r="896" spans="1:59" x14ac:dyDescent="0.2">
      <c r="A896" s="1">
        <v>42789.531840277778</v>
      </c>
      <c r="B896" t="s">
        <v>59</v>
      </c>
      <c r="C896" t="s">
        <v>82</v>
      </c>
      <c r="D896" t="str">
        <f>VLOOKUP(all_senate_staff[[#This Row],[Full Name]], senate_staff_import[],1,0)</f>
        <v>Michael C Jefferson</v>
      </c>
      <c r="L896" t="s">
        <v>83</v>
      </c>
      <c r="M896" t="s">
        <v>84</v>
      </c>
      <c r="N896" t="s">
        <v>63</v>
      </c>
      <c r="AH896" t="s">
        <v>65</v>
      </c>
      <c r="AI896" t="s">
        <v>66</v>
      </c>
      <c r="AL896" t="s">
        <v>67</v>
      </c>
      <c r="AY896" t="s">
        <v>85</v>
      </c>
      <c r="AZ896" t="s">
        <v>86</v>
      </c>
      <c r="BA896" t="s">
        <v>87</v>
      </c>
      <c r="BB896" t="s">
        <v>88</v>
      </c>
      <c r="BD896" t="s">
        <v>72</v>
      </c>
      <c r="BG896" t="s">
        <v>89</v>
      </c>
    </row>
    <row r="897" spans="1:59" x14ac:dyDescent="0.2">
      <c r="A897" s="1">
        <v>42618.938969907409</v>
      </c>
      <c r="B897" t="s">
        <v>1862</v>
      </c>
      <c r="C897" t="s">
        <v>8272</v>
      </c>
      <c r="D897" t="str">
        <f>VLOOKUP(all_senate_staff[[#This Row],[Full Name]], senate_staff_import[],1,0)</f>
        <v>Michael C Mohrhoff</v>
      </c>
      <c r="M897" t="s">
        <v>1837</v>
      </c>
      <c r="AH897" t="s">
        <v>65</v>
      </c>
      <c r="AI897" t="s">
        <v>66</v>
      </c>
      <c r="AL897" t="s">
        <v>1237</v>
      </c>
      <c r="AY897" t="s">
        <v>8273</v>
      </c>
      <c r="AZ897" t="s">
        <v>86</v>
      </c>
      <c r="BA897" t="s">
        <v>8274</v>
      </c>
      <c r="BB897" t="s">
        <v>8275</v>
      </c>
      <c r="BD897" t="s">
        <v>72</v>
      </c>
      <c r="BG897" t="s">
        <v>8276</v>
      </c>
    </row>
    <row r="898" spans="1:59" x14ac:dyDescent="0.2">
      <c r="A898" s="1">
        <v>42618.941018518519</v>
      </c>
      <c r="B898" t="s">
        <v>1862</v>
      </c>
      <c r="C898" t="s">
        <v>5195</v>
      </c>
      <c r="D898" t="str">
        <f>VLOOKUP(all_senate_staff[[#This Row],[Full Name]], senate_staff_import[],1,0)</f>
        <v>Michael D Benjamin</v>
      </c>
      <c r="L898" t="s">
        <v>952</v>
      </c>
      <c r="M898" t="s">
        <v>953</v>
      </c>
      <c r="N898" t="s">
        <v>63</v>
      </c>
      <c r="AH898" t="s">
        <v>65</v>
      </c>
      <c r="AI898" t="s">
        <v>66</v>
      </c>
      <c r="AL898" t="s">
        <v>67</v>
      </c>
      <c r="AY898" t="s">
        <v>5196</v>
      </c>
      <c r="AZ898" t="s">
        <v>1816</v>
      </c>
      <c r="BA898" t="s">
        <v>491</v>
      </c>
      <c r="BB898" t="s">
        <v>194</v>
      </c>
      <c r="BD898" t="s">
        <v>72</v>
      </c>
      <c r="BG898" t="s">
        <v>5197</v>
      </c>
    </row>
    <row r="899" spans="1:59" x14ac:dyDescent="0.2">
      <c r="A899" s="1">
        <v>42789.530868055554</v>
      </c>
      <c r="B899" t="s">
        <v>59</v>
      </c>
      <c r="C899" t="s">
        <v>1814</v>
      </c>
      <c r="D899" t="str">
        <f>VLOOKUP(all_senate_staff[[#This Row],[Full Name]], senate_staff_import[],1,0)</f>
        <v>Michael D Franze</v>
      </c>
      <c r="M899" t="s">
        <v>1803</v>
      </c>
      <c r="AH899" t="s">
        <v>65</v>
      </c>
      <c r="AI899" t="s">
        <v>66</v>
      </c>
      <c r="AL899" t="s">
        <v>1237</v>
      </c>
      <c r="AY899" t="s">
        <v>1815</v>
      </c>
      <c r="AZ899" t="s">
        <v>1816</v>
      </c>
      <c r="BA899" t="s">
        <v>1817</v>
      </c>
      <c r="BB899" t="s">
        <v>1807</v>
      </c>
      <c r="BD899" t="s">
        <v>72</v>
      </c>
      <c r="BG899" t="s">
        <v>1818</v>
      </c>
    </row>
    <row r="900" spans="1:59" x14ac:dyDescent="0.2">
      <c r="A900" s="1">
        <v>42618.938969907409</v>
      </c>
      <c r="B900" t="s">
        <v>1862</v>
      </c>
      <c r="C900" t="s">
        <v>8264</v>
      </c>
      <c r="D900" t="str">
        <f>VLOOKUP(all_senate_staff[[#This Row],[Full Name]], senate_staff_import[],1,0)</f>
        <v>Michael D Patterson</v>
      </c>
      <c r="M900" t="s">
        <v>1837</v>
      </c>
      <c r="AH900" t="s">
        <v>65</v>
      </c>
      <c r="AI900" t="s">
        <v>66</v>
      </c>
      <c r="AL900" t="s">
        <v>1237</v>
      </c>
      <c r="AY900" t="s">
        <v>8265</v>
      </c>
      <c r="AZ900" t="s">
        <v>1816</v>
      </c>
      <c r="BA900" t="s">
        <v>2048</v>
      </c>
      <c r="BB900" t="s">
        <v>8200</v>
      </c>
      <c r="BD900" t="s">
        <v>72</v>
      </c>
      <c r="BG900" t="s">
        <v>8266</v>
      </c>
    </row>
    <row r="901" spans="1:59" x14ac:dyDescent="0.2">
      <c r="A901" s="1">
        <v>42618.94259259259</v>
      </c>
      <c r="B901" t="s">
        <v>1862</v>
      </c>
      <c r="C901" t="s">
        <v>2935</v>
      </c>
      <c r="D901" t="str">
        <f>VLOOKUP(all_senate_staff[[#This Row],[Full Name]], senate_staff_import[],1,0)</f>
        <v>Michael D Sais</v>
      </c>
      <c r="L901" t="s">
        <v>851</v>
      </c>
      <c r="M901" t="s">
        <v>852</v>
      </c>
      <c r="N901" t="s">
        <v>63</v>
      </c>
      <c r="T901" t="s">
        <v>2936</v>
      </c>
      <c r="AH901" t="s">
        <v>65</v>
      </c>
      <c r="AI901" t="s">
        <v>66</v>
      </c>
      <c r="AL901" t="s">
        <v>67</v>
      </c>
      <c r="AM901" t="s">
        <v>68</v>
      </c>
      <c r="AY901" t="s">
        <v>2937</v>
      </c>
      <c r="AZ901" t="s">
        <v>1816</v>
      </c>
      <c r="BA901" t="s">
        <v>2938</v>
      </c>
      <c r="BB901" t="s">
        <v>236</v>
      </c>
      <c r="BD901" t="s">
        <v>72</v>
      </c>
      <c r="BG901" t="s">
        <v>2939</v>
      </c>
    </row>
    <row r="902" spans="1:59" x14ac:dyDescent="0.2">
      <c r="A902" s="1">
        <v>42789.5309837963</v>
      </c>
      <c r="B902" t="s">
        <v>59</v>
      </c>
      <c r="C902" t="s">
        <v>1259</v>
      </c>
      <c r="D902" t="str">
        <f>VLOOKUP(all_senate_staff[[#This Row],[Full Name]], senate_staff_import[],1,0)</f>
        <v>Michael E Watts Jr</v>
      </c>
      <c r="M902" t="s">
        <v>1260</v>
      </c>
      <c r="AH902" t="s">
        <v>65</v>
      </c>
      <c r="AI902" t="s">
        <v>66</v>
      </c>
      <c r="AL902" t="s">
        <v>1237</v>
      </c>
      <c r="AY902" t="s">
        <v>1261</v>
      </c>
      <c r="AZ902" t="s">
        <v>1262</v>
      </c>
      <c r="BA902" t="s">
        <v>1263</v>
      </c>
      <c r="BB902" t="s">
        <v>1264</v>
      </c>
      <c r="BD902" t="s">
        <v>72</v>
      </c>
      <c r="BG902" t="s">
        <v>1265</v>
      </c>
    </row>
    <row r="903" spans="1:59" x14ac:dyDescent="0.2">
      <c r="A903" s="1">
        <v>42618.940439814818</v>
      </c>
      <c r="B903" t="s">
        <v>1862</v>
      </c>
      <c r="C903" t="s">
        <v>5896</v>
      </c>
      <c r="D903" t="str">
        <f>VLOOKUP(all_senate_staff[[#This Row],[Full Name]], senate_staff_import[],1,0)</f>
        <v>Michael F Heller</v>
      </c>
      <c r="M903" t="s">
        <v>1803</v>
      </c>
      <c r="AH903" t="s">
        <v>65</v>
      </c>
      <c r="AI903" t="s">
        <v>66</v>
      </c>
      <c r="AL903" t="s">
        <v>1237</v>
      </c>
      <c r="AY903" t="s">
        <v>5897</v>
      </c>
      <c r="AZ903" t="s">
        <v>576</v>
      </c>
      <c r="BA903" t="s">
        <v>5898</v>
      </c>
      <c r="BB903" t="s">
        <v>5899</v>
      </c>
      <c r="BD903" t="s">
        <v>72</v>
      </c>
      <c r="BG903" t="s">
        <v>5900</v>
      </c>
    </row>
    <row r="904" spans="1:59" x14ac:dyDescent="0.2">
      <c r="A904" s="1">
        <v>42789.531724537039</v>
      </c>
      <c r="B904" t="s">
        <v>59</v>
      </c>
      <c r="C904" t="s">
        <v>574</v>
      </c>
      <c r="D904" t="str">
        <f>VLOOKUP(all_senate_staff[[#This Row],[Full Name]], senate_staff_import[],1,0)</f>
        <v>Michael F Reid</v>
      </c>
      <c r="M904" t="s">
        <v>568</v>
      </c>
      <c r="N904" t="s">
        <v>63</v>
      </c>
      <c r="AH904" t="s">
        <v>65</v>
      </c>
      <c r="AI904" t="s">
        <v>66</v>
      </c>
      <c r="AL904" t="s">
        <v>67</v>
      </c>
      <c r="AY904" t="s">
        <v>575</v>
      </c>
      <c r="AZ904" t="s">
        <v>576</v>
      </c>
      <c r="BA904" t="s">
        <v>577</v>
      </c>
      <c r="BB904" t="s">
        <v>578</v>
      </c>
      <c r="BD904" t="s">
        <v>72</v>
      </c>
      <c r="BG904" t="s">
        <v>579</v>
      </c>
    </row>
    <row r="905" spans="1:59" x14ac:dyDescent="0.2">
      <c r="A905" s="1">
        <v>42618.939826388887</v>
      </c>
      <c r="B905" t="s">
        <v>1862</v>
      </c>
      <c r="C905" t="s">
        <v>7007</v>
      </c>
      <c r="D905" t="str">
        <f>VLOOKUP(all_senate_staff[[#This Row],[Full Name]], senate_staff_import[],1,0)</f>
        <v>Michael J Falk</v>
      </c>
      <c r="L905" t="s">
        <v>901</v>
      </c>
      <c r="M905" t="s">
        <v>902</v>
      </c>
      <c r="N905" t="s">
        <v>63</v>
      </c>
      <c r="AH905" t="s">
        <v>65</v>
      </c>
      <c r="AI905" t="s">
        <v>66</v>
      </c>
      <c r="AL905" t="s">
        <v>67</v>
      </c>
      <c r="AY905" t="s">
        <v>7008</v>
      </c>
      <c r="AZ905" t="s">
        <v>1026</v>
      </c>
      <c r="BA905" t="s">
        <v>7009</v>
      </c>
      <c r="BB905" t="s">
        <v>7010</v>
      </c>
      <c r="BD905" t="s">
        <v>72</v>
      </c>
      <c r="BG905" t="s">
        <v>7011</v>
      </c>
    </row>
    <row r="906" spans="1:59" x14ac:dyDescent="0.2">
      <c r="A906" s="1">
        <v>42789.531631944446</v>
      </c>
      <c r="B906" t="s">
        <v>59</v>
      </c>
      <c r="C906" t="s">
        <v>1024</v>
      </c>
      <c r="D906" t="str">
        <f>VLOOKUP(all_senate_staff[[#This Row],[Full Name]], senate_staff_import[],1,0)</f>
        <v>Michael J Gregorio</v>
      </c>
      <c r="L906" t="s">
        <v>1017</v>
      </c>
      <c r="M906" t="s">
        <v>1018</v>
      </c>
      <c r="N906" t="s">
        <v>63</v>
      </c>
      <c r="AH906" t="s">
        <v>65</v>
      </c>
      <c r="AI906" t="s">
        <v>66</v>
      </c>
      <c r="AL906" t="s">
        <v>67</v>
      </c>
      <c r="AY906" t="s">
        <v>1025</v>
      </c>
      <c r="AZ906" t="s">
        <v>1026</v>
      </c>
      <c r="BA906" t="s">
        <v>1027</v>
      </c>
      <c r="BB906" t="s">
        <v>1028</v>
      </c>
      <c r="BD906" t="s">
        <v>72</v>
      </c>
      <c r="BG906" t="s">
        <v>1029</v>
      </c>
    </row>
    <row r="907" spans="1:59" x14ac:dyDescent="0.2">
      <c r="A907" s="1">
        <v>42618.942627314813</v>
      </c>
      <c r="B907" t="s">
        <v>1862</v>
      </c>
      <c r="C907" t="s">
        <v>2892</v>
      </c>
      <c r="D907" t="str">
        <f>VLOOKUP(all_senate_staff[[#This Row],[Full Name]], senate_staff_import[],1,0)</f>
        <v>Michael J Kenneally</v>
      </c>
      <c r="L907" t="s">
        <v>1932</v>
      </c>
      <c r="M907" t="s">
        <v>1933</v>
      </c>
      <c r="N907" t="s">
        <v>168</v>
      </c>
      <c r="V907" t="s">
        <v>2893</v>
      </c>
      <c r="AH907" t="s">
        <v>65</v>
      </c>
      <c r="AI907" t="s">
        <v>66</v>
      </c>
      <c r="AL907" t="s">
        <v>67</v>
      </c>
      <c r="AM907" t="s">
        <v>284</v>
      </c>
      <c r="AY907" t="s">
        <v>2894</v>
      </c>
      <c r="AZ907" t="s">
        <v>1026</v>
      </c>
      <c r="BA907" t="s">
        <v>2895</v>
      </c>
      <c r="BB907" t="s">
        <v>284</v>
      </c>
      <c r="BD907" t="s">
        <v>72</v>
      </c>
      <c r="BG907" t="s">
        <v>2896</v>
      </c>
    </row>
    <row r="908" spans="1:59" x14ac:dyDescent="0.2">
      <c r="A908" s="1">
        <v>42618.942337962973</v>
      </c>
      <c r="B908" t="s">
        <v>1862</v>
      </c>
      <c r="C908" t="s">
        <v>3288</v>
      </c>
      <c r="D908" t="str">
        <f>VLOOKUP(all_senate_staff[[#This Row],[Full Name]], senate_staff_import[],1,0)</f>
        <v>Michael J Laccetti</v>
      </c>
      <c r="M908" t="s">
        <v>1777</v>
      </c>
      <c r="AH908" t="s">
        <v>65</v>
      </c>
      <c r="AI908" t="s">
        <v>66</v>
      </c>
      <c r="AL908" t="s">
        <v>1237</v>
      </c>
      <c r="AY908" t="s">
        <v>3289</v>
      </c>
      <c r="AZ908" t="s">
        <v>1026</v>
      </c>
      <c r="BA908" t="s">
        <v>3290</v>
      </c>
      <c r="BB908" t="s">
        <v>3291</v>
      </c>
      <c r="BD908" t="s">
        <v>72</v>
      </c>
      <c r="BG908" t="s">
        <v>3292</v>
      </c>
    </row>
    <row r="909" spans="1:59" x14ac:dyDescent="0.2">
      <c r="A909" s="1">
        <v>42618.938981481479</v>
      </c>
      <c r="B909" t="s">
        <v>1862</v>
      </c>
      <c r="C909" t="s">
        <v>8236</v>
      </c>
      <c r="D909" t="str">
        <f>VLOOKUP(all_senate_staff[[#This Row],[Full Name]], senate_staff_import[],1,0)</f>
        <v>Michael J Schenk</v>
      </c>
      <c r="L909" t="s">
        <v>872</v>
      </c>
      <c r="M909" t="s">
        <v>873</v>
      </c>
      <c r="N909" t="s">
        <v>63</v>
      </c>
      <c r="AH909" t="s">
        <v>65</v>
      </c>
      <c r="AI909" t="s">
        <v>66</v>
      </c>
      <c r="AL909" t="s">
        <v>67</v>
      </c>
      <c r="AY909" t="s">
        <v>8237</v>
      </c>
      <c r="AZ909" t="s">
        <v>1026</v>
      </c>
      <c r="BA909" t="s">
        <v>8238</v>
      </c>
      <c r="BB909" t="s">
        <v>683</v>
      </c>
      <c r="BD909" t="s">
        <v>72</v>
      </c>
      <c r="BG909" t="s">
        <v>8239</v>
      </c>
    </row>
    <row r="910" spans="1:59" x14ac:dyDescent="0.2">
      <c r="A910" s="1">
        <v>42618.941770833328</v>
      </c>
      <c r="B910" t="s">
        <v>1862</v>
      </c>
      <c r="C910" t="s">
        <v>4118</v>
      </c>
      <c r="D910" t="str">
        <f>VLOOKUP(all_senate_staff[[#This Row],[Full Name]], senate_staff_import[],1,0)</f>
        <v>Michael J Sommers</v>
      </c>
      <c r="L910" t="s">
        <v>603</v>
      </c>
      <c r="M910" t="s">
        <v>604</v>
      </c>
      <c r="N910" t="s">
        <v>63</v>
      </c>
      <c r="AH910" t="s">
        <v>65</v>
      </c>
      <c r="AI910" t="s">
        <v>66</v>
      </c>
      <c r="AL910" t="s">
        <v>67</v>
      </c>
      <c r="AY910" t="s">
        <v>4119</v>
      </c>
      <c r="AZ910" t="s">
        <v>1026</v>
      </c>
      <c r="BA910" t="s">
        <v>4120</v>
      </c>
      <c r="BB910" t="s">
        <v>312</v>
      </c>
      <c r="BD910" t="s">
        <v>72</v>
      </c>
      <c r="BG910" t="s">
        <v>4121</v>
      </c>
    </row>
    <row r="911" spans="1:59" x14ac:dyDescent="0.2">
      <c r="A911" s="1">
        <v>42618.940879629627</v>
      </c>
      <c r="B911" t="s">
        <v>1862</v>
      </c>
      <c r="C911" t="s">
        <v>5376</v>
      </c>
      <c r="D911" t="str">
        <f>VLOOKUP(all_senate_staff[[#This Row],[Full Name]], senate_staff_import[],1,0)</f>
        <v>Michael P Mansion</v>
      </c>
      <c r="L911" t="s">
        <v>1932</v>
      </c>
      <c r="M911" t="s">
        <v>1933</v>
      </c>
      <c r="N911" t="s">
        <v>168</v>
      </c>
      <c r="AH911" t="s">
        <v>65</v>
      </c>
      <c r="AI911" t="s">
        <v>66</v>
      </c>
      <c r="AL911" t="s">
        <v>67</v>
      </c>
      <c r="AY911" t="s">
        <v>5377</v>
      </c>
      <c r="AZ911" t="s">
        <v>5378</v>
      </c>
      <c r="BA911" t="s">
        <v>5379</v>
      </c>
      <c r="BB911" t="s">
        <v>219</v>
      </c>
      <c r="BD911" t="s">
        <v>72</v>
      </c>
      <c r="BG911" t="s">
        <v>5380</v>
      </c>
    </row>
    <row r="912" spans="1:59" x14ac:dyDescent="0.2">
      <c r="A912" s="1">
        <v>42789.531608796293</v>
      </c>
      <c r="B912" t="s">
        <v>59</v>
      </c>
      <c r="C912" t="s">
        <v>1115</v>
      </c>
      <c r="D912" t="str">
        <f>VLOOKUP(all_senate_staff[[#This Row],[Full Name]], senate_staff_import[],1,0)</f>
        <v>Michael R Ambrecht</v>
      </c>
      <c r="L912" t="s">
        <v>1108</v>
      </c>
      <c r="M912" t="s">
        <v>1109</v>
      </c>
      <c r="N912" t="s">
        <v>168</v>
      </c>
      <c r="AH912" t="s">
        <v>65</v>
      </c>
      <c r="AI912" t="s">
        <v>66</v>
      </c>
      <c r="AL912" t="s">
        <v>67</v>
      </c>
      <c r="AY912" t="s">
        <v>1116</v>
      </c>
      <c r="AZ912" t="s">
        <v>1117</v>
      </c>
      <c r="BA912" t="s">
        <v>1118</v>
      </c>
      <c r="BB912" t="s">
        <v>219</v>
      </c>
      <c r="BD912" t="s">
        <v>72</v>
      </c>
      <c r="BG912" t="s">
        <v>1119</v>
      </c>
    </row>
    <row r="913" spans="1:59" x14ac:dyDescent="0.2">
      <c r="A913" s="1">
        <v>42618.941793981481</v>
      </c>
      <c r="B913" t="s">
        <v>1862</v>
      </c>
      <c r="C913" t="s">
        <v>4083</v>
      </c>
      <c r="D913" t="str">
        <f>VLOOKUP(all_senate_staff[[#This Row],[Full Name]], senate_staff_import[],1,0)</f>
        <v>Michael R Cook</v>
      </c>
      <c r="M913" t="s">
        <v>1387</v>
      </c>
      <c r="AH913" t="s">
        <v>65</v>
      </c>
      <c r="AI913" t="s">
        <v>66</v>
      </c>
      <c r="AL913" t="s">
        <v>1237</v>
      </c>
      <c r="AY913" t="s">
        <v>4084</v>
      </c>
      <c r="AZ913" t="s">
        <v>1117</v>
      </c>
      <c r="BA913" t="s">
        <v>4085</v>
      </c>
      <c r="BB913" t="s">
        <v>4086</v>
      </c>
      <c r="BD913" t="s">
        <v>72</v>
      </c>
      <c r="BG913" t="s">
        <v>4087</v>
      </c>
    </row>
    <row r="914" spans="1:59" x14ac:dyDescent="0.2">
      <c r="A914" s="1">
        <v>42618.939236111109</v>
      </c>
      <c r="B914" t="s">
        <v>1862</v>
      </c>
      <c r="C914" t="s">
        <v>7493</v>
      </c>
      <c r="D914" t="str">
        <f>VLOOKUP(all_senate_staff[[#This Row],[Full Name]], senate_staff_import[],1,0)</f>
        <v>Michael R Hettler</v>
      </c>
      <c r="L914" t="s">
        <v>3085</v>
      </c>
      <c r="M914" t="s">
        <v>3086</v>
      </c>
      <c r="N914" t="s">
        <v>63</v>
      </c>
      <c r="AH914" t="s">
        <v>65</v>
      </c>
      <c r="AI914" t="s">
        <v>66</v>
      </c>
      <c r="AL914" t="s">
        <v>67</v>
      </c>
      <c r="AY914" t="s">
        <v>7494</v>
      </c>
      <c r="AZ914" t="s">
        <v>1117</v>
      </c>
      <c r="BA914" t="s">
        <v>7495</v>
      </c>
      <c r="BB914" t="s">
        <v>7496</v>
      </c>
      <c r="BD914" t="s">
        <v>72</v>
      </c>
      <c r="BG914" t="s">
        <v>7497</v>
      </c>
    </row>
    <row r="915" spans="1:59" x14ac:dyDescent="0.2">
      <c r="A915" s="1">
        <v>42618.943252314813</v>
      </c>
      <c r="B915" t="s">
        <v>1862</v>
      </c>
      <c r="C915" t="s">
        <v>2100</v>
      </c>
      <c r="D915" t="str">
        <f>VLOOKUP(all_senate_staff[[#This Row],[Full Name]], senate_staff_import[],1,0)</f>
        <v>Michael S Alleva</v>
      </c>
      <c r="M915" t="s">
        <v>1254</v>
      </c>
      <c r="AH915" t="s">
        <v>65</v>
      </c>
      <c r="AI915" t="s">
        <v>66</v>
      </c>
      <c r="AL915" t="s">
        <v>1237</v>
      </c>
      <c r="AY915" t="s">
        <v>2101</v>
      </c>
      <c r="AZ915" t="s">
        <v>2102</v>
      </c>
      <c r="BA915" t="s">
        <v>2103</v>
      </c>
      <c r="BB915" t="s">
        <v>194</v>
      </c>
      <c r="BD915" t="s">
        <v>72</v>
      </c>
      <c r="BG915" t="s">
        <v>2104</v>
      </c>
    </row>
    <row r="916" spans="1:59" x14ac:dyDescent="0.2">
      <c r="A916" s="1">
        <v>42618.941574074073</v>
      </c>
      <c r="B916" t="s">
        <v>1862</v>
      </c>
      <c r="C916" t="s">
        <v>4394</v>
      </c>
      <c r="D916" t="str">
        <f>VLOOKUP(all_senate_staff[[#This Row],[Full Name]], senate_staff_import[],1,0)</f>
        <v>Michael S Cushing</v>
      </c>
      <c r="K916" t="s">
        <v>4395</v>
      </c>
      <c r="M916" t="s">
        <v>1254</v>
      </c>
      <c r="AH916" t="s">
        <v>65</v>
      </c>
      <c r="AI916" t="s">
        <v>66</v>
      </c>
      <c r="AL916" t="s">
        <v>1237</v>
      </c>
      <c r="AY916" t="s">
        <v>4396</v>
      </c>
      <c r="AZ916" t="s">
        <v>2102</v>
      </c>
      <c r="BA916" t="s">
        <v>4397</v>
      </c>
      <c r="BB916" t="s">
        <v>395</v>
      </c>
      <c r="BD916" t="s">
        <v>72</v>
      </c>
      <c r="BG916" t="s">
        <v>4398</v>
      </c>
    </row>
    <row r="917" spans="1:59" x14ac:dyDescent="0.2">
      <c r="A917" s="1">
        <v>42618.943113425928</v>
      </c>
      <c r="B917" t="s">
        <v>1862</v>
      </c>
      <c r="C917" t="s">
        <v>2258</v>
      </c>
      <c r="D917" t="str">
        <f>VLOOKUP(all_senate_staff[[#This Row],[Full Name]], senate_staff_import[],1,0)</f>
        <v>Michael S Desantis</v>
      </c>
      <c r="M917" t="s">
        <v>2168</v>
      </c>
      <c r="AH917" t="s">
        <v>65</v>
      </c>
      <c r="AI917" t="s">
        <v>66</v>
      </c>
      <c r="AL917" t="s">
        <v>1237</v>
      </c>
      <c r="AY917" t="s">
        <v>2259</v>
      </c>
      <c r="AZ917" t="s">
        <v>2102</v>
      </c>
      <c r="BA917" t="s">
        <v>2260</v>
      </c>
      <c r="BB917" t="s">
        <v>2172</v>
      </c>
      <c r="BD917" t="s">
        <v>72</v>
      </c>
      <c r="BG917" t="s">
        <v>2261</v>
      </c>
    </row>
    <row r="918" spans="1:59" x14ac:dyDescent="0.2">
      <c r="A918" s="1">
        <v>42618.94127314815</v>
      </c>
      <c r="B918" t="s">
        <v>1862</v>
      </c>
      <c r="C918" t="s">
        <v>4821</v>
      </c>
      <c r="D918" t="str">
        <f>VLOOKUP(all_senate_staff[[#This Row],[Full Name]], senate_staff_import[],1,0)</f>
        <v>Michael S Ostrander</v>
      </c>
      <c r="M918" t="s">
        <v>1558</v>
      </c>
      <c r="AH918" t="s">
        <v>65</v>
      </c>
      <c r="AI918" t="s">
        <v>66</v>
      </c>
      <c r="AL918" t="s">
        <v>1237</v>
      </c>
      <c r="AY918" t="s">
        <v>4822</v>
      </c>
      <c r="AZ918" t="s">
        <v>2102</v>
      </c>
      <c r="BA918" t="s">
        <v>4823</v>
      </c>
      <c r="BB918" t="s">
        <v>4824</v>
      </c>
      <c r="BD918" t="s">
        <v>72</v>
      </c>
      <c r="BG918" t="s">
        <v>4825</v>
      </c>
    </row>
    <row r="919" spans="1:59" x14ac:dyDescent="0.2">
      <c r="A919" s="1">
        <v>42789.531678240739</v>
      </c>
      <c r="B919" t="s">
        <v>59</v>
      </c>
      <c r="C919" t="s">
        <v>803</v>
      </c>
      <c r="D919" t="str">
        <f>VLOOKUP(all_senate_staff[[#This Row],[Full Name]], senate_staff_import[],1,0)</f>
        <v>Michael T Carter</v>
      </c>
      <c r="L919" t="s">
        <v>779</v>
      </c>
      <c r="M919" t="s">
        <v>780</v>
      </c>
      <c r="N919" t="s">
        <v>63</v>
      </c>
      <c r="T919" t="s">
        <v>804</v>
      </c>
      <c r="AH919" t="s">
        <v>65</v>
      </c>
      <c r="AI919" t="s">
        <v>66</v>
      </c>
      <c r="AL919" t="s">
        <v>67</v>
      </c>
      <c r="AY919" t="s">
        <v>805</v>
      </c>
      <c r="AZ919" t="s">
        <v>806</v>
      </c>
      <c r="BA919" t="s">
        <v>807</v>
      </c>
      <c r="BB919" t="s">
        <v>129</v>
      </c>
      <c r="BD919" t="s">
        <v>72</v>
      </c>
      <c r="BG919" t="s">
        <v>808</v>
      </c>
    </row>
    <row r="920" spans="1:59" x14ac:dyDescent="0.2">
      <c r="A920" s="1">
        <v>42618.941018518519</v>
      </c>
      <c r="B920" t="s">
        <v>1862</v>
      </c>
      <c r="C920" t="s">
        <v>5185</v>
      </c>
      <c r="D920" t="str">
        <f>VLOOKUP(all_senate_staff[[#This Row],[Full Name]], senate_staff_import[],1,0)</f>
        <v>Michael T Murphy</v>
      </c>
      <c r="M920" t="s">
        <v>1552</v>
      </c>
      <c r="AH920" t="s">
        <v>65</v>
      </c>
      <c r="AI920" t="s">
        <v>66</v>
      </c>
      <c r="AL920" t="s">
        <v>1237</v>
      </c>
      <c r="AY920" t="s">
        <v>5186</v>
      </c>
      <c r="AZ920" t="s">
        <v>806</v>
      </c>
      <c r="BA920" t="s">
        <v>1599</v>
      </c>
      <c r="BB920" t="s">
        <v>5187</v>
      </c>
      <c r="BD920" t="s">
        <v>72</v>
      </c>
      <c r="BG920" t="s">
        <v>5188</v>
      </c>
    </row>
    <row r="921" spans="1:59" x14ac:dyDescent="0.2">
      <c r="A921" s="1">
        <v>42618.939074074071</v>
      </c>
      <c r="B921" t="s">
        <v>1862</v>
      </c>
      <c r="C921" t="s">
        <v>7910</v>
      </c>
      <c r="D921" t="str">
        <f>VLOOKUP(all_senate_staff[[#This Row],[Full Name]], senate_staff_import[],1,0)</f>
        <v>Michael W Broderick</v>
      </c>
      <c r="M921" t="s">
        <v>7889</v>
      </c>
      <c r="AH921" t="s">
        <v>65</v>
      </c>
      <c r="AI921" t="s">
        <v>66</v>
      </c>
      <c r="AL921" t="s">
        <v>1237</v>
      </c>
      <c r="AY921" t="s">
        <v>7911</v>
      </c>
      <c r="AZ921" t="s">
        <v>7912</v>
      </c>
      <c r="BA921" t="s">
        <v>7913</v>
      </c>
      <c r="BB921" t="s">
        <v>1036</v>
      </c>
      <c r="BD921" t="s">
        <v>72</v>
      </c>
      <c r="BG921" t="s">
        <v>7914</v>
      </c>
    </row>
    <row r="922" spans="1:59" x14ac:dyDescent="0.2">
      <c r="A922" s="1">
        <v>42618.939375000002</v>
      </c>
      <c r="B922" t="s">
        <v>1862</v>
      </c>
      <c r="C922" t="s">
        <v>7220</v>
      </c>
      <c r="D922" t="str">
        <f>VLOOKUP(all_senate_staff[[#This Row],[Full Name]], senate_staff_import[],1,0)</f>
        <v>Michele B Rafferty</v>
      </c>
      <c r="M922" t="s">
        <v>7208</v>
      </c>
      <c r="AH922" t="s">
        <v>65</v>
      </c>
      <c r="AI922" t="s">
        <v>66</v>
      </c>
      <c r="AL922" t="s">
        <v>1237</v>
      </c>
      <c r="AY922" t="s">
        <v>7221</v>
      </c>
      <c r="AZ922" t="s">
        <v>7222</v>
      </c>
      <c r="BA922" t="s">
        <v>7223</v>
      </c>
      <c r="BB922" t="s">
        <v>7212</v>
      </c>
      <c r="BD922" t="s">
        <v>72</v>
      </c>
      <c r="BG922" t="s">
        <v>7224</v>
      </c>
    </row>
    <row r="923" spans="1:59" x14ac:dyDescent="0.2">
      <c r="A923" s="1">
        <v>42618.942974537043</v>
      </c>
      <c r="B923" t="s">
        <v>1862</v>
      </c>
      <c r="C923" t="s">
        <v>2437</v>
      </c>
      <c r="D923" t="str">
        <f>VLOOKUP(all_senate_staff[[#This Row],[Full Name]], senate_staff_import[],1,0)</f>
        <v>Michelle E Cameron</v>
      </c>
      <c r="L923" t="s">
        <v>696</v>
      </c>
      <c r="M923" t="s">
        <v>697</v>
      </c>
      <c r="N923" t="s">
        <v>168</v>
      </c>
      <c r="AH923" t="s">
        <v>65</v>
      </c>
      <c r="AI923" t="s">
        <v>66</v>
      </c>
      <c r="AL923" t="s">
        <v>67</v>
      </c>
      <c r="AY923" t="s">
        <v>2438</v>
      </c>
      <c r="AZ923" t="s">
        <v>2439</v>
      </c>
      <c r="BA923" t="s">
        <v>2440</v>
      </c>
      <c r="BB923" t="s">
        <v>2441</v>
      </c>
      <c r="BD923" t="s">
        <v>72</v>
      </c>
      <c r="BG923" t="s">
        <v>2442</v>
      </c>
    </row>
    <row r="924" spans="1:59" x14ac:dyDescent="0.2">
      <c r="A924" s="1">
        <v>42618.941354166673</v>
      </c>
      <c r="B924" t="s">
        <v>1862</v>
      </c>
      <c r="C924" t="s">
        <v>4699</v>
      </c>
      <c r="D924" t="str">
        <f>VLOOKUP(all_senate_staff[[#This Row],[Full Name]], senate_staff_import[],1,0)</f>
        <v>Michelle L Daly</v>
      </c>
      <c r="M924" t="s">
        <v>1366</v>
      </c>
      <c r="AH924" t="s">
        <v>65</v>
      </c>
      <c r="AI924" t="s">
        <v>66</v>
      </c>
      <c r="AL924" t="s">
        <v>1237</v>
      </c>
      <c r="AY924" t="s">
        <v>4700</v>
      </c>
      <c r="AZ924" t="s">
        <v>4701</v>
      </c>
      <c r="BA924" t="s">
        <v>4702</v>
      </c>
      <c r="BB924" t="s">
        <v>1370</v>
      </c>
      <c r="BD924" t="s">
        <v>72</v>
      </c>
      <c r="BG924" t="s">
        <v>4703</v>
      </c>
    </row>
    <row r="925" spans="1:59" x14ac:dyDescent="0.2">
      <c r="A925" s="1">
        <v>42618.94059027778</v>
      </c>
      <c r="B925" t="s">
        <v>1862</v>
      </c>
      <c r="C925" t="s">
        <v>5670</v>
      </c>
      <c r="D925" t="str">
        <f>VLOOKUP(all_senate_staff[[#This Row],[Full Name]], senate_staff_import[],1,0)</f>
        <v>Michelle M Jensen</v>
      </c>
      <c r="L925" t="s">
        <v>214</v>
      </c>
      <c r="M925" t="s">
        <v>215</v>
      </c>
      <c r="N925" t="s">
        <v>168</v>
      </c>
      <c r="AH925" t="s">
        <v>65</v>
      </c>
      <c r="AI925" t="s">
        <v>66</v>
      </c>
      <c r="AL925" t="s">
        <v>67</v>
      </c>
      <c r="AY925" t="s">
        <v>5671</v>
      </c>
      <c r="AZ925" t="s">
        <v>5672</v>
      </c>
      <c r="BA925" t="s">
        <v>2467</v>
      </c>
      <c r="BB925" t="s">
        <v>395</v>
      </c>
      <c r="BD925" t="s">
        <v>72</v>
      </c>
      <c r="BG925" t="s">
        <v>5673</v>
      </c>
    </row>
    <row r="926" spans="1:59" x14ac:dyDescent="0.2">
      <c r="A926" s="1">
        <v>42789.5309837963</v>
      </c>
      <c r="B926" t="s">
        <v>59</v>
      </c>
      <c r="C926" t="s">
        <v>1284</v>
      </c>
      <c r="D926" t="str">
        <f>VLOOKUP(all_senate_staff[[#This Row],[Full Name]], senate_staff_import[],1,0)</f>
        <v>Michelle R Dolgow-Cristofaro</v>
      </c>
      <c r="M926" t="s">
        <v>1285</v>
      </c>
      <c r="AH926" t="s">
        <v>65</v>
      </c>
      <c r="AI926" t="s">
        <v>66</v>
      </c>
      <c r="AL926" t="s">
        <v>1237</v>
      </c>
      <c r="AY926" t="s">
        <v>1286</v>
      </c>
      <c r="AZ926" t="s">
        <v>996</v>
      </c>
      <c r="BA926" t="s">
        <v>1287</v>
      </c>
      <c r="BB926" t="s">
        <v>1288</v>
      </c>
      <c r="BD926" t="s">
        <v>72</v>
      </c>
      <c r="BG926" t="s">
        <v>1289</v>
      </c>
    </row>
    <row r="927" spans="1:59" x14ac:dyDescent="0.2">
      <c r="A927" s="1">
        <v>42789.531631944446</v>
      </c>
      <c r="B927" t="s">
        <v>59</v>
      </c>
      <c r="C927" t="s">
        <v>994</v>
      </c>
      <c r="D927" t="str">
        <f>VLOOKUP(all_senate_staff[[#This Row],[Full Name]], senate_staff_import[],1,0)</f>
        <v>Michelle R Edwin</v>
      </c>
      <c r="L927" t="s">
        <v>952</v>
      </c>
      <c r="M927" t="s">
        <v>953</v>
      </c>
      <c r="N927" t="s">
        <v>168</v>
      </c>
      <c r="AH927" t="s">
        <v>65</v>
      </c>
      <c r="AI927" t="s">
        <v>66</v>
      </c>
      <c r="AL927" t="s">
        <v>67</v>
      </c>
      <c r="AY927" t="s">
        <v>995</v>
      </c>
      <c r="AZ927" t="s">
        <v>996</v>
      </c>
      <c r="BA927" t="s">
        <v>997</v>
      </c>
      <c r="BB927" t="s">
        <v>998</v>
      </c>
      <c r="BD927" t="s">
        <v>72</v>
      </c>
      <c r="BG927" t="s">
        <v>999</v>
      </c>
    </row>
    <row r="928" spans="1:59" x14ac:dyDescent="0.2">
      <c r="A928" s="1">
        <v>42618.942372685182</v>
      </c>
      <c r="B928" t="s">
        <v>1862</v>
      </c>
      <c r="C928" t="s">
        <v>3219</v>
      </c>
      <c r="D928" t="str">
        <f>VLOOKUP(all_senate_staff[[#This Row],[Full Name]], senate_staff_import[],1,0)</f>
        <v>Miguel A Rondon-Almonte</v>
      </c>
      <c r="L928" t="s">
        <v>644</v>
      </c>
      <c r="M928" t="s">
        <v>645</v>
      </c>
      <c r="N928" t="s">
        <v>63</v>
      </c>
      <c r="AH928" t="s">
        <v>65</v>
      </c>
      <c r="AI928" t="s">
        <v>66</v>
      </c>
      <c r="AL928" t="s">
        <v>67</v>
      </c>
      <c r="AY928" t="s">
        <v>3220</v>
      </c>
      <c r="AZ928" t="s">
        <v>3221</v>
      </c>
      <c r="BA928" t="s">
        <v>3222</v>
      </c>
      <c r="BB928" t="s">
        <v>194</v>
      </c>
      <c r="BD928" t="s">
        <v>72</v>
      </c>
      <c r="BG928" t="s">
        <v>3223</v>
      </c>
    </row>
    <row r="929" spans="1:59" x14ac:dyDescent="0.2">
      <c r="A929" s="1">
        <v>42618.939004629632</v>
      </c>
      <c r="B929" t="s">
        <v>1862</v>
      </c>
      <c r="C929" t="s">
        <v>8141</v>
      </c>
      <c r="D929" t="str">
        <f>VLOOKUP(all_senate_staff[[#This Row],[Full Name]], senate_staff_import[],1,0)</f>
        <v>Miguel A Suarez</v>
      </c>
      <c r="L929" t="s">
        <v>834</v>
      </c>
      <c r="M929" t="s">
        <v>835</v>
      </c>
      <c r="N929" t="s">
        <v>63</v>
      </c>
      <c r="AH929" t="s">
        <v>65</v>
      </c>
      <c r="AI929" t="s">
        <v>66</v>
      </c>
      <c r="AL929" t="s">
        <v>67</v>
      </c>
      <c r="AY929" t="s">
        <v>8142</v>
      </c>
      <c r="AZ929" t="s">
        <v>3221</v>
      </c>
      <c r="BA929" t="s">
        <v>8143</v>
      </c>
      <c r="BB929" t="s">
        <v>8144</v>
      </c>
      <c r="BD929" t="s">
        <v>72</v>
      </c>
      <c r="BG929" t="s">
        <v>8145</v>
      </c>
    </row>
    <row r="930" spans="1:59" x14ac:dyDescent="0.2">
      <c r="A930" s="1">
        <v>42789.531782407408</v>
      </c>
      <c r="B930" t="s">
        <v>59</v>
      </c>
      <c r="C930" t="s">
        <v>361</v>
      </c>
      <c r="D930" t="str">
        <f>VLOOKUP(all_senate_staff[[#This Row],[Full Name]], senate_staff_import[],1,0)</f>
        <v>Mina R Hoblitz</v>
      </c>
      <c r="L930" t="s">
        <v>348</v>
      </c>
      <c r="M930" t="s">
        <v>349</v>
      </c>
      <c r="N930" t="s">
        <v>168</v>
      </c>
      <c r="AH930" t="s">
        <v>65</v>
      </c>
      <c r="AI930" t="s">
        <v>66</v>
      </c>
      <c r="AL930" t="s">
        <v>67</v>
      </c>
      <c r="AY930" t="s">
        <v>362</v>
      </c>
      <c r="AZ930" t="s">
        <v>363</v>
      </c>
      <c r="BA930" t="s">
        <v>364</v>
      </c>
      <c r="BB930" t="s">
        <v>365</v>
      </c>
      <c r="BD930" t="s">
        <v>72</v>
      </c>
      <c r="BG930" t="s">
        <v>366</v>
      </c>
    </row>
    <row r="931" spans="1:59" x14ac:dyDescent="0.2">
      <c r="A931" s="1">
        <v>42618.940185185187</v>
      </c>
      <c r="B931" t="s">
        <v>1862</v>
      </c>
      <c r="C931" t="s">
        <v>6307</v>
      </c>
      <c r="D931" t="str">
        <f>VLOOKUP(all_senate_staff[[#This Row],[Full Name]], senate_staff_import[],1,0)</f>
        <v>Minwen Yang</v>
      </c>
      <c r="L931" t="s">
        <v>1145</v>
      </c>
      <c r="M931" t="s">
        <v>1146</v>
      </c>
      <c r="N931" t="s">
        <v>63</v>
      </c>
      <c r="AH931" t="s">
        <v>65</v>
      </c>
      <c r="AI931" t="s">
        <v>66</v>
      </c>
      <c r="AL931" t="s">
        <v>67</v>
      </c>
      <c r="AY931" t="s">
        <v>6308</v>
      </c>
      <c r="AZ931" t="s">
        <v>6309</v>
      </c>
      <c r="BA931" t="s">
        <v>6310</v>
      </c>
      <c r="BB931" t="s">
        <v>3723</v>
      </c>
      <c r="BD931" t="s">
        <v>72</v>
      </c>
      <c r="BG931" t="s">
        <v>6311</v>
      </c>
    </row>
    <row r="932" spans="1:59" x14ac:dyDescent="0.2">
      <c r="A932" s="1">
        <v>42618.941134259258</v>
      </c>
      <c r="B932" t="s">
        <v>1862</v>
      </c>
      <c r="C932" t="s">
        <v>5038</v>
      </c>
      <c r="D932" t="str">
        <f>VLOOKUP(all_senate_staff[[#This Row],[Full Name]], senate_staff_import[],1,0)</f>
        <v>Miriam O Aldana</v>
      </c>
      <c r="L932" t="s">
        <v>668</v>
      </c>
      <c r="M932" t="s">
        <v>669</v>
      </c>
      <c r="N932" t="s">
        <v>63</v>
      </c>
      <c r="AH932" t="s">
        <v>65</v>
      </c>
      <c r="AI932" t="s">
        <v>66</v>
      </c>
      <c r="AL932" t="s">
        <v>67</v>
      </c>
      <c r="AY932" t="s">
        <v>5039</v>
      </c>
      <c r="AZ932" t="s">
        <v>5040</v>
      </c>
      <c r="BA932" t="s">
        <v>5041</v>
      </c>
      <c r="BB932" t="s">
        <v>5008</v>
      </c>
      <c r="BD932" t="s">
        <v>72</v>
      </c>
      <c r="BG932" t="s">
        <v>5042</v>
      </c>
    </row>
    <row r="933" spans="1:59" x14ac:dyDescent="0.2">
      <c r="A933" s="1">
        <v>42618.939027777778</v>
      </c>
      <c r="B933" t="s">
        <v>1862</v>
      </c>
      <c r="C933" t="s">
        <v>8053</v>
      </c>
      <c r="D933" t="str">
        <f>VLOOKUP(all_senate_staff[[#This Row],[Full Name]], senate_staff_import[],1,0)</f>
        <v>Mitchell A Martin</v>
      </c>
      <c r="L933" t="s">
        <v>3312</v>
      </c>
      <c r="M933" t="s">
        <v>3313</v>
      </c>
      <c r="N933" t="s">
        <v>63</v>
      </c>
      <c r="AH933" t="s">
        <v>65</v>
      </c>
      <c r="AI933" t="s">
        <v>66</v>
      </c>
      <c r="AL933" t="s">
        <v>67</v>
      </c>
      <c r="AY933" t="s">
        <v>8054</v>
      </c>
      <c r="AZ933" t="s">
        <v>8055</v>
      </c>
      <c r="BA933" t="s">
        <v>2092</v>
      </c>
      <c r="BB933" t="s">
        <v>8056</v>
      </c>
      <c r="BD933" t="s">
        <v>72</v>
      </c>
      <c r="BG933" t="s">
        <v>8057</v>
      </c>
    </row>
    <row r="934" spans="1:59" x14ac:dyDescent="0.2">
      <c r="A934" s="1">
        <v>42789.531643518523</v>
      </c>
      <c r="B934" t="s">
        <v>59</v>
      </c>
      <c r="C934" t="s">
        <v>976</v>
      </c>
      <c r="D934" t="str">
        <f>VLOOKUP(all_senate_staff[[#This Row],[Full Name]], senate_staff_import[],1,0)</f>
        <v>Mitchell L Partnow</v>
      </c>
      <c r="L934" t="s">
        <v>952</v>
      </c>
      <c r="M934" t="s">
        <v>953</v>
      </c>
      <c r="N934" t="s">
        <v>63</v>
      </c>
      <c r="T934" t="s">
        <v>977</v>
      </c>
      <c r="AH934" t="s">
        <v>65</v>
      </c>
      <c r="AI934" t="s">
        <v>66</v>
      </c>
      <c r="AL934" t="s">
        <v>67</v>
      </c>
      <c r="AM934" t="s">
        <v>68</v>
      </c>
      <c r="AY934" t="s">
        <v>978</v>
      </c>
      <c r="AZ934" t="s">
        <v>979</v>
      </c>
      <c r="BA934" t="s">
        <v>980</v>
      </c>
      <c r="BB934" t="s">
        <v>236</v>
      </c>
      <c r="BD934" t="s">
        <v>72</v>
      </c>
      <c r="BG934" t="s">
        <v>981</v>
      </c>
    </row>
    <row r="935" spans="1:59" x14ac:dyDescent="0.2">
      <c r="A935" s="1">
        <v>42618.942256944443</v>
      </c>
      <c r="B935" t="s">
        <v>1862</v>
      </c>
      <c r="C935" t="s">
        <v>3391</v>
      </c>
      <c r="D935" t="str">
        <f>VLOOKUP(all_senate_staff[[#This Row],[Full Name]], senate_staff_import[],1,0)</f>
        <v>Mitchell W Lucas</v>
      </c>
      <c r="L935" t="s">
        <v>821</v>
      </c>
      <c r="M935" t="s">
        <v>1254</v>
      </c>
      <c r="N935" t="s">
        <v>168</v>
      </c>
      <c r="AH935" t="s">
        <v>65</v>
      </c>
      <c r="AI935" t="s">
        <v>66</v>
      </c>
      <c r="AL935" t="s">
        <v>1237</v>
      </c>
      <c r="AY935" t="s">
        <v>3392</v>
      </c>
      <c r="AZ935" t="s">
        <v>3393</v>
      </c>
      <c r="BA935" t="s">
        <v>3394</v>
      </c>
      <c r="BB935" t="s">
        <v>578</v>
      </c>
      <c r="BD935" t="s">
        <v>72</v>
      </c>
      <c r="BG935" t="s">
        <v>3395</v>
      </c>
    </row>
    <row r="936" spans="1:59" x14ac:dyDescent="0.2">
      <c r="A936" s="1">
        <v>42618.940393518518</v>
      </c>
      <c r="B936" t="s">
        <v>1862</v>
      </c>
      <c r="C936" t="s">
        <v>5959</v>
      </c>
      <c r="D936" t="str">
        <f>VLOOKUP(all_senate_staff[[#This Row],[Full Name]], senate_staff_import[],1,0)</f>
        <v>Mitzi K Hart</v>
      </c>
      <c r="L936" t="s">
        <v>333</v>
      </c>
      <c r="M936" t="s">
        <v>334</v>
      </c>
      <c r="N936" t="s">
        <v>168</v>
      </c>
      <c r="AH936" t="s">
        <v>65</v>
      </c>
      <c r="AI936" t="s">
        <v>66</v>
      </c>
      <c r="AL936" t="s">
        <v>67</v>
      </c>
      <c r="AY936" t="s">
        <v>5960</v>
      </c>
      <c r="AZ936" t="s">
        <v>5961</v>
      </c>
      <c r="BA936" t="s">
        <v>5962</v>
      </c>
      <c r="BB936" t="s">
        <v>578</v>
      </c>
      <c r="BD936" t="s">
        <v>72</v>
      </c>
      <c r="BG936" t="s">
        <v>5963</v>
      </c>
    </row>
    <row r="937" spans="1:59" x14ac:dyDescent="0.2">
      <c r="A937" s="1">
        <v>42618.940150462957</v>
      </c>
      <c r="B937" t="s">
        <v>1862</v>
      </c>
      <c r="C937" t="s">
        <v>6357</v>
      </c>
      <c r="D937" t="str">
        <f>VLOOKUP(all_senate_staff[[#This Row],[Full Name]], senate_staff_import[],1,0)</f>
        <v>Molly P Hirschbeck</v>
      </c>
      <c r="L937" t="s">
        <v>1121</v>
      </c>
      <c r="M937" t="s">
        <v>1122</v>
      </c>
      <c r="N937" t="s">
        <v>63</v>
      </c>
      <c r="AH937" t="s">
        <v>65</v>
      </c>
      <c r="AI937" t="s">
        <v>66</v>
      </c>
      <c r="AL937" t="s">
        <v>67</v>
      </c>
      <c r="AY937" t="s">
        <v>6358</v>
      </c>
      <c r="AZ937" t="s">
        <v>6359</v>
      </c>
      <c r="BA937" t="s">
        <v>6360</v>
      </c>
      <c r="BB937" t="s">
        <v>88</v>
      </c>
      <c r="BD937" t="s">
        <v>72</v>
      </c>
      <c r="BG937" t="s">
        <v>6361</v>
      </c>
    </row>
    <row r="938" spans="1:59" x14ac:dyDescent="0.2">
      <c r="A938" s="1">
        <v>42618.938946759263</v>
      </c>
      <c r="B938" t="s">
        <v>1862</v>
      </c>
      <c r="C938" t="s">
        <v>8322</v>
      </c>
      <c r="D938" t="str">
        <f>VLOOKUP(all_senate_staff[[#This Row],[Full Name]], senate_staff_import[],1,0)</f>
        <v>Monica H Wirth</v>
      </c>
      <c r="L938" t="s">
        <v>2187</v>
      </c>
      <c r="M938" t="s">
        <v>2188</v>
      </c>
      <c r="N938" t="s">
        <v>63</v>
      </c>
      <c r="AH938" t="s">
        <v>65</v>
      </c>
      <c r="AI938" t="s">
        <v>66</v>
      </c>
      <c r="AL938" t="s">
        <v>67</v>
      </c>
      <c r="AY938" t="s">
        <v>8323</v>
      </c>
      <c r="AZ938" t="s">
        <v>8324</v>
      </c>
      <c r="BA938" t="s">
        <v>8325</v>
      </c>
      <c r="BB938" t="s">
        <v>455</v>
      </c>
      <c r="BD938" t="s">
        <v>72</v>
      </c>
      <c r="BG938" t="s">
        <v>8326</v>
      </c>
    </row>
    <row r="939" spans="1:59" x14ac:dyDescent="0.2">
      <c r="A939" s="1">
        <v>42618.939212962963</v>
      </c>
      <c r="B939" t="s">
        <v>1862</v>
      </c>
      <c r="C939" t="s">
        <v>7539</v>
      </c>
      <c r="D939" t="str">
        <f>VLOOKUP(all_senate_staff[[#This Row],[Full Name]], senate_staff_import[],1,0)</f>
        <v>Morgan J Maragliano</v>
      </c>
      <c r="L939" t="s">
        <v>83</v>
      </c>
      <c r="M939" t="s">
        <v>84</v>
      </c>
      <c r="N939" t="s">
        <v>168</v>
      </c>
      <c r="AH939" t="s">
        <v>65</v>
      </c>
      <c r="AI939" t="s">
        <v>66</v>
      </c>
      <c r="AL939" t="s">
        <v>67</v>
      </c>
      <c r="AY939" t="s">
        <v>7540</v>
      </c>
      <c r="AZ939" t="s">
        <v>7541</v>
      </c>
      <c r="BA939" t="s">
        <v>7542</v>
      </c>
      <c r="BB939" t="s">
        <v>3728</v>
      </c>
      <c r="BD939" t="s">
        <v>72</v>
      </c>
      <c r="BG939" t="s">
        <v>7543</v>
      </c>
    </row>
    <row r="940" spans="1:59" x14ac:dyDescent="0.2">
      <c r="A940" s="1">
        <v>42789.530902777777</v>
      </c>
      <c r="B940" t="s">
        <v>59</v>
      </c>
      <c r="C940" t="s">
        <v>1676</v>
      </c>
      <c r="D940" t="str">
        <f>VLOOKUP(all_senate_staff[[#This Row],[Full Name]], senate_staff_import[],1,0)</f>
        <v>Morgan R Knudtsen</v>
      </c>
      <c r="M940" t="s">
        <v>1260</v>
      </c>
      <c r="AH940" t="s">
        <v>65</v>
      </c>
      <c r="AI940" t="s">
        <v>66</v>
      </c>
      <c r="AL940" t="s">
        <v>1237</v>
      </c>
      <c r="AY940" t="s">
        <v>1677</v>
      </c>
      <c r="AZ940" t="s">
        <v>1678</v>
      </c>
      <c r="BA940" t="s">
        <v>1679</v>
      </c>
      <c r="BB940" t="s">
        <v>1264</v>
      </c>
      <c r="BD940" t="s">
        <v>72</v>
      </c>
      <c r="BG940" t="s">
        <v>1680</v>
      </c>
    </row>
    <row r="941" spans="1:59" x14ac:dyDescent="0.2">
      <c r="A941" s="1">
        <v>42789.530914351853</v>
      </c>
      <c r="B941" t="s">
        <v>59</v>
      </c>
      <c r="C941" t="s">
        <v>1625</v>
      </c>
      <c r="D941" t="str">
        <f>VLOOKUP(all_senate_staff[[#This Row],[Full Name]], senate_staff_import[],1,0)</f>
        <v>Nadine C Waitkins</v>
      </c>
      <c r="M941" t="s">
        <v>1260</v>
      </c>
      <c r="AH941" t="s">
        <v>65</v>
      </c>
      <c r="AI941" t="s">
        <v>66</v>
      </c>
      <c r="AL941" t="s">
        <v>1237</v>
      </c>
      <c r="AY941" t="s">
        <v>1626</v>
      </c>
      <c r="AZ941" t="s">
        <v>1627</v>
      </c>
      <c r="BA941" t="s">
        <v>1628</v>
      </c>
      <c r="BB941" t="s">
        <v>1264</v>
      </c>
      <c r="BD941" t="s">
        <v>72</v>
      </c>
      <c r="BG941" t="s">
        <v>1629</v>
      </c>
    </row>
    <row r="942" spans="1:59" x14ac:dyDescent="0.2">
      <c r="A942" s="1">
        <v>42618.940868055557</v>
      </c>
      <c r="B942" t="s">
        <v>1862</v>
      </c>
      <c r="C942" t="s">
        <v>5408</v>
      </c>
      <c r="D942" t="str">
        <f>VLOOKUP(all_senate_staff[[#This Row],[Full Name]], senate_staff_import[],1,0)</f>
        <v>Nancy A Schnell</v>
      </c>
      <c r="L942" t="s">
        <v>2187</v>
      </c>
      <c r="M942" t="s">
        <v>2188</v>
      </c>
      <c r="N942" t="s">
        <v>63</v>
      </c>
      <c r="AH942" t="s">
        <v>65</v>
      </c>
      <c r="AI942" t="s">
        <v>66</v>
      </c>
      <c r="AL942" t="s">
        <v>67</v>
      </c>
      <c r="AY942" t="s">
        <v>5409</v>
      </c>
      <c r="AZ942" t="s">
        <v>5410</v>
      </c>
      <c r="BA942" t="s">
        <v>5411</v>
      </c>
      <c r="BB942" t="s">
        <v>5412</v>
      </c>
      <c r="BD942" t="s">
        <v>72</v>
      </c>
      <c r="BG942" t="s">
        <v>5413</v>
      </c>
    </row>
    <row r="943" spans="1:59" x14ac:dyDescent="0.2">
      <c r="A943" s="1">
        <v>42618.94263888889</v>
      </c>
      <c r="B943" t="s">
        <v>1862</v>
      </c>
      <c r="C943" t="s">
        <v>2869</v>
      </c>
      <c r="D943" t="str">
        <f>VLOOKUP(all_senate_staff[[#This Row],[Full Name]], senate_staff_import[],1,0)</f>
        <v>Nancy C Laguerra</v>
      </c>
      <c r="L943" t="s">
        <v>181</v>
      </c>
      <c r="M943" t="s">
        <v>182</v>
      </c>
      <c r="N943" t="s">
        <v>63</v>
      </c>
      <c r="AH943" t="s">
        <v>65</v>
      </c>
      <c r="AI943" t="s">
        <v>66</v>
      </c>
      <c r="AL943" t="s">
        <v>67</v>
      </c>
      <c r="AY943" t="s">
        <v>2870</v>
      </c>
      <c r="AZ943" t="s">
        <v>2871</v>
      </c>
      <c r="BA943" t="s">
        <v>2872</v>
      </c>
      <c r="BB943" t="s">
        <v>194</v>
      </c>
      <c r="BD943" t="s">
        <v>72</v>
      </c>
      <c r="BG943" t="s">
        <v>2873</v>
      </c>
    </row>
    <row r="944" spans="1:59" x14ac:dyDescent="0.2">
      <c r="A944" s="1">
        <v>42618.942048611112</v>
      </c>
      <c r="B944" t="s">
        <v>1862</v>
      </c>
      <c r="C944" t="s">
        <v>3693</v>
      </c>
      <c r="D944" t="str">
        <f>VLOOKUP(all_senate_staff[[#This Row],[Full Name]], senate_staff_import[],1,0)</f>
        <v>Nancy E Laustrup</v>
      </c>
      <c r="M944" t="s">
        <v>1755</v>
      </c>
      <c r="AH944" t="s">
        <v>65</v>
      </c>
      <c r="AI944" t="s">
        <v>66</v>
      </c>
      <c r="AL944" t="s">
        <v>1237</v>
      </c>
      <c r="AY944" t="s">
        <v>3694</v>
      </c>
      <c r="AZ944" t="s">
        <v>3695</v>
      </c>
      <c r="BA944" t="s">
        <v>3696</v>
      </c>
      <c r="BB944" t="s">
        <v>395</v>
      </c>
      <c r="BD944" t="s">
        <v>72</v>
      </c>
      <c r="BG944" t="s">
        <v>3697</v>
      </c>
    </row>
    <row r="945" spans="1:59" x14ac:dyDescent="0.2">
      <c r="A945" s="1">
        <v>42789.531759259262</v>
      </c>
      <c r="B945" t="s">
        <v>59</v>
      </c>
      <c r="C945" t="s">
        <v>450</v>
      </c>
      <c r="D945" t="str">
        <f>VLOOKUP(all_senate_staff[[#This Row],[Full Name]], senate_staff_import[],1,0)</f>
        <v>Nancy J Garay</v>
      </c>
      <c r="L945" t="s">
        <v>415</v>
      </c>
      <c r="M945" t="s">
        <v>416</v>
      </c>
      <c r="N945" t="s">
        <v>63</v>
      </c>
      <c r="T945" t="s">
        <v>451</v>
      </c>
      <c r="AH945" t="s">
        <v>65</v>
      </c>
      <c r="AI945" t="s">
        <v>66</v>
      </c>
      <c r="AL945" t="s">
        <v>67</v>
      </c>
      <c r="AY945" t="s">
        <v>452</v>
      </c>
      <c r="AZ945" t="s">
        <v>453</v>
      </c>
      <c r="BA945" t="s">
        <v>454</v>
      </c>
      <c r="BB945" t="s">
        <v>455</v>
      </c>
      <c r="BD945" t="s">
        <v>72</v>
      </c>
      <c r="BG945" t="s">
        <v>456</v>
      </c>
    </row>
    <row r="946" spans="1:59" x14ac:dyDescent="0.2">
      <c r="A946" s="1">
        <v>42618.940115740741</v>
      </c>
      <c r="B946" t="s">
        <v>1862</v>
      </c>
      <c r="C946" t="s">
        <v>6411</v>
      </c>
      <c r="D946" t="str">
        <f>VLOOKUP(all_senate_staff[[#This Row],[Full Name]], senate_staff_import[],1,0)</f>
        <v>Nancy L Andrews</v>
      </c>
      <c r="M946" t="s">
        <v>1460</v>
      </c>
      <c r="AH946" t="s">
        <v>65</v>
      </c>
      <c r="AI946" t="s">
        <v>66</v>
      </c>
      <c r="AL946" t="s">
        <v>1237</v>
      </c>
      <c r="AY946" t="s">
        <v>6412</v>
      </c>
      <c r="AZ946" t="s">
        <v>4027</v>
      </c>
      <c r="BA946" t="s">
        <v>4076</v>
      </c>
      <c r="BB946" t="s">
        <v>1070</v>
      </c>
      <c r="BD946" t="s">
        <v>72</v>
      </c>
      <c r="BG946" t="s">
        <v>6413</v>
      </c>
    </row>
    <row r="947" spans="1:59" x14ac:dyDescent="0.2">
      <c r="A947" s="1">
        <v>42618.941817129627</v>
      </c>
      <c r="B947" t="s">
        <v>1862</v>
      </c>
      <c r="C947" t="s">
        <v>4025</v>
      </c>
      <c r="D947" t="str">
        <f>VLOOKUP(all_senate_staff[[#This Row],[Full Name]], senate_staff_import[],1,0)</f>
        <v>Nancy L Probst</v>
      </c>
      <c r="L947" t="s">
        <v>105</v>
      </c>
      <c r="M947" t="s">
        <v>106</v>
      </c>
      <c r="N947" t="s">
        <v>168</v>
      </c>
      <c r="AH947" t="s">
        <v>65</v>
      </c>
      <c r="AI947" t="s">
        <v>66</v>
      </c>
      <c r="AL947" t="s">
        <v>67</v>
      </c>
      <c r="AY947" t="s">
        <v>4026</v>
      </c>
      <c r="AZ947" t="s">
        <v>4027</v>
      </c>
      <c r="BA947" t="s">
        <v>4028</v>
      </c>
      <c r="BB947" t="s">
        <v>861</v>
      </c>
      <c r="BD947" t="s">
        <v>72</v>
      </c>
      <c r="BG947" t="s">
        <v>4029</v>
      </c>
    </row>
    <row r="948" spans="1:59" x14ac:dyDescent="0.2">
      <c r="A948" s="1">
        <v>42618.940706018519</v>
      </c>
      <c r="B948" t="s">
        <v>1862</v>
      </c>
      <c r="C948" t="s">
        <v>5623</v>
      </c>
      <c r="D948" t="str">
        <f>VLOOKUP(all_senate_staff[[#This Row],[Full Name]], senate_staff_import[],1,0)</f>
        <v>Nancy S Tunis</v>
      </c>
      <c r="L948" t="s">
        <v>5550</v>
      </c>
      <c r="M948" t="s">
        <v>5551</v>
      </c>
      <c r="N948" t="s">
        <v>63</v>
      </c>
      <c r="T948" t="s">
        <v>5624</v>
      </c>
      <c r="AH948" t="s">
        <v>65</v>
      </c>
      <c r="AI948" t="s">
        <v>66</v>
      </c>
      <c r="AL948" t="s">
        <v>67</v>
      </c>
      <c r="AM948" t="s">
        <v>145</v>
      </c>
      <c r="AY948" t="s">
        <v>5625</v>
      </c>
      <c r="AZ948" t="s">
        <v>5626</v>
      </c>
      <c r="BA948" t="s">
        <v>5627</v>
      </c>
      <c r="BB948" t="s">
        <v>5628</v>
      </c>
      <c r="BD948" t="s">
        <v>72</v>
      </c>
      <c r="BG948" t="s">
        <v>5629</v>
      </c>
    </row>
    <row r="949" spans="1:59" x14ac:dyDescent="0.2">
      <c r="A949" s="1">
        <v>42618.941134259258</v>
      </c>
      <c r="B949" t="s">
        <v>1862</v>
      </c>
      <c r="C949" t="s">
        <v>5024</v>
      </c>
      <c r="D949" t="str">
        <f>VLOOKUP(all_senate_staff[[#This Row],[Full Name]], senate_staff_import[],1,0)</f>
        <v>Natalie A Bernardi</v>
      </c>
      <c r="L949" t="s">
        <v>5025</v>
      </c>
      <c r="M949" t="s">
        <v>5026</v>
      </c>
      <c r="N949" t="s">
        <v>168</v>
      </c>
      <c r="AH949" t="s">
        <v>65</v>
      </c>
      <c r="AI949" t="s">
        <v>66</v>
      </c>
      <c r="AL949" t="s">
        <v>67</v>
      </c>
      <c r="AY949" t="s">
        <v>5027</v>
      </c>
      <c r="AZ949" t="s">
        <v>5028</v>
      </c>
      <c r="BA949" t="s">
        <v>5029</v>
      </c>
      <c r="BB949" t="s">
        <v>5030</v>
      </c>
      <c r="BD949" t="s">
        <v>72</v>
      </c>
      <c r="BG949" t="s">
        <v>5031</v>
      </c>
    </row>
    <row r="950" spans="1:59" x14ac:dyDescent="0.2">
      <c r="A950" s="1">
        <v>42789.531585648147</v>
      </c>
      <c r="B950" t="s">
        <v>59</v>
      </c>
      <c r="C950" t="s">
        <v>1196</v>
      </c>
      <c r="D950" t="str">
        <f>VLOOKUP(all_senate_staff[[#This Row],[Full Name]], senate_staff_import[],1,0)</f>
        <v>Natalie E Block-Levin</v>
      </c>
      <c r="L950" t="s">
        <v>1164</v>
      </c>
      <c r="M950" t="s">
        <v>1165</v>
      </c>
      <c r="N950" t="s">
        <v>63</v>
      </c>
      <c r="AH950" t="s">
        <v>65</v>
      </c>
      <c r="AI950" t="s">
        <v>66</v>
      </c>
      <c r="AL950" t="s">
        <v>67</v>
      </c>
      <c r="AY950" t="s">
        <v>1197</v>
      </c>
      <c r="AZ950" t="s">
        <v>1198</v>
      </c>
      <c r="BA950" t="s">
        <v>1199</v>
      </c>
      <c r="BB950" t="s">
        <v>426</v>
      </c>
      <c r="BD950" t="s">
        <v>72</v>
      </c>
      <c r="BG950" t="s">
        <v>1200</v>
      </c>
    </row>
    <row r="951" spans="1:59" x14ac:dyDescent="0.2">
      <c r="A951" s="1">
        <v>42789.530914351853</v>
      </c>
      <c r="B951" t="s">
        <v>59</v>
      </c>
      <c r="C951" t="s">
        <v>1605</v>
      </c>
      <c r="D951" t="str">
        <f>VLOOKUP(all_senate_staff[[#This Row],[Full Name]], senate_staff_import[],1,0)</f>
        <v>Nayemai-Isis Mcintosh Green</v>
      </c>
      <c r="M951" t="s">
        <v>1564</v>
      </c>
      <c r="AH951" t="s">
        <v>65</v>
      </c>
      <c r="AI951" t="s">
        <v>66</v>
      </c>
      <c r="AL951" t="s">
        <v>1237</v>
      </c>
      <c r="AY951" t="s">
        <v>1606</v>
      </c>
      <c r="AZ951" t="s">
        <v>1607</v>
      </c>
      <c r="BA951" t="s">
        <v>1608</v>
      </c>
      <c r="BB951" t="s">
        <v>1577</v>
      </c>
      <c r="BD951" t="s">
        <v>72</v>
      </c>
      <c r="BG951" t="s">
        <v>1609</v>
      </c>
    </row>
    <row r="952" spans="1:59" x14ac:dyDescent="0.2">
      <c r="A952" s="1">
        <v>42789.530949074076</v>
      </c>
      <c r="B952" t="s">
        <v>59</v>
      </c>
      <c r="C952" t="s">
        <v>1481</v>
      </c>
      <c r="D952" t="str">
        <f>VLOOKUP(all_senate_staff[[#This Row],[Full Name]], senate_staff_import[],1,0)</f>
        <v>Nayram S Gasu</v>
      </c>
      <c r="M952" t="s">
        <v>1466</v>
      </c>
      <c r="AH952" t="s">
        <v>65</v>
      </c>
      <c r="AI952" t="s">
        <v>66</v>
      </c>
      <c r="AL952" t="s">
        <v>1237</v>
      </c>
      <c r="AY952" t="s">
        <v>1482</v>
      </c>
      <c r="AZ952" t="s">
        <v>1483</v>
      </c>
      <c r="BA952" t="s">
        <v>1484</v>
      </c>
      <c r="BB952" t="s">
        <v>1485</v>
      </c>
      <c r="BD952" t="s">
        <v>72</v>
      </c>
      <c r="BG952" t="s">
        <v>1486</v>
      </c>
    </row>
    <row r="953" spans="1:59" x14ac:dyDescent="0.2">
      <c r="A953" s="1">
        <v>42618.943101851852</v>
      </c>
      <c r="B953" t="s">
        <v>1862</v>
      </c>
      <c r="C953" t="s">
        <v>2267</v>
      </c>
      <c r="D953" t="str">
        <f>VLOOKUP(all_senate_staff[[#This Row],[Full Name]], senate_staff_import[],1,0)</f>
        <v>Neil C Giannelli</v>
      </c>
      <c r="L953" t="s">
        <v>709</v>
      </c>
      <c r="M953" t="s">
        <v>710</v>
      </c>
      <c r="N953" t="s">
        <v>63</v>
      </c>
      <c r="AH953" t="s">
        <v>65</v>
      </c>
      <c r="AI953" t="s">
        <v>66</v>
      </c>
      <c r="AL953" t="s">
        <v>67</v>
      </c>
      <c r="AY953" t="s">
        <v>2268</v>
      </c>
      <c r="AZ953" t="s">
        <v>2269</v>
      </c>
      <c r="BA953" t="s">
        <v>2270</v>
      </c>
      <c r="BB953" t="s">
        <v>2271</v>
      </c>
      <c r="BD953" t="s">
        <v>72</v>
      </c>
      <c r="BG953" t="s">
        <v>2272</v>
      </c>
    </row>
    <row r="954" spans="1:59" x14ac:dyDescent="0.2">
      <c r="A954" s="1">
        <v>42618.939363425918</v>
      </c>
      <c r="B954" t="s">
        <v>1862</v>
      </c>
      <c r="C954" t="s">
        <v>7249</v>
      </c>
      <c r="D954" t="str">
        <f>VLOOKUP(all_senate_staff[[#This Row],[Full Name]], senate_staff_import[],1,0)</f>
        <v>Nella Y Zaini</v>
      </c>
      <c r="L954" t="s">
        <v>851</v>
      </c>
      <c r="M954" t="s">
        <v>852</v>
      </c>
      <c r="N954" t="s">
        <v>63</v>
      </c>
      <c r="T954" t="s">
        <v>2936</v>
      </c>
      <c r="AH954" t="s">
        <v>65</v>
      </c>
      <c r="AI954" t="s">
        <v>66</v>
      </c>
      <c r="AL954" t="s">
        <v>67</v>
      </c>
      <c r="AM954" t="s">
        <v>145</v>
      </c>
      <c r="AY954" t="s">
        <v>7250</v>
      </c>
      <c r="AZ954" t="s">
        <v>7251</v>
      </c>
      <c r="BA954" t="s">
        <v>7252</v>
      </c>
      <c r="BB954" t="s">
        <v>801</v>
      </c>
      <c r="BD954" t="s">
        <v>72</v>
      </c>
      <c r="BG954" t="s">
        <v>7253</v>
      </c>
    </row>
    <row r="955" spans="1:59" x14ac:dyDescent="0.2">
      <c r="A955" s="1">
        <v>42618.942245370366</v>
      </c>
      <c r="B955" t="s">
        <v>1862</v>
      </c>
      <c r="C955" t="s">
        <v>3431</v>
      </c>
      <c r="D955" t="str">
        <f>VLOOKUP(all_senate_staff[[#This Row],[Full Name]], senate_staff_import[],1,0)</f>
        <v>Niara N Banks</v>
      </c>
      <c r="L955" t="s">
        <v>952</v>
      </c>
      <c r="M955" t="s">
        <v>953</v>
      </c>
      <c r="N955" t="s">
        <v>168</v>
      </c>
      <c r="AH955" t="s">
        <v>65</v>
      </c>
      <c r="AI955" t="s">
        <v>66</v>
      </c>
      <c r="AL955" t="s">
        <v>67</v>
      </c>
      <c r="AY955" t="s">
        <v>3432</v>
      </c>
      <c r="AZ955" t="s">
        <v>3433</v>
      </c>
      <c r="BA955" t="s">
        <v>3434</v>
      </c>
      <c r="BB955" t="s">
        <v>578</v>
      </c>
      <c r="BD955" t="s">
        <v>72</v>
      </c>
      <c r="BG955" t="s">
        <v>3435</v>
      </c>
    </row>
    <row r="956" spans="1:59" x14ac:dyDescent="0.2">
      <c r="A956" s="1">
        <v>42618.940810185188</v>
      </c>
      <c r="B956" t="s">
        <v>1862</v>
      </c>
      <c r="C956" t="s">
        <v>5495</v>
      </c>
      <c r="D956" t="str">
        <f>VLOOKUP(all_senate_staff[[#This Row],[Full Name]], senate_staff_import[],1,0)</f>
        <v>Nicholas J Parrella</v>
      </c>
      <c r="M956" t="s">
        <v>5496</v>
      </c>
      <c r="AH956" t="s">
        <v>65</v>
      </c>
      <c r="AI956" t="s">
        <v>66</v>
      </c>
      <c r="AL956" t="s">
        <v>1237</v>
      </c>
      <c r="AY956" t="s">
        <v>5497</v>
      </c>
      <c r="AZ956" t="s">
        <v>5498</v>
      </c>
      <c r="BA956" t="s">
        <v>5499</v>
      </c>
      <c r="BB956" t="s">
        <v>5500</v>
      </c>
      <c r="BD956" t="s">
        <v>72</v>
      </c>
      <c r="BG956" t="s">
        <v>5501</v>
      </c>
    </row>
    <row r="957" spans="1:59" x14ac:dyDescent="0.2">
      <c r="A957" s="1">
        <v>42618.93917824074</v>
      </c>
      <c r="B957" t="s">
        <v>1862</v>
      </c>
      <c r="C957" t="s">
        <v>7618</v>
      </c>
      <c r="D957" t="str">
        <f>VLOOKUP(all_senate_staff[[#This Row],[Full Name]], senate_staff_import[],1,0)</f>
        <v>Nicholas W Joseph</v>
      </c>
      <c r="L957" t="s">
        <v>1031</v>
      </c>
      <c r="M957" t="s">
        <v>1032</v>
      </c>
      <c r="N957" t="s">
        <v>63</v>
      </c>
      <c r="AH957" t="s">
        <v>65</v>
      </c>
      <c r="AI957" t="s">
        <v>66</v>
      </c>
      <c r="AL957" t="s">
        <v>67</v>
      </c>
      <c r="AY957" t="s">
        <v>7619</v>
      </c>
      <c r="AZ957" t="s">
        <v>7620</v>
      </c>
      <c r="BA957" t="s">
        <v>2640</v>
      </c>
      <c r="BB957" t="s">
        <v>1053</v>
      </c>
      <c r="BD957" t="s">
        <v>72</v>
      </c>
      <c r="BG957" t="s">
        <v>7621</v>
      </c>
    </row>
    <row r="958" spans="1:59" x14ac:dyDescent="0.2">
      <c r="A958" s="1">
        <v>42789.53162037037</v>
      </c>
      <c r="B958" t="s">
        <v>59</v>
      </c>
      <c r="C958" t="s">
        <v>1061</v>
      </c>
      <c r="D958" t="str">
        <f>VLOOKUP(all_senate_staff[[#This Row],[Full Name]], senate_staff_import[],1,0)</f>
        <v>Nick Santamaria</v>
      </c>
      <c r="L958" t="s">
        <v>83</v>
      </c>
      <c r="M958" t="s">
        <v>84</v>
      </c>
      <c r="N958" t="s">
        <v>63</v>
      </c>
      <c r="AH958" t="s">
        <v>65</v>
      </c>
      <c r="AI958" t="s">
        <v>66</v>
      </c>
      <c r="AL958" t="s">
        <v>67</v>
      </c>
      <c r="AY958" t="s">
        <v>1062</v>
      </c>
      <c r="AZ958" t="s">
        <v>1063</v>
      </c>
      <c r="BA958" t="s">
        <v>1064</v>
      </c>
      <c r="BB958" t="s">
        <v>906</v>
      </c>
      <c r="BD958" t="s">
        <v>72</v>
      </c>
      <c r="BG958" t="s">
        <v>1065</v>
      </c>
    </row>
    <row r="959" spans="1:59" x14ac:dyDescent="0.2">
      <c r="A959" s="1">
        <v>42789.530949074076</v>
      </c>
      <c r="B959" t="s">
        <v>59</v>
      </c>
      <c r="C959" t="s">
        <v>1442</v>
      </c>
      <c r="D959" t="str">
        <f>VLOOKUP(all_senate_staff[[#This Row],[Full Name]], senate_staff_import[],1,0)</f>
        <v>Nicola T Coleman</v>
      </c>
      <c r="M959" t="s">
        <v>1406</v>
      </c>
      <c r="V959" t="s">
        <v>1443</v>
      </c>
      <c r="AG959" t="s">
        <v>1444</v>
      </c>
      <c r="AH959" t="s">
        <v>65</v>
      </c>
      <c r="AI959" t="s">
        <v>66</v>
      </c>
      <c r="AL959" t="s">
        <v>1237</v>
      </c>
      <c r="AY959" t="s">
        <v>1445</v>
      </c>
      <c r="AZ959" t="s">
        <v>1446</v>
      </c>
      <c r="BA959" t="s">
        <v>1447</v>
      </c>
      <c r="BB959" t="s">
        <v>401</v>
      </c>
      <c r="BD959" t="s">
        <v>72</v>
      </c>
      <c r="BG959" t="s">
        <v>1448</v>
      </c>
    </row>
    <row r="960" spans="1:59" x14ac:dyDescent="0.2">
      <c r="A960" s="1">
        <v>42618.940949074073</v>
      </c>
      <c r="B960" t="s">
        <v>1862</v>
      </c>
      <c r="C960" t="s">
        <v>5321</v>
      </c>
      <c r="D960" t="str">
        <f>VLOOKUP(all_senate_staff[[#This Row],[Full Name]], senate_staff_import[],1,0)</f>
        <v>Nicole A Manikas</v>
      </c>
      <c r="M960" t="s">
        <v>1360</v>
      </c>
      <c r="AH960" t="s">
        <v>65</v>
      </c>
      <c r="AI960" t="s">
        <v>66</v>
      </c>
      <c r="AL960" t="s">
        <v>1237</v>
      </c>
      <c r="AY960" t="s">
        <v>5322</v>
      </c>
      <c r="AZ960" t="s">
        <v>3322</v>
      </c>
      <c r="BA960" t="s">
        <v>5323</v>
      </c>
      <c r="BB960" t="s">
        <v>5324</v>
      </c>
      <c r="BD960" t="s">
        <v>72</v>
      </c>
      <c r="BG960" t="s">
        <v>5325</v>
      </c>
    </row>
    <row r="961" spans="1:59" x14ac:dyDescent="0.2">
      <c r="A961" s="1">
        <v>42618.942303240743</v>
      </c>
      <c r="B961" t="s">
        <v>1862</v>
      </c>
      <c r="C961" t="s">
        <v>3318</v>
      </c>
      <c r="D961" t="str">
        <f>VLOOKUP(all_senate_staff[[#This Row],[Full Name]], senate_staff_import[],1,0)</f>
        <v>Nicole A Stewart</v>
      </c>
      <c r="M961" t="s">
        <v>1406</v>
      </c>
      <c r="V961" t="s">
        <v>3319</v>
      </c>
      <c r="AG961" t="s">
        <v>3320</v>
      </c>
      <c r="AH961" t="s">
        <v>65</v>
      </c>
      <c r="AI961" t="s">
        <v>66</v>
      </c>
      <c r="AL961" t="s">
        <v>1237</v>
      </c>
      <c r="AY961" t="s">
        <v>3321</v>
      </c>
      <c r="AZ961" t="s">
        <v>3322</v>
      </c>
      <c r="BA961" t="s">
        <v>1293</v>
      </c>
      <c r="BB961" t="s">
        <v>1350</v>
      </c>
      <c r="BD961" t="s">
        <v>72</v>
      </c>
      <c r="BG961" t="s">
        <v>3323</v>
      </c>
    </row>
    <row r="962" spans="1:59" x14ac:dyDescent="0.2">
      <c r="A962" s="1">
        <v>42618.942048611112</v>
      </c>
      <c r="B962" t="s">
        <v>1862</v>
      </c>
      <c r="C962" t="s">
        <v>3688</v>
      </c>
      <c r="D962" t="str">
        <f>VLOOKUP(all_senate_staff[[#This Row],[Full Name]], senate_staff_import[],1,0)</f>
        <v>Nicole C Fosco</v>
      </c>
      <c r="M962" t="s">
        <v>1755</v>
      </c>
      <c r="AH962" t="s">
        <v>65</v>
      </c>
      <c r="AI962" t="s">
        <v>66</v>
      </c>
      <c r="AL962" t="s">
        <v>1237</v>
      </c>
      <c r="AY962" t="s">
        <v>3689</v>
      </c>
      <c r="AZ962" t="s">
        <v>3690</v>
      </c>
      <c r="BA962" t="s">
        <v>3691</v>
      </c>
      <c r="BB962" t="s">
        <v>3291</v>
      </c>
      <c r="BD962" t="s">
        <v>72</v>
      </c>
      <c r="BG962" t="s">
        <v>3692</v>
      </c>
    </row>
    <row r="963" spans="1:59" x14ac:dyDescent="0.2">
      <c r="A963" s="1">
        <v>42789.530891203707</v>
      </c>
      <c r="B963" t="s">
        <v>59</v>
      </c>
      <c r="C963" t="s">
        <v>1711</v>
      </c>
      <c r="D963" t="str">
        <f>VLOOKUP(all_senate_staff[[#This Row],[Full Name]], senate_staff_import[],1,0)</f>
        <v>Nicole M Finn</v>
      </c>
      <c r="M963" t="s">
        <v>1260</v>
      </c>
      <c r="AH963" t="s">
        <v>65</v>
      </c>
      <c r="AI963" t="s">
        <v>66</v>
      </c>
      <c r="AL963" t="s">
        <v>1237</v>
      </c>
      <c r="AY963" t="s">
        <v>1712</v>
      </c>
      <c r="AZ963" t="s">
        <v>546</v>
      </c>
      <c r="BA963" t="s">
        <v>1713</v>
      </c>
      <c r="BB963" t="s">
        <v>1264</v>
      </c>
      <c r="BD963" t="s">
        <v>72</v>
      </c>
      <c r="BG963" t="s">
        <v>1714</v>
      </c>
    </row>
    <row r="964" spans="1:59" x14ac:dyDescent="0.2">
      <c r="A964" s="1">
        <v>42618.93990740741</v>
      </c>
      <c r="B964" t="s">
        <v>1862</v>
      </c>
      <c r="C964" t="s">
        <v>6826</v>
      </c>
      <c r="D964" t="str">
        <f>VLOOKUP(all_senate_staff[[#This Row],[Full Name]], senate_staff_import[],1,0)</f>
        <v>Nicole M Neisen</v>
      </c>
      <c r="M964" t="s">
        <v>6741</v>
      </c>
      <c r="AH964" t="s">
        <v>65</v>
      </c>
      <c r="AI964" t="s">
        <v>66</v>
      </c>
      <c r="AL964" t="s">
        <v>1237</v>
      </c>
      <c r="AY964" t="s">
        <v>6827</v>
      </c>
      <c r="AZ964" t="s">
        <v>546</v>
      </c>
      <c r="BA964" t="s">
        <v>6828</v>
      </c>
      <c r="BB964" t="s">
        <v>6829</v>
      </c>
      <c r="BD964" t="s">
        <v>72</v>
      </c>
      <c r="BG964" t="s">
        <v>6830</v>
      </c>
    </row>
    <row r="965" spans="1:59" x14ac:dyDescent="0.2">
      <c r="A965" s="1">
        <v>42789.531736111108</v>
      </c>
      <c r="B965" t="s">
        <v>59</v>
      </c>
      <c r="C965" t="s">
        <v>543</v>
      </c>
      <c r="D965" t="str">
        <f>VLOOKUP(all_senate_staff[[#This Row],[Full Name]], senate_staff_import[],1,0)</f>
        <v>Nicole M Patton</v>
      </c>
      <c r="L965" t="s">
        <v>537</v>
      </c>
      <c r="M965" t="s">
        <v>538</v>
      </c>
      <c r="N965" t="s">
        <v>63</v>
      </c>
      <c r="T965" t="s">
        <v>544</v>
      </c>
      <c r="AH965" t="s">
        <v>65</v>
      </c>
      <c r="AI965" t="s">
        <v>66</v>
      </c>
      <c r="AL965" t="s">
        <v>67</v>
      </c>
      <c r="AY965" t="s">
        <v>545</v>
      </c>
      <c r="AZ965" t="s">
        <v>546</v>
      </c>
      <c r="BA965" t="s">
        <v>547</v>
      </c>
      <c r="BB965" t="s">
        <v>548</v>
      </c>
      <c r="BD965" t="s">
        <v>72</v>
      </c>
      <c r="BG965" t="s">
        <v>549</v>
      </c>
    </row>
    <row r="966" spans="1:59" x14ac:dyDescent="0.2">
      <c r="A966" s="1">
        <v>42618.943206018521</v>
      </c>
      <c r="B966" t="s">
        <v>1862</v>
      </c>
      <c r="C966" t="s">
        <v>2179</v>
      </c>
      <c r="D966" t="str">
        <f>VLOOKUP(all_senate_staff[[#This Row],[Full Name]], senate_staff_import[],1,0)</f>
        <v>Nicole R Crescenzi</v>
      </c>
      <c r="M966" t="s">
        <v>2168</v>
      </c>
      <c r="AH966" t="s">
        <v>65</v>
      </c>
      <c r="AI966" t="s">
        <v>66</v>
      </c>
      <c r="AL966" t="s">
        <v>1237</v>
      </c>
      <c r="AY966" t="s">
        <v>2180</v>
      </c>
      <c r="AZ966" t="s">
        <v>2181</v>
      </c>
      <c r="BA966" t="s">
        <v>2182</v>
      </c>
      <c r="BB966" t="s">
        <v>2183</v>
      </c>
      <c r="BD966" t="s">
        <v>72</v>
      </c>
      <c r="BG966" t="s">
        <v>2184</v>
      </c>
    </row>
    <row r="967" spans="1:59" x14ac:dyDescent="0.2">
      <c r="A967" s="1">
        <v>42618.939884259264</v>
      </c>
      <c r="B967" t="s">
        <v>1862</v>
      </c>
      <c r="C967" t="s">
        <v>6863</v>
      </c>
      <c r="D967" t="str">
        <f>VLOOKUP(all_senate_staff[[#This Row],[Full Name]], senate_staff_import[],1,0)</f>
        <v>Nigel D Banks</v>
      </c>
      <c r="M967" t="s">
        <v>6853</v>
      </c>
      <c r="AH967" t="s">
        <v>65</v>
      </c>
      <c r="AI967" t="s">
        <v>66</v>
      </c>
      <c r="AL967" t="s">
        <v>1237</v>
      </c>
      <c r="AY967" t="s">
        <v>6864</v>
      </c>
      <c r="AZ967" t="s">
        <v>6865</v>
      </c>
      <c r="BA967" t="s">
        <v>3434</v>
      </c>
      <c r="BB967" t="s">
        <v>6866</v>
      </c>
      <c r="BD967" t="s">
        <v>72</v>
      </c>
      <c r="BG967" t="s">
        <v>6867</v>
      </c>
    </row>
    <row r="968" spans="1:59" x14ac:dyDescent="0.2">
      <c r="A968" s="1">
        <v>42618.938773148147</v>
      </c>
      <c r="B968" t="s">
        <v>1862</v>
      </c>
      <c r="C968" t="s">
        <v>8586</v>
      </c>
      <c r="D968" t="str">
        <f>VLOOKUP(all_senate_staff[[#This Row],[Full Name]], senate_staff_import[],1,0)</f>
        <v>Nikiti A Jones</v>
      </c>
      <c r="L968" t="s">
        <v>747</v>
      </c>
      <c r="M968" t="s">
        <v>748</v>
      </c>
      <c r="N968" t="s">
        <v>63</v>
      </c>
      <c r="T968" t="s">
        <v>8587</v>
      </c>
      <c r="AH968" t="s">
        <v>65</v>
      </c>
      <c r="AI968" t="s">
        <v>66</v>
      </c>
      <c r="AL968" t="s">
        <v>67</v>
      </c>
      <c r="AM968" t="s">
        <v>145</v>
      </c>
      <c r="AY968" t="s">
        <v>8588</v>
      </c>
      <c r="AZ968" t="s">
        <v>8589</v>
      </c>
      <c r="BA968" t="s">
        <v>762</v>
      </c>
      <c r="BB968" t="s">
        <v>801</v>
      </c>
      <c r="BD968" t="s">
        <v>72</v>
      </c>
      <c r="BG968" t="s">
        <v>8590</v>
      </c>
    </row>
    <row r="969" spans="1:59" x14ac:dyDescent="0.2">
      <c r="A969" s="1">
        <v>42618.942314814813</v>
      </c>
      <c r="B969" t="s">
        <v>1862</v>
      </c>
      <c r="C969" t="s">
        <v>3311</v>
      </c>
      <c r="D969" t="str">
        <f>VLOOKUP(all_senate_staff[[#This Row],[Full Name]], senate_staff_import[],1,0)</f>
        <v>Niko P Ladopoulos</v>
      </c>
      <c r="L969" t="s">
        <v>3312</v>
      </c>
      <c r="M969" t="s">
        <v>3313</v>
      </c>
      <c r="N969" t="s">
        <v>168</v>
      </c>
      <c r="AH969" t="s">
        <v>65</v>
      </c>
      <c r="AI969" t="s">
        <v>66</v>
      </c>
      <c r="AL969" t="s">
        <v>67</v>
      </c>
      <c r="AY969" t="s">
        <v>3314</v>
      </c>
      <c r="AZ969" t="s">
        <v>3315</v>
      </c>
      <c r="BA969" t="s">
        <v>3316</v>
      </c>
      <c r="BB969" t="s">
        <v>256</v>
      </c>
      <c r="BD969" t="s">
        <v>72</v>
      </c>
      <c r="BG969" t="s">
        <v>3317</v>
      </c>
    </row>
    <row r="970" spans="1:59" x14ac:dyDescent="0.2">
      <c r="A970" s="1">
        <v>42789.531817129631</v>
      </c>
      <c r="B970" t="s">
        <v>59</v>
      </c>
      <c r="C970" t="s">
        <v>174</v>
      </c>
      <c r="D970" t="str">
        <f>VLOOKUP(all_senate_staff[[#This Row],[Full Name]], senate_staff_import[],1,0)</f>
        <v>Noah S Gardy</v>
      </c>
      <c r="L970" t="s">
        <v>166</v>
      </c>
      <c r="M970" t="s">
        <v>167</v>
      </c>
      <c r="N970" t="s">
        <v>63</v>
      </c>
      <c r="T970" t="s">
        <v>175</v>
      </c>
      <c r="AH970" t="s">
        <v>65</v>
      </c>
      <c r="AI970" t="s">
        <v>66</v>
      </c>
      <c r="AL970" t="s">
        <v>67</v>
      </c>
      <c r="AY970" t="s">
        <v>176</v>
      </c>
      <c r="AZ970" t="s">
        <v>177</v>
      </c>
      <c r="BA970" t="s">
        <v>178</v>
      </c>
      <c r="BB970" t="s">
        <v>129</v>
      </c>
      <c r="BD970" t="s">
        <v>72</v>
      </c>
      <c r="BG970" t="s">
        <v>179</v>
      </c>
    </row>
    <row r="971" spans="1:59" x14ac:dyDescent="0.2">
      <c r="A971" s="1">
        <v>42618.941516203697</v>
      </c>
      <c r="B971" t="s">
        <v>1862</v>
      </c>
      <c r="C971" t="s">
        <v>4476</v>
      </c>
      <c r="D971" t="str">
        <f>VLOOKUP(all_senate_staff[[#This Row],[Full Name]], senate_staff_import[],1,0)</f>
        <v>Nurys B Deoleo</v>
      </c>
      <c r="L971" t="s">
        <v>779</v>
      </c>
      <c r="M971" t="s">
        <v>780</v>
      </c>
      <c r="N971" t="s">
        <v>63</v>
      </c>
      <c r="AH971" t="s">
        <v>65</v>
      </c>
      <c r="AI971" t="s">
        <v>66</v>
      </c>
      <c r="AL971" t="s">
        <v>67</v>
      </c>
      <c r="AY971" t="s">
        <v>4477</v>
      </c>
      <c r="AZ971" t="s">
        <v>4478</v>
      </c>
      <c r="BA971" t="s">
        <v>4479</v>
      </c>
      <c r="BB971" t="s">
        <v>1081</v>
      </c>
      <c r="BD971" t="s">
        <v>72</v>
      </c>
      <c r="BG971" t="s">
        <v>4480</v>
      </c>
    </row>
    <row r="972" spans="1:59" x14ac:dyDescent="0.2">
      <c r="A972" s="1">
        <v>42789.53162037037</v>
      </c>
      <c r="B972" t="s">
        <v>59</v>
      </c>
      <c r="C972" t="s">
        <v>1066</v>
      </c>
      <c r="D972" t="str">
        <f>VLOOKUP(all_senate_staff[[#This Row],[Full Name]], senate_staff_import[],1,0)</f>
        <v>O Peter T Michaelis</v>
      </c>
      <c r="L972" t="s">
        <v>83</v>
      </c>
      <c r="M972" t="s">
        <v>84</v>
      </c>
      <c r="N972" t="s">
        <v>63</v>
      </c>
      <c r="AH972" t="s">
        <v>65</v>
      </c>
      <c r="AI972" t="s">
        <v>66</v>
      </c>
      <c r="AL972" t="s">
        <v>67</v>
      </c>
      <c r="AY972" t="s">
        <v>1067</v>
      </c>
      <c r="AZ972" t="s">
        <v>1068</v>
      </c>
      <c r="BA972" t="s">
        <v>1069</v>
      </c>
      <c r="BB972" t="s">
        <v>1070</v>
      </c>
      <c r="BD972" t="s">
        <v>72</v>
      </c>
      <c r="BG972" t="s">
        <v>1071</v>
      </c>
    </row>
    <row r="973" spans="1:59" x14ac:dyDescent="0.2">
      <c r="A973" s="1">
        <v>42789.531747685192</v>
      </c>
      <c r="B973" t="s">
        <v>59</v>
      </c>
      <c r="C973" t="s">
        <v>520</v>
      </c>
      <c r="D973" t="str">
        <f>VLOOKUP(all_senate_staff[[#This Row],[Full Name]], senate_staff_import[],1,0)</f>
        <v>Odis Guerrero</v>
      </c>
      <c r="L973" t="s">
        <v>75</v>
      </c>
      <c r="M973" t="s">
        <v>76</v>
      </c>
      <c r="N973" t="s">
        <v>63</v>
      </c>
      <c r="AH973" t="s">
        <v>65</v>
      </c>
      <c r="AI973" t="s">
        <v>66</v>
      </c>
      <c r="AL973" t="s">
        <v>67</v>
      </c>
      <c r="AY973" t="s">
        <v>521</v>
      </c>
      <c r="AZ973" t="s">
        <v>522</v>
      </c>
      <c r="BA973" t="s">
        <v>523</v>
      </c>
      <c r="BB973" t="s">
        <v>80</v>
      </c>
      <c r="BD973" t="s">
        <v>72</v>
      </c>
      <c r="BG973" t="s">
        <v>524</v>
      </c>
    </row>
    <row r="974" spans="1:59" x14ac:dyDescent="0.2">
      <c r="A974" s="1">
        <v>42618.939988425933</v>
      </c>
      <c r="B974" t="s">
        <v>1862</v>
      </c>
      <c r="C974" t="s">
        <v>6643</v>
      </c>
      <c r="D974" t="str">
        <f>VLOOKUP(all_senate_staff[[#This Row],[Full Name]], senate_staff_import[],1,0)</f>
        <v>Olga Fiore</v>
      </c>
      <c r="L974" t="s">
        <v>2026</v>
      </c>
      <c r="M974" t="s">
        <v>2027</v>
      </c>
      <c r="N974" t="s">
        <v>63</v>
      </c>
      <c r="AH974" t="s">
        <v>65</v>
      </c>
      <c r="AI974" t="s">
        <v>66</v>
      </c>
      <c r="AL974" t="s">
        <v>67</v>
      </c>
      <c r="AY974" t="s">
        <v>6644</v>
      </c>
      <c r="AZ974" t="s">
        <v>6645</v>
      </c>
      <c r="BA974" t="s">
        <v>6518</v>
      </c>
      <c r="BB974" t="s">
        <v>242</v>
      </c>
      <c r="BD974" t="s">
        <v>72</v>
      </c>
      <c r="BG974" t="s">
        <v>6646</v>
      </c>
    </row>
    <row r="975" spans="1:59" x14ac:dyDescent="0.2">
      <c r="A975" s="1">
        <v>42789.531666666669</v>
      </c>
      <c r="B975" t="s">
        <v>59</v>
      </c>
      <c r="C975" t="s">
        <v>840</v>
      </c>
      <c r="D975" t="str">
        <f>VLOOKUP(all_senate_staff[[#This Row],[Full Name]], senate_staff_import[],1,0)</f>
        <v>Oliver C Haynes</v>
      </c>
      <c r="L975" t="s">
        <v>834</v>
      </c>
      <c r="M975" t="s">
        <v>835</v>
      </c>
      <c r="N975" t="s">
        <v>63</v>
      </c>
      <c r="AH975" t="s">
        <v>65</v>
      </c>
      <c r="AI975" t="s">
        <v>66</v>
      </c>
      <c r="AL975" t="s">
        <v>67</v>
      </c>
      <c r="AY975" t="s">
        <v>841</v>
      </c>
      <c r="AZ975" t="s">
        <v>842</v>
      </c>
      <c r="BA975" t="s">
        <v>843</v>
      </c>
      <c r="BB975" t="s">
        <v>426</v>
      </c>
      <c r="BD975" t="s">
        <v>72</v>
      </c>
      <c r="BG975" t="s">
        <v>844</v>
      </c>
    </row>
    <row r="976" spans="1:59" x14ac:dyDescent="0.2">
      <c r="A976" s="1">
        <v>42618.942453703698</v>
      </c>
      <c r="B976" t="s">
        <v>1862</v>
      </c>
      <c r="C976" t="s">
        <v>3119</v>
      </c>
      <c r="D976" t="str">
        <f>VLOOKUP(all_senate_staff[[#This Row],[Full Name]], senate_staff_import[],1,0)</f>
        <v>Ollie B Ross</v>
      </c>
      <c r="L976" t="s">
        <v>834</v>
      </c>
      <c r="M976" t="s">
        <v>835</v>
      </c>
      <c r="N976" t="s">
        <v>63</v>
      </c>
      <c r="AH976" t="s">
        <v>65</v>
      </c>
      <c r="AI976" t="s">
        <v>66</v>
      </c>
      <c r="AL976" t="s">
        <v>67</v>
      </c>
      <c r="AY976" t="s">
        <v>3120</v>
      </c>
      <c r="AZ976" t="s">
        <v>3121</v>
      </c>
      <c r="BA976" t="s">
        <v>3122</v>
      </c>
      <c r="BB976" t="s">
        <v>426</v>
      </c>
      <c r="BD976" t="s">
        <v>72</v>
      </c>
      <c r="BG976" t="s">
        <v>3123</v>
      </c>
    </row>
    <row r="977" spans="1:59" x14ac:dyDescent="0.2">
      <c r="A977" s="1">
        <v>42789.53087962963</v>
      </c>
      <c r="B977" t="s">
        <v>59</v>
      </c>
      <c r="C977" t="s">
        <v>1740</v>
      </c>
      <c r="D977" t="str">
        <f>VLOOKUP(all_senate_staff[[#This Row],[Full Name]], senate_staff_import[],1,0)</f>
        <v>Oscar D Bruce</v>
      </c>
      <c r="M977" t="s">
        <v>1260</v>
      </c>
      <c r="AH977" t="s">
        <v>65</v>
      </c>
      <c r="AI977" t="s">
        <v>66</v>
      </c>
      <c r="AL977" t="s">
        <v>1237</v>
      </c>
      <c r="AY977" t="s">
        <v>1741</v>
      </c>
      <c r="AZ977" t="s">
        <v>1742</v>
      </c>
      <c r="BA977" t="s">
        <v>1743</v>
      </c>
      <c r="BB977" t="s">
        <v>1264</v>
      </c>
      <c r="BD977" t="s">
        <v>72</v>
      </c>
      <c r="BG977" t="s">
        <v>1744</v>
      </c>
    </row>
    <row r="978" spans="1:59" x14ac:dyDescent="0.2">
      <c r="A978" s="1">
        <v>42618.940208333333</v>
      </c>
      <c r="B978" t="s">
        <v>1862</v>
      </c>
      <c r="C978" t="s">
        <v>6263</v>
      </c>
      <c r="D978" t="str">
        <f>VLOOKUP(all_senate_staff[[#This Row],[Full Name]], senate_staff_import[],1,0)</f>
        <v>Oscar M Jonas</v>
      </c>
      <c r="L978" t="s">
        <v>1202</v>
      </c>
      <c r="M978" t="s">
        <v>1203</v>
      </c>
      <c r="N978" t="s">
        <v>63</v>
      </c>
      <c r="AH978" t="s">
        <v>65</v>
      </c>
      <c r="AI978" t="s">
        <v>66</v>
      </c>
      <c r="AL978" t="s">
        <v>67</v>
      </c>
      <c r="AY978" t="s">
        <v>6264</v>
      </c>
      <c r="AZ978" t="s">
        <v>6265</v>
      </c>
      <c r="BA978" t="s">
        <v>6266</v>
      </c>
      <c r="BB978" t="s">
        <v>426</v>
      </c>
      <c r="BD978" t="s">
        <v>72</v>
      </c>
      <c r="BG978" t="s">
        <v>6267</v>
      </c>
    </row>
    <row r="979" spans="1:59" x14ac:dyDescent="0.2">
      <c r="A979" s="1">
        <v>42618.941805555558</v>
      </c>
      <c r="B979" t="s">
        <v>1862</v>
      </c>
      <c r="C979" t="s">
        <v>4057</v>
      </c>
      <c r="D979" t="str">
        <f>VLOOKUP(all_senate_staff[[#This Row],[Full Name]], senate_staff_import[],1,0)</f>
        <v>Owen H Johnson</v>
      </c>
      <c r="M979" t="s">
        <v>1387</v>
      </c>
      <c r="AH979" t="s">
        <v>65</v>
      </c>
      <c r="AI979" t="s">
        <v>66</v>
      </c>
      <c r="AL979" t="s">
        <v>1237</v>
      </c>
      <c r="AY979" t="s">
        <v>4058</v>
      </c>
      <c r="AZ979" t="s">
        <v>4059</v>
      </c>
      <c r="BA979" t="s">
        <v>855</v>
      </c>
      <c r="BB979" t="s">
        <v>2948</v>
      </c>
      <c r="BD979" t="s">
        <v>72</v>
      </c>
      <c r="BG979" t="s">
        <v>4060</v>
      </c>
    </row>
    <row r="980" spans="1:59" x14ac:dyDescent="0.2">
      <c r="A980" s="1">
        <v>42789.531608796293</v>
      </c>
      <c r="B980" t="s">
        <v>59</v>
      </c>
      <c r="C980" t="s">
        <v>1127</v>
      </c>
      <c r="D980" t="str">
        <f>VLOOKUP(all_senate_staff[[#This Row],[Full Name]], senate_staff_import[],1,0)</f>
        <v>Palmira A Ortiz</v>
      </c>
      <c r="L980" t="s">
        <v>1121</v>
      </c>
      <c r="M980" t="s">
        <v>1122</v>
      </c>
      <c r="N980" t="s">
        <v>63</v>
      </c>
      <c r="AH980" t="s">
        <v>65</v>
      </c>
      <c r="AI980" t="s">
        <v>66</v>
      </c>
      <c r="AL980" t="s">
        <v>67</v>
      </c>
      <c r="AY980" t="s">
        <v>1128</v>
      </c>
      <c r="AZ980" t="s">
        <v>1129</v>
      </c>
      <c r="BA980" t="s">
        <v>1130</v>
      </c>
      <c r="BB980" t="s">
        <v>455</v>
      </c>
      <c r="BD980" t="s">
        <v>72</v>
      </c>
      <c r="BG980" t="s">
        <v>1131</v>
      </c>
    </row>
    <row r="981" spans="1:59" x14ac:dyDescent="0.2">
      <c r="A981" s="1">
        <v>42618.94327546296</v>
      </c>
      <c r="B981" t="s">
        <v>1862</v>
      </c>
      <c r="C981" t="s">
        <v>2065</v>
      </c>
      <c r="D981" t="str">
        <f>VLOOKUP(all_senate_staff[[#This Row],[Full Name]], senate_staff_import[],1,0)</f>
        <v>Panya J Kroun</v>
      </c>
      <c r="L981" t="s">
        <v>91</v>
      </c>
      <c r="M981" t="s">
        <v>92</v>
      </c>
      <c r="N981" t="s">
        <v>63</v>
      </c>
      <c r="T981" t="s">
        <v>2066</v>
      </c>
      <c r="V981" t="s">
        <v>2067</v>
      </c>
      <c r="AH981" t="s">
        <v>65</v>
      </c>
      <c r="AI981" t="s">
        <v>66</v>
      </c>
      <c r="AL981" t="s">
        <v>67</v>
      </c>
      <c r="AY981" t="s">
        <v>2068</v>
      </c>
      <c r="AZ981" t="s">
        <v>2069</v>
      </c>
      <c r="BA981" t="s">
        <v>2070</v>
      </c>
      <c r="BB981" t="s">
        <v>2071</v>
      </c>
      <c r="BD981" t="s">
        <v>72</v>
      </c>
      <c r="BG981" t="s">
        <v>2072</v>
      </c>
    </row>
    <row r="982" spans="1:59" x14ac:dyDescent="0.2">
      <c r="A982" s="1">
        <v>42789.530949074076</v>
      </c>
      <c r="B982" t="s">
        <v>59</v>
      </c>
      <c r="C982" t="s">
        <v>1449</v>
      </c>
      <c r="D982" t="str">
        <f>VLOOKUP(all_senate_staff[[#This Row],[Full Name]], senate_staff_import[],1,0)</f>
        <v>Pasquale Lagana</v>
      </c>
      <c r="M982" t="s">
        <v>1254</v>
      </c>
      <c r="AH982" t="s">
        <v>65</v>
      </c>
      <c r="AI982" t="s">
        <v>66</v>
      </c>
      <c r="AL982" t="s">
        <v>1237</v>
      </c>
      <c r="AY982" t="s">
        <v>1450</v>
      </c>
      <c r="AZ982" t="s">
        <v>1451</v>
      </c>
      <c r="BA982" t="s">
        <v>1452</v>
      </c>
      <c r="BB982" t="s">
        <v>194</v>
      </c>
      <c r="BD982" t="s">
        <v>72</v>
      </c>
      <c r="BG982" t="s">
        <v>1453</v>
      </c>
    </row>
    <row r="983" spans="1:59" x14ac:dyDescent="0.2">
      <c r="A983" s="1">
        <v>42618.941284722219</v>
      </c>
      <c r="B983" t="s">
        <v>1862</v>
      </c>
      <c r="C983" t="s">
        <v>4812</v>
      </c>
      <c r="D983" t="str">
        <f>VLOOKUP(all_senate_staff[[#This Row],[Full Name]], senate_staff_import[],1,0)</f>
        <v>Patricia A Crotty</v>
      </c>
      <c r="M983" t="s">
        <v>1558</v>
      </c>
      <c r="AH983" t="s">
        <v>65</v>
      </c>
      <c r="AI983" t="s">
        <v>66</v>
      </c>
      <c r="AL983" t="s">
        <v>1237</v>
      </c>
      <c r="AY983" t="s">
        <v>4813</v>
      </c>
      <c r="AZ983" t="s">
        <v>4814</v>
      </c>
      <c r="BA983" t="s">
        <v>4815</v>
      </c>
      <c r="BB983" t="s">
        <v>455</v>
      </c>
      <c r="BD983" t="s">
        <v>72</v>
      </c>
      <c r="BG983" t="s">
        <v>4816</v>
      </c>
    </row>
    <row r="984" spans="1:59" x14ac:dyDescent="0.2">
      <c r="A984" s="1">
        <v>42618.938981481479</v>
      </c>
      <c r="B984" t="s">
        <v>1862</v>
      </c>
      <c r="C984" t="s">
        <v>8220</v>
      </c>
      <c r="D984" t="str">
        <f>VLOOKUP(all_senate_staff[[#This Row],[Full Name]], senate_staff_import[],1,0)</f>
        <v>Patricia A Mcmurray</v>
      </c>
      <c r="L984" t="s">
        <v>872</v>
      </c>
      <c r="M984" t="s">
        <v>873</v>
      </c>
      <c r="N984" t="s">
        <v>63</v>
      </c>
      <c r="T984" t="s">
        <v>8221</v>
      </c>
      <c r="AH984" t="s">
        <v>65</v>
      </c>
      <c r="AI984" t="s">
        <v>66</v>
      </c>
      <c r="AL984" t="s">
        <v>67</v>
      </c>
      <c r="AM984" t="s">
        <v>145</v>
      </c>
      <c r="AY984" t="s">
        <v>8222</v>
      </c>
      <c r="AZ984" t="s">
        <v>4814</v>
      </c>
      <c r="BA984" t="s">
        <v>8223</v>
      </c>
      <c r="BB984" t="s">
        <v>8224</v>
      </c>
      <c r="BD984" t="s">
        <v>72</v>
      </c>
      <c r="BG984" t="s">
        <v>8225</v>
      </c>
    </row>
    <row r="985" spans="1:59" x14ac:dyDescent="0.2">
      <c r="A985" s="1">
        <v>42618.939062500001</v>
      </c>
      <c r="B985" t="s">
        <v>1862</v>
      </c>
      <c r="C985" t="s">
        <v>7979</v>
      </c>
      <c r="D985" t="str">
        <f>VLOOKUP(all_senate_staff[[#This Row],[Full Name]], senate_staff_import[],1,0)</f>
        <v>Patricia A Walsh</v>
      </c>
      <c r="L985" t="s">
        <v>901</v>
      </c>
      <c r="M985" t="s">
        <v>902</v>
      </c>
      <c r="N985" t="s">
        <v>63</v>
      </c>
      <c r="AH985" t="s">
        <v>65</v>
      </c>
      <c r="AI985" t="s">
        <v>66</v>
      </c>
      <c r="AL985" t="s">
        <v>67</v>
      </c>
      <c r="AY985" t="s">
        <v>7980</v>
      </c>
      <c r="AZ985" t="s">
        <v>4814</v>
      </c>
      <c r="BA985" t="s">
        <v>4789</v>
      </c>
      <c r="BB985" t="s">
        <v>7010</v>
      </c>
      <c r="BD985" t="s">
        <v>72</v>
      </c>
      <c r="BG985" t="s">
        <v>7981</v>
      </c>
    </row>
    <row r="986" spans="1:59" x14ac:dyDescent="0.2">
      <c r="A986" s="1">
        <v>42618.941516203697</v>
      </c>
      <c r="B986" t="s">
        <v>1862</v>
      </c>
      <c r="C986" t="s">
        <v>4481</v>
      </c>
      <c r="D986" t="str">
        <f>VLOOKUP(all_senate_staff[[#This Row],[Full Name]], senate_staff_import[],1,0)</f>
        <v>Patricia Mccabe</v>
      </c>
      <c r="L986" t="s">
        <v>709</v>
      </c>
      <c r="M986" t="s">
        <v>710</v>
      </c>
      <c r="N986" t="s">
        <v>63</v>
      </c>
      <c r="T986" t="s">
        <v>4482</v>
      </c>
      <c r="AH986" t="s">
        <v>65</v>
      </c>
      <c r="AI986" t="s">
        <v>66</v>
      </c>
      <c r="AL986" t="s">
        <v>67</v>
      </c>
      <c r="AM986" t="s">
        <v>68</v>
      </c>
      <c r="AY986" t="s">
        <v>4483</v>
      </c>
      <c r="AZ986" t="s">
        <v>4484</v>
      </c>
      <c r="BA986" t="s">
        <v>4485</v>
      </c>
      <c r="BB986" t="s">
        <v>194</v>
      </c>
      <c r="BD986" t="s">
        <v>72</v>
      </c>
      <c r="BG986" t="s">
        <v>4486</v>
      </c>
    </row>
    <row r="987" spans="1:59" x14ac:dyDescent="0.2">
      <c r="A987" s="1">
        <v>42618.939247685194</v>
      </c>
      <c r="B987" t="s">
        <v>1862</v>
      </c>
      <c r="C987" t="s">
        <v>7489</v>
      </c>
      <c r="D987" t="str">
        <f>VLOOKUP(all_senate_staff[[#This Row],[Full Name]], senate_staff_import[],1,0)</f>
        <v>Patrick D Boyle</v>
      </c>
      <c r="L987" t="s">
        <v>1090</v>
      </c>
      <c r="M987" t="s">
        <v>1091</v>
      </c>
      <c r="N987" t="s">
        <v>63</v>
      </c>
      <c r="AH987" t="s">
        <v>65</v>
      </c>
      <c r="AI987" t="s">
        <v>66</v>
      </c>
      <c r="AL987" t="s">
        <v>67</v>
      </c>
      <c r="AY987" t="s">
        <v>7490</v>
      </c>
      <c r="AZ987" t="s">
        <v>7491</v>
      </c>
      <c r="BA987" t="s">
        <v>4380</v>
      </c>
      <c r="BB987" t="s">
        <v>7300</v>
      </c>
      <c r="BD987" t="s">
        <v>72</v>
      </c>
      <c r="BG987" t="s">
        <v>7492</v>
      </c>
    </row>
    <row r="988" spans="1:59" x14ac:dyDescent="0.2">
      <c r="A988" s="1">
        <v>42789.531793981478</v>
      </c>
      <c r="B988" t="s">
        <v>59</v>
      </c>
      <c r="C988" t="s">
        <v>308</v>
      </c>
      <c r="D988" t="str">
        <f>VLOOKUP(all_senate_staff[[#This Row],[Full Name]], senate_staff_import[],1,0)</f>
        <v>Patrick F Nicolello</v>
      </c>
      <c r="L988" t="s">
        <v>297</v>
      </c>
      <c r="M988" t="s">
        <v>298</v>
      </c>
      <c r="N988" t="s">
        <v>63</v>
      </c>
      <c r="AH988" t="s">
        <v>65</v>
      </c>
      <c r="AI988" t="s">
        <v>66</v>
      </c>
      <c r="AL988" t="s">
        <v>67</v>
      </c>
      <c r="AY988" t="s">
        <v>309</v>
      </c>
      <c r="AZ988" t="s">
        <v>310</v>
      </c>
      <c r="BA988" t="s">
        <v>311</v>
      </c>
      <c r="BB988" t="s">
        <v>312</v>
      </c>
      <c r="BD988" t="s">
        <v>72</v>
      </c>
      <c r="BG988" t="s">
        <v>313</v>
      </c>
    </row>
    <row r="989" spans="1:59" x14ac:dyDescent="0.2">
      <c r="A989" s="1">
        <v>42618.938935185193</v>
      </c>
      <c r="B989" t="s">
        <v>1862</v>
      </c>
      <c r="C989" t="s">
        <v>8389</v>
      </c>
      <c r="D989" t="str">
        <f>VLOOKUP(all_senate_staff[[#This Row],[Full Name]], senate_staff_import[],1,0)</f>
        <v>Patrick G Cameron</v>
      </c>
      <c r="L989" t="s">
        <v>864</v>
      </c>
      <c r="M989" t="s">
        <v>865</v>
      </c>
      <c r="N989" t="s">
        <v>63</v>
      </c>
      <c r="AH989" t="s">
        <v>65</v>
      </c>
      <c r="AI989" t="s">
        <v>66</v>
      </c>
      <c r="AL989" t="s">
        <v>67</v>
      </c>
      <c r="AY989" t="s">
        <v>8390</v>
      </c>
      <c r="AZ989" t="s">
        <v>8391</v>
      </c>
      <c r="BA989" t="s">
        <v>2440</v>
      </c>
      <c r="BB989" t="s">
        <v>8392</v>
      </c>
      <c r="BD989" t="s">
        <v>72</v>
      </c>
      <c r="BG989" t="s">
        <v>8393</v>
      </c>
    </row>
    <row r="990" spans="1:59" x14ac:dyDescent="0.2">
      <c r="A990" s="1">
        <v>42789.531701388893</v>
      </c>
      <c r="B990" t="s">
        <v>59</v>
      </c>
      <c r="C990" t="s">
        <v>727</v>
      </c>
      <c r="D990" t="str">
        <f>VLOOKUP(all_senate_staff[[#This Row],[Full Name]], senate_staff_import[],1,0)</f>
        <v>Patrick J Cronin</v>
      </c>
      <c r="L990" t="s">
        <v>728</v>
      </c>
      <c r="M990" t="s">
        <v>729</v>
      </c>
      <c r="N990" t="s">
        <v>63</v>
      </c>
      <c r="AH990" t="s">
        <v>65</v>
      </c>
      <c r="AI990" t="s">
        <v>66</v>
      </c>
      <c r="AL990" t="s">
        <v>67</v>
      </c>
      <c r="AY990" t="s">
        <v>730</v>
      </c>
      <c r="AZ990" t="s">
        <v>270</v>
      </c>
      <c r="BA990" t="s">
        <v>731</v>
      </c>
      <c r="BB990" t="s">
        <v>732</v>
      </c>
      <c r="BD990" t="s">
        <v>72</v>
      </c>
      <c r="BG990" t="s">
        <v>733</v>
      </c>
    </row>
    <row r="991" spans="1:59" x14ac:dyDescent="0.2">
      <c r="A991" s="1">
        <v>42789.531805555547</v>
      </c>
      <c r="B991" t="s">
        <v>59</v>
      </c>
      <c r="C991" t="s">
        <v>266</v>
      </c>
      <c r="D991" t="str">
        <f>VLOOKUP(all_senate_staff[[#This Row],[Full Name]], senate_staff_import[],1,0)</f>
        <v>Patrick J Sheehan</v>
      </c>
      <c r="L991" t="s">
        <v>267</v>
      </c>
      <c r="M991" t="s">
        <v>268</v>
      </c>
      <c r="N991" t="s">
        <v>63</v>
      </c>
      <c r="AH991" t="s">
        <v>65</v>
      </c>
      <c r="AI991" t="s">
        <v>66</v>
      </c>
      <c r="AL991" t="s">
        <v>67</v>
      </c>
      <c r="AY991" t="s">
        <v>269</v>
      </c>
      <c r="AZ991" t="s">
        <v>270</v>
      </c>
      <c r="BA991" t="s">
        <v>271</v>
      </c>
      <c r="BB991" t="s">
        <v>80</v>
      </c>
      <c r="BD991" t="s">
        <v>72</v>
      </c>
      <c r="BG991" t="s">
        <v>272</v>
      </c>
    </row>
    <row r="992" spans="1:59" x14ac:dyDescent="0.2">
      <c r="A992" s="1">
        <v>42618.941250000003</v>
      </c>
      <c r="B992" t="s">
        <v>1862</v>
      </c>
      <c r="C992" t="s">
        <v>4871</v>
      </c>
      <c r="D992" t="str">
        <f>VLOOKUP(all_senate_staff[[#This Row],[Full Name]], senate_staff_import[],1,0)</f>
        <v>Patrick K Cushing</v>
      </c>
      <c r="M992" t="s">
        <v>1825</v>
      </c>
      <c r="AH992" t="s">
        <v>65</v>
      </c>
      <c r="AI992" t="s">
        <v>66</v>
      </c>
      <c r="AL992" t="s">
        <v>1237</v>
      </c>
      <c r="AY992" t="s">
        <v>4872</v>
      </c>
      <c r="AZ992" t="s">
        <v>4873</v>
      </c>
      <c r="BA992" t="s">
        <v>4397</v>
      </c>
      <c r="BB992" t="s">
        <v>4874</v>
      </c>
      <c r="BD992" t="s">
        <v>72</v>
      </c>
      <c r="BG992" t="s">
        <v>4875</v>
      </c>
    </row>
    <row r="993" spans="1:59" x14ac:dyDescent="0.2">
      <c r="A993" s="1">
        <v>42618.941377314812</v>
      </c>
      <c r="B993" t="s">
        <v>1862</v>
      </c>
      <c r="C993" t="s">
        <v>4689</v>
      </c>
      <c r="D993" t="str">
        <f>VLOOKUP(all_senate_staff[[#This Row],[Full Name]], senate_staff_import[],1,0)</f>
        <v>Patrick M O'Hara</v>
      </c>
      <c r="M993" t="s">
        <v>1366</v>
      </c>
      <c r="AH993" t="s">
        <v>65</v>
      </c>
      <c r="AI993" t="s">
        <v>66</v>
      </c>
      <c r="AL993" t="s">
        <v>1237</v>
      </c>
      <c r="AY993" t="s">
        <v>4690</v>
      </c>
      <c r="AZ993" t="s">
        <v>4691</v>
      </c>
      <c r="BA993" t="s">
        <v>4692</v>
      </c>
      <c r="BB993" t="s">
        <v>1370</v>
      </c>
      <c r="BD993" t="s">
        <v>72</v>
      </c>
      <c r="BG993" t="s">
        <v>4693</v>
      </c>
    </row>
    <row r="994" spans="1:59" x14ac:dyDescent="0.2">
      <c r="A994" s="1">
        <v>42618.939351851863</v>
      </c>
      <c r="B994" t="s">
        <v>1862</v>
      </c>
      <c r="C994" t="s">
        <v>7287</v>
      </c>
      <c r="D994" t="str">
        <f>VLOOKUP(all_senate_staff[[#This Row],[Full Name]], senate_staff_import[],1,0)</f>
        <v>Patrick M Schraa</v>
      </c>
      <c r="L994" t="s">
        <v>1219</v>
      </c>
      <c r="M994" t="s">
        <v>1220</v>
      </c>
      <c r="N994" t="s">
        <v>168</v>
      </c>
      <c r="AH994" t="s">
        <v>65</v>
      </c>
      <c r="AI994" t="s">
        <v>66</v>
      </c>
      <c r="AL994" t="s">
        <v>67</v>
      </c>
      <c r="AY994" t="s">
        <v>7288</v>
      </c>
      <c r="AZ994" t="s">
        <v>4691</v>
      </c>
      <c r="BA994" t="s">
        <v>7289</v>
      </c>
      <c r="BB994" t="s">
        <v>6001</v>
      </c>
      <c r="BD994" t="s">
        <v>72</v>
      </c>
      <c r="BG994" t="s">
        <v>7290</v>
      </c>
    </row>
    <row r="995" spans="1:59" x14ac:dyDescent="0.2">
      <c r="A995" s="1">
        <v>42618.938981481479</v>
      </c>
      <c r="B995" t="s">
        <v>1862</v>
      </c>
      <c r="C995" t="s">
        <v>8250</v>
      </c>
      <c r="D995" t="str">
        <f>VLOOKUP(all_senate_staff[[#This Row],[Full Name]], senate_staff_import[],1,0)</f>
        <v>Patrick S Linger</v>
      </c>
      <c r="M995" t="s">
        <v>1837</v>
      </c>
      <c r="AH995" t="s">
        <v>65</v>
      </c>
      <c r="AI995" t="s">
        <v>66</v>
      </c>
      <c r="AL995" t="s">
        <v>1237</v>
      </c>
      <c r="AY995" t="s">
        <v>8251</v>
      </c>
      <c r="AZ995" t="s">
        <v>8252</v>
      </c>
      <c r="BA995" t="s">
        <v>8253</v>
      </c>
      <c r="BB995" t="s">
        <v>8254</v>
      </c>
      <c r="BD995" t="s">
        <v>72</v>
      </c>
      <c r="BG995" t="s">
        <v>8255</v>
      </c>
    </row>
    <row r="996" spans="1:59" x14ac:dyDescent="0.2">
      <c r="A996" s="1">
        <v>42618.939942129633</v>
      </c>
      <c r="B996" t="s">
        <v>1862</v>
      </c>
      <c r="C996" t="s">
        <v>6758</v>
      </c>
      <c r="D996" t="str">
        <f>VLOOKUP(all_senate_staff[[#This Row],[Full Name]], senate_staff_import[],1,0)</f>
        <v>Patrick T Ryan</v>
      </c>
      <c r="M996" t="s">
        <v>1267</v>
      </c>
      <c r="AH996" t="s">
        <v>65</v>
      </c>
      <c r="AI996" t="s">
        <v>66</v>
      </c>
      <c r="AL996" t="s">
        <v>1237</v>
      </c>
      <c r="AY996" t="s">
        <v>6759</v>
      </c>
      <c r="AZ996" t="s">
        <v>6760</v>
      </c>
      <c r="BA996" t="s">
        <v>4686</v>
      </c>
      <c r="BB996" t="s">
        <v>6761</v>
      </c>
      <c r="BD996" t="s">
        <v>72</v>
      </c>
      <c r="BG996" t="s">
        <v>6762</v>
      </c>
    </row>
    <row r="997" spans="1:59" x14ac:dyDescent="0.2">
      <c r="A997" s="1">
        <v>42618.942349537043</v>
      </c>
      <c r="B997" t="s">
        <v>1862</v>
      </c>
      <c r="C997" t="s">
        <v>3283</v>
      </c>
      <c r="D997" t="str">
        <f>VLOOKUP(all_senate_staff[[#This Row],[Full Name]], senate_staff_import[],1,0)</f>
        <v>Paul A Alexander</v>
      </c>
      <c r="M997" t="s">
        <v>1777</v>
      </c>
      <c r="AH997" t="s">
        <v>65</v>
      </c>
      <c r="AI997" t="s">
        <v>66</v>
      </c>
      <c r="AL997" t="s">
        <v>1237</v>
      </c>
      <c r="AY997" t="s">
        <v>3284</v>
      </c>
      <c r="AZ997" t="s">
        <v>1703</v>
      </c>
      <c r="BA997" t="s">
        <v>3285</v>
      </c>
      <c r="BB997" t="s">
        <v>3286</v>
      </c>
      <c r="BD997" t="s">
        <v>72</v>
      </c>
      <c r="BG997" t="s">
        <v>3287</v>
      </c>
    </row>
    <row r="998" spans="1:59" x14ac:dyDescent="0.2">
      <c r="A998" s="1">
        <v>42789.530891203707</v>
      </c>
      <c r="B998" t="s">
        <v>59</v>
      </c>
      <c r="C998" t="s">
        <v>1701</v>
      </c>
      <c r="D998" t="str">
        <f>VLOOKUP(all_senate_staff[[#This Row],[Full Name]], senate_staff_import[],1,0)</f>
        <v>Paul A Gagliardi</v>
      </c>
      <c r="M998" t="s">
        <v>1260</v>
      </c>
      <c r="AH998" t="s">
        <v>65</v>
      </c>
      <c r="AI998" t="s">
        <v>66</v>
      </c>
      <c r="AL998" t="s">
        <v>1237</v>
      </c>
      <c r="AY998" t="s">
        <v>1702</v>
      </c>
      <c r="AZ998" t="s">
        <v>1703</v>
      </c>
      <c r="BA998" t="s">
        <v>1704</v>
      </c>
      <c r="BB998" t="s">
        <v>1264</v>
      </c>
      <c r="BD998" t="s">
        <v>72</v>
      </c>
      <c r="BG998" t="s">
        <v>1705</v>
      </c>
    </row>
    <row r="999" spans="1:59" x14ac:dyDescent="0.2">
      <c r="A999" s="1">
        <v>42618.939745370371</v>
      </c>
      <c r="B999" t="s">
        <v>1862</v>
      </c>
      <c r="C999" t="s">
        <v>7111</v>
      </c>
      <c r="D999" t="str">
        <f>VLOOKUP(all_senate_staff[[#This Row],[Full Name]], senate_staff_import[],1,0)</f>
        <v>Paul A Maroun</v>
      </c>
      <c r="L999" t="s">
        <v>320</v>
      </c>
      <c r="M999" t="s">
        <v>321</v>
      </c>
      <c r="N999" t="s">
        <v>63</v>
      </c>
      <c r="AH999" t="s">
        <v>65</v>
      </c>
      <c r="AI999" t="s">
        <v>66</v>
      </c>
      <c r="AL999" t="s">
        <v>67</v>
      </c>
      <c r="AY999" t="s">
        <v>7112</v>
      </c>
      <c r="AZ999" t="s">
        <v>1703</v>
      </c>
      <c r="BA999" t="s">
        <v>7113</v>
      </c>
      <c r="BB999" t="s">
        <v>7114</v>
      </c>
      <c r="BD999" t="s">
        <v>72</v>
      </c>
      <c r="BG999" t="s">
        <v>7115</v>
      </c>
    </row>
    <row r="1000" spans="1:59" x14ac:dyDescent="0.2">
      <c r="A1000" s="1">
        <v>42618.940451388888</v>
      </c>
      <c r="B1000" t="s">
        <v>1862</v>
      </c>
      <c r="C1000" t="s">
        <v>5891</v>
      </c>
      <c r="D1000" t="str">
        <f>VLOOKUP(all_senate_staff[[#This Row],[Full Name]], senate_staff_import[],1,0)</f>
        <v>Paul C Antonovich</v>
      </c>
      <c r="M1000" t="s">
        <v>1803</v>
      </c>
      <c r="AH1000" t="s">
        <v>65</v>
      </c>
      <c r="AI1000" t="s">
        <v>66</v>
      </c>
      <c r="AL1000" t="s">
        <v>1237</v>
      </c>
      <c r="AY1000" t="s">
        <v>5892</v>
      </c>
      <c r="AZ1000" t="s">
        <v>5893</v>
      </c>
      <c r="BA1000" t="s">
        <v>5894</v>
      </c>
      <c r="BB1000" t="s">
        <v>1807</v>
      </c>
      <c r="BD1000" t="s">
        <v>72</v>
      </c>
      <c r="BG1000" t="s">
        <v>5895</v>
      </c>
    </row>
    <row r="1001" spans="1:59" x14ac:dyDescent="0.2">
      <c r="A1001" s="1">
        <v>42618.940462962957</v>
      </c>
      <c r="B1001" t="s">
        <v>1862</v>
      </c>
      <c r="C1001" t="s">
        <v>5868</v>
      </c>
      <c r="D1001" t="str">
        <f>VLOOKUP(all_senate_staff[[#This Row],[Full Name]], senate_staff_import[],1,0)</f>
        <v>Paul D Mccarthy</v>
      </c>
      <c r="M1001" t="s">
        <v>1244</v>
      </c>
      <c r="T1001" t="s">
        <v>5869</v>
      </c>
      <c r="V1001" t="s">
        <v>5870</v>
      </c>
      <c r="AG1001" t="s">
        <v>5871</v>
      </c>
      <c r="AH1001" t="s">
        <v>65</v>
      </c>
      <c r="AI1001" t="s">
        <v>66</v>
      </c>
      <c r="AL1001" t="s">
        <v>1237</v>
      </c>
      <c r="AY1001" t="s">
        <v>5872</v>
      </c>
      <c r="AZ1001" t="s">
        <v>5873</v>
      </c>
      <c r="BA1001" t="s">
        <v>5874</v>
      </c>
      <c r="BB1001" t="s">
        <v>5875</v>
      </c>
      <c r="BD1001" t="s">
        <v>72</v>
      </c>
      <c r="BG1001" t="s">
        <v>5876</v>
      </c>
    </row>
    <row r="1002" spans="1:59" x14ac:dyDescent="0.2">
      <c r="A1002" s="1">
        <v>42618.939386574071</v>
      </c>
      <c r="B1002" t="s">
        <v>1862</v>
      </c>
      <c r="C1002" t="s">
        <v>7214</v>
      </c>
      <c r="D1002" t="str">
        <f>VLOOKUP(all_senate_staff[[#This Row],[Full Name]], senate_staff_import[],1,0)</f>
        <v>Paul Dorado</v>
      </c>
      <c r="M1002" t="s">
        <v>7208</v>
      </c>
      <c r="AH1002" t="s">
        <v>65</v>
      </c>
      <c r="AI1002" t="s">
        <v>66</v>
      </c>
      <c r="AL1002" t="s">
        <v>1237</v>
      </c>
      <c r="AY1002" t="s">
        <v>7215</v>
      </c>
      <c r="AZ1002" t="s">
        <v>7216</v>
      </c>
      <c r="BA1002" t="s">
        <v>7217</v>
      </c>
      <c r="BB1002" t="s">
        <v>7218</v>
      </c>
      <c r="BD1002" t="s">
        <v>72</v>
      </c>
      <c r="BG1002" t="s">
        <v>7219</v>
      </c>
    </row>
    <row r="1003" spans="1:59" x14ac:dyDescent="0.2">
      <c r="A1003" s="1">
        <v>42618.942071759258</v>
      </c>
      <c r="B1003" t="s">
        <v>1862</v>
      </c>
      <c r="C1003" t="s">
        <v>3672</v>
      </c>
      <c r="D1003" t="str">
        <f>VLOOKUP(all_senate_staff[[#This Row],[Full Name]], senate_staff_import[],1,0)</f>
        <v>Paul E Hennings</v>
      </c>
      <c r="L1003" t="s">
        <v>2187</v>
      </c>
      <c r="M1003" t="s">
        <v>2188</v>
      </c>
      <c r="N1003" t="s">
        <v>63</v>
      </c>
      <c r="AH1003" t="s">
        <v>65</v>
      </c>
      <c r="AI1003" t="s">
        <v>66</v>
      </c>
      <c r="AL1003" t="s">
        <v>67</v>
      </c>
      <c r="AY1003" t="s">
        <v>3673</v>
      </c>
      <c r="AZ1003" t="s">
        <v>3674</v>
      </c>
      <c r="BA1003" t="s">
        <v>3675</v>
      </c>
      <c r="BB1003" t="s">
        <v>1350</v>
      </c>
      <c r="BD1003" t="s">
        <v>72</v>
      </c>
      <c r="BG1003" t="s">
        <v>3676</v>
      </c>
    </row>
    <row r="1004" spans="1:59" x14ac:dyDescent="0.2">
      <c r="A1004" s="1">
        <v>42618.941261574073</v>
      </c>
      <c r="B1004" t="s">
        <v>1862</v>
      </c>
      <c r="C1004" t="s">
        <v>4857</v>
      </c>
      <c r="D1004" t="str">
        <f>VLOOKUP(all_senate_staff[[#This Row],[Full Name]], senate_staff_import[],1,0)</f>
        <v>Paul J Bombard</v>
      </c>
      <c r="M1004" t="s">
        <v>1825</v>
      </c>
      <c r="AH1004" t="s">
        <v>65</v>
      </c>
      <c r="AI1004" t="s">
        <v>66</v>
      </c>
      <c r="AL1004" t="s">
        <v>1237</v>
      </c>
      <c r="AY1004" t="s">
        <v>4858</v>
      </c>
      <c r="AZ1004" t="s">
        <v>4859</v>
      </c>
      <c r="BA1004" t="s">
        <v>4860</v>
      </c>
      <c r="BB1004" t="s">
        <v>4861</v>
      </c>
      <c r="BD1004" t="s">
        <v>72</v>
      </c>
      <c r="BG1004" t="s">
        <v>4862</v>
      </c>
    </row>
    <row r="1005" spans="1:59" x14ac:dyDescent="0.2">
      <c r="A1005" s="1">
        <v>42618.938981481479</v>
      </c>
      <c r="B1005" t="s">
        <v>1862</v>
      </c>
      <c r="C1005" t="s">
        <v>8240</v>
      </c>
      <c r="D1005" t="str">
        <f>VLOOKUP(all_senate_staff[[#This Row],[Full Name]], senate_staff_import[],1,0)</f>
        <v>Paul J Defrancisco</v>
      </c>
      <c r="M1005" t="s">
        <v>1837</v>
      </c>
      <c r="AH1005" t="s">
        <v>65</v>
      </c>
      <c r="AI1005" t="s">
        <v>66</v>
      </c>
      <c r="AL1005" t="s">
        <v>1237</v>
      </c>
      <c r="AY1005" t="s">
        <v>8241</v>
      </c>
      <c r="AZ1005" t="s">
        <v>4859</v>
      </c>
      <c r="BA1005" t="s">
        <v>8242</v>
      </c>
      <c r="BB1005" t="s">
        <v>7190</v>
      </c>
      <c r="BD1005" t="s">
        <v>72</v>
      </c>
      <c r="BG1005" t="s">
        <v>8243</v>
      </c>
    </row>
    <row r="1006" spans="1:59" x14ac:dyDescent="0.2">
      <c r="A1006" s="1">
        <v>42618.942326388889</v>
      </c>
      <c r="B1006" t="s">
        <v>1862</v>
      </c>
      <c r="C1006" t="s">
        <v>3304</v>
      </c>
      <c r="D1006" t="str">
        <f>VLOOKUP(all_senate_staff[[#This Row],[Full Name]], senate_staff_import[],1,0)</f>
        <v>Paul M Midey</v>
      </c>
      <c r="M1006" t="s">
        <v>1406</v>
      </c>
      <c r="V1006" t="s">
        <v>3305</v>
      </c>
      <c r="AG1006" t="s">
        <v>3306</v>
      </c>
      <c r="AH1006" t="s">
        <v>65</v>
      </c>
      <c r="AI1006" t="s">
        <v>66</v>
      </c>
      <c r="AL1006" t="s">
        <v>1237</v>
      </c>
      <c r="AY1006" t="s">
        <v>3307</v>
      </c>
      <c r="AZ1006" t="s">
        <v>3308</v>
      </c>
      <c r="BA1006" t="s">
        <v>3309</v>
      </c>
      <c r="BB1006" t="s">
        <v>1350</v>
      </c>
      <c r="BD1006" t="s">
        <v>72</v>
      </c>
      <c r="BG1006" t="s">
        <v>3310</v>
      </c>
    </row>
    <row r="1007" spans="1:59" x14ac:dyDescent="0.2">
      <c r="A1007" s="1">
        <v>42618.939756944441</v>
      </c>
      <c r="B1007" t="s">
        <v>1862</v>
      </c>
      <c r="C1007" t="s">
        <v>7083</v>
      </c>
      <c r="D1007" t="str">
        <f>VLOOKUP(all_senate_staff[[#This Row],[Full Name]], senate_staff_import[],1,0)</f>
        <v>Paul P Graffeo</v>
      </c>
      <c r="M1007" t="s">
        <v>1236</v>
      </c>
      <c r="AH1007" t="s">
        <v>65</v>
      </c>
      <c r="AI1007" t="s">
        <v>66</v>
      </c>
      <c r="AL1007" t="s">
        <v>1237</v>
      </c>
      <c r="AY1007" t="s">
        <v>7084</v>
      </c>
      <c r="AZ1007" t="s">
        <v>7085</v>
      </c>
      <c r="BA1007" t="s">
        <v>7086</v>
      </c>
      <c r="BB1007" t="s">
        <v>7087</v>
      </c>
      <c r="BD1007" t="s">
        <v>72</v>
      </c>
      <c r="BG1007" t="s">
        <v>7088</v>
      </c>
    </row>
    <row r="1008" spans="1:59" x14ac:dyDescent="0.2">
      <c r="A1008" s="1">
        <v>42618.941388888888</v>
      </c>
      <c r="B1008" t="s">
        <v>1862</v>
      </c>
      <c r="C1008" t="s">
        <v>4652</v>
      </c>
      <c r="D1008" t="str">
        <f>VLOOKUP(all_senate_staff[[#This Row],[Full Name]], senate_staff_import[],1,0)</f>
        <v>Paula M Kosiorek</v>
      </c>
      <c r="L1008" t="s">
        <v>696</v>
      </c>
      <c r="M1008" t="s">
        <v>697</v>
      </c>
      <c r="N1008" t="s">
        <v>63</v>
      </c>
      <c r="AH1008" t="s">
        <v>65</v>
      </c>
      <c r="AI1008" t="s">
        <v>66</v>
      </c>
      <c r="AL1008" t="s">
        <v>67</v>
      </c>
      <c r="AY1008" t="s">
        <v>4653</v>
      </c>
      <c r="AZ1008" t="s">
        <v>4654</v>
      </c>
      <c r="BA1008" t="s">
        <v>4655</v>
      </c>
      <c r="BB1008" t="s">
        <v>2271</v>
      </c>
      <c r="BD1008" t="s">
        <v>72</v>
      </c>
      <c r="BG1008" t="s">
        <v>4656</v>
      </c>
    </row>
    <row r="1009" spans="1:59" x14ac:dyDescent="0.2">
      <c r="A1009" s="1">
        <v>42789.530914351853</v>
      </c>
      <c r="B1009" t="s">
        <v>59</v>
      </c>
      <c r="C1009" t="s">
        <v>1615</v>
      </c>
      <c r="D1009" t="str">
        <f>VLOOKUP(all_senate_staff[[#This Row],[Full Name]], senate_staff_import[],1,0)</f>
        <v>Peatros T Haile</v>
      </c>
      <c r="M1009" t="s">
        <v>1564</v>
      </c>
      <c r="AH1009" t="s">
        <v>65</v>
      </c>
      <c r="AI1009" t="s">
        <v>66</v>
      </c>
      <c r="AL1009" t="s">
        <v>1237</v>
      </c>
      <c r="AY1009" t="s">
        <v>1616</v>
      </c>
      <c r="AZ1009" t="s">
        <v>1617</v>
      </c>
      <c r="BA1009" t="s">
        <v>1618</v>
      </c>
      <c r="BB1009" t="s">
        <v>1577</v>
      </c>
      <c r="BD1009" t="s">
        <v>72</v>
      </c>
      <c r="BG1009" t="s">
        <v>1619</v>
      </c>
    </row>
    <row r="1010" spans="1:59" x14ac:dyDescent="0.2">
      <c r="A1010" s="1">
        <v>42618.942326388889</v>
      </c>
      <c r="B1010" t="s">
        <v>1862</v>
      </c>
      <c r="C1010" t="s">
        <v>3298</v>
      </c>
      <c r="D1010" t="str">
        <f>VLOOKUP(all_senate_staff[[#This Row],[Full Name]], senate_staff_import[],1,0)</f>
        <v>Peggy L Germain</v>
      </c>
      <c r="M1010" t="s">
        <v>1406</v>
      </c>
      <c r="V1010" t="s">
        <v>3299</v>
      </c>
      <c r="AG1010" t="s">
        <v>1910</v>
      </c>
      <c r="AH1010" t="s">
        <v>65</v>
      </c>
      <c r="AI1010" t="s">
        <v>66</v>
      </c>
      <c r="AL1010" t="s">
        <v>1237</v>
      </c>
      <c r="AY1010" t="s">
        <v>3300</v>
      </c>
      <c r="AZ1010" t="s">
        <v>3301</v>
      </c>
      <c r="BA1010" t="s">
        <v>3302</v>
      </c>
      <c r="BB1010" t="s">
        <v>455</v>
      </c>
      <c r="BD1010" t="s">
        <v>72</v>
      </c>
      <c r="BG1010" t="s">
        <v>3303</v>
      </c>
    </row>
    <row r="1011" spans="1:59" x14ac:dyDescent="0.2">
      <c r="A1011" s="1">
        <v>42618.942060185182</v>
      </c>
      <c r="B1011" t="s">
        <v>1862</v>
      </c>
      <c r="C1011" t="s">
        <v>3682</v>
      </c>
      <c r="D1011" t="str">
        <f>VLOOKUP(all_senate_staff[[#This Row],[Full Name]], senate_staff_import[],1,0)</f>
        <v>Peter C Drao</v>
      </c>
      <c r="M1011" t="s">
        <v>1755</v>
      </c>
      <c r="AH1011" t="s">
        <v>65</v>
      </c>
      <c r="AI1011" t="s">
        <v>66</v>
      </c>
      <c r="AL1011" t="s">
        <v>1237</v>
      </c>
      <c r="AY1011" t="s">
        <v>3683</v>
      </c>
      <c r="AZ1011" t="s">
        <v>3684</v>
      </c>
      <c r="BA1011" t="s">
        <v>3685</v>
      </c>
      <c r="BB1011" t="s">
        <v>3686</v>
      </c>
      <c r="BD1011" t="s">
        <v>72</v>
      </c>
      <c r="BG1011" t="s">
        <v>3687</v>
      </c>
    </row>
    <row r="1012" spans="1:59" x14ac:dyDescent="0.2">
      <c r="A1012" s="1">
        <v>42618.942071759258</v>
      </c>
      <c r="B1012" t="s">
        <v>1862</v>
      </c>
      <c r="C1012" t="s">
        <v>3677</v>
      </c>
      <c r="D1012" t="str">
        <f>VLOOKUP(all_senate_staff[[#This Row],[Full Name]], senate_staff_import[],1,0)</f>
        <v>Peter D Foland</v>
      </c>
      <c r="M1012" t="s">
        <v>1755</v>
      </c>
      <c r="AH1012" t="s">
        <v>65</v>
      </c>
      <c r="AI1012" t="s">
        <v>66</v>
      </c>
      <c r="AL1012" t="s">
        <v>1237</v>
      </c>
      <c r="AY1012" t="s">
        <v>3678</v>
      </c>
      <c r="AZ1012" t="s">
        <v>3679</v>
      </c>
      <c r="BA1012" t="s">
        <v>3680</v>
      </c>
      <c r="BB1012" t="s">
        <v>3267</v>
      </c>
      <c r="BD1012" t="s">
        <v>72</v>
      </c>
      <c r="BG1012" t="s">
        <v>3681</v>
      </c>
    </row>
    <row r="1013" spans="1:59" x14ac:dyDescent="0.2">
      <c r="A1013" s="1">
        <v>42618.940127314818</v>
      </c>
      <c r="B1013" t="s">
        <v>1862</v>
      </c>
      <c r="C1013" t="s">
        <v>6395</v>
      </c>
      <c r="D1013" t="str">
        <f>VLOOKUP(all_senate_staff[[#This Row],[Full Name]], senate_staff_import[],1,0)</f>
        <v>Peter F Hurtt</v>
      </c>
      <c r="M1013" t="s">
        <v>1460</v>
      </c>
      <c r="AH1013" t="s">
        <v>65</v>
      </c>
      <c r="AI1013" t="s">
        <v>66</v>
      </c>
      <c r="AL1013" t="s">
        <v>1237</v>
      </c>
      <c r="AY1013" t="s">
        <v>6396</v>
      </c>
      <c r="AZ1013" t="s">
        <v>6397</v>
      </c>
      <c r="BA1013" t="s">
        <v>6398</v>
      </c>
      <c r="BB1013" t="s">
        <v>6399</v>
      </c>
      <c r="BD1013" t="s">
        <v>72</v>
      </c>
      <c r="BG1013" t="s">
        <v>6400</v>
      </c>
    </row>
    <row r="1014" spans="1:59" x14ac:dyDescent="0.2">
      <c r="A1014" s="1">
        <v>42618.939027777778</v>
      </c>
      <c r="B1014" t="s">
        <v>1862</v>
      </c>
      <c r="C1014" t="s">
        <v>8058</v>
      </c>
      <c r="D1014" t="str">
        <f>VLOOKUP(all_senate_staff[[#This Row],[Full Name]], senate_staff_import[],1,0)</f>
        <v>Peter H Benson</v>
      </c>
      <c r="M1014" t="s">
        <v>8059</v>
      </c>
      <c r="AH1014" t="s">
        <v>65</v>
      </c>
      <c r="AI1014" t="s">
        <v>66</v>
      </c>
      <c r="AL1014" t="s">
        <v>1237</v>
      </c>
      <c r="AY1014" t="s">
        <v>8060</v>
      </c>
      <c r="AZ1014" t="s">
        <v>4043</v>
      </c>
      <c r="BA1014" t="s">
        <v>6432</v>
      </c>
      <c r="BB1014" t="s">
        <v>6228</v>
      </c>
      <c r="BD1014" t="s">
        <v>72</v>
      </c>
      <c r="BG1014" t="s">
        <v>8061</v>
      </c>
    </row>
    <row r="1015" spans="1:59" x14ac:dyDescent="0.2">
      <c r="A1015" s="1">
        <v>42618.941817129627</v>
      </c>
      <c r="B1015" t="s">
        <v>1862</v>
      </c>
      <c r="C1015" t="s">
        <v>4041</v>
      </c>
      <c r="D1015" t="str">
        <f>VLOOKUP(all_senate_staff[[#This Row],[Full Name]], senate_staff_import[],1,0)</f>
        <v>Peter H Mooney</v>
      </c>
      <c r="M1015" t="s">
        <v>2627</v>
      </c>
      <c r="AH1015" t="s">
        <v>65</v>
      </c>
      <c r="AI1015" t="s">
        <v>66</v>
      </c>
      <c r="AL1015" t="s">
        <v>1237</v>
      </c>
      <c r="AY1015" t="s">
        <v>4042</v>
      </c>
      <c r="AZ1015" t="s">
        <v>4043</v>
      </c>
      <c r="BA1015" t="s">
        <v>4044</v>
      </c>
      <c r="BB1015" t="s">
        <v>1081</v>
      </c>
      <c r="BD1015" t="s">
        <v>72</v>
      </c>
      <c r="BG1015" t="s">
        <v>4045</v>
      </c>
    </row>
    <row r="1016" spans="1:59" x14ac:dyDescent="0.2">
      <c r="A1016" s="1">
        <v>42618.94226851852</v>
      </c>
      <c r="B1016" t="s">
        <v>1862</v>
      </c>
      <c r="C1016" t="s">
        <v>3371</v>
      </c>
      <c r="D1016" t="str">
        <f>VLOOKUP(all_senate_staff[[#This Row],[Full Name]], senate_staff_import[],1,0)</f>
        <v>Peter J Ajemian</v>
      </c>
      <c r="L1016" t="s">
        <v>166</v>
      </c>
      <c r="M1016" t="s">
        <v>167</v>
      </c>
      <c r="N1016" t="s">
        <v>63</v>
      </c>
      <c r="T1016" t="s">
        <v>3372</v>
      </c>
      <c r="AH1016" t="s">
        <v>65</v>
      </c>
      <c r="AI1016" t="s">
        <v>66</v>
      </c>
      <c r="AL1016" t="s">
        <v>67</v>
      </c>
      <c r="AM1016" t="s">
        <v>68</v>
      </c>
      <c r="AY1016" t="s">
        <v>3373</v>
      </c>
      <c r="AZ1016" t="s">
        <v>1683</v>
      </c>
      <c r="BA1016" t="s">
        <v>3374</v>
      </c>
      <c r="BB1016" t="s">
        <v>236</v>
      </c>
      <c r="BD1016" t="s">
        <v>72</v>
      </c>
      <c r="BG1016" t="s">
        <v>3375</v>
      </c>
    </row>
    <row r="1017" spans="1:59" x14ac:dyDescent="0.2">
      <c r="A1017" s="1">
        <v>42618.940196759257</v>
      </c>
      <c r="B1017" t="s">
        <v>1862</v>
      </c>
      <c r="C1017" t="s">
        <v>6273</v>
      </c>
      <c r="D1017" t="str">
        <f>VLOOKUP(all_senate_staff[[#This Row],[Full Name]], senate_staff_import[],1,0)</f>
        <v>Peter J Dudley</v>
      </c>
      <c r="M1017" t="s">
        <v>1460</v>
      </c>
      <c r="AH1017" t="s">
        <v>65</v>
      </c>
      <c r="AI1017" t="s">
        <v>66</v>
      </c>
      <c r="AL1017" t="s">
        <v>1237</v>
      </c>
      <c r="AY1017" t="s">
        <v>6274</v>
      </c>
      <c r="AZ1017" t="s">
        <v>1683</v>
      </c>
      <c r="BA1017" t="s">
        <v>6275</v>
      </c>
      <c r="BB1017" t="s">
        <v>6276</v>
      </c>
      <c r="BD1017" t="s">
        <v>72</v>
      </c>
      <c r="BG1017" t="s">
        <v>6277</v>
      </c>
    </row>
    <row r="1018" spans="1:59" x14ac:dyDescent="0.2">
      <c r="A1018" s="1">
        <v>42618.943287037036</v>
      </c>
      <c r="B1018" t="s">
        <v>1862</v>
      </c>
      <c r="C1018" t="s">
        <v>2051</v>
      </c>
      <c r="D1018" t="str">
        <f>VLOOKUP(all_senate_staff[[#This Row],[Full Name]], senate_staff_import[],1,0)</f>
        <v>Peter J Gemellaro</v>
      </c>
      <c r="L1018" t="s">
        <v>728</v>
      </c>
      <c r="M1018" t="s">
        <v>729</v>
      </c>
      <c r="N1018" t="s">
        <v>168</v>
      </c>
      <c r="AH1018" t="s">
        <v>65</v>
      </c>
      <c r="AI1018" t="s">
        <v>66</v>
      </c>
      <c r="AL1018" t="s">
        <v>67</v>
      </c>
      <c r="AY1018" t="s">
        <v>2052</v>
      </c>
      <c r="AZ1018" t="s">
        <v>1683</v>
      </c>
      <c r="BA1018" t="s">
        <v>2053</v>
      </c>
      <c r="BB1018" t="s">
        <v>186</v>
      </c>
      <c r="BD1018" t="s">
        <v>72</v>
      </c>
      <c r="BG1018" t="s">
        <v>2054</v>
      </c>
    </row>
    <row r="1019" spans="1:59" x14ac:dyDescent="0.2">
      <c r="A1019" s="1">
        <v>42789.530902777777</v>
      </c>
      <c r="B1019" t="s">
        <v>59</v>
      </c>
      <c r="C1019" t="s">
        <v>1681</v>
      </c>
      <c r="D1019" t="str">
        <f>VLOOKUP(all_senate_staff[[#This Row],[Full Name]], senate_staff_import[],1,0)</f>
        <v>Peter J Kiernan</v>
      </c>
      <c r="M1019" t="s">
        <v>1260</v>
      </c>
      <c r="AH1019" t="s">
        <v>65</v>
      </c>
      <c r="AI1019" t="s">
        <v>66</v>
      </c>
      <c r="AL1019" t="s">
        <v>1237</v>
      </c>
      <c r="AY1019" t="s">
        <v>1682</v>
      </c>
      <c r="AZ1019" t="s">
        <v>1683</v>
      </c>
      <c r="BA1019" t="s">
        <v>1684</v>
      </c>
      <c r="BB1019" t="s">
        <v>1264</v>
      </c>
      <c r="BD1019" t="s">
        <v>72</v>
      </c>
      <c r="BG1019" t="s">
        <v>1685</v>
      </c>
    </row>
    <row r="1020" spans="1:59" x14ac:dyDescent="0.2">
      <c r="A1020" s="1">
        <v>42618.93986111111</v>
      </c>
      <c r="B1020" t="s">
        <v>1862</v>
      </c>
      <c r="C1020" t="s">
        <v>6917</v>
      </c>
      <c r="D1020" t="str">
        <f>VLOOKUP(all_senate_staff[[#This Row],[Full Name]], senate_staff_import[],1,0)</f>
        <v>Peter L Brodie</v>
      </c>
      <c r="L1020" t="s">
        <v>384</v>
      </c>
      <c r="M1020" t="s">
        <v>385</v>
      </c>
      <c r="N1020" t="s">
        <v>63</v>
      </c>
      <c r="AH1020" t="s">
        <v>65</v>
      </c>
      <c r="AI1020" t="s">
        <v>66</v>
      </c>
      <c r="AL1020" t="s">
        <v>67</v>
      </c>
      <c r="AY1020" t="s">
        <v>6918</v>
      </c>
      <c r="AZ1020" t="s">
        <v>6919</v>
      </c>
      <c r="BA1020" t="s">
        <v>6920</v>
      </c>
      <c r="BB1020" t="s">
        <v>407</v>
      </c>
      <c r="BD1020" t="s">
        <v>72</v>
      </c>
      <c r="BG1020" t="s">
        <v>6921</v>
      </c>
    </row>
    <row r="1021" spans="1:59" x14ac:dyDescent="0.2">
      <c r="A1021" s="1">
        <v>42618.939062500001</v>
      </c>
      <c r="B1021" t="s">
        <v>1862</v>
      </c>
      <c r="C1021" t="s">
        <v>7991</v>
      </c>
      <c r="D1021" t="str">
        <f>VLOOKUP(all_senate_staff[[#This Row],[Full Name]], senate_staff_import[],1,0)</f>
        <v>Peter M Duma</v>
      </c>
      <c r="M1021" t="s">
        <v>7964</v>
      </c>
      <c r="AH1021" t="s">
        <v>65</v>
      </c>
      <c r="AI1021" t="s">
        <v>66</v>
      </c>
      <c r="AL1021" t="s">
        <v>1237</v>
      </c>
      <c r="AY1021" t="s">
        <v>7992</v>
      </c>
      <c r="AZ1021" t="s">
        <v>5615</v>
      </c>
      <c r="BA1021" t="s">
        <v>7993</v>
      </c>
      <c r="BB1021" t="s">
        <v>7985</v>
      </c>
      <c r="BD1021" t="s">
        <v>72</v>
      </c>
      <c r="BG1021" t="s">
        <v>7994</v>
      </c>
    </row>
    <row r="1022" spans="1:59" x14ac:dyDescent="0.2">
      <c r="A1022" s="1">
        <v>42618.940706018519</v>
      </c>
      <c r="B1022" t="s">
        <v>1862</v>
      </c>
      <c r="C1022" t="s">
        <v>5613</v>
      </c>
      <c r="D1022" t="str">
        <f>VLOOKUP(all_senate_staff[[#This Row],[Full Name]], senate_staff_import[],1,0)</f>
        <v>Peter M Loughran</v>
      </c>
      <c r="L1022" t="s">
        <v>5550</v>
      </c>
      <c r="M1022" t="s">
        <v>5551</v>
      </c>
      <c r="N1022" t="s">
        <v>168</v>
      </c>
      <c r="AH1022" t="s">
        <v>65</v>
      </c>
      <c r="AI1022" t="s">
        <v>66</v>
      </c>
      <c r="AL1022" t="s">
        <v>67</v>
      </c>
      <c r="AM1022" t="s">
        <v>284</v>
      </c>
      <c r="AY1022" t="s">
        <v>5614</v>
      </c>
      <c r="AZ1022" t="s">
        <v>5615</v>
      </c>
      <c r="BA1022" t="s">
        <v>5616</v>
      </c>
      <c r="BB1022" t="s">
        <v>284</v>
      </c>
      <c r="BD1022" t="s">
        <v>72</v>
      </c>
      <c r="BG1022" t="s">
        <v>5617</v>
      </c>
    </row>
    <row r="1023" spans="1:59" x14ac:dyDescent="0.2">
      <c r="A1023" s="1">
        <v>42789.5309837963</v>
      </c>
      <c r="B1023" t="s">
        <v>59</v>
      </c>
      <c r="C1023" t="s">
        <v>1295</v>
      </c>
      <c r="D1023" t="str">
        <f>VLOOKUP(all_senate_staff[[#This Row],[Full Name]], senate_staff_import[],1,0)</f>
        <v>Peter R Rakowsky</v>
      </c>
      <c r="M1023" t="s">
        <v>1244</v>
      </c>
      <c r="AH1023" t="s">
        <v>65</v>
      </c>
      <c r="AI1023" t="s">
        <v>66</v>
      </c>
      <c r="AL1023" t="s">
        <v>1237</v>
      </c>
      <c r="AY1023" t="s">
        <v>1296</v>
      </c>
      <c r="AZ1023" t="s">
        <v>1297</v>
      </c>
      <c r="BA1023" t="s">
        <v>1298</v>
      </c>
      <c r="BB1023" t="s">
        <v>578</v>
      </c>
      <c r="BD1023" t="s">
        <v>72</v>
      </c>
      <c r="BG1023" t="s">
        <v>1299</v>
      </c>
    </row>
    <row r="1024" spans="1:59" x14ac:dyDescent="0.2">
      <c r="A1024" s="1">
        <v>42618.941921296297</v>
      </c>
      <c r="B1024" t="s">
        <v>1862</v>
      </c>
      <c r="C1024" t="s">
        <v>3902</v>
      </c>
      <c r="D1024" t="str">
        <f>VLOOKUP(all_senate_staff[[#This Row],[Full Name]], senate_staff_import[],1,0)</f>
        <v>Peter R Weiss</v>
      </c>
      <c r="L1024" t="s">
        <v>747</v>
      </c>
      <c r="M1024" t="s">
        <v>748</v>
      </c>
      <c r="N1024" t="s">
        <v>63</v>
      </c>
      <c r="AH1024" t="s">
        <v>65</v>
      </c>
      <c r="AI1024" t="s">
        <v>66</v>
      </c>
      <c r="AL1024" t="s">
        <v>67</v>
      </c>
      <c r="AY1024" t="s">
        <v>3903</v>
      </c>
      <c r="AZ1024" t="s">
        <v>1297</v>
      </c>
      <c r="BA1024" t="s">
        <v>3904</v>
      </c>
      <c r="BB1024" t="s">
        <v>426</v>
      </c>
      <c r="BD1024" t="s">
        <v>72</v>
      </c>
      <c r="BG1024" t="s">
        <v>3905</v>
      </c>
    </row>
    <row r="1025" spans="1:59" x14ac:dyDescent="0.2">
      <c r="A1025" s="1">
        <v>42618.940451388888</v>
      </c>
      <c r="B1025" t="s">
        <v>1862</v>
      </c>
      <c r="C1025" t="s">
        <v>5881</v>
      </c>
      <c r="D1025" t="str">
        <f>VLOOKUP(all_senate_staff[[#This Row],[Full Name]], senate_staff_import[],1,0)</f>
        <v>Philip J Mchugh</v>
      </c>
      <c r="M1025" t="s">
        <v>1803</v>
      </c>
      <c r="AH1025" t="s">
        <v>65</v>
      </c>
      <c r="AI1025" t="s">
        <v>66</v>
      </c>
      <c r="AL1025" t="s">
        <v>1237</v>
      </c>
      <c r="AY1025" t="s">
        <v>5882</v>
      </c>
      <c r="AZ1025" t="s">
        <v>3280</v>
      </c>
      <c r="BA1025" t="s">
        <v>5883</v>
      </c>
      <c r="BB1025" t="s">
        <v>1807</v>
      </c>
      <c r="BD1025" t="s">
        <v>72</v>
      </c>
      <c r="BG1025" t="s">
        <v>5884</v>
      </c>
    </row>
    <row r="1026" spans="1:59" x14ac:dyDescent="0.2">
      <c r="A1026" s="1">
        <v>42618.942349537043</v>
      </c>
      <c r="B1026" t="s">
        <v>1862</v>
      </c>
      <c r="C1026" t="s">
        <v>3278</v>
      </c>
      <c r="D1026" t="str">
        <f>VLOOKUP(all_senate_staff[[#This Row],[Full Name]], senate_staff_import[],1,0)</f>
        <v>Philip J Smallman</v>
      </c>
      <c r="M1026" t="s">
        <v>1406</v>
      </c>
      <c r="AH1026" t="s">
        <v>65</v>
      </c>
      <c r="AI1026" t="s">
        <v>66</v>
      </c>
      <c r="AL1026" t="s">
        <v>1237</v>
      </c>
      <c r="AY1026" t="s">
        <v>3279</v>
      </c>
      <c r="AZ1026" t="s">
        <v>3280</v>
      </c>
      <c r="BA1026" t="s">
        <v>3281</v>
      </c>
      <c r="BB1026" t="s">
        <v>1350</v>
      </c>
      <c r="BD1026" t="s">
        <v>72</v>
      </c>
      <c r="BG1026" t="s">
        <v>3282</v>
      </c>
    </row>
    <row r="1027" spans="1:59" x14ac:dyDescent="0.2">
      <c r="A1027" s="1">
        <v>42789.53087962963</v>
      </c>
      <c r="B1027" t="s">
        <v>59</v>
      </c>
      <c r="C1027" t="s">
        <v>1761</v>
      </c>
      <c r="D1027" t="str">
        <f>VLOOKUP(all_senate_staff[[#This Row],[Full Name]], senate_staff_import[],1,0)</f>
        <v>Philip T Manuli Jr</v>
      </c>
      <c r="M1027" t="s">
        <v>1755</v>
      </c>
      <c r="AH1027" t="s">
        <v>65</v>
      </c>
      <c r="AI1027" t="s">
        <v>66</v>
      </c>
      <c r="AL1027" t="s">
        <v>1237</v>
      </c>
      <c r="AY1027" t="s">
        <v>1762</v>
      </c>
      <c r="AZ1027" t="s">
        <v>1763</v>
      </c>
      <c r="BA1027" t="s">
        <v>1764</v>
      </c>
      <c r="BB1027" t="s">
        <v>186</v>
      </c>
      <c r="BD1027" t="s">
        <v>72</v>
      </c>
      <c r="BG1027" t="s">
        <v>1765</v>
      </c>
    </row>
    <row r="1028" spans="1:59" x14ac:dyDescent="0.2">
      <c r="A1028" s="1">
        <v>42618.941446759258</v>
      </c>
      <c r="B1028" t="s">
        <v>1862</v>
      </c>
      <c r="C1028" t="s">
        <v>4545</v>
      </c>
      <c r="D1028" t="str">
        <f>VLOOKUP(all_senate_staff[[#This Row],[Full Name]], senate_staff_import[],1,0)</f>
        <v>Philippe-Edner Apostol-Marius</v>
      </c>
      <c r="M1028" t="s">
        <v>1564</v>
      </c>
      <c r="AH1028" t="s">
        <v>65</v>
      </c>
      <c r="AI1028" t="s">
        <v>66</v>
      </c>
      <c r="AL1028" t="s">
        <v>1237</v>
      </c>
      <c r="AY1028" t="s">
        <v>4546</v>
      </c>
      <c r="AZ1028" t="s">
        <v>4547</v>
      </c>
      <c r="BA1028" t="s">
        <v>4548</v>
      </c>
      <c r="BB1028" t="s">
        <v>1577</v>
      </c>
      <c r="BD1028" t="s">
        <v>72</v>
      </c>
      <c r="BG1028" t="s">
        <v>4549</v>
      </c>
    </row>
    <row r="1029" spans="1:59" x14ac:dyDescent="0.2">
      <c r="A1029" s="1">
        <v>42618.939259259263</v>
      </c>
      <c r="B1029" t="s">
        <v>1862</v>
      </c>
      <c r="C1029" t="s">
        <v>7436</v>
      </c>
      <c r="D1029" t="str">
        <f>VLOOKUP(all_senate_staff[[#This Row],[Full Name]], senate_staff_import[],1,0)</f>
        <v>Pierson B Ellis</v>
      </c>
      <c r="L1029" t="s">
        <v>1108</v>
      </c>
      <c r="M1029" t="s">
        <v>1109</v>
      </c>
      <c r="N1029" t="s">
        <v>168</v>
      </c>
      <c r="T1029" t="s">
        <v>7437</v>
      </c>
      <c r="AH1029" t="s">
        <v>65</v>
      </c>
      <c r="AI1029" t="s">
        <v>66</v>
      </c>
      <c r="AL1029" t="s">
        <v>67</v>
      </c>
      <c r="AM1029" t="s">
        <v>68</v>
      </c>
      <c r="AY1029" t="s">
        <v>7438</v>
      </c>
      <c r="AZ1029" t="s">
        <v>7439</v>
      </c>
      <c r="BA1029" t="s">
        <v>5295</v>
      </c>
      <c r="BB1029" t="s">
        <v>236</v>
      </c>
      <c r="BD1029" t="s">
        <v>72</v>
      </c>
      <c r="BG1029" t="s">
        <v>7440</v>
      </c>
    </row>
    <row r="1030" spans="1:59" x14ac:dyDescent="0.2">
      <c r="A1030" s="1">
        <v>42789.530925925923</v>
      </c>
      <c r="B1030" t="s">
        <v>59</v>
      </c>
      <c r="C1030" t="s">
        <v>1546</v>
      </c>
      <c r="D1030" t="str">
        <f>VLOOKUP(all_senate_staff[[#This Row],[Full Name]], senate_staff_import[],1,0)</f>
        <v>Princy A Abraham</v>
      </c>
      <c r="M1030" t="s">
        <v>1515</v>
      </c>
      <c r="AH1030" t="s">
        <v>65</v>
      </c>
      <c r="AI1030" t="s">
        <v>66</v>
      </c>
      <c r="AL1030" t="s">
        <v>1237</v>
      </c>
      <c r="AY1030" t="s">
        <v>1547</v>
      </c>
      <c r="AZ1030" t="s">
        <v>1548</v>
      </c>
      <c r="BA1030" t="s">
        <v>1549</v>
      </c>
      <c r="BB1030" t="s">
        <v>1524</v>
      </c>
      <c r="BD1030" t="s">
        <v>72</v>
      </c>
      <c r="BG1030" t="s">
        <v>1550</v>
      </c>
    </row>
    <row r="1031" spans="1:59" x14ac:dyDescent="0.2">
      <c r="A1031" s="1">
        <v>42618.941145833327</v>
      </c>
      <c r="B1031" t="s">
        <v>1862</v>
      </c>
      <c r="C1031" t="s">
        <v>5004</v>
      </c>
      <c r="D1031" t="str">
        <f>VLOOKUP(all_senate_staff[[#This Row],[Full Name]], senate_staff_import[],1,0)</f>
        <v>Priscilla Carrow</v>
      </c>
      <c r="L1031" t="s">
        <v>668</v>
      </c>
      <c r="M1031" t="s">
        <v>669</v>
      </c>
      <c r="N1031" t="s">
        <v>63</v>
      </c>
      <c r="AH1031" t="s">
        <v>65</v>
      </c>
      <c r="AI1031" t="s">
        <v>66</v>
      </c>
      <c r="AL1031" t="s">
        <v>67</v>
      </c>
      <c r="AY1031" t="s">
        <v>5005</v>
      </c>
      <c r="AZ1031" t="s">
        <v>5006</v>
      </c>
      <c r="BA1031" t="s">
        <v>5007</v>
      </c>
      <c r="BB1031" t="s">
        <v>5008</v>
      </c>
      <c r="BD1031" t="s">
        <v>72</v>
      </c>
      <c r="BG1031" t="s">
        <v>5009</v>
      </c>
    </row>
    <row r="1032" spans="1:59" x14ac:dyDescent="0.2">
      <c r="A1032" s="1">
        <v>42789.530891203707</v>
      </c>
      <c r="B1032" t="s">
        <v>59</v>
      </c>
      <c r="C1032" t="s">
        <v>1706</v>
      </c>
      <c r="D1032" t="str">
        <f>VLOOKUP(all_senate_staff[[#This Row],[Full Name]], senate_staff_import[],1,0)</f>
        <v>Quamid A Francis</v>
      </c>
      <c r="M1032" t="s">
        <v>1260</v>
      </c>
      <c r="AH1032" t="s">
        <v>65</v>
      </c>
      <c r="AI1032" t="s">
        <v>66</v>
      </c>
      <c r="AL1032" t="s">
        <v>1237</v>
      </c>
      <c r="AY1032" t="s">
        <v>1707</v>
      </c>
      <c r="AZ1032" t="s">
        <v>1708</v>
      </c>
      <c r="BA1032" t="s">
        <v>1709</v>
      </c>
      <c r="BB1032" t="s">
        <v>1264</v>
      </c>
      <c r="BD1032" t="s">
        <v>72</v>
      </c>
      <c r="BG1032" t="s">
        <v>1710</v>
      </c>
    </row>
    <row r="1033" spans="1:59" x14ac:dyDescent="0.2">
      <c r="A1033" s="1">
        <v>42618.942488425928</v>
      </c>
      <c r="B1033" t="s">
        <v>1862</v>
      </c>
      <c r="C1033" t="s">
        <v>3084</v>
      </c>
      <c r="D1033" t="str">
        <f>VLOOKUP(all_senate_staff[[#This Row],[Full Name]], senate_staff_import[],1,0)</f>
        <v>Rachel A Bachorski</v>
      </c>
      <c r="L1033" t="s">
        <v>3085</v>
      </c>
      <c r="M1033" t="s">
        <v>3086</v>
      </c>
      <c r="N1033" t="s">
        <v>63</v>
      </c>
      <c r="T1033" t="s">
        <v>3087</v>
      </c>
      <c r="AH1033" t="s">
        <v>65</v>
      </c>
      <c r="AI1033" t="s">
        <v>66</v>
      </c>
      <c r="AL1033" t="s">
        <v>67</v>
      </c>
      <c r="AM1033" t="s">
        <v>145</v>
      </c>
      <c r="AY1033" t="s">
        <v>3088</v>
      </c>
      <c r="AZ1033" t="s">
        <v>3089</v>
      </c>
      <c r="BA1033" t="s">
        <v>3090</v>
      </c>
      <c r="BB1033" t="s">
        <v>365</v>
      </c>
      <c r="BD1033" t="s">
        <v>72</v>
      </c>
      <c r="BG1033" t="s">
        <v>3091</v>
      </c>
    </row>
    <row r="1034" spans="1:59" x14ac:dyDescent="0.2">
      <c r="A1034" s="1">
        <v>42618.942372685182</v>
      </c>
      <c r="B1034" t="s">
        <v>1862</v>
      </c>
      <c r="C1034" t="s">
        <v>3198</v>
      </c>
      <c r="D1034" t="str">
        <f>VLOOKUP(all_senate_staff[[#This Row],[Full Name]], senate_staff_import[],1,0)</f>
        <v>Rachel M Ferrari</v>
      </c>
      <c r="L1034" t="s">
        <v>644</v>
      </c>
      <c r="M1034" t="s">
        <v>645</v>
      </c>
      <c r="N1034" t="s">
        <v>63</v>
      </c>
      <c r="AH1034" t="s">
        <v>65</v>
      </c>
      <c r="AI1034" t="s">
        <v>66</v>
      </c>
      <c r="AL1034" t="s">
        <v>67</v>
      </c>
      <c r="AY1034" t="s">
        <v>3199</v>
      </c>
      <c r="AZ1034" t="s">
        <v>3200</v>
      </c>
      <c r="BA1034" t="s">
        <v>3201</v>
      </c>
      <c r="BB1034" t="s">
        <v>1028</v>
      </c>
      <c r="BD1034" t="s">
        <v>72</v>
      </c>
      <c r="BG1034" t="s">
        <v>3202</v>
      </c>
    </row>
    <row r="1035" spans="1:59" x14ac:dyDescent="0.2">
      <c r="A1035" s="1">
        <v>42789.530972222223</v>
      </c>
      <c r="B1035" t="s">
        <v>59</v>
      </c>
      <c r="C1035" t="s">
        <v>1343</v>
      </c>
      <c r="D1035" t="str">
        <f>VLOOKUP(all_senate_staff[[#This Row],[Full Name]], senate_staff_import[],1,0)</f>
        <v>Rachel P Ainspan</v>
      </c>
      <c r="M1035" t="s">
        <v>1244</v>
      </c>
      <c r="T1035" t="s">
        <v>1344</v>
      </c>
      <c r="V1035" t="s">
        <v>1345</v>
      </c>
      <c r="AG1035" t="s">
        <v>1346</v>
      </c>
      <c r="AH1035" t="s">
        <v>65</v>
      </c>
      <c r="AI1035" t="s">
        <v>66</v>
      </c>
      <c r="AL1035" t="s">
        <v>1237</v>
      </c>
      <c r="AY1035" t="s">
        <v>1347</v>
      </c>
      <c r="AZ1035" t="s">
        <v>1348</v>
      </c>
      <c r="BA1035" t="s">
        <v>1349</v>
      </c>
      <c r="BB1035" t="s">
        <v>1350</v>
      </c>
      <c r="BD1035" t="s">
        <v>72</v>
      </c>
      <c r="BG1035" t="s">
        <v>1351</v>
      </c>
    </row>
    <row r="1036" spans="1:59" x14ac:dyDescent="0.2">
      <c r="A1036" s="1">
        <v>42789.530972222223</v>
      </c>
      <c r="B1036" t="s">
        <v>59</v>
      </c>
      <c r="C1036" t="s">
        <v>1318</v>
      </c>
      <c r="D1036" t="str">
        <f>VLOOKUP(all_senate_staff[[#This Row],[Full Name]], senate_staff_import[],1,0)</f>
        <v>Ragen A Doyle</v>
      </c>
      <c r="M1036" t="s">
        <v>1244</v>
      </c>
      <c r="AH1036" t="s">
        <v>65</v>
      </c>
      <c r="AI1036" t="s">
        <v>66</v>
      </c>
      <c r="AL1036" t="s">
        <v>1237</v>
      </c>
      <c r="AY1036" t="s">
        <v>1319</v>
      </c>
      <c r="AZ1036" t="s">
        <v>1320</v>
      </c>
      <c r="BA1036" t="s">
        <v>1321</v>
      </c>
      <c r="BB1036" t="s">
        <v>1322</v>
      </c>
      <c r="BD1036" t="s">
        <v>72</v>
      </c>
      <c r="BG1036" t="s">
        <v>1323</v>
      </c>
    </row>
    <row r="1037" spans="1:59" x14ac:dyDescent="0.2">
      <c r="A1037" s="1">
        <v>42618.938981481479</v>
      </c>
      <c r="B1037" t="s">
        <v>1862</v>
      </c>
      <c r="C1037" t="s">
        <v>8231</v>
      </c>
      <c r="D1037" t="str">
        <f>VLOOKUP(all_senate_staff[[#This Row],[Full Name]], senate_staff_import[],1,0)</f>
        <v>Ralph J Donato</v>
      </c>
      <c r="M1037" t="s">
        <v>1837</v>
      </c>
      <c r="AH1037" t="s">
        <v>65</v>
      </c>
      <c r="AI1037" t="s">
        <v>66</v>
      </c>
      <c r="AL1037" t="s">
        <v>1237</v>
      </c>
      <c r="AY1037" t="s">
        <v>8232</v>
      </c>
      <c r="AZ1037" t="s">
        <v>4016</v>
      </c>
      <c r="BA1037" t="s">
        <v>8233</v>
      </c>
      <c r="BB1037" t="s">
        <v>8234</v>
      </c>
      <c r="BD1037" t="s">
        <v>72</v>
      </c>
      <c r="BG1037" t="s">
        <v>8235</v>
      </c>
    </row>
    <row r="1038" spans="1:59" x14ac:dyDescent="0.2">
      <c r="A1038" s="1">
        <v>42618.941828703697</v>
      </c>
      <c r="B1038" t="s">
        <v>1862</v>
      </c>
      <c r="C1038" t="s">
        <v>4014</v>
      </c>
      <c r="D1038" t="str">
        <f>VLOOKUP(all_senate_staff[[#This Row],[Full Name]], senate_staff_import[],1,0)</f>
        <v>Ralph J Porzio</v>
      </c>
      <c r="L1038" t="s">
        <v>105</v>
      </c>
      <c r="M1038" t="s">
        <v>106</v>
      </c>
      <c r="N1038" t="s">
        <v>63</v>
      </c>
      <c r="AH1038" t="s">
        <v>65</v>
      </c>
      <c r="AI1038" t="s">
        <v>66</v>
      </c>
      <c r="AL1038" t="s">
        <v>67</v>
      </c>
      <c r="AY1038" t="s">
        <v>4015</v>
      </c>
      <c r="AZ1038" t="s">
        <v>4016</v>
      </c>
      <c r="BA1038" t="s">
        <v>4017</v>
      </c>
      <c r="BB1038" t="s">
        <v>219</v>
      </c>
      <c r="BD1038" t="s">
        <v>72</v>
      </c>
      <c r="BG1038" t="s">
        <v>4018</v>
      </c>
    </row>
    <row r="1039" spans="1:59" x14ac:dyDescent="0.2">
      <c r="A1039" s="1">
        <v>42789.531817129631</v>
      </c>
      <c r="B1039" t="s">
        <v>59</v>
      </c>
      <c r="C1039" t="s">
        <v>202</v>
      </c>
      <c r="D1039" t="str">
        <f>VLOOKUP(all_senate_staff[[#This Row],[Full Name]], senate_staff_import[],1,0)</f>
        <v>Randall G Holcomb</v>
      </c>
      <c r="L1039" t="s">
        <v>189</v>
      </c>
      <c r="M1039" t="s">
        <v>190</v>
      </c>
      <c r="N1039" t="s">
        <v>63</v>
      </c>
      <c r="AH1039" t="s">
        <v>65</v>
      </c>
      <c r="AI1039" t="s">
        <v>66</v>
      </c>
      <c r="AL1039" t="s">
        <v>67</v>
      </c>
      <c r="AY1039" t="s">
        <v>203</v>
      </c>
      <c r="AZ1039" t="s">
        <v>204</v>
      </c>
      <c r="BA1039" t="s">
        <v>205</v>
      </c>
      <c r="BB1039" t="s">
        <v>200</v>
      </c>
      <c r="BD1039" t="s">
        <v>72</v>
      </c>
      <c r="BG1039" t="s">
        <v>206</v>
      </c>
    </row>
    <row r="1040" spans="1:59" x14ac:dyDescent="0.2">
      <c r="A1040" s="1">
        <v>42789.531770833331</v>
      </c>
      <c r="B1040" t="s">
        <v>59</v>
      </c>
      <c r="C1040" t="s">
        <v>409</v>
      </c>
      <c r="D1040" t="str">
        <f>VLOOKUP(all_senate_staff[[#This Row],[Full Name]], senate_staff_import[],1,0)</f>
        <v>Randi M Kelder</v>
      </c>
      <c r="L1040" t="s">
        <v>384</v>
      </c>
      <c r="M1040" t="s">
        <v>385</v>
      </c>
      <c r="N1040" t="s">
        <v>63</v>
      </c>
      <c r="AH1040" t="s">
        <v>65</v>
      </c>
      <c r="AI1040" t="s">
        <v>66</v>
      </c>
      <c r="AL1040" t="s">
        <v>67</v>
      </c>
      <c r="AY1040" t="s">
        <v>410</v>
      </c>
      <c r="AZ1040" t="s">
        <v>411</v>
      </c>
      <c r="BA1040" t="s">
        <v>412</v>
      </c>
      <c r="BB1040" t="s">
        <v>389</v>
      </c>
      <c r="BD1040" t="s">
        <v>72</v>
      </c>
      <c r="BG1040" t="s">
        <v>413</v>
      </c>
    </row>
    <row r="1041" spans="1:59" x14ac:dyDescent="0.2">
      <c r="A1041" s="1">
        <v>42789.531770833331</v>
      </c>
      <c r="B1041" t="s">
        <v>59</v>
      </c>
      <c r="C1041" t="s">
        <v>422</v>
      </c>
      <c r="D1041" t="str">
        <f>VLOOKUP(all_senate_staff[[#This Row],[Full Name]], senate_staff_import[],1,0)</f>
        <v>Ranell Ogilvie</v>
      </c>
      <c r="L1041" t="s">
        <v>415</v>
      </c>
      <c r="M1041" t="s">
        <v>416</v>
      </c>
      <c r="N1041" t="s">
        <v>63</v>
      </c>
      <c r="AH1041" t="s">
        <v>65</v>
      </c>
      <c r="AI1041" t="s">
        <v>66</v>
      </c>
      <c r="AL1041" t="s">
        <v>67</v>
      </c>
      <c r="AY1041" t="s">
        <v>423</v>
      </c>
      <c r="AZ1041" t="s">
        <v>424</v>
      </c>
      <c r="BA1041" t="s">
        <v>425</v>
      </c>
      <c r="BB1041" t="s">
        <v>426</v>
      </c>
      <c r="BD1041" t="s">
        <v>72</v>
      </c>
      <c r="BG1041" t="s">
        <v>427</v>
      </c>
    </row>
    <row r="1042" spans="1:59" x14ac:dyDescent="0.2">
      <c r="A1042" s="1">
        <v>42789.531689814823</v>
      </c>
      <c r="B1042" t="s">
        <v>59</v>
      </c>
      <c r="C1042" t="s">
        <v>746</v>
      </c>
      <c r="D1042" t="str">
        <f>VLOOKUP(all_senate_staff[[#This Row],[Full Name]], senate_staff_import[],1,0)</f>
        <v>Raven M Robinson</v>
      </c>
      <c r="L1042" t="s">
        <v>747</v>
      </c>
      <c r="M1042" t="s">
        <v>748</v>
      </c>
      <c r="N1042" t="s">
        <v>63</v>
      </c>
      <c r="AH1042" t="s">
        <v>65</v>
      </c>
      <c r="AI1042" t="s">
        <v>66</v>
      </c>
      <c r="AL1042" t="s">
        <v>67</v>
      </c>
      <c r="AY1042" t="s">
        <v>749</v>
      </c>
      <c r="AZ1042" t="s">
        <v>750</v>
      </c>
      <c r="BA1042" t="s">
        <v>751</v>
      </c>
      <c r="BB1042" t="s">
        <v>129</v>
      </c>
      <c r="BD1042" t="s">
        <v>72</v>
      </c>
      <c r="BG1042" t="s">
        <v>752</v>
      </c>
    </row>
    <row r="1043" spans="1:59" x14ac:dyDescent="0.2">
      <c r="A1043" s="1">
        <v>42618.941307870373</v>
      </c>
      <c r="B1043" t="s">
        <v>1862</v>
      </c>
      <c r="C1043" t="s">
        <v>4781</v>
      </c>
      <c r="D1043" t="str">
        <f>VLOOKUP(all_senate_staff[[#This Row],[Full Name]], senate_staff_import[],1,0)</f>
        <v>Rayan S Aguam</v>
      </c>
      <c r="L1043" t="s">
        <v>61</v>
      </c>
      <c r="M1043" t="s">
        <v>62</v>
      </c>
      <c r="N1043" t="s">
        <v>63</v>
      </c>
      <c r="AH1043" t="s">
        <v>65</v>
      </c>
      <c r="AI1043" t="s">
        <v>66</v>
      </c>
      <c r="AL1043" t="s">
        <v>67</v>
      </c>
      <c r="AY1043" t="s">
        <v>4782</v>
      </c>
      <c r="AZ1043" t="s">
        <v>4783</v>
      </c>
      <c r="BA1043" t="s">
        <v>4784</v>
      </c>
      <c r="BB1043" t="s">
        <v>4785</v>
      </c>
      <c r="BD1043" t="s">
        <v>72</v>
      </c>
      <c r="BG1043" t="s">
        <v>4786</v>
      </c>
    </row>
    <row r="1044" spans="1:59" x14ac:dyDescent="0.2">
      <c r="A1044" s="1">
        <v>42618.94226851852</v>
      </c>
      <c r="B1044" t="s">
        <v>1862</v>
      </c>
      <c r="C1044" t="s">
        <v>3366</v>
      </c>
      <c r="D1044" t="str">
        <f>VLOOKUP(all_senate_staff[[#This Row],[Full Name]], senate_staff_import[],1,0)</f>
        <v>Raymond A Fasano</v>
      </c>
      <c r="L1044" t="s">
        <v>105</v>
      </c>
      <c r="M1044" t="s">
        <v>106</v>
      </c>
      <c r="N1044" t="s">
        <v>63</v>
      </c>
      <c r="AH1044" t="s">
        <v>65</v>
      </c>
      <c r="AI1044" t="s">
        <v>66</v>
      </c>
      <c r="AL1044" t="s">
        <v>67</v>
      </c>
      <c r="AY1044" t="s">
        <v>3367</v>
      </c>
      <c r="AZ1044" t="s">
        <v>3368</v>
      </c>
      <c r="BA1044" t="s">
        <v>3369</v>
      </c>
      <c r="BB1044" t="s">
        <v>219</v>
      </c>
      <c r="BD1044" t="s">
        <v>72</v>
      </c>
      <c r="BG1044" t="s">
        <v>3370</v>
      </c>
    </row>
    <row r="1045" spans="1:59" x14ac:dyDescent="0.2">
      <c r="A1045" s="1">
        <v>42789.5309837963</v>
      </c>
      <c r="B1045" t="s">
        <v>59</v>
      </c>
      <c r="C1045" t="s">
        <v>1304</v>
      </c>
      <c r="D1045" t="str">
        <f>VLOOKUP(all_senate_staff[[#This Row],[Full Name]], senate_staff_import[],1,0)</f>
        <v>Raymond B Kaniu</v>
      </c>
      <c r="M1045" t="s">
        <v>1244</v>
      </c>
      <c r="T1045" t="s">
        <v>1305</v>
      </c>
      <c r="V1045" t="s">
        <v>1306</v>
      </c>
      <c r="AG1045" t="s">
        <v>1307</v>
      </c>
      <c r="AH1045" t="s">
        <v>65</v>
      </c>
      <c r="AI1045" t="s">
        <v>66</v>
      </c>
      <c r="AL1045" t="s">
        <v>1237</v>
      </c>
      <c r="AY1045" t="s">
        <v>1308</v>
      </c>
      <c r="AZ1045" t="s">
        <v>1309</v>
      </c>
      <c r="BA1045" t="s">
        <v>1310</v>
      </c>
      <c r="BB1045" t="s">
        <v>1311</v>
      </c>
      <c r="BD1045" t="s">
        <v>72</v>
      </c>
      <c r="BG1045" t="s">
        <v>1312</v>
      </c>
    </row>
    <row r="1046" spans="1:59" x14ac:dyDescent="0.2">
      <c r="A1046" s="1">
        <v>42618.942870370367</v>
      </c>
      <c r="B1046" t="s">
        <v>1862</v>
      </c>
      <c r="C1046" t="s">
        <v>2569</v>
      </c>
      <c r="D1046" t="str">
        <f>VLOOKUP(all_senate_staff[[#This Row],[Full Name]], senate_staff_import[],1,0)</f>
        <v>Raymond J Hess</v>
      </c>
      <c r="M1046" t="s">
        <v>1789</v>
      </c>
      <c r="AH1046" t="s">
        <v>65</v>
      </c>
      <c r="AI1046" t="s">
        <v>66</v>
      </c>
      <c r="AL1046" t="s">
        <v>1237</v>
      </c>
      <c r="AY1046" t="s">
        <v>2570</v>
      </c>
      <c r="AZ1046" t="s">
        <v>2571</v>
      </c>
      <c r="BA1046" t="s">
        <v>2572</v>
      </c>
      <c r="BB1046" t="s">
        <v>1793</v>
      </c>
      <c r="BD1046" t="s">
        <v>72</v>
      </c>
      <c r="BG1046" t="s">
        <v>2573</v>
      </c>
    </row>
    <row r="1047" spans="1:59" x14ac:dyDescent="0.2">
      <c r="A1047" s="1">
        <v>42618.940729166658</v>
      </c>
      <c r="B1047" t="s">
        <v>1862</v>
      </c>
      <c r="C1047" t="s">
        <v>5579</v>
      </c>
      <c r="D1047" t="str">
        <f>VLOOKUP(all_senate_staff[[#This Row],[Full Name]], senate_staff_import[],1,0)</f>
        <v>Raymond L Sculky</v>
      </c>
      <c r="L1047" t="s">
        <v>5550</v>
      </c>
      <c r="M1047" t="s">
        <v>5551</v>
      </c>
      <c r="N1047" t="s">
        <v>63</v>
      </c>
      <c r="AH1047" t="s">
        <v>65</v>
      </c>
      <c r="AI1047" t="s">
        <v>66</v>
      </c>
      <c r="AL1047" t="s">
        <v>67</v>
      </c>
      <c r="AY1047" t="s">
        <v>5580</v>
      </c>
      <c r="AZ1047" t="s">
        <v>5581</v>
      </c>
      <c r="BA1047" t="s">
        <v>5582</v>
      </c>
      <c r="BB1047" t="s">
        <v>426</v>
      </c>
      <c r="BD1047" t="s">
        <v>72</v>
      </c>
      <c r="BG1047" t="s">
        <v>5583</v>
      </c>
    </row>
    <row r="1048" spans="1:59" x14ac:dyDescent="0.2">
      <c r="A1048" s="1">
        <v>42618.942083333342</v>
      </c>
      <c r="B1048" t="s">
        <v>1862</v>
      </c>
      <c r="C1048" t="s">
        <v>3660</v>
      </c>
      <c r="D1048" t="str">
        <f>VLOOKUP(all_senate_staff[[#This Row],[Full Name]], senate_staff_import[],1,0)</f>
        <v>Raymond M Bennardo</v>
      </c>
      <c r="L1048" t="s">
        <v>2187</v>
      </c>
      <c r="M1048" t="s">
        <v>2188</v>
      </c>
      <c r="N1048" t="s">
        <v>63</v>
      </c>
      <c r="T1048" t="s">
        <v>3661</v>
      </c>
      <c r="AH1048" t="s">
        <v>65</v>
      </c>
      <c r="AI1048" t="s">
        <v>66</v>
      </c>
      <c r="AL1048" t="s">
        <v>67</v>
      </c>
      <c r="AM1048" t="s">
        <v>68</v>
      </c>
      <c r="AY1048" t="s">
        <v>3662</v>
      </c>
      <c r="AZ1048" t="s">
        <v>3663</v>
      </c>
      <c r="BA1048" t="s">
        <v>3664</v>
      </c>
      <c r="BB1048" t="s">
        <v>236</v>
      </c>
      <c r="BD1048" t="s">
        <v>72</v>
      </c>
      <c r="BG1048" t="s">
        <v>3665</v>
      </c>
    </row>
    <row r="1049" spans="1:59" x14ac:dyDescent="0.2">
      <c r="A1049" s="1">
        <v>42618.942349537043</v>
      </c>
      <c r="B1049" t="s">
        <v>1862</v>
      </c>
      <c r="C1049" t="s">
        <v>3269</v>
      </c>
      <c r="D1049" t="str">
        <f>VLOOKUP(all_senate_staff[[#This Row],[Full Name]], senate_staff_import[],1,0)</f>
        <v>Rebecca A Lovullo</v>
      </c>
      <c r="M1049" t="s">
        <v>1406</v>
      </c>
      <c r="AH1049" t="s">
        <v>65</v>
      </c>
      <c r="AI1049" t="s">
        <v>66</v>
      </c>
      <c r="AL1049" t="s">
        <v>1237</v>
      </c>
      <c r="AY1049" t="s">
        <v>3270</v>
      </c>
      <c r="AZ1049" t="s">
        <v>3150</v>
      </c>
      <c r="BA1049" t="s">
        <v>2624</v>
      </c>
      <c r="BB1049" t="s">
        <v>3271</v>
      </c>
      <c r="BD1049" t="s">
        <v>72</v>
      </c>
      <c r="BG1049" t="s">
        <v>3272</v>
      </c>
    </row>
    <row r="1050" spans="1:59" x14ac:dyDescent="0.2">
      <c r="A1050" s="1">
        <v>42618.942430555559</v>
      </c>
      <c r="B1050" t="s">
        <v>1862</v>
      </c>
      <c r="C1050" t="s">
        <v>3148</v>
      </c>
      <c r="D1050" t="str">
        <f>VLOOKUP(all_senate_staff[[#This Row],[Full Name]], senate_staff_import[],1,0)</f>
        <v>Rebecca A Sheehan</v>
      </c>
      <c r="L1050" t="s">
        <v>119</v>
      </c>
      <c r="M1050" t="s">
        <v>120</v>
      </c>
      <c r="N1050" t="s">
        <v>63</v>
      </c>
      <c r="AH1050" t="s">
        <v>65</v>
      </c>
      <c r="AI1050" t="s">
        <v>66</v>
      </c>
      <c r="AL1050" t="s">
        <v>67</v>
      </c>
      <c r="AY1050" t="s">
        <v>3149</v>
      </c>
      <c r="AZ1050" t="s">
        <v>3150</v>
      </c>
      <c r="BA1050" t="s">
        <v>271</v>
      </c>
      <c r="BB1050" t="s">
        <v>3151</v>
      </c>
      <c r="BD1050" t="s">
        <v>72</v>
      </c>
      <c r="BG1050" t="s">
        <v>3152</v>
      </c>
    </row>
    <row r="1051" spans="1:59" x14ac:dyDescent="0.2">
      <c r="A1051" s="1">
        <v>42789.531724537039</v>
      </c>
      <c r="B1051" t="s">
        <v>59</v>
      </c>
      <c r="C1051" t="s">
        <v>615</v>
      </c>
      <c r="D1051" t="str">
        <f>VLOOKUP(all_senate_staff[[#This Row],[Full Name]], senate_staff_import[],1,0)</f>
        <v>Rebecca E Doss</v>
      </c>
      <c r="L1051" t="s">
        <v>603</v>
      </c>
      <c r="M1051" t="s">
        <v>604</v>
      </c>
      <c r="N1051" t="s">
        <v>63</v>
      </c>
      <c r="AH1051" t="s">
        <v>65</v>
      </c>
      <c r="AI1051" t="s">
        <v>66</v>
      </c>
      <c r="AL1051" t="s">
        <v>67</v>
      </c>
      <c r="AY1051" t="s">
        <v>616</v>
      </c>
      <c r="AZ1051" t="s">
        <v>617</v>
      </c>
      <c r="BA1051" t="s">
        <v>618</v>
      </c>
      <c r="BB1051" t="s">
        <v>619</v>
      </c>
      <c r="BD1051" t="s">
        <v>72</v>
      </c>
      <c r="BG1051" t="s">
        <v>620</v>
      </c>
    </row>
    <row r="1052" spans="1:59" x14ac:dyDescent="0.2">
      <c r="A1052" s="1">
        <v>42618.942928240736</v>
      </c>
      <c r="B1052" t="s">
        <v>1862</v>
      </c>
      <c r="C1052" t="s">
        <v>2491</v>
      </c>
      <c r="D1052" t="str">
        <f>VLOOKUP(all_senate_staff[[#This Row],[Full Name]], senate_staff_import[],1,0)</f>
        <v>Rebecca J White</v>
      </c>
      <c r="L1052" t="s">
        <v>245</v>
      </c>
      <c r="M1052" t="s">
        <v>246</v>
      </c>
      <c r="N1052" t="s">
        <v>63</v>
      </c>
      <c r="AH1052" t="s">
        <v>65</v>
      </c>
      <c r="AI1052" t="s">
        <v>66</v>
      </c>
      <c r="AL1052" t="s">
        <v>67</v>
      </c>
      <c r="AY1052" t="s">
        <v>2492</v>
      </c>
      <c r="AZ1052" t="s">
        <v>2493</v>
      </c>
      <c r="BA1052" t="s">
        <v>672</v>
      </c>
      <c r="BB1052" t="s">
        <v>2494</v>
      </c>
      <c r="BD1052" t="s">
        <v>72</v>
      </c>
      <c r="BG1052" t="s">
        <v>2495</v>
      </c>
    </row>
    <row r="1053" spans="1:59" x14ac:dyDescent="0.2">
      <c r="A1053" s="1">
        <v>42618.942280092589</v>
      </c>
      <c r="B1053" t="s">
        <v>1862</v>
      </c>
      <c r="C1053" t="s">
        <v>3349</v>
      </c>
      <c r="D1053" t="str">
        <f>VLOOKUP(all_senate_staff[[#This Row],[Full Name]], senate_staff_import[],1,0)</f>
        <v>Rebecca L Kriegman</v>
      </c>
      <c r="L1053" t="s">
        <v>166</v>
      </c>
      <c r="M1053" t="s">
        <v>167</v>
      </c>
      <c r="N1053" t="s">
        <v>63</v>
      </c>
      <c r="AH1053" t="s">
        <v>65</v>
      </c>
      <c r="AI1053" t="s">
        <v>66</v>
      </c>
      <c r="AL1053" t="s">
        <v>67</v>
      </c>
      <c r="AY1053" t="s">
        <v>3350</v>
      </c>
      <c r="AZ1053" t="s">
        <v>3351</v>
      </c>
      <c r="BA1053" t="s">
        <v>3352</v>
      </c>
      <c r="BB1053" t="s">
        <v>3353</v>
      </c>
      <c r="BD1053" t="s">
        <v>72</v>
      </c>
      <c r="BG1053" t="s">
        <v>3354</v>
      </c>
    </row>
    <row r="1054" spans="1:59" x14ac:dyDescent="0.2">
      <c r="A1054" s="1">
        <v>42618.938993055563</v>
      </c>
      <c r="B1054" t="s">
        <v>1862</v>
      </c>
      <c r="C1054" t="s">
        <v>8215</v>
      </c>
      <c r="D1054" t="str">
        <f>VLOOKUP(all_senate_staff[[#This Row],[Full Name]], senate_staff_import[],1,0)</f>
        <v>Rebecca M Oechsner</v>
      </c>
      <c r="M1054" t="s">
        <v>1837</v>
      </c>
      <c r="AH1054" t="s">
        <v>65</v>
      </c>
      <c r="AI1054" t="s">
        <v>66</v>
      </c>
      <c r="AL1054" t="s">
        <v>1237</v>
      </c>
      <c r="AY1054" t="s">
        <v>8216</v>
      </c>
      <c r="AZ1054" t="s">
        <v>8217</v>
      </c>
      <c r="BA1054" t="s">
        <v>6497</v>
      </c>
      <c r="BB1054" t="s">
        <v>8218</v>
      </c>
      <c r="BD1054" t="s">
        <v>72</v>
      </c>
      <c r="BG1054" t="s">
        <v>8219</v>
      </c>
    </row>
    <row r="1055" spans="1:59" x14ac:dyDescent="0.2">
      <c r="A1055" s="1">
        <v>42618.942777777767</v>
      </c>
      <c r="B1055" t="s">
        <v>1862</v>
      </c>
      <c r="C1055" t="s">
        <v>2681</v>
      </c>
      <c r="D1055" t="str">
        <f>VLOOKUP(all_senate_staff[[#This Row],[Full Name]], senate_staff_import[],1,0)</f>
        <v>Reed A Kinderman</v>
      </c>
      <c r="L1055" t="s">
        <v>61</v>
      </c>
      <c r="M1055" t="s">
        <v>62</v>
      </c>
      <c r="N1055" t="s">
        <v>63</v>
      </c>
      <c r="AH1055" t="s">
        <v>65</v>
      </c>
      <c r="AI1055" t="s">
        <v>66</v>
      </c>
      <c r="AL1055" t="s">
        <v>67</v>
      </c>
      <c r="AY1055" t="s">
        <v>2682</v>
      </c>
      <c r="AZ1055" t="s">
        <v>2683</v>
      </c>
      <c r="BA1055" t="s">
        <v>2684</v>
      </c>
      <c r="BB1055" t="s">
        <v>395</v>
      </c>
      <c r="BD1055" t="s">
        <v>72</v>
      </c>
      <c r="BG1055" t="s">
        <v>2685</v>
      </c>
    </row>
    <row r="1056" spans="1:59" x14ac:dyDescent="0.2">
      <c r="A1056" s="1">
        <v>42618.939062500001</v>
      </c>
      <c r="B1056" t="s">
        <v>1862</v>
      </c>
      <c r="C1056" t="s">
        <v>7982</v>
      </c>
      <c r="D1056" t="str">
        <f>VLOOKUP(all_senate_staff[[#This Row],[Full Name]], senate_staff_import[],1,0)</f>
        <v>Regina A Lombardi</v>
      </c>
      <c r="M1056" t="s">
        <v>7964</v>
      </c>
      <c r="AH1056" t="s">
        <v>65</v>
      </c>
      <c r="AI1056" t="s">
        <v>66</v>
      </c>
      <c r="AL1056" t="s">
        <v>1237</v>
      </c>
      <c r="AY1056" t="s">
        <v>7983</v>
      </c>
      <c r="AZ1056" t="s">
        <v>7984</v>
      </c>
      <c r="BA1056" t="s">
        <v>1075</v>
      </c>
      <c r="BB1056" t="s">
        <v>7985</v>
      </c>
      <c r="BD1056" t="s">
        <v>72</v>
      </c>
      <c r="BG1056" t="s">
        <v>7986</v>
      </c>
    </row>
    <row r="1057" spans="1:59" x14ac:dyDescent="0.2">
      <c r="A1057" s="1">
        <v>42618.939108796287</v>
      </c>
      <c r="B1057" t="s">
        <v>1862</v>
      </c>
      <c r="C1057" t="s">
        <v>7809</v>
      </c>
      <c r="D1057" t="str">
        <f>VLOOKUP(all_senate_staff[[#This Row],[Full Name]], senate_staff_import[],1,0)</f>
        <v>Regina D Boyd</v>
      </c>
      <c r="L1057" t="s">
        <v>917</v>
      </c>
      <c r="M1057" t="s">
        <v>918</v>
      </c>
      <c r="N1057" t="s">
        <v>168</v>
      </c>
      <c r="AH1057" t="s">
        <v>65</v>
      </c>
      <c r="AI1057" t="s">
        <v>66</v>
      </c>
      <c r="AL1057" t="s">
        <v>67</v>
      </c>
      <c r="AY1057" t="s">
        <v>7810</v>
      </c>
      <c r="AZ1057" t="s">
        <v>7811</v>
      </c>
      <c r="BA1057" t="s">
        <v>7137</v>
      </c>
      <c r="BB1057" t="s">
        <v>7812</v>
      </c>
      <c r="BD1057" t="s">
        <v>72</v>
      </c>
      <c r="BG1057" t="s">
        <v>7813</v>
      </c>
    </row>
    <row r="1058" spans="1:59" x14ac:dyDescent="0.2">
      <c r="A1058" s="1">
        <v>42618.940787037027</v>
      </c>
      <c r="B1058" t="s">
        <v>1862</v>
      </c>
      <c r="C1058" t="s">
        <v>5513</v>
      </c>
      <c r="D1058" t="str">
        <f>VLOOKUP(all_senate_staff[[#This Row],[Full Name]], senate_staff_import[],1,0)</f>
        <v>Renato Donato Jr</v>
      </c>
      <c r="M1058" t="s">
        <v>5508</v>
      </c>
      <c r="AH1058" t="s">
        <v>65</v>
      </c>
      <c r="AI1058" t="s">
        <v>66</v>
      </c>
      <c r="AL1058" t="s">
        <v>1237</v>
      </c>
      <c r="AY1058" t="s">
        <v>5514</v>
      </c>
      <c r="AZ1058" t="s">
        <v>5515</v>
      </c>
      <c r="BA1058" t="s">
        <v>5516</v>
      </c>
      <c r="BB1058" t="s">
        <v>1397</v>
      </c>
      <c r="BD1058" t="s">
        <v>72</v>
      </c>
      <c r="BG1058" t="s">
        <v>5517</v>
      </c>
    </row>
    <row r="1059" spans="1:59" x14ac:dyDescent="0.2">
      <c r="A1059" s="1">
        <v>42618.941435185188</v>
      </c>
      <c r="B1059" t="s">
        <v>1862</v>
      </c>
      <c r="C1059" t="s">
        <v>4564</v>
      </c>
      <c r="D1059" t="str">
        <f>VLOOKUP(all_senate_staff[[#This Row],[Full Name]], senate_staff_import[],1,0)</f>
        <v>Reuven Lipkind</v>
      </c>
      <c r="L1059" t="s">
        <v>537</v>
      </c>
      <c r="M1059" t="s">
        <v>538</v>
      </c>
      <c r="N1059" t="s">
        <v>63</v>
      </c>
      <c r="AH1059" t="s">
        <v>65</v>
      </c>
      <c r="AI1059" t="s">
        <v>66</v>
      </c>
      <c r="AL1059" t="s">
        <v>67</v>
      </c>
      <c r="AY1059" t="s">
        <v>4565</v>
      </c>
      <c r="AZ1059" t="s">
        <v>4566</v>
      </c>
      <c r="BA1059" t="s">
        <v>4567</v>
      </c>
      <c r="BB1059" t="s">
        <v>4568</v>
      </c>
      <c r="BD1059" t="s">
        <v>72</v>
      </c>
      <c r="BG1059" t="s">
        <v>4569</v>
      </c>
    </row>
    <row r="1060" spans="1:59" x14ac:dyDescent="0.2">
      <c r="A1060" s="1">
        <v>42618.941307870373</v>
      </c>
      <c r="B1060" t="s">
        <v>1862</v>
      </c>
      <c r="C1060" t="s">
        <v>4765</v>
      </c>
      <c r="D1060" t="str">
        <f>VLOOKUP(all_senate_staff[[#This Row],[Full Name]], senate_staff_import[],1,0)</f>
        <v>Richard A Miller</v>
      </c>
      <c r="L1060" t="s">
        <v>61</v>
      </c>
      <c r="M1060" t="s">
        <v>62</v>
      </c>
      <c r="N1060" t="s">
        <v>63</v>
      </c>
      <c r="AH1060" t="s">
        <v>65</v>
      </c>
      <c r="AI1060" t="s">
        <v>66</v>
      </c>
      <c r="AL1060" t="s">
        <v>67</v>
      </c>
      <c r="AY1060" t="s">
        <v>4766</v>
      </c>
      <c r="AZ1060" t="s">
        <v>4767</v>
      </c>
      <c r="BA1060" t="s">
        <v>2922</v>
      </c>
      <c r="BB1060" t="s">
        <v>4768</v>
      </c>
      <c r="BD1060" t="s">
        <v>72</v>
      </c>
      <c r="BG1060" t="s">
        <v>4769</v>
      </c>
    </row>
    <row r="1061" spans="1:59" x14ac:dyDescent="0.2">
      <c r="A1061" s="1">
        <v>42618.940405092602</v>
      </c>
      <c r="B1061" t="s">
        <v>1862</v>
      </c>
      <c r="C1061" t="s">
        <v>5949</v>
      </c>
      <c r="D1061" t="str">
        <f>VLOOKUP(all_senate_staff[[#This Row],[Full Name]], senate_staff_import[],1,0)</f>
        <v>Richard D Nelson</v>
      </c>
      <c r="M1061" t="s">
        <v>1244</v>
      </c>
      <c r="AH1061" t="s">
        <v>65</v>
      </c>
      <c r="AI1061" t="s">
        <v>66</v>
      </c>
      <c r="AL1061" t="s">
        <v>1237</v>
      </c>
      <c r="AY1061" t="s">
        <v>5950</v>
      </c>
      <c r="AZ1061" t="s">
        <v>5951</v>
      </c>
      <c r="BA1061" t="s">
        <v>4033</v>
      </c>
      <c r="BB1061" t="s">
        <v>426</v>
      </c>
      <c r="BD1061" t="s">
        <v>72</v>
      </c>
      <c r="BG1061" t="s">
        <v>5952</v>
      </c>
    </row>
    <row r="1062" spans="1:59" x14ac:dyDescent="0.2">
      <c r="A1062" s="1">
        <v>42789.531840277778</v>
      </c>
      <c r="B1062" t="s">
        <v>59</v>
      </c>
      <c r="C1062" t="s">
        <v>90</v>
      </c>
      <c r="D1062" t="str">
        <f>VLOOKUP(all_senate_staff[[#This Row],[Full Name]], senate_staff_import[],1,0)</f>
        <v>Richard F Distel</v>
      </c>
      <c r="L1062" t="s">
        <v>91</v>
      </c>
      <c r="M1062" t="s">
        <v>92</v>
      </c>
      <c r="N1062" t="s">
        <v>63</v>
      </c>
      <c r="AH1062" t="s">
        <v>65</v>
      </c>
      <c r="AI1062" t="s">
        <v>66</v>
      </c>
      <c r="AL1062" t="s">
        <v>67</v>
      </c>
      <c r="AY1062" t="s">
        <v>93</v>
      </c>
      <c r="AZ1062" t="s">
        <v>94</v>
      </c>
      <c r="BA1062" t="s">
        <v>95</v>
      </c>
      <c r="BB1062" t="s">
        <v>96</v>
      </c>
      <c r="BD1062" t="s">
        <v>72</v>
      </c>
      <c r="BG1062" t="s">
        <v>97</v>
      </c>
    </row>
    <row r="1063" spans="1:59" x14ac:dyDescent="0.2">
      <c r="A1063" s="1">
        <v>42618.939108796287</v>
      </c>
      <c r="B1063" t="s">
        <v>1862</v>
      </c>
      <c r="C1063" t="s">
        <v>7794</v>
      </c>
      <c r="D1063" t="str">
        <f>VLOOKUP(all_senate_staff[[#This Row],[Full Name]], senate_staff_import[],1,0)</f>
        <v>Richard F Soluri</v>
      </c>
      <c r="L1063" t="s">
        <v>917</v>
      </c>
      <c r="M1063" t="s">
        <v>918</v>
      </c>
      <c r="N1063" t="s">
        <v>63</v>
      </c>
      <c r="AH1063" t="s">
        <v>65</v>
      </c>
      <c r="AI1063" t="s">
        <v>66</v>
      </c>
      <c r="AL1063" t="s">
        <v>67</v>
      </c>
      <c r="AY1063" t="s">
        <v>7795</v>
      </c>
      <c r="AZ1063" t="s">
        <v>94</v>
      </c>
      <c r="BA1063" t="s">
        <v>7796</v>
      </c>
      <c r="BB1063" t="s">
        <v>194</v>
      </c>
      <c r="BD1063" t="s">
        <v>72</v>
      </c>
      <c r="BG1063" t="s">
        <v>7797</v>
      </c>
    </row>
    <row r="1064" spans="1:59" x14ac:dyDescent="0.2">
      <c r="A1064" s="1">
        <v>42618.940798611111</v>
      </c>
      <c r="B1064" t="s">
        <v>1862</v>
      </c>
      <c r="C1064" t="s">
        <v>5507</v>
      </c>
      <c r="D1064" t="str">
        <f>VLOOKUP(all_senate_staff[[#This Row],[Full Name]], senate_staff_import[],1,0)</f>
        <v>Richard F Turoski Jr</v>
      </c>
      <c r="M1064" t="s">
        <v>5508</v>
      </c>
      <c r="AH1064" t="s">
        <v>65</v>
      </c>
      <c r="AI1064" t="s">
        <v>66</v>
      </c>
      <c r="AL1064" t="s">
        <v>1237</v>
      </c>
      <c r="AY1064" t="s">
        <v>5509</v>
      </c>
      <c r="AZ1064" t="s">
        <v>94</v>
      </c>
      <c r="BA1064" t="s">
        <v>5510</v>
      </c>
      <c r="BB1064" t="s">
        <v>5511</v>
      </c>
      <c r="BD1064" t="s">
        <v>72</v>
      </c>
      <c r="BG1064" t="s">
        <v>5512</v>
      </c>
    </row>
    <row r="1065" spans="1:59" x14ac:dyDescent="0.2">
      <c r="A1065" s="1">
        <v>42618.942789351851</v>
      </c>
      <c r="B1065" t="s">
        <v>1862</v>
      </c>
      <c r="C1065" t="s">
        <v>2671</v>
      </c>
      <c r="D1065" t="str">
        <f>VLOOKUP(all_senate_staff[[#This Row],[Full Name]], senate_staff_import[],1,0)</f>
        <v>Richard L Ashlaw</v>
      </c>
      <c r="L1065" t="s">
        <v>61</v>
      </c>
      <c r="M1065" t="s">
        <v>62</v>
      </c>
      <c r="N1065" t="s">
        <v>63</v>
      </c>
      <c r="AH1065" t="s">
        <v>65</v>
      </c>
      <c r="AI1065" t="s">
        <v>66</v>
      </c>
      <c r="AL1065" t="s">
        <v>67</v>
      </c>
      <c r="AY1065" t="s">
        <v>2672</v>
      </c>
      <c r="AZ1065" t="s">
        <v>2673</v>
      </c>
      <c r="BA1065" t="s">
        <v>2674</v>
      </c>
      <c r="BB1065" t="s">
        <v>135</v>
      </c>
      <c r="BD1065" t="s">
        <v>72</v>
      </c>
      <c r="BG1065" t="s">
        <v>2675</v>
      </c>
    </row>
    <row r="1066" spans="1:59" x14ac:dyDescent="0.2">
      <c r="A1066" s="1">
        <v>42618.938993055563</v>
      </c>
      <c r="B1066" t="s">
        <v>1862</v>
      </c>
      <c r="C1066" t="s">
        <v>8207</v>
      </c>
      <c r="D1066" t="str">
        <f>VLOOKUP(all_senate_staff[[#This Row],[Full Name]], senate_staff_import[],1,0)</f>
        <v>Richard M O'Brien</v>
      </c>
      <c r="M1066" t="s">
        <v>1837</v>
      </c>
      <c r="AH1066" t="s">
        <v>65</v>
      </c>
      <c r="AI1066" t="s">
        <v>66</v>
      </c>
      <c r="AL1066" t="s">
        <v>1237</v>
      </c>
      <c r="AY1066" t="s">
        <v>8208</v>
      </c>
      <c r="AZ1066" t="s">
        <v>1124</v>
      </c>
      <c r="BA1066" t="s">
        <v>4762</v>
      </c>
      <c r="BB1066" t="s">
        <v>7195</v>
      </c>
      <c r="BD1066" t="s">
        <v>72</v>
      </c>
      <c r="BG1066" t="s">
        <v>8209</v>
      </c>
    </row>
    <row r="1067" spans="1:59" x14ac:dyDescent="0.2">
      <c r="A1067" s="1">
        <v>42789.531608796293</v>
      </c>
      <c r="B1067" t="s">
        <v>59</v>
      </c>
      <c r="C1067" t="s">
        <v>1120</v>
      </c>
      <c r="D1067" t="str">
        <f>VLOOKUP(all_senate_staff[[#This Row],[Full Name]], senate_staff_import[],1,0)</f>
        <v>Richard M Rodgers</v>
      </c>
      <c r="L1067" t="s">
        <v>1121</v>
      </c>
      <c r="M1067" t="s">
        <v>1122</v>
      </c>
      <c r="N1067" t="s">
        <v>63</v>
      </c>
      <c r="AH1067" t="s">
        <v>65</v>
      </c>
      <c r="AI1067" t="s">
        <v>66</v>
      </c>
      <c r="AL1067" t="s">
        <v>67</v>
      </c>
      <c r="AY1067" t="s">
        <v>1123</v>
      </c>
      <c r="AZ1067" t="s">
        <v>1124</v>
      </c>
      <c r="BA1067" t="s">
        <v>1125</v>
      </c>
      <c r="BB1067" t="s">
        <v>284</v>
      </c>
      <c r="BD1067" t="s">
        <v>72</v>
      </c>
      <c r="BG1067" t="s">
        <v>1126</v>
      </c>
    </row>
    <row r="1068" spans="1:59" x14ac:dyDescent="0.2">
      <c r="A1068" s="1">
        <v>42789.530949074076</v>
      </c>
      <c r="B1068" t="s">
        <v>59</v>
      </c>
      <c r="C1068" t="s">
        <v>1454</v>
      </c>
      <c r="D1068" t="str">
        <f>VLOOKUP(all_senate_staff[[#This Row],[Full Name]], senate_staff_import[],1,0)</f>
        <v>Richard S Bellando</v>
      </c>
      <c r="M1068" t="s">
        <v>1254</v>
      </c>
      <c r="AH1068" t="s">
        <v>65</v>
      </c>
      <c r="AI1068" t="s">
        <v>66</v>
      </c>
      <c r="AL1068" t="s">
        <v>1237</v>
      </c>
      <c r="AY1068" t="s">
        <v>1455</v>
      </c>
      <c r="AZ1068" t="s">
        <v>1456</v>
      </c>
      <c r="BA1068" t="s">
        <v>1457</v>
      </c>
      <c r="BB1068" t="s">
        <v>578</v>
      </c>
      <c r="BD1068" t="s">
        <v>72</v>
      </c>
      <c r="BG1068" t="s">
        <v>1458</v>
      </c>
    </row>
    <row r="1069" spans="1:59" x14ac:dyDescent="0.2">
      <c r="A1069" s="1">
        <v>42618.942731481482</v>
      </c>
      <c r="B1069" t="s">
        <v>1862</v>
      </c>
      <c r="C1069" t="s">
        <v>2715</v>
      </c>
      <c r="D1069" t="str">
        <f>VLOOKUP(all_senate_staff[[#This Row],[Full Name]], senate_staff_import[],1,0)</f>
        <v>Robert A Conte</v>
      </c>
      <c r="L1069" t="s">
        <v>181</v>
      </c>
      <c r="M1069" t="s">
        <v>182</v>
      </c>
      <c r="N1069" t="s">
        <v>63</v>
      </c>
      <c r="AH1069" t="s">
        <v>65</v>
      </c>
      <c r="AI1069" t="s">
        <v>66</v>
      </c>
      <c r="AL1069" t="s">
        <v>67</v>
      </c>
      <c r="AY1069" t="s">
        <v>2716</v>
      </c>
      <c r="AZ1069" t="s">
        <v>2413</v>
      </c>
      <c r="BA1069" t="s">
        <v>2717</v>
      </c>
      <c r="BB1069" t="s">
        <v>2718</v>
      </c>
      <c r="BD1069" t="s">
        <v>72</v>
      </c>
      <c r="BG1069" t="s">
        <v>2719</v>
      </c>
    </row>
    <row r="1070" spans="1:59" x14ac:dyDescent="0.2">
      <c r="A1070" s="1">
        <v>42618.942997685182</v>
      </c>
      <c r="B1070" t="s">
        <v>1862</v>
      </c>
      <c r="C1070" t="s">
        <v>2411</v>
      </c>
      <c r="D1070" t="str">
        <f>VLOOKUP(all_senate_staff[[#This Row],[Full Name]], senate_staff_import[],1,0)</f>
        <v>Robert A Martinez</v>
      </c>
      <c r="M1070" t="s">
        <v>1789</v>
      </c>
      <c r="AH1070" t="s">
        <v>65</v>
      </c>
      <c r="AI1070" t="s">
        <v>66</v>
      </c>
      <c r="AL1070" t="s">
        <v>1237</v>
      </c>
      <c r="AY1070" t="s">
        <v>2412</v>
      </c>
      <c r="AZ1070" t="s">
        <v>2413</v>
      </c>
      <c r="BA1070" t="s">
        <v>2414</v>
      </c>
      <c r="BB1070" t="s">
        <v>1793</v>
      </c>
      <c r="BD1070" t="s">
        <v>72</v>
      </c>
      <c r="BG1070" t="s">
        <v>2415</v>
      </c>
    </row>
    <row r="1071" spans="1:59" x14ac:dyDescent="0.2">
      <c r="A1071" s="1">
        <v>42618.941377314812</v>
      </c>
      <c r="B1071" t="s">
        <v>1862</v>
      </c>
      <c r="C1071" t="s">
        <v>4679</v>
      </c>
      <c r="D1071" t="str">
        <f>VLOOKUP(all_senate_staff[[#This Row],[Full Name]], senate_staff_import[],1,0)</f>
        <v>Robert B Desieno</v>
      </c>
      <c r="M1071" t="s">
        <v>1366</v>
      </c>
      <c r="AH1071" t="s">
        <v>65</v>
      </c>
      <c r="AI1071" t="s">
        <v>66</v>
      </c>
      <c r="AL1071" t="s">
        <v>1237</v>
      </c>
      <c r="AY1071" t="s">
        <v>4680</v>
      </c>
      <c r="AZ1071" t="s">
        <v>4681</v>
      </c>
      <c r="BA1071" t="s">
        <v>4682</v>
      </c>
      <c r="BB1071" t="s">
        <v>1370</v>
      </c>
      <c r="BD1071" t="s">
        <v>72</v>
      </c>
      <c r="BG1071" t="s">
        <v>4683</v>
      </c>
    </row>
    <row r="1072" spans="1:59" x14ac:dyDescent="0.2">
      <c r="A1072" s="1">
        <v>42618.941111111111</v>
      </c>
      <c r="B1072" t="s">
        <v>1862</v>
      </c>
      <c r="C1072" t="s">
        <v>5085</v>
      </c>
      <c r="D1072" t="str">
        <f>VLOOKUP(all_senate_staff[[#This Row],[Full Name]], senate_staff_import[],1,0)</f>
        <v>Robert D Nickol</v>
      </c>
      <c r="L1072" t="s">
        <v>1219</v>
      </c>
      <c r="M1072" t="s">
        <v>1220</v>
      </c>
      <c r="N1072" t="s">
        <v>168</v>
      </c>
      <c r="AH1072" t="s">
        <v>65</v>
      </c>
      <c r="AI1072" t="s">
        <v>66</v>
      </c>
      <c r="AL1072" t="s">
        <v>67</v>
      </c>
      <c r="AY1072" t="s">
        <v>5086</v>
      </c>
      <c r="AZ1072" t="s">
        <v>5087</v>
      </c>
      <c r="BA1072" t="s">
        <v>5088</v>
      </c>
      <c r="BB1072" t="s">
        <v>219</v>
      </c>
      <c r="BD1072" t="s">
        <v>72</v>
      </c>
      <c r="BG1072" t="s">
        <v>5089</v>
      </c>
    </row>
    <row r="1073" spans="1:59" x14ac:dyDescent="0.2">
      <c r="A1073" s="1">
        <v>42618.940821759257</v>
      </c>
      <c r="B1073" t="s">
        <v>1862</v>
      </c>
      <c r="C1073" t="s">
        <v>5481</v>
      </c>
      <c r="D1073" t="str">
        <f>VLOOKUP(all_senate_staff[[#This Row],[Full Name]], senate_staff_import[],1,0)</f>
        <v>Robert H Itzla</v>
      </c>
      <c r="L1073" t="s">
        <v>632</v>
      </c>
      <c r="M1073" t="s">
        <v>633</v>
      </c>
      <c r="N1073" t="s">
        <v>63</v>
      </c>
      <c r="AH1073" t="s">
        <v>65</v>
      </c>
      <c r="AI1073" t="s">
        <v>66</v>
      </c>
      <c r="AL1073" t="s">
        <v>67</v>
      </c>
      <c r="AY1073" t="s">
        <v>5482</v>
      </c>
      <c r="AZ1073" t="s">
        <v>5483</v>
      </c>
      <c r="BA1073" t="s">
        <v>5484</v>
      </c>
      <c r="BB1073" t="s">
        <v>194</v>
      </c>
      <c r="BD1073" t="s">
        <v>72</v>
      </c>
      <c r="BG1073" t="s">
        <v>5485</v>
      </c>
    </row>
    <row r="1074" spans="1:59" x14ac:dyDescent="0.2">
      <c r="A1074" s="1">
        <v>42618.940694444442</v>
      </c>
      <c r="B1074" t="s">
        <v>1862</v>
      </c>
      <c r="C1074" t="s">
        <v>5642</v>
      </c>
      <c r="D1074" t="str">
        <f>VLOOKUP(all_senate_staff[[#This Row],[Full Name]], senate_staff_import[],1,0)</f>
        <v>Robert J Brandon</v>
      </c>
      <c r="M1074" t="s">
        <v>1503</v>
      </c>
      <c r="AH1074" t="s">
        <v>65</v>
      </c>
      <c r="AI1074" t="s">
        <v>66</v>
      </c>
      <c r="AL1074" t="s">
        <v>1237</v>
      </c>
      <c r="AY1074" t="s">
        <v>5643</v>
      </c>
      <c r="AZ1074" t="s">
        <v>2855</v>
      </c>
      <c r="BA1074" t="s">
        <v>3669</v>
      </c>
      <c r="BB1074" t="s">
        <v>426</v>
      </c>
      <c r="BD1074" t="s">
        <v>72</v>
      </c>
      <c r="BG1074" t="s">
        <v>5644</v>
      </c>
    </row>
    <row r="1075" spans="1:59" x14ac:dyDescent="0.2">
      <c r="A1075" s="1">
        <v>42618.94263888889</v>
      </c>
      <c r="B1075" t="s">
        <v>1862</v>
      </c>
      <c r="C1075" t="s">
        <v>2852</v>
      </c>
      <c r="D1075" t="str">
        <f>VLOOKUP(all_senate_staff[[#This Row],[Full Name]], senate_staff_import[],1,0)</f>
        <v>Robert J Esposito</v>
      </c>
      <c r="M1075" t="s">
        <v>2853</v>
      </c>
      <c r="AH1075" t="s">
        <v>65</v>
      </c>
      <c r="AI1075" t="s">
        <v>66</v>
      </c>
      <c r="AL1075" t="s">
        <v>1237</v>
      </c>
      <c r="AY1075" t="s">
        <v>2854</v>
      </c>
      <c r="AZ1075" t="s">
        <v>2855</v>
      </c>
      <c r="BA1075" t="s">
        <v>2856</v>
      </c>
      <c r="BB1075" t="s">
        <v>2857</v>
      </c>
      <c r="BD1075" t="s">
        <v>72</v>
      </c>
      <c r="BG1075" t="s">
        <v>2858</v>
      </c>
    </row>
    <row r="1076" spans="1:59" x14ac:dyDescent="0.2">
      <c r="A1076" s="1">
        <v>42618.941261574073</v>
      </c>
      <c r="B1076" t="s">
        <v>1862</v>
      </c>
      <c r="C1076" t="s">
        <v>4847</v>
      </c>
      <c r="D1076" t="str">
        <f>VLOOKUP(all_senate_staff[[#This Row],[Full Name]], senate_staff_import[],1,0)</f>
        <v>Robert K Reed</v>
      </c>
      <c r="M1076" t="s">
        <v>1825</v>
      </c>
      <c r="AH1076" t="s">
        <v>65</v>
      </c>
      <c r="AI1076" t="s">
        <v>66</v>
      </c>
      <c r="AL1076" t="s">
        <v>1237</v>
      </c>
      <c r="AY1076" t="s">
        <v>4848</v>
      </c>
      <c r="AZ1076" t="s">
        <v>4849</v>
      </c>
      <c r="BA1076" t="s">
        <v>4850</v>
      </c>
      <c r="BB1076" t="s">
        <v>4851</v>
      </c>
      <c r="BD1076" t="s">
        <v>72</v>
      </c>
      <c r="BG1076" t="s">
        <v>4852</v>
      </c>
    </row>
    <row r="1077" spans="1:59" x14ac:dyDescent="0.2">
      <c r="A1077" s="1">
        <v>42618.939733796287</v>
      </c>
      <c r="B1077" t="s">
        <v>1862</v>
      </c>
      <c r="C1077" t="s">
        <v>7144</v>
      </c>
      <c r="D1077" t="str">
        <f>VLOOKUP(all_senate_staff[[#This Row],[Full Name]], senate_staff_import[],1,0)</f>
        <v>Robert L Cataldo</v>
      </c>
      <c r="L1077" t="s">
        <v>2026</v>
      </c>
      <c r="M1077" t="s">
        <v>2027</v>
      </c>
      <c r="N1077" t="s">
        <v>63</v>
      </c>
      <c r="T1077" t="s">
        <v>7145</v>
      </c>
      <c r="U1077" t="s">
        <v>7146</v>
      </c>
      <c r="AH1077" t="s">
        <v>65</v>
      </c>
      <c r="AI1077" t="s">
        <v>66</v>
      </c>
      <c r="AL1077" t="s">
        <v>67</v>
      </c>
      <c r="AM1077" t="s">
        <v>68</v>
      </c>
      <c r="AY1077" t="s">
        <v>7147</v>
      </c>
      <c r="AZ1077" t="s">
        <v>7148</v>
      </c>
      <c r="BA1077" t="s">
        <v>7149</v>
      </c>
      <c r="BB1077" t="s">
        <v>236</v>
      </c>
      <c r="BD1077" t="s">
        <v>72</v>
      </c>
      <c r="BG1077" t="s">
        <v>7150</v>
      </c>
    </row>
    <row r="1078" spans="1:59" x14ac:dyDescent="0.2">
      <c r="A1078" s="1">
        <v>42618.939317129632</v>
      </c>
      <c r="B1078" t="s">
        <v>1862</v>
      </c>
      <c r="C1078" t="s">
        <v>7380</v>
      </c>
      <c r="D1078" t="str">
        <f>VLOOKUP(all_senate_staff[[#This Row],[Full Name]], senate_staff_import[],1,0)</f>
        <v>Robert L Davidson</v>
      </c>
      <c r="L1078" t="s">
        <v>1121</v>
      </c>
      <c r="M1078" t="s">
        <v>1122</v>
      </c>
      <c r="N1078" t="s">
        <v>63</v>
      </c>
      <c r="AH1078" t="s">
        <v>65</v>
      </c>
      <c r="AI1078" t="s">
        <v>66</v>
      </c>
      <c r="AL1078" t="s">
        <v>67</v>
      </c>
      <c r="AY1078" t="s">
        <v>7381</v>
      </c>
      <c r="AZ1078" t="s">
        <v>7148</v>
      </c>
      <c r="BA1078" t="s">
        <v>7382</v>
      </c>
      <c r="BB1078" t="s">
        <v>129</v>
      </c>
      <c r="BD1078" t="s">
        <v>72</v>
      </c>
      <c r="BG1078" t="s">
        <v>7383</v>
      </c>
    </row>
    <row r="1079" spans="1:59" x14ac:dyDescent="0.2">
      <c r="A1079" s="1">
        <v>42618.942094907397</v>
      </c>
      <c r="B1079" t="s">
        <v>1862</v>
      </c>
      <c r="C1079" t="s">
        <v>3646</v>
      </c>
      <c r="D1079" t="str">
        <f>VLOOKUP(all_senate_staff[[#This Row],[Full Name]], senate_staff_import[],1,0)</f>
        <v>Robert M Caroppoli</v>
      </c>
      <c r="L1079" t="s">
        <v>2187</v>
      </c>
      <c r="M1079" t="s">
        <v>2188</v>
      </c>
      <c r="N1079" t="s">
        <v>63</v>
      </c>
      <c r="T1079" t="s">
        <v>3647</v>
      </c>
      <c r="AH1079" t="s">
        <v>65</v>
      </c>
      <c r="AI1079" t="s">
        <v>66</v>
      </c>
      <c r="AL1079" t="s">
        <v>67</v>
      </c>
      <c r="AY1079" t="s">
        <v>3648</v>
      </c>
      <c r="AZ1079" t="s">
        <v>2339</v>
      </c>
      <c r="BA1079" t="s">
        <v>3649</v>
      </c>
      <c r="BB1079" t="s">
        <v>88</v>
      </c>
      <c r="BD1079" t="s">
        <v>72</v>
      </c>
      <c r="BG1079" t="s">
        <v>3650</v>
      </c>
    </row>
    <row r="1080" spans="1:59" x14ac:dyDescent="0.2">
      <c r="A1080" s="1">
        <v>42618.942673611113</v>
      </c>
      <c r="B1080" t="s">
        <v>1862</v>
      </c>
      <c r="C1080" t="s">
        <v>2804</v>
      </c>
      <c r="D1080" t="str">
        <f>VLOOKUP(all_senate_staff[[#This Row],[Full Name]], senate_staff_import[],1,0)</f>
        <v>Robert M Driscoll</v>
      </c>
      <c r="L1080" t="s">
        <v>189</v>
      </c>
      <c r="M1080" t="s">
        <v>190</v>
      </c>
      <c r="N1080" t="s">
        <v>168</v>
      </c>
      <c r="AH1080" t="s">
        <v>65</v>
      </c>
      <c r="AI1080" t="s">
        <v>66</v>
      </c>
      <c r="AL1080" t="s">
        <v>67</v>
      </c>
      <c r="AY1080" t="s">
        <v>2805</v>
      </c>
      <c r="AZ1080" t="s">
        <v>2339</v>
      </c>
      <c r="BA1080" t="s">
        <v>2806</v>
      </c>
      <c r="BB1080" t="s">
        <v>88</v>
      </c>
      <c r="BD1080" t="s">
        <v>72</v>
      </c>
      <c r="BG1080" t="s">
        <v>2807</v>
      </c>
    </row>
    <row r="1081" spans="1:59" x14ac:dyDescent="0.2">
      <c r="A1081" s="1">
        <v>42618.943078703713</v>
      </c>
      <c r="B1081" t="s">
        <v>1862</v>
      </c>
      <c r="C1081" t="s">
        <v>2336</v>
      </c>
      <c r="D1081" t="str">
        <f>VLOOKUP(all_senate_staff[[#This Row],[Full Name]], senate_staff_import[],1,0)</f>
        <v>Robert M Young</v>
      </c>
      <c r="L1081" t="s">
        <v>245</v>
      </c>
      <c r="M1081" t="s">
        <v>246</v>
      </c>
      <c r="N1081" t="s">
        <v>63</v>
      </c>
      <c r="T1081" t="s">
        <v>2337</v>
      </c>
      <c r="AH1081" t="s">
        <v>65</v>
      </c>
      <c r="AI1081" t="s">
        <v>66</v>
      </c>
      <c r="AL1081" t="s">
        <v>67</v>
      </c>
      <c r="AM1081" t="s">
        <v>145</v>
      </c>
      <c r="AY1081" t="s">
        <v>2338</v>
      </c>
      <c r="AZ1081" t="s">
        <v>2339</v>
      </c>
      <c r="BA1081" t="s">
        <v>2317</v>
      </c>
      <c r="BB1081" t="s">
        <v>2340</v>
      </c>
      <c r="BD1081" t="s">
        <v>72</v>
      </c>
      <c r="BG1081" t="s">
        <v>2341</v>
      </c>
    </row>
    <row r="1082" spans="1:59" x14ac:dyDescent="0.2">
      <c r="A1082" s="1">
        <v>42618.942361111112</v>
      </c>
      <c r="B1082" t="s">
        <v>1862</v>
      </c>
      <c r="C1082" t="s">
        <v>3251</v>
      </c>
      <c r="D1082" t="str">
        <f>VLOOKUP(all_senate_staff[[#This Row],[Full Name]], senate_staff_import[],1,0)</f>
        <v>Robert T Farley</v>
      </c>
      <c r="M1082" t="s">
        <v>1406</v>
      </c>
      <c r="V1082" t="s">
        <v>3252</v>
      </c>
      <c r="AG1082" t="s">
        <v>3253</v>
      </c>
      <c r="AH1082" t="s">
        <v>65</v>
      </c>
      <c r="AI1082" t="s">
        <v>66</v>
      </c>
      <c r="AL1082" t="s">
        <v>1237</v>
      </c>
      <c r="AY1082" t="s">
        <v>3254</v>
      </c>
      <c r="AZ1082" t="s">
        <v>3255</v>
      </c>
      <c r="BA1082" t="s">
        <v>3256</v>
      </c>
      <c r="BB1082" t="s">
        <v>401</v>
      </c>
      <c r="BD1082" t="s">
        <v>72</v>
      </c>
      <c r="BG1082" t="s">
        <v>3257</v>
      </c>
    </row>
    <row r="1083" spans="1:59" x14ac:dyDescent="0.2">
      <c r="A1083" s="1">
        <v>42618.939942129633</v>
      </c>
      <c r="B1083" t="s">
        <v>1862</v>
      </c>
      <c r="C1083" t="s">
        <v>6747</v>
      </c>
      <c r="D1083" t="str">
        <f>VLOOKUP(all_senate_staff[[#This Row],[Full Name]], senate_staff_import[],1,0)</f>
        <v>Robert Tiberia</v>
      </c>
      <c r="M1083" t="s">
        <v>1267</v>
      </c>
      <c r="AH1083" t="s">
        <v>65</v>
      </c>
      <c r="AI1083" t="s">
        <v>66</v>
      </c>
      <c r="AL1083" t="s">
        <v>1237</v>
      </c>
      <c r="AY1083" t="s">
        <v>6748</v>
      </c>
      <c r="AZ1083" t="s">
        <v>6749</v>
      </c>
      <c r="BA1083" t="s">
        <v>6750</v>
      </c>
      <c r="BB1083" t="s">
        <v>6751</v>
      </c>
      <c r="BD1083" t="s">
        <v>72</v>
      </c>
      <c r="BG1083" t="s">
        <v>6752</v>
      </c>
    </row>
    <row r="1084" spans="1:59" x14ac:dyDescent="0.2">
      <c r="A1084" s="1">
        <v>42789.531655092593</v>
      </c>
      <c r="B1084" t="s">
        <v>59</v>
      </c>
      <c r="C1084" t="s">
        <v>916</v>
      </c>
      <c r="D1084" t="str">
        <f>VLOOKUP(all_senate_staff[[#This Row],[Full Name]], senate_staff_import[],1,0)</f>
        <v>Robert W Welch</v>
      </c>
      <c r="L1084" t="s">
        <v>917</v>
      </c>
      <c r="M1084" t="s">
        <v>918</v>
      </c>
      <c r="N1084" t="s">
        <v>63</v>
      </c>
      <c r="AH1084" t="s">
        <v>65</v>
      </c>
      <c r="AI1084" t="s">
        <v>66</v>
      </c>
      <c r="AL1084" t="s">
        <v>67</v>
      </c>
      <c r="AY1084" t="s">
        <v>919</v>
      </c>
      <c r="AZ1084" t="s">
        <v>920</v>
      </c>
      <c r="BA1084" t="s">
        <v>921</v>
      </c>
      <c r="BB1084" t="s">
        <v>922</v>
      </c>
      <c r="BD1084" t="s">
        <v>72</v>
      </c>
      <c r="BG1084" t="s">
        <v>923</v>
      </c>
    </row>
    <row r="1085" spans="1:59" x14ac:dyDescent="0.2">
      <c r="A1085" s="1">
        <v>42618.942106481481</v>
      </c>
      <c r="B1085" t="s">
        <v>1862</v>
      </c>
      <c r="C1085" t="s">
        <v>3623</v>
      </c>
      <c r="D1085" t="str">
        <f>VLOOKUP(all_senate_staff[[#This Row],[Full Name]], senate_staff_import[],1,0)</f>
        <v>Robin J Mueller</v>
      </c>
      <c r="L1085" t="s">
        <v>2187</v>
      </c>
      <c r="M1085" t="s">
        <v>2188</v>
      </c>
      <c r="N1085" t="s">
        <v>168</v>
      </c>
      <c r="AH1085" t="s">
        <v>65</v>
      </c>
      <c r="AI1085" t="s">
        <v>66</v>
      </c>
      <c r="AL1085" t="s">
        <v>67</v>
      </c>
      <c r="AY1085" t="s">
        <v>3624</v>
      </c>
      <c r="AZ1085" t="s">
        <v>3625</v>
      </c>
      <c r="BA1085" t="s">
        <v>3626</v>
      </c>
      <c r="BB1085" t="s">
        <v>3627</v>
      </c>
      <c r="BD1085" t="s">
        <v>72</v>
      </c>
      <c r="BG1085" t="s">
        <v>3628</v>
      </c>
    </row>
    <row r="1086" spans="1:59" x14ac:dyDescent="0.2">
      <c r="A1086" s="1">
        <v>42618.939386574071</v>
      </c>
      <c r="B1086" t="s">
        <v>1862</v>
      </c>
      <c r="C1086" t="s">
        <v>7207</v>
      </c>
      <c r="D1086" t="str">
        <f>VLOOKUP(all_senate_staff[[#This Row],[Full Name]], senate_staff_import[],1,0)</f>
        <v>Robyn S Kearns</v>
      </c>
      <c r="M1086" t="s">
        <v>7208</v>
      </c>
      <c r="AH1086" t="s">
        <v>65</v>
      </c>
      <c r="AI1086" t="s">
        <v>66</v>
      </c>
      <c r="AL1086" t="s">
        <v>1237</v>
      </c>
      <c r="AY1086" t="s">
        <v>7209</v>
      </c>
      <c r="AZ1086" t="s">
        <v>7210</v>
      </c>
      <c r="BA1086" t="s">
        <v>7211</v>
      </c>
      <c r="BB1086" t="s">
        <v>7212</v>
      </c>
      <c r="BD1086" t="s">
        <v>72</v>
      </c>
      <c r="BG1086" t="s">
        <v>7213</v>
      </c>
    </row>
    <row r="1087" spans="1:59" x14ac:dyDescent="0.2">
      <c r="A1087" s="1">
        <v>42618.941319444442</v>
      </c>
      <c r="B1087" t="s">
        <v>1862</v>
      </c>
      <c r="C1087" t="s">
        <v>4748</v>
      </c>
      <c r="D1087" t="str">
        <f>VLOOKUP(all_senate_staff[[#This Row],[Full Name]], senate_staff_import[],1,0)</f>
        <v>Rocco A Laduca</v>
      </c>
      <c r="L1087" t="s">
        <v>61</v>
      </c>
      <c r="M1087" t="s">
        <v>62</v>
      </c>
      <c r="N1087" t="s">
        <v>63</v>
      </c>
      <c r="T1087" t="s">
        <v>4749</v>
      </c>
      <c r="AH1087" t="s">
        <v>65</v>
      </c>
      <c r="AI1087" t="s">
        <v>66</v>
      </c>
      <c r="AL1087" t="s">
        <v>67</v>
      </c>
      <c r="AY1087" t="s">
        <v>4750</v>
      </c>
      <c r="AZ1087" t="s">
        <v>4751</v>
      </c>
      <c r="BA1087" t="s">
        <v>4752</v>
      </c>
      <c r="BB1087" t="s">
        <v>88</v>
      </c>
      <c r="BD1087" t="s">
        <v>72</v>
      </c>
      <c r="BG1087" t="s">
        <v>4753</v>
      </c>
    </row>
    <row r="1088" spans="1:59" x14ac:dyDescent="0.2">
      <c r="A1088" s="1">
        <v>42618.938935185193</v>
      </c>
      <c r="B1088" t="s">
        <v>1862</v>
      </c>
      <c r="C1088" t="s">
        <v>8373</v>
      </c>
      <c r="D1088" t="str">
        <f>VLOOKUP(all_senate_staff[[#This Row],[Full Name]], senate_staff_import[],1,0)</f>
        <v>Rodney C Powis</v>
      </c>
      <c r="L1088" t="s">
        <v>1017</v>
      </c>
      <c r="M1088" t="s">
        <v>1018</v>
      </c>
      <c r="N1088" t="s">
        <v>168</v>
      </c>
      <c r="AH1088" t="s">
        <v>65</v>
      </c>
      <c r="AI1088" t="s">
        <v>66</v>
      </c>
      <c r="AL1088" t="s">
        <v>67</v>
      </c>
      <c r="AY1088" t="s">
        <v>8374</v>
      </c>
      <c r="AZ1088" t="s">
        <v>8375</v>
      </c>
      <c r="BA1088" t="s">
        <v>8376</v>
      </c>
      <c r="BB1088" t="s">
        <v>8377</v>
      </c>
      <c r="BD1088" t="s">
        <v>72</v>
      </c>
      <c r="BG1088" t="s">
        <v>8378</v>
      </c>
    </row>
    <row r="1089" spans="1:59" x14ac:dyDescent="0.2">
      <c r="A1089" s="1">
        <v>42789.531747685192</v>
      </c>
      <c r="B1089" t="s">
        <v>59</v>
      </c>
      <c r="C1089" t="s">
        <v>510</v>
      </c>
      <c r="D1089" t="str">
        <f>VLOOKUP(all_senate_staff[[#This Row],[Full Name]], senate_staff_import[],1,0)</f>
        <v>Romaldo L Peart</v>
      </c>
      <c r="L1089" t="s">
        <v>75</v>
      </c>
      <c r="M1089" t="s">
        <v>76</v>
      </c>
      <c r="N1089" t="s">
        <v>63</v>
      </c>
      <c r="AH1089" t="s">
        <v>65</v>
      </c>
      <c r="AI1089" t="s">
        <v>66</v>
      </c>
      <c r="AL1089" t="s">
        <v>67</v>
      </c>
      <c r="AY1089" t="s">
        <v>511</v>
      </c>
      <c r="AZ1089" t="s">
        <v>512</v>
      </c>
      <c r="BA1089" t="s">
        <v>513</v>
      </c>
      <c r="BB1089" t="s">
        <v>455</v>
      </c>
      <c r="BD1089" t="s">
        <v>72</v>
      </c>
      <c r="BG1089" t="s">
        <v>514</v>
      </c>
    </row>
    <row r="1090" spans="1:59" x14ac:dyDescent="0.2">
      <c r="A1090" s="1">
        <v>42618.94</v>
      </c>
      <c r="B1090" t="s">
        <v>1862</v>
      </c>
      <c r="C1090" t="s">
        <v>6612</v>
      </c>
      <c r="D1090" t="str">
        <f>VLOOKUP(all_senate_staff[[#This Row],[Full Name]], senate_staff_import[],1,0)</f>
        <v>Rosalind B Weinstein</v>
      </c>
      <c r="L1090" t="s">
        <v>5550</v>
      </c>
      <c r="M1090" t="s">
        <v>5551</v>
      </c>
      <c r="N1090" t="s">
        <v>63</v>
      </c>
      <c r="AH1090" t="s">
        <v>65</v>
      </c>
      <c r="AI1090" t="s">
        <v>66</v>
      </c>
      <c r="AL1090" t="s">
        <v>67</v>
      </c>
      <c r="AY1090" t="s">
        <v>6613</v>
      </c>
      <c r="AZ1090" t="s">
        <v>6614</v>
      </c>
      <c r="BA1090" t="s">
        <v>4434</v>
      </c>
      <c r="BB1090" t="s">
        <v>102</v>
      </c>
      <c r="BD1090" t="s">
        <v>72</v>
      </c>
      <c r="BG1090" t="s">
        <v>6615</v>
      </c>
    </row>
    <row r="1091" spans="1:59" x14ac:dyDescent="0.2">
      <c r="A1091" s="1">
        <v>42618.940486111111</v>
      </c>
      <c r="B1091" t="s">
        <v>1862</v>
      </c>
      <c r="C1091" t="s">
        <v>5829</v>
      </c>
      <c r="D1091" t="str">
        <f>VLOOKUP(all_senate_staff[[#This Row],[Full Name]], senate_staff_import[],1,0)</f>
        <v>Rosalyn V Johnson</v>
      </c>
      <c r="L1091" t="s">
        <v>537</v>
      </c>
      <c r="M1091" t="s">
        <v>538</v>
      </c>
      <c r="N1091" t="s">
        <v>63</v>
      </c>
      <c r="AH1091" t="s">
        <v>65</v>
      </c>
      <c r="AI1091" t="s">
        <v>66</v>
      </c>
      <c r="AL1091" t="s">
        <v>67</v>
      </c>
      <c r="AY1091" t="s">
        <v>5830</v>
      </c>
      <c r="AZ1091" t="s">
        <v>5831</v>
      </c>
      <c r="BA1091" t="s">
        <v>855</v>
      </c>
      <c r="BB1091" t="s">
        <v>455</v>
      </c>
      <c r="BD1091" t="s">
        <v>72</v>
      </c>
      <c r="BG1091" t="s">
        <v>5832</v>
      </c>
    </row>
    <row r="1092" spans="1:59" x14ac:dyDescent="0.2">
      <c r="A1092" s="1">
        <v>42618.938761574071</v>
      </c>
      <c r="B1092" t="s">
        <v>1862</v>
      </c>
      <c r="C1092" t="s">
        <v>8603</v>
      </c>
      <c r="D1092" t="str">
        <f>VLOOKUP(all_senate_staff[[#This Row],[Full Name]], senate_staff_import[],1,0)</f>
        <v>Rosanne Ferris</v>
      </c>
      <c r="L1092" t="s">
        <v>4062</v>
      </c>
      <c r="M1092" t="s">
        <v>4063</v>
      </c>
      <c r="N1092" t="s">
        <v>168</v>
      </c>
      <c r="AH1092" t="s">
        <v>65</v>
      </c>
      <c r="AI1092" t="s">
        <v>66</v>
      </c>
      <c r="AL1092" t="s">
        <v>67</v>
      </c>
      <c r="AY1092" t="s">
        <v>8604</v>
      </c>
      <c r="AZ1092" t="s">
        <v>8605</v>
      </c>
      <c r="BA1092" t="s">
        <v>5702</v>
      </c>
      <c r="BB1092" t="s">
        <v>186</v>
      </c>
      <c r="BD1092" t="s">
        <v>72</v>
      </c>
      <c r="BG1092" t="s">
        <v>8606</v>
      </c>
    </row>
    <row r="1093" spans="1:59" x14ac:dyDescent="0.2">
      <c r="A1093" s="1">
        <v>42618.939386574071</v>
      </c>
      <c r="B1093" t="s">
        <v>1862</v>
      </c>
      <c r="C1093" t="s">
        <v>7197</v>
      </c>
      <c r="D1093" t="str">
        <f>VLOOKUP(all_senate_staff[[#This Row],[Full Name]], senate_staff_import[],1,0)</f>
        <v>Rose Marie Poveromo</v>
      </c>
      <c r="L1093" t="s">
        <v>851</v>
      </c>
      <c r="M1093" t="s">
        <v>852</v>
      </c>
      <c r="N1093" t="s">
        <v>63</v>
      </c>
      <c r="AH1093" t="s">
        <v>65</v>
      </c>
      <c r="AI1093" t="s">
        <v>66</v>
      </c>
      <c r="AL1093" t="s">
        <v>67</v>
      </c>
      <c r="AY1093" t="s">
        <v>7198</v>
      </c>
      <c r="AZ1093" t="s">
        <v>7199</v>
      </c>
      <c r="BA1093" t="s">
        <v>7200</v>
      </c>
      <c r="BB1093" t="s">
        <v>426</v>
      </c>
      <c r="BD1093" t="s">
        <v>72</v>
      </c>
      <c r="BG1093" t="s">
        <v>7201</v>
      </c>
    </row>
    <row r="1094" spans="1:59" x14ac:dyDescent="0.2">
      <c r="A1094" s="1">
        <v>42618.94127314815</v>
      </c>
      <c r="B1094" t="s">
        <v>1862</v>
      </c>
      <c r="C1094" t="s">
        <v>4837</v>
      </c>
      <c r="D1094" t="str">
        <f>VLOOKUP(all_senate_staff[[#This Row],[Full Name]], senate_staff_import[],1,0)</f>
        <v>Roseanna C Grimaldi</v>
      </c>
      <c r="M1094" t="s">
        <v>1825</v>
      </c>
      <c r="AH1094" t="s">
        <v>65</v>
      </c>
      <c r="AI1094" t="s">
        <v>66</v>
      </c>
      <c r="AL1094" t="s">
        <v>1237</v>
      </c>
      <c r="AY1094" t="s">
        <v>4838</v>
      </c>
      <c r="AZ1094" t="s">
        <v>4839</v>
      </c>
      <c r="BA1094" t="s">
        <v>4840</v>
      </c>
      <c r="BB1094" t="s">
        <v>1834</v>
      </c>
      <c r="BD1094" t="s">
        <v>72</v>
      </c>
      <c r="BG1094" t="s">
        <v>4841</v>
      </c>
    </row>
    <row r="1095" spans="1:59" x14ac:dyDescent="0.2">
      <c r="A1095" s="1">
        <v>42789.531828703701</v>
      </c>
      <c r="B1095" t="s">
        <v>59</v>
      </c>
      <c r="C1095" t="s">
        <v>131</v>
      </c>
      <c r="D1095" t="str">
        <f>VLOOKUP(all_senate_staff[[#This Row],[Full Name]], senate_staff_import[],1,0)</f>
        <v>Royston J Peters</v>
      </c>
      <c r="L1095" t="s">
        <v>119</v>
      </c>
      <c r="M1095" t="s">
        <v>120</v>
      </c>
      <c r="N1095" t="s">
        <v>63</v>
      </c>
      <c r="AH1095" t="s">
        <v>65</v>
      </c>
      <c r="AI1095" t="s">
        <v>66</v>
      </c>
      <c r="AL1095" t="s">
        <v>67</v>
      </c>
      <c r="AY1095" t="s">
        <v>132</v>
      </c>
      <c r="AZ1095" t="s">
        <v>133</v>
      </c>
      <c r="BA1095" t="s">
        <v>134</v>
      </c>
      <c r="BB1095" t="s">
        <v>135</v>
      </c>
      <c r="BD1095" t="s">
        <v>72</v>
      </c>
      <c r="BG1095" t="s">
        <v>136</v>
      </c>
    </row>
    <row r="1096" spans="1:59" x14ac:dyDescent="0.2">
      <c r="A1096" s="1">
        <v>42789.531655092593</v>
      </c>
      <c r="B1096" t="s">
        <v>59</v>
      </c>
      <c r="C1096" t="s">
        <v>939</v>
      </c>
      <c r="D1096" t="str">
        <f>VLOOKUP(all_senate_staff[[#This Row],[Full Name]], senate_staff_import[],1,0)</f>
        <v>Russell J Goeseke</v>
      </c>
      <c r="L1096" t="s">
        <v>917</v>
      </c>
      <c r="M1096" t="s">
        <v>918</v>
      </c>
      <c r="N1096" t="s">
        <v>63</v>
      </c>
      <c r="AH1096" t="s">
        <v>65</v>
      </c>
      <c r="AI1096" t="s">
        <v>66</v>
      </c>
      <c r="AL1096" t="s">
        <v>67</v>
      </c>
      <c r="AY1096" t="s">
        <v>940</v>
      </c>
      <c r="AZ1096" t="s">
        <v>941</v>
      </c>
      <c r="BA1096" t="s">
        <v>942</v>
      </c>
      <c r="BB1096" t="s">
        <v>943</v>
      </c>
      <c r="BD1096" t="s">
        <v>72</v>
      </c>
      <c r="BG1096" t="s">
        <v>944</v>
      </c>
    </row>
    <row r="1097" spans="1:59" x14ac:dyDescent="0.2">
      <c r="A1097" s="1">
        <v>42618.938993055563</v>
      </c>
      <c r="B1097" t="s">
        <v>1862</v>
      </c>
      <c r="C1097" t="s">
        <v>8197</v>
      </c>
      <c r="D1097" t="str">
        <f>VLOOKUP(all_senate_staff[[#This Row],[Full Name]], senate_staff_import[],1,0)</f>
        <v>Russell M Davis</v>
      </c>
      <c r="M1097" t="s">
        <v>1837</v>
      </c>
      <c r="AH1097" t="s">
        <v>65</v>
      </c>
      <c r="AI1097" t="s">
        <v>66</v>
      </c>
      <c r="AL1097" t="s">
        <v>1237</v>
      </c>
      <c r="AY1097" t="s">
        <v>8198</v>
      </c>
      <c r="AZ1097" t="s">
        <v>8199</v>
      </c>
      <c r="BA1097" t="s">
        <v>1822</v>
      </c>
      <c r="BB1097" t="s">
        <v>8200</v>
      </c>
      <c r="BD1097" t="s">
        <v>72</v>
      </c>
      <c r="BG1097" t="s">
        <v>8201</v>
      </c>
    </row>
    <row r="1098" spans="1:59" x14ac:dyDescent="0.2">
      <c r="A1098" s="1">
        <v>42618.942893518521</v>
      </c>
      <c r="B1098" t="s">
        <v>1862</v>
      </c>
      <c r="C1098" t="s">
        <v>2547</v>
      </c>
      <c r="D1098" t="str">
        <f>VLOOKUP(all_senate_staff[[#This Row],[Full Name]], senate_staff_import[],1,0)</f>
        <v>Ryan J Debrino</v>
      </c>
      <c r="L1098" t="s">
        <v>189</v>
      </c>
      <c r="M1098" t="s">
        <v>190</v>
      </c>
      <c r="N1098" t="s">
        <v>168</v>
      </c>
      <c r="AH1098" t="s">
        <v>65</v>
      </c>
      <c r="AI1098" t="s">
        <v>66</v>
      </c>
      <c r="AL1098" t="s">
        <v>67</v>
      </c>
      <c r="AY1098" t="s">
        <v>2548</v>
      </c>
      <c r="AZ1098" t="s">
        <v>2549</v>
      </c>
      <c r="BA1098" t="s">
        <v>2550</v>
      </c>
      <c r="BB1098" t="s">
        <v>2551</v>
      </c>
      <c r="BD1098" t="s">
        <v>72</v>
      </c>
      <c r="BG1098" t="s">
        <v>2552</v>
      </c>
    </row>
    <row r="1099" spans="1:59" x14ac:dyDescent="0.2">
      <c r="A1099" s="1">
        <v>42618.943310185183</v>
      </c>
      <c r="B1099" t="s">
        <v>1862</v>
      </c>
      <c r="C1099" t="s">
        <v>2019</v>
      </c>
      <c r="D1099" t="str">
        <f>VLOOKUP(all_senate_staff[[#This Row],[Full Name]], senate_staff_import[],1,0)</f>
        <v>Ryan M Love</v>
      </c>
      <c r="M1099" t="s">
        <v>1254</v>
      </c>
      <c r="AH1099" t="s">
        <v>65</v>
      </c>
      <c r="AI1099" t="s">
        <v>66</v>
      </c>
      <c r="AL1099" t="s">
        <v>1237</v>
      </c>
      <c r="AY1099" t="s">
        <v>2020</v>
      </c>
      <c r="AZ1099" t="s">
        <v>2021</v>
      </c>
      <c r="BA1099" t="s">
        <v>2022</v>
      </c>
      <c r="BB1099" t="s">
        <v>2023</v>
      </c>
      <c r="BD1099" t="s">
        <v>72</v>
      </c>
      <c r="BG1099" t="s">
        <v>2024</v>
      </c>
    </row>
    <row r="1100" spans="1:59" x14ac:dyDescent="0.2">
      <c r="A1100" s="1">
        <v>42618.94290509259</v>
      </c>
      <c r="B1100" t="s">
        <v>1862</v>
      </c>
      <c r="C1100" t="s">
        <v>2531</v>
      </c>
      <c r="D1100" t="str">
        <f>VLOOKUP(all_senate_staff[[#This Row],[Full Name]], senate_staff_import[],1,0)</f>
        <v>Ryan M Richmond</v>
      </c>
      <c r="M1100" t="s">
        <v>1387</v>
      </c>
      <c r="AH1100" t="s">
        <v>65</v>
      </c>
      <c r="AI1100" t="s">
        <v>66</v>
      </c>
      <c r="AL1100" t="s">
        <v>1237</v>
      </c>
      <c r="AY1100" t="s">
        <v>2532</v>
      </c>
      <c r="AZ1100" t="s">
        <v>2021</v>
      </c>
      <c r="BA1100" t="s">
        <v>2533</v>
      </c>
      <c r="BB1100" t="s">
        <v>2534</v>
      </c>
      <c r="BD1100" t="s">
        <v>72</v>
      </c>
      <c r="BG1100" t="s">
        <v>2535</v>
      </c>
    </row>
    <row r="1101" spans="1:59" x14ac:dyDescent="0.2">
      <c r="A1101" s="1">
        <v>42618.941284722219</v>
      </c>
      <c r="B1101" t="s">
        <v>1862</v>
      </c>
      <c r="C1101" t="s">
        <v>4806</v>
      </c>
      <c r="D1101" t="str">
        <f>VLOOKUP(all_senate_staff[[#This Row],[Full Name]], senate_staff_import[],1,0)</f>
        <v>Ryan T Blair</v>
      </c>
      <c r="M1101" t="s">
        <v>1825</v>
      </c>
      <c r="AH1101" t="s">
        <v>65</v>
      </c>
      <c r="AI1101" t="s">
        <v>66</v>
      </c>
      <c r="AL1101" t="s">
        <v>1237</v>
      </c>
      <c r="AY1101" t="s">
        <v>4807</v>
      </c>
      <c r="AZ1101" t="s">
        <v>4808</v>
      </c>
      <c r="BA1101" t="s">
        <v>4809</v>
      </c>
      <c r="BB1101" t="s">
        <v>4810</v>
      </c>
      <c r="BD1101" t="s">
        <v>72</v>
      </c>
      <c r="BG1101" t="s">
        <v>4811</v>
      </c>
    </row>
    <row r="1102" spans="1:59" x14ac:dyDescent="0.2">
      <c r="A1102" s="1">
        <v>42618.938993055563</v>
      </c>
      <c r="B1102" t="s">
        <v>1862</v>
      </c>
      <c r="C1102" t="s">
        <v>8187</v>
      </c>
      <c r="D1102" t="str">
        <f>VLOOKUP(all_senate_staff[[#This Row],[Full Name]], senate_staff_import[],1,0)</f>
        <v>S Dennis Jones</v>
      </c>
      <c r="M1102" t="s">
        <v>1837</v>
      </c>
      <c r="AH1102" t="s">
        <v>65</v>
      </c>
      <c r="AI1102" t="s">
        <v>66</v>
      </c>
      <c r="AL1102" t="s">
        <v>1237</v>
      </c>
      <c r="AY1102" t="s">
        <v>8188</v>
      </c>
      <c r="AZ1102" t="s">
        <v>8189</v>
      </c>
      <c r="BA1102" t="s">
        <v>762</v>
      </c>
      <c r="BB1102" t="s">
        <v>1841</v>
      </c>
      <c r="BD1102" t="s">
        <v>72</v>
      </c>
      <c r="BG1102" t="s">
        <v>8190</v>
      </c>
    </row>
    <row r="1103" spans="1:59" x14ac:dyDescent="0.2">
      <c r="A1103" s="1">
        <v>42618.939189814817</v>
      </c>
      <c r="B1103" t="s">
        <v>1862</v>
      </c>
      <c r="C1103" t="s">
        <v>7612</v>
      </c>
      <c r="D1103" t="str">
        <f>VLOOKUP(all_senate_staff[[#This Row],[Full Name]], senate_staff_import[],1,0)</f>
        <v>Sakima A Brown</v>
      </c>
      <c r="L1103" t="s">
        <v>1031</v>
      </c>
      <c r="M1103" t="s">
        <v>1032</v>
      </c>
      <c r="N1103" t="s">
        <v>63</v>
      </c>
      <c r="AH1103" t="s">
        <v>65</v>
      </c>
      <c r="AI1103" t="s">
        <v>66</v>
      </c>
      <c r="AL1103" t="s">
        <v>67</v>
      </c>
      <c r="AY1103" t="s">
        <v>7613</v>
      </c>
      <c r="AZ1103" t="s">
        <v>7614</v>
      </c>
      <c r="BA1103" t="s">
        <v>7615</v>
      </c>
      <c r="BB1103" t="s">
        <v>7616</v>
      </c>
      <c r="BD1103" t="s">
        <v>72</v>
      </c>
      <c r="BG1103" t="s">
        <v>7617</v>
      </c>
    </row>
    <row r="1104" spans="1:59" x14ac:dyDescent="0.2">
      <c r="A1104" s="1">
        <v>42618.94159722222</v>
      </c>
      <c r="B1104" t="s">
        <v>1862</v>
      </c>
      <c r="C1104" t="s">
        <v>4356</v>
      </c>
      <c r="D1104" t="str">
        <f>VLOOKUP(all_senate_staff[[#This Row],[Full Name]], senate_staff_import[],1,0)</f>
        <v>Sally K Fitzgerald</v>
      </c>
      <c r="M1104" t="s">
        <v>1373</v>
      </c>
      <c r="AH1104" t="s">
        <v>65</v>
      </c>
      <c r="AI1104" t="s">
        <v>66</v>
      </c>
      <c r="AL1104" t="s">
        <v>1237</v>
      </c>
      <c r="AY1104" t="s">
        <v>4357</v>
      </c>
      <c r="AZ1104" t="s">
        <v>4358</v>
      </c>
      <c r="BA1104" t="s">
        <v>4359</v>
      </c>
      <c r="BB1104" t="s">
        <v>395</v>
      </c>
      <c r="BD1104" t="s">
        <v>72</v>
      </c>
      <c r="BG1104" t="s">
        <v>4360</v>
      </c>
    </row>
    <row r="1105" spans="1:59" x14ac:dyDescent="0.2">
      <c r="A1105" s="1">
        <v>42618.939247685194</v>
      </c>
      <c r="B1105" t="s">
        <v>1862</v>
      </c>
      <c r="C1105" t="s">
        <v>7480</v>
      </c>
      <c r="D1105" t="str">
        <f>VLOOKUP(all_senate_staff[[#This Row],[Full Name]], senate_staff_import[],1,0)</f>
        <v>Salvatore C Nicosia</v>
      </c>
      <c r="L1105" t="s">
        <v>1090</v>
      </c>
      <c r="M1105" t="s">
        <v>1091</v>
      </c>
      <c r="N1105" t="s">
        <v>63</v>
      </c>
      <c r="AH1105" t="s">
        <v>65</v>
      </c>
      <c r="AI1105" t="s">
        <v>66</v>
      </c>
      <c r="AL1105" t="s">
        <v>67</v>
      </c>
      <c r="AY1105" t="s">
        <v>7481</v>
      </c>
      <c r="AZ1105" t="s">
        <v>7482</v>
      </c>
      <c r="BA1105" t="s">
        <v>5720</v>
      </c>
      <c r="BB1105" t="s">
        <v>992</v>
      </c>
      <c r="BD1105" t="s">
        <v>72</v>
      </c>
      <c r="BG1105" t="s">
        <v>7483</v>
      </c>
    </row>
    <row r="1106" spans="1:59" x14ac:dyDescent="0.2">
      <c r="A1106" s="1">
        <v>42618.94332175926</v>
      </c>
      <c r="B1106" t="s">
        <v>1862</v>
      </c>
      <c r="C1106" t="s">
        <v>2009</v>
      </c>
      <c r="D1106" t="str">
        <f>VLOOKUP(all_senate_staff[[#This Row],[Full Name]], senate_staff_import[],1,0)</f>
        <v>Salvatore J Rinaldi Jr</v>
      </c>
      <c r="M1106" t="s">
        <v>1254</v>
      </c>
      <c r="AH1106" t="s">
        <v>65</v>
      </c>
      <c r="AI1106" t="s">
        <v>66</v>
      </c>
      <c r="AL1106" t="s">
        <v>1237</v>
      </c>
      <c r="AY1106" t="s">
        <v>2010</v>
      </c>
      <c r="AZ1106" t="s">
        <v>2011</v>
      </c>
      <c r="BA1106" t="s">
        <v>2012</v>
      </c>
      <c r="BB1106" t="s">
        <v>2013</v>
      </c>
      <c r="BD1106" t="s">
        <v>72</v>
      </c>
      <c r="BG1106" t="s">
        <v>2014</v>
      </c>
    </row>
    <row r="1107" spans="1:59" x14ac:dyDescent="0.2">
      <c r="A1107" s="1">
        <v>42618.939108796287</v>
      </c>
      <c r="B1107" t="s">
        <v>1862</v>
      </c>
      <c r="C1107" t="s">
        <v>7814</v>
      </c>
      <c r="D1107" t="str">
        <f>VLOOKUP(all_senate_staff[[#This Row],[Full Name]], senate_staff_import[],1,0)</f>
        <v>Sam L Stouffer</v>
      </c>
      <c r="M1107" t="s">
        <v>1850</v>
      </c>
      <c r="AH1107" t="s">
        <v>65</v>
      </c>
      <c r="AI1107" t="s">
        <v>66</v>
      </c>
      <c r="AL1107" t="s">
        <v>1237</v>
      </c>
      <c r="AY1107" t="s">
        <v>7815</v>
      </c>
      <c r="AZ1107" t="s">
        <v>7816</v>
      </c>
      <c r="BA1107" t="s">
        <v>7817</v>
      </c>
      <c r="BB1107" t="s">
        <v>7777</v>
      </c>
      <c r="BD1107" t="s">
        <v>72</v>
      </c>
      <c r="BG1107" t="s">
        <v>7818</v>
      </c>
    </row>
    <row r="1108" spans="1:59" x14ac:dyDescent="0.2">
      <c r="A1108" s="1">
        <v>42618.941979166673</v>
      </c>
      <c r="B1108" t="s">
        <v>1862</v>
      </c>
      <c r="C1108" t="s">
        <v>3810</v>
      </c>
      <c r="D1108" t="str">
        <f>VLOOKUP(all_senate_staff[[#This Row],[Full Name]], senate_staff_import[],1,0)</f>
        <v>Samantha I Bernstein</v>
      </c>
      <c r="L1108" t="s">
        <v>119</v>
      </c>
      <c r="M1108" t="s">
        <v>120</v>
      </c>
      <c r="N1108" t="s">
        <v>168</v>
      </c>
      <c r="AH1108" t="s">
        <v>65</v>
      </c>
      <c r="AI1108" t="s">
        <v>66</v>
      </c>
      <c r="AL1108" t="s">
        <v>67</v>
      </c>
      <c r="AY1108" t="s">
        <v>3811</v>
      </c>
      <c r="AZ1108" t="s">
        <v>3812</v>
      </c>
      <c r="BA1108" t="s">
        <v>3813</v>
      </c>
      <c r="BB1108" t="s">
        <v>732</v>
      </c>
      <c r="BD1108" t="s">
        <v>72</v>
      </c>
      <c r="BG1108" t="s">
        <v>3814</v>
      </c>
    </row>
    <row r="1109" spans="1:59" x14ac:dyDescent="0.2">
      <c r="A1109" s="1">
        <v>42618.939131944448</v>
      </c>
      <c r="B1109" t="s">
        <v>1862</v>
      </c>
      <c r="C1109" t="s">
        <v>7726</v>
      </c>
      <c r="D1109" t="str">
        <f>VLOOKUP(all_senate_staff[[#This Row],[Full Name]], senate_staff_import[],1,0)</f>
        <v>Samaris Gross</v>
      </c>
      <c r="L1109" t="s">
        <v>1001</v>
      </c>
      <c r="M1109" t="s">
        <v>1002</v>
      </c>
      <c r="N1109" t="s">
        <v>63</v>
      </c>
      <c r="T1109" t="s">
        <v>7727</v>
      </c>
      <c r="AH1109" t="s">
        <v>65</v>
      </c>
      <c r="AI1109" t="s">
        <v>66</v>
      </c>
      <c r="AL1109" t="s">
        <v>67</v>
      </c>
      <c r="AM1109" t="s">
        <v>145</v>
      </c>
      <c r="AY1109" t="s">
        <v>7728</v>
      </c>
      <c r="AZ1109" t="s">
        <v>7729</v>
      </c>
      <c r="BA1109" t="s">
        <v>3610</v>
      </c>
      <c r="BB1109" t="s">
        <v>7730</v>
      </c>
      <c r="BD1109" t="s">
        <v>72</v>
      </c>
      <c r="BG1109" t="s">
        <v>7731</v>
      </c>
    </row>
    <row r="1110" spans="1:59" x14ac:dyDescent="0.2">
      <c r="A1110" s="1">
        <v>42618.941817129627</v>
      </c>
      <c r="B1110" t="s">
        <v>1862</v>
      </c>
      <c r="C1110" t="s">
        <v>4030</v>
      </c>
      <c r="D1110" t="str">
        <f>VLOOKUP(all_senate_staff[[#This Row],[Full Name]], senate_staff_import[],1,0)</f>
        <v>Samuel D Nelson</v>
      </c>
      <c r="M1110" t="s">
        <v>1387</v>
      </c>
      <c r="AH1110" t="s">
        <v>65</v>
      </c>
      <c r="AI1110" t="s">
        <v>66</v>
      </c>
      <c r="AL1110" t="s">
        <v>1237</v>
      </c>
      <c r="AY1110" t="s">
        <v>4031</v>
      </c>
      <c r="AZ1110" t="s">
        <v>4032</v>
      </c>
      <c r="BA1110" t="s">
        <v>4033</v>
      </c>
      <c r="BB1110" t="s">
        <v>4034</v>
      </c>
      <c r="BD1110" t="s">
        <v>72</v>
      </c>
      <c r="BG1110" t="s">
        <v>4035</v>
      </c>
    </row>
    <row r="1111" spans="1:59" x14ac:dyDescent="0.2">
      <c r="A1111" s="1">
        <v>42789.531736111108</v>
      </c>
      <c r="B1111" t="s">
        <v>59</v>
      </c>
      <c r="C1111" t="s">
        <v>536</v>
      </c>
      <c r="D1111" t="str">
        <f>VLOOKUP(all_senate_staff[[#This Row],[Full Name]], senate_staff_import[],1,0)</f>
        <v>Samuel L Williams</v>
      </c>
      <c r="L1111" t="s">
        <v>537</v>
      </c>
      <c r="M1111" t="s">
        <v>538</v>
      </c>
      <c r="N1111" t="s">
        <v>63</v>
      </c>
      <c r="AH1111" t="s">
        <v>65</v>
      </c>
      <c r="AI1111" t="s">
        <v>66</v>
      </c>
      <c r="AL1111" t="s">
        <v>67</v>
      </c>
      <c r="AY1111" t="s">
        <v>539</v>
      </c>
      <c r="AZ1111" t="s">
        <v>540</v>
      </c>
      <c r="BA1111" t="s">
        <v>541</v>
      </c>
      <c r="BB1111" t="s">
        <v>426</v>
      </c>
      <c r="BD1111" t="s">
        <v>72</v>
      </c>
      <c r="BG1111" t="s">
        <v>542</v>
      </c>
    </row>
    <row r="1112" spans="1:59" x14ac:dyDescent="0.2">
      <c r="A1112" s="1">
        <v>42618.943240740737</v>
      </c>
      <c r="B1112" t="s">
        <v>1862</v>
      </c>
      <c r="C1112" t="s">
        <v>2115</v>
      </c>
      <c r="D1112" t="str">
        <f>VLOOKUP(all_senate_staff[[#This Row],[Full Name]], senate_staff_import[],1,0)</f>
        <v>Samuel S Senich</v>
      </c>
      <c r="M1112" t="s">
        <v>2106</v>
      </c>
      <c r="AH1112" t="s">
        <v>65</v>
      </c>
      <c r="AI1112" t="s">
        <v>66</v>
      </c>
      <c r="AL1112" t="s">
        <v>1237</v>
      </c>
      <c r="AY1112" t="s">
        <v>2116</v>
      </c>
      <c r="AZ1112" t="s">
        <v>2117</v>
      </c>
      <c r="BA1112" t="s">
        <v>2118</v>
      </c>
      <c r="BB1112" t="s">
        <v>2119</v>
      </c>
      <c r="BD1112" t="s">
        <v>72</v>
      </c>
      <c r="BG1112" t="s">
        <v>2120</v>
      </c>
    </row>
    <row r="1113" spans="1:59" x14ac:dyDescent="0.2">
      <c r="A1113" s="1">
        <v>42618.943113425928</v>
      </c>
      <c r="B1113" t="s">
        <v>1862</v>
      </c>
      <c r="C1113" t="s">
        <v>2253</v>
      </c>
      <c r="D1113" t="str">
        <f>VLOOKUP(all_senate_staff[[#This Row],[Full Name]], senate_staff_import[],1,0)</f>
        <v>Sandee Doremus</v>
      </c>
      <c r="L1113" t="s">
        <v>709</v>
      </c>
      <c r="M1113" t="s">
        <v>710</v>
      </c>
      <c r="N1113" t="s">
        <v>63</v>
      </c>
      <c r="AH1113" t="s">
        <v>65</v>
      </c>
      <c r="AI1113" t="s">
        <v>66</v>
      </c>
      <c r="AL1113" t="s">
        <v>67</v>
      </c>
      <c r="AY1113" t="s">
        <v>2254</v>
      </c>
      <c r="AZ1113" t="s">
        <v>2255</v>
      </c>
      <c r="BA1113" t="s">
        <v>2256</v>
      </c>
      <c r="BB1113" t="s">
        <v>426</v>
      </c>
      <c r="BD1113" t="s">
        <v>72</v>
      </c>
      <c r="BG1113" t="s">
        <v>2257</v>
      </c>
    </row>
    <row r="1114" spans="1:59" x14ac:dyDescent="0.2">
      <c r="A1114" s="1">
        <v>42618.940069444441</v>
      </c>
      <c r="B1114" t="s">
        <v>1862</v>
      </c>
      <c r="C1114" t="s">
        <v>6504</v>
      </c>
      <c r="D1114" t="str">
        <f>VLOOKUP(all_senate_staff[[#This Row],[Full Name]], senate_staff_import[],1,0)</f>
        <v>Sara J Lattin</v>
      </c>
      <c r="L1114" t="s">
        <v>1108</v>
      </c>
      <c r="M1114" t="s">
        <v>1109</v>
      </c>
      <c r="N1114" t="s">
        <v>63</v>
      </c>
      <c r="T1114" t="s">
        <v>6505</v>
      </c>
      <c r="AH1114" t="s">
        <v>65</v>
      </c>
      <c r="AI1114" t="s">
        <v>66</v>
      </c>
      <c r="AL1114" t="s">
        <v>67</v>
      </c>
      <c r="AM1114" t="s">
        <v>145</v>
      </c>
      <c r="AY1114" t="s">
        <v>6506</v>
      </c>
      <c r="AZ1114" t="s">
        <v>6507</v>
      </c>
      <c r="BA1114" t="s">
        <v>6508</v>
      </c>
      <c r="BB1114" t="s">
        <v>2839</v>
      </c>
      <c r="BD1114" t="s">
        <v>72</v>
      </c>
      <c r="BG1114" t="s">
        <v>6509</v>
      </c>
    </row>
    <row r="1115" spans="1:59" x14ac:dyDescent="0.2">
      <c r="A1115" s="1">
        <v>42618.939062500001</v>
      </c>
      <c r="B1115" t="s">
        <v>1862</v>
      </c>
      <c r="C1115" t="s">
        <v>7973</v>
      </c>
      <c r="D1115" t="str">
        <f>VLOOKUP(all_senate_staff[[#This Row],[Full Name]], senate_staff_import[],1,0)</f>
        <v>Sarah A Czelusniak</v>
      </c>
      <c r="M1115" t="s">
        <v>7964</v>
      </c>
      <c r="AH1115" t="s">
        <v>65</v>
      </c>
      <c r="AI1115" t="s">
        <v>66</v>
      </c>
      <c r="AL1115" t="s">
        <v>1237</v>
      </c>
      <c r="AY1115" t="s">
        <v>7974</v>
      </c>
      <c r="AZ1115" t="s">
        <v>7975</v>
      </c>
      <c r="BA1115" t="s">
        <v>7976</v>
      </c>
      <c r="BB1115" t="s">
        <v>7977</v>
      </c>
      <c r="BD1115" t="s">
        <v>72</v>
      </c>
      <c r="BG1115" t="s">
        <v>7978</v>
      </c>
    </row>
    <row r="1116" spans="1:59" x14ac:dyDescent="0.2">
      <c r="A1116" s="1">
        <v>42618.938993055563</v>
      </c>
      <c r="B1116" t="s">
        <v>1862</v>
      </c>
      <c r="C1116" t="s">
        <v>8210</v>
      </c>
      <c r="D1116" t="str">
        <f>VLOOKUP(all_senate_staff[[#This Row],[Full Name]], senate_staff_import[],1,0)</f>
        <v>Sarah D Rupert</v>
      </c>
      <c r="L1116" t="s">
        <v>872</v>
      </c>
      <c r="M1116" t="s">
        <v>873</v>
      </c>
      <c r="N1116" t="s">
        <v>63</v>
      </c>
      <c r="AH1116" t="s">
        <v>65</v>
      </c>
      <c r="AI1116" t="s">
        <v>66</v>
      </c>
      <c r="AL1116" t="s">
        <v>67</v>
      </c>
      <c r="AY1116" t="s">
        <v>8211</v>
      </c>
      <c r="AZ1116" t="s">
        <v>8212</v>
      </c>
      <c r="BA1116" t="s">
        <v>8213</v>
      </c>
      <c r="BB1116" t="s">
        <v>2271</v>
      </c>
      <c r="BD1116" t="s">
        <v>72</v>
      </c>
      <c r="BG1116" t="s">
        <v>8214</v>
      </c>
    </row>
    <row r="1117" spans="1:59" x14ac:dyDescent="0.2">
      <c r="A1117" s="1">
        <v>42618.942546296297</v>
      </c>
      <c r="B1117" t="s">
        <v>1862</v>
      </c>
      <c r="C1117" t="s">
        <v>2992</v>
      </c>
      <c r="D1117" t="str">
        <f>VLOOKUP(all_senate_staff[[#This Row],[Full Name]], senate_staff_import[],1,0)</f>
        <v>Sarah E Minguela</v>
      </c>
      <c r="M1117" t="s">
        <v>1254</v>
      </c>
      <c r="AH1117" t="s">
        <v>65</v>
      </c>
      <c r="AI1117" t="s">
        <v>66</v>
      </c>
      <c r="AL1117" t="s">
        <v>1237</v>
      </c>
      <c r="AY1117" t="s">
        <v>2993</v>
      </c>
      <c r="AZ1117" t="s">
        <v>712</v>
      </c>
      <c r="BA1117" t="s">
        <v>2994</v>
      </c>
      <c r="BB1117" t="s">
        <v>2995</v>
      </c>
      <c r="BD1117" t="s">
        <v>72</v>
      </c>
      <c r="BG1117" t="s">
        <v>2996</v>
      </c>
    </row>
    <row r="1118" spans="1:59" x14ac:dyDescent="0.2">
      <c r="A1118" s="1">
        <v>42789.531701388893</v>
      </c>
      <c r="B1118" t="s">
        <v>59</v>
      </c>
      <c r="C1118" t="s">
        <v>708</v>
      </c>
      <c r="D1118" t="str">
        <f>VLOOKUP(all_senate_staff[[#This Row],[Full Name]], senate_staff_import[],1,0)</f>
        <v>Sarah E Spellman</v>
      </c>
      <c r="L1118" t="s">
        <v>709</v>
      </c>
      <c r="M1118" t="s">
        <v>710</v>
      </c>
      <c r="N1118" t="s">
        <v>63</v>
      </c>
      <c r="AH1118" t="s">
        <v>65</v>
      </c>
      <c r="AI1118" t="s">
        <v>66</v>
      </c>
      <c r="AL1118" t="s">
        <v>67</v>
      </c>
      <c r="AY1118" t="s">
        <v>711</v>
      </c>
      <c r="AZ1118" t="s">
        <v>712</v>
      </c>
      <c r="BA1118" t="s">
        <v>713</v>
      </c>
      <c r="BB1118" t="s">
        <v>714</v>
      </c>
      <c r="BD1118" t="s">
        <v>72</v>
      </c>
      <c r="BG1118" t="s">
        <v>715</v>
      </c>
    </row>
    <row r="1119" spans="1:59" x14ac:dyDescent="0.2">
      <c r="A1119" s="1">
        <v>42618.940462962957</v>
      </c>
      <c r="B1119" t="s">
        <v>1862</v>
      </c>
      <c r="C1119" t="s">
        <v>5850</v>
      </c>
      <c r="D1119" t="str">
        <f>VLOOKUP(all_senate_staff[[#This Row],[Full Name]], senate_staff_import[],1,0)</f>
        <v>Sarah L Bangs</v>
      </c>
      <c r="M1119" t="s">
        <v>4070</v>
      </c>
      <c r="T1119" t="s">
        <v>5851</v>
      </c>
      <c r="V1119" t="s">
        <v>5852</v>
      </c>
      <c r="AG1119" t="s">
        <v>2282</v>
      </c>
      <c r="AH1119" t="s">
        <v>65</v>
      </c>
      <c r="AI1119" t="s">
        <v>66</v>
      </c>
      <c r="AL1119" t="s">
        <v>1237</v>
      </c>
      <c r="AY1119" t="s">
        <v>5853</v>
      </c>
      <c r="AZ1119" t="s">
        <v>5854</v>
      </c>
      <c r="BA1119" t="s">
        <v>5855</v>
      </c>
      <c r="BB1119" t="s">
        <v>3440</v>
      </c>
      <c r="BD1119" t="s">
        <v>72</v>
      </c>
      <c r="BG1119" t="s">
        <v>5856</v>
      </c>
    </row>
    <row r="1120" spans="1:59" x14ac:dyDescent="0.2">
      <c r="A1120" s="1">
        <v>42618.938993055563</v>
      </c>
      <c r="B1120" t="s">
        <v>1862</v>
      </c>
      <c r="C1120" t="s">
        <v>8202</v>
      </c>
      <c r="D1120" t="str">
        <f>VLOOKUP(all_senate_staff[[#This Row],[Full Name]], senate_staff_import[],1,0)</f>
        <v>Sarah V Compo</v>
      </c>
      <c r="L1120" t="s">
        <v>872</v>
      </c>
      <c r="M1120" t="s">
        <v>873</v>
      </c>
      <c r="N1120" t="s">
        <v>63</v>
      </c>
      <c r="AH1120" t="s">
        <v>65</v>
      </c>
      <c r="AI1120" t="s">
        <v>66</v>
      </c>
      <c r="AL1120" t="s">
        <v>67</v>
      </c>
      <c r="AY1120" t="s">
        <v>8203</v>
      </c>
      <c r="AZ1120" t="s">
        <v>8204</v>
      </c>
      <c r="BA1120" t="s">
        <v>8205</v>
      </c>
      <c r="BB1120" t="s">
        <v>236</v>
      </c>
      <c r="BD1120" t="s">
        <v>72</v>
      </c>
      <c r="BG1120" t="s">
        <v>8206</v>
      </c>
    </row>
    <row r="1121" spans="1:59" x14ac:dyDescent="0.2">
      <c r="A1121" s="1">
        <v>42618.941446759258</v>
      </c>
      <c r="B1121" t="s">
        <v>1862</v>
      </c>
      <c r="C1121" t="s">
        <v>4550</v>
      </c>
      <c r="D1121" t="str">
        <f>VLOOKUP(all_senate_staff[[#This Row],[Full Name]], senate_staff_import[],1,0)</f>
        <v>Sarana G Purcell</v>
      </c>
      <c r="L1121" t="s">
        <v>537</v>
      </c>
      <c r="M1121" t="s">
        <v>538</v>
      </c>
      <c r="N1121" t="s">
        <v>63</v>
      </c>
      <c r="AH1121" t="s">
        <v>65</v>
      </c>
      <c r="AI1121" t="s">
        <v>66</v>
      </c>
      <c r="AL1121" t="s">
        <v>67</v>
      </c>
      <c r="AY1121" t="s">
        <v>4551</v>
      </c>
      <c r="AZ1121" t="s">
        <v>4552</v>
      </c>
      <c r="BA1121" t="s">
        <v>2771</v>
      </c>
      <c r="BB1121" t="s">
        <v>683</v>
      </c>
      <c r="BD1121" t="s">
        <v>72</v>
      </c>
      <c r="BG1121" t="s">
        <v>4553</v>
      </c>
    </row>
    <row r="1122" spans="1:59" x14ac:dyDescent="0.2">
      <c r="A1122" s="1">
        <v>42618.940405092602</v>
      </c>
      <c r="B1122" t="s">
        <v>1862</v>
      </c>
      <c r="C1122" t="s">
        <v>5940</v>
      </c>
      <c r="D1122" t="str">
        <f>VLOOKUP(all_senate_staff[[#This Row],[Full Name]], senate_staff_import[],1,0)</f>
        <v>Sarra Hale-Stern</v>
      </c>
      <c r="L1122" t="s">
        <v>333</v>
      </c>
      <c r="M1122" t="s">
        <v>334</v>
      </c>
      <c r="N1122" t="s">
        <v>63</v>
      </c>
      <c r="AH1122" t="s">
        <v>65</v>
      </c>
      <c r="AI1122" t="s">
        <v>66</v>
      </c>
      <c r="AL1122" t="s">
        <v>67</v>
      </c>
      <c r="AY1122" t="s">
        <v>5941</v>
      </c>
      <c r="AZ1122" t="s">
        <v>5942</v>
      </c>
      <c r="BA1122" t="s">
        <v>5943</v>
      </c>
      <c r="BB1122" t="s">
        <v>683</v>
      </c>
      <c r="BD1122" t="s">
        <v>72</v>
      </c>
      <c r="BG1122" t="s">
        <v>5944</v>
      </c>
    </row>
    <row r="1123" spans="1:59" x14ac:dyDescent="0.2">
      <c r="A1123" s="1">
        <v>42618.939004629632</v>
      </c>
      <c r="B1123" t="s">
        <v>1862</v>
      </c>
      <c r="C1123" t="s">
        <v>8174</v>
      </c>
      <c r="D1123" t="str">
        <f>VLOOKUP(all_senate_staff[[#This Row],[Full Name]], senate_staff_import[],1,0)</f>
        <v>Scott A Courtemanche</v>
      </c>
      <c r="M1123" t="s">
        <v>1837</v>
      </c>
      <c r="AH1123" t="s">
        <v>65</v>
      </c>
      <c r="AI1123" t="s">
        <v>66</v>
      </c>
      <c r="AL1123" t="s">
        <v>1237</v>
      </c>
      <c r="AY1123" t="s">
        <v>8175</v>
      </c>
      <c r="AZ1123" t="s">
        <v>8176</v>
      </c>
      <c r="BA1123" t="s">
        <v>8177</v>
      </c>
      <c r="BB1123" t="s">
        <v>8178</v>
      </c>
      <c r="BD1123" t="s">
        <v>72</v>
      </c>
      <c r="BG1123" t="s">
        <v>8179</v>
      </c>
    </row>
    <row r="1124" spans="1:59" x14ac:dyDescent="0.2">
      <c r="A1124" s="1">
        <v>42618.939004629632</v>
      </c>
      <c r="B1124" t="s">
        <v>1862</v>
      </c>
      <c r="C1124" t="s">
        <v>8162</v>
      </c>
      <c r="D1124" t="str">
        <f>VLOOKUP(all_senate_staff[[#This Row],[Full Name]], senate_staff_import[],1,0)</f>
        <v>Scott C Hotaling</v>
      </c>
      <c r="M1124" t="s">
        <v>1837</v>
      </c>
      <c r="AH1124" t="s">
        <v>65</v>
      </c>
      <c r="AI1124" t="s">
        <v>66</v>
      </c>
      <c r="AL1124" t="s">
        <v>1237</v>
      </c>
      <c r="AY1124" t="s">
        <v>8163</v>
      </c>
      <c r="AZ1124" t="s">
        <v>8164</v>
      </c>
      <c r="BA1124" t="s">
        <v>8165</v>
      </c>
      <c r="BB1124" t="s">
        <v>7262</v>
      </c>
      <c r="BD1124" t="s">
        <v>72</v>
      </c>
      <c r="BG1124" t="s">
        <v>8166</v>
      </c>
    </row>
    <row r="1125" spans="1:59" x14ac:dyDescent="0.2">
      <c r="A1125" s="1">
        <v>42618.943252314813</v>
      </c>
      <c r="B1125" t="s">
        <v>1862</v>
      </c>
      <c r="C1125" t="s">
        <v>2105</v>
      </c>
      <c r="D1125" t="str">
        <f>VLOOKUP(all_senate_staff[[#This Row],[Full Name]], senate_staff_import[],1,0)</f>
        <v>Scott J Brennan</v>
      </c>
      <c r="M1125" t="s">
        <v>2106</v>
      </c>
      <c r="AH1125" t="s">
        <v>65</v>
      </c>
      <c r="AI1125" t="s">
        <v>66</v>
      </c>
      <c r="AL1125" t="s">
        <v>1237</v>
      </c>
      <c r="AY1125" t="s">
        <v>2107</v>
      </c>
      <c r="AZ1125" t="s">
        <v>2108</v>
      </c>
      <c r="BA1125" t="s">
        <v>344</v>
      </c>
      <c r="BB1125" t="s">
        <v>2109</v>
      </c>
      <c r="BD1125" t="s">
        <v>72</v>
      </c>
      <c r="BG1125" t="s">
        <v>2110</v>
      </c>
    </row>
    <row r="1126" spans="1:59" x14ac:dyDescent="0.2">
      <c r="A1126" s="1">
        <v>42618.941296296303</v>
      </c>
      <c r="B1126" t="s">
        <v>1862</v>
      </c>
      <c r="C1126" t="s">
        <v>4787</v>
      </c>
      <c r="D1126" t="str">
        <f>VLOOKUP(all_senate_staff[[#This Row],[Full Name]], senate_staff_import[],1,0)</f>
        <v>Scott J Walsh</v>
      </c>
      <c r="M1126" t="s">
        <v>1825</v>
      </c>
      <c r="AH1126" t="s">
        <v>65</v>
      </c>
      <c r="AI1126" t="s">
        <v>66</v>
      </c>
      <c r="AL1126" t="s">
        <v>1237</v>
      </c>
      <c r="AY1126" t="s">
        <v>4788</v>
      </c>
      <c r="AZ1126" t="s">
        <v>2108</v>
      </c>
      <c r="BA1126" t="s">
        <v>4789</v>
      </c>
      <c r="BB1126" t="s">
        <v>4790</v>
      </c>
      <c r="BD1126" t="s">
        <v>72</v>
      </c>
      <c r="BG1126" t="s">
        <v>4791</v>
      </c>
    </row>
    <row r="1127" spans="1:59" x14ac:dyDescent="0.2">
      <c r="A1127" s="1">
        <v>42618.939826388887</v>
      </c>
      <c r="B1127" t="s">
        <v>1862</v>
      </c>
      <c r="C1127" t="s">
        <v>7003</v>
      </c>
      <c r="D1127" t="str">
        <f>VLOOKUP(all_senate_staff[[#This Row],[Full Name]], senate_staff_import[],1,0)</f>
        <v>Scott M Lavery</v>
      </c>
      <c r="L1127" t="s">
        <v>901</v>
      </c>
      <c r="M1127" t="s">
        <v>902</v>
      </c>
      <c r="N1127" t="s">
        <v>63</v>
      </c>
      <c r="AH1127" t="s">
        <v>65</v>
      </c>
      <c r="AI1127" t="s">
        <v>66</v>
      </c>
      <c r="AL1127" t="s">
        <v>67</v>
      </c>
      <c r="AY1127" t="s">
        <v>7004</v>
      </c>
      <c r="AZ1127" t="s">
        <v>4342</v>
      </c>
      <c r="BA1127" t="s">
        <v>7005</v>
      </c>
      <c r="BB1127" t="s">
        <v>420</v>
      </c>
      <c r="BD1127" t="s">
        <v>72</v>
      </c>
      <c r="BG1127" t="s">
        <v>7006</v>
      </c>
    </row>
    <row r="1128" spans="1:59" x14ac:dyDescent="0.2">
      <c r="A1128" s="1">
        <v>42618.94159722222</v>
      </c>
      <c r="B1128" t="s">
        <v>1862</v>
      </c>
      <c r="C1128" t="s">
        <v>4340</v>
      </c>
      <c r="D1128" t="str">
        <f>VLOOKUP(all_senate_staff[[#This Row],[Full Name]], senate_staff_import[],1,0)</f>
        <v>Scott M Reif</v>
      </c>
      <c r="M1128" t="s">
        <v>2627</v>
      </c>
      <c r="AH1128" t="s">
        <v>65</v>
      </c>
      <c r="AI1128" t="s">
        <v>66</v>
      </c>
      <c r="AL1128" t="s">
        <v>1237</v>
      </c>
      <c r="AY1128" t="s">
        <v>4341</v>
      </c>
      <c r="AZ1128" t="s">
        <v>4342</v>
      </c>
      <c r="BA1128" t="s">
        <v>4343</v>
      </c>
      <c r="BB1128" t="s">
        <v>4344</v>
      </c>
      <c r="BD1128" t="s">
        <v>72</v>
      </c>
      <c r="BG1128" t="s">
        <v>4345</v>
      </c>
    </row>
    <row r="1129" spans="1:59" x14ac:dyDescent="0.2">
      <c r="A1129" s="1">
        <v>42618.943090277768</v>
      </c>
      <c r="B1129" t="s">
        <v>1862</v>
      </c>
      <c r="C1129" t="s">
        <v>2307</v>
      </c>
      <c r="D1129" t="str">
        <f>VLOOKUP(all_senate_staff[[#This Row],[Full Name]], senate_staff_import[],1,0)</f>
        <v>Scott R Butler</v>
      </c>
      <c r="L1129" t="s">
        <v>259</v>
      </c>
      <c r="M1129" t="s">
        <v>260</v>
      </c>
      <c r="N1129" t="s">
        <v>63</v>
      </c>
      <c r="T1129" t="s">
        <v>2308</v>
      </c>
      <c r="AH1129" t="s">
        <v>65</v>
      </c>
      <c r="AI1129" t="s">
        <v>66</v>
      </c>
      <c r="AL1129" t="s">
        <v>67</v>
      </c>
      <c r="AM1129" t="s">
        <v>68</v>
      </c>
      <c r="AY1129" t="s">
        <v>2309</v>
      </c>
      <c r="AZ1129" t="s">
        <v>2310</v>
      </c>
      <c r="BA1129" t="s">
        <v>2311</v>
      </c>
      <c r="BB1129" t="s">
        <v>2049</v>
      </c>
      <c r="BD1129" t="s">
        <v>72</v>
      </c>
      <c r="BG1129" t="s">
        <v>2312</v>
      </c>
    </row>
    <row r="1130" spans="1:59" x14ac:dyDescent="0.2">
      <c r="A1130" s="1">
        <v>42789.531805555547</v>
      </c>
      <c r="B1130" t="s">
        <v>59</v>
      </c>
      <c r="C1130" t="s">
        <v>227</v>
      </c>
      <c r="D1130" t="str">
        <f>VLOOKUP(all_senate_staff[[#This Row],[Full Name]], senate_staff_import[],1,0)</f>
        <v>Sean P O'Neil</v>
      </c>
      <c r="L1130" t="s">
        <v>214</v>
      </c>
      <c r="M1130" t="s">
        <v>215</v>
      </c>
      <c r="N1130" t="s">
        <v>63</v>
      </c>
      <c r="AH1130" t="s">
        <v>65</v>
      </c>
      <c r="AI1130" t="s">
        <v>66</v>
      </c>
      <c r="AL1130" t="s">
        <v>67</v>
      </c>
      <c r="AY1130" t="s">
        <v>228</v>
      </c>
      <c r="AZ1130" t="s">
        <v>229</v>
      </c>
      <c r="BA1130" t="s">
        <v>230</v>
      </c>
      <c r="BB1130" t="s">
        <v>225</v>
      </c>
      <c r="BD1130" t="s">
        <v>72</v>
      </c>
      <c r="BG1130" t="s">
        <v>231</v>
      </c>
    </row>
    <row r="1131" spans="1:59" x14ac:dyDescent="0.2">
      <c r="A1131" s="1">
        <v>42618.939004629632</v>
      </c>
      <c r="B1131" t="s">
        <v>1862</v>
      </c>
      <c r="C1131" t="s">
        <v>8157</v>
      </c>
      <c r="D1131" t="str">
        <f>VLOOKUP(all_senate_staff[[#This Row],[Full Name]], senate_staff_import[],1,0)</f>
        <v>Sean R Headwell</v>
      </c>
      <c r="M1131" t="s">
        <v>1837</v>
      </c>
      <c r="AH1131" t="s">
        <v>65</v>
      </c>
      <c r="AI1131" t="s">
        <v>66</v>
      </c>
      <c r="AL1131" t="s">
        <v>1237</v>
      </c>
      <c r="AY1131" t="s">
        <v>8158</v>
      </c>
      <c r="AZ1131" t="s">
        <v>8159</v>
      </c>
      <c r="BA1131" t="s">
        <v>8160</v>
      </c>
      <c r="BB1131" t="s">
        <v>1841</v>
      </c>
      <c r="BD1131" t="s">
        <v>72</v>
      </c>
      <c r="BG1131" t="s">
        <v>8161</v>
      </c>
    </row>
    <row r="1132" spans="1:59" x14ac:dyDescent="0.2">
      <c r="A1132" s="1">
        <v>42618.938854166663</v>
      </c>
      <c r="B1132" t="s">
        <v>1862</v>
      </c>
      <c r="C1132" t="s">
        <v>8506</v>
      </c>
      <c r="D1132" t="str">
        <f>VLOOKUP(all_senate_staff[[#This Row],[Full Name]], senate_staff_import[],1,0)</f>
        <v>Serena M Maclellan</v>
      </c>
      <c r="L1132" t="s">
        <v>821</v>
      </c>
      <c r="M1132" t="s">
        <v>822</v>
      </c>
      <c r="N1132" t="s">
        <v>63</v>
      </c>
      <c r="AH1132" t="s">
        <v>65</v>
      </c>
      <c r="AI1132" t="s">
        <v>66</v>
      </c>
      <c r="AL1132" t="s">
        <v>67</v>
      </c>
      <c r="AY1132" t="s">
        <v>8507</v>
      </c>
      <c r="AZ1132" t="s">
        <v>8508</v>
      </c>
      <c r="BA1132" t="s">
        <v>8509</v>
      </c>
      <c r="BB1132" t="s">
        <v>943</v>
      </c>
      <c r="BD1132" t="s">
        <v>72</v>
      </c>
      <c r="BG1132" t="s">
        <v>8510</v>
      </c>
    </row>
    <row r="1133" spans="1:59" x14ac:dyDescent="0.2">
      <c r="A1133" s="1">
        <v>42789.530856481477</v>
      </c>
      <c r="B1133" t="s">
        <v>59</v>
      </c>
      <c r="C1133" t="s">
        <v>1849</v>
      </c>
      <c r="D1133" t="str">
        <f>VLOOKUP(all_senate_staff[[#This Row],[Full Name]], senate_staff_import[],1,0)</f>
        <v>Seth M Snyder</v>
      </c>
      <c r="M1133" t="s">
        <v>1850</v>
      </c>
      <c r="AH1133" t="s">
        <v>65</v>
      </c>
      <c r="AI1133" t="s">
        <v>66</v>
      </c>
      <c r="AL1133" t="s">
        <v>1237</v>
      </c>
      <c r="AY1133" t="s">
        <v>1851</v>
      </c>
      <c r="AZ1133" t="s">
        <v>1852</v>
      </c>
      <c r="BA1133" t="s">
        <v>1376</v>
      </c>
      <c r="BB1133" t="s">
        <v>1853</v>
      </c>
      <c r="BD1133" t="s">
        <v>72</v>
      </c>
      <c r="BG1133" t="s">
        <v>1854</v>
      </c>
    </row>
    <row r="1134" spans="1:59" x14ac:dyDescent="0.2">
      <c r="A1134" s="1">
        <v>42789.531585648147</v>
      </c>
      <c r="B1134" t="s">
        <v>59</v>
      </c>
      <c r="C1134" t="s">
        <v>1208</v>
      </c>
      <c r="D1134" t="str">
        <f>VLOOKUP(all_senate_staff[[#This Row],[Full Name]], senate_staff_import[],1,0)</f>
        <v>Shakti A Robbins-Cubas</v>
      </c>
      <c r="L1134" t="s">
        <v>1202</v>
      </c>
      <c r="M1134" t="s">
        <v>1203</v>
      </c>
      <c r="N1134" t="s">
        <v>63</v>
      </c>
      <c r="AH1134" t="s">
        <v>65</v>
      </c>
      <c r="AI1134" t="s">
        <v>66</v>
      </c>
      <c r="AL1134" t="s">
        <v>67</v>
      </c>
      <c r="AY1134" t="s">
        <v>1209</v>
      </c>
      <c r="AZ1134" t="s">
        <v>1210</v>
      </c>
      <c r="BA1134" t="s">
        <v>1211</v>
      </c>
      <c r="BB1134" t="s">
        <v>426</v>
      </c>
      <c r="BD1134" t="s">
        <v>72</v>
      </c>
      <c r="BG1134" t="s">
        <v>1212</v>
      </c>
    </row>
    <row r="1135" spans="1:59" x14ac:dyDescent="0.2">
      <c r="A1135" s="1">
        <v>42618.939085648148</v>
      </c>
      <c r="B1135" t="s">
        <v>1862</v>
      </c>
      <c r="C1135" t="s">
        <v>7869</v>
      </c>
      <c r="D1135" t="str">
        <f>VLOOKUP(all_senate_staff[[#This Row],[Full Name]], senate_staff_import[],1,0)</f>
        <v>Shalym O Nater</v>
      </c>
      <c r="L1135" t="s">
        <v>909</v>
      </c>
      <c r="M1135" t="s">
        <v>910</v>
      </c>
      <c r="N1135" t="s">
        <v>63</v>
      </c>
      <c r="AH1135" t="s">
        <v>65</v>
      </c>
      <c r="AI1135" t="s">
        <v>66</v>
      </c>
      <c r="AL1135" t="s">
        <v>67</v>
      </c>
      <c r="AY1135" t="s">
        <v>7870</v>
      </c>
      <c r="AZ1135" t="s">
        <v>7871</v>
      </c>
      <c r="BA1135" t="s">
        <v>7872</v>
      </c>
      <c r="BB1135" t="s">
        <v>1895</v>
      </c>
      <c r="BD1135" t="s">
        <v>72</v>
      </c>
      <c r="BG1135" t="s">
        <v>7873</v>
      </c>
    </row>
    <row r="1136" spans="1:59" x14ac:dyDescent="0.2">
      <c r="A1136" s="1">
        <v>42618.939074074071</v>
      </c>
      <c r="B1136" t="s">
        <v>1862</v>
      </c>
      <c r="C1136" t="s">
        <v>7900</v>
      </c>
      <c r="D1136" t="str">
        <f>VLOOKUP(all_senate_staff[[#This Row],[Full Name]], senate_staff_import[],1,0)</f>
        <v>Shane E Jones</v>
      </c>
      <c r="M1136" t="s">
        <v>7889</v>
      </c>
      <c r="AH1136" t="s">
        <v>65</v>
      </c>
      <c r="AI1136" t="s">
        <v>66</v>
      </c>
      <c r="AL1136" t="s">
        <v>1237</v>
      </c>
      <c r="AY1136" t="s">
        <v>7901</v>
      </c>
      <c r="AZ1136" t="s">
        <v>7902</v>
      </c>
      <c r="BA1136" t="s">
        <v>762</v>
      </c>
      <c r="BB1136" t="s">
        <v>1036</v>
      </c>
      <c r="BD1136" t="s">
        <v>72</v>
      </c>
      <c r="BG1136" t="s">
        <v>7903</v>
      </c>
    </row>
    <row r="1137" spans="1:59" x14ac:dyDescent="0.2">
      <c r="A1137" s="1">
        <v>42789.53162037037</v>
      </c>
      <c r="B1137" t="s">
        <v>59</v>
      </c>
      <c r="C1137" t="s">
        <v>1043</v>
      </c>
      <c r="D1137" t="str">
        <f>VLOOKUP(all_senate_staff[[#This Row],[Full Name]], senate_staff_import[],1,0)</f>
        <v>Shanna M Cassidy</v>
      </c>
      <c r="L1137" t="s">
        <v>1031</v>
      </c>
      <c r="M1137" t="s">
        <v>1032</v>
      </c>
      <c r="N1137" t="s">
        <v>168</v>
      </c>
      <c r="AH1137" t="s">
        <v>65</v>
      </c>
      <c r="AI1137" t="s">
        <v>66</v>
      </c>
      <c r="AL1137" t="s">
        <v>67</v>
      </c>
      <c r="AY1137" t="s">
        <v>1044</v>
      </c>
      <c r="AZ1137" t="s">
        <v>1045</v>
      </c>
      <c r="BA1137" t="s">
        <v>1046</v>
      </c>
      <c r="BB1137" t="s">
        <v>1047</v>
      </c>
      <c r="BD1137" t="s">
        <v>72</v>
      </c>
      <c r="BG1137" t="s">
        <v>1048</v>
      </c>
    </row>
    <row r="1138" spans="1:59" x14ac:dyDescent="0.2">
      <c r="A1138" s="1">
        <v>42618.939988425933</v>
      </c>
      <c r="B1138" t="s">
        <v>1862</v>
      </c>
      <c r="C1138" t="s">
        <v>6616</v>
      </c>
      <c r="D1138" t="str">
        <f>VLOOKUP(all_senate_staff[[#This Row],[Full Name]], senate_staff_import[],1,0)</f>
        <v>Shannon S Watkins</v>
      </c>
      <c r="L1138" t="s">
        <v>2026</v>
      </c>
      <c r="M1138" t="s">
        <v>2027</v>
      </c>
      <c r="N1138" t="s">
        <v>63</v>
      </c>
      <c r="AH1138" t="s">
        <v>65</v>
      </c>
      <c r="AI1138" t="s">
        <v>66</v>
      </c>
      <c r="AL1138" t="s">
        <v>67</v>
      </c>
      <c r="AY1138" t="s">
        <v>6617</v>
      </c>
      <c r="AZ1138" t="s">
        <v>6618</v>
      </c>
      <c r="BA1138" t="s">
        <v>6619</v>
      </c>
      <c r="BB1138" t="s">
        <v>129</v>
      </c>
      <c r="BD1138" t="s">
        <v>72</v>
      </c>
      <c r="BG1138" t="s">
        <v>6620</v>
      </c>
    </row>
    <row r="1139" spans="1:59" x14ac:dyDescent="0.2">
      <c r="A1139" s="1">
        <v>42618.942083333342</v>
      </c>
      <c r="B1139" t="s">
        <v>1862</v>
      </c>
      <c r="C1139" t="s">
        <v>3655</v>
      </c>
      <c r="D1139" t="str">
        <f>VLOOKUP(all_senate_staff[[#This Row],[Full Name]], senate_staff_import[],1,0)</f>
        <v>Sharon E Carpinello</v>
      </c>
      <c r="M1139" t="s">
        <v>1755</v>
      </c>
      <c r="AH1139" t="s">
        <v>65</v>
      </c>
      <c r="AI1139" t="s">
        <v>66</v>
      </c>
      <c r="AL1139" t="s">
        <v>1237</v>
      </c>
      <c r="AY1139" t="s">
        <v>3656</v>
      </c>
      <c r="AZ1139" t="s">
        <v>3657</v>
      </c>
      <c r="BA1139" t="s">
        <v>3658</v>
      </c>
      <c r="BB1139" t="s">
        <v>3267</v>
      </c>
      <c r="BD1139" t="s">
        <v>72</v>
      </c>
      <c r="BG1139" t="s">
        <v>3659</v>
      </c>
    </row>
    <row r="1140" spans="1:59" x14ac:dyDescent="0.2">
      <c r="A1140" s="1">
        <v>42618.939270833333</v>
      </c>
      <c r="B1140" t="s">
        <v>1862</v>
      </c>
      <c r="C1140" t="s">
        <v>7432</v>
      </c>
      <c r="D1140" t="str">
        <f>VLOOKUP(all_senate_staff[[#This Row],[Full Name]], senate_staff_import[],1,0)</f>
        <v>Sharon E Sitrin-Moore</v>
      </c>
      <c r="L1140" t="s">
        <v>1108</v>
      </c>
      <c r="M1140" t="s">
        <v>1109</v>
      </c>
      <c r="N1140" t="s">
        <v>63</v>
      </c>
      <c r="AH1140" t="s">
        <v>65</v>
      </c>
      <c r="AI1140" t="s">
        <v>66</v>
      </c>
      <c r="AL1140" t="s">
        <v>67</v>
      </c>
      <c r="AY1140" t="s">
        <v>7433</v>
      </c>
      <c r="AZ1140" t="s">
        <v>3657</v>
      </c>
      <c r="BA1140" t="s">
        <v>7434</v>
      </c>
      <c r="BB1140" t="s">
        <v>943</v>
      </c>
      <c r="BD1140" t="s">
        <v>72</v>
      </c>
      <c r="BG1140" t="s">
        <v>7435</v>
      </c>
    </row>
    <row r="1141" spans="1:59" x14ac:dyDescent="0.2">
      <c r="A1141" s="1">
        <v>42618.939942129633</v>
      </c>
      <c r="B1141" t="s">
        <v>1862</v>
      </c>
      <c r="C1141" t="s">
        <v>6740</v>
      </c>
      <c r="D1141" t="str">
        <f>VLOOKUP(all_senate_staff[[#This Row],[Full Name]], senate_staff_import[],1,0)</f>
        <v>Sharon F Yavonditte</v>
      </c>
      <c r="M1141" t="s">
        <v>6741</v>
      </c>
      <c r="AH1141" t="s">
        <v>65</v>
      </c>
      <c r="AI1141" t="s">
        <v>66</v>
      </c>
      <c r="AL1141" t="s">
        <v>1237</v>
      </c>
      <c r="AY1141" t="s">
        <v>6742</v>
      </c>
      <c r="AZ1141" t="s">
        <v>6743</v>
      </c>
      <c r="BA1141" t="s">
        <v>6744</v>
      </c>
      <c r="BB1141" t="s">
        <v>6745</v>
      </c>
      <c r="BD1141" t="s">
        <v>72</v>
      </c>
      <c r="BG1141" t="s">
        <v>6746</v>
      </c>
    </row>
    <row r="1142" spans="1:59" x14ac:dyDescent="0.2">
      <c r="A1142" s="1">
        <v>42618.940185185187</v>
      </c>
      <c r="B1142" t="s">
        <v>1862</v>
      </c>
      <c r="C1142" t="s">
        <v>6291</v>
      </c>
      <c r="D1142" t="str">
        <f>VLOOKUP(all_senate_staff[[#This Row],[Full Name]], senate_staff_import[],1,0)</f>
        <v>Sharon Henderson</v>
      </c>
      <c r="L1142" t="s">
        <v>320</v>
      </c>
      <c r="M1142" t="s">
        <v>321</v>
      </c>
      <c r="N1142" t="s">
        <v>63</v>
      </c>
      <c r="AH1142" t="s">
        <v>65</v>
      </c>
      <c r="AI1142" t="s">
        <v>66</v>
      </c>
      <c r="AL1142" t="s">
        <v>67</v>
      </c>
      <c r="AY1142" t="s">
        <v>6292</v>
      </c>
      <c r="AZ1142" t="s">
        <v>6293</v>
      </c>
      <c r="BA1142" t="s">
        <v>6294</v>
      </c>
      <c r="BB1142" t="s">
        <v>1022</v>
      </c>
      <c r="BD1142" t="s">
        <v>72</v>
      </c>
      <c r="BG1142" t="s">
        <v>6295</v>
      </c>
    </row>
    <row r="1143" spans="1:59" x14ac:dyDescent="0.2">
      <c r="A1143" s="1">
        <v>42618.940162037034</v>
      </c>
      <c r="B1143" t="s">
        <v>1862</v>
      </c>
      <c r="C1143" t="s">
        <v>6337</v>
      </c>
      <c r="D1143" t="str">
        <f>VLOOKUP(all_senate_staff[[#This Row],[Full Name]], senate_staff_import[],1,0)</f>
        <v>Sharon M Dupre</v>
      </c>
      <c r="M1143" t="s">
        <v>1273</v>
      </c>
      <c r="AH1143" t="s">
        <v>65</v>
      </c>
      <c r="AI1143" t="s">
        <v>66</v>
      </c>
      <c r="AL1143" t="s">
        <v>1237</v>
      </c>
      <c r="AY1143" t="s">
        <v>6338</v>
      </c>
      <c r="AZ1143" t="s">
        <v>4664</v>
      </c>
      <c r="BA1143" t="s">
        <v>6339</v>
      </c>
      <c r="BB1143" t="s">
        <v>6340</v>
      </c>
      <c r="BD1143" t="s">
        <v>72</v>
      </c>
      <c r="BG1143" t="s">
        <v>6341</v>
      </c>
    </row>
    <row r="1144" spans="1:59" x14ac:dyDescent="0.2">
      <c r="A1144" s="1">
        <v>42618.941377314812</v>
      </c>
      <c r="B1144" t="s">
        <v>1862</v>
      </c>
      <c r="C1144" t="s">
        <v>4662</v>
      </c>
      <c r="D1144" t="str">
        <f>VLOOKUP(all_senate_staff[[#This Row],[Full Name]], senate_staff_import[],1,0)</f>
        <v>Sharon M Forkeutis</v>
      </c>
      <c r="M1144" t="s">
        <v>1366</v>
      </c>
      <c r="AH1144" t="s">
        <v>65</v>
      </c>
      <c r="AI1144" t="s">
        <v>66</v>
      </c>
      <c r="AL1144" t="s">
        <v>1237</v>
      </c>
      <c r="AY1144" t="s">
        <v>4663</v>
      </c>
      <c r="AZ1144" t="s">
        <v>4664</v>
      </c>
      <c r="BA1144" t="s">
        <v>4665</v>
      </c>
      <c r="BB1144" t="s">
        <v>1370</v>
      </c>
      <c r="BD1144" t="s">
        <v>72</v>
      </c>
      <c r="BG1144" t="s">
        <v>4666</v>
      </c>
    </row>
    <row r="1145" spans="1:59" x14ac:dyDescent="0.2">
      <c r="A1145" s="1">
        <v>42789.5309837963</v>
      </c>
      <c r="B1145" t="s">
        <v>59</v>
      </c>
      <c r="C1145" t="s">
        <v>1290</v>
      </c>
      <c r="D1145" t="str">
        <f>VLOOKUP(all_senate_staff[[#This Row],[Full Name]], senate_staff_import[],1,0)</f>
        <v>Shawn G Stewart</v>
      </c>
      <c r="M1145" t="s">
        <v>1244</v>
      </c>
      <c r="AH1145" t="s">
        <v>65</v>
      </c>
      <c r="AI1145" t="s">
        <v>66</v>
      </c>
      <c r="AL1145" t="s">
        <v>1237</v>
      </c>
      <c r="AY1145" t="s">
        <v>1291</v>
      </c>
      <c r="AZ1145" t="s">
        <v>1292</v>
      </c>
      <c r="BA1145" t="s">
        <v>1293</v>
      </c>
      <c r="BB1145" t="s">
        <v>194</v>
      </c>
      <c r="BD1145" t="s">
        <v>72</v>
      </c>
      <c r="BG1145" t="s">
        <v>1294</v>
      </c>
    </row>
    <row r="1146" spans="1:59" x14ac:dyDescent="0.2">
      <c r="A1146" s="1">
        <v>42618.942094907397</v>
      </c>
      <c r="B1146" t="s">
        <v>1862</v>
      </c>
      <c r="C1146" t="s">
        <v>3640</v>
      </c>
      <c r="D1146" t="str">
        <f>VLOOKUP(all_senate_staff[[#This Row],[Full Name]], senate_staff_import[],1,0)</f>
        <v>Shawn M Mackinnon</v>
      </c>
      <c r="M1146" t="s">
        <v>2627</v>
      </c>
      <c r="AH1146" t="s">
        <v>65</v>
      </c>
      <c r="AI1146" t="s">
        <v>66</v>
      </c>
      <c r="AL1146" t="s">
        <v>1237</v>
      </c>
      <c r="AY1146" t="s">
        <v>3641</v>
      </c>
      <c r="AZ1146" t="s">
        <v>3642</v>
      </c>
      <c r="BA1146" t="s">
        <v>3643</v>
      </c>
      <c r="BB1146" t="s">
        <v>3644</v>
      </c>
      <c r="BD1146" t="s">
        <v>72</v>
      </c>
      <c r="BG1146" t="s">
        <v>3645</v>
      </c>
    </row>
    <row r="1147" spans="1:59" x14ac:dyDescent="0.2">
      <c r="A1147" s="1">
        <v>42789.531701388893</v>
      </c>
      <c r="B1147" t="s">
        <v>59</v>
      </c>
      <c r="C1147" t="s">
        <v>690</v>
      </c>
      <c r="D1147" t="str">
        <f>VLOOKUP(all_senate_staff[[#This Row],[Full Name]], senate_staff_import[],1,0)</f>
        <v>Shawna M Gelfuso</v>
      </c>
      <c r="L1147" t="s">
        <v>61</v>
      </c>
      <c r="M1147" t="s">
        <v>62</v>
      </c>
      <c r="N1147" t="s">
        <v>63</v>
      </c>
      <c r="AH1147" t="s">
        <v>65</v>
      </c>
      <c r="AI1147" t="s">
        <v>66</v>
      </c>
      <c r="AL1147" t="s">
        <v>67</v>
      </c>
      <c r="AY1147" t="s">
        <v>691</v>
      </c>
      <c r="AZ1147" t="s">
        <v>692</v>
      </c>
      <c r="BA1147" t="s">
        <v>693</v>
      </c>
      <c r="BB1147" t="s">
        <v>116</v>
      </c>
      <c r="BD1147" t="s">
        <v>72</v>
      </c>
      <c r="BG1147" t="s">
        <v>694</v>
      </c>
    </row>
    <row r="1148" spans="1:59" x14ac:dyDescent="0.2">
      <c r="A1148" s="1">
        <v>42618.941030092603</v>
      </c>
      <c r="B1148" t="s">
        <v>1862</v>
      </c>
      <c r="C1148" t="s">
        <v>5178</v>
      </c>
      <c r="D1148" t="str">
        <f>VLOOKUP(all_senate_staff[[#This Row],[Full Name]], senate_staff_import[],1,0)</f>
        <v>Sheila B Ritoch</v>
      </c>
      <c r="M1148" t="s">
        <v>5179</v>
      </c>
      <c r="AH1148" t="s">
        <v>65</v>
      </c>
      <c r="AI1148" t="s">
        <v>66</v>
      </c>
      <c r="AL1148" t="s">
        <v>1237</v>
      </c>
      <c r="AY1148" t="s">
        <v>5180</v>
      </c>
      <c r="AZ1148" t="s">
        <v>5181</v>
      </c>
      <c r="BA1148" t="s">
        <v>5182</v>
      </c>
      <c r="BB1148" t="s">
        <v>5183</v>
      </c>
      <c r="BD1148" t="s">
        <v>72</v>
      </c>
      <c r="BG1148" t="s">
        <v>5184</v>
      </c>
    </row>
    <row r="1149" spans="1:59" x14ac:dyDescent="0.2">
      <c r="A1149" s="1">
        <v>42618.939733796287</v>
      </c>
      <c r="B1149" t="s">
        <v>1862</v>
      </c>
      <c r="C1149" t="s">
        <v>7134</v>
      </c>
      <c r="D1149" t="str">
        <f>VLOOKUP(all_senate_staff[[#This Row],[Full Name]], senate_staff_import[],1,0)</f>
        <v>Sheila Boyd</v>
      </c>
      <c r="L1149" t="s">
        <v>2026</v>
      </c>
      <c r="M1149" t="s">
        <v>2027</v>
      </c>
      <c r="N1149" t="s">
        <v>63</v>
      </c>
      <c r="AH1149" t="s">
        <v>65</v>
      </c>
      <c r="AI1149" t="s">
        <v>66</v>
      </c>
      <c r="AL1149" t="s">
        <v>67</v>
      </c>
      <c r="AY1149" t="s">
        <v>7135</v>
      </c>
      <c r="AZ1149" t="s">
        <v>7136</v>
      </c>
      <c r="BA1149" t="s">
        <v>7137</v>
      </c>
      <c r="BB1149" t="s">
        <v>7138</v>
      </c>
      <c r="BD1149" t="s">
        <v>72</v>
      </c>
      <c r="BG1149" t="s">
        <v>7139</v>
      </c>
    </row>
    <row r="1150" spans="1:59" x14ac:dyDescent="0.2">
      <c r="A1150" s="1">
        <v>42618.938993055563</v>
      </c>
      <c r="B1150" t="s">
        <v>1862</v>
      </c>
      <c r="C1150" t="s">
        <v>8191</v>
      </c>
      <c r="D1150" t="str">
        <f>VLOOKUP(all_senate_staff[[#This Row],[Full Name]], senate_staff_import[],1,0)</f>
        <v>Sheila D O'Sullivan</v>
      </c>
      <c r="L1150" t="s">
        <v>872</v>
      </c>
      <c r="M1150" t="s">
        <v>873</v>
      </c>
      <c r="N1150" t="s">
        <v>168</v>
      </c>
      <c r="AH1150" t="s">
        <v>65</v>
      </c>
      <c r="AI1150" t="s">
        <v>66</v>
      </c>
      <c r="AL1150" t="s">
        <v>67</v>
      </c>
      <c r="AY1150" t="s">
        <v>8192</v>
      </c>
      <c r="AZ1150" t="s">
        <v>8193</v>
      </c>
      <c r="BA1150" t="s">
        <v>8194</v>
      </c>
      <c r="BB1150" t="s">
        <v>8195</v>
      </c>
      <c r="BD1150" t="s">
        <v>72</v>
      </c>
      <c r="BG1150" t="s">
        <v>8196</v>
      </c>
    </row>
    <row r="1151" spans="1:59" x14ac:dyDescent="0.2">
      <c r="A1151" s="1">
        <v>42618.939108796287</v>
      </c>
      <c r="B1151" t="s">
        <v>1862</v>
      </c>
      <c r="C1151" t="s">
        <v>7803</v>
      </c>
      <c r="D1151" t="str">
        <f>VLOOKUP(all_senate_staff[[#This Row],[Full Name]], senate_staff_import[],1,0)</f>
        <v>Sheila J Gould</v>
      </c>
      <c r="M1151" t="s">
        <v>6435</v>
      </c>
      <c r="AH1151" t="s">
        <v>65</v>
      </c>
      <c r="AI1151" t="s">
        <v>66</v>
      </c>
      <c r="AL1151" t="s">
        <v>1237</v>
      </c>
      <c r="AY1151" t="s">
        <v>7804</v>
      </c>
      <c r="AZ1151" t="s">
        <v>7805</v>
      </c>
      <c r="BA1151" t="s">
        <v>7806</v>
      </c>
      <c r="BB1151" t="s">
        <v>7807</v>
      </c>
      <c r="BD1151" t="s">
        <v>72</v>
      </c>
      <c r="BG1151" t="s">
        <v>7808</v>
      </c>
    </row>
    <row r="1152" spans="1:59" x14ac:dyDescent="0.2">
      <c r="A1152" s="1">
        <v>42618.941793981481</v>
      </c>
      <c r="B1152" t="s">
        <v>1862</v>
      </c>
      <c r="C1152" t="s">
        <v>4069</v>
      </c>
      <c r="D1152" t="str">
        <f>VLOOKUP(all_senate_staff[[#This Row],[Full Name]], senate_staff_import[],1,0)</f>
        <v>Shelley M Andrews</v>
      </c>
      <c r="L1152" t="s">
        <v>75</v>
      </c>
      <c r="M1152" t="s">
        <v>4070</v>
      </c>
      <c r="T1152" t="s">
        <v>4071</v>
      </c>
      <c r="V1152" t="s">
        <v>4072</v>
      </c>
      <c r="W1152" t="s">
        <v>4073</v>
      </c>
      <c r="AH1152" t="s">
        <v>65</v>
      </c>
      <c r="AI1152" t="s">
        <v>66</v>
      </c>
      <c r="AL1152" t="s">
        <v>1237</v>
      </c>
      <c r="AY1152" t="s">
        <v>4074</v>
      </c>
      <c r="AZ1152" t="s">
        <v>4075</v>
      </c>
      <c r="BA1152" t="s">
        <v>4076</v>
      </c>
      <c r="BB1152" t="s">
        <v>4077</v>
      </c>
      <c r="BD1152" t="s">
        <v>72</v>
      </c>
      <c r="BG1152" t="s">
        <v>4078</v>
      </c>
    </row>
    <row r="1153" spans="1:59" x14ac:dyDescent="0.2">
      <c r="A1153" s="1">
        <v>42789.531805555547</v>
      </c>
      <c r="B1153" t="s">
        <v>59</v>
      </c>
      <c r="C1153" t="s">
        <v>244</v>
      </c>
      <c r="D1153" t="str">
        <f>VLOOKUP(all_senate_staff[[#This Row],[Full Name]], senate_staff_import[],1,0)</f>
        <v>Shelley Wu</v>
      </c>
      <c r="L1153" t="s">
        <v>245</v>
      </c>
      <c r="M1153" t="s">
        <v>246</v>
      </c>
      <c r="N1153" t="s">
        <v>63</v>
      </c>
      <c r="AH1153" t="s">
        <v>65</v>
      </c>
      <c r="AI1153" t="s">
        <v>66</v>
      </c>
      <c r="AL1153" t="s">
        <v>67</v>
      </c>
      <c r="AY1153" t="s">
        <v>247</v>
      </c>
      <c r="AZ1153" t="s">
        <v>248</v>
      </c>
      <c r="BA1153" t="s">
        <v>249</v>
      </c>
      <c r="BB1153" t="s">
        <v>250</v>
      </c>
      <c r="BD1153" t="s">
        <v>72</v>
      </c>
      <c r="BG1153" t="s">
        <v>251</v>
      </c>
    </row>
    <row r="1154" spans="1:59" x14ac:dyDescent="0.2">
      <c r="A1154" s="1">
        <v>42618.941331018519</v>
      </c>
      <c r="B1154" t="s">
        <v>1862</v>
      </c>
      <c r="C1154" t="s">
        <v>4737</v>
      </c>
      <c r="D1154" t="str">
        <f>VLOOKUP(all_senate_staff[[#This Row],[Full Name]], senate_staff_import[],1,0)</f>
        <v>Shelly K Darcangelo</v>
      </c>
      <c r="L1154" t="s">
        <v>61</v>
      </c>
      <c r="M1154" t="s">
        <v>62</v>
      </c>
      <c r="N1154" t="s">
        <v>63</v>
      </c>
      <c r="AH1154" t="s">
        <v>65</v>
      </c>
      <c r="AI1154" t="s">
        <v>66</v>
      </c>
      <c r="AL1154" t="s">
        <v>67</v>
      </c>
      <c r="AY1154" t="s">
        <v>4738</v>
      </c>
      <c r="AZ1154" t="s">
        <v>4739</v>
      </c>
      <c r="BA1154" t="s">
        <v>4740</v>
      </c>
      <c r="BB1154" t="s">
        <v>4741</v>
      </c>
      <c r="BD1154" t="s">
        <v>72</v>
      </c>
      <c r="BG1154" t="s">
        <v>4742</v>
      </c>
    </row>
    <row r="1155" spans="1:59" x14ac:dyDescent="0.2">
      <c r="A1155" s="1">
        <v>42618.942650462966</v>
      </c>
      <c r="B1155" t="s">
        <v>1862</v>
      </c>
      <c r="C1155" t="s">
        <v>2834</v>
      </c>
      <c r="D1155" t="str">
        <f>VLOOKUP(all_senate_staff[[#This Row],[Full Name]], senate_staff_import[],1,0)</f>
        <v>Shirley A Demartino</v>
      </c>
      <c r="L1155" t="s">
        <v>1932</v>
      </c>
      <c r="M1155" t="s">
        <v>1933</v>
      </c>
      <c r="N1155" t="s">
        <v>63</v>
      </c>
      <c r="V1155" t="s">
        <v>2835</v>
      </c>
      <c r="AH1155" t="s">
        <v>65</v>
      </c>
      <c r="AI1155" t="s">
        <v>66</v>
      </c>
      <c r="AL1155" t="s">
        <v>67</v>
      </c>
      <c r="AY1155" t="s">
        <v>2836</v>
      </c>
      <c r="AZ1155" t="s">
        <v>2837</v>
      </c>
      <c r="BA1155" t="s">
        <v>2838</v>
      </c>
      <c r="BB1155" t="s">
        <v>2839</v>
      </c>
      <c r="BD1155" t="s">
        <v>72</v>
      </c>
      <c r="BG1155" t="s">
        <v>2840</v>
      </c>
    </row>
    <row r="1156" spans="1:59" x14ac:dyDescent="0.2">
      <c r="A1156" s="1">
        <v>42618.938854166663</v>
      </c>
      <c r="B1156" t="s">
        <v>1862</v>
      </c>
      <c r="C1156" t="s">
        <v>8502</v>
      </c>
      <c r="D1156" t="str">
        <f>VLOOKUP(all_senate_staff[[#This Row],[Full Name]], senate_staff_import[],1,0)</f>
        <v>Shlomo Braun</v>
      </c>
      <c r="L1156" t="s">
        <v>821</v>
      </c>
      <c r="M1156" t="s">
        <v>822</v>
      </c>
      <c r="N1156" t="s">
        <v>63</v>
      </c>
      <c r="AH1156" t="s">
        <v>65</v>
      </c>
      <c r="AI1156" t="s">
        <v>66</v>
      </c>
      <c r="AL1156" t="s">
        <v>67</v>
      </c>
      <c r="AY1156" t="s">
        <v>8503</v>
      </c>
      <c r="AZ1156" t="s">
        <v>6640</v>
      </c>
      <c r="BA1156" t="s">
        <v>8504</v>
      </c>
      <c r="BB1156" t="s">
        <v>943</v>
      </c>
      <c r="BD1156" t="s">
        <v>72</v>
      </c>
      <c r="BG1156" t="s">
        <v>8505</v>
      </c>
    </row>
    <row r="1157" spans="1:59" x14ac:dyDescent="0.2">
      <c r="A1157" s="1">
        <v>42618.941030092603</v>
      </c>
      <c r="B1157" t="s">
        <v>1862</v>
      </c>
      <c r="C1157" t="s">
        <v>5163</v>
      </c>
      <c r="D1157" t="str">
        <f>VLOOKUP(all_senate_staff[[#This Row],[Full Name]], senate_staff_import[],1,0)</f>
        <v>Shontell M Smith</v>
      </c>
      <c r="M1157" t="s">
        <v>1552</v>
      </c>
      <c r="AH1157" t="s">
        <v>65</v>
      </c>
      <c r="AI1157" t="s">
        <v>66</v>
      </c>
      <c r="AL1157" t="s">
        <v>1237</v>
      </c>
      <c r="AY1157" t="s">
        <v>5164</v>
      </c>
      <c r="AZ1157" t="s">
        <v>5165</v>
      </c>
      <c r="BA1157" t="s">
        <v>3963</v>
      </c>
      <c r="BB1157" t="s">
        <v>5166</v>
      </c>
      <c r="BD1157" t="s">
        <v>72</v>
      </c>
      <c r="BG1157" t="s">
        <v>5167</v>
      </c>
    </row>
    <row r="1158" spans="1:59" x14ac:dyDescent="0.2">
      <c r="A1158" s="1">
        <v>42789.531631944446</v>
      </c>
      <c r="B1158" t="s">
        <v>59</v>
      </c>
      <c r="C1158" t="s">
        <v>1000</v>
      </c>
      <c r="D1158" t="str">
        <f>VLOOKUP(all_senate_staff[[#This Row],[Full Name]], senate_staff_import[],1,0)</f>
        <v>Silvia D Lorenzo</v>
      </c>
      <c r="L1158" t="s">
        <v>1001</v>
      </c>
      <c r="M1158" t="s">
        <v>1002</v>
      </c>
      <c r="N1158" t="s">
        <v>63</v>
      </c>
      <c r="AH1158" t="s">
        <v>65</v>
      </c>
      <c r="AI1158" t="s">
        <v>66</v>
      </c>
      <c r="AL1158" t="s">
        <v>67</v>
      </c>
      <c r="AY1158" t="s">
        <v>1003</v>
      </c>
      <c r="AZ1158" t="s">
        <v>1004</v>
      </c>
      <c r="BA1158" t="s">
        <v>1005</v>
      </c>
      <c r="BB1158" t="s">
        <v>578</v>
      </c>
      <c r="BD1158" t="s">
        <v>72</v>
      </c>
      <c r="BG1158" t="s">
        <v>1006</v>
      </c>
    </row>
    <row r="1159" spans="1:59" x14ac:dyDescent="0.2">
      <c r="A1159" s="1">
        <v>42618.940625000003</v>
      </c>
      <c r="B1159" t="s">
        <v>1862</v>
      </c>
      <c r="C1159" t="s">
        <v>5655</v>
      </c>
      <c r="D1159" t="str">
        <f>VLOOKUP(all_senate_staff[[#This Row],[Full Name]], senate_staff_import[],1,0)</f>
        <v>Sogdiana Weisenberg</v>
      </c>
      <c r="L1159" t="s">
        <v>1164</v>
      </c>
      <c r="M1159" t="s">
        <v>1165</v>
      </c>
      <c r="N1159" t="s">
        <v>63</v>
      </c>
      <c r="V1159" t="s">
        <v>4953</v>
      </c>
      <c r="AH1159" t="s">
        <v>65</v>
      </c>
      <c r="AI1159" t="s">
        <v>66</v>
      </c>
      <c r="AL1159" t="s">
        <v>67</v>
      </c>
      <c r="AY1159" t="s">
        <v>5656</v>
      </c>
      <c r="AZ1159" t="s">
        <v>5657</v>
      </c>
      <c r="BA1159" t="s">
        <v>5658</v>
      </c>
      <c r="BB1159" t="s">
        <v>420</v>
      </c>
      <c r="BD1159" t="s">
        <v>72</v>
      </c>
      <c r="BG1159" t="s">
        <v>5659</v>
      </c>
    </row>
    <row r="1160" spans="1:59" x14ac:dyDescent="0.2">
      <c r="A1160" s="1">
        <v>42789.5309837963</v>
      </c>
      <c r="B1160" t="s">
        <v>59</v>
      </c>
      <c r="C1160" t="s">
        <v>1272</v>
      </c>
      <c r="D1160" t="str">
        <f>VLOOKUP(all_senate_staff[[#This Row],[Full Name]], senate_staff_import[],1,0)</f>
        <v>Staci M Lent</v>
      </c>
      <c r="M1160" t="s">
        <v>1273</v>
      </c>
      <c r="AH1160" t="s">
        <v>65</v>
      </c>
      <c r="AI1160" t="s">
        <v>66</v>
      </c>
      <c r="AL1160" t="s">
        <v>1237</v>
      </c>
      <c r="AY1160" t="s">
        <v>1274</v>
      </c>
      <c r="AZ1160" t="s">
        <v>1275</v>
      </c>
      <c r="BA1160" t="s">
        <v>1276</v>
      </c>
      <c r="BB1160" t="s">
        <v>1277</v>
      </c>
      <c r="BD1160" t="s">
        <v>72</v>
      </c>
      <c r="BG1160" t="s">
        <v>1278</v>
      </c>
    </row>
    <row r="1161" spans="1:59" x14ac:dyDescent="0.2">
      <c r="A1161" s="1">
        <v>42789.531793981478</v>
      </c>
      <c r="B1161" t="s">
        <v>59</v>
      </c>
      <c r="C1161" t="s">
        <v>326</v>
      </c>
      <c r="D1161" t="str">
        <f>VLOOKUP(all_senate_staff[[#This Row],[Full Name]], senate_staff_import[],1,0)</f>
        <v>Stacie J Dina</v>
      </c>
      <c r="L1161" t="s">
        <v>320</v>
      </c>
      <c r="M1161" t="s">
        <v>321</v>
      </c>
      <c r="N1161" t="s">
        <v>63</v>
      </c>
      <c r="AH1161" t="s">
        <v>65</v>
      </c>
      <c r="AI1161" t="s">
        <v>66</v>
      </c>
      <c r="AL1161" t="s">
        <v>67</v>
      </c>
      <c r="AY1161" t="s">
        <v>327</v>
      </c>
      <c r="AZ1161" t="s">
        <v>328</v>
      </c>
      <c r="BA1161" t="s">
        <v>329</v>
      </c>
      <c r="BB1161" t="s">
        <v>330</v>
      </c>
      <c r="BD1161" t="s">
        <v>72</v>
      </c>
      <c r="BG1161" t="s">
        <v>331</v>
      </c>
    </row>
    <row r="1162" spans="1:59" x14ac:dyDescent="0.2">
      <c r="A1162" s="1">
        <v>42618.939062500001</v>
      </c>
      <c r="B1162" t="s">
        <v>1862</v>
      </c>
      <c r="C1162" t="s">
        <v>7963</v>
      </c>
      <c r="D1162" t="str">
        <f>VLOOKUP(all_senate_staff[[#This Row],[Full Name]], senate_staff_import[],1,0)</f>
        <v>Stella Jashienski</v>
      </c>
      <c r="M1162" t="s">
        <v>7964</v>
      </c>
      <c r="AH1162" t="s">
        <v>65</v>
      </c>
      <c r="AI1162" t="s">
        <v>66</v>
      </c>
      <c r="AL1162" t="s">
        <v>1237</v>
      </c>
      <c r="AY1162" t="s">
        <v>7965</v>
      </c>
      <c r="AZ1162" t="s">
        <v>2000</v>
      </c>
      <c r="BA1162" t="s">
        <v>7966</v>
      </c>
      <c r="BB1162" t="s">
        <v>7247</v>
      </c>
      <c r="BD1162" t="s">
        <v>72</v>
      </c>
      <c r="BG1162" t="s">
        <v>7967</v>
      </c>
    </row>
    <row r="1163" spans="1:59" x14ac:dyDescent="0.2">
      <c r="A1163" s="1">
        <v>42618.94332175926</v>
      </c>
      <c r="B1163" t="s">
        <v>1862</v>
      </c>
      <c r="C1163" t="s">
        <v>1998</v>
      </c>
      <c r="D1163" t="str">
        <f>VLOOKUP(all_senate_staff[[#This Row],[Full Name]], senate_staff_import[],1,0)</f>
        <v>Stella Losquadro</v>
      </c>
      <c r="M1163" t="s">
        <v>1254</v>
      </c>
      <c r="AH1163" t="s">
        <v>65</v>
      </c>
      <c r="AI1163" t="s">
        <v>66</v>
      </c>
      <c r="AL1163" t="s">
        <v>1237</v>
      </c>
      <c r="AY1163" t="s">
        <v>1999</v>
      </c>
      <c r="AZ1163" t="s">
        <v>2000</v>
      </c>
      <c r="BA1163" t="s">
        <v>2001</v>
      </c>
      <c r="BB1163" t="s">
        <v>2002</v>
      </c>
      <c r="BD1163" t="s">
        <v>72</v>
      </c>
      <c r="BG1163" t="s">
        <v>2003</v>
      </c>
    </row>
    <row r="1164" spans="1:59" x14ac:dyDescent="0.2">
      <c r="A1164" s="1">
        <v>42618.941828703697</v>
      </c>
      <c r="B1164" t="s">
        <v>1862</v>
      </c>
      <c r="C1164" t="s">
        <v>4019</v>
      </c>
      <c r="D1164" t="str">
        <f>VLOOKUP(all_senate_staff[[#This Row],[Full Name]], senate_staff_import[],1,0)</f>
        <v>Stephanie A Durr</v>
      </c>
      <c r="M1164" t="s">
        <v>1387</v>
      </c>
      <c r="AH1164" t="s">
        <v>65</v>
      </c>
      <c r="AI1164" t="s">
        <v>66</v>
      </c>
      <c r="AL1164" t="s">
        <v>1237</v>
      </c>
      <c r="AY1164" t="s">
        <v>4020</v>
      </c>
      <c r="AZ1164" t="s">
        <v>4021</v>
      </c>
      <c r="BA1164" t="s">
        <v>4022</v>
      </c>
      <c r="BB1164" t="s">
        <v>4023</v>
      </c>
      <c r="BD1164" t="s">
        <v>72</v>
      </c>
      <c r="BG1164" t="s">
        <v>4024</v>
      </c>
    </row>
    <row r="1165" spans="1:59" x14ac:dyDescent="0.2">
      <c r="A1165" s="1">
        <v>42618.940462962957</v>
      </c>
      <c r="B1165" t="s">
        <v>1862</v>
      </c>
      <c r="C1165" t="s">
        <v>5862</v>
      </c>
      <c r="D1165" t="str">
        <f>VLOOKUP(all_senate_staff[[#This Row],[Full Name]], senate_staff_import[],1,0)</f>
        <v>Stephen F Slagen</v>
      </c>
      <c r="M1165" t="s">
        <v>1803</v>
      </c>
      <c r="AH1165" t="s">
        <v>65</v>
      </c>
      <c r="AI1165" t="s">
        <v>66</v>
      </c>
      <c r="AL1165" t="s">
        <v>1237</v>
      </c>
      <c r="AY1165" t="s">
        <v>5863</v>
      </c>
      <c r="AZ1165" t="s">
        <v>5864</v>
      </c>
      <c r="BA1165" t="s">
        <v>5865</v>
      </c>
      <c r="BB1165" t="s">
        <v>5866</v>
      </c>
      <c r="BD1165" t="s">
        <v>72</v>
      </c>
      <c r="BG1165" t="s">
        <v>5867</v>
      </c>
    </row>
    <row r="1166" spans="1:59" x14ac:dyDescent="0.2">
      <c r="A1166" s="1">
        <v>42618.939108796287</v>
      </c>
      <c r="B1166" t="s">
        <v>1862</v>
      </c>
      <c r="C1166" t="s">
        <v>7798</v>
      </c>
      <c r="D1166" t="str">
        <f>VLOOKUP(all_senate_staff[[#This Row],[Full Name]], senate_staff_import[],1,0)</f>
        <v>Stephen J Gardner</v>
      </c>
      <c r="M1166" t="s">
        <v>1850</v>
      </c>
      <c r="AH1166" t="s">
        <v>65</v>
      </c>
      <c r="AI1166" t="s">
        <v>66</v>
      </c>
      <c r="AL1166" t="s">
        <v>1237</v>
      </c>
      <c r="AY1166" t="s">
        <v>7799</v>
      </c>
      <c r="AZ1166" t="s">
        <v>7800</v>
      </c>
      <c r="BA1166" t="s">
        <v>6422</v>
      </c>
      <c r="BB1166" t="s">
        <v>7801</v>
      </c>
      <c r="BD1166" t="s">
        <v>72</v>
      </c>
      <c r="BG1166" t="s">
        <v>7802</v>
      </c>
    </row>
    <row r="1167" spans="1:59" x14ac:dyDescent="0.2">
      <c r="A1167" s="1">
        <v>42618.941145833327</v>
      </c>
      <c r="B1167" t="s">
        <v>1862</v>
      </c>
      <c r="C1167" t="s">
        <v>5014</v>
      </c>
      <c r="D1167" t="str">
        <f>VLOOKUP(all_senate_staff[[#This Row],[Full Name]], senate_staff_import[],1,0)</f>
        <v>Stephen L Gersztoff</v>
      </c>
      <c r="M1167" t="s">
        <v>4999</v>
      </c>
      <c r="AH1167" t="s">
        <v>65</v>
      </c>
      <c r="AI1167" t="s">
        <v>66</v>
      </c>
      <c r="AL1167" t="s">
        <v>1237</v>
      </c>
      <c r="AY1167" t="s">
        <v>5015</v>
      </c>
      <c r="AZ1167" t="s">
        <v>5016</v>
      </c>
      <c r="BA1167" t="s">
        <v>5017</v>
      </c>
      <c r="BB1167" t="s">
        <v>5018</v>
      </c>
      <c r="BD1167" t="s">
        <v>72</v>
      </c>
      <c r="BG1167" t="s">
        <v>5019</v>
      </c>
    </row>
    <row r="1168" spans="1:59" x14ac:dyDescent="0.2">
      <c r="A1168" s="1">
        <v>42789.531793981478</v>
      </c>
      <c r="B1168" t="s">
        <v>59</v>
      </c>
      <c r="C1168" t="s">
        <v>286</v>
      </c>
      <c r="D1168" t="str">
        <f>VLOOKUP(all_senate_staff[[#This Row],[Full Name]], senate_staff_import[],1,0)</f>
        <v>Steven A Losier</v>
      </c>
      <c r="L1168" t="s">
        <v>267</v>
      </c>
      <c r="M1168" t="s">
        <v>268</v>
      </c>
      <c r="N1168" t="s">
        <v>63</v>
      </c>
      <c r="AH1168" t="s">
        <v>65</v>
      </c>
      <c r="AI1168" t="s">
        <v>66</v>
      </c>
      <c r="AL1168" t="s">
        <v>67</v>
      </c>
      <c r="AY1168" t="s">
        <v>287</v>
      </c>
      <c r="AZ1168" t="s">
        <v>288</v>
      </c>
      <c r="BA1168" t="s">
        <v>289</v>
      </c>
      <c r="BB1168" t="s">
        <v>80</v>
      </c>
      <c r="BD1168" t="s">
        <v>72</v>
      </c>
      <c r="BG1168" t="s">
        <v>290</v>
      </c>
    </row>
    <row r="1169" spans="1:59" x14ac:dyDescent="0.2">
      <c r="A1169" s="1">
        <v>42618.942106481481</v>
      </c>
      <c r="B1169" t="s">
        <v>1862</v>
      </c>
      <c r="C1169" t="s">
        <v>3619</v>
      </c>
      <c r="D1169" t="str">
        <f>VLOOKUP(all_senate_staff[[#This Row],[Full Name]], senate_staff_import[],1,0)</f>
        <v>Steven A Rodway</v>
      </c>
      <c r="M1169" t="s">
        <v>1755</v>
      </c>
      <c r="AH1169" t="s">
        <v>65</v>
      </c>
      <c r="AI1169" t="s">
        <v>66</v>
      </c>
      <c r="AL1169" t="s">
        <v>1237</v>
      </c>
      <c r="AY1169" t="s">
        <v>3620</v>
      </c>
      <c r="AZ1169" t="s">
        <v>288</v>
      </c>
      <c r="BA1169" t="s">
        <v>3621</v>
      </c>
      <c r="BB1169" t="s">
        <v>219</v>
      </c>
      <c r="BD1169" t="s">
        <v>72</v>
      </c>
      <c r="BG1169" t="s">
        <v>3622</v>
      </c>
    </row>
    <row r="1170" spans="1:59" x14ac:dyDescent="0.2">
      <c r="A1170" s="1">
        <v>42618.942106481481</v>
      </c>
      <c r="B1170" t="s">
        <v>1862</v>
      </c>
      <c r="C1170" t="s">
        <v>3600</v>
      </c>
      <c r="D1170" t="str">
        <f>VLOOKUP(all_senate_staff[[#This Row],[Full Name]], senate_staff_import[],1,0)</f>
        <v>Steven A Taylor</v>
      </c>
      <c r="L1170" t="s">
        <v>821</v>
      </c>
      <c r="M1170" t="s">
        <v>822</v>
      </c>
      <c r="N1170" t="s">
        <v>168</v>
      </c>
      <c r="AH1170" t="s">
        <v>65</v>
      </c>
      <c r="AI1170" t="s">
        <v>66</v>
      </c>
      <c r="AL1170" t="s">
        <v>67</v>
      </c>
      <c r="AY1170" t="s">
        <v>3601</v>
      </c>
      <c r="AZ1170" t="s">
        <v>288</v>
      </c>
      <c r="BA1170" t="s">
        <v>2391</v>
      </c>
      <c r="BB1170" t="s">
        <v>3602</v>
      </c>
      <c r="BD1170" t="s">
        <v>72</v>
      </c>
      <c r="BG1170" t="s">
        <v>3603</v>
      </c>
    </row>
    <row r="1171" spans="1:59" x14ac:dyDescent="0.2">
      <c r="A1171" s="1">
        <v>42618.939120370371</v>
      </c>
      <c r="B1171" t="s">
        <v>1862</v>
      </c>
      <c r="C1171" t="s">
        <v>7773</v>
      </c>
      <c r="D1171" t="str">
        <f>VLOOKUP(all_senate_staff[[#This Row],[Full Name]], senate_staff_import[],1,0)</f>
        <v>Steven B Binkowski</v>
      </c>
      <c r="M1171" t="s">
        <v>1850</v>
      </c>
      <c r="AH1171" t="s">
        <v>65</v>
      </c>
      <c r="AI1171" t="s">
        <v>66</v>
      </c>
      <c r="AL1171" t="s">
        <v>1237</v>
      </c>
      <c r="AY1171" t="s">
        <v>7774</v>
      </c>
      <c r="AZ1171" t="s">
        <v>7775</v>
      </c>
      <c r="BA1171" t="s">
        <v>7776</v>
      </c>
      <c r="BB1171" t="s">
        <v>7777</v>
      </c>
      <c r="BD1171" t="s">
        <v>72</v>
      </c>
      <c r="BG1171" t="s">
        <v>7778</v>
      </c>
    </row>
    <row r="1172" spans="1:59" x14ac:dyDescent="0.2">
      <c r="A1172" s="1">
        <v>42618.939768518518</v>
      </c>
      <c r="B1172" t="s">
        <v>1862</v>
      </c>
      <c r="C1172" t="s">
        <v>7074</v>
      </c>
      <c r="D1172" t="str">
        <f>VLOOKUP(all_senate_staff[[#This Row],[Full Name]], senate_staff_import[],1,0)</f>
        <v>Steven J Naples</v>
      </c>
      <c r="M1172" t="s">
        <v>1236</v>
      </c>
      <c r="AH1172" t="s">
        <v>65</v>
      </c>
      <c r="AI1172" t="s">
        <v>66</v>
      </c>
      <c r="AL1172" t="s">
        <v>1237</v>
      </c>
      <c r="AY1172" t="s">
        <v>7075</v>
      </c>
      <c r="AZ1172" t="s">
        <v>7076</v>
      </c>
      <c r="BA1172" t="s">
        <v>7077</v>
      </c>
      <c r="BB1172" t="s">
        <v>1241</v>
      </c>
      <c r="BD1172" t="s">
        <v>72</v>
      </c>
      <c r="BG1172" t="s">
        <v>7078</v>
      </c>
    </row>
    <row r="1173" spans="1:59" x14ac:dyDescent="0.2">
      <c r="A1173" s="1">
        <v>42618.939004629632</v>
      </c>
      <c r="B1173" t="s">
        <v>1862</v>
      </c>
      <c r="C1173" t="s">
        <v>8146</v>
      </c>
      <c r="D1173" t="str">
        <f>VLOOKUP(all_senate_staff[[#This Row],[Full Name]], senate_staff_import[],1,0)</f>
        <v>Steven M Shaver</v>
      </c>
      <c r="M1173" t="s">
        <v>1837</v>
      </c>
      <c r="AH1173" t="s">
        <v>65</v>
      </c>
      <c r="AI1173" t="s">
        <v>66</v>
      </c>
      <c r="AL1173" t="s">
        <v>1237</v>
      </c>
      <c r="AY1173" t="s">
        <v>8147</v>
      </c>
      <c r="AZ1173" t="s">
        <v>8148</v>
      </c>
      <c r="BA1173" t="s">
        <v>8149</v>
      </c>
      <c r="BB1173" t="s">
        <v>8150</v>
      </c>
      <c r="BD1173" t="s">
        <v>72</v>
      </c>
      <c r="BG1173" t="s">
        <v>8151</v>
      </c>
    </row>
    <row r="1174" spans="1:59" x14ac:dyDescent="0.2">
      <c r="A1174" s="1">
        <v>42618.940486111111</v>
      </c>
      <c r="B1174" t="s">
        <v>1862</v>
      </c>
      <c r="C1174" t="s">
        <v>5819</v>
      </c>
      <c r="D1174" t="str">
        <f>VLOOKUP(all_senate_staff[[#This Row],[Full Name]], senate_staff_import[],1,0)</f>
        <v>Steven Raul Rothblatt</v>
      </c>
      <c r="L1174" t="s">
        <v>537</v>
      </c>
      <c r="M1174" t="s">
        <v>1244</v>
      </c>
      <c r="N1174" t="s">
        <v>63</v>
      </c>
      <c r="AH1174" t="s">
        <v>65</v>
      </c>
      <c r="AI1174" t="s">
        <v>66</v>
      </c>
      <c r="AL1174" t="s">
        <v>1237</v>
      </c>
      <c r="AY1174" t="s">
        <v>5820</v>
      </c>
      <c r="AZ1174" t="s">
        <v>5821</v>
      </c>
      <c r="BA1174" t="s">
        <v>5822</v>
      </c>
      <c r="BB1174" t="s">
        <v>1028</v>
      </c>
      <c r="BD1174" t="s">
        <v>72</v>
      </c>
      <c r="BG1174" t="s">
        <v>5823</v>
      </c>
    </row>
    <row r="1175" spans="1:59" x14ac:dyDescent="0.2">
      <c r="A1175" s="1">
        <v>42618.942986111113</v>
      </c>
      <c r="B1175" t="s">
        <v>1862</v>
      </c>
      <c r="C1175" t="s">
        <v>2427</v>
      </c>
      <c r="D1175" t="str">
        <f>VLOOKUP(all_senate_staff[[#This Row],[Full Name]], senate_staff_import[],1,0)</f>
        <v>Steven T Barz</v>
      </c>
      <c r="L1175" t="s">
        <v>696</v>
      </c>
      <c r="M1175" t="s">
        <v>697</v>
      </c>
      <c r="N1175" t="s">
        <v>63</v>
      </c>
      <c r="AH1175" t="s">
        <v>65</v>
      </c>
      <c r="AI1175" t="s">
        <v>66</v>
      </c>
      <c r="AL1175" t="s">
        <v>67</v>
      </c>
      <c r="AY1175" t="s">
        <v>2428</v>
      </c>
      <c r="AZ1175" t="s">
        <v>2429</v>
      </c>
      <c r="BA1175" t="s">
        <v>2430</v>
      </c>
      <c r="BB1175" t="s">
        <v>861</v>
      </c>
      <c r="BD1175" t="s">
        <v>72</v>
      </c>
      <c r="BG1175" t="s">
        <v>2431</v>
      </c>
    </row>
    <row r="1176" spans="1:59" x14ac:dyDescent="0.2">
      <c r="A1176" s="1">
        <v>42789.531631944446</v>
      </c>
      <c r="B1176" t="s">
        <v>59</v>
      </c>
      <c r="C1176" t="s">
        <v>1012</v>
      </c>
      <c r="D1176" t="str">
        <f>VLOOKUP(all_senate_staff[[#This Row],[Full Name]], senate_staff_import[],1,0)</f>
        <v>Sulieka Gonzalez</v>
      </c>
      <c r="L1176" t="s">
        <v>1001</v>
      </c>
      <c r="M1176" t="s">
        <v>1002</v>
      </c>
      <c r="N1176" t="s">
        <v>63</v>
      </c>
      <c r="AH1176" t="s">
        <v>65</v>
      </c>
      <c r="AI1176" t="s">
        <v>66</v>
      </c>
      <c r="AL1176" t="s">
        <v>67</v>
      </c>
      <c r="AY1176" t="s">
        <v>1013</v>
      </c>
      <c r="AZ1176" t="s">
        <v>1014</v>
      </c>
      <c r="BA1176" t="s">
        <v>210</v>
      </c>
      <c r="BB1176" t="s">
        <v>714</v>
      </c>
      <c r="BD1176" t="s">
        <v>72</v>
      </c>
      <c r="BG1176" t="s">
        <v>1015</v>
      </c>
    </row>
    <row r="1177" spans="1:59" x14ac:dyDescent="0.2">
      <c r="A1177" s="1">
        <v>42789.531817129631</v>
      </c>
      <c r="B1177" t="s">
        <v>59</v>
      </c>
      <c r="C1177" t="s">
        <v>180</v>
      </c>
      <c r="D1177" t="str">
        <f>VLOOKUP(all_senate_staff[[#This Row],[Full Name]], senate_staff_import[],1,0)</f>
        <v>Susan I Kaplan</v>
      </c>
      <c r="L1177" t="s">
        <v>181</v>
      </c>
      <c r="M1177" t="s">
        <v>182</v>
      </c>
      <c r="N1177" t="s">
        <v>168</v>
      </c>
      <c r="AH1177" t="s">
        <v>65</v>
      </c>
      <c r="AI1177" t="s">
        <v>66</v>
      </c>
      <c r="AL1177" t="s">
        <v>67</v>
      </c>
      <c r="AY1177" t="s">
        <v>183</v>
      </c>
      <c r="AZ1177" t="s">
        <v>184</v>
      </c>
      <c r="BA1177" t="s">
        <v>185</v>
      </c>
      <c r="BB1177" t="s">
        <v>186</v>
      </c>
      <c r="BD1177" t="s">
        <v>72</v>
      </c>
      <c r="BG1177" t="s">
        <v>187</v>
      </c>
    </row>
    <row r="1178" spans="1:59" x14ac:dyDescent="0.2">
      <c r="A1178" s="1">
        <v>42618.942025462973</v>
      </c>
      <c r="B1178" t="s">
        <v>1862</v>
      </c>
      <c r="C1178" t="s">
        <v>3725</v>
      </c>
      <c r="D1178" t="str">
        <f>VLOOKUP(all_senate_staff[[#This Row],[Full Name]], senate_staff_import[],1,0)</f>
        <v>Susan J Grelick</v>
      </c>
      <c r="L1178" t="s">
        <v>91</v>
      </c>
      <c r="M1178" t="s">
        <v>92</v>
      </c>
      <c r="N1178" t="s">
        <v>168</v>
      </c>
      <c r="AH1178" t="s">
        <v>65</v>
      </c>
      <c r="AI1178" t="s">
        <v>66</v>
      </c>
      <c r="AL1178" t="s">
        <v>67</v>
      </c>
      <c r="AY1178" t="s">
        <v>3726</v>
      </c>
      <c r="AZ1178" t="s">
        <v>198</v>
      </c>
      <c r="BA1178" t="s">
        <v>3727</v>
      </c>
      <c r="BB1178" t="s">
        <v>3728</v>
      </c>
      <c r="BD1178" t="s">
        <v>72</v>
      </c>
      <c r="BG1178" t="s">
        <v>3729</v>
      </c>
    </row>
    <row r="1179" spans="1:59" x14ac:dyDescent="0.2">
      <c r="A1179" s="1">
        <v>42789.531817129631</v>
      </c>
      <c r="B1179" t="s">
        <v>59</v>
      </c>
      <c r="C1179" t="s">
        <v>196</v>
      </c>
      <c r="D1179" t="str">
        <f>VLOOKUP(all_senate_staff[[#This Row],[Full Name]], senate_staff_import[],1,0)</f>
        <v>Susan J Rowley</v>
      </c>
      <c r="L1179" t="s">
        <v>189</v>
      </c>
      <c r="M1179" t="s">
        <v>190</v>
      </c>
      <c r="N1179" t="s">
        <v>63</v>
      </c>
      <c r="AH1179" t="s">
        <v>65</v>
      </c>
      <c r="AI1179" t="s">
        <v>66</v>
      </c>
      <c r="AL1179" t="s">
        <v>67</v>
      </c>
      <c r="AY1179" t="s">
        <v>197</v>
      </c>
      <c r="AZ1179" t="s">
        <v>198</v>
      </c>
      <c r="BA1179" t="s">
        <v>199</v>
      </c>
      <c r="BB1179" t="s">
        <v>200</v>
      </c>
      <c r="BD1179" t="s">
        <v>72</v>
      </c>
      <c r="BG1179" t="s">
        <v>201</v>
      </c>
    </row>
    <row r="1180" spans="1:59" x14ac:dyDescent="0.2">
      <c r="A1180" s="1">
        <v>42618.941296296303</v>
      </c>
      <c r="B1180" t="s">
        <v>1862</v>
      </c>
      <c r="C1180" t="s">
        <v>4792</v>
      </c>
      <c r="D1180" t="str">
        <f>VLOOKUP(all_senate_staff[[#This Row],[Full Name]], senate_staff_import[],1,0)</f>
        <v>Susan K Mcmahon</v>
      </c>
      <c r="M1180" t="s">
        <v>1558</v>
      </c>
      <c r="AH1180" t="s">
        <v>65</v>
      </c>
      <c r="AI1180" t="s">
        <v>66</v>
      </c>
      <c r="AL1180" t="s">
        <v>1237</v>
      </c>
      <c r="AY1180" t="s">
        <v>4793</v>
      </c>
      <c r="AZ1180" t="s">
        <v>1990</v>
      </c>
      <c r="BA1180" t="s">
        <v>4794</v>
      </c>
      <c r="BB1180" t="s">
        <v>1270</v>
      </c>
      <c r="BD1180" t="s">
        <v>72</v>
      </c>
      <c r="BG1180" t="s">
        <v>4795</v>
      </c>
    </row>
    <row r="1181" spans="1:59" x14ac:dyDescent="0.2">
      <c r="A1181" s="1">
        <v>42618.943333333344</v>
      </c>
      <c r="B1181" t="s">
        <v>1862</v>
      </c>
      <c r="C1181" t="s">
        <v>1988</v>
      </c>
      <c r="D1181" t="str">
        <f>VLOOKUP(all_senate_staff[[#This Row],[Full Name]], senate_staff_import[],1,0)</f>
        <v>Susan K Peterson</v>
      </c>
      <c r="M1181" t="s">
        <v>1254</v>
      </c>
      <c r="AH1181" t="s">
        <v>65</v>
      </c>
      <c r="AI1181" t="s">
        <v>66</v>
      </c>
      <c r="AL1181" t="s">
        <v>1237</v>
      </c>
      <c r="AY1181" t="s">
        <v>1989</v>
      </c>
      <c r="AZ1181" t="s">
        <v>1990</v>
      </c>
      <c r="BA1181" t="s">
        <v>1991</v>
      </c>
      <c r="BB1181" t="s">
        <v>1992</v>
      </c>
      <c r="BD1181" t="s">
        <v>72</v>
      </c>
      <c r="BG1181" t="s">
        <v>1993</v>
      </c>
    </row>
    <row r="1182" spans="1:59" x14ac:dyDescent="0.2">
      <c r="A1182" s="1">
        <v>42618.940115740741</v>
      </c>
      <c r="B1182" t="s">
        <v>1862</v>
      </c>
      <c r="C1182" t="s">
        <v>6434</v>
      </c>
      <c r="D1182" t="str">
        <f>VLOOKUP(all_senate_staff[[#This Row],[Full Name]], senate_staff_import[],1,0)</f>
        <v>Susan L Costanzo</v>
      </c>
      <c r="M1182" t="s">
        <v>6435</v>
      </c>
      <c r="AH1182" t="s">
        <v>65</v>
      </c>
      <c r="AI1182" t="s">
        <v>66</v>
      </c>
      <c r="AL1182" t="s">
        <v>1237</v>
      </c>
      <c r="AY1182" t="s">
        <v>6436</v>
      </c>
      <c r="AZ1182" t="s">
        <v>6437</v>
      </c>
      <c r="BA1182" t="s">
        <v>6438</v>
      </c>
      <c r="BB1182" t="s">
        <v>6439</v>
      </c>
      <c r="BD1182" t="s">
        <v>72</v>
      </c>
      <c r="BG1182" t="s">
        <v>6440</v>
      </c>
    </row>
    <row r="1183" spans="1:59" x14ac:dyDescent="0.2">
      <c r="A1183" s="1">
        <v>42618.939340277779</v>
      </c>
      <c r="B1183" t="s">
        <v>1862</v>
      </c>
      <c r="C1183" t="s">
        <v>7321</v>
      </c>
      <c r="D1183" t="str">
        <f>VLOOKUP(all_senate_staff[[#This Row],[Full Name]], senate_staff_import[],1,0)</f>
        <v>Susan Leung</v>
      </c>
      <c r="L1183" t="s">
        <v>1202</v>
      </c>
      <c r="M1183" t="s">
        <v>1203</v>
      </c>
      <c r="N1183" t="s">
        <v>63</v>
      </c>
      <c r="T1183" t="s">
        <v>7322</v>
      </c>
      <c r="AH1183" t="s">
        <v>65</v>
      </c>
      <c r="AI1183" t="s">
        <v>66</v>
      </c>
      <c r="AL1183" t="s">
        <v>67</v>
      </c>
      <c r="AM1183" t="s">
        <v>68</v>
      </c>
      <c r="AY1183" t="s">
        <v>7323</v>
      </c>
      <c r="AZ1183" t="s">
        <v>7324</v>
      </c>
      <c r="BA1183" t="s">
        <v>7325</v>
      </c>
      <c r="BB1183" t="s">
        <v>236</v>
      </c>
      <c r="BD1183" t="s">
        <v>72</v>
      </c>
      <c r="BG1183" t="s">
        <v>7326</v>
      </c>
    </row>
    <row r="1184" spans="1:59" x14ac:dyDescent="0.2">
      <c r="A1184" s="1">
        <v>42789.531678240739</v>
      </c>
      <c r="B1184" t="s">
        <v>59</v>
      </c>
      <c r="C1184" t="s">
        <v>786</v>
      </c>
      <c r="D1184" t="str">
        <f>VLOOKUP(all_senate_staff[[#This Row],[Full Name]], senate_staff_import[],1,0)</f>
        <v>Susan M Russell</v>
      </c>
      <c r="L1184" t="s">
        <v>779</v>
      </c>
      <c r="M1184" t="s">
        <v>780</v>
      </c>
      <c r="N1184" t="s">
        <v>63</v>
      </c>
      <c r="AH1184" t="s">
        <v>65</v>
      </c>
      <c r="AI1184" t="s">
        <v>66</v>
      </c>
      <c r="AL1184" t="s">
        <v>67</v>
      </c>
      <c r="AY1184" t="s">
        <v>787</v>
      </c>
      <c r="AZ1184" t="s">
        <v>788</v>
      </c>
      <c r="BA1184" t="s">
        <v>789</v>
      </c>
      <c r="BB1184" t="s">
        <v>790</v>
      </c>
      <c r="BD1184" t="s">
        <v>72</v>
      </c>
      <c r="BG1184" t="s">
        <v>791</v>
      </c>
    </row>
    <row r="1185" spans="1:59" x14ac:dyDescent="0.2">
      <c r="A1185" s="1">
        <v>42618.941377314812</v>
      </c>
      <c r="B1185" t="s">
        <v>1862</v>
      </c>
      <c r="C1185" t="s">
        <v>4684</v>
      </c>
      <c r="D1185" t="str">
        <f>VLOOKUP(all_senate_staff[[#This Row],[Full Name]], senate_staff_import[],1,0)</f>
        <v>Susan M Ryan</v>
      </c>
      <c r="M1185" t="s">
        <v>1558</v>
      </c>
      <c r="AH1185" t="s">
        <v>65</v>
      </c>
      <c r="AI1185" t="s">
        <v>66</v>
      </c>
      <c r="AL1185" t="s">
        <v>1237</v>
      </c>
      <c r="AY1185" t="s">
        <v>4685</v>
      </c>
      <c r="AZ1185" t="s">
        <v>788</v>
      </c>
      <c r="BA1185" t="s">
        <v>4686</v>
      </c>
      <c r="BB1185" t="s">
        <v>4687</v>
      </c>
      <c r="BD1185" t="s">
        <v>72</v>
      </c>
      <c r="BG1185" t="s">
        <v>4688</v>
      </c>
    </row>
    <row r="1186" spans="1:59" x14ac:dyDescent="0.2">
      <c r="A1186" s="1">
        <v>42618.942557870367</v>
      </c>
      <c r="B1186" t="s">
        <v>1862</v>
      </c>
      <c r="C1186" t="s">
        <v>2981</v>
      </c>
      <c r="D1186" t="str">
        <f>VLOOKUP(all_senate_staff[[#This Row],[Full Name]], senate_staff_import[],1,0)</f>
        <v>Susan T Lattimore</v>
      </c>
      <c r="M1186" t="s">
        <v>1406</v>
      </c>
      <c r="V1186" t="s">
        <v>2982</v>
      </c>
      <c r="AG1186" t="s">
        <v>1910</v>
      </c>
      <c r="AH1186" t="s">
        <v>65</v>
      </c>
      <c r="AI1186" t="s">
        <v>66</v>
      </c>
      <c r="AL1186" t="s">
        <v>1237</v>
      </c>
      <c r="AY1186" t="s">
        <v>2983</v>
      </c>
      <c r="AZ1186" t="s">
        <v>2984</v>
      </c>
      <c r="BA1186" t="s">
        <v>2985</v>
      </c>
      <c r="BB1186" t="s">
        <v>395</v>
      </c>
      <c r="BD1186" t="s">
        <v>72</v>
      </c>
      <c r="BG1186" t="s">
        <v>2986</v>
      </c>
    </row>
    <row r="1187" spans="1:59" x14ac:dyDescent="0.2">
      <c r="A1187" s="1">
        <v>42618.939849537041</v>
      </c>
      <c r="B1187" t="s">
        <v>1862</v>
      </c>
      <c r="C1187" t="s">
        <v>6959</v>
      </c>
      <c r="D1187" t="str">
        <f>VLOOKUP(all_senate_staff[[#This Row],[Full Name]], senate_staff_import[],1,0)</f>
        <v>Susannah A Pasquantonio</v>
      </c>
      <c r="L1187" t="s">
        <v>333</v>
      </c>
      <c r="M1187" t="s">
        <v>334</v>
      </c>
      <c r="N1187" t="s">
        <v>63</v>
      </c>
      <c r="AH1187" t="s">
        <v>65</v>
      </c>
      <c r="AI1187" t="s">
        <v>66</v>
      </c>
      <c r="AL1187" t="s">
        <v>67</v>
      </c>
      <c r="AY1187" t="s">
        <v>6960</v>
      </c>
      <c r="AZ1187" t="s">
        <v>6961</v>
      </c>
      <c r="BA1187" t="s">
        <v>6962</v>
      </c>
      <c r="BB1187" t="s">
        <v>6963</v>
      </c>
      <c r="BD1187" t="s">
        <v>72</v>
      </c>
      <c r="BG1187" t="s">
        <v>6964</v>
      </c>
    </row>
    <row r="1188" spans="1:59" x14ac:dyDescent="0.2">
      <c r="A1188" s="1">
        <v>42618.939884259264</v>
      </c>
      <c r="B1188" t="s">
        <v>1862</v>
      </c>
      <c r="C1188" t="s">
        <v>6858</v>
      </c>
      <c r="D1188" t="str">
        <f>VLOOKUP(all_senate_staff[[#This Row],[Full Name]], senate_staff_import[],1,0)</f>
        <v>Suzanne B Hempel</v>
      </c>
      <c r="L1188" t="s">
        <v>917</v>
      </c>
      <c r="M1188" t="s">
        <v>918</v>
      </c>
      <c r="N1188" t="s">
        <v>63</v>
      </c>
      <c r="AH1188" t="s">
        <v>65</v>
      </c>
      <c r="AI1188" t="s">
        <v>66</v>
      </c>
      <c r="AL1188" t="s">
        <v>67</v>
      </c>
      <c r="AY1188" t="s">
        <v>6859</v>
      </c>
      <c r="AZ1188" t="s">
        <v>6860</v>
      </c>
      <c r="BA1188" t="s">
        <v>6861</v>
      </c>
      <c r="BB1188" t="s">
        <v>572</v>
      </c>
      <c r="BD1188" t="s">
        <v>72</v>
      </c>
      <c r="BG1188" t="s">
        <v>6862</v>
      </c>
    </row>
    <row r="1189" spans="1:59" x14ac:dyDescent="0.2">
      <c r="A1189" s="1">
        <v>42789.530995370369</v>
      </c>
      <c r="B1189" t="s">
        <v>59</v>
      </c>
      <c r="C1189" t="s">
        <v>1235</v>
      </c>
      <c r="D1189" t="str">
        <f>VLOOKUP(all_senate_staff[[#This Row],[Full Name]], senate_staff_import[],1,0)</f>
        <v>Suzanne D D'Alba</v>
      </c>
      <c r="M1189" t="s">
        <v>1236</v>
      </c>
      <c r="AH1189" t="s">
        <v>65</v>
      </c>
      <c r="AI1189" t="s">
        <v>66</v>
      </c>
      <c r="AL1189" t="s">
        <v>1237</v>
      </c>
      <c r="AY1189" t="s">
        <v>1238</v>
      </c>
      <c r="AZ1189" t="s">
        <v>1239</v>
      </c>
      <c r="BA1189" t="s">
        <v>1240</v>
      </c>
      <c r="BB1189" t="s">
        <v>1241</v>
      </c>
      <c r="BD1189" t="s">
        <v>72</v>
      </c>
      <c r="BG1189" t="s">
        <v>1242</v>
      </c>
    </row>
    <row r="1190" spans="1:59" x14ac:dyDescent="0.2">
      <c r="A1190" s="1">
        <v>42618.940243055556</v>
      </c>
      <c r="B1190" t="s">
        <v>1862</v>
      </c>
      <c r="C1190" t="s">
        <v>6181</v>
      </c>
      <c r="D1190" t="str">
        <f>VLOOKUP(all_senate_staff[[#This Row],[Full Name]], senate_staff_import[],1,0)</f>
        <v>Suzanne E Kelly</v>
      </c>
      <c r="M1190" t="s">
        <v>1796</v>
      </c>
      <c r="AH1190" t="s">
        <v>65</v>
      </c>
      <c r="AI1190" t="s">
        <v>66</v>
      </c>
      <c r="AL1190" t="s">
        <v>1237</v>
      </c>
      <c r="AY1190" t="s">
        <v>6182</v>
      </c>
      <c r="AZ1190" t="s">
        <v>5001</v>
      </c>
      <c r="BA1190" t="s">
        <v>564</v>
      </c>
      <c r="BB1190" t="s">
        <v>420</v>
      </c>
      <c r="BD1190" t="s">
        <v>72</v>
      </c>
      <c r="BG1190" t="s">
        <v>6183</v>
      </c>
    </row>
    <row r="1191" spans="1:59" x14ac:dyDescent="0.2">
      <c r="A1191" s="1">
        <v>42618.941145833327</v>
      </c>
      <c r="B1191" t="s">
        <v>1862</v>
      </c>
      <c r="C1191" t="s">
        <v>4998</v>
      </c>
      <c r="D1191" t="str">
        <f>VLOOKUP(all_senate_staff[[#This Row],[Full Name]], senate_staff_import[],1,0)</f>
        <v>Suzanne E Rohrer</v>
      </c>
      <c r="M1191" t="s">
        <v>4999</v>
      </c>
      <c r="AH1191" t="s">
        <v>65</v>
      </c>
      <c r="AI1191" t="s">
        <v>66</v>
      </c>
      <c r="AL1191" t="s">
        <v>1237</v>
      </c>
      <c r="AY1191" t="s">
        <v>5000</v>
      </c>
      <c r="AZ1191" t="s">
        <v>5001</v>
      </c>
      <c r="BA1191" t="s">
        <v>5002</v>
      </c>
      <c r="BB1191" t="s">
        <v>455</v>
      </c>
      <c r="BD1191" t="s">
        <v>72</v>
      </c>
      <c r="BG1191" t="s">
        <v>5003</v>
      </c>
    </row>
    <row r="1192" spans="1:59" x14ac:dyDescent="0.2">
      <c r="A1192" s="1">
        <v>42789.530925925923</v>
      </c>
      <c r="B1192" t="s">
        <v>59</v>
      </c>
      <c r="C1192" t="s">
        <v>1551</v>
      </c>
      <c r="D1192" t="str">
        <f>VLOOKUP(all_senate_staff[[#This Row],[Full Name]], senate_staff_import[],1,0)</f>
        <v>Suzy S Ballantyne</v>
      </c>
      <c r="M1192" t="s">
        <v>1552</v>
      </c>
      <c r="AH1192" t="s">
        <v>65</v>
      </c>
      <c r="AI1192" t="s">
        <v>66</v>
      </c>
      <c r="AL1192" t="s">
        <v>1237</v>
      </c>
      <c r="AY1192" t="s">
        <v>1553</v>
      </c>
      <c r="AZ1192" t="s">
        <v>1554</v>
      </c>
      <c r="BA1192" t="s">
        <v>1555</v>
      </c>
      <c r="BB1192" t="s">
        <v>236</v>
      </c>
      <c r="BD1192" t="s">
        <v>72</v>
      </c>
      <c r="BG1192" t="s">
        <v>1556</v>
      </c>
    </row>
    <row r="1193" spans="1:59" x14ac:dyDescent="0.2">
      <c r="A1193" s="1">
        <v>42618.942106481481</v>
      </c>
      <c r="B1193" t="s">
        <v>1862</v>
      </c>
      <c r="C1193" t="s">
        <v>3607</v>
      </c>
      <c r="D1193" t="str">
        <f>VLOOKUP(all_senate_staff[[#This Row],[Full Name]], senate_staff_import[],1,0)</f>
        <v>Sydney R Gross</v>
      </c>
      <c r="L1193" t="s">
        <v>2187</v>
      </c>
      <c r="M1193" t="s">
        <v>2188</v>
      </c>
      <c r="N1193" t="s">
        <v>168</v>
      </c>
      <c r="AH1193" t="s">
        <v>65</v>
      </c>
      <c r="AI1193" t="s">
        <v>66</v>
      </c>
      <c r="AL1193" t="s">
        <v>67</v>
      </c>
      <c r="AY1193" t="s">
        <v>3608</v>
      </c>
      <c r="AZ1193" t="s">
        <v>3609</v>
      </c>
      <c r="BA1193" t="s">
        <v>3610</v>
      </c>
      <c r="BB1193" t="s">
        <v>186</v>
      </c>
      <c r="BD1193" t="s">
        <v>72</v>
      </c>
      <c r="BG1193" t="s">
        <v>3611</v>
      </c>
    </row>
    <row r="1194" spans="1:59" x14ac:dyDescent="0.2">
      <c r="A1194" s="1">
        <v>42618.942083333342</v>
      </c>
      <c r="B1194" t="s">
        <v>1862</v>
      </c>
      <c r="C1194" t="s">
        <v>3666</v>
      </c>
      <c r="D1194" t="str">
        <f>VLOOKUP(all_senate_staff[[#This Row],[Full Name]], senate_staff_import[],1,0)</f>
        <v>Symra D Brandon</v>
      </c>
      <c r="L1194" t="s">
        <v>91</v>
      </c>
      <c r="M1194" t="s">
        <v>92</v>
      </c>
      <c r="N1194" t="s">
        <v>63</v>
      </c>
      <c r="AH1194" t="s">
        <v>65</v>
      </c>
      <c r="AI1194" t="s">
        <v>66</v>
      </c>
      <c r="AL1194" t="s">
        <v>67</v>
      </c>
      <c r="AY1194" t="s">
        <v>3667</v>
      </c>
      <c r="AZ1194" t="s">
        <v>3668</v>
      </c>
      <c r="BA1194" t="s">
        <v>3669</v>
      </c>
      <c r="BB1194" t="s">
        <v>3670</v>
      </c>
      <c r="BD1194" t="s">
        <v>72</v>
      </c>
      <c r="BG1194" t="s">
        <v>3671</v>
      </c>
    </row>
    <row r="1195" spans="1:59" x14ac:dyDescent="0.2">
      <c r="A1195" s="1">
        <v>42618.940254629633</v>
      </c>
      <c r="B1195" t="s">
        <v>1862</v>
      </c>
      <c r="C1195" t="s">
        <v>6147</v>
      </c>
      <c r="D1195" t="str">
        <f>VLOOKUP(all_senate_staff[[#This Row],[Full Name]], senate_staff_import[],1,0)</f>
        <v>Tajuana Hamm</v>
      </c>
      <c r="L1195" t="s">
        <v>463</v>
      </c>
      <c r="M1195" t="s">
        <v>464</v>
      </c>
      <c r="N1195" t="s">
        <v>63</v>
      </c>
      <c r="T1195" t="s">
        <v>6148</v>
      </c>
      <c r="AH1195" t="s">
        <v>65</v>
      </c>
      <c r="AI1195" t="s">
        <v>66</v>
      </c>
      <c r="AL1195" t="s">
        <v>67</v>
      </c>
      <c r="AY1195" t="s">
        <v>6149</v>
      </c>
      <c r="AZ1195" t="s">
        <v>6150</v>
      </c>
      <c r="BA1195" t="s">
        <v>6151</v>
      </c>
      <c r="BB1195" t="s">
        <v>6152</v>
      </c>
      <c r="BD1195" t="s">
        <v>72</v>
      </c>
      <c r="BG1195" t="s">
        <v>6153</v>
      </c>
    </row>
    <row r="1196" spans="1:59" x14ac:dyDescent="0.2">
      <c r="A1196" s="1">
        <v>42789.530925925923</v>
      </c>
      <c r="B1196" t="s">
        <v>59</v>
      </c>
      <c r="C1196" t="s">
        <v>1541</v>
      </c>
      <c r="D1196" t="str">
        <f>VLOOKUP(all_senate_staff[[#This Row],[Full Name]], senate_staff_import[],1,0)</f>
        <v>Tamara S Frazier</v>
      </c>
      <c r="M1196" t="s">
        <v>1515</v>
      </c>
      <c r="AH1196" t="s">
        <v>65</v>
      </c>
      <c r="AI1196" t="s">
        <v>66</v>
      </c>
      <c r="AL1196" t="s">
        <v>1237</v>
      </c>
      <c r="AY1196" t="s">
        <v>1542</v>
      </c>
      <c r="AZ1196" t="s">
        <v>1543</v>
      </c>
      <c r="BA1196" t="s">
        <v>1544</v>
      </c>
      <c r="BB1196" t="s">
        <v>1524</v>
      </c>
      <c r="BD1196" t="s">
        <v>72</v>
      </c>
      <c r="BG1196" t="s">
        <v>1545</v>
      </c>
    </row>
    <row r="1197" spans="1:59" x14ac:dyDescent="0.2">
      <c r="A1197" s="1">
        <v>42618.938784722217</v>
      </c>
      <c r="B1197" t="s">
        <v>1862</v>
      </c>
      <c r="C1197" t="s">
        <v>8576</v>
      </c>
      <c r="D1197" t="str">
        <f>VLOOKUP(all_senate_staff[[#This Row],[Full Name]], senate_staff_import[],1,0)</f>
        <v>Tamara Tucker</v>
      </c>
      <c r="L1197" t="s">
        <v>747</v>
      </c>
      <c r="M1197" t="s">
        <v>748</v>
      </c>
      <c r="N1197" t="s">
        <v>168</v>
      </c>
      <c r="AH1197" t="s">
        <v>65</v>
      </c>
      <c r="AI1197" t="s">
        <v>66</v>
      </c>
      <c r="AL1197" t="s">
        <v>67</v>
      </c>
      <c r="AY1197" t="s">
        <v>8577</v>
      </c>
      <c r="AZ1197" t="s">
        <v>8578</v>
      </c>
      <c r="BA1197" t="s">
        <v>8579</v>
      </c>
      <c r="BB1197" t="s">
        <v>395</v>
      </c>
      <c r="BD1197" t="s">
        <v>72</v>
      </c>
      <c r="BG1197" t="s">
        <v>8580</v>
      </c>
    </row>
    <row r="1198" spans="1:59" x14ac:dyDescent="0.2">
      <c r="A1198" s="1">
        <v>42789.531736111108</v>
      </c>
      <c r="B1198" t="s">
        <v>59</v>
      </c>
      <c r="C1198" t="s">
        <v>567</v>
      </c>
      <c r="D1198" t="str">
        <f>VLOOKUP(all_senate_staff[[#This Row],[Full Name]], senate_staff_import[],1,0)</f>
        <v>Tammie S Williams</v>
      </c>
      <c r="M1198" t="s">
        <v>568</v>
      </c>
      <c r="N1198" t="s">
        <v>168</v>
      </c>
      <c r="T1198" t="s">
        <v>569</v>
      </c>
      <c r="AH1198" t="s">
        <v>65</v>
      </c>
      <c r="AI1198" t="s">
        <v>66</v>
      </c>
      <c r="AL1198" t="s">
        <v>67</v>
      </c>
      <c r="AM1198" t="s">
        <v>145</v>
      </c>
      <c r="AY1198" t="s">
        <v>570</v>
      </c>
      <c r="AZ1198" t="s">
        <v>571</v>
      </c>
      <c r="BA1198" t="s">
        <v>541</v>
      </c>
      <c r="BB1198" t="s">
        <v>572</v>
      </c>
      <c r="BD1198" t="s">
        <v>72</v>
      </c>
      <c r="BG1198" t="s">
        <v>573</v>
      </c>
    </row>
    <row r="1199" spans="1:59" x14ac:dyDescent="0.2">
      <c r="A1199" s="1">
        <v>42618.939085648148</v>
      </c>
      <c r="B1199" t="s">
        <v>1862</v>
      </c>
      <c r="C1199" t="s">
        <v>7888</v>
      </c>
      <c r="D1199" t="str">
        <f>VLOOKUP(all_senate_staff[[#This Row],[Full Name]], senate_staff_import[],1,0)</f>
        <v>Tammy L Maddalla</v>
      </c>
      <c r="M1199" t="s">
        <v>7889</v>
      </c>
      <c r="AH1199" t="s">
        <v>65</v>
      </c>
      <c r="AI1199" t="s">
        <v>66</v>
      </c>
      <c r="AL1199" t="s">
        <v>1237</v>
      </c>
      <c r="AY1199" t="s">
        <v>7890</v>
      </c>
      <c r="AZ1199" t="s">
        <v>7891</v>
      </c>
      <c r="BA1199" t="s">
        <v>2708</v>
      </c>
      <c r="BB1199" t="s">
        <v>7892</v>
      </c>
      <c r="BD1199" t="s">
        <v>72</v>
      </c>
      <c r="BG1199" t="s">
        <v>7893</v>
      </c>
    </row>
    <row r="1200" spans="1:59" x14ac:dyDescent="0.2">
      <c r="A1200" s="1">
        <v>42789.531747685192</v>
      </c>
      <c r="B1200" t="s">
        <v>59</v>
      </c>
      <c r="C1200" t="s">
        <v>482</v>
      </c>
      <c r="D1200" t="str">
        <f>VLOOKUP(all_senate_staff[[#This Row],[Full Name]], senate_staff_import[],1,0)</f>
        <v>Tanagra A Bledman</v>
      </c>
      <c r="L1200" t="s">
        <v>463</v>
      </c>
      <c r="M1200" t="s">
        <v>464</v>
      </c>
      <c r="N1200" t="s">
        <v>63</v>
      </c>
      <c r="T1200" t="s">
        <v>483</v>
      </c>
      <c r="AH1200" t="s">
        <v>65</v>
      </c>
      <c r="AI1200" t="s">
        <v>66</v>
      </c>
      <c r="AL1200" t="s">
        <v>67</v>
      </c>
      <c r="AM1200" t="s">
        <v>145</v>
      </c>
      <c r="AY1200" t="s">
        <v>484</v>
      </c>
      <c r="AZ1200" t="s">
        <v>485</v>
      </c>
      <c r="BA1200" t="s">
        <v>486</v>
      </c>
      <c r="BB1200" t="s">
        <v>426</v>
      </c>
      <c r="BD1200" t="s">
        <v>72</v>
      </c>
      <c r="BG1200" t="s">
        <v>487</v>
      </c>
    </row>
    <row r="1201" spans="1:59" x14ac:dyDescent="0.2">
      <c r="A1201" s="1">
        <v>42618.94159722222</v>
      </c>
      <c r="B1201" t="s">
        <v>1862</v>
      </c>
      <c r="C1201" t="s">
        <v>4346</v>
      </c>
      <c r="D1201" t="str">
        <f>VLOOKUP(all_senate_staff[[#This Row],[Full Name]], senate_staff_import[],1,0)</f>
        <v>Tania A Lawes</v>
      </c>
      <c r="L1201" t="s">
        <v>297</v>
      </c>
      <c r="M1201" t="s">
        <v>298</v>
      </c>
      <c r="N1201" t="s">
        <v>63</v>
      </c>
      <c r="AH1201" t="s">
        <v>65</v>
      </c>
      <c r="AI1201" t="s">
        <v>66</v>
      </c>
      <c r="AL1201" t="s">
        <v>67</v>
      </c>
      <c r="AY1201" t="s">
        <v>4347</v>
      </c>
      <c r="AZ1201" t="s">
        <v>4348</v>
      </c>
      <c r="BA1201" t="s">
        <v>4349</v>
      </c>
      <c r="BB1201" t="s">
        <v>312</v>
      </c>
      <c r="BD1201" t="s">
        <v>72</v>
      </c>
      <c r="BG1201" t="s">
        <v>4350</v>
      </c>
    </row>
    <row r="1202" spans="1:59" x14ac:dyDescent="0.2">
      <c r="A1202" s="1">
        <v>42618.940208333333</v>
      </c>
      <c r="B1202" t="s">
        <v>1862</v>
      </c>
      <c r="C1202" t="s">
        <v>6244</v>
      </c>
      <c r="D1202" t="str">
        <f>VLOOKUP(all_senate_staff[[#This Row],[Full Name]], senate_staff_import[],1,0)</f>
        <v>Tanya Bissaillon</v>
      </c>
      <c r="M1202" t="s">
        <v>1460</v>
      </c>
      <c r="AH1202" t="s">
        <v>65</v>
      </c>
      <c r="AI1202" t="s">
        <v>66</v>
      </c>
      <c r="AL1202" t="s">
        <v>1237</v>
      </c>
      <c r="AY1202" t="s">
        <v>6245</v>
      </c>
      <c r="AZ1202" t="s">
        <v>5620</v>
      </c>
      <c r="BA1202" t="s">
        <v>6246</v>
      </c>
      <c r="BB1202" t="s">
        <v>1070</v>
      </c>
      <c r="BD1202" t="s">
        <v>72</v>
      </c>
      <c r="BG1202" t="s">
        <v>6247</v>
      </c>
    </row>
    <row r="1203" spans="1:59" x14ac:dyDescent="0.2">
      <c r="A1203" s="1">
        <v>42618.940706018519</v>
      </c>
      <c r="B1203" t="s">
        <v>1862</v>
      </c>
      <c r="C1203" t="s">
        <v>5618</v>
      </c>
      <c r="D1203" t="str">
        <f>VLOOKUP(all_senate_staff[[#This Row],[Full Name]], senate_staff_import[],1,0)</f>
        <v>Tanya Jones-Sullivan</v>
      </c>
      <c r="M1203" t="s">
        <v>1503</v>
      </c>
      <c r="AH1203" t="s">
        <v>65</v>
      </c>
      <c r="AI1203" t="s">
        <v>66</v>
      </c>
      <c r="AL1203" t="s">
        <v>1237</v>
      </c>
      <c r="AY1203" t="s">
        <v>5619</v>
      </c>
      <c r="AZ1203" t="s">
        <v>5620</v>
      </c>
      <c r="BA1203" t="s">
        <v>5621</v>
      </c>
      <c r="BB1203" t="s">
        <v>455</v>
      </c>
      <c r="BD1203" t="s">
        <v>72</v>
      </c>
      <c r="BG1203" t="s">
        <v>5622</v>
      </c>
    </row>
    <row r="1204" spans="1:59" x14ac:dyDescent="0.2">
      <c r="A1204" s="1">
        <v>42618.942280092589</v>
      </c>
      <c r="B1204" t="s">
        <v>1862</v>
      </c>
      <c r="C1204" t="s">
        <v>3335</v>
      </c>
      <c r="D1204" t="str">
        <f>VLOOKUP(all_senate_staff[[#This Row],[Full Name]], senate_staff_import[],1,0)</f>
        <v>Tara A Klein</v>
      </c>
      <c r="L1204" t="s">
        <v>166</v>
      </c>
      <c r="M1204" t="s">
        <v>167</v>
      </c>
      <c r="N1204" t="s">
        <v>63</v>
      </c>
      <c r="AH1204" t="s">
        <v>65</v>
      </c>
      <c r="AI1204" t="s">
        <v>66</v>
      </c>
      <c r="AL1204" t="s">
        <v>67</v>
      </c>
      <c r="AY1204" t="s">
        <v>3336</v>
      </c>
      <c r="AZ1204" t="s">
        <v>3337</v>
      </c>
      <c r="BA1204" t="s">
        <v>518</v>
      </c>
      <c r="BB1204" t="s">
        <v>3338</v>
      </c>
      <c r="BD1204" t="s">
        <v>72</v>
      </c>
      <c r="BG1204" t="s">
        <v>3339</v>
      </c>
    </row>
    <row r="1205" spans="1:59" x14ac:dyDescent="0.2">
      <c r="A1205" s="1">
        <v>42618.941944444443</v>
      </c>
      <c r="B1205" t="s">
        <v>1862</v>
      </c>
      <c r="C1205" t="s">
        <v>3876</v>
      </c>
      <c r="D1205" t="str">
        <f>VLOOKUP(all_senate_staff[[#This Row],[Full Name]], senate_staff_import[],1,0)</f>
        <v>Tara A Williams</v>
      </c>
      <c r="L1205" t="s">
        <v>747</v>
      </c>
      <c r="M1205" t="s">
        <v>748</v>
      </c>
      <c r="N1205" t="s">
        <v>63</v>
      </c>
      <c r="AH1205" t="s">
        <v>65</v>
      </c>
      <c r="AI1205" t="s">
        <v>66</v>
      </c>
      <c r="AL1205" t="s">
        <v>67</v>
      </c>
      <c r="AY1205" t="s">
        <v>3877</v>
      </c>
      <c r="AZ1205" t="s">
        <v>3337</v>
      </c>
      <c r="BA1205" t="s">
        <v>541</v>
      </c>
      <c r="BB1205" t="s">
        <v>3878</v>
      </c>
      <c r="BD1205" t="s">
        <v>72</v>
      </c>
      <c r="BG1205" t="s">
        <v>3879</v>
      </c>
    </row>
    <row r="1206" spans="1:59" x14ac:dyDescent="0.2">
      <c r="A1206" s="1">
        <v>42789.53087962963</v>
      </c>
      <c r="B1206" t="s">
        <v>59</v>
      </c>
      <c r="C1206" t="s">
        <v>1735</v>
      </c>
      <c r="D1206" t="str">
        <f>VLOOKUP(all_senate_staff[[#This Row],[Full Name]], senate_staff_import[],1,0)</f>
        <v>Tara Byers</v>
      </c>
      <c r="M1206" t="s">
        <v>1260</v>
      </c>
      <c r="AH1206" t="s">
        <v>65</v>
      </c>
      <c r="AI1206" t="s">
        <v>66</v>
      </c>
      <c r="AL1206" t="s">
        <v>1237</v>
      </c>
      <c r="AY1206" t="s">
        <v>1736</v>
      </c>
      <c r="AZ1206" t="s">
        <v>1737</v>
      </c>
      <c r="BA1206" t="s">
        <v>1738</v>
      </c>
      <c r="BB1206" t="s">
        <v>1264</v>
      </c>
      <c r="BD1206" t="s">
        <v>72</v>
      </c>
      <c r="BG1206" t="s">
        <v>1739</v>
      </c>
    </row>
    <row r="1207" spans="1:59" x14ac:dyDescent="0.2">
      <c r="A1207" s="1">
        <v>42789.531689814823</v>
      </c>
      <c r="B1207" t="s">
        <v>59</v>
      </c>
      <c r="C1207" t="s">
        <v>764</v>
      </c>
      <c r="D1207" t="str">
        <f>VLOOKUP(all_senate_staff[[#This Row],[Full Name]], senate_staff_import[],1,0)</f>
        <v>Tayler D Jackson</v>
      </c>
      <c r="L1207" t="s">
        <v>765</v>
      </c>
      <c r="M1207" t="s">
        <v>766</v>
      </c>
      <c r="N1207" t="s">
        <v>63</v>
      </c>
      <c r="T1207" t="s">
        <v>767</v>
      </c>
      <c r="AH1207" t="s">
        <v>65</v>
      </c>
      <c r="AI1207" t="s">
        <v>66</v>
      </c>
      <c r="AL1207" t="s">
        <v>67</v>
      </c>
      <c r="AM1207" t="s">
        <v>145</v>
      </c>
      <c r="AY1207" t="s">
        <v>768</v>
      </c>
      <c r="AZ1207" t="s">
        <v>769</v>
      </c>
      <c r="BA1207" t="s">
        <v>770</v>
      </c>
      <c r="BB1207" t="s">
        <v>771</v>
      </c>
      <c r="BD1207" t="s">
        <v>72</v>
      </c>
      <c r="BG1207" t="s">
        <v>772</v>
      </c>
    </row>
    <row r="1208" spans="1:59" x14ac:dyDescent="0.2">
      <c r="A1208" s="1">
        <v>42789.531712962962</v>
      </c>
      <c r="B1208" t="s">
        <v>59</v>
      </c>
      <c r="C1208" t="s">
        <v>662</v>
      </c>
      <c r="D1208" t="str">
        <f>VLOOKUP(all_senate_staff[[#This Row],[Full Name]], senate_staff_import[],1,0)</f>
        <v>Tendrina Alexandre</v>
      </c>
      <c r="L1208" t="s">
        <v>655</v>
      </c>
      <c r="M1208" t="s">
        <v>656</v>
      </c>
      <c r="N1208" t="s">
        <v>63</v>
      </c>
      <c r="AH1208" t="s">
        <v>65</v>
      </c>
      <c r="AI1208" t="s">
        <v>66</v>
      </c>
      <c r="AL1208" t="s">
        <v>67</v>
      </c>
      <c r="AY1208" t="s">
        <v>663</v>
      </c>
      <c r="AZ1208" t="s">
        <v>664</v>
      </c>
      <c r="BA1208" t="s">
        <v>665</v>
      </c>
      <c r="BB1208" t="s">
        <v>426</v>
      </c>
      <c r="BD1208" t="s">
        <v>72</v>
      </c>
      <c r="BG1208" t="s">
        <v>666</v>
      </c>
    </row>
    <row r="1209" spans="1:59" x14ac:dyDescent="0.2">
      <c r="A1209" s="1">
        <v>42789.531712962962</v>
      </c>
      <c r="B1209" t="s">
        <v>59</v>
      </c>
      <c r="C1209" t="s">
        <v>654</v>
      </c>
      <c r="D1209" t="str">
        <f>VLOOKUP(all_senate_staff[[#This Row],[Full Name]], senate_staff_import[],1,0)</f>
        <v>Terell L Brock</v>
      </c>
      <c r="L1209" t="s">
        <v>655</v>
      </c>
      <c r="M1209" t="s">
        <v>656</v>
      </c>
      <c r="N1209" t="s">
        <v>63</v>
      </c>
      <c r="AH1209" t="s">
        <v>65</v>
      </c>
      <c r="AI1209" t="s">
        <v>66</v>
      </c>
      <c r="AL1209" t="s">
        <v>67</v>
      </c>
      <c r="AY1209" t="s">
        <v>657</v>
      </c>
      <c r="AZ1209" t="s">
        <v>658</v>
      </c>
      <c r="BA1209" t="s">
        <v>659</v>
      </c>
      <c r="BB1209" t="s">
        <v>660</v>
      </c>
      <c r="BD1209" t="s">
        <v>72</v>
      </c>
      <c r="BG1209" t="s">
        <v>661</v>
      </c>
    </row>
    <row r="1210" spans="1:59" x14ac:dyDescent="0.2">
      <c r="A1210" s="1">
        <v>42789.530960648153</v>
      </c>
      <c r="B1210" t="s">
        <v>59</v>
      </c>
      <c r="C1210" t="s">
        <v>1372</v>
      </c>
      <c r="D1210" t="str">
        <f>VLOOKUP(all_senate_staff[[#This Row],[Full Name]], senate_staff_import[],1,0)</f>
        <v>Teresa M Snyder</v>
      </c>
      <c r="M1210" t="s">
        <v>1373</v>
      </c>
      <c r="AH1210" t="s">
        <v>65</v>
      </c>
      <c r="AI1210" t="s">
        <v>66</v>
      </c>
      <c r="AL1210" t="s">
        <v>1237</v>
      </c>
      <c r="AY1210" t="s">
        <v>1374</v>
      </c>
      <c r="AZ1210" t="s">
        <v>1375</v>
      </c>
      <c r="BA1210" t="s">
        <v>1376</v>
      </c>
      <c r="BB1210" t="s">
        <v>1377</v>
      </c>
      <c r="BD1210" t="s">
        <v>72</v>
      </c>
      <c r="BG1210" t="s">
        <v>1378</v>
      </c>
    </row>
    <row r="1211" spans="1:59" x14ac:dyDescent="0.2">
      <c r="A1211" s="1">
        <v>42618.94189814815</v>
      </c>
      <c r="B1211" t="s">
        <v>1862</v>
      </c>
      <c r="C1211" t="s">
        <v>3926</v>
      </c>
      <c r="D1211" t="str">
        <f>VLOOKUP(all_senate_staff[[#This Row],[Full Name]], senate_staff_import[],1,0)</f>
        <v>Teresa R Rossi</v>
      </c>
      <c r="M1211" t="s">
        <v>1387</v>
      </c>
      <c r="AH1211" t="s">
        <v>65</v>
      </c>
      <c r="AI1211" t="s">
        <v>66</v>
      </c>
      <c r="AL1211" t="s">
        <v>1237</v>
      </c>
      <c r="AY1211" t="s">
        <v>3927</v>
      </c>
      <c r="AZ1211" t="s">
        <v>3928</v>
      </c>
      <c r="BA1211" t="s">
        <v>3929</v>
      </c>
      <c r="BB1211" t="s">
        <v>219</v>
      </c>
      <c r="BD1211" t="s">
        <v>72</v>
      </c>
      <c r="BG1211" t="s">
        <v>3930</v>
      </c>
    </row>
    <row r="1212" spans="1:59" x14ac:dyDescent="0.2">
      <c r="A1212" s="1">
        <v>42618.942349537043</v>
      </c>
      <c r="B1212" t="s">
        <v>1862</v>
      </c>
      <c r="C1212" t="s">
        <v>3263</v>
      </c>
      <c r="D1212" t="str">
        <f>VLOOKUP(all_senate_staff[[#This Row],[Full Name]], senate_staff_import[],1,0)</f>
        <v>Teria M Cooper</v>
      </c>
      <c r="M1212" t="s">
        <v>1777</v>
      </c>
      <c r="AH1212" t="s">
        <v>65</v>
      </c>
      <c r="AI1212" t="s">
        <v>66</v>
      </c>
      <c r="AL1212" t="s">
        <v>1237</v>
      </c>
      <c r="AY1212" t="s">
        <v>3264</v>
      </c>
      <c r="AZ1212" t="s">
        <v>3265</v>
      </c>
      <c r="BA1212" t="s">
        <v>3266</v>
      </c>
      <c r="BB1212" t="s">
        <v>3267</v>
      </c>
      <c r="BD1212" t="s">
        <v>72</v>
      </c>
      <c r="BG1212" t="s">
        <v>3268</v>
      </c>
    </row>
    <row r="1213" spans="1:59" x14ac:dyDescent="0.2">
      <c r="A1213" s="1">
        <v>42618.94190972222</v>
      </c>
      <c r="B1213" t="s">
        <v>1862</v>
      </c>
      <c r="C1213" t="s">
        <v>3915</v>
      </c>
      <c r="D1213" t="str">
        <f>VLOOKUP(all_senate_staff[[#This Row],[Full Name]], senate_staff_import[],1,0)</f>
        <v>Terry L Blosser-Bernardo</v>
      </c>
      <c r="M1213" t="s">
        <v>1387</v>
      </c>
      <c r="AH1213" t="s">
        <v>65</v>
      </c>
      <c r="AI1213" t="s">
        <v>66</v>
      </c>
      <c r="AL1213" t="s">
        <v>1237</v>
      </c>
      <c r="AY1213" t="s">
        <v>3916</v>
      </c>
      <c r="AZ1213" t="s">
        <v>3917</v>
      </c>
      <c r="BA1213" t="s">
        <v>3918</v>
      </c>
      <c r="BB1213" t="s">
        <v>3919</v>
      </c>
      <c r="BD1213" t="s">
        <v>72</v>
      </c>
      <c r="BG1213" t="s">
        <v>3920</v>
      </c>
    </row>
    <row r="1214" spans="1:59" x14ac:dyDescent="0.2">
      <c r="A1214" s="1">
        <v>42789.531597222223</v>
      </c>
      <c r="B1214" t="s">
        <v>59</v>
      </c>
      <c r="C1214" t="s">
        <v>1152</v>
      </c>
      <c r="D1214" t="str">
        <f>VLOOKUP(all_senate_staff[[#This Row],[Full Name]], senate_staff_import[],1,0)</f>
        <v>Tess Mcrae</v>
      </c>
      <c r="L1214" t="s">
        <v>1145</v>
      </c>
      <c r="M1214" t="s">
        <v>1146</v>
      </c>
      <c r="N1214" t="s">
        <v>63</v>
      </c>
      <c r="T1214" t="s">
        <v>1153</v>
      </c>
      <c r="AH1214" t="s">
        <v>65</v>
      </c>
      <c r="AI1214" t="s">
        <v>66</v>
      </c>
      <c r="AL1214" t="s">
        <v>67</v>
      </c>
      <c r="AY1214" t="s">
        <v>1154</v>
      </c>
      <c r="AZ1214" t="s">
        <v>1155</v>
      </c>
      <c r="BA1214" t="s">
        <v>1156</v>
      </c>
      <c r="BB1214" t="s">
        <v>88</v>
      </c>
      <c r="BD1214" t="s">
        <v>72</v>
      </c>
      <c r="BG1214" t="s">
        <v>1157</v>
      </c>
    </row>
    <row r="1215" spans="1:59" x14ac:dyDescent="0.2">
      <c r="A1215" s="1">
        <v>42789.530891203707</v>
      </c>
      <c r="B1215" t="s">
        <v>59</v>
      </c>
      <c r="C1215" t="s">
        <v>1725</v>
      </c>
      <c r="D1215" t="str">
        <f>VLOOKUP(all_senate_staff[[#This Row],[Full Name]], senate_staff_import[],1,0)</f>
        <v>Thara Duclosel</v>
      </c>
      <c r="M1215" t="s">
        <v>1260</v>
      </c>
      <c r="AH1215" t="s">
        <v>65</v>
      </c>
      <c r="AI1215" t="s">
        <v>66</v>
      </c>
      <c r="AL1215" t="s">
        <v>1237</v>
      </c>
      <c r="AY1215" t="s">
        <v>1726</v>
      </c>
      <c r="AZ1215" t="s">
        <v>1727</v>
      </c>
      <c r="BA1215" t="s">
        <v>1728</v>
      </c>
      <c r="BB1215" t="s">
        <v>1264</v>
      </c>
      <c r="BD1215" t="s">
        <v>72</v>
      </c>
      <c r="BG1215" t="s">
        <v>1729</v>
      </c>
    </row>
    <row r="1216" spans="1:59" x14ac:dyDescent="0.2">
      <c r="A1216" s="1">
        <v>42618.939004629632</v>
      </c>
      <c r="B1216" t="s">
        <v>1862</v>
      </c>
      <c r="C1216" t="s">
        <v>8180</v>
      </c>
      <c r="D1216" t="str">
        <f>VLOOKUP(all_senate_staff[[#This Row],[Full Name]], senate_staff_import[],1,0)</f>
        <v>Theodore T Kusnierz</v>
      </c>
      <c r="L1216" t="s">
        <v>872</v>
      </c>
      <c r="M1216" t="s">
        <v>1254</v>
      </c>
      <c r="N1216" t="s">
        <v>168</v>
      </c>
      <c r="T1216" t="s">
        <v>8181</v>
      </c>
      <c r="AH1216" t="s">
        <v>65</v>
      </c>
      <c r="AI1216" t="s">
        <v>66</v>
      </c>
      <c r="AL1216" t="s">
        <v>1237</v>
      </c>
      <c r="AM1216" t="s">
        <v>68</v>
      </c>
      <c r="AY1216" t="s">
        <v>8182</v>
      </c>
      <c r="AZ1216" t="s">
        <v>8183</v>
      </c>
      <c r="BA1216" t="s">
        <v>8184</v>
      </c>
      <c r="BB1216" t="s">
        <v>8185</v>
      </c>
      <c r="BD1216" t="s">
        <v>72</v>
      </c>
      <c r="BG1216" t="s">
        <v>8186</v>
      </c>
    </row>
    <row r="1217" spans="1:59" x14ac:dyDescent="0.2">
      <c r="A1217" s="1">
        <v>42789.531689814823</v>
      </c>
      <c r="B1217" t="s">
        <v>59</v>
      </c>
      <c r="C1217" t="s">
        <v>773</v>
      </c>
      <c r="D1217" t="str">
        <f>VLOOKUP(all_senate_staff[[#This Row],[Full Name]], senate_staff_import[],1,0)</f>
        <v>Theresa A Cassiack</v>
      </c>
      <c r="L1217" t="s">
        <v>765</v>
      </c>
      <c r="M1217" t="s">
        <v>766</v>
      </c>
      <c r="N1217" t="s">
        <v>168</v>
      </c>
      <c r="AH1217" t="s">
        <v>65</v>
      </c>
      <c r="AI1217" t="s">
        <v>66</v>
      </c>
      <c r="AL1217" t="s">
        <v>67</v>
      </c>
      <c r="AY1217" t="s">
        <v>774</v>
      </c>
      <c r="AZ1217" t="s">
        <v>775</v>
      </c>
      <c r="BA1217" t="s">
        <v>776</v>
      </c>
      <c r="BB1217" t="s">
        <v>284</v>
      </c>
      <c r="BD1217" t="s">
        <v>72</v>
      </c>
      <c r="BG1217" t="s">
        <v>777</v>
      </c>
    </row>
    <row r="1218" spans="1:59" x14ac:dyDescent="0.2">
      <c r="A1218" s="1">
        <v>42618.939016203702</v>
      </c>
      <c r="B1218" t="s">
        <v>1862</v>
      </c>
      <c r="C1218" t="s">
        <v>8130</v>
      </c>
      <c r="D1218" t="str">
        <f>VLOOKUP(all_senate_staff[[#This Row],[Full Name]], senate_staff_import[],1,0)</f>
        <v>Theresia A Schwalb</v>
      </c>
      <c r="M1218" t="s">
        <v>1837</v>
      </c>
      <c r="AH1218" t="s">
        <v>65</v>
      </c>
      <c r="AI1218" t="s">
        <v>66</v>
      </c>
      <c r="AL1218" t="s">
        <v>1237</v>
      </c>
      <c r="AY1218" t="s">
        <v>8131</v>
      </c>
      <c r="AZ1218" t="s">
        <v>8132</v>
      </c>
      <c r="BA1218" t="s">
        <v>8133</v>
      </c>
      <c r="BB1218" t="s">
        <v>8134</v>
      </c>
      <c r="BD1218" t="s">
        <v>72</v>
      </c>
      <c r="BG1218" t="s">
        <v>8135</v>
      </c>
    </row>
    <row r="1219" spans="1:59" x14ac:dyDescent="0.2">
      <c r="A1219" s="1">
        <v>42618.942685185182</v>
      </c>
      <c r="B1219" t="s">
        <v>1862</v>
      </c>
      <c r="C1219" t="s">
        <v>2797</v>
      </c>
      <c r="D1219" t="str">
        <f>VLOOKUP(all_senate_staff[[#This Row],[Full Name]], senate_staff_import[],1,0)</f>
        <v>Thomas A Bock</v>
      </c>
      <c r="L1219" t="s">
        <v>189</v>
      </c>
      <c r="M1219" t="s">
        <v>190</v>
      </c>
      <c r="N1219" t="s">
        <v>63</v>
      </c>
      <c r="AH1219" t="s">
        <v>65</v>
      </c>
      <c r="AI1219" t="s">
        <v>66</v>
      </c>
      <c r="AL1219" t="s">
        <v>67</v>
      </c>
      <c r="AY1219" t="s">
        <v>2798</v>
      </c>
      <c r="AZ1219" t="s">
        <v>2332</v>
      </c>
      <c r="BA1219" t="s">
        <v>2799</v>
      </c>
      <c r="BB1219" t="s">
        <v>200</v>
      </c>
      <c r="BD1219" t="s">
        <v>72</v>
      </c>
      <c r="BG1219" t="s">
        <v>2800</v>
      </c>
    </row>
    <row r="1220" spans="1:59" x14ac:dyDescent="0.2">
      <c r="A1220" s="1">
        <v>42618.941527777781</v>
      </c>
      <c r="B1220" t="s">
        <v>1862</v>
      </c>
      <c r="C1220" t="s">
        <v>4472</v>
      </c>
      <c r="D1220" t="str">
        <f>VLOOKUP(all_senate_staff[[#This Row],[Full Name]], senate_staff_import[],1,0)</f>
        <v>Thomas A Dellanno</v>
      </c>
      <c r="L1220" t="s">
        <v>709</v>
      </c>
      <c r="M1220" t="s">
        <v>710</v>
      </c>
      <c r="N1220" t="s">
        <v>63</v>
      </c>
      <c r="AH1220" t="s">
        <v>65</v>
      </c>
      <c r="AI1220" t="s">
        <v>66</v>
      </c>
      <c r="AL1220" t="s">
        <v>67</v>
      </c>
      <c r="AY1220" t="s">
        <v>4473</v>
      </c>
      <c r="AZ1220" t="s">
        <v>2332</v>
      </c>
      <c r="BA1220" t="s">
        <v>4474</v>
      </c>
      <c r="BB1220" t="s">
        <v>250</v>
      </c>
      <c r="BD1220" t="s">
        <v>72</v>
      </c>
      <c r="BG1220" t="s">
        <v>4475</v>
      </c>
    </row>
    <row r="1221" spans="1:59" x14ac:dyDescent="0.2">
      <c r="A1221" s="1">
        <v>42618.941631944443</v>
      </c>
      <c r="B1221" t="s">
        <v>1862</v>
      </c>
      <c r="C1221" t="s">
        <v>4309</v>
      </c>
      <c r="D1221" t="str">
        <f>VLOOKUP(all_senate_staff[[#This Row],[Full Name]], senate_staff_import[],1,0)</f>
        <v>Thomas A Reale</v>
      </c>
      <c r="M1221" t="s">
        <v>1373</v>
      </c>
      <c r="AH1221" t="s">
        <v>65</v>
      </c>
      <c r="AI1221" t="s">
        <v>66</v>
      </c>
      <c r="AL1221" t="s">
        <v>1237</v>
      </c>
      <c r="AY1221" t="s">
        <v>4310</v>
      </c>
      <c r="AZ1221" t="s">
        <v>2332</v>
      </c>
      <c r="BA1221" t="s">
        <v>4311</v>
      </c>
      <c r="BB1221" t="s">
        <v>4312</v>
      </c>
      <c r="BD1221" t="s">
        <v>72</v>
      </c>
      <c r="BG1221" t="s">
        <v>4313</v>
      </c>
    </row>
    <row r="1222" spans="1:59" x14ac:dyDescent="0.2">
      <c r="A1222" s="1">
        <v>42618.943078703713</v>
      </c>
      <c r="B1222" t="s">
        <v>1862</v>
      </c>
      <c r="C1222" t="s">
        <v>2329</v>
      </c>
      <c r="D1222" t="str">
        <f>VLOOKUP(all_senate_staff[[#This Row],[Full Name]], senate_staff_import[],1,0)</f>
        <v>Thomas A Shepard Jr</v>
      </c>
      <c r="M1222" t="s">
        <v>2330</v>
      </c>
      <c r="AH1222" t="s">
        <v>65</v>
      </c>
      <c r="AI1222" t="s">
        <v>66</v>
      </c>
      <c r="AL1222" t="s">
        <v>1237</v>
      </c>
      <c r="AY1222" t="s">
        <v>2331</v>
      </c>
      <c r="AZ1222" t="s">
        <v>2332</v>
      </c>
      <c r="BA1222" t="s">
        <v>2333</v>
      </c>
      <c r="BB1222" t="s">
        <v>2334</v>
      </c>
      <c r="BD1222" t="s">
        <v>72</v>
      </c>
      <c r="BG1222" t="s">
        <v>2335</v>
      </c>
    </row>
    <row r="1223" spans="1:59" x14ac:dyDescent="0.2">
      <c r="A1223" s="1">
        <v>42789.530891203707</v>
      </c>
      <c r="B1223" t="s">
        <v>59</v>
      </c>
      <c r="C1223" t="s">
        <v>1686</v>
      </c>
      <c r="D1223" t="str">
        <f>VLOOKUP(all_senate_staff[[#This Row],[Full Name]], senate_staff_import[],1,0)</f>
        <v>Thomas J Kaelin</v>
      </c>
      <c r="M1223" t="s">
        <v>1260</v>
      </c>
      <c r="AH1223" t="s">
        <v>65</v>
      </c>
      <c r="AI1223" t="s">
        <v>66</v>
      </c>
      <c r="AL1223" t="s">
        <v>1237</v>
      </c>
      <c r="AY1223" t="s">
        <v>1687</v>
      </c>
      <c r="AZ1223" t="s">
        <v>1688</v>
      </c>
      <c r="BA1223" t="s">
        <v>1689</v>
      </c>
      <c r="BB1223" t="s">
        <v>1264</v>
      </c>
      <c r="BD1223" t="s">
        <v>72</v>
      </c>
      <c r="BG1223" t="s">
        <v>1690</v>
      </c>
    </row>
    <row r="1224" spans="1:59" x14ac:dyDescent="0.2">
      <c r="A1224" s="1">
        <v>42618.94023148148</v>
      </c>
      <c r="B1224" t="s">
        <v>1862</v>
      </c>
      <c r="C1224" t="s">
        <v>6225</v>
      </c>
      <c r="D1224" t="str">
        <f>VLOOKUP(all_senate_staff[[#This Row],[Full Name]], senate_staff_import[],1,0)</f>
        <v>Thomas J Kahil</v>
      </c>
      <c r="M1224" t="s">
        <v>1460</v>
      </c>
      <c r="AH1224" t="s">
        <v>65</v>
      </c>
      <c r="AI1224" t="s">
        <v>66</v>
      </c>
      <c r="AL1224" t="s">
        <v>1237</v>
      </c>
      <c r="AY1224" t="s">
        <v>6226</v>
      </c>
      <c r="AZ1224" t="s">
        <v>1688</v>
      </c>
      <c r="BA1224" t="s">
        <v>6227</v>
      </c>
      <c r="BB1224" t="s">
        <v>6228</v>
      </c>
      <c r="BD1224" t="s">
        <v>72</v>
      </c>
      <c r="BG1224" t="s">
        <v>6229</v>
      </c>
    </row>
    <row r="1225" spans="1:59" x14ac:dyDescent="0.2">
      <c r="A1225" s="1">
        <v>42618.939895833333</v>
      </c>
      <c r="B1225" t="s">
        <v>1862</v>
      </c>
      <c r="C1225" t="s">
        <v>6852</v>
      </c>
      <c r="D1225" t="str">
        <f>VLOOKUP(all_senate_staff[[#This Row],[Full Name]], senate_staff_import[],1,0)</f>
        <v>Thomas J Larkin</v>
      </c>
      <c r="M1225" t="s">
        <v>6853</v>
      </c>
      <c r="AH1225" t="s">
        <v>65</v>
      </c>
      <c r="AI1225" t="s">
        <v>66</v>
      </c>
      <c r="AL1225" t="s">
        <v>1237</v>
      </c>
      <c r="AY1225" t="s">
        <v>6854</v>
      </c>
      <c r="AZ1225" t="s">
        <v>1688</v>
      </c>
      <c r="BA1225" t="s">
        <v>6855</v>
      </c>
      <c r="BB1225" t="s">
        <v>6856</v>
      </c>
      <c r="BD1225" t="s">
        <v>72</v>
      </c>
      <c r="BG1225" t="s">
        <v>6857</v>
      </c>
    </row>
    <row r="1226" spans="1:59" x14ac:dyDescent="0.2">
      <c r="A1226" s="1">
        <v>42618.94054398148</v>
      </c>
      <c r="B1226" t="s">
        <v>1862</v>
      </c>
      <c r="C1226" t="s">
        <v>5762</v>
      </c>
      <c r="D1226" t="str">
        <f>VLOOKUP(all_senate_staff[[#This Row],[Full Name]], senate_staff_import[],1,0)</f>
        <v>Thomas J Regan</v>
      </c>
      <c r="M1226" t="s">
        <v>1803</v>
      </c>
      <c r="AH1226" t="s">
        <v>65</v>
      </c>
      <c r="AI1226" t="s">
        <v>66</v>
      </c>
      <c r="AL1226" t="s">
        <v>1237</v>
      </c>
      <c r="AY1226" t="s">
        <v>5763</v>
      </c>
      <c r="AZ1226" t="s">
        <v>1688</v>
      </c>
      <c r="BA1226" t="s">
        <v>5764</v>
      </c>
      <c r="BB1226" t="s">
        <v>1807</v>
      </c>
      <c r="BD1226" t="s">
        <v>72</v>
      </c>
      <c r="BG1226" t="s">
        <v>5765</v>
      </c>
    </row>
    <row r="1227" spans="1:59" x14ac:dyDescent="0.2">
      <c r="A1227" s="1">
        <v>42618.942997685182</v>
      </c>
      <c r="B1227" t="s">
        <v>1862</v>
      </c>
      <c r="C1227" t="s">
        <v>2403</v>
      </c>
      <c r="D1227" t="str">
        <f>VLOOKUP(all_senate_staff[[#This Row],[Full Name]], senate_staff_import[],1,0)</f>
        <v>Thomas J Whitbeck</v>
      </c>
      <c r="M1227" t="s">
        <v>1789</v>
      </c>
      <c r="AH1227" t="s">
        <v>65</v>
      </c>
      <c r="AI1227" t="s">
        <v>66</v>
      </c>
      <c r="AL1227" t="s">
        <v>1237</v>
      </c>
      <c r="AY1227" t="s">
        <v>2404</v>
      </c>
      <c r="AZ1227" t="s">
        <v>1688</v>
      </c>
      <c r="BA1227" t="s">
        <v>2405</v>
      </c>
      <c r="BB1227" t="s">
        <v>1793</v>
      </c>
      <c r="BD1227" t="s">
        <v>72</v>
      </c>
      <c r="BG1227" t="s">
        <v>2406</v>
      </c>
    </row>
    <row r="1228" spans="1:59" x14ac:dyDescent="0.2">
      <c r="A1228" s="1">
        <v>42618.940555555557</v>
      </c>
      <c r="B1228" t="s">
        <v>1862</v>
      </c>
      <c r="C1228" t="s">
        <v>5748</v>
      </c>
      <c r="D1228" t="str">
        <f>VLOOKUP(all_senate_staff[[#This Row],[Full Name]], senate_staff_import[],1,0)</f>
        <v>Thomas M Lutz</v>
      </c>
      <c r="L1228" t="s">
        <v>384</v>
      </c>
      <c r="M1228" t="s">
        <v>385</v>
      </c>
      <c r="N1228" t="s">
        <v>63</v>
      </c>
      <c r="AH1228" t="s">
        <v>65</v>
      </c>
      <c r="AI1228" t="s">
        <v>66</v>
      </c>
      <c r="AL1228" t="s">
        <v>67</v>
      </c>
      <c r="AY1228" t="s">
        <v>5749</v>
      </c>
      <c r="AZ1228" t="s">
        <v>5750</v>
      </c>
      <c r="BA1228" t="s">
        <v>937</v>
      </c>
      <c r="BB1228" t="s">
        <v>5751</v>
      </c>
      <c r="BD1228" t="s">
        <v>72</v>
      </c>
      <c r="BG1228" t="s">
        <v>5752</v>
      </c>
    </row>
    <row r="1229" spans="1:59" x14ac:dyDescent="0.2">
      <c r="A1229" s="1">
        <v>42618.942118055558</v>
      </c>
      <c r="B1229" t="s">
        <v>1862</v>
      </c>
      <c r="C1229" t="s">
        <v>3581</v>
      </c>
      <c r="D1229" t="str">
        <f>VLOOKUP(all_senate_staff[[#This Row],[Full Name]], senate_staff_import[],1,0)</f>
        <v>Thomas P Havel</v>
      </c>
      <c r="M1229" t="s">
        <v>1755</v>
      </c>
      <c r="AH1229" t="s">
        <v>65</v>
      </c>
      <c r="AI1229" t="s">
        <v>66</v>
      </c>
      <c r="AL1229" t="s">
        <v>1237</v>
      </c>
      <c r="AY1229" t="s">
        <v>3582</v>
      </c>
      <c r="AZ1229" t="s">
        <v>3583</v>
      </c>
      <c r="BA1229" t="s">
        <v>3584</v>
      </c>
      <c r="BB1229" t="s">
        <v>3585</v>
      </c>
      <c r="BD1229" t="s">
        <v>72</v>
      </c>
      <c r="BG1229" t="s">
        <v>3586</v>
      </c>
    </row>
    <row r="1230" spans="1:59" x14ac:dyDescent="0.2">
      <c r="A1230" s="1">
        <v>42618.940601851849</v>
      </c>
      <c r="B1230" t="s">
        <v>1862</v>
      </c>
      <c r="C1230" t="s">
        <v>5660</v>
      </c>
      <c r="D1230" t="str">
        <f>VLOOKUP(all_senate_staff[[#This Row],[Full Name]], senate_staff_import[],1,0)</f>
        <v>Thomas P Musich</v>
      </c>
      <c r="L1230" t="s">
        <v>5661</v>
      </c>
      <c r="M1230" t="s">
        <v>1285</v>
      </c>
      <c r="N1230" t="s">
        <v>63</v>
      </c>
      <c r="T1230" t="s">
        <v>5662</v>
      </c>
      <c r="V1230" t="s">
        <v>5663</v>
      </c>
      <c r="W1230" t="s">
        <v>5664</v>
      </c>
      <c r="X1230" t="s">
        <v>5665</v>
      </c>
      <c r="AG1230" t="s">
        <v>5666</v>
      </c>
      <c r="AH1230" t="s">
        <v>65</v>
      </c>
      <c r="AI1230" t="s">
        <v>66</v>
      </c>
      <c r="AL1230" t="s">
        <v>1237</v>
      </c>
      <c r="AM1230" t="s">
        <v>68</v>
      </c>
      <c r="AY1230" t="s">
        <v>5667</v>
      </c>
      <c r="AZ1230" t="s">
        <v>3583</v>
      </c>
      <c r="BA1230" t="s">
        <v>5668</v>
      </c>
      <c r="BB1230" t="s">
        <v>129</v>
      </c>
      <c r="BD1230" t="s">
        <v>72</v>
      </c>
      <c r="BG1230" t="s">
        <v>5669</v>
      </c>
    </row>
    <row r="1231" spans="1:59" x14ac:dyDescent="0.2">
      <c r="A1231" s="1">
        <v>42618.939062500001</v>
      </c>
      <c r="B1231" t="s">
        <v>1862</v>
      </c>
      <c r="C1231" t="s">
        <v>7958</v>
      </c>
      <c r="D1231" t="str">
        <f>VLOOKUP(all_senate_staff[[#This Row],[Full Name]], senate_staff_import[],1,0)</f>
        <v>Thomas S Connolly Jr</v>
      </c>
      <c r="L1231" t="s">
        <v>901</v>
      </c>
      <c r="M1231" t="s">
        <v>902</v>
      </c>
      <c r="N1231" t="s">
        <v>168</v>
      </c>
      <c r="AH1231" t="s">
        <v>65</v>
      </c>
      <c r="AI1231" t="s">
        <v>66</v>
      </c>
      <c r="AL1231" t="s">
        <v>67</v>
      </c>
      <c r="AY1231" t="s">
        <v>7959</v>
      </c>
      <c r="AZ1231" t="s">
        <v>7960</v>
      </c>
      <c r="BA1231" t="s">
        <v>7961</v>
      </c>
      <c r="BB1231" t="s">
        <v>2049</v>
      </c>
      <c r="BD1231" t="s">
        <v>72</v>
      </c>
      <c r="BG1231" t="s">
        <v>7962</v>
      </c>
    </row>
    <row r="1232" spans="1:59" x14ac:dyDescent="0.2">
      <c r="A1232" s="1">
        <v>42618.941944444443</v>
      </c>
      <c r="B1232" t="s">
        <v>1862</v>
      </c>
      <c r="C1232" t="s">
        <v>3860</v>
      </c>
      <c r="D1232" t="str">
        <f>VLOOKUP(all_senate_staff[[#This Row],[Full Name]], senate_staff_import[],1,0)</f>
        <v>Tiffanie A Downs</v>
      </c>
      <c r="L1232" t="s">
        <v>632</v>
      </c>
      <c r="M1232" t="s">
        <v>633</v>
      </c>
      <c r="N1232" t="s">
        <v>63</v>
      </c>
      <c r="AH1232" t="s">
        <v>65</v>
      </c>
      <c r="AI1232" t="s">
        <v>66</v>
      </c>
      <c r="AL1232" t="s">
        <v>67</v>
      </c>
      <c r="AY1232" t="s">
        <v>3861</v>
      </c>
      <c r="AZ1232" t="s">
        <v>3862</v>
      </c>
      <c r="BA1232" t="s">
        <v>3863</v>
      </c>
      <c r="BB1232" t="s">
        <v>426</v>
      </c>
      <c r="BD1232" t="s">
        <v>72</v>
      </c>
      <c r="BG1232" t="s">
        <v>3864</v>
      </c>
    </row>
    <row r="1233" spans="1:59" x14ac:dyDescent="0.2">
      <c r="A1233" s="1">
        <v>42618.94321759259</v>
      </c>
      <c r="B1233" t="s">
        <v>1862</v>
      </c>
      <c r="C1233" t="s">
        <v>2167</v>
      </c>
      <c r="D1233" t="str">
        <f>VLOOKUP(all_senate_staff[[#This Row],[Full Name]], senate_staff_import[],1,0)</f>
        <v>Tiffany A Colwell</v>
      </c>
      <c r="M1233" t="s">
        <v>2168</v>
      </c>
      <c r="AH1233" t="s">
        <v>65</v>
      </c>
      <c r="AI1233" t="s">
        <v>66</v>
      </c>
      <c r="AL1233" t="s">
        <v>1237</v>
      </c>
      <c r="AY1233" t="s">
        <v>2169</v>
      </c>
      <c r="AZ1233" t="s">
        <v>2170</v>
      </c>
      <c r="BA1233" t="s">
        <v>2171</v>
      </c>
      <c r="BB1233" t="s">
        <v>2172</v>
      </c>
      <c r="BD1233" t="s">
        <v>72</v>
      </c>
      <c r="BG1233" t="s">
        <v>2173</v>
      </c>
    </row>
    <row r="1234" spans="1:59" x14ac:dyDescent="0.2">
      <c r="A1234" s="1">
        <v>42618.941782407397</v>
      </c>
      <c r="B1234" t="s">
        <v>1862</v>
      </c>
      <c r="C1234" t="s">
        <v>4109</v>
      </c>
      <c r="D1234" t="str">
        <f>VLOOKUP(all_senate_staff[[#This Row],[Full Name]], senate_staff_import[],1,0)</f>
        <v>Tiffany M Latino</v>
      </c>
      <c r="L1234" t="s">
        <v>603</v>
      </c>
      <c r="M1234" t="s">
        <v>604</v>
      </c>
      <c r="N1234" t="s">
        <v>63</v>
      </c>
      <c r="AH1234" t="s">
        <v>65</v>
      </c>
      <c r="AI1234" t="s">
        <v>66</v>
      </c>
      <c r="AL1234" t="s">
        <v>67</v>
      </c>
      <c r="AY1234" t="s">
        <v>4110</v>
      </c>
      <c r="AZ1234" t="s">
        <v>4111</v>
      </c>
      <c r="BA1234" t="s">
        <v>4112</v>
      </c>
      <c r="BB1234" t="s">
        <v>88</v>
      </c>
      <c r="BD1234" t="s">
        <v>72</v>
      </c>
      <c r="BG1234" t="s">
        <v>4113</v>
      </c>
    </row>
    <row r="1235" spans="1:59" x14ac:dyDescent="0.2">
      <c r="A1235" s="1">
        <v>42618.94</v>
      </c>
      <c r="B1235" t="s">
        <v>1862</v>
      </c>
      <c r="C1235" t="s">
        <v>6578</v>
      </c>
      <c r="D1235" t="str">
        <f>VLOOKUP(all_senate_staff[[#This Row],[Full Name]], senate_staff_import[],1,0)</f>
        <v>Timothy D Atkins</v>
      </c>
      <c r="M1235" t="s">
        <v>1406</v>
      </c>
      <c r="V1235" t="s">
        <v>6579</v>
      </c>
      <c r="AG1235" t="s">
        <v>6580</v>
      </c>
      <c r="AH1235" t="s">
        <v>65</v>
      </c>
      <c r="AI1235" t="s">
        <v>66</v>
      </c>
      <c r="AL1235" t="s">
        <v>1237</v>
      </c>
      <c r="AY1235" t="s">
        <v>6581</v>
      </c>
      <c r="AZ1235" t="s">
        <v>6582</v>
      </c>
      <c r="BA1235" t="s">
        <v>101</v>
      </c>
      <c r="BB1235" t="s">
        <v>401</v>
      </c>
      <c r="BD1235" t="s">
        <v>72</v>
      </c>
      <c r="BG1235" t="s">
        <v>6583</v>
      </c>
    </row>
    <row r="1236" spans="1:59" x14ac:dyDescent="0.2">
      <c r="A1236" s="1">
        <v>42789.530972222223</v>
      </c>
      <c r="B1236" t="s">
        <v>59</v>
      </c>
      <c r="C1236" t="s">
        <v>1313</v>
      </c>
      <c r="D1236" t="str">
        <f>VLOOKUP(all_senate_staff[[#This Row],[Full Name]], senate_staff_import[],1,0)</f>
        <v>Timothy F Harte</v>
      </c>
      <c r="M1236" t="s">
        <v>1244</v>
      </c>
      <c r="AH1236" t="s">
        <v>65</v>
      </c>
      <c r="AI1236" t="s">
        <v>66</v>
      </c>
      <c r="AL1236" t="s">
        <v>1237</v>
      </c>
      <c r="AY1236" t="s">
        <v>1314</v>
      </c>
      <c r="AZ1236" t="s">
        <v>1315</v>
      </c>
      <c r="BA1236" t="s">
        <v>1316</v>
      </c>
      <c r="BB1236" t="s">
        <v>194</v>
      </c>
      <c r="BD1236" t="s">
        <v>72</v>
      </c>
      <c r="BG1236" t="s">
        <v>1317</v>
      </c>
    </row>
    <row r="1237" spans="1:59" x14ac:dyDescent="0.2">
      <c r="A1237" s="1">
        <v>42789.53162037037</v>
      </c>
      <c r="B1237" t="s">
        <v>59</v>
      </c>
      <c r="C1237" t="s">
        <v>1049</v>
      </c>
      <c r="D1237" t="str">
        <f>VLOOKUP(all_senate_staff[[#This Row],[Full Name]], senate_staff_import[],1,0)</f>
        <v>Timothy J Berguson</v>
      </c>
      <c r="L1237" t="s">
        <v>1031</v>
      </c>
      <c r="M1237" t="s">
        <v>1032</v>
      </c>
      <c r="N1237" t="s">
        <v>168</v>
      </c>
      <c r="AH1237" t="s">
        <v>65</v>
      </c>
      <c r="AI1237" t="s">
        <v>66</v>
      </c>
      <c r="AL1237" t="s">
        <v>67</v>
      </c>
      <c r="AY1237" t="s">
        <v>1050</v>
      </c>
      <c r="AZ1237" t="s">
        <v>1051</v>
      </c>
      <c r="BA1237" t="s">
        <v>1052</v>
      </c>
      <c r="BB1237" t="s">
        <v>1053</v>
      </c>
      <c r="BD1237" t="s">
        <v>72</v>
      </c>
      <c r="BG1237" t="s">
        <v>1054</v>
      </c>
    </row>
    <row r="1238" spans="1:59" x14ac:dyDescent="0.2">
      <c r="A1238" s="1">
        <v>42618.943009259259</v>
      </c>
      <c r="B1238" t="s">
        <v>1862</v>
      </c>
      <c r="C1238" t="s">
        <v>2398</v>
      </c>
      <c r="D1238" t="str">
        <f>VLOOKUP(all_senate_staff[[#This Row],[Full Name]], senate_staff_import[],1,0)</f>
        <v>Timothy J Stallmer</v>
      </c>
      <c r="M1238" t="s">
        <v>1789</v>
      </c>
      <c r="AH1238" t="s">
        <v>65</v>
      </c>
      <c r="AI1238" t="s">
        <v>66</v>
      </c>
      <c r="AL1238" t="s">
        <v>1237</v>
      </c>
      <c r="AY1238" t="s">
        <v>2399</v>
      </c>
      <c r="AZ1238" t="s">
        <v>1051</v>
      </c>
      <c r="BA1238" t="s">
        <v>2400</v>
      </c>
      <c r="BB1238" t="s">
        <v>2401</v>
      </c>
      <c r="BD1238" t="s">
        <v>72</v>
      </c>
      <c r="BG1238" t="s">
        <v>2402</v>
      </c>
    </row>
    <row r="1239" spans="1:59" x14ac:dyDescent="0.2">
      <c r="A1239" s="1">
        <v>42618.941400462973</v>
      </c>
      <c r="B1239" t="s">
        <v>1862</v>
      </c>
      <c r="C1239" t="s">
        <v>4640</v>
      </c>
      <c r="D1239" t="str">
        <f>VLOOKUP(all_senate_staff[[#This Row],[Full Name]], senate_staff_import[],1,0)</f>
        <v>Timothy P Ragazzo</v>
      </c>
      <c r="L1239" t="s">
        <v>696</v>
      </c>
      <c r="M1239" t="s">
        <v>697</v>
      </c>
      <c r="N1239" t="s">
        <v>168</v>
      </c>
      <c r="T1239" t="s">
        <v>4641</v>
      </c>
      <c r="AH1239" t="s">
        <v>65</v>
      </c>
      <c r="AI1239" t="s">
        <v>66</v>
      </c>
      <c r="AL1239" t="s">
        <v>67</v>
      </c>
      <c r="AM1239" t="s">
        <v>284</v>
      </c>
      <c r="AY1239" t="s">
        <v>4642</v>
      </c>
      <c r="AZ1239" t="s">
        <v>4643</v>
      </c>
      <c r="BA1239" t="s">
        <v>4644</v>
      </c>
      <c r="BB1239" t="s">
        <v>4645</v>
      </c>
      <c r="BD1239" t="s">
        <v>72</v>
      </c>
      <c r="BG1239" t="s">
        <v>4646</v>
      </c>
    </row>
    <row r="1240" spans="1:59" x14ac:dyDescent="0.2">
      <c r="A1240" s="1">
        <v>42618.942175925928</v>
      </c>
      <c r="B1240" t="s">
        <v>1862</v>
      </c>
      <c r="C1240" t="s">
        <v>3515</v>
      </c>
      <c r="D1240" t="str">
        <f>VLOOKUP(all_senate_staff[[#This Row],[Full Name]], senate_staff_import[],1,0)</f>
        <v>Tina A Alfieri</v>
      </c>
      <c r="L1240" t="s">
        <v>214</v>
      </c>
      <c r="M1240" t="s">
        <v>215</v>
      </c>
      <c r="N1240" t="s">
        <v>63</v>
      </c>
      <c r="AH1240" t="s">
        <v>65</v>
      </c>
      <c r="AI1240" t="s">
        <v>66</v>
      </c>
      <c r="AL1240" t="s">
        <v>67</v>
      </c>
      <c r="AY1240" t="s">
        <v>3516</v>
      </c>
      <c r="AZ1240" t="s">
        <v>3517</v>
      </c>
      <c r="BA1240" t="s">
        <v>3518</v>
      </c>
      <c r="BB1240" t="s">
        <v>3519</v>
      </c>
      <c r="BD1240" t="s">
        <v>72</v>
      </c>
      <c r="BG1240" t="s">
        <v>3520</v>
      </c>
    </row>
    <row r="1241" spans="1:59" x14ac:dyDescent="0.2">
      <c r="A1241" s="1">
        <v>42618.940833333327</v>
      </c>
      <c r="B1241" t="s">
        <v>1862</v>
      </c>
      <c r="C1241" t="s">
        <v>5466</v>
      </c>
      <c r="D1241" t="str">
        <f>VLOOKUP(all_senate_staff[[#This Row],[Full Name]], senate_staff_import[],1,0)</f>
        <v>Tina B Mole</v>
      </c>
      <c r="L1241" t="s">
        <v>632</v>
      </c>
      <c r="M1241" t="s">
        <v>633</v>
      </c>
      <c r="N1241" t="s">
        <v>63</v>
      </c>
      <c r="AH1241" t="s">
        <v>65</v>
      </c>
      <c r="AI1241" t="s">
        <v>66</v>
      </c>
      <c r="AL1241" t="s">
        <v>67</v>
      </c>
      <c r="AY1241" t="s">
        <v>5467</v>
      </c>
      <c r="AZ1241" t="s">
        <v>5468</v>
      </c>
      <c r="BA1241" t="s">
        <v>5469</v>
      </c>
      <c r="BB1241" t="s">
        <v>426</v>
      </c>
      <c r="BD1241" t="s">
        <v>72</v>
      </c>
      <c r="BG1241" t="s">
        <v>5470</v>
      </c>
    </row>
    <row r="1242" spans="1:59" x14ac:dyDescent="0.2">
      <c r="A1242" s="1">
        <v>42618.941562499997</v>
      </c>
      <c r="B1242" t="s">
        <v>1862</v>
      </c>
      <c r="C1242" t="s">
        <v>4420</v>
      </c>
      <c r="D1242" t="str">
        <f>VLOOKUP(all_senate_staff[[#This Row],[Full Name]], senate_staff_import[],1,0)</f>
        <v>Tom L Lewis</v>
      </c>
      <c r="L1242" t="s">
        <v>728</v>
      </c>
      <c r="M1242" t="s">
        <v>729</v>
      </c>
      <c r="N1242" t="s">
        <v>168</v>
      </c>
      <c r="AH1242" t="s">
        <v>65</v>
      </c>
      <c r="AI1242" t="s">
        <v>66</v>
      </c>
      <c r="AL1242" t="s">
        <v>67</v>
      </c>
      <c r="AY1242" t="s">
        <v>4421</v>
      </c>
      <c r="AZ1242" t="s">
        <v>4422</v>
      </c>
      <c r="BA1242" t="s">
        <v>2191</v>
      </c>
      <c r="BB1242" t="s">
        <v>4423</v>
      </c>
      <c r="BD1242" t="s">
        <v>72</v>
      </c>
      <c r="BG1242" t="s">
        <v>4424</v>
      </c>
    </row>
    <row r="1243" spans="1:59" x14ac:dyDescent="0.2">
      <c r="A1243" s="1">
        <v>42618.942453703698</v>
      </c>
      <c r="B1243" t="s">
        <v>1862</v>
      </c>
      <c r="C1243" t="s">
        <v>3124</v>
      </c>
      <c r="D1243" t="str">
        <f>VLOOKUP(all_senate_staff[[#This Row],[Full Name]], senate_staff_import[],1,0)</f>
        <v>Toni Ann Lamalfa</v>
      </c>
      <c r="L1243" t="s">
        <v>181</v>
      </c>
      <c r="M1243" t="s">
        <v>182</v>
      </c>
      <c r="N1243" t="s">
        <v>168</v>
      </c>
      <c r="AH1243" t="s">
        <v>65</v>
      </c>
      <c r="AI1243" t="s">
        <v>66</v>
      </c>
      <c r="AL1243" t="s">
        <v>67</v>
      </c>
      <c r="AY1243" t="s">
        <v>3125</v>
      </c>
      <c r="AZ1243" t="s">
        <v>3126</v>
      </c>
      <c r="BA1243" t="s">
        <v>3127</v>
      </c>
      <c r="BB1243" t="s">
        <v>3128</v>
      </c>
      <c r="BD1243" t="s">
        <v>72</v>
      </c>
      <c r="BG1243" t="s">
        <v>3129</v>
      </c>
    </row>
    <row r="1244" spans="1:59" x14ac:dyDescent="0.2">
      <c r="A1244" s="1">
        <v>42618.94195601852</v>
      </c>
      <c r="B1244" t="s">
        <v>1862</v>
      </c>
      <c r="C1244" t="s">
        <v>3851</v>
      </c>
      <c r="D1244" t="str">
        <f>VLOOKUP(all_senate_staff[[#This Row],[Full Name]], senate_staff_import[],1,0)</f>
        <v>Tonya M Speckhardt</v>
      </c>
      <c r="J1244" t="s">
        <v>3852</v>
      </c>
      <c r="L1244" t="s">
        <v>632</v>
      </c>
      <c r="M1244" t="s">
        <v>633</v>
      </c>
      <c r="N1244" t="s">
        <v>168</v>
      </c>
      <c r="AH1244" t="s">
        <v>65</v>
      </c>
      <c r="AI1244" t="s">
        <v>66</v>
      </c>
      <c r="AL1244" t="s">
        <v>67</v>
      </c>
      <c r="AY1244" t="s">
        <v>3853</v>
      </c>
      <c r="AZ1244" t="s">
        <v>3854</v>
      </c>
      <c r="BA1244" t="s">
        <v>1792</v>
      </c>
      <c r="BB1244" t="s">
        <v>395</v>
      </c>
      <c r="BD1244" t="s">
        <v>72</v>
      </c>
      <c r="BG1244" t="s">
        <v>3855</v>
      </c>
    </row>
    <row r="1245" spans="1:59" x14ac:dyDescent="0.2">
      <c r="A1245" s="1">
        <v>42618.940717592603</v>
      </c>
      <c r="B1245" t="s">
        <v>1862</v>
      </c>
      <c r="C1245" t="s">
        <v>5608</v>
      </c>
      <c r="D1245" t="str">
        <f>VLOOKUP(all_senate_staff[[#This Row],[Full Name]], senate_staff_import[],1,0)</f>
        <v>Tracey D Pierce</v>
      </c>
      <c r="M1245" t="s">
        <v>1503</v>
      </c>
      <c r="AH1245" t="s">
        <v>65</v>
      </c>
      <c r="AI1245" t="s">
        <v>66</v>
      </c>
      <c r="AL1245" t="s">
        <v>1237</v>
      </c>
      <c r="AY1245" t="s">
        <v>5609</v>
      </c>
      <c r="AZ1245" t="s">
        <v>5610</v>
      </c>
      <c r="BA1245" t="s">
        <v>2030</v>
      </c>
      <c r="BB1245" t="s">
        <v>5611</v>
      </c>
      <c r="BD1245" t="s">
        <v>72</v>
      </c>
      <c r="BG1245" t="s">
        <v>5612</v>
      </c>
    </row>
    <row r="1246" spans="1:59" x14ac:dyDescent="0.2">
      <c r="A1246" s="1">
        <v>42618.940960648149</v>
      </c>
      <c r="B1246" t="s">
        <v>1862</v>
      </c>
      <c r="C1246" t="s">
        <v>5292</v>
      </c>
      <c r="D1246" t="str">
        <f>VLOOKUP(all_senate_staff[[#This Row],[Full Name]], senate_staff_import[],1,0)</f>
        <v>Tracy A Ellis</v>
      </c>
      <c r="L1246" t="s">
        <v>1932</v>
      </c>
      <c r="M1246" t="s">
        <v>1933</v>
      </c>
      <c r="N1246" t="s">
        <v>168</v>
      </c>
      <c r="AH1246" t="s">
        <v>65</v>
      </c>
      <c r="AI1246" t="s">
        <v>66</v>
      </c>
      <c r="AL1246" t="s">
        <v>67</v>
      </c>
      <c r="AY1246" t="s">
        <v>5293</v>
      </c>
      <c r="AZ1246" t="s">
        <v>5294</v>
      </c>
      <c r="BA1246" t="s">
        <v>5295</v>
      </c>
      <c r="BB1246" t="s">
        <v>5296</v>
      </c>
      <c r="BD1246" t="s">
        <v>72</v>
      </c>
      <c r="BG1246" t="s">
        <v>5297</v>
      </c>
    </row>
    <row r="1247" spans="1:59" x14ac:dyDescent="0.2">
      <c r="A1247" s="1">
        <v>42618.943101851852</v>
      </c>
      <c r="B1247" t="s">
        <v>1862</v>
      </c>
      <c r="C1247" t="s">
        <v>2287</v>
      </c>
      <c r="D1247" t="str">
        <f>VLOOKUP(all_senate_staff[[#This Row],[Full Name]], senate_staff_import[],1,0)</f>
        <v>Tracy L Carman</v>
      </c>
      <c r="L1247" t="s">
        <v>259</v>
      </c>
      <c r="M1247" t="s">
        <v>260</v>
      </c>
      <c r="N1247" t="s">
        <v>63</v>
      </c>
      <c r="AH1247" t="s">
        <v>65</v>
      </c>
      <c r="AI1247" t="s">
        <v>66</v>
      </c>
      <c r="AL1247" t="s">
        <v>67</v>
      </c>
      <c r="AY1247" t="s">
        <v>2288</v>
      </c>
      <c r="AZ1247" t="s">
        <v>2289</v>
      </c>
      <c r="BA1247" t="s">
        <v>2290</v>
      </c>
      <c r="BB1247" t="s">
        <v>861</v>
      </c>
      <c r="BD1247" t="s">
        <v>72</v>
      </c>
      <c r="BG1247" t="s">
        <v>2291</v>
      </c>
    </row>
    <row r="1248" spans="1:59" x14ac:dyDescent="0.2">
      <c r="A1248" s="1">
        <v>42618.94263888889</v>
      </c>
      <c r="B1248" t="s">
        <v>1862</v>
      </c>
      <c r="C1248" t="s">
        <v>2863</v>
      </c>
      <c r="D1248" t="str">
        <f>VLOOKUP(all_senate_staff[[#This Row],[Full Name]], senate_staff_import[],1,0)</f>
        <v>Tracy L Starr</v>
      </c>
      <c r="M1248" t="s">
        <v>2864</v>
      </c>
      <c r="AH1248" t="s">
        <v>65</v>
      </c>
      <c r="AI1248" t="s">
        <v>66</v>
      </c>
      <c r="AL1248" t="s">
        <v>1237</v>
      </c>
      <c r="AY1248" t="s">
        <v>2865</v>
      </c>
      <c r="AZ1248" t="s">
        <v>2289</v>
      </c>
      <c r="BA1248" t="s">
        <v>2866</v>
      </c>
      <c r="BB1248" t="s">
        <v>2867</v>
      </c>
      <c r="BD1248" t="s">
        <v>72</v>
      </c>
      <c r="BG1248" t="s">
        <v>2868</v>
      </c>
    </row>
    <row r="1249" spans="1:59" x14ac:dyDescent="0.2">
      <c r="A1249" s="1">
        <v>42618.939189814817</v>
      </c>
      <c r="B1249" t="s">
        <v>1862</v>
      </c>
      <c r="C1249" t="s">
        <v>7591</v>
      </c>
      <c r="D1249" t="str">
        <f>VLOOKUP(all_senate_staff[[#This Row],[Full Name]], senate_staff_import[],1,0)</f>
        <v>Trevor W Bender</v>
      </c>
      <c r="L1249" t="s">
        <v>909</v>
      </c>
      <c r="M1249" t="s">
        <v>910</v>
      </c>
      <c r="N1249" t="s">
        <v>168</v>
      </c>
      <c r="T1249" t="s">
        <v>7592</v>
      </c>
      <c r="AH1249" t="s">
        <v>65</v>
      </c>
      <c r="AI1249" t="s">
        <v>66</v>
      </c>
      <c r="AL1249" t="s">
        <v>67</v>
      </c>
      <c r="AY1249" t="s">
        <v>7593</v>
      </c>
      <c r="AZ1249" t="s">
        <v>7594</v>
      </c>
      <c r="BA1249" t="s">
        <v>2679</v>
      </c>
      <c r="BB1249" t="s">
        <v>7595</v>
      </c>
      <c r="BD1249" t="s">
        <v>72</v>
      </c>
      <c r="BG1249" t="s">
        <v>7596</v>
      </c>
    </row>
    <row r="1250" spans="1:59" x14ac:dyDescent="0.2">
      <c r="A1250" s="1">
        <v>42789.530891203707</v>
      </c>
      <c r="B1250" t="s">
        <v>59</v>
      </c>
      <c r="C1250" t="s">
        <v>1730</v>
      </c>
      <c r="D1250" t="str">
        <f>VLOOKUP(all_senate_staff[[#This Row],[Full Name]], senate_staff_import[],1,0)</f>
        <v>Truman N Derrick</v>
      </c>
      <c r="M1250" t="s">
        <v>1260</v>
      </c>
      <c r="AH1250" t="s">
        <v>65</v>
      </c>
      <c r="AI1250" t="s">
        <v>66</v>
      </c>
      <c r="AL1250" t="s">
        <v>1237</v>
      </c>
      <c r="AY1250" t="s">
        <v>1731</v>
      </c>
      <c r="AZ1250" t="s">
        <v>1732</v>
      </c>
      <c r="BA1250" t="s">
        <v>1733</v>
      </c>
      <c r="BB1250" t="s">
        <v>1264</v>
      </c>
      <c r="BD1250" t="s">
        <v>72</v>
      </c>
      <c r="BG1250" t="s">
        <v>1734</v>
      </c>
    </row>
    <row r="1251" spans="1:59" x14ac:dyDescent="0.2">
      <c r="A1251" s="1">
        <v>42789.531585648147</v>
      </c>
      <c r="B1251" t="s">
        <v>59</v>
      </c>
      <c r="C1251" t="s">
        <v>1180</v>
      </c>
      <c r="D1251" t="str">
        <f>VLOOKUP(all_senate_staff[[#This Row],[Full Name]], senate_staff_import[],1,0)</f>
        <v>Tyler D Dillon</v>
      </c>
      <c r="L1251" t="s">
        <v>1164</v>
      </c>
      <c r="M1251" t="s">
        <v>1165</v>
      </c>
      <c r="N1251" t="s">
        <v>63</v>
      </c>
      <c r="AH1251" t="s">
        <v>65</v>
      </c>
      <c r="AI1251" t="s">
        <v>66</v>
      </c>
      <c r="AL1251" t="s">
        <v>67</v>
      </c>
      <c r="AY1251" t="s">
        <v>1181</v>
      </c>
      <c r="AZ1251" t="s">
        <v>1182</v>
      </c>
      <c r="BA1251" t="s">
        <v>1183</v>
      </c>
      <c r="BB1251" t="s">
        <v>88</v>
      </c>
      <c r="BD1251" t="s">
        <v>72</v>
      </c>
      <c r="BG1251" t="s">
        <v>1184</v>
      </c>
    </row>
    <row r="1252" spans="1:59" x14ac:dyDescent="0.2">
      <c r="A1252" s="1">
        <v>42789.531712962962</v>
      </c>
      <c r="B1252" t="s">
        <v>59</v>
      </c>
      <c r="C1252" t="s">
        <v>667</v>
      </c>
      <c r="D1252" t="str">
        <f>VLOOKUP(all_senate_staff[[#This Row],[Full Name]], senate_staff_import[],1,0)</f>
        <v>Tyler J White</v>
      </c>
      <c r="L1252" t="s">
        <v>668</v>
      </c>
      <c r="M1252" t="s">
        <v>669</v>
      </c>
      <c r="N1252" t="s">
        <v>63</v>
      </c>
      <c r="AH1252" t="s">
        <v>65</v>
      </c>
      <c r="AI1252" t="s">
        <v>66</v>
      </c>
      <c r="AL1252" t="s">
        <v>67</v>
      </c>
      <c r="AY1252" t="s">
        <v>670</v>
      </c>
      <c r="AZ1252" t="s">
        <v>671</v>
      </c>
      <c r="BA1252" t="s">
        <v>672</v>
      </c>
      <c r="BB1252" t="s">
        <v>145</v>
      </c>
      <c r="BD1252" t="s">
        <v>72</v>
      </c>
      <c r="BG1252" t="s">
        <v>673</v>
      </c>
    </row>
    <row r="1253" spans="1:59" x14ac:dyDescent="0.2">
      <c r="A1253" s="1">
        <v>42789.531701388893</v>
      </c>
      <c r="B1253" t="s">
        <v>59</v>
      </c>
      <c r="C1253" t="s">
        <v>703</v>
      </c>
      <c r="D1253" t="str">
        <f>VLOOKUP(all_senate_staff[[#This Row],[Full Name]], senate_staff_import[],1,0)</f>
        <v>Tyler P Broker</v>
      </c>
      <c r="L1253" t="s">
        <v>696</v>
      </c>
      <c r="M1253" t="s">
        <v>697</v>
      </c>
      <c r="N1253" t="s">
        <v>168</v>
      </c>
      <c r="AH1253" t="s">
        <v>65</v>
      </c>
      <c r="AI1253" t="s">
        <v>66</v>
      </c>
      <c r="AL1253" t="s">
        <v>67</v>
      </c>
      <c r="AY1253" t="s">
        <v>704</v>
      </c>
      <c r="AZ1253" t="s">
        <v>705</v>
      </c>
      <c r="BA1253" t="s">
        <v>706</v>
      </c>
      <c r="BB1253" t="s">
        <v>219</v>
      </c>
      <c r="BD1253" t="s">
        <v>72</v>
      </c>
      <c r="BG1253" t="s">
        <v>707</v>
      </c>
    </row>
    <row r="1254" spans="1:59" x14ac:dyDescent="0.2">
      <c r="A1254" s="1">
        <v>42789.531759259262</v>
      </c>
      <c r="B1254" t="s">
        <v>59</v>
      </c>
      <c r="C1254" t="s">
        <v>445</v>
      </c>
      <c r="D1254" t="str">
        <f>VLOOKUP(all_senate_staff[[#This Row],[Full Name]], senate_staff_import[],1,0)</f>
        <v>Unique N Groom</v>
      </c>
      <c r="L1254" t="s">
        <v>415</v>
      </c>
      <c r="M1254" t="s">
        <v>416</v>
      </c>
      <c r="N1254" t="s">
        <v>63</v>
      </c>
      <c r="AH1254" t="s">
        <v>65</v>
      </c>
      <c r="AI1254" t="s">
        <v>66</v>
      </c>
      <c r="AL1254" t="s">
        <v>67</v>
      </c>
      <c r="AY1254" t="s">
        <v>446</v>
      </c>
      <c r="AZ1254" t="s">
        <v>447</v>
      </c>
      <c r="BA1254" t="s">
        <v>448</v>
      </c>
      <c r="BB1254" t="s">
        <v>426</v>
      </c>
      <c r="BD1254" t="s">
        <v>72</v>
      </c>
      <c r="BG1254" t="s">
        <v>449</v>
      </c>
    </row>
    <row r="1255" spans="1:59" x14ac:dyDescent="0.2">
      <c r="A1255" s="1">
        <v>42618.942384259259</v>
      </c>
      <c r="B1255" t="s">
        <v>1862</v>
      </c>
      <c r="C1255" t="s">
        <v>3168</v>
      </c>
      <c r="D1255" t="str">
        <f>VLOOKUP(all_senate_staff[[#This Row],[Full Name]], senate_staff_import[],1,0)</f>
        <v>Valeria M Munt</v>
      </c>
      <c r="L1255" t="s">
        <v>644</v>
      </c>
      <c r="M1255" t="s">
        <v>645</v>
      </c>
      <c r="N1255" t="s">
        <v>63</v>
      </c>
      <c r="T1255" t="s">
        <v>3169</v>
      </c>
      <c r="AH1255" t="s">
        <v>65</v>
      </c>
      <c r="AI1255" t="s">
        <v>66</v>
      </c>
      <c r="AL1255" t="s">
        <v>67</v>
      </c>
      <c r="AM1255" t="s">
        <v>145</v>
      </c>
      <c r="AY1255" t="s">
        <v>3170</v>
      </c>
      <c r="AZ1255" t="s">
        <v>3171</v>
      </c>
      <c r="BA1255" t="s">
        <v>3172</v>
      </c>
      <c r="BB1255" t="s">
        <v>3173</v>
      </c>
      <c r="BD1255" t="s">
        <v>72</v>
      </c>
      <c r="BG1255" t="s">
        <v>3174</v>
      </c>
    </row>
    <row r="1256" spans="1:59" x14ac:dyDescent="0.2">
      <c r="A1256" s="1">
        <v>42618.939305555563</v>
      </c>
      <c r="B1256" t="s">
        <v>1862</v>
      </c>
      <c r="C1256" t="s">
        <v>7397</v>
      </c>
      <c r="D1256" t="str">
        <f>VLOOKUP(all_senate_staff[[#This Row],[Full Name]], senate_staff_import[],1,0)</f>
        <v>Valerie A Datta</v>
      </c>
      <c r="L1256" t="s">
        <v>348</v>
      </c>
      <c r="M1256" t="s">
        <v>349</v>
      </c>
      <c r="N1256" t="s">
        <v>63</v>
      </c>
      <c r="AH1256" t="s">
        <v>65</v>
      </c>
      <c r="AI1256" t="s">
        <v>66</v>
      </c>
      <c r="AL1256" t="s">
        <v>67</v>
      </c>
      <c r="AY1256" t="s">
        <v>7398</v>
      </c>
      <c r="AZ1256" t="s">
        <v>7399</v>
      </c>
      <c r="BA1256" t="s">
        <v>7400</v>
      </c>
      <c r="BB1256" t="s">
        <v>2049</v>
      </c>
      <c r="BD1256" t="s">
        <v>72</v>
      </c>
      <c r="BG1256" t="s">
        <v>7401</v>
      </c>
    </row>
    <row r="1257" spans="1:59" x14ac:dyDescent="0.2">
      <c r="A1257" s="1">
        <v>42618.941805555558</v>
      </c>
      <c r="B1257" t="s">
        <v>1862</v>
      </c>
      <c r="C1257" t="s">
        <v>4061</v>
      </c>
      <c r="D1257" t="str">
        <f>VLOOKUP(all_senate_staff[[#This Row],[Full Name]], senate_staff_import[],1,0)</f>
        <v>Valerie Avignone</v>
      </c>
      <c r="L1257" t="s">
        <v>4062</v>
      </c>
      <c r="M1257" t="s">
        <v>4063</v>
      </c>
      <c r="N1257" t="s">
        <v>63</v>
      </c>
      <c r="T1257" t="s">
        <v>4064</v>
      </c>
      <c r="AH1257" t="s">
        <v>65</v>
      </c>
      <c r="AI1257" t="s">
        <v>66</v>
      </c>
      <c r="AL1257" t="s">
        <v>67</v>
      </c>
      <c r="AM1257" t="s">
        <v>145</v>
      </c>
      <c r="AY1257" t="s">
        <v>4065</v>
      </c>
      <c r="AZ1257" t="s">
        <v>4066</v>
      </c>
      <c r="BA1257" t="s">
        <v>4067</v>
      </c>
      <c r="BB1257" t="s">
        <v>2839</v>
      </c>
      <c r="BD1257" t="s">
        <v>72</v>
      </c>
      <c r="BG1257" t="s">
        <v>4068</v>
      </c>
    </row>
    <row r="1258" spans="1:59" x14ac:dyDescent="0.2">
      <c r="A1258" s="1">
        <v>42618.941458333327</v>
      </c>
      <c r="B1258" t="s">
        <v>1862</v>
      </c>
      <c r="C1258" t="s">
        <v>4529</v>
      </c>
      <c r="D1258" t="str">
        <f>VLOOKUP(all_senate_staff[[#This Row],[Full Name]], senate_staff_import[],1,0)</f>
        <v>Valerie J Zeh</v>
      </c>
      <c r="M1258" t="s">
        <v>1366</v>
      </c>
      <c r="AH1258" t="s">
        <v>65</v>
      </c>
      <c r="AI1258" t="s">
        <v>66</v>
      </c>
      <c r="AL1258" t="s">
        <v>1237</v>
      </c>
      <c r="AY1258" t="s">
        <v>4530</v>
      </c>
      <c r="AZ1258" t="s">
        <v>4531</v>
      </c>
      <c r="BA1258" t="s">
        <v>4532</v>
      </c>
      <c r="BB1258" t="s">
        <v>1370</v>
      </c>
      <c r="BD1258" t="s">
        <v>72</v>
      </c>
      <c r="BG1258" t="s">
        <v>4533</v>
      </c>
    </row>
    <row r="1259" spans="1:59" x14ac:dyDescent="0.2">
      <c r="A1259" s="1">
        <v>42618.938784722217</v>
      </c>
      <c r="B1259" t="s">
        <v>1862</v>
      </c>
      <c r="C1259" t="s">
        <v>8570</v>
      </c>
      <c r="D1259" t="str">
        <f>VLOOKUP(all_senate_staff[[#This Row],[Full Name]], senate_staff_import[],1,0)</f>
        <v>Vaughn T Mayers</v>
      </c>
      <c r="L1259" t="s">
        <v>747</v>
      </c>
      <c r="M1259" t="s">
        <v>748</v>
      </c>
      <c r="N1259" t="s">
        <v>63</v>
      </c>
      <c r="T1259" t="s">
        <v>8571</v>
      </c>
      <c r="AH1259" t="s">
        <v>65</v>
      </c>
      <c r="AI1259" t="s">
        <v>66</v>
      </c>
      <c r="AL1259" t="s">
        <v>67</v>
      </c>
      <c r="AM1259" t="s">
        <v>68</v>
      </c>
      <c r="AY1259" t="s">
        <v>8572</v>
      </c>
      <c r="AZ1259" t="s">
        <v>8573</v>
      </c>
      <c r="BA1259" t="s">
        <v>8574</v>
      </c>
      <c r="BB1259" t="s">
        <v>236</v>
      </c>
      <c r="BD1259" t="s">
        <v>72</v>
      </c>
      <c r="BG1259" t="s">
        <v>8575</v>
      </c>
    </row>
    <row r="1260" spans="1:59" x14ac:dyDescent="0.2">
      <c r="A1260" s="1">
        <v>42618.940729166658</v>
      </c>
      <c r="B1260" t="s">
        <v>1862</v>
      </c>
      <c r="C1260" t="s">
        <v>5589</v>
      </c>
      <c r="D1260" t="str">
        <f>VLOOKUP(all_senate_staff[[#This Row],[Full Name]], senate_staff_import[],1,0)</f>
        <v>Veronica Ng</v>
      </c>
      <c r="M1260" t="s">
        <v>1503</v>
      </c>
      <c r="AH1260" t="s">
        <v>65</v>
      </c>
      <c r="AI1260" t="s">
        <v>66</v>
      </c>
      <c r="AL1260" t="s">
        <v>1237</v>
      </c>
      <c r="AY1260" t="s">
        <v>5590</v>
      </c>
      <c r="AZ1260" t="s">
        <v>927</v>
      </c>
      <c r="BA1260" t="s">
        <v>5591</v>
      </c>
      <c r="BB1260" t="s">
        <v>4967</v>
      </c>
      <c r="BD1260" t="s">
        <v>72</v>
      </c>
      <c r="BG1260" t="s">
        <v>5592</v>
      </c>
    </row>
    <row r="1261" spans="1:59" x14ac:dyDescent="0.2">
      <c r="A1261" s="1">
        <v>42618.940960648149</v>
      </c>
      <c r="B1261" t="s">
        <v>1862</v>
      </c>
      <c r="C1261" t="s">
        <v>5303</v>
      </c>
      <c r="D1261" t="str">
        <f>VLOOKUP(all_senate_staff[[#This Row],[Full Name]], senate_staff_import[],1,0)</f>
        <v>Vicky T Doren</v>
      </c>
      <c r="M1261" t="s">
        <v>1360</v>
      </c>
      <c r="AH1261" t="s">
        <v>65</v>
      </c>
      <c r="AI1261" t="s">
        <v>66</v>
      </c>
      <c r="AL1261" t="s">
        <v>1237</v>
      </c>
      <c r="AY1261" t="s">
        <v>5304</v>
      </c>
      <c r="AZ1261" t="s">
        <v>5305</v>
      </c>
      <c r="BA1261" t="s">
        <v>5306</v>
      </c>
      <c r="BB1261" t="s">
        <v>395</v>
      </c>
      <c r="BD1261" t="s">
        <v>72</v>
      </c>
      <c r="BG1261" t="s">
        <v>5307</v>
      </c>
    </row>
    <row r="1262" spans="1:59" x14ac:dyDescent="0.2">
      <c r="A1262" s="1">
        <v>42618.939826388887</v>
      </c>
      <c r="B1262" t="s">
        <v>1862</v>
      </c>
      <c r="C1262" t="s">
        <v>7012</v>
      </c>
      <c r="D1262" t="str">
        <f>VLOOKUP(all_senate_staff[[#This Row],[Full Name]], senate_staff_import[],1,0)</f>
        <v>Victor J Carrk Jr</v>
      </c>
      <c r="M1262" t="s">
        <v>1236</v>
      </c>
      <c r="AH1262" t="s">
        <v>65</v>
      </c>
      <c r="AI1262" t="s">
        <v>66</v>
      </c>
      <c r="AL1262" t="s">
        <v>1237</v>
      </c>
      <c r="AY1262" t="s">
        <v>7013</v>
      </c>
      <c r="AZ1262" t="s">
        <v>7014</v>
      </c>
      <c r="BA1262" t="s">
        <v>7015</v>
      </c>
      <c r="BB1262" t="s">
        <v>7016</v>
      </c>
      <c r="BD1262" t="s">
        <v>72</v>
      </c>
      <c r="BG1262" t="s">
        <v>7017</v>
      </c>
    </row>
    <row r="1263" spans="1:59" x14ac:dyDescent="0.2">
      <c r="A1263" s="1">
        <v>42618.940740740742</v>
      </c>
      <c r="B1263" t="s">
        <v>1862</v>
      </c>
      <c r="C1263" t="s">
        <v>5564</v>
      </c>
      <c r="D1263" t="str">
        <f>VLOOKUP(all_senate_staff[[#This Row],[Full Name]], senate_staff_import[],1,0)</f>
        <v>Victor L Mallison</v>
      </c>
      <c r="L1263" t="s">
        <v>5550</v>
      </c>
      <c r="M1263" t="s">
        <v>5551</v>
      </c>
      <c r="N1263" t="s">
        <v>168</v>
      </c>
      <c r="T1263" t="s">
        <v>5565</v>
      </c>
      <c r="AH1263" t="s">
        <v>65</v>
      </c>
      <c r="AI1263" t="s">
        <v>66</v>
      </c>
      <c r="AL1263" t="s">
        <v>67</v>
      </c>
      <c r="AM1263" t="s">
        <v>68</v>
      </c>
      <c r="AY1263" t="s">
        <v>5566</v>
      </c>
      <c r="AZ1263" t="s">
        <v>5567</v>
      </c>
      <c r="BA1263" t="s">
        <v>5568</v>
      </c>
      <c r="BB1263" t="s">
        <v>236</v>
      </c>
      <c r="BD1263" t="s">
        <v>72</v>
      </c>
      <c r="BG1263" t="s">
        <v>5569</v>
      </c>
    </row>
    <row r="1264" spans="1:59" x14ac:dyDescent="0.2">
      <c r="A1264" s="1">
        <v>42789.531770833331</v>
      </c>
      <c r="B1264" t="s">
        <v>59</v>
      </c>
      <c r="C1264" t="s">
        <v>391</v>
      </c>
      <c r="D1264" t="str">
        <f>VLOOKUP(all_senate_staff[[#This Row],[Full Name]], senate_staff_import[],1,0)</f>
        <v>Victoria A Longo</v>
      </c>
      <c r="L1264" t="s">
        <v>384</v>
      </c>
      <c r="M1264" t="s">
        <v>385</v>
      </c>
      <c r="N1264" t="s">
        <v>168</v>
      </c>
      <c r="AH1264" t="s">
        <v>65</v>
      </c>
      <c r="AI1264" t="s">
        <v>66</v>
      </c>
      <c r="AL1264" t="s">
        <v>67</v>
      </c>
      <c r="AY1264" t="s">
        <v>392</v>
      </c>
      <c r="AZ1264" t="s">
        <v>393</v>
      </c>
      <c r="BA1264" t="s">
        <v>394</v>
      </c>
      <c r="BB1264" t="s">
        <v>395</v>
      </c>
      <c r="BD1264" t="s">
        <v>72</v>
      </c>
      <c r="BG1264" t="s">
        <v>396</v>
      </c>
    </row>
    <row r="1265" spans="1:59" x14ac:dyDescent="0.2">
      <c r="A1265" s="1">
        <v>42618.938854166663</v>
      </c>
      <c r="B1265" t="s">
        <v>1862</v>
      </c>
      <c r="C1265" t="s">
        <v>8497</v>
      </c>
      <c r="D1265" t="str">
        <f>VLOOKUP(all_senate_staff[[#This Row],[Full Name]], senate_staff_import[],1,0)</f>
        <v>Victoria J Disalvo</v>
      </c>
      <c r="L1265" t="s">
        <v>821</v>
      </c>
      <c r="M1265" t="s">
        <v>822</v>
      </c>
      <c r="N1265" t="s">
        <v>63</v>
      </c>
      <c r="AH1265" t="s">
        <v>65</v>
      </c>
      <c r="AI1265" t="s">
        <v>66</v>
      </c>
      <c r="AL1265" t="s">
        <v>67</v>
      </c>
      <c r="AY1265" t="s">
        <v>8498</v>
      </c>
      <c r="AZ1265" t="s">
        <v>8499</v>
      </c>
      <c r="BA1265" t="s">
        <v>8500</v>
      </c>
      <c r="BB1265" t="s">
        <v>1028</v>
      </c>
      <c r="BD1265" t="s">
        <v>72</v>
      </c>
      <c r="BG1265" t="s">
        <v>8501</v>
      </c>
    </row>
    <row r="1266" spans="1:59" x14ac:dyDescent="0.2">
      <c r="A1266" s="1">
        <v>42618.943124999998</v>
      </c>
      <c r="B1266" t="s">
        <v>1862</v>
      </c>
      <c r="C1266" t="s">
        <v>2242</v>
      </c>
      <c r="D1266" t="str">
        <f>VLOOKUP(all_senate_staff[[#This Row],[Full Name]], senate_staff_import[],1,0)</f>
        <v>Victoria L Clark</v>
      </c>
      <c r="L1266" t="s">
        <v>709</v>
      </c>
      <c r="M1266" t="s">
        <v>710</v>
      </c>
      <c r="N1266" t="s">
        <v>168</v>
      </c>
      <c r="AH1266" t="s">
        <v>65</v>
      </c>
      <c r="AI1266" t="s">
        <v>66</v>
      </c>
      <c r="AL1266" t="s">
        <v>67</v>
      </c>
      <c r="AM1266" t="s">
        <v>284</v>
      </c>
      <c r="AY1266" t="s">
        <v>2243</v>
      </c>
      <c r="AZ1266" t="s">
        <v>2244</v>
      </c>
      <c r="BA1266" t="s">
        <v>2245</v>
      </c>
      <c r="BB1266" t="s">
        <v>284</v>
      </c>
      <c r="BD1266" t="s">
        <v>72</v>
      </c>
      <c r="BG1266" t="s">
        <v>2246</v>
      </c>
    </row>
    <row r="1267" spans="1:59" x14ac:dyDescent="0.2">
      <c r="A1267" s="1">
        <v>42618.939247685194</v>
      </c>
      <c r="B1267" t="s">
        <v>1862</v>
      </c>
      <c r="C1267" t="s">
        <v>7475</v>
      </c>
      <c r="D1267" t="str">
        <f>VLOOKUP(all_senate_staff[[#This Row],[Full Name]], senate_staff_import[],1,0)</f>
        <v>Vincent Belfiore</v>
      </c>
      <c r="L1267" t="s">
        <v>1090</v>
      </c>
      <c r="M1267" t="s">
        <v>1091</v>
      </c>
      <c r="N1267" t="s">
        <v>168</v>
      </c>
      <c r="AH1267" t="s">
        <v>65</v>
      </c>
      <c r="AI1267" t="s">
        <v>66</v>
      </c>
      <c r="AL1267" t="s">
        <v>67</v>
      </c>
      <c r="AY1267" t="s">
        <v>7476</v>
      </c>
      <c r="AZ1267" t="s">
        <v>7477</v>
      </c>
      <c r="BA1267" t="s">
        <v>7478</v>
      </c>
      <c r="BB1267" t="s">
        <v>578</v>
      </c>
      <c r="BD1267" t="s">
        <v>72</v>
      </c>
      <c r="BG1267" t="s">
        <v>7479</v>
      </c>
    </row>
    <row r="1268" spans="1:59" x14ac:dyDescent="0.2">
      <c r="A1268" s="1">
        <v>42618.941157407397</v>
      </c>
      <c r="B1268" t="s">
        <v>1862</v>
      </c>
      <c r="C1268" t="s">
        <v>4983</v>
      </c>
      <c r="D1268" t="str">
        <f>VLOOKUP(all_senate_staff[[#This Row],[Full Name]], senate_staff_import[],1,0)</f>
        <v>Vincent P Rossetti</v>
      </c>
      <c r="L1268" t="s">
        <v>4984</v>
      </c>
      <c r="M1268" t="s">
        <v>1244</v>
      </c>
      <c r="N1268" t="s">
        <v>168</v>
      </c>
      <c r="T1268" t="s">
        <v>4985</v>
      </c>
      <c r="V1268" t="s">
        <v>4986</v>
      </c>
      <c r="W1268" t="s">
        <v>4987</v>
      </c>
      <c r="AG1268" t="s">
        <v>4988</v>
      </c>
      <c r="AH1268" t="s">
        <v>65</v>
      </c>
      <c r="AI1268" t="s">
        <v>66</v>
      </c>
      <c r="AL1268" t="s">
        <v>1237</v>
      </c>
      <c r="AY1268" t="s">
        <v>4989</v>
      </c>
      <c r="AZ1268" t="s">
        <v>4990</v>
      </c>
      <c r="BA1268" t="s">
        <v>4991</v>
      </c>
      <c r="BB1268" t="s">
        <v>186</v>
      </c>
      <c r="BD1268" t="s">
        <v>72</v>
      </c>
      <c r="BG1268" t="s">
        <v>4992</v>
      </c>
    </row>
    <row r="1269" spans="1:59" x14ac:dyDescent="0.2">
      <c r="A1269" s="1">
        <v>42618.940555555557</v>
      </c>
      <c r="B1269" t="s">
        <v>1862</v>
      </c>
      <c r="C1269" t="s">
        <v>5717</v>
      </c>
      <c r="D1269" t="str">
        <f>VLOOKUP(all_senate_staff[[#This Row],[Full Name]], senate_staff_import[],1,0)</f>
        <v>Vincenzo R Nicosia</v>
      </c>
      <c r="L1269" t="s">
        <v>384</v>
      </c>
      <c r="M1269" t="s">
        <v>385</v>
      </c>
      <c r="N1269" t="s">
        <v>168</v>
      </c>
      <c r="AH1269" t="s">
        <v>65</v>
      </c>
      <c r="AI1269" t="s">
        <v>66</v>
      </c>
      <c r="AL1269" t="s">
        <v>67</v>
      </c>
      <c r="AY1269" t="s">
        <v>5718</v>
      </c>
      <c r="AZ1269" t="s">
        <v>5719</v>
      </c>
      <c r="BA1269" t="s">
        <v>5720</v>
      </c>
      <c r="BB1269" t="s">
        <v>5721</v>
      </c>
      <c r="BD1269" t="s">
        <v>72</v>
      </c>
      <c r="BG1269" t="s">
        <v>5722</v>
      </c>
    </row>
    <row r="1270" spans="1:59" x14ac:dyDescent="0.2">
      <c r="A1270" s="1">
        <v>42789.531736111108</v>
      </c>
      <c r="B1270" t="s">
        <v>59</v>
      </c>
      <c r="C1270" t="s">
        <v>531</v>
      </c>
      <c r="D1270" t="str">
        <f>VLOOKUP(all_senate_staff[[#This Row],[Full Name]], senate_staff_import[],1,0)</f>
        <v>Vjollca Abdullahu</v>
      </c>
      <c r="L1270" t="s">
        <v>75</v>
      </c>
      <c r="M1270" t="s">
        <v>76</v>
      </c>
      <c r="N1270" t="s">
        <v>63</v>
      </c>
      <c r="AH1270" t="s">
        <v>65</v>
      </c>
      <c r="AI1270" t="s">
        <v>66</v>
      </c>
      <c r="AL1270" t="s">
        <v>67</v>
      </c>
      <c r="AY1270" t="s">
        <v>532</v>
      </c>
      <c r="AZ1270" t="s">
        <v>533</v>
      </c>
      <c r="BA1270" t="s">
        <v>534</v>
      </c>
      <c r="BB1270" t="s">
        <v>395</v>
      </c>
      <c r="BD1270" t="s">
        <v>72</v>
      </c>
      <c r="BG1270" t="s">
        <v>535</v>
      </c>
    </row>
    <row r="1271" spans="1:59" x14ac:dyDescent="0.2">
      <c r="A1271" s="1">
        <v>42618.940868055557</v>
      </c>
      <c r="B1271" t="s">
        <v>1862</v>
      </c>
      <c r="C1271" t="s">
        <v>5386</v>
      </c>
      <c r="D1271" t="str">
        <f>VLOOKUP(all_senate_staff[[#This Row],[Full Name]], senate_staff_import[],1,0)</f>
        <v>Wade D Abbott</v>
      </c>
      <c r="M1271" t="s">
        <v>5387</v>
      </c>
      <c r="AH1271" t="s">
        <v>65</v>
      </c>
      <c r="AI1271" t="s">
        <v>66</v>
      </c>
      <c r="AL1271" t="s">
        <v>1237</v>
      </c>
      <c r="AY1271" t="s">
        <v>5388</v>
      </c>
      <c r="AZ1271" t="s">
        <v>5389</v>
      </c>
      <c r="BA1271" t="s">
        <v>5390</v>
      </c>
      <c r="BB1271" t="s">
        <v>861</v>
      </c>
      <c r="BD1271" t="s">
        <v>72</v>
      </c>
      <c r="BG1271" t="s">
        <v>5391</v>
      </c>
    </row>
    <row r="1272" spans="1:59" x14ac:dyDescent="0.2">
      <c r="A1272" s="1">
        <v>42789.531782407408</v>
      </c>
      <c r="B1272" t="s">
        <v>59</v>
      </c>
      <c r="C1272" t="s">
        <v>355</v>
      </c>
      <c r="D1272" t="str">
        <f>VLOOKUP(all_senate_staff[[#This Row],[Full Name]], senate_staff_import[],1,0)</f>
        <v>Waliur Rahman</v>
      </c>
      <c r="L1272" t="s">
        <v>348</v>
      </c>
      <c r="M1272" t="s">
        <v>349</v>
      </c>
      <c r="N1272" t="s">
        <v>63</v>
      </c>
      <c r="AH1272" t="s">
        <v>65</v>
      </c>
      <c r="AI1272" t="s">
        <v>66</v>
      </c>
      <c r="AL1272" t="s">
        <v>67</v>
      </c>
      <c r="AY1272" t="s">
        <v>356</v>
      </c>
      <c r="AZ1272" t="s">
        <v>357</v>
      </c>
      <c r="BA1272" t="s">
        <v>358</v>
      </c>
      <c r="BB1272" t="s">
        <v>359</v>
      </c>
      <c r="BD1272" t="s">
        <v>72</v>
      </c>
      <c r="BG1272" t="s">
        <v>360</v>
      </c>
    </row>
    <row r="1273" spans="1:59" x14ac:dyDescent="0.2">
      <c r="A1273" s="1">
        <v>42618.940740740742</v>
      </c>
      <c r="B1273" t="s">
        <v>1862</v>
      </c>
      <c r="C1273" t="s">
        <v>5549</v>
      </c>
      <c r="D1273" t="str">
        <f>VLOOKUP(all_senate_staff[[#This Row],[Full Name]], senate_staff_import[],1,0)</f>
        <v>Walter P Murphy</v>
      </c>
      <c r="L1273" t="s">
        <v>5550</v>
      </c>
      <c r="M1273" t="s">
        <v>5551</v>
      </c>
      <c r="N1273" t="s">
        <v>63</v>
      </c>
      <c r="AH1273" t="s">
        <v>65</v>
      </c>
      <c r="AI1273" t="s">
        <v>66</v>
      </c>
      <c r="AL1273" t="s">
        <v>67</v>
      </c>
      <c r="AY1273" t="s">
        <v>5552</v>
      </c>
      <c r="AZ1273" t="s">
        <v>5553</v>
      </c>
      <c r="BA1273" t="s">
        <v>1599</v>
      </c>
      <c r="BB1273" t="s">
        <v>4588</v>
      </c>
      <c r="BD1273" t="s">
        <v>72</v>
      </c>
      <c r="BG1273" t="s">
        <v>5554</v>
      </c>
    </row>
    <row r="1274" spans="1:59" x14ac:dyDescent="0.2">
      <c r="A1274" s="1">
        <v>42789.530949074076</v>
      </c>
      <c r="B1274" t="s">
        <v>59</v>
      </c>
      <c r="C1274" t="s">
        <v>1476</v>
      </c>
      <c r="D1274" t="str">
        <f>VLOOKUP(all_senate_staff[[#This Row],[Full Name]], senate_staff_import[],1,0)</f>
        <v>Wanda E Helms</v>
      </c>
      <c r="M1274" t="s">
        <v>1466</v>
      </c>
      <c r="AH1274" t="s">
        <v>65</v>
      </c>
      <c r="AI1274" t="s">
        <v>66</v>
      </c>
      <c r="AL1274" t="s">
        <v>1237</v>
      </c>
      <c r="AY1274" t="s">
        <v>1477</v>
      </c>
      <c r="AZ1274" t="s">
        <v>1478</v>
      </c>
      <c r="BA1274" t="s">
        <v>1479</v>
      </c>
      <c r="BB1274" t="s">
        <v>455</v>
      </c>
      <c r="BD1274" t="s">
        <v>72</v>
      </c>
      <c r="BG1274" t="s">
        <v>1480</v>
      </c>
    </row>
    <row r="1275" spans="1:59" x14ac:dyDescent="0.2">
      <c r="A1275" s="1">
        <v>42789.531782407408</v>
      </c>
      <c r="B1275" t="s">
        <v>59</v>
      </c>
      <c r="C1275" t="s">
        <v>341</v>
      </c>
      <c r="D1275" t="str">
        <f>VLOOKUP(all_senate_staff[[#This Row],[Full Name]], senate_staff_import[],1,0)</f>
        <v>Wendy Brennan</v>
      </c>
      <c r="L1275" t="s">
        <v>333</v>
      </c>
      <c r="M1275" t="s">
        <v>334</v>
      </c>
      <c r="N1275" t="s">
        <v>63</v>
      </c>
      <c r="AH1275" t="s">
        <v>65</v>
      </c>
      <c r="AI1275" t="s">
        <v>66</v>
      </c>
      <c r="AL1275" t="s">
        <v>67</v>
      </c>
      <c r="AY1275" t="s">
        <v>342</v>
      </c>
      <c r="AZ1275" t="s">
        <v>343</v>
      </c>
      <c r="BA1275" t="s">
        <v>344</v>
      </c>
      <c r="BB1275" t="s">
        <v>345</v>
      </c>
      <c r="BD1275" t="s">
        <v>72</v>
      </c>
      <c r="BG1275" t="s">
        <v>346</v>
      </c>
    </row>
    <row r="1276" spans="1:59" x14ac:dyDescent="0.2">
      <c r="A1276" s="1">
        <v>42618.939247685194</v>
      </c>
      <c r="B1276" t="s">
        <v>1862</v>
      </c>
      <c r="C1276" t="s">
        <v>7484</v>
      </c>
      <c r="D1276" t="str">
        <f>VLOOKUP(all_senate_staff[[#This Row],[Full Name]], senate_staff_import[],1,0)</f>
        <v>Wendy M Ragosta</v>
      </c>
      <c r="L1276" t="s">
        <v>3085</v>
      </c>
      <c r="M1276" t="s">
        <v>3086</v>
      </c>
      <c r="N1276" t="s">
        <v>168</v>
      </c>
      <c r="AH1276" t="s">
        <v>65</v>
      </c>
      <c r="AI1276" t="s">
        <v>66</v>
      </c>
      <c r="AL1276" t="s">
        <v>67</v>
      </c>
      <c r="AY1276" t="s">
        <v>7485</v>
      </c>
      <c r="AZ1276" t="s">
        <v>7486</v>
      </c>
      <c r="BA1276" t="s">
        <v>7487</v>
      </c>
      <c r="BB1276" t="s">
        <v>365</v>
      </c>
      <c r="BD1276" t="s">
        <v>72</v>
      </c>
      <c r="BG1276" t="s">
        <v>7488</v>
      </c>
    </row>
    <row r="1277" spans="1:59" x14ac:dyDescent="0.2">
      <c r="A1277" s="1">
        <v>42618.942557870367</v>
      </c>
      <c r="B1277" t="s">
        <v>1862</v>
      </c>
      <c r="C1277" t="s">
        <v>2975</v>
      </c>
      <c r="D1277" t="str">
        <f>VLOOKUP(all_senate_staff[[#This Row],[Full Name]], senate_staff_import[],1,0)</f>
        <v>Wendy W Fick</v>
      </c>
      <c r="M1277" t="s">
        <v>1406</v>
      </c>
      <c r="AH1277" t="s">
        <v>65</v>
      </c>
      <c r="AI1277" t="s">
        <v>66</v>
      </c>
      <c r="AL1277" t="s">
        <v>1237</v>
      </c>
      <c r="AY1277" t="s">
        <v>2976</v>
      </c>
      <c r="AZ1277" t="s">
        <v>2977</v>
      </c>
      <c r="BA1277" t="s">
        <v>2978</v>
      </c>
      <c r="BB1277" t="s">
        <v>2979</v>
      </c>
      <c r="BD1277" t="s">
        <v>72</v>
      </c>
      <c r="BG1277" t="s">
        <v>2980</v>
      </c>
    </row>
    <row r="1278" spans="1:59" x14ac:dyDescent="0.2">
      <c r="A1278" s="1">
        <v>42789.5309375</v>
      </c>
      <c r="B1278" t="s">
        <v>59</v>
      </c>
      <c r="C1278" t="s">
        <v>1502</v>
      </c>
      <c r="D1278" t="str">
        <f>VLOOKUP(all_senate_staff[[#This Row],[Full Name]], senate_staff_import[],1,0)</f>
        <v>William A Stoll</v>
      </c>
      <c r="M1278" t="s">
        <v>1503</v>
      </c>
      <c r="AH1278" t="s">
        <v>65</v>
      </c>
      <c r="AI1278" t="s">
        <v>66</v>
      </c>
      <c r="AL1278" t="s">
        <v>1237</v>
      </c>
      <c r="AY1278" t="s">
        <v>1504</v>
      </c>
      <c r="AZ1278" t="s">
        <v>1505</v>
      </c>
      <c r="BA1278" t="s">
        <v>1506</v>
      </c>
      <c r="BB1278" t="s">
        <v>426</v>
      </c>
      <c r="BD1278" t="s">
        <v>72</v>
      </c>
      <c r="BG1278" t="s">
        <v>1507</v>
      </c>
    </row>
    <row r="1279" spans="1:59" x14ac:dyDescent="0.2">
      <c r="A1279" s="1">
        <v>42618.941469907397</v>
      </c>
      <c r="B1279" t="s">
        <v>1862</v>
      </c>
      <c r="C1279" t="s">
        <v>4524</v>
      </c>
      <c r="D1279" t="str">
        <f>VLOOKUP(all_senate_staff[[#This Row],[Full Name]], senate_staff_import[],1,0)</f>
        <v>William B Gerard</v>
      </c>
      <c r="M1279" t="s">
        <v>1366</v>
      </c>
      <c r="AH1279" t="s">
        <v>65</v>
      </c>
      <c r="AI1279" t="s">
        <v>66</v>
      </c>
      <c r="AL1279" t="s">
        <v>1237</v>
      </c>
      <c r="AY1279" t="s">
        <v>4525</v>
      </c>
      <c r="AZ1279" t="s">
        <v>4526</v>
      </c>
      <c r="BA1279" t="s">
        <v>4527</v>
      </c>
      <c r="BB1279" t="s">
        <v>1370</v>
      </c>
      <c r="BD1279" t="s">
        <v>72</v>
      </c>
      <c r="BG1279" t="s">
        <v>4528</v>
      </c>
    </row>
    <row r="1280" spans="1:59" x14ac:dyDescent="0.2">
      <c r="A1280" s="1">
        <v>42618.940555555557</v>
      </c>
      <c r="B1280" t="s">
        <v>1862</v>
      </c>
      <c r="C1280" t="s">
        <v>5727</v>
      </c>
      <c r="D1280" t="str">
        <f>VLOOKUP(all_senate_staff[[#This Row],[Full Name]], senate_staff_import[],1,0)</f>
        <v>William C Martin</v>
      </c>
      <c r="M1280" t="s">
        <v>1803</v>
      </c>
      <c r="AH1280" t="s">
        <v>65</v>
      </c>
      <c r="AI1280" t="s">
        <v>66</v>
      </c>
      <c r="AL1280" t="s">
        <v>1237</v>
      </c>
      <c r="AY1280" t="s">
        <v>5728</v>
      </c>
      <c r="AZ1280" t="s">
        <v>5729</v>
      </c>
      <c r="BA1280" t="s">
        <v>2092</v>
      </c>
      <c r="BB1280" t="s">
        <v>5730</v>
      </c>
      <c r="BD1280" t="s">
        <v>72</v>
      </c>
      <c r="BG1280" t="s">
        <v>5731</v>
      </c>
    </row>
    <row r="1281" spans="1:59" x14ac:dyDescent="0.2">
      <c r="A1281" s="1">
        <v>42618.941481481481</v>
      </c>
      <c r="B1281" t="s">
        <v>1862</v>
      </c>
      <c r="C1281" t="s">
        <v>4519</v>
      </c>
      <c r="D1281" t="str">
        <f>VLOOKUP(all_senate_staff[[#This Row],[Full Name]], senate_staff_import[],1,0)</f>
        <v>William D Crowe</v>
      </c>
      <c r="M1281" t="s">
        <v>1366</v>
      </c>
      <c r="AH1281" t="s">
        <v>65</v>
      </c>
      <c r="AI1281" t="s">
        <v>66</v>
      </c>
      <c r="AL1281" t="s">
        <v>1237</v>
      </c>
      <c r="AY1281" t="s">
        <v>4520</v>
      </c>
      <c r="AZ1281" t="s">
        <v>4521</v>
      </c>
      <c r="BA1281" t="s">
        <v>4522</v>
      </c>
      <c r="BB1281" t="s">
        <v>1370</v>
      </c>
      <c r="BD1281" t="s">
        <v>72</v>
      </c>
      <c r="BG1281" t="s">
        <v>4523</v>
      </c>
    </row>
    <row r="1282" spans="1:59" x14ac:dyDescent="0.2">
      <c r="A1282" s="1">
        <v>42789.530868055554</v>
      </c>
      <c r="B1282" t="s">
        <v>59</v>
      </c>
      <c r="C1282" t="s">
        <v>1819</v>
      </c>
      <c r="D1282" t="str">
        <f>VLOOKUP(all_senate_staff[[#This Row],[Full Name]], senate_staff_import[],1,0)</f>
        <v>William E Davis</v>
      </c>
      <c r="M1282" t="s">
        <v>1803</v>
      </c>
      <c r="AH1282" t="s">
        <v>65</v>
      </c>
      <c r="AI1282" t="s">
        <v>66</v>
      </c>
      <c r="AL1282" t="s">
        <v>1237</v>
      </c>
      <c r="AY1282" t="s">
        <v>1820</v>
      </c>
      <c r="AZ1282" t="s">
        <v>1821</v>
      </c>
      <c r="BA1282" t="s">
        <v>1822</v>
      </c>
      <c r="BB1282" t="s">
        <v>1807</v>
      </c>
      <c r="BD1282" t="s">
        <v>72</v>
      </c>
      <c r="BG1282" t="s">
        <v>1823</v>
      </c>
    </row>
    <row r="1283" spans="1:59" x14ac:dyDescent="0.2">
      <c r="A1283" s="1">
        <v>42618.940567129634</v>
      </c>
      <c r="B1283" t="s">
        <v>1862</v>
      </c>
      <c r="C1283" t="s">
        <v>5708</v>
      </c>
      <c r="D1283" t="str">
        <f>VLOOKUP(all_senate_staff[[#This Row],[Full Name]], senate_staff_import[],1,0)</f>
        <v>William F Gorman</v>
      </c>
      <c r="M1283" t="s">
        <v>1803</v>
      </c>
      <c r="AH1283" t="s">
        <v>65</v>
      </c>
      <c r="AI1283" t="s">
        <v>66</v>
      </c>
      <c r="AL1283" t="s">
        <v>1237</v>
      </c>
      <c r="AY1283" t="s">
        <v>5709</v>
      </c>
      <c r="AZ1283" t="s">
        <v>5710</v>
      </c>
      <c r="BA1283" t="s">
        <v>4294</v>
      </c>
      <c r="BB1283" t="s">
        <v>1807</v>
      </c>
      <c r="BD1283" t="s">
        <v>72</v>
      </c>
      <c r="BG1283" t="s">
        <v>5711</v>
      </c>
    </row>
    <row r="1284" spans="1:59" x14ac:dyDescent="0.2">
      <c r="A1284" s="1">
        <v>42618.942488425928</v>
      </c>
      <c r="B1284" t="s">
        <v>1862</v>
      </c>
      <c r="C1284" t="s">
        <v>3068</v>
      </c>
      <c r="D1284" t="str">
        <f>VLOOKUP(all_senate_staff[[#This Row],[Full Name]], senate_staff_import[],1,0)</f>
        <v>William J Beach</v>
      </c>
      <c r="M1284" t="s">
        <v>3069</v>
      </c>
      <c r="AH1284" t="s">
        <v>65</v>
      </c>
      <c r="AI1284" t="s">
        <v>66</v>
      </c>
      <c r="AL1284" t="s">
        <v>1237</v>
      </c>
      <c r="AY1284" t="s">
        <v>3070</v>
      </c>
      <c r="AZ1284" t="s">
        <v>2538</v>
      </c>
      <c r="BA1284" t="s">
        <v>3071</v>
      </c>
      <c r="BB1284" t="s">
        <v>3072</v>
      </c>
      <c r="BD1284" t="s">
        <v>72</v>
      </c>
      <c r="BG1284" t="s">
        <v>3073</v>
      </c>
    </row>
    <row r="1285" spans="1:59" x14ac:dyDescent="0.2">
      <c r="A1285" s="1">
        <v>42618.941493055558</v>
      </c>
      <c r="B1285" t="s">
        <v>1862</v>
      </c>
      <c r="C1285" t="s">
        <v>4509</v>
      </c>
      <c r="D1285" t="str">
        <f>VLOOKUP(all_senate_staff[[#This Row],[Full Name]], senate_staff_import[],1,0)</f>
        <v>William J Faulkner</v>
      </c>
      <c r="M1285" t="s">
        <v>1366</v>
      </c>
      <c r="AH1285" t="s">
        <v>65</v>
      </c>
      <c r="AI1285" t="s">
        <v>66</v>
      </c>
      <c r="AL1285" t="s">
        <v>1237</v>
      </c>
      <c r="AY1285" t="s">
        <v>4510</v>
      </c>
      <c r="AZ1285" t="s">
        <v>2538</v>
      </c>
      <c r="BA1285" t="s">
        <v>4511</v>
      </c>
      <c r="BB1285" t="s">
        <v>1370</v>
      </c>
      <c r="BD1285" t="s">
        <v>72</v>
      </c>
      <c r="BG1285" t="s">
        <v>4512</v>
      </c>
    </row>
    <row r="1286" spans="1:59" x14ac:dyDescent="0.2">
      <c r="A1286" s="1">
        <v>42618.942893518521</v>
      </c>
      <c r="B1286" t="s">
        <v>1862</v>
      </c>
      <c r="C1286" t="s">
        <v>2536</v>
      </c>
      <c r="D1286" t="str">
        <f>VLOOKUP(all_senate_staff[[#This Row],[Full Name]], senate_staff_import[],1,0)</f>
        <v>William J Heaney</v>
      </c>
      <c r="L1286" t="s">
        <v>189</v>
      </c>
      <c r="M1286" t="s">
        <v>190</v>
      </c>
      <c r="N1286" t="s">
        <v>63</v>
      </c>
      <c r="AH1286" t="s">
        <v>65</v>
      </c>
      <c r="AI1286" t="s">
        <v>66</v>
      </c>
      <c r="AL1286" t="s">
        <v>67</v>
      </c>
      <c r="AY1286" t="s">
        <v>2537</v>
      </c>
      <c r="AZ1286" t="s">
        <v>2538</v>
      </c>
      <c r="BA1286" t="s">
        <v>2539</v>
      </c>
      <c r="BB1286" t="s">
        <v>426</v>
      </c>
      <c r="BD1286" t="s">
        <v>72</v>
      </c>
      <c r="BG1286" t="s">
        <v>2540</v>
      </c>
    </row>
    <row r="1287" spans="1:59" x14ac:dyDescent="0.2">
      <c r="A1287" s="1">
        <v>42618.939016203702</v>
      </c>
      <c r="B1287" t="s">
        <v>1862</v>
      </c>
      <c r="C1287" t="s">
        <v>8098</v>
      </c>
      <c r="D1287" t="str">
        <f>VLOOKUP(all_senate_staff[[#This Row],[Full Name]], senate_staff_import[],1,0)</f>
        <v>William J Shutter</v>
      </c>
      <c r="M1287" t="s">
        <v>1837</v>
      </c>
      <c r="AH1287" t="s">
        <v>65</v>
      </c>
      <c r="AI1287" t="s">
        <v>66</v>
      </c>
      <c r="AL1287" t="s">
        <v>1237</v>
      </c>
      <c r="AY1287" t="s">
        <v>8099</v>
      </c>
      <c r="AZ1287" t="s">
        <v>2538</v>
      </c>
      <c r="BA1287" t="s">
        <v>8100</v>
      </c>
      <c r="BB1287" t="s">
        <v>8101</v>
      </c>
      <c r="BD1287" t="s">
        <v>72</v>
      </c>
      <c r="BG1287" t="s">
        <v>8102</v>
      </c>
    </row>
    <row r="1288" spans="1:59" x14ac:dyDescent="0.2">
      <c r="A1288" s="1">
        <v>42618.941307870373</v>
      </c>
      <c r="B1288" t="s">
        <v>1862</v>
      </c>
      <c r="C1288" t="s">
        <v>4754</v>
      </c>
      <c r="D1288" t="str">
        <f>VLOOKUP(all_senate_staff[[#This Row],[Full Name]], senate_staff_import[],1,0)</f>
        <v>William Moody</v>
      </c>
      <c r="M1288" t="s">
        <v>1825</v>
      </c>
      <c r="AH1288" t="s">
        <v>65</v>
      </c>
      <c r="AI1288" t="s">
        <v>66</v>
      </c>
      <c r="AL1288" t="s">
        <v>1237</v>
      </c>
      <c r="AY1288" t="s">
        <v>4755</v>
      </c>
      <c r="AZ1288" t="s">
        <v>4756</v>
      </c>
      <c r="BA1288" t="s">
        <v>4757</v>
      </c>
      <c r="BB1288" t="s">
        <v>4758</v>
      </c>
      <c r="BD1288" t="s">
        <v>72</v>
      </c>
      <c r="BG1288" t="s">
        <v>4759</v>
      </c>
    </row>
    <row r="1289" spans="1:59" x14ac:dyDescent="0.2">
      <c r="A1289" s="1">
        <v>42618.939108796287</v>
      </c>
      <c r="B1289" t="s">
        <v>1862</v>
      </c>
      <c r="C1289" t="s">
        <v>7790</v>
      </c>
      <c r="D1289" t="str">
        <f>VLOOKUP(all_senate_staff[[#This Row],[Full Name]], senate_staff_import[],1,0)</f>
        <v>William R Hilts</v>
      </c>
      <c r="L1289" t="s">
        <v>917</v>
      </c>
      <c r="M1289" t="s">
        <v>918</v>
      </c>
      <c r="N1289" t="s">
        <v>63</v>
      </c>
      <c r="AH1289" t="s">
        <v>65</v>
      </c>
      <c r="AI1289" t="s">
        <v>66</v>
      </c>
      <c r="AL1289" t="s">
        <v>67</v>
      </c>
      <c r="AY1289" t="s">
        <v>7791</v>
      </c>
      <c r="AZ1289" t="s">
        <v>3260</v>
      </c>
      <c r="BA1289" t="s">
        <v>7792</v>
      </c>
      <c r="BB1289" t="s">
        <v>943</v>
      </c>
      <c r="BD1289" t="s">
        <v>72</v>
      </c>
      <c r="BG1289" t="s">
        <v>7793</v>
      </c>
    </row>
    <row r="1290" spans="1:59" x14ac:dyDescent="0.2">
      <c r="A1290" s="1">
        <v>42618.942349537043</v>
      </c>
      <c r="B1290" t="s">
        <v>1862</v>
      </c>
      <c r="C1290" t="s">
        <v>3258</v>
      </c>
      <c r="D1290" t="str">
        <f>VLOOKUP(all_senate_staff[[#This Row],[Full Name]], senate_staff_import[],1,0)</f>
        <v>William R Matarazzo</v>
      </c>
      <c r="L1290" t="s">
        <v>105</v>
      </c>
      <c r="M1290" t="s">
        <v>106</v>
      </c>
      <c r="N1290" t="s">
        <v>63</v>
      </c>
      <c r="AH1290" t="s">
        <v>65</v>
      </c>
      <c r="AI1290" t="s">
        <v>66</v>
      </c>
      <c r="AL1290" t="s">
        <v>67</v>
      </c>
      <c r="AY1290" t="s">
        <v>3259</v>
      </c>
      <c r="AZ1290" t="s">
        <v>3260</v>
      </c>
      <c r="BA1290" t="s">
        <v>3261</v>
      </c>
      <c r="BB1290" t="s">
        <v>2049</v>
      </c>
      <c r="BD1290" t="s">
        <v>72</v>
      </c>
      <c r="BG1290" t="s">
        <v>3262</v>
      </c>
    </row>
    <row r="1291" spans="1:59" x14ac:dyDescent="0.2">
      <c r="A1291" s="1">
        <v>42618.942395833343</v>
      </c>
      <c r="B1291" t="s">
        <v>1862</v>
      </c>
      <c r="C1291" t="s">
        <v>3158</v>
      </c>
      <c r="D1291" t="str">
        <f>VLOOKUP(all_senate_staff[[#This Row],[Full Name]], senate_staff_import[],1,0)</f>
        <v>Xiomara E Loarte</v>
      </c>
      <c r="L1291" t="s">
        <v>644</v>
      </c>
      <c r="M1291" t="s">
        <v>645</v>
      </c>
      <c r="N1291" t="s">
        <v>168</v>
      </c>
      <c r="AH1291" t="s">
        <v>65</v>
      </c>
      <c r="AI1291" t="s">
        <v>66</v>
      </c>
      <c r="AL1291" t="s">
        <v>67</v>
      </c>
      <c r="AY1291" t="s">
        <v>3159</v>
      </c>
      <c r="AZ1291" t="s">
        <v>3160</v>
      </c>
      <c r="BA1291" t="s">
        <v>3161</v>
      </c>
      <c r="BB1291" t="s">
        <v>284</v>
      </c>
      <c r="BD1291" t="s">
        <v>72</v>
      </c>
      <c r="BG1291" t="s">
        <v>3162</v>
      </c>
    </row>
    <row r="1292" spans="1:59" x14ac:dyDescent="0.2">
      <c r="A1292" s="1">
        <v>42789.512812499997</v>
      </c>
      <c r="B1292" t="s">
        <v>1862</v>
      </c>
      <c r="C1292" t="s">
        <v>1869</v>
      </c>
      <c r="D1292" t="str">
        <f>VLOOKUP(all_senate_staff[[#This Row],[Full Name]], senate_staff_import[],1,0)</f>
        <v>Yesleany C Gonzalez</v>
      </c>
      <c r="M1292" t="s">
        <v>1260</v>
      </c>
      <c r="AH1292" t="s">
        <v>65</v>
      </c>
      <c r="AI1292" t="s">
        <v>66</v>
      </c>
      <c r="AL1292" t="s">
        <v>1237</v>
      </c>
      <c r="AY1292" t="s">
        <v>1870</v>
      </c>
      <c r="AZ1292" t="s">
        <v>1871</v>
      </c>
      <c r="BA1292" t="s">
        <v>210</v>
      </c>
      <c r="BB1292" t="s">
        <v>1264</v>
      </c>
      <c r="BD1292" t="s">
        <v>72</v>
      </c>
      <c r="BG1292" t="s">
        <v>1872</v>
      </c>
    </row>
    <row r="1293" spans="1:59" x14ac:dyDescent="0.2">
      <c r="A1293" s="1">
        <v>42789.512962962966</v>
      </c>
      <c r="B1293" t="s">
        <v>1862</v>
      </c>
      <c r="C1293" t="s">
        <v>1863</v>
      </c>
      <c r="D1293" t="str">
        <f>VLOOKUP(all_senate_staff[[#This Row],[Full Name]], senate_staff_import[],1,0)</f>
        <v>Zackary S Laffin</v>
      </c>
      <c r="L1293" t="s">
        <v>909</v>
      </c>
      <c r="M1293" t="s">
        <v>910</v>
      </c>
      <c r="N1293" t="s">
        <v>63</v>
      </c>
      <c r="AH1293" t="s">
        <v>65</v>
      </c>
      <c r="AI1293" t="s">
        <v>66</v>
      </c>
      <c r="AL1293" t="s">
        <v>67</v>
      </c>
      <c r="AY1293" t="s">
        <v>1864</v>
      </c>
      <c r="AZ1293" t="s">
        <v>1865</v>
      </c>
      <c r="BA1293" t="s">
        <v>1866</v>
      </c>
      <c r="BB1293" t="s">
        <v>1867</v>
      </c>
      <c r="BD1293" t="s">
        <v>72</v>
      </c>
      <c r="BG1293" t="s">
        <v>1868</v>
      </c>
    </row>
    <row r="1294" spans="1:59" x14ac:dyDescent="0.2">
      <c r="A1294" s="1">
        <v>42618.940208333333</v>
      </c>
      <c r="B1294" t="s">
        <v>1862</v>
      </c>
      <c r="C1294" t="s">
        <v>6248</v>
      </c>
      <c r="D1294" t="str">
        <f>VLOOKUP(all_senate_staff[[#This Row],[Full Name]], senate_staff_import[],1,0)</f>
        <v>Zairita C Penaherrera</v>
      </c>
      <c r="L1294" t="s">
        <v>1202</v>
      </c>
      <c r="M1294" t="s">
        <v>1203</v>
      </c>
      <c r="N1294" t="s">
        <v>168</v>
      </c>
      <c r="AH1294" t="s">
        <v>65</v>
      </c>
      <c r="AI1294" t="s">
        <v>66</v>
      </c>
      <c r="AL1294" t="s">
        <v>67</v>
      </c>
      <c r="AY1294" t="s">
        <v>6249</v>
      </c>
      <c r="AZ1294" t="s">
        <v>6250</v>
      </c>
      <c r="BA1294" t="s">
        <v>6251</v>
      </c>
      <c r="BB1294" t="s">
        <v>6252</v>
      </c>
      <c r="BD1294" t="s">
        <v>72</v>
      </c>
      <c r="BG1294" t="s">
        <v>6253</v>
      </c>
    </row>
    <row r="1295" spans="1:59" x14ac:dyDescent="0.2">
      <c r="A1295" s="1">
        <v>42618.942928240736</v>
      </c>
      <c r="B1295" t="s">
        <v>1862</v>
      </c>
      <c r="C1295" t="s">
        <v>2480</v>
      </c>
      <c r="D1295" t="str">
        <f>VLOOKUP(all_senate_staff[[#This Row],[Full Name]], senate_staff_import[],1,0)</f>
        <v>Zeeshan M Ott</v>
      </c>
      <c r="L1295" t="s">
        <v>245</v>
      </c>
      <c r="M1295" t="s">
        <v>246</v>
      </c>
      <c r="N1295" t="s">
        <v>63</v>
      </c>
      <c r="AH1295" t="s">
        <v>65</v>
      </c>
      <c r="AI1295" t="s">
        <v>66</v>
      </c>
      <c r="AL1295" t="s">
        <v>67</v>
      </c>
      <c r="AY1295" t="s">
        <v>2481</v>
      </c>
      <c r="AZ1295" t="s">
        <v>2482</v>
      </c>
      <c r="BA1295" t="s">
        <v>2483</v>
      </c>
      <c r="BB1295" t="s">
        <v>2484</v>
      </c>
      <c r="BD1295" t="s">
        <v>72</v>
      </c>
      <c r="BG1295" t="s">
        <v>2485</v>
      </c>
    </row>
    <row r="1296" spans="1:59" x14ac:dyDescent="0.2">
      <c r="A1296" s="1">
        <v>42815.694016203714</v>
      </c>
      <c r="B1296" t="s">
        <v>59</v>
      </c>
      <c r="C1296" t="s">
        <v>60</v>
      </c>
      <c r="D1296" t="e">
        <f>VLOOKUP(all_senate_staff[[#This Row],[Full Name]], senate_staff_import[],1,0)</f>
        <v>#N/A</v>
      </c>
      <c r="L1296" t="s">
        <v>61</v>
      </c>
      <c r="M1296" t="s">
        <v>62</v>
      </c>
      <c r="N1296" t="s">
        <v>63</v>
      </c>
      <c r="T1296" t="s">
        <v>64</v>
      </c>
      <c r="AH1296" t="s">
        <v>65</v>
      </c>
      <c r="AI1296" t="s">
        <v>66</v>
      </c>
      <c r="AL1296" t="s">
        <v>67</v>
      </c>
      <c r="AM1296" t="s">
        <v>68</v>
      </c>
      <c r="AY1296" t="s">
        <v>69</v>
      </c>
      <c r="AZ1296" t="s">
        <v>70</v>
      </c>
      <c r="BA1296" t="s">
        <v>71</v>
      </c>
      <c r="BB1296" t="s">
        <v>68</v>
      </c>
      <c r="BD1296" t="s">
        <v>72</v>
      </c>
      <c r="BG1296" t="s">
        <v>73</v>
      </c>
    </row>
    <row r="1297" spans="1:59" x14ac:dyDescent="0.2">
      <c r="A1297" s="1">
        <v>42618.943356481483</v>
      </c>
      <c r="B1297" t="s">
        <v>1862</v>
      </c>
      <c r="C1297" t="s">
        <v>1961</v>
      </c>
      <c r="D1297" t="e">
        <f>VLOOKUP(all_senate_staff[[#This Row],[Full Name]], senate_staff_import[],1,0)</f>
        <v>#N/A</v>
      </c>
      <c r="M1297" t="s">
        <v>1236</v>
      </c>
      <c r="AH1297" t="s">
        <v>65</v>
      </c>
      <c r="AI1297" t="s">
        <v>66</v>
      </c>
      <c r="AL1297" t="s">
        <v>1237</v>
      </c>
      <c r="AY1297" t="s">
        <v>1962</v>
      </c>
      <c r="AZ1297" t="s">
        <v>1963</v>
      </c>
      <c r="BA1297" t="s">
        <v>1964</v>
      </c>
      <c r="BB1297" t="s">
        <v>1241</v>
      </c>
      <c r="BD1297" t="s">
        <v>72</v>
      </c>
      <c r="BG1297" t="s">
        <v>1965</v>
      </c>
    </row>
    <row r="1298" spans="1:59" x14ac:dyDescent="0.2">
      <c r="A1298" s="1">
        <v>42618.943356481483</v>
      </c>
      <c r="B1298" t="s">
        <v>1862</v>
      </c>
      <c r="C1298" t="s">
        <v>1966</v>
      </c>
      <c r="D1298" t="e">
        <f>VLOOKUP(all_senate_staff[[#This Row],[Full Name]], senate_staff_import[],1,0)</f>
        <v>#N/A</v>
      </c>
      <c r="M1298" t="s">
        <v>1254</v>
      </c>
      <c r="AH1298" t="s">
        <v>65</v>
      </c>
      <c r="AI1298" t="s">
        <v>66</v>
      </c>
      <c r="AL1298" t="s">
        <v>1237</v>
      </c>
      <c r="AY1298" t="s">
        <v>1967</v>
      </c>
      <c r="AZ1298" t="s">
        <v>1968</v>
      </c>
      <c r="BA1298" t="s">
        <v>1969</v>
      </c>
      <c r="BB1298" t="s">
        <v>1970</v>
      </c>
      <c r="BD1298" t="s">
        <v>72</v>
      </c>
      <c r="BG1298" t="s">
        <v>1971</v>
      </c>
    </row>
    <row r="1299" spans="1:59" x14ac:dyDescent="0.2">
      <c r="A1299" s="1">
        <v>42618.943344907413</v>
      </c>
      <c r="B1299" t="s">
        <v>1862</v>
      </c>
      <c r="C1299" t="s">
        <v>1972</v>
      </c>
      <c r="D1299" t="e">
        <f>VLOOKUP(all_senate_staff[[#This Row],[Full Name]], senate_staff_import[],1,0)</f>
        <v>#N/A</v>
      </c>
      <c r="M1299" t="s">
        <v>1236</v>
      </c>
      <c r="AH1299" t="s">
        <v>65</v>
      </c>
      <c r="AI1299" t="s">
        <v>66</v>
      </c>
      <c r="AL1299" t="s">
        <v>1237</v>
      </c>
      <c r="AY1299" t="s">
        <v>1973</v>
      </c>
      <c r="AZ1299" t="s">
        <v>1974</v>
      </c>
      <c r="BA1299" t="s">
        <v>1975</v>
      </c>
      <c r="BB1299" t="s">
        <v>1241</v>
      </c>
      <c r="BD1299" t="s">
        <v>72</v>
      </c>
      <c r="BG1299" t="s">
        <v>1976</v>
      </c>
    </row>
    <row r="1300" spans="1:59" x14ac:dyDescent="0.2">
      <c r="A1300" s="1">
        <v>42618.943344907413</v>
      </c>
      <c r="B1300" t="s">
        <v>1862</v>
      </c>
      <c r="C1300" t="s">
        <v>1977</v>
      </c>
      <c r="D1300" t="e">
        <f>VLOOKUP(all_senate_staff[[#This Row],[Full Name]], senate_staff_import[],1,0)</f>
        <v>#N/A</v>
      </c>
      <c r="M1300" t="s">
        <v>1254</v>
      </c>
      <c r="AH1300" t="s">
        <v>65</v>
      </c>
      <c r="AI1300" t="s">
        <v>66</v>
      </c>
      <c r="AL1300" t="s">
        <v>1237</v>
      </c>
      <c r="AY1300" t="s">
        <v>1978</v>
      </c>
      <c r="AZ1300" t="s">
        <v>1979</v>
      </c>
      <c r="BA1300" t="s">
        <v>1980</v>
      </c>
      <c r="BB1300" t="s">
        <v>1981</v>
      </c>
      <c r="BD1300" t="s">
        <v>72</v>
      </c>
      <c r="BG1300" t="s">
        <v>1982</v>
      </c>
    </row>
    <row r="1301" spans="1:59" x14ac:dyDescent="0.2">
      <c r="A1301" s="1">
        <v>42618.943333333344</v>
      </c>
      <c r="B1301" t="s">
        <v>1862</v>
      </c>
      <c r="C1301" t="s">
        <v>1983</v>
      </c>
      <c r="D1301" t="e">
        <f>VLOOKUP(all_senate_staff[[#This Row],[Full Name]], senate_staff_import[],1,0)</f>
        <v>#N/A</v>
      </c>
      <c r="M1301" t="s">
        <v>1236</v>
      </c>
      <c r="AH1301" t="s">
        <v>65</v>
      </c>
      <c r="AI1301" t="s">
        <v>66</v>
      </c>
      <c r="AL1301" t="s">
        <v>1237</v>
      </c>
      <c r="AY1301" t="s">
        <v>1984</v>
      </c>
      <c r="AZ1301" t="s">
        <v>1985</v>
      </c>
      <c r="BA1301" t="s">
        <v>1986</v>
      </c>
      <c r="BB1301" t="s">
        <v>1241</v>
      </c>
      <c r="BD1301" t="s">
        <v>72</v>
      </c>
      <c r="BG1301" t="s">
        <v>1987</v>
      </c>
    </row>
    <row r="1302" spans="1:59" x14ac:dyDescent="0.2">
      <c r="A1302" s="1">
        <v>42618.943310185183</v>
      </c>
      <c r="B1302" t="s">
        <v>1862</v>
      </c>
      <c r="C1302" t="s">
        <v>2025</v>
      </c>
      <c r="D1302" t="e">
        <f>VLOOKUP(all_senate_staff[[#This Row],[Full Name]], senate_staff_import[],1,0)</f>
        <v>#N/A</v>
      </c>
      <c r="L1302" t="s">
        <v>2026</v>
      </c>
      <c r="M1302" t="s">
        <v>2027</v>
      </c>
      <c r="N1302" t="s">
        <v>168</v>
      </c>
      <c r="AH1302" t="s">
        <v>65</v>
      </c>
      <c r="AI1302" t="s">
        <v>66</v>
      </c>
      <c r="AL1302" t="s">
        <v>67</v>
      </c>
      <c r="AY1302" t="s">
        <v>2028</v>
      </c>
      <c r="AZ1302" t="s">
        <v>2029</v>
      </c>
      <c r="BA1302" t="s">
        <v>2030</v>
      </c>
      <c r="BB1302" t="s">
        <v>578</v>
      </c>
      <c r="BD1302" t="s">
        <v>72</v>
      </c>
      <c r="BG1302" t="s">
        <v>2031</v>
      </c>
    </row>
    <row r="1303" spans="1:59" x14ac:dyDescent="0.2">
      <c r="A1303" s="1">
        <v>42618.943298611113</v>
      </c>
      <c r="B1303" t="s">
        <v>1862</v>
      </c>
      <c r="C1303" t="s">
        <v>2039</v>
      </c>
      <c r="D1303" t="e">
        <f>VLOOKUP(all_senate_staff[[#This Row],[Full Name]], senate_staff_import[],1,0)</f>
        <v>#N/A</v>
      </c>
      <c r="L1303" t="s">
        <v>728</v>
      </c>
      <c r="M1303" t="s">
        <v>729</v>
      </c>
      <c r="N1303" t="s">
        <v>168</v>
      </c>
      <c r="AH1303" t="s">
        <v>65</v>
      </c>
      <c r="AI1303" t="s">
        <v>66</v>
      </c>
      <c r="AL1303" t="s">
        <v>67</v>
      </c>
      <c r="AY1303" t="s">
        <v>2040</v>
      </c>
      <c r="AZ1303" t="s">
        <v>2041</v>
      </c>
      <c r="BA1303" t="s">
        <v>2042</v>
      </c>
      <c r="BB1303" t="s">
        <v>578</v>
      </c>
      <c r="BD1303" t="s">
        <v>72</v>
      </c>
      <c r="BG1303" t="s">
        <v>2043</v>
      </c>
    </row>
    <row r="1304" spans="1:59" x14ac:dyDescent="0.2">
      <c r="A1304" s="1">
        <v>42618.943287037036</v>
      </c>
      <c r="B1304" t="s">
        <v>1862</v>
      </c>
      <c r="C1304" t="s">
        <v>2055</v>
      </c>
      <c r="D1304" t="e">
        <f>VLOOKUP(all_senate_staff[[#This Row],[Full Name]], senate_staff_import[],1,0)</f>
        <v>#N/A</v>
      </c>
      <c r="L1304" t="s">
        <v>267</v>
      </c>
      <c r="M1304" t="s">
        <v>268</v>
      </c>
      <c r="N1304" t="s">
        <v>63</v>
      </c>
      <c r="AH1304" t="s">
        <v>65</v>
      </c>
      <c r="AI1304" t="s">
        <v>66</v>
      </c>
      <c r="AL1304" t="s">
        <v>67</v>
      </c>
      <c r="AY1304" t="s">
        <v>2056</v>
      </c>
      <c r="AZ1304" t="s">
        <v>2057</v>
      </c>
      <c r="BA1304" t="s">
        <v>2058</v>
      </c>
      <c r="BB1304" t="s">
        <v>861</v>
      </c>
      <c r="BD1304" t="s">
        <v>72</v>
      </c>
      <c r="BG1304" t="s">
        <v>2059</v>
      </c>
    </row>
    <row r="1305" spans="1:59" x14ac:dyDescent="0.2">
      <c r="A1305" s="1">
        <v>42618.94327546296</v>
      </c>
      <c r="B1305" t="s">
        <v>1862</v>
      </c>
      <c r="C1305" t="s">
        <v>2073</v>
      </c>
      <c r="D1305" t="e">
        <f>VLOOKUP(all_senate_staff[[#This Row],[Full Name]], senate_staff_import[],1,0)</f>
        <v>#N/A</v>
      </c>
      <c r="L1305" t="s">
        <v>267</v>
      </c>
      <c r="M1305" t="s">
        <v>268</v>
      </c>
      <c r="N1305" t="s">
        <v>63</v>
      </c>
      <c r="AH1305" t="s">
        <v>65</v>
      </c>
      <c r="AI1305" t="s">
        <v>66</v>
      </c>
      <c r="AL1305" t="s">
        <v>67</v>
      </c>
      <c r="AY1305" t="s">
        <v>2074</v>
      </c>
      <c r="AZ1305" t="s">
        <v>2075</v>
      </c>
      <c r="BA1305" t="s">
        <v>2076</v>
      </c>
      <c r="BB1305" t="s">
        <v>80</v>
      </c>
      <c r="BD1305" t="s">
        <v>72</v>
      </c>
      <c r="BG1305" t="s">
        <v>2077</v>
      </c>
    </row>
    <row r="1306" spans="1:59" x14ac:dyDescent="0.2">
      <c r="A1306" s="1">
        <v>42618.94326388889</v>
      </c>
      <c r="B1306" t="s">
        <v>1862</v>
      </c>
      <c r="C1306" t="s">
        <v>2083</v>
      </c>
      <c r="D1306" t="e">
        <f>VLOOKUP(all_senate_staff[[#This Row],[Full Name]], senate_staff_import[],1,0)</f>
        <v>#N/A</v>
      </c>
      <c r="L1306" t="s">
        <v>728</v>
      </c>
      <c r="M1306" t="s">
        <v>729</v>
      </c>
      <c r="N1306" t="s">
        <v>63</v>
      </c>
      <c r="AH1306" t="s">
        <v>65</v>
      </c>
      <c r="AI1306" t="s">
        <v>66</v>
      </c>
      <c r="AL1306" t="s">
        <v>67</v>
      </c>
      <c r="AY1306" t="s">
        <v>2084</v>
      </c>
      <c r="AZ1306" t="s">
        <v>2085</v>
      </c>
      <c r="BA1306" t="s">
        <v>2086</v>
      </c>
      <c r="BB1306" t="s">
        <v>578</v>
      </c>
      <c r="BD1306" t="s">
        <v>72</v>
      </c>
      <c r="BG1306" t="s">
        <v>2087</v>
      </c>
    </row>
    <row r="1307" spans="1:59" x14ac:dyDescent="0.2">
      <c r="A1307" s="1">
        <v>42618.943252314813</v>
      </c>
      <c r="B1307" t="s">
        <v>1862</v>
      </c>
      <c r="C1307" t="s">
        <v>2094</v>
      </c>
      <c r="D1307" t="e">
        <f>VLOOKUP(all_senate_staff[[#This Row],[Full Name]], senate_staff_import[],1,0)</f>
        <v>#N/A</v>
      </c>
      <c r="M1307" t="s">
        <v>1254</v>
      </c>
      <c r="AH1307" t="s">
        <v>65</v>
      </c>
      <c r="AI1307" t="s">
        <v>66</v>
      </c>
      <c r="AL1307" t="s">
        <v>1237</v>
      </c>
      <c r="AY1307" t="s">
        <v>2095</v>
      </c>
      <c r="AZ1307" t="s">
        <v>2096</v>
      </c>
      <c r="BA1307" t="s">
        <v>2097</v>
      </c>
      <c r="BB1307" t="s">
        <v>2098</v>
      </c>
      <c r="BD1307" t="s">
        <v>72</v>
      </c>
      <c r="BG1307" t="s">
        <v>2099</v>
      </c>
    </row>
    <row r="1308" spans="1:59" x14ac:dyDescent="0.2">
      <c r="A1308" s="1">
        <v>42618.943240740737</v>
      </c>
      <c r="B1308" t="s">
        <v>1862</v>
      </c>
      <c r="C1308" t="s">
        <v>2111</v>
      </c>
      <c r="D1308" t="e">
        <f>VLOOKUP(all_senate_staff[[#This Row],[Full Name]], senate_staff_import[],1,0)</f>
        <v>#N/A</v>
      </c>
      <c r="M1308" t="s">
        <v>1254</v>
      </c>
      <c r="AH1308" t="s">
        <v>65</v>
      </c>
      <c r="AI1308" t="s">
        <v>66</v>
      </c>
      <c r="AL1308" t="s">
        <v>1237</v>
      </c>
      <c r="AY1308" t="s">
        <v>2112</v>
      </c>
      <c r="AZ1308" t="s">
        <v>2113</v>
      </c>
      <c r="BA1308" t="s">
        <v>855</v>
      </c>
      <c r="BB1308" t="s">
        <v>194</v>
      </c>
      <c r="BD1308" t="s">
        <v>72</v>
      </c>
      <c r="BG1308" t="s">
        <v>2114</v>
      </c>
    </row>
    <row r="1309" spans="1:59" x14ac:dyDescent="0.2">
      <c r="A1309" s="1">
        <v>42618.943206018521</v>
      </c>
      <c r="B1309" t="s">
        <v>1862</v>
      </c>
      <c r="C1309" t="s">
        <v>2174</v>
      </c>
      <c r="D1309" t="e">
        <f>VLOOKUP(all_senate_staff[[#This Row],[Full Name]], senate_staff_import[],1,0)</f>
        <v>#N/A</v>
      </c>
      <c r="L1309" t="s">
        <v>728</v>
      </c>
      <c r="M1309" t="s">
        <v>729</v>
      </c>
      <c r="N1309" t="s">
        <v>63</v>
      </c>
      <c r="AH1309" t="s">
        <v>65</v>
      </c>
      <c r="AI1309" t="s">
        <v>66</v>
      </c>
      <c r="AL1309" t="s">
        <v>67</v>
      </c>
      <c r="AY1309" t="s">
        <v>2175</v>
      </c>
      <c r="AZ1309" t="s">
        <v>2176</v>
      </c>
      <c r="BA1309" t="s">
        <v>2177</v>
      </c>
      <c r="BB1309" t="s">
        <v>468</v>
      </c>
      <c r="BD1309" t="s">
        <v>72</v>
      </c>
      <c r="BG1309" t="s">
        <v>2178</v>
      </c>
    </row>
    <row r="1310" spans="1:59" x14ac:dyDescent="0.2">
      <c r="A1310" s="1">
        <v>42618.943171296298</v>
      </c>
      <c r="B1310" t="s">
        <v>1862</v>
      </c>
      <c r="C1310" t="s">
        <v>2212</v>
      </c>
      <c r="D1310" t="e">
        <f>VLOOKUP(all_senate_staff[[#This Row],[Full Name]], senate_staff_import[],1,0)</f>
        <v>#N/A</v>
      </c>
      <c r="M1310" t="s">
        <v>1254</v>
      </c>
      <c r="AH1310" t="s">
        <v>65</v>
      </c>
      <c r="AI1310" t="s">
        <v>66</v>
      </c>
      <c r="AL1310" t="s">
        <v>1237</v>
      </c>
      <c r="AY1310" t="s">
        <v>2213</v>
      </c>
      <c r="AZ1310" t="s">
        <v>2214</v>
      </c>
      <c r="BA1310" t="s">
        <v>1183</v>
      </c>
      <c r="BB1310" t="s">
        <v>1081</v>
      </c>
      <c r="BD1310" t="s">
        <v>72</v>
      </c>
      <c r="BG1310" t="s">
        <v>2215</v>
      </c>
    </row>
    <row r="1311" spans="1:59" x14ac:dyDescent="0.2">
      <c r="A1311" s="1">
        <v>42618.943113425928</v>
      </c>
      <c r="B1311" t="s">
        <v>1862</v>
      </c>
      <c r="C1311" t="s">
        <v>2262</v>
      </c>
      <c r="D1311" t="e">
        <f>VLOOKUP(all_senate_staff[[#This Row],[Full Name]], senate_staff_import[],1,0)</f>
        <v>#N/A</v>
      </c>
      <c r="L1311" t="s">
        <v>267</v>
      </c>
      <c r="M1311" t="s">
        <v>268</v>
      </c>
      <c r="N1311" t="s">
        <v>168</v>
      </c>
      <c r="AH1311" t="s">
        <v>65</v>
      </c>
      <c r="AI1311" t="s">
        <v>66</v>
      </c>
      <c r="AL1311" t="s">
        <v>67</v>
      </c>
      <c r="AY1311" t="s">
        <v>2263</v>
      </c>
      <c r="AZ1311" t="s">
        <v>2264</v>
      </c>
      <c r="BA1311" t="s">
        <v>2265</v>
      </c>
      <c r="BB1311" t="s">
        <v>578</v>
      </c>
      <c r="BD1311" t="s">
        <v>72</v>
      </c>
      <c r="BG1311" t="s">
        <v>2266</v>
      </c>
    </row>
    <row r="1312" spans="1:59" x14ac:dyDescent="0.2">
      <c r="A1312" s="1">
        <v>42618.943101851852</v>
      </c>
      <c r="B1312" t="s">
        <v>1862</v>
      </c>
      <c r="C1312" t="s">
        <v>2297</v>
      </c>
      <c r="D1312" t="e">
        <f>VLOOKUP(all_senate_staff[[#This Row],[Full Name]], senate_staff_import[],1,0)</f>
        <v>#N/A</v>
      </c>
      <c r="L1312" t="s">
        <v>267</v>
      </c>
      <c r="M1312" t="s">
        <v>268</v>
      </c>
      <c r="N1312" t="s">
        <v>63</v>
      </c>
      <c r="AH1312" t="s">
        <v>65</v>
      </c>
      <c r="AI1312" t="s">
        <v>66</v>
      </c>
      <c r="AL1312" t="s">
        <v>67</v>
      </c>
      <c r="AY1312" t="s">
        <v>2298</v>
      </c>
      <c r="AZ1312" t="s">
        <v>2299</v>
      </c>
      <c r="BA1312" t="s">
        <v>2300</v>
      </c>
      <c r="BB1312" t="s">
        <v>102</v>
      </c>
      <c r="BD1312" t="s">
        <v>72</v>
      </c>
      <c r="BG1312" t="s">
        <v>2301</v>
      </c>
    </row>
    <row r="1313" spans="1:59" x14ac:dyDescent="0.2">
      <c r="A1313" s="1">
        <v>42618.943090277768</v>
      </c>
      <c r="B1313" t="s">
        <v>1862</v>
      </c>
      <c r="C1313" t="s">
        <v>2325</v>
      </c>
      <c r="D1313" t="e">
        <f>VLOOKUP(all_senate_staff[[#This Row],[Full Name]], senate_staff_import[],1,0)</f>
        <v>#N/A</v>
      </c>
      <c r="L1313" t="s">
        <v>259</v>
      </c>
      <c r="M1313" t="s">
        <v>260</v>
      </c>
      <c r="N1313" t="s">
        <v>63</v>
      </c>
      <c r="AH1313" t="s">
        <v>65</v>
      </c>
      <c r="AI1313" t="s">
        <v>66</v>
      </c>
      <c r="AL1313" t="s">
        <v>67</v>
      </c>
      <c r="AY1313" t="s">
        <v>2326</v>
      </c>
      <c r="AZ1313" t="s">
        <v>2327</v>
      </c>
      <c r="BA1313" t="s">
        <v>1828</v>
      </c>
      <c r="BB1313" t="s">
        <v>426</v>
      </c>
      <c r="BD1313" t="s">
        <v>72</v>
      </c>
      <c r="BG1313" t="s">
        <v>2328</v>
      </c>
    </row>
    <row r="1314" spans="1:59" x14ac:dyDescent="0.2">
      <c r="A1314" s="1">
        <v>42618.943078703713</v>
      </c>
      <c r="B1314" t="s">
        <v>1862</v>
      </c>
      <c r="C1314" t="s">
        <v>2342</v>
      </c>
      <c r="D1314" t="e">
        <f>VLOOKUP(all_senate_staff[[#This Row],[Full Name]], senate_staff_import[],1,0)</f>
        <v>#N/A</v>
      </c>
      <c r="L1314" t="s">
        <v>709</v>
      </c>
      <c r="M1314" t="s">
        <v>710</v>
      </c>
      <c r="N1314" t="s">
        <v>63</v>
      </c>
      <c r="AH1314" t="s">
        <v>65</v>
      </c>
      <c r="AI1314" t="s">
        <v>66</v>
      </c>
      <c r="AL1314" t="s">
        <v>67</v>
      </c>
      <c r="AY1314" t="s">
        <v>2343</v>
      </c>
      <c r="AZ1314" t="s">
        <v>2344</v>
      </c>
      <c r="BA1314" t="s">
        <v>2345</v>
      </c>
      <c r="BB1314" t="s">
        <v>129</v>
      </c>
      <c r="BD1314" t="s">
        <v>72</v>
      </c>
      <c r="BG1314" t="s">
        <v>2346</v>
      </c>
    </row>
    <row r="1315" spans="1:59" x14ac:dyDescent="0.2">
      <c r="A1315" s="1">
        <v>42618.943067129629</v>
      </c>
      <c r="B1315" t="s">
        <v>1862</v>
      </c>
      <c r="C1315" t="s">
        <v>2353</v>
      </c>
      <c r="D1315" t="e">
        <f>VLOOKUP(all_senate_staff[[#This Row],[Full Name]], senate_staff_import[],1,0)</f>
        <v>#N/A</v>
      </c>
      <c r="L1315" t="s">
        <v>709</v>
      </c>
      <c r="M1315" t="s">
        <v>710</v>
      </c>
      <c r="N1315" t="s">
        <v>63</v>
      </c>
      <c r="AH1315" t="s">
        <v>65</v>
      </c>
      <c r="AI1315" t="s">
        <v>66</v>
      </c>
      <c r="AL1315" t="s">
        <v>67</v>
      </c>
      <c r="AY1315" t="s">
        <v>2354</v>
      </c>
      <c r="AZ1315" t="s">
        <v>2355</v>
      </c>
      <c r="BA1315" t="s">
        <v>2356</v>
      </c>
      <c r="BB1315" t="s">
        <v>1036</v>
      </c>
      <c r="BD1315" t="s">
        <v>72</v>
      </c>
      <c r="BG1315" t="s">
        <v>2357</v>
      </c>
    </row>
    <row r="1316" spans="1:59" x14ac:dyDescent="0.2">
      <c r="A1316" s="1">
        <v>42618.943067129629</v>
      </c>
      <c r="B1316" t="s">
        <v>1862</v>
      </c>
      <c r="C1316" t="s">
        <v>2358</v>
      </c>
      <c r="D1316" t="e">
        <f>VLOOKUP(all_senate_staff[[#This Row],[Full Name]], senate_staff_import[],1,0)</f>
        <v>#N/A</v>
      </c>
      <c r="L1316" t="s">
        <v>245</v>
      </c>
      <c r="M1316" t="s">
        <v>246</v>
      </c>
      <c r="N1316" t="s">
        <v>63</v>
      </c>
      <c r="AH1316" t="s">
        <v>65</v>
      </c>
      <c r="AI1316" t="s">
        <v>66</v>
      </c>
      <c r="AL1316" t="s">
        <v>67</v>
      </c>
      <c r="AY1316" t="s">
        <v>2359</v>
      </c>
      <c r="AZ1316" t="s">
        <v>2360</v>
      </c>
      <c r="BA1316" t="s">
        <v>2361</v>
      </c>
      <c r="BB1316" t="s">
        <v>986</v>
      </c>
      <c r="BD1316" t="s">
        <v>72</v>
      </c>
      <c r="BG1316" t="s">
        <v>2362</v>
      </c>
    </row>
    <row r="1317" spans="1:59" x14ac:dyDescent="0.2">
      <c r="A1317" s="1">
        <v>42618.943020833343</v>
      </c>
      <c r="B1317" t="s">
        <v>1862</v>
      </c>
      <c r="C1317" t="s">
        <v>2388</v>
      </c>
      <c r="D1317" t="e">
        <f>VLOOKUP(all_senate_staff[[#This Row],[Full Name]], senate_staff_import[],1,0)</f>
        <v>#N/A</v>
      </c>
      <c r="M1317" t="s">
        <v>2330</v>
      </c>
      <c r="AH1317" t="s">
        <v>65</v>
      </c>
      <c r="AI1317" t="s">
        <v>66</v>
      </c>
      <c r="AL1317" t="s">
        <v>1237</v>
      </c>
      <c r="AY1317" t="s">
        <v>2389</v>
      </c>
      <c r="AZ1317" t="s">
        <v>2390</v>
      </c>
      <c r="BA1317" t="s">
        <v>2391</v>
      </c>
      <c r="BB1317" t="s">
        <v>2351</v>
      </c>
      <c r="BD1317" t="s">
        <v>72</v>
      </c>
      <c r="BG1317" t="s">
        <v>2392</v>
      </c>
    </row>
    <row r="1318" spans="1:59" x14ac:dyDescent="0.2">
      <c r="A1318" s="1">
        <v>42618.943009259259</v>
      </c>
      <c r="B1318" t="s">
        <v>1862</v>
      </c>
      <c r="C1318" t="s">
        <v>2393</v>
      </c>
      <c r="D1318" t="e">
        <f>VLOOKUP(all_senate_staff[[#This Row],[Full Name]], senate_staff_import[],1,0)</f>
        <v>#N/A</v>
      </c>
      <c r="M1318" t="s">
        <v>1254</v>
      </c>
      <c r="AH1318" t="s">
        <v>65</v>
      </c>
      <c r="AI1318" t="s">
        <v>66</v>
      </c>
      <c r="AL1318" t="s">
        <v>1237</v>
      </c>
      <c r="AY1318" t="s">
        <v>2394</v>
      </c>
      <c r="AZ1318" t="s">
        <v>2395</v>
      </c>
      <c r="BA1318" t="s">
        <v>2396</v>
      </c>
      <c r="BB1318" t="s">
        <v>194</v>
      </c>
      <c r="BD1318" t="s">
        <v>72</v>
      </c>
      <c r="BG1318" t="s">
        <v>2397</v>
      </c>
    </row>
    <row r="1319" spans="1:59" x14ac:dyDescent="0.2">
      <c r="A1319" s="1">
        <v>42618.942962962959</v>
      </c>
      <c r="B1319" t="s">
        <v>1862</v>
      </c>
      <c r="C1319" t="s">
        <v>2459</v>
      </c>
      <c r="D1319" t="e">
        <f>VLOOKUP(all_senate_staff[[#This Row],[Full Name]], senate_staff_import[],1,0)</f>
        <v>#N/A</v>
      </c>
      <c r="L1319" t="s">
        <v>259</v>
      </c>
      <c r="M1319" t="s">
        <v>260</v>
      </c>
      <c r="N1319" t="s">
        <v>168</v>
      </c>
      <c r="AH1319" t="s">
        <v>65</v>
      </c>
      <c r="AI1319" t="s">
        <v>66</v>
      </c>
      <c r="AL1319" t="s">
        <v>67</v>
      </c>
      <c r="AM1319" t="s">
        <v>68</v>
      </c>
      <c r="AY1319" t="s">
        <v>2460</v>
      </c>
      <c r="AZ1319" t="s">
        <v>2461</v>
      </c>
      <c r="BA1319" t="s">
        <v>2462</v>
      </c>
      <c r="BB1319" t="s">
        <v>236</v>
      </c>
      <c r="BD1319" t="s">
        <v>72</v>
      </c>
      <c r="BG1319" t="s">
        <v>2463</v>
      </c>
    </row>
    <row r="1320" spans="1:59" x14ac:dyDescent="0.2">
      <c r="A1320" s="1">
        <v>42618.942916666667</v>
      </c>
      <c r="B1320" t="s">
        <v>1862</v>
      </c>
      <c r="C1320" t="s">
        <v>2506</v>
      </c>
      <c r="D1320" t="e">
        <f>VLOOKUP(all_senate_staff[[#This Row],[Full Name]], senate_staff_import[],1,0)</f>
        <v>#N/A</v>
      </c>
      <c r="M1320" t="s">
        <v>1254</v>
      </c>
      <c r="AH1320" t="s">
        <v>65</v>
      </c>
      <c r="AI1320" t="s">
        <v>66</v>
      </c>
      <c r="AL1320" t="s">
        <v>1237</v>
      </c>
      <c r="AY1320" t="s">
        <v>2507</v>
      </c>
      <c r="AZ1320" t="s">
        <v>2508</v>
      </c>
      <c r="BA1320" t="s">
        <v>2509</v>
      </c>
      <c r="BB1320" t="s">
        <v>2510</v>
      </c>
      <c r="BD1320" t="s">
        <v>72</v>
      </c>
      <c r="BG1320" t="s">
        <v>2511</v>
      </c>
    </row>
    <row r="1321" spans="1:59" x14ac:dyDescent="0.2">
      <c r="A1321" s="1">
        <v>42618.942893518521</v>
      </c>
      <c r="B1321" t="s">
        <v>1862</v>
      </c>
      <c r="C1321" t="s">
        <v>2541</v>
      </c>
      <c r="D1321" t="e">
        <f>VLOOKUP(all_senate_staff[[#This Row],[Full Name]], senate_staff_import[],1,0)</f>
        <v>#N/A</v>
      </c>
      <c r="M1321" t="s">
        <v>2542</v>
      </c>
      <c r="AH1321" t="s">
        <v>65</v>
      </c>
      <c r="AI1321" t="s">
        <v>66</v>
      </c>
      <c r="AL1321" t="s">
        <v>1237</v>
      </c>
      <c r="AY1321" t="s">
        <v>2543</v>
      </c>
      <c r="AZ1321" t="s">
        <v>2544</v>
      </c>
      <c r="BA1321" t="s">
        <v>2545</v>
      </c>
      <c r="BB1321" t="s">
        <v>219</v>
      </c>
      <c r="BD1321" t="s">
        <v>72</v>
      </c>
      <c r="BG1321" t="s">
        <v>2546</v>
      </c>
    </row>
    <row r="1322" spans="1:59" x14ac:dyDescent="0.2">
      <c r="A1322" s="1">
        <v>42618.942858796298</v>
      </c>
      <c r="B1322" t="s">
        <v>1862</v>
      </c>
      <c r="C1322" t="s">
        <v>2589</v>
      </c>
      <c r="D1322" t="e">
        <f>VLOOKUP(all_senate_staff[[#This Row],[Full Name]], senate_staff_import[],1,0)</f>
        <v>#N/A</v>
      </c>
      <c r="L1322" t="s">
        <v>696</v>
      </c>
      <c r="M1322" t="s">
        <v>697</v>
      </c>
      <c r="N1322" t="s">
        <v>63</v>
      </c>
      <c r="AH1322" t="s">
        <v>65</v>
      </c>
      <c r="AI1322" t="s">
        <v>66</v>
      </c>
      <c r="AL1322" t="s">
        <v>67</v>
      </c>
      <c r="AY1322" t="s">
        <v>2590</v>
      </c>
      <c r="AZ1322" t="s">
        <v>2591</v>
      </c>
      <c r="BA1322" t="s">
        <v>2592</v>
      </c>
      <c r="BB1322" t="s">
        <v>701</v>
      </c>
      <c r="BD1322" t="s">
        <v>72</v>
      </c>
      <c r="BG1322" t="s">
        <v>2593</v>
      </c>
    </row>
    <row r="1323" spans="1:59" x14ac:dyDescent="0.2">
      <c r="A1323" s="1">
        <v>42618.942835648151</v>
      </c>
      <c r="B1323" t="s">
        <v>1862</v>
      </c>
      <c r="C1323" t="s">
        <v>2609</v>
      </c>
      <c r="D1323" t="e">
        <f>VLOOKUP(all_senate_staff[[#This Row],[Full Name]], senate_staff_import[],1,0)</f>
        <v>#N/A</v>
      </c>
      <c r="L1323" t="s">
        <v>696</v>
      </c>
      <c r="M1323" t="s">
        <v>697</v>
      </c>
      <c r="N1323" t="s">
        <v>63</v>
      </c>
      <c r="AH1323" t="s">
        <v>65</v>
      </c>
      <c r="AI1323" t="s">
        <v>66</v>
      </c>
      <c r="AL1323" t="s">
        <v>67</v>
      </c>
      <c r="AY1323" t="s">
        <v>2610</v>
      </c>
      <c r="AZ1323" t="s">
        <v>2611</v>
      </c>
      <c r="BA1323" t="s">
        <v>2612</v>
      </c>
      <c r="BB1323" t="s">
        <v>2613</v>
      </c>
      <c r="BD1323" t="s">
        <v>72</v>
      </c>
      <c r="BG1323" t="s">
        <v>2614</v>
      </c>
    </row>
    <row r="1324" spans="1:59" x14ac:dyDescent="0.2">
      <c r="A1324" s="1">
        <v>42618.942812499998</v>
      </c>
      <c r="B1324" t="s">
        <v>1862</v>
      </c>
      <c r="C1324" t="s">
        <v>2621</v>
      </c>
      <c r="D1324" t="e">
        <f>VLOOKUP(all_senate_staff[[#This Row],[Full Name]], senate_staff_import[],1,0)</f>
        <v>#N/A</v>
      </c>
      <c r="M1324" t="s">
        <v>2542</v>
      </c>
      <c r="AH1324" t="s">
        <v>65</v>
      </c>
      <c r="AI1324" t="s">
        <v>66</v>
      </c>
      <c r="AL1324" t="s">
        <v>1237</v>
      </c>
      <c r="AY1324" t="s">
        <v>2622</v>
      </c>
      <c r="AZ1324" t="s">
        <v>2623</v>
      </c>
      <c r="BA1324" t="s">
        <v>2624</v>
      </c>
      <c r="BB1324" t="s">
        <v>1397</v>
      </c>
      <c r="BD1324" t="s">
        <v>72</v>
      </c>
      <c r="BG1324" t="s">
        <v>2625</v>
      </c>
    </row>
    <row r="1325" spans="1:59" x14ac:dyDescent="0.2">
      <c r="A1325" s="1">
        <v>42618.942812499998</v>
      </c>
      <c r="B1325" t="s">
        <v>1862</v>
      </c>
      <c r="C1325" t="s">
        <v>2626</v>
      </c>
      <c r="D1325" t="e">
        <f>VLOOKUP(all_senate_staff[[#This Row],[Full Name]], senate_staff_import[],1,0)</f>
        <v>#N/A</v>
      </c>
      <c r="M1325" t="s">
        <v>2627</v>
      </c>
      <c r="AH1325" t="s">
        <v>65</v>
      </c>
      <c r="AI1325" t="s">
        <v>66</v>
      </c>
      <c r="AL1325" t="s">
        <v>1237</v>
      </c>
      <c r="AY1325" t="s">
        <v>2628</v>
      </c>
      <c r="AZ1325" t="s">
        <v>2629</v>
      </c>
      <c r="BA1325" t="s">
        <v>2630</v>
      </c>
      <c r="BB1325" t="s">
        <v>2631</v>
      </c>
      <c r="BD1325" t="s">
        <v>72</v>
      </c>
      <c r="BG1325" t="s">
        <v>2632</v>
      </c>
    </row>
    <row r="1326" spans="1:59" x14ac:dyDescent="0.2">
      <c r="A1326" s="1">
        <v>42618.942800925928</v>
      </c>
      <c r="B1326" t="s">
        <v>1862</v>
      </c>
      <c r="C1326" t="s">
        <v>2633</v>
      </c>
      <c r="D1326" t="e">
        <f>VLOOKUP(all_senate_staff[[#This Row],[Full Name]], senate_staff_import[],1,0)</f>
        <v>#N/A</v>
      </c>
      <c r="M1326" t="s">
        <v>2627</v>
      </c>
      <c r="AH1326" t="s">
        <v>65</v>
      </c>
      <c r="AI1326" t="s">
        <v>66</v>
      </c>
      <c r="AL1326" t="s">
        <v>1237</v>
      </c>
      <c r="AY1326" t="s">
        <v>2634</v>
      </c>
      <c r="AZ1326" t="s">
        <v>2635</v>
      </c>
      <c r="BA1326" t="s">
        <v>2042</v>
      </c>
      <c r="BB1326" t="s">
        <v>2636</v>
      </c>
      <c r="BD1326" t="s">
        <v>72</v>
      </c>
      <c r="BG1326" t="s">
        <v>2637</v>
      </c>
    </row>
    <row r="1327" spans="1:59" x14ac:dyDescent="0.2">
      <c r="A1327" s="1">
        <v>42618.942789351851</v>
      </c>
      <c r="B1327" t="s">
        <v>1862</v>
      </c>
      <c r="C1327" t="s">
        <v>2655</v>
      </c>
      <c r="D1327" t="e">
        <f>VLOOKUP(all_senate_staff[[#This Row],[Full Name]], senate_staff_import[],1,0)</f>
        <v>#N/A</v>
      </c>
      <c r="L1327" t="s">
        <v>61</v>
      </c>
      <c r="M1327" t="s">
        <v>62</v>
      </c>
      <c r="N1327" t="s">
        <v>63</v>
      </c>
      <c r="AH1327" t="s">
        <v>65</v>
      </c>
      <c r="AI1327" t="s">
        <v>66</v>
      </c>
      <c r="AL1327" t="s">
        <v>67</v>
      </c>
      <c r="AY1327" t="s">
        <v>2656</v>
      </c>
      <c r="AZ1327" t="s">
        <v>2657</v>
      </c>
      <c r="BA1327" t="s">
        <v>2658</v>
      </c>
      <c r="BB1327" t="s">
        <v>1427</v>
      </c>
      <c r="BD1327" t="s">
        <v>72</v>
      </c>
      <c r="BG1327" t="s">
        <v>2659</v>
      </c>
    </row>
    <row r="1328" spans="1:59" x14ac:dyDescent="0.2">
      <c r="A1328" s="1">
        <v>42618.942789351851</v>
      </c>
      <c r="B1328" t="s">
        <v>1862</v>
      </c>
      <c r="C1328" t="s">
        <v>2666</v>
      </c>
      <c r="D1328" t="e">
        <f>VLOOKUP(all_senate_staff[[#This Row],[Full Name]], senate_staff_import[],1,0)</f>
        <v>#N/A</v>
      </c>
      <c r="L1328" t="s">
        <v>245</v>
      </c>
      <c r="M1328" t="s">
        <v>246</v>
      </c>
      <c r="N1328" t="s">
        <v>63</v>
      </c>
      <c r="AH1328" t="s">
        <v>65</v>
      </c>
      <c r="AI1328" t="s">
        <v>66</v>
      </c>
      <c r="AL1328" t="s">
        <v>67</v>
      </c>
      <c r="AY1328" t="s">
        <v>2667</v>
      </c>
      <c r="AZ1328" t="s">
        <v>2668</v>
      </c>
      <c r="BA1328" t="s">
        <v>2669</v>
      </c>
      <c r="BB1328" t="s">
        <v>88</v>
      </c>
      <c r="BD1328" t="s">
        <v>72</v>
      </c>
      <c r="BG1328" t="s">
        <v>2670</v>
      </c>
    </row>
    <row r="1329" spans="1:59" x14ac:dyDescent="0.2">
      <c r="A1329" s="1">
        <v>42618.942696759259</v>
      </c>
      <c r="B1329" t="s">
        <v>1862</v>
      </c>
      <c r="C1329" t="s">
        <v>2785</v>
      </c>
      <c r="D1329" t="e">
        <f>VLOOKUP(all_senate_staff[[#This Row],[Full Name]], senate_staff_import[],1,0)</f>
        <v>#N/A</v>
      </c>
      <c r="L1329" t="s">
        <v>668</v>
      </c>
      <c r="M1329" t="s">
        <v>669</v>
      </c>
      <c r="N1329" t="s">
        <v>63</v>
      </c>
      <c r="T1329" t="s">
        <v>2786</v>
      </c>
      <c r="AH1329" t="s">
        <v>65</v>
      </c>
      <c r="AI1329" t="s">
        <v>66</v>
      </c>
      <c r="AL1329" t="s">
        <v>67</v>
      </c>
      <c r="AM1329" t="s">
        <v>68</v>
      </c>
      <c r="AY1329" t="s">
        <v>2787</v>
      </c>
      <c r="AZ1329" t="s">
        <v>2788</v>
      </c>
      <c r="BA1329" t="s">
        <v>2789</v>
      </c>
      <c r="BB1329" t="s">
        <v>236</v>
      </c>
      <c r="BD1329" t="s">
        <v>72</v>
      </c>
      <c r="BG1329" t="s">
        <v>2790</v>
      </c>
    </row>
    <row r="1330" spans="1:59" x14ac:dyDescent="0.2">
      <c r="A1330" s="1">
        <v>42618.942685185182</v>
      </c>
      <c r="B1330" t="s">
        <v>1862</v>
      </c>
      <c r="C1330" t="s">
        <v>2791</v>
      </c>
      <c r="D1330" t="e">
        <f>VLOOKUP(all_senate_staff[[#This Row],[Full Name]], senate_staff_import[],1,0)</f>
        <v>#N/A</v>
      </c>
      <c r="L1330" t="s">
        <v>668</v>
      </c>
      <c r="M1330" t="s">
        <v>669</v>
      </c>
      <c r="N1330" t="s">
        <v>63</v>
      </c>
      <c r="T1330" t="s">
        <v>2792</v>
      </c>
      <c r="AH1330" t="s">
        <v>65</v>
      </c>
      <c r="AI1330" t="s">
        <v>66</v>
      </c>
      <c r="AL1330" t="s">
        <v>67</v>
      </c>
      <c r="AM1330" t="s">
        <v>68</v>
      </c>
      <c r="AY1330" t="s">
        <v>2793</v>
      </c>
      <c r="AZ1330" t="s">
        <v>2794</v>
      </c>
      <c r="BA1330" t="s">
        <v>2795</v>
      </c>
      <c r="BB1330" t="s">
        <v>2049</v>
      </c>
      <c r="BD1330" t="s">
        <v>72</v>
      </c>
      <c r="BG1330" t="s">
        <v>2796</v>
      </c>
    </row>
    <row r="1331" spans="1:59" x14ac:dyDescent="0.2">
      <c r="A1331" s="1">
        <v>42618.942662037043</v>
      </c>
      <c r="B1331" t="s">
        <v>1862</v>
      </c>
      <c r="C1331" t="s">
        <v>2819</v>
      </c>
      <c r="D1331" t="e">
        <f>VLOOKUP(all_senate_staff[[#This Row],[Full Name]], senate_staff_import[],1,0)</f>
        <v>#N/A</v>
      </c>
      <c r="L1331" t="s">
        <v>189</v>
      </c>
      <c r="M1331" t="s">
        <v>190</v>
      </c>
      <c r="N1331" t="s">
        <v>168</v>
      </c>
      <c r="AH1331" t="s">
        <v>65</v>
      </c>
      <c r="AI1331" t="s">
        <v>66</v>
      </c>
      <c r="AL1331" t="s">
        <v>67</v>
      </c>
      <c r="AY1331" t="s">
        <v>2820</v>
      </c>
      <c r="AZ1331" t="s">
        <v>2821</v>
      </c>
      <c r="BA1331" t="s">
        <v>2822</v>
      </c>
      <c r="BB1331" t="s">
        <v>578</v>
      </c>
      <c r="BD1331" t="s">
        <v>72</v>
      </c>
      <c r="BG1331" t="s">
        <v>2823</v>
      </c>
    </row>
    <row r="1332" spans="1:59" x14ac:dyDescent="0.2">
      <c r="A1332" s="1">
        <v>42618.942627314813</v>
      </c>
      <c r="B1332" t="s">
        <v>1862</v>
      </c>
      <c r="C1332" t="s">
        <v>2874</v>
      </c>
      <c r="D1332" t="e">
        <f>VLOOKUP(all_senate_staff[[#This Row],[Full Name]], senate_staff_import[],1,0)</f>
        <v>#N/A</v>
      </c>
      <c r="L1332" t="s">
        <v>2875</v>
      </c>
      <c r="M1332" t="s">
        <v>2876</v>
      </c>
      <c r="N1332" t="s">
        <v>63</v>
      </c>
      <c r="AH1332" t="s">
        <v>65</v>
      </c>
      <c r="AI1332" t="s">
        <v>66</v>
      </c>
      <c r="AL1332" t="s">
        <v>67</v>
      </c>
      <c r="AY1332" t="s">
        <v>2877</v>
      </c>
      <c r="AZ1332" t="s">
        <v>2878</v>
      </c>
      <c r="BA1332" t="s">
        <v>2879</v>
      </c>
      <c r="BB1332" t="s">
        <v>395</v>
      </c>
      <c r="BD1332" t="s">
        <v>72</v>
      </c>
      <c r="BG1332" t="s">
        <v>2880</v>
      </c>
    </row>
    <row r="1333" spans="1:59" x14ac:dyDescent="0.2">
      <c r="A1333" s="1">
        <v>42618.942615740743</v>
      </c>
      <c r="B1333" t="s">
        <v>1862</v>
      </c>
      <c r="C1333" t="s">
        <v>2903</v>
      </c>
      <c r="D1333" t="e">
        <f>VLOOKUP(all_senate_staff[[#This Row],[Full Name]], senate_staff_import[],1,0)</f>
        <v>#N/A</v>
      </c>
      <c r="L1333" t="s">
        <v>2875</v>
      </c>
      <c r="M1333" t="s">
        <v>2876</v>
      </c>
      <c r="N1333" t="s">
        <v>63</v>
      </c>
      <c r="AH1333" t="s">
        <v>65</v>
      </c>
      <c r="AI1333" t="s">
        <v>66</v>
      </c>
      <c r="AL1333" t="s">
        <v>67</v>
      </c>
      <c r="AY1333" t="s">
        <v>2904</v>
      </c>
      <c r="AZ1333" t="s">
        <v>2905</v>
      </c>
      <c r="BA1333" t="s">
        <v>2906</v>
      </c>
      <c r="BB1333" t="s">
        <v>455</v>
      </c>
      <c r="BD1333" t="s">
        <v>72</v>
      </c>
      <c r="BG1333" t="s">
        <v>2907</v>
      </c>
    </row>
    <row r="1334" spans="1:59" x14ac:dyDescent="0.2">
      <c r="A1334" s="1">
        <v>42618.942604166667</v>
      </c>
      <c r="B1334" t="s">
        <v>1862</v>
      </c>
      <c r="C1334" t="s">
        <v>2919</v>
      </c>
      <c r="D1334" t="e">
        <f>VLOOKUP(all_senate_staff[[#This Row],[Full Name]], senate_staff_import[],1,0)</f>
        <v>#N/A</v>
      </c>
      <c r="L1334" t="s">
        <v>851</v>
      </c>
      <c r="M1334" t="s">
        <v>852</v>
      </c>
      <c r="N1334" t="s">
        <v>63</v>
      </c>
      <c r="AH1334" t="s">
        <v>65</v>
      </c>
      <c r="AI1334" t="s">
        <v>66</v>
      </c>
      <c r="AL1334" t="s">
        <v>67</v>
      </c>
      <c r="AY1334" t="s">
        <v>2920</v>
      </c>
      <c r="AZ1334" t="s">
        <v>2921</v>
      </c>
      <c r="BA1334" t="s">
        <v>2922</v>
      </c>
      <c r="BB1334" t="s">
        <v>949</v>
      </c>
      <c r="BD1334" t="s">
        <v>72</v>
      </c>
      <c r="BG1334" t="s">
        <v>2923</v>
      </c>
    </row>
    <row r="1335" spans="1:59" x14ac:dyDescent="0.2">
      <c r="A1335" s="1">
        <v>42618.942557870367</v>
      </c>
      <c r="B1335" t="s">
        <v>1862</v>
      </c>
      <c r="C1335" t="s">
        <v>2970</v>
      </c>
      <c r="D1335" t="e">
        <f>VLOOKUP(all_senate_staff[[#This Row],[Full Name]], senate_staff_import[],1,0)</f>
        <v>#N/A</v>
      </c>
      <c r="L1335" t="s">
        <v>668</v>
      </c>
      <c r="M1335" t="s">
        <v>669</v>
      </c>
      <c r="N1335" t="s">
        <v>63</v>
      </c>
      <c r="AH1335" t="s">
        <v>65</v>
      </c>
      <c r="AI1335" t="s">
        <v>66</v>
      </c>
      <c r="AL1335" t="s">
        <v>67</v>
      </c>
      <c r="AM1335" t="s">
        <v>284</v>
      </c>
      <c r="AY1335" t="s">
        <v>2971</v>
      </c>
      <c r="AZ1335" t="s">
        <v>2972</v>
      </c>
      <c r="BA1335" t="s">
        <v>2973</v>
      </c>
      <c r="BB1335" t="s">
        <v>284</v>
      </c>
      <c r="BD1335" t="s">
        <v>72</v>
      </c>
      <c r="BG1335" t="s">
        <v>2974</v>
      </c>
    </row>
    <row r="1336" spans="1:59" x14ac:dyDescent="0.2">
      <c r="A1336" s="1">
        <v>42618.942546296297</v>
      </c>
      <c r="B1336" t="s">
        <v>1862</v>
      </c>
      <c r="C1336" t="s">
        <v>2997</v>
      </c>
      <c r="D1336" t="e">
        <f>VLOOKUP(all_senate_staff[[#This Row],[Full Name]], senate_staff_import[],1,0)</f>
        <v>#N/A</v>
      </c>
      <c r="L1336" t="s">
        <v>655</v>
      </c>
      <c r="M1336" t="s">
        <v>656</v>
      </c>
      <c r="N1336" t="s">
        <v>168</v>
      </c>
      <c r="AH1336" t="s">
        <v>65</v>
      </c>
      <c r="AI1336" t="s">
        <v>66</v>
      </c>
      <c r="AL1336" t="s">
        <v>67</v>
      </c>
      <c r="AY1336" t="s">
        <v>2998</v>
      </c>
      <c r="AZ1336" t="s">
        <v>2999</v>
      </c>
      <c r="BA1336" t="s">
        <v>3000</v>
      </c>
      <c r="BB1336" t="s">
        <v>395</v>
      </c>
      <c r="BD1336" t="s">
        <v>72</v>
      </c>
      <c r="BG1336" t="s">
        <v>3001</v>
      </c>
    </row>
    <row r="1337" spans="1:59" x14ac:dyDescent="0.2">
      <c r="A1337" s="1">
        <v>42618.94253472222</v>
      </c>
      <c r="B1337" t="s">
        <v>1862</v>
      </c>
      <c r="C1337" t="s">
        <v>3002</v>
      </c>
      <c r="D1337" t="e">
        <f>VLOOKUP(all_senate_staff[[#This Row],[Full Name]], senate_staff_import[],1,0)</f>
        <v>#N/A</v>
      </c>
      <c r="M1337" t="s">
        <v>1406</v>
      </c>
      <c r="AH1337" t="s">
        <v>65</v>
      </c>
      <c r="AI1337" t="s">
        <v>66</v>
      </c>
      <c r="AL1337" t="s">
        <v>1237</v>
      </c>
      <c r="AY1337" t="s">
        <v>3003</v>
      </c>
      <c r="AZ1337" t="s">
        <v>3004</v>
      </c>
      <c r="BA1337" t="s">
        <v>3005</v>
      </c>
      <c r="BB1337" t="s">
        <v>401</v>
      </c>
      <c r="BD1337" t="s">
        <v>72</v>
      </c>
      <c r="BG1337" t="s">
        <v>3006</v>
      </c>
    </row>
    <row r="1338" spans="1:59" x14ac:dyDescent="0.2">
      <c r="A1338" s="1">
        <v>42618.94253472222</v>
      </c>
      <c r="B1338" t="s">
        <v>1862</v>
      </c>
      <c r="C1338" t="s">
        <v>3013</v>
      </c>
      <c r="D1338" t="e">
        <f>VLOOKUP(all_senate_staff[[#This Row],[Full Name]], senate_staff_import[],1,0)</f>
        <v>#N/A</v>
      </c>
      <c r="L1338" t="s">
        <v>189</v>
      </c>
      <c r="M1338" t="s">
        <v>190</v>
      </c>
      <c r="N1338" t="s">
        <v>63</v>
      </c>
      <c r="AH1338" t="s">
        <v>65</v>
      </c>
      <c r="AI1338" t="s">
        <v>66</v>
      </c>
      <c r="AL1338" t="s">
        <v>67</v>
      </c>
      <c r="AY1338" t="s">
        <v>3014</v>
      </c>
      <c r="AZ1338" t="s">
        <v>3015</v>
      </c>
      <c r="BA1338" t="s">
        <v>3016</v>
      </c>
      <c r="BB1338" t="s">
        <v>200</v>
      </c>
      <c r="BD1338" t="s">
        <v>72</v>
      </c>
      <c r="BG1338" t="s">
        <v>3017</v>
      </c>
    </row>
    <row r="1339" spans="1:59" x14ac:dyDescent="0.2">
      <c r="A1339" s="1">
        <v>42618.94253472222</v>
      </c>
      <c r="B1339" t="s">
        <v>1862</v>
      </c>
      <c r="C1339" t="s">
        <v>3018</v>
      </c>
      <c r="D1339" t="e">
        <f>VLOOKUP(all_senate_staff[[#This Row],[Full Name]], senate_staff_import[],1,0)</f>
        <v>#N/A</v>
      </c>
      <c r="M1339" t="s">
        <v>1406</v>
      </c>
      <c r="AH1339" t="s">
        <v>65</v>
      </c>
      <c r="AI1339" t="s">
        <v>66</v>
      </c>
      <c r="AL1339" t="s">
        <v>1237</v>
      </c>
      <c r="AY1339" t="s">
        <v>3019</v>
      </c>
      <c r="AZ1339" t="s">
        <v>3020</v>
      </c>
      <c r="BA1339" t="s">
        <v>3021</v>
      </c>
      <c r="BB1339" t="s">
        <v>1427</v>
      </c>
      <c r="BD1339" t="s">
        <v>72</v>
      </c>
      <c r="BG1339" t="s">
        <v>3022</v>
      </c>
    </row>
    <row r="1340" spans="1:59" x14ac:dyDescent="0.2">
      <c r="A1340" s="1">
        <v>42618.942511574067</v>
      </c>
      <c r="B1340" t="s">
        <v>1862</v>
      </c>
      <c r="C1340" t="s">
        <v>3046</v>
      </c>
      <c r="D1340" t="e">
        <f>VLOOKUP(all_senate_staff[[#This Row],[Full Name]], senate_staff_import[],1,0)</f>
        <v>#N/A</v>
      </c>
      <c r="L1340" t="s">
        <v>655</v>
      </c>
      <c r="M1340" t="s">
        <v>656</v>
      </c>
      <c r="N1340" t="s">
        <v>63</v>
      </c>
      <c r="AH1340" t="s">
        <v>65</v>
      </c>
      <c r="AI1340" t="s">
        <v>66</v>
      </c>
      <c r="AL1340" t="s">
        <v>67</v>
      </c>
      <c r="AY1340" t="s">
        <v>3047</v>
      </c>
      <c r="AZ1340" t="s">
        <v>3048</v>
      </c>
      <c r="BA1340" t="s">
        <v>3049</v>
      </c>
      <c r="BB1340" t="s">
        <v>88</v>
      </c>
      <c r="BD1340" t="s">
        <v>72</v>
      </c>
      <c r="BG1340" t="s">
        <v>3050</v>
      </c>
    </row>
    <row r="1341" spans="1:59" x14ac:dyDescent="0.2">
      <c r="A1341" s="1">
        <v>42618.942511574067</v>
      </c>
      <c r="B1341" t="s">
        <v>1862</v>
      </c>
      <c r="C1341" t="s">
        <v>3056</v>
      </c>
      <c r="D1341" t="e">
        <f>VLOOKUP(all_senate_staff[[#This Row],[Full Name]], senate_staff_import[],1,0)</f>
        <v>#N/A</v>
      </c>
      <c r="L1341" t="s">
        <v>189</v>
      </c>
      <c r="M1341" t="s">
        <v>190</v>
      </c>
      <c r="N1341" t="s">
        <v>168</v>
      </c>
      <c r="AH1341" t="s">
        <v>65</v>
      </c>
      <c r="AI1341" t="s">
        <v>66</v>
      </c>
      <c r="AL1341" t="s">
        <v>67</v>
      </c>
      <c r="AY1341" t="s">
        <v>3057</v>
      </c>
      <c r="AZ1341" t="s">
        <v>3058</v>
      </c>
      <c r="BA1341" t="s">
        <v>3059</v>
      </c>
      <c r="BB1341" t="s">
        <v>3060</v>
      </c>
      <c r="BD1341" t="s">
        <v>72</v>
      </c>
      <c r="BG1341" t="s">
        <v>3061</v>
      </c>
    </row>
    <row r="1342" spans="1:59" x14ac:dyDescent="0.2">
      <c r="A1342" s="1">
        <v>42618.942476851851</v>
      </c>
      <c r="B1342" t="s">
        <v>1862</v>
      </c>
      <c r="C1342" t="s">
        <v>3097</v>
      </c>
      <c r="D1342" t="e">
        <f>VLOOKUP(all_senate_staff[[#This Row],[Full Name]], senate_staff_import[],1,0)</f>
        <v>#N/A</v>
      </c>
      <c r="L1342" t="s">
        <v>166</v>
      </c>
      <c r="M1342" t="s">
        <v>167</v>
      </c>
      <c r="N1342" t="s">
        <v>63</v>
      </c>
      <c r="AH1342" t="s">
        <v>65</v>
      </c>
      <c r="AI1342" t="s">
        <v>66</v>
      </c>
      <c r="AL1342" t="s">
        <v>67</v>
      </c>
      <c r="AY1342" t="s">
        <v>3098</v>
      </c>
      <c r="AZ1342" t="s">
        <v>3099</v>
      </c>
      <c r="BA1342" t="s">
        <v>3100</v>
      </c>
      <c r="BB1342" t="s">
        <v>578</v>
      </c>
      <c r="BD1342" t="s">
        <v>72</v>
      </c>
      <c r="BG1342" t="s">
        <v>3101</v>
      </c>
    </row>
    <row r="1343" spans="1:59" x14ac:dyDescent="0.2">
      <c r="A1343" s="1">
        <v>42618.942465277767</v>
      </c>
      <c r="B1343" t="s">
        <v>1862</v>
      </c>
      <c r="C1343" t="s">
        <v>3114</v>
      </c>
      <c r="D1343" t="e">
        <f>VLOOKUP(all_senate_staff[[#This Row],[Full Name]], senate_staff_import[],1,0)</f>
        <v>#N/A</v>
      </c>
      <c r="L1343" t="s">
        <v>166</v>
      </c>
      <c r="M1343" t="s">
        <v>167</v>
      </c>
      <c r="N1343" t="s">
        <v>63</v>
      </c>
      <c r="AH1343" t="s">
        <v>65</v>
      </c>
      <c r="AI1343" t="s">
        <v>66</v>
      </c>
      <c r="AL1343" t="s">
        <v>67</v>
      </c>
      <c r="AY1343" t="s">
        <v>3115</v>
      </c>
      <c r="AZ1343" t="s">
        <v>3116</v>
      </c>
      <c r="BA1343" t="s">
        <v>3117</v>
      </c>
      <c r="BB1343" t="s">
        <v>88</v>
      </c>
      <c r="BD1343" t="s">
        <v>72</v>
      </c>
      <c r="BG1343" t="s">
        <v>3118</v>
      </c>
    </row>
    <row r="1344" spans="1:59" x14ac:dyDescent="0.2">
      <c r="A1344" s="1">
        <v>42618.942453703698</v>
      </c>
      <c r="B1344" t="s">
        <v>1862</v>
      </c>
      <c r="C1344" t="s">
        <v>3130</v>
      </c>
      <c r="D1344" t="e">
        <f>VLOOKUP(all_senate_staff[[#This Row],[Full Name]], senate_staff_import[],1,0)</f>
        <v>#N/A</v>
      </c>
      <c r="L1344" t="s">
        <v>3131</v>
      </c>
      <c r="M1344" t="s">
        <v>3132</v>
      </c>
      <c r="N1344" t="s">
        <v>63</v>
      </c>
      <c r="AH1344" t="s">
        <v>65</v>
      </c>
      <c r="AI1344" t="s">
        <v>66</v>
      </c>
      <c r="AL1344" t="s">
        <v>67</v>
      </c>
      <c r="AY1344" t="s">
        <v>3133</v>
      </c>
      <c r="AZ1344" t="s">
        <v>3134</v>
      </c>
      <c r="BA1344" t="s">
        <v>3135</v>
      </c>
      <c r="BB1344" t="s">
        <v>3136</v>
      </c>
      <c r="BD1344" t="s">
        <v>72</v>
      </c>
      <c r="BG1344" t="s">
        <v>3137</v>
      </c>
    </row>
    <row r="1345" spans="1:59" x14ac:dyDescent="0.2">
      <c r="A1345" s="1">
        <v>42618.942453703698</v>
      </c>
      <c r="B1345" t="s">
        <v>1862</v>
      </c>
      <c r="C1345" t="s">
        <v>3138</v>
      </c>
      <c r="D1345" t="e">
        <f>VLOOKUP(all_senate_staff[[#This Row],[Full Name]], senate_staff_import[],1,0)</f>
        <v>#N/A</v>
      </c>
      <c r="L1345" t="s">
        <v>181</v>
      </c>
      <c r="M1345" t="s">
        <v>182</v>
      </c>
      <c r="N1345" t="s">
        <v>63</v>
      </c>
      <c r="AH1345" t="s">
        <v>65</v>
      </c>
      <c r="AI1345" t="s">
        <v>66</v>
      </c>
      <c r="AL1345" t="s">
        <v>67</v>
      </c>
      <c r="AY1345" t="s">
        <v>3139</v>
      </c>
      <c r="AZ1345" t="s">
        <v>3140</v>
      </c>
      <c r="BA1345" t="s">
        <v>3141</v>
      </c>
      <c r="BB1345" t="s">
        <v>660</v>
      </c>
      <c r="BD1345" t="s">
        <v>72</v>
      </c>
      <c r="BG1345" t="s">
        <v>3142</v>
      </c>
    </row>
    <row r="1346" spans="1:59" x14ac:dyDescent="0.2">
      <c r="A1346" s="1">
        <v>42618.942442129628</v>
      </c>
      <c r="B1346" t="s">
        <v>1862</v>
      </c>
      <c r="C1346" t="s">
        <v>3143</v>
      </c>
      <c r="D1346" t="e">
        <f>VLOOKUP(all_senate_staff[[#This Row],[Full Name]], senate_staff_import[],1,0)</f>
        <v>#N/A</v>
      </c>
      <c r="L1346" t="s">
        <v>181</v>
      </c>
      <c r="M1346" t="s">
        <v>182</v>
      </c>
      <c r="N1346" t="s">
        <v>168</v>
      </c>
      <c r="AH1346" t="s">
        <v>65</v>
      </c>
      <c r="AI1346" t="s">
        <v>66</v>
      </c>
      <c r="AL1346" t="s">
        <v>67</v>
      </c>
      <c r="AY1346" t="s">
        <v>3144</v>
      </c>
      <c r="AZ1346" t="s">
        <v>3145</v>
      </c>
      <c r="BA1346" t="s">
        <v>3146</v>
      </c>
      <c r="BB1346" t="s">
        <v>186</v>
      </c>
      <c r="BD1346" t="s">
        <v>72</v>
      </c>
      <c r="BG1346" t="s">
        <v>3147</v>
      </c>
    </row>
    <row r="1347" spans="1:59" x14ac:dyDescent="0.2">
      <c r="A1347" s="1">
        <v>42618.942384259259</v>
      </c>
      <c r="B1347" t="s">
        <v>1862</v>
      </c>
      <c r="C1347" t="s">
        <v>3163</v>
      </c>
      <c r="D1347" t="e">
        <f>VLOOKUP(all_senate_staff[[#This Row],[Full Name]], senate_staff_import[],1,0)</f>
        <v>#N/A</v>
      </c>
      <c r="L1347" t="s">
        <v>181</v>
      </c>
      <c r="M1347" t="s">
        <v>182</v>
      </c>
      <c r="N1347" t="s">
        <v>63</v>
      </c>
      <c r="AH1347" t="s">
        <v>65</v>
      </c>
      <c r="AI1347" t="s">
        <v>66</v>
      </c>
      <c r="AL1347" t="s">
        <v>67</v>
      </c>
      <c r="AY1347" t="s">
        <v>3164</v>
      </c>
      <c r="AZ1347" t="s">
        <v>3165</v>
      </c>
      <c r="BA1347" t="s">
        <v>3166</v>
      </c>
      <c r="BB1347" t="s">
        <v>110</v>
      </c>
      <c r="BD1347" t="s">
        <v>72</v>
      </c>
      <c r="BG1347" t="s">
        <v>3167</v>
      </c>
    </row>
    <row r="1348" spans="1:59" x14ac:dyDescent="0.2">
      <c r="A1348" s="1">
        <v>42618.942384259259</v>
      </c>
      <c r="B1348" t="s">
        <v>1862</v>
      </c>
      <c r="C1348" t="s">
        <v>3175</v>
      </c>
      <c r="D1348" t="e">
        <f>VLOOKUP(all_senate_staff[[#This Row],[Full Name]], senate_staff_import[],1,0)</f>
        <v>#N/A</v>
      </c>
      <c r="L1348" t="s">
        <v>119</v>
      </c>
      <c r="M1348" t="s">
        <v>120</v>
      </c>
      <c r="N1348" t="s">
        <v>63</v>
      </c>
      <c r="AH1348" t="s">
        <v>65</v>
      </c>
      <c r="AI1348" t="s">
        <v>66</v>
      </c>
      <c r="AL1348" t="s">
        <v>67</v>
      </c>
      <c r="AY1348" t="s">
        <v>3176</v>
      </c>
      <c r="AZ1348" t="s">
        <v>3177</v>
      </c>
      <c r="BA1348" t="s">
        <v>3178</v>
      </c>
      <c r="BB1348" t="s">
        <v>80</v>
      </c>
      <c r="BD1348" t="s">
        <v>72</v>
      </c>
      <c r="BG1348" t="s">
        <v>3179</v>
      </c>
    </row>
    <row r="1349" spans="1:59" x14ac:dyDescent="0.2">
      <c r="A1349" s="1">
        <v>42618.942372685182</v>
      </c>
      <c r="B1349" t="s">
        <v>1862</v>
      </c>
      <c r="C1349" t="s">
        <v>3214</v>
      </c>
      <c r="D1349" t="e">
        <f>VLOOKUP(all_senate_staff[[#This Row],[Full Name]], senate_staff_import[],1,0)</f>
        <v>#N/A</v>
      </c>
      <c r="M1349" t="s">
        <v>1406</v>
      </c>
      <c r="AH1349" t="s">
        <v>65</v>
      </c>
      <c r="AI1349" t="s">
        <v>66</v>
      </c>
      <c r="AL1349" t="s">
        <v>1237</v>
      </c>
      <c r="AY1349" t="s">
        <v>3215</v>
      </c>
      <c r="AZ1349" t="s">
        <v>3216</v>
      </c>
      <c r="BA1349" t="s">
        <v>3217</v>
      </c>
      <c r="BB1349" t="s">
        <v>455</v>
      </c>
      <c r="BD1349" t="s">
        <v>72</v>
      </c>
      <c r="BG1349" t="s">
        <v>3218</v>
      </c>
    </row>
    <row r="1350" spans="1:59" x14ac:dyDescent="0.2">
      <c r="A1350" s="1">
        <v>42618.942361111112</v>
      </c>
      <c r="B1350" t="s">
        <v>1862</v>
      </c>
      <c r="C1350" t="s">
        <v>3224</v>
      </c>
      <c r="D1350" t="e">
        <f>VLOOKUP(all_senate_staff[[#This Row],[Full Name]], senate_staff_import[],1,0)</f>
        <v>#N/A</v>
      </c>
      <c r="L1350" t="s">
        <v>119</v>
      </c>
      <c r="M1350" t="s">
        <v>120</v>
      </c>
      <c r="N1350" t="s">
        <v>63</v>
      </c>
      <c r="AH1350" t="s">
        <v>65</v>
      </c>
      <c r="AI1350" t="s">
        <v>66</v>
      </c>
      <c r="AL1350" t="s">
        <v>67</v>
      </c>
      <c r="AY1350" t="s">
        <v>3225</v>
      </c>
      <c r="AZ1350" t="s">
        <v>3226</v>
      </c>
      <c r="BA1350" t="s">
        <v>3227</v>
      </c>
      <c r="BB1350" t="s">
        <v>141</v>
      </c>
      <c r="BD1350" t="s">
        <v>72</v>
      </c>
      <c r="BG1350" t="s">
        <v>3228</v>
      </c>
    </row>
    <row r="1351" spans="1:59" x14ac:dyDescent="0.2">
      <c r="A1351" s="1">
        <v>42618.942361111112</v>
      </c>
      <c r="B1351" t="s">
        <v>1862</v>
      </c>
      <c r="C1351" t="s">
        <v>3229</v>
      </c>
      <c r="D1351" t="e">
        <f>VLOOKUP(all_senate_staff[[#This Row],[Full Name]], senate_staff_import[],1,0)</f>
        <v>#N/A</v>
      </c>
      <c r="M1351" t="s">
        <v>1406</v>
      </c>
      <c r="AH1351" t="s">
        <v>65</v>
      </c>
      <c r="AI1351" t="s">
        <v>66</v>
      </c>
      <c r="AL1351" t="s">
        <v>1237</v>
      </c>
      <c r="AY1351" t="s">
        <v>3230</v>
      </c>
      <c r="AZ1351" t="s">
        <v>3231</v>
      </c>
      <c r="BA1351" t="s">
        <v>3232</v>
      </c>
      <c r="BB1351" t="s">
        <v>401</v>
      </c>
      <c r="BD1351" t="s">
        <v>72</v>
      </c>
      <c r="BG1351" t="s">
        <v>3233</v>
      </c>
    </row>
    <row r="1352" spans="1:59" x14ac:dyDescent="0.2">
      <c r="A1352" s="1">
        <v>42618.942361111112</v>
      </c>
      <c r="B1352" t="s">
        <v>1862</v>
      </c>
      <c r="C1352" t="s">
        <v>3234</v>
      </c>
      <c r="D1352" t="e">
        <f>VLOOKUP(all_senate_staff[[#This Row],[Full Name]], senate_staff_import[],1,0)</f>
        <v>#N/A</v>
      </c>
      <c r="L1352" t="s">
        <v>644</v>
      </c>
      <c r="M1352" t="s">
        <v>645</v>
      </c>
      <c r="N1352" t="s">
        <v>63</v>
      </c>
      <c r="AH1352" t="s">
        <v>65</v>
      </c>
      <c r="AI1352" t="s">
        <v>66</v>
      </c>
      <c r="AL1352" t="s">
        <v>67</v>
      </c>
      <c r="AY1352" t="s">
        <v>3235</v>
      </c>
      <c r="AZ1352" t="s">
        <v>3236</v>
      </c>
      <c r="BA1352" t="s">
        <v>3237</v>
      </c>
      <c r="BB1352" t="s">
        <v>652</v>
      </c>
      <c r="BD1352" t="s">
        <v>72</v>
      </c>
      <c r="BG1352" t="s">
        <v>3238</v>
      </c>
    </row>
    <row r="1353" spans="1:59" x14ac:dyDescent="0.2">
      <c r="A1353" s="1">
        <v>42618.942361111112</v>
      </c>
      <c r="B1353" t="s">
        <v>1862</v>
      </c>
      <c r="C1353" t="s">
        <v>3246</v>
      </c>
      <c r="D1353" t="e">
        <f>VLOOKUP(all_senate_staff[[#This Row],[Full Name]], senate_staff_import[],1,0)</f>
        <v>#N/A</v>
      </c>
      <c r="L1353" t="s">
        <v>3247</v>
      </c>
      <c r="N1353" t="s">
        <v>168</v>
      </c>
      <c r="AH1353" t="s">
        <v>65</v>
      </c>
      <c r="AI1353" t="s">
        <v>66</v>
      </c>
      <c r="AL1353" t="s">
        <v>67</v>
      </c>
      <c r="AY1353" t="s">
        <v>3248</v>
      </c>
      <c r="AZ1353" t="s">
        <v>3249</v>
      </c>
      <c r="BA1353" t="s">
        <v>1694</v>
      </c>
      <c r="BB1353" t="s">
        <v>219</v>
      </c>
      <c r="BD1353" t="s">
        <v>72</v>
      </c>
      <c r="BG1353" t="s">
        <v>3250</v>
      </c>
    </row>
    <row r="1354" spans="1:59" x14ac:dyDescent="0.2">
      <c r="A1354" s="1">
        <v>42618.942349537043</v>
      </c>
      <c r="B1354" t="s">
        <v>1862</v>
      </c>
      <c r="C1354" t="s">
        <v>3273</v>
      </c>
      <c r="D1354" t="e">
        <f>VLOOKUP(all_senate_staff[[#This Row],[Full Name]], senate_staff_import[],1,0)</f>
        <v>#N/A</v>
      </c>
      <c r="L1354" t="s">
        <v>105</v>
      </c>
      <c r="M1354" t="s">
        <v>106</v>
      </c>
      <c r="N1354" t="s">
        <v>63</v>
      </c>
      <c r="AH1354" t="s">
        <v>65</v>
      </c>
      <c r="AI1354" t="s">
        <v>66</v>
      </c>
      <c r="AL1354" t="s">
        <v>67</v>
      </c>
      <c r="AY1354" t="s">
        <v>3274</v>
      </c>
      <c r="AZ1354" t="s">
        <v>3275</v>
      </c>
      <c r="BA1354" t="s">
        <v>3276</v>
      </c>
      <c r="BB1354" t="s">
        <v>110</v>
      </c>
      <c r="BD1354" t="s">
        <v>72</v>
      </c>
      <c r="BG1354" t="s">
        <v>3277</v>
      </c>
    </row>
    <row r="1355" spans="1:59" x14ac:dyDescent="0.2">
      <c r="A1355" s="1">
        <v>42618.942326388889</v>
      </c>
      <c r="B1355" t="s">
        <v>1862</v>
      </c>
      <c r="C1355" t="s">
        <v>3293</v>
      </c>
      <c r="D1355" t="e">
        <f>VLOOKUP(all_senate_staff[[#This Row],[Full Name]], senate_staff_import[],1,0)</f>
        <v>#N/A</v>
      </c>
      <c r="M1355" t="s">
        <v>1406</v>
      </c>
      <c r="AH1355" t="s">
        <v>65</v>
      </c>
      <c r="AI1355" t="s">
        <v>66</v>
      </c>
      <c r="AL1355" t="s">
        <v>1237</v>
      </c>
      <c r="AY1355" t="s">
        <v>3294</v>
      </c>
      <c r="AZ1355" t="s">
        <v>3295</v>
      </c>
      <c r="BA1355" t="s">
        <v>3296</v>
      </c>
      <c r="BB1355" t="s">
        <v>2948</v>
      </c>
      <c r="BD1355" t="s">
        <v>72</v>
      </c>
      <c r="BG1355" t="s">
        <v>3297</v>
      </c>
    </row>
    <row r="1356" spans="1:59" x14ac:dyDescent="0.2">
      <c r="A1356" s="1">
        <v>42618.942291666674</v>
      </c>
      <c r="B1356" t="s">
        <v>1862</v>
      </c>
      <c r="C1356" t="s">
        <v>3330</v>
      </c>
      <c r="D1356" t="e">
        <f>VLOOKUP(all_senate_staff[[#This Row],[Full Name]], senate_staff_import[],1,0)</f>
        <v>#N/A</v>
      </c>
      <c r="M1356" t="s">
        <v>1406</v>
      </c>
      <c r="AH1356" t="s">
        <v>65</v>
      </c>
      <c r="AI1356" t="s">
        <v>66</v>
      </c>
      <c r="AL1356" t="s">
        <v>1237</v>
      </c>
      <c r="AY1356" t="s">
        <v>3331</v>
      </c>
      <c r="AZ1356" t="s">
        <v>3332</v>
      </c>
      <c r="BA1356" t="s">
        <v>3333</v>
      </c>
      <c r="BB1356" t="s">
        <v>401</v>
      </c>
      <c r="BD1356" t="s">
        <v>72</v>
      </c>
      <c r="BG1356" t="s">
        <v>3334</v>
      </c>
    </row>
    <row r="1357" spans="1:59" x14ac:dyDescent="0.2">
      <c r="A1357" s="1">
        <v>42618.942280092589</v>
      </c>
      <c r="B1357" t="s">
        <v>1862</v>
      </c>
      <c r="C1357" t="s">
        <v>3355</v>
      </c>
      <c r="D1357" t="e">
        <f>VLOOKUP(all_senate_staff[[#This Row],[Full Name]], senate_staff_import[],1,0)</f>
        <v>#N/A</v>
      </c>
      <c r="L1357" t="s">
        <v>105</v>
      </c>
      <c r="M1357" t="s">
        <v>106</v>
      </c>
      <c r="N1357" t="s">
        <v>63</v>
      </c>
      <c r="AH1357" t="s">
        <v>65</v>
      </c>
      <c r="AI1357" t="s">
        <v>66</v>
      </c>
      <c r="AL1357" t="s">
        <v>67</v>
      </c>
      <c r="AY1357" t="s">
        <v>3356</v>
      </c>
      <c r="AZ1357" t="s">
        <v>3357</v>
      </c>
      <c r="BA1357" t="s">
        <v>3358</v>
      </c>
      <c r="BB1357" t="s">
        <v>116</v>
      </c>
      <c r="BD1357" t="s">
        <v>72</v>
      </c>
      <c r="BG1357" t="s">
        <v>3359</v>
      </c>
    </row>
    <row r="1358" spans="1:59" x14ac:dyDescent="0.2">
      <c r="A1358" s="1">
        <v>42618.94226851852</v>
      </c>
      <c r="B1358" t="s">
        <v>1862</v>
      </c>
      <c r="C1358" t="s">
        <v>3381</v>
      </c>
      <c r="D1358" t="e">
        <f>VLOOKUP(all_senate_staff[[#This Row],[Full Name]], senate_staff_import[],1,0)</f>
        <v>#N/A</v>
      </c>
      <c r="L1358" t="s">
        <v>644</v>
      </c>
      <c r="M1358" t="s">
        <v>645</v>
      </c>
      <c r="N1358" t="s">
        <v>63</v>
      </c>
      <c r="AH1358" t="s">
        <v>65</v>
      </c>
      <c r="AI1358" t="s">
        <v>66</v>
      </c>
      <c r="AL1358" t="s">
        <v>67</v>
      </c>
      <c r="AY1358" t="s">
        <v>3382</v>
      </c>
      <c r="AZ1358" t="s">
        <v>3383</v>
      </c>
      <c r="BA1358" t="s">
        <v>3384</v>
      </c>
      <c r="BB1358" t="s">
        <v>801</v>
      </c>
      <c r="BD1358" t="s">
        <v>72</v>
      </c>
      <c r="BG1358" t="s">
        <v>3385</v>
      </c>
    </row>
    <row r="1359" spans="1:59" x14ac:dyDescent="0.2">
      <c r="A1359" s="1">
        <v>42618.94226851852</v>
      </c>
      <c r="B1359" t="s">
        <v>1862</v>
      </c>
      <c r="C1359" t="s">
        <v>3386</v>
      </c>
      <c r="D1359" t="e">
        <f>VLOOKUP(all_senate_staff[[#This Row],[Full Name]], senate_staff_import[],1,0)</f>
        <v>#N/A</v>
      </c>
      <c r="L1359" t="s">
        <v>105</v>
      </c>
      <c r="M1359" t="s">
        <v>106</v>
      </c>
      <c r="N1359" t="s">
        <v>168</v>
      </c>
      <c r="AH1359" t="s">
        <v>65</v>
      </c>
      <c r="AI1359" t="s">
        <v>66</v>
      </c>
      <c r="AL1359" t="s">
        <v>67</v>
      </c>
      <c r="AY1359" t="s">
        <v>3387</v>
      </c>
      <c r="AZ1359" t="s">
        <v>3388</v>
      </c>
      <c r="BA1359" t="s">
        <v>3389</v>
      </c>
      <c r="BB1359" t="s">
        <v>116</v>
      </c>
      <c r="BD1359" t="s">
        <v>72</v>
      </c>
      <c r="BG1359" t="s">
        <v>3390</v>
      </c>
    </row>
    <row r="1360" spans="1:59" x14ac:dyDescent="0.2">
      <c r="A1360" s="1">
        <v>42618.942256944443</v>
      </c>
      <c r="B1360" t="s">
        <v>1862</v>
      </c>
      <c r="C1360" t="s">
        <v>3400</v>
      </c>
      <c r="D1360" t="e">
        <f>VLOOKUP(all_senate_staff[[#This Row],[Full Name]], senate_staff_import[],1,0)</f>
        <v>#N/A</v>
      </c>
      <c r="L1360" t="s">
        <v>105</v>
      </c>
      <c r="M1360" t="s">
        <v>106</v>
      </c>
      <c r="N1360" t="s">
        <v>63</v>
      </c>
      <c r="AH1360" t="s">
        <v>65</v>
      </c>
      <c r="AI1360" t="s">
        <v>66</v>
      </c>
      <c r="AL1360" t="s">
        <v>67</v>
      </c>
      <c r="AY1360" t="s">
        <v>3401</v>
      </c>
      <c r="AZ1360" t="s">
        <v>3402</v>
      </c>
      <c r="BA1360" t="s">
        <v>3403</v>
      </c>
      <c r="BB1360" t="s">
        <v>110</v>
      </c>
      <c r="BD1360" t="s">
        <v>72</v>
      </c>
      <c r="BG1360" t="s">
        <v>3404</v>
      </c>
    </row>
    <row r="1361" spans="1:59" x14ac:dyDescent="0.2">
      <c r="A1361" s="1">
        <v>42618.942245370366</v>
      </c>
      <c r="B1361" t="s">
        <v>1862</v>
      </c>
      <c r="C1361" t="s">
        <v>3416</v>
      </c>
      <c r="D1361" t="e">
        <f>VLOOKUP(all_senate_staff[[#This Row],[Full Name]], senate_staff_import[],1,0)</f>
        <v>#N/A</v>
      </c>
      <c r="L1361" t="s">
        <v>821</v>
      </c>
      <c r="M1361" t="s">
        <v>822</v>
      </c>
      <c r="N1361" t="s">
        <v>168</v>
      </c>
      <c r="AH1361" t="s">
        <v>65</v>
      </c>
      <c r="AI1361" t="s">
        <v>66</v>
      </c>
      <c r="AL1361" t="s">
        <v>67</v>
      </c>
      <c r="AY1361" t="s">
        <v>3417</v>
      </c>
      <c r="AZ1361" t="s">
        <v>3418</v>
      </c>
      <c r="BA1361" t="s">
        <v>3419</v>
      </c>
      <c r="BB1361" t="s">
        <v>831</v>
      </c>
      <c r="BD1361" t="s">
        <v>72</v>
      </c>
      <c r="BG1361" t="s">
        <v>3420</v>
      </c>
    </row>
    <row r="1362" spans="1:59" x14ac:dyDescent="0.2">
      <c r="A1362" s="1">
        <v>42618.942245370366</v>
      </c>
      <c r="B1362" t="s">
        <v>1862</v>
      </c>
      <c r="C1362" t="s">
        <v>3426</v>
      </c>
      <c r="D1362" t="e">
        <f>VLOOKUP(all_senate_staff[[#This Row],[Full Name]], senate_staff_import[],1,0)</f>
        <v>#N/A</v>
      </c>
      <c r="L1362" t="s">
        <v>105</v>
      </c>
      <c r="M1362" t="s">
        <v>106</v>
      </c>
      <c r="N1362" t="s">
        <v>63</v>
      </c>
      <c r="AH1362" t="s">
        <v>65</v>
      </c>
      <c r="AI1362" t="s">
        <v>66</v>
      </c>
      <c r="AL1362" t="s">
        <v>67</v>
      </c>
      <c r="AY1362" t="s">
        <v>3427</v>
      </c>
      <c r="AZ1362" t="s">
        <v>3428</v>
      </c>
      <c r="BA1362" t="s">
        <v>3429</v>
      </c>
      <c r="BB1362" t="s">
        <v>110</v>
      </c>
      <c r="BD1362" t="s">
        <v>72</v>
      </c>
      <c r="BG1362" t="s">
        <v>3430</v>
      </c>
    </row>
    <row r="1363" spans="1:59" x14ac:dyDescent="0.2">
      <c r="A1363" s="1">
        <v>42618.942233796297</v>
      </c>
      <c r="B1363" t="s">
        <v>1862</v>
      </c>
      <c r="C1363" t="s">
        <v>3451</v>
      </c>
      <c r="D1363" t="e">
        <f>VLOOKUP(all_senate_staff[[#This Row],[Full Name]], senate_staff_import[],1,0)</f>
        <v>#N/A</v>
      </c>
      <c r="M1363" t="s">
        <v>1777</v>
      </c>
      <c r="AH1363" t="s">
        <v>65</v>
      </c>
      <c r="AI1363" t="s">
        <v>66</v>
      </c>
      <c r="AL1363" t="s">
        <v>1237</v>
      </c>
      <c r="AY1363" t="s">
        <v>3452</v>
      </c>
      <c r="AZ1363" t="s">
        <v>3453</v>
      </c>
      <c r="BA1363" t="s">
        <v>3454</v>
      </c>
      <c r="BB1363" t="s">
        <v>1786</v>
      </c>
      <c r="BD1363" t="s">
        <v>72</v>
      </c>
      <c r="BG1363" t="s">
        <v>3455</v>
      </c>
    </row>
    <row r="1364" spans="1:59" x14ac:dyDescent="0.2">
      <c r="A1364" s="1">
        <v>42618.942164351851</v>
      </c>
      <c r="B1364" t="s">
        <v>1862</v>
      </c>
      <c r="C1364" t="s">
        <v>3521</v>
      </c>
      <c r="D1364" t="e">
        <f>VLOOKUP(all_senate_staff[[#This Row],[Full Name]], senate_staff_import[],1,0)</f>
        <v>#N/A</v>
      </c>
      <c r="M1364" t="s">
        <v>1406</v>
      </c>
      <c r="AH1364" t="s">
        <v>65</v>
      </c>
      <c r="AI1364" t="s">
        <v>66</v>
      </c>
      <c r="AL1364" t="s">
        <v>1237</v>
      </c>
      <c r="AY1364" t="s">
        <v>3522</v>
      </c>
      <c r="AZ1364" t="s">
        <v>3523</v>
      </c>
      <c r="BA1364" t="s">
        <v>3524</v>
      </c>
      <c r="BB1364" t="s">
        <v>455</v>
      </c>
      <c r="BD1364" t="s">
        <v>72</v>
      </c>
      <c r="BG1364" t="s">
        <v>3525</v>
      </c>
    </row>
    <row r="1365" spans="1:59" x14ac:dyDescent="0.2">
      <c r="A1365" s="1">
        <v>42618.942129629628</v>
      </c>
      <c r="B1365" t="s">
        <v>1862</v>
      </c>
      <c r="C1365" t="s">
        <v>3551</v>
      </c>
      <c r="D1365" t="e">
        <f>VLOOKUP(all_senate_staff[[#This Row],[Full Name]], senate_staff_import[],1,0)</f>
        <v>#N/A</v>
      </c>
      <c r="M1365" t="s">
        <v>1777</v>
      </c>
      <c r="AH1365" t="s">
        <v>65</v>
      </c>
      <c r="AI1365" t="s">
        <v>66</v>
      </c>
      <c r="AL1365" t="s">
        <v>1237</v>
      </c>
      <c r="AY1365" t="s">
        <v>3552</v>
      </c>
      <c r="AZ1365" t="s">
        <v>3553</v>
      </c>
      <c r="BA1365" t="s">
        <v>3554</v>
      </c>
      <c r="BB1365" t="s">
        <v>1901</v>
      </c>
      <c r="BD1365" t="s">
        <v>72</v>
      </c>
      <c r="BG1365" t="s">
        <v>3555</v>
      </c>
    </row>
    <row r="1366" spans="1:59" x14ac:dyDescent="0.2">
      <c r="A1366" s="1">
        <v>42618.942118055558</v>
      </c>
      <c r="B1366" t="s">
        <v>1862</v>
      </c>
      <c r="C1366" t="s">
        <v>3576</v>
      </c>
      <c r="D1366" t="e">
        <f>VLOOKUP(all_senate_staff[[#This Row],[Full Name]], senate_staff_import[],1,0)</f>
        <v>#N/A</v>
      </c>
      <c r="L1366" t="s">
        <v>105</v>
      </c>
      <c r="M1366" t="s">
        <v>106</v>
      </c>
      <c r="N1366" t="s">
        <v>63</v>
      </c>
      <c r="AH1366" t="s">
        <v>65</v>
      </c>
      <c r="AI1366" t="s">
        <v>66</v>
      </c>
      <c r="AL1366" t="s">
        <v>67</v>
      </c>
      <c r="AY1366" t="s">
        <v>3577</v>
      </c>
      <c r="AZ1366" t="s">
        <v>3578</v>
      </c>
      <c r="BA1366" t="s">
        <v>3579</v>
      </c>
      <c r="BB1366" t="s">
        <v>110</v>
      </c>
      <c r="BD1366" t="s">
        <v>72</v>
      </c>
      <c r="BG1366" t="s">
        <v>3580</v>
      </c>
    </row>
    <row r="1367" spans="1:59" x14ac:dyDescent="0.2">
      <c r="A1367" s="1">
        <v>42618.942094907397</v>
      </c>
      <c r="B1367" t="s">
        <v>1862</v>
      </c>
      <c r="C1367" t="s">
        <v>3629</v>
      </c>
      <c r="D1367" t="e">
        <f>VLOOKUP(all_senate_staff[[#This Row],[Full Name]], senate_staff_import[],1,0)</f>
        <v>#N/A</v>
      </c>
      <c r="L1367" t="s">
        <v>105</v>
      </c>
      <c r="M1367" t="s">
        <v>106</v>
      </c>
      <c r="N1367" t="s">
        <v>63</v>
      </c>
      <c r="AH1367" t="s">
        <v>65</v>
      </c>
      <c r="AI1367" t="s">
        <v>66</v>
      </c>
      <c r="AL1367" t="s">
        <v>67</v>
      </c>
      <c r="AY1367" t="s">
        <v>3630</v>
      </c>
      <c r="AZ1367" t="s">
        <v>3631</v>
      </c>
      <c r="BA1367" t="s">
        <v>3632</v>
      </c>
      <c r="BB1367" t="s">
        <v>110</v>
      </c>
      <c r="BD1367" t="s">
        <v>72</v>
      </c>
      <c r="BG1367" t="s">
        <v>3633</v>
      </c>
    </row>
    <row r="1368" spans="1:59" x14ac:dyDescent="0.2">
      <c r="A1368" s="1">
        <v>42618.942094907397</v>
      </c>
      <c r="B1368" t="s">
        <v>1862</v>
      </c>
      <c r="C1368" t="s">
        <v>3634</v>
      </c>
      <c r="D1368" t="e">
        <f>VLOOKUP(all_senate_staff[[#This Row],[Full Name]], senate_staff_import[],1,0)</f>
        <v>#N/A</v>
      </c>
      <c r="M1368" t="s">
        <v>1406</v>
      </c>
      <c r="AH1368" t="s">
        <v>65</v>
      </c>
      <c r="AI1368" t="s">
        <v>66</v>
      </c>
      <c r="AL1368" t="s">
        <v>1237</v>
      </c>
      <c r="AY1368" t="s">
        <v>3635</v>
      </c>
      <c r="AZ1368" t="s">
        <v>3636</v>
      </c>
      <c r="BA1368" t="s">
        <v>3637</v>
      </c>
      <c r="BB1368" t="s">
        <v>3638</v>
      </c>
      <c r="BD1368" t="s">
        <v>72</v>
      </c>
      <c r="BG1368" t="s">
        <v>3639</v>
      </c>
    </row>
    <row r="1369" spans="1:59" x14ac:dyDescent="0.2">
      <c r="A1369" s="1">
        <v>42618.942037037043</v>
      </c>
      <c r="B1369" t="s">
        <v>1862</v>
      </c>
      <c r="C1369" t="s">
        <v>3703</v>
      </c>
      <c r="D1369" t="e">
        <f>VLOOKUP(all_senate_staff[[#This Row],[Full Name]], senate_staff_import[],1,0)</f>
        <v>#N/A</v>
      </c>
      <c r="M1369" t="s">
        <v>1755</v>
      </c>
      <c r="AH1369" t="s">
        <v>65</v>
      </c>
      <c r="AI1369" t="s">
        <v>66</v>
      </c>
      <c r="AL1369" t="s">
        <v>1237</v>
      </c>
      <c r="AY1369" t="s">
        <v>3704</v>
      </c>
      <c r="AZ1369" t="s">
        <v>3705</v>
      </c>
      <c r="BA1369" t="s">
        <v>3706</v>
      </c>
      <c r="BB1369" t="s">
        <v>3707</v>
      </c>
      <c r="BD1369" t="s">
        <v>72</v>
      </c>
      <c r="BG1369" t="s">
        <v>3708</v>
      </c>
    </row>
    <row r="1370" spans="1:59" x14ac:dyDescent="0.2">
      <c r="A1370" s="1">
        <v>42618.942037037043</v>
      </c>
      <c r="B1370" t="s">
        <v>1862</v>
      </c>
      <c r="C1370" t="s">
        <v>3709</v>
      </c>
      <c r="D1370" t="e">
        <f>VLOOKUP(all_senate_staff[[#This Row],[Full Name]], senate_staff_import[],1,0)</f>
        <v>#N/A</v>
      </c>
      <c r="L1370" t="s">
        <v>765</v>
      </c>
      <c r="M1370" t="s">
        <v>766</v>
      </c>
      <c r="N1370" t="s">
        <v>63</v>
      </c>
      <c r="AH1370" t="s">
        <v>65</v>
      </c>
      <c r="AI1370" t="s">
        <v>66</v>
      </c>
      <c r="AL1370" t="s">
        <v>67</v>
      </c>
      <c r="AY1370" t="s">
        <v>3710</v>
      </c>
      <c r="AZ1370" t="s">
        <v>3711</v>
      </c>
      <c r="BA1370" t="s">
        <v>3712</v>
      </c>
      <c r="BB1370" t="s">
        <v>861</v>
      </c>
      <c r="BD1370" t="s">
        <v>72</v>
      </c>
      <c r="BG1370" t="s">
        <v>3713</v>
      </c>
    </row>
    <row r="1371" spans="1:59" x14ac:dyDescent="0.2">
      <c r="A1371" s="1">
        <v>42618.942025462973</v>
      </c>
      <c r="B1371" t="s">
        <v>1862</v>
      </c>
      <c r="C1371" t="s">
        <v>3730</v>
      </c>
      <c r="D1371" t="e">
        <f>VLOOKUP(all_senate_staff[[#This Row],[Full Name]], senate_staff_import[],1,0)</f>
        <v>#N/A</v>
      </c>
      <c r="L1371" t="s">
        <v>2187</v>
      </c>
      <c r="M1371" t="s">
        <v>2188</v>
      </c>
      <c r="N1371" t="s">
        <v>63</v>
      </c>
      <c r="AH1371" t="s">
        <v>65</v>
      </c>
      <c r="AI1371" t="s">
        <v>66</v>
      </c>
      <c r="AL1371" t="s">
        <v>67</v>
      </c>
      <c r="AY1371" t="s">
        <v>3731</v>
      </c>
      <c r="AZ1371" t="s">
        <v>3732</v>
      </c>
      <c r="BA1371" t="s">
        <v>3733</v>
      </c>
      <c r="BB1371" t="s">
        <v>578</v>
      </c>
      <c r="BD1371" t="s">
        <v>72</v>
      </c>
      <c r="BG1371" t="s">
        <v>3734</v>
      </c>
    </row>
    <row r="1372" spans="1:59" x14ac:dyDescent="0.2">
      <c r="A1372" s="1">
        <v>42618.942013888889</v>
      </c>
      <c r="B1372" t="s">
        <v>1862</v>
      </c>
      <c r="C1372" t="s">
        <v>3745</v>
      </c>
      <c r="D1372" t="e">
        <f>VLOOKUP(all_senate_staff[[#This Row],[Full Name]], senate_staff_import[],1,0)</f>
        <v>#N/A</v>
      </c>
      <c r="L1372" t="s">
        <v>765</v>
      </c>
      <c r="M1372" t="s">
        <v>766</v>
      </c>
      <c r="N1372" t="s">
        <v>63</v>
      </c>
      <c r="AH1372" t="s">
        <v>65</v>
      </c>
      <c r="AI1372" t="s">
        <v>66</v>
      </c>
      <c r="AL1372" t="s">
        <v>67</v>
      </c>
      <c r="AY1372" t="s">
        <v>3746</v>
      </c>
      <c r="AZ1372" t="s">
        <v>3747</v>
      </c>
      <c r="BA1372" t="s">
        <v>2795</v>
      </c>
      <c r="BB1372" t="s">
        <v>426</v>
      </c>
      <c r="BD1372" t="s">
        <v>72</v>
      </c>
      <c r="BG1372" t="s">
        <v>3748</v>
      </c>
    </row>
    <row r="1373" spans="1:59" x14ac:dyDescent="0.2">
      <c r="A1373" s="1">
        <v>42618.942013888889</v>
      </c>
      <c r="B1373" t="s">
        <v>1862</v>
      </c>
      <c r="C1373" t="s">
        <v>3749</v>
      </c>
      <c r="D1373" t="e">
        <f>VLOOKUP(all_senate_staff[[#This Row],[Full Name]], senate_staff_import[],1,0)</f>
        <v>#N/A</v>
      </c>
      <c r="L1373" t="s">
        <v>91</v>
      </c>
      <c r="M1373" t="s">
        <v>92</v>
      </c>
      <c r="N1373" t="s">
        <v>63</v>
      </c>
      <c r="AH1373" t="s">
        <v>65</v>
      </c>
      <c r="AI1373" t="s">
        <v>66</v>
      </c>
      <c r="AL1373" t="s">
        <v>67</v>
      </c>
      <c r="AY1373" t="s">
        <v>3750</v>
      </c>
      <c r="AZ1373" t="s">
        <v>3751</v>
      </c>
      <c r="BA1373" t="s">
        <v>3752</v>
      </c>
      <c r="BB1373" t="s">
        <v>2551</v>
      </c>
      <c r="BD1373" t="s">
        <v>72</v>
      </c>
      <c r="BG1373" t="s">
        <v>3753</v>
      </c>
    </row>
    <row r="1374" spans="1:59" x14ac:dyDescent="0.2">
      <c r="A1374" s="1">
        <v>42618.942002314812</v>
      </c>
      <c r="B1374" t="s">
        <v>1862</v>
      </c>
      <c r="C1374" t="s">
        <v>3770</v>
      </c>
      <c r="D1374" t="e">
        <f>VLOOKUP(all_senate_staff[[#This Row],[Full Name]], senate_staff_import[],1,0)</f>
        <v>#N/A</v>
      </c>
      <c r="L1374" t="s">
        <v>119</v>
      </c>
      <c r="M1374" t="s">
        <v>120</v>
      </c>
      <c r="N1374" t="s">
        <v>63</v>
      </c>
      <c r="AH1374" t="s">
        <v>65</v>
      </c>
      <c r="AI1374" t="s">
        <v>66</v>
      </c>
      <c r="AL1374" t="s">
        <v>67</v>
      </c>
      <c r="AY1374" t="s">
        <v>3771</v>
      </c>
      <c r="AZ1374" t="s">
        <v>3772</v>
      </c>
      <c r="BA1374" t="s">
        <v>3773</v>
      </c>
      <c r="BB1374" t="s">
        <v>80</v>
      </c>
      <c r="BD1374" t="s">
        <v>72</v>
      </c>
      <c r="BG1374" t="s">
        <v>3774</v>
      </c>
    </row>
    <row r="1375" spans="1:59" x14ac:dyDescent="0.2">
      <c r="A1375" s="1">
        <v>42618.941990740743</v>
      </c>
      <c r="B1375" t="s">
        <v>1862</v>
      </c>
      <c r="C1375" t="s">
        <v>3788</v>
      </c>
      <c r="D1375" t="e">
        <f>VLOOKUP(all_senate_staff[[#This Row],[Full Name]], senate_staff_import[],1,0)</f>
        <v>#N/A</v>
      </c>
      <c r="L1375" t="s">
        <v>119</v>
      </c>
      <c r="M1375" t="s">
        <v>120</v>
      </c>
      <c r="N1375" t="s">
        <v>63</v>
      </c>
      <c r="T1375" t="s">
        <v>3789</v>
      </c>
      <c r="AH1375" t="s">
        <v>65</v>
      </c>
      <c r="AI1375" t="s">
        <v>66</v>
      </c>
      <c r="AL1375" t="s">
        <v>67</v>
      </c>
      <c r="AM1375" t="s">
        <v>68</v>
      </c>
      <c r="AY1375" t="s">
        <v>3790</v>
      </c>
      <c r="AZ1375" t="s">
        <v>3791</v>
      </c>
      <c r="BA1375" t="s">
        <v>3792</v>
      </c>
      <c r="BB1375" t="s">
        <v>236</v>
      </c>
      <c r="BD1375" t="s">
        <v>72</v>
      </c>
      <c r="BG1375" t="s">
        <v>3793</v>
      </c>
    </row>
    <row r="1376" spans="1:59" x14ac:dyDescent="0.2">
      <c r="A1376" s="1">
        <v>42618.941990740743</v>
      </c>
      <c r="B1376" t="s">
        <v>1862</v>
      </c>
      <c r="C1376" t="s">
        <v>3794</v>
      </c>
      <c r="D1376" t="e">
        <f>VLOOKUP(all_senate_staff[[#This Row],[Full Name]], senate_staff_import[],1,0)</f>
        <v>#N/A</v>
      </c>
      <c r="G1376" t="s">
        <v>3795</v>
      </c>
      <c r="L1376" t="s">
        <v>644</v>
      </c>
      <c r="M1376" t="s">
        <v>645</v>
      </c>
      <c r="AD1376" t="s">
        <v>3796</v>
      </c>
      <c r="AE1376" t="s">
        <v>3797</v>
      </c>
      <c r="AH1376" t="s">
        <v>65</v>
      </c>
      <c r="AI1376" t="s">
        <v>66</v>
      </c>
      <c r="AL1376" t="s">
        <v>67</v>
      </c>
      <c r="AM1376" t="s">
        <v>68</v>
      </c>
      <c r="AY1376" t="s">
        <v>3794</v>
      </c>
      <c r="AZ1376" t="s">
        <v>3798</v>
      </c>
      <c r="BA1376" t="s">
        <v>3799</v>
      </c>
      <c r="BD1376" t="s">
        <v>72</v>
      </c>
      <c r="BG1376" t="s">
        <v>3800</v>
      </c>
    </row>
    <row r="1377" spans="1:59" x14ac:dyDescent="0.2">
      <c r="A1377" s="1">
        <v>42618.941979166673</v>
      </c>
      <c r="B1377" t="s">
        <v>1862</v>
      </c>
      <c r="C1377" t="s">
        <v>3822</v>
      </c>
      <c r="D1377" t="e">
        <f>VLOOKUP(all_senate_staff[[#This Row],[Full Name]], senate_staff_import[],1,0)</f>
        <v>#N/A</v>
      </c>
      <c r="L1377" t="s">
        <v>3823</v>
      </c>
      <c r="M1377" t="s">
        <v>3824</v>
      </c>
      <c r="N1377" t="s">
        <v>63</v>
      </c>
      <c r="AH1377" t="s">
        <v>65</v>
      </c>
      <c r="AI1377" t="s">
        <v>66</v>
      </c>
      <c r="AL1377" t="s">
        <v>67</v>
      </c>
      <c r="AY1377" t="s">
        <v>3825</v>
      </c>
      <c r="AZ1377" t="s">
        <v>3826</v>
      </c>
      <c r="BA1377" t="s">
        <v>3827</v>
      </c>
      <c r="BB1377" t="s">
        <v>194</v>
      </c>
      <c r="BD1377" t="s">
        <v>72</v>
      </c>
      <c r="BG1377" t="s">
        <v>3828</v>
      </c>
    </row>
    <row r="1378" spans="1:59" x14ac:dyDescent="0.2">
      <c r="A1378" s="1">
        <v>42618.941979166673</v>
      </c>
      <c r="B1378" t="s">
        <v>1862</v>
      </c>
      <c r="C1378" t="s">
        <v>3829</v>
      </c>
      <c r="D1378" t="e">
        <f>VLOOKUP(all_senate_staff[[#This Row],[Full Name]], senate_staff_import[],1,0)</f>
        <v>#N/A</v>
      </c>
      <c r="L1378" t="s">
        <v>119</v>
      </c>
      <c r="M1378" t="s">
        <v>120</v>
      </c>
      <c r="N1378" t="s">
        <v>63</v>
      </c>
      <c r="AH1378" t="s">
        <v>65</v>
      </c>
      <c r="AI1378" t="s">
        <v>66</v>
      </c>
      <c r="AL1378" t="s">
        <v>67</v>
      </c>
      <c r="AY1378" t="s">
        <v>3830</v>
      </c>
      <c r="AZ1378" t="s">
        <v>3831</v>
      </c>
      <c r="BA1378" t="s">
        <v>3832</v>
      </c>
      <c r="BB1378" t="s">
        <v>80</v>
      </c>
      <c r="BD1378" t="s">
        <v>72</v>
      </c>
      <c r="BG1378" t="s">
        <v>3833</v>
      </c>
    </row>
    <row r="1379" spans="1:59" x14ac:dyDescent="0.2">
      <c r="A1379" s="1">
        <v>42618.941967592589</v>
      </c>
      <c r="B1379" t="s">
        <v>1862</v>
      </c>
      <c r="C1379" t="s">
        <v>3841</v>
      </c>
      <c r="D1379" t="e">
        <f>VLOOKUP(all_senate_staff[[#This Row],[Full Name]], senate_staff_import[],1,0)</f>
        <v>#N/A</v>
      </c>
      <c r="L1379" t="s">
        <v>119</v>
      </c>
      <c r="M1379" t="s">
        <v>120</v>
      </c>
      <c r="N1379" t="s">
        <v>63</v>
      </c>
      <c r="AH1379" t="s">
        <v>65</v>
      </c>
      <c r="AI1379" t="s">
        <v>66</v>
      </c>
      <c r="AL1379" t="s">
        <v>67</v>
      </c>
      <c r="AY1379" t="s">
        <v>3842</v>
      </c>
      <c r="AZ1379" t="s">
        <v>3843</v>
      </c>
      <c r="BA1379" t="s">
        <v>3844</v>
      </c>
      <c r="BB1379" t="s">
        <v>80</v>
      </c>
      <c r="BD1379" t="s">
        <v>72</v>
      </c>
      <c r="BG1379" t="s">
        <v>3845</v>
      </c>
    </row>
    <row r="1380" spans="1:59" x14ac:dyDescent="0.2">
      <c r="A1380" s="1">
        <v>42618.941932870373</v>
      </c>
      <c r="B1380" t="s">
        <v>1862</v>
      </c>
      <c r="C1380" t="s">
        <v>3880</v>
      </c>
      <c r="D1380" t="e">
        <f>VLOOKUP(all_senate_staff[[#This Row],[Full Name]], senate_staff_import[],1,0)</f>
        <v>#N/A</v>
      </c>
      <c r="L1380" t="s">
        <v>632</v>
      </c>
      <c r="M1380" t="s">
        <v>633</v>
      </c>
      <c r="N1380" t="s">
        <v>63</v>
      </c>
      <c r="AH1380" t="s">
        <v>65</v>
      </c>
      <c r="AI1380" t="s">
        <v>66</v>
      </c>
      <c r="AL1380" t="s">
        <v>67</v>
      </c>
      <c r="AY1380" t="s">
        <v>3881</v>
      </c>
      <c r="AZ1380" t="s">
        <v>3882</v>
      </c>
      <c r="BA1380" t="s">
        <v>3883</v>
      </c>
      <c r="BB1380" t="s">
        <v>455</v>
      </c>
      <c r="BD1380" t="s">
        <v>72</v>
      </c>
      <c r="BG1380" t="s">
        <v>3884</v>
      </c>
    </row>
    <row r="1381" spans="1:59" x14ac:dyDescent="0.2">
      <c r="A1381" s="1">
        <v>42618.941932870373</v>
      </c>
      <c r="B1381" t="s">
        <v>1862</v>
      </c>
      <c r="C1381" t="s">
        <v>3891</v>
      </c>
      <c r="D1381" t="e">
        <f>VLOOKUP(all_senate_staff[[#This Row],[Full Name]], senate_staff_import[],1,0)</f>
        <v>#N/A</v>
      </c>
      <c r="L1381" t="s">
        <v>747</v>
      </c>
      <c r="M1381" t="s">
        <v>748</v>
      </c>
      <c r="N1381" t="s">
        <v>168</v>
      </c>
      <c r="AH1381" t="s">
        <v>65</v>
      </c>
      <c r="AI1381" t="s">
        <v>66</v>
      </c>
      <c r="AL1381" t="s">
        <v>67</v>
      </c>
      <c r="AY1381" t="s">
        <v>3892</v>
      </c>
      <c r="AZ1381" t="s">
        <v>3893</v>
      </c>
      <c r="BA1381" t="s">
        <v>3894</v>
      </c>
      <c r="BB1381" t="s">
        <v>3895</v>
      </c>
      <c r="BD1381" t="s">
        <v>72</v>
      </c>
      <c r="BG1381" t="s">
        <v>3896</v>
      </c>
    </row>
    <row r="1382" spans="1:59" x14ac:dyDescent="0.2">
      <c r="A1382" s="1">
        <v>42618.941932870373</v>
      </c>
      <c r="B1382" t="s">
        <v>1862</v>
      </c>
      <c r="C1382" t="s">
        <v>3897</v>
      </c>
      <c r="D1382" t="e">
        <f>VLOOKUP(all_senate_staff[[#This Row],[Full Name]], senate_staff_import[],1,0)</f>
        <v>#N/A</v>
      </c>
      <c r="M1382" t="s">
        <v>1406</v>
      </c>
      <c r="AH1382" t="s">
        <v>65</v>
      </c>
      <c r="AI1382" t="s">
        <v>66</v>
      </c>
      <c r="AL1382" t="s">
        <v>1237</v>
      </c>
      <c r="AY1382" t="s">
        <v>3898</v>
      </c>
      <c r="AZ1382" t="s">
        <v>3899</v>
      </c>
      <c r="BA1382" t="s">
        <v>3900</v>
      </c>
      <c r="BB1382" t="s">
        <v>116</v>
      </c>
      <c r="BD1382" t="s">
        <v>72</v>
      </c>
      <c r="BG1382" t="s">
        <v>3901</v>
      </c>
    </row>
    <row r="1383" spans="1:59" x14ac:dyDescent="0.2">
      <c r="A1383" s="1">
        <v>42618.941921296297</v>
      </c>
      <c r="B1383" t="s">
        <v>1862</v>
      </c>
      <c r="C1383" t="s">
        <v>3906</v>
      </c>
      <c r="D1383" t="e">
        <f>VLOOKUP(all_senate_staff[[#This Row],[Full Name]], senate_staff_import[],1,0)</f>
        <v>#N/A</v>
      </c>
      <c r="M1383" t="s">
        <v>1406</v>
      </c>
      <c r="AH1383" t="s">
        <v>65</v>
      </c>
      <c r="AI1383" t="s">
        <v>66</v>
      </c>
      <c r="AL1383" t="s">
        <v>1237</v>
      </c>
      <c r="AY1383" t="s">
        <v>3907</v>
      </c>
      <c r="AZ1383" t="s">
        <v>3908</v>
      </c>
      <c r="BA1383" t="s">
        <v>2451</v>
      </c>
      <c r="BB1383" t="s">
        <v>3271</v>
      </c>
      <c r="BD1383" t="s">
        <v>72</v>
      </c>
      <c r="BG1383" t="s">
        <v>3909</v>
      </c>
    </row>
    <row r="1384" spans="1:59" x14ac:dyDescent="0.2">
      <c r="A1384" s="1">
        <v>42618.941921296297</v>
      </c>
      <c r="B1384" t="s">
        <v>1862</v>
      </c>
      <c r="C1384" t="s">
        <v>3910</v>
      </c>
      <c r="D1384" t="e">
        <f>VLOOKUP(all_senate_staff[[#This Row],[Full Name]], senate_staff_import[],1,0)</f>
        <v>#N/A</v>
      </c>
      <c r="L1384" t="s">
        <v>747</v>
      </c>
      <c r="M1384" t="s">
        <v>748</v>
      </c>
      <c r="N1384" t="s">
        <v>168</v>
      </c>
      <c r="AH1384" t="s">
        <v>65</v>
      </c>
      <c r="AI1384" t="s">
        <v>66</v>
      </c>
      <c r="AL1384" t="s">
        <v>67</v>
      </c>
      <c r="AY1384" t="s">
        <v>3911</v>
      </c>
      <c r="AZ1384" t="s">
        <v>3912</v>
      </c>
      <c r="BA1384" t="s">
        <v>3913</v>
      </c>
      <c r="BB1384" t="s">
        <v>1901</v>
      </c>
      <c r="BD1384" t="s">
        <v>72</v>
      </c>
      <c r="BG1384" t="s">
        <v>3914</v>
      </c>
    </row>
    <row r="1385" spans="1:59" x14ac:dyDescent="0.2">
      <c r="A1385" s="1">
        <v>42618.94189814815</v>
      </c>
      <c r="B1385" t="s">
        <v>1862</v>
      </c>
      <c r="C1385" t="s">
        <v>3931</v>
      </c>
      <c r="D1385" t="e">
        <f>VLOOKUP(all_senate_staff[[#This Row],[Full Name]], senate_staff_import[],1,0)</f>
        <v>#N/A</v>
      </c>
      <c r="L1385" t="s">
        <v>632</v>
      </c>
      <c r="M1385" t="s">
        <v>633</v>
      </c>
      <c r="N1385" t="s">
        <v>63</v>
      </c>
      <c r="T1385" t="s">
        <v>3932</v>
      </c>
      <c r="AH1385" t="s">
        <v>65</v>
      </c>
      <c r="AI1385" t="s">
        <v>66</v>
      </c>
      <c r="AL1385" t="s">
        <v>67</v>
      </c>
      <c r="AM1385" t="s">
        <v>68</v>
      </c>
      <c r="AY1385" t="s">
        <v>3933</v>
      </c>
      <c r="AZ1385" t="s">
        <v>3934</v>
      </c>
      <c r="BA1385" t="s">
        <v>3935</v>
      </c>
      <c r="BB1385" t="s">
        <v>455</v>
      </c>
      <c r="BD1385" t="s">
        <v>72</v>
      </c>
      <c r="BG1385" t="s">
        <v>3936</v>
      </c>
    </row>
    <row r="1386" spans="1:59" x14ac:dyDescent="0.2">
      <c r="A1386" s="1">
        <v>42618.941874999997</v>
      </c>
      <c r="B1386" t="s">
        <v>1862</v>
      </c>
      <c r="C1386" t="s">
        <v>3942</v>
      </c>
      <c r="D1386" t="e">
        <f>VLOOKUP(all_senate_staff[[#This Row],[Full Name]], senate_staff_import[],1,0)</f>
        <v>#N/A</v>
      </c>
      <c r="M1386" t="s">
        <v>1755</v>
      </c>
      <c r="AH1386" t="s">
        <v>65</v>
      </c>
      <c r="AI1386" t="s">
        <v>66</v>
      </c>
      <c r="AL1386" t="s">
        <v>1237</v>
      </c>
      <c r="AY1386" t="s">
        <v>3943</v>
      </c>
      <c r="AZ1386" t="s">
        <v>3944</v>
      </c>
      <c r="BA1386" t="s">
        <v>3945</v>
      </c>
      <c r="BB1386" t="s">
        <v>1786</v>
      </c>
      <c r="BD1386" t="s">
        <v>72</v>
      </c>
      <c r="BG1386" t="s">
        <v>3946</v>
      </c>
    </row>
    <row r="1387" spans="1:59" x14ac:dyDescent="0.2">
      <c r="A1387" s="1">
        <v>42618.941874999997</v>
      </c>
      <c r="B1387" t="s">
        <v>1862</v>
      </c>
      <c r="C1387" t="s">
        <v>3947</v>
      </c>
      <c r="D1387" t="e">
        <f>VLOOKUP(all_senate_staff[[#This Row],[Full Name]], senate_staff_import[],1,0)</f>
        <v>#N/A</v>
      </c>
      <c r="M1387" t="s">
        <v>1755</v>
      </c>
      <c r="AH1387" t="s">
        <v>65</v>
      </c>
      <c r="AI1387" t="s">
        <v>66</v>
      </c>
      <c r="AL1387" t="s">
        <v>1237</v>
      </c>
      <c r="AY1387" t="s">
        <v>3948</v>
      </c>
      <c r="AZ1387" t="s">
        <v>3949</v>
      </c>
      <c r="BA1387" t="s">
        <v>2245</v>
      </c>
      <c r="BB1387" t="s">
        <v>3950</v>
      </c>
      <c r="BD1387" t="s">
        <v>72</v>
      </c>
      <c r="BG1387" t="s">
        <v>3951</v>
      </c>
    </row>
    <row r="1388" spans="1:59" x14ac:dyDescent="0.2">
      <c r="A1388" s="1">
        <v>42618.941863425927</v>
      </c>
      <c r="B1388" t="s">
        <v>1862</v>
      </c>
      <c r="C1388" t="s">
        <v>3952</v>
      </c>
      <c r="D1388" t="e">
        <f>VLOOKUP(all_senate_staff[[#This Row],[Full Name]], senate_staff_import[],1,0)</f>
        <v>#N/A</v>
      </c>
      <c r="L1388" t="s">
        <v>119</v>
      </c>
      <c r="M1388" t="s">
        <v>120</v>
      </c>
      <c r="N1388" t="s">
        <v>168</v>
      </c>
      <c r="AH1388" t="s">
        <v>65</v>
      </c>
      <c r="AI1388" t="s">
        <v>66</v>
      </c>
      <c r="AL1388" t="s">
        <v>67</v>
      </c>
      <c r="AY1388" t="s">
        <v>3953</v>
      </c>
      <c r="AZ1388" t="s">
        <v>3954</v>
      </c>
      <c r="BA1388" t="s">
        <v>3669</v>
      </c>
      <c r="BB1388" t="s">
        <v>80</v>
      </c>
      <c r="BD1388" t="s">
        <v>72</v>
      </c>
      <c r="BG1388" t="s">
        <v>3955</v>
      </c>
    </row>
    <row r="1389" spans="1:59" x14ac:dyDescent="0.2">
      <c r="A1389" s="1">
        <v>42618.941863425927</v>
      </c>
      <c r="B1389" t="s">
        <v>1862</v>
      </c>
      <c r="C1389" t="s">
        <v>3961</v>
      </c>
      <c r="D1389" t="e">
        <f>VLOOKUP(all_senate_staff[[#This Row],[Full Name]], senate_staff_import[],1,0)</f>
        <v>#N/A</v>
      </c>
      <c r="L1389" t="s">
        <v>3823</v>
      </c>
      <c r="M1389" t="s">
        <v>3824</v>
      </c>
      <c r="N1389" t="s">
        <v>63</v>
      </c>
      <c r="AH1389" t="s">
        <v>65</v>
      </c>
      <c r="AI1389" t="s">
        <v>66</v>
      </c>
      <c r="AL1389" t="s">
        <v>67</v>
      </c>
      <c r="AY1389" t="s">
        <v>3962</v>
      </c>
      <c r="AZ1389" t="s">
        <v>2092</v>
      </c>
      <c r="BA1389" t="s">
        <v>3963</v>
      </c>
      <c r="BB1389" t="s">
        <v>102</v>
      </c>
      <c r="BD1389" t="s">
        <v>72</v>
      </c>
      <c r="BG1389" t="s">
        <v>3964</v>
      </c>
    </row>
    <row r="1390" spans="1:59" x14ac:dyDescent="0.2">
      <c r="A1390" s="1">
        <v>42618.941851851851</v>
      </c>
      <c r="B1390" t="s">
        <v>1862</v>
      </c>
      <c r="C1390" t="s">
        <v>3971</v>
      </c>
      <c r="D1390" t="e">
        <f>VLOOKUP(all_senate_staff[[#This Row],[Full Name]], senate_staff_import[],1,0)</f>
        <v>#N/A</v>
      </c>
      <c r="L1390" t="s">
        <v>105</v>
      </c>
      <c r="M1390" t="s">
        <v>106</v>
      </c>
      <c r="N1390" t="s">
        <v>63</v>
      </c>
      <c r="AH1390" t="s">
        <v>65</v>
      </c>
      <c r="AI1390" t="s">
        <v>66</v>
      </c>
      <c r="AL1390" t="s">
        <v>67</v>
      </c>
      <c r="AY1390" t="s">
        <v>3972</v>
      </c>
      <c r="AZ1390" t="s">
        <v>3973</v>
      </c>
      <c r="BA1390" t="s">
        <v>3974</v>
      </c>
      <c r="BB1390" t="s">
        <v>110</v>
      </c>
      <c r="BD1390" t="s">
        <v>72</v>
      </c>
      <c r="BG1390" t="s">
        <v>3975</v>
      </c>
    </row>
    <row r="1391" spans="1:59" x14ac:dyDescent="0.2">
      <c r="A1391" s="1">
        <v>42618.941851851851</v>
      </c>
      <c r="B1391" t="s">
        <v>1862</v>
      </c>
      <c r="C1391" t="s">
        <v>3980</v>
      </c>
      <c r="D1391" t="e">
        <f>VLOOKUP(all_senate_staff[[#This Row],[Full Name]], senate_staff_import[],1,0)</f>
        <v>#N/A</v>
      </c>
      <c r="L1391" t="s">
        <v>105</v>
      </c>
      <c r="M1391" t="s">
        <v>106</v>
      </c>
      <c r="N1391" t="s">
        <v>168</v>
      </c>
      <c r="AH1391" t="s">
        <v>65</v>
      </c>
      <c r="AI1391" t="s">
        <v>66</v>
      </c>
      <c r="AL1391" t="s">
        <v>67</v>
      </c>
      <c r="AY1391" t="s">
        <v>3981</v>
      </c>
      <c r="AZ1391" t="s">
        <v>3982</v>
      </c>
      <c r="BA1391" t="s">
        <v>3983</v>
      </c>
      <c r="BB1391" t="s">
        <v>578</v>
      </c>
      <c r="BD1391" t="s">
        <v>72</v>
      </c>
      <c r="BG1391" t="s">
        <v>3984</v>
      </c>
    </row>
    <row r="1392" spans="1:59" x14ac:dyDescent="0.2">
      <c r="A1392" s="1">
        <v>42618.941840277781</v>
      </c>
      <c r="B1392" t="s">
        <v>1862</v>
      </c>
      <c r="C1392" t="s">
        <v>3985</v>
      </c>
      <c r="D1392" t="e">
        <f>VLOOKUP(all_senate_staff[[#This Row],[Full Name]], senate_staff_import[],1,0)</f>
        <v>#N/A</v>
      </c>
      <c r="L1392" t="s">
        <v>3823</v>
      </c>
      <c r="M1392" t="s">
        <v>3824</v>
      </c>
      <c r="N1392" t="s">
        <v>63</v>
      </c>
      <c r="AH1392" t="s">
        <v>65</v>
      </c>
      <c r="AI1392" t="s">
        <v>66</v>
      </c>
      <c r="AL1392" t="s">
        <v>67</v>
      </c>
      <c r="AY1392" t="s">
        <v>3986</v>
      </c>
      <c r="AZ1392" t="s">
        <v>3987</v>
      </c>
      <c r="BA1392" t="s">
        <v>3988</v>
      </c>
      <c r="BB1392" t="s">
        <v>861</v>
      </c>
      <c r="BD1392" t="s">
        <v>72</v>
      </c>
      <c r="BG1392" t="s">
        <v>3989</v>
      </c>
    </row>
    <row r="1393" spans="1:59" x14ac:dyDescent="0.2">
      <c r="A1393" s="1">
        <v>42618.941840277781</v>
      </c>
      <c r="B1393" t="s">
        <v>1862</v>
      </c>
      <c r="C1393" t="s">
        <v>3994</v>
      </c>
      <c r="D1393" t="e">
        <f>VLOOKUP(all_senate_staff[[#This Row],[Full Name]], senate_staff_import[],1,0)</f>
        <v>#N/A</v>
      </c>
      <c r="L1393" t="s">
        <v>105</v>
      </c>
      <c r="M1393" t="s">
        <v>106</v>
      </c>
      <c r="N1393" t="s">
        <v>63</v>
      </c>
      <c r="AH1393" t="s">
        <v>65</v>
      </c>
      <c r="AI1393" t="s">
        <v>66</v>
      </c>
      <c r="AL1393" t="s">
        <v>67</v>
      </c>
      <c r="AY1393" t="s">
        <v>3995</v>
      </c>
      <c r="AZ1393" t="s">
        <v>3996</v>
      </c>
      <c r="BA1393" t="s">
        <v>3997</v>
      </c>
      <c r="BB1393" t="s">
        <v>110</v>
      </c>
      <c r="BD1393" t="s">
        <v>72</v>
      </c>
      <c r="BG1393" t="s">
        <v>3998</v>
      </c>
    </row>
    <row r="1394" spans="1:59" x14ac:dyDescent="0.2">
      <c r="A1394" s="1">
        <v>42618.941840277781</v>
      </c>
      <c r="B1394" t="s">
        <v>1862</v>
      </c>
      <c r="C1394" t="s">
        <v>3999</v>
      </c>
      <c r="D1394" t="e">
        <f>VLOOKUP(all_senate_staff[[#This Row],[Full Name]], senate_staff_import[],1,0)</f>
        <v>#N/A</v>
      </c>
      <c r="L1394" t="s">
        <v>3823</v>
      </c>
      <c r="M1394" t="s">
        <v>3824</v>
      </c>
      <c r="N1394" t="s">
        <v>63</v>
      </c>
      <c r="AH1394" t="s">
        <v>65</v>
      </c>
      <c r="AI1394" t="s">
        <v>66</v>
      </c>
      <c r="AL1394" t="s">
        <v>67</v>
      </c>
      <c r="AY1394" t="s">
        <v>4000</v>
      </c>
      <c r="AZ1394" t="s">
        <v>4001</v>
      </c>
      <c r="BA1394" t="s">
        <v>3384</v>
      </c>
      <c r="BB1394" t="s">
        <v>426</v>
      </c>
      <c r="BD1394" t="s">
        <v>72</v>
      </c>
      <c r="BG1394" t="s">
        <v>4002</v>
      </c>
    </row>
    <row r="1395" spans="1:59" x14ac:dyDescent="0.2">
      <c r="A1395" s="1">
        <v>42618.941840277781</v>
      </c>
      <c r="B1395" t="s">
        <v>1862</v>
      </c>
      <c r="C1395" t="s">
        <v>4003</v>
      </c>
      <c r="D1395" t="e">
        <f>VLOOKUP(all_senate_staff[[#This Row],[Full Name]], senate_staff_import[],1,0)</f>
        <v>#N/A</v>
      </c>
      <c r="M1395" t="s">
        <v>1387</v>
      </c>
      <c r="AH1395" t="s">
        <v>65</v>
      </c>
      <c r="AI1395" t="s">
        <v>66</v>
      </c>
      <c r="AL1395" t="s">
        <v>1237</v>
      </c>
      <c r="AY1395" t="s">
        <v>4004</v>
      </c>
      <c r="AZ1395" t="s">
        <v>4005</v>
      </c>
      <c r="BA1395" t="s">
        <v>4006</v>
      </c>
      <c r="BB1395" t="s">
        <v>1391</v>
      </c>
      <c r="BD1395" t="s">
        <v>72</v>
      </c>
      <c r="BG1395" t="s">
        <v>4007</v>
      </c>
    </row>
    <row r="1396" spans="1:59" x14ac:dyDescent="0.2">
      <c r="A1396" s="1">
        <v>42618.941817129627</v>
      </c>
      <c r="B1396" t="s">
        <v>1862</v>
      </c>
      <c r="C1396" t="s">
        <v>4036</v>
      </c>
      <c r="D1396" t="e">
        <f>VLOOKUP(all_senate_staff[[#This Row],[Full Name]], senate_staff_import[],1,0)</f>
        <v>#N/A</v>
      </c>
      <c r="L1396" t="s">
        <v>105</v>
      </c>
      <c r="M1396" t="s">
        <v>106</v>
      </c>
      <c r="N1396" t="s">
        <v>63</v>
      </c>
      <c r="AH1396" t="s">
        <v>65</v>
      </c>
      <c r="AI1396" t="s">
        <v>66</v>
      </c>
      <c r="AL1396" t="s">
        <v>67</v>
      </c>
      <c r="AY1396" t="s">
        <v>4037</v>
      </c>
      <c r="AZ1396" t="s">
        <v>4038</v>
      </c>
      <c r="BA1396" t="s">
        <v>4039</v>
      </c>
      <c r="BB1396" t="s">
        <v>110</v>
      </c>
      <c r="BD1396" t="s">
        <v>72</v>
      </c>
      <c r="BG1396" t="s">
        <v>4040</v>
      </c>
    </row>
    <row r="1397" spans="1:59" x14ac:dyDescent="0.2">
      <c r="A1397" s="1">
        <v>42618.941805555558</v>
      </c>
      <c r="B1397" t="s">
        <v>1862</v>
      </c>
      <c r="C1397" t="s">
        <v>4052</v>
      </c>
      <c r="D1397" t="e">
        <f>VLOOKUP(all_senate_staff[[#This Row],[Full Name]], senate_staff_import[],1,0)</f>
        <v>#N/A</v>
      </c>
      <c r="L1397" t="s">
        <v>105</v>
      </c>
      <c r="M1397" t="s">
        <v>106</v>
      </c>
      <c r="N1397" t="s">
        <v>63</v>
      </c>
      <c r="AH1397" t="s">
        <v>65</v>
      </c>
      <c r="AI1397" t="s">
        <v>66</v>
      </c>
      <c r="AL1397" t="s">
        <v>67</v>
      </c>
      <c r="AY1397" t="s">
        <v>4053</v>
      </c>
      <c r="AZ1397" t="s">
        <v>4054</v>
      </c>
      <c r="BA1397" t="s">
        <v>4055</v>
      </c>
      <c r="BB1397" t="s">
        <v>790</v>
      </c>
      <c r="BD1397" t="s">
        <v>72</v>
      </c>
      <c r="BG1397" t="s">
        <v>4056</v>
      </c>
    </row>
    <row r="1398" spans="1:59" x14ac:dyDescent="0.2">
      <c r="A1398" s="1">
        <v>42618.941782407397</v>
      </c>
      <c r="B1398" t="s">
        <v>1862</v>
      </c>
      <c r="C1398" t="s">
        <v>4098</v>
      </c>
      <c r="D1398" t="e">
        <f>VLOOKUP(all_senate_staff[[#This Row],[Full Name]], senate_staff_import[],1,0)</f>
        <v>#N/A</v>
      </c>
      <c r="L1398" t="s">
        <v>603</v>
      </c>
      <c r="M1398" t="s">
        <v>604</v>
      </c>
      <c r="N1398" t="s">
        <v>168</v>
      </c>
      <c r="AH1398" t="s">
        <v>65</v>
      </c>
      <c r="AI1398" t="s">
        <v>66</v>
      </c>
      <c r="AL1398" t="s">
        <v>67</v>
      </c>
      <c r="AY1398" t="s">
        <v>4099</v>
      </c>
      <c r="AZ1398" t="s">
        <v>4100</v>
      </c>
      <c r="BA1398" t="s">
        <v>4101</v>
      </c>
      <c r="BB1398" t="s">
        <v>4102</v>
      </c>
      <c r="BD1398" t="s">
        <v>72</v>
      </c>
      <c r="BG1398" t="s">
        <v>4103</v>
      </c>
    </row>
    <row r="1399" spans="1:59" x14ac:dyDescent="0.2">
      <c r="A1399" s="1">
        <v>42618.941759259258</v>
      </c>
      <c r="B1399" t="s">
        <v>1862</v>
      </c>
      <c r="C1399" t="s">
        <v>4122</v>
      </c>
      <c r="D1399" t="e">
        <f>VLOOKUP(all_senate_staff[[#This Row],[Full Name]], senate_staff_import[],1,0)</f>
        <v>#N/A</v>
      </c>
      <c r="L1399" t="s">
        <v>740</v>
      </c>
      <c r="M1399" t="s">
        <v>741</v>
      </c>
      <c r="N1399" t="s">
        <v>63</v>
      </c>
      <c r="AH1399" t="s">
        <v>65</v>
      </c>
      <c r="AI1399" t="s">
        <v>66</v>
      </c>
      <c r="AL1399" t="s">
        <v>67</v>
      </c>
      <c r="AY1399" t="s">
        <v>4123</v>
      </c>
      <c r="AZ1399" t="s">
        <v>4124</v>
      </c>
      <c r="BA1399" t="s">
        <v>4125</v>
      </c>
      <c r="BB1399" t="s">
        <v>4126</v>
      </c>
      <c r="BD1399" t="s">
        <v>72</v>
      </c>
      <c r="BG1399" t="s">
        <v>4127</v>
      </c>
    </row>
    <row r="1400" spans="1:59" x14ac:dyDescent="0.2">
      <c r="A1400" s="1">
        <v>42618.941759259258</v>
      </c>
      <c r="B1400" t="s">
        <v>1862</v>
      </c>
      <c r="C1400" t="s">
        <v>4128</v>
      </c>
      <c r="D1400" t="e">
        <f>VLOOKUP(all_senate_staff[[#This Row],[Full Name]], senate_staff_import[],1,0)</f>
        <v>#N/A</v>
      </c>
      <c r="L1400" t="s">
        <v>603</v>
      </c>
      <c r="M1400" t="s">
        <v>604</v>
      </c>
      <c r="N1400" t="s">
        <v>63</v>
      </c>
      <c r="AH1400" t="s">
        <v>65</v>
      </c>
      <c r="AI1400" t="s">
        <v>66</v>
      </c>
      <c r="AL1400" t="s">
        <v>67</v>
      </c>
      <c r="AY1400" t="s">
        <v>4129</v>
      </c>
      <c r="AZ1400" t="s">
        <v>4130</v>
      </c>
      <c r="BA1400" t="s">
        <v>4131</v>
      </c>
      <c r="BB1400" t="s">
        <v>312</v>
      </c>
      <c r="BD1400" t="s">
        <v>72</v>
      </c>
      <c r="BG1400" t="s">
        <v>4132</v>
      </c>
    </row>
    <row r="1401" spans="1:59" x14ac:dyDescent="0.2">
      <c r="A1401" s="1">
        <v>42618.941747685189</v>
      </c>
      <c r="B1401" t="s">
        <v>1862</v>
      </c>
      <c r="C1401" t="s">
        <v>4145</v>
      </c>
      <c r="D1401" t="e">
        <f>VLOOKUP(all_senate_staff[[#This Row],[Full Name]], senate_staff_import[],1,0)</f>
        <v>#N/A</v>
      </c>
      <c r="M1401" t="s">
        <v>1755</v>
      </c>
      <c r="AH1401" t="s">
        <v>65</v>
      </c>
      <c r="AI1401" t="s">
        <v>66</v>
      </c>
      <c r="AL1401" t="s">
        <v>1237</v>
      </c>
      <c r="AY1401" t="s">
        <v>4146</v>
      </c>
      <c r="AZ1401" t="s">
        <v>4147</v>
      </c>
      <c r="BA1401" t="s">
        <v>4148</v>
      </c>
      <c r="BB1401" t="s">
        <v>2948</v>
      </c>
      <c r="BD1401" t="s">
        <v>72</v>
      </c>
      <c r="BG1401" t="s">
        <v>4149</v>
      </c>
    </row>
    <row r="1402" spans="1:59" x14ac:dyDescent="0.2">
      <c r="A1402" s="1">
        <v>42618.941712962973</v>
      </c>
      <c r="B1402" t="s">
        <v>1862</v>
      </c>
      <c r="C1402" t="s">
        <v>4196</v>
      </c>
      <c r="D1402" t="e">
        <f>VLOOKUP(all_senate_staff[[#This Row],[Full Name]], senate_staff_import[],1,0)</f>
        <v>#N/A</v>
      </c>
      <c r="L1402" t="s">
        <v>740</v>
      </c>
      <c r="M1402" t="s">
        <v>741</v>
      </c>
      <c r="N1402" t="s">
        <v>63</v>
      </c>
      <c r="AH1402" t="s">
        <v>65</v>
      </c>
      <c r="AI1402" t="s">
        <v>66</v>
      </c>
      <c r="AL1402" t="s">
        <v>67</v>
      </c>
      <c r="AY1402" t="s">
        <v>4197</v>
      </c>
      <c r="AZ1402" t="s">
        <v>4198</v>
      </c>
      <c r="BA1402" t="s">
        <v>4199</v>
      </c>
      <c r="BB1402" t="s">
        <v>578</v>
      </c>
      <c r="BD1402" t="s">
        <v>72</v>
      </c>
      <c r="BG1402" t="s">
        <v>4200</v>
      </c>
    </row>
    <row r="1403" spans="1:59" x14ac:dyDescent="0.2">
      <c r="A1403" s="1">
        <v>42618.941701388889</v>
      </c>
      <c r="B1403" t="s">
        <v>1862</v>
      </c>
      <c r="C1403" t="s">
        <v>4201</v>
      </c>
      <c r="D1403" t="e">
        <f>VLOOKUP(all_senate_staff[[#This Row],[Full Name]], senate_staff_import[],1,0)</f>
        <v>#N/A</v>
      </c>
      <c r="L1403" t="s">
        <v>740</v>
      </c>
      <c r="M1403" t="s">
        <v>741</v>
      </c>
      <c r="N1403" t="s">
        <v>168</v>
      </c>
      <c r="AH1403" t="s">
        <v>65</v>
      </c>
      <c r="AI1403" t="s">
        <v>66</v>
      </c>
      <c r="AL1403" t="s">
        <v>67</v>
      </c>
      <c r="AY1403" t="s">
        <v>4202</v>
      </c>
      <c r="AZ1403" t="s">
        <v>4203</v>
      </c>
      <c r="BA1403" t="s">
        <v>4204</v>
      </c>
      <c r="BB1403" t="s">
        <v>2948</v>
      </c>
      <c r="BD1403" t="s">
        <v>72</v>
      </c>
      <c r="BG1403" t="s">
        <v>4205</v>
      </c>
    </row>
    <row r="1404" spans="1:59" x14ac:dyDescent="0.2">
      <c r="A1404" s="1">
        <v>42618.941701388889</v>
      </c>
      <c r="B1404" t="s">
        <v>1862</v>
      </c>
      <c r="C1404" t="s">
        <v>4206</v>
      </c>
      <c r="D1404" t="e">
        <f>VLOOKUP(all_senate_staff[[#This Row],[Full Name]], senate_staff_import[],1,0)</f>
        <v>#N/A</v>
      </c>
      <c r="L1404" t="s">
        <v>603</v>
      </c>
      <c r="M1404" t="s">
        <v>604</v>
      </c>
      <c r="N1404" t="s">
        <v>63</v>
      </c>
      <c r="AH1404" t="s">
        <v>65</v>
      </c>
      <c r="AI1404" t="s">
        <v>66</v>
      </c>
      <c r="AL1404" t="s">
        <v>67</v>
      </c>
      <c r="AY1404" t="s">
        <v>4207</v>
      </c>
      <c r="AZ1404" t="s">
        <v>4208</v>
      </c>
      <c r="BA1404" t="s">
        <v>4209</v>
      </c>
      <c r="BB1404" t="s">
        <v>312</v>
      </c>
      <c r="BD1404" t="s">
        <v>72</v>
      </c>
      <c r="BG1404" t="s">
        <v>4210</v>
      </c>
    </row>
    <row r="1405" spans="1:59" x14ac:dyDescent="0.2">
      <c r="A1405" s="1">
        <v>42618.941689814812</v>
      </c>
      <c r="B1405" t="s">
        <v>1862</v>
      </c>
      <c r="C1405" t="s">
        <v>4223</v>
      </c>
      <c r="D1405" t="e">
        <f>VLOOKUP(all_senate_staff[[#This Row],[Full Name]], senate_staff_import[],1,0)</f>
        <v>#N/A</v>
      </c>
      <c r="L1405" t="s">
        <v>603</v>
      </c>
      <c r="M1405" t="s">
        <v>604</v>
      </c>
      <c r="N1405" t="s">
        <v>63</v>
      </c>
      <c r="AH1405" t="s">
        <v>65</v>
      </c>
      <c r="AI1405" t="s">
        <v>66</v>
      </c>
      <c r="AL1405" t="s">
        <v>67</v>
      </c>
      <c r="AY1405" t="s">
        <v>4224</v>
      </c>
      <c r="AZ1405" t="s">
        <v>4225</v>
      </c>
      <c r="BA1405" t="s">
        <v>3513</v>
      </c>
      <c r="BB1405" t="s">
        <v>572</v>
      </c>
      <c r="BD1405" t="s">
        <v>72</v>
      </c>
      <c r="BG1405" t="s">
        <v>4226</v>
      </c>
    </row>
    <row r="1406" spans="1:59" x14ac:dyDescent="0.2">
      <c r="A1406" s="1">
        <v>42618.941666666673</v>
      </c>
      <c r="B1406" t="s">
        <v>1862</v>
      </c>
      <c r="C1406" t="s">
        <v>4263</v>
      </c>
      <c r="D1406" t="e">
        <f>VLOOKUP(all_senate_staff[[#This Row],[Full Name]], senate_staff_import[],1,0)</f>
        <v>#N/A</v>
      </c>
      <c r="L1406" t="s">
        <v>105</v>
      </c>
      <c r="M1406" t="s">
        <v>106</v>
      </c>
      <c r="N1406" t="s">
        <v>63</v>
      </c>
      <c r="AH1406" t="s">
        <v>65</v>
      </c>
      <c r="AI1406" t="s">
        <v>66</v>
      </c>
      <c r="AL1406" t="s">
        <v>67</v>
      </c>
      <c r="AY1406" t="s">
        <v>4264</v>
      </c>
      <c r="AZ1406" t="s">
        <v>4265</v>
      </c>
      <c r="BA1406" t="s">
        <v>4266</v>
      </c>
      <c r="BB1406" t="s">
        <v>110</v>
      </c>
      <c r="BD1406" t="s">
        <v>72</v>
      </c>
      <c r="BG1406" t="s">
        <v>4267</v>
      </c>
    </row>
    <row r="1407" spans="1:59" x14ac:dyDescent="0.2">
      <c r="A1407" s="1">
        <v>42618.941666666673</v>
      </c>
      <c r="B1407" t="s">
        <v>1862</v>
      </c>
      <c r="C1407" t="s">
        <v>4278</v>
      </c>
      <c r="D1407" t="e">
        <f>VLOOKUP(all_senate_staff[[#This Row],[Full Name]], senate_staff_import[],1,0)</f>
        <v>#N/A</v>
      </c>
      <c r="L1407" t="s">
        <v>105</v>
      </c>
      <c r="M1407" t="s">
        <v>106</v>
      </c>
      <c r="N1407" t="s">
        <v>63</v>
      </c>
      <c r="AH1407" t="s">
        <v>65</v>
      </c>
      <c r="AI1407" t="s">
        <v>66</v>
      </c>
      <c r="AL1407" t="s">
        <v>67</v>
      </c>
      <c r="AY1407" t="s">
        <v>4279</v>
      </c>
      <c r="AZ1407" t="s">
        <v>4280</v>
      </c>
      <c r="BA1407" t="s">
        <v>3358</v>
      </c>
      <c r="BB1407" t="s">
        <v>116</v>
      </c>
      <c r="BD1407" t="s">
        <v>72</v>
      </c>
      <c r="BG1407" t="s">
        <v>4281</v>
      </c>
    </row>
    <row r="1408" spans="1:59" x14ac:dyDescent="0.2">
      <c r="A1408" s="1">
        <v>42618.941620370373</v>
      </c>
      <c r="B1408" t="s">
        <v>1862</v>
      </c>
      <c r="C1408" t="s">
        <v>4324</v>
      </c>
      <c r="D1408" t="e">
        <f>VLOOKUP(all_senate_staff[[#This Row],[Full Name]], senate_staff_import[],1,0)</f>
        <v>#N/A</v>
      </c>
      <c r="L1408" t="s">
        <v>603</v>
      </c>
      <c r="M1408" t="s">
        <v>604</v>
      </c>
      <c r="N1408" t="s">
        <v>168</v>
      </c>
      <c r="AH1408" t="s">
        <v>65</v>
      </c>
      <c r="AI1408" t="s">
        <v>66</v>
      </c>
      <c r="AL1408" t="s">
        <v>67</v>
      </c>
      <c r="AY1408" t="s">
        <v>4325</v>
      </c>
      <c r="AZ1408" t="s">
        <v>4326</v>
      </c>
      <c r="BA1408" t="s">
        <v>4327</v>
      </c>
      <c r="BB1408" t="s">
        <v>4328</v>
      </c>
      <c r="BD1408" t="s">
        <v>72</v>
      </c>
      <c r="BG1408" t="s">
        <v>4329</v>
      </c>
    </row>
    <row r="1409" spans="1:59" x14ac:dyDescent="0.2">
      <c r="A1409" s="1">
        <v>42618.94158564815</v>
      </c>
      <c r="B1409" t="s">
        <v>1862</v>
      </c>
      <c r="C1409" t="s">
        <v>4361</v>
      </c>
      <c r="D1409" t="e">
        <f>VLOOKUP(all_senate_staff[[#This Row],[Full Name]], senate_staff_import[],1,0)</f>
        <v>#N/A</v>
      </c>
      <c r="M1409" t="s">
        <v>1755</v>
      </c>
      <c r="AH1409" t="s">
        <v>65</v>
      </c>
      <c r="AI1409" t="s">
        <v>66</v>
      </c>
      <c r="AL1409" t="s">
        <v>1237</v>
      </c>
      <c r="AY1409" t="s">
        <v>4362</v>
      </c>
      <c r="AZ1409" t="s">
        <v>4363</v>
      </c>
      <c r="BA1409" t="s">
        <v>4364</v>
      </c>
      <c r="BB1409" t="s">
        <v>455</v>
      </c>
      <c r="BD1409" t="s">
        <v>72</v>
      </c>
      <c r="BG1409" t="s">
        <v>4365</v>
      </c>
    </row>
    <row r="1410" spans="1:59" x14ac:dyDescent="0.2">
      <c r="A1410" s="1">
        <v>42618.941574074073</v>
      </c>
      <c r="B1410" t="s">
        <v>1862</v>
      </c>
      <c r="C1410" t="s">
        <v>4382</v>
      </c>
      <c r="D1410" t="e">
        <f>VLOOKUP(all_senate_staff[[#This Row],[Full Name]], senate_staff_import[],1,0)</f>
        <v>#N/A</v>
      </c>
      <c r="L1410" t="s">
        <v>91</v>
      </c>
      <c r="M1410" t="s">
        <v>92</v>
      </c>
      <c r="N1410" t="s">
        <v>63</v>
      </c>
      <c r="AH1410" t="s">
        <v>65</v>
      </c>
      <c r="AI1410" t="s">
        <v>66</v>
      </c>
      <c r="AL1410" t="s">
        <v>67</v>
      </c>
      <c r="AY1410" t="s">
        <v>4383</v>
      </c>
      <c r="AZ1410" t="s">
        <v>4384</v>
      </c>
      <c r="BA1410" t="s">
        <v>4385</v>
      </c>
      <c r="BB1410" t="s">
        <v>4386</v>
      </c>
      <c r="BD1410" t="s">
        <v>72</v>
      </c>
      <c r="BG1410" t="s">
        <v>4387</v>
      </c>
    </row>
    <row r="1411" spans="1:59" x14ac:dyDescent="0.2">
      <c r="A1411" s="1">
        <v>42618.941574074073</v>
      </c>
      <c r="B1411" t="s">
        <v>1862</v>
      </c>
      <c r="C1411" t="s">
        <v>4405</v>
      </c>
      <c r="D1411" t="e">
        <f>VLOOKUP(all_senate_staff[[#This Row],[Full Name]], senate_staff_import[],1,0)</f>
        <v>#N/A</v>
      </c>
      <c r="M1411" t="s">
        <v>1373</v>
      </c>
      <c r="AH1411" t="s">
        <v>65</v>
      </c>
      <c r="AI1411" t="s">
        <v>66</v>
      </c>
      <c r="AL1411" t="s">
        <v>1237</v>
      </c>
      <c r="AY1411" t="s">
        <v>4406</v>
      </c>
      <c r="AZ1411" t="s">
        <v>4407</v>
      </c>
      <c r="BA1411" t="s">
        <v>4408</v>
      </c>
      <c r="BB1411" t="s">
        <v>1384</v>
      </c>
      <c r="BD1411" t="s">
        <v>72</v>
      </c>
      <c r="BG1411" t="s">
        <v>4409</v>
      </c>
    </row>
    <row r="1412" spans="1:59" x14ac:dyDescent="0.2">
      <c r="A1412" s="1">
        <v>42618.941550925927</v>
      </c>
      <c r="B1412" t="s">
        <v>1862</v>
      </c>
      <c r="C1412" t="s">
        <v>4431</v>
      </c>
      <c r="D1412" t="e">
        <f>VLOOKUP(all_senate_staff[[#This Row],[Full Name]], senate_staff_import[],1,0)</f>
        <v>#N/A</v>
      </c>
      <c r="M1412" t="s">
        <v>1564</v>
      </c>
      <c r="AH1412" t="s">
        <v>65</v>
      </c>
      <c r="AI1412" t="s">
        <v>66</v>
      </c>
      <c r="AL1412" t="s">
        <v>1237</v>
      </c>
      <c r="AY1412" t="s">
        <v>4432</v>
      </c>
      <c r="AZ1412" t="s">
        <v>4433</v>
      </c>
      <c r="BA1412" t="s">
        <v>4434</v>
      </c>
      <c r="BB1412" t="s">
        <v>1577</v>
      </c>
      <c r="BD1412" t="s">
        <v>72</v>
      </c>
      <c r="BG1412" t="s">
        <v>4435</v>
      </c>
    </row>
    <row r="1413" spans="1:59" x14ac:dyDescent="0.2">
      <c r="A1413" s="1">
        <v>42618.941550925927</v>
      </c>
      <c r="B1413" t="s">
        <v>1862</v>
      </c>
      <c r="C1413" t="s">
        <v>4436</v>
      </c>
      <c r="D1413" t="e">
        <f>VLOOKUP(all_senate_staff[[#This Row],[Full Name]], senate_staff_import[],1,0)</f>
        <v>#N/A</v>
      </c>
      <c r="M1413" t="s">
        <v>1564</v>
      </c>
      <c r="AH1413" t="s">
        <v>65</v>
      </c>
      <c r="AI1413" t="s">
        <v>66</v>
      </c>
      <c r="AL1413" t="s">
        <v>1237</v>
      </c>
      <c r="AY1413" t="s">
        <v>4437</v>
      </c>
      <c r="AZ1413" t="s">
        <v>4438</v>
      </c>
      <c r="BA1413" t="s">
        <v>4439</v>
      </c>
      <c r="BB1413" t="s">
        <v>1577</v>
      </c>
      <c r="BD1413" t="s">
        <v>72</v>
      </c>
      <c r="BG1413" t="s">
        <v>4440</v>
      </c>
    </row>
    <row r="1414" spans="1:59" x14ac:dyDescent="0.2">
      <c r="A1414" s="1">
        <v>42618.941550925927</v>
      </c>
      <c r="B1414" t="s">
        <v>1862</v>
      </c>
      <c r="C1414" t="s">
        <v>4447</v>
      </c>
      <c r="D1414" t="e">
        <f>VLOOKUP(all_senate_staff[[#This Row],[Full Name]], senate_staff_import[],1,0)</f>
        <v>#N/A</v>
      </c>
      <c r="M1414" t="s">
        <v>1564</v>
      </c>
      <c r="AH1414" t="s">
        <v>65</v>
      </c>
      <c r="AI1414" t="s">
        <v>66</v>
      </c>
      <c r="AL1414" t="s">
        <v>1237</v>
      </c>
      <c r="AY1414" t="s">
        <v>4448</v>
      </c>
      <c r="AZ1414" t="s">
        <v>4449</v>
      </c>
      <c r="BA1414" t="s">
        <v>4450</v>
      </c>
      <c r="BB1414" t="s">
        <v>1577</v>
      </c>
      <c r="BD1414" t="s">
        <v>72</v>
      </c>
      <c r="BG1414" t="s">
        <v>4451</v>
      </c>
    </row>
    <row r="1415" spans="1:59" x14ac:dyDescent="0.2">
      <c r="A1415" s="1">
        <v>42618.941527777781</v>
      </c>
      <c r="B1415" t="s">
        <v>1862</v>
      </c>
      <c r="C1415" t="s">
        <v>4468</v>
      </c>
      <c r="D1415" t="e">
        <f>VLOOKUP(all_senate_staff[[#This Row],[Full Name]], senate_staff_import[],1,0)</f>
        <v>#N/A</v>
      </c>
      <c r="L1415" t="s">
        <v>3823</v>
      </c>
      <c r="M1415" t="s">
        <v>3824</v>
      </c>
      <c r="N1415" t="s">
        <v>63</v>
      </c>
      <c r="AH1415" t="s">
        <v>65</v>
      </c>
      <c r="AI1415" t="s">
        <v>66</v>
      </c>
      <c r="AL1415" t="s">
        <v>67</v>
      </c>
      <c r="AY1415" t="s">
        <v>4469</v>
      </c>
      <c r="AZ1415" t="s">
        <v>4470</v>
      </c>
      <c r="BA1415" t="s">
        <v>1980</v>
      </c>
      <c r="BB1415" t="s">
        <v>194</v>
      </c>
      <c r="BD1415" t="s">
        <v>72</v>
      </c>
      <c r="BG1415" t="s">
        <v>4471</v>
      </c>
    </row>
    <row r="1416" spans="1:59" x14ac:dyDescent="0.2">
      <c r="A1416" s="1">
        <v>42618.941504629627</v>
      </c>
      <c r="B1416" t="s">
        <v>1862</v>
      </c>
      <c r="C1416" t="s">
        <v>4493</v>
      </c>
      <c r="D1416" t="e">
        <f>VLOOKUP(all_senate_staff[[#This Row],[Full Name]], senate_staff_import[],1,0)</f>
        <v>#N/A</v>
      </c>
      <c r="M1416" t="s">
        <v>1373</v>
      </c>
      <c r="AH1416" t="s">
        <v>65</v>
      </c>
      <c r="AI1416" t="s">
        <v>66</v>
      </c>
      <c r="AL1416" t="s">
        <v>1237</v>
      </c>
      <c r="AY1416" t="s">
        <v>4494</v>
      </c>
      <c r="AZ1416" t="s">
        <v>4495</v>
      </c>
      <c r="BA1416" t="s">
        <v>4496</v>
      </c>
      <c r="BB1416" t="s">
        <v>1377</v>
      </c>
      <c r="BD1416" t="s">
        <v>72</v>
      </c>
      <c r="BG1416" t="s">
        <v>4497</v>
      </c>
    </row>
    <row r="1417" spans="1:59" x14ac:dyDescent="0.2">
      <c r="A1417" s="1">
        <v>42618.941493055558</v>
      </c>
      <c r="B1417" t="s">
        <v>1862</v>
      </c>
      <c r="C1417" t="s">
        <v>4498</v>
      </c>
      <c r="D1417" t="e">
        <f>VLOOKUP(all_senate_staff[[#This Row],[Full Name]], senate_staff_import[],1,0)</f>
        <v>#N/A</v>
      </c>
      <c r="M1417" t="s">
        <v>1366</v>
      </c>
      <c r="AH1417" t="s">
        <v>65</v>
      </c>
      <c r="AI1417" t="s">
        <v>66</v>
      </c>
      <c r="AL1417" t="s">
        <v>1237</v>
      </c>
      <c r="AY1417" t="s">
        <v>4499</v>
      </c>
      <c r="AZ1417" t="s">
        <v>4500</v>
      </c>
      <c r="BA1417" t="s">
        <v>4501</v>
      </c>
      <c r="BB1417" t="s">
        <v>4502</v>
      </c>
      <c r="BD1417" t="s">
        <v>72</v>
      </c>
      <c r="BG1417" t="s">
        <v>4503</v>
      </c>
    </row>
    <row r="1418" spans="1:59" x14ac:dyDescent="0.2">
      <c r="A1418" s="1">
        <v>42618.941458333327</v>
      </c>
      <c r="B1418" t="s">
        <v>1862</v>
      </c>
      <c r="C1418" t="s">
        <v>4534</v>
      </c>
      <c r="D1418" t="e">
        <f>VLOOKUP(all_senate_staff[[#This Row],[Full Name]], senate_staff_import[],1,0)</f>
        <v>#N/A</v>
      </c>
      <c r="M1418" t="s">
        <v>1564</v>
      </c>
      <c r="AH1418" t="s">
        <v>65</v>
      </c>
      <c r="AI1418" t="s">
        <v>66</v>
      </c>
      <c r="AL1418" t="s">
        <v>1237</v>
      </c>
      <c r="AY1418" t="s">
        <v>4535</v>
      </c>
      <c r="AZ1418" t="s">
        <v>4536</v>
      </c>
      <c r="BA1418" t="s">
        <v>4537</v>
      </c>
      <c r="BB1418" t="s">
        <v>1577</v>
      </c>
      <c r="BD1418" t="s">
        <v>72</v>
      </c>
      <c r="BG1418" t="s">
        <v>4538</v>
      </c>
    </row>
    <row r="1419" spans="1:59" x14ac:dyDescent="0.2">
      <c r="A1419" s="1">
        <v>42618.941446759258</v>
      </c>
      <c r="B1419" t="s">
        <v>1862</v>
      </c>
      <c r="C1419" t="s">
        <v>4539</v>
      </c>
      <c r="D1419" t="e">
        <f>VLOOKUP(all_senate_staff[[#This Row],[Full Name]], senate_staff_import[],1,0)</f>
        <v>#N/A</v>
      </c>
      <c r="L1419" t="s">
        <v>537</v>
      </c>
      <c r="M1419" t="s">
        <v>538</v>
      </c>
      <c r="N1419" t="s">
        <v>63</v>
      </c>
      <c r="AH1419" t="s">
        <v>65</v>
      </c>
      <c r="AI1419" t="s">
        <v>66</v>
      </c>
      <c r="AL1419" t="s">
        <v>67</v>
      </c>
      <c r="AY1419" t="s">
        <v>4540</v>
      </c>
      <c r="AZ1419" t="s">
        <v>4541</v>
      </c>
      <c r="BA1419" t="s">
        <v>4542</v>
      </c>
      <c r="BB1419" t="s">
        <v>4543</v>
      </c>
      <c r="BD1419" t="s">
        <v>72</v>
      </c>
      <c r="BG1419" t="s">
        <v>4544</v>
      </c>
    </row>
    <row r="1420" spans="1:59" x14ac:dyDescent="0.2">
      <c r="A1420" s="1">
        <v>42618.941435185188</v>
      </c>
      <c r="B1420" t="s">
        <v>1862</v>
      </c>
      <c r="C1420" t="s">
        <v>4554</v>
      </c>
      <c r="D1420" t="e">
        <f>VLOOKUP(all_senate_staff[[#This Row],[Full Name]], senate_staff_import[],1,0)</f>
        <v>#N/A</v>
      </c>
      <c r="M1420" t="s">
        <v>1564</v>
      </c>
      <c r="AH1420" t="s">
        <v>65</v>
      </c>
      <c r="AI1420" t="s">
        <v>66</v>
      </c>
      <c r="AL1420" t="s">
        <v>1237</v>
      </c>
      <c r="AY1420" t="s">
        <v>4555</v>
      </c>
      <c r="AZ1420" t="s">
        <v>4556</v>
      </c>
      <c r="BA1420" t="s">
        <v>4322</v>
      </c>
      <c r="BB1420" t="s">
        <v>1577</v>
      </c>
      <c r="BD1420" t="s">
        <v>72</v>
      </c>
      <c r="BG1420" t="s">
        <v>4557</v>
      </c>
    </row>
    <row r="1421" spans="1:59" x14ac:dyDescent="0.2">
      <c r="A1421" s="1">
        <v>42618.941435185188</v>
      </c>
      <c r="B1421" t="s">
        <v>1862</v>
      </c>
      <c r="C1421" t="s">
        <v>4558</v>
      </c>
      <c r="D1421" t="e">
        <f>VLOOKUP(all_senate_staff[[#This Row],[Full Name]], senate_staff_import[],1,0)</f>
        <v>#N/A</v>
      </c>
      <c r="L1421" t="s">
        <v>3823</v>
      </c>
      <c r="M1421" t="s">
        <v>3824</v>
      </c>
      <c r="N1421" t="s">
        <v>63</v>
      </c>
      <c r="AH1421" t="s">
        <v>65</v>
      </c>
      <c r="AI1421" t="s">
        <v>66</v>
      </c>
      <c r="AL1421" t="s">
        <v>67</v>
      </c>
      <c r="AY1421" t="s">
        <v>4559</v>
      </c>
      <c r="AZ1421" t="s">
        <v>4560</v>
      </c>
      <c r="BA1421" t="s">
        <v>4561</v>
      </c>
      <c r="BB1421" t="s">
        <v>4562</v>
      </c>
      <c r="BD1421" t="s">
        <v>72</v>
      </c>
      <c r="BG1421" t="s">
        <v>4563</v>
      </c>
    </row>
    <row r="1422" spans="1:59" x14ac:dyDescent="0.2">
      <c r="A1422" s="1">
        <v>42618.941435185188</v>
      </c>
      <c r="B1422" t="s">
        <v>1862</v>
      </c>
      <c r="C1422" t="s">
        <v>4570</v>
      </c>
      <c r="D1422" t="e">
        <f>VLOOKUP(all_senate_staff[[#This Row],[Full Name]], senate_staff_import[],1,0)</f>
        <v>#N/A</v>
      </c>
      <c r="L1422" t="s">
        <v>3823</v>
      </c>
      <c r="M1422" t="s">
        <v>3824</v>
      </c>
      <c r="N1422" t="s">
        <v>63</v>
      </c>
      <c r="AH1422" t="s">
        <v>65</v>
      </c>
      <c r="AI1422" t="s">
        <v>66</v>
      </c>
      <c r="AL1422" t="s">
        <v>67</v>
      </c>
      <c r="AY1422" t="s">
        <v>4571</v>
      </c>
      <c r="AZ1422" t="s">
        <v>4572</v>
      </c>
      <c r="BA1422" t="s">
        <v>4573</v>
      </c>
      <c r="BB1422" t="s">
        <v>426</v>
      </c>
      <c r="BD1422" t="s">
        <v>72</v>
      </c>
      <c r="BG1422" t="s">
        <v>4574</v>
      </c>
    </row>
    <row r="1423" spans="1:59" x14ac:dyDescent="0.2">
      <c r="A1423" s="1">
        <v>42618.941412037027</v>
      </c>
      <c r="B1423" t="s">
        <v>1862</v>
      </c>
      <c r="C1423" t="s">
        <v>4585</v>
      </c>
      <c r="D1423" t="e">
        <f>VLOOKUP(all_senate_staff[[#This Row],[Full Name]], senate_staff_import[],1,0)</f>
        <v>#N/A</v>
      </c>
      <c r="L1423" t="s">
        <v>3823</v>
      </c>
      <c r="M1423" t="s">
        <v>3824</v>
      </c>
      <c r="N1423" t="s">
        <v>63</v>
      </c>
      <c r="AH1423" t="s">
        <v>65</v>
      </c>
      <c r="AI1423" t="s">
        <v>66</v>
      </c>
      <c r="AL1423" t="s">
        <v>67</v>
      </c>
      <c r="AY1423" t="s">
        <v>4586</v>
      </c>
      <c r="AZ1423" t="s">
        <v>687</v>
      </c>
      <c r="BA1423" t="s">
        <v>4587</v>
      </c>
      <c r="BB1423" t="s">
        <v>4588</v>
      </c>
      <c r="BD1423" t="s">
        <v>72</v>
      </c>
      <c r="BG1423" t="s">
        <v>4589</v>
      </c>
    </row>
    <row r="1424" spans="1:59" x14ac:dyDescent="0.2">
      <c r="A1424" s="1">
        <v>42618.941412037027</v>
      </c>
      <c r="B1424" t="s">
        <v>1862</v>
      </c>
      <c r="C1424" t="s">
        <v>4620</v>
      </c>
      <c r="D1424" t="e">
        <f>VLOOKUP(all_senate_staff[[#This Row],[Full Name]], senate_staff_import[],1,0)</f>
        <v>#N/A</v>
      </c>
      <c r="L1424" t="s">
        <v>537</v>
      </c>
      <c r="M1424" t="s">
        <v>538</v>
      </c>
      <c r="N1424" t="s">
        <v>63</v>
      </c>
      <c r="AH1424" t="s">
        <v>65</v>
      </c>
      <c r="AI1424" t="s">
        <v>66</v>
      </c>
      <c r="AL1424" t="s">
        <v>67</v>
      </c>
      <c r="AY1424" t="s">
        <v>4621</v>
      </c>
      <c r="AZ1424" t="s">
        <v>4622</v>
      </c>
      <c r="BA1424" t="s">
        <v>4623</v>
      </c>
      <c r="BB1424" t="s">
        <v>426</v>
      </c>
      <c r="BD1424" t="s">
        <v>72</v>
      </c>
      <c r="BG1424" t="s">
        <v>4624</v>
      </c>
    </row>
    <row r="1425" spans="1:59" x14ac:dyDescent="0.2">
      <c r="A1425" s="1">
        <v>42618.941400462973</v>
      </c>
      <c r="B1425" t="s">
        <v>1862</v>
      </c>
      <c r="C1425" t="s">
        <v>4630</v>
      </c>
      <c r="D1425" t="e">
        <f>VLOOKUP(all_senate_staff[[#This Row],[Full Name]], senate_staff_import[],1,0)</f>
        <v>#N/A</v>
      </c>
      <c r="M1425" t="s">
        <v>1564</v>
      </c>
      <c r="AH1425" t="s">
        <v>65</v>
      </c>
      <c r="AI1425" t="s">
        <v>66</v>
      </c>
      <c r="AL1425" t="s">
        <v>1237</v>
      </c>
      <c r="AY1425" t="s">
        <v>4631</v>
      </c>
      <c r="AZ1425" t="s">
        <v>4632</v>
      </c>
      <c r="BA1425" t="s">
        <v>4633</v>
      </c>
      <c r="BB1425" t="s">
        <v>1577</v>
      </c>
      <c r="BD1425" t="s">
        <v>72</v>
      </c>
      <c r="BG1425" t="s">
        <v>4634</v>
      </c>
    </row>
    <row r="1426" spans="1:59" x14ac:dyDescent="0.2">
      <c r="A1426" s="1">
        <v>42618.941400462973</v>
      </c>
      <c r="B1426" t="s">
        <v>1862</v>
      </c>
      <c r="C1426" t="s">
        <v>4647</v>
      </c>
      <c r="D1426" t="e">
        <f>VLOOKUP(all_senate_staff[[#This Row],[Full Name]], senate_staff_import[],1,0)</f>
        <v>#N/A</v>
      </c>
      <c r="M1426" t="s">
        <v>1564</v>
      </c>
      <c r="AH1426" t="s">
        <v>65</v>
      </c>
      <c r="AI1426" t="s">
        <v>66</v>
      </c>
      <c r="AL1426" t="s">
        <v>1237</v>
      </c>
      <c r="AY1426" t="s">
        <v>4648</v>
      </c>
      <c r="AZ1426" t="s">
        <v>4649</v>
      </c>
      <c r="BA1426" t="s">
        <v>4650</v>
      </c>
      <c r="BB1426" t="s">
        <v>1577</v>
      </c>
      <c r="BD1426" t="s">
        <v>72</v>
      </c>
      <c r="BG1426" t="s">
        <v>4651</v>
      </c>
    </row>
    <row r="1427" spans="1:59" x14ac:dyDescent="0.2">
      <c r="A1427" s="1">
        <v>42618.941388888888</v>
      </c>
      <c r="B1427" t="s">
        <v>1862</v>
      </c>
      <c r="C1427" t="s">
        <v>4657</v>
      </c>
      <c r="D1427" t="e">
        <f>VLOOKUP(all_senate_staff[[#This Row],[Full Name]], senate_staff_import[],1,0)</f>
        <v>#N/A</v>
      </c>
      <c r="M1427" t="s">
        <v>1564</v>
      </c>
      <c r="AH1427" t="s">
        <v>65</v>
      </c>
      <c r="AI1427" t="s">
        <v>66</v>
      </c>
      <c r="AL1427" t="s">
        <v>1237</v>
      </c>
      <c r="AY1427" t="s">
        <v>4658</v>
      </c>
      <c r="AZ1427" t="s">
        <v>4659</v>
      </c>
      <c r="BA1427" t="s">
        <v>4660</v>
      </c>
      <c r="BB1427" t="s">
        <v>1577</v>
      </c>
      <c r="BD1427" t="s">
        <v>72</v>
      </c>
      <c r="BG1427" t="s">
        <v>4661</v>
      </c>
    </row>
    <row r="1428" spans="1:59" x14ac:dyDescent="0.2">
      <c r="A1428" s="1">
        <v>42618.941377314812</v>
      </c>
      <c r="B1428" t="s">
        <v>1862</v>
      </c>
      <c r="C1428" t="s">
        <v>4667</v>
      </c>
      <c r="D1428" t="e">
        <f>VLOOKUP(all_senate_staff[[#This Row],[Full Name]], senate_staff_import[],1,0)</f>
        <v>#N/A</v>
      </c>
      <c r="L1428" t="s">
        <v>696</v>
      </c>
      <c r="M1428" t="s">
        <v>697</v>
      </c>
      <c r="N1428" t="s">
        <v>63</v>
      </c>
      <c r="AH1428" t="s">
        <v>65</v>
      </c>
      <c r="AI1428" t="s">
        <v>66</v>
      </c>
      <c r="AL1428" t="s">
        <v>67</v>
      </c>
      <c r="AY1428" t="s">
        <v>4668</v>
      </c>
      <c r="AZ1428" t="s">
        <v>4669</v>
      </c>
      <c r="BA1428" t="s">
        <v>4670</v>
      </c>
      <c r="BB1428" t="s">
        <v>426</v>
      </c>
      <c r="BD1428" t="s">
        <v>72</v>
      </c>
      <c r="BG1428" t="s">
        <v>4671</v>
      </c>
    </row>
    <row r="1429" spans="1:59" x14ac:dyDescent="0.2">
      <c r="A1429" s="1">
        <v>42618.941365740742</v>
      </c>
      <c r="B1429" t="s">
        <v>1862</v>
      </c>
      <c r="C1429" t="s">
        <v>4694</v>
      </c>
      <c r="D1429" t="e">
        <f>VLOOKUP(all_senate_staff[[#This Row],[Full Name]], senate_staff_import[],1,0)</f>
        <v>#N/A</v>
      </c>
      <c r="M1429" t="s">
        <v>1366</v>
      </c>
      <c r="AH1429" t="s">
        <v>65</v>
      </c>
      <c r="AI1429" t="s">
        <v>66</v>
      </c>
      <c r="AL1429" t="s">
        <v>1237</v>
      </c>
      <c r="AY1429" t="s">
        <v>4695</v>
      </c>
      <c r="AZ1429" t="s">
        <v>4696</v>
      </c>
      <c r="BA1429" t="s">
        <v>4697</v>
      </c>
      <c r="BB1429" t="s">
        <v>1370</v>
      </c>
      <c r="BD1429" t="s">
        <v>72</v>
      </c>
      <c r="BG1429" t="s">
        <v>4698</v>
      </c>
    </row>
    <row r="1430" spans="1:59" x14ac:dyDescent="0.2">
      <c r="A1430" s="1">
        <v>42618.941342592603</v>
      </c>
      <c r="B1430" t="s">
        <v>1862</v>
      </c>
      <c r="C1430" t="s">
        <v>4708</v>
      </c>
      <c r="D1430" t="e">
        <f>VLOOKUP(all_senate_staff[[#This Row],[Full Name]], senate_staff_import[],1,0)</f>
        <v>#N/A</v>
      </c>
      <c r="M1430" t="s">
        <v>1366</v>
      </c>
      <c r="AH1430" t="s">
        <v>65</v>
      </c>
      <c r="AI1430" t="s">
        <v>66</v>
      </c>
      <c r="AL1430" t="s">
        <v>1237</v>
      </c>
      <c r="AY1430" t="s">
        <v>4709</v>
      </c>
      <c r="AZ1430" t="s">
        <v>4710</v>
      </c>
      <c r="BA1430" t="s">
        <v>3757</v>
      </c>
      <c r="BB1430" t="s">
        <v>4502</v>
      </c>
      <c r="BD1430" t="s">
        <v>72</v>
      </c>
      <c r="BG1430" t="s">
        <v>4711</v>
      </c>
    </row>
    <row r="1431" spans="1:59" x14ac:dyDescent="0.2">
      <c r="A1431" s="1">
        <v>42618.941307870373</v>
      </c>
      <c r="B1431" t="s">
        <v>1862</v>
      </c>
      <c r="C1431" t="s">
        <v>4770</v>
      </c>
      <c r="D1431" t="e">
        <f>VLOOKUP(all_senate_staff[[#This Row],[Full Name]], senate_staff_import[],1,0)</f>
        <v>#N/A</v>
      </c>
      <c r="M1431" t="s">
        <v>1825</v>
      </c>
      <c r="AH1431" t="s">
        <v>65</v>
      </c>
      <c r="AI1431" t="s">
        <v>66</v>
      </c>
      <c r="AL1431" t="s">
        <v>1237</v>
      </c>
      <c r="AY1431" t="s">
        <v>4771</v>
      </c>
      <c r="AZ1431" t="s">
        <v>4772</v>
      </c>
      <c r="BA1431" t="s">
        <v>4773</v>
      </c>
      <c r="BB1431" t="s">
        <v>4774</v>
      </c>
      <c r="BD1431" t="s">
        <v>72</v>
      </c>
      <c r="BG1431" t="s">
        <v>4775</v>
      </c>
    </row>
    <row r="1432" spans="1:59" x14ac:dyDescent="0.2">
      <c r="A1432" s="1">
        <v>42618.94127314815</v>
      </c>
      <c r="B1432" t="s">
        <v>1862</v>
      </c>
      <c r="C1432" t="s">
        <v>4826</v>
      </c>
      <c r="D1432" t="e">
        <f>VLOOKUP(all_senate_staff[[#This Row],[Full Name]], senate_staff_import[],1,0)</f>
        <v>#N/A</v>
      </c>
      <c r="L1432" t="s">
        <v>3823</v>
      </c>
      <c r="M1432" t="s">
        <v>3824</v>
      </c>
      <c r="N1432" t="s">
        <v>63</v>
      </c>
      <c r="AH1432" t="s">
        <v>65</v>
      </c>
      <c r="AI1432" t="s">
        <v>66</v>
      </c>
      <c r="AL1432" t="s">
        <v>67</v>
      </c>
      <c r="AM1432" t="s">
        <v>68</v>
      </c>
      <c r="AY1432" t="s">
        <v>4827</v>
      </c>
      <c r="AZ1432" t="s">
        <v>4828</v>
      </c>
      <c r="BA1432" t="s">
        <v>4829</v>
      </c>
      <c r="BB1432" t="s">
        <v>236</v>
      </c>
      <c r="BD1432" t="s">
        <v>72</v>
      </c>
      <c r="BG1432" t="s">
        <v>4830</v>
      </c>
    </row>
    <row r="1433" spans="1:59" x14ac:dyDescent="0.2">
      <c r="A1433" s="1">
        <v>42618.941250000003</v>
      </c>
      <c r="B1433" t="s">
        <v>1862</v>
      </c>
      <c r="C1433" t="s">
        <v>4863</v>
      </c>
      <c r="D1433" t="e">
        <f>VLOOKUP(all_senate_staff[[#This Row],[Full Name]], senate_staff_import[],1,0)</f>
        <v>#N/A</v>
      </c>
      <c r="L1433" t="s">
        <v>463</v>
      </c>
      <c r="M1433" t="s">
        <v>464</v>
      </c>
      <c r="N1433" t="s">
        <v>63</v>
      </c>
      <c r="AH1433" t="s">
        <v>65</v>
      </c>
      <c r="AI1433" t="s">
        <v>66</v>
      </c>
      <c r="AL1433" t="s">
        <v>67</v>
      </c>
      <c r="AY1433" t="s">
        <v>4864</v>
      </c>
      <c r="AZ1433" t="s">
        <v>4865</v>
      </c>
      <c r="BA1433" t="s">
        <v>4866</v>
      </c>
      <c r="BB1433" t="s">
        <v>426</v>
      </c>
      <c r="BD1433" t="s">
        <v>72</v>
      </c>
      <c r="BG1433" t="s">
        <v>4867</v>
      </c>
    </row>
    <row r="1434" spans="1:59" x14ac:dyDescent="0.2">
      <c r="A1434" s="1">
        <v>42618.941250000003</v>
      </c>
      <c r="B1434" t="s">
        <v>1862</v>
      </c>
      <c r="C1434" t="s">
        <v>4868</v>
      </c>
      <c r="D1434" t="e">
        <f>VLOOKUP(all_senate_staff[[#This Row],[Full Name]], senate_staff_import[],1,0)</f>
        <v>#N/A</v>
      </c>
      <c r="M1434" t="s">
        <v>1558</v>
      </c>
      <c r="AH1434" t="s">
        <v>65</v>
      </c>
      <c r="AI1434" t="s">
        <v>66</v>
      </c>
      <c r="AL1434" t="s">
        <v>1237</v>
      </c>
      <c r="AY1434" t="s">
        <v>4869</v>
      </c>
      <c r="AZ1434" t="s">
        <v>3418</v>
      </c>
      <c r="BA1434" t="s">
        <v>4085</v>
      </c>
      <c r="BB1434" t="s">
        <v>116</v>
      </c>
      <c r="BD1434" t="s">
        <v>72</v>
      </c>
      <c r="BG1434" t="s">
        <v>4870</v>
      </c>
    </row>
    <row r="1435" spans="1:59" x14ac:dyDescent="0.2">
      <c r="A1435" s="1">
        <v>42618.941250000003</v>
      </c>
      <c r="B1435" t="s">
        <v>1862</v>
      </c>
      <c r="C1435" t="s">
        <v>4876</v>
      </c>
      <c r="D1435" t="e">
        <f>VLOOKUP(all_senate_staff[[#This Row],[Full Name]], senate_staff_import[],1,0)</f>
        <v>#N/A</v>
      </c>
      <c r="L1435" t="s">
        <v>463</v>
      </c>
      <c r="M1435" t="s">
        <v>464</v>
      </c>
      <c r="N1435" t="s">
        <v>168</v>
      </c>
      <c r="AH1435" t="s">
        <v>65</v>
      </c>
      <c r="AI1435" t="s">
        <v>66</v>
      </c>
      <c r="AL1435" t="s">
        <v>67</v>
      </c>
      <c r="AM1435" t="s">
        <v>284</v>
      </c>
      <c r="AY1435" t="s">
        <v>4877</v>
      </c>
      <c r="AZ1435" t="s">
        <v>2794</v>
      </c>
      <c r="BA1435" t="s">
        <v>4878</v>
      </c>
      <c r="BB1435" t="s">
        <v>284</v>
      </c>
      <c r="BD1435" t="s">
        <v>72</v>
      </c>
      <c r="BG1435" t="s">
        <v>4879</v>
      </c>
    </row>
    <row r="1436" spans="1:59" x14ac:dyDescent="0.2">
      <c r="A1436" s="1">
        <v>42618.941192129627</v>
      </c>
      <c r="B1436" t="s">
        <v>1862</v>
      </c>
      <c r="C1436" t="s">
        <v>4958</v>
      </c>
      <c r="D1436" t="e">
        <f>VLOOKUP(all_senate_staff[[#This Row],[Full Name]], senate_staff_import[],1,0)</f>
        <v>#N/A</v>
      </c>
      <c r="M1436" t="s">
        <v>1366</v>
      </c>
      <c r="AH1436" t="s">
        <v>65</v>
      </c>
      <c r="AI1436" t="s">
        <v>66</v>
      </c>
      <c r="AL1436" t="s">
        <v>1237</v>
      </c>
      <c r="AY1436" t="s">
        <v>4959</v>
      </c>
      <c r="AZ1436" t="s">
        <v>4960</v>
      </c>
      <c r="BA1436" t="s">
        <v>4961</v>
      </c>
      <c r="BB1436" t="s">
        <v>1370</v>
      </c>
      <c r="BD1436" t="s">
        <v>72</v>
      </c>
      <c r="BG1436" t="s">
        <v>4962</v>
      </c>
    </row>
    <row r="1437" spans="1:59" x14ac:dyDescent="0.2">
      <c r="A1437" s="1">
        <v>42618.941111111111</v>
      </c>
      <c r="B1437" t="s">
        <v>1862</v>
      </c>
      <c r="C1437" t="s">
        <v>5090</v>
      </c>
      <c r="D1437" t="e">
        <f>VLOOKUP(all_senate_staff[[#This Row],[Full Name]], senate_staff_import[],1,0)</f>
        <v>#N/A</v>
      </c>
      <c r="L1437" t="s">
        <v>1219</v>
      </c>
      <c r="M1437" t="s">
        <v>1220</v>
      </c>
      <c r="N1437" t="s">
        <v>63</v>
      </c>
      <c r="AH1437" t="s">
        <v>65</v>
      </c>
      <c r="AI1437" t="s">
        <v>66</v>
      </c>
      <c r="AL1437" t="s">
        <v>67</v>
      </c>
      <c r="AY1437" t="s">
        <v>5091</v>
      </c>
      <c r="AZ1437" t="s">
        <v>5092</v>
      </c>
      <c r="BA1437" t="s">
        <v>5093</v>
      </c>
      <c r="BB1437" t="s">
        <v>757</v>
      </c>
      <c r="BD1437" t="s">
        <v>72</v>
      </c>
      <c r="BG1437" t="s">
        <v>5094</v>
      </c>
    </row>
    <row r="1438" spans="1:59" x14ac:dyDescent="0.2">
      <c r="A1438" s="1">
        <v>42618.941099537027</v>
      </c>
      <c r="B1438" t="s">
        <v>1862</v>
      </c>
      <c r="C1438" t="s">
        <v>5095</v>
      </c>
      <c r="D1438" t="e">
        <f>VLOOKUP(all_senate_staff[[#This Row],[Full Name]], senate_staff_import[],1,0)</f>
        <v>#N/A</v>
      </c>
      <c r="M1438" t="s">
        <v>1825</v>
      </c>
      <c r="AH1438" t="s">
        <v>65</v>
      </c>
      <c r="AI1438" t="s">
        <v>66</v>
      </c>
      <c r="AL1438" t="s">
        <v>1237</v>
      </c>
      <c r="AY1438" t="s">
        <v>5096</v>
      </c>
      <c r="AZ1438" t="s">
        <v>5097</v>
      </c>
      <c r="BA1438" t="s">
        <v>2647</v>
      </c>
      <c r="BB1438" t="s">
        <v>1829</v>
      </c>
      <c r="BD1438" t="s">
        <v>72</v>
      </c>
      <c r="BG1438" t="s">
        <v>5098</v>
      </c>
    </row>
    <row r="1439" spans="1:59" x14ac:dyDescent="0.2">
      <c r="A1439" s="1">
        <v>42618.941099537027</v>
      </c>
      <c r="B1439" t="s">
        <v>1862</v>
      </c>
      <c r="C1439" t="s">
        <v>5099</v>
      </c>
      <c r="D1439" t="e">
        <f>VLOOKUP(all_senate_staff[[#This Row],[Full Name]], senate_staff_import[],1,0)</f>
        <v>#N/A</v>
      </c>
      <c r="L1439" t="s">
        <v>5025</v>
      </c>
      <c r="M1439" t="s">
        <v>5026</v>
      </c>
      <c r="N1439" t="s">
        <v>63</v>
      </c>
      <c r="AH1439" t="s">
        <v>65</v>
      </c>
      <c r="AI1439" t="s">
        <v>66</v>
      </c>
      <c r="AL1439" t="s">
        <v>67</v>
      </c>
      <c r="AY1439" t="s">
        <v>5100</v>
      </c>
      <c r="AZ1439" t="s">
        <v>5101</v>
      </c>
      <c r="BA1439" t="s">
        <v>5102</v>
      </c>
      <c r="BB1439" t="s">
        <v>186</v>
      </c>
      <c r="BD1439" t="s">
        <v>72</v>
      </c>
      <c r="BG1439" t="s">
        <v>5103</v>
      </c>
    </row>
    <row r="1440" spans="1:59" x14ac:dyDescent="0.2">
      <c r="A1440" s="1">
        <v>42618.941041666672</v>
      </c>
      <c r="B1440" t="s">
        <v>1862</v>
      </c>
      <c r="C1440" t="s">
        <v>5142</v>
      </c>
      <c r="D1440" t="e">
        <f>VLOOKUP(all_senate_staff[[#This Row],[Full Name]], senate_staff_import[],1,0)</f>
        <v>#N/A</v>
      </c>
      <c r="L1440" t="s">
        <v>655</v>
      </c>
      <c r="M1440" t="s">
        <v>656</v>
      </c>
      <c r="N1440" t="s">
        <v>168</v>
      </c>
      <c r="AH1440" t="s">
        <v>65</v>
      </c>
      <c r="AI1440" t="s">
        <v>66</v>
      </c>
      <c r="AL1440" t="s">
        <v>67</v>
      </c>
      <c r="AY1440" t="s">
        <v>5143</v>
      </c>
      <c r="AZ1440" t="s">
        <v>5144</v>
      </c>
      <c r="BA1440" t="s">
        <v>5145</v>
      </c>
      <c r="BB1440" t="s">
        <v>5146</v>
      </c>
      <c r="BD1440" t="s">
        <v>72</v>
      </c>
      <c r="BG1440" t="s">
        <v>5147</v>
      </c>
    </row>
    <row r="1441" spans="1:59" x14ac:dyDescent="0.2">
      <c r="A1441" s="1">
        <v>42618.941006944442</v>
      </c>
      <c r="B1441" t="s">
        <v>1862</v>
      </c>
      <c r="C1441" t="s">
        <v>5221</v>
      </c>
      <c r="D1441" t="e">
        <f>VLOOKUP(all_senate_staff[[#This Row],[Full Name]], senate_staff_import[],1,0)</f>
        <v>#N/A</v>
      </c>
      <c r="M1441" t="s">
        <v>1825</v>
      </c>
      <c r="AH1441" t="s">
        <v>65</v>
      </c>
      <c r="AI1441" t="s">
        <v>66</v>
      </c>
      <c r="AL1441" t="s">
        <v>1237</v>
      </c>
      <c r="AY1441" t="s">
        <v>5222</v>
      </c>
      <c r="AZ1441" t="s">
        <v>5223</v>
      </c>
      <c r="BA1441" t="s">
        <v>3929</v>
      </c>
      <c r="BB1441" t="s">
        <v>4790</v>
      </c>
      <c r="BD1441" t="s">
        <v>72</v>
      </c>
      <c r="BG1441" t="s">
        <v>5224</v>
      </c>
    </row>
    <row r="1442" spans="1:59" x14ac:dyDescent="0.2">
      <c r="A1442" s="1">
        <v>42618.940995370373</v>
      </c>
      <c r="B1442" t="s">
        <v>1862</v>
      </c>
      <c r="C1442" t="s">
        <v>5235</v>
      </c>
      <c r="D1442" t="e">
        <f>VLOOKUP(all_senate_staff[[#This Row],[Full Name]], senate_staff_import[],1,0)</f>
        <v>#N/A</v>
      </c>
      <c r="M1442" t="s">
        <v>1552</v>
      </c>
      <c r="AH1442" t="s">
        <v>65</v>
      </c>
      <c r="AI1442" t="s">
        <v>66</v>
      </c>
      <c r="AL1442" t="s">
        <v>1237</v>
      </c>
      <c r="AY1442" t="s">
        <v>5236</v>
      </c>
      <c r="AZ1442" t="s">
        <v>5237</v>
      </c>
      <c r="BA1442" t="s">
        <v>4633</v>
      </c>
      <c r="BB1442" t="s">
        <v>5238</v>
      </c>
      <c r="BD1442" t="s">
        <v>72</v>
      </c>
      <c r="BG1442" t="s">
        <v>5239</v>
      </c>
    </row>
    <row r="1443" spans="1:59" x14ac:dyDescent="0.2">
      <c r="A1443" s="1">
        <v>42618.940972222219</v>
      </c>
      <c r="B1443" t="s">
        <v>1862</v>
      </c>
      <c r="C1443" t="s">
        <v>5273</v>
      </c>
      <c r="D1443" t="e">
        <f>VLOOKUP(all_senate_staff[[#This Row],[Full Name]], senate_staff_import[],1,0)</f>
        <v>#N/A</v>
      </c>
      <c r="M1443" t="s">
        <v>1515</v>
      </c>
      <c r="AH1443" t="s">
        <v>65</v>
      </c>
      <c r="AI1443" t="s">
        <v>66</v>
      </c>
      <c r="AL1443" t="s">
        <v>1237</v>
      </c>
      <c r="AY1443" t="s">
        <v>5274</v>
      </c>
      <c r="AZ1443" t="s">
        <v>5275</v>
      </c>
      <c r="BA1443" t="s">
        <v>5276</v>
      </c>
      <c r="BB1443" t="s">
        <v>401</v>
      </c>
      <c r="BD1443" t="s">
        <v>72</v>
      </c>
      <c r="BG1443" t="s">
        <v>5277</v>
      </c>
    </row>
    <row r="1444" spans="1:59" x14ac:dyDescent="0.2">
      <c r="A1444" s="1">
        <v>42618.940972222219</v>
      </c>
      <c r="B1444" t="s">
        <v>1862</v>
      </c>
      <c r="C1444" t="s">
        <v>5278</v>
      </c>
      <c r="D1444" t="e">
        <f>VLOOKUP(all_senate_staff[[#This Row],[Full Name]], senate_staff_import[],1,0)</f>
        <v>#N/A</v>
      </c>
      <c r="L1444" t="s">
        <v>5025</v>
      </c>
      <c r="M1444" t="s">
        <v>5026</v>
      </c>
      <c r="N1444" t="s">
        <v>63</v>
      </c>
      <c r="AH1444" t="s">
        <v>65</v>
      </c>
      <c r="AI1444" t="s">
        <v>66</v>
      </c>
      <c r="AL1444" t="s">
        <v>67</v>
      </c>
      <c r="AY1444" t="s">
        <v>5279</v>
      </c>
      <c r="AZ1444" t="s">
        <v>5280</v>
      </c>
      <c r="BA1444" t="s">
        <v>5281</v>
      </c>
      <c r="BB1444" t="s">
        <v>1022</v>
      </c>
      <c r="BD1444" t="s">
        <v>72</v>
      </c>
      <c r="BG1444" t="s">
        <v>5282</v>
      </c>
    </row>
    <row r="1445" spans="1:59" x14ac:dyDescent="0.2">
      <c r="A1445" s="1">
        <v>42618.940972222219</v>
      </c>
      <c r="B1445" t="s">
        <v>1862</v>
      </c>
      <c r="C1445" t="s">
        <v>5283</v>
      </c>
      <c r="D1445" t="e">
        <f>VLOOKUP(all_senate_staff[[#This Row],[Full Name]], senate_staff_import[],1,0)</f>
        <v>#N/A</v>
      </c>
      <c r="M1445" t="s">
        <v>1515</v>
      </c>
      <c r="AH1445" t="s">
        <v>65</v>
      </c>
      <c r="AI1445" t="s">
        <v>66</v>
      </c>
      <c r="AL1445" t="s">
        <v>1237</v>
      </c>
      <c r="AY1445" t="s">
        <v>5284</v>
      </c>
      <c r="AZ1445" t="s">
        <v>5285</v>
      </c>
      <c r="BA1445" t="s">
        <v>3384</v>
      </c>
      <c r="BB1445" t="s">
        <v>1524</v>
      </c>
      <c r="BD1445" t="s">
        <v>72</v>
      </c>
      <c r="BG1445" t="s">
        <v>5286</v>
      </c>
    </row>
    <row r="1446" spans="1:59" x14ac:dyDescent="0.2">
      <c r="A1446" s="1">
        <v>42618.940949074073</v>
      </c>
      <c r="B1446" t="s">
        <v>1862</v>
      </c>
      <c r="C1446" t="s">
        <v>5308</v>
      </c>
      <c r="D1446" t="e">
        <f>VLOOKUP(all_senate_staff[[#This Row],[Full Name]], senate_staff_import[],1,0)</f>
        <v>#N/A</v>
      </c>
      <c r="L1446" t="s">
        <v>5309</v>
      </c>
      <c r="M1446" t="s">
        <v>5310</v>
      </c>
      <c r="N1446" t="s">
        <v>168</v>
      </c>
      <c r="AH1446" t="s">
        <v>65</v>
      </c>
      <c r="AI1446" t="s">
        <v>66</v>
      </c>
      <c r="AL1446" t="s">
        <v>67</v>
      </c>
      <c r="AY1446" t="s">
        <v>5311</v>
      </c>
      <c r="AZ1446" t="s">
        <v>5312</v>
      </c>
      <c r="BA1446" t="s">
        <v>5313</v>
      </c>
      <c r="BB1446" t="s">
        <v>395</v>
      </c>
      <c r="BD1446" t="s">
        <v>72</v>
      </c>
      <c r="BG1446" t="s">
        <v>5314</v>
      </c>
    </row>
    <row r="1447" spans="1:59" x14ac:dyDescent="0.2">
      <c r="A1447" s="1">
        <v>42618.940949074073</v>
      </c>
      <c r="B1447" t="s">
        <v>1862</v>
      </c>
      <c r="C1447" t="s">
        <v>5326</v>
      </c>
      <c r="D1447" t="e">
        <f>VLOOKUP(all_senate_staff[[#This Row],[Full Name]], senate_staff_import[],1,0)</f>
        <v>#N/A</v>
      </c>
      <c r="M1447" t="s">
        <v>1360</v>
      </c>
      <c r="AH1447" t="s">
        <v>65</v>
      </c>
      <c r="AI1447" t="s">
        <v>66</v>
      </c>
      <c r="AL1447" t="s">
        <v>1237</v>
      </c>
      <c r="AY1447" t="s">
        <v>5327</v>
      </c>
      <c r="AZ1447" t="s">
        <v>5328</v>
      </c>
      <c r="BA1447" t="s">
        <v>5329</v>
      </c>
      <c r="BB1447" t="s">
        <v>1270</v>
      </c>
      <c r="BD1447" t="s">
        <v>72</v>
      </c>
      <c r="BG1447" t="s">
        <v>5330</v>
      </c>
    </row>
    <row r="1448" spans="1:59" x14ac:dyDescent="0.2">
      <c r="A1448" s="1">
        <v>42618.940891203703</v>
      </c>
      <c r="B1448" t="s">
        <v>1862</v>
      </c>
      <c r="C1448" t="s">
        <v>5362</v>
      </c>
      <c r="D1448" t="e">
        <f>VLOOKUP(all_senate_staff[[#This Row],[Full Name]], senate_staff_import[],1,0)</f>
        <v>#N/A</v>
      </c>
      <c r="M1448" t="s">
        <v>1515</v>
      </c>
      <c r="AH1448" t="s">
        <v>65</v>
      </c>
      <c r="AI1448" t="s">
        <v>66</v>
      </c>
      <c r="AL1448" t="s">
        <v>1237</v>
      </c>
      <c r="AY1448" t="s">
        <v>5363</v>
      </c>
      <c r="AZ1448" t="s">
        <v>5364</v>
      </c>
      <c r="BA1448" t="s">
        <v>1086</v>
      </c>
      <c r="BB1448" t="s">
        <v>4180</v>
      </c>
      <c r="BD1448" t="s">
        <v>72</v>
      </c>
      <c r="BG1448" t="s">
        <v>5365</v>
      </c>
    </row>
    <row r="1449" spans="1:59" x14ac:dyDescent="0.2">
      <c r="A1449" s="1">
        <v>42618.940868055557</v>
      </c>
      <c r="B1449" t="s">
        <v>1862</v>
      </c>
      <c r="C1449" t="s">
        <v>5381</v>
      </c>
      <c r="D1449" t="e">
        <f>VLOOKUP(all_senate_staff[[#This Row],[Full Name]], senate_staff_import[],1,0)</f>
        <v>#N/A</v>
      </c>
      <c r="M1449" t="s">
        <v>1515</v>
      </c>
      <c r="AH1449" t="s">
        <v>65</v>
      </c>
      <c r="AI1449" t="s">
        <v>66</v>
      </c>
      <c r="AL1449" t="s">
        <v>1237</v>
      </c>
      <c r="AY1449" t="s">
        <v>5382</v>
      </c>
      <c r="AZ1449" t="s">
        <v>5383</v>
      </c>
      <c r="BA1449" t="s">
        <v>5384</v>
      </c>
      <c r="BB1449" t="s">
        <v>790</v>
      </c>
      <c r="BD1449" t="s">
        <v>72</v>
      </c>
      <c r="BG1449" t="s">
        <v>5385</v>
      </c>
    </row>
    <row r="1450" spans="1:59" x14ac:dyDescent="0.2">
      <c r="A1450" s="1">
        <v>42618.940868055557</v>
      </c>
      <c r="B1450" t="s">
        <v>1862</v>
      </c>
      <c r="C1450" t="s">
        <v>5414</v>
      </c>
      <c r="D1450" t="e">
        <f>VLOOKUP(all_senate_staff[[#This Row],[Full Name]], senate_staff_import[],1,0)</f>
        <v>#N/A</v>
      </c>
      <c r="M1450" t="s">
        <v>5387</v>
      </c>
      <c r="AH1450" t="s">
        <v>65</v>
      </c>
      <c r="AI1450" t="s">
        <v>66</v>
      </c>
      <c r="AL1450" t="s">
        <v>1237</v>
      </c>
      <c r="AY1450" t="s">
        <v>5415</v>
      </c>
      <c r="AZ1450" t="s">
        <v>5416</v>
      </c>
      <c r="BA1450" t="s">
        <v>5417</v>
      </c>
      <c r="BB1450" t="s">
        <v>141</v>
      </c>
      <c r="BD1450" t="s">
        <v>72</v>
      </c>
      <c r="BG1450" t="s">
        <v>5418</v>
      </c>
    </row>
    <row r="1451" spans="1:59" x14ac:dyDescent="0.2">
      <c r="A1451" s="1">
        <v>42618.94085648148</v>
      </c>
      <c r="B1451" t="s">
        <v>1862</v>
      </c>
      <c r="C1451" t="s">
        <v>5430</v>
      </c>
      <c r="D1451" t="e">
        <f>VLOOKUP(all_senate_staff[[#This Row],[Full Name]], senate_staff_import[],1,0)</f>
        <v>#N/A</v>
      </c>
      <c r="M1451" t="s">
        <v>1515</v>
      </c>
      <c r="AH1451" t="s">
        <v>65</v>
      </c>
      <c r="AI1451" t="s">
        <v>66</v>
      </c>
      <c r="AL1451" t="s">
        <v>1237</v>
      </c>
      <c r="AY1451" t="s">
        <v>5431</v>
      </c>
      <c r="AZ1451" t="s">
        <v>5432</v>
      </c>
      <c r="BA1451" t="s">
        <v>1216</v>
      </c>
      <c r="BB1451" t="s">
        <v>790</v>
      </c>
      <c r="BD1451" t="s">
        <v>72</v>
      </c>
      <c r="BG1451" t="s">
        <v>5433</v>
      </c>
    </row>
    <row r="1452" spans="1:59" x14ac:dyDescent="0.2">
      <c r="A1452" s="1">
        <v>42618.94085648148</v>
      </c>
      <c r="B1452" t="s">
        <v>1862</v>
      </c>
      <c r="C1452" t="s">
        <v>5434</v>
      </c>
      <c r="D1452" t="e">
        <f>VLOOKUP(all_senate_staff[[#This Row],[Full Name]], senate_staff_import[],1,0)</f>
        <v>#N/A</v>
      </c>
      <c r="L1452" t="s">
        <v>2187</v>
      </c>
      <c r="M1452" t="s">
        <v>2188</v>
      </c>
      <c r="N1452" t="s">
        <v>63</v>
      </c>
      <c r="AH1452" t="s">
        <v>65</v>
      </c>
      <c r="AI1452" t="s">
        <v>66</v>
      </c>
      <c r="AL1452" t="s">
        <v>67</v>
      </c>
      <c r="AY1452" t="s">
        <v>5435</v>
      </c>
      <c r="AZ1452" t="s">
        <v>5436</v>
      </c>
      <c r="BA1452" t="s">
        <v>4391</v>
      </c>
      <c r="BB1452" t="s">
        <v>578</v>
      </c>
      <c r="BD1452" t="s">
        <v>72</v>
      </c>
      <c r="BG1452" t="s">
        <v>5437</v>
      </c>
    </row>
    <row r="1453" spans="1:59" x14ac:dyDescent="0.2">
      <c r="A1453" s="1">
        <v>42618.940752314818</v>
      </c>
      <c r="B1453" t="s">
        <v>1862</v>
      </c>
      <c r="C1453" t="s">
        <v>5528</v>
      </c>
      <c r="D1453" t="e">
        <f>VLOOKUP(all_senate_staff[[#This Row],[Full Name]], senate_staff_import[],1,0)</f>
        <v>#N/A</v>
      </c>
      <c r="L1453" t="s">
        <v>632</v>
      </c>
      <c r="M1453" t="s">
        <v>633</v>
      </c>
      <c r="N1453" t="s">
        <v>63</v>
      </c>
      <c r="AH1453" t="s">
        <v>65</v>
      </c>
      <c r="AI1453" t="s">
        <v>66</v>
      </c>
      <c r="AL1453" t="s">
        <v>67</v>
      </c>
      <c r="AY1453" t="s">
        <v>5529</v>
      </c>
      <c r="AZ1453" t="s">
        <v>5530</v>
      </c>
      <c r="BA1453" t="s">
        <v>5531</v>
      </c>
      <c r="BB1453" t="s">
        <v>455</v>
      </c>
      <c r="BD1453" t="s">
        <v>72</v>
      </c>
      <c r="BG1453" t="s">
        <v>5532</v>
      </c>
    </row>
    <row r="1454" spans="1:59" x14ac:dyDescent="0.2">
      <c r="A1454" s="1">
        <v>42618.940752314818</v>
      </c>
      <c r="B1454" t="s">
        <v>1862</v>
      </c>
      <c r="C1454" t="s">
        <v>5533</v>
      </c>
      <c r="D1454" t="e">
        <f>VLOOKUP(all_senate_staff[[#This Row],[Full Name]], senate_staff_import[],1,0)</f>
        <v>#N/A</v>
      </c>
      <c r="L1454" t="s">
        <v>5309</v>
      </c>
      <c r="M1454" t="s">
        <v>5310</v>
      </c>
      <c r="N1454" t="s">
        <v>168</v>
      </c>
      <c r="AH1454" t="s">
        <v>65</v>
      </c>
      <c r="AI1454" t="s">
        <v>66</v>
      </c>
      <c r="AL1454" t="s">
        <v>67</v>
      </c>
      <c r="AY1454" t="s">
        <v>5534</v>
      </c>
      <c r="AZ1454" t="s">
        <v>5535</v>
      </c>
      <c r="BA1454" t="s">
        <v>5536</v>
      </c>
      <c r="BB1454" t="s">
        <v>365</v>
      </c>
      <c r="BD1454" t="s">
        <v>72</v>
      </c>
      <c r="BG1454" t="s">
        <v>5537</v>
      </c>
    </row>
    <row r="1455" spans="1:59" x14ac:dyDescent="0.2">
      <c r="A1455" s="1">
        <v>42618.940740740742</v>
      </c>
      <c r="B1455" t="s">
        <v>1862</v>
      </c>
      <c r="C1455" t="s">
        <v>5538</v>
      </c>
      <c r="D1455" t="e">
        <f>VLOOKUP(all_senate_staff[[#This Row],[Full Name]], senate_staff_import[],1,0)</f>
        <v>#N/A</v>
      </c>
      <c r="L1455" t="s">
        <v>632</v>
      </c>
      <c r="M1455" t="s">
        <v>633</v>
      </c>
      <c r="N1455" t="s">
        <v>63</v>
      </c>
      <c r="AH1455" t="s">
        <v>65</v>
      </c>
      <c r="AI1455" t="s">
        <v>66</v>
      </c>
      <c r="AL1455" t="s">
        <v>67</v>
      </c>
      <c r="AY1455" t="s">
        <v>5539</v>
      </c>
      <c r="AZ1455" t="s">
        <v>5540</v>
      </c>
      <c r="BA1455" t="s">
        <v>5541</v>
      </c>
      <c r="BB1455" t="s">
        <v>943</v>
      </c>
      <c r="BD1455" t="s">
        <v>72</v>
      </c>
      <c r="BG1455" t="s">
        <v>5542</v>
      </c>
    </row>
    <row r="1456" spans="1:59" x14ac:dyDescent="0.2">
      <c r="A1456" s="1">
        <v>42618.940740740742</v>
      </c>
      <c r="B1456" t="s">
        <v>1862</v>
      </c>
      <c r="C1456" t="s">
        <v>5555</v>
      </c>
      <c r="D1456" t="e">
        <f>VLOOKUP(all_senate_staff[[#This Row],[Full Name]], senate_staff_import[],1,0)</f>
        <v>#N/A</v>
      </c>
      <c r="L1456" t="s">
        <v>632</v>
      </c>
      <c r="M1456" t="s">
        <v>633</v>
      </c>
      <c r="N1456" t="s">
        <v>168</v>
      </c>
      <c r="AH1456" t="s">
        <v>65</v>
      </c>
      <c r="AI1456" t="s">
        <v>66</v>
      </c>
      <c r="AL1456" t="s">
        <v>67</v>
      </c>
      <c r="AY1456" t="s">
        <v>5556</v>
      </c>
      <c r="AZ1456" t="s">
        <v>2461</v>
      </c>
      <c r="BA1456" t="s">
        <v>5557</v>
      </c>
      <c r="BB1456" t="s">
        <v>219</v>
      </c>
      <c r="BD1456" t="s">
        <v>72</v>
      </c>
      <c r="BG1456" t="s">
        <v>5558</v>
      </c>
    </row>
    <row r="1457" spans="1:59" x14ac:dyDescent="0.2">
      <c r="A1457" s="1">
        <v>42618.940729166658</v>
      </c>
      <c r="B1457" t="s">
        <v>1862</v>
      </c>
      <c r="C1457" t="s">
        <v>5584</v>
      </c>
      <c r="D1457" t="e">
        <f>VLOOKUP(all_senate_staff[[#This Row],[Full Name]], senate_staff_import[],1,0)</f>
        <v>#N/A</v>
      </c>
      <c r="L1457" t="s">
        <v>603</v>
      </c>
      <c r="M1457" t="s">
        <v>604</v>
      </c>
      <c r="N1457" t="s">
        <v>63</v>
      </c>
      <c r="AH1457" t="s">
        <v>65</v>
      </c>
      <c r="AI1457" t="s">
        <v>66</v>
      </c>
      <c r="AL1457" t="s">
        <v>67</v>
      </c>
      <c r="AY1457" t="s">
        <v>5585</v>
      </c>
      <c r="AZ1457" t="s">
        <v>5586</v>
      </c>
      <c r="BA1457" t="s">
        <v>5587</v>
      </c>
      <c r="BB1457" t="s">
        <v>4102</v>
      </c>
      <c r="BD1457" t="s">
        <v>72</v>
      </c>
      <c r="BG1457" t="s">
        <v>5588</v>
      </c>
    </row>
    <row r="1458" spans="1:59" x14ac:dyDescent="0.2">
      <c r="A1458" s="1">
        <v>42618.940717592603</v>
      </c>
      <c r="B1458" t="s">
        <v>1862</v>
      </c>
      <c r="C1458" t="s">
        <v>5593</v>
      </c>
      <c r="D1458" t="e">
        <f>VLOOKUP(all_senate_staff[[#This Row],[Full Name]], senate_staff_import[],1,0)</f>
        <v>#N/A</v>
      </c>
      <c r="M1458" t="s">
        <v>5508</v>
      </c>
      <c r="AH1458" t="s">
        <v>65</v>
      </c>
      <c r="AI1458" t="s">
        <v>66</v>
      </c>
      <c r="AL1458" t="s">
        <v>1237</v>
      </c>
      <c r="AY1458" t="s">
        <v>5594</v>
      </c>
      <c r="AZ1458" t="s">
        <v>5595</v>
      </c>
      <c r="BA1458" t="s">
        <v>5596</v>
      </c>
      <c r="BB1458" t="s">
        <v>5597</v>
      </c>
      <c r="BD1458" t="s">
        <v>72</v>
      </c>
      <c r="BG1458" t="s">
        <v>5598</v>
      </c>
    </row>
    <row r="1459" spans="1:59" x14ac:dyDescent="0.2">
      <c r="A1459" s="1">
        <v>42618.940717592603</v>
      </c>
      <c r="B1459" t="s">
        <v>1862</v>
      </c>
      <c r="C1459" t="s">
        <v>5599</v>
      </c>
      <c r="D1459" t="e">
        <f>VLOOKUP(all_senate_staff[[#This Row],[Full Name]], senate_staff_import[],1,0)</f>
        <v>#N/A</v>
      </c>
      <c r="L1459" t="s">
        <v>603</v>
      </c>
      <c r="M1459" t="s">
        <v>604</v>
      </c>
      <c r="N1459" t="s">
        <v>63</v>
      </c>
      <c r="AH1459" t="s">
        <v>65</v>
      </c>
      <c r="AI1459" t="s">
        <v>66</v>
      </c>
      <c r="AL1459" t="s">
        <v>67</v>
      </c>
      <c r="AY1459" t="s">
        <v>5600</v>
      </c>
      <c r="AZ1459" t="s">
        <v>5601</v>
      </c>
      <c r="BA1459" t="s">
        <v>5602</v>
      </c>
      <c r="BB1459" t="s">
        <v>312</v>
      </c>
      <c r="BD1459" t="s">
        <v>72</v>
      </c>
      <c r="BG1459" t="s">
        <v>5603</v>
      </c>
    </row>
    <row r="1460" spans="1:59" x14ac:dyDescent="0.2">
      <c r="A1460" s="1">
        <v>42618.940694444442</v>
      </c>
      <c r="B1460" t="s">
        <v>1862</v>
      </c>
      <c r="C1460" t="s">
        <v>5634</v>
      </c>
      <c r="D1460" t="e">
        <f>VLOOKUP(all_senate_staff[[#This Row],[Full Name]], senate_staff_import[],1,0)</f>
        <v>#N/A</v>
      </c>
      <c r="M1460" t="s">
        <v>1503</v>
      </c>
      <c r="AH1460" t="s">
        <v>65</v>
      </c>
      <c r="AI1460" t="s">
        <v>66</v>
      </c>
      <c r="AL1460" t="s">
        <v>1237</v>
      </c>
      <c r="AY1460" t="s">
        <v>5635</v>
      </c>
      <c r="AZ1460" t="s">
        <v>5636</v>
      </c>
      <c r="BA1460" t="s">
        <v>5637</v>
      </c>
      <c r="BB1460" t="s">
        <v>426</v>
      </c>
      <c r="BD1460" t="s">
        <v>72</v>
      </c>
      <c r="BG1460" t="s">
        <v>5638</v>
      </c>
    </row>
    <row r="1461" spans="1:59" x14ac:dyDescent="0.2">
      <c r="A1461" s="1">
        <v>42618.940682870372</v>
      </c>
      <c r="B1461" t="s">
        <v>1862</v>
      </c>
      <c r="C1461" t="s">
        <v>5645</v>
      </c>
      <c r="D1461" t="e">
        <f>VLOOKUP(all_senate_staff[[#This Row],[Full Name]], senate_staff_import[],1,0)</f>
        <v>#N/A</v>
      </c>
      <c r="M1461" t="s">
        <v>1503</v>
      </c>
      <c r="AH1461" t="s">
        <v>65</v>
      </c>
      <c r="AI1461" t="s">
        <v>66</v>
      </c>
      <c r="AL1461" t="s">
        <v>1237</v>
      </c>
      <c r="AY1461" t="s">
        <v>5646</v>
      </c>
      <c r="AZ1461" t="s">
        <v>5647</v>
      </c>
      <c r="BA1461" t="s">
        <v>672</v>
      </c>
      <c r="BB1461" t="s">
        <v>1512</v>
      </c>
      <c r="BD1461" t="s">
        <v>72</v>
      </c>
      <c r="BG1461" t="s">
        <v>5648</v>
      </c>
    </row>
    <row r="1462" spans="1:59" x14ac:dyDescent="0.2">
      <c r="A1462" s="1">
        <v>42618.94059027778</v>
      </c>
      <c r="B1462" t="s">
        <v>1862</v>
      </c>
      <c r="C1462" t="s">
        <v>5674</v>
      </c>
      <c r="D1462" t="e">
        <f>VLOOKUP(all_senate_staff[[#This Row],[Full Name]], senate_staff_import[],1,0)</f>
        <v>#N/A</v>
      </c>
      <c r="M1462" t="s">
        <v>5508</v>
      </c>
      <c r="AH1462" t="s">
        <v>65</v>
      </c>
      <c r="AI1462" t="s">
        <v>66</v>
      </c>
      <c r="AL1462" t="s">
        <v>1237</v>
      </c>
      <c r="AY1462" t="s">
        <v>5675</v>
      </c>
      <c r="AZ1462" t="s">
        <v>5676</v>
      </c>
      <c r="BA1462" t="s">
        <v>5677</v>
      </c>
      <c r="BB1462" t="s">
        <v>5678</v>
      </c>
      <c r="BD1462" t="s">
        <v>72</v>
      </c>
      <c r="BG1462" t="s">
        <v>5679</v>
      </c>
    </row>
    <row r="1463" spans="1:59" x14ac:dyDescent="0.2">
      <c r="A1463" s="1">
        <v>42618.940578703703</v>
      </c>
      <c r="B1463" t="s">
        <v>1862</v>
      </c>
      <c r="C1463" t="s">
        <v>5694</v>
      </c>
      <c r="D1463" t="e">
        <f>VLOOKUP(all_senate_staff[[#This Row],[Full Name]], senate_staff_import[],1,0)</f>
        <v>#N/A</v>
      </c>
      <c r="L1463" t="s">
        <v>75</v>
      </c>
      <c r="M1463" t="s">
        <v>4070</v>
      </c>
      <c r="AH1463" t="s">
        <v>65</v>
      </c>
      <c r="AI1463" t="s">
        <v>66</v>
      </c>
      <c r="AL1463" t="s">
        <v>1237</v>
      </c>
      <c r="AY1463" t="s">
        <v>5695</v>
      </c>
      <c r="AZ1463" t="s">
        <v>5696</v>
      </c>
      <c r="BA1463" t="s">
        <v>5697</v>
      </c>
      <c r="BB1463" t="s">
        <v>5698</v>
      </c>
      <c r="BD1463" t="s">
        <v>72</v>
      </c>
      <c r="BG1463" t="s">
        <v>5699</v>
      </c>
    </row>
    <row r="1464" spans="1:59" x14ac:dyDescent="0.2">
      <c r="A1464" s="1">
        <v>42618.940567129634</v>
      </c>
      <c r="B1464" t="s">
        <v>1862</v>
      </c>
      <c r="C1464" t="s">
        <v>5712</v>
      </c>
      <c r="D1464" t="e">
        <f>VLOOKUP(all_senate_staff[[#This Row],[Full Name]], senate_staff_import[],1,0)</f>
        <v>#N/A</v>
      </c>
      <c r="L1464" t="s">
        <v>75</v>
      </c>
      <c r="M1464" t="s">
        <v>4070</v>
      </c>
      <c r="AH1464" t="s">
        <v>65</v>
      </c>
      <c r="AI1464" t="s">
        <v>66</v>
      </c>
      <c r="AL1464" t="s">
        <v>1237</v>
      </c>
      <c r="AY1464" t="s">
        <v>5713</v>
      </c>
      <c r="AZ1464" t="s">
        <v>5714</v>
      </c>
      <c r="BA1464" t="s">
        <v>5715</v>
      </c>
      <c r="BB1464" t="s">
        <v>3440</v>
      </c>
      <c r="BD1464" t="s">
        <v>72</v>
      </c>
      <c r="BG1464" t="s">
        <v>5716</v>
      </c>
    </row>
    <row r="1465" spans="1:59" x14ac:dyDescent="0.2">
      <c r="A1465" s="1">
        <v>42618.940555555557</v>
      </c>
      <c r="B1465" t="s">
        <v>1862</v>
      </c>
      <c r="C1465" t="s">
        <v>5723</v>
      </c>
      <c r="D1465" t="e">
        <f>VLOOKUP(all_senate_staff[[#This Row],[Full Name]], senate_staff_import[],1,0)</f>
        <v>#N/A</v>
      </c>
      <c r="M1465" t="s">
        <v>1503</v>
      </c>
      <c r="AH1465" t="s">
        <v>65</v>
      </c>
      <c r="AI1465" t="s">
        <v>66</v>
      </c>
      <c r="AL1465" t="s">
        <v>1237</v>
      </c>
      <c r="AY1465" t="s">
        <v>5724</v>
      </c>
      <c r="AZ1465" t="s">
        <v>5725</v>
      </c>
      <c r="BA1465" t="s">
        <v>2285</v>
      </c>
      <c r="BB1465" t="s">
        <v>1512</v>
      </c>
      <c r="BD1465" t="s">
        <v>72</v>
      </c>
      <c r="BG1465" t="s">
        <v>5726</v>
      </c>
    </row>
    <row r="1466" spans="1:59" x14ac:dyDescent="0.2">
      <c r="A1466" s="1">
        <v>42618.940555555557</v>
      </c>
      <c r="B1466" t="s">
        <v>1862</v>
      </c>
      <c r="C1466" t="s">
        <v>5742</v>
      </c>
      <c r="D1466" t="e">
        <f>VLOOKUP(all_senate_staff[[#This Row],[Full Name]], senate_staff_import[],1,0)</f>
        <v>#N/A</v>
      </c>
      <c r="M1466" t="s">
        <v>1803</v>
      </c>
      <c r="AH1466" t="s">
        <v>65</v>
      </c>
      <c r="AI1466" t="s">
        <v>66</v>
      </c>
      <c r="AL1466" t="s">
        <v>1237</v>
      </c>
      <c r="AY1466" t="s">
        <v>5743</v>
      </c>
      <c r="AZ1466" t="s">
        <v>5744</v>
      </c>
      <c r="BA1466" t="s">
        <v>5745</v>
      </c>
      <c r="BB1466" t="s">
        <v>5746</v>
      </c>
      <c r="BD1466" t="s">
        <v>72</v>
      </c>
      <c r="BG1466" t="s">
        <v>5747</v>
      </c>
    </row>
    <row r="1467" spans="1:59" x14ac:dyDescent="0.2">
      <c r="A1467" s="1">
        <v>42618.940555555557</v>
      </c>
      <c r="B1467" t="s">
        <v>1862</v>
      </c>
      <c r="C1467" t="s">
        <v>5753</v>
      </c>
      <c r="D1467" t="e">
        <f>VLOOKUP(all_senate_staff[[#This Row],[Full Name]], senate_staff_import[],1,0)</f>
        <v>#N/A</v>
      </c>
      <c r="M1467" t="s">
        <v>1503</v>
      </c>
      <c r="AH1467" t="s">
        <v>65</v>
      </c>
      <c r="AI1467" t="s">
        <v>66</v>
      </c>
      <c r="AL1467" t="s">
        <v>1237</v>
      </c>
      <c r="AY1467" t="s">
        <v>5754</v>
      </c>
      <c r="AZ1467" t="s">
        <v>5755</v>
      </c>
      <c r="BA1467" t="s">
        <v>5756</v>
      </c>
      <c r="BB1467" t="s">
        <v>1512</v>
      </c>
      <c r="BD1467" t="s">
        <v>72</v>
      </c>
      <c r="BG1467" t="s">
        <v>5757</v>
      </c>
    </row>
    <row r="1468" spans="1:59" x14ac:dyDescent="0.2">
      <c r="A1468" s="1">
        <v>42618.940532407411</v>
      </c>
      <c r="B1468" t="s">
        <v>1862</v>
      </c>
      <c r="C1468" t="s">
        <v>5771</v>
      </c>
      <c r="D1468" t="e">
        <f>VLOOKUP(all_senate_staff[[#This Row],[Full Name]], senate_staff_import[],1,0)</f>
        <v>#N/A</v>
      </c>
      <c r="M1468" t="s">
        <v>1503</v>
      </c>
      <c r="AH1468" t="s">
        <v>65</v>
      </c>
      <c r="AI1468" t="s">
        <v>66</v>
      </c>
      <c r="AL1468" t="s">
        <v>1237</v>
      </c>
      <c r="AY1468" t="s">
        <v>5772</v>
      </c>
      <c r="AZ1468" t="s">
        <v>5773</v>
      </c>
      <c r="BA1468" t="s">
        <v>5774</v>
      </c>
      <c r="BB1468" t="s">
        <v>5775</v>
      </c>
      <c r="BD1468" t="s">
        <v>72</v>
      </c>
      <c r="BG1468" t="s">
        <v>5776</v>
      </c>
    </row>
    <row r="1469" spans="1:59" x14ac:dyDescent="0.2">
      <c r="A1469" s="1">
        <v>42618.940520833326</v>
      </c>
      <c r="B1469" t="s">
        <v>1862</v>
      </c>
      <c r="C1469" t="s">
        <v>5782</v>
      </c>
      <c r="D1469" t="e">
        <f>VLOOKUP(all_senate_staff[[#This Row],[Full Name]], senate_staff_import[],1,0)</f>
        <v>#N/A</v>
      </c>
      <c r="L1469" t="s">
        <v>384</v>
      </c>
      <c r="M1469" t="s">
        <v>385</v>
      </c>
      <c r="N1469" t="s">
        <v>168</v>
      </c>
      <c r="AH1469" t="s">
        <v>65</v>
      </c>
      <c r="AI1469" t="s">
        <v>66</v>
      </c>
      <c r="AL1469" t="s">
        <v>67</v>
      </c>
      <c r="AY1469" t="s">
        <v>5783</v>
      </c>
      <c r="AZ1469" t="s">
        <v>5784</v>
      </c>
      <c r="BA1469" t="s">
        <v>5785</v>
      </c>
      <c r="BB1469" t="s">
        <v>455</v>
      </c>
      <c r="BD1469" t="s">
        <v>72</v>
      </c>
      <c r="BG1469" t="s">
        <v>5786</v>
      </c>
    </row>
    <row r="1470" spans="1:59" x14ac:dyDescent="0.2">
      <c r="A1470" s="1">
        <v>42618.940509259257</v>
      </c>
      <c r="B1470" t="s">
        <v>1862</v>
      </c>
      <c r="C1470" t="s">
        <v>5792</v>
      </c>
      <c r="D1470" t="e">
        <f>VLOOKUP(all_senate_staff[[#This Row],[Full Name]], senate_staff_import[],1,0)</f>
        <v>#N/A</v>
      </c>
      <c r="L1470" t="s">
        <v>384</v>
      </c>
      <c r="M1470" t="s">
        <v>385</v>
      </c>
      <c r="N1470" t="s">
        <v>168</v>
      </c>
      <c r="AH1470" t="s">
        <v>65</v>
      </c>
      <c r="AI1470" t="s">
        <v>66</v>
      </c>
      <c r="AL1470" t="s">
        <v>67</v>
      </c>
      <c r="AM1470" t="s">
        <v>284</v>
      </c>
      <c r="AY1470" t="s">
        <v>5793</v>
      </c>
      <c r="AZ1470" t="s">
        <v>5794</v>
      </c>
      <c r="BA1470" t="s">
        <v>5795</v>
      </c>
      <c r="BB1470" t="s">
        <v>284</v>
      </c>
      <c r="BD1470" t="s">
        <v>72</v>
      </c>
      <c r="BG1470" t="s">
        <v>5796</v>
      </c>
    </row>
    <row r="1471" spans="1:59" x14ac:dyDescent="0.2">
      <c r="A1471" s="1">
        <v>42618.940497685187</v>
      </c>
      <c r="B1471" t="s">
        <v>1862</v>
      </c>
      <c r="C1471" t="s">
        <v>5805</v>
      </c>
      <c r="D1471" t="e">
        <f>VLOOKUP(all_senate_staff[[#This Row],[Full Name]], senate_staff_import[],1,0)</f>
        <v>#N/A</v>
      </c>
      <c r="M1471" t="s">
        <v>1503</v>
      </c>
      <c r="AH1471" t="s">
        <v>65</v>
      </c>
      <c r="AI1471" t="s">
        <v>66</v>
      </c>
      <c r="AL1471" t="s">
        <v>1237</v>
      </c>
      <c r="AY1471" t="s">
        <v>5806</v>
      </c>
      <c r="AZ1471" t="s">
        <v>5807</v>
      </c>
      <c r="BA1471" t="s">
        <v>3384</v>
      </c>
      <c r="BB1471" t="s">
        <v>5808</v>
      </c>
      <c r="BD1471" t="s">
        <v>72</v>
      </c>
      <c r="BG1471" t="s">
        <v>5809</v>
      </c>
    </row>
    <row r="1472" spans="1:59" x14ac:dyDescent="0.2">
      <c r="A1472" s="1">
        <v>42618.940497685187</v>
      </c>
      <c r="B1472" t="s">
        <v>1862</v>
      </c>
      <c r="C1472" t="s">
        <v>5810</v>
      </c>
      <c r="D1472" t="e">
        <f>VLOOKUP(all_senate_staff[[#This Row],[Full Name]], senate_staff_import[],1,0)</f>
        <v>#N/A</v>
      </c>
      <c r="L1472" t="s">
        <v>537</v>
      </c>
      <c r="M1472" t="s">
        <v>538</v>
      </c>
      <c r="N1472" t="s">
        <v>63</v>
      </c>
      <c r="AH1472" t="s">
        <v>65</v>
      </c>
      <c r="AI1472" t="s">
        <v>66</v>
      </c>
      <c r="AL1472" t="s">
        <v>67</v>
      </c>
      <c r="AY1472" t="s">
        <v>5811</v>
      </c>
      <c r="AZ1472" t="s">
        <v>5812</v>
      </c>
      <c r="BA1472" t="s">
        <v>5813</v>
      </c>
      <c r="BB1472" t="s">
        <v>426</v>
      </c>
      <c r="BD1472" t="s">
        <v>72</v>
      </c>
      <c r="BG1472" t="s">
        <v>5814</v>
      </c>
    </row>
    <row r="1473" spans="1:59" x14ac:dyDescent="0.2">
      <c r="A1473" s="1">
        <v>42618.940474537027</v>
      </c>
      <c r="B1473" t="s">
        <v>1862</v>
      </c>
      <c r="C1473" t="s">
        <v>5833</v>
      </c>
      <c r="D1473" t="e">
        <f>VLOOKUP(all_senate_staff[[#This Row],[Full Name]], senate_staff_import[],1,0)</f>
        <v>#N/A</v>
      </c>
      <c r="M1473" t="s">
        <v>1244</v>
      </c>
      <c r="AH1473" t="s">
        <v>65</v>
      </c>
      <c r="AI1473" t="s">
        <v>66</v>
      </c>
      <c r="AL1473" t="s">
        <v>1237</v>
      </c>
      <c r="AY1473" t="s">
        <v>5834</v>
      </c>
      <c r="AZ1473" t="s">
        <v>5835</v>
      </c>
      <c r="BA1473" t="s">
        <v>5836</v>
      </c>
      <c r="BB1473" t="s">
        <v>1053</v>
      </c>
      <c r="BD1473" t="s">
        <v>72</v>
      </c>
      <c r="BG1473" t="s">
        <v>5837</v>
      </c>
    </row>
    <row r="1474" spans="1:59" x14ac:dyDescent="0.2">
      <c r="A1474" s="1">
        <v>42618.940451388888</v>
      </c>
      <c r="B1474" t="s">
        <v>1862</v>
      </c>
      <c r="C1474" t="s">
        <v>5877</v>
      </c>
      <c r="D1474" t="e">
        <f>VLOOKUP(all_senate_staff[[#This Row],[Full Name]], senate_staff_import[],1,0)</f>
        <v>#N/A</v>
      </c>
      <c r="L1474" t="s">
        <v>537</v>
      </c>
      <c r="M1474" t="s">
        <v>538</v>
      </c>
      <c r="N1474" t="s">
        <v>63</v>
      </c>
      <c r="AH1474" t="s">
        <v>65</v>
      </c>
      <c r="AI1474" t="s">
        <v>66</v>
      </c>
      <c r="AL1474" t="s">
        <v>67</v>
      </c>
      <c r="AY1474" t="s">
        <v>5878</v>
      </c>
      <c r="AZ1474" t="s">
        <v>5879</v>
      </c>
      <c r="BA1474" t="s">
        <v>3379</v>
      </c>
      <c r="BB1474" t="s">
        <v>683</v>
      </c>
      <c r="BD1474" t="s">
        <v>72</v>
      </c>
      <c r="BG1474" t="s">
        <v>5880</v>
      </c>
    </row>
    <row r="1475" spans="1:59" x14ac:dyDescent="0.2">
      <c r="A1475" s="1">
        <v>42618.940416666657</v>
      </c>
      <c r="B1475" t="s">
        <v>1862</v>
      </c>
      <c r="C1475" t="s">
        <v>5922</v>
      </c>
      <c r="D1475" t="e">
        <f>VLOOKUP(all_senate_staff[[#This Row],[Full Name]], senate_staff_import[],1,0)</f>
        <v>#N/A</v>
      </c>
      <c r="L1475" t="s">
        <v>384</v>
      </c>
      <c r="M1475" t="s">
        <v>385</v>
      </c>
      <c r="N1475" t="s">
        <v>63</v>
      </c>
      <c r="AH1475" t="s">
        <v>65</v>
      </c>
      <c r="AI1475" t="s">
        <v>66</v>
      </c>
      <c r="AL1475" t="s">
        <v>67</v>
      </c>
      <c r="AY1475" t="s">
        <v>5923</v>
      </c>
      <c r="AZ1475" t="s">
        <v>5924</v>
      </c>
      <c r="BA1475" t="s">
        <v>5925</v>
      </c>
      <c r="BB1475" t="s">
        <v>407</v>
      </c>
      <c r="BD1475" t="s">
        <v>72</v>
      </c>
      <c r="BG1475" t="s">
        <v>5926</v>
      </c>
    </row>
    <row r="1476" spans="1:59" x14ac:dyDescent="0.2">
      <c r="A1476" s="1">
        <v>42618.940416666657</v>
      </c>
      <c r="B1476" t="s">
        <v>1862</v>
      </c>
      <c r="C1476" t="s">
        <v>5927</v>
      </c>
      <c r="D1476" t="e">
        <f>VLOOKUP(all_senate_staff[[#This Row],[Full Name]], senate_staff_import[],1,0)</f>
        <v>#N/A</v>
      </c>
      <c r="M1476" t="s">
        <v>1503</v>
      </c>
      <c r="T1476" t="s">
        <v>5928</v>
      </c>
      <c r="AH1476" t="s">
        <v>65</v>
      </c>
      <c r="AI1476" t="s">
        <v>66</v>
      </c>
      <c r="AL1476" t="s">
        <v>1237</v>
      </c>
      <c r="AM1476" t="s">
        <v>145</v>
      </c>
      <c r="AY1476" t="s">
        <v>5929</v>
      </c>
      <c r="AZ1476" t="s">
        <v>5930</v>
      </c>
      <c r="BA1476" t="s">
        <v>5931</v>
      </c>
      <c r="BB1476" t="s">
        <v>1512</v>
      </c>
      <c r="BD1476" t="s">
        <v>72</v>
      </c>
      <c r="BG1476" t="s">
        <v>5932</v>
      </c>
    </row>
    <row r="1477" spans="1:59" x14ac:dyDescent="0.2">
      <c r="A1477" s="1">
        <v>42618.940405092602</v>
      </c>
      <c r="B1477" t="s">
        <v>1862</v>
      </c>
      <c r="C1477" t="s">
        <v>5933</v>
      </c>
      <c r="D1477" t="e">
        <f>VLOOKUP(all_senate_staff[[#This Row],[Full Name]], senate_staff_import[],1,0)</f>
        <v>#N/A</v>
      </c>
      <c r="M1477" t="s">
        <v>1244</v>
      </c>
      <c r="AD1477" t="s">
        <v>3796</v>
      </c>
      <c r="AE1477" t="s">
        <v>672</v>
      </c>
      <c r="AF1477" t="s">
        <v>5934</v>
      </c>
      <c r="AH1477" t="s">
        <v>65</v>
      </c>
      <c r="AI1477" t="s">
        <v>66</v>
      </c>
      <c r="AL1477" t="s">
        <v>1237</v>
      </c>
      <c r="AY1477" t="s">
        <v>5935</v>
      </c>
      <c r="AZ1477" t="s">
        <v>5936</v>
      </c>
      <c r="BA1477" t="s">
        <v>5937</v>
      </c>
      <c r="BB1477" t="s">
        <v>5938</v>
      </c>
      <c r="BD1477" t="s">
        <v>72</v>
      </c>
      <c r="BG1477" t="s">
        <v>5939</v>
      </c>
    </row>
    <row r="1478" spans="1:59" x14ac:dyDescent="0.2">
      <c r="A1478" s="1">
        <v>42618.940393518518</v>
      </c>
      <c r="B1478" t="s">
        <v>1862</v>
      </c>
      <c r="C1478" t="s">
        <v>5964</v>
      </c>
      <c r="D1478" t="e">
        <f>VLOOKUP(all_senate_staff[[#This Row],[Full Name]], senate_staff_import[],1,0)</f>
        <v>#N/A</v>
      </c>
      <c r="M1478" t="s">
        <v>1466</v>
      </c>
      <c r="AH1478" t="s">
        <v>65</v>
      </c>
      <c r="AI1478" t="s">
        <v>66</v>
      </c>
      <c r="AL1478" t="s">
        <v>1237</v>
      </c>
      <c r="AY1478" t="s">
        <v>5965</v>
      </c>
      <c r="AZ1478" t="s">
        <v>5966</v>
      </c>
      <c r="BA1478" t="s">
        <v>5967</v>
      </c>
      <c r="BB1478" t="s">
        <v>578</v>
      </c>
      <c r="BD1478" t="s">
        <v>72</v>
      </c>
      <c r="BG1478" t="s">
        <v>5968</v>
      </c>
    </row>
    <row r="1479" spans="1:59" x14ac:dyDescent="0.2">
      <c r="A1479" s="1">
        <v>42618.940393518518</v>
      </c>
      <c r="B1479" t="s">
        <v>1862</v>
      </c>
      <c r="C1479" t="s">
        <v>5969</v>
      </c>
      <c r="D1479" t="e">
        <f>VLOOKUP(all_senate_staff[[#This Row],[Full Name]], senate_staff_import[],1,0)</f>
        <v>#N/A</v>
      </c>
      <c r="M1479" t="s">
        <v>1244</v>
      </c>
      <c r="T1479" t="s">
        <v>5970</v>
      </c>
      <c r="V1479" t="s">
        <v>5971</v>
      </c>
      <c r="AG1479" t="s">
        <v>1247</v>
      </c>
      <c r="AH1479" t="s">
        <v>65</v>
      </c>
      <c r="AI1479" t="s">
        <v>66</v>
      </c>
      <c r="AL1479" t="s">
        <v>1237</v>
      </c>
      <c r="AM1479" t="s">
        <v>145</v>
      </c>
      <c r="AY1479" t="s">
        <v>5972</v>
      </c>
      <c r="AZ1479" t="s">
        <v>5973</v>
      </c>
      <c r="BA1479" t="s">
        <v>5974</v>
      </c>
      <c r="BB1479" t="s">
        <v>5975</v>
      </c>
      <c r="BD1479" t="s">
        <v>72</v>
      </c>
      <c r="BG1479" t="s">
        <v>5976</v>
      </c>
    </row>
    <row r="1480" spans="1:59" x14ac:dyDescent="0.2">
      <c r="A1480" s="1">
        <v>42618.940393518518</v>
      </c>
      <c r="B1480" t="s">
        <v>1862</v>
      </c>
      <c r="C1480" t="s">
        <v>5977</v>
      </c>
      <c r="D1480" t="e">
        <f>VLOOKUP(all_senate_staff[[#This Row],[Full Name]], senate_staff_import[],1,0)</f>
        <v>#N/A</v>
      </c>
      <c r="M1480" t="s">
        <v>1466</v>
      </c>
      <c r="AH1480" t="s">
        <v>65</v>
      </c>
      <c r="AI1480" t="s">
        <v>66</v>
      </c>
      <c r="AL1480" t="s">
        <v>1237</v>
      </c>
      <c r="AY1480" t="s">
        <v>5978</v>
      </c>
      <c r="AZ1480" t="s">
        <v>5979</v>
      </c>
      <c r="BA1480" t="s">
        <v>5980</v>
      </c>
      <c r="BB1480" t="s">
        <v>548</v>
      </c>
      <c r="BD1480" t="s">
        <v>72</v>
      </c>
      <c r="BG1480" t="s">
        <v>5981</v>
      </c>
    </row>
    <row r="1481" spans="1:59" x14ac:dyDescent="0.2">
      <c r="A1481" s="1">
        <v>42618.940381944441</v>
      </c>
      <c r="B1481" t="s">
        <v>1862</v>
      </c>
      <c r="C1481" t="s">
        <v>5982</v>
      </c>
      <c r="D1481" t="e">
        <f>VLOOKUP(all_senate_staff[[#This Row],[Full Name]], senate_staff_import[],1,0)</f>
        <v>#N/A</v>
      </c>
      <c r="M1481" t="s">
        <v>1244</v>
      </c>
      <c r="AH1481" t="s">
        <v>65</v>
      </c>
      <c r="AI1481" t="s">
        <v>66</v>
      </c>
      <c r="AL1481" t="s">
        <v>1237</v>
      </c>
      <c r="AM1481" t="s">
        <v>284</v>
      </c>
      <c r="AY1481" t="s">
        <v>5983</v>
      </c>
      <c r="AZ1481" t="s">
        <v>5984</v>
      </c>
      <c r="BA1481" t="s">
        <v>4271</v>
      </c>
      <c r="BB1481" t="s">
        <v>284</v>
      </c>
      <c r="BD1481" t="s">
        <v>72</v>
      </c>
      <c r="BG1481" t="s">
        <v>5985</v>
      </c>
    </row>
    <row r="1482" spans="1:59" x14ac:dyDescent="0.2">
      <c r="A1482" s="1">
        <v>42618.940347222233</v>
      </c>
      <c r="B1482" t="s">
        <v>1862</v>
      </c>
      <c r="C1482" t="s">
        <v>6017</v>
      </c>
      <c r="D1482" t="e">
        <f>VLOOKUP(all_senate_staff[[#This Row],[Full Name]], senate_staff_import[],1,0)</f>
        <v>#N/A</v>
      </c>
      <c r="M1482" t="s">
        <v>1803</v>
      </c>
      <c r="AH1482" t="s">
        <v>65</v>
      </c>
      <c r="AI1482" t="s">
        <v>66</v>
      </c>
      <c r="AL1482" t="s">
        <v>1237</v>
      </c>
      <c r="AY1482" t="s">
        <v>6018</v>
      </c>
      <c r="AZ1482" t="s">
        <v>6019</v>
      </c>
      <c r="BA1482" t="s">
        <v>6020</v>
      </c>
      <c r="BB1482" t="s">
        <v>5746</v>
      </c>
      <c r="BD1482" t="s">
        <v>72</v>
      </c>
      <c r="BG1482" t="s">
        <v>6021</v>
      </c>
    </row>
    <row r="1483" spans="1:59" x14ac:dyDescent="0.2">
      <c r="A1483" s="1">
        <v>42618.940312500003</v>
      </c>
      <c r="B1483" t="s">
        <v>1862</v>
      </c>
      <c r="C1483" t="s">
        <v>6061</v>
      </c>
      <c r="D1483" t="e">
        <f>VLOOKUP(all_senate_staff[[#This Row],[Full Name]], senate_staff_import[],1,0)</f>
        <v>#N/A</v>
      </c>
      <c r="M1483" t="s">
        <v>1244</v>
      </c>
      <c r="AH1483" t="s">
        <v>65</v>
      </c>
      <c r="AI1483" t="s">
        <v>66</v>
      </c>
      <c r="AL1483" t="s">
        <v>1237</v>
      </c>
      <c r="AY1483" t="s">
        <v>6062</v>
      </c>
      <c r="AZ1483" t="s">
        <v>6063</v>
      </c>
      <c r="BA1483" t="s">
        <v>210</v>
      </c>
      <c r="BB1483" t="s">
        <v>194</v>
      </c>
      <c r="BD1483" t="s">
        <v>72</v>
      </c>
      <c r="BG1483" t="s">
        <v>6064</v>
      </c>
    </row>
    <row r="1484" spans="1:59" x14ac:dyDescent="0.2">
      <c r="A1484" s="1">
        <v>42618.940300925933</v>
      </c>
      <c r="B1484" t="s">
        <v>1862</v>
      </c>
      <c r="C1484" t="s">
        <v>6065</v>
      </c>
      <c r="D1484" t="e">
        <f>VLOOKUP(all_senate_staff[[#This Row],[Full Name]], senate_staff_import[],1,0)</f>
        <v>#N/A</v>
      </c>
      <c r="M1484" t="s">
        <v>1244</v>
      </c>
      <c r="AH1484" t="s">
        <v>65</v>
      </c>
      <c r="AI1484" t="s">
        <v>66</v>
      </c>
      <c r="AL1484" t="s">
        <v>1237</v>
      </c>
      <c r="AY1484" t="s">
        <v>6066</v>
      </c>
      <c r="AZ1484" t="s">
        <v>6067</v>
      </c>
      <c r="BA1484" t="s">
        <v>1544</v>
      </c>
      <c r="BB1484" t="s">
        <v>6068</v>
      </c>
      <c r="BD1484" t="s">
        <v>72</v>
      </c>
      <c r="BG1484" t="s">
        <v>6069</v>
      </c>
    </row>
    <row r="1485" spans="1:59" x14ac:dyDescent="0.2">
      <c r="A1485" s="1">
        <v>42618.940300925933</v>
      </c>
      <c r="B1485" t="s">
        <v>1862</v>
      </c>
      <c r="C1485" t="s">
        <v>6075</v>
      </c>
      <c r="D1485" t="e">
        <f>VLOOKUP(all_senate_staff[[#This Row],[Full Name]], senate_staff_import[],1,0)</f>
        <v>#N/A</v>
      </c>
      <c r="L1485" t="s">
        <v>75</v>
      </c>
      <c r="M1485" t="s">
        <v>76</v>
      </c>
      <c r="N1485" t="s">
        <v>63</v>
      </c>
      <c r="AH1485" t="s">
        <v>65</v>
      </c>
      <c r="AI1485" t="s">
        <v>66</v>
      </c>
      <c r="AL1485" t="s">
        <v>67</v>
      </c>
      <c r="AY1485" t="s">
        <v>6076</v>
      </c>
      <c r="AZ1485" t="s">
        <v>6077</v>
      </c>
      <c r="BA1485" t="s">
        <v>6078</v>
      </c>
      <c r="BB1485" t="s">
        <v>80</v>
      </c>
      <c r="BD1485" t="s">
        <v>72</v>
      </c>
      <c r="BG1485" t="s">
        <v>6079</v>
      </c>
    </row>
    <row r="1486" spans="1:59" x14ac:dyDescent="0.2">
      <c r="A1486" s="1">
        <v>42618.940300925933</v>
      </c>
      <c r="B1486" t="s">
        <v>1862</v>
      </c>
      <c r="C1486" t="s">
        <v>6080</v>
      </c>
      <c r="D1486" t="e">
        <f>VLOOKUP(all_senate_staff[[#This Row],[Full Name]], senate_staff_import[],1,0)</f>
        <v>#N/A</v>
      </c>
      <c r="L1486" t="s">
        <v>75</v>
      </c>
      <c r="M1486" t="s">
        <v>76</v>
      </c>
      <c r="N1486" t="s">
        <v>63</v>
      </c>
      <c r="AH1486" t="s">
        <v>65</v>
      </c>
      <c r="AI1486" t="s">
        <v>66</v>
      </c>
      <c r="AL1486" t="s">
        <v>67</v>
      </c>
      <c r="AY1486" t="s">
        <v>6081</v>
      </c>
      <c r="AZ1486" t="s">
        <v>6082</v>
      </c>
      <c r="BA1486" t="s">
        <v>6083</v>
      </c>
      <c r="BB1486" t="s">
        <v>6084</v>
      </c>
      <c r="BD1486" t="s">
        <v>72</v>
      </c>
      <c r="BG1486" t="s">
        <v>6085</v>
      </c>
    </row>
    <row r="1487" spans="1:59" x14ac:dyDescent="0.2">
      <c r="A1487" s="1">
        <v>42618.940289351849</v>
      </c>
      <c r="B1487" t="s">
        <v>1862</v>
      </c>
      <c r="C1487" t="s">
        <v>6090</v>
      </c>
      <c r="D1487" t="e">
        <f>VLOOKUP(all_senate_staff[[#This Row],[Full Name]], senate_staff_import[],1,0)</f>
        <v>#N/A</v>
      </c>
      <c r="M1487" t="s">
        <v>1244</v>
      </c>
      <c r="AH1487" t="s">
        <v>65</v>
      </c>
      <c r="AI1487" t="s">
        <v>66</v>
      </c>
      <c r="AL1487" t="s">
        <v>1237</v>
      </c>
      <c r="AY1487" t="s">
        <v>6091</v>
      </c>
      <c r="AZ1487" t="s">
        <v>6092</v>
      </c>
      <c r="BA1487" t="s">
        <v>6093</v>
      </c>
      <c r="BB1487" t="s">
        <v>2494</v>
      </c>
      <c r="BD1487" t="s">
        <v>72</v>
      </c>
      <c r="BG1487" t="s">
        <v>6094</v>
      </c>
    </row>
    <row r="1488" spans="1:59" x14ac:dyDescent="0.2">
      <c r="A1488" s="1">
        <v>42618.940289351849</v>
      </c>
      <c r="B1488" t="s">
        <v>1862</v>
      </c>
      <c r="C1488" t="s">
        <v>6095</v>
      </c>
      <c r="D1488" t="e">
        <f>VLOOKUP(all_senate_staff[[#This Row],[Full Name]], senate_staff_import[],1,0)</f>
        <v>#N/A</v>
      </c>
      <c r="L1488" t="s">
        <v>75</v>
      </c>
      <c r="M1488" t="s">
        <v>76</v>
      </c>
      <c r="N1488" t="s">
        <v>63</v>
      </c>
      <c r="AH1488" t="s">
        <v>65</v>
      </c>
      <c r="AI1488" t="s">
        <v>66</v>
      </c>
      <c r="AL1488" t="s">
        <v>67</v>
      </c>
      <c r="AY1488" t="s">
        <v>6096</v>
      </c>
      <c r="AZ1488" t="s">
        <v>6097</v>
      </c>
      <c r="BA1488" t="s">
        <v>3266</v>
      </c>
      <c r="BB1488" t="s">
        <v>1028</v>
      </c>
      <c r="BD1488" t="s">
        <v>72</v>
      </c>
      <c r="BG1488" t="s">
        <v>6098</v>
      </c>
    </row>
    <row r="1489" spans="1:59" x14ac:dyDescent="0.2">
      <c r="A1489" s="1">
        <v>42618.940289351849</v>
      </c>
      <c r="B1489" t="s">
        <v>1862</v>
      </c>
      <c r="C1489" t="s">
        <v>6114</v>
      </c>
      <c r="D1489" t="e">
        <f>VLOOKUP(all_senate_staff[[#This Row],[Full Name]], senate_staff_import[],1,0)</f>
        <v>#N/A</v>
      </c>
      <c r="L1489" t="s">
        <v>75</v>
      </c>
      <c r="M1489" t="s">
        <v>76</v>
      </c>
      <c r="N1489" t="s">
        <v>63</v>
      </c>
      <c r="AH1489" t="s">
        <v>65</v>
      </c>
      <c r="AI1489" t="s">
        <v>66</v>
      </c>
      <c r="AL1489" t="s">
        <v>67</v>
      </c>
      <c r="AY1489" t="s">
        <v>6115</v>
      </c>
      <c r="AZ1489" t="s">
        <v>6116</v>
      </c>
      <c r="BA1489" t="s">
        <v>6117</v>
      </c>
      <c r="BB1489" t="s">
        <v>80</v>
      </c>
      <c r="BD1489" t="s">
        <v>72</v>
      </c>
      <c r="BG1489" t="s">
        <v>6118</v>
      </c>
    </row>
    <row r="1490" spans="1:59" x14ac:dyDescent="0.2">
      <c r="A1490" s="1">
        <v>42618.94027777778</v>
      </c>
      <c r="B1490" t="s">
        <v>1862</v>
      </c>
      <c r="C1490" t="s">
        <v>6119</v>
      </c>
      <c r="D1490" t="e">
        <f>VLOOKUP(all_senate_staff[[#This Row],[Full Name]], senate_staff_import[],1,0)</f>
        <v>#N/A</v>
      </c>
      <c r="L1490" t="s">
        <v>333</v>
      </c>
      <c r="M1490" t="s">
        <v>334</v>
      </c>
      <c r="N1490" t="s">
        <v>63</v>
      </c>
      <c r="AH1490" t="s">
        <v>65</v>
      </c>
      <c r="AI1490" t="s">
        <v>66</v>
      </c>
      <c r="AL1490" t="s">
        <v>67</v>
      </c>
      <c r="AY1490" t="s">
        <v>6120</v>
      </c>
      <c r="AZ1490" t="s">
        <v>6121</v>
      </c>
      <c r="BA1490" t="s">
        <v>6122</v>
      </c>
      <c r="BB1490" t="s">
        <v>6123</v>
      </c>
      <c r="BD1490" t="s">
        <v>72</v>
      </c>
      <c r="BG1490" t="s">
        <v>6124</v>
      </c>
    </row>
    <row r="1491" spans="1:59" x14ac:dyDescent="0.2">
      <c r="A1491" s="1">
        <v>42618.94027777778</v>
      </c>
      <c r="B1491" t="s">
        <v>1862</v>
      </c>
      <c r="C1491" t="s">
        <v>6125</v>
      </c>
      <c r="D1491" t="e">
        <f>VLOOKUP(all_senate_staff[[#This Row],[Full Name]], senate_staff_import[],1,0)</f>
        <v>#N/A</v>
      </c>
      <c r="M1491" t="s">
        <v>1244</v>
      </c>
      <c r="AH1491" t="s">
        <v>65</v>
      </c>
      <c r="AI1491" t="s">
        <v>66</v>
      </c>
      <c r="AL1491" t="s">
        <v>1237</v>
      </c>
      <c r="AY1491" t="s">
        <v>6126</v>
      </c>
      <c r="AZ1491" t="s">
        <v>6127</v>
      </c>
      <c r="BA1491" t="s">
        <v>6128</v>
      </c>
      <c r="BB1491" t="s">
        <v>6129</v>
      </c>
      <c r="BD1491" t="s">
        <v>72</v>
      </c>
      <c r="BG1491" t="s">
        <v>6130</v>
      </c>
    </row>
    <row r="1492" spans="1:59" x14ac:dyDescent="0.2">
      <c r="A1492" s="1">
        <v>42618.940266203703</v>
      </c>
      <c r="B1492" t="s">
        <v>1862</v>
      </c>
      <c r="C1492" t="s">
        <v>6142</v>
      </c>
      <c r="D1492" t="e">
        <f>VLOOKUP(all_senate_staff[[#This Row],[Full Name]], senate_staff_import[],1,0)</f>
        <v>#N/A</v>
      </c>
      <c r="L1492" t="s">
        <v>75</v>
      </c>
      <c r="M1492" t="s">
        <v>76</v>
      </c>
      <c r="N1492" t="s">
        <v>63</v>
      </c>
      <c r="AH1492" t="s">
        <v>65</v>
      </c>
      <c r="AI1492" t="s">
        <v>66</v>
      </c>
      <c r="AL1492" t="s">
        <v>67</v>
      </c>
      <c r="AY1492" t="s">
        <v>6143</v>
      </c>
      <c r="AZ1492" t="s">
        <v>6144</v>
      </c>
      <c r="BA1492" t="s">
        <v>6145</v>
      </c>
      <c r="BB1492" t="s">
        <v>194</v>
      </c>
      <c r="BD1492" t="s">
        <v>72</v>
      </c>
      <c r="BG1492" t="s">
        <v>6146</v>
      </c>
    </row>
    <row r="1493" spans="1:59" x14ac:dyDescent="0.2">
      <c r="A1493" s="1">
        <v>42618.940254629633</v>
      </c>
      <c r="B1493" t="s">
        <v>1862</v>
      </c>
      <c r="C1493" t="s">
        <v>6164</v>
      </c>
      <c r="D1493" t="e">
        <f>VLOOKUP(all_senate_staff[[#This Row],[Full Name]], senate_staff_import[],1,0)</f>
        <v>#N/A</v>
      </c>
      <c r="M1493" t="s">
        <v>1803</v>
      </c>
      <c r="AH1493" t="s">
        <v>65</v>
      </c>
      <c r="AI1493" t="s">
        <v>66</v>
      </c>
      <c r="AL1493" t="s">
        <v>1237</v>
      </c>
      <c r="AY1493" t="s">
        <v>6165</v>
      </c>
      <c r="AZ1493" t="s">
        <v>6166</v>
      </c>
      <c r="BA1493" t="s">
        <v>6167</v>
      </c>
      <c r="BB1493" t="s">
        <v>5746</v>
      </c>
      <c r="BD1493" t="s">
        <v>72</v>
      </c>
      <c r="BG1493" t="s">
        <v>6168</v>
      </c>
    </row>
    <row r="1494" spans="1:59" x14ac:dyDescent="0.2">
      <c r="A1494" s="1">
        <v>42618.940243055556</v>
      </c>
      <c r="B1494" t="s">
        <v>1862</v>
      </c>
      <c r="C1494" t="s">
        <v>6173</v>
      </c>
      <c r="D1494" t="e">
        <f>VLOOKUP(all_senate_staff[[#This Row],[Full Name]], senate_staff_import[],1,0)</f>
        <v>#N/A</v>
      </c>
      <c r="K1494" t="s">
        <v>6174</v>
      </c>
      <c r="L1494" t="s">
        <v>384</v>
      </c>
      <c r="M1494" t="s">
        <v>385</v>
      </c>
      <c r="N1494" t="s">
        <v>168</v>
      </c>
      <c r="T1494" t="s">
        <v>6175</v>
      </c>
      <c r="V1494" t="s">
        <v>6176</v>
      </c>
      <c r="AH1494" t="s">
        <v>65</v>
      </c>
      <c r="AI1494" t="s">
        <v>66</v>
      </c>
      <c r="AL1494" t="s">
        <v>67</v>
      </c>
      <c r="AM1494" t="s">
        <v>145</v>
      </c>
      <c r="AY1494" t="s">
        <v>6177</v>
      </c>
      <c r="AZ1494" t="s">
        <v>6178</v>
      </c>
      <c r="BA1494" t="s">
        <v>6179</v>
      </c>
      <c r="BB1494" t="s">
        <v>455</v>
      </c>
      <c r="BD1494" t="s">
        <v>72</v>
      </c>
      <c r="BG1494" t="s">
        <v>6180</v>
      </c>
    </row>
    <row r="1495" spans="1:59" x14ac:dyDescent="0.2">
      <c r="A1495" s="1">
        <v>42618.940243055556</v>
      </c>
      <c r="B1495" t="s">
        <v>1862</v>
      </c>
      <c r="C1495" t="s">
        <v>6184</v>
      </c>
      <c r="D1495" t="e">
        <f>VLOOKUP(all_senate_staff[[#This Row],[Full Name]], senate_staff_import[],1,0)</f>
        <v>#N/A</v>
      </c>
      <c r="M1495" t="s">
        <v>1466</v>
      </c>
      <c r="AH1495" t="s">
        <v>65</v>
      </c>
      <c r="AI1495" t="s">
        <v>66</v>
      </c>
      <c r="AL1495" t="s">
        <v>1237</v>
      </c>
      <c r="AY1495" t="s">
        <v>6185</v>
      </c>
      <c r="AZ1495" t="s">
        <v>6186</v>
      </c>
      <c r="BA1495" t="s">
        <v>6187</v>
      </c>
      <c r="BB1495" t="s">
        <v>455</v>
      </c>
      <c r="BD1495" t="s">
        <v>72</v>
      </c>
      <c r="BG1495" t="s">
        <v>6188</v>
      </c>
    </row>
    <row r="1496" spans="1:59" x14ac:dyDescent="0.2">
      <c r="A1496" s="1">
        <v>42618.94023148148</v>
      </c>
      <c r="B1496" t="s">
        <v>1862</v>
      </c>
      <c r="C1496" t="s">
        <v>6204</v>
      </c>
      <c r="D1496" t="e">
        <f>VLOOKUP(all_senate_staff[[#This Row],[Full Name]], senate_staff_import[],1,0)</f>
        <v>#N/A</v>
      </c>
      <c r="L1496" t="s">
        <v>463</v>
      </c>
      <c r="M1496" t="s">
        <v>464</v>
      </c>
      <c r="N1496" t="s">
        <v>63</v>
      </c>
      <c r="AH1496" t="s">
        <v>65</v>
      </c>
      <c r="AI1496" t="s">
        <v>66</v>
      </c>
      <c r="AL1496" t="s">
        <v>67</v>
      </c>
      <c r="AY1496" t="s">
        <v>6205</v>
      </c>
      <c r="AZ1496" t="s">
        <v>6206</v>
      </c>
      <c r="BA1496" t="s">
        <v>6207</v>
      </c>
      <c r="BB1496" t="s">
        <v>714</v>
      </c>
      <c r="BD1496" t="s">
        <v>72</v>
      </c>
      <c r="BG1496" t="s">
        <v>6208</v>
      </c>
    </row>
    <row r="1497" spans="1:59" x14ac:dyDescent="0.2">
      <c r="A1497" s="1">
        <v>42618.94021990741</v>
      </c>
      <c r="B1497" t="s">
        <v>1862</v>
      </c>
      <c r="C1497" t="s">
        <v>6230</v>
      </c>
      <c r="D1497" t="e">
        <f>VLOOKUP(all_senate_staff[[#This Row],[Full Name]], senate_staff_import[],1,0)</f>
        <v>#N/A</v>
      </c>
      <c r="L1497" t="s">
        <v>1219</v>
      </c>
      <c r="M1497" t="s">
        <v>1220</v>
      </c>
      <c r="N1497" t="s">
        <v>63</v>
      </c>
      <c r="AH1497" t="s">
        <v>65</v>
      </c>
      <c r="AI1497" t="s">
        <v>66</v>
      </c>
      <c r="AL1497" t="s">
        <v>67</v>
      </c>
      <c r="AY1497" t="s">
        <v>6231</v>
      </c>
      <c r="AZ1497" t="s">
        <v>6232</v>
      </c>
      <c r="BA1497" t="s">
        <v>6233</v>
      </c>
      <c r="BB1497" t="s">
        <v>6234</v>
      </c>
      <c r="BD1497" t="s">
        <v>72</v>
      </c>
      <c r="BG1497" t="s">
        <v>6235</v>
      </c>
    </row>
    <row r="1498" spans="1:59" x14ac:dyDescent="0.2">
      <c r="A1498" s="1">
        <v>42618.94021990741</v>
      </c>
      <c r="B1498" t="s">
        <v>1862</v>
      </c>
      <c r="C1498" t="s">
        <v>6239</v>
      </c>
      <c r="D1498" t="e">
        <f>VLOOKUP(all_senate_staff[[#This Row],[Full Name]], senate_staff_import[],1,0)</f>
        <v>#N/A</v>
      </c>
      <c r="M1498" t="s">
        <v>1796</v>
      </c>
      <c r="AH1498" t="s">
        <v>65</v>
      </c>
      <c r="AI1498" t="s">
        <v>66</v>
      </c>
      <c r="AL1498" t="s">
        <v>1237</v>
      </c>
      <c r="AY1498" t="s">
        <v>6240</v>
      </c>
      <c r="AZ1498" t="s">
        <v>6241</v>
      </c>
      <c r="BA1498" t="s">
        <v>6242</v>
      </c>
      <c r="BB1498" t="s">
        <v>4925</v>
      </c>
      <c r="BD1498" t="s">
        <v>72</v>
      </c>
      <c r="BG1498" t="s">
        <v>6243</v>
      </c>
    </row>
    <row r="1499" spans="1:59" x14ac:dyDescent="0.2">
      <c r="A1499" s="1">
        <v>42618.940208333333</v>
      </c>
      <c r="B1499" t="s">
        <v>1862</v>
      </c>
      <c r="C1499" t="s">
        <v>6258</v>
      </c>
      <c r="D1499" t="e">
        <f>VLOOKUP(all_senate_staff[[#This Row],[Full Name]], senate_staff_import[],1,0)</f>
        <v>#N/A</v>
      </c>
      <c r="M1499" t="s">
        <v>1460</v>
      </c>
      <c r="AH1499" t="s">
        <v>65</v>
      </c>
      <c r="AI1499" t="s">
        <v>66</v>
      </c>
      <c r="AL1499" t="s">
        <v>1237</v>
      </c>
      <c r="AY1499" t="s">
        <v>6259</v>
      </c>
      <c r="AZ1499" t="s">
        <v>6260</v>
      </c>
      <c r="BA1499" t="s">
        <v>6261</v>
      </c>
      <c r="BB1499" t="s">
        <v>1070</v>
      </c>
      <c r="BD1499" t="s">
        <v>72</v>
      </c>
      <c r="BG1499" t="s">
        <v>6262</v>
      </c>
    </row>
    <row r="1500" spans="1:59" x14ac:dyDescent="0.2">
      <c r="A1500" s="1">
        <v>42618.940196759257</v>
      </c>
      <c r="B1500" t="s">
        <v>1862</v>
      </c>
      <c r="C1500" t="s">
        <v>6268</v>
      </c>
      <c r="D1500" t="e">
        <f>VLOOKUP(all_senate_staff[[#This Row],[Full Name]], senate_staff_import[],1,0)</f>
        <v>#N/A</v>
      </c>
      <c r="M1500" t="s">
        <v>1285</v>
      </c>
      <c r="AH1500" t="s">
        <v>65</v>
      </c>
      <c r="AI1500" t="s">
        <v>66</v>
      </c>
      <c r="AL1500" t="s">
        <v>1237</v>
      </c>
      <c r="AY1500" t="s">
        <v>6269</v>
      </c>
      <c r="AZ1500" t="s">
        <v>6270</v>
      </c>
      <c r="BA1500" t="s">
        <v>6271</v>
      </c>
      <c r="BB1500" t="s">
        <v>2551</v>
      </c>
      <c r="BD1500" t="s">
        <v>72</v>
      </c>
      <c r="BG1500" t="s">
        <v>6272</v>
      </c>
    </row>
    <row r="1501" spans="1:59" x14ac:dyDescent="0.2">
      <c r="A1501" s="1">
        <v>42618.940185185187</v>
      </c>
      <c r="B1501" t="s">
        <v>1862</v>
      </c>
      <c r="C1501" t="s">
        <v>6296</v>
      </c>
      <c r="D1501" t="e">
        <f>VLOOKUP(all_senate_staff[[#This Row],[Full Name]], senate_staff_import[],1,0)</f>
        <v>#N/A</v>
      </c>
      <c r="L1501" t="s">
        <v>1202</v>
      </c>
      <c r="M1501" t="s">
        <v>1203</v>
      </c>
      <c r="N1501" t="s">
        <v>168</v>
      </c>
      <c r="AH1501" t="s">
        <v>65</v>
      </c>
      <c r="AI1501" t="s">
        <v>66</v>
      </c>
      <c r="AL1501" t="s">
        <v>67</v>
      </c>
      <c r="AM1501" t="s">
        <v>284</v>
      </c>
      <c r="AY1501" t="s">
        <v>6297</v>
      </c>
      <c r="AZ1501" t="s">
        <v>6298</v>
      </c>
      <c r="BA1501" t="s">
        <v>1293</v>
      </c>
      <c r="BB1501" t="s">
        <v>284</v>
      </c>
      <c r="BD1501" t="s">
        <v>72</v>
      </c>
      <c r="BG1501" t="s">
        <v>6299</v>
      </c>
    </row>
    <row r="1502" spans="1:59" x14ac:dyDescent="0.2">
      <c r="A1502" s="1">
        <v>42618.94017361111</v>
      </c>
      <c r="B1502" t="s">
        <v>1862</v>
      </c>
      <c r="C1502" t="s">
        <v>6312</v>
      </c>
      <c r="D1502" t="e">
        <f>VLOOKUP(all_senate_staff[[#This Row],[Full Name]], senate_staff_import[],1,0)</f>
        <v>#N/A</v>
      </c>
      <c r="L1502" t="s">
        <v>320</v>
      </c>
      <c r="M1502" t="s">
        <v>321</v>
      </c>
      <c r="N1502" t="s">
        <v>168</v>
      </c>
      <c r="AH1502" t="s">
        <v>65</v>
      </c>
      <c r="AI1502" t="s">
        <v>66</v>
      </c>
      <c r="AL1502" t="s">
        <v>67</v>
      </c>
      <c r="AM1502" t="s">
        <v>284</v>
      </c>
      <c r="AY1502" t="s">
        <v>6313</v>
      </c>
      <c r="AZ1502" t="s">
        <v>6314</v>
      </c>
      <c r="BA1502" t="s">
        <v>6315</v>
      </c>
      <c r="BB1502" t="s">
        <v>284</v>
      </c>
      <c r="BD1502" t="s">
        <v>72</v>
      </c>
      <c r="BG1502" t="s">
        <v>6316</v>
      </c>
    </row>
    <row r="1503" spans="1:59" x14ac:dyDescent="0.2">
      <c r="A1503" s="1">
        <v>42618.94017361111</v>
      </c>
      <c r="B1503" t="s">
        <v>1862</v>
      </c>
      <c r="C1503" t="s">
        <v>6328</v>
      </c>
      <c r="D1503" t="e">
        <f>VLOOKUP(all_senate_staff[[#This Row],[Full Name]], senate_staff_import[],1,0)</f>
        <v>#N/A</v>
      </c>
      <c r="M1503" t="s">
        <v>1285</v>
      </c>
      <c r="AH1503" t="s">
        <v>65</v>
      </c>
      <c r="AI1503" t="s">
        <v>66</v>
      </c>
      <c r="AL1503" t="s">
        <v>1237</v>
      </c>
      <c r="AY1503" t="s">
        <v>6329</v>
      </c>
      <c r="AZ1503" t="s">
        <v>6330</v>
      </c>
      <c r="BA1503" t="s">
        <v>6331</v>
      </c>
      <c r="BB1503" t="s">
        <v>529</v>
      </c>
      <c r="BD1503" t="s">
        <v>72</v>
      </c>
      <c r="BG1503" t="s">
        <v>6332</v>
      </c>
    </row>
    <row r="1504" spans="1:59" x14ac:dyDescent="0.2">
      <c r="A1504" s="1">
        <v>42618.940162037034</v>
      </c>
      <c r="B1504" t="s">
        <v>1862</v>
      </c>
      <c r="C1504" t="s">
        <v>6333</v>
      </c>
      <c r="D1504" t="e">
        <f>VLOOKUP(all_senate_staff[[#This Row],[Full Name]], senate_staff_import[],1,0)</f>
        <v>#N/A</v>
      </c>
      <c r="L1504" t="s">
        <v>1145</v>
      </c>
      <c r="M1504" t="s">
        <v>1146</v>
      </c>
      <c r="N1504" t="s">
        <v>63</v>
      </c>
      <c r="AH1504" t="s">
        <v>65</v>
      </c>
      <c r="AI1504" t="s">
        <v>66</v>
      </c>
      <c r="AL1504" t="s">
        <v>67</v>
      </c>
      <c r="AY1504" t="s">
        <v>6334</v>
      </c>
      <c r="AZ1504" t="s">
        <v>1148</v>
      </c>
      <c r="BA1504" t="s">
        <v>6335</v>
      </c>
      <c r="BB1504" t="s">
        <v>1150</v>
      </c>
      <c r="BD1504" t="s">
        <v>72</v>
      </c>
      <c r="BG1504" t="s">
        <v>6336</v>
      </c>
    </row>
    <row r="1505" spans="1:59" x14ac:dyDescent="0.2">
      <c r="A1505" s="1">
        <v>42618.940162037034</v>
      </c>
      <c r="B1505" t="s">
        <v>1862</v>
      </c>
      <c r="C1505" t="s">
        <v>6342</v>
      </c>
      <c r="D1505" t="e">
        <f>VLOOKUP(all_senate_staff[[#This Row],[Full Name]], senate_staff_import[],1,0)</f>
        <v>#N/A</v>
      </c>
      <c r="L1505" t="s">
        <v>320</v>
      </c>
      <c r="M1505" t="s">
        <v>321</v>
      </c>
      <c r="N1505" t="s">
        <v>168</v>
      </c>
      <c r="AH1505" t="s">
        <v>65</v>
      </c>
      <c r="AI1505" t="s">
        <v>66</v>
      </c>
      <c r="AL1505" t="s">
        <v>67</v>
      </c>
      <c r="AY1505" t="s">
        <v>6343</v>
      </c>
      <c r="AZ1505" t="s">
        <v>6344</v>
      </c>
      <c r="BA1505" t="s">
        <v>255</v>
      </c>
      <c r="BB1505" t="s">
        <v>578</v>
      </c>
      <c r="BD1505" t="s">
        <v>72</v>
      </c>
      <c r="BG1505" t="s">
        <v>6345</v>
      </c>
    </row>
    <row r="1506" spans="1:59" x14ac:dyDescent="0.2">
      <c r="A1506" s="1">
        <v>42618.940162037034</v>
      </c>
      <c r="B1506" t="s">
        <v>1862</v>
      </c>
      <c r="C1506" t="s">
        <v>6351</v>
      </c>
      <c r="D1506" t="e">
        <f>VLOOKUP(all_senate_staff[[#This Row],[Full Name]], senate_staff_import[],1,0)</f>
        <v>#N/A</v>
      </c>
      <c r="M1506" t="s">
        <v>1273</v>
      </c>
      <c r="AH1506" t="s">
        <v>65</v>
      </c>
      <c r="AI1506" t="s">
        <v>66</v>
      </c>
      <c r="AL1506" t="s">
        <v>1237</v>
      </c>
      <c r="AY1506" t="s">
        <v>6352</v>
      </c>
      <c r="AZ1506" t="s">
        <v>6353</v>
      </c>
      <c r="BA1506" t="s">
        <v>6354</v>
      </c>
      <c r="BB1506" t="s">
        <v>6355</v>
      </c>
      <c r="BD1506" t="s">
        <v>72</v>
      </c>
      <c r="BG1506" t="s">
        <v>6356</v>
      </c>
    </row>
    <row r="1507" spans="1:59" x14ac:dyDescent="0.2">
      <c r="A1507" s="1">
        <v>42618.940150462957</v>
      </c>
      <c r="B1507" t="s">
        <v>1862</v>
      </c>
      <c r="C1507" t="s">
        <v>6362</v>
      </c>
      <c r="D1507" t="e">
        <f>VLOOKUP(all_senate_staff[[#This Row],[Full Name]], senate_staff_import[],1,0)</f>
        <v>#N/A</v>
      </c>
      <c r="M1507" t="s">
        <v>1273</v>
      </c>
      <c r="AH1507" t="s">
        <v>65</v>
      </c>
      <c r="AI1507" t="s">
        <v>66</v>
      </c>
      <c r="AL1507" t="s">
        <v>1237</v>
      </c>
      <c r="AY1507" t="s">
        <v>6363</v>
      </c>
      <c r="AZ1507" t="s">
        <v>6364</v>
      </c>
      <c r="BA1507" t="s">
        <v>6365</v>
      </c>
      <c r="BB1507" t="s">
        <v>1277</v>
      </c>
      <c r="BD1507" t="s">
        <v>72</v>
      </c>
      <c r="BG1507" t="s">
        <v>6366</v>
      </c>
    </row>
    <row r="1508" spans="1:59" x14ac:dyDescent="0.2">
      <c r="A1508" s="1">
        <v>42618.940138888887</v>
      </c>
      <c r="B1508" t="s">
        <v>1862</v>
      </c>
      <c r="C1508" t="s">
        <v>6367</v>
      </c>
      <c r="D1508" t="e">
        <f>VLOOKUP(all_senate_staff[[#This Row],[Full Name]], senate_staff_import[],1,0)</f>
        <v>#N/A</v>
      </c>
      <c r="L1508" t="s">
        <v>1121</v>
      </c>
      <c r="M1508" t="s">
        <v>1122</v>
      </c>
      <c r="N1508" t="s">
        <v>63</v>
      </c>
      <c r="T1508" t="s">
        <v>6368</v>
      </c>
      <c r="AH1508" t="s">
        <v>65</v>
      </c>
      <c r="AI1508" t="s">
        <v>66</v>
      </c>
      <c r="AL1508" t="s">
        <v>67</v>
      </c>
      <c r="AM1508" t="s">
        <v>145</v>
      </c>
      <c r="AY1508" t="s">
        <v>6369</v>
      </c>
      <c r="AZ1508" t="s">
        <v>6370</v>
      </c>
      <c r="BA1508" t="s">
        <v>6371</v>
      </c>
      <c r="BB1508" t="s">
        <v>1142</v>
      </c>
      <c r="BD1508" t="s">
        <v>72</v>
      </c>
      <c r="BG1508" t="s">
        <v>6372</v>
      </c>
    </row>
    <row r="1509" spans="1:59" x14ac:dyDescent="0.2">
      <c r="A1509" s="1">
        <v>42618.940138888887</v>
      </c>
      <c r="B1509" t="s">
        <v>1862</v>
      </c>
      <c r="C1509" t="s">
        <v>6379</v>
      </c>
      <c r="D1509" t="e">
        <f>VLOOKUP(all_senate_staff[[#This Row],[Full Name]], senate_staff_import[],1,0)</f>
        <v>#N/A</v>
      </c>
      <c r="L1509" t="s">
        <v>1121</v>
      </c>
      <c r="M1509" t="s">
        <v>1122</v>
      </c>
      <c r="N1509" t="s">
        <v>63</v>
      </c>
      <c r="AH1509" t="s">
        <v>65</v>
      </c>
      <c r="AI1509" t="s">
        <v>66</v>
      </c>
      <c r="AL1509" t="s">
        <v>67</v>
      </c>
      <c r="AY1509" t="s">
        <v>6380</v>
      </c>
      <c r="AZ1509" t="s">
        <v>6381</v>
      </c>
      <c r="BA1509" t="s">
        <v>3384</v>
      </c>
      <c r="BB1509" t="s">
        <v>455</v>
      </c>
      <c r="BD1509" t="s">
        <v>72</v>
      </c>
      <c r="BG1509" t="s">
        <v>6382</v>
      </c>
    </row>
    <row r="1510" spans="1:59" x14ac:dyDescent="0.2">
      <c r="A1510" s="1">
        <v>42618.940115740741</v>
      </c>
      <c r="B1510" t="s">
        <v>1862</v>
      </c>
      <c r="C1510" t="s">
        <v>6414</v>
      </c>
      <c r="D1510" t="e">
        <f>VLOOKUP(all_senate_staff[[#This Row],[Full Name]], senate_staff_import[],1,0)</f>
        <v>#N/A</v>
      </c>
      <c r="L1510" t="s">
        <v>1121</v>
      </c>
      <c r="M1510" t="s">
        <v>1122</v>
      </c>
      <c r="N1510" t="s">
        <v>63</v>
      </c>
      <c r="AH1510" t="s">
        <v>65</v>
      </c>
      <c r="AI1510" t="s">
        <v>66</v>
      </c>
      <c r="AL1510" t="s">
        <v>67</v>
      </c>
      <c r="AY1510" t="s">
        <v>6415</v>
      </c>
      <c r="AZ1510" t="s">
        <v>6416</v>
      </c>
      <c r="BA1510" t="s">
        <v>6417</v>
      </c>
      <c r="BB1510" t="s">
        <v>219</v>
      </c>
      <c r="BD1510" t="s">
        <v>72</v>
      </c>
      <c r="BG1510" t="s">
        <v>6418</v>
      </c>
    </row>
    <row r="1511" spans="1:59" x14ac:dyDescent="0.2">
      <c r="A1511" s="1">
        <v>42618.940115740741</v>
      </c>
      <c r="B1511" t="s">
        <v>1862</v>
      </c>
      <c r="C1511" t="s">
        <v>6419</v>
      </c>
      <c r="D1511" t="e">
        <f>VLOOKUP(all_senate_staff[[#This Row],[Full Name]], senate_staff_import[],1,0)</f>
        <v>#N/A</v>
      </c>
      <c r="M1511" t="s">
        <v>1273</v>
      </c>
      <c r="AH1511" t="s">
        <v>65</v>
      </c>
      <c r="AI1511" t="s">
        <v>66</v>
      </c>
      <c r="AL1511" t="s">
        <v>1237</v>
      </c>
      <c r="AY1511" t="s">
        <v>6420</v>
      </c>
      <c r="AZ1511" t="s">
        <v>6421</v>
      </c>
      <c r="BA1511" t="s">
        <v>6422</v>
      </c>
      <c r="BB1511" t="s">
        <v>1277</v>
      </c>
      <c r="BD1511" t="s">
        <v>72</v>
      </c>
      <c r="BG1511" t="s">
        <v>6423</v>
      </c>
    </row>
    <row r="1512" spans="1:59" x14ac:dyDescent="0.2">
      <c r="A1512" s="1">
        <v>42618.940115740741</v>
      </c>
      <c r="B1512" t="s">
        <v>1862</v>
      </c>
      <c r="C1512" t="s">
        <v>6429</v>
      </c>
      <c r="D1512" t="e">
        <f>VLOOKUP(all_senate_staff[[#This Row],[Full Name]], senate_staff_import[],1,0)</f>
        <v>#N/A</v>
      </c>
      <c r="M1512" t="s">
        <v>1460</v>
      </c>
      <c r="AH1512" t="s">
        <v>65</v>
      </c>
      <c r="AI1512" t="s">
        <v>66</v>
      </c>
      <c r="AL1512" t="s">
        <v>1237</v>
      </c>
      <c r="AY1512" t="s">
        <v>6430</v>
      </c>
      <c r="AZ1512" t="s">
        <v>6431</v>
      </c>
      <c r="BA1512" t="s">
        <v>6432</v>
      </c>
      <c r="BB1512" t="s">
        <v>455</v>
      </c>
      <c r="BD1512" t="s">
        <v>72</v>
      </c>
      <c r="BG1512" t="s">
        <v>6433</v>
      </c>
    </row>
    <row r="1513" spans="1:59" x14ac:dyDescent="0.2">
      <c r="A1513" s="1">
        <v>42618.940081018518</v>
      </c>
      <c r="B1513" t="s">
        <v>1862</v>
      </c>
      <c r="C1513" t="s">
        <v>6499</v>
      </c>
      <c r="D1513" t="e">
        <f>VLOOKUP(all_senate_staff[[#This Row],[Full Name]], senate_staff_import[],1,0)</f>
        <v>#N/A</v>
      </c>
      <c r="L1513" t="s">
        <v>5309</v>
      </c>
      <c r="M1513" t="s">
        <v>5310</v>
      </c>
      <c r="N1513" t="s">
        <v>168</v>
      </c>
      <c r="AH1513" t="s">
        <v>65</v>
      </c>
      <c r="AI1513" t="s">
        <v>66</v>
      </c>
      <c r="AL1513" t="s">
        <v>67</v>
      </c>
      <c r="AY1513" t="s">
        <v>6500</v>
      </c>
      <c r="AZ1513" t="s">
        <v>3882</v>
      </c>
      <c r="BA1513" t="s">
        <v>6501</v>
      </c>
      <c r="BB1513" t="s">
        <v>6502</v>
      </c>
      <c r="BD1513" t="s">
        <v>72</v>
      </c>
      <c r="BG1513" t="s">
        <v>6503</v>
      </c>
    </row>
    <row r="1514" spans="1:59" x14ac:dyDescent="0.2">
      <c r="A1514" s="1">
        <v>42618.940057870372</v>
      </c>
      <c r="B1514" t="s">
        <v>1862</v>
      </c>
      <c r="C1514" t="s">
        <v>6527</v>
      </c>
      <c r="D1514" t="e">
        <f>VLOOKUP(all_senate_staff[[#This Row],[Full Name]], senate_staff_import[],1,0)</f>
        <v>#N/A</v>
      </c>
      <c r="L1514" t="s">
        <v>1090</v>
      </c>
      <c r="M1514" t="s">
        <v>6528</v>
      </c>
      <c r="N1514" t="s">
        <v>63</v>
      </c>
      <c r="AH1514" t="s">
        <v>65</v>
      </c>
      <c r="AI1514" t="s">
        <v>66</v>
      </c>
      <c r="AL1514" t="s">
        <v>67</v>
      </c>
      <c r="AY1514" t="s">
        <v>6529</v>
      </c>
      <c r="AZ1514" t="s">
        <v>6530</v>
      </c>
      <c r="BA1514" t="s">
        <v>6531</v>
      </c>
      <c r="BB1514" t="s">
        <v>116</v>
      </c>
      <c r="BD1514" t="s">
        <v>72</v>
      </c>
      <c r="BG1514" t="s">
        <v>6532</v>
      </c>
    </row>
    <row r="1515" spans="1:59" x14ac:dyDescent="0.2">
      <c r="A1515" s="1">
        <v>42618.94</v>
      </c>
      <c r="B1515" t="s">
        <v>1862</v>
      </c>
      <c r="C1515" t="s">
        <v>6593</v>
      </c>
      <c r="D1515" t="e">
        <f>VLOOKUP(all_senate_staff[[#This Row],[Full Name]], senate_staff_import[],1,0)</f>
        <v>#N/A</v>
      </c>
      <c r="L1515" t="s">
        <v>5309</v>
      </c>
      <c r="M1515" t="s">
        <v>5310</v>
      </c>
      <c r="N1515" t="s">
        <v>63</v>
      </c>
      <c r="AH1515" t="s">
        <v>65</v>
      </c>
      <c r="AI1515" t="s">
        <v>66</v>
      </c>
      <c r="AL1515" t="s">
        <v>67</v>
      </c>
      <c r="AY1515" t="s">
        <v>6594</v>
      </c>
      <c r="AZ1515" t="s">
        <v>6595</v>
      </c>
      <c r="BA1515" t="s">
        <v>6596</v>
      </c>
      <c r="BB1515" t="s">
        <v>407</v>
      </c>
      <c r="BD1515" t="s">
        <v>72</v>
      </c>
      <c r="BG1515" t="s">
        <v>6597</v>
      </c>
    </row>
    <row r="1516" spans="1:59" x14ac:dyDescent="0.2">
      <c r="A1516" s="1">
        <v>42618.94</v>
      </c>
      <c r="B1516" t="s">
        <v>1862</v>
      </c>
      <c r="C1516" t="s">
        <v>6606</v>
      </c>
      <c r="D1516" t="e">
        <f>VLOOKUP(all_senate_staff[[#This Row],[Full Name]], senate_staff_import[],1,0)</f>
        <v>#N/A</v>
      </c>
      <c r="L1516" t="s">
        <v>1031</v>
      </c>
      <c r="M1516" t="s">
        <v>6607</v>
      </c>
      <c r="N1516" t="s">
        <v>63</v>
      </c>
      <c r="AH1516" t="s">
        <v>65</v>
      </c>
      <c r="AI1516" t="s">
        <v>66</v>
      </c>
      <c r="AL1516" t="s">
        <v>67</v>
      </c>
      <c r="AY1516" t="s">
        <v>6608</v>
      </c>
      <c r="AZ1516" t="s">
        <v>6609</v>
      </c>
      <c r="BA1516" t="s">
        <v>6610</v>
      </c>
      <c r="BB1516" t="s">
        <v>407</v>
      </c>
      <c r="BD1516" t="s">
        <v>72</v>
      </c>
      <c r="BG1516" t="s">
        <v>6611</v>
      </c>
    </row>
    <row r="1517" spans="1:59" x14ac:dyDescent="0.2">
      <c r="A1517" s="1">
        <v>42618.939988425933</v>
      </c>
      <c r="B1517" t="s">
        <v>1862</v>
      </c>
      <c r="C1517" t="s">
        <v>6638</v>
      </c>
      <c r="D1517" t="e">
        <f>VLOOKUP(all_senate_staff[[#This Row],[Full Name]], senate_staff_import[],1,0)</f>
        <v>#N/A</v>
      </c>
      <c r="L1517" t="s">
        <v>1017</v>
      </c>
      <c r="M1517" t="s">
        <v>1018</v>
      </c>
      <c r="N1517" t="s">
        <v>63</v>
      </c>
      <c r="AH1517" t="s">
        <v>65</v>
      </c>
      <c r="AI1517" t="s">
        <v>66</v>
      </c>
      <c r="AL1517" t="s">
        <v>67</v>
      </c>
      <c r="AY1517" t="s">
        <v>6639</v>
      </c>
      <c r="AZ1517" t="s">
        <v>6640</v>
      </c>
      <c r="BA1517" t="s">
        <v>6641</v>
      </c>
      <c r="BB1517" t="s">
        <v>88</v>
      </c>
      <c r="BD1517" t="s">
        <v>72</v>
      </c>
      <c r="BG1517" t="s">
        <v>6642</v>
      </c>
    </row>
    <row r="1518" spans="1:59" x14ac:dyDescent="0.2">
      <c r="A1518" s="1">
        <v>42618.939965277779</v>
      </c>
      <c r="B1518" t="s">
        <v>1862</v>
      </c>
      <c r="C1518" t="s">
        <v>6704</v>
      </c>
      <c r="D1518" t="e">
        <f>VLOOKUP(all_senate_staff[[#This Row],[Full Name]], senate_staff_import[],1,0)</f>
        <v>#N/A</v>
      </c>
      <c r="L1518" t="s">
        <v>384</v>
      </c>
      <c r="M1518" t="s">
        <v>385</v>
      </c>
      <c r="N1518" t="s">
        <v>168</v>
      </c>
      <c r="AH1518" t="s">
        <v>65</v>
      </c>
      <c r="AI1518" t="s">
        <v>66</v>
      </c>
      <c r="AL1518" t="s">
        <v>67</v>
      </c>
      <c r="AY1518" t="s">
        <v>6705</v>
      </c>
      <c r="AZ1518" t="s">
        <v>6706</v>
      </c>
      <c r="BA1518" t="s">
        <v>6707</v>
      </c>
      <c r="BB1518" t="s">
        <v>365</v>
      </c>
      <c r="BD1518" t="s">
        <v>72</v>
      </c>
      <c r="BG1518" t="s">
        <v>6708</v>
      </c>
    </row>
    <row r="1519" spans="1:59" x14ac:dyDescent="0.2">
      <c r="A1519" s="1">
        <v>42618.939953703702</v>
      </c>
      <c r="B1519" t="s">
        <v>1862</v>
      </c>
      <c r="C1519" t="s">
        <v>6718</v>
      </c>
      <c r="D1519" t="e">
        <f>VLOOKUP(all_senate_staff[[#This Row],[Full Name]], senate_staff_import[],1,0)</f>
        <v>#N/A</v>
      </c>
      <c r="M1519" t="s">
        <v>1796</v>
      </c>
      <c r="AH1519" t="s">
        <v>65</v>
      </c>
      <c r="AI1519" t="s">
        <v>66</v>
      </c>
      <c r="AL1519" t="s">
        <v>1237</v>
      </c>
      <c r="AY1519" t="s">
        <v>6719</v>
      </c>
      <c r="AZ1519" t="s">
        <v>6720</v>
      </c>
      <c r="BA1519" t="s">
        <v>6721</v>
      </c>
      <c r="BB1519" t="s">
        <v>4102</v>
      </c>
      <c r="BD1519" t="s">
        <v>72</v>
      </c>
      <c r="BG1519" t="s">
        <v>6722</v>
      </c>
    </row>
    <row r="1520" spans="1:59" x14ac:dyDescent="0.2">
      <c r="A1520" s="1">
        <v>42618.939942129633</v>
      </c>
      <c r="B1520" t="s">
        <v>1862</v>
      </c>
      <c r="C1520" t="s">
        <v>6732</v>
      </c>
      <c r="D1520" t="e">
        <f>VLOOKUP(all_senate_staff[[#This Row],[Full Name]], senate_staff_import[],1,0)</f>
        <v>#N/A</v>
      </c>
      <c r="L1520" t="s">
        <v>6733</v>
      </c>
      <c r="M1520" t="s">
        <v>6734</v>
      </c>
      <c r="N1520" t="s">
        <v>63</v>
      </c>
      <c r="AH1520" t="s">
        <v>65</v>
      </c>
      <c r="AI1520" t="s">
        <v>66</v>
      </c>
      <c r="AL1520" t="s">
        <v>67</v>
      </c>
      <c r="AY1520" t="s">
        <v>6735</v>
      </c>
      <c r="AZ1520" t="s">
        <v>6736</v>
      </c>
      <c r="BA1520" t="s">
        <v>6737</v>
      </c>
      <c r="BB1520" t="s">
        <v>6738</v>
      </c>
      <c r="BD1520" t="s">
        <v>72</v>
      </c>
      <c r="BG1520" t="s">
        <v>6739</v>
      </c>
    </row>
    <row r="1521" spans="1:59" x14ac:dyDescent="0.2">
      <c r="A1521" s="1">
        <v>42618.939942129633</v>
      </c>
      <c r="B1521" t="s">
        <v>1862</v>
      </c>
      <c r="C1521" t="s">
        <v>6763</v>
      </c>
      <c r="D1521" t="e">
        <f>VLOOKUP(all_senate_staff[[#This Row],[Full Name]], senate_staff_import[],1,0)</f>
        <v>#N/A</v>
      </c>
      <c r="L1521" t="s">
        <v>1001</v>
      </c>
      <c r="M1521" t="s">
        <v>1002</v>
      </c>
      <c r="N1521" t="s">
        <v>63</v>
      </c>
      <c r="AH1521" t="s">
        <v>65</v>
      </c>
      <c r="AI1521" t="s">
        <v>66</v>
      </c>
      <c r="AL1521" t="s">
        <v>67</v>
      </c>
      <c r="AY1521" t="s">
        <v>6764</v>
      </c>
      <c r="AZ1521" t="s">
        <v>6765</v>
      </c>
      <c r="BA1521" t="s">
        <v>6766</v>
      </c>
      <c r="BB1521" t="s">
        <v>578</v>
      </c>
      <c r="BD1521" t="s">
        <v>72</v>
      </c>
      <c r="BG1521" t="s">
        <v>6767</v>
      </c>
    </row>
    <row r="1522" spans="1:59" x14ac:dyDescent="0.2">
      <c r="A1522" s="1">
        <v>42618.939918981479</v>
      </c>
      <c r="B1522" t="s">
        <v>1862</v>
      </c>
      <c r="C1522" t="s">
        <v>6800</v>
      </c>
      <c r="D1522" t="e">
        <f>VLOOKUP(all_senate_staff[[#This Row],[Full Name]], senate_staff_import[],1,0)</f>
        <v>#N/A</v>
      </c>
      <c r="L1522" t="s">
        <v>1001</v>
      </c>
      <c r="M1522" t="s">
        <v>1002</v>
      </c>
      <c r="N1522" t="s">
        <v>63</v>
      </c>
      <c r="AH1522" t="s">
        <v>65</v>
      </c>
      <c r="AI1522" t="s">
        <v>66</v>
      </c>
      <c r="AL1522" t="s">
        <v>67</v>
      </c>
      <c r="AY1522" t="s">
        <v>6801</v>
      </c>
      <c r="AZ1522" t="s">
        <v>6802</v>
      </c>
      <c r="BA1522" t="s">
        <v>6803</v>
      </c>
      <c r="BB1522" t="s">
        <v>578</v>
      </c>
      <c r="BD1522" t="s">
        <v>72</v>
      </c>
      <c r="BG1522" t="s">
        <v>6804</v>
      </c>
    </row>
    <row r="1523" spans="1:59" x14ac:dyDescent="0.2">
      <c r="A1523" s="1">
        <v>42618.93990740741</v>
      </c>
      <c r="B1523" t="s">
        <v>1862</v>
      </c>
      <c r="C1523" t="s">
        <v>6837</v>
      </c>
      <c r="D1523" t="e">
        <f>VLOOKUP(all_senate_staff[[#This Row],[Full Name]], senate_staff_import[],1,0)</f>
        <v>#N/A</v>
      </c>
      <c r="L1523" t="s">
        <v>1001</v>
      </c>
      <c r="M1523" t="s">
        <v>1002</v>
      </c>
      <c r="N1523" t="s">
        <v>168</v>
      </c>
      <c r="AH1523" t="s">
        <v>65</v>
      </c>
      <c r="AI1523" t="s">
        <v>66</v>
      </c>
      <c r="AL1523" t="s">
        <v>67</v>
      </c>
      <c r="AY1523" t="s">
        <v>6838</v>
      </c>
      <c r="AZ1523" t="s">
        <v>6839</v>
      </c>
      <c r="BA1523" t="s">
        <v>6840</v>
      </c>
      <c r="BB1523" t="s">
        <v>6001</v>
      </c>
      <c r="BD1523" t="s">
        <v>72</v>
      </c>
      <c r="BG1523" t="s">
        <v>6841</v>
      </c>
    </row>
    <row r="1524" spans="1:59" x14ac:dyDescent="0.2">
      <c r="A1524" s="1">
        <v>42618.939884259264</v>
      </c>
      <c r="B1524" t="s">
        <v>1862</v>
      </c>
      <c r="C1524" t="s">
        <v>6868</v>
      </c>
      <c r="D1524" t="e">
        <f>VLOOKUP(all_senate_staff[[#This Row],[Full Name]], senate_staff_import[],1,0)</f>
        <v>#N/A</v>
      </c>
      <c r="M1524" t="s">
        <v>1460</v>
      </c>
      <c r="AH1524" t="s">
        <v>65</v>
      </c>
      <c r="AI1524" t="s">
        <v>66</v>
      </c>
      <c r="AL1524" t="s">
        <v>1237</v>
      </c>
      <c r="AY1524" t="s">
        <v>6869</v>
      </c>
      <c r="AZ1524" t="s">
        <v>6870</v>
      </c>
      <c r="BA1524" t="s">
        <v>6871</v>
      </c>
      <c r="BB1524" t="s">
        <v>6872</v>
      </c>
      <c r="BD1524" t="s">
        <v>72</v>
      </c>
      <c r="BG1524" t="s">
        <v>6873</v>
      </c>
    </row>
    <row r="1525" spans="1:59" x14ac:dyDescent="0.2">
      <c r="A1525" s="1">
        <v>42618.939884259264</v>
      </c>
      <c r="B1525" t="s">
        <v>1862</v>
      </c>
      <c r="C1525" t="s">
        <v>6874</v>
      </c>
      <c r="D1525" t="e">
        <f>VLOOKUP(all_senate_staff[[#This Row],[Full Name]], senate_staff_import[],1,0)</f>
        <v>#N/A</v>
      </c>
      <c r="L1525" t="s">
        <v>917</v>
      </c>
      <c r="M1525" t="s">
        <v>6875</v>
      </c>
      <c r="N1525" t="s">
        <v>63</v>
      </c>
      <c r="AH1525" t="s">
        <v>65</v>
      </c>
      <c r="AI1525" t="s">
        <v>66</v>
      </c>
      <c r="AL1525" t="s">
        <v>67</v>
      </c>
      <c r="AM1525" t="s">
        <v>68</v>
      </c>
      <c r="AY1525" t="s">
        <v>6876</v>
      </c>
      <c r="AZ1525" t="s">
        <v>6877</v>
      </c>
      <c r="BA1525" t="s">
        <v>6878</v>
      </c>
      <c r="BB1525" t="s">
        <v>236</v>
      </c>
      <c r="BD1525" t="s">
        <v>72</v>
      </c>
      <c r="BG1525" t="s">
        <v>6879</v>
      </c>
    </row>
    <row r="1526" spans="1:59" x14ac:dyDescent="0.2">
      <c r="A1526" s="1">
        <v>42618.939872685187</v>
      </c>
      <c r="B1526" t="s">
        <v>1862</v>
      </c>
      <c r="C1526" t="s">
        <v>6890</v>
      </c>
      <c r="D1526" t="e">
        <f>VLOOKUP(all_senate_staff[[#This Row],[Full Name]], senate_staff_import[],1,0)</f>
        <v>#N/A</v>
      </c>
      <c r="L1526" t="s">
        <v>917</v>
      </c>
      <c r="M1526" t="s">
        <v>6875</v>
      </c>
      <c r="N1526" t="s">
        <v>63</v>
      </c>
      <c r="AH1526" t="s">
        <v>65</v>
      </c>
      <c r="AI1526" t="s">
        <v>66</v>
      </c>
      <c r="AL1526" t="s">
        <v>67</v>
      </c>
      <c r="AY1526" t="s">
        <v>6891</v>
      </c>
      <c r="AZ1526" t="s">
        <v>6892</v>
      </c>
      <c r="BA1526" t="s">
        <v>3844</v>
      </c>
      <c r="BB1526" t="s">
        <v>6893</v>
      </c>
      <c r="BD1526" t="s">
        <v>72</v>
      </c>
      <c r="BG1526" t="s">
        <v>6894</v>
      </c>
    </row>
    <row r="1527" spans="1:59" x14ac:dyDescent="0.2">
      <c r="A1527" s="1">
        <v>42618.93986111111</v>
      </c>
      <c r="B1527" t="s">
        <v>1862</v>
      </c>
      <c r="C1527" t="s">
        <v>6906</v>
      </c>
      <c r="D1527" t="e">
        <f>VLOOKUP(all_senate_staff[[#This Row],[Full Name]], senate_staff_import[],1,0)</f>
        <v>#N/A</v>
      </c>
      <c r="L1527" t="s">
        <v>917</v>
      </c>
      <c r="M1527" t="s">
        <v>6875</v>
      </c>
      <c r="N1527" t="s">
        <v>63</v>
      </c>
      <c r="AH1527" t="s">
        <v>65</v>
      </c>
      <c r="AI1527" t="s">
        <v>66</v>
      </c>
      <c r="AL1527" t="s">
        <v>67</v>
      </c>
      <c r="AY1527" t="s">
        <v>6907</v>
      </c>
      <c r="AZ1527" t="s">
        <v>6908</v>
      </c>
      <c r="BA1527" t="s">
        <v>6909</v>
      </c>
      <c r="BB1527" t="s">
        <v>365</v>
      </c>
      <c r="BD1527" t="s">
        <v>72</v>
      </c>
      <c r="BG1527" t="s">
        <v>6910</v>
      </c>
    </row>
    <row r="1528" spans="1:59" x14ac:dyDescent="0.2">
      <c r="A1528" s="1">
        <v>42618.939849537041</v>
      </c>
      <c r="B1528" t="s">
        <v>1862</v>
      </c>
      <c r="C1528" t="s">
        <v>6954</v>
      </c>
      <c r="D1528" t="e">
        <f>VLOOKUP(all_senate_staff[[#This Row],[Full Name]], senate_staff_import[],1,0)</f>
        <v>#N/A</v>
      </c>
      <c r="M1528" t="s">
        <v>1267</v>
      </c>
      <c r="AH1528" t="s">
        <v>65</v>
      </c>
      <c r="AI1528" t="s">
        <v>66</v>
      </c>
      <c r="AL1528" t="s">
        <v>1237</v>
      </c>
      <c r="AY1528" t="s">
        <v>6955</v>
      </c>
      <c r="AZ1528" t="s">
        <v>6956</v>
      </c>
      <c r="BA1528" t="s">
        <v>2153</v>
      </c>
      <c r="BB1528" t="s">
        <v>6957</v>
      </c>
      <c r="BD1528" t="s">
        <v>72</v>
      </c>
      <c r="BG1528" t="s">
        <v>6958</v>
      </c>
    </row>
    <row r="1529" spans="1:59" x14ac:dyDescent="0.2">
      <c r="A1529" s="1">
        <v>42618.939837962957</v>
      </c>
      <c r="B1529" t="s">
        <v>1862</v>
      </c>
      <c r="C1529" t="s">
        <v>6970</v>
      </c>
      <c r="D1529" t="e">
        <f>VLOOKUP(all_senate_staff[[#This Row],[Full Name]], senate_staff_import[],1,0)</f>
        <v>#N/A</v>
      </c>
      <c r="L1529" t="s">
        <v>333</v>
      </c>
      <c r="M1529" t="s">
        <v>334</v>
      </c>
      <c r="N1529" t="s">
        <v>63</v>
      </c>
      <c r="AH1529" t="s">
        <v>65</v>
      </c>
      <c r="AI1529" t="s">
        <v>66</v>
      </c>
      <c r="AL1529" t="s">
        <v>67</v>
      </c>
      <c r="AY1529" t="s">
        <v>6971</v>
      </c>
      <c r="AZ1529" t="s">
        <v>6972</v>
      </c>
      <c r="BA1529" t="s">
        <v>6973</v>
      </c>
      <c r="BB1529" t="s">
        <v>426</v>
      </c>
      <c r="BD1529" t="s">
        <v>72</v>
      </c>
      <c r="BG1529" t="s">
        <v>6974</v>
      </c>
    </row>
    <row r="1530" spans="1:59" x14ac:dyDescent="0.2">
      <c r="A1530" s="1">
        <v>42618.939826388887</v>
      </c>
      <c r="B1530" t="s">
        <v>1862</v>
      </c>
      <c r="C1530" t="s">
        <v>6998</v>
      </c>
      <c r="D1530" t="e">
        <f>VLOOKUP(all_senate_staff[[#This Row],[Full Name]], senate_staff_import[],1,0)</f>
        <v>#N/A</v>
      </c>
      <c r="L1530" t="s">
        <v>333</v>
      </c>
      <c r="M1530" t="s">
        <v>334</v>
      </c>
      <c r="N1530" t="s">
        <v>63</v>
      </c>
      <c r="AH1530" t="s">
        <v>65</v>
      </c>
      <c r="AI1530" t="s">
        <v>66</v>
      </c>
      <c r="AL1530" t="s">
        <v>67</v>
      </c>
      <c r="AY1530" t="s">
        <v>6999</v>
      </c>
      <c r="AZ1530" t="s">
        <v>7000</v>
      </c>
      <c r="BA1530" t="s">
        <v>7001</v>
      </c>
      <c r="BB1530" t="s">
        <v>4285</v>
      </c>
      <c r="BD1530" t="s">
        <v>72</v>
      </c>
      <c r="BG1530" t="s">
        <v>7002</v>
      </c>
    </row>
    <row r="1531" spans="1:59" x14ac:dyDescent="0.2">
      <c r="A1531" s="1">
        <v>42618.939791666657</v>
      </c>
      <c r="B1531" t="s">
        <v>1862</v>
      </c>
      <c r="C1531" t="s">
        <v>7041</v>
      </c>
      <c r="D1531" t="e">
        <f>VLOOKUP(all_senate_staff[[#This Row],[Full Name]], senate_staff_import[],1,0)</f>
        <v>#N/A</v>
      </c>
      <c r="L1531" t="s">
        <v>901</v>
      </c>
      <c r="M1531" t="s">
        <v>902</v>
      </c>
      <c r="N1531" t="s">
        <v>63</v>
      </c>
      <c r="AH1531" t="s">
        <v>65</v>
      </c>
      <c r="AI1531" t="s">
        <v>66</v>
      </c>
      <c r="AL1531" t="s">
        <v>67</v>
      </c>
      <c r="AY1531" t="s">
        <v>7042</v>
      </c>
      <c r="AZ1531" t="s">
        <v>7043</v>
      </c>
      <c r="BA1531" t="s">
        <v>7044</v>
      </c>
      <c r="BB1531" t="s">
        <v>116</v>
      </c>
      <c r="BD1531" t="s">
        <v>72</v>
      </c>
      <c r="BG1531" t="s">
        <v>7045</v>
      </c>
    </row>
    <row r="1532" spans="1:59" x14ac:dyDescent="0.2">
      <c r="A1532" s="1">
        <v>42618.939780092587</v>
      </c>
      <c r="B1532" t="s">
        <v>1862</v>
      </c>
      <c r="C1532" t="s">
        <v>7064</v>
      </c>
      <c r="D1532" t="e">
        <f>VLOOKUP(all_senate_staff[[#This Row],[Full Name]], senate_staff_import[],1,0)</f>
        <v>#N/A</v>
      </c>
      <c r="L1532" t="s">
        <v>872</v>
      </c>
      <c r="M1532" t="s">
        <v>873</v>
      </c>
      <c r="N1532" t="s">
        <v>63</v>
      </c>
      <c r="AH1532" t="s">
        <v>65</v>
      </c>
      <c r="AI1532" t="s">
        <v>66</v>
      </c>
      <c r="AL1532" t="s">
        <v>67</v>
      </c>
      <c r="AY1532" t="s">
        <v>7065</v>
      </c>
      <c r="AZ1532" t="s">
        <v>3882</v>
      </c>
      <c r="BA1532" t="s">
        <v>7066</v>
      </c>
      <c r="BB1532" t="s">
        <v>578</v>
      </c>
      <c r="BD1532" t="s">
        <v>72</v>
      </c>
      <c r="BG1532" t="s">
        <v>7067</v>
      </c>
    </row>
    <row r="1533" spans="1:59" x14ac:dyDescent="0.2">
      <c r="A1533" s="1">
        <v>42618.939768518518</v>
      </c>
      <c r="B1533" t="s">
        <v>1862</v>
      </c>
      <c r="C1533" t="s">
        <v>7068</v>
      </c>
      <c r="D1533" t="e">
        <f>VLOOKUP(all_senate_staff[[#This Row],[Full Name]], senate_staff_import[],1,0)</f>
        <v>#N/A</v>
      </c>
      <c r="L1533" t="s">
        <v>872</v>
      </c>
      <c r="M1533" t="s">
        <v>873</v>
      </c>
      <c r="N1533" t="s">
        <v>63</v>
      </c>
      <c r="AH1533" t="s">
        <v>65</v>
      </c>
      <c r="AI1533" t="s">
        <v>66</v>
      </c>
      <c r="AL1533" t="s">
        <v>67</v>
      </c>
      <c r="AY1533" t="s">
        <v>7069</v>
      </c>
      <c r="AZ1533" t="s">
        <v>7070</v>
      </c>
      <c r="BA1533" t="s">
        <v>7071</v>
      </c>
      <c r="BB1533" t="s">
        <v>7072</v>
      </c>
      <c r="BD1533" t="s">
        <v>72</v>
      </c>
      <c r="BG1533" t="s">
        <v>7073</v>
      </c>
    </row>
    <row r="1534" spans="1:59" x14ac:dyDescent="0.2">
      <c r="A1534" s="1">
        <v>42618.939756944441</v>
      </c>
      <c r="B1534" t="s">
        <v>1862</v>
      </c>
      <c r="C1534" t="s">
        <v>7089</v>
      </c>
      <c r="D1534" t="e">
        <f>VLOOKUP(all_senate_staff[[#This Row],[Full Name]], senate_staff_import[],1,0)</f>
        <v>#N/A</v>
      </c>
      <c r="L1534" t="s">
        <v>872</v>
      </c>
      <c r="M1534" t="s">
        <v>873</v>
      </c>
      <c r="N1534" t="s">
        <v>63</v>
      </c>
      <c r="AH1534" t="s">
        <v>65</v>
      </c>
      <c r="AI1534" t="s">
        <v>66</v>
      </c>
      <c r="AL1534" t="s">
        <v>67</v>
      </c>
      <c r="AY1534" t="s">
        <v>7090</v>
      </c>
      <c r="AZ1534" t="s">
        <v>7091</v>
      </c>
      <c r="BA1534" t="s">
        <v>7092</v>
      </c>
      <c r="BB1534" t="s">
        <v>7093</v>
      </c>
      <c r="BD1534" t="s">
        <v>72</v>
      </c>
      <c r="BG1534" t="s">
        <v>7094</v>
      </c>
    </row>
    <row r="1535" spans="1:59" x14ac:dyDescent="0.2">
      <c r="A1535" s="1">
        <v>42618.939756944441</v>
      </c>
      <c r="B1535" t="s">
        <v>1862</v>
      </c>
      <c r="C1535" t="s">
        <v>7101</v>
      </c>
      <c r="D1535" t="e">
        <f>VLOOKUP(all_senate_staff[[#This Row],[Full Name]], senate_staff_import[],1,0)</f>
        <v>#N/A</v>
      </c>
      <c r="L1535" t="s">
        <v>320</v>
      </c>
      <c r="M1535" t="s">
        <v>321</v>
      </c>
      <c r="N1535" t="s">
        <v>63</v>
      </c>
      <c r="AH1535" t="s">
        <v>65</v>
      </c>
      <c r="AI1535" t="s">
        <v>66</v>
      </c>
      <c r="AL1535" t="s">
        <v>67</v>
      </c>
      <c r="AY1535" t="s">
        <v>7102</v>
      </c>
      <c r="AZ1535" t="s">
        <v>7103</v>
      </c>
      <c r="BA1535" t="s">
        <v>3394</v>
      </c>
      <c r="BB1535" t="s">
        <v>7104</v>
      </c>
      <c r="BD1535" t="s">
        <v>72</v>
      </c>
      <c r="BG1535" t="s">
        <v>7105</v>
      </c>
    </row>
    <row r="1536" spans="1:59" x14ac:dyDescent="0.2">
      <c r="A1536" s="1">
        <v>42618.939710648148</v>
      </c>
      <c r="B1536" t="s">
        <v>1862</v>
      </c>
      <c r="C1536" t="s">
        <v>7159</v>
      </c>
      <c r="D1536" t="e">
        <f>VLOOKUP(all_senate_staff[[#This Row],[Full Name]], senate_staff_import[],1,0)</f>
        <v>#N/A</v>
      </c>
      <c r="L1536" t="s">
        <v>2875</v>
      </c>
      <c r="M1536" t="s">
        <v>2876</v>
      </c>
      <c r="N1536" t="s">
        <v>63</v>
      </c>
      <c r="AH1536" t="s">
        <v>65</v>
      </c>
      <c r="AI1536" t="s">
        <v>66</v>
      </c>
      <c r="AL1536" t="s">
        <v>67</v>
      </c>
      <c r="AY1536" t="s">
        <v>7160</v>
      </c>
      <c r="AZ1536" t="s">
        <v>7161</v>
      </c>
      <c r="BA1536" t="s">
        <v>7162</v>
      </c>
      <c r="BB1536" t="s">
        <v>455</v>
      </c>
      <c r="BD1536" t="s">
        <v>72</v>
      </c>
      <c r="BG1536" t="s">
        <v>7163</v>
      </c>
    </row>
    <row r="1537" spans="1:59" x14ac:dyDescent="0.2">
      <c r="A1537" s="1">
        <v>42618.939444444448</v>
      </c>
      <c r="B1537" t="s">
        <v>1862</v>
      </c>
      <c r="C1537" t="s">
        <v>7167</v>
      </c>
      <c r="D1537" t="e">
        <f>VLOOKUP(all_senate_staff[[#This Row],[Full Name]], senate_staff_import[],1,0)</f>
        <v>#N/A</v>
      </c>
      <c r="L1537" t="s">
        <v>2875</v>
      </c>
      <c r="M1537" t="s">
        <v>2876</v>
      </c>
      <c r="N1537" t="s">
        <v>63</v>
      </c>
      <c r="AH1537" t="s">
        <v>65</v>
      </c>
      <c r="AI1537" t="s">
        <v>66</v>
      </c>
      <c r="AL1537" t="s">
        <v>67</v>
      </c>
      <c r="AM1537" t="s">
        <v>68</v>
      </c>
      <c r="AY1537" t="s">
        <v>7168</v>
      </c>
      <c r="AZ1537" t="s">
        <v>7169</v>
      </c>
      <c r="BA1537" t="s">
        <v>7170</v>
      </c>
      <c r="BB1537" t="s">
        <v>236</v>
      </c>
      <c r="BD1537" t="s">
        <v>72</v>
      </c>
      <c r="BG1537" t="s">
        <v>7171</v>
      </c>
    </row>
    <row r="1538" spans="1:59" x14ac:dyDescent="0.2">
      <c r="A1538" s="1">
        <v>42618.939375000002</v>
      </c>
      <c r="B1538" t="s">
        <v>1862</v>
      </c>
      <c r="C1538" t="s">
        <v>7229</v>
      </c>
      <c r="D1538" t="e">
        <f>VLOOKUP(all_senate_staff[[#This Row],[Full Name]], senate_staff_import[],1,0)</f>
        <v>#N/A</v>
      </c>
      <c r="M1538" t="s">
        <v>7208</v>
      </c>
      <c r="AH1538" t="s">
        <v>65</v>
      </c>
      <c r="AI1538" t="s">
        <v>66</v>
      </c>
      <c r="AL1538" t="s">
        <v>1237</v>
      </c>
      <c r="AY1538" t="s">
        <v>7230</v>
      </c>
      <c r="AZ1538" t="s">
        <v>7231</v>
      </c>
      <c r="BA1538" t="s">
        <v>3394</v>
      </c>
      <c r="BB1538" t="s">
        <v>7232</v>
      </c>
      <c r="BD1538" t="s">
        <v>72</v>
      </c>
      <c r="BG1538" t="s">
        <v>7233</v>
      </c>
    </row>
    <row r="1539" spans="1:59" x14ac:dyDescent="0.2">
      <c r="A1539" s="1">
        <v>42618.939363425918</v>
      </c>
      <c r="B1539" t="s">
        <v>1862</v>
      </c>
      <c r="C1539" t="s">
        <v>7237</v>
      </c>
      <c r="D1539" t="e">
        <f>VLOOKUP(all_senate_staff[[#This Row],[Full Name]], senate_staff_import[],1,0)</f>
        <v>#N/A</v>
      </c>
      <c r="L1539" t="s">
        <v>4062</v>
      </c>
      <c r="M1539" t="s">
        <v>4063</v>
      </c>
      <c r="N1539" t="s">
        <v>168</v>
      </c>
      <c r="AH1539" t="s">
        <v>65</v>
      </c>
      <c r="AI1539" t="s">
        <v>66</v>
      </c>
      <c r="AL1539" t="s">
        <v>67</v>
      </c>
      <c r="AY1539" t="s">
        <v>7238</v>
      </c>
      <c r="AZ1539" t="s">
        <v>7239</v>
      </c>
      <c r="BA1539" t="s">
        <v>7240</v>
      </c>
      <c r="BB1539" t="s">
        <v>7241</v>
      </c>
      <c r="BD1539" t="s">
        <v>72</v>
      </c>
      <c r="BG1539" t="s">
        <v>7242</v>
      </c>
    </row>
    <row r="1540" spans="1:59" x14ac:dyDescent="0.2">
      <c r="A1540" s="1">
        <v>42618.939363425918</v>
      </c>
      <c r="B1540" t="s">
        <v>1862</v>
      </c>
      <c r="C1540" t="s">
        <v>7243</v>
      </c>
      <c r="D1540" t="e">
        <f>VLOOKUP(all_senate_staff[[#This Row],[Full Name]], senate_staff_import[],1,0)</f>
        <v>#N/A</v>
      </c>
      <c r="M1540" t="s">
        <v>7208</v>
      </c>
      <c r="AH1540" t="s">
        <v>65</v>
      </c>
      <c r="AI1540" t="s">
        <v>66</v>
      </c>
      <c r="AL1540" t="s">
        <v>1237</v>
      </c>
      <c r="AY1540" t="s">
        <v>7244</v>
      </c>
      <c r="AZ1540" t="s">
        <v>7245</v>
      </c>
      <c r="BA1540" t="s">
        <v>7246</v>
      </c>
      <c r="BB1540" t="s">
        <v>7247</v>
      </c>
      <c r="BD1540" t="s">
        <v>72</v>
      </c>
      <c r="BG1540" t="s">
        <v>7248</v>
      </c>
    </row>
    <row r="1541" spans="1:59" x14ac:dyDescent="0.2">
      <c r="A1541" s="1">
        <v>42618.939351851863</v>
      </c>
      <c r="B1541" t="s">
        <v>1862</v>
      </c>
      <c r="C1541" t="s">
        <v>7282</v>
      </c>
      <c r="D1541" t="e">
        <f>VLOOKUP(all_senate_staff[[#This Row],[Full Name]], senate_staff_import[],1,0)</f>
        <v>#N/A</v>
      </c>
      <c r="L1541" t="s">
        <v>851</v>
      </c>
      <c r="M1541" t="s">
        <v>852</v>
      </c>
      <c r="N1541" t="s">
        <v>63</v>
      </c>
      <c r="AH1541" t="s">
        <v>65</v>
      </c>
      <c r="AI1541" t="s">
        <v>66</v>
      </c>
      <c r="AL1541" t="s">
        <v>67</v>
      </c>
      <c r="AY1541" t="s">
        <v>7283</v>
      </c>
      <c r="AZ1541" t="s">
        <v>7284</v>
      </c>
      <c r="BA1541" t="s">
        <v>7285</v>
      </c>
      <c r="BB1541" t="s">
        <v>861</v>
      </c>
      <c r="BD1541" t="s">
        <v>72</v>
      </c>
      <c r="BG1541" t="s">
        <v>7286</v>
      </c>
    </row>
    <row r="1542" spans="1:59" x14ac:dyDescent="0.2">
      <c r="A1542" s="1">
        <v>42618.939351851863</v>
      </c>
      <c r="B1542" t="s">
        <v>1862</v>
      </c>
      <c r="C1542" t="s">
        <v>7291</v>
      </c>
      <c r="D1542" t="e">
        <f>VLOOKUP(all_senate_staff[[#This Row],[Full Name]], senate_staff_import[],1,0)</f>
        <v>#N/A</v>
      </c>
      <c r="L1542" t="s">
        <v>1219</v>
      </c>
      <c r="M1542" t="s">
        <v>1220</v>
      </c>
      <c r="N1542" t="s">
        <v>63</v>
      </c>
      <c r="AH1542" t="s">
        <v>65</v>
      </c>
      <c r="AI1542" t="s">
        <v>66</v>
      </c>
      <c r="AL1542" t="s">
        <v>67</v>
      </c>
      <c r="AY1542" t="s">
        <v>7292</v>
      </c>
      <c r="AZ1542" t="s">
        <v>7293</v>
      </c>
      <c r="BA1542" t="s">
        <v>7294</v>
      </c>
      <c r="BB1542" t="s">
        <v>455</v>
      </c>
      <c r="BD1542" t="s">
        <v>72</v>
      </c>
      <c r="BG1542" t="s">
        <v>7295</v>
      </c>
    </row>
    <row r="1543" spans="1:59" x14ac:dyDescent="0.2">
      <c r="A1543" s="1">
        <v>42618.939340277779</v>
      </c>
      <c r="B1543" t="s">
        <v>1862</v>
      </c>
      <c r="C1543" t="s">
        <v>7332</v>
      </c>
      <c r="D1543" t="e">
        <f>VLOOKUP(all_senate_staff[[#This Row],[Full Name]], senate_staff_import[],1,0)</f>
        <v>#N/A</v>
      </c>
      <c r="L1543" t="s">
        <v>1202</v>
      </c>
      <c r="M1543" t="s">
        <v>1203</v>
      </c>
      <c r="N1543" t="s">
        <v>63</v>
      </c>
      <c r="AH1543" t="s">
        <v>65</v>
      </c>
      <c r="AI1543" t="s">
        <v>66</v>
      </c>
      <c r="AL1543" t="s">
        <v>67</v>
      </c>
      <c r="AY1543" t="s">
        <v>7333</v>
      </c>
      <c r="AZ1543" t="s">
        <v>7334</v>
      </c>
      <c r="BA1543" t="s">
        <v>1149</v>
      </c>
      <c r="BB1543" t="s">
        <v>7335</v>
      </c>
      <c r="BD1543" t="s">
        <v>72</v>
      </c>
      <c r="BG1543" t="s">
        <v>7336</v>
      </c>
    </row>
    <row r="1544" spans="1:59" x14ac:dyDescent="0.2">
      <c r="A1544" s="1">
        <v>42618.939340277779</v>
      </c>
      <c r="B1544" t="s">
        <v>1862</v>
      </c>
      <c r="C1544" t="s">
        <v>7337</v>
      </c>
      <c r="D1544" t="e">
        <f>VLOOKUP(all_senate_staff[[#This Row],[Full Name]], senate_staff_import[],1,0)</f>
        <v>#N/A</v>
      </c>
      <c r="L1544" t="s">
        <v>740</v>
      </c>
      <c r="M1544" t="s">
        <v>741</v>
      </c>
      <c r="N1544" t="s">
        <v>168</v>
      </c>
      <c r="AH1544" t="s">
        <v>65</v>
      </c>
      <c r="AI1544" t="s">
        <v>66</v>
      </c>
      <c r="AL1544" t="s">
        <v>67</v>
      </c>
      <c r="AY1544" t="s">
        <v>7338</v>
      </c>
      <c r="AZ1544" t="s">
        <v>3882</v>
      </c>
      <c r="BA1544" t="s">
        <v>7339</v>
      </c>
      <c r="BB1544" t="s">
        <v>3598</v>
      </c>
      <c r="BD1544" t="s">
        <v>72</v>
      </c>
      <c r="BG1544" t="s">
        <v>7340</v>
      </c>
    </row>
    <row r="1545" spans="1:59" x14ac:dyDescent="0.2">
      <c r="A1545" s="1">
        <v>42618.939328703702</v>
      </c>
      <c r="B1545" t="s">
        <v>1862</v>
      </c>
      <c r="C1545" t="s">
        <v>7341</v>
      </c>
      <c r="D1545" t="e">
        <f>VLOOKUP(all_senate_staff[[#This Row],[Full Name]], senate_staff_import[],1,0)</f>
        <v>#N/A</v>
      </c>
      <c r="L1545" t="s">
        <v>1145</v>
      </c>
      <c r="M1545" t="s">
        <v>1146</v>
      </c>
      <c r="N1545" t="s">
        <v>63</v>
      </c>
      <c r="AH1545" t="s">
        <v>65</v>
      </c>
      <c r="AI1545" t="s">
        <v>66</v>
      </c>
      <c r="AL1545" t="s">
        <v>67</v>
      </c>
      <c r="AY1545" t="s">
        <v>7342</v>
      </c>
      <c r="AZ1545" t="s">
        <v>7343</v>
      </c>
      <c r="BA1545" t="s">
        <v>1684</v>
      </c>
      <c r="BB1545" t="s">
        <v>2049</v>
      </c>
      <c r="BD1545" t="s">
        <v>72</v>
      </c>
      <c r="BG1545" t="s">
        <v>7344</v>
      </c>
    </row>
    <row r="1546" spans="1:59" x14ac:dyDescent="0.2">
      <c r="A1546" s="1">
        <v>42618.939328703702</v>
      </c>
      <c r="B1546" t="s">
        <v>1862</v>
      </c>
      <c r="C1546" t="s">
        <v>7368</v>
      </c>
      <c r="D1546" t="e">
        <f>VLOOKUP(all_senate_staff[[#This Row],[Full Name]], senate_staff_import[],1,0)</f>
        <v>#N/A</v>
      </c>
      <c r="L1546" t="s">
        <v>740</v>
      </c>
      <c r="M1546" t="s">
        <v>741</v>
      </c>
      <c r="N1546" t="s">
        <v>168</v>
      </c>
      <c r="AH1546" t="s">
        <v>65</v>
      </c>
      <c r="AI1546" t="s">
        <v>66</v>
      </c>
      <c r="AL1546" t="s">
        <v>67</v>
      </c>
      <c r="AY1546" t="s">
        <v>7369</v>
      </c>
      <c r="AZ1546" t="s">
        <v>6370</v>
      </c>
      <c r="BA1546" t="s">
        <v>7370</v>
      </c>
      <c r="BB1546" t="s">
        <v>578</v>
      </c>
      <c r="BD1546" t="s">
        <v>72</v>
      </c>
      <c r="BG1546" t="s">
        <v>7371</v>
      </c>
    </row>
    <row r="1547" spans="1:59" x14ac:dyDescent="0.2">
      <c r="A1547" s="1">
        <v>42618.939328703702</v>
      </c>
      <c r="B1547" t="s">
        <v>1862</v>
      </c>
      <c r="C1547" t="s">
        <v>7372</v>
      </c>
      <c r="D1547" t="e">
        <f>VLOOKUP(all_senate_staff[[#This Row],[Full Name]], senate_staff_import[],1,0)</f>
        <v>#N/A</v>
      </c>
      <c r="L1547" t="s">
        <v>1145</v>
      </c>
      <c r="M1547" t="s">
        <v>1146</v>
      </c>
      <c r="N1547" t="s">
        <v>63</v>
      </c>
      <c r="AH1547" t="s">
        <v>65</v>
      </c>
      <c r="AI1547" t="s">
        <v>66</v>
      </c>
      <c r="AL1547" t="s">
        <v>67</v>
      </c>
      <c r="AY1547" t="s">
        <v>7373</v>
      </c>
      <c r="AZ1547" t="s">
        <v>2972</v>
      </c>
      <c r="BA1547" t="s">
        <v>249</v>
      </c>
      <c r="BB1547" t="s">
        <v>88</v>
      </c>
      <c r="BD1547" t="s">
        <v>72</v>
      </c>
      <c r="BG1547" t="s">
        <v>7374</v>
      </c>
    </row>
    <row r="1548" spans="1:59" x14ac:dyDescent="0.2">
      <c r="A1548" s="1">
        <v>42618.939317129632</v>
      </c>
      <c r="B1548" t="s">
        <v>1862</v>
      </c>
      <c r="C1548" t="s">
        <v>7375</v>
      </c>
      <c r="D1548" t="e">
        <f>VLOOKUP(all_senate_staff[[#This Row],[Full Name]], senate_staff_import[],1,0)</f>
        <v>#N/A</v>
      </c>
      <c r="L1548" t="s">
        <v>1121</v>
      </c>
      <c r="M1548" t="s">
        <v>1122</v>
      </c>
      <c r="N1548" t="s">
        <v>63</v>
      </c>
      <c r="AH1548" t="s">
        <v>65</v>
      </c>
      <c r="AI1548" t="s">
        <v>66</v>
      </c>
      <c r="AL1548" t="s">
        <v>67</v>
      </c>
      <c r="AY1548" t="s">
        <v>7376</v>
      </c>
      <c r="AZ1548" t="s">
        <v>7377</v>
      </c>
      <c r="BA1548" t="s">
        <v>7378</v>
      </c>
      <c r="BB1548" t="s">
        <v>1136</v>
      </c>
      <c r="BD1548" t="s">
        <v>72</v>
      </c>
      <c r="BG1548" t="s">
        <v>7379</v>
      </c>
    </row>
    <row r="1549" spans="1:59" x14ac:dyDescent="0.2">
      <c r="A1549" s="1">
        <v>42618.939305555563</v>
      </c>
      <c r="B1549" t="s">
        <v>1862</v>
      </c>
      <c r="C1549" t="s">
        <v>7393</v>
      </c>
      <c r="D1549" t="e">
        <f>VLOOKUP(all_senate_staff[[#This Row],[Full Name]], senate_staff_import[],1,0)</f>
        <v>#N/A</v>
      </c>
      <c r="L1549" t="s">
        <v>1121</v>
      </c>
      <c r="M1549" t="s">
        <v>1122</v>
      </c>
      <c r="N1549" t="s">
        <v>168</v>
      </c>
      <c r="AH1549" t="s">
        <v>65</v>
      </c>
      <c r="AI1549" t="s">
        <v>66</v>
      </c>
      <c r="AL1549" t="s">
        <v>67</v>
      </c>
      <c r="AY1549" t="s">
        <v>7394</v>
      </c>
      <c r="AZ1549" t="s">
        <v>7395</v>
      </c>
      <c r="BA1549" t="s">
        <v>1544</v>
      </c>
      <c r="BB1549" t="s">
        <v>256</v>
      </c>
      <c r="BD1549" t="s">
        <v>72</v>
      </c>
      <c r="BG1549" t="s">
        <v>7396</v>
      </c>
    </row>
    <row r="1550" spans="1:59" x14ac:dyDescent="0.2">
      <c r="A1550" s="1">
        <v>42618.939293981479</v>
      </c>
      <c r="B1550" t="s">
        <v>1862</v>
      </c>
      <c r="C1550" t="s">
        <v>7416</v>
      </c>
      <c r="D1550" t="e">
        <f>VLOOKUP(all_senate_staff[[#This Row],[Full Name]], senate_staff_import[],1,0)</f>
        <v>#N/A</v>
      </c>
      <c r="L1550" t="s">
        <v>740</v>
      </c>
      <c r="M1550" t="s">
        <v>741</v>
      </c>
      <c r="N1550" t="s">
        <v>63</v>
      </c>
      <c r="AH1550" t="s">
        <v>65</v>
      </c>
      <c r="AI1550" t="s">
        <v>66</v>
      </c>
      <c r="AL1550" t="s">
        <v>67</v>
      </c>
      <c r="AY1550" t="s">
        <v>7417</v>
      </c>
      <c r="AZ1550" t="s">
        <v>7418</v>
      </c>
      <c r="BA1550" t="s">
        <v>7419</v>
      </c>
      <c r="BB1550" t="s">
        <v>660</v>
      </c>
      <c r="BD1550" t="s">
        <v>72</v>
      </c>
      <c r="BG1550" t="s">
        <v>7420</v>
      </c>
    </row>
    <row r="1551" spans="1:59" x14ac:dyDescent="0.2">
      <c r="A1551" s="1">
        <v>42618.939270833333</v>
      </c>
      <c r="B1551" t="s">
        <v>1862</v>
      </c>
      <c r="C1551" t="s">
        <v>7427</v>
      </c>
      <c r="D1551" t="e">
        <f>VLOOKUP(all_senate_staff[[#This Row],[Full Name]], senate_staff_import[],1,0)</f>
        <v>#N/A</v>
      </c>
      <c r="L1551" t="s">
        <v>1108</v>
      </c>
      <c r="M1551" t="s">
        <v>1109</v>
      </c>
      <c r="N1551" t="s">
        <v>168</v>
      </c>
      <c r="AH1551" t="s">
        <v>65</v>
      </c>
      <c r="AI1551" t="s">
        <v>66</v>
      </c>
      <c r="AL1551" t="s">
        <v>67</v>
      </c>
      <c r="AY1551" t="s">
        <v>7428</v>
      </c>
      <c r="AZ1551" t="s">
        <v>7429</v>
      </c>
      <c r="BA1551" t="s">
        <v>7430</v>
      </c>
      <c r="BB1551" t="s">
        <v>365</v>
      </c>
      <c r="BD1551" t="s">
        <v>72</v>
      </c>
      <c r="BG1551" t="s">
        <v>7431</v>
      </c>
    </row>
    <row r="1552" spans="1:59" x14ac:dyDescent="0.2">
      <c r="A1552" s="1">
        <v>42618.939259259263</v>
      </c>
      <c r="B1552" t="s">
        <v>1862</v>
      </c>
      <c r="C1552" t="s">
        <v>7441</v>
      </c>
      <c r="D1552" t="e">
        <f>VLOOKUP(all_senate_staff[[#This Row],[Full Name]], senate_staff_import[],1,0)</f>
        <v>#N/A</v>
      </c>
      <c r="L1552" t="s">
        <v>1108</v>
      </c>
      <c r="M1552" t="s">
        <v>1109</v>
      </c>
      <c r="N1552" t="s">
        <v>168</v>
      </c>
      <c r="AH1552" t="s">
        <v>65</v>
      </c>
      <c r="AI1552" t="s">
        <v>66</v>
      </c>
      <c r="AL1552" t="s">
        <v>67</v>
      </c>
      <c r="AY1552" t="s">
        <v>7442</v>
      </c>
      <c r="AZ1552" t="s">
        <v>7443</v>
      </c>
      <c r="BA1552" t="s">
        <v>1858</v>
      </c>
      <c r="BB1552" t="s">
        <v>455</v>
      </c>
      <c r="BD1552" t="s">
        <v>72</v>
      </c>
      <c r="BG1552" t="s">
        <v>7444</v>
      </c>
    </row>
    <row r="1553" spans="1:59" x14ac:dyDescent="0.2">
      <c r="A1553" s="1">
        <v>42618.93922453704</v>
      </c>
      <c r="B1553" t="s">
        <v>1862</v>
      </c>
      <c r="C1553" t="s">
        <v>7507</v>
      </c>
      <c r="D1553" t="e">
        <f>VLOOKUP(all_senate_staff[[#This Row],[Full Name]], senate_staff_import[],1,0)</f>
        <v>#N/A</v>
      </c>
      <c r="L1553" t="s">
        <v>1090</v>
      </c>
      <c r="M1553" t="s">
        <v>6528</v>
      </c>
      <c r="N1553" t="s">
        <v>63</v>
      </c>
      <c r="AH1553" t="s">
        <v>65</v>
      </c>
      <c r="AI1553" t="s">
        <v>66</v>
      </c>
      <c r="AL1553" t="s">
        <v>67</v>
      </c>
      <c r="AY1553" t="s">
        <v>7508</v>
      </c>
      <c r="AZ1553" t="s">
        <v>7509</v>
      </c>
      <c r="BA1553" t="s">
        <v>7510</v>
      </c>
      <c r="BB1553" t="s">
        <v>194</v>
      </c>
      <c r="BD1553" t="s">
        <v>72</v>
      </c>
      <c r="BG1553" t="s">
        <v>7511</v>
      </c>
    </row>
    <row r="1554" spans="1:59" x14ac:dyDescent="0.2">
      <c r="A1554" s="1">
        <v>42618.93922453704</v>
      </c>
      <c r="B1554" t="s">
        <v>1862</v>
      </c>
      <c r="C1554" t="s">
        <v>7517</v>
      </c>
      <c r="D1554" t="e">
        <f>VLOOKUP(all_senate_staff[[#This Row],[Full Name]], senate_staff_import[],1,0)</f>
        <v>#N/A</v>
      </c>
      <c r="L1554" t="s">
        <v>1090</v>
      </c>
      <c r="M1554" t="s">
        <v>6528</v>
      </c>
      <c r="N1554" t="s">
        <v>63</v>
      </c>
      <c r="T1554" t="s">
        <v>7518</v>
      </c>
      <c r="V1554" t="s">
        <v>7519</v>
      </c>
      <c r="AH1554" t="s">
        <v>65</v>
      </c>
      <c r="AI1554" t="s">
        <v>66</v>
      </c>
      <c r="AL1554" t="s">
        <v>67</v>
      </c>
      <c r="AM1554" t="s">
        <v>145</v>
      </c>
      <c r="AY1554" t="s">
        <v>7520</v>
      </c>
      <c r="AZ1554" t="s">
        <v>7521</v>
      </c>
      <c r="BA1554" t="s">
        <v>7522</v>
      </c>
      <c r="BB1554" t="s">
        <v>1100</v>
      </c>
      <c r="BD1554" t="s">
        <v>72</v>
      </c>
      <c r="BG1554" t="s">
        <v>7523</v>
      </c>
    </row>
    <row r="1555" spans="1:59" x14ac:dyDescent="0.2">
      <c r="A1555" s="1">
        <v>42618.93922453704</v>
      </c>
      <c r="B1555" t="s">
        <v>1862</v>
      </c>
      <c r="C1555" t="s">
        <v>7529</v>
      </c>
      <c r="D1555" t="e">
        <f>VLOOKUP(all_senate_staff[[#This Row],[Full Name]], senate_staff_import[],1,0)</f>
        <v>#N/A</v>
      </c>
      <c r="L1555" t="s">
        <v>1090</v>
      </c>
      <c r="M1555" t="s">
        <v>6528</v>
      </c>
      <c r="N1555" t="s">
        <v>168</v>
      </c>
      <c r="AH1555" t="s">
        <v>65</v>
      </c>
      <c r="AI1555" t="s">
        <v>66</v>
      </c>
      <c r="AL1555" t="s">
        <v>67</v>
      </c>
      <c r="AY1555" t="s">
        <v>7530</v>
      </c>
      <c r="AZ1555" t="s">
        <v>7531</v>
      </c>
      <c r="BA1555" t="s">
        <v>6688</v>
      </c>
      <c r="BB1555" t="s">
        <v>967</v>
      </c>
      <c r="BD1555" t="s">
        <v>72</v>
      </c>
      <c r="BG1555" t="s">
        <v>7532</v>
      </c>
    </row>
    <row r="1556" spans="1:59" x14ac:dyDescent="0.2">
      <c r="A1556" s="1">
        <v>42618.939212962963</v>
      </c>
      <c r="B1556" t="s">
        <v>1862</v>
      </c>
      <c r="C1556" t="s">
        <v>7533</v>
      </c>
      <c r="D1556" t="e">
        <f>VLOOKUP(all_senate_staff[[#This Row],[Full Name]], senate_staff_import[],1,0)</f>
        <v>#N/A</v>
      </c>
      <c r="L1556" t="s">
        <v>83</v>
      </c>
      <c r="M1556" t="s">
        <v>7534</v>
      </c>
      <c r="N1556" t="s">
        <v>63</v>
      </c>
      <c r="AH1556" t="s">
        <v>65</v>
      </c>
      <c r="AI1556" t="s">
        <v>66</v>
      </c>
      <c r="AL1556" t="s">
        <v>67</v>
      </c>
      <c r="AY1556" t="s">
        <v>7535</v>
      </c>
      <c r="AZ1556" t="s">
        <v>7536</v>
      </c>
      <c r="BA1556" t="s">
        <v>7537</v>
      </c>
      <c r="BB1556" t="s">
        <v>3670</v>
      </c>
      <c r="BD1556" t="s">
        <v>72</v>
      </c>
      <c r="BG1556" t="s">
        <v>7538</v>
      </c>
    </row>
    <row r="1557" spans="1:59" x14ac:dyDescent="0.2">
      <c r="A1557" s="1">
        <v>42618.939201388886</v>
      </c>
      <c r="B1557" t="s">
        <v>1862</v>
      </c>
      <c r="C1557" t="s">
        <v>7576</v>
      </c>
      <c r="D1557" t="e">
        <f>VLOOKUP(all_senate_staff[[#This Row],[Full Name]], senate_staff_import[],1,0)</f>
        <v>#N/A</v>
      </c>
      <c r="L1557" t="s">
        <v>3085</v>
      </c>
      <c r="M1557" t="s">
        <v>3086</v>
      </c>
      <c r="N1557" t="s">
        <v>168</v>
      </c>
      <c r="AH1557" t="s">
        <v>65</v>
      </c>
      <c r="AI1557" t="s">
        <v>66</v>
      </c>
      <c r="AL1557" t="s">
        <v>67</v>
      </c>
      <c r="AY1557" t="s">
        <v>7577</v>
      </c>
      <c r="AZ1557" t="s">
        <v>2461</v>
      </c>
      <c r="BA1557" t="s">
        <v>7578</v>
      </c>
      <c r="BB1557" t="s">
        <v>7579</v>
      </c>
      <c r="BD1557" t="s">
        <v>72</v>
      </c>
      <c r="BG1557" t="s">
        <v>7580</v>
      </c>
    </row>
    <row r="1558" spans="1:59" x14ac:dyDescent="0.2">
      <c r="A1558" s="1">
        <v>42618.939189814817</v>
      </c>
      <c r="B1558" t="s">
        <v>1862</v>
      </c>
      <c r="C1558" t="s">
        <v>7602</v>
      </c>
      <c r="D1558" t="e">
        <f>VLOOKUP(all_senate_staff[[#This Row],[Full Name]], senate_staff_import[],1,0)</f>
        <v>#N/A</v>
      </c>
      <c r="L1558" t="s">
        <v>1031</v>
      </c>
      <c r="M1558" t="s">
        <v>6607</v>
      </c>
      <c r="N1558" t="s">
        <v>168</v>
      </c>
      <c r="AH1558" t="s">
        <v>65</v>
      </c>
      <c r="AI1558" t="s">
        <v>66</v>
      </c>
      <c r="AL1558" t="s">
        <v>67</v>
      </c>
      <c r="AY1558" t="s">
        <v>7603</v>
      </c>
      <c r="AZ1558" t="s">
        <v>6260</v>
      </c>
      <c r="BA1558" t="s">
        <v>2305</v>
      </c>
      <c r="BB1558" t="s">
        <v>7604</v>
      </c>
      <c r="BD1558" t="s">
        <v>72</v>
      </c>
      <c r="BG1558" t="s">
        <v>7605</v>
      </c>
    </row>
    <row r="1559" spans="1:59" x14ac:dyDescent="0.2">
      <c r="A1559" s="1">
        <v>42618.93917824074</v>
      </c>
      <c r="B1559" t="s">
        <v>1862</v>
      </c>
      <c r="C1559" t="s">
        <v>7632</v>
      </c>
      <c r="D1559" t="e">
        <f>VLOOKUP(all_senate_staff[[#This Row],[Full Name]], senate_staff_import[],1,0)</f>
        <v>#N/A</v>
      </c>
      <c r="L1559" t="s">
        <v>1031</v>
      </c>
      <c r="M1559" t="s">
        <v>6607</v>
      </c>
      <c r="N1559" t="s">
        <v>63</v>
      </c>
      <c r="AH1559" t="s">
        <v>65</v>
      </c>
      <c r="AI1559" t="s">
        <v>66</v>
      </c>
      <c r="AL1559" t="s">
        <v>67</v>
      </c>
      <c r="AY1559" t="s">
        <v>7633</v>
      </c>
      <c r="AZ1559" t="s">
        <v>7634</v>
      </c>
      <c r="BA1559" t="s">
        <v>7635</v>
      </c>
      <c r="BB1559" t="s">
        <v>7636</v>
      </c>
      <c r="BD1559" t="s">
        <v>72</v>
      </c>
      <c r="BG1559" t="s">
        <v>7637</v>
      </c>
    </row>
    <row r="1560" spans="1:59" x14ac:dyDescent="0.2">
      <c r="A1560" s="1">
        <v>42618.939166666663</v>
      </c>
      <c r="B1560" t="s">
        <v>1862</v>
      </c>
      <c r="C1560" t="s">
        <v>7645</v>
      </c>
      <c r="D1560" t="e">
        <f>VLOOKUP(all_senate_staff[[#This Row],[Full Name]], senate_staff_import[],1,0)</f>
        <v>#N/A</v>
      </c>
      <c r="L1560" t="s">
        <v>1017</v>
      </c>
      <c r="M1560" t="s">
        <v>1018</v>
      </c>
      <c r="N1560" t="s">
        <v>63</v>
      </c>
      <c r="AH1560" t="s">
        <v>65</v>
      </c>
      <c r="AI1560" t="s">
        <v>66</v>
      </c>
      <c r="AL1560" t="s">
        <v>67</v>
      </c>
      <c r="AY1560" t="s">
        <v>7646</v>
      </c>
      <c r="AZ1560" t="s">
        <v>7647</v>
      </c>
      <c r="BA1560" t="s">
        <v>7648</v>
      </c>
      <c r="BB1560" t="s">
        <v>3598</v>
      </c>
      <c r="BD1560" t="s">
        <v>72</v>
      </c>
      <c r="BG1560" t="s">
        <v>7649</v>
      </c>
    </row>
    <row r="1561" spans="1:59" x14ac:dyDescent="0.2">
      <c r="A1561" s="1">
        <v>42618.939155092587</v>
      </c>
      <c r="B1561" t="s">
        <v>1862</v>
      </c>
      <c r="C1561" t="s">
        <v>7665</v>
      </c>
      <c r="D1561" t="e">
        <f>VLOOKUP(all_senate_staff[[#This Row],[Full Name]], senate_staff_import[],1,0)</f>
        <v>#N/A</v>
      </c>
      <c r="L1561" t="s">
        <v>1017</v>
      </c>
      <c r="M1561" t="s">
        <v>1018</v>
      </c>
      <c r="N1561" t="s">
        <v>168</v>
      </c>
      <c r="AH1561" t="s">
        <v>65</v>
      </c>
      <c r="AI1561" t="s">
        <v>66</v>
      </c>
      <c r="AL1561" t="s">
        <v>67</v>
      </c>
      <c r="AY1561" t="s">
        <v>7666</v>
      </c>
      <c r="AZ1561" t="s">
        <v>5383</v>
      </c>
      <c r="BA1561" t="s">
        <v>7667</v>
      </c>
      <c r="BB1561" t="s">
        <v>7668</v>
      </c>
      <c r="BD1561" t="s">
        <v>72</v>
      </c>
      <c r="BG1561" t="s">
        <v>7669</v>
      </c>
    </row>
    <row r="1562" spans="1:59" x14ac:dyDescent="0.2">
      <c r="A1562" s="1">
        <v>42618.939143518517</v>
      </c>
      <c r="B1562" t="s">
        <v>1862</v>
      </c>
      <c r="C1562" t="s">
        <v>7709</v>
      </c>
      <c r="D1562" t="e">
        <f>VLOOKUP(all_senate_staff[[#This Row],[Full Name]], senate_staff_import[],1,0)</f>
        <v>#N/A</v>
      </c>
      <c r="L1562" t="s">
        <v>6733</v>
      </c>
      <c r="M1562" t="s">
        <v>6734</v>
      </c>
      <c r="N1562" t="s">
        <v>168</v>
      </c>
      <c r="AH1562" t="s">
        <v>65</v>
      </c>
      <c r="AI1562" t="s">
        <v>66</v>
      </c>
      <c r="AL1562" t="s">
        <v>67</v>
      </c>
      <c r="AM1562" t="s">
        <v>68</v>
      </c>
      <c r="AY1562" t="s">
        <v>7710</v>
      </c>
      <c r="AZ1562" t="s">
        <v>7711</v>
      </c>
      <c r="BA1562" t="s">
        <v>3701</v>
      </c>
      <c r="BB1562" t="s">
        <v>236</v>
      </c>
      <c r="BD1562" t="s">
        <v>72</v>
      </c>
      <c r="BG1562" t="s">
        <v>7712</v>
      </c>
    </row>
    <row r="1563" spans="1:59" x14ac:dyDescent="0.2">
      <c r="A1563" s="1">
        <v>42618.939131944448</v>
      </c>
      <c r="B1563" t="s">
        <v>1862</v>
      </c>
      <c r="C1563" t="s">
        <v>7717</v>
      </c>
      <c r="D1563" t="e">
        <f>VLOOKUP(all_senate_staff[[#This Row],[Full Name]], senate_staff_import[],1,0)</f>
        <v>#N/A</v>
      </c>
      <c r="L1563" t="s">
        <v>6733</v>
      </c>
      <c r="M1563" t="s">
        <v>6734</v>
      </c>
      <c r="N1563" t="s">
        <v>63</v>
      </c>
      <c r="AH1563" t="s">
        <v>65</v>
      </c>
      <c r="AI1563" t="s">
        <v>66</v>
      </c>
      <c r="AL1563" t="s">
        <v>67</v>
      </c>
      <c r="AY1563" t="s">
        <v>7718</v>
      </c>
      <c r="AZ1563" t="s">
        <v>7719</v>
      </c>
      <c r="BA1563" t="s">
        <v>7720</v>
      </c>
      <c r="BB1563" t="s">
        <v>943</v>
      </c>
      <c r="BD1563" t="s">
        <v>72</v>
      </c>
      <c r="BG1563" t="s">
        <v>7721</v>
      </c>
    </row>
    <row r="1564" spans="1:59" x14ac:dyDescent="0.2">
      <c r="A1564" s="1">
        <v>42618.939120370371</v>
      </c>
      <c r="B1564" t="s">
        <v>1862</v>
      </c>
      <c r="C1564" t="s">
        <v>7768</v>
      </c>
      <c r="D1564" t="e">
        <f>VLOOKUP(all_senate_staff[[#This Row],[Full Name]], senate_staff_import[],1,0)</f>
        <v>#N/A</v>
      </c>
      <c r="L1564" t="s">
        <v>1001</v>
      </c>
      <c r="M1564" t="s">
        <v>1002</v>
      </c>
      <c r="N1564" t="s">
        <v>63</v>
      </c>
      <c r="AH1564" t="s">
        <v>65</v>
      </c>
      <c r="AI1564" t="s">
        <v>66</v>
      </c>
      <c r="AL1564" t="s">
        <v>67</v>
      </c>
      <c r="AY1564" t="s">
        <v>7769</v>
      </c>
      <c r="AZ1564" t="s">
        <v>7770</v>
      </c>
      <c r="BA1564" t="s">
        <v>7771</v>
      </c>
      <c r="BB1564" t="s">
        <v>3173</v>
      </c>
      <c r="BD1564" t="s">
        <v>72</v>
      </c>
      <c r="BG1564" t="s">
        <v>7772</v>
      </c>
    </row>
    <row r="1565" spans="1:59" x14ac:dyDescent="0.2">
      <c r="A1565" s="1">
        <v>42618.939108796287</v>
      </c>
      <c r="B1565" t="s">
        <v>1862</v>
      </c>
      <c r="C1565" t="s">
        <v>7784</v>
      </c>
      <c r="D1565" t="e">
        <f>VLOOKUP(all_senate_staff[[#This Row],[Full Name]], senate_staff_import[],1,0)</f>
        <v>#N/A</v>
      </c>
      <c r="M1565" t="s">
        <v>1850</v>
      </c>
      <c r="AH1565" t="s">
        <v>65</v>
      </c>
      <c r="AI1565" t="s">
        <v>66</v>
      </c>
      <c r="AL1565" t="s">
        <v>1237</v>
      </c>
      <c r="AY1565" t="s">
        <v>7785</v>
      </c>
      <c r="AZ1565" t="s">
        <v>7786</v>
      </c>
      <c r="BA1565" t="s">
        <v>7787</v>
      </c>
      <c r="BB1565" t="s">
        <v>7788</v>
      </c>
      <c r="BD1565" t="s">
        <v>72</v>
      </c>
      <c r="BG1565" t="s">
        <v>7789</v>
      </c>
    </row>
    <row r="1566" spans="1:59" x14ac:dyDescent="0.2">
      <c r="A1566" s="1">
        <v>42618.939097222217</v>
      </c>
      <c r="B1566" t="s">
        <v>1862</v>
      </c>
      <c r="C1566" t="s">
        <v>7819</v>
      </c>
      <c r="D1566" t="e">
        <f>VLOOKUP(all_senate_staff[[#This Row],[Full Name]], senate_staff_import[],1,0)</f>
        <v>#N/A</v>
      </c>
      <c r="L1566" t="s">
        <v>917</v>
      </c>
      <c r="M1566" t="s">
        <v>6875</v>
      </c>
      <c r="N1566" t="s">
        <v>168</v>
      </c>
      <c r="AH1566" t="s">
        <v>65</v>
      </c>
      <c r="AI1566" t="s">
        <v>66</v>
      </c>
      <c r="AL1566" t="s">
        <v>67</v>
      </c>
      <c r="AY1566" t="s">
        <v>7820</v>
      </c>
      <c r="AZ1566" t="s">
        <v>7821</v>
      </c>
      <c r="BA1566" t="s">
        <v>7822</v>
      </c>
      <c r="BB1566" t="s">
        <v>365</v>
      </c>
      <c r="BD1566" t="s">
        <v>72</v>
      </c>
      <c r="BG1566" t="s">
        <v>7823</v>
      </c>
    </row>
    <row r="1567" spans="1:59" x14ac:dyDescent="0.2">
      <c r="A1567" s="1">
        <v>42618.939097222217</v>
      </c>
      <c r="B1567" t="s">
        <v>1862</v>
      </c>
      <c r="C1567" t="s">
        <v>7848</v>
      </c>
      <c r="D1567" t="e">
        <f>VLOOKUP(all_senate_staff[[#This Row],[Full Name]], senate_staff_import[],1,0)</f>
        <v>#N/A</v>
      </c>
      <c r="L1567" t="s">
        <v>917</v>
      </c>
      <c r="M1567" t="s">
        <v>6875</v>
      </c>
      <c r="N1567" t="s">
        <v>63</v>
      </c>
      <c r="AH1567" t="s">
        <v>65</v>
      </c>
      <c r="AI1567" t="s">
        <v>66</v>
      </c>
      <c r="AL1567" t="s">
        <v>67</v>
      </c>
      <c r="AY1567" t="s">
        <v>7849</v>
      </c>
      <c r="AZ1567" t="s">
        <v>7850</v>
      </c>
      <c r="BA1567" t="s">
        <v>7851</v>
      </c>
      <c r="BB1567" t="s">
        <v>893</v>
      </c>
      <c r="BD1567" t="s">
        <v>72</v>
      </c>
      <c r="BG1567" t="s">
        <v>7852</v>
      </c>
    </row>
    <row r="1568" spans="1:59" x14ac:dyDescent="0.2">
      <c r="A1568" s="1">
        <v>42618.939085648148</v>
      </c>
      <c r="B1568" t="s">
        <v>1862</v>
      </c>
      <c r="C1568" t="s">
        <v>7874</v>
      </c>
      <c r="D1568" t="e">
        <f>VLOOKUP(all_senate_staff[[#This Row],[Full Name]], senate_staff_import[],1,0)</f>
        <v>#N/A</v>
      </c>
      <c r="M1568" t="s">
        <v>1850</v>
      </c>
      <c r="AH1568" t="s">
        <v>65</v>
      </c>
      <c r="AI1568" t="s">
        <v>66</v>
      </c>
      <c r="AL1568" t="s">
        <v>1237</v>
      </c>
      <c r="AY1568" t="s">
        <v>7875</v>
      </c>
      <c r="AZ1568" t="s">
        <v>7876</v>
      </c>
      <c r="BA1568" t="s">
        <v>7877</v>
      </c>
      <c r="BB1568" t="s">
        <v>1853</v>
      </c>
      <c r="BD1568" t="s">
        <v>72</v>
      </c>
      <c r="BG1568" t="s">
        <v>7878</v>
      </c>
    </row>
    <row r="1569" spans="1:59" x14ac:dyDescent="0.2">
      <c r="A1569" s="1">
        <v>42618.939074074071</v>
      </c>
      <c r="B1569" t="s">
        <v>1862</v>
      </c>
      <c r="C1569" t="s">
        <v>7937</v>
      </c>
      <c r="D1569" t="e">
        <f>VLOOKUP(all_senate_staff[[#This Row],[Full Name]], senate_staff_import[],1,0)</f>
        <v>#N/A</v>
      </c>
      <c r="L1569" t="s">
        <v>909</v>
      </c>
      <c r="M1569" t="s">
        <v>910</v>
      </c>
      <c r="N1569" t="s">
        <v>63</v>
      </c>
      <c r="AH1569" t="s">
        <v>65</v>
      </c>
      <c r="AI1569" t="s">
        <v>66</v>
      </c>
      <c r="AL1569" t="s">
        <v>67</v>
      </c>
      <c r="AY1569" t="s">
        <v>7938</v>
      </c>
      <c r="AZ1569" t="s">
        <v>7939</v>
      </c>
      <c r="BA1569" t="s">
        <v>7940</v>
      </c>
      <c r="BB1569" t="s">
        <v>914</v>
      </c>
      <c r="BD1569" t="s">
        <v>72</v>
      </c>
      <c r="BG1569" t="s">
        <v>7941</v>
      </c>
    </row>
    <row r="1570" spans="1:59" x14ac:dyDescent="0.2">
      <c r="A1570" s="1">
        <v>42618.939062500001</v>
      </c>
      <c r="B1570" t="s">
        <v>1862</v>
      </c>
      <c r="C1570" t="s">
        <v>7968</v>
      </c>
      <c r="D1570" t="e">
        <f>VLOOKUP(all_senate_staff[[#This Row],[Full Name]], senate_staff_import[],1,0)</f>
        <v>#N/A</v>
      </c>
      <c r="L1570" t="s">
        <v>901</v>
      </c>
      <c r="M1570" t="s">
        <v>902</v>
      </c>
      <c r="N1570" t="s">
        <v>63</v>
      </c>
      <c r="AH1570" t="s">
        <v>65</v>
      </c>
      <c r="AI1570" t="s">
        <v>66</v>
      </c>
      <c r="AL1570" t="s">
        <v>67</v>
      </c>
      <c r="AY1570" t="s">
        <v>7969</v>
      </c>
      <c r="AZ1570" t="s">
        <v>7970</v>
      </c>
      <c r="BA1570" t="s">
        <v>7971</v>
      </c>
      <c r="BB1570" t="s">
        <v>7010</v>
      </c>
      <c r="BD1570" t="s">
        <v>72</v>
      </c>
      <c r="BG1570" t="s">
        <v>7972</v>
      </c>
    </row>
    <row r="1571" spans="1:59" x14ac:dyDescent="0.2">
      <c r="A1571" s="1">
        <v>42618.939062500001</v>
      </c>
      <c r="B1571" t="s">
        <v>1862</v>
      </c>
      <c r="C1571" t="s">
        <v>7987</v>
      </c>
      <c r="D1571" t="e">
        <f>VLOOKUP(all_senate_staff[[#This Row],[Full Name]], senate_staff_import[],1,0)</f>
        <v>#N/A</v>
      </c>
      <c r="L1571" t="s">
        <v>901</v>
      </c>
      <c r="M1571" t="s">
        <v>902</v>
      </c>
      <c r="N1571" t="s">
        <v>63</v>
      </c>
      <c r="AH1571" t="s">
        <v>65</v>
      </c>
      <c r="AI1571" t="s">
        <v>66</v>
      </c>
      <c r="AL1571" t="s">
        <v>67</v>
      </c>
      <c r="AY1571" t="s">
        <v>7988</v>
      </c>
      <c r="AZ1571" t="s">
        <v>7989</v>
      </c>
      <c r="BA1571" t="s">
        <v>577</v>
      </c>
      <c r="BB1571" t="s">
        <v>578</v>
      </c>
      <c r="BD1571" t="s">
        <v>72</v>
      </c>
      <c r="BG1571" t="s">
        <v>7990</v>
      </c>
    </row>
    <row r="1572" spans="1:59" x14ac:dyDescent="0.2">
      <c r="A1572" s="1">
        <v>42618.939050925917</v>
      </c>
      <c r="B1572" t="s">
        <v>1862</v>
      </c>
      <c r="C1572" t="s">
        <v>7995</v>
      </c>
      <c r="D1572" t="e">
        <f>VLOOKUP(all_senate_staff[[#This Row],[Full Name]], senate_staff_import[],1,0)</f>
        <v>#N/A</v>
      </c>
      <c r="L1572" t="s">
        <v>901</v>
      </c>
      <c r="M1572" t="s">
        <v>902</v>
      </c>
      <c r="N1572" t="s">
        <v>63</v>
      </c>
      <c r="AH1572" t="s">
        <v>65</v>
      </c>
      <c r="AI1572" t="s">
        <v>66</v>
      </c>
      <c r="AL1572" t="s">
        <v>67</v>
      </c>
      <c r="AY1572" t="s">
        <v>7996</v>
      </c>
      <c r="AZ1572" t="s">
        <v>2057</v>
      </c>
      <c r="BA1572" t="s">
        <v>7997</v>
      </c>
      <c r="BB1572" t="s">
        <v>129</v>
      </c>
      <c r="BD1572" t="s">
        <v>72</v>
      </c>
      <c r="BG1572" t="s">
        <v>7998</v>
      </c>
    </row>
    <row r="1573" spans="1:59" x14ac:dyDescent="0.2">
      <c r="A1573" s="1">
        <v>42618.939039351862</v>
      </c>
      <c r="B1573" t="s">
        <v>1862</v>
      </c>
      <c r="C1573" t="s">
        <v>8032</v>
      </c>
      <c r="D1573" t="e">
        <f>VLOOKUP(all_senate_staff[[#This Row],[Full Name]], senate_staff_import[],1,0)</f>
        <v>#N/A</v>
      </c>
      <c r="L1573" t="s">
        <v>3312</v>
      </c>
      <c r="M1573" t="s">
        <v>3313</v>
      </c>
      <c r="N1573" t="s">
        <v>168</v>
      </c>
      <c r="AH1573" t="s">
        <v>65</v>
      </c>
      <c r="AI1573" t="s">
        <v>66</v>
      </c>
      <c r="AL1573" t="s">
        <v>67</v>
      </c>
      <c r="AY1573" t="s">
        <v>8033</v>
      </c>
      <c r="AZ1573" t="s">
        <v>8034</v>
      </c>
      <c r="BA1573" t="s">
        <v>8035</v>
      </c>
      <c r="BB1573" t="s">
        <v>8036</v>
      </c>
      <c r="BD1573" t="s">
        <v>72</v>
      </c>
      <c r="BG1573" t="s">
        <v>8037</v>
      </c>
    </row>
    <row r="1574" spans="1:59" x14ac:dyDescent="0.2">
      <c r="A1574" s="1">
        <v>42618.939039351862</v>
      </c>
      <c r="B1574" t="s">
        <v>1862</v>
      </c>
      <c r="C1574" t="s">
        <v>8043</v>
      </c>
      <c r="D1574" t="e">
        <f>VLOOKUP(all_senate_staff[[#This Row],[Full Name]], senate_staff_import[],1,0)</f>
        <v>#N/A</v>
      </c>
      <c r="L1574" t="s">
        <v>3312</v>
      </c>
      <c r="M1574" t="s">
        <v>3313</v>
      </c>
      <c r="N1574" t="s">
        <v>168</v>
      </c>
      <c r="AH1574" t="s">
        <v>65</v>
      </c>
      <c r="AI1574" t="s">
        <v>66</v>
      </c>
      <c r="AL1574" t="s">
        <v>67</v>
      </c>
      <c r="AY1574" t="s">
        <v>8044</v>
      </c>
      <c r="AZ1574" t="s">
        <v>8045</v>
      </c>
      <c r="BA1574" t="s">
        <v>8046</v>
      </c>
      <c r="BB1574" t="s">
        <v>8047</v>
      </c>
      <c r="BD1574" t="s">
        <v>72</v>
      </c>
      <c r="BG1574" t="s">
        <v>8048</v>
      </c>
    </row>
    <row r="1575" spans="1:59" x14ac:dyDescent="0.2">
      <c r="A1575" s="1">
        <v>42618.939027777778</v>
      </c>
      <c r="B1575" t="s">
        <v>1862</v>
      </c>
      <c r="C1575" t="s">
        <v>8071</v>
      </c>
      <c r="D1575" t="e">
        <f>VLOOKUP(all_senate_staff[[#This Row],[Full Name]], senate_staff_import[],1,0)</f>
        <v>#N/A</v>
      </c>
      <c r="L1575" t="s">
        <v>3312</v>
      </c>
      <c r="M1575" t="s">
        <v>3313</v>
      </c>
      <c r="N1575" t="s">
        <v>168</v>
      </c>
      <c r="AH1575" t="s">
        <v>65</v>
      </c>
      <c r="AI1575" t="s">
        <v>66</v>
      </c>
      <c r="AL1575" t="s">
        <v>67</v>
      </c>
      <c r="AY1575" t="s">
        <v>8072</v>
      </c>
      <c r="AZ1575" t="s">
        <v>8073</v>
      </c>
      <c r="BA1575" t="s">
        <v>8074</v>
      </c>
      <c r="BB1575" t="s">
        <v>8075</v>
      </c>
      <c r="BD1575" t="s">
        <v>72</v>
      </c>
      <c r="BG1575" t="s">
        <v>8076</v>
      </c>
    </row>
    <row r="1576" spans="1:59" x14ac:dyDescent="0.2">
      <c r="A1576" s="1">
        <v>42618.939016203702</v>
      </c>
      <c r="B1576" t="s">
        <v>1862</v>
      </c>
      <c r="C1576" t="s">
        <v>8087</v>
      </c>
      <c r="D1576" t="e">
        <f>VLOOKUP(all_senate_staff[[#This Row],[Full Name]], senate_staff_import[],1,0)</f>
        <v>#N/A</v>
      </c>
      <c r="L1576" t="s">
        <v>3085</v>
      </c>
      <c r="M1576" t="s">
        <v>3086</v>
      </c>
      <c r="N1576" t="s">
        <v>168</v>
      </c>
      <c r="AH1576" t="s">
        <v>65</v>
      </c>
      <c r="AI1576" t="s">
        <v>66</v>
      </c>
      <c r="AL1576" t="s">
        <v>67</v>
      </c>
      <c r="AY1576" t="s">
        <v>8088</v>
      </c>
      <c r="AZ1576" t="s">
        <v>8089</v>
      </c>
      <c r="BA1576" t="s">
        <v>8090</v>
      </c>
      <c r="BB1576" t="s">
        <v>365</v>
      </c>
      <c r="BD1576" t="s">
        <v>72</v>
      </c>
      <c r="BG1576" t="s">
        <v>8091</v>
      </c>
    </row>
    <row r="1577" spans="1:59" x14ac:dyDescent="0.2">
      <c r="A1577" s="1">
        <v>42618.939016203702</v>
      </c>
      <c r="B1577" t="s">
        <v>1862</v>
      </c>
      <c r="C1577" t="s">
        <v>8114</v>
      </c>
      <c r="D1577" t="e">
        <f>VLOOKUP(all_senate_staff[[#This Row],[Full Name]], senate_staff_import[],1,0)</f>
        <v>#N/A</v>
      </c>
      <c r="M1577" t="s">
        <v>1837</v>
      </c>
      <c r="AH1577" t="s">
        <v>65</v>
      </c>
      <c r="AI1577" t="s">
        <v>66</v>
      </c>
      <c r="AL1577" t="s">
        <v>1237</v>
      </c>
      <c r="AY1577" t="s">
        <v>8115</v>
      </c>
      <c r="AZ1577" t="s">
        <v>8116</v>
      </c>
      <c r="BA1577" t="s">
        <v>8117</v>
      </c>
      <c r="BB1577" t="s">
        <v>8118</v>
      </c>
      <c r="BD1577" t="s">
        <v>72</v>
      </c>
      <c r="BG1577" t="s">
        <v>8119</v>
      </c>
    </row>
    <row r="1578" spans="1:59" x14ac:dyDescent="0.2">
      <c r="A1578" s="1">
        <v>42618.939016203702</v>
      </c>
      <c r="B1578" t="s">
        <v>1862</v>
      </c>
      <c r="C1578" t="s">
        <v>8120</v>
      </c>
      <c r="D1578" t="e">
        <f>VLOOKUP(all_senate_staff[[#This Row],[Full Name]], senate_staff_import[],1,0)</f>
        <v>#N/A</v>
      </c>
      <c r="L1578" t="s">
        <v>3131</v>
      </c>
      <c r="M1578" t="s">
        <v>3132</v>
      </c>
      <c r="N1578" t="s">
        <v>63</v>
      </c>
      <c r="AH1578" t="s">
        <v>65</v>
      </c>
      <c r="AI1578" t="s">
        <v>66</v>
      </c>
      <c r="AL1578" t="s">
        <v>67</v>
      </c>
      <c r="AY1578" t="s">
        <v>8121</v>
      </c>
      <c r="AZ1578" t="s">
        <v>8122</v>
      </c>
      <c r="BA1578" t="s">
        <v>8123</v>
      </c>
      <c r="BB1578" t="s">
        <v>426</v>
      </c>
      <c r="BD1578" t="s">
        <v>72</v>
      </c>
      <c r="BG1578" t="s">
        <v>8124</v>
      </c>
    </row>
    <row r="1579" spans="1:59" x14ac:dyDescent="0.2">
      <c r="A1579" s="1">
        <v>42618.939004629632</v>
      </c>
      <c r="B1579" t="s">
        <v>1862</v>
      </c>
      <c r="C1579" t="s">
        <v>8167</v>
      </c>
      <c r="D1579" t="e">
        <f>VLOOKUP(all_senate_staff[[#This Row],[Full Name]], senate_staff_import[],1,0)</f>
        <v>#N/A</v>
      </c>
      <c r="K1579" t="s">
        <v>8168</v>
      </c>
      <c r="M1579" t="s">
        <v>8169</v>
      </c>
      <c r="N1579" t="s">
        <v>63</v>
      </c>
      <c r="AH1579" t="s">
        <v>65</v>
      </c>
      <c r="AI1579" t="s">
        <v>66</v>
      </c>
      <c r="AL1579" t="s">
        <v>1237</v>
      </c>
      <c r="AY1579" t="s">
        <v>8170</v>
      </c>
      <c r="AZ1579" t="s">
        <v>8171</v>
      </c>
      <c r="BA1579" t="s">
        <v>8172</v>
      </c>
      <c r="BB1579" t="s">
        <v>578</v>
      </c>
      <c r="BD1579" t="s">
        <v>72</v>
      </c>
      <c r="BG1579" t="s">
        <v>8173</v>
      </c>
    </row>
    <row r="1580" spans="1:59" x14ac:dyDescent="0.2">
      <c r="A1580" s="1">
        <v>42618.938981481479</v>
      </c>
      <c r="B1580" t="s">
        <v>1862</v>
      </c>
      <c r="C1580" t="s">
        <v>8226</v>
      </c>
      <c r="D1580" t="e">
        <f>VLOOKUP(all_senate_staff[[#This Row],[Full Name]], senate_staff_import[],1,0)</f>
        <v>#N/A</v>
      </c>
      <c r="L1580" t="s">
        <v>872</v>
      </c>
      <c r="M1580" t="s">
        <v>873</v>
      </c>
      <c r="N1580" t="s">
        <v>63</v>
      </c>
      <c r="AH1580" t="s">
        <v>65</v>
      </c>
      <c r="AI1580" t="s">
        <v>66</v>
      </c>
      <c r="AL1580" t="s">
        <v>67</v>
      </c>
      <c r="AY1580" t="s">
        <v>8227</v>
      </c>
      <c r="AZ1580" t="s">
        <v>8228</v>
      </c>
      <c r="BA1580" t="s">
        <v>8229</v>
      </c>
      <c r="BB1580" t="s">
        <v>714</v>
      </c>
      <c r="BD1580" t="s">
        <v>72</v>
      </c>
      <c r="BG1580" t="s">
        <v>8230</v>
      </c>
    </row>
    <row r="1581" spans="1:59" x14ac:dyDescent="0.2">
      <c r="A1581" s="1">
        <v>42618.938981481479</v>
      </c>
      <c r="B1581" t="s">
        <v>1862</v>
      </c>
      <c r="C1581" t="s">
        <v>8244</v>
      </c>
      <c r="D1581" t="e">
        <f>VLOOKUP(all_senate_staff[[#This Row],[Full Name]], senate_staff_import[],1,0)</f>
        <v>#N/A</v>
      </c>
      <c r="L1581" t="s">
        <v>872</v>
      </c>
      <c r="M1581" t="s">
        <v>873</v>
      </c>
      <c r="N1581" t="s">
        <v>63</v>
      </c>
      <c r="AH1581" t="s">
        <v>65</v>
      </c>
      <c r="AI1581" t="s">
        <v>66</v>
      </c>
      <c r="AL1581" t="s">
        <v>67</v>
      </c>
      <c r="AY1581" t="s">
        <v>8245</v>
      </c>
      <c r="AZ1581" t="s">
        <v>8246</v>
      </c>
      <c r="BA1581" t="s">
        <v>8247</v>
      </c>
      <c r="BB1581" t="s">
        <v>8248</v>
      </c>
      <c r="BD1581" t="s">
        <v>72</v>
      </c>
      <c r="BG1581" t="s">
        <v>8249</v>
      </c>
    </row>
    <row r="1582" spans="1:59" x14ac:dyDescent="0.2">
      <c r="A1582" s="1">
        <v>42618.938969907409</v>
      </c>
      <c r="B1582" t="s">
        <v>1862</v>
      </c>
      <c r="C1582" t="s">
        <v>8260</v>
      </c>
      <c r="D1582" t="e">
        <f>VLOOKUP(all_senate_staff[[#This Row],[Full Name]], senate_staff_import[],1,0)</f>
        <v>#N/A</v>
      </c>
      <c r="L1582" t="s">
        <v>872</v>
      </c>
      <c r="M1582" t="s">
        <v>873</v>
      </c>
      <c r="N1582" t="s">
        <v>63</v>
      </c>
      <c r="AH1582" t="s">
        <v>65</v>
      </c>
      <c r="AI1582" t="s">
        <v>66</v>
      </c>
      <c r="AL1582" t="s">
        <v>67</v>
      </c>
      <c r="AY1582" t="s">
        <v>8261</v>
      </c>
      <c r="AZ1582" t="s">
        <v>8262</v>
      </c>
      <c r="BA1582" t="s">
        <v>7886</v>
      </c>
      <c r="BB1582" t="s">
        <v>7072</v>
      </c>
      <c r="BD1582" t="s">
        <v>72</v>
      </c>
      <c r="BG1582" t="s">
        <v>8263</v>
      </c>
    </row>
    <row r="1583" spans="1:59" x14ac:dyDescent="0.2">
      <c r="A1583" s="1">
        <v>42618.938969907409</v>
      </c>
      <c r="B1583" t="s">
        <v>1862</v>
      </c>
      <c r="C1583" t="s">
        <v>8277</v>
      </c>
      <c r="D1583" t="e">
        <f>VLOOKUP(all_senate_staff[[#This Row],[Full Name]], senate_staff_import[],1,0)</f>
        <v>#N/A</v>
      </c>
      <c r="L1583" t="s">
        <v>7117</v>
      </c>
      <c r="M1583" t="s">
        <v>7118</v>
      </c>
      <c r="N1583" t="s">
        <v>168</v>
      </c>
      <c r="T1583" t="s">
        <v>8278</v>
      </c>
      <c r="AH1583" t="s">
        <v>65</v>
      </c>
      <c r="AI1583" t="s">
        <v>66</v>
      </c>
      <c r="AL1583" t="s">
        <v>67</v>
      </c>
      <c r="AM1583" t="s">
        <v>145</v>
      </c>
      <c r="AY1583" t="s">
        <v>8279</v>
      </c>
      <c r="AZ1583" t="s">
        <v>8280</v>
      </c>
      <c r="BA1583" t="s">
        <v>8281</v>
      </c>
      <c r="BB1583" t="s">
        <v>395</v>
      </c>
      <c r="BD1583" t="s">
        <v>72</v>
      </c>
      <c r="BG1583" t="s">
        <v>8282</v>
      </c>
    </row>
    <row r="1584" spans="1:59" x14ac:dyDescent="0.2">
      <c r="A1584" s="1">
        <v>42618.938935185193</v>
      </c>
      <c r="B1584" t="s">
        <v>1862</v>
      </c>
      <c r="C1584" t="s">
        <v>8359</v>
      </c>
      <c r="D1584" t="e">
        <f>VLOOKUP(all_senate_staff[[#This Row],[Full Name]], senate_staff_import[],1,0)</f>
        <v>#N/A</v>
      </c>
      <c r="L1584" t="s">
        <v>2875</v>
      </c>
      <c r="M1584" t="s">
        <v>2876</v>
      </c>
      <c r="N1584" t="s">
        <v>168</v>
      </c>
      <c r="AH1584" t="s">
        <v>65</v>
      </c>
      <c r="AI1584" t="s">
        <v>66</v>
      </c>
      <c r="AL1584" t="s">
        <v>67</v>
      </c>
      <c r="AY1584" t="s">
        <v>8360</v>
      </c>
      <c r="AZ1584" t="s">
        <v>8361</v>
      </c>
      <c r="BA1584" t="s">
        <v>6603</v>
      </c>
      <c r="BB1584" t="s">
        <v>578</v>
      </c>
      <c r="BD1584" t="s">
        <v>72</v>
      </c>
      <c r="BG1584" t="s">
        <v>8362</v>
      </c>
    </row>
    <row r="1585" spans="1:59" x14ac:dyDescent="0.2">
      <c r="A1585" s="1">
        <v>42618.938935185193</v>
      </c>
      <c r="B1585" t="s">
        <v>1862</v>
      </c>
      <c r="C1585" t="s">
        <v>8368</v>
      </c>
      <c r="D1585" t="e">
        <f>VLOOKUP(all_senate_staff[[#This Row],[Full Name]], senate_staff_import[],1,0)</f>
        <v>#N/A</v>
      </c>
      <c r="L1585" t="s">
        <v>3131</v>
      </c>
      <c r="M1585" t="s">
        <v>3132</v>
      </c>
      <c r="N1585" t="s">
        <v>63</v>
      </c>
      <c r="AH1585" t="s">
        <v>65</v>
      </c>
      <c r="AI1585" t="s">
        <v>66</v>
      </c>
      <c r="AL1585" t="s">
        <v>67</v>
      </c>
      <c r="AY1585" t="s">
        <v>8369</v>
      </c>
      <c r="AZ1585" t="s">
        <v>8370</v>
      </c>
      <c r="BA1585" t="s">
        <v>8371</v>
      </c>
      <c r="BB1585" t="s">
        <v>660</v>
      </c>
      <c r="BD1585" t="s">
        <v>72</v>
      </c>
      <c r="BG1585" t="s">
        <v>8372</v>
      </c>
    </row>
    <row r="1586" spans="1:59" x14ac:dyDescent="0.2">
      <c r="A1586" s="1">
        <v>42618.938923611109</v>
      </c>
      <c r="B1586" t="s">
        <v>1862</v>
      </c>
      <c r="C1586" t="s">
        <v>8405</v>
      </c>
      <c r="D1586" t="e">
        <f>VLOOKUP(all_senate_staff[[#This Row],[Full Name]], senate_staff_import[],1,0)</f>
        <v>#N/A</v>
      </c>
      <c r="L1586" t="s">
        <v>2875</v>
      </c>
      <c r="M1586" t="s">
        <v>2876</v>
      </c>
      <c r="N1586" t="s">
        <v>168</v>
      </c>
      <c r="AH1586" t="s">
        <v>65</v>
      </c>
      <c r="AI1586" t="s">
        <v>66</v>
      </c>
      <c r="AL1586" t="s">
        <v>67</v>
      </c>
      <c r="AM1586" t="s">
        <v>284</v>
      </c>
      <c r="AY1586" t="s">
        <v>8406</v>
      </c>
      <c r="AZ1586" t="s">
        <v>8407</v>
      </c>
      <c r="BA1586" t="s">
        <v>8408</v>
      </c>
      <c r="BB1586" t="s">
        <v>284</v>
      </c>
      <c r="BD1586" t="s">
        <v>72</v>
      </c>
      <c r="BG1586" t="s">
        <v>8409</v>
      </c>
    </row>
    <row r="1587" spans="1:59" x14ac:dyDescent="0.2">
      <c r="A1587" s="1">
        <v>42618.93891203704</v>
      </c>
      <c r="B1587" t="s">
        <v>1862</v>
      </c>
      <c r="C1587" t="s">
        <v>8426</v>
      </c>
      <c r="D1587" t="e">
        <f>VLOOKUP(all_senate_staff[[#This Row],[Full Name]], senate_staff_import[],1,0)</f>
        <v>#N/A</v>
      </c>
      <c r="L1587" t="s">
        <v>2875</v>
      </c>
      <c r="M1587" t="s">
        <v>2876</v>
      </c>
      <c r="N1587" t="s">
        <v>63</v>
      </c>
      <c r="AH1587" t="s">
        <v>65</v>
      </c>
      <c r="AI1587" t="s">
        <v>66</v>
      </c>
      <c r="AL1587" t="s">
        <v>67</v>
      </c>
      <c r="AY1587" t="s">
        <v>8427</v>
      </c>
      <c r="AZ1587" t="s">
        <v>8428</v>
      </c>
      <c r="BA1587" t="s">
        <v>8429</v>
      </c>
      <c r="BB1587" t="s">
        <v>8430</v>
      </c>
      <c r="BD1587" t="s">
        <v>72</v>
      </c>
      <c r="BG1587" t="s">
        <v>8431</v>
      </c>
    </row>
    <row r="1588" spans="1:59" x14ac:dyDescent="0.2">
      <c r="A1588" s="1">
        <v>42618.938888888893</v>
      </c>
      <c r="B1588" t="s">
        <v>1862</v>
      </c>
      <c r="C1588" t="s">
        <v>8472</v>
      </c>
      <c r="D1588" t="e">
        <f>VLOOKUP(all_senate_staff[[#This Row],[Full Name]], senate_staff_import[],1,0)</f>
        <v>#N/A</v>
      </c>
      <c r="M1588" t="s">
        <v>1837</v>
      </c>
      <c r="AH1588" t="s">
        <v>65</v>
      </c>
      <c r="AI1588" t="s">
        <v>66</v>
      </c>
      <c r="AL1588" t="s">
        <v>1237</v>
      </c>
      <c r="AY1588" t="s">
        <v>8473</v>
      </c>
      <c r="AZ1588" t="s">
        <v>8474</v>
      </c>
      <c r="BA1588" t="s">
        <v>8475</v>
      </c>
      <c r="BB1588" t="s">
        <v>8476</v>
      </c>
      <c r="BD1588" t="s">
        <v>72</v>
      </c>
      <c r="BG1588" t="s">
        <v>8477</v>
      </c>
    </row>
    <row r="1589" spans="1:59" x14ac:dyDescent="0.2">
      <c r="A1589" s="1">
        <v>42618.938854166663</v>
      </c>
      <c r="B1589" t="s">
        <v>1862</v>
      </c>
      <c r="C1589" t="s">
        <v>8511</v>
      </c>
      <c r="D1589" t="e">
        <f>VLOOKUP(all_senate_staff[[#This Row],[Full Name]], senate_staff_import[],1,0)</f>
        <v>#N/A</v>
      </c>
      <c r="L1589" t="s">
        <v>821</v>
      </c>
      <c r="M1589" t="s">
        <v>822</v>
      </c>
      <c r="N1589" t="s">
        <v>168</v>
      </c>
      <c r="AH1589" t="s">
        <v>65</v>
      </c>
      <c r="AI1589" t="s">
        <v>66</v>
      </c>
      <c r="AL1589" t="s">
        <v>67</v>
      </c>
      <c r="AY1589" t="s">
        <v>8512</v>
      </c>
      <c r="AZ1589" t="s">
        <v>3826</v>
      </c>
      <c r="BA1589" t="s">
        <v>8513</v>
      </c>
      <c r="BB1589" t="s">
        <v>3602</v>
      </c>
      <c r="BD1589" t="s">
        <v>72</v>
      </c>
      <c r="BG1589" t="s">
        <v>8514</v>
      </c>
    </row>
    <row r="1590" spans="1:59" x14ac:dyDescent="0.2">
      <c r="A1590" s="1">
        <v>42618.938807870371</v>
      </c>
      <c r="B1590" t="s">
        <v>1862</v>
      </c>
      <c r="C1590" t="s">
        <v>8547</v>
      </c>
      <c r="D1590" t="e">
        <f>VLOOKUP(all_senate_staff[[#This Row],[Full Name]], senate_staff_import[],1,0)</f>
        <v>#N/A</v>
      </c>
      <c r="L1590" t="s">
        <v>765</v>
      </c>
      <c r="M1590" t="s">
        <v>766</v>
      </c>
      <c r="N1590" t="s">
        <v>168</v>
      </c>
      <c r="AH1590" t="s">
        <v>65</v>
      </c>
      <c r="AI1590" t="s">
        <v>66</v>
      </c>
      <c r="AL1590" t="s">
        <v>67</v>
      </c>
      <c r="AY1590" t="s">
        <v>8548</v>
      </c>
      <c r="AZ1590" t="s">
        <v>8549</v>
      </c>
      <c r="BA1590" t="s">
        <v>7806</v>
      </c>
      <c r="BB1590" t="s">
        <v>8550</v>
      </c>
      <c r="BD1590" t="s">
        <v>72</v>
      </c>
      <c r="BG1590" t="s">
        <v>8551</v>
      </c>
    </row>
    <row r="1591" spans="1:59" x14ac:dyDescent="0.2">
      <c r="A1591" s="1">
        <v>42618.938773148147</v>
      </c>
      <c r="B1591" t="s">
        <v>1862</v>
      </c>
      <c r="C1591" t="s">
        <v>8581</v>
      </c>
      <c r="D1591" t="e">
        <f>VLOOKUP(all_senate_staff[[#This Row],[Full Name]], senate_staff_import[],1,0)</f>
        <v>#N/A</v>
      </c>
      <c r="L1591" t="s">
        <v>747</v>
      </c>
      <c r="M1591" t="s">
        <v>748</v>
      </c>
      <c r="N1591" t="s">
        <v>63</v>
      </c>
      <c r="AH1591" t="s">
        <v>65</v>
      </c>
      <c r="AI1591" t="s">
        <v>66</v>
      </c>
      <c r="AL1591" t="s">
        <v>67</v>
      </c>
      <c r="AY1591" t="s">
        <v>8582</v>
      </c>
      <c r="AZ1591" t="s">
        <v>8583</v>
      </c>
      <c r="BA1591" t="s">
        <v>8584</v>
      </c>
      <c r="BB1591" t="s">
        <v>757</v>
      </c>
      <c r="BD1591" t="s">
        <v>72</v>
      </c>
      <c r="BG1591" t="s">
        <v>8585</v>
      </c>
    </row>
    <row r="1592" spans="1:59" x14ac:dyDescent="0.2">
      <c r="A1592" s="1">
        <v>42618.938761574071</v>
      </c>
      <c r="B1592" t="s">
        <v>1862</v>
      </c>
      <c r="C1592" t="s">
        <v>8597</v>
      </c>
      <c r="D1592" t="e">
        <f>VLOOKUP(all_senate_staff[[#This Row],[Full Name]], senate_staff_import[],1,0)</f>
        <v>#N/A</v>
      </c>
      <c r="L1592" t="s">
        <v>747</v>
      </c>
      <c r="M1592" t="s">
        <v>748</v>
      </c>
      <c r="N1592" t="s">
        <v>168</v>
      </c>
      <c r="AH1592" t="s">
        <v>65</v>
      </c>
      <c r="AI1592" t="s">
        <v>66</v>
      </c>
      <c r="AL1592" t="s">
        <v>67</v>
      </c>
      <c r="AY1592" t="s">
        <v>8598</v>
      </c>
      <c r="AZ1592" t="s">
        <v>8599</v>
      </c>
      <c r="BA1592" t="s">
        <v>8600</v>
      </c>
      <c r="BB1592" t="s">
        <v>8601</v>
      </c>
      <c r="BD1592" t="s">
        <v>72</v>
      </c>
      <c r="BG1592" t="s">
        <v>8602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06"/>
  <sheetViews>
    <sheetView workbookViewId="0">
      <selection activeCell="I1100" sqref="I1100"/>
    </sheetView>
  </sheetViews>
  <sheetFormatPr baseColWidth="10" defaultRowHeight="15" x14ac:dyDescent="0.2"/>
  <cols>
    <col min="1" max="1" width="24" bestFit="1" customWidth="1"/>
    <col min="2" max="2" width="51.1640625" bestFit="1" customWidth="1"/>
    <col min="3" max="3" width="16.33203125" customWidth="1"/>
    <col min="4" max="4" width="19.1640625" customWidth="1"/>
    <col min="6" max="6" width="17.5" customWidth="1"/>
    <col min="7" max="7" width="19.6640625" customWidth="1"/>
    <col min="9" max="9" width="11.83203125" customWidth="1"/>
    <col min="10" max="10" width="11.5" customWidth="1"/>
    <col min="13" max="13" width="25.33203125" customWidth="1"/>
    <col min="14" max="14" width="34.83203125" customWidth="1"/>
    <col min="15" max="15" width="41" customWidth="1"/>
    <col min="16" max="16" width="41.83203125" customWidth="1"/>
    <col min="17" max="17" width="37.1640625" customWidth="1"/>
    <col min="18" max="18" width="41.83203125" customWidth="1"/>
    <col min="19" max="19" width="19.6640625" customWidth="1"/>
    <col min="20" max="20" width="28.5" customWidth="1"/>
    <col min="21" max="21" width="27.5" customWidth="1"/>
    <col min="22" max="22" width="17.83203125" customWidth="1"/>
  </cols>
  <sheetData>
    <row r="1" spans="1:21" x14ac:dyDescent="0.2">
      <c r="A1" s="2" t="s">
        <v>49</v>
      </c>
      <c r="B1" s="3" t="s">
        <v>2</v>
      </c>
      <c r="C1" s="3" t="s">
        <v>11</v>
      </c>
      <c r="D1" s="3" t="s">
        <v>12</v>
      </c>
      <c r="E1" s="3" t="s">
        <v>32</v>
      </c>
      <c r="F1" s="3" t="s">
        <v>33</v>
      </c>
      <c r="G1" s="3" t="s">
        <v>36</v>
      </c>
      <c r="H1" s="2" t="s">
        <v>50</v>
      </c>
      <c r="I1" s="2" t="s">
        <v>51</v>
      </c>
      <c r="J1" s="3" t="s">
        <v>52</v>
      </c>
      <c r="K1" s="3" t="s">
        <v>54</v>
      </c>
      <c r="L1" s="3" t="s">
        <v>8613</v>
      </c>
      <c r="M1" s="4" t="s">
        <v>8614</v>
      </c>
      <c r="N1" s="4" t="s">
        <v>8615</v>
      </c>
      <c r="O1" s="4" t="s">
        <v>8616</v>
      </c>
      <c r="P1" s="4" t="s">
        <v>8617</v>
      </c>
      <c r="Q1" s="4" t="s">
        <v>8618</v>
      </c>
      <c r="R1" s="5" t="s">
        <v>8619</v>
      </c>
      <c r="S1" s="5" t="s">
        <v>8620</v>
      </c>
      <c r="T1" s="5" t="s">
        <v>8621</v>
      </c>
      <c r="U1" s="5" t="s">
        <v>8622</v>
      </c>
    </row>
    <row r="2" spans="1:21" x14ac:dyDescent="0.2">
      <c r="A2" s="6" t="s">
        <v>7694</v>
      </c>
      <c r="B2" s="6" t="s">
        <v>7693</v>
      </c>
      <c r="C2" s="6" t="s">
        <v>8623</v>
      </c>
      <c r="D2" s="7" t="s">
        <v>63</v>
      </c>
      <c r="E2" s="6" t="s">
        <v>65</v>
      </c>
      <c r="F2" s="8" t="s">
        <v>66</v>
      </c>
      <c r="G2" s="6" t="s">
        <v>1237</v>
      </c>
      <c r="H2" s="6" t="s">
        <v>5652</v>
      </c>
      <c r="I2" s="6" t="s">
        <v>7695</v>
      </c>
      <c r="J2" s="6" t="s">
        <v>7687</v>
      </c>
      <c r="K2" s="6" t="s">
        <v>72</v>
      </c>
      <c r="L2" s="6" t="e">
        <v>#N/A</v>
      </c>
      <c r="M2" s="6"/>
      <c r="N2" s="6"/>
      <c r="O2" s="6"/>
      <c r="P2" s="6"/>
      <c r="Q2" s="6"/>
      <c r="R2" s="6" t="s">
        <v>8624</v>
      </c>
      <c r="S2" s="6" t="s">
        <v>8625</v>
      </c>
      <c r="T2" s="6" t="s">
        <v>8626</v>
      </c>
      <c r="U2" s="6" t="s">
        <v>8627</v>
      </c>
    </row>
    <row r="3" spans="1:21" x14ac:dyDescent="0.2">
      <c r="A3" s="9" t="s">
        <v>7685</v>
      </c>
      <c r="B3" s="9" t="s">
        <v>7684</v>
      </c>
      <c r="C3" s="9" t="s">
        <v>8623</v>
      </c>
      <c r="D3" s="9" t="s">
        <v>168</v>
      </c>
      <c r="E3" s="9" t="s">
        <v>65</v>
      </c>
      <c r="F3" s="10" t="s">
        <v>66</v>
      </c>
      <c r="G3" s="9" t="s">
        <v>1237</v>
      </c>
      <c r="H3" s="9" t="s">
        <v>6385</v>
      </c>
      <c r="I3" s="9" t="s">
        <v>7686</v>
      </c>
      <c r="J3" s="9" t="s">
        <v>7687</v>
      </c>
      <c r="K3" s="9" t="s">
        <v>72</v>
      </c>
      <c r="L3" s="9" t="e">
        <v>#N/A</v>
      </c>
      <c r="M3" s="9"/>
      <c r="N3" s="9"/>
      <c r="O3" s="9"/>
      <c r="P3" s="9"/>
      <c r="Q3" s="9"/>
      <c r="R3" s="9" t="s">
        <v>8624</v>
      </c>
      <c r="S3" s="9" t="s">
        <v>8628</v>
      </c>
      <c r="T3" s="9" t="s">
        <v>8626</v>
      </c>
      <c r="U3" s="9" t="s">
        <v>8629</v>
      </c>
    </row>
    <row r="4" spans="1:21" x14ac:dyDescent="0.2">
      <c r="A4" s="6" t="s">
        <v>1857</v>
      </c>
      <c r="B4" s="6" t="s">
        <v>1855</v>
      </c>
      <c r="C4" s="6" t="s">
        <v>8623</v>
      </c>
      <c r="D4" s="6" t="s">
        <v>63</v>
      </c>
      <c r="E4" s="6" t="s">
        <v>65</v>
      </c>
      <c r="F4" s="8" t="s">
        <v>66</v>
      </c>
      <c r="G4" s="6" t="s">
        <v>1237</v>
      </c>
      <c r="H4" s="6" t="s">
        <v>1858</v>
      </c>
      <c r="I4" s="6" t="s">
        <v>1859</v>
      </c>
      <c r="J4" s="6" t="s">
        <v>1860</v>
      </c>
      <c r="K4" s="6" t="s">
        <v>72</v>
      </c>
      <c r="L4" s="6" t="e">
        <v>#N/A</v>
      </c>
      <c r="M4" s="6"/>
      <c r="N4" s="6"/>
      <c r="O4" s="6"/>
      <c r="P4" s="6"/>
      <c r="Q4" s="6"/>
      <c r="R4" s="6" t="s">
        <v>8624</v>
      </c>
      <c r="S4" s="6" t="s">
        <v>8630</v>
      </c>
      <c r="T4" s="6" t="s">
        <v>8631</v>
      </c>
      <c r="U4" s="6" t="s">
        <v>8627</v>
      </c>
    </row>
    <row r="5" spans="1:21" x14ac:dyDescent="0.2">
      <c r="A5" s="9" t="s">
        <v>7714</v>
      </c>
      <c r="B5" s="9" t="s">
        <v>7713</v>
      </c>
      <c r="C5" s="9" t="s">
        <v>8632</v>
      </c>
      <c r="D5" s="9" t="s">
        <v>168</v>
      </c>
      <c r="E5" s="9" t="s">
        <v>65</v>
      </c>
      <c r="F5" s="10" t="s">
        <v>66</v>
      </c>
      <c r="G5" s="9" t="s">
        <v>1237</v>
      </c>
      <c r="H5" s="9" t="s">
        <v>7715</v>
      </c>
      <c r="I5" s="9" t="s">
        <v>344</v>
      </c>
      <c r="J5" s="9" t="s">
        <v>455</v>
      </c>
      <c r="K5" s="9" t="s">
        <v>72</v>
      </c>
      <c r="L5" s="9" t="e">
        <v>#N/A</v>
      </c>
      <c r="M5" s="9"/>
      <c r="N5" s="9"/>
      <c r="O5" s="9"/>
      <c r="P5" s="9"/>
      <c r="Q5" s="9"/>
      <c r="R5" s="9" t="s">
        <v>8633</v>
      </c>
      <c r="S5" s="9" t="s">
        <v>8634</v>
      </c>
      <c r="T5" s="9" t="s">
        <v>8635</v>
      </c>
      <c r="U5" s="9" t="s">
        <v>8629</v>
      </c>
    </row>
    <row r="6" spans="1:21" x14ac:dyDescent="0.2">
      <c r="A6" s="6" t="s">
        <v>7733</v>
      </c>
      <c r="B6" s="6" t="s">
        <v>7732</v>
      </c>
      <c r="C6" s="6" t="s">
        <v>8632</v>
      </c>
      <c r="D6" s="6" t="s">
        <v>168</v>
      </c>
      <c r="E6" s="6" t="s">
        <v>65</v>
      </c>
      <c r="F6" s="8" t="s">
        <v>66</v>
      </c>
      <c r="G6" s="6" t="s">
        <v>1237</v>
      </c>
      <c r="H6" s="6" t="s">
        <v>7734</v>
      </c>
      <c r="I6" s="6" t="s">
        <v>7735</v>
      </c>
      <c r="J6" s="6" t="s">
        <v>7736</v>
      </c>
      <c r="K6" s="6" t="s">
        <v>72</v>
      </c>
      <c r="L6" s="6" t="e">
        <v>#N/A</v>
      </c>
      <c r="M6" s="6"/>
      <c r="N6" s="6"/>
      <c r="O6" s="6"/>
      <c r="P6" s="6"/>
      <c r="Q6" s="6"/>
      <c r="R6" s="6" t="s">
        <v>8633</v>
      </c>
      <c r="S6" s="6" t="s">
        <v>8636</v>
      </c>
      <c r="T6" s="6" t="s">
        <v>8637</v>
      </c>
      <c r="U6" s="6" t="s">
        <v>8629</v>
      </c>
    </row>
    <row r="7" spans="1:21" x14ac:dyDescent="0.2">
      <c r="A7" s="9" t="s">
        <v>7743</v>
      </c>
      <c r="B7" s="9" t="s">
        <v>7742</v>
      </c>
      <c r="C7" s="9" t="s">
        <v>8632</v>
      </c>
      <c r="D7" s="9" t="s">
        <v>168</v>
      </c>
      <c r="E7" s="9" t="s">
        <v>65</v>
      </c>
      <c r="F7" s="10" t="s">
        <v>66</v>
      </c>
      <c r="G7" s="9" t="s">
        <v>1237</v>
      </c>
      <c r="H7" s="9" t="s">
        <v>3762</v>
      </c>
      <c r="I7" s="9" t="s">
        <v>7744</v>
      </c>
      <c r="J7" s="9" t="s">
        <v>7745</v>
      </c>
      <c r="K7" s="9" t="s">
        <v>72</v>
      </c>
      <c r="L7" s="9" t="e">
        <v>#N/A</v>
      </c>
      <c r="M7" s="9"/>
      <c r="N7" s="9"/>
      <c r="O7" s="9"/>
      <c r="P7" s="9"/>
      <c r="Q7" s="9"/>
      <c r="R7" s="9" t="s">
        <v>8633</v>
      </c>
      <c r="S7" s="9" t="s">
        <v>8638</v>
      </c>
      <c r="T7" s="9" t="s">
        <v>8639</v>
      </c>
      <c r="U7" s="9" t="s">
        <v>8629</v>
      </c>
    </row>
    <row r="8" spans="1:21" x14ac:dyDescent="0.2">
      <c r="A8" s="6" t="s">
        <v>7723</v>
      </c>
      <c r="B8" s="6" t="s">
        <v>7722</v>
      </c>
      <c r="C8" s="6" t="s">
        <v>8632</v>
      </c>
      <c r="D8" s="6" t="s">
        <v>168</v>
      </c>
      <c r="E8" s="6" t="s">
        <v>65</v>
      </c>
      <c r="F8" s="8" t="s">
        <v>66</v>
      </c>
      <c r="G8" s="6" t="s">
        <v>1237</v>
      </c>
      <c r="H8" s="6" t="s">
        <v>2831</v>
      </c>
      <c r="I8" s="6" t="s">
        <v>1654</v>
      </c>
      <c r="J8" s="6" t="s">
        <v>7724</v>
      </c>
      <c r="K8" s="6" t="s">
        <v>72</v>
      </c>
      <c r="L8" s="6" t="e">
        <v>#N/A</v>
      </c>
      <c r="M8" s="6"/>
      <c r="N8" s="6"/>
      <c r="O8" s="6"/>
      <c r="P8" s="6"/>
      <c r="Q8" s="6"/>
      <c r="R8" s="6" t="s">
        <v>8633</v>
      </c>
      <c r="S8" s="6" t="s">
        <v>8640</v>
      </c>
      <c r="T8" s="6" t="s">
        <v>8641</v>
      </c>
      <c r="U8" s="6" t="s">
        <v>8629</v>
      </c>
    </row>
    <row r="9" spans="1:21" x14ac:dyDescent="0.2">
      <c r="A9" s="9" t="s">
        <v>7704</v>
      </c>
      <c r="B9" s="9" t="s">
        <v>7702</v>
      </c>
      <c r="C9" s="9" t="s">
        <v>8632</v>
      </c>
      <c r="D9" s="9" t="s">
        <v>168</v>
      </c>
      <c r="E9" s="9" t="s">
        <v>65</v>
      </c>
      <c r="F9" s="10" t="s">
        <v>66</v>
      </c>
      <c r="G9" s="9" t="s">
        <v>1237</v>
      </c>
      <c r="H9" s="9" t="s">
        <v>7705</v>
      </c>
      <c r="I9" s="9" t="s">
        <v>7706</v>
      </c>
      <c r="J9" s="9" t="s">
        <v>7707</v>
      </c>
      <c r="K9" s="9" t="s">
        <v>72</v>
      </c>
      <c r="L9" s="9" t="e">
        <v>#N/A</v>
      </c>
      <c r="M9" s="9"/>
      <c r="N9" s="9"/>
      <c r="O9" s="9"/>
      <c r="P9" s="9"/>
      <c r="Q9" s="9"/>
      <c r="R9" s="9" t="s">
        <v>8633</v>
      </c>
      <c r="S9" s="9" t="s">
        <v>8642</v>
      </c>
      <c r="T9" s="9" t="s">
        <v>8643</v>
      </c>
      <c r="U9" s="9" t="s">
        <v>8629</v>
      </c>
    </row>
    <row r="10" spans="1:21" x14ac:dyDescent="0.2">
      <c r="A10" s="6" t="s">
        <v>7754</v>
      </c>
      <c r="B10" s="6" t="s">
        <v>7753</v>
      </c>
      <c r="C10" s="6" t="s">
        <v>8632</v>
      </c>
      <c r="D10" s="6" t="s">
        <v>168</v>
      </c>
      <c r="E10" s="6" t="s">
        <v>65</v>
      </c>
      <c r="F10" s="8" t="s">
        <v>66</v>
      </c>
      <c r="G10" s="6" t="s">
        <v>1237</v>
      </c>
      <c r="H10" s="6" t="s">
        <v>7755</v>
      </c>
      <c r="I10" s="6" t="s">
        <v>7756</v>
      </c>
      <c r="J10" s="6" t="s">
        <v>7757</v>
      </c>
      <c r="K10" s="6" t="s">
        <v>72</v>
      </c>
      <c r="L10" s="6" t="e">
        <v>#N/A</v>
      </c>
      <c r="M10" s="6"/>
      <c r="N10" s="6"/>
      <c r="O10" s="6"/>
      <c r="P10" s="6"/>
      <c r="Q10" s="6"/>
      <c r="R10" s="6" t="s">
        <v>8633</v>
      </c>
      <c r="S10" s="6" t="s">
        <v>8644</v>
      </c>
      <c r="T10" s="6" t="s">
        <v>8645</v>
      </c>
      <c r="U10" s="6" t="s">
        <v>8629</v>
      </c>
    </row>
    <row r="11" spans="1:21" x14ac:dyDescent="0.2">
      <c r="A11" s="9" t="s">
        <v>7765</v>
      </c>
      <c r="B11" s="9" t="s">
        <v>7764</v>
      </c>
      <c r="C11" s="9" t="s">
        <v>8632</v>
      </c>
      <c r="D11" s="9" t="s">
        <v>168</v>
      </c>
      <c r="E11" s="9" t="s">
        <v>65</v>
      </c>
      <c r="F11" s="10" t="s">
        <v>66</v>
      </c>
      <c r="G11" s="9" t="s">
        <v>1237</v>
      </c>
      <c r="H11" s="9" t="s">
        <v>3559</v>
      </c>
      <c r="I11" s="9" t="s">
        <v>7766</v>
      </c>
      <c r="J11" s="9" t="s">
        <v>4874</v>
      </c>
      <c r="K11" s="9" t="s">
        <v>72</v>
      </c>
      <c r="L11" s="9" t="e">
        <v>#N/A</v>
      </c>
      <c r="M11" s="9"/>
      <c r="N11" s="9"/>
      <c r="O11" s="9"/>
      <c r="P11" s="9"/>
      <c r="Q11" s="9"/>
      <c r="R11" s="9" t="s">
        <v>8633</v>
      </c>
      <c r="S11" s="9" t="s">
        <v>8646</v>
      </c>
      <c r="T11" s="9" t="s">
        <v>8647</v>
      </c>
      <c r="U11" s="9" t="s">
        <v>8629</v>
      </c>
    </row>
    <row r="12" spans="1:21" x14ac:dyDescent="0.2">
      <c r="A12" s="6" t="s">
        <v>7774</v>
      </c>
      <c r="B12" s="6" t="s">
        <v>7773</v>
      </c>
      <c r="C12" s="6" t="s">
        <v>8648</v>
      </c>
      <c r="D12" s="6" t="s">
        <v>168</v>
      </c>
      <c r="E12" s="6" t="s">
        <v>65</v>
      </c>
      <c r="F12" s="8" t="s">
        <v>66</v>
      </c>
      <c r="G12" s="6" t="s">
        <v>1237</v>
      </c>
      <c r="H12" s="6" t="s">
        <v>7775</v>
      </c>
      <c r="I12" s="6" t="s">
        <v>7776</v>
      </c>
      <c r="J12" s="6" t="s">
        <v>7777</v>
      </c>
      <c r="K12" s="6" t="s">
        <v>72</v>
      </c>
      <c r="L12" s="6" t="e">
        <v>#N/A</v>
      </c>
      <c r="M12" s="6"/>
      <c r="N12" s="6"/>
      <c r="O12" s="6"/>
      <c r="P12" s="6"/>
      <c r="Q12" s="6"/>
      <c r="R12" s="6" t="s">
        <v>8649</v>
      </c>
      <c r="S12" s="6" t="s">
        <v>8650</v>
      </c>
      <c r="T12" s="6" t="s">
        <v>8651</v>
      </c>
      <c r="U12" s="6" t="s">
        <v>8629</v>
      </c>
    </row>
    <row r="13" spans="1:21" x14ac:dyDescent="0.2">
      <c r="A13" s="9" t="s">
        <v>7845</v>
      </c>
      <c r="B13" s="9" t="s">
        <v>7844</v>
      </c>
      <c r="C13" s="9" t="s">
        <v>8648</v>
      </c>
      <c r="D13" s="9" t="s">
        <v>168</v>
      </c>
      <c r="E13" s="9" t="s">
        <v>65</v>
      </c>
      <c r="F13" s="10" t="s">
        <v>66</v>
      </c>
      <c r="G13" s="9" t="s">
        <v>1237</v>
      </c>
      <c r="H13" s="9" t="s">
        <v>3205</v>
      </c>
      <c r="I13" s="9" t="s">
        <v>7846</v>
      </c>
      <c r="J13" s="9" t="s">
        <v>7788</v>
      </c>
      <c r="K13" s="9" t="s">
        <v>72</v>
      </c>
      <c r="L13" s="9" t="e">
        <v>#N/A</v>
      </c>
      <c r="M13" s="9"/>
      <c r="N13" s="9"/>
      <c r="O13" s="9"/>
      <c r="P13" s="9"/>
      <c r="Q13" s="9"/>
      <c r="R13" s="9" t="s">
        <v>8649</v>
      </c>
      <c r="S13" s="9" t="s">
        <v>8652</v>
      </c>
      <c r="T13" s="9" t="s">
        <v>8653</v>
      </c>
      <c r="U13" s="9" t="s">
        <v>8629</v>
      </c>
    </row>
    <row r="14" spans="1:21" x14ac:dyDescent="0.2">
      <c r="A14" s="6" t="s">
        <v>7884</v>
      </c>
      <c r="B14" s="6" t="s">
        <v>7883</v>
      </c>
      <c r="C14" s="6" t="s">
        <v>8648</v>
      </c>
      <c r="D14" s="6" t="s">
        <v>168</v>
      </c>
      <c r="E14" s="6" t="s">
        <v>65</v>
      </c>
      <c r="F14" s="8" t="s">
        <v>66</v>
      </c>
      <c r="G14" s="6" t="s">
        <v>1237</v>
      </c>
      <c r="H14" s="6" t="s">
        <v>7885</v>
      </c>
      <c r="I14" s="6" t="s">
        <v>7886</v>
      </c>
      <c r="J14" s="6" t="s">
        <v>7867</v>
      </c>
      <c r="K14" s="6" t="s">
        <v>72</v>
      </c>
      <c r="L14" s="6" t="e">
        <v>#N/A</v>
      </c>
      <c r="M14" s="6"/>
      <c r="N14" s="6"/>
      <c r="O14" s="6"/>
      <c r="P14" s="6"/>
      <c r="Q14" s="6"/>
      <c r="R14" s="6" t="s">
        <v>8649</v>
      </c>
      <c r="S14" s="6" t="s">
        <v>8654</v>
      </c>
      <c r="T14" s="6" t="s">
        <v>8655</v>
      </c>
      <c r="U14" s="6" t="s">
        <v>8629</v>
      </c>
    </row>
    <row r="15" spans="1:21" x14ac:dyDescent="0.2">
      <c r="A15" s="9" t="s">
        <v>7825</v>
      </c>
      <c r="B15" s="9" t="s">
        <v>7824</v>
      </c>
      <c r="C15" s="9" t="s">
        <v>8648</v>
      </c>
      <c r="D15" s="9" t="s">
        <v>168</v>
      </c>
      <c r="E15" s="9" t="s">
        <v>65</v>
      </c>
      <c r="F15" s="10" t="s">
        <v>66</v>
      </c>
      <c r="G15" s="9" t="s">
        <v>1237</v>
      </c>
      <c r="H15" s="9" t="s">
        <v>7826</v>
      </c>
      <c r="I15" s="9" t="s">
        <v>7827</v>
      </c>
      <c r="J15" s="9" t="s">
        <v>7828</v>
      </c>
      <c r="K15" s="9" t="s">
        <v>72</v>
      </c>
      <c r="L15" s="9" t="e">
        <v>#N/A</v>
      </c>
      <c r="M15" s="9"/>
      <c r="N15" s="9"/>
      <c r="O15" s="9"/>
      <c r="P15" s="9"/>
      <c r="Q15" s="9"/>
      <c r="R15" s="9" t="s">
        <v>8649</v>
      </c>
      <c r="S15" s="9" t="s">
        <v>8656</v>
      </c>
      <c r="T15" s="9" t="s">
        <v>8657</v>
      </c>
      <c r="U15" s="9" t="s">
        <v>8629</v>
      </c>
    </row>
    <row r="16" spans="1:21" x14ac:dyDescent="0.2">
      <c r="A16" s="6" t="s">
        <v>7799</v>
      </c>
      <c r="B16" s="6" t="s">
        <v>7798</v>
      </c>
      <c r="C16" s="6" t="s">
        <v>8648</v>
      </c>
      <c r="D16" s="6" t="s">
        <v>168</v>
      </c>
      <c r="E16" s="6" t="s">
        <v>65</v>
      </c>
      <c r="F16" s="8" t="s">
        <v>66</v>
      </c>
      <c r="G16" s="6" t="s">
        <v>1237</v>
      </c>
      <c r="H16" s="6" t="s">
        <v>7800</v>
      </c>
      <c r="I16" s="6" t="s">
        <v>6422</v>
      </c>
      <c r="J16" s="6" t="s">
        <v>7801</v>
      </c>
      <c r="K16" s="6" t="s">
        <v>72</v>
      </c>
      <c r="L16" s="6" t="e">
        <v>#N/A</v>
      </c>
      <c r="M16" s="6"/>
      <c r="N16" s="6"/>
      <c r="O16" s="6"/>
      <c r="P16" s="6"/>
      <c r="Q16" s="6"/>
      <c r="R16" s="6" t="s">
        <v>8649</v>
      </c>
      <c r="S16" s="6" t="s">
        <v>8658</v>
      </c>
      <c r="T16" s="6" t="s">
        <v>8659</v>
      </c>
      <c r="U16" s="6" t="s">
        <v>8629</v>
      </c>
    </row>
    <row r="17" spans="1:21" x14ac:dyDescent="0.2">
      <c r="A17" s="9" t="s">
        <v>7854</v>
      </c>
      <c r="B17" s="9" t="s">
        <v>7853</v>
      </c>
      <c r="C17" s="9" t="s">
        <v>8648</v>
      </c>
      <c r="D17" s="9" t="s">
        <v>168</v>
      </c>
      <c r="E17" s="9" t="s">
        <v>65</v>
      </c>
      <c r="F17" s="10" t="s">
        <v>66</v>
      </c>
      <c r="G17" s="9" t="s">
        <v>1237</v>
      </c>
      <c r="H17" s="9" t="s">
        <v>7855</v>
      </c>
      <c r="I17" s="9" t="s">
        <v>7856</v>
      </c>
      <c r="J17" s="9" t="s">
        <v>1853</v>
      </c>
      <c r="K17" s="9" t="s">
        <v>72</v>
      </c>
      <c r="L17" s="9" t="e">
        <v>#N/A</v>
      </c>
      <c r="M17" s="9"/>
      <c r="N17" s="9"/>
      <c r="O17" s="9"/>
      <c r="P17" s="9"/>
      <c r="Q17" s="9"/>
      <c r="R17" s="9" t="s">
        <v>8649</v>
      </c>
      <c r="S17" s="9" t="s">
        <v>8660</v>
      </c>
      <c r="T17" s="9" t="s">
        <v>8661</v>
      </c>
      <c r="U17" s="9" t="s">
        <v>8629</v>
      </c>
    </row>
    <row r="18" spans="1:21" x14ac:dyDescent="0.2">
      <c r="A18" s="6" t="s">
        <v>7865</v>
      </c>
      <c r="B18" s="6" t="s">
        <v>7864</v>
      </c>
      <c r="C18" s="6" t="s">
        <v>8648</v>
      </c>
      <c r="D18" s="6" t="s">
        <v>168</v>
      </c>
      <c r="E18" s="6" t="s">
        <v>65</v>
      </c>
      <c r="F18" s="8" t="s">
        <v>66</v>
      </c>
      <c r="G18" s="6" t="s">
        <v>1237</v>
      </c>
      <c r="H18" s="6" t="s">
        <v>7866</v>
      </c>
      <c r="I18" s="6" t="s">
        <v>3483</v>
      </c>
      <c r="J18" s="6" t="s">
        <v>7867</v>
      </c>
      <c r="K18" s="6" t="s">
        <v>72</v>
      </c>
      <c r="L18" s="6" t="e">
        <v>#N/A</v>
      </c>
      <c r="M18" s="6"/>
      <c r="N18" s="6"/>
      <c r="O18" s="6"/>
      <c r="P18" s="6"/>
      <c r="Q18" s="6"/>
      <c r="R18" s="6" t="s">
        <v>8649</v>
      </c>
      <c r="S18" s="6" t="s">
        <v>8662</v>
      </c>
      <c r="T18" s="6" t="s">
        <v>8655</v>
      </c>
      <c r="U18" s="6" t="s">
        <v>8629</v>
      </c>
    </row>
    <row r="19" spans="1:21" x14ac:dyDescent="0.2">
      <c r="A19" s="9" t="s">
        <v>1851</v>
      </c>
      <c r="B19" s="9" t="s">
        <v>1849</v>
      </c>
      <c r="C19" s="9" t="s">
        <v>8648</v>
      </c>
      <c r="D19" s="9" t="s">
        <v>63</v>
      </c>
      <c r="E19" s="9" t="s">
        <v>65</v>
      </c>
      <c r="F19" s="10" t="s">
        <v>66</v>
      </c>
      <c r="G19" s="9" t="s">
        <v>1237</v>
      </c>
      <c r="H19" s="9" t="s">
        <v>1852</v>
      </c>
      <c r="I19" s="9" t="s">
        <v>1376</v>
      </c>
      <c r="J19" s="9" t="s">
        <v>1853</v>
      </c>
      <c r="K19" s="9" t="s">
        <v>72</v>
      </c>
      <c r="L19" s="9" t="e">
        <v>#N/A</v>
      </c>
      <c r="M19" s="9"/>
      <c r="N19" s="9"/>
      <c r="O19" s="9"/>
      <c r="P19" s="9"/>
      <c r="Q19" s="9"/>
      <c r="R19" s="9" t="s">
        <v>8649</v>
      </c>
      <c r="S19" s="9" t="s">
        <v>8663</v>
      </c>
      <c r="T19" s="9" t="s">
        <v>8661</v>
      </c>
      <c r="U19" s="9" t="s">
        <v>8664</v>
      </c>
    </row>
    <row r="20" spans="1:21" x14ac:dyDescent="0.2">
      <c r="A20" s="6" t="s">
        <v>7815</v>
      </c>
      <c r="B20" s="6" t="s">
        <v>7814</v>
      </c>
      <c r="C20" s="6" t="s">
        <v>8648</v>
      </c>
      <c r="D20" s="6" t="s">
        <v>168</v>
      </c>
      <c r="E20" s="6" t="s">
        <v>65</v>
      </c>
      <c r="F20" s="8" t="s">
        <v>66</v>
      </c>
      <c r="G20" s="6" t="s">
        <v>1237</v>
      </c>
      <c r="H20" s="6" t="s">
        <v>7816</v>
      </c>
      <c r="I20" s="6" t="s">
        <v>7817</v>
      </c>
      <c r="J20" s="6" t="s">
        <v>7777</v>
      </c>
      <c r="K20" s="6" t="s">
        <v>72</v>
      </c>
      <c r="L20" s="6" t="e">
        <v>#N/A</v>
      </c>
      <c r="M20" s="6"/>
      <c r="N20" s="6"/>
      <c r="O20" s="6"/>
      <c r="P20" s="6"/>
      <c r="Q20" s="6"/>
      <c r="R20" s="6" t="s">
        <v>8649</v>
      </c>
      <c r="S20" s="6" t="s">
        <v>8665</v>
      </c>
      <c r="T20" s="6" t="s">
        <v>8651</v>
      </c>
      <c r="U20" s="6" t="s">
        <v>8629</v>
      </c>
    </row>
    <row r="21" spans="1:21" x14ac:dyDescent="0.2">
      <c r="A21" s="9" t="s">
        <v>7836</v>
      </c>
      <c r="B21" s="9" t="s">
        <v>7835</v>
      </c>
      <c r="C21" s="9" t="s">
        <v>8648</v>
      </c>
      <c r="D21" s="9" t="s">
        <v>168</v>
      </c>
      <c r="E21" s="9" t="s">
        <v>65</v>
      </c>
      <c r="F21" s="10" t="s">
        <v>66</v>
      </c>
      <c r="G21" s="9" t="s">
        <v>1237</v>
      </c>
      <c r="H21" s="9" t="s">
        <v>527</v>
      </c>
      <c r="I21" s="9" t="s">
        <v>7837</v>
      </c>
      <c r="J21" s="9" t="s">
        <v>7838</v>
      </c>
      <c r="K21" s="9" t="s">
        <v>72</v>
      </c>
      <c r="L21" s="9" t="e">
        <v>#N/A</v>
      </c>
      <c r="M21" s="9"/>
      <c r="N21" s="9"/>
      <c r="O21" s="9"/>
      <c r="P21" s="9"/>
      <c r="Q21" s="9"/>
      <c r="R21" s="9" t="s">
        <v>8649</v>
      </c>
      <c r="S21" s="9" t="s">
        <v>8666</v>
      </c>
      <c r="T21" s="9" t="s">
        <v>8667</v>
      </c>
      <c r="U21" s="9" t="s">
        <v>8629</v>
      </c>
    </row>
    <row r="22" spans="1:21" x14ac:dyDescent="0.2">
      <c r="A22" s="6" t="s">
        <v>7911</v>
      </c>
      <c r="B22" s="6" t="s">
        <v>7910</v>
      </c>
      <c r="C22" s="6" t="s">
        <v>8668</v>
      </c>
      <c r="D22" s="6" t="s">
        <v>168</v>
      </c>
      <c r="E22" s="6" t="s">
        <v>65</v>
      </c>
      <c r="F22" s="8" t="s">
        <v>66</v>
      </c>
      <c r="G22" s="6" t="s">
        <v>1237</v>
      </c>
      <c r="H22" s="6" t="s">
        <v>7912</v>
      </c>
      <c r="I22" s="6" t="s">
        <v>7913</v>
      </c>
      <c r="J22" s="6" t="s">
        <v>1036</v>
      </c>
      <c r="K22" s="6" t="s">
        <v>72</v>
      </c>
      <c r="L22" s="6" t="e">
        <v>#N/A</v>
      </c>
      <c r="M22" s="6"/>
      <c r="N22" s="6"/>
      <c r="O22" s="6"/>
      <c r="P22" s="6"/>
      <c r="Q22" s="6"/>
      <c r="R22" s="6" t="s">
        <v>8669</v>
      </c>
      <c r="S22" s="6" t="s">
        <v>8670</v>
      </c>
      <c r="T22" s="6" t="s">
        <v>8671</v>
      </c>
      <c r="U22" s="6" t="s">
        <v>8629</v>
      </c>
    </row>
    <row r="23" spans="1:21" x14ac:dyDescent="0.2">
      <c r="A23" s="9" t="s">
        <v>7922</v>
      </c>
      <c r="B23" s="9" t="s">
        <v>7921</v>
      </c>
      <c r="C23" s="9" t="s">
        <v>8668</v>
      </c>
      <c r="D23" s="9" t="s">
        <v>168</v>
      </c>
      <c r="E23" s="9" t="s">
        <v>65</v>
      </c>
      <c r="F23" s="10" t="s">
        <v>66</v>
      </c>
      <c r="G23" s="9" t="s">
        <v>1237</v>
      </c>
      <c r="H23" s="9" t="s">
        <v>7923</v>
      </c>
      <c r="I23" s="9" t="s">
        <v>7924</v>
      </c>
      <c r="J23" s="9" t="s">
        <v>7892</v>
      </c>
      <c r="K23" s="9" t="s">
        <v>72</v>
      </c>
      <c r="L23" s="9" t="e">
        <v>#N/A</v>
      </c>
      <c r="M23" s="9"/>
      <c r="N23" s="9"/>
      <c r="O23" s="9"/>
      <c r="P23" s="9"/>
      <c r="Q23" s="9"/>
      <c r="R23" s="9" t="s">
        <v>8669</v>
      </c>
      <c r="S23" s="9" t="s">
        <v>8672</v>
      </c>
      <c r="T23" s="9" t="s">
        <v>8673</v>
      </c>
      <c r="U23" s="9" t="s">
        <v>8629</v>
      </c>
    </row>
    <row r="24" spans="1:21" x14ac:dyDescent="0.2">
      <c r="A24" s="6" t="s">
        <v>7954</v>
      </c>
      <c r="B24" s="6" t="s">
        <v>7953</v>
      </c>
      <c r="C24" s="6" t="s">
        <v>8668</v>
      </c>
      <c r="D24" s="6" t="s">
        <v>168</v>
      </c>
      <c r="E24" s="6" t="s">
        <v>65</v>
      </c>
      <c r="F24" s="8" t="s">
        <v>66</v>
      </c>
      <c r="G24" s="6" t="s">
        <v>1237</v>
      </c>
      <c r="H24" s="6" t="s">
        <v>7955</v>
      </c>
      <c r="I24" s="6" t="s">
        <v>7956</v>
      </c>
      <c r="J24" s="6" t="s">
        <v>1036</v>
      </c>
      <c r="K24" s="6" t="s">
        <v>72</v>
      </c>
      <c r="L24" s="6" t="e">
        <v>#N/A</v>
      </c>
      <c r="M24" s="6"/>
      <c r="N24" s="6"/>
      <c r="O24" s="6"/>
      <c r="P24" s="6"/>
      <c r="Q24" s="6"/>
      <c r="R24" s="6" t="s">
        <v>8669</v>
      </c>
      <c r="S24" s="6" t="s">
        <v>8674</v>
      </c>
      <c r="T24" s="6" t="s">
        <v>8671</v>
      </c>
      <c r="U24" s="6" t="s">
        <v>8629</v>
      </c>
    </row>
    <row r="25" spans="1:21" x14ac:dyDescent="0.2">
      <c r="A25" s="9" t="s">
        <v>7943</v>
      </c>
      <c r="B25" s="9" t="s">
        <v>7942</v>
      </c>
      <c r="C25" s="9" t="s">
        <v>8668</v>
      </c>
      <c r="D25" s="9" t="s">
        <v>168</v>
      </c>
      <c r="E25" s="9" t="s">
        <v>65</v>
      </c>
      <c r="F25" s="10" t="s">
        <v>66</v>
      </c>
      <c r="G25" s="9" t="s">
        <v>1237</v>
      </c>
      <c r="H25" s="9" t="s">
        <v>7944</v>
      </c>
      <c r="I25" s="9" t="s">
        <v>7945</v>
      </c>
      <c r="J25" s="9" t="s">
        <v>7946</v>
      </c>
      <c r="K25" s="9" t="s">
        <v>72</v>
      </c>
      <c r="L25" s="9" t="e">
        <v>#N/A</v>
      </c>
      <c r="M25" s="9"/>
      <c r="N25" s="9"/>
      <c r="O25" s="9"/>
      <c r="P25" s="9"/>
      <c r="Q25" s="9"/>
      <c r="R25" s="9" t="s">
        <v>8669</v>
      </c>
      <c r="S25" s="9" t="s">
        <v>8675</v>
      </c>
      <c r="T25" s="9" t="s">
        <v>8676</v>
      </c>
      <c r="U25" s="9" t="s">
        <v>8629</v>
      </c>
    </row>
    <row r="26" spans="1:21" x14ac:dyDescent="0.2">
      <c r="A26" s="6" t="s">
        <v>7933</v>
      </c>
      <c r="B26" s="6" t="s">
        <v>7932</v>
      </c>
      <c r="C26" s="6" t="s">
        <v>8668</v>
      </c>
      <c r="D26" s="6" t="s">
        <v>168</v>
      </c>
      <c r="E26" s="6" t="s">
        <v>65</v>
      </c>
      <c r="F26" s="8" t="s">
        <v>66</v>
      </c>
      <c r="G26" s="6" t="s">
        <v>1237</v>
      </c>
      <c r="H26" s="6" t="s">
        <v>7934</v>
      </c>
      <c r="I26" s="6" t="s">
        <v>7935</v>
      </c>
      <c r="J26" s="6" t="s">
        <v>7892</v>
      </c>
      <c r="K26" s="6" t="s">
        <v>72</v>
      </c>
      <c r="L26" s="6" t="e">
        <v>#N/A</v>
      </c>
      <c r="M26" s="6"/>
      <c r="N26" s="6"/>
      <c r="O26" s="6"/>
      <c r="P26" s="6"/>
      <c r="Q26" s="6"/>
      <c r="R26" s="6" t="s">
        <v>8669</v>
      </c>
      <c r="S26" s="6" t="s">
        <v>8677</v>
      </c>
      <c r="T26" s="6" t="s">
        <v>8673</v>
      </c>
      <c r="U26" s="6" t="s">
        <v>8629</v>
      </c>
    </row>
    <row r="27" spans="1:21" x14ac:dyDescent="0.2">
      <c r="A27" s="9" t="s">
        <v>7901</v>
      </c>
      <c r="B27" s="9" t="s">
        <v>7900</v>
      </c>
      <c r="C27" s="9" t="s">
        <v>8668</v>
      </c>
      <c r="D27" s="9" t="s">
        <v>168</v>
      </c>
      <c r="E27" s="9" t="s">
        <v>65</v>
      </c>
      <c r="F27" s="10" t="s">
        <v>66</v>
      </c>
      <c r="G27" s="9" t="s">
        <v>1237</v>
      </c>
      <c r="H27" s="9" t="s">
        <v>7902</v>
      </c>
      <c r="I27" s="9" t="s">
        <v>762</v>
      </c>
      <c r="J27" s="9" t="s">
        <v>1036</v>
      </c>
      <c r="K27" s="9" t="s">
        <v>72</v>
      </c>
      <c r="L27" s="9" t="e">
        <v>#N/A</v>
      </c>
      <c r="M27" s="9"/>
      <c r="N27" s="9"/>
      <c r="O27" s="9"/>
      <c r="P27" s="9"/>
      <c r="Q27" s="9"/>
      <c r="R27" s="9" t="s">
        <v>8669</v>
      </c>
      <c r="S27" s="9" t="s">
        <v>8678</v>
      </c>
      <c r="T27" s="9" t="s">
        <v>8671</v>
      </c>
      <c r="U27" s="9" t="s">
        <v>8629</v>
      </c>
    </row>
    <row r="28" spans="1:21" x14ac:dyDescent="0.2">
      <c r="A28" s="6" t="s">
        <v>7890</v>
      </c>
      <c r="B28" s="6" t="s">
        <v>7888</v>
      </c>
      <c r="C28" s="6" t="s">
        <v>8668</v>
      </c>
      <c r="D28" s="6" t="s">
        <v>168</v>
      </c>
      <c r="E28" s="6" t="s">
        <v>65</v>
      </c>
      <c r="F28" s="8" t="s">
        <v>66</v>
      </c>
      <c r="G28" s="6" t="s">
        <v>1237</v>
      </c>
      <c r="H28" s="6" t="s">
        <v>7891</v>
      </c>
      <c r="I28" s="6" t="s">
        <v>2708</v>
      </c>
      <c r="J28" s="6" t="s">
        <v>7892</v>
      </c>
      <c r="K28" s="6" t="s">
        <v>72</v>
      </c>
      <c r="L28" s="6" t="e">
        <v>#N/A</v>
      </c>
      <c r="M28" s="6"/>
      <c r="N28" s="6"/>
      <c r="O28" s="6"/>
      <c r="P28" s="6"/>
      <c r="Q28" s="6"/>
      <c r="R28" s="6" t="s">
        <v>8669</v>
      </c>
      <c r="S28" s="6" t="s">
        <v>8679</v>
      </c>
      <c r="T28" s="6" t="s">
        <v>8673</v>
      </c>
      <c r="U28" s="6" t="s">
        <v>8629</v>
      </c>
    </row>
    <row r="29" spans="1:21" x14ac:dyDescent="0.2">
      <c r="A29" s="9" t="s">
        <v>8009</v>
      </c>
      <c r="B29" s="9" t="s">
        <v>8008</v>
      </c>
      <c r="C29" s="9" t="s">
        <v>8680</v>
      </c>
      <c r="D29" s="9" t="s">
        <v>168</v>
      </c>
      <c r="E29" s="9" t="s">
        <v>65</v>
      </c>
      <c r="F29" s="10" t="s">
        <v>66</v>
      </c>
      <c r="G29" s="9" t="s">
        <v>1237</v>
      </c>
      <c r="H29" s="9" t="s">
        <v>4913</v>
      </c>
      <c r="I29" s="9" t="s">
        <v>8010</v>
      </c>
      <c r="J29" s="9" t="s">
        <v>7985</v>
      </c>
      <c r="K29" s="9" t="s">
        <v>72</v>
      </c>
      <c r="L29" s="9" t="e">
        <v>#N/A</v>
      </c>
      <c r="M29" s="9"/>
      <c r="N29" s="9"/>
      <c r="O29" s="9"/>
      <c r="P29" s="9"/>
      <c r="Q29" s="9"/>
      <c r="R29" s="9" t="s">
        <v>8681</v>
      </c>
      <c r="S29" s="9" t="s">
        <v>8682</v>
      </c>
      <c r="T29" s="9" t="s">
        <v>8683</v>
      </c>
      <c r="U29" s="9" t="s">
        <v>8629</v>
      </c>
    </row>
    <row r="30" spans="1:21" x14ac:dyDescent="0.2">
      <c r="A30" s="6" t="s">
        <v>8050</v>
      </c>
      <c r="B30" s="6" t="s">
        <v>8049</v>
      </c>
      <c r="C30" s="6" t="s">
        <v>8680</v>
      </c>
      <c r="D30" s="6" t="s">
        <v>168</v>
      </c>
      <c r="E30" s="6" t="s">
        <v>65</v>
      </c>
      <c r="F30" s="8" t="s">
        <v>66</v>
      </c>
      <c r="G30" s="6" t="s">
        <v>1237</v>
      </c>
      <c r="H30" s="6" t="s">
        <v>5217</v>
      </c>
      <c r="I30" s="6" t="s">
        <v>8051</v>
      </c>
      <c r="J30" s="6" t="s">
        <v>2271</v>
      </c>
      <c r="K30" s="6" t="s">
        <v>72</v>
      </c>
      <c r="L30" s="6" t="e">
        <v>#N/A</v>
      </c>
      <c r="M30" s="6"/>
      <c r="N30" s="6"/>
      <c r="O30" s="6"/>
      <c r="P30" s="6"/>
      <c r="Q30" s="6"/>
      <c r="R30" s="6" t="s">
        <v>8681</v>
      </c>
      <c r="S30" s="6" t="s">
        <v>8684</v>
      </c>
      <c r="T30" s="6" t="s">
        <v>8685</v>
      </c>
      <c r="U30" s="6" t="s">
        <v>8629</v>
      </c>
    </row>
    <row r="31" spans="1:21" x14ac:dyDescent="0.2">
      <c r="A31" s="9" t="s">
        <v>7974</v>
      </c>
      <c r="B31" s="9" t="s">
        <v>7973</v>
      </c>
      <c r="C31" s="9" t="s">
        <v>8680</v>
      </c>
      <c r="D31" s="9" t="s">
        <v>168</v>
      </c>
      <c r="E31" s="9" t="s">
        <v>65</v>
      </c>
      <c r="F31" s="10" t="s">
        <v>66</v>
      </c>
      <c r="G31" s="9" t="s">
        <v>1237</v>
      </c>
      <c r="H31" s="9" t="s">
        <v>7975</v>
      </c>
      <c r="I31" s="9" t="s">
        <v>7976</v>
      </c>
      <c r="J31" s="9" t="s">
        <v>7977</v>
      </c>
      <c r="K31" s="9" t="s">
        <v>72</v>
      </c>
      <c r="L31" s="9" t="e">
        <v>#N/A</v>
      </c>
      <c r="M31" s="9"/>
      <c r="N31" s="9"/>
      <c r="O31" s="9"/>
      <c r="P31" s="9"/>
      <c r="Q31" s="9"/>
      <c r="R31" s="9" t="s">
        <v>8681</v>
      </c>
      <c r="S31" s="9" t="s">
        <v>8686</v>
      </c>
      <c r="T31" s="9" t="s">
        <v>8687</v>
      </c>
      <c r="U31" s="9" t="s">
        <v>8629</v>
      </c>
    </row>
    <row r="32" spans="1:21" x14ac:dyDescent="0.2">
      <c r="A32" s="6" t="s">
        <v>7992</v>
      </c>
      <c r="B32" s="6" t="s">
        <v>7991</v>
      </c>
      <c r="C32" s="6" t="s">
        <v>8680</v>
      </c>
      <c r="D32" s="6" t="s">
        <v>168</v>
      </c>
      <c r="E32" s="6" t="s">
        <v>65</v>
      </c>
      <c r="F32" s="8" t="s">
        <v>66</v>
      </c>
      <c r="G32" s="6" t="s">
        <v>1237</v>
      </c>
      <c r="H32" s="6" t="s">
        <v>5615</v>
      </c>
      <c r="I32" s="6" t="s">
        <v>7993</v>
      </c>
      <c r="J32" s="6" t="s">
        <v>7985</v>
      </c>
      <c r="K32" s="6" t="s">
        <v>72</v>
      </c>
      <c r="L32" s="6" t="e">
        <v>#N/A</v>
      </c>
      <c r="M32" s="6"/>
      <c r="N32" s="6"/>
      <c r="O32" s="6"/>
      <c r="P32" s="6"/>
      <c r="Q32" s="6"/>
      <c r="R32" s="6" t="s">
        <v>8681</v>
      </c>
      <c r="S32" s="6" t="s">
        <v>8688</v>
      </c>
      <c r="T32" s="6" t="s">
        <v>8683</v>
      </c>
      <c r="U32" s="6" t="s">
        <v>8629</v>
      </c>
    </row>
    <row r="33" spans="1:21" x14ac:dyDescent="0.2">
      <c r="A33" s="9" t="s">
        <v>7965</v>
      </c>
      <c r="B33" s="9" t="s">
        <v>7963</v>
      </c>
      <c r="C33" s="9" t="s">
        <v>8680</v>
      </c>
      <c r="D33" s="9" t="s">
        <v>168</v>
      </c>
      <c r="E33" s="9" t="s">
        <v>65</v>
      </c>
      <c r="F33" s="10" t="s">
        <v>66</v>
      </c>
      <c r="G33" s="9" t="s">
        <v>1237</v>
      </c>
      <c r="H33" s="9" t="s">
        <v>2000</v>
      </c>
      <c r="I33" s="9" t="s">
        <v>7966</v>
      </c>
      <c r="J33" s="9" t="s">
        <v>7247</v>
      </c>
      <c r="K33" s="9" t="s">
        <v>72</v>
      </c>
      <c r="L33" s="9" t="e">
        <v>#N/A</v>
      </c>
      <c r="M33" s="9"/>
      <c r="N33" s="9"/>
      <c r="O33" s="9"/>
      <c r="P33" s="9"/>
      <c r="Q33" s="9"/>
      <c r="R33" s="9" t="s">
        <v>8681</v>
      </c>
      <c r="S33" s="9" t="s">
        <v>8689</v>
      </c>
      <c r="T33" s="9" t="s">
        <v>8690</v>
      </c>
      <c r="U33" s="9" t="s">
        <v>8629</v>
      </c>
    </row>
    <row r="34" spans="1:21" x14ac:dyDescent="0.2">
      <c r="A34" s="6" t="s">
        <v>7983</v>
      </c>
      <c r="B34" s="6" t="s">
        <v>7982</v>
      </c>
      <c r="C34" s="6" t="s">
        <v>8680</v>
      </c>
      <c r="D34" s="6" t="s">
        <v>168</v>
      </c>
      <c r="E34" s="6" t="s">
        <v>65</v>
      </c>
      <c r="F34" s="8" t="s">
        <v>66</v>
      </c>
      <c r="G34" s="6" t="s">
        <v>1237</v>
      </c>
      <c r="H34" s="6" t="s">
        <v>7984</v>
      </c>
      <c r="I34" s="6" t="s">
        <v>1075</v>
      </c>
      <c r="J34" s="6" t="s">
        <v>7985</v>
      </c>
      <c r="K34" s="6" t="s">
        <v>72</v>
      </c>
      <c r="L34" s="6" t="e">
        <v>#N/A</v>
      </c>
      <c r="M34" s="6"/>
      <c r="N34" s="6"/>
      <c r="O34" s="6"/>
      <c r="P34" s="6"/>
      <c r="Q34" s="6"/>
      <c r="R34" s="6" t="s">
        <v>8681</v>
      </c>
      <c r="S34" s="6" t="s">
        <v>8691</v>
      </c>
      <c r="T34" s="6" t="s">
        <v>8683</v>
      </c>
      <c r="U34" s="6" t="s">
        <v>8629</v>
      </c>
    </row>
    <row r="35" spans="1:21" x14ac:dyDescent="0.2">
      <c r="A35" s="9" t="s">
        <v>8018</v>
      </c>
      <c r="B35" s="9" t="s">
        <v>8017</v>
      </c>
      <c r="C35" s="9" t="s">
        <v>8680</v>
      </c>
      <c r="D35" s="9" t="s">
        <v>168</v>
      </c>
      <c r="E35" s="9" t="s">
        <v>65</v>
      </c>
      <c r="F35" s="10" t="s">
        <v>66</v>
      </c>
      <c r="G35" s="9" t="s">
        <v>1237</v>
      </c>
      <c r="H35" s="9" t="s">
        <v>1098</v>
      </c>
      <c r="I35" s="9" t="s">
        <v>577</v>
      </c>
      <c r="J35" s="9" t="s">
        <v>8019</v>
      </c>
      <c r="K35" s="9" t="s">
        <v>72</v>
      </c>
      <c r="L35" s="9" t="e">
        <v>#N/A</v>
      </c>
      <c r="M35" s="9"/>
      <c r="N35" s="9"/>
      <c r="O35" s="9"/>
      <c r="P35" s="9"/>
      <c r="Q35" s="9"/>
      <c r="R35" s="9" t="s">
        <v>8681</v>
      </c>
      <c r="S35" s="9" t="s">
        <v>8692</v>
      </c>
      <c r="T35" s="9" t="s">
        <v>8693</v>
      </c>
      <c r="U35" s="9" t="s">
        <v>8629</v>
      </c>
    </row>
    <row r="36" spans="1:21" x14ac:dyDescent="0.2">
      <c r="A36" s="6" t="s">
        <v>8000</v>
      </c>
      <c r="B36" s="6" t="s">
        <v>7999</v>
      </c>
      <c r="C36" s="6" t="s">
        <v>8680</v>
      </c>
      <c r="D36" s="6" t="s">
        <v>168</v>
      </c>
      <c r="E36" s="6" t="s">
        <v>65</v>
      </c>
      <c r="F36" s="8" t="s">
        <v>66</v>
      </c>
      <c r="G36" s="6" t="s">
        <v>1237</v>
      </c>
      <c r="H36" s="6" t="s">
        <v>8001</v>
      </c>
      <c r="I36" s="6" t="s">
        <v>4402</v>
      </c>
      <c r="J36" s="6" t="s">
        <v>7977</v>
      </c>
      <c r="K36" s="6" t="s">
        <v>72</v>
      </c>
      <c r="L36" s="6" t="e">
        <v>#N/A</v>
      </c>
      <c r="M36" s="6"/>
      <c r="N36" s="6"/>
      <c r="O36" s="6"/>
      <c r="P36" s="6"/>
      <c r="Q36" s="6"/>
      <c r="R36" s="6" t="s">
        <v>8681</v>
      </c>
      <c r="S36" s="6" t="s">
        <v>8694</v>
      </c>
      <c r="T36" s="6" t="s">
        <v>8687</v>
      </c>
      <c r="U36" s="6" t="s">
        <v>8629</v>
      </c>
    </row>
    <row r="37" spans="1:21" x14ac:dyDescent="0.2">
      <c r="A37" s="9" t="s">
        <v>8028</v>
      </c>
      <c r="B37" s="9" t="s">
        <v>8027</v>
      </c>
      <c r="C37" s="9" t="s">
        <v>8680</v>
      </c>
      <c r="D37" s="9" t="s">
        <v>168</v>
      </c>
      <c r="E37" s="9" t="s">
        <v>65</v>
      </c>
      <c r="F37" s="10" t="s">
        <v>66</v>
      </c>
      <c r="G37" s="9" t="s">
        <v>1237</v>
      </c>
      <c r="H37" s="9" t="s">
        <v>8029</v>
      </c>
      <c r="I37" s="9" t="s">
        <v>8030</v>
      </c>
      <c r="J37" s="9" t="s">
        <v>7985</v>
      </c>
      <c r="K37" s="9" t="s">
        <v>72</v>
      </c>
      <c r="L37" s="9" t="e">
        <v>#N/A</v>
      </c>
      <c r="M37" s="9"/>
      <c r="N37" s="9"/>
      <c r="O37" s="9"/>
      <c r="P37" s="9"/>
      <c r="Q37" s="9"/>
      <c r="R37" s="9" t="s">
        <v>8681</v>
      </c>
      <c r="S37" s="9" t="s">
        <v>8695</v>
      </c>
      <c r="T37" s="9" t="s">
        <v>8683</v>
      </c>
      <c r="U37" s="9" t="s">
        <v>8629</v>
      </c>
    </row>
    <row r="38" spans="1:21" x14ac:dyDescent="0.2">
      <c r="A38" s="6" t="s">
        <v>8039</v>
      </c>
      <c r="B38" s="6" t="s">
        <v>8038</v>
      </c>
      <c r="C38" s="6" t="s">
        <v>8680</v>
      </c>
      <c r="D38" s="6" t="s">
        <v>168</v>
      </c>
      <c r="E38" s="6" t="s">
        <v>65</v>
      </c>
      <c r="F38" s="8" t="s">
        <v>66</v>
      </c>
      <c r="G38" s="6" t="s">
        <v>1237</v>
      </c>
      <c r="H38" s="6" t="s">
        <v>8040</v>
      </c>
      <c r="I38" s="6" t="s">
        <v>8041</v>
      </c>
      <c r="J38" s="6" t="s">
        <v>7985</v>
      </c>
      <c r="K38" s="6" t="s">
        <v>72</v>
      </c>
      <c r="L38" s="6" t="e">
        <v>#N/A</v>
      </c>
      <c r="M38" s="6"/>
      <c r="N38" s="6"/>
      <c r="O38" s="6"/>
      <c r="P38" s="6"/>
      <c r="Q38" s="6"/>
      <c r="R38" s="6" t="s">
        <v>8681</v>
      </c>
      <c r="S38" s="6" t="s">
        <v>8696</v>
      </c>
      <c r="T38" s="6" t="s">
        <v>8683</v>
      </c>
      <c r="U38" s="6" t="s">
        <v>8629</v>
      </c>
    </row>
    <row r="39" spans="1:21" x14ac:dyDescent="0.2">
      <c r="A39" s="9" t="s">
        <v>8060</v>
      </c>
      <c r="B39" s="9" t="s">
        <v>8058</v>
      </c>
      <c r="C39" s="9" t="s">
        <v>8697</v>
      </c>
      <c r="D39" s="9" t="s">
        <v>168</v>
      </c>
      <c r="E39" s="9" t="s">
        <v>65</v>
      </c>
      <c r="F39" s="10" t="s">
        <v>66</v>
      </c>
      <c r="G39" s="9" t="s">
        <v>1237</v>
      </c>
      <c r="H39" s="9" t="s">
        <v>4043</v>
      </c>
      <c r="I39" s="9" t="s">
        <v>6432</v>
      </c>
      <c r="J39" s="9" t="s">
        <v>6228</v>
      </c>
      <c r="K39" s="9" t="s">
        <v>72</v>
      </c>
      <c r="L39" s="9" t="e">
        <v>#N/A</v>
      </c>
      <c r="M39" s="9"/>
      <c r="N39" s="9"/>
      <c r="O39" s="9"/>
      <c r="P39" s="9"/>
      <c r="Q39" s="9"/>
      <c r="R39" s="9" t="s">
        <v>8698</v>
      </c>
      <c r="S39" s="9" t="s">
        <v>8699</v>
      </c>
      <c r="T39" s="9" t="s">
        <v>8700</v>
      </c>
      <c r="U39" s="9" t="s">
        <v>8629</v>
      </c>
    </row>
    <row r="40" spans="1:21" x14ac:dyDescent="0.2">
      <c r="A40" s="6" t="s">
        <v>8078</v>
      </c>
      <c r="B40" s="6" t="s">
        <v>8077</v>
      </c>
      <c r="C40" s="6" t="s">
        <v>8697</v>
      </c>
      <c r="D40" s="6" t="s">
        <v>168</v>
      </c>
      <c r="E40" s="6" t="s">
        <v>65</v>
      </c>
      <c r="F40" s="8" t="s">
        <v>66</v>
      </c>
      <c r="G40" s="6" t="s">
        <v>1237</v>
      </c>
      <c r="H40" s="6" t="s">
        <v>8079</v>
      </c>
      <c r="I40" s="6" t="s">
        <v>8080</v>
      </c>
      <c r="J40" s="6" t="s">
        <v>6228</v>
      </c>
      <c r="K40" s="6" t="s">
        <v>72</v>
      </c>
      <c r="L40" s="6" t="e">
        <v>#N/A</v>
      </c>
      <c r="M40" s="6"/>
      <c r="N40" s="6"/>
      <c r="O40" s="6"/>
      <c r="P40" s="6"/>
      <c r="Q40" s="6"/>
      <c r="R40" s="6" t="s">
        <v>8698</v>
      </c>
      <c r="S40" s="6" t="s">
        <v>8701</v>
      </c>
      <c r="T40" s="6" t="s">
        <v>8700</v>
      </c>
      <c r="U40" s="6" t="s">
        <v>8629</v>
      </c>
    </row>
    <row r="41" spans="1:21" x14ac:dyDescent="0.2">
      <c r="A41" s="9" t="s">
        <v>8083</v>
      </c>
      <c r="B41" s="9" t="s">
        <v>8082</v>
      </c>
      <c r="C41" s="9" t="s">
        <v>8697</v>
      </c>
      <c r="D41" s="9" t="s">
        <v>168</v>
      </c>
      <c r="E41" s="9" t="s">
        <v>65</v>
      </c>
      <c r="F41" s="10" t="s">
        <v>66</v>
      </c>
      <c r="G41" s="9" t="s">
        <v>1237</v>
      </c>
      <c r="H41" s="9" t="s">
        <v>2190</v>
      </c>
      <c r="I41" s="9" t="s">
        <v>8084</v>
      </c>
      <c r="J41" s="9" t="s">
        <v>8085</v>
      </c>
      <c r="K41" s="9" t="s">
        <v>72</v>
      </c>
      <c r="L41" s="9" t="e">
        <v>#N/A</v>
      </c>
      <c r="M41" s="9"/>
      <c r="N41" s="9"/>
      <c r="O41" s="9"/>
      <c r="P41" s="9"/>
      <c r="Q41" s="9"/>
      <c r="R41" s="9" t="s">
        <v>8698</v>
      </c>
      <c r="S41" s="9" t="s">
        <v>8702</v>
      </c>
      <c r="T41" s="9" t="s">
        <v>8703</v>
      </c>
      <c r="U41" s="9" t="s">
        <v>8629</v>
      </c>
    </row>
    <row r="42" spans="1:21" x14ac:dyDescent="0.2">
      <c r="A42" s="6" t="s">
        <v>8068</v>
      </c>
      <c r="B42" s="6" t="s">
        <v>8067</v>
      </c>
      <c r="C42" s="6" t="s">
        <v>8697</v>
      </c>
      <c r="D42" s="6" t="s">
        <v>168</v>
      </c>
      <c r="E42" s="6" t="s">
        <v>65</v>
      </c>
      <c r="F42" s="8" t="s">
        <v>66</v>
      </c>
      <c r="G42" s="6" t="s">
        <v>1237</v>
      </c>
      <c r="H42" s="6" t="s">
        <v>612</v>
      </c>
      <c r="I42" s="6" t="s">
        <v>4762</v>
      </c>
      <c r="J42" s="6" t="s">
        <v>8069</v>
      </c>
      <c r="K42" s="6" t="s">
        <v>72</v>
      </c>
      <c r="L42" s="6" t="e">
        <v>#N/A</v>
      </c>
      <c r="M42" s="6"/>
      <c r="N42" s="6"/>
      <c r="O42" s="6"/>
      <c r="P42" s="6"/>
      <c r="Q42" s="6"/>
      <c r="R42" s="6" t="s">
        <v>8698</v>
      </c>
      <c r="S42" s="6" t="s">
        <v>8704</v>
      </c>
      <c r="T42" s="6" t="s">
        <v>8705</v>
      </c>
      <c r="U42" s="6" t="s">
        <v>8629</v>
      </c>
    </row>
    <row r="43" spans="1:21" x14ac:dyDescent="0.2">
      <c r="A43" s="9" t="s">
        <v>8439</v>
      </c>
      <c r="B43" s="9" t="s">
        <v>8438</v>
      </c>
      <c r="C43" s="9" t="s">
        <v>8706</v>
      </c>
      <c r="D43" s="9" t="s">
        <v>168</v>
      </c>
      <c r="E43" s="9" t="s">
        <v>65</v>
      </c>
      <c r="F43" s="10" t="s">
        <v>66</v>
      </c>
      <c r="G43" s="9" t="s">
        <v>1237</v>
      </c>
      <c r="H43" s="9" t="s">
        <v>8440</v>
      </c>
      <c r="I43" s="9" t="s">
        <v>8441</v>
      </c>
      <c r="J43" s="9" t="s">
        <v>8442</v>
      </c>
      <c r="K43" s="9" t="s">
        <v>72</v>
      </c>
      <c r="L43" s="9" t="e">
        <v>#N/A</v>
      </c>
      <c r="M43" s="9"/>
      <c r="N43" s="9"/>
      <c r="O43" s="9"/>
      <c r="P43" s="9"/>
      <c r="Q43" s="9"/>
      <c r="R43" s="9" t="s">
        <v>8707</v>
      </c>
      <c r="S43" s="9" t="s">
        <v>8708</v>
      </c>
      <c r="T43" s="9" t="s">
        <v>8709</v>
      </c>
      <c r="U43" s="9" t="s">
        <v>8629</v>
      </c>
    </row>
    <row r="44" spans="1:21" x14ac:dyDescent="0.2">
      <c r="A44" s="6" t="s">
        <v>8489</v>
      </c>
      <c r="B44" s="6" t="s">
        <v>8488</v>
      </c>
      <c r="C44" s="6" t="s">
        <v>8706</v>
      </c>
      <c r="D44" s="6" t="s">
        <v>168</v>
      </c>
      <c r="E44" s="6" t="s">
        <v>65</v>
      </c>
      <c r="F44" s="8" t="s">
        <v>66</v>
      </c>
      <c r="G44" s="6" t="s">
        <v>1237</v>
      </c>
      <c r="H44" s="6" t="s">
        <v>8490</v>
      </c>
      <c r="I44" s="6" t="s">
        <v>8491</v>
      </c>
      <c r="J44" s="6" t="s">
        <v>8200</v>
      </c>
      <c r="K44" s="6" t="s">
        <v>72</v>
      </c>
      <c r="L44" s="6" t="e">
        <v>#N/A</v>
      </c>
      <c r="M44" s="6"/>
      <c r="N44" s="6"/>
      <c r="O44" s="6"/>
      <c r="P44" s="6"/>
      <c r="Q44" s="6"/>
      <c r="R44" s="6" t="s">
        <v>8707</v>
      </c>
      <c r="S44" s="6" t="s">
        <v>8710</v>
      </c>
      <c r="T44" s="6" t="s">
        <v>8711</v>
      </c>
      <c r="U44" s="6" t="s">
        <v>8629</v>
      </c>
    </row>
    <row r="45" spans="1:21" x14ac:dyDescent="0.2">
      <c r="A45" s="9" t="s">
        <v>8328</v>
      </c>
      <c r="B45" s="9" t="s">
        <v>8327</v>
      </c>
      <c r="C45" s="9" t="s">
        <v>8706</v>
      </c>
      <c r="D45" s="9" t="s">
        <v>168</v>
      </c>
      <c r="E45" s="9" t="s">
        <v>65</v>
      </c>
      <c r="F45" s="10" t="s">
        <v>66</v>
      </c>
      <c r="G45" s="9" t="s">
        <v>1237</v>
      </c>
      <c r="H45" s="9" t="s">
        <v>8329</v>
      </c>
      <c r="I45" s="9" t="s">
        <v>7615</v>
      </c>
      <c r="J45" s="9" t="s">
        <v>8330</v>
      </c>
      <c r="K45" s="9" t="s">
        <v>72</v>
      </c>
      <c r="L45" s="9" t="e">
        <v>#N/A</v>
      </c>
      <c r="M45" s="9"/>
      <c r="N45" s="9"/>
      <c r="O45" s="9"/>
      <c r="P45" s="9"/>
      <c r="Q45" s="9"/>
      <c r="R45" s="9" t="s">
        <v>8707</v>
      </c>
      <c r="S45" s="9" t="s">
        <v>8712</v>
      </c>
      <c r="T45" s="9" t="s">
        <v>8713</v>
      </c>
      <c r="U45" s="9" t="s">
        <v>8629</v>
      </c>
    </row>
    <row r="46" spans="1:21" x14ac:dyDescent="0.2">
      <c r="A46" s="6" t="s">
        <v>8380</v>
      </c>
      <c r="B46" s="6" t="s">
        <v>8379</v>
      </c>
      <c r="C46" s="6" t="s">
        <v>8706</v>
      </c>
      <c r="D46" s="6" t="s">
        <v>168</v>
      </c>
      <c r="E46" s="6" t="s">
        <v>65</v>
      </c>
      <c r="F46" s="8" t="s">
        <v>66</v>
      </c>
      <c r="G46" s="6" t="s">
        <v>1237</v>
      </c>
      <c r="H46" s="6" t="s">
        <v>1355</v>
      </c>
      <c r="I46" s="6" t="s">
        <v>8381</v>
      </c>
      <c r="J46" s="6" t="s">
        <v>8382</v>
      </c>
      <c r="K46" s="6" t="s">
        <v>72</v>
      </c>
      <c r="L46" s="6" t="e">
        <v>#N/A</v>
      </c>
      <c r="M46" s="6"/>
      <c r="N46" s="6"/>
      <c r="O46" s="6"/>
      <c r="P46" s="6"/>
      <c r="Q46" s="6"/>
      <c r="R46" s="6" t="s">
        <v>8707</v>
      </c>
      <c r="S46" s="6" t="s">
        <v>8714</v>
      </c>
      <c r="T46" s="6" t="s">
        <v>8715</v>
      </c>
      <c r="U46" s="6" t="s">
        <v>8629</v>
      </c>
    </row>
    <row r="47" spans="1:21" x14ac:dyDescent="0.2">
      <c r="A47" s="9" t="s">
        <v>8318</v>
      </c>
      <c r="B47" s="9" t="s">
        <v>8317</v>
      </c>
      <c r="C47" s="9" t="s">
        <v>8706</v>
      </c>
      <c r="D47" s="9" t="s">
        <v>168</v>
      </c>
      <c r="E47" s="9" t="s">
        <v>65</v>
      </c>
      <c r="F47" s="10" t="s">
        <v>66</v>
      </c>
      <c r="G47" s="9" t="s">
        <v>1237</v>
      </c>
      <c r="H47" s="9" t="s">
        <v>7896</v>
      </c>
      <c r="I47" s="9" t="s">
        <v>8319</v>
      </c>
      <c r="J47" s="9" t="s">
        <v>8320</v>
      </c>
      <c r="K47" s="9" t="s">
        <v>72</v>
      </c>
      <c r="L47" s="9" t="e">
        <v>#N/A</v>
      </c>
      <c r="M47" s="9"/>
      <c r="N47" s="9"/>
      <c r="O47" s="9"/>
      <c r="P47" s="9"/>
      <c r="Q47" s="9"/>
      <c r="R47" s="9" t="s">
        <v>8707</v>
      </c>
      <c r="S47" s="9" t="s">
        <v>8716</v>
      </c>
      <c r="T47" s="9" t="s">
        <v>8717</v>
      </c>
      <c r="U47" s="9" t="s">
        <v>8629</v>
      </c>
    </row>
    <row r="48" spans="1:21" x14ac:dyDescent="0.2">
      <c r="A48" s="6" t="s">
        <v>8175</v>
      </c>
      <c r="B48" s="6" t="s">
        <v>8174</v>
      </c>
      <c r="C48" s="6" t="s">
        <v>8706</v>
      </c>
      <c r="D48" s="6" t="s">
        <v>168</v>
      </c>
      <c r="E48" s="6" t="s">
        <v>65</v>
      </c>
      <c r="F48" s="8" t="s">
        <v>66</v>
      </c>
      <c r="G48" s="6" t="s">
        <v>1237</v>
      </c>
      <c r="H48" s="6" t="s">
        <v>8176</v>
      </c>
      <c r="I48" s="6" t="s">
        <v>8177</v>
      </c>
      <c r="J48" s="6" t="s">
        <v>8178</v>
      </c>
      <c r="K48" s="6" t="s">
        <v>72</v>
      </c>
      <c r="L48" s="6" t="e">
        <v>#N/A</v>
      </c>
      <c r="M48" s="6"/>
      <c r="N48" s="6"/>
      <c r="O48" s="6"/>
      <c r="P48" s="6"/>
      <c r="Q48" s="6"/>
      <c r="R48" s="6" t="s">
        <v>8707</v>
      </c>
      <c r="S48" s="6" t="s">
        <v>8718</v>
      </c>
      <c r="T48" s="6" t="s">
        <v>8719</v>
      </c>
      <c r="U48" s="6" t="s">
        <v>8629</v>
      </c>
    </row>
    <row r="49" spans="1:21" x14ac:dyDescent="0.2">
      <c r="A49" s="9" t="s">
        <v>8198</v>
      </c>
      <c r="B49" s="9" t="s">
        <v>8197</v>
      </c>
      <c r="C49" s="9" t="s">
        <v>8706</v>
      </c>
      <c r="D49" s="9" t="s">
        <v>168</v>
      </c>
      <c r="E49" s="9" t="s">
        <v>65</v>
      </c>
      <c r="F49" s="10" t="s">
        <v>66</v>
      </c>
      <c r="G49" s="9" t="s">
        <v>1237</v>
      </c>
      <c r="H49" s="9" t="s">
        <v>8199</v>
      </c>
      <c r="I49" s="9" t="s">
        <v>1822</v>
      </c>
      <c r="J49" s="9" t="s">
        <v>8200</v>
      </c>
      <c r="K49" s="9" t="s">
        <v>72</v>
      </c>
      <c r="L49" s="9" t="e">
        <v>#N/A</v>
      </c>
      <c r="M49" s="9"/>
      <c r="N49" s="9"/>
      <c r="O49" s="9"/>
      <c r="P49" s="9"/>
      <c r="Q49" s="9"/>
      <c r="R49" s="9" t="s">
        <v>8707</v>
      </c>
      <c r="S49" s="9" t="s">
        <v>8720</v>
      </c>
      <c r="T49" s="9" t="s">
        <v>8711</v>
      </c>
      <c r="U49" s="9" t="s">
        <v>8629</v>
      </c>
    </row>
    <row r="50" spans="1:21" x14ac:dyDescent="0.2">
      <c r="A50" s="6" t="s">
        <v>8241</v>
      </c>
      <c r="B50" s="6" t="s">
        <v>8240</v>
      </c>
      <c r="C50" s="6" t="s">
        <v>8706</v>
      </c>
      <c r="D50" s="6" t="s">
        <v>168</v>
      </c>
      <c r="E50" s="6" t="s">
        <v>65</v>
      </c>
      <c r="F50" s="8" t="s">
        <v>66</v>
      </c>
      <c r="G50" s="6" t="s">
        <v>1237</v>
      </c>
      <c r="H50" s="6" t="s">
        <v>4859</v>
      </c>
      <c r="I50" s="6" t="s">
        <v>8242</v>
      </c>
      <c r="J50" s="6" t="s">
        <v>7190</v>
      </c>
      <c r="K50" s="6" t="s">
        <v>72</v>
      </c>
      <c r="L50" s="6" t="e">
        <v>#N/A</v>
      </c>
      <c r="M50" s="6"/>
      <c r="N50" s="6"/>
      <c r="O50" s="6"/>
      <c r="P50" s="6"/>
      <c r="Q50" s="6"/>
      <c r="R50" s="6" t="s">
        <v>8707</v>
      </c>
      <c r="S50" s="6" t="s">
        <v>8721</v>
      </c>
      <c r="T50" s="6" t="s">
        <v>8722</v>
      </c>
      <c r="U50" s="6" t="s">
        <v>8629</v>
      </c>
    </row>
    <row r="51" spans="1:21" x14ac:dyDescent="0.2">
      <c r="A51" s="9" t="s">
        <v>8232</v>
      </c>
      <c r="B51" s="9" t="s">
        <v>8231</v>
      </c>
      <c r="C51" s="9" t="s">
        <v>8706</v>
      </c>
      <c r="D51" s="9" t="s">
        <v>168</v>
      </c>
      <c r="E51" s="9" t="s">
        <v>65</v>
      </c>
      <c r="F51" s="10" t="s">
        <v>66</v>
      </c>
      <c r="G51" s="9" t="s">
        <v>1237</v>
      </c>
      <c r="H51" s="9" t="s">
        <v>4016</v>
      </c>
      <c r="I51" s="9" t="s">
        <v>8233</v>
      </c>
      <c r="J51" s="9" t="s">
        <v>8234</v>
      </c>
      <c r="K51" s="9" t="s">
        <v>72</v>
      </c>
      <c r="L51" s="9" t="e">
        <v>#N/A</v>
      </c>
      <c r="M51" s="9"/>
      <c r="N51" s="9"/>
      <c r="O51" s="9"/>
      <c r="P51" s="9"/>
      <c r="Q51" s="9"/>
      <c r="R51" s="9" t="s">
        <v>8707</v>
      </c>
      <c r="S51" s="9" t="s">
        <v>8723</v>
      </c>
      <c r="T51" s="9" t="s">
        <v>8724</v>
      </c>
      <c r="U51" s="9" t="s">
        <v>8629</v>
      </c>
    </row>
    <row r="52" spans="1:21" x14ac:dyDescent="0.2">
      <c r="A52" s="6" t="s">
        <v>8466</v>
      </c>
      <c r="B52" s="6" t="s">
        <v>8465</v>
      </c>
      <c r="C52" s="6" t="s">
        <v>8706</v>
      </c>
      <c r="D52" s="6" t="s">
        <v>168</v>
      </c>
      <c r="E52" s="6" t="s">
        <v>65</v>
      </c>
      <c r="F52" s="8" t="s">
        <v>66</v>
      </c>
      <c r="G52" s="6" t="s">
        <v>1237</v>
      </c>
      <c r="H52" s="6" t="s">
        <v>5652</v>
      </c>
      <c r="I52" s="6" t="s">
        <v>4190</v>
      </c>
      <c r="J52" s="6" t="s">
        <v>8424</v>
      </c>
      <c r="K52" s="6" t="s">
        <v>72</v>
      </c>
      <c r="L52" s="6" t="e">
        <v>#N/A</v>
      </c>
      <c r="M52" s="6"/>
      <c r="N52" s="6"/>
      <c r="O52" s="6"/>
      <c r="P52" s="6"/>
      <c r="Q52" s="6"/>
      <c r="R52" s="6" t="s">
        <v>8707</v>
      </c>
      <c r="S52" s="6" t="s">
        <v>8725</v>
      </c>
      <c r="T52" s="6" t="s">
        <v>8726</v>
      </c>
      <c r="U52" s="6" t="s">
        <v>8629</v>
      </c>
    </row>
    <row r="53" spans="1:21" x14ac:dyDescent="0.2">
      <c r="A53" s="9" t="s">
        <v>8313</v>
      </c>
      <c r="B53" s="9" t="s">
        <v>8312</v>
      </c>
      <c r="C53" s="9" t="s">
        <v>8706</v>
      </c>
      <c r="D53" s="9" t="s">
        <v>168</v>
      </c>
      <c r="E53" s="9" t="s">
        <v>65</v>
      </c>
      <c r="F53" s="10" t="s">
        <v>66</v>
      </c>
      <c r="G53" s="9" t="s">
        <v>1237</v>
      </c>
      <c r="H53" s="9" t="s">
        <v>8314</v>
      </c>
      <c r="I53" s="9" t="s">
        <v>8315</v>
      </c>
      <c r="J53" s="9" t="s">
        <v>7195</v>
      </c>
      <c r="K53" s="9" t="s">
        <v>72</v>
      </c>
      <c r="L53" s="9" t="e">
        <v>#N/A</v>
      </c>
      <c r="M53" s="9"/>
      <c r="N53" s="9"/>
      <c r="O53" s="9"/>
      <c r="P53" s="9"/>
      <c r="Q53" s="9"/>
      <c r="R53" s="9" t="s">
        <v>8707</v>
      </c>
      <c r="S53" s="9" t="s">
        <v>8727</v>
      </c>
      <c r="T53" s="9" t="s">
        <v>8728</v>
      </c>
      <c r="U53" s="9" t="s">
        <v>8629</v>
      </c>
    </row>
    <row r="54" spans="1:21" x14ac:dyDescent="0.2">
      <c r="A54" s="6" t="s">
        <v>8293</v>
      </c>
      <c r="B54" s="6" t="s">
        <v>8292</v>
      </c>
      <c r="C54" s="6" t="s">
        <v>8706</v>
      </c>
      <c r="D54" s="6" t="s">
        <v>168</v>
      </c>
      <c r="E54" s="6" t="s">
        <v>65</v>
      </c>
      <c r="F54" s="8" t="s">
        <v>66</v>
      </c>
      <c r="G54" s="6" t="s">
        <v>1237</v>
      </c>
      <c r="H54" s="6" t="s">
        <v>8294</v>
      </c>
      <c r="I54" s="6" t="s">
        <v>8295</v>
      </c>
      <c r="J54" s="6" t="s">
        <v>8200</v>
      </c>
      <c r="K54" s="6" t="s">
        <v>72</v>
      </c>
      <c r="L54" s="6" t="e">
        <v>#N/A</v>
      </c>
      <c r="M54" s="6"/>
      <c r="N54" s="6"/>
      <c r="O54" s="6"/>
      <c r="P54" s="6"/>
      <c r="Q54" s="6"/>
      <c r="R54" s="6" t="s">
        <v>8707</v>
      </c>
      <c r="S54" s="6" t="s">
        <v>8729</v>
      </c>
      <c r="T54" s="6" t="s">
        <v>8711</v>
      </c>
      <c r="U54" s="6" t="s">
        <v>8629</v>
      </c>
    </row>
    <row r="55" spans="1:21" x14ac:dyDescent="0.2">
      <c r="A55" s="9" t="s">
        <v>8484</v>
      </c>
      <c r="B55" s="9" t="s">
        <v>8483</v>
      </c>
      <c r="C55" s="9" t="s">
        <v>8706</v>
      </c>
      <c r="D55" s="9" t="s">
        <v>168</v>
      </c>
      <c r="E55" s="9" t="s">
        <v>65</v>
      </c>
      <c r="F55" s="10" t="s">
        <v>66</v>
      </c>
      <c r="G55" s="9" t="s">
        <v>1237</v>
      </c>
      <c r="H55" s="9" t="s">
        <v>8485</v>
      </c>
      <c r="I55" s="9" t="s">
        <v>8486</v>
      </c>
      <c r="J55" s="9" t="s">
        <v>1841</v>
      </c>
      <c r="K55" s="9" t="s">
        <v>72</v>
      </c>
      <c r="L55" s="9" t="e">
        <v>#N/A</v>
      </c>
      <c r="M55" s="9"/>
      <c r="N55" s="9"/>
      <c r="O55" s="9"/>
      <c r="P55" s="9"/>
      <c r="Q55" s="9"/>
      <c r="R55" s="9" t="s">
        <v>8707</v>
      </c>
      <c r="S55" s="9" t="s">
        <v>8730</v>
      </c>
      <c r="T55" s="9" t="s">
        <v>8731</v>
      </c>
      <c r="U55" s="9" t="s">
        <v>8629</v>
      </c>
    </row>
    <row r="56" spans="1:21" x14ac:dyDescent="0.2">
      <c r="A56" s="6" t="s">
        <v>8451</v>
      </c>
      <c r="B56" s="6" t="s">
        <v>8450</v>
      </c>
      <c r="C56" s="6" t="s">
        <v>8706</v>
      </c>
      <c r="D56" s="6" t="s">
        <v>168</v>
      </c>
      <c r="E56" s="6" t="s">
        <v>65</v>
      </c>
      <c r="F56" s="8" t="s">
        <v>66</v>
      </c>
      <c r="G56" s="6" t="s">
        <v>1237</v>
      </c>
      <c r="H56" s="6" t="s">
        <v>8452</v>
      </c>
      <c r="I56" s="6" t="s">
        <v>8453</v>
      </c>
      <c r="J56" s="6" t="s">
        <v>7195</v>
      </c>
      <c r="K56" s="6" t="s">
        <v>72</v>
      </c>
      <c r="L56" s="6" t="e">
        <v>#N/A</v>
      </c>
      <c r="M56" s="6"/>
      <c r="N56" s="6"/>
      <c r="O56" s="6"/>
      <c r="P56" s="6"/>
      <c r="Q56" s="6"/>
      <c r="R56" s="6" t="s">
        <v>8707</v>
      </c>
      <c r="S56" s="6" t="s">
        <v>8732</v>
      </c>
      <c r="T56" s="6" t="s">
        <v>8728</v>
      </c>
      <c r="U56" s="6" t="s">
        <v>8629</v>
      </c>
    </row>
    <row r="57" spans="1:21" x14ac:dyDescent="0.2">
      <c r="A57" s="9" t="s">
        <v>8158</v>
      </c>
      <c r="B57" s="9" t="s">
        <v>8157</v>
      </c>
      <c r="C57" s="9" t="s">
        <v>8706</v>
      </c>
      <c r="D57" s="9" t="s">
        <v>168</v>
      </c>
      <c r="E57" s="9" t="s">
        <v>65</v>
      </c>
      <c r="F57" s="10" t="s">
        <v>66</v>
      </c>
      <c r="G57" s="9" t="s">
        <v>1237</v>
      </c>
      <c r="H57" s="9" t="s">
        <v>8159</v>
      </c>
      <c r="I57" s="9" t="s">
        <v>8160</v>
      </c>
      <c r="J57" s="9" t="s">
        <v>1841</v>
      </c>
      <c r="K57" s="9" t="s">
        <v>72</v>
      </c>
      <c r="L57" s="9" t="e">
        <v>#N/A</v>
      </c>
      <c r="M57" s="9"/>
      <c r="N57" s="9"/>
      <c r="O57" s="9"/>
      <c r="P57" s="9"/>
      <c r="Q57" s="9"/>
      <c r="R57" s="9" t="s">
        <v>8707</v>
      </c>
      <c r="S57" s="9" t="s">
        <v>8733</v>
      </c>
      <c r="T57" s="9" t="s">
        <v>8731</v>
      </c>
      <c r="U57" s="9" t="s">
        <v>8629</v>
      </c>
    </row>
    <row r="58" spans="1:21" x14ac:dyDescent="0.2">
      <c r="A58" s="6" t="s">
        <v>8461</v>
      </c>
      <c r="B58" s="6" t="s">
        <v>8460</v>
      </c>
      <c r="C58" s="6" t="s">
        <v>8706</v>
      </c>
      <c r="D58" s="6" t="s">
        <v>168</v>
      </c>
      <c r="E58" s="6" t="s">
        <v>65</v>
      </c>
      <c r="F58" s="8" t="s">
        <v>66</v>
      </c>
      <c r="G58" s="6" t="s">
        <v>1237</v>
      </c>
      <c r="H58" s="6" t="s">
        <v>2190</v>
      </c>
      <c r="I58" s="6" t="s">
        <v>8462</v>
      </c>
      <c r="J58" s="6" t="s">
        <v>8463</v>
      </c>
      <c r="K58" s="6" t="s">
        <v>72</v>
      </c>
      <c r="L58" s="6" t="e">
        <v>#N/A</v>
      </c>
      <c r="M58" s="6"/>
      <c r="N58" s="6"/>
      <c r="O58" s="6"/>
      <c r="P58" s="6"/>
      <c r="Q58" s="6"/>
      <c r="R58" s="6" t="s">
        <v>8707</v>
      </c>
      <c r="S58" s="6" t="s">
        <v>8734</v>
      </c>
      <c r="T58" s="6" t="s">
        <v>8735</v>
      </c>
      <c r="U58" s="6" t="s">
        <v>8629</v>
      </c>
    </row>
    <row r="59" spans="1:21" x14ac:dyDescent="0.2">
      <c r="A59" s="9" t="s">
        <v>8163</v>
      </c>
      <c r="B59" s="9" t="s">
        <v>8162</v>
      </c>
      <c r="C59" s="9" t="s">
        <v>8706</v>
      </c>
      <c r="D59" s="9" t="s">
        <v>168</v>
      </c>
      <c r="E59" s="9" t="s">
        <v>65</v>
      </c>
      <c r="F59" s="10" t="s">
        <v>66</v>
      </c>
      <c r="G59" s="9" t="s">
        <v>1237</v>
      </c>
      <c r="H59" s="9" t="s">
        <v>8164</v>
      </c>
      <c r="I59" s="9" t="s">
        <v>8165</v>
      </c>
      <c r="J59" s="9" t="s">
        <v>7262</v>
      </c>
      <c r="K59" s="9" t="s">
        <v>72</v>
      </c>
      <c r="L59" s="9" t="e">
        <v>#N/A</v>
      </c>
      <c r="M59" s="9"/>
      <c r="N59" s="9"/>
      <c r="O59" s="9"/>
      <c r="P59" s="9"/>
      <c r="Q59" s="9"/>
      <c r="R59" s="9" t="s">
        <v>8707</v>
      </c>
      <c r="S59" s="9" t="s">
        <v>8736</v>
      </c>
      <c r="T59" s="9" t="s">
        <v>8737</v>
      </c>
      <c r="U59" s="9" t="s">
        <v>8629</v>
      </c>
    </row>
    <row r="60" spans="1:21" x14ac:dyDescent="0.2">
      <c r="A60" s="6" t="s">
        <v>8188</v>
      </c>
      <c r="B60" s="6" t="s">
        <v>8187</v>
      </c>
      <c r="C60" s="6" t="s">
        <v>8706</v>
      </c>
      <c r="D60" s="6" t="s">
        <v>168</v>
      </c>
      <c r="E60" s="6" t="s">
        <v>65</v>
      </c>
      <c r="F60" s="8" t="s">
        <v>66</v>
      </c>
      <c r="G60" s="6" t="s">
        <v>1237</v>
      </c>
      <c r="H60" s="6" t="s">
        <v>8189</v>
      </c>
      <c r="I60" s="6" t="s">
        <v>762</v>
      </c>
      <c r="J60" s="6" t="s">
        <v>1841</v>
      </c>
      <c r="K60" s="6" t="s">
        <v>72</v>
      </c>
      <c r="L60" s="6" t="e">
        <v>#N/A</v>
      </c>
      <c r="M60" s="6"/>
      <c r="N60" s="6"/>
      <c r="O60" s="6"/>
      <c r="P60" s="6"/>
      <c r="Q60" s="6"/>
      <c r="R60" s="6" t="s">
        <v>8707</v>
      </c>
      <c r="S60" s="6" t="s">
        <v>8738</v>
      </c>
      <c r="T60" s="6" t="s">
        <v>8731</v>
      </c>
      <c r="U60" s="6" t="s">
        <v>8629</v>
      </c>
    </row>
    <row r="61" spans="1:21" x14ac:dyDescent="0.2">
      <c r="A61" s="9" t="s">
        <v>8364</v>
      </c>
      <c r="B61" s="9" t="s">
        <v>8363</v>
      </c>
      <c r="C61" s="9" t="s">
        <v>8706</v>
      </c>
      <c r="D61" s="9" t="s">
        <v>168</v>
      </c>
      <c r="E61" s="9" t="s">
        <v>65</v>
      </c>
      <c r="F61" s="10" t="s">
        <v>66</v>
      </c>
      <c r="G61" s="9" t="s">
        <v>1237</v>
      </c>
      <c r="H61" s="9" t="s">
        <v>1098</v>
      </c>
      <c r="I61" s="9" t="s">
        <v>8365</v>
      </c>
      <c r="J61" s="9" t="s">
        <v>8366</v>
      </c>
      <c r="K61" s="9" t="s">
        <v>72</v>
      </c>
      <c r="L61" s="9" t="e">
        <v>#N/A</v>
      </c>
      <c r="M61" s="9"/>
      <c r="N61" s="9"/>
      <c r="O61" s="9"/>
      <c r="P61" s="9"/>
      <c r="Q61" s="9"/>
      <c r="R61" s="9" t="s">
        <v>8707</v>
      </c>
      <c r="S61" s="9" t="s">
        <v>8739</v>
      </c>
      <c r="T61" s="9" t="s">
        <v>8740</v>
      </c>
      <c r="U61" s="9" t="s">
        <v>8629</v>
      </c>
    </row>
    <row r="62" spans="1:21" x14ac:dyDescent="0.2">
      <c r="A62" s="6" t="s">
        <v>8445</v>
      </c>
      <c r="B62" s="6" t="s">
        <v>8444</v>
      </c>
      <c r="C62" s="6" t="s">
        <v>8706</v>
      </c>
      <c r="D62" s="6" t="s">
        <v>168</v>
      </c>
      <c r="E62" s="6" t="s">
        <v>65</v>
      </c>
      <c r="F62" s="8" t="s">
        <v>66</v>
      </c>
      <c r="G62" s="6" t="s">
        <v>1237</v>
      </c>
      <c r="H62" s="6" t="s">
        <v>8446</v>
      </c>
      <c r="I62" s="6" t="s">
        <v>8447</v>
      </c>
      <c r="J62" s="6" t="s">
        <v>8448</v>
      </c>
      <c r="K62" s="6" t="s">
        <v>72</v>
      </c>
      <c r="L62" s="6" t="e">
        <v>#N/A</v>
      </c>
      <c r="M62" s="6"/>
      <c r="N62" s="6"/>
      <c r="O62" s="6"/>
      <c r="P62" s="6"/>
      <c r="Q62" s="6"/>
      <c r="R62" s="6" t="s">
        <v>8707</v>
      </c>
      <c r="S62" s="6" t="s">
        <v>8741</v>
      </c>
      <c r="T62" s="6" t="s">
        <v>8742</v>
      </c>
      <c r="U62" s="6" t="s">
        <v>8629</v>
      </c>
    </row>
    <row r="63" spans="1:21" x14ac:dyDescent="0.2">
      <c r="A63" s="9" t="s">
        <v>8411</v>
      </c>
      <c r="B63" s="9" t="s">
        <v>8410</v>
      </c>
      <c r="C63" s="9" t="s">
        <v>8706</v>
      </c>
      <c r="D63" s="9" t="s">
        <v>168</v>
      </c>
      <c r="E63" s="9" t="s">
        <v>65</v>
      </c>
      <c r="F63" s="10" t="s">
        <v>66</v>
      </c>
      <c r="G63" s="9" t="s">
        <v>1237</v>
      </c>
      <c r="H63" s="9" t="s">
        <v>8412</v>
      </c>
      <c r="I63" s="9" t="s">
        <v>8413</v>
      </c>
      <c r="J63" s="9" t="s">
        <v>8414</v>
      </c>
      <c r="K63" s="9" t="s">
        <v>72</v>
      </c>
      <c r="L63" s="9" t="e">
        <v>#N/A</v>
      </c>
      <c r="M63" s="9"/>
      <c r="N63" s="9"/>
      <c r="O63" s="9"/>
      <c r="P63" s="9"/>
      <c r="Q63" s="9"/>
      <c r="R63" s="9" t="s">
        <v>8707</v>
      </c>
      <c r="S63" s="9" t="s">
        <v>8743</v>
      </c>
      <c r="T63" s="9" t="s">
        <v>8744</v>
      </c>
      <c r="U63" s="9" t="s">
        <v>8629</v>
      </c>
    </row>
    <row r="64" spans="1:21" x14ac:dyDescent="0.2">
      <c r="A64" s="6" t="s">
        <v>8251</v>
      </c>
      <c r="B64" s="6" t="s">
        <v>8250</v>
      </c>
      <c r="C64" s="6" t="s">
        <v>8706</v>
      </c>
      <c r="D64" s="6" t="s">
        <v>168</v>
      </c>
      <c r="E64" s="6" t="s">
        <v>65</v>
      </c>
      <c r="F64" s="8" t="s">
        <v>66</v>
      </c>
      <c r="G64" s="6" t="s">
        <v>1237</v>
      </c>
      <c r="H64" s="6" t="s">
        <v>8252</v>
      </c>
      <c r="I64" s="6" t="s">
        <v>8253</v>
      </c>
      <c r="J64" s="6" t="s">
        <v>8254</v>
      </c>
      <c r="K64" s="6" t="s">
        <v>72</v>
      </c>
      <c r="L64" s="6" t="e">
        <v>#N/A</v>
      </c>
      <c r="M64" s="6"/>
      <c r="N64" s="6"/>
      <c r="O64" s="6"/>
      <c r="P64" s="6"/>
      <c r="Q64" s="6"/>
      <c r="R64" s="6" t="s">
        <v>8707</v>
      </c>
      <c r="S64" s="6" t="s">
        <v>8745</v>
      </c>
      <c r="T64" s="6" t="s">
        <v>8746</v>
      </c>
      <c r="U64" s="6" t="s">
        <v>8629</v>
      </c>
    </row>
    <row r="65" spans="1:21" x14ac:dyDescent="0.2">
      <c r="A65" s="9" t="s">
        <v>7193</v>
      </c>
      <c r="B65" s="9" t="s">
        <v>7192</v>
      </c>
      <c r="C65" s="9" t="s">
        <v>8706</v>
      </c>
      <c r="D65" s="9" t="s">
        <v>168</v>
      </c>
      <c r="E65" s="9" t="s">
        <v>65</v>
      </c>
      <c r="F65" s="10" t="s">
        <v>66</v>
      </c>
      <c r="G65" s="9" t="s">
        <v>1237</v>
      </c>
      <c r="H65" s="9" t="s">
        <v>7194</v>
      </c>
      <c r="I65" s="9" t="s">
        <v>1075</v>
      </c>
      <c r="J65" s="9" t="s">
        <v>7195</v>
      </c>
      <c r="K65" s="9" t="s">
        <v>72</v>
      </c>
      <c r="L65" s="9" t="e">
        <v>#N/A</v>
      </c>
      <c r="M65" s="9"/>
      <c r="N65" s="9"/>
      <c r="O65" s="9"/>
      <c r="P65" s="9"/>
      <c r="Q65" s="9"/>
      <c r="R65" s="9" t="s">
        <v>8707</v>
      </c>
      <c r="S65" s="9" t="s">
        <v>8747</v>
      </c>
      <c r="T65" s="9" t="s">
        <v>8728</v>
      </c>
      <c r="U65" s="9" t="s">
        <v>8629</v>
      </c>
    </row>
    <row r="66" spans="1:21" x14ac:dyDescent="0.2">
      <c r="A66" s="6" t="s">
        <v>8422</v>
      </c>
      <c r="B66" s="6" t="s">
        <v>8421</v>
      </c>
      <c r="C66" s="6" t="s">
        <v>8706</v>
      </c>
      <c r="D66" s="6" t="s">
        <v>168</v>
      </c>
      <c r="E66" s="6" t="s">
        <v>65</v>
      </c>
      <c r="F66" s="8" t="s">
        <v>66</v>
      </c>
      <c r="G66" s="6" t="s">
        <v>1237</v>
      </c>
      <c r="H66" s="6" t="s">
        <v>6171</v>
      </c>
      <c r="I66" s="6" t="s">
        <v>8423</v>
      </c>
      <c r="J66" s="6" t="s">
        <v>8424</v>
      </c>
      <c r="K66" s="6" t="s">
        <v>72</v>
      </c>
      <c r="L66" s="6" t="e">
        <v>#N/A</v>
      </c>
      <c r="M66" s="6"/>
      <c r="N66" s="6"/>
      <c r="O66" s="6"/>
      <c r="P66" s="6"/>
      <c r="Q66" s="6"/>
      <c r="R66" s="6" t="s">
        <v>8707</v>
      </c>
      <c r="S66" s="6" t="s">
        <v>8748</v>
      </c>
      <c r="T66" s="6" t="s">
        <v>8726</v>
      </c>
      <c r="U66" s="6" t="s">
        <v>8629</v>
      </c>
    </row>
    <row r="67" spans="1:21" x14ac:dyDescent="0.2">
      <c r="A67" s="9" t="s">
        <v>8400</v>
      </c>
      <c r="B67" s="9" t="s">
        <v>8399</v>
      </c>
      <c r="C67" s="9" t="s">
        <v>8706</v>
      </c>
      <c r="D67" s="9" t="s">
        <v>168</v>
      </c>
      <c r="E67" s="9" t="s">
        <v>65</v>
      </c>
      <c r="F67" s="10" t="s">
        <v>66</v>
      </c>
      <c r="G67" s="9" t="s">
        <v>1237</v>
      </c>
      <c r="H67" s="9" t="s">
        <v>8401</v>
      </c>
      <c r="I67" s="9" t="s">
        <v>8402</v>
      </c>
      <c r="J67" s="9" t="s">
        <v>8403</v>
      </c>
      <c r="K67" s="9" t="s">
        <v>72</v>
      </c>
      <c r="L67" s="9" t="e">
        <v>#N/A</v>
      </c>
      <c r="M67" s="9"/>
      <c r="N67" s="9"/>
      <c r="O67" s="9"/>
      <c r="P67" s="9"/>
      <c r="Q67" s="9"/>
      <c r="R67" s="9" t="s">
        <v>8707</v>
      </c>
      <c r="S67" s="9" t="s">
        <v>8749</v>
      </c>
      <c r="T67" s="9" t="s">
        <v>8750</v>
      </c>
      <c r="U67" s="9" t="s">
        <v>8629</v>
      </c>
    </row>
    <row r="68" spans="1:21" x14ac:dyDescent="0.2">
      <c r="A68" s="6" t="s">
        <v>8273</v>
      </c>
      <c r="B68" s="6" t="s">
        <v>8272</v>
      </c>
      <c r="C68" s="6" t="s">
        <v>8706</v>
      </c>
      <c r="D68" s="6" t="s">
        <v>168</v>
      </c>
      <c r="E68" s="6" t="s">
        <v>65</v>
      </c>
      <c r="F68" s="8" t="s">
        <v>66</v>
      </c>
      <c r="G68" s="6" t="s">
        <v>1237</v>
      </c>
      <c r="H68" s="6" t="s">
        <v>86</v>
      </c>
      <c r="I68" s="6" t="s">
        <v>8274</v>
      </c>
      <c r="J68" s="6" t="s">
        <v>8275</v>
      </c>
      <c r="K68" s="6" t="s">
        <v>72</v>
      </c>
      <c r="L68" s="6" t="e">
        <v>#N/A</v>
      </c>
      <c r="M68" s="6"/>
      <c r="N68" s="6"/>
      <c r="O68" s="6"/>
      <c r="P68" s="6"/>
      <c r="Q68" s="6"/>
      <c r="R68" s="6" t="s">
        <v>8707</v>
      </c>
      <c r="S68" s="6" t="s">
        <v>8751</v>
      </c>
      <c r="T68" s="6" t="s">
        <v>8752</v>
      </c>
      <c r="U68" s="6" t="s">
        <v>8629</v>
      </c>
    </row>
    <row r="69" spans="1:21" x14ac:dyDescent="0.2">
      <c r="A69" s="9" t="s">
        <v>8456</v>
      </c>
      <c r="B69" s="9" t="s">
        <v>8455</v>
      </c>
      <c r="C69" s="9" t="s">
        <v>8706</v>
      </c>
      <c r="D69" s="9" t="s">
        <v>168</v>
      </c>
      <c r="E69" s="9" t="s">
        <v>65</v>
      </c>
      <c r="F69" s="10" t="s">
        <v>66</v>
      </c>
      <c r="G69" s="9" t="s">
        <v>1237</v>
      </c>
      <c r="H69" s="9" t="s">
        <v>5779</v>
      </c>
      <c r="I69" s="9" t="s">
        <v>8457</v>
      </c>
      <c r="J69" s="9" t="s">
        <v>8458</v>
      </c>
      <c r="K69" s="9" t="s">
        <v>72</v>
      </c>
      <c r="L69" s="9" t="e">
        <v>#N/A</v>
      </c>
      <c r="M69" s="9"/>
      <c r="N69" s="9"/>
      <c r="O69" s="9"/>
      <c r="P69" s="9"/>
      <c r="Q69" s="9"/>
      <c r="R69" s="9" t="s">
        <v>8707</v>
      </c>
      <c r="S69" s="9" t="s">
        <v>8753</v>
      </c>
      <c r="T69" s="9" t="s">
        <v>8754</v>
      </c>
      <c r="U69" s="9" t="s">
        <v>8629</v>
      </c>
    </row>
    <row r="70" spans="1:21" x14ac:dyDescent="0.2">
      <c r="A70" s="6" t="s">
        <v>8208</v>
      </c>
      <c r="B70" s="6" t="s">
        <v>8207</v>
      </c>
      <c r="C70" s="6" t="s">
        <v>8706</v>
      </c>
      <c r="D70" s="6" t="s">
        <v>168</v>
      </c>
      <c r="E70" s="6" t="s">
        <v>65</v>
      </c>
      <c r="F70" s="8" t="s">
        <v>66</v>
      </c>
      <c r="G70" s="6" t="s">
        <v>1237</v>
      </c>
      <c r="H70" s="6" t="s">
        <v>1124</v>
      </c>
      <c r="I70" s="6" t="s">
        <v>4762</v>
      </c>
      <c r="J70" s="6" t="s">
        <v>7195</v>
      </c>
      <c r="K70" s="6" t="s">
        <v>72</v>
      </c>
      <c r="L70" s="6" t="e">
        <v>#N/A</v>
      </c>
      <c r="M70" s="6"/>
      <c r="N70" s="6"/>
      <c r="O70" s="6"/>
      <c r="P70" s="6"/>
      <c r="Q70" s="6"/>
      <c r="R70" s="6" t="s">
        <v>8707</v>
      </c>
      <c r="S70" s="6" t="s">
        <v>8755</v>
      </c>
      <c r="T70" s="6" t="s">
        <v>8728</v>
      </c>
      <c r="U70" s="6" t="s">
        <v>8629</v>
      </c>
    </row>
    <row r="71" spans="1:21" x14ac:dyDescent="0.2">
      <c r="A71" s="9" t="s">
        <v>8284</v>
      </c>
      <c r="B71" s="9" t="s">
        <v>8283</v>
      </c>
      <c r="C71" s="9" t="s">
        <v>8706</v>
      </c>
      <c r="D71" s="9" t="s">
        <v>168</v>
      </c>
      <c r="E71" s="9" t="s">
        <v>65</v>
      </c>
      <c r="F71" s="10" t="s">
        <v>66</v>
      </c>
      <c r="G71" s="9" t="s">
        <v>1237</v>
      </c>
      <c r="H71" s="9" t="s">
        <v>162</v>
      </c>
      <c r="I71" s="9" t="s">
        <v>8285</v>
      </c>
      <c r="J71" s="9" t="s">
        <v>8286</v>
      </c>
      <c r="K71" s="9" t="s">
        <v>72</v>
      </c>
      <c r="L71" s="9" t="e">
        <v>#N/A</v>
      </c>
      <c r="M71" s="9"/>
      <c r="N71" s="9"/>
      <c r="O71" s="9"/>
      <c r="P71" s="9"/>
      <c r="Q71" s="9"/>
      <c r="R71" s="9" t="s">
        <v>8707</v>
      </c>
      <c r="S71" s="9" t="s">
        <v>8756</v>
      </c>
      <c r="T71" s="9" t="s">
        <v>8757</v>
      </c>
      <c r="U71" s="9" t="s">
        <v>8629</v>
      </c>
    </row>
    <row r="72" spans="1:21" x14ac:dyDescent="0.2">
      <c r="A72" s="6" t="s">
        <v>8216</v>
      </c>
      <c r="B72" s="6" t="s">
        <v>8215</v>
      </c>
      <c r="C72" s="6" t="s">
        <v>8706</v>
      </c>
      <c r="D72" s="6" t="s">
        <v>168</v>
      </c>
      <c r="E72" s="6" t="s">
        <v>65</v>
      </c>
      <c r="F72" s="8" t="s">
        <v>66</v>
      </c>
      <c r="G72" s="6" t="s">
        <v>1237</v>
      </c>
      <c r="H72" s="6" t="s">
        <v>8217</v>
      </c>
      <c r="I72" s="6" t="s">
        <v>6497</v>
      </c>
      <c r="J72" s="6" t="s">
        <v>8218</v>
      </c>
      <c r="K72" s="6" t="s">
        <v>72</v>
      </c>
      <c r="L72" s="6" t="e">
        <v>#N/A</v>
      </c>
      <c r="M72" s="6"/>
      <c r="N72" s="6"/>
      <c r="O72" s="6"/>
      <c r="P72" s="6"/>
      <c r="Q72" s="6"/>
      <c r="R72" s="6" t="s">
        <v>8707</v>
      </c>
      <c r="S72" s="6" t="s">
        <v>8758</v>
      </c>
      <c r="T72" s="6" t="s">
        <v>8759</v>
      </c>
      <c r="U72" s="6" t="s">
        <v>8629</v>
      </c>
    </row>
    <row r="73" spans="1:21" x14ac:dyDescent="0.2">
      <c r="A73" s="9" t="s">
        <v>8265</v>
      </c>
      <c r="B73" s="9" t="s">
        <v>8264</v>
      </c>
      <c r="C73" s="9" t="s">
        <v>8706</v>
      </c>
      <c r="D73" s="9" t="s">
        <v>168</v>
      </c>
      <c r="E73" s="9" t="s">
        <v>65</v>
      </c>
      <c r="F73" s="10" t="s">
        <v>66</v>
      </c>
      <c r="G73" s="9" t="s">
        <v>1237</v>
      </c>
      <c r="H73" s="9" t="s">
        <v>1816</v>
      </c>
      <c r="I73" s="9" t="s">
        <v>2048</v>
      </c>
      <c r="J73" s="9" t="s">
        <v>8200</v>
      </c>
      <c r="K73" s="9" t="s">
        <v>72</v>
      </c>
      <c r="L73" s="9" t="e">
        <v>#N/A</v>
      </c>
      <c r="M73" s="9"/>
      <c r="N73" s="9"/>
      <c r="O73" s="9"/>
      <c r="P73" s="9"/>
      <c r="Q73" s="9"/>
      <c r="R73" s="9" t="s">
        <v>8707</v>
      </c>
      <c r="S73" s="9" t="s">
        <v>8760</v>
      </c>
      <c r="T73" s="9" t="s">
        <v>8711</v>
      </c>
      <c r="U73" s="9" t="s">
        <v>8629</v>
      </c>
    </row>
    <row r="74" spans="1:21" x14ac:dyDescent="0.2">
      <c r="A74" s="6" t="s">
        <v>8349</v>
      </c>
      <c r="B74" s="6" t="s">
        <v>8348</v>
      </c>
      <c r="C74" s="6" t="s">
        <v>8706</v>
      </c>
      <c r="D74" s="6" t="s">
        <v>168</v>
      </c>
      <c r="E74" s="6" t="s">
        <v>65</v>
      </c>
      <c r="F74" s="8" t="s">
        <v>66</v>
      </c>
      <c r="G74" s="6" t="s">
        <v>1237</v>
      </c>
      <c r="H74" s="6" t="s">
        <v>8350</v>
      </c>
      <c r="I74" s="6" t="s">
        <v>8351</v>
      </c>
      <c r="J74" s="6" t="s">
        <v>8275</v>
      </c>
      <c r="K74" s="6" t="s">
        <v>72</v>
      </c>
      <c r="L74" s="6" t="e">
        <v>#N/A</v>
      </c>
      <c r="M74" s="6"/>
      <c r="N74" s="6"/>
      <c r="O74" s="6"/>
      <c r="P74" s="6"/>
      <c r="Q74" s="6"/>
      <c r="R74" s="6" t="s">
        <v>8707</v>
      </c>
      <c r="S74" s="6" t="s">
        <v>8761</v>
      </c>
      <c r="T74" s="6" t="s">
        <v>8752</v>
      </c>
      <c r="U74" s="6" t="s">
        <v>8629</v>
      </c>
    </row>
    <row r="75" spans="1:21" x14ac:dyDescent="0.2">
      <c r="A75" s="9" t="s">
        <v>8354</v>
      </c>
      <c r="B75" s="9" t="s">
        <v>8353</v>
      </c>
      <c r="C75" s="9" t="s">
        <v>8706</v>
      </c>
      <c r="D75" s="9" t="s">
        <v>168</v>
      </c>
      <c r="E75" s="9" t="s">
        <v>65</v>
      </c>
      <c r="F75" s="10" t="s">
        <v>66</v>
      </c>
      <c r="G75" s="9" t="s">
        <v>1237</v>
      </c>
      <c r="H75" s="9" t="s">
        <v>8355</v>
      </c>
      <c r="I75" s="9" t="s">
        <v>8356</v>
      </c>
      <c r="J75" s="9" t="s">
        <v>8357</v>
      </c>
      <c r="K75" s="9" t="s">
        <v>72</v>
      </c>
      <c r="L75" s="9" t="e">
        <v>#N/A</v>
      </c>
      <c r="M75" s="9"/>
      <c r="N75" s="9"/>
      <c r="O75" s="9"/>
      <c r="P75" s="9"/>
      <c r="Q75" s="9"/>
      <c r="R75" s="9" t="s">
        <v>8707</v>
      </c>
      <c r="S75" s="9" t="s">
        <v>8762</v>
      </c>
      <c r="T75" s="9" t="s">
        <v>8763</v>
      </c>
      <c r="U75" s="9" t="s">
        <v>8629</v>
      </c>
    </row>
    <row r="76" spans="1:21" x14ac:dyDescent="0.2">
      <c r="A76" s="6" t="s">
        <v>8479</v>
      </c>
      <c r="B76" s="6" t="s">
        <v>8478</v>
      </c>
      <c r="C76" s="6" t="s">
        <v>8706</v>
      </c>
      <c r="D76" s="6" t="s">
        <v>168</v>
      </c>
      <c r="E76" s="6" t="s">
        <v>65</v>
      </c>
      <c r="F76" s="8" t="s">
        <v>66</v>
      </c>
      <c r="G76" s="6" t="s">
        <v>1237</v>
      </c>
      <c r="H76" s="6" t="s">
        <v>8480</v>
      </c>
      <c r="I76" s="6" t="s">
        <v>8481</v>
      </c>
      <c r="J76" s="6" t="s">
        <v>1841</v>
      </c>
      <c r="K76" s="6" t="s">
        <v>72</v>
      </c>
      <c r="L76" s="6" t="e">
        <v>#N/A</v>
      </c>
      <c r="M76" s="6"/>
      <c r="N76" s="6"/>
      <c r="O76" s="6"/>
      <c r="P76" s="6"/>
      <c r="Q76" s="6"/>
      <c r="R76" s="6" t="s">
        <v>8707</v>
      </c>
      <c r="S76" s="6" t="s">
        <v>8764</v>
      </c>
      <c r="T76" s="6" t="s">
        <v>8731</v>
      </c>
      <c r="U76" s="6" t="s">
        <v>8629</v>
      </c>
    </row>
    <row r="77" spans="1:21" x14ac:dyDescent="0.2">
      <c r="A77" s="9" t="s">
        <v>8131</v>
      </c>
      <c r="B77" s="9" t="s">
        <v>8130</v>
      </c>
      <c r="C77" s="9" t="s">
        <v>8706</v>
      </c>
      <c r="D77" s="9" t="s">
        <v>168</v>
      </c>
      <c r="E77" s="9" t="s">
        <v>65</v>
      </c>
      <c r="F77" s="10" t="s">
        <v>66</v>
      </c>
      <c r="G77" s="9" t="s">
        <v>1237</v>
      </c>
      <c r="H77" s="9" t="s">
        <v>8132</v>
      </c>
      <c r="I77" s="9" t="s">
        <v>8133</v>
      </c>
      <c r="J77" s="9" t="s">
        <v>8134</v>
      </c>
      <c r="K77" s="9" t="s">
        <v>72</v>
      </c>
      <c r="L77" s="9" t="e">
        <v>#N/A</v>
      </c>
      <c r="M77" s="9"/>
      <c r="N77" s="9"/>
      <c r="O77" s="9"/>
      <c r="P77" s="9"/>
      <c r="Q77" s="9"/>
      <c r="R77" s="9" t="s">
        <v>8707</v>
      </c>
      <c r="S77" s="9" t="s">
        <v>8765</v>
      </c>
      <c r="T77" s="9" t="s">
        <v>8766</v>
      </c>
      <c r="U77" s="9" t="s">
        <v>8629</v>
      </c>
    </row>
    <row r="78" spans="1:21" x14ac:dyDescent="0.2">
      <c r="A78" s="6" t="s">
        <v>8433</v>
      </c>
      <c r="B78" s="6" t="s">
        <v>8432</v>
      </c>
      <c r="C78" s="6" t="s">
        <v>8706</v>
      </c>
      <c r="D78" s="6" t="s">
        <v>168</v>
      </c>
      <c r="E78" s="6" t="s">
        <v>65</v>
      </c>
      <c r="F78" s="8" t="s">
        <v>66</v>
      </c>
      <c r="G78" s="6" t="s">
        <v>1237</v>
      </c>
      <c r="H78" s="6" t="s">
        <v>8434</v>
      </c>
      <c r="I78" s="6" t="s">
        <v>8435</v>
      </c>
      <c r="J78" s="6" t="s">
        <v>8436</v>
      </c>
      <c r="K78" s="6" t="s">
        <v>72</v>
      </c>
      <c r="L78" s="6" t="e">
        <v>#N/A</v>
      </c>
      <c r="M78" s="6"/>
      <c r="N78" s="6"/>
      <c r="O78" s="6"/>
      <c r="P78" s="6"/>
      <c r="Q78" s="6"/>
      <c r="R78" s="6" t="s">
        <v>8707</v>
      </c>
      <c r="S78" s="6" t="s">
        <v>8767</v>
      </c>
      <c r="T78" s="6" t="s">
        <v>8768</v>
      </c>
      <c r="U78" s="6" t="s">
        <v>8629</v>
      </c>
    </row>
    <row r="79" spans="1:21" x14ac:dyDescent="0.2">
      <c r="A79" s="9" t="s">
        <v>8147</v>
      </c>
      <c r="B79" s="9" t="s">
        <v>8146</v>
      </c>
      <c r="C79" s="9" t="s">
        <v>8706</v>
      </c>
      <c r="D79" s="9" t="s">
        <v>168</v>
      </c>
      <c r="E79" s="9" t="s">
        <v>65</v>
      </c>
      <c r="F79" s="10" t="s">
        <v>66</v>
      </c>
      <c r="G79" s="9" t="s">
        <v>1237</v>
      </c>
      <c r="H79" s="9" t="s">
        <v>8148</v>
      </c>
      <c r="I79" s="9" t="s">
        <v>8149</v>
      </c>
      <c r="J79" s="9" t="s">
        <v>8150</v>
      </c>
      <c r="K79" s="9" t="s">
        <v>72</v>
      </c>
      <c r="L79" s="9" t="e">
        <v>#N/A</v>
      </c>
      <c r="M79" s="9"/>
      <c r="N79" s="9"/>
      <c r="O79" s="9"/>
      <c r="P79" s="9"/>
      <c r="Q79" s="9"/>
      <c r="R79" s="9" t="s">
        <v>8707</v>
      </c>
      <c r="S79" s="9" t="s">
        <v>8769</v>
      </c>
      <c r="T79" s="9" t="s">
        <v>8770</v>
      </c>
      <c r="U79" s="9" t="s">
        <v>8629</v>
      </c>
    </row>
    <row r="80" spans="1:21" x14ac:dyDescent="0.2">
      <c r="A80" s="6" t="s">
        <v>7187</v>
      </c>
      <c r="B80" s="6" t="s">
        <v>7186</v>
      </c>
      <c r="C80" s="6" t="s">
        <v>8706</v>
      </c>
      <c r="D80" s="6" t="s">
        <v>168</v>
      </c>
      <c r="E80" s="6" t="s">
        <v>65</v>
      </c>
      <c r="F80" s="8" t="s">
        <v>66</v>
      </c>
      <c r="G80" s="6" t="s">
        <v>1237</v>
      </c>
      <c r="H80" s="6" t="s">
        <v>7188</v>
      </c>
      <c r="I80" s="6" t="s">
        <v>7189</v>
      </c>
      <c r="J80" s="6" t="s">
        <v>7190</v>
      </c>
      <c r="K80" s="6" t="s">
        <v>72</v>
      </c>
      <c r="L80" s="6" t="e">
        <v>#N/A</v>
      </c>
      <c r="M80" s="6"/>
      <c r="N80" s="6"/>
      <c r="O80" s="6"/>
      <c r="P80" s="6"/>
      <c r="Q80" s="6"/>
      <c r="R80" s="6" t="s">
        <v>8707</v>
      </c>
      <c r="S80" s="6" t="s">
        <v>8771</v>
      </c>
      <c r="T80" s="6" t="s">
        <v>8722</v>
      </c>
      <c r="U80" s="6" t="s">
        <v>8629</v>
      </c>
    </row>
    <row r="81" spans="1:21" x14ac:dyDescent="0.2">
      <c r="A81" s="9" t="s">
        <v>8099</v>
      </c>
      <c r="B81" s="9" t="s">
        <v>8098</v>
      </c>
      <c r="C81" s="9" t="s">
        <v>8706</v>
      </c>
      <c r="D81" s="9" t="s">
        <v>168</v>
      </c>
      <c r="E81" s="9" t="s">
        <v>65</v>
      </c>
      <c r="F81" s="10" t="s">
        <v>66</v>
      </c>
      <c r="G81" s="9" t="s">
        <v>1237</v>
      </c>
      <c r="H81" s="9" t="s">
        <v>2538</v>
      </c>
      <c r="I81" s="9" t="s">
        <v>8100</v>
      </c>
      <c r="J81" s="9" t="s">
        <v>8101</v>
      </c>
      <c r="K81" s="9" t="s">
        <v>72</v>
      </c>
      <c r="L81" s="9" t="e">
        <v>#N/A</v>
      </c>
      <c r="M81" s="9"/>
      <c r="N81" s="9"/>
      <c r="O81" s="9"/>
      <c r="P81" s="9"/>
      <c r="Q81" s="9"/>
      <c r="R81" s="9" t="s">
        <v>8707</v>
      </c>
      <c r="S81" s="9" t="s">
        <v>8772</v>
      </c>
      <c r="T81" s="9" t="s">
        <v>8773</v>
      </c>
      <c r="U81" s="9" t="s">
        <v>8629</v>
      </c>
    </row>
    <row r="82" spans="1:21" x14ac:dyDescent="0.2">
      <c r="A82" s="6" t="s">
        <v>8339</v>
      </c>
      <c r="B82" s="6" t="s">
        <v>8338</v>
      </c>
      <c r="C82" s="6" t="s">
        <v>8706</v>
      </c>
      <c r="D82" s="6" t="s">
        <v>168</v>
      </c>
      <c r="E82" s="6" t="s">
        <v>65</v>
      </c>
      <c r="F82" s="8" t="s">
        <v>66</v>
      </c>
      <c r="G82" s="6" t="s">
        <v>1237</v>
      </c>
      <c r="H82" s="6" t="s">
        <v>8340</v>
      </c>
      <c r="I82" s="6" t="s">
        <v>8341</v>
      </c>
      <c r="J82" s="6" t="s">
        <v>7190</v>
      </c>
      <c r="K82" s="6" t="s">
        <v>72</v>
      </c>
      <c r="L82" s="6" t="e">
        <v>#N/A</v>
      </c>
      <c r="M82" s="6"/>
      <c r="N82" s="6"/>
      <c r="O82" s="6"/>
      <c r="P82" s="6"/>
      <c r="Q82" s="6"/>
      <c r="R82" s="6" t="s">
        <v>8707</v>
      </c>
      <c r="S82" s="6" t="s">
        <v>8774</v>
      </c>
      <c r="T82" s="6" t="s">
        <v>8722</v>
      </c>
      <c r="U82" s="6" t="s">
        <v>8629</v>
      </c>
    </row>
    <row r="83" spans="1:21" x14ac:dyDescent="0.2">
      <c r="A83" s="9" t="s">
        <v>7203</v>
      </c>
      <c r="B83" s="9" t="s">
        <v>7202</v>
      </c>
      <c r="C83" s="9" t="s">
        <v>8706</v>
      </c>
      <c r="D83" s="9" t="s">
        <v>168</v>
      </c>
      <c r="E83" s="9" t="s">
        <v>65</v>
      </c>
      <c r="F83" s="10" t="s">
        <v>66</v>
      </c>
      <c r="G83" s="9" t="s">
        <v>1237</v>
      </c>
      <c r="H83" s="9" t="s">
        <v>114</v>
      </c>
      <c r="I83" s="9" t="s">
        <v>7204</v>
      </c>
      <c r="J83" s="9" t="s">
        <v>7205</v>
      </c>
      <c r="K83" s="9" t="s">
        <v>72</v>
      </c>
      <c r="L83" s="9" t="e">
        <v>#N/A</v>
      </c>
      <c r="M83" s="9"/>
      <c r="N83" s="9"/>
      <c r="O83" s="9"/>
      <c r="P83" s="9"/>
      <c r="Q83" s="9"/>
      <c r="R83" s="9" t="s">
        <v>8707</v>
      </c>
      <c r="S83" s="9" t="s">
        <v>8775</v>
      </c>
      <c r="T83" s="9" t="s">
        <v>8776</v>
      </c>
      <c r="U83" s="9" t="s">
        <v>8629</v>
      </c>
    </row>
    <row r="84" spans="1:21" x14ac:dyDescent="0.2">
      <c r="A84" s="6" t="s">
        <v>8303</v>
      </c>
      <c r="B84" s="6" t="s">
        <v>8302</v>
      </c>
      <c r="C84" s="6" t="s">
        <v>8706</v>
      </c>
      <c r="D84" s="6" t="s">
        <v>168</v>
      </c>
      <c r="E84" s="6" t="s">
        <v>65</v>
      </c>
      <c r="F84" s="8" t="s">
        <v>66</v>
      </c>
      <c r="G84" s="6" t="s">
        <v>1237</v>
      </c>
      <c r="H84" s="6" t="s">
        <v>8304</v>
      </c>
      <c r="I84" s="6" t="s">
        <v>8305</v>
      </c>
      <c r="J84" s="6" t="s">
        <v>455</v>
      </c>
      <c r="K84" s="6" t="s">
        <v>72</v>
      </c>
      <c r="L84" s="6" t="e">
        <v>#N/A</v>
      </c>
      <c r="M84" s="6"/>
      <c r="N84" s="6"/>
      <c r="O84" s="6"/>
      <c r="P84" s="6"/>
      <c r="Q84" s="6"/>
      <c r="R84" s="6" t="s">
        <v>8707</v>
      </c>
      <c r="S84" s="6" t="s">
        <v>8777</v>
      </c>
      <c r="T84" s="6" t="s">
        <v>8635</v>
      </c>
      <c r="U84" s="6" t="s">
        <v>8629</v>
      </c>
    </row>
    <row r="85" spans="1:21" x14ac:dyDescent="0.2">
      <c r="A85" s="9" t="s">
        <v>8469</v>
      </c>
      <c r="B85" s="9" t="s">
        <v>8468</v>
      </c>
      <c r="C85" s="9" t="s">
        <v>8706</v>
      </c>
      <c r="D85" s="9" t="s">
        <v>168</v>
      </c>
      <c r="E85" s="9" t="s">
        <v>65</v>
      </c>
      <c r="F85" s="10" t="s">
        <v>66</v>
      </c>
      <c r="G85" s="9" t="s">
        <v>1237</v>
      </c>
      <c r="H85" s="9" t="s">
        <v>8470</v>
      </c>
      <c r="I85" s="9" t="s">
        <v>4391</v>
      </c>
      <c r="J85" s="9" t="s">
        <v>8463</v>
      </c>
      <c r="K85" s="9" t="s">
        <v>72</v>
      </c>
      <c r="L85" s="9" t="e">
        <v>#N/A</v>
      </c>
      <c r="M85" s="9"/>
      <c r="N85" s="9"/>
      <c r="O85" s="9"/>
      <c r="P85" s="9"/>
      <c r="Q85" s="9"/>
      <c r="R85" s="9" t="s">
        <v>8707</v>
      </c>
      <c r="S85" s="9" t="s">
        <v>8778</v>
      </c>
      <c r="T85" s="9" t="s">
        <v>8735</v>
      </c>
      <c r="U85" s="9" t="s">
        <v>8629</v>
      </c>
    </row>
    <row r="86" spans="1:21" x14ac:dyDescent="0.2">
      <c r="A86" s="6" t="s">
        <v>1844</v>
      </c>
      <c r="B86" s="6" t="s">
        <v>1843</v>
      </c>
      <c r="C86" s="6" t="s">
        <v>8706</v>
      </c>
      <c r="D86" s="6" t="s">
        <v>168</v>
      </c>
      <c r="E86" s="6" t="s">
        <v>65</v>
      </c>
      <c r="F86" s="8" t="s">
        <v>66</v>
      </c>
      <c r="G86" s="6" t="s">
        <v>1237</v>
      </c>
      <c r="H86" s="6" t="s">
        <v>1845</v>
      </c>
      <c r="I86" s="6" t="s">
        <v>1846</v>
      </c>
      <c r="J86" s="6" t="s">
        <v>1847</v>
      </c>
      <c r="K86" s="6" t="s">
        <v>72</v>
      </c>
      <c r="L86" s="6" t="e">
        <v>#N/A</v>
      </c>
      <c r="M86" s="6"/>
      <c r="N86" s="6"/>
      <c r="O86" s="6"/>
      <c r="P86" s="6"/>
      <c r="Q86" s="6"/>
      <c r="R86" s="6" t="s">
        <v>8707</v>
      </c>
      <c r="S86" s="6" t="s">
        <v>8779</v>
      </c>
      <c r="T86" s="6" t="s">
        <v>8780</v>
      </c>
      <c r="U86" s="6" t="s">
        <v>8629</v>
      </c>
    </row>
    <row r="87" spans="1:21" x14ac:dyDescent="0.2">
      <c r="A87" s="9" t="s">
        <v>1838</v>
      </c>
      <c r="B87" s="9" t="s">
        <v>1836</v>
      </c>
      <c r="C87" s="9" t="s">
        <v>8706</v>
      </c>
      <c r="D87" s="9" t="s">
        <v>168</v>
      </c>
      <c r="E87" s="9" t="s">
        <v>65</v>
      </c>
      <c r="F87" s="10" t="s">
        <v>66</v>
      </c>
      <c r="G87" s="9" t="s">
        <v>1237</v>
      </c>
      <c r="H87" s="9" t="s">
        <v>1839</v>
      </c>
      <c r="I87" s="9" t="s">
        <v>1840</v>
      </c>
      <c r="J87" s="9" t="s">
        <v>1841</v>
      </c>
      <c r="K87" s="9" t="s">
        <v>72</v>
      </c>
      <c r="L87" s="9" t="e">
        <v>#N/A</v>
      </c>
      <c r="M87" s="9"/>
      <c r="N87" s="9"/>
      <c r="O87" s="9"/>
      <c r="P87" s="9"/>
      <c r="Q87" s="9"/>
      <c r="R87" s="9" t="s">
        <v>8707</v>
      </c>
      <c r="S87" s="9" t="s">
        <v>8781</v>
      </c>
      <c r="T87" s="9" t="s">
        <v>8731</v>
      </c>
      <c r="U87" s="9" t="s">
        <v>8629</v>
      </c>
    </row>
    <row r="88" spans="1:21" x14ac:dyDescent="0.2">
      <c r="A88" s="6" t="s">
        <v>8333</v>
      </c>
      <c r="B88" s="6" t="s">
        <v>8332</v>
      </c>
      <c r="C88" s="6" t="s">
        <v>8706</v>
      </c>
      <c r="D88" s="6" t="s">
        <v>168</v>
      </c>
      <c r="E88" s="6" t="s">
        <v>65</v>
      </c>
      <c r="F88" s="8" t="s">
        <v>66</v>
      </c>
      <c r="G88" s="6" t="s">
        <v>1237</v>
      </c>
      <c r="H88" s="6" t="s">
        <v>8334</v>
      </c>
      <c r="I88" s="6" t="s">
        <v>8335</v>
      </c>
      <c r="J88" s="6" t="s">
        <v>8336</v>
      </c>
      <c r="K88" s="6" t="s">
        <v>72</v>
      </c>
      <c r="L88" s="6" t="e">
        <v>#N/A</v>
      </c>
      <c r="M88" s="6"/>
      <c r="N88" s="6"/>
      <c r="O88" s="6"/>
      <c r="P88" s="6"/>
      <c r="Q88" s="6"/>
      <c r="R88" s="6" t="s">
        <v>8707</v>
      </c>
      <c r="S88" s="6" t="s">
        <v>8782</v>
      </c>
      <c r="T88" s="6" t="s">
        <v>8783</v>
      </c>
      <c r="U88" s="6" t="s">
        <v>8629</v>
      </c>
    </row>
    <row r="89" spans="1:21" x14ac:dyDescent="0.2">
      <c r="A89" s="9" t="s">
        <v>7235</v>
      </c>
      <c r="B89" s="9" t="s">
        <v>7234</v>
      </c>
      <c r="C89" s="9" t="s">
        <v>8784</v>
      </c>
      <c r="D89" s="9" t="s">
        <v>168</v>
      </c>
      <c r="E89" s="9" t="s">
        <v>65</v>
      </c>
      <c r="F89" s="10" t="s">
        <v>66</v>
      </c>
      <c r="G89" s="9" t="s">
        <v>1237</v>
      </c>
      <c r="H89" s="9" t="s">
        <v>6385</v>
      </c>
      <c r="I89" s="9" t="s">
        <v>1743</v>
      </c>
      <c r="J89" s="9" t="s">
        <v>7212</v>
      </c>
      <c r="K89" s="9" t="s">
        <v>72</v>
      </c>
      <c r="L89" s="9" t="e">
        <v>#N/A</v>
      </c>
      <c r="M89" s="9"/>
      <c r="N89" s="9"/>
      <c r="O89" s="9"/>
      <c r="P89" s="9"/>
      <c r="Q89" s="9"/>
      <c r="R89" s="9" t="s">
        <v>8785</v>
      </c>
      <c r="S89" s="9" t="s">
        <v>8786</v>
      </c>
      <c r="T89" s="9" t="s">
        <v>8787</v>
      </c>
      <c r="U89" s="9" t="s">
        <v>8629</v>
      </c>
    </row>
    <row r="90" spans="1:21" x14ac:dyDescent="0.2">
      <c r="A90" s="6" t="s">
        <v>7215</v>
      </c>
      <c r="B90" s="6" t="s">
        <v>7214</v>
      </c>
      <c r="C90" s="6" t="s">
        <v>8784</v>
      </c>
      <c r="D90" s="6" t="s">
        <v>168</v>
      </c>
      <c r="E90" s="6" t="s">
        <v>65</v>
      </c>
      <c r="F90" s="8" t="s">
        <v>66</v>
      </c>
      <c r="G90" s="6" t="s">
        <v>1237</v>
      </c>
      <c r="H90" s="6" t="s">
        <v>7216</v>
      </c>
      <c r="I90" s="6" t="s">
        <v>7217</v>
      </c>
      <c r="J90" s="6" t="s">
        <v>7218</v>
      </c>
      <c r="K90" s="6" t="s">
        <v>72</v>
      </c>
      <c r="L90" s="6" t="e">
        <v>#N/A</v>
      </c>
      <c r="M90" s="6"/>
      <c r="N90" s="6"/>
      <c r="O90" s="6"/>
      <c r="P90" s="6"/>
      <c r="Q90" s="6"/>
      <c r="R90" s="6" t="s">
        <v>8785</v>
      </c>
      <c r="S90" s="6" t="s">
        <v>8788</v>
      </c>
      <c r="T90" s="6" t="s">
        <v>8789</v>
      </c>
      <c r="U90" s="6" t="s">
        <v>8629</v>
      </c>
    </row>
    <row r="91" spans="1:21" x14ac:dyDescent="0.2">
      <c r="A91" s="9" t="s">
        <v>7260</v>
      </c>
      <c r="B91" s="9" t="s">
        <v>7259</v>
      </c>
      <c r="C91" s="9" t="s">
        <v>8784</v>
      </c>
      <c r="D91" s="9" t="s">
        <v>168</v>
      </c>
      <c r="E91" s="9" t="s">
        <v>65</v>
      </c>
      <c r="F91" s="10" t="s">
        <v>66</v>
      </c>
      <c r="G91" s="9" t="s">
        <v>1237</v>
      </c>
      <c r="H91" s="9" t="s">
        <v>387</v>
      </c>
      <c r="I91" s="9" t="s">
        <v>7261</v>
      </c>
      <c r="J91" s="9" t="s">
        <v>7262</v>
      </c>
      <c r="K91" s="9" t="s">
        <v>72</v>
      </c>
      <c r="L91" s="9" t="e">
        <v>#N/A</v>
      </c>
      <c r="M91" s="9"/>
      <c r="N91" s="9"/>
      <c r="O91" s="9"/>
      <c r="P91" s="9"/>
      <c r="Q91" s="9"/>
      <c r="R91" s="9" t="s">
        <v>8785</v>
      </c>
      <c r="S91" s="9" t="s">
        <v>8790</v>
      </c>
      <c r="T91" s="9" t="s">
        <v>8737</v>
      </c>
      <c r="U91" s="9" t="s">
        <v>8629</v>
      </c>
    </row>
    <row r="92" spans="1:21" x14ac:dyDescent="0.2">
      <c r="A92" s="6" t="s">
        <v>7209</v>
      </c>
      <c r="B92" s="6" t="s">
        <v>7207</v>
      </c>
      <c r="C92" s="6" t="s">
        <v>8784</v>
      </c>
      <c r="D92" s="6" t="s">
        <v>168</v>
      </c>
      <c r="E92" s="6" t="s">
        <v>65</v>
      </c>
      <c r="F92" s="8" t="s">
        <v>66</v>
      </c>
      <c r="G92" s="6" t="s">
        <v>1237</v>
      </c>
      <c r="H92" s="6" t="s">
        <v>7210</v>
      </c>
      <c r="I92" s="6" t="s">
        <v>7211</v>
      </c>
      <c r="J92" s="6" t="s">
        <v>7212</v>
      </c>
      <c r="K92" s="6" t="s">
        <v>72</v>
      </c>
      <c r="L92" s="6" t="e">
        <v>#N/A</v>
      </c>
      <c r="M92" s="6"/>
      <c r="N92" s="6"/>
      <c r="O92" s="6"/>
      <c r="P92" s="6"/>
      <c r="Q92" s="6"/>
      <c r="R92" s="6" t="s">
        <v>8785</v>
      </c>
      <c r="S92" s="6" t="s">
        <v>8791</v>
      </c>
      <c r="T92" s="6" t="s">
        <v>8787</v>
      </c>
      <c r="U92" s="6" t="s">
        <v>8629</v>
      </c>
    </row>
    <row r="93" spans="1:21" x14ac:dyDescent="0.2">
      <c r="A93" s="9" t="s">
        <v>7226</v>
      </c>
      <c r="B93" s="9" t="s">
        <v>7225</v>
      </c>
      <c r="C93" s="9" t="s">
        <v>8784</v>
      </c>
      <c r="D93" s="9" t="s">
        <v>168</v>
      </c>
      <c r="E93" s="9" t="s">
        <v>65</v>
      </c>
      <c r="F93" s="10" t="s">
        <v>66</v>
      </c>
      <c r="G93" s="9" t="s">
        <v>1237</v>
      </c>
      <c r="H93" s="9" t="s">
        <v>1401</v>
      </c>
      <c r="I93" s="9" t="s">
        <v>4762</v>
      </c>
      <c r="J93" s="9" t="s">
        <v>7227</v>
      </c>
      <c r="K93" s="9" t="s">
        <v>72</v>
      </c>
      <c r="L93" s="9" t="e">
        <v>#N/A</v>
      </c>
      <c r="M93" s="9"/>
      <c r="N93" s="9"/>
      <c r="O93" s="9"/>
      <c r="P93" s="9"/>
      <c r="Q93" s="9"/>
      <c r="R93" s="9" t="s">
        <v>8785</v>
      </c>
      <c r="S93" s="9" t="s">
        <v>8792</v>
      </c>
      <c r="T93" s="9" t="s">
        <v>8793</v>
      </c>
      <c r="U93" s="9" t="s">
        <v>8629</v>
      </c>
    </row>
    <row r="94" spans="1:21" x14ac:dyDescent="0.2">
      <c r="A94" s="6" t="s">
        <v>7221</v>
      </c>
      <c r="B94" s="6" t="s">
        <v>7220</v>
      </c>
      <c r="C94" s="6" t="s">
        <v>8784</v>
      </c>
      <c r="D94" s="6" t="s">
        <v>168</v>
      </c>
      <c r="E94" s="6" t="s">
        <v>65</v>
      </c>
      <c r="F94" s="8" t="s">
        <v>66</v>
      </c>
      <c r="G94" s="6" t="s">
        <v>1237</v>
      </c>
      <c r="H94" s="6" t="s">
        <v>7222</v>
      </c>
      <c r="I94" s="6" t="s">
        <v>7223</v>
      </c>
      <c r="J94" s="6" t="s">
        <v>7212</v>
      </c>
      <c r="K94" s="6" t="s">
        <v>72</v>
      </c>
      <c r="L94" s="6" t="e">
        <v>#N/A</v>
      </c>
      <c r="M94" s="6"/>
      <c r="N94" s="6"/>
      <c r="O94" s="6"/>
      <c r="P94" s="6"/>
      <c r="Q94" s="6"/>
      <c r="R94" s="6" t="s">
        <v>8785</v>
      </c>
      <c r="S94" s="6" t="s">
        <v>8794</v>
      </c>
      <c r="T94" s="6" t="s">
        <v>8787</v>
      </c>
      <c r="U94" s="6" t="s">
        <v>8629</v>
      </c>
    </row>
    <row r="95" spans="1:21" x14ac:dyDescent="0.2">
      <c r="A95" s="9" t="s">
        <v>7269</v>
      </c>
      <c r="B95" s="9" t="s">
        <v>7268</v>
      </c>
      <c r="C95" s="9" t="s">
        <v>8784</v>
      </c>
      <c r="D95" s="9" t="s">
        <v>168</v>
      </c>
      <c r="E95" s="9" t="s">
        <v>65</v>
      </c>
      <c r="F95" s="10" t="s">
        <v>66</v>
      </c>
      <c r="G95" s="9" t="s">
        <v>1237</v>
      </c>
      <c r="H95" s="9" t="s">
        <v>7270</v>
      </c>
      <c r="I95" s="9" t="s">
        <v>7271</v>
      </c>
      <c r="J95" s="9" t="s">
        <v>7247</v>
      </c>
      <c r="K95" s="9" t="s">
        <v>72</v>
      </c>
      <c r="L95" s="9" t="e">
        <v>#N/A</v>
      </c>
      <c r="M95" s="9"/>
      <c r="N95" s="9"/>
      <c r="O95" s="9"/>
      <c r="P95" s="9"/>
      <c r="Q95" s="9"/>
      <c r="R95" s="9" t="s">
        <v>8785</v>
      </c>
      <c r="S95" s="9" t="s">
        <v>8795</v>
      </c>
      <c r="T95" s="9" t="s">
        <v>8690</v>
      </c>
      <c r="U95" s="9" t="s">
        <v>8629</v>
      </c>
    </row>
    <row r="96" spans="1:21" x14ac:dyDescent="0.2">
      <c r="A96" s="6" t="s">
        <v>7313</v>
      </c>
      <c r="B96" s="6" t="s">
        <v>7312</v>
      </c>
      <c r="C96" s="6" t="s">
        <v>1220</v>
      </c>
      <c r="D96" s="6" t="s">
        <v>168</v>
      </c>
      <c r="E96" s="6" t="s">
        <v>65</v>
      </c>
      <c r="F96" s="8" t="s">
        <v>66</v>
      </c>
      <c r="G96" s="6" t="s">
        <v>67</v>
      </c>
      <c r="H96" s="6" t="s">
        <v>7314</v>
      </c>
      <c r="I96" s="6" t="s">
        <v>7315</v>
      </c>
      <c r="J96" s="6" t="s">
        <v>395</v>
      </c>
      <c r="K96" s="6" t="s">
        <v>72</v>
      </c>
      <c r="L96" s="6">
        <v>476545269</v>
      </c>
      <c r="M96" s="6" t="s">
        <v>8796</v>
      </c>
      <c r="N96" s="6" t="s">
        <v>8797</v>
      </c>
      <c r="O96" s="6" t="s">
        <v>8798</v>
      </c>
      <c r="P96" s="6" t="s">
        <v>8799</v>
      </c>
      <c r="Q96" s="6" t="s">
        <v>8800</v>
      </c>
      <c r="R96" s="6" t="s">
        <v>8801</v>
      </c>
      <c r="S96" s="6" t="s">
        <v>8802</v>
      </c>
      <c r="T96" s="6" t="s">
        <v>8803</v>
      </c>
      <c r="U96" s="6" t="s">
        <v>8629</v>
      </c>
    </row>
    <row r="97" spans="1:21" x14ac:dyDescent="0.2">
      <c r="A97" s="9" t="s">
        <v>6195</v>
      </c>
      <c r="B97" s="9" t="s">
        <v>6194</v>
      </c>
      <c r="C97" s="9" t="s">
        <v>1220</v>
      </c>
      <c r="D97" s="9" t="s">
        <v>168</v>
      </c>
      <c r="E97" s="9" t="s">
        <v>65</v>
      </c>
      <c r="F97" s="10" t="s">
        <v>66</v>
      </c>
      <c r="G97" s="9" t="s">
        <v>67</v>
      </c>
      <c r="H97" s="9" t="s">
        <v>6116</v>
      </c>
      <c r="I97" s="9" t="s">
        <v>3863</v>
      </c>
      <c r="J97" s="9" t="s">
        <v>6196</v>
      </c>
      <c r="K97" s="9" t="s">
        <v>72</v>
      </c>
      <c r="L97" s="9">
        <v>476545269</v>
      </c>
      <c r="M97" s="9" t="s">
        <v>8796</v>
      </c>
      <c r="N97" s="9" t="s">
        <v>8797</v>
      </c>
      <c r="O97" s="9" t="s">
        <v>8798</v>
      </c>
      <c r="P97" s="9" t="s">
        <v>8799</v>
      </c>
      <c r="Q97" s="9" t="s">
        <v>8800</v>
      </c>
      <c r="R97" s="9" t="s">
        <v>8801</v>
      </c>
      <c r="S97" s="9" t="s">
        <v>8804</v>
      </c>
      <c r="T97" s="9" t="s">
        <v>8805</v>
      </c>
      <c r="U97" s="9" t="s">
        <v>8629</v>
      </c>
    </row>
    <row r="98" spans="1:21" x14ac:dyDescent="0.2">
      <c r="A98" s="6" t="s">
        <v>1231</v>
      </c>
      <c r="B98" s="6" t="s">
        <v>1230</v>
      </c>
      <c r="C98" s="6" t="s">
        <v>1220</v>
      </c>
      <c r="D98" s="6" t="s">
        <v>168</v>
      </c>
      <c r="E98" s="6" t="s">
        <v>65</v>
      </c>
      <c r="F98" s="8" t="s">
        <v>66</v>
      </c>
      <c r="G98" s="6" t="s">
        <v>67</v>
      </c>
      <c r="H98" s="6" t="s">
        <v>1232</v>
      </c>
      <c r="I98" s="6" t="s">
        <v>1233</v>
      </c>
      <c r="J98" s="6" t="s">
        <v>365</v>
      </c>
      <c r="K98" s="6" t="s">
        <v>72</v>
      </c>
      <c r="L98" s="6">
        <v>476545269</v>
      </c>
      <c r="M98" s="6" t="s">
        <v>8796</v>
      </c>
      <c r="N98" s="6" t="s">
        <v>8797</v>
      </c>
      <c r="O98" s="6" t="s">
        <v>8798</v>
      </c>
      <c r="P98" s="6" t="s">
        <v>8799</v>
      </c>
      <c r="Q98" s="6" t="s">
        <v>8800</v>
      </c>
      <c r="R98" s="6" t="s">
        <v>8801</v>
      </c>
      <c r="S98" s="6" t="s">
        <v>8806</v>
      </c>
      <c r="T98" s="6" t="s">
        <v>8807</v>
      </c>
      <c r="U98" s="6" t="s">
        <v>8629</v>
      </c>
    </row>
    <row r="99" spans="1:21" x14ac:dyDescent="0.2">
      <c r="A99" s="9" t="s">
        <v>1226</v>
      </c>
      <c r="B99" s="9" t="s">
        <v>1225</v>
      </c>
      <c r="C99" s="9" t="s">
        <v>1220</v>
      </c>
      <c r="D99" s="9" t="s">
        <v>63</v>
      </c>
      <c r="E99" s="9" t="s">
        <v>65</v>
      </c>
      <c r="F99" s="10" t="s">
        <v>66</v>
      </c>
      <c r="G99" s="9" t="s">
        <v>67</v>
      </c>
      <c r="H99" s="9" t="s">
        <v>1227</v>
      </c>
      <c r="I99" s="9" t="s">
        <v>1228</v>
      </c>
      <c r="J99" s="9" t="s">
        <v>757</v>
      </c>
      <c r="K99" s="9" t="s">
        <v>72</v>
      </c>
      <c r="L99" s="9">
        <v>476545269</v>
      </c>
      <c r="M99" s="9" t="s">
        <v>8796</v>
      </c>
      <c r="N99" s="9" t="s">
        <v>8797</v>
      </c>
      <c r="O99" s="9" t="s">
        <v>8798</v>
      </c>
      <c r="P99" s="9" t="s">
        <v>8799</v>
      </c>
      <c r="Q99" s="9" t="s">
        <v>8800</v>
      </c>
      <c r="R99" s="9" t="s">
        <v>8801</v>
      </c>
      <c r="S99" s="9" t="s">
        <v>8808</v>
      </c>
      <c r="T99" s="9" t="s">
        <v>8809</v>
      </c>
      <c r="U99" s="9" t="s">
        <v>8810</v>
      </c>
    </row>
    <row r="100" spans="1:21" x14ac:dyDescent="0.2">
      <c r="A100" s="6" t="s">
        <v>7318</v>
      </c>
      <c r="B100" s="6" t="s">
        <v>7317</v>
      </c>
      <c r="C100" s="6" t="s">
        <v>1220</v>
      </c>
      <c r="D100" s="6" t="s">
        <v>63</v>
      </c>
      <c r="E100" s="6" t="s">
        <v>65</v>
      </c>
      <c r="F100" s="8" t="s">
        <v>66</v>
      </c>
      <c r="G100" s="6" t="s">
        <v>67</v>
      </c>
      <c r="H100" s="6" t="s">
        <v>4116</v>
      </c>
      <c r="I100" s="6" t="s">
        <v>7319</v>
      </c>
      <c r="J100" s="6" t="s">
        <v>861</v>
      </c>
      <c r="K100" s="6" t="s">
        <v>72</v>
      </c>
      <c r="L100" s="6">
        <v>476545269</v>
      </c>
      <c r="M100" s="6" t="s">
        <v>8796</v>
      </c>
      <c r="N100" s="6" t="s">
        <v>8797</v>
      </c>
      <c r="O100" s="6" t="s">
        <v>8798</v>
      </c>
      <c r="P100" s="6" t="s">
        <v>8799</v>
      </c>
      <c r="Q100" s="6" t="s">
        <v>8800</v>
      </c>
      <c r="R100" s="6" t="s">
        <v>8801</v>
      </c>
      <c r="S100" s="6" t="s">
        <v>8811</v>
      </c>
      <c r="T100" s="6" t="s">
        <v>8812</v>
      </c>
      <c r="U100" s="6" t="s">
        <v>8810</v>
      </c>
    </row>
    <row r="101" spans="1:21" x14ac:dyDescent="0.2">
      <c r="A101" s="9" t="s">
        <v>7303</v>
      </c>
      <c r="B101" s="9" t="s">
        <v>7302</v>
      </c>
      <c r="C101" s="9" t="s">
        <v>1220</v>
      </c>
      <c r="D101" s="9" t="s">
        <v>63</v>
      </c>
      <c r="E101" s="9" t="s">
        <v>65</v>
      </c>
      <c r="F101" s="10" t="s">
        <v>66</v>
      </c>
      <c r="G101" s="9" t="s">
        <v>67</v>
      </c>
      <c r="H101" s="9" t="s">
        <v>7304</v>
      </c>
      <c r="I101" s="9" t="s">
        <v>7305</v>
      </c>
      <c r="J101" s="9" t="s">
        <v>572</v>
      </c>
      <c r="K101" s="9" t="s">
        <v>72</v>
      </c>
      <c r="L101" s="9">
        <v>476545269</v>
      </c>
      <c r="M101" s="9" t="s">
        <v>8796</v>
      </c>
      <c r="N101" s="9" t="s">
        <v>8797</v>
      </c>
      <c r="O101" s="9" t="s">
        <v>8798</v>
      </c>
      <c r="P101" s="9" t="s">
        <v>8799</v>
      </c>
      <c r="Q101" s="9" t="s">
        <v>8800</v>
      </c>
      <c r="R101" s="9" t="s">
        <v>8801</v>
      </c>
      <c r="S101" s="9" t="s">
        <v>8813</v>
      </c>
      <c r="T101" s="9" t="s">
        <v>8814</v>
      </c>
      <c r="U101" s="9" t="s">
        <v>8810</v>
      </c>
    </row>
    <row r="102" spans="1:21" x14ac:dyDescent="0.2">
      <c r="A102" s="6" t="s">
        <v>1221</v>
      </c>
      <c r="B102" s="6" t="s">
        <v>1218</v>
      </c>
      <c r="C102" s="6" t="s">
        <v>1220</v>
      </c>
      <c r="D102" s="6" t="s">
        <v>63</v>
      </c>
      <c r="E102" s="6" t="s">
        <v>65</v>
      </c>
      <c r="F102" s="8" t="s">
        <v>66</v>
      </c>
      <c r="G102" s="6" t="s">
        <v>67</v>
      </c>
      <c r="H102" s="6" t="s">
        <v>1222</v>
      </c>
      <c r="I102" s="6" t="s">
        <v>1223</v>
      </c>
      <c r="J102" s="6" t="s">
        <v>455</v>
      </c>
      <c r="K102" s="6" t="s">
        <v>72</v>
      </c>
      <c r="L102" s="6">
        <v>476545269</v>
      </c>
      <c r="M102" s="6" t="s">
        <v>8796</v>
      </c>
      <c r="N102" s="6" t="s">
        <v>8797</v>
      </c>
      <c r="O102" s="6" t="s">
        <v>8798</v>
      </c>
      <c r="P102" s="6" t="s">
        <v>8799</v>
      </c>
      <c r="Q102" s="6" t="s">
        <v>8800</v>
      </c>
      <c r="R102" s="6" t="s">
        <v>8801</v>
      </c>
      <c r="S102" s="6" t="s">
        <v>8815</v>
      </c>
      <c r="T102" s="6" t="s">
        <v>8635</v>
      </c>
      <c r="U102" s="6" t="s">
        <v>8810</v>
      </c>
    </row>
    <row r="103" spans="1:21" x14ac:dyDescent="0.2">
      <c r="A103" s="9" t="s">
        <v>5086</v>
      </c>
      <c r="B103" s="9" t="s">
        <v>5085</v>
      </c>
      <c r="C103" s="9" t="s">
        <v>1220</v>
      </c>
      <c r="D103" s="9" t="s">
        <v>168</v>
      </c>
      <c r="E103" s="9" t="s">
        <v>65</v>
      </c>
      <c r="F103" s="10" t="s">
        <v>66</v>
      </c>
      <c r="G103" s="9" t="s">
        <v>67</v>
      </c>
      <c r="H103" s="9" t="s">
        <v>5087</v>
      </c>
      <c r="I103" s="9" t="s">
        <v>5088</v>
      </c>
      <c r="J103" s="9" t="s">
        <v>219</v>
      </c>
      <c r="K103" s="9" t="s">
        <v>72</v>
      </c>
      <c r="L103" s="9">
        <v>476545269</v>
      </c>
      <c r="M103" s="9" t="s">
        <v>8796</v>
      </c>
      <c r="N103" s="9" t="s">
        <v>8797</v>
      </c>
      <c r="O103" s="9" t="s">
        <v>8798</v>
      </c>
      <c r="P103" s="9" t="s">
        <v>8799</v>
      </c>
      <c r="Q103" s="9" t="s">
        <v>8800</v>
      </c>
      <c r="R103" s="9" t="s">
        <v>8801</v>
      </c>
      <c r="S103" s="9" t="s">
        <v>8816</v>
      </c>
      <c r="T103" s="9" t="s">
        <v>8817</v>
      </c>
      <c r="U103" s="9" t="s">
        <v>8629</v>
      </c>
    </row>
    <row r="104" spans="1:21" x14ac:dyDescent="0.2">
      <c r="A104" s="6" t="s">
        <v>6211</v>
      </c>
      <c r="B104" s="6" t="s">
        <v>6209</v>
      </c>
      <c r="C104" s="6" t="s">
        <v>1220</v>
      </c>
      <c r="D104" s="6" t="s">
        <v>63</v>
      </c>
      <c r="E104" s="6" t="s">
        <v>65</v>
      </c>
      <c r="F104" s="8" t="s">
        <v>66</v>
      </c>
      <c r="G104" s="6" t="s">
        <v>67</v>
      </c>
      <c r="H104" s="6" t="s">
        <v>6212</v>
      </c>
      <c r="I104" s="6" t="s">
        <v>6213</v>
      </c>
      <c r="J104" s="6" t="s">
        <v>395</v>
      </c>
      <c r="K104" s="6" t="s">
        <v>72</v>
      </c>
      <c r="L104" s="6">
        <v>476545269</v>
      </c>
      <c r="M104" s="6" t="s">
        <v>8796</v>
      </c>
      <c r="N104" s="6" t="s">
        <v>8797</v>
      </c>
      <c r="O104" s="6" t="s">
        <v>8798</v>
      </c>
      <c r="P104" s="6" t="s">
        <v>8799</v>
      </c>
      <c r="Q104" s="6" t="s">
        <v>8800</v>
      </c>
      <c r="R104" s="6" t="s">
        <v>8801</v>
      </c>
      <c r="S104" s="6" t="s">
        <v>8818</v>
      </c>
      <c r="T104" s="6" t="s">
        <v>8803</v>
      </c>
      <c r="U104" s="6" t="s">
        <v>8810</v>
      </c>
    </row>
    <row r="105" spans="1:21" x14ac:dyDescent="0.2">
      <c r="A105" s="9" t="s">
        <v>7288</v>
      </c>
      <c r="B105" s="9" t="s">
        <v>7287</v>
      </c>
      <c r="C105" s="9" t="s">
        <v>1220</v>
      </c>
      <c r="D105" s="9" t="s">
        <v>168</v>
      </c>
      <c r="E105" s="9" t="s">
        <v>65</v>
      </c>
      <c r="F105" s="10" t="s">
        <v>66</v>
      </c>
      <c r="G105" s="9" t="s">
        <v>67</v>
      </c>
      <c r="H105" s="9" t="s">
        <v>4691</v>
      </c>
      <c r="I105" s="9" t="s">
        <v>7289</v>
      </c>
      <c r="J105" s="9" t="s">
        <v>6001</v>
      </c>
      <c r="K105" s="9" t="s">
        <v>72</v>
      </c>
      <c r="L105" s="9">
        <v>476545269</v>
      </c>
      <c r="M105" s="9" t="s">
        <v>8796</v>
      </c>
      <c r="N105" s="9" t="s">
        <v>8797</v>
      </c>
      <c r="O105" s="9" t="s">
        <v>8798</v>
      </c>
      <c r="P105" s="9" t="s">
        <v>8799</v>
      </c>
      <c r="Q105" s="9" t="s">
        <v>8800</v>
      </c>
      <c r="R105" s="9" t="s">
        <v>8801</v>
      </c>
      <c r="S105" s="9" t="s">
        <v>8819</v>
      </c>
      <c r="T105" s="9" t="s">
        <v>8820</v>
      </c>
      <c r="U105" s="9" t="s">
        <v>8629</v>
      </c>
    </row>
    <row r="106" spans="1:21" x14ac:dyDescent="0.2">
      <c r="A106" s="6" t="s">
        <v>7328</v>
      </c>
      <c r="B106" s="6" t="s">
        <v>7327</v>
      </c>
      <c r="C106" s="6" t="s">
        <v>1203</v>
      </c>
      <c r="D106" s="6" t="s">
        <v>63</v>
      </c>
      <c r="E106" s="6" t="s">
        <v>65</v>
      </c>
      <c r="F106" s="8" t="s">
        <v>66</v>
      </c>
      <c r="G106" s="6" t="s">
        <v>67</v>
      </c>
      <c r="H106" s="6" t="s">
        <v>7329</v>
      </c>
      <c r="I106" s="6" t="s">
        <v>7330</v>
      </c>
      <c r="J106" s="6" t="s">
        <v>426</v>
      </c>
      <c r="K106" s="6" t="s">
        <v>72</v>
      </c>
      <c r="L106" s="6">
        <v>476545011</v>
      </c>
      <c r="M106" s="6" t="s">
        <v>8821</v>
      </c>
      <c r="N106" s="6" t="s">
        <v>8822</v>
      </c>
      <c r="O106" s="6" t="s">
        <v>8822</v>
      </c>
      <c r="P106" s="6"/>
      <c r="Q106" s="6"/>
      <c r="R106" s="6" t="s">
        <v>8823</v>
      </c>
      <c r="S106" s="6" t="s">
        <v>8824</v>
      </c>
      <c r="T106" s="6" t="s">
        <v>8825</v>
      </c>
      <c r="U106" s="6" t="s">
        <v>8826</v>
      </c>
    </row>
    <row r="107" spans="1:21" x14ac:dyDescent="0.2">
      <c r="A107" s="9" t="s">
        <v>6264</v>
      </c>
      <c r="B107" s="9" t="s">
        <v>6263</v>
      </c>
      <c r="C107" s="9" t="s">
        <v>1203</v>
      </c>
      <c r="D107" s="9" t="s">
        <v>63</v>
      </c>
      <c r="E107" s="9" t="s">
        <v>65</v>
      </c>
      <c r="F107" s="10" t="s">
        <v>66</v>
      </c>
      <c r="G107" s="9" t="s">
        <v>67</v>
      </c>
      <c r="H107" s="9" t="s">
        <v>6265</v>
      </c>
      <c r="I107" s="9" t="s">
        <v>6266</v>
      </c>
      <c r="J107" s="9" t="s">
        <v>426</v>
      </c>
      <c r="K107" s="9" t="s">
        <v>72</v>
      </c>
      <c r="L107" s="9">
        <v>476545011</v>
      </c>
      <c r="M107" s="9" t="s">
        <v>8821</v>
      </c>
      <c r="N107" s="9" t="s">
        <v>8822</v>
      </c>
      <c r="O107" s="9" t="s">
        <v>8822</v>
      </c>
      <c r="P107" s="9"/>
      <c r="Q107" s="9"/>
      <c r="R107" s="9" t="s">
        <v>8823</v>
      </c>
      <c r="S107" s="9" t="s">
        <v>8827</v>
      </c>
      <c r="T107" s="9" t="s">
        <v>8825</v>
      </c>
      <c r="U107" s="9" t="s">
        <v>8826</v>
      </c>
    </row>
    <row r="108" spans="1:21" x14ac:dyDescent="0.2">
      <c r="A108" s="6" t="s">
        <v>7323</v>
      </c>
      <c r="B108" s="6" t="s">
        <v>7321</v>
      </c>
      <c r="C108" s="6" t="s">
        <v>1203</v>
      </c>
      <c r="D108" s="6" t="s">
        <v>63</v>
      </c>
      <c r="E108" s="6" t="s">
        <v>65</v>
      </c>
      <c r="F108" s="8" t="s">
        <v>66</v>
      </c>
      <c r="G108" s="6" t="s">
        <v>67</v>
      </c>
      <c r="H108" s="6" t="s">
        <v>7324</v>
      </c>
      <c r="I108" s="6" t="s">
        <v>7325</v>
      </c>
      <c r="J108" s="6" t="s">
        <v>236</v>
      </c>
      <c r="K108" s="6" t="s">
        <v>72</v>
      </c>
      <c r="L108" s="6">
        <v>476545011</v>
      </c>
      <c r="M108" s="6" t="s">
        <v>8821</v>
      </c>
      <c r="N108" s="6" t="s">
        <v>8822</v>
      </c>
      <c r="O108" s="6" t="s">
        <v>8822</v>
      </c>
      <c r="P108" s="6"/>
      <c r="Q108" s="6"/>
      <c r="R108" s="6" t="s">
        <v>8823</v>
      </c>
      <c r="S108" s="6" t="s">
        <v>8828</v>
      </c>
      <c r="T108" s="6" t="s">
        <v>8829</v>
      </c>
      <c r="U108" s="6" t="s">
        <v>8826</v>
      </c>
    </row>
    <row r="109" spans="1:21" x14ac:dyDescent="0.2">
      <c r="A109" s="9" t="s">
        <v>1214</v>
      </c>
      <c r="B109" s="9" t="s">
        <v>1213</v>
      </c>
      <c r="C109" s="9" t="s">
        <v>1203</v>
      </c>
      <c r="D109" s="9" t="s">
        <v>168</v>
      </c>
      <c r="E109" s="9" t="s">
        <v>65</v>
      </c>
      <c r="F109" s="10" t="s">
        <v>66</v>
      </c>
      <c r="G109" s="9" t="s">
        <v>67</v>
      </c>
      <c r="H109" s="9" t="s">
        <v>1215</v>
      </c>
      <c r="I109" s="9" t="s">
        <v>1216</v>
      </c>
      <c r="J109" s="9" t="s">
        <v>284</v>
      </c>
      <c r="K109" s="9" t="s">
        <v>72</v>
      </c>
      <c r="L109" s="9">
        <v>476545011</v>
      </c>
      <c r="M109" s="9" t="s">
        <v>8821</v>
      </c>
      <c r="N109" s="9" t="s">
        <v>8822</v>
      </c>
      <c r="O109" s="9" t="s">
        <v>8822</v>
      </c>
      <c r="P109" s="9"/>
      <c r="Q109" s="9"/>
      <c r="R109" s="9" t="s">
        <v>8823</v>
      </c>
      <c r="S109" s="9" t="s">
        <v>8830</v>
      </c>
      <c r="T109" s="9" t="s">
        <v>8831</v>
      </c>
      <c r="U109" s="9" t="s">
        <v>8629</v>
      </c>
    </row>
    <row r="110" spans="1:21" x14ac:dyDescent="0.2">
      <c r="A110" s="6" t="s">
        <v>6280</v>
      </c>
      <c r="B110" s="6" t="s">
        <v>6278</v>
      </c>
      <c r="C110" s="6" t="s">
        <v>1203</v>
      </c>
      <c r="D110" s="6" t="s">
        <v>63</v>
      </c>
      <c r="E110" s="6" t="s">
        <v>65</v>
      </c>
      <c r="F110" s="8" t="s">
        <v>66</v>
      </c>
      <c r="G110" s="6" t="s">
        <v>67</v>
      </c>
      <c r="H110" s="6" t="s">
        <v>6281</v>
      </c>
      <c r="I110" s="6" t="s">
        <v>2366</v>
      </c>
      <c r="J110" s="6" t="s">
        <v>683</v>
      </c>
      <c r="K110" s="6" t="s">
        <v>72</v>
      </c>
      <c r="L110" s="6">
        <v>476545011</v>
      </c>
      <c r="M110" s="6" t="s">
        <v>8821</v>
      </c>
      <c r="N110" s="6" t="s">
        <v>8822</v>
      </c>
      <c r="O110" s="6" t="s">
        <v>8822</v>
      </c>
      <c r="P110" s="6"/>
      <c r="Q110" s="6"/>
      <c r="R110" s="6" t="s">
        <v>8823</v>
      </c>
      <c r="S110" s="6" t="s">
        <v>8832</v>
      </c>
      <c r="T110" s="6" t="s">
        <v>8833</v>
      </c>
      <c r="U110" s="6" t="s">
        <v>8826</v>
      </c>
    </row>
    <row r="111" spans="1:21" x14ac:dyDescent="0.2">
      <c r="A111" s="9" t="s">
        <v>6249</v>
      </c>
      <c r="B111" s="9" t="s">
        <v>6248</v>
      </c>
      <c r="C111" s="9" t="s">
        <v>1203</v>
      </c>
      <c r="D111" s="9" t="s">
        <v>168</v>
      </c>
      <c r="E111" s="9" t="s">
        <v>65</v>
      </c>
      <c r="F111" s="10" t="s">
        <v>66</v>
      </c>
      <c r="G111" s="9" t="s">
        <v>67</v>
      </c>
      <c r="H111" s="9" t="s">
        <v>6250</v>
      </c>
      <c r="I111" s="9" t="s">
        <v>6251</v>
      </c>
      <c r="J111" s="9" t="s">
        <v>6252</v>
      </c>
      <c r="K111" s="9" t="s">
        <v>72</v>
      </c>
      <c r="L111" s="9">
        <v>476545011</v>
      </c>
      <c r="M111" s="9" t="s">
        <v>8821</v>
      </c>
      <c r="N111" s="9" t="s">
        <v>8822</v>
      </c>
      <c r="O111" s="9" t="s">
        <v>8822</v>
      </c>
      <c r="P111" s="9"/>
      <c r="Q111" s="9"/>
      <c r="R111" s="9" t="s">
        <v>8823</v>
      </c>
      <c r="S111" s="9" t="s">
        <v>8834</v>
      </c>
      <c r="T111" s="9" t="s">
        <v>8835</v>
      </c>
      <c r="U111" s="9" t="s">
        <v>8629</v>
      </c>
    </row>
    <row r="112" spans="1:21" x14ac:dyDescent="0.2">
      <c r="A112" s="6" t="s">
        <v>1209</v>
      </c>
      <c r="B112" s="6" t="s">
        <v>1208</v>
      </c>
      <c r="C112" s="6" t="s">
        <v>1203</v>
      </c>
      <c r="D112" s="6" t="s">
        <v>63</v>
      </c>
      <c r="E112" s="6" t="s">
        <v>65</v>
      </c>
      <c r="F112" s="8" t="s">
        <v>66</v>
      </c>
      <c r="G112" s="6" t="s">
        <v>67</v>
      </c>
      <c r="H112" s="6" t="s">
        <v>1210</v>
      </c>
      <c r="I112" s="6" t="s">
        <v>1211</v>
      </c>
      <c r="J112" s="6" t="s">
        <v>426</v>
      </c>
      <c r="K112" s="6" t="s">
        <v>72</v>
      </c>
      <c r="L112" s="6">
        <v>476545011</v>
      </c>
      <c r="M112" s="6" t="s">
        <v>8821</v>
      </c>
      <c r="N112" s="6" t="s">
        <v>8822</v>
      </c>
      <c r="O112" s="6" t="s">
        <v>8822</v>
      </c>
      <c r="P112" s="6"/>
      <c r="Q112" s="6"/>
      <c r="R112" s="6" t="s">
        <v>8823</v>
      </c>
      <c r="S112" s="6" t="s">
        <v>8836</v>
      </c>
      <c r="T112" s="6" t="s">
        <v>8825</v>
      </c>
      <c r="U112" s="6" t="s">
        <v>8826</v>
      </c>
    </row>
    <row r="113" spans="1:21" x14ac:dyDescent="0.2">
      <c r="A113" s="9" t="s">
        <v>1204</v>
      </c>
      <c r="B113" s="9" t="s">
        <v>1201</v>
      </c>
      <c r="C113" s="9" t="s">
        <v>1203</v>
      </c>
      <c r="D113" s="9" t="s">
        <v>63</v>
      </c>
      <c r="E113" s="9" t="s">
        <v>65</v>
      </c>
      <c r="F113" s="10" t="s">
        <v>66</v>
      </c>
      <c r="G113" s="9" t="s">
        <v>67</v>
      </c>
      <c r="H113" s="9" t="s">
        <v>1205</v>
      </c>
      <c r="I113" s="9" t="s">
        <v>1206</v>
      </c>
      <c r="J113" s="9" t="s">
        <v>426</v>
      </c>
      <c r="K113" s="9" t="s">
        <v>72</v>
      </c>
      <c r="L113" s="9">
        <v>476545011</v>
      </c>
      <c r="M113" s="9" t="s">
        <v>8821</v>
      </c>
      <c r="N113" s="9" t="s">
        <v>8822</v>
      </c>
      <c r="O113" s="9" t="s">
        <v>8822</v>
      </c>
      <c r="P113" s="9"/>
      <c r="Q113" s="9"/>
      <c r="R113" s="9" t="s">
        <v>8823</v>
      </c>
      <c r="S113" s="9" t="s">
        <v>8837</v>
      </c>
      <c r="T113" s="9" t="s">
        <v>8825</v>
      </c>
      <c r="U113" s="9" t="s">
        <v>8826</v>
      </c>
    </row>
    <row r="114" spans="1:21" x14ac:dyDescent="0.2">
      <c r="A114" s="6" t="s">
        <v>1197</v>
      </c>
      <c r="B114" s="6" t="s">
        <v>1196</v>
      </c>
      <c r="C114" s="6" t="s">
        <v>1165</v>
      </c>
      <c r="D114" s="6" t="s">
        <v>63</v>
      </c>
      <c r="E114" s="6" t="s">
        <v>65</v>
      </c>
      <c r="F114" s="8" t="s">
        <v>66</v>
      </c>
      <c r="G114" s="6" t="s">
        <v>67</v>
      </c>
      <c r="H114" s="6" t="s">
        <v>1198</v>
      </c>
      <c r="I114" s="6" t="s">
        <v>1199</v>
      </c>
      <c r="J114" s="6" t="s">
        <v>426</v>
      </c>
      <c r="K114" s="6" t="s">
        <v>72</v>
      </c>
      <c r="L114" s="6">
        <v>476542511</v>
      </c>
      <c r="M114" s="6" t="s">
        <v>8838</v>
      </c>
      <c r="N114" s="6" t="s">
        <v>8839</v>
      </c>
      <c r="O114" s="6" t="s">
        <v>8839</v>
      </c>
      <c r="P114" s="6"/>
      <c r="Q114" s="6"/>
      <c r="R114" s="6" t="s">
        <v>8840</v>
      </c>
      <c r="S114" s="6" t="s">
        <v>8841</v>
      </c>
      <c r="T114" s="6" t="s">
        <v>8825</v>
      </c>
      <c r="U114" s="6" t="s">
        <v>8842</v>
      </c>
    </row>
    <row r="115" spans="1:21" x14ac:dyDescent="0.2">
      <c r="A115" s="9" t="s">
        <v>1191</v>
      </c>
      <c r="B115" s="9" t="s">
        <v>1190</v>
      </c>
      <c r="C115" s="9" t="s">
        <v>1165</v>
      </c>
      <c r="D115" s="9" t="s">
        <v>63</v>
      </c>
      <c r="E115" s="9" t="s">
        <v>65</v>
      </c>
      <c r="F115" s="10" t="s">
        <v>66</v>
      </c>
      <c r="G115" s="9" t="s">
        <v>67</v>
      </c>
      <c r="H115" s="9" t="s">
        <v>1192</v>
      </c>
      <c r="I115" s="9" t="s">
        <v>1193</v>
      </c>
      <c r="J115" s="9" t="s">
        <v>1194</v>
      </c>
      <c r="K115" s="9" t="s">
        <v>72</v>
      </c>
      <c r="L115" s="9">
        <v>476542511</v>
      </c>
      <c r="M115" s="9" t="s">
        <v>8838</v>
      </c>
      <c r="N115" s="9" t="s">
        <v>8839</v>
      </c>
      <c r="O115" s="9" t="s">
        <v>8839</v>
      </c>
      <c r="P115" s="9"/>
      <c r="Q115" s="9"/>
      <c r="R115" s="9" t="s">
        <v>8840</v>
      </c>
      <c r="S115" s="9" t="s">
        <v>8843</v>
      </c>
      <c r="T115" s="9" t="s">
        <v>8844</v>
      </c>
      <c r="U115" s="9" t="s">
        <v>8842</v>
      </c>
    </row>
    <row r="116" spans="1:21" x14ac:dyDescent="0.2">
      <c r="A116" s="6" t="s">
        <v>1952</v>
      </c>
      <c r="B116" s="6" t="s">
        <v>1951</v>
      </c>
      <c r="C116" s="6" t="s">
        <v>1165</v>
      </c>
      <c r="D116" s="6" t="s">
        <v>63</v>
      </c>
      <c r="E116" s="6" t="s">
        <v>65</v>
      </c>
      <c r="F116" s="8" t="s">
        <v>66</v>
      </c>
      <c r="G116" s="6" t="s">
        <v>67</v>
      </c>
      <c r="H116" s="6" t="s">
        <v>1953</v>
      </c>
      <c r="I116" s="6" t="s">
        <v>1490</v>
      </c>
      <c r="J116" s="6" t="s">
        <v>1954</v>
      </c>
      <c r="K116" s="6" t="s">
        <v>72</v>
      </c>
      <c r="L116" s="6">
        <v>476542511</v>
      </c>
      <c r="M116" s="6" t="s">
        <v>8838</v>
      </c>
      <c r="N116" s="6" t="s">
        <v>8839</v>
      </c>
      <c r="O116" s="6" t="s">
        <v>8839</v>
      </c>
      <c r="P116" s="6"/>
      <c r="Q116" s="6"/>
      <c r="R116" s="6" t="s">
        <v>8840</v>
      </c>
      <c r="S116" s="6" t="s">
        <v>8845</v>
      </c>
      <c r="T116" s="6" t="s">
        <v>8846</v>
      </c>
      <c r="U116" s="6" t="s">
        <v>8842</v>
      </c>
    </row>
    <row r="117" spans="1:21" x14ac:dyDescent="0.2">
      <c r="A117" s="9" t="s">
        <v>1186</v>
      </c>
      <c r="B117" s="9" t="s">
        <v>1185</v>
      </c>
      <c r="C117" s="9" t="s">
        <v>1165</v>
      </c>
      <c r="D117" s="9" t="s">
        <v>168</v>
      </c>
      <c r="E117" s="9" t="s">
        <v>65</v>
      </c>
      <c r="F117" s="10" t="s">
        <v>66</v>
      </c>
      <c r="G117" s="9" t="s">
        <v>67</v>
      </c>
      <c r="H117" s="9" t="s">
        <v>1187</v>
      </c>
      <c r="I117" s="9" t="s">
        <v>1188</v>
      </c>
      <c r="J117" s="9" t="s">
        <v>284</v>
      </c>
      <c r="K117" s="9" t="s">
        <v>72</v>
      </c>
      <c r="L117" s="9">
        <v>476542511</v>
      </c>
      <c r="M117" s="9" t="s">
        <v>8838</v>
      </c>
      <c r="N117" s="9" t="s">
        <v>8839</v>
      </c>
      <c r="O117" s="9" t="s">
        <v>8839</v>
      </c>
      <c r="P117" s="9"/>
      <c r="Q117" s="9"/>
      <c r="R117" s="9" t="s">
        <v>8840</v>
      </c>
      <c r="S117" s="9" t="s">
        <v>8847</v>
      </c>
      <c r="T117" s="9" t="s">
        <v>8831</v>
      </c>
      <c r="U117" s="9" t="s">
        <v>8629</v>
      </c>
    </row>
    <row r="118" spans="1:21" x14ac:dyDescent="0.2">
      <c r="A118" s="6" t="s">
        <v>1181</v>
      </c>
      <c r="B118" s="6" t="s">
        <v>1180</v>
      </c>
      <c r="C118" s="6" t="s">
        <v>1165</v>
      </c>
      <c r="D118" s="6" t="s">
        <v>63</v>
      </c>
      <c r="E118" s="6" t="s">
        <v>65</v>
      </c>
      <c r="F118" s="8" t="s">
        <v>66</v>
      </c>
      <c r="G118" s="6" t="s">
        <v>67</v>
      </c>
      <c r="H118" s="6" t="s">
        <v>1182</v>
      </c>
      <c r="I118" s="6" t="s">
        <v>1183</v>
      </c>
      <c r="J118" s="6" t="s">
        <v>88</v>
      </c>
      <c r="K118" s="6" t="s">
        <v>72</v>
      </c>
      <c r="L118" s="6">
        <v>476542511</v>
      </c>
      <c r="M118" s="6" t="s">
        <v>8838</v>
      </c>
      <c r="N118" s="6" t="s">
        <v>8839</v>
      </c>
      <c r="O118" s="6" t="s">
        <v>8839</v>
      </c>
      <c r="P118" s="6"/>
      <c r="Q118" s="6"/>
      <c r="R118" s="6" t="s">
        <v>8840</v>
      </c>
      <c r="S118" s="6" t="s">
        <v>8848</v>
      </c>
      <c r="T118" s="6" t="s">
        <v>8849</v>
      </c>
      <c r="U118" s="6" t="s">
        <v>8842</v>
      </c>
    </row>
    <row r="119" spans="1:21" x14ac:dyDescent="0.2">
      <c r="A119" s="9" t="s">
        <v>1176</v>
      </c>
      <c r="B119" s="9" t="s">
        <v>1175</v>
      </c>
      <c r="C119" s="9" t="s">
        <v>1165</v>
      </c>
      <c r="D119" s="9" t="s">
        <v>63</v>
      </c>
      <c r="E119" s="9" t="s">
        <v>65</v>
      </c>
      <c r="F119" s="10" t="s">
        <v>66</v>
      </c>
      <c r="G119" s="9" t="s">
        <v>67</v>
      </c>
      <c r="H119" s="9" t="s">
        <v>1177</v>
      </c>
      <c r="I119" s="9" t="s">
        <v>1178</v>
      </c>
      <c r="J119" s="9" t="s">
        <v>219</v>
      </c>
      <c r="K119" s="9" t="s">
        <v>72</v>
      </c>
      <c r="L119" s="9">
        <v>476542511</v>
      </c>
      <c r="M119" s="9" t="s">
        <v>8838</v>
      </c>
      <c r="N119" s="9" t="s">
        <v>8839</v>
      </c>
      <c r="O119" s="9" t="s">
        <v>8839</v>
      </c>
      <c r="P119" s="9"/>
      <c r="Q119" s="9"/>
      <c r="R119" s="9" t="s">
        <v>8840</v>
      </c>
      <c r="S119" s="9" t="s">
        <v>8850</v>
      </c>
      <c r="T119" s="9" t="s">
        <v>8817</v>
      </c>
      <c r="U119" s="9" t="s">
        <v>8842</v>
      </c>
    </row>
    <row r="120" spans="1:21" x14ac:dyDescent="0.2">
      <c r="A120" s="6" t="s">
        <v>1172</v>
      </c>
      <c r="B120" s="6" t="s">
        <v>1171</v>
      </c>
      <c r="C120" s="6" t="s">
        <v>1165</v>
      </c>
      <c r="D120" s="6" t="s">
        <v>63</v>
      </c>
      <c r="E120" s="6" t="s">
        <v>65</v>
      </c>
      <c r="F120" s="8" t="s">
        <v>66</v>
      </c>
      <c r="G120" s="6" t="s">
        <v>67</v>
      </c>
      <c r="H120" s="6" t="s">
        <v>1173</v>
      </c>
      <c r="I120" s="6" t="s">
        <v>725</v>
      </c>
      <c r="J120" s="6" t="s">
        <v>426</v>
      </c>
      <c r="K120" s="6" t="s">
        <v>72</v>
      </c>
      <c r="L120" s="6">
        <v>476542511</v>
      </c>
      <c r="M120" s="6" t="s">
        <v>8838</v>
      </c>
      <c r="N120" s="6" t="s">
        <v>8839</v>
      </c>
      <c r="O120" s="6" t="s">
        <v>8839</v>
      </c>
      <c r="P120" s="6"/>
      <c r="Q120" s="6"/>
      <c r="R120" s="6" t="s">
        <v>8840</v>
      </c>
      <c r="S120" s="6" t="s">
        <v>8851</v>
      </c>
      <c r="T120" s="6" t="s">
        <v>8825</v>
      </c>
      <c r="U120" s="6" t="s">
        <v>8842</v>
      </c>
    </row>
    <row r="121" spans="1:21" x14ac:dyDescent="0.2">
      <c r="A121" s="9" t="s">
        <v>1167</v>
      </c>
      <c r="B121" s="9" t="s">
        <v>1163</v>
      </c>
      <c r="C121" s="9" t="s">
        <v>1165</v>
      </c>
      <c r="D121" s="9" t="s">
        <v>63</v>
      </c>
      <c r="E121" s="9" t="s">
        <v>65</v>
      </c>
      <c r="F121" s="10" t="s">
        <v>66</v>
      </c>
      <c r="G121" s="9" t="s">
        <v>67</v>
      </c>
      <c r="H121" s="9" t="s">
        <v>1168</v>
      </c>
      <c r="I121" s="9" t="s">
        <v>1169</v>
      </c>
      <c r="J121" s="9" t="s">
        <v>572</v>
      </c>
      <c r="K121" s="9" t="s">
        <v>72</v>
      </c>
      <c r="L121" s="9">
        <v>476542511</v>
      </c>
      <c r="M121" s="9" t="s">
        <v>8838</v>
      </c>
      <c r="N121" s="9" t="s">
        <v>8839</v>
      </c>
      <c r="O121" s="9" t="s">
        <v>8839</v>
      </c>
      <c r="P121" s="9"/>
      <c r="Q121" s="9"/>
      <c r="R121" s="9" t="s">
        <v>8840</v>
      </c>
      <c r="S121" s="9" t="s">
        <v>8852</v>
      </c>
      <c r="T121" s="9" t="s">
        <v>8814</v>
      </c>
      <c r="U121" s="9" t="s">
        <v>8842</v>
      </c>
    </row>
    <row r="122" spans="1:21" x14ac:dyDescent="0.2">
      <c r="A122" s="6" t="s">
        <v>4954</v>
      </c>
      <c r="B122" s="6" t="s">
        <v>4949</v>
      </c>
      <c r="C122" s="6" t="s">
        <v>1165</v>
      </c>
      <c r="D122" s="6" t="s">
        <v>63</v>
      </c>
      <c r="E122" s="6" t="s">
        <v>65</v>
      </c>
      <c r="F122" s="8" t="s">
        <v>66</v>
      </c>
      <c r="G122" s="6" t="s">
        <v>67</v>
      </c>
      <c r="H122" s="6" t="s">
        <v>4955</v>
      </c>
      <c r="I122" s="6" t="s">
        <v>4956</v>
      </c>
      <c r="J122" s="6" t="s">
        <v>236</v>
      </c>
      <c r="K122" s="6" t="s">
        <v>72</v>
      </c>
      <c r="L122" s="6">
        <v>476542511</v>
      </c>
      <c r="M122" s="6" t="s">
        <v>8838</v>
      </c>
      <c r="N122" s="6" t="s">
        <v>8839</v>
      </c>
      <c r="O122" s="6" t="s">
        <v>8839</v>
      </c>
      <c r="P122" s="6"/>
      <c r="Q122" s="6"/>
      <c r="R122" s="6" t="s">
        <v>8840</v>
      </c>
      <c r="S122" s="6" t="s">
        <v>8853</v>
      </c>
      <c r="T122" s="6" t="s">
        <v>8829</v>
      </c>
      <c r="U122" s="6" t="s">
        <v>8842</v>
      </c>
    </row>
    <row r="123" spans="1:21" x14ac:dyDescent="0.2">
      <c r="A123" s="9" t="s">
        <v>2697</v>
      </c>
      <c r="B123" s="9" t="s">
        <v>2695</v>
      </c>
      <c r="C123" s="9" t="s">
        <v>1165</v>
      </c>
      <c r="D123" s="9" t="s">
        <v>63</v>
      </c>
      <c r="E123" s="9" t="s">
        <v>65</v>
      </c>
      <c r="F123" s="10" t="s">
        <v>66</v>
      </c>
      <c r="G123" s="9" t="s">
        <v>67</v>
      </c>
      <c r="H123" s="9" t="s">
        <v>2698</v>
      </c>
      <c r="I123" s="9" t="s">
        <v>2699</v>
      </c>
      <c r="J123" s="9" t="s">
        <v>1022</v>
      </c>
      <c r="K123" s="9" t="s">
        <v>72</v>
      </c>
      <c r="L123" s="9">
        <v>476542511</v>
      </c>
      <c r="M123" s="9" t="s">
        <v>8838</v>
      </c>
      <c r="N123" s="9" t="s">
        <v>8839</v>
      </c>
      <c r="O123" s="9" t="s">
        <v>8839</v>
      </c>
      <c r="P123" s="9"/>
      <c r="Q123" s="9"/>
      <c r="R123" s="9" t="s">
        <v>8840</v>
      </c>
      <c r="S123" s="9" t="s">
        <v>8854</v>
      </c>
      <c r="T123" s="9" t="s">
        <v>8855</v>
      </c>
      <c r="U123" s="9" t="s">
        <v>8842</v>
      </c>
    </row>
    <row r="124" spans="1:21" x14ac:dyDescent="0.2">
      <c r="A124" s="6" t="s">
        <v>1947</v>
      </c>
      <c r="B124" s="6" t="s">
        <v>1946</v>
      </c>
      <c r="C124" s="6" t="s">
        <v>1165</v>
      </c>
      <c r="D124" s="6" t="s">
        <v>63</v>
      </c>
      <c r="E124" s="6" t="s">
        <v>65</v>
      </c>
      <c r="F124" s="8" t="s">
        <v>66</v>
      </c>
      <c r="G124" s="6" t="s">
        <v>67</v>
      </c>
      <c r="H124" s="6" t="s">
        <v>1948</v>
      </c>
      <c r="I124" s="6" t="s">
        <v>1949</v>
      </c>
      <c r="J124" s="6" t="s">
        <v>426</v>
      </c>
      <c r="K124" s="6" t="s">
        <v>72</v>
      </c>
      <c r="L124" s="6">
        <v>476542511</v>
      </c>
      <c r="M124" s="6" t="s">
        <v>8838</v>
      </c>
      <c r="N124" s="6" t="s">
        <v>8839</v>
      </c>
      <c r="O124" s="6" t="s">
        <v>8839</v>
      </c>
      <c r="P124" s="6"/>
      <c r="Q124" s="6"/>
      <c r="R124" s="6" t="s">
        <v>8840</v>
      </c>
      <c r="S124" s="6" t="s">
        <v>8856</v>
      </c>
      <c r="T124" s="6" t="s">
        <v>8825</v>
      </c>
      <c r="U124" s="6" t="s">
        <v>8842</v>
      </c>
    </row>
    <row r="125" spans="1:21" x14ac:dyDescent="0.2">
      <c r="A125" s="9" t="s">
        <v>5656</v>
      </c>
      <c r="B125" s="9" t="s">
        <v>5655</v>
      </c>
      <c r="C125" s="9" t="s">
        <v>1165</v>
      </c>
      <c r="D125" s="9" t="s">
        <v>63</v>
      </c>
      <c r="E125" s="9" t="s">
        <v>65</v>
      </c>
      <c r="F125" s="10" t="s">
        <v>66</v>
      </c>
      <c r="G125" s="9" t="s">
        <v>67</v>
      </c>
      <c r="H125" s="9" t="s">
        <v>5657</v>
      </c>
      <c r="I125" s="9" t="s">
        <v>5658</v>
      </c>
      <c r="J125" s="9" t="s">
        <v>420</v>
      </c>
      <c r="K125" s="9" t="s">
        <v>72</v>
      </c>
      <c r="L125" s="9">
        <v>476542511</v>
      </c>
      <c r="M125" s="9" t="s">
        <v>8838</v>
      </c>
      <c r="N125" s="9" t="s">
        <v>8839</v>
      </c>
      <c r="O125" s="9" t="s">
        <v>8839</v>
      </c>
      <c r="P125" s="9"/>
      <c r="Q125" s="9"/>
      <c r="R125" s="9" t="s">
        <v>8840</v>
      </c>
      <c r="S125" s="9" t="s">
        <v>8857</v>
      </c>
      <c r="T125" s="9" t="s">
        <v>8858</v>
      </c>
      <c r="U125" s="9" t="s">
        <v>8842</v>
      </c>
    </row>
    <row r="126" spans="1:21" x14ac:dyDescent="0.2">
      <c r="A126" s="6" t="s">
        <v>6318</v>
      </c>
      <c r="B126" s="6" t="s">
        <v>6317</v>
      </c>
      <c r="C126" s="6" t="s">
        <v>1146</v>
      </c>
      <c r="D126" s="6" t="s">
        <v>63</v>
      </c>
      <c r="E126" s="6" t="s">
        <v>65</v>
      </c>
      <c r="F126" s="8" t="s">
        <v>66</v>
      </c>
      <c r="G126" s="6" t="s">
        <v>67</v>
      </c>
      <c r="H126" s="6" t="s">
        <v>6319</v>
      </c>
      <c r="I126" s="6" t="s">
        <v>6320</v>
      </c>
      <c r="J126" s="6" t="s">
        <v>426</v>
      </c>
      <c r="K126" s="6" t="s">
        <v>72</v>
      </c>
      <c r="L126" s="6">
        <v>476542947</v>
      </c>
      <c r="M126" s="6" t="s">
        <v>8859</v>
      </c>
      <c r="N126" s="6" t="s">
        <v>8860</v>
      </c>
      <c r="O126" s="6" t="s">
        <v>8860</v>
      </c>
      <c r="P126" s="6"/>
      <c r="Q126" s="6"/>
      <c r="R126" s="6" t="s">
        <v>8861</v>
      </c>
      <c r="S126" s="6" t="s">
        <v>8862</v>
      </c>
      <c r="T126" s="6" t="s">
        <v>8825</v>
      </c>
      <c r="U126" s="6" t="s">
        <v>8863</v>
      </c>
    </row>
    <row r="127" spans="1:21" x14ac:dyDescent="0.2">
      <c r="A127" s="9" t="s">
        <v>7361</v>
      </c>
      <c r="B127" s="9" t="s">
        <v>7360</v>
      </c>
      <c r="C127" s="9" t="s">
        <v>1146</v>
      </c>
      <c r="D127" s="9" t="s">
        <v>168</v>
      </c>
      <c r="E127" s="9" t="s">
        <v>65</v>
      </c>
      <c r="F127" s="10" t="s">
        <v>66</v>
      </c>
      <c r="G127" s="9" t="s">
        <v>67</v>
      </c>
      <c r="H127" s="9" t="s">
        <v>5368</v>
      </c>
      <c r="I127" s="9" t="s">
        <v>7362</v>
      </c>
      <c r="J127" s="9" t="s">
        <v>395</v>
      </c>
      <c r="K127" s="9" t="s">
        <v>72</v>
      </c>
      <c r="L127" s="9">
        <v>476542947</v>
      </c>
      <c r="M127" s="9" t="s">
        <v>8859</v>
      </c>
      <c r="N127" s="9" t="s">
        <v>8860</v>
      </c>
      <c r="O127" s="9" t="s">
        <v>8860</v>
      </c>
      <c r="P127" s="9"/>
      <c r="Q127" s="9"/>
      <c r="R127" s="9" t="s">
        <v>8861</v>
      </c>
      <c r="S127" s="9" t="s">
        <v>8864</v>
      </c>
      <c r="T127" s="9" t="s">
        <v>8803</v>
      </c>
      <c r="U127" s="9" t="s">
        <v>8629</v>
      </c>
    </row>
    <row r="128" spans="1:21" x14ac:dyDescent="0.2">
      <c r="A128" s="6" t="s">
        <v>7353</v>
      </c>
      <c r="B128" s="6" t="s">
        <v>7351</v>
      </c>
      <c r="C128" s="6" t="s">
        <v>1146</v>
      </c>
      <c r="D128" s="6" t="s">
        <v>63</v>
      </c>
      <c r="E128" s="6" t="s">
        <v>65</v>
      </c>
      <c r="F128" s="8" t="s">
        <v>66</v>
      </c>
      <c r="G128" s="6" t="s">
        <v>67</v>
      </c>
      <c r="H128" s="6" t="s">
        <v>1395</v>
      </c>
      <c r="I128" s="6" t="s">
        <v>7354</v>
      </c>
      <c r="J128" s="6" t="s">
        <v>236</v>
      </c>
      <c r="K128" s="6" t="s">
        <v>72</v>
      </c>
      <c r="L128" s="6">
        <v>476542947</v>
      </c>
      <c r="M128" s="6" t="s">
        <v>8859</v>
      </c>
      <c r="N128" s="6" t="s">
        <v>8860</v>
      </c>
      <c r="O128" s="6" t="s">
        <v>8860</v>
      </c>
      <c r="P128" s="6"/>
      <c r="Q128" s="6"/>
      <c r="R128" s="6" t="s">
        <v>8861</v>
      </c>
      <c r="S128" s="6" t="s">
        <v>8865</v>
      </c>
      <c r="T128" s="6" t="s">
        <v>8829</v>
      </c>
      <c r="U128" s="6" t="s">
        <v>8863</v>
      </c>
    </row>
    <row r="129" spans="1:21" x14ac:dyDescent="0.2">
      <c r="A129" s="9" t="s">
        <v>1159</v>
      </c>
      <c r="B129" s="9" t="s">
        <v>1158</v>
      </c>
      <c r="C129" s="9" t="s">
        <v>1146</v>
      </c>
      <c r="D129" s="9" t="s">
        <v>63</v>
      </c>
      <c r="E129" s="9" t="s">
        <v>65</v>
      </c>
      <c r="F129" s="10" t="s">
        <v>66</v>
      </c>
      <c r="G129" s="9" t="s">
        <v>67</v>
      </c>
      <c r="H129" s="9" t="s">
        <v>1160</v>
      </c>
      <c r="I129" s="9" t="s">
        <v>1161</v>
      </c>
      <c r="J129" s="9" t="s">
        <v>426</v>
      </c>
      <c r="K129" s="9" t="s">
        <v>72</v>
      </c>
      <c r="L129" s="9">
        <v>476542947</v>
      </c>
      <c r="M129" s="9" t="s">
        <v>8859</v>
      </c>
      <c r="N129" s="9" t="s">
        <v>8860</v>
      </c>
      <c r="O129" s="9" t="s">
        <v>8860</v>
      </c>
      <c r="P129" s="9"/>
      <c r="Q129" s="9"/>
      <c r="R129" s="9" t="s">
        <v>8861</v>
      </c>
      <c r="S129" s="9" t="s">
        <v>8866</v>
      </c>
      <c r="T129" s="9" t="s">
        <v>8825</v>
      </c>
      <c r="U129" s="9" t="s">
        <v>8863</v>
      </c>
    </row>
    <row r="130" spans="1:21" x14ac:dyDescent="0.2">
      <c r="A130" s="6" t="s">
        <v>1154</v>
      </c>
      <c r="B130" s="6" t="s">
        <v>1152</v>
      </c>
      <c r="C130" s="6" t="s">
        <v>1146</v>
      </c>
      <c r="D130" s="6" t="s">
        <v>63</v>
      </c>
      <c r="E130" s="6" t="s">
        <v>65</v>
      </c>
      <c r="F130" s="8" t="s">
        <v>66</v>
      </c>
      <c r="G130" s="6" t="s">
        <v>67</v>
      </c>
      <c r="H130" s="6" t="s">
        <v>1155</v>
      </c>
      <c r="I130" s="6" t="s">
        <v>1156</v>
      </c>
      <c r="J130" s="6" t="s">
        <v>88</v>
      </c>
      <c r="K130" s="6" t="s">
        <v>72</v>
      </c>
      <c r="L130" s="6">
        <v>476542947</v>
      </c>
      <c r="M130" s="6" t="s">
        <v>8859</v>
      </c>
      <c r="N130" s="6" t="s">
        <v>8860</v>
      </c>
      <c r="O130" s="6" t="s">
        <v>8860</v>
      </c>
      <c r="P130" s="6"/>
      <c r="Q130" s="6"/>
      <c r="R130" s="6" t="s">
        <v>8861</v>
      </c>
      <c r="S130" s="6" t="s">
        <v>8867</v>
      </c>
      <c r="T130" s="6" t="s">
        <v>8849</v>
      </c>
      <c r="U130" s="6" t="s">
        <v>8863</v>
      </c>
    </row>
    <row r="131" spans="1:21" x14ac:dyDescent="0.2">
      <c r="A131" s="9" t="s">
        <v>6347</v>
      </c>
      <c r="B131" s="9" t="s">
        <v>6346</v>
      </c>
      <c r="C131" s="9" t="s">
        <v>1146</v>
      </c>
      <c r="D131" s="9" t="s">
        <v>63</v>
      </c>
      <c r="E131" s="9" t="s">
        <v>65</v>
      </c>
      <c r="F131" s="10" t="s">
        <v>66</v>
      </c>
      <c r="G131" s="9" t="s">
        <v>67</v>
      </c>
      <c r="H131" s="9" t="s">
        <v>6348</v>
      </c>
      <c r="I131" s="9" t="s">
        <v>6349</v>
      </c>
      <c r="J131" s="9" t="s">
        <v>683</v>
      </c>
      <c r="K131" s="9" t="s">
        <v>72</v>
      </c>
      <c r="L131" s="9">
        <v>476542947</v>
      </c>
      <c r="M131" s="9" t="s">
        <v>8859</v>
      </c>
      <c r="N131" s="9" t="s">
        <v>8860</v>
      </c>
      <c r="O131" s="9" t="s">
        <v>8860</v>
      </c>
      <c r="P131" s="9"/>
      <c r="Q131" s="9"/>
      <c r="R131" s="9" t="s">
        <v>8861</v>
      </c>
      <c r="S131" s="9" t="s">
        <v>8868</v>
      </c>
      <c r="T131" s="9" t="s">
        <v>8833</v>
      </c>
      <c r="U131" s="9" t="s">
        <v>8863</v>
      </c>
    </row>
    <row r="132" spans="1:21" x14ac:dyDescent="0.2">
      <c r="A132" s="6" t="s">
        <v>1147</v>
      </c>
      <c r="B132" s="6" t="s">
        <v>1144</v>
      </c>
      <c r="C132" s="6" t="s">
        <v>1146</v>
      </c>
      <c r="D132" s="6" t="s">
        <v>63</v>
      </c>
      <c r="E132" s="6" t="s">
        <v>65</v>
      </c>
      <c r="F132" s="8" t="s">
        <v>66</v>
      </c>
      <c r="G132" s="6" t="s">
        <v>67</v>
      </c>
      <c r="H132" s="6" t="s">
        <v>1148</v>
      </c>
      <c r="I132" s="6" t="s">
        <v>1149</v>
      </c>
      <c r="J132" s="6" t="s">
        <v>1150</v>
      </c>
      <c r="K132" s="6" t="s">
        <v>72</v>
      </c>
      <c r="L132" s="6">
        <v>476542947</v>
      </c>
      <c r="M132" s="6" t="s">
        <v>8859</v>
      </c>
      <c r="N132" s="6" t="s">
        <v>8860</v>
      </c>
      <c r="O132" s="6" t="s">
        <v>8860</v>
      </c>
      <c r="P132" s="6"/>
      <c r="Q132" s="6"/>
      <c r="R132" s="6" t="s">
        <v>8861</v>
      </c>
      <c r="S132" s="6" t="s">
        <v>8869</v>
      </c>
      <c r="T132" s="6" t="s">
        <v>8870</v>
      </c>
      <c r="U132" s="6" t="s">
        <v>8863</v>
      </c>
    </row>
    <row r="133" spans="1:21" x14ac:dyDescent="0.2">
      <c r="A133" s="9" t="s">
        <v>6308</v>
      </c>
      <c r="B133" s="9" t="s">
        <v>6307</v>
      </c>
      <c r="C133" s="9" t="s">
        <v>1146</v>
      </c>
      <c r="D133" s="9" t="s">
        <v>63</v>
      </c>
      <c r="E133" s="9" t="s">
        <v>65</v>
      </c>
      <c r="F133" s="10" t="s">
        <v>66</v>
      </c>
      <c r="G133" s="9" t="s">
        <v>67</v>
      </c>
      <c r="H133" s="9" t="s">
        <v>6309</v>
      </c>
      <c r="I133" s="9" t="s">
        <v>6310</v>
      </c>
      <c r="J133" s="9" t="s">
        <v>3723</v>
      </c>
      <c r="K133" s="9" t="s">
        <v>72</v>
      </c>
      <c r="L133" s="9">
        <v>476542947</v>
      </c>
      <c r="M133" s="9" t="s">
        <v>8859</v>
      </c>
      <c r="N133" s="9" t="s">
        <v>8860</v>
      </c>
      <c r="O133" s="9" t="s">
        <v>8860</v>
      </c>
      <c r="P133" s="9"/>
      <c r="Q133" s="9"/>
      <c r="R133" s="9" t="s">
        <v>8861</v>
      </c>
      <c r="S133" s="9" t="s">
        <v>8871</v>
      </c>
      <c r="T133" s="9" t="s">
        <v>8872</v>
      </c>
      <c r="U133" s="9" t="s">
        <v>8863</v>
      </c>
    </row>
    <row r="134" spans="1:21" x14ac:dyDescent="0.2">
      <c r="A134" s="6" t="s">
        <v>7381</v>
      </c>
      <c r="B134" s="6" t="s">
        <v>7380</v>
      </c>
      <c r="C134" s="6" t="s">
        <v>1122</v>
      </c>
      <c r="D134" s="6" t="s">
        <v>63</v>
      </c>
      <c r="E134" s="6" t="s">
        <v>65</v>
      </c>
      <c r="F134" s="8" t="s">
        <v>66</v>
      </c>
      <c r="G134" s="6" t="s">
        <v>67</v>
      </c>
      <c r="H134" s="6" t="s">
        <v>7148</v>
      </c>
      <c r="I134" s="6" t="s">
        <v>7382</v>
      </c>
      <c r="J134" s="6" t="s">
        <v>129</v>
      </c>
      <c r="K134" s="6" t="s">
        <v>72</v>
      </c>
      <c r="L134" s="6">
        <v>476545391</v>
      </c>
      <c r="M134" s="6" t="s">
        <v>8873</v>
      </c>
      <c r="N134" s="6" t="s">
        <v>8874</v>
      </c>
      <c r="O134" s="6" t="s">
        <v>8875</v>
      </c>
      <c r="P134" s="6" t="s">
        <v>8876</v>
      </c>
      <c r="Q134" s="6"/>
      <c r="R134" s="6" t="s">
        <v>8877</v>
      </c>
      <c r="S134" s="6" t="s">
        <v>8878</v>
      </c>
      <c r="T134" s="6" t="s">
        <v>8879</v>
      </c>
      <c r="U134" s="6" t="s">
        <v>8880</v>
      </c>
    </row>
    <row r="135" spans="1:21" x14ac:dyDescent="0.2">
      <c r="A135" s="9" t="s">
        <v>1139</v>
      </c>
      <c r="B135" s="9" t="s">
        <v>1138</v>
      </c>
      <c r="C135" s="9" t="s">
        <v>1122</v>
      </c>
      <c r="D135" s="9" t="s">
        <v>63</v>
      </c>
      <c r="E135" s="9" t="s">
        <v>65</v>
      </c>
      <c r="F135" s="10" t="s">
        <v>66</v>
      </c>
      <c r="G135" s="9" t="s">
        <v>67</v>
      </c>
      <c r="H135" s="9" t="s">
        <v>1140</v>
      </c>
      <c r="I135" s="9" t="s">
        <v>1141</v>
      </c>
      <c r="J135" s="9" t="s">
        <v>1142</v>
      </c>
      <c r="K135" s="9" t="s">
        <v>72</v>
      </c>
      <c r="L135" s="9">
        <v>476545391</v>
      </c>
      <c r="M135" s="9" t="s">
        <v>8873</v>
      </c>
      <c r="N135" s="9" t="s">
        <v>8874</v>
      </c>
      <c r="O135" s="9" t="s">
        <v>8875</v>
      </c>
      <c r="P135" s="9" t="s">
        <v>8876</v>
      </c>
      <c r="Q135" s="9"/>
      <c r="R135" s="9" t="s">
        <v>8877</v>
      </c>
      <c r="S135" s="9" t="s">
        <v>8881</v>
      </c>
      <c r="T135" s="9" t="s">
        <v>8882</v>
      </c>
      <c r="U135" s="9" t="s">
        <v>8880</v>
      </c>
    </row>
    <row r="136" spans="1:21" x14ac:dyDescent="0.2">
      <c r="A136" s="6" t="s">
        <v>6402</v>
      </c>
      <c r="B136" s="6" t="s">
        <v>6401</v>
      </c>
      <c r="C136" s="6" t="s">
        <v>1122</v>
      </c>
      <c r="D136" s="6" t="s">
        <v>63</v>
      </c>
      <c r="E136" s="6" t="s">
        <v>65</v>
      </c>
      <c r="F136" s="8" t="s">
        <v>66</v>
      </c>
      <c r="G136" s="6" t="s">
        <v>67</v>
      </c>
      <c r="H136" s="6" t="s">
        <v>6403</v>
      </c>
      <c r="I136" s="6" t="s">
        <v>6404</v>
      </c>
      <c r="J136" s="6" t="s">
        <v>426</v>
      </c>
      <c r="K136" s="6" t="s">
        <v>72</v>
      </c>
      <c r="L136" s="6">
        <v>476545391</v>
      </c>
      <c r="M136" s="6" t="s">
        <v>8873</v>
      </c>
      <c r="N136" s="6" t="s">
        <v>8874</v>
      </c>
      <c r="O136" s="6" t="s">
        <v>8875</v>
      </c>
      <c r="P136" s="6" t="s">
        <v>8876</v>
      </c>
      <c r="Q136" s="6"/>
      <c r="R136" s="6" t="s">
        <v>8877</v>
      </c>
      <c r="S136" s="6" t="s">
        <v>8883</v>
      </c>
      <c r="T136" s="6" t="s">
        <v>8825</v>
      </c>
      <c r="U136" s="6" t="s">
        <v>8880</v>
      </c>
    </row>
    <row r="137" spans="1:21" x14ac:dyDescent="0.2">
      <c r="A137" s="9" t="s">
        <v>6358</v>
      </c>
      <c r="B137" s="9" t="s">
        <v>6357</v>
      </c>
      <c r="C137" s="9" t="s">
        <v>1122</v>
      </c>
      <c r="D137" s="9" t="s">
        <v>63</v>
      </c>
      <c r="E137" s="9" t="s">
        <v>65</v>
      </c>
      <c r="F137" s="10" t="s">
        <v>66</v>
      </c>
      <c r="G137" s="9" t="s">
        <v>67</v>
      </c>
      <c r="H137" s="9" t="s">
        <v>6359</v>
      </c>
      <c r="I137" s="9" t="s">
        <v>6360</v>
      </c>
      <c r="J137" s="9" t="s">
        <v>88</v>
      </c>
      <c r="K137" s="9" t="s">
        <v>72</v>
      </c>
      <c r="L137" s="9">
        <v>476545391</v>
      </c>
      <c r="M137" s="9" t="s">
        <v>8873</v>
      </c>
      <c r="N137" s="9" t="s">
        <v>8874</v>
      </c>
      <c r="O137" s="9" t="s">
        <v>8875</v>
      </c>
      <c r="P137" s="9" t="s">
        <v>8876</v>
      </c>
      <c r="Q137" s="9"/>
      <c r="R137" s="9" t="s">
        <v>8877</v>
      </c>
      <c r="S137" s="9" t="s">
        <v>8884</v>
      </c>
      <c r="T137" s="9" t="s">
        <v>8849</v>
      </c>
      <c r="U137" s="9" t="s">
        <v>8880</v>
      </c>
    </row>
    <row r="138" spans="1:21" x14ac:dyDescent="0.2">
      <c r="A138" s="6" t="s">
        <v>5759</v>
      </c>
      <c r="B138" s="6" t="s">
        <v>5758</v>
      </c>
      <c r="C138" s="6" t="s">
        <v>1122</v>
      </c>
      <c r="D138" s="6" t="s">
        <v>63</v>
      </c>
      <c r="E138" s="6" t="s">
        <v>65</v>
      </c>
      <c r="F138" s="8" t="s">
        <v>66</v>
      </c>
      <c r="G138" s="6" t="s">
        <v>67</v>
      </c>
      <c r="H138" s="6" t="s">
        <v>5760</v>
      </c>
      <c r="I138" s="6" t="s">
        <v>5192</v>
      </c>
      <c r="J138" s="6" t="s">
        <v>3670</v>
      </c>
      <c r="K138" s="6" t="s">
        <v>72</v>
      </c>
      <c r="L138" s="6">
        <v>476545391</v>
      </c>
      <c r="M138" s="6" t="s">
        <v>8873</v>
      </c>
      <c r="N138" s="6" t="s">
        <v>8874</v>
      </c>
      <c r="O138" s="6" t="s">
        <v>8875</v>
      </c>
      <c r="P138" s="6" t="s">
        <v>8876</v>
      </c>
      <c r="Q138" s="6"/>
      <c r="R138" s="6" t="s">
        <v>8877</v>
      </c>
      <c r="S138" s="6" t="s">
        <v>8885</v>
      </c>
      <c r="T138" s="6" t="s">
        <v>8886</v>
      </c>
      <c r="U138" s="6" t="s">
        <v>8880</v>
      </c>
    </row>
    <row r="139" spans="1:21" x14ac:dyDescent="0.2">
      <c r="A139" s="9" t="s">
        <v>1133</v>
      </c>
      <c r="B139" s="9" t="s">
        <v>1132</v>
      </c>
      <c r="C139" s="9" t="s">
        <v>1122</v>
      </c>
      <c r="D139" s="9" t="s">
        <v>63</v>
      </c>
      <c r="E139" s="9" t="s">
        <v>65</v>
      </c>
      <c r="F139" s="10" t="s">
        <v>66</v>
      </c>
      <c r="G139" s="9" t="s">
        <v>67</v>
      </c>
      <c r="H139" s="9" t="s">
        <v>1134</v>
      </c>
      <c r="I139" s="9" t="s">
        <v>1135</v>
      </c>
      <c r="J139" s="9" t="s">
        <v>1136</v>
      </c>
      <c r="K139" s="9" t="s">
        <v>72</v>
      </c>
      <c r="L139" s="9">
        <v>476545391</v>
      </c>
      <c r="M139" s="9" t="s">
        <v>8873</v>
      </c>
      <c r="N139" s="9" t="s">
        <v>8874</v>
      </c>
      <c r="O139" s="9" t="s">
        <v>8875</v>
      </c>
      <c r="P139" s="9" t="s">
        <v>8876</v>
      </c>
      <c r="Q139" s="9"/>
      <c r="R139" s="9" t="s">
        <v>8877</v>
      </c>
      <c r="S139" s="9" t="s">
        <v>8887</v>
      </c>
      <c r="T139" s="9" t="s">
        <v>8888</v>
      </c>
      <c r="U139" s="9" t="s">
        <v>8880</v>
      </c>
    </row>
    <row r="140" spans="1:21" x14ac:dyDescent="0.2">
      <c r="A140" s="6" t="s">
        <v>1128</v>
      </c>
      <c r="B140" s="6" t="s">
        <v>1127</v>
      </c>
      <c r="C140" s="6" t="s">
        <v>1122</v>
      </c>
      <c r="D140" s="6" t="s">
        <v>63</v>
      </c>
      <c r="E140" s="6" t="s">
        <v>65</v>
      </c>
      <c r="F140" s="8" t="s">
        <v>66</v>
      </c>
      <c r="G140" s="6" t="s">
        <v>67</v>
      </c>
      <c r="H140" s="6" t="s">
        <v>1129</v>
      </c>
      <c r="I140" s="6" t="s">
        <v>1130</v>
      </c>
      <c r="J140" s="6" t="s">
        <v>455</v>
      </c>
      <c r="K140" s="6" t="s">
        <v>72</v>
      </c>
      <c r="L140" s="6">
        <v>476545391</v>
      </c>
      <c r="M140" s="6" t="s">
        <v>8873</v>
      </c>
      <c r="N140" s="6" t="s">
        <v>8874</v>
      </c>
      <c r="O140" s="6" t="s">
        <v>8875</v>
      </c>
      <c r="P140" s="6" t="s">
        <v>8876</v>
      </c>
      <c r="Q140" s="6"/>
      <c r="R140" s="6" t="s">
        <v>8877</v>
      </c>
      <c r="S140" s="6" t="s">
        <v>8889</v>
      </c>
      <c r="T140" s="6" t="s">
        <v>8635</v>
      </c>
      <c r="U140" s="6" t="s">
        <v>8880</v>
      </c>
    </row>
    <row r="141" spans="1:21" x14ac:dyDescent="0.2">
      <c r="A141" s="9" t="s">
        <v>7385</v>
      </c>
      <c r="B141" s="9" t="s">
        <v>7384</v>
      </c>
      <c r="C141" s="9" t="s">
        <v>1122</v>
      </c>
      <c r="D141" s="9" t="s">
        <v>63</v>
      </c>
      <c r="E141" s="9" t="s">
        <v>65</v>
      </c>
      <c r="F141" s="10" t="s">
        <v>66</v>
      </c>
      <c r="G141" s="9" t="s">
        <v>67</v>
      </c>
      <c r="H141" s="9" t="s">
        <v>7386</v>
      </c>
      <c r="I141" s="9" t="s">
        <v>6541</v>
      </c>
      <c r="J141" s="9" t="s">
        <v>426</v>
      </c>
      <c r="K141" s="9" t="s">
        <v>72</v>
      </c>
      <c r="L141" s="9">
        <v>476545391</v>
      </c>
      <c r="M141" s="9" t="s">
        <v>8873</v>
      </c>
      <c r="N141" s="9" t="s">
        <v>8874</v>
      </c>
      <c r="O141" s="9" t="s">
        <v>8875</v>
      </c>
      <c r="P141" s="9" t="s">
        <v>8876</v>
      </c>
      <c r="Q141" s="9"/>
      <c r="R141" s="9" t="s">
        <v>8877</v>
      </c>
      <c r="S141" s="9" t="s">
        <v>8890</v>
      </c>
      <c r="T141" s="9" t="s">
        <v>8825</v>
      </c>
      <c r="U141" s="9" t="s">
        <v>8880</v>
      </c>
    </row>
    <row r="142" spans="1:21" x14ac:dyDescent="0.2">
      <c r="A142" s="6" t="s">
        <v>7389</v>
      </c>
      <c r="B142" s="6" t="s">
        <v>7388</v>
      </c>
      <c r="C142" s="6" t="s">
        <v>1122</v>
      </c>
      <c r="D142" s="6" t="s">
        <v>63</v>
      </c>
      <c r="E142" s="6" t="s">
        <v>65</v>
      </c>
      <c r="F142" s="8" t="s">
        <v>66</v>
      </c>
      <c r="G142" s="6" t="s">
        <v>67</v>
      </c>
      <c r="H142" s="6" t="s">
        <v>7390</v>
      </c>
      <c r="I142" s="6" t="s">
        <v>7391</v>
      </c>
      <c r="J142" s="6" t="s">
        <v>236</v>
      </c>
      <c r="K142" s="6" t="s">
        <v>72</v>
      </c>
      <c r="L142" s="6">
        <v>476545391</v>
      </c>
      <c r="M142" s="6" t="s">
        <v>8873</v>
      </c>
      <c r="N142" s="6" t="s">
        <v>8874</v>
      </c>
      <c r="O142" s="6" t="s">
        <v>8875</v>
      </c>
      <c r="P142" s="6" t="s">
        <v>8876</v>
      </c>
      <c r="Q142" s="6"/>
      <c r="R142" s="6" t="s">
        <v>8877</v>
      </c>
      <c r="S142" s="6" t="s">
        <v>8891</v>
      </c>
      <c r="T142" s="6" t="s">
        <v>8829</v>
      </c>
      <c r="U142" s="6" t="s">
        <v>8880</v>
      </c>
    </row>
    <row r="143" spans="1:21" x14ac:dyDescent="0.2">
      <c r="A143" s="9" t="s">
        <v>1123</v>
      </c>
      <c r="B143" s="9" t="s">
        <v>1120</v>
      </c>
      <c r="C143" s="9" t="s">
        <v>1122</v>
      </c>
      <c r="D143" s="9" t="s">
        <v>63</v>
      </c>
      <c r="E143" s="9" t="s">
        <v>65</v>
      </c>
      <c r="F143" s="10" t="s">
        <v>66</v>
      </c>
      <c r="G143" s="9" t="s">
        <v>67</v>
      </c>
      <c r="H143" s="9" t="s">
        <v>1124</v>
      </c>
      <c r="I143" s="9" t="s">
        <v>1125</v>
      </c>
      <c r="J143" s="9" t="s">
        <v>284</v>
      </c>
      <c r="K143" s="9" t="s">
        <v>72</v>
      </c>
      <c r="L143" s="9">
        <v>476545391</v>
      </c>
      <c r="M143" s="9" t="s">
        <v>8873</v>
      </c>
      <c r="N143" s="9" t="s">
        <v>8874</v>
      </c>
      <c r="O143" s="9" t="s">
        <v>8875</v>
      </c>
      <c r="P143" s="9" t="s">
        <v>8876</v>
      </c>
      <c r="Q143" s="9"/>
      <c r="R143" s="9" t="s">
        <v>8877</v>
      </c>
      <c r="S143" s="9" t="s">
        <v>8892</v>
      </c>
      <c r="T143" s="9" t="s">
        <v>8831</v>
      </c>
      <c r="U143" s="9" t="s">
        <v>8880</v>
      </c>
    </row>
    <row r="144" spans="1:21" x14ac:dyDescent="0.2">
      <c r="A144" s="6" t="s">
        <v>7466</v>
      </c>
      <c r="B144" s="6" t="s">
        <v>7465</v>
      </c>
      <c r="C144" s="6" t="s">
        <v>1109</v>
      </c>
      <c r="D144" s="6" t="s">
        <v>168</v>
      </c>
      <c r="E144" s="6" t="s">
        <v>65</v>
      </c>
      <c r="F144" s="8" t="s">
        <v>66</v>
      </c>
      <c r="G144" s="6" t="s">
        <v>67</v>
      </c>
      <c r="H144" s="6" t="s">
        <v>7467</v>
      </c>
      <c r="I144" s="6" t="s">
        <v>7468</v>
      </c>
      <c r="J144" s="6" t="s">
        <v>284</v>
      </c>
      <c r="K144" s="6" t="s">
        <v>72</v>
      </c>
      <c r="L144" s="6">
        <v>476543496</v>
      </c>
      <c r="M144" s="6" t="s">
        <v>8893</v>
      </c>
      <c r="N144" s="6" t="s">
        <v>8894</v>
      </c>
      <c r="O144" s="6" t="s">
        <v>8895</v>
      </c>
      <c r="P144" s="6" t="s">
        <v>8896</v>
      </c>
      <c r="Q144" s="6"/>
      <c r="R144" s="6" t="s">
        <v>8897</v>
      </c>
      <c r="S144" s="6" t="s">
        <v>8898</v>
      </c>
      <c r="T144" s="6" t="s">
        <v>8831</v>
      </c>
      <c r="U144" s="6" t="s">
        <v>8629</v>
      </c>
    </row>
    <row r="145" spans="1:21" x14ac:dyDescent="0.2">
      <c r="A145" s="9" t="s">
        <v>1116</v>
      </c>
      <c r="B145" s="9" t="s">
        <v>1115</v>
      </c>
      <c r="C145" s="9" t="s">
        <v>1109</v>
      </c>
      <c r="D145" s="9" t="s">
        <v>168</v>
      </c>
      <c r="E145" s="9" t="s">
        <v>65</v>
      </c>
      <c r="F145" s="10" t="s">
        <v>66</v>
      </c>
      <c r="G145" s="9" t="s">
        <v>67</v>
      </c>
      <c r="H145" s="9" t="s">
        <v>1117</v>
      </c>
      <c r="I145" s="9" t="s">
        <v>1118</v>
      </c>
      <c r="J145" s="9" t="s">
        <v>219</v>
      </c>
      <c r="K145" s="9" t="s">
        <v>72</v>
      </c>
      <c r="L145" s="9">
        <v>476543496</v>
      </c>
      <c r="M145" s="9" t="s">
        <v>8893</v>
      </c>
      <c r="N145" s="9" t="s">
        <v>8894</v>
      </c>
      <c r="O145" s="9" t="s">
        <v>8895</v>
      </c>
      <c r="P145" s="9" t="s">
        <v>8896</v>
      </c>
      <c r="Q145" s="9"/>
      <c r="R145" s="9" t="s">
        <v>8897</v>
      </c>
      <c r="S145" s="9" t="s">
        <v>8899</v>
      </c>
      <c r="T145" s="9" t="s">
        <v>8817</v>
      </c>
      <c r="U145" s="9" t="s">
        <v>8629</v>
      </c>
    </row>
    <row r="146" spans="1:21" x14ac:dyDescent="0.2">
      <c r="A146" s="6" t="s">
        <v>1110</v>
      </c>
      <c r="B146" s="6" t="s">
        <v>1107</v>
      </c>
      <c r="C146" s="6" t="s">
        <v>1109</v>
      </c>
      <c r="D146" s="6" t="s">
        <v>168</v>
      </c>
      <c r="E146" s="6" t="s">
        <v>65</v>
      </c>
      <c r="F146" s="8" t="s">
        <v>66</v>
      </c>
      <c r="G146" s="6" t="s">
        <v>67</v>
      </c>
      <c r="H146" s="6" t="s">
        <v>1111</v>
      </c>
      <c r="I146" s="6" t="s">
        <v>1112</v>
      </c>
      <c r="J146" s="6" t="s">
        <v>1113</v>
      </c>
      <c r="K146" s="6" t="s">
        <v>72</v>
      </c>
      <c r="L146" s="6">
        <v>476543496</v>
      </c>
      <c r="M146" s="6" t="s">
        <v>8893</v>
      </c>
      <c r="N146" s="6" t="s">
        <v>8894</v>
      </c>
      <c r="O146" s="6" t="s">
        <v>8895</v>
      </c>
      <c r="P146" s="6" t="s">
        <v>8896</v>
      </c>
      <c r="Q146" s="6"/>
      <c r="R146" s="6" t="s">
        <v>8897</v>
      </c>
      <c r="S146" s="6" t="s">
        <v>8900</v>
      </c>
      <c r="T146" s="6" t="s">
        <v>8901</v>
      </c>
      <c r="U146" s="6" t="s">
        <v>8629</v>
      </c>
    </row>
    <row r="147" spans="1:21" x14ac:dyDescent="0.2">
      <c r="A147" s="9" t="s">
        <v>7438</v>
      </c>
      <c r="B147" s="9" t="s">
        <v>7436</v>
      </c>
      <c r="C147" s="9" t="s">
        <v>1109</v>
      </c>
      <c r="D147" s="9" t="s">
        <v>168</v>
      </c>
      <c r="E147" s="9" t="s">
        <v>65</v>
      </c>
      <c r="F147" s="10" t="s">
        <v>66</v>
      </c>
      <c r="G147" s="9" t="s">
        <v>67</v>
      </c>
      <c r="H147" s="9" t="s">
        <v>7439</v>
      </c>
      <c r="I147" s="9" t="s">
        <v>5295</v>
      </c>
      <c r="J147" s="9" t="s">
        <v>236</v>
      </c>
      <c r="K147" s="9" t="s">
        <v>72</v>
      </c>
      <c r="L147" s="9">
        <v>476543496</v>
      </c>
      <c r="M147" s="9" t="s">
        <v>8893</v>
      </c>
      <c r="N147" s="9" t="s">
        <v>8894</v>
      </c>
      <c r="O147" s="9" t="s">
        <v>8895</v>
      </c>
      <c r="P147" s="9" t="s">
        <v>8896</v>
      </c>
      <c r="Q147" s="9"/>
      <c r="R147" s="9" t="s">
        <v>8897</v>
      </c>
      <c r="S147" s="9" t="s">
        <v>8902</v>
      </c>
      <c r="T147" s="9" t="s">
        <v>8829</v>
      </c>
      <c r="U147" s="9" t="s">
        <v>8629</v>
      </c>
    </row>
    <row r="148" spans="1:21" x14ac:dyDescent="0.2">
      <c r="A148" s="6" t="s">
        <v>6506</v>
      </c>
      <c r="B148" s="6" t="s">
        <v>6504</v>
      </c>
      <c r="C148" s="6" t="s">
        <v>1109</v>
      </c>
      <c r="D148" s="6" t="s">
        <v>63</v>
      </c>
      <c r="E148" s="6" t="s">
        <v>65</v>
      </c>
      <c r="F148" s="8" t="s">
        <v>66</v>
      </c>
      <c r="G148" s="6" t="s">
        <v>67</v>
      </c>
      <c r="H148" s="6" t="s">
        <v>6507</v>
      </c>
      <c r="I148" s="6" t="s">
        <v>6508</v>
      </c>
      <c r="J148" s="6" t="s">
        <v>2839</v>
      </c>
      <c r="K148" s="6" t="s">
        <v>72</v>
      </c>
      <c r="L148" s="6">
        <v>476543496</v>
      </c>
      <c r="M148" s="6" t="s">
        <v>8893</v>
      </c>
      <c r="N148" s="6" t="s">
        <v>8894</v>
      </c>
      <c r="O148" s="6" t="s">
        <v>8895</v>
      </c>
      <c r="P148" s="6" t="s">
        <v>8896</v>
      </c>
      <c r="Q148" s="6"/>
      <c r="R148" s="6" t="s">
        <v>8897</v>
      </c>
      <c r="S148" s="6" t="s">
        <v>8903</v>
      </c>
      <c r="T148" s="6" t="s">
        <v>8904</v>
      </c>
      <c r="U148" s="6" t="s">
        <v>8905</v>
      </c>
    </row>
    <row r="149" spans="1:21" x14ac:dyDescent="0.2">
      <c r="A149" s="9" t="s">
        <v>7457</v>
      </c>
      <c r="B149" s="9" t="s">
        <v>7456</v>
      </c>
      <c r="C149" s="9" t="s">
        <v>1109</v>
      </c>
      <c r="D149" s="9" t="s">
        <v>168</v>
      </c>
      <c r="E149" s="9" t="s">
        <v>65</v>
      </c>
      <c r="F149" s="10" t="s">
        <v>66</v>
      </c>
      <c r="G149" s="9" t="s">
        <v>67</v>
      </c>
      <c r="H149" s="9" t="s">
        <v>5768</v>
      </c>
      <c r="I149" s="9" t="s">
        <v>7458</v>
      </c>
      <c r="J149" s="9" t="s">
        <v>88</v>
      </c>
      <c r="K149" s="9" t="s">
        <v>72</v>
      </c>
      <c r="L149" s="9">
        <v>476543496</v>
      </c>
      <c r="M149" s="9" t="s">
        <v>8893</v>
      </c>
      <c r="N149" s="9" t="s">
        <v>8894</v>
      </c>
      <c r="O149" s="9" t="s">
        <v>8895</v>
      </c>
      <c r="P149" s="9" t="s">
        <v>8896</v>
      </c>
      <c r="Q149" s="9"/>
      <c r="R149" s="9" t="s">
        <v>8897</v>
      </c>
      <c r="S149" s="9" t="s">
        <v>8906</v>
      </c>
      <c r="T149" s="9" t="s">
        <v>8849</v>
      </c>
      <c r="U149" s="9" t="s">
        <v>8629</v>
      </c>
    </row>
    <row r="150" spans="1:21" x14ac:dyDescent="0.2">
      <c r="A150" s="6" t="s">
        <v>7433</v>
      </c>
      <c r="B150" s="6" t="s">
        <v>7432</v>
      </c>
      <c r="C150" s="6" t="s">
        <v>1109</v>
      </c>
      <c r="D150" s="6" t="s">
        <v>63</v>
      </c>
      <c r="E150" s="6" t="s">
        <v>65</v>
      </c>
      <c r="F150" s="8" t="s">
        <v>66</v>
      </c>
      <c r="G150" s="6" t="s">
        <v>67</v>
      </c>
      <c r="H150" s="6" t="s">
        <v>3657</v>
      </c>
      <c r="I150" s="6" t="s">
        <v>7434</v>
      </c>
      <c r="J150" s="6" t="s">
        <v>943</v>
      </c>
      <c r="K150" s="6" t="s">
        <v>72</v>
      </c>
      <c r="L150" s="6">
        <v>476543496</v>
      </c>
      <c r="M150" s="6" t="s">
        <v>8893</v>
      </c>
      <c r="N150" s="6" t="s">
        <v>8894</v>
      </c>
      <c r="O150" s="6" t="s">
        <v>8895</v>
      </c>
      <c r="P150" s="6" t="s">
        <v>8896</v>
      </c>
      <c r="Q150" s="6"/>
      <c r="R150" s="6" t="s">
        <v>8897</v>
      </c>
      <c r="S150" s="6" t="s">
        <v>8907</v>
      </c>
      <c r="T150" s="6" t="s">
        <v>8908</v>
      </c>
      <c r="U150" s="6" t="s">
        <v>8905</v>
      </c>
    </row>
    <row r="151" spans="1:21" x14ac:dyDescent="0.2">
      <c r="A151" s="9" t="s">
        <v>7446</v>
      </c>
      <c r="B151" s="9" t="s">
        <v>7445</v>
      </c>
      <c r="C151" s="9" t="s">
        <v>1109</v>
      </c>
      <c r="D151" s="9" t="s">
        <v>168</v>
      </c>
      <c r="E151" s="9" t="s">
        <v>65</v>
      </c>
      <c r="F151" s="10" t="s">
        <v>66</v>
      </c>
      <c r="G151" s="9" t="s">
        <v>67</v>
      </c>
      <c r="H151" s="9" t="s">
        <v>7447</v>
      </c>
      <c r="I151" s="9" t="s">
        <v>7448</v>
      </c>
      <c r="J151" s="9" t="s">
        <v>7449</v>
      </c>
      <c r="K151" s="9" t="s">
        <v>72</v>
      </c>
      <c r="L151" s="9">
        <v>476543496</v>
      </c>
      <c r="M151" s="9" t="s">
        <v>8893</v>
      </c>
      <c r="N151" s="9" t="s">
        <v>8894</v>
      </c>
      <c r="O151" s="9" t="s">
        <v>8895</v>
      </c>
      <c r="P151" s="9" t="s">
        <v>8896</v>
      </c>
      <c r="Q151" s="9"/>
      <c r="R151" s="9" t="s">
        <v>8897</v>
      </c>
      <c r="S151" s="9" t="s">
        <v>8909</v>
      </c>
      <c r="T151" s="9" t="s">
        <v>8910</v>
      </c>
      <c r="U151" s="9" t="s">
        <v>8629</v>
      </c>
    </row>
    <row r="152" spans="1:21" x14ac:dyDescent="0.2">
      <c r="A152" s="6" t="s">
        <v>7476</v>
      </c>
      <c r="B152" s="6" t="s">
        <v>7475</v>
      </c>
      <c r="C152" s="6" t="s">
        <v>1091</v>
      </c>
      <c r="D152" s="6" t="s">
        <v>168</v>
      </c>
      <c r="E152" s="6" t="s">
        <v>65</v>
      </c>
      <c r="F152" s="8" t="s">
        <v>66</v>
      </c>
      <c r="G152" s="6" t="s">
        <v>67</v>
      </c>
      <c r="H152" s="6" t="s">
        <v>7477</v>
      </c>
      <c r="I152" s="6" t="s">
        <v>7478</v>
      </c>
      <c r="J152" s="6" t="s">
        <v>578</v>
      </c>
      <c r="K152" s="6" t="s">
        <v>72</v>
      </c>
      <c r="L152" s="6">
        <v>476542921</v>
      </c>
      <c r="M152" s="6" t="s">
        <v>8911</v>
      </c>
      <c r="N152" s="6" t="s">
        <v>8912</v>
      </c>
      <c r="O152" s="6" t="s">
        <v>8912</v>
      </c>
      <c r="P152" s="6"/>
      <c r="Q152" s="6"/>
      <c r="R152" s="6" t="s">
        <v>8913</v>
      </c>
      <c r="S152" s="6" t="s">
        <v>8914</v>
      </c>
      <c r="T152" s="6" t="s">
        <v>8915</v>
      </c>
      <c r="U152" s="6" t="s">
        <v>8629</v>
      </c>
    </row>
    <row r="153" spans="1:21" x14ac:dyDescent="0.2">
      <c r="A153" s="9" t="s">
        <v>7490</v>
      </c>
      <c r="B153" s="9" t="s">
        <v>7489</v>
      </c>
      <c r="C153" s="9" t="s">
        <v>1091</v>
      </c>
      <c r="D153" s="9" t="s">
        <v>63</v>
      </c>
      <c r="E153" s="9" t="s">
        <v>65</v>
      </c>
      <c r="F153" s="10" t="s">
        <v>66</v>
      </c>
      <c r="G153" s="9" t="s">
        <v>67</v>
      </c>
      <c r="H153" s="9" t="s">
        <v>7491</v>
      </c>
      <c r="I153" s="9" t="s">
        <v>4380</v>
      </c>
      <c r="J153" s="9" t="s">
        <v>7300</v>
      </c>
      <c r="K153" s="9" t="s">
        <v>72</v>
      </c>
      <c r="L153" s="9">
        <v>476542921</v>
      </c>
      <c r="M153" s="9" t="s">
        <v>8911</v>
      </c>
      <c r="N153" s="9" t="s">
        <v>8912</v>
      </c>
      <c r="O153" s="9" t="s">
        <v>8912</v>
      </c>
      <c r="P153" s="9"/>
      <c r="Q153" s="9"/>
      <c r="R153" s="9" t="s">
        <v>8913</v>
      </c>
      <c r="S153" s="9" t="s">
        <v>8916</v>
      </c>
      <c r="T153" s="9" t="s">
        <v>8917</v>
      </c>
      <c r="U153" s="9" t="s">
        <v>8918</v>
      </c>
    </row>
    <row r="154" spans="1:21" x14ac:dyDescent="0.2">
      <c r="A154" s="6" t="s">
        <v>7525</v>
      </c>
      <c r="B154" s="6" t="s">
        <v>7524</v>
      </c>
      <c r="C154" s="6" t="s">
        <v>1091</v>
      </c>
      <c r="D154" s="6" t="s">
        <v>63</v>
      </c>
      <c r="E154" s="6" t="s">
        <v>65</v>
      </c>
      <c r="F154" s="8" t="s">
        <v>66</v>
      </c>
      <c r="G154" s="6" t="s">
        <v>67</v>
      </c>
      <c r="H154" s="6" t="s">
        <v>7526</v>
      </c>
      <c r="I154" s="6" t="s">
        <v>7527</v>
      </c>
      <c r="J154" s="6" t="s">
        <v>801</v>
      </c>
      <c r="K154" s="6" t="s">
        <v>72</v>
      </c>
      <c r="L154" s="6">
        <v>476542921</v>
      </c>
      <c r="M154" s="6" t="s">
        <v>8911</v>
      </c>
      <c r="N154" s="6" t="s">
        <v>8912</v>
      </c>
      <c r="O154" s="6" t="s">
        <v>8912</v>
      </c>
      <c r="P154" s="6"/>
      <c r="Q154" s="6"/>
      <c r="R154" s="6" t="s">
        <v>8913</v>
      </c>
      <c r="S154" s="6" t="s">
        <v>8919</v>
      </c>
      <c r="T154" s="6" t="s">
        <v>8920</v>
      </c>
      <c r="U154" s="6" t="s">
        <v>8918</v>
      </c>
    </row>
    <row r="155" spans="1:21" x14ac:dyDescent="0.2">
      <c r="A155" s="9" t="s">
        <v>1103</v>
      </c>
      <c r="B155" s="9" t="s">
        <v>1102</v>
      </c>
      <c r="C155" s="9" t="s">
        <v>1091</v>
      </c>
      <c r="D155" s="9" t="s">
        <v>63</v>
      </c>
      <c r="E155" s="9" t="s">
        <v>65</v>
      </c>
      <c r="F155" s="10" t="s">
        <v>66</v>
      </c>
      <c r="G155" s="9" t="s">
        <v>67</v>
      </c>
      <c r="H155" s="9" t="s">
        <v>1104</v>
      </c>
      <c r="I155" s="9" t="s">
        <v>1105</v>
      </c>
      <c r="J155" s="9" t="s">
        <v>572</v>
      </c>
      <c r="K155" s="9" t="s">
        <v>72</v>
      </c>
      <c r="L155" s="9">
        <v>476542921</v>
      </c>
      <c r="M155" s="9" t="s">
        <v>8911</v>
      </c>
      <c r="N155" s="9" t="s">
        <v>8912</v>
      </c>
      <c r="O155" s="9" t="s">
        <v>8912</v>
      </c>
      <c r="P155" s="9"/>
      <c r="Q155" s="9"/>
      <c r="R155" s="9" t="s">
        <v>8913</v>
      </c>
      <c r="S155" s="9" t="s">
        <v>8921</v>
      </c>
      <c r="T155" s="9" t="s">
        <v>8814</v>
      </c>
      <c r="U155" s="9" t="s">
        <v>8918</v>
      </c>
    </row>
    <row r="156" spans="1:21" x14ac:dyDescent="0.2">
      <c r="A156" s="6" t="s">
        <v>6545</v>
      </c>
      <c r="B156" s="6" t="s">
        <v>6543</v>
      </c>
      <c r="C156" s="6" t="s">
        <v>1091</v>
      </c>
      <c r="D156" s="6" t="s">
        <v>168</v>
      </c>
      <c r="E156" s="6" t="s">
        <v>65</v>
      </c>
      <c r="F156" s="8" t="s">
        <v>66</v>
      </c>
      <c r="G156" s="6" t="s">
        <v>67</v>
      </c>
      <c r="H156" s="6" t="s">
        <v>1996</v>
      </c>
      <c r="I156" s="6" t="s">
        <v>6546</v>
      </c>
      <c r="J156" s="6" t="s">
        <v>236</v>
      </c>
      <c r="K156" s="6" t="s">
        <v>72</v>
      </c>
      <c r="L156" s="6">
        <v>476542921</v>
      </c>
      <c r="M156" s="6" t="s">
        <v>8911</v>
      </c>
      <c r="N156" s="6" t="s">
        <v>8912</v>
      </c>
      <c r="O156" s="6" t="s">
        <v>8912</v>
      </c>
      <c r="P156" s="6"/>
      <c r="Q156" s="6"/>
      <c r="R156" s="6" t="s">
        <v>8913</v>
      </c>
      <c r="S156" s="6" t="s">
        <v>8922</v>
      </c>
      <c r="T156" s="6" t="s">
        <v>8829</v>
      </c>
      <c r="U156" s="6" t="s">
        <v>8629</v>
      </c>
    </row>
    <row r="157" spans="1:21" x14ac:dyDescent="0.2">
      <c r="A157" s="9" t="s">
        <v>7504</v>
      </c>
      <c r="B157" s="9" t="s">
        <v>7503</v>
      </c>
      <c r="C157" s="9" t="s">
        <v>1091</v>
      </c>
      <c r="D157" s="9" t="s">
        <v>63</v>
      </c>
      <c r="E157" s="9" t="s">
        <v>65</v>
      </c>
      <c r="F157" s="10" t="s">
        <v>66</v>
      </c>
      <c r="G157" s="9" t="s">
        <v>67</v>
      </c>
      <c r="H157" s="9" t="s">
        <v>6882</v>
      </c>
      <c r="I157" s="9" t="s">
        <v>1599</v>
      </c>
      <c r="J157" s="9" t="s">
        <v>7505</v>
      </c>
      <c r="K157" s="9" t="s">
        <v>72</v>
      </c>
      <c r="L157" s="9">
        <v>476542921</v>
      </c>
      <c r="M157" s="9" t="s">
        <v>8911</v>
      </c>
      <c r="N157" s="9" t="s">
        <v>8912</v>
      </c>
      <c r="O157" s="9" t="s">
        <v>8912</v>
      </c>
      <c r="P157" s="9"/>
      <c r="Q157" s="9"/>
      <c r="R157" s="9" t="s">
        <v>8913</v>
      </c>
      <c r="S157" s="9" t="s">
        <v>8923</v>
      </c>
      <c r="T157" s="9" t="s">
        <v>8924</v>
      </c>
      <c r="U157" s="9" t="s">
        <v>8918</v>
      </c>
    </row>
    <row r="158" spans="1:21" x14ac:dyDescent="0.2">
      <c r="A158" s="6" t="s">
        <v>7481</v>
      </c>
      <c r="B158" s="6" t="s">
        <v>7480</v>
      </c>
      <c r="C158" s="6" t="s">
        <v>1091</v>
      </c>
      <c r="D158" s="6" t="s">
        <v>63</v>
      </c>
      <c r="E158" s="6" t="s">
        <v>65</v>
      </c>
      <c r="F158" s="8" t="s">
        <v>66</v>
      </c>
      <c r="G158" s="6" t="s">
        <v>67</v>
      </c>
      <c r="H158" s="6" t="s">
        <v>7482</v>
      </c>
      <c r="I158" s="6" t="s">
        <v>5720</v>
      </c>
      <c r="J158" s="6" t="s">
        <v>992</v>
      </c>
      <c r="K158" s="6" t="s">
        <v>72</v>
      </c>
      <c r="L158" s="6">
        <v>476542921</v>
      </c>
      <c r="M158" s="6" t="s">
        <v>8911</v>
      </c>
      <c r="N158" s="6" t="s">
        <v>8912</v>
      </c>
      <c r="O158" s="6" t="s">
        <v>8912</v>
      </c>
      <c r="P158" s="6"/>
      <c r="Q158" s="6"/>
      <c r="R158" s="6" t="s">
        <v>8913</v>
      </c>
      <c r="S158" s="6" t="s">
        <v>8925</v>
      </c>
      <c r="T158" s="6" t="s">
        <v>8926</v>
      </c>
      <c r="U158" s="6" t="s">
        <v>8918</v>
      </c>
    </row>
    <row r="159" spans="1:21" x14ac:dyDescent="0.2">
      <c r="A159" s="9" t="s">
        <v>6539</v>
      </c>
      <c r="B159" s="9" t="s">
        <v>6538</v>
      </c>
      <c r="C159" s="9" t="s">
        <v>1091</v>
      </c>
      <c r="D159" s="9" t="s">
        <v>63</v>
      </c>
      <c r="E159" s="9" t="s">
        <v>65</v>
      </c>
      <c r="F159" s="10" t="s">
        <v>66</v>
      </c>
      <c r="G159" s="9" t="s">
        <v>67</v>
      </c>
      <c r="H159" s="9" t="s">
        <v>6540</v>
      </c>
      <c r="I159" s="9" t="s">
        <v>6541</v>
      </c>
      <c r="J159" s="9" t="s">
        <v>395</v>
      </c>
      <c r="K159" s="9" t="s">
        <v>72</v>
      </c>
      <c r="L159" s="9">
        <v>476542921</v>
      </c>
      <c r="M159" s="9" t="s">
        <v>8911</v>
      </c>
      <c r="N159" s="9" t="s">
        <v>8912</v>
      </c>
      <c r="O159" s="9" t="s">
        <v>8912</v>
      </c>
      <c r="P159" s="9"/>
      <c r="Q159" s="9"/>
      <c r="R159" s="9" t="s">
        <v>8913</v>
      </c>
      <c r="S159" s="9" t="s">
        <v>8927</v>
      </c>
      <c r="T159" s="9" t="s">
        <v>8803</v>
      </c>
      <c r="U159" s="9" t="s">
        <v>8918</v>
      </c>
    </row>
    <row r="160" spans="1:21" x14ac:dyDescent="0.2">
      <c r="A160" s="6" t="s">
        <v>1097</v>
      </c>
      <c r="B160" s="6" t="s">
        <v>1096</v>
      </c>
      <c r="C160" s="6" t="s">
        <v>1091</v>
      </c>
      <c r="D160" s="6" t="s">
        <v>63</v>
      </c>
      <c r="E160" s="6" t="s">
        <v>65</v>
      </c>
      <c r="F160" s="8" t="s">
        <v>66</v>
      </c>
      <c r="G160" s="6" t="s">
        <v>67</v>
      </c>
      <c r="H160" s="6" t="s">
        <v>1098</v>
      </c>
      <c r="I160" s="6" t="s">
        <v>1099</v>
      </c>
      <c r="J160" s="6" t="s">
        <v>1100</v>
      </c>
      <c r="K160" s="6" t="s">
        <v>72</v>
      </c>
      <c r="L160" s="6">
        <v>476542921</v>
      </c>
      <c r="M160" s="6" t="s">
        <v>8911</v>
      </c>
      <c r="N160" s="6" t="s">
        <v>8912</v>
      </c>
      <c r="O160" s="6" t="s">
        <v>8912</v>
      </c>
      <c r="P160" s="6"/>
      <c r="Q160" s="6"/>
      <c r="R160" s="6" t="s">
        <v>8913</v>
      </c>
      <c r="S160" s="6" t="s">
        <v>8928</v>
      </c>
      <c r="T160" s="6" t="s">
        <v>8929</v>
      </c>
      <c r="U160" s="6" t="s">
        <v>8918</v>
      </c>
    </row>
    <row r="161" spans="1:21" x14ac:dyDescent="0.2">
      <c r="A161" s="9" t="s">
        <v>7514</v>
      </c>
      <c r="B161" s="9" t="s">
        <v>7512</v>
      </c>
      <c r="C161" s="9" t="s">
        <v>1091</v>
      </c>
      <c r="D161" s="9" t="s">
        <v>168</v>
      </c>
      <c r="E161" s="9" t="s">
        <v>65</v>
      </c>
      <c r="F161" s="10" t="s">
        <v>66</v>
      </c>
      <c r="G161" s="9" t="s">
        <v>67</v>
      </c>
      <c r="H161" s="9" t="s">
        <v>6807</v>
      </c>
      <c r="I161" s="9" t="s">
        <v>7515</v>
      </c>
      <c r="J161" s="9" t="s">
        <v>141</v>
      </c>
      <c r="K161" s="9" t="s">
        <v>72</v>
      </c>
      <c r="L161" s="9">
        <v>476542921</v>
      </c>
      <c r="M161" s="9" t="s">
        <v>8911</v>
      </c>
      <c r="N161" s="9" t="s">
        <v>8912</v>
      </c>
      <c r="O161" s="9" t="s">
        <v>8912</v>
      </c>
      <c r="P161" s="9"/>
      <c r="Q161" s="9"/>
      <c r="R161" s="9" t="s">
        <v>8913</v>
      </c>
      <c r="S161" s="9" t="s">
        <v>8930</v>
      </c>
      <c r="T161" s="9" t="s">
        <v>8931</v>
      </c>
      <c r="U161" s="9" t="s">
        <v>8629</v>
      </c>
    </row>
    <row r="162" spans="1:21" x14ac:dyDescent="0.2">
      <c r="A162" s="6" t="s">
        <v>1092</v>
      </c>
      <c r="B162" s="6" t="s">
        <v>1089</v>
      </c>
      <c r="C162" s="6" t="s">
        <v>1091</v>
      </c>
      <c r="D162" s="6" t="s">
        <v>63</v>
      </c>
      <c r="E162" s="6" t="s">
        <v>65</v>
      </c>
      <c r="F162" s="8" t="s">
        <v>66</v>
      </c>
      <c r="G162" s="6" t="s">
        <v>67</v>
      </c>
      <c r="H162" s="6" t="s">
        <v>1093</v>
      </c>
      <c r="I162" s="6" t="s">
        <v>1094</v>
      </c>
      <c r="J162" s="6" t="s">
        <v>194</v>
      </c>
      <c r="K162" s="6" t="s">
        <v>72</v>
      </c>
      <c r="L162" s="6">
        <v>476542921</v>
      </c>
      <c r="M162" s="6" t="s">
        <v>8911</v>
      </c>
      <c r="N162" s="6" t="s">
        <v>8912</v>
      </c>
      <c r="O162" s="6" t="s">
        <v>8912</v>
      </c>
      <c r="P162" s="6"/>
      <c r="Q162" s="6"/>
      <c r="R162" s="6" t="s">
        <v>8913</v>
      </c>
      <c r="S162" s="6" t="s">
        <v>8932</v>
      </c>
      <c r="T162" s="6" t="s">
        <v>8933</v>
      </c>
      <c r="U162" s="6" t="s">
        <v>8918</v>
      </c>
    </row>
    <row r="163" spans="1:21" x14ac:dyDescent="0.2">
      <c r="A163" s="9" t="s">
        <v>7499</v>
      </c>
      <c r="B163" s="9" t="s">
        <v>7498</v>
      </c>
      <c r="C163" s="9" t="s">
        <v>1091</v>
      </c>
      <c r="D163" s="9" t="s">
        <v>63</v>
      </c>
      <c r="E163" s="9" t="s">
        <v>65</v>
      </c>
      <c r="F163" s="10" t="s">
        <v>66</v>
      </c>
      <c r="G163" s="9" t="s">
        <v>67</v>
      </c>
      <c r="H163" s="9" t="s">
        <v>7500</v>
      </c>
      <c r="I163" s="9" t="s">
        <v>7501</v>
      </c>
      <c r="J163" s="9" t="s">
        <v>312</v>
      </c>
      <c r="K163" s="9" t="s">
        <v>72</v>
      </c>
      <c r="L163" s="9">
        <v>476542921</v>
      </c>
      <c r="M163" s="9" t="s">
        <v>8911</v>
      </c>
      <c r="N163" s="9" t="s">
        <v>8912</v>
      </c>
      <c r="O163" s="9" t="s">
        <v>8912</v>
      </c>
      <c r="P163" s="9"/>
      <c r="Q163" s="9"/>
      <c r="R163" s="9" t="s">
        <v>8913</v>
      </c>
      <c r="S163" s="9" t="s">
        <v>8934</v>
      </c>
      <c r="T163" s="9" t="s">
        <v>8935</v>
      </c>
      <c r="U163" s="9" t="s">
        <v>8918</v>
      </c>
    </row>
    <row r="164" spans="1:21" x14ac:dyDescent="0.2">
      <c r="A164" s="6" t="s">
        <v>6566</v>
      </c>
      <c r="B164" s="6" t="s">
        <v>6565</v>
      </c>
      <c r="C164" s="6" t="s">
        <v>84</v>
      </c>
      <c r="D164" s="6" t="s">
        <v>63</v>
      </c>
      <c r="E164" s="6" t="s">
        <v>65</v>
      </c>
      <c r="F164" s="8" t="s">
        <v>66</v>
      </c>
      <c r="G164" s="6" t="s">
        <v>67</v>
      </c>
      <c r="H164" s="6" t="s">
        <v>5734</v>
      </c>
      <c r="I164" s="6" t="s">
        <v>6567</v>
      </c>
      <c r="J164" s="6" t="s">
        <v>1081</v>
      </c>
      <c r="K164" s="6" t="s">
        <v>72</v>
      </c>
      <c r="L164" s="6">
        <v>476544822</v>
      </c>
      <c r="M164" s="6" t="s">
        <v>8936</v>
      </c>
      <c r="N164" s="6" t="s">
        <v>8937</v>
      </c>
      <c r="O164" s="6" t="s">
        <v>8938</v>
      </c>
      <c r="P164" s="6" t="s">
        <v>8939</v>
      </c>
      <c r="Q164" s="6"/>
      <c r="R164" s="6" t="s">
        <v>8940</v>
      </c>
      <c r="S164" s="6" t="s">
        <v>8941</v>
      </c>
      <c r="T164" s="6" t="s">
        <v>8942</v>
      </c>
      <c r="U164" s="6" t="s">
        <v>8943</v>
      </c>
    </row>
    <row r="165" spans="1:21" x14ac:dyDescent="0.2">
      <c r="A165" s="9" t="s">
        <v>1084</v>
      </c>
      <c r="B165" s="9" t="s">
        <v>1083</v>
      </c>
      <c r="C165" s="9" t="s">
        <v>84</v>
      </c>
      <c r="D165" s="9" t="s">
        <v>63</v>
      </c>
      <c r="E165" s="9" t="s">
        <v>65</v>
      </c>
      <c r="F165" s="10" t="s">
        <v>66</v>
      </c>
      <c r="G165" s="9" t="s">
        <v>67</v>
      </c>
      <c r="H165" s="9" t="s">
        <v>1085</v>
      </c>
      <c r="I165" s="9" t="s">
        <v>1086</v>
      </c>
      <c r="J165" s="9" t="s">
        <v>1087</v>
      </c>
      <c r="K165" s="9" t="s">
        <v>72</v>
      </c>
      <c r="L165" s="9">
        <v>476544822</v>
      </c>
      <c r="M165" s="9" t="s">
        <v>8936</v>
      </c>
      <c r="N165" s="9" t="s">
        <v>8937</v>
      </c>
      <c r="O165" s="9" t="s">
        <v>8938</v>
      </c>
      <c r="P165" s="9" t="s">
        <v>8939</v>
      </c>
      <c r="Q165" s="9"/>
      <c r="R165" s="9" t="s">
        <v>8940</v>
      </c>
      <c r="S165" s="9" t="s">
        <v>8944</v>
      </c>
      <c r="T165" s="9" t="s">
        <v>8945</v>
      </c>
      <c r="U165" s="9" t="s">
        <v>8943</v>
      </c>
    </row>
    <row r="166" spans="1:21" x14ac:dyDescent="0.2">
      <c r="A166" s="6" t="s">
        <v>6558</v>
      </c>
      <c r="B166" s="6" t="s">
        <v>6557</v>
      </c>
      <c r="C166" s="6" t="s">
        <v>84</v>
      </c>
      <c r="D166" s="6" t="s">
        <v>63</v>
      </c>
      <c r="E166" s="6" t="s">
        <v>65</v>
      </c>
      <c r="F166" s="8" t="s">
        <v>66</v>
      </c>
      <c r="G166" s="6" t="s">
        <v>67</v>
      </c>
      <c r="H166" s="6" t="s">
        <v>6028</v>
      </c>
      <c r="I166" s="6" t="s">
        <v>6559</v>
      </c>
      <c r="J166" s="6" t="s">
        <v>492</v>
      </c>
      <c r="K166" s="6" t="s">
        <v>72</v>
      </c>
      <c r="L166" s="6">
        <v>476544822</v>
      </c>
      <c r="M166" s="6" t="s">
        <v>8936</v>
      </c>
      <c r="N166" s="6" t="s">
        <v>8937</v>
      </c>
      <c r="O166" s="6" t="s">
        <v>8938</v>
      </c>
      <c r="P166" s="6" t="s">
        <v>8939</v>
      </c>
      <c r="Q166" s="6"/>
      <c r="R166" s="6" t="s">
        <v>8940</v>
      </c>
      <c r="S166" s="6" t="s">
        <v>8946</v>
      </c>
      <c r="T166" s="6" t="s">
        <v>8947</v>
      </c>
      <c r="U166" s="6" t="s">
        <v>8943</v>
      </c>
    </row>
    <row r="167" spans="1:21" x14ac:dyDescent="0.2">
      <c r="A167" s="9" t="s">
        <v>7547</v>
      </c>
      <c r="B167" s="9" t="s">
        <v>7544</v>
      </c>
      <c r="C167" s="9" t="s">
        <v>84</v>
      </c>
      <c r="D167" s="9" t="s">
        <v>168</v>
      </c>
      <c r="E167" s="9" t="s">
        <v>65</v>
      </c>
      <c r="F167" s="10" t="s">
        <v>66</v>
      </c>
      <c r="G167" s="9" t="s">
        <v>67</v>
      </c>
      <c r="H167" s="9" t="s">
        <v>2434</v>
      </c>
      <c r="I167" s="9" t="s">
        <v>7548</v>
      </c>
      <c r="J167" s="9" t="s">
        <v>455</v>
      </c>
      <c r="K167" s="9" t="s">
        <v>72</v>
      </c>
      <c r="L167" s="9">
        <v>476544822</v>
      </c>
      <c r="M167" s="9" t="s">
        <v>8936</v>
      </c>
      <c r="N167" s="9" t="s">
        <v>8937</v>
      </c>
      <c r="O167" s="9" t="s">
        <v>8938</v>
      </c>
      <c r="P167" s="9" t="s">
        <v>8939</v>
      </c>
      <c r="Q167" s="9"/>
      <c r="R167" s="9" t="s">
        <v>8940</v>
      </c>
      <c r="S167" s="9" t="s">
        <v>8948</v>
      </c>
      <c r="T167" s="9" t="s">
        <v>8635</v>
      </c>
      <c r="U167" s="9" t="s">
        <v>8629</v>
      </c>
    </row>
    <row r="168" spans="1:21" x14ac:dyDescent="0.2">
      <c r="A168" s="6" t="s">
        <v>6575</v>
      </c>
      <c r="B168" s="6" t="s">
        <v>6574</v>
      </c>
      <c r="C168" s="6" t="s">
        <v>84</v>
      </c>
      <c r="D168" s="6" t="s">
        <v>168</v>
      </c>
      <c r="E168" s="6" t="s">
        <v>65</v>
      </c>
      <c r="F168" s="8" t="s">
        <v>66</v>
      </c>
      <c r="G168" s="6" t="s">
        <v>67</v>
      </c>
      <c r="H168" s="6" t="s">
        <v>1878</v>
      </c>
      <c r="I168" s="6" t="s">
        <v>6576</v>
      </c>
      <c r="J168" s="6" t="s">
        <v>683</v>
      </c>
      <c r="K168" s="6" t="s">
        <v>72</v>
      </c>
      <c r="L168" s="6">
        <v>476544822</v>
      </c>
      <c r="M168" s="6" t="s">
        <v>8936</v>
      </c>
      <c r="N168" s="6" t="s">
        <v>8937</v>
      </c>
      <c r="O168" s="6" t="s">
        <v>8938</v>
      </c>
      <c r="P168" s="6" t="s">
        <v>8939</v>
      </c>
      <c r="Q168" s="6"/>
      <c r="R168" s="6" t="s">
        <v>8940</v>
      </c>
      <c r="S168" s="6" t="s">
        <v>8949</v>
      </c>
      <c r="T168" s="6" t="s">
        <v>8833</v>
      </c>
      <c r="U168" s="6" t="s">
        <v>8629</v>
      </c>
    </row>
    <row r="169" spans="1:21" x14ac:dyDescent="0.2">
      <c r="A169" s="9" t="s">
        <v>1079</v>
      </c>
      <c r="B169" s="9" t="s">
        <v>1078</v>
      </c>
      <c r="C169" s="9" t="s">
        <v>84</v>
      </c>
      <c r="D169" s="9" t="s">
        <v>63</v>
      </c>
      <c r="E169" s="9" t="s">
        <v>65</v>
      </c>
      <c r="F169" s="10" t="s">
        <v>66</v>
      </c>
      <c r="G169" s="9" t="s">
        <v>67</v>
      </c>
      <c r="H169" s="9" t="s">
        <v>86</v>
      </c>
      <c r="I169" s="9" t="s">
        <v>1080</v>
      </c>
      <c r="J169" s="9" t="s">
        <v>1081</v>
      </c>
      <c r="K169" s="9" t="s">
        <v>72</v>
      </c>
      <c r="L169" s="9">
        <v>476544822</v>
      </c>
      <c r="M169" s="9" t="s">
        <v>8936</v>
      </c>
      <c r="N169" s="9" t="s">
        <v>8937</v>
      </c>
      <c r="O169" s="9" t="s">
        <v>8938</v>
      </c>
      <c r="P169" s="9" t="s">
        <v>8939</v>
      </c>
      <c r="Q169" s="9"/>
      <c r="R169" s="9" t="s">
        <v>8940</v>
      </c>
      <c r="S169" s="9" t="s">
        <v>8950</v>
      </c>
      <c r="T169" s="9" t="s">
        <v>8942</v>
      </c>
      <c r="U169" s="9" t="s">
        <v>8943</v>
      </c>
    </row>
    <row r="170" spans="1:21" x14ac:dyDescent="0.2">
      <c r="A170" s="6" t="s">
        <v>85</v>
      </c>
      <c r="B170" s="6" t="s">
        <v>82</v>
      </c>
      <c r="C170" s="6" t="s">
        <v>84</v>
      </c>
      <c r="D170" s="6" t="s">
        <v>63</v>
      </c>
      <c r="E170" s="6" t="s">
        <v>65</v>
      </c>
      <c r="F170" s="8" t="s">
        <v>66</v>
      </c>
      <c r="G170" s="6" t="s">
        <v>67</v>
      </c>
      <c r="H170" s="6" t="s">
        <v>86</v>
      </c>
      <c r="I170" s="6" t="s">
        <v>87</v>
      </c>
      <c r="J170" s="6" t="s">
        <v>88</v>
      </c>
      <c r="K170" s="6" t="s">
        <v>72</v>
      </c>
      <c r="L170" s="6">
        <v>476544822</v>
      </c>
      <c r="M170" s="6" t="s">
        <v>8936</v>
      </c>
      <c r="N170" s="6" t="s">
        <v>8937</v>
      </c>
      <c r="O170" s="6" t="s">
        <v>8938</v>
      </c>
      <c r="P170" s="6" t="s">
        <v>8939</v>
      </c>
      <c r="Q170" s="6"/>
      <c r="R170" s="6" t="s">
        <v>8940</v>
      </c>
      <c r="S170" s="6" t="s">
        <v>8951</v>
      </c>
      <c r="T170" s="6" t="s">
        <v>8849</v>
      </c>
      <c r="U170" s="6" t="s">
        <v>8943</v>
      </c>
    </row>
    <row r="171" spans="1:21" x14ac:dyDescent="0.2">
      <c r="A171" s="9" t="s">
        <v>1073</v>
      </c>
      <c r="B171" s="9" t="s">
        <v>1072</v>
      </c>
      <c r="C171" s="9" t="s">
        <v>84</v>
      </c>
      <c r="D171" s="9" t="s">
        <v>63</v>
      </c>
      <c r="E171" s="9" t="s">
        <v>65</v>
      </c>
      <c r="F171" s="10" t="s">
        <v>66</v>
      </c>
      <c r="G171" s="9" t="s">
        <v>67</v>
      </c>
      <c r="H171" s="9" t="s">
        <v>1074</v>
      </c>
      <c r="I171" s="9" t="s">
        <v>1075</v>
      </c>
      <c r="J171" s="9" t="s">
        <v>1076</v>
      </c>
      <c r="K171" s="9" t="s">
        <v>72</v>
      </c>
      <c r="L171" s="9">
        <v>476544822</v>
      </c>
      <c r="M171" s="9" t="s">
        <v>8936</v>
      </c>
      <c r="N171" s="9" t="s">
        <v>8937</v>
      </c>
      <c r="O171" s="9" t="s">
        <v>8938</v>
      </c>
      <c r="P171" s="9" t="s">
        <v>8939</v>
      </c>
      <c r="Q171" s="9"/>
      <c r="R171" s="9" t="s">
        <v>8940</v>
      </c>
      <c r="S171" s="9" t="s">
        <v>8952</v>
      </c>
      <c r="T171" s="9" t="s">
        <v>8953</v>
      </c>
      <c r="U171" s="9" t="s">
        <v>8943</v>
      </c>
    </row>
    <row r="172" spans="1:21" x14ac:dyDescent="0.2">
      <c r="A172" s="6" t="s">
        <v>7540</v>
      </c>
      <c r="B172" s="6" t="s">
        <v>7539</v>
      </c>
      <c r="C172" s="6" t="s">
        <v>84</v>
      </c>
      <c r="D172" s="6" t="s">
        <v>168</v>
      </c>
      <c r="E172" s="6" t="s">
        <v>65</v>
      </c>
      <c r="F172" s="8" t="s">
        <v>66</v>
      </c>
      <c r="G172" s="6" t="s">
        <v>67</v>
      </c>
      <c r="H172" s="6" t="s">
        <v>7541</v>
      </c>
      <c r="I172" s="6" t="s">
        <v>7542</v>
      </c>
      <c r="J172" s="6" t="s">
        <v>3728</v>
      </c>
      <c r="K172" s="6" t="s">
        <v>72</v>
      </c>
      <c r="L172" s="6">
        <v>476544822</v>
      </c>
      <c r="M172" s="6" t="s">
        <v>8936</v>
      </c>
      <c r="N172" s="6" t="s">
        <v>8937</v>
      </c>
      <c r="O172" s="6" t="s">
        <v>8938</v>
      </c>
      <c r="P172" s="6" t="s">
        <v>8939</v>
      </c>
      <c r="Q172" s="6"/>
      <c r="R172" s="6" t="s">
        <v>8940</v>
      </c>
      <c r="S172" s="6" t="s">
        <v>8954</v>
      </c>
      <c r="T172" s="6" t="s">
        <v>8955</v>
      </c>
      <c r="U172" s="6" t="s">
        <v>8629</v>
      </c>
    </row>
    <row r="173" spans="1:21" x14ac:dyDescent="0.2">
      <c r="A173" s="9" t="s">
        <v>1067</v>
      </c>
      <c r="B173" s="9" t="s">
        <v>1066</v>
      </c>
      <c r="C173" s="9" t="s">
        <v>84</v>
      </c>
      <c r="D173" s="9" t="s">
        <v>63</v>
      </c>
      <c r="E173" s="9" t="s">
        <v>65</v>
      </c>
      <c r="F173" s="10" t="s">
        <v>66</v>
      </c>
      <c r="G173" s="9" t="s">
        <v>67</v>
      </c>
      <c r="H173" s="9" t="s">
        <v>1068</v>
      </c>
      <c r="I173" s="9" t="s">
        <v>1069</v>
      </c>
      <c r="J173" s="9" t="s">
        <v>1070</v>
      </c>
      <c r="K173" s="9" t="s">
        <v>72</v>
      </c>
      <c r="L173" s="9">
        <v>476544822</v>
      </c>
      <c r="M173" s="9" t="s">
        <v>8936</v>
      </c>
      <c r="N173" s="9" t="s">
        <v>8937</v>
      </c>
      <c r="O173" s="9" t="s">
        <v>8938</v>
      </c>
      <c r="P173" s="9" t="s">
        <v>8939</v>
      </c>
      <c r="Q173" s="9"/>
      <c r="R173" s="9" t="s">
        <v>8940</v>
      </c>
      <c r="S173" s="9" t="s">
        <v>8956</v>
      </c>
      <c r="T173" s="9" t="s">
        <v>8957</v>
      </c>
      <c r="U173" s="9" t="s">
        <v>8943</v>
      </c>
    </row>
    <row r="174" spans="1:21" x14ac:dyDescent="0.2">
      <c r="A174" s="6" t="s">
        <v>7573</v>
      </c>
      <c r="B174" s="6" t="s">
        <v>7572</v>
      </c>
      <c r="C174" s="6" t="s">
        <v>84</v>
      </c>
      <c r="D174" s="6" t="s">
        <v>63</v>
      </c>
      <c r="E174" s="6" t="s">
        <v>65</v>
      </c>
      <c r="F174" s="8" t="s">
        <v>66</v>
      </c>
      <c r="G174" s="6" t="s">
        <v>67</v>
      </c>
      <c r="H174" s="6" t="s">
        <v>7574</v>
      </c>
      <c r="I174" s="6" t="s">
        <v>2922</v>
      </c>
      <c r="J174" s="6" t="s">
        <v>194</v>
      </c>
      <c r="K174" s="6" t="s">
        <v>72</v>
      </c>
      <c r="L174" s="6">
        <v>476544822</v>
      </c>
      <c r="M174" s="6" t="s">
        <v>8936</v>
      </c>
      <c r="N174" s="6" t="s">
        <v>8937</v>
      </c>
      <c r="O174" s="6" t="s">
        <v>8938</v>
      </c>
      <c r="P174" s="6" t="s">
        <v>8939</v>
      </c>
      <c r="Q174" s="6"/>
      <c r="R174" s="6" t="s">
        <v>8940</v>
      </c>
      <c r="S174" s="6" t="s">
        <v>8958</v>
      </c>
      <c r="T174" s="6" t="s">
        <v>8933</v>
      </c>
      <c r="U174" s="6" t="s">
        <v>8943</v>
      </c>
    </row>
    <row r="175" spans="1:21" x14ac:dyDescent="0.2">
      <c r="A175" s="9" t="s">
        <v>6549</v>
      </c>
      <c r="B175" s="9" t="s">
        <v>6548</v>
      </c>
      <c r="C175" s="9" t="s">
        <v>84</v>
      </c>
      <c r="D175" s="9" t="s">
        <v>63</v>
      </c>
      <c r="E175" s="9" t="s">
        <v>65</v>
      </c>
      <c r="F175" s="10" t="s">
        <v>66</v>
      </c>
      <c r="G175" s="9" t="s">
        <v>67</v>
      </c>
      <c r="H175" s="9" t="s">
        <v>6256</v>
      </c>
      <c r="I175" s="9" t="s">
        <v>6550</v>
      </c>
      <c r="J175" s="9" t="s">
        <v>6551</v>
      </c>
      <c r="K175" s="9" t="s">
        <v>72</v>
      </c>
      <c r="L175" s="9">
        <v>476544822</v>
      </c>
      <c r="M175" s="9" t="s">
        <v>8936</v>
      </c>
      <c r="N175" s="9" t="s">
        <v>8937</v>
      </c>
      <c r="O175" s="9" t="s">
        <v>8938</v>
      </c>
      <c r="P175" s="9" t="s">
        <v>8939</v>
      </c>
      <c r="Q175" s="9"/>
      <c r="R175" s="9" t="s">
        <v>8940</v>
      </c>
      <c r="S175" s="9" t="s">
        <v>8959</v>
      </c>
      <c r="T175" s="9" t="s">
        <v>8960</v>
      </c>
      <c r="U175" s="9" t="s">
        <v>8961</v>
      </c>
    </row>
    <row r="176" spans="1:21" x14ac:dyDescent="0.2">
      <c r="A176" s="6" t="s">
        <v>7557</v>
      </c>
      <c r="B176" s="6" t="s">
        <v>7556</v>
      </c>
      <c r="C176" s="6" t="s">
        <v>84</v>
      </c>
      <c r="D176" s="6" t="s">
        <v>63</v>
      </c>
      <c r="E176" s="6" t="s">
        <v>65</v>
      </c>
      <c r="F176" s="8" t="s">
        <v>66</v>
      </c>
      <c r="G176" s="6" t="s">
        <v>67</v>
      </c>
      <c r="H176" s="6" t="s">
        <v>7558</v>
      </c>
      <c r="I176" s="6" t="s">
        <v>7559</v>
      </c>
      <c r="J176" s="6" t="s">
        <v>6677</v>
      </c>
      <c r="K176" s="6" t="s">
        <v>72</v>
      </c>
      <c r="L176" s="6">
        <v>476544822</v>
      </c>
      <c r="M176" s="6" t="s">
        <v>8936</v>
      </c>
      <c r="N176" s="6" t="s">
        <v>8937</v>
      </c>
      <c r="O176" s="6" t="s">
        <v>8938</v>
      </c>
      <c r="P176" s="6" t="s">
        <v>8939</v>
      </c>
      <c r="Q176" s="6"/>
      <c r="R176" s="6" t="s">
        <v>8940</v>
      </c>
      <c r="S176" s="6" t="s">
        <v>8962</v>
      </c>
      <c r="T176" s="6" t="s">
        <v>8963</v>
      </c>
      <c r="U176" s="6" t="s">
        <v>8943</v>
      </c>
    </row>
    <row r="177" spans="1:21" x14ac:dyDescent="0.2">
      <c r="A177" s="9" t="s">
        <v>7582</v>
      </c>
      <c r="B177" s="9" t="s">
        <v>7581</v>
      </c>
      <c r="C177" s="9" t="s">
        <v>84</v>
      </c>
      <c r="D177" s="9" t="s">
        <v>63</v>
      </c>
      <c r="E177" s="9" t="s">
        <v>65</v>
      </c>
      <c r="F177" s="10" t="s">
        <v>66</v>
      </c>
      <c r="G177" s="9" t="s">
        <v>67</v>
      </c>
      <c r="H177" s="9" t="s">
        <v>7583</v>
      </c>
      <c r="I177" s="9" t="s">
        <v>7584</v>
      </c>
      <c r="J177" s="9" t="s">
        <v>219</v>
      </c>
      <c r="K177" s="9" t="s">
        <v>72</v>
      </c>
      <c r="L177" s="9">
        <v>476544822</v>
      </c>
      <c r="M177" s="9" t="s">
        <v>8936</v>
      </c>
      <c r="N177" s="9" t="s">
        <v>8937</v>
      </c>
      <c r="O177" s="9" t="s">
        <v>8938</v>
      </c>
      <c r="P177" s="9" t="s">
        <v>8939</v>
      </c>
      <c r="Q177" s="9"/>
      <c r="R177" s="9" t="s">
        <v>8940</v>
      </c>
      <c r="S177" s="9" t="s">
        <v>8964</v>
      </c>
      <c r="T177" s="9" t="s">
        <v>8817</v>
      </c>
      <c r="U177" s="9" t="s">
        <v>8943</v>
      </c>
    </row>
    <row r="178" spans="1:21" x14ac:dyDescent="0.2">
      <c r="A178" s="6" t="s">
        <v>1062</v>
      </c>
      <c r="B178" s="6" t="s">
        <v>1061</v>
      </c>
      <c r="C178" s="6" t="s">
        <v>84</v>
      </c>
      <c r="D178" s="6" t="s">
        <v>63</v>
      </c>
      <c r="E178" s="6" t="s">
        <v>65</v>
      </c>
      <c r="F178" s="8" t="s">
        <v>66</v>
      </c>
      <c r="G178" s="6" t="s">
        <v>67</v>
      </c>
      <c r="H178" s="6" t="s">
        <v>1063</v>
      </c>
      <c r="I178" s="6" t="s">
        <v>1064</v>
      </c>
      <c r="J178" s="6" t="s">
        <v>906</v>
      </c>
      <c r="K178" s="6" t="s">
        <v>72</v>
      </c>
      <c r="L178" s="6">
        <v>476544822</v>
      </c>
      <c r="M178" s="6" t="s">
        <v>8936</v>
      </c>
      <c r="N178" s="6" t="s">
        <v>8937</v>
      </c>
      <c r="O178" s="6" t="s">
        <v>8938</v>
      </c>
      <c r="P178" s="6" t="s">
        <v>8939</v>
      </c>
      <c r="Q178" s="6"/>
      <c r="R178" s="6" t="s">
        <v>8940</v>
      </c>
      <c r="S178" s="6" t="s">
        <v>8965</v>
      </c>
      <c r="T178" s="6" t="s">
        <v>8966</v>
      </c>
      <c r="U178" s="6" t="s">
        <v>8943</v>
      </c>
    </row>
    <row r="179" spans="1:21" x14ac:dyDescent="0.2">
      <c r="A179" s="9" t="s">
        <v>7552</v>
      </c>
      <c r="B179" s="9" t="s">
        <v>7550</v>
      </c>
      <c r="C179" s="9" t="s">
        <v>84</v>
      </c>
      <c r="D179" s="9" t="s">
        <v>63</v>
      </c>
      <c r="E179" s="9" t="s">
        <v>65</v>
      </c>
      <c r="F179" s="10" t="s">
        <v>66</v>
      </c>
      <c r="G179" s="9" t="s">
        <v>67</v>
      </c>
      <c r="H179" s="9" t="s">
        <v>7553</v>
      </c>
      <c r="I179" s="9" t="s">
        <v>7554</v>
      </c>
      <c r="J179" s="9" t="s">
        <v>236</v>
      </c>
      <c r="K179" s="9" t="s">
        <v>72</v>
      </c>
      <c r="L179" s="9">
        <v>476544822</v>
      </c>
      <c r="M179" s="9" t="s">
        <v>8936</v>
      </c>
      <c r="N179" s="9" t="s">
        <v>8937</v>
      </c>
      <c r="O179" s="9" t="s">
        <v>8938</v>
      </c>
      <c r="P179" s="9" t="s">
        <v>8939</v>
      </c>
      <c r="Q179" s="9"/>
      <c r="R179" s="9" t="s">
        <v>8940</v>
      </c>
      <c r="S179" s="9" t="s">
        <v>8967</v>
      </c>
      <c r="T179" s="9" t="s">
        <v>8829</v>
      </c>
      <c r="U179" s="9" t="s">
        <v>8943</v>
      </c>
    </row>
    <row r="180" spans="1:21" x14ac:dyDescent="0.2">
      <c r="A180" s="6" t="s">
        <v>7562</v>
      </c>
      <c r="B180" s="6" t="s">
        <v>7561</v>
      </c>
      <c r="C180" s="6" t="s">
        <v>84</v>
      </c>
      <c r="D180" s="6" t="s">
        <v>63</v>
      </c>
      <c r="E180" s="6" t="s">
        <v>65</v>
      </c>
      <c r="F180" s="8" t="s">
        <v>66</v>
      </c>
      <c r="G180" s="6" t="s">
        <v>67</v>
      </c>
      <c r="H180" s="6" t="s">
        <v>7563</v>
      </c>
      <c r="I180" s="6" t="s">
        <v>7564</v>
      </c>
      <c r="J180" s="6" t="s">
        <v>102</v>
      </c>
      <c r="K180" s="6" t="s">
        <v>72</v>
      </c>
      <c r="L180" s="6">
        <v>476544822</v>
      </c>
      <c r="M180" s="6" t="s">
        <v>8936</v>
      </c>
      <c r="N180" s="6" t="s">
        <v>8937</v>
      </c>
      <c r="O180" s="6" t="s">
        <v>8938</v>
      </c>
      <c r="P180" s="6" t="s">
        <v>8939</v>
      </c>
      <c r="Q180" s="6"/>
      <c r="R180" s="6" t="s">
        <v>8940</v>
      </c>
      <c r="S180" s="6" t="s">
        <v>8968</v>
      </c>
      <c r="T180" s="6" t="s">
        <v>8969</v>
      </c>
      <c r="U180" s="6" t="s">
        <v>8943</v>
      </c>
    </row>
    <row r="181" spans="1:21" x14ac:dyDescent="0.2">
      <c r="A181" s="9" t="s">
        <v>1056</v>
      </c>
      <c r="B181" s="9" t="s">
        <v>8970</v>
      </c>
      <c r="C181" s="9" t="s">
        <v>84</v>
      </c>
      <c r="D181" s="9" t="s">
        <v>63</v>
      </c>
      <c r="E181" s="9" t="s">
        <v>65</v>
      </c>
      <c r="F181" s="10" t="s">
        <v>66</v>
      </c>
      <c r="G181" s="9" t="s">
        <v>67</v>
      </c>
      <c r="H181" s="9" t="s">
        <v>1057</v>
      </c>
      <c r="I181" s="9" t="s">
        <v>1058</v>
      </c>
      <c r="J181" s="9" t="s">
        <v>1059</v>
      </c>
      <c r="K181" s="9" t="s">
        <v>72</v>
      </c>
      <c r="L181" s="9">
        <v>476544822</v>
      </c>
      <c r="M181" s="9" t="s">
        <v>8936</v>
      </c>
      <c r="N181" s="9" t="s">
        <v>8937</v>
      </c>
      <c r="O181" s="9" t="s">
        <v>8938</v>
      </c>
      <c r="P181" s="9" t="s">
        <v>8939</v>
      </c>
      <c r="Q181" s="9"/>
      <c r="R181" s="9" t="s">
        <v>8940</v>
      </c>
      <c r="S181" s="9" t="s">
        <v>8971</v>
      </c>
      <c r="T181" s="9" t="s">
        <v>8972</v>
      </c>
      <c r="U181" s="9" t="s">
        <v>8943</v>
      </c>
    </row>
    <row r="182" spans="1:21" x14ac:dyDescent="0.2">
      <c r="A182" s="6" t="s">
        <v>7628</v>
      </c>
      <c r="B182" s="6" t="s">
        <v>7627</v>
      </c>
      <c r="C182" s="6" t="s">
        <v>1032</v>
      </c>
      <c r="D182" s="6" t="s">
        <v>63</v>
      </c>
      <c r="E182" s="6" t="s">
        <v>65</v>
      </c>
      <c r="F182" s="8" t="s">
        <v>66</v>
      </c>
      <c r="G182" s="6" t="s">
        <v>67</v>
      </c>
      <c r="H182" s="6" t="s">
        <v>7629</v>
      </c>
      <c r="I182" s="6" t="s">
        <v>7630</v>
      </c>
      <c r="J182" s="6" t="s">
        <v>2867</v>
      </c>
      <c r="K182" s="6" t="s">
        <v>72</v>
      </c>
      <c r="L182" s="6">
        <v>476544776</v>
      </c>
      <c r="M182" s="6" t="s">
        <v>8973</v>
      </c>
      <c r="N182" s="6" t="s">
        <v>8974</v>
      </c>
      <c r="O182" s="6" t="s">
        <v>8974</v>
      </c>
      <c r="P182" s="6"/>
      <c r="Q182" s="6"/>
      <c r="R182" s="6" t="s">
        <v>8975</v>
      </c>
      <c r="S182" s="6" t="s">
        <v>8976</v>
      </c>
      <c r="T182" s="6" t="s">
        <v>8977</v>
      </c>
      <c r="U182" s="6" t="s">
        <v>8978</v>
      </c>
    </row>
    <row r="183" spans="1:21" x14ac:dyDescent="0.2">
      <c r="A183" s="9" t="s">
        <v>1050</v>
      </c>
      <c r="B183" s="9" t="s">
        <v>1049</v>
      </c>
      <c r="C183" s="9" t="s">
        <v>1032</v>
      </c>
      <c r="D183" s="9" t="s">
        <v>168</v>
      </c>
      <c r="E183" s="9" t="s">
        <v>65</v>
      </c>
      <c r="F183" s="10" t="s">
        <v>66</v>
      </c>
      <c r="G183" s="9" t="s">
        <v>67</v>
      </c>
      <c r="H183" s="9" t="s">
        <v>1051</v>
      </c>
      <c r="I183" s="9" t="s">
        <v>1052</v>
      </c>
      <c r="J183" s="9" t="s">
        <v>1053</v>
      </c>
      <c r="K183" s="9" t="s">
        <v>72</v>
      </c>
      <c r="L183" s="9">
        <v>476544776</v>
      </c>
      <c r="M183" s="9" t="s">
        <v>8973</v>
      </c>
      <c r="N183" s="9" t="s">
        <v>8974</v>
      </c>
      <c r="O183" s="9" t="s">
        <v>8974</v>
      </c>
      <c r="P183" s="9"/>
      <c r="Q183" s="9"/>
      <c r="R183" s="9" t="s">
        <v>8975</v>
      </c>
      <c r="S183" s="9" t="s">
        <v>8979</v>
      </c>
      <c r="T183" s="9" t="s">
        <v>8980</v>
      </c>
      <c r="U183" s="9" t="s">
        <v>8629</v>
      </c>
    </row>
    <row r="184" spans="1:21" x14ac:dyDescent="0.2">
      <c r="A184" s="6" t="s">
        <v>7623</v>
      </c>
      <c r="B184" s="6" t="s">
        <v>7622</v>
      </c>
      <c r="C184" s="6" t="s">
        <v>1032</v>
      </c>
      <c r="D184" s="6" t="s">
        <v>63</v>
      </c>
      <c r="E184" s="6" t="s">
        <v>65</v>
      </c>
      <c r="F184" s="8" t="s">
        <v>66</v>
      </c>
      <c r="G184" s="6" t="s">
        <v>67</v>
      </c>
      <c r="H184" s="6" t="s">
        <v>7624</v>
      </c>
      <c r="I184" s="6" t="s">
        <v>7625</v>
      </c>
      <c r="J184" s="6" t="s">
        <v>4517</v>
      </c>
      <c r="K184" s="6" t="s">
        <v>72</v>
      </c>
      <c r="L184" s="6">
        <v>476544776</v>
      </c>
      <c r="M184" s="6" t="s">
        <v>8973</v>
      </c>
      <c r="N184" s="6" t="s">
        <v>8974</v>
      </c>
      <c r="O184" s="6" t="s">
        <v>8974</v>
      </c>
      <c r="P184" s="6"/>
      <c r="Q184" s="6"/>
      <c r="R184" s="6" t="s">
        <v>8975</v>
      </c>
      <c r="S184" s="6" t="s">
        <v>8981</v>
      </c>
      <c r="T184" s="6" t="s">
        <v>8982</v>
      </c>
      <c r="U184" s="6" t="s">
        <v>8983</v>
      </c>
    </row>
    <row r="185" spans="1:21" x14ac:dyDescent="0.2">
      <c r="A185" s="9" t="s">
        <v>7613</v>
      </c>
      <c r="B185" s="9" t="s">
        <v>7612</v>
      </c>
      <c r="C185" s="9" t="s">
        <v>1032</v>
      </c>
      <c r="D185" s="9" t="s">
        <v>63</v>
      </c>
      <c r="E185" s="9" t="s">
        <v>65</v>
      </c>
      <c r="F185" s="10" t="s">
        <v>66</v>
      </c>
      <c r="G185" s="9" t="s">
        <v>67</v>
      </c>
      <c r="H185" s="9" t="s">
        <v>7614</v>
      </c>
      <c r="I185" s="9" t="s">
        <v>7615</v>
      </c>
      <c r="J185" s="9" t="s">
        <v>7616</v>
      </c>
      <c r="K185" s="9" t="s">
        <v>72</v>
      </c>
      <c r="L185" s="9">
        <v>476544776</v>
      </c>
      <c r="M185" s="9" t="s">
        <v>8973</v>
      </c>
      <c r="N185" s="9" t="s">
        <v>8974</v>
      </c>
      <c r="O185" s="9" t="s">
        <v>8974</v>
      </c>
      <c r="P185" s="9"/>
      <c r="Q185" s="9"/>
      <c r="R185" s="9" t="s">
        <v>8975</v>
      </c>
      <c r="S185" s="9" t="s">
        <v>8984</v>
      </c>
      <c r="T185" s="9" t="s">
        <v>8985</v>
      </c>
      <c r="U185" s="9" t="s">
        <v>8983</v>
      </c>
    </row>
    <row r="186" spans="1:21" x14ac:dyDescent="0.2">
      <c r="A186" s="6" t="s">
        <v>1921</v>
      </c>
      <c r="B186" s="6" t="s">
        <v>1920</v>
      </c>
      <c r="C186" s="6" t="s">
        <v>1032</v>
      </c>
      <c r="D186" s="6" t="s">
        <v>63</v>
      </c>
      <c r="E186" s="6" t="s">
        <v>65</v>
      </c>
      <c r="F186" s="8" t="s">
        <v>66</v>
      </c>
      <c r="G186" s="6" t="s">
        <v>67</v>
      </c>
      <c r="H186" s="6" t="s">
        <v>1922</v>
      </c>
      <c r="I186" s="6" t="s">
        <v>1923</v>
      </c>
      <c r="J186" s="6" t="s">
        <v>186</v>
      </c>
      <c r="K186" s="6" t="s">
        <v>72</v>
      </c>
      <c r="L186" s="6">
        <v>476544776</v>
      </c>
      <c r="M186" s="6" t="s">
        <v>8973</v>
      </c>
      <c r="N186" s="6" t="s">
        <v>8974</v>
      </c>
      <c r="O186" s="6" t="s">
        <v>8974</v>
      </c>
      <c r="P186" s="6"/>
      <c r="Q186" s="6"/>
      <c r="R186" s="6" t="s">
        <v>8975</v>
      </c>
      <c r="S186" s="6" t="s">
        <v>8986</v>
      </c>
      <c r="T186" s="6" t="s">
        <v>8987</v>
      </c>
      <c r="U186" s="6" t="s">
        <v>8983</v>
      </c>
    </row>
    <row r="187" spans="1:21" x14ac:dyDescent="0.2">
      <c r="A187" s="9" t="s">
        <v>1044</v>
      </c>
      <c r="B187" s="9" t="s">
        <v>1043</v>
      </c>
      <c r="C187" s="9" t="s">
        <v>1032</v>
      </c>
      <c r="D187" s="9" t="s">
        <v>168</v>
      </c>
      <c r="E187" s="9" t="s">
        <v>65</v>
      </c>
      <c r="F187" s="10" t="s">
        <v>66</v>
      </c>
      <c r="G187" s="9" t="s">
        <v>67</v>
      </c>
      <c r="H187" s="9" t="s">
        <v>1045</v>
      </c>
      <c r="I187" s="9" t="s">
        <v>1046</v>
      </c>
      <c r="J187" s="9" t="s">
        <v>1047</v>
      </c>
      <c r="K187" s="9" t="s">
        <v>72</v>
      </c>
      <c r="L187" s="9">
        <v>476544776</v>
      </c>
      <c r="M187" s="9" t="s">
        <v>8973</v>
      </c>
      <c r="N187" s="9" t="s">
        <v>8974</v>
      </c>
      <c r="O187" s="9" t="s">
        <v>8974</v>
      </c>
      <c r="P187" s="9"/>
      <c r="Q187" s="9"/>
      <c r="R187" s="9" t="s">
        <v>8975</v>
      </c>
      <c r="S187" s="9" t="s">
        <v>8988</v>
      </c>
      <c r="T187" s="9" t="s">
        <v>8989</v>
      </c>
      <c r="U187" s="9" t="s">
        <v>8629</v>
      </c>
    </row>
    <row r="188" spans="1:21" x14ac:dyDescent="0.2">
      <c r="A188" s="6" t="s">
        <v>7640</v>
      </c>
      <c r="B188" s="6" t="s">
        <v>7638</v>
      </c>
      <c r="C188" s="6" t="s">
        <v>1032</v>
      </c>
      <c r="D188" s="6" t="s">
        <v>168</v>
      </c>
      <c r="E188" s="6" t="s">
        <v>65</v>
      </c>
      <c r="F188" s="8" t="s">
        <v>66</v>
      </c>
      <c r="G188" s="6" t="s">
        <v>67</v>
      </c>
      <c r="H188" s="6" t="s">
        <v>7641</v>
      </c>
      <c r="I188" s="6" t="s">
        <v>7642</v>
      </c>
      <c r="J188" s="6" t="s">
        <v>7643</v>
      </c>
      <c r="K188" s="6" t="s">
        <v>72</v>
      </c>
      <c r="L188" s="6">
        <v>476544776</v>
      </c>
      <c r="M188" s="6" t="s">
        <v>8973</v>
      </c>
      <c r="N188" s="6" t="s">
        <v>8974</v>
      </c>
      <c r="O188" s="6" t="s">
        <v>8974</v>
      </c>
      <c r="P188" s="6"/>
      <c r="Q188" s="6"/>
      <c r="R188" s="6" t="s">
        <v>8975</v>
      </c>
      <c r="S188" s="6" t="s">
        <v>8990</v>
      </c>
      <c r="T188" s="6" t="s">
        <v>8991</v>
      </c>
      <c r="U188" s="6" t="s">
        <v>8629</v>
      </c>
    </row>
    <row r="189" spans="1:21" x14ac:dyDescent="0.2">
      <c r="A189" s="9" t="s">
        <v>6585</v>
      </c>
      <c r="B189" s="9" t="s">
        <v>6584</v>
      </c>
      <c r="C189" s="9" t="s">
        <v>1032</v>
      </c>
      <c r="D189" s="9" t="s">
        <v>168</v>
      </c>
      <c r="E189" s="9" t="s">
        <v>65</v>
      </c>
      <c r="F189" s="10" t="s">
        <v>66</v>
      </c>
      <c r="G189" s="9" t="s">
        <v>67</v>
      </c>
      <c r="H189" s="9" t="s">
        <v>6586</v>
      </c>
      <c r="I189" s="9" t="s">
        <v>6587</v>
      </c>
      <c r="J189" s="9" t="s">
        <v>88</v>
      </c>
      <c r="K189" s="9" t="s">
        <v>72</v>
      </c>
      <c r="L189" s="9">
        <v>476544776</v>
      </c>
      <c r="M189" s="9" t="s">
        <v>8973</v>
      </c>
      <c r="N189" s="9" t="s">
        <v>8974</v>
      </c>
      <c r="O189" s="9" t="s">
        <v>8974</v>
      </c>
      <c r="P189" s="9"/>
      <c r="Q189" s="9"/>
      <c r="R189" s="9" t="s">
        <v>8975</v>
      </c>
      <c r="S189" s="9" t="s">
        <v>8992</v>
      </c>
      <c r="T189" s="9" t="s">
        <v>8849</v>
      </c>
      <c r="U189" s="9" t="s">
        <v>8629</v>
      </c>
    </row>
    <row r="190" spans="1:21" x14ac:dyDescent="0.2">
      <c r="A190" s="6" t="s">
        <v>7619</v>
      </c>
      <c r="B190" s="6" t="s">
        <v>7618</v>
      </c>
      <c r="C190" s="6" t="s">
        <v>1032</v>
      </c>
      <c r="D190" s="6" t="s">
        <v>63</v>
      </c>
      <c r="E190" s="6" t="s">
        <v>65</v>
      </c>
      <c r="F190" s="8" t="s">
        <v>66</v>
      </c>
      <c r="G190" s="6" t="s">
        <v>67</v>
      </c>
      <c r="H190" s="6" t="s">
        <v>7620</v>
      </c>
      <c r="I190" s="6" t="s">
        <v>2640</v>
      </c>
      <c r="J190" s="6" t="s">
        <v>1053</v>
      </c>
      <c r="K190" s="6" t="s">
        <v>72</v>
      </c>
      <c r="L190" s="6">
        <v>476544776</v>
      </c>
      <c r="M190" s="6" t="s">
        <v>8973</v>
      </c>
      <c r="N190" s="6" t="s">
        <v>8974</v>
      </c>
      <c r="O190" s="6" t="s">
        <v>8974</v>
      </c>
      <c r="P190" s="6"/>
      <c r="Q190" s="6"/>
      <c r="R190" s="6" t="s">
        <v>8975</v>
      </c>
      <c r="S190" s="6" t="s">
        <v>8993</v>
      </c>
      <c r="T190" s="6" t="s">
        <v>8980</v>
      </c>
      <c r="U190" s="6" t="s">
        <v>8983</v>
      </c>
    </row>
    <row r="191" spans="1:21" x14ac:dyDescent="0.2">
      <c r="A191" s="9" t="s">
        <v>1882</v>
      </c>
      <c r="B191" s="9" t="s">
        <v>1881</v>
      </c>
      <c r="C191" s="9" t="s">
        <v>1032</v>
      </c>
      <c r="D191" s="9" t="s">
        <v>63</v>
      </c>
      <c r="E191" s="9" t="s">
        <v>65</v>
      </c>
      <c r="F191" s="10" t="s">
        <v>66</v>
      </c>
      <c r="G191" s="9" t="s">
        <v>67</v>
      </c>
      <c r="H191" s="9" t="s">
        <v>1883</v>
      </c>
      <c r="I191" s="9" t="s">
        <v>1884</v>
      </c>
      <c r="J191" s="9" t="s">
        <v>407</v>
      </c>
      <c r="K191" s="9" t="s">
        <v>72</v>
      </c>
      <c r="L191" s="9">
        <v>476544776</v>
      </c>
      <c r="M191" s="9" t="s">
        <v>8973</v>
      </c>
      <c r="N191" s="9" t="s">
        <v>8974</v>
      </c>
      <c r="O191" s="9" t="s">
        <v>8974</v>
      </c>
      <c r="P191" s="9"/>
      <c r="Q191" s="9"/>
      <c r="R191" s="9" t="s">
        <v>8975</v>
      </c>
      <c r="S191" s="9" t="s">
        <v>8994</v>
      </c>
      <c r="T191" s="9" t="s">
        <v>8995</v>
      </c>
      <c r="U191" s="9" t="s">
        <v>8983</v>
      </c>
    </row>
    <row r="192" spans="1:21" x14ac:dyDescent="0.2">
      <c r="A192" s="6" t="s">
        <v>1039</v>
      </c>
      <c r="B192" s="6" t="s">
        <v>1038</v>
      </c>
      <c r="C192" s="6" t="s">
        <v>1032</v>
      </c>
      <c r="D192" s="6" t="s">
        <v>168</v>
      </c>
      <c r="E192" s="6" t="s">
        <v>65</v>
      </c>
      <c r="F192" s="8" t="s">
        <v>66</v>
      </c>
      <c r="G192" s="6" t="s">
        <v>67</v>
      </c>
      <c r="H192" s="6" t="s">
        <v>1040</v>
      </c>
      <c r="I192" s="6" t="s">
        <v>1041</v>
      </c>
      <c r="J192" s="6" t="s">
        <v>219</v>
      </c>
      <c r="K192" s="6" t="s">
        <v>72</v>
      </c>
      <c r="L192" s="6">
        <v>476544776</v>
      </c>
      <c r="M192" s="6" t="s">
        <v>8973</v>
      </c>
      <c r="N192" s="6" t="s">
        <v>8974</v>
      </c>
      <c r="O192" s="6" t="s">
        <v>8974</v>
      </c>
      <c r="P192" s="6"/>
      <c r="Q192" s="6"/>
      <c r="R192" s="6" t="s">
        <v>8975</v>
      </c>
      <c r="S192" s="6" t="s">
        <v>8996</v>
      </c>
      <c r="T192" s="6" t="s">
        <v>8817</v>
      </c>
      <c r="U192" s="6" t="s">
        <v>8629</v>
      </c>
    </row>
    <row r="193" spans="1:21" x14ac:dyDescent="0.2">
      <c r="A193" s="9" t="s">
        <v>1033</v>
      </c>
      <c r="B193" s="9" t="s">
        <v>1030</v>
      </c>
      <c r="C193" s="9" t="s">
        <v>1032</v>
      </c>
      <c r="D193" s="9" t="s">
        <v>63</v>
      </c>
      <c r="E193" s="9" t="s">
        <v>65</v>
      </c>
      <c r="F193" s="10" t="s">
        <v>66</v>
      </c>
      <c r="G193" s="9" t="s">
        <v>67</v>
      </c>
      <c r="H193" s="9" t="s">
        <v>1034</v>
      </c>
      <c r="I193" s="9" t="s">
        <v>1035</v>
      </c>
      <c r="J193" s="9" t="s">
        <v>1036</v>
      </c>
      <c r="K193" s="9" t="s">
        <v>72</v>
      </c>
      <c r="L193" s="9">
        <v>476544776</v>
      </c>
      <c r="M193" s="9" t="s">
        <v>8973</v>
      </c>
      <c r="N193" s="9" t="s">
        <v>8974</v>
      </c>
      <c r="O193" s="9" t="s">
        <v>8974</v>
      </c>
      <c r="P193" s="9"/>
      <c r="Q193" s="9"/>
      <c r="R193" s="9" t="s">
        <v>8975</v>
      </c>
      <c r="S193" s="9" t="s">
        <v>8997</v>
      </c>
      <c r="T193" s="9" t="s">
        <v>8671</v>
      </c>
      <c r="U193" s="9" t="s">
        <v>8983</v>
      </c>
    </row>
    <row r="194" spans="1:21" x14ac:dyDescent="0.2">
      <c r="A194" s="6" t="s">
        <v>1025</v>
      </c>
      <c r="B194" s="6" t="s">
        <v>1024</v>
      </c>
      <c r="C194" s="6" t="s">
        <v>1018</v>
      </c>
      <c r="D194" s="6" t="s">
        <v>63</v>
      </c>
      <c r="E194" s="6" t="s">
        <v>65</v>
      </c>
      <c r="F194" s="8" t="s">
        <v>66</v>
      </c>
      <c r="G194" s="6" t="s">
        <v>67</v>
      </c>
      <c r="H194" s="6" t="s">
        <v>1026</v>
      </c>
      <c r="I194" s="6" t="s">
        <v>1027</v>
      </c>
      <c r="J194" s="6" t="s">
        <v>1028</v>
      </c>
      <c r="K194" s="6" t="s">
        <v>72</v>
      </c>
      <c r="L194" s="6">
        <v>476544129</v>
      </c>
      <c r="M194" s="6" t="s">
        <v>8998</v>
      </c>
      <c r="N194" s="6" t="s">
        <v>8999</v>
      </c>
      <c r="O194" s="6" t="s">
        <v>8999</v>
      </c>
      <c r="P194" s="6"/>
      <c r="Q194" s="6"/>
      <c r="R194" s="6" t="s">
        <v>9000</v>
      </c>
      <c r="S194" s="6" t="s">
        <v>9001</v>
      </c>
      <c r="T194" s="6" t="s">
        <v>9002</v>
      </c>
      <c r="U194" s="6" t="s">
        <v>8826</v>
      </c>
    </row>
    <row r="195" spans="1:21" x14ac:dyDescent="0.2">
      <c r="A195" s="9" t="s">
        <v>7656</v>
      </c>
      <c r="B195" s="9" t="s">
        <v>7655</v>
      </c>
      <c r="C195" s="9" t="s">
        <v>1018</v>
      </c>
      <c r="D195" s="9" t="s">
        <v>63</v>
      </c>
      <c r="E195" s="9" t="s">
        <v>65</v>
      </c>
      <c r="F195" s="10" t="s">
        <v>66</v>
      </c>
      <c r="G195" s="9" t="s">
        <v>67</v>
      </c>
      <c r="H195" s="9" t="s">
        <v>2640</v>
      </c>
      <c r="I195" s="9" t="s">
        <v>7657</v>
      </c>
      <c r="J195" s="9" t="s">
        <v>7658</v>
      </c>
      <c r="K195" s="9" t="s">
        <v>72</v>
      </c>
      <c r="L195" s="9">
        <v>476544129</v>
      </c>
      <c r="M195" s="9" t="s">
        <v>8998</v>
      </c>
      <c r="N195" s="9" t="s">
        <v>8999</v>
      </c>
      <c r="O195" s="9" t="s">
        <v>8999</v>
      </c>
      <c r="P195" s="9"/>
      <c r="Q195" s="9"/>
      <c r="R195" s="9" t="s">
        <v>9000</v>
      </c>
      <c r="S195" s="9" t="s">
        <v>9003</v>
      </c>
      <c r="T195" s="9" t="s">
        <v>9004</v>
      </c>
      <c r="U195" s="9" t="s">
        <v>8826</v>
      </c>
    </row>
    <row r="196" spans="1:21" x14ac:dyDescent="0.2">
      <c r="A196" s="6" t="s">
        <v>7661</v>
      </c>
      <c r="B196" s="6" t="s">
        <v>7660</v>
      </c>
      <c r="C196" s="6" t="s">
        <v>1018</v>
      </c>
      <c r="D196" s="6" t="s">
        <v>63</v>
      </c>
      <c r="E196" s="6" t="s">
        <v>65</v>
      </c>
      <c r="F196" s="8" t="s">
        <v>66</v>
      </c>
      <c r="G196" s="6" t="s">
        <v>67</v>
      </c>
      <c r="H196" s="6" t="s">
        <v>7662</v>
      </c>
      <c r="I196" s="6" t="s">
        <v>7663</v>
      </c>
      <c r="J196" s="6" t="s">
        <v>914</v>
      </c>
      <c r="K196" s="6" t="s">
        <v>72</v>
      </c>
      <c r="L196" s="6">
        <v>476544129</v>
      </c>
      <c r="M196" s="6" t="s">
        <v>8998</v>
      </c>
      <c r="N196" s="6" t="s">
        <v>8999</v>
      </c>
      <c r="O196" s="6" t="s">
        <v>8999</v>
      </c>
      <c r="P196" s="6"/>
      <c r="Q196" s="6"/>
      <c r="R196" s="6" t="s">
        <v>9000</v>
      </c>
      <c r="S196" s="6" t="s">
        <v>9005</v>
      </c>
      <c r="T196" s="6" t="s">
        <v>9006</v>
      </c>
      <c r="U196" s="6" t="s">
        <v>8826</v>
      </c>
    </row>
    <row r="197" spans="1:21" x14ac:dyDescent="0.2">
      <c r="A197" s="9" t="s">
        <v>7680</v>
      </c>
      <c r="B197" s="9" t="s">
        <v>7679</v>
      </c>
      <c r="C197" s="9" t="s">
        <v>1018</v>
      </c>
      <c r="D197" s="9" t="s">
        <v>168</v>
      </c>
      <c r="E197" s="9" t="s">
        <v>65</v>
      </c>
      <c r="F197" s="10" t="s">
        <v>66</v>
      </c>
      <c r="G197" s="9" t="s">
        <v>67</v>
      </c>
      <c r="H197" s="9" t="s">
        <v>7681</v>
      </c>
      <c r="I197" s="9" t="s">
        <v>7682</v>
      </c>
      <c r="J197" s="9" t="s">
        <v>395</v>
      </c>
      <c r="K197" s="9" t="s">
        <v>72</v>
      </c>
      <c r="L197" s="9">
        <v>476544129</v>
      </c>
      <c r="M197" s="9" t="s">
        <v>8998</v>
      </c>
      <c r="N197" s="9" t="s">
        <v>8999</v>
      </c>
      <c r="O197" s="9" t="s">
        <v>8999</v>
      </c>
      <c r="P197" s="9"/>
      <c r="Q197" s="9"/>
      <c r="R197" s="9" t="s">
        <v>9000</v>
      </c>
      <c r="S197" s="9" t="s">
        <v>9007</v>
      </c>
      <c r="T197" s="9" t="s">
        <v>8803</v>
      </c>
      <c r="U197" s="9" t="s">
        <v>8629</v>
      </c>
    </row>
    <row r="198" spans="1:21" x14ac:dyDescent="0.2">
      <c r="A198" s="6" t="s">
        <v>2208</v>
      </c>
      <c r="B198" s="6" t="s">
        <v>2205</v>
      </c>
      <c r="C198" s="6" t="s">
        <v>1018</v>
      </c>
      <c r="D198" s="6" t="s">
        <v>63</v>
      </c>
      <c r="E198" s="6" t="s">
        <v>65</v>
      </c>
      <c r="F198" s="8" t="s">
        <v>66</v>
      </c>
      <c r="G198" s="6" t="s">
        <v>67</v>
      </c>
      <c r="H198" s="6" t="s">
        <v>2209</v>
      </c>
      <c r="I198" s="6" t="s">
        <v>2210</v>
      </c>
      <c r="J198" s="6" t="s">
        <v>861</v>
      </c>
      <c r="K198" s="6" t="s">
        <v>72</v>
      </c>
      <c r="L198" s="6">
        <v>476544129</v>
      </c>
      <c r="M198" s="6" t="s">
        <v>8998</v>
      </c>
      <c r="N198" s="6" t="s">
        <v>8999</v>
      </c>
      <c r="O198" s="6" t="s">
        <v>8999</v>
      </c>
      <c r="P198" s="6"/>
      <c r="Q198" s="6"/>
      <c r="R198" s="6" t="s">
        <v>9000</v>
      </c>
      <c r="S198" s="6" t="s">
        <v>9008</v>
      </c>
      <c r="T198" s="6" t="s">
        <v>8812</v>
      </c>
      <c r="U198" s="6" t="s">
        <v>8826</v>
      </c>
    </row>
    <row r="199" spans="1:21" x14ac:dyDescent="0.2">
      <c r="A199" s="9" t="s">
        <v>6681</v>
      </c>
      <c r="B199" s="9" t="s">
        <v>6679</v>
      </c>
      <c r="C199" s="9" t="s">
        <v>1018</v>
      </c>
      <c r="D199" s="9" t="s">
        <v>63</v>
      </c>
      <c r="E199" s="9" t="s">
        <v>65</v>
      </c>
      <c r="F199" s="10" t="s">
        <v>66</v>
      </c>
      <c r="G199" s="9" t="s">
        <v>67</v>
      </c>
      <c r="H199" s="9" t="s">
        <v>6682</v>
      </c>
      <c r="I199" s="9" t="s">
        <v>6683</v>
      </c>
      <c r="J199" s="9" t="s">
        <v>236</v>
      </c>
      <c r="K199" s="9" t="s">
        <v>72</v>
      </c>
      <c r="L199" s="9">
        <v>476544129</v>
      </c>
      <c r="M199" s="9" t="s">
        <v>8998</v>
      </c>
      <c r="N199" s="9" t="s">
        <v>8999</v>
      </c>
      <c r="O199" s="9" t="s">
        <v>8999</v>
      </c>
      <c r="P199" s="9"/>
      <c r="Q199" s="9"/>
      <c r="R199" s="9" t="s">
        <v>9000</v>
      </c>
      <c r="S199" s="9" t="s">
        <v>9009</v>
      </c>
      <c r="T199" s="9" t="s">
        <v>8829</v>
      </c>
      <c r="U199" s="9" t="s">
        <v>8826</v>
      </c>
    </row>
    <row r="200" spans="1:21" x14ac:dyDescent="0.2">
      <c r="A200" s="6" t="s">
        <v>7671</v>
      </c>
      <c r="B200" s="6" t="s">
        <v>7670</v>
      </c>
      <c r="C200" s="6" t="s">
        <v>1018</v>
      </c>
      <c r="D200" s="6" t="s">
        <v>168</v>
      </c>
      <c r="E200" s="6" t="s">
        <v>65</v>
      </c>
      <c r="F200" s="8" t="s">
        <v>66</v>
      </c>
      <c r="G200" s="6" t="s">
        <v>67</v>
      </c>
      <c r="H200" s="6" t="s">
        <v>3188</v>
      </c>
      <c r="I200" s="6" t="s">
        <v>7672</v>
      </c>
      <c r="J200" s="6" t="s">
        <v>284</v>
      </c>
      <c r="K200" s="6" t="s">
        <v>72</v>
      </c>
      <c r="L200" s="6">
        <v>476544129</v>
      </c>
      <c r="M200" s="6" t="s">
        <v>8998</v>
      </c>
      <c r="N200" s="6" t="s">
        <v>8999</v>
      </c>
      <c r="O200" s="6" t="s">
        <v>8999</v>
      </c>
      <c r="P200" s="6"/>
      <c r="Q200" s="6"/>
      <c r="R200" s="6" t="s">
        <v>9000</v>
      </c>
      <c r="S200" s="6" t="s">
        <v>9010</v>
      </c>
      <c r="T200" s="6" t="s">
        <v>8831</v>
      </c>
      <c r="U200" s="6" t="s">
        <v>8629</v>
      </c>
    </row>
    <row r="201" spans="1:21" x14ac:dyDescent="0.2">
      <c r="A201" s="9" t="s">
        <v>8374</v>
      </c>
      <c r="B201" s="9" t="s">
        <v>8373</v>
      </c>
      <c r="C201" s="9" t="s">
        <v>1018</v>
      </c>
      <c r="D201" s="9" t="s">
        <v>168</v>
      </c>
      <c r="E201" s="9" t="s">
        <v>65</v>
      </c>
      <c r="F201" s="10" t="s">
        <v>66</v>
      </c>
      <c r="G201" s="9" t="s">
        <v>67</v>
      </c>
      <c r="H201" s="9" t="s">
        <v>8375</v>
      </c>
      <c r="I201" s="9" t="s">
        <v>8376</v>
      </c>
      <c r="J201" s="9" t="s">
        <v>8377</v>
      </c>
      <c r="K201" s="9" t="s">
        <v>72</v>
      </c>
      <c r="L201" s="9">
        <v>476544129</v>
      </c>
      <c r="M201" s="9" t="s">
        <v>8998</v>
      </c>
      <c r="N201" s="9" t="s">
        <v>8999</v>
      </c>
      <c r="O201" s="9" t="s">
        <v>8999</v>
      </c>
      <c r="P201" s="9"/>
      <c r="Q201" s="9"/>
      <c r="R201" s="9" t="s">
        <v>9000</v>
      </c>
      <c r="S201" s="9" t="s">
        <v>9011</v>
      </c>
      <c r="T201" s="9" t="s">
        <v>9012</v>
      </c>
      <c r="U201" s="9" t="s">
        <v>8629</v>
      </c>
    </row>
    <row r="202" spans="1:21" x14ac:dyDescent="0.2">
      <c r="A202" s="6" t="s">
        <v>1019</v>
      </c>
      <c r="B202" s="6" t="s">
        <v>1016</v>
      </c>
      <c r="C202" s="6" t="s">
        <v>1018</v>
      </c>
      <c r="D202" s="6" t="s">
        <v>63</v>
      </c>
      <c r="E202" s="6" t="s">
        <v>65</v>
      </c>
      <c r="F202" s="8" t="s">
        <v>66</v>
      </c>
      <c r="G202" s="6" t="s">
        <v>67</v>
      </c>
      <c r="H202" s="6" t="s">
        <v>1020</v>
      </c>
      <c r="I202" s="6" t="s">
        <v>1021</v>
      </c>
      <c r="J202" s="6" t="s">
        <v>1022</v>
      </c>
      <c r="K202" s="6" t="s">
        <v>72</v>
      </c>
      <c r="L202" s="6">
        <v>476544129</v>
      </c>
      <c r="M202" s="6" t="s">
        <v>8998</v>
      </c>
      <c r="N202" s="6" t="s">
        <v>8999</v>
      </c>
      <c r="O202" s="6" t="s">
        <v>8999</v>
      </c>
      <c r="P202" s="6"/>
      <c r="Q202" s="6"/>
      <c r="R202" s="6" t="s">
        <v>9000</v>
      </c>
      <c r="S202" s="6" t="s">
        <v>9013</v>
      </c>
      <c r="T202" s="6" t="s">
        <v>8855</v>
      </c>
      <c r="U202" s="6" t="s">
        <v>8826</v>
      </c>
    </row>
    <row r="203" spans="1:21" x14ac:dyDescent="0.2">
      <c r="A203" s="9" t="s">
        <v>6658</v>
      </c>
      <c r="B203" s="9" t="s">
        <v>6657</v>
      </c>
      <c r="C203" s="9" t="s">
        <v>1018</v>
      </c>
      <c r="D203" s="9" t="s">
        <v>63</v>
      </c>
      <c r="E203" s="9" t="s">
        <v>65</v>
      </c>
      <c r="F203" s="10" t="s">
        <v>66</v>
      </c>
      <c r="G203" s="9" t="s">
        <v>67</v>
      </c>
      <c r="H203" s="9" t="s">
        <v>6659</v>
      </c>
      <c r="I203" s="9" t="s">
        <v>6660</v>
      </c>
      <c r="J203" s="9" t="s">
        <v>102</v>
      </c>
      <c r="K203" s="9" t="s">
        <v>72</v>
      </c>
      <c r="L203" s="9">
        <v>476544129</v>
      </c>
      <c r="M203" s="9" t="s">
        <v>8998</v>
      </c>
      <c r="N203" s="9" t="s">
        <v>8999</v>
      </c>
      <c r="O203" s="9" t="s">
        <v>8999</v>
      </c>
      <c r="P203" s="9"/>
      <c r="Q203" s="9"/>
      <c r="R203" s="9" t="s">
        <v>9000</v>
      </c>
      <c r="S203" s="9" t="s">
        <v>9014</v>
      </c>
      <c r="T203" s="9" t="s">
        <v>8969</v>
      </c>
      <c r="U203" s="9" t="s">
        <v>8826</v>
      </c>
    </row>
    <row r="204" spans="1:21" x14ac:dyDescent="0.2">
      <c r="A204" s="6" t="s">
        <v>7651</v>
      </c>
      <c r="B204" s="6" t="s">
        <v>7650</v>
      </c>
      <c r="C204" s="6" t="s">
        <v>1018</v>
      </c>
      <c r="D204" s="6" t="s">
        <v>63</v>
      </c>
      <c r="E204" s="6" t="s">
        <v>65</v>
      </c>
      <c r="F204" s="8" t="s">
        <v>66</v>
      </c>
      <c r="G204" s="6" t="s">
        <v>67</v>
      </c>
      <c r="H204" s="6" t="s">
        <v>7652</v>
      </c>
      <c r="I204" s="6" t="s">
        <v>7653</v>
      </c>
      <c r="J204" s="6" t="s">
        <v>3723</v>
      </c>
      <c r="K204" s="6" t="s">
        <v>72</v>
      </c>
      <c r="L204" s="6">
        <v>476544129</v>
      </c>
      <c r="M204" s="6" t="s">
        <v>8998</v>
      </c>
      <c r="N204" s="6" t="s">
        <v>8999</v>
      </c>
      <c r="O204" s="6" t="s">
        <v>8999</v>
      </c>
      <c r="P204" s="6"/>
      <c r="Q204" s="6"/>
      <c r="R204" s="6" t="s">
        <v>9000</v>
      </c>
      <c r="S204" s="6" t="s">
        <v>9015</v>
      </c>
      <c r="T204" s="6" t="s">
        <v>8872</v>
      </c>
      <c r="U204" s="6" t="s">
        <v>8826</v>
      </c>
    </row>
    <row r="205" spans="1:21" x14ac:dyDescent="0.2">
      <c r="A205" s="9" t="s">
        <v>4489</v>
      </c>
      <c r="B205" s="9" t="s">
        <v>4487</v>
      </c>
      <c r="C205" s="9" t="s">
        <v>1002</v>
      </c>
      <c r="D205" s="9" t="s">
        <v>168</v>
      </c>
      <c r="E205" s="9" t="s">
        <v>65</v>
      </c>
      <c r="F205" s="10" t="s">
        <v>66</v>
      </c>
      <c r="G205" s="9" t="s">
        <v>67</v>
      </c>
      <c r="H205" s="9" t="s">
        <v>4490</v>
      </c>
      <c r="I205" s="9" t="s">
        <v>4491</v>
      </c>
      <c r="J205" s="9" t="s">
        <v>284</v>
      </c>
      <c r="K205" s="9" t="s">
        <v>72</v>
      </c>
      <c r="L205" s="9">
        <v>476545911</v>
      </c>
      <c r="M205" s="9" t="s">
        <v>9016</v>
      </c>
      <c r="N205" s="9" t="s">
        <v>9017</v>
      </c>
      <c r="O205" s="9" t="s">
        <v>9018</v>
      </c>
      <c r="P205" s="9" t="s">
        <v>9019</v>
      </c>
      <c r="Q205" s="9"/>
      <c r="R205" s="9" t="s">
        <v>9020</v>
      </c>
      <c r="S205" s="9" t="s">
        <v>9021</v>
      </c>
      <c r="T205" s="9" t="s">
        <v>8831</v>
      </c>
      <c r="U205" s="9" t="s">
        <v>8629</v>
      </c>
    </row>
    <row r="206" spans="1:21" x14ac:dyDescent="0.2">
      <c r="A206" s="6" t="s">
        <v>7780</v>
      </c>
      <c r="B206" s="6" t="s">
        <v>7779</v>
      </c>
      <c r="C206" s="6" t="s">
        <v>1002</v>
      </c>
      <c r="D206" s="6" t="s">
        <v>63</v>
      </c>
      <c r="E206" s="6" t="s">
        <v>65</v>
      </c>
      <c r="F206" s="8" t="s">
        <v>66</v>
      </c>
      <c r="G206" s="6" t="s">
        <v>67</v>
      </c>
      <c r="H206" s="6" t="s">
        <v>7781</v>
      </c>
      <c r="I206" s="6" t="s">
        <v>7782</v>
      </c>
      <c r="J206" s="6" t="s">
        <v>194</v>
      </c>
      <c r="K206" s="6" t="s">
        <v>72</v>
      </c>
      <c r="L206" s="6">
        <v>476545911</v>
      </c>
      <c r="M206" s="6" t="s">
        <v>9016</v>
      </c>
      <c r="N206" s="6" t="s">
        <v>9017</v>
      </c>
      <c r="O206" s="6" t="s">
        <v>9018</v>
      </c>
      <c r="P206" s="6" t="s">
        <v>9019</v>
      </c>
      <c r="Q206" s="6"/>
      <c r="R206" s="6" t="s">
        <v>9020</v>
      </c>
      <c r="S206" s="6" t="s">
        <v>9022</v>
      </c>
      <c r="T206" s="6" t="s">
        <v>8933</v>
      </c>
      <c r="U206" s="6" t="s">
        <v>9023</v>
      </c>
    </row>
    <row r="207" spans="1:21" x14ac:dyDescent="0.2">
      <c r="A207" s="9" t="s">
        <v>1013</v>
      </c>
      <c r="B207" s="9" t="s">
        <v>1012</v>
      </c>
      <c r="C207" s="9" t="s">
        <v>1002</v>
      </c>
      <c r="D207" s="9" t="s">
        <v>63</v>
      </c>
      <c r="E207" s="9" t="s">
        <v>65</v>
      </c>
      <c r="F207" s="10" t="s">
        <v>66</v>
      </c>
      <c r="G207" s="9" t="s">
        <v>67</v>
      </c>
      <c r="H207" s="9" t="s">
        <v>1014</v>
      </c>
      <c r="I207" s="9" t="s">
        <v>210</v>
      </c>
      <c r="J207" s="9" t="s">
        <v>714</v>
      </c>
      <c r="K207" s="9" t="s">
        <v>72</v>
      </c>
      <c r="L207" s="9">
        <v>476545911</v>
      </c>
      <c r="M207" s="9" t="s">
        <v>9016</v>
      </c>
      <c r="N207" s="9" t="s">
        <v>9017</v>
      </c>
      <c r="O207" s="9" t="s">
        <v>9018</v>
      </c>
      <c r="P207" s="9" t="s">
        <v>9019</v>
      </c>
      <c r="Q207" s="9"/>
      <c r="R207" s="9" t="s">
        <v>9020</v>
      </c>
      <c r="S207" s="9" t="s">
        <v>9024</v>
      </c>
      <c r="T207" s="9" t="s">
        <v>9025</v>
      </c>
      <c r="U207" s="9" t="s">
        <v>9023</v>
      </c>
    </row>
    <row r="208" spans="1:21" x14ac:dyDescent="0.2">
      <c r="A208" s="6" t="s">
        <v>7728</v>
      </c>
      <c r="B208" s="6" t="s">
        <v>7726</v>
      </c>
      <c r="C208" s="6" t="s">
        <v>1002</v>
      </c>
      <c r="D208" s="6" t="s">
        <v>63</v>
      </c>
      <c r="E208" s="6" t="s">
        <v>65</v>
      </c>
      <c r="F208" s="8" t="s">
        <v>66</v>
      </c>
      <c r="G208" s="6" t="s">
        <v>67</v>
      </c>
      <c r="H208" s="6" t="s">
        <v>7729</v>
      </c>
      <c r="I208" s="6" t="s">
        <v>3610</v>
      </c>
      <c r="J208" s="6" t="s">
        <v>7730</v>
      </c>
      <c r="K208" s="6" t="s">
        <v>72</v>
      </c>
      <c r="L208" s="6">
        <v>476545911</v>
      </c>
      <c r="M208" s="6" t="s">
        <v>9016</v>
      </c>
      <c r="N208" s="6" t="s">
        <v>9017</v>
      </c>
      <c r="O208" s="6" t="s">
        <v>9018</v>
      </c>
      <c r="P208" s="6" t="s">
        <v>9019</v>
      </c>
      <c r="Q208" s="6"/>
      <c r="R208" s="6" t="s">
        <v>9020</v>
      </c>
      <c r="S208" s="6" t="s">
        <v>9026</v>
      </c>
      <c r="T208" s="6" t="s">
        <v>9027</v>
      </c>
      <c r="U208" s="6" t="s">
        <v>9023</v>
      </c>
    </row>
    <row r="209" spans="1:21" x14ac:dyDescent="0.2">
      <c r="A209" s="9" t="s">
        <v>1008</v>
      </c>
      <c r="B209" s="9" t="s">
        <v>1007</v>
      </c>
      <c r="C209" s="9" t="s">
        <v>1002</v>
      </c>
      <c r="D209" s="9" t="s">
        <v>63</v>
      </c>
      <c r="E209" s="9" t="s">
        <v>65</v>
      </c>
      <c r="F209" s="10" t="s">
        <v>66</v>
      </c>
      <c r="G209" s="9" t="s">
        <v>67</v>
      </c>
      <c r="H209" s="9" t="s">
        <v>1009</v>
      </c>
      <c r="I209" s="9" t="s">
        <v>1010</v>
      </c>
      <c r="J209" s="9" t="s">
        <v>578</v>
      </c>
      <c r="K209" s="9" t="s">
        <v>72</v>
      </c>
      <c r="L209" s="9">
        <v>476545911</v>
      </c>
      <c r="M209" s="9" t="s">
        <v>9016</v>
      </c>
      <c r="N209" s="9" t="s">
        <v>9017</v>
      </c>
      <c r="O209" s="9" t="s">
        <v>9018</v>
      </c>
      <c r="P209" s="9" t="s">
        <v>9019</v>
      </c>
      <c r="Q209" s="9"/>
      <c r="R209" s="9" t="s">
        <v>9020</v>
      </c>
      <c r="S209" s="9" t="s">
        <v>9028</v>
      </c>
      <c r="T209" s="9" t="s">
        <v>8915</v>
      </c>
      <c r="U209" s="9" t="s">
        <v>9023</v>
      </c>
    </row>
    <row r="210" spans="1:21" x14ac:dyDescent="0.2">
      <c r="A210" s="6" t="s">
        <v>7749</v>
      </c>
      <c r="B210" s="6" t="s">
        <v>7747</v>
      </c>
      <c r="C210" s="6" t="s">
        <v>1002</v>
      </c>
      <c r="D210" s="6" t="s">
        <v>63</v>
      </c>
      <c r="E210" s="6" t="s">
        <v>65</v>
      </c>
      <c r="F210" s="8" t="s">
        <v>66</v>
      </c>
      <c r="G210" s="6" t="s">
        <v>67</v>
      </c>
      <c r="H210" s="6" t="s">
        <v>7750</v>
      </c>
      <c r="I210" s="6" t="s">
        <v>7751</v>
      </c>
      <c r="J210" s="6" t="s">
        <v>801</v>
      </c>
      <c r="K210" s="6" t="s">
        <v>72</v>
      </c>
      <c r="L210" s="6">
        <v>476545911</v>
      </c>
      <c r="M210" s="6" t="s">
        <v>9016</v>
      </c>
      <c r="N210" s="6" t="s">
        <v>9017</v>
      </c>
      <c r="O210" s="6" t="s">
        <v>9018</v>
      </c>
      <c r="P210" s="6" t="s">
        <v>9019</v>
      </c>
      <c r="Q210" s="6"/>
      <c r="R210" s="6" t="s">
        <v>9020</v>
      </c>
      <c r="S210" s="6" t="s">
        <v>9029</v>
      </c>
      <c r="T210" s="6" t="s">
        <v>8920</v>
      </c>
      <c r="U210" s="6" t="s">
        <v>9023</v>
      </c>
    </row>
    <row r="211" spans="1:21" x14ac:dyDescent="0.2">
      <c r="A211" s="9" t="s">
        <v>7760</v>
      </c>
      <c r="B211" s="9" t="s">
        <v>7759</v>
      </c>
      <c r="C211" s="9" t="s">
        <v>1002</v>
      </c>
      <c r="D211" s="9" t="s">
        <v>63</v>
      </c>
      <c r="E211" s="9" t="s">
        <v>65</v>
      </c>
      <c r="F211" s="10" t="s">
        <v>66</v>
      </c>
      <c r="G211" s="9" t="s">
        <v>67</v>
      </c>
      <c r="H211" s="9" t="s">
        <v>7761</v>
      </c>
      <c r="I211" s="9" t="s">
        <v>7762</v>
      </c>
      <c r="J211" s="9" t="s">
        <v>426</v>
      </c>
      <c r="K211" s="9" t="s">
        <v>72</v>
      </c>
      <c r="L211" s="9">
        <v>476545911</v>
      </c>
      <c r="M211" s="9" t="s">
        <v>9016</v>
      </c>
      <c r="N211" s="9" t="s">
        <v>9017</v>
      </c>
      <c r="O211" s="9" t="s">
        <v>9018</v>
      </c>
      <c r="P211" s="9" t="s">
        <v>9019</v>
      </c>
      <c r="Q211" s="9"/>
      <c r="R211" s="9" t="s">
        <v>9020</v>
      </c>
      <c r="S211" s="9" t="s">
        <v>9030</v>
      </c>
      <c r="T211" s="9" t="s">
        <v>8825</v>
      </c>
      <c r="U211" s="9" t="s">
        <v>9023</v>
      </c>
    </row>
    <row r="212" spans="1:21" x14ac:dyDescent="0.2">
      <c r="A212" s="6" t="s">
        <v>1003</v>
      </c>
      <c r="B212" s="6" t="s">
        <v>1000</v>
      </c>
      <c r="C212" s="6" t="s">
        <v>1002</v>
      </c>
      <c r="D212" s="6" t="s">
        <v>63</v>
      </c>
      <c r="E212" s="6" t="s">
        <v>65</v>
      </c>
      <c r="F212" s="8" t="s">
        <v>66</v>
      </c>
      <c r="G212" s="6" t="s">
        <v>67</v>
      </c>
      <c r="H212" s="6" t="s">
        <v>1004</v>
      </c>
      <c r="I212" s="6" t="s">
        <v>1005</v>
      </c>
      <c r="J212" s="6" t="s">
        <v>578</v>
      </c>
      <c r="K212" s="6" t="s">
        <v>72</v>
      </c>
      <c r="L212" s="6">
        <v>476545911</v>
      </c>
      <c r="M212" s="6" t="s">
        <v>9016</v>
      </c>
      <c r="N212" s="6" t="s">
        <v>9017</v>
      </c>
      <c r="O212" s="6" t="s">
        <v>9018</v>
      </c>
      <c r="P212" s="6" t="s">
        <v>9019</v>
      </c>
      <c r="Q212" s="6"/>
      <c r="R212" s="6" t="s">
        <v>9020</v>
      </c>
      <c r="S212" s="6" t="s">
        <v>9031</v>
      </c>
      <c r="T212" s="6" t="s">
        <v>8915</v>
      </c>
      <c r="U212" s="6" t="s">
        <v>9023</v>
      </c>
    </row>
    <row r="213" spans="1:21" x14ac:dyDescent="0.2">
      <c r="A213" s="9" t="s">
        <v>7739</v>
      </c>
      <c r="B213" s="9" t="s">
        <v>7738</v>
      </c>
      <c r="C213" s="9" t="s">
        <v>1002</v>
      </c>
      <c r="D213" s="9" t="s">
        <v>63</v>
      </c>
      <c r="E213" s="9" t="s">
        <v>65</v>
      </c>
      <c r="F213" s="10" t="s">
        <v>66</v>
      </c>
      <c r="G213" s="9" t="s">
        <v>67</v>
      </c>
      <c r="H213" s="9" t="s">
        <v>7740</v>
      </c>
      <c r="I213" s="9" t="s">
        <v>2414</v>
      </c>
      <c r="J213" s="9" t="s">
        <v>2049</v>
      </c>
      <c r="K213" s="9" t="s">
        <v>72</v>
      </c>
      <c r="L213" s="9">
        <v>476545911</v>
      </c>
      <c r="M213" s="9" t="s">
        <v>9016</v>
      </c>
      <c r="N213" s="9" t="s">
        <v>9017</v>
      </c>
      <c r="O213" s="9" t="s">
        <v>9018</v>
      </c>
      <c r="P213" s="9" t="s">
        <v>9019</v>
      </c>
      <c r="Q213" s="9"/>
      <c r="R213" s="9" t="s">
        <v>9020</v>
      </c>
      <c r="S213" s="9" t="s">
        <v>9032</v>
      </c>
      <c r="T213" s="9" t="s">
        <v>9033</v>
      </c>
      <c r="U213" s="9" t="s">
        <v>9023</v>
      </c>
    </row>
    <row r="214" spans="1:21" x14ac:dyDescent="0.2">
      <c r="A214" s="6" t="s">
        <v>6849</v>
      </c>
      <c r="B214" s="6" t="s">
        <v>6848</v>
      </c>
      <c r="C214" s="6" t="s">
        <v>1002</v>
      </c>
      <c r="D214" s="6" t="s">
        <v>63</v>
      </c>
      <c r="E214" s="6" t="s">
        <v>65</v>
      </c>
      <c r="F214" s="8" t="s">
        <v>66</v>
      </c>
      <c r="G214" s="6" t="s">
        <v>67</v>
      </c>
      <c r="H214" s="6" t="s">
        <v>4401</v>
      </c>
      <c r="I214" s="6" t="s">
        <v>6850</v>
      </c>
      <c r="J214" s="6" t="s">
        <v>861</v>
      </c>
      <c r="K214" s="6" t="s">
        <v>72</v>
      </c>
      <c r="L214" s="6">
        <v>476545911</v>
      </c>
      <c r="M214" s="6" t="s">
        <v>9016</v>
      </c>
      <c r="N214" s="6" t="s">
        <v>9017</v>
      </c>
      <c r="O214" s="6" t="s">
        <v>9018</v>
      </c>
      <c r="P214" s="6" t="s">
        <v>9019</v>
      </c>
      <c r="Q214" s="6"/>
      <c r="R214" s="6" t="s">
        <v>9020</v>
      </c>
      <c r="S214" s="6" t="s">
        <v>9034</v>
      </c>
      <c r="T214" s="6" t="s">
        <v>8812</v>
      </c>
      <c r="U214" s="6" t="s">
        <v>9023</v>
      </c>
    </row>
    <row r="215" spans="1:21" x14ac:dyDescent="0.2">
      <c r="A215" s="9" t="s">
        <v>6779</v>
      </c>
      <c r="B215" s="9" t="s">
        <v>6778</v>
      </c>
      <c r="C215" s="9" t="s">
        <v>1002</v>
      </c>
      <c r="D215" s="9" t="s">
        <v>63</v>
      </c>
      <c r="E215" s="9" t="s">
        <v>65</v>
      </c>
      <c r="F215" s="10" t="s">
        <v>66</v>
      </c>
      <c r="G215" s="9" t="s">
        <v>67</v>
      </c>
      <c r="H215" s="9" t="s">
        <v>6780</v>
      </c>
      <c r="I215" s="9" t="s">
        <v>6781</v>
      </c>
      <c r="J215" s="9" t="s">
        <v>578</v>
      </c>
      <c r="K215" s="9" t="s">
        <v>72</v>
      </c>
      <c r="L215" s="9">
        <v>476545911</v>
      </c>
      <c r="M215" s="9" t="s">
        <v>9016</v>
      </c>
      <c r="N215" s="9" t="s">
        <v>9017</v>
      </c>
      <c r="O215" s="9" t="s">
        <v>9018</v>
      </c>
      <c r="P215" s="9" t="s">
        <v>9019</v>
      </c>
      <c r="Q215" s="9"/>
      <c r="R215" s="9" t="s">
        <v>9020</v>
      </c>
      <c r="S215" s="9" t="s">
        <v>9035</v>
      </c>
      <c r="T215" s="9" t="s">
        <v>8915</v>
      </c>
      <c r="U215" s="9" t="s">
        <v>9023</v>
      </c>
    </row>
    <row r="216" spans="1:21" x14ac:dyDescent="0.2">
      <c r="A216" s="6" t="s">
        <v>6817</v>
      </c>
      <c r="B216" s="6" t="s">
        <v>6816</v>
      </c>
      <c r="C216" s="6" t="s">
        <v>1002</v>
      </c>
      <c r="D216" s="6" t="s">
        <v>63</v>
      </c>
      <c r="E216" s="6" t="s">
        <v>65</v>
      </c>
      <c r="F216" s="8" t="s">
        <v>66</v>
      </c>
      <c r="G216" s="6" t="s">
        <v>67</v>
      </c>
      <c r="H216" s="6" t="s">
        <v>6818</v>
      </c>
      <c r="I216" s="6" t="s">
        <v>784</v>
      </c>
      <c r="J216" s="6" t="s">
        <v>578</v>
      </c>
      <c r="K216" s="6" t="s">
        <v>72</v>
      </c>
      <c r="L216" s="6">
        <v>476545911</v>
      </c>
      <c r="M216" s="6" t="s">
        <v>9016</v>
      </c>
      <c r="N216" s="6" t="s">
        <v>9017</v>
      </c>
      <c r="O216" s="6" t="s">
        <v>9018</v>
      </c>
      <c r="P216" s="6" t="s">
        <v>9019</v>
      </c>
      <c r="Q216" s="6"/>
      <c r="R216" s="6" t="s">
        <v>9020</v>
      </c>
      <c r="S216" s="6" t="s">
        <v>9036</v>
      </c>
      <c r="T216" s="6" t="s">
        <v>8915</v>
      </c>
      <c r="U216" s="6" t="s">
        <v>9023</v>
      </c>
    </row>
    <row r="217" spans="1:21" x14ac:dyDescent="0.2">
      <c r="A217" s="9" t="s">
        <v>3432</v>
      </c>
      <c r="B217" s="9" t="s">
        <v>3431</v>
      </c>
      <c r="C217" s="9" t="s">
        <v>953</v>
      </c>
      <c r="D217" s="9" t="s">
        <v>168</v>
      </c>
      <c r="E217" s="9" t="s">
        <v>65</v>
      </c>
      <c r="F217" s="10" t="s">
        <v>66</v>
      </c>
      <c r="G217" s="9" t="s">
        <v>67</v>
      </c>
      <c r="H217" s="9" t="s">
        <v>3433</v>
      </c>
      <c r="I217" s="9" t="s">
        <v>3434</v>
      </c>
      <c r="J217" s="9" t="s">
        <v>578</v>
      </c>
      <c r="K217" s="9" t="s">
        <v>72</v>
      </c>
      <c r="L217" s="9">
        <v>476547565</v>
      </c>
      <c r="M217" s="9" t="s">
        <v>9037</v>
      </c>
      <c r="N217" s="9" t="s">
        <v>9038</v>
      </c>
      <c r="O217" s="9" t="s">
        <v>9039</v>
      </c>
      <c r="P217" s="9" t="s">
        <v>9040</v>
      </c>
      <c r="Q217" s="9"/>
      <c r="R217" s="9" t="s">
        <v>9041</v>
      </c>
      <c r="S217" s="9" t="s">
        <v>9042</v>
      </c>
      <c r="T217" s="9" t="s">
        <v>8915</v>
      </c>
      <c r="U217" s="9" t="s">
        <v>8629</v>
      </c>
    </row>
    <row r="218" spans="1:21" x14ac:dyDescent="0.2">
      <c r="A218" s="6" t="s">
        <v>5196</v>
      </c>
      <c r="B218" s="6" t="s">
        <v>5195</v>
      </c>
      <c r="C218" s="6" t="s">
        <v>953</v>
      </c>
      <c r="D218" s="6" t="s">
        <v>63</v>
      </c>
      <c r="E218" s="6" t="s">
        <v>65</v>
      </c>
      <c r="F218" s="8" t="s">
        <v>66</v>
      </c>
      <c r="G218" s="6" t="s">
        <v>67</v>
      </c>
      <c r="H218" s="6" t="s">
        <v>1816</v>
      </c>
      <c r="I218" s="6" t="s">
        <v>491</v>
      </c>
      <c r="J218" s="6" t="s">
        <v>194</v>
      </c>
      <c r="K218" s="6" t="s">
        <v>72</v>
      </c>
      <c r="L218" s="6">
        <v>476547565</v>
      </c>
      <c r="M218" s="6" t="s">
        <v>9037</v>
      </c>
      <c r="N218" s="6" t="s">
        <v>9038</v>
      </c>
      <c r="O218" s="6" t="s">
        <v>9039</v>
      </c>
      <c r="P218" s="6" t="s">
        <v>9040</v>
      </c>
      <c r="Q218" s="6"/>
      <c r="R218" s="6" t="s">
        <v>9041</v>
      </c>
      <c r="S218" s="6" t="s">
        <v>9043</v>
      </c>
      <c r="T218" s="6" t="s">
        <v>8933</v>
      </c>
      <c r="U218" s="6" t="s">
        <v>8826</v>
      </c>
    </row>
    <row r="219" spans="1:21" x14ac:dyDescent="0.2">
      <c r="A219" s="9" t="s">
        <v>995</v>
      </c>
      <c r="B219" s="9" t="s">
        <v>994</v>
      </c>
      <c r="C219" s="9" t="s">
        <v>953</v>
      </c>
      <c r="D219" s="9" t="s">
        <v>168</v>
      </c>
      <c r="E219" s="9" t="s">
        <v>65</v>
      </c>
      <c r="F219" s="10" t="s">
        <v>66</v>
      </c>
      <c r="G219" s="9" t="s">
        <v>67</v>
      </c>
      <c r="H219" s="9" t="s">
        <v>996</v>
      </c>
      <c r="I219" s="9" t="s">
        <v>997</v>
      </c>
      <c r="J219" s="9" t="s">
        <v>998</v>
      </c>
      <c r="K219" s="9" t="s">
        <v>72</v>
      </c>
      <c r="L219" s="9">
        <v>476547565</v>
      </c>
      <c r="M219" s="9" t="s">
        <v>9037</v>
      </c>
      <c r="N219" s="9" t="s">
        <v>9038</v>
      </c>
      <c r="O219" s="9" t="s">
        <v>9039</v>
      </c>
      <c r="P219" s="9" t="s">
        <v>9040</v>
      </c>
      <c r="Q219" s="9"/>
      <c r="R219" s="9" t="s">
        <v>9041</v>
      </c>
      <c r="S219" s="9" t="s">
        <v>9044</v>
      </c>
      <c r="T219" s="9" t="s">
        <v>9045</v>
      </c>
      <c r="U219" s="9" t="s">
        <v>8629</v>
      </c>
    </row>
    <row r="220" spans="1:21" x14ac:dyDescent="0.2">
      <c r="A220" s="6" t="s">
        <v>989</v>
      </c>
      <c r="B220" s="6" t="s">
        <v>988</v>
      </c>
      <c r="C220" s="6" t="s">
        <v>953</v>
      </c>
      <c r="D220" s="6" t="s">
        <v>63</v>
      </c>
      <c r="E220" s="6" t="s">
        <v>65</v>
      </c>
      <c r="F220" s="8" t="s">
        <v>66</v>
      </c>
      <c r="G220" s="6" t="s">
        <v>67</v>
      </c>
      <c r="H220" s="6" t="s">
        <v>990</v>
      </c>
      <c r="I220" s="6" t="s">
        <v>991</v>
      </c>
      <c r="J220" s="6" t="s">
        <v>992</v>
      </c>
      <c r="K220" s="6" t="s">
        <v>72</v>
      </c>
      <c r="L220" s="6">
        <v>476547565</v>
      </c>
      <c r="M220" s="6" t="s">
        <v>9037</v>
      </c>
      <c r="N220" s="6" t="s">
        <v>9038</v>
      </c>
      <c r="O220" s="6" t="s">
        <v>9039</v>
      </c>
      <c r="P220" s="6" t="s">
        <v>9040</v>
      </c>
      <c r="Q220" s="6"/>
      <c r="R220" s="6" t="s">
        <v>9041</v>
      </c>
      <c r="S220" s="6" t="s">
        <v>9046</v>
      </c>
      <c r="T220" s="6" t="s">
        <v>8926</v>
      </c>
      <c r="U220" s="6" t="s">
        <v>8826</v>
      </c>
    </row>
    <row r="221" spans="1:21" x14ac:dyDescent="0.2">
      <c r="A221" s="9" t="s">
        <v>5211</v>
      </c>
      <c r="B221" s="9" t="s">
        <v>5210</v>
      </c>
      <c r="C221" s="9" t="s">
        <v>953</v>
      </c>
      <c r="D221" s="9" t="s">
        <v>63</v>
      </c>
      <c r="E221" s="9" t="s">
        <v>65</v>
      </c>
      <c r="F221" s="10" t="s">
        <v>66</v>
      </c>
      <c r="G221" s="9" t="s">
        <v>67</v>
      </c>
      <c r="H221" s="9" t="s">
        <v>5212</v>
      </c>
      <c r="I221" s="9" t="s">
        <v>5213</v>
      </c>
      <c r="J221" s="9" t="s">
        <v>790</v>
      </c>
      <c r="K221" s="9" t="s">
        <v>72</v>
      </c>
      <c r="L221" s="9">
        <v>476547565</v>
      </c>
      <c r="M221" s="9" t="s">
        <v>9037</v>
      </c>
      <c r="N221" s="9" t="s">
        <v>9038</v>
      </c>
      <c r="O221" s="9" t="s">
        <v>9039</v>
      </c>
      <c r="P221" s="9" t="s">
        <v>9040</v>
      </c>
      <c r="Q221" s="9"/>
      <c r="R221" s="9" t="s">
        <v>9041</v>
      </c>
      <c r="S221" s="9" t="s">
        <v>9047</v>
      </c>
      <c r="T221" s="9" t="s">
        <v>9048</v>
      </c>
      <c r="U221" s="9" t="s">
        <v>8826</v>
      </c>
    </row>
    <row r="222" spans="1:21" x14ac:dyDescent="0.2">
      <c r="A222" s="6" t="s">
        <v>983</v>
      </c>
      <c r="B222" s="6" t="s">
        <v>982</v>
      </c>
      <c r="C222" s="6" t="s">
        <v>953</v>
      </c>
      <c r="D222" s="6" t="s">
        <v>63</v>
      </c>
      <c r="E222" s="6" t="s">
        <v>65</v>
      </c>
      <c r="F222" s="8" t="s">
        <v>66</v>
      </c>
      <c r="G222" s="6" t="s">
        <v>67</v>
      </c>
      <c r="H222" s="6" t="s">
        <v>984</v>
      </c>
      <c r="I222" s="6" t="s">
        <v>985</v>
      </c>
      <c r="J222" s="6" t="s">
        <v>986</v>
      </c>
      <c r="K222" s="6" t="s">
        <v>72</v>
      </c>
      <c r="L222" s="6">
        <v>476547565</v>
      </c>
      <c r="M222" s="6" t="s">
        <v>9037</v>
      </c>
      <c r="N222" s="6" t="s">
        <v>9038</v>
      </c>
      <c r="O222" s="6" t="s">
        <v>9039</v>
      </c>
      <c r="P222" s="6" t="s">
        <v>9040</v>
      </c>
      <c r="Q222" s="6"/>
      <c r="R222" s="6" t="s">
        <v>9041</v>
      </c>
      <c r="S222" s="6" t="s">
        <v>9049</v>
      </c>
      <c r="T222" s="6" t="s">
        <v>9050</v>
      </c>
      <c r="U222" s="6" t="s">
        <v>8826</v>
      </c>
    </row>
    <row r="223" spans="1:21" x14ac:dyDescent="0.2">
      <c r="A223" s="9" t="s">
        <v>3527</v>
      </c>
      <c r="B223" s="9" t="s">
        <v>3526</v>
      </c>
      <c r="C223" s="9" t="s">
        <v>953</v>
      </c>
      <c r="D223" s="9" t="s">
        <v>63</v>
      </c>
      <c r="E223" s="9" t="s">
        <v>65</v>
      </c>
      <c r="F223" s="10" t="s">
        <v>66</v>
      </c>
      <c r="G223" s="9" t="s">
        <v>67</v>
      </c>
      <c r="H223" s="9" t="s">
        <v>3528</v>
      </c>
      <c r="I223" s="9" t="s">
        <v>3529</v>
      </c>
      <c r="J223" s="9" t="s">
        <v>426</v>
      </c>
      <c r="K223" s="9" t="s">
        <v>72</v>
      </c>
      <c r="L223" s="9">
        <v>476547565</v>
      </c>
      <c r="M223" s="9" t="s">
        <v>9037</v>
      </c>
      <c r="N223" s="9" t="s">
        <v>9038</v>
      </c>
      <c r="O223" s="9" t="s">
        <v>9039</v>
      </c>
      <c r="P223" s="9" t="s">
        <v>9040</v>
      </c>
      <c r="Q223" s="9"/>
      <c r="R223" s="9" t="s">
        <v>9041</v>
      </c>
      <c r="S223" s="9" t="s">
        <v>9051</v>
      </c>
      <c r="T223" s="9" t="s">
        <v>8825</v>
      </c>
      <c r="U223" s="9" t="s">
        <v>8826</v>
      </c>
    </row>
    <row r="224" spans="1:21" x14ac:dyDescent="0.2">
      <c r="A224" s="6" t="s">
        <v>978</v>
      </c>
      <c r="B224" s="6" t="s">
        <v>976</v>
      </c>
      <c r="C224" s="6" t="s">
        <v>953</v>
      </c>
      <c r="D224" s="6" t="s">
        <v>63</v>
      </c>
      <c r="E224" s="6" t="s">
        <v>65</v>
      </c>
      <c r="F224" s="8" t="s">
        <v>66</v>
      </c>
      <c r="G224" s="6" t="s">
        <v>67</v>
      </c>
      <c r="H224" s="6" t="s">
        <v>979</v>
      </c>
      <c r="I224" s="6" t="s">
        <v>980</v>
      </c>
      <c r="J224" s="6" t="s">
        <v>236</v>
      </c>
      <c r="K224" s="6" t="s">
        <v>72</v>
      </c>
      <c r="L224" s="6">
        <v>476547565</v>
      </c>
      <c r="M224" s="6" t="s">
        <v>9037</v>
      </c>
      <c r="N224" s="6" t="s">
        <v>9038</v>
      </c>
      <c r="O224" s="6" t="s">
        <v>9039</v>
      </c>
      <c r="P224" s="6" t="s">
        <v>9040</v>
      </c>
      <c r="Q224" s="6"/>
      <c r="R224" s="6" t="s">
        <v>9041</v>
      </c>
      <c r="S224" s="6" t="s">
        <v>9052</v>
      </c>
      <c r="T224" s="6" t="s">
        <v>8829</v>
      </c>
      <c r="U224" s="6" t="s">
        <v>8826</v>
      </c>
    </row>
    <row r="225" spans="1:21" x14ac:dyDescent="0.2">
      <c r="A225" s="9" t="s">
        <v>971</v>
      </c>
      <c r="B225" s="9" t="s">
        <v>969</v>
      </c>
      <c r="C225" s="9" t="s">
        <v>953</v>
      </c>
      <c r="D225" s="9" t="s">
        <v>63</v>
      </c>
      <c r="E225" s="9" t="s">
        <v>65</v>
      </c>
      <c r="F225" s="10" t="s">
        <v>66</v>
      </c>
      <c r="G225" s="9" t="s">
        <v>67</v>
      </c>
      <c r="H225" s="9" t="s">
        <v>972</v>
      </c>
      <c r="I225" s="9" t="s">
        <v>973</v>
      </c>
      <c r="J225" s="9" t="s">
        <v>974</v>
      </c>
      <c r="K225" s="9" t="s">
        <v>72</v>
      </c>
      <c r="L225" s="9">
        <v>476547565</v>
      </c>
      <c r="M225" s="9" t="s">
        <v>9037</v>
      </c>
      <c r="N225" s="9" t="s">
        <v>9038</v>
      </c>
      <c r="O225" s="9" t="s">
        <v>9039</v>
      </c>
      <c r="P225" s="9" t="s">
        <v>9040</v>
      </c>
      <c r="Q225" s="9"/>
      <c r="R225" s="9" t="s">
        <v>9041</v>
      </c>
      <c r="S225" s="9" t="s">
        <v>9053</v>
      </c>
      <c r="T225" s="9" t="s">
        <v>9054</v>
      </c>
      <c r="U225" s="9" t="s">
        <v>8826</v>
      </c>
    </row>
    <row r="226" spans="1:21" x14ac:dyDescent="0.2">
      <c r="A226" s="6" t="s">
        <v>964</v>
      </c>
      <c r="B226" s="6" t="s">
        <v>963</v>
      </c>
      <c r="C226" s="6" t="s">
        <v>953</v>
      </c>
      <c r="D226" s="6" t="s">
        <v>63</v>
      </c>
      <c r="E226" s="6" t="s">
        <v>65</v>
      </c>
      <c r="F226" s="8" t="s">
        <v>66</v>
      </c>
      <c r="G226" s="6" t="s">
        <v>67</v>
      </c>
      <c r="H226" s="6" t="s">
        <v>965</v>
      </c>
      <c r="I226" s="6" t="s">
        <v>966</v>
      </c>
      <c r="J226" s="6" t="s">
        <v>967</v>
      </c>
      <c r="K226" s="6" t="s">
        <v>72</v>
      </c>
      <c r="L226" s="6">
        <v>476547565</v>
      </c>
      <c r="M226" s="6" t="s">
        <v>9037</v>
      </c>
      <c r="N226" s="6" t="s">
        <v>9038</v>
      </c>
      <c r="O226" s="6" t="s">
        <v>9039</v>
      </c>
      <c r="P226" s="6" t="s">
        <v>9040</v>
      </c>
      <c r="Q226" s="6"/>
      <c r="R226" s="6" t="s">
        <v>9041</v>
      </c>
      <c r="S226" s="6" t="s">
        <v>9055</v>
      </c>
      <c r="T226" s="6" t="s">
        <v>9056</v>
      </c>
      <c r="U226" s="6" t="s">
        <v>8826</v>
      </c>
    </row>
    <row r="227" spans="1:21" x14ac:dyDescent="0.2">
      <c r="A227" s="9" t="s">
        <v>959</v>
      </c>
      <c r="B227" s="9" t="s">
        <v>958</v>
      </c>
      <c r="C227" s="9" t="s">
        <v>953</v>
      </c>
      <c r="D227" s="9" t="s">
        <v>63</v>
      </c>
      <c r="E227" s="9" t="s">
        <v>65</v>
      </c>
      <c r="F227" s="10" t="s">
        <v>66</v>
      </c>
      <c r="G227" s="9" t="s">
        <v>67</v>
      </c>
      <c r="H227" s="9" t="s">
        <v>960</v>
      </c>
      <c r="I227" s="9" t="s">
        <v>961</v>
      </c>
      <c r="J227" s="9" t="s">
        <v>714</v>
      </c>
      <c r="K227" s="9" t="s">
        <v>72</v>
      </c>
      <c r="L227" s="9">
        <v>476547565</v>
      </c>
      <c r="M227" s="9" t="s">
        <v>9037</v>
      </c>
      <c r="N227" s="9" t="s">
        <v>9038</v>
      </c>
      <c r="O227" s="9" t="s">
        <v>9039</v>
      </c>
      <c r="P227" s="9" t="s">
        <v>9040</v>
      </c>
      <c r="Q227" s="9"/>
      <c r="R227" s="9" t="s">
        <v>9041</v>
      </c>
      <c r="S227" s="9" t="s">
        <v>9057</v>
      </c>
      <c r="T227" s="9" t="s">
        <v>9025</v>
      </c>
      <c r="U227" s="9" t="s">
        <v>8826</v>
      </c>
    </row>
    <row r="228" spans="1:21" x14ac:dyDescent="0.2">
      <c r="A228" s="6" t="s">
        <v>954</v>
      </c>
      <c r="B228" s="6" t="s">
        <v>951</v>
      </c>
      <c r="C228" s="6" t="s">
        <v>953</v>
      </c>
      <c r="D228" s="6" t="s">
        <v>63</v>
      </c>
      <c r="E228" s="6" t="s">
        <v>65</v>
      </c>
      <c r="F228" s="8" t="s">
        <v>66</v>
      </c>
      <c r="G228" s="6" t="s">
        <v>67</v>
      </c>
      <c r="H228" s="6" t="s">
        <v>955</v>
      </c>
      <c r="I228" s="6" t="s">
        <v>956</v>
      </c>
      <c r="J228" s="6" t="s">
        <v>426</v>
      </c>
      <c r="K228" s="6" t="s">
        <v>72</v>
      </c>
      <c r="L228" s="6">
        <v>476547565</v>
      </c>
      <c r="M228" s="6" t="s">
        <v>9037</v>
      </c>
      <c r="N228" s="6" t="s">
        <v>9038</v>
      </c>
      <c r="O228" s="6" t="s">
        <v>9039</v>
      </c>
      <c r="P228" s="6" t="s">
        <v>9040</v>
      </c>
      <c r="Q228" s="6"/>
      <c r="R228" s="6" t="s">
        <v>9041</v>
      </c>
      <c r="S228" s="6" t="s">
        <v>9058</v>
      </c>
      <c r="T228" s="6" t="s">
        <v>8825</v>
      </c>
      <c r="U228" s="6" t="s">
        <v>8826</v>
      </c>
    </row>
    <row r="229" spans="1:21" x14ac:dyDescent="0.2">
      <c r="A229" s="9" t="s">
        <v>7810</v>
      </c>
      <c r="B229" s="9" t="s">
        <v>7809</v>
      </c>
      <c r="C229" s="9" t="s">
        <v>918</v>
      </c>
      <c r="D229" s="9" t="s">
        <v>168</v>
      </c>
      <c r="E229" s="9" t="s">
        <v>65</v>
      </c>
      <c r="F229" s="10" t="s">
        <v>66</v>
      </c>
      <c r="G229" s="9" t="s">
        <v>67</v>
      </c>
      <c r="H229" s="9" t="s">
        <v>7811</v>
      </c>
      <c r="I229" s="9" t="s">
        <v>7137</v>
      </c>
      <c r="J229" s="9" t="s">
        <v>7812</v>
      </c>
      <c r="K229" s="9" t="s">
        <v>72</v>
      </c>
      <c r="L229" s="9">
        <v>476544436</v>
      </c>
      <c r="M229" s="9" t="s">
        <v>9059</v>
      </c>
      <c r="N229" s="9" t="s">
        <v>9060</v>
      </c>
      <c r="O229" s="9" t="s">
        <v>9060</v>
      </c>
      <c r="P229" s="9"/>
      <c r="Q229" s="9"/>
      <c r="R229" s="9" t="s">
        <v>9061</v>
      </c>
      <c r="S229" s="9" t="s">
        <v>9062</v>
      </c>
      <c r="T229" s="9" t="s">
        <v>9063</v>
      </c>
      <c r="U229" s="9" t="s">
        <v>8629</v>
      </c>
    </row>
    <row r="230" spans="1:21" x14ac:dyDescent="0.2">
      <c r="A230" s="6" t="s">
        <v>7831</v>
      </c>
      <c r="B230" s="6" t="s">
        <v>7830</v>
      </c>
      <c r="C230" s="6" t="s">
        <v>918</v>
      </c>
      <c r="D230" s="6" t="s">
        <v>168</v>
      </c>
      <c r="E230" s="6" t="s">
        <v>65</v>
      </c>
      <c r="F230" s="8" t="s">
        <v>66</v>
      </c>
      <c r="G230" s="6" t="s">
        <v>67</v>
      </c>
      <c r="H230" s="6" t="s">
        <v>7832</v>
      </c>
      <c r="I230" s="6" t="s">
        <v>7833</v>
      </c>
      <c r="J230" s="6" t="s">
        <v>236</v>
      </c>
      <c r="K230" s="6" t="s">
        <v>72</v>
      </c>
      <c r="L230" s="6">
        <v>476544436</v>
      </c>
      <c r="M230" s="6" t="s">
        <v>9059</v>
      </c>
      <c r="N230" s="6" t="s">
        <v>9060</v>
      </c>
      <c r="O230" s="6" t="s">
        <v>9060</v>
      </c>
      <c r="P230" s="6"/>
      <c r="Q230" s="6"/>
      <c r="R230" s="6" t="s">
        <v>9061</v>
      </c>
      <c r="S230" s="6" t="s">
        <v>9064</v>
      </c>
      <c r="T230" s="6" t="s">
        <v>8829</v>
      </c>
      <c r="U230" s="6" t="s">
        <v>8629</v>
      </c>
    </row>
    <row r="231" spans="1:21" x14ac:dyDescent="0.2">
      <c r="A231" s="9" t="s">
        <v>7860</v>
      </c>
      <c r="B231" s="9" t="s">
        <v>7858</v>
      </c>
      <c r="C231" s="9" t="s">
        <v>918</v>
      </c>
      <c r="D231" s="9" t="s">
        <v>63</v>
      </c>
      <c r="E231" s="9" t="s">
        <v>65</v>
      </c>
      <c r="F231" s="10" t="s">
        <v>66</v>
      </c>
      <c r="G231" s="9" t="s">
        <v>67</v>
      </c>
      <c r="H231" s="9" t="s">
        <v>7861</v>
      </c>
      <c r="I231" s="9" t="s">
        <v>7862</v>
      </c>
      <c r="J231" s="9" t="s">
        <v>88</v>
      </c>
      <c r="K231" s="9" t="s">
        <v>72</v>
      </c>
      <c r="L231" s="9">
        <v>476544436</v>
      </c>
      <c r="M231" s="9" t="s">
        <v>9059</v>
      </c>
      <c r="N231" s="9" t="s">
        <v>9060</v>
      </c>
      <c r="O231" s="9" t="s">
        <v>9060</v>
      </c>
      <c r="P231" s="9"/>
      <c r="Q231" s="9"/>
      <c r="R231" s="9" t="s">
        <v>9061</v>
      </c>
      <c r="S231" s="9" t="s">
        <v>9065</v>
      </c>
      <c r="T231" s="9" t="s">
        <v>8849</v>
      </c>
      <c r="U231" s="9" t="s">
        <v>9066</v>
      </c>
    </row>
    <row r="232" spans="1:21" x14ac:dyDescent="0.2">
      <c r="A232" s="6" t="s">
        <v>7841</v>
      </c>
      <c r="B232" s="6" t="s">
        <v>7840</v>
      </c>
      <c r="C232" s="6" t="s">
        <v>918</v>
      </c>
      <c r="D232" s="6" t="s">
        <v>168</v>
      </c>
      <c r="E232" s="6" t="s">
        <v>65</v>
      </c>
      <c r="F232" s="8" t="s">
        <v>66</v>
      </c>
      <c r="G232" s="6" t="s">
        <v>67</v>
      </c>
      <c r="H232" s="6" t="s">
        <v>2646</v>
      </c>
      <c r="I232" s="6" t="s">
        <v>7842</v>
      </c>
      <c r="J232" s="6" t="s">
        <v>2198</v>
      </c>
      <c r="K232" s="6" t="s">
        <v>72</v>
      </c>
      <c r="L232" s="6">
        <v>476544436</v>
      </c>
      <c r="M232" s="6" t="s">
        <v>9059</v>
      </c>
      <c r="N232" s="6" t="s">
        <v>9060</v>
      </c>
      <c r="O232" s="6" t="s">
        <v>9060</v>
      </c>
      <c r="P232" s="6"/>
      <c r="Q232" s="6"/>
      <c r="R232" s="6" t="s">
        <v>9061</v>
      </c>
      <c r="S232" s="6" t="s">
        <v>9067</v>
      </c>
      <c r="T232" s="6" t="s">
        <v>9068</v>
      </c>
      <c r="U232" s="6" t="s">
        <v>8629</v>
      </c>
    </row>
    <row r="233" spans="1:21" x14ac:dyDescent="0.2">
      <c r="A233" s="9" t="s">
        <v>946</v>
      </c>
      <c r="B233" s="9" t="s">
        <v>945</v>
      </c>
      <c r="C233" s="9" t="s">
        <v>918</v>
      </c>
      <c r="D233" s="9" t="s">
        <v>63</v>
      </c>
      <c r="E233" s="9" t="s">
        <v>65</v>
      </c>
      <c r="F233" s="10" t="s">
        <v>66</v>
      </c>
      <c r="G233" s="9" t="s">
        <v>67</v>
      </c>
      <c r="H233" s="9" t="s">
        <v>947</v>
      </c>
      <c r="I233" s="9" t="s">
        <v>948</v>
      </c>
      <c r="J233" s="9" t="s">
        <v>949</v>
      </c>
      <c r="K233" s="9" t="s">
        <v>72</v>
      </c>
      <c r="L233" s="9">
        <v>476544436</v>
      </c>
      <c r="M233" s="9" t="s">
        <v>9059</v>
      </c>
      <c r="N233" s="9" t="s">
        <v>9060</v>
      </c>
      <c r="O233" s="9" t="s">
        <v>9060</v>
      </c>
      <c r="P233" s="9"/>
      <c r="Q233" s="9"/>
      <c r="R233" s="9" t="s">
        <v>9061</v>
      </c>
      <c r="S233" s="9" t="s">
        <v>9069</v>
      </c>
      <c r="T233" s="9" t="s">
        <v>9070</v>
      </c>
      <c r="U233" s="9" t="s">
        <v>9066</v>
      </c>
    </row>
    <row r="234" spans="1:21" x14ac:dyDescent="0.2">
      <c r="A234" s="6" t="s">
        <v>940</v>
      </c>
      <c r="B234" s="6" t="s">
        <v>939</v>
      </c>
      <c r="C234" s="6" t="s">
        <v>918</v>
      </c>
      <c r="D234" s="6" t="s">
        <v>63</v>
      </c>
      <c r="E234" s="6" t="s">
        <v>65</v>
      </c>
      <c r="F234" s="8" t="s">
        <v>66</v>
      </c>
      <c r="G234" s="6" t="s">
        <v>67</v>
      </c>
      <c r="H234" s="6" t="s">
        <v>941</v>
      </c>
      <c r="I234" s="6" t="s">
        <v>942</v>
      </c>
      <c r="J234" s="6" t="s">
        <v>943</v>
      </c>
      <c r="K234" s="6" t="s">
        <v>72</v>
      </c>
      <c r="L234" s="6">
        <v>476544436</v>
      </c>
      <c r="M234" s="6" t="s">
        <v>9059</v>
      </c>
      <c r="N234" s="6" t="s">
        <v>9060</v>
      </c>
      <c r="O234" s="6" t="s">
        <v>9060</v>
      </c>
      <c r="P234" s="6"/>
      <c r="Q234" s="6"/>
      <c r="R234" s="6" t="s">
        <v>9061</v>
      </c>
      <c r="S234" s="6" t="s">
        <v>9071</v>
      </c>
      <c r="T234" s="6" t="s">
        <v>8908</v>
      </c>
      <c r="U234" s="6" t="s">
        <v>9066</v>
      </c>
    </row>
    <row r="235" spans="1:21" x14ac:dyDescent="0.2">
      <c r="A235" s="9" t="s">
        <v>6859</v>
      </c>
      <c r="B235" s="9" t="s">
        <v>6858</v>
      </c>
      <c r="C235" s="9" t="s">
        <v>918</v>
      </c>
      <c r="D235" s="9" t="s">
        <v>63</v>
      </c>
      <c r="E235" s="9" t="s">
        <v>65</v>
      </c>
      <c r="F235" s="10" t="s">
        <v>66</v>
      </c>
      <c r="G235" s="9" t="s">
        <v>67</v>
      </c>
      <c r="H235" s="9" t="s">
        <v>6860</v>
      </c>
      <c r="I235" s="9" t="s">
        <v>6861</v>
      </c>
      <c r="J235" s="9" t="s">
        <v>572</v>
      </c>
      <c r="K235" s="9" t="s">
        <v>72</v>
      </c>
      <c r="L235" s="9">
        <v>476544436</v>
      </c>
      <c r="M235" s="9" t="s">
        <v>9059</v>
      </c>
      <c r="N235" s="9" t="s">
        <v>9060</v>
      </c>
      <c r="O235" s="9" t="s">
        <v>9060</v>
      </c>
      <c r="P235" s="9"/>
      <c r="Q235" s="9"/>
      <c r="R235" s="9" t="s">
        <v>9061</v>
      </c>
      <c r="S235" s="9" t="s">
        <v>9072</v>
      </c>
      <c r="T235" s="9" t="s">
        <v>8814</v>
      </c>
      <c r="U235" s="9" t="s">
        <v>9066</v>
      </c>
    </row>
    <row r="236" spans="1:21" x14ac:dyDescent="0.2">
      <c r="A236" s="6" t="s">
        <v>7791</v>
      </c>
      <c r="B236" s="6" t="s">
        <v>7790</v>
      </c>
      <c r="C236" s="6" t="s">
        <v>918</v>
      </c>
      <c r="D236" s="6" t="s">
        <v>63</v>
      </c>
      <c r="E236" s="6" t="s">
        <v>65</v>
      </c>
      <c r="F236" s="8" t="s">
        <v>66</v>
      </c>
      <c r="G236" s="6" t="s">
        <v>67</v>
      </c>
      <c r="H236" s="6" t="s">
        <v>3260</v>
      </c>
      <c r="I236" s="6" t="s">
        <v>7792</v>
      </c>
      <c r="J236" s="6" t="s">
        <v>943</v>
      </c>
      <c r="K236" s="6" t="s">
        <v>72</v>
      </c>
      <c r="L236" s="6">
        <v>476544436</v>
      </c>
      <c r="M236" s="6" t="s">
        <v>9059</v>
      </c>
      <c r="N236" s="6" t="s">
        <v>9060</v>
      </c>
      <c r="O236" s="6" t="s">
        <v>9060</v>
      </c>
      <c r="P236" s="6"/>
      <c r="Q236" s="6"/>
      <c r="R236" s="6" t="s">
        <v>9061</v>
      </c>
      <c r="S236" s="6" t="s">
        <v>9073</v>
      </c>
      <c r="T236" s="6" t="s">
        <v>8908</v>
      </c>
      <c r="U236" s="6" t="s">
        <v>9066</v>
      </c>
    </row>
    <row r="237" spans="1:21" x14ac:dyDescent="0.2">
      <c r="A237" s="9" t="s">
        <v>935</v>
      </c>
      <c r="B237" s="9" t="s">
        <v>934</v>
      </c>
      <c r="C237" s="9" t="s">
        <v>918</v>
      </c>
      <c r="D237" s="9" t="s">
        <v>63</v>
      </c>
      <c r="E237" s="9" t="s">
        <v>65</v>
      </c>
      <c r="F237" s="10" t="s">
        <v>66</v>
      </c>
      <c r="G237" s="9" t="s">
        <v>67</v>
      </c>
      <c r="H237" s="9" t="s">
        <v>936</v>
      </c>
      <c r="I237" s="9" t="s">
        <v>937</v>
      </c>
      <c r="J237" s="9" t="s">
        <v>893</v>
      </c>
      <c r="K237" s="9" t="s">
        <v>72</v>
      </c>
      <c r="L237" s="9">
        <v>476544436</v>
      </c>
      <c r="M237" s="9" t="s">
        <v>9059</v>
      </c>
      <c r="N237" s="9" t="s">
        <v>9060</v>
      </c>
      <c r="O237" s="9" t="s">
        <v>9060</v>
      </c>
      <c r="P237" s="9"/>
      <c r="Q237" s="9"/>
      <c r="R237" s="9" t="s">
        <v>9061</v>
      </c>
      <c r="S237" s="9" t="s">
        <v>9074</v>
      </c>
      <c r="T237" s="9" t="s">
        <v>9075</v>
      </c>
      <c r="U237" s="9" t="s">
        <v>9066</v>
      </c>
    </row>
    <row r="238" spans="1:21" x14ac:dyDescent="0.2">
      <c r="A238" s="6" t="s">
        <v>930</v>
      </c>
      <c r="B238" s="6" t="s">
        <v>929</v>
      </c>
      <c r="C238" s="6" t="s">
        <v>918</v>
      </c>
      <c r="D238" s="6" t="s">
        <v>63</v>
      </c>
      <c r="E238" s="6" t="s">
        <v>65</v>
      </c>
      <c r="F238" s="8" t="s">
        <v>66</v>
      </c>
      <c r="G238" s="6" t="s">
        <v>67</v>
      </c>
      <c r="H238" s="6" t="s">
        <v>931</v>
      </c>
      <c r="I238" s="6" t="s">
        <v>932</v>
      </c>
      <c r="J238" s="6" t="s">
        <v>893</v>
      </c>
      <c r="K238" s="6" t="s">
        <v>72</v>
      </c>
      <c r="L238" s="6">
        <v>476544436</v>
      </c>
      <c r="M238" s="6" t="s">
        <v>9059</v>
      </c>
      <c r="N238" s="6" t="s">
        <v>9060</v>
      </c>
      <c r="O238" s="6" t="s">
        <v>9060</v>
      </c>
      <c r="P238" s="6"/>
      <c r="Q238" s="6"/>
      <c r="R238" s="6" t="s">
        <v>9061</v>
      </c>
      <c r="S238" s="6" t="s">
        <v>9076</v>
      </c>
      <c r="T238" s="6" t="s">
        <v>9075</v>
      </c>
      <c r="U238" s="6" t="s">
        <v>9066</v>
      </c>
    </row>
    <row r="239" spans="1:21" x14ac:dyDescent="0.2">
      <c r="A239" s="9" t="s">
        <v>7795</v>
      </c>
      <c r="B239" s="9" t="s">
        <v>7794</v>
      </c>
      <c r="C239" s="9" t="s">
        <v>918</v>
      </c>
      <c r="D239" s="9" t="s">
        <v>63</v>
      </c>
      <c r="E239" s="9" t="s">
        <v>65</v>
      </c>
      <c r="F239" s="10" t="s">
        <v>66</v>
      </c>
      <c r="G239" s="9" t="s">
        <v>67</v>
      </c>
      <c r="H239" s="9" t="s">
        <v>94</v>
      </c>
      <c r="I239" s="9" t="s">
        <v>7796</v>
      </c>
      <c r="J239" s="9" t="s">
        <v>194</v>
      </c>
      <c r="K239" s="9" t="s">
        <v>72</v>
      </c>
      <c r="L239" s="9">
        <v>476544436</v>
      </c>
      <c r="M239" s="9" t="s">
        <v>9059</v>
      </c>
      <c r="N239" s="9" t="s">
        <v>9060</v>
      </c>
      <c r="O239" s="9" t="s">
        <v>9060</v>
      </c>
      <c r="P239" s="9"/>
      <c r="Q239" s="9"/>
      <c r="R239" s="9" t="s">
        <v>9061</v>
      </c>
      <c r="S239" s="9" t="s">
        <v>9077</v>
      </c>
      <c r="T239" s="9" t="s">
        <v>8933</v>
      </c>
      <c r="U239" s="9" t="s">
        <v>9066</v>
      </c>
    </row>
    <row r="240" spans="1:21" x14ac:dyDescent="0.2">
      <c r="A240" s="6" t="s">
        <v>925</v>
      </c>
      <c r="B240" s="6" t="s">
        <v>924</v>
      </c>
      <c r="C240" s="6" t="s">
        <v>918</v>
      </c>
      <c r="D240" s="6" t="s">
        <v>63</v>
      </c>
      <c r="E240" s="6" t="s">
        <v>65</v>
      </c>
      <c r="F240" s="8" t="s">
        <v>66</v>
      </c>
      <c r="G240" s="6" t="s">
        <v>67</v>
      </c>
      <c r="H240" s="6" t="s">
        <v>926</v>
      </c>
      <c r="I240" s="6" t="s">
        <v>927</v>
      </c>
      <c r="J240" s="6" t="s">
        <v>893</v>
      </c>
      <c r="K240" s="6" t="s">
        <v>72</v>
      </c>
      <c r="L240" s="6">
        <v>476544436</v>
      </c>
      <c r="M240" s="6" t="s">
        <v>9059</v>
      </c>
      <c r="N240" s="6" t="s">
        <v>9060</v>
      </c>
      <c r="O240" s="6" t="s">
        <v>9060</v>
      </c>
      <c r="P240" s="6"/>
      <c r="Q240" s="6"/>
      <c r="R240" s="6" t="s">
        <v>9061</v>
      </c>
      <c r="S240" s="6" t="s">
        <v>9078</v>
      </c>
      <c r="T240" s="6" t="s">
        <v>9075</v>
      </c>
      <c r="U240" s="6" t="s">
        <v>9066</v>
      </c>
    </row>
    <row r="241" spans="1:21" x14ac:dyDescent="0.2">
      <c r="A241" s="9" t="s">
        <v>919</v>
      </c>
      <c r="B241" s="9" t="s">
        <v>916</v>
      </c>
      <c r="C241" s="9" t="s">
        <v>918</v>
      </c>
      <c r="D241" s="9" t="s">
        <v>63</v>
      </c>
      <c r="E241" s="9" t="s">
        <v>65</v>
      </c>
      <c r="F241" s="10" t="s">
        <v>66</v>
      </c>
      <c r="G241" s="9" t="s">
        <v>67</v>
      </c>
      <c r="H241" s="9" t="s">
        <v>920</v>
      </c>
      <c r="I241" s="9" t="s">
        <v>921</v>
      </c>
      <c r="J241" s="9" t="s">
        <v>922</v>
      </c>
      <c r="K241" s="9" t="s">
        <v>72</v>
      </c>
      <c r="L241" s="9">
        <v>476544436</v>
      </c>
      <c r="M241" s="9" t="s">
        <v>9059</v>
      </c>
      <c r="N241" s="9" t="s">
        <v>9060</v>
      </c>
      <c r="O241" s="9" t="s">
        <v>9060</v>
      </c>
      <c r="P241" s="9"/>
      <c r="Q241" s="9"/>
      <c r="R241" s="9" t="s">
        <v>9061</v>
      </c>
      <c r="S241" s="9" t="s">
        <v>9079</v>
      </c>
      <c r="T241" s="9" t="s">
        <v>9080</v>
      </c>
      <c r="U241" s="9" t="s">
        <v>9066</v>
      </c>
    </row>
    <row r="242" spans="1:21" x14ac:dyDescent="0.2">
      <c r="A242" s="6" t="s">
        <v>7949</v>
      </c>
      <c r="B242" s="6" t="s">
        <v>7948</v>
      </c>
      <c r="C242" s="6" t="s">
        <v>910</v>
      </c>
      <c r="D242" s="6" t="s">
        <v>63</v>
      </c>
      <c r="E242" s="6" t="s">
        <v>65</v>
      </c>
      <c r="F242" s="8" t="s">
        <v>66</v>
      </c>
      <c r="G242" s="6" t="s">
        <v>67</v>
      </c>
      <c r="H242" s="6" t="s">
        <v>7950</v>
      </c>
      <c r="I242" s="6" t="s">
        <v>7951</v>
      </c>
      <c r="J242" s="6" t="s">
        <v>5401</v>
      </c>
      <c r="K242" s="6" t="s">
        <v>72</v>
      </c>
      <c r="L242" s="6">
        <v>476544717</v>
      </c>
      <c r="M242" s="6" t="s">
        <v>9081</v>
      </c>
      <c r="N242" s="6" t="s">
        <v>9082</v>
      </c>
      <c r="O242" s="6" t="s">
        <v>9082</v>
      </c>
      <c r="P242" s="6"/>
      <c r="Q242" s="6"/>
      <c r="R242" s="6" t="s">
        <v>9083</v>
      </c>
      <c r="S242" s="6" t="s">
        <v>9084</v>
      </c>
      <c r="T242" s="6" t="s">
        <v>9085</v>
      </c>
      <c r="U242" s="6" t="s">
        <v>9086</v>
      </c>
    </row>
    <row r="243" spans="1:21" x14ac:dyDescent="0.2">
      <c r="A243" s="9" t="s">
        <v>7593</v>
      </c>
      <c r="B243" s="9" t="s">
        <v>7591</v>
      </c>
      <c r="C243" s="9" t="s">
        <v>910</v>
      </c>
      <c r="D243" s="9" t="s">
        <v>168</v>
      </c>
      <c r="E243" s="9" t="s">
        <v>65</v>
      </c>
      <c r="F243" s="10" t="s">
        <v>66</v>
      </c>
      <c r="G243" s="9" t="s">
        <v>67</v>
      </c>
      <c r="H243" s="9" t="s">
        <v>7594</v>
      </c>
      <c r="I243" s="9" t="s">
        <v>2679</v>
      </c>
      <c r="J243" s="9" t="s">
        <v>7595</v>
      </c>
      <c r="K243" s="9" t="s">
        <v>72</v>
      </c>
      <c r="L243" s="9">
        <v>476544717</v>
      </c>
      <c r="M243" s="9" t="s">
        <v>9081</v>
      </c>
      <c r="N243" s="9" t="s">
        <v>9082</v>
      </c>
      <c r="O243" s="9" t="s">
        <v>9082</v>
      </c>
      <c r="P243" s="9"/>
      <c r="Q243" s="9"/>
      <c r="R243" s="9" t="s">
        <v>9083</v>
      </c>
      <c r="S243" s="9" t="s">
        <v>9087</v>
      </c>
      <c r="T243" s="9" t="s">
        <v>9088</v>
      </c>
      <c r="U243" s="9" t="s">
        <v>8629</v>
      </c>
    </row>
    <row r="244" spans="1:21" x14ac:dyDescent="0.2">
      <c r="A244" s="6" t="s">
        <v>7927</v>
      </c>
      <c r="B244" s="6" t="s">
        <v>7926</v>
      </c>
      <c r="C244" s="6" t="s">
        <v>910</v>
      </c>
      <c r="D244" s="6" t="s">
        <v>63</v>
      </c>
      <c r="E244" s="6" t="s">
        <v>65</v>
      </c>
      <c r="F244" s="8" t="s">
        <v>66</v>
      </c>
      <c r="G244" s="6" t="s">
        <v>67</v>
      </c>
      <c r="H244" s="6" t="s">
        <v>7928</v>
      </c>
      <c r="I244" s="6" t="s">
        <v>7929</v>
      </c>
      <c r="J244" s="6" t="s">
        <v>7930</v>
      </c>
      <c r="K244" s="6" t="s">
        <v>72</v>
      </c>
      <c r="L244" s="6">
        <v>476544717</v>
      </c>
      <c r="M244" s="6" t="s">
        <v>9081</v>
      </c>
      <c r="N244" s="6" t="s">
        <v>9082</v>
      </c>
      <c r="O244" s="6" t="s">
        <v>9082</v>
      </c>
      <c r="P244" s="6"/>
      <c r="Q244" s="6"/>
      <c r="R244" s="6" t="s">
        <v>9083</v>
      </c>
      <c r="S244" s="6" t="s">
        <v>9089</v>
      </c>
      <c r="T244" s="6" t="s">
        <v>9090</v>
      </c>
      <c r="U244" s="6" t="s">
        <v>9086</v>
      </c>
    </row>
    <row r="245" spans="1:21" x14ac:dyDescent="0.2">
      <c r="A245" s="9" t="s">
        <v>6966</v>
      </c>
      <c r="B245" s="9" t="s">
        <v>6965</v>
      </c>
      <c r="C245" s="9" t="s">
        <v>910</v>
      </c>
      <c r="D245" s="9" t="s">
        <v>63</v>
      </c>
      <c r="E245" s="9" t="s">
        <v>65</v>
      </c>
      <c r="F245" s="10" t="s">
        <v>66</v>
      </c>
      <c r="G245" s="9" t="s">
        <v>67</v>
      </c>
      <c r="H245" s="9" t="s">
        <v>6967</v>
      </c>
      <c r="I245" s="9" t="s">
        <v>6968</v>
      </c>
      <c r="J245" s="9" t="s">
        <v>1028</v>
      </c>
      <c r="K245" s="9" t="s">
        <v>72</v>
      </c>
      <c r="L245" s="9">
        <v>476544717</v>
      </c>
      <c r="M245" s="9" t="s">
        <v>9081</v>
      </c>
      <c r="N245" s="9" t="s">
        <v>9082</v>
      </c>
      <c r="O245" s="9" t="s">
        <v>9082</v>
      </c>
      <c r="P245" s="9"/>
      <c r="Q245" s="9"/>
      <c r="R245" s="9" t="s">
        <v>9083</v>
      </c>
      <c r="S245" s="9" t="s">
        <v>9091</v>
      </c>
      <c r="T245" s="9" t="s">
        <v>9002</v>
      </c>
      <c r="U245" s="9" t="s">
        <v>9086</v>
      </c>
    </row>
    <row r="246" spans="1:21" x14ac:dyDescent="0.2">
      <c r="A246" s="6" t="s">
        <v>911</v>
      </c>
      <c r="B246" s="6" t="s">
        <v>908</v>
      </c>
      <c r="C246" s="6" t="s">
        <v>910</v>
      </c>
      <c r="D246" s="6" t="s">
        <v>63</v>
      </c>
      <c r="E246" s="6" t="s">
        <v>65</v>
      </c>
      <c r="F246" s="8" t="s">
        <v>66</v>
      </c>
      <c r="G246" s="6" t="s">
        <v>67</v>
      </c>
      <c r="H246" s="6" t="s">
        <v>912</v>
      </c>
      <c r="I246" s="6" t="s">
        <v>913</v>
      </c>
      <c r="J246" s="6" t="s">
        <v>914</v>
      </c>
      <c r="K246" s="6" t="s">
        <v>72</v>
      </c>
      <c r="L246" s="6">
        <v>476544717</v>
      </c>
      <c r="M246" s="6" t="s">
        <v>9081</v>
      </c>
      <c r="N246" s="6" t="s">
        <v>9082</v>
      </c>
      <c r="O246" s="6" t="s">
        <v>9082</v>
      </c>
      <c r="P246" s="6"/>
      <c r="Q246" s="6"/>
      <c r="R246" s="6" t="s">
        <v>9083</v>
      </c>
      <c r="S246" s="6" t="s">
        <v>9092</v>
      </c>
      <c r="T246" s="6" t="s">
        <v>9006</v>
      </c>
      <c r="U246" s="6" t="s">
        <v>9086</v>
      </c>
    </row>
    <row r="247" spans="1:21" x14ac:dyDescent="0.2">
      <c r="A247" s="9" t="s">
        <v>7895</v>
      </c>
      <c r="B247" s="9" t="s">
        <v>7894</v>
      </c>
      <c r="C247" s="9" t="s">
        <v>910</v>
      </c>
      <c r="D247" s="9" t="s">
        <v>63</v>
      </c>
      <c r="E247" s="9" t="s">
        <v>65</v>
      </c>
      <c r="F247" s="10" t="s">
        <v>66</v>
      </c>
      <c r="G247" s="9" t="s">
        <v>67</v>
      </c>
      <c r="H247" s="9" t="s">
        <v>7896</v>
      </c>
      <c r="I247" s="9" t="s">
        <v>7897</v>
      </c>
      <c r="J247" s="9" t="s">
        <v>7898</v>
      </c>
      <c r="K247" s="9" t="s">
        <v>72</v>
      </c>
      <c r="L247" s="9">
        <v>476544717</v>
      </c>
      <c r="M247" s="9" t="s">
        <v>9081</v>
      </c>
      <c r="N247" s="9" t="s">
        <v>9082</v>
      </c>
      <c r="O247" s="9" t="s">
        <v>9082</v>
      </c>
      <c r="P247" s="9"/>
      <c r="Q247" s="9"/>
      <c r="R247" s="9" t="s">
        <v>9083</v>
      </c>
      <c r="S247" s="9" t="s">
        <v>9093</v>
      </c>
      <c r="T247" s="9" t="s">
        <v>9094</v>
      </c>
      <c r="U247" s="9" t="s">
        <v>9086</v>
      </c>
    </row>
    <row r="248" spans="1:21" x14ac:dyDescent="0.2">
      <c r="A248" s="6" t="s">
        <v>1864</v>
      </c>
      <c r="B248" s="6" t="s">
        <v>1863</v>
      </c>
      <c r="C248" s="6" t="s">
        <v>910</v>
      </c>
      <c r="D248" s="6" t="s">
        <v>63</v>
      </c>
      <c r="E248" s="6" t="s">
        <v>65</v>
      </c>
      <c r="F248" s="8" t="s">
        <v>66</v>
      </c>
      <c r="G248" s="6" t="s">
        <v>67</v>
      </c>
      <c r="H248" s="6" t="s">
        <v>1865</v>
      </c>
      <c r="I248" s="6" t="s">
        <v>1866</v>
      </c>
      <c r="J248" s="6" t="s">
        <v>1867</v>
      </c>
      <c r="K248" s="6" t="s">
        <v>72</v>
      </c>
      <c r="L248" s="6">
        <v>476544717</v>
      </c>
      <c r="M248" s="6" t="s">
        <v>9081</v>
      </c>
      <c r="N248" s="6" t="s">
        <v>9082</v>
      </c>
      <c r="O248" s="6" t="s">
        <v>9082</v>
      </c>
      <c r="P248" s="6"/>
      <c r="Q248" s="6"/>
      <c r="R248" s="6" t="s">
        <v>9083</v>
      </c>
      <c r="S248" s="6" t="s">
        <v>9095</v>
      </c>
      <c r="T248" s="6" t="s">
        <v>9096</v>
      </c>
      <c r="U248" s="6" t="s">
        <v>9086</v>
      </c>
    </row>
    <row r="249" spans="1:21" x14ac:dyDescent="0.2">
      <c r="A249" s="9" t="s">
        <v>7880</v>
      </c>
      <c r="B249" s="9" t="s">
        <v>7879</v>
      </c>
      <c r="C249" s="9" t="s">
        <v>910</v>
      </c>
      <c r="D249" s="9" t="s">
        <v>168</v>
      </c>
      <c r="E249" s="9" t="s">
        <v>65</v>
      </c>
      <c r="F249" s="10" t="s">
        <v>66</v>
      </c>
      <c r="G249" s="9" t="s">
        <v>67</v>
      </c>
      <c r="H249" s="9" t="s">
        <v>1528</v>
      </c>
      <c r="I249" s="9" t="s">
        <v>7881</v>
      </c>
      <c r="J249" s="9" t="s">
        <v>2198</v>
      </c>
      <c r="K249" s="9" t="s">
        <v>72</v>
      </c>
      <c r="L249" s="9">
        <v>476544717</v>
      </c>
      <c r="M249" s="9" t="s">
        <v>9081</v>
      </c>
      <c r="N249" s="9" t="s">
        <v>9082</v>
      </c>
      <c r="O249" s="9" t="s">
        <v>9082</v>
      </c>
      <c r="P249" s="9"/>
      <c r="Q249" s="9"/>
      <c r="R249" s="9" t="s">
        <v>9083</v>
      </c>
      <c r="S249" s="9" t="s">
        <v>9097</v>
      </c>
      <c r="T249" s="9" t="s">
        <v>9068</v>
      </c>
      <c r="U249" s="9" t="s">
        <v>8629</v>
      </c>
    </row>
    <row r="250" spans="1:21" x14ac:dyDescent="0.2">
      <c r="A250" s="6" t="s">
        <v>7870</v>
      </c>
      <c r="B250" s="6" t="s">
        <v>7869</v>
      </c>
      <c r="C250" s="6" t="s">
        <v>910</v>
      </c>
      <c r="D250" s="6" t="s">
        <v>63</v>
      </c>
      <c r="E250" s="6" t="s">
        <v>65</v>
      </c>
      <c r="F250" s="8" t="s">
        <v>66</v>
      </c>
      <c r="G250" s="6" t="s">
        <v>67</v>
      </c>
      <c r="H250" s="6" t="s">
        <v>7871</v>
      </c>
      <c r="I250" s="6" t="s">
        <v>7872</v>
      </c>
      <c r="J250" s="6" t="s">
        <v>1895</v>
      </c>
      <c r="K250" s="6" t="s">
        <v>72</v>
      </c>
      <c r="L250" s="6">
        <v>476544717</v>
      </c>
      <c r="M250" s="6" t="s">
        <v>9081</v>
      </c>
      <c r="N250" s="6" t="s">
        <v>9082</v>
      </c>
      <c r="O250" s="6" t="s">
        <v>9082</v>
      </c>
      <c r="P250" s="6"/>
      <c r="Q250" s="6"/>
      <c r="R250" s="6" t="s">
        <v>9083</v>
      </c>
      <c r="S250" s="6" t="s">
        <v>9098</v>
      </c>
      <c r="T250" s="6" t="s">
        <v>9099</v>
      </c>
      <c r="U250" s="6" t="s">
        <v>9086</v>
      </c>
    </row>
    <row r="251" spans="1:21" x14ac:dyDescent="0.2">
      <c r="A251" s="9" t="s">
        <v>6924</v>
      </c>
      <c r="B251" s="9" t="s">
        <v>6922</v>
      </c>
      <c r="C251" s="9" t="s">
        <v>910</v>
      </c>
      <c r="D251" s="9" t="s">
        <v>168</v>
      </c>
      <c r="E251" s="9" t="s">
        <v>65</v>
      </c>
      <c r="F251" s="10" t="s">
        <v>66</v>
      </c>
      <c r="G251" s="9" t="s">
        <v>67</v>
      </c>
      <c r="H251" s="9" t="s">
        <v>6925</v>
      </c>
      <c r="I251" s="9" t="s">
        <v>6926</v>
      </c>
      <c r="J251" s="9" t="s">
        <v>236</v>
      </c>
      <c r="K251" s="9" t="s">
        <v>72</v>
      </c>
      <c r="L251" s="9">
        <v>476544717</v>
      </c>
      <c r="M251" s="9" t="s">
        <v>9081</v>
      </c>
      <c r="N251" s="9" t="s">
        <v>9082</v>
      </c>
      <c r="O251" s="9" t="s">
        <v>9082</v>
      </c>
      <c r="P251" s="9"/>
      <c r="Q251" s="9"/>
      <c r="R251" s="9" t="s">
        <v>9083</v>
      </c>
      <c r="S251" s="9" t="s">
        <v>9100</v>
      </c>
      <c r="T251" s="9" t="s">
        <v>8829</v>
      </c>
      <c r="U251" s="9" t="s">
        <v>8629</v>
      </c>
    </row>
    <row r="252" spans="1:21" x14ac:dyDescent="0.2">
      <c r="A252" s="6" t="s">
        <v>6946</v>
      </c>
      <c r="B252" s="6" t="s">
        <v>6944</v>
      </c>
      <c r="C252" s="6" t="s">
        <v>910</v>
      </c>
      <c r="D252" s="6" t="s">
        <v>168</v>
      </c>
      <c r="E252" s="6" t="s">
        <v>65</v>
      </c>
      <c r="F252" s="8" t="s">
        <v>66</v>
      </c>
      <c r="G252" s="6" t="s">
        <v>67</v>
      </c>
      <c r="H252" s="6" t="s">
        <v>2848</v>
      </c>
      <c r="I252" s="6" t="s">
        <v>6947</v>
      </c>
      <c r="J252" s="6" t="s">
        <v>3011</v>
      </c>
      <c r="K252" s="6" t="s">
        <v>72</v>
      </c>
      <c r="L252" s="6">
        <v>476544717</v>
      </c>
      <c r="M252" s="6" t="s">
        <v>9081</v>
      </c>
      <c r="N252" s="6" t="s">
        <v>9082</v>
      </c>
      <c r="O252" s="6" t="s">
        <v>9082</v>
      </c>
      <c r="P252" s="6"/>
      <c r="Q252" s="6"/>
      <c r="R252" s="6" t="s">
        <v>9083</v>
      </c>
      <c r="S252" s="6" t="s">
        <v>9101</v>
      </c>
      <c r="T252" s="6" t="s">
        <v>9102</v>
      </c>
      <c r="U252" s="6" t="s">
        <v>8629</v>
      </c>
    </row>
    <row r="253" spans="1:21" x14ac:dyDescent="0.2">
      <c r="A253" s="9" t="s">
        <v>7905</v>
      </c>
      <c r="B253" s="9" t="s">
        <v>7904</v>
      </c>
      <c r="C253" s="9" t="s">
        <v>910</v>
      </c>
      <c r="D253" s="9" t="s">
        <v>63</v>
      </c>
      <c r="E253" s="9" t="s">
        <v>65</v>
      </c>
      <c r="F253" s="10" t="s">
        <v>66</v>
      </c>
      <c r="G253" s="9" t="s">
        <v>67</v>
      </c>
      <c r="H253" s="9" t="s">
        <v>7906</v>
      </c>
      <c r="I253" s="9" t="s">
        <v>7907</v>
      </c>
      <c r="J253" s="9" t="s">
        <v>7908</v>
      </c>
      <c r="K253" s="9" t="s">
        <v>72</v>
      </c>
      <c r="L253" s="9">
        <v>476544717</v>
      </c>
      <c r="M253" s="9" t="s">
        <v>9081</v>
      </c>
      <c r="N253" s="9" t="s">
        <v>9082</v>
      </c>
      <c r="O253" s="9" t="s">
        <v>9082</v>
      </c>
      <c r="P253" s="9"/>
      <c r="Q253" s="9"/>
      <c r="R253" s="9" t="s">
        <v>9083</v>
      </c>
      <c r="S253" s="9" t="s">
        <v>9103</v>
      </c>
      <c r="T253" s="9" t="s">
        <v>9104</v>
      </c>
      <c r="U253" s="9" t="s">
        <v>9086</v>
      </c>
    </row>
    <row r="254" spans="1:21" x14ac:dyDescent="0.2">
      <c r="A254" s="6" t="s">
        <v>8004</v>
      </c>
      <c r="B254" s="6" t="s">
        <v>8003</v>
      </c>
      <c r="C254" s="6" t="s">
        <v>902</v>
      </c>
      <c r="D254" s="6" t="s">
        <v>63</v>
      </c>
      <c r="E254" s="6" t="s">
        <v>65</v>
      </c>
      <c r="F254" s="8" t="s">
        <v>66</v>
      </c>
      <c r="G254" s="6" t="s">
        <v>67</v>
      </c>
      <c r="H254" s="6" t="s">
        <v>8005</v>
      </c>
      <c r="I254" s="6" t="s">
        <v>8006</v>
      </c>
      <c r="J254" s="6" t="s">
        <v>80</v>
      </c>
      <c r="K254" s="6" t="s">
        <v>72</v>
      </c>
      <c r="L254" s="6">
        <v>476544214</v>
      </c>
      <c r="M254" s="6" t="s">
        <v>9105</v>
      </c>
      <c r="N254" s="6" t="s">
        <v>9106</v>
      </c>
      <c r="O254" s="6" t="s">
        <v>9106</v>
      </c>
      <c r="P254" s="6"/>
      <c r="Q254" s="6"/>
      <c r="R254" s="6" t="s">
        <v>9107</v>
      </c>
      <c r="S254" s="6" t="s">
        <v>9108</v>
      </c>
      <c r="T254" s="6" t="s">
        <v>9109</v>
      </c>
      <c r="U254" s="6" t="s">
        <v>9110</v>
      </c>
    </row>
    <row r="255" spans="1:21" x14ac:dyDescent="0.2">
      <c r="A255" s="9" t="s">
        <v>7019</v>
      </c>
      <c r="B255" s="9" t="s">
        <v>7018</v>
      </c>
      <c r="C255" s="9" t="s">
        <v>902</v>
      </c>
      <c r="D255" s="9" t="s">
        <v>63</v>
      </c>
      <c r="E255" s="9" t="s">
        <v>65</v>
      </c>
      <c r="F255" s="10" t="s">
        <v>66</v>
      </c>
      <c r="G255" s="9" t="s">
        <v>67</v>
      </c>
      <c r="H255" s="9" t="s">
        <v>7020</v>
      </c>
      <c r="I255" s="9" t="s">
        <v>7021</v>
      </c>
      <c r="J255" s="9" t="s">
        <v>572</v>
      </c>
      <c r="K255" s="9" t="s">
        <v>72</v>
      </c>
      <c r="L255" s="9">
        <v>476544214</v>
      </c>
      <c r="M255" s="9" t="s">
        <v>9105</v>
      </c>
      <c r="N255" s="9" t="s">
        <v>9106</v>
      </c>
      <c r="O255" s="9" t="s">
        <v>9106</v>
      </c>
      <c r="P255" s="9"/>
      <c r="Q255" s="9"/>
      <c r="R255" s="9" t="s">
        <v>9107</v>
      </c>
      <c r="S255" s="9" t="s">
        <v>9111</v>
      </c>
      <c r="T255" s="9" t="s">
        <v>8814</v>
      </c>
      <c r="U255" s="9" t="s">
        <v>9110</v>
      </c>
    </row>
    <row r="256" spans="1:21" x14ac:dyDescent="0.2">
      <c r="A256" s="6" t="s">
        <v>7959</v>
      </c>
      <c r="B256" s="6" t="s">
        <v>7958</v>
      </c>
      <c r="C256" s="6" t="s">
        <v>902</v>
      </c>
      <c r="D256" s="6" t="s">
        <v>168</v>
      </c>
      <c r="E256" s="6" t="s">
        <v>65</v>
      </c>
      <c r="F256" s="8" t="s">
        <v>66</v>
      </c>
      <c r="G256" s="6" t="s">
        <v>67</v>
      </c>
      <c r="H256" s="6" t="s">
        <v>7960</v>
      </c>
      <c r="I256" s="6" t="s">
        <v>7961</v>
      </c>
      <c r="J256" s="6" t="s">
        <v>2049</v>
      </c>
      <c r="K256" s="6" t="s">
        <v>72</v>
      </c>
      <c r="L256" s="6">
        <v>476544214</v>
      </c>
      <c r="M256" s="6" t="s">
        <v>9105</v>
      </c>
      <c r="N256" s="6" t="s">
        <v>9106</v>
      </c>
      <c r="O256" s="6" t="s">
        <v>9106</v>
      </c>
      <c r="P256" s="6"/>
      <c r="Q256" s="6"/>
      <c r="R256" s="6" t="s">
        <v>9107</v>
      </c>
      <c r="S256" s="6" t="s">
        <v>9112</v>
      </c>
      <c r="T256" s="6" t="s">
        <v>9033</v>
      </c>
      <c r="U256" s="6" t="s">
        <v>8629</v>
      </c>
    </row>
    <row r="257" spans="1:21" x14ac:dyDescent="0.2">
      <c r="A257" s="9" t="s">
        <v>7008</v>
      </c>
      <c r="B257" s="9" t="s">
        <v>7007</v>
      </c>
      <c r="C257" s="9" t="s">
        <v>902</v>
      </c>
      <c r="D257" s="9" t="s">
        <v>63</v>
      </c>
      <c r="E257" s="9" t="s">
        <v>65</v>
      </c>
      <c r="F257" s="10" t="s">
        <v>66</v>
      </c>
      <c r="G257" s="9" t="s">
        <v>67</v>
      </c>
      <c r="H257" s="9" t="s">
        <v>1026</v>
      </c>
      <c r="I257" s="9" t="s">
        <v>7009</v>
      </c>
      <c r="J257" s="9" t="s">
        <v>7010</v>
      </c>
      <c r="K257" s="9" t="s">
        <v>72</v>
      </c>
      <c r="L257" s="9">
        <v>476544214</v>
      </c>
      <c r="M257" s="9" t="s">
        <v>9105</v>
      </c>
      <c r="N257" s="9" t="s">
        <v>9106</v>
      </c>
      <c r="O257" s="9" t="s">
        <v>9106</v>
      </c>
      <c r="P257" s="9"/>
      <c r="Q257" s="9"/>
      <c r="R257" s="9" t="s">
        <v>9107</v>
      </c>
      <c r="S257" s="9" t="s">
        <v>9113</v>
      </c>
      <c r="T257" s="9" t="s">
        <v>9114</v>
      </c>
      <c r="U257" s="9" t="s">
        <v>9110</v>
      </c>
    </row>
    <row r="258" spans="1:21" x14ac:dyDescent="0.2">
      <c r="A258" s="6" t="s">
        <v>7004</v>
      </c>
      <c r="B258" s="6" t="s">
        <v>7003</v>
      </c>
      <c r="C258" s="6" t="s">
        <v>902</v>
      </c>
      <c r="D258" s="6" t="s">
        <v>63</v>
      </c>
      <c r="E258" s="6" t="s">
        <v>65</v>
      </c>
      <c r="F258" s="8" t="s">
        <v>66</v>
      </c>
      <c r="G258" s="6" t="s">
        <v>67</v>
      </c>
      <c r="H258" s="6" t="s">
        <v>4342</v>
      </c>
      <c r="I258" s="6" t="s">
        <v>7005</v>
      </c>
      <c r="J258" s="6" t="s">
        <v>420</v>
      </c>
      <c r="K258" s="6" t="s">
        <v>72</v>
      </c>
      <c r="L258" s="6">
        <v>476544214</v>
      </c>
      <c r="M258" s="6" t="s">
        <v>9105</v>
      </c>
      <c r="N258" s="6" t="s">
        <v>9106</v>
      </c>
      <c r="O258" s="6" t="s">
        <v>9106</v>
      </c>
      <c r="P258" s="6"/>
      <c r="Q258" s="6"/>
      <c r="R258" s="6" t="s">
        <v>9107</v>
      </c>
      <c r="S258" s="6" t="s">
        <v>9115</v>
      </c>
      <c r="T258" s="6" t="s">
        <v>8858</v>
      </c>
      <c r="U258" s="6" t="s">
        <v>9110</v>
      </c>
    </row>
    <row r="259" spans="1:21" x14ac:dyDescent="0.2">
      <c r="A259" s="9" t="s">
        <v>8023</v>
      </c>
      <c r="B259" s="9" t="s">
        <v>8021</v>
      </c>
      <c r="C259" s="9" t="s">
        <v>902</v>
      </c>
      <c r="D259" s="9" t="s">
        <v>63</v>
      </c>
      <c r="E259" s="9" t="s">
        <v>65</v>
      </c>
      <c r="F259" s="10" t="s">
        <v>66</v>
      </c>
      <c r="G259" s="9" t="s">
        <v>67</v>
      </c>
      <c r="H259" s="9" t="s">
        <v>8024</v>
      </c>
      <c r="I259" s="9" t="s">
        <v>8025</v>
      </c>
      <c r="J259" s="9" t="s">
        <v>80</v>
      </c>
      <c r="K259" s="9" t="s">
        <v>72</v>
      </c>
      <c r="L259" s="9">
        <v>476544214</v>
      </c>
      <c r="M259" s="9" t="s">
        <v>9105</v>
      </c>
      <c r="N259" s="9" t="s">
        <v>9106</v>
      </c>
      <c r="O259" s="9" t="s">
        <v>9106</v>
      </c>
      <c r="P259" s="9"/>
      <c r="Q259" s="9"/>
      <c r="R259" s="9" t="s">
        <v>9107</v>
      </c>
      <c r="S259" s="9" t="s">
        <v>9116</v>
      </c>
      <c r="T259" s="9" t="s">
        <v>9109</v>
      </c>
      <c r="U259" s="9" t="s">
        <v>9110</v>
      </c>
    </row>
    <row r="260" spans="1:21" x14ac:dyDescent="0.2">
      <c r="A260" s="6" t="s">
        <v>7037</v>
      </c>
      <c r="B260" s="6" t="s">
        <v>7036</v>
      </c>
      <c r="C260" s="6" t="s">
        <v>902</v>
      </c>
      <c r="D260" s="6" t="s">
        <v>63</v>
      </c>
      <c r="E260" s="6" t="s">
        <v>65</v>
      </c>
      <c r="F260" s="8" t="s">
        <v>66</v>
      </c>
      <c r="G260" s="6" t="s">
        <v>67</v>
      </c>
      <c r="H260" s="6" t="s">
        <v>7038</v>
      </c>
      <c r="I260" s="6" t="s">
        <v>5108</v>
      </c>
      <c r="J260" s="6" t="s">
        <v>7039</v>
      </c>
      <c r="K260" s="6" t="s">
        <v>72</v>
      </c>
      <c r="L260" s="6">
        <v>476544214</v>
      </c>
      <c r="M260" s="6" t="s">
        <v>9105</v>
      </c>
      <c r="N260" s="6" t="s">
        <v>9106</v>
      </c>
      <c r="O260" s="6" t="s">
        <v>9106</v>
      </c>
      <c r="P260" s="6"/>
      <c r="Q260" s="6"/>
      <c r="R260" s="6" t="s">
        <v>9107</v>
      </c>
      <c r="S260" s="6" t="s">
        <v>9117</v>
      </c>
      <c r="T260" s="6" t="s">
        <v>9118</v>
      </c>
      <c r="U260" s="6" t="s">
        <v>9110</v>
      </c>
    </row>
    <row r="261" spans="1:21" x14ac:dyDescent="0.2">
      <c r="A261" s="9" t="s">
        <v>903</v>
      </c>
      <c r="B261" s="9" t="s">
        <v>900</v>
      </c>
      <c r="C261" s="9" t="s">
        <v>902</v>
      </c>
      <c r="D261" s="9" t="s">
        <v>63</v>
      </c>
      <c r="E261" s="9" t="s">
        <v>65</v>
      </c>
      <c r="F261" s="10" t="s">
        <v>66</v>
      </c>
      <c r="G261" s="9" t="s">
        <v>67</v>
      </c>
      <c r="H261" s="9" t="s">
        <v>904</v>
      </c>
      <c r="I261" s="9" t="s">
        <v>905</v>
      </c>
      <c r="J261" s="9" t="s">
        <v>906</v>
      </c>
      <c r="K261" s="9" t="s">
        <v>72</v>
      </c>
      <c r="L261" s="9">
        <v>476544214</v>
      </c>
      <c r="M261" s="9" t="s">
        <v>9105</v>
      </c>
      <c r="N261" s="9" t="s">
        <v>9106</v>
      </c>
      <c r="O261" s="9" t="s">
        <v>9106</v>
      </c>
      <c r="P261" s="9"/>
      <c r="Q261" s="9"/>
      <c r="R261" s="9" t="s">
        <v>9107</v>
      </c>
      <c r="S261" s="9" t="s">
        <v>9119</v>
      </c>
      <c r="T261" s="9" t="s">
        <v>8966</v>
      </c>
      <c r="U261" s="9" t="s">
        <v>9110</v>
      </c>
    </row>
    <row r="262" spans="1:21" x14ac:dyDescent="0.2">
      <c r="A262" s="6" t="s">
        <v>7033</v>
      </c>
      <c r="B262" s="6" t="s">
        <v>7032</v>
      </c>
      <c r="C262" s="6" t="s">
        <v>902</v>
      </c>
      <c r="D262" s="6" t="s">
        <v>168</v>
      </c>
      <c r="E262" s="6" t="s">
        <v>65</v>
      </c>
      <c r="F262" s="8" t="s">
        <v>66</v>
      </c>
      <c r="G262" s="6" t="s">
        <v>67</v>
      </c>
      <c r="H262" s="6" t="s">
        <v>7034</v>
      </c>
      <c r="I262" s="6" t="s">
        <v>5735</v>
      </c>
      <c r="J262" s="6" t="s">
        <v>284</v>
      </c>
      <c r="K262" s="6" t="s">
        <v>72</v>
      </c>
      <c r="L262" s="6">
        <v>476544214</v>
      </c>
      <c r="M262" s="6" t="s">
        <v>9105</v>
      </c>
      <c r="N262" s="6" t="s">
        <v>9106</v>
      </c>
      <c r="O262" s="6" t="s">
        <v>9106</v>
      </c>
      <c r="P262" s="6"/>
      <c r="Q262" s="6"/>
      <c r="R262" s="6" t="s">
        <v>9107</v>
      </c>
      <c r="S262" s="6" t="s">
        <v>9120</v>
      </c>
      <c r="T262" s="6" t="s">
        <v>8831</v>
      </c>
      <c r="U262" s="6" t="s">
        <v>8629</v>
      </c>
    </row>
    <row r="263" spans="1:21" x14ac:dyDescent="0.2">
      <c r="A263" s="9" t="s">
        <v>8014</v>
      </c>
      <c r="B263" s="9" t="s">
        <v>8012</v>
      </c>
      <c r="C263" s="9" t="s">
        <v>902</v>
      </c>
      <c r="D263" s="9" t="s">
        <v>63</v>
      </c>
      <c r="E263" s="9" t="s">
        <v>65</v>
      </c>
      <c r="F263" s="10" t="s">
        <v>66</v>
      </c>
      <c r="G263" s="9" t="s">
        <v>67</v>
      </c>
      <c r="H263" s="9" t="s">
        <v>811</v>
      </c>
      <c r="I263" s="9" t="s">
        <v>8015</v>
      </c>
      <c r="J263" s="9" t="s">
        <v>236</v>
      </c>
      <c r="K263" s="9" t="s">
        <v>72</v>
      </c>
      <c r="L263" s="9">
        <v>476544214</v>
      </c>
      <c r="M263" s="9" t="s">
        <v>9105</v>
      </c>
      <c r="N263" s="9" t="s">
        <v>9106</v>
      </c>
      <c r="O263" s="9" t="s">
        <v>9106</v>
      </c>
      <c r="P263" s="9"/>
      <c r="Q263" s="9"/>
      <c r="R263" s="9" t="s">
        <v>9107</v>
      </c>
      <c r="S263" s="9" t="s">
        <v>9121</v>
      </c>
      <c r="T263" s="9" t="s">
        <v>8829</v>
      </c>
      <c r="U263" s="9" t="s">
        <v>9110</v>
      </c>
    </row>
    <row r="264" spans="1:21" x14ac:dyDescent="0.2">
      <c r="A264" s="6" t="s">
        <v>7980</v>
      </c>
      <c r="B264" s="6" t="s">
        <v>7979</v>
      </c>
      <c r="C264" s="6" t="s">
        <v>902</v>
      </c>
      <c r="D264" s="6" t="s">
        <v>63</v>
      </c>
      <c r="E264" s="6" t="s">
        <v>65</v>
      </c>
      <c r="F264" s="8" t="s">
        <v>66</v>
      </c>
      <c r="G264" s="6" t="s">
        <v>67</v>
      </c>
      <c r="H264" s="6" t="s">
        <v>4814</v>
      </c>
      <c r="I264" s="6" t="s">
        <v>4789</v>
      </c>
      <c r="J264" s="6" t="s">
        <v>7010</v>
      </c>
      <c r="K264" s="6" t="s">
        <v>72</v>
      </c>
      <c r="L264" s="6">
        <v>476544214</v>
      </c>
      <c r="M264" s="6" t="s">
        <v>9105</v>
      </c>
      <c r="N264" s="6" t="s">
        <v>9106</v>
      </c>
      <c r="O264" s="6" t="s">
        <v>9106</v>
      </c>
      <c r="P264" s="6"/>
      <c r="Q264" s="6"/>
      <c r="R264" s="6" t="s">
        <v>9107</v>
      </c>
      <c r="S264" s="6" t="s">
        <v>9122</v>
      </c>
      <c r="T264" s="6" t="s">
        <v>9114</v>
      </c>
      <c r="U264" s="6" t="s">
        <v>9110</v>
      </c>
    </row>
    <row r="265" spans="1:21" x14ac:dyDescent="0.2">
      <c r="A265" s="9" t="s">
        <v>7024</v>
      </c>
      <c r="B265" s="9" t="s">
        <v>7023</v>
      </c>
      <c r="C265" s="9" t="s">
        <v>902</v>
      </c>
      <c r="D265" s="9" t="s">
        <v>63</v>
      </c>
      <c r="E265" s="9" t="s">
        <v>65</v>
      </c>
      <c r="F265" s="10" t="s">
        <v>66</v>
      </c>
      <c r="G265" s="9" t="s">
        <v>67</v>
      </c>
      <c r="H265" s="9" t="s">
        <v>7025</v>
      </c>
      <c r="I265" s="9" t="s">
        <v>7026</v>
      </c>
      <c r="J265" s="9" t="s">
        <v>80</v>
      </c>
      <c r="K265" s="9" t="s">
        <v>72</v>
      </c>
      <c r="L265" s="9">
        <v>476544214</v>
      </c>
      <c r="M265" s="9" t="s">
        <v>9105</v>
      </c>
      <c r="N265" s="9" t="s">
        <v>9106</v>
      </c>
      <c r="O265" s="9" t="s">
        <v>9106</v>
      </c>
      <c r="P265" s="9"/>
      <c r="Q265" s="9"/>
      <c r="R265" s="9" t="s">
        <v>9107</v>
      </c>
      <c r="S265" s="9" t="s">
        <v>9123</v>
      </c>
      <c r="T265" s="9" t="s">
        <v>9109</v>
      </c>
      <c r="U265" s="9" t="s">
        <v>9110</v>
      </c>
    </row>
    <row r="266" spans="1:21" x14ac:dyDescent="0.2">
      <c r="A266" s="6" t="s">
        <v>8154</v>
      </c>
      <c r="B266" s="6" t="s">
        <v>8152</v>
      </c>
      <c r="C266" s="6" t="s">
        <v>3313</v>
      </c>
      <c r="D266" s="6" t="s">
        <v>168</v>
      </c>
      <c r="E266" s="6" t="s">
        <v>65</v>
      </c>
      <c r="F266" s="8" t="s">
        <v>66</v>
      </c>
      <c r="G266" s="6" t="s">
        <v>67</v>
      </c>
      <c r="H266" s="6" t="s">
        <v>387</v>
      </c>
      <c r="I266" s="6" t="s">
        <v>8155</v>
      </c>
      <c r="J266" s="6" t="s">
        <v>236</v>
      </c>
      <c r="K266" s="6" t="s">
        <v>72</v>
      </c>
      <c r="L266" s="6">
        <v>476545623</v>
      </c>
      <c r="M266" s="6" t="s">
        <v>9124</v>
      </c>
      <c r="N266" s="6" t="s">
        <v>9125</v>
      </c>
      <c r="O266" s="6" t="s">
        <v>9126</v>
      </c>
      <c r="P266" s="6" t="s">
        <v>9127</v>
      </c>
      <c r="Q266" s="6"/>
      <c r="R266" s="6" t="s">
        <v>9128</v>
      </c>
      <c r="S266" s="6" t="s">
        <v>9129</v>
      </c>
      <c r="T266" s="6" t="s">
        <v>8829</v>
      </c>
      <c r="U266" s="6" t="s">
        <v>8629</v>
      </c>
    </row>
    <row r="267" spans="1:21" x14ac:dyDescent="0.2">
      <c r="A267" s="9" t="s">
        <v>7053</v>
      </c>
      <c r="B267" s="9" t="s">
        <v>7052</v>
      </c>
      <c r="C267" s="9" t="s">
        <v>3313</v>
      </c>
      <c r="D267" s="9" t="s">
        <v>168</v>
      </c>
      <c r="E267" s="9" t="s">
        <v>65</v>
      </c>
      <c r="F267" s="10" t="s">
        <v>66</v>
      </c>
      <c r="G267" s="9" t="s">
        <v>67</v>
      </c>
      <c r="H267" s="9" t="s">
        <v>7054</v>
      </c>
      <c r="I267" s="9" t="s">
        <v>7055</v>
      </c>
      <c r="J267" s="9" t="s">
        <v>7056</v>
      </c>
      <c r="K267" s="9" t="s">
        <v>72</v>
      </c>
      <c r="L267" s="9">
        <v>476545623</v>
      </c>
      <c r="M267" s="9" t="s">
        <v>9124</v>
      </c>
      <c r="N267" s="9" t="s">
        <v>9125</v>
      </c>
      <c r="O267" s="9" t="s">
        <v>9126</v>
      </c>
      <c r="P267" s="9" t="s">
        <v>9127</v>
      </c>
      <c r="Q267" s="9"/>
      <c r="R267" s="9" t="s">
        <v>9128</v>
      </c>
      <c r="S267" s="9" t="s">
        <v>9130</v>
      </c>
      <c r="T267" s="9" t="s">
        <v>9131</v>
      </c>
      <c r="U267" s="9" t="s">
        <v>8629</v>
      </c>
    </row>
    <row r="268" spans="1:21" x14ac:dyDescent="0.2">
      <c r="A268" s="6" t="s">
        <v>7059</v>
      </c>
      <c r="B268" s="6" t="s">
        <v>7058</v>
      </c>
      <c r="C268" s="6" t="s">
        <v>3313</v>
      </c>
      <c r="D268" s="6" t="s">
        <v>63</v>
      </c>
      <c r="E268" s="6" t="s">
        <v>65</v>
      </c>
      <c r="F268" s="8" t="s">
        <v>66</v>
      </c>
      <c r="G268" s="6" t="s">
        <v>67</v>
      </c>
      <c r="H268" s="6" t="s">
        <v>7060</v>
      </c>
      <c r="I268" s="6" t="s">
        <v>7061</v>
      </c>
      <c r="J268" s="6" t="s">
        <v>7062</v>
      </c>
      <c r="K268" s="6" t="s">
        <v>72</v>
      </c>
      <c r="L268" s="6">
        <v>476545623</v>
      </c>
      <c r="M268" s="6" t="s">
        <v>9124</v>
      </c>
      <c r="N268" s="6" t="s">
        <v>9125</v>
      </c>
      <c r="O268" s="6" t="s">
        <v>9126</v>
      </c>
      <c r="P268" s="6" t="s">
        <v>9127</v>
      </c>
      <c r="Q268" s="6"/>
      <c r="R268" s="6" t="s">
        <v>9128</v>
      </c>
      <c r="S268" s="6" t="s">
        <v>9132</v>
      </c>
      <c r="T268" s="6" t="s">
        <v>9133</v>
      </c>
      <c r="U268" s="6" t="s">
        <v>9134</v>
      </c>
    </row>
    <row r="269" spans="1:21" x14ac:dyDescent="0.2">
      <c r="A269" s="9" t="s">
        <v>8126</v>
      </c>
      <c r="B269" s="9" t="s">
        <v>8125</v>
      </c>
      <c r="C269" s="9" t="s">
        <v>3313</v>
      </c>
      <c r="D269" s="9" t="s">
        <v>63</v>
      </c>
      <c r="E269" s="9" t="s">
        <v>65</v>
      </c>
      <c r="F269" s="10" t="s">
        <v>66</v>
      </c>
      <c r="G269" s="9" t="s">
        <v>67</v>
      </c>
      <c r="H269" s="9" t="s">
        <v>8127</v>
      </c>
      <c r="I269" s="9" t="s">
        <v>8128</v>
      </c>
      <c r="J269" s="9" t="s">
        <v>1142</v>
      </c>
      <c r="K269" s="9" t="s">
        <v>72</v>
      </c>
      <c r="L269" s="9">
        <v>476545623</v>
      </c>
      <c r="M269" s="9" t="s">
        <v>9124</v>
      </c>
      <c r="N269" s="9" t="s">
        <v>9125</v>
      </c>
      <c r="O269" s="9" t="s">
        <v>9126</v>
      </c>
      <c r="P269" s="9" t="s">
        <v>9127</v>
      </c>
      <c r="Q269" s="9"/>
      <c r="R269" s="9" t="s">
        <v>9128</v>
      </c>
      <c r="S269" s="9" t="s">
        <v>9135</v>
      </c>
      <c r="T269" s="9" t="s">
        <v>8882</v>
      </c>
      <c r="U269" s="9" t="s">
        <v>9134</v>
      </c>
    </row>
    <row r="270" spans="1:21" x14ac:dyDescent="0.2">
      <c r="A270" s="6" t="s">
        <v>3314</v>
      </c>
      <c r="B270" s="6" t="s">
        <v>3311</v>
      </c>
      <c r="C270" s="6" t="s">
        <v>3313</v>
      </c>
      <c r="D270" s="6" t="s">
        <v>168</v>
      </c>
      <c r="E270" s="6" t="s">
        <v>65</v>
      </c>
      <c r="F270" s="8" t="s">
        <v>66</v>
      </c>
      <c r="G270" s="6" t="s">
        <v>67</v>
      </c>
      <c r="H270" s="6" t="s">
        <v>3315</v>
      </c>
      <c r="I270" s="6" t="s">
        <v>3316</v>
      </c>
      <c r="J270" s="6" t="s">
        <v>256</v>
      </c>
      <c r="K270" s="6" t="s">
        <v>72</v>
      </c>
      <c r="L270" s="6">
        <v>476545623</v>
      </c>
      <c r="M270" s="6" t="s">
        <v>9124</v>
      </c>
      <c r="N270" s="6" t="s">
        <v>9125</v>
      </c>
      <c r="O270" s="6" t="s">
        <v>9126</v>
      </c>
      <c r="P270" s="6" t="s">
        <v>9127</v>
      </c>
      <c r="Q270" s="6"/>
      <c r="R270" s="6" t="s">
        <v>9128</v>
      </c>
      <c r="S270" s="6" t="s">
        <v>9136</v>
      </c>
      <c r="T270" s="6" t="s">
        <v>9137</v>
      </c>
      <c r="U270" s="6" t="s">
        <v>8629</v>
      </c>
    </row>
    <row r="271" spans="1:21" x14ac:dyDescent="0.2">
      <c r="A271" s="9" t="s">
        <v>8054</v>
      </c>
      <c r="B271" s="9" t="s">
        <v>8053</v>
      </c>
      <c r="C271" s="9" t="s">
        <v>3313</v>
      </c>
      <c r="D271" s="9" t="s">
        <v>63</v>
      </c>
      <c r="E271" s="9" t="s">
        <v>65</v>
      </c>
      <c r="F271" s="10" t="s">
        <v>66</v>
      </c>
      <c r="G271" s="9" t="s">
        <v>67</v>
      </c>
      <c r="H271" s="9" t="s">
        <v>8055</v>
      </c>
      <c r="I271" s="9" t="s">
        <v>2092</v>
      </c>
      <c r="J271" s="9" t="s">
        <v>8056</v>
      </c>
      <c r="K271" s="9" t="s">
        <v>72</v>
      </c>
      <c r="L271" s="9">
        <v>476545623</v>
      </c>
      <c r="M271" s="9" t="s">
        <v>9124</v>
      </c>
      <c r="N271" s="9" t="s">
        <v>9125</v>
      </c>
      <c r="O271" s="9" t="s">
        <v>9126</v>
      </c>
      <c r="P271" s="9" t="s">
        <v>9127</v>
      </c>
      <c r="Q271" s="9"/>
      <c r="R271" s="9" t="s">
        <v>9128</v>
      </c>
      <c r="S271" s="9" t="s">
        <v>9138</v>
      </c>
      <c r="T271" s="9" t="s">
        <v>9139</v>
      </c>
      <c r="U271" s="9" t="s">
        <v>9134</v>
      </c>
    </row>
    <row r="272" spans="1:21" x14ac:dyDescent="0.2">
      <c r="A272" s="6" t="s">
        <v>8094</v>
      </c>
      <c r="B272" s="6" t="s">
        <v>8092</v>
      </c>
      <c r="C272" s="6" t="s">
        <v>3313</v>
      </c>
      <c r="D272" s="6" t="s">
        <v>63</v>
      </c>
      <c r="E272" s="6" t="s">
        <v>65</v>
      </c>
      <c r="F272" s="8" t="s">
        <v>66</v>
      </c>
      <c r="G272" s="6" t="s">
        <v>67</v>
      </c>
      <c r="H272" s="6" t="s">
        <v>8095</v>
      </c>
      <c r="I272" s="6" t="s">
        <v>8096</v>
      </c>
      <c r="J272" s="6" t="s">
        <v>88</v>
      </c>
      <c r="K272" s="6" t="s">
        <v>72</v>
      </c>
      <c r="L272" s="6">
        <v>476545623</v>
      </c>
      <c r="M272" s="6" t="s">
        <v>9124</v>
      </c>
      <c r="N272" s="6" t="s">
        <v>9125</v>
      </c>
      <c r="O272" s="6" t="s">
        <v>9126</v>
      </c>
      <c r="P272" s="6" t="s">
        <v>9127</v>
      </c>
      <c r="Q272" s="6"/>
      <c r="R272" s="6" t="s">
        <v>9128</v>
      </c>
      <c r="S272" s="6" t="s">
        <v>9140</v>
      </c>
      <c r="T272" s="6" t="s">
        <v>8849</v>
      </c>
      <c r="U272" s="6" t="s">
        <v>9134</v>
      </c>
    </row>
    <row r="273" spans="1:21" x14ac:dyDescent="0.2">
      <c r="A273" s="9" t="s">
        <v>8063</v>
      </c>
      <c r="B273" s="9" t="s">
        <v>8062</v>
      </c>
      <c r="C273" s="9" t="s">
        <v>3313</v>
      </c>
      <c r="D273" s="9" t="s">
        <v>63</v>
      </c>
      <c r="E273" s="9" t="s">
        <v>65</v>
      </c>
      <c r="F273" s="10" t="s">
        <v>66</v>
      </c>
      <c r="G273" s="9" t="s">
        <v>67</v>
      </c>
      <c r="H273" s="9" t="s">
        <v>8064</v>
      </c>
      <c r="I273" s="9" t="s">
        <v>8065</v>
      </c>
      <c r="J273" s="9" t="s">
        <v>1081</v>
      </c>
      <c r="K273" s="9" t="s">
        <v>72</v>
      </c>
      <c r="L273" s="9">
        <v>476545623</v>
      </c>
      <c r="M273" s="9" t="s">
        <v>9124</v>
      </c>
      <c r="N273" s="9" t="s">
        <v>9125</v>
      </c>
      <c r="O273" s="9" t="s">
        <v>9126</v>
      </c>
      <c r="P273" s="9" t="s">
        <v>9127</v>
      </c>
      <c r="Q273" s="9"/>
      <c r="R273" s="9" t="s">
        <v>9128</v>
      </c>
      <c r="S273" s="9" t="s">
        <v>9141</v>
      </c>
      <c r="T273" s="9" t="s">
        <v>8942</v>
      </c>
      <c r="U273" s="9" t="s">
        <v>9142</v>
      </c>
    </row>
    <row r="274" spans="1:21" x14ac:dyDescent="0.2">
      <c r="A274" s="6" t="s">
        <v>8138</v>
      </c>
      <c r="B274" s="6" t="s">
        <v>8136</v>
      </c>
      <c r="C274" s="6" t="s">
        <v>3313</v>
      </c>
      <c r="D274" s="6" t="s">
        <v>168</v>
      </c>
      <c r="E274" s="6" t="s">
        <v>65</v>
      </c>
      <c r="F274" s="8" t="s">
        <v>66</v>
      </c>
      <c r="G274" s="6" t="s">
        <v>67</v>
      </c>
      <c r="H274" s="6" t="s">
        <v>8139</v>
      </c>
      <c r="I274" s="6" t="s">
        <v>1900</v>
      </c>
      <c r="J274" s="6" t="s">
        <v>3011</v>
      </c>
      <c r="K274" s="6" t="s">
        <v>72</v>
      </c>
      <c r="L274" s="6">
        <v>476545623</v>
      </c>
      <c r="M274" s="6" t="s">
        <v>9124</v>
      </c>
      <c r="N274" s="6" t="s">
        <v>9125</v>
      </c>
      <c r="O274" s="6" t="s">
        <v>9126</v>
      </c>
      <c r="P274" s="6" t="s">
        <v>9127</v>
      </c>
      <c r="Q274" s="6"/>
      <c r="R274" s="6" t="s">
        <v>9128</v>
      </c>
      <c r="S274" s="6" t="s">
        <v>9143</v>
      </c>
      <c r="T274" s="6" t="s">
        <v>9102</v>
      </c>
      <c r="U274" s="6" t="s">
        <v>8629</v>
      </c>
    </row>
    <row r="275" spans="1:21" x14ac:dyDescent="0.2">
      <c r="A275" s="9" t="s">
        <v>8109</v>
      </c>
      <c r="B275" s="9" t="s">
        <v>8108</v>
      </c>
      <c r="C275" s="9" t="s">
        <v>3313</v>
      </c>
      <c r="D275" s="9" t="s">
        <v>63</v>
      </c>
      <c r="E275" s="9" t="s">
        <v>65</v>
      </c>
      <c r="F275" s="10" t="s">
        <v>66</v>
      </c>
      <c r="G275" s="9" t="s">
        <v>67</v>
      </c>
      <c r="H275" s="9" t="s">
        <v>8110</v>
      </c>
      <c r="I275" s="9" t="s">
        <v>8111</v>
      </c>
      <c r="J275" s="9" t="s">
        <v>8112</v>
      </c>
      <c r="K275" s="9" t="s">
        <v>72</v>
      </c>
      <c r="L275" s="9">
        <v>476545623</v>
      </c>
      <c r="M275" s="9" t="s">
        <v>9124</v>
      </c>
      <c r="N275" s="9" t="s">
        <v>9125</v>
      </c>
      <c r="O275" s="9" t="s">
        <v>9126</v>
      </c>
      <c r="P275" s="9" t="s">
        <v>9127</v>
      </c>
      <c r="Q275" s="9"/>
      <c r="R275" s="9" t="s">
        <v>9128</v>
      </c>
      <c r="S275" s="9" t="s">
        <v>9144</v>
      </c>
      <c r="T275" s="9" t="s">
        <v>9145</v>
      </c>
      <c r="U275" s="9" t="s">
        <v>9134</v>
      </c>
    </row>
    <row r="276" spans="1:21" x14ac:dyDescent="0.2">
      <c r="A276" s="6" t="s">
        <v>8203</v>
      </c>
      <c r="B276" s="6" t="s">
        <v>8202</v>
      </c>
      <c r="C276" s="6" t="s">
        <v>873</v>
      </c>
      <c r="D276" s="6" t="s">
        <v>63</v>
      </c>
      <c r="E276" s="6" t="s">
        <v>65</v>
      </c>
      <c r="F276" s="8" t="s">
        <v>66</v>
      </c>
      <c r="G276" s="6" t="s">
        <v>67</v>
      </c>
      <c r="H276" s="6" t="s">
        <v>8204</v>
      </c>
      <c r="I276" s="6" t="s">
        <v>8205</v>
      </c>
      <c r="J276" s="6" t="s">
        <v>236</v>
      </c>
      <c r="K276" s="6" t="s">
        <v>72</v>
      </c>
      <c r="L276" s="6">
        <v>476542954</v>
      </c>
      <c r="M276" s="6" t="s">
        <v>9146</v>
      </c>
      <c r="N276" s="6" t="s">
        <v>9147</v>
      </c>
      <c r="O276" s="6" t="s">
        <v>9148</v>
      </c>
      <c r="P276" s="6" t="s">
        <v>9149</v>
      </c>
      <c r="Q276" s="6"/>
      <c r="R276" s="6" t="s">
        <v>9150</v>
      </c>
      <c r="S276" s="6" t="s">
        <v>9151</v>
      </c>
      <c r="T276" s="6" t="s">
        <v>8829</v>
      </c>
      <c r="U276" s="6" t="s">
        <v>9152</v>
      </c>
    </row>
    <row r="277" spans="1:21" x14ac:dyDescent="0.2">
      <c r="A277" s="9" t="s">
        <v>896</v>
      </c>
      <c r="B277" s="9" t="s">
        <v>895</v>
      </c>
      <c r="C277" s="9" t="s">
        <v>873</v>
      </c>
      <c r="D277" s="9" t="s">
        <v>63</v>
      </c>
      <c r="E277" s="9" t="s">
        <v>65</v>
      </c>
      <c r="F277" s="10" t="s">
        <v>66</v>
      </c>
      <c r="G277" s="9" t="s">
        <v>67</v>
      </c>
      <c r="H277" s="9" t="s">
        <v>897</v>
      </c>
      <c r="I277" s="9" t="s">
        <v>898</v>
      </c>
      <c r="J277" s="9" t="s">
        <v>578</v>
      </c>
      <c r="K277" s="9" t="s">
        <v>72</v>
      </c>
      <c r="L277" s="9">
        <v>476542954</v>
      </c>
      <c r="M277" s="9" t="s">
        <v>9146</v>
      </c>
      <c r="N277" s="9" t="s">
        <v>9147</v>
      </c>
      <c r="O277" s="9" t="s">
        <v>9148</v>
      </c>
      <c r="P277" s="9" t="s">
        <v>9149</v>
      </c>
      <c r="Q277" s="9"/>
      <c r="R277" s="9" t="s">
        <v>9150</v>
      </c>
      <c r="S277" s="9" t="s">
        <v>9153</v>
      </c>
      <c r="T277" s="9" t="s">
        <v>8915</v>
      </c>
      <c r="U277" s="9" t="s">
        <v>9152</v>
      </c>
    </row>
    <row r="278" spans="1:21" x14ac:dyDescent="0.2">
      <c r="A278" s="6" t="s">
        <v>8257</v>
      </c>
      <c r="B278" s="6" t="s">
        <v>8256</v>
      </c>
      <c r="C278" s="6" t="s">
        <v>873</v>
      </c>
      <c r="D278" s="6" t="s">
        <v>63</v>
      </c>
      <c r="E278" s="6" t="s">
        <v>65</v>
      </c>
      <c r="F278" s="8" t="s">
        <v>66</v>
      </c>
      <c r="G278" s="6" t="s">
        <v>67</v>
      </c>
      <c r="H278" s="6" t="s">
        <v>6591</v>
      </c>
      <c r="I278" s="6" t="s">
        <v>8258</v>
      </c>
      <c r="J278" s="6" t="s">
        <v>578</v>
      </c>
      <c r="K278" s="6" t="s">
        <v>72</v>
      </c>
      <c r="L278" s="6">
        <v>476542954</v>
      </c>
      <c r="M278" s="6" t="s">
        <v>9146</v>
      </c>
      <c r="N278" s="6" t="s">
        <v>9147</v>
      </c>
      <c r="O278" s="6" t="s">
        <v>9148</v>
      </c>
      <c r="P278" s="6" t="s">
        <v>9149</v>
      </c>
      <c r="Q278" s="6"/>
      <c r="R278" s="6" t="s">
        <v>9150</v>
      </c>
      <c r="S278" s="6" t="s">
        <v>9154</v>
      </c>
      <c r="T278" s="6" t="s">
        <v>8915</v>
      </c>
      <c r="U278" s="6" t="s">
        <v>9152</v>
      </c>
    </row>
    <row r="279" spans="1:21" x14ac:dyDescent="0.2">
      <c r="A279" s="9" t="s">
        <v>890</v>
      </c>
      <c r="B279" s="9" t="s">
        <v>889</v>
      </c>
      <c r="C279" s="9" t="s">
        <v>873</v>
      </c>
      <c r="D279" s="9" t="s">
        <v>63</v>
      </c>
      <c r="E279" s="9" t="s">
        <v>65</v>
      </c>
      <c r="F279" s="10" t="s">
        <v>66</v>
      </c>
      <c r="G279" s="9" t="s">
        <v>67</v>
      </c>
      <c r="H279" s="9" t="s">
        <v>891</v>
      </c>
      <c r="I279" s="9" t="s">
        <v>892</v>
      </c>
      <c r="J279" s="9" t="s">
        <v>893</v>
      </c>
      <c r="K279" s="9" t="s">
        <v>72</v>
      </c>
      <c r="L279" s="9">
        <v>476542954</v>
      </c>
      <c r="M279" s="9" t="s">
        <v>9146</v>
      </c>
      <c r="N279" s="9" t="s">
        <v>9147</v>
      </c>
      <c r="O279" s="9" t="s">
        <v>9148</v>
      </c>
      <c r="P279" s="9" t="s">
        <v>9149</v>
      </c>
      <c r="Q279" s="9"/>
      <c r="R279" s="9" t="s">
        <v>9150</v>
      </c>
      <c r="S279" s="9" t="s">
        <v>9155</v>
      </c>
      <c r="T279" s="9" t="s">
        <v>9075</v>
      </c>
      <c r="U279" s="9" t="s">
        <v>9156</v>
      </c>
    </row>
    <row r="280" spans="1:21" x14ac:dyDescent="0.2">
      <c r="A280" s="6" t="s">
        <v>885</v>
      </c>
      <c r="B280" s="6" t="s">
        <v>884</v>
      </c>
      <c r="C280" s="6" t="s">
        <v>873</v>
      </c>
      <c r="D280" s="6" t="s">
        <v>63</v>
      </c>
      <c r="E280" s="6" t="s">
        <v>65</v>
      </c>
      <c r="F280" s="8" t="s">
        <v>66</v>
      </c>
      <c r="G280" s="6" t="s">
        <v>67</v>
      </c>
      <c r="H280" s="6" t="s">
        <v>886</v>
      </c>
      <c r="I280" s="6" t="s">
        <v>887</v>
      </c>
      <c r="J280" s="6" t="s">
        <v>88</v>
      </c>
      <c r="K280" s="6" t="s">
        <v>72</v>
      </c>
      <c r="L280" s="6">
        <v>476542954</v>
      </c>
      <c r="M280" s="6" t="s">
        <v>9146</v>
      </c>
      <c r="N280" s="6" t="s">
        <v>9147</v>
      </c>
      <c r="O280" s="6" t="s">
        <v>9148</v>
      </c>
      <c r="P280" s="6" t="s">
        <v>9149</v>
      </c>
      <c r="Q280" s="6"/>
      <c r="R280" s="6" t="s">
        <v>9150</v>
      </c>
      <c r="S280" s="6" t="s">
        <v>9157</v>
      </c>
      <c r="T280" s="6" t="s">
        <v>8849</v>
      </c>
      <c r="U280" s="6" t="s">
        <v>9156</v>
      </c>
    </row>
    <row r="281" spans="1:21" x14ac:dyDescent="0.2">
      <c r="A281" s="9" t="s">
        <v>880</v>
      </c>
      <c r="B281" s="9" t="s">
        <v>879</v>
      </c>
      <c r="C281" s="9" t="s">
        <v>873</v>
      </c>
      <c r="D281" s="9" t="s">
        <v>63</v>
      </c>
      <c r="E281" s="9" t="s">
        <v>65</v>
      </c>
      <c r="F281" s="10" t="s">
        <v>66</v>
      </c>
      <c r="G281" s="9" t="s">
        <v>67</v>
      </c>
      <c r="H281" s="9" t="s">
        <v>881</v>
      </c>
      <c r="I281" s="9" t="s">
        <v>882</v>
      </c>
      <c r="J281" s="9" t="s">
        <v>877</v>
      </c>
      <c r="K281" s="9" t="s">
        <v>72</v>
      </c>
      <c r="L281" s="9">
        <v>476542954</v>
      </c>
      <c r="M281" s="9" t="s">
        <v>9146</v>
      </c>
      <c r="N281" s="9" t="s">
        <v>9147</v>
      </c>
      <c r="O281" s="9" t="s">
        <v>9148</v>
      </c>
      <c r="P281" s="9" t="s">
        <v>9149</v>
      </c>
      <c r="Q281" s="9"/>
      <c r="R281" s="9" t="s">
        <v>9150</v>
      </c>
      <c r="S281" s="9" t="s">
        <v>9158</v>
      </c>
      <c r="T281" s="9" t="s">
        <v>9159</v>
      </c>
      <c r="U281" s="9" t="s">
        <v>9152</v>
      </c>
    </row>
    <row r="282" spans="1:21" x14ac:dyDescent="0.2">
      <c r="A282" s="6" t="s">
        <v>8222</v>
      </c>
      <c r="B282" s="6" t="s">
        <v>8220</v>
      </c>
      <c r="C282" s="6" t="s">
        <v>873</v>
      </c>
      <c r="D282" s="6" t="s">
        <v>63</v>
      </c>
      <c r="E282" s="6" t="s">
        <v>65</v>
      </c>
      <c r="F282" s="8" t="s">
        <v>66</v>
      </c>
      <c r="G282" s="6" t="s">
        <v>67</v>
      </c>
      <c r="H282" s="6" t="s">
        <v>4814</v>
      </c>
      <c r="I282" s="6" t="s">
        <v>8223</v>
      </c>
      <c r="J282" s="6" t="s">
        <v>8224</v>
      </c>
      <c r="K282" s="6" t="s">
        <v>72</v>
      </c>
      <c r="L282" s="6">
        <v>476542954</v>
      </c>
      <c r="M282" s="6" t="s">
        <v>9146</v>
      </c>
      <c r="N282" s="6" t="s">
        <v>9147</v>
      </c>
      <c r="O282" s="6" t="s">
        <v>9148</v>
      </c>
      <c r="P282" s="6" t="s">
        <v>9149</v>
      </c>
      <c r="Q282" s="6"/>
      <c r="R282" s="6" t="s">
        <v>9150</v>
      </c>
      <c r="S282" s="6" t="s">
        <v>9160</v>
      </c>
      <c r="T282" s="6" t="s">
        <v>9161</v>
      </c>
      <c r="U282" s="6" t="s">
        <v>9156</v>
      </c>
    </row>
    <row r="283" spans="1:21" x14ac:dyDescent="0.2">
      <c r="A283" s="9" t="s">
        <v>8192</v>
      </c>
      <c r="B283" s="9" t="s">
        <v>8191</v>
      </c>
      <c r="C283" s="9" t="s">
        <v>873</v>
      </c>
      <c r="D283" s="9" t="s">
        <v>168</v>
      </c>
      <c r="E283" s="9" t="s">
        <v>65</v>
      </c>
      <c r="F283" s="10" t="s">
        <v>66</v>
      </c>
      <c r="G283" s="9" t="s">
        <v>67</v>
      </c>
      <c r="H283" s="9" t="s">
        <v>8193</v>
      </c>
      <c r="I283" s="9" t="s">
        <v>8194</v>
      </c>
      <c r="J283" s="9" t="s">
        <v>8195</v>
      </c>
      <c r="K283" s="9" t="s">
        <v>72</v>
      </c>
      <c r="L283" s="9">
        <v>476542954</v>
      </c>
      <c r="M283" s="9" t="s">
        <v>9146</v>
      </c>
      <c r="N283" s="9" t="s">
        <v>9147</v>
      </c>
      <c r="O283" s="9" t="s">
        <v>9148</v>
      </c>
      <c r="P283" s="9" t="s">
        <v>9149</v>
      </c>
      <c r="Q283" s="9"/>
      <c r="R283" s="9" t="s">
        <v>9150</v>
      </c>
      <c r="S283" s="9" t="s">
        <v>9162</v>
      </c>
      <c r="T283" s="9" t="s">
        <v>9163</v>
      </c>
      <c r="U283" s="9" t="s">
        <v>8629</v>
      </c>
    </row>
    <row r="284" spans="1:21" x14ac:dyDescent="0.2">
      <c r="A284" s="6" t="s">
        <v>874</v>
      </c>
      <c r="B284" s="6" t="s">
        <v>871</v>
      </c>
      <c r="C284" s="6" t="s">
        <v>873</v>
      </c>
      <c r="D284" s="6" t="s">
        <v>63</v>
      </c>
      <c r="E284" s="6" t="s">
        <v>65</v>
      </c>
      <c r="F284" s="8" t="s">
        <v>66</v>
      </c>
      <c r="G284" s="6" t="s">
        <v>67</v>
      </c>
      <c r="H284" s="6" t="s">
        <v>875</v>
      </c>
      <c r="I284" s="6" t="s">
        <v>876</v>
      </c>
      <c r="J284" s="6" t="s">
        <v>877</v>
      </c>
      <c r="K284" s="6" t="s">
        <v>72</v>
      </c>
      <c r="L284" s="6">
        <v>476542954</v>
      </c>
      <c r="M284" s="6" t="s">
        <v>9146</v>
      </c>
      <c r="N284" s="6" t="s">
        <v>9147</v>
      </c>
      <c r="O284" s="6" t="s">
        <v>9148</v>
      </c>
      <c r="P284" s="6" t="s">
        <v>9149</v>
      </c>
      <c r="Q284" s="6"/>
      <c r="R284" s="6" t="s">
        <v>9150</v>
      </c>
      <c r="S284" s="6" t="s">
        <v>9164</v>
      </c>
      <c r="T284" s="6" t="s">
        <v>9159</v>
      </c>
      <c r="U284" s="6" t="s">
        <v>9165</v>
      </c>
    </row>
    <row r="285" spans="1:21" x14ac:dyDescent="0.2">
      <c r="A285" s="9" t="s">
        <v>7107</v>
      </c>
      <c r="B285" s="9" t="s">
        <v>7106</v>
      </c>
      <c r="C285" s="9" t="s">
        <v>873</v>
      </c>
      <c r="D285" s="9" t="s">
        <v>63</v>
      </c>
      <c r="E285" s="9" t="s">
        <v>65</v>
      </c>
      <c r="F285" s="10" t="s">
        <v>66</v>
      </c>
      <c r="G285" s="9" t="s">
        <v>67</v>
      </c>
      <c r="H285" s="9" t="s">
        <v>2385</v>
      </c>
      <c r="I285" s="9" t="s">
        <v>7108</v>
      </c>
      <c r="J285" s="9" t="s">
        <v>7109</v>
      </c>
      <c r="K285" s="9" t="s">
        <v>72</v>
      </c>
      <c r="L285" s="9">
        <v>476542954</v>
      </c>
      <c r="M285" s="9" t="s">
        <v>9146</v>
      </c>
      <c r="N285" s="9" t="s">
        <v>9147</v>
      </c>
      <c r="O285" s="9" t="s">
        <v>9148</v>
      </c>
      <c r="P285" s="9" t="s">
        <v>9149</v>
      </c>
      <c r="Q285" s="9"/>
      <c r="R285" s="9" t="s">
        <v>9150</v>
      </c>
      <c r="S285" s="9" t="s">
        <v>9166</v>
      </c>
      <c r="T285" s="9" t="s">
        <v>9167</v>
      </c>
      <c r="U285" s="9" t="s">
        <v>9156</v>
      </c>
    </row>
    <row r="286" spans="1:21" x14ac:dyDescent="0.2">
      <c r="A286" s="6" t="s">
        <v>8211</v>
      </c>
      <c r="B286" s="6" t="s">
        <v>8210</v>
      </c>
      <c r="C286" s="6" t="s">
        <v>873</v>
      </c>
      <c r="D286" s="6" t="s">
        <v>63</v>
      </c>
      <c r="E286" s="6" t="s">
        <v>65</v>
      </c>
      <c r="F286" s="8" t="s">
        <v>66</v>
      </c>
      <c r="G286" s="6" t="s">
        <v>67</v>
      </c>
      <c r="H286" s="6" t="s">
        <v>8212</v>
      </c>
      <c r="I286" s="6" t="s">
        <v>8213</v>
      </c>
      <c r="J286" s="6" t="s">
        <v>2271</v>
      </c>
      <c r="K286" s="6" t="s">
        <v>72</v>
      </c>
      <c r="L286" s="6">
        <v>476542954</v>
      </c>
      <c r="M286" s="6" t="s">
        <v>9146</v>
      </c>
      <c r="N286" s="6" t="s">
        <v>9147</v>
      </c>
      <c r="O286" s="6" t="s">
        <v>9148</v>
      </c>
      <c r="P286" s="6" t="s">
        <v>9149</v>
      </c>
      <c r="Q286" s="6"/>
      <c r="R286" s="6" t="s">
        <v>9150</v>
      </c>
      <c r="S286" s="6" t="s">
        <v>9168</v>
      </c>
      <c r="T286" s="6" t="s">
        <v>8685</v>
      </c>
      <c r="U286" s="6" t="s">
        <v>9156</v>
      </c>
    </row>
    <row r="287" spans="1:21" x14ac:dyDescent="0.2">
      <c r="A287" s="9" t="s">
        <v>8237</v>
      </c>
      <c r="B287" s="9" t="s">
        <v>8236</v>
      </c>
      <c r="C287" s="9" t="s">
        <v>873</v>
      </c>
      <c r="D287" s="9" t="s">
        <v>63</v>
      </c>
      <c r="E287" s="9" t="s">
        <v>65</v>
      </c>
      <c r="F287" s="10" t="s">
        <v>66</v>
      </c>
      <c r="G287" s="9" t="s">
        <v>67</v>
      </c>
      <c r="H287" s="9" t="s">
        <v>1026</v>
      </c>
      <c r="I287" s="9" t="s">
        <v>8238</v>
      </c>
      <c r="J287" s="9" t="s">
        <v>683</v>
      </c>
      <c r="K287" s="9" t="s">
        <v>72</v>
      </c>
      <c r="L287" s="9">
        <v>476542954</v>
      </c>
      <c r="M287" s="9" t="s">
        <v>9146</v>
      </c>
      <c r="N287" s="9" t="s">
        <v>9147</v>
      </c>
      <c r="O287" s="9" t="s">
        <v>9148</v>
      </c>
      <c r="P287" s="9" t="s">
        <v>9149</v>
      </c>
      <c r="Q287" s="9"/>
      <c r="R287" s="9" t="s">
        <v>9150</v>
      </c>
      <c r="S287" s="9" t="s">
        <v>9169</v>
      </c>
      <c r="T287" s="9" t="s">
        <v>8833</v>
      </c>
      <c r="U287" s="9" t="s">
        <v>9152</v>
      </c>
    </row>
    <row r="288" spans="1:21" x14ac:dyDescent="0.2">
      <c r="A288" s="6" t="s">
        <v>6155</v>
      </c>
      <c r="B288" s="6" t="s">
        <v>6154</v>
      </c>
      <c r="C288" s="6" t="s">
        <v>873</v>
      </c>
      <c r="D288" s="6" t="s">
        <v>168</v>
      </c>
      <c r="E288" s="6" t="s">
        <v>65</v>
      </c>
      <c r="F288" s="8" t="s">
        <v>66</v>
      </c>
      <c r="G288" s="6" t="s">
        <v>67</v>
      </c>
      <c r="H288" s="6" t="s">
        <v>6156</v>
      </c>
      <c r="I288" s="6" t="s">
        <v>6157</v>
      </c>
      <c r="J288" s="6" t="s">
        <v>3728</v>
      </c>
      <c r="K288" s="6" t="s">
        <v>72</v>
      </c>
      <c r="L288" s="6">
        <v>476542954</v>
      </c>
      <c r="M288" s="6" t="s">
        <v>9146</v>
      </c>
      <c r="N288" s="6" t="s">
        <v>9147</v>
      </c>
      <c r="O288" s="6" t="s">
        <v>9148</v>
      </c>
      <c r="P288" s="6" t="s">
        <v>9149</v>
      </c>
      <c r="Q288" s="6"/>
      <c r="R288" s="6" t="s">
        <v>9150</v>
      </c>
      <c r="S288" s="6" t="s">
        <v>9170</v>
      </c>
      <c r="T288" s="6" t="s">
        <v>8955</v>
      </c>
      <c r="U288" s="6" t="s">
        <v>8629</v>
      </c>
    </row>
    <row r="289" spans="1:21" x14ac:dyDescent="0.2">
      <c r="A289" s="9" t="s">
        <v>7422</v>
      </c>
      <c r="B289" s="9" t="s">
        <v>7421</v>
      </c>
      <c r="C289" s="9" t="s">
        <v>873</v>
      </c>
      <c r="D289" s="9" t="s">
        <v>63</v>
      </c>
      <c r="E289" s="9" t="s">
        <v>65</v>
      </c>
      <c r="F289" s="10" t="s">
        <v>66</v>
      </c>
      <c r="G289" s="9" t="s">
        <v>67</v>
      </c>
      <c r="H289" s="9" t="s">
        <v>7423</v>
      </c>
      <c r="I289" s="9" t="s">
        <v>7424</v>
      </c>
      <c r="J289" s="9" t="s">
        <v>7425</v>
      </c>
      <c r="K289" s="9" t="s">
        <v>72</v>
      </c>
      <c r="L289" s="9">
        <v>476542954</v>
      </c>
      <c r="M289" s="9" t="s">
        <v>9146</v>
      </c>
      <c r="N289" s="9" t="s">
        <v>9147</v>
      </c>
      <c r="O289" s="9" t="s">
        <v>9148</v>
      </c>
      <c r="P289" s="9" t="s">
        <v>9149</v>
      </c>
      <c r="Q289" s="9"/>
      <c r="R289" s="9" t="s">
        <v>9150</v>
      </c>
      <c r="S289" s="9" t="s">
        <v>9171</v>
      </c>
      <c r="T289" s="9" t="s">
        <v>9172</v>
      </c>
      <c r="U289" s="9" t="s">
        <v>9165</v>
      </c>
    </row>
    <row r="290" spans="1:21" x14ac:dyDescent="0.2">
      <c r="A290" s="6" t="s">
        <v>7080</v>
      </c>
      <c r="B290" s="6" t="s">
        <v>7079</v>
      </c>
      <c r="C290" s="6" t="s">
        <v>873</v>
      </c>
      <c r="D290" s="6" t="s">
        <v>63</v>
      </c>
      <c r="E290" s="6" t="s">
        <v>65</v>
      </c>
      <c r="F290" s="8" t="s">
        <v>66</v>
      </c>
      <c r="G290" s="6" t="s">
        <v>67</v>
      </c>
      <c r="H290" s="6" t="s">
        <v>2576</v>
      </c>
      <c r="I290" s="6" t="s">
        <v>7081</v>
      </c>
      <c r="J290" s="6" t="s">
        <v>572</v>
      </c>
      <c r="K290" s="6" t="s">
        <v>72</v>
      </c>
      <c r="L290" s="6">
        <v>476542954</v>
      </c>
      <c r="M290" s="6" t="s">
        <v>9146</v>
      </c>
      <c r="N290" s="6" t="s">
        <v>9147</v>
      </c>
      <c r="O290" s="6" t="s">
        <v>9148</v>
      </c>
      <c r="P290" s="6" t="s">
        <v>9149</v>
      </c>
      <c r="Q290" s="6"/>
      <c r="R290" s="6" t="s">
        <v>9150</v>
      </c>
      <c r="S290" s="6" t="s">
        <v>9173</v>
      </c>
      <c r="T290" s="6" t="s">
        <v>8814</v>
      </c>
      <c r="U290" s="6" t="s">
        <v>9152</v>
      </c>
    </row>
    <row r="291" spans="1:21" x14ac:dyDescent="0.2">
      <c r="A291" s="9" t="s">
        <v>9174</v>
      </c>
      <c r="B291" s="9" t="s">
        <v>9175</v>
      </c>
      <c r="C291" s="9" t="s">
        <v>9176</v>
      </c>
      <c r="D291" s="9" t="s">
        <v>168</v>
      </c>
      <c r="E291" s="9" t="s">
        <v>65</v>
      </c>
      <c r="F291" s="10" t="s">
        <v>66</v>
      </c>
      <c r="G291" s="9" t="s">
        <v>67</v>
      </c>
      <c r="H291" s="9" t="s">
        <v>2538</v>
      </c>
      <c r="I291" s="9" t="s">
        <v>9177</v>
      </c>
      <c r="J291" s="9" t="s">
        <v>236</v>
      </c>
      <c r="K291" s="9" t="s">
        <v>72</v>
      </c>
      <c r="L291" s="9">
        <v>515137830</v>
      </c>
      <c r="M291" s="9" t="s">
        <v>9178</v>
      </c>
      <c r="N291" s="9" t="s">
        <v>9179</v>
      </c>
      <c r="O291" s="9" t="s">
        <v>9179</v>
      </c>
      <c r="P291" s="9"/>
      <c r="Q291" s="9"/>
      <c r="R291" s="9" t="s">
        <v>9180</v>
      </c>
      <c r="S291" s="9" t="s">
        <v>9181</v>
      </c>
      <c r="T291" s="9" t="s">
        <v>8829</v>
      </c>
      <c r="U291" s="9" t="s">
        <v>8629</v>
      </c>
    </row>
    <row r="292" spans="1:21" x14ac:dyDescent="0.2">
      <c r="A292" s="6" t="s">
        <v>8390</v>
      </c>
      <c r="B292" s="6" t="s">
        <v>8389</v>
      </c>
      <c r="C292" s="6" t="s">
        <v>9176</v>
      </c>
      <c r="D292" s="6" t="s">
        <v>63</v>
      </c>
      <c r="E292" s="6" t="s">
        <v>65</v>
      </c>
      <c r="F292" s="8" t="s">
        <v>66</v>
      </c>
      <c r="G292" s="6" t="s">
        <v>67</v>
      </c>
      <c r="H292" s="6" t="s">
        <v>8391</v>
      </c>
      <c r="I292" s="6" t="s">
        <v>2440</v>
      </c>
      <c r="J292" s="6" t="s">
        <v>8392</v>
      </c>
      <c r="K292" s="6" t="s">
        <v>72</v>
      </c>
      <c r="L292" s="6">
        <v>515137830</v>
      </c>
      <c r="M292" s="6" t="s">
        <v>9178</v>
      </c>
      <c r="N292" s="6" t="s">
        <v>9179</v>
      </c>
      <c r="O292" s="6" t="s">
        <v>9179</v>
      </c>
      <c r="P292" s="6"/>
      <c r="Q292" s="6"/>
      <c r="R292" s="6" t="s">
        <v>9180</v>
      </c>
      <c r="S292" s="6" t="s">
        <v>9182</v>
      </c>
      <c r="T292" s="6" t="s">
        <v>9183</v>
      </c>
      <c r="U292" s="6" t="s">
        <v>9184</v>
      </c>
    </row>
    <row r="293" spans="1:21" x14ac:dyDescent="0.2">
      <c r="A293" s="9" t="s">
        <v>7181</v>
      </c>
      <c r="B293" s="9" t="s">
        <v>7179</v>
      </c>
      <c r="C293" s="9" t="s">
        <v>9176</v>
      </c>
      <c r="D293" s="9" t="s">
        <v>63</v>
      </c>
      <c r="E293" s="9" t="s">
        <v>65</v>
      </c>
      <c r="F293" s="10" t="s">
        <v>66</v>
      </c>
      <c r="G293" s="9" t="s">
        <v>67</v>
      </c>
      <c r="H293" s="9" t="s">
        <v>7182</v>
      </c>
      <c r="I293" s="9" t="s">
        <v>7183</v>
      </c>
      <c r="J293" s="9" t="s">
        <v>7184</v>
      </c>
      <c r="K293" s="9" t="s">
        <v>72</v>
      </c>
      <c r="L293" s="9">
        <v>515137830</v>
      </c>
      <c r="M293" s="9" t="s">
        <v>9178</v>
      </c>
      <c r="N293" s="9" t="s">
        <v>9179</v>
      </c>
      <c r="O293" s="9" t="s">
        <v>9179</v>
      </c>
      <c r="P293" s="9"/>
      <c r="Q293" s="9"/>
      <c r="R293" s="9" t="s">
        <v>9180</v>
      </c>
      <c r="S293" s="9" t="s">
        <v>9185</v>
      </c>
      <c r="T293" s="9" t="s">
        <v>9186</v>
      </c>
      <c r="U293" s="9" t="s">
        <v>9184</v>
      </c>
    </row>
    <row r="294" spans="1:21" x14ac:dyDescent="0.2">
      <c r="A294" s="6" t="s">
        <v>2847</v>
      </c>
      <c r="B294" s="6" t="s">
        <v>2846</v>
      </c>
      <c r="C294" s="6" t="s">
        <v>9176</v>
      </c>
      <c r="D294" s="6" t="s">
        <v>63</v>
      </c>
      <c r="E294" s="6" t="s">
        <v>65</v>
      </c>
      <c r="F294" s="8" t="s">
        <v>66</v>
      </c>
      <c r="G294" s="6" t="s">
        <v>67</v>
      </c>
      <c r="H294" s="6" t="s">
        <v>2848</v>
      </c>
      <c r="I294" s="6" t="s">
        <v>2849</v>
      </c>
      <c r="J294" s="6" t="s">
        <v>2850</v>
      </c>
      <c r="K294" s="6" t="s">
        <v>72</v>
      </c>
      <c r="L294" s="6">
        <v>515137830</v>
      </c>
      <c r="M294" s="6" t="s">
        <v>9178</v>
      </c>
      <c r="N294" s="6" t="s">
        <v>9179</v>
      </c>
      <c r="O294" s="6" t="s">
        <v>9179</v>
      </c>
      <c r="P294" s="6"/>
      <c r="Q294" s="6"/>
      <c r="R294" s="6" t="s">
        <v>9180</v>
      </c>
      <c r="S294" s="6" t="s">
        <v>9187</v>
      </c>
      <c r="T294" s="6" t="s">
        <v>9188</v>
      </c>
      <c r="U294" s="6" t="s">
        <v>9184</v>
      </c>
    </row>
    <row r="295" spans="1:21" x14ac:dyDescent="0.2">
      <c r="A295" s="9" t="s">
        <v>866</v>
      </c>
      <c r="B295" s="9" t="s">
        <v>863</v>
      </c>
      <c r="C295" s="9" t="s">
        <v>9176</v>
      </c>
      <c r="D295" s="9" t="s">
        <v>63</v>
      </c>
      <c r="E295" s="9" t="s">
        <v>65</v>
      </c>
      <c r="F295" s="10" t="s">
        <v>66</v>
      </c>
      <c r="G295" s="9" t="s">
        <v>67</v>
      </c>
      <c r="H295" s="9" t="s">
        <v>867</v>
      </c>
      <c r="I295" s="9" t="s">
        <v>868</v>
      </c>
      <c r="J295" s="9" t="s">
        <v>869</v>
      </c>
      <c r="K295" s="9" t="s">
        <v>72</v>
      </c>
      <c r="L295" s="9">
        <v>515137830</v>
      </c>
      <c r="M295" s="9" t="s">
        <v>9178</v>
      </c>
      <c r="N295" s="9" t="s">
        <v>9179</v>
      </c>
      <c r="O295" s="9" t="s">
        <v>9179</v>
      </c>
      <c r="P295" s="9"/>
      <c r="Q295" s="9"/>
      <c r="R295" s="9" t="s">
        <v>9180</v>
      </c>
      <c r="S295" s="9" t="s">
        <v>9189</v>
      </c>
      <c r="T295" s="9" t="s">
        <v>9190</v>
      </c>
      <c r="U295" s="9" t="s">
        <v>9184</v>
      </c>
    </row>
    <row r="296" spans="1:21" x14ac:dyDescent="0.2">
      <c r="A296" s="6" t="s">
        <v>7165</v>
      </c>
      <c r="B296" s="6" t="s">
        <v>7164</v>
      </c>
      <c r="C296" s="6" t="s">
        <v>9176</v>
      </c>
      <c r="D296" s="6" t="s">
        <v>168</v>
      </c>
      <c r="E296" s="6" t="s">
        <v>65</v>
      </c>
      <c r="F296" s="8" t="s">
        <v>66</v>
      </c>
      <c r="G296" s="6" t="s">
        <v>67</v>
      </c>
      <c r="H296" s="6" t="s">
        <v>6005</v>
      </c>
      <c r="I296" s="6" t="s">
        <v>6179</v>
      </c>
      <c r="J296" s="6" t="s">
        <v>186</v>
      </c>
      <c r="K296" s="6" t="s">
        <v>72</v>
      </c>
      <c r="L296" s="6">
        <v>515137830</v>
      </c>
      <c r="M296" s="6" t="s">
        <v>9178</v>
      </c>
      <c r="N296" s="6" t="s">
        <v>9179</v>
      </c>
      <c r="O296" s="6" t="s">
        <v>9179</v>
      </c>
      <c r="P296" s="6"/>
      <c r="Q296" s="6"/>
      <c r="R296" s="6" t="s">
        <v>9180</v>
      </c>
      <c r="S296" s="6" t="s">
        <v>9191</v>
      </c>
      <c r="T296" s="6" t="s">
        <v>8987</v>
      </c>
      <c r="U296" s="6" t="s">
        <v>8629</v>
      </c>
    </row>
    <row r="297" spans="1:21" x14ac:dyDescent="0.2">
      <c r="A297" s="9" t="s">
        <v>7309</v>
      </c>
      <c r="B297" s="9" t="s">
        <v>7307</v>
      </c>
      <c r="C297" s="9" t="s">
        <v>7118</v>
      </c>
      <c r="D297" s="9" t="s">
        <v>168</v>
      </c>
      <c r="E297" s="9" t="s">
        <v>65</v>
      </c>
      <c r="F297" s="10" t="s">
        <v>66</v>
      </c>
      <c r="G297" s="9" t="s">
        <v>67</v>
      </c>
      <c r="H297" s="9" t="s">
        <v>162</v>
      </c>
      <c r="I297" s="9" t="s">
        <v>7310</v>
      </c>
      <c r="J297" s="9" t="s">
        <v>365</v>
      </c>
      <c r="K297" s="9" t="s">
        <v>72</v>
      </c>
      <c r="L297" s="9">
        <v>476546096</v>
      </c>
      <c r="M297" s="9" t="s">
        <v>9192</v>
      </c>
      <c r="N297" s="9" t="s">
        <v>9193</v>
      </c>
      <c r="O297" s="9" t="s">
        <v>9194</v>
      </c>
      <c r="P297" s="9" t="s">
        <v>9195</v>
      </c>
      <c r="Q297" s="9"/>
      <c r="R297" s="9" t="s">
        <v>9196</v>
      </c>
      <c r="S297" s="9" t="s">
        <v>9197</v>
      </c>
      <c r="T297" s="9" t="s">
        <v>8807</v>
      </c>
      <c r="U297" s="9" t="s">
        <v>8629</v>
      </c>
    </row>
    <row r="298" spans="1:21" x14ac:dyDescent="0.2">
      <c r="A298" s="6" t="s">
        <v>8268</v>
      </c>
      <c r="B298" s="6" t="s">
        <v>8267</v>
      </c>
      <c r="C298" s="6" t="s">
        <v>7118</v>
      </c>
      <c r="D298" s="6" t="s">
        <v>168</v>
      </c>
      <c r="E298" s="6" t="s">
        <v>65</v>
      </c>
      <c r="F298" s="8" t="s">
        <v>66</v>
      </c>
      <c r="G298" s="6" t="s">
        <v>67</v>
      </c>
      <c r="H298" s="6" t="s">
        <v>8269</v>
      </c>
      <c r="I298" s="6" t="s">
        <v>8270</v>
      </c>
      <c r="J298" s="6" t="s">
        <v>426</v>
      </c>
      <c r="K298" s="6" t="s">
        <v>72</v>
      </c>
      <c r="L298" s="6">
        <v>476546096</v>
      </c>
      <c r="M298" s="6" t="s">
        <v>9192</v>
      </c>
      <c r="N298" s="6" t="s">
        <v>9193</v>
      </c>
      <c r="O298" s="6" t="s">
        <v>9194</v>
      </c>
      <c r="P298" s="6" t="s">
        <v>9195</v>
      </c>
      <c r="Q298" s="6"/>
      <c r="R298" s="6" t="s">
        <v>9196</v>
      </c>
      <c r="S298" s="6" t="s">
        <v>9198</v>
      </c>
      <c r="T298" s="6" t="s">
        <v>8825</v>
      </c>
      <c r="U298" s="6" t="s">
        <v>8629</v>
      </c>
    </row>
    <row r="299" spans="1:21" x14ac:dyDescent="0.2">
      <c r="A299" s="9" t="s">
        <v>7141</v>
      </c>
      <c r="B299" s="9" t="s">
        <v>7140</v>
      </c>
      <c r="C299" s="9" t="s">
        <v>7118</v>
      </c>
      <c r="D299" s="9" t="s">
        <v>168</v>
      </c>
      <c r="E299" s="9" t="s">
        <v>65</v>
      </c>
      <c r="F299" s="10" t="s">
        <v>66</v>
      </c>
      <c r="G299" s="9" t="s">
        <v>67</v>
      </c>
      <c r="H299" s="9" t="s">
        <v>4833</v>
      </c>
      <c r="I299" s="9" t="s">
        <v>7142</v>
      </c>
      <c r="J299" s="9" t="s">
        <v>145</v>
      </c>
      <c r="K299" s="9" t="s">
        <v>72</v>
      </c>
      <c r="L299" s="9">
        <v>476546096</v>
      </c>
      <c r="M299" s="9" t="s">
        <v>9192</v>
      </c>
      <c r="N299" s="9" t="s">
        <v>9193</v>
      </c>
      <c r="O299" s="9" t="s">
        <v>9194</v>
      </c>
      <c r="P299" s="9" t="s">
        <v>9195</v>
      </c>
      <c r="Q299" s="9"/>
      <c r="R299" s="9" t="s">
        <v>9196</v>
      </c>
      <c r="S299" s="9" t="s">
        <v>9199</v>
      </c>
      <c r="T299" s="9" t="s">
        <v>9200</v>
      </c>
      <c r="U299" s="9" t="s">
        <v>8629</v>
      </c>
    </row>
    <row r="300" spans="1:21" x14ac:dyDescent="0.2">
      <c r="A300" s="6" t="s">
        <v>7120</v>
      </c>
      <c r="B300" s="6" t="s">
        <v>7116</v>
      </c>
      <c r="C300" s="6" t="s">
        <v>7118</v>
      </c>
      <c r="D300" s="6" t="s">
        <v>168</v>
      </c>
      <c r="E300" s="6" t="s">
        <v>65</v>
      </c>
      <c r="F300" s="8" t="s">
        <v>66</v>
      </c>
      <c r="G300" s="6" t="s">
        <v>67</v>
      </c>
      <c r="H300" s="6" t="s">
        <v>7121</v>
      </c>
      <c r="I300" s="6" t="s">
        <v>7122</v>
      </c>
      <c r="J300" s="6" t="s">
        <v>236</v>
      </c>
      <c r="K300" s="6" t="s">
        <v>72</v>
      </c>
      <c r="L300" s="6">
        <v>476546096</v>
      </c>
      <c r="M300" s="6" t="s">
        <v>9192</v>
      </c>
      <c r="N300" s="6" t="s">
        <v>9193</v>
      </c>
      <c r="O300" s="6" t="s">
        <v>9194</v>
      </c>
      <c r="P300" s="6" t="s">
        <v>9195</v>
      </c>
      <c r="Q300" s="6"/>
      <c r="R300" s="6" t="s">
        <v>9196</v>
      </c>
      <c r="S300" s="6" t="s">
        <v>9201</v>
      </c>
      <c r="T300" s="6" t="s">
        <v>8829</v>
      </c>
      <c r="U300" s="6" t="s">
        <v>8629</v>
      </c>
    </row>
    <row r="301" spans="1:21" x14ac:dyDescent="0.2">
      <c r="A301" s="9" t="s">
        <v>8298</v>
      </c>
      <c r="B301" s="9" t="s">
        <v>8297</v>
      </c>
      <c r="C301" s="9" t="s">
        <v>7118</v>
      </c>
      <c r="D301" s="9" t="s">
        <v>168</v>
      </c>
      <c r="E301" s="9" t="s">
        <v>65</v>
      </c>
      <c r="F301" s="10" t="s">
        <v>66</v>
      </c>
      <c r="G301" s="9" t="s">
        <v>67</v>
      </c>
      <c r="H301" s="9" t="s">
        <v>8299</v>
      </c>
      <c r="I301" s="9" t="s">
        <v>8300</v>
      </c>
      <c r="J301" s="9" t="s">
        <v>353</v>
      </c>
      <c r="K301" s="9" t="s">
        <v>72</v>
      </c>
      <c r="L301" s="9">
        <v>476546096</v>
      </c>
      <c r="M301" s="9" t="s">
        <v>9192</v>
      </c>
      <c r="N301" s="9" t="s">
        <v>9193</v>
      </c>
      <c r="O301" s="9" t="s">
        <v>9194</v>
      </c>
      <c r="P301" s="9" t="s">
        <v>9195</v>
      </c>
      <c r="Q301" s="9"/>
      <c r="R301" s="9" t="s">
        <v>9196</v>
      </c>
      <c r="S301" s="9" t="s">
        <v>9202</v>
      </c>
      <c r="T301" s="9" t="s">
        <v>9203</v>
      </c>
      <c r="U301" s="9" t="s">
        <v>8629</v>
      </c>
    </row>
    <row r="302" spans="1:21" x14ac:dyDescent="0.2">
      <c r="A302" s="6" t="s">
        <v>8289</v>
      </c>
      <c r="B302" s="6" t="s">
        <v>8288</v>
      </c>
      <c r="C302" s="6" t="s">
        <v>7118</v>
      </c>
      <c r="D302" s="6" t="s">
        <v>168</v>
      </c>
      <c r="E302" s="6" t="s">
        <v>65</v>
      </c>
      <c r="F302" s="8" t="s">
        <v>66</v>
      </c>
      <c r="G302" s="6" t="s">
        <v>67</v>
      </c>
      <c r="H302" s="6" t="s">
        <v>8290</v>
      </c>
      <c r="I302" s="6" t="s">
        <v>5735</v>
      </c>
      <c r="J302" s="6" t="s">
        <v>5249</v>
      </c>
      <c r="K302" s="6" t="s">
        <v>72</v>
      </c>
      <c r="L302" s="6">
        <v>476546096</v>
      </c>
      <c r="M302" s="6" t="s">
        <v>9192</v>
      </c>
      <c r="N302" s="6" t="s">
        <v>9193</v>
      </c>
      <c r="O302" s="6" t="s">
        <v>9194</v>
      </c>
      <c r="P302" s="6" t="s">
        <v>9195</v>
      </c>
      <c r="Q302" s="6"/>
      <c r="R302" s="6" t="s">
        <v>9196</v>
      </c>
      <c r="S302" s="6" t="s">
        <v>9204</v>
      </c>
      <c r="T302" s="6" t="s">
        <v>9205</v>
      </c>
      <c r="U302" s="6" t="s">
        <v>8629</v>
      </c>
    </row>
    <row r="303" spans="1:21" x14ac:dyDescent="0.2">
      <c r="A303" s="9" t="s">
        <v>8308</v>
      </c>
      <c r="B303" s="9" t="s">
        <v>8307</v>
      </c>
      <c r="C303" s="9" t="s">
        <v>7118</v>
      </c>
      <c r="D303" s="9" t="s">
        <v>168</v>
      </c>
      <c r="E303" s="9" t="s">
        <v>65</v>
      </c>
      <c r="F303" s="10" t="s">
        <v>66</v>
      </c>
      <c r="G303" s="9" t="s">
        <v>67</v>
      </c>
      <c r="H303" s="9" t="s">
        <v>8309</v>
      </c>
      <c r="I303" s="9" t="s">
        <v>8310</v>
      </c>
      <c r="J303" s="9" t="s">
        <v>426</v>
      </c>
      <c r="K303" s="9" t="s">
        <v>72</v>
      </c>
      <c r="L303" s="9">
        <v>476546096</v>
      </c>
      <c r="M303" s="9" t="s">
        <v>9192</v>
      </c>
      <c r="N303" s="9" t="s">
        <v>9193</v>
      </c>
      <c r="O303" s="9" t="s">
        <v>9194</v>
      </c>
      <c r="P303" s="9" t="s">
        <v>9195</v>
      </c>
      <c r="Q303" s="9"/>
      <c r="R303" s="9" t="s">
        <v>9196</v>
      </c>
      <c r="S303" s="9" t="s">
        <v>9206</v>
      </c>
      <c r="T303" s="9" t="s">
        <v>8825</v>
      </c>
      <c r="U303" s="9" t="s">
        <v>8629</v>
      </c>
    </row>
    <row r="304" spans="1:21" x14ac:dyDescent="0.2">
      <c r="A304" s="6" t="s">
        <v>858</v>
      </c>
      <c r="B304" s="6" t="s">
        <v>857</v>
      </c>
      <c r="C304" s="6" t="s">
        <v>852</v>
      </c>
      <c r="D304" s="6" t="s">
        <v>63</v>
      </c>
      <c r="E304" s="6" t="s">
        <v>65</v>
      </c>
      <c r="F304" s="8" t="s">
        <v>66</v>
      </c>
      <c r="G304" s="6" t="s">
        <v>67</v>
      </c>
      <c r="H304" s="6" t="s">
        <v>859</v>
      </c>
      <c r="I304" s="6" t="s">
        <v>860</v>
      </c>
      <c r="J304" s="6" t="s">
        <v>861</v>
      </c>
      <c r="K304" s="6" t="s">
        <v>72</v>
      </c>
      <c r="L304" s="6">
        <v>476545584</v>
      </c>
      <c r="M304" s="6" t="s">
        <v>9207</v>
      </c>
      <c r="N304" s="6" t="s">
        <v>9208</v>
      </c>
      <c r="O304" s="6" t="s">
        <v>9209</v>
      </c>
      <c r="P304" s="6" t="s">
        <v>9210</v>
      </c>
      <c r="Q304" s="6"/>
      <c r="R304" s="6" t="s">
        <v>9211</v>
      </c>
      <c r="S304" s="6" t="s">
        <v>9212</v>
      </c>
      <c r="T304" s="6" t="s">
        <v>8812</v>
      </c>
      <c r="U304" s="6" t="s">
        <v>9213</v>
      </c>
    </row>
    <row r="305" spans="1:21" x14ac:dyDescent="0.2">
      <c r="A305" s="9" t="s">
        <v>3075</v>
      </c>
      <c r="B305" s="9" t="s">
        <v>3074</v>
      </c>
      <c r="C305" s="9" t="s">
        <v>852</v>
      </c>
      <c r="D305" s="9" t="s">
        <v>168</v>
      </c>
      <c r="E305" s="9" t="s">
        <v>65</v>
      </c>
      <c r="F305" s="10" t="s">
        <v>66</v>
      </c>
      <c r="G305" s="9" t="s">
        <v>67</v>
      </c>
      <c r="H305" s="9" t="s">
        <v>3076</v>
      </c>
      <c r="I305" s="9" t="s">
        <v>3077</v>
      </c>
      <c r="J305" s="9" t="s">
        <v>141</v>
      </c>
      <c r="K305" s="9" t="s">
        <v>72</v>
      </c>
      <c r="L305" s="9">
        <v>476545584</v>
      </c>
      <c r="M305" s="9" t="s">
        <v>9207</v>
      </c>
      <c r="N305" s="9" t="s">
        <v>9208</v>
      </c>
      <c r="O305" s="9" t="s">
        <v>9209</v>
      </c>
      <c r="P305" s="9" t="s">
        <v>9210</v>
      </c>
      <c r="Q305" s="9"/>
      <c r="R305" s="9" t="s">
        <v>9211</v>
      </c>
      <c r="S305" s="9" t="s">
        <v>9214</v>
      </c>
      <c r="T305" s="9" t="s">
        <v>8931</v>
      </c>
      <c r="U305" s="9" t="s">
        <v>8629</v>
      </c>
    </row>
    <row r="306" spans="1:21" x14ac:dyDescent="0.2">
      <c r="A306" s="6" t="s">
        <v>853</v>
      </c>
      <c r="B306" s="6" t="s">
        <v>850</v>
      </c>
      <c r="C306" s="6" t="s">
        <v>852</v>
      </c>
      <c r="D306" s="6" t="s">
        <v>63</v>
      </c>
      <c r="E306" s="6" t="s">
        <v>65</v>
      </c>
      <c r="F306" s="8" t="s">
        <v>66</v>
      </c>
      <c r="G306" s="6" t="s">
        <v>67</v>
      </c>
      <c r="H306" s="6" t="s">
        <v>854</v>
      </c>
      <c r="I306" s="6" t="s">
        <v>855</v>
      </c>
      <c r="J306" s="6" t="s">
        <v>426</v>
      </c>
      <c r="K306" s="6" t="s">
        <v>72</v>
      </c>
      <c r="L306" s="6">
        <v>476545584</v>
      </c>
      <c r="M306" s="6" t="s">
        <v>9207</v>
      </c>
      <c r="N306" s="6" t="s">
        <v>9208</v>
      </c>
      <c r="O306" s="6" t="s">
        <v>9209</v>
      </c>
      <c r="P306" s="6" t="s">
        <v>9210</v>
      </c>
      <c r="Q306" s="6"/>
      <c r="R306" s="6" t="s">
        <v>9211</v>
      </c>
      <c r="S306" s="6" t="s">
        <v>9215</v>
      </c>
      <c r="T306" s="6" t="s">
        <v>8825</v>
      </c>
      <c r="U306" s="6" t="s">
        <v>9213</v>
      </c>
    </row>
    <row r="307" spans="1:21" x14ac:dyDescent="0.2">
      <c r="A307" s="9" t="s">
        <v>7274</v>
      </c>
      <c r="B307" s="9" t="s">
        <v>7273</v>
      </c>
      <c r="C307" s="9" t="s">
        <v>852</v>
      </c>
      <c r="D307" s="9" t="s">
        <v>168</v>
      </c>
      <c r="E307" s="9" t="s">
        <v>65</v>
      </c>
      <c r="F307" s="10" t="s">
        <v>66</v>
      </c>
      <c r="G307" s="9" t="s">
        <v>67</v>
      </c>
      <c r="H307" s="9" t="s">
        <v>7275</v>
      </c>
      <c r="I307" s="9" t="s">
        <v>7276</v>
      </c>
      <c r="J307" s="9" t="s">
        <v>256</v>
      </c>
      <c r="K307" s="9" t="s">
        <v>72</v>
      </c>
      <c r="L307" s="9">
        <v>476545584</v>
      </c>
      <c r="M307" s="9" t="s">
        <v>9207</v>
      </c>
      <c r="N307" s="9" t="s">
        <v>9208</v>
      </c>
      <c r="O307" s="9" t="s">
        <v>9209</v>
      </c>
      <c r="P307" s="9" t="s">
        <v>9210</v>
      </c>
      <c r="Q307" s="9"/>
      <c r="R307" s="9" t="s">
        <v>9211</v>
      </c>
      <c r="S307" s="9" t="s">
        <v>9216</v>
      </c>
      <c r="T307" s="9" t="s">
        <v>9137</v>
      </c>
      <c r="U307" s="9" t="s">
        <v>8629</v>
      </c>
    </row>
    <row r="308" spans="1:21" x14ac:dyDescent="0.2">
      <c r="A308" s="6" t="s">
        <v>7198</v>
      </c>
      <c r="B308" s="6" t="s">
        <v>7197</v>
      </c>
      <c r="C308" s="6" t="s">
        <v>852</v>
      </c>
      <c r="D308" s="6" t="s">
        <v>63</v>
      </c>
      <c r="E308" s="6" t="s">
        <v>65</v>
      </c>
      <c r="F308" s="8" t="s">
        <v>66</v>
      </c>
      <c r="G308" s="6" t="s">
        <v>67</v>
      </c>
      <c r="H308" s="6" t="s">
        <v>7199</v>
      </c>
      <c r="I308" s="6" t="s">
        <v>7200</v>
      </c>
      <c r="J308" s="6" t="s">
        <v>426</v>
      </c>
      <c r="K308" s="6" t="s">
        <v>72</v>
      </c>
      <c r="L308" s="6">
        <v>476545584</v>
      </c>
      <c r="M308" s="6" t="s">
        <v>9207</v>
      </c>
      <c r="N308" s="6" t="s">
        <v>9208</v>
      </c>
      <c r="O308" s="6" t="s">
        <v>9209</v>
      </c>
      <c r="P308" s="6" t="s">
        <v>9210</v>
      </c>
      <c r="Q308" s="6"/>
      <c r="R308" s="6" t="s">
        <v>9211</v>
      </c>
      <c r="S308" s="6" t="s">
        <v>9217</v>
      </c>
      <c r="T308" s="6" t="s">
        <v>8825</v>
      </c>
      <c r="U308" s="6" t="s">
        <v>9213</v>
      </c>
    </row>
    <row r="309" spans="1:21" x14ac:dyDescent="0.2">
      <c r="A309" s="9" t="s">
        <v>2937</v>
      </c>
      <c r="B309" s="9" t="s">
        <v>2935</v>
      </c>
      <c r="C309" s="9" t="s">
        <v>852</v>
      </c>
      <c r="D309" s="9" t="s">
        <v>63</v>
      </c>
      <c r="E309" s="9" t="s">
        <v>65</v>
      </c>
      <c r="F309" s="10" t="s">
        <v>66</v>
      </c>
      <c r="G309" s="9" t="s">
        <v>67</v>
      </c>
      <c r="H309" s="9" t="s">
        <v>1816</v>
      </c>
      <c r="I309" s="9" t="s">
        <v>2938</v>
      </c>
      <c r="J309" s="9" t="s">
        <v>236</v>
      </c>
      <c r="K309" s="9" t="s">
        <v>72</v>
      </c>
      <c r="L309" s="9">
        <v>476545584</v>
      </c>
      <c r="M309" s="9" t="s">
        <v>9207</v>
      </c>
      <c r="N309" s="9" t="s">
        <v>9208</v>
      </c>
      <c r="O309" s="9" t="s">
        <v>9209</v>
      </c>
      <c r="P309" s="9" t="s">
        <v>9210</v>
      </c>
      <c r="Q309" s="9"/>
      <c r="R309" s="9" t="s">
        <v>9211</v>
      </c>
      <c r="S309" s="9" t="s">
        <v>9218</v>
      </c>
      <c r="T309" s="9" t="s">
        <v>8829</v>
      </c>
      <c r="U309" s="9" t="s">
        <v>9213</v>
      </c>
    </row>
    <row r="310" spans="1:21" x14ac:dyDescent="0.2">
      <c r="A310" s="6" t="s">
        <v>7297</v>
      </c>
      <c r="B310" s="6" t="s">
        <v>7296</v>
      </c>
      <c r="C310" s="6" t="s">
        <v>852</v>
      </c>
      <c r="D310" s="6" t="s">
        <v>63</v>
      </c>
      <c r="E310" s="6" t="s">
        <v>65</v>
      </c>
      <c r="F310" s="8" t="s">
        <v>66</v>
      </c>
      <c r="G310" s="6" t="s">
        <v>67</v>
      </c>
      <c r="H310" s="6" t="s">
        <v>7298</v>
      </c>
      <c r="I310" s="6" t="s">
        <v>7299</v>
      </c>
      <c r="J310" s="6" t="s">
        <v>7300</v>
      </c>
      <c r="K310" s="6" t="s">
        <v>72</v>
      </c>
      <c r="L310" s="6">
        <v>476545584</v>
      </c>
      <c r="M310" s="6" t="s">
        <v>9207</v>
      </c>
      <c r="N310" s="6" t="s">
        <v>9208</v>
      </c>
      <c r="O310" s="6" t="s">
        <v>9209</v>
      </c>
      <c r="P310" s="6" t="s">
        <v>9210</v>
      </c>
      <c r="Q310" s="6"/>
      <c r="R310" s="6" t="s">
        <v>9211</v>
      </c>
      <c r="S310" s="6" t="s">
        <v>9219</v>
      </c>
      <c r="T310" s="6" t="s">
        <v>8917</v>
      </c>
      <c r="U310" s="6" t="s">
        <v>9213</v>
      </c>
    </row>
    <row r="311" spans="1:21" x14ac:dyDescent="0.2">
      <c r="A311" s="9" t="s">
        <v>7250</v>
      </c>
      <c r="B311" s="9" t="s">
        <v>7249</v>
      </c>
      <c r="C311" s="9" t="s">
        <v>852</v>
      </c>
      <c r="D311" s="9" t="s">
        <v>63</v>
      </c>
      <c r="E311" s="9" t="s">
        <v>65</v>
      </c>
      <c r="F311" s="10" t="s">
        <v>66</v>
      </c>
      <c r="G311" s="9" t="s">
        <v>67</v>
      </c>
      <c r="H311" s="9" t="s">
        <v>7251</v>
      </c>
      <c r="I311" s="9" t="s">
        <v>7252</v>
      </c>
      <c r="J311" s="9" t="s">
        <v>801</v>
      </c>
      <c r="K311" s="9" t="s">
        <v>72</v>
      </c>
      <c r="L311" s="9">
        <v>476545584</v>
      </c>
      <c r="M311" s="9" t="s">
        <v>9207</v>
      </c>
      <c r="N311" s="9" t="s">
        <v>9208</v>
      </c>
      <c r="O311" s="9" t="s">
        <v>9209</v>
      </c>
      <c r="P311" s="9" t="s">
        <v>9210</v>
      </c>
      <c r="Q311" s="9"/>
      <c r="R311" s="9" t="s">
        <v>9211</v>
      </c>
      <c r="S311" s="9" t="s">
        <v>9220</v>
      </c>
      <c r="T311" s="9" t="s">
        <v>8920</v>
      </c>
      <c r="U311" s="9" t="s">
        <v>9213</v>
      </c>
    </row>
    <row r="312" spans="1:21" x14ac:dyDescent="0.2">
      <c r="A312" s="6" t="s">
        <v>3109</v>
      </c>
      <c r="B312" s="6" t="s">
        <v>3108</v>
      </c>
      <c r="C312" s="6" t="s">
        <v>3086</v>
      </c>
      <c r="D312" s="6" t="s">
        <v>63</v>
      </c>
      <c r="E312" s="6" t="s">
        <v>65</v>
      </c>
      <c r="F312" s="8" t="s">
        <v>66</v>
      </c>
      <c r="G312" s="6" t="s">
        <v>67</v>
      </c>
      <c r="H312" s="6" t="s">
        <v>3110</v>
      </c>
      <c r="I312" s="6" t="s">
        <v>3111</v>
      </c>
      <c r="J312" s="6" t="s">
        <v>3112</v>
      </c>
      <c r="K312" s="6" t="s">
        <v>72</v>
      </c>
      <c r="L312" s="6">
        <v>476543451</v>
      </c>
      <c r="M312" s="6" t="s">
        <v>9221</v>
      </c>
      <c r="N312" s="6" t="s">
        <v>9222</v>
      </c>
      <c r="O312" s="6" t="s">
        <v>9223</v>
      </c>
      <c r="P312" s="6" t="s">
        <v>9224</v>
      </c>
      <c r="Q312" s="6"/>
      <c r="R312" s="6" t="s">
        <v>9225</v>
      </c>
      <c r="S312" s="6" t="s">
        <v>9226</v>
      </c>
      <c r="T312" s="6" t="s">
        <v>9227</v>
      </c>
      <c r="U312" s="6" t="s">
        <v>9228</v>
      </c>
    </row>
    <row r="313" spans="1:21" x14ac:dyDescent="0.2">
      <c r="A313" s="9" t="s">
        <v>3088</v>
      </c>
      <c r="B313" s="9" t="s">
        <v>3084</v>
      </c>
      <c r="C313" s="9" t="s">
        <v>3086</v>
      </c>
      <c r="D313" s="9" t="s">
        <v>63</v>
      </c>
      <c r="E313" s="9" t="s">
        <v>65</v>
      </c>
      <c r="F313" s="10" t="s">
        <v>66</v>
      </c>
      <c r="G313" s="9" t="s">
        <v>67</v>
      </c>
      <c r="H313" s="9" t="s">
        <v>3089</v>
      </c>
      <c r="I313" s="9" t="s">
        <v>3090</v>
      </c>
      <c r="J313" s="9" t="s">
        <v>365</v>
      </c>
      <c r="K313" s="9" t="s">
        <v>72</v>
      </c>
      <c r="L313" s="9">
        <v>476543451</v>
      </c>
      <c r="M313" s="9" t="s">
        <v>9221</v>
      </c>
      <c r="N313" s="9" t="s">
        <v>9222</v>
      </c>
      <c r="O313" s="9" t="s">
        <v>9223</v>
      </c>
      <c r="P313" s="9" t="s">
        <v>9224</v>
      </c>
      <c r="Q313" s="9"/>
      <c r="R313" s="9" t="s">
        <v>9225</v>
      </c>
      <c r="S313" s="9" t="s">
        <v>9229</v>
      </c>
      <c r="T313" s="9" t="s">
        <v>8807</v>
      </c>
      <c r="U313" s="9" t="s">
        <v>9228</v>
      </c>
    </row>
    <row r="314" spans="1:21" x14ac:dyDescent="0.2">
      <c r="A314" s="6" t="s">
        <v>5908</v>
      </c>
      <c r="B314" s="6" t="s">
        <v>5906</v>
      </c>
      <c r="C314" s="6" t="s">
        <v>3086</v>
      </c>
      <c r="D314" s="6" t="s">
        <v>168</v>
      </c>
      <c r="E314" s="6" t="s">
        <v>65</v>
      </c>
      <c r="F314" s="8" t="s">
        <v>66</v>
      </c>
      <c r="G314" s="6" t="s">
        <v>67</v>
      </c>
      <c r="H314" s="6" t="s">
        <v>5909</v>
      </c>
      <c r="I314" s="6" t="s">
        <v>5910</v>
      </c>
      <c r="J314" s="6" t="s">
        <v>5911</v>
      </c>
      <c r="K314" s="6" t="s">
        <v>72</v>
      </c>
      <c r="L314" s="6">
        <v>476543451</v>
      </c>
      <c r="M314" s="6" t="s">
        <v>9221</v>
      </c>
      <c r="N314" s="6" t="s">
        <v>9222</v>
      </c>
      <c r="O314" s="6" t="s">
        <v>9223</v>
      </c>
      <c r="P314" s="6" t="s">
        <v>9224</v>
      </c>
      <c r="Q314" s="6"/>
      <c r="R314" s="6" t="s">
        <v>9225</v>
      </c>
      <c r="S314" s="6" t="s">
        <v>9230</v>
      </c>
      <c r="T314" s="6" t="s">
        <v>9231</v>
      </c>
      <c r="U314" s="6" t="s">
        <v>8629</v>
      </c>
    </row>
    <row r="315" spans="1:21" x14ac:dyDescent="0.2">
      <c r="A315" s="9" t="s">
        <v>3104</v>
      </c>
      <c r="B315" s="9" t="s">
        <v>3102</v>
      </c>
      <c r="C315" s="9" t="s">
        <v>3086</v>
      </c>
      <c r="D315" s="9" t="s">
        <v>63</v>
      </c>
      <c r="E315" s="9" t="s">
        <v>65</v>
      </c>
      <c r="F315" s="10" t="s">
        <v>66</v>
      </c>
      <c r="G315" s="9" t="s">
        <v>67</v>
      </c>
      <c r="H315" s="9" t="s">
        <v>3105</v>
      </c>
      <c r="I315" s="9" t="s">
        <v>3106</v>
      </c>
      <c r="J315" s="9" t="s">
        <v>236</v>
      </c>
      <c r="K315" s="9" t="s">
        <v>72</v>
      </c>
      <c r="L315" s="9">
        <v>476543451</v>
      </c>
      <c r="M315" s="9" t="s">
        <v>9221</v>
      </c>
      <c r="N315" s="9" t="s">
        <v>9222</v>
      </c>
      <c r="O315" s="9" t="s">
        <v>9223</v>
      </c>
      <c r="P315" s="9" t="s">
        <v>9224</v>
      </c>
      <c r="Q315" s="9"/>
      <c r="R315" s="9" t="s">
        <v>9225</v>
      </c>
      <c r="S315" s="9" t="s">
        <v>9232</v>
      </c>
      <c r="T315" s="9" t="s">
        <v>8829</v>
      </c>
      <c r="U315" s="9" t="s">
        <v>9228</v>
      </c>
    </row>
    <row r="316" spans="1:21" x14ac:dyDescent="0.2">
      <c r="A316" s="6" t="s">
        <v>7587</v>
      </c>
      <c r="B316" s="6" t="s">
        <v>7586</v>
      </c>
      <c r="C316" s="6" t="s">
        <v>3086</v>
      </c>
      <c r="D316" s="6" t="s">
        <v>63</v>
      </c>
      <c r="E316" s="6" t="s">
        <v>65</v>
      </c>
      <c r="F316" s="8" t="s">
        <v>66</v>
      </c>
      <c r="G316" s="6" t="s">
        <v>67</v>
      </c>
      <c r="H316" s="6" t="s">
        <v>7588</v>
      </c>
      <c r="I316" s="6" t="s">
        <v>7589</v>
      </c>
      <c r="J316" s="6" t="s">
        <v>225</v>
      </c>
      <c r="K316" s="6" t="s">
        <v>72</v>
      </c>
      <c r="L316" s="6">
        <v>476543451</v>
      </c>
      <c r="M316" s="6" t="s">
        <v>9221</v>
      </c>
      <c r="N316" s="6" t="s">
        <v>9222</v>
      </c>
      <c r="O316" s="6" t="s">
        <v>9223</v>
      </c>
      <c r="P316" s="6" t="s">
        <v>9224</v>
      </c>
      <c r="Q316" s="6"/>
      <c r="R316" s="6" t="s">
        <v>9225</v>
      </c>
      <c r="S316" s="6" t="s">
        <v>9233</v>
      </c>
      <c r="T316" s="6" t="s">
        <v>9234</v>
      </c>
      <c r="U316" s="6" t="s">
        <v>9228</v>
      </c>
    </row>
    <row r="317" spans="1:21" x14ac:dyDescent="0.2">
      <c r="A317" s="9" t="s">
        <v>7494</v>
      </c>
      <c r="B317" s="9" t="s">
        <v>7493</v>
      </c>
      <c r="C317" s="9" t="s">
        <v>3086</v>
      </c>
      <c r="D317" s="9" t="s">
        <v>63</v>
      </c>
      <c r="E317" s="9" t="s">
        <v>65</v>
      </c>
      <c r="F317" s="10" t="s">
        <v>66</v>
      </c>
      <c r="G317" s="9" t="s">
        <v>67</v>
      </c>
      <c r="H317" s="9" t="s">
        <v>1117</v>
      </c>
      <c r="I317" s="9" t="s">
        <v>7495</v>
      </c>
      <c r="J317" s="9" t="s">
        <v>7496</v>
      </c>
      <c r="K317" s="9" t="s">
        <v>72</v>
      </c>
      <c r="L317" s="9">
        <v>476543451</v>
      </c>
      <c r="M317" s="9" t="s">
        <v>9221</v>
      </c>
      <c r="N317" s="9" t="s">
        <v>9222</v>
      </c>
      <c r="O317" s="9" t="s">
        <v>9223</v>
      </c>
      <c r="P317" s="9" t="s">
        <v>9224</v>
      </c>
      <c r="Q317" s="9"/>
      <c r="R317" s="9" t="s">
        <v>9225</v>
      </c>
      <c r="S317" s="9" t="s">
        <v>9235</v>
      </c>
      <c r="T317" s="9" t="s">
        <v>9236</v>
      </c>
      <c r="U317" s="9" t="s">
        <v>9228</v>
      </c>
    </row>
    <row r="318" spans="1:21" x14ac:dyDescent="0.2">
      <c r="A318" s="6" t="s">
        <v>8104</v>
      </c>
      <c r="B318" s="6" t="s">
        <v>8103</v>
      </c>
      <c r="C318" s="6" t="s">
        <v>3086</v>
      </c>
      <c r="D318" s="6" t="s">
        <v>63</v>
      </c>
      <c r="E318" s="6" t="s">
        <v>65</v>
      </c>
      <c r="F318" s="8" t="s">
        <v>66</v>
      </c>
      <c r="G318" s="6" t="s">
        <v>67</v>
      </c>
      <c r="H318" s="6" t="s">
        <v>3742</v>
      </c>
      <c r="I318" s="6" t="s">
        <v>8105</v>
      </c>
      <c r="J318" s="6" t="s">
        <v>8106</v>
      </c>
      <c r="K318" s="6" t="s">
        <v>72</v>
      </c>
      <c r="L318" s="6">
        <v>476543451</v>
      </c>
      <c r="M318" s="6" t="s">
        <v>9221</v>
      </c>
      <c r="N318" s="6" t="s">
        <v>9222</v>
      </c>
      <c r="O318" s="6" t="s">
        <v>9223</v>
      </c>
      <c r="P318" s="6" t="s">
        <v>9224</v>
      </c>
      <c r="Q318" s="6"/>
      <c r="R318" s="6" t="s">
        <v>9225</v>
      </c>
      <c r="S318" s="6" t="s">
        <v>9237</v>
      </c>
      <c r="T318" s="6" t="s">
        <v>9238</v>
      </c>
      <c r="U318" s="6" t="s">
        <v>9228</v>
      </c>
    </row>
    <row r="319" spans="1:21" x14ac:dyDescent="0.2">
      <c r="A319" s="9" t="s">
        <v>7567</v>
      </c>
      <c r="B319" s="9" t="s">
        <v>7566</v>
      </c>
      <c r="C319" s="9" t="s">
        <v>3086</v>
      </c>
      <c r="D319" s="9" t="s">
        <v>63</v>
      </c>
      <c r="E319" s="9" t="s">
        <v>65</v>
      </c>
      <c r="F319" s="10" t="s">
        <v>66</v>
      </c>
      <c r="G319" s="9" t="s">
        <v>67</v>
      </c>
      <c r="H319" s="9" t="s">
        <v>7568</v>
      </c>
      <c r="I319" s="9" t="s">
        <v>7569</v>
      </c>
      <c r="J319" s="9" t="s">
        <v>7570</v>
      </c>
      <c r="K319" s="9" t="s">
        <v>72</v>
      </c>
      <c r="L319" s="9">
        <v>476543451</v>
      </c>
      <c r="M319" s="9" t="s">
        <v>9221</v>
      </c>
      <c r="N319" s="9" t="s">
        <v>9222</v>
      </c>
      <c r="O319" s="9" t="s">
        <v>9223</v>
      </c>
      <c r="P319" s="9" t="s">
        <v>9224</v>
      </c>
      <c r="Q319" s="9"/>
      <c r="R319" s="9" t="s">
        <v>9225</v>
      </c>
      <c r="S319" s="9" t="s">
        <v>9239</v>
      </c>
      <c r="T319" s="9" t="s">
        <v>9240</v>
      </c>
      <c r="U319" s="9" t="s">
        <v>9228</v>
      </c>
    </row>
    <row r="320" spans="1:21" x14ac:dyDescent="0.2">
      <c r="A320" s="6" t="s">
        <v>7607</v>
      </c>
      <c r="B320" s="6" t="s">
        <v>7606</v>
      </c>
      <c r="C320" s="6" t="s">
        <v>3086</v>
      </c>
      <c r="D320" s="6" t="s">
        <v>168</v>
      </c>
      <c r="E320" s="6" t="s">
        <v>65</v>
      </c>
      <c r="F320" s="8" t="s">
        <v>66</v>
      </c>
      <c r="G320" s="6" t="s">
        <v>67</v>
      </c>
      <c r="H320" s="6" t="s">
        <v>7608</v>
      </c>
      <c r="I320" s="6" t="s">
        <v>7609</v>
      </c>
      <c r="J320" s="6" t="s">
        <v>7610</v>
      </c>
      <c r="K320" s="6" t="s">
        <v>72</v>
      </c>
      <c r="L320" s="6">
        <v>476543451</v>
      </c>
      <c r="M320" s="6" t="s">
        <v>9221</v>
      </c>
      <c r="N320" s="6" t="s">
        <v>9222</v>
      </c>
      <c r="O320" s="6" t="s">
        <v>9223</v>
      </c>
      <c r="P320" s="6" t="s">
        <v>9224</v>
      </c>
      <c r="Q320" s="6"/>
      <c r="R320" s="6" t="s">
        <v>9225</v>
      </c>
      <c r="S320" s="6" t="s">
        <v>9241</v>
      </c>
      <c r="T320" s="6" t="s">
        <v>9242</v>
      </c>
      <c r="U320" s="6" t="s">
        <v>8629</v>
      </c>
    </row>
    <row r="321" spans="1:21" x14ac:dyDescent="0.2">
      <c r="A321" s="9" t="s">
        <v>7598</v>
      </c>
      <c r="B321" s="9" t="s">
        <v>7597</v>
      </c>
      <c r="C321" s="9" t="s">
        <v>3086</v>
      </c>
      <c r="D321" s="9" t="s">
        <v>63</v>
      </c>
      <c r="E321" s="9" t="s">
        <v>65</v>
      </c>
      <c r="F321" s="10" t="s">
        <v>66</v>
      </c>
      <c r="G321" s="9" t="s">
        <v>67</v>
      </c>
      <c r="H321" s="9" t="s">
        <v>7599</v>
      </c>
      <c r="I321" s="9" t="s">
        <v>1130</v>
      </c>
      <c r="J321" s="9" t="s">
        <v>7600</v>
      </c>
      <c r="K321" s="9" t="s">
        <v>72</v>
      </c>
      <c r="L321" s="9">
        <v>476543451</v>
      </c>
      <c r="M321" s="9" t="s">
        <v>9221</v>
      </c>
      <c r="N321" s="9" t="s">
        <v>9222</v>
      </c>
      <c r="O321" s="9" t="s">
        <v>9223</v>
      </c>
      <c r="P321" s="9" t="s">
        <v>9224</v>
      </c>
      <c r="Q321" s="9"/>
      <c r="R321" s="9" t="s">
        <v>9225</v>
      </c>
      <c r="S321" s="9" t="s">
        <v>9243</v>
      </c>
      <c r="T321" s="9" t="s">
        <v>9244</v>
      </c>
      <c r="U321" s="9" t="s">
        <v>9228</v>
      </c>
    </row>
    <row r="322" spans="1:21" x14ac:dyDescent="0.2">
      <c r="A322" s="6" t="s">
        <v>7485</v>
      </c>
      <c r="B322" s="6" t="s">
        <v>7484</v>
      </c>
      <c r="C322" s="6" t="s">
        <v>3086</v>
      </c>
      <c r="D322" s="6" t="s">
        <v>168</v>
      </c>
      <c r="E322" s="6" t="s">
        <v>65</v>
      </c>
      <c r="F322" s="8" t="s">
        <v>66</v>
      </c>
      <c r="G322" s="6" t="s">
        <v>67</v>
      </c>
      <c r="H322" s="6" t="s">
        <v>7486</v>
      </c>
      <c r="I322" s="6" t="s">
        <v>7487</v>
      </c>
      <c r="J322" s="6" t="s">
        <v>365</v>
      </c>
      <c r="K322" s="6" t="s">
        <v>72</v>
      </c>
      <c r="L322" s="6">
        <v>476543451</v>
      </c>
      <c r="M322" s="6" t="s">
        <v>9221</v>
      </c>
      <c r="N322" s="6" t="s">
        <v>9222</v>
      </c>
      <c r="O322" s="6" t="s">
        <v>9223</v>
      </c>
      <c r="P322" s="6" t="s">
        <v>9224</v>
      </c>
      <c r="Q322" s="6"/>
      <c r="R322" s="6" t="s">
        <v>9225</v>
      </c>
      <c r="S322" s="6" t="s">
        <v>9245</v>
      </c>
      <c r="T322" s="6" t="s">
        <v>8807</v>
      </c>
      <c r="U322" s="6" t="s">
        <v>8629</v>
      </c>
    </row>
    <row r="323" spans="1:21" x14ac:dyDescent="0.2">
      <c r="A323" s="9" t="s">
        <v>846</v>
      </c>
      <c r="B323" s="9" t="s">
        <v>845</v>
      </c>
      <c r="C323" s="9" t="s">
        <v>835</v>
      </c>
      <c r="D323" s="9" t="s">
        <v>63</v>
      </c>
      <c r="E323" s="9" t="s">
        <v>65</v>
      </c>
      <c r="F323" s="10" t="s">
        <v>66</v>
      </c>
      <c r="G323" s="9" t="s">
        <v>67</v>
      </c>
      <c r="H323" s="9" t="s">
        <v>847</v>
      </c>
      <c r="I323" s="9" t="s">
        <v>848</v>
      </c>
      <c r="J323" s="9" t="s">
        <v>426</v>
      </c>
      <c r="K323" s="9" t="s">
        <v>72</v>
      </c>
      <c r="L323" s="9">
        <v>476545859</v>
      </c>
      <c r="M323" s="9" t="s">
        <v>9246</v>
      </c>
      <c r="N323" s="9" t="s">
        <v>9247</v>
      </c>
      <c r="O323" s="9" t="s">
        <v>9248</v>
      </c>
      <c r="P323" s="9" t="s">
        <v>9249</v>
      </c>
      <c r="Q323" s="9"/>
      <c r="R323" s="9" t="s">
        <v>9250</v>
      </c>
      <c r="S323" s="9" t="s">
        <v>9251</v>
      </c>
      <c r="T323" s="9" t="s">
        <v>8825</v>
      </c>
      <c r="U323" s="9" t="s">
        <v>8826</v>
      </c>
    </row>
    <row r="324" spans="1:21" x14ac:dyDescent="0.2">
      <c r="A324" s="6" t="s">
        <v>8385</v>
      </c>
      <c r="B324" s="6" t="s">
        <v>8384</v>
      </c>
      <c r="C324" s="6" t="s">
        <v>835</v>
      </c>
      <c r="D324" s="6" t="s">
        <v>63</v>
      </c>
      <c r="E324" s="6" t="s">
        <v>65</v>
      </c>
      <c r="F324" s="8" t="s">
        <v>66</v>
      </c>
      <c r="G324" s="6" t="s">
        <v>67</v>
      </c>
      <c r="H324" s="6" t="s">
        <v>8386</v>
      </c>
      <c r="I324" s="6" t="s">
        <v>8387</v>
      </c>
      <c r="J324" s="6" t="s">
        <v>426</v>
      </c>
      <c r="K324" s="6" t="s">
        <v>72</v>
      </c>
      <c r="L324" s="6">
        <v>476545859</v>
      </c>
      <c r="M324" s="6" t="s">
        <v>9246</v>
      </c>
      <c r="N324" s="6" t="s">
        <v>9247</v>
      </c>
      <c r="O324" s="6" t="s">
        <v>9248</v>
      </c>
      <c r="P324" s="6" t="s">
        <v>9249</v>
      </c>
      <c r="Q324" s="6"/>
      <c r="R324" s="6" t="s">
        <v>9250</v>
      </c>
      <c r="S324" s="6" t="s">
        <v>9252</v>
      </c>
      <c r="T324" s="6" t="s">
        <v>8825</v>
      </c>
      <c r="U324" s="6" t="s">
        <v>8826</v>
      </c>
    </row>
    <row r="325" spans="1:21" x14ac:dyDescent="0.2">
      <c r="A325" s="9" t="s">
        <v>8494</v>
      </c>
      <c r="B325" s="9" t="s">
        <v>8493</v>
      </c>
      <c r="C325" s="9" t="s">
        <v>835</v>
      </c>
      <c r="D325" s="9" t="s">
        <v>63</v>
      </c>
      <c r="E325" s="9" t="s">
        <v>65</v>
      </c>
      <c r="F325" s="10" t="s">
        <v>66</v>
      </c>
      <c r="G325" s="9" t="s">
        <v>67</v>
      </c>
      <c r="H325" s="9" t="s">
        <v>8495</v>
      </c>
      <c r="I325" s="9" t="s">
        <v>210</v>
      </c>
      <c r="J325" s="9" t="s">
        <v>284</v>
      </c>
      <c r="K325" s="9" t="s">
        <v>72</v>
      </c>
      <c r="L325" s="9">
        <v>476545859</v>
      </c>
      <c r="M325" s="9" t="s">
        <v>9246</v>
      </c>
      <c r="N325" s="9" t="s">
        <v>9247</v>
      </c>
      <c r="O325" s="9" t="s">
        <v>9248</v>
      </c>
      <c r="P325" s="9" t="s">
        <v>9249</v>
      </c>
      <c r="Q325" s="9"/>
      <c r="R325" s="9" t="s">
        <v>9250</v>
      </c>
      <c r="S325" s="9" t="s">
        <v>9253</v>
      </c>
      <c r="T325" s="9" t="s">
        <v>8831</v>
      </c>
      <c r="U325" s="9" t="s">
        <v>8826</v>
      </c>
    </row>
    <row r="326" spans="1:21" x14ac:dyDescent="0.2">
      <c r="A326" s="6" t="s">
        <v>841</v>
      </c>
      <c r="B326" s="6" t="s">
        <v>840</v>
      </c>
      <c r="C326" s="6" t="s">
        <v>835</v>
      </c>
      <c r="D326" s="6" t="s">
        <v>63</v>
      </c>
      <c r="E326" s="6" t="s">
        <v>65</v>
      </c>
      <c r="F326" s="8" t="s">
        <v>66</v>
      </c>
      <c r="G326" s="6" t="s">
        <v>67</v>
      </c>
      <c r="H326" s="6" t="s">
        <v>842</v>
      </c>
      <c r="I326" s="6" t="s">
        <v>843</v>
      </c>
      <c r="J326" s="6" t="s">
        <v>426</v>
      </c>
      <c r="K326" s="6" t="s">
        <v>72</v>
      </c>
      <c r="L326" s="6">
        <v>476545859</v>
      </c>
      <c r="M326" s="6" t="s">
        <v>9246</v>
      </c>
      <c r="N326" s="6" t="s">
        <v>9247</v>
      </c>
      <c r="O326" s="6" t="s">
        <v>9248</v>
      </c>
      <c r="P326" s="6" t="s">
        <v>9249</v>
      </c>
      <c r="Q326" s="6"/>
      <c r="R326" s="6" t="s">
        <v>9250</v>
      </c>
      <c r="S326" s="6" t="s">
        <v>9254</v>
      </c>
      <c r="T326" s="6" t="s">
        <v>8825</v>
      </c>
      <c r="U326" s="6" t="s">
        <v>8826</v>
      </c>
    </row>
    <row r="327" spans="1:21" x14ac:dyDescent="0.2">
      <c r="A327" s="9" t="s">
        <v>3362</v>
      </c>
      <c r="B327" s="9" t="s">
        <v>3360</v>
      </c>
      <c r="C327" s="9" t="s">
        <v>835</v>
      </c>
      <c r="D327" s="9" t="s">
        <v>168</v>
      </c>
      <c r="E327" s="9" t="s">
        <v>65</v>
      </c>
      <c r="F327" s="10" t="s">
        <v>66</v>
      </c>
      <c r="G327" s="9" t="s">
        <v>67</v>
      </c>
      <c r="H327" s="9" t="s">
        <v>3363</v>
      </c>
      <c r="I327" s="9" t="s">
        <v>3364</v>
      </c>
      <c r="J327" s="9" t="s">
        <v>236</v>
      </c>
      <c r="K327" s="9" t="s">
        <v>72</v>
      </c>
      <c r="L327" s="9">
        <v>476545859</v>
      </c>
      <c r="M327" s="9" t="s">
        <v>9246</v>
      </c>
      <c r="N327" s="9" t="s">
        <v>9247</v>
      </c>
      <c r="O327" s="9" t="s">
        <v>9248</v>
      </c>
      <c r="P327" s="9" t="s">
        <v>9249</v>
      </c>
      <c r="Q327" s="9"/>
      <c r="R327" s="9" t="s">
        <v>9250</v>
      </c>
      <c r="S327" s="9" t="s">
        <v>9255</v>
      </c>
      <c r="T327" s="9" t="s">
        <v>8829</v>
      </c>
      <c r="U327" s="9" t="s">
        <v>8629</v>
      </c>
    </row>
    <row r="328" spans="1:21" x14ac:dyDescent="0.2">
      <c r="A328" s="6" t="s">
        <v>836</v>
      </c>
      <c r="B328" s="6" t="s">
        <v>833</v>
      </c>
      <c r="C328" s="6" t="s">
        <v>835</v>
      </c>
      <c r="D328" s="6" t="s">
        <v>63</v>
      </c>
      <c r="E328" s="6" t="s">
        <v>65</v>
      </c>
      <c r="F328" s="8" t="s">
        <v>66</v>
      </c>
      <c r="G328" s="6" t="s">
        <v>67</v>
      </c>
      <c r="H328" s="6" t="s">
        <v>837</v>
      </c>
      <c r="I328" s="6" t="s">
        <v>838</v>
      </c>
      <c r="J328" s="6" t="s">
        <v>426</v>
      </c>
      <c r="K328" s="6" t="s">
        <v>72</v>
      </c>
      <c r="L328" s="6">
        <v>476545859</v>
      </c>
      <c r="M328" s="6" t="s">
        <v>9246</v>
      </c>
      <c r="N328" s="6" t="s">
        <v>9247</v>
      </c>
      <c r="O328" s="6" t="s">
        <v>9248</v>
      </c>
      <c r="P328" s="6" t="s">
        <v>9249</v>
      </c>
      <c r="Q328" s="6"/>
      <c r="R328" s="6" t="s">
        <v>9250</v>
      </c>
      <c r="S328" s="6" t="s">
        <v>9256</v>
      </c>
      <c r="T328" s="6" t="s">
        <v>8825</v>
      </c>
      <c r="U328" s="6" t="s">
        <v>8826</v>
      </c>
    </row>
    <row r="329" spans="1:21" x14ac:dyDescent="0.2">
      <c r="A329" s="9" t="s">
        <v>3341</v>
      </c>
      <c r="B329" s="9" t="s">
        <v>3340</v>
      </c>
      <c r="C329" s="9" t="s">
        <v>835</v>
      </c>
      <c r="D329" s="9" t="s">
        <v>63</v>
      </c>
      <c r="E329" s="9" t="s">
        <v>65</v>
      </c>
      <c r="F329" s="10" t="s">
        <v>66</v>
      </c>
      <c r="G329" s="9" t="s">
        <v>67</v>
      </c>
      <c r="H329" s="9" t="s">
        <v>3342</v>
      </c>
      <c r="I329" s="9" t="s">
        <v>1130</v>
      </c>
      <c r="J329" s="9" t="s">
        <v>426</v>
      </c>
      <c r="K329" s="9" t="s">
        <v>72</v>
      </c>
      <c r="L329" s="9">
        <v>476545859</v>
      </c>
      <c r="M329" s="9" t="s">
        <v>9246</v>
      </c>
      <c r="N329" s="9" t="s">
        <v>9247</v>
      </c>
      <c r="O329" s="9" t="s">
        <v>9248</v>
      </c>
      <c r="P329" s="9" t="s">
        <v>9249</v>
      </c>
      <c r="Q329" s="9"/>
      <c r="R329" s="9" t="s">
        <v>9250</v>
      </c>
      <c r="S329" s="9" t="s">
        <v>9257</v>
      </c>
      <c r="T329" s="9" t="s">
        <v>8825</v>
      </c>
      <c r="U329" s="9" t="s">
        <v>8826</v>
      </c>
    </row>
    <row r="330" spans="1:21" x14ac:dyDescent="0.2">
      <c r="A330" s="6" t="s">
        <v>8395</v>
      </c>
      <c r="B330" s="6" t="s">
        <v>8394</v>
      </c>
      <c r="C330" s="6" t="s">
        <v>835</v>
      </c>
      <c r="D330" s="6" t="s">
        <v>168</v>
      </c>
      <c r="E330" s="6" t="s">
        <v>65</v>
      </c>
      <c r="F330" s="8" t="s">
        <v>66</v>
      </c>
      <c r="G330" s="6" t="s">
        <v>67</v>
      </c>
      <c r="H330" s="6" t="s">
        <v>8396</v>
      </c>
      <c r="I330" s="6" t="s">
        <v>8397</v>
      </c>
      <c r="J330" s="6" t="s">
        <v>88</v>
      </c>
      <c r="K330" s="6" t="s">
        <v>72</v>
      </c>
      <c r="L330" s="6">
        <v>476545859</v>
      </c>
      <c r="M330" s="6" t="s">
        <v>9246</v>
      </c>
      <c r="N330" s="6" t="s">
        <v>9247</v>
      </c>
      <c r="O330" s="6" t="s">
        <v>9248</v>
      </c>
      <c r="P330" s="6" t="s">
        <v>9249</v>
      </c>
      <c r="Q330" s="6"/>
      <c r="R330" s="6" t="s">
        <v>9250</v>
      </c>
      <c r="S330" s="6" t="s">
        <v>9258</v>
      </c>
      <c r="T330" s="6" t="s">
        <v>8849</v>
      </c>
      <c r="U330" s="6" t="s">
        <v>8629</v>
      </c>
    </row>
    <row r="331" spans="1:21" x14ac:dyDescent="0.2">
      <c r="A331" s="9" t="s">
        <v>3120</v>
      </c>
      <c r="B331" s="9" t="s">
        <v>3119</v>
      </c>
      <c r="C331" s="9" t="s">
        <v>835</v>
      </c>
      <c r="D331" s="9" t="s">
        <v>63</v>
      </c>
      <c r="E331" s="9" t="s">
        <v>65</v>
      </c>
      <c r="F331" s="10" t="s">
        <v>66</v>
      </c>
      <c r="G331" s="9" t="s">
        <v>67</v>
      </c>
      <c r="H331" s="9" t="s">
        <v>3121</v>
      </c>
      <c r="I331" s="9" t="s">
        <v>3122</v>
      </c>
      <c r="J331" s="9" t="s">
        <v>426</v>
      </c>
      <c r="K331" s="9" t="s">
        <v>72</v>
      </c>
      <c r="L331" s="9">
        <v>476545859</v>
      </c>
      <c r="M331" s="9" t="s">
        <v>9246</v>
      </c>
      <c r="N331" s="9" t="s">
        <v>9247</v>
      </c>
      <c r="O331" s="9" t="s">
        <v>9248</v>
      </c>
      <c r="P331" s="9" t="s">
        <v>9249</v>
      </c>
      <c r="Q331" s="9"/>
      <c r="R331" s="9" t="s">
        <v>9250</v>
      </c>
      <c r="S331" s="9" t="s">
        <v>9259</v>
      </c>
      <c r="T331" s="9" t="s">
        <v>8825</v>
      </c>
      <c r="U331" s="9" t="s">
        <v>8826</v>
      </c>
    </row>
    <row r="332" spans="1:21" x14ac:dyDescent="0.2">
      <c r="A332" s="6" t="s">
        <v>8142</v>
      </c>
      <c r="B332" s="6" t="s">
        <v>8141</v>
      </c>
      <c r="C332" s="6" t="s">
        <v>835</v>
      </c>
      <c r="D332" s="6" t="s">
        <v>63</v>
      </c>
      <c r="E332" s="6" t="s">
        <v>65</v>
      </c>
      <c r="F332" s="8" t="s">
        <v>66</v>
      </c>
      <c r="G332" s="6" t="s">
        <v>67</v>
      </c>
      <c r="H332" s="6" t="s">
        <v>3221</v>
      </c>
      <c r="I332" s="6" t="s">
        <v>8143</v>
      </c>
      <c r="J332" s="6" t="s">
        <v>8144</v>
      </c>
      <c r="K332" s="6" t="s">
        <v>72</v>
      </c>
      <c r="L332" s="6">
        <v>476545859</v>
      </c>
      <c r="M332" s="6" t="s">
        <v>9246</v>
      </c>
      <c r="N332" s="6" t="s">
        <v>9247</v>
      </c>
      <c r="O332" s="6" t="s">
        <v>9248</v>
      </c>
      <c r="P332" s="6" t="s">
        <v>9249</v>
      </c>
      <c r="Q332" s="6"/>
      <c r="R332" s="6" t="s">
        <v>9250</v>
      </c>
      <c r="S332" s="6" t="s">
        <v>9260</v>
      </c>
      <c r="T332" s="6" t="s">
        <v>9261</v>
      </c>
      <c r="U332" s="6" t="s">
        <v>8826</v>
      </c>
    </row>
    <row r="333" spans="1:21" x14ac:dyDescent="0.2">
      <c r="A333" s="9" t="s">
        <v>3377</v>
      </c>
      <c r="B333" s="9" t="s">
        <v>3376</v>
      </c>
      <c r="C333" s="9" t="s">
        <v>835</v>
      </c>
      <c r="D333" s="9" t="s">
        <v>63</v>
      </c>
      <c r="E333" s="9" t="s">
        <v>65</v>
      </c>
      <c r="F333" s="10" t="s">
        <v>66</v>
      </c>
      <c r="G333" s="9" t="s">
        <v>67</v>
      </c>
      <c r="H333" s="9" t="s">
        <v>3378</v>
      </c>
      <c r="I333" s="9" t="s">
        <v>3379</v>
      </c>
      <c r="J333" s="9" t="s">
        <v>660</v>
      </c>
      <c r="K333" s="9" t="s">
        <v>72</v>
      </c>
      <c r="L333" s="9">
        <v>476545859</v>
      </c>
      <c r="M333" s="9" t="s">
        <v>9246</v>
      </c>
      <c r="N333" s="9" t="s">
        <v>9247</v>
      </c>
      <c r="O333" s="9" t="s">
        <v>9248</v>
      </c>
      <c r="P333" s="9" t="s">
        <v>9249</v>
      </c>
      <c r="Q333" s="9"/>
      <c r="R333" s="9" t="s">
        <v>9250</v>
      </c>
      <c r="S333" s="9" t="s">
        <v>9262</v>
      </c>
      <c r="T333" s="9" t="s">
        <v>9263</v>
      </c>
      <c r="U333" s="9" t="s">
        <v>8826</v>
      </c>
    </row>
    <row r="334" spans="1:21" x14ac:dyDescent="0.2">
      <c r="A334" s="6" t="s">
        <v>8503</v>
      </c>
      <c r="B334" s="6" t="s">
        <v>8502</v>
      </c>
      <c r="C334" s="6" t="s">
        <v>822</v>
      </c>
      <c r="D334" s="6" t="s">
        <v>63</v>
      </c>
      <c r="E334" s="6" t="s">
        <v>65</v>
      </c>
      <c r="F334" s="8" t="s">
        <v>66</v>
      </c>
      <c r="G334" s="6" t="s">
        <v>67</v>
      </c>
      <c r="H334" s="6" t="s">
        <v>6640</v>
      </c>
      <c r="I334" s="6" t="s">
        <v>8504</v>
      </c>
      <c r="J334" s="6" t="s">
        <v>943</v>
      </c>
      <c r="K334" s="6" t="s">
        <v>72</v>
      </c>
      <c r="L334" s="6">
        <v>476545547</v>
      </c>
      <c r="M334" s="6" t="s">
        <v>9264</v>
      </c>
      <c r="N334" s="6" t="s">
        <v>9265</v>
      </c>
      <c r="O334" s="6" t="s">
        <v>9266</v>
      </c>
      <c r="P334" s="6" t="s">
        <v>9267</v>
      </c>
      <c r="Q334" s="6"/>
      <c r="R334" s="6" t="s">
        <v>9268</v>
      </c>
      <c r="S334" s="6" t="s">
        <v>9269</v>
      </c>
      <c r="T334" s="6" t="s">
        <v>8908</v>
      </c>
      <c r="U334" s="6" t="s">
        <v>8826</v>
      </c>
    </row>
    <row r="335" spans="1:21" x14ac:dyDescent="0.2">
      <c r="A335" s="9" t="s">
        <v>8516</v>
      </c>
      <c r="B335" s="9" t="s">
        <v>8515</v>
      </c>
      <c r="C335" s="9" t="s">
        <v>822</v>
      </c>
      <c r="D335" s="9" t="s">
        <v>168</v>
      </c>
      <c r="E335" s="9" t="s">
        <v>65</v>
      </c>
      <c r="F335" s="10" t="s">
        <v>66</v>
      </c>
      <c r="G335" s="9" t="s">
        <v>67</v>
      </c>
      <c r="H335" s="9" t="s">
        <v>8517</v>
      </c>
      <c r="I335" s="9" t="s">
        <v>7615</v>
      </c>
      <c r="J335" s="9" t="s">
        <v>353</v>
      </c>
      <c r="K335" s="9" t="s">
        <v>72</v>
      </c>
      <c r="L335" s="9">
        <v>476545547</v>
      </c>
      <c r="M335" s="9" t="s">
        <v>9264</v>
      </c>
      <c r="N335" s="9" t="s">
        <v>9265</v>
      </c>
      <c r="O335" s="9" t="s">
        <v>9266</v>
      </c>
      <c r="P335" s="9" t="s">
        <v>9267</v>
      </c>
      <c r="Q335" s="9"/>
      <c r="R335" s="9" t="s">
        <v>9268</v>
      </c>
      <c r="S335" s="9" t="s">
        <v>9270</v>
      </c>
      <c r="T335" s="9" t="s">
        <v>9203</v>
      </c>
      <c r="U335" s="9" t="s">
        <v>8629</v>
      </c>
    </row>
    <row r="336" spans="1:21" x14ac:dyDescent="0.2">
      <c r="A336" s="6" t="s">
        <v>828</v>
      </c>
      <c r="B336" s="6" t="s">
        <v>827</v>
      </c>
      <c r="C336" s="6" t="s">
        <v>822</v>
      </c>
      <c r="D336" s="6" t="s">
        <v>168</v>
      </c>
      <c r="E336" s="6" t="s">
        <v>65</v>
      </c>
      <c r="F336" s="8" t="s">
        <v>66</v>
      </c>
      <c r="G336" s="6" t="s">
        <v>67</v>
      </c>
      <c r="H336" s="6" t="s">
        <v>829</v>
      </c>
      <c r="I336" s="6" t="s">
        <v>830</v>
      </c>
      <c r="J336" s="6" t="s">
        <v>831</v>
      </c>
      <c r="K336" s="6" t="s">
        <v>72</v>
      </c>
      <c r="L336" s="6">
        <v>476545547</v>
      </c>
      <c r="M336" s="6" t="s">
        <v>9264</v>
      </c>
      <c r="N336" s="6" t="s">
        <v>9265</v>
      </c>
      <c r="O336" s="6" t="s">
        <v>9266</v>
      </c>
      <c r="P336" s="6" t="s">
        <v>9267</v>
      </c>
      <c r="Q336" s="6"/>
      <c r="R336" s="6" t="s">
        <v>9268</v>
      </c>
      <c r="S336" s="6" t="s">
        <v>9271</v>
      </c>
      <c r="T336" s="6" t="s">
        <v>9272</v>
      </c>
      <c r="U336" s="6" t="s">
        <v>8629</v>
      </c>
    </row>
    <row r="337" spans="1:21" x14ac:dyDescent="0.2">
      <c r="A337" s="9" t="s">
        <v>8498</v>
      </c>
      <c r="B337" s="9" t="s">
        <v>8497</v>
      </c>
      <c r="C337" s="9" t="s">
        <v>822</v>
      </c>
      <c r="D337" s="9" t="s">
        <v>63</v>
      </c>
      <c r="E337" s="9" t="s">
        <v>65</v>
      </c>
      <c r="F337" s="10" t="s">
        <v>66</v>
      </c>
      <c r="G337" s="9" t="s">
        <v>67</v>
      </c>
      <c r="H337" s="9" t="s">
        <v>8499</v>
      </c>
      <c r="I337" s="9" t="s">
        <v>8500</v>
      </c>
      <c r="J337" s="9" t="s">
        <v>1028</v>
      </c>
      <c r="K337" s="9" t="s">
        <v>72</v>
      </c>
      <c r="L337" s="9">
        <v>476545547</v>
      </c>
      <c r="M337" s="9" t="s">
        <v>9264</v>
      </c>
      <c r="N337" s="9" t="s">
        <v>9265</v>
      </c>
      <c r="O337" s="9" t="s">
        <v>9266</v>
      </c>
      <c r="P337" s="9" t="s">
        <v>9267</v>
      </c>
      <c r="Q337" s="9"/>
      <c r="R337" s="9" t="s">
        <v>9268</v>
      </c>
      <c r="S337" s="9" t="s">
        <v>9273</v>
      </c>
      <c r="T337" s="9" t="s">
        <v>9002</v>
      </c>
      <c r="U337" s="9" t="s">
        <v>8826</v>
      </c>
    </row>
    <row r="338" spans="1:21" x14ac:dyDescent="0.2">
      <c r="A338" s="6" t="s">
        <v>8532</v>
      </c>
      <c r="B338" s="6" t="s">
        <v>8531</v>
      </c>
      <c r="C338" s="6" t="s">
        <v>822</v>
      </c>
      <c r="D338" s="6" t="s">
        <v>63</v>
      </c>
      <c r="E338" s="6" t="s">
        <v>65</v>
      </c>
      <c r="F338" s="8" t="s">
        <v>66</v>
      </c>
      <c r="G338" s="6" t="s">
        <v>67</v>
      </c>
      <c r="H338" s="6" t="s">
        <v>8533</v>
      </c>
      <c r="I338" s="6" t="s">
        <v>8534</v>
      </c>
      <c r="J338" s="6" t="s">
        <v>943</v>
      </c>
      <c r="K338" s="6" t="s">
        <v>72</v>
      </c>
      <c r="L338" s="6">
        <v>476545547</v>
      </c>
      <c r="M338" s="6" t="s">
        <v>9264</v>
      </c>
      <c r="N338" s="6" t="s">
        <v>9265</v>
      </c>
      <c r="O338" s="6" t="s">
        <v>9266</v>
      </c>
      <c r="P338" s="6" t="s">
        <v>9267</v>
      </c>
      <c r="Q338" s="6"/>
      <c r="R338" s="6" t="s">
        <v>9268</v>
      </c>
      <c r="S338" s="6" t="s">
        <v>9274</v>
      </c>
      <c r="T338" s="6" t="s">
        <v>8908</v>
      </c>
      <c r="U338" s="6" t="s">
        <v>8826</v>
      </c>
    </row>
    <row r="339" spans="1:21" x14ac:dyDescent="0.2">
      <c r="A339" s="9" t="s">
        <v>3488</v>
      </c>
      <c r="B339" s="9" t="s">
        <v>3486</v>
      </c>
      <c r="C339" s="9" t="s">
        <v>822</v>
      </c>
      <c r="D339" s="9" t="s">
        <v>63</v>
      </c>
      <c r="E339" s="9" t="s">
        <v>65</v>
      </c>
      <c r="F339" s="10" t="s">
        <v>66</v>
      </c>
      <c r="G339" s="9" t="s">
        <v>67</v>
      </c>
      <c r="H339" s="9" t="s">
        <v>3489</v>
      </c>
      <c r="I339" s="9" t="s">
        <v>3490</v>
      </c>
      <c r="J339" s="9" t="s">
        <v>236</v>
      </c>
      <c r="K339" s="9" t="s">
        <v>72</v>
      </c>
      <c r="L339" s="9">
        <v>476545547</v>
      </c>
      <c r="M339" s="9" t="s">
        <v>9264</v>
      </c>
      <c r="N339" s="9" t="s">
        <v>9265</v>
      </c>
      <c r="O339" s="9" t="s">
        <v>9266</v>
      </c>
      <c r="P339" s="9" t="s">
        <v>9267</v>
      </c>
      <c r="Q339" s="9"/>
      <c r="R339" s="9" t="s">
        <v>9268</v>
      </c>
      <c r="S339" s="9" t="s">
        <v>9275</v>
      </c>
      <c r="T339" s="9" t="s">
        <v>8829</v>
      </c>
      <c r="U339" s="9" t="s">
        <v>8826</v>
      </c>
    </row>
    <row r="340" spans="1:21" x14ac:dyDescent="0.2">
      <c r="A340" s="6" t="s">
        <v>823</v>
      </c>
      <c r="B340" s="6" t="s">
        <v>820</v>
      </c>
      <c r="C340" s="6" t="s">
        <v>822</v>
      </c>
      <c r="D340" s="6" t="s">
        <v>63</v>
      </c>
      <c r="E340" s="6" t="s">
        <v>65</v>
      </c>
      <c r="F340" s="8" t="s">
        <v>66</v>
      </c>
      <c r="G340" s="6" t="s">
        <v>67</v>
      </c>
      <c r="H340" s="6" t="s">
        <v>824</v>
      </c>
      <c r="I340" s="6" t="s">
        <v>825</v>
      </c>
      <c r="J340" s="6" t="s">
        <v>194</v>
      </c>
      <c r="K340" s="6" t="s">
        <v>72</v>
      </c>
      <c r="L340" s="6">
        <v>476545547</v>
      </c>
      <c r="M340" s="6" t="s">
        <v>9264</v>
      </c>
      <c r="N340" s="6" t="s">
        <v>9265</v>
      </c>
      <c r="O340" s="6" t="s">
        <v>9266</v>
      </c>
      <c r="P340" s="6" t="s">
        <v>9267</v>
      </c>
      <c r="Q340" s="6"/>
      <c r="R340" s="6" t="s">
        <v>9268</v>
      </c>
      <c r="S340" s="6" t="s">
        <v>9276</v>
      </c>
      <c r="T340" s="6" t="s">
        <v>8933</v>
      </c>
      <c r="U340" s="6" t="s">
        <v>8826</v>
      </c>
    </row>
    <row r="341" spans="1:21" x14ac:dyDescent="0.2">
      <c r="A341" s="9" t="s">
        <v>8526</v>
      </c>
      <c r="B341" s="9" t="s">
        <v>8525</v>
      </c>
      <c r="C341" s="9" t="s">
        <v>822</v>
      </c>
      <c r="D341" s="9" t="s">
        <v>63</v>
      </c>
      <c r="E341" s="9" t="s">
        <v>65</v>
      </c>
      <c r="F341" s="10" t="s">
        <v>66</v>
      </c>
      <c r="G341" s="9" t="s">
        <v>67</v>
      </c>
      <c r="H341" s="9" t="s">
        <v>8527</v>
      </c>
      <c r="I341" s="9" t="s">
        <v>8528</v>
      </c>
      <c r="J341" s="9" t="s">
        <v>8529</v>
      </c>
      <c r="K341" s="9" t="s">
        <v>72</v>
      </c>
      <c r="L341" s="9">
        <v>476545547</v>
      </c>
      <c r="M341" s="9" t="s">
        <v>9264</v>
      </c>
      <c r="N341" s="9" t="s">
        <v>9265</v>
      </c>
      <c r="O341" s="9" t="s">
        <v>9266</v>
      </c>
      <c r="P341" s="9" t="s">
        <v>9267</v>
      </c>
      <c r="Q341" s="9"/>
      <c r="R341" s="9" t="s">
        <v>9268</v>
      </c>
      <c r="S341" s="9" t="s">
        <v>9277</v>
      </c>
      <c r="T341" s="9" t="s">
        <v>9278</v>
      </c>
      <c r="U341" s="9" t="s">
        <v>8826</v>
      </c>
    </row>
    <row r="342" spans="1:21" x14ac:dyDescent="0.2">
      <c r="A342" s="6" t="s">
        <v>8507</v>
      </c>
      <c r="B342" s="6" t="s">
        <v>8506</v>
      </c>
      <c r="C342" s="6" t="s">
        <v>822</v>
      </c>
      <c r="D342" s="6" t="s">
        <v>63</v>
      </c>
      <c r="E342" s="6" t="s">
        <v>65</v>
      </c>
      <c r="F342" s="8" t="s">
        <v>66</v>
      </c>
      <c r="G342" s="6" t="s">
        <v>67</v>
      </c>
      <c r="H342" s="6" t="s">
        <v>8508</v>
      </c>
      <c r="I342" s="6" t="s">
        <v>8509</v>
      </c>
      <c r="J342" s="6" t="s">
        <v>943</v>
      </c>
      <c r="K342" s="6" t="s">
        <v>72</v>
      </c>
      <c r="L342" s="6">
        <v>476545547</v>
      </c>
      <c r="M342" s="6" t="s">
        <v>9264</v>
      </c>
      <c r="N342" s="6" t="s">
        <v>9265</v>
      </c>
      <c r="O342" s="6" t="s">
        <v>9266</v>
      </c>
      <c r="P342" s="6" t="s">
        <v>9267</v>
      </c>
      <c r="Q342" s="6"/>
      <c r="R342" s="6" t="s">
        <v>9268</v>
      </c>
      <c r="S342" s="6" t="s">
        <v>9279</v>
      </c>
      <c r="T342" s="6" t="s">
        <v>8908</v>
      </c>
      <c r="U342" s="6" t="s">
        <v>8826</v>
      </c>
    </row>
    <row r="343" spans="1:21" x14ac:dyDescent="0.2">
      <c r="A343" s="9" t="s">
        <v>8520</v>
      </c>
      <c r="B343" s="9" t="s">
        <v>8519</v>
      </c>
      <c r="C343" s="9" t="s">
        <v>822</v>
      </c>
      <c r="D343" s="9" t="s">
        <v>63</v>
      </c>
      <c r="E343" s="9" t="s">
        <v>65</v>
      </c>
      <c r="F343" s="10" t="s">
        <v>66</v>
      </c>
      <c r="G343" s="9" t="s">
        <v>67</v>
      </c>
      <c r="H343" s="9" t="s">
        <v>8521</v>
      </c>
      <c r="I343" s="9" t="s">
        <v>8522</v>
      </c>
      <c r="J343" s="9" t="s">
        <v>8523</v>
      </c>
      <c r="K343" s="9" t="s">
        <v>72</v>
      </c>
      <c r="L343" s="9">
        <v>476545547</v>
      </c>
      <c r="M343" s="9" t="s">
        <v>9264</v>
      </c>
      <c r="N343" s="9" t="s">
        <v>9265</v>
      </c>
      <c r="O343" s="9" t="s">
        <v>9266</v>
      </c>
      <c r="P343" s="9" t="s">
        <v>9267</v>
      </c>
      <c r="Q343" s="9"/>
      <c r="R343" s="9" t="s">
        <v>9268</v>
      </c>
      <c r="S343" s="9" t="s">
        <v>9280</v>
      </c>
      <c r="T343" s="9" t="s">
        <v>9281</v>
      </c>
      <c r="U343" s="9" t="s">
        <v>8826</v>
      </c>
    </row>
    <row r="344" spans="1:21" x14ac:dyDescent="0.2">
      <c r="A344" s="6" t="s">
        <v>8538</v>
      </c>
      <c r="B344" s="6" t="s">
        <v>8536</v>
      </c>
      <c r="C344" s="6" t="s">
        <v>822</v>
      </c>
      <c r="D344" s="6" t="s">
        <v>63</v>
      </c>
      <c r="E344" s="6" t="s">
        <v>65</v>
      </c>
      <c r="F344" s="8" t="s">
        <v>66</v>
      </c>
      <c r="G344" s="6" t="s">
        <v>67</v>
      </c>
      <c r="H344" s="6" t="s">
        <v>8539</v>
      </c>
      <c r="I344" s="6" t="s">
        <v>8540</v>
      </c>
      <c r="J344" s="6" t="s">
        <v>395</v>
      </c>
      <c r="K344" s="6" t="s">
        <v>72</v>
      </c>
      <c r="L344" s="6">
        <v>476545547</v>
      </c>
      <c r="M344" s="6" t="s">
        <v>9264</v>
      </c>
      <c r="N344" s="6" t="s">
        <v>9265</v>
      </c>
      <c r="O344" s="6" t="s">
        <v>9266</v>
      </c>
      <c r="P344" s="6" t="s">
        <v>9267</v>
      </c>
      <c r="Q344" s="6"/>
      <c r="R344" s="6" t="s">
        <v>9268</v>
      </c>
      <c r="S344" s="6" t="s">
        <v>9282</v>
      </c>
      <c r="T344" s="6" t="s">
        <v>8803</v>
      </c>
      <c r="U344" s="6" t="s">
        <v>8826</v>
      </c>
    </row>
    <row r="345" spans="1:21" x14ac:dyDescent="0.2">
      <c r="A345" s="9" t="s">
        <v>3397</v>
      </c>
      <c r="B345" s="9" t="s">
        <v>3396</v>
      </c>
      <c r="C345" s="9" t="s">
        <v>822</v>
      </c>
      <c r="D345" s="9" t="s">
        <v>63</v>
      </c>
      <c r="E345" s="9" t="s">
        <v>65</v>
      </c>
      <c r="F345" s="10" t="s">
        <v>66</v>
      </c>
      <c r="G345" s="9" t="s">
        <v>67</v>
      </c>
      <c r="H345" s="9" t="s">
        <v>2763</v>
      </c>
      <c r="I345" s="9" t="s">
        <v>3398</v>
      </c>
      <c r="J345" s="9" t="s">
        <v>455</v>
      </c>
      <c r="K345" s="9" t="s">
        <v>72</v>
      </c>
      <c r="L345" s="9">
        <v>476545547</v>
      </c>
      <c r="M345" s="9" t="s">
        <v>9264</v>
      </c>
      <c r="N345" s="9" t="s">
        <v>9265</v>
      </c>
      <c r="O345" s="9" t="s">
        <v>9266</v>
      </c>
      <c r="P345" s="9" t="s">
        <v>9267</v>
      </c>
      <c r="Q345" s="9"/>
      <c r="R345" s="9" t="s">
        <v>9268</v>
      </c>
      <c r="S345" s="9" t="s">
        <v>9283</v>
      </c>
      <c r="T345" s="9" t="s">
        <v>8635</v>
      </c>
      <c r="U345" s="9" t="s">
        <v>8826</v>
      </c>
    </row>
    <row r="346" spans="1:21" x14ac:dyDescent="0.2">
      <c r="A346" s="6" t="s">
        <v>3601</v>
      </c>
      <c r="B346" s="6" t="s">
        <v>3600</v>
      </c>
      <c r="C346" s="6" t="s">
        <v>822</v>
      </c>
      <c r="D346" s="6" t="s">
        <v>168</v>
      </c>
      <c r="E346" s="6" t="s">
        <v>65</v>
      </c>
      <c r="F346" s="8" t="s">
        <v>66</v>
      </c>
      <c r="G346" s="6" t="s">
        <v>67</v>
      </c>
      <c r="H346" s="6" t="s">
        <v>288</v>
      </c>
      <c r="I346" s="6" t="s">
        <v>2391</v>
      </c>
      <c r="J346" s="6" t="s">
        <v>3602</v>
      </c>
      <c r="K346" s="6" t="s">
        <v>72</v>
      </c>
      <c r="L346" s="6">
        <v>476545547</v>
      </c>
      <c r="M346" s="6" t="s">
        <v>9264</v>
      </c>
      <c r="N346" s="6" t="s">
        <v>9265</v>
      </c>
      <c r="O346" s="6" t="s">
        <v>9266</v>
      </c>
      <c r="P346" s="6" t="s">
        <v>9267</v>
      </c>
      <c r="Q346" s="6"/>
      <c r="R346" s="6" t="s">
        <v>9268</v>
      </c>
      <c r="S346" s="6" t="s">
        <v>9284</v>
      </c>
      <c r="T346" s="6" t="s">
        <v>9285</v>
      </c>
      <c r="U346" s="6" t="s">
        <v>8629</v>
      </c>
    </row>
    <row r="347" spans="1:21" x14ac:dyDescent="0.2">
      <c r="A347" s="9" t="s">
        <v>3504</v>
      </c>
      <c r="B347" s="9" t="s">
        <v>3503</v>
      </c>
      <c r="C347" s="9" t="s">
        <v>822</v>
      </c>
      <c r="D347" s="9" t="s">
        <v>63</v>
      </c>
      <c r="E347" s="9" t="s">
        <v>65</v>
      </c>
      <c r="F347" s="10" t="s">
        <v>66</v>
      </c>
      <c r="G347" s="9" t="s">
        <v>67</v>
      </c>
      <c r="H347" s="9" t="s">
        <v>3505</v>
      </c>
      <c r="I347" s="9" t="s">
        <v>3506</v>
      </c>
      <c r="J347" s="9" t="s">
        <v>194</v>
      </c>
      <c r="K347" s="9" t="s">
        <v>72</v>
      </c>
      <c r="L347" s="9">
        <v>476545547</v>
      </c>
      <c r="M347" s="9" t="s">
        <v>9264</v>
      </c>
      <c r="N347" s="9" t="s">
        <v>9265</v>
      </c>
      <c r="O347" s="9" t="s">
        <v>9266</v>
      </c>
      <c r="P347" s="9" t="s">
        <v>9267</v>
      </c>
      <c r="Q347" s="9"/>
      <c r="R347" s="9" t="s">
        <v>9268</v>
      </c>
      <c r="S347" s="9" t="s">
        <v>9286</v>
      </c>
      <c r="T347" s="9" t="s">
        <v>8933</v>
      </c>
      <c r="U347" s="9" t="s">
        <v>8826</v>
      </c>
    </row>
    <row r="348" spans="1:21" x14ac:dyDescent="0.2">
      <c r="A348" s="6" t="s">
        <v>3493</v>
      </c>
      <c r="B348" s="6" t="s">
        <v>3492</v>
      </c>
      <c r="C348" s="6" t="s">
        <v>822</v>
      </c>
      <c r="D348" s="6" t="s">
        <v>63</v>
      </c>
      <c r="E348" s="6" t="s">
        <v>65</v>
      </c>
      <c r="F348" s="8" t="s">
        <v>66</v>
      </c>
      <c r="G348" s="6" t="s">
        <v>67</v>
      </c>
      <c r="H348" s="6" t="s">
        <v>3494</v>
      </c>
      <c r="I348" s="6" t="s">
        <v>3495</v>
      </c>
      <c r="J348" s="6" t="s">
        <v>943</v>
      </c>
      <c r="K348" s="6" t="s">
        <v>72</v>
      </c>
      <c r="L348" s="6">
        <v>476545547</v>
      </c>
      <c r="M348" s="6" t="s">
        <v>9264</v>
      </c>
      <c r="N348" s="6" t="s">
        <v>9265</v>
      </c>
      <c r="O348" s="6" t="s">
        <v>9266</v>
      </c>
      <c r="P348" s="6" t="s">
        <v>9267</v>
      </c>
      <c r="Q348" s="6"/>
      <c r="R348" s="6" t="s">
        <v>9268</v>
      </c>
      <c r="S348" s="6" t="s">
        <v>9287</v>
      </c>
      <c r="T348" s="6" t="s">
        <v>8908</v>
      </c>
      <c r="U348" s="6" t="s">
        <v>8826</v>
      </c>
    </row>
    <row r="349" spans="1:21" x14ac:dyDescent="0.2">
      <c r="A349" s="9" t="s">
        <v>816</v>
      </c>
      <c r="B349" s="9" t="s">
        <v>814</v>
      </c>
      <c r="C349" s="9" t="s">
        <v>780</v>
      </c>
      <c r="D349" s="9" t="s">
        <v>63</v>
      </c>
      <c r="E349" s="9" t="s">
        <v>65</v>
      </c>
      <c r="F349" s="10" t="s">
        <v>66</v>
      </c>
      <c r="G349" s="9" t="s">
        <v>67</v>
      </c>
      <c r="H349" s="9" t="s">
        <v>817</v>
      </c>
      <c r="I349" s="9" t="s">
        <v>818</v>
      </c>
      <c r="J349" s="9" t="s">
        <v>145</v>
      </c>
      <c r="K349" s="9" t="s">
        <v>72</v>
      </c>
      <c r="L349" s="9">
        <v>515124425</v>
      </c>
      <c r="M349" s="9" t="s">
        <v>9288</v>
      </c>
      <c r="N349" s="9" t="s">
        <v>9289</v>
      </c>
      <c r="O349" s="9" t="s">
        <v>9289</v>
      </c>
      <c r="P349" s="9"/>
      <c r="Q349" s="9"/>
      <c r="R349" s="9" t="s">
        <v>9290</v>
      </c>
      <c r="S349" s="9" t="s">
        <v>9291</v>
      </c>
      <c r="T349" s="9" t="s">
        <v>9200</v>
      </c>
      <c r="U349" s="9" t="s">
        <v>8627</v>
      </c>
    </row>
    <row r="350" spans="1:21" x14ac:dyDescent="0.2">
      <c r="A350" s="6" t="s">
        <v>810</v>
      </c>
      <c r="B350" s="6" t="s">
        <v>809</v>
      </c>
      <c r="C350" s="6" t="s">
        <v>780</v>
      </c>
      <c r="D350" s="6" t="s">
        <v>63</v>
      </c>
      <c r="E350" s="6" t="s">
        <v>65</v>
      </c>
      <c r="F350" s="8" t="s">
        <v>66</v>
      </c>
      <c r="G350" s="6" t="s">
        <v>67</v>
      </c>
      <c r="H350" s="6" t="s">
        <v>811</v>
      </c>
      <c r="I350" s="6" t="s">
        <v>812</v>
      </c>
      <c r="J350" s="6" t="s">
        <v>80</v>
      </c>
      <c r="K350" s="6" t="s">
        <v>72</v>
      </c>
      <c r="L350" s="6">
        <v>515124425</v>
      </c>
      <c r="M350" s="6" t="s">
        <v>9288</v>
      </c>
      <c r="N350" s="6" t="s">
        <v>9289</v>
      </c>
      <c r="O350" s="6" t="s">
        <v>9289</v>
      </c>
      <c r="P350" s="6"/>
      <c r="Q350" s="6"/>
      <c r="R350" s="6" t="s">
        <v>9290</v>
      </c>
      <c r="S350" s="6" t="s">
        <v>9292</v>
      </c>
      <c r="T350" s="6" t="s">
        <v>9109</v>
      </c>
      <c r="U350" s="6" t="s">
        <v>8627</v>
      </c>
    </row>
    <row r="351" spans="1:21" x14ac:dyDescent="0.2">
      <c r="A351" s="9" t="s">
        <v>805</v>
      </c>
      <c r="B351" s="9" t="s">
        <v>803</v>
      </c>
      <c r="C351" s="9" t="s">
        <v>780</v>
      </c>
      <c r="D351" s="9" t="s">
        <v>63</v>
      </c>
      <c r="E351" s="9" t="s">
        <v>65</v>
      </c>
      <c r="F351" s="10" t="s">
        <v>66</v>
      </c>
      <c r="G351" s="9" t="s">
        <v>67</v>
      </c>
      <c r="H351" s="9" t="s">
        <v>806</v>
      </c>
      <c r="I351" s="9" t="s">
        <v>807</v>
      </c>
      <c r="J351" s="9" t="s">
        <v>129</v>
      </c>
      <c r="K351" s="9" t="s">
        <v>72</v>
      </c>
      <c r="L351" s="9">
        <v>515124425</v>
      </c>
      <c r="M351" s="9" t="s">
        <v>9288</v>
      </c>
      <c r="N351" s="9" t="s">
        <v>9289</v>
      </c>
      <c r="O351" s="9" t="s">
        <v>9289</v>
      </c>
      <c r="P351" s="9"/>
      <c r="Q351" s="9"/>
      <c r="R351" s="9" t="s">
        <v>9290</v>
      </c>
      <c r="S351" s="9" t="s">
        <v>9293</v>
      </c>
      <c r="T351" s="9" t="s">
        <v>8879</v>
      </c>
      <c r="U351" s="9" t="s">
        <v>8627</v>
      </c>
    </row>
    <row r="352" spans="1:21" x14ac:dyDescent="0.2">
      <c r="A352" s="6" t="s">
        <v>798</v>
      </c>
      <c r="B352" s="6" t="s">
        <v>797</v>
      </c>
      <c r="C352" s="6" t="s">
        <v>780</v>
      </c>
      <c r="D352" s="6" t="s">
        <v>63</v>
      </c>
      <c r="E352" s="6" t="s">
        <v>65</v>
      </c>
      <c r="F352" s="8" t="s">
        <v>66</v>
      </c>
      <c r="G352" s="6" t="s">
        <v>67</v>
      </c>
      <c r="H352" s="6" t="s">
        <v>799</v>
      </c>
      <c r="I352" s="6" t="s">
        <v>800</v>
      </c>
      <c r="J352" s="6" t="s">
        <v>801</v>
      </c>
      <c r="K352" s="6" t="s">
        <v>72</v>
      </c>
      <c r="L352" s="6">
        <v>515124425</v>
      </c>
      <c r="M352" s="6" t="s">
        <v>9288</v>
      </c>
      <c r="N352" s="6" t="s">
        <v>9289</v>
      </c>
      <c r="O352" s="6" t="s">
        <v>9289</v>
      </c>
      <c r="P352" s="6"/>
      <c r="Q352" s="6"/>
      <c r="R352" s="6" t="s">
        <v>9290</v>
      </c>
      <c r="S352" s="6" t="s">
        <v>9294</v>
      </c>
      <c r="T352" s="6" t="s">
        <v>8920</v>
      </c>
      <c r="U352" s="6" t="s">
        <v>8627</v>
      </c>
    </row>
    <row r="353" spans="1:21" x14ac:dyDescent="0.2">
      <c r="A353" s="9" t="s">
        <v>4477</v>
      </c>
      <c r="B353" s="9" t="s">
        <v>4476</v>
      </c>
      <c r="C353" s="9" t="s">
        <v>780</v>
      </c>
      <c r="D353" s="9" t="s">
        <v>63</v>
      </c>
      <c r="E353" s="9" t="s">
        <v>65</v>
      </c>
      <c r="F353" s="10" t="s">
        <v>66</v>
      </c>
      <c r="G353" s="9" t="s">
        <v>67</v>
      </c>
      <c r="H353" s="9" t="s">
        <v>4478</v>
      </c>
      <c r="I353" s="9" t="s">
        <v>4479</v>
      </c>
      <c r="J353" s="9" t="s">
        <v>1081</v>
      </c>
      <c r="K353" s="9" t="s">
        <v>72</v>
      </c>
      <c r="L353" s="9">
        <v>515124425</v>
      </c>
      <c r="M353" s="9" t="s">
        <v>9288</v>
      </c>
      <c r="N353" s="9" t="s">
        <v>9289</v>
      </c>
      <c r="O353" s="9" t="s">
        <v>9289</v>
      </c>
      <c r="P353" s="9"/>
      <c r="Q353" s="9"/>
      <c r="R353" s="9" t="s">
        <v>9290</v>
      </c>
      <c r="S353" s="9" t="s">
        <v>9295</v>
      </c>
      <c r="T353" s="9" t="s">
        <v>8942</v>
      </c>
      <c r="U353" s="9" t="s">
        <v>8627</v>
      </c>
    </row>
    <row r="354" spans="1:21" x14ac:dyDescent="0.2">
      <c r="A354" s="6" t="s">
        <v>793</v>
      </c>
      <c r="B354" s="6" t="s">
        <v>792</v>
      </c>
      <c r="C354" s="6" t="s">
        <v>780</v>
      </c>
      <c r="D354" s="6" t="s">
        <v>63</v>
      </c>
      <c r="E354" s="6" t="s">
        <v>65</v>
      </c>
      <c r="F354" s="8" t="s">
        <v>66</v>
      </c>
      <c r="G354" s="6" t="s">
        <v>67</v>
      </c>
      <c r="H354" s="6" t="s">
        <v>794</v>
      </c>
      <c r="I354" s="6" t="s">
        <v>795</v>
      </c>
      <c r="J354" s="6" t="s">
        <v>426</v>
      </c>
      <c r="K354" s="6" t="s">
        <v>72</v>
      </c>
      <c r="L354" s="6">
        <v>515124425</v>
      </c>
      <c r="M354" s="6" t="s">
        <v>9288</v>
      </c>
      <c r="N354" s="6" t="s">
        <v>9289</v>
      </c>
      <c r="O354" s="6" t="s">
        <v>9289</v>
      </c>
      <c r="P354" s="6"/>
      <c r="Q354" s="6"/>
      <c r="R354" s="6" t="s">
        <v>9290</v>
      </c>
      <c r="S354" s="6" t="s">
        <v>9296</v>
      </c>
      <c r="T354" s="6" t="s">
        <v>8825</v>
      </c>
      <c r="U354" s="6" t="s">
        <v>8627</v>
      </c>
    </row>
    <row r="355" spans="1:21" x14ac:dyDescent="0.2">
      <c r="A355" s="9" t="s">
        <v>3977</v>
      </c>
      <c r="B355" s="9" t="s">
        <v>3976</v>
      </c>
      <c r="C355" s="9" t="s">
        <v>780</v>
      </c>
      <c r="D355" s="9" t="s">
        <v>168</v>
      </c>
      <c r="E355" s="9" t="s">
        <v>65</v>
      </c>
      <c r="F355" s="10" t="s">
        <v>66</v>
      </c>
      <c r="G355" s="9" t="s">
        <v>67</v>
      </c>
      <c r="H355" s="9" t="s">
        <v>926</v>
      </c>
      <c r="I355" s="9" t="s">
        <v>762</v>
      </c>
      <c r="J355" s="9" t="s">
        <v>3978</v>
      </c>
      <c r="K355" s="9" t="s">
        <v>72</v>
      </c>
      <c r="L355" s="9">
        <v>515124425</v>
      </c>
      <c r="M355" s="9" t="s">
        <v>9288</v>
      </c>
      <c r="N355" s="9" t="s">
        <v>9289</v>
      </c>
      <c r="O355" s="9" t="s">
        <v>9289</v>
      </c>
      <c r="P355" s="9"/>
      <c r="Q355" s="9"/>
      <c r="R355" s="9" t="s">
        <v>9290</v>
      </c>
      <c r="S355" s="9" t="s">
        <v>9297</v>
      </c>
      <c r="T355" s="9" t="s">
        <v>9298</v>
      </c>
      <c r="U355" s="9" t="s">
        <v>8629</v>
      </c>
    </row>
    <row r="356" spans="1:21" x14ac:dyDescent="0.2">
      <c r="A356" s="6" t="s">
        <v>787</v>
      </c>
      <c r="B356" s="6" t="s">
        <v>786</v>
      </c>
      <c r="C356" s="6" t="s">
        <v>780</v>
      </c>
      <c r="D356" s="6" t="s">
        <v>63</v>
      </c>
      <c r="E356" s="6" t="s">
        <v>65</v>
      </c>
      <c r="F356" s="8" t="s">
        <v>66</v>
      </c>
      <c r="G356" s="6" t="s">
        <v>67</v>
      </c>
      <c r="H356" s="6" t="s">
        <v>788</v>
      </c>
      <c r="I356" s="6" t="s">
        <v>789</v>
      </c>
      <c r="J356" s="6" t="s">
        <v>790</v>
      </c>
      <c r="K356" s="6" t="s">
        <v>72</v>
      </c>
      <c r="L356" s="6">
        <v>515124425</v>
      </c>
      <c r="M356" s="6" t="s">
        <v>9288</v>
      </c>
      <c r="N356" s="6" t="s">
        <v>9289</v>
      </c>
      <c r="O356" s="6" t="s">
        <v>9289</v>
      </c>
      <c r="P356" s="6"/>
      <c r="Q356" s="6"/>
      <c r="R356" s="6" t="s">
        <v>9290</v>
      </c>
      <c r="S356" s="6" t="s">
        <v>9299</v>
      </c>
      <c r="T356" s="6" t="s">
        <v>9048</v>
      </c>
      <c r="U356" s="6" t="s">
        <v>8627</v>
      </c>
    </row>
    <row r="357" spans="1:21" x14ac:dyDescent="0.2">
      <c r="A357" s="9" t="s">
        <v>782</v>
      </c>
      <c r="B357" s="9" t="s">
        <v>778</v>
      </c>
      <c r="C357" s="9" t="s">
        <v>780</v>
      </c>
      <c r="D357" s="9" t="s">
        <v>63</v>
      </c>
      <c r="E357" s="9" t="s">
        <v>65</v>
      </c>
      <c r="F357" s="10" t="s">
        <v>66</v>
      </c>
      <c r="G357" s="9" t="s">
        <v>67</v>
      </c>
      <c r="H357" s="9" t="s">
        <v>783</v>
      </c>
      <c r="I357" s="9" t="s">
        <v>784</v>
      </c>
      <c r="J357" s="9" t="s">
        <v>236</v>
      </c>
      <c r="K357" s="9" t="s">
        <v>72</v>
      </c>
      <c r="L357" s="9">
        <v>515124425</v>
      </c>
      <c r="M357" s="9" t="s">
        <v>9288</v>
      </c>
      <c r="N357" s="9" t="s">
        <v>9289</v>
      </c>
      <c r="O357" s="9" t="s">
        <v>9289</v>
      </c>
      <c r="P357" s="9"/>
      <c r="Q357" s="9"/>
      <c r="R357" s="9" t="s">
        <v>9290</v>
      </c>
      <c r="S357" s="9" t="s">
        <v>9300</v>
      </c>
      <c r="T357" s="9" t="s">
        <v>8829</v>
      </c>
      <c r="U357" s="9" t="s">
        <v>8627</v>
      </c>
    </row>
    <row r="358" spans="1:21" x14ac:dyDescent="0.2">
      <c r="A358" s="6" t="s">
        <v>8566</v>
      </c>
      <c r="B358" s="6" t="s">
        <v>8565</v>
      </c>
      <c r="C358" s="6" t="s">
        <v>766</v>
      </c>
      <c r="D358" s="6" t="s">
        <v>63</v>
      </c>
      <c r="E358" s="6" t="s">
        <v>65</v>
      </c>
      <c r="F358" s="8" t="s">
        <v>66</v>
      </c>
      <c r="G358" s="6" t="s">
        <v>67</v>
      </c>
      <c r="H358" s="6" t="s">
        <v>8567</v>
      </c>
      <c r="I358" s="6" t="s">
        <v>8568</v>
      </c>
      <c r="J358" s="6" t="s">
        <v>102</v>
      </c>
      <c r="K358" s="6" t="s">
        <v>72</v>
      </c>
      <c r="L358" s="6">
        <v>476544380</v>
      </c>
      <c r="M358" s="6" t="s">
        <v>9301</v>
      </c>
      <c r="N358" s="6" t="s">
        <v>9302</v>
      </c>
      <c r="O358" s="6" t="s">
        <v>9302</v>
      </c>
      <c r="P358" s="6"/>
      <c r="Q358" s="6"/>
      <c r="R358" s="6" t="s">
        <v>9303</v>
      </c>
      <c r="S358" s="6" t="s">
        <v>9304</v>
      </c>
      <c r="T358" s="6" t="s">
        <v>8969</v>
      </c>
      <c r="U358" s="6" t="s">
        <v>9305</v>
      </c>
    </row>
    <row r="359" spans="1:21" x14ac:dyDescent="0.2">
      <c r="A359" s="9" t="s">
        <v>774</v>
      </c>
      <c r="B359" s="9" t="s">
        <v>773</v>
      </c>
      <c r="C359" s="9" t="s">
        <v>766</v>
      </c>
      <c r="D359" s="9" t="s">
        <v>168</v>
      </c>
      <c r="E359" s="9" t="s">
        <v>65</v>
      </c>
      <c r="F359" s="10" t="s">
        <v>66</v>
      </c>
      <c r="G359" s="9" t="s">
        <v>67</v>
      </c>
      <c r="H359" s="9" t="s">
        <v>775</v>
      </c>
      <c r="I359" s="9" t="s">
        <v>776</v>
      </c>
      <c r="J359" s="9" t="s">
        <v>284</v>
      </c>
      <c r="K359" s="9" t="s">
        <v>72</v>
      </c>
      <c r="L359" s="9">
        <v>476544380</v>
      </c>
      <c r="M359" s="9" t="s">
        <v>9301</v>
      </c>
      <c r="N359" s="9" t="s">
        <v>9302</v>
      </c>
      <c r="O359" s="9" t="s">
        <v>9302</v>
      </c>
      <c r="P359" s="9"/>
      <c r="Q359" s="9"/>
      <c r="R359" s="9" t="s">
        <v>9303</v>
      </c>
      <c r="S359" s="9" t="s">
        <v>9306</v>
      </c>
      <c r="T359" s="9" t="s">
        <v>8831</v>
      </c>
      <c r="U359" s="9" t="s">
        <v>8629</v>
      </c>
    </row>
    <row r="360" spans="1:21" x14ac:dyDescent="0.2">
      <c r="A360" s="6" t="s">
        <v>3858</v>
      </c>
      <c r="B360" s="6" t="s">
        <v>3856</v>
      </c>
      <c r="C360" s="6" t="s">
        <v>766</v>
      </c>
      <c r="D360" s="6" t="s">
        <v>63</v>
      </c>
      <c r="E360" s="6" t="s">
        <v>65</v>
      </c>
      <c r="F360" s="8" t="s">
        <v>66</v>
      </c>
      <c r="G360" s="6" t="s">
        <v>67</v>
      </c>
      <c r="H360" s="6" t="s">
        <v>1733</v>
      </c>
      <c r="I360" s="6" t="s">
        <v>1822</v>
      </c>
      <c r="J360" s="6" t="s">
        <v>236</v>
      </c>
      <c r="K360" s="6" t="s">
        <v>72</v>
      </c>
      <c r="L360" s="6">
        <v>476544380</v>
      </c>
      <c r="M360" s="6" t="s">
        <v>9301</v>
      </c>
      <c r="N360" s="6" t="s">
        <v>9302</v>
      </c>
      <c r="O360" s="6" t="s">
        <v>9302</v>
      </c>
      <c r="P360" s="6"/>
      <c r="Q360" s="6"/>
      <c r="R360" s="6" t="s">
        <v>9303</v>
      </c>
      <c r="S360" s="6" t="s">
        <v>9307</v>
      </c>
      <c r="T360" s="6" t="s">
        <v>8829</v>
      </c>
      <c r="U360" s="6" t="s">
        <v>9305</v>
      </c>
    </row>
    <row r="361" spans="1:21" x14ac:dyDescent="0.2">
      <c r="A361" s="9" t="s">
        <v>5253</v>
      </c>
      <c r="B361" s="9" t="s">
        <v>5251</v>
      </c>
      <c r="C361" s="9" t="s">
        <v>766</v>
      </c>
      <c r="D361" s="9" t="s">
        <v>63</v>
      </c>
      <c r="E361" s="9" t="s">
        <v>65</v>
      </c>
      <c r="F361" s="10" t="s">
        <v>66</v>
      </c>
      <c r="G361" s="9" t="s">
        <v>67</v>
      </c>
      <c r="H361" s="9" t="s">
        <v>5254</v>
      </c>
      <c r="I361" s="9" t="s">
        <v>5255</v>
      </c>
      <c r="J361" s="9" t="s">
        <v>5256</v>
      </c>
      <c r="K361" s="9" t="s">
        <v>72</v>
      </c>
      <c r="L361" s="9">
        <v>476544380</v>
      </c>
      <c r="M361" s="9" t="s">
        <v>9301</v>
      </c>
      <c r="N361" s="9" t="s">
        <v>9302</v>
      </c>
      <c r="O361" s="9" t="s">
        <v>9302</v>
      </c>
      <c r="P361" s="9"/>
      <c r="Q361" s="9"/>
      <c r="R361" s="9" t="s">
        <v>9303</v>
      </c>
      <c r="S361" s="9" t="s">
        <v>9308</v>
      </c>
      <c r="T361" s="9" t="s">
        <v>9309</v>
      </c>
      <c r="U361" s="9" t="s">
        <v>9305</v>
      </c>
    </row>
    <row r="362" spans="1:21" x14ac:dyDescent="0.2">
      <c r="A362" s="6" t="s">
        <v>8553</v>
      </c>
      <c r="B362" s="6" t="s">
        <v>8552</v>
      </c>
      <c r="C362" s="6" t="s">
        <v>766</v>
      </c>
      <c r="D362" s="6" t="s">
        <v>63</v>
      </c>
      <c r="E362" s="6" t="s">
        <v>65</v>
      </c>
      <c r="F362" s="8" t="s">
        <v>66</v>
      </c>
      <c r="G362" s="6" t="s">
        <v>67</v>
      </c>
      <c r="H362" s="6" t="s">
        <v>8554</v>
      </c>
      <c r="I362" s="6" t="s">
        <v>770</v>
      </c>
      <c r="J362" s="6" t="s">
        <v>395</v>
      </c>
      <c r="K362" s="6" t="s">
        <v>72</v>
      </c>
      <c r="L362" s="6">
        <v>476544380</v>
      </c>
      <c r="M362" s="6" t="s">
        <v>9301</v>
      </c>
      <c r="N362" s="6" t="s">
        <v>9302</v>
      </c>
      <c r="O362" s="6" t="s">
        <v>9302</v>
      </c>
      <c r="P362" s="6"/>
      <c r="Q362" s="6"/>
      <c r="R362" s="6" t="s">
        <v>9303</v>
      </c>
      <c r="S362" s="6" t="s">
        <v>9310</v>
      </c>
      <c r="T362" s="6" t="s">
        <v>8803</v>
      </c>
      <c r="U362" s="6" t="s">
        <v>9305</v>
      </c>
    </row>
    <row r="363" spans="1:21" x14ac:dyDescent="0.2">
      <c r="A363" s="9" t="s">
        <v>768</v>
      </c>
      <c r="B363" s="9" t="s">
        <v>764</v>
      </c>
      <c r="C363" s="9" t="s">
        <v>766</v>
      </c>
      <c r="D363" s="9" t="s">
        <v>63</v>
      </c>
      <c r="E363" s="9" t="s">
        <v>65</v>
      </c>
      <c r="F363" s="10" t="s">
        <v>66</v>
      </c>
      <c r="G363" s="9" t="s">
        <v>67</v>
      </c>
      <c r="H363" s="9" t="s">
        <v>769</v>
      </c>
      <c r="I363" s="9" t="s">
        <v>770</v>
      </c>
      <c r="J363" s="9" t="s">
        <v>771</v>
      </c>
      <c r="K363" s="9" t="s">
        <v>72</v>
      </c>
      <c r="L363" s="9">
        <v>476544380</v>
      </c>
      <c r="M363" s="9" t="s">
        <v>9301</v>
      </c>
      <c r="N363" s="9" t="s">
        <v>9302</v>
      </c>
      <c r="O363" s="9" t="s">
        <v>9302</v>
      </c>
      <c r="P363" s="9"/>
      <c r="Q363" s="9"/>
      <c r="R363" s="9" t="s">
        <v>9303</v>
      </c>
      <c r="S363" s="9" t="s">
        <v>9311</v>
      </c>
      <c r="T363" s="9" t="s">
        <v>9312</v>
      </c>
      <c r="U363" s="9" t="s">
        <v>9305</v>
      </c>
    </row>
    <row r="364" spans="1:21" x14ac:dyDescent="0.2">
      <c r="A364" s="6" t="s">
        <v>8557</v>
      </c>
      <c r="B364" s="6" t="s">
        <v>8556</v>
      </c>
      <c r="C364" s="6" t="s">
        <v>766</v>
      </c>
      <c r="D364" s="6" t="s">
        <v>63</v>
      </c>
      <c r="E364" s="6" t="s">
        <v>65</v>
      </c>
      <c r="F364" s="8" t="s">
        <v>66</v>
      </c>
      <c r="G364" s="6" t="s">
        <v>67</v>
      </c>
      <c r="H364" s="6" t="s">
        <v>8558</v>
      </c>
      <c r="I364" s="6" t="s">
        <v>8559</v>
      </c>
      <c r="J364" s="6" t="s">
        <v>1028</v>
      </c>
      <c r="K364" s="6" t="s">
        <v>72</v>
      </c>
      <c r="L364" s="6">
        <v>476544380</v>
      </c>
      <c r="M364" s="6" t="s">
        <v>9301</v>
      </c>
      <c r="N364" s="6" t="s">
        <v>9302</v>
      </c>
      <c r="O364" s="6" t="s">
        <v>9302</v>
      </c>
      <c r="P364" s="6"/>
      <c r="Q364" s="6"/>
      <c r="R364" s="6" t="s">
        <v>9303</v>
      </c>
      <c r="S364" s="6" t="s">
        <v>9313</v>
      </c>
      <c r="T364" s="6" t="s">
        <v>9002</v>
      </c>
      <c r="U364" s="6" t="s">
        <v>9305</v>
      </c>
    </row>
    <row r="365" spans="1:21" x14ac:dyDescent="0.2">
      <c r="A365" s="9" t="s">
        <v>3715</v>
      </c>
      <c r="B365" s="9" t="s">
        <v>3714</v>
      </c>
      <c r="C365" s="9" t="s">
        <v>766</v>
      </c>
      <c r="D365" s="9" t="s">
        <v>168</v>
      </c>
      <c r="E365" s="9" t="s">
        <v>65</v>
      </c>
      <c r="F365" s="10" t="s">
        <v>66</v>
      </c>
      <c r="G365" s="9" t="s">
        <v>67</v>
      </c>
      <c r="H365" s="9" t="s">
        <v>3716</v>
      </c>
      <c r="I365" s="9" t="s">
        <v>3717</v>
      </c>
      <c r="J365" s="9" t="s">
        <v>455</v>
      </c>
      <c r="K365" s="9" t="s">
        <v>72</v>
      </c>
      <c r="L365" s="9">
        <v>476544380</v>
      </c>
      <c r="M365" s="9" t="s">
        <v>9301</v>
      </c>
      <c r="N365" s="9" t="s">
        <v>9302</v>
      </c>
      <c r="O365" s="9" t="s">
        <v>9302</v>
      </c>
      <c r="P365" s="9"/>
      <c r="Q365" s="9"/>
      <c r="R365" s="9" t="s">
        <v>9303</v>
      </c>
      <c r="S365" s="9" t="s">
        <v>9314</v>
      </c>
      <c r="T365" s="9" t="s">
        <v>8635</v>
      </c>
      <c r="U365" s="9" t="s">
        <v>8629</v>
      </c>
    </row>
    <row r="366" spans="1:21" x14ac:dyDescent="0.2">
      <c r="A366" s="6" t="s">
        <v>3720</v>
      </c>
      <c r="B366" s="6" t="s">
        <v>3719</v>
      </c>
      <c r="C366" s="6" t="s">
        <v>766</v>
      </c>
      <c r="D366" s="6" t="s">
        <v>63</v>
      </c>
      <c r="E366" s="6" t="s">
        <v>65</v>
      </c>
      <c r="F366" s="8" t="s">
        <v>66</v>
      </c>
      <c r="G366" s="6" t="s">
        <v>67</v>
      </c>
      <c r="H366" s="6" t="s">
        <v>3721</v>
      </c>
      <c r="I366" s="6" t="s">
        <v>3722</v>
      </c>
      <c r="J366" s="6" t="s">
        <v>3723</v>
      </c>
      <c r="K366" s="6" t="s">
        <v>72</v>
      </c>
      <c r="L366" s="6">
        <v>476544380</v>
      </c>
      <c r="M366" s="6" t="s">
        <v>9301</v>
      </c>
      <c r="N366" s="6" t="s">
        <v>9302</v>
      </c>
      <c r="O366" s="6" t="s">
        <v>9302</v>
      </c>
      <c r="P366" s="6"/>
      <c r="Q366" s="6"/>
      <c r="R366" s="6" t="s">
        <v>9303</v>
      </c>
      <c r="S366" s="6" t="s">
        <v>9315</v>
      </c>
      <c r="T366" s="6" t="s">
        <v>8872</v>
      </c>
      <c r="U366" s="6" t="s">
        <v>9305</v>
      </c>
    </row>
    <row r="367" spans="1:21" x14ac:dyDescent="0.2">
      <c r="A367" s="9" t="s">
        <v>3866</v>
      </c>
      <c r="B367" s="9" t="s">
        <v>3865</v>
      </c>
      <c r="C367" s="9" t="s">
        <v>766</v>
      </c>
      <c r="D367" s="9" t="s">
        <v>63</v>
      </c>
      <c r="E367" s="9" t="s">
        <v>65</v>
      </c>
      <c r="F367" s="10" t="s">
        <v>66</v>
      </c>
      <c r="G367" s="9" t="s">
        <v>67</v>
      </c>
      <c r="H367" s="9" t="s">
        <v>3867</v>
      </c>
      <c r="I367" s="9" t="s">
        <v>2295</v>
      </c>
      <c r="J367" s="9" t="s">
        <v>194</v>
      </c>
      <c r="K367" s="9" t="s">
        <v>72</v>
      </c>
      <c r="L367" s="9">
        <v>476544380</v>
      </c>
      <c r="M367" s="9" t="s">
        <v>9301</v>
      </c>
      <c r="N367" s="9" t="s">
        <v>9302</v>
      </c>
      <c r="O367" s="9" t="s">
        <v>9302</v>
      </c>
      <c r="P367" s="9"/>
      <c r="Q367" s="9"/>
      <c r="R367" s="9" t="s">
        <v>9303</v>
      </c>
      <c r="S367" s="9" t="s">
        <v>9316</v>
      </c>
      <c r="T367" s="9" t="s">
        <v>8933</v>
      </c>
      <c r="U367" s="9" t="s">
        <v>9305</v>
      </c>
    </row>
    <row r="368" spans="1:21" x14ac:dyDescent="0.2">
      <c r="A368" s="6" t="s">
        <v>1892</v>
      </c>
      <c r="B368" s="6" t="s">
        <v>1891</v>
      </c>
      <c r="C368" s="6" t="s">
        <v>766</v>
      </c>
      <c r="D368" s="6" t="s">
        <v>63</v>
      </c>
      <c r="E368" s="6" t="s">
        <v>65</v>
      </c>
      <c r="F368" s="8" t="s">
        <v>66</v>
      </c>
      <c r="G368" s="6" t="s">
        <v>67</v>
      </c>
      <c r="H368" s="6" t="s">
        <v>1893</v>
      </c>
      <c r="I368" s="6" t="s">
        <v>1894</v>
      </c>
      <c r="J368" s="6" t="s">
        <v>1895</v>
      </c>
      <c r="K368" s="6" t="s">
        <v>72</v>
      </c>
      <c r="L368" s="6">
        <v>476544380</v>
      </c>
      <c r="M368" s="6" t="s">
        <v>9301</v>
      </c>
      <c r="N368" s="6" t="s">
        <v>9302</v>
      </c>
      <c r="O368" s="6" t="s">
        <v>9302</v>
      </c>
      <c r="P368" s="6"/>
      <c r="Q368" s="6"/>
      <c r="R368" s="6" t="s">
        <v>9303</v>
      </c>
      <c r="S368" s="6" t="s">
        <v>9317</v>
      </c>
      <c r="T368" s="6" t="s">
        <v>9099</v>
      </c>
      <c r="U368" s="6" t="s">
        <v>9305</v>
      </c>
    </row>
    <row r="369" spans="1:21" x14ac:dyDescent="0.2">
      <c r="A369" s="9" t="s">
        <v>8562</v>
      </c>
      <c r="B369" s="9" t="s">
        <v>8561</v>
      </c>
      <c r="C369" s="9" t="s">
        <v>766</v>
      </c>
      <c r="D369" s="9" t="s">
        <v>63</v>
      </c>
      <c r="E369" s="9" t="s">
        <v>65</v>
      </c>
      <c r="F369" s="10" t="s">
        <v>66</v>
      </c>
      <c r="G369" s="9" t="s">
        <v>67</v>
      </c>
      <c r="H369" s="9" t="s">
        <v>8563</v>
      </c>
      <c r="I369" s="9" t="s">
        <v>4391</v>
      </c>
      <c r="J369" s="9" t="s">
        <v>145</v>
      </c>
      <c r="K369" s="9" t="s">
        <v>72</v>
      </c>
      <c r="L369" s="9">
        <v>476544380</v>
      </c>
      <c r="M369" s="9" t="s">
        <v>9301</v>
      </c>
      <c r="N369" s="9" t="s">
        <v>9302</v>
      </c>
      <c r="O369" s="9" t="s">
        <v>9302</v>
      </c>
      <c r="P369" s="9"/>
      <c r="Q369" s="9"/>
      <c r="R369" s="9" t="s">
        <v>9303</v>
      </c>
      <c r="S369" s="9" t="s">
        <v>9318</v>
      </c>
      <c r="T369" s="9" t="s">
        <v>9200</v>
      </c>
      <c r="U369" s="9" t="s">
        <v>9305</v>
      </c>
    </row>
    <row r="370" spans="1:21" x14ac:dyDescent="0.2">
      <c r="A370" s="6" t="s">
        <v>8592</v>
      </c>
      <c r="B370" s="6" t="s">
        <v>8591</v>
      </c>
      <c r="C370" s="6" t="s">
        <v>748</v>
      </c>
      <c r="D370" s="6" t="s">
        <v>63</v>
      </c>
      <c r="E370" s="6" t="s">
        <v>65</v>
      </c>
      <c r="F370" s="8" t="s">
        <v>66</v>
      </c>
      <c r="G370" s="6" t="s">
        <v>67</v>
      </c>
      <c r="H370" s="6" t="s">
        <v>8593</v>
      </c>
      <c r="I370" s="6" t="s">
        <v>8594</v>
      </c>
      <c r="J370" s="6" t="s">
        <v>8595</v>
      </c>
      <c r="K370" s="6" t="s">
        <v>72</v>
      </c>
      <c r="L370" s="6">
        <v>476547796</v>
      </c>
      <c r="M370" s="6" t="s">
        <v>9319</v>
      </c>
      <c r="N370" s="6" t="s">
        <v>9320</v>
      </c>
      <c r="O370" s="6" t="s">
        <v>9321</v>
      </c>
      <c r="P370" s="6" t="s">
        <v>9322</v>
      </c>
      <c r="Q370" s="6"/>
      <c r="R370" s="6" t="s">
        <v>9323</v>
      </c>
      <c r="S370" s="6" t="s">
        <v>9324</v>
      </c>
      <c r="T370" s="6" t="s">
        <v>9325</v>
      </c>
      <c r="U370" s="6" t="s">
        <v>8826</v>
      </c>
    </row>
    <row r="371" spans="1:21" x14ac:dyDescent="0.2">
      <c r="A371" s="9" t="s">
        <v>4047</v>
      </c>
      <c r="B371" s="9" t="s">
        <v>4046</v>
      </c>
      <c r="C371" s="9" t="s">
        <v>748</v>
      </c>
      <c r="D371" s="9" t="s">
        <v>63</v>
      </c>
      <c r="E371" s="9" t="s">
        <v>65</v>
      </c>
      <c r="F371" s="10" t="s">
        <v>66</v>
      </c>
      <c r="G371" s="9" t="s">
        <v>67</v>
      </c>
      <c r="H371" s="9" t="s">
        <v>4048</v>
      </c>
      <c r="I371" s="9" t="s">
        <v>4049</v>
      </c>
      <c r="J371" s="9" t="s">
        <v>4050</v>
      </c>
      <c r="K371" s="9" t="s">
        <v>72</v>
      </c>
      <c r="L371" s="9">
        <v>476547796</v>
      </c>
      <c r="M371" s="9" t="s">
        <v>9319</v>
      </c>
      <c r="N371" s="9" t="s">
        <v>9320</v>
      </c>
      <c r="O371" s="9" t="s">
        <v>9321</v>
      </c>
      <c r="P371" s="9" t="s">
        <v>9322</v>
      </c>
      <c r="Q371" s="9"/>
      <c r="R371" s="9" t="s">
        <v>9323</v>
      </c>
      <c r="S371" s="9" t="s">
        <v>9326</v>
      </c>
      <c r="T371" s="9" t="s">
        <v>9327</v>
      </c>
      <c r="U371" s="9" t="s">
        <v>8826</v>
      </c>
    </row>
    <row r="372" spans="1:21" x14ac:dyDescent="0.2">
      <c r="A372" s="6" t="s">
        <v>760</v>
      </c>
      <c r="B372" s="6" t="s">
        <v>759</v>
      </c>
      <c r="C372" s="6" t="s">
        <v>748</v>
      </c>
      <c r="D372" s="6" t="s">
        <v>168</v>
      </c>
      <c r="E372" s="6" t="s">
        <v>65</v>
      </c>
      <c r="F372" s="8" t="s">
        <v>66</v>
      </c>
      <c r="G372" s="6" t="s">
        <v>67</v>
      </c>
      <c r="H372" s="6" t="s">
        <v>761</v>
      </c>
      <c r="I372" s="6" t="s">
        <v>762</v>
      </c>
      <c r="J372" s="6" t="s">
        <v>141</v>
      </c>
      <c r="K372" s="6" t="s">
        <v>72</v>
      </c>
      <c r="L372" s="6">
        <v>476547796</v>
      </c>
      <c r="M372" s="6" t="s">
        <v>9319</v>
      </c>
      <c r="N372" s="6" t="s">
        <v>9320</v>
      </c>
      <c r="O372" s="6" t="s">
        <v>9321</v>
      </c>
      <c r="P372" s="6" t="s">
        <v>9322</v>
      </c>
      <c r="Q372" s="6"/>
      <c r="R372" s="6" t="s">
        <v>9323</v>
      </c>
      <c r="S372" s="6" t="s">
        <v>9328</v>
      </c>
      <c r="T372" s="6" t="s">
        <v>8931</v>
      </c>
      <c r="U372" s="6" t="s">
        <v>8629</v>
      </c>
    </row>
    <row r="373" spans="1:21" x14ac:dyDescent="0.2">
      <c r="A373" s="9" t="s">
        <v>8588</v>
      </c>
      <c r="B373" s="9" t="s">
        <v>8586</v>
      </c>
      <c r="C373" s="9" t="s">
        <v>748</v>
      </c>
      <c r="D373" s="9" t="s">
        <v>63</v>
      </c>
      <c r="E373" s="9" t="s">
        <v>65</v>
      </c>
      <c r="F373" s="10" t="s">
        <v>66</v>
      </c>
      <c r="G373" s="9" t="s">
        <v>67</v>
      </c>
      <c r="H373" s="9" t="s">
        <v>8589</v>
      </c>
      <c r="I373" s="9" t="s">
        <v>762</v>
      </c>
      <c r="J373" s="9" t="s">
        <v>801</v>
      </c>
      <c r="K373" s="9" t="s">
        <v>72</v>
      </c>
      <c r="L373" s="9">
        <v>476547796</v>
      </c>
      <c r="M373" s="9" t="s">
        <v>9319</v>
      </c>
      <c r="N373" s="9" t="s">
        <v>9320</v>
      </c>
      <c r="O373" s="9" t="s">
        <v>9321</v>
      </c>
      <c r="P373" s="9" t="s">
        <v>9322</v>
      </c>
      <c r="Q373" s="9"/>
      <c r="R373" s="9" t="s">
        <v>9323</v>
      </c>
      <c r="S373" s="9" t="s">
        <v>9329</v>
      </c>
      <c r="T373" s="9" t="s">
        <v>8920</v>
      </c>
      <c r="U373" s="9" t="s">
        <v>8826</v>
      </c>
    </row>
    <row r="374" spans="1:21" x14ac:dyDescent="0.2">
      <c r="A374" s="6" t="s">
        <v>754</v>
      </c>
      <c r="B374" s="6" t="s">
        <v>753</v>
      </c>
      <c r="C374" s="6" t="s">
        <v>748</v>
      </c>
      <c r="D374" s="6" t="s">
        <v>63</v>
      </c>
      <c r="E374" s="6" t="s">
        <v>65</v>
      </c>
      <c r="F374" s="8" t="s">
        <v>66</v>
      </c>
      <c r="G374" s="6" t="s">
        <v>67</v>
      </c>
      <c r="H374" s="6" t="s">
        <v>755</v>
      </c>
      <c r="I374" s="6" t="s">
        <v>756</v>
      </c>
      <c r="J374" s="6" t="s">
        <v>757</v>
      </c>
      <c r="K374" s="6" t="s">
        <v>72</v>
      </c>
      <c r="L374" s="6">
        <v>476547796</v>
      </c>
      <c r="M374" s="6" t="s">
        <v>9319</v>
      </c>
      <c r="N374" s="6" t="s">
        <v>9320</v>
      </c>
      <c r="O374" s="6" t="s">
        <v>9321</v>
      </c>
      <c r="P374" s="6" t="s">
        <v>9322</v>
      </c>
      <c r="Q374" s="6"/>
      <c r="R374" s="6" t="s">
        <v>9323</v>
      </c>
      <c r="S374" s="6" t="s">
        <v>9330</v>
      </c>
      <c r="T374" s="6" t="s">
        <v>8809</v>
      </c>
      <c r="U374" s="6" t="s">
        <v>8826</v>
      </c>
    </row>
    <row r="375" spans="1:21" x14ac:dyDescent="0.2">
      <c r="A375" s="9" t="s">
        <v>8572</v>
      </c>
      <c r="B375" s="9" t="s">
        <v>8570</v>
      </c>
      <c r="C375" s="9" t="s">
        <v>748</v>
      </c>
      <c r="D375" s="9" t="s">
        <v>63</v>
      </c>
      <c r="E375" s="9" t="s">
        <v>65</v>
      </c>
      <c r="F375" s="10" t="s">
        <v>66</v>
      </c>
      <c r="G375" s="9" t="s">
        <v>67</v>
      </c>
      <c r="H375" s="9" t="s">
        <v>8573</v>
      </c>
      <c r="I375" s="9" t="s">
        <v>8574</v>
      </c>
      <c r="J375" s="9" t="s">
        <v>236</v>
      </c>
      <c r="K375" s="9" t="s">
        <v>72</v>
      </c>
      <c r="L375" s="9">
        <v>476547796</v>
      </c>
      <c r="M375" s="9" t="s">
        <v>9319</v>
      </c>
      <c r="N375" s="9" t="s">
        <v>9320</v>
      </c>
      <c r="O375" s="9" t="s">
        <v>9321</v>
      </c>
      <c r="P375" s="9" t="s">
        <v>9322</v>
      </c>
      <c r="Q375" s="9"/>
      <c r="R375" s="9" t="s">
        <v>9323</v>
      </c>
      <c r="S375" s="9" t="s">
        <v>9331</v>
      </c>
      <c r="T375" s="9" t="s">
        <v>8829</v>
      </c>
      <c r="U375" s="9" t="s">
        <v>8826</v>
      </c>
    </row>
    <row r="376" spans="1:21" x14ac:dyDescent="0.2">
      <c r="A376" s="6" t="s">
        <v>749</v>
      </c>
      <c r="B376" s="6" t="s">
        <v>746</v>
      </c>
      <c r="C376" s="6" t="s">
        <v>748</v>
      </c>
      <c r="D376" s="6" t="s">
        <v>63</v>
      </c>
      <c r="E376" s="6" t="s">
        <v>65</v>
      </c>
      <c r="F376" s="8" t="s">
        <v>66</v>
      </c>
      <c r="G376" s="6" t="s">
        <v>67</v>
      </c>
      <c r="H376" s="6" t="s">
        <v>750</v>
      </c>
      <c r="I376" s="6" t="s">
        <v>751</v>
      </c>
      <c r="J376" s="6" t="s">
        <v>129</v>
      </c>
      <c r="K376" s="6" t="s">
        <v>72</v>
      </c>
      <c r="L376" s="6">
        <v>476547796</v>
      </c>
      <c r="M376" s="6" t="s">
        <v>9319</v>
      </c>
      <c r="N376" s="6" t="s">
        <v>9320</v>
      </c>
      <c r="O376" s="6" t="s">
        <v>9321</v>
      </c>
      <c r="P376" s="6" t="s">
        <v>9322</v>
      </c>
      <c r="Q376" s="6"/>
      <c r="R376" s="6" t="s">
        <v>9323</v>
      </c>
      <c r="S376" s="6" t="s">
        <v>9332</v>
      </c>
      <c r="T376" s="6" t="s">
        <v>8879</v>
      </c>
      <c r="U376" s="6" t="s">
        <v>8826</v>
      </c>
    </row>
    <row r="377" spans="1:21" x14ac:dyDescent="0.2">
      <c r="A377" s="9" t="s">
        <v>8577</v>
      </c>
      <c r="B377" s="9" t="s">
        <v>8576</v>
      </c>
      <c r="C377" s="9" t="s">
        <v>748</v>
      </c>
      <c r="D377" s="9" t="s">
        <v>168</v>
      </c>
      <c r="E377" s="9" t="s">
        <v>65</v>
      </c>
      <c r="F377" s="10" t="s">
        <v>66</v>
      </c>
      <c r="G377" s="9" t="s">
        <v>67</v>
      </c>
      <c r="H377" s="9" t="s">
        <v>8578</v>
      </c>
      <c r="I377" s="9" t="s">
        <v>8579</v>
      </c>
      <c r="J377" s="9" t="s">
        <v>395</v>
      </c>
      <c r="K377" s="9" t="s">
        <v>72</v>
      </c>
      <c r="L377" s="9">
        <v>476547796</v>
      </c>
      <c r="M377" s="9" t="s">
        <v>9319</v>
      </c>
      <c r="N377" s="9" t="s">
        <v>9320</v>
      </c>
      <c r="O377" s="9" t="s">
        <v>9321</v>
      </c>
      <c r="P377" s="9" t="s">
        <v>9322</v>
      </c>
      <c r="Q377" s="9"/>
      <c r="R377" s="9" t="s">
        <v>9323</v>
      </c>
      <c r="S377" s="9" t="s">
        <v>9333</v>
      </c>
      <c r="T377" s="9" t="s">
        <v>8803</v>
      </c>
      <c r="U377" s="9" t="s">
        <v>8629</v>
      </c>
    </row>
    <row r="378" spans="1:21" x14ac:dyDescent="0.2">
      <c r="A378" s="6" t="s">
        <v>3903</v>
      </c>
      <c r="B378" s="6" t="s">
        <v>3902</v>
      </c>
      <c r="C378" s="6" t="s">
        <v>748</v>
      </c>
      <c r="D378" s="6" t="s">
        <v>63</v>
      </c>
      <c r="E378" s="6" t="s">
        <v>65</v>
      </c>
      <c r="F378" s="8" t="s">
        <v>66</v>
      </c>
      <c r="G378" s="6" t="s">
        <v>67</v>
      </c>
      <c r="H378" s="6" t="s">
        <v>1297</v>
      </c>
      <c r="I378" s="6" t="s">
        <v>3904</v>
      </c>
      <c r="J378" s="6" t="s">
        <v>426</v>
      </c>
      <c r="K378" s="6" t="s">
        <v>72</v>
      </c>
      <c r="L378" s="6">
        <v>476547796</v>
      </c>
      <c r="M378" s="6" t="s">
        <v>9319</v>
      </c>
      <c r="N378" s="6" t="s">
        <v>9320</v>
      </c>
      <c r="O378" s="6" t="s">
        <v>9321</v>
      </c>
      <c r="P378" s="6" t="s">
        <v>9322</v>
      </c>
      <c r="Q378" s="6"/>
      <c r="R378" s="6" t="s">
        <v>9323</v>
      </c>
      <c r="S378" s="6" t="s">
        <v>9334</v>
      </c>
      <c r="T378" s="6" t="s">
        <v>8825</v>
      </c>
      <c r="U378" s="6" t="s">
        <v>8826</v>
      </c>
    </row>
    <row r="379" spans="1:21" x14ac:dyDescent="0.2">
      <c r="A379" s="9" t="s">
        <v>3877</v>
      </c>
      <c r="B379" s="9" t="s">
        <v>3876</v>
      </c>
      <c r="C379" s="9" t="s">
        <v>748</v>
      </c>
      <c r="D379" s="9" t="s">
        <v>63</v>
      </c>
      <c r="E379" s="9" t="s">
        <v>65</v>
      </c>
      <c r="F379" s="10" t="s">
        <v>66</v>
      </c>
      <c r="G379" s="9" t="s">
        <v>67</v>
      </c>
      <c r="H379" s="9" t="s">
        <v>3337</v>
      </c>
      <c r="I379" s="9" t="s">
        <v>541</v>
      </c>
      <c r="J379" s="9" t="s">
        <v>3878</v>
      </c>
      <c r="K379" s="9" t="s">
        <v>72</v>
      </c>
      <c r="L379" s="9">
        <v>476547796</v>
      </c>
      <c r="M379" s="9" t="s">
        <v>9319</v>
      </c>
      <c r="N379" s="9" t="s">
        <v>9320</v>
      </c>
      <c r="O379" s="9" t="s">
        <v>9321</v>
      </c>
      <c r="P379" s="9" t="s">
        <v>9322</v>
      </c>
      <c r="Q379" s="9"/>
      <c r="R379" s="9" t="s">
        <v>9323</v>
      </c>
      <c r="S379" s="9" t="s">
        <v>9335</v>
      </c>
      <c r="T379" s="9" t="s">
        <v>9336</v>
      </c>
      <c r="U379" s="9" t="s">
        <v>8826</v>
      </c>
    </row>
    <row r="380" spans="1:21" x14ac:dyDescent="0.2">
      <c r="A380" s="6" t="s">
        <v>4065</v>
      </c>
      <c r="B380" s="6" t="s">
        <v>4061</v>
      </c>
      <c r="C380" s="6" t="s">
        <v>9337</v>
      </c>
      <c r="D380" s="6" t="s">
        <v>63</v>
      </c>
      <c r="E380" s="6" t="s">
        <v>65</v>
      </c>
      <c r="F380" s="8" t="s">
        <v>66</v>
      </c>
      <c r="G380" s="6" t="s">
        <v>67</v>
      </c>
      <c r="H380" s="6" t="s">
        <v>4066</v>
      </c>
      <c r="I380" s="6" t="s">
        <v>4067</v>
      </c>
      <c r="J380" s="6" t="s">
        <v>2839</v>
      </c>
      <c r="K380" s="6" t="s">
        <v>72</v>
      </c>
      <c r="L380" s="6">
        <v>476545237</v>
      </c>
      <c r="M380" s="6" t="s">
        <v>9338</v>
      </c>
      <c r="N380" s="6" t="s">
        <v>9339</v>
      </c>
      <c r="O380" s="6" t="s">
        <v>9340</v>
      </c>
      <c r="P380" s="6" t="s">
        <v>9341</v>
      </c>
      <c r="Q380" s="6"/>
      <c r="R380" s="6" t="s">
        <v>9342</v>
      </c>
      <c r="S380" s="6" t="s">
        <v>9343</v>
      </c>
      <c r="T380" s="6" t="s">
        <v>8904</v>
      </c>
      <c r="U380" s="6" t="s">
        <v>9344</v>
      </c>
    </row>
    <row r="381" spans="1:21" x14ac:dyDescent="0.2">
      <c r="A381" s="9" t="s">
        <v>7255</v>
      </c>
      <c r="B381" s="9" t="s">
        <v>7254</v>
      </c>
      <c r="C381" s="9" t="s">
        <v>9337</v>
      </c>
      <c r="D381" s="9" t="s">
        <v>63</v>
      </c>
      <c r="E381" s="9" t="s">
        <v>65</v>
      </c>
      <c r="F381" s="10" t="s">
        <v>66</v>
      </c>
      <c r="G381" s="9" t="s">
        <v>67</v>
      </c>
      <c r="H381" s="9" t="s">
        <v>7256</v>
      </c>
      <c r="I381" s="9" t="s">
        <v>7257</v>
      </c>
      <c r="J381" s="9" t="s">
        <v>861</v>
      </c>
      <c r="K381" s="9" t="s">
        <v>72</v>
      </c>
      <c r="L381" s="9">
        <v>476545237</v>
      </c>
      <c r="M381" s="9" t="s">
        <v>9338</v>
      </c>
      <c r="N381" s="9" t="s">
        <v>9339</v>
      </c>
      <c r="O381" s="9" t="s">
        <v>9340</v>
      </c>
      <c r="P381" s="9" t="s">
        <v>9341</v>
      </c>
      <c r="Q381" s="9"/>
      <c r="R381" s="9" t="s">
        <v>9342</v>
      </c>
      <c r="S381" s="9" t="s">
        <v>9345</v>
      </c>
      <c r="T381" s="9" t="s">
        <v>8812</v>
      </c>
      <c r="U381" s="9" t="s">
        <v>9344</v>
      </c>
    </row>
    <row r="382" spans="1:21" x14ac:dyDescent="0.2">
      <c r="A382" s="6" t="s">
        <v>7279</v>
      </c>
      <c r="B382" s="6" t="s">
        <v>7278</v>
      </c>
      <c r="C382" s="6" t="s">
        <v>9337</v>
      </c>
      <c r="D382" s="6" t="s">
        <v>168</v>
      </c>
      <c r="E382" s="6" t="s">
        <v>65</v>
      </c>
      <c r="F382" s="8" t="s">
        <v>66</v>
      </c>
      <c r="G382" s="6" t="s">
        <v>67</v>
      </c>
      <c r="H382" s="6" t="s">
        <v>7270</v>
      </c>
      <c r="I382" s="6" t="s">
        <v>7280</v>
      </c>
      <c r="J382" s="6" t="s">
        <v>395</v>
      </c>
      <c r="K382" s="6" t="s">
        <v>72</v>
      </c>
      <c r="L382" s="6">
        <v>476545237</v>
      </c>
      <c r="M382" s="6" t="s">
        <v>9338</v>
      </c>
      <c r="N382" s="6" t="s">
        <v>9339</v>
      </c>
      <c r="O382" s="6" t="s">
        <v>9340</v>
      </c>
      <c r="P382" s="6" t="s">
        <v>9341</v>
      </c>
      <c r="Q382" s="6"/>
      <c r="R382" s="6" t="s">
        <v>9342</v>
      </c>
      <c r="S382" s="6" t="s">
        <v>9346</v>
      </c>
      <c r="T382" s="6" t="s">
        <v>8803</v>
      </c>
      <c r="U382" s="6" t="s">
        <v>8629</v>
      </c>
    </row>
    <row r="383" spans="1:21" x14ac:dyDescent="0.2">
      <c r="A383" s="9" t="s">
        <v>8604</v>
      </c>
      <c r="B383" s="9" t="s">
        <v>8603</v>
      </c>
      <c r="C383" s="9" t="s">
        <v>9337</v>
      </c>
      <c r="D383" s="9" t="s">
        <v>168</v>
      </c>
      <c r="E383" s="9" t="s">
        <v>65</v>
      </c>
      <c r="F383" s="10" t="s">
        <v>66</v>
      </c>
      <c r="G383" s="9" t="s">
        <v>67</v>
      </c>
      <c r="H383" s="9" t="s">
        <v>8605</v>
      </c>
      <c r="I383" s="9" t="s">
        <v>5702</v>
      </c>
      <c r="J383" s="9" t="s">
        <v>186</v>
      </c>
      <c r="K383" s="9" t="s">
        <v>72</v>
      </c>
      <c r="L383" s="9">
        <v>476545237</v>
      </c>
      <c r="M383" s="9" t="s">
        <v>9338</v>
      </c>
      <c r="N383" s="9" t="s">
        <v>9339</v>
      </c>
      <c r="O383" s="9" t="s">
        <v>9340</v>
      </c>
      <c r="P383" s="9" t="s">
        <v>9341</v>
      </c>
      <c r="Q383" s="9"/>
      <c r="R383" s="9" t="s">
        <v>9342</v>
      </c>
      <c r="S383" s="9" t="s">
        <v>9347</v>
      </c>
      <c r="T383" s="9" t="s">
        <v>8987</v>
      </c>
      <c r="U383" s="9" t="s">
        <v>8629</v>
      </c>
    </row>
    <row r="384" spans="1:21" x14ac:dyDescent="0.2">
      <c r="A384" s="6" t="s">
        <v>4094</v>
      </c>
      <c r="B384" s="6" t="s">
        <v>4093</v>
      </c>
      <c r="C384" s="6" t="s">
        <v>9337</v>
      </c>
      <c r="D384" s="6" t="s">
        <v>63</v>
      </c>
      <c r="E384" s="6" t="s">
        <v>65</v>
      </c>
      <c r="F384" s="8" t="s">
        <v>66</v>
      </c>
      <c r="G384" s="6" t="s">
        <v>67</v>
      </c>
      <c r="H384" s="6" t="s">
        <v>4095</v>
      </c>
      <c r="I384" s="6" t="s">
        <v>4096</v>
      </c>
      <c r="J384" s="6" t="s">
        <v>578</v>
      </c>
      <c r="K384" s="6" t="s">
        <v>72</v>
      </c>
      <c r="L384" s="6">
        <v>476545237</v>
      </c>
      <c r="M384" s="6" t="s">
        <v>9338</v>
      </c>
      <c r="N384" s="6" t="s">
        <v>9339</v>
      </c>
      <c r="O384" s="6" t="s">
        <v>9340</v>
      </c>
      <c r="P384" s="6" t="s">
        <v>9341</v>
      </c>
      <c r="Q384" s="6"/>
      <c r="R384" s="6" t="s">
        <v>9342</v>
      </c>
      <c r="S384" s="6" t="s">
        <v>9348</v>
      </c>
      <c r="T384" s="6" t="s">
        <v>8915</v>
      </c>
      <c r="U384" s="6" t="s">
        <v>9344</v>
      </c>
    </row>
    <row r="385" spans="1:21" x14ac:dyDescent="0.2">
      <c r="A385" s="9" t="s">
        <v>4591</v>
      </c>
      <c r="B385" s="9" t="s">
        <v>4590</v>
      </c>
      <c r="C385" s="9" t="s">
        <v>9337</v>
      </c>
      <c r="D385" s="9" t="s">
        <v>168</v>
      </c>
      <c r="E385" s="9" t="s">
        <v>65</v>
      </c>
      <c r="F385" s="10" t="s">
        <v>66</v>
      </c>
      <c r="G385" s="9" t="s">
        <v>67</v>
      </c>
      <c r="H385" s="9" t="s">
        <v>4592</v>
      </c>
      <c r="I385" s="9" t="s">
        <v>4593</v>
      </c>
      <c r="J385" s="9" t="s">
        <v>4594</v>
      </c>
      <c r="K385" s="9" t="s">
        <v>72</v>
      </c>
      <c r="L385" s="9">
        <v>476545237</v>
      </c>
      <c r="M385" s="9" t="s">
        <v>9338</v>
      </c>
      <c r="N385" s="9" t="s">
        <v>9339</v>
      </c>
      <c r="O385" s="9" t="s">
        <v>9340</v>
      </c>
      <c r="P385" s="9" t="s">
        <v>9341</v>
      </c>
      <c r="Q385" s="9"/>
      <c r="R385" s="9" t="s">
        <v>9342</v>
      </c>
      <c r="S385" s="9" t="s">
        <v>9349</v>
      </c>
      <c r="T385" s="9" t="s">
        <v>9350</v>
      </c>
      <c r="U385" s="9" t="s">
        <v>8629</v>
      </c>
    </row>
    <row r="386" spans="1:21" x14ac:dyDescent="0.2">
      <c r="A386" s="6" t="s">
        <v>8609</v>
      </c>
      <c r="B386" s="6" t="s">
        <v>8607</v>
      </c>
      <c r="C386" s="6" t="s">
        <v>9337</v>
      </c>
      <c r="D386" s="6" t="s">
        <v>63</v>
      </c>
      <c r="E386" s="6" t="s">
        <v>65</v>
      </c>
      <c r="F386" s="8" t="s">
        <v>66</v>
      </c>
      <c r="G386" s="6" t="s">
        <v>67</v>
      </c>
      <c r="H386" s="6" t="s">
        <v>8610</v>
      </c>
      <c r="I386" s="6" t="s">
        <v>8611</v>
      </c>
      <c r="J386" s="6" t="s">
        <v>236</v>
      </c>
      <c r="K386" s="6" t="s">
        <v>72</v>
      </c>
      <c r="L386" s="6">
        <v>476545237</v>
      </c>
      <c r="M386" s="6" t="s">
        <v>9338</v>
      </c>
      <c r="N386" s="6" t="s">
        <v>9339</v>
      </c>
      <c r="O386" s="6" t="s">
        <v>9340</v>
      </c>
      <c r="P386" s="6" t="s">
        <v>9341</v>
      </c>
      <c r="Q386" s="6"/>
      <c r="R386" s="6" t="s">
        <v>9342</v>
      </c>
      <c r="S386" s="6" t="s">
        <v>9351</v>
      </c>
      <c r="T386" s="6" t="s">
        <v>8829</v>
      </c>
      <c r="U386" s="6" t="s">
        <v>9344</v>
      </c>
    </row>
    <row r="387" spans="1:21" x14ac:dyDescent="0.2">
      <c r="A387" s="9" t="s">
        <v>4105</v>
      </c>
      <c r="B387" s="9" t="s">
        <v>4104</v>
      </c>
      <c r="C387" s="9" t="s">
        <v>9337</v>
      </c>
      <c r="D387" s="9" t="s">
        <v>63</v>
      </c>
      <c r="E387" s="9" t="s">
        <v>65</v>
      </c>
      <c r="F387" s="10" t="s">
        <v>66</v>
      </c>
      <c r="G387" s="9" t="s">
        <v>67</v>
      </c>
      <c r="H387" s="9" t="s">
        <v>4106</v>
      </c>
      <c r="I387" s="9" t="s">
        <v>4107</v>
      </c>
      <c r="J387" s="9" t="s">
        <v>426</v>
      </c>
      <c r="K387" s="9" t="s">
        <v>72</v>
      </c>
      <c r="L387" s="9">
        <v>476545237</v>
      </c>
      <c r="M387" s="9" t="s">
        <v>9338</v>
      </c>
      <c r="N387" s="9" t="s">
        <v>9339</v>
      </c>
      <c r="O387" s="9" t="s">
        <v>9340</v>
      </c>
      <c r="P387" s="9" t="s">
        <v>9341</v>
      </c>
      <c r="Q387" s="9"/>
      <c r="R387" s="9" t="s">
        <v>9342</v>
      </c>
      <c r="S387" s="9" t="s">
        <v>9352</v>
      </c>
      <c r="T387" s="9" t="s">
        <v>8825</v>
      </c>
      <c r="U387" s="9" t="s">
        <v>9344</v>
      </c>
    </row>
    <row r="388" spans="1:21" x14ac:dyDescent="0.2">
      <c r="A388" s="6" t="s">
        <v>7265</v>
      </c>
      <c r="B388" s="6" t="s">
        <v>7264</v>
      </c>
      <c r="C388" s="6" t="s">
        <v>9337</v>
      </c>
      <c r="D388" s="6" t="s">
        <v>168</v>
      </c>
      <c r="E388" s="6" t="s">
        <v>65</v>
      </c>
      <c r="F388" s="8" t="s">
        <v>66</v>
      </c>
      <c r="G388" s="6" t="s">
        <v>67</v>
      </c>
      <c r="H388" s="6" t="s">
        <v>4305</v>
      </c>
      <c r="I388" s="6" t="s">
        <v>7266</v>
      </c>
      <c r="J388" s="6" t="s">
        <v>2839</v>
      </c>
      <c r="K388" s="6" t="s">
        <v>72</v>
      </c>
      <c r="L388" s="6">
        <v>476545237</v>
      </c>
      <c r="M388" s="6" t="s">
        <v>9338</v>
      </c>
      <c r="N388" s="6" t="s">
        <v>9339</v>
      </c>
      <c r="O388" s="6" t="s">
        <v>9340</v>
      </c>
      <c r="P388" s="6" t="s">
        <v>9341</v>
      </c>
      <c r="Q388" s="6"/>
      <c r="R388" s="6" t="s">
        <v>9342</v>
      </c>
      <c r="S388" s="6" t="s">
        <v>9353</v>
      </c>
      <c r="T388" s="6" t="s">
        <v>8904</v>
      </c>
      <c r="U388" s="6" t="s">
        <v>8629</v>
      </c>
    </row>
    <row r="389" spans="1:21" x14ac:dyDescent="0.2">
      <c r="A389" s="9" t="s">
        <v>4115</v>
      </c>
      <c r="B389" s="9" t="s">
        <v>4114</v>
      </c>
      <c r="C389" s="9" t="s">
        <v>9337</v>
      </c>
      <c r="D389" s="9" t="s">
        <v>168</v>
      </c>
      <c r="E389" s="9" t="s">
        <v>65</v>
      </c>
      <c r="F389" s="10" t="s">
        <v>66</v>
      </c>
      <c r="G389" s="9" t="s">
        <v>67</v>
      </c>
      <c r="H389" s="9" t="s">
        <v>4116</v>
      </c>
      <c r="I389" s="9" t="s">
        <v>1599</v>
      </c>
      <c r="J389" s="9" t="s">
        <v>219</v>
      </c>
      <c r="K389" s="9" t="s">
        <v>72</v>
      </c>
      <c r="L389" s="9">
        <v>476545237</v>
      </c>
      <c r="M389" s="9" t="s">
        <v>9338</v>
      </c>
      <c r="N389" s="9" t="s">
        <v>9339</v>
      </c>
      <c r="O389" s="9" t="s">
        <v>9340</v>
      </c>
      <c r="P389" s="9" t="s">
        <v>9341</v>
      </c>
      <c r="Q389" s="9"/>
      <c r="R389" s="9" t="s">
        <v>9342</v>
      </c>
      <c r="S389" s="9" t="s">
        <v>9354</v>
      </c>
      <c r="T389" s="9" t="s">
        <v>8817</v>
      </c>
      <c r="U389" s="9" t="s">
        <v>8629</v>
      </c>
    </row>
    <row r="390" spans="1:21" x14ac:dyDescent="0.2">
      <c r="A390" s="6" t="s">
        <v>7156</v>
      </c>
      <c r="B390" s="6" t="s">
        <v>7155</v>
      </c>
      <c r="C390" s="6" t="s">
        <v>741</v>
      </c>
      <c r="D390" s="6" t="s">
        <v>63</v>
      </c>
      <c r="E390" s="6" t="s">
        <v>65</v>
      </c>
      <c r="F390" s="8" t="s">
        <v>66</v>
      </c>
      <c r="G390" s="6" t="s">
        <v>67</v>
      </c>
      <c r="H390" s="6" t="s">
        <v>7157</v>
      </c>
      <c r="I390" s="6" t="s">
        <v>6049</v>
      </c>
      <c r="J390" s="6" t="s">
        <v>455</v>
      </c>
      <c r="K390" s="6" t="s">
        <v>72</v>
      </c>
      <c r="L390" s="6">
        <v>476545461</v>
      </c>
      <c r="M390" s="6" t="s">
        <v>9355</v>
      </c>
      <c r="N390" s="6" t="s">
        <v>9356</v>
      </c>
      <c r="O390" s="6" t="s">
        <v>9356</v>
      </c>
      <c r="P390" s="6"/>
      <c r="Q390" s="6"/>
      <c r="R390" s="6" t="s">
        <v>9357</v>
      </c>
      <c r="S390" s="6" t="s">
        <v>9358</v>
      </c>
      <c r="T390" s="6" t="s">
        <v>8635</v>
      </c>
      <c r="U390" s="6" t="s">
        <v>9359</v>
      </c>
    </row>
    <row r="391" spans="1:21" x14ac:dyDescent="0.2">
      <c r="A391" s="9" t="s">
        <v>4244</v>
      </c>
      <c r="B391" s="9" t="s">
        <v>4243</v>
      </c>
      <c r="C391" s="9" t="s">
        <v>741</v>
      </c>
      <c r="D391" s="9" t="s">
        <v>63</v>
      </c>
      <c r="E391" s="9" t="s">
        <v>65</v>
      </c>
      <c r="F391" s="10" t="s">
        <v>66</v>
      </c>
      <c r="G391" s="9" t="s">
        <v>67</v>
      </c>
      <c r="H391" s="9" t="s">
        <v>4245</v>
      </c>
      <c r="I391" s="9" t="s">
        <v>4246</v>
      </c>
      <c r="J391" s="9" t="s">
        <v>660</v>
      </c>
      <c r="K391" s="9" t="s">
        <v>72</v>
      </c>
      <c r="L391" s="9">
        <v>476545461</v>
      </c>
      <c r="M391" s="9" t="s">
        <v>9355</v>
      </c>
      <c r="N391" s="9" t="s">
        <v>9356</v>
      </c>
      <c r="O391" s="9" t="s">
        <v>9356</v>
      </c>
      <c r="P391" s="9"/>
      <c r="Q391" s="9"/>
      <c r="R391" s="9" t="s">
        <v>9357</v>
      </c>
      <c r="S391" s="9" t="s">
        <v>9360</v>
      </c>
      <c r="T391" s="9" t="s">
        <v>9263</v>
      </c>
      <c r="U391" s="9" t="s">
        <v>9359</v>
      </c>
    </row>
    <row r="392" spans="1:21" x14ac:dyDescent="0.2">
      <c r="A392" s="6" t="s">
        <v>7346</v>
      </c>
      <c r="B392" s="6" t="s">
        <v>7345</v>
      </c>
      <c r="C392" s="6" t="s">
        <v>741</v>
      </c>
      <c r="D392" s="6" t="s">
        <v>63</v>
      </c>
      <c r="E392" s="6" t="s">
        <v>65</v>
      </c>
      <c r="F392" s="8" t="s">
        <v>66</v>
      </c>
      <c r="G392" s="6" t="s">
        <v>67</v>
      </c>
      <c r="H392" s="6" t="s">
        <v>7347</v>
      </c>
      <c r="I392" s="6" t="s">
        <v>7348</v>
      </c>
      <c r="J392" s="6" t="s">
        <v>7349</v>
      </c>
      <c r="K392" s="6" t="s">
        <v>72</v>
      </c>
      <c r="L392" s="6">
        <v>476545461</v>
      </c>
      <c r="M392" s="6" t="s">
        <v>9355</v>
      </c>
      <c r="N392" s="6" t="s">
        <v>9356</v>
      </c>
      <c r="O392" s="6" t="s">
        <v>9356</v>
      </c>
      <c r="P392" s="6"/>
      <c r="Q392" s="6"/>
      <c r="R392" s="6" t="s">
        <v>9357</v>
      </c>
      <c r="S392" s="6" t="s">
        <v>9361</v>
      </c>
      <c r="T392" s="6" t="s">
        <v>9362</v>
      </c>
      <c r="U392" s="6" t="s">
        <v>9359</v>
      </c>
    </row>
    <row r="393" spans="1:21" x14ac:dyDescent="0.2">
      <c r="A393" s="9" t="s">
        <v>4219</v>
      </c>
      <c r="B393" s="9" t="s">
        <v>4217</v>
      </c>
      <c r="C393" s="9" t="s">
        <v>741</v>
      </c>
      <c r="D393" s="9" t="s">
        <v>168</v>
      </c>
      <c r="E393" s="9" t="s">
        <v>65</v>
      </c>
      <c r="F393" s="10" t="s">
        <v>66</v>
      </c>
      <c r="G393" s="9" t="s">
        <v>67</v>
      </c>
      <c r="H393" s="9" t="s">
        <v>4220</v>
      </c>
      <c r="I393" s="9" t="s">
        <v>4221</v>
      </c>
      <c r="J393" s="9" t="s">
        <v>455</v>
      </c>
      <c r="K393" s="9" t="s">
        <v>72</v>
      </c>
      <c r="L393" s="9">
        <v>476545461</v>
      </c>
      <c r="M393" s="9" t="s">
        <v>9355</v>
      </c>
      <c r="N393" s="9" t="s">
        <v>9356</v>
      </c>
      <c r="O393" s="9" t="s">
        <v>9356</v>
      </c>
      <c r="P393" s="9"/>
      <c r="Q393" s="9"/>
      <c r="R393" s="9" t="s">
        <v>9357</v>
      </c>
      <c r="S393" s="9" t="s">
        <v>9363</v>
      </c>
      <c r="T393" s="9" t="s">
        <v>8635</v>
      </c>
      <c r="U393" s="9" t="s">
        <v>8629</v>
      </c>
    </row>
    <row r="394" spans="1:21" x14ac:dyDescent="0.2">
      <c r="A394" s="6" t="s">
        <v>742</v>
      </c>
      <c r="B394" s="6" t="s">
        <v>739</v>
      </c>
      <c r="C394" s="6" t="s">
        <v>741</v>
      </c>
      <c r="D394" s="6" t="s">
        <v>168</v>
      </c>
      <c r="E394" s="6" t="s">
        <v>65</v>
      </c>
      <c r="F394" s="8" t="s">
        <v>66</v>
      </c>
      <c r="G394" s="6" t="s">
        <v>67</v>
      </c>
      <c r="H394" s="6" t="s">
        <v>743</v>
      </c>
      <c r="I394" s="6" t="s">
        <v>744</v>
      </c>
      <c r="J394" s="6" t="s">
        <v>455</v>
      </c>
      <c r="K394" s="6" t="s">
        <v>72</v>
      </c>
      <c r="L394" s="6">
        <v>476545461</v>
      </c>
      <c r="M394" s="6" t="s">
        <v>9355</v>
      </c>
      <c r="N394" s="6" t="s">
        <v>9356</v>
      </c>
      <c r="O394" s="6" t="s">
        <v>9356</v>
      </c>
      <c r="P394" s="6"/>
      <c r="Q394" s="6"/>
      <c r="R394" s="6" t="s">
        <v>9357</v>
      </c>
      <c r="S394" s="6" t="s">
        <v>9364</v>
      </c>
      <c r="T394" s="6" t="s">
        <v>8635</v>
      </c>
      <c r="U394" s="6" t="s">
        <v>8629</v>
      </c>
    </row>
    <row r="395" spans="1:21" x14ac:dyDescent="0.2">
      <c r="A395" s="9" t="s">
        <v>7471</v>
      </c>
      <c r="B395" s="9" t="s">
        <v>7470</v>
      </c>
      <c r="C395" s="9" t="s">
        <v>741</v>
      </c>
      <c r="D395" s="9" t="s">
        <v>168</v>
      </c>
      <c r="E395" s="9" t="s">
        <v>65</v>
      </c>
      <c r="F395" s="10" t="s">
        <v>66</v>
      </c>
      <c r="G395" s="9" t="s">
        <v>67</v>
      </c>
      <c r="H395" s="9" t="s">
        <v>7472</v>
      </c>
      <c r="I395" s="9" t="s">
        <v>7473</v>
      </c>
      <c r="J395" s="9" t="s">
        <v>219</v>
      </c>
      <c r="K395" s="9" t="s">
        <v>72</v>
      </c>
      <c r="L395" s="9">
        <v>476545461</v>
      </c>
      <c r="M395" s="9" t="s">
        <v>9355</v>
      </c>
      <c r="N395" s="9" t="s">
        <v>9356</v>
      </c>
      <c r="O395" s="9" t="s">
        <v>9356</v>
      </c>
      <c r="P395" s="9"/>
      <c r="Q395" s="9"/>
      <c r="R395" s="9" t="s">
        <v>9357</v>
      </c>
      <c r="S395" s="9" t="s">
        <v>9365</v>
      </c>
      <c r="T395" s="9" t="s">
        <v>8817</v>
      </c>
      <c r="U395" s="9" t="s">
        <v>8629</v>
      </c>
    </row>
    <row r="396" spans="1:21" x14ac:dyDescent="0.2">
      <c r="A396" s="6" t="s">
        <v>7357</v>
      </c>
      <c r="B396" s="6" t="s">
        <v>7356</v>
      </c>
      <c r="C396" s="6" t="s">
        <v>741</v>
      </c>
      <c r="D396" s="6" t="s">
        <v>63</v>
      </c>
      <c r="E396" s="6" t="s">
        <v>65</v>
      </c>
      <c r="F396" s="8" t="s">
        <v>66</v>
      </c>
      <c r="G396" s="6" t="s">
        <v>67</v>
      </c>
      <c r="H396" s="6" t="s">
        <v>7358</v>
      </c>
      <c r="I396" s="6" t="s">
        <v>7183</v>
      </c>
      <c r="J396" s="6" t="s">
        <v>455</v>
      </c>
      <c r="K396" s="6" t="s">
        <v>72</v>
      </c>
      <c r="L396" s="6">
        <v>476545461</v>
      </c>
      <c r="M396" s="6" t="s">
        <v>9355</v>
      </c>
      <c r="N396" s="6" t="s">
        <v>9356</v>
      </c>
      <c r="O396" s="6" t="s">
        <v>9356</v>
      </c>
      <c r="P396" s="6"/>
      <c r="Q396" s="6"/>
      <c r="R396" s="6" t="s">
        <v>9357</v>
      </c>
      <c r="S396" s="6" t="s">
        <v>9366</v>
      </c>
      <c r="T396" s="6" t="s">
        <v>8635</v>
      </c>
      <c r="U396" s="6" t="s">
        <v>9359</v>
      </c>
    </row>
    <row r="397" spans="1:21" x14ac:dyDescent="0.2">
      <c r="A397" s="9" t="s">
        <v>4259</v>
      </c>
      <c r="B397" s="9" t="s">
        <v>4258</v>
      </c>
      <c r="C397" s="9" t="s">
        <v>741</v>
      </c>
      <c r="D397" s="9" t="s">
        <v>63</v>
      </c>
      <c r="E397" s="9" t="s">
        <v>65</v>
      </c>
      <c r="F397" s="10" t="s">
        <v>66</v>
      </c>
      <c r="G397" s="9" t="s">
        <v>67</v>
      </c>
      <c r="H397" s="9" t="s">
        <v>4260</v>
      </c>
      <c r="I397" s="9" t="s">
        <v>4261</v>
      </c>
      <c r="J397" s="9" t="s">
        <v>426</v>
      </c>
      <c r="K397" s="9" t="s">
        <v>72</v>
      </c>
      <c r="L397" s="9">
        <v>476545461</v>
      </c>
      <c r="M397" s="9" t="s">
        <v>9355</v>
      </c>
      <c r="N397" s="9" t="s">
        <v>9356</v>
      </c>
      <c r="O397" s="9" t="s">
        <v>9356</v>
      </c>
      <c r="P397" s="9"/>
      <c r="Q397" s="9"/>
      <c r="R397" s="9" t="s">
        <v>9357</v>
      </c>
      <c r="S397" s="9" t="s">
        <v>9367</v>
      </c>
      <c r="T397" s="9" t="s">
        <v>8825</v>
      </c>
      <c r="U397" s="9" t="s">
        <v>9359</v>
      </c>
    </row>
    <row r="398" spans="1:21" x14ac:dyDescent="0.2">
      <c r="A398" s="6" t="s">
        <v>4233</v>
      </c>
      <c r="B398" s="6" t="s">
        <v>4232</v>
      </c>
      <c r="C398" s="6" t="s">
        <v>741</v>
      </c>
      <c r="D398" s="6" t="s">
        <v>63</v>
      </c>
      <c r="E398" s="6" t="s">
        <v>65</v>
      </c>
      <c r="F398" s="8" t="s">
        <v>66</v>
      </c>
      <c r="G398" s="6" t="s">
        <v>67</v>
      </c>
      <c r="H398" s="6" t="s">
        <v>4234</v>
      </c>
      <c r="I398" s="6" t="s">
        <v>4235</v>
      </c>
      <c r="J398" s="6" t="s">
        <v>861</v>
      </c>
      <c r="K398" s="6" t="s">
        <v>72</v>
      </c>
      <c r="L398" s="6">
        <v>476545461</v>
      </c>
      <c r="M398" s="6" t="s">
        <v>9355</v>
      </c>
      <c r="N398" s="6" t="s">
        <v>9356</v>
      </c>
      <c r="O398" s="6" t="s">
        <v>9356</v>
      </c>
      <c r="P398" s="6"/>
      <c r="Q398" s="6"/>
      <c r="R398" s="6" t="s">
        <v>9357</v>
      </c>
      <c r="S398" s="6" t="s">
        <v>9368</v>
      </c>
      <c r="T398" s="6" t="s">
        <v>8812</v>
      </c>
      <c r="U398" s="6" t="s">
        <v>9359</v>
      </c>
    </row>
    <row r="399" spans="1:21" x14ac:dyDescent="0.2">
      <c r="A399" s="9" t="s">
        <v>7365</v>
      </c>
      <c r="B399" s="9" t="s">
        <v>7364</v>
      </c>
      <c r="C399" s="9" t="s">
        <v>741</v>
      </c>
      <c r="D399" s="9" t="s">
        <v>63</v>
      </c>
      <c r="E399" s="9" t="s">
        <v>65</v>
      </c>
      <c r="F399" s="10" t="s">
        <v>66</v>
      </c>
      <c r="G399" s="9" t="s">
        <v>67</v>
      </c>
      <c r="H399" s="9" t="s">
        <v>7366</v>
      </c>
      <c r="I399" s="9" t="s">
        <v>1075</v>
      </c>
      <c r="J399" s="9" t="s">
        <v>3353</v>
      </c>
      <c r="K399" s="9" t="s">
        <v>72</v>
      </c>
      <c r="L399" s="9">
        <v>476545461</v>
      </c>
      <c r="M399" s="9" t="s">
        <v>9355</v>
      </c>
      <c r="N399" s="9" t="s">
        <v>9356</v>
      </c>
      <c r="O399" s="9" t="s">
        <v>9356</v>
      </c>
      <c r="P399" s="9"/>
      <c r="Q399" s="9"/>
      <c r="R399" s="9" t="s">
        <v>9357</v>
      </c>
      <c r="S399" s="9" t="s">
        <v>9369</v>
      </c>
      <c r="T399" s="9" t="s">
        <v>9370</v>
      </c>
      <c r="U399" s="9" t="s">
        <v>9359</v>
      </c>
    </row>
    <row r="400" spans="1:21" x14ac:dyDescent="0.2">
      <c r="A400" s="6" t="s">
        <v>7452</v>
      </c>
      <c r="B400" s="6" t="s">
        <v>7451</v>
      </c>
      <c r="C400" s="6" t="s">
        <v>741</v>
      </c>
      <c r="D400" s="6" t="s">
        <v>63</v>
      </c>
      <c r="E400" s="6" t="s">
        <v>65</v>
      </c>
      <c r="F400" s="8" t="s">
        <v>66</v>
      </c>
      <c r="G400" s="6" t="s">
        <v>67</v>
      </c>
      <c r="H400" s="6" t="s">
        <v>7453</v>
      </c>
      <c r="I400" s="6" t="s">
        <v>7454</v>
      </c>
      <c r="J400" s="6" t="s">
        <v>4126</v>
      </c>
      <c r="K400" s="6" t="s">
        <v>72</v>
      </c>
      <c r="L400" s="6">
        <v>476545461</v>
      </c>
      <c r="M400" s="6" t="s">
        <v>9355</v>
      </c>
      <c r="N400" s="6" t="s">
        <v>9356</v>
      </c>
      <c r="O400" s="6" t="s">
        <v>9356</v>
      </c>
      <c r="P400" s="6"/>
      <c r="Q400" s="6"/>
      <c r="R400" s="6" t="s">
        <v>9357</v>
      </c>
      <c r="S400" s="6" t="s">
        <v>9371</v>
      </c>
      <c r="T400" s="6" t="s">
        <v>9372</v>
      </c>
      <c r="U400" s="6" t="s">
        <v>9359</v>
      </c>
    </row>
    <row r="401" spans="1:21" x14ac:dyDescent="0.2">
      <c r="A401" s="9" t="s">
        <v>7461</v>
      </c>
      <c r="B401" s="9" t="s">
        <v>7460</v>
      </c>
      <c r="C401" s="9" t="s">
        <v>741</v>
      </c>
      <c r="D401" s="9" t="s">
        <v>63</v>
      </c>
      <c r="E401" s="9" t="s">
        <v>65</v>
      </c>
      <c r="F401" s="10" t="s">
        <v>66</v>
      </c>
      <c r="G401" s="9" t="s">
        <v>67</v>
      </c>
      <c r="H401" s="9" t="s">
        <v>7462</v>
      </c>
      <c r="I401" s="9" t="s">
        <v>7463</v>
      </c>
      <c r="J401" s="9" t="s">
        <v>365</v>
      </c>
      <c r="K401" s="9" t="s">
        <v>72</v>
      </c>
      <c r="L401" s="9">
        <v>476545461</v>
      </c>
      <c r="M401" s="9" t="s">
        <v>9355</v>
      </c>
      <c r="N401" s="9" t="s">
        <v>9356</v>
      </c>
      <c r="O401" s="9" t="s">
        <v>9356</v>
      </c>
      <c r="P401" s="9"/>
      <c r="Q401" s="9"/>
      <c r="R401" s="9" t="s">
        <v>9357</v>
      </c>
      <c r="S401" s="9" t="s">
        <v>9373</v>
      </c>
      <c r="T401" s="9" t="s">
        <v>8807</v>
      </c>
      <c r="U401" s="9" t="s">
        <v>9359</v>
      </c>
    </row>
    <row r="402" spans="1:21" x14ac:dyDescent="0.2">
      <c r="A402" s="6" t="s">
        <v>7403</v>
      </c>
      <c r="B402" s="6" t="s">
        <v>7402</v>
      </c>
      <c r="C402" s="6" t="s">
        <v>741</v>
      </c>
      <c r="D402" s="6" t="s">
        <v>63</v>
      </c>
      <c r="E402" s="6" t="s">
        <v>65</v>
      </c>
      <c r="F402" s="8" t="s">
        <v>66</v>
      </c>
      <c r="G402" s="6" t="s">
        <v>67</v>
      </c>
      <c r="H402" s="6" t="s">
        <v>5138</v>
      </c>
      <c r="I402" s="6" t="s">
        <v>7404</v>
      </c>
      <c r="J402" s="6" t="s">
        <v>578</v>
      </c>
      <c r="K402" s="6" t="s">
        <v>72</v>
      </c>
      <c r="L402" s="6">
        <v>476545461</v>
      </c>
      <c r="M402" s="6" t="s">
        <v>9355</v>
      </c>
      <c r="N402" s="6" t="s">
        <v>9356</v>
      </c>
      <c r="O402" s="6" t="s">
        <v>9356</v>
      </c>
      <c r="P402" s="6"/>
      <c r="Q402" s="6"/>
      <c r="R402" s="6" t="s">
        <v>9357</v>
      </c>
      <c r="S402" s="6" t="s">
        <v>9374</v>
      </c>
      <c r="T402" s="6" t="s">
        <v>8915</v>
      </c>
      <c r="U402" s="6" t="s">
        <v>9359</v>
      </c>
    </row>
    <row r="403" spans="1:21" x14ac:dyDescent="0.2">
      <c r="A403" s="9" t="s">
        <v>7407</v>
      </c>
      <c r="B403" s="9" t="s">
        <v>7406</v>
      </c>
      <c r="C403" s="9" t="s">
        <v>741</v>
      </c>
      <c r="D403" s="9" t="s">
        <v>63</v>
      </c>
      <c r="E403" s="9" t="s">
        <v>65</v>
      </c>
      <c r="F403" s="10" t="s">
        <v>66</v>
      </c>
      <c r="G403" s="9" t="s">
        <v>67</v>
      </c>
      <c r="H403" s="9" t="s">
        <v>7408</v>
      </c>
      <c r="I403" s="9" t="s">
        <v>7409</v>
      </c>
      <c r="J403" s="9" t="s">
        <v>3353</v>
      </c>
      <c r="K403" s="9" t="s">
        <v>72</v>
      </c>
      <c r="L403" s="9">
        <v>476545461</v>
      </c>
      <c r="M403" s="9" t="s">
        <v>9355</v>
      </c>
      <c r="N403" s="9" t="s">
        <v>9356</v>
      </c>
      <c r="O403" s="9" t="s">
        <v>9356</v>
      </c>
      <c r="P403" s="9"/>
      <c r="Q403" s="9"/>
      <c r="R403" s="9" t="s">
        <v>9357</v>
      </c>
      <c r="S403" s="9" t="s">
        <v>9375</v>
      </c>
      <c r="T403" s="9" t="s">
        <v>9370</v>
      </c>
      <c r="U403" s="9" t="s">
        <v>9359</v>
      </c>
    </row>
    <row r="404" spans="1:21" x14ac:dyDescent="0.2">
      <c r="A404" s="6" t="s">
        <v>2123</v>
      </c>
      <c r="B404" s="6" t="s">
        <v>2121</v>
      </c>
      <c r="C404" s="6" t="s">
        <v>729</v>
      </c>
      <c r="D404" s="6" t="s">
        <v>168</v>
      </c>
      <c r="E404" s="6" t="s">
        <v>65</v>
      </c>
      <c r="F404" s="8" t="s">
        <v>66</v>
      </c>
      <c r="G404" s="6" t="s">
        <v>67</v>
      </c>
      <c r="H404" s="6" t="s">
        <v>2124</v>
      </c>
      <c r="I404" s="6" t="s">
        <v>2125</v>
      </c>
      <c r="J404" s="6" t="s">
        <v>145</v>
      </c>
      <c r="K404" s="6" t="s">
        <v>72</v>
      </c>
      <c r="L404" s="6">
        <v>476545989</v>
      </c>
      <c r="M404" s="6" t="s">
        <v>9376</v>
      </c>
      <c r="N404" s="6" t="s">
        <v>9377</v>
      </c>
      <c r="O404" s="6" t="s">
        <v>9377</v>
      </c>
      <c r="P404" s="6"/>
      <c r="Q404" s="6"/>
      <c r="R404" s="6" t="s">
        <v>9378</v>
      </c>
      <c r="S404" s="6" t="s">
        <v>9379</v>
      </c>
      <c r="T404" s="6" t="s">
        <v>9200</v>
      </c>
      <c r="U404" s="6" t="s">
        <v>8629</v>
      </c>
    </row>
    <row r="405" spans="1:21" x14ac:dyDescent="0.2">
      <c r="A405" s="9" t="s">
        <v>2162</v>
      </c>
      <c r="B405" s="9" t="s">
        <v>2161</v>
      </c>
      <c r="C405" s="9" t="s">
        <v>729</v>
      </c>
      <c r="D405" s="9" t="s">
        <v>63</v>
      </c>
      <c r="E405" s="9" t="s">
        <v>65</v>
      </c>
      <c r="F405" s="10" t="s">
        <v>66</v>
      </c>
      <c r="G405" s="9" t="s">
        <v>67</v>
      </c>
      <c r="H405" s="9" t="s">
        <v>2163</v>
      </c>
      <c r="I405" s="9" t="s">
        <v>2164</v>
      </c>
      <c r="J405" s="9" t="s">
        <v>2165</v>
      </c>
      <c r="K405" s="9" t="s">
        <v>72</v>
      </c>
      <c r="L405" s="9">
        <v>476545989</v>
      </c>
      <c r="M405" s="9" t="s">
        <v>9376</v>
      </c>
      <c r="N405" s="9" t="s">
        <v>9377</v>
      </c>
      <c r="O405" s="9" t="s">
        <v>9377</v>
      </c>
      <c r="P405" s="9"/>
      <c r="Q405" s="9"/>
      <c r="R405" s="9" t="s">
        <v>9378</v>
      </c>
      <c r="S405" s="9" t="s">
        <v>9380</v>
      </c>
      <c r="T405" s="9" t="s">
        <v>9381</v>
      </c>
      <c r="U405" s="9" t="s">
        <v>9382</v>
      </c>
    </row>
    <row r="406" spans="1:21" x14ac:dyDescent="0.2">
      <c r="A406" s="6" t="s">
        <v>4465</v>
      </c>
      <c r="B406" s="6" t="s">
        <v>4464</v>
      </c>
      <c r="C406" s="6" t="s">
        <v>729</v>
      </c>
      <c r="D406" s="6" t="s">
        <v>168</v>
      </c>
      <c r="E406" s="6" t="s">
        <v>65</v>
      </c>
      <c r="F406" s="8" t="s">
        <v>66</v>
      </c>
      <c r="G406" s="6" t="s">
        <v>67</v>
      </c>
      <c r="H406" s="6" t="s">
        <v>718</v>
      </c>
      <c r="I406" s="6" t="s">
        <v>4466</v>
      </c>
      <c r="J406" s="6" t="s">
        <v>312</v>
      </c>
      <c r="K406" s="6" t="s">
        <v>72</v>
      </c>
      <c r="L406" s="6">
        <v>476545989</v>
      </c>
      <c r="M406" s="6" t="s">
        <v>9376</v>
      </c>
      <c r="N406" s="6" t="s">
        <v>9377</v>
      </c>
      <c r="O406" s="6" t="s">
        <v>9377</v>
      </c>
      <c r="P406" s="6"/>
      <c r="Q406" s="6"/>
      <c r="R406" s="6" t="s">
        <v>9378</v>
      </c>
      <c r="S406" s="6" t="s">
        <v>9383</v>
      </c>
      <c r="T406" s="6" t="s">
        <v>8935</v>
      </c>
      <c r="U406" s="6" t="s">
        <v>8629</v>
      </c>
    </row>
    <row r="407" spans="1:21" x14ac:dyDescent="0.2">
      <c r="A407" s="9" t="s">
        <v>2138</v>
      </c>
      <c r="B407" s="9" t="s">
        <v>2137</v>
      </c>
      <c r="C407" s="9" t="s">
        <v>729</v>
      </c>
      <c r="D407" s="9" t="s">
        <v>168</v>
      </c>
      <c r="E407" s="9" t="s">
        <v>65</v>
      </c>
      <c r="F407" s="10" t="s">
        <v>66</v>
      </c>
      <c r="G407" s="9" t="s">
        <v>67</v>
      </c>
      <c r="H407" s="9" t="s">
        <v>2139</v>
      </c>
      <c r="I407" s="9" t="s">
        <v>2140</v>
      </c>
      <c r="J407" s="9" t="s">
        <v>2141</v>
      </c>
      <c r="K407" s="9" t="s">
        <v>72</v>
      </c>
      <c r="L407" s="9">
        <v>476545989</v>
      </c>
      <c r="M407" s="9" t="s">
        <v>9376</v>
      </c>
      <c r="N407" s="9" t="s">
        <v>9377</v>
      </c>
      <c r="O407" s="9" t="s">
        <v>9377</v>
      </c>
      <c r="P407" s="9"/>
      <c r="Q407" s="9"/>
      <c r="R407" s="9" t="s">
        <v>9378</v>
      </c>
      <c r="S407" s="9" t="s">
        <v>9384</v>
      </c>
      <c r="T407" s="9" t="s">
        <v>9385</v>
      </c>
      <c r="U407" s="9" t="s">
        <v>8629</v>
      </c>
    </row>
    <row r="408" spans="1:21" x14ac:dyDescent="0.2">
      <c r="A408" s="6" t="s">
        <v>735</v>
      </c>
      <c r="B408" s="6" t="s">
        <v>734</v>
      </c>
      <c r="C408" s="6" t="s">
        <v>729</v>
      </c>
      <c r="D408" s="6" t="s">
        <v>63</v>
      </c>
      <c r="E408" s="6" t="s">
        <v>65</v>
      </c>
      <c r="F408" s="8" t="s">
        <v>66</v>
      </c>
      <c r="G408" s="6" t="s">
        <v>67</v>
      </c>
      <c r="H408" s="6" t="s">
        <v>736</v>
      </c>
      <c r="I408" s="6" t="s">
        <v>737</v>
      </c>
      <c r="J408" s="6" t="s">
        <v>578</v>
      </c>
      <c r="K408" s="6" t="s">
        <v>72</v>
      </c>
      <c r="L408" s="6">
        <v>476545989</v>
      </c>
      <c r="M408" s="6" t="s">
        <v>9376</v>
      </c>
      <c r="N408" s="6" t="s">
        <v>9377</v>
      </c>
      <c r="O408" s="6" t="s">
        <v>9377</v>
      </c>
      <c r="P408" s="6"/>
      <c r="Q408" s="6"/>
      <c r="R408" s="6" t="s">
        <v>9378</v>
      </c>
      <c r="S408" s="6" t="s">
        <v>9386</v>
      </c>
      <c r="T408" s="6" t="s">
        <v>8915</v>
      </c>
      <c r="U408" s="6" t="s">
        <v>9382</v>
      </c>
    </row>
    <row r="409" spans="1:21" x14ac:dyDescent="0.2">
      <c r="A409" s="9" t="s">
        <v>730</v>
      </c>
      <c r="B409" s="9" t="s">
        <v>727</v>
      </c>
      <c r="C409" s="9" t="s">
        <v>729</v>
      </c>
      <c r="D409" s="9" t="s">
        <v>63</v>
      </c>
      <c r="E409" s="9" t="s">
        <v>65</v>
      </c>
      <c r="F409" s="10" t="s">
        <v>66</v>
      </c>
      <c r="G409" s="9" t="s">
        <v>67</v>
      </c>
      <c r="H409" s="9" t="s">
        <v>270</v>
      </c>
      <c r="I409" s="9" t="s">
        <v>731</v>
      </c>
      <c r="J409" s="9" t="s">
        <v>732</v>
      </c>
      <c r="K409" s="9" t="s">
        <v>72</v>
      </c>
      <c r="L409" s="9">
        <v>476545989</v>
      </c>
      <c r="M409" s="9" t="s">
        <v>9376</v>
      </c>
      <c r="N409" s="9" t="s">
        <v>9377</v>
      </c>
      <c r="O409" s="9" t="s">
        <v>9377</v>
      </c>
      <c r="P409" s="9"/>
      <c r="Q409" s="9"/>
      <c r="R409" s="9" t="s">
        <v>9378</v>
      </c>
      <c r="S409" s="9" t="s">
        <v>9387</v>
      </c>
      <c r="T409" s="9" t="s">
        <v>9388</v>
      </c>
      <c r="U409" s="9" t="s">
        <v>9382</v>
      </c>
    </row>
    <row r="410" spans="1:21" x14ac:dyDescent="0.2">
      <c r="A410" s="6" t="s">
        <v>4454</v>
      </c>
      <c r="B410" s="6" t="s">
        <v>4452</v>
      </c>
      <c r="C410" s="6" t="s">
        <v>729</v>
      </c>
      <c r="D410" s="6" t="s">
        <v>168</v>
      </c>
      <c r="E410" s="6" t="s">
        <v>65</v>
      </c>
      <c r="F410" s="8" t="s">
        <v>66</v>
      </c>
      <c r="G410" s="6" t="s">
        <v>67</v>
      </c>
      <c r="H410" s="6" t="s">
        <v>4455</v>
      </c>
      <c r="I410" s="6" t="s">
        <v>4456</v>
      </c>
      <c r="J410" s="6" t="s">
        <v>2885</v>
      </c>
      <c r="K410" s="6" t="s">
        <v>72</v>
      </c>
      <c r="L410" s="6">
        <v>476545989</v>
      </c>
      <c r="M410" s="6" t="s">
        <v>9376</v>
      </c>
      <c r="N410" s="6" t="s">
        <v>9377</v>
      </c>
      <c r="O410" s="6" t="s">
        <v>9377</v>
      </c>
      <c r="P410" s="6"/>
      <c r="Q410" s="6"/>
      <c r="R410" s="6" t="s">
        <v>9378</v>
      </c>
      <c r="S410" s="6" t="s">
        <v>9389</v>
      </c>
      <c r="T410" s="6" t="s">
        <v>9390</v>
      </c>
      <c r="U410" s="6" t="s">
        <v>8629</v>
      </c>
    </row>
    <row r="411" spans="1:21" x14ac:dyDescent="0.2">
      <c r="A411" s="9" t="s">
        <v>2061</v>
      </c>
      <c r="B411" s="9" t="s">
        <v>2060</v>
      </c>
      <c r="C411" s="9" t="s">
        <v>729</v>
      </c>
      <c r="D411" s="9" t="s">
        <v>63</v>
      </c>
      <c r="E411" s="9" t="s">
        <v>65</v>
      </c>
      <c r="F411" s="10" t="s">
        <v>66</v>
      </c>
      <c r="G411" s="9" t="s">
        <v>67</v>
      </c>
      <c r="H411" s="9" t="s">
        <v>2062</v>
      </c>
      <c r="I411" s="9" t="s">
        <v>2063</v>
      </c>
      <c r="J411" s="9" t="s">
        <v>455</v>
      </c>
      <c r="K411" s="9" t="s">
        <v>72</v>
      </c>
      <c r="L411" s="9">
        <v>476545989</v>
      </c>
      <c r="M411" s="9" t="s">
        <v>9376</v>
      </c>
      <c r="N411" s="9" t="s">
        <v>9377</v>
      </c>
      <c r="O411" s="9" t="s">
        <v>9377</v>
      </c>
      <c r="P411" s="9"/>
      <c r="Q411" s="9"/>
      <c r="R411" s="9" t="s">
        <v>9378</v>
      </c>
      <c r="S411" s="9" t="s">
        <v>9391</v>
      </c>
      <c r="T411" s="9" t="s">
        <v>8635</v>
      </c>
      <c r="U411" s="9" t="s">
        <v>9392</v>
      </c>
    </row>
    <row r="412" spans="1:21" x14ac:dyDescent="0.2">
      <c r="A412" s="6" t="s">
        <v>2052</v>
      </c>
      <c r="B412" s="6" t="s">
        <v>2051</v>
      </c>
      <c r="C412" s="6" t="s">
        <v>729</v>
      </c>
      <c r="D412" s="6" t="s">
        <v>168</v>
      </c>
      <c r="E412" s="6" t="s">
        <v>65</v>
      </c>
      <c r="F412" s="8" t="s">
        <v>66</v>
      </c>
      <c r="G412" s="6" t="s">
        <v>67</v>
      </c>
      <c r="H412" s="6" t="s">
        <v>1683</v>
      </c>
      <c r="I412" s="6" t="s">
        <v>2053</v>
      </c>
      <c r="J412" s="6" t="s">
        <v>186</v>
      </c>
      <c r="K412" s="6" t="s">
        <v>72</v>
      </c>
      <c r="L412" s="6">
        <v>476545989</v>
      </c>
      <c r="M412" s="6" t="s">
        <v>9376</v>
      </c>
      <c r="N412" s="6" t="s">
        <v>9377</v>
      </c>
      <c r="O412" s="6" t="s">
        <v>9377</v>
      </c>
      <c r="P412" s="6"/>
      <c r="Q412" s="6"/>
      <c r="R412" s="6" t="s">
        <v>9378</v>
      </c>
      <c r="S412" s="6" t="s">
        <v>9393</v>
      </c>
      <c r="T412" s="6" t="s">
        <v>8987</v>
      </c>
      <c r="U412" s="6" t="s">
        <v>8629</v>
      </c>
    </row>
    <row r="413" spans="1:21" x14ac:dyDescent="0.2">
      <c r="A413" s="9" t="s">
        <v>4442</v>
      </c>
      <c r="B413" s="9" t="s">
        <v>4441</v>
      </c>
      <c r="C413" s="9" t="s">
        <v>729</v>
      </c>
      <c r="D413" s="9" t="s">
        <v>63</v>
      </c>
      <c r="E413" s="9" t="s">
        <v>65</v>
      </c>
      <c r="F413" s="10" t="s">
        <v>66</v>
      </c>
      <c r="G413" s="9" t="s">
        <v>67</v>
      </c>
      <c r="H413" s="9" t="s">
        <v>4443</v>
      </c>
      <c r="I413" s="9" t="s">
        <v>4444</v>
      </c>
      <c r="J413" s="9" t="s">
        <v>4445</v>
      </c>
      <c r="K413" s="9" t="s">
        <v>72</v>
      </c>
      <c r="L413" s="9">
        <v>476545989</v>
      </c>
      <c r="M413" s="9" t="s">
        <v>9376</v>
      </c>
      <c r="N413" s="9" t="s">
        <v>9377</v>
      </c>
      <c r="O413" s="9" t="s">
        <v>9377</v>
      </c>
      <c r="P413" s="9"/>
      <c r="Q413" s="9"/>
      <c r="R413" s="9" t="s">
        <v>9378</v>
      </c>
      <c r="S413" s="9" t="s">
        <v>9394</v>
      </c>
      <c r="T413" s="9" t="s">
        <v>9395</v>
      </c>
      <c r="U413" s="9" t="s">
        <v>9382</v>
      </c>
    </row>
    <row r="414" spans="1:21" x14ac:dyDescent="0.2">
      <c r="A414" s="6" t="s">
        <v>2195</v>
      </c>
      <c r="B414" s="6" t="s">
        <v>2194</v>
      </c>
      <c r="C414" s="6" t="s">
        <v>729</v>
      </c>
      <c r="D414" s="6" t="s">
        <v>168</v>
      </c>
      <c r="E414" s="6" t="s">
        <v>65</v>
      </c>
      <c r="F414" s="8" t="s">
        <v>66</v>
      </c>
      <c r="G414" s="6" t="s">
        <v>67</v>
      </c>
      <c r="H414" s="6" t="s">
        <v>2196</v>
      </c>
      <c r="I414" s="6" t="s">
        <v>2197</v>
      </c>
      <c r="J414" s="6" t="s">
        <v>2198</v>
      </c>
      <c r="K414" s="6" t="s">
        <v>72</v>
      </c>
      <c r="L414" s="6">
        <v>476545989</v>
      </c>
      <c r="M414" s="6" t="s">
        <v>9376</v>
      </c>
      <c r="N414" s="6" t="s">
        <v>9377</v>
      </c>
      <c r="O414" s="6" t="s">
        <v>9377</v>
      </c>
      <c r="P414" s="6"/>
      <c r="Q414" s="6"/>
      <c r="R414" s="6" t="s">
        <v>9378</v>
      </c>
      <c r="S414" s="6" t="s">
        <v>9396</v>
      </c>
      <c r="T414" s="6" t="s">
        <v>9068</v>
      </c>
      <c r="U414" s="6" t="s">
        <v>8629</v>
      </c>
    </row>
    <row r="415" spans="1:21" x14ac:dyDescent="0.2">
      <c r="A415" s="9" t="s">
        <v>4421</v>
      </c>
      <c r="B415" s="9" t="s">
        <v>4420</v>
      </c>
      <c r="C415" s="9" t="s">
        <v>729</v>
      </c>
      <c r="D415" s="9" t="s">
        <v>168</v>
      </c>
      <c r="E415" s="9" t="s">
        <v>65</v>
      </c>
      <c r="F415" s="10" t="s">
        <v>66</v>
      </c>
      <c r="G415" s="9" t="s">
        <v>67</v>
      </c>
      <c r="H415" s="9" t="s">
        <v>4422</v>
      </c>
      <c r="I415" s="9" t="s">
        <v>2191</v>
      </c>
      <c r="J415" s="9" t="s">
        <v>4423</v>
      </c>
      <c r="K415" s="9" t="s">
        <v>72</v>
      </c>
      <c r="L415" s="9">
        <v>476545989</v>
      </c>
      <c r="M415" s="9" t="s">
        <v>9376</v>
      </c>
      <c r="N415" s="9" t="s">
        <v>9377</v>
      </c>
      <c r="O415" s="9" t="s">
        <v>9377</v>
      </c>
      <c r="P415" s="9"/>
      <c r="Q415" s="9"/>
      <c r="R415" s="9" t="s">
        <v>9378</v>
      </c>
      <c r="S415" s="9" t="s">
        <v>9397</v>
      </c>
      <c r="T415" s="9" t="s">
        <v>9398</v>
      </c>
      <c r="U415" s="9" t="s">
        <v>8629</v>
      </c>
    </row>
    <row r="416" spans="1:21" x14ac:dyDescent="0.2">
      <c r="A416" s="6" t="s">
        <v>2243</v>
      </c>
      <c r="B416" s="6" t="s">
        <v>2242</v>
      </c>
      <c r="C416" s="6" t="s">
        <v>710</v>
      </c>
      <c r="D416" s="6" t="s">
        <v>168</v>
      </c>
      <c r="E416" s="6" t="s">
        <v>65</v>
      </c>
      <c r="F416" s="8" t="s">
        <v>66</v>
      </c>
      <c r="G416" s="6" t="s">
        <v>67</v>
      </c>
      <c r="H416" s="6" t="s">
        <v>2244</v>
      </c>
      <c r="I416" s="6" t="s">
        <v>2245</v>
      </c>
      <c r="J416" s="6" t="s">
        <v>284</v>
      </c>
      <c r="K416" s="6" t="s">
        <v>72</v>
      </c>
      <c r="L416" s="6">
        <v>476542935</v>
      </c>
      <c r="M416" s="6" t="s">
        <v>9399</v>
      </c>
      <c r="N416" s="6" t="s">
        <v>9400</v>
      </c>
      <c r="O416" s="6" t="s">
        <v>9401</v>
      </c>
      <c r="P416" s="6" t="s">
        <v>9402</v>
      </c>
      <c r="Q416" s="6" t="s">
        <v>8800</v>
      </c>
      <c r="R416" s="6" t="s">
        <v>9403</v>
      </c>
      <c r="S416" s="6" t="s">
        <v>9404</v>
      </c>
      <c r="T416" s="6" t="s">
        <v>8831</v>
      </c>
      <c r="U416" s="6" t="s">
        <v>8629</v>
      </c>
    </row>
    <row r="417" spans="1:21" x14ac:dyDescent="0.2">
      <c r="A417" s="9" t="s">
        <v>4473</v>
      </c>
      <c r="B417" s="9" t="s">
        <v>4472</v>
      </c>
      <c r="C417" s="9" t="s">
        <v>710</v>
      </c>
      <c r="D417" s="9" t="s">
        <v>63</v>
      </c>
      <c r="E417" s="9" t="s">
        <v>65</v>
      </c>
      <c r="F417" s="10" t="s">
        <v>66</v>
      </c>
      <c r="G417" s="9" t="s">
        <v>67</v>
      </c>
      <c r="H417" s="9" t="s">
        <v>2332</v>
      </c>
      <c r="I417" s="9" t="s">
        <v>4474</v>
      </c>
      <c r="J417" s="9" t="s">
        <v>250</v>
      </c>
      <c r="K417" s="9" t="s">
        <v>72</v>
      </c>
      <c r="L417" s="9">
        <v>476542935</v>
      </c>
      <c r="M417" s="9" t="s">
        <v>9399</v>
      </c>
      <c r="N417" s="9" t="s">
        <v>9400</v>
      </c>
      <c r="O417" s="9" t="s">
        <v>9401</v>
      </c>
      <c r="P417" s="9" t="s">
        <v>9402</v>
      </c>
      <c r="Q417" s="9" t="s">
        <v>8800</v>
      </c>
      <c r="R417" s="9" t="s">
        <v>9403</v>
      </c>
      <c r="S417" s="9" t="s">
        <v>9405</v>
      </c>
      <c r="T417" s="9" t="s">
        <v>9406</v>
      </c>
      <c r="U417" s="9" t="s">
        <v>9407</v>
      </c>
    </row>
    <row r="418" spans="1:21" x14ac:dyDescent="0.2">
      <c r="A418" s="6" t="s">
        <v>2254</v>
      </c>
      <c r="B418" s="6" t="s">
        <v>2253</v>
      </c>
      <c r="C418" s="6" t="s">
        <v>710</v>
      </c>
      <c r="D418" s="6" t="s">
        <v>63</v>
      </c>
      <c r="E418" s="6" t="s">
        <v>65</v>
      </c>
      <c r="F418" s="8" t="s">
        <v>66</v>
      </c>
      <c r="G418" s="6" t="s">
        <v>67</v>
      </c>
      <c r="H418" s="6" t="s">
        <v>2255</v>
      </c>
      <c r="I418" s="6" t="s">
        <v>2256</v>
      </c>
      <c r="J418" s="6" t="s">
        <v>426</v>
      </c>
      <c r="K418" s="6" t="s">
        <v>72</v>
      </c>
      <c r="L418" s="6">
        <v>476542935</v>
      </c>
      <c r="M418" s="6" t="s">
        <v>9399</v>
      </c>
      <c r="N418" s="6" t="s">
        <v>9400</v>
      </c>
      <c r="O418" s="6" t="s">
        <v>9401</v>
      </c>
      <c r="P418" s="6" t="s">
        <v>9402</v>
      </c>
      <c r="Q418" s="6" t="s">
        <v>8800</v>
      </c>
      <c r="R418" s="6" t="s">
        <v>9403</v>
      </c>
      <c r="S418" s="6" t="s">
        <v>9408</v>
      </c>
      <c r="T418" s="6" t="s">
        <v>8825</v>
      </c>
      <c r="U418" s="6" t="s">
        <v>9409</v>
      </c>
    </row>
    <row r="419" spans="1:21" x14ac:dyDescent="0.2">
      <c r="A419" s="9" t="s">
        <v>2268</v>
      </c>
      <c r="B419" s="9" t="s">
        <v>2267</v>
      </c>
      <c r="C419" s="9" t="s">
        <v>710</v>
      </c>
      <c r="D419" s="9" t="s">
        <v>63</v>
      </c>
      <c r="E419" s="9" t="s">
        <v>65</v>
      </c>
      <c r="F419" s="10" t="s">
        <v>66</v>
      </c>
      <c r="G419" s="9" t="s">
        <v>67</v>
      </c>
      <c r="H419" s="9" t="s">
        <v>2269</v>
      </c>
      <c r="I419" s="9" t="s">
        <v>2270</v>
      </c>
      <c r="J419" s="9" t="s">
        <v>2271</v>
      </c>
      <c r="K419" s="9" t="s">
        <v>72</v>
      </c>
      <c r="L419" s="9">
        <v>476542935</v>
      </c>
      <c r="M419" s="9" t="s">
        <v>9399</v>
      </c>
      <c r="N419" s="9" t="s">
        <v>9400</v>
      </c>
      <c r="O419" s="9" t="s">
        <v>9401</v>
      </c>
      <c r="P419" s="9" t="s">
        <v>9402</v>
      </c>
      <c r="Q419" s="9" t="s">
        <v>8800</v>
      </c>
      <c r="R419" s="9" t="s">
        <v>9403</v>
      </c>
      <c r="S419" s="9" t="s">
        <v>9410</v>
      </c>
      <c r="T419" s="9" t="s">
        <v>8685</v>
      </c>
      <c r="U419" s="9" t="s">
        <v>9411</v>
      </c>
    </row>
    <row r="420" spans="1:21" x14ac:dyDescent="0.2">
      <c r="A420" s="6" t="s">
        <v>4626</v>
      </c>
      <c r="B420" s="6" t="s">
        <v>4625</v>
      </c>
      <c r="C420" s="6" t="s">
        <v>710</v>
      </c>
      <c r="D420" s="6" t="s">
        <v>63</v>
      </c>
      <c r="E420" s="6" t="s">
        <v>65</v>
      </c>
      <c r="F420" s="8" t="s">
        <v>66</v>
      </c>
      <c r="G420" s="6" t="s">
        <v>67</v>
      </c>
      <c r="H420" s="6" t="s">
        <v>4627</v>
      </c>
      <c r="I420" s="6" t="s">
        <v>4628</v>
      </c>
      <c r="J420" s="6" t="s">
        <v>426</v>
      </c>
      <c r="K420" s="6" t="s">
        <v>72</v>
      </c>
      <c r="L420" s="6">
        <v>476542935</v>
      </c>
      <c r="M420" s="6" t="s">
        <v>9399</v>
      </c>
      <c r="N420" s="6" t="s">
        <v>9400</v>
      </c>
      <c r="O420" s="6" t="s">
        <v>9401</v>
      </c>
      <c r="P420" s="6" t="s">
        <v>9402</v>
      </c>
      <c r="Q420" s="6" t="s">
        <v>8800</v>
      </c>
      <c r="R420" s="6" t="s">
        <v>9403</v>
      </c>
      <c r="S420" s="6" t="s">
        <v>9412</v>
      </c>
      <c r="T420" s="6" t="s">
        <v>8825</v>
      </c>
      <c r="U420" s="6" t="s">
        <v>9407</v>
      </c>
    </row>
    <row r="421" spans="1:21" x14ac:dyDescent="0.2">
      <c r="A421" s="9" t="s">
        <v>723</v>
      </c>
      <c r="B421" s="9" t="s">
        <v>722</v>
      </c>
      <c r="C421" s="9" t="s">
        <v>710</v>
      </c>
      <c r="D421" s="9" t="s">
        <v>63</v>
      </c>
      <c r="E421" s="9" t="s">
        <v>65</v>
      </c>
      <c r="F421" s="10" t="s">
        <v>66</v>
      </c>
      <c r="G421" s="9" t="s">
        <v>67</v>
      </c>
      <c r="H421" s="9" t="s">
        <v>724</v>
      </c>
      <c r="I421" s="9" t="s">
        <v>725</v>
      </c>
      <c r="J421" s="9" t="s">
        <v>714</v>
      </c>
      <c r="K421" s="9" t="s">
        <v>72</v>
      </c>
      <c r="L421" s="9">
        <v>476542935</v>
      </c>
      <c r="M421" s="9" t="s">
        <v>9399</v>
      </c>
      <c r="N421" s="9" t="s">
        <v>9400</v>
      </c>
      <c r="O421" s="9" t="s">
        <v>9401</v>
      </c>
      <c r="P421" s="9" t="s">
        <v>9402</v>
      </c>
      <c r="Q421" s="9" t="s">
        <v>8800</v>
      </c>
      <c r="R421" s="9" t="s">
        <v>9403</v>
      </c>
      <c r="S421" s="9" t="s">
        <v>9413</v>
      </c>
      <c r="T421" s="9" t="s">
        <v>9025</v>
      </c>
      <c r="U421" s="9" t="s">
        <v>9411</v>
      </c>
    </row>
    <row r="422" spans="1:21" x14ac:dyDescent="0.2">
      <c r="A422" s="6" t="s">
        <v>4616</v>
      </c>
      <c r="B422" s="6" t="s">
        <v>4615</v>
      </c>
      <c r="C422" s="6" t="s">
        <v>710</v>
      </c>
      <c r="D422" s="6" t="s">
        <v>168</v>
      </c>
      <c r="E422" s="6" t="s">
        <v>65</v>
      </c>
      <c r="F422" s="8" t="s">
        <v>66</v>
      </c>
      <c r="G422" s="6" t="s">
        <v>67</v>
      </c>
      <c r="H422" s="6" t="s">
        <v>4617</v>
      </c>
      <c r="I422" s="6" t="s">
        <v>4618</v>
      </c>
      <c r="J422" s="6" t="s">
        <v>88</v>
      </c>
      <c r="K422" s="6" t="s">
        <v>72</v>
      </c>
      <c r="L422" s="6">
        <v>476542935</v>
      </c>
      <c r="M422" s="6" t="s">
        <v>9399</v>
      </c>
      <c r="N422" s="6" t="s">
        <v>9400</v>
      </c>
      <c r="O422" s="6" t="s">
        <v>9401</v>
      </c>
      <c r="P422" s="6" t="s">
        <v>9402</v>
      </c>
      <c r="Q422" s="6" t="s">
        <v>8800</v>
      </c>
      <c r="R422" s="6" t="s">
        <v>9403</v>
      </c>
      <c r="S422" s="6" t="s">
        <v>9414</v>
      </c>
      <c r="T422" s="6" t="s">
        <v>8849</v>
      </c>
      <c r="U422" s="6" t="s">
        <v>8629</v>
      </c>
    </row>
    <row r="423" spans="1:21" x14ac:dyDescent="0.2">
      <c r="A423" s="9" t="s">
        <v>4483</v>
      </c>
      <c r="B423" s="9" t="s">
        <v>4481</v>
      </c>
      <c r="C423" s="9" t="s">
        <v>710</v>
      </c>
      <c r="D423" s="9" t="s">
        <v>63</v>
      </c>
      <c r="E423" s="9" t="s">
        <v>65</v>
      </c>
      <c r="F423" s="10" t="s">
        <v>66</v>
      </c>
      <c r="G423" s="9" t="s">
        <v>67</v>
      </c>
      <c r="H423" s="9" t="s">
        <v>4484</v>
      </c>
      <c r="I423" s="9" t="s">
        <v>4485</v>
      </c>
      <c r="J423" s="9" t="s">
        <v>194</v>
      </c>
      <c r="K423" s="9" t="s">
        <v>72</v>
      </c>
      <c r="L423" s="9">
        <v>476542935</v>
      </c>
      <c r="M423" s="9" t="s">
        <v>9399</v>
      </c>
      <c r="N423" s="9" t="s">
        <v>9400</v>
      </c>
      <c r="O423" s="9" t="s">
        <v>9401</v>
      </c>
      <c r="P423" s="9" t="s">
        <v>9402</v>
      </c>
      <c r="Q423" s="9" t="s">
        <v>8800</v>
      </c>
      <c r="R423" s="9" t="s">
        <v>9403</v>
      </c>
      <c r="S423" s="9" t="s">
        <v>9415</v>
      </c>
      <c r="T423" s="9" t="s">
        <v>8933</v>
      </c>
      <c r="U423" s="9" t="s">
        <v>9407</v>
      </c>
    </row>
    <row r="424" spans="1:21" x14ac:dyDescent="0.2">
      <c r="A424" s="6" t="s">
        <v>2364</v>
      </c>
      <c r="B424" s="6" t="s">
        <v>2363</v>
      </c>
      <c r="C424" s="6" t="s">
        <v>710</v>
      </c>
      <c r="D424" s="6" t="s">
        <v>63</v>
      </c>
      <c r="E424" s="6" t="s">
        <v>65</v>
      </c>
      <c r="F424" s="8" t="s">
        <v>66</v>
      </c>
      <c r="G424" s="6" t="s">
        <v>67</v>
      </c>
      <c r="H424" s="6" t="s">
        <v>2365</v>
      </c>
      <c r="I424" s="6" t="s">
        <v>2366</v>
      </c>
      <c r="J424" s="6" t="s">
        <v>714</v>
      </c>
      <c r="K424" s="6" t="s">
        <v>72</v>
      </c>
      <c r="L424" s="6">
        <v>476542935</v>
      </c>
      <c r="M424" s="6" t="s">
        <v>9399</v>
      </c>
      <c r="N424" s="6" t="s">
        <v>9400</v>
      </c>
      <c r="O424" s="6" t="s">
        <v>9401</v>
      </c>
      <c r="P424" s="6" t="s">
        <v>9402</v>
      </c>
      <c r="Q424" s="6" t="s">
        <v>8800</v>
      </c>
      <c r="R424" s="6" t="s">
        <v>9403</v>
      </c>
      <c r="S424" s="6" t="s">
        <v>9416</v>
      </c>
      <c r="T424" s="6" t="s">
        <v>9025</v>
      </c>
      <c r="U424" s="6" t="s">
        <v>9407</v>
      </c>
    </row>
    <row r="425" spans="1:21" x14ac:dyDescent="0.2">
      <c r="A425" s="9" t="s">
        <v>717</v>
      </c>
      <c r="B425" s="9" t="s">
        <v>716</v>
      </c>
      <c r="C425" s="9" t="s">
        <v>710</v>
      </c>
      <c r="D425" s="9" t="s">
        <v>63</v>
      </c>
      <c r="E425" s="9" t="s">
        <v>65</v>
      </c>
      <c r="F425" s="10" t="s">
        <v>66</v>
      </c>
      <c r="G425" s="9" t="s">
        <v>67</v>
      </c>
      <c r="H425" s="9" t="s">
        <v>718</v>
      </c>
      <c r="I425" s="9" t="s">
        <v>719</v>
      </c>
      <c r="J425" s="9" t="s">
        <v>720</v>
      </c>
      <c r="K425" s="9" t="s">
        <v>72</v>
      </c>
      <c r="L425" s="9">
        <v>476542935</v>
      </c>
      <c r="M425" s="9" t="s">
        <v>9399</v>
      </c>
      <c r="N425" s="9" t="s">
        <v>9400</v>
      </c>
      <c r="O425" s="9" t="s">
        <v>9401</v>
      </c>
      <c r="P425" s="9" t="s">
        <v>9402</v>
      </c>
      <c r="Q425" s="9" t="s">
        <v>8800</v>
      </c>
      <c r="R425" s="9" t="s">
        <v>9403</v>
      </c>
      <c r="S425" s="9" t="s">
        <v>9417</v>
      </c>
      <c r="T425" s="9" t="s">
        <v>9418</v>
      </c>
      <c r="U425" s="9" t="s">
        <v>9407</v>
      </c>
    </row>
    <row r="426" spans="1:21" x14ac:dyDescent="0.2">
      <c r="A426" s="6" t="s">
        <v>4598</v>
      </c>
      <c r="B426" s="6" t="s">
        <v>4596</v>
      </c>
      <c r="C426" s="6" t="s">
        <v>710</v>
      </c>
      <c r="D426" s="6" t="s">
        <v>63</v>
      </c>
      <c r="E426" s="6" t="s">
        <v>65</v>
      </c>
      <c r="F426" s="8" t="s">
        <v>66</v>
      </c>
      <c r="G426" s="6" t="s">
        <v>67</v>
      </c>
      <c r="H426" s="6" t="s">
        <v>4599</v>
      </c>
      <c r="I426" s="6" t="s">
        <v>4600</v>
      </c>
      <c r="J426" s="6" t="s">
        <v>145</v>
      </c>
      <c r="K426" s="6" t="s">
        <v>72</v>
      </c>
      <c r="L426" s="6">
        <v>476542935</v>
      </c>
      <c r="M426" s="6" t="s">
        <v>9399</v>
      </c>
      <c r="N426" s="6" t="s">
        <v>9400</v>
      </c>
      <c r="O426" s="6" t="s">
        <v>9401</v>
      </c>
      <c r="P426" s="6" t="s">
        <v>9402</v>
      </c>
      <c r="Q426" s="6" t="s">
        <v>8800</v>
      </c>
      <c r="R426" s="6" t="s">
        <v>9403</v>
      </c>
      <c r="S426" s="6" t="s">
        <v>9419</v>
      </c>
      <c r="T426" s="6" t="s">
        <v>9200</v>
      </c>
      <c r="U426" s="6" t="s">
        <v>9407</v>
      </c>
    </row>
    <row r="427" spans="1:21" x14ac:dyDescent="0.2">
      <c r="A427" s="9" t="s">
        <v>711</v>
      </c>
      <c r="B427" s="9" t="s">
        <v>708</v>
      </c>
      <c r="C427" s="9" t="s">
        <v>710</v>
      </c>
      <c r="D427" s="9" t="s">
        <v>63</v>
      </c>
      <c r="E427" s="9" t="s">
        <v>65</v>
      </c>
      <c r="F427" s="10" t="s">
        <v>66</v>
      </c>
      <c r="G427" s="9" t="s">
        <v>67</v>
      </c>
      <c r="H427" s="9" t="s">
        <v>712</v>
      </c>
      <c r="I427" s="9" t="s">
        <v>713</v>
      </c>
      <c r="J427" s="9" t="s">
        <v>714</v>
      </c>
      <c r="K427" s="9" t="s">
        <v>72</v>
      </c>
      <c r="L427" s="9">
        <v>476542935</v>
      </c>
      <c r="M427" s="9" t="s">
        <v>9399</v>
      </c>
      <c r="N427" s="9" t="s">
        <v>9400</v>
      </c>
      <c r="O427" s="9" t="s">
        <v>9401</v>
      </c>
      <c r="P427" s="9" t="s">
        <v>9402</v>
      </c>
      <c r="Q427" s="9" t="s">
        <v>8800</v>
      </c>
      <c r="R427" s="9" t="s">
        <v>9403</v>
      </c>
      <c r="S427" s="9" t="s">
        <v>9420</v>
      </c>
      <c r="T427" s="9" t="s">
        <v>9025</v>
      </c>
      <c r="U427" s="9" t="s">
        <v>9411</v>
      </c>
    </row>
    <row r="428" spans="1:21" x14ac:dyDescent="0.2">
      <c r="A428" s="6" t="s">
        <v>4713</v>
      </c>
      <c r="B428" s="6" t="s">
        <v>4712</v>
      </c>
      <c r="C428" s="6" t="s">
        <v>697</v>
      </c>
      <c r="D428" s="6" t="s">
        <v>63</v>
      </c>
      <c r="E428" s="6" t="s">
        <v>65</v>
      </c>
      <c r="F428" s="8" t="s">
        <v>66</v>
      </c>
      <c r="G428" s="6" t="s">
        <v>67</v>
      </c>
      <c r="H428" s="6" t="s">
        <v>4714</v>
      </c>
      <c r="I428" s="6" t="s">
        <v>4715</v>
      </c>
      <c r="J428" s="6" t="s">
        <v>893</v>
      </c>
      <c r="K428" s="6" t="s">
        <v>72</v>
      </c>
      <c r="L428" s="6">
        <v>476544894</v>
      </c>
      <c r="M428" s="6" t="s">
        <v>9421</v>
      </c>
      <c r="N428" s="6" t="s">
        <v>9422</v>
      </c>
      <c r="O428" s="6" t="s">
        <v>9423</v>
      </c>
      <c r="P428" s="6" t="s">
        <v>9424</v>
      </c>
      <c r="Q428" s="6"/>
      <c r="R428" s="6" t="s">
        <v>9425</v>
      </c>
      <c r="S428" s="6" t="s">
        <v>9426</v>
      </c>
      <c r="T428" s="6" t="s">
        <v>9075</v>
      </c>
      <c r="U428" s="6" t="s">
        <v>9427</v>
      </c>
    </row>
    <row r="429" spans="1:21" x14ac:dyDescent="0.2">
      <c r="A429" s="9" t="s">
        <v>2428</v>
      </c>
      <c r="B429" s="9" t="s">
        <v>2427</v>
      </c>
      <c r="C429" s="9" t="s">
        <v>697</v>
      </c>
      <c r="D429" s="9" t="s">
        <v>63</v>
      </c>
      <c r="E429" s="9" t="s">
        <v>65</v>
      </c>
      <c r="F429" s="10" t="s">
        <v>66</v>
      </c>
      <c r="G429" s="9" t="s">
        <v>67</v>
      </c>
      <c r="H429" s="9" t="s">
        <v>2429</v>
      </c>
      <c r="I429" s="9" t="s">
        <v>2430</v>
      </c>
      <c r="J429" s="9" t="s">
        <v>861</v>
      </c>
      <c r="K429" s="9" t="s">
        <v>72</v>
      </c>
      <c r="L429" s="9">
        <v>476544894</v>
      </c>
      <c r="M429" s="9" t="s">
        <v>9421</v>
      </c>
      <c r="N429" s="9" t="s">
        <v>9422</v>
      </c>
      <c r="O429" s="9" t="s">
        <v>9423</v>
      </c>
      <c r="P429" s="9" t="s">
        <v>9424</v>
      </c>
      <c r="Q429" s="9"/>
      <c r="R429" s="9" t="s">
        <v>9425</v>
      </c>
      <c r="S429" s="9" t="s">
        <v>9428</v>
      </c>
      <c r="T429" s="9" t="s">
        <v>8812</v>
      </c>
      <c r="U429" s="9" t="s">
        <v>9427</v>
      </c>
    </row>
    <row r="430" spans="1:21" x14ac:dyDescent="0.2">
      <c r="A430" s="6" t="s">
        <v>704</v>
      </c>
      <c r="B430" s="6" t="s">
        <v>703</v>
      </c>
      <c r="C430" s="6" t="s">
        <v>697</v>
      </c>
      <c r="D430" s="6" t="s">
        <v>168</v>
      </c>
      <c r="E430" s="6" t="s">
        <v>65</v>
      </c>
      <c r="F430" s="8" t="s">
        <v>66</v>
      </c>
      <c r="G430" s="6" t="s">
        <v>67</v>
      </c>
      <c r="H430" s="6" t="s">
        <v>705</v>
      </c>
      <c r="I430" s="6" t="s">
        <v>706</v>
      </c>
      <c r="J430" s="6" t="s">
        <v>219</v>
      </c>
      <c r="K430" s="6" t="s">
        <v>72</v>
      </c>
      <c r="L430" s="6">
        <v>476544894</v>
      </c>
      <c r="M430" s="6" t="s">
        <v>9421</v>
      </c>
      <c r="N430" s="6" t="s">
        <v>9422</v>
      </c>
      <c r="O430" s="6" t="s">
        <v>9423</v>
      </c>
      <c r="P430" s="6" t="s">
        <v>9424</v>
      </c>
      <c r="Q430" s="6"/>
      <c r="R430" s="6" t="s">
        <v>9425</v>
      </c>
      <c r="S430" s="6" t="s">
        <v>9429</v>
      </c>
      <c r="T430" s="6" t="s">
        <v>8817</v>
      </c>
      <c r="U430" s="6" t="s">
        <v>8629</v>
      </c>
    </row>
    <row r="431" spans="1:21" x14ac:dyDescent="0.2">
      <c r="A431" s="9" t="s">
        <v>2438</v>
      </c>
      <c r="B431" s="9" t="s">
        <v>2437</v>
      </c>
      <c r="C431" s="9" t="s">
        <v>697</v>
      </c>
      <c r="D431" s="9" t="s">
        <v>168</v>
      </c>
      <c r="E431" s="9" t="s">
        <v>65</v>
      </c>
      <c r="F431" s="10" t="s">
        <v>66</v>
      </c>
      <c r="G431" s="9" t="s">
        <v>67</v>
      </c>
      <c r="H431" s="9" t="s">
        <v>2439</v>
      </c>
      <c r="I431" s="9" t="s">
        <v>2440</v>
      </c>
      <c r="J431" s="9" t="s">
        <v>2441</v>
      </c>
      <c r="K431" s="9" t="s">
        <v>72</v>
      </c>
      <c r="L431" s="9">
        <v>476544894</v>
      </c>
      <c r="M431" s="9" t="s">
        <v>9421</v>
      </c>
      <c r="N431" s="9" t="s">
        <v>9422</v>
      </c>
      <c r="O431" s="9" t="s">
        <v>9423</v>
      </c>
      <c r="P431" s="9" t="s">
        <v>9424</v>
      </c>
      <c r="Q431" s="9"/>
      <c r="R431" s="9" t="s">
        <v>9425</v>
      </c>
      <c r="S431" s="9" t="s">
        <v>9430</v>
      </c>
      <c r="T431" s="9" t="s">
        <v>9431</v>
      </c>
      <c r="U431" s="9" t="s">
        <v>8629</v>
      </c>
    </row>
    <row r="432" spans="1:21" x14ac:dyDescent="0.2">
      <c r="A432" s="6" t="s">
        <v>2600</v>
      </c>
      <c r="B432" s="6" t="s">
        <v>2599</v>
      </c>
      <c r="C432" s="6" t="s">
        <v>697</v>
      </c>
      <c r="D432" s="6" t="s">
        <v>63</v>
      </c>
      <c r="E432" s="6" t="s">
        <v>65</v>
      </c>
      <c r="F432" s="8" t="s">
        <v>66</v>
      </c>
      <c r="G432" s="6" t="s">
        <v>67</v>
      </c>
      <c r="H432" s="6" t="s">
        <v>1622</v>
      </c>
      <c r="I432" s="6" t="s">
        <v>2601</v>
      </c>
      <c r="J432" s="6" t="s">
        <v>2602</v>
      </c>
      <c r="K432" s="6" t="s">
        <v>72</v>
      </c>
      <c r="L432" s="6">
        <v>476544894</v>
      </c>
      <c r="M432" s="6" t="s">
        <v>9421</v>
      </c>
      <c r="N432" s="6" t="s">
        <v>9422</v>
      </c>
      <c r="O432" s="6" t="s">
        <v>9423</v>
      </c>
      <c r="P432" s="6" t="s">
        <v>9424</v>
      </c>
      <c r="Q432" s="6"/>
      <c r="R432" s="6" t="s">
        <v>9425</v>
      </c>
      <c r="S432" s="6" t="s">
        <v>9432</v>
      </c>
      <c r="T432" s="6" t="s">
        <v>9433</v>
      </c>
      <c r="U432" s="6" t="s">
        <v>9427</v>
      </c>
    </row>
    <row r="433" spans="1:21" x14ac:dyDescent="0.2">
      <c r="A433" s="9" t="s">
        <v>698</v>
      </c>
      <c r="B433" s="9" t="s">
        <v>695</v>
      </c>
      <c r="C433" s="9" t="s">
        <v>697</v>
      </c>
      <c r="D433" s="9" t="s">
        <v>63</v>
      </c>
      <c r="E433" s="9" t="s">
        <v>65</v>
      </c>
      <c r="F433" s="10" t="s">
        <v>66</v>
      </c>
      <c r="G433" s="9" t="s">
        <v>67</v>
      </c>
      <c r="H433" s="9" t="s">
        <v>699</v>
      </c>
      <c r="I433" s="9" t="s">
        <v>700</v>
      </c>
      <c r="J433" s="9" t="s">
        <v>701</v>
      </c>
      <c r="K433" s="9" t="s">
        <v>72</v>
      </c>
      <c r="L433" s="9">
        <v>476544894</v>
      </c>
      <c r="M433" s="9" t="s">
        <v>9421</v>
      </c>
      <c r="N433" s="9" t="s">
        <v>9422</v>
      </c>
      <c r="O433" s="9" t="s">
        <v>9423</v>
      </c>
      <c r="P433" s="9" t="s">
        <v>9424</v>
      </c>
      <c r="Q433" s="9"/>
      <c r="R433" s="9" t="s">
        <v>9425</v>
      </c>
      <c r="S433" s="9" t="s">
        <v>9434</v>
      </c>
      <c r="T433" s="9" t="s">
        <v>9435</v>
      </c>
      <c r="U433" s="9" t="s">
        <v>9427</v>
      </c>
    </row>
    <row r="434" spans="1:21" x14ac:dyDescent="0.2">
      <c r="A434" s="6" t="s">
        <v>2465</v>
      </c>
      <c r="B434" s="6" t="s">
        <v>2464</v>
      </c>
      <c r="C434" s="6" t="s">
        <v>697</v>
      </c>
      <c r="D434" s="6" t="s">
        <v>63</v>
      </c>
      <c r="E434" s="6" t="s">
        <v>65</v>
      </c>
      <c r="F434" s="8" t="s">
        <v>66</v>
      </c>
      <c r="G434" s="6" t="s">
        <v>67</v>
      </c>
      <c r="H434" s="6" t="s">
        <v>2466</v>
      </c>
      <c r="I434" s="6" t="s">
        <v>2467</v>
      </c>
      <c r="J434" s="6" t="s">
        <v>2468</v>
      </c>
      <c r="K434" s="6" t="s">
        <v>72</v>
      </c>
      <c r="L434" s="6">
        <v>476544894</v>
      </c>
      <c r="M434" s="6" t="s">
        <v>9421</v>
      </c>
      <c r="N434" s="6" t="s">
        <v>9422</v>
      </c>
      <c r="O434" s="6" t="s">
        <v>9423</v>
      </c>
      <c r="P434" s="6" t="s">
        <v>9424</v>
      </c>
      <c r="Q434" s="6"/>
      <c r="R434" s="6" t="s">
        <v>9425</v>
      </c>
      <c r="S434" s="6" t="s">
        <v>9436</v>
      </c>
      <c r="T434" s="6" t="s">
        <v>9437</v>
      </c>
      <c r="U434" s="6" t="s">
        <v>9427</v>
      </c>
    </row>
    <row r="435" spans="1:21" x14ac:dyDescent="0.2">
      <c r="A435" s="9" t="s">
        <v>4653</v>
      </c>
      <c r="B435" s="9" t="s">
        <v>4652</v>
      </c>
      <c r="C435" s="9" t="s">
        <v>697</v>
      </c>
      <c r="D435" s="9" t="s">
        <v>63</v>
      </c>
      <c r="E435" s="9" t="s">
        <v>65</v>
      </c>
      <c r="F435" s="10" t="s">
        <v>66</v>
      </c>
      <c r="G435" s="9" t="s">
        <v>67</v>
      </c>
      <c r="H435" s="9" t="s">
        <v>4654</v>
      </c>
      <c r="I435" s="9" t="s">
        <v>4655</v>
      </c>
      <c r="J435" s="9" t="s">
        <v>2271</v>
      </c>
      <c r="K435" s="9" t="s">
        <v>72</v>
      </c>
      <c r="L435" s="9">
        <v>476544894</v>
      </c>
      <c r="M435" s="9" t="s">
        <v>9421</v>
      </c>
      <c r="N435" s="9" t="s">
        <v>9422</v>
      </c>
      <c r="O435" s="9" t="s">
        <v>9423</v>
      </c>
      <c r="P435" s="9" t="s">
        <v>9424</v>
      </c>
      <c r="Q435" s="9"/>
      <c r="R435" s="9" t="s">
        <v>9425</v>
      </c>
      <c r="S435" s="9" t="s">
        <v>9438</v>
      </c>
      <c r="T435" s="9" t="s">
        <v>8685</v>
      </c>
      <c r="U435" s="9" t="s">
        <v>9427</v>
      </c>
    </row>
    <row r="436" spans="1:21" x14ac:dyDescent="0.2">
      <c r="A436" s="6" t="s">
        <v>2455</v>
      </c>
      <c r="B436" s="6" t="s">
        <v>2453</v>
      </c>
      <c r="C436" s="6" t="s">
        <v>697</v>
      </c>
      <c r="D436" s="6" t="s">
        <v>63</v>
      </c>
      <c r="E436" s="6" t="s">
        <v>65</v>
      </c>
      <c r="F436" s="8" t="s">
        <v>66</v>
      </c>
      <c r="G436" s="6" t="s">
        <v>67</v>
      </c>
      <c r="H436" s="6" t="s">
        <v>2456</v>
      </c>
      <c r="I436" s="6" t="s">
        <v>2457</v>
      </c>
      <c r="J436" s="6" t="s">
        <v>236</v>
      </c>
      <c r="K436" s="6" t="s">
        <v>72</v>
      </c>
      <c r="L436" s="6">
        <v>476544894</v>
      </c>
      <c r="M436" s="6" t="s">
        <v>9421</v>
      </c>
      <c r="N436" s="6" t="s">
        <v>9422</v>
      </c>
      <c r="O436" s="6" t="s">
        <v>9423</v>
      </c>
      <c r="P436" s="6" t="s">
        <v>9424</v>
      </c>
      <c r="Q436" s="6"/>
      <c r="R436" s="6" t="s">
        <v>9425</v>
      </c>
      <c r="S436" s="6" t="s">
        <v>9439</v>
      </c>
      <c r="T436" s="6" t="s">
        <v>8829</v>
      </c>
      <c r="U436" s="6" t="s">
        <v>9427</v>
      </c>
    </row>
    <row r="437" spans="1:21" x14ac:dyDescent="0.2">
      <c r="A437" s="9" t="s">
        <v>4642</v>
      </c>
      <c r="B437" s="9" t="s">
        <v>4640</v>
      </c>
      <c r="C437" s="9" t="s">
        <v>697</v>
      </c>
      <c r="D437" s="9" t="s">
        <v>168</v>
      </c>
      <c r="E437" s="9" t="s">
        <v>65</v>
      </c>
      <c r="F437" s="10" t="s">
        <v>66</v>
      </c>
      <c r="G437" s="9" t="s">
        <v>67</v>
      </c>
      <c r="H437" s="9" t="s">
        <v>4643</v>
      </c>
      <c r="I437" s="9" t="s">
        <v>4644</v>
      </c>
      <c r="J437" s="9" t="s">
        <v>4645</v>
      </c>
      <c r="K437" s="9" t="s">
        <v>72</v>
      </c>
      <c r="L437" s="9">
        <v>476544894</v>
      </c>
      <c r="M437" s="9" t="s">
        <v>9421</v>
      </c>
      <c r="N437" s="9" t="s">
        <v>9422</v>
      </c>
      <c r="O437" s="9" t="s">
        <v>9423</v>
      </c>
      <c r="P437" s="9" t="s">
        <v>9424</v>
      </c>
      <c r="Q437" s="9"/>
      <c r="R437" s="9" t="s">
        <v>9425</v>
      </c>
      <c r="S437" s="9" t="s">
        <v>9440</v>
      </c>
      <c r="T437" s="9" t="s">
        <v>9441</v>
      </c>
      <c r="U437" s="9" t="s">
        <v>8629</v>
      </c>
    </row>
    <row r="438" spans="1:21" x14ac:dyDescent="0.2">
      <c r="A438" s="6" t="s">
        <v>2580</v>
      </c>
      <c r="B438" s="6" t="s">
        <v>2579</v>
      </c>
      <c r="C438" s="6" t="s">
        <v>697</v>
      </c>
      <c r="D438" s="6" t="s">
        <v>168</v>
      </c>
      <c r="E438" s="6" t="s">
        <v>65</v>
      </c>
      <c r="F438" s="8" t="s">
        <v>66</v>
      </c>
      <c r="G438" s="6" t="s">
        <v>67</v>
      </c>
      <c r="H438" s="6" t="s">
        <v>2581</v>
      </c>
      <c r="I438" s="6" t="s">
        <v>2582</v>
      </c>
      <c r="J438" s="6" t="s">
        <v>455</v>
      </c>
      <c r="K438" s="6" t="s">
        <v>72</v>
      </c>
      <c r="L438" s="6">
        <v>476544894</v>
      </c>
      <c r="M438" s="6" t="s">
        <v>9421</v>
      </c>
      <c r="N438" s="6" t="s">
        <v>9422</v>
      </c>
      <c r="O438" s="6" t="s">
        <v>9423</v>
      </c>
      <c r="P438" s="6" t="s">
        <v>9424</v>
      </c>
      <c r="Q438" s="6"/>
      <c r="R438" s="6" t="s">
        <v>9425</v>
      </c>
      <c r="S438" s="6" t="s">
        <v>9442</v>
      </c>
      <c r="T438" s="6" t="s">
        <v>8635</v>
      </c>
      <c r="U438" s="6" t="s">
        <v>8629</v>
      </c>
    </row>
    <row r="439" spans="1:21" x14ac:dyDescent="0.2">
      <c r="A439" s="9" t="s">
        <v>2775</v>
      </c>
      <c r="B439" s="9" t="s">
        <v>2774</v>
      </c>
      <c r="C439" s="9" t="s">
        <v>62</v>
      </c>
      <c r="D439" s="9" t="s">
        <v>63</v>
      </c>
      <c r="E439" s="9" t="s">
        <v>65</v>
      </c>
      <c r="F439" s="10" t="s">
        <v>66</v>
      </c>
      <c r="G439" s="9" t="s">
        <v>67</v>
      </c>
      <c r="H439" s="9" t="s">
        <v>2776</v>
      </c>
      <c r="I439" s="9" t="s">
        <v>2777</v>
      </c>
      <c r="J439" s="9" t="s">
        <v>2778</v>
      </c>
      <c r="K439" s="9" t="s">
        <v>72</v>
      </c>
      <c r="L439" s="9">
        <v>476544013</v>
      </c>
      <c r="M439" s="9" t="s">
        <v>9443</v>
      </c>
      <c r="N439" s="9" t="s">
        <v>9444</v>
      </c>
      <c r="O439" s="9" t="s">
        <v>9445</v>
      </c>
      <c r="P439" s="9" t="s">
        <v>9446</v>
      </c>
      <c r="Q439" s="9"/>
      <c r="R439" s="9" t="s">
        <v>9447</v>
      </c>
      <c r="S439" s="9" t="s">
        <v>9448</v>
      </c>
      <c r="T439" s="9" t="s">
        <v>9449</v>
      </c>
      <c r="U439" s="9" t="s">
        <v>9450</v>
      </c>
    </row>
    <row r="440" spans="1:21" x14ac:dyDescent="0.2">
      <c r="A440" s="6" t="s">
        <v>4782</v>
      </c>
      <c r="B440" s="6" t="s">
        <v>4781</v>
      </c>
      <c r="C440" s="6" t="s">
        <v>62</v>
      </c>
      <c r="D440" s="6" t="s">
        <v>63</v>
      </c>
      <c r="E440" s="6" t="s">
        <v>65</v>
      </c>
      <c r="F440" s="8" t="s">
        <v>66</v>
      </c>
      <c r="G440" s="6" t="s">
        <v>67</v>
      </c>
      <c r="H440" s="6" t="s">
        <v>4783</v>
      </c>
      <c r="I440" s="6" t="s">
        <v>4784</v>
      </c>
      <c r="J440" s="6" t="s">
        <v>4785</v>
      </c>
      <c r="K440" s="6" t="s">
        <v>72</v>
      </c>
      <c r="L440" s="6">
        <v>476544013</v>
      </c>
      <c r="M440" s="6" t="s">
        <v>9443</v>
      </c>
      <c r="N440" s="6" t="s">
        <v>9444</v>
      </c>
      <c r="O440" s="6" t="s">
        <v>9445</v>
      </c>
      <c r="P440" s="6" t="s">
        <v>9446</v>
      </c>
      <c r="Q440" s="6"/>
      <c r="R440" s="6" t="s">
        <v>9447</v>
      </c>
      <c r="S440" s="6" t="s">
        <v>9451</v>
      </c>
      <c r="T440" s="6" t="s">
        <v>9452</v>
      </c>
      <c r="U440" s="6" t="s">
        <v>9450</v>
      </c>
    </row>
    <row r="441" spans="1:21" x14ac:dyDescent="0.2">
      <c r="A441" s="9" t="s">
        <v>2672</v>
      </c>
      <c r="B441" s="9" t="s">
        <v>2671</v>
      </c>
      <c r="C441" s="9" t="s">
        <v>62</v>
      </c>
      <c r="D441" s="9" t="s">
        <v>63</v>
      </c>
      <c r="E441" s="9" t="s">
        <v>65</v>
      </c>
      <c r="F441" s="10" t="s">
        <v>66</v>
      </c>
      <c r="G441" s="9" t="s">
        <v>67</v>
      </c>
      <c r="H441" s="9" t="s">
        <v>2673</v>
      </c>
      <c r="I441" s="9" t="s">
        <v>2674</v>
      </c>
      <c r="J441" s="9" t="s">
        <v>135</v>
      </c>
      <c r="K441" s="9" t="s">
        <v>72</v>
      </c>
      <c r="L441" s="9">
        <v>476544013</v>
      </c>
      <c r="M441" s="9" t="s">
        <v>9443</v>
      </c>
      <c r="N441" s="9" t="s">
        <v>9444</v>
      </c>
      <c r="O441" s="9" t="s">
        <v>9445</v>
      </c>
      <c r="P441" s="9" t="s">
        <v>9446</v>
      </c>
      <c r="Q441" s="9"/>
      <c r="R441" s="9" t="s">
        <v>9447</v>
      </c>
      <c r="S441" s="9" t="s">
        <v>9453</v>
      </c>
      <c r="T441" s="9" t="s">
        <v>9454</v>
      </c>
      <c r="U441" s="9" t="s">
        <v>9455</v>
      </c>
    </row>
    <row r="442" spans="1:21" x14ac:dyDescent="0.2">
      <c r="A442" s="6" t="s">
        <v>2746</v>
      </c>
      <c r="B442" s="6" t="s">
        <v>2745</v>
      </c>
      <c r="C442" s="6" t="s">
        <v>62</v>
      </c>
      <c r="D442" s="6" t="s">
        <v>63</v>
      </c>
      <c r="E442" s="6" t="s">
        <v>65</v>
      </c>
      <c r="F442" s="8" t="s">
        <v>66</v>
      </c>
      <c r="G442" s="6" t="s">
        <v>67</v>
      </c>
      <c r="H442" s="6" t="s">
        <v>2747</v>
      </c>
      <c r="I442" s="6" t="s">
        <v>2748</v>
      </c>
      <c r="J442" s="6" t="s">
        <v>2749</v>
      </c>
      <c r="K442" s="6" t="s">
        <v>72</v>
      </c>
      <c r="L442" s="6">
        <v>476544013</v>
      </c>
      <c r="M442" s="6" t="s">
        <v>9443</v>
      </c>
      <c r="N442" s="6" t="s">
        <v>9444</v>
      </c>
      <c r="O442" s="6" t="s">
        <v>9445</v>
      </c>
      <c r="P442" s="6" t="s">
        <v>9446</v>
      </c>
      <c r="Q442" s="6"/>
      <c r="R442" s="6" t="s">
        <v>9447</v>
      </c>
      <c r="S442" s="6" t="s">
        <v>9456</v>
      </c>
      <c r="T442" s="6" t="s">
        <v>9457</v>
      </c>
      <c r="U442" s="6" t="s">
        <v>9450</v>
      </c>
    </row>
    <row r="443" spans="1:21" x14ac:dyDescent="0.2">
      <c r="A443" s="9" t="s">
        <v>4738</v>
      </c>
      <c r="B443" s="9" t="s">
        <v>4737</v>
      </c>
      <c r="C443" s="9" t="s">
        <v>62</v>
      </c>
      <c r="D443" s="9" t="s">
        <v>63</v>
      </c>
      <c r="E443" s="9" t="s">
        <v>65</v>
      </c>
      <c r="F443" s="10" t="s">
        <v>66</v>
      </c>
      <c r="G443" s="9" t="s">
        <v>67</v>
      </c>
      <c r="H443" s="9" t="s">
        <v>4739</v>
      </c>
      <c r="I443" s="9" t="s">
        <v>4740</v>
      </c>
      <c r="J443" s="9" t="s">
        <v>4741</v>
      </c>
      <c r="K443" s="9" t="s">
        <v>72</v>
      </c>
      <c r="L443" s="9">
        <v>476544013</v>
      </c>
      <c r="M443" s="9" t="s">
        <v>9443</v>
      </c>
      <c r="N443" s="9" t="s">
        <v>9444</v>
      </c>
      <c r="O443" s="9" t="s">
        <v>9445</v>
      </c>
      <c r="P443" s="9" t="s">
        <v>9446</v>
      </c>
      <c r="Q443" s="9"/>
      <c r="R443" s="9" t="s">
        <v>9447</v>
      </c>
      <c r="S443" s="9" t="s">
        <v>9458</v>
      </c>
      <c r="T443" s="9" t="s">
        <v>9459</v>
      </c>
      <c r="U443" s="9" t="s">
        <v>9450</v>
      </c>
    </row>
    <row r="444" spans="1:21" x14ac:dyDescent="0.2">
      <c r="A444" s="6" t="s">
        <v>2758</v>
      </c>
      <c r="B444" s="6" t="s">
        <v>2757</v>
      </c>
      <c r="C444" s="6" t="s">
        <v>62</v>
      </c>
      <c r="D444" s="6" t="s">
        <v>63</v>
      </c>
      <c r="E444" s="6" t="s">
        <v>65</v>
      </c>
      <c r="F444" s="8" t="s">
        <v>66</v>
      </c>
      <c r="G444" s="6" t="s">
        <v>67</v>
      </c>
      <c r="H444" s="6" t="s">
        <v>1355</v>
      </c>
      <c r="I444" s="6" t="s">
        <v>2759</v>
      </c>
      <c r="J444" s="6" t="s">
        <v>135</v>
      </c>
      <c r="K444" s="6" t="s">
        <v>72</v>
      </c>
      <c r="L444" s="6">
        <v>476544013</v>
      </c>
      <c r="M444" s="6" t="s">
        <v>9443</v>
      </c>
      <c r="N444" s="6" t="s">
        <v>9444</v>
      </c>
      <c r="O444" s="6" t="s">
        <v>9445</v>
      </c>
      <c r="P444" s="6" t="s">
        <v>9446</v>
      </c>
      <c r="Q444" s="6"/>
      <c r="R444" s="6" t="s">
        <v>9447</v>
      </c>
      <c r="S444" s="6" t="s">
        <v>9460</v>
      </c>
      <c r="T444" s="6" t="s">
        <v>9454</v>
      </c>
      <c r="U444" s="6" t="s">
        <v>9461</v>
      </c>
    </row>
    <row r="445" spans="1:21" x14ac:dyDescent="0.2">
      <c r="A445" s="9" t="s">
        <v>691</v>
      </c>
      <c r="B445" s="9" t="s">
        <v>690</v>
      </c>
      <c r="C445" s="9" t="s">
        <v>62</v>
      </c>
      <c r="D445" s="9" t="s">
        <v>63</v>
      </c>
      <c r="E445" s="9" t="s">
        <v>65</v>
      </c>
      <c r="F445" s="10" t="s">
        <v>66</v>
      </c>
      <c r="G445" s="9" t="s">
        <v>67</v>
      </c>
      <c r="H445" s="9" t="s">
        <v>692</v>
      </c>
      <c r="I445" s="9" t="s">
        <v>693</v>
      </c>
      <c r="J445" s="9" t="s">
        <v>116</v>
      </c>
      <c r="K445" s="9" t="s">
        <v>72</v>
      </c>
      <c r="L445" s="9">
        <v>476544013</v>
      </c>
      <c r="M445" s="9" t="s">
        <v>9443</v>
      </c>
      <c r="N445" s="9" t="s">
        <v>9444</v>
      </c>
      <c r="O445" s="9" t="s">
        <v>9445</v>
      </c>
      <c r="P445" s="9" t="s">
        <v>9446</v>
      </c>
      <c r="Q445" s="9"/>
      <c r="R445" s="9" t="s">
        <v>9447</v>
      </c>
      <c r="S445" s="9" t="s">
        <v>9462</v>
      </c>
      <c r="T445" s="9" t="s">
        <v>9463</v>
      </c>
      <c r="U445" s="9" t="s">
        <v>9450</v>
      </c>
    </row>
    <row r="446" spans="1:21" x14ac:dyDescent="0.2">
      <c r="A446" s="6" t="s">
        <v>2682</v>
      </c>
      <c r="B446" s="6" t="s">
        <v>2681</v>
      </c>
      <c r="C446" s="6" t="s">
        <v>62</v>
      </c>
      <c r="D446" s="6" t="s">
        <v>63</v>
      </c>
      <c r="E446" s="6" t="s">
        <v>65</v>
      </c>
      <c r="F446" s="8" t="s">
        <v>66</v>
      </c>
      <c r="G446" s="6" t="s">
        <v>67</v>
      </c>
      <c r="H446" s="6" t="s">
        <v>2683</v>
      </c>
      <c r="I446" s="6" t="s">
        <v>2684</v>
      </c>
      <c r="J446" s="6" t="s">
        <v>395</v>
      </c>
      <c r="K446" s="6" t="s">
        <v>72</v>
      </c>
      <c r="L446" s="6">
        <v>476544013</v>
      </c>
      <c r="M446" s="6" t="s">
        <v>9443</v>
      </c>
      <c r="N446" s="6" t="s">
        <v>9444</v>
      </c>
      <c r="O446" s="6" t="s">
        <v>9445</v>
      </c>
      <c r="P446" s="6" t="s">
        <v>9446</v>
      </c>
      <c r="Q446" s="6"/>
      <c r="R446" s="6" t="s">
        <v>9447</v>
      </c>
      <c r="S446" s="6" t="s">
        <v>9464</v>
      </c>
      <c r="T446" s="6" t="s">
        <v>8803</v>
      </c>
      <c r="U446" s="6" t="s">
        <v>9450</v>
      </c>
    </row>
    <row r="447" spans="1:21" x14ac:dyDescent="0.2">
      <c r="A447" s="9" t="s">
        <v>4750</v>
      </c>
      <c r="B447" s="9" t="s">
        <v>4748</v>
      </c>
      <c r="C447" s="9" t="s">
        <v>62</v>
      </c>
      <c r="D447" s="9" t="s">
        <v>63</v>
      </c>
      <c r="E447" s="9" t="s">
        <v>65</v>
      </c>
      <c r="F447" s="10" t="s">
        <v>66</v>
      </c>
      <c r="G447" s="9" t="s">
        <v>67</v>
      </c>
      <c r="H447" s="9" t="s">
        <v>4751</v>
      </c>
      <c r="I447" s="9" t="s">
        <v>4752</v>
      </c>
      <c r="J447" s="9" t="s">
        <v>88</v>
      </c>
      <c r="K447" s="9" t="s">
        <v>72</v>
      </c>
      <c r="L447" s="9">
        <v>476544013</v>
      </c>
      <c r="M447" s="9" t="s">
        <v>9443</v>
      </c>
      <c r="N447" s="9" t="s">
        <v>9444</v>
      </c>
      <c r="O447" s="9" t="s">
        <v>9445</v>
      </c>
      <c r="P447" s="9" t="s">
        <v>9446</v>
      </c>
      <c r="Q447" s="9"/>
      <c r="R447" s="9" t="s">
        <v>9447</v>
      </c>
      <c r="S447" s="9" t="s">
        <v>9465</v>
      </c>
      <c r="T447" s="9" t="s">
        <v>8849</v>
      </c>
      <c r="U447" s="9" t="s">
        <v>9450</v>
      </c>
    </row>
    <row r="448" spans="1:21" x14ac:dyDescent="0.2">
      <c r="A448" s="6" t="s">
        <v>4766</v>
      </c>
      <c r="B448" s="6" t="s">
        <v>4765</v>
      </c>
      <c r="C448" s="6" t="s">
        <v>62</v>
      </c>
      <c r="D448" s="6" t="s">
        <v>63</v>
      </c>
      <c r="E448" s="6" t="s">
        <v>65</v>
      </c>
      <c r="F448" s="8" t="s">
        <v>66</v>
      </c>
      <c r="G448" s="6" t="s">
        <v>67</v>
      </c>
      <c r="H448" s="6" t="s">
        <v>4767</v>
      </c>
      <c r="I448" s="6" t="s">
        <v>2922</v>
      </c>
      <c r="J448" s="6" t="s">
        <v>4768</v>
      </c>
      <c r="K448" s="6" t="s">
        <v>72</v>
      </c>
      <c r="L448" s="6">
        <v>476544013</v>
      </c>
      <c r="M448" s="6" t="s">
        <v>9443</v>
      </c>
      <c r="N448" s="6" t="s">
        <v>9444</v>
      </c>
      <c r="O448" s="6" t="s">
        <v>9445</v>
      </c>
      <c r="P448" s="6" t="s">
        <v>9446</v>
      </c>
      <c r="Q448" s="6"/>
      <c r="R448" s="6" t="s">
        <v>9447</v>
      </c>
      <c r="S448" s="6" t="s">
        <v>9466</v>
      </c>
      <c r="T448" s="6" t="s">
        <v>9467</v>
      </c>
      <c r="U448" s="6" t="s">
        <v>9450</v>
      </c>
    </row>
    <row r="449" spans="1:21" x14ac:dyDescent="0.2">
      <c r="A449" s="9" t="s">
        <v>2769</v>
      </c>
      <c r="B449" s="9" t="s">
        <v>2767</v>
      </c>
      <c r="C449" s="9" t="s">
        <v>62</v>
      </c>
      <c r="D449" s="9" t="s">
        <v>168</v>
      </c>
      <c r="E449" s="9" t="s">
        <v>65</v>
      </c>
      <c r="F449" s="10" t="s">
        <v>66</v>
      </c>
      <c r="G449" s="9" t="s">
        <v>67</v>
      </c>
      <c r="H449" s="9" t="s">
        <v>2770</v>
      </c>
      <c r="I449" s="9" t="s">
        <v>2771</v>
      </c>
      <c r="J449" s="9" t="s">
        <v>2772</v>
      </c>
      <c r="K449" s="9" t="s">
        <v>72</v>
      </c>
      <c r="L449" s="9">
        <v>476544013</v>
      </c>
      <c r="M449" s="9" t="s">
        <v>9443</v>
      </c>
      <c r="N449" s="9" t="s">
        <v>9444</v>
      </c>
      <c r="O449" s="9" t="s">
        <v>9445</v>
      </c>
      <c r="P449" s="9" t="s">
        <v>9446</v>
      </c>
      <c r="Q449" s="9"/>
      <c r="R449" s="9" t="s">
        <v>9447</v>
      </c>
      <c r="S449" s="9" t="s">
        <v>9468</v>
      </c>
      <c r="T449" s="9" t="s">
        <v>9469</v>
      </c>
      <c r="U449" s="9" t="s">
        <v>8629</v>
      </c>
    </row>
    <row r="450" spans="1:21" x14ac:dyDescent="0.2">
      <c r="A450" s="6" t="s">
        <v>4797</v>
      </c>
      <c r="B450" s="6" t="s">
        <v>4796</v>
      </c>
      <c r="C450" s="6" t="s">
        <v>62</v>
      </c>
      <c r="D450" s="6" t="s">
        <v>63</v>
      </c>
      <c r="E450" s="6" t="s">
        <v>65</v>
      </c>
      <c r="F450" s="8" t="s">
        <v>66</v>
      </c>
      <c r="G450" s="6" t="s">
        <v>67</v>
      </c>
      <c r="H450" s="6" t="s">
        <v>4798</v>
      </c>
      <c r="I450" s="6" t="s">
        <v>4799</v>
      </c>
      <c r="J450" s="6" t="s">
        <v>4800</v>
      </c>
      <c r="K450" s="6" t="s">
        <v>72</v>
      </c>
      <c r="L450" s="6">
        <v>476544013</v>
      </c>
      <c r="M450" s="6" t="s">
        <v>9443</v>
      </c>
      <c r="N450" s="6" t="s">
        <v>9444</v>
      </c>
      <c r="O450" s="6" t="s">
        <v>9445</v>
      </c>
      <c r="P450" s="6" t="s">
        <v>9446</v>
      </c>
      <c r="Q450" s="6"/>
      <c r="R450" s="6" t="s">
        <v>9447</v>
      </c>
      <c r="S450" s="6" t="s">
        <v>9470</v>
      </c>
      <c r="T450" s="6" t="s">
        <v>9471</v>
      </c>
      <c r="U450" s="6" t="s">
        <v>9450</v>
      </c>
    </row>
    <row r="451" spans="1:21" x14ac:dyDescent="0.2">
      <c r="A451" s="9" t="s">
        <v>5039</v>
      </c>
      <c r="B451" s="9" t="s">
        <v>5038</v>
      </c>
      <c r="C451" s="9" t="s">
        <v>669</v>
      </c>
      <c r="D451" s="9" t="s">
        <v>63</v>
      </c>
      <c r="E451" s="9" t="s">
        <v>65</v>
      </c>
      <c r="F451" s="10" t="s">
        <v>66</v>
      </c>
      <c r="G451" s="9" t="s">
        <v>67</v>
      </c>
      <c r="H451" s="9" t="s">
        <v>5040</v>
      </c>
      <c r="I451" s="9" t="s">
        <v>5041</v>
      </c>
      <c r="J451" s="9" t="s">
        <v>5008</v>
      </c>
      <c r="K451" s="9" t="s">
        <v>72</v>
      </c>
      <c r="L451" s="9">
        <v>476547704</v>
      </c>
      <c r="M451" s="9" t="s">
        <v>9472</v>
      </c>
      <c r="N451" s="9" t="s">
        <v>9473</v>
      </c>
      <c r="O451" s="9" t="s">
        <v>9474</v>
      </c>
      <c r="P451" s="9" t="s">
        <v>9475</v>
      </c>
      <c r="Q451" s="9"/>
      <c r="R451" s="9" t="s">
        <v>9476</v>
      </c>
      <c r="S451" s="9" t="s">
        <v>9477</v>
      </c>
      <c r="T451" s="9" t="s">
        <v>9478</v>
      </c>
      <c r="U451" s="9" t="s">
        <v>9479</v>
      </c>
    </row>
    <row r="452" spans="1:21" x14ac:dyDescent="0.2">
      <c r="A452" s="6" t="s">
        <v>686</v>
      </c>
      <c r="B452" s="6" t="s">
        <v>685</v>
      </c>
      <c r="C452" s="6" t="s">
        <v>669</v>
      </c>
      <c r="D452" s="6" t="s">
        <v>63</v>
      </c>
      <c r="E452" s="6" t="s">
        <v>65</v>
      </c>
      <c r="F452" s="8" t="s">
        <v>66</v>
      </c>
      <c r="G452" s="6" t="s">
        <v>67</v>
      </c>
      <c r="H452" s="6" t="s">
        <v>687</v>
      </c>
      <c r="I452" s="6" t="s">
        <v>688</v>
      </c>
      <c r="J452" s="6" t="s">
        <v>102</v>
      </c>
      <c r="K452" s="6" t="s">
        <v>72</v>
      </c>
      <c r="L452" s="6">
        <v>476547704</v>
      </c>
      <c r="M452" s="6" t="s">
        <v>9472</v>
      </c>
      <c r="N452" s="6" t="s">
        <v>9473</v>
      </c>
      <c r="O452" s="6" t="s">
        <v>9474</v>
      </c>
      <c r="P452" s="6" t="s">
        <v>9475</v>
      </c>
      <c r="Q452" s="6"/>
      <c r="R452" s="6" t="s">
        <v>9476</v>
      </c>
      <c r="S452" s="6" t="s">
        <v>9480</v>
      </c>
      <c r="T452" s="6" t="s">
        <v>8969</v>
      </c>
      <c r="U452" s="6" t="s">
        <v>9479</v>
      </c>
    </row>
    <row r="453" spans="1:21" x14ac:dyDescent="0.2">
      <c r="A453" s="9" t="s">
        <v>5005</v>
      </c>
      <c r="B453" s="9" t="s">
        <v>5004</v>
      </c>
      <c r="C453" s="9" t="s">
        <v>669</v>
      </c>
      <c r="D453" s="9" t="s">
        <v>63</v>
      </c>
      <c r="E453" s="9" t="s">
        <v>65</v>
      </c>
      <c r="F453" s="10" t="s">
        <v>66</v>
      </c>
      <c r="G453" s="9" t="s">
        <v>67</v>
      </c>
      <c r="H453" s="9" t="s">
        <v>5006</v>
      </c>
      <c r="I453" s="9" t="s">
        <v>5007</v>
      </c>
      <c r="J453" s="9" t="s">
        <v>5008</v>
      </c>
      <c r="K453" s="9" t="s">
        <v>72</v>
      </c>
      <c r="L453" s="9">
        <v>476547704</v>
      </c>
      <c r="M453" s="9" t="s">
        <v>9472</v>
      </c>
      <c r="N453" s="9" t="s">
        <v>9473</v>
      </c>
      <c r="O453" s="9" t="s">
        <v>9474</v>
      </c>
      <c r="P453" s="9" t="s">
        <v>9475</v>
      </c>
      <c r="Q453" s="9"/>
      <c r="R453" s="9" t="s">
        <v>9476</v>
      </c>
      <c r="S453" s="9" t="s">
        <v>9481</v>
      </c>
      <c r="T453" s="9" t="s">
        <v>9478</v>
      </c>
      <c r="U453" s="9" t="s">
        <v>9479</v>
      </c>
    </row>
    <row r="454" spans="1:21" x14ac:dyDescent="0.2">
      <c r="A454" s="6" t="s">
        <v>2988</v>
      </c>
      <c r="B454" s="6" t="s">
        <v>2987</v>
      </c>
      <c r="C454" s="6" t="s">
        <v>669</v>
      </c>
      <c r="D454" s="6" t="s">
        <v>63</v>
      </c>
      <c r="E454" s="6" t="s">
        <v>65</v>
      </c>
      <c r="F454" s="8" t="s">
        <v>66</v>
      </c>
      <c r="G454" s="6" t="s">
        <v>67</v>
      </c>
      <c r="H454" s="6" t="s">
        <v>2989</v>
      </c>
      <c r="I454" s="6" t="s">
        <v>2990</v>
      </c>
      <c r="J454" s="6" t="s">
        <v>949</v>
      </c>
      <c r="K454" s="6" t="s">
        <v>72</v>
      </c>
      <c r="L454" s="6">
        <v>476547704</v>
      </c>
      <c r="M454" s="6" t="s">
        <v>9472</v>
      </c>
      <c r="N454" s="6" t="s">
        <v>9473</v>
      </c>
      <c r="O454" s="6" t="s">
        <v>9474</v>
      </c>
      <c r="P454" s="6" t="s">
        <v>9475</v>
      </c>
      <c r="Q454" s="6"/>
      <c r="R454" s="6" t="s">
        <v>9476</v>
      </c>
      <c r="S454" s="6" t="s">
        <v>9482</v>
      </c>
      <c r="T454" s="6" t="s">
        <v>9070</v>
      </c>
      <c r="U454" s="6" t="s">
        <v>9479</v>
      </c>
    </row>
    <row r="455" spans="1:21" x14ac:dyDescent="0.2">
      <c r="A455" s="9" t="s">
        <v>2802</v>
      </c>
      <c r="B455" s="9" t="s">
        <v>2801</v>
      </c>
      <c r="C455" s="9" t="s">
        <v>669</v>
      </c>
      <c r="D455" s="9" t="s">
        <v>168</v>
      </c>
      <c r="E455" s="9" t="s">
        <v>65</v>
      </c>
      <c r="F455" s="10" t="s">
        <v>66</v>
      </c>
      <c r="G455" s="9" t="s">
        <v>67</v>
      </c>
      <c r="H455" s="9" t="s">
        <v>1395</v>
      </c>
      <c r="I455" s="9" t="s">
        <v>1010</v>
      </c>
      <c r="J455" s="9" t="s">
        <v>578</v>
      </c>
      <c r="K455" s="9" t="s">
        <v>72</v>
      </c>
      <c r="L455" s="9">
        <v>476547704</v>
      </c>
      <c r="M455" s="9" t="s">
        <v>9472</v>
      </c>
      <c r="N455" s="9" t="s">
        <v>9473</v>
      </c>
      <c r="O455" s="9" t="s">
        <v>9474</v>
      </c>
      <c r="P455" s="9" t="s">
        <v>9475</v>
      </c>
      <c r="Q455" s="9"/>
      <c r="R455" s="9" t="s">
        <v>9476</v>
      </c>
      <c r="S455" s="9" t="s">
        <v>9483</v>
      </c>
      <c r="T455" s="9" t="s">
        <v>8915</v>
      </c>
      <c r="U455" s="9" t="s">
        <v>8629</v>
      </c>
    </row>
    <row r="456" spans="1:21" x14ac:dyDescent="0.2">
      <c r="A456" s="6" t="s">
        <v>680</v>
      </c>
      <c r="B456" s="6" t="s">
        <v>679</v>
      </c>
      <c r="C456" s="6" t="s">
        <v>669</v>
      </c>
      <c r="D456" s="6" t="s">
        <v>63</v>
      </c>
      <c r="E456" s="6" t="s">
        <v>65</v>
      </c>
      <c r="F456" s="8" t="s">
        <v>66</v>
      </c>
      <c r="G456" s="6" t="s">
        <v>67</v>
      </c>
      <c r="H456" s="6" t="s">
        <v>681</v>
      </c>
      <c r="I456" s="6" t="s">
        <v>682</v>
      </c>
      <c r="J456" s="6" t="s">
        <v>683</v>
      </c>
      <c r="K456" s="6" t="s">
        <v>72</v>
      </c>
      <c r="L456" s="6">
        <v>476547704</v>
      </c>
      <c r="M456" s="6" t="s">
        <v>9472</v>
      </c>
      <c r="N456" s="6" t="s">
        <v>9473</v>
      </c>
      <c r="O456" s="6" t="s">
        <v>9474</v>
      </c>
      <c r="P456" s="6" t="s">
        <v>9475</v>
      </c>
      <c r="Q456" s="6"/>
      <c r="R456" s="6" t="s">
        <v>9476</v>
      </c>
      <c r="S456" s="6" t="s">
        <v>9484</v>
      </c>
      <c r="T456" s="6" t="s">
        <v>8833</v>
      </c>
      <c r="U456" s="6" t="s">
        <v>9479</v>
      </c>
    </row>
    <row r="457" spans="1:21" x14ac:dyDescent="0.2">
      <c r="A457" s="9" t="s">
        <v>675</v>
      </c>
      <c r="B457" s="9" t="s">
        <v>674</v>
      </c>
      <c r="C457" s="9" t="s">
        <v>669</v>
      </c>
      <c r="D457" s="9" t="s">
        <v>63</v>
      </c>
      <c r="E457" s="9" t="s">
        <v>65</v>
      </c>
      <c r="F457" s="10" t="s">
        <v>66</v>
      </c>
      <c r="G457" s="9" t="s">
        <v>67</v>
      </c>
      <c r="H457" s="9" t="s">
        <v>676</v>
      </c>
      <c r="I457" s="9" t="s">
        <v>677</v>
      </c>
      <c r="J457" s="9" t="s">
        <v>236</v>
      </c>
      <c r="K457" s="9" t="s">
        <v>72</v>
      </c>
      <c r="L457" s="9">
        <v>476547704</v>
      </c>
      <c r="M457" s="9" t="s">
        <v>9472</v>
      </c>
      <c r="N457" s="9" t="s">
        <v>9473</v>
      </c>
      <c r="O457" s="9" t="s">
        <v>9474</v>
      </c>
      <c r="P457" s="9" t="s">
        <v>9475</v>
      </c>
      <c r="Q457" s="9"/>
      <c r="R457" s="9" t="s">
        <v>9476</v>
      </c>
      <c r="S457" s="9" t="s">
        <v>9485</v>
      </c>
      <c r="T457" s="9" t="s">
        <v>8829</v>
      </c>
      <c r="U457" s="9" t="s">
        <v>9479</v>
      </c>
    </row>
    <row r="458" spans="1:21" x14ac:dyDescent="0.2">
      <c r="A458" s="6" t="s">
        <v>2809</v>
      </c>
      <c r="B458" s="6" t="s">
        <v>2808</v>
      </c>
      <c r="C458" s="6" t="s">
        <v>669</v>
      </c>
      <c r="D458" s="6" t="s">
        <v>168</v>
      </c>
      <c r="E458" s="6" t="s">
        <v>65</v>
      </c>
      <c r="F458" s="8" t="s">
        <v>66</v>
      </c>
      <c r="G458" s="6" t="s">
        <v>67</v>
      </c>
      <c r="H458" s="6" t="s">
        <v>2810</v>
      </c>
      <c r="I458" s="6" t="s">
        <v>2811</v>
      </c>
      <c r="J458" s="6" t="s">
        <v>2812</v>
      </c>
      <c r="K458" s="6" t="s">
        <v>72</v>
      </c>
      <c r="L458" s="6">
        <v>476547704</v>
      </c>
      <c r="M458" s="6" t="s">
        <v>9472</v>
      </c>
      <c r="N458" s="6" t="s">
        <v>9473</v>
      </c>
      <c r="O458" s="6" t="s">
        <v>9474</v>
      </c>
      <c r="P458" s="6" t="s">
        <v>9475</v>
      </c>
      <c r="Q458" s="6"/>
      <c r="R458" s="6" t="s">
        <v>9476</v>
      </c>
      <c r="S458" s="6" t="s">
        <v>9486</v>
      </c>
      <c r="T458" s="6" t="s">
        <v>9487</v>
      </c>
      <c r="U458" s="6" t="s">
        <v>8629</v>
      </c>
    </row>
    <row r="459" spans="1:21" x14ac:dyDescent="0.2">
      <c r="A459" s="9" t="s">
        <v>2959</v>
      </c>
      <c r="B459" s="9" t="s">
        <v>2957</v>
      </c>
      <c r="C459" s="9" t="s">
        <v>669</v>
      </c>
      <c r="D459" s="9" t="s">
        <v>63</v>
      </c>
      <c r="E459" s="9" t="s">
        <v>65</v>
      </c>
      <c r="F459" s="10" t="s">
        <v>66</v>
      </c>
      <c r="G459" s="9" t="s">
        <v>67</v>
      </c>
      <c r="H459" s="9" t="s">
        <v>2960</v>
      </c>
      <c r="I459" s="9" t="s">
        <v>2961</v>
      </c>
      <c r="J459" s="9" t="s">
        <v>88</v>
      </c>
      <c r="K459" s="9" t="s">
        <v>72</v>
      </c>
      <c r="L459" s="9">
        <v>476547704</v>
      </c>
      <c r="M459" s="9" t="s">
        <v>9472</v>
      </c>
      <c r="N459" s="9" t="s">
        <v>9473</v>
      </c>
      <c r="O459" s="9" t="s">
        <v>9474</v>
      </c>
      <c r="P459" s="9" t="s">
        <v>9475</v>
      </c>
      <c r="Q459" s="9"/>
      <c r="R459" s="9" t="s">
        <v>9476</v>
      </c>
      <c r="S459" s="9" t="s">
        <v>9488</v>
      </c>
      <c r="T459" s="9" t="s">
        <v>8849</v>
      </c>
      <c r="U459" s="9" t="s">
        <v>9479</v>
      </c>
    </row>
    <row r="460" spans="1:21" x14ac:dyDescent="0.2">
      <c r="A460" s="6" t="s">
        <v>5055</v>
      </c>
      <c r="B460" s="6" t="s">
        <v>5054</v>
      </c>
      <c r="C460" s="6" t="s">
        <v>669</v>
      </c>
      <c r="D460" s="6" t="s">
        <v>63</v>
      </c>
      <c r="E460" s="6" t="s">
        <v>65</v>
      </c>
      <c r="F460" s="8" t="s">
        <v>66</v>
      </c>
      <c r="G460" s="6" t="s">
        <v>67</v>
      </c>
      <c r="H460" s="6" t="s">
        <v>5056</v>
      </c>
      <c r="I460" s="6" t="s">
        <v>5057</v>
      </c>
      <c r="J460" s="6" t="s">
        <v>219</v>
      </c>
      <c r="K460" s="6" t="s">
        <v>72</v>
      </c>
      <c r="L460" s="6">
        <v>476547704</v>
      </c>
      <c r="M460" s="6" t="s">
        <v>9472</v>
      </c>
      <c r="N460" s="6" t="s">
        <v>9473</v>
      </c>
      <c r="O460" s="6" t="s">
        <v>9474</v>
      </c>
      <c r="P460" s="6" t="s">
        <v>9475</v>
      </c>
      <c r="Q460" s="6"/>
      <c r="R460" s="6" t="s">
        <v>9476</v>
      </c>
      <c r="S460" s="6" t="s">
        <v>9489</v>
      </c>
      <c r="T460" s="6" t="s">
        <v>8817</v>
      </c>
      <c r="U460" s="6" t="s">
        <v>9479</v>
      </c>
    </row>
    <row r="461" spans="1:21" x14ac:dyDescent="0.2">
      <c r="A461" s="9" t="s">
        <v>670</v>
      </c>
      <c r="B461" s="9" t="s">
        <v>667</v>
      </c>
      <c r="C461" s="9" t="s">
        <v>669</v>
      </c>
      <c r="D461" s="9" t="s">
        <v>63</v>
      </c>
      <c r="E461" s="9" t="s">
        <v>65</v>
      </c>
      <c r="F461" s="10" t="s">
        <v>66</v>
      </c>
      <c r="G461" s="9" t="s">
        <v>67</v>
      </c>
      <c r="H461" s="9" t="s">
        <v>671</v>
      </c>
      <c r="I461" s="9" t="s">
        <v>672</v>
      </c>
      <c r="J461" s="9" t="s">
        <v>145</v>
      </c>
      <c r="K461" s="9" t="s">
        <v>72</v>
      </c>
      <c r="L461" s="9">
        <v>476547704</v>
      </c>
      <c r="M461" s="9" t="s">
        <v>9472</v>
      </c>
      <c r="N461" s="9" t="s">
        <v>9473</v>
      </c>
      <c r="O461" s="9" t="s">
        <v>9474</v>
      </c>
      <c r="P461" s="9" t="s">
        <v>9475</v>
      </c>
      <c r="Q461" s="9"/>
      <c r="R461" s="9" t="s">
        <v>9476</v>
      </c>
      <c r="S461" s="9" t="s">
        <v>9490</v>
      </c>
      <c r="T461" s="9" t="s">
        <v>9200</v>
      </c>
      <c r="U461" s="9" t="s">
        <v>9479</v>
      </c>
    </row>
    <row r="462" spans="1:21" x14ac:dyDescent="0.2">
      <c r="A462" s="6" t="s">
        <v>663</v>
      </c>
      <c r="B462" s="6" t="s">
        <v>662</v>
      </c>
      <c r="C462" s="6" t="s">
        <v>656</v>
      </c>
      <c r="D462" s="6" t="s">
        <v>63</v>
      </c>
      <c r="E462" s="6" t="s">
        <v>65</v>
      </c>
      <c r="F462" s="8" t="s">
        <v>66</v>
      </c>
      <c r="G462" s="6" t="s">
        <v>67</v>
      </c>
      <c r="H462" s="6" t="s">
        <v>664</v>
      </c>
      <c r="I462" s="6" t="s">
        <v>665</v>
      </c>
      <c r="J462" s="6" t="s">
        <v>426</v>
      </c>
      <c r="K462" s="6" t="s">
        <v>72</v>
      </c>
      <c r="L462" s="6">
        <v>476542951</v>
      </c>
      <c r="M462" s="6" t="s">
        <v>9491</v>
      </c>
      <c r="N462" s="6" t="s">
        <v>9492</v>
      </c>
      <c r="O462" s="6" t="s">
        <v>9493</v>
      </c>
      <c r="P462" s="6" t="s">
        <v>9494</v>
      </c>
      <c r="Q462" s="6"/>
      <c r="R462" s="6" t="s">
        <v>9495</v>
      </c>
      <c r="S462" s="6" t="s">
        <v>9496</v>
      </c>
      <c r="T462" s="6" t="s">
        <v>8825</v>
      </c>
      <c r="U462" s="6" t="s">
        <v>8627</v>
      </c>
    </row>
    <row r="463" spans="1:21" x14ac:dyDescent="0.2">
      <c r="A463" s="9" t="s">
        <v>657</v>
      </c>
      <c r="B463" s="9" t="s">
        <v>654</v>
      </c>
      <c r="C463" s="9" t="s">
        <v>656</v>
      </c>
      <c r="D463" s="9" t="s">
        <v>63</v>
      </c>
      <c r="E463" s="9" t="s">
        <v>65</v>
      </c>
      <c r="F463" s="10" t="s">
        <v>66</v>
      </c>
      <c r="G463" s="9" t="s">
        <v>67</v>
      </c>
      <c r="H463" s="9" t="s">
        <v>658</v>
      </c>
      <c r="I463" s="9" t="s">
        <v>659</v>
      </c>
      <c r="J463" s="9" t="s">
        <v>660</v>
      </c>
      <c r="K463" s="9" t="s">
        <v>72</v>
      </c>
      <c r="L463" s="9">
        <v>476542951</v>
      </c>
      <c r="M463" s="9" t="s">
        <v>9491</v>
      </c>
      <c r="N463" s="9" t="s">
        <v>9492</v>
      </c>
      <c r="O463" s="9" t="s">
        <v>9493</v>
      </c>
      <c r="P463" s="9" t="s">
        <v>9494</v>
      </c>
      <c r="Q463" s="9"/>
      <c r="R463" s="9" t="s">
        <v>9495</v>
      </c>
      <c r="S463" s="9" t="s">
        <v>9497</v>
      </c>
      <c r="T463" s="9" t="s">
        <v>9263</v>
      </c>
      <c r="U463" s="9" t="s">
        <v>8627</v>
      </c>
    </row>
    <row r="464" spans="1:21" x14ac:dyDescent="0.2">
      <c r="A464" s="6" t="s">
        <v>3008</v>
      </c>
      <c r="B464" s="6" t="s">
        <v>3007</v>
      </c>
      <c r="C464" s="6" t="s">
        <v>656</v>
      </c>
      <c r="D464" s="6" t="s">
        <v>168</v>
      </c>
      <c r="E464" s="6" t="s">
        <v>65</v>
      </c>
      <c r="F464" s="8" t="s">
        <v>66</v>
      </c>
      <c r="G464" s="6" t="s">
        <v>67</v>
      </c>
      <c r="H464" s="6" t="s">
        <v>3009</v>
      </c>
      <c r="I464" s="6" t="s">
        <v>3010</v>
      </c>
      <c r="J464" s="6" t="s">
        <v>3011</v>
      </c>
      <c r="K464" s="6" t="s">
        <v>72</v>
      </c>
      <c r="L464" s="6">
        <v>476542951</v>
      </c>
      <c r="M464" s="6" t="s">
        <v>9491</v>
      </c>
      <c r="N464" s="6" t="s">
        <v>9492</v>
      </c>
      <c r="O464" s="6" t="s">
        <v>9493</v>
      </c>
      <c r="P464" s="6" t="s">
        <v>9494</v>
      </c>
      <c r="Q464" s="6"/>
      <c r="R464" s="6" t="s">
        <v>9495</v>
      </c>
      <c r="S464" s="6" t="s">
        <v>9498</v>
      </c>
      <c r="T464" s="6" t="s">
        <v>9102</v>
      </c>
      <c r="U464" s="6" t="s">
        <v>8629</v>
      </c>
    </row>
    <row r="465" spans="1:21" x14ac:dyDescent="0.2">
      <c r="A465" s="9" t="s">
        <v>5075</v>
      </c>
      <c r="B465" s="9" t="s">
        <v>5073</v>
      </c>
      <c r="C465" s="9" t="s">
        <v>656</v>
      </c>
      <c r="D465" s="9" t="s">
        <v>63</v>
      </c>
      <c r="E465" s="9" t="s">
        <v>65</v>
      </c>
      <c r="F465" s="10" t="s">
        <v>66</v>
      </c>
      <c r="G465" s="9" t="s">
        <v>67</v>
      </c>
      <c r="H465" s="9" t="s">
        <v>5076</v>
      </c>
      <c r="I465" s="9" t="s">
        <v>5077</v>
      </c>
      <c r="J465" s="9" t="s">
        <v>88</v>
      </c>
      <c r="K465" s="9" t="s">
        <v>72</v>
      </c>
      <c r="L465" s="9">
        <v>476542951</v>
      </c>
      <c r="M465" s="9" t="s">
        <v>9491</v>
      </c>
      <c r="N465" s="9" t="s">
        <v>9492</v>
      </c>
      <c r="O465" s="9" t="s">
        <v>9493</v>
      </c>
      <c r="P465" s="9" t="s">
        <v>9494</v>
      </c>
      <c r="Q465" s="9"/>
      <c r="R465" s="9" t="s">
        <v>9495</v>
      </c>
      <c r="S465" s="9" t="s">
        <v>9499</v>
      </c>
      <c r="T465" s="9" t="s">
        <v>8849</v>
      </c>
      <c r="U465" s="9" t="s">
        <v>8627</v>
      </c>
    </row>
    <row r="466" spans="1:21" x14ac:dyDescent="0.2">
      <c r="A466" s="6" t="s">
        <v>3042</v>
      </c>
      <c r="B466" s="6" t="s">
        <v>3041</v>
      </c>
      <c r="C466" s="6" t="s">
        <v>656</v>
      </c>
      <c r="D466" s="6" t="s">
        <v>63</v>
      </c>
      <c r="E466" s="6" t="s">
        <v>65</v>
      </c>
      <c r="F466" s="8" t="s">
        <v>66</v>
      </c>
      <c r="G466" s="6" t="s">
        <v>67</v>
      </c>
      <c r="H466" s="6" t="s">
        <v>3043</v>
      </c>
      <c r="I466" s="6" t="s">
        <v>3044</v>
      </c>
      <c r="J466" s="6" t="s">
        <v>80</v>
      </c>
      <c r="K466" s="6" t="s">
        <v>72</v>
      </c>
      <c r="L466" s="6">
        <v>476542951</v>
      </c>
      <c r="M466" s="6" t="s">
        <v>9491</v>
      </c>
      <c r="N466" s="6" t="s">
        <v>9492</v>
      </c>
      <c r="O466" s="6" t="s">
        <v>9493</v>
      </c>
      <c r="P466" s="6" t="s">
        <v>9494</v>
      </c>
      <c r="Q466" s="6"/>
      <c r="R466" s="6" t="s">
        <v>9495</v>
      </c>
      <c r="S466" s="6" t="s">
        <v>9500</v>
      </c>
      <c r="T466" s="6" t="s">
        <v>9109</v>
      </c>
      <c r="U466" s="6" t="s">
        <v>8627</v>
      </c>
    </row>
    <row r="467" spans="1:21" x14ac:dyDescent="0.2">
      <c r="A467" s="9" t="s">
        <v>3025</v>
      </c>
      <c r="B467" s="9" t="s">
        <v>3023</v>
      </c>
      <c r="C467" s="9" t="s">
        <v>656</v>
      </c>
      <c r="D467" s="9" t="s">
        <v>63</v>
      </c>
      <c r="E467" s="9" t="s">
        <v>65</v>
      </c>
      <c r="F467" s="10" t="s">
        <v>66</v>
      </c>
      <c r="G467" s="9" t="s">
        <v>67</v>
      </c>
      <c r="H467" s="9" t="s">
        <v>3026</v>
      </c>
      <c r="I467" s="9" t="s">
        <v>3027</v>
      </c>
      <c r="J467" s="9" t="s">
        <v>236</v>
      </c>
      <c r="K467" s="9" t="s">
        <v>72</v>
      </c>
      <c r="L467" s="9">
        <v>476542951</v>
      </c>
      <c r="M467" s="9" t="s">
        <v>9491</v>
      </c>
      <c r="N467" s="9" t="s">
        <v>9492</v>
      </c>
      <c r="O467" s="9" t="s">
        <v>9493</v>
      </c>
      <c r="P467" s="9" t="s">
        <v>9494</v>
      </c>
      <c r="Q467" s="9"/>
      <c r="R467" s="9" t="s">
        <v>9495</v>
      </c>
      <c r="S467" s="9" t="s">
        <v>9501</v>
      </c>
      <c r="T467" s="9" t="s">
        <v>8829</v>
      </c>
      <c r="U467" s="9" t="s">
        <v>8627</v>
      </c>
    </row>
    <row r="468" spans="1:21" x14ac:dyDescent="0.2">
      <c r="A468" s="6" t="s">
        <v>5064</v>
      </c>
      <c r="B468" s="6" t="s">
        <v>5063</v>
      </c>
      <c r="C468" s="6" t="s">
        <v>656</v>
      </c>
      <c r="D468" s="6" t="s">
        <v>63</v>
      </c>
      <c r="E468" s="6" t="s">
        <v>65</v>
      </c>
      <c r="F468" s="8" t="s">
        <v>66</v>
      </c>
      <c r="G468" s="6" t="s">
        <v>67</v>
      </c>
      <c r="H468" s="6" t="s">
        <v>5065</v>
      </c>
      <c r="I468" s="6" t="s">
        <v>5066</v>
      </c>
      <c r="J468" s="6" t="s">
        <v>426</v>
      </c>
      <c r="K468" s="6" t="s">
        <v>72</v>
      </c>
      <c r="L468" s="6">
        <v>476542951</v>
      </c>
      <c r="M468" s="6" t="s">
        <v>9491</v>
      </c>
      <c r="N468" s="6" t="s">
        <v>9492</v>
      </c>
      <c r="O468" s="6" t="s">
        <v>9493</v>
      </c>
      <c r="P468" s="6" t="s">
        <v>9494</v>
      </c>
      <c r="Q468" s="6"/>
      <c r="R468" s="6" t="s">
        <v>9495</v>
      </c>
      <c r="S468" s="6" t="s">
        <v>9502</v>
      </c>
      <c r="T468" s="6" t="s">
        <v>8825</v>
      </c>
      <c r="U468" s="6" t="s">
        <v>8627</v>
      </c>
    </row>
    <row r="469" spans="1:21" x14ac:dyDescent="0.2">
      <c r="A469" s="9" t="s">
        <v>5106</v>
      </c>
      <c r="B469" s="9" t="s">
        <v>5104</v>
      </c>
      <c r="C469" s="9" t="s">
        <v>656</v>
      </c>
      <c r="D469" s="9" t="s">
        <v>63</v>
      </c>
      <c r="E469" s="9" t="s">
        <v>65</v>
      </c>
      <c r="F469" s="10" t="s">
        <v>66</v>
      </c>
      <c r="G469" s="9" t="s">
        <v>67</v>
      </c>
      <c r="H469" s="9" t="s">
        <v>5107</v>
      </c>
      <c r="I469" s="9" t="s">
        <v>5108</v>
      </c>
      <c r="J469" s="9" t="s">
        <v>5109</v>
      </c>
      <c r="K469" s="9" t="s">
        <v>72</v>
      </c>
      <c r="L469" s="9">
        <v>476542951</v>
      </c>
      <c r="M469" s="9" t="s">
        <v>9491</v>
      </c>
      <c r="N469" s="9" t="s">
        <v>9492</v>
      </c>
      <c r="O469" s="9" t="s">
        <v>9493</v>
      </c>
      <c r="P469" s="9" t="s">
        <v>9494</v>
      </c>
      <c r="Q469" s="9"/>
      <c r="R469" s="9" t="s">
        <v>9495</v>
      </c>
      <c r="S469" s="9" t="s">
        <v>9503</v>
      </c>
      <c r="T469" s="9" t="s">
        <v>9504</v>
      </c>
      <c r="U469" s="9" t="s">
        <v>8627</v>
      </c>
    </row>
    <row r="470" spans="1:21" x14ac:dyDescent="0.2">
      <c r="A470" s="6" t="s">
        <v>5156</v>
      </c>
      <c r="B470" s="6" t="s">
        <v>5154</v>
      </c>
      <c r="C470" s="6" t="s">
        <v>645</v>
      </c>
      <c r="D470" s="6" t="s">
        <v>63</v>
      </c>
      <c r="E470" s="6" t="s">
        <v>65</v>
      </c>
      <c r="F470" s="8" t="s">
        <v>66</v>
      </c>
      <c r="G470" s="6" t="s">
        <v>67</v>
      </c>
      <c r="H470" s="6" t="s">
        <v>5157</v>
      </c>
      <c r="I470" s="6" t="s">
        <v>3799</v>
      </c>
      <c r="J470" s="6" t="s">
        <v>236</v>
      </c>
      <c r="K470" s="6" t="s">
        <v>72</v>
      </c>
      <c r="L470" s="6">
        <v>476542953</v>
      </c>
      <c r="M470" s="6" t="s">
        <v>9505</v>
      </c>
      <c r="N470" s="6" t="s">
        <v>9506</v>
      </c>
      <c r="O470" s="6" t="s">
        <v>9507</v>
      </c>
      <c r="P470" s="6" t="s">
        <v>9508</v>
      </c>
      <c r="Q470" s="6"/>
      <c r="R470" s="6" t="s">
        <v>9509</v>
      </c>
      <c r="S470" s="6" t="s">
        <v>9510</v>
      </c>
      <c r="T470" s="6" t="s">
        <v>8829</v>
      </c>
      <c r="U470" s="6" t="s">
        <v>9023</v>
      </c>
    </row>
    <row r="471" spans="1:21" x14ac:dyDescent="0.2">
      <c r="A471" s="9" t="s">
        <v>649</v>
      </c>
      <c r="B471" s="9" t="s">
        <v>643</v>
      </c>
      <c r="C471" s="9" t="s">
        <v>645</v>
      </c>
      <c r="D471" s="9" t="s">
        <v>63</v>
      </c>
      <c r="E471" s="9" t="s">
        <v>65</v>
      </c>
      <c r="F471" s="10" t="s">
        <v>66</v>
      </c>
      <c r="G471" s="9" t="s">
        <v>67</v>
      </c>
      <c r="H471" s="9" t="s">
        <v>650</v>
      </c>
      <c r="I471" s="9" t="s">
        <v>651</v>
      </c>
      <c r="J471" s="9" t="s">
        <v>652</v>
      </c>
      <c r="K471" s="9" t="s">
        <v>72</v>
      </c>
      <c r="L471" s="9">
        <v>476542953</v>
      </c>
      <c r="M471" s="9" t="s">
        <v>9505</v>
      </c>
      <c r="N471" s="9" t="s">
        <v>9506</v>
      </c>
      <c r="O471" s="9" t="s">
        <v>9507</v>
      </c>
      <c r="P471" s="9" t="s">
        <v>9508</v>
      </c>
      <c r="Q471" s="9"/>
      <c r="R471" s="9" t="s">
        <v>9509</v>
      </c>
      <c r="S471" s="9" t="s">
        <v>9511</v>
      </c>
      <c r="T471" s="9" t="s">
        <v>9512</v>
      </c>
      <c r="U471" s="9" t="s">
        <v>9023</v>
      </c>
    </row>
    <row r="472" spans="1:21" x14ac:dyDescent="0.2">
      <c r="A472" s="6" t="s">
        <v>3199</v>
      </c>
      <c r="B472" s="6" t="s">
        <v>3198</v>
      </c>
      <c r="C472" s="6" t="s">
        <v>645</v>
      </c>
      <c r="D472" s="6" t="s">
        <v>63</v>
      </c>
      <c r="E472" s="6" t="s">
        <v>65</v>
      </c>
      <c r="F472" s="8" t="s">
        <v>66</v>
      </c>
      <c r="G472" s="6" t="s">
        <v>67</v>
      </c>
      <c r="H472" s="6" t="s">
        <v>3200</v>
      </c>
      <c r="I472" s="6" t="s">
        <v>3201</v>
      </c>
      <c r="J472" s="6" t="s">
        <v>1028</v>
      </c>
      <c r="K472" s="6" t="s">
        <v>72</v>
      </c>
      <c r="L472" s="6">
        <v>476542953</v>
      </c>
      <c r="M472" s="6" t="s">
        <v>9505</v>
      </c>
      <c r="N472" s="6" t="s">
        <v>9506</v>
      </c>
      <c r="O472" s="6" t="s">
        <v>9507</v>
      </c>
      <c r="P472" s="6" t="s">
        <v>9508</v>
      </c>
      <c r="Q472" s="6"/>
      <c r="R472" s="6" t="s">
        <v>9509</v>
      </c>
      <c r="S472" s="6" t="s">
        <v>9513</v>
      </c>
      <c r="T472" s="6" t="s">
        <v>9002</v>
      </c>
      <c r="U472" s="6" t="s">
        <v>9023</v>
      </c>
    </row>
    <row r="473" spans="1:21" x14ac:dyDescent="0.2">
      <c r="A473" s="9" t="s">
        <v>3407</v>
      </c>
      <c r="B473" s="9" t="s">
        <v>3405</v>
      </c>
      <c r="C473" s="9" t="s">
        <v>645</v>
      </c>
      <c r="D473" s="9" t="s">
        <v>63</v>
      </c>
      <c r="E473" s="9" t="s">
        <v>65</v>
      </c>
      <c r="F473" s="10" t="s">
        <v>66</v>
      </c>
      <c r="G473" s="9" t="s">
        <v>67</v>
      </c>
      <c r="H473" s="9" t="s">
        <v>3408</v>
      </c>
      <c r="I473" s="9" t="s">
        <v>3409</v>
      </c>
      <c r="J473" s="9" t="s">
        <v>683</v>
      </c>
      <c r="K473" s="9" t="s">
        <v>72</v>
      </c>
      <c r="L473" s="9">
        <v>476542953</v>
      </c>
      <c r="M473" s="9" t="s">
        <v>9505</v>
      </c>
      <c r="N473" s="9" t="s">
        <v>9506</v>
      </c>
      <c r="O473" s="9" t="s">
        <v>9507</v>
      </c>
      <c r="P473" s="9" t="s">
        <v>9508</v>
      </c>
      <c r="Q473" s="9"/>
      <c r="R473" s="9" t="s">
        <v>9509</v>
      </c>
      <c r="S473" s="9" t="s">
        <v>9514</v>
      </c>
      <c r="T473" s="9" t="s">
        <v>8833</v>
      </c>
      <c r="U473" s="9" t="s">
        <v>9023</v>
      </c>
    </row>
    <row r="474" spans="1:21" x14ac:dyDescent="0.2">
      <c r="A474" s="6" t="s">
        <v>3159</v>
      </c>
      <c r="B474" s="6" t="s">
        <v>3158</v>
      </c>
      <c r="C474" s="6" t="s">
        <v>645</v>
      </c>
      <c r="D474" s="6" t="s">
        <v>168</v>
      </c>
      <c r="E474" s="6" t="s">
        <v>65</v>
      </c>
      <c r="F474" s="8" t="s">
        <v>66</v>
      </c>
      <c r="G474" s="6" t="s">
        <v>67</v>
      </c>
      <c r="H474" s="6" t="s">
        <v>3160</v>
      </c>
      <c r="I474" s="6" t="s">
        <v>3161</v>
      </c>
      <c r="J474" s="6" t="s">
        <v>284</v>
      </c>
      <c r="K474" s="6" t="s">
        <v>72</v>
      </c>
      <c r="L474" s="6">
        <v>476542953</v>
      </c>
      <c r="M474" s="6" t="s">
        <v>9505</v>
      </c>
      <c r="N474" s="6" t="s">
        <v>9506</v>
      </c>
      <c r="O474" s="6" t="s">
        <v>9507</v>
      </c>
      <c r="P474" s="6" t="s">
        <v>9508</v>
      </c>
      <c r="Q474" s="6"/>
      <c r="R474" s="6" t="s">
        <v>9509</v>
      </c>
      <c r="S474" s="6" t="s">
        <v>9515</v>
      </c>
      <c r="T474" s="6" t="s">
        <v>8831</v>
      </c>
      <c r="U474" s="6" t="s">
        <v>8629</v>
      </c>
    </row>
    <row r="475" spans="1:21" x14ac:dyDescent="0.2">
      <c r="A475" s="9" t="s">
        <v>1904</v>
      </c>
      <c r="B475" s="9" t="s">
        <v>1903</v>
      </c>
      <c r="C475" s="9" t="s">
        <v>645</v>
      </c>
      <c r="D475" s="9" t="s">
        <v>63</v>
      </c>
      <c r="E475" s="9" t="s">
        <v>65</v>
      </c>
      <c r="F475" s="10" t="s">
        <v>66</v>
      </c>
      <c r="G475" s="9" t="s">
        <v>67</v>
      </c>
      <c r="H475" s="9" t="s">
        <v>1905</v>
      </c>
      <c r="I475" s="9" t="s">
        <v>1906</v>
      </c>
      <c r="J475" s="9" t="s">
        <v>1053</v>
      </c>
      <c r="K475" s="9" t="s">
        <v>72</v>
      </c>
      <c r="L475" s="9">
        <v>476542953</v>
      </c>
      <c r="M475" s="9" t="s">
        <v>9505</v>
      </c>
      <c r="N475" s="9" t="s">
        <v>9506</v>
      </c>
      <c r="O475" s="9" t="s">
        <v>9507</v>
      </c>
      <c r="P475" s="9" t="s">
        <v>9508</v>
      </c>
      <c r="Q475" s="9"/>
      <c r="R475" s="9" t="s">
        <v>9509</v>
      </c>
      <c r="S475" s="9" t="s">
        <v>9516</v>
      </c>
      <c r="T475" s="9" t="s">
        <v>8980</v>
      </c>
      <c r="U475" s="9" t="s">
        <v>9023</v>
      </c>
    </row>
    <row r="476" spans="1:21" x14ac:dyDescent="0.2">
      <c r="A476" s="6" t="s">
        <v>3170</v>
      </c>
      <c r="B476" s="6" t="s">
        <v>3168</v>
      </c>
      <c r="C476" s="6" t="s">
        <v>645</v>
      </c>
      <c r="D476" s="6" t="s">
        <v>63</v>
      </c>
      <c r="E476" s="6" t="s">
        <v>65</v>
      </c>
      <c r="F476" s="8" t="s">
        <v>66</v>
      </c>
      <c r="G476" s="6" t="s">
        <v>67</v>
      </c>
      <c r="H476" s="6" t="s">
        <v>3171</v>
      </c>
      <c r="I476" s="6" t="s">
        <v>3172</v>
      </c>
      <c r="J476" s="6" t="s">
        <v>3173</v>
      </c>
      <c r="K476" s="6" t="s">
        <v>72</v>
      </c>
      <c r="L476" s="6">
        <v>476542953</v>
      </c>
      <c r="M476" s="6" t="s">
        <v>9505</v>
      </c>
      <c r="N476" s="6" t="s">
        <v>9506</v>
      </c>
      <c r="O476" s="6" t="s">
        <v>9507</v>
      </c>
      <c r="P476" s="6" t="s">
        <v>9508</v>
      </c>
      <c r="Q476" s="6"/>
      <c r="R476" s="6" t="s">
        <v>9509</v>
      </c>
      <c r="S476" s="6" t="s">
        <v>9517</v>
      </c>
      <c r="T476" s="6" t="s">
        <v>9518</v>
      </c>
      <c r="U476" s="6" t="s">
        <v>9023</v>
      </c>
    </row>
    <row r="477" spans="1:21" x14ac:dyDescent="0.2">
      <c r="A477" s="9" t="s">
        <v>3220</v>
      </c>
      <c r="B477" s="9" t="s">
        <v>3219</v>
      </c>
      <c r="C477" s="9" t="s">
        <v>645</v>
      </c>
      <c r="D477" s="9" t="s">
        <v>63</v>
      </c>
      <c r="E477" s="9" t="s">
        <v>65</v>
      </c>
      <c r="F477" s="10" t="s">
        <v>66</v>
      </c>
      <c r="G477" s="9" t="s">
        <v>67</v>
      </c>
      <c r="H477" s="9" t="s">
        <v>3221</v>
      </c>
      <c r="I477" s="9" t="s">
        <v>3222</v>
      </c>
      <c r="J477" s="9" t="s">
        <v>194</v>
      </c>
      <c r="K477" s="9" t="s">
        <v>72</v>
      </c>
      <c r="L477" s="9">
        <v>476542953</v>
      </c>
      <c r="M477" s="9" t="s">
        <v>9505</v>
      </c>
      <c r="N477" s="9" t="s">
        <v>9506</v>
      </c>
      <c r="O477" s="9" t="s">
        <v>9507</v>
      </c>
      <c r="P477" s="9" t="s">
        <v>9508</v>
      </c>
      <c r="Q477" s="9"/>
      <c r="R477" s="9" t="s">
        <v>9509</v>
      </c>
      <c r="S477" s="9" t="s">
        <v>9519</v>
      </c>
      <c r="T477" s="9" t="s">
        <v>8933</v>
      </c>
      <c r="U477" s="9" t="s">
        <v>9023</v>
      </c>
    </row>
    <row r="478" spans="1:21" x14ac:dyDescent="0.2">
      <c r="A478" s="6" t="s">
        <v>3662</v>
      </c>
      <c r="B478" s="6" t="s">
        <v>3660</v>
      </c>
      <c r="C478" s="6" t="s">
        <v>2188</v>
      </c>
      <c r="D478" s="6" t="s">
        <v>63</v>
      </c>
      <c r="E478" s="6" t="s">
        <v>65</v>
      </c>
      <c r="F478" s="8" t="s">
        <v>66</v>
      </c>
      <c r="G478" s="6" t="s">
        <v>67</v>
      </c>
      <c r="H478" s="6" t="s">
        <v>3663</v>
      </c>
      <c r="I478" s="6" t="s">
        <v>3664</v>
      </c>
      <c r="J478" s="6" t="s">
        <v>236</v>
      </c>
      <c r="K478" s="6" t="s">
        <v>72</v>
      </c>
      <c r="L478" s="6">
        <v>476545666</v>
      </c>
      <c r="M478" s="6" t="s">
        <v>9520</v>
      </c>
      <c r="N478" s="6" t="s">
        <v>9521</v>
      </c>
      <c r="O478" s="6" t="s">
        <v>9522</v>
      </c>
      <c r="P478" s="6" t="s">
        <v>9523</v>
      </c>
      <c r="Q478" s="6"/>
      <c r="R478" s="6" t="s">
        <v>9524</v>
      </c>
      <c r="S478" s="6" t="s">
        <v>9525</v>
      </c>
      <c r="T478" s="6" t="s">
        <v>8829</v>
      </c>
      <c r="U478" s="6" t="s">
        <v>9526</v>
      </c>
    </row>
    <row r="479" spans="1:21" x14ac:dyDescent="0.2">
      <c r="A479" s="9" t="s">
        <v>3648</v>
      </c>
      <c r="B479" s="9" t="s">
        <v>3646</v>
      </c>
      <c r="C479" s="9" t="s">
        <v>2188</v>
      </c>
      <c r="D479" s="9" t="s">
        <v>63</v>
      </c>
      <c r="E479" s="9" t="s">
        <v>65</v>
      </c>
      <c r="F479" s="10" t="s">
        <v>66</v>
      </c>
      <c r="G479" s="9" t="s">
        <v>67</v>
      </c>
      <c r="H479" s="9" t="s">
        <v>2339</v>
      </c>
      <c r="I479" s="9" t="s">
        <v>3649</v>
      </c>
      <c r="J479" s="9" t="s">
        <v>88</v>
      </c>
      <c r="K479" s="9" t="s">
        <v>72</v>
      </c>
      <c r="L479" s="9">
        <v>476545666</v>
      </c>
      <c r="M479" s="9" t="s">
        <v>9520</v>
      </c>
      <c r="N479" s="9" t="s">
        <v>9521</v>
      </c>
      <c r="O479" s="9" t="s">
        <v>9522</v>
      </c>
      <c r="P479" s="9" t="s">
        <v>9523</v>
      </c>
      <c r="Q479" s="9"/>
      <c r="R479" s="9" t="s">
        <v>9524</v>
      </c>
      <c r="S479" s="9" t="s">
        <v>9527</v>
      </c>
      <c r="T479" s="9" t="s">
        <v>8849</v>
      </c>
      <c r="U479" s="9" t="s">
        <v>9526</v>
      </c>
    </row>
    <row r="480" spans="1:21" x14ac:dyDescent="0.2">
      <c r="A480" s="6" t="s">
        <v>3741</v>
      </c>
      <c r="B480" s="6" t="s">
        <v>3740</v>
      </c>
      <c r="C480" s="6" t="s">
        <v>2188</v>
      </c>
      <c r="D480" s="6" t="s">
        <v>63</v>
      </c>
      <c r="E480" s="6" t="s">
        <v>65</v>
      </c>
      <c r="F480" s="8" t="s">
        <v>66</v>
      </c>
      <c r="G480" s="6" t="s">
        <v>67</v>
      </c>
      <c r="H480" s="6" t="s">
        <v>3742</v>
      </c>
      <c r="I480" s="6" t="s">
        <v>3743</v>
      </c>
      <c r="J480" s="6" t="s">
        <v>578</v>
      </c>
      <c r="K480" s="6" t="s">
        <v>72</v>
      </c>
      <c r="L480" s="6">
        <v>476545666</v>
      </c>
      <c r="M480" s="6" t="s">
        <v>9520</v>
      </c>
      <c r="N480" s="6" t="s">
        <v>9521</v>
      </c>
      <c r="O480" s="6" t="s">
        <v>9522</v>
      </c>
      <c r="P480" s="6" t="s">
        <v>9523</v>
      </c>
      <c r="Q480" s="6"/>
      <c r="R480" s="6" t="s">
        <v>9524</v>
      </c>
      <c r="S480" s="6" t="s">
        <v>9528</v>
      </c>
      <c r="T480" s="6" t="s">
        <v>8915</v>
      </c>
      <c r="U480" s="6" t="s">
        <v>9526</v>
      </c>
    </row>
    <row r="481" spans="1:21" x14ac:dyDescent="0.2">
      <c r="A481" s="9" t="s">
        <v>3608</v>
      </c>
      <c r="B481" s="9" t="s">
        <v>3607</v>
      </c>
      <c r="C481" s="9" t="s">
        <v>2188</v>
      </c>
      <c r="D481" s="9" t="s">
        <v>168</v>
      </c>
      <c r="E481" s="9" t="s">
        <v>65</v>
      </c>
      <c r="F481" s="10" t="s">
        <v>66</v>
      </c>
      <c r="G481" s="9" t="s">
        <v>67</v>
      </c>
      <c r="H481" s="9" t="s">
        <v>3609</v>
      </c>
      <c r="I481" s="9" t="s">
        <v>3610</v>
      </c>
      <c r="J481" s="9" t="s">
        <v>186</v>
      </c>
      <c r="K481" s="9" t="s">
        <v>72</v>
      </c>
      <c r="L481" s="9">
        <v>476545666</v>
      </c>
      <c r="M481" s="9" t="s">
        <v>9520</v>
      </c>
      <c r="N481" s="9" t="s">
        <v>9521</v>
      </c>
      <c r="O481" s="9" t="s">
        <v>9522</v>
      </c>
      <c r="P481" s="9" t="s">
        <v>9523</v>
      </c>
      <c r="Q481" s="9"/>
      <c r="R481" s="9" t="s">
        <v>9524</v>
      </c>
      <c r="S481" s="9" t="s">
        <v>9529</v>
      </c>
      <c r="T481" s="9" t="s">
        <v>8987</v>
      </c>
      <c r="U481" s="9" t="s">
        <v>8629</v>
      </c>
    </row>
    <row r="482" spans="1:21" x14ac:dyDescent="0.2">
      <c r="A482" s="6" t="s">
        <v>3673</v>
      </c>
      <c r="B482" s="6" t="s">
        <v>3672</v>
      </c>
      <c r="C482" s="6" t="s">
        <v>2188</v>
      </c>
      <c r="D482" s="6" t="s">
        <v>63</v>
      </c>
      <c r="E482" s="6" t="s">
        <v>65</v>
      </c>
      <c r="F482" s="8" t="s">
        <v>66</v>
      </c>
      <c r="G482" s="6" t="s">
        <v>67</v>
      </c>
      <c r="H482" s="6" t="s">
        <v>3674</v>
      </c>
      <c r="I482" s="6" t="s">
        <v>3675</v>
      </c>
      <c r="J482" s="6" t="s">
        <v>1350</v>
      </c>
      <c r="K482" s="6" t="s">
        <v>72</v>
      </c>
      <c r="L482" s="6">
        <v>476545666</v>
      </c>
      <c r="M482" s="6" t="s">
        <v>9520</v>
      </c>
      <c r="N482" s="6" t="s">
        <v>9521</v>
      </c>
      <c r="O482" s="6" t="s">
        <v>9522</v>
      </c>
      <c r="P482" s="6" t="s">
        <v>9523</v>
      </c>
      <c r="Q482" s="6"/>
      <c r="R482" s="6" t="s">
        <v>9524</v>
      </c>
      <c r="S482" s="6" t="s">
        <v>9530</v>
      </c>
      <c r="T482" s="6" t="s">
        <v>9531</v>
      </c>
      <c r="U482" s="6" t="s">
        <v>9526</v>
      </c>
    </row>
    <row r="483" spans="1:21" x14ac:dyDescent="0.2">
      <c r="A483" s="9" t="s">
        <v>3766</v>
      </c>
      <c r="B483" s="9" t="s">
        <v>3765</v>
      </c>
      <c r="C483" s="9" t="s">
        <v>2188</v>
      </c>
      <c r="D483" s="9" t="s">
        <v>63</v>
      </c>
      <c r="E483" s="9" t="s">
        <v>65</v>
      </c>
      <c r="F483" s="10" t="s">
        <v>66</v>
      </c>
      <c r="G483" s="9" t="s">
        <v>67</v>
      </c>
      <c r="H483" s="9" t="s">
        <v>3767</v>
      </c>
      <c r="I483" s="9" t="s">
        <v>3768</v>
      </c>
      <c r="J483" s="9" t="s">
        <v>578</v>
      </c>
      <c r="K483" s="9" t="s">
        <v>72</v>
      </c>
      <c r="L483" s="9">
        <v>476545666</v>
      </c>
      <c r="M483" s="9" t="s">
        <v>9520</v>
      </c>
      <c r="N483" s="9" t="s">
        <v>9521</v>
      </c>
      <c r="O483" s="9" t="s">
        <v>9522</v>
      </c>
      <c r="P483" s="9" t="s">
        <v>9523</v>
      </c>
      <c r="Q483" s="9"/>
      <c r="R483" s="9" t="s">
        <v>9524</v>
      </c>
      <c r="S483" s="9" t="s">
        <v>9532</v>
      </c>
      <c r="T483" s="9" t="s">
        <v>8915</v>
      </c>
      <c r="U483" s="9" t="s">
        <v>9526</v>
      </c>
    </row>
    <row r="484" spans="1:21" x14ac:dyDescent="0.2">
      <c r="A484" s="6" t="s">
        <v>2189</v>
      </c>
      <c r="B484" s="6" t="s">
        <v>2185</v>
      </c>
      <c r="C484" s="6" t="s">
        <v>2188</v>
      </c>
      <c r="D484" s="6" t="s">
        <v>168</v>
      </c>
      <c r="E484" s="6" t="s">
        <v>65</v>
      </c>
      <c r="F484" s="8" t="s">
        <v>66</v>
      </c>
      <c r="G484" s="6" t="s">
        <v>67</v>
      </c>
      <c r="H484" s="6" t="s">
        <v>2190</v>
      </c>
      <c r="I484" s="6" t="s">
        <v>2191</v>
      </c>
      <c r="J484" s="6" t="s">
        <v>2192</v>
      </c>
      <c r="K484" s="6" t="s">
        <v>72</v>
      </c>
      <c r="L484" s="6">
        <v>476545666</v>
      </c>
      <c r="M484" s="6" t="s">
        <v>9520</v>
      </c>
      <c r="N484" s="6" t="s">
        <v>9521</v>
      </c>
      <c r="O484" s="6" t="s">
        <v>9522</v>
      </c>
      <c r="P484" s="6" t="s">
        <v>9523</v>
      </c>
      <c r="Q484" s="6"/>
      <c r="R484" s="6" t="s">
        <v>9524</v>
      </c>
      <c r="S484" s="6" t="s">
        <v>9533</v>
      </c>
      <c r="T484" s="6" t="s">
        <v>9534</v>
      </c>
      <c r="U484" s="6" t="s">
        <v>8629</v>
      </c>
    </row>
    <row r="485" spans="1:21" x14ac:dyDescent="0.2">
      <c r="A485" s="9" t="s">
        <v>5459</v>
      </c>
      <c r="B485" s="9" t="s">
        <v>5458</v>
      </c>
      <c r="C485" s="9" t="s">
        <v>2188</v>
      </c>
      <c r="D485" s="9" t="s">
        <v>63</v>
      </c>
      <c r="E485" s="9" t="s">
        <v>65</v>
      </c>
      <c r="F485" s="10" t="s">
        <v>66</v>
      </c>
      <c r="G485" s="9" t="s">
        <v>67</v>
      </c>
      <c r="H485" s="9" t="s">
        <v>5460</v>
      </c>
      <c r="I485" s="9" t="s">
        <v>3027</v>
      </c>
      <c r="J485" s="9" t="s">
        <v>5296</v>
      </c>
      <c r="K485" s="9" t="s">
        <v>72</v>
      </c>
      <c r="L485" s="9">
        <v>476545666</v>
      </c>
      <c r="M485" s="9" t="s">
        <v>9520</v>
      </c>
      <c r="N485" s="9" t="s">
        <v>9521</v>
      </c>
      <c r="O485" s="9" t="s">
        <v>9522</v>
      </c>
      <c r="P485" s="9" t="s">
        <v>9523</v>
      </c>
      <c r="Q485" s="9"/>
      <c r="R485" s="9" t="s">
        <v>9524</v>
      </c>
      <c r="S485" s="9" t="s">
        <v>9535</v>
      </c>
      <c r="T485" s="9" t="s">
        <v>9536</v>
      </c>
      <c r="U485" s="9" t="s">
        <v>9526</v>
      </c>
    </row>
    <row r="486" spans="1:21" x14ac:dyDescent="0.2">
      <c r="A486" s="6" t="s">
        <v>5449</v>
      </c>
      <c r="B486" s="6" t="s">
        <v>5448</v>
      </c>
      <c r="C486" s="6" t="s">
        <v>2188</v>
      </c>
      <c r="D486" s="6" t="s">
        <v>168</v>
      </c>
      <c r="E486" s="6" t="s">
        <v>65</v>
      </c>
      <c r="F486" s="8" t="s">
        <v>66</v>
      </c>
      <c r="G486" s="6" t="s">
        <v>67</v>
      </c>
      <c r="H486" s="6" t="s">
        <v>5450</v>
      </c>
      <c r="I486" s="6" t="s">
        <v>5451</v>
      </c>
      <c r="J486" s="6" t="s">
        <v>5452</v>
      </c>
      <c r="K486" s="6" t="s">
        <v>72</v>
      </c>
      <c r="L486" s="6">
        <v>476545666</v>
      </c>
      <c r="M486" s="6" t="s">
        <v>9520</v>
      </c>
      <c r="N486" s="6" t="s">
        <v>9521</v>
      </c>
      <c r="O486" s="6" t="s">
        <v>9522</v>
      </c>
      <c r="P486" s="6" t="s">
        <v>9523</v>
      </c>
      <c r="Q486" s="6"/>
      <c r="R486" s="6" t="s">
        <v>9524</v>
      </c>
      <c r="S486" s="6" t="s">
        <v>9537</v>
      </c>
      <c r="T486" s="6" t="s">
        <v>9538</v>
      </c>
      <c r="U486" s="6" t="s">
        <v>8629</v>
      </c>
    </row>
    <row r="487" spans="1:21" x14ac:dyDescent="0.2">
      <c r="A487" s="9" t="s">
        <v>3624</v>
      </c>
      <c r="B487" s="9" t="s">
        <v>3623</v>
      </c>
      <c r="C487" s="9" t="s">
        <v>2188</v>
      </c>
      <c r="D487" s="9" t="s">
        <v>168</v>
      </c>
      <c r="E487" s="9" t="s">
        <v>65</v>
      </c>
      <c r="F487" s="10" t="s">
        <v>66</v>
      </c>
      <c r="G487" s="9" t="s">
        <v>67</v>
      </c>
      <c r="H487" s="9" t="s">
        <v>3625</v>
      </c>
      <c r="I487" s="9" t="s">
        <v>3626</v>
      </c>
      <c r="J487" s="9" t="s">
        <v>3627</v>
      </c>
      <c r="K487" s="9" t="s">
        <v>72</v>
      </c>
      <c r="L487" s="9">
        <v>476545666</v>
      </c>
      <c r="M487" s="9" t="s">
        <v>9520</v>
      </c>
      <c r="N487" s="9" t="s">
        <v>9521</v>
      </c>
      <c r="O487" s="9" t="s">
        <v>9522</v>
      </c>
      <c r="P487" s="9" t="s">
        <v>9523</v>
      </c>
      <c r="Q487" s="9"/>
      <c r="R487" s="9" t="s">
        <v>9524</v>
      </c>
      <c r="S487" s="9" t="s">
        <v>9539</v>
      </c>
      <c r="T487" s="9" t="s">
        <v>9540</v>
      </c>
      <c r="U487" s="9" t="s">
        <v>8629</v>
      </c>
    </row>
    <row r="488" spans="1:21" x14ac:dyDescent="0.2">
      <c r="A488" s="6" t="s">
        <v>5409</v>
      </c>
      <c r="B488" s="6" t="s">
        <v>5408</v>
      </c>
      <c r="C488" s="6" t="s">
        <v>2188</v>
      </c>
      <c r="D488" s="6" t="s">
        <v>63</v>
      </c>
      <c r="E488" s="6" t="s">
        <v>65</v>
      </c>
      <c r="F488" s="8" t="s">
        <v>66</v>
      </c>
      <c r="G488" s="6" t="s">
        <v>67</v>
      </c>
      <c r="H488" s="6" t="s">
        <v>5410</v>
      </c>
      <c r="I488" s="6" t="s">
        <v>5411</v>
      </c>
      <c r="J488" s="6" t="s">
        <v>5412</v>
      </c>
      <c r="K488" s="6" t="s">
        <v>72</v>
      </c>
      <c r="L488" s="6">
        <v>476545666</v>
      </c>
      <c r="M488" s="6" t="s">
        <v>9520</v>
      </c>
      <c r="N488" s="6" t="s">
        <v>9521</v>
      </c>
      <c r="O488" s="6" t="s">
        <v>9522</v>
      </c>
      <c r="P488" s="6" t="s">
        <v>9523</v>
      </c>
      <c r="Q488" s="6"/>
      <c r="R488" s="6" t="s">
        <v>9524</v>
      </c>
      <c r="S488" s="6" t="s">
        <v>9541</v>
      </c>
      <c r="T488" s="6" t="s">
        <v>9542</v>
      </c>
      <c r="U488" s="6" t="s">
        <v>9526</v>
      </c>
    </row>
    <row r="489" spans="1:21" x14ac:dyDescent="0.2">
      <c r="A489" s="9" t="s">
        <v>8323</v>
      </c>
      <c r="B489" s="9" t="s">
        <v>8322</v>
      </c>
      <c r="C489" s="9" t="s">
        <v>2188</v>
      </c>
      <c r="D489" s="9" t="s">
        <v>63</v>
      </c>
      <c r="E489" s="9" t="s">
        <v>65</v>
      </c>
      <c r="F489" s="10" t="s">
        <v>66</v>
      </c>
      <c r="G489" s="9" t="s">
        <v>67</v>
      </c>
      <c r="H489" s="9" t="s">
        <v>8324</v>
      </c>
      <c r="I489" s="9" t="s">
        <v>8325</v>
      </c>
      <c r="J489" s="9" t="s">
        <v>455</v>
      </c>
      <c r="K489" s="9" t="s">
        <v>72</v>
      </c>
      <c r="L489" s="9">
        <v>476545666</v>
      </c>
      <c r="M489" s="9" t="s">
        <v>9520</v>
      </c>
      <c r="N489" s="9" t="s">
        <v>9521</v>
      </c>
      <c r="O489" s="9" t="s">
        <v>9522</v>
      </c>
      <c r="P489" s="9" t="s">
        <v>9523</v>
      </c>
      <c r="Q489" s="9"/>
      <c r="R489" s="9" t="s">
        <v>9524</v>
      </c>
      <c r="S489" s="9" t="s">
        <v>9543</v>
      </c>
      <c r="T489" s="9" t="s">
        <v>8635</v>
      </c>
      <c r="U489" s="9" t="s">
        <v>9526</v>
      </c>
    </row>
    <row r="490" spans="1:21" x14ac:dyDescent="0.2">
      <c r="A490" s="6" t="s">
        <v>9544</v>
      </c>
      <c r="B490" s="6" t="s">
        <v>9545</v>
      </c>
      <c r="C490" s="6" t="s">
        <v>633</v>
      </c>
      <c r="D490" s="6" t="s">
        <v>168</v>
      </c>
      <c r="E490" s="6" t="s">
        <v>65</v>
      </c>
      <c r="F490" s="8" t="s">
        <v>66</v>
      </c>
      <c r="G490" s="6" t="s">
        <v>67</v>
      </c>
      <c r="H490" s="6" t="s">
        <v>9546</v>
      </c>
      <c r="I490" s="6" t="s">
        <v>9547</v>
      </c>
      <c r="J490" s="6" t="s">
        <v>219</v>
      </c>
      <c r="K490" s="6" t="s">
        <v>72</v>
      </c>
      <c r="L490" s="6">
        <v>476546192</v>
      </c>
      <c r="M490" s="6" t="s">
        <v>9548</v>
      </c>
      <c r="N490" s="6" t="s">
        <v>9549</v>
      </c>
      <c r="O490" s="6" t="s">
        <v>9522</v>
      </c>
      <c r="P490" s="6" t="s">
        <v>9550</v>
      </c>
      <c r="Q490" s="6"/>
      <c r="R490" s="6" t="s">
        <v>9551</v>
      </c>
      <c r="S490" s="6" t="s">
        <v>9552</v>
      </c>
      <c r="T490" s="6" t="s">
        <v>8817</v>
      </c>
      <c r="U490" s="6" t="s">
        <v>8629</v>
      </c>
    </row>
    <row r="491" spans="1:21" x14ac:dyDescent="0.2">
      <c r="A491" s="9" t="s">
        <v>5571</v>
      </c>
      <c r="B491" s="9" t="s">
        <v>5570</v>
      </c>
      <c r="C491" s="9" t="s">
        <v>633</v>
      </c>
      <c r="D491" s="9" t="s">
        <v>63</v>
      </c>
      <c r="E491" s="9" t="s">
        <v>65</v>
      </c>
      <c r="F491" s="10" t="s">
        <v>66</v>
      </c>
      <c r="G491" s="9" t="s">
        <v>67</v>
      </c>
      <c r="H491" s="9" t="s">
        <v>3838</v>
      </c>
      <c r="I491" s="9" t="s">
        <v>5572</v>
      </c>
      <c r="J491" s="9" t="s">
        <v>395</v>
      </c>
      <c r="K491" s="9" t="s">
        <v>72</v>
      </c>
      <c r="L491" s="9">
        <v>476546192</v>
      </c>
      <c r="M491" s="9" t="s">
        <v>9548</v>
      </c>
      <c r="N491" s="9" t="s">
        <v>9549</v>
      </c>
      <c r="O491" s="9" t="s">
        <v>9522</v>
      </c>
      <c r="P491" s="9" t="s">
        <v>9550</v>
      </c>
      <c r="Q491" s="9"/>
      <c r="R491" s="9" t="s">
        <v>9551</v>
      </c>
      <c r="S491" s="9" t="s">
        <v>9553</v>
      </c>
      <c r="T491" s="9" t="s">
        <v>8803</v>
      </c>
      <c r="U491" s="9" t="s">
        <v>9554</v>
      </c>
    </row>
    <row r="492" spans="1:21" x14ac:dyDescent="0.2">
      <c r="A492" s="6" t="s">
        <v>3861</v>
      </c>
      <c r="B492" s="6" t="s">
        <v>3860</v>
      </c>
      <c r="C492" s="6" t="s">
        <v>633</v>
      </c>
      <c r="D492" s="6" t="s">
        <v>63</v>
      </c>
      <c r="E492" s="6" t="s">
        <v>65</v>
      </c>
      <c r="F492" s="8" t="s">
        <v>66</v>
      </c>
      <c r="G492" s="6" t="s">
        <v>67</v>
      </c>
      <c r="H492" s="6" t="s">
        <v>3862</v>
      </c>
      <c r="I492" s="6" t="s">
        <v>3863</v>
      </c>
      <c r="J492" s="6" t="s">
        <v>426</v>
      </c>
      <c r="K492" s="6" t="s">
        <v>72</v>
      </c>
      <c r="L492" s="6">
        <v>476546192</v>
      </c>
      <c r="M492" s="6" t="s">
        <v>9548</v>
      </c>
      <c r="N492" s="6" t="s">
        <v>9549</v>
      </c>
      <c r="O492" s="6" t="s">
        <v>9522</v>
      </c>
      <c r="P492" s="6" t="s">
        <v>9550</v>
      </c>
      <c r="Q492" s="6"/>
      <c r="R492" s="6" t="s">
        <v>9551</v>
      </c>
      <c r="S492" s="6" t="s">
        <v>9555</v>
      </c>
      <c r="T492" s="6" t="s">
        <v>8825</v>
      </c>
      <c r="U492" s="6" t="s">
        <v>9554</v>
      </c>
    </row>
    <row r="493" spans="1:21" x14ac:dyDescent="0.2">
      <c r="A493" s="9" t="s">
        <v>3922</v>
      </c>
      <c r="B493" s="9" t="s">
        <v>3921</v>
      </c>
      <c r="C493" s="9" t="s">
        <v>633</v>
      </c>
      <c r="D493" s="9" t="s">
        <v>63</v>
      </c>
      <c r="E493" s="9" t="s">
        <v>65</v>
      </c>
      <c r="F493" s="10" t="s">
        <v>66</v>
      </c>
      <c r="G493" s="9" t="s">
        <v>67</v>
      </c>
      <c r="H493" s="9" t="s">
        <v>3923</v>
      </c>
      <c r="I493" s="9" t="s">
        <v>3924</v>
      </c>
      <c r="J493" s="9" t="s">
        <v>426</v>
      </c>
      <c r="K493" s="9" t="s">
        <v>72</v>
      </c>
      <c r="L493" s="9">
        <v>476546192</v>
      </c>
      <c r="M493" s="9" t="s">
        <v>9548</v>
      </c>
      <c r="N493" s="9" t="s">
        <v>9549</v>
      </c>
      <c r="O493" s="9" t="s">
        <v>9522</v>
      </c>
      <c r="P493" s="9" t="s">
        <v>9550</v>
      </c>
      <c r="Q493" s="9"/>
      <c r="R493" s="9" t="s">
        <v>9551</v>
      </c>
      <c r="S493" s="9" t="s">
        <v>9556</v>
      </c>
      <c r="T493" s="9" t="s">
        <v>8825</v>
      </c>
      <c r="U493" s="9" t="s">
        <v>9554</v>
      </c>
    </row>
    <row r="494" spans="1:21" x14ac:dyDescent="0.2">
      <c r="A494" s="6" t="s">
        <v>3938</v>
      </c>
      <c r="B494" s="6" t="s">
        <v>3937</v>
      </c>
      <c r="C494" s="6" t="s">
        <v>633</v>
      </c>
      <c r="D494" s="6" t="s">
        <v>63</v>
      </c>
      <c r="E494" s="6" t="s">
        <v>65</v>
      </c>
      <c r="F494" s="8" t="s">
        <v>66</v>
      </c>
      <c r="G494" s="6" t="s">
        <v>67</v>
      </c>
      <c r="H494" s="6" t="s">
        <v>3939</v>
      </c>
      <c r="I494" s="6" t="s">
        <v>3940</v>
      </c>
      <c r="J494" s="6" t="s">
        <v>129</v>
      </c>
      <c r="K494" s="6" t="s">
        <v>72</v>
      </c>
      <c r="L494" s="6">
        <v>476546192</v>
      </c>
      <c r="M494" s="6" t="s">
        <v>9548</v>
      </c>
      <c r="N494" s="6" t="s">
        <v>9549</v>
      </c>
      <c r="O494" s="6" t="s">
        <v>9522</v>
      </c>
      <c r="P494" s="6" t="s">
        <v>9550</v>
      </c>
      <c r="Q494" s="6"/>
      <c r="R494" s="6" t="s">
        <v>9551</v>
      </c>
      <c r="S494" s="6" t="s">
        <v>9557</v>
      </c>
      <c r="T494" s="6" t="s">
        <v>8879</v>
      </c>
      <c r="U494" s="6" t="s">
        <v>9554</v>
      </c>
    </row>
    <row r="495" spans="1:21" x14ac:dyDescent="0.2">
      <c r="A495" s="9" t="s">
        <v>639</v>
      </c>
      <c r="B495" s="9" t="s">
        <v>638</v>
      </c>
      <c r="C495" s="9" t="s">
        <v>633</v>
      </c>
      <c r="D495" s="9" t="s">
        <v>63</v>
      </c>
      <c r="E495" s="9" t="s">
        <v>65</v>
      </c>
      <c r="F495" s="10" t="s">
        <v>66</v>
      </c>
      <c r="G495" s="9" t="s">
        <v>67</v>
      </c>
      <c r="H495" s="9" t="s">
        <v>640</v>
      </c>
      <c r="I495" s="9" t="s">
        <v>641</v>
      </c>
      <c r="J495" s="9" t="s">
        <v>455</v>
      </c>
      <c r="K495" s="9" t="s">
        <v>72</v>
      </c>
      <c r="L495" s="9">
        <v>476546192</v>
      </c>
      <c r="M495" s="9" t="s">
        <v>9548</v>
      </c>
      <c r="N495" s="9" t="s">
        <v>9549</v>
      </c>
      <c r="O495" s="9" t="s">
        <v>9522</v>
      </c>
      <c r="P495" s="9" t="s">
        <v>9550</v>
      </c>
      <c r="Q495" s="9"/>
      <c r="R495" s="9" t="s">
        <v>9551</v>
      </c>
      <c r="S495" s="9" t="s">
        <v>9558</v>
      </c>
      <c r="T495" s="9" t="s">
        <v>8635</v>
      </c>
      <c r="U495" s="9" t="s">
        <v>9554</v>
      </c>
    </row>
    <row r="496" spans="1:21" x14ac:dyDescent="0.2">
      <c r="A496" s="6" t="s">
        <v>5482</v>
      </c>
      <c r="B496" s="6" t="s">
        <v>5481</v>
      </c>
      <c r="C496" s="6" t="s">
        <v>633</v>
      </c>
      <c r="D496" s="6" t="s">
        <v>63</v>
      </c>
      <c r="E496" s="6" t="s">
        <v>65</v>
      </c>
      <c r="F496" s="8" t="s">
        <v>66</v>
      </c>
      <c r="G496" s="6" t="s">
        <v>67</v>
      </c>
      <c r="H496" s="6" t="s">
        <v>5483</v>
      </c>
      <c r="I496" s="6" t="s">
        <v>5484</v>
      </c>
      <c r="J496" s="6" t="s">
        <v>194</v>
      </c>
      <c r="K496" s="6" t="s">
        <v>72</v>
      </c>
      <c r="L496" s="6">
        <v>476546192</v>
      </c>
      <c r="M496" s="6" t="s">
        <v>9548</v>
      </c>
      <c r="N496" s="6" t="s">
        <v>9549</v>
      </c>
      <c r="O496" s="6" t="s">
        <v>9522</v>
      </c>
      <c r="P496" s="6" t="s">
        <v>9550</v>
      </c>
      <c r="Q496" s="6"/>
      <c r="R496" s="6" t="s">
        <v>9551</v>
      </c>
      <c r="S496" s="6" t="s">
        <v>9559</v>
      </c>
      <c r="T496" s="6" t="s">
        <v>8933</v>
      </c>
      <c r="U496" s="6" t="s">
        <v>9554</v>
      </c>
    </row>
    <row r="497" spans="1:21" x14ac:dyDescent="0.2">
      <c r="A497" s="9" t="s">
        <v>5467</v>
      </c>
      <c r="B497" s="9" t="s">
        <v>5466</v>
      </c>
      <c r="C497" s="9" t="s">
        <v>633</v>
      </c>
      <c r="D497" s="9" t="s">
        <v>63</v>
      </c>
      <c r="E497" s="9" t="s">
        <v>65</v>
      </c>
      <c r="F497" s="10" t="s">
        <v>66</v>
      </c>
      <c r="G497" s="9" t="s">
        <v>67</v>
      </c>
      <c r="H497" s="9" t="s">
        <v>5468</v>
      </c>
      <c r="I497" s="9" t="s">
        <v>5469</v>
      </c>
      <c r="J497" s="9" t="s">
        <v>426</v>
      </c>
      <c r="K497" s="9" t="s">
        <v>72</v>
      </c>
      <c r="L497" s="9">
        <v>476546192</v>
      </c>
      <c r="M497" s="9" t="s">
        <v>9548</v>
      </c>
      <c r="N497" s="9" t="s">
        <v>9549</v>
      </c>
      <c r="O497" s="9" t="s">
        <v>9522</v>
      </c>
      <c r="P497" s="9" t="s">
        <v>9550</v>
      </c>
      <c r="Q497" s="9"/>
      <c r="R497" s="9" t="s">
        <v>9551</v>
      </c>
      <c r="S497" s="9" t="s">
        <v>9560</v>
      </c>
      <c r="T497" s="9" t="s">
        <v>8825</v>
      </c>
      <c r="U497" s="9" t="s">
        <v>9554</v>
      </c>
    </row>
    <row r="498" spans="1:21" x14ac:dyDescent="0.2">
      <c r="A498" s="6" t="s">
        <v>3853</v>
      </c>
      <c r="B498" s="6" t="s">
        <v>3851</v>
      </c>
      <c r="C498" s="6" t="s">
        <v>633</v>
      </c>
      <c r="D498" s="6" t="s">
        <v>168</v>
      </c>
      <c r="E498" s="6" t="s">
        <v>65</v>
      </c>
      <c r="F498" s="8" t="s">
        <v>66</v>
      </c>
      <c r="G498" s="6" t="s">
        <v>67</v>
      </c>
      <c r="H498" s="6" t="s">
        <v>3854</v>
      </c>
      <c r="I498" s="6" t="s">
        <v>1792</v>
      </c>
      <c r="J498" s="6" t="s">
        <v>395</v>
      </c>
      <c r="K498" s="6" t="s">
        <v>72</v>
      </c>
      <c r="L498" s="6">
        <v>476546192</v>
      </c>
      <c r="M498" s="6" t="s">
        <v>9548</v>
      </c>
      <c r="N498" s="6" t="s">
        <v>9549</v>
      </c>
      <c r="O498" s="6" t="s">
        <v>9522</v>
      </c>
      <c r="P498" s="6" t="s">
        <v>9550</v>
      </c>
      <c r="Q498" s="6"/>
      <c r="R498" s="6" t="s">
        <v>9551</v>
      </c>
      <c r="S498" s="6" t="s">
        <v>9561</v>
      </c>
      <c r="T498" s="6" t="s">
        <v>8803</v>
      </c>
      <c r="U498" s="6" t="s">
        <v>8629</v>
      </c>
    </row>
    <row r="499" spans="1:21" x14ac:dyDescent="0.2">
      <c r="A499" s="9" t="s">
        <v>634</v>
      </c>
      <c r="B499" s="9" t="s">
        <v>631</v>
      </c>
      <c r="C499" s="9" t="s">
        <v>633</v>
      </c>
      <c r="D499" s="9" t="s">
        <v>168</v>
      </c>
      <c r="E499" s="9" t="s">
        <v>65</v>
      </c>
      <c r="F499" s="10" t="s">
        <v>66</v>
      </c>
      <c r="G499" s="9" t="s">
        <v>67</v>
      </c>
      <c r="H499" s="9" t="s">
        <v>635</v>
      </c>
      <c r="I499" s="9" t="s">
        <v>636</v>
      </c>
      <c r="J499" s="9" t="s">
        <v>365</v>
      </c>
      <c r="K499" s="9" t="s">
        <v>72</v>
      </c>
      <c r="L499" s="9">
        <v>476546192</v>
      </c>
      <c r="M499" s="9" t="s">
        <v>9548</v>
      </c>
      <c r="N499" s="9" t="s">
        <v>9549</v>
      </c>
      <c r="O499" s="9" t="s">
        <v>9522</v>
      </c>
      <c r="P499" s="9" t="s">
        <v>9550</v>
      </c>
      <c r="Q499" s="9"/>
      <c r="R499" s="9" t="s">
        <v>9551</v>
      </c>
      <c r="S499" s="9" t="s">
        <v>9562</v>
      </c>
      <c r="T499" s="9" t="s">
        <v>8807</v>
      </c>
      <c r="U499" s="9" t="s">
        <v>8629</v>
      </c>
    </row>
    <row r="500" spans="1:21" x14ac:dyDescent="0.2">
      <c r="A500" s="6" t="s">
        <v>4090</v>
      </c>
      <c r="B500" s="6" t="s">
        <v>4088</v>
      </c>
      <c r="C500" s="6" t="s">
        <v>633</v>
      </c>
      <c r="D500" s="6" t="s">
        <v>168</v>
      </c>
      <c r="E500" s="6" t="s">
        <v>65</v>
      </c>
      <c r="F500" s="8" t="s">
        <v>66</v>
      </c>
      <c r="G500" s="6" t="s">
        <v>67</v>
      </c>
      <c r="H500" s="6" t="s">
        <v>1622</v>
      </c>
      <c r="I500" s="6" t="s">
        <v>4091</v>
      </c>
      <c r="J500" s="6" t="s">
        <v>2049</v>
      </c>
      <c r="K500" s="6" t="s">
        <v>72</v>
      </c>
      <c r="L500" s="6">
        <v>476546192</v>
      </c>
      <c r="M500" s="6" t="s">
        <v>9548</v>
      </c>
      <c r="N500" s="6" t="s">
        <v>9549</v>
      </c>
      <c r="O500" s="6" t="s">
        <v>9522</v>
      </c>
      <c r="P500" s="6" t="s">
        <v>9550</v>
      </c>
      <c r="Q500" s="6"/>
      <c r="R500" s="6" t="s">
        <v>9551</v>
      </c>
      <c r="S500" s="6" t="s">
        <v>9563</v>
      </c>
      <c r="T500" s="6" t="s">
        <v>9033</v>
      </c>
      <c r="U500" s="6" t="s">
        <v>8629</v>
      </c>
    </row>
    <row r="501" spans="1:21" x14ac:dyDescent="0.2">
      <c r="A501" s="9" t="s">
        <v>627</v>
      </c>
      <c r="B501" s="9" t="s">
        <v>626</v>
      </c>
      <c r="C501" s="9" t="s">
        <v>9564</v>
      </c>
      <c r="D501" s="9" t="s">
        <v>63</v>
      </c>
      <c r="E501" s="9" t="s">
        <v>65</v>
      </c>
      <c r="F501" s="10" t="s">
        <v>66</v>
      </c>
      <c r="G501" s="9" t="s">
        <v>67</v>
      </c>
      <c r="H501" s="9" t="s">
        <v>628</v>
      </c>
      <c r="I501" s="9" t="s">
        <v>629</v>
      </c>
      <c r="J501" s="9" t="s">
        <v>194</v>
      </c>
      <c r="K501" s="9" t="s">
        <v>72</v>
      </c>
      <c r="L501" s="9">
        <v>476545945</v>
      </c>
      <c r="M501" s="9" t="s">
        <v>9565</v>
      </c>
      <c r="N501" s="9" t="s">
        <v>9566</v>
      </c>
      <c r="O501" s="9" t="s">
        <v>9566</v>
      </c>
      <c r="P501" s="9"/>
      <c r="Q501" s="9"/>
      <c r="R501" s="9" t="s">
        <v>9567</v>
      </c>
      <c r="S501" s="9" t="s">
        <v>9568</v>
      </c>
      <c r="T501" s="9" t="s">
        <v>8933</v>
      </c>
      <c r="U501" s="9" t="s">
        <v>9569</v>
      </c>
    </row>
    <row r="502" spans="1:21" x14ac:dyDescent="0.2">
      <c r="A502" s="6" t="s">
        <v>4254</v>
      </c>
      <c r="B502" s="6" t="s">
        <v>4253</v>
      </c>
      <c r="C502" s="6" t="s">
        <v>9564</v>
      </c>
      <c r="D502" s="6" t="s">
        <v>63</v>
      </c>
      <c r="E502" s="6" t="s">
        <v>65</v>
      </c>
      <c r="F502" s="8" t="s">
        <v>66</v>
      </c>
      <c r="G502" s="6" t="s">
        <v>67</v>
      </c>
      <c r="H502" s="6" t="s">
        <v>4255</v>
      </c>
      <c r="I502" s="6" t="s">
        <v>4256</v>
      </c>
      <c r="J502" s="6" t="s">
        <v>102</v>
      </c>
      <c r="K502" s="6" t="s">
        <v>72</v>
      </c>
      <c r="L502" s="6">
        <v>476545945</v>
      </c>
      <c r="M502" s="6" t="s">
        <v>9565</v>
      </c>
      <c r="N502" s="6" t="s">
        <v>9566</v>
      </c>
      <c r="O502" s="6" t="s">
        <v>9566</v>
      </c>
      <c r="P502" s="6"/>
      <c r="Q502" s="6"/>
      <c r="R502" s="6" t="s">
        <v>9567</v>
      </c>
      <c r="S502" s="6" t="s">
        <v>9570</v>
      </c>
      <c r="T502" s="6" t="s">
        <v>8969</v>
      </c>
      <c r="U502" s="6" t="s">
        <v>9569</v>
      </c>
    </row>
    <row r="503" spans="1:21" x14ac:dyDescent="0.2">
      <c r="A503" s="9" t="s">
        <v>622</v>
      </c>
      <c r="B503" s="9" t="s">
        <v>621</v>
      </c>
      <c r="C503" s="9" t="s">
        <v>9564</v>
      </c>
      <c r="D503" s="9" t="s">
        <v>63</v>
      </c>
      <c r="E503" s="9" t="s">
        <v>65</v>
      </c>
      <c r="F503" s="10" t="s">
        <v>66</v>
      </c>
      <c r="G503" s="9" t="s">
        <v>67</v>
      </c>
      <c r="H503" s="9" t="s">
        <v>623</v>
      </c>
      <c r="I503" s="9" t="s">
        <v>624</v>
      </c>
      <c r="J503" s="9" t="s">
        <v>312</v>
      </c>
      <c r="K503" s="9" t="s">
        <v>72</v>
      </c>
      <c r="L503" s="9">
        <v>476545945</v>
      </c>
      <c r="M503" s="9" t="s">
        <v>9565</v>
      </c>
      <c r="N503" s="9" t="s">
        <v>9566</v>
      </c>
      <c r="O503" s="9" t="s">
        <v>9566</v>
      </c>
      <c r="P503" s="9"/>
      <c r="Q503" s="9"/>
      <c r="R503" s="9" t="s">
        <v>9567</v>
      </c>
      <c r="S503" s="9" t="s">
        <v>9571</v>
      </c>
      <c r="T503" s="9" t="s">
        <v>8935</v>
      </c>
      <c r="U503" s="9" t="s">
        <v>9569</v>
      </c>
    </row>
    <row r="504" spans="1:21" x14ac:dyDescent="0.2">
      <c r="A504" s="6" t="s">
        <v>616</v>
      </c>
      <c r="B504" s="6" t="s">
        <v>615</v>
      </c>
      <c r="C504" s="6" t="s">
        <v>9564</v>
      </c>
      <c r="D504" s="6" t="s">
        <v>63</v>
      </c>
      <c r="E504" s="6" t="s">
        <v>65</v>
      </c>
      <c r="F504" s="8" t="s">
        <v>66</v>
      </c>
      <c r="G504" s="6" t="s">
        <v>67</v>
      </c>
      <c r="H504" s="6" t="s">
        <v>617</v>
      </c>
      <c r="I504" s="6" t="s">
        <v>618</v>
      </c>
      <c r="J504" s="6" t="s">
        <v>619</v>
      </c>
      <c r="K504" s="6" t="s">
        <v>72</v>
      </c>
      <c r="L504" s="6">
        <v>476545945</v>
      </c>
      <c r="M504" s="6" t="s">
        <v>9565</v>
      </c>
      <c r="N504" s="6" t="s">
        <v>9566</v>
      </c>
      <c r="O504" s="6" t="s">
        <v>9566</v>
      </c>
      <c r="P504" s="6"/>
      <c r="Q504" s="6"/>
      <c r="R504" s="6" t="s">
        <v>9567</v>
      </c>
      <c r="S504" s="6" t="s">
        <v>9572</v>
      </c>
      <c r="T504" s="6" t="s">
        <v>9573</v>
      </c>
      <c r="U504" s="6" t="s">
        <v>9569</v>
      </c>
    </row>
    <row r="505" spans="1:21" x14ac:dyDescent="0.2">
      <c r="A505" s="9" t="s">
        <v>5651</v>
      </c>
      <c r="B505" s="9" t="s">
        <v>5649</v>
      </c>
      <c r="C505" s="9" t="s">
        <v>9564</v>
      </c>
      <c r="D505" s="9" t="s">
        <v>168</v>
      </c>
      <c r="E505" s="9" t="s">
        <v>65</v>
      </c>
      <c r="F505" s="10" t="s">
        <v>66</v>
      </c>
      <c r="G505" s="9" t="s">
        <v>67</v>
      </c>
      <c r="H505" s="9" t="s">
        <v>5652</v>
      </c>
      <c r="I505" s="9" t="s">
        <v>5653</v>
      </c>
      <c r="J505" s="9" t="s">
        <v>365</v>
      </c>
      <c r="K505" s="9" t="s">
        <v>72</v>
      </c>
      <c r="L505" s="9">
        <v>476545945</v>
      </c>
      <c r="M505" s="9" t="s">
        <v>9565</v>
      </c>
      <c r="N505" s="9" t="s">
        <v>9566</v>
      </c>
      <c r="O505" s="9" t="s">
        <v>9566</v>
      </c>
      <c r="P505" s="9"/>
      <c r="Q505" s="9"/>
      <c r="R505" s="9" t="s">
        <v>9567</v>
      </c>
      <c r="S505" s="9" t="s">
        <v>9574</v>
      </c>
      <c r="T505" s="9" t="s">
        <v>8807</v>
      </c>
      <c r="U505" s="9" t="s">
        <v>8629</v>
      </c>
    </row>
    <row r="506" spans="1:21" x14ac:dyDescent="0.2">
      <c r="A506" s="6" t="s">
        <v>4110</v>
      </c>
      <c r="B506" s="6" t="s">
        <v>4109</v>
      </c>
      <c r="C506" s="6" t="s">
        <v>9564</v>
      </c>
      <c r="D506" s="6" t="s">
        <v>63</v>
      </c>
      <c r="E506" s="6" t="s">
        <v>65</v>
      </c>
      <c r="F506" s="8" t="s">
        <v>66</v>
      </c>
      <c r="G506" s="6" t="s">
        <v>67</v>
      </c>
      <c r="H506" s="6" t="s">
        <v>4111</v>
      </c>
      <c r="I506" s="6" t="s">
        <v>4112</v>
      </c>
      <c r="J506" s="6" t="s">
        <v>88</v>
      </c>
      <c r="K506" s="6" t="s">
        <v>72</v>
      </c>
      <c r="L506" s="6">
        <v>476545945</v>
      </c>
      <c r="M506" s="6" t="s">
        <v>9565</v>
      </c>
      <c r="N506" s="6" t="s">
        <v>9566</v>
      </c>
      <c r="O506" s="6" t="s">
        <v>9566</v>
      </c>
      <c r="P506" s="6"/>
      <c r="Q506" s="6"/>
      <c r="R506" s="6" t="s">
        <v>9567</v>
      </c>
      <c r="S506" s="6" t="s">
        <v>9575</v>
      </c>
      <c r="T506" s="6" t="s">
        <v>8849</v>
      </c>
      <c r="U506" s="6" t="s">
        <v>9569</v>
      </c>
    </row>
    <row r="507" spans="1:21" x14ac:dyDescent="0.2">
      <c r="A507" s="9" t="s">
        <v>4269</v>
      </c>
      <c r="B507" s="9" t="s">
        <v>4268</v>
      </c>
      <c r="C507" s="9" t="s">
        <v>9564</v>
      </c>
      <c r="D507" s="9" t="s">
        <v>168</v>
      </c>
      <c r="E507" s="9" t="s">
        <v>65</v>
      </c>
      <c r="F507" s="10" t="s">
        <v>66</v>
      </c>
      <c r="G507" s="9" t="s">
        <v>67</v>
      </c>
      <c r="H507" s="9" t="s">
        <v>4270</v>
      </c>
      <c r="I507" s="9" t="s">
        <v>4271</v>
      </c>
      <c r="J507" s="9" t="s">
        <v>365</v>
      </c>
      <c r="K507" s="9" t="s">
        <v>72</v>
      </c>
      <c r="L507" s="9">
        <v>476545945</v>
      </c>
      <c r="M507" s="9" t="s">
        <v>9565</v>
      </c>
      <c r="N507" s="9" t="s">
        <v>9566</v>
      </c>
      <c r="O507" s="9" t="s">
        <v>9566</v>
      </c>
      <c r="P507" s="9"/>
      <c r="Q507" s="9"/>
      <c r="R507" s="9" t="s">
        <v>9567</v>
      </c>
      <c r="S507" s="9" t="s">
        <v>9576</v>
      </c>
      <c r="T507" s="9" t="s">
        <v>8807</v>
      </c>
      <c r="U507" s="9" t="s">
        <v>8629</v>
      </c>
    </row>
    <row r="508" spans="1:21" x14ac:dyDescent="0.2">
      <c r="A508" s="6" t="s">
        <v>611</v>
      </c>
      <c r="B508" s="6" t="s">
        <v>610</v>
      </c>
      <c r="C508" s="6" t="s">
        <v>9564</v>
      </c>
      <c r="D508" s="6" t="s">
        <v>63</v>
      </c>
      <c r="E508" s="6" t="s">
        <v>65</v>
      </c>
      <c r="F508" s="8" t="s">
        <v>66</v>
      </c>
      <c r="G508" s="6" t="s">
        <v>67</v>
      </c>
      <c r="H508" s="6" t="s">
        <v>612</v>
      </c>
      <c r="I508" s="6" t="s">
        <v>613</v>
      </c>
      <c r="J508" s="6" t="s">
        <v>572</v>
      </c>
      <c r="K508" s="6" t="s">
        <v>72</v>
      </c>
      <c r="L508" s="6">
        <v>476545945</v>
      </c>
      <c r="M508" s="6" t="s">
        <v>9565</v>
      </c>
      <c r="N508" s="6" t="s">
        <v>9566</v>
      </c>
      <c r="O508" s="6" t="s">
        <v>9566</v>
      </c>
      <c r="P508" s="6"/>
      <c r="Q508" s="6"/>
      <c r="R508" s="6" t="s">
        <v>9567</v>
      </c>
      <c r="S508" s="6" t="s">
        <v>9577</v>
      </c>
      <c r="T508" s="6" t="s">
        <v>8814</v>
      </c>
      <c r="U508" s="6" t="s">
        <v>9569</v>
      </c>
    </row>
    <row r="509" spans="1:21" x14ac:dyDescent="0.2">
      <c r="A509" s="9" t="s">
        <v>4239</v>
      </c>
      <c r="B509" s="9" t="s">
        <v>4237</v>
      </c>
      <c r="C509" s="9" t="s">
        <v>9564</v>
      </c>
      <c r="D509" s="9" t="s">
        <v>168</v>
      </c>
      <c r="E509" s="9" t="s">
        <v>65</v>
      </c>
      <c r="F509" s="10" t="s">
        <v>66</v>
      </c>
      <c r="G509" s="9" t="s">
        <v>67</v>
      </c>
      <c r="H509" s="9" t="s">
        <v>4240</v>
      </c>
      <c r="I509" s="9" t="s">
        <v>4241</v>
      </c>
      <c r="J509" s="9" t="s">
        <v>236</v>
      </c>
      <c r="K509" s="9" t="s">
        <v>72</v>
      </c>
      <c r="L509" s="9">
        <v>476545945</v>
      </c>
      <c r="M509" s="9" t="s">
        <v>9565</v>
      </c>
      <c r="N509" s="9" t="s">
        <v>9566</v>
      </c>
      <c r="O509" s="9" t="s">
        <v>9566</v>
      </c>
      <c r="P509" s="9"/>
      <c r="Q509" s="9"/>
      <c r="R509" s="9" t="s">
        <v>9567</v>
      </c>
      <c r="S509" s="9" t="s">
        <v>9578</v>
      </c>
      <c r="T509" s="9" t="s">
        <v>8829</v>
      </c>
      <c r="U509" s="9" t="s">
        <v>8629</v>
      </c>
    </row>
    <row r="510" spans="1:21" x14ac:dyDescent="0.2">
      <c r="A510" s="6" t="s">
        <v>4119</v>
      </c>
      <c r="B510" s="6" t="s">
        <v>4118</v>
      </c>
      <c r="C510" s="6" t="s">
        <v>9564</v>
      </c>
      <c r="D510" s="6" t="s">
        <v>63</v>
      </c>
      <c r="E510" s="6" t="s">
        <v>65</v>
      </c>
      <c r="F510" s="8" t="s">
        <v>66</v>
      </c>
      <c r="G510" s="6" t="s">
        <v>67</v>
      </c>
      <c r="H510" s="6" t="s">
        <v>1026</v>
      </c>
      <c r="I510" s="6" t="s">
        <v>4120</v>
      </c>
      <c r="J510" s="6" t="s">
        <v>312</v>
      </c>
      <c r="K510" s="6" t="s">
        <v>72</v>
      </c>
      <c r="L510" s="6">
        <v>476545945</v>
      </c>
      <c r="M510" s="6" t="s">
        <v>9565</v>
      </c>
      <c r="N510" s="6" t="s">
        <v>9566</v>
      </c>
      <c r="O510" s="6" t="s">
        <v>9566</v>
      </c>
      <c r="P510" s="6"/>
      <c r="Q510" s="6"/>
      <c r="R510" s="6" t="s">
        <v>9567</v>
      </c>
      <c r="S510" s="6" t="s">
        <v>9579</v>
      </c>
      <c r="T510" s="6" t="s">
        <v>8935</v>
      </c>
      <c r="U510" s="6" t="s">
        <v>9569</v>
      </c>
    </row>
    <row r="511" spans="1:21" x14ac:dyDescent="0.2">
      <c r="A511" s="9" t="s">
        <v>606</v>
      </c>
      <c r="B511" s="9" t="s">
        <v>602</v>
      </c>
      <c r="C511" s="9" t="s">
        <v>9564</v>
      </c>
      <c r="D511" s="9" t="s">
        <v>63</v>
      </c>
      <c r="E511" s="9" t="s">
        <v>65</v>
      </c>
      <c r="F511" s="10" t="s">
        <v>66</v>
      </c>
      <c r="G511" s="9" t="s">
        <v>67</v>
      </c>
      <c r="H511" s="9" t="s">
        <v>607</v>
      </c>
      <c r="I511" s="9" t="s">
        <v>608</v>
      </c>
      <c r="J511" s="9" t="s">
        <v>312</v>
      </c>
      <c r="K511" s="9" t="s">
        <v>72</v>
      </c>
      <c r="L511" s="9">
        <v>476545945</v>
      </c>
      <c r="M511" s="9" t="s">
        <v>9565</v>
      </c>
      <c r="N511" s="9" t="s">
        <v>9566</v>
      </c>
      <c r="O511" s="9" t="s">
        <v>9566</v>
      </c>
      <c r="P511" s="9"/>
      <c r="Q511" s="9"/>
      <c r="R511" s="9" t="s">
        <v>9567</v>
      </c>
      <c r="S511" s="9" t="s">
        <v>9580</v>
      </c>
      <c r="T511" s="9" t="s">
        <v>8935</v>
      </c>
      <c r="U511" s="9" t="s">
        <v>9569</v>
      </c>
    </row>
    <row r="512" spans="1:21" x14ac:dyDescent="0.2">
      <c r="A512" s="6" t="s">
        <v>598</v>
      </c>
      <c r="B512" s="6" t="s">
        <v>597</v>
      </c>
      <c r="C512" s="6" t="s">
        <v>568</v>
      </c>
      <c r="D512" s="6" t="s">
        <v>168</v>
      </c>
      <c r="E512" s="6" t="s">
        <v>65</v>
      </c>
      <c r="F512" s="8" t="s">
        <v>66</v>
      </c>
      <c r="G512" s="6" t="s">
        <v>67</v>
      </c>
      <c r="H512" s="6" t="s">
        <v>599</v>
      </c>
      <c r="I512" s="6" t="s">
        <v>600</v>
      </c>
      <c r="J512" s="6" t="s">
        <v>578</v>
      </c>
      <c r="K512" s="6" t="s">
        <v>72</v>
      </c>
      <c r="L512" s="6">
        <v>0</v>
      </c>
      <c r="M512" s="6" t="s">
        <v>9581</v>
      </c>
      <c r="N512" s="6" t="s">
        <v>9582</v>
      </c>
      <c r="O512" s="6" t="s">
        <v>9582</v>
      </c>
      <c r="P512" s="6"/>
      <c r="Q512" s="6"/>
      <c r="R512" s="6" t="s">
        <v>9583</v>
      </c>
      <c r="S512" s="6" t="s">
        <v>9584</v>
      </c>
      <c r="T512" s="6" t="s">
        <v>8915</v>
      </c>
      <c r="U512" s="6" t="s">
        <v>8629</v>
      </c>
    </row>
    <row r="513" spans="1:21" x14ac:dyDescent="0.2">
      <c r="A513" s="9" t="s">
        <v>593</v>
      </c>
      <c r="B513" s="9" t="s">
        <v>591</v>
      </c>
      <c r="C513" s="9" t="s">
        <v>568</v>
      </c>
      <c r="D513" s="9" t="s">
        <v>63</v>
      </c>
      <c r="E513" s="9" t="s">
        <v>65</v>
      </c>
      <c r="F513" s="10" t="s">
        <v>66</v>
      </c>
      <c r="G513" s="9" t="s">
        <v>67</v>
      </c>
      <c r="H513" s="9" t="s">
        <v>594</v>
      </c>
      <c r="I513" s="9" t="s">
        <v>595</v>
      </c>
      <c r="J513" s="9" t="s">
        <v>236</v>
      </c>
      <c r="K513" s="9" t="s">
        <v>72</v>
      </c>
      <c r="L513" s="9">
        <v>0</v>
      </c>
      <c r="M513" s="9" t="s">
        <v>9581</v>
      </c>
      <c r="N513" s="9" t="s">
        <v>9582</v>
      </c>
      <c r="O513" s="9" t="s">
        <v>9582</v>
      </c>
      <c r="P513" s="9"/>
      <c r="Q513" s="9"/>
      <c r="R513" s="9" t="s">
        <v>9583</v>
      </c>
      <c r="S513" s="9" t="s">
        <v>9585</v>
      </c>
      <c r="T513" s="9" t="s">
        <v>8829</v>
      </c>
      <c r="U513" s="9" t="s">
        <v>9586</v>
      </c>
    </row>
    <row r="514" spans="1:21" x14ac:dyDescent="0.2">
      <c r="A514" s="6" t="s">
        <v>586</v>
      </c>
      <c r="B514" s="6" t="s">
        <v>585</v>
      </c>
      <c r="C514" s="6" t="s">
        <v>568</v>
      </c>
      <c r="D514" s="6" t="s">
        <v>63</v>
      </c>
      <c r="E514" s="6" t="s">
        <v>65</v>
      </c>
      <c r="F514" s="8" t="s">
        <v>66</v>
      </c>
      <c r="G514" s="6" t="s">
        <v>67</v>
      </c>
      <c r="H514" s="6" t="s">
        <v>587</v>
      </c>
      <c r="I514" s="6" t="s">
        <v>588</v>
      </c>
      <c r="J514" s="6" t="s">
        <v>589</v>
      </c>
      <c r="K514" s="6" t="s">
        <v>72</v>
      </c>
      <c r="L514" s="6">
        <v>0</v>
      </c>
      <c r="M514" s="6" t="s">
        <v>9581</v>
      </c>
      <c r="N514" s="6" t="s">
        <v>9582</v>
      </c>
      <c r="O514" s="6" t="s">
        <v>9582</v>
      </c>
      <c r="P514" s="6"/>
      <c r="Q514" s="6"/>
      <c r="R514" s="6" t="s">
        <v>9583</v>
      </c>
      <c r="S514" s="6" t="s">
        <v>9587</v>
      </c>
      <c r="T514" s="6" t="s">
        <v>9588</v>
      </c>
      <c r="U514" s="6" t="s">
        <v>9586</v>
      </c>
    </row>
    <row r="515" spans="1:21" x14ac:dyDescent="0.2">
      <c r="A515" s="9" t="s">
        <v>581</v>
      </c>
      <c r="B515" s="9" t="s">
        <v>580</v>
      </c>
      <c r="C515" s="9" t="s">
        <v>568</v>
      </c>
      <c r="D515" s="9" t="s">
        <v>168</v>
      </c>
      <c r="E515" s="9" t="s">
        <v>65</v>
      </c>
      <c r="F515" s="10" t="s">
        <v>66</v>
      </c>
      <c r="G515" s="9" t="s">
        <v>67</v>
      </c>
      <c r="H515" s="9" t="s">
        <v>582</v>
      </c>
      <c r="I515" s="9" t="s">
        <v>583</v>
      </c>
      <c r="J515" s="9" t="s">
        <v>284</v>
      </c>
      <c r="K515" s="9" t="s">
        <v>72</v>
      </c>
      <c r="L515" s="9">
        <v>0</v>
      </c>
      <c r="M515" s="9" t="s">
        <v>9581</v>
      </c>
      <c r="N515" s="9" t="s">
        <v>9582</v>
      </c>
      <c r="O515" s="9" t="s">
        <v>9582</v>
      </c>
      <c r="P515" s="9"/>
      <c r="Q515" s="9"/>
      <c r="R515" s="9" t="s">
        <v>9583</v>
      </c>
      <c r="S515" s="9" t="s">
        <v>9589</v>
      </c>
      <c r="T515" s="9" t="s">
        <v>8831</v>
      </c>
      <c r="U515" s="9" t="s">
        <v>8629</v>
      </c>
    </row>
    <row r="516" spans="1:21" x14ac:dyDescent="0.2">
      <c r="A516" s="6" t="s">
        <v>575</v>
      </c>
      <c r="B516" s="6" t="s">
        <v>574</v>
      </c>
      <c r="C516" s="6" t="s">
        <v>568</v>
      </c>
      <c r="D516" s="6" t="s">
        <v>63</v>
      </c>
      <c r="E516" s="6" t="s">
        <v>65</v>
      </c>
      <c r="F516" s="8" t="s">
        <v>66</v>
      </c>
      <c r="G516" s="6" t="s">
        <v>67</v>
      </c>
      <c r="H516" s="6" t="s">
        <v>576</v>
      </c>
      <c r="I516" s="6" t="s">
        <v>577</v>
      </c>
      <c r="J516" s="6" t="s">
        <v>578</v>
      </c>
      <c r="K516" s="6" t="s">
        <v>72</v>
      </c>
      <c r="L516" s="6">
        <v>0</v>
      </c>
      <c r="M516" s="6" t="s">
        <v>9581</v>
      </c>
      <c r="N516" s="6" t="s">
        <v>9582</v>
      </c>
      <c r="O516" s="6" t="s">
        <v>9582</v>
      </c>
      <c r="P516" s="6"/>
      <c r="Q516" s="6"/>
      <c r="R516" s="6" t="s">
        <v>9583</v>
      </c>
      <c r="S516" s="6" t="s">
        <v>9590</v>
      </c>
      <c r="T516" s="6" t="s">
        <v>8915</v>
      </c>
      <c r="U516" s="6" t="s">
        <v>9586</v>
      </c>
    </row>
    <row r="517" spans="1:21" x14ac:dyDescent="0.2">
      <c r="A517" s="9" t="s">
        <v>570</v>
      </c>
      <c r="B517" s="9" t="s">
        <v>567</v>
      </c>
      <c r="C517" s="9" t="s">
        <v>568</v>
      </c>
      <c r="D517" s="9" t="s">
        <v>168</v>
      </c>
      <c r="E517" s="9" t="s">
        <v>65</v>
      </c>
      <c r="F517" s="10" t="s">
        <v>66</v>
      </c>
      <c r="G517" s="9" t="s">
        <v>67</v>
      </c>
      <c r="H517" s="9" t="s">
        <v>571</v>
      </c>
      <c r="I517" s="9" t="s">
        <v>541</v>
      </c>
      <c r="J517" s="9" t="s">
        <v>572</v>
      </c>
      <c r="K517" s="9" t="s">
        <v>72</v>
      </c>
      <c r="L517" s="9">
        <v>0</v>
      </c>
      <c r="M517" s="9" t="s">
        <v>9581</v>
      </c>
      <c r="N517" s="9" t="s">
        <v>9582</v>
      </c>
      <c r="O517" s="9" t="s">
        <v>9582</v>
      </c>
      <c r="P517" s="9"/>
      <c r="Q517" s="9"/>
      <c r="R517" s="9" t="s">
        <v>9583</v>
      </c>
      <c r="S517" s="9" t="s">
        <v>9591</v>
      </c>
      <c r="T517" s="9" t="s">
        <v>8814</v>
      </c>
      <c r="U517" s="9" t="s">
        <v>8629</v>
      </c>
    </row>
    <row r="518" spans="1:21" x14ac:dyDescent="0.2">
      <c r="A518" s="6" t="s">
        <v>4718</v>
      </c>
      <c r="B518" s="6" t="s">
        <v>4717</v>
      </c>
      <c r="C518" s="6" t="s">
        <v>538</v>
      </c>
      <c r="D518" s="6" t="s">
        <v>63</v>
      </c>
      <c r="E518" s="6" t="s">
        <v>65</v>
      </c>
      <c r="F518" s="8" t="s">
        <v>66</v>
      </c>
      <c r="G518" s="6" t="s">
        <v>67</v>
      </c>
      <c r="H518" s="6" t="s">
        <v>4719</v>
      </c>
      <c r="I518" s="6" t="s">
        <v>4720</v>
      </c>
      <c r="J518" s="6" t="s">
        <v>426</v>
      </c>
      <c r="K518" s="6" t="s">
        <v>72</v>
      </c>
      <c r="L518" s="6">
        <v>476544621</v>
      </c>
      <c r="M518" s="6" t="s">
        <v>9592</v>
      </c>
      <c r="N518" s="6" t="s">
        <v>9593</v>
      </c>
      <c r="O518" s="6" t="s">
        <v>9593</v>
      </c>
      <c r="P518" s="6"/>
      <c r="Q518" s="6"/>
      <c r="R518" s="6" t="s">
        <v>9594</v>
      </c>
      <c r="S518" s="6" t="s">
        <v>9595</v>
      </c>
      <c r="T518" s="6" t="s">
        <v>8825</v>
      </c>
      <c r="U518" s="6" t="s">
        <v>8826</v>
      </c>
    </row>
    <row r="519" spans="1:21" x14ac:dyDescent="0.2">
      <c r="A519" s="9" t="s">
        <v>6216</v>
      </c>
      <c r="B519" s="9" t="s">
        <v>6215</v>
      </c>
      <c r="C519" s="9" t="s">
        <v>538</v>
      </c>
      <c r="D519" s="9" t="s">
        <v>63</v>
      </c>
      <c r="E519" s="9" t="s">
        <v>65</v>
      </c>
      <c r="F519" s="10" t="s">
        <v>66</v>
      </c>
      <c r="G519" s="9" t="s">
        <v>67</v>
      </c>
      <c r="H519" s="9" t="s">
        <v>6217</v>
      </c>
      <c r="I519" s="9" t="s">
        <v>6218</v>
      </c>
      <c r="J519" s="9" t="s">
        <v>6219</v>
      </c>
      <c r="K519" s="9" t="s">
        <v>72</v>
      </c>
      <c r="L519" s="9">
        <v>476544621</v>
      </c>
      <c r="M519" s="9" t="s">
        <v>9592</v>
      </c>
      <c r="N519" s="9" t="s">
        <v>9593</v>
      </c>
      <c r="O519" s="9" t="s">
        <v>9593</v>
      </c>
      <c r="P519" s="9"/>
      <c r="Q519" s="9"/>
      <c r="R519" s="9" t="s">
        <v>9594</v>
      </c>
      <c r="S519" s="9" t="s">
        <v>9596</v>
      </c>
      <c r="T519" s="9" t="s">
        <v>9597</v>
      </c>
      <c r="U519" s="9" t="s">
        <v>8826</v>
      </c>
    </row>
    <row r="520" spans="1:21" x14ac:dyDescent="0.2">
      <c r="A520" s="6" t="s">
        <v>4582</v>
      </c>
      <c r="B520" s="6" t="s">
        <v>4580</v>
      </c>
      <c r="C520" s="6" t="s">
        <v>538</v>
      </c>
      <c r="D520" s="6" t="s">
        <v>168</v>
      </c>
      <c r="E520" s="6" t="s">
        <v>65</v>
      </c>
      <c r="F520" s="8" t="s">
        <v>66</v>
      </c>
      <c r="G520" s="6" t="s">
        <v>67</v>
      </c>
      <c r="H520" s="6" t="s">
        <v>1440</v>
      </c>
      <c r="I520" s="6" t="s">
        <v>4583</v>
      </c>
      <c r="J520" s="6" t="s">
        <v>284</v>
      </c>
      <c r="K520" s="6" t="s">
        <v>72</v>
      </c>
      <c r="L520" s="6">
        <v>476544621</v>
      </c>
      <c r="M520" s="6" t="s">
        <v>9592</v>
      </c>
      <c r="N520" s="6" t="s">
        <v>9593</v>
      </c>
      <c r="O520" s="6" t="s">
        <v>9593</v>
      </c>
      <c r="P520" s="6"/>
      <c r="Q520" s="6"/>
      <c r="R520" s="6" t="s">
        <v>9594</v>
      </c>
      <c r="S520" s="6" t="s">
        <v>9598</v>
      </c>
      <c r="T520" s="6" t="s">
        <v>8831</v>
      </c>
      <c r="U520" s="6" t="s">
        <v>8629</v>
      </c>
    </row>
    <row r="521" spans="1:21" x14ac:dyDescent="0.2">
      <c r="A521" s="9" t="s">
        <v>5858</v>
      </c>
      <c r="B521" s="9" t="s">
        <v>5857</v>
      </c>
      <c r="C521" s="9" t="s">
        <v>538</v>
      </c>
      <c r="D521" s="9" t="s">
        <v>63</v>
      </c>
      <c r="E521" s="9" t="s">
        <v>65</v>
      </c>
      <c r="F521" s="10" t="s">
        <v>66</v>
      </c>
      <c r="G521" s="9" t="s">
        <v>67</v>
      </c>
      <c r="H521" s="9" t="s">
        <v>5859</v>
      </c>
      <c r="I521" s="9" t="s">
        <v>5860</v>
      </c>
      <c r="J521" s="9" t="s">
        <v>426</v>
      </c>
      <c r="K521" s="9" t="s">
        <v>72</v>
      </c>
      <c r="L521" s="9">
        <v>476544621</v>
      </c>
      <c r="M521" s="9" t="s">
        <v>9592</v>
      </c>
      <c r="N521" s="9" t="s">
        <v>9593</v>
      </c>
      <c r="O521" s="9" t="s">
        <v>9593</v>
      </c>
      <c r="P521" s="9"/>
      <c r="Q521" s="9"/>
      <c r="R521" s="9" t="s">
        <v>9594</v>
      </c>
      <c r="S521" s="9" t="s">
        <v>9599</v>
      </c>
      <c r="T521" s="9" t="s">
        <v>8825</v>
      </c>
      <c r="U521" s="9" t="s">
        <v>8826</v>
      </c>
    </row>
    <row r="522" spans="1:21" x14ac:dyDescent="0.2">
      <c r="A522" s="6" t="s">
        <v>4604</v>
      </c>
      <c r="B522" s="6" t="s">
        <v>4602</v>
      </c>
      <c r="C522" s="6" t="s">
        <v>538</v>
      </c>
      <c r="D522" s="6" t="s">
        <v>63</v>
      </c>
      <c r="E522" s="6" t="s">
        <v>65</v>
      </c>
      <c r="F522" s="8" t="s">
        <v>66</v>
      </c>
      <c r="G522" s="6" t="s">
        <v>67</v>
      </c>
      <c r="H522" s="6" t="s">
        <v>4605</v>
      </c>
      <c r="I522" s="6" t="s">
        <v>4606</v>
      </c>
      <c r="J522" s="6" t="s">
        <v>236</v>
      </c>
      <c r="K522" s="6" t="s">
        <v>72</v>
      </c>
      <c r="L522" s="6">
        <v>476544621</v>
      </c>
      <c r="M522" s="6" t="s">
        <v>9592</v>
      </c>
      <c r="N522" s="6" t="s">
        <v>9593</v>
      </c>
      <c r="O522" s="6" t="s">
        <v>9593</v>
      </c>
      <c r="P522" s="6"/>
      <c r="Q522" s="6"/>
      <c r="R522" s="6" t="s">
        <v>9594</v>
      </c>
      <c r="S522" s="6" t="s">
        <v>9600</v>
      </c>
      <c r="T522" s="6" t="s">
        <v>8829</v>
      </c>
      <c r="U522" s="6" t="s">
        <v>8826</v>
      </c>
    </row>
    <row r="523" spans="1:21" x14ac:dyDescent="0.2">
      <c r="A523" s="9" t="s">
        <v>5830</v>
      </c>
      <c r="B523" s="9" t="s">
        <v>5829</v>
      </c>
      <c r="C523" s="9" t="s">
        <v>538</v>
      </c>
      <c r="D523" s="9" t="s">
        <v>63</v>
      </c>
      <c r="E523" s="9" t="s">
        <v>65</v>
      </c>
      <c r="F523" s="10" t="s">
        <v>66</v>
      </c>
      <c r="G523" s="9" t="s">
        <v>67</v>
      </c>
      <c r="H523" s="9" t="s">
        <v>5831</v>
      </c>
      <c r="I523" s="9" t="s">
        <v>855</v>
      </c>
      <c r="J523" s="9" t="s">
        <v>455</v>
      </c>
      <c r="K523" s="9" t="s">
        <v>72</v>
      </c>
      <c r="L523" s="9">
        <v>476544621</v>
      </c>
      <c r="M523" s="9" t="s">
        <v>9592</v>
      </c>
      <c r="N523" s="9" t="s">
        <v>9593</v>
      </c>
      <c r="O523" s="9" t="s">
        <v>9593</v>
      </c>
      <c r="P523" s="9"/>
      <c r="Q523" s="9"/>
      <c r="R523" s="9" t="s">
        <v>9594</v>
      </c>
      <c r="S523" s="9" t="s">
        <v>9601</v>
      </c>
      <c r="T523" s="9" t="s">
        <v>8635</v>
      </c>
      <c r="U523" s="9" t="s">
        <v>8826</v>
      </c>
    </row>
    <row r="524" spans="1:21" x14ac:dyDescent="0.2">
      <c r="A524" s="6" t="s">
        <v>562</v>
      </c>
      <c r="B524" s="6" t="s">
        <v>560</v>
      </c>
      <c r="C524" s="6" t="s">
        <v>538</v>
      </c>
      <c r="D524" s="6" t="s">
        <v>63</v>
      </c>
      <c r="E524" s="6" t="s">
        <v>65</v>
      </c>
      <c r="F524" s="8" t="s">
        <v>66</v>
      </c>
      <c r="G524" s="6" t="s">
        <v>67</v>
      </c>
      <c r="H524" s="6" t="s">
        <v>563</v>
      </c>
      <c r="I524" s="6" t="s">
        <v>564</v>
      </c>
      <c r="J524" s="6" t="s">
        <v>565</v>
      </c>
      <c r="K524" s="6" t="s">
        <v>72</v>
      </c>
      <c r="L524" s="6">
        <v>476544621</v>
      </c>
      <c r="M524" s="6" t="s">
        <v>9592</v>
      </c>
      <c r="N524" s="6" t="s">
        <v>9593</v>
      </c>
      <c r="O524" s="6" t="s">
        <v>9593</v>
      </c>
      <c r="P524" s="6"/>
      <c r="Q524" s="6"/>
      <c r="R524" s="6" t="s">
        <v>9594</v>
      </c>
      <c r="S524" s="6" t="s">
        <v>9602</v>
      </c>
      <c r="T524" s="6" t="s">
        <v>9603</v>
      </c>
      <c r="U524" s="6" t="s">
        <v>8826</v>
      </c>
    </row>
    <row r="525" spans="1:21" x14ac:dyDescent="0.2">
      <c r="A525" s="9" t="s">
        <v>556</v>
      </c>
      <c r="B525" s="9" t="s">
        <v>555</v>
      </c>
      <c r="C525" s="9" t="s">
        <v>538</v>
      </c>
      <c r="D525" s="9" t="s">
        <v>63</v>
      </c>
      <c r="E525" s="9" t="s">
        <v>65</v>
      </c>
      <c r="F525" s="10" t="s">
        <v>66</v>
      </c>
      <c r="G525" s="9" t="s">
        <v>67</v>
      </c>
      <c r="H525" s="9" t="s">
        <v>557</v>
      </c>
      <c r="I525" s="9" t="s">
        <v>558</v>
      </c>
      <c r="J525" s="9" t="s">
        <v>426</v>
      </c>
      <c r="K525" s="9" t="s">
        <v>72</v>
      </c>
      <c r="L525" s="9">
        <v>476544621</v>
      </c>
      <c r="M525" s="9" t="s">
        <v>9592</v>
      </c>
      <c r="N525" s="9" t="s">
        <v>9593</v>
      </c>
      <c r="O525" s="9" t="s">
        <v>9593</v>
      </c>
      <c r="P525" s="9"/>
      <c r="Q525" s="9"/>
      <c r="R525" s="9" t="s">
        <v>9594</v>
      </c>
      <c r="S525" s="9" t="s">
        <v>9604</v>
      </c>
      <c r="T525" s="9" t="s">
        <v>8825</v>
      </c>
      <c r="U525" s="9" t="s">
        <v>8826</v>
      </c>
    </row>
    <row r="526" spans="1:21" x14ac:dyDescent="0.2">
      <c r="A526" s="6" t="s">
        <v>4565</v>
      </c>
      <c r="B526" s="6" t="s">
        <v>4564</v>
      </c>
      <c r="C526" s="6" t="s">
        <v>538</v>
      </c>
      <c r="D526" s="6" t="s">
        <v>63</v>
      </c>
      <c r="E526" s="6" t="s">
        <v>65</v>
      </c>
      <c r="F526" s="8" t="s">
        <v>66</v>
      </c>
      <c r="G526" s="6" t="s">
        <v>67</v>
      </c>
      <c r="H526" s="6" t="s">
        <v>4566</v>
      </c>
      <c r="I526" s="6" t="s">
        <v>4567</v>
      </c>
      <c r="J526" s="6" t="s">
        <v>4568</v>
      </c>
      <c r="K526" s="6" t="s">
        <v>72</v>
      </c>
      <c r="L526" s="6">
        <v>476544621</v>
      </c>
      <c r="M526" s="6" t="s">
        <v>9592</v>
      </c>
      <c r="N526" s="6" t="s">
        <v>9593</v>
      </c>
      <c r="O526" s="6" t="s">
        <v>9593</v>
      </c>
      <c r="P526" s="6"/>
      <c r="Q526" s="6"/>
      <c r="R526" s="6" t="s">
        <v>9594</v>
      </c>
      <c r="S526" s="6" t="s">
        <v>9605</v>
      </c>
      <c r="T526" s="6" t="s">
        <v>9606</v>
      </c>
      <c r="U526" s="6" t="s">
        <v>8826</v>
      </c>
    </row>
    <row r="527" spans="1:21" x14ac:dyDescent="0.2">
      <c r="A527" s="9" t="s">
        <v>551</v>
      </c>
      <c r="B527" s="9" t="s">
        <v>550</v>
      </c>
      <c r="C527" s="9" t="s">
        <v>538</v>
      </c>
      <c r="D527" s="9" t="s">
        <v>63</v>
      </c>
      <c r="E527" s="9" t="s">
        <v>65</v>
      </c>
      <c r="F527" s="10" t="s">
        <v>66</v>
      </c>
      <c r="G527" s="9" t="s">
        <v>67</v>
      </c>
      <c r="H527" s="9" t="s">
        <v>552</v>
      </c>
      <c r="I527" s="9" t="s">
        <v>553</v>
      </c>
      <c r="J527" s="9" t="s">
        <v>426</v>
      </c>
      <c r="K527" s="9" t="s">
        <v>72</v>
      </c>
      <c r="L527" s="9">
        <v>476544621</v>
      </c>
      <c r="M527" s="9" t="s">
        <v>9592</v>
      </c>
      <c r="N527" s="9" t="s">
        <v>9593</v>
      </c>
      <c r="O527" s="9" t="s">
        <v>9593</v>
      </c>
      <c r="P527" s="9"/>
      <c r="Q527" s="9"/>
      <c r="R527" s="9" t="s">
        <v>9594</v>
      </c>
      <c r="S527" s="9" t="s">
        <v>9607</v>
      </c>
      <c r="T527" s="9" t="s">
        <v>8825</v>
      </c>
      <c r="U527" s="9" t="s">
        <v>8826</v>
      </c>
    </row>
    <row r="528" spans="1:21" x14ac:dyDescent="0.2">
      <c r="A528" s="6" t="s">
        <v>545</v>
      </c>
      <c r="B528" s="6" t="s">
        <v>543</v>
      </c>
      <c r="C528" s="6" t="s">
        <v>538</v>
      </c>
      <c r="D528" s="6" t="s">
        <v>63</v>
      </c>
      <c r="E528" s="6" t="s">
        <v>65</v>
      </c>
      <c r="F528" s="8" t="s">
        <v>66</v>
      </c>
      <c r="G528" s="6" t="s">
        <v>67</v>
      </c>
      <c r="H528" s="6" t="s">
        <v>546</v>
      </c>
      <c r="I528" s="6" t="s">
        <v>547</v>
      </c>
      <c r="J528" s="6" t="s">
        <v>548</v>
      </c>
      <c r="K528" s="6" t="s">
        <v>72</v>
      </c>
      <c r="L528" s="6">
        <v>476544621</v>
      </c>
      <c r="M528" s="6" t="s">
        <v>9592</v>
      </c>
      <c r="N528" s="6" t="s">
        <v>9593</v>
      </c>
      <c r="O528" s="6" t="s">
        <v>9593</v>
      </c>
      <c r="P528" s="6"/>
      <c r="Q528" s="6"/>
      <c r="R528" s="6" t="s">
        <v>9594</v>
      </c>
      <c r="S528" s="6" t="s">
        <v>9608</v>
      </c>
      <c r="T528" s="6" t="s">
        <v>9609</v>
      </c>
      <c r="U528" s="6" t="s">
        <v>8826</v>
      </c>
    </row>
    <row r="529" spans="1:21" x14ac:dyDescent="0.2">
      <c r="A529" s="9" t="s">
        <v>4551</v>
      </c>
      <c r="B529" s="9" t="s">
        <v>4550</v>
      </c>
      <c r="C529" s="9" t="s">
        <v>538</v>
      </c>
      <c r="D529" s="9" t="s">
        <v>63</v>
      </c>
      <c r="E529" s="9" t="s">
        <v>65</v>
      </c>
      <c r="F529" s="10" t="s">
        <v>66</v>
      </c>
      <c r="G529" s="9" t="s">
        <v>67</v>
      </c>
      <c r="H529" s="9" t="s">
        <v>4552</v>
      </c>
      <c r="I529" s="9" t="s">
        <v>2771</v>
      </c>
      <c r="J529" s="9" t="s">
        <v>683</v>
      </c>
      <c r="K529" s="9" t="s">
        <v>72</v>
      </c>
      <c r="L529" s="9">
        <v>476544621</v>
      </c>
      <c r="M529" s="9" t="s">
        <v>9592</v>
      </c>
      <c r="N529" s="9" t="s">
        <v>9593</v>
      </c>
      <c r="O529" s="9" t="s">
        <v>9593</v>
      </c>
      <c r="P529" s="9"/>
      <c r="Q529" s="9"/>
      <c r="R529" s="9" t="s">
        <v>9594</v>
      </c>
      <c r="S529" s="9" t="s">
        <v>9610</v>
      </c>
      <c r="T529" s="9" t="s">
        <v>8833</v>
      </c>
      <c r="U529" s="9" t="s">
        <v>8826</v>
      </c>
    </row>
    <row r="530" spans="1:21" x14ac:dyDescent="0.2">
      <c r="A530" s="6" t="s">
        <v>4728</v>
      </c>
      <c r="B530" s="6" t="s">
        <v>4727</v>
      </c>
      <c r="C530" s="6" t="s">
        <v>538</v>
      </c>
      <c r="D530" s="6" t="s">
        <v>63</v>
      </c>
      <c r="E530" s="6" t="s">
        <v>65</v>
      </c>
      <c r="F530" s="8" t="s">
        <v>66</v>
      </c>
      <c r="G530" s="6" t="s">
        <v>67</v>
      </c>
      <c r="H530" s="6" t="s">
        <v>4729</v>
      </c>
      <c r="I530" s="6" t="s">
        <v>3963</v>
      </c>
      <c r="J530" s="6" t="s">
        <v>4730</v>
      </c>
      <c r="K530" s="6" t="s">
        <v>72</v>
      </c>
      <c r="L530" s="6">
        <v>476544621</v>
      </c>
      <c r="M530" s="6" t="s">
        <v>9592</v>
      </c>
      <c r="N530" s="6" t="s">
        <v>9593</v>
      </c>
      <c r="O530" s="6" t="s">
        <v>9593</v>
      </c>
      <c r="P530" s="6"/>
      <c r="Q530" s="6"/>
      <c r="R530" s="6" t="s">
        <v>9594</v>
      </c>
      <c r="S530" s="6" t="s">
        <v>9611</v>
      </c>
      <c r="T530" s="6" t="s">
        <v>9612</v>
      </c>
      <c r="U530" s="6" t="s">
        <v>8826</v>
      </c>
    </row>
    <row r="531" spans="1:21" x14ac:dyDescent="0.2">
      <c r="A531" s="9" t="s">
        <v>5839</v>
      </c>
      <c r="B531" s="9" t="s">
        <v>5838</v>
      </c>
      <c r="C531" s="9" t="s">
        <v>538</v>
      </c>
      <c r="D531" s="9" t="s">
        <v>63</v>
      </c>
      <c r="E531" s="9" t="s">
        <v>65</v>
      </c>
      <c r="F531" s="10" t="s">
        <v>66</v>
      </c>
      <c r="G531" s="9" t="s">
        <v>67</v>
      </c>
      <c r="H531" s="9" t="s">
        <v>5840</v>
      </c>
      <c r="I531" s="9" t="s">
        <v>5841</v>
      </c>
      <c r="J531" s="9" t="s">
        <v>395</v>
      </c>
      <c r="K531" s="9" t="s">
        <v>72</v>
      </c>
      <c r="L531" s="9">
        <v>476544621</v>
      </c>
      <c r="M531" s="9" t="s">
        <v>9592</v>
      </c>
      <c r="N531" s="9" t="s">
        <v>9593</v>
      </c>
      <c r="O531" s="9" t="s">
        <v>9593</v>
      </c>
      <c r="P531" s="9"/>
      <c r="Q531" s="9"/>
      <c r="R531" s="9" t="s">
        <v>9594</v>
      </c>
      <c r="S531" s="9" t="s">
        <v>9613</v>
      </c>
      <c r="T531" s="9" t="s">
        <v>8803</v>
      </c>
      <c r="U531" s="9" t="s">
        <v>8826</v>
      </c>
    </row>
    <row r="532" spans="1:21" x14ac:dyDescent="0.2">
      <c r="A532" s="6" t="s">
        <v>539</v>
      </c>
      <c r="B532" s="6" t="s">
        <v>536</v>
      </c>
      <c r="C532" s="6" t="s">
        <v>538</v>
      </c>
      <c r="D532" s="6" t="s">
        <v>63</v>
      </c>
      <c r="E532" s="6" t="s">
        <v>65</v>
      </c>
      <c r="F532" s="8" t="s">
        <v>66</v>
      </c>
      <c r="G532" s="6" t="s">
        <v>67</v>
      </c>
      <c r="H532" s="6" t="s">
        <v>540</v>
      </c>
      <c r="I532" s="6" t="s">
        <v>541</v>
      </c>
      <c r="J532" s="6" t="s">
        <v>426</v>
      </c>
      <c r="K532" s="6" t="s">
        <v>72</v>
      </c>
      <c r="L532" s="6">
        <v>476544621</v>
      </c>
      <c r="M532" s="6" t="s">
        <v>9592</v>
      </c>
      <c r="N532" s="6" t="s">
        <v>9593</v>
      </c>
      <c r="O532" s="6" t="s">
        <v>9593</v>
      </c>
      <c r="P532" s="6"/>
      <c r="Q532" s="6"/>
      <c r="R532" s="6" t="s">
        <v>9594</v>
      </c>
      <c r="S532" s="6" t="s">
        <v>9614</v>
      </c>
      <c r="T532" s="6" t="s">
        <v>8825</v>
      </c>
      <c r="U532" s="6" t="s">
        <v>8826</v>
      </c>
    </row>
    <row r="533" spans="1:21" x14ac:dyDescent="0.2">
      <c r="A533" s="9" t="s">
        <v>532</v>
      </c>
      <c r="B533" s="9" t="s">
        <v>531</v>
      </c>
      <c r="C533" s="9" t="s">
        <v>76</v>
      </c>
      <c r="D533" s="9" t="s">
        <v>63</v>
      </c>
      <c r="E533" s="9" t="s">
        <v>65</v>
      </c>
      <c r="F533" s="10" t="s">
        <v>66</v>
      </c>
      <c r="G533" s="9" t="s">
        <v>67</v>
      </c>
      <c r="H533" s="9" t="s">
        <v>533</v>
      </c>
      <c r="I533" s="9" t="s">
        <v>534</v>
      </c>
      <c r="J533" s="9" t="s">
        <v>395</v>
      </c>
      <c r="K533" s="9" t="s">
        <v>72</v>
      </c>
      <c r="L533" s="9">
        <v>476545345</v>
      </c>
      <c r="M533" s="9" t="s">
        <v>9615</v>
      </c>
      <c r="N533" s="9" t="s">
        <v>9616</v>
      </c>
      <c r="O533" s="9" t="s">
        <v>9617</v>
      </c>
      <c r="P533" s="9" t="s">
        <v>9618</v>
      </c>
      <c r="Q533" s="9"/>
      <c r="R533" s="9" t="s">
        <v>9619</v>
      </c>
      <c r="S533" s="9" t="s">
        <v>9620</v>
      </c>
      <c r="T533" s="9" t="s">
        <v>8803</v>
      </c>
      <c r="U533" s="9" t="s">
        <v>9023</v>
      </c>
    </row>
    <row r="534" spans="1:21" x14ac:dyDescent="0.2">
      <c r="A534" s="6" t="s">
        <v>526</v>
      </c>
      <c r="B534" s="6" t="s">
        <v>525</v>
      </c>
      <c r="C534" s="6" t="s">
        <v>76</v>
      </c>
      <c r="D534" s="6" t="s">
        <v>63</v>
      </c>
      <c r="E534" s="6" t="s">
        <v>65</v>
      </c>
      <c r="F534" s="8" t="s">
        <v>66</v>
      </c>
      <c r="G534" s="6" t="s">
        <v>67</v>
      </c>
      <c r="H534" s="6" t="s">
        <v>527</v>
      </c>
      <c r="I534" s="6" t="s">
        <v>528</v>
      </c>
      <c r="J534" s="6" t="s">
        <v>529</v>
      </c>
      <c r="K534" s="6" t="s">
        <v>72</v>
      </c>
      <c r="L534" s="6">
        <v>476545345</v>
      </c>
      <c r="M534" s="6" t="s">
        <v>9615</v>
      </c>
      <c r="N534" s="6" t="s">
        <v>9616</v>
      </c>
      <c r="O534" s="6" t="s">
        <v>9617</v>
      </c>
      <c r="P534" s="6" t="s">
        <v>9618</v>
      </c>
      <c r="Q534" s="6"/>
      <c r="R534" s="6" t="s">
        <v>9619</v>
      </c>
      <c r="S534" s="6" t="s">
        <v>9621</v>
      </c>
      <c r="T534" s="6" t="s">
        <v>9622</v>
      </c>
      <c r="U534" s="6" t="s">
        <v>9023</v>
      </c>
    </row>
    <row r="535" spans="1:21" x14ac:dyDescent="0.2">
      <c r="A535" s="9" t="s">
        <v>521</v>
      </c>
      <c r="B535" s="9" t="s">
        <v>520</v>
      </c>
      <c r="C535" s="9" t="s">
        <v>76</v>
      </c>
      <c r="D535" s="9" t="s">
        <v>63</v>
      </c>
      <c r="E535" s="9" t="s">
        <v>65</v>
      </c>
      <c r="F535" s="10" t="s">
        <v>66</v>
      </c>
      <c r="G535" s="9" t="s">
        <v>67</v>
      </c>
      <c r="H535" s="9" t="s">
        <v>522</v>
      </c>
      <c r="I535" s="9" t="s">
        <v>523</v>
      </c>
      <c r="J535" s="9" t="s">
        <v>80</v>
      </c>
      <c r="K535" s="9" t="s">
        <v>72</v>
      </c>
      <c r="L535" s="9">
        <v>476545345</v>
      </c>
      <c r="M535" s="9" t="s">
        <v>9615</v>
      </c>
      <c r="N535" s="9" t="s">
        <v>9616</v>
      </c>
      <c r="O535" s="9" t="s">
        <v>9617</v>
      </c>
      <c r="P535" s="9" t="s">
        <v>9618</v>
      </c>
      <c r="Q535" s="9"/>
      <c r="R535" s="9" t="s">
        <v>9619</v>
      </c>
      <c r="S535" s="9" t="s">
        <v>9623</v>
      </c>
      <c r="T535" s="9" t="s">
        <v>9109</v>
      </c>
      <c r="U535" s="9" t="s">
        <v>9023</v>
      </c>
    </row>
    <row r="536" spans="1:21" x14ac:dyDescent="0.2">
      <c r="A536" s="6" t="s">
        <v>4818</v>
      </c>
      <c r="B536" s="6" t="s">
        <v>4817</v>
      </c>
      <c r="C536" s="6" t="s">
        <v>76</v>
      </c>
      <c r="D536" s="6" t="s">
        <v>63</v>
      </c>
      <c r="E536" s="6" t="s">
        <v>65</v>
      </c>
      <c r="F536" s="8" t="s">
        <v>66</v>
      </c>
      <c r="G536" s="6" t="s">
        <v>67</v>
      </c>
      <c r="H536" s="6" t="s">
        <v>2555</v>
      </c>
      <c r="I536" s="6" t="s">
        <v>4819</v>
      </c>
      <c r="J536" s="6" t="s">
        <v>1028</v>
      </c>
      <c r="K536" s="6" t="s">
        <v>72</v>
      </c>
      <c r="L536" s="6">
        <v>476545345</v>
      </c>
      <c r="M536" s="6" t="s">
        <v>9615</v>
      </c>
      <c r="N536" s="6" t="s">
        <v>9616</v>
      </c>
      <c r="O536" s="6" t="s">
        <v>9617</v>
      </c>
      <c r="P536" s="6" t="s">
        <v>9618</v>
      </c>
      <c r="Q536" s="6"/>
      <c r="R536" s="6" t="s">
        <v>9619</v>
      </c>
      <c r="S536" s="6" t="s">
        <v>9624</v>
      </c>
      <c r="T536" s="6" t="s">
        <v>9002</v>
      </c>
      <c r="U536" s="6" t="s">
        <v>9023</v>
      </c>
    </row>
    <row r="537" spans="1:21" x14ac:dyDescent="0.2">
      <c r="A537" s="9" t="s">
        <v>516</v>
      </c>
      <c r="B537" s="9" t="s">
        <v>515</v>
      </c>
      <c r="C537" s="9" t="s">
        <v>76</v>
      </c>
      <c r="D537" s="9" t="s">
        <v>63</v>
      </c>
      <c r="E537" s="9" t="s">
        <v>65</v>
      </c>
      <c r="F537" s="10" t="s">
        <v>66</v>
      </c>
      <c r="G537" s="9" t="s">
        <v>67</v>
      </c>
      <c r="H537" s="9" t="s">
        <v>517</v>
      </c>
      <c r="I537" s="9" t="s">
        <v>518</v>
      </c>
      <c r="J537" s="9" t="s">
        <v>80</v>
      </c>
      <c r="K537" s="9" t="s">
        <v>72</v>
      </c>
      <c r="L537" s="9">
        <v>476545345</v>
      </c>
      <c r="M537" s="9" t="s">
        <v>9615</v>
      </c>
      <c r="N537" s="9" t="s">
        <v>9616</v>
      </c>
      <c r="O537" s="9" t="s">
        <v>9617</v>
      </c>
      <c r="P537" s="9" t="s">
        <v>9618</v>
      </c>
      <c r="Q537" s="9"/>
      <c r="R537" s="9" t="s">
        <v>9619</v>
      </c>
      <c r="S537" s="9" t="s">
        <v>9625</v>
      </c>
      <c r="T537" s="9" t="s">
        <v>9109</v>
      </c>
      <c r="U537" s="9" t="s">
        <v>9023</v>
      </c>
    </row>
    <row r="538" spans="1:21" x14ac:dyDescent="0.2">
      <c r="A538" s="6" t="s">
        <v>6132</v>
      </c>
      <c r="B538" s="6" t="s">
        <v>6131</v>
      </c>
      <c r="C538" s="6" t="s">
        <v>76</v>
      </c>
      <c r="D538" s="6" t="s">
        <v>63</v>
      </c>
      <c r="E538" s="6" t="s">
        <v>65</v>
      </c>
      <c r="F538" s="8" t="s">
        <v>66</v>
      </c>
      <c r="G538" s="6" t="s">
        <v>67</v>
      </c>
      <c r="H538" s="6" t="s">
        <v>6133</v>
      </c>
      <c r="I538" s="6" t="s">
        <v>3768</v>
      </c>
      <c r="J538" s="6" t="s">
        <v>102</v>
      </c>
      <c r="K538" s="6" t="s">
        <v>72</v>
      </c>
      <c r="L538" s="6">
        <v>476545345</v>
      </c>
      <c r="M538" s="6" t="s">
        <v>9615</v>
      </c>
      <c r="N538" s="6" t="s">
        <v>9616</v>
      </c>
      <c r="O538" s="6" t="s">
        <v>9617</v>
      </c>
      <c r="P538" s="6" t="s">
        <v>9618</v>
      </c>
      <c r="Q538" s="6"/>
      <c r="R538" s="6" t="s">
        <v>9619</v>
      </c>
      <c r="S538" s="6" t="s">
        <v>9626</v>
      </c>
      <c r="T538" s="6" t="s">
        <v>8969</v>
      </c>
      <c r="U538" s="6" t="s">
        <v>9023</v>
      </c>
    </row>
    <row r="539" spans="1:21" x14ac:dyDescent="0.2">
      <c r="A539" s="9" t="s">
        <v>77</v>
      </c>
      <c r="B539" s="9" t="s">
        <v>74</v>
      </c>
      <c r="C539" s="9" t="s">
        <v>76</v>
      </c>
      <c r="D539" s="9" t="s">
        <v>63</v>
      </c>
      <c r="E539" s="9" t="s">
        <v>65</v>
      </c>
      <c r="F539" s="10" t="s">
        <v>66</v>
      </c>
      <c r="G539" s="9" t="s">
        <v>67</v>
      </c>
      <c r="H539" s="9" t="s">
        <v>78</v>
      </c>
      <c r="I539" s="9" t="s">
        <v>79</v>
      </c>
      <c r="J539" s="9" t="s">
        <v>80</v>
      </c>
      <c r="K539" s="9" t="s">
        <v>72</v>
      </c>
      <c r="L539" s="9">
        <v>476545345</v>
      </c>
      <c r="M539" s="9" t="s">
        <v>9615</v>
      </c>
      <c r="N539" s="9" t="s">
        <v>9616</v>
      </c>
      <c r="O539" s="9" t="s">
        <v>9617</v>
      </c>
      <c r="P539" s="9" t="s">
        <v>9618</v>
      </c>
      <c r="Q539" s="9"/>
      <c r="R539" s="9" t="s">
        <v>9619</v>
      </c>
      <c r="S539" s="9" t="s">
        <v>9627</v>
      </c>
      <c r="T539" s="9" t="s">
        <v>9109</v>
      </c>
      <c r="U539" s="9" t="s">
        <v>9023</v>
      </c>
    </row>
    <row r="540" spans="1:21" x14ac:dyDescent="0.2">
      <c r="A540" s="6" t="s">
        <v>511</v>
      </c>
      <c r="B540" s="6" t="s">
        <v>510</v>
      </c>
      <c r="C540" s="6" t="s">
        <v>76</v>
      </c>
      <c r="D540" s="6" t="s">
        <v>63</v>
      </c>
      <c r="E540" s="6" t="s">
        <v>65</v>
      </c>
      <c r="F540" s="8" t="s">
        <v>66</v>
      </c>
      <c r="G540" s="6" t="s">
        <v>67</v>
      </c>
      <c r="H540" s="6" t="s">
        <v>512</v>
      </c>
      <c r="I540" s="6" t="s">
        <v>513</v>
      </c>
      <c r="J540" s="6" t="s">
        <v>455</v>
      </c>
      <c r="K540" s="6" t="s">
        <v>72</v>
      </c>
      <c r="L540" s="6">
        <v>476545345</v>
      </c>
      <c r="M540" s="6" t="s">
        <v>9615</v>
      </c>
      <c r="N540" s="6" t="s">
        <v>9616</v>
      </c>
      <c r="O540" s="6" t="s">
        <v>9617</v>
      </c>
      <c r="P540" s="6" t="s">
        <v>9618</v>
      </c>
      <c r="Q540" s="6"/>
      <c r="R540" s="6" t="s">
        <v>9619</v>
      </c>
      <c r="S540" s="6" t="s">
        <v>9628</v>
      </c>
      <c r="T540" s="6" t="s">
        <v>8635</v>
      </c>
      <c r="U540" s="6" t="s">
        <v>9023</v>
      </c>
    </row>
    <row r="541" spans="1:21" x14ac:dyDescent="0.2">
      <c r="A541" s="9" t="s">
        <v>505</v>
      </c>
      <c r="B541" s="9" t="s">
        <v>504</v>
      </c>
      <c r="C541" s="9" t="s">
        <v>76</v>
      </c>
      <c r="D541" s="9" t="s">
        <v>63</v>
      </c>
      <c r="E541" s="9" t="s">
        <v>65</v>
      </c>
      <c r="F541" s="10" t="s">
        <v>66</v>
      </c>
      <c r="G541" s="9" t="s">
        <v>67</v>
      </c>
      <c r="H541" s="9" t="s">
        <v>506</v>
      </c>
      <c r="I541" s="9" t="s">
        <v>507</v>
      </c>
      <c r="J541" s="9" t="s">
        <v>508</v>
      </c>
      <c r="K541" s="9" t="s">
        <v>72</v>
      </c>
      <c r="L541" s="9">
        <v>476545345</v>
      </c>
      <c r="M541" s="9" t="s">
        <v>9615</v>
      </c>
      <c r="N541" s="9" t="s">
        <v>9616</v>
      </c>
      <c r="O541" s="9" t="s">
        <v>9617</v>
      </c>
      <c r="P541" s="9" t="s">
        <v>9618</v>
      </c>
      <c r="Q541" s="9"/>
      <c r="R541" s="9" t="s">
        <v>9619</v>
      </c>
      <c r="S541" s="9" t="s">
        <v>9629</v>
      </c>
      <c r="T541" s="9" t="s">
        <v>9630</v>
      </c>
      <c r="U541" s="9" t="s">
        <v>9023</v>
      </c>
    </row>
    <row r="542" spans="1:21" x14ac:dyDescent="0.2">
      <c r="A542" s="6" t="s">
        <v>4803</v>
      </c>
      <c r="B542" s="6" t="s">
        <v>4802</v>
      </c>
      <c r="C542" s="6" t="s">
        <v>76</v>
      </c>
      <c r="D542" s="6" t="s">
        <v>63</v>
      </c>
      <c r="E542" s="6" t="s">
        <v>65</v>
      </c>
      <c r="F542" s="8" t="s">
        <v>66</v>
      </c>
      <c r="G542" s="6" t="s">
        <v>67</v>
      </c>
      <c r="H542" s="6" t="s">
        <v>4804</v>
      </c>
      <c r="I542" s="6" t="s">
        <v>3384</v>
      </c>
      <c r="J542" s="6" t="s">
        <v>906</v>
      </c>
      <c r="K542" s="6" t="s">
        <v>72</v>
      </c>
      <c r="L542" s="6">
        <v>476545345</v>
      </c>
      <c r="M542" s="6" t="s">
        <v>9615</v>
      </c>
      <c r="N542" s="6" t="s">
        <v>9616</v>
      </c>
      <c r="O542" s="6" t="s">
        <v>9617</v>
      </c>
      <c r="P542" s="6" t="s">
        <v>9618</v>
      </c>
      <c r="Q542" s="6"/>
      <c r="R542" s="6" t="s">
        <v>9619</v>
      </c>
      <c r="S542" s="6" t="s">
        <v>9631</v>
      </c>
      <c r="T542" s="6" t="s">
        <v>8966</v>
      </c>
      <c r="U542" s="6" t="s">
        <v>9023</v>
      </c>
    </row>
    <row r="543" spans="1:21" x14ac:dyDescent="0.2">
      <c r="A543" s="9" t="s">
        <v>500</v>
      </c>
      <c r="B543" s="9" t="s">
        <v>499</v>
      </c>
      <c r="C543" s="9" t="s">
        <v>76</v>
      </c>
      <c r="D543" s="9" t="s">
        <v>63</v>
      </c>
      <c r="E543" s="9" t="s">
        <v>65</v>
      </c>
      <c r="F543" s="10" t="s">
        <v>66</v>
      </c>
      <c r="G543" s="9" t="s">
        <v>67</v>
      </c>
      <c r="H543" s="9" t="s">
        <v>501</v>
      </c>
      <c r="I543" s="9" t="s">
        <v>502</v>
      </c>
      <c r="J543" s="9" t="s">
        <v>80</v>
      </c>
      <c r="K543" s="9" t="s">
        <v>72</v>
      </c>
      <c r="L543" s="9">
        <v>476545345</v>
      </c>
      <c r="M543" s="9" t="s">
        <v>9615</v>
      </c>
      <c r="N543" s="9" t="s">
        <v>9616</v>
      </c>
      <c r="O543" s="9" t="s">
        <v>9617</v>
      </c>
      <c r="P543" s="9" t="s">
        <v>9618</v>
      </c>
      <c r="Q543" s="9"/>
      <c r="R543" s="9" t="s">
        <v>9619</v>
      </c>
      <c r="S543" s="9" t="s">
        <v>9632</v>
      </c>
      <c r="T543" s="9" t="s">
        <v>9109</v>
      </c>
      <c r="U543" s="9" t="s">
        <v>9023</v>
      </c>
    </row>
    <row r="544" spans="1:21" x14ac:dyDescent="0.2">
      <c r="A544" s="6" t="s">
        <v>1934</v>
      </c>
      <c r="B544" s="6" t="s">
        <v>1931</v>
      </c>
      <c r="C544" s="6" t="s">
        <v>1933</v>
      </c>
      <c r="D544" s="6" t="s">
        <v>168</v>
      </c>
      <c r="E544" s="6" t="s">
        <v>65</v>
      </c>
      <c r="F544" s="8" t="s">
        <v>66</v>
      </c>
      <c r="G544" s="6" t="s">
        <v>67</v>
      </c>
      <c r="H544" s="6" t="s">
        <v>1935</v>
      </c>
      <c r="I544" s="6" t="s">
        <v>1936</v>
      </c>
      <c r="J544" s="6" t="s">
        <v>578</v>
      </c>
      <c r="K544" s="6" t="s">
        <v>72</v>
      </c>
      <c r="L544" s="6">
        <v>476547240</v>
      </c>
      <c r="M544" s="6" t="s">
        <v>9633</v>
      </c>
      <c r="N544" s="6" t="s">
        <v>9634</v>
      </c>
      <c r="O544" s="6" t="s">
        <v>9634</v>
      </c>
      <c r="P544" s="6"/>
      <c r="Q544" s="6"/>
      <c r="R544" s="6" t="s">
        <v>9635</v>
      </c>
      <c r="S544" s="6" t="s">
        <v>9636</v>
      </c>
      <c r="T544" s="6" t="s">
        <v>8915</v>
      </c>
      <c r="U544" s="6" t="s">
        <v>8629</v>
      </c>
    </row>
    <row r="545" spans="1:21" x14ac:dyDescent="0.2">
      <c r="A545" s="9" t="s">
        <v>5393</v>
      </c>
      <c r="B545" s="9" t="s">
        <v>5392</v>
      </c>
      <c r="C545" s="9" t="s">
        <v>1933</v>
      </c>
      <c r="D545" s="9" t="s">
        <v>63</v>
      </c>
      <c r="E545" s="9" t="s">
        <v>65</v>
      </c>
      <c r="F545" s="10" t="s">
        <v>66</v>
      </c>
      <c r="G545" s="9" t="s">
        <v>67</v>
      </c>
      <c r="H545" s="9" t="s">
        <v>5394</v>
      </c>
      <c r="I545" s="9" t="s">
        <v>5395</v>
      </c>
      <c r="J545" s="9" t="s">
        <v>426</v>
      </c>
      <c r="K545" s="9" t="s">
        <v>72</v>
      </c>
      <c r="L545" s="9">
        <v>476547240</v>
      </c>
      <c r="M545" s="9" t="s">
        <v>9633</v>
      </c>
      <c r="N545" s="9" t="s">
        <v>9634</v>
      </c>
      <c r="O545" s="9" t="s">
        <v>9634</v>
      </c>
      <c r="P545" s="9"/>
      <c r="Q545" s="9"/>
      <c r="R545" s="9" t="s">
        <v>9635</v>
      </c>
      <c r="S545" s="9" t="s">
        <v>9637</v>
      </c>
      <c r="T545" s="9" t="s">
        <v>8825</v>
      </c>
      <c r="U545" s="9" t="s">
        <v>9638</v>
      </c>
    </row>
    <row r="546" spans="1:21" x14ac:dyDescent="0.2">
      <c r="A546" s="6" t="s">
        <v>2836</v>
      </c>
      <c r="B546" s="6" t="s">
        <v>2834</v>
      </c>
      <c r="C546" s="6" t="s">
        <v>1933</v>
      </c>
      <c r="D546" s="6" t="s">
        <v>63</v>
      </c>
      <c r="E546" s="6" t="s">
        <v>65</v>
      </c>
      <c r="F546" s="8" t="s">
        <v>66</v>
      </c>
      <c r="G546" s="6" t="s">
        <v>67</v>
      </c>
      <c r="H546" s="6" t="s">
        <v>2837</v>
      </c>
      <c r="I546" s="6" t="s">
        <v>2838</v>
      </c>
      <c r="J546" s="6" t="s">
        <v>2839</v>
      </c>
      <c r="K546" s="6" t="s">
        <v>72</v>
      </c>
      <c r="L546" s="6">
        <v>476547240</v>
      </c>
      <c r="M546" s="6" t="s">
        <v>9633</v>
      </c>
      <c r="N546" s="6" t="s">
        <v>9634</v>
      </c>
      <c r="O546" s="6" t="s">
        <v>9634</v>
      </c>
      <c r="P546" s="6"/>
      <c r="Q546" s="6"/>
      <c r="R546" s="6" t="s">
        <v>9635</v>
      </c>
      <c r="S546" s="6" t="s">
        <v>9639</v>
      </c>
      <c r="T546" s="6" t="s">
        <v>8904</v>
      </c>
      <c r="U546" s="6" t="s">
        <v>9382</v>
      </c>
    </row>
    <row r="547" spans="1:21" x14ac:dyDescent="0.2">
      <c r="A547" s="9" t="s">
        <v>5293</v>
      </c>
      <c r="B547" s="9" t="s">
        <v>5292</v>
      </c>
      <c r="C547" s="9" t="s">
        <v>1933</v>
      </c>
      <c r="D547" s="9" t="s">
        <v>168</v>
      </c>
      <c r="E547" s="9" t="s">
        <v>65</v>
      </c>
      <c r="F547" s="10" t="s">
        <v>66</v>
      </c>
      <c r="G547" s="9" t="s">
        <v>67</v>
      </c>
      <c r="H547" s="9" t="s">
        <v>5294</v>
      </c>
      <c r="I547" s="9" t="s">
        <v>5295</v>
      </c>
      <c r="J547" s="9" t="s">
        <v>5296</v>
      </c>
      <c r="K547" s="9" t="s">
        <v>72</v>
      </c>
      <c r="L547" s="9">
        <v>476547240</v>
      </c>
      <c r="M547" s="9" t="s">
        <v>9633</v>
      </c>
      <c r="N547" s="9" t="s">
        <v>9634</v>
      </c>
      <c r="O547" s="9" t="s">
        <v>9634</v>
      </c>
      <c r="P547" s="9"/>
      <c r="Q547" s="9"/>
      <c r="R547" s="9" t="s">
        <v>9635</v>
      </c>
      <c r="S547" s="9" t="s">
        <v>9640</v>
      </c>
      <c r="T547" s="9" t="s">
        <v>9536</v>
      </c>
      <c r="U547" s="9" t="s">
        <v>8629</v>
      </c>
    </row>
    <row r="548" spans="1:21" x14ac:dyDescent="0.2">
      <c r="A548" s="6" t="s">
        <v>3155</v>
      </c>
      <c r="B548" s="6" t="s">
        <v>3153</v>
      </c>
      <c r="C548" s="6" t="s">
        <v>1933</v>
      </c>
      <c r="D548" s="6" t="s">
        <v>168</v>
      </c>
      <c r="E548" s="6" t="s">
        <v>65</v>
      </c>
      <c r="F548" s="8" t="s">
        <v>66</v>
      </c>
      <c r="G548" s="6" t="s">
        <v>67</v>
      </c>
      <c r="H548" s="6" t="s">
        <v>3156</v>
      </c>
      <c r="I548" s="6" t="s">
        <v>855</v>
      </c>
      <c r="J548" s="6" t="s">
        <v>578</v>
      </c>
      <c r="K548" s="6" t="s">
        <v>72</v>
      </c>
      <c r="L548" s="6">
        <v>476547240</v>
      </c>
      <c r="M548" s="6" t="s">
        <v>9633</v>
      </c>
      <c r="N548" s="6" t="s">
        <v>9634</v>
      </c>
      <c r="O548" s="6" t="s">
        <v>9634</v>
      </c>
      <c r="P548" s="6"/>
      <c r="Q548" s="6"/>
      <c r="R548" s="6" t="s">
        <v>9635</v>
      </c>
      <c r="S548" s="6" t="s">
        <v>9641</v>
      </c>
      <c r="T548" s="6" t="s">
        <v>8915</v>
      </c>
      <c r="U548" s="6" t="s">
        <v>8629</v>
      </c>
    </row>
    <row r="549" spans="1:21" x14ac:dyDescent="0.2">
      <c r="A549" s="9" t="s">
        <v>2894</v>
      </c>
      <c r="B549" s="9" t="s">
        <v>2892</v>
      </c>
      <c r="C549" s="9" t="s">
        <v>1933</v>
      </c>
      <c r="D549" s="9" t="s">
        <v>168</v>
      </c>
      <c r="E549" s="9" t="s">
        <v>65</v>
      </c>
      <c r="F549" s="10" t="s">
        <v>66</v>
      </c>
      <c r="G549" s="9" t="s">
        <v>67</v>
      </c>
      <c r="H549" s="9" t="s">
        <v>1026</v>
      </c>
      <c r="I549" s="9" t="s">
        <v>2895</v>
      </c>
      <c r="J549" s="9" t="s">
        <v>284</v>
      </c>
      <c r="K549" s="9" t="s">
        <v>72</v>
      </c>
      <c r="L549" s="9">
        <v>476547240</v>
      </c>
      <c r="M549" s="9" t="s">
        <v>9633</v>
      </c>
      <c r="N549" s="9" t="s">
        <v>9634</v>
      </c>
      <c r="O549" s="9" t="s">
        <v>9634</v>
      </c>
      <c r="P549" s="9"/>
      <c r="Q549" s="9"/>
      <c r="R549" s="9" t="s">
        <v>9635</v>
      </c>
      <c r="S549" s="9" t="s">
        <v>9642</v>
      </c>
      <c r="T549" s="9" t="s">
        <v>8831</v>
      </c>
      <c r="U549" s="9" t="s">
        <v>8629</v>
      </c>
    </row>
    <row r="550" spans="1:21" x14ac:dyDescent="0.2">
      <c r="A550" s="6" t="s">
        <v>2882</v>
      </c>
      <c r="B550" s="6" t="s">
        <v>2881</v>
      </c>
      <c r="C550" s="6" t="s">
        <v>1933</v>
      </c>
      <c r="D550" s="6" t="s">
        <v>168</v>
      </c>
      <c r="E550" s="6" t="s">
        <v>65</v>
      </c>
      <c r="F550" s="8" t="s">
        <v>66</v>
      </c>
      <c r="G550" s="6" t="s">
        <v>67</v>
      </c>
      <c r="H550" s="6" t="s">
        <v>2883</v>
      </c>
      <c r="I550" s="6" t="s">
        <v>2884</v>
      </c>
      <c r="J550" s="6" t="s">
        <v>2885</v>
      </c>
      <c r="K550" s="6" t="s">
        <v>72</v>
      </c>
      <c r="L550" s="6">
        <v>476547240</v>
      </c>
      <c r="M550" s="6" t="s">
        <v>9633</v>
      </c>
      <c r="N550" s="6" t="s">
        <v>9634</v>
      </c>
      <c r="O550" s="6" t="s">
        <v>9634</v>
      </c>
      <c r="P550" s="6"/>
      <c r="Q550" s="6"/>
      <c r="R550" s="6" t="s">
        <v>9635</v>
      </c>
      <c r="S550" s="6" t="s">
        <v>9643</v>
      </c>
      <c r="T550" s="6" t="s">
        <v>9390</v>
      </c>
      <c r="U550" s="6" t="s">
        <v>8629</v>
      </c>
    </row>
    <row r="551" spans="1:21" x14ac:dyDescent="0.2">
      <c r="A551" s="9" t="s">
        <v>5377</v>
      </c>
      <c r="B551" s="9" t="s">
        <v>5376</v>
      </c>
      <c r="C551" s="9" t="s">
        <v>1933</v>
      </c>
      <c r="D551" s="9" t="s">
        <v>168</v>
      </c>
      <c r="E551" s="9" t="s">
        <v>65</v>
      </c>
      <c r="F551" s="10" t="s">
        <v>66</v>
      </c>
      <c r="G551" s="9" t="s">
        <v>67</v>
      </c>
      <c r="H551" s="9" t="s">
        <v>5378</v>
      </c>
      <c r="I551" s="9" t="s">
        <v>5379</v>
      </c>
      <c r="J551" s="9" t="s">
        <v>219</v>
      </c>
      <c r="K551" s="9" t="s">
        <v>72</v>
      </c>
      <c r="L551" s="9">
        <v>476547240</v>
      </c>
      <c r="M551" s="9" t="s">
        <v>9633</v>
      </c>
      <c r="N551" s="9" t="s">
        <v>9634</v>
      </c>
      <c r="O551" s="9" t="s">
        <v>9634</v>
      </c>
      <c r="P551" s="9"/>
      <c r="Q551" s="9"/>
      <c r="R551" s="9" t="s">
        <v>9635</v>
      </c>
      <c r="S551" s="9" t="s">
        <v>9644</v>
      </c>
      <c r="T551" s="9" t="s">
        <v>8817</v>
      </c>
      <c r="U551" s="9" t="s">
        <v>8629</v>
      </c>
    </row>
    <row r="552" spans="1:21" x14ac:dyDescent="0.2">
      <c r="A552" s="6" t="s">
        <v>9645</v>
      </c>
      <c r="B552" s="6" t="s">
        <v>9646</v>
      </c>
      <c r="C552" s="6" t="s">
        <v>1933</v>
      </c>
      <c r="D552" s="6" t="s">
        <v>168</v>
      </c>
      <c r="E552" s="6" t="s">
        <v>65</v>
      </c>
      <c r="F552" s="8" t="s">
        <v>66</v>
      </c>
      <c r="G552" s="6" t="s">
        <v>67</v>
      </c>
      <c r="H552" s="6" t="s">
        <v>9647</v>
      </c>
      <c r="I552" s="6" t="s">
        <v>9648</v>
      </c>
      <c r="J552" s="6" t="s">
        <v>6001</v>
      </c>
      <c r="K552" s="6" t="s">
        <v>72</v>
      </c>
      <c r="L552" s="6">
        <v>476547240</v>
      </c>
      <c r="M552" s="6" t="s">
        <v>9633</v>
      </c>
      <c r="N552" s="6" t="s">
        <v>9634</v>
      </c>
      <c r="O552" s="6" t="s">
        <v>9634</v>
      </c>
      <c r="P552" s="6"/>
      <c r="Q552" s="6"/>
      <c r="R552" s="6" t="s">
        <v>9635</v>
      </c>
      <c r="S552" s="6" t="s">
        <v>9649</v>
      </c>
      <c r="T552" s="6" t="s">
        <v>8820</v>
      </c>
      <c r="U552" s="6" t="s">
        <v>8629</v>
      </c>
    </row>
    <row r="553" spans="1:21" x14ac:dyDescent="0.2">
      <c r="A553" s="9" t="s">
        <v>2860</v>
      </c>
      <c r="B553" s="9" t="s">
        <v>2859</v>
      </c>
      <c r="C553" s="9" t="s">
        <v>1933</v>
      </c>
      <c r="D553" s="9" t="s">
        <v>63</v>
      </c>
      <c r="E553" s="9" t="s">
        <v>65</v>
      </c>
      <c r="F553" s="10" t="s">
        <v>66</v>
      </c>
      <c r="G553" s="9" t="s">
        <v>67</v>
      </c>
      <c r="H553" s="9" t="s">
        <v>1996</v>
      </c>
      <c r="I553" s="9" t="s">
        <v>2861</v>
      </c>
      <c r="J553" s="9" t="s">
        <v>683</v>
      </c>
      <c r="K553" s="9" t="s">
        <v>72</v>
      </c>
      <c r="L553" s="9">
        <v>476547240</v>
      </c>
      <c r="M553" s="9" t="s">
        <v>9633</v>
      </c>
      <c r="N553" s="9" t="s">
        <v>9634</v>
      </c>
      <c r="O553" s="9" t="s">
        <v>9634</v>
      </c>
      <c r="P553" s="9"/>
      <c r="Q553" s="9"/>
      <c r="R553" s="9" t="s">
        <v>9635</v>
      </c>
      <c r="S553" s="9" t="s">
        <v>9650</v>
      </c>
      <c r="T553" s="9" t="s">
        <v>8833</v>
      </c>
      <c r="U553" s="9" t="s">
        <v>9382</v>
      </c>
    </row>
    <row r="554" spans="1:21" x14ac:dyDescent="0.2">
      <c r="A554" s="6" t="s">
        <v>5398</v>
      </c>
      <c r="B554" s="6" t="s">
        <v>5397</v>
      </c>
      <c r="C554" s="6" t="s">
        <v>1933</v>
      </c>
      <c r="D554" s="6" t="s">
        <v>63</v>
      </c>
      <c r="E554" s="6" t="s">
        <v>65</v>
      </c>
      <c r="F554" s="8" t="s">
        <v>66</v>
      </c>
      <c r="G554" s="6" t="s">
        <v>67</v>
      </c>
      <c r="H554" s="6" t="s">
        <v>5399</v>
      </c>
      <c r="I554" s="6" t="s">
        <v>5400</v>
      </c>
      <c r="J554" s="6" t="s">
        <v>5401</v>
      </c>
      <c r="K554" s="6" t="s">
        <v>72</v>
      </c>
      <c r="L554" s="6">
        <v>476547240</v>
      </c>
      <c r="M554" s="6" t="s">
        <v>9633</v>
      </c>
      <c r="N554" s="6" t="s">
        <v>9634</v>
      </c>
      <c r="O554" s="6" t="s">
        <v>9634</v>
      </c>
      <c r="P554" s="6"/>
      <c r="Q554" s="6"/>
      <c r="R554" s="6" t="s">
        <v>9635</v>
      </c>
      <c r="S554" s="6" t="s">
        <v>9651</v>
      </c>
      <c r="T554" s="6" t="s">
        <v>9085</v>
      </c>
      <c r="U554" s="6" t="s">
        <v>9382</v>
      </c>
    </row>
    <row r="555" spans="1:21" x14ac:dyDescent="0.2">
      <c r="A555" s="9" t="s">
        <v>495</v>
      </c>
      <c r="B555" s="9" t="s">
        <v>494</v>
      </c>
      <c r="C555" s="9" t="s">
        <v>464</v>
      </c>
      <c r="D555" s="9" t="s">
        <v>63</v>
      </c>
      <c r="E555" s="9" t="s">
        <v>65</v>
      </c>
      <c r="F555" s="10" t="s">
        <v>66</v>
      </c>
      <c r="G555" s="9" t="s">
        <v>67</v>
      </c>
      <c r="H555" s="9" t="s">
        <v>496</v>
      </c>
      <c r="I555" s="9" t="s">
        <v>497</v>
      </c>
      <c r="J555" s="9" t="s">
        <v>250</v>
      </c>
      <c r="K555" s="9" t="s">
        <v>72</v>
      </c>
      <c r="L555" s="9">
        <v>476544086</v>
      </c>
      <c r="M555" s="9" t="s">
        <v>9652</v>
      </c>
      <c r="N555" s="9" t="s">
        <v>9653</v>
      </c>
      <c r="O555" s="9" t="s">
        <v>9653</v>
      </c>
      <c r="P555" s="9"/>
      <c r="Q555" s="9"/>
      <c r="R555" s="9" t="s">
        <v>9654</v>
      </c>
      <c r="S555" s="9" t="s">
        <v>9655</v>
      </c>
      <c r="T555" s="9" t="s">
        <v>9406</v>
      </c>
      <c r="U555" s="9" t="s">
        <v>9656</v>
      </c>
    </row>
    <row r="556" spans="1:21" x14ac:dyDescent="0.2">
      <c r="A556" s="6" t="s">
        <v>489</v>
      </c>
      <c r="B556" s="6" t="s">
        <v>488</v>
      </c>
      <c r="C556" s="6" t="s">
        <v>464</v>
      </c>
      <c r="D556" s="6" t="s">
        <v>63</v>
      </c>
      <c r="E556" s="6" t="s">
        <v>65</v>
      </c>
      <c r="F556" s="8" t="s">
        <v>66</v>
      </c>
      <c r="G556" s="6" t="s">
        <v>67</v>
      </c>
      <c r="H556" s="6" t="s">
        <v>490</v>
      </c>
      <c r="I556" s="6" t="s">
        <v>491</v>
      </c>
      <c r="J556" s="6" t="s">
        <v>492</v>
      </c>
      <c r="K556" s="6" t="s">
        <v>72</v>
      </c>
      <c r="L556" s="6">
        <v>476544086</v>
      </c>
      <c r="M556" s="6" t="s">
        <v>9652</v>
      </c>
      <c r="N556" s="6" t="s">
        <v>9653</v>
      </c>
      <c r="O556" s="6" t="s">
        <v>9653</v>
      </c>
      <c r="P556" s="6"/>
      <c r="Q556" s="6"/>
      <c r="R556" s="6" t="s">
        <v>9654</v>
      </c>
      <c r="S556" s="6" t="s">
        <v>9657</v>
      </c>
      <c r="T556" s="6" t="s">
        <v>8947</v>
      </c>
      <c r="U556" s="6" t="s">
        <v>9656</v>
      </c>
    </row>
    <row r="557" spans="1:21" x14ac:dyDescent="0.2">
      <c r="A557" s="9" t="s">
        <v>484</v>
      </c>
      <c r="B557" s="9" t="s">
        <v>482</v>
      </c>
      <c r="C557" s="9" t="s">
        <v>464</v>
      </c>
      <c r="D557" s="9" t="s">
        <v>63</v>
      </c>
      <c r="E557" s="9" t="s">
        <v>65</v>
      </c>
      <c r="F557" s="10" t="s">
        <v>66</v>
      </c>
      <c r="G557" s="9" t="s">
        <v>67</v>
      </c>
      <c r="H557" s="9" t="s">
        <v>485</v>
      </c>
      <c r="I557" s="9" t="s">
        <v>486</v>
      </c>
      <c r="J557" s="9" t="s">
        <v>426</v>
      </c>
      <c r="K557" s="9" t="s">
        <v>72</v>
      </c>
      <c r="L557" s="9">
        <v>476544086</v>
      </c>
      <c r="M557" s="9" t="s">
        <v>9652</v>
      </c>
      <c r="N557" s="9" t="s">
        <v>9653</v>
      </c>
      <c r="O557" s="9" t="s">
        <v>9653</v>
      </c>
      <c r="P557" s="9"/>
      <c r="Q557" s="9"/>
      <c r="R557" s="9" t="s">
        <v>9654</v>
      </c>
      <c r="S557" s="9" t="s">
        <v>9658</v>
      </c>
      <c r="T557" s="9" t="s">
        <v>8825</v>
      </c>
      <c r="U557" s="9" t="s">
        <v>9656</v>
      </c>
    </row>
    <row r="558" spans="1:21" x14ac:dyDescent="0.2">
      <c r="A558" s="6" t="s">
        <v>5011</v>
      </c>
      <c r="B558" s="6" t="s">
        <v>5010</v>
      </c>
      <c r="C558" s="6" t="s">
        <v>464</v>
      </c>
      <c r="D558" s="6" t="s">
        <v>63</v>
      </c>
      <c r="E558" s="6" t="s">
        <v>65</v>
      </c>
      <c r="F558" s="8" t="s">
        <v>66</v>
      </c>
      <c r="G558" s="6" t="s">
        <v>67</v>
      </c>
      <c r="H558" s="6" t="s">
        <v>3767</v>
      </c>
      <c r="I558" s="6" t="s">
        <v>5012</v>
      </c>
      <c r="J558" s="6" t="s">
        <v>88</v>
      </c>
      <c r="K558" s="6" t="s">
        <v>72</v>
      </c>
      <c r="L558" s="6">
        <v>476544086</v>
      </c>
      <c r="M558" s="6" t="s">
        <v>9652</v>
      </c>
      <c r="N558" s="6" t="s">
        <v>9653</v>
      </c>
      <c r="O558" s="6" t="s">
        <v>9653</v>
      </c>
      <c r="P558" s="6"/>
      <c r="Q558" s="6"/>
      <c r="R558" s="6" t="s">
        <v>9654</v>
      </c>
      <c r="S558" s="6" t="s">
        <v>9659</v>
      </c>
      <c r="T558" s="6" t="s">
        <v>8849</v>
      </c>
      <c r="U558" s="6" t="s">
        <v>9656</v>
      </c>
    </row>
    <row r="559" spans="1:21" x14ac:dyDescent="0.2">
      <c r="A559" s="9" t="s">
        <v>6170</v>
      </c>
      <c r="B559" s="9" t="s">
        <v>6169</v>
      </c>
      <c r="C559" s="9" t="s">
        <v>464</v>
      </c>
      <c r="D559" s="9" t="s">
        <v>63</v>
      </c>
      <c r="E559" s="9" t="s">
        <v>65</v>
      </c>
      <c r="F559" s="10" t="s">
        <v>66</v>
      </c>
      <c r="G559" s="9" t="s">
        <v>67</v>
      </c>
      <c r="H559" s="9" t="s">
        <v>2848</v>
      </c>
      <c r="I559" s="9" t="s">
        <v>6171</v>
      </c>
      <c r="J559" s="9" t="s">
        <v>714</v>
      </c>
      <c r="K559" s="9" t="s">
        <v>72</v>
      </c>
      <c r="L559" s="9">
        <v>476544086</v>
      </c>
      <c r="M559" s="9" t="s">
        <v>9652</v>
      </c>
      <c r="N559" s="9" t="s">
        <v>9653</v>
      </c>
      <c r="O559" s="9" t="s">
        <v>9653</v>
      </c>
      <c r="P559" s="9"/>
      <c r="Q559" s="9"/>
      <c r="R559" s="9" t="s">
        <v>9654</v>
      </c>
      <c r="S559" s="9" t="s">
        <v>9660</v>
      </c>
      <c r="T559" s="9" t="s">
        <v>9025</v>
      </c>
      <c r="U559" s="9" t="s">
        <v>9656</v>
      </c>
    </row>
    <row r="560" spans="1:21" x14ac:dyDescent="0.2">
      <c r="A560" s="6" t="s">
        <v>6149</v>
      </c>
      <c r="B560" s="6" t="s">
        <v>6147</v>
      </c>
      <c r="C560" s="6" t="s">
        <v>464</v>
      </c>
      <c r="D560" s="6" t="s">
        <v>63</v>
      </c>
      <c r="E560" s="6" t="s">
        <v>65</v>
      </c>
      <c r="F560" s="8" t="s">
        <v>66</v>
      </c>
      <c r="G560" s="6" t="s">
        <v>67</v>
      </c>
      <c r="H560" s="6" t="s">
        <v>6150</v>
      </c>
      <c r="I560" s="6" t="s">
        <v>6151</v>
      </c>
      <c r="J560" s="6" t="s">
        <v>6152</v>
      </c>
      <c r="K560" s="6" t="s">
        <v>72</v>
      </c>
      <c r="L560" s="6">
        <v>476544086</v>
      </c>
      <c r="M560" s="6" t="s">
        <v>9652</v>
      </c>
      <c r="N560" s="6" t="s">
        <v>9653</v>
      </c>
      <c r="O560" s="6" t="s">
        <v>9653</v>
      </c>
      <c r="P560" s="6"/>
      <c r="Q560" s="6"/>
      <c r="R560" s="6" t="s">
        <v>9654</v>
      </c>
      <c r="S560" s="6" t="s">
        <v>9661</v>
      </c>
      <c r="T560" s="6" t="s">
        <v>9662</v>
      </c>
      <c r="U560" s="6" t="s">
        <v>9656</v>
      </c>
    </row>
    <row r="561" spans="1:21" x14ac:dyDescent="0.2">
      <c r="A561" s="9" t="s">
        <v>477</v>
      </c>
      <c r="B561" s="9" t="s">
        <v>9663</v>
      </c>
      <c r="C561" s="9" t="s">
        <v>464</v>
      </c>
      <c r="D561" s="9" t="s">
        <v>168</v>
      </c>
      <c r="E561" s="9" t="s">
        <v>65</v>
      </c>
      <c r="F561" s="10" t="s">
        <v>66</v>
      </c>
      <c r="G561" s="9" t="s">
        <v>67</v>
      </c>
      <c r="H561" s="9" t="s">
        <v>478</v>
      </c>
      <c r="I561" s="9" t="s">
        <v>479</v>
      </c>
      <c r="J561" s="9" t="s">
        <v>480</v>
      </c>
      <c r="K561" s="9" t="s">
        <v>72</v>
      </c>
      <c r="L561" s="9">
        <v>476544086</v>
      </c>
      <c r="M561" s="9" t="s">
        <v>9652</v>
      </c>
      <c r="N561" s="9" t="s">
        <v>9653</v>
      </c>
      <c r="O561" s="9" t="s">
        <v>9653</v>
      </c>
      <c r="P561" s="9"/>
      <c r="Q561" s="9"/>
      <c r="R561" s="9" t="s">
        <v>9654</v>
      </c>
      <c r="S561" s="9" t="s">
        <v>9664</v>
      </c>
      <c r="T561" s="9" t="s">
        <v>9665</v>
      </c>
      <c r="U561" s="9" t="s">
        <v>8629</v>
      </c>
    </row>
    <row r="562" spans="1:21" x14ac:dyDescent="0.2">
      <c r="A562" s="6" t="s">
        <v>6190</v>
      </c>
      <c r="B562" s="6" t="s">
        <v>6189</v>
      </c>
      <c r="C562" s="6" t="s">
        <v>464</v>
      </c>
      <c r="D562" s="6" t="s">
        <v>63</v>
      </c>
      <c r="E562" s="6" t="s">
        <v>65</v>
      </c>
      <c r="F562" s="8" t="s">
        <v>66</v>
      </c>
      <c r="G562" s="6" t="s">
        <v>67</v>
      </c>
      <c r="H562" s="6" t="s">
        <v>6191</v>
      </c>
      <c r="I562" s="6" t="s">
        <v>6192</v>
      </c>
      <c r="J562" s="6" t="s">
        <v>801</v>
      </c>
      <c r="K562" s="6" t="s">
        <v>72</v>
      </c>
      <c r="L562" s="6">
        <v>476544086</v>
      </c>
      <c r="M562" s="6" t="s">
        <v>9652</v>
      </c>
      <c r="N562" s="6" t="s">
        <v>9653</v>
      </c>
      <c r="O562" s="6" t="s">
        <v>9653</v>
      </c>
      <c r="P562" s="6"/>
      <c r="Q562" s="6"/>
      <c r="R562" s="6" t="s">
        <v>9654</v>
      </c>
      <c r="S562" s="6" t="s">
        <v>9666</v>
      </c>
      <c r="T562" s="6" t="s">
        <v>8920</v>
      </c>
      <c r="U562" s="6" t="s">
        <v>9656</v>
      </c>
    </row>
    <row r="563" spans="1:21" x14ac:dyDescent="0.2">
      <c r="A563" s="9" t="s">
        <v>4892</v>
      </c>
      <c r="B563" s="9" t="s">
        <v>4891</v>
      </c>
      <c r="C563" s="9" t="s">
        <v>464</v>
      </c>
      <c r="D563" s="9" t="s">
        <v>63</v>
      </c>
      <c r="E563" s="9" t="s">
        <v>65</v>
      </c>
      <c r="F563" s="10" t="s">
        <v>66</v>
      </c>
      <c r="G563" s="9" t="s">
        <v>67</v>
      </c>
      <c r="H563" s="9" t="s">
        <v>4893</v>
      </c>
      <c r="I563" s="9" t="s">
        <v>4894</v>
      </c>
      <c r="J563" s="9" t="s">
        <v>714</v>
      </c>
      <c r="K563" s="9" t="s">
        <v>72</v>
      </c>
      <c r="L563" s="9">
        <v>476544086</v>
      </c>
      <c r="M563" s="9" t="s">
        <v>9652</v>
      </c>
      <c r="N563" s="9" t="s">
        <v>9653</v>
      </c>
      <c r="O563" s="9" t="s">
        <v>9653</v>
      </c>
      <c r="P563" s="9"/>
      <c r="Q563" s="9"/>
      <c r="R563" s="9" t="s">
        <v>9654</v>
      </c>
      <c r="S563" s="9" t="s">
        <v>9667</v>
      </c>
      <c r="T563" s="9" t="s">
        <v>9025</v>
      </c>
      <c r="U563" s="9" t="s">
        <v>9656</v>
      </c>
    </row>
    <row r="564" spans="1:21" x14ac:dyDescent="0.2">
      <c r="A564" s="6" t="s">
        <v>471</v>
      </c>
      <c r="B564" s="6" t="s">
        <v>470</v>
      </c>
      <c r="C564" s="6" t="s">
        <v>464</v>
      </c>
      <c r="D564" s="6" t="s">
        <v>63</v>
      </c>
      <c r="E564" s="6" t="s">
        <v>65</v>
      </c>
      <c r="F564" s="8" t="s">
        <v>66</v>
      </c>
      <c r="G564" s="6" t="s">
        <v>67</v>
      </c>
      <c r="H564" s="6" t="s">
        <v>472</v>
      </c>
      <c r="I564" s="6" t="s">
        <v>473</v>
      </c>
      <c r="J564" s="6" t="s">
        <v>145</v>
      </c>
      <c r="K564" s="6" t="s">
        <v>72</v>
      </c>
      <c r="L564" s="6">
        <v>476544086</v>
      </c>
      <c r="M564" s="6" t="s">
        <v>9652</v>
      </c>
      <c r="N564" s="6" t="s">
        <v>9653</v>
      </c>
      <c r="O564" s="6" t="s">
        <v>9653</v>
      </c>
      <c r="P564" s="6"/>
      <c r="Q564" s="6"/>
      <c r="R564" s="6" t="s">
        <v>9654</v>
      </c>
      <c r="S564" s="6" t="s">
        <v>9668</v>
      </c>
      <c r="T564" s="6" t="s">
        <v>9200</v>
      </c>
      <c r="U564" s="6" t="s">
        <v>9656</v>
      </c>
    </row>
    <row r="565" spans="1:21" x14ac:dyDescent="0.2">
      <c r="A565" s="9" t="s">
        <v>465</v>
      </c>
      <c r="B565" s="9" t="s">
        <v>462</v>
      </c>
      <c r="C565" s="9" t="s">
        <v>464</v>
      </c>
      <c r="D565" s="9" t="s">
        <v>63</v>
      </c>
      <c r="E565" s="9" t="s">
        <v>65</v>
      </c>
      <c r="F565" s="10" t="s">
        <v>66</v>
      </c>
      <c r="G565" s="9" t="s">
        <v>67</v>
      </c>
      <c r="H565" s="9" t="s">
        <v>466</v>
      </c>
      <c r="I565" s="9" t="s">
        <v>467</v>
      </c>
      <c r="J565" s="9" t="s">
        <v>468</v>
      </c>
      <c r="K565" s="9" t="s">
        <v>72</v>
      </c>
      <c r="L565" s="9">
        <v>476544086</v>
      </c>
      <c r="M565" s="9" t="s">
        <v>9652</v>
      </c>
      <c r="N565" s="9" t="s">
        <v>9653</v>
      </c>
      <c r="O565" s="9" t="s">
        <v>9653</v>
      </c>
      <c r="P565" s="9"/>
      <c r="Q565" s="9"/>
      <c r="R565" s="9" t="s">
        <v>9654</v>
      </c>
      <c r="S565" s="9" t="s">
        <v>9669</v>
      </c>
      <c r="T565" s="9" t="s">
        <v>9670</v>
      </c>
      <c r="U565" s="9" t="s">
        <v>9656</v>
      </c>
    </row>
    <row r="566" spans="1:21" x14ac:dyDescent="0.2">
      <c r="A566" s="6" t="s">
        <v>5027</v>
      </c>
      <c r="B566" s="6" t="s">
        <v>5024</v>
      </c>
      <c r="C566" s="6" t="s">
        <v>5026</v>
      </c>
      <c r="D566" s="6" t="s">
        <v>168</v>
      </c>
      <c r="E566" s="6" t="s">
        <v>65</v>
      </c>
      <c r="F566" s="8" t="s">
        <v>66</v>
      </c>
      <c r="G566" s="6" t="s">
        <v>67</v>
      </c>
      <c r="H566" s="6" t="s">
        <v>5028</v>
      </c>
      <c r="I566" s="6" t="s">
        <v>5029</v>
      </c>
      <c r="J566" s="6" t="s">
        <v>5030</v>
      </c>
      <c r="K566" s="6" t="s">
        <v>72</v>
      </c>
      <c r="L566" s="6">
        <v>476542949</v>
      </c>
      <c r="M566" s="6" t="s">
        <v>9671</v>
      </c>
      <c r="N566" s="6" t="s">
        <v>9672</v>
      </c>
      <c r="O566" s="6" t="s">
        <v>9673</v>
      </c>
      <c r="P566" s="6" t="s">
        <v>9674</v>
      </c>
      <c r="Q566" s="6"/>
      <c r="R566" s="6" t="s">
        <v>9675</v>
      </c>
      <c r="S566" s="6" t="s">
        <v>9676</v>
      </c>
      <c r="T566" s="6" t="s">
        <v>9677</v>
      </c>
      <c r="U566" s="6" t="s">
        <v>8629</v>
      </c>
    </row>
    <row r="567" spans="1:21" x14ac:dyDescent="0.2">
      <c r="A567" s="9" t="s">
        <v>6458</v>
      </c>
      <c r="B567" s="9" t="s">
        <v>6456</v>
      </c>
      <c r="C567" s="9" t="s">
        <v>5026</v>
      </c>
      <c r="D567" s="9" t="s">
        <v>63</v>
      </c>
      <c r="E567" s="9" t="s">
        <v>65</v>
      </c>
      <c r="F567" s="10" t="s">
        <v>66</v>
      </c>
      <c r="G567" s="9" t="s">
        <v>67</v>
      </c>
      <c r="H567" s="9" t="s">
        <v>6459</v>
      </c>
      <c r="I567" s="9" t="s">
        <v>6460</v>
      </c>
      <c r="J567" s="9" t="s">
        <v>88</v>
      </c>
      <c r="K567" s="9" t="s">
        <v>72</v>
      </c>
      <c r="L567" s="9">
        <v>476542949</v>
      </c>
      <c r="M567" s="9" t="s">
        <v>9671</v>
      </c>
      <c r="N567" s="9" t="s">
        <v>9672</v>
      </c>
      <c r="O567" s="9" t="s">
        <v>9673</v>
      </c>
      <c r="P567" s="9" t="s">
        <v>9674</v>
      </c>
      <c r="Q567" s="9"/>
      <c r="R567" s="9" t="s">
        <v>9675</v>
      </c>
      <c r="S567" s="9" t="s">
        <v>9678</v>
      </c>
      <c r="T567" s="9" t="s">
        <v>8849</v>
      </c>
      <c r="U567" s="9" t="s">
        <v>9679</v>
      </c>
    </row>
    <row r="568" spans="1:21" x14ac:dyDescent="0.2">
      <c r="A568" s="6" t="s">
        <v>6473</v>
      </c>
      <c r="B568" s="6" t="s">
        <v>6472</v>
      </c>
      <c r="C568" s="6" t="s">
        <v>5026</v>
      </c>
      <c r="D568" s="6" t="s">
        <v>63</v>
      </c>
      <c r="E568" s="6" t="s">
        <v>65</v>
      </c>
      <c r="F568" s="8" t="s">
        <v>66</v>
      </c>
      <c r="G568" s="6" t="s">
        <v>67</v>
      </c>
      <c r="H568" s="6" t="s">
        <v>6474</v>
      </c>
      <c r="I568" s="6" t="s">
        <v>6475</v>
      </c>
      <c r="J568" s="6" t="s">
        <v>5046</v>
      </c>
      <c r="K568" s="6" t="s">
        <v>72</v>
      </c>
      <c r="L568" s="6">
        <v>476542949</v>
      </c>
      <c r="M568" s="6" t="s">
        <v>9671</v>
      </c>
      <c r="N568" s="6" t="s">
        <v>9672</v>
      </c>
      <c r="O568" s="6" t="s">
        <v>9673</v>
      </c>
      <c r="P568" s="6" t="s">
        <v>9674</v>
      </c>
      <c r="Q568" s="6"/>
      <c r="R568" s="6" t="s">
        <v>9675</v>
      </c>
      <c r="S568" s="6" t="s">
        <v>9680</v>
      </c>
      <c r="T568" s="6" t="s">
        <v>9681</v>
      </c>
      <c r="U568" s="6" t="s">
        <v>9679</v>
      </c>
    </row>
    <row r="569" spans="1:21" x14ac:dyDescent="0.2">
      <c r="A569" s="9" t="s">
        <v>5081</v>
      </c>
      <c r="B569" s="9" t="s">
        <v>5079</v>
      </c>
      <c r="C569" s="9" t="s">
        <v>5026</v>
      </c>
      <c r="D569" s="9" t="s">
        <v>63</v>
      </c>
      <c r="E569" s="9" t="s">
        <v>65</v>
      </c>
      <c r="F569" s="10" t="s">
        <v>66</v>
      </c>
      <c r="G569" s="9" t="s">
        <v>67</v>
      </c>
      <c r="H569" s="9" t="s">
        <v>5082</v>
      </c>
      <c r="I569" s="9" t="s">
        <v>5083</v>
      </c>
      <c r="J569" s="9" t="s">
        <v>236</v>
      </c>
      <c r="K569" s="9" t="s">
        <v>72</v>
      </c>
      <c r="L569" s="9">
        <v>476542949</v>
      </c>
      <c r="M569" s="9" t="s">
        <v>9671</v>
      </c>
      <c r="N569" s="9" t="s">
        <v>9672</v>
      </c>
      <c r="O569" s="9" t="s">
        <v>9673</v>
      </c>
      <c r="P569" s="9" t="s">
        <v>9674</v>
      </c>
      <c r="Q569" s="9"/>
      <c r="R569" s="9" t="s">
        <v>9675</v>
      </c>
      <c r="S569" s="9" t="s">
        <v>9682</v>
      </c>
      <c r="T569" s="9" t="s">
        <v>8829</v>
      </c>
      <c r="U569" s="9" t="s">
        <v>9679</v>
      </c>
    </row>
    <row r="570" spans="1:21" x14ac:dyDescent="0.2">
      <c r="A570" s="6" t="s">
        <v>6255</v>
      </c>
      <c r="B570" s="6" t="s">
        <v>6254</v>
      </c>
      <c r="C570" s="6" t="s">
        <v>5026</v>
      </c>
      <c r="D570" s="6" t="s">
        <v>168</v>
      </c>
      <c r="E570" s="6" t="s">
        <v>65</v>
      </c>
      <c r="F570" s="8" t="s">
        <v>66</v>
      </c>
      <c r="G570" s="6" t="s">
        <v>67</v>
      </c>
      <c r="H570" s="6" t="s">
        <v>6256</v>
      </c>
      <c r="I570" s="6" t="s">
        <v>3364</v>
      </c>
      <c r="J570" s="6" t="s">
        <v>1047</v>
      </c>
      <c r="K570" s="6" t="s">
        <v>72</v>
      </c>
      <c r="L570" s="6">
        <v>476542949</v>
      </c>
      <c r="M570" s="6" t="s">
        <v>9671</v>
      </c>
      <c r="N570" s="6" t="s">
        <v>9672</v>
      </c>
      <c r="O570" s="6" t="s">
        <v>9673</v>
      </c>
      <c r="P570" s="6" t="s">
        <v>9674</v>
      </c>
      <c r="Q570" s="6"/>
      <c r="R570" s="6" t="s">
        <v>9675</v>
      </c>
      <c r="S570" s="6" t="s">
        <v>9683</v>
      </c>
      <c r="T570" s="6" t="s">
        <v>8989</v>
      </c>
      <c r="U570" s="6" t="s">
        <v>8629</v>
      </c>
    </row>
    <row r="571" spans="1:21" x14ac:dyDescent="0.2">
      <c r="A571" s="9" t="s">
        <v>5044</v>
      </c>
      <c r="B571" s="9" t="s">
        <v>5043</v>
      </c>
      <c r="C571" s="9" t="s">
        <v>5026</v>
      </c>
      <c r="D571" s="9" t="s">
        <v>63</v>
      </c>
      <c r="E571" s="9" t="s">
        <v>65</v>
      </c>
      <c r="F571" s="10" t="s">
        <v>66</v>
      </c>
      <c r="G571" s="9" t="s">
        <v>67</v>
      </c>
      <c r="H571" s="9" t="s">
        <v>5045</v>
      </c>
      <c r="I571" s="9" t="s">
        <v>1561</v>
      </c>
      <c r="J571" s="9" t="s">
        <v>5046</v>
      </c>
      <c r="K571" s="9" t="s">
        <v>72</v>
      </c>
      <c r="L571" s="9">
        <v>476542949</v>
      </c>
      <c r="M571" s="9" t="s">
        <v>9671</v>
      </c>
      <c r="N571" s="9" t="s">
        <v>9672</v>
      </c>
      <c r="O571" s="9" t="s">
        <v>9673</v>
      </c>
      <c r="P571" s="9" t="s">
        <v>9674</v>
      </c>
      <c r="Q571" s="9"/>
      <c r="R571" s="9" t="s">
        <v>9675</v>
      </c>
      <c r="S571" s="9" t="s">
        <v>9684</v>
      </c>
      <c r="T571" s="9" t="s">
        <v>9681</v>
      </c>
      <c r="U571" s="9" t="s">
        <v>9685</v>
      </c>
    </row>
    <row r="572" spans="1:21" x14ac:dyDescent="0.2">
      <c r="A572" s="6" t="s">
        <v>5259</v>
      </c>
      <c r="B572" s="6" t="s">
        <v>5258</v>
      </c>
      <c r="C572" s="6" t="s">
        <v>5026</v>
      </c>
      <c r="D572" s="6" t="s">
        <v>63</v>
      </c>
      <c r="E572" s="6" t="s">
        <v>65</v>
      </c>
      <c r="F572" s="8" t="s">
        <v>66</v>
      </c>
      <c r="G572" s="6" t="s">
        <v>67</v>
      </c>
      <c r="H572" s="6" t="s">
        <v>275</v>
      </c>
      <c r="I572" s="6" t="s">
        <v>5260</v>
      </c>
      <c r="J572" s="6" t="s">
        <v>194</v>
      </c>
      <c r="K572" s="6" t="s">
        <v>72</v>
      </c>
      <c r="L572" s="6">
        <v>476542949</v>
      </c>
      <c r="M572" s="6" t="s">
        <v>9671</v>
      </c>
      <c r="N572" s="6" t="s">
        <v>9672</v>
      </c>
      <c r="O572" s="6" t="s">
        <v>9673</v>
      </c>
      <c r="P572" s="6" t="s">
        <v>9674</v>
      </c>
      <c r="Q572" s="6"/>
      <c r="R572" s="6" t="s">
        <v>9675</v>
      </c>
      <c r="S572" s="6" t="s">
        <v>9686</v>
      </c>
      <c r="T572" s="6" t="s">
        <v>8933</v>
      </c>
      <c r="U572" s="6" t="s">
        <v>9679</v>
      </c>
    </row>
    <row r="573" spans="1:21" x14ac:dyDescent="0.2">
      <c r="A573" s="9" t="s">
        <v>6495</v>
      </c>
      <c r="B573" s="9" t="s">
        <v>6494</v>
      </c>
      <c r="C573" s="9" t="s">
        <v>5026</v>
      </c>
      <c r="D573" s="9" t="s">
        <v>168</v>
      </c>
      <c r="E573" s="9" t="s">
        <v>65</v>
      </c>
      <c r="F573" s="10" t="s">
        <v>66</v>
      </c>
      <c r="G573" s="9" t="s">
        <v>67</v>
      </c>
      <c r="H573" s="9" t="s">
        <v>6496</v>
      </c>
      <c r="I573" s="9" t="s">
        <v>6497</v>
      </c>
      <c r="J573" s="9" t="s">
        <v>906</v>
      </c>
      <c r="K573" s="9" t="s">
        <v>72</v>
      </c>
      <c r="L573" s="9">
        <v>476542949</v>
      </c>
      <c r="M573" s="9" t="s">
        <v>9671</v>
      </c>
      <c r="N573" s="9" t="s">
        <v>9672</v>
      </c>
      <c r="O573" s="9" t="s">
        <v>9673</v>
      </c>
      <c r="P573" s="9" t="s">
        <v>9674</v>
      </c>
      <c r="Q573" s="9"/>
      <c r="R573" s="9" t="s">
        <v>9675</v>
      </c>
      <c r="S573" s="9" t="s">
        <v>9687</v>
      </c>
      <c r="T573" s="9" t="s">
        <v>8966</v>
      </c>
      <c r="U573" s="9" t="s">
        <v>8629</v>
      </c>
    </row>
    <row r="574" spans="1:21" x14ac:dyDescent="0.2">
      <c r="A574" s="6" t="s">
        <v>5270</v>
      </c>
      <c r="B574" s="6" t="s">
        <v>5268</v>
      </c>
      <c r="C574" s="6" t="s">
        <v>5026</v>
      </c>
      <c r="D574" s="6" t="s">
        <v>168</v>
      </c>
      <c r="E574" s="6" t="s">
        <v>65</v>
      </c>
      <c r="F574" s="8" t="s">
        <v>66</v>
      </c>
      <c r="G574" s="6" t="s">
        <v>67</v>
      </c>
      <c r="H574" s="6" t="s">
        <v>5271</v>
      </c>
      <c r="I574" s="6" t="s">
        <v>3483</v>
      </c>
      <c r="J574" s="6" t="s">
        <v>395</v>
      </c>
      <c r="K574" s="6" t="s">
        <v>72</v>
      </c>
      <c r="L574" s="6">
        <v>476542949</v>
      </c>
      <c r="M574" s="6" t="s">
        <v>9671</v>
      </c>
      <c r="N574" s="6" t="s">
        <v>9672</v>
      </c>
      <c r="O574" s="6" t="s">
        <v>9673</v>
      </c>
      <c r="P574" s="6" t="s">
        <v>9674</v>
      </c>
      <c r="Q574" s="6"/>
      <c r="R574" s="6" t="s">
        <v>9675</v>
      </c>
      <c r="S574" s="6" t="s">
        <v>9688</v>
      </c>
      <c r="T574" s="6" t="s">
        <v>8803</v>
      </c>
      <c r="U574" s="6" t="s">
        <v>8629</v>
      </c>
    </row>
    <row r="575" spans="1:21" x14ac:dyDescent="0.2">
      <c r="A575" s="9" t="s">
        <v>6237</v>
      </c>
      <c r="B575" s="9" t="s">
        <v>6236</v>
      </c>
      <c r="C575" s="9" t="s">
        <v>5026</v>
      </c>
      <c r="D575" s="9" t="s">
        <v>63</v>
      </c>
      <c r="E575" s="9" t="s">
        <v>65</v>
      </c>
      <c r="F575" s="10" t="s">
        <v>66</v>
      </c>
      <c r="G575" s="9" t="s">
        <v>67</v>
      </c>
      <c r="H575" s="9" t="s">
        <v>4882</v>
      </c>
      <c r="I575" s="9" t="s">
        <v>3963</v>
      </c>
      <c r="J575" s="9" t="s">
        <v>5046</v>
      </c>
      <c r="K575" s="9" t="s">
        <v>72</v>
      </c>
      <c r="L575" s="9">
        <v>476542949</v>
      </c>
      <c r="M575" s="9" t="s">
        <v>9671</v>
      </c>
      <c r="N575" s="9" t="s">
        <v>9672</v>
      </c>
      <c r="O575" s="9" t="s">
        <v>9673</v>
      </c>
      <c r="P575" s="9" t="s">
        <v>9674</v>
      </c>
      <c r="Q575" s="9"/>
      <c r="R575" s="9" t="s">
        <v>9675</v>
      </c>
      <c r="S575" s="9" t="s">
        <v>9689</v>
      </c>
      <c r="T575" s="9" t="s">
        <v>9681</v>
      </c>
      <c r="U575" s="9" t="s">
        <v>9690</v>
      </c>
    </row>
    <row r="576" spans="1:21" x14ac:dyDescent="0.2">
      <c r="A576" s="6" t="s">
        <v>5060</v>
      </c>
      <c r="B576" s="6" t="s">
        <v>5059</v>
      </c>
      <c r="C576" s="6" t="s">
        <v>5026</v>
      </c>
      <c r="D576" s="6" t="s">
        <v>63</v>
      </c>
      <c r="E576" s="6" t="s">
        <v>65</v>
      </c>
      <c r="F576" s="8" t="s">
        <v>66</v>
      </c>
      <c r="G576" s="6" t="s">
        <v>67</v>
      </c>
      <c r="H576" s="6" t="s">
        <v>5061</v>
      </c>
      <c r="I576" s="6" t="s">
        <v>2391</v>
      </c>
      <c r="J576" s="6" t="s">
        <v>1270</v>
      </c>
      <c r="K576" s="6" t="s">
        <v>72</v>
      </c>
      <c r="L576" s="6">
        <v>476542949</v>
      </c>
      <c r="M576" s="6" t="s">
        <v>9671</v>
      </c>
      <c r="N576" s="6" t="s">
        <v>9672</v>
      </c>
      <c r="O576" s="6" t="s">
        <v>9673</v>
      </c>
      <c r="P576" s="6" t="s">
        <v>9674</v>
      </c>
      <c r="Q576" s="6"/>
      <c r="R576" s="6" t="s">
        <v>9675</v>
      </c>
      <c r="S576" s="6" t="s">
        <v>9691</v>
      </c>
      <c r="T576" s="6" t="s">
        <v>9692</v>
      </c>
      <c r="U576" s="6" t="s">
        <v>9679</v>
      </c>
    </row>
    <row r="577" spans="1:21" x14ac:dyDescent="0.2">
      <c r="A577" s="9" t="s">
        <v>458</v>
      </c>
      <c r="B577" s="9" t="s">
        <v>457</v>
      </c>
      <c r="C577" s="9" t="s">
        <v>9693</v>
      </c>
      <c r="D577" s="9" t="s">
        <v>63</v>
      </c>
      <c r="E577" s="9" t="s">
        <v>65</v>
      </c>
      <c r="F577" s="10" t="s">
        <v>66</v>
      </c>
      <c r="G577" s="9" t="s">
        <v>67</v>
      </c>
      <c r="H577" s="9" t="s">
        <v>459</v>
      </c>
      <c r="I577" s="9" t="s">
        <v>460</v>
      </c>
      <c r="J577" s="9" t="s">
        <v>426</v>
      </c>
      <c r="K577" s="9" t="s">
        <v>72</v>
      </c>
      <c r="L577" s="9">
        <v>476544595</v>
      </c>
      <c r="M577" s="9" t="s">
        <v>9694</v>
      </c>
      <c r="N577" s="9" t="s">
        <v>9695</v>
      </c>
      <c r="O577" s="9" t="s">
        <v>9695</v>
      </c>
      <c r="P577" s="9"/>
      <c r="Q577" s="9"/>
      <c r="R577" s="9" t="s">
        <v>9696</v>
      </c>
      <c r="S577" s="9" t="s">
        <v>9697</v>
      </c>
      <c r="T577" s="9" t="s">
        <v>8825</v>
      </c>
      <c r="U577" s="9" t="s">
        <v>9023</v>
      </c>
    </row>
    <row r="578" spans="1:21" x14ac:dyDescent="0.2">
      <c r="A578" s="6" t="s">
        <v>6700</v>
      </c>
      <c r="B578" s="6" t="s">
        <v>6699</v>
      </c>
      <c r="C578" s="6" t="s">
        <v>9693</v>
      </c>
      <c r="D578" s="6" t="s">
        <v>63</v>
      </c>
      <c r="E578" s="6" t="s">
        <v>65</v>
      </c>
      <c r="F578" s="8" t="s">
        <v>66</v>
      </c>
      <c r="G578" s="6" t="s">
        <v>67</v>
      </c>
      <c r="H578" s="6" t="s">
        <v>6701</v>
      </c>
      <c r="I578" s="6" t="s">
        <v>6702</v>
      </c>
      <c r="J578" s="6" t="s">
        <v>102</v>
      </c>
      <c r="K578" s="6" t="s">
        <v>72</v>
      </c>
      <c r="L578" s="6">
        <v>476544595</v>
      </c>
      <c r="M578" s="6" t="s">
        <v>9694</v>
      </c>
      <c r="N578" s="6" t="s">
        <v>9695</v>
      </c>
      <c r="O578" s="6" t="s">
        <v>9695</v>
      </c>
      <c r="P578" s="6"/>
      <c r="Q578" s="6"/>
      <c r="R578" s="6" t="s">
        <v>9696</v>
      </c>
      <c r="S578" s="6" t="s">
        <v>9698</v>
      </c>
      <c r="T578" s="6" t="s">
        <v>8969</v>
      </c>
      <c r="U578" s="6" t="s">
        <v>9023</v>
      </c>
    </row>
    <row r="579" spans="1:21" x14ac:dyDescent="0.2">
      <c r="A579" s="9" t="s">
        <v>7698</v>
      </c>
      <c r="B579" s="9" t="s">
        <v>7697</v>
      </c>
      <c r="C579" s="9" t="s">
        <v>9693</v>
      </c>
      <c r="D579" s="9" t="s">
        <v>63</v>
      </c>
      <c r="E579" s="9" t="s">
        <v>65</v>
      </c>
      <c r="F579" s="10" t="s">
        <v>66</v>
      </c>
      <c r="G579" s="9" t="s">
        <v>67</v>
      </c>
      <c r="H579" s="9" t="s">
        <v>7699</v>
      </c>
      <c r="I579" s="9" t="s">
        <v>7700</v>
      </c>
      <c r="J579" s="9" t="s">
        <v>426</v>
      </c>
      <c r="K579" s="9" t="s">
        <v>72</v>
      </c>
      <c r="L579" s="9">
        <v>476544595</v>
      </c>
      <c r="M579" s="9" t="s">
        <v>9694</v>
      </c>
      <c r="N579" s="9" t="s">
        <v>9695</v>
      </c>
      <c r="O579" s="9" t="s">
        <v>9695</v>
      </c>
      <c r="P579" s="9"/>
      <c r="Q579" s="9"/>
      <c r="R579" s="9" t="s">
        <v>9696</v>
      </c>
      <c r="S579" s="9" t="s">
        <v>9699</v>
      </c>
      <c r="T579" s="9" t="s">
        <v>8825</v>
      </c>
      <c r="U579" s="9" t="s">
        <v>9023</v>
      </c>
    </row>
    <row r="580" spans="1:21" x14ac:dyDescent="0.2">
      <c r="A580" s="6" t="s">
        <v>452</v>
      </c>
      <c r="B580" s="6" t="s">
        <v>450</v>
      </c>
      <c r="C580" s="6" t="s">
        <v>9693</v>
      </c>
      <c r="D580" s="6" t="s">
        <v>63</v>
      </c>
      <c r="E580" s="6" t="s">
        <v>65</v>
      </c>
      <c r="F580" s="8" t="s">
        <v>66</v>
      </c>
      <c r="G580" s="6" t="s">
        <v>67</v>
      </c>
      <c r="H580" s="6" t="s">
        <v>453</v>
      </c>
      <c r="I580" s="6" t="s">
        <v>454</v>
      </c>
      <c r="J580" s="6" t="s">
        <v>455</v>
      </c>
      <c r="K580" s="6" t="s">
        <v>72</v>
      </c>
      <c r="L580" s="6">
        <v>476544595</v>
      </c>
      <c r="M580" s="6" t="s">
        <v>9694</v>
      </c>
      <c r="N580" s="6" t="s">
        <v>9695</v>
      </c>
      <c r="O580" s="6" t="s">
        <v>9695</v>
      </c>
      <c r="P580" s="6"/>
      <c r="Q580" s="6"/>
      <c r="R580" s="6" t="s">
        <v>9696</v>
      </c>
      <c r="S580" s="6" t="s">
        <v>9700</v>
      </c>
      <c r="T580" s="6" t="s">
        <v>8635</v>
      </c>
      <c r="U580" s="6" t="s">
        <v>9023</v>
      </c>
    </row>
    <row r="581" spans="1:21" x14ac:dyDescent="0.2">
      <c r="A581" s="9" t="s">
        <v>446</v>
      </c>
      <c r="B581" s="9" t="s">
        <v>445</v>
      </c>
      <c r="C581" s="9" t="s">
        <v>9693</v>
      </c>
      <c r="D581" s="9" t="s">
        <v>63</v>
      </c>
      <c r="E581" s="9" t="s">
        <v>65</v>
      </c>
      <c r="F581" s="10" t="s">
        <v>66</v>
      </c>
      <c r="G581" s="9" t="s">
        <v>67</v>
      </c>
      <c r="H581" s="9" t="s">
        <v>447</v>
      </c>
      <c r="I581" s="9" t="s">
        <v>448</v>
      </c>
      <c r="J581" s="9" t="s">
        <v>426</v>
      </c>
      <c r="K581" s="9" t="s">
        <v>72</v>
      </c>
      <c r="L581" s="9">
        <v>476544595</v>
      </c>
      <c r="M581" s="9" t="s">
        <v>9694</v>
      </c>
      <c r="N581" s="9" t="s">
        <v>9695</v>
      </c>
      <c r="O581" s="9" t="s">
        <v>9695</v>
      </c>
      <c r="P581" s="9"/>
      <c r="Q581" s="9"/>
      <c r="R581" s="9" t="s">
        <v>9696</v>
      </c>
      <c r="S581" s="9" t="s">
        <v>9701</v>
      </c>
      <c r="T581" s="9" t="s">
        <v>8825</v>
      </c>
      <c r="U581" s="9" t="s">
        <v>9023</v>
      </c>
    </row>
    <row r="582" spans="1:21" x14ac:dyDescent="0.2">
      <c r="A582" s="6" t="s">
        <v>6715</v>
      </c>
      <c r="B582" s="6" t="s">
        <v>6714</v>
      </c>
      <c r="C582" s="6" t="s">
        <v>9693</v>
      </c>
      <c r="D582" s="6" t="s">
        <v>168</v>
      </c>
      <c r="E582" s="6" t="s">
        <v>65</v>
      </c>
      <c r="F582" s="8" t="s">
        <v>66</v>
      </c>
      <c r="G582" s="6" t="s">
        <v>67</v>
      </c>
      <c r="H582" s="6" t="s">
        <v>6517</v>
      </c>
      <c r="I582" s="6" t="s">
        <v>6716</v>
      </c>
      <c r="J582" s="6" t="s">
        <v>2049</v>
      </c>
      <c r="K582" s="6" t="s">
        <v>72</v>
      </c>
      <c r="L582" s="6">
        <v>476544595</v>
      </c>
      <c r="M582" s="6" t="s">
        <v>9694</v>
      </c>
      <c r="N582" s="6" t="s">
        <v>9695</v>
      </c>
      <c r="O582" s="6" t="s">
        <v>9695</v>
      </c>
      <c r="P582" s="6"/>
      <c r="Q582" s="6"/>
      <c r="R582" s="6" t="s">
        <v>9696</v>
      </c>
      <c r="S582" s="6" t="s">
        <v>9702</v>
      </c>
      <c r="T582" s="6" t="s">
        <v>9033</v>
      </c>
      <c r="U582" s="6" t="s">
        <v>8629</v>
      </c>
    </row>
    <row r="583" spans="1:21" x14ac:dyDescent="0.2">
      <c r="A583" s="9" t="s">
        <v>441</v>
      </c>
      <c r="B583" s="9" t="s">
        <v>439</v>
      </c>
      <c r="C583" s="9" t="s">
        <v>9693</v>
      </c>
      <c r="D583" s="9" t="s">
        <v>63</v>
      </c>
      <c r="E583" s="9" t="s">
        <v>65</v>
      </c>
      <c r="F583" s="10" t="s">
        <v>66</v>
      </c>
      <c r="G583" s="9" t="s">
        <v>67</v>
      </c>
      <c r="H583" s="9" t="s">
        <v>442</v>
      </c>
      <c r="I583" s="9" t="s">
        <v>443</v>
      </c>
      <c r="J583" s="9" t="s">
        <v>236</v>
      </c>
      <c r="K583" s="9" t="s">
        <v>72</v>
      </c>
      <c r="L583" s="9">
        <v>476544595</v>
      </c>
      <c r="M583" s="9" t="s">
        <v>9694</v>
      </c>
      <c r="N583" s="9" t="s">
        <v>9695</v>
      </c>
      <c r="O583" s="9" t="s">
        <v>9695</v>
      </c>
      <c r="P583" s="9"/>
      <c r="Q583" s="9"/>
      <c r="R583" s="9" t="s">
        <v>9696</v>
      </c>
      <c r="S583" s="9" t="s">
        <v>9703</v>
      </c>
      <c r="T583" s="9" t="s">
        <v>8829</v>
      </c>
      <c r="U583" s="9" t="s">
        <v>9023</v>
      </c>
    </row>
    <row r="584" spans="1:21" x14ac:dyDescent="0.2">
      <c r="A584" s="6" t="s">
        <v>435</v>
      </c>
      <c r="B584" s="6" t="s">
        <v>433</v>
      </c>
      <c r="C584" s="6" t="s">
        <v>9693</v>
      </c>
      <c r="D584" s="6" t="s">
        <v>63</v>
      </c>
      <c r="E584" s="6" t="s">
        <v>65</v>
      </c>
      <c r="F584" s="8" t="s">
        <v>66</v>
      </c>
      <c r="G584" s="6" t="s">
        <v>67</v>
      </c>
      <c r="H584" s="6" t="s">
        <v>436</v>
      </c>
      <c r="I584" s="6" t="s">
        <v>437</v>
      </c>
      <c r="J584" s="6" t="s">
        <v>194</v>
      </c>
      <c r="K584" s="6" t="s">
        <v>72</v>
      </c>
      <c r="L584" s="6">
        <v>476544595</v>
      </c>
      <c r="M584" s="6" t="s">
        <v>9694</v>
      </c>
      <c r="N584" s="6" t="s">
        <v>9695</v>
      </c>
      <c r="O584" s="6" t="s">
        <v>9695</v>
      </c>
      <c r="P584" s="6"/>
      <c r="Q584" s="6"/>
      <c r="R584" s="6" t="s">
        <v>9696</v>
      </c>
      <c r="S584" s="6" t="s">
        <v>9704</v>
      </c>
      <c r="T584" s="6" t="s">
        <v>8933</v>
      </c>
      <c r="U584" s="6" t="s">
        <v>9023</v>
      </c>
    </row>
    <row r="585" spans="1:21" x14ac:dyDescent="0.2">
      <c r="A585" s="9" t="s">
        <v>429</v>
      </c>
      <c r="B585" s="9" t="s">
        <v>428</v>
      </c>
      <c r="C585" s="9" t="s">
        <v>9693</v>
      </c>
      <c r="D585" s="9" t="s">
        <v>168</v>
      </c>
      <c r="E585" s="9" t="s">
        <v>65</v>
      </c>
      <c r="F585" s="10" t="s">
        <v>66</v>
      </c>
      <c r="G585" s="9" t="s">
        <v>67</v>
      </c>
      <c r="H585" s="9" t="s">
        <v>430</v>
      </c>
      <c r="I585" s="9" t="s">
        <v>431</v>
      </c>
      <c r="J585" s="9" t="s">
        <v>284</v>
      </c>
      <c r="K585" s="9" t="s">
        <v>72</v>
      </c>
      <c r="L585" s="9">
        <v>476544595</v>
      </c>
      <c r="M585" s="9" t="s">
        <v>9694</v>
      </c>
      <c r="N585" s="9" t="s">
        <v>9695</v>
      </c>
      <c r="O585" s="9" t="s">
        <v>9695</v>
      </c>
      <c r="P585" s="9"/>
      <c r="Q585" s="9"/>
      <c r="R585" s="9" t="s">
        <v>9696</v>
      </c>
      <c r="S585" s="9" t="s">
        <v>9705</v>
      </c>
      <c r="T585" s="9" t="s">
        <v>8831</v>
      </c>
      <c r="U585" s="9" t="s">
        <v>8629</v>
      </c>
    </row>
    <row r="586" spans="1:21" x14ac:dyDescent="0.2">
      <c r="A586" s="6" t="s">
        <v>423</v>
      </c>
      <c r="B586" s="6" t="s">
        <v>422</v>
      </c>
      <c r="C586" s="6" t="s">
        <v>9693</v>
      </c>
      <c r="D586" s="6" t="s">
        <v>63</v>
      </c>
      <c r="E586" s="6" t="s">
        <v>65</v>
      </c>
      <c r="F586" s="8" t="s">
        <v>66</v>
      </c>
      <c r="G586" s="6" t="s">
        <v>67</v>
      </c>
      <c r="H586" s="6" t="s">
        <v>424</v>
      </c>
      <c r="I586" s="6" t="s">
        <v>425</v>
      </c>
      <c r="J586" s="6" t="s">
        <v>426</v>
      </c>
      <c r="K586" s="6" t="s">
        <v>72</v>
      </c>
      <c r="L586" s="6">
        <v>476544595</v>
      </c>
      <c r="M586" s="6" t="s">
        <v>9694</v>
      </c>
      <c r="N586" s="6" t="s">
        <v>9695</v>
      </c>
      <c r="O586" s="6" t="s">
        <v>9695</v>
      </c>
      <c r="P586" s="6"/>
      <c r="Q586" s="6"/>
      <c r="R586" s="6" t="s">
        <v>9696</v>
      </c>
      <c r="S586" s="6" t="s">
        <v>9706</v>
      </c>
      <c r="T586" s="6" t="s">
        <v>8825</v>
      </c>
      <c r="U586" s="6" t="s">
        <v>9023</v>
      </c>
    </row>
    <row r="587" spans="1:21" x14ac:dyDescent="0.2">
      <c r="A587" s="9" t="s">
        <v>417</v>
      </c>
      <c r="B587" s="9" t="s">
        <v>414</v>
      </c>
      <c r="C587" s="9" t="s">
        <v>9693</v>
      </c>
      <c r="D587" s="9" t="s">
        <v>63</v>
      </c>
      <c r="E587" s="9" t="s">
        <v>65</v>
      </c>
      <c r="F587" s="10" t="s">
        <v>66</v>
      </c>
      <c r="G587" s="9" t="s">
        <v>67</v>
      </c>
      <c r="H587" s="9" t="s">
        <v>418</v>
      </c>
      <c r="I587" s="9" t="s">
        <v>419</v>
      </c>
      <c r="J587" s="9" t="s">
        <v>420</v>
      </c>
      <c r="K587" s="9" t="s">
        <v>72</v>
      </c>
      <c r="L587" s="9">
        <v>476544595</v>
      </c>
      <c r="M587" s="9" t="s">
        <v>9694</v>
      </c>
      <c r="N587" s="9" t="s">
        <v>9695</v>
      </c>
      <c r="O587" s="9" t="s">
        <v>9695</v>
      </c>
      <c r="P587" s="9"/>
      <c r="Q587" s="9"/>
      <c r="R587" s="9" t="s">
        <v>9696</v>
      </c>
      <c r="S587" s="9" t="s">
        <v>9707</v>
      </c>
      <c r="T587" s="9" t="s">
        <v>8858</v>
      </c>
      <c r="U587" s="9" t="s">
        <v>9023</v>
      </c>
    </row>
    <row r="588" spans="1:21" x14ac:dyDescent="0.2">
      <c r="A588" s="6" t="s">
        <v>6653</v>
      </c>
      <c r="B588" s="6" t="s">
        <v>6652</v>
      </c>
      <c r="C588" s="6" t="s">
        <v>5551</v>
      </c>
      <c r="D588" s="6" t="s">
        <v>63</v>
      </c>
      <c r="E588" s="6" t="s">
        <v>65</v>
      </c>
      <c r="F588" s="8" t="s">
        <v>66</v>
      </c>
      <c r="G588" s="6" t="s">
        <v>67</v>
      </c>
      <c r="H588" s="6" t="s">
        <v>6654</v>
      </c>
      <c r="I588" s="6" t="s">
        <v>6655</v>
      </c>
      <c r="J588" s="6" t="s">
        <v>426</v>
      </c>
      <c r="K588" s="6" t="s">
        <v>72</v>
      </c>
      <c r="L588" s="6">
        <v>476544165</v>
      </c>
      <c r="M588" s="6" t="s">
        <v>9708</v>
      </c>
      <c r="N588" s="6" t="s">
        <v>9709</v>
      </c>
      <c r="O588" s="6" t="s">
        <v>9709</v>
      </c>
      <c r="P588" s="6"/>
      <c r="Q588" s="6"/>
      <c r="R588" s="6" t="s">
        <v>9710</v>
      </c>
      <c r="S588" s="6" t="s">
        <v>9711</v>
      </c>
      <c r="T588" s="6" t="s">
        <v>8825</v>
      </c>
      <c r="U588" s="6" t="s">
        <v>9712</v>
      </c>
    </row>
    <row r="589" spans="1:21" x14ac:dyDescent="0.2">
      <c r="A589" s="9" t="s">
        <v>5701</v>
      </c>
      <c r="B589" s="9" t="s">
        <v>5700</v>
      </c>
      <c r="C589" s="9" t="s">
        <v>5551</v>
      </c>
      <c r="D589" s="9" t="s">
        <v>63</v>
      </c>
      <c r="E589" s="9" t="s">
        <v>65</v>
      </c>
      <c r="F589" s="10" t="s">
        <v>66</v>
      </c>
      <c r="G589" s="9" t="s">
        <v>67</v>
      </c>
      <c r="H589" s="9" t="s">
        <v>1622</v>
      </c>
      <c r="I589" s="9" t="s">
        <v>5702</v>
      </c>
      <c r="J589" s="9" t="s">
        <v>683</v>
      </c>
      <c r="K589" s="9" t="s">
        <v>72</v>
      </c>
      <c r="L589" s="9">
        <v>476544165</v>
      </c>
      <c r="M589" s="9" t="s">
        <v>9708</v>
      </c>
      <c r="N589" s="9" t="s">
        <v>9709</v>
      </c>
      <c r="O589" s="9" t="s">
        <v>9709</v>
      </c>
      <c r="P589" s="9"/>
      <c r="Q589" s="9"/>
      <c r="R589" s="9" t="s">
        <v>9710</v>
      </c>
      <c r="S589" s="9" t="s">
        <v>9713</v>
      </c>
      <c r="T589" s="9" t="s">
        <v>8833</v>
      </c>
      <c r="U589" s="9" t="s">
        <v>9712</v>
      </c>
    </row>
    <row r="590" spans="1:21" x14ac:dyDescent="0.2">
      <c r="A590" s="6" t="s">
        <v>6674</v>
      </c>
      <c r="B590" s="6" t="s">
        <v>6673</v>
      </c>
      <c r="C590" s="6" t="s">
        <v>5551</v>
      </c>
      <c r="D590" s="6" t="s">
        <v>63</v>
      </c>
      <c r="E590" s="6" t="s">
        <v>65</v>
      </c>
      <c r="F590" s="8" t="s">
        <v>66</v>
      </c>
      <c r="G590" s="6" t="s">
        <v>67</v>
      </c>
      <c r="H590" s="6" t="s">
        <v>6675</v>
      </c>
      <c r="I590" s="6" t="s">
        <v>6676</v>
      </c>
      <c r="J590" s="6" t="s">
        <v>6677</v>
      </c>
      <c r="K590" s="6" t="s">
        <v>72</v>
      </c>
      <c r="L590" s="6">
        <v>476544165</v>
      </c>
      <c r="M590" s="6" t="s">
        <v>9708</v>
      </c>
      <c r="N590" s="6" t="s">
        <v>9709</v>
      </c>
      <c r="O590" s="6" t="s">
        <v>9709</v>
      </c>
      <c r="P590" s="6"/>
      <c r="Q590" s="6"/>
      <c r="R590" s="6" t="s">
        <v>9710</v>
      </c>
      <c r="S590" s="6" t="s">
        <v>9714</v>
      </c>
      <c r="T590" s="6" t="s">
        <v>8963</v>
      </c>
      <c r="U590" s="6" t="s">
        <v>9712</v>
      </c>
    </row>
    <row r="591" spans="1:21" x14ac:dyDescent="0.2">
      <c r="A591" s="9" t="s">
        <v>5640</v>
      </c>
      <c r="B591" s="9" t="s">
        <v>5639</v>
      </c>
      <c r="C591" s="9" t="s">
        <v>5551</v>
      </c>
      <c r="D591" s="9" t="s">
        <v>168</v>
      </c>
      <c r="E591" s="9" t="s">
        <v>65</v>
      </c>
      <c r="F591" s="10" t="s">
        <v>66</v>
      </c>
      <c r="G591" s="9" t="s">
        <v>67</v>
      </c>
      <c r="H591" s="9" t="s">
        <v>2218</v>
      </c>
      <c r="I591" s="9" t="s">
        <v>5207</v>
      </c>
      <c r="J591" s="9" t="s">
        <v>88</v>
      </c>
      <c r="K591" s="9" t="s">
        <v>72</v>
      </c>
      <c r="L591" s="9">
        <v>476544165</v>
      </c>
      <c r="M591" s="9" t="s">
        <v>9708</v>
      </c>
      <c r="N591" s="9" t="s">
        <v>9709</v>
      </c>
      <c r="O591" s="9" t="s">
        <v>9709</v>
      </c>
      <c r="P591" s="9"/>
      <c r="Q591" s="9"/>
      <c r="R591" s="9" t="s">
        <v>9710</v>
      </c>
      <c r="S591" s="9" t="s">
        <v>9715</v>
      </c>
      <c r="T591" s="9" t="s">
        <v>8849</v>
      </c>
      <c r="U591" s="9" t="s">
        <v>8629</v>
      </c>
    </row>
    <row r="592" spans="1:21" x14ac:dyDescent="0.2">
      <c r="A592" s="6" t="s">
        <v>5614</v>
      </c>
      <c r="B592" s="6" t="s">
        <v>5613</v>
      </c>
      <c r="C592" s="6" t="s">
        <v>5551</v>
      </c>
      <c r="D592" s="6" t="s">
        <v>168</v>
      </c>
      <c r="E592" s="6" t="s">
        <v>65</v>
      </c>
      <c r="F592" s="8" t="s">
        <v>66</v>
      </c>
      <c r="G592" s="6" t="s">
        <v>67</v>
      </c>
      <c r="H592" s="6" t="s">
        <v>5615</v>
      </c>
      <c r="I592" s="6" t="s">
        <v>5616</v>
      </c>
      <c r="J592" s="6" t="s">
        <v>284</v>
      </c>
      <c r="K592" s="6" t="s">
        <v>72</v>
      </c>
      <c r="L592" s="6">
        <v>476544165</v>
      </c>
      <c r="M592" s="6" t="s">
        <v>9708</v>
      </c>
      <c r="N592" s="6" t="s">
        <v>9709</v>
      </c>
      <c r="O592" s="6" t="s">
        <v>9709</v>
      </c>
      <c r="P592" s="6"/>
      <c r="Q592" s="6"/>
      <c r="R592" s="6" t="s">
        <v>9710</v>
      </c>
      <c r="S592" s="6" t="s">
        <v>9716</v>
      </c>
      <c r="T592" s="6" t="s">
        <v>8831</v>
      </c>
      <c r="U592" s="6" t="s">
        <v>8629</v>
      </c>
    </row>
    <row r="593" spans="1:21" x14ac:dyDescent="0.2">
      <c r="A593" s="9" t="s">
        <v>5566</v>
      </c>
      <c r="B593" s="9" t="s">
        <v>5564</v>
      </c>
      <c r="C593" s="9" t="s">
        <v>5551</v>
      </c>
      <c r="D593" s="9" t="s">
        <v>168</v>
      </c>
      <c r="E593" s="9" t="s">
        <v>65</v>
      </c>
      <c r="F593" s="10" t="s">
        <v>66</v>
      </c>
      <c r="G593" s="9" t="s">
        <v>67</v>
      </c>
      <c r="H593" s="9" t="s">
        <v>5567</v>
      </c>
      <c r="I593" s="9" t="s">
        <v>5568</v>
      </c>
      <c r="J593" s="9" t="s">
        <v>236</v>
      </c>
      <c r="K593" s="9" t="s">
        <v>72</v>
      </c>
      <c r="L593" s="9">
        <v>476544165</v>
      </c>
      <c r="M593" s="9" t="s">
        <v>9708</v>
      </c>
      <c r="N593" s="9" t="s">
        <v>9709</v>
      </c>
      <c r="O593" s="9" t="s">
        <v>9709</v>
      </c>
      <c r="P593" s="9"/>
      <c r="Q593" s="9"/>
      <c r="R593" s="9" t="s">
        <v>9710</v>
      </c>
      <c r="S593" s="9" t="s">
        <v>9717</v>
      </c>
      <c r="T593" s="9" t="s">
        <v>8829</v>
      </c>
      <c r="U593" s="9" t="s">
        <v>8629</v>
      </c>
    </row>
    <row r="594" spans="1:21" x14ac:dyDescent="0.2">
      <c r="A594" s="6" t="s">
        <v>5552</v>
      </c>
      <c r="B594" s="6" t="s">
        <v>5549</v>
      </c>
      <c r="C594" s="6" t="s">
        <v>5551</v>
      </c>
      <c r="D594" s="6" t="s">
        <v>63</v>
      </c>
      <c r="E594" s="6" t="s">
        <v>65</v>
      </c>
      <c r="F594" s="8" t="s">
        <v>66</v>
      </c>
      <c r="G594" s="6" t="s">
        <v>67</v>
      </c>
      <c r="H594" s="6" t="s">
        <v>5553</v>
      </c>
      <c r="I594" s="6" t="s">
        <v>1599</v>
      </c>
      <c r="J594" s="6" t="s">
        <v>4588</v>
      </c>
      <c r="K594" s="6" t="s">
        <v>72</v>
      </c>
      <c r="L594" s="6">
        <v>476544165</v>
      </c>
      <c r="M594" s="6" t="s">
        <v>9708</v>
      </c>
      <c r="N594" s="6" t="s">
        <v>9709</v>
      </c>
      <c r="O594" s="6" t="s">
        <v>9709</v>
      </c>
      <c r="P594" s="6"/>
      <c r="Q594" s="6"/>
      <c r="R594" s="6" t="s">
        <v>9710</v>
      </c>
      <c r="S594" s="6" t="s">
        <v>9718</v>
      </c>
      <c r="T594" s="6" t="s">
        <v>9719</v>
      </c>
      <c r="U594" s="6" t="s">
        <v>9712</v>
      </c>
    </row>
    <row r="595" spans="1:21" x14ac:dyDescent="0.2">
      <c r="A595" s="9" t="s">
        <v>6628</v>
      </c>
      <c r="B595" s="9" t="s">
        <v>6627</v>
      </c>
      <c r="C595" s="9" t="s">
        <v>5551</v>
      </c>
      <c r="D595" s="9" t="s">
        <v>168</v>
      </c>
      <c r="E595" s="9" t="s">
        <v>65</v>
      </c>
      <c r="F595" s="10" t="s">
        <v>66</v>
      </c>
      <c r="G595" s="9" t="s">
        <v>67</v>
      </c>
      <c r="H595" s="9" t="s">
        <v>6629</v>
      </c>
      <c r="I595" s="9" t="s">
        <v>6630</v>
      </c>
      <c r="J595" s="9" t="s">
        <v>256</v>
      </c>
      <c r="K595" s="9" t="s">
        <v>72</v>
      </c>
      <c r="L595" s="9">
        <v>476544165</v>
      </c>
      <c r="M595" s="9" t="s">
        <v>9708</v>
      </c>
      <c r="N595" s="9" t="s">
        <v>9709</v>
      </c>
      <c r="O595" s="9" t="s">
        <v>9709</v>
      </c>
      <c r="P595" s="9"/>
      <c r="Q595" s="9"/>
      <c r="R595" s="9" t="s">
        <v>9710</v>
      </c>
      <c r="S595" s="9" t="s">
        <v>9720</v>
      </c>
      <c r="T595" s="9" t="s">
        <v>9137</v>
      </c>
      <c r="U595" s="9" t="s">
        <v>8629</v>
      </c>
    </row>
    <row r="596" spans="1:21" x14ac:dyDescent="0.2">
      <c r="A596" s="6" t="s">
        <v>5580</v>
      </c>
      <c r="B596" s="6" t="s">
        <v>5579</v>
      </c>
      <c r="C596" s="6" t="s">
        <v>5551</v>
      </c>
      <c r="D596" s="6" t="s">
        <v>63</v>
      </c>
      <c r="E596" s="6" t="s">
        <v>65</v>
      </c>
      <c r="F596" s="8" t="s">
        <v>66</v>
      </c>
      <c r="G596" s="6" t="s">
        <v>67</v>
      </c>
      <c r="H596" s="6" t="s">
        <v>5581</v>
      </c>
      <c r="I596" s="6" t="s">
        <v>5582</v>
      </c>
      <c r="J596" s="6" t="s">
        <v>426</v>
      </c>
      <c r="K596" s="6" t="s">
        <v>72</v>
      </c>
      <c r="L596" s="6">
        <v>476544165</v>
      </c>
      <c r="M596" s="6" t="s">
        <v>9708</v>
      </c>
      <c r="N596" s="6" t="s">
        <v>9709</v>
      </c>
      <c r="O596" s="6" t="s">
        <v>9709</v>
      </c>
      <c r="P596" s="6"/>
      <c r="Q596" s="6"/>
      <c r="R596" s="6" t="s">
        <v>9710</v>
      </c>
      <c r="S596" s="6" t="s">
        <v>9721</v>
      </c>
      <c r="T596" s="6" t="s">
        <v>8825</v>
      </c>
      <c r="U596" s="6" t="s">
        <v>9712</v>
      </c>
    </row>
    <row r="597" spans="1:21" x14ac:dyDescent="0.2">
      <c r="A597" s="9" t="s">
        <v>5625</v>
      </c>
      <c r="B597" s="9" t="s">
        <v>5623</v>
      </c>
      <c r="C597" s="9" t="s">
        <v>5551</v>
      </c>
      <c r="D597" s="9" t="s">
        <v>63</v>
      </c>
      <c r="E597" s="9" t="s">
        <v>65</v>
      </c>
      <c r="F597" s="10" t="s">
        <v>66</v>
      </c>
      <c r="G597" s="9" t="s">
        <v>67</v>
      </c>
      <c r="H597" s="9" t="s">
        <v>5626</v>
      </c>
      <c r="I597" s="9" t="s">
        <v>5627</v>
      </c>
      <c r="J597" s="9" t="s">
        <v>5628</v>
      </c>
      <c r="K597" s="9" t="s">
        <v>72</v>
      </c>
      <c r="L597" s="9">
        <v>476544165</v>
      </c>
      <c r="M597" s="9" t="s">
        <v>9708</v>
      </c>
      <c r="N597" s="9" t="s">
        <v>9709</v>
      </c>
      <c r="O597" s="9" t="s">
        <v>9709</v>
      </c>
      <c r="P597" s="9"/>
      <c r="Q597" s="9"/>
      <c r="R597" s="9" t="s">
        <v>9710</v>
      </c>
      <c r="S597" s="9" t="s">
        <v>9722</v>
      </c>
      <c r="T597" s="9" t="s">
        <v>9723</v>
      </c>
      <c r="U597" s="9" t="s">
        <v>9712</v>
      </c>
    </row>
    <row r="598" spans="1:21" x14ac:dyDescent="0.2">
      <c r="A598" s="6" t="s">
        <v>6613</v>
      </c>
      <c r="B598" s="6" t="s">
        <v>6612</v>
      </c>
      <c r="C598" s="6" t="s">
        <v>5551</v>
      </c>
      <c r="D598" s="6" t="s">
        <v>63</v>
      </c>
      <c r="E598" s="6" t="s">
        <v>65</v>
      </c>
      <c r="F598" s="8" t="s">
        <v>66</v>
      </c>
      <c r="G598" s="6" t="s">
        <v>67</v>
      </c>
      <c r="H598" s="6" t="s">
        <v>6614</v>
      </c>
      <c r="I598" s="6" t="s">
        <v>4434</v>
      </c>
      <c r="J598" s="6" t="s">
        <v>102</v>
      </c>
      <c r="K598" s="6" t="s">
        <v>72</v>
      </c>
      <c r="L598" s="6">
        <v>476544165</v>
      </c>
      <c r="M598" s="6" t="s">
        <v>9708</v>
      </c>
      <c r="N598" s="6" t="s">
        <v>9709</v>
      </c>
      <c r="O598" s="6" t="s">
        <v>9709</v>
      </c>
      <c r="P598" s="6"/>
      <c r="Q598" s="6"/>
      <c r="R598" s="6" t="s">
        <v>9710</v>
      </c>
      <c r="S598" s="6" t="s">
        <v>9724</v>
      </c>
      <c r="T598" s="6" t="s">
        <v>8969</v>
      </c>
      <c r="U598" s="6" t="s">
        <v>9712</v>
      </c>
    </row>
    <row r="599" spans="1:21" x14ac:dyDescent="0.2">
      <c r="A599" s="9" t="s">
        <v>6918</v>
      </c>
      <c r="B599" s="9" t="s">
        <v>6917</v>
      </c>
      <c r="C599" s="9" t="s">
        <v>385</v>
      </c>
      <c r="D599" s="9" t="s">
        <v>63</v>
      </c>
      <c r="E599" s="9" t="s">
        <v>65</v>
      </c>
      <c r="F599" s="10" t="s">
        <v>66</v>
      </c>
      <c r="G599" s="9" t="s">
        <v>67</v>
      </c>
      <c r="H599" s="9" t="s">
        <v>6919</v>
      </c>
      <c r="I599" s="9" t="s">
        <v>6920</v>
      </c>
      <c r="J599" s="9" t="s">
        <v>407</v>
      </c>
      <c r="K599" s="9" t="s">
        <v>72</v>
      </c>
      <c r="L599" s="9">
        <v>476542920</v>
      </c>
      <c r="M599" s="9" t="s">
        <v>9725</v>
      </c>
      <c r="N599" s="9" t="s">
        <v>9726</v>
      </c>
      <c r="O599" s="9" t="s">
        <v>9726</v>
      </c>
      <c r="P599" s="9"/>
      <c r="Q599" s="9"/>
      <c r="R599" s="9" t="s">
        <v>9727</v>
      </c>
      <c r="S599" s="9" t="s">
        <v>9728</v>
      </c>
      <c r="T599" s="9" t="s">
        <v>8995</v>
      </c>
      <c r="U599" s="9" t="s">
        <v>9729</v>
      </c>
    </row>
    <row r="600" spans="1:21" x14ac:dyDescent="0.2">
      <c r="A600" s="6" t="s">
        <v>5524</v>
      </c>
      <c r="B600" s="6" t="s">
        <v>5523</v>
      </c>
      <c r="C600" s="6" t="s">
        <v>385</v>
      </c>
      <c r="D600" s="6" t="s">
        <v>168</v>
      </c>
      <c r="E600" s="6" t="s">
        <v>65</v>
      </c>
      <c r="F600" s="8" t="s">
        <v>66</v>
      </c>
      <c r="G600" s="6" t="s">
        <v>67</v>
      </c>
      <c r="H600" s="6" t="s">
        <v>5525</v>
      </c>
      <c r="I600" s="6" t="s">
        <v>5526</v>
      </c>
      <c r="J600" s="6" t="s">
        <v>284</v>
      </c>
      <c r="K600" s="6" t="s">
        <v>72</v>
      </c>
      <c r="L600" s="6">
        <v>476542920</v>
      </c>
      <c r="M600" s="6" t="s">
        <v>9725</v>
      </c>
      <c r="N600" s="6" t="s">
        <v>9726</v>
      </c>
      <c r="O600" s="6" t="s">
        <v>9726</v>
      </c>
      <c r="P600" s="6"/>
      <c r="Q600" s="6"/>
      <c r="R600" s="6" t="s">
        <v>9727</v>
      </c>
      <c r="S600" s="6" t="s">
        <v>9730</v>
      </c>
      <c r="T600" s="6" t="s">
        <v>8831</v>
      </c>
      <c r="U600" s="6" t="s">
        <v>8629</v>
      </c>
    </row>
    <row r="601" spans="1:21" x14ac:dyDescent="0.2">
      <c r="A601" s="9" t="s">
        <v>5816</v>
      </c>
      <c r="B601" s="9" t="s">
        <v>5815</v>
      </c>
      <c r="C601" s="9" t="s">
        <v>385</v>
      </c>
      <c r="D601" s="9" t="s">
        <v>63</v>
      </c>
      <c r="E601" s="9" t="s">
        <v>65</v>
      </c>
      <c r="F601" s="10" t="s">
        <v>66</v>
      </c>
      <c r="G601" s="9" t="s">
        <v>67</v>
      </c>
      <c r="H601" s="9" t="s">
        <v>5817</v>
      </c>
      <c r="I601" s="9" t="s">
        <v>843</v>
      </c>
      <c r="J601" s="9" t="s">
        <v>407</v>
      </c>
      <c r="K601" s="9" t="s">
        <v>72</v>
      </c>
      <c r="L601" s="9">
        <v>476542920</v>
      </c>
      <c r="M601" s="9" t="s">
        <v>9725</v>
      </c>
      <c r="N601" s="9" t="s">
        <v>9726</v>
      </c>
      <c r="O601" s="9" t="s">
        <v>9726</v>
      </c>
      <c r="P601" s="9"/>
      <c r="Q601" s="9"/>
      <c r="R601" s="9" t="s">
        <v>9727</v>
      </c>
      <c r="S601" s="9" t="s">
        <v>9731</v>
      </c>
      <c r="T601" s="9" t="s">
        <v>8995</v>
      </c>
      <c r="U601" s="9" t="s">
        <v>9732</v>
      </c>
    </row>
    <row r="602" spans="1:21" x14ac:dyDescent="0.2">
      <c r="A602" s="6" t="s">
        <v>410</v>
      </c>
      <c r="B602" s="6" t="s">
        <v>409</v>
      </c>
      <c r="C602" s="6" t="s">
        <v>385</v>
      </c>
      <c r="D602" s="6" t="s">
        <v>63</v>
      </c>
      <c r="E602" s="6" t="s">
        <v>65</v>
      </c>
      <c r="F602" s="8" t="s">
        <v>66</v>
      </c>
      <c r="G602" s="6" t="s">
        <v>67</v>
      </c>
      <c r="H602" s="6" t="s">
        <v>411</v>
      </c>
      <c r="I602" s="6" t="s">
        <v>412</v>
      </c>
      <c r="J602" s="6" t="s">
        <v>389</v>
      </c>
      <c r="K602" s="6" t="s">
        <v>72</v>
      </c>
      <c r="L602" s="6">
        <v>476542920</v>
      </c>
      <c r="M602" s="6" t="s">
        <v>9725</v>
      </c>
      <c r="N602" s="6" t="s">
        <v>9726</v>
      </c>
      <c r="O602" s="6" t="s">
        <v>9726</v>
      </c>
      <c r="P602" s="6"/>
      <c r="Q602" s="6"/>
      <c r="R602" s="6" t="s">
        <v>9727</v>
      </c>
      <c r="S602" s="6" t="s">
        <v>9733</v>
      </c>
      <c r="T602" s="6" t="s">
        <v>9734</v>
      </c>
      <c r="U602" s="6" t="s">
        <v>9732</v>
      </c>
    </row>
    <row r="603" spans="1:21" x14ac:dyDescent="0.2">
      <c r="A603" s="9" t="s">
        <v>404</v>
      </c>
      <c r="B603" s="9" t="s">
        <v>403</v>
      </c>
      <c r="C603" s="9" t="s">
        <v>385</v>
      </c>
      <c r="D603" s="9" t="s">
        <v>63</v>
      </c>
      <c r="E603" s="9" t="s">
        <v>65</v>
      </c>
      <c r="F603" s="10" t="s">
        <v>66</v>
      </c>
      <c r="G603" s="9" t="s">
        <v>67</v>
      </c>
      <c r="H603" s="9" t="s">
        <v>405</v>
      </c>
      <c r="I603" s="9" t="s">
        <v>406</v>
      </c>
      <c r="J603" s="9" t="s">
        <v>407</v>
      </c>
      <c r="K603" s="9" t="s">
        <v>72</v>
      </c>
      <c r="L603" s="9">
        <v>476542920</v>
      </c>
      <c r="M603" s="9" t="s">
        <v>9725</v>
      </c>
      <c r="N603" s="9" t="s">
        <v>9726</v>
      </c>
      <c r="O603" s="9" t="s">
        <v>9726</v>
      </c>
      <c r="P603" s="9"/>
      <c r="Q603" s="9"/>
      <c r="R603" s="9" t="s">
        <v>9727</v>
      </c>
      <c r="S603" s="9" t="s">
        <v>9735</v>
      </c>
      <c r="T603" s="9" t="s">
        <v>8995</v>
      </c>
      <c r="U603" s="9" t="s">
        <v>9729</v>
      </c>
    </row>
    <row r="604" spans="1:21" x14ac:dyDescent="0.2">
      <c r="A604" s="6" t="s">
        <v>398</v>
      </c>
      <c r="B604" s="6" t="s">
        <v>397</v>
      </c>
      <c r="C604" s="6" t="s">
        <v>385</v>
      </c>
      <c r="D604" s="6" t="s">
        <v>168</v>
      </c>
      <c r="E604" s="6" t="s">
        <v>65</v>
      </c>
      <c r="F604" s="8" t="s">
        <v>66</v>
      </c>
      <c r="G604" s="6" t="s">
        <v>67</v>
      </c>
      <c r="H604" s="6" t="s">
        <v>399</v>
      </c>
      <c r="I604" s="6" t="s">
        <v>400</v>
      </c>
      <c r="J604" s="6" t="s">
        <v>401</v>
      </c>
      <c r="K604" s="6" t="s">
        <v>72</v>
      </c>
      <c r="L604" s="6">
        <v>476542920</v>
      </c>
      <c r="M604" s="6" t="s">
        <v>9725</v>
      </c>
      <c r="N604" s="6" t="s">
        <v>9726</v>
      </c>
      <c r="O604" s="6" t="s">
        <v>9726</v>
      </c>
      <c r="P604" s="6"/>
      <c r="Q604" s="6"/>
      <c r="R604" s="6" t="s">
        <v>9727</v>
      </c>
      <c r="S604" s="6" t="s">
        <v>9736</v>
      </c>
      <c r="T604" s="6" t="s">
        <v>9737</v>
      </c>
      <c r="U604" s="6" t="s">
        <v>8629</v>
      </c>
    </row>
    <row r="605" spans="1:21" x14ac:dyDescent="0.2">
      <c r="A605" s="9" t="s">
        <v>392</v>
      </c>
      <c r="B605" s="9" t="s">
        <v>391</v>
      </c>
      <c r="C605" s="9" t="s">
        <v>385</v>
      </c>
      <c r="D605" s="9" t="s">
        <v>168</v>
      </c>
      <c r="E605" s="9" t="s">
        <v>65</v>
      </c>
      <c r="F605" s="10" t="s">
        <v>66</v>
      </c>
      <c r="G605" s="9" t="s">
        <v>67</v>
      </c>
      <c r="H605" s="9" t="s">
        <v>393</v>
      </c>
      <c r="I605" s="9" t="s">
        <v>394</v>
      </c>
      <c r="J605" s="9" t="s">
        <v>395</v>
      </c>
      <c r="K605" s="9" t="s">
        <v>72</v>
      </c>
      <c r="L605" s="9">
        <v>476542920</v>
      </c>
      <c r="M605" s="9" t="s">
        <v>9725</v>
      </c>
      <c r="N605" s="9" t="s">
        <v>9726</v>
      </c>
      <c r="O605" s="9" t="s">
        <v>9726</v>
      </c>
      <c r="P605" s="9"/>
      <c r="Q605" s="9"/>
      <c r="R605" s="9" t="s">
        <v>9727</v>
      </c>
      <c r="S605" s="9" t="s">
        <v>9738</v>
      </c>
      <c r="T605" s="9" t="s">
        <v>8803</v>
      </c>
      <c r="U605" s="9" t="s">
        <v>8629</v>
      </c>
    </row>
    <row r="606" spans="1:21" x14ac:dyDescent="0.2">
      <c r="A606" s="6" t="s">
        <v>5749</v>
      </c>
      <c r="B606" s="6" t="s">
        <v>5748</v>
      </c>
      <c r="C606" s="6" t="s">
        <v>385</v>
      </c>
      <c r="D606" s="6" t="s">
        <v>63</v>
      </c>
      <c r="E606" s="6" t="s">
        <v>65</v>
      </c>
      <c r="F606" s="8" t="s">
        <v>66</v>
      </c>
      <c r="G606" s="6" t="s">
        <v>67</v>
      </c>
      <c r="H606" s="6" t="s">
        <v>5750</v>
      </c>
      <c r="I606" s="6" t="s">
        <v>937</v>
      </c>
      <c r="J606" s="6" t="s">
        <v>5751</v>
      </c>
      <c r="K606" s="6" t="s">
        <v>72</v>
      </c>
      <c r="L606" s="6">
        <v>476542920</v>
      </c>
      <c r="M606" s="6" t="s">
        <v>9725</v>
      </c>
      <c r="N606" s="6" t="s">
        <v>9726</v>
      </c>
      <c r="O606" s="6" t="s">
        <v>9726</v>
      </c>
      <c r="P606" s="6"/>
      <c r="Q606" s="6"/>
      <c r="R606" s="6" t="s">
        <v>9727</v>
      </c>
      <c r="S606" s="6" t="s">
        <v>9739</v>
      </c>
      <c r="T606" s="6" t="s">
        <v>9740</v>
      </c>
      <c r="U606" s="6" t="s">
        <v>9732</v>
      </c>
    </row>
    <row r="607" spans="1:21" x14ac:dyDescent="0.2">
      <c r="A607" s="9" t="s">
        <v>5825</v>
      </c>
      <c r="B607" s="9" t="s">
        <v>5824</v>
      </c>
      <c r="C607" s="9" t="s">
        <v>385</v>
      </c>
      <c r="D607" s="9" t="s">
        <v>168</v>
      </c>
      <c r="E607" s="9" t="s">
        <v>65</v>
      </c>
      <c r="F607" s="10" t="s">
        <v>66</v>
      </c>
      <c r="G607" s="9" t="s">
        <v>67</v>
      </c>
      <c r="H607" s="9" t="s">
        <v>5826</v>
      </c>
      <c r="I607" s="9" t="s">
        <v>2922</v>
      </c>
      <c r="J607" s="9" t="s">
        <v>5827</v>
      </c>
      <c r="K607" s="9" t="s">
        <v>72</v>
      </c>
      <c r="L607" s="9">
        <v>476542920</v>
      </c>
      <c r="M607" s="9" t="s">
        <v>9725</v>
      </c>
      <c r="N607" s="9" t="s">
        <v>9726</v>
      </c>
      <c r="O607" s="9" t="s">
        <v>9726</v>
      </c>
      <c r="P607" s="9"/>
      <c r="Q607" s="9"/>
      <c r="R607" s="9" t="s">
        <v>9727</v>
      </c>
      <c r="S607" s="9" t="s">
        <v>9741</v>
      </c>
      <c r="T607" s="9" t="s">
        <v>9742</v>
      </c>
      <c r="U607" s="9" t="s">
        <v>8629</v>
      </c>
    </row>
    <row r="608" spans="1:21" x14ac:dyDescent="0.2">
      <c r="A608" s="6" t="s">
        <v>5718</v>
      </c>
      <c r="B608" s="6" t="s">
        <v>5717</v>
      </c>
      <c r="C608" s="6" t="s">
        <v>385</v>
      </c>
      <c r="D608" s="6" t="s">
        <v>168</v>
      </c>
      <c r="E608" s="6" t="s">
        <v>65</v>
      </c>
      <c r="F608" s="8" t="s">
        <v>66</v>
      </c>
      <c r="G608" s="6" t="s">
        <v>67</v>
      </c>
      <c r="H608" s="6" t="s">
        <v>5719</v>
      </c>
      <c r="I608" s="6" t="s">
        <v>5720</v>
      </c>
      <c r="J608" s="6" t="s">
        <v>5721</v>
      </c>
      <c r="K608" s="6" t="s">
        <v>72</v>
      </c>
      <c r="L608" s="6">
        <v>476542920</v>
      </c>
      <c r="M608" s="6" t="s">
        <v>9725</v>
      </c>
      <c r="N608" s="6" t="s">
        <v>9726</v>
      </c>
      <c r="O608" s="6" t="s">
        <v>9726</v>
      </c>
      <c r="P608" s="6"/>
      <c r="Q608" s="6"/>
      <c r="R608" s="6" t="s">
        <v>9727</v>
      </c>
      <c r="S608" s="6" t="s">
        <v>9743</v>
      </c>
      <c r="T608" s="6" t="s">
        <v>9744</v>
      </c>
      <c r="U608" s="6" t="s">
        <v>8629</v>
      </c>
    </row>
    <row r="609" spans="1:21" x14ac:dyDescent="0.2">
      <c r="A609" s="9" t="s">
        <v>5802</v>
      </c>
      <c r="B609" s="9" t="s">
        <v>5801</v>
      </c>
      <c r="C609" s="9" t="s">
        <v>385</v>
      </c>
      <c r="D609" s="9" t="s">
        <v>63</v>
      </c>
      <c r="E609" s="9" t="s">
        <v>65</v>
      </c>
      <c r="F609" s="10" t="s">
        <v>66</v>
      </c>
      <c r="G609" s="9" t="s">
        <v>67</v>
      </c>
      <c r="H609" s="9" t="s">
        <v>5803</v>
      </c>
      <c r="I609" s="9" t="s">
        <v>1986</v>
      </c>
      <c r="J609" s="9" t="s">
        <v>407</v>
      </c>
      <c r="K609" s="9" t="s">
        <v>72</v>
      </c>
      <c r="L609" s="9">
        <v>476542920</v>
      </c>
      <c r="M609" s="9" t="s">
        <v>9725</v>
      </c>
      <c r="N609" s="9" t="s">
        <v>9726</v>
      </c>
      <c r="O609" s="9" t="s">
        <v>9726</v>
      </c>
      <c r="P609" s="9"/>
      <c r="Q609" s="9"/>
      <c r="R609" s="9" t="s">
        <v>9727</v>
      </c>
      <c r="S609" s="9" t="s">
        <v>9745</v>
      </c>
      <c r="T609" s="9" t="s">
        <v>8995</v>
      </c>
      <c r="U609" s="9" t="s">
        <v>9732</v>
      </c>
    </row>
    <row r="610" spans="1:21" x14ac:dyDescent="0.2">
      <c r="A610" s="6" t="s">
        <v>386</v>
      </c>
      <c r="B610" s="6" t="s">
        <v>383</v>
      </c>
      <c r="C610" s="6" t="s">
        <v>385</v>
      </c>
      <c r="D610" s="6" t="s">
        <v>168</v>
      </c>
      <c r="E610" s="6" t="s">
        <v>65</v>
      </c>
      <c r="F610" s="8" t="s">
        <v>66</v>
      </c>
      <c r="G610" s="6" t="s">
        <v>67</v>
      </c>
      <c r="H610" s="6" t="s">
        <v>387</v>
      </c>
      <c r="I610" s="6" t="s">
        <v>388</v>
      </c>
      <c r="J610" s="6" t="s">
        <v>389</v>
      </c>
      <c r="K610" s="6" t="s">
        <v>72</v>
      </c>
      <c r="L610" s="6">
        <v>476542920</v>
      </c>
      <c r="M610" s="6" t="s">
        <v>9725</v>
      </c>
      <c r="N610" s="6" t="s">
        <v>9726</v>
      </c>
      <c r="O610" s="6" t="s">
        <v>9726</v>
      </c>
      <c r="P610" s="6"/>
      <c r="Q610" s="6"/>
      <c r="R610" s="6" t="s">
        <v>9727</v>
      </c>
      <c r="S610" s="6" t="s">
        <v>9746</v>
      </c>
      <c r="T610" s="6" t="s">
        <v>9734</v>
      </c>
      <c r="U610" s="6" t="s">
        <v>8629</v>
      </c>
    </row>
    <row r="611" spans="1:21" x14ac:dyDescent="0.2">
      <c r="A611" s="9" t="s">
        <v>7398</v>
      </c>
      <c r="B611" s="9" t="s">
        <v>7397</v>
      </c>
      <c r="C611" s="9" t="s">
        <v>349</v>
      </c>
      <c r="D611" s="9" t="s">
        <v>63</v>
      </c>
      <c r="E611" s="9" t="s">
        <v>65</v>
      </c>
      <c r="F611" s="10" t="s">
        <v>66</v>
      </c>
      <c r="G611" s="9" t="s">
        <v>67</v>
      </c>
      <c r="H611" s="9" t="s">
        <v>7399</v>
      </c>
      <c r="I611" s="9" t="s">
        <v>7400</v>
      </c>
      <c r="J611" s="9" t="s">
        <v>2049</v>
      </c>
      <c r="K611" s="9" t="s">
        <v>72</v>
      </c>
      <c r="L611" s="9">
        <v>476547918</v>
      </c>
      <c r="M611" s="9" t="s">
        <v>9747</v>
      </c>
      <c r="N611" s="9" t="s">
        <v>9748</v>
      </c>
      <c r="O611" s="9" t="s">
        <v>9749</v>
      </c>
      <c r="P611" s="9" t="s">
        <v>9750</v>
      </c>
      <c r="Q611" s="9"/>
      <c r="R611" s="9" t="s">
        <v>9751</v>
      </c>
      <c r="S611" s="9" t="s">
        <v>9752</v>
      </c>
      <c r="T611" s="9" t="s">
        <v>9033</v>
      </c>
      <c r="U611" s="9" t="s">
        <v>9753</v>
      </c>
    </row>
    <row r="612" spans="1:21" x14ac:dyDescent="0.2">
      <c r="A612" s="6" t="s">
        <v>379</v>
      </c>
      <c r="B612" s="6" t="s">
        <v>378</v>
      </c>
      <c r="C612" s="6" t="s">
        <v>349</v>
      </c>
      <c r="D612" s="6" t="s">
        <v>63</v>
      </c>
      <c r="E612" s="6" t="s">
        <v>65</v>
      </c>
      <c r="F612" s="8" t="s">
        <v>66</v>
      </c>
      <c r="G612" s="6" t="s">
        <v>67</v>
      </c>
      <c r="H612" s="6" t="s">
        <v>380</v>
      </c>
      <c r="I612" s="6" t="s">
        <v>381</v>
      </c>
      <c r="J612" s="6" t="s">
        <v>371</v>
      </c>
      <c r="K612" s="6" t="s">
        <v>72</v>
      </c>
      <c r="L612" s="6">
        <v>476547918</v>
      </c>
      <c r="M612" s="6" t="s">
        <v>9747</v>
      </c>
      <c r="N612" s="6" t="s">
        <v>9748</v>
      </c>
      <c r="O612" s="6" t="s">
        <v>9749</v>
      </c>
      <c r="P612" s="6" t="s">
        <v>9750</v>
      </c>
      <c r="Q612" s="6"/>
      <c r="R612" s="6" t="s">
        <v>9751</v>
      </c>
      <c r="S612" s="6" t="s">
        <v>9754</v>
      </c>
      <c r="T612" s="6" t="s">
        <v>9755</v>
      </c>
      <c r="U612" s="6" t="s">
        <v>9753</v>
      </c>
    </row>
    <row r="613" spans="1:21" x14ac:dyDescent="0.2">
      <c r="A613" s="9" t="s">
        <v>374</v>
      </c>
      <c r="B613" s="9" t="s">
        <v>373</v>
      </c>
      <c r="C613" s="9" t="s">
        <v>349</v>
      </c>
      <c r="D613" s="9" t="s">
        <v>63</v>
      </c>
      <c r="E613" s="9" t="s">
        <v>65</v>
      </c>
      <c r="F613" s="10" t="s">
        <v>66</v>
      </c>
      <c r="G613" s="9" t="s">
        <v>67</v>
      </c>
      <c r="H613" s="9" t="s">
        <v>375</v>
      </c>
      <c r="I613" s="9" t="s">
        <v>376</v>
      </c>
      <c r="J613" s="9" t="s">
        <v>359</v>
      </c>
      <c r="K613" s="9" t="s">
        <v>72</v>
      </c>
      <c r="L613" s="9">
        <v>476547918</v>
      </c>
      <c r="M613" s="9" t="s">
        <v>9747</v>
      </c>
      <c r="N613" s="9" t="s">
        <v>9748</v>
      </c>
      <c r="O613" s="9" t="s">
        <v>9749</v>
      </c>
      <c r="P613" s="9" t="s">
        <v>9750</v>
      </c>
      <c r="Q613" s="9"/>
      <c r="R613" s="9" t="s">
        <v>9751</v>
      </c>
      <c r="S613" s="9" t="s">
        <v>9756</v>
      </c>
      <c r="T613" s="9" t="s">
        <v>9757</v>
      </c>
      <c r="U613" s="9" t="s">
        <v>9753</v>
      </c>
    </row>
    <row r="614" spans="1:21" x14ac:dyDescent="0.2">
      <c r="A614" s="6" t="s">
        <v>368</v>
      </c>
      <c r="B614" s="6" t="s">
        <v>367</v>
      </c>
      <c r="C614" s="6" t="s">
        <v>349</v>
      </c>
      <c r="D614" s="6" t="s">
        <v>63</v>
      </c>
      <c r="E614" s="6" t="s">
        <v>65</v>
      </c>
      <c r="F614" s="8" t="s">
        <v>66</v>
      </c>
      <c r="G614" s="6" t="s">
        <v>67</v>
      </c>
      <c r="H614" s="6" t="s">
        <v>369</v>
      </c>
      <c r="I614" s="6" t="s">
        <v>370</v>
      </c>
      <c r="J614" s="6" t="s">
        <v>371</v>
      </c>
      <c r="K614" s="6" t="s">
        <v>72</v>
      </c>
      <c r="L614" s="6">
        <v>476547918</v>
      </c>
      <c r="M614" s="6" t="s">
        <v>9747</v>
      </c>
      <c r="N614" s="6" t="s">
        <v>9748</v>
      </c>
      <c r="O614" s="6" t="s">
        <v>9749</v>
      </c>
      <c r="P614" s="6" t="s">
        <v>9750</v>
      </c>
      <c r="Q614" s="6"/>
      <c r="R614" s="6" t="s">
        <v>9751</v>
      </c>
      <c r="S614" s="6" t="s">
        <v>9758</v>
      </c>
      <c r="T614" s="6" t="s">
        <v>9755</v>
      </c>
      <c r="U614" s="6" t="s">
        <v>9753</v>
      </c>
    </row>
    <row r="615" spans="1:21" x14ac:dyDescent="0.2">
      <c r="A615" s="9" t="s">
        <v>362</v>
      </c>
      <c r="B615" s="9" t="s">
        <v>361</v>
      </c>
      <c r="C615" s="9" t="s">
        <v>349</v>
      </c>
      <c r="D615" s="9" t="s">
        <v>168</v>
      </c>
      <c r="E615" s="9" t="s">
        <v>65</v>
      </c>
      <c r="F615" s="10" t="s">
        <v>66</v>
      </c>
      <c r="G615" s="9" t="s">
        <v>67</v>
      </c>
      <c r="H615" s="9" t="s">
        <v>363</v>
      </c>
      <c r="I615" s="9" t="s">
        <v>364</v>
      </c>
      <c r="J615" s="9" t="s">
        <v>365</v>
      </c>
      <c r="K615" s="9" t="s">
        <v>72</v>
      </c>
      <c r="L615" s="9">
        <v>476547918</v>
      </c>
      <c r="M615" s="9" t="s">
        <v>9747</v>
      </c>
      <c r="N615" s="9" t="s">
        <v>9748</v>
      </c>
      <c r="O615" s="9" t="s">
        <v>9749</v>
      </c>
      <c r="P615" s="9" t="s">
        <v>9750</v>
      </c>
      <c r="Q615" s="9"/>
      <c r="R615" s="9" t="s">
        <v>9751</v>
      </c>
      <c r="S615" s="9" t="s">
        <v>9759</v>
      </c>
      <c r="T615" s="9" t="s">
        <v>8807</v>
      </c>
      <c r="U615" s="9" t="s">
        <v>8629</v>
      </c>
    </row>
    <row r="616" spans="1:21" x14ac:dyDescent="0.2">
      <c r="A616" s="6" t="s">
        <v>7413</v>
      </c>
      <c r="B616" s="6" t="s">
        <v>7411</v>
      </c>
      <c r="C616" s="6" t="s">
        <v>349</v>
      </c>
      <c r="D616" s="6" t="s">
        <v>63</v>
      </c>
      <c r="E616" s="6" t="s">
        <v>65</v>
      </c>
      <c r="F616" s="8" t="s">
        <v>66</v>
      </c>
      <c r="G616" s="6" t="s">
        <v>67</v>
      </c>
      <c r="H616" s="6" t="s">
        <v>7414</v>
      </c>
      <c r="I616" s="6" t="s">
        <v>4633</v>
      </c>
      <c r="J616" s="6" t="s">
        <v>236</v>
      </c>
      <c r="K616" s="6" t="s">
        <v>72</v>
      </c>
      <c r="L616" s="6">
        <v>476547918</v>
      </c>
      <c r="M616" s="6" t="s">
        <v>9747</v>
      </c>
      <c r="N616" s="6" t="s">
        <v>9748</v>
      </c>
      <c r="O616" s="6" t="s">
        <v>9749</v>
      </c>
      <c r="P616" s="6" t="s">
        <v>9750</v>
      </c>
      <c r="Q616" s="6"/>
      <c r="R616" s="6" t="s">
        <v>9751</v>
      </c>
      <c r="S616" s="6" t="s">
        <v>9760</v>
      </c>
      <c r="T616" s="6" t="s">
        <v>8829</v>
      </c>
      <c r="U616" s="6" t="s">
        <v>9753</v>
      </c>
    </row>
    <row r="617" spans="1:21" x14ac:dyDescent="0.2">
      <c r="A617" s="9" t="s">
        <v>4183</v>
      </c>
      <c r="B617" s="9" t="s">
        <v>4182</v>
      </c>
      <c r="C617" s="9" t="s">
        <v>349</v>
      </c>
      <c r="D617" s="9" t="s">
        <v>63</v>
      </c>
      <c r="E617" s="9" t="s">
        <v>65</v>
      </c>
      <c r="F617" s="10" t="s">
        <v>66</v>
      </c>
      <c r="G617" s="9" t="s">
        <v>67</v>
      </c>
      <c r="H617" s="9" t="s">
        <v>4184</v>
      </c>
      <c r="I617" s="9" t="s">
        <v>4185</v>
      </c>
      <c r="J617" s="9" t="s">
        <v>2468</v>
      </c>
      <c r="K617" s="9" t="s">
        <v>72</v>
      </c>
      <c r="L617" s="9">
        <v>476547918</v>
      </c>
      <c r="M617" s="9" t="s">
        <v>9747</v>
      </c>
      <c r="N617" s="9" t="s">
        <v>9748</v>
      </c>
      <c r="O617" s="9" t="s">
        <v>9749</v>
      </c>
      <c r="P617" s="9" t="s">
        <v>9750</v>
      </c>
      <c r="Q617" s="9"/>
      <c r="R617" s="9" t="s">
        <v>9751</v>
      </c>
      <c r="S617" s="9" t="s">
        <v>9761</v>
      </c>
      <c r="T617" s="9" t="s">
        <v>9437</v>
      </c>
      <c r="U617" s="9" t="s">
        <v>9753</v>
      </c>
    </row>
    <row r="618" spans="1:21" x14ac:dyDescent="0.2">
      <c r="A618" s="6" t="s">
        <v>356</v>
      </c>
      <c r="B618" s="6" t="s">
        <v>355</v>
      </c>
      <c r="C618" s="6" t="s">
        <v>349</v>
      </c>
      <c r="D618" s="6" t="s">
        <v>63</v>
      </c>
      <c r="E618" s="6" t="s">
        <v>65</v>
      </c>
      <c r="F618" s="8" t="s">
        <v>66</v>
      </c>
      <c r="G618" s="6" t="s">
        <v>67</v>
      </c>
      <c r="H618" s="6" t="s">
        <v>357</v>
      </c>
      <c r="I618" s="6" t="s">
        <v>358</v>
      </c>
      <c r="J618" s="6" t="s">
        <v>359</v>
      </c>
      <c r="K618" s="6" t="s">
        <v>72</v>
      </c>
      <c r="L618" s="6">
        <v>476547918</v>
      </c>
      <c r="M618" s="6" t="s">
        <v>9747</v>
      </c>
      <c r="N618" s="6" t="s">
        <v>9748</v>
      </c>
      <c r="O618" s="6" t="s">
        <v>9749</v>
      </c>
      <c r="P618" s="6" t="s">
        <v>9750</v>
      </c>
      <c r="Q618" s="6"/>
      <c r="R618" s="6" t="s">
        <v>9751</v>
      </c>
      <c r="S618" s="6" t="s">
        <v>9762</v>
      </c>
      <c r="T618" s="6" t="s">
        <v>9757</v>
      </c>
      <c r="U618" s="6" t="s">
        <v>9753</v>
      </c>
    </row>
    <row r="619" spans="1:21" x14ac:dyDescent="0.2">
      <c r="A619" s="9" t="s">
        <v>6490</v>
      </c>
      <c r="B619" s="9" t="s">
        <v>6489</v>
      </c>
      <c r="C619" s="9" t="s">
        <v>349</v>
      </c>
      <c r="D619" s="9" t="s">
        <v>63</v>
      </c>
      <c r="E619" s="9" t="s">
        <v>65</v>
      </c>
      <c r="F619" s="10" t="s">
        <v>66</v>
      </c>
      <c r="G619" s="9" t="s">
        <v>67</v>
      </c>
      <c r="H619" s="9" t="s">
        <v>6491</v>
      </c>
      <c r="I619" s="9" t="s">
        <v>4402</v>
      </c>
      <c r="J619" s="9" t="s">
        <v>6492</v>
      </c>
      <c r="K619" s="9" t="s">
        <v>72</v>
      </c>
      <c r="L619" s="9">
        <v>476547918</v>
      </c>
      <c r="M619" s="9" t="s">
        <v>9747</v>
      </c>
      <c r="N619" s="9" t="s">
        <v>9748</v>
      </c>
      <c r="O619" s="9" t="s">
        <v>9749</v>
      </c>
      <c r="P619" s="9" t="s">
        <v>9750</v>
      </c>
      <c r="Q619" s="9"/>
      <c r="R619" s="9" t="s">
        <v>9751</v>
      </c>
      <c r="S619" s="9" t="s">
        <v>9763</v>
      </c>
      <c r="T619" s="9" t="s">
        <v>9764</v>
      </c>
      <c r="U619" s="9" t="s">
        <v>9753</v>
      </c>
    </row>
    <row r="620" spans="1:21" x14ac:dyDescent="0.2">
      <c r="A620" s="6" t="s">
        <v>350</v>
      </c>
      <c r="B620" s="6" t="s">
        <v>347</v>
      </c>
      <c r="C620" s="6" t="s">
        <v>349</v>
      </c>
      <c r="D620" s="6" t="s">
        <v>63</v>
      </c>
      <c r="E620" s="6" t="s">
        <v>65</v>
      </c>
      <c r="F620" s="8" t="s">
        <v>66</v>
      </c>
      <c r="G620" s="6" t="s">
        <v>67</v>
      </c>
      <c r="H620" s="6" t="s">
        <v>351</v>
      </c>
      <c r="I620" s="6" t="s">
        <v>352</v>
      </c>
      <c r="J620" s="6" t="s">
        <v>353</v>
      </c>
      <c r="K620" s="6" t="s">
        <v>72</v>
      </c>
      <c r="L620" s="6">
        <v>476547918</v>
      </c>
      <c r="M620" s="6" t="s">
        <v>9747</v>
      </c>
      <c r="N620" s="6" t="s">
        <v>9748</v>
      </c>
      <c r="O620" s="6" t="s">
        <v>9749</v>
      </c>
      <c r="P620" s="6" t="s">
        <v>9750</v>
      </c>
      <c r="Q620" s="6"/>
      <c r="R620" s="6" t="s">
        <v>9751</v>
      </c>
      <c r="S620" s="6" t="s">
        <v>9765</v>
      </c>
      <c r="T620" s="6" t="s">
        <v>9203</v>
      </c>
      <c r="U620" s="6" t="s">
        <v>9753</v>
      </c>
    </row>
    <row r="621" spans="1:21" x14ac:dyDescent="0.2">
      <c r="A621" s="9" t="s">
        <v>6478</v>
      </c>
      <c r="B621" s="9" t="s">
        <v>6477</v>
      </c>
      <c r="C621" s="9" t="s">
        <v>349</v>
      </c>
      <c r="D621" s="9" t="s">
        <v>63</v>
      </c>
      <c r="E621" s="9" t="s">
        <v>65</v>
      </c>
      <c r="F621" s="10" t="s">
        <v>66</v>
      </c>
      <c r="G621" s="9" t="s">
        <v>67</v>
      </c>
      <c r="H621" s="9" t="s">
        <v>837</v>
      </c>
      <c r="I621" s="9" t="s">
        <v>541</v>
      </c>
      <c r="J621" s="9" t="s">
        <v>4285</v>
      </c>
      <c r="K621" s="9" t="s">
        <v>72</v>
      </c>
      <c r="L621" s="9">
        <v>476547918</v>
      </c>
      <c r="M621" s="9" t="s">
        <v>9747</v>
      </c>
      <c r="N621" s="9" t="s">
        <v>9748</v>
      </c>
      <c r="O621" s="9" t="s">
        <v>9749</v>
      </c>
      <c r="P621" s="9" t="s">
        <v>9750</v>
      </c>
      <c r="Q621" s="9"/>
      <c r="R621" s="9" t="s">
        <v>9751</v>
      </c>
      <c r="S621" s="9" t="s">
        <v>9766</v>
      </c>
      <c r="T621" s="9" t="s">
        <v>9767</v>
      </c>
      <c r="U621" s="9" t="s">
        <v>9753</v>
      </c>
    </row>
    <row r="622" spans="1:21" x14ac:dyDescent="0.2">
      <c r="A622" s="6" t="s">
        <v>342</v>
      </c>
      <c r="B622" s="6" t="s">
        <v>9768</v>
      </c>
      <c r="C622" s="6" t="s">
        <v>334</v>
      </c>
      <c r="D622" s="6" t="s">
        <v>63</v>
      </c>
      <c r="E622" s="6" t="s">
        <v>65</v>
      </c>
      <c r="F622" s="8" t="s">
        <v>66</v>
      </c>
      <c r="G622" s="6" t="s">
        <v>67</v>
      </c>
      <c r="H622" s="6" t="s">
        <v>343</v>
      </c>
      <c r="I622" s="6" t="s">
        <v>344</v>
      </c>
      <c r="J622" s="6" t="s">
        <v>345</v>
      </c>
      <c r="K622" s="6" t="s">
        <v>72</v>
      </c>
      <c r="L622" s="6">
        <v>476545311</v>
      </c>
      <c r="M622" s="6" t="s">
        <v>9769</v>
      </c>
      <c r="N622" s="6" t="s">
        <v>9770</v>
      </c>
      <c r="O622" s="6" t="s">
        <v>9770</v>
      </c>
      <c r="P622" s="6"/>
      <c r="Q622" s="6"/>
      <c r="R622" s="6" t="s">
        <v>9771</v>
      </c>
      <c r="S622" s="6" t="s">
        <v>9772</v>
      </c>
      <c r="T622" s="6" t="s">
        <v>9773</v>
      </c>
      <c r="U622" s="6" t="s">
        <v>8627</v>
      </c>
    </row>
    <row r="623" spans="1:21" x14ac:dyDescent="0.2">
      <c r="A623" s="9" t="s">
        <v>6087</v>
      </c>
      <c r="B623" s="9" t="s">
        <v>6086</v>
      </c>
      <c r="C623" s="9" t="s">
        <v>334</v>
      </c>
      <c r="D623" s="9" t="s">
        <v>168</v>
      </c>
      <c r="E623" s="9" t="s">
        <v>65</v>
      </c>
      <c r="F623" s="10" t="s">
        <v>66</v>
      </c>
      <c r="G623" s="9" t="s">
        <v>67</v>
      </c>
      <c r="H623" s="9" t="s">
        <v>6088</v>
      </c>
      <c r="I623" s="9" t="s">
        <v>5504</v>
      </c>
      <c r="J623" s="9" t="s">
        <v>284</v>
      </c>
      <c r="K623" s="9" t="s">
        <v>72</v>
      </c>
      <c r="L623" s="9">
        <v>476545311</v>
      </c>
      <c r="M623" s="9" t="s">
        <v>9769</v>
      </c>
      <c r="N623" s="9" t="s">
        <v>9770</v>
      </c>
      <c r="O623" s="9" t="s">
        <v>9770</v>
      </c>
      <c r="P623" s="9"/>
      <c r="Q623" s="9"/>
      <c r="R623" s="9" t="s">
        <v>9771</v>
      </c>
      <c r="S623" s="9" t="s">
        <v>9774</v>
      </c>
      <c r="T623" s="9" t="s">
        <v>8831</v>
      </c>
      <c r="U623" s="9" t="s">
        <v>8629</v>
      </c>
    </row>
    <row r="624" spans="1:21" x14ac:dyDescent="0.2">
      <c r="A624" s="6" t="s">
        <v>6071</v>
      </c>
      <c r="B624" s="6" t="s">
        <v>6070</v>
      </c>
      <c r="C624" s="6" t="s">
        <v>334</v>
      </c>
      <c r="D624" s="6" t="s">
        <v>63</v>
      </c>
      <c r="E624" s="6" t="s">
        <v>65</v>
      </c>
      <c r="F624" s="8" t="s">
        <v>66</v>
      </c>
      <c r="G624" s="6" t="s">
        <v>67</v>
      </c>
      <c r="H624" s="6" t="s">
        <v>5488</v>
      </c>
      <c r="I624" s="6" t="s">
        <v>6072</v>
      </c>
      <c r="J624" s="6" t="s">
        <v>6073</v>
      </c>
      <c r="K624" s="6" t="s">
        <v>72</v>
      </c>
      <c r="L624" s="6">
        <v>476545311</v>
      </c>
      <c r="M624" s="6" t="s">
        <v>9769</v>
      </c>
      <c r="N624" s="6" t="s">
        <v>9770</v>
      </c>
      <c r="O624" s="6" t="s">
        <v>9770</v>
      </c>
      <c r="P624" s="6"/>
      <c r="Q624" s="6"/>
      <c r="R624" s="6" t="s">
        <v>9771</v>
      </c>
      <c r="S624" s="6" t="s">
        <v>9775</v>
      </c>
      <c r="T624" s="6" t="s">
        <v>9776</v>
      </c>
      <c r="U624" s="6" t="s">
        <v>8627</v>
      </c>
    </row>
    <row r="625" spans="1:21" x14ac:dyDescent="0.2">
      <c r="A625" s="9" t="s">
        <v>6989</v>
      </c>
      <c r="B625" s="9" t="s">
        <v>6987</v>
      </c>
      <c r="C625" s="9" t="s">
        <v>334</v>
      </c>
      <c r="D625" s="9" t="s">
        <v>63</v>
      </c>
      <c r="E625" s="9" t="s">
        <v>65</v>
      </c>
      <c r="F625" s="10" t="s">
        <v>66</v>
      </c>
      <c r="G625" s="9" t="s">
        <v>67</v>
      </c>
      <c r="H625" s="9" t="s">
        <v>6990</v>
      </c>
      <c r="I625" s="9" t="s">
        <v>6991</v>
      </c>
      <c r="J625" s="9" t="s">
        <v>88</v>
      </c>
      <c r="K625" s="9" t="s">
        <v>72</v>
      </c>
      <c r="L625" s="9">
        <v>476545311</v>
      </c>
      <c r="M625" s="9" t="s">
        <v>9769</v>
      </c>
      <c r="N625" s="9" t="s">
        <v>9770</v>
      </c>
      <c r="O625" s="9" t="s">
        <v>9770</v>
      </c>
      <c r="P625" s="9"/>
      <c r="Q625" s="9"/>
      <c r="R625" s="9" t="s">
        <v>9771</v>
      </c>
      <c r="S625" s="9" t="s">
        <v>9777</v>
      </c>
      <c r="T625" s="9" t="s">
        <v>8849</v>
      </c>
      <c r="U625" s="9" t="s">
        <v>8627</v>
      </c>
    </row>
    <row r="626" spans="1:21" x14ac:dyDescent="0.2">
      <c r="A626" s="6" t="s">
        <v>336</v>
      </c>
      <c r="B626" s="6" t="s">
        <v>332</v>
      </c>
      <c r="C626" s="6" t="s">
        <v>334</v>
      </c>
      <c r="D626" s="6" t="s">
        <v>63</v>
      </c>
      <c r="E626" s="6" t="s">
        <v>65</v>
      </c>
      <c r="F626" s="8" t="s">
        <v>66</v>
      </c>
      <c r="G626" s="6" t="s">
        <v>67</v>
      </c>
      <c r="H626" s="6" t="s">
        <v>337</v>
      </c>
      <c r="I626" s="6" t="s">
        <v>338</v>
      </c>
      <c r="J626" s="6" t="s">
        <v>339</v>
      </c>
      <c r="K626" s="6" t="s">
        <v>72</v>
      </c>
      <c r="L626" s="6">
        <v>476545311</v>
      </c>
      <c r="M626" s="6" t="s">
        <v>9769</v>
      </c>
      <c r="N626" s="6" t="s">
        <v>9770</v>
      </c>
      <c r="O626" s="6" t="s">
        <v>9770</v>
      </c>
      <c r="P626" s="6"/>
      <c r="Q626" s="6"/>
      <c r="R626" s="6" t="s">
        <v>9771</v>
      </c>
      <c r="S626" s="6" t="s">
        <v>9778</v>
      </c>
      <c r="T626" s="6" t="s">
        <v>9779</v>
      </c>
      <c r="U626" s="6" t="s">
        <v>8627</v>
      </c>
    </row>
    <row r="627" spans="1:21" x14ac:dyDescent="0.2">
      <c r="A627" s="9" t="s">
        <v>5941</v>
      </c>
      <c r="B627" s="9" t="s">
        <v>5940</v>
      </c>
      <c r="C627" s="9" t="s">
        <v>334</v>
      </c>
      <c r="D627" s="9" t="s">
        <v>63</v>
      </c>
      <c r="E627" s="9" t="s">
        <v>65</v>
      </c>
      <c r="F627" s="10" t="s">
        <v>66</v>
      </c>
      <c r="G627" s="9" t="s">
        <v>67</v>
      </c>
      <c r="H627" s="9" t="s">
        <v>5942</v>
      </c>
      <c r="I627" s="9" t="s">
        <v>5943</v>
      </c>
      <c r="J627" s="9" t="s">
        <v>683</v>
      </c>
      <c r="K627" s="9" t="s">
        <v>72</v>
      </c>
      <c r="L627" s="9">
        <v>476545311</v>
      </c>
      <c r="M627" s="9" t="s">
        <v>9769</v>
      </c>
      <c r="N627" s="9" t="s">
        <v>9770</v>
      </c>
      <c r="O627" s="9" t="s">
        <v>9770</v>
      </c>
      <c r="P627" s="9"/>
      <c r="Q627" s="9"/>
      <c r="R627" s="9" t="s">
        <v>9771</v>
      </c>
      <c r="S627" s="9" t="s">
        <v>9780</v>
      </c>
      <c r="T627" s="9" t="s">
        <v>8833</v>
      </c>
      <c r="U627" s="9" t="s">
        <v>8627</v>
      </c>
    </row>
    <row r="628" spans="1:21" x14ac:dyDescent="0.2">
      <c r="A628" s="6" t="s">
        <v>5960</v>
      </c>
      <c r="B628" s="6" t="s">
        <v>5959</v>
      </c>
      <c r="C628" s="6" t="s">
        <v>334</v>
      </c>
      <c r="D628" s="6" t="s">
        <v>168</v>
      </c>
      <c r="E628" s="6" t="s">
        <v>65</v>
      </c>
      <c r="F628" s="8" t="s">
        <v>66</v>
      </c>
      <c r="G628" s="6" t="s">
        <v>67</v>
      </c>
      <c r="H628" s="6" t="s">
        <v>5961</v>
      </c>
      <c r="I628" s="6" t="s">
        <v>5962</v>
      </c>
      <c r="J628" s="6" t="s">
        <v>578</v>
      </c>
      <c r="K628" s="6" t="s">
        <v>72</v>
      </c>
      <c r="L628" s="6">
        <v>476545311</v>
      </c>
      <c r="M628" s="6" t="s">
        <v>9769</v>
      </c>
      <c r="N628" s="6" t="s">
        <v>9770</v>
      </c>
      <c r="O628" s="6" t="s">
        <v>9770</v>
      </c>
      <c r="P628" s="6"/>
      <c r="Q628" s="6"/>
      <c r="R628" s="6" t="s">
        <v>9771</v>
      </c>
      <c r="S628" s="6" t="s">
        <v>9781</v>
      </c>
      <c r="T628" s="6" t="s">
        <v>8915</v>
      </c>
      <c r="U628" s="6" t="s">
        <v>8629</v>
      </c>
    </row>
    <row r="629" spans="1:21" x14ac:dyDescent="0.2">
      <c r="A629" s="9" t="s">
        <v>6960</v>
      </c>
      <c r="B629" s="9" t="s">
        <v>6959</v>
      </c>
      <c r="C629" s="9" t="s">
        <v>334</v>
      </c>
      <c r="D629" s="9" t="s">
        <v>63</v>
      </c>
      <c r="E629" s="9" t="s">
        <v>65</v>
      </c>
      <c r="F629" s="10" t="s">
        <v>66</v>
      </c>
      <c r="G629" s="9" t="s">
        <v>67</v>
      </c>
      <c r="H629" s="9" t="s">
        <v>6961</v>
      </c>
      <c r="I629" s="9" t="s">
        <v>6962</v>
      </c>
      <c r="J629" s="9" t="s">
        <v>6963</v>
      </c>
      <c r="K629" s="9" t="s">
        <v>72</v>
      </c>
      <c r="L629" s="9">
        <v>476545311</v>
      </c>
      <c r="M629" s="9" t="s">
        <v>9769</v>
      </c>
      <c r="N629" s="9" t="s">
        <v>9770</v>
      </c>
      <c r="O629" s="9" t="s">
        <v>9770</v>
      </c>
      <c r="P629" s="9"/>
      <c r="Q629" s="9"/>
      <c r="R629" s="9" t="s">
        <v>9771</v>
      </c>
      <c r="S629" s="9" t="s">
        <v>9782</v>
      </c>
      <c r="T629" s="9" t="s">
        <v>9783</v>
      </c>
      <c r="U629" s="9" t="s">
        <v>8627</v>
      </c>
    </row>
    <row r="630" spans="1:21" x14ac:dyDescent="0.2">
      <c r="A630" s="6" t="s">
        <v>6110</v>
      </c>
      <c r="B630" s="6" t="s">
        <v>6108</v>
      </c>
      <c r="C630" s="6" t="s">
        <v>334</v>
      </c>
      <c r="D630" s="6" t="s">
        <v>63</v>
      </c>
      <c r="E630" s="6" t="s">
        <v>65</v>
      </c>
      <c r="F630" s="8" t="s">
        <v>66</v>
      </c>
      <c r="G630" s="6" t="s">
        <v>67</v>
      </c>
      <c r="H630" s="6" t="s">
        <v>6111</v>
      </c>
      <c r="I630" s="6" t="s">
        <v>6112</v>
      </c>
      <c r="J630" s="6" t="s">
        <v>236</v>
      </c>
      <c r="K630" s="6" t="s">
        <v>72</v>
      </c>
      <c r="L630" s="6">
        <v>476545311</v>
      </c>
      <c r="M630" s="6" t="s">
        <v>9769</v>
      </c>
      <c r="N630" s="6" t="s">
        <v>9770</v>
      </c>
      <c r="O630" s="6" t="s">
        <v>9770</v>
      </c>
      <c r="P630" s="6"/>
      <c r="Q630" s="6"/>
      <c r="R630" s="6" t="s">
        <v>9771</v>
      </c>
      <c r="S630" s="6" t="s">
        <v>9784</v>
      </c>
      <c r="T630" s="6" t="s">
        <v>8829</v>
      </c>
      <c r="U630" s="6" t="s">
        <v>8627</v>
      </c>
    </row>
    <row r="631" spans="1:21" x14ac:dyDescent="0.2">
      <c r="A631" s="9" t="s">
        <v>3595</v>
      </c>
      <c r="B631" s="9" t="s">
        <v>3593</v>
      </c>
      <c r="C631" s="9" t="s">
        <v>321</v>
      </c>
      <c r="D631" s="9" t="s">
        <v>63</v>
      </c>
      <c r="E631" s="9" t="s">
        <v>65</v>
      </c>
      <c r="F631" s="10" t="s">
        <v>66</v>
      </c>
      <c r="G631" s="9" t="s">
        <v>67</v>
      </c>
      <c r="H631" s="9" t="s">
        <v>3596</v>
      </c>
      <c r="I631" s="9" t="s">
        <v>3597</v>
      </c>
      <c r="J631" s="9" t="s">
        <v>3598</v>
      </c>
      <c r="K631" s="9" t="s">
        <v>72</v>
      </c>
      <c r="L631" s="9">
        <v>476545199</v>
      </c>
      <c r="M631" s="9" t="s">
        <v>9785</v>
      </c>
      <c r="N631" s="9" t="s">
        <v>9786</v>
      </c>
      <c r="O631" s="9" t="s">
        <v>9787</v>
      </c>
      <c r="P631" s="9" t="s">
        <v>9788</v>
      </c>
      <c r="Q631" s="9"/>
      <c r="R631" s="9" t="s">
        <v>9789</v>
      </c>
      <c r="S631" s="9" t="s">
        <v>9790</v>
      </c>
      <c r="T631" s="9" t="s">
        <v>9791</v>
      </c>
      <c r="U631" s="9" t="s">
        <v>9792</v>
      </c>
    </row>
    <row r="632" spans="1:21" x14ac:dyDescent="0.2">
      <c r="A632" s="6" t="s">
        <v>7130</v>
      </c>
      <c r="B632" s="6" t="s">
        <v>7129</v>
      </c>
      <c r="C632" s="6" t="s">
        <v>321</v>
      </c>
      <c r="D632" s="6" t="s">
        <v>63</v>
      </c>
      <c r="E632" s="6" t="s">
        <v>65</v>
      </c>
      <c r="F632" s="8" t="s">
        <v>66</v>
      </c>
      <c r="G632" s="6" t="s">
        <v>67</v>
      </c>
      <c r="H632" s="6" t="s">
        <v>7131</v>
      </c>
      <c r="I632" s="6" t="s">
        <v>7132</v>
      </c>
      <c r="J632" s="6" t="s">
        <v>7104</v>
      </c>
      <c r="K632" s="6" t="s">
        <v>72</v>
      </c>
      <c r="L632" s="6">
        <v>476545199</v>
      </c>
      <c r="M632" s="6" t="s">
        <v>9785</v>
      </c>
      <c r="N632" s="6" t="s">
        <v>9786</v>
      </c>
      <c r="O632" s="6" t="s">
        <v>9787</v>
      </c>
      <c r="P632" s="6" t="s">
        <v>9788</v>
      </c>
      <c r="Q632" s="6"/>
      <c r="R632" s="6" t="s">
        <v>9789</v>
      </c>
      <c r="S632" s="6" t="s">
        <v>9793</v>
      </c>
      <c r="T632" s="6" t="s">
        <v>9794</v>
      </c>
      <c r="U632" s="6" t="s">
        <v>9795</v>
      </c>
    </row>
    <row r="633" spans="1:21" x14ac:dyDescent="0.2">
      <c r="A633" s="9" t="s">
        <v>327</v>
      </c>
      <c r="B633" s="9" t="s">
        <v>326</v>
      </c>
      <c r="C633" s="9" t="s">
        <v>321</v>
      </c>
      <c r="D633" s="9" t="s">
        <v>63</v>
      </c>
      <c r="E633" s="9" t="s">
        <v>65</v>
      </c>
      <c r="F633" s="10" t="s">
        <v>66</v>
      </c>
      <c r="G633" s="9" t="s">
        <v>67</v>
      </c>
      <c r="H633" s="9" t="s">
        <v>328</v>
      </c>
      <c r="I633" s="9" t="s">
        <v>329</v>
      </c>
      <c r="J633" s="9" t="s">
        <v>330</v>
      </c>
      <c r="K633" s="9" t="s">
        <v>72</v>
      </c>
      <c r="L633" s="9">
        <v>476545199</v>
      </c>
      <c r="M633" s="9" t="s">
        <v>9785</v>
      </c>
      <c r="N633" s="9" t="s">
        <v>9786</v>
      </c>
      <c r="O633" s="9" t="s">
        <v>9787</v>
      </c>
      <c r="P633" s="9" t="s">
        <v>9788</v>
      </c>
      <c r="Q633" s="9"/>
      <c r="R633" s="9" t="s">
        <v>9789</v>
      </c>
      <c r="S633" s="9" t="s">
        <v>9796</v>
      </c>
      <c r="T633" s="9" t="s">
        <v>9797</v>
      </c>
      <c r="U633" s="9" t="s">
        <v>9795</v>
      </c>
    </row>
    <row r="634" spans="1:21" x14ac:dyDescent="0.2">
      <c r="A634" s="6" t="s">
        <v>6292</v>
      </c>
      <c r="B634" s="6" t="s">
        <v>6291</v>
      </c>
      <c r="C634" s="6" t="s">
        <v>321</v>
      </c>
      <c r="D634" s="6" t="s">
        <v>63</v>
      </c>
      <c r="E634" s="6" t="s">
        <v>65</v>
      </c>
      <c r="F634" s="8" t="s">
        <v>66</v>
      </c>
      <c r="G634" s="6" t="s">
        <v>67</v>
      </c>
      <c r="H634" s="6" t="s">
        <v>6293</v>
      </c>
      <c r="I634" s="6" t="s">
        <v>6294</v>
      </c>
      <c r="J634" s="6" t="s">
        <v>1022</v>
      </c>
      <c r="K634" s="6" t="s">
        <v>72</v>
      </c>
      <c r="L634" s="6">
        <v>476545199</v>
      </c>
      <c r="M634" s="6" t="s">
        <v>9785</v>
      </c>
      <c r="N634" s="6" t="s">
        <v>9786</v>
      </c>
      <c r="O634" s="6" t="s">
        <v>9787</v>
      </c>
      <c r="P634" s="6" t="s">
        <v>9788</v>
      </c>
      <c r="Q634" s="6"/>
      <c r="R634" s="6" t="s">
        <v>9789</v>
      </c>
      <c r="S634" s="6" t="s">
        <v>9798</v>
      </c>
      <c r="T634" s="6" t="s">
        <v>8855</v>
      </c>
      <c r="U634" s="6" t="s">
        <v>9795</v>
      </c>
    </row>
    <row r="635" spans="1:21" x14ac:dyDescent="0.2">
      <c r="A635" s="9" t="s">
        <v>6590</v>
      </c>
      <c r="B635" s="9" t="s">
        <v>6589</v>
      </c>
      <c r="C635" s="9" t="s">
        <v>321</v>
      </c>
      <c r="D635" s="9" t="s">
        <v>63</v>
      </c>
      <c r="E635" s="9" t="s">
        <v>65</v>
      </c>
      <c r="F635" s="10" t="s">
        <v>66</v>
      </c>
      <c r="G635" s="9" t="s">
        <v>67</v>
      </c>
      <c r="H635" s="9" t="s">
        <v>6591</v>
      </c>
      <c r="I635" s="9" t="s">
        <v>3394</v>
      </c>
      <c r="J635" s="9" t="s">
        <v>242</v>
      </c>
      <c r="K635" s="9" t="s">
        <v>72</v>
      </c>
      <c r="L635" s="9">
        <v>476545199</v>
      </c>
      <c r="M635" s="9" t="s">
        <v>9785</v>
      </c>
      <c r="N635" s="9" t="s">
        <v>9786</v>
      </c>
      <c r="O635" s="9" t="s">
        <v>9787</v>
      </c>
      <c r="P635" s="9" t="s">
        <v>9788</v>
      </c>
      <c r="Q635" s="9"/>
      <c r="R635" s="9" t="s">
        <v>9789</v>
      </c>
      <c r="S635" s="9" t="s">
        <v>9799</v>
      </c>
      <c r="T635" s="9" t="s">
        <v>9800</v>
      </c>
      <c r="U635" s="9" t="s">
        <v>9792</v>
      </c>
    </row>
    <row r="636" spans="1:21" x14ac:dyDescent="0.2">
      <c r="A636" s="6" t="s">
        <v>7125</v>
      </c>
      <c r="B636" s="6" t="s">
        <v>7124</v>
      </c>
      <c r="C636" s="6" t="s">
        <v>321</v>
      </c>
      <c r="D636" s="6" t="s">
        <v>63</v>
      </c>
      <c r="E636" s="6" t="s">
        <v>65</v>
      </c>
      <c r="F636" s="8" t="s">
        <v>66</v>
      </c>
      <c r="G636" s="6" t="s">
        <v>67</v>
      </c>
      <c r="H636" s="6" t="s">
        <v>1098</v>
      </c>
      <c r="I636" s="6" t="s">
        <v>7126</v>
      </c>
      <c r="J636" s="6" t="s">
        <v>7127</v>
      </c>
      <c r="K636" s="6" t="s">
        <v>72</v>
      </c>
      <c r="L636" s="6">
        <v>476545199</v>
      </c>
      <c r="M636" s="6" t="s">
        <v>9785</v>
      </c>
      <c r="N636" s="6" t="s">
        <v>9786</v>
      </c>
      <c r="O636" s="6" t="s">
        <v>9787</v>
      </c>
      <c r="P636" s="6" t="s">
        <v>9788</v>
      </c>
      <c r="Q636" s="6"/>
      <c r="R636" s="6" t="s">
        <v>9789</v>
      </c>
      <c r="S636" s="6" t="s">
        <v>9801</v>
      </c>
      <c r="T636" s="6" t="s">
        <v>9802</v>
      </c>
      <c r="U636" s="6" t="s">
        <v>9795</v>
      </c>
    </row>
    <row r="637" spans="1:21" x14ac:dyDescent="0.2">
      <c r="A637" s="9" t="s">
        <v>6522</v>
      </c>
      <c r="B637" s="9" t="s">
        <v>6520</v>
      </c>
      <c r="C637" s="9" t="s">
        <v>321</v>
      </c>
      <c r="D637" s="9" t="s">
        <v>168</v>
      </c>
      <c r="E637" s="9" t="s">
        <v>65</v>
      </c>
      <c r="F637" s="10" t="s">
        <v>66</v>
      </c>
      <c r="G637" s="9" t="s">
        <v>67</v>
      </c>
      <c r="H637" s="9" t="s">
        <v>6523</v>
      </c>
      <c r="I637" s="9" t="s">
        <v>6524</v>
      </c>
      <c r="J637" s="9" t="s">
        <v>6525</v>
      </c>
      <c r="K637" s="9" t="s">
        <v>72</v>
      </c>
      <c r="L637" s="9">
        <v>476545199</v>
      </c>
      <c r="M637" s="9" t="s">
        <v>9785</v>
      </c>
      <c r="N637" s="9" t="s">
        <v>9786</v>
      </c>
      <c r="O637" s="9" t="s">
        <v>9787</v>
      </c>
      <c r="P637" s="9" t="s">
        <v>9788</v>
      </c>
      <c r="Q637" s="9"/>
      <c r="R637" s="9" t="s">
        <v>9789</v>
      </c>
      <c r="S637" s="9" t="s">
        <v>9803</v>
      </c>
      <c r="T637" s="9" t="s">
        <v>9804</v>
      </c>
      <c r="U637" s="9" t="s">
        <v>8629</v>
      </c>
    </row>
    <row r="638" spans="1:21" x14ac:dyDescent="0.2">
      <c r="A638" s="6" t="s">
        <v>322</v>
      </c>
      <c r="B638" s="6" t="s">
        <v>319</v>
      </c>
      <c r="C638" s="6" t="s">
        <v>321</v>
      </c>
      <c r="D638" s="6" t="s">
        <v>168</v>
      </c>
      <c r="E638" s="6" t="s">
        <v>65</v>
      </c>
      <c r="F638" s="8" t="s">
        <v>66</v>
      </c>
      <c r="G638" s="6" t="s">
        <v>67</v>
      </c>
      <c r="H638" s="6" t="s">
        <v>323</v>
      </c>
      <c r="I638" s="6" t="s">
        <v>324</v>
      </c>
      <c r="J638" s="6" t="s">
        <v>284</v>
      </c>
      <c r="K638" s="6" t="s">
        <v>72</v>
      </c>
      <c r="L638" s="6">
        <v>476545199</v>
      </c>
      <c r="M638" s="6" t="s">
        <v>9785</v>
      </c>
      <c r="N638" s="6" t="s">
        <v>9786</v>
      </c>
      <c r="O638" s="6" t="s">
        <v>9787</v>
      </c>
      <c r="P638" s="6" t="s">
        <v>9788</v>
      </c>
      <c r="Q638" s="6"/>
      <c r="R638" s="6" t="s">
        <v>9789</v>
      </c>
      <c r="S638" s="6" t="s">
        <v>9805</v>
      </c>
      <c r="T638" s="6" t="s">
        <v>8831</v>
      </c>
      <c r="U638" s="6" t="s">
        <v>8629</v>
      </c>
    </row>
    <row r="639" spans="1:21" x14ac:dyDescent="0.2">
      <c r="A639" s="9" t="s">
        <v>7112</v>
      </c>
      <c r="B639" s="9" t="s">
        <v>7111</v>
      </c>
      <c r="C639" s="9" t="s">
        <v>321</v>
      </c>
      <c r="D639" s="9" t="s">
        <v>63</v>
      </c>
      <c r="E639" s="9" t="s">
        <v>65</v>
      </c>
      <c r="F639" s="10" t="s">
        <v>66</v>
      </c>
      <c r="G639" s="9" t="s">
        <v>67</v>
      </c>
      <c r="H639" s="9" t="s">
        <v>1703</v>
      </c>
      <c r="I639" s="9" t="s">
        <v>7113</v>
      </c>
      <c r="J639" s="9" t="s">
        <v>7114</v>
      </c>
      <c r="K639" s="9" t="s">
        <v>72</v>
      </c>
      <c r="L639" s="9">
        <v>476545199</v>
      </c>
      <c r="M639" s="9" t="s">
        <v>9785</v>
      </c>
      <c r="N639" s="9" t="s">
        <v>9786</v>
      </c>
      <c r="O639" s="9" t="s">
        <v>9787</v>
      </c>
      <c r="P639" s="9" t="s">
        <v>9788</v>
      </c>
      <c r="Q639" s="9"/>
      <c r="R639" s="9" t="s">
        <v>9789</v>
      </c>
      <c r="S639" s="9" t="s">
        <v>9806</v>
      </c>
      <c r="T639" s="9" t="s">
        <v>9807</v>
      </c>
      <c r="U639" s="9" t="s">
        <v>9792</v>
      </c>
    </row>
    <row r="640" spans="1:21" x14ac:dyDescent="0.2">
      <c r="A640" s="6" t="s">
        <v>6324</v>
      </c>
      <c r="B640" s="6" t="s">
        <v>6322</v>
      </c>
      <c r="C640" s="6" t="s">
        <v>321</v>
      </c>
      <c r="D640" s="6" t="s">
        <v>168</v>
      </c>
      <c r="E640" s="6" t="s">
        <v>65</v>
      </c>
      <c r="F640" s="8" t="s">
        <v>66</v>
      </c>
      <c r="G640" s="6" t="s">
        <v>67</v>
      </c>
      <c r="H640" s="6" t="s">
        <v>6325</v>
      </c>
      <c r="I640" s="6" t="s">
        <v>4976</v>
      </c>
      <c r="J640" s="6" t="s">
        <v>6326</v>
      </c>
      <c r="K640" s="6" t="s">
        <v>72</v>
      </c>
      <c r="L640" s="6">
        <v>476545199</v>
      </c>
      <c r="M640" s="6" t="s">
        <v>9785</v>
      </c>
      <c r="N640" s="6" t="s">
        <v>9786</v>
      </c>
      <c r="O640" s="6" t="s">
        <v>9787</v>
      </c>
      <c r="P640" s="6" t="s">
        <v>9788</v>
      </c>
      <c r="Q640" s="6"/>
      <c r="R640" s="6" t="s">
        <v>9789</v>
      </c>
      <c r="S640" s="6" t="s">
        <v>9808</v>
      </c>
      <c r="T640" s="6" t="s">
        <v>9809</v>
      </c>
      <c r="U640" s="6" t="s">
        <v>8629</v>
      </c>
    </row>
    <row r="641" spans="1:21" x14ac:dyDescent="0.2">
      <c r="A641" s="9" t="s">
        <v>6511</v>
      </c>
      <c r="B641" s="9" t="s">
        <v>6510</v>
      </c>
      <c r="C641" s="9" t="s">
        <v>321</v>
      </c>
      <c r="D641" s="9" t="s">
        <v>63</v>
      </c>
      <c r="E641" s="9" t="s">
        <v>65</v>
      </c>
      <c r="F641" s="10" t="s">
        <v>66</v>
      </c>
      <c r="G641" s="9" t="s">
        <v>67</v>
      </c>
      <c r="H641" s="9" t="s">
        <v>6512</v>
      </c>
      <c r="I641" s="9" t="s">
        <v>6513</v>
      </c>
      <c r="J641" s="9" t="s">
        <v>4285</v>
      </c>
      <c r="K641" s="9" t="s">
        <v>72</v>
      </c>
      <c r="L641" s="9">
        <v>476545199</v>
      </c>
      <c r="M641" s="9" t="s">
        <v>9785</v>
      </c>
      <c r="N641" s="9" t="s">
        <v>9786</v>
      </c>
      <c r="O641" s="9" t="s">
        <v>9787</v>
      </c>
      <c r="P641" s="9" t="s">
        <v>9788</v>
      </c>
      <c r="Q641" s="9"/>
      <c r="R641" s="9" t="s">
        <v>9789</v>
      </c>
      <c r="S641" s="9" t="s">
        <v>9810</v>
      </c>
      <c r="T641" s="9" t="s">
        <v>9767</v>
      </c>
      <c r="U641" s="9" t="s">
        <v>9795</v>
      </c>
    </row>
    <row r="642" spans="1:21" x14ac:dyDescent="0.2">
      <c r="A642" s="6" t="s">
        <v>7152</v>
      </c>
      <c r="B642" s="6" t="s">
        <v>7151</v>
      </c>
      <c r="C642" s="6" t="s">
        <v>298</v>
      </c>
      <c r="D642" s="6" t="s">
        <v>168</v>
      </c>
      <c r="E642" s="6" t="s">
        <v>65</v>
      </c>
      <c r="F642" s="8" t="s">
        <v>66</v>
      </c>
      <c r="G642" s="6" t="s">
        <v>67</v>
      </c>
      <c r="H642" s="6" t="s">
        <v>6005</v>
      </c>
      <c r="I642" s="6" t="s">
        <v>7153</v>
      </c>
      <c r="J642" s="6" t="s">
        <v>2049</v>
      </c>
      <c r="K642" s="6" t="s">
        <v>72</v>
      </c>
      <c r="L642" s="6">
        <v>515136168</v>
      </c>
      <c r="M642" s="6" t="s">
        <v>9811</v>
      </c>
      <c r="N642" s="6" t="s">
        <v>9812</v>
      </c>
      <c r="O642" s="6" t="s">
        <v>9812</v>
      </c>
      <c r="P642" s="6"/>
      <c r="Q642" s="6"/>
      <c r="R642" s="6" t="s">
        <v>9813</v>
      </c>
      <c r="S642" s="6" t="s">
        <v>9814</v>
      </c>
      <c r="T642" s="6" t="s">
        <v>9033</v>
      </c>
      <c r="U642" s="6" t="s">
        <v>8629</v>
      </c>
    </row>
    <row r="643" spans="1:21" x14ac:dyDescent="0.2">
      <c r="A643" s="9" t="s">
        <v>4514</v>
      </c>
      <c r="B643" s="9" t="s">
        <v>4513</v>
      </c>
      <c r="C643" s="9" t="s">
        <v>298</v>
      </c>
      <c r="D643" s="9" t="s">
        <v>63</v>
      </c>
      <c r="E643" s="9" t="s">
        <v>65</v>
      </c>
      <c r="F643" s="10" t="s">
        <v>66</v>
      </c>
      <c r="G643" s="9" t="s">
        <v>67</v>
      </c>
      <c r="H643" s="9" t="s">
        <v>4515</v>
      </c>
      <c r="I643" s="9" t="s">
        <v>4516</v>
      </c>
      <c r="J643" s="9" t="s">
        <v>4517</v>
      </c>
      <c r="K643" s="9" t="s">
        <v>72</v>
      </c>
      <c r="L643" s="9">
        <v>515136168</v>
      </c>
      <c r="M643" s="9" t="s">
        <v>9811</v>
      </c>
      <c r="N643" s="9" t="s">
        <v>9812</v>
      </c>
      <c r="O643" s="9" t="s">
        <v>9812</v>
      </c>
      <c r="P643" s="9"/>
      <c r="Q643" s="9"/>
      <c r="R643" s="9" t="s">
        <v>9813</v>
      </c>
      <c r="S643" s="9" t="s">
        <v>9815</v>
      </c>
      <c r="T643" s="9" t="s">
        <v>8982</v>
      </c>
      <c r="U643" s="9" t="s">
        <v>9816</v>
      </c>
    </row>
    <row r="644" spans="1:21" x14ac:dyDescent="0.2">
      <c r="A644" s="6" t="s">
        <v>4173</v>
      </c>
      <c r="B644" s="6" t="s">
        <v>4172</v>
      </c>
      <c r="C644" s="6" t="s">
        <v>298</v>
      </c>
      <c r="D644" s="6" t="s">
        <v>168</v>
      </c>
      <c r="E644" s="6" t="s">
        <v>65</v>
      </c>
      <c r="F644" s="8" t="s">
        <v>66</v>
      </c>
      <c r="G644" s="6" t="s">
        <v>67</v>
      </c>
      <c r="H644" s="6" t="s">
        <v>1256</v>
      </c>
      <c r="I644" s="6" t="s">
        <v>4174</v>
      </c>
      <c r="J644" s="6" t="s">
        <v>578</v>
      </c>
      <c r="K644" s="6" t="s">
        <v>72</v>
      </c>
      <c r="L644" s="6">
        <v>515136168</v>
      </c>
      <c r="M644" s="6" t="s">
        <v>9811</v>
      </c>
      <c r="N644" s="6" t="s">
        <v>9812</v>
      </c>
      <c r="O644" s="6" t="s">
        <v>9812</v>
      </c>
      <c r="P644" s="6"/>
      <c r="Q644" s="6"/>
      <c r="R644" s="6" t="s">
        <v>9813</v>
      </c>
      <c r="S644" s="6" t="s">
        <v>9817</v>
      </c>
      <c r="T644" s="6" t="s">
        <v>8915</v>
      </c>
      <c r="U644" s="6" t="s">
        <v>8629</v>
      </c>
    </row>
    <row r="645" spans="1:21" x14ac:dyDescent="0.2">
      <c r="A645" s="9" t="s">
        <v>4347</v>
      </c>
      <c r="B645" s="9" t="s">
        <v>4346</v>
      </c>
      <c r="C645" s="9" t="s">
        <v>298</v>
      </c>
      <c r="D645" s="9" t="s">
        <v>63</v>
      </c>
      <c r="E645" s="9" t="s">
        <v>65</v>
      </c>
      <c r="F645" s="10" t="s">
        <v>66</v>
      </c>
      <c r="G645" s="9" t="s">
        <v>67</v>
      </c>
      <c r="H645" s="9" t="s">
        <v>4348</v>
      </c>
      <c r="I645" s="9" t="s">
        <v>4349</v>
      </c>
      <c r="J645" s="9" t="s">
        <v>312</v>
      </c>
      <c r="K645" s="9" t="s">
        <v>72</v>
      </c>
      <c r="L645" s="9">
        <v>515136168</v>
      </c>
      <c r="M645" s="9" t="s">
        <v>9811</v>
      </c>
      <c r="N645" s="9" t="s">
        <v>9812</v>
      </c>
      <c r="O645" s="9" t="s">
        <v>9812</v>
      </c>
      <c r="P645" s="9"/>
      <c r="Q645" s="9"/>
      <c r="R645" s="9" t="s">
        <v>9813</v>
      </c>
      <c r="S645" s="9" t="s">
        <v>9818</v>
      </c>
      <c r="T645" s="9" t="s">
        <v>8935</v>
      </c>
      <c r="U645" s="9" t="s">
        <v>9816</v>
      </c>
    </row>
    <row r="646" spans="1:21" x14ac:dyDescent="0.2">
      <c r="A646" s="6" t="s">
        <v>315</v>
      </c>
      <c r="B646" s="6" t="s">
        <v>314</v>
      </c>
      <c r="C646" s="6" t="s">
        <v>298</v>
      </c>
      <c r="D646" s="6" t="s">
        <v>168</v>
      </c>
      <c r="E646" s="6" t="s">
        <v>65</v>
      </c>
      <c r="F646" s="8" t="s">
        <v>66</v>
      </c>
      <c r="G646" s="6" t="s">
        <v>67</v>
      </c>
      <c r="H646" s="6" t="s">
        <v>316</v>
      </c>
      <c r="I646" s="6" t="s">
        <v>317</v>
      </c>
      <c r="J646" s="6" t="s">
        <v>145</v>
      </c>
      <c r="K646" s="6" t="s">
        <v>72</v>
      </c>
      <c r="L646" s="6">
        <v>515136168</v>
      </c>
      <c r="M646" s="6" t="s">
        <v>9811</v>
      </c>
      <c r="N646" s="6" t="s">
        <v>9812</v>
      </c>
      <c r="O646" s="6" t="s">
        <v>9812</v>
      </c>
      <c r="P646" s="6"/>
      <c r="Q646" s="6"/>
      <c r="R646" s="6" t="s">
        <v>9813</v>
      </c>
      <c r="S646" s="6" t="s">
        <v>9819</v>
      </c>
      <c r="T646" s="6" t="s">
        <v>9200</v>
      </c>
      <c r="U646" s="6" t="s">
        <v>8629</v>
      </c>
    </row>
    <row r="647" spans="1:21" x14ac:dyDescent="0.2">
      <c r="A647" s="9" t="s">
        <v>309</v>
      </c>
      <c r="B647" s="9" t="s">
        <v>308</v>
      </c>
      <c r="C647" s="9" t="s">
        <v>298</v>
      </c>
      <c r="D647" s="9" t="s">
        <v>63</v>
      </c>
      <c r="E647" s="9" t="s">
        <v>65</v>
      </c>
      <c r="F647" s="10" t="s">
        <v>66</v>
      </c>
      <c r="G647" s="9" t="s">
        <v>67</v>
      </c>
      <c r="H647" s="9" t="s">
        <v>310</v>
      </c>
      <c r="I647" s="9" t="s">
        <v>311</v>
      </c>
      <c r="J647" s="9" t="s">
        <v>312</v>
      </c>
      <c r="K647" s="9" t="s">
        <v>72</v>
      </c>
      <c r="L647" s="9">
        <v>515136168</v>
      </c>
      <c r="M647" s="9" t="s">
        <v>9811</v>
      </c>
      <c r="N647" s="9" t="s">
        <v>9812</v>
      </c>
      <c r="O647" s="9" t="s">
        <v>9812</v>
      </c>
      <c r="P647" s="9"/>
      <c r="Q647" s="9"/>
      <c r="R647" s="9" t="s">
        <v>9813</v>
      </c>
      <c r="S647" s="9" t="s">
        <v>9820</v>
      </c>
      <c r="T647" s="9" t="s">
        <v>8935</v>
      </c>
      <c r="U647" s="9" t="s">
        <v>9816</v>
      </c>
    </row>
    <row r="648" spans="1:21" x14ac:dyDescent="0.2">
      <c r="A648" s="6" t="s">
        <v>304</v>
      </c>
      <c r="B648" s="6" t="s">
        <v>303</v>
      </c>
      <c r="C648" s="6" t="s">
        <v>298</v>
      </c>
      <c r="D648" s="6" t="s">
        <v>63</v>
      </c>
      <c r="E648" s="6" t="s">
        <v>65</v>
      </c>
      <c r="F648" s="8" t="s">
        <v>66</v>
      </c>
      <c r="G648" s="6" t="s">
        <v>67</v>
      </c>
      <c r="H648" s="6" t="s">
        <v>305</v>
      </c>
      <c r="I648" s="6" t="s">
        <v>306</v>
      </c>
      <c r="J648" s="6" t="s">
        <v>135</v>
      </c>
      <c r="K648" s="6" t="s">
        <v>72</v>
      </c>
      <c r="L648" s="6">
        <v>515136168</v>
      </c>
      <c r="M648" s="6" t="s">
        <v>9811</v>
      </c>
      <c r="N648" s="6" t="s">
        <v>9812</v>
      </c>
      <c r="O648" s="6" t="s">
        <v>9812</v>
      </c>
      <c r="P648" s="6"/>
      <c r="Q648" s="6"/>
      <c r="R648" s="6" t="s">
        <v>9813</v>
      </c>
      <c r="S648" s="6" t="s">
        <v>9821</v>
      </c>
      <c r="T648" s="6" t="s">
        <v>9454</v>
      </c>
      <c r="U648" s="6" t="s">
        <v>9816</v>
      </c>
    </row>
    <row r="649" spans="1:21" x14ac:dyDescent="0.2">
      <c r="A649" s="9" t="s">
        <v>5738</v>
      </c>
      <c r="B649" s="9" t="s">
        <v>5737</v>
      </c>
      <c r="C649" s="9" t="s">
        <v>298</v>
      </c>
      <c r="D649" s="9" t="s">
        <v>63</v>
      </c>
      <c r="E649" s="9" t="s">
        <v>65</v>
      </c>
      <c r="F649" s="10" t="s">
        <v>66</v>
      </c>
      <c r="G649" s="9" t="s">
        <v>67</v>
      </c>
      <c r="H649" s="9" t="s">
        <v>5739</v>
      </c>
      <c r="I649" s="9" t="s">
        <v>5740</v>
      </c>
      <c r="J649" s="9" t="s">
        <v>145</v>
      </c>
      <c r="K649" s="9" t="s">
        <v>72</v>
      </c>
      <c r="L649" s="9">
        <v>515136168</v>
      </c>
      <c r="M649" s="9" t="s">
        <v>9811</v>
      </c>
      <c r="N649" s="9" t="s">
        <v>9812</v>
      </c>
      <c r="O649" s="9" t="s">
        <v>9812</v>
      </c>
      <c r="P649" s="9"/>
      <c r="Q649" s="9"/>
      <c r="R649" s="9" t="s">
        <v>9813</v>
      </c>
      <c r="S649" s="9" t="s">
        <v>9822</v>
      </c>
      <c r="T649" s="9" t="s">
        <v>9200</v>
      </c>
      <c r="U649" s="9" t="s">
        <v>9816</v>
      </c>
    </row>
    <row r="650" spans="1:21" x14ac:dyDescent="0.2">
      <c r="A650" s="6" t="s">
        <v>4505</v>
      </c>
      <c r="B650" s="6" t="s">
        <v>4504</v>
      </c>
      <c r="C650" s="6" t="s">
        <v>298</v>
      </c>
      <c r="D650" s="6" t="s">
        <v>63</v>
      </c>
      <c r="E650" s="6" t="s">
        <v>65</v>
      </c>
      <c r="F650" s="8" t="s">
        <v>66</v>
      </c>
      <c r="G650" s="6" t="s">
        <v>67</v>
      </c>
      <c r="H650" s="6" t="s">
        <v>4506</v>
      </c>
      <c r="I650" s="6" t="s">
        <v>4507</v>
      </c>
      <c r="J650" s="6" t="s">
        <v>365</v>
      </c>
      <c r="K650" s="6" t="s">
        <v>72</v>
      </c>
      <c r="L650" s="6">
        <v>515136168</v>
      </c>
      <c r="M650" s="6" t="s">
        <v>9811</v>
      </c>
      <c r="N650" s="6" t="s">
        <v>9812</v>
      </c>
      <c r="O650" s="6" t="s">
        <v>9812</v>
      </c>
      <c r="P650" s="6"/>
      <c r="Q650" s="6"/>
      <c r="R650" s="6" t="s">
        <v>9813</v>
      </c>
      <c r="S650" s="6" t="s">
        <v>9823</v>
      </c>
      <c r="T650" s="6" t="s">
        <v>8807</v>
      </c>
      <c r="U650" s="6" t="s">
        <v>9816</v>
      </c>
    </row>
    <row r="651" spans="1:21" x14ac:dyDescent="0.2">
      <c r="A651" s="9" t="s">
        <v>5733</v>
      </c>
      <c r="B651" s="9" t="s">
        <v>5732</v>
      </c>
      <c r="C651" s="9" t="s">
        <v>298</v>
      </c>
      <c r="D651" s="9" t="s">
        <v>63</v>
      </c>
      <c r="E651" s="9" t="s">
        <v>65</v>
      </c>
      <c r="F651" s="10" t="s">
        <v>66</v>
      </c>
      <c r="G651" s="9" t="s">
        <v>67</v>
      </c>
      <c r="H651" s="9" t="s">
        <v>5734</v>
      </c>
      <c r="I651" s="9" t="s">
        <v>5735</v>
      </c>
      <c r="J651" s="9" t="s">
        <v>861</v>
      </c>
      <c r="K651" s="9" t="s">
        <v>72</v>
      </c>
      <c r="L651" s="9">
        <v>515136168</v>
      </c>
      <c r="M651" s="9" t="s">
        <v>9811</v>
      </c>
      <c r="N651" s="9" t="s">
        <v>9812</v>
      </c>
      <c r="O651" s="9" t="s">
        <v>9812</v>
      </c>
      <c r="P651" s="9"/>
      <c r="Q651" s="9"/>
      <c r="R651" s="9" t="s">
        <v>9813</v>
      </c>
      <c r="S651" s="9" t="s">
        <v>9824</v>
      </c>
      <c r="T651" s="9" t="s">
        <v>8812</v>
      </c>
      <c r="U651" s="9" t="s">
        <v>9816</v>
      </c>
    </row>
    <row r="652" spans="1:21" x14ac:dyDescent="0.2">
      <c r="A652" s="6" t="s">
        <v>299</v>
      </c>
      <c r="B652" s="6" t="s">
        <v>296</v>
      </c>
      <c r="C652" s="6" t="s">
        <v>298</v>
      </c>
      <c r="D652" s="6" t="s">
        <v>63</v>
      </c>
      <c r="E652" s="6" t="s">
        <v>65</v>
      </c>
      <c r="F652" s="8" t="s">
        <v>66</v>
      </c>
      <c r="G652" s="6" t="s">
        <v>67</v>
      </c>
      <c r="H652" s="6" t="s">
        <v>300</v>
      </c>
      <c r="I652" s="6" t="s">
        <v>301</v>
      </c>
      <c r="J652" s="6" t="s">
        <v>236</v>
      </c>
      <c r="K652" s="6" t="s">
        <v>72</v>
      </c>
      <c r="L652" s="6">
        <v>515136168</v>
      </c>
      <c r="M652" s="6" t="s">
        <v>9811</v>
      </c>
      <c r="N652" s="6" t="s">
        <v>9812</v>
      </c>
      <c r="O652" s="6" t="s">
        <v>9812</v>
      </c>
      <c r="P652" s="6"/>
      <c r="Q652" s="6"/>
      <c r="R652" s="6" t="s">
        <v>9813</v>
      </c>
      <c r="S652" s="6" t="s">
        <v>9825</v>
      </c>
      <c r="T652" s="6" t="s">
        <v>8829</v>
      </c>
      <c r="U652" s="6" t="s">
        <v>9816</v>
      </c>
    </row>
    <row r="653" spans="1:21" x14ac:dyDescent="0.2">
      <c r="A653" s="9" t="s">
        <v>7135</v>
      </c>
      <c r="B653" s="9" t="s">
        <v>7134</v>
      </c>
      <c r="C653" s="9" t="s">
        <v>2027</v>
      </c>
      <c r="D653" s="9" t="s">
        <v>63</v>
      </c>
      <c r="E653" s="9" t="s">
        <v>65</v>
      </c>
      <c r="F653" s="10" t="s">
        <v>66</v>
      </c>
      <c r="G653" s="9" t="s">
        <v>67</v>
      </c>
      <c r="H653" s="9" t="s">
        <v>7136</v>
      </c>
      <c r="I653" s="9" t="s">
        <v>7137</v>
      </c>
      <c r="J653" s="9" t="s">
        <v>7138</v>
      </c>
      <c r="K653" s="9" t="s">
        <v>72</v>
      </c>
      <c r="L653" s="9">
        <v>476542952</v>
      </c>
      <c r="M653" s="9" t="s">
        <v>9826</v>
      </c>
      <c r="N653" s="9" t="s">
        <v>9827</v>
      </c>
      <c r="O653" s="9" t="s">
        <v>9828</v>
      </c>
      <c r="P653" s="9" t="s">
        <v>9829</v>
      </c>
      <c r="Q653" s="9"/>
      <c r="R653" s="9" t="s">
        <v>9830</v>
      </c>
      <c r="S653" s="9" t="s">
        <v>9831</v>
      </c>
      <c r="T653" s="9" t="s">
        <v>9832</v>
      </c>
      <c r="U653" s="9" t="s">
        <v>9833</v>
      </c>
    </row>
    <row r="654" spans="1:21" x14ac:dyDescent="0.2">
      <c r="A654" s="6" t="s">
        <v>2035</v>
      </c>
      <c r="B654" s="6" t="s">
        <v>2032</v>
      </c>
      <c r="C654" s="6" t="s">
        <v>2027</v>
      </c>
      <c r="D654" s="6" t="s">
        <v>63</v>
      </c>
      <c r="E654" s="6" t="s">
        <v>65</v>
      </c>
      <c r="F654" s="8" t="s">
        <v>66</v>
      </c>
      <c r="G654" s="6" t="s">
        <v>67</v>
      </c>
      <c r="H654" s="6" t="s">
        <v>2036</v>
      </c>
      <c r="I654" s="6" t="s">
        <v>2037</v>
      </c>
      <c r="J654" s="6" t="s">
        <v>771</v>
      </c>
      <c r="K654" s="6" t="s">
        <v>72</v>
      </c>
      <c r="L654" s="6">
        <v>476542952</v>
      </c>
      <c r="M654" s="6" t="s">
        <v>9826</v>
      </c>
      <c r="N654" s="6" t="s">
        <v>9827</v>
      </c>
      <c r="O654" s="6" t="s">
        <v>9828</v>
      </c>
      <c r="P654" s="6" t="s">
        <v>9829</v>
      </c>
      <c r="Q654" s="6"/>
      <c r="R654" s="6" t="s">
        <v>9830</v>
      </c>
      <c r="S654" s="6" t="s">
        <v>9834</v>
      </c>
      <c r="T654" s="6" t="s">
        <v>9312</v>
      </c>
      <c r="U654" s="6" t="s">
        <v>9833</v>
      </c>
    </row>
    <row r="655" spans="1:21" x14ac:dyDescent="0.2">
      <c r="A655" s="9" t="s">
        <v>7147</v>
      </c>
      <c r="B655" s="9" t="s">
        <v>7144</v>
      </c>
      <c r="C655" s="9" t="s">
        <v>2027</v>
      </c>
      <c r="D655" s="9" t="s">
        <v>63</v>
      </c>
      <c r="E655" s="9" t="s">
        <v>65</v>
      </c>
      <c r="F655" s="10" t="s">
        <v>66</v>
      </c>
      <c r="G655" s="9" t="s">
        <v>67</v>
      </c>
      <c r="H655" s="9" t="s">
        <v>7148</v>
      </c>
      <c r="I655" s="9" t="s">
        <v>7149</v>
      </c>
      <c r="J655" s="9" t="s">
        <v>236</v>
      </c>
      <c r="K655" s="9" t="s">
        <v>72</v>
      </c>
      <c r="L655" s="9">
        <v>476542952</v>
      </c>
      <c r="M655" s="9" t="s">
        <v>9826</v>
      </c>
      <c r="N655" s="9" t="s">
        <v>9827</v>
      </c>
      <c r="O655" s="9" t="s">
        <v>9828</v>
      </c>
      <c r="P655" s="9" t="s">
        <v>9829</v>
      </c>
      <c r="Q655" s="9"/>
      <c r="R655" s="9" t="s">
        <v>9830</v>
      </c>
      <c r="S655" s="9" t="s">
        <v>9835</v>
      </c>
      <c r="T655" s="9" t="s">
        <v>8829</v>
      </c>
      <c r="U655" s="9" t="s">
        <v>9833</v>
      </c>
    </row>
    <row r="656" spans="1:21" x14ac:dyDescent="0.2">
      <c r="A656" s="6" t="s">
        <v>6833</v>
      </c>
      <c r="B656" s="6" t="s">
        <v>6831</v>
      </c>
      <c r="C656" s="6" t="s">
        <v>2027</v>
      </c>
      <c r="D656" s="6" t="s">
        <v>168</v>
      </c>
      <c r="E656" s="6" t="s">
        <v>65</v>
      </c>
      <c r="F656" s="8" t="s">
        <v>66</v>
      </c>
      <c r="G656" s="6" t="s">
        <v>67</v>
      </c>
      <c r="H656" s="6" t="s">
        <v>6834</v>
      </c>
      <c r="I656" s="6" t="s">
        <v>6835</v>
      </c>
      <c r="J656" s="6" t="s">
        <v>219</v>
      </c>
      <c r="K656" s="6" t="s">
        <v>72</v>
      </c>
      <c r="L656" s="6">
        <v>476542952</v>
      </c>
      <c r="M656" s="6" t="s">
        <v>9826</v>
      </c>
      <c r="N656" s="6" t="s">
        <v>9827</v>
      </c>
      <c r="O656" s="6" t="s">
        <v>9828</v>
      </c>
      <c r="P656" s="6" t="s">
        <v>9829</v>
      </c>
      <c r="Q656" s="6"/>
      <c r="R656" s="6" t="s">
        <v>9830</v>
      </c>
      <c r="S656" s="6" t="s">
        <v>9836</v>
      </c>
      <c r="T656" s="6" t="s">
        <v>8817</v>
      </c>
      <c r="U656" s="6" t="s">
        <v>8629</v>
      </c>
    </row>
    <row r="657" spans="1:21" x14ac:dyDescent="0.2">
      <c r="A657" s="9" t="s">
        <v>6785</v>
      </c>
      <c r="B657" s="9" t="s">
        <v>6783</v>
      </c>
      <c r="C657" s="9" t="s">
        <v>2027</v>
      </c>
      <c r="D657" s="9" t="s">
        <v>168</v>
      </c>
      <c r="E657" s="9" t="s">
        <v>65</v>
      </c>
      <c r="F657" s="10" t="s">
        <v>66</v>
      </c>
      <c r="G657" s="9" t="s">
        <v>67</v>
      </c>
      <c r="H657" s="9" t="s">
        <v>6786</v>
      </c>
      <c r="I657" s="9" t="s">
        <v>6787</v>
      </c>
      <c r="J657" s="9" t="s">
        <v>284</v>
      </c>
      <c r="K657" s="9" t="s">
        <v>72</v>
      </c>
      <c r="L657" s="9">
        <v>476542952</v>
      </c>
      <c r="M657" s="9" t="s">
        <v>9826</v>
      </c>
      <c r="N657" s="9" t="s">
        <v>9827</v>
      </c>
      <c r="O657" s="9" t="s">
        <v>9828</v>
      </c>
      <c r="P657" s="9" t="s">
        <v>9829</v>
      </c>
      <c r="Q657" s="9"/>
      <c r="R657" s="9" t="s">
        <v>9830</v>
      </c>
      <c r="S657" s="9" t="s">
        <v>9837</v>
      </c>
      <c r="T657" s="9" t="s">
        <v>8831</v>
      </c>
      <c r="U657" s="9" t="s">
        <v>8629</v>
      </c>
    </row>
    <row r="658" spans="1:21" x14ac:dyDescent="0.2">
      <c r="A658" s="6" t="s">
        <v>6644</v>
      </c>
      <c r="B658" s="6" t="s">
        <v>6643</v>
      </c>
      <c r="C658" s="6" t="s">
        <v>2027</v>
      </c>
      <c r="D658" s="6" t="s">
        <v>63</v>
      </c>
      <c r="E658" s="6" t="s">
        <v>65</v>
      </c>
      <c r="F658" s="8" t="s">
        <v>66</v>
      </c>
      <c r="G658" s="6" t="s">
        <v>67</v>
      </c>
      <c r="H658" s="6" t="s">
        <v>6645</v>
      </c>
      <c r="I658" s="6" t="s">
        <v>6518</v>
      </c>
      <c r="J658" s="6" t="s">
        <v>242</v>
      </c>
      <c r="K658" s="6" t="s">
        <v>72</v>
      </c>
      <c r="L658" s="6">
        <v>476542952</v>
      </c>
      <c r="M658" s="6" t="s">
        <v>9826</v>
      </c>
      <c r="N658" s="6" t="s">
        <v>9827</v>
      </c>
      <c r="O658" s="6" t="s">
        <v>9828</v>
      </c>
      <c r="P658" s="6" t="s">
        <v>9829</v>
      </c>
      <c r="Q658" s="6"/>
      <c r="R658" s="6" t="s">
        <v>9830</v>
      </c>
      <c r="S658" s="6" t="s">
        <v>9838</v>
      </c>
      <c r="T658" s="6" t="s">
        <v>9800</v>
      </c>
      <c r="U658" s="6" t="s">
        <v>9833</v>
      </c>
    </row>
    <row r="659" spans="1:21" x14ac:dyDescent="0.2">
      <c r="A659" s="9" t="s">
        <v>6811</v>
      </c>
      <c r="B659" s="9" t="s">
        <v>6810</v>
      </c>
      <c r="C659" s="9" t="s">
        <v>2027</v>
      </c>
      <c r="D659" s="9" t="s">
        <v>63</v>
      </c>
      <c r="E659" s="9" t="s">
        <v>65</v>
      </c>
      <c r="F659" s="10" t="s">
        <v>66</v>
      </c>
      <c r="G659" s="9" t="s">
        <v>67</v>
      </c>
      <c r="H659" s="9" t="s">
        <v>6812</v>
      </c>
      <c r="I659" s="9" t="s">
        <v>6813</v>
      </c>
      <c r="J659" s="9" t="s">
        <v>6814</v>
      </c>
      <c r="K659" s="9" t="s">
        <v>72</v>
      </c>
      <c r="L659" s="9">
        <v>476542952</v>
      </c>
      <c r="M659" s="9" t="s">
        <v>9826</v>
      </c>
      <c r="N659" s="9" t="s">
        <v>9827</v>
      </c>
      <c r="O659" s="9" t="s">
        <v>9828</v>
      </c>
      <c r="P659" s="9" t="s">
        <v>9829</v>
      </c>
      <c r="Q659" s="9"/>
      <c r="R659" s="9" t="s">
        <v>9830</v>
      </c>
      <c r="S659" s="9" t="s">
        <v>9839</v>
      </c>
      <c r="T659" s="9" t="s">
        <v>9840</v>
      </c>
      <c r="U659" s="9" t="s">
        <v>9833</v>
      </c>
    </row>
    <row r="660" spans="1:21" x14ac:dyDescent="0.2">
      <c r="A660" s="6" t="s">
        <v>2079</v>
      </c>
      <c r="B660" s="6" t="s">
        <v>2078</v>
      </c>
      <c r="C660" s="6" t="s">
        <v>2027</v>
      </c>
      <c r="D660" s="6" t="s">
        <v>63</v>
      </c>
      <c r="E660" s="6" t="s">
        <v>65</v>
      </c>
      <c r="F660" s="8" t="s">
        <v>66</v>
      </c>
      <c r="G660" s="6" t="s">
        <v>67</v>
      </c>
      <c r="H660" s="6" t="s">
        <v>2080</v>
      </c>
      <c r="I660" s="6" t="s">
        <v>2081</v>
      </c>
      <c r="J660" s="6" t="s">
        <v>426</v>
      </c>
      <c r="K660" s="6" t="s">
        <v>72</v>
      </c>
      <c r="L660" s="6">
        <v>476542952</v>
      </c>
      <c r="M660" s="6" t="s">
        <v>9826</v>
      </c>
      <c r="N660" s="6" t="s">
        <v>9827</v>
      </c>
      <c r="O660" s="6" t="s">
        <v>9828</v>
      </c>
      <c r="P660" s="6" t="s">
        <v>9829</v>
      </c>
      <c r="Q660" s="6"/>
      <c r="R660" s="6" t="s">
        <v>9830</v>
      </c>
      <c r="S660" s="6" t="s">
        <v>9841</v>
      </c>
      <c r="T660" s="6" t="s">
        <v>8825</v>
      </c>
      <c r="U660" s="6" t="s">
        <v>9833</v>
      </c>
    </row>
    <row r="661" spans="1:21" x14ac:dyDescent="0.2">
      <c r="A661" s="9" t="s">
        <v>2046</v>
      </c>
      <c r="B661" s="9" t="s">
        <v>2044</v>
      </c>
      <c r="C661" s="9" t="s">
        <v>2027</v>
      </c>
      <c r="D661" s="9" t="s">
        <v>63</v>
      </c>
      <c r="E661" s="9" t="s">
        <v>65</v>
      </c>
      <c r="F661" s="10" t="s">
        <v>66</v>
      </c>
      <c r="G661" s="9" t="s">
        <v>67</v>
      </c>
      <c r="H661" s="9" t="s">
        <v>2047</v>
      </c>
      <c r="I661" s="9" t="s">
        <v>2048</v>
      </c>
      <c r="J661" s="9" t="s">
        <v>2049</v>
      </c>
      <c r="K661" s="9" t="s">
        <v>72</v>
      </c>
      <c r="L661" s="9">
        <v>476542952</v>
      </c>
      <c r="M661" s="9" t="s">
        <v>9826</v>
      </c>
      <c r="N661" s="9" t="s">
        <v>9827</v>
      </c>
      <c r="O661" s="9" t="s">
        <v>9828</v>
      </c>
      <c r="P661" s="9" t="s">
        <v>9829</v>
      </c>
      <c r="Q661" s="9"/>
      <c r="R661" s="9" t="s">
        <v>9830</v>
      </c>
      <c r="S661" s="9" t="s">
        <v>9842</v>
      </c>
      <c r="T661" s="9" t="s">
        <v>9033</v>
      </c>
      <c r="U661" s="9" t="s">
        <v>9833</v>
      </c>
    </row>
    <row r="662" spans="1:21" x14ac:dyDescent="0.2">
      <c r="A662" s="6" t="s">
        <v>6774</v>
      </c>
      <c r="B662" s="6" t="s">
        <v>6773</v>
      </c>
      <c r="C662" s="6" t="s">
        <v>2027</v>
      </c>
      <c r="D662" s="6" t="s">
        <v>63</v>
      </c>
      <c r="E662" s="6" t="s">
        <v>65</v>
      </c>
      <c r="F662" s="8" t="s">
        <v>66</v>
      </c>
      <c r="G662" s="6" t="s">
        <v>67</v>
      </c>
      <c r="H662" s="6" t="s">
        <v>6775</v>
      </c>
      <c r="I662" s="6" t="s">
        <v>6776</v>
      </c>
      <c r="J662" s="6" t="s">
        <v>426</v>
      </c>
      <c r="K662" s="6" t="s">
        <v>72</v>
      </c>
      <c r="L662" s="6">
        <v>476542952</v>
      </c>
      <c r="M662" s="6" t="s">
        <v>9826</v>
      </c>
      <c r="N662" s="6" t="s">
        <v>9827</v>
      </c>
      <c r="O662" s="6" t="s">
        <v>9828</v>
      </c>
      <c r="P662" s="6" t="s">
        <v>9829</v>
      </c>
      <c r="Q662" s="6"/>
      <c r="R662" s="6" t="s">
        <v>9830</v>
      </c>
      <c r="S662" s="6" t="s">
        <v>9843</v>
      </c>
      <c r="T662" s="6" t="s">
        <v>8825</v>
      </c>
      <c r="U662" s="6" t="s">
        <v>9833</v>
      </c>
    </row>
    <row r="663" spans="1:21" x14ac:dyDescent="0.2">
      <c r="A663" s="9" t="s">
        <v>6617</v>
      </c>
      <c r="B663" s="9" t="s">
        <v>6616</v>
      </c>
      <c r="C663" s="9" t="s">
        <v>2027</v>
      </c>
      <c r="D663" s="9" t="s">
        <v>63</v>
      </c>
      <c r="E663" s="9" t="s">
        <v>65</v>
      </c>
      <c r="F663" s="10" t="s">
        <v>66</v>
      </c>
      <c r="G663" s="9" t="s">
        <v>67</v>
      </c>
      <c r="H663" s="9" t="s">
        <v>6618</v>
      </c>
      <c r="I663" s="9" t="s">
        <v>6619</v>
      </c>
      <c r="J663" s="9" t="s">
        <v>129</v>
      </c>
      <c r="K663" s="9" t="s">
        <v>72</v>
      </c>
      <c r="L663" s="9">
        <v>476542952</v>
      </c>
      <c r="M663" s="9" t="s">
        <v>9826</v>
      </c>
      <c r="N663" s="9" t="s">
        <v>9827</v>
      </c>
      <c r="O663" s="9" t="s">
        <v>9828</v>
      </c>
      <c r="P663" s="9" t="s">
        <v>9829</v>
      </c>
      <c r="Q663" s="9"/>
      <c r="R663" s="9" t="s">
        <v>9830</v>
      </c>
      <c r="S663" s="9" t="s">
        <v>9844</v>
      </c>
      <c r="T663" s="9" t="s">
        <v>8879</v>
      </c>
      <c r="U663" s="9" t="s">
        <v>9833</v>
      </c>
    </row>
    <row r="664" spans="1:21" x14ac:dyDescent="0.2">
      <c r="A664" s="6" t="s">
        <v>2274</v>
      </c>
      <c r="B664" s="6" t="s">
        <v>2273</v>
      </c>
      <c r="C664" s="6" t="s">
        <v>268</v>
      </c>
      <c r="D664" s="6" t="s">
        <v>63</v>
      </c>
      <c r="E664" s="6" t="s">
        <v>65</v>
      </c>
      <c r="F664" s="8" t="s">
        <v>66</v>
      </c>
      <c r="G664" s="6" t="s">
        <v>67</v>
      </c>
      <c r="H664" s="6" t="s">
        <v>2275</v>
      </c>
      <c r="I664" s="6" t="s">
        <v>2276</v>
      </c>
      <c r="J664" s="6" t="s">
        <v>80</v>
      </c>
      <c r="K664" s="6" t="s">
        <v>72</v>
      </c>
      <c r="L664" s="6">
        <v>476546041</v>
      </c>
      <c r="M664" s="6" t="s">
        <v>9845</v>
      </c>
      <c r="N664" s="6" t="s">
        <v>9846</v>
      </c>
      <c r="O664" s="6" t="s">
        <v>9847</v>
      </c>
      <c r="P664" s="6" t="s">
        <v>9848</v>
      </c>
      <c r="Q664" s="6"/>
      <c r="R664" s="6" t="s">
        <v>9849</v>
      </c>
      <c r="S664" s="6" t="s">
        <v>9850</v>
      </c>
      <c r="T664" s="6" t="s">
        <v>9109</v>
      </c>
      <c r="U664" s="6" t="s">
        <v>9851</v>
      </c>
    </row>
    <row r="665" spans="1:21" x14ac:dyDescent="0.2">
      <c r="A665" s="9" t="s">
        <v>292</v>
      </c>
      <c r="B665" s="9" t="s">
        <v>291</v>
      </c>
      <c r="C665" s="9" t="s">
        <v>268</v>
      </c>
      <c r="D665" s="9" t="s">
        <v>63</v>
      </c>
      <c r="E665" s="9" t="s">
        <v>65</v>
      </c>
      <c r="F665" s="10" t="s">
        <v>66</v>
      </c>
      <c r="G665" s="9" t="s">
        <v>67</v>
      </c>
      <c r="H665" s="9" t="s">
        <v>293</v>
      </c>
      <c r="I665" s="9" t="s">
        <v>294</v>
      </c>
      <c r="J665" s="9" t="s">
        <v>88</v>
      </c>
      <c r="K665" s="9" t="s">
        <v>72</v>
      </c>
      <c r="L665" s="9">
        <v>476546041</v>
      </c>
      <c r="M665" s="9" t="s">
        <v>9845</v>
      </c>
      <c r="N665" s="9" t="s">
        <v>9846</v>
      </c>
      <c r="O665" s="9" t="s">
        <v>9847</v>
      </c>
      <c r="P665" s="9" t="s">
        <v>9848</v>
      </c>
      <c r="Q665" s="9"/>
      <c r="R665" s="9" t="s">
        <v>9849</v>
      </c>
      <c r="S665" s="9" t="s">
        <v>9852</v>
      </c>
      <c r="T665" s="9" t="s">
        <v>8849</v>
      </c>
      <c r="U665" s="9" t="s">
        <v>9851</v>
      </c>
    </row>
    <row r="666" spans="1:21" x14ac:dyDescent="0.2">
      <c r="A666" s="6" t="s">
        <v>2248</v>
      </c>
      <c r="B666" s="6" t="s">
        <v>2247</v>
      </c>
      <c r="C666" s="6" t="s">
        <v>268</v>
      </c>
      <c r="D666" s="6" t="s">
        <v>63</v>
      </c>
      <c r="E666" s="6" t="s">
        <v>65</v>
      </c>
      <c r="F666" s="8" t="s">
        <v>66</v>
      </c>
      <c r="G666" s="6" t="s">
        <v>67</v>
      </c>
      <c r="H666" s="6" t="s">
        <v>2249</v>
      </c>
      <c r="I666" s="6" t="s">
        <v>2250</v>
      </c>
      <c r="J666" s="6" t="s">
        <v>2251</v>
      </c>
      <c r="K666" s="6" t="s">
        <v>72</v>
      </c>
      <c r="L666" s="6">
        <v>476546041</v>
      </c>
      <c r="M666" s="6" t="s">
        <v>9845</v>
      </c>
      <c r="N666" s="6" t="s">
        <v>9846</v>
      </c>
      <c r="O666" s="6" t="s">
        <v>9847</v>
      </c>
      <c r="P666" s="6" t="s">
        <v>9848</v>
      </c>
      <c r="Q666" s="6"/>
      <c r="R666" s="6" t="s">
        <v>9849</v>
      </c>
      <c r="S666" s="6" t="s">
        <v>9853</v>
      </c>
      <c r="T666" s="6" t="s">
        <v>9854</v>
      </c>
      <c r="U666" s="6" t="s">
        <v>9855</v>
      </c>
    </row>
    <row r="667" spans="1:21" x14ac:dyDescent="0.2">
      <c r="A667" s="9" t="s">
        <v>287</v>
      </c>
      <c r="B667" s="9" t="s">
        <v>286</v>
      </c>
      <c r="C667" s="9" t="s">
        <v>268</v>
      </c>
      <c r="D667" s="9" t="s">
        <v>63</v>
      </c>
      <c r="E667" s="9" t="s">
        <v>65</v>
      </c>
      <c r="F667" s="10" t="s">
        <v>66</v>
      </c>
      <c r="G667" s="9" t="s">
        <v>67</v>
      </c>
      <c r="H667" s="9" t="s">
        <v>288</v>
      </c>
      <c r="I667" s="9" t="s">
        <v>289</v>
      </c>
      <c r="J667" s="9" t="s">
        <v>80</v>
      </c>
      <c r="K667" s="9" t="s">
        <v>72</v>
      </c>
      <c r="L667" s="9">
        <v>476546041</v>
      </c>
      <c r="M667" s="9" t="s">
        <v>9845</v>
      </c>
      <c r="N667" s="9" t="s">
        <v>9846</v>
      </c>
      <c r="O667" s="9" t="s">
        <v>9847</v>
      </c>
      <c r="P667" s="9" t="s">
        <v>9848</v>
      </c>
      <c r="Q667" s="9"/>
      <c r="R667" s="9" t="s">
        <v>9849</v>
      </c>
      <c r="S667" s="9" t="s">
        <v>9856</v>
      </c>
      <c r="T667" s="9" t="s">
        <v>9109</v>
      </c>
      <c r="U667" s="9" t="s">
        <v>9851</v>
      </c>
    </row>
    <row r="668" spans="1:21" x14ac:dyDescent="0.2">
      <c r="A668" s="6" t="s">
        <v>281</v>
      </c>
      <c r="B668" s="6" t="s">
        <v>279</v>
      </c>
      <c r="C668" s="6" t="s">
        <v>268</v>
      </c>
      <c r="D668" s="6" t="s">
        <v>168</v>
      </c>
      <c r="E668" s="6" t="s">
        <v>65</v>
      </c>
      <c r="F668" s="8" t="s">
        <v>66</v>
      </c>
      <c r="G668" s="6" t="s">
        <v>67</v>
      </c>
      <c r="H668" s="6" t="s">
        <v>282</v>
      </c>
      <c r="I668" s="6" t="s">
        <v>283</v>
      </c>
      <c r="J668" s="6" t="s">
        <v>284</v>
      </c>
      <c r="K668" s="6" t="s">
        <v>72</v>
      </c>
      <c r="L668" s="6">
        <v>476546041</v>
      </c>
      <c r="M668" s="6" t="s">
        <v>9845</v>
      </c>
      <c r="N668" s="6" t="s">
        <v>9846</v>
      </c>
      <c r="O668" s="6" t="s">
        <v>9847</v>
      </c>
      <c r="P668" s="6" t="s">
        <v>9848</v>
      </c>
      <c r="Q668" s="6"/>
      <c r="R668" s="6" t="s">
        <v>9849</v>
      </c>
      <c r="S668" s="6" t="s">
        <v>9857</v>
      </c>
      <c r="T668" s="6" t="s">
        <v>8831</v>
      </c>
      <c r="U668" s="6" t="s">
        <v>8629</v>
      </c>
    </row>
    <row r="669" spans="1:21" x14ac:dyDescent="0.2">
      <c r="A669" s="9" t="s">
        <v>2090</v>
      </c>
      <c r="B669" s="9" t="s">
        <v>2088</v>
      </c>
      <c r="C669" s="9" t="s">
        <v>268</v>
      </c>
      <c r="D669" s="9" t="s">
        <v>63</v>
      </c>
      <c r="E669" s="9" t="s">
        <v>65</v>
      </c>
      <c r="F669" s="10" t="s">
        <v>66</v>
      </c>
      <c r="G669" s="9" t="s">
        <v>67</v>
      </c>
      <c r="H669" s="9" t="s">
        <v>2091</v>
      </c>
      <c r="I669" s="9" t="s">
        <v>2092</v>
      </c>
      <c r="J669" s="9" t="s">
        <v>236</v>
      </c>
      <c r="K669" s="9" t="s">
        <v>72</v>
      </c>
      <c r="L669" s="9">
        <v>476546041</v>
      </c>
      <c r="M669" s="9" t="s">
        <v>9845</v>
      </c>
      <c r="N669" s="9" t="s">
        <v>9846</v>
      </c>
      <c r="O669" s="9" t="s">
        <v>9847</v>
      </c>
      <c r="P669" s="9" t="s">
        <v>9848</v>
      </c>
      <c r="Q669" s="9"/>
      <c r="R669" s="9" t="s">
        <v>9849</v>
      </c>
      <c r="S669" s="9" t="s">
        <v>9858</v>
      </c>
      <c r="T669" s="9" t="s">
        <v>8829</v>
      </c>
      <c r="U669" s="9" t="s">
        <v>9851</v>
      </c>
    </row>
    <row r="670" spans="1:21" x14ac:dyDescent="0.2">
      <c r="A670" s="6" t="s">
        <v>274</v>
      </c>
      <c r="B670" s="6" t="s">
        <v>273</v>
      </c>
      <c r="C670" s="6" t="s">
        <v>268</v>
      </c>
      <c r="D670" s="6" t="s">
        <v>63</v>
      </c>
      <c r="E670" s="6" t="s">
        <v>65</v>
      </c>
      <c r="F670" s="8" t="s">
        <v>66</v>
      </c>
      <c r="G670" s="6" t="s">
        <v>67</v>
      </c>
      <c r="H670" s="6" t="s">
        <v>275</v>
      </c>
      <c r="I670" s="6" t="s">
        <v>276</v>
      </c>
      <c r="J670" s="6" t="s">
        <v>277</v>
      </c>
      <c r="K670" s="6" t="s">
        <v>72</v>
      </c>
      <c r="L670" s="6">
        <v>476546041</v>
      </c>
      <c r="M670" s="6" t="s">
        <v>9845</v>
      </c>
      <c r="N670" s="6" t="s">
        <v>9846</v>
      </c>
      <c r="O670" s="6" t="s">
        <v>9847</v>
      </c>
      <c r="P670" s="6" t="s">
        <v>9848</v>
      </c>
      <c r="Q670" s="6"/>
      <c r="R670" s="6" t="s">
        <v>9849</v>
      </c>
      <c r="S670" s="6" t="s">
        <v>9859</v>
      </c>
      <c r="T670" s="6" t="s">
        <v>9860</v>
      </c>
      <c r="U670" s="6" t="s">
        <v>9851</v>
      </c>
    </row>
    <row r="671" spans="1:21" x14ac:dyDescent="0.2">
      <c r="A671" s="9" t="s">
        <v>269</v>
      </c>
      <c r="B671" s="9" t="s">
        <v>266</v>
      </c>
      <c r="C671" s="9" t="s">
        <v>268</v>
      </c>
      <c r="D671" s="9" t="s">
        <v>63</v>
      </c>
      <c r="E671" s="9" t="s">
        <v>65</v>
      </c>
      <c r="F671" s="10" t="s">
        <v>66</v>
      </c>
      <c r="G671" s="9" t="s">
        <v>67</v>
      </c>
      <c r="H671" s="9" t="s">
        <v>270</v>
      </c>
      <c r="I671" s="9" t="s">
        <v>271</v>
      </c>
      <c r="J671" s="9" t="s">
        <v>80</v>
      </c>
      <c r="K671" s="9" t="s">
        <v>72</v>
      </c>
      <c r="L671" s="9">
        <v>476546041</v>
      </c>
      <c r="M671" s="9" t="s">
        <v>9845</v>
      </c>
      <c r="N671" s="9" t="s">
        <v>9846</v>
      </c>
      <c r="O671" s="9" t="s">
        <v>9847</v>
      </c>
      <c r="P671" s="9" t="s">
        <v>9848</v>
      </c>
      <c r="Q671" s="9"/>
      <c r="R671" s="9" t="s">
        <v>9849</v>
      </c>
      <c r="S671" s="9" t="s">
        <v>9861</v>
      </c>
      <c r="T671" s="9" t="s">
        <v>9109</v>
      </c>
      <c r="U671" s="9" t="s">
        <v>9851</v>
      </c>
    </row>
    <row r="672" spans="1:21" x14ac:dyDescent="0.2">
      <c r="A672" s="6" t="s">
        <v>2315</v>
      </c>
      <c r="B672" s="6" t="s">
        <v>2313</v>
      </c>
      <c r="C672" s="6" t="s">
        <v>268</v>
      </c>
      <c r="D672" s="6" t="s">
        <v>63</v>
      </c>
      <c r="E672" s="6" t="s">
        <v>65</v>
      </c>
      <c r="F672" s="8" t="s">
        <v>66</v>
      </c>
      <c r="G672" s="6" t="s">
        <v>67</v>
      </c>
      <c r="H672" s="6" t="s">
        <v>2316</v>
      </c>
      <c r="I672" s="6" t="s">
        <v>2317</v>
      </c>
      <c r="J672" s="6" t="s">
        <v>683</v>
      </c>
      <c r="K672" s="6" t="s">
        <v>72</v>
      </c>
      <c r="L672" s="6">
        <v>476546041</v>
      </c>
      <c r="M672" s="6" t="s">
        <v>9845</v>
      </c>
      <c r="N672" s="6" t="s">
        <v>9846</v>
      </c>
      <c r="O672" s="6" t="s">
        <v>9847</v>
      </c>
      <c r="P672" s="6" t="s">
        <v>9848</v>
      </c>
      <c r="Q672" s="6"/>
      <c r="R672" s="6" t="s">
        <v>9849</v>
      </c>
      <c r="S672" s="6" t="s">
        <v>9862</v>
      </c>
      <c r="T672" s="6" t="s">
        <v>8833</v>
      </c>
      <c r="U672" s="6" t="s">
        <v>9851</v>
      </c>
    </row>
    <row r="673" spans="1:21" x14ac:dyDescent="0.2">
      <c r="A673" s="9" t="s">
        <v>2309</v>
      </c>
      <c r="B673" s="9" t="s">
        <v>2307</v>
      </c>
      <c r="C673" s="9" t="s">
        <v>260</v>
      </c>
      <c r="D673" s="9" t="s">
        <v>63</v>
      </c>
      <c r="E673" s="9" t="s">
        <v>65</v>
      </c>
      <c r="F673" s="10" t="s">
        <v>66</v>
      </c>
      <c r="G673" s="9" t="s">
        <v>67</v>
      </c>
      <c r="H673" s="9" t="s">
        <v>2310</v>
      </c>
      <c r="I673" s="9" t="s">
        <v>2311</v>
      </c>
      <c r="J673" s="9" t="s">
        <v>2049</v>
      </c>
      <c r="K673" s="9" t="s">
        <v>72</v>
      </c>
      <c r="L673" s="9">
        <v>476542475</v>
      </c>
      <c r="M673" s="9" t="s">
        <v>9863</v>
      </c>
      <c r="N673" s="9" t="s">
        <v>9864</v>
      </c>
      <c r="O673" s="9" t="s">
        <v>9865</v>
      </c>
      <c r="P673" s="9" t="s">
        <v>9866</v>
      </c>
      <c r="Q673" s="9"/>
      <c r="R673" s="9" t="s">
        <v>9867</v>
      </c>
      <c r="S673" s="9" t="s">
        <v>9868</v>
      </c>
      <c r="T673" s="9" t="s">
        <v>9033</v>
      </c>
      <c r="U673" s="9" t="s">
        <v>9569</v>
      </c>
    </row>
    <row r="674" spans="1:21" x14ac:dyDescent="0.2">
      <c r="A674" s="6" t="s">
        <v>2288</v>
      </c>
      <c r="B674" s="6" t="s">
        <v>2287</v>
      </c>
      <c r="C674" s="6" t="s">
        <v>260</v>
      </c>
      <c r="D674" s="6" t="s">
        <v>63</v>
      </c>
      <c r="E674" s="6" t="s">
        <v>65</v>
      </c>
      <c r="F674" s="8" t="s">
        <v>66</v>
      </c>
      <c r="G674" s="6" t="s">
        <v>67</v>
      </c>
      <c r="H674" s="6" t="s">
        <v>2289</v>
      </c>
      <c r="I674" s="6" t="s">
        <v>2290</v>
      </c>
      <c r="J674" s="6" t="s">
        <v>861</v>
      </c>
      <c r="K674" s="6" t="s">
        <v>72</v>
      </c>
      <c r="L674" s="6">
        <v>476542475</v>
      </c>
      <c r="M674" s="6" t="s">
        <v>9863</v>
      </c>
      <c r="N674" s="6" t="s">
        <v>9864</v>
      </c>
      <c r="O674" s="6" t="s">
        <v>9865</v>
      </c>
      <c r="P674" s="6" t="s">
        <v>9866</v>
      </c>
      <c r="Q674" s="6"/>
      <c r="R674" s="6" t="s">
        <v>9867</v>
      </c>
      <c r="S674" s="6" t="s">
        <v>9869</v>
      </c>
      <c r="T674" s="6" t="s">
        <v>8812</v>
      </c>
      <c r="U674" s="6" t="s">
        <v>9569</v>
      </c>
    </row>
    <row r="675" spans="1:21" x14ac:dyDescent="0.2">
      <c r="A675" s="9" t="s">
        <v>261</v>
      </c>
      <c r="B675" s="9" t="s">
        <v>258</v>
      </c>
      <c r="C675" s="9" t="s">
        <v>260</v>
      </c>
      <c r="D675" s="9" t="s">
        <v>63</v>
      </c>
      <c r="E675" s="9" t="s">
        <v>65</v>
      </c>
      <c r="F675" s="10" t="s">
        <v>66</v>
      </c>
      <c r="G675" s="9" t="s">
        <v>67</v>
      </c>
      <c r="H675" s="9" t="s">
        <v>262</v>
      </c>
      <c r="I675" s="9" t="s">
        <v>263</v>
      </c>
      <c r="J675" s="9" t="s">
        <v>264</v>
      </c>
      <c r="K675" s="9" t="s">
        <v>72</v>
      </c>
      <c r="L675" s="9">
        <v>476542475</v>
      </c>
      <c r="M675" s="9" t="s">
        <v>9863</v>
      </c>
      <c r="N675" s="9" t="s">
        <v>9864</v>
      </c>
      <c r="O675" s="9" t="s">
        <v>9865</v>
      </c>
      <c r="P675" s="9" t="s">
        <v>9866</v>
      </c>
      <c r="Q675" s="9"/>
      <c r="R675" s="9" t="s">
        <v>9867</v>
      </c>
      <c r="S675" s="9" t="s">
        <v>9870</v>
      </c>
      <c r="T675" s="9" t="s">
        <v>9871</v>
      </c>
      <c r="U675" s="9" t="s">
        <v>9569</v>
      </c>
    </row>
    <row r="676" spans="1:21" x14ac:dyDescent="0.2">
      <c r="A676" s="6" t="s">
        <v>2472</v>
      </c>
      <c r="B676" s="6" t="s">
        <v>2470</v>
      </c>
      <c r="C676" s="6" t="s">
        <v>260</v>
      </c>
      <c r="D676" s="6" t="s">
        <v>63</v>
      </c>
      <c r="E676" s="6" t="s">
        <v>65</v>
      </c>
      <c r="F676" s="8" t="s">
        <v>66</v>
      </c>
      <c r="G676" s="6" t="s">
        <v>67</v>
      </c>
      <c r="H676" s="6" t="s">
        <v>837</v>
      </c>
      <c r="I676" s="6" t="s">
        <v>2473</v>
      </c>
      <c r="J676" s="6" t="s">
        <v>2474</v>
      </c>
      <c r="K676" s="6" t="s">
        <v>72</v>
      </c>
      <c r="L676" s="6">
        <v>476542475</v>
      </c>
      <c r="M676" s="6" t="s">
        <v>9863</v>
      </c>
      <c r="N676" s="6" t="s">
        <v>9864</v>
      </c>
      <c r="O676" s="6" t="s">
        <v>9865</v>
      </c>
      <c r="P676" s="6" t="s">
        <v>9866</v>
      </c>
      <c r="Q676" s="6"/>
      <c r="R676" s="6" t="s">
        <v>9867</v>
      </c>
      <c r="S676" s="6" t="s">
        <v>9872</v>
      </c>
      <c r="T676" s="6" t="s">
        <v>9873</v>
      </c>
      <c r="U676" s="6" t="s">
        <v>9569</v>
      </c>
    </row>
    <row r="677" spans="1:21" x14ac:dyDescent="0.2">
      <c r="A677" s="9" t="s">
        <v>5955</v>
      </c>
      <c r="B677" s="9" t="s">
        <v>5953</v>
      </c>
      <c r="C677" s="9" t="s">
        <v>260</v>
      </c>
      <c r="D677" s="9" t="s">
        <v>168</v>
      </c>
      <c r="E677" s="9" t="s">
        <v>65</v>
      </c>
      <c r="F677" s="10" t="s">
        <v>66</v>
      </c>
      <c r="G677" s="9" t="s">
        <v>67</v>
      </c>
      <c r="H677" s="9" t="s">
        <v>5956</v>
      </c>
      <c r="I677" s="9" t="s">
        <v>5957</v>
      </c>
      <c r="J677" s="9" t="s">
        <v>219</v>
      </c>
      <c r="K677" s="9" t="s">
        <v>72</v>
      </c>
      <c r="L677" s="9">
        <v>476542475</v>
      </c>
      <c r="M677" s="9" t="s">
        <v>9863</v>
      </c>
      <c r="N677" s="9" t="s">
        <v>9864</v>
      </c>
      <c r="O677" s="9" t="s">
        <v>9865</v>
      </c>
      <c r="P677" s="9" t="s">
        <v>9866</v>
      </c>
      <c r="Q677" s="9"/>
      <c r="R677" s="9" t="s">
        <v>9867</v>
      </c>
      <c r="S677" s="9" t="s">
        <v>9874</v>
      </c>
      <c r="T677" s="9" t="s">
        <v>8817</v>
      </c>
      <c r="U677" s="9" t="s">
        <v>8629</v>
      </c>
    </row>
    <row r="678" spans="1:21" x14ac:dyDescent="0.2">
      <c r="A678" s="6" t="s">
        <v>2449</v>
      </c>
      <c r="B678" s="6" t="s">
        <v>2448</v>
      </c>
      <c r="C678" s="6" t="s">
        <v>260</v>
      </c>
      <c r="D678" s="6" t="s">
        <v>168</v>
      </c>
      <c r="E678" s="6" t="s">
        <v>65</v>
      </c>
      <c r="F678" s="8" t="s">
        <v>66</v>
      </c>
      <c r="G678" s="6" t="s">
        <v>67</v>
      </c>
      <c r="H678" s="6" t="s">
        <v>2450</v>
      </c>
      <c r="I678" s="6" t="s">
        <v>2451</v>
      </c>
      <c r="J678" s="6" t="s">
        <v>455</v>
      </c>
      <c r="K678" s="6" t="s">
        <v>72</v>
      </c>
      <c r="L678" s="6">
        <v>476542475</v>
      </c>
      <c r="M678" s="6" t="s">
        <v>9863</v>
      </c>
      <c r="N678" s="6" t="s">
        <v>9864</v>
      </c>
      <c r="O678" s="6" t="s">
        <v>9865</v>
      </c>
      <c r="P678" s="6" t="s">
        <v>9866</v>
      </c>
      <c r="Q678" s="6"/>
      <c r="R678" s="6" t="s">
        <v>9867</v>
      </c>
      <c r="S678" s="6" t="s">
        <v>9875</v>
      </c>
      <c r="T678" s="6" t="s">
        <v>8635</v>
      </c>
      <c r="U678" s="6" t="s">
        <v>8629</v>
      </c>
    </row>
    <row r="679" spans="1:21" x14ac:dyDescent="0.2">
      <c r="A679" s="9" t="s">
        <v>2433</v>
      </c>
      <c r="B679" s="9" t="s">
        <v>2432</v>
      </c>
      <c r="C679" s="9" t="s">
        <v>260</v>
      </c>
      <c r="D679" s="9" t="s">
        <v>63</v>
      </c>
      <c r="E679" s="9" t="s">
        <v>65</v>
      </c>
      <c r="F679" s="10" t="s">
        <v>66</v>
      </c>
      <c r="G679" s="9" t="s">
        <v>67</v>
      </c>
      <c r="H679" s="9" t="s">
        <v>2434</v>
      </c>
      <c r="I679" s="9" t="s">
        <v>2435</v>
      </c>
      <c r="J679" s="9" t="s">
        <v>102</v>
      </c>
      <c r="K679" s="9" t="s">
        <v>72</v>
      </c>
      <c r="L679" s="9">
        <v>476542475</v>
      </c>
      <c r="M679" s="9" t="s">
        <v>9863</v>
      </c>
      <c r="N679" s="9" t="s">
        <v>9864</v>
      </c>
      <c r="O679" s="9" t="s">
        <v>9865</v>
      </c>
      <c r="P679" s="9" t="s">
        <v>9866</v>
      </c>
      <c r="Q679" s="9"/>
      <c r="R679" s="9" t="s">
        <v>9867</v>
      </c>
      <c r="S679" s="9" t="s">
        <v>9876</v>
      </c>
      <c r="T679" s="9" t="s">
        <v>8969</v>
      </c>
      <c r="U679" s="9" t="s">
        <v>9569</v>
      </c>
    </row>
    <row r="680" spans="1:21" x14ac:dyDescent="0.2">
      <c r="A680" s="6" t="s">
        <v>2477</v>
      </c>
      <c r="B680" s="6" t="s">
        <v>2476</v>
      </c>
      <c r="C680" s="6" t="s">
        <v>260</v>
      </c>
      <c r="D680" s="6" t="s">
        <v>168</v>
      </c>
      <c r="E680" s="6" t="s">
        <v>65</v>
      </c>
      <c r="F680" s="8" t="s">
        <v>66</v>
      </c>
      <c r="G680" s="6" t="s">
        <v>67</v>
      </c>
      <c r="H680" s="6" t="s">
        <v>2478</v>
      </c>
      <c r="I680" s="6" t="s">
        <v>1780</v>
      </c>
      <c r="J680" s="6" t="s">
        <v>219</v>
      </c>
      <c r="K680" s="6" t="s">
        <v>72</v>
      </c>
      <c r="L680" s="6">
        <v>476542475</v>
      </c>
      <c r="M680" s="6" t="s">
        <v>9863</v>
      </c>
      <c r="N680" s="6" t="s">
        <v>9864</v>
      </c>
      <c r="O680" s="6" t="s">
        <v>9865</v>
      </c>
      <c r="P680" s="6" t="s">
        <v>9866</v>
      </c>
      <c r="Q680" s="6"/>
      <c r="R680" s="6" t="s">
        <v>9867</v>
      </c>
      <c r="S680" s="6" t="s">
        <v>9877</v>
      </c>
      <c r="T680" s="6" t="s">
        <v>8817</v>
      </c>
      <c r="U680" s="6" t="s">
        <v>8629</v>
      </c>
    </row>
    <row r="681" spans="1:21" x14ac:dyDescent="0.2">
      <c r="A681" s="9" t="s">
        <v>2677</v>
      </c>
      <c r="B681" s="9" t="s">
        <v>2676</v>
      </c>
      <c r="C681" s="9" t="s">
        <v>246</v>
      </c>
      <c r="D681" s="9" t="s">
        <v>63</v>
      </c>
      <c r="E681" s="9" t="s">
        <v>65</v>
      </c>
      <c r="F681" s="10" t="s">
        <v>66</v>
      </c>
      <c r="G681" s="9" t="s">
        <v>67</v>
      </c>
      <c r="H681" s="9" t="s">
        <v>2678</v>
      </c>
      <c r="I681" s="9" t="s">
        <v>2679</v>
      </c>
      <c r="J681" s="9" t="s">
        <v>236</v>
      </c>
      <c r="K681" s="9" t="s">
        <v>72</v>
      </c>
      <c r="L681" s="9">
        <v>476542948</v>
      </c>
      <c r="M681" s="9" t="s">
        <v>9878</v>
      </c>
      <c r="N681" s="9" t="s">
        <v>9879</v>
      </c>
      <c r="O681" s="9" t="s">
        <v>9880</v>
      </c>
      <c r="P681" s="9" t="s">
        <v>9881</v>
      </c>
      <c r="Q681" s="9"/>
      <c r="R681" s="9" t="s">
        <v>9882</v>
      </c>
      <c r="S681" s="9" t="s">
        <v>9883</v>
      </c>
      <c r="T681" s="9" t="s">
        <v>8829</v>
      </c>
      <c r="U681" s="9" t="s">
        <v>8627</v>
      </c>
    </row>
    <row r="682" spans="1:21" x14ac:dyDescent="0.2">
      <c r="A682" s="6" t="s">
        <v>2513</v>
      </c>
      <c r="B682" s="6" t="s">
        <v>2512</v>
      </c>
      <c r="C682" s="6" t="s">
        <v>246</v>
      </c>
      <c r="D682" s="6" t="s">
        <v>63</v>
      </c>
      <c r="E682" s="6" t="s">
        <v>65</v>
      </c>
      <c r="F682" s="8" t="s">
        <v>66</v>
      </c>
      <c r="G682" s="6" t="s">
        <v>67</v>
      </c>
      <c r="H682" s="6" t="s">
        <v>2514</v>
      </c>
      <c r="I682" s="6" t="s">
        <v>2515</v>
      </c>
      <c r="J682" s="6" t="s">
        <v>426</v>
      </c>
      <c r="K682" s="6" t="s">
        <v>72</v>
      </c>
      <c r="L682" s="6">
        <v>476542948</v>
      </c>
      <c r="M682" s="6" t="s">
        <v>9878</v>
      </c>
      <c r="N682" s="6" t="s">
        <v>9879</v>
      </c>
      <c r="O682" s="6" t="s">
        <v>9880</v>
      </c>
      <c r="P682" s="6" t="s">
        <v>9881</v>
      </c>
      <c r="Q682" s="6"/>
      <c r="R682" s="6" t="s">
        <v>9882</v>
      </c>
      <c r="S682" s="6" t="s">
        <v>9884</v>
      </c>
      <c r="T682" s="6" t="s">
        <v>8825</v>
      </c>
      <c r="U682" s="6" t="s">
        <v>8627</v>
      </c>
    </row>
    <row r="683" spans="1:21" x14ac:dyDescent="0.2">
      <c r="A683" s="9" t="s">
        <v>253</v>
      </c>
      <c r="B683" s="9" t="s">
        <v>252</v>
      </c>
      <c r="C683" s="9" t="s">
        <v>246</v>
      </c>
      <c r="D683" s="9" t="s">
        <v>63</v>
      </c>
      <c r="E683" s="9" t="s">
        <v>65</v>
      </c>
      <c r="F683" s="10" t="s">
        <v>66</v>
      </c>
      <c r="G683" s="9" t="s">
        <v>67</v>
      </c>
      <c r="H683" s="9" t="s">
        <v>254</v>
      </c>
      <c r="I683" s="9" t="s">
        <v>255</v>
      </c>
      <c r="J683" s="9" t="s">
        <v>256</v>
      </c>
      <c r="K683" s="9" t="s">
        <v>72</v>
      </c>
      <c r="L683" s="9">
        <v>476542948</v>
      </c>
      <c r="M683" s="9" t="s">
        <v>9878</v>
      </c>
      <c r="N683" s="9" t="s">
        <v>9879</v>
      </c>
      <c r="O683" s="9" t="s">
        <v>9880</v>
      </c>
      <c r="P683" s="9" t="s">
        <v>9881</v>
      </c>
      <c r="Q683" s="9"/>
      <c r="R683" s="9" t="s">
        <v>9882</v>
      </c>
      <c r="S683" s="9" t="s">
        <v>9885</v>
      </c>
      <c r="T683" s="9" t="s">
        <v>9137</v>
      </c>
      <c r="U683" s="9" t="s">
        <v>8627</v>
      </c>
    </row>
    <row r="684" spans="1:21" x14ac:dyDescent="0.2">
      <c r="A684" s="6" t="s">
        <v>2639</v>
      </c>
      <c r="B684" s="6" t="s">
        <v>2638</v>
      </c>
      <c r="C684" s="6" t="s">
        <v>246</v>
      </c>
      <c r="D684" s="6" t="s">
        <v>168</v>
      </c>
      <c r="E684" s="6" t="s">
        <v>65</v>
      </c>
      <c r="F684" s="8" t="s">
        <v>66</v>
      </c>
      <c r="G684" s="6" t="s">
        <v>67</v>
      </c>
      <c r="H684" s="6" t="s">
        <v>2640</v>
      </c>
      <c r="I684" s="6" t="s">
        <v>2641</v>
      </c>
      <c r="J684" s="6" t="s">
        <v>2642</v>
      </c>
      <c r="K684" s="6" t="s">
        <v>72</v>
      </c>
      <c r="L684" s="6">
        <v>476542948</v>
      </c>
      <c r="M684" s="6" t="s">
        <v>9878</v>
      </c>
      <c r="N684" s="6" t="s">
        <v>9879</v>
      </c>
      <c r="O684" s="6" t="s">
        <v>9880</v>
      </c>
      <c r="P684" s="6" t="s">
        <v>9881</v>
      </c>
      <c r="Q684" s="6"/>
      <c r="R684" s="6" t="s">
        <v>9882</v>
      </c>
      <c r="S684" s="6" t="s">
        <v>9886</v>
      </c>
      <c r="T684" s="6" t="s">
        <v>9887</v>
      </c>
      <c r="U684" s="6" t="s">
        <v>8629</v>
      </c>
    </row>
    <row r="685" spans="1:21" x14ac:dyDescent="0.2">
      <c r="A685" s="9" t="s">
        <v>2518</v>
      </c>
      <c r="B685" s="9" t="s">
        <v>2517</v>
      </c>
      <c r="C685" s="9" t="s">
        <v>246</v>
      </c>
      <c r="D685" s="9" t="s">
        <v>63</v>
      </c>
      <c r="E685" s="9" t="s">
        <v>65</v>
      </c>
      <c r="F685" s="10" t="s">
        <v>66</v>
      </c>
      <c r="G685" s="9" t="s">
        <v>67</v>
      </c>
      <c r="H685" s="9" t="s">
        <v>1104</v>
      </c>
      <c r="I685" s="9" t="s">
        <v>2519</v>
      </c>
      <c r="J685" s="9" t="s">
        <v>2049</v>
      </c>
      <c r="K685" s="9" t="s">
        <v>72</v>
      </c>
      <c r="L685" s="9">
        <v>476542948</v>
      </c>
      <c r="M685" s="9" t="s">
        <v>9878</v>
      </c>
      <c r="N685" s="9" t="s">
        <v>9879</v>
      </c>
      <c r="O685" s="9" t="s">
        <v>9880</v>
      </c>
      <c r="P685" s="9" t="s">
        <v>9881</v>
      </c>
      <c r="Q685" s="9"/>
      <c r="R685" s="9" t="s">
        <v>9882</v>
      </c>
      <c r="S685" s="9" t="s">
        <v>9888</v>
      </c>
      <c r="T685" s="9" t="s">
        <v>9033</v>
      </c>
      <c r="U685" s="9" t="s">
        <v>8627</v>
      </c>
    </row>
    <row r="686" spans="1:21" x14ac:dyDescent="0.2">
      <c r="A686" s="6" t="s">
        <v>2481</v>
      </c>
      <c r="B686" s="6" t="s">
        <v>2480</v>
      </c>
      <c r="C686" s="6" t="s">
        <v>246</v>
      </c>
      <c r="D686" s="6" t="s">
        <v>63</v>
      </c>
      <c r="E686" s="6" t="s">
        <v>65</v>
      </c>
      <c r="F686" s="8" t="s">
        <v>66</v>
      </c>
      <c r="G686" s="6" t="s">
        <v>67</v>
      </c>
      <c r="H686" s="6" t="s">
        <v>2482</v>
      </c>
      <c r="I686" s="6" t="s">
        <v>2483</v>
      </c>
      <c r="J686" s="6" t="s">
        <v>2484</v>
      </c>
      <c r="K686" s="6" t="s">
        <v>72</v>
      </c>
      <c r="L686" s="6">
        <v>476542948</v>
      </c>
      <c r="M686" s="6" t="s">
        <v>9878</v>
      </c>
      <c r="N686" s="6" t="s">
        <v>9879</v>
      </c>
      <c r="O686" s="6" t="s">
        <v>9880</v>
      </c>
      <c r="P686" s="6" t="s">
        <v>9881</v>
      </c>
      <c r="Q686" s="6"/>
      <c r="R686" s="6" t="s">
        <v>9882</v>
      </c>
      <c r="S686" s="6" t="s">
        <v>9889</v>
      </c>
      <c r="T686" s="6" t="s">
        <v>9890</v>
      </c>
      <c r="U686" s="6" t="s">
        <v>8627</v>
      </c>
    </row>
    <row r="687" spans="1:21" x14ac:dyDescent="0.2">
      <c r="A687" s="9" t="s">
        <v>2497</v>
      </c>
      <c r="B687" s="9" t="s">
        <v>2496</v>
      </c>
      <c r="C687" s="9" t="s">
        <v>246</v>
      </c>
      <c r="D687" s="9" t="s">
        <v>63</v>
      </c>
      <c r="E687" s="9" t="s">
        <v>65</v>
      </c>
      <c r="F687" s="10" t="s">
        <v>66</v>
      </c>
      <c r="G687" s="9" t="s">
        <v>67</v>
      </c>
      <c r="H687" s="9" t="s">
        <v>2498</v>
      </c>
      <c r="I687" s="9" t="s">
        <v>2499</v>
      </c>
      <c r="J687" s="9" t="s">
        <v>572</v>
      </c>
      <c r="K687" s="9" t="s">
        <v>72</v>
      </c>
      <c r="L687" s="9">
        <v>476542948</v>
      </c>
      <c r="M687" s="9" t="s">
        <v>9878</v>
      </c>
      <c r="N687" s="9" t="s">
        <v>9879</v>
      </c>
      <c r="O687" s="9" t="s">
        <v>9880</v>
      </c>
      <c r="P687" s="9" t="s">
        <v>9881</v>
      </c>
      <c r="Q687" s="9"/>
      <c r="R687" s="9" t="s">
        <v>9882</v>
      </c>
      <c r="S687" s="9" t="s">
        <v>9891</v>
      </c>
      <c r="T687" s="9" t="s">
        <v>8814</v>
      </c>
      <c r="U687" s="9" t="s">
        <v>8627</v>
      </c>
    </row>
    <row r="688" spans="1:21" x14ac:dyDescent="0.2">
      <c r="A688" s="6" t="s">
        <v>2651</v>
      </c>
      <c r="B688" s="6" t="s">
        <v>2650</v>
      </c>
      <c r="C688" s="6" t="s">
        <v>246</v>
      </c>
      <c r="D688" s="6" t="s">
        <v>63</v>
      </c>
      <c r="E688" s="6" t="s">
        <v>65</v>
      </c>
      <c r="F688" s="8" t="s">
        <v>66</v>
      </c>
      <c r="G688" s="6" t="s">
        <v>67</v>
      </c>
      <c r="H688" s="6" t="s">
        <v>2652</v>
      </c>
      <c r="I688" s="6" t="s">
        <v>2653</v>
      </c>
      <c r="J688" s="6" t="s">
        <v>455</v>
      </c>
      <c r="K688" s="6" t="s">
        <v>72</v>
      </c>
      <c r="L688" s="6">
        <v>476542948</v>
      </c>
      <c r="M688" s="6" t="s">
        <v>9878</v>
      </c>
      <c r="N688" s="6" t="s">
        <v>9879</v>
      </c>
      <c r="O688" s="6" t="s">
        <v>9880</v>
      </c>
      <c r="P688" s="6" t="s">
        <v>9881</v>
      </c>
      <c r="Q688" s="6"/>
      <c r="R688" s="6" t="s">
        <v>9882</v>
      </c>
      <c r="S688" s="6" t="s">
        <v>9892</v>
      </c>
      <c r="T688" s="6" t="s">
        <v>8635</v>
      </c>
      <c r="U688" s="6" t="s">
        <v>8627</v>
      </c>
    </row>
    <row r="689" spans="1:21" x14ac:dyDescent="0.2">
      <c r="A689" s="9" t="s">
        <v>2492</v>
      </c>
      <c r="B689" s="9" t="s">
        <v>2491</v>
      </c>
      <c r="C689" s="9" t="s">
        <v>246</v>
      </c>
      <c r="D689" s="9" t="s">
        <v>63</v>
      </c>
      <c r="E689" s="9" t="s">
        <v>65</v>
      </c>
      <c r="F689" s="10" t="s">
        <v>66</v>
      </c>
      <c r="G689" s="9" t="s">
        <v>67</v>
      </c>
      <c r="H689" s="9" t="s">
        <v>2493</v>
      </c>
      <c r="I689" s="9" t="s">
        <v>672</v>
      </c>
      <c r="J689" s="9" t="s">
        <v>2494</v>
      </c>
      <c r="K689" s="9" t="s">
        <v>72</v>
      </c>
      <c r="L689" s="9">
        <v>476542948</v>
      </c>
      <c r="M689" s="9" t="s">
        <v>9878</v>
      </c>
      <c r="N689" s="9" t="s">
        <v>9879</v>
      </c>
      <c r="O689" s="9" t="s">
        <v>9880</v>
      </c>
      <c r="P689" s="9" t="s">
        <v>9881</v>
      </c>
      <c r="Q689" s="9"/>
      <c r="R689" s="9" t="s">
        <v>9882</v>
      </c>
      <c r="S689" s="9" t="s">
        <v>9893</v>
      </c>
      <c r="T689" s="9" t="s">
        <v>9894</v>
      </c>
      <c r="U689" s="9" t="s">
        <v>8627</v>
      </c>
    </row>
    <row r="690" spans="1:21" x14ac:dyDescent="0.2">
      <c r="A690" s="6" t="s">
        <v>247</v>
      </c>
      <c r="B690" s="6" t="s">
        <v>244</v>
      </c>
      <c r="C690" s="6" t="s">
        <v>246</v>
      </c>
      <c r="D690" s="6" t="s">
        <v>63</v>
      </c>
      <c r="E690" s="6" t="s">
        <v>65</v>
      </c>
      <c r="F690" s="8" t="s">
        <v>66</v>
      </c>
      <c r="G690" s="6" t="s">
        <v>67</v>
      </c>
      <c r="H690" s="6" t="s">
        <v>248</v>
      </c>
      <c r="I690" s="6" t="s">
        <v>249</v>
      </c>
      <c r="J690" s="6" t="s">
        <v>250</v>
      </c>
      <c r="K690" s="6" t="s">
        <v>72</v>
      </c>
      <c r="L690" s="6">
        <v>476542948</v>
      </c>
      <c r="M690" s="6" t="s">
        <v>9878</v>
      </c>
      <c r="N690" s="6" t="s">
        <v>9879</v>
      </c>
      <c r="O690" s="6" t="s">
        <v>9880</v>
      </c>
      <c r="P690" s="6" t="s">
        <v>9881</v>
      </c>
      <c r="Q690" s="6"/>
      <c r="R690" s="6" t="s">
        <v>9882</v>
      </c>
      <c r="S690" s="6" t="s">
        <v>9895</v>
      </c>
      <c r="T690" s="6" t="s">
        <v>9406</v>
      </c>
      <c r="U690" s="6" t="s">
        <v>8627</v>
      </c>
    </row>
    <row r="691" spans="1:21" x14ac:dyDescent="0.2">
      <c r="A691" s="9" t="s">
        <v>2338</v>
      </c>
      <c r="B691" s="9" t="s">
        <v>2336</v>
      </c>
      <c r="C691" s="9" t="s">
        <v>246</v>
      </c>
      <c r="D691" s="9" t="s">
        <v>63</v>
      </c>
      <c r="E691" s="9" t="s">
        <v>65</v>
      </c>
      <c r="F691" s="10" t="s">
        <v>66</v>
      </c>
      <c r="G691" s="9" t="s">
        <v>67</v>
      </c>
      <c r="H691" s="9" t="s">
        <v>2339</v>
      </c>
      <c r="I691" s="9" t="s">
        <v>2317</v>
      </c>
      <c r="J691" s="9" t="s">
        <v>2340</v>
      </c>
      <c r="K691" s="9" t="s">
        <v>72</v>
      </c>
      <c r="L691" s="9">
        <v>476542948</v>
      </c>
      <c r="M691" s="9" t="s">
        <v>9878</v>
      </c>
      <c r="N691" s="9" t="s">
        <v>9879</v>
      </c>
      <c r="O691" s="9" t="s">
        <v>9880</v>
      </c>
      <c r="P691" s="9" t="s">
        <v>9881</v>
      </c>
      <c r="Q691" s="9"/>
      <c r="R691" s="9" t="s">
        <v>9882</v>
      </c>
      <c r="S691" s="9" t="s">
        <v>9896</v>
      </c>
      <c r="T691" s="9" t="s">
        <v>9897</v>
      </c>
      <c r="U691" s="9" t="s">
        <v>8627</v>
      </c>
    </row>
    <row r="692" spans="1:21" x14ac:dyDescent="0.2">
      <c r="A692" s="6" t="s">
        <v>3516</v>
      </c>
      <c r="B692" s="6" t="s">
        <v>3515</v>
      </c>
      <c r="C692" s="6" t="s">
        <v>215</v>
      </c>
      <c r="D692" s="6" t="s">
        <v>63</v>
      </c>
      <c r="E692" s="6" t="s">
        <v>65</v>
      </c>
      <c r="F692" s="8" t="s">
        <v>66</v>
      </c>
      <c r="G692" s="6" t="s">
        <v>67</v>
      </c>
      <c r="H692" s="6" t="s">
        <v>3517</v>
      </c>
      <c r="I692" s="6" t="s">
        <v>3518</v>
      </c>
      <c r="J692" s="6" t="s">
        <v>3519</v>
      </c>
      <c r="K692" s="6" t="s">
        <v>72</v>
      </c>
      <c r="L692" s="6">
        <v>515137740</v>
      </c>
      <c r="M692" s="6" t="s">
        <v>9898</v>
      </c>
      <c r="N692" s="6" t="s">
        <v>9899</v>
      </c>
      <c r="O692" s="6" t="s">
        <v>9899</v>
      </c>
      <c r="P692" s="6"/>
      <c r="Q692" s="6"/>
      <c r="R692" s="6" t="s">
        <v>9900</v>
      </c>
      <c r="S692" s="6" t="s">
        <v>9901</v>
      </c>
      <c r="T692" s="6" t="s">
        <v>9902</v>
      </c>
      <c r="U692" s="6" t="s">
        <v>8880</v>
      </c>
    </row>
    <row r="693" spans="1:21" x14ac:dyDescent="0.2">
      <c r="A693" s="9" t="s">
        <v>239</v>
      </c>
      <c r="B693" s="9" t="s">
        <v>238</v>
      </c>
      <c r="C693" s="9" t="s">
        <v>215</v>
      </c>
      <c r="D693" s="9" t="s">
        <v>63</v>
      </c>
      <c r="E693" s="9" t="s">
        <v>65</v>
      </c>
      <c r="F693" s="10" t="s">
        <v>66</v>
      </c>
      <c r="G693" s="9" t="s">
        <v>67</v>
      </c>
      <c r="H693" s="9" t="s">
        <v>240</v>
      </c>
      <c r="I693" s="9" t="s">
        <v>241</v>
      </c>
      <c r="J693" s="9" t="s">
        <v>242</v>
      </c>
      <c r="K693" s="9" t="s">
        <v>72</v>
      </c>
      <c r="L693" s="9">
        <v>515137740</v>
      </c>
      <c r="M693" s="9" t="s">
        <v>9898</v>
      </c>
      <c r="N693" s="9" t="s">
        <v>9899</v>
      </c>
      <c r="O693" s="9" t="s">
        <v>9899</v>
      </c>
      <c r="P693" s="9"/>
      <c r="Q693" s="9"/>
      <c r="R693" s="9" t="s">
        <v>9900</v>
      </c>
      <c r="S693" s="9" t="s">
        <v>9903</v>
      </c>
      <c r="T693" s="9" t="s">
        <v>9800</v>
      </c>
      <c r="U693" s="9" t="s">
        <v>8880</v>
      </c>
    </row>
    <row r="694" spans="1:21" x14ac:dyDescent="0.2">
      <c r="A694" s="6" t="s">
        <v>8543</v>
      </c>
      <c r="B694" s="6" t="s">
        <v>8542</v>
      </c>
      <c r="C694" s="6" t="s">
        <v>215</v>
      </c>
      <c r="D694" s="6" t="s">
        <v>168</v>
      </c>
      <c r="E694" s="6" t="s">
        <v>65</v>
      </c>
      <c r="F694" s="8" t="s">
        <v>66</v>
      </c>
      <c r="G694" s="6" t="s">
        <v>67</v>
      </c>
      <c r="H694" s="6" t="s">
        <v>1395</v>
      </c>
      <c r="I694" s="6" t="s">
        <v>8544</v>
      </c>
      <c r="J694" s="6" t="s">
        <v>8545</v>
      </c>
      <c r="K694" s="6" t="s">
        <v>72</v>
      </c>
      <c r="L694" s="6">
        <v>515137740</v>
      </c>
      <c r="M694" s="6" t="s">
        <v>9898</v>
      </c>
      <c r="N694" s="6" t="s">
        <v>9899</v>
      </c>
      <c r="O694" s="6" t="s">
        <v>9899</v>
      </c>
      <c r="P694" s="6"/>
      <c r="Q694" s="6"/>
      <c r="R694" s="6" t="s">
        <v>9900</v>
      </c>
      <c r="S694" s="6" t="s">
        <v>9904</v>
      </c>
      <c r="T694" s="6" t="s">
        <v>9905</v>
      </c>
      <c r="U694" s="6" t="s">
        <v>8629</v>
      </c>
    </row>
    <row r="695" spans="1:21" x14ac:dyDescent="0.2">
      <c r="A695" s="9" t="s">
        <v>5671</v>
      </c>
      <c r="B695" s="9" t="s">
        <v>5670</v>
      </c>
      <c r="C695" s="9" t="s">
        <v>215</v>
      </c>
      <c r="D695" s="9" t="s">
        <v>168</v>
      </c>
      <c r="E695" s="9" t="s">
        <v>65</v>
      </c>
      <c r="F695" s="10" t="s">
        <v>66</v>
      </c>
      <c r="G695" s="9" t="s">
        <v>67</v>
      </c>
      <c r="H695" s="9" t="s">
        <v>5672</v>
      </c>
      <c r="I695" s="9" t="s">
        <v>2467</v>
      </c>
      <c r="J695" s="9" t="s">
        <v>395</v>
      </c>
      <c r="K695" s="9" t="s">
        <v>72</v>
      </c>
      <c r="L695" s="9">
        <v>515137740</v>
      </c>
      <c r="M695" s="9" t="s">
        <v>9898</v>
      </c>
      <c r="N695" s="9" t="s">
        <v>9899</v>
      </c>
      <c r="O695" s="9" t="s">
        <v>9899</v>
      </c>
      <c r="P695" s="9"/>
      <c r="Q695" s="9"/>
      <c r="R695" s="9" t="s">
        <v>9900</v>
      </c>
      <c r="S695" s="9" t="s">
        <v>9906</v>
      </c>
      <c r="T695" s="9" t="s">
        <v>8803</v>
      </c>
      <c r="U695" s="9" t="s">
        <v>8629</v>
      </c>
    </row>
    <row r="696" spans="1:21" x14ac:dyDescent="0.2">
      <c r="A696" s="6" t="s">
        <v>233</v>
      </c>
      <c r="B696" s="6" t="s">
        <v>232</v>
      </c>
      <c r="C696" s="6" t="s">
        <v>215</v>
      </c>
      <c r="D696" s="6" t="s">
        <v>63</v>
      </c>
      <c r="E696" s="6" t="s">
        <v>65</v>
      </c>
      <c r="F696" s="8" t="s">
        <v>66</v>
      </c>
      <c r="G696" s="6" t="s">
        <v>67</v>
      </c>
      <c r="H696" s="6" t="s">
        <v>234</v>
      </c>
      <c r="I696" s="6" t="s">
        <v>235</v>
      </c>
      <c r="J696" s="6" t="s">
        <v>236</v>
      </c>
      <c r="K696" s="6" t="s">
        <v>72</v>
      </c>
      <c r="L696" s="6">
        <v>515137740</v>
      </c>
      <c r="M696" s="6" t="s">
        <v>9898</v>
      </c>
      <c r="N696" s="6" t="s">
        <v>9899</v>
      </c>
      <c r="O696" s="6" t="s">
        <v>9899</v>
      </c>
      <c r="P696" s="6"/>
      <c r="Q696" s="6"/>
      <c r="R696" s="6" t="s">
        <v>9900</v>
      </c>
      <c r="S696" s="6" t="s">
        <v>9907</v>
      </c>
      <c r="T696" s="6" t="s">
        <v>8829</v>
      </c>
      <c r="U696" s="6" t="s">
        <v>8880</v>
      </c>
    </row>
    <row r="697" spans="1:21" x14ac:dyDescent="0.2">
      <c r="A697" s="9" t="s">
        <v>228</v>
      </c>
      <c r="B697" s="9" t="s">
        <v>227</v>
      </c>
      <c r="C697" s="9" t="s">
        <v>215</v>
      </c>
      <c r="D697" s="9" t="s">
        <v>63</v>
      </c>
      <c r="E697" s="9" t="s">
        <v>65</v>
      </c>
      <c r="F697" s="10" t="s">
        <v>66</v>
      </c>
      <c r="G697" s="9" t="s">
        <v>67</v>
      </c>
      <c r="H697" s="9" t="s">
        <v>229</v>
      </c>
      <c r="I697" s="9" t="s">
        <v>230</v>
      </c>
      <c r="J697" s="9" t="s">
        <v>225</v>
      </c>
      <c r="K697" s="9" t="s">
        <v>72</v>
      </c>
      <c r="L697" s="9">
        <v>515137740</v>
      </c>
      <c r="M697" s="9" t="s">
        <v>9898</v>
      </c>
      <c r="N697" s="9" t="s">
        <v>9899</v>
      </c>
      <c r="O697" s="9" t="s">
        <v>9899</v>
      </c>
      <c r="P697" s="9"/>
      <c r="Q697" s="9"/>
      <c r="R697" s="9" t="s">
        <v>9900</v>
      </c>
      <c r="S697" s="9" t="s">
        <v>9908</v>
      </c>
      <c r="T697" s="9" t="s">
        <v>9234</v>
      </c>
      <c r="U697" s="9" t="s">
        <v>8880</v>
      </c>
    </row>
    <row r="698" spans="1:21" x14ac:dyDescent="0.2">
      <c r="A698" s="6" t="s">
        <v>222</v>
      </c>
      <c r="B698" s="6" t="s">
        <v>221</v>
      </c>
      <c r="C698" s="6" t="s">
        <v>215</v>
      </c>
      <c r="D698" s="6" t="s">
        <v>63</v>
      </c>
      <c r="E698" s="6" t="s">
        <v>65</v>
      </c>
      <c r="F698" s="8" t="s">
        <v>66</v>
      </c>
      <c r="G698" s="6" t="s">
        <v>67</v>
      </c>
      <c r="H698" s="6" t="s">
        <v>223</v>
      </c>
      <c r="I698" s="6" t="s">
        <v>224</v>
      </c>
      <c r="J698" s="6" t="s">
        <v>225</v>
      </c>
      <c r="K698" s="6" t="s">
        <v>72</v>
      </c>
      <c r="L698" s="6">
        <v>515137740</v>
      </c>
      <c r="M698" s="6" t="s">
        <v>9898</v>
      </c>
      <c r="N698" s="6" t="s">
        <v>9899</v>
      </c>
      <c r="O698" s="6" t="s">
        <v>9899</v>
      </c>
      <c r="P698" s="6"/>
      <c r="Q698" s="6"/>
      <c r="R698" s="6" t="s">
        <v>9900</v>
      </c>
      <c r="S698" s="6" t="s">
        <v>9909</v>
      </c>
      <c r="T698" s="6" t="s">
        <v>9234</v>
      </c>
      <c r="U698" s="6" t="s">
        <v>8880</v>
      </c>
    </row>
    <row r="699" spans="1:21" x14ac:dyDescent="0.2">
      <c r="A699" s="9" t="s">
        <v>3699</v>
      </c>
      <c r="B699" s="9" t="s">
        <v>3698</v>
      </c>
      <c r="C699" s="9" t="s">
        <v>215</v>
      </c>
      <c r="D699" s="9" t="s">
        <v>168</v>
      </c>
      <c r="E699" s="9" t="s">
        <v>65</v>
      </c>
      <c r="F699" s="10" t="s">
        <v>66</v>
      </c>
      <c r="G699" s="9" t="s">
        <v>67</v>
      </c>
      <c r="H699" s="9" t="s">
        <v>3700</v>
      </c>
      <c r="I699" s="9" t="s">
        <v>3701</v>
      </c>
      <c r="J699" s="9" t="s">
        <v>572</v>
      </c>
      <c r="K699" s="9" t="s">
        <v>72</v>
      </c>
      <c r="L699" s="9">
        <v>515137740</v>
      </c>
      <c r="M699" s="9" t="s">
        <v>9898</v>
      </c>
      <c r="N699" s="9" t="s">
        <v>9899</v>
      </c>
      <c r="O699" s="9" t="s">
        <v>9899</v>
      </c>
      <c r="P699" s="9"/>
      <c r="Q699" s="9"/>
      <c r="R699" s="9" t="s">
        <v>9900</v>
      </c>
      <c r="S699" s="9" t="s">
        <v>9910</v>
      </c>
      <c r="T699" s="9" t="s">
        <v>8814</v>
      </c>
      <c r="U699" s="9" t="s">
        <v>8629</v>
      </c>
    </row>
    <row r="700" spans="1:21" x14ac:dyDescent="0.2">
      <c r="A700" s="6" t="s">
        <v>216</v>
      </c>
      <c r="B700" s="6" t="s">
        <v>213</v>
      </c>
      <c r="C700" s="6" t="s">
        <v>215</v>
      </c>
      <c r="D700" s="6" t="s">
        <v>168</v>
      </c>
      <c r="E700" s="6" t="s">
        <v>65</v>
      </c>
      <c r="F700" s="8" t="s">
        <v>66</v>
      </c>
      <c r="G700" s="6" t="s">
        <v>67</v>
      </c>
      <c r="H700" s="6" t="s">
        <v>217</v>
      </c>
      <c r="I700" s="6" t="s">
        <v>218</v>
      </c>
      <c r="J700" s="6" t="s">
        <v>219</v>
      </c>
      <c r="K700" s="6" t="s">
        <v>72</v>
      </c>
      <c r="L700" s="6">
        <v>515137740</v>
      </c>
      <c r="M700" s="6" t="s">
        <v>9898</v>
      </c>
      <c r="N700" s="6" t="s">
        <v>9899</v>
      </c>
      <c r="O700" s="6" t="s">
        <v>9899</v>
      </c>
      <c r="P700" s="6"/>
      <c r="Q700" s="6"/>
      <c r="R700" s="6" t="s">
        <v>9900</v>
      </c>
      <c r="S700" s="6" t="s">
        <v>9911</v>
      </c>
      <c r="T700" s="6" t="s">
        <v>8817</v>
      </c>
      <c r="U700" s="6" t="s">
        <v>8629</v>
      </c>
    </row>
    <row r="701" spans="1:21" x14ac:dyDescent="0.2">
      <c r="A701" s="9" t="s">
        <v>2702</v>
      </c>
      <c r="B701" s="9" t="s">
        <v>2701</v>
      </c>
      <c r="C701" s="9" t="s">
        <v>190</v>
      </c>
      <c r="D701" s="9" t="s">
        <v>63</v>
      </c>
      <c r="E701" s="9" t="s">
        <v>65</v>
      </c>
      <c r="F701" s="10" t="s">
        <v>66</v>
      </c>
      <c r="G701" s="9" t="s">
        <v>67</v>
      </c>
      <c r="H701" s="9" t="s">
        <v>736</v>
      </c>
      <c r="I701" s="9" t="s">
        <v>2703</v>
      </c>
      <c r="J701" s="9" t="s">
        <v>200</v>
      </c>
      <c r="K701" s="9" t="s">
        <v>72</v>
      </c>
      <c r="L701" s="9">
        <v>476544861</v>
      </c>
      <c r="M701" s="9" t="s">
        <v>9912</v>
      </c>
      <c r="N701" s="9" t="s">
        <v>9913</v>
      </c>
      <c r="O701" s="9" t="s">
        <v>9914</v>
      </c>
      <c r="P701" s="9" t="s">
        <v>9915</v>
      </c>
      <c r="Q701" s="9"/>
      <c r="R701" s="9" t="s">
        <v>9916</v>
      </c>
      <c r="S701" s="9" t="s">
        <v>9917</v>
      </c>
      <c r="T701" s="9" t="s">
        <v>9918</v>
      </c>
      <c r="U701" s="9" t="s">
        <v>9919</v>
      </c>
    </row>
    <row r="702" spans="1:21" x14ac:dyDescent="0.2">
      <c r="A702" s="6" t="s">
        <v>2798</v>
      </c>
      <c r="B702" s="6" t="s">
        <v>2797</v>
      </c>
      <c r="C702" s="6" t="s">
        <v>190</v>
      </c>
      <c r="D702" s="6" t="s">
        <v>63</v>
      </c>
      <c r="E702" s="6" t="s">
        <v>65</v>
      </c>
      <c r="F702" s="8" t="s">
        <v>66</v>
      </c>
      <c r="G702" s="6" t="s">
        <v>67</v>
      </c>
      <c r="H702" s="6" t="s">
        <v>2332</v>
      </c>
      <c r="I702" s="6" t="s">
        <v>2799</v>
      </c>
      <c r="J702" s="6" t="s">
        <v>200</v>
      </c>
      <c r="K702" s="6" t="s">
        <v>72</v>
      </c>
      <c r="L702" s="6">
        <v>476544861</v>
      </c>
      <c r="M702" s="6" t="s">
        <v>9912</v>
      </c>
      <c r="N702" s="6" t="s">
        <v>9913</v>
      </c>
      <c r="O702" s="6" t="s">
        <v>9914</v>
      </c>
      <c r="P702" s="6" t="s">
        <v>9915</v>
      </c>
      <c r="Q702" s="6"/>
      <c r="R702" s="6" t="s">
        <v>9916</v>
      </c>
      <c r="S702" s="6" t="s">
        <v>9920</v>
      </c>
      <c r="T702" s="6" t="s">
        <v>9918</v>
      </c>
      <c r="U702" s="6" t="s">
        <v>9919</v>
      </c>
    </row>
    <row r="703" spans="1:21" x14ac:dyDescent="0.2">
      <c r="A703" s="9" t="s">
        <v>2687</v>
      </c>
      <c r="B703" s="9" t="s">
        <v>2686</v>
      </c>
      <c r="C703" s="9" t="s">
        <v>190</v>
      </c>
      <c r="D703" s="9" t="s">
        <v>63</v>
      </c>
      <c r="E703" s="9" t="s">
        <v>65</v>
      </c>
      <c r="F703" s="10" t="s">
        <v>66</v>
      </c>
      <c r="G703" s="9" t="s">
        <v>67</v>
      </c>
      <c r="H703" s="9" t="s">
        <v>1355</v>
      </c>
      <c r="I703" s="9" t="s">
        <v>2688</v>
      </c>
      <c r="J703" s="9" t="s">
        <v>426</v>
      </c>
      <c r="K703" s="9" t="s">
        <v>72</v>
      </c>
      <c r="L703" s="9">
        <v>476544861</v>
      </c>
      <c r="M703" s="9" t="s">
        <v>9912</v>
      </c>
      <c r="N703" s="9" t="s">
        <v>9913</v>
      </c>
      <c r="O703" s="9" t="s">
        <v>9914</v>
      </c>
      <c r="P703" s="9" t="s">
        <v>9915</v>
      </c>
      <c r="Q703" s="9"/>
      <c r="R703" s="9" t="s">
        <v>9916</v>
      </c>
      <c r="S703" s="9" t="s">
        <v>9921</v>
      </c>
      <c r="T703" s="9" t="s">
        <v>8825</v>
      </c>
      <c r="U703" s="9" t="s">
        <v>9919</v>
      </c>
    </row>
    <row r="704" spans="1:21" x14ac:dyDescent="0.2">
      <c r="A704" s="6" t="s">
        <v>2548</v>
      </c>
      <c r="B704" s="6" t="s">
        <v>2547</v>
      </c>
      <c r="C704" s="6" t="s">
        <v>190</v>
      </c>
      <c r="D704" s="6" t="s">
        <v>168</v>
      </c>
      <c r="E704" s="6" t="s">
        <v>65</v>
      </c>
      <c r="F704" s="8" t="s">
        <v>66</v>
      </c>
      <c r="G704" s="6" t="s">
        <v>67</v>
      </c>
      <c r="H704" s="6" t="s">
        <v>2549</v>
      </c>
      <c r="I704" s="6" t="s">
        <v>2550</v>
      </c>
      <c r="J704" s="6" t="s">
        <v>2551</v>
      </c>
      <c r="K704" s="6" t="s">
        <v>72</v>
      </c>
      <c r="L704" s="6">
        <v>476544861</v>
      </c>
      <c r="M704" s="6" t="s">
        <v>9912</v>
      </c>
      <c r="N704" s="6" t="s">
        <v>9913</v>
      </c>
      <c r="O704" s="6" t="s">
        <v>9914</v>
      </c>
      <c r="P704" s="6" t="s">
        <v>9915</v>
      </c>
      <c r="Q704" s="6"/>
      <c r="R704" s="6" t="s">
        <v>9916</v>
      </c>
      <c r="S704" s="6" t="s">
        <v>9922</v>
      </c>
      <c r="T704" s="6" t="s">
        <v>9923</v>
      </c>
      <c r="U704" s="6" t="s">
        <v>8629</v>
      </c>
    </row>
    <row r="705" spans="1:21" x14ac:dyDescent="0.2">
      <c r="A705" s="9" t="s">
        <v>2805</v>
      </c>
      <c r="B705" s="9" t="s">
        <v>2804</v>
      </c>
      <c r="C705" s="9" t="s">
        <v>190</v>
      </c>
      <c r="D705" s="9" t="s">
        <v>168</v>
      </c>
      <c r="E705" s="9" t="s">
        <v>65</v>
      </c>
      <c r="F705" s="10" t="s">
        <v>66</v>
      </c>
      <c r="G705" s="9" t="s">
        <v>67</v>
      </c>
      <c r="H705" s="9" t="s">
        <v>2339</v>
      </c>
      <c r="I705" s="9" t="s">
        <v>2806</v>
      </c>
      <c r="J705" s="9" t="s">
        <v>88</v>
      </c>
      <c r="K705" s="9" t="s">
        <v>72</v>
      </c>
      <c r="L705" s="9">
        <v>476544861</v>
      </c>
      <c r="M705" s="9" t="s">
        <v>9912</v>
      </c>
      <c r="N705" s="9" t="s">
        <v>9913</v>
      </c>
      <c r="O705" s="9" t="s">
        <v>9914</v>
      </c>
      <c r="P705" s="9" t="s">
        <v>9915</v>
      </c>
      <c r="Q705" s="9"/>
      <c r="R705" s="9" t="s">
        <v>9916</v>
      </c>
      <c r="S705" s="9" t="s">
        <v>9924</v>
      </c>
      <c r="T705" s="9" t="s">
        <v>8849</v>
      </c>
      <c r="U705" s="9" t="s">
        <v>8629</v>
      </c>
    </row>
    <row r="706" spans="1:21" x14ac:dyDescent="0.2">
      <c r="A706" s="6" t="s">
        <v>2691</v>
      </c>
      <c r="B706" s="6" t="s">
        <v>2690</v>
      </c>
      <c r="C706" s="6" t="s">
        <v>190</v>
      </c>
      <c r="D706" s="6" t="s">
        <v>63</v>
      </c>
      <c r="E706" s="6" t="s">
        <v>65</v>
      </c>
      <c r="F706" s="8" t="s">
        <v>66</v>
      </c>
      <c r="G706" s="6" t="s">
        <v>67</v>
      </c>
      <c r="H706" s="6" t="s">
        <v>2692</v>
      </c>
      <c r="I706" s="6" t="s">
        <v>2693</v>
      </c>
      <c r="J706" s="6" t="s">
        <v>922</v>
      </c>
      <c r="K706" s="6" t="s">
        <v>72</v>
      </c>
      <c r="L706" s="6">
        <v>476544861</v>
      </c>
      <c r="M706" s="6" t="s">
        <v>9912</v>
      </c>
      <c r="N706" s="6" t="s">
        <v>9913</v>
      </c>
      <c r="O706" s="6" t="s">
        <v>9914</v>
      </c>
      <c r="P706" s="6" t="s">
        <v>9915</v>
      </c>
      <c r="Q706" s="6"/>
      <c r="R706" s="6" t="s">
        <v>9916</v>
      </c>
      <c r="S706" s="6" t="s">
        <v>9925</v>
      </c>
      <c r="T706" s="6" t="s">
        <v>9080</v>
      </c>
      <c r="U706" s="6" t="s">
        <v>9919</v>
      </c>
    </row>
    <row r="707" spans="1:21" x14ac:dyDescent="0.2">
      <c r="A707" s="9" t="s">
        <v>208</v>
      </c>
      <c r="B707" s="9" t="s">
        <v>9926</v>
      </c>
      <c r="C707" s="9" t="s">
        <v>190</v>
      </c>
      <c r="D707" s="9" t="s">
        <v>168</v>
      </c>
      <c r="E707" s="9" t="s">
        <v>65</v>
      </c>
      <c r="F707" s="10" t="s">
        <v>66</v>
      </c>
      <c r="G707" s="9" t="s">
        <v>67</v>
      </c>
      <c r="H707" s="9" t="s">
        <v>209</v>
      </c>
      <c r="I707" s="9" t="s">
        <v>210</v>
      </c>
      <c r="J707" s="9" t="s">
        <v>211</v>
      </c>
      <c r="K707" s="9" t="s">
        <v>72</v>
      </c>
      <c r="L707" s="9">
        <v>476544861</v>
      </c>
      <c r="M707" s="9" t="s">
        <v>9912</v>
      </c>
      <c r="N707" s="9" t="s">
        <v>9913</v>
      </c>
      <c r="O707" s="9" t="s">
        <v>9914</v>
      </c>
      <c r="P707" s="9" t="s">
        <v>9915</v>
      </c>
      <c r="Q707" s="9"/>
      <c r="R707" s="9" t="s">
        <v>9916</v>
      </c>
      <c r="S707" s="9" t="s">
        <v>9927</v>
      </c>
      <c r="T707" s="9" t="s">
        <v>9928</v>
      </c>
      <c r="U707" s="9" t="s">
        <v>8629</v>
      </c>
    </row>
    <row r="708" spans="1:21" x14ac:dyDescent="0.2">
      <c r="A708" s="6" t="s">
        <v>3030</v>
      </c>
      <c r="B708" s="6" t="s">
        <v>3029</v>
      </c>
      <c r="C708" s="6" t="s">
        <v>190</v>
      </c>
      <c r="D708" s="6" t="s">
        <v>63</v>
      </c>
      <c r="E708" s="6" t="s">
        <v>65</v>
      </c>
      <c r="F708" s="8" t="s">
        <v>66</v>
      </c>
      <c r="G708" s="6" t="s">
        <v>67</v>
      </c>
      <c r="H708" s="6" t="s">
        <v>3031</v>
      </c>
      <c r="I708" s="6" t="s">
        <v>3032</v>
      </c>
      <c r="J708" s="6" t="s">
        <v>3033</v>
      </c>
      <c r="K708" s="6" t="s">
        <v>72</v>
      </c>
      <c r="L708" s="6">
        <v>476544861</v>
      </c>
      <c r="M708" s="6" t="s">
        <v>9912</v>
      </c>
      <c r="N708" s="6" t="s">
        <v>9913</v>
      </c>
      <c r="O708" s="6" t="s">
        <v>9914</v>
      </c>
      <c r="P708" s="6" t="s">
        <v>9915</v>
      </c>
      <c r="Q708" s="6"/>
      <c r="R708" s="6" t="s">
        <v>9916</v>
      </c>
      <c r="S708" s="6" t="s">
        <v>9929</v>
      </c>
      <c r="T708" s="6" t="s">
        <v>9930</v>
      </c>
      <c r="U708" s="6" t="s">
        <v>9919</v>
      </c>
    </row>
    <row r="709" spans="1:21" x14ac:dyDescent="0.2">
      <c r="A709" s="9" t="s">
        <v>2537</v>
      </c>
      <c r="B709" s="9" t="s">
        <v>2536</v>
      </c>
      <c r="C709" s="9" t="s">
        <v>190</v>
      </c>
      <c r="D709" s="9" t="s">
        <v>63</v>
      </c>
      <c r="E709" s="9" t="s">
        <v>65</v>
      </c>
      <c r="F709" s="10" t="s">
        <v>66</v>
      </c>
      <c r="G709" s="9" t="s">
        <v>67</v>
      </c>
      <c r="H709" s="9" t="s">
        <v>2538</v>
      </c>
      <c r="I709" s="9" t="s">
        <v>2539</v>
      </c>
      <c r="J709" s="9" t="s">
        <v>426</v>
      </c>
      <c r="K709" s="9" t="s">
        <v>72</v>
      </c>
      <c r="L709" s="9">
        <v>476544861</v>
      </c>
      <c r="M709" s="9" t="s">
        <v>9912</v>
      </c>
      <c r="N709" s="9" t="s">
        <v>9913</v>
      </c>
      <c r="O709" s="9" t="s">
        <v>9914</v>
      </c>
      <c r="P709" s="9" t="s">
        <v>9915</v>
      </c>
      <c r="Q709" s="9"/>
      <c r="R709" s="9" t="s">
        <v>9916</v>
      </c>
      <c r="S709" s="9" t="s">
        <v>9931</v>
      </c>
      <c r="T709" s="9" t="s">
        <v>8825</v>
      </c>
      <c r="U709" s="9" t="s">
        <v>9919</v>
      </c>
    </row>
    <row r="710" spans="1:21" x14ac:dyDescent="0.2">
      <c r="A710" s="6" t="s">
        <v>203</v>
      </c>
      <c r="B710" s="6" t="s">
        <v>202</v>
      </c>
      <c r="C710" s="6" t="s">
        <v>190</v>
      </c>
      <c r="D710" s="6" t="s">
        <v>63</v>
      </c>
      <c r="E710" s="6" t="s">
        <v>65</v>
      </c>
      <c r="F710" s="8" t="s">
        <v>66</v>
      </c>
      <c r="G710" s="6" t="s">
        <v>67</v>
      </c>
      <c r="H710" s="6" t="s">
        <v>204</v>
      </c>
      <c r="I710" s="6" t="s">
        <v>205</v>
      </c>
      <c r="J710" s="6" t="s">
        <v>200</v>
      </c>
      <c r="K710" s="6" t="s">
        <v>72</v>
      </c>
      <c r="L710" s="6">
        <v>476544861</v>
      </c>
      <c r="M710" s="6" t="s">
        <v>9912</v>
      </c>
      <c r="N710" s="6" t="s">
        <v>9913</v>
      </c>
      <c r="O710" s="6" t="s">
        <v>9914</v>
      </c>
      <c r="P710" s="6" t="s">
        <v>9915</v>
      </c>
      <c r="Q710" s="6"/>
      <c r="R710" s="6" t="s">
        <v>9916</v>
      </c>
      <c r="S710" s="6" t="s">
        <v>9932</v>
      </c>
      <c r="T710" s="6" t="s">
        <v>9918</v>
      </c>
      <c r="U710" s="6" t="s">
        <v>9933</v>
      </c>
    </row>
    <row r="711" spans="1:21" x14ac:dyDescent="0.2">
      <c r="A711" s="9" t="s">
        <v>2953</v>
      </c>
      <c r="B711" s="9" t="s">
        <v>2950</v>
      </c>
      <c r="C711" s="9" t="s">
        <v>190</v>
      </c>
      <c r="D711" s="9" t="s">
        <v>168</v>
      </c>
      <c r="E711" s="9" t="s">
        <v>65</v>
      </c>
      <c r="F711" s="10" t="s">
        <v>66</v>
      </c>
      <c r="G711" s="9" t="s">
        <v>67</v>
      </c>
      <c r="H711" s="9" t="s">
        <v>2954</v>
      </c>
      <c r="I711" s="9" t="s">
        <v>2955</v>
      </c>
      <c r="J711" s="9" t="s">
        <v>236</v>
      </c>
      <c r="K711" s="9" t="s">
        <v>72</v>
      </c>
      <c r="L711" s="9">
        <v>476544861</v>
      </c>
      <c r="M711" s="9" t="s">
        <v>9912</v>
      </c>
      <c r="N711" s="9" t="s">
        <v>9913</v>
      </c>
      <c r="O711" s="9" t="s">
        <v>9914</v>
      </c>
      <c r="P711" s="9" t="s">
        <v>9915</v>
      </c>
      <c r="Q711" s="9"/>
      <c r="R711" s="9" t="s">
        <v>9916</v>
      </c>
      <c r="S711" s="9" t="s">
        <v>9934</v>
      </c>
      <c r="T711" s="9" t="s">
        <v>8829</v>
      </c>
      <c r="U711" s="9" t="s">
        <v>8629</v>
      </c>
    </row>
    <row r="712" spans="1:21" x14ac:dyDescent="0.2">
      <c r="A712" s="6" t="s">
        <v>2941</v>
      </c>
      <c r="B712" s="6" t="s">
        <v>2940</v>
      </c>
      <c r="C712" s="6" t="s">
        <v>190</v>
      </c>
      <c r="D712" s="6" t="s">
        <v>63</v>
      </c>
      <c r="E712" s="6" t="s">
        <v>65</v>
      </c>
      <c r="F712" s="8" t="s">
        <v>66</v>
      </c>
      <c r="G712" s="6" t="s">
        <v>67</v>
      </c>
      <c r="H712" s="6" t="s">
        <v>2942</v>
      </c>
      <c r="I712" s="6" t="s">
        <v>2943</v>
      </c>
      <c r="J712" s="6" t="s">
        <v>420</v>
      </c>
      <c r="K712" s="6" t="s">
        <v>72</v>
      </c>
      <c r="L712" s="6">
        <v>476544861</v>
      </c>
      <c r="M712" s="6" t="s">
        <v>9912</v>
      </c>
      <c r="N712" s="6" t="s">
        <v>9913</v>
      </c>
      <c r="O712" s="6" t="s">
        <v>9914</v>
      </c>
      <c r="P712" s="6" t="s">
        <v>9915</v>
      </c>
      <c r="Q712" s="6"/>
      <c r="R712" s="6" t="s">
        <v>9916</v>
      </c>
      <c r="S712" s="6" t="s">
        <v>9935</v>
      </c>
      <c r="T712" s="6" t="s">
        <v>8858</v>
      </c>
      <c r="U712" s="6" t="s">
        <v>9919</v>
      </c>
    </row>
    <row r="713" spans="1:21" x14ac:dyDescent="0.2">
      <c r="A713" s="9" t="s">
        <v>2706</v>
      </c>
      <c r="B713" s="9" t="s">
        <v>2705</v>
      </c>
      <c r="C713" s="9" t="s">
        <v>190</v>
      </c>
      <c r="D713" s="9" t="s">
        <v>168</v>
      </c>
      <c r="E713" s="9" t="s">
        <v>65</v>
      </c>
      <c r="F713" s="10" t="s">
        <v>66</v>
      </c>
      <c r="G713" s="9" t="s">
        <v>67</v>
      </c>
      <c r="H713" s="9" t="s">
        <v>2707</v>
      </c>
      <c r="I713" s="9" t="s">
        <v>2708</v>
      </c>
      <c r="J713" s="9" t="s">
        <v>420</v>
      </c>
      <c r="K713" s="9" t="s">
        <v>72</v>
      </c>
      <c r="L713" s="9">
        <v>476544861</v>
      </c>
      <c r="M713" s="9" t="s">
        <v>9912</v>
      </c>
      <c r="N713" s="9" t="s">
        <v>9913</v>
      </c>
      <c r="O713" s="9" t="s">
        <v>9914</v>
      </c>
      <c r="P713" s="9" t="s">
        <v>9915</v>
      </c>
      <c r="Q713" s="9"/>
      <c r="R713" s="9" t="s">
        <v>9916</v>
      </c>
      <c r="S713" s="9" t="s">
        <v>9936</v>
      </c>
      <c r="T713" s="9" t="s">
        <v>8858</v>
      </c>
      <c r="U713" s="9" t="s">
        <v>8629</v>
      </c>
    </row>
    <row r="714" spans="1:21" x14ac:dyDescent="0.2">
      <c r="A714" s="6" t="s">
        <v>2559</v>
      </c>
      <c r="B714" s="6" t="s">
        <v>2558</v>
      </c>
      <c r="C714" s="6" t="s">
        <v>190</v>
      </c>
      <c r="D714" s="6" t="s">
        <v>63</v>
      </c>
      <c r="E714" s="6" t="s">
        <v>65</v>
      </c>
      <c r="F714" s="8" t="s">
        <v>66</v>
      </c>
      <c r="G714" s="6" t="s">
        <v>67</v>
      </c>
      <c r="H714" s="6" t="s">
        <v>2560</v>
      </c>
      <c r="I714" s="6" t="s">
        <v>2561</v>
      </c>
      <c r="J714" s="6" t="s">
        <v>2562</v>
      </c>
      <c r="K714" s="6" t="s">
        <v>72</v>
      </c>
      <c r="L714" s="6">
        <v>476544861</v>
      </c>
      <c r="M714" s="6" t="s">
        <v>9912</v>
      </c>
      <c r="N714" s="6" t="s">
        <v>9913</v>
      </c>
      <c r="O714" s="6" t="s">
        <v>9914</v>
      </c>
      <c r="P714" s="6" t="s">
        <v>9915</v>
      </c>
      <c r="Q714" s="6"/>
      <c r="R714" s="6" t="s">
        <v>9916</v>
      </c>
      <c r="S714" s="6" t="s">
        <v>9937</v>
      </c>
      <c r="T714" s="6" t="s">
        <v>9938</v>
      </c>
      <c r="U714" s="6" t="s">
        <v>9933</v>
      </c>
    </row>
    <row r="715" spans="1:21" x14ac:dyDescent="0.2">
      <c r="A715" s="9" t="s">
        <v>197</v>
      </c>
      <c r="B715" s="9" t="s">
        <v>196</v>
      </c>
      <c r="C715" s="9" t="s">
        <v>190</v>
      </c>
      <c r="D715" s="9" t="s">
        <v>63</v>
      </c>
      <c r="E715" s="9" t="s">
        <v>65</v>
      </c>
      <c r="F715" s="10" t="s">
        <v>66</v>
      </c>
      <c r="G715" s="9" t="s">
        <v>67</v>
      </c>
      <c r="H715" s="9" t="s">
        <v>198</v>
      </c>
      <c r="I715" s="9" t="s">
        <v>199</v>
      </c>
      <c r="J715" s="9" t="s">
        <v>200</v>
      </c>
      <c r="K715" s="9" t="s">
        <v>72</v>
      </c>
      <c r="L715" s="9">
        <v>476544861</v>
      </c>
      <c r="M715" s="9" t="s">
        <v>9912</v>
      </c>
      <c r="N715" s="9" t="s">
        <v>9913</v>
      </c>
      <c r="O715" s="9" t="s">
        <v>9914</v>
      </c>
      <c r="P715" s="9" t="s">
        <v>9915</v>
      </c>
      <c r="Q715" s="9"/>
      <c r="R715" s="9" t="s">
        <v>9916</v>
      </c>
      <c r="S715" s="9" t="s">
        <v>9939</v>
      </c>
      <c r="T715" s="9" t="s">
        <v>9918</v>
      </c>
      <c r="U715" s="9" t="s">
        <v>9933</v>
      </c>
    </row>
    <row r="716" spans="1:21" x14ac:dyDescent="0.2">
      <c r="A716" s="6" t="s">
        <v>2565</v>
      </c>
      <c r="B716" s="6" t="s">
        <v>2564</v>
      </c>
      <c r="C716" s="6" t="s">
        <v>190</v>
      </c>
      <c r="D716" s="6" t="s">
        <v>63</v>
      </c>
      <c r="E716" s="6" t="s">
        <v>65</v>
      </c>
      <c r="F716" s="8" t="s">
        <v>66</v>
      </c>
      <c r="G716" s="6" t="s">
        <v>67</v>
      </c>
      <c r="H716" s="6" t="s">
        <v>2566</v>
      </c>
      <c r="I716" s="6" t="s">
        <v>2567</v>
      </c>
      <c r="J716" s="6" t="s">
        <v>407</v>
      </c>
      <c r="K716" s="6" t="s">
        <v>72</v>
      </c>
      <c r="L716" s="6">
        <v>476544861</v>
      </c>
      <c r="M716" s="6" t="s">
        <v>9912</v>
      </c>
      <c r="N716" s="6" t="s">
        <v>9913</v>
      </c>
      <c r="O716" s="6" t="s">
        <v>9914</v>
      </c>
      <c r="P716" s="6" t="s">
        <v>9915</v>
      </c>
      <c r="Q716" s="6"/>
      <c r="R716" s="6" t="s">
        <v>9916</v>
      </c>
      <c r="S716" s="6" t="s">
        <v>9940</v>
      </c>
      <c r="T716" s="6" t="s">
        <v>8995</v>
      </c>
      <c r="U716" s="6" t="s">
        <v>9919</v>
      </c>
    </row>
    <row r="717" spans="1:21" x14ac:dyDescent="0.2">
      <c r="A717" s="9" t="s">
        <v>191</v>
      </c>
      <c r="B717" s="9" t="s">
        <v>188</v>
      </c>
      <c r="C717" s="9" t="s">
        <v>190</v>
      </c>
      <c r="D717" s="9" t="s">
        <v>168</v>
      </c>
      <c r="E717" s="9" t="s">
        <v>65</v>
      </c>
      <c r="F717" s="10" t="s">
        <v>66</v>
      </c>
      <c r="G717" s="9" t="s">
        <v>67</v>
      </c>
      <c r="H717" s="9" t="s">
        <v>192</v>
      </c>
      <c r="I717" s="9" t="s">
        <v>193</v>
      </c>
      <c r="J717" s="9" t="s">
        <v>194</v>
      </c>
      <c r="K717" s="9" t="s">
        <v>72</v>
      </c>
      <c r="L717" s="9">
        <v>476544861</v>
      </c>
      <c r="M717" s="9" t="s">
        <v>9912</v>
      </c>
      <c r="N717" s="9" t="s">
        <v>9913</v>
      </c>
      <c r="O717" s="9" t="s">
        <v>9914</v>
      </c>
      <c r="P717" s="9" t="s">
        <v>9915</v>
      </c>
      <c r="Q717" s="9"/>
      <c r="R717" s="9" t="s">
        <v>9916</v>
      </c>
      <c r="S717" s="9" t="s">
        <v>9941</v>
      </c>
      <c r="T717" s="9" t="s">
        <v>8933</v>
      </c>
      <c r="U717" s="9" t="s">
        <v>8629</v>
      </c>
    </row>
    <row r="718" spans="1:21" x14ac:dyDescent="0.2">
      <c r="A718" s="6" t="s">
        <v>2926</v>
      </c>
      <c r="B718" s="6" t="s">
        <v>2924</v>
      </c>
      <c r="C718" s="6" t="s">
        <v>190</v>
      </c>
      <c r="D718" s="6" t="s">
        <v>63</v>
      </c>
      <c r="E718" s="6" t="s">
        <v>65</v>
      </c>
      <c r="F718" s="8" t="s">
        <v>66</v>
      </c>
      <c r="G718" s="6" t="s">
        <v>67</v>
      </c>
      <c r="H718" s="6" t="s">
        <v>2927</v>
      </c>
      <c r="I718" s="6" t="s">
        <v>2928</v>
      </c>
      <c r="J718" s="6" t="s">
        <v>1270</v>
      </c>
      <c r="K718" s="6" t="s">
        <v>72</v>
      </c>
      <c r="L718" s="6">
        <v>476544861</v>
      </c>
      <c r="M718" s="6" t="s">
        <v>9912</v>
      </c>
      <c r="N718" s="6" t="s">
        <v>9913</v>
      </c>
      <c r="O718" s="6" t="s">
        <v>9914</v>
      </c>
      <c r="P718" s="6" t="s">
        <v>9915</v>
      </c>
      <c r="Q718" s="6"/>
      <c r="R718" s="6" t="s">
        <v>9916</v>
      </c>
      <c r="S718" s="6" t="s">
        <v>9942</v>
      </c>
      <c r="T718" s="6" t="s">
        <v>9692</v>
      </c>
      <c r="U718" s="6" t="s">
        <v>9919</v>
      </c>
    </row>
    <row r="719" spans="1:21" x14ac:dyDescent="0.2">
      <c r="A719" s="9" t="s">
        <v>2830</v>
      </c>
      <c r="B719" s="9" t="s">
        <v>2829</v>
      </c>
      <c r="C719" s="9" t="s">
        <v>190</v>
      </c>
      <c r="D719" s="9" t="s">
        <v>63</v>
      </c>
      <c r="E719" s="9" t="s">
        <v>65</v>
      </c>
      <c r="F719" s="10" t="s">
        <v>66</v>
      </c>
      <c r="G719" s="9" t="s">
        <v>67</v>
      </c>
      <c r="H719" s="9" t="s">
        <v>2831</v>
      </c>
      <c r="I719" s="9" t="s">
        <v>2832</v>
      </c>
      <c r="J719" s="9" t="s">
        <v>200</v>
      </c>
      <c r="K719" s="9" t="s">
        <v>72</v>
      </c>
      <c r="L719" s="9">
        <v>476544861</v>
      </c>
      <c r="M719" s="9" t="s">
        <v>9912</v>
      </c>
      <c r="N719" s="9" t="s">
        <v>9913</v>
      </c>
      <c r="O719" s="9" t="s">
        <v>9914</v>
      </c>
      <c r="P719" s="9" t="s">
        <v>9915</v>
      </c>
      <c r="Q719" s="9"/>
      <c r="R719" s="9" t="s">
        <v>9916</v>
      </c>
      <c r="S719" s="9" t="s">
        <v>9943</v>
      </c>
      <c r="T719" s="9" t="s">
        <v>9918</v>
      </c>
      <c r="U719" s="9" t="s">
        <v>9933</v>
      </c>
    </row>
    <row r="720" spans="1:21" x14ac:dyDescent="0.2">
      <c r="A720" s="6" t="s">
        <v>2931</v>
      </c>
      <c r="B720" s="6" t="s">
        <v>2930</v>
      </c>
      <c r="C720" s="6" t="s">
        <v>182</v>
      </c>
      <c r="D720" s="6" t="s">
        <v>63</v>
      </c>
      <c r="E720" s="6" t="s">
        <v>65</v>
      </c>
      <c r="F720" s="8" t="s">
        <v>66</v>
      </c>
      <c r="G720" s="6" t="s">
        <v>67</v>
      </c>
      <c r="H720" s="6" t="s">
        <v>2932</v>
      </c>
      <c r="I720" s="6" t="s">
        <v>2933</v>
      </c>
      <c r="J720" s="6" t="s">
        <v>194</v>
      </c>
      <c r="K720" s="6" t="s">
        <v>72</v>
      </c>
      <c r="L720" s="6">
        <v>476543796</v>
      </c>
      <c r="M720" s="6" t="s">
        <v>9944</v>
      </c>
      <c r="N720" s="6" t="s">
        <v>9945</v>
      </c>
      <c r="O720" s="6" t="s">
        <v>9946</v>
      </c>
      <c r="P720" s="6" t="s">
        <v>9947</v>
      </c>
      <c r="Q720" s="6"/>
      <c r="R720" s="6" t="s">
        <v>9948</v>
      </c>
      <c r="S720" s="6" t="s">
        <v>9949</v>
      </c>
      <c r="T720" s="6" t="s">
        <v>8933</v>
      </c>
      <c r="U720" s="6" t="s">
        <v>9950</v>
      </c>
    </row>
    <row r="721" spans="1:21" x14ac:dyDescent="0.2">
      <c r="A721" s="9" t="s">
        <v>2716</v>
      </c>
      <c r="B721" s="9" t="s">
        <v>2715</v>
      </c>
      <c r="C721" s="9" t="s">
        <v>182</v>
      </c>
      <c r="D721" s="9" t="s">
        <v>63</v>
      </c>
      <c r="E721" s="9" t="s">
        <v>65</v>
      </c>
      <c r="F721" s="10" t="s">
        <v>66</v>
      </c>
      <c r="G721" s="9" t="s">
        <v>67</v>
      </c>
      <c r="H721" s="9" t="s">
        <v>2413</v>
      </c>
      <c r="I721" s="9" t="s">
        <v>2717</v>
      </c>
      <c r="J721" s="9" t="s">
        <v>2718</v>
      </c>
      <c r="K721" s="9" t="s">
        <v>72</v>
      </c>
      <c r="L721" s="9">
        <v>476543796</v>
      </c>
      <c r="M721" s="9" t="s">
        <v>9944</v>
      </c>
      <c r="N721" s="9" t="s">
        <v>9945</v>
      </c>
      <c r="O721" s="9" t="s">
        <v>9946</v>
      </c>
      <c r="P721" s="9" t="s">
        <v>9947</v>
      </c>
      <c r="Q721" s="9"/>
      <c r="R721" s="9" t="s">
        <v>9948</v>
      </c>
      <c r="S721" s="9" t="s">
        <v>9951</v>
      </c>
      <c r="T721" s="9" t="s">
        <v>9952</v>
      </c>
      <c r="U721" s="9" t="s">
        <v>9950</v>
      </c>
    </row>
    <row r="722" spans="1:21" x14ac:dyDescent="0.2">
      <c r="A722" s="6" t="s">
        <v>3204</v>
      </c>
      <c r="B722" s="6" t="s">
        <v>3203</v>
      </c>
      <c r="C722" s="6" t="s">
        <v>182</v>
      </c>
      <c r="D722" s="6" t="s">
        <v>63</v>
      </c>
      <c r="E722" s="6" t="s">
        <v>65</v>
      </c>
      <c r="F722" s="8" t="s">
        <v>66</v>
      </c>
      <c r="G722" s="6" t="s">
        <v>67</v>
      </c>
      <c r="H722" s="6" t="s">
        <v>3205</v>
      </c>
      <c r="I722" s="6" t="s">
        <v>3206</v>
      </c>
      <c r="J722" s="6" t="s">
        <v>110</v>
      </c>
      <c r="K722" s="6" t="s">
        <v>72</v>
      </c>
      <c r="L722" s="6">
        <v>476543796</v>
      </c>
      <c r="M722" s="6" t="s">
        <v>9944</v>
      </c>
      <c r="N722" s="6" t="s">
        <v>9945</v>
      </c>
      <c r="O722" s="6" t="s">
        <v>9946</v>
      </c>
      <c r="P722" s="6" t="s">
        <v>9947</v>
      </c>
      <c r="Q722" s="6"/>
      <c r="R722" s="6" t="s">
        <v>9948</v>
      </c>
      <c r="S722" s="6" t="s">
        <v>9953</v>
      </c>
      <c r="T722" s="6" t="s">
        <v>9954</v>
      </c>
      <c r="U722" s="6" t="s">
        <v>9950</v>
      </c>
    </row>
    <row r="723" spans="1:21" x14ac:dyDescent="0.2">
      <c r="A723" s="9" t="s">
        <v>2899</v>
      </c>
      <c r="B723" s="9" t="s">
        <v>2897</v>
      </c>
      <c r="C723" s="9" t="s">
        <v>182</v>
      </c>
      <c r="D723" s="9" t="s">
        <v>63</v>
      </c>
      <c r="E723" s="9" t="s">
        <v>65</v>
      </c>
      <c r="F723" s="10" t="s">
        <v>66</v>
      </c>
      <c r="G723" s="9" t="s">
        <v>67</v>
      </c>
      <c r="H723" s="9" t="s">
        <v>9955</v>
      </c>
      <c r="I723" s="9" t="s">
        <v>2901</v>
      </c>
      <c r="J723" s="9" t="s">
        <v>102</v>
      </c>
      <c r="K723" s="9" t="s">
        <v>72</v>
      </c>
      <c r="L723" s="9">
        <v>476543796</v>
      </c>
      <c r="M723" s="9" t="s">
        <v>9944</v>
      </c>
      <c r="N723" s="9" t="s">
        <v>9945</v>
      </c>
      <c r="O723" s="9" t="s">
        <v>9946</v>
      </c>
      <c r="P723" s="9" t="s">
        <v>9947</v>
      </c>
      <c r="Q723" s="9"/>
      <c r="R723" s="9" t="s">
        <v>9948</v>
      </c>
      <c r="S723" s="9" t="s">
        <v>9956</v>
      </c>
      <c r="T723" s="9" t="s">
        <v>8969</v>
      </c>
      <c r="U723" s="9" t="s">
        <v>9950</v>
      </c>
    </row>
    <row r="724" spans="1:21" x14ac:dyDescent="0.2">
      <c r="A724" s="6" t="s">
        <v>2910</v>
      </c>
      <c r="B724" s="6" t="s">
        <v>2908</v>
      </c>
      <c r="C724" s="6" t="s">
        <v>182</v>
      </c>
      <c r="D724" s="6" t="s">
        <v>168</v>
      </c>
      <c r="E724" s="6" t="s">
        <v>65</v>
      </c>
      <c r="F724" s="8" t="s">
        <v>66</v>
      </c>
      <c r="G724" s="6" t="s">
        <v>67</v>
      </c>
      <c r="H724" s="6" t="s">
        <v>2911</v>
      </c>
      <c r="I724" s="6" t="s">
        <v>2912</v>
      </c>
      <c r="J724" s="6" t="s">
        <v>236</v>
      </c>
      <c r="K724" s="6" t="s">
        <v>72</v>
      </c>
      <c r="L724" s="6">
        <v>476543796</v>
      </c>
      <c r="M724" s="6" t="s">
        <v>9944</v>
      </c>
      <c r="N724" s="6" t="s">
        <v>9945</v>
      </c>
      <c r="O724" s="6" t="s">
        <v>9946</v>
      </c>
      <c r="P724" s="6" t="s">
        <v>9947</v>
      </c>
      <c r="Q724" s="6"/>
      <c r="R724" s="6" t="s">
        <v>9948</v>
      </c>
      <c r="S724" s="6" t="s">
        <v>9957</v>
      </c>
      <c r="T724" s="6" t="s">
        <v>8829</v>
      </c>
      <c r="U724" s="6" t="s">
        <v>8629</v>
      </c>
    </row>
    <row r="725" spans="1:21" x14ac:dyDescent="0.2">
      <c r="A725" s="9" t="s">
        <v>183</v>
      </c>
      <c r="B725" s="9" t="s">
        <v>180</v>
      </c>
      <c r="C725" s="9" t="s">
        <v>182</v>
      </c>
      <c r="D725" s="9" t="s">
        <v>168</v>
      </c>
      <c r="E725" s="9" t="s">
        <v>65</v>
      </c>
      <c r="F725" s="10" t="s">
        <v>66</v>
      </c>
      <c r="G725" s="9" t="s">
        <v>67</v>
      </c>
      <c r="H725" s="9" t="s">
        <v>184</v>
      </c>
      <c r="I725" s="9" t="s">
        <v>185</v>
      </c>
      <c r="J725" s="9" t="s">
        <v>186</v>
      </c>
      <c r="K725" s="9" t="s">
        <v>72</v>
      </c>
      <c r="L725" s="9">
        <v>476543796</v>
      </c>
      <c r="M725" s="9" t="s">
        <v>9944</v>
      </c>
      <c r="N725" s="9" t="s">
        <v>9945</v>
      </c>
      <c r="O725" s="9" t="s">
        <v>9946</v>
      </c>
      <c r="P725" s="9" t="s">
        <v>9947</v>
      </c>
      <c r="Q725" s="9"/>
      <c r="R725" s="9" t="s">
        <v>9948</v>
      </c>
      <c r="S725" s="9" t="s">
        <v>9958</v>
      </c>
      <c r="T725" s="9" t="s">
        <v>8987</v>
      </c>
      <c r="U725" s="9" t="s">
        <v>8629</v>
      </c>
    </row>
    <row r="726" spans="1:21" x14ac:dyDescent="0.2">
      <c r="A726" s="6" t="s">
        <v>3325</v>
      </c>
      <c r="B726" s="6" t="s">
        <v>3324</v>
      </c>
      <c r="C726" s="6" t="s">
        <v>182</v>
      </c>
      <c r="D726" s="6" t="s">
        <v>168</v>
      </c>
      <c r="E726" s="6" t="s">
        <v>65</v>
      </c>
      <c r="F726" s="8" t="s">
        <v>66</v>
      </c>
      <c r="G726" s="6" t="s">
        <v>67</v>
      </c>
      <c r="H726" s="6" t="s">
        <v>3326</v>
      </c>
      <c r="I726" s="6" t="s">
        <v>3327</v>
      </c>
      <c r="J726" s="6" t="s">
        <v>3328</v>
      </c>
      <c r="K726" s="6" t="s">
        <v>72</v>
      </c>
      <c r="L726" s="6">
        <v>476543796</v>
      </c>
      <c r="M726" s="6" t="s">
        <v>9944</v>
      </c>
      <c r="N726" s="6" t="s">
        <v>9945</v>
      </c>
      <c r="O726" s="6" t="s">
        <v>9946</v>
      </c>
      <c r="P726" s="6" t="s">
        <v>9947</v>
      </c>
      <c r="Q726" s="6"/>
      <c r="R726" s="6" t="s">
        <v>9948</v>
      </c>
      <c r="S726" s="6" t="s">
        <v>9959</v>
      </c>
      <c r="T726" s="6" t="s">
        <v>9960</v>
      </c>
      <c r="U726" s="6" t="s">
        <v>8629</v>
      </c>
    </row>
    <row r="727" spans="1:21" x14ac:dyDescent="0.2">
      <c r="A727" s="9" t="s">
        <v>2870</v>
      </c>
      <c r="B727" s="9" t="s">
        <v>2869</v>
      </c>
      <c r="C727" s="9" t="s">
        <v>182</v>
      </c>
      <c r="D727" s="9" t="s">
        <v>63</v>
      </c>
      <c r="E727" s="9" t="s">
        <v>65</v>
      </c>
      <c r="F727" s="10" t="s">
        <v>66</v>
      </c>
      <c r="G727" s="9" t="s">
        <v>67</v>
      </c>
      <c r="H727" s="9" t="s">
        <v>2871</v>
      </c>
      <c r="I727" s="9" t="s">
        <v>2872</v>
      </c>
      <c r="J727" s="9" t="s">
        <v>194</v>
      </c>
      <c r="K727" s="9" t="s">
        <v>72</v>
      </c>
      <c r="L727" s="9">
        <v>476543796</v>
      </c>
      <c r="M727" s="9" t="s">
        <v>9944</v>
      </c>
      <c r="N727" s="9" t="s">
        <v>9945</v>
      </c>
      <c r="O727" s="9" t="s">
        <v>9946</v>
      </c>
      <c r="P727" s="9" t="s">
        <v>9947</v>
      </c>
      <c r="Q727" s="9"/>
      <c r="R727" s="9" t="s">
        <v>9948</v>
      </c>
      <c r="S727" s="9" t="s">
        <v>9961</v>
      </c>
      <c r="T727" s="9" t="s">
        <v>8933</v>
      </c>
      <c r="U727" s="9" t="s">
        <v>9950</v>
      </c>
    </row>
    <row r="728" spans="1:21" x14ac:dyDescent="0.2">
      <c r="A728" s="6" t="s">
        <v>3125</v>
      </c>
      <c r="B728" s="6" t="s">
        <v>3124</v>
      </c>
      <c r="C728" s="6" t="s">
        <v>182</v>
      </c>
      <c r="D728" s="6" t="s">
        <v>168</v>
      </c>
      <c r="E728" s="6" t="s">
        <v>65</v>
      </c>
      <c r="F728" s="8" t="s">
        <v>66</v>
      </c>
      <c r="G728" s="6" t="s">
        <v>67</v>
      </c>
      <c r="H728" s="6" t="s">
        <v>3126</v>
      </c>
      <c r="I728" s="6" t="s">
        <v>3127</v>
      </c>
      <c r="J728" s="6" t="s">
        <v>3128</v>
      </c>
      <c r="K728" s="6" t="s">
        <v>72</v>
      </c>
      <c r="L728" s="6">
        <v>476543796</v>
      </c>
      <c r="M728" s="6" t="s">
        <v>9944</v>
      </c>
      <c r="N728" s="6" t="s">
        <v>9945</v>
      </c>
      <c r="O728" s="6" t="s">
        <v>9946</v>
      </c>
      <c r="P728" s="6" t="s">
        <v>9947</v>
      </c>
      <c r="Q728" s="6"/>
      <c r="R728" s="6" t="s">
        <v>9948</v>
      </c>
      <c r="S728" s="6" t="s">
        <v>9962</v>
      </c>
      <c r="T728" s="6" t="s">
        <v>9963</v>
      </c>
      <c r="U728" s="6" t="s">
        <v>8629</v>
      </c>
    </row>
    <row r="729" spans="1:21" x14ac:dyDescent="0.2">
      <c r="A729" s="9" t="s">
        <v>7675</v>
      </c>
      <c r="B729" s="9" t="s">
        <v>7674</v>
      </c>
      <c r="C729" s="9" t="s">
        <v>182</v>
      </c>
      <c r="D729" s="9" t="s">
        <v>63</v>
      </c>
      <c r="E729" s="9" t="s">
        <v>65</v>
      </c>
      <c r="F729" s="10" t="s">
        <v>66</v>
      </c>
      <c r="G729" s="9" t="s">
        <v>67</v>
      </c>
      <c r="H729" s="9" t="s">
        <v>7676</v>
      </c>
      <c r="I729" s="9" t="s">
        <v>7677</v>
      </c>
      <c r="J729" s="9" t="s">
        <v>660</v>
      </c>
      <c r="K729" s="9" t="s">
        <v>72</v>
      </c>
      <c r="L729" s="9">
        <v>476543796</v>
      </c>
      <c r="M729" s="9" t="s">
        <v>9944</v>
      </c>
      <c r="N729" s="9" t="s">
        <v>9945</v>
      </c>
      <c r="O729" s="9" t="s">
        <v>9946</v>
      </c>
      <c r="P729" s="9" t="s">
        <v>9947</v>
      </c>
      <c r="Q729" s="9"/>
      <c r="R729" s="9" t="s">
        <v>9948</v>
      </c>
      <c r="S729" s="9" t="s">
        <v>9964</v>
      </c>
      <c r="T729" s="9" t="s">
        <v>9263</v>
      </c>
      <c r="U729" s="9" t="s">
        <v>9950</v>
      </c>
    </row>
    <row r="730" spans="1:21" x14ac:dyDescent="0.2">
      <c r="A730" s="6" t="s">
        <v>2946</v>
      </c>
      <c r="B730" s="6" t="s">
        <v>2945</v>
      </c>
      <c r="C730" s="6" t="s">
        <v>182</v>
      </c>
      <c r="D730" s="6" t="s">
        <v>63</v>
      </c>
      <c r="E730" s="6" t="s">
        <v>65</v>
      </c>
      <c r="F730" s="8" t="s">
        <v>66</v>
      </c>
      <c r="G730" s="6" t="s">
        <v>67</v>
      </c>
      <c r="H730" s="6" t="s">
        <v>2947</v>
      </c>
      <c r="I730" s="6" t="s">
        <v>394</v>
      </c>
      <c r="J730" s="6" t="s">
        <v>2948</v>
      </c>
      <c r="K730" s="6" t="s">
        <v>72</v>
      </c>
      <c r="L730" s="6">
        <v>476543796</v>
      </c>
      <c r="M730" s="6" t="s">
        <v>9944</v>
      </c>
      <c r="N730" s="6" t="s">
        <v>9945</v>
      </c>
      <c r="O730" s="6" t="s">
        <v>9946</v>
      </c>
      <c r="P730" s="6" t="s">
        <v>9947</v>
      </c>
      <c r="Q730" s="6"/>
      <c r="R730" s="6" t="s">
        <v>9948</v>
      </c>
      <c r="S730" s="6" t="s">
        <v>9965</v>
      </c>
      <c r="T730" s="6" t="s">
        <v>9966</v>
      </c>
      <c r="U730" s="6" t="s">
        <v>9950</v>
      </c>
    </row>
    <row r="731" spans="1:21" x14ac:dyDescent="0.2">
      <c r="A731" s="9" t="s">
        <v>2915</v>
      </c>
      <c r="B731" s="9" t="s">
        <v>2914</v>
      </c>
      <c r="C731" s="9" t="s">
        <v>182</v>
      </c>
      <c r="D731" s="9" t="s">
        <v>63</v>
      </c>
      <c r="E731" s="9" t="s">
        <v>65</v>
      </c>
      <c r="F731" s="10" t="s">
        <v>66</v>
      </c>
      <c r="G731" s="9" t="s">
        <v>67</v>
      </c>
      <c r="H731" s="9" t="s">
        <v>2916</v>
      </c>
      <c r="I731" s="9" t="s">
        <v>2917</v>
      </c>
      <c r="J731" s="9" t="s">
        <v>219</v>
      </c>
      <c r="K731" s="9" t="s">
        <v>72</v>
      </c>
      <c r="L731" s="9">
        <v>476543796</v>
      </c>
      <c r="M731" s="9" t="s">
        <v>9944</v>
      </c>
      <c r="N731" s="9" t="s">
        <v>9945</v>
      </c>
      <c r="O731" s="9" t="s">
        <v>9946</v>
      </c>
      <c r="P731" s="9" t="s">
        <v>9947</v>
      </c>
      <c r="Q731" s="9"/>
      <c r="R731" s="9" t="s">
        <v>9948</v>
      </c>
      <c r="S731" s="9" t="s">
        <v>9967</v>
      </c>
      <c r="T731" s="9" t="s">
        <v>8817</v>
      </c>
      <c r="U731" s="9" t="s">
        <v>9950</v>
      </c>
    </row>
    <row r="732" spans="1:21" x14ac:dyDescent="0.2">
      <c r="A732" s="6" t="s">
        <v>3182</v>
      </c>
      <c r="B732" s="6" t="s">
        <v>3180</v>
      </c>
      <c r="C732" s="6" t="s">
        <v>182</v>
      </c>
      <c r="D732" s="6" t="s">
        <v>63</v>
      </c>
      <c r="E732" s="6" t="s">
        <v>65</v>
      </c>
      <c r="F732" s="8" t="s">
        <v>66</v>
      </c>
      <c r="G732" s="6" t="s">
        <v>67</v>
      </c>
      <c r="H732" s="6" t="s">
        <v>3183</v>
      </c>
      <c r="I732" s="6" t="s">
        <v>1828</v>
      </c>
      <c r="J732" s="6" t="s">
        <v>3184</v>
      </c>
      <c r="K732" s="6" t="s">
        <v>72</v>
      </c>
      <c r="L732" s="6">
        <v>476543796</v>
      </c>
      <c r="M732" s="6" t="s">
        <v>9944</v>
      </c>
      <c r="N732" s="6" t="s">
        <v>9945</v>
      </c>
      <c r="O732" s="6" t="s">
        <v>9946</v>
      </c>
      <c r="P732" s="6" t="s">
        <v>9947</v>
      </c>
      <c r="Q732" s="6"/>
      <c r="R732" s="6" t="s">
        <v>9948</v>
      </c>
      <c r="S732" s="6" t="s">
        <v>9968</v>
      </c>
      <c r="T732" s="6" t="s">
        <v>9969</v>
      </c>
      <c r="U732" s="6" t="s">
        <v>9950</v>
      </c>
    </row>
    <row r="733" spans="1:21" x14ac:dyDescent="0.2">
      <c r="A733" s="9" t="s">
        <v>3373</v>
      </c>
      <c r="B733" s="9" t="s">
        <v>3371</v>
      </c>
      <c r="C733" s="9" t="s">
        <v>167</v>
      </c>
      <c r="D733" s="9" t="s">
        <v>63</v>
      </c>
      <c r="E733" s="9" t="s">
        <v>65</v>
      </c>
      <c r="F733" s="10" t="s">
        <v>66</v>
      </c>
      <c r="G733" s="9" t="s">
        <v>67</v>
      </c>
      <c r="H733" s="9" t="s">
        <v>1683</v>
      </c>
      <c r="I733" s="9" t="s">
        <v>3374</v>
      </c>
      <c r="J733" s="9" t="s">
        <v>236</v>
      </c>
      <c r="K733" s="9" t="s">
        <v>72</v>
      </c>
      <c r="L733" s="9">
        <v>476544109</v>
      </c>
      <c r="M733" s="9" t="s">
        <v>9970</v>
      </c>
      <c r="N733" s="9" t="s">
        <v>9971</v>
      </c>
      <c r="O733" s="9" t="s">
        <v>9971</v>
      </c>
      <c r="P733" s="9"/>
      <c r="Q733" s="9"/>
      <c r="R733" s="9" t="s">
        <v>9972</v>
      </c>
      <c r="S733" s="9" t="s">
        <v>9973</v>
      </c>
      <c r="T733" s="9" t="s">
        <v>8829</v>
      </c>
      <c r="U733" s="9" t="s">
        <v>8627</v>
      </c>
    </row>
    <row r="734" spans="1:21" x14ac:dyDescent="0.2">
      <c r="A734" s="6" t="s">
        <v>176</v>
      </c>
      <c r="B734" s="6" t="s">
        <v>174</v>
      </c>
      <c r="C734" s="6" t="s">
        <v>167</v>
      </c>
      <c r="D734" s="6" t="s">
        <v>63</v>
      </c>
      <c r="E734" s="6" t="s">
        <v>65</v>
      </c>
      <c r="F734" s="8" t="s">
        <v>66</v>
      </c>
      <c r="G734" s="6" t="s">
        <v>67</v>
      </c>
      <c r="H734" s="6" t="s">
        <v>177</v>
      </c>
      <c r="I734" s="6" t="s">
        <v>178</v>
      </c>
      <c r="J734" s="6" t="s">
        <v>129</v>
      </c>
      <c r="K734" s="6" t="s">
        <v>72</v>
      </c>
      <c r="L734" s="6">
        <v>476544109</v>
      </c>
      <c r="M734" s="6" t="s">
        <v>9970</v>
      </c>
      <c r="N734" s="6" t="s">
        <v>9971</v>
      </c>
      <c r="O734" s="6" t="s">
        <v>9971</v>
      </c>
      <c r="P734" s="6"/>
      <c r="Q734" s="6"/>
      <c r="R734" s="6" t="s">
        <v>9972</v>
      </c>
      <c r="S734" s="6" t="s">
        <v>9974</v>
      </c>
      <c r="T734" s="6" t="s">
        <v>8879</v>
      </c>
      <c r="U734" s="6" t="s">
        <v>8627</v>
      </c>
    </row>
    <row r="735" spans="1:21" x14ac:dyDescent="0.2">
      <c r="A735" s="9" t="s">
        <v>3336</v>
      </c>
      <c r="B735" s="9" t="s">
        <v>3335</v>
      </c>
      <c r="C735" s="9" t="s">
        <v>167</v>
      </c>
      <c r="D735" s="9" t="s">
        <v>63</v>
      </c>
      <c r="E735" s="9" t="s">
        <v>65</v>
      </c>
      <c r="F735" s="10" t="s">
        <v>66</v>
      </c>
      <c r="G735" s="9" t="s">
        <v>67</v>
      </c>
      <c r="H735" s="9" t="s">
        <v>3337</v>
      </c>
      <c r="I735" s="9" t="s">
        <v>518</v>
      </c>
      <c r="J735" s="9" t="s">
        <v>3338</v>
      </c>
      <c r="K735" s="9" t="s">
        <v>72</v>
      </c>
      <c r="L735" s="9">
        <v>476544109</v>
      </c>
      <c r="M735" s="9" t="s">
        <v>9970</v>
      </c>
      <c r="N735" s="9" t="s">
        <v>9971</v>
      </c>
      <c r="O735" s="9" t="s">
        <v>9971</v>
      </c>
      <c r="P735" s="9"/>
      <c r="Q735" s="9"/>
      <c r="R735" s="9" t="s">
        <v>9972</v>
      </c>
      <c r="S735" s="9" t="s">
        <v>9975</v>
      </c>
      <c r="T735" s="9" t="s">
        <v>9976</v>
      </c>
      <c r="U735" s="9" t="s">
        <v>8627</v>
      </c>
    </row>
    <row r="736" spans="1:21" x14ac:dyDescent="0.2">
      <c r="A736" s="6" t="s">
        <v>3350</v>
      </c>
      <c r="B736" s="6" t="s">
        <v>3349</v>
      </c>
      <c r="C736" s="6" t="s">
        <v>167</v>
      </c>
      <c r="D736" s="6" t="s">
        <v>63</v>
      </c>
      <c r="E736" s="6" t="s">
        <v>65</v>
      </c>
      <c r="F736" s="8" t="s">
        <v>66</v>
      </c>
      <c r="G736" s="6" t="s">
        <v>67</v>
      </c>
      <c r="H736" s="6" t="s">
        <v>3351</v>
      </c>
      <c r="I736" s="6" t="s">
        <v>3352</v>
      </c>
      <c r="J736" s="6" t="s">
        <v>3353</v>
      </c>
      <c r="K736" s="6" t="s">
        <v>72</v>
      </c>
      <c r="L736" s="6">
        <v>476544109</v>
      </c>
      <c r="M736" s="6" t="s">
        <v>9970</v>
      </c>
      <c r="N736" s="6" t="s">
        <v>9971</v>
      </c>
      <c r="O736" s="6" t="s">
        <v>9971</v>
      </c>
      <c r="P736" s="6"/>
      <c r="Q736" s="6"/>
      <c r="R736" s="6" t="s">
        <v>9972</v>
      </c>
      <c r="S736" s="6" t="s">
        <v>9977</v>
      </c>
      <c r="T736" s="6" t="s">
        <v>9370</v>
      </c>
      <c r="U736" s="6" t="s">
        <v>8627</v>
      </c>
    </row>
    <row r="737" spans="1:21" x14ac:dyDescent="0.2">
      <c r="A737" s="9" t="s">
        <v>3470</v>
      </c>
      <c r="B737" s="9" t="s">
        <v>3468</v>
      </c>
      <c r="C737" s="9" t="s">
        <v>167</v>
      </c>
      <c r="D737" s="9" t="s">
        <v>63</v>
      </c>
      <c r="E737" s="9" t="s">
        <v>65</v>
      </c>
      <c r="F737" s="10" t="s">
        <v>66</v>
      </c>
      <c r="G737" s="9" t="s">
        <v>67</v>
      </c>
      <c r="H737" s="9" t="s">
        <v>875</v>
      </c>
      <c r="I737" s="9" t="s">
        <v>3471</v>
      </c>
      <c r="J737" s="9" t="s">
        <v>3472</v>
      </c>
      <c r="K737" s="9" t="s">
        <v>72</v>
      </c>
      <c r="L737" s="9">
        <v>476544109</v>
      </c>
      <c r="M737" s="9" t="s">
        <v>9970</v>
      </c>
      <c r="N737" s="9" t="s">
        <v>9971</v>
      </c>
      <c r="O737" s="9" t="s">
        <v>9971</v>
      </c>
      <c r="P737" s="9"/>
      <c r="Q737" s="9"/>
      <c r="R737" s="9" t="s">
        <v>9972</v>
      </c>
      <c r="S737" s="9" t="s">
        <v>9978</v>
      </c>
      <c r="T737" s="9" t="s">
        <v>9979</v>
      </c>
      <c r="U737" s="9" t="s">
        <v>8627</v>
      </c>
    </row>
    <row r="738" spans="1:21" x14ac:dyDescent="0.2">
      <c r="A738" s="6" t="s">
        <v>169</v>
      </c>
      <c r="B738" s="6" t="s">
        <v>165</v>
      </c>
      <c r="C738" s="6" t="s">
        <v>167</v>
      </c>
      <c r="D738" s="6" t="s">
        <v>168</v>
      </c>
      <c r="E738" s="6" t="s">
        <v>65</v>
      </c>
      <c r="F738" s="8" t="s">
        <v>66</v>
      </c>
      <c r="G738" s="6" t="s">
        <v>67</v>
      </c>
      <c r="H738" s="6" t="s">
        <v>170</v>
      </c>
      <c r="I738" s="6" t="s">
        <v>171</v>
      </c>
      <c r="J738" s="6" t="s">
        <v>172</v>
      </c>
      <c r="K738" s="6" t="s">
        <v>72</v>
      </c>
      <c r="L738" s="6">
        <v>476544109</v>
      </c>
      <c r="M738" s="6" t="s">
        <v>9970</v>
      </c>
      <c r="N738" s="6" t="s">
        <v>9971</v>
      </c>
      <c r="O738" s="6" t="s">
        <v>9971</v>
      </c>
      <c r="P738" s="6"/>
      <c r="Q738" s="6"/>
      <c r="R738" s="6" t="s">
        <v>9972</v>
      </c>
      <c r="S738" s="6" t="s">
        <v>9980</v>
      </c>
      <c r="T738" s="6" t="s">
        <v>9981</v>
      </c>
      <c r="U738" s="6" t="s">
        <v>8629</v>
      </c>
    </row>
    <row r="739" spans="1:21" x14ac:dyDescent="0.2">
      <c r="A739" s="9" t="s">
        <v>3447</v>
      </c>
      <c r="B739" s="9" t="s">
        <v>3446</v>
      </c>
      <c r="C739" s="9" t="s">
        <v>167</v>
      </c>
      <c r="D739" s="9" t="s">
        <v>63</v>
      </c>
      <c r="E739" s="9" t="s">
        <v>65</v>
      </c>
      <c r="F739" s="10" t="s">
        <v>66</v>
      </c>
      <c r="G739" s="9" t="s">
        <v>67</v>
      </c>
      <c r="H739" s="9" t="s">
        <v>3448</v>
      </c>
      <c r="I739" s="9" t="s">
        <v>3449</v>
      </c>
      <c r="J739" s="9" t="s">
        <v>3353</v>
      </c>
      <c r="K739" s="9" t="s">
        <v>72</v>
      </c>
      <c r="L739" s="9">
        <v>476544109</v>
      </c>
      <c r="M739" s="9" t="s">
        <v>9970</v>
      </c>
      <c r="N739" s="9" t="s">
        <v>9971</v>
      </c>
      <c r="O739" s="9" t="s">
        <v>9971</v>
      </c>
      <c r="P739" s="9"/>
      <c r="Q739" s="9"/>
      <c r="R739" s="9" t="s">
        <v>9972</v>
      </c>
      <c r="S739" s="9" t="s">
        <v>9982</v>
      </c>
      <c r="T739" s="9" t="s">
        <v>9370</v>
      </c>
      <c r="U739" s="9" t="s">
        <v>8627</v>
      </c>
    </row>
    <row r="740" spans="1:21" x14ac:dyDescent="0.2">
      <c r="A740" s="6" t="s">
        <v>3481</v>
      </c>
      <c r="B740" s="6" t="s">
        <v>3480</v>
      </c>
      <c r="C740" s="6" t="s">
        <v>167</v>
      </c>
      <c r="D740" s="6" t="s">
        <v>168</v>
      </c>
      <c r="E740" s="6" t="s">
        <v>65</v>
      </c>
      <c r="F740" s="8" t="s">
        <v>66</v>
      </c>
      <c r="G740" s="6" t="s">
        <v>67</v>
      </c>
      <c r="H740" s="6" t="s">
        <v>3482</v>
      </c>
      <c r="I740" s="6" t="s">
        <v>3483</v>
      </c>
      <c r="J740" s="6" t="s">
        <v>3484</v>
      </c>
      <c r="K740" s="6" t="s">
        <v>72</v>
      </c>
      <c r="L740" s="6">
        <v>476544109</v>
      </c>
      <c r="M740" s="6" t="s">
        <v>9970</v>
      </c>
      <c r="N740" s="6" t="s">
        <v>9971</v>
      </c>
      <c r="O740" s="6" t="s">
        <v>9971</v>
      </c>
      <c r="P740" s="6"/>
      <c r="Q740" s="6"/>
      <c r="R740" s="6" t="s">
        <v>9972</v>
      </c>
      <c r="S740" s="6" t="s">
        <v>9983</v>
      </c>
      <c r="T740" s="6" t="s">
        <v>9984</v>
      </c>
      <c r="U740" s="6" t="s">
        <v>8629</v>
      </c>
    </row>
    <row r="741" spans="1:21" x14ac:dyDescent="0.2">
      <c r="A741" s="9" t="s">
        <v>3458</v>
      </c>
      <c r="B741" s="9" t="s">
        <v>3456</v>
      </c>
      <c r="C741" s="9" t="s">
        <v>167</v>
      </c>
      <c r="D741" s="9" t="s">
        <v>63</v>
      </c>
      <c r="E741" s="9" t="s">
        <v>65</v>
      </c>
      <c r="F741" s="10" t="s">
        <v>66</v>
      </c>
      <c r="G741" s="9" t="s">
        <v>67</v>
      </c>
      <c r="H741" s="9" t="s">
        <v>7029</v>
      </c>
      <c r="I741" s="9" t="s">
        <v>7030</v>
      </c>
      <c r="J741" s="9" t="s">
        <v>683</v>
      </c>
      <c r="K741" s="9" t="s">
        <v>72</v>
      </c>
      <c r="L741" s="9">
        <v>476544109</v>
      </c>
      <c r="M741" s="9" t="s">
        <v>9970</v>
      </c>
      <c r="N741" s="9" t="s">
        <v>9971</v>
      </c>
      <c r="O741" s="9" t="s">
        <v>9971</v>
      </c>
      <c r="P741" s="9"/>
      <c r="Q741" s="9"/>
      <c r="R741" s="9" t="s">
        <v>9972</v>
      </c>
      <c r="S741" s="9" t="s">
        <v>9985</v>
      </c>
      <c r="T741" s="9" t="s">
        <v>8833</v>
      </c>
      <c r="U741" s="9" t="s">
        <v>8627</v>
      </c>
    </row>
    <row r="742" spans="1:21" x14ac:dyDescent="0.2">
      <c r="A742" s="6" t="s">
        <v>4546</v>
      </c>
      <c r="B742" s="6" t="s">
        <v>9986</v>
      </c>
      <c r="C742" s="6" t="s">
        <v>9987</v>
      </c>
      <c r="D742" s="6" t="s">
        <v>63</v>
      </c>
      <c r="E742" s="6" t="s">
        <v>65</v>
      </c>
      <c r="F742" s="8" t="s">
        <v>66</v>
      </c>
      <c r="G742" s="6" t="s">
        <v>67</v>
      </c>
      <c r="H742" s="6" t="s">
        <v>9988</v>
      </c>
      <c r="I742" s="6" t="s">
        <v>9989</v>
      </c>
      <c r="J742" s="6" t="s">
        <v>365</v>
      </c>
      <c r="K742" s="6" t="s">
        <v>72</v>
      </c>
      <c r="L742" s="6">
        <v>476547648</v>
      </c>
      <c r="M742" s="6" t="s">
        <v>9990</v>
      </c>
      <c r="N742" s="6" t="s">
        <v>9991</v>
      </c>
      <c r="O742" s="6" t="s">
        <v>9991</v>
      </c>
      <c r="P742" s="6"/>
      <c r="Q742" s="6"/>
      <c r="R742" s="6" t="s">
        <v>9992</v>
      </c>
      <c r="S742" s="6" t="s">
        <v>9993</v>
      </c>
      <c r="T742" s="6" t="s">
        <v>8807</v>
      </c>
      <c r="U742" s="6" t="s">
        <v>8627</v>
      </c>
    </row>
    <row r="743" spans="1:21" x14ac:dyDescent="0.2">
      <c r="A743" s="9" t="s">
        <v>9994</v>
      </c>
      <c r="B743" s="9" t="s">
        <v>9995</v>
      </c>
      <c r="C743" s="9" t="s">
        <v>9987</v>
      </c>
      <c r="D743" s="9" t="s">
        <v>63</v>
      </c>
      <c r="E743" s="9" t="s">
        <v>65</v>
      </c>
      <c r="F743" s="10" t="s">
        <v>66</v>
      </c>
      <c r="G743" s="9" t="s">
        <v>67</v>
      </c>
      <c r="H743" s="9" t="s">
        <v>9996</v>
      </c>
      <c r="I743" s="9" t="s">
        <v>9997</v>
      </c>
      <c r="J743" s="9" t="s">
        <v>135</v>
      </c>
      <c r="K743" s="9" t="s">
        <v>72</v>
      </c>
      <c r="L743" s="9">
        <v>476547648</v>
      </c>
      <c r="M743" s="9" t="s">
        <v>9990</v>
      </c>
      <c r="N743" s="9" t="s">
        <v>9991</v>
      </c>
      <c r="O743" s="9" t="s">
        <v>9991</v>
      </c>
      <c r="P743" s="9"/>
      <c r="Q743" s="9"/>
      <c r="R743" s="9" t="s">
        <v>9992</v>
      </c>
      <c r="S743" s="9" t="s">
        <v>9998</v>
      </c>
      <c r="T743" s="9" t="s">
        <v>9454</v>
      </c>
      <c r="U743" s="9" t="s">
        <v>8627</v>
      </c>
    </row>
    <row r="744" spans="1:21" x14ac:dyDescent="0.2">
      <c r="A744" s="6" t="s">
        <v>9999</v>
      </c>
      <c r="B744" s="6" t="s">
        <v>10000</v>
      </c>
      <c r="C744" s="6" t="s">
        <v>9987</v>
      </c>
      <c r="D744" s="6" t="s">
        <v>63</v>
      </c>
      <c r="E744" s="6" t="s">
        <v>65</v>
      </c>
      <c r="F744" s="8" t="s">
        <v>66</v>
      </c>
      <c r="G744" s="6" t="s">
        <v>67</v>
      </c>
      <c r="H744" s="6" t="s">
        <v>10001</v>
      </c>
      <c r="I744" s="6" t="s">
        <v>10002</v>
      </c>
      <c r="J744" s="6" t="s">
        <v>365</v>
      </c>
      <c r="K744" s="6" t="s">
        <v>72</v>
      </c>
      <c r="L744" s="6">
        <v>476547648</v>
      </c>
      <c r="M744" s="6" t="s">
        <v>9990</v>
      </c>
      <c r="N744" s="6" t="s">
        <v>9991</v>
      </c>
      <c r="O744" s="6" t="s">
        <v>9991</v>
      </c>
      <c r="P744" s="6"/>
      <c r="Q744" s="6"/>
      <c r="R744" s="6" t="s">
        <v>9992</v>
      </c>
      <c r="S744" s="6" t="s">
        <v>10003</v>
      </c>
      <c r="T744" s="6" t="s">
        <v>8807</v>
      </c>
      <c r="U744" s="6" t="s">
        <v>8627</v>
      </c>
    </row>
    <row r="745" spans="1:21" x14ac:dyDescent="0.2">
      <c r="A745" s="9" t="s">
        <v>10004</v>
      </c>
      <c r="B745" s="9" t="s">
        <v>10005</v>
      </c>
      <c r="C745" s="9" t="s">
        <v>9987</v>
      </c>
      <c r="D745" s="9" t="s">
        <v>168</v>
      </c>
      <c r="E745" s="9" t="s">
        <v>65</v>
      </c>
      <c r="F745" s="10" t="s">
        <v>66</v>
      </c>
      <c r="G745" s="9" t="s">
        <v>67</v>
      </c>
      <c r="H745" s="9" t="s">
        <v>10006</v>
      </c>
      <c r="I745" s="9" t="s">
        <v>10007</v>
      </c>
      <c r="J745" s="9" t="s">
        <v>284</v>
      </c>
      <c r="K745" s="9" t="s">
        <v>72</v>
      </c>
      <c r="L745" s="9">
        <v>476547648</v>
      </c>
      <c r="M745" s="9" t="s">
        <v>9990</v>
      </c>
      <c r="N745" s="9" t="s">
        <v>9991</v>
      </c>
      <c r="O745" s="9" t="s">
        <v>9991</v>
      </c>
      <c r="P745" s="9"/>
      <c r="Q745" s="9"/>
      <c r="R745" s="9" t="s">
        <v>9992</v>
      </c>
      <c r="S745" s="9" t="s">
        <v>10008</v>
      </c>
      <c r="T745" s="9" t="s">
        <v>8831</v>
      </c>
      <c r="U745" s="9" t="s">
        <v>8629</v>
      </c>
    </row>
    <row r="746" spans="1:21" x14ac:dyDescent="0.2">
      <c r="A746" s="6" t="s">
        <v>10009</v>
      </c>
      <c r="B746" s="6" t="s">
        <v>10010</v>
      </c>
      <c r="C746" s="6" t="s">
        <v>9987</v>
      </c>
      <c r="D746" s="6" t="s">
        <v>63</v>
      </c>
      <c r="E746" s="6" t="s">
        <v>65</v>
      </c>
      <c r="F746" s="8" t="s">
        <v>66</v>
      </c>
      <c r="G746" s="6" t="s">
        <v>67</v>
      </c>
      <c r="H746" s="6" t="s">
        <v>10011</v>
      </c>
      <c r="I746" s="6" t="s">
        <v>10012</v>
      </c>
      <c r="J746" s="6" t="s">
        <v>194</v>
      </c>
      <c r="K746" s="6" t="s">
        <v>72</v>
      </c>
      <c r="L746" s="6">
        <v>476547648</v>
      </c>
      <c r="M746" s="6" t="s">
        <v>9990</v>
      </c>
      <c r="N746" s="6" t="s">
        <v>9991</v>
      </c>
      <c r="O746" s="6" t="s">
        <v>9991</v>
      </c>
      <c r="P746" s="6"/>
      <c r="Q746" s="6"/>
      <c r="R746" s="6" t="s">
        <v>9992</v>
      </c>
      <c r="S746" s="6" t="s">
        <v>10013</v>
      </c>
      <c r="T746" s="6" t="s">
        <v>8933</v>
      </c>
      <c r="U746" s="6" t="s">
        <v>8627</v>
      </c>
    </row>
    <row r="747" spans="1:21" x14ac:dyDescent="0.2">
      <c r="A747" s="9" t="s">
        <v>10014</v>
      </c>
      <c r="B747" s="9" t="s">
        <v>10015</v>
      </c>
      <c r="C747" s="9" t="s">
        <v>9987</v>
      </c>
      <c r="D747" s="9" t="s">
        <v>63</v>
      </c>
      <c r="E747" s="9" t="s">
        <v>65</v>
      </c>
      <c r="F747" s="10" t="s">
        <v>66</v>
      </c>
      <c r="G747" s="9" t="s">
        <v>67</v>
      </c>
      <c r="H747" s="9" t="s">
        <v>4893</v>
      </c>
      <c r="I747" s="9" t="s">
        <v>789</v>
      </c>
      <c r="J747" s="9" t="s">
        <v>135</v>
      </c>
      <c r="K747" s="9" t="s">
        <v>72</v>
      </c>
      <c r="L747" s="9">
        <v>476547648</v>
      </c>
      <c r="M747" s="9" t="s">
        <v>9990</v>
      </c>
      <c r="N747" s="9" t="s">
        <v>9991</v>
      </c>
      <c r="O747" s="9" t="s">
        <v>9991</v>
      </c>
      <c r="P747" s="9"/>
      <c r="Q747" s="9"/>
      <c r="R747" s="9" t="s">
        <v>9992</v>
      </c>
      <c r="S747" s="9" t="s">
        <v>10016</v>
      </c>
      <c r="T747" s="9" t="s">
        <v>9454</v>
      </c>
      <c r="U747" s="9" t="s">
        <v>8627</v>
      </c>
    </row>
    <row r="748" spans="1:21" x14ac:dyDescent="0.2">
      <c r="A748" s="6" t="s">
        <v>10017</v>
      </c>
      <c r="B748" s="6" t="s">
        <v>10018</v>
      </c>
      <c r="C748" s="6" t="s">
        <v>9987</v>
      </c>
      <c r="D748" s="6" t="s">
        <v>168</v>
      </c>
      <c r="E748" s="6" t="s">
        <v>65</v>
      </c>
      <c r="F748" s="8" t="s">
        <v>66</v>
      </c>
      <c r="G748" s="6" t="s">
        <v>67</v>
      </c>
      <c r="H748" s="6" t="s">
        <v>10019</v>
      </c>
      <c r="I748" s="6" t="s">
        <v>784</v>
      </c>
      <c r="J748" s="6" t="s">
        <v>365</v>
      </c>
      <c r="K748" s="6" t="s">
        <v>72</v>
      </c>
      <c r="L748" s="6">
        <v>476547648</v>
      </c>
      <c r="M748" s="6" t="s">
        <v>9990</v>
      </c>
      <c r="N748" s="6" t="s">
        <v>9991</v>
      </c>
      <c r="O748" s="6" t="s">
        <v>9991</v>
      </c>
      <c r="P748" s="6"/>
      <c r="Q748" s="6"/>
      <c r="R748" s="6" t="s">
        <v>9992</v>
      </c>
      <c r="S748" s="6" t="s">
        <v>10020</v>
      </c>
      <c r="T748" s="6" t="s">
        <v>8807</v>
      </c>
      <c r="U748" s="6" t="s">
        <v>8629</v>
      </c>
    </row>
    <row r="749" spans="1:21" x14ac:dyDescent="0.2">
      <c r="A749" s="9" t="s">
        <v>10021</v>
      </c>
      <c r="B749" s="9" t="s">
        <v>10022</v>
      </c>
      <c r="C749" s="9" t="s">
        <v>9987</v>
      </c>
      <c r="D749" s="9" t="s">
        <v>63</v>
      </c>
      <c r="E749" s="9" t="s">
        <v>65</v>
      </c>
      <c r="F749" s="10" t="s">
        <v>66</v>
      </c>
      <c r="G749" s="9" t="s">
        <v>67</v>
      </c>
      <c r="H749" s="9" t="s">
        <v>10023</v>
      </c>
      <c r="I749" s="9" t="s">
        <v>10024</v>
      </c>
      <c r="J749" s="9" t="s">
        <v>339</v>
      </c>
      <c r="K749" s="9" t="s">
        <v>72</v>
      </c>
      <c r="L749" s="9">
        <v>476547648</v>
      </c>
      <c r="M749" s="9" t="s">
        <v>9990</v>
      </c>
      <c r="N749" s="9" t="s">
        <v>9991</v>
      </c>
      <c r="O749" s="9" t="s">
        <v>9991</v>
      </c>
      <c r="P749" s="9"/>
      <c r="Q749" s="9"/>
      <c r="R749" s="9" t="s">
        <v>9992</v>
      </c>
      <c r="S749" s="9" t="s">
        <v>10025</v>
      </c>
      <c r="T749" s="9" t="s">
        <v>9779</v>
      </c>
      <c r="U749" s="9" t="s">
        <v>8627</v>
      </c>
    </row>
    <row r="750" spans="1:21" x14ac:dyDescent="0.2">
      <c r="A750" s="6" t="s">
        <v>161</v>
      </c>
      <c r="B750" s="6" t="s">
        <v>160</v>
      </c>
      <c r="C750" s="6" t="s">
        <v>120</v>
      </c>
      <c r="D750" s="6" t="s">
        <v>63</v>
      </c>
      <c r="E750" s="6" t="s">
        <v>65</v>
      </c>
      <c r="F750" s="8" t="s">
        <v>66</v>
      </c>
      <c r="G750" s="6" t="s">
        <v>67</v>
      </c>
      <c r="H750" s="6" t="s">
        <v>162</v>
      </c>
      <c r="I750" s="6" t="s">
        <v>163</v>
      </c>
      <c r="J750" s="6" t="s">
        <v>80</v>
      </c>
      <c r="K750" s="6" t="s">
        <v>72</v>
      </c>
      <c r="L750" s="6">
        <v>476544236</v>
      </c>
      <c r="M750" s="6" t="s">
        <v>10026</v>
      </c>
      <c r="N750" s="6" t="s">
        <v>10027</v>
      </c>
      <c r="O750" s="6" t="s">
        <v>10028</v>
      </c>
      <c r="P750" s="6" t="s">
        <v>10029</v>
      </c>
      <c r="Q750" s="6" t="s">
        <v>8800</v>
      </c>
      <c r="R750" s="6" t="s">
        <v>10030</v>
      </c>
      <c r="S750" s="6" t="s">
        <v>10031</v>
      </c>
      <c r="T750" s="6" t="s">
        <v>9109</v>
      </c>
      <c r="U750" s="6" t="s">
        <v>10032</v>
      </c>
    </row>
    <row r="751" spans="1:21" x14ac:dyDescent="0.2">
      <c r="A751" s="9" t="s">
        <v>3811</v>
      </c>
      <c r="B751" s="9" t="s">
        <v>3810</v>
      </c>
      <c r="C751" s="9" t="s">
        <v>120</v>
      </c>
      <c r="D751" s="9" t="s">
        <v>168</v>
      </c>
      <c r="E751" s="9" t="s">
        <v>65</v>
      </c>
      <c r="F751" s="10" t="s">
        <v>66</v>
      </c>
      <c r="G751" s="9" t="s">
        <v>67</v>
      </c>
      <c r="H751" s="9" t="s">
        <v>3812</v>
      </c>
      <c r="I751" s="9" t="s">
        <v>3813</v>
      </c>
      <c r="J751" s="9" t="s">
        <v>732</v>
      </c>
      <c r="K751" s="9" t="s">
        <v>72</v>
      </c>
      <c r="L751" s="9">
        <v>476544236</v>
      </c>
      <c r="M751" s="9" t="s">
        <v>10026</v>
      </c>
      <c r="N751" s="9" t="s">
        <v>10027</v>
      </c>
      <c r="O751" s="9" t="s">
        <v>10028</v>
      </c>
      <c r="P751" s="9" t="s">
        <v>10029</v>
      </c>
      <c r="Q751" s="9" t="s">
        <v>8800</v>
      </c>
      <c r="R751" s="9" t="s">
        <v>10030</v>
      </c>
      <c r="S751" s="9" t="s">
        <v>10033</v>
      </c>
      <c r="T751" s="9" t="s">
        <v>9388</v>
      </c>
      <c r="U751" s="9" t="s">
        <v>8629</v>
      </c>
    </row>
    <row r="752" spans="1:21" x14ac:dyDescent="0.2">
      <c r="A752" s="6" t="s">
        <v>156</v>
      </c>
      <c r="B752" s="6" t="s">
        <v>155</v>
      </c>
      <c r="C752" s="6" t="s">
        <v>120</v>
      </c>
      <c r="D752" s="6" t="s">
        <v>63</v>
      </c>
      <c r="E752" s="6" t="s">
        <v>65</v>
      </c>
      <c r="F752" s="8" t="s">
        <v>66</v>
      </c>
      <c r="G752" s="6" t="s">
        <v>67</v>
      </c>
      <c r="H752" s="6" t="s">
        <v>157</v>
      </c>
      <c r="I752" s="6" t="s">
        <v>158</v>
      </c>
      <c r="J752" s="6" t="s">
        <v>80</v>
      </c>
      <c r="K752" s="6" t="s">
        <v>72</v>
      </c>
      <c r="L752" s="6">
        <v>476544236</v>
      </c>
      <c r="M752" s="6" t="s">
        <v>10026</v>
      </c>
      <c r="N752" s="6" t="s">
        <v>10027</v>
      </c>
      <c r="O752" s="6" t="s">
        <v>10028</v>
      </c>
      <c r="P752" s="6" t="s">
        <v>10029</v>
      </c>
      <c r="Q752" s="6" t="s">
        <v>8800</v>
      </c>
      <c r="R752" s="6" t="s">
        <v>10030</v>
      </c>
      <c r="S752" s="6" t="s">
        <v>10034</v>
      </c>
      <c r="T752" s="6" t="s">
        <v>9109</v>
      </c>
      <c r="U752" s="6" t="s">
        <v>10032</v>
      </c>
    </row>
    <row r="753" spans="1:21" x14ac:dyDescent="0.2">
      <c r="A753" s="9" t="s">
        <v>3194</v>
      </c>
      <c r="B753" s="9" t="s">
        <v>3192</v>
      </c>
      <c r="C753" s="9" t="s">
        <v>120</v>
      </c>
      <c r="D753" s="9" t="s">
        <v>63</v>
      </c>
      <c r="E753" s="9" t="s">
        <v>65</v>
      </c>
      <c r="F753" s="10" t="s">
        <v>66</v>
      </c>
      <c r="G753" s="9" t="s">
        <v>67</v>
      </c>
      <c r="H753" s="9" t="s">
        <v>3195</v>
      </c>
      <c r="I753" s="9" t="s">
        <v>3196</v>
      </c>
      <c r="J753" s="9" t="s">
        <v>683</v>
      </c>
      <c r="K753" s="9" t="s">
        <v>72</v>
      </c>
      <c r="L753" s="9">
        <v>476544236</v>
      </c>
      <c r="M753" s="9" t="s">
        <v>10026</v>
      </c>
      <c r="N753" s="9" t="s">
        <v>10027</v>
      </c>
      <c r="O753" s="9" t="s">
        <v>10028</v>
      </c>
      <c r="P753" s="9" t="s">
        <v>10029</v>
      </c>
      <c r="Q753" s="9" t="s">
        <v>8800</v>
      </c>
      <c r="R753" s="9" t="s">
        <v>10030</v>
      </c>
      <c r="S753" s="9" t="s">
        <v>10035</v>
      </c>
      <c r="T753" s="9" t="s">
        <v>8833</v>
      </c>
      <c r="U753" s="9" t="s">
        <v>10032</v>
      </c>
    </row>
    <row r="754" spans="1:21" x14ac:dyDescent="0.2">
      <c r="A754" s="6" t="s">
        <v>151</v>
      </c>
      <c r="B754" s="6" t="s">
        <v>150</v>
      </c>
      <c r="C754" s="6" t="s">
        <v>120</v>
      </c>
      <c r="D754" s="6" t="s">
        <v>63</v>
      </c>
      <c r="E754" s="6" t="s">
        <v>65</v>
      </c>
      <c r="F754" s="8" t="s">
        <v>66</v>
      </c>
      <c r="G754" s="6" t="s">
        <v>67</v>
      </c>
      <c r="H754" s="6" t="s">
        <v>152</v>
      </c>
      <c r="I754" s="6" t="s">
        <v>153</v>
      </c>
      <c r="J754" s="6" t="s">
        <v>80</v>
      </c>
      <c r="K754" s="6" t="s">
        <v>72</v>
      </c>
      <c r="L754" s="6">
        <v>476544236</v>
      </c>
      <c r="M754" s="6" t="s">
        <v>10026</v>
      </c>
      <c r="N754" s="6" t="s">
        <v>10027</v>
      </c>
      <c r="O754" s="6" t="s">
        <v>10028</v>
      </c>
      <c r="P754" s="6" t="s">
        <v>10029</v>
      </c>
      <c r="Q754" s="6" t="s">
        <v>8800</v>
      </c>
      <c r="R754" s="6" t="s">
        <v>10030</v>
      </c>
      <c r="S754" s="6" t="s">
        <v>10036</v>
      </c>
      <c r="T754" s="6" t="s">
        <v>9109</v>
      </c>
      <c r="U754" s="6" t="s">
        <v>10032</v>
      </c>
    </row>
    <row r="755" spans="1:21" x14ac:dyDescent="0.2">
      <c r="A755" s="9" t="s">
        <v>3847</v>
      </c>
      <c r="B755" s="9" t="s">
        <v>3846</v>
      </c>
      <c r="C755" s="9" t="s">
        <v>120</v>
      </c>
      <c r="D755" s="9" t="s">
        <v>63</v>
      </c>
      <c r="E755" s="9" t="s">
        <v>65</v>
      </c>
      <c r="F755" s="10" t="s">
        <v>66</v>
      </c>
      <c r="G755" s="9" t="s">
        <v>67</v>
      </c>
      <c r="H755" s="9" t="s">
        <v>3848</v>
      </c>
      <c r="I755" s="9" t="s">
        <v>3849</v>
      </c>
      <c r="J755" s="9" t="s">
        <v>455</v>
      </c>
      <c r="K755" s="9" t="s">
        <v>72</v>
      </c>
      <c r="L755" s="9">
        <v>476544236</v>
      </c>
      <c r="M755" s="9" t="s">
        <v>10026</v>
      </c>
      <c r="N755" s="9" t="s">
        <v>10027</v>
      </c>
      <c r="O755" s="9" t="s">
        <v>10028</v>
      </c>
      <c r="P755" s="9" t="s">
        <v>10029</v>
      </c>
      <c r="Q755" s="9" t="s">
        <v>8800</v>
      </c>
      <c r="R755" s="9" t="s">
        <v>10030</v>
      </c>
      <c r="S755" s="9" t="s">
        <v>10037</v>
      </c>
      <c r="T755" s="9" t="s">
        <v>8635</v>
      </c>
      <c r="U755" s="9" t="s">
        <v>10032</v>
      </c>
    </row>
    <row r="756" spans="1:21" x14ac:dyDescent="0.2">
      <c r="A756" s="6" t="s">
        <v>146</v>
      </c>
      <c r="B756" s="6" t="s">
        <v>143</v>
      </c>
      <c r="C756" s="6" t="s">
        <v>120</v>
      </c>
      <c r="D756" s="6" t="s">
        <v>63</v>
      </c>
      <c r="E756" s="6" t="s">
        <v>65</v>
      </c>
      <c r="F756" s="8" t="s">
        <v>66</v>
      </c>
      <c r="G756" s="6" t="s">
        <v>67</v>
      </c>
      <c r="H756" s="6" t="s">
        <v>147</v>
      </c>
      <c r="I756" s="6" t="s">
        <v>148</v>
      </c>
      <c r="J756" s="6" t="s">
        <v>102</v>
      </c>
      <c r="K756" s="6" t="s">
        <v>72</v>
      </c>
      <c r="L756" s="6">
        <v>476544236</v>
      </c>
      <c r="M756" s="6" t="s">
        <v>10026</v>
      </c>
      <c r="N756" s="6" t="s">
        <v>10027</v>
      </c>
      <c r="O756" s="6" t="s">
        <v>10028</v>
      </c>
      <c r="P756" s="6" t="s">
        <v>10029</v>
      </c>
      <c r="Q756" s="6" t="s">
        <v>8800</v>
      </c>
      <c r="R756" s="6" t="s">
        <v>10030</v>
      </c>
      <c r="S756" s="6" t="s">
        <v>10038</v>
      </c>
      <c r="T756" s="6" t="s">
        <v>8969</v>
      </c>
      <c r="U756" s="6" t="s">
        <v>10032</v>
      </c>
    </row>
    <row r="757" spans="1:21" x14ac:dyDescent="0.2">
      <c r="A757" s="9" t="s">
        <v>138</v>
      </c>
      <c r="B757" s="9" t="s">
        <v>137</v>
      </c>
      <c r="C757" s="9" t="s">
        <v>120</v>
      </c>
      <c r="D757" s="9" t="s">
        <v>63</v>
      </c>
      <c r="E757" s="9" t="s">
        <v>65</v>
      </c>
      <c r="F757" s="10" t="s">
        <v>66</v>
      </c>
      <c r="G757" s="9" t="s">
        <v>67</v>
      </c>
      <c r="H757" s="9" t="s">
        <v>139</v>
      </c>
      <c r="I757" s="9" t="s">
        <v>140</v>
      </c>
      <c r="J757" s="9" t="s">
        <v>141</v>
      </c>
      <c r="K757" s="9" t="s">
        <v>72</v>
      </c>
      <c r="L757" s="9">
        <v>476544236</v>
      </c>
      <c r="M757" s="9" t="s">
        <v>10026</v>
      </c>
      <c r="N757" s="9" t="s">
        <v>10027</v>
      </c>
      <c r="O757" s="9" t="s">
        <v>10028</v>
      </c>
      <c r="P757" s="9" t="s">
        <v>10029</v>
      </c>
      <c r="Q757" s="9" t="s">
        <v>8800</v>
      </c>
      <c r="R757" s="9" t="s">
        <v>10030</v>
      </c>
      <c r="S757" s="9" t="s">
        <v>10039</v>
      </c>
      <c r="T757" s="9" t="s">
        <v>8931</v>
      </c>
      <c r="U757" s="9" t="s">
        <v>10032</v>
      </c>
    </row>
    <row r="758" spans="1:21" x14ac:dyDescent="0.2">
      <c r="A758" s="6" t="s">
        <v>132</v>
      </c>
      <c r="B758" s="6" t="s">
        <v>131</v>
      </c>
      <c r="C758" s="6" t="s">
        <v>120</v>
      </c>
      <c r="D758" s="6" t="s">
        <v>63</v>
      </c>
      <c r="E758" s="6" t="s">
        <v>65</v>
      </c>
      <c r="F758" s="8" t="s">
        <v>66</v>
      </c>
      <c r="G758" s="6" t="s">
        <v>67</v>
      </c>
      <c r="H758" s="6" t="s">
        <v>133</v>
      </c>
      <c r="I758" s="6" t="s">
        <v>134</v>
      </c>
      <c r="J758" s="6" t="s">
        <v>135</v>
      </c>
      <c r="K758" s="6" t="s">
        <v>72</v>
      </c>
      <c r="L758" s="6">
        <v>476544236</v>
      </c>
      <c r="M758" s="6" t="s">
        <v>10026</v>
      </c>
      <c r="N758" s="6" t="s">
        <v>10027</v>
      </c>
      <c r="O758" s="6" t="s">
        <v>10028</v>
      </c>
      <c r="P758" s="6" t="s">
        <v>10029</v>
      </c>
      <c r="Q758" s="6" t="s">
        <v>8800</v>
      </c>
      <c r="R758" s="6" t="s">
        <v>10030</v>
      </c>
      <c r="S758" s="6" t="s">
        <v>10040</v>
      </c>
      <c r="T758" s="6" t="s">
        <v>9454</v>
      </c>
      <c r="U758" s="6" t="s">
        <v>10032</v>
      </c>
    </row>
    <row r="759" spans="1:21" x14ac:dyDescent="0.2">
      <c r="A759" s="9" t="s">
        <v>126</v>
      </c>
      <c r="B759" s="9" t="s">
        <v>125</v>
      </c>
      <c r="C759" s="9" t="s">
        <v>120</v>
      </c>
      <c r="D759" s="9" t="s">
        <v>63</v>
      </c>
      <c r="E759" s="9" t="s">
        <v>65</v>
      </c>
      <c r="F759" s="10" t="s">
        <v>66</v>
      </c>
      <c r="G759" s="9" t="s">
        <v>67</v>
      </c>
      <c r="H759" s="9" t="s">
        <v>127</v>
      </c>
      <c r="I759" s="9" t="s">
        <v>128</v>
      </c>
      <c r="J759" s="9" t="s">
        <v>129</v>
      </c>
      <c r="K759" s="9" t="s">
        <v>72</v>
      </c>
      <c r="L759" s="9">
        <v>476544236</v>
      </c>
      <c r="M759" s="9" t="s">
        <v>10026</v>
      </c>
      <c r="N759" s="9" t="s">
        <v>10027</v>
      </c>
      <c r="O759" s="9" t="s">
        <v>10028</v>
      </c>
      <c r="P759" s="9" t="s">
        <v>10029</v>
      </c>
      <c r="Q759" s="9" t="s">
        <v>8800</v>
      </c>
      <c r="R759" s="9" t="s">
        <v>10030</v>
      </c>
      <c r="S759" s="9" t="s">
        <v>10041</v>
      </c>
      <c r="T759" s="9" t="s">
        <v>8879</v>
      </c>
      <c r="U759" s="9" t="s">
        <v>10032</v>
      </c>
    </row>
    <row r="760" spans="1:21" x14ac:dyDescent="0.2">
      <c r="A760" s="6" t="s">
        <v>3149</v>
      </c>
      <c r="B760" s="6" t="s">
        <v>3148</v>
      </c>
      <c r="C760" s="6" t="s">
        <v>120</v>
      </c>
      <c r="D760" s="6" t="s">
        <v>63</v>
      </c>
      <c r="E760" s="6" t="s">
        <v>65</v>
      </c>
      <c r="F760" s="8" t="s">
        <v>66</v>
      </c>
      <c r="G760" s="6" t="s">
        <v>67</v>
      </c>
      <c r="H760" s="6" t="s">
        <v>3150</v>
      </c>
      <c r="I760" s="6" t="s">
        <v>271</v>
      </c>
      <c r="J760" s="6" t="s">
        <v>3151</v>
      </c>
      <c r="K760" s="6" t="s">
        <v>72</v>
      </c>
      <c r="L760" s="6">
        <v>476544236</v>
      </c>
      <c r="M760" s="6" t="s">
        <v>10026</v>
      </c>
      <c r="N760" s="6" t="s">
        <v>10027</v>
      </c>
      <c r="O760" s="6" t="s">
        <v>10028</v>
      </c>
      <c r="P760" s="6" t="s">
        <v>10029</v>
      </c>
      <c r="Q760" s="6" t="s">
        <v>8800</v>
      </c>
      <c r="R760" s="6" t="s">
        <v>10030</v>
      </c>
      <c r="S760" s="6" t="s">
        <v>10042</v>
      </c>
      <c r="T760" s="6" t="s">
        <v>10043</v>
      </c>
      <c r="U760" s="6" t="s">
        <v>10032</v>
      </c>
    </row>
    <row r="761" spans="1:21" x14ac:dyDescent="0.2">
      <c r="A761" s="9" t="s">
        <v>121</v>
      </c>
      <c r="B761" s="9" t="s">
        <v>118</v>
      </c>
      <c r="C761" s="9" t="s">
        <v>120</v>
      </c>
      <c r="D761" s="9" t="s">
        <v>63</v>
      </c>
      <c r="E761" s="9" t="s">
        <v>65</v>
      </c>
      <c r="F761" s="10" t="s">
        <v>66</v>
      </c>
      <c r="G761" s="9" t="s">
        <v>67</v>
      </c>
      <c r="H761" s="9" t="s">
        <v>122</v>
      </c>
      <c r="I761" s="9" t="s">
        <v>123</v>
      </c>
      <c r="J761" s="9" t="s">
        <v>80</v>
      </c>
      <c r="K761" s="9" t="s">
        <v>72</v>
      </c>
      <c r="L761" s="9">
        <v>476544236</v>
      </c>
      <c r="M761" s="9" t="s">
        <v>10026</v>
      </c>
      <c r="N761" s="9" t="s">
        <v>10027</v>
      </c>
      <c r="O761" s="9" t="s">
        <v>10028</v>
      </c>
      <c r="P761" s="9" t="s">
        <v>10029</v>
      </c>
      <c r="Q761" s="9" t="s">
        <v>8800</v>
      </c>
      <c r="R761" s="9" t="s">
        <v>10030</v>
      </c>
      <c r="S761" s="9" t="s">
        <v>10044</v>
      </c>
      <c r="T761" s="9" t="s">
        <v>9109</v>
      </c>
      <c r="U761" s="9" t="s">
        <v>10032</v>
      </c>
    </row>
    <row r="762" spans="1:21" x14ac:dyDescent="0.2">
      <c r="A762" s="6" t="s">
        <v>3605</v>
      </c>
      <c r="B762" s="6" t="s">
        <v>3604</v>
      </c>
      <c r="C762" s="6" t="s">
        <v>106</v>
      </c>
      <c r="D762" s="6" t="s">
        <v>63</v>
      </c>
      <c r="E762" s="6" t="s">
        <v>65</v>
      </c>
      <c r="F762" s="8" t="s">
        <v>66</v>
      </c>
      <c r="G762" s="6" t="s">
        <v>67</v>
      </c>
      <c r="H762" s="6" t="s">
        <v>1462</v>
      </c>
      <c r="I762" s="6" t="s">
        <v>497</v>
      </c>
      <c r="J762" s="6" t="s">
        <v>110</v>
      </c>
      <c r="K762" s="6" t="s">
        <v>72</v>
      </c>
      <c r="L762" s="6">
        <v>476543856</v>
      </c>
      <c r="M762" s="6" t="s">
        <v>10045</v>
      </c>
      <c r="N762" s="6" t="s">
        <v>10046</v>
      </c>
      <c r="O762" s="6" t="s">
        <v>10047</v>
      </c>
      <c r="P762" s="6" t="s">
        <v>10048</v>
      </c>
      <c r="Q762" s="6"/>
      <c r="R762" s="6" t="s">
        <v>10049</v>
      </c>
      <c r="S762" s="6" t="s">
        <v>10050</v>
      </c>
      <c r="T762" s="6" t="s">
        <v>9954</v>
      </c>
      <c r="U762" s="6" t="s">
        <v>9833</v>
      </c>
    </row>
    <row r="763" spans="1:21" x14ac:dyDescent="0.2">
      <c r="A763" s="9" t="s">
        <v>4213</v>
      </c>
      <c r="B763" s="9" t="s">
        <v>4211</v>
      </c>
      <c r="C763" s="9" t="s">
        <v>106</v>
      </c>
      <c r="D763" s="9" t="s">
        <v>63</v>
      </c>
      <c r="E763" s="9" t="s">
        <v>65</v>
      </c>
      <c r="F763" s="10" t="s">
        <v>66</v>
      </c>
      <c r="G763" s="9" t="s">
        <v>67</v>
      </c>
      <c r="H763" s="9" t="s">
        <v>4214</v>
      </c>
      <c r="I763" s="9" t="s">
        <v>4215</v>
      </c>
      <c r="J763" s="9" t="s">
        <v>2494</v>
      </c>
      <c r="K763" s="9" t="s">
        <v>72</v>
      </c>
      <c r="L763" s="9">
        <v>476543856</v>
      </c>
      <c r="M763" s="9" t="s">
        <v>10045</v>
      </c>
      <c r="N763" s="9" t="s">
        <v>10046</v>
      </c>
      <c r="O763" s="9" t="s">
        <v>10047</v>
      </c>
      <c r="P763" s="9" t="s">
        <v>10048</v>
      </c>
      <c r="Q763" s="9"/>
      <c r="R763" s="9" t="s">
        <v>10049</v>
      </c>
      <c r="S763" s="9" t="s">
        <v>10051</v>
      </c>
      <c r="T763" s="9" t="s">
        <v>9894</v>
      </c>
      <c r="U763" s="9" t="s">
        <v>9833</v>
      </c>
    </row>
    <row r="764" spans="1:21" x14ac:dyDescent="0.2">
      <c r="A764" s="6" t="s">
        <v>4080</v>
      </c>
      <c r="B764" s="6" t="s">
        <v>4079</v>
      </c>
      <c r="C764" s="6" t="s">
        <v>106</v>
      </c>
      <c r="D764" s="6" t="s">
        <v>63</v>
      </c>
      <c r="E764" s="6" t="s">
        <v>65</v>
      </c>
      <c r="F764" s="8" t="s">
        <v>66</v>
      </c>
      <c r="G764" s="6" t="s">
        <v>67</v>
      </c>
      <c r="H764" s="6" t="s">
        <v>4081</v>
      </c>
      <c r="I764" s="6" t="s">
        <v>3358</v>
      </c>
      <c r="J764" s="6" t="s">
        <v>714</v>
      </c>
      <c r="K764" s="6" t="s">
        <v>72</v>
      </c>
      <c r="L764" s="6">
        <v>476543856</v>
      </c>
      <c r="M764" s="6" t="s">
        <v>10045</v>
      </c>
      <c r="N764" s="6" t="s">
        <v>10046</v>
      </c>
      <c r="O764" s="6" t="s">
        <v>10047</v>
      </c>
      <c r="P764" s="6" t="s">
        <v>10048</v>
      </c>
      <c r="Q764" s="6"/>
      <c r="R764" s="6" t="s">
        <v>10049</v>
      </c>
      <c r="S764" s="6" t="s">
        <v>10052</v>
      </c>
      <c r="T764" s="6" t="s">
        <v>9025</v>
      </c>
      <c r="U764" s="6" t="s">
        <v>9833</v>
      </c>
    </row>
    <row r="765" spans="1:21" x14ac:dyDescent="0.2">
      <c r="A765" s="9" t="s">
        <v>3367</v>
      </c>
      <c r="B765" s="9" t="s">
        <v>3366</v>
      </c>
      <c r="C765" s="9" t="s">
        <v>106</v>
      </c>
      <c r="D765" s="9" t="s">
        <v>63</v>
      </c>
      <c r="E765" s="9" t="s">
        <v>65</v>
      </c>
      <c r="F765" s="10" t="s">
        <v>66</v>
      </c>
      <c r="G765" s="9" t="s">
        <v>67</v>
      </c>
      <c r="H765" s="9" t="s">
        <v>3368</v>
      </c>
      <c r="I765" s="9" t="s">
        <v>3369</v>
      </c>
      <c r="J765" s="9" t="s">
        <v>219</v>
      </c>
      <c r="K765" s="9" t="s">
        <v>72</v>
      </c>
      <c r="L765" s="9">
        <v>476543856</v>
      </c>
      <c r="M765" s="9" t="s">
        <v>10045</v>
      </c>
      <c r="N765" s="9" t="s">
        <v>10046</v>
      </c>
      <c r="O765" s="9" t="s">
        <v>10047</v>
      </c>
      <c r="P765" s="9" t="s">
        <v>10048</v>
      </c>
      <c r="Q765" s="9"/>
      <c r="R765" s="9" t="s">
        <v>10049</v>
      </c>
      <c r="S765" s="9" t="s">
        <v>10053</v>
      </c>
      <c r="T765" s="9" t="s">
        <v>8817</v>
      </c>
      <c r="U765" s="9" t="s">
        <v>9833</v>
      </c>
    </row>
    <row r="766" spans="1:21" x14ac:dyDescent="0.2">
      <c r="A766" s="6" t="s">
        <v>4249</v>
      </c>
      <c r="B766" s="6" t="s">
        <v>4248</v>
      </c>
      <c r="C766" s="6" t="s">
        <v>106</v>
      </c>
      <c r="D766" s="6" t="s">
        <v>63</v>
      </c>
      <c r="E766" s="6" t="s">
        <v>65</v>
      </c>
      <c r="F766" s="8" t="s">
        <v>66</v>
      </c>
      <c r="G766" s="6" t="s">
        <v>67</v>
      </c>
      <c r="H766" s="6" t="s">
        <v>4250</v>
      </c>
      <c r="I766" s="6" t="s">
        <v>4251</v>
      </c>
      <c r="J766" s="6" t="s">
        <v>714</v>
      </c>
      <c r="K766" s="6" t="s">
        <v>72</v>
      </c>
      <c r="L766" s="6">
        <v>476543856</v>
      </c>
      <c r="M766" s="6" t="s">
        <v>10045</v>
      </c>
      <c r="N766" s="6" t="s">
        <v>10046</v>
      </c>
      <c r="O766" s="6" t="s">
        <v>10047</v>
      </c>
      <c r="P766" s="6" t="s">
        <v>10048</v>
      </c>
      <c r="Q766" s="6"/>
      <c r="R766" s="6" t="s">
        <v>10049</v>
      </c>
      <c r="S766" s="6" t="s">
        <v>10054</v>
      </c>
      <c r="T766" s="6" t="s">
        <v>9025</v>
      </c>
      <c r="U766" s="6" t="s">
        <v>9833</v>
      </c>
    </row>
    <row r="767" spans="1:21" x14ac:dyDescent="0.2">
      <c r="A767" s="9" t="s">
        <v>3443</v>
      </c>
      <c r="B767" s="9" t="s">
        <v>3442</v>
      </c>
      <c r="C767" s="9" t="s">
        <v>106</v>
      </c>
      <c r="D767" s="9" t="s">
        <v>63</v>
      </c>
      <c r="E767" s="9" t="s">
        <v>65</v>
      </c>
      <c r="F767" s="10" t="s">
        <v>66</v>
      </c>
      <c r="G767" s="9" t="s">
        <v>67</v>
      </c>
      <c r="H767" s="9" t="s">
        <v>2249</v>
      </c>
      <c r="I767" s="9" t="s">
        <v>3444</v>
      </c>
      <c r="J767" s="9" t="s">
        <v>426</v>
      </c>
      <c r="K767" s="9" t="s">
        <v>72</v>
      </c>
      <c r="L767" s="9">
        <v>476543856</v>
      </c>
      <c r="M767" s="9" t="s">
        <v>10045</v>
      </c>
      <c r="N767" s="9" t="s">
        <v>10046</v>
      </c>
      <c r="O767" s="9" t="s">
        <v>10047</v>
      </c>
      <c r="P767" s="9" t="s">
        <v>10048</v>
      </c>
      <c r="Q767" s="9"/>
      <c r="R767" s="9" t="s">
        <v>10049</v>
      </c>
      <c r="S767" s="9" t="s">
        <v>10055</v>
      </c>
      <c r="T767" s="9" t="s">
        <v>8825</v>
      </c>
      <c r="U767" s="9" t="s">
        <v>9833</v>
      </c>
    </row>
    <row r="768" spans="1:21" x14ac:dyDescent="0.2">
      <c r="A768" s="6" t="s">
        <v>3259</v>
      </c>
      <c r="B768" s="6" t="s">
        <v>3258</v>
      </c>
      <c r="C768" s="6" t="s">
        <v>106</v>
      </c>
      <c r="D768" s="6" t="s">
        <v>63</v>
      </c>
      <c r="E768" s="6" t="s">
        <v>65</v>
      </c>
      <c r="F768" s="8" t="s">
        <v>66</v>
      </c>
      <c r="G768" s="6" t="s">
        <v>67</v>
      </c>
      <c r="H768" s="6" t="s">
        <v>3260</v>
      </c>
      <c r="I768" s="6" t="s">
        <v>3261</v>
      </c>
      <c r="J768" s="6" t="s">
        <v>2049</v>
      </c>
      <c r="K768" s="6" t="s">
        <v>72</v>
      </c>
      <c r="L768" s="6">
        <v>476543856</v>
      </c>
      <c r="M768" s="6" t="s">
        <v>10045</v>
      </c>
      <c r="N768" s="6" t="s">
        <v>10046</v>
      </c>
      <c r="O768" s="6" t="s">
        <v>10047</v>
      </c>
      <c r="P768" s="6" t="s">
        <v>10048</v>
      </c>
      <c r="Q768" s="6"/>
      <c r="R768" s="6" t="s">
        <v>10049</v>
      </c>
      <c r="S768" s="6" t="s">
        <v>10056</v>
      </c>
      <c r="T768" s="6" t="s">
        <v>9033</v>
      </c>
      <c r="U768" s="6" t="s">
        <v>9833</v>
      </c>
    </row>
    <row r="769" spans="1:21" x14ac:dyDescent="0.2">
      <c r="A769" s="9" t="s">
        <v>4288</v>
      </c>
      <c r="B769" s="9" t="s">
        <v>4287</v>
      </c>
      <c r="C769" s="9" t="s">
        <v>106</v>
      </c>
      <c r="D769" s="9" t="s">
        <v>63</v>
      </c>
      <c r="E769" s="9" t="s">
        <v>65</v>
      </c>
      <c r="F769" s="10" t="s">
        <v>66</v>
      </c>
      <c r="G769" s="9" t="s">
        <v>67</v>
      </c>
      <c r="H769" s="9" t="s">
        <v>4289</v>
      </c>
      <c r="I769" s="9" t="s">
        <v>1451</v>
      </c>
      <c r="J769" s="9" t="s">
        <v>110</v>
      </c>
      <c r="K769" s="9" t="s">
        <v>72</v>
      </c>
      <c r="L769" s="9">
        <v>476543856</v>
      </c>
      <c r="M769" s="9" t="s">
        <v>10045</v>
      </c>
      <c r="N769" s="9" t="s">
        <v>10046</v>
      </c>
      <c r="O769" s="9" t="s">
        <v>10047</v>
      </c>
      <c r="P769" s="9" t="s">
        <v>10048</v>
      </c>
      <c r="Q769" s="9"/>
      <c r="R769" s="9" t="s">
        <v>10049</v>
      </c>
      <c r="S769" s="9" t="s">
        <v>10057</v>
      </c>
      <c r="T769" s="9" t="s">
        <v>9954</v>
      </c>
      <c r="U769" s="9" t="s">
        <v>9833</v>
      </c>
    </row>
    <row r="770" spans="1:21" x14ac:dyDescent="0.2">
      <c r="A770" s="6" t="s">
        <v>4015</v>
      </c>
      <c r="B770" s="6" t="s">
        <v>4014</v>
      </c>
      <c r="C770" s="6" t="s">
        <v>106</v>
      </c>
      <c r="D770" s="6" t="s">
        <v>63</v>
      </c>
      <c r="E770" s="6" t="s">
        <v>65</v>
      </c>
      <c r="F770" s="8" t="s">
        <v>66</v>
      </c>
      <c r="G770" s="6" t="s">
        <v>67</v>
      </c>
      <c r="H770" s="6" t="s">
        <v>4016</v>
      </c>
      <c r="I770" s="6" t="s">
        <v>4017</v>
      </c>
      <c r="J770" s="6" t="s">
        <v>219</v>
      </c>
      <c r="K770" s="6" t="s">
        <v>72</v>
      </c>
      <c r="L770" s="6">
        <v>476543856</v>
      </c>
      <c r="M770" s="6" t="s">
        <v>10045</v>
      </c>
      <c r="N770" s="6" t="s">
        <v>10046</v>
      </c>
      <c r="O770" s="6" t="s">
        <v>10047</v>
      </c>
      <c r="P770" s="6" t="s">
        <v>10048</v>
      </c>
      <c r="Q770" s="6"/>
      <c r="R770" s="6" t="s">
        <v>10049</v>
      </c>
      <c r="S770" s="6" t="s">
        <v>10058</v>
      </c>
      <c r="T770" s="6" t="s">
        <v>8817</v>
      </c>
      <c r="U770" s="6" t="s">
        <v>9833</v>
      </c>
    </row>
    <row r="771" spans="1:21" x14ac:dyDescent="0.2">
      <c r="A771" s="9" t="s">
        <v>4026</v>
      </c>
      <c r="B771" s="9" t="s">
        <v>4025</v>
      </c>
      <c r="C771" s="9" t="s">
        <v>106</v>
      </c>
      <c r="D771" s="9" t="s">
        <v>168</v>
      </c>
      <c r="E771" s="9" t="s">
        <v>65</v>
      </c>
      <c r="F771" s="10" t="s">
        <v>66</v>
      </c>
      <c r="G771" s="9" t="s">
        <v>67</v>
      </c>
      <c r="H771" s="9" t="s">
        <v>4027</v>
      </c>
      <c r="I771" s="9" t="s">
        <v>4028</v>
      </c>
      <c r="J771" s="9" t="s">
        <v>861</v>
      </c>
      <c r="K771" s="9" t="s">
        <v>72</v>
      </c>
      <c r="L771" s="9">
        <v>476543856</v>
      </c>
      <c r="M771" s="9" t="s">
        <v>10045</v>
      </c>
      <c r="N771" s="9" t="s">
        <v>10046</v>
      </c>
      <c r="O771" s="9" t="s">
        <v>10047</v>
      </c>
      <c r="P771" s="9" t="s">
        <v>10048</v>
      </c>
      <c r="Q771" s="9"/>
      <c r="R771" s="9" t="s">
        <v>10049</v>
      </c>
      <c r="S771" s="9" t="s">
        <v>10059</v>
      </c>
      <c r="T771" s="9" t="s">
        <v>8812</v>
      </c>
      <c r="U771" s="9" t="s">
        <v>8629</v>
      </c>
    </row>
    <row r="772" spans="1:21" x14ac:dyDescent="0.2">
      <c r="A772" s="6" t="s">
        <v>113</v>
      </c>
      <c r="B772" s="6" t="s">
        <v>112</v>
      </c>
      <c r="C772" s="6" t="s">
        <v>106</v>
      </c>
      <c r="D772" s="6" t="s">
        <v>63</v>
      </c>
      <c r="E772" s="6" t="s">
        <v>65</v>
      </c>
      <c r="F772" s="8" t="s">
        <v>66</v>
      </c>
      <c r="G772" s="6" t="s">
        <v>67</v>
      </c>
      <c r="H772" s="6" t="s">
        <v>114</v>
      </c>
      <c r="I772" s="6" t="s">
        <v>115</v>
      </c>
      <c r="J772" s="6" t="s">
        <v>116</v>
      </c>
      <c r="K772" s="6" t="s">
        <v>72</v>
      </c>
      <c r="L772" s="6">
        <v>476543856</v>
      </c>
      <c r="M772" s="6" t="s">
        <v>10045</v>
      </c>
      <c r="N772" s="6" t="s">
        <v>10046</v>
      </c>
      <c r="O772" s="6" t="s">
        <v>10047</v>
      </c>
      <c r="P772" s="6" t="s">
        <v>10048</v>
      </c>
      <c r="Q772" s="6"/>
      <c r="R772" s="6" t="s">
        <v>10049</v>
      </c>
      <c r="S772" s="6" t="s">
        <v>10060</v>
      </c>
      <c r="T772" s="6" t="s">
        <v>9463</v>
      </c>
      <c r="U772" s="6" t="s">
        <v>9833</v>
      </c>
    </row>
    <row r="773" spans="1:21" x14ac:dyDescent="0.2">
      <c r="A773" s="9" t="s">
        <v>3652</v>
      </c>
      <c r="B773" s="9" t="s">
        <v>3651</v>
      </c>
      <c r="C773" s="9" t="s">
        <v>106</v>
      </c>
      <c r="D773" s="9" t="s">
        <v>63</v>
      </c>
      <c r="E773" s="9" t="s">
        <v>65</v>
      </c>
      <c r="F773" s="10" t="s">
        <v>66</v>
      </c>
      <c r="G773" s="9" t="s">
        <v>67</v>
      </c>
      <c r="H773" s="9" t="s">
        <v>387</v>
      </c>
      <c r="I773" s="9" t="s">
        <v>3653</v>
      </c>
      <c r="J773" s="9" t="s">
        <v>683</v>
      </c>
      <c r="K773" s="9" t="s">
        <v>72</v>
      </c>
      <c r="L773" s="9">
        <v>476543856</v>
      </c>
      <c r="M773" s="9" t="s">
        <v>10045</v>
      </c>
      <c r="N773" s="9" t="s">
        <v>10046</v>
      </c>
      <c r="O773" s="9" t="s">
        <v>10047</v>
      </c>
      <c r="P773" s="9" t="s">
        <v>10048</v>
      </c>
      <c r="Q773" s="9"/>
      <c r="R773" s="9" t="s">
        <v>10049</v>
      </c>
      <c r="S773" s="9" t="s">
        <v>10061</v>
      </c>
      <c r="T773" s="9" t="s">
        <v>8833</v>
      </c>
      <c r="U773" s="9" t="s">
        <v>9833</v>
      </c>
    </row>
    <row r="774" spans="1:21" x14ac:dyDescent="0.2">
      <c r="A774" s="6" t="s">
        <v>5605</v>
      </c>
      <c r="B774" s="6" t="s">
        <v>5604</v>
      </c>
      <c r="C774" s="6" t="s">
        <v>106</v>
      </c>
      <c r="D774" s="6" t="s">
        <v>168</v>
      </c>
      <c r="E774" s="6" t="s">
        <v>65</v>
      </c>
      <c r="F774" s="8" t="s">
        <v>66</v>
      </c>
      <c r="G774" s="6" t="s">
        <v>67</v>
      </c>
      <c r="H774" s="6" t="s">
        <v>5349</v>
      </c>
      <c r="I774" s="6" t="s">
        <v>5606</v>
      </c>
      <c r="J774" s="6" t="s">
        <v>1047</v>
      </c>
      <c r="K774" s="6" t="s">
        <v>72</v>
      </c>
      <c r="L774" s="6">
        <v>476543856</v>
      </c>
      <c r="M774" s="6" t="s">
        <v>10045</v>
      </c>
      <c r="N774" s="6" t="s">
        <v>10046</v>
      </c>
      <c r="O774" s="6" t="s">
        <v>10047</v>
      </c>
      <c r="P774" s="6" t="s">
        <v>10048</v>
      </c>
      <c r="Q774" s="6"/>
      <c r="R774" s="6" t="s">
        <v>10049</v>
      </c>
      <c r="S774" s="6" t="s">
        <v>10062</v>
      </c>
      <c r="T774" s="6" t="s">
        <v>8989</v>
      </c>
      <c r="U774" s="6" t="s">
        <v>8629</v>
      </c>
    </row>
    <row r="775" spans="1:21" x14ac:dyDescent="0.2">
      <c r="A775" s="9" t="s">
        <v>3558</v>
      </c>
      <c r="B775" s="9" t="s">
        <v>3556</v>
      </c>
      <c r="C775" s="9" t="s">
        <v>106</v>
      </c>
      <c r="D775" s="9" t="s">
        <v>168</v>
      </c>
      <c r="E775" s="9" t="s">
        <v>65</v>
      </c>
      <c r="F775" s="10" t="s">
        <v>66</v>
      </c>
      <c r="G775" s="9" t="s">
        <v>67</v>
      </c>
      <c r="H775" s="9" t="s">
        <v>3559</v>
      </c>
      <c r="I775" s="9" t="s">
        <v>3560</v>
      </c>
      <c r="J775" s="9" t="s">
        <v>236</v>
      </c>
      <c r="K775" s="9" t="s">
        <v>72</v>
      </c>
      <c r="L775" s="9">
        <v>476543856</v>
      </c>
      <c r="M775" s="9" t="s">
        <v>10045</v>
      </c>
      <c r="N775" s="9" t="s">
        <v>10046</v>
      </c>
      <c r="O775" s="9" t="s">
        <v>10047</v>
      </c>
      <c r="P775" s="9" t="s">
        <v>10048</v>
      </c>
      <c r="Q775" s="9"/>
      <c r="R775" s="9" t="s">
        <v>10049</v>
      </c>
      <c r="S775" s="9" t="s">
        <v>10063</v>
      </c>
      <c r="T775" s="9" t="s">
        <v>8829</v>
      </c>
      <c r="U775" s="9" t="s">
        <v>8629</v>
      </c>
    </row>
    <row r="776" spans="1:21" x14ac:dyDescent="0.2">
      <c r="A776" s="6" t="s">
        <v>107</v>
      </c>
      <c r="B776" s="6" t="s">
        <v>104</v>
      </c>
      <c r="C776" s="6" t="s">
        <v>106</v>
      </c>
      <c r="D776" s="6" t="s">
        <v>63</v>
      </c>
      <c r="E776" s="6" t="s">
        <v>65</v>
      </c>
      <c r="F776" s="8" t="s">
        <v>66</v>
      </c>
      <c r="G776" s="6" t="s">
        <v>67</v>
      </c>
      <c r="H776" s="6" t="s">
        <v>108</v>
      </c>
      <c r="I776" s="6" t="s">
        <v>109</v>
      </c>
      <c r="J776" s="6" t="s">
        <v>110</v>
      </c>
      <c r="K776" s="6" t="s">
        <v>72</v>
      </c>
      <c r="L776" s="6">
        <v>476543856</v>
      </c>
      <c r="M776" s="6" t="s">
        <v>10045</v>
      </c>
      <c r="N776" s="6" t="s">
        <v>10046</v>
      </c>
      <c r="O776" s="6" t="s">
        <v>10047</v>
      </c>
      <c r="P776" s="6" t="s">
        <v>10048</v>
      </c>
      <c r="Q776" s="6"/>
      <c r="R776" s="6" t="s">
        <v>10049</v>
      </c>
      <c r="S776" s="6" t="s">
        <v>10064</v>
      </c>
      <c r="T776" s="6" t="s">
        <v>9954</v>
      </c>
      <c r="U776" s="6" t="s">
        <v>9833</v>
      </c>
    </row>
    <row r="777" spans="1:21" x14ac:dyDescent="0.2">
      <c r="A777" s="9" t="s">
        <v>4228</v>
      </c>
      <c r="B777" s="9" t="s">
        <v>4227</v>
      </c>
      <c r="C777" s="9" t="s">
        <v>106</v>
      </c>
      <c r="D777" s="9" t="s">
        <v>63</v>
      </c>
      <c r="E777" s="9" t="s">
        <v>65</v>
      </c>
      <c r="F777" s="10" t="s">
        <v>66</v>
      </c>
      <c r="G777" s="9" t="s">
        <v>67</v>
      </c>
      <c r="H777" s="9" t="s">
        <v>4229</v>
      </c>
      <c r="I777" s="9" t="s">
        <v>4230</v>
      </c>
      <c r="J777" s="9" t="s">
        <v>219</v>
      </c>
      <c r="K777" s="9" t="s">
        <v>72</v>
      </c>
      <c r="L777" s="9">
        <v>476543856</v>
      </c>
      <c r="M777" s="9" t="s">
        <v>10045</v>
      </c>
      <c r="N777" s="9" t="s">
        <v>10046</v>
      </c>
      <c r="O777" s="9" t="s">
        <v>10047</v>
      </c>
      <c r="P777" s="9" t="s">
        <v>10048</v>
      </c>
      <c r="Q777" s="9"/>
      <c r="R777" s="9" t="s">
        <v>10049</v>
      </c>
      <c r="S777" s="9" t="s">
        <v>10065</v>
      </c>
      <c r="T777" s="9" t="s">
        <v>8817</v>
      </c>
      <c r="U777" s="9" t="s">
        <v>9833</v>
      </c>
    </row>
    <row r="778" spans="1:21" x14ac:dyDescent="0.2">
      <c r="A778" s="6" t="s">
        <v>99</v>
      </c>
      <c r="B778" s="6" t="s">
        <v>98</v>
      </c>
      <c r="C778" s="6" t="s">
        <v>92</v>
      </c>
      <c r="D778" s="6" t="s">
        <v>63</v>
      </c>
      <c r="E778" s="6" t="s">
        <v>65</v>
      </c>
      <c r="F778" s="8" t="s">
        <v>66</v>
      </c>
      <c r="G778" s="6" t="s">
        <v>67</v>
      </c>
      <c r="H778" s="6" t="s">
        <v>100</v>
      </c>
      <c r="I778" s="6" t="s">
        <v>101</v>
      </c>
      <c r="J778" s="6" t="s">
        <v>102</v>
      </c>
      <c r="K778" s="6" t="s">
        <v>72</v>
      </c>
      <c r="L778" s="6">
        <v>476542945</v>
      </c>
      <c r="M778" s="6" t="s">
        <v>10066</v>
      </c>
      <c r="N778" s="6" t="s">
        <v>10067</v>
      </c>
      <c r="O778" s="6" t="s">
        <v>10067</v>
      </c>
      <c r="P778" s="6"/>
      <c r="Q778" s="6"/>
      <c r="R778" s="6" t="s">
        <v>10068</v>
      </c>
      <c r="S778" s="6" t="s">
        <v>10069</v>
      </c>
      <c r="T778" s="6" t="s">
        <v>8969</v>
      </c>
      <c r="U778" s="6" t="s">
        <v>10070</v>
      </c>
    </row>
    <row r="779" spans="1:21" x14ac:dyDescent="0.2">
      <c r="A779" s="9" t="s">
        <v>3667</v>
      </c>
      <c r="B779" s="9" t="s">
        <v>3666</v>
      </c>
      <c r="C779" s="9" t="s">
        <v>92</v>
      </c>
      <c r="D779" s="9" t="s">
        <v>63</v>
      </c>
      <c r="E779" s="9" t="s">
        <v>65</v>
      </c>
      <c r="F779" s="10" t="s">
        <v>66</v>
      </c>
      <c r="G779" s="9" t="s">
        <v>67</v>
      </c>
      <c r="H779" s="9" t="s">
        <v>3668</v>
      </c>
      <c r="I779" s="9" t="s">
        <v>3669</v>
      </c>
      <c r="J779" s="9" t="s">
        <v>3670</v>
      </c>
      <c r="K779" s="9" t="s">
        <v>72</v>
      </c>
      <c r="L779" s="9">
        <v>476542945</v>
      </c>
      <c r="M779" s="9" t="s">
        <v>10066</v>
      </c>
      <c r="N779" s="9" t="s">
        <v>10067</v>
      </c>
      <c r="O779" s="9" t="s">
        <v>10067</v>
      </c>
      <c r="P779" s="9"/>
      <c r="Q779" s="9"/>
      <c r="R779" s="9" t="s">
        <v>10068</v>
      </c>
      <c r="S779" s="9" t="s">
        <v>10071</v>
      </c>
      <c r="T779" s="9" t="s">
        <v>8886</v>
      </c>
      <c r="U779" s="9" t="s">
        <v>10070</v>
      </c>
    </row>
    <row r="780" spans="1:21" x14ac:dyDescent="0.2">
      <c r="A780" s="6" t="s">
        <v>93</v>
      </c>
      <c r="B780" s="6" t="s">
        <v>90</v>
      </c>
      <c r="C780" s="6" t="s">
        <v>92</v>
      </c>
      <c r="D780" s="6" t="s">
        <v>63</v>
      </c>
      <c r="E780" s="6" t="s">
        <v>65</v>
      </c>
      <c r="F780" s="8" t="s">
        <v>66</v>
      </c>
      <c r="G780" s="6" t="s">
        <v>67</v>
      </c>
      <c r="H780" s="6" t="s">
        <v>94</v>
      </c>
      <c r="I780" s="6" t="s">
        <v>95</v>
      </c>
      <c r="J780" s="6" t="s">
        <v>96</v>
      </c>
      <c r="K780" s="6" t="s">
        <v>72</v>
      </c>
      <c r="L780" s="6">
        <v>476542945</v>
      </c>
      <c r="M780" s="6" t="s">
        <v>10066</v>
      </c>
      <c r="N780" s="6" t="s">
        <v>10067</v>
      </c>
      <c r="O780" s="6" t="s">
        <v>10067</v>
      </c>
      <c r="P780" s="6"/>
      <c r="Q780" s="6"/>
      <c r="R780" s="6" t="s">
        <v>10068</v>
      </c>
      <c r="S780" s="6" t="s">
        <v>10072</v>
      </c>
      <c r="T780" s="6" t="s">
        <v>10073</v>
      </c>
      <c r="U780" s="6" t="s">
        <v>10070</v>
      </c>
    </row>
    <row r="781" spans="1:21" x14ac:dyDescent="0.2">
      <c r="A781" s="9" t="s">
        <v>4373</v>
      </c>
      <c r="B781" s="9" t="s">
        <v>4372</v>
      </c>
      <c r="C781" s="9" t="s">
        <v>92</v>
      </c>
      <c r="D781" s="9" t="s">
        <v>63</v>
      </c>
      <c r="E781" s="9" t="s">
        <v>65</v>
      </c>
      <c r="F781" s="10" t="s">
        <v>66</v>
      </c>
      <c r="G781" s="9" t="s">
        <v>67</v>
      </c>
      <c r="H781" s="9" t="s">
        <v>4374</v>
      </c>
      <c r="I781" s="9" t="s">
        <v>4375</v>
      </c>
      <c r="J781" s="9" t="s">
        <v>426</v>
      </c>
      <c r="K781" s="9" t="s">
        <v>72</v>
      </c>
      <c r="L781" s="9">
        <v>476542945</v>
      </c>
      <c r="M781" s="9" t="s">
        <v>10066</v>
      </c>
      <c r="N781" s="9" t="s">
        <v>10067</v>
      </c>
      <c r="O781" s="9" t="s">
        <v>10067</v>
      </c>
      <c r="P781" s="9"/>
      <c r="Q781" s="9"/>
      <c r="R781" s="9" t="s">
        <v>10068</v>
      </c>
      <c r="S781" s="9" t="s">
        <v>10074</v>
      </c>
      <c r="T781" s="9" t="s">
        <v>8825</v>
      </c>
      <c r="U781" s="9" t="s">
        <v>10070</v>
      </c>
    </row>
    <row r="782" spans="1:21" x14ac:dyDescent="0.2">
      <c r="A782" s="6" t="s">
        <v>3726</v>
      </c>
      <c r="B782" s="6" t="s">
        <v>3725</v>
      </c>
      <c r="C782" s="6" t="s">
        <v>92</v>
      </c>
      <c r="D782" s="6" t="s">
        <v>168</v>
      </c>
      <c r="E782" s="6" t="s">
        <v>65</v>
      </c>
      <c r="F782" s="8" t="s">
        <v>66</v>
      </c>
      <c r="G782" s="6" t="s">
        <v>67</v>
      </c>
      <c r="H782" s="6" t="s">
        <v>198</v>
      </c>
      <c r="I782" s="6" t="s">
        <v>3727</v>
      </c>
      <c r="J782" s="6" t="s">
        <v>3728</v>
      </c>
      <c r="K782" s="6" t="s">
        <v>72</v>
      </c>
      <c r="L782" s="6">
        <v>476542945</v>
      </c>
      <c r="M782" s="6" t="s">
        <v>10066</v>
      </c>
      <c r="N782" s="6" t="s">
        <v>10067</v>
      </c>
      <c r="O782" s="6" t="s">
        <v>10067</v>
      </c>
      <c r="P782" s="6"/>
      <c r="Q782" s="6"/>
      <c r="R782" s="6" t="s">
        <v>10068</v>
      </c>
      <c r="S782" s="6" t="s">
        <v>10075</v>
      </c>
      <c r="T782" s="6" t="s">
        <v>8955</v>
      </c>
      <c r="U782" s="6" t="s">
        <v>8629</v>
      </c>
    </row>
    <row r="783" spans="1:21" x14ac:dyDescent="0.2">
      <c r="A783" s="9" t="s">
        <v>3802</v>
      </c>
      <c r="B783" s="9" t="s">
        <v>3801</v>
      </c>
      <c r="C783" s="9" t="s">
        <v>92</v>
      </c>
      <c r="D783" s="9" t="s">
        <v>63</v>
      </c>
      <c r="E783" s="9" t="s">
        <v>65</v>
      </c>
      <c r="F783" s="10" t="s">
        <v>66</v>
      </c>
      <c r="G783" s="9" t="s">
        <v>67</v>
      </c>
      <c r="H783" s="9" t="s">
        <v>3803</v>
      </c>
      <c r="I783" s="9" t="s">
        <v>855</v>
      </c>
      <c r="J783" s="9" t="s">
        <v>194</v>
      </c>
      <c r="K783" s="9" t="s">
        <v>72</v>
      </c>
      <c r="L783" s="9">
        <v>476542945</v>
      </c>
      <c r="M783" s="9" t="s">
        <v>10066</v>
      </c>
      <c r="N783" s="9" t="s">
        <v>10067</v>
      </c>
      <c r="O783" s="9" t="s">
        <v>10067</v>
      </c>
      <c r="P783" s="9"/>
      <c r="Q783" s="9"/>
      <c r="R783" s="9" t="s">
        <v>10068</v>
      </c>
      <c r="S783" s="9" t="s">
        <v>10076</v>
      </c>
      <c r="T783" s="9" t="s">
        <v>8933</v>
      </c>
      <c r="U783" s="9" t="s">
        <v>10070</v>
      </c>
    </row>
    <row r="784" spans="1:21" x14ac:dyDescent="0.2">
      <c r="A784" s="6" t="s">
        <v>4460</v>
      </c>
      <c r="B784" s="6" t="s">
        <v>10077</v>
      </c>
      <c r="C784" s="6" t="s">
        <v>92</v>
      </c>
      <c r="D784" s="6" t="s">
        <v>63</v>
      </c>
      <c r="E784" s="6" t="s">
        <v>65</v>
      </c>
      <c r="F784" s="8" t="s">
        <v>66</v>
      </c>
      <c r="G784" s="6" t="s">
        <v>67</v>
      </c>
      <c r="H784" s="6" t="s">
        <v>4461</v>
      </c>
      <c r="I784" s="6" t="s">
        <v>855</v>
      </c>
      <c r="J784" s="6" t="s">
        <v>1341</v>
      </c>
      <c r="K784" s="6" t="s">
        <v>72</v>
      </c>
      <c r="L784" s="6">
        <v>476542945</v>
      </c>
      <c r="M784" s="6" t="s">
        <v>10066</v>
      </c>
      <c r="N784" s="6" t="s">
        <v>10067</v>
      </c>
      <c r="O784" s="6" t="s">
        <v>10067</v>
      </c>
      <c r="P784" s="6"/>
      <c r="Q784" s="6"/>
      <c r="R784" s="6" t="s">
        <v>10068</v>
      </c>
      <c r="S784" s="6" t="s">
        <v>10078</v>
      </c>
      <c r="T784" s="6" t="s">
        <v>10079</v>
      </c>
      <c r="U784" s="6" t="s">
        <v>10070</v>
      </c>
    </row>
    <row r="785" spans="1:21" x14ac:dyDescent="0.2">
      <c r="A785" s="9" t="s">
        <v>2068</v>
      </c>
      <c r="B785" s="9" t="s">
        <v>2065</v>
      </c>
      <c r="C785" s="9" t="s">
        <v>92</v>
      </c>
      <c r="D785" s="9" t="s">
        <v>63</v>
      </c>
      <c r="E785" s="9" t="s">
        <v>65</v>
      </c>
      <c r="F785" s="10" t="s">
        <v>66</v>
      </c>
      <c r="G785" s="9" t="s">
        <v>67</v>
      </c>
      <c r="H785" s="9" t="s">
        <v>2069</v>
      </c>
      <c r="I785" s="9" t="s">
        <v>2070</v>
      </c>
      <c r="J785" s="9" t="s">
        <v>2071</v>
      </c>
      <c r="K785" s="9" t="s">
        <v>72</v>
      </c>
      <c r="L785" s="9">
        <v>476542945</v>
      </c>
      <c r="M785" s="9" t="s">
        <v>10066</v>
      </c>
      <c r="N785" s="9" t="s">
        <v>10067</v>
      </c>
      <c r="O785" s="9" t="s">
        <v>10067</v>
      </c>
      <c r="P785" s="9"/>
      <c r="Q785" s="9"/>
      <c r="R785" s="9" t="s">
        <v>10068</v>
      </c>
      <c r="S785" s="9" t="s">
        <v>10080</v>
      </c>
      <c r="T785" s="9" t="s">
        <v>10081</v>
      </c>
      <c r="U785" s="9" t="s">
        <v>10070</v>
      </c>
    </row>
    <row r="786" spans="1:21" x14ac:dyDescent="0.2">
      <c r="A786" s="6" t="s">
        <v>3784</v>
      </c>
      <c r="B786" s="6" t="s">
        <v>3783</v>
      </c>
      <c r="C786" s="6" t="s">
        <v>92</v>
      </c>
      <c r="D786" s="6" t="s">
        <v>63</v>
      </c>
      <c r="E786" s="6" t="s">
        <v>65</v>
      </c>
      <c r="F786" s="8" t="s">
        <v>66</v>
      </c>
      <c r="G786" s="6" t="s">
        <v>67</v>
      </c>
      <c r="H786" s="6" t="s">
        <v>3785</v>
      </c>
      <c r="I786" s="6" t="s">
        <v>3296</v>
      </c>
      <c r="J786" s="6" t="s">
        <v>3786</v>
      </c>
      <c r="K786" s="6" t="s">
        <v>72</v>
      </c>
      <c r="L786" s="6">
        <v>476542945</v>
      </c>
      <c r="M786" s="6" t="s">
        <v>10066</v>
      </c>
      <c r="N786" s="6" t="s">
        <v>10067</v>
      </c>
      <c r="O786" s="6" t="s">
        <v>10067</v>
      </c>
      <c r="P786" s="6"/>
      <c r="Q786" s="6"/>
      <c r="R786" s="6" t="s">
        <v>10068</v>
      </c>
      <c r="S786" s="6" t="s">
        <v>10082</v>
      </c>
      <c r="T786" s="6" t="s">
        <v>10083</v>
      </c>
      <c r="U786" s="6" t="s">
        <v>10070</v>
      </c>
    </row>
    <row r="787" spans="1:21" x14ac:dyDescent="0.2">
      <c r="A787" s="9" t="s">
        <v>4411</v>
      </c>
      <c r="B787" s="9" t="s">
        <v>4410</v>
      </c>
      <c r="C787" s="9" t="s">
        <v>92</v>
      </c>
      <c r="D787" s="9" t="s">
        <v>168</v>
      </c>
      <c r="E787" s="9" t="s">
        <v>65</v>
      </c>
      <c r="F787" s="10" t="s">
        <v>66</v>
      </c>
      <c r="G787" s="9" t="s">
        <v>67</v>
      </c>
      <c r="H787" s="9" t="s">
        <v>4412</v>
      </c>
      <c r="I787" s="9" t="s">
        <v>4413</v>
      </c>
      <c r="J787" s="9" t="s">
        <v>578</v>
      </c>
      <c r="K787" s="9" t="s">
        <v>72</v>
      </c>
      <c r="L787" s="9">
        <v>476542945</v>
      </c>
      <c r="M787" s="9" t="s">
        <v>10066</v>
      </c>
      <c r="N787" s="9" t="s">
        <v>10067</v>
      </c>
      <c r="O787" s="9" t="s">
        <v>10067</v>
      </c>
      <c r="P787" s="9"/>
      <c r="Q787" s="9"/>
      <c r="R787" s="9" t="s">
        <v>10068</v>
      </c>
      <c r="S787" s="9" t="s">
        <v>10084</v>
      </c>
      <c r="T787" s="9" t="s">
        <v>8915</v>
      </c>
      <c r="U787" s="9" t="s">
        <v>8629</v>
      </c>
    </row>
    <row r="788" spans="1:21" x14ac:dyDescent="0.2">
      <c r="A788" s="6" t="s">
        <v>6052</v>
      </c>
      <c r="B788" s="6" t="s">
        <v>6051</v>
      </c>
      <c r="C788" s="6" t="s">
        <v>92</v>
      </c>
      <c r="D788" s="6" t="s">
        <v>63</v>
      </c>
      <c r="E788" s="6" t="s">
        <v>65</v>
      </c>
      <c r="F788" s="8" t="s">
        <v>66</v>
      </c>
      <c r="G788" s="6" t="s">
        <v>67</v>
      </c>
      <c r="H788" s="6" t="s">
        <v>5128</v>
      </c>
      <c r="I788" s="6" t="s">
        <v>6053</v>
      </c>
      <c r="J788" s="6" t="s">
        <v>194</v>
      </c>
      <c r="K788" s="6" t="s">
        <v>72</v>
      </c>
      <c r="L788" s="6">
        <v>476542945</v>
      </c>
      <c r="M788" s="6" t="s">
        <v>10066</v>
      </c>
      <c r="N788" s="6" t="s">
        <v>10067</v>
      </c>
      <c r="O788" s="6" t="s">
        <v>10067</v>
      </c>
      <c r="P788" s="6"/>
      <c r="Q788" s="6"/>
      <c r="R788" s="6" t="s">
        <v>10068</v>
      </c>
      <c r="S788" s="6" t="s">
        <v>10085</v>
      </c>
      <c r="T788" s="6" t="s">
        <v>8933</v>
      </c>
      <c r="U788" s="6" t="s">
        <v>10070</v>
      </c>
    </row>
    <row r="789" spans="1:21" x14ac:dyDescent="0.2">
      <c r="A789" s="9" t="s">
        <v>3761</v>
      </c>
      <c r="B789" s="9" t="s">
        <v>3759</v>
      </c>
      <c r="C789" s="9" t="s">
        <v>92</v>
      </c>
      <c r="D789" s="9" t="s">
        <v>63</v>
      </c>
      <c r="E789" s="9" t="s">
        <v>65</v>
      </c>
      <c r="F789" s="10" t="s">
        <v>66</v>
      </c>
      <c r="G789" s="9" t="s">
        <v>67</v>
      </c>
      <c r="H789" s="9" t="s">
        <v>3762</v>
      </c>
      <c r="I789" s="9" t="s">
        <v>3763</v>
      </c>
      <c r="J789" s="9" t="s">
        <v>683</v>
      </c>
      <c r="K789" s="9" t="s">
        <v>72</v>
      </c>
      <c r="L789" s="9">
        <v>476542945</v>
      </c>
      <c r="M789" s="9" t="s">
        <v>10066</v>
      </c>
      <c r="N789" s="9" t="s">
        <v>10067</v>
      </c>
      <c r="O789" s="9" t="s">
        <v>10067</v>
      </c>
      <c r="P789" s="9"/>
      <c r="Q789" s="9"/>
      <c r="R789" s="9" t="s">
        <v>10068</v>
      </c>
      <c r="S789" s="9" t="s">
        <v>10086</v>
      </c>
      <c r="T789" s="9" t="s">
        <v>8833</v>
      </c>
      <c r="U789" s="9" t="s">
        <v>10070</v>
      </c>
    </row>
    <row r="790" spans="1:21" x14ac:dyDescent="0.2">
      <c r="A790" s="6" t="s">
        <v>5232</v>
      </c>
      <c r="B790" s="6" t="s">
        <v>5231</v>
      </c>
      <c r="C790" s="6" t="s">
        <v>1825</v>
      </c>
      <c r="D790" s="6" t="s">
        <v>168</v>
      </c>
      <c r="E790" s="6" t="s">
        <v>65</v>
      </c>
      <c r="F790" s="8" t="s">
        <v>66</v>
      </c>
      <c r="G790" s="6" t="s">
        <v>1237</v>
      </c>
      <c r="H790" s="6" t="s">
        <v>2380</v>
      </c>
      <c r="I790" s="6" t="s">
        <v>4221</v>
      </c>
      <c r="J790" s="6" t="s">
        <v>5233</v>
      </c>
      <c r="K790" s="6" t="s">
        <v>72</v>
      </c>
      <c r="L790" s="6" t="e">
        <v>#N/A</v>
      </c>
      <c r="M790" s="6"/>
      <c r="N790" s="6"/>
      <c r="O790" s="6"/>
      <c r="P790" s="6"/>
      <c r="Q790" s="6"/>
      <c r="R790" s="6" t="s">
        <v>10087</v>
      </c>
      <c r="S790" s="6" t="s">
        <v>10088</v>
      </c>
      <c r="T790" s="6" t="s">
        <v>10089</v>
      </c>
      <c r="U790" s="6" t="s">
        <v>8629</v>
      </c>
    </row>
    <row r="791" spans="1:21" x14ac:dyDescent="0.2">
      <c r="A791" s="9" t="s">
        <v>5199</v>
      </c>
      <c r="B791" s="9" t="s">
        <v>5198</v>
      </c>
      <c r="C791" s="9" t="s">
        <v>1825</v>
      </c>
      <c r="D791" s="9" t="s">
        <v>168</v>
      </c>
      <c r="E791" s="9" t="s">
        <v>65</v>
      </c>
      <c r="F791" s="10" t="s">
        <v>66</v>
      </c>
      <c r="G791" s="9" t="s">
        <v>1237</v>
      </c>
      <c r="H791" s="9" t="s">
        <v>5200</v>
      </c>
      <c r="I791" s="9" t="s">
        <v>5201</v>
      </c>
      <c r="J791" s="9" t="s">
        <v>5202</v>
      </c>
      <c r="K791" s="9" t="s">
        <v>72</v>
      </c>
      <c r="L791" s="9" t="e">
        <v>#N/A</v>
      </c>
      <c r="M791" s="9"/>
      <c r="N791" s="9"/>
      <c r="O791" s="9"/>
      <c r="P791" s="9"/>
      <c r="Q791" s="9"/>
      <c r="R791" s="9" t="s">
        <v>10087</v>
      </c>
      <c r="S791" s="9" t="s">
        <v>10090</v>
      </c>
      <c r="T791" s="9" t="s">
        <v>10091</v>
      </c>
      <c r="U791" s="9" t="s">
        <v>8629</v>
      </c>
    </row>
    <row r="792" spans="1:21" x14ac:dyDescent="0.2">
      <c r="A792" s="6" t="s">
        <v>4807</v>
      </c>
      <c r="B792" s="6" t="s">
        <v>4806</v>
      </c>
      <c r="C792" s="6" t="s">
        <v>1825</v>
      </c>
      <c r="D792" s="6" t="s">
        <v>63</v>
      </c>
      <c r="E792" s="6" t="s">
        <v>65</v>
      </c>
      <c r="F792" s="8" t="s">
        <v>66</v>
      </c>
      <c r="G792" s="6" t="s">
        <v>1237</v>
      </c>
      <c r="H792" s="6" t="s">
        <v>4808</v>
      </c>
      <c r="I792" s="6" t="s">
        <v>4809</v>
      </c>
      <c r="J792" s="6" t="s">
        <v>4810</v>
      </c>
      <c r="K792" s="6" t="s">
        <v>72</v>
      </c>
      <c r="L792" s="6" t="e">
        <v>#N/A</v>
      </c>
      <c r="M792" s="6"/>
      <c r="N792" s="6"/>
      <c r="O792" s="6"/>
      <c r="P792" s="6"/>
      <c r="Q792" s="6"/>
      <c r="R792" s="6" t="s">
        <v>10087</v>
      </c>
      <c r="S792" s="6" t="s">
        <v>10092</v>
      </c>
      <c r="T792" s="6" t="s">
        <v>10093</v>
      </c>
      <c r="U792" s="6" t="s">
        <v>8627</v>
      </c>
    </row>
    <row r="793" spans="1:21" x14ac:dyDescent="0.2">
      <c r="A793" s="9" t="s">
        <v>4858</v>
      </c>
      <c r="B793" s="9" t="s">
        <v>4857</v>
      </c>
      <c r="C793" s="9" t="s">
        <v>1825</v>
      </c>
      <c r="D793" s="9" t="s">
        <v>168</v>
      </c>
      <c r="E793" s="9" t="s">
        <v>65</v>
      </c>
      <c r="F793" s="10" t="s">
        <v>66</v>
      </c>
      <c r="G793" s="9" t="s">
        <v>1237</v>
      </c>
      <c r="H793" s="9" t="s">
        <v>4859</v>
      </c>
      <c r="I793" s="9" t="s">
        <v>4860</v>
      </c>
      <c r="J793" s="9" t="s">
        <v>4861</v>
      </c>
      <c r="K793" s="9" t="s">
        <v>72</v>
      </c>
      <c r="L793" s="9" t="e">
        <v>#N/A</v>
      </c>
      <c r="M793" s="9"/>
      <c r="N793" s="9"/>
      <c r="O793" s="9"/>
      <c r="P793" s="9"/>
      <c r="Q793" s="9"/>
      <c r="R793" s="9" t="s">
        <v>10087</v>
      </c>
      <c r="S793" s="9" t="s">
        <v>10094</v>
      </c>
      <c r="T793" s="9" t="s">
        <v>10095</v>
      </c>
      <c r="U793" s="9" t="s">
        <v>8629</v>
      </c>
    </row>
    <row r="794" spans="1:21" x14ac:dyDescent="0.2">
      <c r="A794" s="6" t="s">
        <v>4881</v>
      </c>
      <c r="B794" s="6" t="s">
        <v>4880</v>
      </c>
      <c r="C794" s="6" t="s">
        <v>1825</v>
      </c>
      <c r="D794" s="6" t="s">
        <v>168</v>
      </c>
      <c r="E794" s="6" t="s">
        <v>65</v>
      </c>
      <c r="F794" s="8" t="s">
        <v>66</v>
      </c>
      <c r="G794" s="6" t="s">
        <v>1237</v>
      </c>
      <c r="H794" s="6" t="s">
        <v>4882</v>
      </c>
      <c r="I794" s="6" t="s">
        <v>4883</v>
      </c>
      <c r="J794" s="6" t="s">
        <v>4884</v>
      </c>
      <c r="K794" s="6" t="s">
        <v>72</v>
      </c>
      <c r="L794" s="6" t="e">
        <v>#N/A</v>
      </c>
      <c r="M794" s="6"/>
      <c r="N794" s="6"/>
      <c r="O794" s="6"/>
      <c r="P794" s="6"/>
      <c r="Q794" s="6"/>
      <c r="R794" s="6" t="s">
        <v>10087</v>
      </c>
      <c r="S794" s="6" t="s">
        <v>10096</v>
      </c>
      <c r="T794" s="6" t="s">
        <v>10097</v>
      </c>
      <c r="U794" s="6" t="s">
        <v>8629</v>
      </c>
    </row>
    <row r="795" spans="1:21" x14ac:dyDescent="0.2">
      <c r="A795" s="9" t="s">
        <v>4872</v>
      </c>
      <c r="B795" s="9" t="s">
        <v>4871</v>
      </c>
      <c r="C795" s="9" t="s">
        <v>1825</v>
      </c>
      <c r="D795" s="9" t="s">
        <v>168</v>
      </c>
      <c r="E795" s="9" t="s">
        <v>65</v>
      </c>
      <c r="F795" s="10" t="s">
        <v>66</v>
      </c>
      <c r="G795" s="9" t="s">
        <v>1237</v>
      </c>
      <c r="H795" s="9" t="s">
        <v>4873</v>
      </c>
      <c r="I795" s="9" t="s">
        <v>4397</v>
      </c>
      <c r="J795" s="9" t="s">
        <v>4874</v>
      </c>
      <c r="K795" s="9" t="s">
        <v>72</v>
      </c>
      <c r="L795" s="9" t="e">
        <v>#N/A</v>
      </c>
      <c r="M795" s="9"/>
      <c r="N795" s="9"/>
      <c r="O795" s="9"/>
      <c r="P795" s="9"/>
      <c r="Q795" s="9"/>
      <c r="R795" s="9" t="s">
        <v>10087</v>
      </c>
      <c r="S795" s="9" t="s">
        <v>10098</v>
      </c>
      <c r="T795" s="9" t="s">
        <v>8647</v>
      </c>
      <c r="U795" s="9" t="s">
        <v>8629</v>
      </c>
    </row>
    <row r="796" spans="1:21" x14ac:dyDescent="0.2">
      <c r="A796" s="6" t="s">
        <v>5359</v>
      </c>
      <c r="B796" s="6" t="s">
        <v>5358</v>
      </c>
      <c r="C796" s="6" t="s">
        <v>1825</v>
      </c>
      <c r="D796" s="6" t="s">
        <v>168</v>
      </c>
      <c r="E796" s="6" t="s">
        <v>65</v>
      </c>
      <c r="F796" s="8" t="s">
        <v>66</v>
      </c>
      <c r="G796" s="6" t="s">
        <v>1237</v>
      </c>
      <c r="H796" s="6" t="s">
        <v>3838</v>
      </c>
      <c r="I796" s="6" t="s">
        <v>5360</v>
      </c>
      <c r="J796" s="6" t="s">
        <v>4790</v>
      </c>
      <c r="K796" s="6" t="s">
        <v>72</v>
      </c>
      <c r="L796" s="6" t="e">
        <v>#N/A</v>
      </c>
      <c r="M796" s="6"/>
      <c r="N796" s="6"/>
      <c r="O796" s="6"/>
      <c r="P796" s="6"/>
      <c r="Q796" s="6"/>
      <c r="R796" s="6" t="s">
        <v>10087</v>
      </c>
      <c r="S796" s="6" t="s">
        <v>10099</v>
      </c>
      <c r="T796" s="6" t="s">
        <v>10100</v>
      </c>
      <c r="U796" s="6" t="s">
        <v>8629</v>
      </c>
    </row>
    <row r="797" spans="1:21" x14ac:dyDescent="0.2">
      <c r="A797" s="9" t="s">
        <v>5343</v>
      </c>
      <c r="B797" s="9" t="s">
        <v>5342</v>
      </c>
      <c r="C797" s="9" t="s">
        <v>1825</v>
      </c>
      <c r="D797" s="9" t="s">
        <v>168</v>
      </c>
      <c r="E797" s="9" t="s">
        <v>65</v>
      </c>
      <c r="F797" s="10" t="s">
        <v>66</v>
      </c>
      <c r="G797" s="9" t="s">
        <v>1237</v>
      </c>
      <c r="H797" s="9" t="s">
        <v>1959</v>
      </c>
      <c r="I797" s="9" t="s">
        <v>5344</v>
      </c>
      <c r="J797" s="9" t="s">
        <v>5345</v>
      </c>
      <c r="K797" s="9" t="s">
        <v>72</v>
      </c>
      <c r="L797" s="9" t="e">
        <v>#N/A</v>
      </c>
      <c r="M797" s="9"/>
      <c r="N797" s="9"/>
      <c r="O797" s="9"/>
      <c r="P797" s="9"/>
      <c r="Q797" s="9"/>
      <c r="R797" s="9" t="s">
        <v>10087</v>
      </c>
      <c r="S797" s="9" t="s">
        <v>10101</v>
      </c>
      <c r="T797" s="9" t="s">
        <v>10102</v>
      </c>
      <c r="U797" s="9" t="s">
        <v>8629</v>
      </c>
    </row>
    <row r="798" spans="1:21" x14ac:dyDescent="0.2">
      <c r="A798" s="6" t="s">
        <v>5112</v>
      </c>
      <c r="B798" s="6" t="s">
        <v>5111</v>
      </c>
      <c r="C798" s="6" t="s">
        <v>1825</v>
      </c>
      <c r="D798" s="6" t="s">
        <v>168</v>
      </c>
      <c r="E798" s="6" t="s">
        <v>65</v>
      </c>
      <c r="F798" s="8" t="s">
        <v>66</v>
      </c>
      <c r="G798" s="6" t="s">
        <v>1237</v>
      </c>
      <c r="H798" s="6" t="s">
        <v>2218</v>
      </c>
      <c r="I798" s="6" t="s">
        <v>5113</v>
      </c>
      <c r="J798" s="6" t="s">
        <v>5114</v>
      </c>
      <c r="K798" s="6" t="s">
        <v>72</v>
      </c>
      <c r="L798" s="6" t="e">
        <v>#N/A</v>
      </c>
      <c r="M798" s="6"/>
      <c r="N798" s="6"/>
      <c r="O798" s="6"/>
      <c r="P798" s="6"/>
      <c r="Q798" s="6"/>
      <c r="R798" s="6" t="s">
        <v>10087</v>
      </c>
      <c r="S798" s="6" t="s">
        <v>10103</v>
      </c>
      <c r="T798" s="6" t="s">
        <v>10104</v>
      </c>
      <c r="U798" s="6" t="s">
        <v>8629</v>
      </c>
    </row>
    <row r="799" spans="1:21" x14ac:dyDescent="0.2">
      <c r="A799" s="9" t="s">
        <v>5477</v>
      </c>
      <c r="B799" s="9" t="s">
        <v>5476</v>
      </c>
      <c r="C799" s="9" t="s">
        <v>1825</v>
      </c>
      <c r="D799" s="9" t="s">
        <v>168</v>
      </c>
      <c r="E799" s="9" t="s">
        <v>65</v>
      </c>
      <c r="F799" s="10" t="s">
        <v>66</v>
      </c>
      <c r="G799" s="9" t="s">
        <v>1237</v>
      </c>
      <c r="H799" s="9" t="s">
        <v>5478</v>
      </c>
      <c r="I799" s="9" t="s">
        <v>2856</v>
      </c>
      <c r="J799" s="9" t="s">
        <v>5479</v>
      </c>
      <c r="K799" s="9" t="s">
        <v>72</v>
      </c>
      <c r="L799" s="9" t="e">
        <v>#N/A</v>
      </c>
      <c r="M799" s="9"/>
      <c r="N799" s="9"/>
      <c r="O799" s="9"/>
      <c r="P799" s="9"/>
      <c r="Q799" s="9"/>
      <c r="R799" s="9" t="s">
        <v>10087</v>
      </c>
      <c r="S799" s="9" t="s">
        <v>10105</v>
      </c>
      <c r="T799" s="9" t="s">
        <v>10106</v>
      </c>
      <c r="U799" s="9" t="s">
        <v>8629</v>
      </c>
    </row>
    <row r="800" spans="1:21" x14ac:dyDescent="0.2">
      <c r="A800" s="6" t="s">
        <v>5241</v>
      </c>
      <c r="B800" s="6" t="s">
        <v>5240</v>
      </c>
      <c r="C800" s="6" t="s">
        <v>1825</v>
      </c>
      <c r="D800" s="6" t="s">
        <v>168</v>
      </c>
      <c r="E800" s="6" t="s">
        <v>65</v>
      </c>
      <c r="F800" s="8" t="s">
        <v>66</v>
      </c>
      <c r="G800" s="6" t="s">
        <v>1237</v>
      </c>
      <c r="H800" s="6" t="s">
        <v>5242</v>
      </c>
      <c r="I800" s="6" t="s">
        <v>5243</v>
      </c>
      <c r="J800" s="6" t="s">
        <v>5244</v>
      </c>
      <c r="K800" s="6" t="s">
        <v>72</v>
      </c>
      <c r="L800" s="6" t="e">
        <v>#N/A</v>
      </c>
      <c r="M800" s="6"/>
      <c r="N800" s="6"/>
      <c r="O800" s="6"/>
      <c r="P800" s="6"/>
      <c r="Q800" s="6"/>
      <c r="R800" s="6" t="s">
        <v>10087</v>
      </c>
      <c r="S800" s="6" t="s">
        <v>10107</v>
      </c>
      <c r="T800" s="6" t="s">
        <v>10108</v>
      </c>
      <c r="U800" s="6" t="s">
        <v>8629</v>
      </c>
    </row>
    <row r="801" spans="1:21" x14ac:dyDescent="0.2">
      <c r="A801" s="9" t="s">
        <v>5348</v>
      </c>
      <c r="B801" s="9" t="s">
        <v>5347</v>
      </c>
      <c r="C801" s="9" t="s">
        <v>1825</v>
      </c>
      <c r="D801" s="9" t="s">
        <v>168</v>
      </c>
      <c r="E801" s="9" t="s">
        <v>65</v>
      </c>
      <c r="F801" s="10" t="s">
        <v>66</v>
      </c>
      <c r="G801" s="9" t="s">
        <v>1237</v>
      </c>
      <c r="H801" s="9" t="s">
        <v>5349</v>
      </c>
      <c r="I801" s="9" t="s">
        <v>5350</v>
      </c>
      <c r="J801" s="9" t="s">
        <v>5351</v>
      </c>
      <c r="K801" s="9" t="s">
        <v>72</v>
      </c>
      <c r="L801" s="9" t="e">
        <v>#N/A</v>
      </c>
      <c r="M801" s="9"/>
      <c r="N801" s="9"/>
      <c r="O801" s="9"/>
      <c r="P801" s="9"/>
      <c r="Q801" s="9"/>
      <c r="R801" s="9" t="s">
        <v>10087</v>
      </c>
      <c r="S801" s="9" t="s">
        <v>10109</v>
      </c>
      <c r="T801" s="9" t="s">
        <v>10110</v>
      </c>
      <c r="U801" s="9" t="s">
        <v>8629</v>
      </c>
    </row>
    <row r="802" spans="1:21" x14ac:dyDescent="0.2">
      <c r="A802" s="6" t="s">
        <v>4838</v>
      </c>
      <c r="B802" s="6" t="s">
        <v>4837</v>
      </c>
      <c r="C802" s="6" t="s">
        <v>1825</v>
      </c>
      <c r="D802" s="6" t="s">
        <v>168</v>
      </c>
      <c r="E802" s="6" t="s">
        <v>65</v>
      </c>
      <c r="F802" s="8" t="s">
        <v>66</v>
      </c>
      <c r="G802" s="6" t="s">
        <v>1237</v>
      </c>
      <c r="H802" s="6" t="s">
        <v>4839</v>
      </c>
      <c r="I802" s="6" t="s">
        <v>4840</v>
      </c>
      <c r="J802" s="6" t="s">
        <v>1834</v>
      </c>
      <c r="K802" s="6" t="s">
        <v>72</v>
      </c>
      <c r="L802" s="6" t="e">
        <v>#N/A</v>
      </c>
      <c r="M802" s="6"/>
      <c r="N802" s="6"/>
      <c r="O802" s="6"/>
      <c r="P802" s="6"/>
      <c r="Q802" s="6"/>
      <c r="R802" s="6" t="s">
        <v>10087</v>
      </c>
      <c r="S802" s="6" t="s">
        <v>10111</v>
      </c>
      <c r="T802" s="6" t="s">
        <v>10112</v>
      </c>
      <c r="U802" s="6" t="s">
        <v>8629</v>
      </c>
    </row>
    <row r="803" spans="1:21" x14ac:dyDescent="0.2">
      <c r="A803" s="9" t="s">
        <v>1926</v>
      </c>
      <c r="B803" s="9" t="s">
        <v>1925</v>
      </c>
      <c r="C803" s="9" t="s">
        <v>1825</v>
      </c>
      <c r="D803" s="9" t="s">
        <v>168</v>
      </c>
      <c r="E803" s="9" t="s">
        <v>65</v>
      </c>
      <c r="F803" s="10" t="s">
        <v>66</v>
      </c>
      <c r="G803" s="9" t="s">
        <v>1237</v>
      </c>
      <c r="H803" s="9" t="s">
        <v>1927</v>
      </c>
      <c r="I803" s="9" t="s">
        <v>1928</v>
      </c>
      <c r="J803" s="9" t="s">
        <v>1929</v>
      </c>
      <c r="K803" s="9" t="s">
        <v>72</v>
      </c>
      <c r="L803" s="9" t="e">
        <v>#N/A</v>
      </c>
      <c r="M803" s="9"/>
      <c r="N803" s="9"/>
      <c r="O803" s="9"/>
      <c r="P803" s="9"/>
      <c r="Q803" s="9"/>
      <c r="R803" s="9" t="s">
        <v>10087</v>
      </c>
      <c r="S803" s="9" t="s">
        <v>10113</v>
      </c>
      <c r="T803" s="9" t="s">
        <v>10114</v>
      </c>
      <c r="U803" s="9" t="s">
        <v>8629</v>
      </c>
    </row>
    <row r="804" spans="1:21" x14ac:dyDescent="0.2">
      <c r="A804" s="6" t="s">
        <v>5332</v>
      </c>
      <c r="B804" s="6" t="s">
        <v>5331</v>
      </c>
      <c r="C804" s="6" t="s">
        <v>1825</v>
      </c>
      <c r="D804" s="6" t="s">
        <v>168</v>
      </c>
      <c r="E804" s="6" t="s">
        <v>65</v>
      </c>
      <c r="F804" s="8" t="s">
        <v>66</v>
      </c>
      <c r="G804" s="6" t="s">
        <v>1237</v>
      </c>
      <c r="H804" s="6" t="s">
        <v>5333</v>
      </c>
      <c r="I804" s="6" t="s">
        <v>5334</v>
      </c>
      <c r="J804" s="6" t="s">
        <v>5335</v>
      </c>
      <c r="K804" s="6" t="s">
        <v>72</v>
      </c>
      <c r="L804" s="6" t="e">
        <v>#N/A</v>
      </c>
      <c r="M804" s="6"/>
      <c r="N804" s="6"/>
      <c r="O804" s="6"/>
      <c r="P804" s="6"/>
      <c r="Q804" s="6"/>
      <c r="R804" s="6" t="s">
        <v>10087</v>
      </c>
      <c r="S804" s="6" t="s">
        <v>10115</v>
      </c>
      <c r="T804" s="6" t="s">
        <v>10116</v>
      </c>
      <c r="U804" s="6" t="s">
        <v>8629</v>
      </c>
    </row>
    <row r="805" spans="1:21" x14ac:dyDescent="0.2">
      <c r="A805" s="9" t="s">
        <v>5069</v>
      </c>
      <c r="B805" s="9" t="s">
        <v>5068</v>
      </c>
      <c r="C805" s="9" t="s">
        <v>1825</v>
      </c>
      <c r="D805" s="9" t="s">
        <v>168</v>
      </c>
      <c r="E805" s="9" t="s">
        <v>65</v>
      </c>
      <c r="F805" s="10" t="s">
        <v>66</v>
      </c>
      <c r="G805" s="9" t="s">
        <v>1237</v>
      </c>
      <c r="H805" s="9" t="s">
        <v>5070</v>
      </c>
      <c r="I805" s="9" t="s">
        <v>1561</v>
      </c>
      <c r="J805" s="9" t="s">
        <v>5071</v>
      </c>
      <c r="K805" s="9" t="s">
        <v>72</v>
      </c>
      <c r="L805" s="9" t="e">
        <v>#N/A</v>
      </c>
      <c r="M805" s="9"/>
      <c r="N805" s="9"/>
      <c r="O805" s="9"/>
      <c r="P805" s="9"/>
      <c r="Q805" s="9"/>
      <c r="R805" s="9" t="s">
        <v>10087</v>
      </c>
      <c r="S805" s="9" t="s">
        <v>10117</v>
      </c>
      <c r="T805" s="9" t="s">
        <v>10118</v>
      </c>
      <c r="U805" s="9" t="s">
        <v>8629</v>
      </c>
    </row>
    <row r="806" spans="1:21" x14ac:dyDescent="0.2">
      <c r="A806" s="6" t="s">
        <v>5190</v>
      </c>
      <c r="B806" s="6" t="s">
        <v>5189</v>
      </c>
      <c r="C806" s="6" t="s">
        <v>1825</v>
      </c>
      <c r="D806" s="6" t="s">
        <v>168</v>
      </c>
      <c r="E806" s="6" t="s">
        <v>65</v>
      </c>
      <c r="F806" s="8" t="s">
        <v>66</v>
      </c>
      <c r="G806" s="6" t="s">
        <v>1237</v>
      </c>
      <c r="H806" s="6" t="s">
        <v>5191</v>
      </c>
      <c r="I806" s="6" t="s">
        <v>5192</v>
      </c>
      <c r="J806" s="6" t="s">
        <v>5193</v>
      </c>
      <c r="K806" s="6" t="s">
        <v>72</v>
      </c>
      <c r="L806" s="6" t="e">
        <v>#N/A</v>
      </c>
      <c r="M806" s="6"/>
      <c r="N806" s="6"/>
      <c r="O806" s="6"/>
      <c r="P806" s="6"/>
      <c r="Q806" s="6"/>
      <c r="R806" s="6" t="s">
        <v>10087</v>
      </c>
      <c r="S806" s="6" t="s">
        <v>10119</v>
      </c>
      <c r="T806" s="6" t="s">
        <v>10120</v>
      </c>
      <c r="U806" s="6" t="s">
        <v>8629</v>
      </c>
    </row>
    <row r="807" spans="1:21" x14ac:dyDescent="0.2">
      <c r="A807" s="9" t="s">
        <v>5316</v>
      </c>
      <c r="B807" s="9" t="s">
        <v>5315</v>
      </c>
      <c r="C807" s="9" t="s">
        <v>1825</v>
      </c>
      <c r="D807" s="9" t="s">
        <v>168</v>
      </c>
      <c r="E807" s="9" t="s">
        <v>65</v>
      </c>
      <c r="F807" s="10" t="s">
        <v>66</v>
      </c>
      <c r="G807" s="9" t="s">
        <v>1237</v>
      </c>
      <c r="H807" s="9" t="s">
        <v>5317</v>
      </c>
      <c r="I807" s="9" t="s">
        <v>5318</v>
      </c>
      <c r="J807" s="9" t="s">
        <v>5319</v>
      </c>
      <c r="K807" s="9" t="s">
        <v>72</v>
      </c>
      <c r="L807" s="9" t="e">
        <v>#N/A</v>
      </c>
      <c r="M807" s="9"/>
      <c r="N807" s="9"/>
      <c r="O807" s="9"/>
      <c r="P807" s="9"/>
      <c r="Q807" s="9"/>
      <c r="R807" s="9" t="s">
        <v>10087</v>
      </c>
      <c r="S807" s="9" t="s">
        <v>10121</v>
      </c>
      <c r="T807" s="9" t="s">
        <v>10122</v>
      </c>
      <c r="U807" s="9" t="s">
        <v>8629</v>
      </c>
    </row>
    <row r="808" spans="1:21" x14ac:dyDescent="0.2">
      <c r="A808" s="6" t="s">
        <v>1832</v>
      </c>
      <c r="B808" s="6" t="s">
        <v>1831</v>
      </c>
      <c r="C808" s="6" t="s">
        <v>1825</v>
      </c>
      <c r="D808" s="6" t="s">
        <v>168</v>
      </c>
      <c r="E808" s="6" t="s">
        <v>65</v>
      </c>
      <c r="F808" s="8" t="s">
        <v>66</v>
      </c>
      <c r="G808" s="6" t="s">
        <v>1237</v>
      </c>
      <c r="H808" s="6" t="s">
        <v>1395</v>
      </c>
      <c r="I808" s="6" t="s">
        <v>1833</v>
      </c>
      <c r="J808" s="6" t="s">
        <v>1834</v>
      </c>
      <c r="K808" s="6" t="s">
        <v>72</v>
      </c>
      <c r="L808" s="6" t="e">
        <v>#N/A</v>
      </c>
      <c r="M808" s="6"/>
      <c r="N808" s="6"/>
      <c r="O808" s="6"/>
      <c r="P808" s="6"/>
      <c r="Q808" s="6"/>
      <c r="R808" s="6" t="s">
        <v>10087</v>
      </c>
      <c r="S808" s="6" t="s">
        <v>10123</v>
      </c>
      <c r="T808" s="6" t="s">
        <v>10112</v>
      </c>
      <c r="U808" s="6" t="s">
        <v>8629</v>
      </c>
    </row>
    <row r="809" spans="1:21" x14ac:dyDescent="0.2">
      <c r="A809" s="9" t="s">
        <v>4755</v>
      </c>
      <c r="B809" s="9" t="s">
        <v>4754</v>
      </c>
      <c r="C809" s="9" t="s">
        <v>1825</v>
      </c>
      <c r="D809" s="9" t="s">
        <v>168</v>
      </c>
      <c r="E809" s="9" t="s">
        <v>65</v>
      </c>
      <c r="F809" s="10" t="s">
        <v>66</v>
      </c>
      <c r="G809" s="9" t="s">
        <v>1237</v>
      </c>
      <c r="H809" s="9" t="s">
        <v>4756</v>
      </c>
      <c r="I809" s="9" t="s">
        <v>4757</v>
      </c>
      <c r="J809" s="9" t="s">
        <v>4758</v>
      </c>
      <c r="K809" s="9" t="s">
        <v>72</v>
      </c>
      <c r="L809" s="9" t="e">
        <v>#N/A</v>
      </c>
      <c r="M809" s="9"/>
      <c r="N809" s="9"/>
      <c r="O809" s="9"/>
      <c r="P809" s="9"/>
      <c r="Q809" s="9"/>
      <c r="R809" s="9" t="s">
        <v>10087</v>
      </c>
      <c r="S809" s="9" t="s">
        <v>10124</v>
      </c>
      <c r="T809" s="9" t="s">
        <v>10125</v>
      </c>
      <c r="U809" s="9" t="s">
        <v>8629</v>
      </c>
    </row>
    <row r="810" spans="1:21" x14ac:dyDescent="0.2">
      <c r="A810" s="6" t="s">
        <v>4902</v>
      </c>
      <c r="B810" s="6" t="s">
        <v>4901</v>
      </c>
      <c r="C810" s="6" t="s">
        <v>1825</v>
      </c>
      <c r="D810" s="6" t="s">
        <v>168</v>
      </c>
      <c r="E810" s="6" t="s">
        <v>65</v>
      </c>
      <c r="F810" s="8" t="s">
        <v>66</v>
      </c>
      <c r="G810" s="6" t="s">
        <v>1237</v>
      </c>
      <c r="H810" s="6" t="s">
        <v>4903</v>
      </c>
      <c r="I810" s="6" t="s">
        <v>2366</v>
      </c>
      <c r="J810" s="6" t="s">
        <v>4904</v>
      </c>
      <c r="K810" s="6" t="s">
        <v>72</v>
      </c>
      <c r="L810" s="6" t="e">
        <v>#N/A</v>
      </c>
      <c r="M810" s="6"/>
      <c r="N810" s="6"/>
      <c r="O810" s="6"/>
      <c r="P810" s="6"/>
      <c r="Q810" s="6"/>
      <c r="R810" s="6" t="s">
        <v>10087</v>
      </c>
      <c r="S810" s="6" t="s">
        <v>10126</v>
      </c>
      <c r="T810" s="6" t="s">
        <v>10127</v>
      </c>
      <c r="U810" s="6" t="s">
        <v>8629</v>
      </c>
    </row>
    <row r="811" spans="1:21" x14ac:dyDescent="0.2">
      <c r="A811" s="9" t="s">
        <v>5021</v>
      </c>
      <c r="B811" s="9" t="s">
        <v>5020</v>
      </c>
      <c r="C811" s="9" t="s">
        <v>1825</v>
      </c>
      <c r="D811" s="9" t="s">
        <v>168</v>
      </c>
      <c r="E811" s="9" t="s">
        <v>65</v>
      </c>
      <c r="F811" s="10" t="s">
        <v>66</v>
      </c>
      <c r="G811" s="9" t="s">
        <v>1237</v>
      </c>
      <c r="H811" s="9" t="s">
        <v>5022</v>
      </c>
      <c r="I811" s="9" t="s">
        <v>1991</v>
      </c>
      <c r="J811" s="9" t="s">
        <v>2271</v>
      </c>
      <c r="K811" s="9" t="s">
        <v>72</v>
      </c>
      <c r="L811" s="9" t="e">
        <v>#N/A</v>
      </c>
      <c r="M811" s="9"/>
      <c r="N811" s="9"/>
      <c r="O811" s="9"/>
      <c r="P811" s="9"/>
      <c r="Q811" s="9"/>
      <c r="R811" s="9" t="s">
        <v>10087</v>
      </c>
      <c r="S811" s="9" t="s">
        <v>10128</v>
      </c>
      <c r="T811" s="9" t="s">
        <v>8685</v>
      </c>
      <c r="U811" s="9" t="s">
        <v>8629</v>
      </c>
    </row>
    <row r="812" spans="1:21" x14ac:dyDescent="0.2">
      <c r="A812" s="6" t="s">
        <v>4848</v>
      </c>
      <c r="B812" s="6" t="s">
        <v>4847</v>
      </c>
      <c r="C812" s="6" t="s">
        <v>1825</v>
      </c>
      <c r="D812" s="6" t="s">
        <v>168</v>
      </c>
      <c r="E812" s="6" t="s">
        <v>65</v>
      </c>
      <c r="F812" s="8" t="s">
        <v>66</v>
      </c>
      <c r="G812" s="6" t="s">
        <v>1237</v>
      </c>
      <c r="H812" s="6" t="s">
        <v>4849</v>
      </c>
      <c r="I812" s="6" t="s">
        <v>4850</v>
      </c>
      <c r="J812" s="6" t="s">
        <v>4851</v>
      </c>
      <c r="K812" s="6" t="s">
        <v>72</v>
      </c>
      <c r="L812" s="6" t="e">
        <v>#N/A</v>
      </c>
      <c r="M812" s="6"/>
      <c r="N812" s="6"/>
      <c r="O812" s="6"/>
      <c r="P812" s="6"/>
      <c r="Q812" s="6"/>
      <c r="R812" s="6" t="s">
        <v>10087</v>
      </c>
      <c r="S812" s="6" t="s">
        <v>10129</v>
      </c>
      <c r="T812" s="6" t="s">
        <v>10130</v>
      </c>
      <c r="U812" s="6" t="s">
        <v>8629</v>
      </c>
    </row>
    <row r="813" spans="1:21" x14ac:dyDescent="0.2">
      <c r="A813" s="9" t="s">
        <v>5299</v>
      </c>
      <c r="B813" s="9" t="s">
        <v>5298</v>
      </c>
      <c r="C813" s="9" t="s">
        <v>1825</v>
      </c>
      <c r="D813" s="9" t="s">
        <v>168</v>
      </c>
      <c r="E813" s="9" t="s">
        <v>65</v>
      </c>
      <c r="F813" s="10" t="s">
        <v>66</v>
      </c>
      <c r="G813" s="9" t="s">
        <v>1237</v>
      </c>
      <c r="H813" s="9" t="s">
        <v>5300</v>
      </c>
      <c r="I813" s="9" t="s">
        <v>5301</v>
      </c>
      <c r="J813" s="9" t="s">
        <v>5071</v>
      </c>
      <c r="K813" s="9" t="s">
        <v>72</v>
      </c>
      <c r="L813" s="9" t="e">
        <v>#N/A</v>
      </c>
      <c r="M813" s="9"/>
      <c r="N813" s="9"/>
      <c r="O813" s="9"/>
      <c r="P813" s="9"/>
      <c r="Q813" s="9"/>
      <c r="R813" s="9" t="s">
        <v>10087</v>
      </c>
      <c r="S813" s="9" t="s">
        <v>10131</v>
      </c>
      <c r="T813" s="9" t="s">
        <v>10118</v>
      </c>
      <c r="U813" s="9" t="s">
        <v>8629</v>
      </c>
    </row>
    <row r="814" spans="1:21" x14ac:dyDescent="0.2">
      <c r="A814" s="6" t="s">
        <v>5117</v>
      </c>
      <c r="B814" s="6" t="s">
        <v>5116</v>
      </c>
      <c r="C814" s="6" t="s">
        <v>1825</v>
      </c>
      <c r="D814" s="6" t="s">
        <v>168</v>
      </c>
      <c r="E814" s="6" t="s">
        <v>65</v>
      </c>
      <c r="F814" s="8" t="s">
        <v>66</v>
      </c>
      <c r="G814" s="6" t="s">
        <v>1237</v>
      </c>
      <c r="H814" s="6" t="s">
        <v>5118</v>
      </c>
      <c r="I814" s="6" t="s">
        <v>5119</v>
      </c>
      <c r="J814" s="6" t="s">
        <v>4790</v>
      </c>
      <c r="K814" s="6" t="s">
        <v>72</v>
      </c>
      <c r="L814" s="6" t="e">
        <v>#N/A</v>
      </c>
      <c r="M814" s="6"/>
      <c r="N814" s="6"/>
      <c r="O814" s="6"/>
      <c r="P814" s="6"/>
      <c r="Q814" s="6"/>
      <c r="R814" s="6" t="s">
        <v>10087</v>
      </c>
      <c r="S814" s="6" t="s">
        <v>10132</v>
      </c>
      <c r="T814" s="6" t="s">
        <v>10100</v>
      </c>
      <c r="U814" s="6" t="s">
        <v>8629</v>
      </c>
    </row>
    <row r="815" spans="1:21" x14ac:dyDescent="0.2">
      <c r="A815" s="9" t="s">
        <v>5049</v>
      </c>
      <c r="B815" s="9" t="s">
        <v>5048</v>
      </c>
      <c r="C815" s="9" t="s">
        <v>1825</v>
      </c>
      <c r="D815" s="9" t="s">
        <v>168</v>
      </c>
      <c r="E815" s="9" t="s">
        <v>65</v>
      </c>
      <c r="F815" s="10" t="s">
        <v>66</v>
      </c>
      <c r="G815" s="9" t="s">
        <v>1237</v>
      </c>
      <c r="H815" s="9" t="s">
        <v>5050</v>
      </c>
      <c r="I815" s="9" t="s">
        <v>5051</v>
      </c>
      <c r="J815" s="9" t="s">
        <v>5052</v>
      </c>
      <c r="K815" s="9" t="s">
        <v>72</v>
      </c>
      <c r="L815" s="9" t="e">
        <v>#N/A</v>
      </c>
      <c r="M815" s="9"/>
      <c r="N815" s="9"/>
      <c r="O815" s="9"/>
      <c r="P815" s="9"/>
      <c r="Q815" s="9"/>
      <c r="R815" s="9" t="s">
        <v>10087</v>
      </c>
      <c r="S815" s="9" t="s">
        <v>10133</v>
      </c>
      <c r="T815" s="9" t="s">
        <v>10134</v>
      </c>
      <c r="U815" s="9" t="s">
        <v>8629</v>
      </c>
    </row>
    <row r="816" spans="1:21" x14ac:dyDescent="0.2">
      <c r="A816" s="6" t="s">
        <v>5174</v>
      </c>
      <c r="B816" s="6" t="s">
        <v>5173</v>
      </c>
      <c r="C816" s="6" t="s">
        <v>1825</v>
      </c>
      <c r="D816" s="6" t="s">
        <v>168</v>
      </c>
      <c r="E816" s="6" t="s">
        <v>65</v>
      </c>
      <c r="F816" s="8" t="s">
        <v>66</v>
      </c>
      <c r="G816" s="6" t="s">
        <v>1237</v>
      </c>
      <c r="H816" s="6" t="s">
        <v>5175</v>
      </c>
      <c r="I816" s="6" t="s">
        <v>5176</v>
      </c>
      <c r="J816" s="6" t="s">
        <v>1834</v>
      </c>
      <c r="K816" s="6" t="s">
        <v>72</v>
      </c>
      <c r="L816" s="6" t="e">
        <v>#N/A</v>
      </c>
      <c r="M816" s="6"/>
      <c r="N816" s="6"/>
      <c r="O816" s="6"/>
      <c r="P816" s="6"/>
      <c r="Q816" s="6"/>
      <c r="R816" s="6" t="s">
        <v>10087</v>
      </c>
      <c r="S816" s="6" t="s">
        <v>10135</v>
      </c>
      <c r="T816" s="6" t="s">
        <v>10112</v>
      </c>
      <c r="U816" s="6" t="s">
        <v>8629</v>
      </c>
    </row>
    <row r="817" spans="1:21" x14ac:dyDescent="0.2">
      <c r="A817" s="9" t="s">
        <v>4788</v>
      </c>
      <c r="B817" s="9" t="s">
        <v>4787</v>
      </c>
      <c r="C817" s="9" t="s">
        <v>1825</v>
      </c>
      <c r="D817" s="9" t="s">
        <v>168</v>
      </c>
      <c r="E817" s="9" t="s">
        <v>65</v>
      </c>
      <c r="F817" s="10" t="s">
        <v>66</v>
      </c>
      <c r="G817" s="9" t="s">
        <v>1237</v>
      </c>
      <c r="H817" s="9" t="s">
        <v>2108</v>
      </c>
      <c r="I817" s="9" t="s">
        <v>4789</v>
      </c>
      <c r="J817" s="9" t="s">
        <v>4790</v>
      </c>
      <c r="K817" s="9" t="s">
        <v>72</v>
      </c>
      <c r="L817" s="9" t="e">
        <v>#N/A</v>
      </c>
      <c r="M817" s="9"/>
      <c r="N817" s="9"/>
      <c r="O817" s="9"/>
      <c r="P817" s="9"/>
      <c r="Q817" s="9"/>
      <c r="R817" s="9" t="s">
        <v>10087</v>
      </c>
      <c r="S817" s="9" t="s">
        <v>10136</v>
      </c>
      <c r="T817" s="9" t="s">
        <v>10100</v>
      </c>
      <c r="U817" s="9" t="s">
        <v>8629</v>
      </c>
    </row>
    <row r="818" spans="1:21" x14ac:dyDescent="0.2">
      <c r="A818" s="6" t="s">
        <v>1826</v>
      </c>
      <c r="B818" s="6" t="s">
        <v>1824</v>
      </c>
      <c r="C818" s="6" t="s">
        <v>1825</v>
      </c>
      <c r="D818" s="6" t="s">
        <v>168</v>
      </c>
      <c r="E818" s="6" t="s">
        <v>65</v>
      </c>
      <c r="F818" s="8" t="s">
        <v>66</v>
      </c>
      <c r="G818" s="6" t="s">
        <v>1237</v>
      </c>
      <c r="H818" s="6" t="s">
        <v>1827</v>
      </c>
      <c r="I818" s="6" t="s">
        <v>1828</v>
      </c>
      <c r="J818" s="6" t="s">
        <v>1829</v>
      </c>
      <c r="K818" s="6" t="s">
        <v>72</v>
      </c>
      <c r="L818" s="6" t="e">
        <v>#N/A</v>
      </c>
      <c r="M818" s="6"/>
      <c r="N818" s="6"/>
      <c r="O818" s="6"/>
      <c r="P818" s="6"/>
      <c r="Q818" s="6"/>
      <c r="R818" s="6" t="s">
        <v>10087</v>
      </c>
      <c r="S818" s="6" t="s">
        <v>10137</v>
      </c>
      <c r="T818" s="6" t="s">
        <v>10138</v>
      </c>
      <c r="U818" s="6" t="s">
        <v>8629</v>
      </c>
    </row>
    <row r="819" spans="1:21" x14ac:dyDescent="0.2">
      <c r="A819" s="9" t="s">
        <v>5503</v>
      </c>
      <c r="B819" s="9" t="s">
        <v>5502</v>
      </c>
      <c r="C819" s="9" t="s">
        <v>5496</v>
      </c>
      <c r="D819" s="9" t="s">
        <v>168</v>
      </c>
      <c r="E819" s="9" t="s">
        <v>65</v>
      </c>
      <c r="F819" s="10" t="s">
        <v>66</v>
      </c>
      <c r="G819" s="9" t="s">
        <v>1237</v>
      </c>
      <c r="H819" s="9" t="s">
        <v>4734</v>
      </c>
      <c r="I819" s="9" t="s">
        <v>5504</v>
      </c>
      <c r="J819" s="9" t="s">
        <v>5505</v>
      </c>
      <c r="K819" s="9" t="s">
        <v>72</v>
      </c>
      <c r="L819" s="9" t="e">
        <v>#N/A</v>
      </c>
      <c r="M819" s="9"/>
      <c r="N819" s="9"/>
      <c r="O819" s="9"/>
      <c r="P819" s="9"/>
      <c r="Q819" s="9"/>
      <c r="R819" s="9" t="s">
        <v>10139</v>
      </c>
      <c r="S819" s="9" t="s">
        <v>10140</v>
      </c>
      <c r="T819" s="9" t="s">
        <v>10141</v>
      </c>
      <c r="U819" s="9" t="s">
        <v>8629</v>
      </c>
    </row>
    <row r="820" spans="1:21" x14ac:dyDescent="0.2">
      <c r="A820" s="6" t="s">
        <v>5497</v>
      </c>
      <c r="B820" s="6" t="s">
        <v>5495</v>
      </c>
      <c r="C820" s="6" t="s">
        <v>5496</v>
      </c>
      <c r="D820" s="6" t="s">
        <v>168</v>
      </c>
      <c r="E820" s="6" t="s">
        <v>65</v>
      </c>
      <c r="F820" s="8" t="s">
        <v>66</v>
      </c>
      <c r="G820" s="6" t="s">
        <v>1237</v>
      </c>
      <c r="H820" s="6" t="s">
        <v>5498</v>
      </c>
      <c r="I820" s="6" t="s">
        <v>5499</v>
      </c>
      <c r="J820" s="6" t="s">
        <v>5500</v>
      </c>
      <c r="K820" s="6" t="s">
        <v>72</v>
      </c>
      <c r="L820" s="6" t="e">
        <v>#N/A</v>
      </c>
      <c r="M820" s="6"/>
      <c r="N820" s="6"/>
      <c r="O820" s="6"/>
      <c r="P820" s="6"/>
      <c r="Q820" s="6"/>
      <c r="R820" s="6" t="s">
        <v>10139</v>
      </c>
      <c r="S820" s="6" t="s">
        <v>10142</v>
      </c>
      <c r="T820" s="6" t="s">
        <v>10143</v>
      </c>
      <c r="U820" s="6" t="s">
        <v>8629</v>
      </c>
    </row>
    <row r="821" spans="1:21" x14ac:dyDescent="0.2">
      <c r="A821" s="9" t="s">
        <v>5514</v>
      </c>
      <c r="B821" s="9" t="s">
        <v>5513</v>
      </c>
      <c r="C821" s="9" t="s">
        <v>5508</v>
      </c>
      <c r="D821" s="9" t="s">
        <v>168</v>
      </c>
      <c r="E821" s="9" t="s">
        <v>65</v>
      </c>
      <c r="F821" s="10" t="s">
        <v>66</v>
      </c>
      <c r="G821" s="9" t="s">
        <v>1237</v>
      </c>
      <c r="H821" s="9" t="s">
        <v>5515</v>
      </c>
      <c r="I821" s="9" t="s">
        <v>5516</v>
      </c>
      <c r="J821" s="9" t="s">
        <v>1397</v>
      </c>
      <c r="K821" s="9" t="s">
        <v>72</v>
      </c>
      <c r="L821" s="9" t="e">
        <v>#N/A</v>
      </c>
      <c r="M821" s="9"/>
      <c r="N821" s="9"/>
      <c r="O821" s="9"/>
      <c r="P821" s="9"/>
      <c r="Q821" s="9"/>
      <c r="R821" s="9" t="s">
        <v>10144</v>
      </c>
      <c r="S821" s="9" t="s">
        <v>10145</v>
      </c>
      <c r="T821" s="9" t="s">
        <v>10146</v>
      </c>
      <c r="U821" s="9" t="s">
        <v>8629</v>
      </c>
    </row>
    <row r="822" spans="1:21" x14ac:dyDescent="0.2">
      <c r="A822" s="6" t="s">
        <v>5631</v>
      </c>
      <c r="B822" s="6" t="s">
        <v>5630</v>
      </c>
      <c r="C822" s="6" t="s">
        <v>5508</v>
      </c>
      <c r="D822" s="6" t="s">
        <v>168</v>
      </c>
      <c r="E822" s="6" t="s">
        <v>65</v>
      </c>
      <c r="F822" s="8" t="s">
        <v>66</v>
      </c>
      <c r="G822" s="6" t="s">
        <v>1237</v>
      </c>
      <c r="H822" s="6" t="s">
        <v>4116</v>
      </c>
      <c r="I822" s="6" t="s">
        <v>5632</v>
      </c>
      <c r="J822" s="6" t="s">
        <v>3212</v>
      </c>
      <c r="K822" s="6" t="s">
        <v>72</v>
      </c>
      <c r="L822" s="6" t="e">
        <v>#N/A</v>
      </c>
      <c r="M822" s="6"/>
      <c r="N822" s="6"/>
      <c r="O822" s="6"/>
      <c r="P822" s="6"/>
      <c r="Q822" s="6"/>
      <c r="R822" s="6" t="s">
        <v>10144</v>
      </c>
      <c r="S822" s="6" t="s">
        <v>10147</v>
      </c>
      <c r="T822" s="6" t="s">
        <v>10148</v>
      </c>
      <c r="U822" s="6" t="s">
        <v>8629</v>
      </c>
    </row>
    <row r="823" spans="1:21" x14ac:dyDescent="0.2">
      <c r="A823" s="9" t="s">
        <v>5689</v>
      </c>
      <c r="B823" s="9" t="s">
        <v>5688</v>
      </c>
      <c r="C823" s="9" t="s">
        <v>5508</v>
      </c>
      <c r="D823" s="9" t="s">
        <v>168</v>
      </c>
      <c r="E823" s="9" t="s">
        <v>65</v>
      </c>
      <c r="F823" s="10" t="s">
        <v>66</v>
      </c>
      <c r="G823" s="9" t="s">
        <v>1237</v>
      </c>
      <c r="H823" s="9" t="s">
        <v>5690</v>
      </c>
      <c r="I823" s="9" t="s">
        <v>5691</v>
      </c>
      <c r="J823" s="9" t="s">
        <v>5692</v>
      </c>
      <c r="K823" s="9" t="s">
        <v>72</v>
      </c>
      <c r="L823" s="9" t="e">
        <v>#N/A</v>
      </c>
      <c r="M823" s="9"/>
      <c r="N823" s="9"/>
      <c r="O823" s="9"/>
      <c r="P823" s="9"/>
      <c r="Q823" s="9"/>
      <c r="R823" s="9" t="s">
        <v>10144</v>
      </c>
      <c r="S823" s="9" t="s">
        <v>10149</v>
      </c>
      <c r="T823" s="9" t="s">
        <v>10150</v>
      </c>
      <c r="U823" s="9" t="s">
        <v>8629</v>
      </c>
    </row>
    <row r="824" spans="1:21" x14ac:dyDescent="0.2">
      <c r="A824" s="6" t="s">
        <v>5519</v>
      </c>
      <c r="B824" s="6" t="s">
        <v>5518</v>
      </c>
      <c r="C824" s="6" t="s">
        <v>5508</v>
      </c>
      <c r="D824" s="6" t="s">
        <v>168</v>
      </c>
      <c r="E824" s="6" t="s">
        <v>65</v>
      </c>
      <c r="F824" s="8" t="s">
        <v>66</v>
      </c>
      <c r="G824" s="6" t="s">
        <v>1237</v>
      </c>
      <c r="H824" s="6" t="s">
        <v>5520</v>
      </c>
      <c r="I824" s="6" t="s">
        <v>5521</v>
      </c>
      <c r="J824" s="6" t="s">
        <v>2510</v>
      </c>
      <c r="K824" s="6" t="s">
        <v>72</v>
      </c>
      <c r="L824" s="6" t="e">
        <v>#N/A</v>
      </c>
      <c r="M824" s="6"/>
      <c r="N824" s="6"/>
      <c r="O824" s="6"/>
      <c r="P824" s="6"/>
      <c r="Q824" s="6"/>
      <c r="R824" s="6" t="s">
        <v>10144</v>
      </c>
      <c r="S824" s="6" t="s">
        <v>10151</v>
      </c>
      <c r="T824" s="6" t="s">
        <v>10152</v>
      </c>
      <c r="U824" s="6" t="s">
        <v>8629</v>
      </c>
    </row>
    <row r="825" spans="1:21" x14ac:dyDescent="0.2">
      <c r="A825" s="9" t="s">
        <v>5560</v>
      </c>
      <c r="B825" s="9" t="s">
        <v>5559</v>
      </c>
      <c r="C825" s="9" t="s">
        <v>5508</v>
      </c>
      <c r="D825" s="9" t="s">
        <v>168</v>
      </c>
      <c r="E825" s="9" t="s">
        <v>65</v>
      </c>
      <c r="F825" s="10" t="s">
        <v>66</v>
      </c>
      <c r="G825" s="9" t="s">
        <v>1237</v>
      </c>
      <c r="H825" s="9" t="s">
        <v>5561</v>
      </c>
      <c r="I825" s="9" t="s">
        <v>5562</v>
      </c>
      <c r="J825" s="9" t="s">
        <v>2510</v>
      </c>
      <c r="K825" s="9" t="s">
        <v>72</v>
      </c>
      <c r="L825" s="9" t="e">
        <v>#N/A</v>
      </c>
      <c r="M825" s="9"/>
      <c r="N825" s="9"/>
      <c r="O825" s="9"/>
      <c r="P825" s="9"/>
      <c r="Q825" s="9"/>
      <c r="R825" s="9" t="s">
        <v>10144</v>
      </c>
      <c r="S825" s="9" t="s">
        <v>10153</v>
      </c>
      <c r="T825" s="9" t="s">
        <v>10152</v>
      </c>
      <c r="U825" s="9" t="s">
        <v>8629</v>
      </c>
    </row>
    <row r="826" spans="1:21" x14ac:dyDescent="0.2">
      <c r="A826" s="6" t="s">
        <v>5544</v>
      </c>
      <c r="B826" s="6" t="s">
        <v>5543</v>
      </c>
      <c r="C826" s="6" t="s">
        <v>5508</v>
      </c>
      <c r="D826" s="6" t="s">
        <v>168</v>
      </c>
      <c r="E826" s="6" t="s">
        <v>65</v>
      </c>
      <c r="F826" s="8" t="s">
        <v>66</v>
      </c>
      <c r="G826" s="6" t="s">
        <v>1237</v>
      </c>
      <c r="H826" s="6" t="s">
        <v>5545</v>
      </c>
      <c r="I826" s="6" t="s">
        <v>5546</v>
      </c>
      <c r="J826" s="6" t="s">
        <v>5547</v>
      </c>
      <c r="K826" s="6" t="s">
        <v>72</v>
      </c>
      <c r="L826" s="6" t="e">
        <v>#N/A</v>
      </c>
      <c r="M826" s="6"/>
      <c r="N826" s="6"/>
      <c r="O826" s="6"/>
      <c r="P826" s="6"/>
      <c r="Q826" s="6"/>
      <c r="R826" s="6" t="s">
        <v>10144</v>
      </c>
      <c r="S826" s="6" t="s">
        <v>10154</v>
      </c>
      <c r="T826" s="6" t="s">
        <v>10155</v>
      </c>
      <c r="U826" s="6" t="s">
        <v>8629</v>
      </c>
    </row>
    <row r="827" spans="1:21" x14ac:dyDescent="0.2">
      <c r="A827" s="9" t="s">
        <v>5575</v>
      </c>
      <c r="B827" s="9" t="s">
        <v>5574</v>
      </c>
      <c r="C827" s="9" t="s">
        <v>5508</v>
      </c>
      <c r="D827" s="9" t="s">
        <v>168</v>
      </c>
      <c r="E827" s="9" t="s">
        <v>65</v>
      </c>
      <c r="F827" s="10" t="s">
        <v>66</v>
      </c>
      <c r="G827" s="9" t="s">
        <v>1237</v>
      </c>
      <c r="H827" s="9" t="s">
        <v>5576</v>
      </c>
      <c r="I827" s="9" t="s">
        <v>5577</v>
      </c>
      <c r="J827" s="9" t="s">
        <v>1022</v>
      </c>
      <c r="K827" s="9" t="s">
        <v>72</v>
      </c>
      <c r="L827" s="9" t="e">
        <v>#N/A</v>
      </c>
      <c r="M827" s="9"/>
      <c r="N827" s="9"/>
      <c r="O827" s="9"/>
      <c r="P827" s="9"/>
      <c r="Q827" s="9"/>
      <c r="R827" s="9" t="s">
        <v>10144</v>
      </c>
      <c r="S827" s="9" t="s">
        <v>10156</v>
      </c>
      <c r="T827" s="9" t="s">
        <v>8855</v>
      </c>
      <c r="U827" s="9" t="s">
        <v>8629</v>
      </c>
    </row>
    <row r="828" spans="1:21" x14ac:dyDescent="0.2">
      <c r="A828" s="6" t="s">
        <v>5509</v>
      </c>
      <c r="B828" s="6" t="s">
        <v>5507</v>
      </c>
      <c r="C828" s="6" t="s">
        <v>5508</v>
      </c>
      <c r="D828" s="6" t="s">
        <v>168</v>
      </c>
      <c r="E828" s="6" t="s">
        <v>65</v>
      </c>
      <c r="F828" s="8" t="s">
        <v>66</v>
      </c>
      <c r="G828" s="6" t="s">
        <v>1237</v>
      </c>
      <c r="H828" s="6" t="s">
        <v>94</v>
      </c>
      <c r="I828" s="6" t="s">
        <v>5510</v>
      </c>
      <c r="J828" s="6" t="s">
        <v>5511</v>
      </c>
      <c r="K828" s="6" t="s">
        <v>72</v>
      </c>
      <c r="L828" s="6" t="e">
        <v>#N/A</v>
      </c>
      <c r="M828" s="6"/>
      <c r="N828" s="6"/>
      <c r="O828" s="6"/>
      <c r="P828" s="6"/>
      <c r="Q828" s="6"/>
      <c r="R828" s="6" t="s">
        <v>10144</v>
      </c>
      <c r="S828" s="6" t="s">
        <v>10157</v>
      </c>
      <c r="T828" s="6" t="s">
        <v>10158</v>
      </c>
      <c r="U828" s="6" t="s">
        <v>8629</v>
      </c>
    </row>
    <row r="829" spans="1:21" x14ac:dyDescent="0.2">
      <c r="A829" s="9" t="s">
        <v>6047</v>
      </c>
      <c r="B829" s="9" t="s">
        <v>6046</v>
      </c>
      <c r="C829" s="9" t="s">
        <v>10159</v>
      </c>
      <c r="D829" s="9" t="s">
        <v>168</v>
      </c>
      <c r="E829" s="9" t="s">
        <v>65</v>
      </c>
      <c r="F829" s="10" t="s">
        <v>66</v>
      </c>
      <c r="G829" s="9" t="s">
        <v>1237</v>
      </c>
      <c r="H829" s="9" t="s">
        <v>6048</v>
      </c>
      <c r="I829" s="9" t="s">
        <v>6049</v>
      </c>
      <c r="J829" s="9" t="s">
        <v>1807</v>
      </c>
      <c r="K829" s="9" t="s">
        <v>72</v>
      </c>
      <c r="L829" s="9" t="e">
        <v>#N/A</v>
      </c>
      <c r="M829" s="9"/>
      <c r="N829" s="9"/>
      <c r="O829" s="9"/>
      <c r="P829" s="9"/>
      <c r="Q829" s="9"/>
      <c r="R829" s="9" t="s">
        <v>10160</v>
      </c>
      <c r="S829" s="9" t="s">
        <v>10161</v>
      </c>
      <c r="T829" s="9" t="s">
        <v>10162</v>
      </c>
      <c r="U829" s="9" t="s">
        <v>8629</v>
      </c>
    </row>
    <row r="830" spans="1:21" x14ac:dyDescent="0.2">
      <c r="A830" s="6" t="s">
        <v>5892</v>
      </c>
      <c r="B830" s="6" t="s">
        <v>5891</v>
      </c>
      <c r="C830" s="6" t="s">
        <v>10159</v>
      </c>
      <c r="D830" s="6" t="s">
        <v>168</v>
      </c>
      <c r="E830" s="6" t="s">
        <v>65</v>
      </c>
      <c r="F830" s="8" t="s">
        <v>66</v>
      </c>
      <c r="G830" s="6" t="s">
        <v>1237</v>
      </c>
      <c r="H830" s="6" t="s">
        <v>5893</v>
      </c>
      <c r="I830" s="6" t="s">
        <v>5894</v>
      </c>
      <c r="J830" s="6" t="s">
        <v>1807</v>
      </c>
      <c r="K830" s="6" t="s">
        <v>72</v>
      </c>
      <c r="L830" s="6" t="e">
        <v>#N/A</v>
      </c>
      <c r="M830" s="6"/>
      <c r="N830" s="6"/>
      <c r="O830" s="6"/>
      <c r="P830" s="6"/>
      <c r="Q830" s="6"/>
      <c r="R830" s="6" t="s">
        <v>10160</v>
      </c>
      <c r="S830" s="6" t="s">
        <v>10163</v>
      </c>
      <c r="T830" s="6" t="s">
        <v>10162</v>
      </c>
      <c r="U830" s="6" t="s">
        <v>8629</v>
      </c>
    </row>
    <row r="831" spans="1:21" x14ac:dyDescent="0.2">
      <c r="A831" s="9" t="s">
        <v>5902</v>
      </c>
      <c r="B831" s="9" t="s">
        <v>5901</v>
      </c>
      <c r="C831" s="9" t="s">
        <v>10159</v>
      </c>
      <c r="D831" s="9" t="s">
        <v>168</v>
      </c>
      <c r="E831" s="9" t="s">
        <v>65</v>
      </c>
      <c r="F831" s="10" t="s">
        <v>66</v>
      </c>
      <c r="G831" s="9" t="s">
        <v>1237</v>
      </c>
      <c r="H831" s="9" t="s">
        <v>5903</v>
      </c>
      <c r="I831" s="9" t="s">
        <v>5904</v>
      </c>
      <c r="J831" s="9" t="s">
        <v>1807</v>
      </c>
      <c r="K831" s="9" t="s">
        <v>72</v>
      </c>
      <c r="L831" s="9" t="e">
        <v>#N/A</v>
      </c>
      <c r="M831" s="9"/>
      <c r="N831" s="9"/>
      <c r="O831" s="9"/>
      <c r="P831" s="9"/>
      <c r="Q831" s="9"/>
      <c r="R831" s="9" t="s">
        <v>10160</v>
      </c>
      <c r="S831" s="9" t="s">
        <v>10164</v>
      </c>
      <c r="T831" s="9" t="s">
        <v>10162</v>
      </c>
      <c r="U831" s="9" t="s">
        <v>8629</v>
      </c>
    </row>
    <row r="832" spans="1:21" x14ac:dyDescent="0.2">
      <c r="A832" s="6" t="s">
        <v>1820</v>
      </c>
      <c r="B832" s="6" t="s">
        <v>1819</v>
      </c>
      <c r="C832" s="6" t="s">
        <v>10159</v>
      </c>
      <c r="D832" s="6" t="s">
        <v>168</v>
      </c>
      <c r="E832" s="6" t="s">
        <v>65</v>
      </c>
      <c r="F832" s="8" t="s">
        <v>66</v>
      </c>
      <c r="G832" s="6" t="s">
        <v>1237</v>
      </c>
      <c r="H832" s="6" t="s">
        <v>1821</v>
      </c>
      <c r="I832" s="6" t="s">
        <v>1822</v>
      </c>
      <c r="J832" s="6" t="s">
        <v>1807</v>
      </c>
      <c r="K832" s="6" t="s">
        <v>72</v>
      </c>
      <c r="L832" s="6" t="e">
        <v>#N/A</v>
      </c>
      <c r="M832" s="6"/>
      <c r="N832" s="6"/>
      <c r="O832" s="6"/>
      <c r="P832" s="6"/>
      <c r="Q832" s="6"/>
      <c r="R832" s="6" t="s">
        <v>10160</v>
      </c>
      <c r="S832" s="6" t="s">
        <v>10165</v>
      </c>
      <c r="T832" s="6" t="s">
        <v>10162</v>
      </c>
      <c r="U832" s="6" t="s">
        <v>8629</v>
      </c>
    </row>
    <row r="833" spans="1:21" x14ac:dyDescent="0.2">
      <c r="A833" s="9" t="s">
        <v>1815</v>
      </c>
      <c r="B833" s="9" t="s">
        <v>1814</v>
      </c>
      <c r="C833" s="9" t="s">
        <v>10159</v>
      </c>
      <c r="D833" s="9" t="s">
        <v>168</v>
      </c>
      <c r="E833" s="9" t="s">
        <v>65</v>
      </c>
      <c r="F833" s="10" t="s">
        <v>66</v>
      </c>
      <c r="G833" s="9" t="s">
        <v>1237</v>
      </c>
      <c r="H833" s="9" t="s">
        <v>1816</v>
      </c>
      <c r="I833" s="9" t="s">
        <v>1817</v>
      </c>
      <c r="J833" s="9" t="s">
        <v>1807</v>
      </c>
      <c r="K833" s="9" t="s">
        <v>72</v>
      </c>
      <c r="L833" s="9" t="e">
        <v>#N/A</v>
      </c>
      <c r="M833" s="9"/>
      <c r="N833" s="9"/>
      <c r="O833" s="9"/>
      <c r="P833" s="9"/>
      <c r="Q833" s="9"/>
      <c r="R833" s="9" t="s">
        <v>10160</v>
      </c>
      <c r="S833" s="9" t="s">
        <v>10166</v>
      </c>
      <c r="T833" s="9" t="s">
        <v>10162</v>
      </c>
      <c r="U833" s="9" t="s">
        <v>8629</v>
      </c>
    </row>
    <row r="834" spans="1:21" x14ac:dyDescent="0.2">
      <c r="A834" s="6" t="s">
        <v>5709</v>
      </c>
      <c r="B834" s="6" t="s">
        <v>5708</v>
      </c>
      <c r="C834" s="6" t="s">
        <v>10159</v>
      </c>
      <c r="D834" s="6" t="s">
        <v>168</v>
      </c>
      <c r="E834" s="6" t="s">
        <v>65</v>
      </c>
      <c r="F834" s="8" t="s">
        <v>66</v>
      </c>
      <c r="G834" s="6" t="s">
        <v>1237</v>
      </c>
      <c r="H834" s="6" t="s">
        <v>5710</v>
      </c>
      <c r="I834" s="6" t="s">
        <v>4294</v>
      </c>
      <c r="J834" s="6" t="s">
        <v>1807</v>
      </c>
      <c r="K834" s="6" t="s">
        <v>72</v>
      </c>
      <c r="L834" s="6" t="e">
        <v>#N/A</v>
      </c>
      <c r="M834" s="6"/>
      <c r="N834" s="6"/>
      <c r="O834" s="6"/>
      <c r="P834" s="6"/>
      <c r="Q834" s="6"/>
      <c r="R834" s="6" t="s">
        <v>10160</v>
      </c>
      <c r="S834" s="6" t="s">
        <v>10167</v>
      </c>
      <c r="T834" s="6" t="s">
        <v>10162</v>
      </c>
      <c r="U834" s="6" t="s">
        <v>8629</v>
      </c>
    </row>
    <row r="835" spans="1:21" x14ac:dyDescent="0.2">
      <c r="A835" s="9" t="s">
        <v>5897</v>
      </c>
      <c r="B835" s="9" t="s">
        <v>5896</v>
      </c>
      <c r="C835" s="9" t="s">
        <v>10159</v>
      </c>
      <c r="D835" s="9" t="s">
        <v>168</v>
      </c>
      <c r="E835" s="9" t="s">
        <v>65</v>
      </c>
      <c r="F835" s="10" t="s">
        <v>66</v>
      </c>
      <c r="G835" s="9" t="s">
        <v>1237</v>
      </c>
      <c r="H835" s="9" t="s">
        <v>576</v>
      </c>
      <c r="I835" s="9" t="s">
        <v>5898</v>
      </c>
      <c r="J835" s="9" t="s">
        <v>5899</v>
      </c>
      <c r="K835" s="9" t="s">
        <v>72</v>
      </c>
      <c r="L835" s="9" t="e">
        <v>#N/A</v>
      </c>
      <c r="M835" s="9"/>
      <c r="N835" s="9"/>
      <c r="O835" s="9"/>
      <c r="P835" s="9"/>
      <c r="Q835" s="9"/>
      <c r="R835" s="9" t="s">
        <v>10160</v>
      </c>
      <c r="S835" s="9" t="s">
        <v>10168</v>
      </c>
      <c r="T835" s="9" t="s">
        <v>10169</v>
      </c>
      <c r="U835" s="9" t="s">
        <v>8629</v>
      </c>
    </row>
    <row r="836" spans="1:21" x14ac:dyDescent="0.2">
      <c r="A836" s="6" t="s">
        <v>1810</v>
      </c>
      <c r="B836" s="6" t="s">
        <v>1809</v>
      </c>
      <c r="C836" s="6" t="s">
        <v>10159</v>
      </c>
      <c r="D836" s="6" t="s">
        <v>168</v>
      </c>
      <c r="E836" s="6" t="s">
        <v>65</v>
      </c>
      <c r="F836" s="8" t="s">
        <v>66</v>
      </c>
      <c r="G836" s="6" t="s">
        <v>1237</v>
      </c>
      <c r="H836" s="6" t="s">
        <v>1811</v>
      </c>
      <c r="I836" s="6" t="s">
        <v>1812</v>
      </c>
      <c r="J836" s="6" t="s">
        <v>1807</v>
      </c>
      <c r="K836" s="6" t="s">
        <v>72</v>
      </c>
      <c r="L836" s="6" t="e">
        <v>#N/A</v>
      </c>
      <c r="M836" s="6"/>
      <c r="N836" s="6"/>
      <c r="O836" s="6"/>
      <c r="P836" s="6"/>
      <c r="Q836" s="6"/>
      <c r="R836" s="6" t="s">
        <v>10160</v>
      </c>
      <c r="S836" s="6" t="s">
        <v>10170</v>
      </c>
      <c r="T836" s="6" t="s">
        <v>10162</v>
      </c>
      <c r="U836" s="6" t="s">
        <v>8629</v>
      </c>
    </row>
    <row r="837" spans="1:21" x14ac:dyDescent="0.2">
      <c r="A837" s="9" t="s">
        <v>6160</v>
      </c>
      <c r="B837" s="9" t="s">
        <v>6159</v>
      </c>
      <c r="C837" s="9" t="s">
        <v>10159</v>
      </c>
      <c r="D837" s="9" t="s">
        <v>168</v>
      </c>
      <c r="E837" s="9" t="s">
        <v>65</v>
      </c>
      <c r="F837" s="10" t="s">
        <v>66</v>
      </c>
      <c r="G837" s="9" t="s">
        <v>1237</v>
      </c>
      <c r="H837" s="9" t="s">
        <v>6161</v>
      </c>
      <c r="I837" s="9" t="s">
        <v>6162</v>
      </c>
      <c r="J837" s="9" t="s">
        <v>1807</v>
      </c>
      <c r="K837" s="9" t="s">
        <v>72</v>
      </c>
      <c r="L837" s="9" t="e">
        <v>#N/A</v>
      </c>
      <c r="M837" s="9"/>
      <c r="N837" s="9"/>
      <c r="O837" s="9"/>
      <c r="P837" s="9"/>
      <c r="Q837" s="9"/>
      <c r="R837" s="9" t="s">
        <v>10160</v>
      </c>
      <c r="S837" s="9" t="s">
        <v>10171</v>
      </c>
      <c r="T837" s="9" t="s">
        <v>10162</v>
      </c>
      <c r="U837" s="9" t="s">
        <v>8629</v>
      </c>
    </row>
    <row r="838" spans="1:21" x14ac:dyDescent="0.2">
      <c r="A838" s="6" t="s">
        <v>5914</v>
      </c>
      <c r="B838" s="6" t="s">
        <v>5913</v>
      </c>
      <c r="C838" s="6" t="s">
        <v>10159</v>
      </c>
      <c r="D838" s="6" t="s">
        <v>168</v>
      </c>
      <c r="E838" s="6" t="s">
        <v>65</v>
      </c>
      <c r="F838" s="8" t="s">
        <v>66</v>
      </c>
      <c r="G838" s="6" t="s">
        <v>1237</v>
      </c>
      <c r="H838" s="6" t="s">
        <v>2640</v>
      </c>
      <c r="I838" s="6" t="s">
        <v>5915</v>
      </c>
      <c r="J838" s="6" t="s">
        <v>1807</v>
      </c>
      <c r="K838" s="6" t="s">
        <v>72</v>
      </c>
      <c r="L838" s="6" t="e">
        <v>#N/A</v>
      </c>
      <c r="M838" s="6"/>
      <c r="N838" s="6"/>
      <c r="O838" s="6"/>
      <c r="P838" s="6"/>
      <c r="Q838" s="6"/>
      <c r="R838" s="6" t="s">
        <v>10160</v>
      </c>
      <c r="S838" s="6" t="s">
        <v>10172</v>
      </c>
      <c r="T838" s="6" t="s">
        <v>10162</v>
      </c>
      <c r="U838" s="6" t="s">
        <v>8629</v>
      </c>
    </row>
    <row r="839" spans="1:21" x14ac:dyDescent="0.2">
      <c r="A839" s="9" t="s">
        <v>1804</v>
      </c>
      <c r="B839" s="9" t="s">
        <v>1802</v>
      </c>
      <c r="C839" s="9" t="s">
        <v>10159</v>
      </c>
      <c r="D839" s="9" t="s">
        <v>168</v>
      </c>
      <c r="E839" s="9" t="s">
        <v>65</v>
      </c>
      <c r="F839" s="10" t="s">
        <v>66</v>
      </c>
      <c r="G839" s="9" t="s">
        <v>1237</v>
      </c>
      <c r="H839" s="9" t="s">
        <v>1805</v>
      </c>
      <c r="I839" s="9" t="s">
        <v>1806</v>
      </c>
      <c r="J839" s="9" t="s">
        <v>1807</v>
      </c>
      <c r="K839" s="9" t="s">
        <v>72</v>
      </c>
      <c r="L839" s="9" t="e">
        <v>#N/A</v>
      </c>
      <c r="M839" s="9"/>
      <c r="N839" s="9"/>
      <c r="O839" s="9"/>
      <c r="P839" s="9"/>
      <c r="Q839" s="9"/>
      <c r="R839" s="9" t="s">
        <v>10160</v>
      </c>
      <c r="S839" s="9" t="s">
        <v>10173</v>
      </c>
      <c r="T839" s="9" t="s">
        <v>10162</v>
      </c>
      <c r="U839" s="9" t="s">
        <v>8629</v>
      </c>
    </row>
    <row r="840" spans="1:21" x14ac:dyDescent="0.2">
      <c r="A840" s="6" t="s">
        <v>5728</v>
      </c>
      <c r="B840" s="6" t="s">
        <v>5727</v>
      </c>
      <c r="C840" s="6" t="s">
        <v>10159</v>
      </c>
      <c r="D840" s="6" t="s">
        <v>168</v>
      </c>
      <c r="E840" s="6" t="s">
        <v>65</v>
      </c>
      <c r="F840" s="8" t="s">
        <v>66</v>
      </c>
      <c r="G840" s="6" t="s">
        <v>1237</v>
      </c>
      <c r="H840" s="6" t="s">
        <v>5729</v>
      </c>
      <c r="I840" s="6" t="s">
        <v>2092</v>
      </c>
      <c r="J840" s="6" t="s">
        <v>5730</v>
      </c>
      <c r="K840" s="6" t="s">
        <v>72</v>
      </c>
      <c r="L840" s="6" t="e">
        <v>#N/A</v>
      </c>
      <c r="M840" s="6"/>
      <c r="N840" s="6"/>
      <c r="O840" s="6"/>
      <c r="P840" s="6"/>
      <c r="Q840" s="6"/>
      <c r="R840" s="6" t="s">
        <v>10160</v>
      </c>
      <c r="S840" s="6" t="s">
        <v>10174</v>
      </c>
      <c r="T840" s="6" t="s">
        <v>10175</v>
      </c>
      <c r="U840" s="6" t="s">
        <v>8629</v>
      </c>
    </row>
    <row r="841" spans="1:21" x14ac:dyDescent="0.2">
      <c r="A841" s="9" t="s">
        <v>5882</v>
      </c>
      <c r="B841" s="9" t="s">
        <v>5881</v>
      </c>
      <c r="C841" s="9" t="s">
        <v>10159</v>
      </c>
      <c r="D841" s="9" t="s">
        <v>168</v>
      </c>
      <c r="E841" s="9" t="s">
        <v>65</v>
      </c>
      <c r="F841" s="10" t="s">
        <v>66</v>
      </c>
      <c r="G841" s="9" t="s">
        <v>1237</v>
      </c>
      <c r="H841" s="9" t="s">
        <v>3280</v>
      </c>
      <c r="I841" s="9" t="s">
        <v>5883</v>
      </c>
      <c r="J841" s="9" t="s">
        <v>1807</v>
      </c>
      <c r="K841" s="9" t="s">
        <v>72</v>
      </c>
      <c r="L841" s="9" t="e">
        <v>#N/A</v>
      </c>
      <c r="M841" s="9"/>
      <c r="N841" s="9"/>
      <c r="O841" s="9"/>
      <c r="P841" s="9"/>
      <c r="Q841" s="9"/>
      <c r="R841" s="9" t="s">
        <v>10160</v>
      </c>
      <c r="S841" s="9" t="s">
        <v>10176</v>
      </c>
      <c r="T841" s="9" t="s">
        <v>10162</v>
      </c>
      <c r="U841" s="9" t="s">
        <v>8629</v>
      </c>
    </row>
    <row r="842" spans="1:21" x14ac:dyDescent="0.2">
      <c r="A842" s="6" t="s">
        <v>6009</v>
      </c>
      <c r="B842" s="6" t="s">
        <v>6008</v>
      </c>
      <c r="C842" s="6" t="s">
        <v>10159</v>
      </c>
      <c r="D842" s="6" t="s">
        <v>168</v>
      </c>
      <c r="E842" s="6" t="s">
        <v>65</v>
      </c>
      <c r="F842" s="8" t="s">
        <v>66</v>
      </c>
      <c r="G842" s="6" t="s">
        <v>1237</v>
      </c>
      <c r="H842" s="6" t="s">
        <v>1773</v>
      </c>
      <c r="I842" s="6" t="s">
        <v>1599</v>
      </c>
      <c r="J842" s="6" t="s">
        <v>1807</v>
      </c>
      <c r="K842" s="6" t="s">
        <v>72</v>
      </c>
      <c r="L842" s="6" t="e">
        <v>#N/A</v>
      </c>
      <c r="M842" s="6"/>
      <c r="N842" s="6"/>
      <c r="O842" s="6"/>
      <c r="P842" s="6"/>
      <c r="Q842" s="6"/>
      <c r="R842" s="6" t="s">
        <v>10160</v>
      </c>
      <c r="S842" s="6" t="s">
        <v>10177</v>
      </c>
      <c r="T842" s="6" t="s">
        <v>10162</v>
      </c>
      <c r="U842" s="6" t="s">
        <v>8629</v>
      </c>
    </row>
    <row r="843" spans="1:21" x14ac:dyDescent="0.2">
      <c r="A843" s="9" t="s">
        <v>5763</v>
      </c>
      <c r="B843" s="9" t="s">
        <v>5762</v>
      </c>
      <c r="C843" s="9" t="s">
        <v>10159</v>
      </c>
      <c r="D843" s="9" t="s">
        <v>168</v>
      </c>
      <c r="E843" s="9" t="s">
        <v>65</v>
      </c>
      <c r="F843" s="10" t="s">
        <v>66</v>
      </c>
      <c r="G843" s="9" t="s">
        <v>1237</v>
      </c>
      <c r="H843" s="9" t="s">
        <v>1688</v>
      </c>
      <c r="I843" s="9" t="s">
        <v>5764</v>
      </c>
      <c r="J843" s="9" t="s">
        <v>1807</v>
      </c>
      <c r="K843" s="9" t="s">
        <v>72</v>
      </c>
      <c r="L843" s="9" t="e">
        <v>#N/A</v>
      </c>
      <c r="M843" s="9"/>
      <c r="N843" s="9"/>
      <c r="O843" s="9"/>
      <c r="P843" s="9"/>
      <c r="Q843" s="9"/>
      <c r="R843" s="9" t="s">
        <v>10160</v>
      </c>
      <c r="S843" s="9" t="s">
        <v>10178</v>
      </c>
      <c r="T843" s="9" t="s">
        <v>10162</v>
      </c>
      <c r="U843" s="9" t="s">
        <v>8629</v>
      </c>
    </row>
    <row r="844" spans="1:21" x14ac:dyDescent="0.2">
      <c r="A844" s="6" t="s">
        <v>6037</v>
      </c>
      <c r="B844" s="6" t="s">
        <v>6036</v>
      </c>
      <c r="C844" s="6" t="s">
        <v>10159</v>
      </c>
      <c r="D844" s="6" t="s">
        <v>168</v>
      </c>
      <c r="E844" s="6" t="s">
        <v>65</v>
      </c>
      <c r="F844" s="8" t="s">
        <v>66</v>
      </c>
      <c r="G844" s="6" t="s">
        <v>1237</v>
      </c>
      <c r="H844" s="6" t="s">
        <v>6038</v>
      </c>
      <c r="I844" s="6" t="s">
        <v>6039</v>
      </c>
      <c r="J844" s="6" t="s">
        <v>5899</v>
      </c>
      <c r="K844" s="6" t="s">
        <v>72</v>
      </c>
      <c r="L844" s="6" t="e">
        <v>#N/A</v>
      </c>
      <c r="M844" s="6"/>
      <c r="N844" s="6"/>
      <c r="O844" s="6"/>
      <c r="P844" s="6"/>
      <c r="Q844" s="6"/>
      <c r="R844" s="6" t="s">
        <v>10160</v>
      </c>
      <c r="S844" s="6" t="s">
        <v>10179</v>
      </c>
      <c r="T844" s="6" t="s">
        <v>10169</v>
      </c>
      <c r="U844" s="6" t="s">
        <v>8629</v>
      </c>
    </row>
    <row r="845" spans="1:21" x14ac:dyDescent="0.2">
      <c r="A845" s="9" t="s">
        <v>6027</v>
      </c>
      <c r="B845" s="9" t="s">
        <v>6026</v>
      </c>
      <c r="C845" s="9" t="s">
        <v>10159</v>
      </c>
      <c r="D845" s="9" t="s">
        <v>168</v>
      </c>
      <c r="E845" s="9" t="s">
        <v>65</v>
      </c>
      <c r="F845" s="10" t="s">
        <v>66</v>
      </c>
      <c r="G845" s="9" t="s">
        <v>1237</v>
      </c>
      <c r="H845" s="9" t="s">
        <v>6028</v>
      </c>
      <c r="I845" s="9" t="s">
        <v>6029</v>
      </c>
      <c r="J845" s="9" t="s">
        <v>1807</v>
      </c>
      <c r="K845" s="9" t="s">
        <v>72</v>
      </c>
      <c r="L845" s="9" t="e">
        <v>#N/A</v>
      </c>
      <c r="M845" s="9"/>
      <c r="N845" s="9"/>
      <c r="O845" s="9"/>
      <c r="P845" s="9"/>
      <c r="Q845" s="9"/>
      <c r="R845" s="9" t="s">
        <v>10160</v>
      </c>
      <c r="S845" s="9" t="s">
        <v>10180</v>
      </c>
      <c r="T845" s="9" t="s">
        <v>10162</v>
      </c>
      <c r="U845" s="9" t="s">
        <v>8629</v>
      </c>
    </row>
    <row r="846" spans="1:21" x14ac:dyDescent="0.2">
      <c r="A846" s="6" t="s">
        <v>5863</v>
      </c>
      <c r="B846" s="6" t="s">
        <v>5862</v>
      </c>
      <c r="C846" s="6" t="s">
        <v>10159</v>
      </c>
      <c r="D846" s="6" t="s">
        <v>168</v>
      </c>
      <c r="E846" s="6" t="s">
        <v>65</v>
      </c>
      <c r="F846" s="8" t="s">
        <v>66</v>
      </c>
      <c r="G846" s="6" t="s">
        <v>1237</v>
      </c>
      <c r="H846" s="6" t="s">
        <v>5864</v>
      </c>
      <c r="I846" s="6" t="s">
        <v>5865</v>
      </c>
      <c r="J846" s="6" t="s">
        <v>5866</v>
      </c>
      <c r="K846" s="6" t="s">
        <v>72</v>
      </c>
      <c r="L846" s="6" t="e">
        <v>#N/A</v>
      </c>
      <c r="M846" s="6"/>
      <c r="N846" s="6"/>
      <c r="O846" s="6"/>
      <c r="P846" s="6"/>
      <c r="Q846" s="6"/>
      <c r="R846" s="6" t="s">
        <v>10160</v>
      </c>
      <c r="S846" s="6" t="s">
        <v>10181</v>
      </c>
      <c r="T846" s="6" t="s">
        <v>10182</v>
      </c>
      <c r="U846" s="6" t="s">
        <v>8629</v>
      </c>
    </row>
    <row r="847" spans="1:21" x14ac:dyDescent="0.2">
      <c r="A847" s="9" t="s">
        <v>6004</v>
      </c>
      <c r="B847" s="9" t="s">
        <v>6003</v>
      </c>
      <c r="C847" s="9" t="s">
        <v>10159</v>
      </c>
      <c r="D847" s="9" t="s">
        <v>168</v>
      </c>
      <c r="E847" s="9" t="s">
        <v>65</v>
      </c>
      <c r="F847" s="10" t="s">
        <v>66</v>
      </c>
      <c r="G847" s="9" t="s">
        <v>1237</v>
      </c>
      <c r="H847" s="9" t="s">
        <v>6005</v>
      </c>
      <c r="I847" s="9" t="s">
        <v>6006</v>
      </c>
      <c r="J847" s="9" t="s">
        <v>1807</v>
      </c>
      <c r="K847" s="9" t="s">
        <v>72</v>
      </c>
      <c r="L847" s="9" t="e">
        <v>#N/A</v>
      </c>
      <c r="M847" s="9"/>
      <c r="N847" s="9"/>
      <c r="O847" s="9"/>
      <c r="P847" s="9"/>
      <c r="Q847" s="9"/>
      <c r="R847" s="9" t="s">
        <v>10160</v>
      </c>
      <c r="S847" s="9" t="s">
        <v>10183</v>
      </c>
      <c r="T847" s="9" t="s">
        <v>10162</v>
      </c>
      <c r="U847" s="9" t="s">
        <v>8629</v>
      </c>
    </row>
    <row r="848" spans="1:21" x14ac:dyDescent="0.2">
      <c r="A848" s="6" t="s">
        <v>6686</v>
      </c>
      <c r="B848" s="6" t="s">
        <v>6685</v>
      </c>
      <c r="C848" s="6" t="s">
        <v>1796</v>
      </c>
      <c r="D848" s="6" t="s">
        <v>168</v>
      </c>
      <c r="E848" s="6" t="s">
        <v>65</v>
      </c>
      <c r="F848" s="8" t="s">
        <v>66</v>
      </c>
      <c r="G848" s="6" t="s">
        <v>1237</v>
      </c>
      <c r="H848" s="6" t="s">
        <v>6687</v>
      </c>
      <c r="I848" s="6" t="s">
        <v>6688</v>
      </c>
      <c r="J848" s="6" t="s">
        <v>4925</v>
      </c>
      <c r="K848" s="6" t="s">
        <v>72</v>
      </c>
      <c r="L848" s="6" t="e">
        <v>#N/A</v>
      </c>
      <c r="M848" s="6"/>
      <c r="N848" s="6"/>
      <c r="O848" s="6"/>
      <c r="P848" s="6"/>
      <c r="Q848" s="6"/>
      <c r="R848" s="6" t="s">
        <v>10184</v>
      </c>
      <c r="S848" s="6" t="s">
        <v>10185</v>
      </c>
      <c r="T848" s="6" t="s">
        <v>10186</v>
      </c>
      <c r="U848" s="6" t="s">
        <v>8629</v>
      </c>
    </row>
    <row r="849" spans="1:21" x14ac:dyDescent="0.2">
      <c r="A849" s="9" t="s">
        <v>6425</v>
      </c>
      <c r="B849" s="9" t="s">
        <v>6424</v>
      </c>
      <c r="C849" s="9" t="s">
        <v>1796</v>
      </c>
      <c r="D849" s="9" t="s">
        <v>63</v>
      </c>
      <c r="E849" s="9" t="s">
        <v>65</v>
      </c>
      <c r="F849" s="10" t="s">
        <v>66</v>
      </c>
      <c r="G849" s="9" t="s">
        <v>1237</v>
      </c>
      <c r="H849" s="9" t="s">
        <v>6426</v>
      </c>
      <c r="I849" s="9" t="s">
        <v>6233</v>
      </c>
      <c r="J849" s="9" t="s">
        <v>6427</v>
      </c>
      <c r="K849" s="9" t="s">
        <v>72</v>
      </c>
      <c r="L849" s="9" t="e">
        <v>#N/A</v>
      </c>
      <c r="M849" s="9"/>
      <c r="N849" s="9"/>
      <c r="O849" s="9"/>
      <c r="P849" s="9"/>
      <c r="Q849" s="9"/>
      <c r="R849" s="9" t="s">
        <v>10184</v>
      </c>
      <c r="S849" s="9" t="s">
        <v>10187</v>
      </c>
      <c r="T849" s="9" t="s">
        <v>10188</v>
      </c>
      <c r="U849" s="9" t="s">
        <v>8627</v>
      </c>
    </row>
    <row r="850" spans="1:21" x14ac:dyDescent="0.2">
      <c r="A850" s="6" t="s">
        <v>6222</v>
      </c>
      <c r="B850" s="6" t="s">
        <v>6221</v>
      </c>
      <c r="C850" s="6" t="s">
        <v>1796</v>
      </c>
      <c r="D850" s="6" t="s">
        <v>168</v>
      </c>
      <c r="E850" s="6" t="s">
        <v>65</v>
      </c>
      <c r="F850" s="8" t="s">
        <v>66</v>
      </c>
      <c r="G850" s="6" t="s">
        <v>1237</v>
      </c>
      <c r="H850" s="6" t="s">
        <v>4833</v>
      </c>
      <c r="I850" s="6" t="s">
        <v>4702</v>
      </c>
      <c r="J850" s="6" t="s">
        <v>6223</v>
      </c>
      <c r="K850" s="6" t="s">
        <v>72</v>
      </c>
      <c r="L850" s="6" t="e">
        <v>#N/A</v>
      </c>
      <c r="M850" s="6"/>
      <c r="N850" s="6"/>
      <c r="O850" s="6"/>
      <c r="P850" s="6"/>
      <c r="Q850" s="6"/>
      <c r="R850" s="6" t="s">
        <v>10184</v>
      </c>
      <c r="S850" s="6" t="s">
        <v>10189</v>
      </c>
      <c r="T850" s="6" t="s">
        <v>10190</v>
      </c>
      <c r="U850" s="6" t="s">
        <v>8629</v>
      </c>
    </row>
    <row r="851" spans="1:21" x14ac:dyDescent="0.2">
      <c r="A851" s="9" t="s">
        <v>6691</v>
      </c>
      <c r="B851" s="9" t="s">
        <v>6690</v>
      </c>
      <c r="C851" s="9" t="s">
        <v>1796</v>
      </c>
      <c r="D851" s="9" t="s">
        <v>168</v>
      </c>
      <c r="E851" s="9" t="s">
        <v>65</v>
      </c>
      <c r="F851" s="10" t="s">
        <v>66</v>
      </c>
      <c r="G851" s="9" t="s">
        <v>1237</v>
      </c>
      <c r="H851" s="9" t="s">
        <v>472</v>
      </c>
      <c r="I851" s="9" t="s">
        <v>6692</v>
      </c>
      <c r="J851" s="9" t="s">
        <v>6693</v>
      </c>
      <c r="K851" s="9" t="s">
        <v>72</v>
      </c>
      <c r="L851" s="9" t="e">
        <v>#N/A</v>
      </c>
      <c r="M851" s="9"/>
      <c r="N851" s="9"/>
      <c r="O851" s="9"/>
      <c r="P851" s="9"/>
      <c r="Q851" s="9"/>
      <c r="R851" s="9" t="s">
        <v>10184</v>
      </c>
      <c r="S851" s="9" t="s">
        <v>10191</v>
      </c>
      <c r="T851" s="9" t="s">
        <v>10192</v>
      </c>
      <c r="U851" s="9" t="s">
        <v>8629</v>
      </c>
    </row>
    <row r="852" spans="1:21" x14ac:dyDescent="0.2">
      <c r="A852" s="6" t="s">
        <v>6633</v>
      </c>
      <c r="B852" s="6" t="s">
        <v>6632</v>
      </c>
      <c r="C852" s="6" t="s">
        <v>1796</v>
      </c>
      <c r="D852" s="6" t="s">
        <v>168</v>
      </c>
      <c r="E852" s="6" t="s">
        <v>65</v>
      </c>
      <c r="F852" s="8" t="s">
        <v>66</v>
      </c>
      <c r="G852" s="6" t="s">
        <v>1237</v>
      </c>
      <c r="H852" s="6" t="s">
        <v>6634</v>
      </c>
      <c r="I852" s="6" t="s">
        <v>6635</v>
      </c>
      <c r="J852" s="6" t="s">
        <v>6636</v>
      </c>
      <c r="K852" s="6" t="s">
        <v>72</v>
      </c>
      <c r="L852" s="6" t="e">
        <v>#N/A</v>
      </c>
      <c r="M852" s="6"/>
      <c r="N852" s="6"/>
      <c r="O852" s="6"/>
      <c r="P852" s="6"/>
      <c r="Q852" s="6"/>
      <c r="R852" s="6" t="s">
        <v>10184</v>
      </c>
      <c r="S852" s="6" t="s">
        <v>10193</v>
      </c>
      <c r="T852" s="6" t="s">
        <v>10194</v>
      </c>
      <c r="U852" s="6" t="s">
        <v>8629</v>
      </c>
    </row>
    <row r="853" spans="1:21" x14ac:dyDescent="0.2">
      <c r="A853" s="9" t="s">
        <v>6663</v>
      </c>
      <c r="B853" s="9" t="s">
        <v>6662</v>
      </c>
      <c r="C853" s="9" t="s">
        <v>1796</v>
      </c>
      <c r="D853" s="9" t="s">
        <v>168</v>
      </c>
      <c r="E853" s="9" t="s">
        <v>65</v>
      </c>
      <c r="F853" s="10" t="s">
        <v>66</v>
      </c>
      <c r="G853" s="9" t="s">
        <v>1237</v>
      </c>
      <c r="H853" s="9" t="s">
        <v>6664</v>
      </c>
      <c r="I853" s="9" t="s">
        <v>6665</v>
      </c>
      <c r="J853" s="9" t="s">
        <v>6666</v>
      </c>
      <c r="K853" s="9" t="s">
        <v>72</v>
      </c>
      <c r="L853" s="9" t="e">
        <v>#N/A</v>
      </c>
      <c r="M853" s="9"/>
      <c r="N853" s="9"/>
      <c r="O853" s="9"/>
      <c r="P853" s="9"/>
      <c r="Q853" s="9"/>
      <c r="R853" s="9" t="s">
        <v>10184</v>
      </c>
      <c r="S853" s="9" t="s">
        <v>10195</v>
      </c>
      <c r="T853" s="9" t="s">
        <v>10196</v>
      </c>
      <c r="U853" s="9" t="s">
        <v>8629</v>
      </c>
    </row>
    <row r="854" spans="1:21" x14ac:dyDescent="0.2">
      <c r="A854" s="6" t="s">
        <v>6182</v>
      </c>
      <c r="B854" s="6" t="s">
        <v>6181</v>
      </c>
      <c r="C854" s="6" t="s">
        <v>1796</v>
      </c>
      <c r="D854" s="6" t="s">
        <v>168</v>
      </c>
      <c r="E854" s="6" t="s">
        <v>65</v>
      </c>
      <c r="F854" s="8" t="s">
        <v>66</v>
      </c>
      <c r="G854" s="6" t="s">
        <v>1237</v>
      </c>
      <c r="H854" s="6" t="s">
        <v>5001</v>
      </c>
      <c r="I854" s="6" t="s">
        <v>564</v>
      </c>
      <c r="J854" s="6" t="s">
        <v>420</v>
      </c>
      <c r="K854" s="6" t="s">
        <v>72</v>
      </c>
      <c r="L854" s="6" t="e">
        <v>#N/A</v>
      </c>
      <c r="M854" s="6"/>
      <c r="N854" s="6"/>
      <c r="O854" s="6"/>
      <c r="P854" s="6"/>
      <c r="Q854" s="6"/>
      <c r="R854" s="6" t="s">
        <v>10184</v>
      </c>
      <c r="S854" s="6" t="s">
        <v>10197</v>
      </c>
      <c r="T854" s="6" t="s">
        <v>8858</v>
      </c>
      <c r="U854" s="6" t="s">
        <v>8629</v>
      </c>
    </row>
    <row r="855" spans="1:21" x14ac:dyDescent="0.2">
      <c r="A855" s="9" t="s">
        <v>6407</v>
      </c>
      <c r="B855" s="9" t="s">
        <v>6406</v>
      </c>
      <c r="C855" s="9" t="s">
        <v>1796</v>
      </c>
      <c r="D855" s="9" t="s">
        <v>168</v>
      </c>
      <c r="E855" s="9" t="s">
        <v>65</v>
      </c>
      <c r="F855" s="10" t="s">
        <v>66</v>
      </c>
      <c r="G855" s="9" t="s">
        <v>1237</v>
      </c>
      <c r="H855" s="9" t="s">
        <v>1205</v>
      </c>
      <c r="I855" s="9" t="s">
        <v>6408</v>
      </c>
      <c r="J855" s="9" t="s">
        <v>6409</v>
      </c>
      <c r="K855" s="9" t="s">
        <v>72</v>
      </c>
      <c r="L855" s="9" t="e">
        <v>#N/A</v>
      </c>
      <c r="M855" s="9"/>
      <c r="N855" s="9"/>
      <c r="O855" s="9"/>
      <c r="P855" s="9"/>
      <c r="Q855" s="9"/>
      <c r="R855" s="9" t="s">
        <v>10184</v>
      </c>
      <c r="S855" s="9" t="s">
        <v>10198</v>
      </c>
      <c r="T855" s="9" t="s">
        <v>10199</v>
      </c>
      <c r="U855" s="9" t="s">
        <v>8629</v>
      </c>
    </row>
    <row r="856" spans="1:21" x14ac:dyDescent="0.2">
      <c r="A856" s="6" t="s">
        <v>6199</v>
      </c>
      <c r="B856" s="6" t="s">
        <v>6198</v>
      </c>
      <c r="C856" s="6" t="s">
        <v>1796</v>
      </c>
      <c r="D856" s="6" t="s">
        <v>168</v>
      </c>
      <c r="E856" s="6" t="s">
        <v>65</v>
      </c>
      <c r="F856" s="8" t="s">
        <v>66</v>
      </c>
      <c r="G856" s="6" t="s">
        <v>1237</v>
      </c>
      <c r="H856" s="6" t="s">
        <v>6200</v>
      </c>
      <c r="I856" s="6" t="s">
        <v>6201</v>
      </c>
      <c r="J856" s="6" t="s">
        <v>6202</v>
      </c>
      <c r="K856" s="6" t="s">
        <v>72</v>
      </c>
      <c r="L856" s="6" t="e">
        <v>#N/A</v>
      </c>
      <c r="M856" s="6"/>
      <c r="N856" s="6"/>
      <c r="O856" s="6"/>
      <c r="P856" s="6"/>
      <c r="Q856" s="6"/>
      <c r="R856" s="6" t="s">
        <v>10184</v>
      </c>
      <c r="S856" s="6" t="s">
        <v>10200</v>
      </c>
      <c r="T856" s="6" t="s">
        <v>10201</v>
      </c>
      <c r="U856" s="6" t="s">
        <v>8629</v>
      </c>
    </row>
    <row r="857" spans="1:21" x14ac:dyDescent="0.2">
      <c r="A857" s="9" t="s">
        <v>6390</v>
      </c>
      <c r="B857" s="9" t="s">
        <v>6389</v>
      </c>
      <c r="C857" s="9" t="s">
        <v>1796</v>
      </c>
      <c r="D857" s="9" t="s">
        <v>168</v>
      </c>
      <c r="E857" s="9" t="s">
        <v>65</v>
      </c>
      <c r="F857" s="10" t="s">
        <v>66</v>
      </c>
      <c r="G857" s="9" t="s">
        <v>1237</v>
      </c>
      <c r="H857" s="9" t="s">
        <v>6391</v>
      </c>
      <c r="I857" s="9" t="s">
        <v>6392</v>
      </c>
      <c r="J857" s="9" t="s">
        <v>6393</v>
      </c>
      <c r="K857" s="9" t="s">
        <v>72</v>
      </c>
      <c r="L857" s="9" t="e">
        <v>#N/A</v>
      </c>
      <c r="M857" s="9"/>
      <c r="N857" s="9"/>
      <c r="O857" s="9"/>
      <c r="P857" s="9"/>
      <c r="Q857" s="9"/>
      <c r="R857" s="9" t="s">
        <v>10184</v>
      </c>
      <c r="S857" s="9" t="s">
        <v>10202</v>
      </c>
      <c r="T857" s="9" t="s">
        <v>10203</v>
      </c>
      <c r="U857" s="9" t="s">
        <v>8629</v>
      </c>
    </row>
    <row r="858" spans="1:21" x14ac:dyDescent="0.2">
      <c r="A858" s="6" t="s">
        <v>6485</v>
      </c>
      <c r="B858" s="6" t="s">
        <v>6484</v>
      </c>
      <c r="C858" s="6" t="s">
        <v>1796</v>
      </c>
      <c r="D858" s="6" t="s">
        <v>168</v>
      </c>
      <c r="E858" s="6" t="s">
        <v>65</v>
      </c>
      <c r="F858" s="8" t="s">
        <v>66</v>
      </c>
      <c r="G858" s="6" t="s">
        <v>1237</v>
      </c>
      <c r="H858" s="6" t="s">
        <v>6486</v>
      </c>
      <c r="I858" s="6" t="s">
        <v>6487</v>
      </c>
      <c r="J858" s="6" t="s">
        <v>455</v>
      </c>
      <c r="K858" s="6" t="s">
        <v>72</v>
      </c>
      <c r="L858" s="6" t="e">
        <v>#N/A</v>
      </c>
      <c r="M858" s="6"/>
      <c r="N858" s="6"/>
      <c r="O858" s="6"/>
      <c r="P858" s="6"/>
      <c r="Q858" s="6"/>
      <c r="R858" s="6" t="s">
        <v>10184</v>
      </c>
      <c r="S858" s="6" t="s">
        <v>10204</v>
      </c>
      <c r="T858" s="6" t="s">
        <v>8635</v>
      </c>
      <c r="U858" s="6" t="s">
        <v>8629</v>
      </c>
    </row>
    <row r="859" spans="1:21" x14ac:dyDescent="0.2">
      <c r="A859" s="9" t="s">
        <v>1797</v>
      </c>
      <c r="B859" s="9" t="s">
        <v>1795</v>
      </c>
      <c r="C859" s="9" t="s">
        <v>1796</v>
      </c>
      <c r="D859" s="9" t="s">
        <v>168</v>
      </c>
      <c r="E859" s="9" t="s">
        <v>65</v>
      </c>
      <c r="F859" s="10" t="s">
        <v>66</v>
      </c>
      <c r="G859" s="9" t="s">
        <v>1237</v>
      </c>
      <c r="H859" s="9" t="s">
        <v>1798</v>
      </c>
      <c r="I859" s="9" t="s">
        <v>1799</v>
      </c>
      <c r="J859" s="9" t="s">
        <v>1800</v>
      </c>
      <c r="K859" s="9" t="s">
        <v>72</v>
      </c>
      <c r="L859" s="9" t="e">
        <v>#N/A</v>
      </c>
      <c r="M859" s="9"/>
      <c r="N859" s="9"/>
      <c r="O859" s="9"/>
      <c r="P859" s="9"/>
      <c r="Q859" s="9"/>
      <c r="R859" s="9" t="s">
        <v>10184</v>
      </c>
      <c r="S859" s="9" t="s">
        <v>10205</v>
      </c>
      <c r="T859" s="9" t="s">
        <v>10206</v>
      </c>
      <c r="U859" s="9" t="s">
        <v>8629</v>
      </c>
    </row>
    <row r="860" spans="1:21" x14ac:dyDescent="0.2">
      <c r="A860" s="6" t="s">
        <v>6463</v>
      </c>
      <c r="B860" s="6" t="s">
        <v>6462</v>
      </c>
      <c r="C860" s="6" t="s">
        <v>1796</v>
      </c>
      <c r="D860" s="6" t="s">
        <v>168</v>
      </c>
      <c r="E860" s="6" t="s">
        <v>65</v>
      </c>
      <c r="F860" s="8" t="s">
        <v>66</v>
      </c>
      <c r="G860" s="6" t="s">
        <v>1237</v>
      </c>
      <c r="H860" s="6" t="s">
        <v>6464</v>
      </c>
      <c r="I860" s="6" t="s">
        <v>2567</v>
      </c>
      <c r="J860" s="6" t="s">
        <v>6465</v>
      </c>
      <c r="K860" s="6" t="s">
        <v>72</v>
      </c>
      <c r="L860" s="6" t="e">
        <v>#N/A</v>
      </c>
      <c r="M860" s="6"/>
      <c r="N860" s="6"/>
      <c r="O860" s="6"/>
      <c r="P860" s="6"/>
      <c r="Q860" s="6"/>
      <c r="R860" s="6" t="s">
        <v>10184</v>
      </c>
      <c r="S860" s="6" t="s">
        <v>10207</v>
      </c>
      <c r="T860" s="6" t="s">
        <v>10208</v>
      </c>
      <c r="U860" s="6" t="s">
        <v>8629</v>
      </c>
    </row>
    <row r="861" spans="1:21" x14ac:dyDescent="0.2">
      <c r="A861" s="9" t="s">
        <v>6442</v>
      </c>
      <c r="B861" s="9" t="s">
        <v>6441</v>
      </c>
      <c r="C861" s="9" t="s">
        <v>1796</v>
      </c>
      <c r="D861" s="9" t="s">
        <v>168</v>
      </c>
      <c r="E861" s="9" t="s">
        <v>65</v>
      </c>
      <c r="F861" s="10" t="s">
        <v>66</v>
      </c>
      <c r="G861" s="9" t="s">
        <v>1237</v>
      </c>
      <c r="H861" s="9" t="s">
        <v>6443</v>
      </c>
      <c r="I861" s="9" t="s">
        <v>3963</v>
      </c>
      <c r="J861" s="9" t="s">
        <v>6444</v>
      </c>
      <c r="K861" s="9" t="s">
        <v>72</v>
      </c>
      <c r="L861" s="9" t="e">
        <v>#N/A</v>
      </c>
      <c r="M861" s="9"/>
      <c r="N861" s="9"/>
      <c r="O861" s="9"/>
      <c r="P861" s="9"/>
      <c r="Q861" s="9"/>
      <c r="R861" s="9" t="s">
        <v>10184</v>
      </c>
      <c r="S861" s="9" t="s">
        <v>10209</v>
      </c>
      <c r="T861" s="9" t="s">
        <v>10210</v>
      </c>
      <c r="U861" s="9" t="s">
        <v>8629</v>
      </c>
    </row>
    <row r="862" spans="1:21" x14ac:dyDescent="0.2">
      <c r="A862" s="6" t="s">
        <v>4922</v>
      </c>
      <c r="B862" s="6" t="s">
        <v>4921</v>
      </c>
      <c r="C862" s="6" t="s">
        <v>1796</v>
      </c>
      <c r="D862" s="6" t="s">
        <v>168</v>
      </c>
      <c r="E862" s="6" t="s">
        <v>65</v>
      </c>
      <c r="F862" s="8" t="s">
        <v>66</v>
      </c>
      <c r="G862" s="6" t="s">
        <v>1237</v>
      </c>
      <c r="H862" s="6" t="s">
        <v>4923</v>
      </c>
      <c r="I862" s="6" t="s">
        <v>4924</v>
      </c>
      <c r="J862" s="6" t="s">
        <v>4925</v>
      </c>
      <c r="K862" s="6" t="s">
        <v>72</v>
      </c>
      <c r="L862" s="6" t="e">
        <v>#N/A</v>
      </c>
      <c r="M862" s="6"/>
      <c r="N862" s="6"/>
      <c r="O862" s="6"/>
      <c r="P862" s="6"/>
      <c r="Q862" s="6"/>
      <c r="R862" s="6" t="s">
        <v>10184</v>
      </c>
      <c r="S862" s="6" t="s">
        <v>10211</v>
      </c>
      <c r="T862" s="6" t="s">
        <v>10186</v>
      </c>
      <c r="U862" s="6" t="s">
        <v>8629</v>
      </c>
    </row>
    <row r="863" spans="1:21" x14ac:dyDescent="0.2">
      <c r="A863" s="9" t="s">
        <v>6843</v>
      </c>
      <c r="B863" s="9" t="s">
        <v>6842</v>
      </c>
      <c r="C863" s="9" t="s">
        <v>10212</v>
      </c>
      <c r="D863" s="9" t="s">
        <v>168</v>
      </c>
      <c r="E863" s="9" t="s">
        <v>65</v>
      </c>
      <c r="F863" s="10" t="s">
        <v>66</v>
      </c>
      <c r="G863" s="9" t="s">
        <v>1237</v>
      </c>
      <c r="H863" s="9" t="s">
        <v>6844</v>
      </c>
      <c r="I863" s="9" t="s">
        <v>6845</v>
      </c>
      <c r="J863" s="9" t="s">
        <v>6846</v>
      </c>
      <c r="K863" s="9" t="s">
        <v>72</v>
      </c>
      <c r="L863" s="9" t="e">
        <v>#N/A</v>
      </c>
      <c r="M863" s="9"/>
      <c r="N863" s="9"/>
      <c r="O863" s="9"/>
      <c r="P863" s="9"/>
      <c r="Q863" s="9"/>
      <c r="R863" s="9" t="s">
        <v>10213</v>
      </c>
      <c r="S863" s="9" t="s">
        <v>10214</v>
      </c>
      <c r="T863" s="9" t="s">
        <v>10215</v>
      </c>
      <c r="U863" s="9" t="s">
        <v>8629</v>
      </c>
    </row>
    <row r="864" spans="1:21" x14ac:dyDescent="0.2">
      <c r="A864" s="6" t="s">
        <v>6827</v>
      </c>
      <c r="B864" s="6" t="s">
        <v>6826</v>
      </c>
      <c r="C864" s="6" t="s">
        <v>10212</v>
      </c>
      <c r="D864" s="6" t="s">
        <v>168</v>
      </c>
      <c r="E864" s="6" t="s">
        <v>65</v>
      </c>
      <c r="F864" s="8" t="s">
        <v>66</v>
      </c>
      <c r="G864" s="6" t="s">
        <v>1237</v>
      </c>
      <c r="H864" s="6" t="s">
        <v>546</v>
      </c>
      <c r="I864" s="6" t="s">
        <v>6828</v>
      </c>
      <c r="J864" s="6" t="s">
        <v>6829</v>
      </c>
      <c r="K864" s="6" t="s">
        <v>72</v>
      </c>
      <c r="L864" s="6" t="e">
        <v>#N/A</v>
      </c>
      <c r="M864" s="6"/>
      <c r="N864" s="6"/>
      <c r="O864" s="6"/>
      <c r="P864" s="6"/>
      <c r="Q864" s="6"/>
      <c r="R864" s="6" t="s">
        <v>10213</v>
      </c>
      <c r="S864" s="6" t="s">
        <v>10216</v>
      </c>
      <c r="T864" s="6" t="s">
        <v>10217</v>
      </c>
      <c r="U864" s="6" t="s">
        <v>8629</v>
      </c>
    </row>
    <row r="865" spans="1:21" x14ac:dyDescent="0.2">
      <c r="A865" s="9" t="s">
        <v>6742</v>
      </c>
      <c r="B865" s="9" t="s">
        <v>6740</v>
      </c>
      <c r="C865" s="9" t="s">
        <v>10212</v>
      </c>
      <c r="D865" s="9" t="s">
        <v>168</v>
      </c>
      <c r="E865" s="9" t="s">
        <v>65</v>
      </c>
      <c r="F865" s="10" t="s">
        <v>66</v>
      </c>
      <c r="G865" s="9" t="s">
        <v>1237</v>
      </c>
      <c r="H865" s="9" t="s">
        <v>6743</v>
      </c>
      <c r="I865" s="9" t="s">
        <v>6744</v>
      </c>
      <c r="J865" s="9" t="s">
        <v>6745</v>
      </c>
      <c r="K865" s="9" t="s">
        <v>72</v>
      </c>
      <c r="L865" s="9" t="e">
        <v>#N/A</v>
      </c>
      <c r="M865" s="9"/>
      <c r="N865" s="9"/>
      <c r="O865" s="9"/>
      <c r="P865" s="9"/>
      <c r="Q865" s="9"/>
      <c r="R865" s="9" t="s">
        <v>10213</v>
      </c>
      <c r="S865" s="9" t="s">
        <v>10218</v>
      </c>
      <c r="T865" s="9" t="s">
        <v>10219</v>
      </c>
      <c r="U865" s="9" t="s">
        <v>8629</v>
      </c>
    </row>
    <row r="866" spans="1:21" x14ac:dyDescent="0.2">
      <c r="A866" s="6" t="s">
        <v>6864</v>
      </c>
      <c r="B866" s="6" t="s">
        <v>6863</v>
      </c>
      <c r="C866" s="6" t="s">
        <v>10220</v>
      </c>
      <c r="D866" s="6" t="s">
        <v>168</v>
      </c>
      <c r="E866" s="6" t="s">
        <v>65</v>
      </c>
      <c r="F866" s="8" t="s">
        <v>66</v>
      </c>
      <c r="G866" s="6" t="s">
        <v>1237</v>
      </c>
      <c r="H866" s="6" t="s">
        <v>6865</v>
      </c>
      <c r="I866" s="6" t="s">
        <v>3434</v>
      </c>
      <c r="J866" s="6" t="s">
        <v>6866</v>
      </c>
      <c r="K866" s="6" t="s">
        <v>72</v>
      </c>
      <c r="L866" s="6" t="e">
        <v>#N/A</v>
      </c>
      <c r="M866" s="6"/>
      <c r="N866" s="6"/>
      <c r="O866" s="6"/>
      <c r="P866" s="6"/>
      <c r="Q866" s="6"/>
      <c r="R866" s="6" t="s">
        <v>10221</v>
      </c>
      <c r="S866" s="6" t="s">
        <v>10222</v>
      </c>
      <c r="T866" s="6" t="s">
        <v>10223</v>
      </c>
      <c r="U866" s="6" t="s">
        <v>8629</v>
      </c>
    </row>
    <row r="867" spans="1:21" x14ac:dyDescent="0.2">
      <c r="A867" s="9" t="s">
        <v>6854</v>
      </c>
      <c r="B867" s="9" t="s">
        <v>6852</v>
      </c>
      <c r="C867" s="9" t="s">
        <v>10220</v>
      </c>
      <c r="D867" s="9" t="s">
        <v>168</v>
      </c>
      <c r="E867" s="9" t="s">
        <v>65</v>
      </c>
      <c r="F867" s="10" t="s">
        <v>66</v>
      </c>
      <c r="G867" s="9" t="s">
        <v>1237</v>
      </c>
      <c r="H867" s="9" t="s">
        <v>1688</v>
      </c>
      <c r="I867" s="9" t="s">
        <v>6855</v>
      </c>
      <c r="J867" s="9" t="s">
        <v>6856</v>
      </c>
      <c r="K867" s="9" t="s">
        <v>72</v>
      </c>
      <c r="L867" s="9" t="e">
        <v>#N/A</v>
      </c>
      <c r="M867" s="9"/>
      <c r="N867" s="9"/>
      <c r="O867" s="9"/>
      <c r="P867" s="9"/>
      <c r="Q867" s="9"/>
      <c r="R867" s="9" t="s">
        <v>10221</v>
      </c>
      <c r="S867" s="9" t="s">
        <v>10224</v>
      </c>
      <c r="T867" s="9" t="s">
        <v>10225</v>
      </c>
      <c r="U867" s="9" t="s">
        <v>8629</v>
      </c>
    </row>
    <row r="868" spans="1:21" x14ac:dyDescent="0.2">
      <c r="A868" s="6" t="s">
        <v>6902</v>
      </c>
      <c r="B868" s="6" t="s">
        <v>6901</v>
      </c>
      <c r="C868" s="6" t="s">
        <v>10220</v>
      </c>
      <c r="D868" s="6" t="s">
        <v>168</v>
      </c>
      <c r="E868" s="6" t="s">
        <v>65</v>
      </c>
      <c r="F868" s="8" t="s">
        <v>66</v>
      </c>
      <c r="G868" s="6" t="s">
        <v>1237</v>
      </c>
      <c r="H868" s="6" t="s">
        <v>2218</v>
      </c>
      <c r="I868" s="6" t="s">
        <v>6903</v>
      </c>
      <c r="J868" s="6" t="s">
        <v>6904</v>
      </c>
      <c r="K868" s="6" t="s">
        <v>72</v>
      </c>
      <c r="L868" s="6" t="e">
        <v>#N/A</v>
      </c>
      <c r="M868" s="6"/>
      <c r="N868" s="6"/>
      <c r="O868" s="6"/>
      <c r="P868" s="6"/>
      <c r="Q868" s="6"/>
      <c r="R868" s="6" t="s">
        <v>10221</v>
      </c>
      <c r="S868" s="6" t="s">
        <v>10226</v>
      </c>
      <c r="T868" s="6" t="s">
        <v>10227</v>
      </c>
      <c r="U868" s="6" t="s">
        <v>8629</v>
      </c>
    </row>
    <row r="869" spans="1:21" x14ac:dyDescent="0.2">
      <c r="A869" s="9" t="s">
        <v>6881</v>
      </c>
      <c r="B869" s="9" t="s">
        <v>6880</v>
      </c>
      <c r="C869" s="9" t="s">
        <v>10220</v>
      </c>
      <c r="D869" s="9" t="s">
        <v>168</v>
      </c>
      <c r="E869" s="9" t="s">
        <v>65</v>
      </c>
      <c r="F869" s="10" t="s">
        <v>66</v>
      </c>
      <c r="G869" s="9" t="s">
        <v>1237</v>
      </c>
      <c r="H869" s="9" t="s">
        <v>6882</v>
      </c>
      <c r="I869" s="9" t="s">
        <v>6883</v>
      </c>
      <c r="J869" s="9" t="s">
        <v>6866</v>
      </c>
      <c r="K869" s="9" t="s">
        <v>72</v>
      </c>
      <c r="L869" s="9" t="e">
        <v>#N/A</v>
      </c>
      <c r="M869" s="9"/>
      <c r="N869" s="9"/>
      <c r="O869" s="9"/>
      <c r="P869" s="9"/>
      <c r="Q869" s="9"/>
      <c r="R869" s="9" t="s">
        <v>10221</v>
      </c>
      <c r="S869" s="9" t="s">
        <v>10228</v>
      </c>
      <c r="T869" s="9" t="s">
        <v>10223</v>
      </c>
      <c r="U869" s="9" t="s">
        <v>8629</v>
      </c>
    </row>
    <row r="870" spans="1:21" x14ac:dyDescent="0.2">
      <c r="A870" s="6" t="s">
        <v>2107</v>
      </c>
      <c r="B870" s="6" t="s">
        <v>2105</v>
      </c>
      <c r="C870" s="6" t="s">
        <v>10229</v>
      </c>
      <c r="D870" s="6" t="s">
        <v>168</v>
      </c>
      <c r="E870" s="6" t="s">
        <v>65</v>
      </c>
      <c r="F870" s="8" t="s">
        <v>66</v>
      </c>
      <c r="G870" s="6" t="s">
        <v>1237</v>
      </c>
      <c r="H870" s="6" t="s">
        <v>2108</v>
      </c>
      <c r="I870" s="6" t="s">
        <v>344</v>
      </c>
      <c r="J870" s="6" t="s">
        <v>2109</v>
      </c>
      <c r="K870" s="6" t="s">
        <v>72</v>
      </c>
      <c r="L870" s="6" t="e">
        <v>#N/A</v>
      </c>
      <c r="M870" s="6"/>
      <c r="N870" s="6"/>
      <c r="O870" s="6"/>
      <c r="P870" s="6"/>
      <c r="Q870" s="6"/>
      <c r="R870" s="6" t="s">
        <v>10230</v>
      </c>
      <c r="S870" s="6" t="s">
        <v>10231</v>
      </c>
      <c r="T870" s="6" t="s">
        <v>10232</v>
      </c>
      <c r="U870" s="6" t="s">
        <v>8629</v>
      </c>
    </row>
    <row r="871" spans="1:21" x14ac:dyDescent="0.2">
      <c r="A871" s="9" t="s">
        <v>2133</v>
      </c>
      <c r="B871" s="9" t="s">
        <v>2132</v>
      </c>
      <c r="C871" s="9" t="s">
        <v>10229</v>
      </c>
      <c r="D871" s="9" t="s">
        <v>168</v>
      </c>
      <c r="E871" s="9" t="s">
        <v>65</v>
      </c>
      <c r="F871" s="10" t="s">
        <v>66</v>
      </c>
      <c r="G871" s="9" t="s">
        <v>1237</v>
      </c>
      <c r="H871" s="9" t="s">
        <v>2134</v>
      </c>
      <c r="I871" s="9" t="s">
        <v>2135</v>
      </c>
      <c r="J871" s="9" t="s">
        <v>2109</v>
      </c>
      <c r="K871" s="9" t="s">
        <v>72</v>
      </c>
      <c r="L871" s="9" t="e">
        <v>#N/A</v>
      </c>
      <c r="M871" s="9"/>
      <c r="N871" s="9"/>
      <c r="O871" s="9"/>
      <c r="P871" s="9"/>
      <c r="Q871" s="9"/>
      <c r="R871" s="9" t="s">
        <v>10230</v>
      </c>
      <c r="S871" s="9" t="s">
        <v>10233</v>
      </c>
      <c r="T871" s="9" t="s">
        <v>10232</v>
      </c>
      <c r="U871" s="9" t="s">
        <v>8629</v>
      </c>
    </row>
    <row r="872" spans="1:21" x14ac:dyDescent="0.2">
      <c r="A872" s="6" t="s">
        <v>2116</v>
      </c>
      <c r="B872" s="6" t="s">
        <v>2115</v>
      </c>
      <c r="C872" s="6" t="s">
        <v>10229</v>
      </c>
      <c r="D872" s="6" t="s">
        <v>168</v>
      </c>
      <c r="E872" s="6" t="s">
        <v>65</v>
      </c>
      <c r="F872" s="8" t="s">
        <v>66</v>
      </c>
      <c r="G872" s="6" t="s">
        <v>1237</v>
      </c>
      <c r="H872" s="6" t="s">
        <v>2117</v>
      </c>
      <c r="I872" s="6" t="s">
        <v>2118</v>
      </c>
      <c r="J872" s="6" t="s">
        <v>2119</v>
      </c>
      <c r="K872" s="6" t="s">
        <v>72</v>
      </c>
      <c r="L872" s="6" t="e">
        <v>#N/A</v>
      </c>
      <c r="M872" s="6"/>
      <c r="N872" s="6"/>
      <c r="O872" s="6"/>
      <c r="P872" s="6"/>
      <c r="Q872" s="6"/>
      <c r="R872" s="6" t="s">
        <v>10230</v>
      </c>
      <c r="S872" s="6" t="s">
        <v>10234</v>
      </c>
      <c r="T872" s="6" t="s">
        <v>10235</v>
      </c>
      <c r="U872" s="6" t="s">
        <v>8629</v>
      </c>
    </row>
    <row r="873" spans="1:21" x14ac:dyDescent="0.2">
      <c r="A873" s="9" t="s">
        <v>2151</v>
      </c>
      <c r="B873" s="9" t="s">
        <v>2149</v>
      </c>
      <c r="C873" s="9" t="s">
        <v>10236</v>
      </c>
      <c r="D873" s="9" t="s">
        <v>168</v>
      </c>
      <c r="E873" s="9" t="s">
        <v>65</v>
      </c>
      <c r="F873" s="10" t="s">
        <v>66</v>
      </c>
      <c r="G873" s="9" t="s">
        <v>1237</v>
      </c>
      <c r="H873" s="9" t="s">
        <v>2152</v>
      </c>
      <c r="I873" s="9" t="s">
        <v>2153</v>
      </c>
      <c r="J873" s="9" t="s">
        <v>2154</v>
      </c>
      <c r="K873" s="9" t="s">
        <v>72</v>
      </c>
      <c r="L873" s="9" t="e">
        <v>#N/A</v>
      </c>
      <c r="M873" s="9"/>
      <c r="N873" s="9"/>
      <c r="O873" s="9"/>
      <c r="P873" s="9"/>
      <c r="Q873" s="9"/>
      <c r="R873" s="9" t="s">
        <v>10237</v>
      </c>
      <c r="S873" s="9" t="s">
        <v>10238</v>
      </c>
      <c r="T873" s="9" t="s">
        <v>10239</v>
      </c>
      <c r="U873" s="9" t="s">
        <v>8629</v>
      </c>
    </row>
    <row r="874" spans="1:21" x14ac:dyDescent="0.2">
      <c r="A874" s="6" t="s">
        <v>2169</v>
      </c>
      <c r="B874" s="6" t="s">
        <v>2167</v>
      </c>
      <c r="C874" s="6" t="s">
        <v>10240</v>
      </c>
      <c r="D874" s="6" t="s">
        <v>168</v>
      </c>
      <c r="E874" s="6" t="s">
        <v>65</v>
      </c>
      <c r="F874" s="8" t="s">
        <v>66</v>
      </c>
      <c r="G874" s="6" t="s">
        <v>1237</v>
      </c>
      <c r="H874" s="6" t="s">
        <v>2170</v>
      </c>
      <c r="I874" s="6" t="s">
        <v>2171</v>
      </c>
      <c r="J874" s="6" t="s">
        <v>2172</v>
      </c>
      <c r="K874" s="6" t="s">
        <v>72</v>
      </c>
      <c r="L874" s="6" t="e">
        <v>#N/A</v>
      </c>
      <c r="M874" s="6"/>
      <c r="N874" s="6"/>
      <c r="O874" s="6"/>
      <c r="P874" s="6"/>
      <c r="Q874" s="6"/>
      <c r="R874" s="6" t="s">
        <v>10241</v>
      </c>
      <c r="S874" s="6" t="s">
        <v>10242</v>
      </c>
      <c r="T874" s="6" t="s">
        <v>10243</v>
      </c>
      <c r="U874" s="6" t="s">
        <v>8629</v>
      </c>
    </row>
    <row r="875" spans="1:21" x14ac:dyDescent="0.2">
      <c r="A875" s="9" t="s">
        <v>2180</v>
      </c>
      <c r="B875" s="9" t="s">
        <v>2179</v>
      </c>
      <c r="C875" s="9" t="s">
        <v>10240</v>
      </c>
      <c r="D875" s="9" t="s">
        <v>168</v>
      </c>
      <c r="E875" s="9" t="s">
        <v>65</v>
      </c>
      <c r="F875" s="10" t="s">
        <v>66</v>
      </c>
      <c r="G875" s="9" t="s">
        <v>1237</v>
      </c>
      <c r="H875" s="9" t="s">
        <v>2181</v>
      </c>
      <c r="I875" s="9" t="s">
        <v>2182</v>
      </c>
      <c r="J875" s="9" t="s">
        <v>2183</v>
      </c>
      <c r="K875" s="9" t="s">
        <v>72</v>
      </c>
      <c r="L875" s="9" t="e">
        <v>#N/A</v>
      </c>
      <c r="M875" s="9"/>
      <c r="N875" s="9"/>
      <c r="O875" s="9"/>
      <c r="P875" s="9"/>
      <c r="Q875" s="9"/>
      <c r="R875" s="9" t="s">
        <v>10241</v>
      </c>
      <c r="S875" s="9" t="s">
        <v>10244</v>
      </c>
      <c r="T875" s="9" t="s">
        <v>10245</v>
      </c>
      <c r="U875" s="9" t="s">
        <v>8629</v>
      </c>
    </row>
    <row r="876" spans="1:21" x14ac:dyDescent="0.2">
      <c r="A876" s="6" t="s">
        <v>2259</v>
      </c>
      <c r="B876" s="6" t="s">
        <v>2258</v>
      </c>
      <c r="C876" s="6" t="s">
        <v>10240</v>
      </c>
      <c r="D876" s="6" t="s">
        <v>168</v>
      </c>
      <c r="E876" s="6" t="s">
        <v>65</v>
      </c>
      <c r="F876" s="8" t="s">
        <v>66</v>
      </c>
      <c r="G876" s="6" t="s">
        <v>1237</v>
      </c>
      <c r="H876" s="6" t="s">
        <v>2102</v>
      </c>
      <c r="I876" s="6" t="s">
        <v>2260</v>
      </c>
      <c r="J876" s="6" t="s">
        <v>2172</v>
      </c>
      <c r="K876" s="6" t="s">
        <v>72</v>
      </c>
      <c r="L876" s="6" t="e">
        <v>#N/A</v>
      </c>
      <c r="M876" s="6"/>
      <c r="N876" s="6"/>
      <c r="O876" s="6"/>
      <c r="P876" s="6"/>
      <c r="Q876" s="6"/>
      <c r="R876" s="6" t="s">
        <v>10241</v>
      </c>
      <c r="S876" s="6" t="s">
        <v>10246</v>
      </c>
      <c r="T876" s="6" t="s">
        <v>10243</v>
      </c>
      <c r="U876" s="6" t="s">
        <v>8629</v>
      </c>
    </row>
    <row r="877" spans="1:21" x14ac:dyDescent="0.2">
      <c r="A877" s="9" t="s">
        <v>2303</v>
      </c>
      <c r="B877" s="9" t="s">
        <v>2302</v>
      </c>
      <c r="C877" s="9" t="s">
        <v>10240</v>
      </c>
      <c r="D877" s="9" t="s">
        <v>168</v>
      </c>
      <c r="E877" s="9" t="s">
        <v>65</v>
      </c>
      <c r="F877" s="10" t="s">
        <v>66</v>
      </c>
      <c r="G877" s="9" t="s">
        <v>1237</v>
      </c>
      <c r="H877" s="9" t="s">
        <v>2304</v>
      </c>
      <c r="I877" s="9" t="s">
        <v>2305</v>
      </c>
      <c r="J877" s="9" t="s">
        <v>2172</v>
      </c>
      <c r="K877" s="9" t="s">
        <v>72</v>
      </c>
      <c r="L877" s="9" t="e">
        <v>#N/A</v>
      </c>
      <c r="M877" s="9"/>
      <c r="N877" s="9"/>
      <c r="O877" s="9"/>
      <c r="P877" s="9"/>
      <c r="Q877" s="9"/>
      <c r="R877" s="9" t="s">
        <v>10241</v>
      </c>
      <c r="S877" s="9" t="s">
        <v>10247</v>
      </c>
      <c r="T877" s="9" t="s">
        <v>10243</v>
      </c>
      <c r="U877" s="9" t="s">
        <v>8629</v>
      </c>
    </row>
    <row r="878" spans="1:21" x14ac:dyDescent="0.2">
      <c r="A878" s="6" t="s">
        <v>2293</v>
      </c>
      <c r="B878" s="6" t="s">
        <v>2292</v>
      </c>
      <c r="C878" s="6" t="s">
        <v>10240</v>
      </c>
      <c r="D878" s="6" t="s">
        <v>168</v>
      </c>
      <c r="E878" s="6" t="s">
        <v>65</v>
      </c>
      <c r="F878" s="8" t="s">
        <v>66</v>
      </c>
      <c r="G878" s="6" t="s">
        <v>1237</v>
      </c>
      <c r="H878" s="6" t="s">
        <v>2294</v>
      </c>
      <c r="I878" s="6" t="s">
        <v>2295</v>
      </c>
      <c r="J878" s="6" t="s">
        <v>2172</v>
      </c>
      <c r="K878" s="6" t="s">
        <v>72</v>
      </c>
      <c r="L878" s="6" t="e">
        <v>#N/A</v>
      </c>
      <c r="M878" s="6"/>
      <c r="N878" s="6"/>
      <c r="O878" s="6"/>
      <c r="P878" s="6"/>
      <c r="Q878" s="6"/>
      <c r="R878" s="6" t="s">
        <v>10241</v>
      </c>
      <c r="S878" s="6" t="s">
        <v>10248</v>
      </c>
      <c r="T878" s="6" t="s">
        <v>10243</v>
      </c>
      <c r="U878" s="6" t="s">
        <v>8629</v>
      </c>
    </row>
    <row r="879" spans="1:21" x14ac:dyDescent="0.2">
      <c r="A879" s="9" t="s">
        <v>2320</v>
      </c>
      <c r="B879" s="9" t="s">
        <v>2319</v>
      </c>
      <c r="C879" s="9" t="s">
        <v>10240</v>
      </c>
      <c r="D879" s="9" t="s">
        <v>168</v>
      </c>
      <c r="E879" s="9" t="s">
        <v>65</v>
      </c>
      <c r="F879" s="10" t="s">
        <v>66</v>
      </c>
      <c r="G879" s="9" t="s">
        <v>1237</v>
      </c>
      <c r="H879" s="9" t="s">
        <v>2321</v>
      </c>
      <c r="I879" s="9" t="s">
        <v>2322</v>
      </c>
      <c r="J879" s="9" t="s">
        <v>2323</v>
      </c>
      <c r="K879" s="9" t="s">
        <v>72</v>
      </c>
      <c r="L879" s="9" t="e">
        <v>#N/A</v>
      </c>
      <c r="M879" s="9"/>
      <c r="N879" s="9"/>
      <c r="O879" s="9"/>
      <c r="P879" s="9"/>
      <c r="Q879" s="9"/>
      <c r="R879" s="9" t="s">
        <v>10241</v>
      </c>
      <c r="S879" s="9" t="s">
        <v>10249</v>
      </c>
      <c r="T879" s="9" t="s">
        <v>10250</v>
      </c>
      <c r="U879" s="9" t="s">
        <v>8629</v>
      </c>
    </row>
    <row r="880" spans="1:21" x14ac:dyDescent="0.2">
      <c r="A880" s="6" t="s">
        <v>2575</v>
      </c>
      <c r="B880" s="6" t="s">
        <v>2574</v>
      </c>
      <c r="C880" s="6" t="s">
        <v>10251</v>
      </c>
      <c r="D880" s="6" t="s">
        <v>168</v>
      </c>
      <c r="E880" s="6" t="s">
        <v>65</v>
      </c>
      <c r="F880" s="8" t="s">
        <v>66</v>
      </c>
      <c r="G880" s="6" t="s">
        <v>1237</v>
      </c>
      <c r="H880" s="6" t="s">
        <v>2576</v>
      </c>
      <c r="I880" s="6" t="s">
        <v>2577</v>
      </c>
      <c r="J880" s="6" t="s">
        <v>2351</v>
      </c>
      <c r="K880" s="6" t="s">
        <v>72</v>
      </c>
      <c r="L880" s="6" t="e">
        <v>#N/A</v>
      </c>
      <c r="M880" s="6"/>
      <c r="N880" s="6"/>
      <c r="O880" s="6"/>
      <c r="P880" s="6"/>
      <c r="Q880" s="6"/>
      <c r="R880" s="6" t="s">
        <v>10252</v>
      </c>
      <c r="S880" s="6" t="s">
        <v>10253</v>
      </c>
      <c r="T880" s="6" t="s">
        <v>10254</v>
      </c>
      <c r="U880" s="6" t="s">
        <v>8629</v>
      </c>
    </row>
    <row r="881" spans="1:21" x14ac:dyDescent="0.2">
      <c r="A881" s="9" t="s">
        <v>2375</v>
      </c>
      <c r="B881" s="9" t="s">
        <v>2374</v>
      </c>
      <c r="C881" s="9" t="s">
        <v>10251</v>
      </c>
      <c r="D881" s="9" t="s">
        <v>168</v>
      </c>
      <c r="E881" s="9" t="s">
        <v>65</v>
      </c>
      <c r="F881" s="10" t="s">
        <v>66</v>
      </c>
      <c r="G881" s="9" t="s">
        <v>1237</v>
      </c>
      <c r="H881" s="9" t="s">
        <v>2376</v>
      </c>
      <c r="I881" s="9" t="s">
        <v>1046</v>
      </c>
      <c r="J881" s="9" t="s">
        <v>2351</v>
      </c>
      <c r="K881" s="9" t="s">
        <v>72</v>
      </c>
      <c r="L881" s="9" t="e">
        <v>#N/A</v>
      </c>
      <c r="M881" s="9"/>
      <c r="N881" s="9"/>
      <c r="O881" s="9"/>
      <c r="P881" s="9"/>
      <c r="Q881" s="9"/>
      <c r="R881" s="9" t="s">
        <v>10252</v>
      </c>
      <c r="S881" s="9" t="s">
        <v>10255</v>
      </c>
      <c r="T881" s="9" t="s">
        <v>10254</v>
      </c>
      <c r="U881" s="9" t="s">
        <v>8629</v>
      </c>
    </row>
    <row r="882" spans="1:21" x14ac:dyDescent="0.2">
      <c r="A882" s="6" t="s">
        <v>2369</v>
      </c>
      <c r="B882" s="6" t="s">
        <v>2368</v>
      </c>
      <c r="C882" s="6" t="s">
        <v>10251</v>
      </c>
      <c r="D882" s="6" t="s">
        <v>168</v>
      </c>
      <c r="E882" s="6" t="s">
        <v>65</v>
      </c>
      <c r="F882" s="8" t="s">
        <v>66</v>
      </c>
      <c r="G882" s="6" t="s">
        <v>1237</v>
      </c>
      <c r="H882" s="6" t="s">
        <v>2370</v>
      </c>
      <c r="I882" s="6" t="s">
        <v>2371</v>
      </c>
      <c r="J882" s="6" t="s">
        <v>2372</v>
      </c>
      <c r="K882" s="6" t="s">
        <v>72</v>
      </c>
      <c r="L882" s="6" t="e">
        <v>#N/A</v>
      </c>
      <c r="M882" s="6"/>
      <c r="N882" s="6"/>
      <c r="O882" s="6"/>
      <c r="P882" s="6"/>
      <c r="Q882" s="6"/>
      <c r="R882" s="6" t="s">
        <v>10252</v>
      </c>
      <c r="S882" s="6" t="s">
        <v>10256</v>
      </c>
      <c r="T882" s="6" t="s">
        <v>10257</v>
      </c>
      <c r="U882" s="6" t="s">
        <v>8629</v>
      </c>
    </row>
    <row r="883" spans="1:21" x14ac:dyDescent="0.2">
      <c r="A883" s="9" t="s">
        <v>2348</v>
      </c>
      <c r="B883" s="9" t="s">
        <v>2347</v>
      </c>
      <c r="C883" s="9" t="s">
        <v>10251</v>
      </c>
      <c r="D883" s="9" t="s">
        <v>168</v>
      </c>
      <c r="E883" s="9" t="s">
        <v>65</v>
      </c>
      <c r="F883" s="10" t="s">
        <v>66</v>
      </c>
      <c r="G883" s="9" t="s">
        <v>1237</v>
      </c>
      <c r="H883" s="9" t="s">
        <v>2349</v>
      </c>
      <c r="I883" s="9" t="s">
        <v>2350</v>
      </c>
      <c r="J883" s="9" t="s">
        <v>2351</v>
      </c>
      <c r="K883" s="9" t="s">
        <v>72</v>
      </c>
      <c r="L883" s="9" t="e">
        <v>#N/A</v>
      </c>
      <c r="M883" s="9"/>
      <c r="N883" s="9"/>
      <c r="O883" s="9"/>
      <c r="P883" s="9"/>
      <c r="Q883" s="9"/>
      <c r="R883" s="9" t="s">
        <v>10252</v>
      </c>
      <c r="S883" s="9" t="s">
        <v>10258</v>
      </c>
      <c r="T883" s="9" t="s">
        <v>10254</v>
      </c>
      <c r="U883" s="9" t="s">
        <v>8629</v>
      </c>
    </row>
    <row r="884" spans="1:21" x14ac:dyDescent="0.2">
      <c r="A884" s="6" t="s">
        <v>2331</v>
      </c>
      <c r="B884" s="6" t="s">
        <v>2329</v>
      </c>
      <c r="C884" s="6" t="s">
        <v>10251</v>
      </c>
      <c r="D884" s="6" t="s">
        <v>168</v>
      </c>
      <c r="E884" s="6" t="s">
        <v>65</v>
      </c>
      <c r="F884" s="8" t="s">
        <v>66</v>
      </c>
      <c r="G884" s="6" t="s">
        <v>1237</v>
      </c>
      <c r="H884" s="6" t="s">
        <v>2332</v>
      </c>
      <c r="I884" s="6" t="s">
        <v>2333</v>
      </c>
      <c r="J884" s="6" t="s">
        <v>2334</v>
      </c>
      <c r="K884" s="6" t="s">
        <v>72</v>
      </c>
      <c r="L884" s="6" t="e">
        <v>#N/A</v>
      </c>
      <c r="M884" s="6"/>
      <c r="N884" s="6"/>
      <c r="O884" s="6"/>
      <c r="P884" s="6"/>
      <c r="Q884" s="6"/>
      <c r="R884" s="6" t="s">
        <v>10252</v>
      </c>
      <c r="S884" s="6" t="s">
        <v>10259</v>
      </c>
      <c r="T884" s="6" t="s">
        <v>10260</v>
      </c>
      <c r="U884" s="6" t="s">
        <v>8629</v>
      </c>
    </row>
    <row r="885" spans="1:21" x14ac:dyDescent="0.2">
      <c r="A885" s="9" t="s">
        <v>2595</v>
      </c>
      <c r="B885" s="9" t="s">
        <v>2594</v>
      </c>
      <c r="C885" s="9" t="s">
        <v>10261</v>
      </c>
      <c r="D885" s="9" t="s">
        <v>168</v>
      </c>
      <c r="E885" s="9" t="s">
        <v>65</v>
      </c>
      <c r="F885" s="10" t="s">
        <v>66</v>
      </c>
      <c r="G885" s="9" t="s">
        <v>1237</v>
      </c>
      <c r="H885" s="9" t="s">
        <v>2596</v>
      </c>
      <c r="I885" s="9" t="s">
        <v>2597</v>
      </c>
      <c r="J885" s="9" t="s">
        <v>1793</v>
      </c>
      <c r="K885" s="9" t="s">
        <v>72</v>
      </c>
      <c r="L885" s="9" t="e">
        <v>#N/A</v>
      </c>
      <c r="M885" s="9"/>
      <c r="N885" s="9"/>
      <c r="O885" s="9"/>
      <c r="P885" s="9"/>
      <c r="Q885" s="9"/>
      <c r="R885" s="9" t="s">
        <v>10262</v>
      </c>
      <c r="S885" s="9" t="s">
        <v>10263</v>
      </c>
      <c r="T885" s="9" t="s">
        <v>10264</v>
      </c>
      <c r="U885" s="9" t="s">
        <v>8629</v>
      </c>
    </row>
    <row r="886" spans="1:21" x14ac:dyDescent="0.2">
      <c r="A886" s="6" t="s">
        <v>2570</v>
      </c>
      <c r="B886" s="6" t="s">
        <v>2569</v>
      </c>
      <c r="C886" s="6" t="s">
        <v>10261</v>
      </c>
      <c r="D886" s="6" t="s">
        <v>168</v>
      </c>
      <c r="E886" s="6" t="s">
        <v>65</v>
      </c>
      <c r="F886" s="8" t="s">
        <v>66</v>
      </c>
      <c r="G886" s="6" t="s">
        <v>1237</v>
      </c>
      <c r="H886" s="6" t="s">
        <v>2571</v>
      </c>
      <c r="I886" s="6" t="s">
        <v>2572</v>
      </c>
      <c r="J886" s="6" t="s">
        <v>1793</v>
      </c>
      <c r="K886" s="6" t="s">
        <v>72</v>
      </c>
      <c r="L886" s="6" t="e">
        <v>#N/A</v>
      </c>
      <c r="M886" s="6"/>
      <c r="N886" s="6"/>
      <c r="O886" s="6"/>
      <c r="P886" s="6"/>
      <c r="Q886" s="6"/>
      <c r="R886" s="6" t="s">
        <v>10262</v>
      </c>
      <c r="S886" s="6" t="s">
        <v>10265</v>
      </c>
      <c r="T886" s="6" t="s">
        <v>10264</v>
      </c>
      <c r="U886" s="6" t="s">
        <v>8629</v>
      </c>
    </row>
    <row r="887" spans="1:21" x14ac:dyDescent="0.2">
      <c r="A887" s="9" t="s">
        <v>2616</v>
      </c>
      <c r="B887" s="9" t="s">
        <v>2615</v>
      </c>
      <c r="C887" s="9" t="s">
        <v>10261</v>
      </c>
      <c r="D887" s="9" t="s">
        <v>168</v>
      </c>
      <c r="E887" s="9" t="s">
        <v>65</v>
      </c>
      <c r="F887" s="10" t="s">
        <v>66</v>
      </c>
      <c r="G887" s="9" t="s">
        <v>1237</v>
      </c>
      <c r="H887" s="9" t="s">
        <v>2617</v>
      </c>
      <c r="I887" s="9" t="s">
        <v>2618</v>
      </c>
      <c r="J887" s="9" t="s">
        <v>2619</v>
      </c>
      <c r="K887" s="9" t="s">
        <v>72</v>
      </c>
      <c r="L887" s="9" t="e">
        <v>#N/A</v>
      </c>
      <c r="M887" s="9"/>
      <c r="N887" s="9"/>
      <c r="O887" s="9"/>
      <c r="P887" s="9"/>
      <c r="Q887" s="9"/>
      <c r="R887" s="9" t="s">
        <v>10262</v>
      </c>
      <c r="S887" s="9" t="s">
        <v>10266</v>
      </c>
      <c r="T887" s="9" t="s">
        <v>10267</v>
      </c>
      <c r="U887" s="9" t="s">
        <v>8629</v>
      </c>
    </row>
    <row r="888" spans="1:21" x14ac:dyDescent="0.2">
      <c r="A888" s="6" t="s">
        <v>2412</v>
      </c>
      <c r="B888" s="6" t="s">
        <v>2411</v>
      </c>
      <c r="C888" s="6" t="s">
        <v>10261</v>
      </c>
      <c r="D888" s="6" t="s">
        <v>168</v>
      </c>
      <c r="E888" s="6" t="s">
        <v>65</v>
      </c>
      <c r="F888" s="8" t="s">
        <v>66</v>
      </c>
      <c r="G888" s="6" t="s">
        <v>1237</v>
      </c>
      <c r="H888" s="6" t="s">
        <v>2413</v>
      </c>
      <c r="I888" s="6" t="s">
        <v>2414</v>
      </c>
      <c r="J888" s="6" t="s">
        <v>1793</v>
      </c>
      <c r="K888" s="6" t="s">
        <v>72</v>
      </c>
      <c r="L888" s="6" t="e">
        <v>#N/A</v>
      </c>
      <c r="M888" s="6"/>
      <c r="N888" s="6"/>
      <c r="O888" s="6"/>
      <c r="P888" s="6"/>
      <c r="Q888" s="6"/>
      <c r="R888" s="6" t="s">
        <v>10262</v>
      </c>
      <c r="S888" s="6" t="s">
        <v>10268</v>
      </c>
      <c r="T888" s="6" t="s">
        <v>10264</v>
      </c>
      <c r="U888" s="6" t="s">
        <v>8629</v>
      </c>
    </row>
    <row r="889" spans="1:21" x14ac:dyDescent="0.2">
      <c r="A889" s="9" t="s">
        <v>2585</v>
      </c>
      <c r="B889" s="9" t="s">
        <v>2584</v>
      </c>
      <c r="C889" s="9" t="s">
        <v>10261</v>
      </c>
      <c r="D889" s="9" t="s">
        <v>168</v>
      </c>
      <c r="E889" s="9" t="s">
        <v>65</v>
      </c>
      <c r="F889" s="10" t="s">
        <v>66</v>
      </c>
      <c r="G889" s="9" t="s">
        <v>1237</v>
      </c>
      <c r="H889" s="9" t="s">
        <v>2586</v>
      </c>
      <c r="I889" s="9" t="s">
        <v>2587</v>
      </c>
      <c r="J889" s="9" t="s">
        <v>1793</v>
      </c>
      <c r="K889" s="9" t="s">
        <v>72</v>
      </c>
      <c r="L889" s="9" t="e">
        <v>#N/A</v>
      </c>
      <c r="M889" s="9"/>
      <c r="N889" s="9"/>
      <c r="O889" s="9"/>
      <c r="P889" s="9"/>
      <c r="Q889" s="9"/>
      <c r="R889" s="9" t="s">
        <v>10262</v>
      </c>
      <c r="S889" s="9" t="s">
        <v>10269</v>
      </c>
      <c r="T889" s="9" t="s">
        <v>10264</v>
      </c>
      <c r="U889" s="9" t="s">
        <v>8629</v>
      </c>
    </row>
    <row r="890" spans="1:21" x14ac:dyDescent="0.2">
      <c r="A890" s="6" t="s">
        <v>2711</v>
      </c>
      <c r="B890" s="6" t="s">
        <v>2710</v>
      </c>
      <c r="C890" s="6" t="s">
        <v>10261</v>
      </c>
      <c r="D890" s="6" t="s">
        <v>168</v>
      </c>
      <c r="E890" s="6" t="s">
        <v>65</v>
      </c>
      <c r="F890" s="8" t="s">
        <v>66</v>
      </c>
      <c r="G890" s="6" t="s">
        <v>1237</v>
      </c>
      <c r="H890" s="6" t="s">
        <v>2712</v>
      </c>
      <c r="I890" s="6" t="s">
        <v>2713</v>
      </c>
      <c r="J890" s="6" t="s">
        <v>1793</v>
      </c>
      <c r="K890" s="6" t="s">
        <v>72</v>
      </c>
      <c r="L890" s="6" t="e">
        <v>#N/A</v>
      </c>
      <c r="M890" s="6"/>
      <c r="N890" s="6"/>
      <c r="O890" s="6"/>
      <c r="P890" s="6"/>
      <c r="Q890" s="6"/>
      <c r="R890" s="6" t="s">
        <v>10262</v>
      </c>
      <c r="S890" s="6" t="s">
        <v>10270</v>
      </c>
      <c r="T890" s="6" t="s">
        <v>10264</v>
      </c>
      <c r="U890" s="6" t="s">
        <v>8629</v>
      </c>
    </row>
    <row r="891" spans="1:21" x14ac:dyDescent="0.2">
      <c r="A891" s="9" t="s">
        <v>2605</v>
      </c>
      <c r="B891" s="9" t="s">
        <v>2604</v>
      </c>
      <c r="C891" s="9" t="s">
        <v>10261</v>
      </c>
      <c r="D891" s="9" t="s">
        <v>168</v>
      </c>
      <c r="E891" s="9" t="s">
        <v>65</v>
      </c>
      <c r="F891" s="10" t="s">
        <v>66</v>
      </c>
      <c r="G891" s="9" t="s">
        <v>1237</v>
      </c>
      <c r="H891" s="9" t="s">
        <v>2606</v>
      </c>
      <c r="I891" s="9" t="s">
        <v>2607</v>
      </c>
      <c r="J891" s="9" t="s">
        <v>1793</v>
      </c>
      <c r="K891" s="9" t="s">
        <v>72</v>
      </c>
      <c r="L891" s="9" t="e">
        <v>#N/A</v>
      </c>
      <c r="M891" s="9"/>
      <c r="N891" s="9"/>
      <c r="O891" s="9"/>
      <c r="P891" s="9"/>
      <c r="Q891" s="9"/>
      <c r="R891" s="9" t="s">
        <v>10262</v>
      </c>
      <c r="S891" s="9" t="s">
        <v>10271</v>
      </c>
      <c r="T891" s="9" t="s">
        <v>10264</v>
      </c>
      <c r="U891" s="9" t="s">
        <v>8629</v>
      </c>
    </row>
    <row r="892" spans="1:21" x14ac:dyDescent="0.2">
      <c r="A892" s="6" t="s">
        <v>1790</v>
      </c>
      <c r="B892" s="6" t="s">
        <v>1788</v>
      </c>
      <c r="C892" s="6" t="s">
        <v>10261</v>
      </c>
      <c r="D892" s="6" t="s">
        <v>168</v>
      </c>
      <c r="E892" s="6" t="s">
        <v>65</v>
      </c>
      <c r="F892" s="8" t="s">
        <v>66</v>
      </c>
      <c r="G892" s="6" t="s">
        <v>1237</v>
      </c>
      <c r="H892" s="6" t="s">
        <v>1791</v>
      </c>
      <c r="I892" s="6" t="s">
        <v>1792</v>
      </c>
      <c r="J892" s="6" t="s">
        <v>1793</v>
      </c>
      <c r="K892" s="6" t="s">
        <v>72</v>
      </c>
      <c r="L892" s="6" t="e">
        <v>#N/A</v>
      </c>
      <c r="M892" s="6"/>
      <c r="N892" s="6"/>
      <c r="O892" s="6"/>
      <c r="P892" s="6"/>
      <c r="Q892" s="6"/>
      <c r="R892" s="6" t="s">
        <v>10262</v>
      </c>
      <c r="S892" s="6" t="s">
        <v>10272</v>
      </c>
      <c r="T892" s="6" t="s">
        <v>10264</v>
      </c>
      <c r="U892" s="6" t="s">
        <v>8629</v>
      </c>
    </row>
    <row r="893" spans="1:21" x14ac:dyDescent="0.2">
      <c r="A893" s="9" t="s">
        <v>2399</v>
      </c>
      <c r="B893" s="9" t="s">
        <v>2398</v>
      </c>
      <c r="C893" s="9" t="s">
        <v>10261</v>
      </c>
      <c r="D893" s="9" t="s">
        <v>168</v>
      </c>
      <c r="E893" s="9" t="s">
        <v>65</v>
      </c>
      <c r="F893" s="10" t="s">
        <v>66</v>
      </c>
      <c r="G893" s="9" t="s">
        <v>1237</v>
      </c>
      <c r="H893" s="9" t="s">
        <v>1051</v>
      </c>
      <c r="I893" s="9" t="s">
        <v>2400</v>
      </c>
      <c r="J893" s="9" t="s">
        <v>2401</v>
      </c>
      <c r="K893" s="9" t="s">
        <v>72</v>
      </c>
      <c r="L893" s="9" t="e">
        <v>#N/A</v>
      </c>
      <c r="M893" s="9"/>
      <c r="N893" s="9"/>
      <c r="O893" s="9"/>
      <c r="P893" s="9"/>
      <c r="Q893" s="9"/>
      <c r="R893" s="9" t="s">
        <v>10262</v>
      </c>
      <c r="S893" s="9" t="s">
        <v>10273</v>
      </c>
      <c r="T893" s="9" t="s">
        <v>10274</v>
      </c>
      <c r="U893" s="9" t="s">
        <v>8629</v>
      </c>
    </row>
    <row r="894" spans="1:21" x14ac:dyDescent="0.2">
      <c r="A894" s="6" t="s">
        <v>2404</v>
      </c>
      <c r="B894" s="6" t="s">
        <v>2403</v>
      </c>
      <c r="C894" s="6" t="s">
        <v>10261</v>
      </c>
      <c r="D894" s="6" t="s">
        <v>168</v>
      </c>
      <c r="E894" s="6" t="s">
        <v>65</v>
      </c>
      <c r="F894" s="8" t="s">
        <v>66</v>
      </c>
      <c r="G894" s="6" t="s">
        <v>1237</v>
      </c>
      <c r="H894" s="6" t="s">
        <v>1688</v>
      </c>
      <c r="I894" s="6" t="s">
        <v>2405</v>
      </c>
      <c r="J894" s="6" t="s">
        <v>1793</v>
      </c>
      <c r="K894" s="6" t="s">
        <v>72</v>
      </c>
      <c r="L894" s="6" t="e">
        <v>#N/A</v>
      </c>
      <c r="M894" s="6"/>
      <c r="N894" s="6"/>
      <c r="O894" s="6"/>
      <c r="P894" s="6"/>
      <c r="Q894" s="6"/>
      <c r="R894" s="6" t="s">
        <v>10262</v>
      </c>
      <c r="S894" s="6" t="s">
        <v>10275</v>
      </c>
      <c r="T894" s="6" t="s">
        <v>10264</v>
      </c>
      <c r="U894" s="6" t="s">
        <v>8629</v>
      </c>
    </row>
    <row r="895" spans="1:21" x14ac:dyDescent="0.2">
      <c r="A895" s="9" t="s">
        <v>2728</v>
      </c>
      <c r="B895" s="9" t="s">
        <v>2726</v>
      </c>
      <c r="C895" s="9" t="s">
        <v>10276</v>
      </c>
      <c r="D895" s="9" t="s">
        <v>168</v>
      </c>
      <c r="E895" s="9" t="s">
        <v>65</v>
      </c>
      <c r="F895" s="10" t="s">
        <v>66</v>
      </c>
      <c r="G895" s="9" t="s">
        <v>1237</v>
      </c>
      <c r="H895" s="9" t="s">
        <v>2729</v>
      </c>
      <c r="I895" s="9" t="s">
        <v>2730</v>
      </c>
      <c r="J895" s="9" t="s">
        <v>2731</v>
      </c>
      <c r="K895" s="9" t="s">
        <v>72</v>
      </c>
      <c r="L895" s="9" t="e">
        <v>#N/A</v>
      </c>
      <c r="M895" s="9"/>
      <c r="N895" s="9"/>
      <c r="O895" s="9"/>
      <c r="P895" s="9"/>
      <c r="Q895" s="9"/>
      <c r="R895" s="9" t="s">
        <v>10277</v>
      </c>
      <c r="S895" s="9" t="s">
        <v>10278</v>
      </c>
      <c r="T895" s="9" t="s">
        <v>10279</v>
      </c>
      <c r="U895" s="9" t="s">
        <v>8629</v>
      </c>
    </row>
    <row r="896" spans="1:21" x14ac:dyDescent="0.2">
      <c r="A896" s="6" t="s">
        <v>2734</v>
      </c>
      <c r="B896" s="6" t="s">
        <v>2733</v>
      </c>
      <c r="C896" s="6" t="s">
        <v>10276</v>
      </c>
      <c r="D896" s="6" t="s">
        <v>168</v>
      </c>
      <c r="E896" s="6" t="s">
        <v>65</v>
      </c>
      <c r="F896" s="8" t="s">
        <v>66</v>
      </c>
      <c r="G896" s="6" t="s">
        <v>1237</v>
      </c>
      <c r="H896" s="6" t="s">
        <v>2735</v>
      </c>
      <c r="I896" s="6" t="s">
        <v>2366</v>
      </c>
      <c r="J896" s="6" t="s">
        <v>2736</v>
      </c>
      <c r="K896" s="6" t="s">
        <v>72</v>
      </c>
      <c r="L896" s="6" t="e">
        <v>#N/A</v>
      </c>
      <c r="M896" s="6"/>
      <c r="N896" s="6"/>
      <c r="O896" s="6"/>
      <c r="P896" s="6"/>
      <c r="Q896" s="6"/>
      <c r="R896" s="6" t="s">
        <v>10277</v>
      </c>
      <c r="S896" s="6" t="s">
        <v>10280</v>
      </c>
      <c r="T896" s="6" t="s">
        <v>10281</v>
      </c>
      <c r="U896" s="6" t="s">
        <v>8629</v>
      </c>
    </row>
    <row r="897" spans="1:21" x14ac:dyDescent="0.2">
      <c r="A897" s="9" t="s">
        <v>2825</v>
      </c>
      <c r="B897" s="9" t="s">
        <v>2824</v>
      </c>
      <c r="C897" s="9" t="s">
        <v>10282</v>
      </c>
      <c r="D897" s="9" t="s">
        <v>168</v>
      </c>
      <c r="E897" s="9" t="s">
        <v>65</v>
      </c>
      <c r="F897" s="10" t="s">
        <v>66</v>
      </c>
      <c r="G897" s="9" t="s">
        <v>1237</v>
      </c>
      <c r="H897" s="9" t="s">
        <v>2826</v>
      </c>
      <c r="I897" s="9" t="s">
        <v>2827</v>
      </c>
      <c r="J897" s="9" t="s">
        <v>2765</v>
      </c>
      <c r="K897" s="9" t="s">
        <v>72</v>
      </c>
      <c r="L897" s="9" t="e">
        <v>#N/A</v>
      </c>
      <c r="M897" s="9"/>
      <c r="N897" s="9"/>
      <c r="O897" s="9"/>
      <c r="P897" s="9"/>
      <c r="Q897" s="9"/>
      <c r="R897" s="9" t="s">
        <v>10283</v>
      </c>
      <c r="S897" s="9" t="s">
        <v>10284</v>
      </c>
      <c r="T897" s="9" t="s">
        <v>10285</v>
      </c>
      <c r="U897" s="9" t="s">
        <v>8629</v>
      </c>
    </row>
    <row r="898" spans="1:21" x14ac:dyDescent="0.2">
      <c r="A898" s="6" t="s">
        <v>2842</v>
      </c>
      <c r="B898" s="6" t="s">
        <v>2841</v>
      </c>
      <c r="C898" s="6" t="s">
        <v>10282</v>
      </c>
      <c r="D898" s="6" t="s">
        <v>168</v>
      </c>
      <c r="E898" s="6" t="s">
        <v>65</v>
      </c>
      <c r="F898" s="8" t="s">
        <v>66</v>
      </c>
      <c r="G898" s="6" t="s">
        <v>1237</v>
      </c>
      <c r="H898" s="6" t="s">
        <v>2843</v>
      </c>
      <c r="I898" s="6" t="s">
        <v>2844</v>
      </c>
      <c r="J898" s="6" t="s">
        <v>2765</v>
      </c>
      <c r="K898" s="6" t="s">
        <v>72</v>
      </c>
      <c r="L898" s="6" t="e">
        <v>#N/A</v>
      </c>
      <c r="M898" s="6"/>
      <c r="N898" s="6"/>
      <c r="O898" s="6"/>
      <c r="P898" s="6"/>
      <c r="Q898" s="6"/>
      <c r="R898" s="6" t="s">
        <v>10283</v>
      </c>
      <c r="S898" s="6" t="s">
        <v>10286</v>
      </c>
      <c r="T898" s="6" t="s">
        <v>10285</v>
      </c>
      <c r="U898" s="6" t="s">
        <v>8629</v>
      </c>
    </row>
    <row r="899" spans="1:21" x14ac:dyDescent="0.2">
      <c r="A899" s="9" t="s">
        <v>2753</v>
      </c>
      <c r="B899" s="9" t="s">
        <v>2751</v>
      </c>
      <c r="C899" s="9" t="s">
        <v>10282</v>
      </c>
      <c r="D899" s="9" t="s">
        <v>168</v>
      </c>
      <c r="E899" s="9" t="s">
        <v>65</v>
      </c>
      <c r="F899" s="10" t="s">
        <v>66</v>
      </c>
      <c r="G899" s="9" t="s">
        <v>1237</v>
      </c>
      <c r="H899" s="9" t="s">
        <v>1798</v>
      </c>
      <c r="I899" s="9" t="s">
        <v>2754</v>
      </c>
      <c r="J899" s="9" t="s">
        <v>2755</v>
      </c>
      <c r="K899" s="9" t="s">
        <v>72</v>
      </c>
      <c r="L899" s="9" t="e">
        <v>#N/A</v>
      </c>
      <c r="M899" s="9"/>
      <c r="N899" s="9"/>
      <c r="O899" s="9"/>
      <c r="P899" s="9"/>
      <c r="Q899" s="9"/>
      <c r="R899" s="9" t="s">
        <v>10283</v>
      </c>
      <c r="S899" s="9" t="s">
        <v>10287</v>
      </c>
      <c r="T899" s="9" t="s">
        <v>10288</v>
      </c>
      <c r="U899" s="9" t="s">
        <v>8629</v>
      </c>
    </row>
    <row r="900" spans="1:21" x14ac:dyDescent="0.2">
      <c r="A900" s="6" t="s">
        <v>2781</v>
      </c>
      <c r="B900" s="6" t="s">
        <v>2780</v>
      </c>
      <c r="C900" s="6" t="s">
        <v>10282</v>
      </c>
      <c r="D900" s="6" t="s">
        <v>168</v>
      </c>
      <c r="E900" s="6" t="s">
        <v>65</v>
      </c>
      <c r="F900" s="8" t="s">
        <v>66</v>
      </c>
      <c r="G900" s="6" t="s">
        <v>1237</v>
      </c>
      <c r="H900" s="6" t="s">
        <v>2782</v>
      </c>
      <c r="I900" s="6" t="s">
        <v>2783</v>
      </c>
      <c r="J900" s="6" t="s">
        <v>2765</v>
      </c>
      <c r="K900" s="6" t="s">
        <v>72</v>
      </c>
      <c r="L900" s="6" t="e">
        <v>#N/A</v>
      </c>
      <c r="M900" s="6"/>
      <c r="N900" s="6"/>
      <c r="O900" s="6"/>
      <c r="P900" s="6"/>
      <c r="Q900" s="6"/>
      <c r="R900" s="6" t="s">
        <v>10283</v>
      </c>
      <c r="S900" s="6" t="s">
        <v>10289</v>
      </c>
      <c r="T900" s="6" t="s">
        <v>10285</v>
      </c>
      <c r="U900" s="6" t="s">
        <v>8629</v>
      </c>
    </row>
    <row r="901" spans="1:21" x14ac:dyDescent="0.2">
      <c r="A901" s="9" t="s">
        <v>2815</v>
      </c>
      <c r="B901" s="9" t="s">
        <v>2814</v>
      </c>
      <c r="C901" s="9" t="s">
        <v>10282</v>
      </c>
      <c r="D901" s="9" t="s">
        <v>168</v>
      </c>
      <c r="E901" s="9" t="s">
        <v>65</v>
      </c>
      <c r="F901" s="10" t="s">
        <v>66</v>
      </c>
      <c r="G901" s="9" t="s">
        <v>1237</v>
      </c>
      <c r="H901" s="9" t="s">
        <v>2816</v>
      </c>
      <c r="I901" s="9" t="s">
        <v>2817</v>
      </c>
      <c r="J901" s="9" t="s">
        <v>2765</v>
      </c>
      <c r="K901" s="9" t="s">
        <v>72</v>
      </c>
      <c r="L901" s="9" t="e">
        <v>#N/A</v>
      </c>
      <c r="M901" s="9"/>
      <c r="N901" s="9"/>
      <c r="O901" s="9"/>
      <c r="P901" s="9"/>
      <c r="Q901" s="9"/>
      <c r="R901" s="9" t="s">
        <v>10283</v>
      </c>
      <c r="S901" s="9" t="s">
        <v>10290</v>
      </c>
      <c r="T901" s="9" t="s">
        <v>10285</v>
      </c>
      <c r="U901" s="9" t="s">
        <v>8629</v>
      </c>
    </row>
    <row r="902" spans="1:21" x14ac:dyDescent="0.2">
      <c r="A902" s="6" t="s">
        <v>2762</v>
      </c>
      <c r="B902" s="6" t="s">
        <v>2761</v>
      </c>
      <c r="C902" s="6" t="s">
        <v>10282</v>
      </c>
      <c r="D902" s="6" t="s">
        <v>168</v>
      </c>
      <c r="E902" s="6" t="s">
        <v>65</v>
      </c>
      <c r="F902" s="8" t="s">
        <v>66</v>
      </c>
      <c r="G902" s="6" t="s">
        <v>1237</v>
      </c>
      <c r="H902" s="6" t="s">
        <v>2763</v>
      </c>
      <c r="I902" s="6" t="s">
        <v>2764</v>
      </c>
      <c r="J902" s="6" t="s">
        <v>2765</v>
      </c>
      <c r="K902" s="6" t="s">
        <v>72</v>
      </c>
      <c r="L902" s="6" t="e">
        <v>#N/A</v>
      </c>
      <c r="M902" s="6"/>
      <c r="N902" s="6"/>
      <c r="O902" s="6"/>
      <c r="P902" s="6"/>
      <c r="Q902" s="6"/>
      <c r="R902" s="6" t="s">
        <v>10283</v>
      </c>
      <c r="S902" s="6" t="s">
        <v>10291</v>
      </c>
      <c r="T902" s="6" t="s">
        <v>10285</v>
      </c>
      <c r="U902" s="6" t="s">
        <v>8629</v>
      </c>
    </row>
    <row r="903" spans="1:21" x14ac:dyDescent="0.2">
      <c r="A903" s="9" t="s">
        <v>2854</v>
      </c>
      <c r="B903" s="9" t="s">
        <v>2852</v>
      </c>
      <c r="C903" s="9" t="s">
        <v>10292</v>
      </c>
      <c r="D903" s="9" t="s">
        <v>168</v>
      </c>
      <c r="E903" s="9" t="s">
        <v>65</v>
      </c>
      <c r="F903" s="10" t="s">
        <v>66</v>
      </c>
      <c r="G903" s="9" t="s">
        <v>1237</v>
      </c>
      <c r="H903" s="9" t="s">
        <v>2855</v>
      </c>
      <c r="I903" s="9" t="s">
        <v>2856</v>
      </c>
      <c r="J903" s="9" t="s">
        <v>2857</v>
      </c>
      <c r="K903" s="9" t="s">
        <v>72</v>
      </c>
      <c r="L903" s="9" t="e">
        <v>#N/A</v>
      </c>
      <c r="M903" s="9"/>
      <c r="N903" s="9"/>
      <c r="O903" s="9"/>
      <c r="P903" s="9"/>
      <c r="Q903" s="9"/>
      <c r="R903" s="9" t="s">
        <v>10293</v>
      </c>
      <c r="S903" s="9" t="s">
        <v>10294</v>
      </c>
      <c r="T903" s="9" t="s">
        <v>10295</v>
      </c>
      <c r="U903" s="9" t="s">
        <v>8629</v>
      </c>
    </row>
    <row r="904" spans="1:21" x14ac:dyDescent="0.2">
      <c r="A904" s="6" t="s">
        <v>3063</v>
      </c>
      <c r="B904" s="6" t="s">
        <v>3062</v>
      </c>
      <c r="C904" s="6" t="s">
        <v>10296</v>
      </c>
      <c r="D904" s="6" t="s">
        <v>63</v>
      </c>
      <c r="E904" s="6" t="s">
        <v>65</v>
      </c>
      <c r="F904" s="8" t="s">
        <v>66</v>
      </c>
      <c r="G904" s="6" t="s">
        <v>1237</v>
      </c>
      <c r="H904" s="6" t="s">
        <v>3064</v>
      </c>
      <c r="I904" s="6" t="s">
        <v>3065</v>
      </c>
      <c r="J904" s="6" t="s">
        <v>3066</v>
      </c>
      <c r="K904" s="6" t="s">
        <v>72</v>
      </c>
      <c r="L904" s="6" t="e">
        <v>#N/A</v>
      </c>
      <c r="M904" s="6"/>
      <c r="N904" s="6"/>
      <c r="O904" s="6"/>
      <c r="P904" s="6"/>
      <c r="Q904" s="6"/>
      <c r="R904" s="6" t="s">
        <v>10297</v>
      </c>
      <c r="S904" s="6" t="s">
        <v>10298</v>
      </c>
      <c r="T904" s="6" t="s">
        <v>10299</v>
      </c>
      <c r="U904" s="6" t="s">
        <v>8627</v>
      </c>
    </row>
    <row r="905" spans="1:21" x14ac:dyDescent="0.2">
      <c r="A905" s="9" t="s">
        <v>3052</v>
      </c>
      <c r="B905" s="9" t="s">
        <v>3051</v>
      </c>
      <c r="C905" s="9" t="s">
        <v>10296</v>
      </c>
      <c r="D905" s="9" t="s">
        <v>168</v>
      </c>
      <c r="E905" s="9" t="s">
        <v>65</v>
      </c>
      <c r="F905" s="10" t="s">
        <v>66</v>
      </c>
      <c r="G905" s="9" t="s">
        <v>1237</v>
      </c>
      <c r="H905" s="9" t="s">
        <v>3053</v>
      </c>
      <c r="I905" s="9" t="s">
        <v>3054</v>
      </c>
      <c r="J905" s="9" t="s">
        <v>455</v>
      </c>
      <c r="K905" s="9" t="s">
        <v>72</v>
      </c>
      <c r="L905" s="9" t="e">
        <v>#N/A</v>
      </c>
      <c r="M905" s="9"/>
      <c r="N905" s="9"/>
      <c r="O905" s="9"/>
      <c r="P905" s="9"/>
      <c r="Q905" s="9"/>
      <c r="R905" s="9" t="s">
        <v>10297</v>
      </c>
      <c r="S905" s="9" t="s">
        <v>10300</v>
      </c>
      <c r="T905" s="9" t="s">
        <v>8635</v>
      </c>
      <c r="U905" s="9" t="s">
        <v>8629</v>
      </c>
    </row>
    <row r="906" spans="1:21" x14ac:dyDescent="0.2">
      <c r="A906" s="6" t="s">
        <v>2888</v>
      </c>
      <c r="B906" s="6" t="s">
        <v>2887</v>
      </c>
      <c r="C906" s="6" t="s">
        <v>10296</v>
      </c>
      <c r="D906" s="6" t="s">
        <v>63</v>
      </c>
      <c r="E906" s="6" t="s">
        <v>65</v>
      </c>
      <c r="F906" s="8" t="s">
        <v>66</v>
      </c>
      <c r="G906" s="6" t="s">
        <v>1237</v>
      </c>
      <c r="H906" s="6" t="s">
        <v>2889</v>
      </c>
      <c r="I906" s="6" t="s">
        <v>2890</v>
      </c>
      <c r="J906" s="6" t="s">
        <v>455</v>
      </c>
      <c r="K906" s="6" t="s">
        <v>72</v>
      </c>
      <c r="L906" s="6" t="e">
        <v>#N/A</v>
      </c>
      <c r="M906" s="6"/>
      <c r="N906" s="6"/>
      <c r="O906" s="6"/>
      <c r="P906" s="6"/>
      <c r="Q906" s="6"/>
      <c r="R906" s="6" t="s">
        <v>10297</v>
      </c>
      <c r="S906" s="6" t="s">
        <v>10301</v>
      </c>
      <c r="T906" s="6" t="s">
        <v>8635</v>
      </c>
      <c r="U906" s="6" t="s">
        <v>8627</v>
      </c>
    </row>
    <row r="907" spans="1:21" x14ac:dyDescent="0.2">
      <c r="A907" s="9" t="s">
        <v>2865</v>
      </c>
      <c r="B907" s="9" t="s">
        <v>2863</v>
      </c>
      <c r="C907" s="9" t="s">
        <v>10296</v>
      </c>
      <c r="D907" s="9" t="s">
        <v>168</v>
      </c>
      <c r="E907" s="9" t="s">
        <v>65</v>
      </c>
      <c r="F907" s="10" t="s">
        <v>66</v>
      </c>
      <c r="G907" s="9" t="s">
        <v>1237</v>
      </c>
      <c r="H907" s="9" t="s">
        <v>2289</v>
      </c>
      <c r="I907" s="9" t="s">
        <v>2866</v>
      </c>
      <c r="J907" s="9" t="s">
        <v>2867</v>
      </c>
      <c r="K907" s="9" t="s">
        <v>72</v>
      </c>
      <c r="L907" s="9" t="e">
        <v>#N/A</v>
      </c>
      <c r="M907" s="9"/>
      <c r="N907" s="9"/>
      <c r="O907" s="9"/>
      <c r="P907" s="9"/>
      <c r="Q907" s="9"/>
      <c r="R907" s="9" t="s">
        <v>10297</v>
      </c>
      <c r="S907" s="9" t="s">
        <v>10302</v>
      </c>
      <c r="T907" s="9" t="s">
        <v>8977</v>
      </c>
      <c r="U907" s="9" t="s">
        <v>8629</v>
      </c>
    </row>
    <row r="908" spans="1:21" x14ac:dyDescent="0.2">
      <c r="A908" s="6" t="s">
        <v>3036</v>
      </c>
      <c r="B908" s="6" t="s">
        <v>3035</v>
      </c>
      <c r="C908" s="6" t="s">
        <v>10296</v>
      </c>
      <c r="D908" s="6" t="s">
        <v>63</v>
      </c>
      <c r="E908" s="6" t="s">
        <v>65</v>
      </c>
      <c r="F908" s="8" t="s">
        <v>66</v>
      </c>
      <c r="G908" s="6" t="s">
        <v>1237</v>
      </c>
      <c r="H908" s="6" t="s">
        <v>3037</v>
      </c>
      <c r="I908" s="6" t="s">
        <v>3038</v>
      </c>
      <c r="J908" s="6" t="s">
        <v>3039</v>
      </c>
      <c r="K908" s="6" t="s">
        <v>72</v>
      </c>
      <c r="L908" s="6" t="e">
        <v>#N/A</v>
      </c>
      <c r="M908" s="6"/>
      <c r="N908" s="6"/>
      <c r="O908" s="6"/>
      <c r="P908" s="6"/>
      <c r="Q908" s="6"/>
      <c r="R908" s="6" t="s">
        <v>10297</v>
      </c>
      <c r="S908" s="6" t="s">
        <v>10303</v>
      </c>
      <c r="T908" s="6" t="s">
        <v>10304</v>
      </c>
      <c r="U908" s="6" t="s">
        <v>8627</v>
      </c>
    </row>
    <row r="909" spans="1:21" x14ac:dyDescent="0.2">
      <c r="A909" s="9" t="s">
        <v>3070</v>
      </c>
      <c r="B909" s="9" t="s">
        <v>3068</v>
      </c>
      <c r="C909" s="9" t="s">
        <v>10305</v>
      </c>
      <c r="D909" s="9" t="s">
        <v>168</v>
      </c>
      <c r="E909" s="9" t="s">
        <v>65</v>
      </c>
      <c r="F909" s="10" t="s">
        <v>66</v>
      </c>
      <c r="G909" s="9" t="s">
        <v>1237</v>
      </c>
      <c r="H909" s="9" t="s">
        <v>2538</v>
      </c>
      <c r="I909" s="9" t="s">
        <v>3071</v>
      </c>
      <c r="J909" s="9" t="s">
        <v>3072</v>
      </c>
      <c r="K909" s="9" t="s">
        <v>72</v>
      </c>
      <c r="L909" s="9" t="e">
        <v>#N/A</v>
      </c>
      <c r="M909" s="9"/>
      <c r="N909" s="9"/>
      <c r="O909" s="9"/>
      <c r="P909" s="9"/>
      <c r="Q909" s="9"/>
      <c r="R909" s="9" t="s">
        <v>10306</v>
      </c>
      <c r="S909" s="9" t="s">
        <v>10307</v>
      </c>
      <c r="T909" s="9" t="s">
        <v>10308</v>
      </c>
      <c r="U909" s="9" t="s">
        <v>8629</v>
      </c>
    </row>
    <row r="910" spans="1:21" x14ac:dyDescent="0.2">
      <c r="A910" s="6" t="s">
        <v>3093</v>
      </c>
      <c r="B910" s="6" t="s">
        <v>3092</v>
      </c>
      <c r="C910" s="6" t="s">
        <v>10305</v>
      </c>
      <c r="D910" s="6" t="s">
        <v>168</v>
      </c>
      <c r="E910" s="6" t="s">
        <v>65</v>
      </c>
      <c r="F910" s="8" t="s">
        <v>66</v>
      </c>
      <c r="G910" s="6" t="s">
        <v>1237</v>
      </c>
      <c r="H910" s="6" t="s">
        <v>3094</v>
      </c>
      <c r="I910" s="6" t="s">
        <v>3095</v>
      </c>
      <c r="J910" s="6" t="s">
        <v>455</v>
      </c>
      <c r="K910" s="6" t="s">
        <v>72</v>
      </c>
      <c r="L910" s="6" t="e">
        <v>#N/A</v>
      </c>
      <c r="M910" s="6"/>
      <c r="N910" s="6"/>
      <c r="O910" s="6"/>
      <c r="P910" s="6"/>
      <c r="Q910" s="6"/>
      <c r="R910" s="6" t="s">
        <v>10306</v>
      </c>
      <c r="S910" s="6" t="s">
        <v>10309</v>
      </c>
      <c r="T910" s="6" t="s">
        <v>8635</v>
      </c>
      <c r="U910" s="6" t="s">
        <v>8629</v>
      </c>
    </row>
    <row r="911" spans="1:21" x14ac:dyDescent="0.2">
      <c r="A911" s="9" t="s">
        <v>3209</v>
      </c>
      <c r="B911" s="9" t="s">
        <v>3208</v>
      </c>
      <c r="C911" s="9" t="s">
        <v>10305</v>
      </c>
      <c r="D911" s="9" t="s">
        <v>168</v>
      </c>
      <c r="E911" s="9" t="s">
        <v>65</v>
      </c>
      <c r="F911" s="10" t="s">
        <v>66</v>
      </c>
      <c r="G911" s="9" t="s">
        <v>1237</v>
      </c>
      <c r="H911" s="9" t="s">
        <v>3210</v>
      </c>
      <c r="I911" s="9" t="s">
        <v>3211</v>
      </c>
      <c r="J911" s="9" t="s">
        <v>3212</v>
      </c>
      <c r="K911" s="9" t="s">
        <v>72</v>
      </c>
      <c r="L911" s="9" t="e">
        <v>#N/A</v>
      </c>
      <c r="M911" s="9"/>
      <c r="N911" s="9"/>
      <c r="O911" s="9"/>
      <c r="P911" s="9"/>
      <c r="Q911" s="9"/>
      <c r="R911" s="9" t="s">
        <v>10306</v>
      </c>
      <c r="S911" s="9" t="s">
        <v>10310</v>
      </c>
      <c r="T911" s="9" t="s">
        <v>10148</v>
      </c>
      <c r="U911" s="9" t="s">
        <v>8629</v>
      </c>
    </row>
    <row r="912" spans="1:21" x14ac:dyDescent="0.2">
      <c r="A912" s="6" t="s">
        <v>3187</v>
      </c>
      <c r="B912" s="6" t="s">
        <v>3186</v>
      </c>
      <c r="C912" s="6" t="s">
        <v>10305</v>
      </c>
      <c r="D912" s="6" t="s">
        <v>168</v>
      </c>
      <c r="E912" s="6" t="s">
        <v>65</v>
      </c>
      <c r="F912" s="8" t="s">
        <v>66</v>
      </c>
      <c r="G912" s="6" t="s">
        <v>1237</v>
      </c>
      <c r="H912" s="6" t="s">
        <v>3188</v>
      </c>
      <c r="I912" s="6" t="s">
        <v>3189</v>
      </c>
      <c r="J912" s="6" t="s">
        <v>3190</v>
      </c>
      <c r="K912" s="6" t="s">
        <v>72</v>
      </c>
      <c r="L912" s="6" t="e">
        <v>#N/A</v>
      </c>
      <c r="M912" s="6"/>
      <c r="N912" s="6"/>
      <c r="O912" s="6"/>
      <c r="P912" s="6"/>
      <c r="Q912" s="6"/>
      <c r="R912" s="6" t="s">
        <v>10306</v>
      </c>
      <c r="S912" s="6" t="s">
        <v>10311</v>
      </c>
      <c r="T912" s="6" t="s">
        <v>10312</v>
      </c>
      <c r="U912" s="6" t="s">
        <v>8629</v>
      </c>
    </row>
    <row r="913" spans="1:21" x14ac:dyDescent="0.2">
      <c r="A913" s="9" t="s">
        <v>3080</v>
      </c>
      <c r="B913" s="9" t="s">
        <v>3079</v>
      </c>
      <c r="C913" s="9" t="s">
        <v>10305</v>
      </c>
      <c r="D913" s="9" t="s">
        <v>168</v>
      </c>
      <c r="E913" s="9" t="s">
        <v>65</v>
      </c>
      <c r="F913" s="10" t="s">
        <v>66</v>
      </c>
      <c r="G913" s="9" t="s">
        <v>1237</v>
      </c>
      <c r="H913" s="9" t="s">
        <v>3081</v>
      </c>
      <c r="I913" s="9" t="s">
        <v>3082</v>
      </c>
      <c r="J913" s="9" t="s">
        <v>455</v>
      </c>
      <c r="K913" s="9" t="s">
        <v>72</v>
      </c>
      <c r="L913" s="9" t="e">
        <v>#N/A</v>
      </c>
      <c r="M913" s="9"/>
      <c r="N913" s="9"/>
      <c r="O913" s="9"/>
      <c r="P913" s="9"/>
      <c r="Q913" s="9"/>
      <c r="R913" s="9" t="s">
        <v>10306</v>
      </c>
      <c r="S913" s="9" t="s">
        <v>10313</v>
      </c>
      <c r="T913" s="9" t="s">
        <v>8635</v>
      </c>
      <c r="U913" s="9" t="s">
        <v>8629</v>
      </c>
    </row>
    <row r="914" spans="1:21" x14ac:dyDescent="0.2">
      <c r="A914" s="6" t="s">
        <v>3241</v>
      </c>
      <c r="B914" s="6" t="s">
        <v>3239</v>
      </c>
      <c r="C914" s="6" t="s">
        <v>3240</v>
      </c>
      <c r="D914" s="6" t="s">
        <v>168</v>
      </c>
      <c r="E914" s="6" t="s">
        <v>65</v>
      </c>
      <c r="F914" s="8" t="s">
        <v>66</v>
      </c>
      <c r="G914" s="6" t="s">
        <v>1237</v>
      </c>
      <c r="H914" s="6" t="s">
        <v>3242</v>
      </c>
      <c r="I914" s="6" t="s">
        <v>3243</v>
      </c>
      <c r="J914" s="6" t="s">
        <v>3244</v>
      </c>
      <c r="K914" s="6" t="s">
        <v>72</v>
      </c>
      <c r="L914" s="6" t="e">
        <v>#N/A</v>
      </c>
      <c r="M914" s="6"/>
      <c r="N914" s="6"/>
      <c r="O914" s="6"/>
      <c r="P914" s="6"/>
      <c r="Q914" s="6"/>
      <c r="R914" s="6" t="s">
        <v>10314</v>
      </c>
      <c r="S914" s="6" t="s">
        <v>10315</v>
      </c>
      <c r="T914" s="6" t="s">
        <v>10316</v>
      </c>
      <c r="U914" s="6" t="s">
        <v>8629</v>
      </c>
    </row>
    <row r="915" spans="1:21" x14ac:dyDescent="0.2">
      <c r="A915" s="9" t="s">
        <v>3284</v>
      </c>
      <c r="B915" s="9" t="s">
        <v>3283</v>
      </c>
      <c r="C915" s="9" t="s">
        <v>10317</v>
      </c>
      <c r="D915" s="9" t="s">
        <v>168</v>
      </c>
      <c r="E915" s="9" t="s">
        <v>65</v>
      </c>
      <c r="F915" s="10" t="s">
        <v>66</v>
      </c>
      <c r="G915" s="9" t="s">
        <v>1237</v>
      </c>
      <c r="H915" s="9" t="s">
        <v>1703</v>
      </c>
      <c r="I915" s="9" t="s">
        <v>3285</v>
      </c>
      <c r="J915" s="9" t="s">
        <v>3286</v>
      </c>
      <c r="K915" s="9" t="s">
        <v>72</v>
      </c>
      <c r="L915" s="9" t="e">
        <v>#N/A</v>
      </c>
      <c r="M915" s="9"/>
      <c r="N915" s="9"/>
      <c r="O915" s="9"/>
      <c r="P915" s="9"/>
      <c r="Q915" s="9"/>
      <c r="R915" s="9" t="s">
        <v>10318</v>
      </c>
      <c r="S915" s="9" t="s">
        <v>10319</v>
      </c>
      <c r="T915" s="9" t="s">
        <v>10320</v>
      </c>
      <c r="U915" s="9" t="s">
        <v>8629</v>
      </c>
    </row>
    <row r="916" spans="1:21" x14ac:dyDescent="0.2">
      <c r="A916" s="6" t="s">
        <v>3264</v>
      </c>
      <c r="B916" s="6" t="s">
        <v>3263</v>
      </c>
      <c r="C916" s="6" t="s">
        <v>10317</v>
      </c>
      <c r="D916" s="6" t="s">
        <v>168</v>
      </c>
      <c r="E916" s="6" t="s">
        <v>65</v>
      </c>
      <c r="F916" s="8" t="s">
        <v>66</v>
      </c>
      <c r="G916" s="6" t="s">
        <v>1237</v>
      </c>
      <c r="H916" s="6" t="s">
        <v>3265</v>
      </c>
      <c r="I916" s="6" t="s">
        <v>3266</v>
      </c>
      <c r="J916" s="6" t="s">
        <v>3267</v>
      </c>
      <c r="K916" s="6" t="s">
        <v>72</v>
      </c>
      <c r="L916" s="6" t="e">
        <v>#N/A</v>
      </c>
      <c r="M916" s="6"/>
      <c r="N916" s="6"/>
      <c r="O916" s="6"/>
      <c r="P916" s="6"/>
      <c r="Q916" s="6"/>
      <c r="R916" s="6" t="s">
        <v>10318</v>
      </c>
      <c r="S916" s="6" t="s">
        <v>10321</v>
      </c>
      <c r="T916" s="6" t="s">
        <v>10322</v>
      </c>
      <c r="U916" s="6" t="s">
        <v>8629</v>
      </c>
    </row>
    <row r="917" spans="1:21" x14ac:dyDescent="0.2">
      <c r="A917" s="9" t="s">
        <v>3412</v>
      </c>
      <c r="B917" s="9" t="s">
        <v>3411</v>
      </c>
      <c r="C917" s="9" t="s">
        <v>10317</v>
      </c>
      <c r="D917" s="9" t="s">
        <v>168</v>
      </c>
      <c r="E917" s="9" t="s">
        <v>65</v>
      </c>
      <c r="F917" s="10" t="s">
        <v>66</v>
      </c>
      <c r="G917" s="9" t="s">
        <v>1237</v>
      </c>
      <c r="H917" s="9" t="s">
        <v>3413</v>
      </c>
      <c r="I917" s="9" t="s">
        <v>3414</v>
      </c>
      <c r="J917" s="9" t="s">
        <v>1081</v>
      </c>
      <c r="K917" s="9" t="s">
        <v>72</v>
      </c>
      <c r="L917" s="9" t="e">
        <v>#N/A</v>
      </c>
      <c r="M917" s="9"/>
      <c r="N917" s="9"/>
      <c r="O917" s="9"/>
      <c r="P917" s="9"/>
      <c r="Q917" s="9"/>
      <c r="R917" s="9" t="s">
        <v>10318</v>
      </c>
      <c r="S917" s="9" t="s">
        <v>10323</v>
      </c>
      <c r="T917" s="9" t="s">
        <v>8942</v>
      </c>
      <c r="U917" s="9" t="s">
        <v>8629</v>
      </c>
    </row>
    <row r="918" spans="1:21" x14ac:dyDescent="0.2">
      <c r="A918" s="6" t="s">
        <v>3567</v>
      </c>
      <c r="B918" s="6" t="s">
        <v>3566</v>
      </c>
      <c r="C918" s="6" t="s">
        <v>10317</v>
      </c>
      <c r="D918" s="6" t="s">
        <v>168</v>
      </c>
      <c r="E918" s="6" t="s">
        <v>65</v>
      </c>
      <c r="F918" s="8" t="s">
        <v>66</v>
      </c>
      <c r="G918" s="6" t="s">
        <v>1237</v>
      </c>
      <c r="H918" s="6" t="s">
        <v>3568</v>
      </c>
      <c r="I918" s="6" t="s">
        <v>3569</v>
      </c>
      <c r="J918" s="6" t="s">
        <v>401</v>
      </c>
      <c r="K918" s="6" t="s">
        <v>72</v>
      </c>
      <c r="L918" s="6" t="e">
        <v>#N/A</v>
      </c>
      <c r="M918" s="6"/>
      <c r="N918" s="6"/>
      <c r="O918" s="6"/>
      <c r="P918" s="6"/>
      <c r="Q918" s="6"/>
      <c r="R918" s="6" t="s">
        <v>10318</v>
      </c>
      <c r="S918" s="6" t="s">
        <v>10324</v>
      </c>
      <c r="T918" s="6" t="s">
        <v>9737</v>
      </c>
      <c r="U918" s="6" t="s">
        <v>8629</v>
      </c>
    </row>
    <row r="919" spans="1:21" x14ac:dyDescent="0.2">
      <c r="A919" s="9" t="s">
        <v>5367</v>
      </c>
      <c r="B919" s="9" t="s">
        <v>5366</v>
      </c>
      <c r="C919" s="9" t="s">
        <v>10317</v>
      </c>
      <c r="D919" s="9" t="s">
        <v>168</v>
      </c>
      <c r="E919" s="9" t="s">
        <v>65</v>
      </c>
      <c r="F919" s="10" t="s">
        <v>66</v>
      </c>
      <c r="G919" s="9" t="s">
        <v>1237</v>
      </c>
      <c r="H919" s="9" t="s">
        <v>5368</v>
      </c>
      <c r="I919" s="9" t="s">
        <v>255</v>
      </c>
      <c r="J919" s="9" t="s">
        <v>395</v>
      </c>
      <c r="K919" s="9" t="s">
        <v>72</v>
      </c>
      <c r="L919" s="9" t="e">
        <v>#N/A</v>
      </c>
      <c r="M919" s="9"/>
      <c r="N919" s="9"/>
      <c r="O919" s="9"/>
      <c r="P919" s="9"/>
      <c r="Q919" s="9"/>
      <c r="R919" s="9" t="s">
        <v>10318</v>
      </c>
      <c r="S919" s="9" t="s">
        <v>10325</v>
      </c>
      <c r="T919" s="9" t="s">
        <v>8803</v>
      </c>
      <c r="U919" s="9" t="s">
        <v>8629</v>
      </c>
    </row>
    <row r="920" spans="1:21" x14ac:dyDescent="0.2">
      <c r="A920" s="6" t="s">
        <v>3463</v>
      </c>
      <c r="B920" s="6" t="s">
        <v>3462</v>
      </c>
      <c r="C920" s="6" t="s">
        <v>10317</v>
      </c>
      <c r="D920" s="6" t="s">
        <v>168</v>
      </c>
      <c r="E920" s="6" t="s">
        <v>65</v>
      </c>
      <c r="F920" s="8" t="s">
        <v>66</v>
      </c>
      <c r="G920" s="6" t="s">
        <v>1237</v>
      </c>
      <c r="H920" s="6" t="s">
        <v>3464</v>
      </c>
      <c r="I920" s="6" t="s">
        <v>3465</v>
      </c>
      <c r="J920" s="6" t="s">
        <v>3466</v>
      </c>
      <c r="K920" s="6" t="s">
        <v>72</v>
      </c>
      <c r="L920" s="6" t="e">
        <v>#N/A</v>
      </c>
      <c r="M920" s="6"/>
      <c r="N920" s="6"/>
      <c r="O920" s="6"/>
      <c r="P920" s="6"/>
      <c r="Q920" s="6"/>
      <c r="R920" s="6" t="s">
        <v>10318</v>
      </c>
      <c r="S920" s="6" t="s">
        <v>10326</v>
      </c>
      <c r="T920" s="6" t="s">
        <v>10327</v>
      </c>
      <c r="U920" s="6" t="s">
        <v>8629</v>
      </c>
    </row>
    <row r="921" spans="1:21" x14ac:dyDescent="0.2">
      <c r="A921" s="9" t="s">
        <v>3475</v>
      </c>
      <c r="B921" s="9" t="s">
        <v>3474</v>
      </c>
      <c r="C921" s="9" t="s">
        <v>10317</v>
      </c>
      <c r="D921" s="9" t="s">
        <v>168</v>
      </c>
      <c r="E921" s="9" t="s">
        <v>65</v>
      </c>
      <c r="F921" s="10" t="s">
        <v>66</v>
      </c>
      <c r="G921" s="9" t="s">
        <v>1237</v>
      </c>
      <c r="H921" s="9" t="s">
        <v>3476</v>
      </c>
      <c r="I921" s="9" t="s">
        <v>3477</v>
      </c>
      <c r="J921" s="9" t="s">
        <v>3478</v>
      </c>
      <c r="K921" s="9" t="s">
        <v>72</v>
      </c>
      <c r="L921" s="9" t="e">
        <v>#N/A</v>
      </c>
      <c r="M921" s="9"/>
      <c r="N921" s="9"/>
      <c r="O921" s="9"/>
      <c r="P921" s="9"/>
      <c r="Q921" s="9"/>
      <c r="R921" s="9" t="s">
        <v>10318</v>
      </c>
      <c r="S921" s="9" t="s">
        <v>10328</v>
      </c>
      <c r="T921" s="9" t="s">
        <v>10329</v>
      </c>
      <c r="U921" s="9" t="s">
        <v>8629</v>
      </c>
    </row>
    <row r="922" spans="1:21" x14ac:dyDescent="0.2">
      <c r="A922" s="6" t="s">
        <v>1783</v>
      </c>
      <c r="B922" s="6" t="s">
        <v>1782</v>
      </c>
      <c r="C922" s="6" t="s">
        <v>10317</v>
      </c>
      <c r="D922" s="6" t="s">
        <v>168</v>
      </c>
      <c r="E922" s="6" t="s">
        <v>65</v>
      </c>
      <c r="F922" s="8" t="s">
        <v>66</v>
      </c>
      <c r="G922" s="6" t="s">
        <v>1237</v>
      </c>
      <c r="H922" s="6" t="s">
        <v>1784</v>
      </c>
      <c r="I922" s="6" t="s">
        <v>1785</v>
      </c>
      <c r="J922" s="6" t="s">
        <v>1786</v>
      </c>
      <c r="K922" s="6" t="s">
        <v>72</v>
      </c>
      <c r="L922" s="6" t="e">
        <v>#N/A</v>
      </c>
      <c r="M922" s="6"/>
      <c r="N922" s="6"/>
      <c r="O922" s="6"/>
      <c r="P922" s="6"/>
      <c r="Q922" s="6"/>
      <c r="R922" s="6" t="s">
        <v>10318</v>
      </c>
      <c r="S922" s="6" t="s">
        <v>10330</v>
      </c>
      <c r="T922" s="6" t="s">
        <v>10331</v>
      </c>
      <c r="U922" s="6" t="s">
        <v>8629</v>
      </c>
    </row>
    <row r="923" spans="1:21" x14ac:dyDescent="0.2">
      <c r="A923" s="9" t="s">
        <v>3289</v>
      </c>
      <c r="B923" s="9" t="s">
        <v>3288</v>
      </c>
      <c r="C923" s="9" t="s">
        <v>10317</v>
      </c>
      <c r="D923" s="9" t="s">
        <v>168</v>
      </c>
      <c r="E923" s="9" t="s">
        <v>65</v>
      </c>
      <c r="F923" s="10" t="s">
        <v>66</v>
      </c>
      <c r="G923" s="9" t="s">
        <v>1237</v>
      </c>
      <c r="H923" s="9" t="s">
        <v>1026</v>
      </c>
      <c r="I923" s="9" t="s">
        <v>3290</v>
      </c>
      <c r="J923" s="9" t="s">
        <v>3291</v>
      </c>
      <c r="K923" s="9" t="s">
        <v>72</v>
      </c>
      <c r="L923" s="9" t="e">
        <v>#N/A</v>
      </c>
      <c r="M923" s="9"/>
      <c r="N923" s="9"/>
      <c r="O923" s="9"/>
      <c r="P923" s="9"/>
      <c r="Q923" s="9"/>
      <c r="R923" s="9" t="s">
        <v>10318</v>
      </c>
      <c r="S923" s="9" t="s">
        <v>10332</v>
      </c>
      <c r="T923" s="9" t="s">
        <v>10333</v>
      </c>
      <c r="U923" s="9" t="s">
        <v>8629</v>
      </c>
    </row>
    <row r="924" spans="1:21" x14ac:dyDescent="0.2">
      <c r="A924" s="6" t="s">
        <v>5492</v>
      </c>
      <c r="B924" s="6" t="s">
        <v>5491</v>
      </c>
      <c r="C924" s="6" t="s">
        <v>10317</v>
      </c>
      <c r="D924" s="6" t="s">
        <v>168</v>
      </c>
      <c r="E924" s="6" t="s">
        <v>65</v>
      </c>
      <c r="F924" s="8" t="s">
        <v>66</v>
      </c>
      <c r="G924" s="6" t="s">
        <v>1237</v>
      </c>
      <c r="H924" s="6" t="s">
        <v>1622</v>
      </c>
      <c r="I924" s="6" t="s">
        <v>5493</v>
      </c>
      <c r="J924" s="6" t="s">
        <v>4613</v>
      </c>
      <c r="K924" s="6" t="s">
        <v>72</v>
      </c>
      <c r="L924" s="6" t="e">
        <v>#N/A</v>
      </c>
      <c r="M924" s="6"/>
      <c r="N924" s="6"/>
      <c r="O924" s="6"/>
      <c r="P924" s="6"/>
      <c r="Q924" s="6"/>
      <c r="R924" s="6" t="s">
        <v>10318</v>
      </c>
      <c r="S924" s="6" t="s">
        <v>10334</v>
      </c>
      <c r="T924" s="6" t="s">
        <v>10335</v>
      </c>
      <c r="U924" s="6" t="s">
        <v>8629</v>
      </c>
    </row>
    <row r="925" spans="1:21" x14ac:dyDescent="0.2">
      <c r="A925" s="9" t="s">
        <v>1898</v>
      </c>
      <c r="B925" s="9" t="s">
        <v>1897</v>
      </c>
      <c r="C925" s="9" t="s">
        <v>10317</v>
      </c>
      <c r="D925" s="9" t="s">
        <v>168</v>
      </c>
      <c r="E925" s="9" t="s">
        <v>65</v>
      </c>
      <c r="F925" s="10" t="s">
        <v>66</v>
      </c>
      <c r="G925" s="9" t="s">
        <v>1237</v>
      </c>
      <c r="H925" s="9" t="s">
        <v>1899</v>
      </c>
      <c r="I925" s="9" t="s">
        <v>1900</v>
      </c>
      <c r="J925" s="9" t="s">
        <v>1901</v>
      </c>
      <c r="K925" s="9" t="s">
        <v>72</v>
      </c>
      <c r="L925" s="9" t="e">
        <v>#N/A</v>
      </c>
      <c r="M925" s="9"/>
      <c r="N925" s="9"/>
      <c r="O925" s="9"/>
      <c r="P925" s="9"/>
      <c r="Q925" s="9"/>
      <c r="R925" s="9" t="s">
        <v>10318</v>
      </c>
      <c r="S925" s="9" t="s">
        <v>10336</v>
      </c>
      <c r="T925" s="9" t="s">
        <v>10337</v>
      </c>
      <c r="U925" s="9" t="s">
        <v>8629</v>
      </c>
    </row>
    <row r="926" spans="1:21" x14ac:dyDescent="0.2">
      <c r="A926" s="6" t="s">
        <v>3422</v>
      </c>
      <c r="B926" s="6" t="s">
        <v>3421</v>
      </c>
      <c r="C926" s="6" t="s">
        <v>10317</v>
      </c>
      <c r="D926" s="6" t="s">
        <v>168</v>
      </c>
      <c r="E926" s="6" t="s">
        <v>65</v>
      </c>
      <c r="F926" s="8" t="s">
        <v>66</v>
      </c>
      <c r="G926" s="6" t="s">
        <v>1237</v>
      </c>
      <c r="H926" s="6" t="s">
        <v>3423</v>
      </c>
      <c r="I926" s="6" t="s">
        <v>3424</v>
      </c>
      <c r="J926" s="6" t="s">
        <v>1901</v>
      </c>
      <c r="K926" s="6" t="s">
        <v>72</v>
      </c>
      <c r="L926" s="6" t="e">
        <v>#N/A</v>
      </c>
      <c r="M926" s="6"/>
      <c r="N926" s="6"/>
      <c r="O926" s="6"/>
      <c r="P926" s="6"/>
      <c r="Q926" s="6"/>
      <c r="R926" s="6" t="s">
        <v>10318</v>
      </c>
      <c r="S926" s="6" t="s">
        <v>10338</v>
      </c>
      <c r="T926" s="6" t="s">
        <v>10337</v>
      </c>
      <c r="U926" s="6" t="s">
        <v>8629</v>
      </c>
    </row>
    <row r="927" spans="1:21" x14ac:dyDescent="0.2">
      <c r="A927" s="9" t="s">
        <v>1778</v>
      </c>
      <c r="B927" s="9" t="s">
        <v>1776</v>
      </c>
      <c r="C927" s="9" t="s">
        <v>10317</v>
      </c>
      <c r="D927" s="9" t="s">
        <v>168</v>
      </c>
      <c r="E927" s="9" t="s">
        <v>65</v>
      </c>
      <c r="F927" s="10" t="s">
        <v>66</v>
      </c>
      <c r="G927" s="9" t="s">
        <v>1237</v>
      </c>
      <c r="H927" s="9" t="s">
        <v>1779</v>
      </c>
      <c r="I927" s="9" t="s">
        <v>1780</v>
      </c>
      <c r="J927" s="9" t="s">
        <v>1769</v>
      </c>
      <c r="K927" s="9" t="s">
        <v>72</v>
      </c>
      <c r="L927" s="9" t="e">
        <v>#N/A</v>
      </c>
      <c r="M927" s="9"/>
      <c r="N927" s="9"/>
      <c r="O927" s="9"/>
      <c r="P927" s="9"/>
      <c r="Q927" s="9"/>
      <c r="R927" s="9" t="s">
        <v>10318</v>
      </c>
      <c r="S927" s="9" t="s">
        <v>10339</v>
      </c>
      <c r="T927" s="9" t="s">
        <v>10340</v>
      </c>
      <c r="U927" s="9" t="s">
        <v>8629</v>
      </c>
    </row>
    <row r="928" spans="1:21" x14ac:dyDescent="0.2">
      <c r="A928" s="6" t="s">
        <v>4331</v>
      </c>
      <c r="B928" s="6" t="s">
        <v>4330</v>
      </c>
      <c r="C928" s="6" t="s">
        <v>10341</v>
      </c>
      <c r="D928" s="6" t="s">
        <v>168</v>
      </c>
      <c r="E928" s="6" t="s">
        <v>65</v>
      </c>
      <c r="F928" s="8" t="s">
        <v>66</v>
      </c>
      <c r="G928" s="6" t="s">
        <v>1237</v>
      </c>
      <c r="H928" s="6" t="s">
        <v>4332</v>
      </c>
      <c r="I928" s="6" t="s">
        <v>4333</v>
      </c>
      <c r="J928" s="6" t="s">
        <v>3267</v>
      </c>
      <c r="K928" s="6" t="s">
        <v>72</v>
      </c>
      <c r="L928" s="6" t="e">
        <v>#N/A</v>
      </c>
      <c r="M928" s="6"/>
      <c r="N928" s="6"/>
      <c r="O928" s="6"/>
      <c r="P928" s="6"/>
      <c r="Q928" s="6"/>
      <c r="R928" s="6" t="s">
        <v>10342</v>
      </c>
      <c r="S928" s="6" t="s">
        <v>10343</v>
      </c>
      <c r="T928" s="6" t="s">
        <v>10322</v>
      </c>
      <c r="U928" s="6" t="s">
        <v>8629</v>
      </c>
    </row>
    <row r="929" spans="1:21" x14ac:dyDescent="0.2">
      <c r="A929" s="9" t="s">
        <v>4378</v>
      </c>
      <c r="B929" s="9" t="s">
        <v>4377</v>
      </c>
      <c r="C929" s="9" t="s">
        <v>10341</v>
      </c>
      <c r="D929" s="9" t="s">
        <v>168</v>
      </c>
      <c r="E929" s="9" t="s">
        <v>65</v>
      </c>
      <c r="F929" s="10" t="s">
        <v>66</v>
      </c>
      <c r="G929" s="9" t="s">
        <v>1237</v>
      </c>
      <c r="H929" s="9" t="s">
        <v>4379</v>
      </c>
      <c r="I929" s="9" t="s">
        <v>4380</v>
      </c>
      <c r="J929" s="9" t="s">
        <v>186</v>
      </c>
      <c r="K929" s="9" t="s">
        <v>72</v>
      </c>
      <c r="L929" s="9" t="e">
        <v>#N/A</v>
      </c>
      <c r="M929" s="9"/>
      <c r="N929" s="9"/>
      <c r="O929" s="9"/>
      <c r="P929" s="9"/>
      <c r="Q929" s="9"/>
      <c r="R929" s="9" t="s">
        <v>10342</v>
      </c>
      <c r="S929" s="9" t="s">
        <v>10344</v>
      </c>
      <c r="T929" s="9" t="s">
        <v>8987</v>
      </c>
      <c r="U929" s="9" t="s">
        <v>8629</v>
      </c>
    </row>
    <row r="930" spans="1:21" x14ac:dyDescent="0.2">
      <c r="A930" s="6" t="s">
        <v>4416</v>
      </c>
      <c r="B930" s="6" t="s">
        <v>4415</v>
      </c>
      <c r="C930" s="6" t="s">
        <v>10341</v>
      </c>
      <c r="D930" s="6" t="s">
        <v>168</v>
      </c>
      <c r="E930" s="6" t="s">
        <v>65</v>
      </c>
      <c r="F930" s="8" t="s">
        <v>66</v>
      </c>
      <c r="G930" s="6" t="s">
        <v>1237</v>
      </c>
      <c r="H930" s="6" t="s">
        <v>4417</v>
      </c>
      <c r="I930" s="6" t="s">
        <v>4418</v>
      </c>
      <c r="J930" s="6" t="s">
        <v>3267</v>
      </c>
      <c r="K930" s="6" t="s">
        <v>72</v>
      </c>
      <c r="L930" s="6" t="e">
        <v>#N/A</v>
      </c>
      <c r="M930" s="6"/>
      <c r="N930" s="6"/>
      <c r="O930" s="6"/>
      <c r="P930" s="6"/>
      <c r="Q930" s="6"/>
      <c r="R930" s="6" t="s">
        <v>10342</v>
      </c>
      <c r="S930" s="6" t="s">
        <v>10345</v>
      </c>
      <c r="T930" s="6" t="s">
        <v>10322</v>
      </c>
      <c r="U930" s="6" t="s">
        <v>8629</v>
      </c>
    </row>
    <row r="931" spans="1:21" x14ac:dyDescent="0.2">
      <c r="A931" s="9" t="s">
        <v>3991</v>
      </c>
      <c r="B931" s="9" t="s">
        <v>3990</v>
      </c>
      <c r="C931" s="9" t="s">
        <v>10341</v>
      </c>
      <c r="D931" s="9" t="s">
        <v>168</v>
      </c>
      <c r="E931" s="9" t="s">
        <v>65</v>
      </c>
      <c r="F931" s="10" t="s">
        <v>66</v>
      </c>
      <c r="G931" s="9" t="s">
        <v>1237</v>
      </c>
      <c r="H931" s="9" t="s">
        <v>2831</v>
      </c>
      <c r="I931" s="9" t="s">
        <v>3992</v>
      </c>
      <c r="J931" s="9" t="s">
        <v>1022</v>
      </c>
      <c r="K931" s="9" t="s">
        <v>72</v>
      </c>
      <c r="L931" s="9" t="e">
        <v>#N/A</v>
      </c>
      <c r="M931" s="9"/>
      <c r="N931" s="9"/>
      <c r="O931" s="9"/>
      <c r="P931" s="9"/>
      <c r="Q931" s="9"/>
      <c r="R931" s="9" t="s">
        <v>10342</v>
      </c>
      <c r="S931" s="9" t="s">
        <v>10346</v>
      </c>
      <c r="T931" s="9" t="s">
        <v>8855</v>
      </c>
      <c r="U931" s="9" t="s">
        <v>8629</v>
      </c>
    </row>
    <row r="932" spans="1:21" x14ac:dyDescent="0.2">
      <c r="A932" s="6" t="s">
        <v>3656</v>
      </c>
      <c r="B932" s="6" t="s">
        <v>3655</v>
      </c>
      <c r="C932" s="6" t="s">
        <v>10341</v>
      </c>
      <c r="D932" s="6" t="s">
        <v>168</v>
      </c>
      <c r="E932" s="6" t="s">
        <v>65</v>
      </c>
      <c r="F932" s="8" t="s">
        <v>66</v>
      </c>
      <c r="G932" s="6" t="s">
        <v>1237</v>
      </c>
      <c r="H932" s="6" t="s">
        <v>3657</v>
      </c>
      <c r="I932" s="6" t="s">
        <v>3658</v>
      </c>
      <c r="J932" s="6" t="s">
        <v>3267</v>
      </c>
      <c r="K932" s="6" t="s">
        <v>72</v>
      </c>
      <c r="L932" s="6" t="e">
        <v>#N/A</v>
      </c>
      <c r="M932" s="6"/>
      <c r="N932" s="6"/>
      <c r="O932" s="6"/>
      <c r="P932" s="6"/>
      <c r="Q932" s="6"/>
      <c r="R932" s="6" t="s">
        <v>10342</v>
      </c>
      <c r="S932" s="6" t="s">
        <v>10347</v>
      </c>
      <c r="T932" s="6" t="s">
        <v>10322</v>
      </c>
      <c r="U932" s="6" t="s">
        <v>8629</v>
      </c>
    </row>
    <row r="933" spans="1:21" x14ac:dyDescent="0.2">
      <c r="A933" s="9" t="s">
        <v>4315</v>
      </c>
      <c r="B933" s="9" t="s">
        <v>4314</v>
      </c>
      <c r="C933" s="9" t="s">
        <v>10341</v>
      </c>
      <c r="D933" s="9" t="s">
        <v>168</v>
      </c>
      <c r="E933" s="9" t="s">
        <v>65</v>
      </c>
      <c r="F933" s="10" t="s">
        <v>66</v>
      </c>
      <c r="G933" s="9" t="s">
        <v>1237</v>
      </c>
      <c r="H933" s="9" t="s">
        <v>4316</v>
      </c>
      <c r="I933" s="9" t="s">
        <v>2245</v>
      </c>
      <c r="J933" s="9" t="s">
        <v>4317</v>
      </c>
      <c r="K933" s="9" t="s">
        <v>72</v>
      </c>
      <c r="L933" s="9" t="e">
        <v>#N/A</v>
      </c>
      <c r="M933" s="9"/>
      <c r="N933" s="9"/>
      <c r="O933" s="9"/>
      <c r="P933" s="9"/>
      <c r="Q933" s="9"/>
      <c r="R933" s="9" t="s">
        <v>10342</v>
      </c>
      <c r="S933" s="9" t="s">
        <v>10348</v>
      </c>
      <c r="T933" s="9" t="s">
        <v>10349</v>
      </c>
      <c r="U933" s="9" t="s">
        <v>8629</v>
      </c>
    </row>
    <row r="934" spans="1:21" x14ac:dyDescent="0.2">
      <c r="A934" s="6" t="s">
        <v>4917</v>
      </c>
      <c r="B934" s="6" t="s">
        <v>4915</v>
      </c>
      <c r="C934" s="6" t="s">
        <v>10341</v>
      </c>
      <c r="D934" s="6" t="s">
        <v>168</v>
      </c>
      <c r="E934" s="6" t="s">
        <v>65</v>
      </c>
      <c r="F934" s="8" t="s">
        <v>66</v>
      </c>
      <c r="G934" s="6" t="s">
        <v>1237</v>
      </c>
      <c r="H934" s="6" t="s">
        <v>4918</v>
      </c>
      <c r="I934" s="6" t="s">
        <v>4919</v>
      </c>
      <c r="J934" s="6" t="s">
        <v>186</v>
      </c>
      <c r="K934" s="6" t="s">
        <v>72</v>
      </c>
      <c r="L934" s="6" t="e">
        <v>#N/A</v>
      </c>
      <c r="M934" s="6"/>
      <c r="N934" s="6"/>
      <c r="O934" s="6"/>
      <c r="P934" s="6"/>
      <c r="Q934" s="6"/>
      <c r="R934" s="6" t="s">
        <v>10342</v>
      </c>
      <c r="S934" s="6" t="s">
        <v>10350</v>
      </c>
      <c r="T934" s="6" t="s">
        <v>8987</v>
      </c>
      <c r="U934" s="6" t="s">
        <v>8629</v>
      </c>
    </row>
    <row r="935" spans="1:21" x14ac:dyDescent="0.2">
      <c r="A935" s="9" t="s">
        <v>4178</v>
      </c>
      <c r="B935" s="9" t="s">
        <v>4176</v>
      </c>
      <c r="C935" s="9" t="s">
        <v>10341</v>
      </c>
      <c r="D935" s="9" t="s">
        <v>168</v>
      </c>
      <c r="E935" s="9" t="s">
        <v>65</v>
      </c>
      <c r="F935" s="10" t="s">
        <v>66</v>
      </c>
      <c r="G935" s="9" t="s">
        <v>1237</v>
      </c>
      <c r="H935" s="9" t="s">
        <v>886</v>
      </c>
      <c r="I935" s="9" t="s">
        <v>4179</v>
      </c>
      <c r="J935" s="9" t="s">
        <v>4180</v>
      </c>
      <c r="K935" s="9" t="s">
        <v>72</v>
      </c>
      <c r="L935" s="9" t="e">
        <v>#N/A</v>
      </c>
      <c r="M935" s="9"/>
      <c r="N935" s="9"/>
      <c r="O935" s="9"/>
      <c r="P935" s="9"/>
      <c r="Q935" s="9"/>
      <c r="R935" s="9" t="s">
        <v>10342</v>
      </c>
      <c r="S935" s="9" t="s">
        <v>10351</v>
      </c>
      <c r="T935" s="9" t="s">
        <v>10352</v>
      </c>
      <c r="U935" s="9" t="s">
        <v>8629</v>
      </c>
    </row>
    <row r="936" spans="1:21" x14ac:dyDescent="0.2">
      <c r="A936" s="6" t="s">
        <v>3683</v>
      </c>
      <c r="B936" s="6" t="s">
        <v>3682</v>
      </c>
      <c r="C936" s="6" t="s">
        <v>10341</v>
      </c>
      <c r="D936" s="6" t="s">
        <v>168</v>
      </c>
      <c r="E936" s="6" t="s">
        <v>65</v>
      </c>
      <c r="F936" s="8" t="s">
        <v>66</v>
      </c>
      <c r="G936" s="6" t="s">
        <v>1237</v>
      </c>
      <c r="H936" s="6" t="s">
        <v>3684</v>
      </c>
      <c r="I936" s="6" t="s">
        <v>3685</v>
      </c>
      <c r="J936" s="6" t="s">
        <v>3686</v>
      </c>
      <c r="K936" s="6" t="s">
        <v>72</v>
      </c>
      <c r="L936" s="6" t="e">
        <v>#N/A</v>
      </c>
      <c r="M936" s="6"/>
      <c r="N936" s="6"/>
      <c r="O936" s="6"/>
      <c r="P936" s="6"/>
      <c r="Q936" s="6"/>
      <c r="R936" s="6" t="s">
        <v>10342</v>
      </c>
      <c r="S936" s="6" t="s">
        <v>10353</v>
      </c>
      <c r="T936" s="6" t="s">
        <v>10354</v>
      </c>
      <c r="U936" s="6" t="s">
        <v>8629</v>
      </c>
    </row>
    <row r="937" spans="1:21" x14ac:dyDescent="0.2">
      <c r="A937" s="9" t="s">
        <v>1772</v>
      </c>
      <c r="B937" s="9" t="s">
        <v>1771</v>
      </c>
      <c r="C937" s="9" t="s">
        <v>10341</v>
      </c>
      <c r="D937" s="9" t="s">
        <v>168</v>
      </c>
      <c r="E937" s="9" t="s">
        <v>65</v>
      </c>
      <c r="F937" s="10" t="s">
        <v>66</v>
      </c>
      <c r="G937" s="9" t="s">
        <v>1237</v>
      </c>
      <c r="H937" s="9" t="s">
        <v>1773</v>
      </c>
      <c r="I937" s="9" t="s">
        <v>1774</v>
      </c>
      <c r="J937" s="9" t="s">
        <v>1769</v>
      </c>
      <c r="K937" s="9" t="s">
        <v>72</v>
      </c>
      <c r="L937" s="9" t="e">
        <v>#N/A</v>
      </c>
      <c r="M937" s="9"/>
      <c r="N937" s="9"/>
      <c r="O937" s="9"/>
      <c r="P937" s="9"/>
      <c r="Q937" s="9"/>
      <c r="R937" s="9" t="s">
        <v>10342</v>
      </c>
      <c r="S937" s="9" t="s">
        <v>10355</v>
      </c>
      <c r="T937" s="9" t="s">
        <v>10340</v>
      </c>
      <c r="U937" s="9" t="s">
        <v>8629</v>
      </c>
    </row>
    <row r="938" spans="1:21" x14ac:dyDescent="0.2">
      <c r="A938" s="6" t="s">
        <v>1767</v>
      </c>
      <c r="B938" s="6" t="s">
        <v>1766</v>
      </c>
      <c r="C938" s="6" t="s">
        <v>10341</v>
      </c>
      <c r="D938" s="6" t="s">
        <v>168</v>
      </c>
      <c r="E938" s="6" t="s">
        <v>65</v>
      </c>
      <c r="F938" s="8" t="s">
        <v>66</v>
      </c>
      <c r="G938" s="6" t="s">
        <v>1237</v>
      </c>
      <c r="H938" s="6" t="s">
        <v>1768</v>
      </c>
      <c r="I938" s="6" t="s">
        <v>898</v>
      </c>
      <c r="J938" s="6" t="s">
        <v>1769</v>
      </c>
      <c r="K938" s="6" t="s">
        <v>72</v>
      </c>
      <c r="L938" s="6" t="e">
        <v>#N/A</v>
      </c>
      <c r="M938" s="6"/>
      <c r="N938" s="6"/>
      <c r="O938" s="6"/>
      <c r="P938" s="6"/>
      <c r="Q938" s="6"/>
      <c r="R938" s="6" t="s">
        <v>10342</v>
      </c>
      <c r="S938" s="6" t="s">
        <v>10356</v>
      </c>
      <c r="T938" s="6" t="s">
        <v>10340</v>
      </c>
      <c r="U938" s="6" t="s">
        <v>8629</v>
      </c>
    </row>
    <row r="939" spans="1:21" x14ac:dyDescent="0.2">
      <c r="A939" s="9" t="s">
        <v>4188</v>
      </c>
      <c r="B939" s="9" t="s">
        <v>4187</v>
      </c>
      <c r="C939" s="9" t="s">
        <v>10341</v>
      </c>
      <c r="D939" s="9" t="s">
        <v>168</v>
      </c>
      <c r="E939" s="9" t="s">
        <v>65</v>
      </c>
      <c r="F939" s="10" t="s">
        <v>66</v>
      </c>
      <c r="G939" s="9" t="s">
        <v>1237</v>
      </c>
      <c r="H939" s="9" t="s">
        <v>4189</v>
      </c>
      <c r="I939" s="9" t="s">
        <v>4190</v>
      </c>
      <c r="J939" s="9" t="s">
        <v>4180</v>
      </c>
      <c r="K939" s="9" t="s">
        <v>72</v>
      </c>
      <c r="L939" s="9" t="e">
        <v>#N/A</v>
      </c>
      <c r="M939" s="9"/>
      <c r="N939" s="9"/>
      <c r="O939" s="9"/>
      <c r="P939" s="9"/>
      <c r="Q939" s="9"/>
      <c r="R939" s="9" t="s">
        <v>10342</v>
      </c>
      <c r="S939" s="9" t="s">
        <v>10357</v>
      </c>
      <c r="T939" s="9" t="s">
        <v>10352</v>
      </c>
      <c r="U939" s="9" t="s">
        <v>8629</v>
      </c>
    </row>
    <row r="940" spans="1:21" x14ac:dyDescent="0.2">
      <c r="A940" s="6" t="s">
        <v>3678</v>
      </c>
      <c r="B940" s="6" t="s">
        <v>3677</v>
      </c>
      <c r="C940" s="6" t="s">
        <v>10341</v>
      </c>
      <c r="D940" s="6" t="s">
        <v>168</v>
      </c>
      <c r="E940" s="6" t="s">
        <v>65</v>
      </c>
      <c r="F940" s="8" t="s">
        <v>66</v>
      </c>
      <c r="G940" s="6" t="s">
        <v>1237</v>
      </c>
      <c r="H940" s="6" t="s">
        <v>3679</v>
      </c>
      <c r="I940" s="6" t="s">
        <v>3680</v>
      </c>
      <c r="J940" s="6" t="s">
        <v>3267</v>
      </c>
      <c r="K940" s="6" t="s">
        <v>72</v>
      </c>
      <c r="L940" s="6" t="e">
        <v>#N/A</v>
      </c>
      <c r="M940" s="6"/>
      <c r="N940" s="6"/>
      <c r="O940" s="6"/>
      <c r="P940" s="6"/>
      <c r="Q940" s="6"/>
      <c r="R940" s="6" t="s">
        <v>10342</v>
      </c>
      <c r="S940" s="6" t="s">
        <v>10358</v>
      </c>
      <c r="T940" s="6" t="s">
        <v>10322</v>
      </c>
      <c r="U940" s="6" t="s">
        <v>8629</v>
      </c>
    </row>
    <row r="941" spans="1:21" x14ac:dyDescent="0.2">
      <c r="A941" s="9" t="s">
        <v>3689</v>
      </c>
      <c r="B941" s="9" t="s">
        <v>3688</v>
      </c>
      <c r="C941" s="9" t="s">
        <v>10341</v>
      </c>
      <c r="D941" s="9" t="s">
        <v>168</v>
      </c>
      <c r="E941" s="9" t="s">
        <v>65</v>
      </c>
      <c r="F941" s="10" t="s">
        <v>66</v>
      </c>
      <c r="G941" s="9" t="s">
        <v>1237</v>
      </c>
      <c r="H941" s="9" t="s">
        <v>3690</v>
      </c>
      <c r="I941" s="9" t="s">
        <v>3691</v>
      </c>
      <c r="J941" s="9" t="s">
        <v>3291</v>
      </c>
      <c r="K941" s="9" t="s">
        <v>72</v>
      </c>
      <c r="L941" s="9" t="e">
        <v>#N/A</v>
      </c>
      <c r="M941" s="9"/>
      <c r="N941" s="9"/>
      <c r="O941" s="9"/>
      <c r="P941" s="9"/>
      <c r="Q941" s="9"/>
      <c r="R941" s="9" t="s">
        <v>10342</v>
      </c>
      <c r="S941" s="9" t="s">
        <v>10359</v>
      </c>
      <c r="T941" s="9" t="s">
        <v>10333</v>
      </c>
      <c r="U941" s="9" t="s">
        <v>8629</v>
      </c>
    </row>
    <row r="942" spans="1:21" x14ac:dyDescent="0.2">
      <c r="A942" s="6" t="s">
        <v>4576</v>
      </c>
      <c r="B942" s="6" t="s">
        <v>4575</v>
      </c>
      <c r="C942" s="6" t="s">
        <v>10341</v>
      </c>
      <c r="D942" s="6" t="s">
        <v>168</v>
      </c>
      <c r="E942" s="6" t="s">
        <v>65</v>
      </c>
      <c r="F942" s="8" t="s">
        <v>66</v>
      </c>
      <c r="G942" s="6" t="s">
        <v>1237</v>
      </c>
      <c r="H942" s="6" t="s">
        <v>4577</v>
      </c>
      <c r="I942" s="6" t="s">
        <v>4578</v>
      </c>
      <c r="J942" s="6" t="s">
        <v>4012</v>
      </c>
      <c r="K942" s="6" t="s">
        <v>72</v>
      </c>
      <c r="L942" s="6" t="e">
        <v>#N/A</v>
      </c>
      <c r="M942" s="6"/>
      <c r="N942" s="6"/>
      <c r="O942" s="6"/>
      <c r="P942" s="6"/>
      <c r="Q942" s="6"/>
      <c r="R942" s="6" t="s">
        <v>10342</v>
      </c>
      <c r="S942" s="6" t="s">
        <v>10360</v>
      </c>
      <c r="T942" s="6" t="s">
        <v>10361</v>
      </c>
      <c r="U942" s="6" t="s">
        <v>8629</v>
      </c>
    </row>
    <row r="943" spans="1:21" x14ac:dyDescent="0.2">
      <c r="A943" s="9" t="s">
        <v>4193</v>
      </c>
      <c r="B943" s="9" t="s">
        <v>4192</v>
      </c>
      <c r="C943" s="9" t="s">
        <v>10341</v>
      </c>
      <c r="D943" s="9" t="s">
        <v>168</v>
      </c>
      <c r="E943" s="9" t="s">
        <v>65</v>
      </c>
      <c r="F943" s="10" t="s">
        <v>66</v>
      </c>
      <c r="G943" s="9" t="s">
        <v>1237</v>
      </c>
      <c r="H943" s="9" t="s">
        <v>305</v>
      </c>
      <c r="I943" s="9" t="s">
        <v>4194</v>
      </c>
      <c r="J943" s="9" t="s">
        <v>455</v>
      </c>
      <c r="K943" s="9" t="s">
        <v>72</v>
      </c>
      <c r="L943" s="9" t="e">
        <v>#N/A</v>
      </c>
      <c r="M943" s="9"/>
      <c r="N943" s="9"/>
      <c r="O943" s="9"/>
      <c r="P943" s="9"/>
      <c r="Q943" s="9"/>
      <c r="R943" s="9" t="s">
        <v>10342</v>
      </c>
      <c r="S943" s="9" t="s">
        <v>10362</v>
      </c>
      <c r="T943" s="9" t="s">
        <v>8635</v>
      </c>
      <c r="U943" s="9" t="s">
        <v>8629</v>
      </c>
    </row>
    <row r="944" spans="1:21" x14ac:dyDescent="0.2">
      <c r="A944" s="6" t="s">
        <v>3582</v>
      </c>
      <c r="B944" s="6" t="s">
        <v>3581</v>
      </c>
      <c r="C944" s="6" t="s">
        <v>10341</v>
      </c>
      <c r="D944" s="6" t="s">
        <v>168</v>
      </c>
      <c r="E944" s="6" t="s">
        <v>65</v>
      </c>
      <c r="F944" s="8" t="s">
        <v>66</v>
      </c>
      <c r="G944" s="6" t="s">
        <v>1237</v>
      </c>
      <c r="H944" s="6" t="s">
        <v>3583</v>
      </c>
      <c r="I944" s="6" t="s">
        <v>3584</v>
      </c>
      <c r="J944" s="6" t="s">
        <v>3585</v>
      </c>
      <c r="K944" s="6" t="s">
        <v>72</v>
      </c>
      <c r="L944" s="6" t="e">
        <v>#N/A</v>
      </c>
      <c r="M944" s="6"/>
      <c r="N944" s="6"/>
      <c r="O944" s="6"/>
      <c r="P944" s="6"/>
      <c r="Q944" s="6"/>
      <c r="R944" s="6" t="s">
        <v>10342</v>
      </c>
      <c r="S944" s="6" t="s">
        <v>10363</v>
      </c>
      <c r="T944" s="6" t="s">
        <v>10364</v>
      </c>
      <c r="U944" s="6" t="s">
        <v>8629</v>
      </c>
    </row>
    <row r="945" spans="1:21" x14ac:dyDescent="0.2">
      <c r="A945" s="9" t="s">
        <v>3694</v>
      </c>
      <c r="B945" s="9" t="s">
        <v>3693</v>
      </c>
      <c r="C945" s="9" t="s">
        <v>10341</v>
      </c>
      <c r="D945" s="9" t="s">
        <v>168</v>
      </c>
      <c r="E945" s="9" t="s">
        <v>65</v>
      </c>
      <c r="F945" s="10" t="s">
        <v>66</v>
      </c>
      <c r="G945" s="9" t="s">
        <v>1237</v>
      </c>
      <c r="H945" s="9" t="s">
        <v>3695</v>
      </c>
      <c r="I945" s="9" t="s">
        <v>3696</v>
      </c>
      <c r="J945" s="9" t="s">
        <v>395</v>
      </c>
      <c r="K945" s="9" t="s">
        <v>72</v>
      </c>
      <c r="L945" s="9" t="e">
        <v>#N/A</v>
      </c>
      <c r="M945" s="9"/>
      <c r="N945" s="9"/>
      <c r="O945" s="9"/>
      <c r="P945" s="9"/>
      <c r="Q945" s="9"/>
      <c r="R945" s="9" t="s">
        <v>10342</v>
      </c>
      <c r="S945" s="9" t="s">
        <v>10365</v>
      </c>
      <c r="T945" s="9" t="s">
        <v>8803</v>
      </c>
      <c r="U945" s="9" t="s">
        <v>8629</v>
      </c>
    </row>
    <row r="946" spans="1:21" x14ac:dyDescent="0.2">
      <c r="A946" s="6" t="s">
        <v>3966</v>
      </c>
      <c r="B946" s="6" t="s">
        <v>3965</v>
      </c>
      <c r="C946" s="6" t="s">
        <v>10341</v>
      </c>
      <c r="D946" s="6" t="s">
        <v>168</v>
      </c>
      <c r="E946" s="6" t="s">
        <v>65</v>
      </c>
      <c r="F946" s="8" t="s">
        <v>66</v>
      </c>
      <c r="G946" s="6" t="s">
        <v>1237</v>
      </c>
      <c r="H946" s="6" t="s">
        <v>3967</v>
      </c>
      <c r="I946" s="6" t="s">
        <v>3968</v>
      </c>
      <c r="J946" s="6" t="s">
        <v>3969</v>
      </c>
      <c r="K946" s="6" t="s">
        <v>72</v>
      </c>
      <c r="L946" s="6" t="e">
        <v>#N/A</v>
      </c>
      <c r="M946" s="6"/>
      <c r="N946" s="6"/>
      <c r="O946" s="6"/>
      <c r="P946" s="6"/>
      <c r="Q946" s="6"/>
      <c r="R946" s="6" t="s">
        <v>10342</v>
      </c>
      <c r="S946" s="6" t="s">
        <v>10366</v>
      </c>
      <c r="T946" s="6" t="s">
        <v>10367</v>
      </c>
      <c r="U946" s="6" t="s">
        <v>8629</v>
      </c>
    </row>
    <row r="947" spans="1:21" x14ac:dyDescent="0.2">
      <c r="A947" s="9" t="s">
        <v>1762</v>
      </c>
      <c r="B947" s="9" t="s">
        <v>1761</v>
      </c>
      <c r="C947" s="9" t="s">
        <v>10341</v>
      </c>
      <c r="D947" s="9" t="s">
        <v>168</v>
      </c>
      <c r="E947" s="9" t="s">
        <v>65</v>
      </c>
      <c r="F947" s="10" t="s">
        <v>66</v>
      </c>
      <c r="G947" s="9" t="s">
        <v>1237</v>
      </c>
      <c r="H947" s="9" t="s">
        <v>1763</v>
      </c>
      <c r="I947" s="9" t="s">
        <v>1764</v>
      </c>
      <c r="J947" s="9" t="s">
        <v>186</v>
      </c>
      <c r="K947" s="9" t="s">
        <v>72</v>
      </c>
      <c r="L947" s="9" t="e">
        <v>#N/A</v>
      </c>
      <c r="M947" s="9"/>
      <c r="N947" s="9"/>
      <c r="O947" s="9"/>
      <c r="P947" s="9"/>
      <c r="Q947" s="9"/>
      <c r="R947" s="9" t="s">
        <v>10342</v>
      </c>
      <c r="S947" s="9" t="s">
        <v>10368</v>
      </c>
      <c r="T947" s="9" t="s">
        <v>8987</v>
      </c>
      <c r="U947" s="9" t="s">
        <v>8629</v>
      </c>
    </row>
    <row r="948" spans="1:21" x14ac:dyDescent="0.2">
      <c r="A948" s="6" t="s">
        <v>4009</v>
      </c>
      <c r="B948" s="6" t="s">
        <v>4008</v>
      </c>
      <c r="C948" s="6" t="s">
        <v>10341</v>
      </c>
      <c r="D948" s="6" t="s">
        <v>168</v>
      </c>
      <c r="E948" s="6" t="s">
        <v>65</v>
      </c>
      <c r="F948" s="8" t="s">
        <v>66</v>
      </c>
      <c r="G948" s="6" t="s">
        <v>1237</v>
      </c>
      <c r="H948" s="6" t="s">
        <v>4010</v>
      </c>
      <c r="I948" s="6" t="s">
        <v>4011</v>
      </c>
      <c r="J948" s="6" t="s">
        <v>4012</v>
      </c>
      <c r="K948" s="6" t="s">
        <v>72</v>
      </c>
      <c r="L948" s="6" t="e">
        <v>#N/A</v>
      </c>
      <c r="M948" s="6"/>
      <c r="N948" s="6"/>
      <c r="O948" s="6"/>
      <c r="P948" s="6"/>
      <c r="Q948" s="6"/>
      <c r="R948" s="6" t="s">
        <v>10342</v>
      </c>
      <c r="S948" s="6" t="s">
        <v>10369</v>
      </c>
      <c r="T948" s="6" t="s">
        <v>10361</v>
      </c>
      <c r="U948" s="6" t="s">
        <v>8629</v>
      </c>
    </row>
    <row r="949" spans="1:21" x14ac:dyDescent="0.2">
      <c r="A949" s="9" t="s">
        <v>3957</v>
      </c>
      <c r="B949" s="9" t="s">
        <v>3956</v>
      </c>
      <c r="C949" s="9" t="s">
        <v>10341</v>
      </c>
      <c r="D949" s="9" t="s">
        <v>63</v>
      </c>
      <c r="E949" s="9" t="s">
        <v>65</v>
      </c>
      <c r="F949" s="10" t="s">
        <v>66</v>
      </c>
      <c r="G949" s="9" t="s">
        <v>1237</v>
      </c>
      <c r="H949" s="9" t="s">
        <v>3958</v>
      </c>
      <c r="I949" s="9" t="s">
        <v>3959</v>
      </c>
      <c r="J949" s="9" t="s">
        <v>3267</v>
      </c>
      <c r="K949" s="9" t="s">
        <v>72</v>
      </c>
      <c r="L949" s="9" t="e">
        <v>#N/A</v>
      </c>
      <c r="M949" s="9"/>
      <c r="N949" s="9"/>
      <c r="O949" s="9"/>
      <c r="P949" s="9"/>
      <c r="Q949" s="9"/>
      <c r="R949" s="9" t="s">
        <v>10342</v>
      </c>
      <c r="S949" s="9" t="s">
        <v>10370</v>
      </c>
      <c r="T949" s="9" t="s">
        <v>10322</v>
      </c>
      <c r="U949" s="9" t="s">
        <v>8627</v>
      </c>
    </row>
    <row r="950" spans="1:21" x14ac:dyDescent="0.2">
      <c r="A950" s="6" t="s">
        <v>4320</v>
      </c>
      <c r="B950" s="6" t="s">
        <v>4319</v>
      </c>
      <c r="C950" s="6" t="s">
        <v>10341</v>
      </c>
      <c r="D950" s="6" t="s">
        <v>168</v>
      </c>
      <c r="E950" s="6" t="s">
        <v>65</v>
      </c>
      <c r="F950" s="8" t="s">
        <v>66</v>
      </c>
      <c r="G950" s="6" t="s">
        <v>1237</v>
      </c>
      <c r="H950" s="6" t="s">
        <v>4321</v>
      </c>
      <c r="I950" s="6" t="s">
        <v>4322</v>
      </c>
      <c r="J950" s="6" t="s">
        <v>1047</v>
      </c>
      <c r="K950" s="6" t="s">
        <v>72</v>
      </c>
      <c r="L950" s="6" t="e">
        <v>#N/A</v>
      </c>
      <c r="M950" s="6"/>
      <c r="N950" s="6"/>
      <c r="O950" s="6"/>
      <c r="P950" s="6"/>
      <c r="Q950" s="6"/>
      <c r="R950" s="6" t="s">
        <v>10342</v>
      </c>
      <c r="S950" s="6" t="s">
        <v>10371</v>
      </c>
      <c r="T950" s="6" t="s">
        <v>8989</v>
      </c>
      <c r="U950" s="6" t="s">
        <v>8629</v>
      </c>
    </row>
    <row r="951" spans="1:21" x14ac:dyDescent="0.2">
      <c r="A951" s="9" t="s">
        <v>4157</v>
      </c>
      <c r="B951" s="9" t="s">
        <v>4156</v>
      </c>
      <c r="C951" s="9" t="s">
        <v>10341</v>
      </c>
      <c r="D951" s="9" t="s">
        <v>168</v>
      </c>
      <c r="E951" s="9" t="s">
        <v>65</v>
      </c>
      <c r="F951" s="10" t="s">
        <v>66</v>
      </c>
      <c r="G951" s="9" t="s">
        <v>1237</v>
      </c>
      <c r="H951" s="9" t="s">
        <v>2560</v>
      </c>
      <c r="I951" s="9" t="s">
        <v>4158</v>
      </c>
      <c r="J951" s="9" t="s">
        <v>1427</v>
      </c>
      <c r="K951" s="9" t="s">
        <v>72</v>
      </c>
      <c r="L951" s="9" t="e">
        <v>#N/A</v>
      </c>
      <c r="M951" s="9"/>
      <c r="N951" s="9"/>
      <c r="O951" s="9"/>
      <c r="P951" s="9"/>
      <c r="Q951" s="9"/>
      <c r="R951" s="9" t="s">
        <v>10342</v>
      </c>
      <c r="S951" s="9" t="s">
        <v>10372</v>
      </c>
      <c r="T951" s="9" t="s">
        <v>10373</v>
      </c>
      <c r="U951" s="9" t="s">
        <v>8629</v>
      </c>
    </row>
    <row r="952" spans="1:21" x14ac:dyDescent="0.2">
      <c r="A952" s="6" t="s">
        <v>3620</v>
      </c>
      <c r="B952" s="6" t="s">
        <v>3619</v>
      </c>
      <c r="C952" s="6" t="s">
        <v>10341</v>
      </c>
      <c r="D952" s="6" t="s">
        <v>168</v>
      </c>
      <c r="E952" s="6" t="s">
        <v>65</v>
      </c>
      <c r="F952" s="8" t="s">
        <v>66</v>
      </c>
      <c r="G952" s="6" t="s">
        <v>1237</v>
      </c>
      <c r="H952" s="6" t="s">
        <v>288</v>
      </c>
      <c r="I952" s="6" t="s">
        <v>3621</v>
      </c>
      <c r="J952" s="6" t="s">
        <v>219</v>
      </c>
      <c r="K952" s="6" t="s">
        <v>72</v>
      </c>
      <c r="L952" s="6" t="e">
        <v>#N/A</v>
      </c>
      <c r="M952" s="6"/>
      <c r="N952" s="6"/>
      <c r="O952" s="6"/>
      <c r="P952" s="6"/>
      <c r="Q952" s="6"/>
      <c r="R952" s="6" t="s">
        <v>10342</v>
      </c>
      <c r="S952" s="6" t="s">
        <v>10374</v>
      </c>
      <c r="T952" s="6" t="s">
        <v>8817</v>
      </c>
      <c r="U952" s="6" t="s">
        <v>8629</v>
      </c>
    </row>
    <row r="953" spans="1:21" x14ac:dyDescent="0.2">
      <c r="A953" s="9" t="s">
        <v>4400</v>
      </c>
      <c r="B953" s="9" t="s">
        <v>4399</v>
      </c>
      <c r="C953" s="9" t="s">
        <v>10341</v>
      </c>
      <c r="D953" s="9" t="s">
        <v>168</v>
      </c>
      <c r="E953" s="9" t="s">
        <v>65</v>
      </c>
      <c r="F953" s="10" t="s">
        <v>66</v>
      </c>
      <c r="G953" s="9" t="s">
        <v>1237</v>
      </c>
      <c r="H953" s="9" t="s">
        <v>4401</v>
      </c>
      <c r="I953" s="9" t="s">
        <v>4402</v>
      </c>
      <c r="J953" s="9" t="s">
        <v>4403</v>
      </c>
      <c r="K953" s="9" t="s">
        <v>72</v>
      </c>
      <c r="L953" s="9" t="e">
        <v>#N/A</v>
      </c>
      <c r="M953" s="9"/>
      <c r="N953" s="9"/>
      <c r="O953" s="9"/>
      <c r="P953" s="9"/>
      <c r="Q953" s="9"/>
      <c r="R953" s="9" t="s">
        <v>10342</v>
      </c>
      <c r="S953" s="9" t="s">
        <v>10375</v>
      </c>
      <c r="T953" s="9" t="s">
        <v>10376</v>
      </c>
      <c r="U953" s="9" t="s">
        <v>8629</v>
      </c>
    </row>
    <row r="954" spans="1:21" x14ac:dyDescent="0.2">
      <c r="A954" s="6" t="s">
        <v>4167</v>
      </c>
      <c r="B954" s="6" t="s">
        <v>4166</v>
      </c>
      <c r="C954" s="6" t="s">
        <v>10341</v>
      </c>
      <c r="D954" s="6" t="s">
        <v>168</v>
      </c>
      <c r="E954" s="6" t="s">
        <v>65</v>
      </c>
      <c r="F954" s="8" t="s">
        <v>66</v>
      </c>
      <c r="G954" s="6" t="s">
        <v>1237</v>
      </c>
      <c r="H954" s="6" t="s">
        <v>4168</v>
      </c>
      <c r="I954" s="6" t="s">
        <v>4169</v>
      </c>
      <c r="J954" s="6" t="s">
        <v>4170</v>
      </c>
      <c r="K954" s="6" t="s">
        <v>72</v>
      </c>
      <c r="L954" s="6" t="e">
        <v>#N/A</v>
      </c>
      <c r="M954" s="6"/>
      <c r="N954" s="6"/>
      <c r="O954" s="6"/>
      <c r="P954" s="6"/>
      <c r="Q954" s="6"/>
      <c r="R954" s="6" t="s">
        <v>10342</v>
      </c>
      <c r="S954" s="6" t="s">
        <v>10377</v>
      </c>
      <c r="T954" s="6" t="s">
        <v>10378</v>
      </c>
      <c r="U954" s="6" t="s">
        <v>8629</v>
      </c>
    </row>
    <row r="955" spans="1:21" x14ac:dyDescent="0.2">
      <c r="A955" s="9" t="s">
        <v>4336</v>
      </c>
      <c r="B955" s="9" t="s">
        <v>4335</v>
      </c>
      <c r="C955" s="9" t="s">
        <v>10341</v>
      </c>
      <c r="D955" s="9" t="s">
        <v>168</v>
      </c>
      <c r="E955" s="9" t="s">
        <v>65</v>
      </c>
      <c r="F955" s="10" t="s">
        <v>66</v>
      </c>
      <c r="G955" s="9" t="s">
        <v>1237</v>
      </c>
      <c r="H955" s="9" t="s">
        <v>4337</v>
      </c>
      <c r="I955" s="9" t="s">
        <v>4338</v>
      </c>
      <c r="J955" s="9" t="s">
        <v>4180</v>
      </c>
      <c r="K955" s="9" t="s">
        <v>72</v>
      </c>
      <c r="L955" s="9" t="e">
        <v>#N/A</v>
      </c>
      <c r="M955" s="9"/>
      <c r="N955" s="9"/>
      <c r="O955" s="9"/>
      <c r="P955" s="9"/>
      <c r="Q955" s="9"/>
      <c r="R955" s="9" t="s">
        <v>10342</v>
      </c>
      <c r="S955" s="9" t="s">
        <v>10379</v>
      </c>
      <c r="T955" s="9" t="s">
        <v>10352</v>
      </c>
      <c r="U955" s="9" t="s">
        <v>8629</v>
      </c>
    </row>
    <row r="956" spans="1:21" x14ac:dyDescent="0.2">
      <c r="A956" s="6" t="s">
        <v>4352</v>
      </c>
      <c r="B956" s="6" t="s">
        <v>4351</v>
      </c>
      <c r="C956" s="6" t="s">
        <v>10341</v>
      </c>
      <c r="D956" s="6" t="s">
        <v>168</v>
      </c>
      <c r="E956" s="6" t="s">
        <v>65</v>
      </c>
      <c r="F956" s="8" t="s">
        <v>66</v>
      </c>
      <c r="G956" s="6" t="s">
        <v>1237</v>
      </c>
      <c r="H956" s="6" t="s">
        <v>4353</v>
      </c>
      <c r="I956" s="6" t="s">
        <v>4354</v>
      </c>
      <c r="J956" s="6" t="s">
        <v>3267</v>
      </c>
      <c r="K956" s="6" t="s">
        <v>72</v>
      </c>
      <c r="L956" s="6" t="e">
        <v>#N/A</v>
      </c>
      <c r="M956" s="6"/>
      <c r="N956" s="6"/>
      <c r="O956" s="6"/>
      <c r="P956" s="6"/>
      <c r="Q956" s="6"/>
      <c r="R956" s="6" t="s">
        <v>10342</v>
      </c>
      <c r="S956" s="6" t="s">
        <v>10380</v>
      </c>
      <c r="T956" s="6" t="s">
        <v>10322</v>
      </c>
      <c r="U956" s="6" t="s">
        <v>8629</v>
      </c>
    </row>
    <row r="957" spans="1:21" x14ac:dyDescent="0.2">
      <c r="A957" s="9" t="s">
        <v>1756</v>
      </c>
      <c r="B957" s="9" t="s">
        <v>1754</v>
      </c>
      <c r="C957" s="9" t="s">
        <v>10341</v>
      </c>
      <c r="D957" s="9" t="s">
        <v>168</v>
      </c>
      <c r="E957" s="9" t="s">
        <v>65</v>
      </c>
      <c r="F957" s="10" t="s">
        <v>66</v>
      </c>
      <c r="G957" s="9" t="s">
        <v>1237</v>
      </c>
      <c r="H957" s="9" t="s">
        <v>1757</v>
      </c>
      <c r="I957" s="9" t="s">
        <v>1758</v>
      </c>
      <c r="J957" s="9" t="s">
        <v>1759</v>
      </c>
      <c r="K957" s="9" t="s">
        <v>72</v>
      </c>
      <c r="L957" s="9" t="e">
        <v>#N/A</v>
      </c>
      <c r="M957" s="9"/>
      <c r="N957" s="9"/>
      <c r="O957" s="9"/>
      <c r="P957" s="9"/>
      <c r="Q957" s="9"/>
      <c r="R957" s="9" t="s">
        <v>10342</v>
      </c>
      <c r="S957" s="9" t="s">
        <v>10381</v>
      </c>
      <c r="T957" s="9" t="s">
        <v>10382</v>
      </c>
      <c r="U957" s="9" t="s">
        <v>8629</v>
      </c>
    </row>
    <row r="958" spans="1:21" x14ac:dyDescent="0.2">
      <c r="A958" s="6" t="s">
        <v>1887</v>
      </c>
      <c r="B958" s="6" t="s">
        <v>1886</v>
      </c>
      <c r="C958" s="6" t="s">
        <v>1260</v>
      </c>
      <c r="D958" s="6" t="s">
        <v>168</v>
      </c>
      <c r="E958" s="6" t="s">
        <v>65</v>
      </c>
      <c r="F958" s="8" t="s">
        <v>66</v>
      </c>
      <c r="G958" s="6" t="s">
        <v>1237</v>
      </c>
      <c r="H958" s="6" t="s">
        <v>1888</v>
      </c>
      <c r="I958" s="6" t="s">
        <v>1889</v>
      </c>
      <c r="J958" s="6" t="s">
        <v>1264</v>
      </c>
      <c r="K958" s="6" t="s">
        <v>72</v>
      </c>
      <c r="L958" s="6" t="e">
        <v>#N/A</v>
      </c>
      <c r="M958" s="6"/>
      <c r="N958" s="6"/>
      <c r="O958" s="6"/>
      <c r="P958" s="6"/>
      <c r="Q958" s="6"/>
      <c r="R958" s="6" t="s">
        <v>10383</v>
      </c>
      <c r="S958" s="6" t="s">
        <v>10384</v>
      </c>
      <c r="T958" s="6" t="s">
        <v>10385</v>
      </c>
      <c r="U958" s="6" t="s">
        <v>8629</v>
      </c>
    </row>
    <row r="959" spans="1:21" x14ac:dyDescent="0.2">
      <c r="A959" s="9" t="s">
        <v>1751</v>
      </c>
      <c r="B959" s="9" t="s">
        <v>1750</v>
      </c>
      <c r="C959" s="9" t="s">
        <v>1260</v>
      </c>
      <c r="D959" s="9" t="s">
        <v>168</v>
      </c>
      <c r="E959" s="9" t="s">
        <v>65</v>
      </c>
      <c r="F959" s="10" t="s">
        <v>66</v>
      </c>
      <c r="G959" s="9" t="s">
        <v>1237</v>
      </c>
      <c r="H959" s="9" t="s">
        <v>1752</v>
      </c>
      <c r="I959" s="9" t="s">
        <v>1086</v>
      </c>
      <c r="J959" s="9" t="s">
        <v>1264</v>
      </c>
      <c r="K959" s="9" t="s">
        <v>72</v>
      </c>
      <c r="L959" s="9" t="e">
        <v>#N/A</v>
      </c>
      <c r="M959" s="9"/>
      <c r="N959" s="9"/>
      <c r="O959" s="9"/>
      <c r="P959" s="9"/>
      <c r="Q959" s="9"/>
      <c r="R959" s="9" t="s">
        <v>10383</v>
      </c>
      <c r="S959" s="9" t="s">
        <v>10386</v>
      </c>
      <c r="T959" s="9" t="s">
        <v>10385</v>
      </c>
      <c r="U959" s="9" t="s">
        <v>8629</v>
      </c>
    </row>
    <row r="960" spans="1:21" x14ac:dyDescent="0.2">
      <c r="A960" s="6" t="s">
        <v>1746</v>
      </c>
      <c r="B960" s="6" t="s">
        <v>1745</v>
      </c>
      <c r="C960" s="6" t="s">
        <v>1260</v>
      </c>
      <c r="D960" s="6" t="s">
        <v>168</v>
      </c>
      <c r="E960" s="6" t="s">
        <v>65</v>
      </c>
      <c r="F960" s="8" t="s">
        <v>66</v>
      </c>
      <c r="G960" s="6" t="s">
        <v>1237</v>
      </c>
      <c r="H960" s="6" t="s">
        <v>1747</v>
      </c>
      <c r="I960" s="6" t="s">
        <v>1748</v>
      </c>
      <c r="J960" s="6" t="s">
        <v>1264</v>
      </c>
      <c r="K960" s="6" t="s">
        <v>72</v>
      </c>
      <c r="L960" s="6" t="e">
        <v>#N/A</v>
      </c>
      <c r="M960" s="6"/>
      <c r="N960" s="6"/>
      <c r="O960" s="6"/>
      <c r="P960" s="6"/>
      <c r="Q960" s="6"/>
      <c r="R960" s="6" t="s">
        <v>10383</v>
      </c>
      <c r="S960" s="6" t="s">
        <v>10387</v>
      </c>
      <c r="T960" s="6" t="s">
        <v>10385</v>
      </c>
      <c r="U960" s="6" t="s">
        <v>8629</v>
      </c>
    </row>
    <row r="961" spans="1:21" x14ac:dyDescent="0.2">
      <c r="A961" s="9" t="s">
        <v>1741</v>
      </c>
      <c r="B961" s="9" t="s">
        <v>1740</v>
      </c>
      <c r="C961" s="9" t="s">
        <v>1260</v>
      </c>
      <c r="D961" s="9" t="s">
        <v>168</v>
      </c>
      <c r="E961" s="9" t="s">
        <v>65</v>
      </c>
      <c r="F961" s="10" t="s">
        <v>66</v>
      </c>
      <c r="G961" s="9" t="s">
        <v>1237</v>
      </c>
      <c r="H961" s="9" t="s">
        <v>1742</v>
      </c>
      <c r="I961" s="9" t="s">
        <v>1743</v>
      </c>
      <c r="J961" s="9" t="s">
        <v>1264</v>
      </c>
      <c r="K961" s="9" t="s">
        <v>72</v>
      </c>
      <c r="L961" s="9" t="e">
        <v>#N/A</v>
      </c>
      <c r="M961" s="9"/>
      <c r="N961" s="9"/>
      <c r="O961" s="9"/>
      <c r="P961" s="9"/>
      <c r="Q961" s="9"/>
      <c r="R961" s="9" t="s">
        <v>10383</v>
      </c>
      <c r="S961" s="9" t="s">
        <v>10388</v>
      </c>
      <c r="T961" s="9" t="s">
        <v>10385</v>
      </c>
      <c r="U961" s="9" t="s">
        <v>8629</v>
      </c>
    </row>
    <row r="962" spans="1:21" x14ac:dyDescent="0.2">
      <c r="A962" s="6" t="s">
        <v>1736</v>
      </c>
      <c r="B962" s="6" t="s">
        <v>1735</v>
      </c>
      <c r="C962" s="6" t="s">
        <v>1260</v>
      </c>
      <c r="D962" s="6" t="s">
        <v>168</v>
      </c>
      <c r="E962" s="6" t="s">
        <v>65</v>
      </c>
      <c r="F962" s="8" t="s">
        <v>66</v>
      </c>
      <c r="G962" s="6" t="s">
        <v>1237</v>
      </c>
      <c r="H962" s="6" t="s">
        <v>1737</v>
      </c>
      <c r="I962" s="6" t="s">
        <v>1738</v>
      </c>
      <c r="J962" s="6" t="s">
        <v>1264</v>
      </c>
      <c r="K962" s="6" t="s">
        <v>72</v>
      </c>
      <c r="L962" s="6" t="e">
        <v>#N/A</v>
      </c>
      <c r="M962" s="6"/>
      <c r="N962" s="6"/>
      <c r="O962" s="6"/>
      <c r="P962" s="6"/>
      <c r="Q962" s="6"/>
      <c r="R962" s="6" t="s">
        <v>10383</v>
      </c>
      <c r="S962" s="6" t="s">
        <v>10389</v>
      </c>
      <c r="T962" s="6" t="s">
        <v>10385</v>
      </c>
      <c r="U962" s="6" t="s">
        <v>8629</v>
      </c>
    </row>
    <row r="963" spans="1:21" x14ac:dyDescent="0.2">
      <c r="A963" s="9" t="s">
        <v>1731</v>
      </c>
      <c r="B963" s="9" t="s">
        <v>1730</v>
      </c>
      <c r="C963" s="9" t="s">
        <v>1260</v>
      </c>
      <c r="D963" s="9" t="s">
        <v>168</v>
      </c>
      <c r="E963" s="9" t="s">
        <v>65</v>
      </c>
      <c r="F963" s="10" t="s">
        <v>66</v>
      </c>
      <c r="G963" s="9" t="s">
        <v>1237</v>
      </c>
      <c r="H963" s="9" t="s">
        <v>1732</v>
      </c>
      <c r="I963" s="9" t="s">
        <v>1733</v>
      </c>
      <c r="J963" s="9" t="s">
        <v>1264</v>
      </c>
      <c r="K963" s="9" t="s">
        <v>72</v>
      </c>
      <c r="L963" s="9" t="e">
        <v>#N/A</v>
      </c>
      <c r="M963" s="9"/>
      <c r="N963" s="9"/>
      <c r="O963" s="9"/>
      <c r="P963" s="9"/>
      <c r="Q963" s="9"/>
      <c r="R963" s="9" t="s">
        <v>10383</v>
      </c>
      <c r="S963" s="9" t="s">
        <v>10390</v>
      </c>
      <c r="T963" s="9" t="s">
        <v>10385</v>
      </c>
      <c r="U963" s="9" t="s">
        <v>8629</v>
      </c>
    </row>
    <row r="964" spans="1:21" x14ac:dyDescent="0.2">
      <c r="A964" s="6" t="s">
        <v>1726</v>
      </c>
      <c r="B964" s="6" t="s">
        <v>1725</v>
      </c>
      <c r="C964" s="6" t="s">
        <v>1260</v>
      </c>
      <c r="D964" s="6" t="s">
        <v>168</v>
      </c>
      <c r="E964" s="6" t="s">
        <v>65</v>
      </c>
      <c r="F964" s="8" t="s">
        <v>66</v>
      </c>
      <c r="G964" s="6" t="s">
        <v>1237</v>
      </c>
      <c r="H964" s="6" t="s">
        <v>1727</v>
      </c>
      <c r="I964" s="6" t="s">
        <v>1728</v>
      </c>
      <c r="J964" s="6" t="s">
        <v>1264</v>
      </c>
      <c r="K964" s="6" t="s">
        <v>72</v>
      </c>
      <c r="L964" s="6" t="e">
        <v>#N/A</v>
      </c>
      <c r="M964" s="6"/>
      <c r="N964" s="6"/>
      <c r="O964" s="6"/>
      <c r="P964" s="6"/>
      <c r="Q964" s="6"/>
      <c r="R964" s="6" t="s">
        <v>10383</v>
      </c>
      <c r="S964" s="6" t="s">
        <v>10391</v>
      </c>
      <c r="T964" s="6" t="s">
        <v>10385</v>
      </c>
      <c r="U964" s="6" t="s">
        <v>8629</v>
      </c>
    </row>
    <row r="965" spans="1:21" x14ac:dyDescent="0.2">
      <c r="A965" s="9" t="s">
        <v>1721</v>
      </c>
      <c r="B965" s="9" t="s">
        <v>1720</v>
      </c>
      <c r="C965" s="9" t="s">
        <v>1260</v>
      </c>
      <c r="D965" s="9" t="s">
        <v>168</v>
      </c>
      <c r="E965" s="9" t="s">
        <v>65</v>
      </c>
      <c r="F965" s="10" t="s">
        <v>66</v>
      </c>
      <c r="G965" s="9" t="s">
        <v>1237</v>
      </c>
      <c r="H965" s="9" t="s">
        <v>1722</v>
      </c>
      <c r="I965" s="9" t="s">
        <v>1723</v>
      </c>
      <c r="J965" s="9" t="s">
        <v>1264</v>
      </c>
      <c r="K965" s="9" t="s">
        <v>72</v>
      </c>
      <c r="L965" s="9" t="e">
        <v>#N/A</v>
      </c>
      <c r="M965" s="9"/>
      <c r="N965" s="9"/>
      <c r="O965" s="9"/>
      <c r="P965" s="9"/>
      <c r="Q965" s="9"/>
      <c r="R965" s="9" t="s">
        <v>10383</v>
      </c>
      <c r="S965" s="9" t="s">
        <v>10392</v>
      </c>
      <c r="T965" s="9" t="s">
        <v>10385</v>
      </c>
      <c r="U965" s="9" t="s">
        <v>8629</v>
      </c>
    </row>
    <row r="966" spans="1:21" x14ac:dyDescent="0.2">
      <c r="A966" s="6" t="s">
        <v>1716</v>
      </c>
      <c r="B966" s="6" t="s">
        <v>1715</v>
      </c>
      <c r="C966" s="6" t="s">
        <v>1260</v>
      </c>
      <c r="D966" s="6" t="s">
        <v>168</v>
      </c>
      <c r="E966" s="6" t="s">
        <v>65</v>
      </c>
      <c r="F966" s="8" t="s">
        <v>66</v>
      </c>
      <c r="G966" s="6" t="s">
        <v>1237</v>
      </c>
      <c r="H966" s="6" t="s">
        <v>1717</v>
      </c>
      <c r="I966" s="6" t="s">
        <v>1718</v>
      </c>
      <c r="J966" s="6" t="s">
        <v>1264</v>
      </c>
      <c r="K966" s="6" t="s">
        <v>72</v>
      </c>
      <c r="L966" s="6" t="e">
        <v>#N/A</v>
      </c>
      <c r="M966" s="6"/>
      <c r="N966" s="6"/>
      <c r="O966" s="6"/>
      <c r="P966" s="6"/>
      <c r="Q966" s="6"/>
      <c r="R966" s="6" t="s">
        <v>10383</v>
      </c>
      <c r="S966" s="6" t="s">
        <v>10393</v>
      </c>
      <c r="T966" s="6" t="s">
        <v>10385</v>
      </c>
      <c r="U966" s="6" t="s">
        <v>8629</v>
      </c>
    </row>
    <row r="967" spans="1:21" x14ac:dyDescent="0.2">
      <c r="A967" s="9" t="s">
        <v>1712</v>
      </c>
      <c r="B967" s="9" t="s">
        <v>1711</v>
      </c>
      <c r="C967" s="9" t="s">
        <v>1260</v>
      </c>
      <c r="D967" s="9" t="s">
        <v>168</v>
      </c>
      <c r="E967" s="9" t="s">
        <v>65</v>
      </c>
      <c r="F967" s="10" t="s">
        <v>66</v>
      </c>
      <c r="G967" s="9" t="s">
        <v>1237</v>
      </c>
      <c r="H967" s="9" t="s">
        <v>546</v>
      </c>
      <c r="I967" s="9" t="s">
        <v>1713</v>
      </c>
      <c r="J967" s="9" t="s">
        <v>1264</v>
      </c>
      <c r="K967" s="9" t="s">
        <v>72</v>
      </c>
      <c r="L967" s="9" t="e">
        <v>#N/A</v>
      </c>
      <c r="M967" s="9"/>
      <c r="N967" s="9"/>
      <c r="O967" s="9"/>
      <c r="P967" s="9"/>
      <c r="Q967" s="9"/>
      <c r="R967" s="9" t="s">
        <v>10383</v>
      </c>
      <c r="S967" s="9" t="s">
        <v>10394</v>
      </c>
      <c r="T967" s="9" t="s">
        <v>10385</v>
      </c>
      <c r="U967" s="9" t="s">
        <v>8629</v>
      </c>
    </row>
    <row r="968" spans="1:21" x14ac:dyDescent="0.2">
      <c r="A968" s="6" t="s">
        <v>1707</v>
      </c>
      <c r="B968" s="6" t="s">
        <v>1706</v>
      </c>
      <c r="C968" s="6" t="s">
        <v>1260</v>
      </c>
      <c r="D968" s="6" t="s">
        <v>168</v>
      </c>
      <c r="E968" s="6" t="s">
        <v>65</v>
      </c>
      <c r="F968" s="8" t="s">
        <v>66</v>
      </c>
      <c r="G968" s="6" t="s">
        <v>1237</v>
      </c>
      <c r="H968" s="6" t="s">
        <v>1708</v>
      </c>
      <c r="I968" s="6" t="s">
        <v>1709</v>
      </c>
      <c r="J968" s="6" t="s">
        <v>1264</v>
      </c>
      <c r="K968" s="6" t="s">
        <v>72</v>
      </c>
      <c r="L968" s="6" t="e">
        <v>#N/A</v>
      </c>
      <c r="M968" s="6"/>
      <c r="N968" s="6"/>
      <c r="O968" s="6"/>
      <c r="P968" s="6"/>
      <c r="Q968" s="6"/>
      <c r="R968" s="6" t="s">
        <v>10383</v>
      </c>
      <c r="S968" s="6" t="s">
        <v>10395</v>
      </c>
      <c r="T968" s="6" t="s">
        <v>10385</v>
      </c>
      <c r="U968" s="6" t="s">
        <v>8629</v>
      </c>
    </row>
    <row r="969" spans="1:21" x14ac:dyDescent="0.2">
      <c r="A969" s="9" t="s">
        <v>1702</v>
      </c>
      <c r="B969" s="9" t="s">
        <v>1701</v>
      </c>
      <c r="C969" s="9" t="s">
        <v>1260</v>
      </c>
      <c r="D969" s="9" t="s">
        <v>168</v>
      </c>
      <c r="E969" s="9" t="s">
        <v>65</v>
      </c>
      <c r="F969" s="10" t="s">
        <v>66</v>
      </c>
      <c r="G969" s="9" t="s">
        <v>1237</v>
      </c>
      <c r="H969" s="9" t="s">
        <v>1703</v>
      </c>
      <c r="I969" s="9" t="s">
        <v>1704</v>
      </c>
      <c r="J969" s="9" t="s">
        <v>1264</v>
      </c>
      <c r="K969" s="9" t="s">
        <v>72</v>
      </c>
      <c r="L969" s="9" t="e">
        <v>#N/A</v>
      </c>
      <c r="M969" s="9"/>
      <c r="N969" s="9"/>
      <c r="O969" s="9"/>
      <c r="P969" s="9"/>
      <c r="Q969" s="9"/>
      <c r="R969" s="9" t="s">
        <v>10383</v>
      </c>
      <c r="S969" s="9" t="s">
        <v>10396</v>
      </c>
      <c r="T969" s="9" t="s">
        <v>10385</v>
      </c>
      <c r="U969" s="9" t="s">
        <v>8629</v>
      </c>
    </row>
    <row r="970" spans="1:21" x14ac:dyDescent="0.2">
      <c r="A970" s="6" t="s">
        <v>1870</v>
      </c>
      <c r="B970" s="6" t="s">
        <v>1869</v>
      </c>
      <c r="C970" s="6" t="s">
        <v>1260</v>
      </c>
      <c r="D970" s="6" t="s">
        <v>168</v>
      </c>
      <c r="E970" s="6" t="s">
        <v>65</v>
      </c>
      <c r="F970" s="8" t="s">
        <v>66</v>
      </c>
      <c r="G970" s="6" t="s">
        <v>1237</v>
      </c>
      <c r="H970" s="6" t="s">
        <v>1871</v>
      </c>
      <c r="I970" s="6" t="s">
        <v>210</v>
      </c>
      <c r="J970" s="6" t="s">
        <v>1264</v>
      </c>
      <c r="K970" s="6" t="s">
        <v>72</v>
      </c>
      <c r="L970" s="6" t="e">
        <v>#N/A</v>
      </c>
      <c r="M970" s="6"/>
      <c r="N970" s="6"/>
      <c r="O970" s="6"/>
      <c r="P970" s="6"/>
      <c r="Q970" s="6"/>
      <c r="R970" s="6" t="s">
        <v>10383</v>
      </c>
      <c r="S970" s="6" t="s">
        <v>10397</v>
      </c>
      <c r="T970" s="6" t="s">
        <v>10385</v>
      </c>
      <c r="U970" s="6" t="s">
        <v>8629</v>
      </c>
    </row>
    <row r="971" spans="1:21" x14ac:dyDescent="0.2">
      <c r="A971" s="9" t="s">
        <v>1697</v>
      </c>
      <c r="B971" s="9" t="s">
        <v>1696</v>
      </c>
      <c r="C971" s="9" t="s">
        <v>1260</v>
      </c>
      <c r="D971" s="9" t="s">
        <v>168</v>
      </c>
      <c r="E971" s="9" t="s">
        <v>65</v>
      </c>
      <c r="F971" s="10" t="s">
        <v>66</v>
      </c>
      <c r="G971" s="9" t="s">
        <v>1237</v>
      </c>
      <c r="H971" s="9" t="s">
        <v>1698</v>
      </c>
      <c r="I971" s="9" t="s">
        <v>1699</v>
      </c>
      <c r="J971" s="9" t="s">
        <v>1264</v>
      </c>
      <c r="K971" s="9" t="s">
        <v>72</v>
      </c>
      <c r="L971" s="9" t="e">
        <v>#N/A</v>
      </c>
      <c r="M971" s="9"/>
      <c r="N971" s="9"/>
      <c r="O971" s="9"/>
      <c r="P971" s="9"/>
      <c r="Q971" s="9"/>
      <c r="R971" s="9" t="s">
        <v>10383</v>
      </c>
      <c r="S971" s="9" t="s">
        <v>10398</v>
      </c>
      <c r="T971" s="9" t="s">
        <v>10385</v>
      </c>
      <c r="U971" s="9" t="s">
        <v>8629</v>
      </c>
    </row>
    <row r="972" spans="1:21" x14ac:dyDescent="0.2">
      <c r="A972" s="6" t="s">
        <v>1692</v>
      </c>
      <c r="B972" s="6" t="s">
        <v>1691</v>
      </c>
      <c r="C972" s="6" t="s">
        <v>1260</v>
      </c>
      <c r="D972" s="6" t="s">
        <v>168</v>
      </c>
      <c r="E972" s="6" t="s">
        <v>65</v>
      </c>
      <c r="F972" s="8" t="s">
        <v>66</v>
      </c>
      <c r="G972" s="6" t="s">
        <v>1237</v>
      </c>
      <c r="H972" s="6" t="s">
        <v>1693</v>
      </c>
      <c r="I972" s="6" t="s">
        <v>1694</v>
      </c>
      <c r="J972" s="6" t="s">
        <v>1264</v>
      </c>
      <c r="K972" s="6" t="s">
        <v>72</v>
      </c>
      <c r="L972" s="6" t="e">
        <v>#N/A</v>
      </c>
      <c r="M972" s="6"/>
      <c r="N972" s="6"/>
      <c r="O972" s="6"/>
      <c r="P972" s="6"/>
      <c r="Q972" s="6"/>
      <c r="R972" s="6" t="s">
        <v>10383</v>
      </c>
      <c r="S972" s="6" t="s">
        <v>10399</v>
      </c>
      <c r="T972" s="6" t="s">
        <v>10385</v>
      </c>
      <c r="U972" s="6" t="s">
        <v>8629</v>
      </c>
    </row>
    <row r="973" spans="1:21" x14ac:dyDescent="0.2">
      <c r="A973" s="9" t="s">
        <v>1687</v>
      </c>
      <c r="B973" s="9" t="s">
        <v>1686</v>
      </c>
      <c r="C973" s="9" t="s">
        <v>1260</v>
      </c>
      <c r="D973" s="9" t="s">
        <v>168</v>
      </c>
      <c r="E973" s="9" t="s">
        <v>65</v>
      </c>
      <c r="F973" s="10" t="s">
        <v>66</v>
      </c>
      <c r="G973" s="9" t="s">
        <v>1237</v>
      </c>
      <c r="H973" s="9" t="s">
        <v>1688</v>
      </c>
      <c r="I973" s="9" t="s">
        <v>1689</v>
      </c>
      <c r="J973" s="9" t="s">
        <v>1264</v>
      </c>
      <c r="K973" s="9" t="s">
        <v>72</v>
      </c>
      <c r="L973" s="9" t="e">
        <v>#N/A</v>
      </c>
      <c r="M973" s="9"/>
      <c r="N973" s="9"/>
      <c r="O973" s="9"/>
      <c r="P973" s="9"/>
      <c r="Q973" s="9"/>
      <c r="R973" s="9" t="s">
        <v>10383</v>
      </c>
      <c r="S973" s="9" t="s">
        <v>10400</v>
      </c>
      <c r="T973" s="9" t="s">
        <v>10385</v>
      </c>
      <c r="U973" s="9" t="s">
        <v>8629</v>
      </c>
    </row>
    <row r="974" spans="1:21" x14ac:dyDescent="0.2">
      <c r="A974" s="6" t="s">
        <v>1682</v>
      </c>
      <c r="B974" s="6" t="s">
        <v>1681</v>
      </c>
      <c r="C974" s="6" t="s">
        <v>1260</v>
      </c>
      <c r="D974" s="6" t="s">
        <v>168</v>
      </c>
      <c r="E974" s="6" t="s">
        <v>65</v>
      </c>
      <c r="F974" s="8" t="s">
        <v>66</v>
      </c>
      <c r="G974" s="6" t="s">
        <v>1237</v>
      </c>
      <c r="H974" s="6" t="s">
        <v>1683</v>
      </c>
      <c r="I974" s="6" t="s">
        <v>1684</v>
      </c>
      <c r="J974" s="6" t="s">
        <v>1264</v>
      </c>
      <c r="K974" s="6" t="s">
        <v>72</v>
      </c>
      <c r="L974" s="6" t="e">
        <v>#N/A</v>
      </c>
      <c r="M974" s="6"/>
      <c r="N974" s="6"/>
      <c r="O974" s="6"/>
      <c r="P974" s="6"/>
      <c r="Q974" s="6"/>
      <c r="R974" s="6" t="s">
        <v>10383</v>
      </c>
      <c r="S974" s="6" t="s">
        <v>10401</v>
      </c>
      <c r="T974" s="6" t="s">
        <v>10385</v>
      </c>
      <c r="U974" s="6" t="s">
        <v>8629</v>
      </c>
    </row>
    <row r="975" spans="1:21" x14ac:dyDescent="0.2">
      <c r="A975" s="9" t="s">
        <v>1677</v>
      </c>
      <c r="B975" s="9" t="s">
        <v>1676</v>
      </c>
      <c r="C975" s="9" t="s">
        <v>1260</v>
      </c>
      <c r="D975" s="9" t="s">
        <v>168</v>
      </c>
      <c r="E975" s="9" t="s">
        <v>65</v>
      </c>
      <c r="F975" s="10" t="s">
        <v>66</v>
      </c>
      <c r="G975" s="9" t="s">
        <v>1237</v>
      </c>
      <c r="H975" s="9" t="s">
        <v>1678</v>
      </c>
      <c r="I975" s="9" t="s">
        <v>1679</v>
      </c>
      <c r="J975" s="9" t="s">
        <v>1264</v>
      </c>
      <c r="K975" s="9" t="s">
        <v>72</v>
      </c>
      <c r="L975" s="9" t="e">
        <v>#N/A</v>
      </c>
      <c r="M975" s="9"/>
      <c r="N975" s="9"/>
      <c r="O975" s="9"/>
      <c r="P975" s="9"/>
      <c r="Q975" s="9"/>
      <c r="R975" s="9" t="s">
        <v>10383</v>
      </c>
      <c r="S975" s="9" t="s">
        <v>10402</v>
      </c>
      <c r="T975" s="9" t="s">
        <v>10385</v>
      </c>
      <c r="U975" s="9" t="s">
        <v>8629</v>
      </c>
    </row>
    <row r="976" spans="1:21" x14ac:dyDescent="0.2">
      <c r="A976" s="6" t="s">
        <v>1672</v>
      </c>
      <c r="B976" s="6" t="s">
        <v>1671</v>
      </c>
      <c r="C976" s="6" t="s">
        <v>1260</v>
      </c>
      <c r="D976" s="6" t="s">
        <v>168</v>
      </c>
      <c r="E976" s="6" t="s">
        <v>65</v>
      </c>
      <c r="F976" s="8" t="s">
        <v>66</v>
      </c>
      <c r="G976" s="6" t="s">
        <v>1237</v>
      </c>
      <c r="H976" s="6" t="s">
        <v>1673</v>
      </c>
      <c r="I976" s="6" t="s">
        <v>1674</v>
      </c>
      <c r="J976" s="6" t="s">
        <v>1264</v>
      </c>
      <c r="K976" s="6" t="s">
        <v>72</v>
      </c>
      <c r="L976" s="6" t="e">
        <v>#N/A</v>
      </c>
      <c r="M976" s="6"/>
      <c r="N976" s="6"/>
      <c r="O976" s="6"/>
      <c r="P976" s="6"/>
      <c r="Q976" s="6"/>
      <c r="R976" s="6" t="s">
        <v>10383</v>
      </c>
      <c r="S976" s="6" t="s">
        <v>10403</v>
      </c>
      <c r="T976" s="6" t="s">
        <v>10385</v>
      </c>
      <c r="U976" s="6" t="s">
        <v>8629</v>
      </c>
    </row>
    <row r="977" spans="1:21" x14ac:dyDescent="0.2">
      <c r="A977" s="9" t="s">
        <v>1667</v>
      </c>
      <c r="B977" s="9" t="s">
        <v>1666</v>
      </c>
      <c r="C977" s="9" t="s">
        <v>1260</v>
      </c>
      <c r="D977" s="9" t="s">
        <v>168</v>
      </c>
      <c r="E977" s="9" t="s">
        <v>65</v>
      </c>
      <c r="F977" s="10" t="s">
        <v>66</v>
      </c>
      <c r="G977" s="9" t="s">
        <v>1237</v>
      </c>
      <c r="H977" s="9" t="s">
        <v>1668</v>
      </c>
      <c r="I977" s="9" t="s">
        <v>1669</v>
      </c>
      <c r="J977" s="9" t="s">
        <v>1264</v>
      </c>
      <c r="K977" s="9" t="s">
        <v>72</v>
      </c>
      <c r="L977" s="9" t="e">
        <v>#N/A</v>
      </c>
      <c r="M977" s="9"/>
      <c r="N977" s="9"/>
      <c r="O977" s="9"/>
      <c r="P977" s="9"/>
      <c r="Q977" s="9"/>
      <c r="R977" s="9" t="s">
        <v>10383</v>
      </c>
      <c r="S977" s="9" t="s">
        <v>10404</v>
      </c>
      <c r="T977" s="9" t="s">
        <v>10385</v>
      </c>
      <c r="U977" s="9" t="s">
        <v>8629</v>
      </c>
    </row>
    <row r="978" spans="1:21" x14ac:dyDescent="0.2">
      <c r="A978" s="6" t="s">
        <v>1662</v>
      </c>
      <c r="B978" s="6" t="s">
        <v>1661</v>
      </c>
      <c r="C978" s="6" t="s">
        <v>1260</v>
      </c>
      <c r="D978" s="6" t="s">
        <v>168</v>
      </c>
      <c r="E978" s="6" t="s">
        <v>65</v>
      </c>
      <c r="F978" s="8" t="s">
        <v>66</v>
      </c>
      <c r="G978" s="6" t="s">
        <v>1237</v>
      </c>
      <c r="H978" s="6" t="s">
        <v>1663</v>
      </c>
      <c r="I978" s="6" t="s">
        <v>1664</v>
      </c>
      <c r="J978" s="6" t="s">
        <v>1264</v>
      </c>
      <c r="K978" s="6" t="s">
        <v>72</v>
      </c>
      <c r="L978" s="6" t="e">
        <v>#N/A</v>
      </c>
      <c r="M978" s="6"/>
      <c r="N978" s="6"/>
      <c r="O978" s="6"/>
      <c r="P978" s="6"/>
      <c r="Q978" s="6"/>
      <c r="R978" s="6" t="s">
        <v>10383</v>
      </c>
      <c r="S978" s="6" t="s">
        <v>10405</v>
      </c>
      <c r="T978" s="6" t="s">
        <v>10385</v>
      </c>
      <c r="U978" s="6" t="s">
        <v>8629</v>
      </c>
    </row>
    <row r="979" spans="1:21" x14ac:dyDescent="0.2">
      <c r="A979" s="9" t="s">
        <v>1657</v>
      </c>
      <c r="B979" s="9" t="s">
        <v>1656</v>
      </c>
      <c r="C979" s="9" t="s">
        <v>1260</v>
      </c>
      <c r="D979" s="9" t="s">
        <v>168</v>
      </c>
      <c r="E979" s="9" t="s">
        <v>65</v>
      </c>
      <c r="F979" s="10" t="s">
        <v>66</v>
      </c>
      <c r="G979" s="9" t="s">
        <v>1237</v>
      </c>
      <c r="H979" s="9" t="s">
        <v>1658</v>
      </c>
      <c r="I979" s="9" t="s">
        <v>1659</v>
      </c>
      <c r="J979" s="9" t="s">
        <v>1264</v>
      </c>
      <c r="K979" s="9" t="s">
        <v>72</v>
      </c>
      <c r="L979" s="9" t="e">
        <v>#N/A</v>
      </c>
      <c r="M979" s="9"/>
      <c r="N979" s="9"/>
      <c r="O979" s="9"/>
      <c r="P979" s="9"/>
      <c r="Q979" s="9"/>
      <c r="R979" s="9" t="s">
        <v>10383</v>
      </c>
      <c r="S979" s="9" t="s">
        <v>10406</v>
      </c>
      <c r="T979" s="9" t="s">
        <v>10385</v>
      </c>
      <c r="U979" s="9" t="s">
        <v>8629</v>
      </c>
    </row>
    <row r="980" spans="1:21" x14ac:dyDescent="0.2">
      <c r="A980" s="6" t="s">
        <v>1652</v>
      </c>
      <c r="B980" s="6" t="s">
        <v>1651</v>
      </c>
      <c r="C980" s="6" t="s">
        <v>1260</v>
      </c>
      <c r="D980" s="6" t="s">
        <v>168</v>
      </c>
      <c r="E980" s="6" t="s">
        <v>65</v>
      </c>
      <c r="F980" s="8" t="s">
        <v>66</v>
      </c>
      <c r="G980" s="6" t="s">
        <v>1237</v>
      </c>
      <c r="H980" s="6" t="s">
        <v>1653</v>
      </c>
      <c r="I980" s="6" t="s">
        <v>1654</v>
      </c>
      <c r="J980" s="6" t="s">
        <v>1264</v>
      </c>
      <c r="K980" s="6" t="s">
        <v>72</v>
      </c>
      <c r="L980" s="6" t="e">
        <v>#N/A</v>
      </c>
      <c r="M980" s="6"/>
      <c r="N980" s="6"/>
      <c r="O980" s="6"/>
      <c r="P980" s="6"/>
      <c r="Q980" s="6"/>
      <c r="R980" s="6" t="s">
        <v>10383</v>
      </c>
      <c r="S980" s="6" t="s">
        <v>10407</v>
      </c>
      <c r="T980" s="6" t="s">
        <v>10385</v>
      </c>
      <c r="U980" s="6" t="s">
        <v>8629</v>
      </c>
    </row>
    <row r="981" spans="1:21" x14ac:dyDescent="0.2">
      <c r="A981" s="9" t="s">
        <v>1647</v>
      </c>
      <c r="B981" s="9" t="s">
        <v>1646</v>
      </c>
      <c r="C981" s="9" t="s">
        <v>1260</v>
      </c>
      <c r="D981" s="9" t="s">
        <v>168</v>
      </c>
      <c r="E981" s="9" t="s">
        <v>65</v>
      </c>
      <c r="F981" s="10" t="s">
        <v>66</v>
      </c>
      <c r="G981" s="9" t="s">
        <v>1237</v>
      </c>
      <c r="H981" s="9" t="s">
        <v>1648</v>
      </c>
      <c r="I981" s="9" t="s">
        <v>1649</v>
      </c>
      <c r="J981" s="9" t="s">
        <v>1264</v>
      </c>
      <c r="K981" s="9" t="s">
        <v>72</v>
      </c>
      <c r="L981" s="9" t="e">
        <v>#N/A</v>
      </c>
      <c r="M981" s="9"/>
      <c r="N981" s="9"/>
      <c r="O981" s="9"/>
      <c r="P981" s="9"/>
      <c r="Q981" s="9"/>
      <c r="R981" s="9" t="s">
        <v>10383</v>
      </c>
      <c r="S981" s="9" t="s">
        <v>10408</v>
      </c>
      <c r="T981" s="9" t="s">
        <v>10385</v>
      </c>
      <c r="U981" s="9" t="s">
        <v>8629</v>
      </c>
    </row>
    <row r="982" spans="1:21" x14ac:dyDescent="0.2">
      <c r="A982" s="6" t="s">
        <v>1642</v>
      </c>
      <c r="B982" s="6" t="s">
        <v>1639</v>
      </c>
      <c r="C982" s="6" t="s">
        <v>1260</v>
      </c>
      <c r="D982" s="6" t="s">
        <v>168</v>
      </c>
      <c r="E982" s="6" t="s">
        <v>65</v>
      </c>
      <c r="F982" s="8" t="s">
        <v>66</v>
      </c>
      <c r="G982" s="6" t="s">
        <v>1237</v>
      </c>
      <c r="H982" s="6" t="s">
        <v>1643</v>
      </c>
      <c r="I982" s="6" t="s">
        <v>1644</v>
      </c>
      <c r="J982" s="6" t="s">
        <v>1264</v>
      </c>
      <c r="K982" s="6" t="s">
        <v>72</v>
      </c>
      <c r="L982" s="6" t="e">
        <v>#N/A</v>
      </c>
      <c r="M982" s="6"/>
      <c r="N982" s="6"/>
      <c r="O982" s="6"/>
      <c r="P982" s="6"/>
      <c r="Q982" s="6"/>
      <c r="R982" s="6" t="s">
        <v>10383</v>
      </c>
      <c r="S982" s="6" t="s">
        <v>10409</v>
      </c>
      <c r="T982" s="6" t="s">
        <v>10385</v>
      </c>
      <c r="U982" s="6" t="s">
        <v>8629</v>
      </c>
    </row>
    <row r="983" spans="1:21" x14ac:dyDescent="0.2">
      <c r="A983" s="9" t="s">
        <v>1636</v>
      </c>
      <c r="B983" s="9" t="s">
        <v>1635</v>
      </c>
      <c r="C983" s="9" t="s">
        <v>1260</v>
      </c>
      <c r="D983" s="9" t="s">
        <v>168</v>
      </c>
      <c r="E983" s="9" t="s">
        <v>65</v>
      </c>
      <c r="F983" s="10" t="s">
        <v>66</v>
      </c>
      <c r="G983" s="9" t="s">
        <v>1237</v>
      </c>
      <c r="H983" s="9" t="s">
        <v>1637</v>
      </c>
      <c r="I983" s="9" t="s">
        <v>218</v>
      </c>
      <c r="J983" s="9" t="s">
        <v>1264</v>
      </c>
      <c r="K983" s="9" t="s">
        <v>72</v>
      </c>
      <c r="L983" s="9" t="e">
        <v>#N/A</v>
      </c>
      <c r="M983" s="9"/>
      <c r="N983" s="9"/>
      <c r="O983" s="9"/>
      <c r="P983" s="9"/>
      <c r="Q983" s="9"/>
      <c r="R983" s="9" t="s">
        <v>10383</v>
      </c>
      <c r="S983" s="9" t="s">
        <v>10410</v>
      </c>
      <c r="T983" s="9" t="s">
        <v>10385</v>
      </c>
      <c r="U983" s="9" t="s">
        <v>8629</v>
      </c>
    </row>
    <row r="984" spans="1:21" x14ac:dyDescent="0.2">
      <c r="A984" s="6" t="s">
        <v>1916</v>
      </c>
      <c r="B984" s="6" t="s">
        <v>1915</v>
      </c>
      <c r="C984" s="6" t="s">
        <v>1260</v>
      </c>
      <c r="D984" s="6" t="s">
        <v>168</v>
      </c>
      <c r="E984" s="6" t="s">
        <v>65</v>
      </c>
      <c r="F984" s="8" t="s">
        <v>66</v>
      </c>
      <c r="G984" s="6" t="s">
        <v>1237</v>
      </c>
      <c r="H984" s="6" t="s">
        <v>1917</v>
      </c>
      <c r="I984" s="6" t="s">
        <v>1918</v>
      </c>
      <c r="J984" s="6" t="s">
        <v>1264</v>
      </c>
      <c r="K984" s="6" t="s">
        <v>72</v>
      </c>
      <c r="L984" s="6" t="e">
        <v>#N/A</v>
      </c>
      <c r="M984" s="6"/>
      <c r="N984" s="6"/>
      <c r="O984" s="6"/>
      <c r="P984" s="6"/>
      <c r="Q984" s="6"/>
      <c r="R984" s="6" t="s">
        <v>10383</v>
      </c>
      <c r="S984" s="6" t="s">
        <v>10411</v>
      </c>
      <c r="T984" s="6" t="s">
        <v>10385</v>
      </c>
      <c r="U984" s="6" t="s">
        <v>8629</v>
      </c>
    </row>
    <row r="985" spans="1:21" x14ac:dyDescent="0.2">
      <c r="A985" s="9" t="s">
        <v>1631</v>
      </c>
      <c r="B985" s="9" t="s">
        <v>1630</v>
      </c>
      <c r="C985" s="9" t="s">
        <v>1260</v>
      </c>
      <c r="D985" s="9" t="s">
        <v>168</v>
      </c>
      <c r="E985" s="9" t="s">
        <v>65</v>
      </c>
      <c r="F985" s="10" t="s">
        <v>66</v>
      </c>
      <c r="G985" s="9" t="s">
        <v>1237</v>
      </c>
      <c r="H985" s="9" t="s">
        <v>1632</v>
      </c>
      <c r="I985" s="9" t="s">
        <v>1633</v>
      </c>
      <c r="J985" s="9" t="s">
        <v>1264</v>
      </c>
      <c r="K985" s="9" t="s">
        <v>72</v>
      </c>
      <c r="L985" s="9" t="e">
        <v>#N/A</v>
      </c>
      <c r="M985" s="9"/>
      <c r="N985" s="9"/>
      <c r="O985" s="9"/>
      <c r="P985" s="9"/>
      <c r="Q985" s="9"/>
      <c r="R985" s="9" t="s">
        <v>10383</v>
      </c>
      <c r="S985" s="9" t="s">
        <v>10412</v>
      </c>
      <c r="T985" s="9" t="s">
        <v>10385</v>
      </c>
      <c r="U985" s="9" t="s">
        <v>8629</v>
      </c>
    </row>
    <row r="986" spans="1:21" x14ac:dyDescent="0.2">
      <c r="A986" s="6" t="s">
        <v>1626</v>
      </c>
      <c r="B986" s="6" t="s">
        <v>1625</v>
      </c>
      <c r="C986" s="6" t="s">
        <v>1260</v>
      </c>
      <c r="D986" s="6" t="s">
        <v>168</v>
      </c>
      <c r="E986" s="6" t="s">
        <v>65</v>
      </c>
      <c r="F986" s="8" t="s">
        <v>66</v>
      </c>
      <c r="G986" s="6" t="s">
        <v>1237</v>
      </c>
      <c r="H986" s="6" t="s">
        <v>1627</v>
      </c>
      <c r="I986" s="6" t="s">
        <v>1628</v>
      </c>
      <c r="J986" s="6" t="s">
        <v>1264</v>
      </c>
      <c r="K986" s="6" t="s">
        <v>72</v>
      </c>
      <c r="L986" s="6" t="e">
        <v>#N/A</v>
      </c>
      <c r="M986" s="6"/>
      <c r="N986" s="6"/>
      <c r="O986" s="6"/>
      <c r="P986" s="6"/>
      <c r="Q986" s="6"/>
      <c r="R986" s="6" t="s">
        <v>10383</v>
      </c>
      <c r="S986" s="6" t="s">
        <v>10413</v>
      </c>
      <c r="T986" s="6" t="s">
        <v>10385</v>
      </c>
      <c r="U986" s="6" t="s">
        <v>8629</v>
      </c>
    </row>
    <row r="987" spans="1:21" x14ac:dyDescent="0.2">
      <c r="A987" s="9" t="s">
        <v>1261</v>
      </c>
      <c r="B987" s="9" t="s">
        <v>1259</v>
      </c>
      <c r="C987" s="9" t="s">
        <v>1260</v>
      </c>
      <c r="D987" s="9" t="s">
        <v>168</v>
      </c>
      <c r="E987" s="9" t="s">
        <v>65</v>
      </c>
      <c r="F987" s="10" t="s">
        <v>66</v>
      </c>
      <c r="G987" s="9" t="s">
        <v>1237</v>
      </c>
      <c r="H987" s="9" t="s">
        <v>1262</v>
      </c>
      <c r="I987" s="9" t="s">
        <v>1263</v>
      </c>
      <c r="J987" s="9" t="s">
        <v>1264</v>
      </c>
      <c r="K987" s="9" t="s">
        <v>72</v>
      </c>
      <c r="L987" s="9" t="e">
        <v>#N/A</v>
      </c>
      <c r="M987" s="9"/>
      <c r="N987" s="9"/>
      <c r="O987" s="9"/>
      <c r="P987" s="9"/>
      <c r="Q987" s="9"/>
      <c r="R987" s="9" t="s">
        <v>10383</v>
      </c>
      <c r="S987" s="9" t="s">
        <v>10414</v>
      </c>
      <c r="T987" s="9" t="s">
        <v>10385</v>
      </c>
      <c r="U987" s="9" t="s">
        <v>8629</v>
      </c>
    </row>
    <row r="988" spans="1:21" x14ac:dyDescent="0.2">
      <c r="A988" s="6" t="s">
        <v>2527</v>
      </c>
      <c r="B988" s="6" t="s">
        <v>2521</v>
      </c>
      <c r="C988" s="6" t="s">
        <v>10415</v>
      </c>
      <c r="D988" s="6" t="s">
        <v>168</v>
      </c>
      <c r="E988" s="6" t="s">
        <v>65</v>
      </c>
      <c r="F988" s="8" t="s">
        <v>66</v>
      </c>
      <c r="G988" s="6" t="s">
        <v>1237</v>
      </c>
      <c r="H988" s="6" t="s">
        <v>2528</v>
      </c>
      <c r="I988" s="6" t="s">
        <v>2529</v>
      </c>
      <c r="J988" s="6" t="s">
        <v>1577</v>
      </c>
      <c r="K988" s="6" t="s">
        <v>72</v>
      </c>
      <c r="L988" s="6" t="e">
        <v>#N/A</v>
      </c>
      <c r="M988" s="6"/>
      <c r="N988" s="6"/>
      <c r="O988" s="6"/>
      <c r="P988" s="6"/>
      <c r="Q988" s="6"/>
      <c r="R988" s="6" t="s">
        <v>10416</v>
      </c>
      <c r="S988" s="6" t="s">
        <v>10417</v>
      </c>
      <c r="T988" s="6" t="s">
        <v>10418</v>
      </c>
      <c r="U988" s="6" t="s">
        <v>8629</v>
      </c>
    </row>
    <row r="989" spans="1:21" x14ac:dyDescent="0.2">
      <c r="A989" s="9" t="s">
        <v>1957</v>
      </c>
      <c r="B989" s="9" t="s">
        <v>1956</v>
      </c>
      <c r="C989" s="9" t="s">
        <v>10415</v>
      </c>
      <c r="D989" s="9" t="s">
        <v>168</v>
      </c>
      <c r="E989" s="9" t="s">
        <v>65</v>
      </c>
      <c r="F989" s="10" t="s">
        <v>66</v>
      </c>
      <c r="G989" s="9" t="s">
        <v>1237</v>
      </c>
      <c r="H989" s="9" t="s">
        <v>1958</v>
      </c>
      <c r="I989" s="9" t="s">
        <v>1959</v>
      </c>
      <c r="J989" s="9" t="s">
        <v>1577</v>
      </c>
      <c r="K989" s="9" t="s">
        <v>72</v>
      </c>
      <c r="L989" s="9" t="e">
        <v>#N/A</v>
      </c>
      <c r="M989" s="9"/>
      <c r="N989" s="9"/>
      <c r="O989" s="9"/>
      <c r="P989" s="9"/>
      <c r="Q989" s="9"/>
      <c r="R989" s="9" t="s">
        <v>10416</v>
      </c>
      <c r="S989" s="9" t="s">
        <v>10419</v>
      </c>
      <c r="T989" s="9" t="s">
        <v>10418</v>
      </c>
      <c r="U989" s="9" t="s">
        <v>8629</v>
      </c>
    </row>
    <row r="990" spans="1:21" x14ac:dyDescent="0.2">
      <c r="A990" s="6" t="s">
        <v>1621</v>
      </c>
      <c r="B990" s="6" t="s">
        <v>1620</v>
      </c>
      <c r="C990" s="6" t="s">
        <v>10415</v>
      </c>
      <c r="D990" s="6" t="s">
        <v>168</v>
      </c>
      <c r="E990" s="6" t="s">
        <v>65</v>
      </c>
      <c r="F990" s="8" t="s">
        <v>66</v>
      </c>
      <c r="G990" s="6" t="s">
        <v>1237</v>
      </c>
      <c r="H990" s="6" t="s">
        <v>1622</v>
      </c>
      <c r="I990" s="6" t="s">
        <v>1623</v>
      </c>
      <c r="J990" s="6" t="s">
        <v>1577</v>
      </c>
      <c r="K990" s="6" t="s">
        <v>72</v>
      </c>
      <c r="L990" s="6" t="e">
        <v>#N/A</v>
      </c>
      <c r="M990" s="6"/>
      <c r="N990" s="6"/>
      <c r="O990" s="6"/>
      <c r="P990" s="6"/>
      <c r="Q990" s="6"/>
      <c r="R990" s="6" t="s">
        <v>10416</v>
      </c>
      <c r="S990" s="6" t="s">
        <v>10420</v>
      </c>
      <c r="T990" s="6" t="s">
        <v>10418</v>
      </c>
      <c r="U990" s="6" t="s">
        <v>8629</v>
      </c>
    </row>
    <row r="991" spans="1:21" x14ac:dyDescent="0.2">
      <c r="A991" s="9" t="s">
        <v>2722</v>
      </c>
      <c r="B991" s="9" t="s">
        <v>2720</v>
      </c>
      <c r="C991" s="9" t="s">
        <v>10415</v>
      </c>
      <c r="D991" s="9" t="s">
        <v>168</v>
      </c>
      <c r="E991" s="9" t="s">
        <v>65</v>
      </c>
      <c r="F991" s="10" t="s">
        <v>66</v>
      </c>
      <c r="G991" s="9" t="s">
        <v>1237</v>
      </c>
      <c r="H991" s="9" t="s">
        <v>2723</v>
      </c>
      <c r="I991" s="9" t="s">
        <v>2724</v>
      </c>
      <c r="J991" s="9" t="s">
        <v>1577</v>
      </c>
      <c r="K991" s="9" t="s">
        <v>72</v>
      </c>
      <c r="L991" s="9" t="e">
        <v>#N/A</v>
      </c>
      <c r="M991" s="9"/>
      <c r="N991" s="9"/>
      <c r="O991" s="9"/>
      <c r="P991" s="9"/>
      <c r="Q991" s="9"/>
      <c r="R991" s="9" t="s">
        <v>10416</v>
      </c>
      <c r="S991" s="9" t="s">
        <v>10421</v>
      </c>
      <c r="T991" s="9" t="s">
        <v>10418</v>
      </c>
      <c r="U991" s="9" t="s">
        <v>8629</v>
      </c>
    </row>
    <row r="992" spans="1:21" x14ac:dyDescent="0.2">
      <c r="A992" s="6" t="s">
        <v>1616</v>
      </c>
      <c r="B992" s="6" t="s">
        <v>1615</v>
      </c>
      <c r="C992" s="6" t="s">
        <v>10415</v>
      </c>
      <c r="D992" s="6" t="s">
        <v>168</v>
      </c>
      <c r="E992" s="6" t="s">
        <v>65</v>
      </c>
      <c r="F992" s="8" t="s">
        <v>66</v>
      </c>
      <c r="G992" s="6" t="s">
        <v>1237</v>
      </c>
      <c r="H992" s="6" t="s">
        <v>1617</v>
      </c>
      <c r="I992" s="6" t="s">
        <v>1618</v>
      </c>
      <c r="J992" s="6" t="s">
        <v>1577</v>
      </c>
      <c r="K992" s="6" t="s">
        <v>72</v>
      </c>
      <c r="L992" s="6" t="e">
        <v>#N/A</v>
      </c>
      <c r="M992" s="6"/>
      <c r="N992" s="6"/>
      <c r="O992" s="6"/>
      <c r="P992" s="6"/>
      <c r="Q992" s="6"/>
      <c r="R992" s="6" t="s">
        <v>10416</v>
      </c>
      <c r="S992" s="6" t="s">
        <v>10422</v>
      </c>
      <c r="T992" s="6" t="s">
        <v>10418</v>
      </c>
      <c r="U992" s="6" t="s">
        <v>8629</v>
      </c>
    </row>
    <row r="993" spans="1:21" x14ac:dyDescent="0.2">
      <c r="A993" s="9" t="s">
        <v>1611</v>
      </c>
      <c r="B993" s="9" t="s">
        <v>1610</v>
      </c>
      <c r="C993" s="9" t="s">
        <v>10415</v>
      </c>
      <c r="D993" s="9" t="s">
        <v>168</v>
      </c>
      <c r="E993" s="9" t="s">
        <v>65</v>
      </c>
      <c r="F993" s="10" t="s">
        <v>66</v>
      </c>
      <c r="G993" s="9" t="s">
        <v>1237</v>
      </c>
      <c r="H993" s="9" t="s">
        <v>1612</v>
      </c>
      <c r="I993" s="9" t="s">
        <v>1613</v>
      </c>
      <c r="J993" s="9" t="s">
        <v>1577</v>
      </c>
      <c r="K993" s="9" t="s">
        <v>72</v>
      </c>
      <c r="L993" s="9" t="e">
        <v>#N/A</v>
      </c>
      <c r="M993" s="9"/>
      <c r="N993" s="9"/>
      <c r="O993" s="9"/>
      <c r="P993" s="9"/>
      <c r="Q993" s="9"/>
      <c r="R993" s="9" t="s">
        <v>10416</v>
      </c>
      <c r="S993" s="9" t="s">
        <v>10423</v>
      </c>
      <c r="T993" s="9" t="s">
        <v>10418</v>
      </c>
      <c r="U993" s="9" t="s">
        <v>8629</v>
      </c>
    </row>
    <row r="994" spans="1:21" x14ac:dyDescent="0.2">
      <c r="A994" s="6" t="s">
        <v>1606</v>
      </c>
      <c r="B994" s="6" t="s">
        <v>1605</v>
      </c>
      <c r="C994" s="6" t="s">
        <v>10415</v>
      </c>
      <c r="D994" s="6" t="s">
        <v>168</v>
      </c>
      <c r="E994" s="6" t="s">
        <v>65</v>
      </c>
      <c r="F994" s="8" t="s">
        <v>66</v>
      </c>
      <c r="G994" s="6" t="s">
        <v>1237</v>
      </c>
      <c r="H994" s="6" t="s">
        <v>1607</v>
      </c>
      <c r="I994" s="6" t="s">
        <v>1608</v>
      </c>
      <c r="J994" s="6" t="s">
        <v>1577</v>
      </c>
      <c r="K994" s="6" t="s">
        <v>72</v>
      </c>
      <c r="L994" s="6" t="e">
        <v>#N/A</v>
      </c>
      <c r="M994" s="6"/>
      <c r="N994" s="6"/>
      <c r="O994" s="6"/>
      <c r="P994" s="6"/>
      <c r="Q994" s="6"/>
      <c r="R994" s="6" t="s">
        <v>10416</v>
      </c>
      <c r="S994" s="6" t="s">
        <v>10424</v>
      </c>
      <c r="T994" s="6" t="s">
        <v>10418</v>
      </c>
      <c r="U994" s="6" t="s">
        <v>8629</v>
      </c>
    </row>
    <row r="995" spans="1:21" x14ac:dyDescent="0.2">
      <c r="A995" s="9" t="s">
        <v>1602</v>
      </c>
      <c r="B995" s="9" t="s">
        <v>1601</v>
      </c>
      <c r="C995" s="9" t="s">
        <v>10415</v>
      </c>
      <c r="D995" s="9" t="s">
        <v>168</v>
      </c>
      <c r="E995" s="9" t="s">
        <v>65</v>
      </c>
      <c r="F995" s="10" t="s">
        <v>66</v>
      </c>
      <c r="G995" s="9" t="s">
        <v>1237</v>
      </c>
      <c r="H995" s="9" t="s">
        <v>1603</v>
      </c>
      <c r="I995" s="9" t="s">
        <v>1599</v>
      </c>
      <c r="J995" s="9" t="s">
        <v>1577</v>
      </c>
      <c r="K995" s="9" t="s">
        <v>72</v>
      </c>
      <c r="L995" s="9" t="e">
        <v>#N/A</v>
      </c>
      <c r="M995" s="9"/>
      <c r="N995" s="9"/>
      <c r="O995" s="9"/>
      <c r="P995" s="9"/>
      <c r="Q995" s="9"/>
      <c r="R995" s="9" t="s">
        <v>10416</v>
      </c>
      <c r="S995" s="9" t="s">
        <v>10425</v>
      </c>
      <c r="T995" s="9" t="s">
        <v>10418</v>
      </c>
      <c r="U995" s="9" t="s">
        <v>8629</v>
      </c>
    </row>
    <row r="996" spans="1:21" x14ac:dyDescent="0.2">
      <c r="A996" s="6" t="s">
        <v>1597</v>
      </c>
      <c r="B996" s="6" t="s">
        <v>1596</v>
      </c>
      <c r="C996" s="6" t="s">
        <v>10415</v>
      </c>
      <c r="D996" s="6" t="s">
        <v>168</v>
      </c>
      <c r="E996" s="6" t="s">
        <v>65</v>
      </c>
      <c r="F996" s="8" t="s">
        <v>66</v>
      </c>
      <c r="G996" s="6" t="s">
        <v>1237</v>
      </c>
      <c r="H996" s="6" t="s">
        <v>1598</v>
      </c>
      <c r="I996" s="6" t="s">
        <v>1599</v>
      </c>
      <c r="J996" s="6" t="s">
        <v>1577</v>
      </c>
      <c r="K996" s="6" t="s">
        <v>72</v>
      </c>
      <c r="L996" s="6" t="e">
        <v>#N/A</v>
      </c>
      <c r="M996" s="6"/>
      <c r="N996" s="6"/>
      <c r="O996" s="6"/>
      <c r="P996" s="6"/>
      <c r="Q996" s="6"/>
      <c r="R996" s="6" t="s">
        <v>10416</v>
      </c>
      <c r="S996" s="6" t="s">
        <v>10426</v>
      </c>
      <c r="T996" s="6" t="s">
        <v>10418</v>
      </c>
      <c r="U996" s="6" t="s">
        <v>8629</v>
      </c>
    </row>
    <row r="997" spans="1:21" x14ac:dyDescent="0.2">
      <c r="A997" s="9" t="s">
        <v>1592</v>
      </c>
      <c r="B997" s="9" t="s">
        <v>1591</v>
      </c>
      <c r="C997" s="9" t="s">
        <v>10415</v>
      </c>
      <c r="D997" s="9" t="s">
        <v>168</v>
      </c>
      <c r="E997" s="9" t="s">
        <v>65</v>
      </c>
      <c r="F997" s="10" t="s">
        <v>66</v>
      </c>
      <c r="G997" s="9" t="s">
        <v>1237</v>
      </c>
      <c r="H997" s="9" t="s">
        <v>1593</v>
      </c>
      <c r="I997" s="9" t="s">
        <v>1594</v>
      </c>
      <c r="J997" s="9" t="s">
        <v>1577</v>
      </c>
      <c r="K997" s="9" t="s">
        <v>72</v>
      </c>
      <c r="L997" s="9" t="e">
        <v>#N/A</v>
      </c>
      <c r="M997" s="9"/>
      <c r="N997" s="9"/>
      <c r="O997" s="9"/>
      <c r="P997" s="9"/>
      <c r="Q997" s="9"/>
      <c r="R997" s="9" t="s">
        <v>10416</v>
      </c>
      <c r="S997" s="9" t="s">
        <v>10427</v>
      </c>
      <c r="T997" s="9" t="s">
        <v>10418</v>
      </c>
      <c r="U997" s="9" t="s">
        <v>8629</v>
      </c>
    </row>
    <row r="998" spans="1:21" x14ac:dyDescent="0.2">
      <c r="A998" s="6" t="s">
        <v>1587</v>
      </c>
      <c r="B998" s="6" t="s">
        <v>1586</v>
      </c>
      <c r="C998" s="6" t="s">
        <v>10415</v>
      </c>
      <c r="D998" s="6" t="s">
        <v>168</v>
      </c>
      <c r="E998" s="6" t="s">
        <v>65</v>
      </c>
      <c r="F998" s="8" t="s">
        <v>66</v>
      </c>
      <c r="G998" s="6" t="s">
        <v>1237</v>
      </c>
      <c r="H998" s="6" t="s">
        <v>1588</v>
      </c>
      <c r="I998" s="6" t="s">
        <v>1589</v>
      </c>
      <c r="J998" s="6" t="s">
        <v>1577</v>
      </c>
      <c r="K998" s="6" t="s">
        <v>72</v>
      </c>
      <c r="L998" s="6" t="e">
        <v>#N/A</v>
      </c>
      <c r="M998" s="6"/>
      <c r="N998" s="6"/>
      <c r="O998" s="6"/>
      <c r="P998" s="6"/>
      <c r="Q998" s="6"/>
      <c r="R998" s="6" t="s">
        <v>10416</v>
      </c>
      <c r="S998" s="6" t="s">
        <v>10428</v>
      </c>
      <c r="T998" s="6" t="s">
        <v>10418</v>
      </c>
      <c r="U998" s="6" t="s">
        <v>8629</v>
      </c>
    </row>
    <row r="999" spans="1:21" x14ac:dyDescent="0.2">
      <c r="A999" s="9" t="s">
        <v>1582</v>
      </c>
      <c r="B999" s="9" t="s">
        <v>1579</v>
      </c>
      <c r="C999" s="9" t="s">
        <v>10415</v>
      </c>
      <c r="D999" s="9" t="s">
        <v>168</v>
      </c>
      <c r="E999" s="9" t="s">
        <v>65</v>
      </c>
      <c r="F999" s="10" t="s">
        <v>66</v>
      </c>
      <c r="G999" s="9" t="s">
        <v>1237</v>
      </c>
      <c r="H999" s="9" t="s">
        <v>1583</v>
      </c>
      <c r="I999" s="9" t="s">
        <v>1584</v>
      </c>
      <c r="J999" s="9" t="s">
        <v>1577</v>
      </c>
      <c r="K999" s="9" t="s">
        <v>72</v>
      </c>
      <c r="L999" s="9" t="e">
        <v>#N/A</v>
      </c>
      <c r="M999" s="9"/>
      <c r="N999" s="9"/>
      <c r="O999" s="9"/>
      <c r="P999" s="9"/>
      <c r="Q999" s="9"/>
      <c r="R999" s="9" t="s">
        <v>10416</v>
      </c>
      <c r="S999" s="9" t="s">
        <v>10429</v>
      </c>
      <c r="T999" s="9" t="s">
        <v>10418</v>
      </c>
      <c r="U999" s="9" t="s">
        <v>8629</v>
      </c>
    </row>
    <row r="1000" spans="1:21" x14ac:dyDescent="0.2">
      <c r="A1000" s="6" t="s">
        <v>1574</v>
      </c>
      <c r="B1000" s="6" t="s">
        <v>1573</v>
      </c>
      <c r="C1000" s="6" t="s">
        <v>10415</v>
      </c>
      <c r="D1000" s="6" t="s">
        <v>168</v>
      </c>
      <c r="E1000" s="6" t="s">
        <v>65</v>
      </c>
      <c r="F1000" s="8" t="s">
        <v>66</v>
      </c>
      <c r="G1000" s="6" t="s">
        <v>1237</v>
      </c>
      <c r="H1000" s="6" t="s">
        <v>1575</v>
      </c>
      <c r="I1000" s="6" t="s">
        <v>1576</v>
      </c>
      <c r="J1000" s="6" t="s">
        <v>1577</v>
      </c>
      <c r="K1000" s="6" t="s">
        <v>72</v>
      </c>
      <c r="L1000" s="6" t="e">
        <v>#N/A</v>
      </c>
      <c r="M1000" s="6"/>
      <c r="N1000" s="6"/>
      <c r="O1000" s="6"/>
      <c r="P1000" s="6"/>
      <c r="Q1000" s="6"/>
      <c r="R1000" s="6" t="s">
        <v>10416</v>
      </c>
      <c r="S1000" s="6" t="s">
        <v>10430</v>
      </c>
      <c r="T1000" s="6" t="s">
        <v>10418</v>
      </c>
      <c r="U1000" s="6" t="s">
        <v>8629</v>
      </c>
    </row>
    <row r="1001" spans="1:21" x14ac:dyDescent="0.2">
      <c r="A1001" s="9" t="s">
        <v>1568</v>
      </c>
      <c r="B1001" s="9" t="s">
        <v>10431</v>
      </c>
      <c r="C1001" s="9" t="s">
        <v>10415</v>
      </c>
      <c r="D1001" s="9" t="s">
        <v>168</v>
      </c>
      <c r="E1001" s="9" t="s">
        <v>65</v>
      </c>
      <c r="F1001" s="10" t="s">
        <v>66</v>
      </c>
      <c r="G1001" s="9" t="s">
        <v>1237</v>
      </c>
      <c r="H1001" s="9" t="s">
        <v>1569</v>
      </c>
      <c r="I1001" s="9" t="s">
        <v>1570</v>
      </c>
      <c r="J1001" s="9" t="s">
        <v>1577</v>
      </c>
      <c r="K1001" s="9" t="s">
        <v>72</v>
      </c>
      <c r="L1001" s="9" t="e">
        <v>#N/A</v>
      </c>
      <c r="M1001" s="9"/>
      <c r="N1001" s="9"/>
      <c r="O1001" s="9"/>
      <c r="P1001" s="9"/>
      <c r="Q1001" s="9"/>
      <c r="R1001" s="9" t="s">
        <v>10416</v>
      </c>
      <c r="S1001" s="9" t="s">
        <v>10432</v>
      </c>
      <c r="T1001" s="9" t="s">
        <v>10418</v>
      </c>
      <c r="U1001" s="9" t="s">
        <v>8629</v>
      </c>
    </row>
    <row r="1002" spans="1:21" x14ac:dyDescent="0.2">
      <c r="A1002" s="6" t="s">
        <v>4897</v>
      </c>
      <c r="B1002" s="6" t="s">
        <v>4896</v>
      </c>
      <c r="C1002" s="6" t="s">
        <v>10433</v>
      </c>
      <c r="D1002" s="6" t="s">
        <v>168</v>
      </c>
      <c r="E1002" s="6" t="s">
        <v>65</v>
      </c>
      <c r="F1002" s="8" t="s">
        <v>66</v>
      </c>
      <c r="G1002" s="6" t="s">
        <v>1237</v>
      </c>
      <c r="H1002" s="6" t="s">
        <v>4898</v>
      </c>
      <c r="I1002" s="6" t="s">
        <v>4899</v>
      </c>
      <c r="J1002" s="6" t="s">
        <v>395</v>
      </c>
      <c r="K1002" s="6" t="s">
        <v>72</v>
      </c>
      <c r="L1002" s="6" t="e">
        <v>#N/A</v>
      </c>
      <c r="M1002" s="6"/>
      <c r="N1002" s="6"/>
      <c r="O1002" s="6"/>
      <c r="P1002" s="6"/>
      <c r="Q1002" s="6"/>
      <c r="R1002" s="6" t="s">
        <v>10434</v>
      </c>
      <c r="S1002" s="6" t="s">
        <v>10435</v>
      </c>
      <c r="T1002" s="6" t="s">
        <v>8803</v>
      </c>
      <c r="U1002" s="6" t="s">
        <v>8629</v>
      </c>
    </row>
    <row r="1003" spans="1:21" x14ac:dyDescent="0.2">
      <c r="A1003" s="9" t="s">
        <v>4813</v>
      </c>
      <c r="B1003" s="9" t="s">
        <v>4812</v>
      </c>
      <c r="C1003" s="9" t="s">
        <v>10433</v>
      </c>
      <c r="D1003" s="9" t="s">
        <v>168</v>
      </c>
      <c r="E1003" s="9" t="s">
        <v>65</v>
      </c>
      <c r="F1003" s="10" t="s">
        <v>66</v>
      </c>
      <c r="G1003" s="9" t="s">
        <v>1237</v>
      </c>
      <c r="H1003" s="9" t="s">
        <v>4814</v>
      </c>
      <c r="I1003" s="9" t="s">
        <v>4815</v>
      </c>
      <c r="J1003" s="9" t="s">
        <v>455</v>
      </c>
      <c r="K1003" s="9" t="s">
        <v>72</v>
      </c>
      <c r="L1003" s="9" t="e">
        <v>#N/A</v>
      </c>
      <c r="M1003" s="9"/>
      <c r="N1003" s="9"/>
      <c r="O1003" s="9"/>
      <c r="P1003" s="9"/>
      <c r="Q1003" s="9"/>
      <c r="R1003" s="9" t="s">
        <v>10434</v>
      </c>
      <c r="S1003" s="9" t="s">
        <v>10436</v>
      </c>
      <c r="T1003" s="9" t="s">
        <v>8635</v>
      </c>
      <c r="U1003" s="9" t="s">
        <v>8629</v>
      </c>
    </row>
    <row r="1004" spans="1:21" x14ac:dyDescent="0.2">
      <c r="A1004" s="6" t="s">
        <v>4843</v>
      </c>
      <c r="B1004" s="6" t="s">
        <v>4842</v>
      </c>
      <c r="C1004" s="6" t="s">
        <v>10433</v>
      </c>
      <c r="D1004" s="6" t="s">
        <v>168</v>
      </c>
      <c r="E1004" s="6" t="s">
        <v>65</v>
      </c>
      <c r="F1004" s="8" t="s">
        <v>66</v>
      </c>
      <c r="G1004" s="6" t="s">
        <v>1237</v>
      </c>
      <c r="H1004" s="6" t="s">
        <v>4844</v>
      </c>
      <c r="I1004" s="6" t="s">
        <v>4845</v>
      </c>
      <c r="J1004" s="6" t="s">
        <v>455</v>
      </c>
      <c r="K1004" s="6" t="s">
        <v>72</v>
      </c>
      <c r="L1004" s="6" t="e">
        <v>#N/A</v>
      </c>
      <c r="M1004" s="6"/>
      <c r="N1004" s="6"/>
      <c r="O1004" s="6"/>
      <c r="P1004" s="6"/>
      <c r="Q1004" s="6"/>
      <c r="R1004" s="6" t="s">
        <v>10434</v>
      </c>
      <c r="S1004" s="6" t="s">
        <v>10437</v>
      </c>
      <c r="T1004" s="6" t="s">
        <v>8635</v>
      </c>
      <c r="U1004" s="6" t="s">
        <v>8629</v>
      </c>
    </row>
    <row r="1005" spans="1:21" x14ac:dyDescent="0.2">
      <c r="A1005" s="9" t="s">
        <v>1559</v>
      </c>
      <c r="B1005" s="9" t="s">
        <v>1557</v>
      </c>
      <c r="C1005" s="9" t="s">
        <v>10433</v>
      </c>
      <c r="D1005" s="9" t="s">
        <v>168</v>
      </c>
      <c r="E1005" s="9" t="s">
        <v>65</v>
      </c>
      <c r="F1005" s="10" t="s">
        <v>66</v>
      </c>
      <c r="G1005" s="9" t="s">
        <v>1237</v>
      </c>
      <c r="H1005" s="9" t="s">
        <v>1560</v>
      </c>
      <c r="I1005" s="9" t="s">
        <v>1561</v>
      </c>
      <c r="J1005" s="9" t="s">
        <v>455</v>
      </c>
      <c r="K1005" s="9" t="s">
        <v>72</v>
      </c>
      <c r="L1005" s="9" t="e">
        <v>#N/A</v>
      </c>
      <c r="M1005" s="9"/>
      <c r="N1005" s="9"/>
      <c r="O1005" s="9"/>
      <c r="P1005" s="9"/>
      <c r="Q1005" s="9"/>
      <c r="R1005" s="9" t="s">
        <v>10434</v>
      </c>
      <c r="S1005" s="9" t="s">
        <v>10438</v>
      </c>
      <c r="T1005" s="9" t="s">
        <v>8635</v>
      </c>
      <c r="U1005" s="9" t="s">
        <v>8629</v>
      </c>
    </row>
    <row r="1006" spans="1:21" x14ac:dyDescent="0.2">
      <c r="A1006" s="6" t="s">
        <v>4854</v>
      </c>
      <c r="B1006" s="6" t="s">
        <v>4853</v>
      </c>
      <c r="C1006" s="6" t="s">
        <v>10433</v>
      </c>
      <c r="D1006" s="6" t="s">
        <v>168</v>
      </c>
      <c r="E1006" s="6" t="s">
        <v>65</v>
      </c>
      <c r="F1006" s="8" t="s">
        <v>66</v>
      </c>
      <c r="G1006" s="6" t="s">
        <v>1237</v>
      </c>
      <c r="H1006" s="6" t="s">
        <v>4855</v>
      </c>
      <c r="I1006" s="6" t="s">
        <v>1561</v>
      </c>
      <c r="J1006" s="6" t="s">
        <v>395</v>
      </c>
      <c r="K1006" s="6" t="s">
        <v>72</v>
      </c>
      <c r="L1006" s="6" t="e">
        <v>#N/A</v>
      </c>
      <c r="M1006" s="6"/>
      <c r="N1006" s="6"/>
      <c r="O1006" s="6"/>
      <c r="P1006" s="6"/>
      <c r="Q1006" s="6"/>
      <c r="R1006" s="6" t="s">
        <v>10434</v>
      </c>
      <c r="S1006" s="6" t="s">
        <v>10439</v>
      </c>
      <c r="T1006" s="6" t="s">
        <v>8803</v>
      </c>
      <c r="U1006" s="6" t="s">
        <v>8629</v>
      </c>
    </row>
    <row r="1007" spans="1:21" x14ac:dyDescent="0.2">
      <c r="A1007" s="9" t="s">
        <v>4793</v>
      </c>
      <c r="B1007" s="9" t="s">
        <v>4792</v>
      </c>
      <c r="C1007" s="9" t="s">
        <v>10433</v>
      </c>
      <c r="D1007" s="9" t="s">
        <v>168</v>
      </c>
      <c r="E1007" s="9" t="s">
        <v>65</v>
      </c>
      <c r="F1007" s="10" t="s">
        <v>66</v>
      </c>
      <c r="G1007" s="9" t="s">
        <v>1237</v>
      </c>
      <c r="H1007" s="9" t="s">
        <v>1990</v>
      </c>
      <c r="I1007" s="9" t="s">
        <v>4794</v>
      </c>
      <c r="J1007" s="9" t="s">
        <v>1270</v>
      </c>
      <c r="K1007" s="9" t="s">
        <v>72</v>
      </c>
      <c r="L1007" s="9" t="e">
        <v>#N/A</v>
      </c>
      <c r="M1007" s="9"/>
      <c r="N1007" s="9"/>
      <c r="O1007" s="9"/>
      <c r="P1007" s="9"/>
      <c r="Q1007" s="9"/>
      <c r="R1007" s="9" t="s">
        <v>10434</v>
      </c>
      <c r="S1007" s="9" t="s">
        <v>10440</v>
      </c>
      <c r="T1007" s="9" t="s">
        <v>9692</v>
      </c>
      <c r="U1007" s="9" t="s">
        <v>8629</v>
      </c>
    </row>
    <row r="1008" spans="1:21" x14ac:dyDescent="0.2">
      <c r="A1008" s="6" t="s">
        <v>4822</v>
      </c>
      <c r="B1008" s="6" t="s">
        <v>4821</v>
      </c>
      <c r="C1008" s="6" t="s">
        <v>10433</v>
      </c>
      <c r="D1008" s="6" t="s">
        <v>168</v>
      </c>
      <c r="E1008" s="6" t="s">
        <v>65</v>
      </c>
      <c r="F1008" s="8" t="s">
        <v>66</v>
      </c>
      <c r="G1008" s="6" t="s">
        <v>1237</v>
      </c>
      <c r="H1008" s="6" t="s">
        <v>2102</v>
      </c>
      <c r="I1008" s="6" t="s">
        <v>4823</v>
      </c>
      <c r="J1008" s="6" t="s">
        <v>4824</v>
      </c>
      <c r="K1008" s="6" t="s">
        <v>72</v>
      </c>
      <c r="L1008" s="6" t="e">
        <v>#N/A</v>
      </c>
      <c r="M1008" s="6"/>
      <c r="N1008" s="6"/>
      <c r="O1008" s="6"/>
      <c r="P1008" s="6"/>
      <c r="Q1008" s="6"/>
      <c r="R1008" s="6" t="s">
        <v>10434</v>
      </c>
      <c r="S1008" s="6" t="s">
        <v>10441</v>
      </c>
      <c r="T1008" s="6" t="s">
        <v>10442</v>
      </c>
      <c r="U1008" s="6" t="s">
        <v>8629</v>
      </c>
    </row>
    <row r="1009" spans="1:21" x14ac:dyDescent="0.2">
      <c r="A1009" s="9" t="s">
        <v>4907</v>
      </c>
      <c r="B1009" s="9" t="s">
        <v>4906</v>
      </c>
      <c r="C1009" s="9" t="s">
        <v>10433</v>
      </c>
      <c r="D1009" s="9" t="s">
        <v>168</v>
      </c>
      <c r="E1009" s="9" t="s">
        <v>65</v>
      </c>
      <c r="F1009" s="10" t="s">
        <v>66</v>
      </c>
      <c r="G1009" s="9" t="s">
        <v>1237</v>
      </c>
      <c r="H1009" s="9" t="s">
        <v>4908</v>
      </c>
      <c r="I1009" s="9" t="s">
        <v>4909</v>
      </c>
      <c r="J1009" s="9" t="s">
        <v>4768</v>
      </c>
      <c r="K1009" s="9" t="s">
        <v>72</v>
      </c>
      <c r="L1009" s="9" t="e">
        <v>#N/A</v>
      </c>
      <c r="M1009" s="9"/>
      <c r="N1009" s="9"/>
      <c r="O1009" s="9"/>
      <c r="P1009" s="9"/>
      <c r="Q1009" s="9"/>
      <c r="R1009" s="9" t="s">
        <v>10434</v>
      </c>
      <c r="S1009" s="9" t="s">
        <v>10443</v>
      </c>
      <c r="T1009" s="9" t="s">
        <v>9467</v>
      </c>
      <c r="U1009" s="9" t="s">
        <v>8629</v>
      </c>
    </row>
    <row r="1010" spans="1:21" x14ac:dyDescent="0.2">
      <c r="A1010" s="6" t="s">
        <v>4887</v>
      </c>
      <c r="B1010" s="6" t="s">
        <v>4886</v>
      </c>
      <c r="C1010" s="6" t="s">
        <v>10433</v>
      </c>
      <c r="D1010" s="6" t="s">
        <v>168</v>
      </c>
      <c r="E1010" s="6" t="s">
        <v>65</v>
      </c>
      <c r="F1010" s="8" t="s">
        <v>66</v>
      </c>
      <c r="G1010" s="6" t="s">
        <v>1237</v>
      </c>
      <c r="H1010" s="6" t="s">
        <v>4888</v>
      </c>
      <c r="I1010" s="6" t="s">
        <v>4889</v>
      </c>
      <c r="J1010" s="6" t="s">
        <v>395</v>
      </c>
      <c r="K1010" s="6" t="s">
        <v>72</v>
      </c>
      <c r="L1010" s="6" t="e">
        <v>#N/A</v>
      </c>
      <c r="M1010" s="6"/>
      <c r="N1010" s="6"/>
      <c r="O1010" s="6"/>
      <c r="P1010" s="6"/>
      <c r="Q1010" s="6"/>
      <c r="R1010" s="6" t="s">
        <v>10434</v>
      </c>
      <c r="S1010" s="6" t="s">
        <v>10444</v>
      </c>
      <c r="T1010" s="6" t="s">
        <v>8803</v>
      </c>
      <c r="U1010" s="6" t="s">
        <v>8629</v>
      </c>
    </row>
    <row r="1011" spans="1:21" x14ac:dyDescent="0.2">
      <c r="A1011" s="9" t="s">
        <v>4685</v>
      </c>
      <c r="B1011" s="9" t="s">
        <v>4684</v>
      </c>
      <c r="C1011" s="9" t="s">
        <v>10433</v>
      </c>
      <c r="D1011" s="9" t="s">
        <v>168</v>
      </c>
      <c r="E1011" s="9" t="s">
        <v>65</v>
      </c>
      <c r="F1011" s="10" t="s">
        <v>66</v>
      </c>
      <c r="G1011" s="9" t="s">
        <v>1237</v>
      </c>
      <c r="H1011" s="9" t="s">
        <v>788</v>
      </c>
      <c r="I1011" s="9" t="s">
        <v>4686</v>
      </c>
      <c r="J1011" s="9" t="s">
        <v>4687</v>
      </c>
      <c r="K1011" s="9" t="s">
        <v>72</v>
      </c>
      <c r="L1011" s="9" t="e">
        <v>#N/A</v>
      </c>
      <c r="M1011" s="9"/>
      <c r="N1011" s="9"/>
      <c r="O1011" s="9"/>
      <c r="P1011" s="9"/>
      <c r="Q1011" s="9"/>
      <c r="R1011" s="9" t="s">
        <v>10434</v>
      </c>
      <c r="S1011" s="9" t="s">
        <v>10445</v>
      </c>
      <c r="T1011" s="9" t="s">
        <v>10446</v>
      </c>
      <c r="U1011" s="9" t="s">
        <v>8629</v>
      </c>
    </row>
    <row r="1012" spans="1:21" x14ac:dyDescent="0.2">
      <c r="A1012" s="6" t="s">
        <v>4832</v>
      </c>
      <c r="B1012" s="6" t="s">
        <v>4831</v>
      </c>
      <c r="C1012" s="6" t="s">
        <v>10433</v>
      </c>
      <c r="D1012" s="6" t="s">
        <v>168</v>
      </c>
      <c r="E1012" s="6" t="s">
        <v>65</v>
      </c>
      <c r="F1012" s="8" t="s">
        <v>66</v>
      </c>
      <c r="G1012" s="6" t="s">
        <v>1237</v>
      </c>
      <c r="H1012" s="6" t="s">
        <v>4833</v>
      </c>
      <c r="I1012" s="6" t="s">
        <v>4834</v>
      </c>
      <c r="J1012" s="6" t="s">
        <v>4835</v>
      </c>
      <c r="K1012" s="6" t="s">
        <v>72</v>
      </c>
      <c r="L1012" s="6" t="e">
        <v>#N/A</v>
      </c>
      <c r="M1012" s="6"/>
      <c r="N1012" s="6"/>
      <c r="O1012" s="6"/>
      <c r="P1012" s="6"/>
      <c r="Q1012" s="6"/>
      <c r="R1012" s="6" t="s">
        <v>10434</v>
      </c>
      <c r="S1012" s="6" t="s">
        <v>10447</v>
      </c>
      <c r="T1012" s="6" t="s">
        <v>10448</v>
      </c>
      <c r="U1012" s="6" t="s">
        <v>8629</v>
      </c>
    </row>
    <row r="1013" spans="1:21" x14ac:dyDescent="0.2">
      <c r="A1013" s="9" t="s">
        <v>6516</v>
      </c>
      <c r="B1013" s="9" t="s">
        <v>6515</v>
      </c>
      <c r="C1013" s="9" t="s">
        <v>5425</v>
      </c>
      <c r="D1013" s="9" t="s">
        <v>168</v>
      </c>
      <c r="E1013" s="9" t="s">
        <v>65</v>
      </c>
      <c r="F1013" s="10" t="s">
        <v>66</v>
      </c>
      <c r="G1013" s="9" t="s">
        <v>1237</v>
      </c>
      <c r="H1013" s="9" t="s">
        <v>6517</v>
      </c>
      <c r="I1013" s="9" t="s">
        <v>6518</v>
      </c>
      <c r="J1013" s="9" t="s">
        <v>186</v>
      </c>
      <c r="K1013" s="9" t="s">
        <v>72</v>
      </c>
      <c r="L1013" s="9" t="e">
        <v>#N/A</v>
      </c>
      <c r="M1013" s="9"/>
      <c r="N1013" s="9"/>
      <c r="O1013" s="9"/>
      <c r="P1013" s="9"/>
      <c r="Q1013" s="9"/>
      <c r="R1013" s="9" t="s">
        <v>10449</v>
      </c>
      <c r="S1013" s="9" t="s">
        <v>10450</v>
      </c>
      <c r="T1013" s="9" t="s">
        <v>8987</v>
      </c>
      <c r="U1013" s="9" t="s">
        <v>8629</v>
      </c>
    </row>
    <row r="1014" spans="1:21" x14ac:dyDescent="0.2">
      <c r="A1014" s="6" t="s">
        <v>8345</v>
      </c>
      <c r="B1014" s="6" t="s">
        <v>8343</v>
      </c>
      <c r="C1014" s="6" t="s">
        <v>5425</v>
      </c>
      <c r="D1014" s="6" t="s">
        <v>168</v>
      </c>
      <c r="E1014" s="6" t="s">
        <v>65</v>
      </c>
      <c r="F1014" s="8" t="s">
        <v>66</v>
      </c>
      <c r="G1014" s="6" t="s">
        <v>1237</v>
      </c>
      <c r="H1014" s="6" t="s">
        <v>8346</v>
      </c>
      <c r="I1014" s="6" t="s">
        <v>5962</v>
      </c>
      <c r="J1014" s="6" t="s">
        <v>2271</v>
      </c>
      <c r="K1014" s="6" t="s">
        <v>72</v>
      </c>
      <c r="L1014" s="6" t="e">
        <v>#N/A</v>
      </c>
      <c r="M1014" s="6"/>
      <c r="N1014" s="6"/>
      <c r="O1014" s="6"/>
      <c r="P1014" s="6"/>
      <c r="Q1014" s="6"/>
      <c r="R1014" s="6" t="s">
        <v>10449</v>
      </c>
      <c r="S1014" s="6" t="s">
        <v>10451</v>
      </c>
      <c r="T1014" s="6" t="s">
        <v>8685</v>
      </c>
      <c r="U1014" s="6" t="s">
        <v>8629</v>
      </c>
    </row>
    <row r="1015" spans="1:21" x14ac:dyDescent="0.2">
      <c r="A1015" s="9" t="s">
        <v>5426</v>
      </c>
      <c r="B1015" s="9" t="s">
        <v>5424</v>
      </c>
      <c r="C1015" s="9" t="s">
        <v>5425</v>
      </c>
      <c r="D1015" s="9" t="s">
        <v>168</v>
      </c>
      <c r="E1015" s="9" t="s">
        <v>65</v>
      </c>
      <c r="F1015" s="10" t="s">
        <v>66</v>
      </c>
      <c r="G1015" s="9" t="s">
        <v>1237</v>
      </c>
      <c r="H1015" s="9" t="s">
        <v>5427</v>
      </c>
      <c r="I1015" s="9" t="s">
        <v>5428</v>
      </c>
      <c r="J1015" s="9" t="s">
        <v>5183</v>
      </c>
      <c r="K1015" s="9" t="s">
        <v>72</v>
      </c>
      <c r="L1015" s="9" t="e">
        <v>#N/A</v>
      </c>
      <c r="M1015" s="9"/>
      <c r="N1015" s="9"/>
      <c r="O1015" s="9"/>
      <c r="P1015" s="9"/>
      <c r="Q1015" s="9"/>
      <c r="R1015" s="9" t="s">
        <v>10449</v>
      </c>
      <c r="S1015" s="9" t="s">
        <v>10452</v>
      </c>
      <c r="T1015" s="9" t="s">
        <v>10453</v>
      </c>
      <c r="U1015" s="9" t="s">
        <v>8629</v>
      </c>
    </row>
    <row r="1016" spans="1:21" x14ac:dyDescent="0.2">
      <c r="A1016" s="6" t="s">
        <v>6534</v>
      </c>
      <c r="B1016" s="6" t="s">
        <v>6533</v>
      </c>
      <c r="C1016" s="6" t="s">
        <v>5425</v>
      </c>
      <c r="D1016" s="6" t="s">
        <v>168</v>
      </c>
      <c r="E1016" s="6" t="s">
        <v>65</v>
      </c>
      <c r="F1016" s="8" t="s">
        <v>66</v>
      </c>
      <c r="G1016" s="6" t="s">
        <v>1237</v>
      </c>
      <c r="H1016" s="6" t="s">
        <v>6535</v>
      </c>
      <c r="I1016" s="6" t="s">
        <v>6536</v>
      </c>
      <c r="J1016" s="6" t="s">
        <v>1270</v>
      </c>
      <c r="K1016" s="6" t="s">
        <v>72</v>
      </c>
      <c r="L1016" s="6" t="e">
        <v>#N/A</v>
      </c>
      <c r="M1016" s="6"/>
      <c r="N1016" s="6"/>
      <c r="O1016" s="6"/>
      <c r="P1016" s="6"/>
      <c r="Q1016" s="6"/>
      <c r="R1016" s="6" t="s">
        <v>10449</v>
      </c>
      <c r="S1016" s="6" t="s">
        <v>10454</v>
      </c>
      <c r="T1016" s="6" t="s">
        <v>9692</v>
      </c>
      <c r="U1016" s="6" t="s">
        <v>8629</v>
      </c>
    </row>
    <row r="1017" spans="1:21" x14ac:dyDescent="0.2">
      <c r="A1017" s="9" t="s">
        <v>5149</v>
      </c>
      <c r="B1017" s="9" t="s">
        <v>5148</v>
      </c>
      <c r="C1017" s="9" t="s">
        <v>4933</v>
      </c>
      <c r="D1017" s="9" t="s">
        <v>168</v>
      </c>
      <c r="E1017" s="9" t="s">
        <v>65</v>
      </c>
      <c r="F1017" s="10" t="s">
        <v>66</v>
      </c>
      <c r="G1017" s="9" t="s">
        <v>1237</v>
      </c>
      <c r="H1017" s="9" t="s">
        <v>5150</v>
      </c>
      <c r="I1017" s="9" t="s">
        <v>5151</v>
      </c>
      <c r="J1017" s="9" t="s">
        <v>5152</v>
      </c>
      <c r="K1017" s="9" t="s">
        <v>72</v>
      </c>
      <c r="L1017" s="9" t="e">
        <v>#N/A</v>
      </c>
      <c r="M1017" s="9"/>
      <c r="N1017" s="9"/>
      <c r="O1017" s="9"/>
      <c r="P1017" s="9"/>
      <c r="Q1017" s="9"/>
      <c r="R1017" s="9" t="s">
        <v>10455</v>
      </c>
      <c r="S1017" s="9" t="s">
        <v>10456</v>
      </c>
      <c r="T1017" s="9" t="s">
        <v>10457</v>
      </c>
      <c r="U1017" s="9" t="s">
        <v>8629</v>
      </c>
    </row>
    <row r="1018" spans="1:21" x14ac:dyDescent="0.2">
      <c r="A1018" s="6" t="s">
        <v>4934</v>
      </c>
      <c r="B1018" s="6" t="s">
        <v>4932</v>
      </c>
      <c r="C1018" s="6" t="s">
        <v>4933</v>
      </c>
      <c r="D1018" s="6" t="s">
        <v>168</v>
      </c>
      <c r="E1018" s="6" t="s">
        <v>65</v>
      </c>
      <c r="F1018" s="8" t="s">
        <v>66</v>
      </c>
      <c r="G1018" s="6" t="s">
        <v>1237</v>
      </c>
      <c r="H1018" s="6" t="s">
        <v>4935</v>
      </c>
      <c r="I1018" s="6" t="s">
        <v>4936</v>
      </c>
      <c r="J1018" s="6" t="s">
        <v>4937</v>
      </c>
      <c r="K1018" s="6" t="s">
        <v>72</v>
      </c>
      <c r="L1018" s="6" t="e">
        <v>#N/A</v>
      </c>
      <c r="M1018" s="6"/>
      <c r="N1018" s="6"/>
      <c r="O1018" s="6"/>
      <c r="P1018" s="6"/>
      <c r="Q1018" s="6"/>
      <c r="R1018" s="6" t="s">
        <v>10455</v>
      </c>
      <c r="S1018" s="6" t="s">
        <v>10458</v>
      </c>
      <c r="T1018" s="6" t="s">
        <v>10459</v>
      </c>
      <c r="U1018" s="6" t="s">
        <v>8629</v>
      </c>
    </row>
    <row r="1019" spans="1:21" x14ac:dyDescent="0.2">
      <c r="A1019" s="9" t="s">
        <v>5122</v>
      </c>
      <c r="B1019" s="9" t="s">
        <v>5121</v>
      </c>
      <c r="C1019" s="9" t="s">
        <v>4933</v>
      </c>
      <c r="D1019" s="9" t="s">
        <v>168</v>
      </c>
      <c r="E1019" s="9" t="s">
        <v>65</v>
      </c>
      <c r="F1019" s="10" t="s">
        <v>66</v>
      </c>
      <c r="G1019" s="9" t="s">
        <v>1237</v>
      </c>
      <c r="H1019" s="9" t="s">
        <v>5123</v>
      </c>
      <c r="I1019" s="9" t="s">
        <v>5124</v>
      </c>
      <c r="J1019" s="9" t="s">
        <v>129</v>
      </c>
      <c r="K1019" s="9" t="s">
        <v>72</v>
      </c>
      <c r="L1019" s="9" t="e">
        <v>#N/A</v>
      </c>
      <c r="M1019" s="9"/>
      <c r="N1019" s="9"/>
      <c r="O1019" s="9"/>
      <c r="P1019" s="9"/>
      <c r="Q1019" s="9"/>
      <c r="R1019" s="9" t="s">
        <v>10455</v>
      </c>
      <c r="S1019" s="9" t="s">
        <v>10460</v>
      </c>
      <c r="T1019" s="9" t="s">
        <v>8879</v>
      </c>
      <c r="U1019" s="9" t="s">
        <v>8629</v>
      </c>
    </row>
    <row r="1020" spans="1:21" x14ac:dyDescent="0.2">
      <c r="A1020" s="6" t="s">
        <v>5132</v>
      </c>
      <c r="B1020" s="6" t="s">
        <v>5131</v>
      </c>
      <c r="C1020" s="6" t="s">
        <v>4933</v>
      </c>
      <c r="D1020" s="6" t="s">
        <v>168</v>
      </c>
      <c r="E1020" s="6" t="s">
        <v>65</v>
      </c>
      <c r="F1020" s="8" t="s">
        <v>66</v>
      </c>
      <c r="G1020" s="6" t="s">
        <v>1237</v>
      </c>
      <c r="H1020" s="6" t="s">
        <v>5133</v>
      </c>
      <c r="I1020" s="6" t="s">
        <v>5134</v>
      </c>
      <c r="J1020" s="6" t="s">
        <v>4937</v>
      </c>
      <c r="K1020" s="6" t="s">
        <v>72</v>
      </c>
      <c r="L1020" s="6" t="e">
        <v>#N/A</v>
      </c>
      <c r="M1020" s="6"/>
      <c r="N1020" s="6"/>
      <c r="O1020" s="6"/>
      <c r="P1020" s="6"/>
      <c r="Q1020" s="6"/>
      <c r="R1020" s="6" t="s">
        <v>10455</v>
      </c>
      <c r="S1020" s="6" t="s">
        <v>10461</v>
      </c>
      <c r="T1020" s="6" t="s">
        <v>10459</v>
      </c>
      <c r="U1020" s="6" t="s">
        <v>8629</v>
      </c>
    </row>
    <row r="1021" spans="1:21" x14ac:dyDescent="0.2">
      <c r="A1021" s="9" t="s">
        <v>1553</v>
      </c>
      <c r="B1021" s="9" t="s">
        <v>1551</v>
      </c>
      <c r="C1021" s="9" t="s">
        <v>10462</v>
      </c>
      <c r="D1021" s="9" t="s">
        <v>168</v>
      </c>
      <c r="E1021" s="9" t="s">
        <v>65</v>
      </c>
      <c r="F1021" s="10" t="s">
        <v>66</v>
      </c>
      <c r="G1021" s="9" t="s">
        <v>1237</v>
      </c>
      <c r="H1021" s="9" t="s">
        <v>1554</v>
      </c>
      <c r="I1021" s="9" t="s">
        <v>1555</v>
      </c>
      <c r="J1021" s="9" t="s">
        <v>236</v>
      </c>
      <c r="K1021" s="9" t="s">
        <v>72</v>
      </c>
      <c r="L1021" s="9" t="e">
        <v>#N/A</v>
      </c>
      <c r="M1021" s="9"/>
      <c r="N1021" s="9"/>
      <c r="O1021" s="9"/>
      <c r="P1021" s="9"/>
      <c r="Q1021" s="9"/>
      <c r="R1021" s="9" t="s">
        <v>10463</v>
      </c>
      <c r="S1021" s="9" t="s">
        <v>10464</v>
      </c>
      <c r="T1021" s="9" t="s">
        <v>8829</v>
      </c>
      <c r="U1021" s="9" t="s">
        <v>8629</v>
      </c>
    </row>
    <row r="1022" spans="1:21" x14ac:dyDescent="0.2">
      <c r="A1022" s="6" t="s">
        <v>5205</v>
      </c>
      <c r="B1022" s="6" t="s">
        <v>5204</v>
      </c>
      <c r="C1022" s="6" t="s">
        <v>10462</v>
      </c>
      <c r="D1022" s="6" t="s">
        <v>168</v>
      </c>
      <c r="E1022" s="6" t="s">
        <v>65</v>
      </c>
      <c r="F1022" s="8" t="s">
        <v>66</v>
      </c>
      <c r="G1022" s="6" t="s">
        <v>1237</v>
      </c>
      <c r="H1022" s="6" t="s">
        <v>5206</v>
      </c>
      <c r="I1022" s="6" t="s">
        <v>5207</v>
      </c>
      <c r="J1022" s="6" t="s">
        <v>5208</v>
      </c>
      <c r="K1022" s="6" t="s">
        <v>72</v>
      </c>
      <c r="L1022" s="6" t="e">
        <v>#N/A</v>
      </c>
      <c r="M1022" s="6"/>
      <c r="N1022" s="6"/>
      <c r="O1022" s="6"/>
      <c r="P1022" s="6"/>
      <c r="Q1022" s="6"/>
      <c r="R1022" s="6" t="s">
        <v>10463</v>
      </c>
      <c r="S1022" s="6" t="s">
        <v>10465</v>
      </c>
      <c r="T1022" s="6" t="s">
        <v>10466</v>
      </c>
      <c r="U1022" s="6" t="s">
        <v>8629</v>
      </c>
    </row>
    <row r="1023" spans="1:21" x14ac:dyDescent="0.2">
      <c r="A1023" s="9" t="s">
        <v>3437</v>
      </c>
      <c r="B1023" s="9" t="s">
        <v>3436</v>
      </c>
      <c r="C1023" s="9" t="s">
        <v>10462</v>
      </c>
      <c r="D1023" s="9" t="s">
        <v>168</v>
      </c>
      <c r="E1023" s="9" t="s">
        <v>65</v>
      </c>
      <c r="F1023" s="10" t="s">
        <v>66</v>
      </c>
      <c r="G1023" s="9" t="s">
        <v>1237</v>
      </c>
      <c r="H1023" s="9" t="s">
        <v>3438</v>
      </c>
      <c r="I1023" s="9" t="s">
        <v>3439</v>
      </c>
      <c r="J1023" s="9" t="s">
        <v>3440</v>
      </c>
      <c r="K1023" s="9" t="s">
        <v>72</v>
      </c>
      <c r="L1023" s="9" t="e">
        <v>#N/A</v>
      </c>
      <c r="M1023" s="9"/>
      <c r="N1023" s="9"/>
      <c r="O1023" s="9"/>
      <c r="P1023" s="9"/>
      <c r="Q1023" s="9"/>
      <c r="R1023" s="9" t="s">
        <v>10463</v>
      </c>
      <c r="S1023" s="9" t="s">
        <v>10467</v>
      </c>
      <c r="T1023" s="9" t="s">
        <v>10468</v>
      </c>
      <c r="U1023" s="9" t="s">
        <v>8629</v>
      </c>
    </row>
    <row r="1024" spans="1:21" x14ac:dyDescent="0.2">
      <c r="A1024" s="6" t="s">
        <v>5186</v>
      </c>
      <c r="B1024" s="6" t="s">
        <v>5185</v>
      </c>
      <c r="C1024" s="6" t="s">
        <v>10462</v>
      </c>
      <c r="D1024" s="6" t="s">
        <v>168</v>
      </c>
      <c r="E1024" s="6" t="s">
        <v>65</v>
      </c>
      <c r="F1024" s="8" t="s">
        <v>66</v>
      </c>
      <c r="G1024" s="6" t="s">
        <v>1237</v>
      </c>
      <c r="H1024" s="6" t="s">
        <v>806</v>
      </c>
      <c r="I1024" s="6" t="s">
        <v>1599</v>
      </c>
      <c r="J1024" s="6" t="s">
        <v>5187</v>
      </c>
      <c r="K1024" s="6" t="s">
        <v>72</v>
      </c>
      <c r="L1024" s="6" t="e">
        <v>#N/A</v>
      </c>
      <c r="M1024" s="6"/>
      <c r="N1024" s="6"/>
      <c r="O1024" s="6"/>
      <c r="P1024" s="6"/>
      <c r="Q1024" s="6"/>
      <c r="R1024" s="6" t="s">
        <v>10463</v>
      </c>
      <c r="S1024" s="6" t="s">
        <v>10469</v>
      </c>
      <c r="T1024" s="6" t="s">
        <v>10470</v>
      </c>
      <c r="U1024" s="6" t="s">
        <v>8629</v>
      </c>
    </row>
    <row r="1025" spans="1:21" x14ac:dyDescent="0.2">
      <c r="A1025" s="9" t="s">
        <v>5263</v>
      </c>
      <c r="B1025" s="9" t="s">
        <v>5262</v>
      </c>
      <c r="C1025" s="9" t="s">
        <v>10462</v>
      </c>
      <c r="D1025" s="9" t="s">
        <v>168</v>
      </c>
      <c r="E1025" s="9" t="s">
        <v>65</v>
      </c>
      <c r="F1025" s="10" t="s">
        <v>66</v>
      </c>
      <c r="G1025" s="9" t="s">
        <v>1237</v>
      </c>
      <c r="H1025" s="9" t="s">
        <v>5264</v>
      </c>
      <c r="I1025" s="9" t="s">
        <v>5265</v>
      </c>
      <c r="J1025" s="9" t="s">
        <v>5266</v>
      </c>
      <c r="K1025" s="9" t="s">
        <v>72</v>
      </c>
      <c r="L1025" s="9" t="e">
        <v>#N/A</v>
      </c>
      <c r="M1025" s="9"/>
      <c r="N1025" s="9"/>
      <c r="O1025" s="9"/>
      <c r="P1025" s="9"/>
      <c r="Q1025" s="9"/>
      <c r="R1025" s="9" t="s">
        <v>10463</v>
      </c>
      <c r="S1025" s="9" t="s">
        <v>10471</v>
      </c>
      <c r="T1025" s="9" t="s">
        <v>10472</v>
      </c>
      <c r="U1025" s="9" t="s">
        <v>8629</v>
      </c>
    </row>
    <row r="1026" spans="1:21" x14ac:dyDescent="0.2">
      <c r="A1026" s="6" t="s">
        <v>5164</v>
      </c>
      <c r="B1026" s="6" t="s">
        <v>5163</v>
      </c>
      <c r="C1026" s="6" t="s">
        <v>10462</v>
      </c>
      <c r="D1026" s="6" t="s">
        <v>168</v>
      </c>
      <c r="E1026" s="6" t="s">
        <v>65</v>
      </c>
      <c r="F1026" s="8" t="s">
        <v>66</v>
      </c>
      <c r="G1026" s="6" t="s">
        <v>1237</v>
      </c>
      <c r="H1026" s="6" t="s">
        <v>5165</v>
      </c>
      <c r="I1026" s="6" t="s">
        <v>3963</v>
      </c>
      <c r="J1026" s="6" t="s">
        <v>5166</v>
      </c>
      <c r="K1026" s="6" t="s">
        <v>72</v>
      </c>
      <c r="L1026" s="6" t="e">
        <v>#N/A</v>
      </c>
      <c r="M1026" s="6"/>
      <c r="N1026" s="6"/>
      <c r="O1026" s="6"/>
      <c r="P1026" s="6"/>
      <c r="Q1026" s="6"/>
      <c r="R1026" s="6" t="s">
        <v>10463</v>
      </c>
      <c r="S1026" s="6" t="s">
        <v>10473</v>
      </c>
      <c r="T1026" s="6" t="s">
        <v>10474</v>
      </c>
      <c r="U1026" s="6" t="s">
        <v>8629</v>
      </c>
    </row>
    <row r="1027" spans="1:21" x14ac:dyDescent="0.2">
      <c r="A1027" s="9" t="s">
        <v>5226</v>
      </c>
      <c r="B1027" s="9" t="s">
        <v>5225</v>
      </c>
      <c r="C1027" s="9" t="s">
        <v>10462</v>
      </c>
      <c r="D1027" s="9" t="s">
        <v>168</v>
      </c>
      <c r="E1027" s="9" t="s">
        <v>65</v>
      </c>
      <c r="F1027" s="10" t="s">
        <v>66</v>
      </c>
      <c r="G1027" s="9" t="s">
        <v>1237</v>
      </c>
      <c r="H1027" s="9" t="s">
        <v>5227</v>
      </c>
      <c r="I1027" s="9" t="s">
        <v>5228</v>
      </c>
      <c r="J1027" s="9" t="s">
        <v>5229</v>
      </c>
      <c r="K1027" s="9" t="s">
        <v>72</v>
      </c>
      <c r="L1027" s="9" t="e">
        <v>#N/A</v>
      </c>
      <c r="M1027" s="9"/>
      <c r="N1027" s="9"/>
      <c r="O1027" s="9"/>
      <c r="P1027" s="9"/>
      <c r="Q1027" s="9"/>
      <c r="R1027" s="9" t="s">
        <v>10463</v>
      </c>
      <c r="S1027" s="9" t="s">
        <v>10475</v>
      </c>
      <c r="T1027" s="9" t="s">
        <v>10476</v>
      </c>
      <c r="U1027" s="9" t="s">
        <v>8629</v>
      </c>
    </row>
    <row r="1028" spans="1:21" x14ac:dyDescent="0.2">
      <c r="A1028" s="6" t="s">
        <v>5247</v>
      </c>
      <c r="B1028" s="6" t="s">
        <v>5246</v>
      </c>
      <c r="C1028" s="6" t="s">
        <v>10462</v>
      </c>
      <c r="D1028" s="6" t="s">
        <v>168</v>
      </c>
      <c r="E1028" s="6" t="s">
        <v>65</v>
      </c>
      <c r="F1028" s="8" t="s">
        <v>66</v>
      </c>
      <c r="G1028" s="6" t="s">
        <v>1237</v>
      </c>
      <c r="H1028" s="6" t="s">
        <v>5248</v>
      </c>
      <c r="I1028" s="6" t="s">
        <v>4300</v>
      </c>
      <c r="J1028" s="6" t="s">
        <v>5249</v>
      </c>
      <c r="K1028" s="6" t="s">
        <v>72</v>
      </c>
      <c r="L1028" s="6" t="e">
        <v>#N/A</v>
      </c>
      <c r="M1028" s="6"/>
      <c r="N1028" s="6"/>
      <c r="O1028" s="6"/>
      <c r="P1028" s="6"/>
      <c r="Q1028" s="6"/>
      <c r="R1028" s="6" t="s">
        <v>10463</v>
      </c>
      <c r="S1028" s="6" t="s">
        <v>10477</v>
      </c>
      <c r="T1028" s="6" t="s">
        <v>9205</v>
      </c>
      <c r="U1028" s="6" t="s">
        <v>8629</v>
      </c>
    </row>
    <row r="1029" spans="1:21" x14ac:dyDescent="0.2">
      <c r="A1029" s="9" t="s">
        <v>1547</v>
      </c>
      <c r="B1029" s="9" t="s">
        <v>1546</v>
      </c>
      <c r="C1029" s="9" t="s">
        <v>10478</v>
      </c>
      <c r="D1029" s="9" t="s">
        <v>168</v>
      </c>
      <c r="E1029" s="9" t="s">
        <v>65</v>
      </c>
      <c r="F1029" s="10" t="s">
        <v>66</v>
      </c>
      <c r="G1029" s="9" t="s">
        <v>1237</v>
      </c>
      <c r="H1029" s="9" t="s">
        <v>1548</v>
      </c>
      <c r="I1029" s="9" t="s">
        <v>1549</v>
      </c>
      <c r="J1029" s="9" t="s">
        <v>1524</v>
      </c>
      <c r="K1029" s="9" t="s">
        <v>72</v>
      </c>
      <c r="L1029" s="9" t="e">
        <v>#N/A</v>
      </c>
      <c r="M1029" s="9"/>
      <c r="N1029" s="9"/>
      <c r="O1029" s="9"/>
      <c r="P1029" s="9"/>
      <c r="Q1029" s="9"/>
      <c r="R1029" s="9" t="s">
        <v>10479</v>
      </c>
      <c r="S1029" s="9" t="s">
        <v>10480</v>
      </c>
      <c r="T1029" s="9" t="s">
        <v>10481</v>
      </c>
      <c r="U1029" s="9" t="s">
        <v>8629</v>
      </c>
    </row>
    <row r="1030" spans="1:21" x14ac:dyDescent="0.2">
      <c r="A1030" s="6" t="s">
        <v>1542</v>
      </c>
      <c r="B1030" s="6" t="s">
        <v>1541</v>
      </c>
      <c r="C1030" s="6" t="s">
        <v>10478</v>
      </c>
      <c r="D1030" s="6" t="s">
        <v>168</v>
      </c>
      <c r="E1030" s="6" t="s">
        <v>65</v>
      </c>
      <c r="F1030" s="8" t="s">
        <v>66</v>
      </c>
      <c r="G1030" s="6" t="s">
        <v>1237</v>
      </c>
      <c r="H1030" s="6" t="s">
        <v>1543</v>
      </c>
      <c r="I1030" s="6" t="s">
        <v>1544</v>
      </c>
      <c r="J1030" s="6" t="s">
        <v>1524</v>
      </c>
      <c r="K1030" s="6" t="s">
        <v>72</v>
      </c>
      <c r="L1030" s="6" t="e">
        <v>#N/A</v>
      </c>
      <c r="M1030" s="6"/>
      <c r="N1030" s="6"/>
      <c r="O1030" s="6"/>
      <c r="P1030" s="6"/>
      <c r="Q1030" s="6"/>
      <c r="R1030" s="6" t="s">
        <v>10479</v>
      </c>
      <c r="S1030" s="6" t="s">
        <v>10482</v>
      </c>
      <c r="T1030" s="6" t="s">
        <v>10481</v>
      </c>
      <c r="U1030" s="6" t="s">
        <v>8629</v>
      </c>
    </row>
    <row r="1031" spans="1:21" x14ac:dyDescent="0.2">
      <c r="A1031" s="9" t="s">
        <v>7175</v>
      </c>
      <c r="B1031" s="9" t="s">
        <v>7172</v>
      </c>
      <c r="C1031" s="9" t="s">
        <v>10478</v>
      </c>
      <c r="D1031" s="9" t="s">
        <v>168</v>
      </c>
      <c r="E1031" s="9" t="s">
        <v>65</v>
      </c>
      <c r="F1031" s="10" t="s">
        <v>66</v>
      </c>
      <c r="G1031" s="9" t="s">
        <v>1237</v>
      </c>
      <c r="H1031" s="9" t="s">
        <v>7176</v>
      </c>
      <c r="I1031" s="9" t="s">
        <v>7177</v>
      </c>
      <c r="J1031" s="9" t="s">
        <v>1901</v>
      </c>
      <c r="K1031" s="9" t="s">
        <v>72</v>
      </c>
      <c r="L1031" s="9" t="e">
        <v>#N/A</v>
      </c>
      <c r="M1031" s="9"/>
      <c r="N1031" s="9"/>
      <c r="O1031" s="9"/>
      <c r="P1031" s="9"/>
      <c r="Q1031" s="9"/>
      <c r="R1031" s="9" t="s">
        <v>10479</v>
      </c>
      <c r="S1031" s="9" t="s">
        <v>10483</v>
      </c>
      <c r="T1031" s="9" t="s">
        <v>10337</v>
      </c>
      <c r="U1031" s="9" t="s">
        <v>8629</v>
      </c>
    </row>
    <row r="1032" spans="1:21" x14ac:dyDescent="0.2">
      <c r="A1032" s="6" t="s">
        <v>5487</v>
      </c>
      <c r="B1032" s="6" t="s">
        <v>5486</v>
      </c>
      <c r="C1032" s="6" t="s">
        <v>10478</v>
      </c>
      <c r="D1032" s="6" t="s">
        <v>168</v>
      </c>
      <c r="E1032" s="6" t="s">
        <v>65</v>
      </c>
      <c r="F1032" s="8" t="s">
        <v>66</v>
      </c>
      <c r="G1032" s="6" t="s">
        <v>1237</v>
      </c>
      <c r="H1032" s="6" t="s">
        <v>5488</v>
      </c>
      <c r="I1032" s="6" t="s">
        <v>5489</v>
      </c>
      <c r="J1032" s="6" t="s">
        <v>5374</v>
      </c>
      <c r="K1032" s="6" t="s">
        <v>72</v>
      </c>
      <c r="L1032" s="6" t="e">
        <v>#N/A</v>
      </c>
      <c r="M1032" s="6"/>
      <c r="N1032" s="6"/>
      <c r="O1032" s="6"/>
      <c r="P1032" s="6"/>
      <c r="Q1032" s="6"/>
      <c r="R1032" s="6" t="s">
        <v>10479</v>
      </c>
      <c r="S1032" s="6" t="s">
        <v>10484</v>
      </c>
      <c r="T1032" s="6" t="s">
        <v>10485</v>
      </c>
      <c r="U1032" s="6" t="s">
        <v>8629</v>
      </c>
    </row>
    <row r="1033" spans="1:21" x14ac:dyDescent="0.2">
      <c r="A1033" s="9" t="s">
        <v>5455</v>
      </c>
      <c r="B1033" s="9" t="s">
        <v>5454</v>
      </c>
      <c r="C1033" s="9" t="s">
        <v>10478</v>
      </c>
      <c r="D1033" s="9" t="s">
        <v>63</v>
      </c>
      <c r="E1033" s="9" t="s">
        <v>65</v>
      </c>
      <c r="F1033" s="10" t="s">
        <v>66</v>
      </c>
      <c r="G1033" s="9" t="s">
        <v>1237</v>
      </c>
      <c r="H1033" s="9" t="s">
        <v>1462</v>
      </c>
      <c r="I1033" s="9" t="s">
        <v>5456</v>
      </c>
      <c r="J1033" s="9" t="s">
        <v>141</v>
      </c>
      <c r="K1033" s="9" t="s">
        <v>72</v>
      </c>
      <c r="L1033" s="9" t="e">
        <v>#N/A</v>
      </c>
      <c r="M1033" s="9"/>
      <c r="N1033" s="9"/>
      <c r="O1033" s="9"/>
      <c r="P1033" s="9"/>
      <c r="Q1033" s="9"/>
      <c r="R1033" s="9" t="s">
        <v>10479</v>
      </c>
      <c r="S1033" s="9" t="s">
        <v>10486</v>
      </c>
      <c r="T1033" s="9" t="s">
        <v>8931</v>
      </c>
      <c r="U1033" s="9" t="s">
        <v>8627</v>
      </c>
    </row>
    <row r="1034" spans="1:21" x14ac:dyDescent="0.2">
      <c r="A1034" s="6" t="s">
        <v>1537</v>
      </c>
      <c r="B1034" s="6" t="s">
        <v>1536</v>
      </c>
      <c r="C1034" s="6" t="s">
        <v>10478</v>
      </c>
      <c r="D1034" s="6" t="s">
        <v>168</v>
      </c>
      <c r="E1034" s="6" t="s">
        <v>65</v>
      </c>
      <c r="F1034" s="8" t="s">
        <v>66</v>
      </c>
      <c r="G1034" s="6" t="s">
        <v>1237</v>
      </c>
      <c r="H1034" s="6" t="s">
        <v>1538</v>
      </c>
      <c r="I1034" s="6" t="s">
        <v>1539</v>
      </c>
      <c r="J1034" s="6" t="s">
        <v>395</v>
      </c>
      <c r="K1034" s="6" t="s">
        <v>72</v>
      </c>
      <c r="L1034" s="6" t="e">
        <v>#N/A</v>
      </c>
      <c r="M1034" s="6"/>
      <c r="N1034" s="6"/>
      <c r="O1034" s="6"/>
      <c r="P1034" s="6"/>
      <c r="Q1034" s="6"/>
      <c r="R1034" s="6" t="s">
        <v>10479</v>
      </c>
      <c r="S1034" s="6" t="s">
        <v>10487</v>
      </c>
      <c r="T1034" s="6" t="s">
        <v>8803</v>
      </c>
      <c r="U1034" s="6" t="s">
        <v>8629</v>
      </c>
    </row>
    <row r="1035" spans="1:21" x14ac:dyDescent="0.2">
      <c r="A1035" s="9" t="s">
        <v>5472</v>
      </c>
      <c r="B1035" s="9" t="s">
        <v>5471</v>
      </c>
      <c r="C1035" s="9" t="s">
        <v>10478</v>
      </c>
      <c r="D1035" s="9" t="s">
        <v>168</v>
      </c>
      <c r="E1035" s="9" t="s">
        <v>65</v>
      </c>
      <c r="F1035" s="10" t="s">
        <v>66</v>
      </c>
      <c r="G1035" s="9" t="s">
        <v>1237</v>
      </c>
      <c r="H1035" s="9" t="s">
        <v>5473</v>
      </c>
      <c r="I1035" s="9" t="s">
        <v>5474</v>
      </c>
      <c r="J1035" s="9" t="s">
        <v>401</v>
      </c>
      <c r="K1035" s="9" t="s">
        <v>72</v>
      </c>
      <c r="L1035" s="9" t="e">
        <v>#N/A</v>
      </c>
      <c r="M1035" s="9"/>
      <c r="N1035" s="9"/>
      <c r="O1035" s="9"/>
      <c r="P1035" s="9"/>
      <c r="Q1035" s="9"/>
      <c r="R1035" s="9" t="s">
        <v>10479</v>
      </c>
      <c r="S1035" s="9" t="s">
        <v>10488</v>
      </c>
      <c r="T1035" s="9" t="s">
        <v>9737</v>
      </c>
      <c r="U1035" s="9" t="s">
        <v>8629</v>
      </c>
    </row>
    <row r="1036" spans="1:21" x14ac:dyDescent="0.2">
      <c r="A1036" s="6" t="s">
        <v>1532</v>
      </c>
      <c r="B1036" s="6" t="s">
        <v>1531</v>
      </c>
      <c r="C1036" s="6" t="s">
        <v>10478</v>
      </c>
      <c r="D1036" s="6" t="s">
        <v>168</v>
      </c>
      <c r="E1036" s="6" t="s">
        <v>65</v>
      </c>
      <c r="F1036" s="8" t="s">
        <v>66</v>
      </c>
      <c r="G1036" s="6" t="s">
        <v>1237</v>
      </c>
      <c r="H1036" s="6" t="s">
        <v>1533</v>
      </c>
      <c r="I1036" s="6" t="s">
        <v>1534</v>
      </c>
      <c r="J1036" s="6" t="s">
        <v>1524</v>
      </c>
      <c r="K1036" s="6" t="s">
        <v>72</v>
      </c>
      <c r="L1036" s="6" t="e">
        <v>#N/A</v>
      </c>
      <c r="M1036" s="6"/>
      <c r="N1036" s="6"/>
      <c r="O1036" s="6"/>
      <c r="P1036" s="6"/>
      <c r="Q1036" s="6"/>
      <c r="R1036" s="6" t="s">
        <v>10479</v>
      </c>
      <c r="S1036" s="6" t="s">
        <v>10489</v>
      </c>
      <c r="T1036" s="6" t="s">
        <v>10481</v>
      </c>
      <c r="U1036" s="6" t="s">
        <v>8629</v>
      </c>
    </row>
    <row r="1037" spans="1:21" x14ac:dyDescent="0.2">
      <c r="A1037" s="9" t="s">
        <v>1527</v>
      </c>
      <c r="B1037" s="9" t="s">
        <v>1526</v>
      </c>
      <c r="C1037" s="9" t="s">
        <v>10478</v>
      </c>
      <c r="D1037" s="9" t="s">
        <v>168</v>
      </c>
      <c r="E1037" s="9" t="s">
        <v>65</v>
      </c>
      <c r="F1037" s="10" t="s">
        <v>66</v>
      </c>
      <c r="G1037" s="9" t="s">
        <v>1237</v>
      </c>
      <c r="H1037" s="9" t="s">
        <v>1528</v>
      </c>
      <c r="I1037" s="9" t="s">
        <v>1529</v>
      </c>
      <c r="J1037" s="9" t="s">
        <v>1053</v>
      </c>
      <c r="K1037" s="9" t="s">
        <v>72</v>
      </c>
      <c r="L1037" s="9" t="e">
        <v>#N/A</v>
      </c>
      <c r="M1037" s="9"/>
      <c r="N1037" s="9"/>
      <c r="O1037" s="9"/>
      <c r="P1037" s="9"/>
      <c r="Q1037" s="9"/>
      <c r="R1037" s="9" t="s">
        <v>10479</v>
      </c>
      <c r="S1037" s="9" t="s">
        <v>10490</v>
      </c>
      <c r="T1037" s="9" t="s">
        <v>8980</v>
      </c>
      <c r="U1037" s="9" t="s">
        <v>8629</v>
      </c>
    </row>
    <row r="1038" spans="1:21" x14ac:dyDescent="0.2">
      <c r="A1038" s="6" t="s">
        <v>5463</v>
      </c>
      <c r="B1038" s="6" t="s">
        <v>5462</v>
      </c>
      <c r="C1038" s="6" t="s">
        <v>10478</v>
      </c>
      <c r="D1038" s="6" t="s">
        <v>168</v>
      </c>
      <c r="E1038" s="6" t="s">
        <v>65</v>
      </c>
      <c r="F1038" s="8" t="s">
        <v>66</v>
      </c>
      <c r="G1038" s="6" t="s">
        <v>1237</v>
      </c>
      <c r="H1038" s="6" t="s">
        <v>3110</v>
      </c>
      <c r="I1038" s="6" t="s">
        <v>5464</v>
      </c>
      <c r="J1038" s="6" t="s">
        <v>401</v>
      </c>
      <c r="K1038" s="6" t="s">
        <v>72</v>
      </c>
      <c r="L1038" s="6" t="e">
        <v>#N/A</v>
      </c>
      <c r="M1038" s="6"/>
      <c r="N1038" s="6"/>
      <c r="O1038" s="6"/>
      <c r="P1038" s="6"/>
      <c r="Q1038" s="6"/>
      <c r="R1038" s="6" t="s">
        <v>10479</v>
      </c>
      <c r="S1038" s="6" t="s">
        <v>10491</v>
      </c>
      <c r="T1038" s="6" t="s">
        <v>9737</v>
      </c>
      <c r="U1038" s="6" t="s">
        <v>8629</v>
      </c>
    </row>
    <row r="1039" spans="1:21" x14ac:dyDescent="0.2">
      <c r="A1039" s="9" t="s">
        <v>5439</v>
      </c>
      <c r="B1039" s="9" t="s">
        <v>5438</v>
      </c>
      <c r="C1039" s="9" t="s">
        <v>10478</v>
      </c>
      <c r="D1039" s="9" t="s">
        <v>168</v>
      </c>
      <c r="E1039" s="9" t="s">
        <v>65</v>
      </c>
      <c r="F1039" s="10" t="s">
        <v>66</v>
      </c>
      <c r="G1039" s="9" t="s">
        <v>1237</v>
      </c>
      <c r="H1039" s="9" t="s">
        <v>5440</v>
      </c>
      <c r="I1039" s="9" t="s">
        <v>5441</v>
      </c>
      <c r="J1039" s="9" t="s">
        <v>5442</v>
      </c>
      <c r="K1039" s="9" t="s">
        <v>72</v>
      </c>
      <c r="L1039" s="9" t="e">
        <v>#N/A</v>
      </c>
      <c r="M1039" s="9"/>
      <c r="N1039" s="9"/>
      <c r="O1039" s="9"/>
      <c r="P1039" s="9"/>
      <c r="Q1039" s="9"/>
      <c r="R1039" s="9" t="s">
        <v>10479</v>
      </c>
      <c r="S1039" s="9" t="s">
        <v>10492</v>
      </c>
      <c r="T1039" s="9" t="s">
        <v>10493</v>
      </c>
      <c r="U1039" s="9" t="s">
        <v>8629</v>
      </c>
    </row>
    <row r="1040" spans="1:21" x14ac:dyDescent="0.2">
      <c r="A1040" s="6" t="s">
        <v>5404</v>
      </c>
      <c r="B1040" s="6" t="s">
        <v>5403</v>
      </c>
      <c r="C1040" s="6" t="s">
        <v>10478</v>
      </c>
      <c r="D1040" s="6" t="s">
        <v>168</v>
      </c>
      <c r="E1040" s="6" t="s">
        <v>65</v>
      </c>
      <c r="F1040" s="8" t="s">
        <v>66</v>
      </c>
      <c r="G1040" s="6" t="s">
        <v>1237</v>
      </c>
      <c r="H1040" s="6" t="s">
        <v>5405</v>
      </c>
      <c r="I1040" s="6" t="s">
        <v>2567</v>
      </c>
      <c r="J1040" s="6" t="s">
        <v>5406</v>
      </c>
      <c r="K1040" s="6" t="s">
        <v>72</v>
      </c>
      <c r="L1040" s="6" t="e">
        <v>#N/A</v>
      </c>
      <c r="M1040" s="6"/>
      <c r="N1040" s="6"/>
      <c r="O1040" s="6"/>
      <c r="P1040" s="6"/>
      <c r="Q1040" s="6"/>
      <c r="R1040" s="6" t="s">
        <v>10479</v>
      </c>
      <c r="S1040" s="6" t="s">
        <v>10494</v>
      </c>
      <c r="T1040" s="6" t="s">
        <v>10495</v>
      </c>
      <c r="U1040" s="6" t="s">
        <v>8629</v>
      </c>
    </row>
    <row r="1041" spans="1:21" x14ac:dyDescent="0.2">
      <c r="A1041" s="9" t="s">
        <v>1521</v>
      </c>
      <c r="B1041" s="9" t="s">
        <v>1520</v>
      </c>
      <c r="C1041" s="9" t="s">
        <v>10478</v>
      </c>
      <c r="D1041" s="9" t="s">
        <v>168</v>
      </c>
      <c r="E1041" s="9" t="s">
        <v>65</v>
      </c>
      <c r="F1041" s="10" t="s">
        <v>66</v>
      </c>
      <c r="G1041" s="9" t="s">
        <v>1237</v>
      </c>
      <c r="H1041" s="9" t="s">
        <v>1522</v>
      </c>
      <c r="I1041" s="9" t="s">
        <v>1523</v>
      </c>
      <c r="J1041" s="9" t="s">
        <v>1524</v>
      </c>
      <c r="K1041" s="9" t="s">
        <v>72</v>
      </c>
      <c r="L1041" s="9" t="e">
        <v>#N/A</v>
      </c>
      <c r="M1041" s="9"/>
      <c r="N1041" s="9"/>
      <c r="O1041" s="9"/>
      <c r="P1041" s="9"/>
      <c r="Q1041" s="9"/>
      <c r="R1041" s="9" t="s">
        <v>10479</v>
      </c>
      <c r="S1041" s="9" t="s">
        <v>10496</v>
      </c>
      <c r="T1041" s="9" t="s">
        <v>10481</v>
      </c>
      <c r="U1041" s="9" t="s">
        <v>8629</v>
      </c>
    </row>
    <row r="1042" spans="1:21" x14ac:dyDescent="0.2">
      <c r="A1042" s="6" t="s">
        <v>1516</v>
      </c>
      <c r="B1042" s="6" t="s">
        <v>1514</v>
      </c>
      <c r="C1042" s="6" t="s">
        <v>10478</v>
      </c>
      <c r="D1042" s="6" t="s">
        <v>168</v>
      </c>
      <c r="E1042" s="6" t="s">
        <v>65</v>
      </c>
      <c r="F1042" s="8" t="s">
        <v>66</v>
      </c>
      <c r="G1042" s="6" t="s">
        <v>1237</v>
      </c>
      <c r="H1042" s="6" t="s">
        <v>1517</v>
      </c>
      <c r="I1042" s="6" t="s">
        <v>1518</v>
      </c>
      <c r="J1042" s="6" t="s">
        <v>790</v>
      </c>
      <c r="K1042" s="6" t="s">
        <v>72</v>
      </c>
      <c r="L1042" s="6" t="e">
        <v>#N/A</v>
      </c>
      <c r="M1042" s="6"/>
      <c r="N1042" s="6"/>
      <c r="O1042" s="6"/>
      <c r="P1042" s="6"/>
      <c r="Q1042" s="6"/>
      <c r="R1042" s="6" t="s">
        <v>10479</v>
      </c>
      <c r="S1042" s="6" t="s">
        <v>10497</v>
      </c>
      <c r="T1042" s="6" t="s">
        <v>9048</v>
      </c>
      <c r="U1042" s="6" t="s">
        <v>8629</v>
      </c>
    </row>
    <row r="1043" spans="1:21" x14ac:dyDescent="0.2">
      <c r="A1043" s="9" t="s">
        <v>5371</v>
      </c>
      <c r="B1043" s="9" t="s">
        <v>5370</v>
      </c>
      <c r="C1043" s="9" t="s">
        <v>10478</v>
      </c>
      <c r="D1043" s="9" t="s">
        <v>168</v>
      </c>
      <c r="E1043" s="9" t="s">
        <v>65</v>
      </c>
      <c r="F1043" s="10" t="s">
        <v>66</v>
      </c>
      <c r="G1043" s="9" t="s">
        <v>1237</v>
      </c>
      <c r="H1043" s="9" t="s">
        <v>5372</v>
      </c>
      <c r="I1043" s="9" t="s">
        <v>5373</v>
      </c>
      <c r="J1043" s="9" t="s">
        <v>5374</v>
      </c>
      <c r="K1043" s="9" t="s">
        <v>72</v>
      </c>
      <c r="L1043" s="9" t="e">
        <v>#N/A</v>
      </c>
      <c r="M1043" s="9"/>
      <c r="N1043" s="9"/>
      <c r="O1043" s="9"/>
      <c r="P1043" s="9"/>
      <c r="Q1043" s="9"/>
      <c r="R1043" s="9" t="s">
        <v>10479</v>
      </c>
      <c r="S1043" s="9" t="s">
        <v>10498</v>
      </c>
      <c r="T1043" s="9" t="s">
        <v>10485</v>
      </c>
      <c r="U1043" s="9" t="s">
        <v>8629</v>
      </c>
    </row>
    <row r="1044" spans="1:21" x14ac:dyDescent="0.2">
      <c r="A1044" s="6" t="s">
        <v>5643</v>
      </c>
      <c r="B1044" s="6" t="s">
        <v>5642</v>
      </c>
      <c r="C1044" s="6" t="s">
        <v>1503</v>
      </c>
      <c r="D1044" s="6" t="s">
        <v>63</v>
      </c>
      <c r="E1044" s="6" t="s">
        <v>65</v>
      </c>
      <c r="F1044" s="8" t="s">
        <v>66</v>
      </c>
      <c r="G1044" s="6" t="s">
        <v>1237</v>
      </c>
      <c r="H1044" s="6" t="s">
        <v>2855</v>
      </c>
      <c r="I1044" s="6" t="s">
        <v>3669</v>
      </c>
      <c r="J1044" s="6" t="s">
        <v>426</v>
      </c>
      <c r="K1044" s="6" t="s">
        <v>72</v>
      </c>
      <c r="L1044" s="6" t="e">
        <v>#N/A</v>
      </c>
      <c r="M1044" s="6"/>
      <c r="N1044" s="6"/>
      <c r="O1044" s="6"/>
      <c r="P1044" s="6"/>
      <c r="Q1044" s="6"/>
      <c r="R1044" s="6" t="s">
        <v>10499</v>
      </c>
      <c r="S1044" s="6" t="s">
        <v>10500</v>
      </c>
      <c r="T1044" s="6" t="s">
        <v>8825</v>
      </c>
      <c r="U1044" s="6" t="s">
        <v>8880</v>
      </c>
    </row>
    <row r="1045" spans="1:21" x14ac:dyDescent="0.2">
      <c r="A1045" s="9" t="s">
        <v>5767</v>
      </c>
      <c r="B1045" s="9" t="s">
        <v>5766</v>
      </c>
      <c r="C1045" s="9" t="s">
        <v>1503</v>
      </c>
      <c r="D1045" s="9" t="s">
        <v>63</v>
      </c>
      <c r="E1045" s="9" t="s">
        <v>65</v>
      </c>
      <c r="F1045" s="10" t="s">
        <v>66</v>
      </c>
      <c r="G1045" s="9" t="s">
        <v>1237</v>
      </c>
      <c r="H1045" s="9" t="s">
        <v>5768</v>
      </c>
      <c r="I1045" s="9" t="s">
        <v>5769</v>
      </c>
      <c r="J1045" s="9" t="s">
        <v>1512</v>
      </c>
      <c r="K1045" s="9" t="s">
        <v>72</v>
      </c>
      <c r="L1045" s="9" t="e">
        <v>#N/A</v>
      </c>
      <c r="M1045" s="9"/>
      <c r="N1045" s="9"/>
      <c r="O1045" s="9"/>
      <c r="P1045" s="9"/>
      <c r="Q1045" s="9"/>
      <c r="R1045" s="9" t="s">
        <v>10499</v>
      </c>
      <c r="S1045" s="9" t="s">
        <v>10501</v>
      </c>
      <c r="T1045" s="9" t="s">
        <v>10502</v>
      </c>
      <c r="U1045" s="9" t="s">
        <v>8880</v>
      </c>
    </row>
    <row r="1046" spans="1:21" x14ac:dyDescent="0.2">
      <c r="A1046" s="6" t="s">
        <v>5705</v>
      </c>
      <c r="B1046" s="6" t="s">
        <v>5704</v>
      </c>
      <c r="C1046" s="6" t="s">
        <v>1503</v>
      </c>
      <c r="D1046" s="6" t="s">
        <v>63</v>
      </c>
      <c r="E1046" s="6" t="s">
        <v>65</v>
      </c>
      <c r="F1046" s="8" t="s">
        <v>66</v>
      </c>
      <c r="G1046" s="6" t="s">
        <v>1237</v>
      </c>
      <c r="H1046" s="6" t="s">
        <v>1805</v>
      </c>
      <c r="I1046" s="6" t="s">
        <v>5706</v>
      </c>
      <c r="J1046" s="6" t="s">
        <v>1397</v>
      </c>
      <c r="K1046" s="6" t="s">
        <v>72</v>
      </c>
      <c r="L1046" s="6" t="e">
        <v>#N/A</v>
      </c>
      <c r="M1046" s="6"/>
      <c r="N1046" s="6"/>
      <c r="O1046" s="6"/>
      <c r="P1046" s="6"/>
      <c r="Q1046" s="6"/>
      <c r="R1046" s="6" t="s">
        <v>10499</v>
      </c>
      <c r="S1046" s="6" t="s">
        <v>10503</v>
      </c>
      <c r="T1046" s="6" t="s">
        <v>10146</v>
      </c>
      <c r="U1046" s="6" t="s">
        <v>8627</v>
      </c>
    </row>
    <row r="1047" spans="1:21" x14ac:dyDescent="0.2">
      <c r="A1047" s="9" t="s">
        <v>5798</v>
      </c>
      <c r="B1047" s="9" t="s">
        <v>5797</v>
      </c>
      <c r="C1047" s="9" t="s">
        <v>1503</v>
      </c>
      <c r="D1047" s="9" t="s">
        <v>63</v>
      </c>
      <c r="E1047" s="9" t="s">
        <v>65</v>
      </c>
      <c r="F1047" s="10" t="s">
        <v>66</v>
      </c>
      <c r="G1047" s="9" t="s">
        <v>1237</v>
      </c>
      <c r="H1047" s="9" t="s">
        <v>1996</v>
      </c>
      <c r="I1047" s="9" t="s">
        <v>5799</v>
      </c>
      <c r="J1047" s="9" t="s">
        <v>1512</v>
      </c>
      <c r="K1047" s="9" t="s">
        <v>72</v>
      </c>
      <c r="L1047" s="9" t="e">
        <v>#N/A</v>
      </c>
      <c r="M1047" s="9"/>
      <c r="N1047" s="9"/>
      <c r="O1047" s="9"/>
      <c r="P1047" s="9"/>
      <c r="Q1047" s="9"/>
      <c r="R1047" s="9" t="s">
        <v>10499</v>
      </c>
      <c r="S1047" s="9" t="s">
        <v>10504</v>
      </c>
      <c r="T1047" s="9" t="s">
        <v>10502</v>
      </c>
      <c r="U1047" s="9" t="s">
        <v>8880</v>
      </c>
    </row>
    <row r="1048" spans="1:21" x14ac:dyDescent="0.2">
      <c r="A1048" s="6" t="s">
        <v>5788</v>
      </c>
      <c r="B1048" s="6" t="s">
        <v>5787</v>
      </c>
      <c r="C1048" s="6" t="s">
        <v>1503</v>
      </c>
      <c r="D1048" s="6" t="s">
        <v>63</v>
      </c>
      <c r="E1048" s="6" t="s">
        <v>65</v>
      </c>
      <c r="F1048" s="8" t="s">
        <v>66</v>
      </c>
      <c r="G1048" s="6" t="s">
        <v>1237</v>
      </c>
      <c r="H1048" s="6" t="s">
        <v>5789</v>
      </c>
      <c r="I1048" s="6" t="s">
        <v>5790</v>
      </c>
      <c r="J1048" s="6" t="s">
        <v>714</v>
      </c>
      <c r="K1048" s="6" t="s">
        <v>72</v>
      </c>
      <c r="L1048" s="6" t="e">
        <v>#N/A</v>
      </c>
      <c r="M1048" s="6"/>
      <c r="N1048" s="6"/>
      <c r="O1048" s="6"/>
      <c r="P1048" s="6"/>
      <c r="Q1048" s="6"/>
      <c r="R1048" s="6" t="s">
        <v>10499</v>
      </c>
      <c r="S1048" s="6" t="s">
        <v>10505</v>
      </c>
      <c r="T1048" s="6" t="s">
        <v>9025</v>
      </c>
      <c r="U1048" s="6" t="s">
        <v>9409</v>
      </c>
    </row>
    <row r="1049" spans="1:21" x14ac:dyDescent="0.2">
      <c r="A1049" s="9" t="s">
        <v>5918</v>
      </c>
      <c r="B1049" s="9" t="s">
        <v>5917</v>
      </c>
      <c r="C1049" s="9" t="s">
        <v>1503</v>
      </c>
      <c r="D1049" s="9" t="s">
        <v>63</v>
      </c>
      <c r="E1049" s="9" t="s">
        <v>65</v>
      </c>
      <c r="F1049" s="10" t="s">
        <v>66</v>
      </c>
      <c r="G1049" s="9" t="s">
        <v>1237</v>
      </c>
      <c r="H1049" s="9" t="s">
        <v>5919</v>
      </c>
      <c r="I1049" s="9" t="s">
        <v>5920</v>
      </c>
      <c r="J1049" s="9" t="s">
        <v>4967</v>
      </c>
      <c r="K1049" s="9" t="s">
        <v>72</v>
      </c>
      <c r="L1049" s="9" t="e">
        <v>#N/A</v>
      </c>
      <c r="M1049" s="9"/>
      <c r="N1049" s="9"/>
      <c r="O1049" s="9"/>
      <c r="P1049" s="9"/>
      <c r="Q1049" s="9"/>
      <c r="R1049" s="9" t="s">
        <v>10499</v>
      </c>
      <c r="S1049" s="9" t="s">
        <v>10506</v>
      </c>
      <c r="T1049" s="9" t="s">
        <v>10507</v>
      </c>
      <c r="U1049" s="9" t="s">
        <v>8627</v>
      </c>
    </row>
    <row r="1050" spans="1:21" x14ac:dyDescent="0.2">
      <c r="A1050" s="6" t="s">
        <v>5619</v>
      </c>
      <c r="B1050" s="6" t="s">
        <v>5618</v>
      </c>
      <c r="C1050" s="6" t="s">
        <v>1503</v>
      </c>
      <c r="D1050" s="6" t="s">
        <v>63</v>
      </c>
      <c r="E1050" s="6" t="s">
        <v>65</v>
      </c>
      <c r="F1050" s="8" t="s">
        <v>66</v>
      </c>
      <c r="G1050" s="6" t="s">
        <v>1237</v>
      </c>
      <c r="H1050" s="6" t="s">
        <v>5620</v>
      </c>
      <c r="I1050" s="6" t="s">
        <v>5621</v>
      </c>
      <c r="J1050" s="6" t="s">
        <v>455</v>
      </c>
      <c r="K1050" s="6" t="s">
        <v>72</v>
      </c>
      <c r="L1050" s="6" t="e">
        <v>#N/A</v>
      </c>
      <c r="M1050" s="6"/>
      <c r="N1050" s="6"/>
      <c r="O1050" s="6"/>
      <c r="P1050" s="6"/>
      <c r="Q1050" s="6"/>
      <c r="R1050" s="6" t="s">
        <v>10499</v>
      </c>
      <c r="S1050" s="6" t="s">
        <v>10508</v>
      </c>
      <c r="T1050" s="6" t="s">
        <v>8635</v>
      </c>
      <c r="U1050" s="6" t="s">
        <v>8627</v>
      </c>
    </row>
    <row r="1051" spans="1:21" x14ac:dyDescent="0.2">
      <c r="A1051" s="9" t="s">
        <v>4966</v>
      </c>
      <c r="B1051" s="9" t="s">
        <v>4963</v>
      </c>
      <c r="C1051" s="9" t="s">
        <v>1503</v>
      </c>
      <c r="D1051" s="9" t="s">
        <v>168</v>
      </c>
      <c r="E1051" s="9" t="s">
        <v>65</v>
      </c>
      <c r="F1051" s="10" t="s">
        <v>66</v>
      </c>
      <c r="G1051" s="9" t="s">
        <v>1237</v>
      </c>
      <c r="H1051" s="9" t="s">
        <v>293</v>
      </c>
      <c r="I1051" s="9" t="s">
        <v>564</v>
      </c>
      <c r="J1051" s="9" t="s">
        <v>4967</v>
      </c>
      <c r="K1051" s="9" t="s">
        <v>72</v>
      </c>
      <c r="L1051" s="9" t="e">
        <v>#N/A</v>
      </c>
      <c r="M1051" s="9"/>
      <c r="N1051" s="9"/>
      <c r="O1051" s="9"/>
      <c r="P1051" s="9"/>
      <c r="Q1051" s="9"/>
      <c r="R1051" s="9" t="s">
        <v>10499</v>
      </c>
      <c r="S1051" s="9" t="s">
        <v>10509</v>
      </c>
      <c r="T1051" s="9" t="s">
        <v>10507</v>
      </c>
      <c r="U1051" s="9" t="s">
        <v>8629</v>
      </c>
    </row>
    <row r="1052" spans="1:21" x14ac:dyDescent="0.2">
      <c r="A1052" s="6" t="s">
        <v>5681</v>
      </c>
      <c r="B1052" s="6" t="s">
        <v>5680</v>
      </c>
      <c r="C1052" s="6" t="s">
        <v>1503</v>
      </c>
      <c r="D1052" s="6" t="s">
        <v>63</v>
      </c>
      <c r="E1052" s="6" t="s">
        <v>65</v>
      </c>
      <c r="F1052" s="8" t="s">
        <v>66</v>
      </c>
      <c r="G1052" s="6" t="s">
        <v>1237</v>
      </c>
      <c r="H1052" s="6" t="s">
        <v>162</v>
      </c>
      <c r="I1052" s="6" t="s">
        <v>5682</v>
      </c>
      <c r="J1052" s="6" t="s">
        <v>5238</v>
      </c>
      <c r="K1052" s="6" t="s">
        <v>72</v>
      </c>
      <c r="L1052" s="6" t="e">
        <v>#N/A</v>
      </c>
      <c r="M1052" s="6"/>
      <c r="N1052" s="6"/>
      <c r="O1052" s="6"/>
      <c r="P1052" s="6"/>
      <c r="Q1052" s="6"/>
      <c r="R1052" s="6" t="s">
        <v>10499</v>
      </c>
      <c r="S1052" s="6" t="s">
        <v>10510</v>
      </c>
      <c r="T1052" s="6" t="s">
        <v>10511</v>
      </c>
      <c r="U1052" s="6" t="s">
        <v>9213</v>
      </c>
    </row>
    <row r="1053" spans="1:21" x14ac:dyDescent="0.2">
      <c r="A1053" s="9" t="s">
        <v>5946</v>
      </c>
      <c r="B1053" s="9" t="s">
        <v>5945</v>
      </c>
      <c r="C1053" s="9" t="s">
        <v>1503</v>
      </c>
      <c r="D1053" s="9" t="s">
        <v>168</v>
      </c>
      <c r="E1053" s="9" t="s">
        <v>65</v>
      </c>
      <c r="F1053" s="10" t="s">
        <v>66</v>
      </c>
      <c r="G1053" s="9" t="s">
        <v>1237</v>
      </c>
      <c r="H1053" s="9" t="s">
        <v>5947</v>
      </c>
      <c r="I1053" s="9" t="s">
        <v>2191</v>
      </c>
      <c r="J1053" s="9" t="s">
        <v>284</v>
      </c>
      <c r="K1053" s="9" t="s">
        <v>72</v>
      </c>
      <c r="L1053" s="9" t="e">
        <v>#N/A</v>
      </c>
      <c r="M1053" s="9"/>
      <c r="N1053" s="9"/>
      <c r="O1053" s="9"/>
      <c r="P1053" s="9"/>
      <c r="Q1053" s="9"/>
      <c r="R1053" s="9" t="s">
        <v>10499</v>
      </c>
      <c r="S1053" s="9" t="s">
        <v>10512</v>
      </c>
      <c r="T1053" s="9" t="s">
        <v>8831</v>
      </c>
      <c r="U1053" s="9" t="s">
        <v>8629</v>
      </c>
    </row>
    <row r="1054" spans="1:21" x14ac:dyDescent="0.2">
      <c r="A1054" s="6" t="s">
        <v>5685</v>
      </c>
      <c r="B1054" s="6" t="s">
        <v>5684</v>
      </c>
      <c r="C1054" s="6" t="s">
        <v>1503</v>
      </c>
      <c r="D1054" s="6" t="s">
        <v>63</v>
      </c>
      <c r="E1054" s="6" t="s">
        <v>65</v>
      </c>
      <c r="F1054" s="8" t="s">
        <v>66</v>
      </c>
      <c r="G1054" s="6" t="s">
        <v>1237</v>
      </c>
      <c r="H1054" s="6" t="s">
        <v>4095</v>
      </c>
      <c r="I1054" s="6" t="s">
        <v>5686</v>
      </c>
      <c r="J1054" s="6" t="s">
        <v>5238</v>
      </c>
      <c r="K1054" s="6" t="s">
        <v>72</v>
      </c>
      <c r="L1054" s="6" t="e">
        <v>#N/A</v>
      </c>
      <c r="M1054" s="6"/>
      <c r="N1054" s="6"/>
      <c r="O1054" s="6"/>
      <c r="P1054" s="6"/>
      <c r="Q1054" s="6"/>
      <c r="R1054" s="6" t="s">
        <v>10499</v>
      </c>
      <c r="S1054" s="6" t="s">
        <v>10513</v>
      </c>
      <c r="T1054" s="6" t="s">
        <v>10511</v>
      </c>
      <c r="U1054" s="6" t="s">
        <v>8627</v>
      </c>
    </row>
    <row r="1055" spans="1:21" x14ac:dyDescent="0.2">
      <c r="A1055" s="9" t="s">
        <v>5778</v>
      </c>
      <c r="B1055" s="9" t="s">
        <v>5777</v>
      </c>
      <c r="C1055" s="9" t="s">
        <v>1503</v>
      </c>
      <c r="D1055" s="9" t="s">
        <v>168</v>
      </c>
      <c r="E1055" s="9" t="s">
        <v>65</v>
      </c>
      <c r="F1055" s="10" t="s">
        <v>66</v>
      </c>
      <c r="G1055" s="9" t="s">
        <v>1237</v>
      </c>
      <c r="H1055" s="9" t="s">
        <v>5779</v>
      </c>
      <c r="I1055" s="9" t="s">
        <v>5780</v>
      </c>
      <c r="J1055" s="9" t="s">
        <v>5775</v>
      </c>
      <c r="K1055" s="9" t="s">
        <v>72</v>
      </c>
      <c r="L1055" s="9" t="e">
        <v>#N/A</v>
      </c>
      <c r="M1055" s="9"/>
      <c r="N1055" s="9"/>
      <c r="O1055" s="9"/>
      <c r="P1055" s="9"/>
      <c r="Q1055" s="9"/>
      <c r="R1055" s="9" t="s">
        <v>10499</v>
      </c>
      <c r="S1055" s="9" t="s">
        <v>10514</v>
      </c>
      <c r="T1055" s="9" t="s">
        <v>10515</v>
      </c>
      <c r="U1055" s="9" t="s">
        <v>8629</v>
      </c>
    </row>
    <row r="1056" spans="1:21" x14ac:dyDescent="0.2">
      <c r="A1056" s="6" t="s">
        <v>5590</v>
      </c>
      <c r="B1056" s="6" t="s">
        <v>5589</v>
      </c>
      <c r="C1056" s="6" t="s">
        <v>1503</v>
      </c>
      <c r="D1056" s="6" t="s">
        <v>63</v>
      </c>
      <c r="E1056" s="6" t="s">
        <v>65</v>
      </c>
      <c r="F1056" s="8" t="s">
        <v>66</v>
      </c>
      <c r="G1056" s="6" t="s">
        <v>1237</v>
      </c>
      <c r="H1056" s="6" t="s">
        <v>927</v>
      </c>
      <c r="I1056" s="6" t="s">
        <v>5591</v>
      </c>
      <c r="J1056" s="6" t="s">
        <v>4967</v>
      </c>
      <c r="K1056" s="6" t="s">
        <v>72</v>
      </c>
      <c r="L1056" s="6" t="e">
        <v>#N/A</v>
      </c>
      <c r="M1056" s="6"/>
      <c r="N1056" s="6"/>
      <c r="O1056" s="6"/>
      <c r="P1056" s="6"/>
      <c r="Q1056" s="6"/>
      <c r="R1056" s="6" t="s">
        <v>10499</v>
      </c>
      <c r="S1056" s="6" t="s">
        <v>10516</v>
      </c>
      <c r="T1056" s="6" t="s">
        <v>10507</v>
      </c>
      <c r="U1056" s="6" t="s">
        <v>8627</v>
      </c>
    </row>
    <row r="1057" spans="1:21" x14ac:dyDescent="0.2">
      <c r="A1057" s="9" t="s">
        <v>1509</v>
      </c>
      <c r="B1057" s="9" t="s">
        <v>1508</v>
      </c>
      <c r="C1057" s="9" t="s">
        <v>1503</v>
      </c>
      <c r="D1057" s="9" t="s">
        <v>63</v>
      </c>
      <c r="E1057" s="9" t="s">
        <v>65</v>
      </c>
      <c r="F1057" s="10" t="s">
        <v>66</v>
      </c>
      <c r="G1057" s="9" t="s">
        <v>1237</v>
      </c>
      <c r="H1057" s="9" t="s">
        <v>1510</v>
      </c>
      <c r="I1057" s="9" t="s">
        <v>1511</v>
      </c>
      <c r="J1057" s="9" t="s">
        <v>1512</v>
      </c>
      <c r="K1057" s="9" t="s">
        <v>72</v>
      </c>
      <c r="L1057" s="9" t="e">
        <v>#N/A</v>
      </c>
      <c r="M1057" s="9"/>
      <c r="N1057" s="9"/>
      <c r="O1057" s="9"/>
      <c r="P1057" s="9"/>
      <c r="Q1057" s="9"/>
      <c r="R1057" s="9" t="s">
        <v>10499</v>
      </c>
      <c r="S1057" s="9" t="s">
        <v>10517</v>
      </c>
      <c r="T1057" s="9" t="s">
        <v>10502</v>
      </c>
      <c r="U1057" s="9" t="s">
        <v>9407</v>
      </c>
    </row>
    <row r="1058" spans="1:21" x14ac:dyDescent="0.2">
      <c r="A1058" s="6" t="s">
        <v>5609</v>
      </c>
      <c r="B1058" s="6" t="s">
        <v>5608</v>
      </c>
      <c r="C1058" s="6" t="s">
        <v>1503</v>
      </c>
      <c r="D1058" s="6" t="s">
        <v>168</v>
      </c>
      <c r="E1058" s="6" t="s">
        <v>65</v>
      </c>
      <c r="F1058" s="8" t="s">
        <v>66</v>
      </c>
      <c r="G1058" s="6" t="s">
        <v>1237</v>
      </c>
      <c r="H1058" s="6" t="s">
        <v>5610</v>
      </c>
      <c r="I1058" s="6" t="s">
        <v>2030</v>
      </c>
      <c r="J1058" s="6" t="s">
        <v>5611</v>
      </c>
      <c r="K1058" s="6" t="s">
        <v>72</v>
      </c>
      <c r="L1058" s="6" t="e">
        <v>#N/A</v>
      </c>
      <c r="M1058" s="6"/>
      <c r="N1058" s="6"/>
      <c r="O1058" s="6"/>
      <c r="P1058" s="6"/>
      <c r="Q1058" s="6"/>
      <c r="R1058" s="6" t="s">
        <v>10499</v>
      </c>
      <c r="S1058" s="6" t="s">
        <v>10518</v>
      </c>
      <c r="T1058" s="6" t="s">
        <v>10519</v>
      </c>
      <c r="U1058" s="6" t="s">
        <v>8629</v>
      </c>
    </row>
    <row r="1059" spans="1:21" x14ac:dyDescent="0.2">
      <c r="A1059" s="9" t="s">
        <v>7690</v>
      </c>
      <c r="B1059" s="9" t="s">
        <v>7689</v>
      </c>
      <c r="C1059" s="9" t="s">
        <v>1503</v>
      </c>
      <c r="D1059" s="9" t="s">
        <v>168</v>
      </c>
      <c r="E1059" s="9" t="s">
        <v>65</v>
      </c>
      <c r="F1059" s="10" t="s">
        <v>66</v>
      </c>
      <c r="G1059" s="9" t="s">
        <v>1237</v>
      </c>
      <c r="H1059" s="9" t="s">
        <v>7691</v>
      </c>
      <c r="I1059" s="9" t="s">
        <v>4322</v>
      </c>
      <c r="J1059" s="9" t="s">
        <v>6059</v>
      </c>
      <c r="K1059" s="9" t="s">
        <v>72</v>
      </c>
      <c r="L1059" s="9" t="e">
        <v>#N/A</v>
      </c>
      <c r="M1059" s="9"/>
      <c r="N1059" s="9"/>
      <c r="O1059" s="9"/>
      <c r="P1059" s="9"/>
      <c r="Q1059" s="9"/>
      <c r="R1059" s="9" t="s">
        <v>10499</v>
      </c>
      <c r="S1059" s="9" t="s">
        <v>10520</v>
      </c>
      <c r="T1059" s="9" t="s">
        <v>10521</v>
      </c>
      <c r="U1059" s="9" t="s">
        <v>8629</v>
      </c>
    </row>
    <row r="1060" spans="1:21" x14ac:dyDescent="0.2">
      <c r="A1060" s="6" t="s">
        <v>1504</v>
      </c>
      <c r="B1060" s="6" t="s">
        <v>1502</v>
      </c>
      <c r="C1060" s="6" t="s">
        <v>1503</v>
      </c>
      <c r="D1060" s="6" t="s">
        <v>63</v>
      </c>
      <c r="E1060" s="6" t="s">
        <v>65</v>
      </c>
      <c r="F1060" s="8" t="s">
        <v>66</v>
      </c>
      <c r="G1060" s="6" t="s">
        <v>1237</v>
      </c>
      <c r="H1060" s="6" t="s">
        <v>1505</v>
      </c>
      <c r="I1060" s="6" t="s">
        <v>1506</v>
      </c>
      <c r="J1060" s="6" t="s">
        <v>426</v>
      </c>
      <c r="K1060" s="6" t="s">
        <v>72</v>
      </c>
      <c r="L1060" s="6" t="e">
        <v>#N/A</v>
      </c>
      <c r="M1060" s="6"/>
      <c r="N1060" s="6"/>
      <c r="O1060" s="6"/>
      <c r="P1060" s="6"/>
      <c r="Q1060" s="6"/>
      <c r="R1060" s="6" t="s">
        <v>10499</v>
      </c>
      <c r="S1060" s="6" t="s">
        <v>10522</v>
      </c>
      <c r="T1060" s="6" t="s">
        <v>8825</v>
      </c>
      <c r="U1060" s="6" t="s">
        <v>8880</v>
      </c>
    </row>
    <row r="1061" spans="1:21" x14ac:dyDescent="0.2">
      <c r="A1061" s="9" t="s">
        <v>1498</v>
      </c>
      <c r="B1061" s="9" t="s">
        <v>1497</v>
      </c>
      <c r="C1061" s="9" t="s">
        <v>1466</v>
      </c>
      <c r="D1061" s="9" t="s">
        <v>63</v>
      </c>
      <c r="E1061" s="9" t="s">
        <v>65</v>
      </c>
      <c r="F1061" s="10" t="s">
        <v>66</v>
      </c>
      <c r="G1061" s="9" t="s">
        <v>1237</v>
      </c>
      <c r="H1061" s="9" t="s">
        <v>1499</v>
      </c>
      <c r="I1061" s="9" t="s">
        <v>1500</v>
      </c>
      <c r="J1061" s="9" t="s">
        <v>426</v>
      </c>
      <c r="K1061" s="9" t="s">
        <v>72</v>
      </c>
      <c r="L1061" s="9" t="e">
        <v>#N/A</v>
      </c>
      <c r="M1061" s="9"/>
      <c r="N1061" s="9"/>
      <c r="O1061" s="9"/>
      <c r="P1061" s="9"/>
      <c r="Q1061" s="9"/>
      <c r="R1061" s="9" t="s">
        <v>10523</v>
      </c>
      <c r="S1061" s="9" t="s">
        <v>10524</v>
      </c>
      <c r="T1061" s="9" t="s">
        <v>8825</v>
      </c>
      <c r="U1061" s="9" t="s">
        <v>10070</v>
      </c>
    </row>
    <row r="1062" spans="1:21" x14ac:dyDescent="0.2">
      <c r="A1062" s="6" t="s">
        <v>1493</v>
      </c>
      <c r="B1062" s="6" t="s">
        <v>1492</v>
      </c>
      <c r="C1062" s="6" t="s">
        <v>1466</v>
      </c>
      <c r="D1062" s="6" t="s">
        <v>168</v>
      </c>
      <c r="E1062" s="6" t="s">
        <v>65</v>
      </c>
      <c r="F1062" s="8" t="s">
        <v>66</v>
      </c>
      <c r="G1062" s="6" t="s">
        <v>1237</v>
      </c>
      <c r="H1062" s="6" t="s">
        <v>1494</v>
      </c>
      <c r="I1062" s="6" t="s">
        <v>1495</v>
      </c>
      <c r="J1062" s="6" t="s">
        <v>395</v>
      </c>
      <c r="K1062" s="6" t="s">
        <v>72</v>
      </c>
      <c r="L1062" s="6" t="e">
        <v>#N/A</v>
      </c>
      <c r="M1062" s="6"/>
      <c r="N1062" s="6"/>
      <c r="O1062" s="6"/>
      <c r="P1062" s="6"/>
      <c r="Q1062" s="6"/>
      <c r="R1062" s="6" t="s">
        <v>10523</v>
      </c>
      <c r="S1062" s="6" t="s">
        <v>10525</v>
      </c>
      <c r="T1062" s="6" t="s">
        <v>8803</v>
      </c>
      <c r="U1062" s="6" t="s">
        <v>8629</v>
      </c>
    </row>
    <row r="1063" spans="1:21" x14ac:dyDescent="0.2">
      <c r="A1063" s="9" t="s">
        <v>1488</v>
      </c>
      <c r="B1063" s="9" t="s">
        <v>1487</v>
      </c>
      <c r="C1063" s="9" t="s">
        <v>1466</v>
      </c>
      <c r="D1063" s="9" t="s">
        <v>168</v>
      </c>
      <c r="E1063" s="9" t="s">
        <v>65</v>
      </c>
      <c r="F1063" s="10" t="s">
        <v>66</v>
      </c>
      <c r="G1063" s="9" t="s">
        <v>1237</v>
      </c>
      <c r="H1063" s="9" t="s">
        <v>1489</v>
      </c>
      <c r="I1063" s="9" t="s">
        <v>1490</v>
      </c>
      <c r="J1063" s="9" t="s">
        <v>455</v>
      </c>
      <c r="K1063" s="9" t="s">
        <v>72</v>
      </c>
      <c r="L1063" s="9" t="e">
        <v>#N/A</v>
      </c>
      <c r="M1063" s="9"/>
      <c r="N1063" s="9"/>
      <c r="O1063" s="9"/>
      <c r="P1063" s="9"/>
      <c r="Q1063" s="9"/>
      <c r="R1063" s="9" t="s">
        <v>10523</v>
      </c>
      <c r="S1063" s="9" t="s">
        <v>10526</v>
      </c>
      <c r="T1063" s="9" t="s">
        <v>8635</v>
      </c>
      <c r="U1063" s="9" t="s">
        <v>8629</v>
      </c>
    </row>
    <row r="1064" spans="1:21" x14ac:dyDescent="0.2">
      <c r="A1064" s="6" t="s">
        <v>6032</v>
      </c>
      <c r="B1064" s="6" t="s">
        <v>6031</v>
      </c>
      <c r="C1064" s="6" t="s">
        <v>1466</v>
      </c>
      <c r="D1064" s="6" t="s">
        <v>63</v>
      </c>
      <c r="E1064" s="6" t="s">
        <v>65</v>
      </c>
      <c r="F1064" s="8" t="s">
        <v>66</v>
      </c>
      <c r="G1064" s="6" t="s">
        <v>1237</v>
      </c>
      <c r="H1064" s="6" t="s">
        <v>6033</v>
      </c>
      <c r="I1064" s="6" t="s">
        <v>5295</v>
      </c>
      <c r="J1064" s="6" t="s">
        <v>6034</v>
      </c>
      <c r="K1064" s="6" t="s">
        <v>72</v>
      </c>
      <c r="L1064" s="6" t="e">
        <v>#N/A</v>
      </c>
      <c r="M1064" s="6"/>
      <c r="N1064" s="6"/>
      <c r="O1064" s="6"/>
      <c r="P1064" s="6"/>
      <c r="Q1064" s="6"/>
      <c r="R1064" s="6" t="s">
        <v>10523</v>
      </c>
      <c r="S1064" s="6" t="s">
        <v>10527</v>
      </c>
      <c r="T1064" s="6" t="s">
        <v>10528</v>
      </c>
      <c r="U1064" s="6" t="s">
        <v>8627</v>
      </c>
    </row>
    <row r="1065" spans="1:21" x14ac:dyDescent="0.2">
      <c r="A1065" s="9" t="s">
        <v>1482</v>
      </c>
      <c r="B1065" s="9" t="s">
        <v>10529</v>
      </c>
      <c r="C1065" s="9" t="s">
        <v>1466</v>
      </c>
      <c r="D1065" s="9" t="s">
        <v>63</v>
      </c>
      <c r="E1065" s="9" t="s">
        <v>65</v>
      </c>
      <c r="F1065" s="10" t="s">
        <v>66</v>
      </c>
      <c r="G1065" s="9" t="s">
        <v>1237</v>
      </c>
      <c r="H1065" s="9" t="s">
        <v>1483</v>
      </c>
      <c r="I1065" s="9" t="s">
        <v>1484</v>
      </c>
      <c r="J1065" s="9" t="s">
        <v>1485</v>
      </c>
      <c r="K1065" s="9" t="s">
        <v>72</v>
      </c>
      <c r="L1065" s="9" t="e">
        <v>#N/A</v>
      </c>
      <c r="M1065" s="9"/>
      <c r="N1065" s="9"/>
      <c r="O1065" s="9"/>
      <c r="P1065" s="9"/>
      <c r="Q1065" s="9"/>
      <c r="R1065" s="9" t="s">
        <v>10523</v>
      </c>
      <c r="S1065" s="9" t="s">
        <v>10530</v>
      </c>
      <c r="T1065" s="9" t="s">
        <v>10531</v>
      </c>
      <c r="U1065" s="9" t="s">
        <v>8627</v>
      </c>
    </row>
    <row r="1066" spans="1:21" x14ac:dyDescent="0.2">
      <c r="A1066" s="6" t="s">
        <v>1477</v>
      </c>
      <c r="B1066" s="6" t="s">
        <v>1476</v>
      </c>
      <c r="C1066" s="6" t="s">
        <v>1466</v>
      </c>
      <c r="D1066" s="6" t="s">
        <v>168</v>
      </c>
      <c r="E1066" s="6" t="s">
        <v>65</v>
      </c>
      <c r="F1066" s="8" t="s">
        <v>66</v>
      </c>
      <c r="G1066" s="6" t="s">
        <v>1237</v>
      </c>
      <c r="H1066" s="6" t="s">
        <v>1478</v>
      </c>
      <c r="I1066" s="6" t="s">
        <v>1479</v>
      </c>
      <c r="J1066" s="6" t="s">
        <v>455</v>
      </c>
      <c r="K1066" s="6" t="s">
        <v>72</v>
      </c>
      <c r="L1066" s="6" t="e">
        <v>#N/A</v>
      </c>
      <c r="M1066" s="6"/>
      <c r="N1066" s="6"/>
      <c r="O1066" s="6"/>
      <c r="P1066" s="6"/>
      <c r="Q1066" s="6"/>
      <c r="R1066" s="6" t="s">
        <v>10523</v>
      </c>
      <c r="S1066" s="6" t="s">
        <v>10532</v>
      </c>
      <c r="T1066" s="6" t="s">
        <v>8635</v>
      </c>
      <c r="U1066" s="6" t="s">
        <v>8629</v>
      </c>
    </row>
    <row r="1067" spans="1:21" x14ac:dyDescent="0.2">
      <c r="A1067" s="9" t="s">
        <v>1472</v>
      </c>
      <c r="B1067" s="9" t="s">
        <v>1471</v>
      </c>
      <c r="C1067" s="9" t="s">
        <v>1466</v>
      </c>
      <c r="D1067" s="9" t="s">
        <v>168</v>
      </c>
      <c r="E1067" s="9" t="s">
        <v>65</v>
      </c>
      <c r="F1067" s="10" t="s">
        <v>66</v>
      </c>
      <c r="G1067" s="9" t="s">
        <v>1237</v>
      </c>
      <c r="H1067" s="9" t="s">
        <v>1473</v>
      </c>
      <c r="I1067" s="9" t="s">
        <v>1474</v>
      </c>
      <c r="J1067" s="9" t="s">
        <v>548</v>
      </c>
      <c r="K1067" s="9" t="s">
        <v>72</v>
      </c>
      <c r="L1067" s="9" t="e">
        <v>#N/A</v>
      </c>
      <c r="M1067" s="9"/>
      <c r="N1067" s="9"/>
      <c r="O1067" s="9"/>
      <c r="P1067" s="9"/>
      <c r="Q1067" s="9"/>
      <c r="R1067" s="9" t="s">
        <v>10523</v>
      </c>
      <c r="S1067" s="9" t="s">
        <v>10533</v>
      </c>
      <c r="T1067" s="9" t="s">
        <v>9609</v>
      </c>
      <c r="U1067" s="9" t="s">
        <v>8629</v>
      </c>
    </row>
    <row r="1068" spans="1:21" x14ac:dyDescent="0.2">
      <c r="A1068" s="6" t="s">
        <v>2741</v>
      </c>
      <c r="B1068" s="6" t="s">
        <v>2738</v>
      </c>
      <c r="C1068" s="6" t="s">
        <v>1466</v>
      </c>
      <c r="D1068" s="6" t="s">
        <v>168</v>
      </c>
      <c r="E1068" s="6" t="s">
        <v>65</v>
      </c>
      <c r="F1068" s="8" t="s">
        <v>66</v>
      </c>
      <c r="G1068" s="6" t="s">
        <v>1237</v>
      </c>
      <c r="H1068" s="6" t="s">
        <v>2742</v>
      </c>
      <c r="I1068" s="6" t="s">
        <v>2743</v>
      </c>
      <c r="J1068" s="6" t="s">
        <v>2271</v>
      </c>
      <c r="K1068" s="6" t="s">
        <v>72</v>
      </c>
      <c r="L1068" s="6" t="e">
        <v>#N/A</v>
      </c>
      <c r="M1068" s="6"/>
      <c r="N1068" s="6"/>
      <c r="O1068" s="6"/>
      <c r="P1068" s="6"/>
      <c r="Q1068" s="6"/>
      <c r="R1068" s="6" t="s">
        <v>10523</v>
      </c>
      <c r="S1068" s="6" t="s">
        <v>10534</v>
      </c>
      <c r="T1068" s="6" t="s">
        <v>8685</v>
      </c>
      <c r="U1068" s="6" t="s">
        <v>8629</v>
      </c>
    </row>
    <row r="1069" spans="1:21" x14ac:dyDescent="0.2">
      <c r="A1069" s="9" t="s">
        <v>1467</v>
      </c>
      <c r="B1069" s="9" t="s">
        <v>1465</v>
      </c>
      <c r="C1069" s="9" t="s">
        <v>1466</v>
      </c>
      <c r="D1069" s="9" t="s">
        <v>63</v>
      </c>
      <c r="E1069" s="9" t="s">
        <v>65</v>
      </c>
      <c r="F1069" s="10" t="s">
        <v>66</v>
      </c>
      <c r="G1069" s="9" t="s">
        <v>1237</v>
      </c>
      <c r="H1069" s="9" t="s">
        <v>1468</v>
      </c>
      <c r="I1069" s="9" t="s">
        <v>1469</v>
      </c>
      <c r="J1069" s="9" t="s">
        <v>1053</v>
      </c>
      <c r="K1069" s="9" t="s">
        <v>72</v>
      </c>
      <c r="L1069" s="9" t="e">
        <v>#N/A</v>
      </c>
      <c r="M1069" s="9"/>
      <c r="N1069" s="9"/>
      <c r="O1069" s="9"/>
      <c r="P1069" s="9"/>
      <c r="Q1069" s="9"/>
      <c r="R1069" s="9" t="s">
        <v>10523</v>
      </c>
      <c r="S1069" s="9" t="s">
        <v>10535</v>
      </c>
      <c r="T1069" s="9" t="s">
        <v>8980</v>
      </c>
      <c r="U1069" s="9" t="s">
        <v>8627</v>
      </c>
    </row>
    <row r="1070" spans="1:21" x14ac:dyDescent="0.2">
      <c r="A1070" s="6" t="s">
        <v>6012</v>
      </c>
      <c r="B1070" s="6" t="s">
        <v>6011</v>
      </c>
      <c r="C1070" s="6" t="s">
        <v>1466</v>
      </c>
      <c r="D1070" s="6" t="s">
        <v>168</v>
      </c>
      <c r="E1070" s="6" t="s">
        <v>65</v>
      </c>
      <c r="F1070" s="8" t="s">
        <v>66</v>
      </c>
      <c r="G1070" s="6" t="s">
        <v>1237</v>
      </c>
      <c r="H1070" s="6" t="s">
        <v>6013</v>
      </c>
      <c r="I1070" s="6" t="s">
        <v>6014</v>
      </c>
      <c r="J1070" s="6" t="s">
        <v>6015</v>
      </c>
      <c r="K1070" s="6" t="s">
        <v>72</v>
      </c>
      <c r="L1070" s="6" t="e">
        <v>#N/A</v>
      </c>
      <c r="M1070" s="6"/>
      <c r="N1070" s="6"/>
      <c r="O1070" s="6"/>
      <c r="P1070" s="6"/>
      <c r="Q1070" s="6"/>
      <c r="R1070" s="6" t="s">
        <v>10523</v>
      </c>
      <c r="S1070" s="6" t="s">
        <v>10536</v>
      </c>
      <c r="T1070" s="6" t="s">
        <v>10537</v>
      </c>
      <c r="U1070" s="6" t="s">
        <v>8629</v>
      </c>
    </row>
    <row r="1071" spans="1:21" x14ac:dyDescent="0.2">
      <c r="A1071" s="9" t="s">
        <v>6056</v>
      </c>
      <c r="B1071" s="9" t="s">
        <v>6055</v>
      </c>
      <c r="C1071" s="9" t="s">
        <v>1466</v>
      </c>
      <c r="D1071" s="9" t="s">
        <v>168</v>
      </c>
      <c r="E1071" s="9" t="s">
        <v>65</v>
      </c>
      <c r="F1071" s="10" t="s">
        <v>66</v>
      </c>
      <c r="G1071" s="9" t="s">
        <v>1237</v>
      </c>
      <c r="H1071" s="9" t="s">
        <v>6057</v>
      </c>
      <c r="I1071" s="9" t="s">
        <v>6058</v>
      </c>
      <c r="J1071" s="9" t="s">
        <v>6059</v>
      </c>
      <c r="K1071" s="9" t="s">
        <v>72</v>
      </c>
      <c r="L1071" s="9" t="e">
        <v>#N/A</v>
      </c>
      <c r="M1071" s="9"/>
      <c r="N1071" s="9"/>
      <c r="O1071" s="9"/>
      <c r="P1071" s="9"/>
      <c r="Q1071" s="9"/>
      <c r="R1071" s="9" t="s">
        <v>10523</v>
      </c>
      <c r="S1071" s="9" t="s">
        <v>10538</v>
      </c>
      <c r="T1071" s="9" t="s">
        <v>10521</v>
      </c>
      <c r="U1071" s="9" t="s">
        <v>8629</v>
      </c>
    </row>
    <row r="1072" spans="1:21" x14ac:dyDescent="0.2">
      <c r="A1072" s="6" t="s">
        <v>6042</v>
      </c>
      <c r="B1072" s="6" t="s">
        <v>6041</v>
      </c>
      <c r="C1072" s="6" t="s">
        <v>1466</v>
      </c>
      <c r="D1072" s="6" t="s">
        <v>63</v>
      </c>
      <c r="E1072" s="6" t="s">
        <v>65</v>
      </c>
      <c r="F1072" s="8" t="s">
        <v>66</v>
      </c>
      <c r="G1072" s="6" t="s">
        <v>1237</v>
      </c>
      <c r="H1072" s="6" t="s">
        <v>6043</v>
      </c>
      <c r="I1072" s="6" t="s">
        <v>6044</v>
      </c>
      <c r="J1072" s="6" t="s">
        <v>426</v>
      </c>
      <c r="K1072" s="6" t="s">
        <v>72</v>
      </c>
      <c r="L1072" s="6" t="e">
        <v>#N/A</v>
      </c>
      <c r="M1072" s="6"/>
      <c r="N1072" s="6"/>
      <c r="O1072" s="6"/>
      <c r="P1072" s="6"/>
      <c r="Q1072" s="6"/>
      <c r="R1072" s="6" t="s">
        <v>10523</v>
      </c>
      <c r="S1072" s="6" t="s">
        <v>10539</v>
      </c>
      <c r="T1072" s="6" t="s">
        <v>8825</v>
      </c>
      <c r="U1072" s="6" t="s">
        <v>8880</v>
      </c>
    </row>
    <row r="1073" spans="1:21" x14ac:dyDescent="0.2">
      <c r="A1073" s="9" t="s">
        <v>6023</v>
      </c>
      <c r="B1073" s="9" t="s">
        <v>6022</v>
      </c>
      <c r="C1073" s="9" t="s">
        <v>1466</v>
      </c>
      <c r="D1073" s="9" t="s">
        <v>63</v>
      </c>
      <c r="E1073" s="9" t="s">
        <v>65</v>
      </c>
      <c r="F1073" s="10" t="s">
        <v>66</v>
      </c>
      <c r="G1073" s="9" t="s">
        <v>1237</v>
      </c>
      <c r="H1073" s="9" t="s">
        <v>6024</v>
      </c>
      <c r="I1073" s="9" t="s">
        <v>352</v>
      </c>
      <c r="J1073" s="9" t="s">
        <v>194</v>
      </c>
      <c r="K1073" s="9" t="s">
        <v>72</v>
      </c>
      <c r="L1073" s="9" t="e">
        <v>#N/A</v>
      </c>
      <c r="M1073" s="9"/>
      <c r="N1073" s="9"/>
      <c r="O1073" s="9"/>
      <c r="P1073" s="9"/>
      <c r="Q1073" s="9"/>
      <c r="R1073" s="9" t="s">
        <v>10523</v>
      </c>
      <c r="S1073" s="9" t="s">
        <v>10540</v>
      </c>
      <c r="T1073" s="9" t="s">
        <v>8933</v>
      </c>
      <c r="U1073" s="9" t="s">
        <v>8627</v>
      </c>
    </row>
    <row r="1074" spans="1:21" x14ac:dyDescent="0.2">
      <c r="A1074" s="6" t="s">
        <v>6412</v>
      </c>
      <c r="B1074" s="6" t="s">
        <v>6411</v>
      </c>
      <c r="C1074" s="6" t="s">
        <v>1460</v>
      </c>
      <c r="D1074" s="6" t="s">
        <v>168</v>
      </c>
      <c r="E1074" s="6" t="s">
        <v>65</v>
      </c>
      <c r="F1074" s="8" t="s">
        <v>66</v>
      </c>
      <c r="G1074" s="6" t="s">
        <v>1237</v>
      </c>
      <c r="H1074" s="6" t="s">
        <v>4027</v>
      </c>
      <c r="I1074" s="6" t="s">
        <v>4076</v>
      </c>
      <c r="J1074" s="6" t="s">
        <v>1070</v>
      </c>
      <c r="K1074" s="6" t="s">
        <v>72</v>
      </c>
      <c r="L1074" s="6" t="e">
        <v>#N/A</v>
      </c>
      <c r="M1074" s="6"/>
      <c r="N1074" s="6"/>
      <c r="O1074" s="6"/>
      <c r="P1074" s="6"/>
      <c r="Q1074" s="6"/>
      <c r="R1074" s="6" t="s">
        <v>10541</v>
      </c>
      <c r="S1074" s="6" t="s">
        <v>10542</v>
      </c>
      <c r="T1074" s="6" t="s">
        <v>8957</v>
      </c>
      <c r="U1074" s="6" t="s">
        <v>8629</v>
      </c>
    </row>
    <row r="1075" spans="1:21" x14ac:dyDescent="0.2">
      <c r="A1075" s="9" t="s">
        <v>6245</v>
      </c>
      <c r="B1075" s="9" t="s">
        <v>6244</v>
      </c>
      <c r="C1075" s="9" t="s">
        <v>1460</v>
      </c>
      <c r="D1075" s="9" t="s">
        <v>168</v>
      </c>
      <c r="E1075" s="9" t="s">
        <v>65</v>
      </c>
      <c r="F1075" s="10" t="s">
        <v>66</v>
      </c>
      <c r="G1075" s="9" t="s">
        <v>1237</v>
      </c>
      <c r="H1075" s="9" t="s">
        <v>5620</v>
      </c>
      <c r="I1075" s="9" t="s">
        <v>6246</v>
      </c>
      <c r="J1075" s="9" t="s">
        <v>1070</v>
      </c>
      <c r="K1075" s="9" t="s">
        <v>72</v>
      </c>
      <c r="L1075" s="9" t="e">
        <v>#N/A</v>
      </c>
      <c r="M1075" s="9"/>
      <c r="N1075" s="9"/>
      <c r="O1075" s="9"/>
      <c r="P1075" s="9"/>
      <c r="Q1075" s="9"/>
      <c r="R1075" s="9" t="s">
        <v>10541</v>
      </c>
      <c r="S1075" s="9" t="s">
        <v>10543</v>
      </c>
      <c r="T1075" s="9" t="s">
        <v>8957</v>
      </c>
      <c r="U1075" s="9" t="s">
        <v>8629</v>
      </c>
    </row>
    <row r="1076" spans="1:21" x14ac:dyDescent="0.2">
      <c r="A1076" s="6" t="s">
        <v>6447</v>
      </c>
      <c r="B1076" s="6" t="s">
        <v>6446</v>
      </c>
      <c r="C1076" s="6" t="s">
        <v>1460</v>
      </c>
      <c r="D1076" s="6" t="s">
        <v>168</v>
      </c>
      <c r="E1076" s="6" t="s">
        <v>65</v>
      </c>
      <c r="F1076" s="8" t="s">
        <v>66</v>
      </c>
      <c r="G1076" s="6" t="s">
        <v>1237</v>
      </c>
      <c r="H1076" s="6" t="s">
        <v>6448</v>
      </c>
      <c r="I1076" s="6" t="s">
        <v>807</v>
      </c>
      <c r="J1076" s="6" t="s">
        <v>6276</v>
      </c>
      <c r="K1076" s="6" t="s">
        <v>72</v>
      </c>
      <c r="L1076" s="6" t="e">
        <v>#N/A</v>
      </c>
      <c r="M1076" s="6"/>
      <c r="N1076" s="6"/>
      <c r="O1076" s="6"/>
      <c r="P1076" s="6"/>
      <c r="Q1076" s="6"/>
      <c r="R1076" s="6" t="s">
        <v>10541</v>
      </c>
      <c r="S1076" s="6" t="s">
        <v>10544</v>
      </c>
      <c r="T1076" s="6" t="s">
        <v>10545</v>
      </c>
      <c r="U1076" s="6" t="s">
        <v>8629</v>
      </c>
    </row>
    <row r="1077" spans="1:21" x14ac:dyDescent="0.2">
      <c r="A1077" s="9" t="s">
        <v>6274</v>
      </c>
      <c r="B1077" s="9" t="s">
        <v>6273</v>
      </c>
      <c r="C1077" s="9" t="s">
        <v>1460</v>
      </c>
      <c r="D1077" s="9" t="s">
        <v>168</v>
      </c>
      <c r="E1077" s="9" t="s">
        <v>65</v>
      </c>
      <c r="F1077" s="10" t="s">
        <v>66</v>
      </c>
      <c r="G1077" s="9" t="s">
        <v>1237</v>
      </c>
      <c r="H1077" s="9" t="s">
        <v>1683</v>
      </c>
      <c r="I1077" s="9" t="s">
        <v>6275</v>
      </c>
      <c r="J1077" s="9" t="s">
        <v>6276</v>
      </c>
      <c r="K1077" s="9" t="s">
        <v>72</v>
      </c>
      <c r="L1077" s="9" t="e">
        <v>#N/A</v>
      </c>
      <c r="M1077" s="9"/>
      <c r="N1077" s="9"/>
      <c r="O1077" s="9"/>
      <c r="P1077" s="9"/>
      <c r="Q1077" s="9"/>
      <c r="R1077" s="9" t="s">
        <v>10541</v>
      </c>
      <c r="S1077" s="9" t="s">
        <v>10546</v>
      </c>
      <c r="T1077" s="9" t="s">
        <v>10545</v>
      </c>
      <c r="U1077" s="9" t="s">
        <v>8629</v>
      </c>
    </row>
    <row r="1078" spans="1:21" x14ac:dyDescent="0.2">
      <c r="A1078" s="6" t="s">
        <v>5420</v>
      </c>
      <c r="B1078" s="6" t="s">
        <v>5419</v>
      </c>
      <c r="C1078" s="6" t="s">
        <v>1460</v>
      </c>
      <c r="D1078" s="6" t="s">
        <v>168</v>
      </c>
      <c r="E1078" s="6" t="s">
        <v>65</v>
      </c>
      <c r="F1078" s="8" t="s">
        <v>66</v>
      </c>
      <c r="G1078" s="6" t="s">
        <v>1237</v>
      </c>
      <c r="H1078" s="6" t="s">
        <v>5421</v>
      </c>
      <c r="I1078" s="6" t="s">
        <v>5422</v>
      </c>
      <c r="J1078" s="6" t="s">
        <v>455</v>
      </c>
      <c r="K1078" s="6" t="s">
        <v>72</v>
      </c>
      <c r="L1078" s="6" t="e">
        <v>#N/A</v>
      </c>
      <c r="M1078" s="6"/>
      <c r="N1078" s="6"/>
      <c r="O1078" s="6"/>
      <c r="P1078" s="6"/>
      <c r="Q1078" s="6"/>
      <c r="R1078" s="6" t="s">
        <v>10541</v>
      </c>
      <c r="S1078" s="6" t="s">
        <v>10547</v>
      </c>
      <c r="T1078" s="6" t="s">
        <v>8635</v>
      </c>
      <c r="U1078" s="6" t="s">
        <v>8629</v>
      </c>
    </row>
    <row r="1079" spans="1:21" x14ac:dyDescent="0.2">
      <c r="A1079" s="9" t="s">
        <v>6468</v>
      </c>
      <c r="B1079" s="9" t="s">
        <v>6467</v>
      </c>
      <c r="C1079" s="9" t="s">
        <v>1460</v>
      </c>
      <c r="D1079" s="9" t="s">
        <v>168</v>
      </c>
      <c r="E1079" s="9" t="s">
        <v>65</v>
      </c>
      <c r="F1079" s="10" t="s">
        <v>66</v>
      </c>
      <c r="G1079" s="9" t="s">
        <v>1237</v>
      </c>
      <c r="H1079" s="9" t="s">
        <v>6469</v>
      </c>
      <c r="I1079" s="9" t="s">
        <v>6470</v>
      </c>
      <c r="J1079" s="9" t="s">
        <v>1070</v>
      </c>
      <c r="K1079" s="9" t="s">
        <v>72</v>
      </c>
      <c r="L1079" s="9" t="e">
        <v>#N/A</v>
      </c>
      <c r="M1079" s="9"/>
      <c r="N1079" s="9"/>
      <c r="O1079" s="9"/>
      <c r="P1079" s="9"/>
      <c r="Q1079" s="9"/>
      <c r="R1079" s="9" t="s">
        <v>10541</v>
      </c>
      <c r="S1079" s="9" t="s">
        <v>10548</v>
      </c>
      <c r="T1079" s="9" t="s">
        <v>8957</v>
      </c>
      <c r="U1079" s="9" t="s">
        <v>8629</v>
      </c>
    </row>
    <row r="1080" spans="1:21" x14ac:dyDescent="0.2">
      <c r="A1080" s="6" t="s">
        <v>6481</v>
      </c>
      <c r="B1080" s="6" t="s">
        <v>6480</v>
      </c>
      <c r="C1080" s="6" t="s">
        <v>1460</v>
      </c>
      <c r="D1080" s="6" t="s">
        <v>168</v>
      </c>
      <c r="E1080" s="6" t="s">
        <v>65</v>
      </c>
      <c r="F1080" s="8" t="s">
        <v>66</v>
      </c>
      <c r="G1080" s="6" t="s">
        <v>1237</v>
      </c>
      <c r="H1080" s="6" t="s">
        <v>1569</v>
      </c>
      <c r="I1080" s="6" t="s">
        <v>370</v>
      </c>
      <c r="J1080" s="6" t="s">
        <v>6482</v>
      </c>
      <c r="K1080" s="6" t="s">
        <v>72</v>
      </c>
      <c r="L1080" s="6" t="e">
        <v>#N/A</v>
      </c>
      <c r="M1080" s="6"/>
      <c r="N1080" s="6"/>
      <c r="O1080" s="6"/>
      <c r="P1080" s="6"/>
      <c r="Q1080" s="6"/>
      <c r="R1080" s="6" t="s">
        <v>10541</v>
      </c>
      <c r="S1080" s="6" t="s">
        <v>10549</v>
      </c>
      <c r="T1080" s="6" t="s">
        <v>10550</v>
      </c>
      <c r="U1080" s="6" t="s">
        <v>8629</v>
      </c>
    </row>
    <row r="1081" spans="1:21" x14ac:dyDescent="0.2">
      <c r="A1081" s="9" t="s">
        <v>1461</v>
      </c>
      <c r="B1081" s="9" t="s">
        <v>1459</v>
      </c>
      <c r="C1081" s="9" t="s">
        <v>1460</v>
      </c>
      <c r="D1081" s="9" t="s">
        <v>168</v>
      </c>
      <c r="E1081" s="9" t="s">
        <v>65</v>
      </c>
      <c r="F1081" s="10" t="s">
        <v>66</v>
      </c>
      <c r="G1081" s="9" t="s">
        <v>1237</v>
      </c>
      <c r="H1081" s="9" t="s">
        <v>1462</v>
      </c>
      <c r="I1081" s="9" t="s">
        <v>1463</v>
      </c>
      <c r="J1081" s="9" t="s">
        <v>1070</v>
      </c>
      <c r="K1081" s="9" t="s">
        <v>72</v>
      </c>
      <c r="L1081" s="9" t="e">
        <v>#N/A</v>
      </c>
      <c r="M1081" s="9"/>
      <c r="N1081" s="9"/>
      <c r="O1081" s="9"/>
      <c r="P1081" s="9"/>
      <c r="Q1081" s="9"/>
      <c r="R1081" s="9" t="s">
        <v>10541</v>
      </c>
      <c r="S1081" s="9" t="s">
        <v>10551</v>
      </c>
      <c r="T1081" s="9" t="s">
        <v>8957</v>
      </c>
      <c r="U1081" s="9" t="s">
        <v>8629</v>
      </c>
    </row>
    <row r="1082" spans="1:21" x14ac:dyDescent="0.2">
      <c r="A1082" s="6" t="s">
        <v>6396</v>
      </c>
      <c r="B1082" s="6" t="s">
        <v>6395</v>
      </c>
      <c r="C1082" s="6" t="s">
        <v>1460</v>
      </c>
      <c r="D1082" s="6" t="s">
        <v>168</v>
      </c>
      <c r="E1082" s="6" t="s">
        <v>65</v>
      </c>
      <c r="F1082" s="8" t="s">
        <v>66</v>
      </c>
      <c r="G1082" s="6" t="s">
        <v>1237</v>
      </c>
      <c r="H1082" s="6" t="s">
        <v>6397</v>
      </c>
      <c r="I1082" s="6" t="s">
        <v>6398</v>
      </c>
      <c r="J1082" s="6" t="s">
        <v>6399</v>
      </c>
      <c r="K1082" s="6" t="s">
        <v>72</v>
      </c>
      <c r="L1082" s="6" t="e">
        <v>#N/A</v>
      </c>
      <c r="M1082" s="6"/>
      <c r="N1082" s="6"/>
      <c r="O1082" s="6"/>
      <c r="P1082" s="6"/>
      <c r="Q1082" s="6"/>
      <c r="R1082" s="6" t="s">
        <v>10541</v>
      </c>
      <c r="S1082" s="6" t="s">
        <v>10552</v>
      </c>
      <c r="T1082" s="6" t="s">
        <v>10553</v>
      </c>
      <c r="U1082" s="6" t="s">
        <v>8629</v>
      </c>
    </row>
    <row r="1083" spans="1:21" x14ac:dyDescent="0.2">
      <c r="A1083" s="9" t="s">
        <v>6226</v>
      </c>
      <c r="B1083" s="9" t="s">
        <v>6225</v>
      </c>
      <c r="C1083" s="9" t="s">
        <v>1460</v>
      </c>
      <c r="D1083" s="9" t="s">
        <v>168</v>
      </c>
      <c r="E1083" s="9" t="s">
        <v>65</v>
      </c>
      <c r="F1083" s="10" t="s">
        <v>66</v>
      </c>
      <c r="G1083" s="9" t="s">
        <v>1237</v>
      </c>
      <c r="H1083" s="9" t="s">
        <v>1688</v>
      </c>
      <c r="I1083" s="9" t="s">
        <v>6227</v>
      </c>
      <c r="J1083" s="9" t="s">
        <v>6228</v>
      </c>
      <c r="K1083" s="9" t="s">
        <v>72</v>
      </c>
      <c r="L1083" s="9" t="e">
        <v>#N/A</v>
      </c>
      <c r="M1083" s="9"/>
      <c r="N1083" s="9"/>
      <c r="O1083" s="9"/>
      <c r="P1083" s="9"/>
      <c r="Q1083" s="9"/>
      <c r="R1083" s="9" t="s">
        <v>10541</v>
      </c>
      <c r="S1083" s="9" t="s">
        <v>10554</v>
      </c>
      <c r="T1083" s="9" t="s">
        <v>8700</v>
      </c>
      <c r="U1083" s="9" t="s">
        <v>8629</v>
      </c>
    </row>
    <row r="1084" spans="1:21" x14ac:dyDescent="0.2">
      <c r="A1084" s="6" t="s">
        <v>6669</v>
      </c>
      <c r="B1084" s="6" t="s">
        <v>6668</v>
      </c>
      <c r="C1084" s="6" t="s">
        <v>1460</v>
      </c>
      <c r="D1084" s="6" t="s">
        <v>168</v>
      </c>
      <c r="E1084" s="6" t="s">
        <v>65</v>
      </c>
      <c r="F1084" s="8" t="s">
        <v>66</v>
      </c>
      <c r="G1084" s="6" t="s">
        <v>1237</v>
      </c>
      <c r="H1084" s="6" t="s">
        <v>6670</v>
      </c>
      <c r="I1084" s="6" t="s">
        <v>6671</v>
      </c>
      <c r="J1084" s="6" t="s">
        <v>395</v>
      </c>
      <c r="K1084" s="6" t="s">
        <v>72</v>
      </c>
      <c r="L1084" s="6" t="e">
        <v>#N/A</v>
      </c>
      <c r="M1084" s="6"/>
      <c r="N1084" s="6"/>
      <c r="O1084" s="6"/>
      <c r="P1084" s="6"/>
      <c r="Q1084" s="6"/>
      <c r="R1084" s="6" t="s">
        <v>10541</v>
      </c>
      <c r="S1084" s="6" t="s">
        <v>10555</v>
      </c>
      <c r="T1084" s="6" t="s">
        <v>8803</v>
      </c>
      <c r="U1084" s="6" t="s">
        <v>8629</v>
      </c>
    </row>
    <row r="1085" spans="1:21" x14ac:dyDescent="0.2">
      <c r="A1085" s="9" t="s">
        <v>6648</v>
      </c>
      <c r="B1085" s="9" t="s">
        <v>6647</v>
      </c>
      <c r="C1085" s="9" t="s">
        <v>1460</v>
      </c>
      <c r="D1085" s="9" t="s">
        <v>168</v>
      </c>
      <c r="E1085" s="9" t="s">
        <v>65</v>
      </c>
      <c r="F1085" s="10" t="s">
        <v>66</v>
      </c>
      <c r="G1085" s="9" t="s">
        <v>1237</v>
      </c>
      <c r="H1085" s="9" t="s">
        <v>6649</v>
      </c>
      <c r="I1085" s="9" t="s">
        <v>6650</v>
      </c>
      <c r="J1085" s="9" t="s">
        <v>1397</v>
      </c>
      <c r="K1085" s="9" t="s">
        <v>72</v>
      </c>
      <c r="L1085" s="9" t="e">
        <v>#N/A</v>
      </c>
      <c r="M1085" s="9"/>
      <c r="N1085" s="9"/>
      <c r="O1085" s="9"/>
      <c r="P1085" s="9"/>
      <c r="Q1085" s="9"/>
      <c r="R1085" s="9" t="s">
        <v>10541</v>
      </c>
      <c r="S1085" s="9" t="s">
        <v>10556</v>
      </c>
      <c r="T1085" s="9" t="s">
        <v>10146</v>
      </c>
      <c r="U1085" s="9" t="s">
        <v>8629</v>
      </c>
    </row>
    <row r="1086" spans="1:21" x14ac:dyDescent="0.2">
      <c r="A1086" s="6" t="s">
        <v>6886</v>
      </c>
      <c r="B1086" s="6" t="s">
        <v>6885</v>
      </c>
      <c r="C1086" s="6" t="s">
        <v>1460</v>
      </c>
      <c r="D1086" s="6" t="s">
        <v>168</v>
      </c>
      <c r="E1086" s="6" t="s">
        <v>65</v>
      </c>
      <c r="F1086" s="8" t="s">
        <v>66</v>
      </c>
      <c r="G1086" s="6" t="s">
        <v>1237</v>
      </c>
      <c r="H1086" s="6" t="s">
        <v>6887</v>
      </c>
      <c r="I1086" s="6" t="s">
        <v>6888</v>
      </c>
      <c r="J1086" s="6" t="s">
        <v>2049</v>
      </c>
      <c r="K1086" s="6" t="s">
        <v>72</v>
      </c>
      <c r="L1086" s="6" t="e">
        <v>#N/A</v>
      </c>
      <c r="M1086" s="6"/>
      <c r="N1086" s="6"/>
      <c r="O1086" s="6"/>
      <c r="P1086" s="6"/>
      <c r="Q1086" s="6"/>
      <c r="R1086" s="6" t="s">
        <v>10541</v>
      </c>
      <c r="S1086" s="6" t="s">
        <v>10557</v>
      </c>
      <c r="T1086" s="6" t="s">
        <v>9033</v>
      </c>
      <c r="U1086" s="6" t="s">
        <v>8629</v>
      </c>
    </row>
    <row r="1087" spans="1:21" x14ac:dyDescent="0.2">
      <c r="A1087" s="9" t="s">
        <v>6710</v>
      </c>
      <c r="B1087" s="9" t="s">
        <v>6709</v>
      </c>
      <c r="C1087" s="9" t="s">
        <v>1460</v>
      </c>
      <c r="D1087" s="9" t="s">
        <v>168</v>
      </c>
      <c r="E1087" s="9" t="s">
        <v>65</v>
      </c>
      <c r="F1087" s="10" t="s">
        <v>66</v>
      </c>
      <c r="G1087" s="9" t="s">
        <v>1237</v>
      </c>
      <c r="H1087" s="9" t="s">
        <v>6711</v>
      </c>
      <c r="I1087" s="9" t="s">
        <v>6712</v>
      </c>
      <c r="J1087" s="9" t="s">
        <v>1070</v>
      </c>
      <c r="K1087" s="9" t="s">
        <v>72</v>
      </c>
      <c r="L1087" s="9" t="e">
        <v>#N/A</v>
      </c>
      <c r="M1087" s="9"/>
      <c r="N1087" s="9"/>
      <c r="O1087" s="9"/>
      <c r="P1087" s="9"/>
      <c r="Q1087" s="9"/>
      <c r="R1087" s="9" t="s">
        <v>10541</v>
      </c>
      <c r="S1087" s="9" t="s">
        <v>10558</v>
      </c>
      <c r="T1087" s="9" t="s">
        <v>8957</v>
      </c>
      <c r="U1087" s="9" t="s">
        <v>8629</v>
      </c>
    </row>
    <row r="1088" spans="1:21" x14ac:dyDescent="0.2">
      <c r="A1088" s="6" t="s">
        <v>6728</v>
      </c>
      <c r="B1088" s="6" t="s">
        <v>6727</v>
      </c>
      <c r="C1088" s="6" t="s">
        <v>1460</v>
      </c>
      <c r="D1088" s="6" t="s">
        <v>168</v>
      </c>
      <c r="E1088" s="6" t="s">
        <v>65</v>
      </c>
      <c r="F1088" s="8" t="s">
        <v>66</v>
      </c>
      <c r="G1088" s="6" t="s">
        <v>1237</v>
      </c>
      <c r="H1088" s="6" t="s">
        <v>6729</v>
      </c>
      <c r="I1088" s="6" t="s">
        <v>6730</v>
      </c>
      <c r="J1088" s="6" t="s">
        <v>1070</v>
      </c>
      <c r="K1088" s="6" t="s">
        <v>72</v>
      </c>
      <c r="L1088" s="6" t="e">
        <v>#N/A</v>
      </c>
      <c r="M1088" s="6"/>
      <c r="N1088" s="6"/>
      <c r="O1088" s="6"/>
      <c r="P1088" s="6"/>
      <c r="Q1088" s="6"/>
      <c r="R1088" s="6" t="s">
        <v>10541</v>
      </c>
      <c r="S1088" s="6" t="s">
        <v>10559</v>
      </c>
      <c r="T1088" s="6" t="s">
        <v>8957</v>
      </c>
      <c r="U1088" s="6" t="s">
        <v>8629</v>
      </c>
    </row>
    <row r="1089" spans="1:21" x14ac:dyDescent="0.2">
      <c r="A1089" s="9" t="s">
        <v>6696</v>
      </c>
      <c r="B1089" s="9" t="s">
        <v>6695</v>
      </c>
      <c r="C1089" s="9" t="s">
        <v>1460</v>
      </c>
      <c r="D1089" s="9" t="s">
        <v>168</v>
      </c>
      <c r="E1089" s="9" t="s">
        <v>65</v>
      </c>
      <c r="F1089" s="10" t="s">
        <v>66</v>
      </c>
      <c r="G1089" s="9" t="s">
        <v>1237</v>
      </c>
      <c r="H1089" s="9" t="s">
        <v>6028</v>
      </c>
      <c r="I1089" s="9" t="s">
        <v>6697</v>
      </c>
      <c r="J1089" s="9" t="s">
        <v>6228</v>
      </c>
      <c r="K1089" s="9" t="s">
        <v>72</v>
      </c>
      <c r="L1089" s="9" t="e">
        <v>#N/A</v>
      </c>
      <c r="M1089" s="9"/>
      <c r="N1089" s="9"/>
      <c r="O1089" s="9"/>
      <c r="P1089" s="9"/>
      <c r="Q1089" s="9"/>
      <c r="R1089" s="9" t="s">
        <v>10541</v>
      </c>
      <c r="S1089" s="9" t="s">
        <v>10560</v>
      </c>
      <c r="T1089" s="9" t="s">
        <v>8700</v>
      </c>
      <c r="U1089" s="9" t="s">
        <v>8629</v>
      </c>
    </row>
    <row r="1090" spans="1:21" x14ac:dyDescent="0.2">
      <c r="A1090" s="6" t="s">
        <v>6754</v>
      </c>
      <c r="B1090" s="6" t="s">
        <v>6753</v>
      </c>
      <c r="C1090" s="6" t="s">
        <v>1460</v>
      </c>
      <c r="D1090" s="6" t="s">
        <v>168</v>
      </c>
      <c r="E1090" s="6" t="s">
        <v>65</v>
      </c>
      <c r="F1090" s="8" t="s">
        <v>66</v>
      </c>
      <c r="G1090" s="6" t="s">
        <v>1237</v>
      </c>
      <c r="H1090" s="6" t="s">
        <v>1368</v>
      </c>
      <c r="I1090" s="6" t="s">
        <v>6755</v>
      </c>
      <c r="J1090" s="6" t="s">
        <v>6756</v>
      </c>
      <c r="K1090" s="6" t="s">
        <v>72</v>
      </c>
      <c r="L1090" s="6" t="e">
        <v>#N/A</v>
      </c>
      <c r="M1090" s="6"/>
      <c r="N1090" s="6"/>
      <c r="O1090" s="6"/>
      <c r="P1090" s="6"/>
      <c r="Q1090" s="6"/>
      <c r="R1090" s="6" t="s">
        <v>10541</v>
      </c>
      <c r="S1090" s="6" t="s">
        <v>10561</v>
      </c>
      <c r="T1090" s="6" t="s">
        <v>10562</v>
      </c>
      <c r="U1090" s="6" t="s">
        <v>8629</v>
      </c>
    </row>
    <row r="1091" spans="1:21" x14ac:dyDescent="0.2">
      <c r="A1091" s="9" t="s">
        <v>6897</v>
      </c>
      <c r="B1091" s="9" t="s">
        <v>6895</v>
      </c>
      <c r="C1091" s="9" t="s">
        <v>6896</v>
      </c>
      <c r="D1091" s="9" t="s">
        <v>168</v>
      </c>
      <c r="E1091" s="9" t="s">
        <v>65</v>
      </c>
      <c r="F1091" s="10" t="s">
        <v>66</v>
      </c>
      <c r="G1091" s="9" t="s">
        <v>1237</v>
      </c>
      <c r="H1091" s="9" t="s">
        <v>6898</v>
      </c>
      <c r="I1091" s="9" t="s">
        <v>6899</v>
      </c>
      <c r="J1091" s="9" t="s">
        <v>284</v>
      </c>
      <c r="K1091" s="9" t="s">
        <v>72</v>
      </c>
      <c r="L1091" s="9" t="e">
        <v>#N/A</v>
      </c>
      <c r="M1091" s="9"/>
      <c r="N1091" s="9"/>
      <c r="O1091" s="9"/>
      <c r="P1091" s="9"/>
      <c r="Q1091" s="9"/>
      <c r="R1091" s="9" t="s">
        <v>10563</v>
      </c>
      <c r="S1091" s="9" t="s">
        <v>10564</v>
      </c>
      <c r="T1091" s="9" t="s">
        <v>8831</v>
      </c>
      <c r="U1091" s="9" t="s">
        <v>8629</v>
      </c>
    </row>
    <row r="1092" spans="1:21" x14ac:dyDescent="0.2">
      <c r="A1092" s="6" t="s">
        <v>6912</v>
      </c>
      <c r="B1092" s="6" t="s">
        <v>6911</v>
      </c>
      <c r="C1092" s="6" t="s">
        <v>6896</v>
      </c>
      <c r="D1092" s="6" t="s">
        <v>168</v>
      </c>
      <c r="E1092" s="6" t="s">
        <v>65</v>
      </c>
      <c r="F1092" s="8" t="s">
        <v>66</v>
      </c>
      <c r="G1092" s="6" t="s">
        <v>1237</v>
      </c>
      <c r="H1092" s="6" t="s">
        <v>6913</v>
      </c>
      <c r="I1092" s="6" t="s">
        <v>6914</v>
      </c>
      <c r="J1092" s="6" t="s">
        <v>6915</v>
      </c>
      <c r="K1092" s="6" t="s">
        <v>72</v>
      </c>
      <c r="L1092" s="6" t="e">
        <v>#N/A</v>
      </c>
      <c r="M1092" s="6"/>
      <c r="N1092" s="6"/>
      <c r="O1092" s="6"/>
      <c r="P1092" s="6"/>
      <c r="Q1092" s="6"/>
      <c r="R1092" s="6" t="s">
        <v>10563</v>
      </c>
      <c r="S1092" s="6" t="s">
        <v>10565</v>
      </c>
      <c r="T1092" s="6" t="s">
        <v>10566</v>
      </c>
      <c r="U1092" s="6" t="s">
        <v>8629</v>
      </c>
    </row>
    <row r="1093" spans="1:21" x14ac:dyDescent="0.2">
      <c r="A1093" s="9" t="s">
        <v>6929</v>
      </c>
      <c r="B1093" s="9" t="s">
        <v>6928</v>
      </c>
      <c r="C1093" s="9" t="s">
        <v>6896</v>
      </c>
      <c r="D1093" s="9" t="s">
        <v>168</v>
      </c>
      <c r="E1093" s="9" t="s">
        <v>65</v>
      </c>
      <c r="F1093" s="10" t="s">
        <v>66</v>
      </c>
      <c r="G1093" s="9" t="s">
        <v>1237</v>
      </c>
      <c r="H1093" s="9" t="s">
        <v>5349</v>
      </c>
      <c r="I1093" s="9" t="s">
        <v>6930</v>
      </c>
      <c r="J1093" s="9" t="s">
        <v>6931</v>
      </c>
      <c r="K1093" s="9" t="s">
        <v>72</v>
      </c>
      <c r="L1093" s="9" t="e">
        <v>#N/A</v>
      </c>
      <c r="M1093" s="9"/>
      <c r="N1093" s="9"/>
      <c r="O1093" s="9"/>
      <c r="P1093" s="9"/>
      <c r="Q1093" s="9"/>
      <c r="R1093" s="9" t="s">
        <v>10563</v>
      </c>
      <c r="S1093" s="9" t="s">
        <v>10567</v>
      </c>
      <c r="T1093" s="9" t="s">
        <v>10568</v>
      </c>
      <c r="U1093" s="9" t="s">
        <v>8629</v>
      </c>
    </row>
    <row r="1094" spans="1:21" x14ac:dyDescent="0.2">
      <c r="A1094" s="6" t="s">
        <v>6950</v>
      </c>
      <c r="B1094" s="6" t="s">
        <v>6949</v>
      </c>
      <c r="C1094" s="6" t="s">
        <v>6896</v>
      </c>
      <c r="D1094" s="6" t="s">
        <v>168</v>
      </c>
      <c r="E1094" s="6" t="s">
        <v>65</v>
      </c>
      <c r="F1094" s="8" t="s">
        <v>66</v>
      </c>
      <c r="G1094" s="6" t="s">
        <v>1237</v>
      </c>
      <c r="H1094" s="6" t="s">
        <v>5847</v>
      </c>
      <c r="I1094" s="6" t="s">
        <v>6951</v>
      </c>
      <c r="J1094" s="6" t="s">
        <v>6952</v>
      </c>
      <c r="K1094" s="6" t="s">
        <v>72</v>
      </c>
      <c r="L1094" s="6" t="e">
        <v>#N/A</v>
      </c>
      <c r="M1094" s="6"/>
      <c r="N1094" s="6"/>
      <c r="O1094" s="6"/>
      <c r="P1094" s="6"/>
      <c r="Q1094" s="6"/>
      <c r="R1094" s="6" t="s">
        <v>10563</v>
      </c>
      <c r="S1094" s="6" t="s">
        <v>10569</v>
      </c>
      <c r="T1094" s="6" t="s">
        <v>10570</v>
      </c>
      <c r="U1094" s="6" t="s">
        <v>8629</v>
      </c>
    </row>
    <row r="1095" spans="1:21" x14ac:dyDescent="0.2">
      <c r="A1095" s="9" t="s">
        <v>2144</v>
      </c>
      <c r="B1095" s="9" t="s">
        <v>2143</v>
      </c>
      <c r="C1095" s="9" t="s">
        <v>1254</v>
      </c>
      <c r="D1095" s="9" t="s">
        <v>63</v>
      </c>
      <c r="E1095" s="9" t="s">
        <v>65</v>
      </c>
      <c r="F1095" s="10" t="s">
        <v>66</v>
      </c>
      <c r="G1095" s="9" t="s">
        <v>1237</v>
      </c>
      <c r="H1095" s="9" t="s">
        <v>2145</v>
      </c>
      <c r="I1095" s="9" t="s">
        <v>2146</v>
      </c>
      <c r="J1095" s="9" t="s">
        <v>2147</v>
      </c>
      <c r="K1095" s="9" t="s">
        <v>72</v>
      </c>
      <c r="L1095" s="9" t="e">
        <v>#N/A</v>
      </c>
      <c r="M1095" s="9"/>
      <c r="N1095" s="9"/>
      <c r="O1095" s="9"/>
      <c r="P1095" s="9"/>
      <c r="Q1095" s="9"/>
      <c r="R1095" s="9" t="s">
        <v>10571</v>
      </c>
      <c r="S1095" s="9" t="s">
        <v>10572</v>
      </c>
      <c r="T1095" s="9" t="s">
        <v>10573</v>
      </c>
      <c r="U1095" s="9" t="s">
        <v>8627</v>
      </c>
    </row>
    <row r="1096" spans="1:21" x14ac:dyDescent="0.2">
      <c r="A1096" s="6" t="s">
        <v>2101</v>
      </c>
      <c r="B1096" s="6" t="s">
        <v>2100</v>
      </c>
      <c r="C1096" s="6" t="s">
        <v>1254</v>
      </c>
      <c r="D1096" s="6" t="s">
        <v>63</v>
      </c>
      <c r="E1096" s="6" t="s">
        <v>65</v>
      </c>
      <c r="F1096" s="8" t="s">
        <v>66</v>
      </c>
      <c r="G1096" s="6" t="s">
        <v>1237</v>
      </c>
      <c r="H1096" s="6" t="s">
        <v>2102</v>
      </c>
      <c r="I1096" s="6" t="s">
        <v>2103</v>
      </c>
      <c r="J1096" s="6" t="s">
        <v>194</v>
      </c>
      <c r="K1096" s="6" t="s">
        <v>72</v>
      </c>
      <c r="L1096" s="6" t="e">
        <v>#N/A</v>
      </c>
      <c r="M1096" s="6"/>
      <c r="N1096" s="6"/>
      <c r="O1096" s="6"/>
      <c r="P1096" s="6"/>
      <c r="Q1096" s="6"/>
      <c r="R1096" s="6" t="s">
        <v>10571</v>
      </c>
      <c r="S1096" s="6" t="s">
        <v>10574</v>
      </c>
      <c r="T1096" s="6" t="s">
        <v>8933</v>
      </c>
      <c r="U1096" s="6" t="s">
        <v>8943</v>
      </c>
    </row>
    <row r="1097" spans="1:21" x14ac:dyDescent="0.2">
      <c r="A1097" s="9" t="s">
        <v>2238</v>
      </c>
      <c r="B1097" s="9" t="s">
        <v>2236</v>
      </c>
      <c r="C1097" s="9" t="s">
        <v>1254</v>
      </c>
      <c r="D1097" s="9" t="s">
        <v>168</v>
      </c>
      <c r="E1097" s="9" t="s">
        <v>65</v>
      </c>
      <c r="F1097" s="10" t="s">
        <v>66</v>
      </c>
      <c r="G1097" s="9" t="s">
        <v>1237</v>
      </c>
      <c r="H1097" s="9" t="s">
        <v>2239</v>
      </c>
      <c r="I1097" s="9" t="s">
        <v>2240</v>
      </c>
      <c r="J1097" s="9" t="s">
        <v>395</v>
      </c>
      <c r="K1097" s="9" t="s">
        <v>72</v>
      </c>
      <c r="L1097" s="9" t="e">
        <v>#N/A</v>
      </c>
      <c r="M1097" s="9"/>
      <c r="N1097" s="9"/>
      <c r="O1097" s="9"/>
      <c r="P1097" s="9"/>
      <c r="Q1097" s="9"/>
      <c r="R1097" s="9" t="s">
        <v>10571</v>
      </c>
      <c r="S1097" s="9" t="s">
        <v>10575</v>
      </c>
      <c r="T1097" s="9" t="s">
        <v>8803</v>
      </c>
      <c r="U1097" s="9" t="s">
        <v>8629</v>
      </c>
    </row>
    <row r="1098" spans="1:21" x14ac:dyDescent="0.2">
      <c r="A1098" s="6" t="s">
        <v>1455</v>
      </c>
      <c r="B1098" s="6" t="s">
        <v>1454</v>
      </c>
      <c r="C1098" s="6" t="s">
        <v>1254</v>
      </c>
      <c r="D1098" s="6" t="s">
        <v>63</v>
      </c>
      <c r="E1098" s="6" t="s">
        <v>65</v>
      </c>
      <c r="F1098" s="8" t="s">
        <v>66</v>
      </c>
      <c r="G1098" s="6" t="s">
        <v>1237</v>
      </c>
      <c r="H1098" s="6" t="s">
        <v>1456</v>
      </c>
      <c r="I1098" s="6" t="s">
        <v>1457</v>
      </c>
      <c r="J1098" s="6" t="s">
        <v>578</v>
      </c>
      <c r="K1098" s="6" t="s">
        <v>72</v>
      </c>
      <c r="L1098" s="6" t="e">
        <v>#N/A</v>
      </c>
      <c r="M1098" s="6"/>
      <c r="N1098" s="6"/>
      <c r="O1098" s="6"/>
      <c r="P1098" s="6"/>
      <c r="Q1098" s="6"/>
      <c r="R1098" s="6" t="s">
        <v>10571</v>
      </c>
      <c r="S1098" s="6" t="s">
        <v>10576</v>
      </c>
      <c r="T1098" s="6" t="s">
        <v>8915</v>
      </c>
      <c r="U1098" s="6" t="s">
        <v>10577</v>
      </c>
    </row>
    <row r="1099" spans="1:21" x14ac:dyDescent="0.2">
      <c r="A1099" s="9" t="s">
        <v>4396</v>
      </c>
      <c r="B1099" s="9" t="s">
        <v>4394</v>
      </c>
      <c r="C1099" s="9" t="s">
        <v>1254</v>
      </c>
      <c r="D1099" s="9" t="s">
        <v>63</v>
      </c>
      <c r="E1099" s="9" t="s">
        <v>65</v>
      </c>
      <c r="F1099" s="10" t="s">
        <v>66</v>
      </c>
      <c r="G1099" s="9" t="s">
        <v>1237</v>
      </c>
      <c r="H1099" s="9" t="s">
        <v>2102</v>
      </c>
      <c r="I1099" s="9" t="s">
        <v>4397</v>
      </c>
      <c r="J1099" s="9" t="s">
        <v>395</v>
      </c>
      <c r="K1099" s="9" t="s">
        <v>72</v>
      </c>
      <c r="L1099" s="9" t="e">
        <v>#N/A</v>
      </c>
      <c r="M1099" s="9"/>
      <c r="N1099" s="9"/>
      <c r="O1099" s="9"/>
      <c r="P1099" s="9"/>
      <c r="Q1099" s="9"/>
      <c r="R1099" s="9" t="s">
        <v>10571</v>
      </c>
      <c r="S1099" s="9" t="s">
        <v>10578</v>
      </c>
      <c r="T1099" s="9" t="s">
        <v>8803</v>
      </c>
      <c r="U1099" s="9" t="s">
        <v>10577</v>
      </c>
    </row>
    <row r="1100" spans="1:21" x14ac:dyDescent="0.2">
      <c r="A1100" s="6" t="s">
        <v>2228</v>
      </c>
      <c r="B1100" s="6" t="s">
        <v>2227</v>
      </c>
      <c r="C1100" s="6" t="s">
        <v>1254</v>
      </c>
      <c r="D1100" s="6" t="s">
        <v>168</v>
      </c>
      <c r="E1100" s="6" t="s">
        <v>65</v>
      </c>
      <c r="F1100" s="8" t="s">
        <v>66</v>
      </c>
      <c r="G1100" s="6" t="s">
        <v>1237</v>
      </c>
      <c r="H1100" s="6" t="s">
        <v>612</v>
      </c>
      <c r="I1100" s="6" t="s">
        <v>71</v>
      </c>
      <c r="J1100" s="6" t="s">
        <v>236</v>
      </c>
      <c r="K1100" s="6" t="s">
        <v>72</v>
      </c>
      <c r="L1100" s="6" t="e">
        <v>#N/A</v>
      </c>
      <c r="M1100" s="6"/>
      <c r="N1100" s="6"/>
      <c r="O1100" s="6"/>
      <c r="P1100" s="6"/>
      <c r="Q1100" s="6"/>
      <c r="R1100" s="6" t="s">
        <v>10571</v>
      </c>
      <c r="S1100" s="6" t="s">
        <v>10579</v>
      </c>
      <c r="T1100" s="6" t="s">
        <v>8829</v>
      </c>
      <c r="U1100" s="6" t="s">
        <v>8629</v>
      </c>
    </row>
    <row r="1101" spans="1:21" x14ac:dyDescent="0.2">
      <c r="A1101" s="9" t="s">
        <v>8417</v>
      </c>
      <c r="B1101" s="9" t="s">
        <v>8416</v>
      </c>
      <c r="C1101" s="9" t="s">
        <v>1254</v>
      </c>
      <c r="D1101" s="9" t="s">
        <v>168</v>
      </c>
      <c r="E1101" s="9" t="s">
        <v>65</v>
      </c>
      <c r="F1101" s="10" t="s">
        <v>66</v>
      </c>
      <c r="G1101" s="9" t="s">
        <v>1237</v>
      </c>
      <c r="H1101" s="9" t="s">
        <v>8418</v>
      </c>
      <c r="I1101" s="9" t="s">
        <v>4359</v>
      </c>
      <c r="J1101" s="9" t="s">
        <v>8419</v>
      </c>
      <c r="K1101" s="9" t="s">
        <v>72</v>
      </c>
      <c r="L1101" s="9" t="e">
        <v>#N/A</v>
      </c>
      <c r="M1101" s="9"/>
      <c r="N1101" s="9"/>
      <c r="O1101" s="9"/>
      <c r="P1101" s="9"/>
      <c r="Q1101" s="9"/>
      <c r="R1101" s="9" t="s">
        <v>10571</v>
      </c>
      <c r="S1101" s="9" t="s">
        <v>10580</v>
      </c>
      <c r="T1101" s="9" t="s">
        <v>10581</v>
      </c>
      <c r="U1101" s="9" t="s">
        <v>8629</v>
      </c>
    </row>
    <row r="1102" spans="1:21" x14ac:dyDescent="0.2">
      <c r="A1102" s="6" t="s">
        <v>2223</v>
      </c>
      <c r="B1102" s="6" t="s">
        <v>2222</v>
      </c>
      <c r="C1102" s="6" t="s">
        <v>1254</v>
      </c>
      <c r="D1102" s="6" t="s">
        <v>63</v>
      </c>
      <c r="E1102" s="6" t="s">
        <v>65</v>
      </c>
      <c r="F1102" s="8" t="s">
        <v>66</v>
      </c>
      <c r="G1102" s="6" t="s">
        <v>1237</v>
      </c>
      <c r="H1102" s="6" t="s">
        <v>2224</v>
      </c>
      <c r="I1102" s="6" t="s">
        <v>2225</v>
      </c>
      <c r="J1102" s="6" t="s">
        <v>426</v>
      </c>
      <c r="K1102" s="6" t="s">
        <v>72</v>
      </c>
      <c r="L1102" s="6" t="e">
        <v>#N/A</v>
      </c>
      <c r="M1102" s="6"/>
      <c r="N1102" s="6"/>
      <c r="O1102" s="6"/>
      <c r="P1102" s="6"/>
      <c r="Q1102" s="6"/>
      <c r="R1102" s="6" t="s">
        <v>10571</v>
      </c>
      <c r="S1102" s="6" t="s">
        <v>10582</v>
      </c>
      <c r="T1102" s="6" t="s">
        <v>8825</v>
      </c>
      <c r="U1102" s="6" t="s">
        <v>8627</v>
      </c>
    </row>
    <row r="1103" spans="1:21" x14ac:dyDescent="0.2">
      <c r="A1103" s="9" t="s">
        <v>2423</v>
      </c>
      <c r="B1103" s="9" t="s">
        <v>2421</v>
      </c>
      <c r="C1103" s="9" t="s">
        <v>1254</v>
      </c>
      <c r="D1103" s="9" t="s">
        <v>63</v>
      </c>
      <c r="E1103" s="9" t="s">
        <v>65</v>
      </c>
      <c r="F1103" s="10" t="s">
        <v>66</v>
      </c>
      <c r="G1103" s="9" t="s">
        <v>1237</v>
      </c>
      <c r="H1103" s="9" t="s">
        <v>2424</v>
      </c>
      <c r="I1103" s="9" t="s">
        <v>2425</v>
      </c>
      <c r="J1103" s="9" t="s">
        <v>683</v>
      </c>
      <c r="K1103" s="9" t="s">
        <v>72</v>
      </c>
      <c r="L1103" s="9" t="e">
        <v>#N/A</v>
      </c>
      <c r="M1103" s="9"/>
      <c r="N1103" s="9"/>
      <c r="O1103" s="9"/>
      <c r="P1103" s="9"/>
      <c r="Q1103" s="9"/>
      <c r="R1103" s="9" t="s">
        <v>10571</v>
      </c>
      <c r="S1103" s="9" t="s">
        <v>10583</v>
      </c>
      <c r="T1103" s="9" t="s">
        <v>8833</v>
      </c>
      <c r="U1103" s="9" t="s">
        <v>9110</v>
      </c>
    </row>
    <row r="1104" spans="1:21" x14ac:dyDescent="0.2">
      <c r="A1104" s="6" t="s">
        <v>2502</v>
      </c>
      <c r="B1104" s="6" t="s">
        <v>2501</v>
      </c>
      <c r="C1104" s="6" t="s">
        <v>1254</v>
      </c>
      <c r="D1104" s="6" t="s">
        <v>168</v>
      </c>
      <c r="E1104" s="6" t="s">
        <v>65</v>
      </c>
      <c r="F1104" s="8" t="s">
        <v>66</v>
      </c>
      <c r="G1104" s="6" t="s">
        <v>1237</v>
      </c>
      <c r="H1104" s="6" t="s">
        <v>2503</v>
      </c>
      <c r="I1104" s="6" t="s">
        <v>2504</v>
      </c>
      <c r="J1104" s="6" t="s">
        <v>284</v>
      </c>
      <c r="K1104" s="6" t="s">
        <v>72</v>
      </c>
      <c r="L1104" s="6" t="e">
        <v>#N/A</v>
      </c>
      <c r="M1104" s="6"/>
      <c r="N1104" s="6"/>
      <c r="O1104" s="6"/>
      <c r="P1104" s="6"/>
      <c r="Q1104" s="6"/>
      <c r="R1104" s="6" t="s">
        <v>10571</v>
      </c>
      <c r="S1104" s="6" t="s">
        <v>10584</v>
      </c>
      <c r="T1104" s="6" t="s">
        <v>8831</v>
      </c>
      <c r="U1104" s="6" t="s">
        <v>8629</v>
      </c>
    </row>
    <row r="1105" spans="1:21" x14ac:dyDescent="0.2">
      <c r="A1105" s="9" t="s">
        <v>10585</v>
      </c>
      <c r="B1105" s="9" t="s">
        <v>10586</v>
      </c>
      <c r="C1105" s="9" t="s">
        <v>1254</v>
      </c>
      <c r="D1105" s="9" t="s">
        <v>168</v>
      </c>
      <c r="E1105" s="9" t="s">
        <v>65</v>
      </c>
      <c r="F1105" s="10" t="s">
        <v>66</v>
      </c>
      <c r="G1105" s="9" t="s">
        <v>1237</v>
      </c>
      <c r="H1105" s="9" t="s">
        <v>10587</v>
      </c>
      <c r="I1105" s="9" t="s">
        <v>855</v>
      </c>
      <c r="J1105" s="9" t="s">
        <v>194</v>
      </c>
      <c r="K1105" s="9" t="s">
        <v>72</v>
      </c>
      <c r="L1105" s="9" t="e">
        <v>#N/A</v>
      </c>
      <c r="M1105" s="9"/>
      <c r="N1105" s="9"/>
      <c r="O1105" s="9"/>
      <c r="P1105" s="9"/>
      <c r="Q1105" s="9"/>
      <c r="R1105" s="9" t="s">
        <v>10571</v>
      </c>
      <c r="S1105" s="9" t="s">
        <v>10588</v>
      </c>
      <c r="T1105" s="9" t="s">
        <v>8933</v>
      </c>
      <c r="U1105" s="9" t="s">
        <v>8629</v>
      </c>
    </row>
    <row r="1106" spans="1:21" x14ac:dyDescent="0.2">
      <c r="A1106" s="6" t="s">
        <v>8182</v>
      </c>
      <c r="B1106" s="6" t="s">
        <v>8180</v>
      </c>
      <c r="C1106" s="6" t="s">
        <v>1254</v>
      </c>
      <c r="D1106" s="6" t="s">
        <v>168</v>
      </c>
      <c r="E1106" s="6" t="s">
        <v>65</v>
      </c>
      <c r="F1106" s="8" t="s">
        <v>66</v>
      </c>
      <c r="G1106" s="6" t="s">
        <v>1237</v>
      </c>
      <c r="H1106" s="6" t="s">
        <v>8183</v>
      </c>
      <c r="I1106" s="6" t="s">
        <v>8184</v>
      </c>
      <c r="J1106" s="6" t="s">
        <v>8185</v>
      </c>
      <c r="K1106" s="6" t="s">
        <v>72</v>
      </c>
      <c r="L1106" s="6" t="e">
        <v>#N/A</v>
      </c>
      <c r="M1106" s="6"/>
      <c r="N1106" s="6"/>
      <c r="O1106" s="6"/>
      <c r="P1106" s="6"/>
      <c r="Q1106" s="6"/>
      <c r="R1106" s="6" t="s">
        <v>10571</v>
      </c>
      <c r="S1106" s="6" t="s">
        <v>10589</v>
      </c>
      <c r="T1106" s="6" t="s">
        <v>10590</v>
      </c>
      <c r="U1106" s="6" t="s">
        <v>8629</v>
      </c>
    </row>
    <row r="1107" spans="1:21" x14ac:dyDescent="0.2">
      <c r="A1107" s="9" t="s">
        <v>1450</v>
      </c>
      <c r="B1107" s="9" t="s">
        <v>1449</v>
      </c>
      <c r="C1107" s="9" t="s">
        <v>1254</v>
      </c>
      <c r="D1107" s="9" t="s">
        <v>63</v>
      </c>
      <c r="E1107" s="9" t="s">
        <v>65</v>
      </c>
      <c r="F1107" s="10" t="s">
        <v>66</v>
      </c>
      <c r="G1107" s="9" t="s">
        <v>1237</v>
      </c>
      <c r="H1107" s="9" t="s">
        <v>1451</v>
      </c>
      <c r="I1107" s="9" t="s">
        <v>1452</v>
      </c>
      <c r="J1107" s="9" t="s">
        <v>194</v>
      </c>
      <c r="K1107" s="9" t="s">
        <v>72</v>
      </c>
      <c r="L1107" s="9" t="e">
        <v>#N/A</v>
      </c>
      <c r="M1107" s="9"/>
      <c r="N1107" s="9"/>
      <c r="O1107" s="9"/>
      <c r="P1107" s="9"/>
      <c r="Q1107" s="9"/>
      <c r="R1107" s="9" t="s">
        <v>10571</v>
      </c>
      <c r="S1107" s="9" t="s">
        <v>10591</v>
      </c>
      <c r="T1107" s="9" t="s">
        <v>8933</v>
      </c>
      <c r="U1107" s="9" t="s">
        <v>8943</v>
      </c>
    </row>
    <row r="1108" spans="1:21" x14ac:dyDescent="0.2">
      <c r="A1108" s="6" t="s">
        <v>1999</v>
      </c>
      <c r="B1108" s="6" t="s">
        <v>1998</v>
      </c>
      <c r="C1108" s="6" t="s">
        <v>1254</v>
      </c>
      <c r="D1108" s="6" t="s">
        <v>63</v>
      </c>
      <c r="E1108" s="6" t="s">
        <v>65</v>
      </c>
      <c r="F1108" s="8" t="s">
        <v>66</v>
      </c>
      <c r="G1108" s="6" t="s">
        <v>1237</v>
      </c>
      <c r="H1108" s="6" t="s">
        <v>2000</v>
      </c>
      <c r="I1108" s="6" t="s">
        <v>2001</v>
      </c>
      <c r="J1108" s="6" t="s">
        <v>2002</v>
      </c>
      <c r="K1108" s="6" t="s">
        <v>72</v>
      </c>
      <c r="L1108" s="6" t="e">
        <v>#N/A</v>
      </c>
      <c r="M1108" s="6"/>
      <c r="N1108" s="6"/>
      <c r="O1108" s="6"/>
      <c r="P1108" s="6"/>
      <c r="Q1108" s="6"/>
      <c r="R1108" s="6" t="s">
        <v>10571</v>
      </c>
      <c r="S1108" s="6" t="s">
        <v>10592</v>
      </c>
      <c r="T1108" s="6" t="s">
        <v>10593</v>
      </c>
      <c r="U1108" s="6" t="s">
        <v>8918</v>
      </c>
    </row>
    <row r="1109" spans="1:21" x14ac:dyDescent="0.2">
      <c r="A1109" s="9" t="s">
        <v>2020</v>
      </c>
      <c r="B1109" s="9" t="s">
        <v>2019</v>
      </c>
      <c r="C1109" s="9" t="s">
        <v>1254</v>
      </c>
      <c r="D1109" s="9" t="s">
        <v>63</v>
      </c>
      <c r="E1109" s="9" t="s">
        <v>65</v>
      </c>
      <c r="F1109" s="10" t="s">
        <v>66</v>
      </c>
      <c r="G1109" s="9" t="s">
        <v>1237</v>
      </c>
      <c r="H1109" s="9" t="s">
        <v>2021</v>
      </c>
      <c r="I1109" s="9" t="s">
        <v>2022</v>
      </c>
      <c r="J1109" s="9" t="s">
        <v>2023</v>
      </c>
      <c r="K1109" s="9" t="s">
        <v>72</v>
      </c>
      <c r="L1109" s="9" t="e">
        <v>#N/A</v>
      </c>
      <c r="M1109" s="9"/>
      <c r="N1109" s="9"/>
      <c r="O1109" s="9"/>
      <c r="P1109" s="9"/>
      <c r="Q1109" s="9"/>
      <c r="R1109" s="9" t="s">
        <v>10571</v>
      </c>
      <c r="S1109" s="9" t="s">
        <v>10594</v>
      </c>
      <c r="T1109" s="9" t="s">
        <v>10595</v>
      </c>
      <c r="U1109" s="9" t="s">
        <v>10577</v>
      </c>
    </row>
    <row r="1110" spans="1:21" x14ac:dyDescent="0.2">
      <c r="A1110" s="6" t="s">
        <v>3392</v>
      </c>
      <c r="B1110" s="6" t="s">
        <v>3391</v>
      </c>
      <c r="C1110" s="6" t="s">
        <v>1254</v>
      </c>
      <c r="D1110" s="6" t="s">
        <v>168</v>
      </c>
      <c r="E1110" s="6" t="s">
        <v>65</v>
      </c>
      <c r="F1110" s="8" t="s">
        <v>66</v>
      </c>
      <c r="G1110" s="6" t="s">
        <v>1237</v>
      </c>
      <c r="H1110" s="6" t="s">
        <v>3393</v>
      </c>
      <c r="I1110" s="6" t="s">
        <v>3394</v>
      </c>
      <c r="J1110" s="6" t="s">
        <v>578</v>
      </c>
      <c r="K1110" s="6" t="s">
        <v>72</v>
      </c>
      <c r="L1110" s="6" t="e">
        <v>#N/A</v>
      </c>
      <c r="M1110" s="6"/>
      <c r="N1110" s="6"/>
      <c r="O1110" s="6"/>
      <c r="P1110" s="6"/>
      <c r="Q1110" s="6"/>
      <c r="R1110" s="6" t="s">
        <v>10571</v>
      </c>
      <c r="S1110" s="6" t="s">
        <v>10596</v>
      </c>
      <c r="T1110" s="6" t="s">
        <v>8915</v>
      </c>
      <c r="U1110" s="6" t="s">
        <v>8629</v>
      </c>
    </row>
    <row r="1111" spans="1:21" x14ac:dyDescent="0.2">
      <c r="A1111" s="9" t="s">
        <v>2379</v>
      </c>
      <c r="B1111" s="9" t="s">
        <v>2378</v>
      </c>
      <c r="C1111" s="9" t="s">
        <v>1254</v>
      </c>
      <c r="D1111" s="9" t="s">
        <v>63</v>
      </c>
      <c r="E1111" s="9" t="s">
        <v>65</v>
      </c>
      <c r="F1111" s="10" t="s">
        <v>66</v>
      </c>
      <c r="G1111" s="9" t="s">
        <v>1237</v>
      </c>
      <c r="H1111" s="9" t="s">
        <v>2380</v>
      </c>
      <c r="I1111" s="9" t="s">
        <v>2381</v>
      </c>
      <c r="J1111" s="9" t="s">
        <v>790</v>
      </c>
      <c r="K1111" s="9" t="s">
        <v>72</v>
      </c>
      <c r="L1111" s="9" t="e">
        <v>#N/A</v>
      </c>
      <c r="M1111" s="9"/>
      <c r="N1111" s="9"/>
      <c r="O1111" s="9"/>
      <c r="P1111" s="9"/>
      <c r="Q1111" s="9"/>
      <c r="R1111" s="9" t="s">
        <v>10571</v>
      </c>
      <c r="S1111" s="9" t="s">
        <v>10597</v>
      </c>
      <c r="T1111" s="9" t="s">
        <v>9048</v>
      </c>
      <c r="U1111" s="9" t="s">
        <v>8627</v>
      </c>
    </row>
    <row r="1112" spans="1:21" x14ac:dyDescent="0.2">
      <c r="A1112" s="6" t="s">
        <v>7916</v>
      </c>
      <c r="B1112" s="6" t="s">
        <v>7915</v>
      </c>
      <c r="C1112" s="6" t="s">
        <v>1254</v>
      </c>
      <c r="D1112" s="6" t="s">
        <v>63</v>
      </c>
      <c r="E1112" s="6" t="s">
        <v>65</v>
      </c>
      <c r="F1112" s="8" t="s">
        <v>66</v>
      </c>
      <c r="G1112" s="6" t="s">
        <v>1237</v>
      </c>
      <c r="H1112" s="6" t="s">
        <v>7917</v>
      </c>
      <c r="I1112" s="6" t="s">
        <v>7918</v>
      </c>
      <c r="J1112" s="6" t="s">
        <v>7919</v>
      </c>
      <c r="K1112" s="6" t="s">
        <v>72</v>
      </c>
      <c r="L1112" s="6" t="e">
        <v>#N/A</v>
      </c>
      <c r="M1112" s="6"/>
      <c r="N1112" s="6"/>
      <c r="O1112" s="6"/>
      <c r="P1112" s="6"/>
      <c r="Q1112" s="6"/>
      <c r="R1112" s="6" t="s">
        <v>10571</v>
      </c>
      <c r="S1112" s="6" t="s">
        <v>10598</v>
      </c>
      <c r="T1112" s="6" t="s">
        <v>10599</v>
      </c>
      <c r="U1112" s="6" t="s">
        <v>8983</v>
      </c>
    </row>
    <row r="1113" spans="1:21" x14ac:dyDescent="0.2">
      <c r="A1113" s="9" t="s">
        <v>2232</v>
      </c>
      <c r="B1113" s="9" t="s">
        <v>2230</v>
      </c>
      <c r="C1113" s="9" t="s">
        <v>1254</v>
      </c>
      <c r="D1113" s="9" t="s">
        <v>63</v>
      </c>
      <c r="E1113" s="9" t="s">
        <v>65</v>
      </c>
      <c r="F1113" s="10" t="s">
        <v>66</v>
      </c>
      <c r="G1113" s="9" t="s">
        <v>1237</v>
      </c>
      <c r="H1113" s="9" t="s">
        <v>2233</v>
      </c>
      <c r="I1113" s="9" t="s">
        <v>2234</v>
      </c>
      <c r="J1113" s="9" t="s">
        <v>371</v>
      </c>
      <c r="K1113" s="9" t="s">
        <v>72</v>
      </c>
      <c r="L1113" s="9" t="e">
        <v>#N/A</v>
      </c>
      <c r="M1113" s="9"/>
      <c r="N1113" s="9"/>
      <c r="O1113" s="9"/>
      <c r="P1113" s="9"/>
      <c r="Q1113" s="9"/>
      <c r="R1113" s="9" t="s">
        <v>10571</v>
      </c>
      <c r="S1113" s="9" t="s">
        <v>10600</v>
      </c>
      <c r="T1113" s="9" t="s">
        <v>9755</v>
      </c>
      <c r="U1113" s="9" t="s">
        <v>8826</v>
      </c>
    </row>
    <row r="1114" spans="1:21" x14ac:dyDescent="0.2">
      <c r="A1114" s="6" t="s">
        <v>2384</v>
      </c>
      <c r="B1114" s="6" t="s">
        <v>2383</v>
      </c>
      <c r="C1114" s="6" t="s">
        <v>1254</v>
      </c>
      <c r="D1114" s="6" t="s">
        <v>63</v>
      </c>
      <c r="E1114" s="6" t="s">
        <v>65</v>
      </c>
      <c r="F1114" s="8" t="s">
        <v>66</v>
      </c>
      <c r="G1114" s="6" t="s">
        <v>1237</v>
      </c>
      <c r="H1114" s="6" t="s">
        <v>2385</v>
      </c>
      <c r="I1114" s="6" t="s">
        <v>2386</v>
      </c>
      <c r="J1114" s="6" t="s">
        <v>565</v>
      </c>
      <c r="K1114" s="6" t="s">
        <v>72</v>
      </c>
      <c r="L1114" s="6" t="e">
        <v>#N/A</v>
      </c>
      <c r="M1114" s="6"/>
      <c r="N1114" s="6"/>
      <c r="O1114" s="6"/>
      <c r="P1114" s="6"/>
      <c r="Q1114" s="6"/>
      <c r="R1114" s="6" t="s">
        <v>10571</v>
      </c>
      <c r="S1114" s="6" t="s">
        <v>10601</v>
      </c>
      <c r="T1114" s="6" t="s">
        <v>9603</v>
      </c>
      <c r="U1114" s="6" t="s">
        <v>9344</v>
      </c>
    </row>
    <row r="1115" spans="1:21" x14ac:dyDescent="0.2">
      <c r="A1115" s="9" t="s">
        <v>2993</v>
      </c>
      <c r="B1115" s="9" t="s">
        <v>2992</v>
      </c>
      <c r="C1115" s="9" t="s">
        <v>1254</v>
      </c>
      <c r="D1115" s="9" t="s">
        <v>168</v>
      </c>
      <c r="E1115" s="9" t="s">
        <v>65</v>
      </c>
      <c r="F1115" s="10" t="s">
        <v>66</v>
      </c>
      <c r="G1115" s="9" t="s">
        <v>1237</v>
      </c>
      <c r="H1115" s="9" t="s">
        <v>712</v>
      </c>
      <c r="I1115" s="9" t="s">
        <v>2994</v>
      </c>
      <c r="J1115" s="9" t="s">
        <v>2995</v>
      </c>
      <c r="K1115" s="9" t="s">
        <v>72</v>
      </c>
      <c r="L1115" s="9" t="e">
        <v>#N/A</v>
      </c>
      <c r="M1115" s="9"/>
      <c r="N1115" s="9"/>
      <c r="O1115" s="9"/>
      <c r="P1115" s="9"/>
      <c r="Q1115" s="9"/>
      <c r="R1115" s="9" t="s">
        <v>10571</v>
      </c>
      <c r="S1115" s="9" t="s">
        <v>10602</v>
      </c>
      <c r="T1115" s="9" t="s">
        <v>10603</v>
      </c>
      <c r="U1115" s="9" t="s">
        <v>8629</v>
      </c>
    </row>
    <row r="1116" spans="1:21" x14ac:dyDescent="0.2">
      <c r="A1116" s="6" t="s">
        <v>2408</v>
      </c>
      <c r="B1116" s="6" t="s">
        <v>2407</v>
      </c>
      <c r="C1116" s="6" t="s">
        <v>1254</v>
      </c>
      <c r="D1116" s="6" t="s">
        <v>63</v>
      </c>
      <c r="E1116" s="6" t="s">
        <v>65</v>
      </c>
      <c r="F1116" s="8" t="s">
        <v>66</v>
      </c>
      <c r="G1116" s="6" t="s">
        <v>1237</v>
      </c>
      <c r="H1116" s="6" t="s">
        <v>2409</v>
      </c>
      <c r="I1116" s="6" t="s">
        <v>1599</v>
      </c>
      <c r="J1116" s="6" t="s">
        <v>455</v>
      </c>
      <c r="K1116" s="6" t="s">
        <v>72</v>
      </c>
      <c r="L1116" s="6" t="e">
        <v>#N/A</v>
      </c>
      <c r="M1116" s="6"/>
      <c r="N1116" s="6"/>
      <c r="O1116" s="6"/>
      <c r="P1116" s="6"/>
      <c r="Q1116" s="6"/>
      <c r="R1116" s="6" t="s">
        <v>10571</v>
      </c>
      <c r="S1116" s="6" t="s">
        <v>10604</v>
      </c>
      <c r="T1116" s="6" t="s">
        <v>8635</v>
      </c>
      <c r="U1116" s="6" t="s">
        <v>8918</v>
      </c>
    </row>
    <row r="1117" spans="1:21" x14ac:dyDescent="0.2">
      <c r="A1117" s="9" t="s">
        <v>1255</v>
      </c>
      <c r="B1117" s="9" t="s">
        <v>1253</v>
      </c>
      <c r="C1117" s="9" t="s">
        <v>1254</v>
      </c>
      <c r="D1117" s="9" t="s">
        <v>63</v>
      </c>
      <c r="E1117" s="9" t="s">
        <v>65</v>
      </c>
      <c r="F1117" s="10" t="s">
        <v>66</v>
      </c>
      <c r="G1117" s="9" t="s">
        <v>1237</v>
      </c>
      <c r="H1117" s="9" t="s">
        <v>1256</v>
      </c>
      <c r="I1117" s="9" t="s">
        <v>1257</v>
      </c>
      <c r="J1117" s="9" t="s">
        <v>219</v>
      </c>
      <c r="K1117" s="9" t="s">
        <v>72</v>
      </c>
      <c r="L1117" s="9" t="e">
        <v>#N/A</v>
      </c>
      <c r="M1117" s="9"/>
      <c r="N1117" s="9"/>
      <c r="O1117" s="9"/>
      <c r="P1117" s="9"/>
      <c r="Q1117" s="9"/>
      <c r="R1117" s="9" t="s">
        <v>10571</v>
      </c>
      <c r="S1117" s="9" t="s">
        <v>10605</v>
      </c>
      <c r="T1117" s="9" t="s">
        <v>8817</v>
      </c>
      <c r="U1117" s="9" t="s">
        <v>8627</v>
      </c>
    </row>
    <row r="1118" spans="1:21" x14ac:dyDescent="0.2">
      <c r="A1118" s="6" t="s">
        <v>1989</v>
      </c>
      <c r="B1118" s="6" t="s">
        <v>1988</v>
      </c>
      <c r="C1118" s="6" t="s">
        <v>1254</v>
      </c>
      <c r="D1118" s="6" t="s">
        <v>168</v>
      </c>
      <c r="E1118" s="6" t="s">
        <v>65</v>
      </c>
      <c r="F1118" s="8" t="s">
        <v>66</v>
      </c>
      <c r="G1118" s="6" t="s">
        <v>1237</v>
      </c>
      <c r="H1118" s="6" t="s">
        <v>1990</v>
      </c>
      <c r="I1118" s="6" t="s">
        <v>1991</v>
      </c>
      <c r="J1118" s="6" t="s">
        <v>1992</v>
      </c>
      <c r="K1118" s="6" t="s">
        <v>72</v>
      </c>
      <c r="L1118" s="6" t="e">
        <v>#N/A</v>
      </c>
      <c r="M1118" s="6"/>
      <c r="N1118" s="6"/>
      <c r="O1118" s="6"/>
      <c r="P1118" s="6"/>
      <c r="Q1118" s="6"/>
      <c r="R1118" s="6" t="s">
        <v>10571</v>
      </c>
      <c r="S1118" s="6" t="s">
        <v>10606</v>
      </c>
      <c r="T1118" s="6" t="s">
        <v>10607</v>
      </c>
      <c r="U1118" s="6" t="s">
        <v>8629</v>
      </c>
    </row>
    <row r="1119" spans="1:21" x14ac:dyDescent="0.2">
      <c r="A1119" s="9" t="s">
        <v>2157</v>
      </c>
      <c r="B1119" s="9" t="s">
        <v>2156</v>
      </c>
      <c r="C1119" s="9" t="s">
        <v>1254</v>
      </c>
      <c r="D1119" s="9" t="s">
        <v>63</v>
      </c>
      <c r="E1119" s="9" t="s">
        <v>65</v>
      </c>
      <c r="F1119" s="10" t="s">
        <v>66</v>
      </c>
      <c r="G1119" s="9" t="s">
        <v>1237</v>
      </c>
      <c r="H1119" s="9" t="s">
        <v>2158</v>
      </c>
      <c r="I1119" s="9" t="s">
        <v>2159</v>
      </c>
      <c r="J1119" s="9" t="s">
        <v>186</v>
      </c>
      <c r="K1119" s="9" t="s">
        <v>72</v>
      </c>
      <c r="L1119" s="9" t="e">
        <v>#N/A</v>
      </c>
      <c r="M1119" s="9"/>
      <c r="N1119" s="9"/>
      <c r="O1119" s="9"/>
      <c r="P1119" s="9"/>
      <c r="Q1119" s="9"/>
      <c r="R1119" s="9" t="s">
        <v>10571</v>
      </c>
      <c r="S1119" s="9" t="s">
        <v>10608</v>
      </c>
      <c r="T1119" s="9" t="s">
        <v>8987</v>
      </c>
      <c r="U1119" s="9" t="s">
        <v>9816</v>
      </c>
    </row>
    <row r="1120" spans="1:21" x14ac:dyDescent="0.2">
      <c r="A1120" s="6" t="s">
        <v>2010</v>
      </c>
      <c r="B1120" s="6" t="s">
        <v>2009</v>
      </c>
      <c r="C1120" s="6" t="s">
        <v>1254</v>
      </c>
      <c r="D1120" s="6" t="s">
        <v>63</v>
      </c>
      <c r="E1120" s="6" t="s">
        <v>65</v>
      </c>
      <c r="F1120" s="8" t="s">
        <v>66</v>
      </c>
      <c r="G1120" s="6" t="s">
        <v>1237</v>
      </c>
      <c r="H1120" s="6" t="s">
        <v>2011</v>
      </c>
      <c r="I1120" s="6" t="s">
        <v>2012</v>
      </c>
      <c r="J1120" s="6" t="s">
        <v>2013</v>
      </c>
      <c r="K1120" s="6" t="s">
        <v>72</v>
      </c>
      <c r="L1120" s="6" t="e">
        <v>#N/A</v>
      </c>
      <c r="M1120" s="6"/>
      <c r="N1120" s="6"/>
      <c r="O1120" s="6"/>
      <c r="P1120" s="6"/>
      <c r="Q1120" s="6"/>
      <c r="R1120" s="6" t="s">
        <v>10571</v>
      </c>
      <c r="S1120" s="6" t="s">
        <v>10609</v>
      </c>
      <c r="T1120" s="6" t="s">
        <v>10610</v>
      </c>
      <c r="U1120" s="6" t="s">
        <v>10577</v>
      </c>
    </row>
    <row r="1121" spans="1:21" x14ac:dyDescent="0.2">
      <c r="A1121" s="9" t="s">
        <v>2417</v>
      </c>
      <c r="B1121" s="9" t="s">
        <v>2416</v>
      </c>
      <c r="C1121" s="9" t="s">
        <v>1254</v>
      </c>
      <c r="D1121" s="9" t="s">
        <v>63</v>
      </c>
      <c r="E1121" s="9" t="s">
        <v>65</v>
      </c>
      <c r="F1121" s="10" t="s">
        <v>66</v>
      </c>
      <c r="G1121" s="9" t="s">
        <v>1237</v>
      </c>
      <c r="H1121" s="9" t="s">
        <v>2418</v>
      </c>
      <c r="I1121" s="9" t="s">
        <v>2419</v>
      </c>
      <c r="J1121" s="9" t="s">
        <v>194</v>
      </c>
      <c r="K1121" s="9" t="s">
        <v>72</v>
      </c>
      <c r="L1121" s="9" t="e">
        <v>#N/A</v>
      </c>
      <c r="M1121" s="9"/>
      <c r="N1121" s="9"/>
      <c r="O1121" s="9"/>
      <c r="P1121" s="9"/>
      <c r="Q1121" s="9"/>
      <c r="R1121" s="9" t="s">
        <v>10571</v>
      </c>
      <c r="S1121" s="9" t="s">
        <v>10611</v>
      </c>
      <c r="T1121" s="9" t="s">
        <v>8933</v>
      </c>
      <c r="U1121" s="9" t="s">
        <v>9732</v>
      </c>
    </row>
    <row r="1122" spans="1:21" x14ac:dyDescent="0.2">
      <c r="A1122" s="6" t="s">
        <v>2201</v>
      </c>
      <c r="B1122" s="6" t="s">
        <v>2200</v>
      </c>
      <c r="C1122" s="6" t="s">
        <v>1254</v>
      </c>
      <c r="D1122" s="6" t="s">
        <v>63</v>
      </c>
      <c r="E1122" s="6" t="s">
        <v>65</v>
      </c>
      <c r="F1122" s="8" t="s">
        <v>66</v>
      </c>
      <c r="G1122" s="6" t="s">
        <v>1237</v>
      </c>
      <c r="H1122" s="6" t="s">
        <v>2202</v>
      </c>
      <c r="I1122" s="6" t="s">
        <v>2203</v>
      </c>
      <c r="J1122" s="6" t="s">
        <v>194</v>
      </c>
      <c r="K1122" s="6" t="s">
        <v>72</v>
      </c>
      <c r="L1122" s="6" t="e">
        <v>#N/A</v>
      </c>
      <c r="M1122" s="6"/>
      <c r="N1122" s="6"/>
      <c r="O1122" s="6"/>
      <c r="P1122" s="6"/>
      <c r="Q1122" s="6"/>
      <c r="R1122" s="6" t="s">
        <v>10571</v>
      </c>
      <c r="S1122" s="6" t="s">
        <v>10612</v>
      </c>
      <c r="T1122" s="6" t="s">
        <v>8933</v>
      </c>
      <c r="U1122" s="6" t="s">
        <v>10577</v>
      </c>
    </row>
    <row r="1123" spans="1:21" x14ac:dyDescent="0.2">
      <c r="A1123" s="9" t="s">
        <v>2217</v>
      </c>
      <c r="B1123" s="9" t="s">
        <v>2216</v>
      </c>
      <c r="C1123" s="9" t="s">
        <v>1254</v>
      </c>
      <c r="D1123" s="9" t="s">
        <v>168</v>
      </c>
      <c r="E1123" s="9" t="s">
        <v>65</v>
      </c>
      <c r="F1123" s="10" t="s">
        <v>66</v>
      </c>
      <c r="G1123" s="9" t="s">
        <v>1237</v>
      </c>
      <c r="H1123" s="9" t="s">
        <v>2218</v>
      </c>
      <c r="I1123" s="9" t="s">
        <v>2219</v>
      </c>
      <c r="J1123" s="9" t="s">
        <v>2220</v>
      </c>
      <c r="K1123" s="9" t="s">
        <v>72</v>
      </c>
      <c r="L1123" s="9" t="e">
        <v>#N/A</v>
      </c>
      <c r="M1123" s="9"/>
      <c r="N1123" s="9"/>
      <c r="O1123" s="9"/>
      <c r="P1123" s="9"/>
      <c r="Q1123" s="9"/>
      <c r="R1123" s="9" t="s">
        <v>10571</v>
      </c>
      <c r="S1123" s="9" t="s">
        <v>10613</v>
      </c>
      <c r="T1123" s="9" t="s">
        <v>10614</v>
      </c>
      <c r="U1123" s="9" t="s">
        <v>8629</v>
      </c>
    </row>
    <row r="1124" spans="1:21" x14ac:dyDescent="0.2">
      <c r="A1124" s="6" t="s">
        <v>2128</v>
      </c>
      <c r="B1124" s="6" t="s">
        <v>2127</v>
      </c>
      <c r="C1124" s="6" t="s">
        <v>1254</v>
      </c>
      <c r="D1124" s="6" t="s">
        <v>63</v>
      </c>
      <c r="E1124" s="6" t="s">
        <v>65</v>
      </c>
      <c r="F1124" s="8" t="s">
        <v>66</v>
      </c>
      <c r="G1124" s="6" t="s">
        <v>1237</v>
      </c>
      <c r="H1124" s="6" t="s">
        <v>1395</v>
      </c>
      <c r="I1124" s="6" t="s">
        <v>2129</v>
      </c>
      <c r="J1124" s="6" t="s">
        <v>2130</v>
      </c>
      <c r="K1124" s="6" t="s">
        <v>72</v>
      </c>
      <c r="L1124" s="6" t="e">
        <v>#N/A</v>
      </c>
      <c r="M1124" s="6"/>
      <c r="N1124" s="6"/>
      <c r="O1124" s="6"/>
      <c r="P1124" s="6"/>
      <c r="Q1124" s="6"/>
      <c r="R1124" s="6" t="s">
        <v>10571</v>
      </c>
      <c r="S1124" s="6" t="s">
        <v>10615</v>
      </c>
      <c r="T1124" s="6" t="s">
        <v>10616</v>
      </c>
      <c r="U1124" s="6" t="s">
        <v>8627</v>
      </c>
    </row>
    <row r="1125" spans="1:21" x14ac:dyDescent="0.2">
      <c r="A1125" s="9" t="s">
        <v>2487</v>
      </c>
      <c r="B1125" s="9" t="s">
        <v>2486</v>
      </c>
      <c r="C1125" s="9" t="s">
        <v>1254</v>
      </c>
      <c r="D1125" s="9" t="s">
        <v>63</v>
      </c>
      <c r="E1125" s="9" t="s">
        <v>65</v>
      </c>
      <c r="F1125" s="10" t="s">
        <v>66</v>
      </c>
      <c r="G1125" s="9" t="s">
        <v>1237</v>
      </c>
      <c r="H1125" s="9" t="s">
        <v>2488</v>
      </c>
      <c r="I1125" s="9" t="s">
        <v>2489</v>
      </c>
      <c r="J1125" s="9" t="s">
        <v>1954</v>
      </c>
      <c r="K1125" s="9" t="s">
        <v>72</v>
      </c>
      <c r="L1125" s="9" t="e">
        <v>#N/A</v>
      </c>
      <c r="M1125" s="9"/>
      <c r="N1125" s="9"/>
      <c r="O1125" s="9"/>
      <c r="P1125" s="9"/>
      <c r="Q1125" s="9"/>
      <c r="R1125" s="9" t="s">
        <v>10571</v>
      </c>
      <c r="S1125" s="9" t="s">
        <v>10617</v>
      </c>
      <c r="T1125" s="9" t="s">
        <v>8846</v>
      </c>
      <c r="U1125" s="9" t="s">
        <v>8918</v>
      </c>
    </row>
    <row r="1126" spans="1:21" x14ac:dyDescent="0.2">
      <c r="A1126" s="6" t="s">
        <v>4389</v>
      </c>
      <c r="B1126" s="6" t="s">
        <v>4388</v>
      </c>
      <c r="C1126" s="6" t="s">
        <v>1254</v>
      </c>
      <c r="D1126" s="6" t="s">
        <v>168</v>
      </c>
      <c r="E1126" s="6" t="s">
        <v>65</v>
      </c>
      <c r="F1126" s="8" t="s">
        <v>66</v>
      </c>
      <c r="G1126" s="6" t="s">
        <v>1237</v>
      </c>
      <c r="H1126" s="6" t="s">
        <v>4390</v>
      </c>
      <c r="I1126" s="6" t="s">
        <v>4391</v>
      </c>
      <c r="J1126" s="6" t="s">
        <v>4392</v>
      </c>
      <c r="K1126" s="6" t="s">
        <v>72</v>
      </c>
      <c r="L1126" s="6" t="e">
        <v>#N/A</v>
      </c>
      <c r="M1126" s="6"/>
      <c r="N1126" s="6"/>
      <c r="O1126" s="6"/>
      <c r="P1126" s="6"/>
      <c r="Q1126" s="6"/>
      <c r="R1126" s="6" t="s">
        <v>10571</v>
      </c>
      <c r="S1126" s="6" t="s">
        <v>10618</v>
      </c>
      <c r="T1126" s="6" t="s">
        <v>10619</v>
      </c>
      <c r="U1126" s="6" t="s">
        <v>8629</v>
      </c>
    </row>
    <row r="1127" spans="1:21" x14ac:dyDescent="0.2">
      <c r="A1127" s="9" t="s">
        <v>6940</v>
      </c>
      <c r="B1127" s="9" t="s">
        <v>6938</v>
      </c>
      <c r="C1127" s="9" t="s">
        <v>2542</v>
      </c>
      <c r="D1127" s="9" t="s">
        <v>168</v>
      </c>
      <c r="E1127" s="9" t="s">
        <v>65</v>
      </c>
      <c r="F1127" s="10" t="s">
        <v>66</v>
      </c>
      <c r="G1127" s="9" t="s">
        <v>1237</v>
      </c>
      <c r="H1127" s="9" t="s">
        <v>6941</v>
      </c>
      <c r="I1127" s="9" t="s">
        <v>6942</v>
      </c>
      <c r="J1127" s="9" t="s">
        <v>236</v>
      </c>
      <c r="K1127" s="9" t="s">
        <v>72</v>
      </c>
      <c r="L1127" s="9" t="e">
        <v>#N/A</v>
      </c>
      <c r="M1127" s="9"/>
      <c r="N1127" s="9"/>
      <c r="O1127" s="9"/>
      <c r="P1127" s="9"/>
      <c r="Q1127" s="9"/>
      <c r="R1127" s="9" t="s">
        <v>10620</v>
      </c>
      <c r="S1127" s="9" t="s">
        <v>10621</v>
      </c>
      <c r="T1127" s="9" t="s">
        <v>8829</v>
      </c>
      <c r="U1127" s="9" t="s">
        <v>8629</v>
      </c>
    </row>
    <row r="1128" spans="1:21" x14ac:dyDescent="0.2">
      <c r="A1128" s="6" t="s">
        <v>2554</v>
      </c>
      <c r="B1128" s="6" t="s">
        <v>2553</v>
      </c>
      <c r="C1128" s="6" t="s">
        <v>2542</v>
      </c>
      <c r="D1128" s="6" t="s">
        <v>168</v>
      </c>
      <c r="E1128" s="6" t="s">
        <v>65</v>
      </c>
      <c r="F1128" s="8" t="s">
        <v>66</v>
      </c>
      <c r="G1128" s="6" t="s">
        <v>1237</v>
      </c>
      <c r="H1128" s="6" t="s">
        <v>2555</v>
      </c>
      <c r="I1128" s="6" t="s">
        <v>2556</v>
      </c>
      <c r="J1128" s="6" t="s">
        <v>2441</v>
      </c>
      <c r="K1128" s="6" t="s">
        <v>72</v>
      </c>
      <c r="L1128" s="6" t="e">
        <v>#N/A</v>
      </c>
      <c r="M1128" s="6"/>
      <c r="N1128" s="6"/>
      <c r="O1128" s="6"/>
      <c r="P1128" s="6"/>
      <c r="Q1128" s="6"/>
      <c r="R1128" s="6" t="s">
        <v>10620</v>
      </c>
      <c r="S1128" s="6" t="s">
        <v>10622</v>
      </c>
      <c r="T1128" s="6" t="s">
        <v>9431</v>
      </c>
      <c r="U1128" s="6" t="s">
        <v>8629</v>
      </c>
    </row>
    <row r="1129" spans="1:21" x14ac:dyDescent="0.2">
      <c r="A1129" s="9" t="s">
        <v>2645</v>
      </c>
      <c r="B1129" s="9" t="s">
        <v>2644</v>
      </c>
      <c r="C1129" s="9" t="s">
        <v>10623</v>
      </c>
      <c r="D1129" s="9" t="s">
        <v>168</v>
      </c>
      <c r="E1129" s="9" t="s">
        <v>65</v>
      </c>
      <c r="F1129" s="10" t="s">
        <v>66</v>
      </c>
      <c r="G1129" s="9" t="s">
        <v>1237</v>
      </c>
      <c r="H1129" s="9" t="s">
        <v>2646</v>
      </c>
      <c r="I1129" s="9" t="s">
        <v>2647</v>
      </c>
      <c r="J1129" s="9" t="s">
        <v>2648</v>
      </c>
      <c r="K1129" s="9" t="s">
        <v>72</v>
      </c>
      <c r="L1129" s="9" t="e">
        <v>#N/A</v>
      </c>
      <c r="M1129" s="9"/>
      <c r="N1129" s="9"/>
      <c r="O1129" s="9"/>
      <c r="P1129" s="9"/>
      <c r="Q1129" s="9"/>
      <c r="R1129" s="9" t="s">
        <v>10624</v>
      </c>
      <c r="S1129" s="9" t="s">
        <v>10625</v>
      </c>
      <c r="T1129" s="9" t="s">
        <v>10626</v>
      </c>
      <c r="U1129" s="9" t="s">
        <v>8629</v>
      </c>
    </row>
    <row r="1130" spans="1:21" x14ac:dyDescent="0.2">
      <c r="A1130" s="6" t="s">
        <v>2965</v>
      </c>
      <c r="B1130" s="6" t="s">
        <v>2963</v>
      </c>
      <c r="C1130" s="6" t="s">
        <v>10623</v>
      </c>
      <c r="D1130" s="6" t="s">
        <v>168</v>
      </c>
      <c r="E1130" s="6" t="s">
        <v>65</v>
      </c>
      <c r="F1130" s="8" t="s">
        <v>66</v>
      </c>
      <c r="G1130" s="6" t="s">
        <v>1237</v>
      </c>
      <c r="H1130" s="6" t="s">
        <v>2966</v>
      </c>
      <c r="I1130" s="6" t="s">
        <v>2967</v>
      </c>
      <c r="J1130" s="6" t="s">
        <v>2968</v>
      </c>
      <c r="K1130" s="6" t="s">
        <v>72</v>
      </c>
      <c r="L1130" s="6" t="e">
        <v>#N/A</v>
      </c>
      <c r="M1130" s="6"/>
      <c r="N1130" s="6"/>
      <c r="O1130" s="6"/>
      <c r="P1130" s="6"/>
      <c r="Q1130" s="6"/>
      <c r="R1130" s="6" t="s">
        <v>10624</v>
      </c>
      <c r="S1130" s="6" t="s">
        <v>10627</v>
      </c>
      <c r="T1130" s="6" t="s">
        <v>10628</v>
      </c>
      <c r="U1130" s="6" t="s">
        <v>8629</v>
      </c>
    </row>
    <row r="1131" spans="1:21" x14ac:dyDescent="0.2">
      <c r="A1131" s="9" t="s">
        <v>3641</v>
      </c>
      <c r="B1131" s="9" t="s">
        <v>3640</v>
      </c>
      <c r="C1131" s="9" t="s">
        <v>10623</v>
      </c>
      <c r="D1131" s="9" t="s">
        <v>168</v>
      </c>
      <c r="E1131" s="9" t="s">
        <v>65</v>
      </c>
      <c r="F1131" s="10" t="s">
        <v>66</v>
      </c>
      <c r="G1131" s="9" t="s">
        <v>1237</v>
      </c>
      <c r="H1131" s="9" t="s">
        <v>3642</v>
      </c>
      <c r="I1131" s="9" t="s">
        <v>3643</v>
      </c>
      <c r="J1131" s="9" t="s">
        <v>3644</v>
      </c>
      <c r="K1131" s="9" t="s">
        <v>72</v>
      </c>
      <c r="L1131" s="9" t="e">
        <v>#N/A</v>
      </c>
      <c r="M1131" s="9"/>
      <c r="N1131" s="9"/>
      <c r="O1131" s="9"/>
      <c r="P1131" s="9"/>
      <c r="Q1131" s="9"/>
      <c r="R1131" s="9" t="s">
        <v>10624</v>
      </c>
      <c r="S1131" s="9" t="s">
        <v>10629</v>
      </c>
      <c r="T1131" s="9" t="s">
        <v>10630</v>
      </c>
      <c r="U1131" s="9" t="s">
        <v>8629</v>
      </c>
    </row>
    <row r="1132" spans="1:21" x14ac:dyDescent="0.2">
      <c r="A1132" s="6" t="s">
        <v>4042</v>
      </c>
      <c r="B1132" s="6" t="s">
        <v>4041</v>
      </c>
      <c r="C1132" s="6" t="s">
        <v>10623</v>
      </c>
      <c r="D1132" s="6" t="s">
        <v>168</v>
      </c>
      <c r="E1132" s="6" t="s">
        <v>65</v>
      </c>
      <c r="F1132" s="8" t="s">
        <v>66</v>
      </c>
      <c r="G1132" s="6" t="s">
        <v>1237</v>
      </c>
      <c r="H1132" s="6" t="s">
        <v>4043</v>
      </c>
      <c r="I1132" s="6" t="s">
        <v>4044</v>
      </c>
      <c r="J1132" s="6" t="s">
        <v>1081</v>
      </c>
      <c r="K1132" s="6" t="s">
        <v>72</v>
      </c>
      <c r="L1132" s="6" t="e">
        <v>#N/A</v>
      </c>
      <c r="M1132" s="6"/>
      <c r="N1132" s="6"/>
      <c r="O1132" s="6"/>
      <c r="P1132" s="6"/>
      <c r="Q1132" s="6"/>
      <c r="R1132" s="6" t="s">
        <v>10624</v>
      </c>
      <c r="S1132" s="6" t="s">
        <v>10631</v>
      </c>
      <c r="T1132" s="6" t="s">
        <v>8942</v>
      </c>
      <c r="U1132" s="6" t="s">
        <v>8629</v>
      </c>
    </row>
    <row r="1133" spans="1:21" x14ac:dyDescent="0.2">
      <c r="A1133" s="9" t="s">
        <v>2661</v>
      </c>
      <c r="B1133" s="9" t="s">
        <v>2660</v>
      </c>
      <c r="C1133" s="9" t="s">
        <v>10623</v>
      </c>
      <c r="D1133" s="9" t="s">
        <v>168</v>
      </c>
      <c r="E1133" s="9" t="s">
        <v>65</v>
      </c>
      <c r="F1133" s="10" t="s">
        <v>66</v>
      </c>
      <c r="G1133" s="9" t="s">
        <v>1237</v>
      </c>
      <c r="H1133" s="9" t="s">
        <v>2662</v>
      </c>
      <c r="I1133" s="9" t="s">
        <v>2663</v>
      </c>
      <c r="J1133" s="9" t="s">
        <v>2664</v>
      </c>
      <c r="K1133" s="9" t="s">
        <v>72</v>
      </c>
      <c r="L1133" s="9" t="e">
        <v>#N/A</v>
      </c>
      <c r="M1133" s="9"/>
      <c r="N1133" s="9"/>
      <c r="O1133" s="9"/>
      <c r="P1133" s="9"/>
      <c r="Q1133" s="9"/>
      <c r="R1133" s="9" t="s">
        <v>10624</v>
      </c>
      <c r="S1133" s="9" t="s">
        <v>10632</v>
      </c>
      <c r="T1133" s="9" t="s">
        <v>10633</v>
      </c>
      <c r="U1133" s="9" t="s">
        <v>8629</v>
      </c>
    </row>
    <row r="1134" spans="1:21" x14ac:dyDescent="0.2">
      <c r="A1134" s="6" t="s">
        <v>4341</v>
      </c>
      <c r="B1134" s="6" t="s">
        <v>4340</v>
      </c>
      <c r="C1134" s="6" t="s">
        <v>10623</v>
      </c>
      <c r="D1134" s="6" t="s">
        <v>168</v>
      </c>
      <c r="E1134" s="6" t="s">
        <v>65</v>
      </c>
      <c r="F1134" s="8" t="s">
        <v>66</v>
      </c>
      <c r="G1134" s="6" t="s">
        <v>1237</v>
      </c>
      <c r="H1134" s="6" t="s">
        <v>4342</v>
      </c>
      <c r="I1134" s="6" t="s">
        <v>4343</v>
      </c>
      <c r="J1134" s="6" t="s">
        <v>4344</v>
      </c>
      <c r="K1134" s="6" t="s">
        <v>72</v>
      </c>
      <c r="L1134" s="6" t="e">
        <v>#N/A</v>
      </c>
      <c r="M1134" s="6"/>
      <c r="N1134" s="6"/>
      <c r="O1134" s="6"/>
      <c r="P1134" s="6"/>
      <c r="Q1134" s="6"/>
      <c r="R1134" s="6" t="s">
        <v>10624</v>
      </c>
      <c r="S1134" s="6" t="s">
        <v>10634</v>
      </c>
      <c r="T1134" s="6" t="s">
        <v>10635</v>
      </c>
      <c r="U1134" s="6" t="s">
        <v>8629</v>
      </c>
    </row>
    <row r="1135" spans="1:21" x14ac:dyDescent="0.2">
      <c r="A1135" s="9" t="s">
        <v>3590</v>
      </c>
      <c r="B1135" s="9" t="s">
        <v>3587</v>
      </c>
      <c r="C1135" s="9" t="s">
        <v>10636</v>
      </c>
      <c r="D1135" s="9" t="s">
        <v>168</v>
      </c>
      <c r="E1135" s="9" t="s">
        <v>65</v>
      </c>
      <c r="F1135" s="10" t="s">
        <v>66</v>
      </c>
      <c r="G1135" s="9" t="s">
        <v>1237</v>
      </c>
      <c r="H1135" s="9" t="s">
        <v>3591</v>
      </c>
      <c r="I1135" s="9" t="s">
        <v>2103</v>
      </c>
      <c r="J1135" s="9" t="s">
        <v>1350</v>
      </c>
      <c r="K1135" s="9" t="s">
        <v>72</v>
      </c>
      <c r="L1135" s="9" t="e">
        <v>#N/A</v>
      </c>
      <c r="M1135" s="9"/>
      <c r="N1135" s="9"/>
      <c r="O1135" s="9"/>
      <c r="P1135" s="9"/>
      <c r="Q1135" s="9"/>
      <c r="R1135" s="9" t="s">
        <v>10637</v>
      </c>
      <c r="S1135" s="9" t="s">
        <v>10638</v>
      </c>
      <c r="T1135" s="9" t="s">
        <v>9531</v>
      </c>
      <c r="U1135" s="9" t="s">
        <v>8629</v>
      </c>
    </row>
    <row r="1136" spans="1:21" x14ac:dyDescent="0.2">
      <c r="A1136" s="6" t="s">
        <v>6581</v>
      </c>
      <c r="B1136" s="6" t="s">
        <v>6578</v>
      </c>
      <c r="C1136" s="6" t="s">
        <v>10636</v>
      </c>
      <c r="D1136" s="6" t="s">
        <v>168</v>
      </c>
      <c r="E1136" s="6" t="s">
        <v>65</v>
      </c>
      <c r="F1136" s="8" t="s">
        <v>66</v>
      </c>
      <c r="G1136" s="6" t="s">
        <v>1237</v>
      </c>
      <c r="H1136" s="6" t="s">
        <v>6582</v>
      </c>
      <c r="I1136" s="6" t="s">
        <v>101</v>
      </c>
      <c r="J1136" s="6" t="s">
        <v>401</v>
      </c>
      <c r="K1136" s="6" t="s">
        <v>72</v>
      </c>
      <c r="L1136" s="6" t="e">
        <v>#N/A</v>
      </c>
      <c r="M1136" s="6"/>
      <c r="N1136" s="6"/>
      <c r="O1136" s="6"/>
      <c r="P1136" s="6"/>
      <c r="Q1136" s="6"/>
      <c r="R1136" s="6" t="s">
        <v>10637</v>
      </c>
      <c r="S1136" s="6" t="s">
        <v>10639</v>
      </c>
      <c r="T1136" s="6" t="s">
        <v>9737</v>
      </c>
      <c r="U1136" s="6" t="s">
        <v>8629</v>
      </c>
    </row>
    <row r="1137" spans="1:21" x14ac:dyDescent="0.2">
      <c r="A1137" s="9" t="s">
        <v>3818</v>
      </c>
      <c r="B1137" s="9" t="s">
        <v>3815</v>
      </c>
      <c r="C1137" s="9" t="s">
        <v>10636</v>
      </c>
      <c r="D1137" s="9" t="s">
        <v>168</v>
      </c>
      <c r="E1137" s="9" t="s">
        <v>65</v>
      </c>
      <c r="F1137" s="10" t="s">
        <v>66</v>
      </c>
      <c r="G1137" s="9" t="s">
        <v>1237</v>
      </c>
      <c r="H1137" s="9" t="s">
        <v>3819</v>
      </c>
      <c r="I1137" s="9" t="s">
        <v>3820</v>
      </c>
      <c r="J1137" s="9" t="s">
        <v>1350</v>
      </c>
      <c r="K1137" s="9" t="s">
        <v>72</v>
      </c>
      <c r="L1137" s="9" t="e">
        <v>#N/A</v>
      </c>
      <c r="M1137" s="9"/>
      <c r="N1137" s="9"/>
      <c r="O1137" s="9"/>
      <c r="P1137" s="9"/>
      <c r="Q1137" s="9"/>
      <c r="R1137" s="9" t="s">
        <v>10637</v>
      </c>
      <c r="S1137" s="9" t="s">
        <v>10640</v>
      </c>
      <c r="T1137" s="9" t="s">
        <v>9531</v>
      </c>
      <c r="U1137" s="9" t="s">
        <v>8629</v>
      </c>
    </row>
    <row r="1138" spans="1:21" x14ac:dyDescent="0.2">
      <c r="A1138" s="6" t="s">
        <v>3756</v>
      </c>
      <c r="B1138" s="6" t="s">
        <v>10641</v>
      </c>
      <c r="C1138" s="6" t="s">
        <v>10636</v>
      </c>
      <c r="D1138" s="6" t="s">
        <v>168</v>
      </c>
      <c r="E1138" s="6" t="s">
        <v>65</v>
      </c>
      <c r="F1138" s="8" t="s">
        <v>66</v>
      </c>
      <c r="G1138" s="6" t="s">
        <v>1237</v>
      </c>
      <c r="H1138" s="6" t="s">
        <v>3242</v>
      </c>
      <c r="I1138" s="6" t="s">
        <v>3757</v>
      </c>
      <c r="J1138" s="6" t="s">
        <v>1427</v>
      </c>
      <c r="K1138" s="6" t="s">
        <v>72</v>
      </c>
      <c r="L1138" s="6" t="e">
        <v>#N/A</v>
      </c>
      <c r="M1138" s="6"/>
      <c r="N1138" s="6"/>
      <c r="O1138" s="6"/>
      <c r="P1138" s="6"/>
      <c r="Q1138" s="6"/>
      <c r="R1138" s="6" t="s">
        <v>10637</v>
      </c>
      <c r="S1138" s="6" t="s">
        <v>10642</v>
      </c>
      <c r="T1138" s="6" t="s">
        <v>10373</v>
      </c>
      <c r="U1138" s="6" t="s">
        <v>8629</v>
      </c>
    </row>
    <row r="1139" spans="1:21" x14ac:dyDescent="0.2">
      <c r="A1139" s="9" t="s">
        <v>1911</v>
      </c>
      <c r="B1139" s="9" t="s">
        <v>1908</v>
      </c>
      <c r="C1139" s="9" t="s">
        <v>10636</v>
      </c>
      <c r="D1139" s="9" t="s">
        <v>168</v>
      </c>
      <c r="E1139" s="9" t="s">
        <v>65</v>
      </c>
      <c r="F1139" s="10" t="s">
        <v>66</v>
      </c>
      <c r="G1139" s="9" t="s">
        <v>1237</v>
      </c>
      <c r="H1139" s="9" t="s">
        <v>1912</v>
      </c>
      <c r="I1139" s="9" t="s">
        <v>1913</v>
      </c>
      <c r="J1139" s="9" t="s">
        <v>455</v>
      </c>
      <c r="K1139" s="9" t="s">
        <v>72</v>
      </c>
      <c r="L1139" s="9" t="e">
        <v>#N/A</v>
      </c>
      <c r="M1139" s="9"/>
      <c r="N1139" s="9"/>
      <c r="O1139" s="9"/>
      <c r="P1139" s="9"/>
      <c r="Q1139" s="9"/>
      <c r="R1139" s="9" t="s">
        <v>10637</v>
      </c>
      <c r="S1139" s="9" t="s">
        <v>10643</v>
      </c>
      <c r="T1139" s="9" t="s">
        <v>8635</v>
      </c>
      <c r="U1139" s="9" t="s">
        <v>8629</v>
      </c>
    </row>
    <row r="1140" spans="1:21" x14ac:dyDescent="0.2">
      <c r="A1140" s="6" t="s">
        <v>1445</v>
      </c>
      <c r="B1140" s="6" t="s">
        <v>1442</v>
      </c>
      <c r="C1140" s="6" t="s">
        <v>10636</v>
      </c>
      <c r="D1140" s="6" t="s">
        <v>168</v>
      </c>
      <c r="E1140" s="6" t="s">
        <v>65</v>
      </c>
      <c r="F1140" s="8" t="s">
        <v>66</v>
      </c>
      <c r="G1140" s="6" t="s">
        <v>1237</v>
      </c>
      <c r="H1140" s="6" t="s">
        <v>1446</v>
      </c>
      <c r="I1140" s="6" t="s">
        <v>1447</v>
      </c>
      <c r="J1140" s="6" t="s">
        <v>401</v>
      </c>
      <c r="K1140" s="6" t="s">
        <v>72</v>
      </c>
      <c r="L1140" s="6" t="e">
        <v>#N/A</v>
      </c>
      <c r="M1140" s="6"/>
      <c r="N1140" s="6"/>
      <c r="O1140" s="6"/>
      <c r="P1140" s="6"/>
      <c r="Q1140" s="6"/>
      <c r="R1140" s="6" t="s">
        <v>10637</v>
      </c>
      <c r="S1140" s="6" t="s">
        <v>10644</v>
      </c>
      <c r="T1140" s="6" t="s">
        <v>9737</v>
      </c>
      <c r="U1140" s="6" t="s">
        <v>8629</v>
      </c>
    </row>
    <row r="1141" spans="1:21" x14ac:dyDescent="0.2">
      <c r="A1141" s="9" t="s">
        <v>3537</v>
      </c>
      <c r="B1141" s="9" t="s">
        <v>3536</v>
      </c>
      <c r="C1141" s="9" t="s">
        <v>10636</v>
      </c>
      <c r="D1141" s="9" t="s">
        <v>168</v>
      </c>
      <c r="E1141" s="9" t="s">
        <v>65</v>
      </c>
      <c r="F1141" s="10" t="s">
        <v>66</v>
      </c>
      <c r="G1141" s="9" t="s">
        <v>1237</v>
      </c>
      <c r="H1141" s="9" t="s">
        <v>527</v>
      </c>
      <c r="I1141" s="9" t="s">
        <v>3538</v>
      </c>
      <c r="J1141" s="9" t="s">
        <v>1350</v>
      </c>
      <c r="K1141" s="9" t="s">
        <v>72</v>
      </c>
      <c r="L1141" s="9" t="e">
        <v>#N/A</v>
      </c>
      <c r="M1141" s="9"/>
      <c r="N1141" s="9"/>
      <c r="O1141" s="9"/>
      <c r="P1141" s="9"/>
      <c r="Q1141" s="9"/>
      <c r="R1141" s="9" t="s">
        <v>10637</v>
      </c>
      <c r="S1141" s="9" t="s">
        <v>10645</v>
      </c>
      <c r="T1141" s="9" t="s">
        <v>9531</v>
      </c>
      <c r="U1141" s="9" t="s">
        <v>8629</v>
      </c>
    </row>
    <row r="1142" spans="1:21" x14ac:dyDescent="0.2">
      <c r="A1142" s="6" t="s">
        <v>3345</v>
      </c>
      <c r="B1142" s="6" t="s">
        <v>3344</v>
      </c>
      <c r="C1142" s="6" t="s">
        <v>10636</v>
      </c>
      <c r="D1142" s="6" t="s">
        <v>168</v>
      </c>
      <c r="E1142" s="6" t="s">
        <v>65</v>
      </c>
      <c r="F1142" s="8" t="s">
        <v>66</v>
      </c>
      <c r="G1142" s="6" t="s">
        <v>1237</v>
      </c>
      <c r="H1142" s="6" t="s">
        <v>3346</v>
      </c>
      <c r="I1142" s="6" t="s">
        <v>3347</v>
      </c>
      <c r="J1142" s="6" t="s">
        <v>1350</v>
      </c>
      <c r="K1142" s="6" t="s">
        <v>72</v>
      </c>
      <c r="L1142" s="6" t="e">
        <v>#N/A</v>
      </c>
      <c r="M1142" s="6"/>
      <c r="N1142" s="6"/>
      <c r="O1142" s="6"/>
      <c r="P1142" s="6"/>
      <c r="Q1142" s="6"/>
      <c r="R1142" s="6" t="s">
        <v>10637</v>
      </c>
      <c r="S1142" s="6" t="s">
        <v>10646</v>
      </c>
      <c r="T1142" s="6" t="s">
        <v>9531</v>
      </c>
      <c r="U1142" s="6" t="s">
        <v>8629</v>
      </c>
    </row>
    <row r="1143" spans="1:21" x14ac:dyDescent="0.2">
      <c r="A1143" s="9" t="s">
        <v>3563</v>
      </c>
      <c r="B1143" s="9" t="s">
        <v>3562</v>
      </c>
      <c r="C1143" s="9" t="s">
        <v>10636</v>
      </c>
      <c r="D1143" s="9" t="s">
        <v>168</v>
      </c>
      <c r="E1143" s="9" t="s">
        <v>65</v>
      </c>
      <c r="F1143" s="10" t="s">
        <v>66</v>
      </c>
      <c r="G1143" s="9" t="s">
        <v>1237</v>
      </c>
      <c r="H1143" s="9" t="s">
        <v>1256</v>
      </c>
      <c r="I1143" s="9" t="s">
        <v>3564</v>
      </c>
      <c r="J1143" s="9" t="s">
        <v>1350</v>
      </c>
      <c r="K1143" s="9" t="s">
        <v>72</v>
      </c>
      <c r="L1143" s="9" t="e">
        <v>#N/A</v>
      </c>
      <c r="M1143" s="9"/>
      <c r="N1143" s="9"/>
      <c r="O1143" s="9"/>
      <c r="P1143" s="9"/>
      <c r="Q1143" s="9"/>
      <c r="R1143" s="9" t="s">
        <v>10637</v>
      </c>
      <c r="S1143" s="9" t="s">
        <v>10647</v>
      </c>
      <c r="T1143" s="9" t="s">
        <v>9531</v>
      </c>
      <c r="U1143" s="9" t="s">
        <v>8629</v>
      </c>
    </row>
    <row r="1144" spans="1:21" x14ac:dyDescent="0.2">
      <c r="A1144" s="6" t="s">
        <v>3254</v>
      </c>
      <c r="B1144" s="6" t="s">
        <v>3251</v>
      </c>
      <c r="C1144" s="6" t="s">
        <v>10636</v>
      </c>
      <c r="D1144" s="6" t="s">
        <v>168</v>
      </c>
      <c r="E1144" s="6" t="s">
        <v>65</v>
      </c>
      <c r="F1144" s="8" t="s">
        <v>66</v>
      </c>
      <c r="G1144" s="6" t="s">
        <v>1237</v>
      </c>
      <c r="H1144" s="6" t="s">
        <v>3255</v>
      </c>
      <c r="I1144" s="6" t="s">
        <v>3256</v>
      </c>
      <c r="J1144" s="6" t="s">
        <v>401</v>
      </c>
      <c r="K1144" s="6" t="s">
        <v>72</v>
      </c>
      <c r="L1144" s="6" t="e">
        <v>#N/A</v>
      </c>
      <c r="M1144" s="6"/>
      <c r="N1144" s="6"/>
      <c r="O1144" s="6"/>
      <c r="P1144" s="6"/>
      <c r="Q1144" s="6"/>
      <c r="R1144" s="6" t="s">
        <v>10637</v>
      </c>
      <c r="S1144" s="6" t="s">
        <v>10648</v>
      </c>
      <c r="T1144" s="6" t="s">
        <v>9737</v>
      </c>
      <c r="U1144" s="6" t="s">
        <v>8629</v>
      </c>
    </row>
    <row r="1145" spans="1:21" x14ac:dyDescent="0.2">
      <c r="A1145" s="9" t="s">
        <v>1439</v>
      </c>
      <c r="B1145" s="9" t="s">
        <v>1436</v>
      </c>
      <c r="C1145" s="9" t="s">
        <v>10636</v>
      </c>
      <c r="D1145" s="9" t="s">
        <v>168</v>
      </c>
      <c r="E1145" s="9" t="s">
        <v>65</v>
      </c>
      <c r="F1145" s="10" t="s">
        <v>66</v>
      </c>
      <c r="G1145" s="9" t="s">
        <v>1237</v>
      </c>
      <c r="H1145" s="9" t="s">
        <v>1440</v>
      </c>
      <c r="I1145" s="9" t="s">
        <v>381</v>
      </c>
      <c r="J1145" s="9" t="s">
        <v>790</v>
      </c>
      <c r="K1145" s="9" t="s">
        <v>72</v>
      </c>
      <c r="L1145" s="9" t="e">
        <v>#N/A</v>
      </c>
      <c r="M1145" s="9"/>
      <c r="N1145" s="9"/>
      <c r="O1145" s="9"/>
      <c r="P1145" s="9"/>
      <c r="Q1145" s="9"/>
      <c r="R1145" s="9" t="s">
        <v>10637</v>
      </c>
      <c r="S1145" s="9" t="s">
        <v>10649</v>
      </c>
      <c r="T1145" s="9" t="s">
        <v>9048</v>
      </c>
      <c r="U1145" s="9" t="s">
        <v>8629</v>
      </c>
    </row>
    <row r="1146" spans="1:21" x14ac:dyDescent="0.2">
      <c r="A1146" s="6" t="s">
        <v>2976</v>
      </c>
      <c r="B1146" s="6" t="s">
        <v>2975</v>
      </c>
      <c r="C1146" s="6" t="s">
        <v>10636</v>
      </c>
      <c r="D1146" s="6" t="s">
        <v>168</v>
      </c>
      <c r="E1146" s="6" t="s">
        <v>65</v>
      </c>
      <c r="F1146" s="8" t="s">
        <v>66</v>
      </c>
      <c r="G1146" s="6" t="s">
        <v>1237</v>
      </c>
      <c r="H1146" s="6" t="s">
        <v>2977</v>
      </c>
      <c r="I1146" s="6" t="s">
        <v>2978</v>
      </c>
      <c r="J1146" s="6" t="s">
        <v>2979</v>
      </c>
      <c r="K1146" s="6" t="s">
        <v>72</v>
      </c>
      <c r="L1146" s="6" t="e">
        <v>#N/A</v>
      </c>
      <c r="M1146" s="6"/>
      <c r="N1146" s="6"/>
      <c r="O1146" s="6"/>
      <c r="P1146" s="6"/>
      <c r="Q1146" s="6"/>
      <c r="R1146" s="6" t="s">
        <v>10637</v>
      </c>
      <c r="S1146" s="6" t="s">
        <v>10650</v>
      </c>
      <c r="T1146" s="6" t="s">
        <v>10651</v>
      </c>
      <c r="U1146" s="6" t="s">
        <v>8629</v>
      </c>
    </row>
    <row r="1147" spans="1:21" x14ac:dyDescent="0.2">
      <c r="A1147" s="9" t="s">
        <v>1432</v>
      </c>
      <c r="B1147" s="9" t="s">
        <v>1429</v>
      </c>
      <c r="C1147" s="9" t="s">
        <v>10636</v>
      </c>
      <c r="D1147" s="9" t="s">
        <v>168</v>
      </c>
      <c r="E1147" s="9" t="s">
        <v>65</v>
      </c>
      <c r="F1147" s="10" t="s">
        <v>66</v>
      </c>
      <c r="G1147" s="9" t="s">
        <v>1237</v>
      </c>
      <c r="H1147" s="9" t="s">
        <v>1433</v>
      </c>
      <c r="I1147" s="9" t="s">
        <v>1434</v>
      </c>
      <c r="J1147" s="9" t="s">
        <v>1350</v>
      </c>
      <c r="K1147" s="9" t="s">
        <v>72</v>
      </c>
      <c r="L1147" s="9" t="e">
        <v>#N/A</v>
      </c>
      <c r="M1147" s="9"/>
      <c r="N1147" s="9"/>
      <c r="O1147" s="9"/>
      <c r="P1147" s="9"/>
      <c r="Q1147" s="9"/>
      <c r="R1147" s="9" t="s">
        <v>10637</v>
      </c>
      <c r="S1147" s="9" t="s">
        <v>10652</v>
      </c>
      <c r="T1147" s="9" t="s">
        <v>9531</v>
      </c>
      <c r="U1147" s="9" t="s">
        <v>8629</v>
      </c>
    </row>
    <row r="1148" spans="1:21" x14ac:dyDescent="0.2">
      <c r="A1148" s="6" t="s">
        <v>3300</v>
      </c>
      <c r="B1148" s="6" t="s">
        <v>3298</v>
      </c>
      <c r="C1148" s="6" t="s">
        <v>10636</v>
      </c>
      <c r="D1148" s="6" t="s">
        <v>168</v>
      </c>
      <c r="E1148" s="6" t="s">
        <v>65</v>
      </c>
      <c r="F1148" s="8" t="s">
        <v>66</v>
      </c>
      <c r="G1148" s="6" t="s">
        <v>1237</v>
      </c>
      <c r="H1148" s="6" t="s">
        <v>3301</v>
      </c>
      <c r="I1148" s="6" t="s">
        <v>3302</v>
      </c>
      <c r="J1148" s="6" t="s">
        <v>455</v>
      </c>
      <c r="K1148" s="6" t="s">
        <v>72</v>
      </c>
      <c r="L1148" s="6" t="e">
        <v>#N/A</v>
      </c>
      <c r="M1148" s="6"/>
      <c r="N1148" s="6"/>
      <c r="O1148" s="6"/>
      <c r="P1148" s="6"/>
      <c r="Q1148" s="6"/>
      <c r="R1148" s="6" t="s">
        <v>10637</v>
      </c>
      <c r="S1148" s="6" t="s">
        <v>10653</v>
      </c>
      <c r="T1148" s="6" t="s">
        <v>8635</v>
      </c>
      <c r="U1148" s="6" t="s">
        <v>8629</v>
      </c>
    </row>
    <row r="1149" spans="1:21" x14ac:dyDescent="0.2">
      <c r="A1149" s="9" t="s">
        <v>3806</v>
      </c>
      <c r="B1149" s="9" t="s">
        <v>3805</v>
      </c>
      <c r="C1149" s="9" t="s">
        <v>10636</v>
      </c>
      <c r="D1149" s="9" t="s">
        <v>168</v>
      </c>
      <c r="E1149" s="9" t="s">
        <v>65</v>
      </c>
      <c r="F1149" s="10" t="s">
        <v>66</v>
      </c>
      <c r="G1149" s="9" t="s">
        <v>1237</v>
      </c>
      <c r="H1149" s="9" t="s">
        <v>3807</v>
      </c>
      <c r="I1149" s="9" t="s">
        <v>3808</v>
      </c>
      <c r="J1149" s="9" t="s">
        <v>401</v>
      </c>
      <c r="K1149" s="9" t="s">
        <v>72</v>
      </c>
      <c r="L1149" s="9" t="e">
        <v>#N/A</v>
      </c>
      <c r="M1149" s="9"/>
      <c r="N1149" s="9"/>
      <c r="O1149" s="9"/>
      <c r="P1149" s="9"/>
      <c r="Q1149" s="9"/>
      <c r="R1149" s="9" t="s">
        <v>10637</v>
      </c>
      <c r="S1149" s="9" t="s">
        <v>10654</v>
      </c>
      <c r="T1149" s="9" t="s">
        <v>9737</v>
      </c>
      <c r="U1149" s="9" t="s">
        <v>8629</v>
      </c>
    </row>
    <row r="1150" spans="1:21" x14ac:dyDescent="0.2">
      <c r="A1150" s="6" t="s">
        <v>4675</v>
      </c>
      <c r="B1150" s="6" t="s">
        <v>4672</v>
      </c>
      <c r="C1150" s="6" t="s">
        <v>10636</v>
      </c>
      <c r="D1150" s="6" t="s">
        <v>168</v>
      </c>
      <c r="E1150" s="6" t="s">
        <v>65</v>
      </c>
      <c r="F1150" s="8" t="s">
        <v>66</v>
      </c>
      <c r="G1150" s="6" t="s">
        <v>1237</v>
      </c>
      <c r="H1150" s="6" t="s">
        <v>4676</v>
      </c>
      <c r="I1150" s="6" t="s">
        <v>4677</v>
      </c>
      <c r="J1150" s="6" t="s">
        <v>1350</v>
      </c>
      <c r="K1150" s="6" t="s">
        <v>72</v>
      </c>
      <c r="L1150" s="6" t="e">
        <v>#N/A</v>
      </c>
      <c r="M1150" s="6"/>
      <c r="N1150" s="6"/>
      <c r="O1150" s="6"/>
      <c r="P1150" s="6"/>
      <c r="Q1150" s="6"/>
      <c r="R1150" s="6" t="s">
        <v>10637</v>
      </c>
      <c r="S1150" s="6" t="s">
        <v>10655</v>
      </c>
      <c r="T1150" s="6" t="s">
        <v>9531</v>
      </c>
      <c r="U1150" s="6" t="s">
        <v>8629</v>
      </c>
    </row>
    <row r="1151" spans="1:21" x14ac:dyDescent="0.2">
      <c r="A1151" s="9" t="s">
        <v>3736</v>
      </c>
      <c r="B1151" s="9" t="s">
        <v>3735</v>
      </c>
      <c r="C1151" s="9" t="s">
        <v>10636</v>
      </c>
      <c r="D1151" s="9" t="s">
        <v>168</v>
      </c>
      <c r="E1151" s="9" t="s">
        <v>65</v>
      </c>
      <c r="F1151" s="10" t="s">
        <v>66</v>
      </c>
      <c r="G1151" s="9" t="s">
        <v>1237</v>
      </c>
      <c r="H1151" s="9" t="s">
        <v>2190</v>
      </c>
      <c r="I1151" s="9" t="s">
        <v>3737</v>
      </c>
      <c r="J1151" s="9" t="s">
        <v>3738</v>
      </c>
      <c r="K1151" s="9" t="s">
        <v>72</v>
      </c>
      <c r="L1151" s="9" t="e">
        <v>#N/A</v>
      </c>
      <c r="M1151" s="9"/>
      <c r="N1151" s="9"/>
      <c r="O1151" s="9"/>
      <c r="P1151" s="9"/>
      <c r="Q1151" s="9"/>
      <c r="R1151" s="9" t="s">
        <v>10637</v>
      </c>
      <c r="S1151" s="9" t="s">
        <v>10656</v>
      </c>
      <c r="T1151" s="9" t="s">
        <v>10657</v>
      </c>
      <c r="U1151" s="9" t="s">
        <v>8629</v>
      </c>
    </row>
    <row r="1152" spans="1:21" x14ac:dyDescent="0.2">
      <c r="A1152" s="6" t="s">
        <v>3511</v>
      </c>
      <c r="B1152" s="6" t="s">
        <v>3508</v>
      </c>
      <c r="C1152" s="6" t="s">
        <v>10636</v>
      </c>
      <c r="D1152" s="6" t="s">
        <v>168</v>
      </c>
      <c r="E1152" s="6" t="s">
        <v>65</v>
      </c>
      <c r="F1152" s="8" t="s">
        <v>66</v>
      </c>
      <c r="G1152" s="6" t="s">
        <v>1237</v>
      </c>
      <c r="H1152" s="6" t="s">
        <v>3512</v>
      </c>
      <c r="I1152" s="6" t="s">
        <v>3513</v>
      </c>
      <c r="J1152" s="6" t="s">
        <v>401</v>
      </c>
      <c r="K1152" s="6" t="s">
        <v>72</v>
      </c>
      <c r="L1152" s="6" t="e">
        <v>#N/A</v>
      </c>
      <c r="M1152" s="6"/>
      <c r="N1152" s="6"/>
      <c r="O1152" s="6"/>
      <c r="P1152" s="6"/>
      <c r="Q1152" s="6"/>
      <c r="R1152" s="6" t="s">
        <v>10637</v>
      </c>
      <c r="S1152" s="6" t="s">
        <v>10658</v>
      </c>
      <c r="T1152" s="6" t="s">
        <v>9737</v>
      </c>
      <c r="U1152" s="6" t="s">
        <v>8629</v>
      </c>
    </row>
    <row r="1153" spans="1:21" x14ac:dyDescent="0.2">
      <c r="A1153" s="9" t="s">
        <v>2983</v>
      </c>
      <c r="B1153" s="9" t="s">
        <v>2981</v>
      </c>
      <c r="C1153" s="9" t="s">
        <v>10636</v>
      </c>
      <c r="D1153" s="9" t="s">
        <v>168</v>
      </c>
      <c r="E1153" s="9" t="s">
        <v>65</v>
      </c>
      <c r="F1153" s="10" t="s">
        <v>66</v>
      </c>
      <c r="G1153" s="9" t="s">
        <v>1237</v>
      </c>
      <c r="H1153" s="9" t="s">
        <v>2984</v>
      </c>
      <c r="I1153" s="9" t="s">
        <v>2985</v>
      </c>
      <c r="J1153" s="9" t="s">
        <v>395</v>
      </c>
      <c r="K1153" s="9" t="s">
        <v>72</v>
      </c>
      <c r="L1153" s="9" t="e">
        <v>#N/A</v>
      </c>
      <c r="M1153" s="9"/>
      <c r="N1153" s="9"/>
      <c r="O1153" s="9"/>
      <c r="P1153" s="9"/>
      <c r="Q1153" s="9"/>
      <c r="R1153" s="9" t="s">
        <v>10637</v>
      </c>
      <c r="S1153" s="9" t="s">
        <v>10659</v>
      </c>
      <c r="T1153" s="9" t="s">
        <v>8803</v>
      </c>
      <c r="U1153" s="9" t="s">
        <v>8629</v>
      </c>
    </row>
    <row r="1154" spans="1:21" x14ac:dyDescent="0.2">
      <c r="A1154" s="6" t="s">
        <v>3270</v>
      </c>
      <c r="B1154" s="6" t="s">
        <v>3269</v>
      </c>
      <c r="C1154" s="6" t="s">
        <v>10636</v>
      </c>
      <c r="D1154" s="6" t="s">
        <v>168</v>
      </c>
      <c r="E1154" s="6" t="s">
        <v>65</v>
      </c>
      <c r="F1154" s="8" t="s">
        <v>66</v>
      </c>
      <c r="G1154" s="6" t="s">
        <v>1237</v>
      </c>
      <c r="H1154" s="6" t="s">
        <v>3150</v>
      </c>
      <c r="I1154" s="6" t="s">
        <v>2624</v>
      </c>
      <c r="J1154" s="6" t="s">
        <v>3271</v>
      </c>
      <c r="K1154" s="6" t="s">
        <v>72</v>
      </c>
      <c r="L1154" s="6" t="e">
        <v>#N/A</v>
      </c>
      <c r="M1154" s="6"/>
      <c r="N1154" s="6"/>
      <c r="O1154" s="6"/>
      <c r="P1154" s="6"/>
      <c r="Q1154" s="6"/>
      <c r="R1154" s="6" t="s">
        <v>10637</v>
      </c>
      <c r="S1154" s="6" t="s">
        <v>10660</v>
      </c>
      <c r="T1154" s="6" t="s">
        <v>10661</v>
      </c>
      <c r="U1154" s="6" t="s">
        <v>8629</v>
      </c>
    </row>
    <row r="1155" spans="1:21" x14ac:dyDescent="0.2">
      <c r="A1155" s="9" t="s">
        <v>3615</v>
      </c>
      <c r="B1155" s="9" t="s">
        <v>3612</v>
      </c>
      <c r="C1155" s="9" t="s">
        <v>10636</v>
      </c>
      <c r="D1155" s="9" t="s">
        <v>168</v>
      </c>
      <c r="E1155" s="9" t="s">
        <v>65</v>
      </c>
      <c r="F1155" s="10" t="s">
        <v>66</v>
      </c>
      <c r="G1155" s="9" t="s">
        <v>1237</v>
      </c>
      <c r="H1155" s="9" t="s">
        <v>3616</v>
      </c>
      <c r="I1155" s="9" t="s">
        <v>3617</v>
      </c>
      <c r="J1155" s="9" t="s">
        <v>1350</v>
      </c>
      <c r="K1155" s="9" t="s">
        <v>72</v>
      </c>
      <c r="L1155" s="9" t="e">
        <v>#N/A</v>
      </c>
      <c r="M1155" s="9"/>
      <c r="N1155" s="9"/>
      <c r="O1155" s="9"/>
      <c r="P1155" s="9"/>
      <c r="Q1155" s="9"/>
      <c r="R1155" s="9" t="s">
        <v>10637</v>
      </c>
      <c r="S1155" s="9" t="s">
        <v>10662</v>
      </c>
      <c r="T1155" s="9" t="s">
        <v>9531</v>
      </c>
      <c r="U1155" s="9" t="s">
        <v>8629</v>
      </c>
    </row>
    <row r="1156" spans="1:21" x14ac:dyDescent="0.2">
      <c r="A1156" s="6" t="s">
        <v>1424</v>
      </c>
      <c r="B1156" s="6" t="s">
        <v>1421</v>
      </c>
      <c r="C1156" s="6" t="s">
        <v>10636</v>
      </c>
      <c r="D1156" s="6" t="s">
        <v>168</v>
      </c>
      <c r="E1156" s="6" t="s">
        <v>65</v>
      </c>
      <c r="F1156" s="8" t="s">
        <v>66</v>
      </c>
      <c r="G1156" s="6" t="s">
        <v>1237</v>
      </c>
      <c r="H1156" s="6" t="s">
        <v>1425</v>
      </c>
      <c r="I1156" s="6" t="s">
        <v>1426</v>
      </c>
      <c r="J1156" s="6" t="s">
        <v>1427</v>
      </c>
      <c r="K1156" s="6" t="s">
        <v>72</v>
      </c>
      <c r="L1156" s="6" t="e">
        <v>#N/A</v>
      </c>
      <c r="M1156" s="6"/>
      <c r="N1156" s="6"/>
      <c r="O1156" s="6"/>
      <c r="P1156" s="6"/>
      <c r="Q1156" s="6"/>
      <c r="R1156" s="6" t="s">
        <v>10637</v>
      </c>
      <c r="S1156" s="6" t="s">
        <v>10663</v>
      </c>
      <c r="T1156" s="6" t="s">
        <v>10373</v>
      </c>
      <c r="U1156" s="6" t="s">
        <v>8629</v>
      </c>
    </row>
    <row r="1157" spans="1:21" x14ac:dyDescent="0.2">
      <c r="A1157" s="9" t="s">
        <v>3837</v>
      </c>
      <c r="B1157" s="9" t="s">
        <v>3834</v>
      </c>
      <c r="C1157" s="9" t="s">
        <v>10636</v>
      </c>
      <c r="D1157" s="9" t="s">
        <v>168</v>
      </c>
      <c r="E1157" s="9" t="s">
        <v>65</v>
      </c>
      <c r="F1157" s="10" t="s">
        <v>66</v>
      </c>
      <c r="G1157" s="9" t="s">
        <v>1237</v>
      </c>
      <c r="H1157" s="9" t="s">
        <v>3838</v>
      </c>
      <c r="I1157" s="9" t="s">
        <v>3839</v>
      </c>
      <c r="J1157" s="9" t="s">
        <v>1350</v>
      </c>
      <c r="K1157" s="9" t="s">
        <v>72</v>
      </c>
      <c r="L1157" s="9" t="e">
        <v>#N/A</v>
      </c>
      <c r="M1157" s="9"/>
      <c r="N1157" s="9"/>
      <c r="O1157" s="9"/>
      <c r="P1157" s="9"/>
      <c r="Q1157" s="9"/>
      <c r="R1157" s="9" t="s">
        <v>10637</v>
      </c>
      <c r="S1157" s="9" t="s">
        <v>10664</v>
      </c>
      <c r="T1157" s="9" t="s">
        <v>9531</v>
      </c>
      <c r="U1157" s="9" t="s">
        <v>8629</v>
      </c>
    </row>
    <row r="1158" spans="1:21" x14ac:dyDescent="0.2">
      <c r="A1158" s="6" t="s">
        <v>3547</v>
      </c>
      <c r="B1158" s="6" t="s">
        <v>3545</v>
      </c>
      <c r="C1158" s="6" t="s">
        <v>10636</v>
      </c>
      <c r="D1158" s="6" t="s">
        <v>168</v>
      </c>
      <c r="E1158" s="6" t="s">
        <v>65</v>
      </c>
      <c r="F1158" s="8" t="s">
        <v>66</v>
      </c>
      <c r="G1158" s="6" t="s">
        <v>1237</v>
      </c>
      <c r="H1158" s="6" t="s">
        <v>3548</v>
      </c>
      <c r="I1158" s="6" t="s">
        <v>3549</v>
      </c>
      <c r="J1158" s="6" t="s">
        <v>1350</v>
      </c>
      <c r="K1158" s="6" t="s">
        <v>72</v>
      </c>
      <c r="L1158" s="6" t="e">
        <v>#N/A</v>
      </c>
      <c r="M1158" s="6"/>
      <c r="N1158" s="6"/>
      <c r="O1158" s="6"/>
      <c r="P1158" s="6"/>
      <c r="Q1158" s="6"/>
      <c r="R1158" s="6" t="s">
        <v>10637</v>
      </c>
      <c r="S1158" s="6" t="s">
        <v>10665</v>
      </c>
      <c r="T1158" s="6" t="s">
        <v>9531</v>
      </c>
      <c r="U1158" s="6" t="s">
        <v>8629</v>
      </c>
    </row>
    <row r="1159" spans="1:21" x14ac:dyDescent="0.2">
      <c r="A1159" s="9" t="s">
        <v>3307</v>
      </c>
      <c r="B1159" s="9" t="s">
        <v>3304</v>
      </c>
      <c r="C1159" s="9" t="s">
        <v>10636</v>
      </c>
      <c r="D1159" s="9" t="s">
        <v>168</v>
      </c>
      <c r="E1159" s="9" t="s">
        <v>65</v>
      </c>
      <c r="F1159" s="10" t="s">
        <v>66</v>
      </c>
      <c r="G1159" s="9" t="s">
        <v>1237</v>
      </c>
      <c r="H1159" s="9" t="s">
        <v>3308</v>
      </c>
      <c r="I1159" s="9" t="s">
        <v>3309</v>
      </c>
      <c r="J1159" s="9" t="s">
        <v>1350</v>
      </c>
      <c r="K1159" s="9" t="s">
        <v>72</v>
      </c>
      <c r="L1159" s="9" t="e">
        <v>#N/A</v>
      </c>
      <c r="M1159" s="9"/>
      <c r="N1159" s="9"/>
      <c r="O1159" s="9"/>
      <c r="P1159" s="9"/>
      <c r="Q1159" s="9"/>
      <c r="R1159" s="9" t="s">
        <v>10637</v>
      </c>
      <c r="S1159" s="9" t="s">
        <v>10666</v>
      </c>
      <c r="T1159" s="9" t="s">
        <v>9531</v>
      </c>
      <c r="U1159" s="9" t="s">
        <v>8629</v>
      </c>
    </row>
    <row r="1160" spans="1:21" x14ac:dyDescent="0.2">
      <c r="A1160" s="6" t="s">
        <v>1417</v>
      </c>
      <c r="B1160" s="6" t="s">
        <v>1416</v>
      </c>
      <c r="C1160" s="6" t="s">
        <v>10636</v>
      </c>
      <c r="D1160" s="6" t="s">
        <v>168</v>
      </c>
      <c r="E1160" s="6" t="s">
        <v>65</v>
      </c>
      <c r="F1160" s="8" t="s">
        <v>66</v>
      </c>
      <c r="G1160" s="6" t="s">
        <v>1237</v>
      </c>
      <c r="H1160" s="6" t="s">
        <v>1418</v>
      </c>
      <c r="I1160" s="6" t="s">
        <v>1419</v>
      </c>
      <c r="J1160" s="6" t="s">
        <v>1047</v>
      </c>
      <c r="K1160" s="6" t="s">
        <v>72</v>
      </c>
      <c r="L1160" s="6" t="e">
        <v>#N/A</v>
      </c>
      <c r="M1160" s="6"/>
      <c r="N1160" s="6"/>
      <c r="O1160" s="6"/>
      <c r="P1160" s="6"/>
      <c r="Q1160" s="6"/>
      <c r="R1160" s="6" t="s">
        <v>10637</v>
      </c>
      <c r="S1160" s="6" t="s">
        <v>10667</v>
      </c>
      <c r="T1160" s="6" t="s">
        <v>8989</v>
      </c>
      <c r="U1160" s="6" t="s">
        <v>8629</v>
      </c>
    </row>
    <row r="1161" spans="1:21" x14ac:dyDescent="0.2">
      <c r="A1161" s="9" t="s">
        <v>3541</v>
      </c>
      <c r="B1161" s="9" t="s">
        <v>3540</v>
      </c>
      <c r="C1161" s="9" t="s">
        <v>10636</v>
      </c>
      <c r="D1161" s="9" t="s">
        <v>168</v>
      </c>
      <c r="E1161" s="9" t="s">
        <v>65</v>
      </c>
      <c r="F1161" s="10" t="s">
        <v>66</v>
      </c>
      <c r="G1161" s="9" t="s">
        <v>1237</v>
      </c>
      <c r="H1161" s="9" t="s">
        <v>1140</v>
      </c>
      <c r="I1161" s="9" t="s">
        <v>3542</v>
      </c>
      <c r="J1161" s="9" t="s">
        <v>3543</v>
      </c>
      <c r="K1161" s="9" t="s">
        <v>72</v>
      </c>
      <c r="L1161" s="9" t="e">
        <v>#N/A</v>
      </c>
      <c r="M1161" s="9"/>
      <c r="N1161" s="9"/>
      <c r="O1161" s="9"/>
      <c r="P1161" s="9"/>
      <c r="Q1161" s="9"/>
      <c r="R1161" s="9" t="s">
        <v>10637</v>
      </c>
      <c r="S1161" s="9" t="s">
        <v>10668</v>
      </c>
      <c r="T1161" s="9" t="s">
        <v>10669</v>
      </c>
      <c r="U1161" s="9" t="s">
        <v>8629</v>
      </c>
    </row>
    <row r="1162" spans="1:21" x14ac:dyDescent="0.2">
      <c r="A1162" s="6" t="s">
        <v>5846</v>
      </c>
      <c r="B1162" s="6" t="s">
        <v>5843</v>
      </c>
      <c r="C1162" s="6" t="s">
        <v>10636</v>
      </c>
      <c r="D1162" s="6" t="s">
        <v>168</v>
      </c>
      <c r="E1162" s="6" t="s">
        <v>65</v>
      </c>
      <c r="F1162" s="8" t="s">
        <v>66</v>
      </c>
      <c r="G1162" s="6" t="s">
        <v>1237</v>
      </c>
      <c r="H1162" s="6" t="s">
        <v>5847</v>
      </c>
      <c r="I1162" s="6" t="s">
        <v>5848</v>
      </c>
      <c r="J1162" s="6" t="s">
        <v>1350</v>
      </c>
      <c r="K1162" s="6" t="s">
        <v>72</v>
      </c>
      <c r="L1162" s="6" t="e">
        <v>#N/A</v>
      </c>
      <c r="M1162" s="6"/>
      <c r="N1162" s="6"/>
      <c r="O1162" s="6"/>
      <c r="P1162" s="6"/>
      <c r="Q1162" s="6"/>
      <c r="R1162" s="6" t="s">
        <v>10637</v>
      </c>
      <c r="S1162" s="6" t="s">
        <v>10670</v>
      </c>
      <c r="T1162" s="6" t="s">
        <v>9531</v>
      </c>
      <c r="U1162" s="6" t="s">
        <v>8629</v>
      </c>
    </row>
    <row r="1163" spans="1:21" x14ac:dyDescent="0.2">
      <c r="A1163" s="9" t="s">
        <v>3872</v>
      </c>
      <c r="B1163" s="9" t="s">
        <v>3869</v>
      </c>
      <c r="C1163" s="9" t="s">
        <v>10636</v>
      </c>
      <c r="D1163" s="9" t="s">
        <v>168</v>
      </c>
      <c r="E1163" s="9" t="s">
        <v>65</v>
      </c>
      <c r="F1163" s="10" t="s">
        <v>66</v>
      </c>
      <c r="G1163" s="9" t="s">
        <v>1237</v>
      </c>
      <c r="H1163" s="9" t="s">
        <v>3873</v>
      </c>
      <c r="I1163" s="9" t="s">
        <v>3874</v>
      </c>
      <c r="J1163" s="9" t="s">
        <v>401</v>
      </c>
      <c r="K1163" s="9" t="s">
        <v>72</v>
      </c>
      <c r="L1163" s="9" t="e">
        <v>#N/A</v>
      </c>
      <c r="M1163" s="9"/>
      <c r="N1163" s="9"/>
      <c r="O1163" s="9"/>
      <c r="P1163" s="9"/>
      <c r="Q1163" s="9"/>
      <c r="R1163" s="9" t="s">
        <v>10637</v>
      </c>
      <c r="S1163" s="9" t="s">
        <v>10671</v>
      </c>
      <c r="T1163" s="9" t="s">
        <v>9737</v>
      </c>
      <c r="U1163" s="9" t="s">
        <v>8629</v>
      </c>
    </row>
    <row r="1164" spans="1:21" x14ac:dyDescent="0.2">
      <c r="A1164" s="6" t="s">
        <v>1411</v>
      </c>
      <c r="B1164" s="6" t="s">
        <v>1410</v>
      </c>
      <c r="C1164" s="6" t="s">
        <v>10636</v>
      </c>
      <c r="D1164" s="6" t="s">
        <v>168</v>
      </c>
      <c r="E1164" s="6" t="s">
        <v>65</v>
      </c>
      <c r="F1164" s="8" t="s">
        <v>66</v>
      </c>
      <c r="G1164" s="6" t="s">
        <v>1237</v>
      </c>
      <c r="H1164" s="6" t="s">
        <v>1412</v>
      </c>
      <c r="I1164" s="6" t="s">
        <v>1413</v>
      </c>
      <c r="J1164" s="6" t="s">
        <v>1414</v>
      </c>
      <c r="K1164" s="6" t="s">
        <v>72</v>
      </c>
      <c r="L1164" s="6" t="e">
        <v>#N/A</v>
      </c>
      <c r="M1164" s="6"/>
      <c r="N1164" s="6"/>
      <c r="O1164" s="6"/>
      <c r="P1164" s="6"/>
      <c r="Q1164" s="6"/>
      <c r="R1164" s="6" t="s">
        <v>10637</v>
      </c>
      <c r="S1164" s="6" t="s">
        <v>10672</v>
      </c>
      <c r="T1164" s="6" t="s">
        <v>10673</v>
      </c>
      <c r="U1164" s="6" t="s">
        <v>8629</v>
      </c>
    </row>
    <row r="1165" spans="1:21" x14ac:dyDescent="0.2">
      <c r="A1165" s="9" t="s">
        <v>3778</v>
      </c>
      <c r="B1165" s="9" t="s">
        <v>10674</v>
      </c>
      <c r="C1165" s="9" t="s">
        <v>10636</v>
      </c>
      <c r="D1165" s="9" t="s">
        <v>168</v>
      </c>
      <c r="E1165" s="9" t="s">
        <v>65</v>
      </c>
      <c r="F1165" s="10" t="s">
        <v>66</v>
      </c>
      <c r="G1165" s="9" t="s">
        <v>1237</v>
      </c>
      <c r="H1165" s="9" t="s">
        <v>3779</v>
      </c>
      <c r="I1165" s="9" t="s">
        <v>3780</v>
      </c>
      <c r="J1165" s="9" t="s">
        <v>401</v>
      </c>
      <c r="K1165" s="9" t="s">
        <v>72</v>
      </c>
      <c r="L1165" s="9" t="e">
        <v>#N/A</v>
      </c>
      <c r="M1165" s="9"/>
      <c r="N1165" s="9"/>
      <c r="O1165" s="9"/>
      <c r="P1165" s="9"/>
      <c r="Q1165" s="9"/>
      <c r="R1165" s="9" t="s">
        <v>10637</v>
      </c>
      <c r="S1165" s="9" t="s">
        <v>10675</v>
      </c>
      <c r="T1165" s="9" t="s">
        <v>9737</v>
      </c>
      <c r="U1165" s="9" t="s">
        <v>8629</v>
      </c>
    </row>
    <row r="1166" spans="1:21" x14ac:dyDescent="0.2">
      <c r="A1166" s="6" t="s">
        <v>3499</v>
      </c>
      <c r="B1166" s="6" t="s">
        <v>3497</v>
      </c>
      <c r="C1166" s="6" t="s">
        <v>10636</v>
      </c>
      <c r="D1166" s="6" t="s">
        <v>168</v>
      </c>
      <c r="E1166" s="6" t="s">
        <v>65</v>
      </c>
      <c r="F1166" s="8" t="s">
        <v>66</v>
      </c>
      <c r="G1166" s="6" t="s">
        <v>1237</v>
      </c>
      <c r="H1166" s="6" t="s">
        <v>3500</v>
      </c>
      <c r="I1166" s="6" t="s">
        <v>3501</v>
      </c>
      <c r="J1166" s="6" t="s">
        <v>395</v>
      </c>
      <c r="K1166" s="6" t="s">
        <v>72</v>
      </c>
      <c r="L1166" s="6" t="e">
        <v>#N/A</v>
      </c>
      <c r="M1166" s="6"/>
      <c r="N1166" s="6"/>
      <c r="O1166" s="6"/>
      <c r="P1166" s="6"/>
      <c r="Q1166" s="6"/>
      <c r="R1166" s="6" t="s">
        <v>10637</v>
      </c>
      <c r="S1166" s="6" t="s">
        <v>10676</v>
      </c>
      <c r="T1166" s="6" t="s">
        <v>8803</v>
      </c>
      <c r="U1166" s="6" t="s">
        <v>8629</v>
      </c>
    </row>
    <row r="1167" spans="1:21" x14ac:dyDescent="0.2">
      <c r="A1167" s="9" t="s">
        <v>3532</v>
      </c>
      <c r="B1167" s="9" t="s">
        <v>3531</v>
      </c>
      <c r="C1167" s="9" t="s">
        <v>10636</v>
      </c>
      <c r="D1167" s="9" t="s">
        <v>168</v>
      </c>
      <c r="E1167" s="9" t="s">
        <v>65</v>
      </c>
      <c r="F1167" s="10" t="s">
        <v>66</v>
      </c>
      <c r="G1167" s="9" t="s">
        <v>1237</v>
      </c>
      <c r="H1167" s="9" t="s">
        <v>3533</v>
      </c>
      <c r="I1167" s="9" t="s">
        <v>3534</v>
      </c>
      <c r="J1167" s="9" t="s">
        <v>1414</v>
      </c>
      <c r="K1167" s="9" t="s">
        <v>72</v>
      </c>
      <c r="L1167" s="9" t="e">
        <v>#N/A</v>
      </c>
      <c r="M1167" s="9"/>
      <c r="N1167" s="9"/>
      <c r="O1167" s="9"/>
      <c r="P1167" s="9"/>
      <c r="Q1167" s="9"/>
      <c r="R1167" s="9" t="s">
        <v>10637</v>
      </c>
      <c r="S1167" s="9" t="s">
        <v>10677</v>
      </c>
      <c r="T1167" s="9" t="s">
        <v>10673</v>
      </c>
      <c r="U1167" s="9" t="s">
        <v>8629</v>
      </c>
    </row>
    <row r="1168" spans="1:21" x14ac:dyDescent="0.2">
      <c r="A1168" s="6" t="s">
        <v>3279</v>
      </c>
      <c r="B1168" s="6" t="s">
        <v>3278</v>
      </c>
      <c r="C1168" s="6" t="s">
        <v>10636</v>
      </c>
      <c r="D1168" s="6" t="s">
        <v>63</v>
      </c>
      <c r="E1168" s="6" t="s">
        <v>65</v>
      </c>
      <c r="F1168" s="8" t="s">
        <v>66</v>
      </c>
      <c r="G1168" s="6" t="s">
        <v>1237</v>
      </c>
      <c r="H1168" s="6" t="s">
        <v>3280</v>
      </c>
      <c r="I1168" s="6" t="s">
        <v>3281</v>
      </c>
      <c r="J1168" s="6" t="s">
        <v>1350</v>
      </c>
      <c r="K1168" s="6" t="s">
        <v>72</v>
      </c>
      <c r="L1168" s="6" t="e">
        <v>#N/A</v>
      </c>
      <c r="M1168" s="6"/>
      <c r="N1168" s="6"/>
      <c r="O1168" s="6"/>
      <c r="P1168" s="6"/>
      <c r="Q1168" s="6"/>
      <c r="R1168" s="6" t="s">
        <v>10637</v>
      </c>
      <c r="S1168" s="6" t="s">
        <v>10678</v>
      </c>
      <c r="T1168" s="6" t="s">
        <v>9531</v>
      </c>
      <c r="U1168" s="6" t="s">
        <v>8826</v>
      </c>
    </row>
    <row r="1169" spans="1:21" x14ac:dyDescent="0.2">
      <c r="A1169" s="9" t="s">
        <v>1407</v>
      </c>
      <c r="B1169" s="9" t="s">
        <v>1405</v>
      </c>
      <c r="C1169" s="9" t="s">
        <v>10636</v>
      </c>
      <c r="D1169" s="9" t="s">
        <v>168</v>
      </c>
      <c r="E1169" s="9" t="s">
        <v>65</v>
      </c>
      <c r="F1169" s="10" t="s">
        <v>66</v>
      </c>
      <c r="G1169" s="9" t="s">
        <v>1237</v>
      </c>
      <c r="H1169" s="9" t="s">
        <v>1408</v>
      </c>
      <c r="I1169" s="9" t="s">
        <v>1293</v>
      </c>
      <c r="J1169" s="9" t="s">
        <v>116</v>
      </c>
      <c r="K1169" s="9" t="s">
        <v>72</v>
      </c>
      <c r="L1169" s="9" t="e">
        <v>#N/A</v>
      </c>
      <c r="M1169" s="9"/>
      <c r="N1169" s="9"/>
      <c r="O1169" s="9"/>
      <c r="P1169" s="9"/>
      <c r="Q1169" s="9"/>
      <c r="R1169" s="9" t="s">
        <v>10637</v>
      </c>
      <c r="S1169" s="9" t="s">
        <v>10679</v>
      </c>
      <c r="T1169" s="9" t="s">
        <v>9463</v>
      </c>
      <c r="U1169" s="9" t="s">
        <v>8629</v>
      </c>
    </row>
    <row r="1170" spans="1:21" x14ac:dyDescent="0.2">
      <c r="A1170" s="6" t="s">
        <v>3321</v>
      </c>
      <c r="B1170" s="6" t="s">
        <v>3318</v>
      </c>
      <c r="C1170" s="6" t="s">
        <v>10636</v>
      </c>
      <c r="D1170" s="6" t="s">
        <v>168</v>
      </c>
      <c r="E1170" s="6" t="s">
        <v>65</v>
      </c>
      <c r="F1170" s="8" t="s">
        <v>66</v>
      </c>
      <c r="G1170" s="6" t="s">
        <v>1237</v>
      </c>
      <c r="H1170" s="6" t="s">
        <v>3322</v>
      </c>
      <c r="I1170" s="6" t="s">
        <v>1293</v>
      </c>
      <c r="J1170" s="6" t="s">
        <v>1350</v>
      </c>
      <c r="K1170" s="6" t="s">
        <v>72</v>
      </c>
      <c r="L1170" s="6" t="e">
        <v>#N/A</v>
      </c>
      <c r="M1170" s="6"/>
      <c r="N1170" s="6"/>
      <c r="O1170" s="6"/>
      <c r="P1170" s="6"/>
      <c r="Q1170" s="6"/>
      <c r="R1170" s="6" t="s">
        <v>10637</v>
      </c>
      <c r="S1170" s="6" t="s">
        <v>10680</v>
      </c>
      <c r="T1170" s="6" t="s">
        <v>9531</v>
      </c>
      <c r="U1170" s="6" t="s">
        <v>8629</v>
      </c>
    </row>
    <row r="1171" spans="1:21" x14ac:dyDescent="0.2">
      <c r="A1171" s="9" t="s">
        <v>3886</v>
      </c>
      <c r="B1171" s="9" t="s">
        <v>3885</v>
      </c>
      <c r="C1171" s="9" t="s">
        <v>10636</v>
      </c>
      <c r="D1171" s="9" t="s">
        <v>168</v>
      </c>
      <c r="E1171" s="9" t="s">
        <v>65</v>
      </c>
      <c r="F1171" s="10" t="s">
        <v>66</v>
      </c>
      <c r="G1171" s="9" t="s">
        <v>1237</v>
      </c>
      <c r="H1171" s="9" t="s">
        <v>3887</v>
      </c>
      <c r="I1171" s="9" t="s">
        <v>3888</v>
      </c>
      <c r="J1171" s="9" t="s">
        <v>3889</v>
      </c>
      <c r="K1171" s="9" t="s">
        <v>72</v>
      </c>
      <c r="L1171" s="9" t="e">
        <v>#N/A</v>
      </c>
      <c r="M1171" s="9"/>
      <c r="N1171" s="9"/>
      <c r="O1171" s="9"/>
      <c r="P1171" s="9"/>
      <c r="Q1171" s="9"/>
      <c r="R1171" s="9" t="s">
        <v>10637</v>
      </c>
      <c r="S1171" s="9" t="s">
        <v>10681</v>
      </c>
      <c r="T1171" s="9" t="s">
        <v>10682</v>
      </c>
      <c r="U1171" s="9" t="s">
        <v>8629</v>
      </c>
    </row>
    <row r="1172" spans="1:21" x14ac:dyDescent="0.2">
      <c r="A1172" s="6" t="s">
        <v>3572</v>
      </c>
      <c r="B1172" s="6" t="s">
        <v>3571</v>
      </c>
      <c r="C1172" s="6" t="s">
        <v>10636</v>
      </c>
      <c r="D1172" s="6" t="s">
        <v>168</v>
      </c>
      <c r="E1172" s="6" t="s">
        <v>65</v>
      </c>
      <c r="F1172" s="8" t="s">
        <v>66</v>
      </c>
      <c r="G1172" s="6" t="s">
        <v>1237</v>
      </c>
      <c r="H1172" s="6" t="s">
        <v>2134</v>
      </c>
      <c r="I1172" s="6" t="s">
        <v>3573</v>
      </c>
      <c r="J1172" s="6" t="s">
        <v>3574</v>
      </c>
      <c r="K1172" s="6" t="s">
        <v>72</v>
      </c>
      <c r="L1172" s="6" t="e">
        <v>#N/A</v>
      </c>
      <c r="M1172" s="6"/>
      <c r="N1172" s="6"/>
      <c r="O1172" s="6"/>
      <c r="P1172" s="6"/>
      <c r="Q1172" s="6"/>
      <c r="R1172" s="6" t="s">
        <v>10637</v>
      </c>
      <c r="S1172" s="6" t="s">
        <v>10683</v>
      </c>
      <c r="T1172" s="6" t="s">
        <v>10684</v>
      </c>
      <c r="U1172" s="6" t="s">
        <v>8629</v>
      </c>
    </row>
    <row r="1173" spans="1:21" x14ac:dyDescent="0.2">
      <c r="A1173" s="9" t="s">
        <v>3916</v>
      </c>
      <c r="B1173" s="9" t="s">
        <v>3915</v>
      </c>
      <c r="C1173" s="9" t="s">
        <v>1387</v>
      </c>
      <c r="D1173" s="9" t="s">
        <v>168</v>
      </c>
      <c r="E1173" s="9" t="s">
        <v>65</v>
      </c>
      <c r="F1173" s="10" t="s">
        <v>66</v>
      </c>
      <c r="G1173" s="9" t="s">
        <v>1237</v>
      </c>
      <c r="H1173" s="9" t="s">
        <v>3917</v>
      </c>
      <c r="I1173" s="9" t="s">
        <v>3918</v>
      </c>
      <c r="J1173" s="9" t="s">
        <v>3919</v>
      </c>
      <c r="K1173" s="9" t="s">
        <v>72</v>
      </c>
      <c r="L1173" s="9" t="e">
        <v>#N/A</v>
      </c>
      <c r="M1173" s="9"/>
      <c r="N1173" s="9"/>
      <c r="O1173" s="9"/>
      <c r="P1173" s="9"/>
      <c r="Q1173" s="9"/>
      <c r="R1173" s="9" t="s">
        <v>10685</v>
      </c>
      <c r="S1173" s="9" t="s">
        <v>10686</v>
      </c>
      <c r="T1173" s="9" t="s">
        <v>10687</v>
      </c>
      <c r="U1173" s="9" t="s">
        <v>8629</v>
      </c>
    </row>
    <row r="1174" spans="1:21" x14ac:dyDescent="0.2">
      <c r="A1174" s="6" t="s">
        <v>1400</v>
      </c>
      <c r="B1174" s="6" t="s">
        <v>1399</v>
      </c>
      <c r="C1174" s="6" t="s">
        <v>1387</v>
      </c>
      <c r="D1174" s="6" t="s">
        <v>168</v>
      </c>
      <c r="E1174" s="6" t="s">
        <v>65</v>
      </c>
      <c r="F1174" s="8" t="s">
        <v>66</v>
      </c>
      <c r="G1174" s="6" t="s">
        <v>1237</v>
      </c>
      <c r="H1174" s="6" t="s">
        <v>1401</v>
      </c>
      <c r="I1174" s="6" t="s">
        <v>1402</v>
      </c>
      <c r="J1174" s="6" t="s">
        <v>1403</v>
      </c>
      <c r="K1174" s="6" t="s">
        <v>72</v>
      </c>
      <c r="L1174" s="6" t="e">
        <v>#N/A</v>
      </c>
      <c r="M1174" s="6"/>
      <c r="N1174" s="6"/>
      <c r="O1174" s="6"/>
      <c r="P1174" s="6"/>
      <c r="Q1174" s="6"/>
      <c r="R1174" s="6" t="s">
        <v>10685</v>
      </c>
      <c r="S1174" s="6" t="s">
        <v>10688</v>
      </c>
      <c r="T1174" s="6" t="s">
        <v>10689</v>
      </c>
      <c r="U1174" s="6" t="s">
        <v>8629</v>
      </c>
    </row>
    <row r="1175" spans="1:21" x14ac:dyDescent="0.2">
      <c r="A1175" s="9" t="s">
        <v>4084</v>
      </c>
      <c r="B1175" s="9" t="s">
        <v>4083</v>
      </c>
      <c r="C1175" s="9" t="s">
        <v>1387</v>
      </c>
      <c r="D1175" s="9" t="s">
        <v>168</v>
      </c>
      <c r="E1175" s="9" t="s">
        <v>65</v>
      </c>
      <c r="F1175" s="10" t="s">
        <v>66</v>
      </c>
      <c r="G1175" s="9" t="s">
        <v>1237</v>
      </c>
      <c r="H1175" s="9" t="s">
        <v>1117</v>
      </c>
      <c r="I1175" s="9" t="s">
        <v>4085</v>
      </c>
      <c r="J1175" s="9" t="s">
        <v>4086</v>
      </c>
      <c r="K1175" s="9" t="s">
        <v>72</v>
      </c>
      <c r="L1175" s="9" t="e">
        <v>#N/A</v>
      </c>
      <c r="M1175" s="9"/>
      <c r="N1175" s="9"/>
      <c r="O1175" s="9"/>
      <c r="P1175" s="9"/>
      <c r="Q1175" s="9"/>
      <c r="R1175" s="9" t="s">
        <v>10685</v>
      </c>
      <c r="S1175" s="9" t="s">
        <v>10690</v>
      </c>
      <c r="T1175" s="9" t="s">
        <v>10691</v>
      </c>
      <c r="U1175" s="9" t="s">
        <v>8629</v>
      </c>
    </row>
    <row r="1176" spans="1:21" x14ac:dyDescent="0.2">
      <c r="A1176" s="6" t="s">
        <v>4161</v>
      </c>
      <c r="B1176" s="6" t="s">
        <v>4160</v>
      </c>
      <c r="C1176" s="6" t="s">
        <v>1387</v>
      </c>
      <c r="D1176" s="6" t="s">
        <v>168</v>
      </c>
      <c r="E1176" s="6" t="s">
        <v>65</v>
      </c>
      <c r="F1176" s="8" t="s">
        <v>66</v>
      </c>
      <c r="G1176" s="6" t="s">
        <v>1237</v>
      </c>
      <c r="H1176" s="6" t="s">
        <v>4162</v>
      </c>
      <c r="I1176" s="6" t="s">
        <v>4163</v>
      </c>
      <c r="J1176" s="6" t="s">
        <v>4164</v>
      </c>
      <c r="K1176" s="6" t="s">
        <v>72</v>
      </c>
      <c r="L1176" s="6" t="e">
        <v>#N/A</v>
      </c>
      <c r="M1176" s="6"/>
      <c r="N1176" s="6"/>
      <c r="O1176" s="6"/>
      <c r="P1176" s="6"/>
      <c r="Q1176" s="6"/>
      <c r="R1176" s="6" t="s">
        <v>10685</v>
      </c>
      <c r="S1176" s="6" t="s">
        <v>10692</v>
      </c>
      <c r="T1176" s="6" t="s">
        <v>10693</v>
      </c>
      <c r="U1176" s="6" t="s">
        <v>8629</v>
      </c>
    </row>
    <row r="1177" spans="1:21" x14ac:dyDescent="0.2">
      <c r="A1177" s="9" t="s">
        <v>4020</v>
      </c>
      <c r="B1177" s="9" t="s">
        <v>4019</v>
      </c>
      <c r="C1177" s="9" t="s">
        <v>1387</v>
      </c>
      <c r="D1177" s="9" t="s">
        <v>168</v>
      </c>
      <c r="E1177" s="9" t="s">
        <v>65</v>
      </c>
      <c r="F1177" s="10" t="s">
        <v>66</v>
      </c>
      <c r="G1177" s="9" t="s">
        <v>1237</v>
      </c>
      <c r="H1177" s="9" t="s">
        <v>4021</v>
      </c>
      <c r="I1177" s="9" t="s">
        <v>4022</v>
      </c>
      <c r="J1177" s="9" t="s">
        <v>4023</v>
      </c>
      <c r="K1177" s="9" t="s">
        <v>72</v>
      </c>
      <c r="L1177" s="9" t="e">
        <v>#N/A</v>
      </c>
      <c r="M1177" s="9"/>
      <c r="N1177" s="9"/>
      <c r="O1177" s="9"/>
      <c r="P1177" s="9"/>
      <c r="Q1177" s="9"/>
      <c r="R1177" s="9" t="s">
        <v>10685</v>
      </c>
      <c r="S1177" s="9" t="s">
        <v>10694</v>
      </c>
      <c r="T1177" s="9" t="s">
        <v>10695</v>
      </c>
      <c r="U1177" s="9" t="s">
        <v>8629</v>
      </c>
    </row>
    <row r="1178" spans="1:21" x14ac:dyDescent="0.2">
      <c r="A1178" s="6" t="s">
        <v>1394</v>
      </c>
      <c r="B1178" s="6" t="s">
        <v>1393</v>
      </c>
      <c r="C1178" s="6" t="s">
        <v>1387</v>
      </c>
      <c r="D1178" s="6" t="s">
        <v>168</v>
      </c>
      <c r="E1178" s="6" t="s">
        <v>65</v>
      </c>
      <c r="F1178" s="8" t="s">
        <v>66</v>
      </c>
      <c r="G1178" s="6" t="s">
        <v>1237</v>
      </c>
      <c r="H1178" s="6" t="s">
        <v>1395</v>
      </c>
      <c r="I1178" s="6" t="s">
        <v>1396</v>
      </c>
      <c r="J1178" s="6" t="s">
        <v>1397</v>
      </c>
      <c r="K1178" s="6" t="s">
        <v>72</v>
      </c>
      <c r="L1178" s="6" t="e">
        <v>#N/A</v>
      </c>
      <c r="M1178" s="6"/>
      <c r="N1178" s="6"/>
      <c r="O1178" s="6"/>
      <c r="P1178" s="6"/>
      <c r="Q1178" s="6"/>
      <c r="R1178" s="6" t="s">
        <v>10685</v>
      </c>
      <c r="S1178" s="6" t="s">
        <v>10696</v>
      </c>
      <c r="T1178" s="6" t="s">
        <v>10146</v>
      </c>
      <c r="U1178" s="6" t="s">
        <v>8629</v>
      </c>
    </row>
    <row r="1179" spans="1:21" x14ac:dyDescent="0.2">
      <c r="A1179" s="9" t="s">
        <v>7048</v>
      </c>
      <c r="B1179" s="9" t="s">
        <v>7046</v>
      </c>
      <c r="C1179" s="9" t="s">
        <v>1387</v>
      </c>
      <c r="D1179" s="9" t="s">
        <v>168</v>
      </c>
      <c r="E1179" s="9" t="s">
        <v>65</v>
      </c>
      <c r="F1179" s="10" t="s">
        <v>66</v>
      </c>
      <c r="G1179" s="9" t="s">
        <v>1237</v>
      </c>
      <c r="H1179" s="9" t="s">
        <v>5170</v>
      </c>
      <c r="I1179" s="9" t="s">
        <v>7049</v>
      </c>
      <c r="J1179" s="9" t="s">
        <v>7050</v>
      </c>
      <c r="K1179" s="9" t="s">
        <v>72</v>
      </c>
      <c r="L1179" s="9" t="e">
        <v>#N/A</v>
      </c>
      <c r="M1179" s="9"/>
      <c r="N1179" s="9"/>
      <c r="O1179" s="9"/>
      <c r="P1179" s="9"/>
      <c r="Q1179" s="9"/>
      <c r="R1179" s="9" t="s">
        <v>10685</v>
      </c>
      <c r="S1179" s="9" t="s">
        <v>10697</v>
      </c>
      <c r="T1179" s="9" t="s">
        <v>10698</v>
      </c>
      <c r="U1179" s="9" t="s">
        <v>8629</v>
      </c>
    </row>
    <row r="1180" spans="1:21" x14ac:dyDescent="0.2">
      <c r="A1180" s="6" t="s">
        <v>4292</v>
      </c>
      <c r="B1180" s="6" t="s">
        <v>4291</v>
      </c>
      <c r="C1180" s="6" t="s">
        <v>1387</v>
      </c>
      <c r="D1180" s="6" t="s">
        <v>168</v>
      </c>
      <c r="E1180" s="6" t="s">
        <v>65</v>
      </c>
      <c r="F1180" s="8" t="s">
        <v>66</v>
      </c>
      <c r="G1180" s="6" t="s">
        <v>1237</v>
      </c>
      <c r="H1180" s="6" t="s">
        <v>4293</v>
      </c>
      <c r="I1180" s="6" t="s">
        <v>4294</v>
      </c>
      <c r="J1180" s="6" t="s">
        <v>4295</v>
      </c>
      <c r="K1180" s="6" t="s">
        <v>72</v>
      </c>
      <c r="L1180" s="6" t="e">
        <v>#N/A</v>
      </c>
      <c r="M1180" s="6"/>
      <c r="N1180" s="6"/>
      <c r="O1180" s="6"/>
      <c r="P1180" s="6"/>
      <c r="Q1180" s="6"/>
      <c r="R1180" s="6" t="s">
        <v>10685</v>
      </c>
      <c r="S1180" s="6" t="s">
        <v>10699</v>
      </c>
      <c r="T1180" s="6" t="s">
        <v>10700</v>
      </c>
      <c r="U1180" s="6" t="s">
        <v>8629</v>
      </c>
    </row>
    <row r="1181" spans="1:21" x14ac:dyDescent="0.2">
      <c r="A1181" s="9" t="s">
        <v>4058</v>
      </c>
      <c r="B1181" s="9" t="s">
        <v>4057</v>
      </c>
      <c r="C1181" s="9" t="s">
        <v>1387</v>
      </c>
      <c r="D1181" s="9" t="s">
        <v>63</v>
      </c>
      <c r="E1181" s="9" t="s">
        <v>65</v>
      </c>
      <c r="F1181" s="10" t="s">
        <v>66</v>
      </c>
      <c r="G1181" s="9" t="s">
        <v>1237</v>
      </c>
      <c r="H1181" s="9" t="s">
        <v>4059</v>
      </c>
      <c r="I1181" s="9" t="s">
        <v>855</v>
      </c>
      <c r="J1181" s="9" t="s">
        <v>2948</v>
      </c>
      <c r="K1181" s="9" t="s">
        <v>72</v>
      </c>
      <c r="L1181" s="9" t="e">
        <v>#N/A</v>
      </c>
      <c r="M1181" s="9"/>
      <c r="N1181" s="9"/>
      <c r="O1181" s="9"/>
      <c r="P1181" s="9"/>
      <c r="Q1181" s="9"/>
      <c r="R1181" s="9" t="s">
        <v>10685</v>
      </c>
      <c r="S1181" s="9" t="s">
        <v>10701</v>
      </c>
      <c r="T1181" s="9" t="s">
        <v>9966</v>
      </c>
      <c r="U1181" s="9" t="s">
        <v>8627</v>
      </c>
    </row>
    <row r="1182" spans="1:21" x14ac:dyDescent="0.2">
      <c r="A1182" s="6" t="s">
        <v>4283</v>
      </c>
      <c r="B1182" s="6" t="s">
        <v>4282</v>
      </c>
      <c r="C1182" s="6" t="s">
        <v>1387</v>
      </c>
      <c r="D1182" s="6" t="s">
        <v>168</v>
      </c>
      <c r="E1182" s="6" t="s">
        <v>65</v>
      </c>
      <c r="F1182" s="8" t="s">
        <v>66</v>
      </c>
      <c r="G1182" s="6" t="s">
        <v>1237</v>
      </c>
      <c r="H1182" s="6" t="s">
        <v>4284</v>
      </c>
      <c r="I1182" s="6" t="s">
        <v>317</v>
      </c>
      <c r="J1182" s="6" t="s">
        <v>4285</v>
      </c>
      <c r="K1182" s="6" t="s">
        <v>72</v>
      </c>
      <c r="L1182" s="6" t="e">
        <v>#N/A</v>
      </c>
      <c r="M1182" s="6"/>
      <c r="N1182" s="6"/>
      <c r="O1182" s="6"/>
      <c r="P1182" s="6"/>
      <c r="Q1182" s="6"/>
      <c r="R1182" s="6" t="s">
        <v>10685</v>
      </c>
      <c r="S1182" s="6" t="s">
        <v>10702</v>
      </c>
      <c r="T1182" s="6" t="s">
        <v>9767</v>
      </c>
      <c r="U1182" s="6" t="s">
        <v>8629</v>
      </c>
    </row>
    <row r="1183" spans="1:21" x14ac:dyDescent="0.2">
      <c r="A1183" s="9" t="s">
        <v>4151</v>
      </c>
      <c r="B1183" s="9" t="s">
        <v>4150</v>
      </c>
      <c r="C1183" s="9" t="s">
        <v>1387</v>
      </c>
      <c r="D1183" s="9" t="s">
        <v>168</v>
      </c>
      <c r="E1183" s="9" t="s">
        <v>65</v>
      </c>
      <c r="F1183" s="10" t="s">
        <v>66</v>
      </c>
      <c r="G1183" s="9" t="s">
        <v>1237</v>
      </c>
      <c r="H1183" s="9" t="s">
        <v>4152</v>
      </c>
      <c r="I1183" s="9" t="s">
        <v>4153</v>
      </c>
      <c r="J1183" s="9" t="s">
        <v>4154</v>
      </c>
      <c r="K1183" s="9" t="s">
        <v>72</v>
      </c>
      <c r="L1183" s="9" t="e">
        <v>#N/A</v>
      </c>
      <c r="M1183" s="9"/>
      <c r="N1183" s="9"/>
      <c r="O1183" s="9"/>
      <c r="P1183" s="9"/>
      <c r="Q1183" s="9"/>
      <c r="R1183" s="9" t="s">
        <v>10685</v>
      </c>
      <c r="S1183" s="9" t="s">
        <v>10703</v>
      </c>
      <c r="T1183" s="9" t="s">
        <v>10704</v>
      </c>
      <c r="U1183" s="9" t="s">
        <v>8629</v>
      </c>
    </row>
    <row r="1184" spans="1:21" x14ac:dyDescent="0.2">
      <c r="A1184" s="6" t="s">
        <v>4031</v>
      </c>
      <c r="B1184" s="6" t="s">
        <v>4030</v>
      </c>
      <c r="C1184" s="6" t="s">
        <v>1387</v>
      </c>
      <c r="D1184" s="6" t="s">
        <v>168</v>
      </c>
      <c r="E1184" s="6" t="s">
        <v>65</v>
      </c>
      <c r="F1184" s="8" t="s">
        <v>66</v>
      </c>
      <c r="G1184" s="6" t="s">
        <v>1237</v>
      </c>
      <c r="H1184" s="6" t="s">
        <v>4032</v>
      </c>
      <c r="I1184" s="6" t="s">
        <v>4033</v>
      </c>
      <c r="J1184" s="6" t="s">
        <v>4034</v>
      </c>
      <c r="K1184" s="6" t="s">
        <v>72</v>
      </c>
      <c r="L1184" s="6" t="e">
        <v>#N/A</v>
      </c>
      <c r="M1184" s="6"/>
      <c r="N1184" s="6"/>
      <c r="O1184" s="6"/>
      <c r="P1184" s="6"/>
      <c r="Q1184" s="6"/>
      <c r="R1184" s="6" t="s">
        <v>10685</v>
      </c>
      <c r="S1184" s="6" t="s">
        <v>10705</v>
      </c>
      <c r="T1184" s="6" t="s">
        <v>10706</v>
      </c>
      <c r="U1184" s="6" t="s">
        <v>8629</v>
      </c>
    </row>
    <row r="1185" spans="1:21" x14ac:dyDescent="0.2">
      <c r="A1185" s="9" t="s">
        <v>4134</v>
      </c>
      <c r="B1185" s="9" t="s">
        <v>4133</v>
      </c>
      <c r="C1185" s="9" t="s">
        <v>1387</v>
      </c>
      <c r="D1185" s="9" t="s">
        <v>168</v>
      </c>
      <c r="E1185" s="9" t="s">
        <v>65</v>
      </c>
      <c r="F1185" s="10" t="s">
        <v>66</v>
      </c>
      <c r="G1185" s="9" t="s">
        <v>1237</v>
      </c>
      <c r="H1185" s="9" t="s">
        <v>4135</v>
      </c>
      <c r="I1185" s="9" t="s">
        <v>4136</v>
      </c>
      <c r="J1185" s="9" t="s">
        <v>4137</v>
      </c>
      <c r="K1185" s="9" t="s">
        <v>72</v>
      </c>
      <c r="L1185" s="9" t="e">
        <v>#N/A</v>
      </c>
      <c r="M1185" s="9"/>
      <c r="N1185" s="9"/>
      <c r="O1185" s="9"/>
      <c r="P1185" s="9"/>
      <c r="Q1185" s="9"/>
      <c r="R1185" s="9" t="s">
        <v>10685</v>
      </c>
      <c r="S1185" s="9" t="s">
        <v>10707</v>
      </c>
      <c r="T1185" s="9" t="s">
        <v>10708</v>
      </c>
      <c r="U1185" s="9" t="s">
        <v>8629</v>
      </c>
    </row>
    <row r="1186" spans="1:21" x14ac:dyDescent="0.2">
      <c r="A1186" s="6" t="s">
        <v>4274</v>
      </c>
      <c r="B1186" s="6" t="s">
        <v>4273</v>
      </c>
      <c r="C1186" s="6" t="s">
        <v>1387</v>
      </c>
      <c r="D1186" s="6" t="s">
        <v>168</v>
      </c>
      <c r="E1186" s="6" t="s">
        <v>65</v>
      </c>
      <c r="F1186" s="8" t="s">
        <v>66</v>
      </c>
      <c r="G1186" s="6" t="s">
        <v>1237</v>
      </c>
      <c r="H1186" s="6" t="s">
        <v>4275</v>
      </c>
      <c r="I1186" s="6" t="s">
        <v>4276</v>
      </c>
      <c r="J1186" s="6" t="s">
        <v>395</v>
      </c>
      <c r="K1186" s="6" t="s">
        <v>72</v>
      </c>
      <c r="L1186" s="6" t="e">
        <v>#N/A</v>
      </c>
      <c r="M1186" s="6"/>
      <c r="N1186" s="6"/>
      <c r="O1186" s="6"/>
      <c r="P1186" s="6"/>
      <c r="Q1186" s="6"/>
      <c r="R1186" s="6" t="s">
        <v>10685</v>
      </c>
      <c r="S1186" s="6" t="s">
        <v>10709</v>
      </c>
      <c r="T1186" s="6" t="s">
        <v>8803</v>
      </c>
      <c r="U1186" s="6" t="s">
        <v>8629</v>
      </c>
    </row>
    <row r="1187" spans="1:21" x14ac:dyDescent="0.2">
      <c r="A1187" s="9" t="s">
        <v>2532</v>
      </c>
      <c r="B1187" s="9" t="s">
        <v>2531</v>
      </c>
      <c r="C1187" s="9" t="s">
        <v>1387</v>
      </c>
      <c r="D1187" s="9" t="s">
        <v>168</v>
      </c>
      <c r="E1187" s="9" t="s">
        <v>65</v>
      </c>
      <c r="F1187" s="10" t="s">
        <v>66</v>
      </c>
      <c r="G1187" s="9" t="s">
        <v>1237</v>
      </c>
      <c r="H1187" s="9" t="s">
        <v>2021</v>
      </c>
      <c r="I1187" s="9" t="s">
        <v>2533</v>
      </c>
      <c r="J1187" s="9" t="s">
        <v>2534</v>
      </c>
      <c r="K1187" s="9" t="s">
        <v>72</v>
      </c>
      <c r="L1187" s="9" t="e">
        <v>#N/A</v>
      </c>
      <c r="M1187" s="9"/>
      <c r="N1187" s="9"/>
      <c r="O1187" s="9"/>
      <c r="P1187" s="9"/>
      <c r="Q1187" s="9"/>
      <c r="R1187" s="9" t="s">
        <v>10685</v>
      </c>
      <c r="S1187" s="9" t="s">
        <v>10710</v>
      </c>
      <c r="T1187" s="9" t="s">
        <v>10711</v>
      </c>
      <c r="U1187" s="9" t="s">
        <v>8629</v>
      </c>
    </row>
    <row r="1188" spans="1:21" x14ac:dyDescent="0.2">
      <c r="A1188" s="6" t="s">
        <v>3927</v>
      </c>
      <c r="B1188" s="6" t="s">
        <v>3926</v>
      </c>
      <c r="C1188" s="6" t="s">
        <v>1387</v>
      </c>
      <c r="D1188" s="6" t="s">
        <v>168</v>
      </c>
      <c r="E1188" s="6" t="s">
        <v>65</v>
      </c>
      <c r="F1188" s="8" t="s">
        <v>66</v>
      </c>
      <c r="G1188" s="6" t="s">
        <v>1237</v>
      </c>
      <c r="H1188" s="6" t="s">
        <v>3928</v>
      </c>
      <c r="I1188" s="6" t="s">
        <v>3929</v>
      </c>
      <c r="J1188" s="6" t="s">
        <v>219</v>
      </c>
      <c r="K1188" s="6" t="s">
        <v>72</v>
      </c>
      <c r="L1188" s="6" t="e">
        <v>#N/A</v>
      </c>
      <c r="M1188" s="6"/>
      <c r="N1188" s="6"/>
      <c r="O1188" s="6"/>
      <c r="P1188" s="6"/>
      <c r="Q1188" s="6"/>
      <c r="R1188" s="6" t="s">
        <v>10685</v>
      </c>
      <c r="S1188" s="6" t="s">
        <v>10712</v>
      </c>
      <c r="T1188" s="6" t="s">
        <v>8817</v>
      </c>
      <c r="U1188" s="6" t="s">
        <v>8629</v>
      </c>
    </row>
    <row r="1189" spans="1:21" x14ac:dyDescent="0.2">
      <c r="A1189" s="9" t="s">
        <v>1388</v>
      </c>
      <c r="B1189" s="9" t="s">
        <v>1386</v>
      </c>
      <c r="C1189" s="9" t="s">
        <v>1387</v>
      </c>
      <c r="D1189" s="9" t="s">
        <v>168</v>
      </c>
      <c r="E1189" s="9" t="s">
        <v>65</v>
      </c>
      <c r="F1189" s="10" t="s">
        <v>66</v>
      </c>
      <c r="G1189" s="9" t="s">
        <v>1237</v>
      </c>
      <c r="H1189" s="9" t="s">
        <v>1389</v>
      </c>
      <c r="I1189" s="9" t="s">
        <v>1390</v>
      </c>
      <c r="J1189" s="9" t="s">
        <v>1391</v>
      </c>
      <c r="K1189" s="9" t="s">
        <v>72</v>
      </c>
      <c r="L1189" s="9" t="e">
        <v>#N/A</v>
      </c>
      <c r="M1189" s="9"/>
      <c r="N1189" s="9"/>
      <c r="O1189" s="9"/>
      <c r="P1189" s="9"/>
      <c r="Q1189" s="9"/>
      <c r="R1189" s="9" t="s">
        <v>10685</v>
      </c>
      <c r="S1189" s="9" t="s">
        <v>10713</v>
      </c>
      <c r="T1189" s="9" t="s">
        <v>10714</v>
      </c>
      <c r="U1189" s="9" t="s">
        <v>8629</v>
      </c>
    </row>
    <row r="1190" spans="1:21" x14ac:dyDescent="0.2">
      <c r="A1190" s="6" t="s">
        <v>6823</v>
      </c>
      <c r="B1190" s="6" t="s">
        <v>6820</v>
      </c>
      <c r="C1190" s="6" t="s">
        <v>1387</v>
      </c>
      <c r="D1190" s="6" t="s">
        <v>168</v>
      </c>
      <c r="E1190" s="6" t="s">
        <v>65</v>
      </c>
      <c r="F1190" s="8" t="s">
        <v>66</v>
      </c>
      <c r="G1190" s="6" t="s">
        <v>1237</v>
      </c>
      <c r="H1190" s="6" t="s">
        <v>6028</v>
      </c>
      <c r="I1190" s="6" t="s">
        <v>6824</v>
      </c>
      <c r="J1190" s="6" t="s">
        <v>1391</v>
      </c>
      <c r="K1190" s="6" t="s">
        <v>72</v>
      </c>
      <c r="L1190" s="6" t="e">
        <v>#N/A</v>
      </c>
      <c r="M1190" s="6"/>
      <c r="N1190" s="6"/>
      <c r="O1190" s="6"/>
      <c r="P1190" s="6"/>
      <c r="Q1190" s="6"/>
      <c r="R1190" s="6" t="s">
        <v>10685</v>
      </c>
      <c r="S1190" s="6" t="s">
        <v>10715</v>
      </c>
      <c r="T1190" s="6" t="s">
        <v>10714</v>
      </c>
      <c r="U1190" s="6" t="s">
        <v>8629</v>
      </c>
    </row>
    <row r="1191" spans="1:21" x14ac:dyDescent="0.2">
      <c r="A1191" s="9" t="s">
        <v>6792</v>
      </c>
      <c r="B1191" s="9" t="s">
        <v>6789</v>
      </c>
      <c r="C1191" s="9" t="s">
        <v>1387</v>
      </c>
      <c r="D1191" s="9" t="s">
        <v>168</v>
      </c>
      <c r="E1191" s="9" t="s">
        <v>65</v>
      </c>
      <c r="F1191" s="10" t="s">
        <v>66</v>
      </c>
      <c r="G1191" s="9" t="s">
        <v>1237</v>
      </c>
      <c r="H1191" s="9" t="s">
        <v>3700</v>
      </c>
      <c r="I1191" s="9" t="s">
        <v>6793</v>
      </c>
      <c r="J1191" s="9" t="s">
        <v>1391</v>
      </c>
      <c r="K1191" s="9" t="s">
        <v>72</v>
      </c>
      <c r="L1191" s="9" t="e">
        <v>#N/A</v>
      </c>
      <c r="M1191" s="9"/>
      <c r="N1191" s="9"/>
      <c r="O1191" s="9"/>
      <c r="P1191" s="9"/>
      <c r="Q1191" s="9"/>
      <c r="R1191" s="9" t="s">
        <v>10685</v>
      </c>
      <c r="S1191" s="9" t="s">
        <v>10716</v>
      </c>
      <c r="T1191" s="9" t="s">
        <v>10714</v>
      </c>
      <c r="U1191" s="9" t="s">
        <v>8629</v>
      </c>
    </row>
    <row r="1192" spans="1:21" x14ac:dyDescent="0.2">
      <c r="A1192" s="6" t="s">
        <v>4140</v>
      </c>
      <c r="B1192" s="6" t="s">
        <v>4139</v>
      </c>
      <c r="C1192" s="6" t="s">
        <v>1387</v>
      </c>
      <c r="D1192" s="6" t="s">
        <v>168</v>
      </c>
      <c r="E1192" s="6" t="s">
        <v>65</v>
      </c>
      <c r="F1192" s="8" t="s">
        <v>66</v>
      </c>
      <c r="G1192" s="6" t="s">
        <v>1237</v>
      </c>
      <c r="H1192" s="6" t="s">
        <v>4141</v>
      </c>
      <c r="I1192" s="6" t="s">
        <v>4142</v>
      </c>
      <c r="J1192" s="6" t="s">
        <v>4143</v>
      </c>
      <c r="K1192" s="6" t="s">
        <v>72</v>
      </c>
      <c r="L1192" s="6" t="e">
        <v>#N/A</v>
      </c>
      <c r="M1192" s="6"/>
      <c r="N1192" s="6"/>
      <c r="O1192" s="6"/>
      <c r="P1192" s="6"/>
      <c r="Q1192" s="6"/>
      <c r="R1192" s="6" t="s">
        <v>10685</v>
      </c>
      <c r="S1192" s="6" t="s">
        <v>10717</v>
      </c>
      <c r="T1192" s="6" t="s">
        <v>10718</v>
      </c>
      <c r="U1192" s="6" t="s">
        <v>8629</v>
      </c>
    </row>
    <row r="1193" spans="1:21" x14ac:dyDescent="0.2">
      <c r="A1193" s="9" t="s">
        <v>4298</v>
      </c>
      <c r="B1193" s="9" t="s">
        <v>4297</v>
      </c>
      <c r="C1193" s="9" t="s">
        <v>1387</v>
      </c>
      <c r="D1193" s="9" t="s">
        <v>168</v>
      </c>
      <c r="E1193" s="9" t="s">
        <v>65</v>
      </c>
      <c r="F1193" s="10" t="s">
        <v>66</v>
      </c>
      <c r="G1193" s="9" t="s">
        <v>1237</v>
      </c>
      <c r="H1193" s="9" t="s">
        <v>4299</v>
      </c>
      <c r="I1193" s="9" t="s">
        <v>4300</v>
      </c>
      <c r="J1193" s="9" t="s">
        <v>4301</v>
      </c>
      <c r="K1193" s="9" t="s">
        <v>72</v>
      </c>
      <c r="L1193" s="9" t="e">
        <v>#N/A</v>
      </c>
      <c r="M1193" s="9"/>
      <c r="N1193" s="9"/>
      <c r="O1193" s="9"/>
      <c r="P1193" s="9"/>
      <c r="Q1193" s="9"/>
      <c r="R1193" s="9" t="s">
        <v>10685</v>
      </c>
      <c r="S1193" s="9" t="s">
        <v>10719</v>
      </c>
      <c r="T1193" s="9" t="s">
        <v>10720</v>
      </c>
      <c r="U1193" s="9" t="s">
        <v>8629</v>
      </c>
    </row>
    <row r="1194" spans="1:21" x14ac:dyDescent="0.2">
      <c r="A1194" s="6" t="s">
        <v>4304</v>
      </c>
      <c r="B1194" s="6" t="s">
        <v>4303</v>
      </c>
      <c r="C1194" s="6" t="s">
        <v>1387</v>
      </c>
      <c r="D1194" s="6" t="s">
        <v>168</v>
      </c>
      <c r="E1194" s="6" t="s">
        <v>65</v>
      </c>
      <c r="F1194" s="8" t="s">
        <v>66</v>
      </c>
      <c r="G1194" s="6" t="s">
        <v>1237</v>
      </c>
      <c r="H1194" s="6" t="s">
        <v>4305</v>
      </c>
      <c r="I1194" s="6" t="s">
        <v>4306</v>
      </c>
      <c r="J1194" s="6" t="s">
        <v>4307</v>
      </c>
      <c r="K1194" s="6" t="s">
        <v>72</v>
      </c>
      <c r="L1194" s="6" t="e">
        <v>#N/A</v>
      </c>
      <c r="M1194" s="6"/>
      <c r="N1194" s="6"/>
      <c r="O1194" s="6"/>
      <c r="P1194" s="6"/>
      <c r="Q1194" s="6"/>
      <c r="R1194" s="6" t="s">
        <v>10685</v>
      </c>
      <c r="S1194" s="6" t="s">
        <v>10721</v>
      </c>
      <c r="T1194" s="6" t="s">
        <v>10722</v>
      </c>
      <c r="U1194" s="6" t="s">
        <v>8629</v>
      </c>
    </row>
    <row r="1195" spans="1:21" x14ac:dyDescent="0.2">
      <c r="A1195" s="9" t="s">
        <v>4426</v>
      </c>
      <c r="B1195" s="9" t="s">
        <v>4425</v>
      </c>
      <c r="C1195" s="9" t="s">
        <v>1373</v>
      </c>
      <c r="D1195" s="9" t="s">
        <v>168</v>
      </c>
      <c r="E1195" s="9" t="s">
        <v>65</v>
      </c>
      <c r="F1195" s="10" t="s">
        <v>66</v>
      </c>
      <c r="G1195" s="9" t="s">
        <v>1237</v>
      </c>
      <c r="H1195" s="9" t="s">
        <v>4427</v>
      </c>
      <c r="I1195" s="9" t="s">
        <v>4428</v>
      </c>
      <c r="J1195" s="9" t="s">
        <v>4429</v>
      </c>
      <c r="K1195" s="9" t="s">
        <v>72</v>
      </c>
      <c r="L1195" s="9" t="e">
        <v>#N/A</v>
      </c>
      <c r="M1195" s="9"/>
      <c r="N1195" s="9"/>
      <c r="O1195" s="9"/>
      <c r="P1195" s="9"/>
      <c r="Q1195" s="9"/>
      <c r="R1195" s="9" t="s">
        <v>10723</v>
      </c>
      <c r="S1195" s="9" t="s">
        <v>10724</v>
      </c>
      <c r="T1195" s="9" t="s">
        <v>10725</v>
      </c>
      <c r="U1195" s="9" t="s">
        <v>8629</v>
      </c>
    </row>
    <row r="1196" spans="1:21" x14ac:dyDescent="0.2">
      <c r="A1196" s="6" t="s">
        <v>4357</v>
      </c>
      <c r="B1196" s="6" t="s">
        <v>4356</v>
      </c>
      <c r="C1196" s="6" t="s">
        <v>1373</v>
      </c>
      <c r="D1196" s="6" t="s">
        <v>168</v>
      </c>
      <c r="E1196" s="6" t="s">
        <v>65</v>
      </c>
      <c r="F1196" s="8" t="s">
        <v>66</v>
      </c>
      <c r="G1196" s="6" t="s">
        <v>1237</v>
      </c>
      <c r="H1196" s="6" t="s">
        <v>4358</v>
      </c>
      <c r="I1196" s="6" t="s">
        <v>4359</v>
      </c>
      <c r="J1196" s="6" t="s">
        <v>395</v>
      </c>
      <c r="K1196" s="6" t="s">
        <v>72</v>
      </c>
      <c r="L1196" s="6" t="e">
        <v>#N/A</v>
      </c>
      <c r="M1196" s="6"/>
      <c r="N1196" s="6"/>
      <c r="O1196" s="6"/>
      <c r="P1196" s="6"/>
      <c r="Q1196" s="6"/>
      <c r="R1196" s="6" t="s">
        <v>10723</v>
      </c>
      <c r="S1196" s="6" t="s">
        <v>10726</v>
      </c>
      <c r="T1196" s="6" t="s">
        <v>8803</v>
      </c>
      <c r="U1196" s="6" t="s">
        <v>8629</v>
      </c>
    </row>
    <row r="1197" spans="1:21" x14ac:dyDescent="0.2">
      <c r="A1197" s="9" t="s">
        <v>1381</v>
      </c>
      <c r="B1197" s="9" t="s">
        <v>1379</v>
      </c>
      <c r="C1197" s="9" t="s">
        <v>1373</v>
      </c>
      <c r="D1197" s="9" t="s">
        <v>168</v>
      </c>
      <c r="E1197" s="9" t="s">
        <v>65</v>
      </c>
      <c r="F1197" s="10" t="s">
        <v>66</v>
      </c>
      <c r="G1197" s="9" t="s">
        <v>1237</v>
      </c>
      <c r="H1197" s="9" t="s">
        <v>1382</v>
      </c>
      <c r="I1197" s="9" t="s">
        <v>1383</v>
      </c>
      <c r="J1197" s="9" t="s">
        <v>1384</v>
      </c>
      <c r="K1197" s="9" t="s">
        <v>72</v>
      </c>
      <c r="L1197" s="9" t="e">
        <v>#N/A</v>
      </c>
      <c r="M1197" s="9"/>
      <c r="N1197" s="9"/>
      <c r="O1197" s="9"/>
      <c r="P1197" s="9"/>
      <c r="Q1197" s="9"/>
      <c r="R1197" s="9" t="s">
        <v>10723</v>
      </c>
      <c r="S1197" s="9" t="s">
        <v>10727</v>
      </c>
      <c r="T1197" s="9" t="s">
        <v>10728</v>
      </c>
      <c r="U1197" s="9" t="s">
        <v>8629</v>
      </c>
    </row>
    <row r="1198" spans="1:21" x14ac:dyDescent="0.2">
      <c r="A1198" s="6" t="s">
        <v>4310</v>
      </c>
      <c r="B1198" s="6" t="s">
        <v>4309</v>
      </c>
      <c r="C1198" s="6" t="s">
        <v>1373</v>
      </c>
      <c r="D1198" s="6" t="s">
        <v>168</v>
      </c>
      <c r="E1198" s="6" t="s">
        <v>65</v>
      </c>
      <c r="F1198" s="8" t="s">
        <v>66</v>
      </c>
      <c r="G1198" s="6" t="s">
        <v>1237</v>
      </c>
      <c r="H1198" s="6" t="s">
        <v>2332</v>
      </c>
      <c r="I1198" s="6" t="s">
        <v>4311</v>
      </c>
      <c r="J1198" s="6" t="s">
        <v>4312</v>
      </c>
      <c r="K1198" s="6" t="s">
        <v>72</v>
      </c>
      <c r="L1198" s="6" t="e">
        <v>#N/A</v>
      </c>
      <c r="M1198" s="6"/>
      <c r="N1198" s="6"/>
      <c r="O1198" s="6"/>
      <c r="P1198" s="6"/>
      <c r="Q1198" s="6"/>
      <c r="R1198" s="6" t="s">
        <v>10723</v>
      </c>
      <c r="S1198" s="6" t="s">
        <v>10729</v>
      </c>
      <c r="T1198" s="6" t="s">
        <v>10730</v>
      </c>
      <c r="U1198" s="6" t="s">
        <v>8629</v>
      </c>
    </row>
    <row r="1199" spans="1:21" x14ac:dyDescent="0.2">
      <c r="A1199" s="9" t="s">
        <v>1374</v>
      </c>
      <c r="B1199" s="9" t="s">
        <v>1372</v>
      </c>
      <c r="C1199" s="9" t="s">
        <v>1373</v>
      </c>
      <c r="D1199" s="9" t="s">
        <v>168</v>
      </c>
      <c r="E1199" s="9" t="s">
        <v>65</v>
      </c>
      <c r="F1199" s="10" t="s">
        <v>66</v>
      </c>
      <c r="G1199" s="9" t="s">
        <v>1237</v>
      </c>
      <c r="H1199" s="9" t="s">
        <v>1375</v>
      </c>
      <c r="I1199" s="9" t="s">
        <v>1376</v>
      </c>
      <c r="J1199" s="9" t="s">
        <v>1377</v>
      </c>
      <c r="K1199" s="9" t="s">
        <v>72</v>
      </c>
      <c r="L1199" s="9" t="e">
        <v>#N/A</v>
      </c>
      <c r="M1199" s="9"/>
      <c r="N1199" s="9"/>
      <c r="O1199" s="9"/>
      <c r="P1199" s="9"/>
      <c r="Q1199" s="9"/>
      <c r="R1199" s="9" t="s">
        <v>10723</v>
      </c>
      <c r="S1199" s="9" t="s">
        <v>10731</v>
      </c>
      <c r="T1199" s="9" t="s">
        <v>10732</v>
      </c>
      <c r="U1199" s="9" t="s">
        <v>8629</v>
      </c>
    </row>
    <row r="1200" spans="1:21" x14ac:dyDescent="0.2">
      <c r="A1200" s="6" t="s">
        <v>4367</v>
      </c>
      <c r="B1200" s="6" t="s">
        <v>4366</v>
      </c>
      <c r="C1200" s="6" t="s">
        <v>1373</v>
      </c>
      <c r="D1200" s="6" t="s">
        <v>168</v>
      </c>
      <c r="E1200" s="6" t="s">
        <v>65</v>
      </c>
      <c r="F1200" s="8" t="s">
        <v>66</v>
      </c>
      <c r="G1200" s="6" t="s">
        <v>1237</v>
      </c>
      <c r="H1200" s="6" t="s">
        <v>4368</v>
      </c>
      <c r="I1200" s="6" t="s">
        <v>4369</v>
      </c>
      <c r="J1200" s="6" t="s">
        <v>4370</v>
      </c>
      <c r="K1200" s="6" t="s">
        <v>72</v>
      </c>
      <c r="L1200" s="6" t="e">
        <v>#N/A</v>
      </c>
      <c r="M1200" s="6"/>
      <c r="N1200" s="6"/>
      <c r="O1200" s="6"/>
      <c r="P1200" s="6"/>
      <c r="Q1200" s="6"/>
      <c r="R1200" s="6" t="s">
        <v>10723</v>
      </c>
      <c r="S1200" s="6" t="s">
        <v>10733</v>
      </c>
      <c r="T1200" s="6" t="s">
        <v>10734</v>
      </c>
      <c r="U1200" s="6" t="s">
        <v>8629</v>
      </c>
    </row>
    <row r="1201" spans="1:21" x14ac:dyDescent="0.2">
      <c r="A1201" s="9" t="s">
        <v>1367</v>
      </c>
      <c r="B1201" s="9" t="s">
        <v>1365</v>
      </c>
      <c r="C1201" s="9" t="s">
        <v>1366</v>
      </c>
      <c r="D1201" s="9" t="s">
        <v>168</v>
      </c>
      <c r="E1201" s="9" t="s">
        <v>65</v>
      </c>
      <c r="F1201" s="10" t="s">
        <v>66</v>
      </c>
      <c r="G1201" s="9" t="s">
        <v>1237</v>
      </c>
      <c r="H1201" s="9" t="s">
        <v>1368</v>
      </c>
      <c r="I1201" s="9" t="s">
        <v>1369</v>
      </c>
      <c r="J1201" s="9" t="s">
        <v>1370</v>
      </c>
      <c r="K1201" s="9" t="s">
        <v>72</v>
      </c>
      <c r="L1201" s="9" t="e">
        <v>#N/A</v>
      </c>
      <c r="M1201" s="9"/>
      <c r="N1201" s="9"/>
      <c r="O1201" s="9"/>
      <c r="P1201" s="9"/>
      <c r="Q1201" s="9"/>
      <c r="R1201" s="9" t="s">
        <v>10735</v>
      </c>
      <c r="S1201" s="9" t="s">
        <v>10736</v>
      </c>
      <c r="T1201" s="9" t="s">
        <v>10737</v>
      </c>
      <c r="U1201" s="9" t="s">
        <v>8629</v>
      </c>
    </row>
    <row r="1202" spans="1:21" x14ac:dyDescent="0.2">
      <c r="A1202" s="6" t="s">
        <v>4940</v>
      </c>
      <c r="B1202" s="6" t="s">
        <v>4939</v>
      </c>
      <c r="C1202" s="6" t="s">
        <v>1366</v>
      </c>
      <c r="D1202" s="6" t="s">
        <v>168</v>
      </c>
      <c r="E1202" s="6" t="s">
        <v>65</v>
      </c>
      <c r="F1202" s="8" t="s">
        <v>66</v>
      </c>
      <c r="G1202" s="6" t="s">
        <v>1237</v>
      </c>
      <c r="H1202" s="6" t="s">
        <v>4941</v>
      </c>
      <c r="I1202" s="6" t="s">
        <v>4942</v>
      </c>
      <c r="J1202" s="6" t="s">
        <v>1370</v>
      </c>
      <c r="K1202" s="6" t="s">
        <v>72</v>
      </c>
      <c r="L1202" s="6" t="e">
        <v>#N/A</v>
      </c>
      <c r="M1202" s="6"/>
      <c r="N1202" s="6"/>
      <c r="O1202" s="6"/>
      <c r="P1202" s="6"/>
      <c r="Q1202" s="6"/>
      <c r="R1202" s="6" t="s">
        <v>10735</v>
      </c>
      <c r="S1202" s="6" t="s">
        <v>10738</v>
      </c>
      <c r="T1202" s="6" t="s">
        <v>10737</v>
      </c>
      <c r="U1202" s="6" t="s">
        <v>8629</v>
      </c>
    </row>
    <row r="1203" spans="1:21" x14ac:dyDescent="0.2">
      <c r="A1203" s="9" t="s">
        <v>4970</v>
      </c>
      <c r="B1203" s="9" t="s">
        <v>4969</v>
      </c>
      <c r="C1203" s="9" t="s">
        <v>1366</v>
      </c>
      <c r="D1203" s="9" t="s">
        <v>168</v>
      </c>
      <c r="E1203" s="9" t="s">
        <v>65</v>
      </c>
      <c r="F1203" s="10" t="s">
        <v>66</v>
      </c>
      <c r="G1203" s="9" t="s">
        <v>1237</v>
      </c>
      <c r="H1203" s="9" t="s">
        <v>4305</v>
      </c>
      <c r="I1203" s="9" t="s">
        <v>4971</v>
      </c>
      <c r="J1203" s="9" t="s">
        <v>3950</v>
      </c>
      <c r="K1203" s="9" t="s">
        <v>72</v>
      </c>
      <c r="L1203" s="9" t="e">
        <v>#N/A</v>
      </c>
      <c r="M1203" s="9"/>
      <c r="N1203" s="9"/>
      <c r="O1203" s="9"/>
      <c r="P1203" s="9"/>
      <c r="Q1203" s="9"/>
      <c r="R1203" s="9" t="s">
        <v>10735</v>
      </c>
      <c r="S1203" s="9" t="s">
        <v>10739</v>
      </c>
      <c r="T1203" s="9" t="s">
        <v>10740</v>
      </c>
      <c r="U1203" s="9" t="s">
        <v>8629</v>
      </c>
    </row>
    <row r="1204" spans="1:21" x14ac:dyDescent="0.2">
      <c r="A1204" s="6" t="s">
        <v>4705</v>
      </c>
      <c r="B1204" s="6" t="s">
        <v>4704</v>
      </c>
      <c r="C1204" s="6" t="s">
        <v>1366</v>
      </c>
      <c r="D1204" s="6" t="s">
        <v>168</v>
      </c>
      <c r="E1204" s="6" t="s">
        <v>65</v>
      </c>
      <c r="F1204" s="8" t="s">
        <v>66</v>
      </c>
      <c r="G1204" s="6" t="s">
        <v>1237</v>
      </c>
      <c r="H1204" s="6" t="s">
        <v>1395</v>
      </c>
      <c r="I1204" s="6" t="s">
        <v>4706</v>
      </c>
      <c r="J1204" s="6" t="s">
        <v>1370</v>
      </c>
      <c r="K1204" s="6" t="s">
        <v>72</v>
      </c>
      <c r="L1204" s="6" t="e">
        <v>#N/A</v>
      </c>
      <c r="M1204" s="6"/>
      <c r="N1204" s="6"/>
      <c r="O1204" s="6"/>
      <c r="P1204" s="6"/>
      <c r="Q1204" s="6"/>
      <c r="R1204" s="6" t="s">
        <v>10735</v>
      </c>
      <c r="S1204" s="6" t="s">
        <v>10741</v>
      </c>
      <c r="T1204" s="6" t="s">
        <v>10737</v>
      </c>
      <c r="U1204" s="6" t="s">
        <v>8629</v>
      </c>
    </row>
    <row r="1205" spans="1:21" x14ac:dyDescent="0.2">
      <c r="A1205" s="9" t="s">
        <v>4520</v>
      </c>
      <c r="B1205" s="9" t="s">
        <v>4519</v>
      </c>
      <c r="C1205" s="9" t="s">
        <v>1366</v>
      </c>
      <c r="D1205" s="9" t="s">
        <v>168</v>
      </c>
      <c r="E1205" s="9" t="s">
        <v>65</v>
      </c>
      <c r="F1205" s="10" t="s">
        <v>66</v>
      </c>
      <c r="G1205" s="9" t="s">
        <v>1237</v>
      </c>
      <c r="H1205" s="9" t="s">
        <v>4521</v>
      </c>
      <c r="I1205" s="9" t="s">
        <v>4522</v>
      </c>
      <c r="J1205" s="9" t="s">
        <v>1370</v>
      </c>
      <c r="K1205" s="9" t="s">
        <v>72</v>
      </c>
      <c r="L1205" s="9" t="e">
        <v>#N/A</v>
      </c>
      <c r="M1205" s="9"/>
      <c r="N1205" s="9"/>
      <c r="O1205" s="9"/>
      <c r="P1205" s="9"/>
      <c r="Q1205" s="9"/>
      <c r="R1205" s="9" t="s">
        <v>10735</v>
      </c>
      <c r="S1205" s="9" t="s">
        <v>10742</v>
      </c>
      <c r="T1205" s="9" t="s">
        <v>10737</v>
      </c>
      <c r="U1205" s="9" t="s">
        <v>8629</v>
      </c>
    </row>
    <row r="1206" spans="1:21" x14ac:dyDescent="0.2">
      <c r="A1206" s="6" t="s">
        <v>4700</v>
      </c>
      <c r="B1206" s="6" t="s">
        <v>4699</v>
      </c>
      <c r="C1206" s="6" t="s">
        <v>1366</v>
      </c>
      <c r="D1206" s="6" t="s">
        <v>168</v>
      </c>
      <c r="E1206" s="6" t="s">
        <v>65</v>
      </c>
      <c r="F1206" s="8" t="s">
        <v>66</v>
      </c>
      <c r="G1206" s="6" t="s">
        <v>1237</v>
      </c>
      <c r="H1206" s="6" t="s">
        <v>4701</v>
      </c>
      <c r="I1206" s="6" t="s">
        <v>4702</v>
      </c>
      <c r="J1206" s="6" t="s">
        <v>1370</v>
      </c>
      <c r="K1206" s="6" t="s">
        <v>72</v>
      </c>
      <c r="L1206" s="6" t="e">
        <v>#N/A</v>
      </c>
      <c r="M1206" s="6"/>
      <c r="N1206" s="6"/>
      <c r="O1206" s="6"/>
      <c r="P1206" s="6"/>
      <c r="Q1206" s="6"/>
      <c r="R1206" s="6" t="s">
        <v>10735</v>
      </c>
      <c r="S1206" s="6" t="s">
        <v>10743</v>
      </c>
      <c r="T1206" s="6" t="s">
        <v>10737</v>
      </c>
      <c r="U1206" s="6" t="s">
        <v>8629</v>
      </c>
    </row>
    <row r="1207" spans="1:21" x14ac:dyDescent="0.2">
      <c r="A1207" s="9" t="s">
        <v>4994</v>
      </c>
      <c r="B1207" s="9" t="s">
        <v>4993</v>
      </c>
      <c r="C1207" s="9" t="s">
        <v>1366</v>
      </c>
      <c r="D1207" s="9" t="s">
        <v>168</v>
      </c>
      <c r="E1207" s="9" t="s">
        <v>65</v>
      </c>
      <c r="F1207" s="10" t="s">
        <v>66</v>
      </c>
      <c r="G1207" s="9" t="s">
        <v>1237</v>
      </c>
      <c r="H1207" s="9" t="s">
        <v>4995</v>
      </c>
      <c r="I1207" s="9" t="s">
        <v>4996</v>
      </c>
      <c r="J1207" s="9" t="s">
        <v>4763</v>
      </c>
      <c r="K1207" s="9" t="s">
        <v>72</v>
      </c>
      <c r="L1207" s="9" t="e">
        <v>#N/A</v>
      </c>
      <c r="M1207" s="9"/>
      <c r="N1207" s="9"/>
      <c r="O1207" s="9"/>
      <c r="P1207" s="9"/>
      <c r="Q1207" s="9"/>
      <c r="R1207" s="9" t="s">
        <v>10735</v>
      </c>
      <c r="S1207" s="9" t="s">
        <v>10744</v>
      </c>
      <c r="T1207" s="9" t="s">
        <v>10745</v>
      </c>
      <c r="U1207" s="9" t="s">
        <v>8629</v>
      </c>
    </row>
    <row r="1208" spans="1:21" x14ac:dyDescent="0.2">
      <c r="A1208" s="6" t="s">
        <v>4680</v>
      </c>
      <c r="B1208" s="6" t="s">
        <v>4679</v>
      </c>
      <c r="C1208" s="6" t="s">
        <v>1366</v>
      </c>
      <c r="D1208" s="6" t="s">
        <v>168</v>
      </c>
      <c r="E1208" s="6" t="s">
        <v>65</v>
      </c>
      <c r="F1208" s="8" t="s">
        <v>66</v>
      </c>
      <c r="G1208" s="6" t="s">
        <v>1237</v>
      </c>
      <c r="H1208" s="6" t="s">
        <v>4681</v>
      </c>
      <c r="I1208" s="6" t="s">
        <v>4682</v>
      </c>
      <c r="J1208" s="6" t="s">
        <v>1370</v>
      </c>
      <c r="K1208" s="6" t="s">
        <v>72</v>
      </c>
      <c r="L1208" s="6" t="e">
        <v>#N/A</v>
      </c>
      <c r="M1208" s="6"/>
      <c r="N1208" s="6"/>
      <c r="O1208" s="6"/>
      <c r="P1208" s="6"/>
      <c r="Q1208" s="6"/>
      <c r="R1208" s="6" t="s">
        <v>10735</v>
      </c>
      <c r="S1208" s="6" t="s">
        <v>10746</v>
      </c>
      <c r="T1208" s="6" t="s">
        <v>10737</v>
      </c>
      <c r="U1208" s="6" t="s">
        <v>8629</v>
      </c>
    </row>
    <row r="1209" spans="1:21" x14ac:dyDescent="0.2">
      <c r="A1209" s="9" t="s">
        <v>4510</v>
      </c>
      <c r="B1209" s="9" t="s">
        <v>4509</v>
      </c>
      <c r="C1209" s="9" t="s">
        <v>1366</v>
      </c>
      <c r="D1209" s="9" t="s">
        <v>168</v>
      </c>
      <c r="E1209" s="9" t="s">
        <v>65</v>
      </c>
      <c r="F1209" s="10" t="s">
        <v>66</v>
      </c>
      <c r="G1209" s="9" t="s">
        <v>1237</v>
      </c>
      <c r="H1209" s="9" t="s">
        <v>2538</v>
      </c>
      <c r="I1209" s="9" t="s">
        <v>4511</v>
      </c>
      <c r="J1209" s="9" t="s">
        <v>1370</v>
      </c>
      <c r="K1209" s="9" t="s">
        <v>72</v>
      </c>
      <c r="L1209" s="9" t="e">
        <v>#N/A</v>
      </c>
      <c r="M1209" s="9"/>
      <c r="N1209" s="9"/>
      <c r="O1209" s="9"/>
      <c r="P1209" s="9"/>
      <c r="Q1209" s="9"/>
      <c r="R1209" s="9" t="s">
        <v>10735</v>
      </c>
      <c r="S1209" s="9" t="s">
        <v>10747</v>
      </c>
      <c r="T1209" s="9" t="s">
        <v>10737</v>
      </c>
      <c r="U1209" s="9" t="s">
        <v>8629</v>
      </c>
    </row>
    <row r="1210" spans="1:21" x14ac:dyDescent="0.2">
      <c r="A1210" s="6" t="s">
        <v>4663</v>
      </c>
      <c r="B1210" s="6" t="s">
        <v>4662</v>
      </c>
      <c r="C1210" s="6" t="s">
        <v>1366</v>
      </c>
      <c r="D1210" s="6" t="s">
        <v>168</v>
      </c>
      <c r="E1210" s="6" t="s">
        <v>65</v>
      </c>
      <c r="F1210" s="8" t="s">
        <v>66</v>
      </c>
      <c r="G1210" s="6" t="s">
        <v>1237</v>
      </c>
      <c r="H1210" s="6" t="s">
        <v>4664</v>
      </c>
      <c r="I1210" s="6" t="s">
        <v>4665</v>
      </c>
      <c r="J1210" s="6" t="s">
        <v>1370</v>
      </c>
      <c r="K1210" s="6" t="s">
        <v>72</v>
      </c>
      <c r="L1210" s="6" t="e">
        <v>#N/A</v>
      </c>
      <c r="M1210" s="6"/>
      <c r="N1210" s="6"/>
      <c r="O1210" s="6"/>
      <c r="P1210" s="6"/>
      <c r="Q1210" s="6"/>
      <c r="R1210" s="6" t="s">
        <v>10735</v>
      </c>
      <c r="S1210" s="6" t="s">
        <v>10748</v>
      </c>
      <c r="T1210" s="6" t="s">
        <v>10737</v>
      </c>
      <c r="U1210" s="6" t="s">
        <v>8629</v>
      </c>
    </row>
    <row r="1211" spans="1:21" x14ac:dyDescent="0.2">
      <c r="A1211" s="9" t="s">
        <v>4723</v>
      </c>
      <c r="B1211" s="9" t="s">
        <v>4722</v>
      </c>
      <c r="C1211" s="9" t="s">
        <v>1366</v>
      </c>
      <c r="D1211" s="9" t="s">
        <v>168</v>
      </c>
      <c r="E1211" s="9" t="s">
        <v>65</v>
      </c>
      <c r="F1211" s="10" t="s">
        <v>66</v>
      </c>
      <c r="G1211" s="9" t="s">
        <v>1237</v>
      </c>
      <c r="H1211" s="9" t="s">
        <v>4724</v>
      </c>
      <c r="I1211" s="9" t="s">
        <v>4725</v>
      </c>
      <c r="J1211" s="9" t="s">
        <v>1370</v>
      </c>
      <c r="K1211" s="9" t="s">
        <v>72</v>
      </c>
      <c r="L1211" s="9" t="e">
        <v>#N/A</v>
      </c>
      <c r="M1211" s="9"/>
      <c r="N1211" s="9"/>
      <c r="O1211" s="9"/>
      <c r="P1211" s="9"/>
      <c r="Q1211" s="9"/>
      <c r="R1211" s="9" t="s">
        <v>10735</v>
      </c>
      <c r="S1211" s="9" t="s">
        <v>10749</v>
      </c>
      <c r="T1211" s="9" t="s">
        <v>10737</v>
      </c>
      <c r="U1211" s="9" t="s">
        <v>8629</v>
      </c>
    </row>
    <row r="1212" spans="1:21" x14ac:dyDescent="0.2">
      <c r="A1212" s="6" t="s">
        <v>4525</v>
      </c>
      <c r="B1212" s="6" t="s">
        <v>4524</v>
      </c>
      <c r="C1212" s="6" t="s">
        <v>1366</v>
      </c>
      <c r="D1212" s="6" t="s">
        <v>168</v>
      </c>
      <c r="E1212" s="6" t="s">
        <v>65</v>
      </c>
      <c r="F1212" s="8" t="s">
        <v>66</v>
      </c>
      <c r="G1212" s="6" t="s">
        <v>1237</v>
      </c>
      <c r="H1212" s="6" t="s">
        <v>4526</v>
      </c>
      <c r="I1212" s="6" t="s">
        <v>4527</v>
      </c>
      <c r="J1212" s="6" t="s">
        <v>1370</v>
      </c>
      <c r="K1212" s="6" t="s">
        <v>72</v>
      </c>
      <c r="L1212" s="6" t="e">
        <v>#N/A</v>
      </c>
      <c r="M1212" s="6"/>
      <c r="N1212" s="6"/>
      <c r="O1212" s="6"/>
      <c r="P1212" s="6"/>
      <c r="Q1212" s="6"/>
      <c r="R1212" s="6" t="s">
        <v>10735</v>
      </c>
      <c r="S1212" s="6" t="s">
        <v>10750</v>
      </c>
      <c r="T1212" s="6" t="s">
        <v>10737</v>
      </c>
      <c r="U1212" s="6" t="s">
        <v>8629</v>
      </c>
    </row>
    <row r="1213" spans="1:21" x14ac:dyDescent="0.2">
      <c r="A1213" s="9" t="s">
        <v>4912</v>
      </c>
      <c r="B1213" s="9" t="s">
        <v>4911</v>
      </c>
      <c r="C1213" s="9" t="s">
        <v>1366</v>
      </c>
      <c r="D1213" s="9" t="s">
        <v>168</v>
      </c>
      <c r="E1213" s="9" t="s">
        <v>65</v>
      </c>
      <c r="F1213" s="10" t="s">
        <v>66</v>
      </c>
      <c r="G1213" s="9" t="s">
        <v>1237</v>
      </c>
      <c r="H1213" s="9" t="s">
        <v>4913</v>
      </c>
      <c r="I1213" s="9" t="s">
        <v>725</v>
      </c>
      <c r="J1213" s="9" t="s">
        <v>1370</v>
      </c>
      <c r="K1213" s="9" t="s">
        <v>72</v>
      </c>
      <c r="L1213" s="9" t="e">
        <v>#N/A</v>
      </c>
      <c r="M1213" s="9"/>
      <c r="N1213" s="9"/>
      <c r="O1213" s="9"/>
      <c r="P1213" s="9"/>
      <c r="Q1213" s="9"/>
      <c r="R1213" s="9" t="s">
        <v>10735</v>
      </c>
      <c r="S1213" s="9" t="s">
        <v>10751</v>
      </c>
      <c r="T1213" s="9" t="s">
        <v>10737</v>
      </c>
      <c r="U1213" s="9" t="s">
        <v>8629</v>
      </c>
    </row>
    <row r="1214" spans="1:21" x14ac:dyDescent="0.2">
      <c r="A1214" s="6" t="s">
        <v>4744</v>
      </c>
      <c r="B1214" s="6" t="s">
        <v>4743</v>
      </c>
      <c r="C1214" s="6" t="s">
        <v>1366</v>
      </c>
      <c r="D1214" s="6" t="s">
        <v>168</v>
      </c>
      <c r="E1214" s="6" t="s">
        <v>65</v>
      </c>
      <c r="F1214" s="8" t="s">
        <v>66</v>
      </c>
      <c r="G1214" s="6" t="s">
        <v>1237</v>
      </c>
      <c r="H1214" s="6" t="s">
        <v>4577</v>
      </c>
      <c r="I1214" s="6" t="s">
        <v>4745</v>
      </c>
      <c r="J1214" s="6" t="s">
        <v>4746</v>
      </c>
      <c r="K1214" s="6" t="s">
        <v>72</v>
      </c>
      <c r="L1214" s="6" t="e">
        <v>#N/A</v>
      </c>
      <c r="M1214" s="6"/>
      <c r="N1214" s="6"/>
      <c r="O1214" s="6"/>
      <c r="P1214" s="6"/>
      <c r="Q1214" s="6"/>
      <c r="R1214" s="6" t="s">
        <v>10735</v>
      </c>
      <c r="S1214" s="6" t="s">
        <v>10752</v>
      </c>
      <c r="T1214" s="6" t="s">
        <v>10753</v>
      </c>
      <c r="U1214" s="6" t="s">
        <v>8629</v>
      </c>
    </row>
    <row r="1215" spans="1:21" x14ac:dyDescent="0.2">
      <c r="A1215" s="9" t="s">
        <v>4733</v>
      </c>
      <c r="B1215" s="9" t="s">
        <v>4732</v>
      </c>
      <c r="C1215" s="9" t="s">
        <v>1366</v>
      </c>
      <c r="D1215" s="9" t="s">
        <v>168</v>
      </c>
      <c r="E1215" s="9" t="s">
        <v>65</v>
      </c>
      <c r="F1215" s="10" t="s">
        <v>66</v>
      </c>
      <c r="G1215" s="9" t="s">
        <v>1237</v>
      </c>
      <c r="H1215" s="9" t="s">
        <v>4734</v>
      </c>
      <c r="I1215" s="9" t="s">
        <v>4735</v>
      </c>
      <c r="J1215" s="9" t="s">
        <v>1370</v>
      </c>
      <c r="K1215" s="9" t="s">
        <v>72</v>
      </c>
      <c r="L1215" s="9" t="e">
        <v>#N/A</v>
      </c>
      <c r="M1215" s="9"/>
      <c r="N1215" s="9"/>
      <c r="O1215" s="9"/>
      <c r="P1215" s="9"/>
      <c r="Q1215" s="9"/>
      <c r="R1215" s="9" t="s">
        <v>10735</v>
      </c>
      <c r="S1215" s="9" t="s">
        <v>10754</v>
      </c>
      <c r="T1215" s="9" t="s">
        <v>10737</v>
      </c>
      <c r="U1215" s="9" t="s">
        <v>8629</v>
      </c>
    </row>
    <row r="1216" spans="1:21" x14ac:dyDescent="0.2">
      <c r="A1216" s="6" t="s">
        <v>4974</v>
      </c>
      <c r="B1216" s="6" t="s">
        <v>4973</v>
      </c>
      <c r="C1216" s="6" t="s">
        <v>1366</v>
      </c>
      <c r="D1216" s="6" t="s">
        <v>168</v>
      </c>
      <c r="E1216" s="6" t="s">
        <v>65</v>
      </c>
      <c r="F1216" s="8" t="s">
        <v>66</v>
      </c>
      <c r="G1216" s="6" t="s">
        <v>1237</v>
      </c>
      <c r="H1216" s="6" t="s">
        <v>4975</v>
      </c>
      <c r="I1216" s="6" t="s">
        <v>4976</v>
      </c>
      <c r="J1216" s="6" t="s">
        <v>4763</v>
      </c>
      <c r="K1216" s="6" t="s">
        <v>72</v>
      </c>
      <c r="L1216" s="6" t="e">
        <v>#N/A</v>
      </c>
      <c r="M1216" s="6"/>
      <c r="N1216" s="6"/>
      <c r="O1216" s="6"/>
      <c r="P1216" s="6"/>
      <c r="Q1216" s="6"/>
      <c r="R1216" s="6" t="s">
        <v>10735</v>
      </c>
      <c r="S1216" s="6" t="s">
        <v>10755</v>
      </c>
      <c r="T1216" s="6" t="s">
        <v>10745</v>
      </c>
      <c r="U1216" s="6" t="s">
        <v>8629</v>
      </c>
    </row>
    <row r="1217" spans="1:21" x14ac:dyDescent="0.2">
      <c r="A1217" s="9" t="s">
        <v>4761</v>
      </c>
      <c r="B1217" s="9" t="s">
        <v>4760</v>
      </c>
      <c r="C1217" s="9" t="s">
        <v>1366</v>
      </c>
      <c r="D1217" s="9" t="s">
        <v>168</v>
      </c>
      <c r="E1217" s="9" t="s">
        <v>65</v>
      </c>
      <c r="F1217" s="10" t="s">
        <v>66</v>
      </c>
      <c r="G1217" s="9" t="s">
        <v>1237</v>
      </c>
      <c r="H1217" s="9" t="s">
        <v>4443</v>
      </c>
      <c r="I1217" s="9" t="s">
        <v>4762</v>
      </c>
      <c r="J1217" s="9" t="s">
        <v>4763</v>
      </c>
      <c r="K1217" s="9" t="s">
        <v>72</v>
      </c>
      <c r="L1217" s="9" t="e">
        <v>#N/A</v>
      </c>
      <c r="M1217" s="9"/>
      <c r="N1217" s="9"/>
      <c r="O1217" s="9"/>
      <c r="P1217" s="9"/>
      <c r="Q1217" s="9"/>
      <c r="R1217" s="9" t="s">
        <v>10735</v>
      </c>
      <c r="S1217" s="9" t="s">
        <v>10756</v>
      </c>
      <c r="T1217" s="9" t="s">
        <v>10745</v>
      </c>
      <c r="U1217" s="9" t="s">
        <v>8629</v>
      </c>
    </row>
    <row r="1218" spans="1:21" x14ac:dyDescent="0.2">
      <c r="A1218" s="6" t="s">
        <v>4690</v>
      </c>
      <c r="B1218" s="6" t="s">
        <v>4689</v>
      </c>
      <c r="C1218" s="6" t="s">
        <v>1366</v>
      </c>
      <c r="D1218" s="6" t="s">
        <v>168</v>
      </c>
      <c r="E1218" s="6" t="s">
        <v>65</v>
      </c>
      <c r="F1218" s="8" t="s">
        <v>66</v>
      </c>
      <c r="G1218" s="6" t="s">
        <v>1237</v>
      </c>
      <c r="H1218" s="6" t="s">
        <v>4691</v>
      </c>
      <c r="I1218" s="6" t="s">
        <v>4692</v>
      </c>
      <c r="J1218" s="6" t="s">
        <v>1370</v>
      </c>
      <c r="K1218" s="6" t="s">
        <v>72</v>
      </c>
      <c r="L1218" s="6" t="e">
        <v>#N/A</v>
      </c>
      <c r="M1218" s="6"/>
      <c r="N1218" s="6"/>
      <c r="O1218" s="6"/>
      <c r="P1218" s="6"/>
      <c r="Q1218" s="6"/>
      <c r="R1218" s="6" t="s">
        <v>10735</v>
      </c>
      <c r="S1218" s="6" t="s">
        <v>10757</v>
      </c>
      <c r="T1218" s="6" t="s">
        <v>10737</v>
      </c>
      <c r="U1218" s="6" t="s">
        <v>8629</v>
      </c>
    </row>
    <row r="1219" spans="1:21" x14ac:dyDescent="0.2">
      <c r="A1219" s="9" t="s">
        <v>4928</v>
      </c>
      <c r="B1219" s="9" t="s">
        <v>4927</v>
      </c>
      <c r="C1219" s="9" t="s">
        <v>1366</v>
      </c>
      <c r="D1219" s="9" t="s">
        <v>168</v>
      </c>
      <c r="E1219" s="9" t="s">
        <v>65</v>
      </c>
      <c r="F1219" s="10" t="s">
        <v>66</v>
      </c>
      <c r="G1219" s="9" t="s">
        <v>1237</v>
      </c>
      <c r="H1219" s="9" t="s">
        <v>4929</v>
      </c>
      <c r="I1219" s="9" t="s">
        <v>4930</v>
      </c>
      <c r="J1219" s="9" t="s">
        <v>4763</v>
      </c>
      <c r="K1219" s="9" t="s">
        <v>72</v>
      </c>
      <c r="L1219" s="9" t="e">
        <v>#N/A</v>
      </c>
      <c r="M1219" s="9"/>
      <c r="N1219" s="9"/>
      <c r="O1219" s="9"/>
      <c r="P1219" s="9"/>
      <c r="Q1219" s="9"/>
      <c r="R1219" s="9" t="s">
        <v>10735</v>
      </c>
      <c r="S1219" s="9" t="s">
        <v>10758</v>
      </c>
      <c r="T1219" s="9" t="s">
        <v>10745</v>
      </c>
      <c r="U1219" s="9" t="s">
        <v>8629</v>
      </c>
    </row>
    <row r="1220" spans="1:21" x14ac:dyDescent="0.2">
      <c r="A1220" s="6" t="s">
        <v>4945</v>
      </c>
      <c r="B1220" s="6" t="s">
        <v>4944</v>
      </c>
      <c r="C1220" s="6" t="s">
        <v>1366</v>
      </c>
      <c r="D1220" s="6" t="s">
        <v>168</v>
      </c>
      <c r="E1220" s="6" t="s">
        <v>65</v>
      </c>
      <c r="F1220" s="8" t="s">
        <v>66</v>
      </c>
      <c r="G1220" s="6" t="s">
        <v>1237</v>
      </c>
      <c r="H1220" s="6" t="s">
        <v>4946</v>
      </c>
      <c r="I1220" s="6" t="s">
        <v>4947</v>
      </c>
      <c r="J1220" s="6" t="s">
        <v>1370</v>
      </c>
      <c r="K1220" s="6" t="s">
        <v>72</v>
      </c>
      <c r="L1220" s="6" t="e">
        <v>#N/A</v>
      </c>
      <c r="M1220" s="6"/>
      <c r="N1220" s="6"/>
      <c r="O1220" s="6"/>
      <c r="P1220" s="6"/>
      <c r="Q1220" s="6"/>
      <c r="R1220" s="6" t="s">
        <v>10735</v>
      </c>
      <c r="S1220" s="6" t="s">
        <v>10759</v>
      </c>
      <c r="T1220" s="6" t="s">
        <v>10737</v>
      </c>
      <c r="U1220" s="6" t="s">
        <v>8629</v>
      </c>
    </row>
    <row r="1221" spans="1:21" x14ac:dyDescent="0.2">
      <c r="A1221" s="9" t="s">
        <v>4777</v>
      </c>
      <c r="B1221" s="9" t="s">
        <v>4776</v>
      </c>
      <c r="C1221" s="9" t="s">
        <v>1366</v>
      </c>
      <c r="D1221" s="9" t="s">
        <v>168</v>
      </c>
      <c r="E1221" s="9" t="s">
        <v>65</v>
      </c>
      <c r="F1221" s="10" t="s">
        <v>66</v>
      </c>
      <c r="G1221" s="9" t="s">
        <v>1237</v>
      </c>
      <c r="H1221" s="9" t="s">
        <v>4778</v>
      </c>
      <c r="I1221" s="9" t="s">
        <v>4779</v>
      </c>
      <c r="J1221" s="9" t="s">
        <v>1370</v>
      </c>
      <c r="K1221" s="9" t="s">
        <v>72</v>
      </c>
      <c r="L1221" s="9" t="e">
        <v>#N/A</v>
      </c>
      <c r="M1221" s="9"/>
      <c r="N1221" s="9"/>
      <c r="O1221" s="9"/>
      <c r="P1221" s="9"/>
      <c r="Q1221" s="9"/>
      <c r="R1221" s="9" t="s">
        <v>10735</v>
      </c>
      <c r="S1221" s="9" t="s">
        <v>10760</v>
      </c>
      <c r="T1221" s="9" t="s">
        <v>10737</v>
      </c>
      <c r="U1221" s="9" t="s">
        <v>8629</v>
      </c>
    </row>
    <row r="1222" spans="1:21" x14ac:dyDescent="0.2">
      <c r="A1222" s="6" t="s">
        <v>4979</v>
      </c>
      <c r="B1222" s="6" t="s">
        <v>4978</v>
      </c>
      <c r="C1222" s="6" t="s">
        <v>1366</v>
      </c>
      <c r="D1222" s="6" t="s">
        <v>168</v>
      </c>
      <c r="E1222" s="6" t="s">
        <v>65</v>
      </c>
      <c r="F1222" s="8" t="s">
        <v>66</v>
      </c>
      <c r="G1222" s="6" t="s">
        <v>1237</v>
      </c>
      <c r="H1222" s="6" t="s">
        <v>4980</v>
      </c>
      <c r="I1222" s="6" t="s">
        <v>4981</v>
      </c>
      <c r="J1222" s="6" t="s">
        <v>1370</v>
      </c>
      <c r="K1222" s="6" t="s">
        <v>72</v>
      </c>
      <c r="L1222" s="6" t="e">
        <v>#N/A</v>
      </c>
      <c r="M1222" s="6"/>
      <c r="N1222" s="6"/>
      <c r="O1222" s="6"/>
      <c r="P1222" s="6"/>
      <c r="Q1222" s="6"/>
      <c r="R1222" s="6" t="s">
        <v>10735</v>
      </c>
      <c r="S1222" s="6" t="s">
        <v>10761</v>
      </c>
      <c r="T1222" s="6" t="s">
        <v>10737</v>
      </c>
      <c r="U1222" s="6" t="s">
        <v>8629</v>
      </c>
    </row>
    <row r="1223" spans="1:21" x14ac:dyDescent="0.2">
      <c r="A1223" s="9" t="s">
        <v>4530</v>
      </c>
      <c r="B1223" s="9" t="s">
        <v>4529</v>
      </c>
      <c r="C1223" s="9" t="s">
        <v>1366</v>
      </c>
      <c r="D1223" s="9" t="s">
        <v>168</v>
      </c>
      <c r="E1223" s="9" t="s">
        <v>65</v>
      </c>
      <c r="F1223" s="10" t="s">
        <v>66</v>
      </c>
      <c r="G1223" s="9" t="s">
        <v>1237</v>
      </c>
      <c r="H1223" s="9" t="s">
        <v>4531</v>
      </c>
      <c r="I1223" s="9" t="s">
        <v>4532</v>
      </c>
      <c r="J1223" s="9" t="s">
        <v>1370</v>
      </c>
      <c r="K1223" s="9" t="s">
        <v>72</v>
      </c>
      <c r="L1223" s="9" t="e">
        <v>#N/A</v>
      </c>
      <c r="M1223" s="9"/>
      <c r="N1223" s="9"/>
      <c r="O1223" s="9"/>
      <c r="P1223" s="9"/>
      <c r="Q1223" s="9"/>
      <c r="R1223" s="9" t="s">
        <v>10735</v>
      </c>
      <c r="S1223" s="9" t="s">
        <v>10762</v>
      </c>
      <c r="T1223" s="9" t="s">
        <v>10737</v>
      </c>
      <c r="U1223" s="9" t="s">
        <v>8629</v>
      </c>
    </row>
    <row r="1224" spans="1:21" x14ac:dyDescent="0.2">
      <c r="A1224" s="6" t="s">
        <v>5033</v>
      </c>
      <c r="B1224" s="6" t="s">
        <v>5032</v>
      </c>
      <c r="C1224" s="6" t="s">
        <v>4999</v>
      </c>
      <c r="D1224" s="6" t="s">
        <v>168</v>
      </c>
      <c r="E1224" s="6" t="s">
        <v>65</v>
      </c>
      <c r="F1224" s="8" t="s">
        <v>66</v>
      </c>
      <c r="G1224" s="6" t="s">
        <v>1237</v>
      </c>
      <c r="H1224" s="6" t="s">
        <v>5034</v>
      </c>
      <c r="I1224" s="6" t="s">
        <v>5035</v>
      </c>
      <c r="J1224" s="6" t="s">
        <v>5036</v>
      </c>
      <c r="K1224" s="6" t="s">
        <v>72</v>
      </c>
      <c r="L1224" s="6" t="e">
        <v>#N/A</v>
      </c>
      <c r="M1224" s="6"/>
      <c r="N1224" s="6"/>
      <c r="O1224" s="6"/>
      <c r="P1224" s="6"/>
      <c r="Q1224" s="6"/>
      <c r="R1224" s="6" t="s">
        <v>10763</v>
      </c>
      <c r="S1224" s="6" t="s">
        <v>10764</v>
      </c>
      <c r="T1224" s="6" t="s">
        <v>10765</v>
      </c>
      <c r="U1224" s="6" t="s">
        <v>8629</v>
      </c>
    </row>
    <row r="1225" spans="1:21" x14ac:dyDescent="0.2">
      <c r="A1225" s="9" t="s">
        <v>5137</v>
      </c>
      <c r="B1225" s="9" t="s">
        <v>5136</v>
      </c>
      <c r="C1225" s="9" t="s">
        <v>4999</v>
      </c>
      <c r="D1225" s="9" t="s">
        <v>168</v>
      </c>
      <c r="E1225" s="9" t="s">
        <v>65</v>
      </c>
      <c r="F1225" s="10" t="s">
        <v>66</v>
      </c>
      <c r="G1225" s="9" t="s">
        <v>1237</v>
      </c>
      <c r="H1225" s="9" t="s">
        <v>5138</v>
      </c>
      <c r="I1225" s="9" t="s">
        <v>5139</v>
      </c>
      <c r="J1225" s="9" t="s">
        <v>5140</v>
      </c>
      <c r="K1225" s="9" t="s">
        <v>72</v>
      </c>
      <c r="L1225" s="9" t="e">
        <v>#N/A</v>
      </c>
      <c r="M1225" s="9"/>
      <c r="N1225" s="9"/>
      <c r="O1225" s="9"/>
      <c r="P1225" s="9"/>
      <c r="Q1225" s="9"/>
      <c r="R1225" s="9" t="s">
        <v>10763</v>
      </c>
      <c r="S1225" s="9" t="s">
        <v>10766</v>
      </c>
      <c r="T1225" s="9" t="s">
        <v>10767</v>
      </c>
      <c r="U1225" s="9" t="s">
        <v>8629</v>
      </c>
    </row>
    <row r="1226" spans="1:21" x14ac:dyDescent="0.2">
      <c r="A1226" s="6" t="s">
        <v>5127</v>
      </c>
      <c r="B1226" s="6" t="s">
        <v>5126</v>
      </c>
      <c r="C1226" s="6" t="s">
        <v>4999</v>
      </c>
      <c r="D1226" s="6" t="s">
        <v>168</v>
      </c>
      <c r="E1226" s="6" t="s">
        <v>65</v>
      </c>
      <c r="F1226" s="8" t="s">
        <v>66</v>
      </c>
      <c r="G1226" s="6" t="s">
        <v>1237</v>
      </c>
      <c r="H1226" s="6" t="s">
        <v>5128</v>
      </c>
      <c r="I1226" s="6" t="s">
        <v>5129</v>
      </c>
      <c r="J1226" s="6" t="s">
        <v>455</v>
      </c>
      <c r="K1226" s="6" t="s">
        <v>72</v>
      </c>
      <c r="L1226" s="6" t="e">
        <v>#N/A</v>
      </c>
      <c r="M1226" s="6"/>
      <c r="N1226" s="6"/>
      <c r="O1226" s="6"/>
      <c r="P1226" s="6"/>
      <c r="Q1226" s="6"/>
      <c r="R1226" s="6" t="s">
        <v>10763</v>
      </c>
      <c r="S1226" s="6" t="s">
        <v>10768</v>
      </c>
      <c r="T1226" s="6" t="s">
        <v>8635</v>
      </c>
      <c r="U1226" s="6" t="s">
        <v>8629</v>
      </c>
    </row>
    <row r="1227" spans="1:21" x14ac:dyDescent="0.2">
      <c r="A1227" s="9" t="s">
        <v>5015</v>
      </c>
      <c r="B1227" s="9" t="s">
        <v>5014</v>
      </c>
      <c r="C1227" s="9" t="s">
        <v>4999</v>
      </c>
      <c r="D1227" s="9" t="s">
        <v>168</v>
      </c>
      <c r="E1227" s="9" t="s">
        <v>65</v>
      </c>
      <c r="F1227" s="10" t="s">
        <v>66</v>
      </c>
      <c r="G1227" s="9" t="s">
        <v>1237</v>
      </c>
      <c r="H1227" s="9" t="s">
        <v>5016</v>
      </c>
      <c r="I1227" s="9" t="s">
        <v>5017</v>
      </c>
      <c r="J1227" s="9" t="s">
        <v>5018</v>
      </c>
      <c r="K1227" s="9" t="s">
        <v>72</v>
      </c>
      <c r="L1227" s="9" t="e">
        <v>#N/A</v>
      </c>
      <c r="M1227" s="9"/>
      <c r="N1227" s="9"/>
      <c r="O1227" s="9"/>
      <c r="P1227" s="9"/>
      <c r="Q1227" s="9"/>
      <c r="R1227" s="9" t="s">
        <v>10763</v>
      </c>
      <c r="S1227" s="9" t="s">
        <v>10769</v>
      </c>
      <c r="T1227" s="9" t="s">
        <v>10770</v>
      </c>
      <c r="U1227" s="9" t="s">
        <v>8629</v>
      </c>
    </row>
    <row r="1228" spans="1:21" x14ac:dyDescent="0.2">
      <c r="A1228" s="6" t="s">
        <v>5160</v>
      </c>
      <c r="B1228" s="6" t="s">
        <v>5159</v>
      </c>
      <c r="C1228" s="6" t="s">
        <v>4999</v>
      </c>
      <c r="D1228" s="6" t="s">
        <v>168</v>
      </c>
      <c r="E1228" s="6" t="s">
        <v>65</v>
      </c>
      <c r="F1228" s="8" t="s">
        <v>66</v>
      </c>
      <c r="G1228" s="6" t="s">
        <v>1237</v>
      </c>
      <c r="H1228" s="6" t="s">
        <v>1355</v>
      </c>
      <c r="I1228" s="6" t="s">
        <v>5161</v>
      </c>
      <c r="J1228" s="6" t="s">
        <v>5036</v>
      </c>
      <c r="K1228" s="6" t="s">
        <v>72</v>
      </c>
      <c r="L1228" s="6" t="e">
        <v>#N/A</v>
      </c>
      <c r="M1228" s="6"/>
      <c r="N1228" s="6"/>
      <c r="O1228" s="6"/>
      <c r="P1228" s="6"/>
      <c r="Q1228" s="6"/>
      <c r="R1228" s="6" t="s">
        <v>10763</v>
      </c>
      <c r="S1228" s="6" t="s">
        <v>10771</v>
      </c>
      <c r="T1228" s="6" t="s">
        <v>10765</v>
      </c>
      <c r="U1228" s="6" t="s">
        <v>8629</v>
      </c>
    </row>
    <row r="1229" spans="1:21" x14ac:dyDescent="0.2">
      <c r="A1229" s="9" t="s">
        <v>5000</v>
      </c>
      <c r="B1229" s="9" t="s">
        <v>4998</v>
      </c>
      <c r="C1229" s="9" t="s">
        <v>4999</v>
      </c>
      <c r="D1229" s="9" t="s">
        <v>168</v>
      </c>
      <c r="E1229" s="9" t="s">
        <v>65</v>
      </c>
      <c r="F1229" s="10" t="s">
        <v>66</v>
      </c>
      <c r="G1229" s="9" t="s">
        <v>1237</v>
      </c>
      <c r="H1229" s="9" t="s">
        <v>5001</v>
      </c>
      <c r="I1229" s="9" t="s">
        <v>5002</v>
      </c>
      <c r="J1229" s="9" t="s">
        <v>455</v>
      </c>
      <c r="K1229" s="9" t="s">
        <v>72</v>
      </c>
      <c r="L1229" s="9" t="e">
        <v>#N/A</v>
      </c>
      <c r="M1229" s="9"/>
      <c r="N1229" s="9"/>
      <c r="O1229" s="9"/>
      <c r="P1229" s="9"/>
      <c r="Q1229" s="9"/>
      <c r="R1229" s="9" t="s">
        <v>10763</v>
      </c>
      <c r="S1229" s="9" t="s">
        <v>10772</v>
      </c>
      <c r="T1229" s="9" t="s">
        <v>8635</v>
      </c>
      <c r="U1229" s="9" t="s">
        <v>8629</v>
      </c>
    </row>
    <row r="1230" spans="1:21" x14ac:dyDescent="0.2">
      <c r="A1230" s="6" t="s">
        <v>5169</v>
      </c>
      <c r="B1230" s="6" t="s">
        <v>5168</v>
      </c>
      <c r="C1230" s="6" t="s">
        <v>4999</v>
      </c>
      <c r="D1230" s="6" t="s">
        <v>168</v>
      </c>
      <c r="E1230" s="6" t="s">
        <v>65</v>
      </c>
      <c r="F1230" s="8" t="s">
        <v>66</v>
      </c>
      <c r="G1230" s="6" t="s">
        <v>1237</v>
      </c>
      <c r="H1230" s="6" t="s">
        <v>5170</v>
      </c>
      <c r="I1230" s="6" t="s">
        <v>5171</v>
      </c>
      <c r="J1230" s="6" t="s">
        <v>5140</v>
      </c>
      <c r="K1230" s="6" t="s">
        <v>72</v>
      </c>
      <c r="L1230" s="6" t="e">
        <v>#N/A</v>
      </c>
      <c r="M1230" s="6"/>
      <c r="N1230" s="6"/>
      <c r="O1230" s="6"/>
      <c r="P1230" s="6"/>
      <c r="Q1230" s="6"/>
      <c r="R1230" s="6" t="s">
        <v>10763</v>
      </c>
      <c r="S1230" s="6" t="s">
        <v>10773</v>
      </c>
      <c r="T1230" s="6" t="s">
        <v>10767</v>
      </c>
      <c r="U1230" s="6" t="s">
        <v>8629</v>
      </c>
    </row>
    <row r="1231" spans="1:21" x14ac:dyDescent="0.2">
      <c r="A1231" s="9" t="s">
        <v>5216</v>
      </c>
      <c r="B1231" s="9" t="s">
        <v>5215</v>
      </c>
      <c r="C1231" s="9" t="s">
        <v>5179</v>
      </c>
      <c r="D1231" s="9" t="s">
        <v>168</v>
      </c>
      <c r="E1231" s="9" t="s">
        <v>65</v>
      </c>
      <c r="F1231" s="10" t="s">
        <v>66</v>
      </c>
      <c r="G1231" s="9" t="s">
        <v>1237</v>
      </c>
      <c r="H1231" s="9" t="s">
        <v>5217</v>
      </c>
      <c r="I1231" s="9" t="s">
        <v>5218</v>
      </c>
      <c r="J1231" s="9" t="s">
        <v>5219</v>
      </c>
      <c r="K1231" s="9" t="s">
        <v>72</v>
      </c>
      <c r="L1231" s="9" t="e">
        <v>#N/A</v>
      </c>
      <c r="M1231" s="9"/>
      <c r="N1231" s="9"/>
      <c r="O1231" s="9"/>
      <c r="P1231" s="9"/>
      <c r="Q1231" s="9"/>
      <c r="R1231" s="9" t="s">
        <v>10774</v>
      </c>
      <c r="S1231" s="9" t="s">
        <v>10775</v>
      </c>
      <c r="T1231" s="9" t="s">
        <v>10776</v>
      </c>
      <c r="U1231" s="9" t="s">
        <v>8629</v>
      </c>
    </row>
    <row r="1232" spans="1:21" x14ac:dyDescent="0.2">
      <c r="A1232" s="6" t="s">
        <v>5288</v>
      </c>
      <c r="B1232" s="6" t="s">
        <v>5287</v>
      </c>
      <c r="C1232" s="6" t="s">
        <v>5179</v>
      </c>
      <c r="D1232" s="6" t="s">
        <v>168</v>
      </c>
      <c r="E1232" s="6" t="s">
        <v>65</v>
      </c>
      <c r="F1232" s="8" t="s">
        <v>66</v>
      </c>
      <c r="G1232" s="6" t="s">
        <v>1237</v>
      </c>
      <c r="H1232" s="6" t="s">
        <v>5289</v>
      </c>
      <c r="I1232" s="6" t="s">
        <v>5290</v>
      </c>
      <c r="J1232" s="6" t="s">
        <v>5219</v>
      </c>
      <c r="K1232" s="6" t="s">
        <v>72</v>
      </c>
      <c r="L1232" s="6" t="e">
        <v>#N/A</v>
      </c>
      <c r="M1232" s="6"/>
      <c r="N1232" s="6"/>
      <c r="O1232" s="6"/>
      <c r="P1232" s="6"/>
      <c r="Q1232" s="6"/>
      <c r="R1232" s="6" t="s">
        <v>10774</v>
      </c>
      <c r="S1232" s="6" t="s">
        <v>10777</v>
      </c>
      <c r="T1232" s="6" t="s">
        <v>10776</v>
      </c>
      <c r="U1232" s="6" t="s">
        <v>8629</v>
      </c>
    </row>
    <row r="1233" spans="1:21" x14ac:dyDescent="0.2">
      <c r="A1233" s="9" t="s">
        <v>5180</v>
      </c>
      <c r="B1233" s="9" t="s">
        <v>5178</v>
      </c>
      <c r="C1233" s="9" t="s">
        <v>5179</v>
      </c>
      <c r="D1233" s="9" t="s">
        <v>168</v>
      </c>
      <c r="E1233" s="9" t="s">
        <v>65</v>
      </c>
      <c r="F1233" s="10" t="s">
        <v>66</v>
      </c>
      <c r="G1233" s="9" t="s">
        <v>1237</v>
      </c>
      <c r="H1233" s="9" t="s">
        <v>5181</v>
      </c>
      <c r="I1233" s="9" t="s">
        <v>5182</v>
      </c>
      <c r="J1233" s="9" t="s">
        <v>5183</v>
      </c>
      <c r="K1233" s="9" t="s">
        <v>72</v>
      </c>
      <c r="L1233" s="9" t="e">
        <v>#N/A</v>
      </c>
      <c r="M1233" s="9"/>
      <c r="N1233" s="9"/>
      <c r="O1233" s="9"/>
      <c r="P1233" s="9"/>
      <c r="Q1233" s="9"/>
      <c r="R1233" s="9" t="s">
        <v>10774</v>
      </c>
      <c r="S1233" s="9" t="s">
        <v>10778</v>
      </c>
      <c r="T1233" s="9" t="s">
        <v>10453</v>
      </c>
      <c r="U1233" s="9" t="s">
        <v>8629</v>
      </c>
    </row>
    <row r="1234" spans="1:21" x14ac:dyDescent="0.2">
      <c r="A1234" s="6" t="s">
        <v>1361</v>
      </c>
      <c r="B1234" s="6" t="s">
        <v>1359</v>
      </c>
      <c r="C1234" s="6" t="s">
        <v>10779</v>
      </c>
      <c r="D1234" s="6" t="s">
        <v>168</v>
      </c>
      <c r="E1234" s="6" t="s">
        <v>65</v>
      </c>
      <c r="F1234" s="8" t="s">
        <v>66</v>
      </c>
      <c r="G1234" s="6" t="s">
        <v>1237</v>
      </c>
      <c r="H1234" s="6" t="s">
        <v>1362</v>
      </c>
      <c r="I1234" s="6" t="s">
        <v>1363</v>
      </c>
      <c r="J1234" s="6" t="s">
        <v>1350</v>
      </c>
      <c r="K1234" s="6" t="s">
        <v>72</v>
      </c>
      <c r="L1234" s="6" t="e">
        <v>#N/A</v>
      </c>
      <c r="M1234" s="6"/>
      <c r="N1234" s="6"/>
      <c r="O1234" s="6"/>
      <c r="P1234" s="6"/>
      <c r="Q1234" s="6"/>
      <c r="R1234" s="6" t="s">
        <v>10780</v>
      </c>
      <c r="S1234" s="6" t="s">
        <v>10781</v>
      </c>
      <c r="T1234" s="6" t="s">
        <v>9531</v>
      </c>
      <c r="U1234" s="6" t="s">
        <v>8629</v>
      </c>
    </row>
    <row r="1235" spans="1:21" x14ac:dyDescent="0.2">
      <c r="A1235" s="9" t="s">
        <v>5304</v>
      </c>
      <c r="B1235" s="9" t="s">
        <v>5303</v>
      </c>
      <c r="C1235" s="9" t="s">
        <v>10779</v>
      </c>
      <c r="D1235" s="9" t="s">
        <v>168</v>
      </c>
      <c r="E1235" s="9" t="s">
        <v>65</v>
      </c>
      <c r="F1235" s="10" t="s">
        <v>66</v>
      </c>
      <c r="G1235" s="9" t="s">
        <v>1237</v>
      </c>
      <c r="H1235" s="9" t="s">
        <v>5305</v>
      </c>
      <c r="I1235" s="9" t="s">
        <v>5306</v>
      </c>
      <c r="J1235" s="9" t="s">
        <v>395</v>
      </c>
      <c r="K1235" s="9" t="s">
        <v>72</v>
      </c>
      <c r="L1235" s="9" t="e">
        <v>#N/A</v>
      </c>
      <c r="M1235" s="9"/>
      <c r="N1235" s="9"/>
      <c r="O1235" s="9"/>
      <c r="P1235" s="9"/>
      <c r="Q1235" s="9"/>
      <c r="R1235" s="9" t="s">
        <v>10780</v>
      </c>
      <c r="S1235" s="9" t="s">
        <v>10782</v>
      </c>
      <c r="T1235" s="9" t="s">
        <v>8803</v>
      </c>
      <c r="U1235" s="9" t="s">
        <v>8629</v>
      </c>
    </row>
    <row r="1236" spans="1:21" x14ac:dyDescent="0.2">
      <c r="A1236" s="6" t="s">
        <v>5322</v>
      </c>
      <c r="B1236" s="6" t="s">
        <v>5321</v>
      </c>
      <c r="C1236" s="6" t="s">
        <v>10779</v>
      </c>
      <c r="D1236" s="6" t="s">
        <v>168</v>
      </c>
      <c r="E1236" s="6" t="s">
        <v>65</v>
      </c>
      <c r="F1236" s="8" t="s">
        <v>66</v>
      </c>
      <c r="G1236" s="6" t="s">
        <v>1237</v>
      </c>
      <c r="H1236" s="6" t="s">
        <v>3322</v>
      </c>
      <c r="I1236" s="6" t="s">
        <v>5323</v>
      </c>
      <c r="J1236" s="6" t="s">
        <v>5324</v>
      </c>
      <c r="K1236" s="6" t="s">
        <v>72</v>
      </c>
      <c r="L1236" s="6" t="e">
        <v>#N/A</v>
      </c>
      <c r="M1236" s="6"/>
      <c r="N1236" s="6"/>
      <c r="O1236" s="6"/>
      <c r="P1236" s="6"/>
      <c r="Q1236" s="6"/>
      <c r="R1236" s="6" t="s">
        <v>10780</v>
      </c>
      <c r="S1236" s="6" t="s">
        <v>10783</v>
      </c>
      <c r="T1236" s="6" t="s">
        <v>10784</v>
      </c>
      <c r="U1236" s="6" t="s">
        <v>8629</v>
      </c>
    </row>
    <row r="1237" spans="1:21" x14ac:dyDescent="0.2">
      <c r="A1237" s="9" t="s">
        <v>2445</v>
      </c>
      <c r="B1237" s="9" t="s">
        <v>2443</v>
      </c>
      <c r="C1237" s="9" t="s">
        <v>10779</v>
      </c>
      <c r="D1237" s="9" t="s">
        <v>168</v>
      </c>
      <c r="E1237" s="9" t="s">
        <v>65</v>
      </c>
      <c r="F1237" s="10" t="s">
        <v>66</v>
      </c>
      <c r="G1237" s="9" t="s">
        <v>1237</v>
      </c>
      <c r="H1237" s="9" t="s">
        <v>2446</v>
      </c>
      <c r="I1237" s="9" t="s">
        <v>577</v>
      </c>
      <c r="J1237" s="9" t="s">
        <v>401</v>
      </c>
      <c r="K1237" s="9" t="s">
        <v>72</v>
      </c>
      <c r="L1237" s="9" t="e">
        <v>#N/A</v>
      </c>
      <c r="M1237" s="9"/>
      <c r="N1237" s="9"/>
      <c r="O1237" s="9"/>
      <c r="P1237" s="9"/>
      <c r="Q1237" s="9"/>
      <c r="R1237" s="9" t="s">
        <v>10780</v>
      </c>
      <c r="S1237" s="9" t="s">
        <v>10785</v>
      </c>
      <c r="T1237" s="9" t="s">
        <v>9737</v>
      </c>
      <c r="U1237" s="9" t="s">
        <v>8629</v>
      </c>
    </row>
    <row r="1238" spans="1:21" x14ac:dyDescent="0.2">
      <c r="A1238" s="6" t="s">
        <v>5338</v>
      </c>
      <c r="B1238" s="6" t="s">
        <v>5337</v>
      </c>
      <c r="C1238" s="6" t="s">
        <v>10779</v>
      </c>
      <c r="D1238" s="6" t="s">
        <v>168</v>
      </c>
      <c r="E1238" s="6" t="s">
        <v>65</v>
      </c>
      <c r="F1238" s="8" t="s">
        <v>66</v>
      </c>
      <c r="G1238" s="6" t="s">
        <v>1237</v>
      </c>
      <c r="H1238" s="6" t="s">
        <v>5339</v>
      </c>
      <c r="I1238" s="6" t="s">
        <v>577</v>
      </c>
      <c r="J1238" s="6" t="s">
        <v>5340</v>
      </c>
      <c r="K1238" s="6" t="s">
        <v>72</v>
      </c>
      <c r="L1238" s="6" t="e">
        <v>#N/A</v>
      </c>
      <c r="M1238" s="6"/>
      <c r="N1238" s="6"/>
      <c r="O1238" s="6"/>
      <c r="P1238" s="6"/>
      <c r="Q1238" s="6"/>
      <c r="R1238" s="6" t="s">
        <v>10780</v>
      </c>
      <c r="S1238" s="6" t="s">
        <v>10786</v>
      </c>
      <c r="T1238" s="6" t="s">
        <v>10787</v>
      </c>
      <c r="U1238" s="6" t="s">
        <v>8629</v>
      </c>
    </row>
    <row r="1239" spans="1:21" x14ac:dyDescent="0.2">
      <c r="A1239" s="9" t="s">
        <v>5354</v>
      </c>
      <c r="B1239" s="9" t="s">
        <v>5353</v>
      </c>
      <c r="C1239" s="9" t="s">
        <v>10779</v>
      </c>
      <c r="D1239" s="9" t="s">
        <v>168</v>
      </c>
      <c r="E1239" s="9" t="s">
        <v>65</v>
      </c>
      <c r="F1239" s="10" t="s">
        <v>66</v>
      </c>
      <c r="G1239" s="9" t="s">
        <v>1237</v>
      </c>
      <c r="H1239" s="9" t="s">
        <v>5355</v>
      </c>
      <c r="I1239" s="9" t="s">
        <v>5356</v>
      </c>
      <c r="J1239" s="9" t="s">
        <v>1397</v>
      </c>
      <c r="K1239" s="9" t="s">
        <v>72</v>
      </c>
      <c r="L1239" s="9" t="e">
        <v>#N/A</v>
      </c>
      <c r="M1239" s="9"/>
      <c r="N1239" s="9"/>
      <c r="O1239" s="9"/>
      <c r="P1239" s="9"/>
      <c r="Q1239" s="9"/>
      <c r="R1239" s="9" t="s">
        <v>10780</v>
      </c>
      <c r="S1239" s="9" t="s">
        <v>10788</v>
      </c>
      <c r="T1239" s="9" t="s">
        <v>10146</v>
      </c>
      <c r="U1239" s="9" t="s">
        <v>8629</v>
      </c>
    </row>
    <row r="1240" spans="1:21" x14ac:dyDescent="0.2">
      <c r="A1240" s="6" t="s">
        <v>5388</v>
      </c>
      <c r="B1240" s="6" t="s">
        <v>5386</v>
      </c>
      <c r="C1240" s="6" t="s">
        <v>10789</v>
      </c>
      <c r="D1240" s="6" t="s">
        <v>168</v>
      </c>
      <c r="E1240" s="6" t="s">
        <v>65</v>
      </c>
      <c r="F1240" s="8" t="s">
        <v>66</v>
      </c>
      <c r="G1240" s="6" t="s">
        <v>1237</v>
      </c>
      <c r="H1240" s="6" t="s">
        <v>5389</v>
      </c>
      <c r="I1240" s="6" t="s">
        <v>5390</v>
      </c>
      <c r="J1240" s="6" t="s">
        <v>861</v>
      </c>
      <c r="K1240" s="6" t="s">
        <v>72</v>
      </c>
      <c r="L1240" s="6" t="e">
        <v>#N/A</v>
      </c>
      <c r="M1240" s="6"/>
      <c r="N1240" s="6"/>
      <c r="O1240" s="6"/>
      <c r="P1240" s="6"/>
      <c r="Q1240" s="6"/>
      <c r="R1240" s="6" t="s">
        <v>10790</v>
      </c>
      <c r="S1240" s="6" t="s">
        <v>10791</v>
      </c>
      <c r="T1240" s="6" t="s">
        <v>8812</v>
      </c>
      <c r="U1240" s="6" t="s">
        <v>8629</v>
      </c>
    </row>
    <row r="1241" spans="1:21" x14ac:dyDescent="0.2">
      <c r="A1241" s="9" t="s">
        <v>1354</v>
      </c>
      <c r="B1241" s="9" t="s">
        <v>1352</v>
      </c>
      <c r="C1241" s="9" t="s">
        <v>10792</v>
      </c>
      <c r="D1241" s="9" t="s">
        <v>168</v>
      </c>
      <c r="E1241" s="9" t="s">
        <v>65</v>
      </c>
      <c r="F1241" s="10" t="s">
        <v>66</v>
      </c>
      <c r="G1241" s="9" t="s">
        <v>1237</v>
      </c>
      <c r="H1241" s="9" t="s">
        <v>1355</v>
      </c>
      <c r="I1241" s="9" t="s">
        <v>1356</v>
      </c>
      <c r="J1241" s="9" t="s">
        <v>1357</v>
      </c>
      <c r="K1241" s="9" t="s">
        <v>72</v>
      </c>
      <c r="L1241" s="9" t="e">
        <v>#N/A</v>
      </c>
      <c r="M1241" s="9"/>
      <c r="N1241" s="9"/>
      <c r="O1241" s="9"/>
      <c r="P1241" s="9"/>
      <c r="Q1241" s="9"/>
      <c r="R1241" s="9" t="s">
        <v>10793</v>
      </c>
      <c r="S1241" s="9" t="s">
        <v>10794</v>
      </c>
      <c r="T1241" s="9" t="s">
        <v>10795</v>
      </c>
      <c r="U1241" s="9" t="s">
        <v>8629</v>
      </c>
    </row>
    <row r="1242" spans="1:21" x14ac:dyDescent="0.2">
      <c r="A1242" s="6" t="s">
        <v>5445</v>
      </c>
      <c r="B1242" s="6" t="s">
        <v>5444</v>
      </c>
      <c r="C1242" s="6" t="s">
        <v>10792</v>
      </c>
      <c r="D1242" s="6" t="s">
        <v>168</v>
      </c>
      <c r="E1242" s="6" t="s">
        <v>65</v>
      </c>
      <c r="F1242" s="8" t="s">
        <v>66</v>
      </c>
      <c r="G1242" s="6" t="s">
        <v>1237</v>
      </c>
      <c r="H1242" s="6" t="s">
        <v>3559</v>
      </c>
      <c r="I1242" s="6" t="s">
        <v>5446</v>
      </c>
      <c r="J1242" s="6" t="s">
        <v>5183</v>
      </c>
      <c r="K1242" s="6" t="s">
        <v>72</v>
      </c>
      <c r="L1242" s="6" t="e">
        <v>#N/A</v>
      </c>
      <c r="M1242" s="6"/>
      <c r="N1242" s="6"/>
      <c r="O1242" s="6"/>
      <c r="P1242" s="6"/>
      <c r="Q1242" s="6"/>
      <c r="R1242" s="6" t="s">
        <v>10793</v>
      </c>
      <c r="S1242" s="6" t="s">
        <v>10796</v>
      </c>
      <c r="T1242" s="6" t="s">
        <v>10453</v>
      </c>
      <c r="U1242" s="6" t="s">
        <v>8629</v>
      </c>
    </row>
    <row r="1243" spans="1:21" x14ac:dyDescent="0.2">
      <c r="A1243" s="9" t="s">
        <v>4074</v>
      </c>
      <c r="B1243" s="9" t="s">
        <v>4069</v>
      </c>
      <c r="C1243" s="9" t="s">
        <v>10797</v>
      </c>
      <c r="D1243" s="9" t="s">
        <v>168</v>
      </c>
      <c r="E1243" s="9" t="s">
        <v>65</v>
      </c>
      <c r="F1243" s="10" t="s">
        <v>66</v>
      </c>
      <c r="G1243" s="9" t="s">
        <v>1237</v>
      </c>
      <c r="H1243" s="9" t="s">
        <v>4075</v>
      </c>
      <c r="I1243" s="9" t="s">
        <v>4076</v>
      </c>
      <c r="J1243" s="9" t="s">
        <v>4077</v>
      </c>
      <c r="K1243" s="9" t="s">
        <v>72</v>
      </c>
      <c r="L1243" s="9" t="e">
        <v>#N/A</v>
      </c>
      <c r="M1243" s="9"/>
      <c r="N1243" s="9"/>
      <c r="O1243" s="9"/>
      <c r="P1243" s="9"/>
      <c r="Q1243" s="9"/>
      <c r="R1243" s="9" t="s">
        <v>10798</v>
      </c>
      <c r="S1243" s="9" t="s">
        <v>10799</v>
      </c>
      <c r="T1243" s="9" t="s">
        <v>10800</v>
      </c>
      <c r="U1243" s="9" t="s">
        <v>8629</v>
      </c>
    </row>
    <row r="1244" spans="1:21" x14ac:dyDescent="0.2">
      <c r="A1244" s="6" t="s">
        <v>5853</v>
      </c>
      <c r="B1244" s="6" t="s">
        <v>5850</v>
      </c>
      <c r="C1244" s="6" t="s">
        <v>10797</v>
      </c>
      <c r="D1244" s="6" t="s">
        <v>168</v>
      </c>
      <c r="E1244" s="6" t="s">
        <v>65</v>
      </c>
      <c r="F1244" s="8" t="s">
        <v>66</v>
      </c>
      <c r="G1244" s="6" t="s">
        <v>1237</v>
      </c>
      <c r="H1244" s="6" t="s">
        <v>5854</v>
      </c>
      <c r="I1244" s="6" t="s">
        <v>5855</v>
      </c>
      <c r="J1244" s="6" t="s">
        <v>3440</v>
      </c>
      <c r="K1244" s="6" t="s">
        <v>72</v>
      </c>
      <c r="L1244" s="6" t="e">
        <v>#N/A</v>
      </c>
      <c r="M1244" s="6"/>
      <c r="N1244" s="6"/>
      <c r="O1244" s="6"/>
      <c r="P1244" s="6"/>
      <c r="Q1244" s="6"/>
      <c r="R1244" s="6" t="s">
        <v>10798</v>
      </c>
      <c r="S1244" s="6" t="s">
        <v>10801</v>
      </c>
      <c r="T1244" s="6" t="s">
        <v>10468</v>
      </c>
      <c r="U1244" s="6" t="s">
        <v>8629</v>
      </c>
    </row>
    <row r="1245" spans="1:21" x14ac:dyDescent="0.2">
      <c r="A1245" s="9" t="s">
        <v>6287</v>
      </c>
      <c r="B1245" s="9" t="s">
        <v>6283</v>
      </c>
      <c r="C1245" s="9" t="s">
        <v>10797</v>
      </c>
      <c r="D1245" s="9" t="s">
        <v>63</v>
      </c>
      <c r="E1245" s="9" t="s">
        <v>65</v>
      </c>
      <c r="F1245" s="10" t="s">
        <v>66</v>
      </c>
      <c r="G1245" s="9" t="s">
        <v>1237</v>
      </c>
      <c r="H1245" s="9" t="s">
        <v>6288</v>
      </c>
      <c r="I1245" s="9" t="s">
        <v>6289</v>
      </c>
      <c r="J1245" s="9" t="s">
        <v>88</v>
      </c>
      <c r="K1245" s="9" t="s">
        <v>72</v>
      </c>
      <c r="L1245" s="9" t="e">
        <v>#N/A</v>
      </c>
      <c r="M1245" s="9"/>
      <c r="N1245" s="9"/>
      <c r="O1245" s="9"/>
      <c r="P1245" s="9"/>
      <c r="Q1245" s="9"/>
      <c r="R1245" s="9" t="s">
        <v>10798</v>
      </c>
      <c r="S1245" s="9" t="s">
        <v>10802</v>
      </c>
      <c r="T1245" s="9" t="s">
        <v>8849</v>
      </c>
      <c r="U1245" s="9" t="s">
        <v>8627</v>
      </c>
    </row>
    <row r="1246" spans="1:21" x14ac:dyDescent="0.2">
      <c r="A1246" s="6" t="s">
        <v>5887</v>
      </c>
      <c r="B1246" s="6" t="s">
        <v>5885</v>
      </c>
      <c r="C1246" s="6" t="s">
        <v>10797</v>
      </c>
      <c r="D1246" s="6" t="s">
        <v>63</v>
      </c>
      <c r="E1246" s="6" t="s">
        <v>65</v>
      </c>
      <c r="F1246" s="8" t="s">
        <v>66</v>
      </c>
      <c r="G1246" s="6" t="s">
        <v>1237</v>
      </c>
      <c r="H1246" s="6" t="s">
        <v>5888</v>
      </c>
      <c r="I1246" s="6" t="s">
        <v>5889</v>
      </c>
      <c r="J1246" s="6" t="s">
        <v>236</v>
      </c>
      <c r="K1246" s="6" t="s">
        <v>72</v>
      </c>
      <c r="L1246" s="6" t="e">
        <v>#N/A</v>
      </c>
      <c r="M1246" s="6"/>
      <c r="N1246" s="6"/>
      <c r="O1246" s="6"/>
      <c r="P1246" s="6"/>
      <c r="Q1246" s="6"/>
      <c r="R1246" s="6" t="s">
        <v>10798</v>
      </c>
      <c r="S1246" s="6" t="s">
        <v>10803</v>
      </c>
      <c r="T1246" s="6" t="s">
        <v>8829</v>
      </c>
      <c r="U1246" s="6" t="s">
        <v>9023</v>
      </c>
    </row>
    <row r="1247" spans="1:21" x14ac:dyDescent="0.2">
      <c r="A1247" s="9" t="s">
        <v>1347</v>
      </c>
      <c r="B1247" s="9" t="s">
        <v>10804</v>
      </c>
      <c r="C1247" s="9" t="s">
        <v>10805</v>
      </c>
      <c r="D1247" s="9" t="s">
        <v>168</v>
      </c>
      <c r="E1247" s="9" t="s">
        <v>65</v>
      </c>
      <c r="F1247" s="10" t="s">
        <v>66</v>
      </c>
      <c r="G1247" s="9" t="s">
        <v>1237</v>
      </c>
      <c r="H1247" s="9" t="s">
        <v>1348</v>
      </c>
      <c r="I1247" s="9" t="s">
        <v>1349</v>
      </c>
      <c r="J1247" s="9" t="s">
        <v>219</v>
      </c>
      <c r="K1247" s="9" t="s">
        <v>72</v>
      </c>
      <c r="L1247" s="9" t="e">
        <v>#N/A</v>
      </c>
      <c r="M1247" s="9"/>
      <c r="N1247" s="9"/>
      <c r="O1247" s="9"/>
      <c r="P1247" s="9"/>
      <c r="Q1247" s="9"/>
      <c r="R1247" s="9" t="s">
        <v>10806</v>
      </c>
      <c r="S1247" s="9" t="s">
        <v>10807</v>
      </c>
      <c r="T1247" s="9" t="s">
        <v>8817</v>
      </c>
      <c r="U1247" s="9" t="s">
        <v>8629</v>
      </c>
    </row>
    <row r="1248" spans="1:21" x14ac:dyDescent="0.2">
      <c r="A1248" s="6" t="s">
        <v>1942</v>
      </c>
      <c r="B1248" s="6" t="s">
        <v>1938</v>
      </c>
      <c r="C1248" s="6" t="s">
        <v>10805</v>
      </c>
      <c r="D1248" s="6" t="s">
        <v>168</v>
      </c>
      <c r="E1248" s="6" t="s">
        <v>65</v>
      </c>
      <c r="F1248" s="8" t="s">
        <v>66</v>
      </c>
      <c r="G1248" s="6" t="s">
        <v>1237</v>
      </c>
      <c r="H1248" s="6" t="s">
        <v>1943</v>
      </c>
      <c r="I1248" s="6" t="s">
        <v>1944</v>
      </c>
      <c r="J1248" s="6" t="s">
        <v>1350</v>
      </c>
      <c r="K1248" s="6" t="s">
        <v>72</v>
      </c>
      <c r="L1248" s="6" t="e">
        <v>#N/A</v>
      </c>
      <c r="M1248" s="6"/>
      <c r="N1248" s="6"/>
      <c r="O1248" s="6"/>
      <c r="P1248" s="6"/>
      <c r="Q1248" s="6"/>
      <c r="R1248" s="6" t="s">
        <v>10806</v>
      </c>
      <c r="S1248" s="6" t="s">
        <v>10808</v>
      </c>
      <c r="T1248" s="6" t="s">
        <v>9531</v>
      </c>
      <c r="U1248" s="6" t="s">
        <v>8629</v>
      </c>
    </row>
    <row r="1249" spans="1:21" x14ac:dyDescent="0.2">
      <c r="A1249" s="9" t="s">
        <v>5990</v>
      </c>
      <c r="B1249" s="9" t="s">
        <v>5986</v>
      </c>
      <c r="C1249" s="9" t="s">
        <v>10805</v>
      </c>
      <c r="D1249" s="9" t="s">
        <v>168</v>
      </c>
      <c r="E1249" s="9" t="s">
        <v>65</v>
      </c>
      <c r="F1249" s="10" t="s">
        <v>66</v>
      </c>
      <c r="G1249" s="9" t="s">
        <v>1237</v>
      </c>
      <c r="H1249" s="9" t="s">
        <v>5991</v>
      </c>
      <c r="I1249" s="9" t="s">
        <v>5992</v>
      </c>
      <c r="J1249" s="9" t="s">
        <v>5993</v>
      </c>
      <c r="K1249" s="9" t="s">
        <v>72</v>
      </c>
      <c r="L1249" s="9" t="e">
        <v>#N/A</v>
      </c>
      <c r="M1249" s="9"/>
      <c r="N1249" s="9"/>
      <c r="O1249" s="9"/>
      <c r="P1249" s="9"/>
      <c r="Q1249" s="9"/>
      <c r="R1249" s="9" t="s">
        <v>10806</v>
      </c>
      <c r="S1249" s="9" t="s">
        <v>10809</v>
      </c>
      <c r="T1249" s="9" t="s">
        <v>10810</v>
      </c>
      <c r="U1249" s="9" t="s">
        <v>8629</v>
      </c>
    </row>
    <row r="1250" spans="1:21" x14ac:dyDescent="0.2">
      <c r="A1250" s="6" t="s">
        <v>1338</v>
      </c>
      <c r="B1250" s="6" t="s">
        <v>1335</v>
      </c>
      <c r="C1250" s="6" t="s">
        <v>10805</v>
      </c>
      <c r="D1250" s="6" t="s">
        <v>168</v>
      </c>
      <c r="E1250" s="6" t="s">
        <v>65</v>
      </c>
      <c r="F1250" s="8" t="s">
        <v>66</v>
      </c>
      <c r="G1250" s="6" t="s">
        <v>1237</v>
      </c>
      <c r="H1250" s="6" t="s">
        <v>1339</v>
      </c>
      <c r="I1250" s="6" t="s">
        <v>1340</v>
      </c>
      <c r="J1250" s="6" t="s">
        <v>1341</v>
      </c>
      <c r="K1250" s="6" t="s">
        <v>72</v>
      </c>
      <c r="L1250" s="6" t="e">
        <v>#N/A</v>
      </c>
      <c r="M1250" s="6"/>
      <c r="N1250" s="6"/>
      <c r="O1250" s="6"/>
      <c r="P1250" s="6"/>
      <c r="Q1250" s="6"/>
      <c r="R1250" s="6" t="s">
        <v>10806</v>
      </c>
      <c r="S1250" s="6" t="s">
        <v>10811</v>
      </c>
      <c r="T1250" s="6" t="s">
        <v>10079</v>
      </c>
      <c r="U1250" s="6" t="s">
        <v>8629</v>
      </c>
    </row>
    <row r="1251" spans="1:21" x14ac:dyDescent="0.2">
      <c r="A1251" s="9" t="s">
        <v>1331</v>
      </c>
      <c r="B1251" s="9" t="s">
        <v>1330</v>
      </c>
      <c r="C1251" s="9" t="s">
        <v>10805</v>
      </c>
      <c r="D1251" s="9" t="s">
        <v>63</v>
      </c>
      <c r="E1251" s="9" t="s">
        <v>65</v>
      </c>
      <c r="F1251" s="10" t="s">
        <v>66</v>
      </c>
      <c r="G1251" s="9" t="s">
        <v>1237</v>
      </c>
      <c r="H1251" s="9" t="s">
        <v>1332</v>
      </c>
      <c r="I1251" s="9" t="s">
        <v>1333</v>
      </c>
      <c r="J1251" s="9" t="s">
        <v>194</v>
      </c>
      <c r="K1251" s="9" t="s">
        <v>72</v>
      </c>
      <c r="L1251" s="9" t="e">
        <v>#N/A</v>
      </c>
      <c r="M1251" s="9"/>
      <c r="N1251" s="9"/>
      <c r="O1251" s="9"/>
      <c r="P1251" s="9"/>
      <c r="Q1251" s="9"/>
      <c r="R1251" s="9" t="s">
        <v>10806</v>
      </c>
      <c r="S1251" s="9" t="s">
        <v>10812</v>
      </c>
      <c r="T1251" s="9" t="s">
        <v>8933</v>
      </c>
      <c r="U1251" s="9" t="s">
        <v>8826</v>
      </c>
    </row>
    <row r="1252" spans="1:21" x14ac:dyDescent="0.2">
      <c r="A1252" s="6" t="s">
        <v>1325</v>
      </c>
      <c r="B1252" s="6" t="s">
        <v>1324</v>
      </c>
      <c r="C1252" s="6" t="s">
        <v>10805</v>
      </c>
      <c r="D1252" s="6" t="s">
        <v>63</v>
      </c>
      <c r="E1252" s="6" t="s">
        <v>65</v>
      </c>
      <c r="F1252" s="8" t="s">
        <v>66</v>
      </c>
      <c r="G1252" s="6" t="s">
        <v>1237</v>
      </c>
      <c r="H1252" s="6" t="s">
        <v>1326</v>
      </c>
      <c r="I1252" s="6" t="s">
        <v>1327</v>
      </c>
      <c r="J1252" s="6" t="s">
        <v>1328</v>
      </c>
      <c r="K1252" s="6" t="s">
        <v>72</v>
      </c>
      <c r="L1252" s="6" t="e">
        <v>#N/A</v>
      </c>
      <c r="M1252" s="6"/>
      <c r="N1252" s="6"/>
      <c r="O1252" s="6"/>
      <c r="P1252" s="6"/>
      <c r="Q1252" s="6"/>
      <c r="R1252" s="6" t="s">
        <v>10806</v>
      </c>
      <c r="S1252" s="6" t="s">
        <v>10813</v>
      </c>
      <c r="T1252" s="6" t="s">
        <v>10814</v>
      </c>
      <c r="U1252" s="6" t="s">
        <v>8826</v>
      </c>
    </row>
    <row r="1253" spans="1:21" x14ac:dyDescent="0.2">
      <c r="A1253" s="9" t="s">
        <v>10815</v>
      </c>
      <c r="B1253" s="9" t="s">
        <v>10816</v>
      </c>
      <c r="C1253" s="9" t="s">
        <v>10805</v>
      </c>
      <c r="D1253" s="9" t="s">
        <v>168</v>
      </c>
      <c r="E1253" s="9" t="s">
        <v>65</v>
      </c>
      <c r="F1253" s="10" t="s">
        <v>66</v>
      </c>
      <c r="G1253" s="9" t="s">
        <v>1237</v>
      </c>
      <c r="H1253" s="9" t="s">
        <v>10817</v>
      </c>
      <c r="I1253" s="9" t="s">
        <v>10818</v>
      </c>
      <c r="J1253" s="9" t="s">
        <v>1350</v>
      </c>
      <c r="K1253" s="9" t="s">
        <v>72</v>
      </c>
      <c r="L1253" s="9" t="e">
        <v>#N/A</v>
      </c>
      <c r="M1253" s="9"/>
      <c r="N1253" s="9"/>
      <c r="O1253" s="9"/>
      <c r="P1253" s="9"/>
      <c r="Q1253" s="9"/>
      <c r="R1253" s="9" t="s">
        <v>10806</v>
      </c>
      <c r="S1253" s="9" t="s">
        <v>10819</v>
      </c>
      <c r="T1253" s="9" t="s">
        <v>9531</v>
      </c>
      <c r="U1253" s="9" t="s">
        <v>8629</v>
      </c>
    </row>
    <row r="1254" spans="1:21" x14ac:dyDescent="0.2">
      <c r="A1254" s="6" t="s">
        <v>1319</v>
      </c>
      <c r="B1254" s="6" t="s">
        <v>1318</v>
      </c>
      <c r="C1254" s="6" t="s">
        <v>10805</v>
      </c>
      <c r="D1254" s="6" t="s">
        <v>63</v>
      </c>
      <c r="E1254" s="6" t="s">
        <v>65</v>
      </c>
      <c r="F1254" s="8" t="s">
        <v>66</v>
      </c>
      <c r="G1254" s="6" t="s">
        <v>1237</v>
      </c>
      <c r="H1254" s="6" t="s">
        <v>1320</v>
      </c>
      <c r="I1254" s="6" t="s">
        <v>1321</v>
      </c>
      <c r="J1254" s="6" t="s">
        <v>1322</v>
      </c>
      <c r="K1254" s="6" t="s">
        <v>72</v>
      </c>
      <c r="L1254" s="6" t="e">
        <v>#N/A</v>
      </c>
      <c r="M1254" s="6"/>
      <c r="N1254" s="6"/>
      <c r="O1254" s="6"/>
      <c r="P1254" s="6"/>
      <c r="Q1254" s="6"/>
      <c r="R1254" s="6" t="s">
        <v>10806</v>
      </c>
      <c r="S1254" s="6" t="s">
        <v>10820</v>
      </c>
      <c r="T1254" s="6" t="s">
        <v>10821</v>
      </c>
      <c r="U1254" s="6" t="s">
        <v>8826</v>
      </c>
    </row>
    <row r="1255" spans="1:21" x14ac:dyDescent="0.2">
      <c r="A1255" s="9" t="s">
        <v>1877</v>
      </c>
      <c r="B1255" s="9" t="s">
        <v>1873</v>
      </c>
      <c r="C1255" s="9" t="s">
        <v>10805</v>
      </c>
      <c r="D1255" s="9" t="s">
        <v>168</v>
      </c>
      <c r="E1255" s="9" t="s">
        <v>65</v>
      </c>
      <c r="F1255" s="10" t="s">
        <v>66</v>
      </c>
      <c r="G1255" s="9" t="s">
        <v>1237</v>
      </c>
      <c r="H1255" s="9" t="s">
        <v>1878</v>
      </c>
      <c r="I1255" s="9" t="s">
        <v>1879</v>
      </c>
      <c r="J1255" s="9" t="s">
        <v>1350</v>
      </c>
      <c r="K1255" s="9" t="s">
        <v>72</v>
      </c>
      <c r="L1255" s="9" t="e">
        <v>#N/A</v>
      </c>
      <c r="M1255" s="9"/>
      <c r="N1255" s="9"/>
      <c r="O1255" s="9"/>
      <c r="P1255" s="9"/>
      <c r="Q1255" s="9"/>
      <c r="R1255" s="9" t="s">
        <v>10806</v>
      </c>
      <c r="S1255" s="9" t="s">
        <v>10822</v>
      </c>
      <c r="T1255" s="9" t="s">
        <v>9531</v>
      </c>
      <c r="U1255" s="9" t="s">
        <v>8629</v>
      </c>
    </row>
    <row r="1256" spans="1:21" x14ac:dyDescent="0.2">
      <c r="A1256" s="6" t="s">
        <v>1314</v>
      </c>
      <c r="B1256" s="6" t="s">
        <v>1313</v>
      </c>
      <c r="C1256" s="6" t="s">
        <v>10805</v>
      </c>
      <c r="D1256" s="6" t="s">
        <v>63</v>
      </c>
      <c r="E1256" s="6" t="s">
        <v>65</v>
      </c>
      <c r="F1256" s="8" t="s">
        <v>66</v>
      </c>
      <c r="G1256" s="6" t="s">
        <v>1237</v>
      </c>
      <c r="H1256" s="6" t="s">
        <v>1315</v>
      </c>
      <c r="I1256" s="6" t="s">
        <v>1316</v>
      </c>
      <c r="J1256" s="6" t="s">
        <v>194</v>
      </c>
      <c r="K1256" s="6" t="s">
        <v>72</v>
      </c>
      <c r="L1256" s="6" t="e">
        <v>#N/A</v>
      </c>
      <c r="M1256" s="6"/>
      <c r="N1256" s="6"/>
      <c r="O1256" s="6"/>
      <c r="P1256" s="6"/>
      <c r="Q1256" s="6"/>
      <c r="R1256" s="6" t="s">
        <v>10806</v>
      </c>
      <c r="S1256" s="6" t="s">
        <v>10823</v>
      </c>
      <c r="T1256" s="6" t="s">
        <v>8933</v>
      </c>
      <c r="U1256" s="6" t="s">
        <v>9023</v>
      </c>
    </row>
    <row r="1257" spans="1:21" x14ac:dyDescent="0.2">
      <c r="A1257" s="9" t="s">
        <v>1308</v>
      </c>
      <c r="B1257" s="9" t="s">
        <v>1304</v>
      </c>
      <c r="C1257" s="9" t="s">
        <v>10805</v>
      </c>
      <c r="D1257" s="9" t="s">
        <v>168</v>
      </c>
      <c r="E1257" s="9" t="s">
        <v>65</v>
      </c>
      <c r="F1257" s="10" t="s">
        <v>66</v>
      </c>
      <c r="G1257" s="9" t="s">
        <v>1237</v>
      </c>
      <c r="H1257" s="9" t="s">
        <v>1309</v>
      </c>
      <c r="I1257" s="9" t="s">
        <v>1310</v>
      </c>
      <c r="J1257" s="9" t="s">
        <v>1311</v>
      </c>
      <c r="K1257" s="9" t="s">
        <v>72</v>
      </c>
      <c r="L1257" s="9" t="e">
        <v>#N/A</v>
      </c>
      <c r="M1257" s="9"/>
      <c r="N1257" s="9"/>
      <c r="O1257" s="9"/>
      <c r="P1257" s="9"/>
      <c r="Q1257" s="9"/>
      <c r="R1257" s="9" t="s">
        <v>10806</v>
      </c>
      <c r="S1257" s="9" t="s">
        <v>10824</v>
      </c>
      <c r="T1257" s="9" t="s">
        <v>10825</v>
      </c>
      <c r="U1257" s="9" t="s">
        <v>8629</v>
      </c>
    </row>
    <row r="1258" spans="1:21" x14ac:dyDescent="0.2">
      <c r="A1258" s="6" t="s">
        <v>6104</v>
      </c>
      <c r="B1258" s="6" t="s">
        <v>6099</v>
      </c>
      <c r="C1258" s="6" t="s">
        <v>10805</v>
      </c>
      <c r="D1258" s="6" t="s">
        <v>168</v>
      </c>
      <c r="E1258" s="6" t="s">
        <v>65</v>
      </c>
      <c r="F1258" s="8" t="s">
        <v>66</v>
      </c>
      <c r="G1258" s="6" t="s">
        <v>1237</v>
      </c>
      <c r="H1258" s="6" t="s">
        <v>6105</v>
      </c>
      <c r="I1258" s="6" t="s">
        <v>6106</v>
      </c>
      <c r="J1258" s="6" t="s">
        <v>401</v>
      </c>
      <c r="K1258" s="6" t="s">
        <v>72</v>
      </c>
      <c r="L1258" s="6" t="e">
        <v>#N/A</v>
      </c>
      <c r="M1258" s="6"/>
      <c r="N1258" s="6"/>
      <c r="O1258" s="6"/>
      <c r="P1258" s="6"/>
      <c r="Q1258" s="6"/>
      <c r="R1258" s="6" t="s">
        <v>10806</v>
      </c>
      <c r="S1258" s="6" t="s">
        <v>10826</v>
      </c>
      <c r="T1258" s="6" t="s">
        <v>9737</v>
      </c>
      <c r="U1258" s="6" t="s">
        <v>8629</v>
      </c>
    </row>
    <row r="1259" spans="1:21" x14ac:dyDescent="0.2">
      <c r="A1259" s="9" t="s">
        <v>1301</v>
      </c>
      <c r="B1259" s="9" t="s">
        <v>1300</v>
      </c>
      <c r="C1259" s="9" t="s">
        <v>10805</v>
      </c>
      <c r="D1259" s="9" t="s">
        <v>168</v>
      </c>
      <c r="E1259" s="9" t="s">
        <v>65</v>
      </c>
      <c r="F1259" s="10" t="s">
        <v>66</v>
      </c>
      <c r="G1259" s="9" t="s">
        <v>1237</v>
      </c>
      <c r="H1259" s="9" t="s">
        <v>1302</v>
      </c>
      <c r="I1259" s="9" t="s">
        <v>283</v>
      </c>
      <c r="J1259" s="9" t="s">
        <v>256</v>
      </c>
      <c r="K1259" s="9" t="s">
        <v>72</v>
      </c>
      <c r="L1259" s="9" t="e">
        <v>#N/A</v>
      </c>
      <c r="M1259" s="9"/>
      <c r="N1259" s="9"/>
      <c r="O1259" s="9"/>
      <c r="P1259" s="9"/>
      <c r="Q1259" s="9"/>
      <c r="R1259" s="9" t="s">
        <v>10806</v>
      </c>
      <c r="S1259" s="9" t="s">
        <v>10827</v>
      </c>
      <c r="T1259" s="9" t="s">
        <v>9137</v>
      </c>
      <c r="U1259" s="9" t="s">
        <v>8629</v>
      </c>
    </row>
    <row r="1260" spans="1:21" x14ac:dyDescent="0.2">
      <c r="A1260" s="6" t="s">
        <v>5872</v>
      </c>
      <c r="B1260" s="6" t="s">
        <v>5868</v>
      </c>
      <c r="C1260" s="6" t="s">
        <v>10805</v>
      </c>
      <c r="D1260" s="6" t="s">
        <v>168</v>
      </c>
      <c r="E1260" s="6" t="s">
        <v>65</v>
      </c>
      <c r="F1260" s="8" t="s">
        <v>66</v>
      </c>
      <c r="G1260" s="6" t="s">
        <v>1237</v>
      </c>
      <c r="H1260" s="6" t="s">
        <v>5873</v>
      </c>
      <c r="I1260" s="6" t="s">
        <v>5874</v>
      </c>
      <c r="J1260" s="6" t="s">
        <v>5875</v>
      </c>
      <c r="K1260" s="6" t="s">
        <v>72</v>
      </c>
      <c r="L1260" s="6" t="e">
        <v>#N/A</v>
      </c>
      <c r="M1260" s="6"/>
      <c r="N1260" s="6"/>
      <c r="O1260" s="6"/>
      <c r="P1260" s="6"/>
      <c r="Q1260" s="6"/>
      <c r="R1260" s="6" t="s">
        <v>10806</v>
      </c>
      <c r="S1260" s="6" t="s">
        <v>10828</v>
      </c>
      <c r="T1260" s="6" t="s">
        <v>10829</v>
      </c>
      <c r="U1260" s="6" t="s">
        <v>8629</v>
      </c>
    </row>
    <row r="1261" spans="1:21" x14ac:dyDescent="0.2">
      <c r="A1261" s="9" t="s">
        <v>4636</v>
      </c>
      <c r="B1261" s="9" t="s">
        <v>4635</v>
      </c>
      <c r="C1261" s="9" t="s">
        <v>10805</v>
      </c>
      <c r="D1261" s="9" t="s">
        <v>63</v>
      </c>
      <c r="E1261" s="9" t="s">
        <v>65</v>
      </c>
      <c r="F1261" s="10" t="s">
        <v>66</v>
      </c>
      <c r="G1261" s="9" t="s">
        <v>1237</v>
      </c>
      <c r="H1261" s="9" t="s">
        <v>4637</v>
      </c>
      <c r="I1261" s="9" t="s">
        <v>2366</v>
      </c>
      <c r="J1261" s="9" t="s">
        <v>4638</v>
      </c>
      <c r="K1261" s="9" t="s">
        <v>72</v>
      </c>
      <c r="L1261" s="9" t="e">
        <v>#N/A</v>
      </c>
      <c r="M1261" s="9"/>
      <c r="N1261" s="9"/>
      <c r="O1261" s="9"/>
      <c r="P1261" s="9"/>
      <c r="Q1261" s="9"/>
      <c r="R1261" s="9" t="s">
        <v>10806</v>
      </c>
      <c r="S1261" s="9" t="s">
        <v>10830</v>
      </c>
      <c r="T1261" s="9" t="s">
        <v>10831</v>
      </c>
      <c r="U1261" s="9" t="s">
        <v>8826</v>
      </c>
    </row>
    <row r="1262" spans="1:21" x14ac:dyDescent="0.2">
      <c r="A1262" s="6" t="s">
        <v>5950</v>
      </c>
      <c r="B1262" s="6" t="s">
        <v>5949</v>
      </c>
      <c r="C1262" s="6" t="s">
        <v>10805</v>
      </c>
      <c r="D1262" s="6" t="s">
        <v>63</v>
      </c>
      <c r="E1262" s="6" t="s">
        <v>65</v>
      </c>
      <c r="F1262" s="8" t="s">
        <v>66</v>
      </c>
      <c r="G1262" s="6" t="s">
        <v>1237</v>
      </c>
      <c r="H1262" s="6" t="s">
        <v>5951</v>
      </c>
      <c r="I1262" s="6" t="s">
        <v>4033</v>
      </c>
      <c r="J1262" s="6" t="s">
        <v>426</v>
      </c>
      <c r="K1262" s="6" t="s">
        <v>72</v>
      </c>
      <c r="L1262" s="6" t="e">
        <v>#N/A</v>
      </c>
      <c r="M1262" s="6"/>
      <c r="N1262" s="6"/>
      <c r="O1262" s="6"/>
      <c r="P1262" s="6"/>
      <c r="Q1262" s="6"/>
      <c r="R1262" s="6" t="s">
        <v>10806</v>
      </c>
      <c r="S1262" s="6" t="s">
        <v>10832</v>
      </c>
      <c r="T1262" s="6" t="s">
        <v>8825</v>
      </c>
      <c r="U1262" s="6" t="s">
        <v>8826</v>
      </c>
    </row>
    <row r="1263" spans="1:21" x14ac:dyDescent="0.2">
      <c r="A1263" s="9" t="s">
        <v>1248</v>
      </c>
      <c r="B1263" s="9" t="s">
        <v>10833</v>
      </c>
      <c r="C1263" s="9" t="s">
        <v>10805</v>
      </c>
      <c r="D1263" s="9" t="s">
        <v>168</v>
      </c>
      <c r="E1263" s="9" t="s">
        <v>65</v>
      </c>
      <c r="F1263" s="10" t="s">
        <v>66</v>
      </c>
      <c r="G1263" s="9" t="s">
        <v>1237</v>
      </c>
      <c r="H1263" s="9" t="s">
        <v>1249</v>
      </c>
      <c r="I1263" s="9" t="s">
        <v>1250</v>
      </c>
      <c r="J1263" s="9" t="s">
        <v>365</v>
      </c>
      <c r="K1263" s="9" t="s">
        <v>72</v>
      </c>
      <c r="L1263" s="9" t="e">
        <v>#N/A</v>
      </c>
      <c r="M1263" s="9"/>
      <c r="N1263" s="9"/>
      <c r="O1263" s="9"/>
      <c r="P1263" s="9"/>
      <c r="Q1263" s="9"/>
      <c r="R1263" s="9" t="s">
        <v>10806</v>
      </c>
      <c r="S1263" s="9" t="s">
        <v>10834</v>
      </c>
      <c r="T1263" s="9" t="s">
        <v>8807</v>
      </c>
      <c r="U1263" s="9" t="s">
        <v>8629</v>
      </c>
    </row>
    <row r="1264" spans="1:21" x14ac:dyDescent="0.2">
      <c r="A1264" s="6" t="s">
        <v>6138</v>
      </c>
      <c r="B1264" s="6" t="s">
        <v>6135</v>
      </c>
      <c r="C1264" s="6" t="s">
        <v>10805</v>
      </c>
      <c r="D1264" s="6" t="s">
        <v>168</v>
      </c>
      <c r="E1264" s="6" t="s">
        <v>65</v>
      </c>
      <c r="F1264" s="8" t="s">
        <v>66</v>
      </c>
      <c r="G1264" s="6" t="s">
        <v>1237</v>
      </c>
      <c r="H1264" s="6" t="s">
        <v>6139</v>
      </c>
      <c r="I1264" s="6" t="s">
        <v>6140</v>
      </c>
      <c r="J1264" s="6" t="s">
        <v>1081</v>
      </c>
      <c r="K1264" s="6" t="s">
        <v>72</v>
      </c>
      <c r="L1264" s="6" t="e">
        <v>#N/A</v>
      </c>
      <c r="M1264" s="6"/>
      <c r="N1264" s="6"/>
      <c r="O1264" s="6"/>
      <c r="P1264" s="6"/>
      <c r="Q1264" s="6"/>
      <c r="R1264" s="6" t="s">
        <v>10806</v>
      </c>
      <c r="S1264" s="6" t="s">
        <v>10835</v>
      </c>
      <c r="T1264" s="6" t="s">
        <v>8942</v>
      </c>
      <c r="U1264" s="6" t="s">
        <v>8629</v>
      </c>
    </row>
    <row r="1265" spans="1:21" x14ac:dyDescent="0.2">
      <c r="A1265" s="9" t="s">
        <v>5998</v>
      </c>
      <c r="B1265" s="9" t="s">
        <v>5995</v>
      </c>
      <c r="C1265" s="9" t="s">
        <v>10805</v>
      </c>
      <c r="D1265" s="9" t="s">
        <v>168</v>
      </c>
      <c r="E1265" s="9" t="s">
        <v>65</v>
      </c>
      <c r="F1265" s="10" t="s">
        <v>66</v>
      </c>
      <c r="G1265" s="9" t="s">
        <v>1237</v>
      </c>
      <c r="H1265" s="9" t="s">
        <v>5999</v>
      </c>
      <c r="I1265" s="9" t="s">
        <v>6000</v>
      </c>
      <c r="J1265" s="9" t="s">
        <v>6001</v>
      </c>
      <c r="K1265" s="9" t="s">
        <v>72</v>
      </c>
      <c r="L1265" s="9" t="e">
        <v>#N/A</v>
      </c>
      <c r="M1265" s="9"/>
      <c r="N1265" s="9"/>
      <c r="O1265" s="9"/>
      <c r="P1265" s="9"/>
      <c r="Q1265" s="9"/>
      <c r="R1265" s="9" t="s">
        <v>10806</v>
      </c>
      <c r="S1265" s="9" t="s">
        <v>10836</v>
      </c>
      <c r="T1265" s="9" t="s">
        <v>8820</v>
      </c>
      <c r="U1265" s="9" t="s">
        <v>8629</v>
      </c>
    </row>
    <row r="1266" spans="1:21" x14ac:dyDescent="0.2">
      <c r="A1266" s="6" t="s">
        <v>4611</v>
      </c>
      <c r="B1266" s="6" t="s">
        <v>4608</v>
      </c>
      <c r="C1266" s="6" t="s">
        <v>10805</v>
      </c>
      <c r="D1266" s="6" t="s">
        <v>168</v>
      </c>
      <c r="E1266" s="6" t="s">
        <v>65</v>
      </c>
      <c r="F1266" s="8" t="s">
        <v>66</v>
      </c>
      <c r="G1266" s="6" t="s">
        <v>1237</v>
      </c>
      <c r="H1266" s="6" t="s">
        <v>4612</v>
      </c>
      <c r="I1266" s="6" t="s">
        <v>2607</v>
      </c>
      <c r="J1266" s="6" t="s">
        <v>4613</v>
      </c>
      <c r="K1266" s="6" t="s">
        <v>72</v>
      </c>
      <c r="L1266" s="6" t="e">
        <v>#N/A</v>
      </c>
      <c r="M1266" s="6"/>
      <c r="N1266" s="6"/>
      <c r="O1266" s="6"/>
      <c r="P1266" s="6"/>
      <c r="Q1266" s="6"/>
      <c r="R1266" s="6" t="s">
        <v>10806</v>
      </c>
      <c r="S1266" s="6" t="s">
        <v>10837</v>
      </c>
      <c r="T1266" s="6" t="s">
        <v>10335</v>
      </c>
      <c r="U1266" s="6" t="s">
        <v>8629</v>
      </c>
    </row>
    <row r="1267" spans="1:21" x14ac:dyDescent="0.2">
      <c r="A1267" s="9" t="s">
        <v>1296</v>
      </c>
      <c r="B1267" s="9" t="s">
        <v>1295</v>
      </c>
      <c r="C1267" s="9" t="s">
        <v>10805</v>
      </c>
      <c r="D1267" s="9" t="s">
        <v>168</v>
      </c>
      <c r="E1267" s="9" t="s">
        <v>65</v>
      </c>
      <c r="F1267" s="10" t="s">
        <v>66</v>
      </c>
      <c r="G1267" s="9" t="s">
        <v>1237</v>
      </c>
      <c r="H1267" s="9" t="s">
        <v>1297</v>
      </c>
      <c r="I1267" s="9" t="s">
        <v>1298</v>
      </c>
      <c r="J1267" s="9" t="s">
        <v>578</v>
      </c>
      <c r="K1267" s="9" t="s">
        <v>72</v>
      </c>
      <c r="L1267" s="9" t="e">
        <v>#N/A</v>
      </c>
      <c r="M1267" s="9"/>
      <c r="N1267" s="9"/>
      <c r="O1267" s="9"/>
      <c r="P1267" s="9"/>
      <c r="Q1267" s="9"/>
      <c r="R1267" s="9" t="s">
        <v>10806</v>
      </c>
      <c r="S1267" s="9" t="s">
        <v>10838</v>
      </c>
      <c r="T1267" s="9" t="s">
        <v>8915</v>
      </c>
      <c r="U1267" s="9" t="s">
        <v>8629</v>
      </c>
    </row>
    <row r="1268" spans="1:21" x14ac:dyDescent="0.2">
      <c r="A1268" s="6" t="s">
        <v>4989</v>
      </c>
      <c r="B1268" s="6" t="s">
        <v>4983</v>
      </c>
      <c r="C1268" s="6" t="s">
        <v>10805</v>
      </c>
      <c r="D1268" s="6" t="s">
        <v>168</v>
      </c>
      <c r="E1268" s="6" t="s">
        <v>65</v>
      </c>
      <c r="F1268" s="8" t="s">
        <v>66</v>
      </c>
      <c r="G1268" s="6" t="s">
        <v>1237</v>
      </c>
      <c r="H1268" s="6" t="s">
        <v>4990</v>
      </c>
      <c r="I1268" s="6" t="s">
        <v>4991</v>
      </c>
      <c r="J1268" s="6" t="s">
        <v>186</v>
      </c>
      <c r="K1268" s="6" t="s">
        <v>72</v>
      </c>
      <c r="L1268" s="6" t="e">
        <v>#N/A</v>
      </c>
      <c r="M1268" s="6"/>
      <c r="N1268" s="6"/>
      <c r="O1268" s="6"/>
      <c r="P1268" s="6"/>
      <c r="Q1268" s="6"/>
      <c r="R1268" s="6" t="s">
        <v>10806</v>
      </c>
      <c r="S1268" s="6" t="s">
        <v>10839</v>
      </c>
      <c r="T1268" s="6" t="s">
        <v>8987</v>
      </c>
      <c r="U1268" s="6" t="s">
        <v>8629</v>
      </c>
    </row>
    <row r="1269" spans="1:21" x14ac:dyDescent="0.2">
      <c r="A1269" s="9" t="s">
        <v>5820</v>
      </c>
      <c r="B1269" s="9" t="s">
        <v>5819</v>
      </c>
      <c r="C1269" s="9" t="s">
        <v>10805</v>
      </c>
      <c r="D1269" s="9" t="s">
        <v>63</v>
      </c>
      <c r="E1269" s="9" t="s">
        <v>65</v>
      </c>
      <c r="F1269" s="10" t="s">
        <v>66</v>
      </c>
      <c r="G1269" s="9" t="s">
        <v>1237</v>
      </c>
      <c r="H1269" s="9" t="s">
        <v>5821</v>
      </c>
      <c r="I1269" s="9" t="s">
        <v>5822</v>
      </c>
      <c r="J1269" s="9" t="s">
        <v>1028</v>
      </c>
      <c r="K1269" s="9" t="s">
        <v>72</v>
      </c>
      <c r="L1269" s="9" t="e">
        <v>#N/A</v>
      </c>
      <c r="M1269" s="9"/>
      <c r="N1269" s="9"/>
      <c r="O1269" s="9"/>
      <c r="P1269" s="9"/>
      <c r="Q1269" s="9"/>
      <c r="R1269" s="9" t="s">
        <v>10806</v>
      </c>
      <c r="S1269" s="9" t="s">
        <v>10840</v>
      </c>
      <c r="T1269" s="9" t="s">
        <v>9002</v>
      </c>
      <c r="U1269" s="9" t="s">
        <v>8826</v>
      </c>
    </row>
    <row r="1270" spans="1:21" x14ac:dyDescent="0.2">
      <c r="A1270" s="6" t="s">
        <v>1291</v>
      </c>
      <c r="B1270" s="6" t="s">
        <v>1290</v>
      </c>
      <c r="C1270" s="6" t="s">
        <v>10805</v>
      </c>
      <c r="D1270" s="6" t="s">
        <v>63</v>
      </c>
      <c r="E1270" s="6" t="s">
        <v>65</v>
      </c>
      <c r="F1270" s="8" t="s">
        <v>66</v>
      </c>
      <c r="G1270" s="6" t="s">
        <v>1237</v>
      </c>
      <c r="H1270" s="6" t="s">
        <v>1292</v>
      </c>
      <c r="I1270" s="6" t="s">
        <v>1293</v>
      </c>
      <c r="J1270" s="6" t="s">
        <v>194</v>
      </c>
      <c r="K1270" s="6" t="s">
        <v>72</v>
      </c>
      <c r="L1270" s="6" t="e">
        <v>#N/A</v>
      </c>
      <c r="M1270" s="6"/>
      <c r="N1270" s="6"/>
      <c r="O1270" s="6"/>
      <c r="P1270" s="6"/>
      <c r="Q1270" s="6"/>
      <c r="R1270" s="6" t="s">
        <v>10806</v>
      </c>
      <c r="S1270" s="6" t="s">
        <v>10841</v>
      </c>
      <c r="T1270" s="6" t="s">
        <v>8933</v>
      </c>
      <c r="U1270" s="6" t="s">
        <v>9023</v>
      </c>
    </row>
    <row r="1271" spans="1:21" x14ac:dyDescent="0.2">
      <c r="A1271" s="9" t="s">
        <v>2283</v>
      </c>
      <c r="B1271" s="9" t="s">
        <v>2278</v>
      </c>
      <c r="C1271" s="9" t="s">
        <v>10805</v>
      </c>
      <c r="D1271" s="9" t="s">
        <v>168</v>
      </c>
      <c r="E1271" s="9" t="s">
        <v>65</v>
      </c>
      <c r="F1271" s="10" t="s">
        <v>66</v>
      </c>
      <c r="G1271" s="9" t="s">
        <v>1237</v>
      </c>
      <c r="H1271" s="9" t="s">
        <v>2284</v>
      </c>
      <c r="I1271" s="9" t="s">
        <v>2285</v>
      </c>
      <c r="J1271" s="9" t="s">
        <v>284</v>
      </c>
      <c r="K1271" s="9" t="s">
        <v>72</v>
      </c>
      <c r="L1271" s="9" t="e">
        <v>#N/A</v>
      </c>
      <c r="M1271" s="9"/>
      <c r="N1271" s="9"/>
      <c r="O1271" s="9"/>
      <c r="P1271" s="9"/>
      <c r="Q1271" s="9"/>
      <c r="R1271" s="9" t="s">
        <v>10806</v>
      </c>
      <c r="S1271" s="9" t="s">
        <v>10842</v>
      </c>
      <c r="T1271" s="9" t="s">
        <v>8831</v>
      </c>
      <c r="U1271" s="9" t="s">
        <v>8629</v>
      </c>
    </row>
    <row r="1272" spans="1:21" x14ac:dyDescent="0.2">
      <c r="A1272" s="6" t="s">
        <v>6978</v>
      </c>
      <c r="B1272" s="6" t="s">
        <v>6975</v>
      </c>
      <c r="C1272" s="6" t="s">
        <v>10805</v>
      </c>
      <c r="D1272" s="6" t="s">
        <v>168</v>
      </c>
      <c r="E1272" s="6" t="s">
        <v>65</v>
      </c>
      <c r="F1272" s="8" t="s">
        <v>66</v>
      </c>
      <c r="G1272" s="6" t="s">
        <v>1237</v>
      </c>
      <c r="H1272" s="6" t="s">
        <v>5652</v>
      </c>
      <c r="I1272" s="6" t="s">
        <v>6979</v>
      </c>
      <c r="J1272" s="6" t="s">
        <v>395</v>
      </c>
      <c r="K1272" s="6" t="s">
        <v>72</v>
      </c>
      <c r="L1272" s="6" t="e">
        <v>#N/A</v>
      </c>
      <c r="M1272" s="6"/>
      <c r="N1272" s="6"/>
      <c r="O1272" s="6"/>
      <c r="P1272" s="6"/>
      <c r="Q1272" s="6"/>
      <c r="R1272" s="6" t="s">
        <v>10806</v>
      </c>
      <c r="S1272" s="6" t="s">
        <v>10843</v>
      </c>
      <c r="T1272" s="6" t="s">
        <v>8803</v>
      </c>
      <c r="U1272" s="6" t="s">
        <v>8629</v>
      </c>
    </row>
    <row r="1273" spans="1:21" x14ac:dyDescent="0.2">
      <c r="A1273" s="9" t="s">
        <v>1286</v>
      </c>
      <c r="B1273" s="9" t="s">
        <v>1284</v>
      </c>
      <c r="C1273" s="9" t="s">
        <v>1285</v>
      </c>
      <c r="D1273" s="9" t="s">
        <v>63</v>
      </c>
      <c r="E1273" s="9" t="s">
        <v>65</v>
      </c>
      <c r="F1273" s="10" t="s">
        <v>66</v>
      </c>
      <c r="G1273" s="9" t="s">
        <v>1237</v>
      </c>
      <c r="H1273" s="9" t="s">
        <v>996</v>
      </c>
      <c r="I1273" s="9" t="s">
        <v>1287</v>
      </c>
      <c r="J1273" s="9" t="s">
        <v>1288</v>
      </c>
      <c r="K1273" s="9" t="s">
        <v>72</v>
      </c>
      <c r="L1273" s="9" t="e">
        <v>#N/A</v>
      </c>
      <c r="M1273" s="9"/>
      <c r="N1273" s="9"/>
      <c r="O1273" s="9"/>
      <c r="P1273" s="9"/>
      <c r="Q1273" s="9"/>
      <c r="R1273" s="9" t="s">
        <v>10844</v>
      </c>
      <c r="S1273" s="9" t="s">
        <v>10845</v>
      </c>
      <c r="T1273" s="9" t="s">
        <v>10846</v>
      </c>
      <c r="U1273" s="9" t="s">
        <v>9023</v>
      </c>
    </row>
    <row r="1274" spans="1:21" x14ac:dyDescent="0.2">
      <c r="A1274" s="6" t="s">
        <v>5667</v>
      </c>
      <c r="B1274" s="6" t="s">
        <v>5660</v>
      </c>
      <c r="C1274" s="6" t="s">
        <v>1285</v>
      </c>
      <c r="D1274" s="6" t="s">
        <v>63</v>
      </c>
      <c r="E1274" s="6" t="s">
        <v>65</v>
      </c>
      <c r="F1274" s="8" t="s">
        <v>66</v>
      </c>
      <c r="G1274" s="6" t="s">
        <v>1237</v>
      </c>
      <c r="H1274" s="6" t="s">
        <v>3583</v>
      </c>
      <c r="I1274" s="6" t="s">
        <v>5668</v>
      </c>
      <c r="J1274" s="6" t="s">
        <v>129</v>
      </c>
      <c r="K1274" s="6" t="s">
        <v>72</v>
      </c>
      <c r="L1274" s="6" t="e">
        <v>#N/A</v>
      </c>
      <c r="M1274" s="6"/>
      <c r="N1274" s="6"/>
      <c r="O1274" s="6"/>
      <c r="P1274" s="6"/>
      <c r="Q1274" s="6"/>
      <c r="R1274" s="6" t="s">
        <v>10844</v>
      </c>
      <c r="S1274" s="6" t="s">
        <v>10847</v>
      </c>
      <c r="T1274" s="6" t="s">
        <v>8879</v>
      </c>
      <c r="U1274" s="6" t="s">
        <v>8627</v>
      </c>
    </row>
    <row r="1275" spans="1:21" x14ac:dyDescent="0.2">
      <c r="A1275" s="9" t="s">
        <v>6303</v>
      </c>
      <c r="B1275" s="9" t="s">
        <v>6300</v>
      </c>
      <c r="C1275" s="9" t="s">
        <v>1285</v>
      </c>
      <c r="D1275" s="9" t="s">
        <v>168</v>
      </c>
      <c r="E1275" s="9" t="s">
        <v>65</v>
      </c>
      <c r="F1275" s="10" t="s">
        <v>66</v>
      </c>
      <c r="G1275" s="9" t="s">
        <v>1237</v>
      </c>
      <c r="H1275" s="9" t="s">
        <v>6304</v>
      </c>
      <c r="I1275" s="9" t="s">
        <v>6305</v>
      </c>
      <c r="J1275" s="9" t="s">
        <v>129</v>
      </c>
      <c r="K1275" s="9" t="s">
        <v>72</v>
      </c>
      <c r="L1275" s="9" t="e">
        <v>#N/A</v>
      </c>
      <c r="M1275" s="9"/>
      <c r="N1275" s="9"/>
      <c r="O1275" s="9"/>
      <c r="P1275" s="9"/>
      <c r="Q1275" s="9"/>
      <c r="R1275" s="9" t="s">
        <v>10844</v>
      </c>
      <c r="S1275" s="9" t="s">
        <v>10848</v>
      </c>
      <c r="T1275" s="9" t="s">
        <v>8879</v>
      </c>
      <c r="U1275" s="9" t="s">
        <v>8629</v>
      </c>
    </row>
    <row r="1276" spans="1:21" x14ac:dyDescent="0.2">
      <c r="A1276" s="6" t="s">
        <v>1280</v>
      </c>
      <c r="B1276" s="6" t="s">
        <v>1279</v>
      </c>
      <c r="C1276" s="6" t="s">
        <v>10849</v>
      </c>
      <c r="D1276" s="6" t="s">
        <v>168</v>
      </c>
      <c r="E1276" s="6" t="s">
        <v>65</v>
      </c>
      <c r="F1276" s="8" t="s">
        <v>66</v>
      </c>
      <c r="G1276" s="6" t="s">
        <v>1237</v>
      </c>
      <c r="H1276" s="6" t="s">
        <v>1281</v>
      </c>
      <c r="I1276" s="6" t="s">
        <v>1282</v>
      </c>
      <c r="J1276" s="6" t="s">
        <v>1277</v>
      </c>
      <c r="K1276" s="6" t="s">
        <v>72</v>
      </c>
      <c r="L1276" s="6" t="e">
        <v>#N/A</v>
      </c>
      <c r="M1276" s="6"/>
      <c r="N1276" s="6"/>
      <c r="O1276" s="6"/>
      <c r="P1276" s="6"/>
      <c r="Q1276" s="6"/>
      <c r="R1276" s="6" t="s">
        <v>10850</v>
      </c>
      <c r="S1276" s="6" t="s">
        <v>10851</v>
      </c>
      <c r="T1276" s="6" t="s">
        <v>10852</v>
      </c>
      <c r="U1276" s="6" t="s">
        <v>8629</v>
      </c>
    </row>
    <row r="1277" spans="1:21" x14ac:dyDescent="0.2">
      <c r="A1277" s="9" t="s">
        <v>6338</v>
      </c>
      <c r="B1277" s="9" t="s">
        <v>6337</v>
      </c>
      <c r="C1277" s="9" t="s">
        <v>10849</v>
      </c>
      <c r="D1277" s="9" t="s">
        <v>168</v>
      </c>
      <c r="E1277" s="9" t="s">
        <v>65</v>
      </c>
      <c r="F1277" s="10" t="s">
        <v>66</v>
      </c>
      <c r="G1277" s="9" t="s">
        <v>1237</v>
      </c>
      <c r="H1277" s="9" t="s">
        <v>4664</v>
      </c>
      <c r="I1277" s="9" t="s">
        <v>6339</v>
      </c>
      <c r="J1277" s="9" t="s">
        <v>6340</v>
      </c>
      <c r="K1277" s="9" t="s">
        <v>72</v>
      </c>
      <c r="L1277" s="9" t="e">
        <v>#N/A</v>
      </c>
      <c r="M1277" s="9"/>
      <c r="N1277" s="9"/>
      <c r="O1277" s="9"/>
      <c r="P1277" s="9"/>
      <c r="Q1277" s="9"/>
      <c r="R1277" s="9" t="s">
        <v>10850</v>
      </c>
      <c r="S1277" s="9" t="s">
        <v>10853</v>
      </c>
      <c r="T1277" s="9" t="s">
        <v>10854</v>
      </c>
      <c r="U1277" s="9" t="s">
        <v>8629</v>
      </c>
    </row>
    <row r="1278" spans="1:21" x14ac:dyDescent="0.2">
      <c r="A1278" s="6" t="s">
        <v>6384</v>
      </c>
      <c r="B1278" s="6" t="s">
        <v>6383</v>
      </c>
      <c r="C1278" s="6" t="s">
        <v>10849</v>
      </c>
      <c r="D1278" s="6" t="s">
        <v>168</v>
      </c>
      <c r="E1278" s="6" t="s">
        <v>65</v>
      </c>
      <c r="F1278" s="8" t="s">
        <v>66</v>
      </c>
      <c r="G1278" s="6" t="s">
        <v>1237</v>
      </c>
      <c r="H1278" s="6" t="s">
        <v>6385</v>
      </c>
      <c r="I1278" s="6" t="s">
        <v>6386</v>
      </c>
      <c r="J1278" s="6" t="s">
        <v>6387</v>
      </c>
      <c r="K1278" s="6" t="s">
        <v>72</v>
      </c>
      <c r="L1278" s="6" t="e">
        <v>#N/A</v>
      </c>
      <c r="M1278" s="6"/>
      <c r="N1278" s="6"/>
      <c r="O1278" s="6"/>
      <c r="P1278" s="6"/>
      <c r="Q1278" s="6"/>
      <c r="R1278" s="6" t="s">
        <v>10850</v>
      </c>
      <c r="S1278" s="6" t="s">
        <v>10855</v>
      </c>
      <c r="T1278" s="6" t="s">
        <v>10856</v>
      </c>
      <c r="U1278" s="6" t="s">
        <v>8629</v>
      </c>
    </row>
    <row r="1279" spans="1:21" x14ac:dyDescent="0.2">
      <c r="A1279" s="9" t="s">
        <v>6374</v>
      </c>
      <c r="B1279" s="9" t="s">
        <v>6373</v>
      </c>
      <c r="C1279" s="9" t="s">
        <v>10849</v>
      </c>
      <c r="D1279" s="9" t="s">
        <v>168</v>
      </c>
      <c r="E1279" s="9" t="s">
        <v>65</v>
      </c>
      <c r="F1279" s="10" t="s">
        <v>66</v>
      </c>
      <c r="G1279" s="9" t="s">
        <v>1237</v>
      </c>
      <c r="H1279" s="9" t="s">
        <v>6375</v>
      </c>
      <c r="I1279" s="9" t="s">
        <v>6376</v>
      </c>
      <c r="J1279" s="9" t="s">
        <v>6377</v>
      </c>
      <c r="K1279" s="9" t="s">
        <v>72</v>
      </c>
      <c r="L1279" s="9" t="e">
        <v>#N/A</v>
      </c>
      <c r="M1279" s="9"/>
      <c r="N1279" s="9"/>
      <c r="O1279" s="9"/>
      <c r="P1279" s="9"/>
      <c r="Q1279" s="9"/>
      <c r="R1279" s="9" t="s">
        <v>10850</v>
      </c>
      <c r="S1279" s="9" t="s">
        <v>10857</v>
      </c>
      <c r="T1279" s="9" t="s">
        <v>10858</v>
      </c>
      <c r="U1279" s="9" t="s">
        <v>8629</v>
      </c>
    </row>
    <row r="1280" spans="1:21" x14ac:dyDescent="0.2">
      <c r="A1280" s="6" t="s">
        <v>1274</v>
      </c>
      <c r="B1280" s="6" t="s">
        <v>1272</v>
      </c>
      <c r="C1280" s="6" t="s">
        <v>10849</v>
      </c>
      <c r="D1280" s="6" t="s">
        <v>168</v>
      </c>
      <c r="E1280" s="6" t="s">
        <v>65</v>
      </c>
      <c r="F1280" s="8" t="s">
        <v>66</v>
      </c>
      <c r="G1280" s="6" t="s">
        <v>1237</v>
      </c>
      <c r="H1280" s="6" t="s">
        <v>1275</v>
      </c>
      <c r="I1280" s="6" t="s">
        <v>1276</v>
      </c>
      <c r="J1280" s="6" t="s">
        <v>1277</v>
      </c>
      <c r="K1280" s="6" t="s">
        <v>72</v>
      </c>
      <c r="L1280" s="6" t="e">
        <v>#N/A</v>
      </c>
      <c r="M1280" s="6"/>
      <c r="N1280" s="6"/>
      <c r="O1280" s="6"/>
      <c r="P1280" s="6"/>
      <c r="Q1280" s="6"/>
      <c r="R1280" s="6" t="s">
        <v>10850</v>
      </c>
      <c r="S1280" s="6" t="s">
        <v>10859</v>
      </c>
      <c r="T1280" s="6" t="s">
        <v>10852</v>
      </c>
      <c r="U1280" s="6" t="s">
        <v>8629</v>
      </c>
    </row>
    <row r="1281" spans="1:21" x14ac:dyDescent="0.2">
      <c r="A1281" s="9" t="s">
        <v>6436</v>
      </c>
      <c r="B1281" s="9" t="s">
        <v>6434</v>
      </c>
      <c r="C1281" s="9" t="s">
        <v>10860</v>
      </c>
      <c r="D1281" s="9" t="s">
        <v>168</v>
      </c>
      <c r="E1281" s="9" t="s">
        <v>65</v>
      </c>
      <c r="F1281" s="10" t="s">
        <v>66</v>
      </c>
      <c r="G1281" s="9" t="s">
        <v>1237</v>
      </c>
      <c r="H1281" s="9" t="s">
        <v>6437</v>
      </c>
      <c r="I1281" s="9" t="s">
        <v>6438</v>
      </c>
      <c r="J1281" s="9" t="s">
        <v>6439</v>
      </c>
      <c r="K1281" s="9" t="s">
        <v>72</v>
      </c>
      <c r="L1281" s="9" t="e">
        <v>#N/A</v>
      </c>
      <c r="M1281" s="9"/>
      <c r="N1281" s="9"/>
      <c r="O1281" s="9"/>
      <c r="P1281" s="9"/>
      <c r="Q1281" s="9"/>
      <c r="R1281" s="9" t="s">
        <v>10861</v>
      </c>
      <c r="S1281" s="9" t="s">
        <v>10862</v>
      </c>
      <c r="T1281" s="9" t="s">
        <v>10863</v>
      </c>
      <c r="U1281" s="9" t="s">
        <v>8629</v>
      </c>
    </row>
    <row r="1282" spans="1:21" x14ac:dyDescent="0.2">
      <c r="A1282" s="6" t="s">
        <v>6451</v>
      </c>
      <c r="B1282" s="6" t="s">
        <v>6450</v>
      </c>
      <c r="C1282" s="6" t="s">
        <v>10860</v>
      </c>
      <c r="D1282" s="6" t="s">
        <v>168</v>
      </c>
      <c r="E1282" s="6" t="s">
        <v>65</v>
      </c>
      <c r="F1282" s="8" t="s">
        <v>66</v>
      </c>
      <c r="G1282" s="6" t="s">
        <v>1237</v>
      </c>
      <c r="H1282" s="6" t="s">
        <v>6452</v>
      </c>
      <c r="I1282" s="6" t="s">
        <v>6453</v>
      </c>
      <c r="J1282" s="6" t="s">
        <v>6454</v>
      </c>
      <c r="K1282" s="6" t="s">
        <v>72</v>
      </c>
      <c r="L1282" s="6" t="e">
        <v>#N/A</v>
      </c>
      <c r="M1282" s="6"/>
      <c r="N1282" s="6"/>
      <c r="O1282" s="6"/>
      <c r="P1282" s="6"/>
      <c r="Q1282" s="6"/>
      <c r="R1282" s="6" t="s">
        <v>10861</v>
      </c>
      <c r="S1282" s="6" t="s">
        <v>10864</v>
      </c>
      <c r="T1282" s="6" t="s">
        <v>10865</v>
      </c>
      <c r="U1282" s="6" t="s">
        <v>8629</v>
      </c>
    </row>
    <row r="1283" spans="1:21" x14ac:dyDescent="0.2">
      <c r="A1283" s="9" t="s">
        <v>7804</v>
      </c>
      <c r="B1283" s="9" t="s">
        <v>7803</v>
      </c>
      <c r="C1283" s="9" t="s">
        <v>10860</v>
      </c>
      <c r="D1283" s="9" t="s">
        <v>168</v>
      </c>
      <c r="E1283" s="9" t="s">
        <v>65</v>
      </c>
      <c r="F1283" s="10" t="s">
        <v>66</v>
      </c>
      <c r="G1283" s="9" t="s">
        <v>1237</v>
      </c>
      <c r="H1283" s="9" t="s">
        <v>7805</v>
      </c>
      <c r="I1283" s="9" t="s">
        <v>7806</v>
      </c>
      <c r="J1283" s="9" t="s">
        <v>7807</v>
      </c>
      <c r="K1283" s="9" t="s">
        <v>72</v>
      </c>
      <c r="L1283" s="9" t="e">
        <v>#N/A</v>
      </c>
      <c r="M1283" s="9"/>
      <c r="N1283" s="9"/>
      <c r="O1283" s="9"/>
      <c r="P1283" s="9"/>
      <c r="Q1283" s="9"/>
      <c r="R1283" s="9" t="s">
        <v>10861</v>
      </c>
      <c r="S1283" s="9" t="s">
        <v>10866</v>
      </c>
      <c r="T1283" s="9" t="s">
        <v>10867</v>
      </c>
      <c r="U1283" s="9" t="s">
        <v>8629</v>
      </c>
    </row>
    <row r="1284" spans="1:21" x14ac:dyDescent="0.2">
      <c r="A1284" s="6" t="s">
        <v>6562</v>
      </c>
      <c r="B1284" s="6" t="s">
        <v>6561</v>
      </c>
      <c r="C1284" s="6" t="s">
        <v>10860</v>
      </c>
      <c r="D1284" s="6" t="s">
        <v>168</v>
      </c>
      <c r="E1284" s="6" t="s">
        <v>65</v>
      </c>
      <c r="F1284" s="8" t="s">
        <v>66</v>
      </c>
      <c r="G1284" s="6" t="s">
        <v>1237</v>
      </c>
      <c r="H1284" s="6" t="s">
        <v>6319</v>
      </c>
      <c r="I1284" s="6" t="s">
        <v>6563</v>
      </c>
      <c r="J1284" s="6" t="s">
        <v>6439</v>
      </c>
      <c r="K1284" s="6" t="s">
        <v>72</v>
      </c>
      <c r="L1284" s="6" t="e">
        <v>#N/A</v>
      </c>
      <c r="M1284" s="6"/>
      <c r="N1284" s="6"/>
      <c r="O1284" s="6"/>
      <c r="P1284" s="6"/>
      <c r="Q1284" s="6"/>
      <c r="R1284" s="6" t="s">
        <v>10861</v>
      </c>
      <c r="S1284" s="6" t="s">
        <v>10868</v>
      </c>
      <c r="T1284" s="6" t="s">
        <v>10863</v>
      </c>
      <c r="U1284" s="6" t="s">
        <v>8629</v>
      </c>
    </row>
    <row r="1285" spans="1:21" x14ac:dyDescent="0.2">
      <c r="A1285" s="9" t="s">
        <v>6570</v>
      </c>
      <c r="B1285" s="9" t="s">
        <v>6569</v>
      </c>
      <c r="C1285" s="9" t="s">
        <v>10860</v>
      </c>
      <c r="D1285" s="9" t="s">
        <v>168</v>
      </c>
      <c r="E1285" s="9" t="s">
        <v>65</v>
      </c>
      <c r="F1285" s="10" t="s">
        <v>66</v>
      </c>
      <c r="G1285" s="9" t="s">
        <v>1237</v>
      </c>
      <c r="H1285" s="9" t="s">
        <v>6571</v>
      </c>
      <c r="I1285" s="9" t="s">
        <v>6572</v>
      </c>
      <c r="J1285" s="9" t="s">
        <v>6439</v>
      </c>
      <c r="K1285" s="9" t="s">
        <v>72</v>
      </c>
      <c r="L1285" s="9" t="e">
        <v>#N/A</v>
      </c>
      <c r="M1285" s="9"/>
      <c r="N1285" s="9"/>
      <c r="O1285" s="9"/>
      <c r="P1285" s="9"/>
      <c r="Q1285" s="9"/>
      <c r="R1285" s="9" t="s">
        <v>10861</v>
      </c>
      <c r="S1285" s="9" t="s">
        <v>10869</v>
      </c>
      <c r="T1285" s="9" t="s">
        <v>10863</v>
      </c>
      <c r="U1285" s="9" t="s">
        <v>8629</v>
      </c>
    </row>
    <row r="1286" spans="1:21" x14ac:dyDescent="0.2">
      <c r="A1286" s="6" t="s">
        <v>6554</v>
      </c>
      <c r="B1286" s="6" t="s">
        <v>6553</v>
      </c>
      <c r="C1286" s="6" t="s">
        <v>10860</v>
      </c>
      <c r="D1286" s="6" t="s">
        <v>168</v>
      </c>
      <c r="E1286" s="6" t="s">
        <v>65</v>
      </c>
      <c r="F1286" s="8" t="s">
        <v>66</v>
      </c>
      <c r="G1286" s="6" t="s">
        <v>1237</v>
      </c>
      <c r="H1286" s="6" t="s">
        <v>5903</v>
      </c>
      <c r="I1286" s="6" t="s">
        <v>6555</v>
      </c>
      <c r="J1286" s="6" t="s">
        <v>1970</v>
      </c>
      <c r="K1286" s="6" t="s">
        <v>72</v>
      </c>
      <c r="L1286" s="6" t="e">
        <v>#N/A</v>
      </c>
      <c r="M1286" s="6"/>
      <c r="N1286" s="6"/>
      <c r="O1286" s="6"/>
      <c r="P1286" s="6"/>
      <c r="Q1286" s="6"/>
      <c r="R1286" s="6" t="s">
        <v>10861</v>
      </c>
      <c r="S1286" s="6" t="s">
        <v>10870</v>
      </c>
      <c r="T1286" s="6" t="s">
        <v>10871</v>
      </c>
      <c r="U1286" s="6" t="s">
        <v>8629</v>
      </c>
    </row>
    <row r="1287" spans="1:21" x14ac:dyDescent="0.2">
      <c r="A1287" s="9" t="s">
        <v>6601</v>
      </c>
      <c r="B1287" s="9" t="s">
        <v>6598</v>
      </c>
      <c r="C1287" s="9" t="s">
        <v>6599</v>
      </c>
      <c r="D1287" s="9" t="s">
        <v>168</v>
      </c>
      <c r="E1287" s="9" t="s">
        <v>65</v>
      </c>
      <c r="F1287" s="10" t="s">
        <v>66</v>
      </c>
      <c r="G1287" s="9" t="s">
        <v>1237</v>
      </c>
      <c r="H1287" s="9" t="s">
        <v>6602</v>
      </c>
      <c r="I1287" s="9" t="s">
        <v>6603</v>
      </c>
      <c r="J1287" s="9" t="s">
        <v>6604</v>
      </c>
      <c r="K1287" s="9" t="s">
        <v>72</v>
      </c>
      <c r="L1287" s="9" t="e">
        <v>#N/A</v>
      </c>
      <c r="M1287" s="9"/>
      <c r="N1287" s="9"/>
      <c r="O1287" s="9"/>
      <c r="P1287" s="9"/>
      <c r="Q1287" s="9"/>
      <c r="R1287" s="9" t="s">
        <v>10872</v>
      </c>
      <c r="S1287" s="9" t="s">
        <v>10873</v>
      </c>
      <c r="T1287" s="9" t="s">
        <v>10874</v>
      </c>
      <c r="U1287" s="9" t="s">
        <v>8629</v>
      </c>
    </row>
    <row r="1288" spans="1:21" x14ac:dyDescent="0.2">
      <c r="A1288" s="6" t="s">
        <v>6724</v>
      </c>
      <c r="B1288" s="6" t="s">
        <v>6723</v>
      </c>
      <c r="C1288" s="6" t="s">
        <v>6599</v>
      </c>
      <c r="D1288" s="6" t="s">
        <v>168</v>
      </c>
      <c r="E1288" s="6" t="s">
        <v>65</v>
      </c>
      <c r="F1288" s="8" t="s">
        <v>66</v>
      </c>
      <c r="G1288" s="6" t="s">
        <v>1237</v>
      </c>
      <c r="H1288" s="6" t="s">
        <v>5170</v>
      </c>
      <c r="I1288" s="6" t="s">
        <v>4085</v>
      </c>
      <c r="J1288" s="6" t="s">
        <v>6725</v>
      </c>
      <c r="K1288" s="6" t="s">
        <v>72</v>
      </c>
      <c r="L1288" s="6" t="e">
        <v>#N/A</v>
      </c>
      <c r="M1288" s="6"/>
      <c r="N1288" s="6"/>
      <c r="O1288" s="6"/>
      <c r="P1288" s="6"/>
      <c r="Q1288" s="6"/>
      <c r="R1288" s="6" t="s">
        <v>10872</v>
      </c>
      <c r="S1288" s="6" t="s">
        <v>10875</v>
      </c>
      <c r="T1288" s="6" t="s">
        <v>10876</v>
      </c>
      <c r="U1288" s="6" t="s">
        <v>8629</v>
      </c>
    </row>
    <row r="1289" spans="1:21" x14ac:dyDescent="0.2">
      <c r="A1289" s="9" t="s">
        <v>6623</v>
      </c>
      <c r="B1289" s="9" t="s">
        <v>6621</v>
      </c>
      <c r="C1289" s="9" t="s">
        <v>6599</v>
      </c>
      <c r="D1289" s="9" t="s">
        <v>168</v>
      </c>
      <c r="E1289" s="9" t="s">
        <v>65</v>
      </c>
      <c r="F1289" s="10" t="s">
        <v>66</v>
      </c>
      <c r="G1289" s="9" t="s">
        <v>1237</v>
      </c>
      <c r="H1289" s="9" t="s">
        <v>1440</v>
      </c>
      <c r="I1289" s="9" t="s">
        <v>6624</v>
      </c>
      <c r="J1289" s="9" t="s">
        <v>6625</v>
      </c>
      <c r="K1289" s="9" t="s">
        <v>72</v>
      </c>
      <c r="L1289" s="9" t="e">
        <v>#N/A</v>
      </c>
      <c r="M1289" s="9"/>
      <c r="N1289" s="9"/>
      <c r="O1289" s="9"/>
      <c r="P1289" s="9"/>
      <c r="Q1289" s="9"/>
      <c r="R1289" s="9" t="s">
        <v>10872</v>
      </c>
      <c r="S1289" s="9" t="s">
        <v>10877</v>
      </c>
      <c r="T1289" s="9" t="s">
        <v>10878</v>
      </c>
      <c r="U1289" s="9" t="s">
        <v>8629</v>
      </c>
    </row>
    <row r="1290" spans="1:21" x14ac:dyDescent="0.2">
      <c r="A1290" s="6" t="s">
        <v>6769</v>
      </c>
      <c r="B1290" s="6" t="s">
        <v>6768</v>
      </c>
      <c r="C1290" s="6" t="s">
        <v>10879</v>
      </c>
      <c r="D1290" s="6" t="s">
        <v>168</v>
      </c>
      <c r="E1290" s="6" t="s">
        <v>65</v>
      </c>
      <c r="F1290" s="8" t="s">
        <v>66</v>
      </c>
      <c r="G1290" s="6" t="s">
        <v>1237</v>
      </c>
      <c r="H1290" s="6" t="s">
        <v>4833</v>
      </c>
      <c r="I1290" s="6" t="s">
        <v>6770</v>
      </c>
      <c r="J1290" s="6" t="s">
        <v>6771</v>
      </c>
      <c r="K1290" s="6" t="s">
        <v>72</v>
      </c>
      <c r="L1290" s="6" t="e">
        <v>#N/A</v>
      </c>
      <c r="M1290" s="6"/>
      <c r="N1290" s="6"/>
      <c r="O1290" s="6"/>
      <c r="P1290" s="6"/>
      <c r="Q1290" s="6"/>
      <c r="R1290" s="6" t="s">
        <v>10880</v>
      </c>
      <c r="S1290" s="6" t="s">
        <v>10881</v>
      </c>
      <c r="T1290" s="6" t="s">
        <v>10882</v>
      </c>
      <c r="U1290" s="6" t="s">
        <v>8629</v>
      </c>
    </row>
    <row r="1291" spans="1:21" x14ac:dyDescent="0.2">
      <c r="A1291" s="9" t="s">
        <v>1268</v>
      </c>
      <c r="B1291" s="9" t="s">
        <v>1266</v>
      </c>
      <c r="C1291" s="9" t="s">
        <v>10879</v>
      </c>
      <c r="D1291" s="9" t="s">
        <v>168</v>
      </c>
      <c r="E1291" s="9" t="s">
        <v>65</v>
      </c>
      <c r="F1291" s="10" t="s">
        <v>66</v>
      </c>
      <c r="G1291" s="9" t="s">
        <v>1237</v>
      </c>
      <c r="H1291" s="9" t="s">
        <v>837</v>
      </c>
      <c r="I1291" s="9" t="s">
        <v>1269</v>
      </c>
      <c r="J1291" s="9" t="s">
        <v>1270</v>
      </c>
      <c r="K1291" s="9" t="s">
        <v>72</v>
      </c>
      <c r="L1291" s="9" t="e">
        <v>#N/A</v>
      </c>
      <c r="M1291" s="9"/>
      <c r="N1291" s="9"/>
      <c r="O1291" s="9"/>
      <c r="P1291" s="9"/>
      <c r="Q1291" s="9"/>
      <c r="R1291" s="9" t="s">
        <v>10880</v>
      </c>
      <c r="S1291" s="9" t="s">
        <v>10883</v>
      </c>
      <c r="T1291" s="9" t="s">
        <v>9692</v>
      </c>
      <c r="U1291" s="9" t="s">
        <v>8629</v>
      </c>
    </row>
    <row r="1292" spans="1:21" x14ac:dyDescent="0.2">
      <c r="A1292" s="6" t="s">
        <v>6994</v>
      </c>
      <c r="B1292" s="6" t="s">
        <v>6993</v>
      </c>
      <c r="C1292" s="6" t="s">
        <v>10879</v>
      </c>
      <c r="D1292" s="6" t="s">
        <v>168</v>
      </c>
      <c r="E1292" s="6" t="s">
        <v>65</v>
      </c>
      <c r="F1292" s="8" t="s">
        <v>66</v>
      </c>
      <c r="G1292" s="6" t="s">
        <v>1237</v>
      </c>
      <c r="H1292" s="6" t="s">
        <v>6995</v>
      </c>
      <c r="I1292" s="6" t="s">
        <v>6996</v>
      </c>
      <c r="J1292" s="6" t="s">
        <v>6808</v>
      </c>
      <c r="K1292" s="6" t="s">
        <v>72</v>
      </c>
      <c r="L1292" s="6" t="e">
        <v>#N/A</v>
      </c>
      <c r="M1292" s="6"/>
      <c r="N1292" s="6"/>
      <c r="O1292" s="6"/>
      <c r="P1292" s="6"/>
      <c r="Q1292" s="6"/>
      <c r="R1292" s="6" t="s">
        <v>10880</v>
      </c>
      <c r="S1292" s="6" t="s">
        <v>10884</v>
      </c>
      <c r="T1292" s="6" t="s">
        <v>10885</v>
      </c>
      <c r="U1292" s="6" t="s">
        <v>8629</v>
      </c>
    </row>
    <row r="1293" spans="1:21" x14ac:dyDescent="0.2">
      <c r="A1293" s="9" t="s">
        <v>6934</v>
      </c>
      <c r="B1293" s="9" t="s">
        <v>6933</v>
      </c>
      <c r="C1293" s="9" t="s">
        <v>10879</v>
      </c>
      <c r="D1293" s="9" t="s">
        <v>168</v>
      </c>
      <c r="E1293" s="9" t="s">
        <v>65</v>
      </c>
      <c r="F1293" s="10" t="s">
        <v>66</v>
      </c>
      <c r="G1293" s="9" t="s">
        <v>1237</v>
      </c>
      <c r="H1293" s="9" t="s">
        <v>6935</v>
      </c>
      <c r="I1293" s="9" t="s">
        <v>6936</v>
      </c>
      <c r="J1293" s="9" t="s">
        <v>6808</v>
      </c>
      <c r="K1293" s="9" t="s">
        <v>72</v>
      </c>
      <c r="L1293" s="9" t="e">
        <v>#N/A</v>
      </c>
      <c r="M1293" s="9"/>
      <c r="N1293" s="9"/>
      <c r="O1293" s="9"/>
      <c r="P1293" s="9"/>
      <c r="Q1293" s="9"/>
      <c r="R1293" s="9" t="s">
        <v>10880</v>
      </c>
      <c r="S1293" s="9" t="s">
        <v>10886</v>
      </c>
      <c r="T1293" s="9" t="s">
        <v>10885</v>
      </c>
      <c r="U1293" s="9" t="s">
        <v>8629</v>
      </c>
    </row>
    <row r="1294" spans="1:21" x14ac:dyDescent="0.2">
      <c r="A1294" s="6" t="s">
        <v>6796</v>
      </c>
      <c r="B1294" s="6" t="s">
        <v>6795</v>
      </c>
      <c r="C1294" s="6" t="s">
        <v>10879</v>
      </c>
      <c r="D1294" s="6" t="s">
        <v>168</v>
      </c>
      <c r="E1294" s="6" t="s">
        <v>65</v>
      </c>
      <c r="F1294" s="8" t="s">
        <v>66</v>
      </c>
      <c r="G1294" s="6" t="s">
        <v>1237</v>
      </c>
      <c r="H1294" s="6" t="s">
        <v>6797</v>
      </c>
      <c r="I1294" s="6" t="s">
        <v>6798</v>
      </c>
      <c r="J1294" s="6" t="s">
        <v>6761</v>
      </c>
      <c r="K1294" s="6" t="s">
        <v>72</v>
      </c>
      <c r="L1294" s="6" t="e">
        <v>#N/A</v>
      </c>
      <c r="M1294" s="6"/>
      <c r="N1294" s="6"/>
      <c r="O1294" s="6"/>
      <c r="P1294" s="6"/>
      <c r="Q1294" s="6"/>
      <c r="R1294" s="6" t="s">
        <v>10880</v>
      </c>
      <c r="S1294" s="6" t="s">
        <v>10887</v>
      </c>
      <c r="T1294" s="6" t="s">
        <v>10888</v>
      </c>
      <c r="U1294" s="6" t="s">
        <v>8629</v>
      </c>
    </row>
    <row r="1295" spans="1:21" x14ac:dyDescent="0.2">
      <c r="A1295" s="9" t="s">
        <v>6982</v>
      </c>
      <c r="B1295" s="9" t="s">
        <v>6981</v>
      </c>
      <c r="C1295" s="9" t="s">
        <v>10879</v>
      </c>
      <c r="D1295" s="9" t="s">
        <v>168</v>
      </c>
      <c r="E1295" s="9" t="s">
        <v>65</v>
      </c>
      <c r="F1295" s="10" t="s">
        <v>66</v>
      </c>
      <c r="G1295" s="9" t="s">
        <v>1237</v>
      </c>
      <c r="H1295" s="9" t="s">
        <v>6983</v>
      </c>
      <c r="I1295" s="9" t="s">
        <v>6984</v>
      </c>
      <c r="J1295" s="9" t="s">
        <v>6985</v>
      </c>
      <c r="K1295" s="9" t="s">
        <v>72</v>
      </c>
      <c r="L1295" s="9" t="e">
        <v>#N/A</v>
      </c>
      <c r="M1295" s="9"/>
      <c r="N1295" s="9"/>
      <c r="O1295" s="9"/>
      <c r="P1295" s="9"/>
      <c r="Q1295" s="9"/>
      <c r="R1295" s="9" t="s">
        <v>10880</v>
      </c>
      <c r="S1295" s="9" t="s">
        <v>10889</v>
      </c>
      <c r="T1295" s="9" t="s">
        <v>10890</v>
      </c>
      <c r="U1295" s="9" t="s">
        <v>8629</v>
      </c>
    </row>
    <row r="1296" spans="1:21" x14ac:dyDescent="0.2">
      <c r="A1296" s="6" t="s">
        <v>6759</v>
      </c>
      <c r="B1296" s="6" t="s">
        <v>6758</v>
      </c>
      <c r="C1296" s="6" t="s">
        <v>10879</v>
      </c>
      <c r="D1296" s="6" t="s">
        <v>168</v>
      </c>
      <c r="E1296" s="6" t="s">
        <v>65</v>
      </c>
      <c r="F1296" s="8" t="s">
        <v>66</v>
      </c>
      <c r="G1296" s="6" t="s">
        <v>1237</v>
      </c>
      <c r="H1296" s="6" t="s">
        <v>6760</v>
      </c>
      <c r="I1296" s="6" t="s">
        <v>4686</v>
      </c>
      <c r="J1296" s="6" t="s">
        <v>6761</v>
      </c>
      <c r="K1296" s="6" t="s">
        <v>72</v>
      </c>
      <c r="L1296" s="6" t="e">
        <v>#N/A</v>
      </c>
      <c r="M1296" s="6"/>
      <c r="N1296" s="6"/>
      <c r="O1296" s="6"/>
      <c r="P1296" s="6"/>
      <c r="Q1296" s="6"/>
      <c r="R1296" s="6" t="s">
        <v>10880</v>
      </c>
      <c r="S1296" s="6" t="s">
        <v>10891</v>
      </c>
      <c r="T1296" s="6" t="s">
        <v>10888</v>
      </c>
      <c r="U1296" s="6" t="s">
        <v>8629</v>
      </c>
    </row>
    <row r="1297" spans="1:21" x14ac:dyDescent="0.2">
      <c r="A1297" s="9" t="s">
        <v>6748</v>
      </c>
      <c r="B1297" s="9" t="s">
        <v>6747</v>
      </c>
      <c r="C1297" s="9" t="s">
        <v>10879</v>
      </c>
      <c r="D1297" s="9" t="s">
        <v>168</v>
      </c>
      <c r="E1297" s="9" t="s">
        <v>65</v>
      </c>
      <c r="F1297" s="10" t="s">
        <v>66</v>
      </c>
      <c r="G1297" s="9" t="s">
        <v>1237</v>
      </c>
      <c r="H1297" s="9" t="s">
        <v>6749</v>
      </c>
      <c r="I1297" s="9" t="s">
        <v>6750</v>
      </c>
      <c r="J1297" s="9" t="s">
        <v>6751</v>
      </c>
      <c r="K1297" s="9" t="s">
        <v>72</v>
      </c>
      <c r="L1297" s="9" t="e">
        <v>#N/A</v>
      </c>
      <c r="M1297" s="9"/>
      <c r="N1297" s="9"/>
      <c r="O1297" s="9"/>
      <c r="P1297" s="9"/>
      <c r="Q1297" s="9"/>
      <c r="R1297" s="9" t="s">
        <v>10880</v>
      </c>
      <c r="S1297" s="9" t="s">
        <v>10892</v>
      </c>
      <c r="T1297" s="9" t="s">
        <v>10893</v>
      </c>
      <c r="U1297" s="9" t="s">
        <v>8629</v>
      </c>
    </row>
    <row r="1298" spans="1:21" x14ac:dyDescent="0.2">
      <c r="A1298" s="6" t="s">
        <v>6806</v>
      </c>
      <c r="B1298" s="6" t="s">
        <v>6805</v>
      </c>
      <c r="C1298" s="6" t="s">
        <v>10879</v>
      </c>
      <c r="D1298" s="6" t="s">
        <v>168</v>
      </c>
      <c r="E1298" s="6" t="s">
        <v>65</v>
      </c>
      <c r="F1298" s="8" t="s">
        <v>66</v>
      </c>
      <c r="G1298" s="6" t="s">
        <v>1237</v>
      </c>
      <c r="H1298" s="6" t="s">
        <v>6807</v>
      </c>
      <c r="I1298" s="6" t="s">
        <v>4789</v>
      </c>
      <c r="J1298" s="6" t="s">
        <v>6808</v>
      </c>
      <c r="K1298" s="6" t="s">
        <v>72</v>
      </c>
      <c r="L1298" s="6" t="e">
        <v>#N/A</v>
      </c>
      <c r="M1298" s="6"/>
      <c r="N1298" s="6"/>
      <c r="O1298" s="6"/>
      <c r="P1298" s="6"/>
      <c r="Q1298" s="6"/>
      <c r="R1298" s="6" t="s">
        <v>10880</v>
      </c>
      <c r="S1298" s="6" t="s">
        <v>10894</v>
      </c>
      <c r="T1298" s="6" t="s">
        <v>10885</v>
      </c>
      <c r="U1298" s="6" t="s">
        <v>8629</v>
      </c>
    </row>
    <row r="1299" spans="1:21" x14ac:dyDescent="0.2">
      <c r="A1299" s="9" t="s">
        <v>2005</v>
      </c>
      <c r="B1299" s="9" t="s">
        <v>2004</v>
      </c>
      <c r="C1299" s="9" t="s">
        <v>10895</v>
      </c>
      <c r="D1299" s="9" t="s">
        <v>168</v>
      </c>
      <c r="E1299" s="9" t="s">
        <v>65</v>
      </c>
      <c r="F1299" s="10" t="s">
        <v>66</v>
      </c>
      <c r="G1299" s="9" t="s">
        <v>1237</v>
      </c>
      <c r="H1299" s="9" t="s">
        <v>2006</v>
      </c>
      <c r="I1299" s="9" t="s">
        <v>2007</v>
      </c>
      <c r="J1299" s="9" t="s">
        <v>1241</v>
      </c>
      <c r="K1299" s="9" t="s">
        <v>72</v>
      </c>
      <c r="L1299" s="9" t="e">
        <v>#N/A</v>
      </c>
      <c r="M1299" s="9"/>
      <c r="N1299" s="9"/>
      <c r="O1299" s="9"/>
      <c r="P1299" s="9"/>
      <c r="Q1299" s="9"/>
      <c r="R1299" s="9" t="s">
        <v>10896</v>
      </c>
      <c r="S1299" s="9" t="s">
        <v>10897</v>
      </c>
      <c r="T1299" s="9" t="s">
        <v>10898</v>
      </c>
      <c r="U1299" s="9" t="s">
        <v>8629</v>
      </c>
    </row>
    <row r="1300" spans="1:21" x14ac:dyDescent="0.2">
      <c r="A1300" s="6" t="s">
        <v>7013</v>
      </c>
      <c r="B1300" s="6" t="s">
        <v>7012</v>
      </c>
      <c r="C1300" s="6" t="s">
        <v>10895</v>
      </c>
      <c r="D1300" s="6" t="s">
        <v>168</v>
      </c>
      <c r="E1300" s="6" t="s">
        <v>65</v>
      </c>
      <c r="F1300" s="8" t="s">
        <v>66</v>
      </c>
      <c r="G1300" s="6" t="s">
        <v>1237</v>
      </c>
      <c r="H1300" s="6" t="s">
        <v>7014</v>
      </c>
      <c r="I1300" s="6" t="s">
        <v>7015</v>
      </c>
      <c r="J1300" s="6" t="s">
        <v>7016</v>
      </c>
      <c r="K1300" s="6" t="s">
        <v>72</v>
      </c>
      <c r="L1300" s="6" t="e">
        <v>#N/A</v>
      </c>
      <c r="M1300" s="6"/>
      <c r="N1300" s="6"/>
      <c r="O1300" s="6"/>
      <c r="P1300" s="6"/>
      <c r="Q1300" s="6"/>
      <c r="R1300" s="6" t="s">
        <v>10896</v>
      </c>
      <c r="S1300" s="6" t="s">
        <v>10899</v>
      </c>
      <c r="T1300" s="6" t="s">
        <v>10900</v>
      </c>
      <c r="U1300" s="6" t="s">
        <v>8629</v>
      </c>
    </row>
    <row r="1301" spans="1:21" x14ac:dyDescent="0.2">
      <c r="A1301" s="9" t="s">
        <v>2016</v>
      </c>
      <c r="B1301" s="9" t="s">
        <v>2015</v>
      </c>
      <c r="C1301" s="9" t="s">
        <v>10895</v>
      </c>
      <c r="D1301" s="9" t="s">
        <v>168</v>
      </c>
      <c r="E1301" s="9" t="s">
        <v>65</v>
      </c>
      <c r="F1301" s="10" t="s">
        <v>66</v>
      </c>
      <c r="G1301" s="9" t="s">
        <v>1237</v>
      </c>
      <c r="H1301" s="9" t="s">
        <v>387</v>
      </c>
      <c r="I1301" s="9" t="s">
        <v>2017</v>
      </c>
      <c r="J1301" s="9" t="s">
        <v>1241</v>
      </c>
      <c r="K1301" s="9" t="s">
        <v>72</v>
      </c>
      <c r="L1301" s="9" t="e">
        <v>#N/A</v>
      </c>
      <c r="M1301" s="9"/>
      <c r="N1301" s="9"/>
      <c r="O1301" s="9"/>
      <c r="P1301" s="9"/>
      <c r="Q1301" s="9"/>
      <c r="R1301" s="9" t="s">
        <v>10896</v>
      </c>
      <c r="S1301" s="9" t="s">
        <v>10901</v>
      </c>
      <c r="T1301" s="9" t="s">
        <v>10898</v>
      </c>
      <c r="U1301" s="9" t="s">
        <v>8629</v>
      </c>
    </row>
    <row r="1302" spans="1:21" x14ac:dyDescent="0.2">
      <c r="A1302" s="6" t="s">
        <v>1238</v>
      </c>
      <c r="B1302" s="6" t="s">
        <v>1235</v>
      </c>
      <c r="C1302" s="6" t="s">
        <v>10895</v>
      </c>
      <c r="D1302" s="6" t="s">
        <v>168</v>
      </c>
      <c r="E1302" s="6" t="s">
        <v>65</v>
      </c>
      <c r="F1302" s="8" t="s">
        <v>66</v>
      </c>
      <c r="G1302" s="6" t="s">
        <v>1237</v>
      </c>
      <c r="H1302" s="6" t="s">
        <v>1239</v>
      </c>
      <c r="I1302" s="6" t="s">
        <v>1240</v>
      </c>
      <c r="J1302" s="6" t="s">
        <v>1241</v>
      </c>
      <c r="K1302" s="6" t="s">
        <v>72</v>
      </c>
      <c r="L1302" s="6" t="e">
        <v>#N/A</v>
      </c>
      <c r="M1302" s="6"/>
      <c r="N1302" s="6"/>
      <c r="O1302" s="6"/>
      <c r="P1302" s="6"/>
      <c r="Q1302" s="6"/>
      <c r="R1302" s="6" t="s">
        <v>10896</v>
      </c>
      <c r="S1302" s="6" t="s">
        <v>10902</v>
      </c>
      <c r="T1302" s="6" t="s">
        <v>10898</v>
      </c>
      <c r="U1302" s="6" t="s">
        <v>8629</v>
      </c>
    </row>
    <row r="1303" spans="1:21" x14ac:dyDescent="0.2">
      <c r="A1303" s="9" t="s">
        <v>7084</v>
      </c>
      <c r="B1303" s="9" t="s">
        <v>7083</v>
      </c>
      <c r="C1303" s="9" t="s">
        <v>10895</v>
      </c>
      <c r="D1303" s="9" t="s">
        <v>168</v>
      </c>
      <c r="E1303" s="9" t="s">
        <v>65</v>
      </c>
      <c r="F1303" s="10" t="s">
        <v>66</v>
      </c>
      <c r="G1303" s="9" t="s">
        <v>1237</v>
      </c>
      <c r="H1303" s="9" t="s">
        <v>7085</v>
      </c>
      <c r="I1303" s="9" t="s">
        <v>7086</v>
      </c>
      <c r="J1303" s="9" t="s">
        <v>7087</v>
      </c>
      <c r="K1303" s="9" t="s">
        <v>72</v>
      </c>
      <c r="L1303" s="9" t="e">
        <v>#N/A</v>
      </c>
      <c r="M1303" s="9"/>
      <c r="N1303" s="9"/>
      <c r="O1303" s="9"/>
      <c r="P1303" s="9"/>
      <c r="Q1303" s="9"/>
      <c r="R1303" s="9" t="s">
        <v>10896</v>
      </c>
      <c r="S1303" s="9" t="s">
        <v>10903</v>
      </c>
      <c r="T1303" s="9" t="s">
        <v>10904</v>
      </c>
      <c r="U1303" s="9" t="s">
        <v>8629</v>
      </c>
    </row>
    <row r="1304" spans="1:21" x14ac:dyDescent="0.2">
      <c r="A1304" s="6" t="s">
        <v>7075</v>
      </c>
      <c r="B1304" s="6" t="s">
        <v>7074</v>
      </c>
      <c r="C1304" s="6" t="s">
        <v>10895</v>
      </c>
      <c r="D1304" s="6" t="s">
        <v>168</v>
      </c>
      <c r="E1304" s="6" t="s">
        <v>65</v>
      </c>
      <c r="F1304" s="8" t="s">
        <v>66</v>
      </c>
      <c r="G1304" s="6" t="s">
        <v>1237</v>
      </c>
      <c r="H1304" s="6" t="s">
        <v>7076</v>
      </c>
      <c r="I1304" s="6" t="s">
        <v>7077</v>
      </c>
      <c r="J1304" s="6" t="s">
        <v>1241</v>
      </c>
      <c r="K1304" s="6" t="s">
        <v>72</v>
      </c>
      <c r="L1304" s="6" t="e">
        <v>#N/A</v>
      </c>
      <c r="M1304" s="6"/>
      <c r="N1304" s="6"/>
      <c r="O1304" s="6"/>
      <c r="P1304" s="6"/>
      <c r="Q1304" s="6"/>
      <c r="R1304" s="6" t="s">
        <v>10896</v>
      </c>
      <c r="S1304" s="6" t="s">
        <v>10905</v>
      </c>
      <c r="T1304" s="6" t="s">
        <v>10898</v>
      </c>
      <c r="U1304" s="6" t="s">
        <v>8629</v>
      </c>
    </row>
    <row r="1305" spans="1:21" x14ac:dyDescent="0.2">
      <c r="A1305" s="9" t="s">
        <v>7096</v>
      </c>
      <c r="B1305" s="9" t="s">
        <v>7095</v>
      </c>
      <c r="C1305" s="9" t="s">
        <v>10895</v>
      </c>
      <c r="D1305" s="9" t="s">
        <v>168</v>
      </c>
      <c r="E1305" s="9" t="s">
        <v>65</v>
      </c>
      <c r="F1305" s="10" t="s">
        <v>66</v>
      </c>
      <c r="G1305" s="9" t="s">
        <v>1237</v>
      </c>
      <c r="H1305" s="9" t="s">
        <v>7097</v>
      </c>
      <c r="I1305" s="9" t="s">
        <v>7098</v>
      </c>
      <c r="J1305" s="9" t="s">
        <v>7099</v>
      </c>
      <c r="K1305" s="9" t="s">
        <v>72</v>
      </c>
      <c r="L1305" s="9" t="e">
        <v>#N/A</v>
      </c>
      <c r="M1305" s="9"/>
      <c r="N1305" s="9"/>
      <c r="O1305" s="9"/>
      <c r="P1305" s="9"/>
      <c r="Q1305" s="9"/>
      <c r="R1305" s="9" t="s">
        <v>10896</v>
      </c>
      <c r="S1305" s="9" t="s">
        <v>10906</v>
      </c>
      <c r="T1305" s="9" t="s">
        <v>10907</v>
      </c>
      <c r="U1305" s="9" t="s">
        <v>8629</v>
      </c>
    </row>
    <row r="1306" spans="1:21" x14ac:dyDescent="0.2">
      <c r="A1306" s="11" t="s">
        <v>1995</v>
      </c>
      <c r="B1306" s="11" t="s">
        <v>1994</v>
      </c>
      <c r="C1306" s="11" t="s">
        <v>10895</v>
      </c>
      <c r="D1306" s="11" t="s">
        <v>168</v>
      </c>
      <c r="E1306" s="11" t="s">
        <v>65</v>
      </c>
      <c r="F1306" s="12" t="s">
        <v>66</v>
      </c>
      <c r="G1306" s="11" t="s">
        <v>1237</v>
      </c>
      <c r="H1306" s="11" t="s">
        <v>1996</v>
      </c>
      <c r="I1306" s="11" t="s">
        <v>541</v>
      </c>
      <c r="J1306" s="11" t="s">
        <v>1241</v>
      </c>
      <c r="K1306" s="11" t="s">
        <v>72</v>
      </c>
      <c r="L1306" s="11" t="e">
        <v>#N/A</v>
      </c>
      <c r="M1306" s="11"/>
      <c r="N1306" s="11"/>
      <c r="O1306" s="11"/>
      <c r="P1306" s="11"/>
      <c r="Q1306" s="11"/>
      <c r="R1306" s="11" t="s">
        <v>10896</v>
      </c>
      <c r="S1306" s="11" t="s">
        <v>10908</v>
      </c>
      <c r="T1306" s="11" t="s">
        <v>10898</v>
      </c>
      <c r="U1306" s="11" t="s">
        <v>8629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2161"/>
  <sheetViews>
    <sheetView workbookViewId="0">
      <selection activeCell="D3" sqref="D3"/>
    </sheetView>
  </sheetViews>
  <sheetFormatPr baseColWidth="10" defaultRowHeight="15" x14ac:dyDescent="0.2"/>
  <cols>
    <col min="1" max="2" width="12" customWidth="1"/>
    <col min="3" max="3" width="39" bestFit="1" customWidth="1"/>
    <col min="4" max="4" width="39" customWidth="1"/>
    <col min="6" max="6" width="17.33203125" customWidth="1"/>
    <col min="8" max="8" width="20.83203125" customWidth="1"/>
    <col min="9" max="9" width="16.83203125" customWidth="1"/>
    <col min="10" max="10" width="21.83203125" customWidth="1"/>
    <col min="11" max="11" width="26.5" customWidth="1"/>
    <col min="12" max="12" width="17.1640625" customWidth="1"/>
    <col min="13" max="13" width="16.33203125" customWidth="1"/>
    <col min="14" max="14" width="19.1640625" customWidth="1"/>
    <col min="15" max="15" width="13" customWidth="1"/>
    <col min="18" max="18" width="13.33203125" customWidth="1"/>
    <col min="22" max="22" width="21.83203125" customWidth="1"/>
    <col min="23" max="23" width="32.1640625" customWidth="1"/>
    <col min="24" max="24" width="15.83203125" customWidth="1"/>
    <col min="25" max="25" width="19.6640625" customWidth="1"/>
    <col min="26" max="26" width="29.83203125" customWidth="1"/>
    <col min="27" max="27" width="23.1640625" customWidth="1"/>
    <col min="28" max="28" width="33.5" customWidth="1"/>
    <col min="29" max="29" width="17.1640625" customWidth="1"/>
    <col min="32" max="32" width="17.83203125" customWidth="1"/>
    <col min="35" max="35" width="17.5" customWidth="1"/>
    <col min="36" max="36" width="14.83203125" customWidth="1"/>
    <col min="37" max="37" width="22.1640625" customWidth="1"/>
    <col min="38" max="38" width="19.6640625" customWidth="1"/>
    <col min="39" max="39" width="25.1640625" customWidth="1"/>
    <col min="40" max="40" width="16" customWidth="1"/>
    <col min="41" max="41" width="11.83203125" customWidth="1"/>
    <col min="42" max="42" width="32.83203125" customWidth="1"/>
    <col min="43" max="43" width="33" customWidth="1"/>
    <col min="44" max="44" width="24" customWidth="1"/>
    <col min="45" max="45" width="24.33203125" customWidth="1"/>
    <col min="46" max="46" width="33.33203125" customWidth="1"/>
    <col min="47" max="47" width="25" customWidth="1"/>
    <col min="48" max="48" width="17.83203125" customWidth="1"/>
    <col min="49" max="49" width="33.83203125" customWidth="1"/>
    <col min="50" max="50" width="23" customWidth="1"/>
    <col min="51" max="51" width="11.33203125" customWidth="1"/>
    <col min="52" max="52" width="11.83203125" customWidth="1"/>
    <col min="53" max="53" width="11.5" customWidth="1"/>
    <col min="55" max="55" width="15.6640625" customWidth="1"/>
    <col min="57" max="57" width="19.1640625" customWidth="1"/>
    <col min="58" max="58" width="14.83203125" customWidth="1"/>
    <col min="59" max="59" width="14" customWidth="1"/>
  </cols>
  <sheetData>
    <row r="1" spans="1:60" x14ac:dyDescent="0.2">
      <c r="A1" t="s">
        <v>0</v>
      </c>
      <c r="B1" t="s">
        <v>1</v>
      </c>
      <c r="C1" t="s">
        <v>2</v>
      </c>
      <c r="D1" s="13" t="s">
        <v>31367</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row>
    <row r="2" spans="1:60" x14ac:dyDescent="0.2">
      <c r="A2" s="1">
        <v>42814.47246527778</v>
      </c>
      <c r="B2" t="s">
        <v>1862</v>
      </c>
      <c r="C2" t="s">
        <v>10910</v>
      </c>
      <c r="D2" t="str">
        <f>VLOOKUP(deactivate_assem[[#This Row],[Full Name]],assembly_staff_import[],1,0)</f>
        <v>Kim Ramos</v>
      </c>
      <c r="M2" t="s">
        <v>10911</v>
      </c>
      <c r="T2" t="s">
        <v>10912</v>
      </c>
      <c r="AH2" t="s">
        <v>65</v>
      </c>
      <c r="AI2" t="s">
        <v>10913</v>
      </c>
      <c r="AL2" t="s">
        <v>1237</v>
      </c>
      <c r="AY2" t="s">
        <v>10914</v>
      </c>
      <c r="AZ2" t="s">
        <v>10915</v>
      </c>
      <c r="BA2" t="s">
        <v>10916</v>
      </c>
      <c r="BB2" t="s">
        <v>10917</v>
      </c>
      <c r="BD2" t="s">
        <v>72</v>
      </c>
      <c r="BG2" t="s">
        <v>10918</v>
      </c>
    </row>
    <row r="3" spans="1:60" x14ac:dyDescent="0.2">
      <c r="A3" s="1">
        <v>42814.472280092603</v>
      </c>
      <c r="B3" t="s">
        <v>1862</v>
      </c>
      <c r="C3" t="s">
        <v>10919</v>
      </c>
      <c r="D3" t="str">
        <f>VLOOKUP(deactivate_assem[[#This Row],[Full Name]],assembly_staff_import[],1,0)</f>
        <v>Joseph N Garba</v>
      </c>
      <c r="M3" t="s">
        <v>10911</v>
      </c>
      <c r="T3" t="s">
        <v>10920</v>
      </c>
      <c r="AH3" t="s">
        <v>65</v>
      </c>
      <c r="AI3" t="s">
        <v>10913</v>
      </c>
      <c r="AL3" t="s">
        <v>1237</v>
      </c>
      <c r="AY3" t="s">
        <v>10921</v>
      </c>
      <c r="AZ3" t="s">
        <v>10922</v>
      </c>
      <c r="BA3" t="s">
        <v>10923</v>
      </c>
      <c r="BB3" t="s">
        <v>10924</v>
      </c>
      <c r="BD3" t="s">
        <v>72</v>
      </c>
      <c r="BG3" t="s">
        <v>10925</v>
      </c>
    </row>
    <row r="4" spans="1:60" x14ac:dyDescent="0.2">
      <c r="A4" s="1">
        <v>42814.472094907411</v>
      </c>
      <c r="B4" t="s">
        <v>1862</v>
      </c>
      <c r="C4" t="s">
        <v>10926</v>
      </c>
      <c r="D4" t="str">
        <f>VLOOKUP(deactivate_assem[[#This Row],[Full Name]],assembly_staff_import[],1,0)</f>
        <v>Jane T Feldman</v>
      </c>
      <c r="M4" t="s">
        <v>10927</v>
      </c>
      <c r="T4" t="s">
        <v>10928</v>
      </c>
      <c r="AH4" t="s">
        <v>65</v>
      </c>
      <c r="AI4" t="s">
        <v>10913</v>
      </c>
      <c r="AL4" t="s">
        <v>1237</v>
      </c>
      <c r="AY4" t="s">
        <v>10929</v>
      </c>
      <c r="AZ4" t="s">
        <v>10930</v>
      </c>
      <c r="BA4" t="s">
        <v>10931</v>
      </c>
      <c r="BB4" t="s">
        <v>10932</v>
      </c>
      <c r="BD4" t="s">
        <v>72</v>
      </c>
      <c r="BG4" t="s">
        <v>10933</v>
      </c>
    </row>
    <row r="5" spans="1:60" x14ac:dyDescent="0.2">
      <c r="A5" s="1">
        <v>42814.471886574072</v>
      </c>
      <c r="B5" t="s">
        <v>1862</v>
      </c>
      <c r="C5" t="s">
        <v>10934</v>
      </c>
      <c r="D5" t="str">
        <f>VLOOKUP(deactivate_assem[[#This Row],[Full Name]],assembly_staff_import[],1,0)</f>
        <v>Douglas F Ports III</v>
      </c>
      <c r="M5" t="s">
        <v>10911</v>
      </c>
      <c r="T5" t="s">
        <v>10935</v>
      </c>
      <c r="AH5" t="s">
        <v>65</v>
      </c>
      <c r="AI5" t="s">
        <v>10913</v>
      </c>
      <c r="AL5" t="s">
        <v>1237</v>
      </c>
      <c r="AY5" t="s">
        <v>10936</v>
      </c>
      <c r="AZ5" t="s">
        <v>10937</v>
      </c>
      <c r="BA5" t="s">
        <v>10938</v>
      </c>
      <c r="BB5" t="s">
        <v>10939</v>
      </c>
      <c r="BD5" t="s">
        <v>72</v>
      </c>
      <c r="BG5" t="s">
        <v>10940</v>
      </c>
    </row>
    <row r="6" spans="1:60" x14ac:dyDescent="0.2">
      <c r="A6" s="1">
        <v>42811.761863425927</v>
      </c>
      <c r="B6" t="s">
        <v>1862</v>
      </c>
      <c r="C6" t="s">
        <v>10941</v>
      </c>
      <c r="D6" t="str">
        <f>VLOOKUP(deactivate_assem[[#This Row],[Full Name]],assembly_staff_import[],1,0)</f>
        <v>Stacey M Coons</v>
      </c>
      <c r="M6" t="s">
        <v>10927</v>
      </c>
      <c r="T6" t="s">
        <v>10942</v>
      </c>
      <c r="AH6" t="s">
        <v>65</v>
      </c>
      <c r="AI6" t="s">
        <v>10913</v>
      </c>
      <c r="AL6" t="s">
        <v>1237</v>
      </c>
      <c r="AY6" t="s">
        <v>10943</v>
      </c>
      <c r="AZ6" t="s">
        <v>10944</v>
      </c>
      <c r="BA6" t="s">
        <v>10945</v>
      </c>
      <c r="BB6" t="s">
        <v>10946</v>
      </c>
      <c r="BD6" t="s">
        <v>72</v>
      </c>
      <c r="BG6" t="s">
        <v>10947</v>
      </c>
    </row>
    <row r="7" spans="1:60" x14ac:dyDescent="0.2">
      <c r="A7" s="1">
        <v>42790.667951388888</v>
      </c>
      <c r="B7" t="s">
        <v>59</v>
      </c>
      <c r="C7" t="s">
        <v>10948</v>
      </c>
      <c r="D7" t="str">
        <f>VLOOKUP(deactivate_assem[[#This Row],[Full Name]],assembly_staff_import[],1,0)</f>
        <v>Zena L Zimmerglass</v>
      </c>
      <c r="L7" t="s">
        <v>10949</v>
      </c>
      <c r="M7" t="s">
        <v>10950</v>
      </c>
      <c r="N7" t="s">
        <v>168</v>
      </c>
      <c r="T7" t="s">
        <v>10951</v>
      </c>
      <c r="AH7" t="s">
        <v>65</v>
      </c>
      <c r="AI7" t="s">
        <v>10913</v>
      </c>
      <c r="AL7" t="s">
        <v>67</v>
      </c>
      <c r="AY7" t="s">
        <v>10952</v>
      </c>
      <c r="AZ7" t="s">
        <v>10953</v>
      </c>
      <c r="BA7" t="s">
        <v>10954</v>
      </c>
      <c r="BB7" t="s">
        <v>10955</v>
      </c>
      <c r="BD7" t="s">
        <v>72</v>
      </c>
      <c r="BG7" t="s">
        <v>10956</v>
      </c>
    </row>
    <row r="8" spans="1:60" x14ac:dyDescent="0.2">
      <c r="A8" s="1">
        <v>42790.667951388888</v>
      </c>
      <c r="B8" t="s">
        <v>59</v>
      </c>
      <c r="C8" t="s">
        <v>10957</v>
      </c>
      <c r="D8" t="str">
        <f>VLOOKUP(deactivate_assem[[#This Row],[Full Name]],assembly_staff_import[],1,0)</f>
        <v>Zantao Zhu</v>
      </c>
      <c r="M8" t="s">
        <v>10958</v>
      </c>
      <c r="T8" t="s">
        <v>10959</v>
      </c>
      <c r="AH8" t="s">
        <v>65</v>
      </c>
      <c r="AI8" t="s">
        <v>10913</v>
      </c>
      <c r="AL8" t="s">
        <v>1237</v>
      </c>
      <c r="AY8" t="s">
        <v>10960</v>
      </c>
      <c r="AZ8" t="s">
        <v>10961</v>
      </c>
      <c r="BA8" t="s">
        <v>10962</v>
      </c>
      <c r="BB8" t="s">
        <v>116</v>
      </c>
      <c r="BD8" t="s">
        <v>72</v>
      </c>
      <c r="BG8" t="s">
        <v>10963</v>
      </c>
    </row>
    <row r="9" spans="1:60" x14ac:dyDescent="0.2">
      <c r="A9" s="1">
        <v>42790.667951388888</v>
      </c>
      <c r="B9" t="s">
        <v>59</v>
      </c>
      <c r="C9" t="s">
        <v>10964</v>
      </c>
      <c r="D9" t="str">
        <f>VLOOKUP(deactivate_assem[[#This Row],[Full Name]],assembly_staff_import[],1,0)</f>
        <v>Yvette C Barrow</v>
      </c>
      <c r="L9" t="s">
        <v>10965</v>
      </c>
      <c r="M9" t="s">
        <v>10966</v>
      </c>
      <c r="N9" t="s">
        <v>63</v>
      </c>
      <c r="T9" t="s">
        <v>10967</v>
      </c>
      <c r="AH9" t="s">
        <v>65</v>
      </c>
      <c r="AI9" t="s">
        <v>10913</v>
      </c>
      <c r="AL9" t="s">
        <v>67</v>
      </c>
      <c r="AY9" t="s">
        <v>10968</v>
      </c>
      <c r="AZ9" t="s">
        <v>10969</v>
      </c>
      <c r="BA9" t="s">
        <v>10970</v>
      </c>
      <c r="BB9" t="s">
        <v>10971</v>
      </c>
      <c r="BD9" t="s">
        <v>72</v>
      </c>
      <c r="BG9" t="s">
        <v>10972</v>
      </c>
    </row>
    <row r="10" spans="1:60" x14ac:dyDescent="0.2">
      <c r="A10" s="1">
        <v>42790.667951388888</v>
      </c>
      <c r="B10" t="s">
        <v>59</v>
      </c>
      <c r="C10" t="s">
        <v>10973</v>
      </c>
      <c r="D10" t="str">
        <f>VLOOKUP(deactivate_assem[[#This Row],[Full Name]],assembly_staff_import[],1,0)</f>
        <v>Yveline L Dalmacy</v>
      </c>
      <c r="L10" t="s">
        <v>10974</v>
      </c>
      <c r="M10" t="s">
        <v>10975</v>
      </c>
      <c r="N10" t="s">
        <v>63</v>
      </c>
      <c r="T10" t="s">
        <v>10976</v>
      </c>
      <c r="AH10" t="s">
        <v>65</v>
      </c>
      <c r="AI10" t="s">
        <v>10913</v>
      </c>
      <c r="AL10" t="s">
        <v>67</v>
      </c>
      <c r="AY10" t="s">
        <v>10977</v>
      </c>
      <c r="AZ10" t="s">
        <v>10978</v>
      </c>
      <c r="BA10" t="s">
        <v>10979</v>
      </c>
      <c r="BB10" t="s">
        <v>10980</v>
      </c>
      <c r="BD10" t="s">
        <v>72</v>
      </c>
      <c r="BG10" t="s">
        <v>10981</v>
      </c>
    </row>
    <row r="11" spans="1:60" x14ac:dyDescent="0.2">
      <c r="A11" s="1">
        <v>42790.667939814812</v>
      </c>
      <c r="B11" t="s">
        <v>59</v>
      </c>
      <c r="C11" t="s">
        <v>10982</v>
      </c>
      <c r="D11" t="str">
        <f>VLOOKUP(deactivate_assem[[#This Row],[Full Name]],assembly_staff_import[],1,0)</f>
        <v>Yannis Trittas</v>
      </c>
      <c r="L11" t="s">
        <v>10983</v>
      </c>
      <c r="M11" t="s">
        <v>10984</v>
      </c>
      <c r="N11" t="s">
        <v>63</v>
      </c>
      <c r="T11" t="s">
        <v>10985</v>
      </c>
      <c r="AH11" t="s">
        <v>65</v>
      </c>
      <c r="AI11" t="s">
        <v>10913</v>
      </c>
      <c r="AL11" t="s">
        <v>67</v>
      </c>
      <c r="AY11" t="s">
        <v>10986</v>
      </c>
      <c r="AZ11" t="s">
        <v>10987</v>
      </c>
      <c r="BA11" t="s">
        <v>10988</v>
      </c>
      <c r="BB11" t="s">
        <v>10989</v>
      </c>
      <c r="BD11" t="s">
        <v>72</v>
      </c>
      <c r="BG11" t="s">
        <v>10990</v>
      </c>
    </row>
    <row r="12" spans="1:60" x14ac:dyDescent="0.2">
      <c r="A12" s="1">
        <v>42790.667928240742</v>
      </c>
      <c r="B12" t="s">
        <v>59</v>
      </c>
      <c r="C12" t="s">
        <v>10991</v>
      </c>
      <c r="D12" t="str">
        <f>VLOOKUP(deactivate_assem[[#This Row],[Full Name]],assembly_staff_import[],1,0)</f>
        <v>Wilyuly Lopez</v>
      </c>
      <c r="M12" t="s">
        <v>10958</v>
      </c>
      <c r="T12" t="s">
        <v>10992</v>
      </c>
      <c r="AH12" t="s">
        <v>65</v>
      </c>
      <c r="AI12" t="s">
        <v>10913</v>
      </c>
      <c r="AL12" t="s">
        <v>1237</v>
      </c>
      <c r="AY12" t="s">
        <v>10993</v>
      </c>
      <c r="AZ12" t="s">
        <v>10994</v>
      </c>
      <c r="BA12" t="s">
        <v>1980</v>
      </c>
      <c r="BB12" t="s">
        <v>116</v>
      </c>
      <c r="BD12" t="s">
        <v>72</v>
      </c>
      <c r="BG12" t="s">
        <v>10995</v>
      </c>
    </row>
    <row r="13" spans="1:60" x14ac:dyDescent="0.2">
      <c r="A13" s="1">
        <v>42790.667916666673</v>
      </c>
      <c r="B13" t="s">
        <v>59</v>
      </c>
      <c r="C13" t="s">
        <v>10996</v>
      </c>
      <c r="D13" t="str">
        <f>VLOOKUP(deactivate_assem[[#This Row],[Full Name]],assembly_staff_import[],1,0)</f>
        <v>William C Gustafson</v>
      </c>
      <c r="L13" t="s">
        <v>10997</v>
      </c>
      <c r="M13" t="s">
        <v>10998</v>
      </c>
      <c r="N13" t="s">
        <v>63</v>
      </c>
      <c r="T13" t="s">
        <v>10999</v>
      </c>
      <c r="AH13" t="s">
        <v>65</v>
      </c>
      <c r="AI13" t="s">
        <v>10913</v>
      </c>
      <c r="AL13" t="s">
        <v>67</v>
      </c>
      <c r="AY13" t="s">
        <v>11000</v>
      </c>
      <c r="AZ13" t="s">
        <v>5729</v>
      </c>
      <c r="BA13" t="s">
        <v>11001</v>
      </c>
      <c r="BB13" t="s">
        <v>236</v>
      </c>
      <c r="BD13" t="s">
        <v>72</v>
      </c>
      <c r="BG13" t="s">
        <v>11002</v>
      </c>
    </row>
    <row r="14" spans="1:60" x14ac:dyDescent="0.2">
      <c r="A14" s="1">
        <v>42790.667916666673</v>
      </c>
      <c r="B14" t="s">
        <v>59</v>
      </c>
      <c r="C14" t="s">
        <v>11003</v>
      </c>
      <c r="D14" t="str">
        <f>VLOOKUP(deactivate_assem[[#This Row],[Full Name]],assembly_staff_import[],1,0)</f>
        <v>Wesley J Mounts</v>
      </c>
      <c r="M14" t="s">
        <v>8169</v>
      </c>
      <c r="T14" t="s">
        <v>11004</v>
      </c>
      <c r="AH14" t="s">
        <v>65</v>
      </c>
      <c r="AI14" t="s">
        <v>10913</v>
      </c>
      <c r="AL14" t="s">
        <v>1237</v>
      </c>
      <c r="AY14" t="s">
        <v>11005</v>
      </c>
      <c r="AZ14" t="s">
        <v>11006</v>
      </c>
      <c r="BA14" t="s">
        <v>11007</v>
      </c>
      <c r="BB14" t="s">
        <v>11008</v>
      </c>
      <c r="BD14" t="s">
        <v>72</v>
      </c>
      <c r="BG14" t="s">
        <v>11009</v>
      </c>
    </row>
    <row r="15" spans="1:60" x14ac:dyDescent="0.2">
      <c r="A15" s="1">
        <v>42790.667916666673</v>
      </c>
      <c r="B15" t="s">
        <v>59</v>
      </c>
      <c r="C15" t="s">
        <v>11010</v>
      </c>
      <c r="D15" t="str">
        <f>VLOOKUP(deactivate_assem[[#This Row],[Full Name]],assembly_staff_import[],1,0)</f>
        <v>Weber Leung</v>
      </c>
      <c r="L15" t="s">
        <v>11011</v>
      </c>
      <c r="M15" t="s">
        <v>11012</v>
      </c>
      <c r="N15" t="s">
        <v>63</v>
      </c>
      <c r="T15" t="s">
        <v>11013</v>
      </c>
      <c r="AH15" t="s">
        <v>65</v>
      </c>
      <c r="AI15" t="s">
        <v>10913</v>
      </c>
      <c r="AL15" t="s">
        <v>67</v>
      </c>
      <c r="AY15" t="s">
        <v>11014</v>
      </c>
      <c r="AZ15" t="s">
        <v>11015</v>
      </c>
      <c r="BA15" t="s">
        <v>7325</v>
      </c>
      <c r="BB15" t="s">
        <v>11016</v>
      </c>
      <c r="BD15" t="s">
        <v>72</v>
      </c>
      <c r="BG15" t="s">
        <v>11017</v>
      </c>
    </row>
    <row r="16" spans="1:60" x14ac:dyDescent="0.2">
      <c r="A16" s="1">
        <v>42790.667905092603</v>
      </c>
      <c r="B16" t="s">
        <v>59</v>
      </c>
      <c r="C16" t="s">
        <v>11018</v>
      </c>
      <c r="D16" t="str">
        <f>VLOOKUP(deactivate_assem[[#This Row],[Full Name]],assembly_staff_import[],1,0)</f>
        <v>Waael H Abdallh</v>
      </c>
      <c r="L16" t="s">
        <v>11019</v>
      </c>
      <c r="M16" t="s">
        <v>11020</v>
      </c>
      <c r="N16" t="s">
        <v>63</v>
      </c>
      <c r="T16" t="s">
        <v>11021</v>
      </c>
      <c r="AH16" t="s">
        <v>65</v>
      </c>
      <c r="AI16" t="s">
        <v>10913</v>
      </c>
      <c r="AL16" t="s">
        <v>67</v>
      </c>
      <c r="AY16" t="s">
        <v>11022</v>
      </c>
      <c r="AZ16" t="s">
        <v>11023</v>
      </c>
      <c r="BA16" t="s">
        <v>11024</v>
      </c>
      <c r="BB16" t="s">
        <v>714</v>
      </c>
      <c r="BD16" t="s">
        <v>72</v>
      </c>
      <c r="BG16" t="s">
        <v>11025</v>
      </c>
    </row>
    <row r="17" spans="1:59" x14ac:dyDescent="0.2">
      <c r="A17" s="1">
        <v>42790.667893518519</v>
      </c>
      <c r="B17" t="s">
        <v>59</v>
      </c>
      <c r="C17" t="s">
        <v>11026</v>
      </c>
      <c r="D17" t="str">
        <f>VLOOKUP(deactivate_assem[[#This Row],[Full Name]],assembly_staff_import[],1,0)</f>
        <v>Victoria S Prevosti</v>
      </c>
      <c r="L17" t="s">
        <v>11027</v>
      </c>
      <c r="M17" t="s">
        <v>11028</v>
      </c>
      <c r="N17" t="s">
        <v>63</v>
      </c>
      <c r="T17" t="s">
        <v>11029</v>
      </c>
      <c r="AH17" t="s">
        <v>65</v>
      </c>
      <c r="AI17" t="s">
        <v>10913</v>
      </c>
      <c r="AL17" t="s">
        <v>67</v>
      </c>
      <c r="AY17" t="s">
        <v>11030</v>
      </c>
      <c r="AZ17" t="s">
        <v>11031</v>
      </c>
      <c r="BA17" t="s">
        <v>11032</v>
      </c>
      <c r="BB17" t="s">
        <v>11033</v>
      </c>
      <c r="BD17" t="s">
        <v>72</v>
      </c>
      <c r="BG17" t="s">
        <v>11034</v>
      </c>
    </row>
    <row r="18" spans="1:59" x14ac:dyDescent="0.2">
      <c r="A18" s="1">
        <v>42790.667893518519</v>
      </c>
      <c r="B18" t="s">
        <v>59</v>
      </c>
      <c r="C18" t="s">
        <v>11035</v>
      </c>
      <c r="D18" t="str">
        <f>VLOOKUP(deactivate_assem[[#This Row],[Full Name]],assembly_staff_import[],1,0)</f>
        <v>Victoria K Perry</v>
      </c>
      <c r="L18" t="s">
        <v>4984</v>
      </c>
      <c r="M18" t="s">
        <v>11036</v>
      </c>
      <c r="N18" t="s">
        <v>63</v>
      </c>
      <c r="T18" t="s">
        <v>11037</v>
      </c>
      <c r="AH18" t="s">
        <v>65</v>
      </c>
      <c r="AI18" t="s">
        <v>10913</v>
      </c>
      <c r="AL18" t="s">
        <v>67</v>
      </c>
      <c r="AY18" t="s">
        <v>11038</v>
      </c>
      <c r="AZ18" t="s">
        <v>11039</v>
      </c>
      <c r="BA18" t="s">
        <v>140</v>
      </c>
      <c r="BB18" t="s">
        <v>11040</v>
      </c>
      <c r="BD18" t="s">
        <v>72</v>
      </c>
      <c r="BG18" t="s">
        <v>11041</v>
      </c>
    </row>
    <row r="19" spans="1:59" x14ac:dyDescent="0.2">
      <c r="A19" s="1">
        <v>42790.667893518519</v>
      </c>
      <c r="B19" t="s">
        <v>59</v>
      </c>
      <c r="C19" t="s">
        <v>11042</v>
      </c>
      <c r="D19" t="str">
        <f>VLOOKUP(deactivate_assem[[#This Row],[Full Name]],assembly_staff_import[],1,0)</f>
        <v>Victoria D Brannigan</v>
      </c>
      <c r="M19" t="s">
        <v>11043</v>
      </c>
      <c r="T19" t="s">
        <v>11044</v>
      </c>
      <c r="AH19" t="s">
        <v>65</v>
      </c>
      <c r="AI19" t="s">
        <v>10913</v>
      </c>
      <c r="AL19" t="s">
        <v>1237</v>
      </c>
      <c r="AY19" t="s">
        <v>11045</v>
      </c>
      <c r="AZ19" t="s">
        <v>11046</v>
      </c>
      <c r="BA19" t="s">
        <v>11047</v>
      </c>
      <c r="BB19" t="s">
        <v>7232</v>
      </c>
      <c r="BD19" t="s">
        <v>72</v>
      </c>
      <c r="BG19" t="s">
        <v>11048</v>
      </c>
    </row>
    <row r="20" spans="1:59" x14ac:dyDescent="0.2">
      <c r="A20" s="1">
        <v>42790.667881944442</v>
      </c>
      <c r="B20" t="s">
        <v>59</v>
      </c>
      <c r="C20" t="s">
        <v>11049</v>
      </c>
      <c r="D20" t="str">
        <f>VLOOKUP(deactivate_assem[[#This Row],[Full Name]],assembly_staff_import[],1,0)</f>
        <v>Veysel Ucan</v>
      </c>
      <c r="L20" t="s">
        <v>4984</v>
      </c>
      <c r="M20" t="s">
        <v>11036</v>
      </c>
      <c r="N20" t="s">
        <v>168</v>
      </c>
      <c r="T20" t="s">
        <v>11050</v>
      </c>
      <c r="AH20" t="s">
        <v>65</v>
      </c>
      <c r="AI20" t="s">
        <v>10913</v>
      </c>
      <c r="AL20" t="s">
        <v>67</v>
      </c>
      <c r="AY20" t="s">
        <v>11051</v>
      </c>
      <c r="AZ20" t="s">
        <v>11052</v>
      </c>
      <c r="BA20" t="s">
        <v>11053</v>
      </c>
      <c r="BB20" t="s">
        <v>11033</v>
      </c>
      <c r="BD20" t="s">
        <v>72</v>
      </c>
      <c r="BG20" t="s">
        <v>11054</v>
      </c>
    </row>
    <row r="21" spans="1:59" x14ac:dyDescent="0.2">
      <c r="A21" s="1">
        <v>42790.667881944442</v>
      </c>
      <c r="B21" t="s">
        <v>59</v>
      </c>
      <c r="C21" t="s">
        <v>11055</v>
      </c>
      <c r="D21" t="str">
        <f>VLOOKUP(deactivate_assem[[#This Row],[Full Name]],assembly_staff_import[],1,0)</f>
        <v>Vanessa K Salman</v>
      </c>
      <c r="M21" t="s">
        <v>10958</v>
      </c>
      <c r="T21" t="s">
        <v>11056</v>
      </c>
      <c r="AH21" t="s">
        <v>65</v>
      </c>
      <c r="AI21" t="s">
        <v>10913</v>
      </c>
      <c r="AL21" t="s">
        <v>1237</v>
      </c>
      <c r="AY21" t="s">
        <v>11057</v>
      </c>
      <c r="AZ21" t="s">
        <v>11058</v>
      </c>
      <c r="BA21" t="s">
        <v>11059</v>
      </c>
      <c r="BB21" t="s">
        <v>116</v>
      </c>
      <c r="BD21" t="s">
        <v>72</v>
      </c>
      <c r="BG21" t="s">
        <v>11060</v>
      </c>
    </row>
    <row r="22" spans="1:59" x14ac:dyDescent="0.2">
      <c r="A22" s="1">
        <v>42790.667870370373</v>
      </c>
      <c r="B22" t="s">
        <v>59</v>
      </c>
      <c r="C22" t="s">
        <v>11061</v>
      </c>
      <c r="D22" t="str">
        <f>VLOOKUP(deactivate_assem[[#This Row],[Full Name]],assembly_staff_import[],1,0)</f>
        <v>Vandolf Jr Parish Jr</v>
      </c>
      <c r="L22" t="s">
        <v>11062</v>
      </c>
      <c r="M22" t="s">
        <v>11063</v>
      </c>
      <c r="N22" t="s">
        <v>63</v>
      </c>
      <c r="T22" t="s">
        <v>11064</v>
      </c>
      <c r="AH22" t="s">
        <v>65</v>
      </c>
      <c r="AI22" t="s">
        <v>10913</v>
      </c>
      <c r="AL22" t="s">
        <v>67</v>
      </c>
      <c r="AY22" t="s">
        <v>11065</v>
      </c>
      <c r="AZ22" t="s">
        <v>11066</v>
      </c>
      <c r="BA22" t="s">
        <v>11067</v>
      </c>
      <c r="BB22" t="s">
        <v>236</v>
      </c>
      <c r="BD22" t="s">
        <v>72</v>
      </c>
      <c r="BG22" t="s">
        <v>11068</v>
      </c>
    </row>
    <row r="23" spans="1:59" x14ac:dyDescent="0.2">
      <c r="A23" s="1">
        <v>42790.667870370373</v>
      </c>
      <c r="B23" t="s">
        <v>59</v>
      </c>
      <c r="C23" t="s">
        <v>11069</v>
      </c>
      <c r="D23" t="str">
        <f>VLOOKUP(deactivate_assem[[#This Row],[Full Name]],assembly_staff_import[],1,0)</f>
        <v>Valerie A Horn</v>
      </c>
      <c r="M23" t="s">
        <v>10958</v>
      </c>
      <c r="T23" t="s">
        <v>11070</v>
      </c>
      <c r="AH23" t="s">
        <v>65</v>
      </c>
      <c r="AI23" t="s">
        <v>10913</v>
      </c>
      <c r="AL23" t="s">
        <v>1237</v>
      </c>
      <c r="AY23" t="s">
        <v>11071</v>
      </c>
      <c r="AZ23" t="s">
        <v>7399</v>
      </c>
      <c r="BA23" t="s">
        <v>11072</v>
      </c>
      <c r="BB23" t="s">
        <v>116</v>
      </c>
      <c r="BD23" t="s">
        <v>72</v>
      </c>
      <c r="BG23" t="s">
        <v>11073</v>
      </c>
    </row>
    <row r="24" spans="1:59" x14ac:dyDescent="0.2">
      <c r="A24" s="1">
        <v>42790.667858796303</v>
      </c>
      <c r="B24" t="s">
        <v>59</v>
      </c>
      <c r="C24" t="s">
        <v>11074</v>
      </c>
      <c r="D24" t="str">
        <f>VLOOKUP(deactivate_assem[[#This Row],[Full Name]],assembly_staff_import[],1,0)</f>
        <v>Tyler D Parks</v>
      </c>
      <c r="L24" t="s">
        <v>11075</v>
      </c>
      <c r="M24" t="s">
        <v>11076</v>
      </c>
      <c r="N24" t="s">
        <v>63</v>
      </c>
      <c r="T24" t="s">
        <v>11077</v>
      </c>
      <c r="AH24" t="s">
        <v>65</v>
      </c>
      <c r="AI24" t="s">
        <v>10913</v>
      </c>
      <c r="AL24" t="s">
        <v>67</v>
      </c>
      <c r="AY24" t="s">
        <v>11078</v>
      </c>
      <c r="AZ24" t="s">
        <v>1182</v>
      </c>
      <c r="BA24" t="s">
        <v>11079</v>
      </c>
      <c r="BB24" t="s">
        <v>11033</v>
      </c>
      <c r="BD24" t="s">
        <v>72</v>
      </c>
      <c r="BG24" t="s">
        <v>11080</v>
      </c>
    </row>
    <row r="25" spans="1:59" x14ac:dyDescent="0.2">
      <c r="A25" s="1">
        <v>42790.667858796303</v>
      </c>
      <c r="B25" t="s">
        <v>59</v>
      </c>
      <c r="C25" t="s">
        <v>11081</v>
      </c>
      <c r="D25" t="str">
        <f>VLOOKUP(deactivate_assem[[#This Row],[Full Name]],assembly_staff_import[],1,0)</f>
        <v>Troy M Estes</v>
      </c>
      <c r="M25" t="s">
        <v>10958</v>
      </c>
      <c r="T25" t="s">
        <v>11082</v>
      </c>
      <c r="AH25" t="s">
        <v>65</v>
      </c>
      <c r="AI25" t="s">
        <v>10913</v>
      </c>
      <c r="AL25" t="s">
        <v>1237</v>
      </c>
      <c r="AY25" t="s">
        <v>11083</v>
      </c>
      <c r="AZ25" t="s">
        <v>11084</v>
      </c>
      <c r="BA25" t="s">
        <v>11085</v>
      </c>
      <c r="BB25" t="s">
        <v>116</v>
      </c>
      <c r="BD25" t="s">
        <v>72</v>
      </c>
      <c r="BG25" t="s">
        <v>11086</v>
      </c>
    </row>
    <row r="26" spans="1:59" x14ac:dyDescent="0.2">
      <c r="A26" s="1">
        <v>42790.667858796303</v>
      </c>
      <c r="B26" t="s">
        <v>59</v>
      </c>
      <c r="C26" t="s">
        <v>11087</v>
      </c>
      <c r="D26" t="str">
        <f>VLOOKUP(deactivate_assem[[#This Row],[Full Name]],assembly_staff_import[],1,0)</f>
        <v>Trisha Efiom</v>
      </c>
      <c r="M26" t="s">
        <v>10958</v>
      </c>
      <c r="T26" t="s">
        <v>11088</v>
      </c>
      <c r="AH26" t="s">
        <v>65</v>
      </c>
      <c r="AI26" t="s">
        <v>10913</v>
      </c>
      <c r="AL26" t="s">
        <v>1237</v>
      </c>
      <c r="AY26" t="s">
        <v>11089</v>
      </c>
      <c r="AZ26" t="s">
        <v>11090</v>
      </c>
      <c r="BA26" t="s">
        <v>11091</v>
      </c>
      <c r="BB26" t="s">
        <v>116</v>
      </c>
      <c r="BD26" t="s">
        <v>72</v>
      </c>
      <c r="BG26" t="s">
        <v>11092</v>
      </c>
    </row>
    <row r="27" spans="1:59" x14ac:dyDescent="0.2">
      <c r="A27" s="1">
        <v>42790.667858796303</v>
      </c>
      <c r="B27" t="s">
        <v>59</v>
      </c>
      <c r="C27" t="s">
        <v>11093</v>
      </c>
      <c r="D27" t="str">
        <f>VLOOKUP(deactivate_assem[[#This Row],[Full Name]],assembly_staff_import[],1,0)</f>
        <v>Tracy M Madison</v>
      </c>
      <c r="M27" t="s">
        <v>11094</v>
      </c>
      <c r="T27" t="s">
        <v>11095</v>
      </c>
      <c r="AH27" t="s">
        <v>65</v>
      </c>
      <c r="AI27" t="s">
        <v>10913</v>
      </c>
      <c r="AL27" t="s">
        <v>1237</v>
      </c>
      <c r="AY27" t="s">
        <v>11096</v>
      </c>
      <c r="AZ27" t="s">
        <v>11097</v>
      </c>
      <c r="BA27" t="s">
        <v>11098</v>
      </c>
      <c r="BB27" t="s">
        <v>11099</v>
      </c>
      <c r="BD27" t="s">
        <v>72</v>
      </c>
      <c r="BG27" t="s">
        <v>11100</v>
      </c>
    </row>
    <row r="28" spans="1:59" x14ac:dyDescent="0.2">
      <c r="A28" s="1">
        <v>42790.667858796303</v>
      </c>
      <c r="B28" t="s">
        <v>59</v>
      </c>
      <c r="C28" t="s">
        <v>11101</v>
      </c>
      <c r="D28" t="str">
        <f>VLOOKUP(deactivate_assem[[#This Row],[Full Name]],assembly_staff_import[],1,0)</f>
        <v>Tracy L Whitford</v>
      </c>
      <c r="L28" t="s">
        <v>11102</v>
      </c>
      <c r="M28" t="s">
        <v>11103</v>
      </c>
      <c r="N28" t="s">
        <v>168</v>
      </c>
      <c r="T28" t="s">
        <v>11104</v>
      </c>
      <c r="AH28" t="s">
        <v>65</v>
      </c>
      <c r="AI28" t="s">
        <v>10913</v>
      </c>
      <c r="AL28" t="s">
        <v>67</v>
      </c>
      <c r="AY28" t="s">
        <v>11105</v>
      </c>
      <c r="AZ28" t="s">
        <v>2289</v>
      </c>
      <c r="BA28" t="s">
        <v>11106</v>
      </c>
      <c r="BB28" t="s">
        <v>11033</v>
      </c>
      <c r="BD28" t="s">
        <v>72</v>
      </c>
      <c r="BG28" t="s">
        <v>11107</v>
      </c>
    </row>
    <row r="29" spans="1:59" x14ac:dyDescent="0.2">
      <c r="A29" s="1">
        <v>42790.667858796303</v>
      </c>
      <c r="B29" t="s">
        <v>59</v>
      </c>
      <c r="C29" t="s">
        <v>11108</v>
      </c>
      <c r="D29" t="str">
        <f>VLOOKUP(deactivate_assem[[#This Row],[Full Name]],assembly_staff_import[],1,0)</f>
        <v>Torvari S Williams</v>
      </c>
      <c r="M29" t="s">
        <v>10958</v>
      </c>
      <c r="T29" t="s">
        <v>11109</v>
      </c>
      <c r="AH29" t="s">
        <v>65</v>
      </c>
      <c r="AI29" t="s">
        <v>10913</v>
      </c>
      <c r="AL29" t="s">
        <v>1237</v>
      </c>
      <c r="AY29" t="s">
        <v>11110</v>
      </c>
      <c r="AZ29" t="s">
        <v>11111</v>
      </c>
      <c r="BA29" t="s">
        <v>541</v>
      </c>
      <c r="BB29" t="s">
        <v>11112</v>
      </c>
      <c r="BD29" t="s">
        <v>72</v>
      </c>
      <c r="BG29" t="s">
        <v>11113</v>
      </c>
    </row>
    <row r="30" spans="1:59" x14ac:dyDescent="0.2">
      <c r="A30" s="1">
        <v>42790.667847222219</v>
      </c>
      <c r="B30" t="s">
        <v>59</v>
      </c>
      <c r="C30" t="s">
        <v>11114</v>
      </c>
      <c r="D30" t="str">
        <f>VLOOKUP(deactivate_assem[[#This Row],[Full Name]],assembly_staff_import[],1,0)</f>
        <v>Tony Cao</v>
      </c>
      <c r="L30" t="s">
        <v>11027</v>
      </c>
      <c r="M30" t="s">
        <v>11028</v>
      </c>
      <c r="N30" t="s">
        <v>63</v>
      </c>
      <c r="T30" t="s">
        <v>11115</v>
      </c>
      <c r="AH30" t="s">
        <v>65</v>
      </c>
      <c r="AI30" t="s">
        <v>10913</v>
      </c>
      <c r="AL30" t="s">
        <v>67</v>
      </c>
      <c r="AY30" t="s">
        <v>11116</v>
      </c>
      <c r="AZ30" t="s">
        <v>11117</v>
      </c>
      <c r="BA30" t="s">
        <v>11118</v>
      </c>
      <c r="BB30" t="s">
        <v>10989</v>
      </c>
      <c r="BD30" t="s">
        <v>72</v>
      </c>
      <c r="BG30" t="s">
        <v>11119</v>
      </c>
    </row>
    <row r="31" spans="1:59" x14ac:dyDescent="0.2">
      <c r="A31" s="1">
        <v>42790.667847222219</v>
      </c>
      <c r="B31" t="s">
        <v>59</v>
      </c>
      <c r="C31" t="s">
        <v>11120</v>
      </c>
      <c r="D31" t="str">
        <f>VLOOKUP(deactivate_assem[[#This Row],[Full Name]],assembly_staff_import[],1,0)</f>
        <v>Tonisha D Marin</v>
      </c>
      <c r="L31" t="s">
        <v>3131</v>
      </c>
      <c r="M31" t="s">
        <v>11121</v>
      </c>
      <c r="N31" t="s">
        <v>63</v>
      </c>
      <c r="T31" t="s">
        <v>11122</v>
      </c>
      <c r="AH31" t="s">
        <v>65</v>
      </c>
      <c r="AI31" t="s">
        <v>10913</v>
      </c>
      <c r="AL31" t="s">
        <v>67</v>
      </c>
      <c r="AY31" t="s">
        <v>11123</v>
      </c>
      <c r="AZ31" t="s">
        <v>11124</v>
      </c>
      <c r="BA31" t="s">
        <v>11125</v>
      </c>
      <c r="BB31" t="s">
        <v>714</v>
      </c>
      <c r="BD31" t="s">
        <v>72</v>
      </c>
      <c r="BG31" t="s">
        <v>11126</v>
      </c>
    </row>
    <row r="32" spans="1:59" x14ac:dyDescent="0.2">
      <c r="A32" s="1">
        <v>42790.667847222219</v>
      </c>
      <c r="B32" t="s">
        <v>59</v>
      </c>
      <c r="C32" t="s">
        <v>11127</v>
      </c>
      <c r="D32" t="str">
        <f>VLOOKUP(deactivate_assem[[#This Row],[Full Name]],assembly_staff_import[],1,0)</f>
        <v>Tolani A Dare</v>
      </c>
      <c r="M32" t="s">
        <v>10958</v>
      </c>
      <c r="T32" t="s">
        <v>11128</v>
      </c>
      <c r="AH32" t="s">
        <v>65</v>
      </c>
      <c r="AI32" t="s">
        <v>10913</v>
      </c>
      <c r="AL32" t="s">
        <v>1237</v>
      </c>
      <c r="AY32" t="s">
        <v>11129</v>
      </c>
      <c r="AZ32" t="s">
        <v>11130</v>
      </c>
      <c r="BA32" t="s">
        <v>11131</v>
      </c>
      <c r="BB32" t="s">
        <v>116</v>
      </c>
      <c r="BD32" t="s">
        <v>72</v>
      </c>
      <c r="BG32" t="s">
        <v>11132</v>
      </c>
    </row>
    <row r="33" spans="1:59" x14ac:dyDescent="0.2">
      <c r="A33" s="1">
        <v>42790.667847222219</v>
      </c>
      <c r="B33" t="s">
        <v>59</v>
      </c>
      <c r="C33" t="s">
        <v>11133</v>
      </c>
      <c r="D33" t="str">
        <f>VLOOKUP(deactivate_assem[[#This Row],[Full Name]],assembly_staff_import[],1,0)</f>
        <v>Todd Morse</v>
      </c>
      <c r="M33" t="s">
        <v>11134</v>
      </c>
      <c r="T33" t="s">
        <v>11135</v>
      </c>
      <c r="AH33" t="s">
        <v>65</v>
      </c>
      <c r="AI33" t="s">
        <v>10913</v>
      </c>
      <c r="AL33" t="s">
        <v>1237</v>
      </c>
      <c r="AY33" t="s">
        <v>11136</v>
      </c>
      <c r="AZ33" t="s">
        <v>11137</v>
      </c>
      <c r="BA33" t="s">
        <v>11138</v>
      </c>
      <c r="BB33" t="s">
        <v>11139</v>
      </c>
      <c r="BD33" t="s">
        <v>72</v>
      </c>
      <c r="BG33" t="s">
        <v>11140</v>
      </c>
    </row>
    <row r="34" spans="1:59" x14ac:dyDescent="0.2">
      <c r="A34" s="1">
        <v>42790.667847222219</v>
      </c>
      <c r="B34" t="s">
        <v>59</v>
      </c>
      <c r="C34" t="s">
        <v>11141</v>
      </c>
      <c r="D34" t="str">
        <f>VLOOKUP(deactivate_assem[[#This Row],[Full Name]],assembly_staff_import[],1,0)</f>
        <v>Ting Ting Zhao</v>
      </c>
      <c r="M34" t="s">
        <v>10958</v>
      </c>
      <c r="T34" t="s">
        <v>11142</v>
      </c>
      <c r="AH34" t="s">
        <v>65</v>
      </c>
      <c r="AI34" t="s">
        <v>10913</v>
      </c>
      <c r="AL34" t="s">
        <v>1237</v>
      </c>
      <c r="AY34" t="s">
        <v>11143</v>
      </c>
      <c r="AZ34" t="s">
        <v>11144</v>
      </c>
      <c r="BA34" t="s">
        <v>11145</v>
      </c>
      <c r="BB34" t="s">
        <v>116</v>
      </c>
      <c r="BD34" t="s">
        <v>72</v>
      </c>
      <c r="BG34" t="s">
        <v>11146</v>
      </c>
    </row>
    <row r="35" spans="1:59" x14ac:dyDescent="0.2">
      <c r="A35" s="1">
        <v>42790.66783564815</v>
      </c>
      <c r="B35" t="s">
        <v>59</v>
      </c>
      <c r="C35" t="s">
        <v>11147</v>
      </c>
      <c r="D35" t="str">
        <f>VLOOKUP(deactivate_assem[[#This Row],[Full Name]],assembly_staff_import[],1,0)</f>
        <v>Timothy I Norton</v>
      </c>
      <c r="M35" t="s">
        <v>10958</v>
      </c>
      <c r="T35" t="s">
        <v>11148</v>
      </c>
      <c r="AH35" t="s">
        <v>65</v>
      </c>
      <c r="AI35" t="s">
        <v>10913</v>
      </c>
      <c r="AL35" t="s">
        <v>1237</v>
      </c>
      <c r="AY35" t="s">
        <v>11149</v>
      </c>
      <c r="AZ35" t="s">
        <v>11150</v>
      </c>
      <c r="BA35" t="s">
        <v>11151</v>
      </c>
      <c r="BB35" t="s">
        <v>116</v>
      </c>
      <c r="BD35" t="s">
        <v>72</v>
      </c>
      <c r="BG35" t="s">
        <v>11152</v>
      </c>
    </row>
    <row r="36" spans="1:59" x14ac:dyDescent="0.2">
      <c r="A36" s="1">
        <v>42790.66783564815</v>
      </c>
      <c r="B36" t="s">
        <v>59</v>
      </c>
      <c r="C36" t="s">
        <v>11153</v>
      </c>
      <c r="D36" t="str">
        <f>VLOOKUP(deactivate_assem[[#This Row],[Full Name]],assembly_staff_import[],1,0)</f>
        <v>Tiffany Yip-Melamed</v>
      </c>
      <c r="L36" t="s">
        <v>11154</v>
      </c>
      <c r="M36" t="s">
        <v>11155</v>
      </c>
      <c r="N36" t="s">
        <v>63</v>
      </c>
      <c r="T36" t="s">
        <v>11156</v>
      </c>
      <c r="AH36" t="s">
        <v>65</v>
      </c>
      <c r="AI36" t="s">
        <v>10913</v>
      </c>
      <c r="AL36" t="s">
        <v>67</v>
      </c>
      <c r="AY36" t="s">
        <v>11157</v>
      </c>
      <c r="AZ36" t="s">
        <v>11158</v>
      </c>
      <c r="BA36" t="s">
        <v>11159</v>
      </c>
      <c r="BB36" t="s">
        <v>714</v>
      </c>
      <c r="BD36" t="s">
        <v>72</v>
      </c>
      <c r="BG36" t="s">
        <v>11160</v>
      </c>
    </row>
    <row r="37" spans="1:59" x14ac:dyDescent="0.2">
      <c r="A37" s="1">
        <v>42790.66783564815</v>
      </c>
      <c r="B37" t="s">
        <v>59</v>
      </c>
      <c r="C37" t="s">
        <v>11161</v>
      </c>
      <c r="D37" t="str">
        <f>VLOOKUP(deactivate_assem[[#This Row],[Full Name]],assembly_staff_import[],1,0)</f>
        <v>Tiffany N Brooks</v>
      </c>
      <c r="M37" t="s">
        <v>11162</v>
      </c>
      <c r="T37" t="s">
        <v>11163</v>
      </c>
      <c r="AH37" t="s">
        <v>65</v>
      </c>
      <c r="AI37" t="s">
        <v>10913</v>
      </c>
      <c r="AL37" t="s">
        <v>1237</v>
      </c>
      <c r="AY37" t="s">
        <v>11164</v>
      </c>
      <c r="AZ37" t="s">
        <v>11165</v>
      </c>
      <c r="BA37" t="s">
        <v>11166</v>
      </c>
      <c r="BB37" t="s">
        <v>11167</v>
      </c>
      <c r="BD37" t="s">
        <v>72</v>
      </c>
      <c r="BG37" t="s">
        <v>11168</v>
      </c>
    </row>
    <row r="38" spans="1:59" x14ac:dyDescent="0.2">
      <c r="A38" s="1">
        <v>42790.66783564815</v>
      </c>
      <c r="B38" t="s">
        <v>59</v>
      </c>
      <c r="C38" t="s">
        <v>11169</v>
      </c>
      <c r="D38" t="str">
        <f>VLOOKUP(deactivate_assem[[#This Row],[Full Name]],assembly_staff_import[],1,0)</f>
        <v>Tiffany A Scott</v>
      </c>
      <c r="M38" t="s">
        <v>10958</v>
      </c>
      <c r="T38" t="s">
        <v>11170</v>
      </c>
      <c r="AH38" t="s">
        <v>65</v>
      </c>
      <c r="AI38" t="s">
        <v>10913</v>
      </c>
      <c r="AL38" t="s">
        <v>1237</v>
      </c>
      <c r="AY38" t="s">
        <v>11171</v>
      </c>
      <c r="AZ38" t="s">
        <v>2170</v>
      </c>
      <c r="BA38" t="s">
        <v>11172</v>
      </c>
      <c r="BB38" t="s">
        <v>116</v>
      </c>
      <c r="BD38" t="s">
        <v>72</v>
      </c>
      <c r="BG38" t="s">
        <v>11173</v>
      </c>
    </row>
    <row r="39" spans="1:59" x14ac:dyDescent="0.2">
      <c r="A39" s="1">
        <v>42790.667824074073</v>
      </c>
      <c r="B39" t="s">
        <v>59</v>
      </c>
      <c r="C39" t="s">
        <v>11174</v>
      </c>
      <c r="D39" t="str">
        <f>VLOOKUP(deactivate_assem[[#This Row],[Full Name]],assembly_staff_import[],1,0)</f>
        <v>Thomas M Iii Neppell Iii</v>
      </c>
      <c r="L39" t="s">
        <v>11175</v>
      </c>
      <c r="M39" t="s">
        <v>11176</v>
      </c>
      <c r="N39" t="s">
        <v>63</v>
      </c>
      <c r="T39" t="s">
        <v>11177</v>
      </c>
      <c r="AH39" t="s">
        <v>65</v>
      </c>
      <c r="AI39" t="s">
        <v>10913</v>
      </c>
      <c r="AL39" t="s">
        <v>67</v>
      </c>
      <c r="AY39" t="s">
        <v>11178</v>
      </c>
      <c r="AZ39" t="s">
        <v>11179</v>
      </c>
      <c r="BA39" t="s">
        <v>11180</v>
      </c>
      <c r="BB39" t="s">
        <v>11033</v>
      </c>
      <c r="BD39" t="s">
        <v>72</v>
      </c>
      <c r="BG39" t="s">
        <v>11181</v>
      </c>
    </row>
    <row r="40" spans="1:59" x14ac:dyDescent="0.2">
      <c r="A40" s="1">
        <v>42790.667824074073</v>
      </c>
      <c r="B40" t="s">
        <v>59</v>
      </c>
      <c r="C40" t="s">
        <v>11182</v>
      </c>
      <c r="D40" t="str">
        <f>VLOOKUP(deactivate_assem[[#This Row],[Full Name]],assembly_staff_import[],1,0)</f>
        <v>Thomas J Weiner</v>
      </c>
      <c r="M40" t="s">
        <v>10958</v>
      </c>
      <c r="T40" t="s">
        <v>11183</v>
      </c>
      <c r="AH40" t="s">
        <v>65</v>
      </c>
      <c r="AI40" t="s">
        <v>10913</v>
      </c>
      <c r="AL40" t="s">
        <v>1237</v>
      </c>
      <c r="AY40" t="s">
        <v>11184</v>
      </c>
      <c r="AZ40" t="s">
        <v>1688</v>
      </c>
      <c r="BA40" t="s">
        <v>11185</v>
      </c>
      <c r="BB40" t="s">
        <v>116</v>
      </c>
      <c r="BD40" t="s">
        <v>72</v>
      </c>
      <c r="BG40" t="s">
        <v>11186</v>
      </c>
    </row>
    <row r="41" spans="1:59" x14ac:dyDescent="0.2">
      <c r="A41" s="1">
        <v>42790.667824074073</v>
      </c>
      <c r="B41" t="s">
        <v>59</v>
      </c>
      <c r="C41" t="s">
        <v>11187</v>
      </c>
      <c r="D41" t="str">
        <f>VLOOKUP(deactivate_assem[[#This Row],[Full Name]],assembly_staff_import[],1,0)</f>
        <v>Thomas J Scarangello</v>
      </c>
      <c r="M41" t="s">
        <v>11188</v>
      </c>
      <c r="T41" t="s">
        <v>11189</v>
      </c>
      <c r="AH41" t="s">
        <v>65</v>
      </c>
      <c r="AI41" t="s">
        <v>10913</v>
      </c>
      <c r="AL41" t="s">
        <v>1237</v>
      </c>
      <c r="AY41" t="s">
        <v>11190</v>
      </c>
      <c r="AZ41" t="s">
        <v>1688</v>
      </c>
      <c r="BA41" t="s">
        <v>11191</v>
      </c>
      <c r="BB41" t="s">
        <v>11192</v>
      </c>
      <c r="BD41" t="s">
        <v>72</v>
      </c>
      <c r="BG41" t="s">
        <v>11193</v>
      </c>
    </row>
    <row r="42" spans="1:59" x14ac:dyDescent="0.2">
      <c r="A42" s="1">
        <v>42790.667824074073</v>
      </c>
      <c r="B42" t="s">
        <v>59</v>
      </c>
      <c r="C42" t="s">
        <v>11194</v>
      </c>
      <c r="D42" t="str">
        <f>VLOOKUP(deactivate_assem[[#This Row],[Full Name]],assembly_staff_import[],1,0)</f>
        <v>Thomas J Mccarthy</v>
      </c>
      <c r="M42" t="s">
        <v>10958</v>
      </c>
      <c r="T42" t="s">
        <v>11195</v>
      </c>
      <c r="AH42" t="s">
        <v>65</v>
      </c>
      <c r="AI42" t="s">
        <v>10913</v>
      </c>
      <c r="AL42" t="s">
        <v>1237</v>
      </c>
      <c r="AY42" t="s">
        <v>11196</v>
      </c>
      <c r="AZ42" t="s">
        <v>1688</v>
      </c>
      <c r="BA42" t="s">
        <v>5874</v>
      </c>
      <c r="BB42" t="s">
        <v>116</v>
      </c>
      <c r="BD42" t="s">
        <v>72</v>
      </c>
      <c r="BG42" t="s">
        <v>11197</v>
      </c>
    </row>
    <row r="43" spans="1:59" x14ac:dyDescent="0.2">
      <c r="A43" s="1">
        <v>42790.667812500003</v>
      </c>
      <c r="B43" t="s">
        <v>59</v>
      </c>
      <c r="C43" t="s">
        <v>11198</v>
      </c>
      <c r="D43" t="str">
        <f>VLOOKUP(deactivate_assem[[#This Row],[Full Name]],assembly_staff_import[],1,0)</f>
        <v>Thomas A Alston</v>
      </c>
      <c r="M43" t="s">
        <v>11199</v>
      </c>
      <c r="T43" t="s">
        <v>11200</v>
      </c>
      <c r="AH43" t="s">
        <v>65</v>
      </c>
      <c r="AI43" t="s">
        <v>10913</v>
      </c>
      <c r="AL43" t="s">
        <v>1237</v>
      </c>
      <c r="AY43" t="s">
        <v>11201</v>
      </c>
      <c r="AZ43" t="s">
        <v>2332</v>
      </c>
      <c r="BA43" t="s">
        <v>11202</v>
      </c>
      <c r="BB43" t="s">
        <v>11203</v>
      </c>
      <c r="BD43" t="s">
        <v>72</v>
      </c>
      <c r="BG43" t="s">
        <v>11204</v>
      </c>
    </row>
    <row r="44" spans="1:59" x14ac:dyDescent="0.2">
      <c r="A44" s="1">
        <v>42790.667812500003</v>
      </c>
      <c r="B44" t="s">
        <v>59</v>
      </c>
      <c r="C44" t="s">
        <v>11205</v>
      </c>
      <c r="D44" t="str">
        <f>VLOOKUP(deactivate_assem[[#This Row],[Full Name]],assembly_staff_import[],1,0)</f>
        <v>Thaddeus I Mack</v>
      </c>
      <c r="L44" t="s">
        <v>11206</v>
      </c>
      <c r="M44" t="s">
        <v>11207</v>
      </c>
      <c r="N44" t="s">
        <v>63</v>
      </c>
      <c r="T44" t="s">
        <v>11208</v>
      </c>
      <c r="AH44" t="s">
        <v>65</v>
      </c>
      <c r="AI44" t="s">
        <v>10913</v>
      </c>
      <c r="AL44" t="s">
        <v>67</v>
      </c>
      <c r="AY44" t="s">
        <v>11209</v>
      </c>
      <c r="AZ44" t="s">
        <v>11210</v>
      </c>
      <c r="BA44" t="s">
        <v>11211</v>
      </c>
      <c r="BB44" t="s">
        <v>11192</v>
      </c>
      <c r="BD44" t="s">
        <v>72</v>
      </c>
      <c r="BG44" t="s">
        <v>11212</v>
      </c>
    </row>
    <row r="45" spans="1:59" x14ac:dyDescent="0.2">
      <c r="A45" s="1">
        <v>42790.667812500003</v>
      </c>
      <c r="B45" t="s">
        <v>59</v>
      </c>
      <c r="C45" t="s">
        <v>11213</v>
      </c>
      <c r="D45" t="str">
        <f>VLOOKUP(deactivate_assem[[#This Row],[Full Name]],assembly_staff_import[],1,0)</f>
        <v>Tess I Galarneau</v>
      </c>
      <c r="L45" t="s">
        <v>2522</v>
      </c>
      <c r="M45" t="s">
        <v>11214</v>
      </c>
      <c r="N45" t="s">
        <v>168</v>
      </c>
      <c r="T45" t="s">
        <v>11215</v>
      </c>
      <c r="AH45" t="s">
        <v>65</v>
      </c>
      <c r="AI45" t="s">
        <v>10913</v>
      </c>
      <c r="AL45" t="s">
        <v>67</v>
      </c>
      <c r="AY45" t="s">
        <v>11216</v>
      </c>
      <c r="AZ45" t="s">
        <v>11217</v>
      </c>
      <c r="BA45" t="s">
        <v>11218</v>
      </c>
      <c r="BB45" t="s">
        <v>11219</v>
      </c>
      <c r="BD45" t="s">
        <v>72</v>
      </c>
      <c r="BG45" t="s">
        <v>11220</v>
      </c>
    </row>
    <row r="46" spans="1:59" x14ac:dyDescent="0.2">
      <c r="A46" s="1">
        <v>42790.667800925927</v>
      </c>
      <c r="B46" t="s">
        <v>59</v>
      </c>
      <c r="C46" t="s">
        <v>11221</v>
      </c>
      <c r="D46" t="str">
        <f>VLOOKUP(deactivate_assem[[#This Row],[Full Name]],assembly_staff_import[],1,0)</f>
        <v>Teresa Tai</v>
      </c>
      <c r="M46" t="s">
        <v>10958</v>
      </c>
      <c r="T46" t="s">
        <v>11222</v>
      </c>
      <c r="AH46" t="s">
        <v>65</v>
      </c>
      <c r="AI46" t="s">
        <v>10913</v>
      </c>
      <c r="AL46" t="s">
        <v>1237</v>
      </c>
      <c r="AY46" t="s">
        <v>11223</v>
      </c>
      <c r="AZ46" t="s">
        <v>11224</v>
      </c>
      <c r="BA46" t="s">
        <v>11225</v>
      </c>
      <c r="BB46" t="s">
        <v>116</v>
      </c>
      <c r="BD46" t="s">
        <v>72</v>
      </c>
      <c r="BG46" t="s">
        <v>11226</v>
      </c>
    </row>
    <row r="47" spans="1:59" x14ac:dyDescent="0.2">
      <c r="A47" s="1">
        <v>42790.667800925927</v>
      </c>
      <c r="B47" t="s">
        <v>59</v>
      </c>
      <c r="C47" t="s">
        <v>11227</v>
      </c>
      <c r="D47" t="str">
        <f>VLOOKUP(deactivate_assem[[#This Row],[Full Name]],assembly_staff_import[],1,0)</f>
        <v>Terence S Michos</v>
      </c>
      <c r="L47" t="s">
        <v>11228</v>
      </c>
      <c r="M47" t="s">
        <v>11229</v>
      </c>
      <c r="N47" t="s">
        <v>63</v>
      </c>
      <c r="T47" t="s">
        <v>11230</v>
      </c>
      <c r="AH47" t="s">
        <v>65</v>
      </c>
      <c r="AI47" t="s">
        <v>10913</v>
      </c>
      <c r="AL47" t="s">
        <v>67</v>
      </c>
      <c r="AY47" t="s">
        <v>11231</v>
      </c>
      <c r="AZ47" t="s">
        <v>11232</v>
      </c>
      <c r="BA47" t="s">
        <v>11233</v>
      </c>
      <c r="BB47" t="s">
        <v>11219</v>
      </c>
      <c r="BD47" t="s">
        <v>72</v>
      </c>
      <c r="BG47" t="s">
        <v>11234</v>
      </c>
    </row>
    <row r="48" spans="1:59" x14ac:dyDescent="0.2">
      <c r="A48" s="1">
        <v>42790.667800925927</v>
      </c>
      <c r="B48" t="s">
        <v>59</v>
      </c>
      <c r="C48" t="s">
        <v>11235</v>
      </c>
      <c r="D48" t="str">
        <f>VLOOKUP(deactivate_assem[[#This Row],[Full Name]],assembly_staff_import[],1,0)</f>
        <v>Teneesha Young</v>
      </c>
      <c r="M48" t="s">
        <v>11236</v>
      </c>
      <c r="T48" t="s">
        <v>11237</v>
      </c>
      <c r="AH48" t="s">
        <v>65</v>
      </c>
      <c r="AI48" t="s">
        <v>10913</v>
      </c>
      <c r="AL48" t="s">
        <v>1237</v>
      </c>
      <c r="AY48" t="s">
        <v>11238</v>
      </c>
      <c r="AZ48" t="s">
        <v>11239</v>
      </c>
      <c r="BA48" t="s">
        <v>2317</v>
      </c>
      <c r="BB48" t="s">
        <v>11240</v>
      </c>
      <c r="BD48" t="s">
        <v>72</v>
      </c>
      <c r="BG48" t="s">
        <v>11241</v>
      </c>
    </row>
    <row r="49" spans="1:59" x14ac:dyDescent="0.2">
      <c r="A49" s="1">
        <v>42790.66778935185</v>
      </c>
      <c r="B49" t="s">
        <v>59</v>
      </c>
      <c r="C49" t="s">
        <v>11242</v>
      </c>
      <c r="D49" t="str">
        <f>VLOOKUP(deactivate_assem[[#This Row],[Full Name]],assembly_staff_import[],1,0)</f>
        <v>Tearra A Dame-Rohring</v>
      </c>
      <c r="L49" t="s">
        <v>11243</v>
      </c>
      <c r="M49" t="s">
        <v>11244</v>
      </c>
      <c r="N49" t="s">
        <v>63</v>
      </c>
      <c r="T49" t="s">
        <v>11245</v>
      </c>
      <c r="AH49" t="s">
        <v>65</v>
      </c>
      <c r="AI49" t="s">
        <v>10913</v>
      </c>
      <c r="AL49" t="s">
        <v>67</v>
      </c>
      <c r="AY49" t="s">
        <v>11246</v>
      </c>
      <c r="AZ49" t="s">
        <v>11247</v>
      </c>
      <c r="BA49" t="s">
        <v>11248</v>
      </c>
      <c r="BB49" t="s">
        <v>11249</v>
      </c>
      <c r="BD49" t="s">
        <v>72</v>
      </c>
      <c r="BG49" t="s">
        <v>11250</v>
      </c>
    </row>
    <row r="50" spans="1:59" x14ac:dyDescent="0.2">
      <c r="A50" s="1">
        <v>42790.66778935185</v>
      </c>
      <c r="B50" t="s">
        <v>59</v>
      </c>
      <c r="C50" t="s">
        <v>11251</v>
      </c>
      <c r="D50" t="str">
        <f>VLOOKUP(deactivate_assem[[#This Row],[Full Name]],assembly_staff_import[],1,0)</f>
        <v>Taylor M Friedman</v>
      </c>
      <c r="L50" t="s">
        <v>11252</v>
      </c>
      <c r="M50" t="s">
        <v>11253</v>
      </c>
      <c r="N50" t="s">
        <v>63</v>
      </c>
      <c r="T50" t="s">
        <v>11254</v>
      </c>
      <c r="AH50" t="s">
        <v>65</v>
      </c>
      <c r="AI50" t="s">
        <v>10913</v>
      </c>
      <c r="AL50" t="s">
        <v>67</v>
      </c>
      <c r="AY50" t="s">
        <v>11255</v>
      </c>
      <c r="AZ50" t="s">
        <v>11256</v>
      </c>
      <c r="BA50" t="s">
        <v>11257</v>
      </c>
      <c r="BB50" t="s">
        <v>11219</v>
      </c>
      <c r="BD50" t="s">
        <v>72</v>
      </c>
      <c r="BG50" t="s">
        <v>11258</v>
      </c>
    </row>
    <row r="51" spans="1:59" x14ac:dyDescent="0.2">
      <c r="A51" s="1">
        <v>42790.66778935185</v>
      </c>
      <c r="B51" t="s">
        <v>59</v>
      </c>
      <c r="C51" t="s">
        <v>11259</v>
      </c>
      <c r="D51" t="str">
        <f>VLOOKUP(deactivate_assem[[#This Row],[Full Name]],assembly_staff_import[],1,0)</f>
        <v>Tavia S Blakley</v>
      </c>
      <c r="L51" t="s">
        <v>11260</v>
      </c>
      <c r="M51" t="s">
        <v>11261</v>
      </c>
      <c r="N51" t="s">
        <v>63</v>
      </c>
      <c r="T51" t="s">
        <v>11262</v>
      </c>
      <c r="AH51" t="s">
        <v>65</v>
      </c>
      <c r="AI51" t="s">
        <v>10913</v>
      </c>
      <c r="AL51" t="s">
        <v>67</v>
      </c>
      <c r="AY51" t="s">
        <v>11263</v>
      </c>
      <c r="AZ51" t="s">
        <v>11264</v>
      </c>
      <c r="BA51" t="s">
        <v>11265</v>
      </c>
      <c r="BB51" t="s">
        <v>11266</v>
      </c>
      <c r="BD51" t="s">
        <v>72</v>
      </c>
      <c r="BG51" t="s">
        <v>11267</v>
      </c>
    </row>
    <row r="52" spans="1:59" x14ac:dyDescent="0.2">
      <c r="A52" s="1">
        <v>42790.66778935185</v>
      </c>
      <c r="B52" t="s">
        <v>59</v>
      </c>
      <c r="C52" t="s">
        <v>11268</v>
      </c>
      <c r="D52" t="str">
        <f>VLOOKUP(deactivate_assem[[#This Row],[Full Name]],assembly_staff_import[],1,0)</f>
        <v>Tanya Carrion</v>
      </c>
      <c r="L52" t="s">
        <v>5661</v>
      </c>
      <c r="M52" t="s">
        <v>11269</v>
      </c>
      <c r="N52" t="s">
        <v>63</v>
      </c>
      <c r="T52" t="s">
        <v>11270</v>
      </c>
      <c r="AH52" t="s">
        <v>65</v>
      </c>
      <c r="AI52" t="s">
        <v>10913</v>
      </c>
      <c r="AL52" t="s">
        <v>67</v>
      </c>
      <c r="AY52" t="s">
        <v>11271</v>
      </c>
      <c r="AZ52" t="s">
        <v>5620</v>
      </c>
      <c r="BA52" t="s">
        <v>11272</v>
      </c>
      <c r="BB52" t="s">
        <v>10971</v>
      </c>
      <c r="BD52" t="s">
        <v>72</v>
      </c>
      <c r="BG52" t="s">
        <v>11273</v>
      </c>
    </row>
    <row r="53" spans="1:59" x14ac:dyDescent="0.2">
      <c r="A53" s="1">
        <v>42790.66777777778</v>
      </c>
      <c r="B53" t="s">
        <v>59</v>
      </c>
      <c r="C53" t="s">
        <v>11274</v>
      </c>
      <c r="D53" t="str">
        <f>VLOOKUP(deactivate_assem[[#This Row],[Full Name]],assembly_staff_import[],1,0)</f>
        <v>Tanique Q Williams</v>
      </c>
      <c r="M53" t="s">
        <v>11199</v>
      </c>
      <c r="T53" t="s">
        <v>11109</v>
      </c>
      <c r="AH53" t="s">
        <v>65</v>
      </c>
      <c r="AI53" t="s">
        <v>10913</v>
      </c>
      <c r="AL53" t="s">
        <v>1237</v>
      </c>
      <c r="AY53" t="s">
        <v>11275</v>
      </c>
      <c r="AZ53" t="s">
        <v>11276</v>
      </c>
      <c r="BA53" t="s">
        <v>541</v>
      </c>
      <c r="BB53" t="s">
        <v>2510</v>
      </c>
      <c r="BD53" t="s">
        <v>72</v>
      </c>
      <c r="BG53" t="s">
        <v>11277</v>
      </c>
    </row>
    <row r="54" spans="1:59" x14ac:dyDescent="0.2">
      <c r="A54" s="1">
        <v>42790.66777777778</v>
      </c>
      <c r="B54" t="s">
        <v>59</v>
      </c>
      <c r="C54" t="s">
        <v>11278</v>
      </c>
      <c r="D54" t="str">
        <f>VLOOKUP(deactivate_assem[[#This Row],[Full Name]],assembly_staff_import[],1,0)</f>
        <v>Tamara Kotsar</v>
      </c>
      <c r="L54" t="s">
        <v>11279</v>
      </c>
      <c r="M54" t="s">
        <v>11280</v>
      </c>
      <c r="N54" t="s">
        <v>63</v>
      </c>
      <c r="T54" t="s">
        <v>11281</v>
      </c>
      <c r="AH54" t="s">
        <v>65</v>
      </c>
      <c r="AI54" t="s">
        <v>10913</v>
      </c>
      <c r="AL54" t="s">
        <v>67</v>
      </c>
      <c r="AY54" t="s">
        <v>11282</v>
      </c>
      <c r="AZ54" t="s">
        <v>8578</v>
      </c>
      <c r="BA54" t="s">
        <v>11283</v>
      </c>
      <c r="BB54" t="s">
        <v>714</v>
      </c>
      <c r="BD54" t="s">
        <v>72</v>
      </c>
      <c r="BG54" t="s">
        <v>11284</v>
      </c>
    </row>
    <row r="55" spans="1:59" x14ac:dyDescent="0.2">
      <c r="A55" s="1">
        <v>42790.66777777778</v>
      </c>
      <c r="B55" t="s">
        <v>59</v>
      </c>
      <c r="C55" t="s">
        <v>11285</v>
      </c>
      <c r="D55" t="str">
        <f>VLOOKUP(deactivate_assem[[#This Row],[Full Name]],assembly_staff_import[],1,0)</f>
        <v>Taire Herasme</v>
      </c>
      <c r="M55" t="s">
        <v>10958</v>
      </c>
      <c r="T55" t="s">
        <v>11286</v>
      </c>
      <c r="AH55" t="s">
        <v>65</v>
      </c>
      <c r="AI55" t="s">
        <v>10913</v>
      </c>
      <c r="AL55" t="s">
        <v>1237</v>
      </c>
      <c r="AY55" t="s">
        <v>11287</v>
      </c>
      <c r="AZ55" t="s">
        <v>11288</v>
      </c>
      <c r="BA55" t="s">
        <v>11289</v>
      </c>
      <c r="BB55" t="s">
        <v>116</v>
      </c>
      <c r="BD55" t="s">
        <v>72</v>
      </c>
      <c r="BG55" t="s">
        <v>11290</v>
      </c>
    </row>
    <row r="56" spans="1:59" x14ac:dyDescent="0.2">
      <c r="A56" s="1">
        <v>42790.66777777778</v>
      </c>
      <c r="B56" t="s">
        <v>59</v>
      </c>
      <c r="C56" t="s">
        <v>11291</v>
      </c>
      <c r="D56" t="str">
        <f>VLOOKUP(deactivate_assem[[#This Row],[Full Name]],assembly_staff_import[],1,0)</f>
        <v>Taiquan L Coleman</v>
      </c>
      <c r="M56" t="s">
        <v>10958</v>
      </c>
      <c r="T56" t="s">
        <v>11292</v>
      </c>
      <c r="AH56" t="s">
        <v>65</v>
      </c>
      <c r="AI56" t="s">
        <v>10913</v>
      </c>
      <c r="AL56" t="s">
        <v>1237</v>
      </c>
      <c r="AY56" t="s">
        <v>11293</v>
      </c>
      <c r="AZ56" t="s">
        <v>11294</v>
      </c>
      <c r="BA56" t="s">
        <v>1447</v>
      </c>
      <c r="BB56" t="s">
        <v>116</v>
      </c>
      <c r="BD56" t="s">
        <v>72</v>
      </c>
      <c r="BG56" t="s">
        <v>11295</v>
      </c>
    </row>
    <row r="57" spans="1:59" x14ac:dyDescent="0.2">
      <c r="A57" s="1">
        <v>42790.66777777778</v>
      </c>
      <c r="B57" t="s">
        <v>59</v>
      </c>
      <c r="C57" t="s">
        <v>11296</v>
      </c>
      <c r="D57" t="str">
        <f>VLOOKUP(deactivate_assem[[#This Row],[Full Name]],assembly_staff_import[],1,0)</f>
        <v>Taina B Wagnac</v>
      </c>
      <c r="M57" t="s">
        <v>11236</v>
      </c>
      <c r="T57" t="s">
        <v>11297</v>
      </c>
      <c r="AH57" t="s">
        <v>65</v>
      </c>
      <c r="AI57" t="s">
        <v>10913</v>
      </c>
      <c r="AL57" t="s">
        <v>1237</v>
      </c>
      <c r="AY57" t="s">
        <v>11298</v>
      </c>
      <c r="AZ57" t="s">
        <v>11299</v>
      </c>
      <c r="BA57" t="s">
        <v>11300</v>
      </c>
      <c r="BB57" t="s">
        <v>11240</v>
      </c>
      <c r="BD57" t="s">
        <v>72</v>
      </c>
      <c r="BG57" t="s">
        <v>11301</v>
      </c>
    </row>
    <row r="58" spans="1:59" x14ac:dyDescent="0.2">
      <c r="A58" s="1">
        <v>42790.66777777778</v>
      </c>
      <c r="B58" t="s">
        <v>59</v>
      </c>
      <c r="C58" t="s">
        <v>11302</v>
      </c>
      <c r="D58" t="str">
        <f>VLOOKUP(deactivate_assem[[#This Row],[Full Name]],assembly_staff_import[],1,0)</f>
        <v>Tahlil R Mcgough</v>
      </c>
      <c r="M58" t="s">
        <v>8169</v>
      </c>
      <c r="T58" t="s">
        <v>11303</v>
      </c>
      <c r="AH58" t="s">
        <v>65</v>
      </c>
      <c r="AI58" t="s">
        <v>10913</v>
      </c>
      <c r="AL58" t="s">
        <v>1237</v>
      </c>
      <c r="AY58" t="s">
        <v>11304</v>
      </c>
      <c r="AZ58" t="s">
        <v>11305</v>
      </c>
      <c r="BA58" t="s">
        <v>11306</v>
      </c>
      <c r="BB58" t="s">
        <v>11307</v>
      </c>
      <c r="BD58" t="s">
        <v>72</v>
      </c>
      <c r="BG58" t="s">
        <v>11308</v>
      </c>
    </row>
    <row r="59" spans="1:59" x14ac:dyDescent="0.2">
      <c r="A59" s="1">
        <v>42790.667766203696</v>
      </c>
      <c r="B59" t="s">
        <v>59</v>
      </c>
      <c r="C59" t="s">
        <v>11309</v>
      </c>
      <c r="D59" t="str">
        <f>VLOOKUP(deactivate_assem[[#This Row],[Full Name]],assembly_staff_import[],1,0)</f>
        <v>Suzanne M Edzenga</v>
      </c>
      <c r="L59" t="s">
        <v>11310</v>
      </c>
      <c r="M59" t="s">
        <v>11311</v>
      </c>
      <c r="N59" t="s">
        <v>63</v>
      </c>
      <c r="T59" t="s">
        <v>11312</v>
      </c>
      <c r="AH59" t="s">
        <v>65</v>
      </c>
      <c r="AI59" t="s">
        <v>10913</v>
      </c>
      <c r="AL59" t="s">
        <v>67</v>
      </c>
      <c r="AY59" t="s">
        <v>11313</v>
      </c>
      <c r="AZ59" t="s">
        <v>11314</v>
      </c>
      <c r="BA59" t="s">
        <v>11315</v>
      </c>
      <c r="BB59" t="s">
        <v>11316</v>
      </c>
      <c r="BD59" t="s">
        <v>72</v>
      </c>
      <c r="BG59" t="s">
        <v>11317</v>
      </c>
    </row>
    <row r="60" spans="1:59" x14ac:dyDescent="0.2">
      <c r="A60" s="1">
        <v>42790.667766203696</v>
      </c>
      <c r="B60" t="s">
        <v>59</v>
      </c>
      <c r="C60" t="s">
        <v>11318</v>
      </c>
      <c r="D60" t="str">
        <f>VLOOKUP(deactivate_assem[[#This Row],[Full Name]],assembly_staff_import[],1,0)</f>
        <v>Susan L Lupian</v>
      </c>
      <c r="M60" t="s">
        <v>11319</v>
      </c>
      <c r="T60" t="s">
        <v>11320</v>
      </c>
      <c r="AH60" t="s">
        <v>65</v>
      </c>
      <c r="AI60" t="s">
        <v>10913</v>
      </c>
      <c r="AL60" t="s">
        <v>1237</v>
      </c>
      <c r="AY60" t="s">
        <v>11321</v>
      </c>
      <c r="AZ60" t="s">
        <v>6437</v>
      </c>
      <c r="BA60" t="s">
        <v>11322</v>
      </c>
      <c r="BB60" t="s">
        <v>1427</v>
      </c>
      <c r="BD60" t="s">
        <v>72</v>
      </c>
      <c r="BG60" t="s">
        <v>11323</v>
      </c>
    </row>
    <row r="61" spans="1:59" x14ac:dyDescent="0.2">
      <c r="A61" s="1">
        <v>42790.667754629627</v>
      </c>
      <c r="B61" t="s">
        <v>59</v>
      </c>
      <c r="C61" t="s">
        <v>11324</v>
      </c>
      <c r="D61" t="str">
        <f>VLOOKUP(deactivate_assem[[#This Row],[Full Name]],assembly_staff_import[],1,0)</f>
        <v>Sumeet A Sharma</v>
      </c>
      <c r="L61" t="s">
        <v>11325</v>
      </c>
      <c r="M61" t="s">
        <v>11326</v>
      </c>
      <c r="N61" t="s">
        <v>63</v>
      </c>
      <c r="T61" t="s">
        <v>11327</v>
      </c>
      <c r="AH61" t="s">
        <v>65</v>
      </c>
      <c r="AI61" t="s">
        <v>10913</v>
      </c>
      <c r="AL61" t="s">
        <v>67</v>
      </c>
      <c r="AY61" t="s">
        <v>11328</v>
      </c>
      <c r="AZ61" t="s">
        <v>11329</v>
      </c>
      <c r="BA61" t="s">
        <v>11330</v>
      </c>
      <c r="BB61" t="s">
        <v>10989</v>
      </c>
      <c r="BD61" t="s">
        <v>72</v>
      </c>
      <c r="BG61" t="s">
        <v>11331</v>
      </c>
    </row>
    <row r="62" spans="1:59" x14ac:dyDescent="0.2">
      <c r="A62" s="1">
        <v>42790.667754629627</v>
      </c>
      <c r="B62" t="s">
        <v>59</v>
      </c>
      <c r="C62" t="s">
        <v>11332</v>
      </c>
      <c r="D62" t="str">
        <f>VLOOKUP(deactivate_assem[[#This Row],[Full Name]],assembly_staff_import[],1,0)</f>
        <v>Suet Mui Lam</v>
      </c>
      <c r="L62" t="s">
        <v>11333</v>
      </c>
      <c r="M62" t="s">
        <v>11334</v>
      </c>
      <c r="N62" t="s">
        <v>63</v>
      </c>
      <c r="T62" t="s">
        <v>11335</v>
      </c>
      <c r="AH62" t="s">
        <v>65</v>
      </c>
      <c r="AI62" t="s">
        <v>10913</v>
      </c>
      <c r="AL62" t="s">
        <v>67</v>
      </c>
      <c r="AY62" t="s">
        <v>11336</v>
      </c>
      <c r="AZ62" t="s">
        <v>11337</v>
      </c>
      <c r="BA62" t="s">
        <v>11338</v>
      </c>
      <c r="BB62" t="s">
        <v>426</v>
      </c>
      <c r="BD62" t="s">
        <v>72</v>
      </c>
      <c r="BG62" t="s">
        <v>11339</v>
      </c>
    </row>
    <row r="63" spans="1:59" x14ac:dyDescent="0.2">
      <c r="A63" s="1">
        <v>42790.667754629627</v>
      </c>
      <c r="B63" t="s">
        <v>59</v>
      </c>
      <c r="C63" t="s">
        <v>11340</v>
      </c>
      <c r="D63" t="str">
        <f>VLOOKUP(deactivate_assem[[#This Row],[Full Name]],assembly_staff_import[],1,0)</f>
        <v>Subhash D Sukhram</v>
      </c>
      <c r="M63" t="s">
        <v>11094</v>
      </c>
      <c r="T63" t="s">
        <v>11341</v>
      </c>
      <c r="AH63" t="s">
        <v>65</v>
      </c>
      <c r="AI63" t="s">
        <v>10913</v>
      </c>
      <c r="AL63" t="s">
        <v>1237</v>
      </c>
      <c r="AY63" t="s">
        <v>11342</v>
      </c>
      <c r="AZ63" t="s">
        <v>11343</v>
      </c>
      <c r="BA63" t="s">
        <v>11344</v>
      </c>
      <c r="BB63" t="s">
        <v>11345</v>
      </c>
      <c r="BD63" t="s">
        <v>72</v>
      </c>
      <c r="BG63" t="s">
        <v>11346</v>
      </c>
    </row>
    <row r="64" spans="1:59" x14ac:dyDescent="0.2">
      <c r="A64" s="1">
        <v>42790.667754629627</v>
      </c>
      <c r="B64" t="s">
        <v>59</v>
      </c>
      <c r="C64" t="s">
        <v>11347</v>
      </c>
      <c r="D64" t="str">
        <f>VLOOKUP(deactivate_assem[[#This Row],[Full Name]],assembly_staff_import[],1,0)</f>
        <v>Steven J Ziganto</v>
      </c>
      <c r="M64" t="s">
        <v>11348</v>
      </c>
      <c r="T64" t="s">
        <v>11349</v>
      </c>
      <c r="AH64" t="s">
        <v>65</v>
      </c>
      <c r="AI64" t="s">
        <v>10913</v>
      </c>
      <c r="AL64" t="s">
        <v>1237</v>
      </c>
      <c r="AY64" t="s">
        <v>11350</v>
      </c>
      <c r="AZ64" t="s">
        <v>7076</v>
      </c>
      <c r="BA64" t="s">
        <v>11351</v>
      </c>
      <c r="BB64" t="s">
        <v>11352</v>
      </c>
      <c r="BD64" t="s">
        <v>72</v>
      </c>
      <c r="BG64" t="s">
        <v>11353</v>
      </c>
    </row>
    <row r="65" spans="1:59" x14ac:dyDescent="0.2">
      <c r="A65" s="1">
        <v>42790.667743055557</v>
      </c>
      <c r="B65" t="s">
        <v>59</v>
      </c>
      <c r="C65" t="s">
        <v>11354</v>
      </c>
      <c r="D65" t="str">
        <f>VLOOKUP(deactivate_assem[[#This Row],[Full Name]],assembly_staff_import[],1,0)</f>
        <v>Steven B Raga</v>
      </c>
      <c r="L65" t="s">
        <v>11355</v>
      </c>
      <c r="M65" t="s">
        <v>11356</v>
      </c>
      <c r="N65" t="s">
        <v>168</v>
      </c>
      <c r="T65" t="s">
        <v>11357</v>
      </c>
      <c r="AH65" t="s">
        <v>65</v>
      </c>
      <c r="AI65" t="s">
        <v>10913</v>
      </c>
      <c r="AL65" t="s">
        <v>67</v>
      </c>
      <c r="AY65" t="s">
        <v>11358</v>
      </c>
      <c r="AZ65" t="s">
        <v>11359</v>
      </c>
      <c r="BA65" t="s">
        <v>11360</v>
      </c>
      <c r="BB65" t="s">
        <v>68</v>
      </c>
      <c r="BD65" t="s">
        <v>72</v>
      </c>
      <c r="BG65" t="s">
        <v>11361</v>
      </c>
    </row>
    <row r="66" spans="1:59" x14ac:dyDescent="0.2">
      <c r="A66" s="1">
        <v>42790.667743055557</v>
      </c>
      <c r="B66" t="s">
        <v>59</v>
      </c>
      <c r="C66" t="s">
        <v>11362</v>
      </c>
      <c r="D66" t="str">
        <f>VLOOKUP(deactivate_assem[[#This Row],[Full Name]],assembly_staff_import[],1,0)</f>
        <v>Steven A Pambianchi</v>
      </c>
      <c r="M66" t="s">
        <v>10958</v>
      </c>
      <c r="T66" t="s">
        <v>11363</v>
      </c>
      <c r="AH66" t="s">
        <v>65</v>
      </c>
      <c r="AI66" t="s">
        <v>10913</v>
      </c>
      <c r="AL66" t="s">
        <v>1237</v>
      </c>
      <c r="AY66" t="s">
        <v>11364</v>
      </c>
      <c r="AZ66" t="s">
        <v>288</v>
      </c>
      <c r="BA66" t="s">
        <v>11365</v>
      </c>
      <c r="BB66" t="s">
        <v>116</v>
      </c>
      <c r="BD66" t="s">
        <v>72</v>
      </c>
      <c r="BG66" t="s">
        <v>11366</v>
      </c>
    </row>
    <row r="67" spans="1:59" x14ac:dyDescent="0.2">
      <c r="A67" s="1">
        <v>42790.667743055557</v>
      </c>
      <c r="B67" t="s">
        <v>59</v>
      </c>
      <c r="C67" t="s">
        <v>11367</v>
      </c>
      <c r="D67" t="str">
        <f>VLOOKUP(deactivate_assem[[#This Row],[Full Name]],assembly_staff_import[],1,0)</f>
        <v>Stephanie C Lord</v>
      </c>
      <c r="M67" t="s">
        <v>8169</v>
      </c>
      <c r="T67" t="s">
        <v>11368</v>
      </c>
      <c r="AH67" t="s">
        <v>65</v>
      </c>
      <c r="AI67" t="s">
        <v>10913</v>
      </c>
      <c r="AL67" t="s">
        <v>1237</v>
      </c>
      <c r="AY67" t="s">
        <v>11369</v>
      </c>
      <c r="AZ67" t="s">
        <v>8171</v>
      </c>
      <c r="BA67" t="s">
        <v>11370</v>
      </c>
      <c r="BB67" t="s">
        <v>11371</v>
      </c>
      <c r="BD67" t="s">
        <v>72</v>
      </c>
      <c r="BG67" t="s">
        <v>11372</v>
      </c>
    </row>
    <row r="68" spans="1:59" x14ac:dyDescent="0.2">
      <c r="A68" s="1">
        <v>42790.667743055557</v>
      </c>
      <c r="B68" t="s">
        <v>59</v>
      </c>
      <c r="C68" t="s">
        <v>11373</v>
      </c>
      <c r="D68" t="str">
        <f>VLOOKUP(deactivate_assem[[#This Row],[Full Name]],assembly_staff_import[],1,0)</f>
        <v>Stephanie A Frank</v>
      </c>
      <c r="L68" t="s">
        <v>11374</v>
      </c>
      <c r="M68" t="s">
        <v>11375</v>
      </c>
      <c r="N68" t="s">
        <v>168</v>
      </c>
      <c r="T68" t="s">
        <v>11376</v>
      </c>
      <c r="AH68" t="s">
        <v>65</v>
      </c>
      <c r="AI68" t="s">
        <v>10913</v>
      </c>
      <c r="AL68" t="s">
        <v>67</v>
      </c>
      <c r="AY68" t="s">
        <v>11377</v>
      </c>
      <c r="AZ68" t="s">
        <v>4021</v>
      </c>
      <c r="BA68" t="s">
        <v>1858</v>
      </c>
      <c r="BB68" t="s">
        <v>11249</v>
      </c>
      <c r="BD68" t="s">
        <v>72</v>
      </c>
      <c r="BG68" t="s">
        <v>11378</v>
      </c>
    </row>
    <row r="69" spans="1:59" x14ac:dyDescent="0.2">
      <c r="A69" s="1">
        <v>42790.667743055557</v>
      </c>
      <c r="B69" t="s">
        <v>59</v>
      </c>
      <c r="C69" t="s">
        <v>11379</v>
      </c>
      <c r="D69" t="str">
        <f>VLOOKUP(deactivate_assem[[#This Row],[Full Name]],assembly_staff_import[],1,0)</f>
        <v>Stephane R Casseus</v>
      </c>
      <c r="L69" t="s">
        <v>11380</v>
      </c>
      <c r="M69" t="s">
        <v>11381</v>
      </c>
      <c r="N69" t="s">
        <v>63</v>
      </c>
      <c r="T69" t="s">
        <v>11382</v>
      </c>
      <c r="AH69" t="s">
        <v>65</v>
      </c>
      <c r="AI69" t="s">
        <v>10913</v>
      </c>
      <c r="AL69" t="s">
        <v>67</v>
      </c>
      <c r="AY69" t="s">
        <v>11383</v>
      </c>
      <c r="AZ69" t="s">
        <v>11384</v>
      </c>
      <c r="BA69" t="s">
        <v>11385</v>
      </c>
      <c r="BB69" t="s">
        <v>10955</v>
      </c>
      <c r="BD69" t="s">
        <v>72</v>
      </c>
      <c r="BG69" t="s">
        <v>11386</v>
      </c>
    </row>
    <row r="70" spans="1:59" x14ac:dyDescent="0.2">
      <c r="A70" s="1">
        <v>42790.667731481481</v>
      </c>
      <c r="B70" t="s">
        <v>59</v>
      </c>
      <c r="C70" t="s">
        <v>11387</v>
      </c>
      <c r="D70" t="str">
        <f>VLOOKUP(deactivate_assem[[#This Row],[Full Name]],assembly_staff_import[],1,0)</f>
        <v>Sm Hashib</v>
      </c>
      <c r="M70" t="s">
        <v>10958</v>
      </c>
      <c r="T70" t="s">
        <v>11388</v>
      </c>
      <c r="AH70" t="s">
        <v>65</v>
      </c>
      <c r="AI70" t="s">
        <v>10913</v>
      </c>
      <c r="AL70" t="s">
        <v>1237</v>
      </c>
      <c r="AY70" t="s">
        <v>11389</v>
      </c>
      <c r="AZ70" t="s">
        <v>11390</v>
      </c>
      <c r="BA70" t="s">
        <v>11391</v>
      </c>
      <c r="BB70" t="s">
        <v>116</v>
      </c>
      <c r="BD70" t="s">
        <v>72</v>
      </c>
      <c r="BG70" t="s">
        <v>11392</v>
      </c>
    </row>
    <row r="71" spans="1:59" x14ac:dyDescent="0.2">
      <c r="A71" s="1">
        <v>42790.667719907397</v>
      </c>
      <c r="B71" t="s">
        <v>59</v>
      </c>
      <c r="C71" t="s">
        <v>11393</v>
      </c>
      <c r="D71" t="str">
        <f>VLOOKUP(deactivate_assem[[#This Row],[Full Name]],assembly_staff_import[],1,0)</f>
        <v>Silvana Laferlita Gullo</v>
      </c>
      <c r="L71" t="s">
        <v>11394</v>
      </c>
      <c r="M71" t="s">
        <v>11395</v>
      </c>
      <c r="N71" t="s">
        <v>63</v>
      </c>
      <c r="T71" t="s">
        <v>11396</v>
      </c>
      <c r="AH71" t="s">
        <v>65</v>
      </c>
      <c r="AI71" t="s">
        <v>10913</v>
      </c>
      <c r="AL71" t="s">
        <v>67</v>
      </c>
      <c r="AY71" t="s">
        <v>11397</v>
      </c>
      <c r="AZ71" t="s">
        <v>11398</v>
      </c>
      <c r="BA71" t="s">
        <v>11399</v>
      </c>
      <c r="BB71" t="s">
        <v>11400</v>
      </c>
      <c r="BD71" t="s">
        <v>72</v>
      </c>
      <c r="BG71" t="s">
        <v>11401</v>
      </c>
    </row>
    <row r="72" spans="1:59" x14ac:dyDescent="0.2">
      <c r="A72" s="1">
        <v>42790.667719907397</v>
      </c>
      <c r="B72" t="s">
        <v>59</v>
      </c>
      <c r="C72" t="s">
        <v>11402</v>
      </c>
      <c r="D72" t="str">
        <f>VLOOKUP(deactivate_assem[[#This Row],[Full Name]],assembly_staff_import[],1,0)</f>
        <v>Sherri A Salvione</v>
      </c>
      <c r="L72" t="s">
        <v>11403</v>
      </c>
      <c r="M72" t="s">
        <v>11404</v>
      </c>
      <c r="N72" t="s">
        <v>168</v>
      </c>
      <c r="T72" t="s">
        <v>11405</v>
      </c>
      <c r="AH72" t="s">
        <v>65</v>
      </c>
      <c r="AI72" t="s">
        <v>10913</v>
      </c>
      <c r="AL72" t="s">
        <v>67</v>
      </c>
      <c r="AY72" t="s">
        <v>11406</v>
      </c>
      <c r="AZ72" t="s">
        <v>11407</v>
      </c>
      <c r="BA72" t="s">
        <v>11408</v>
      </c>
      <c r="BB72" t="s">
        <v>11033</v>
      </c>
      <c r="BD72" t="s">
        <v>72</v>
      </c>
      <c r="BG72" t="s">
        <v>11409</v>
      </c>
    </row>
    <row r="73" spans="1:59" x14ac:dyDescent="0.2">
      <c r="A73" s="1">
        <v>42790.667708333327</v>
      </c>
      <c r="B73" t="s">
        <v>59</v>
      </c>
      <c r="C73" t="s">
        <v>11410</v>
      </c>
      <c r="D73" t="str">
        <f>VLOOKUP(deactivate_assem[[#This Row],[Full Name]],assembly_staff_import[],1,0)</f>
        <v>Shantalee Martinez</v>
      </c>
      <c r="M73" t="s">
        <v>10958</v>
      </c>
      <c r="T73" t="s">
        <v>11411</v>
      </c>
      <c r="AH73" t="s">
        <v>65</v>
      </c>
      <c r="AI73" t="s">
        <v>10913</v>
      </c>
      <c r="AL73" t="s">
        <v>1237</v>
      </c>
      <c r="AY73" t="s">
        <v>11412</v>
      </c>
      <c r="AZ73" t="s">
        <v>11413</v>
      </c>
      <c r="BA73" t="s">
        <v>2414</v>
      </c>
      <c r="BB73" t="s">
        <v>116</v>
      </c>
      <c r="BD73" t="s">
        <v>72</v>
      </c>
      <c r="BG73" t="s">
        <v>11414</v>
      </c>
    </row>
    <row r="74" spans="1:59" x14ac:dyDescent="0.2">
      <c r="A74" s="1">
        <v>42790.667708333327</v>
      </c>
      <c r="B74" t="s">
        <v>59</v>
      </c>
      <c r="C74" t="s">
        <v>11415</v>
      </c>
      <c r="D74" t="str">
        <f>VLOOKUP(deactivate_assem[[#This Row],[Full Name]],assembly_staff_import[],1,0)</f>
        <v>Shannon R Owens</v>
      </c>
      <c r="M74" t="s">
        <v>10958</v>
      </c>
      <c r="T74" t="s">
        <v>11416</v>
      </c>
      <c r="AH74" t="s">
        <v>65</v>
      </c>
      <c r="AI74" t="s">
        <v>10913</v>
      </c>
      <c r="AL74" t="s">
        <v>1237</v>
      </c>
      <c r="AY74" t="s">
        <v>11417</v>
      </c>
      <c r="AZ74" t="s">
        <v>11418</v>
      </c>
      <c r="BA74" t="s">
        <v>11419</v>
      </c>
      <c r="BB74" t="s">
        <v>116</v>
      </c>
      <c r="BD74" t="s">
        <v>72</v>
      </c>
      <c r="BG74" t="s">
        <v>11420</v>
      </c>
    </row>
    <row r="75" spans="1:59" x14ac:dyDescent="0.2">
      <c r="A75" s="1">
        <v>42790.667708333327</v>
      </c>
      <c r="B75" t="s">
        <v>59</v>
      </c>
      <c r="C75" t="s">
        <v>11421</v>
      </c>
      <c r="D75" t="str">
        <f>VLOOKUP(deactivate_assem[[#This Row],[Full Name]],assembly_staff_import[],1,0)</f>
        <v>Shaniyat H Chowdhury</v>
      </c>
      <c r="M75" t="s">
        <v>10958</v>
      </c>
      <c r="T75" t="s">
        <v>11422</v>
      </c>
      <c r="AH75" t="s">
        <v>65</v>
      </c>
      <c r="AI75" t="s">
        <v>10913</v>
      </c>
      <c r="AL75" t="s">
        <v>1237</v>
      </c>
      <c r="AY75" t="s">
        <v>11423</v>
      </c>
      <c r="AZ75" t="s">
        <v>11424</v>
      </c>
      <c r="BA75" t="s">
        <v>11425</v>
      </c>
      <c r="BB75" t="s">
        <v>116</v>
      </c>
      <c r="BD75" t="s">
        <v>72</v>
      </c>
      <c r="BG75" t="s">
        <v>11426</v>
      </c>
    </row>
    <row r="76" spans="1:59" x14ac:dyDescent="0.2">
      <c r="A76" s="1">
        <v>42790.667696759258</v>
      </c>
      <c r="B76" t="s">
        <v>59</v>
      </c>
      <c r="C76" t="s">
        <v>11427</v>
      </c>
      <c r="D76" t="str">
        <f>VLOOKUP(deactivate_assem[[#This Row],[Full Name]],assembly_staff_import[],1,0)</f>
        <v>Shalyn M Ranellone</v>
      </c>
      <c r="L76" t="s">
        <v>2522</v>
      </c>
      <c r="M76" t="s">
        <v>11214</v>
      </c>
      <c r="N76" t="s">
        <v>168</v>
      </c>
      <c r="T76" t="s">
        <v>11428</v>
      </c>
      <c r="AH76" t="s">
        <v>65</v>
      </c>
      <c r="AI76" t="s">
        <v>10913</v>
      </c>
      <c r="AL76" t="s">
        <v>67</v>
      </c>
      <c r="AY76" t="s">
        <v>11429</v>
      </c>
      <c r="AZ76" t="s">
        <v>11430</v>
      </c>
      <c r="BA76" t="s">
        <v>5464</v>
      </c>
      <c r="BB76" t="s">
        <v>236</v>
      </c>
      <c r="BD76" t="s">
        <v>72</v>
      </c>
      <c r="BG76" t="s">
        <v>11431</v>
      </c>
    </row>
    <row r="77" spans="1:59" x14ac:dyDescent="0.2">
      <c r="A77" s="1">
        <v>42790.667696759258</v>
      </c>
      <c r="B77" t="s">
        <v>59</v>
      </c>
      <c r="C77" t="s">
        <v>11432</v>
      </c>
      <c r="D77" t="str">
        <f>VLOOKUP(deactivate_assem[[#This Row],[Full Name]],assembly_staff_import[],1,0)</f>
        <v>Seth H Urbinder</v>
      </c>
      <c r="L77" t="s">
        <v>11433</v>
      </c>
      <c r="M77" t="s">
        <v>11434</v>
      </c>
      <c r="N77" t="s">
        <v>63</v>
      </c>
      <c r="T77" t="s">
        <v>11435</v>
      </c>
      <c r="AH77" t="s">
        <v>65</v>
      </c>
      <c r="AI77" t="s">
        <v>10913</v>
      </c>
      <c r="AL77" t="s">
        <v>67</v>
      </c>
      <c r="AY77" t="s">
        <v>11436</v>
      </c>
      <c r="AZ77" t="s">
        <v>11437</v>
      </c>
      <c r="BA77" t="s">
        <v>3792</v>
      </c>
      <c r="BB77" t="s">
        <v>10971</v>
      </c>
      <c r="BD77" t="s">
        <v>72</v>
      </c>
      <c r="BG77" t="s">
        <v>11438</v>
      </c>
    </row>
    <row r="78" spans="1:59" x14ac:dyDescent="0.2">
      <c r="A78" s="1">
        <v>42790.667685185188</v>
      </c>
      <c r="B78" t="s">
        <v>59</v>
      </c>
      <c r="C78" t="s">
        <v>11439</v>
      </c>
      <c r="D78" t="str">
        <f>VLOOKUP(deactivate_assem[[#This Row],[Full Name]],assembly_staff_import[],1,0)</f>
        <v>Sean L Russell</v>
      </c>
      <c r="M78" t="s">
        <v>11440</v>
      </c>
      <c r="T78" t="s">
        <v>11441</v>
      </c>
      <c r="AH78" t="s">
        <v>65</v>
      </c>
      <c r="AI78" t="s">
        <v>10913</v>
      </c>
      <c r="AL78" t="s">
        <v>1237</v>
      </c>
      <c r="AY78" t="s">
        <v>11442</v>
      </c>
      <c r="AZ78" t="s">
        <v>11443</v>
      </c>
      <c r="BA78" t="s">
        <v>789</v>
      </c>
      <c r="BB78" t="s">
        <v>1070</v>
      </c>
      <c r="BD78" t="s">
        <v>72</v>
      </c>
      <c r="BG78" t="s">
        <v>11444</v>
      </c>
    </row>
    <row r="79" spans="1:59" x14ac:dyDescent="0.2">
      <c r="A79" s="1">
        <v>42790.667685185188</v>
      </c>
      <c r="B79" t="s">
        <v>59</v>
      </c>
      <c r="C79" t="s">
        <v>11445</v>
      </c>
      <c r="D79" t="str">
        <f>VLOOKUP(deactivate_assem[[#This Row],[Full Name]],assembly_staff_import[],1,0)</f>
        <v>Scott J Meyers</v>
      </c>
      <c r="M79" t="s">
        <v>10958</v>
      </c>
      <c r="T79" t="s">
        <v>11446</v>
      </c>
      <c r="AH79" t="s">
        <v>65</v>
      </c>
      <c r="AI79" t="s">
        <v>10913</v>
      </c>
      <c r="AL79" t="s">
        <v>1237</v>
      </c>
      <c r="AY79" t="s">
        <v>11447</v>
      </c>
      <c r="AZ79" t="s">
        <v>2108</v>
      </c>
      <c r="BA79" t="s">
        <v>4956</v>
      </c>
      <c r="BB79" t="s">
        <v>116</v>
      </c>
      <c r="BD79" t="s">
        <v>72</v>
      </c>
      <c r="BG79" t="s">
        <v>11448</v>
      </c>
    </row>
    <row r="80" spans="1:59" x14ac:dyDescent="0.2">
      <c r="A80" s="1">
        <v>42790.667685185188</v>
      </c>
      <c r="B80" t="s">
        <v>59</v>
      </c>
      <c r="C80" t="s">
        <v>11449</v>
      </c>
      <c r="D80" t="str">
        <f>VLOOKUP(deactivate_assem[[#This Row],[Full Name]],assembly_staff_import[],1,0)</f>
        <v>Scott D Janke</v>
      </c>
      <c r="M80" t="s">
        <v>11450</v>
      </c>
      <c r="T80" t="s">
        <v>11451</v>
      </c>
      <c r="AH80" t="s">
        <v>65</v>
      </c>
      <c r="AI80" t="s">
        <v>10913</v>
      </c>
      <c r="AL80" t="s">
        <v>1237</v>
      </c>
      <c r="AY80" t="s">
        <v>11452</v>
      </c>
      <c r="AZ80" t="s">
        <v>11453</v>
      </c>
      <c r="BA80" t="s">
        <v>11454</v>
      </c>
      <c r="BB80" t="s">
        <v>11455</v>
      </c>
      <c r="BD80" t="s">
        <v>72</v>
      </c>
      <c r="BG80" t="s">
        <v>11456</v>
      </c>
    </row>
    <row r="81" spans="1:59" x14ac:dyDescent="0.2">
      <c r="A81" s="1">
        <v>42790.667673611111</v>
      </c>
      <c r="B81" t="s">
        <v>59</v>
      </c>
      <c r="C81" t="s">
        <v>11457</v>
      </c>
      <c r="D81" t="str">
        <f>VLOOKUP(deactivate_assem[[#This Row],[Full Name]],assembly_staff_import[],1,0)</f>
        <v>Sarah S Zahakos</v>
      </c>
      <c r="M81" t="s">
        <v>8169</v>
      </c>
      <c r="T81" t="s">
        <v>11458</v>
      </c>
      <c r="AH81" t="s">
        <v>65</v>
      </c>
      <c r="AI81" t="s">
        <v>10913</v>
      </c>
      <c r="AL81" t="s">
        <v>1237</v>
      </c>
      <c r="AY81" t="s">
        <v>11459</v>
      </c>
      <c r="AZ81" t="s">
        <v>11460</v>
      </c>
      <c r="BA81" t="s">
        <v>11461</v>
      </c>
      <c r="BB81" t="s">
        <v>11307</v>
      </c>
      <c r="BD81" t="s">
        <v>72</v>
      </c>
      <c r="BG81" t="s">
        <v>11462</v>
      </c>
    </row>
    <row r="82" spans="1:59" x14ac:dyDescent="0.2">
      <c r="A82" s="1">
        <v>42790.667673611111</v>
      </c>
      <c r="B82" t="s">
        <v>59</v>
      </c>
      <c r="C82" t="s">
        <v>11463</v>
      </c>
      <c r="D82" t="str">
        <f>VLOOKUP(deactivate_assem[[#This Row],[Full Name]],assembly_staff_import[],1,0)</f>
        <v>Sarah R Argersinger</v>
      </c>
      <c r="L82" t="s">
        <v>11464</v>
      </c>
      <c r="M82" t="s">
        <v>11465</v>
      </c>
      <c r="N82" t="s">
        <v>63</v>
      </c>
      <c r="T82" t="s">
        <v>11466</v>
      </c>
      <c r="AH82" t="s">
        <v>65</v>
      </c>
      <c r="AI82" t="s">
        <v>10913</v>
      </c>
      <c r="AL82" t="s">
        <v>67</v>
      </c>
      <c r="AY82" t="s">
        <v>11467</v>
      </c>
      <c r="AZ82" t="s">
        <v>11468</v>
      </c>
      <c r="BA82" t="s">
        <v>11469</v>
      </c>
      <c r="BB82" t="s">
        <v>714</v>
      </c>
      <c r="BD82" t="s">
        <v>72</v>
      </c>
      <c r="BG82" t="s">
        <v>11470</v>
      </c>
    </row>
    <row r="83" spans="1:59" x14ac:dyDescent="0.2">
      <c r="A83" s="1">
        <v>42790.667673611111</v>
      </c>
      <c r="B83" t="s">
        <v>59</v>
      </c>
      <c r="C83" t="s">
        <v>11471</v>
      </c>
      <c r="D83" t="str">
        <f>VLOOKUP(deactivate_assem[[#This Row],[Full Name]],assembly_staff_import[],1,0)</f>
        <v>Sarah J Humes</v>
      </c>
      <c r="M83" t="s">
        <v>11472</v>
      </c>
      <c r="T83" t="s">
        <v>11473</v>
      </c>
      <c r="AH83" t="s">
        <v>65</v>
      </c>
      <c r="AI83" t="s">
        <v>10913</v>
      </c>
      <c r="AL83" t="s">
        <v>1237</v>
      </c>
      <c r="AY83" t="s">
        <v>11474</v>
      </c>
      <c r="AZ83" t="s">
        <v>11475</v>
      </c>
      <c r="BA83" t="s">
        <v>11476</v>
      </c>
      <c r="BB83" t="s">
        <v>11249</v>
      </c>
      <c r="BD83" t="s">
        <v>72</v>
      </c>
      <c r="BG83" t="s">
        <v>11477</v>
      </c>
    </row>
    <row r="84" spans="1:59" x14ac:dyDescent="0.2">
      <c r="A84" s="1">
        <v>42790.667662037027</v>
      </c>
      <c r="B84" t="s">
        <v>59</v>
      </c>
      <c r="C84" t="s">
        <v>11478</v>
      </c>
      <c r="D84" t="str">
        <f>VLOOKUP(deactivate_assem[[#This Row],[Full Name]],assembly_staff_import[],1,0)</f>
        <v>Sara J Neitzel</v>
      </c>
      <c r="M84" t="s">
        <v>11236</v>
      </c>
      <c r="T84" t="s">
        <v>11479</v>
      </c>
      <c r="AH84" t="s">
        <v>65</v>
      </c>
      <c r="AI84" t="s">
        <v>10913</v>
      </c>
      <c r="AL84" t="s">
        <v>1237</v>
      </c>
      <c r="AY84" t="s">
        <v>11480</v>
      </c>
      <c r="AZ84" t="s">
        <v>6507</v>
      </c>
      <c r="BA84" t="s">
        <v>11481</v>
      </c>
      <c r="BB84" t="s">
        <v>11482</v>
      </c>
      <c r="BD84" t="s">
        <v>72</v>
      </c>
      <c r="BG84" t="s">
        <v>11483</v>
      </c>
    </row>
    <row r="85" spans="1:59" x14ac:dyDescent="0.2">
      <c r="A85" s="1">
        <v>42790.667650462958</v>
      </c>
      <c r="B85" t="s">
        <v>59</v>
      </c>
      <c r="C85" t="s">
        <v>11484</v>
      </c>
      <c r="D85" t="str">
        <f>VLOOKUP(deactivate_assem[[#This Row],[Full Name]],assembly_staff_import[],1,0)</f>
        <v>Sandeep Kaur</v>
      </c>
      <c r="L85" t="s">
        <v>11011</v>
      </c>
      <c r="M85" t="s">
        <v>11012</v>
      </c>
      <c r="N85" t="s">
        <v>63</v>
      </c>
      <c r="T85" t="s">
        <v>11485</v>
      </c>
      <c r="AH85" t="s">
        <v>65</v>
      </c>
      <c r="AI85" t="s">
        <v>10913</v>
      </c>
      <c r="AL85" t="s">
        <v>67</v>
      </c>
      <c r="AY85" t="s">
        <v>11486</v>
      </c>
      <c r="AZ85" t="s">
        <v>11487</v>
      </c>
      <c r="BA85" t="s">
        <v>11488</v>
      </c>
      <c r="BB85" t="s">
        <v>426</v>
      </c>
      <c r="BD85" t="s">
        <v>72</v>
      </c>
      <c r="BG85" t="s">
        <v>11489</v>
      </c>
    </row>
    <row r="86" spans="1:59" x14ac:dyDescent="0.2">
      <c r="A86" s="1">
        <v>42790.667650462958</v>
      </c>
      <c r="B86" t="s">
        <v>59</v>
      </c>
      <c r="C86" t="s">
        <v>11490</v>
      </c>
      <c r="D86" t="str">
        <f>VLOOKUP(deactivate_assem[[#This Row],[Full Name]],assembly_staff_import[],1,0)</f>
        <v>Samuel F Weprin</v>
      </c>
      <c r="M86" t="s">
        <v>10958</v>
      </c>
      <c r="T86" t="s">
        <v>11491</v>
      </c>
      <c r="AH86" t="s">
        <v>65</v>
      </c>
      <c r="AI86" t="s">
        <v>10913</v>
      </c>
      <c r="AL86" t="s">
        <v>1237</v>
      </c>
      <c r="AY86" t="s">
        <v>11492</v>
      </c>
      <c r="AZ86" t="s">
        <v>11493</v>
      </c>
      <c r="BA86" t="s">
        <v>11494</v>
      </c>
      <c r="BB86" t="s">
        <v>116</v>
      </c>
      <c r="BD86" t="s">
        <v>72</v>
      </c>
      <c r="BG86" t="s">
        <v>11495</v>
      </c>
    </row>
    <row r="87" spans="1:59" x14ac:dyDescent="0.2">
      <c r="A87" s="1">
        <v>42790.667650462958</v>
      </c>
      <c r="B87" t="s">
        <v>59</v>
      </c>
      <c r="C87" t="s">
        <v>11496</v>
      </c>
      <c r="D87" t="str">
        <f>VLOOKUP(deactivate_assem[[#This Row],[Full Name]],assembly_staff_import[],1,0)</f>
        <v>Samuel C Clarke</v>
      </c>
      <c r="L87" t="s">
        <v>11497</v>
      </c>
      <c r="M87" t="s">
        <v>11498</v>
      </c>
      <c r="N87" t="s">
        <v>63</v>
      </c>
      <c r="T87" t="s">
        <v>11499</v>
      </c>
      <c r="AH87" t="s">
        <v>65</v>
      </c>
      <c r="AI87" t="s">
        <v>10913</v>
      </c>
      <c r="AL87" t="s">
        <v>67</v>
      </c>
      <c r="AY87" t="s">
        <v>11500</v>
      </c>
      <c r="AZ87" t="s">
        <v>11501</v>
      </c>
      <c r="BA87" t="s">
        <v>11502</v>
      </c>
      <c r="BB87" t="s">
        <v>11503</v>
      </c>
      <c r="BD87" t="s">
        <v>72</v>
      </c>
      <c r="BG87" t="s">
        <v>11504</v>
      </c>
    </row>
    <row r="88" spans="1:59" x14ac:dyDescent="0.2">
      <c r="A88" s="1">
        <v>42790.667638888888</v>
      </c>
      <c r="B88" t="s">
        <v>59</v>
      </c>
      <c r="C88" t="s">
        <v>11505</v>
      </c>
      <c r="D88" t="str">
        <f>VLOOKUP(deactivate_assem[[#This Row],[Full Name]],assembly_staff_import[],1,0)</f>
        <v>Samuel A Miller</v>
      </c>
      <c r="M88" t="s">
        <v>10958</v>
      </c>
      <c r="T88" t="s">
        <v>11506</v>
      </c>
      <c r="AH88" t="s">
        <v>65</v>
      </c>
      <c r="AI88" t="s">
        <v>10913</v>
      </c>
      <c r="AL88" t="s">
        <v>1237</v>
      </c>
      <c r="AY88" t="s">
        <v>11507</v>
      </c>
      <c r="AZ88" t="s">
        <v>11508</v>
      </c>
      <c r="BA88" t="s">
        <v>2922</v>
      </c>
      <c r="BB88" t="s">
        <v>11112</v>
      </c>
      <c r="BD88" t="s">
        <v>72</v>
      </c>
      <c r="BG88" t="s">
        <v>11509</v>
      </c>
    </row>
    <row r="89" spans="1:59" x14ac:dyDescent="0.2">
      <c r="A89" s="1">
        <v>42790.667638888888</v>
      </c>
      <c r="B89" t="s">
        <v>59</v>
      </c>
      <c r="C89" t="s">
        <v>11510</v>
      </c>
      <c r="D89" t="str">
        <f>VLOOKUP(deactivate_assem[[#This Row],[Full Name]],assembly_staff_import[],1,0)</f>
        <v>Samantha C Bowie</v>
      </c>
      <c r="M89" t="s">
        <v>11511</v>
      </c>
      <c r="T89" t="s">
        <v>11512</v>
      </c>
      <c r="AH89" t="s">
        <v>65</v>
      </c>
      <c r="AI89" t="s">
        <v>10913</v>
      </c>
      <c r="AL89" t="s">
        <v>1237</v>
      </c>
      <c r="AY89" t="s">
        <v>11513</v>
      </c>
      <c r="AZ89" t="s">
        <v>11514</v>
      </c>
      <c r="BA89" t="s">
        <v>11515</v>
      </c>
      <c r="BB89" t="s">
        <v>11516</v>
      </c>
      <c r="BD89" t="s">
        <v>72</v>
      </c>
      <c r="BG89" t="s">
        <v>11517</v>
      </c>
    </row>
    <row r="90" spans="1:59" x14ac:dyDescent="0.2">
      <c r="A90" s="1">
        <v>42790.667638888888</v>
      </c>
      <c r="B90" t="s">
        <v>59</v>
      </c>
      <c r="C90" t="s">
        <v>11518</v>
      </c>
      <c r="D90" t="str">
        <f>VLOOKUP(deactivate_assem[[#This Row],[Full Name]],assembly_staff_import[],1,0)</f>
        <v>Sabrina T Mcdonald</v>
      </c>
      <c r="M90" t="s">
        <v>10958</v>
      </c>
      <c r="T90" t="s">
        <v>11519</v>
      </c>
      <c r="AH90" t="s">
        <v>65</v>
      </c>
      <c r="AI90" t="s">
        <v>10913</v>
      </c>
      <c r="AL90" t="s">
        <v>1237</v>
      </c>
      <c r="AY90" t="s">
        <v>11520</v>
      </c>
      <c r="AZ90" t="s">
        <v>11521</v>
      </c>
      <c r="BA90" t="s">
        <v>4976</v>
      </c>
      <c r="BB90" t="s">
        <v>116</v>
      </c>
      <c r="BD90" t="s">
        <v>72</v>
      </c>
      <c r="BG90" t="s">
        <v>11522</v>
      </c>
    </row>
    <row r="91" spans="1:59" x14ac:dyDescent="0.2">
      <c r="A91" s="1">
        <v>42790.667638888888</v>
      </c>
      <c r="B91" t="s">
        <v>59</v>
      </c>
      <c r="C91" t="s">
        <v>11523</v>
      </c>
      <c r="D91" t="str">
        <f>VLOOKUP(deactivate_assem[[#This Row],[Full Name]],assembly_staff_import[],1,0)</f>
        <v>Ryne R Martin</v>
      </c>
      <c r="L91" t="s">
        <v>11524</v>
      </c>
      <c r="M91" t="s">
        <v>11525</v>
      </c>
      <c r="N91" t="s">
        <v>63</v>
      </c>
      <c r="T91" t="s">
        <v>11526</v>
      </c>
      <c r="AH91" t="s">
        <v>65</v>
      </c>
      <c r="AI91" t="s">
        <v>10913</v>
      </c>
      <c r="AL91" t="s">
        <v>67</v>
      </c>
      <c r="AY91" t="s">
        <v>11527</v>
      </c>
      <c r="AZ91" t="s">
        <v>11528</v>
      </c>
      <c r="BA91" t="s">
        <v>2092</v>
      </c>
      <c r="BB91" t="s">
        <v>11219</v>
      </c>
      <c r="BD91" t="s">
        <v>72</v>
      </c>
      <c r="BG91" t="s">
        <v>11529</v>
      </c>
    </row>
    <row r="92" spans="1:59" x14ac:dyDescent="0.2">
      <c r="A92" s="1">
        <v>42790.667638888888</v>
      </c>
      <c r="B92" t="s">
        <v>59</v>
      </c>
      <c r="C92" t="s">
        <v>11530</v>
      </c>
      <c r="D92" t="str">
        <f>VLOOKUP(deactivate_assem[[#This Row],[Full Name]],assembly_staff_import[],1,0)</f>
        <v>Ryan J Haas</v>
      </c>
      <c r="L92" t="s">
        <v>11531</v>
      </c>
      <c r="M92" t="s">
        <v>11532</v>
      </c>
      <c r="N92" t="s">
        <v>63</v>
      </c>
      <c r="T92" t="s">
        <v>11533</v>
      </c>
      <c r="AH92" t="s">
        <v>65</v>
      </c>
      <c r="AI92" t="s">
        <v>10913</v>
      </c>
      <c r="AL92" t="s">
        <v>67</v>
      </c>
      <c r="AY92" t="s">
        <v>11534</v>
      </c>
      <c r="AZ92" t="s">
        <v>2549</v>
      </c>
      <c r="BA92" t="s">
        <v>11535</v>
      </c>
      <c r="BB92" t="s">
        <v>10989</v>
      </c>
      <c r="BD92" t="s">
        <v>72</v>
      </c>
      <c r="BG92" t="s">
        <v>11536</v>
      </c>
    </row>
    <row r="93" spans="1:59" x14ac:dyDescent="0.2">
      <c r="A93" s="1">
        <v>42790.667627314811</v>
      </c>
      <c r="B93" t="s">
        <v>59</v>
      </c>
      <c r="C93" t="s">
        <v>11537</v>
      </c>
      <c r="D93" t="str">
        <f>VLOOKUP(deactivate_assem[[#This Row],[Full Name]],assembly_staff_import[],1,0)</f>
        <v>Ryan J Clancy</v>
      </c>
      <c r="M93" t="s">
        <v>10958</v>
      </c>
      <c r="T93" t="s">
        <v>11538</v>
      </c>
      <c r="AH93" t="s">
        <v>65</v>
      </c>
      <c r="AI93" t="s">
        <v>10913</v>
      </c>
      <c r="AL93" t="s">
        <v>1237</v>
      </c>
      <c r="AY93" t="s">
        <v>11539</v>
      </c>
      <c r="AZ93" t="s">
        <v>2549</v>
      </c>
      <c r="BA93" t="s">
        <v>11540</v>
      </c>
      <c r="BB93" t="s">
        <v>116</v>
      </c>
      <c r="BD93" t="s">
        <v>72</v>
      </c>
      <c r="BG93" t="s">
        <v>11541</v>
      </c>
    </row>
    <row r="94" spans="1:59" x14ac:dyDescent="0.2">
      <c r="A94" s="1">
        <v>42790.667627314811</v>
      </c>
      <c r="B94" t="s">
        <v>59</v>
      </c>
      <c r="C94" t="s">
        <v>11542</v>
      </c>
      <c r="D94" t="str">
        <f>VLOOKUP(deactivate_assem[[#This Row],[Full Name]],assembly_staff_import[],1,0)</f>
        <v>Ryan A Christensen</v>
      </c>
      <c r="M94" t="s">
        <v>10958</v>
      </c>
      <c r="T94" t="s">
        <v>11543</v>
      </c>
      <c r="AH94" t="s">
        <v>65</v>
      </c>
      <c r="AI94" t="s">
        <v>10913</v>
      </c>
      <c r="AL94" t="s">
        <v>1237</v>
      </c>
      <c r="AY94" t="s">
        <v>11544</v>
      </c>
      <c r="AZ94" t="s">
        <v>11545</v>
      </c>
      <c r="BA94" t="s">
        <v>11546</v>
      </c>
      <c r="BB94" t="s">
        <v>116</v>
      </c>
      <c r="BD94" t="s">
        <v>72</v>
      </c>
      <c r="BG94" t="s">
        <v>11547</v>
      </c>
    </row>
    <row r="95" spans="1:59" x14ac:dyDescent="0.2">
      <c r="A95" s="1">
        <v>42790.667627314811</v>
      </c>
      <c r="B95" t="s">
        <v>59</v>
      </c>
      <c r="C95" t="s">
        <v>11548</v>
      </c>
      <c r="D95" t="str">
        <f>VLOOKUP(deactivate_assem[[#This Row],[Full Name]],assembly_staff_import[],1,0)</f>
        <v>Ruby L Benitez</v>
      </c>
      <c r="M95" t="s">
        <v>10958</v>
      </c>
      <c r="T95" t="s">
        <v>11549</v>
      </c>
      <c r="AH95" t="s">
        <v>65</v>
      </c>
      <c r="AI95" t="s">
        <v>10913</v>
      </c>
      <c r="AL95" t="s">
        <v>1237</v>
      </c>
      <c r="AY95" t="s">
        <v>11550</v>
      </c>
      <c r="AZ95" t="s">
        <v>11551</v>
      </c>
      <c r="BA95" t="s">
        <v>11552</v>
      </c>
      <c r="BB95" t="s">
        <v>116</v>
      </c>
      <c r="BD95" t="s">
        <v>72</v>
      </c>
      <c r="BG95" t="s">
        <v>11553</v>
      </c>
    </row>
    <row r="96" spans="1:59" x14ac:dyDescent="0.2">
      <c r="A96" s="1">
        <v>42790.667627314811</v>
      </c>
      <c r="B96" t="s">
        <v>59</v>
      </c>
      <c r="C96" t="s">
        <v>11554</v>
      </c>
      <c r="D96" t="str">
        <f>VLOOKUP(deactivate_assem[[#This Row],[Full Name]],assembly_staff_import[],1,0)</f>
        <v>Ruben D Suazo Rodas</v>
      </c>
      <c r="L96" t="s">
        <v>11497</v>
      </c>
      <c r="M96" t="s">
        <v>11498</v>
      </c>
      <c r="N96" t="s">
        <v>63</v>
      </c>
      <c r="T96" t="s">
        <v>11555</v>
      </c>
      <c r="AH96" t="s">
        <v>65</v>
      </c>
      <c r="AI96" t="s">
        <v>10913</v>
      </c>
      <c r="AL96" t="s">
        <v>67</v>
      </c>
      <c r="AY96" t="s">
        <v>11556</v>
      </c>
      <c r="AZ96" t="s">
        <v>11557</v>
      </c>
      <c r="BA96" t="s">
        <v>11558</v>
      </c>
      <c r="BB96" t="s">
        <v>11559</v>
      </c>
      <c r="BD96" t="s">
        <v>72</v>
      </c>
      <c r="BG96" t="s">
        <v>11560</v>
      </c>
    </row>
    <row r="97" spans="1:59" x14ac:dyDescent="0.2">
      <c r="A97" s="1">
        <v>42790.667627314811</v>
      </c>
      <c r="B97" t="s">
        <v>59</v>
      </c>
      <c r="C97" t="s">
        <v>11561</v>
      </c>
      <c r="D97" t="str">
        <f>VLOOKUP(deactivate_assem[[#This Row],[Full Name]],assembly_staff_import[],1,0)</f>
        <v>Roxanne D Rodriguez</v>
      </c>
      <c r="L97" t="s">
        <v>11562</v>
      </c>
      <c r="M97" t="s">
        <v>11563</v>
      </c>
      <c r="N97" t="s">
        <v>63</v>
      </c>
      <c r="T97" t="s">
        <v>11564</v>
      </c>
      <c r="AH97" t="s">
        <v>65</v>
      </c>
      <c r="AI97" t="s">
        <v>10913</v>
      </c>
      <c r="AL97" t="s">
        <v>67</v>
      </c>
      <c r="AY97" t="s">
        <v>11565</v>
      </c>
      <c r="AZ97" t="s">
        <v>11566</v>
      </c>
      <c r="BA97" t="s">
        <v>3384</v>
      </c>
      <c r="BB97" t="s">
        <v>714</v>
      </c>
      <c r="BD97" t="s">
        <v>72</v>
      </c>
      <c r="BG97" t="s">
        <v>11567</v>
      </c>
    </row>
    <row r="98" spans="1:59" x14ac:dyDescent="0.2">
      <c r="A98" s="1">
        <v>42790.667615740742</v>
      </c>
      <c r="B98" t="s">
        <v>59</v>
      </c>
      <c r="C98" t="s">
        <v>11568</v>
      </c>
      <c r="D98" t="str">
        <f>VLOOKUP(deactivate_assem[[#This Row],[Full Name]],assembly_staff_import[],1,0)</f>
        <v>Roenacee S Thomas</v>
      </c>
      <c r="M98" t="s">
        <v>10958</v>
      </c>
      <c r="T98" t="s">
        <v>11569</v>
      </c>
      <c r="AH98" t="s">
        <v>65</v>
      </c>
      <c r="AI98" t="s">
        <v>10913</v>
      </c>
      <c r="AL98" t="s">
        <v>1237</v>
      </c>
      <c r="AY98" t="s">
        <v>11570</v>
      </c>
      <c r="AZ98" t="s">
        <v>11571</v>
      </c>
      <c r="BA98" t="s">
        <v>7424</v>
      </c>
      <c r="BB98" t="s">
        <v>116</v>
      </c>
      <c r="BD98" t="s">
        <v>72</v>
      </c>
      <c r="BG98" t="s">
        <v>11572</v>
      </c>
    </row>
    <row r="99" spans="1:59" x14ac:dyDescent="0.2">
      <c r="A99" s="1">
        <v>42790.667604166672</v>
      </c>
      <c r="B99" t="s">
        <v>59</v>
      </c>
      <c r="C99" t="s">
        <v>11573</v>
      </c>
      <c r="D99" t="str">
        <f>VLOOKUP(deactivate_assem[[#This Row],[Full Name]],assembly_staff_import[],1,0)</f>
        <v>Robert P Loomis</v>
      </c>
      <c r="M99" t="s">
        <v>11236</v>
      </c>
      <c r="T99" t="s">
        <v>11574</v>
      </c>
      <c r="AH99" t="s">
        <v>65</v>
      </c>
      <c r="AI99" t="s">
        <v>10913</v>
      </c>
      <c r="AL99" t="s">
        <v>1237</v>
      </c>
      <c r="AY99" t="s">
        <v>11575</v>
      </c>
      <c r="AZ99" t="s">
        <v>11576</v>
      </c>
      <c r="BA99" t="s">
        <v>11577</v>
      </c>
      <c r="BB99" t="s">
        <v>11240</v>
      </c>
      <c r="BD99" t="s">
        <v>72</v>
      </c>
      <c r="BG99" t="s">
        <v>11578</v>
      </c>
    </row>
    <row r="100" spans="1:59" x14ac:dyDescent="0.2">
      <c r="A100" s="1">
        <v>42790.667604166672</v>
      </c>
      <c r="B100" t="s">
        <v>59</v>
      </c>
      <c r="C100" t="s">
        <v>11579</v>
      </c>
      <c r="D100" t="str">
        <f>VLOOKUP(deactivate_assem[[#This Row],[Full Name]],assembly_staff_import[],1,0)</f>
        <v>Robert L Morgan</v>
      </c>
      <c r="M100" t="s">
        <v>11580</v>
      </c>
      <c r="T100" t="s">
        <v>11581</v>
      </c>
      <c r="AH100" t="s">
        <v>65</v>
      </c>
      <c r="AI100" t="s">
        <v>10913</v>
      </c>
      <c r="AL100" t="s">
        <v>1237</v>
      </c>
      <c r="AY100" t="s">
        <v>11582</v>
      </c>
      <c r="AZ100" t="s">
        <v>7148</v>
      </c>
      <c r="BA100" t="s">
        <v>11583</v>
      </c>
      <c r="BB100" t="s">
        <v>426</v>
      </c>
      <c r="BD100" t="s">
        <v>72</v>
      </c>
      <c r="BG100" t="s">
        <v>11584</v>
      </c>
    </row>
    <row r="101" spans="1:59" x14ac:dyDescent="0.2">
      <c r="A101" s="1">
        <v>42790.667604166672</v>
      </c>
      <c r="B101" t="s">
        <v>59</v>
      </c>
      <c r="C101" t="s">
        <v>11585</v>
      </c>
      <c r="D101" t="str">
        <f>VLOOKUP(deactivate_assem[[#This Row],[Full Name]],assembly_staff_import[],1,0)</f>
        <v>Robert J Kappstatter</v>
      </c>
      <c r="L101" t="s">
        <v>5661</v>
      </c>
      <c r="M101" t="s">
        <v>11269</v>
      </c>
      <c r="N101" t="s">
        <v>63</v>
      </c>
      <c r="T101" t="s">
        <v>11586</v>
      </c>
      <c r="AH101" t="s">
        <v>65</v>
      </c>
      <c r="AI101" t="s">
        <v>10913</v>
      </c>
      <c r="AL101" t="s">
        <v>67</v>
      </c>
      <c r="AY101" t="s">
        <v>11587</v>
      </c>
      <c r="AZ101" t="s">
        <v>2855</v>
      </c>
      <c r="BA101" t="s">
        <v>11588</v>
      </c>
      <c r="BB101" t="s">
        <v>11589</v>
      </c>
      <c r="BD101" t="s">
        <v>72</v>
      </c>
      <c r="BG101" t="s">
        <v>11590</v>
      </c>
    </row>
    <row r="102" spans="1:59" x14ac:dyDescent="0.2">
      <c r="A102" s="1">
        <v>42790.667604166672</v>
      </c>
      <c r="B102" t="s">
        <v>59</v>
      </c>
      <c r="C102" t="s">
        <v>11591</v>
      </c>
      <c r="D102" t="str">
        <f>VLOOKUP(deactivate_assem[[#This Row],[Full Name]],assembly_staff_import[],1,0)</f>
        <v>Robert J Bergin</v>
      </c>
      <c r="L102" t="s">
        <v>11206</v>
      </c>
      <c r="M102" t="s">
        <v>11207</v>
      </c>
      <c r="N102" t="s">
        <v>63</v>
      </c>
      <c r="T102" t="s">
        <v>11592</v>
      </c>
      <c r="AH102" t="s">
        <v>65</v>
      </c>
      <c r="AI102" t="s">
        <v>10913</v>
      </c>
      <c r="AL102" t="s">
        <v>67</v>
      </c>
      <c r="AY102" t="s">
        <v>11593</v>
      </c>
      <c r="AZ102" t="s">
        <v>2855</v>
      </c>
      <c r="BA102" t="s">
        <v>2933</v>
      </c>
      <c r="BB102" t="s">
        <v>219</v>
      </c>
      <c r="BD102" t="s">
        <v>72</v>
      </c>
      <c r="BG102" t="s">
        <v>11594</v>
      </c>
    </row>
    <row r="103" spans="1:59" x14ac:dyDescent="0.2">
      <c r="A103" s="1">
        <v>42790.667592592603</v>
      </c>
      <c r="B103" t="s">
        <v>59</v>
      </c>
      <c r="C103" t="s">
        <v>11595</v>
      </c>
      <c r="D103" t="str">
        <f>VLOOKUP(deactivate_assem[[#This Row],[Full Name]],assembly_staff_import[],1,0)</f>
        <v>Riley M Ackley</v>
      </c>
      <c r="M103" t="s">
        <v>11199</v>
      </c>
      <c r="T103" t="s">
        <v>11596</v>
      </c>
      <c r="AH103" t="s">
        <v>65</v>
      </c>
      <c r="AI103" t="s">
        <v>10913</v>
      </c>
      <c r="AL103" t="s">
        <v>1237</v>
      </c>
      <c r="AY103" t="s">
        <v>11597</v>
      </c>
      <c r="AZ103" t="s">
        <v>11598</v>
      </c>
      <c r="BA103" t="s">
        <v>11599</v>
      </c>
      <c r="BB103" t="s">
        <v>2510</v>
      </c>
      <c r="BD103" t="s">
        <v>72</v>
      </c>
      <c r="BG103" t="s">
        <v>11600</v>
      </c>
    </row>
    <row r="104" spans="1:59" x14ac:dyDescent="0.2">
      <c r="A104" s="1">
        <v>42790.667592592603</v>
      </c>
      <c r="B104" t="s">
        <v>59</v>
      </c>
      <c r="C104" t="s">
        <v>11601</v>
      </c>
      <c r="D104" t="str">
        <f>VLOOKUP(deactivate_assem[[#This Row],[Full Name]],assembly_staff_import[],1,0)</f>
        <v>Rick J Livan</v>
      </c>
      <c r="L104" t="s">
        <v>11602</v>
      </c>
      <c r="M104" t="s">
        <v>11603</v>
      </c>
      <c r="N104" t="s">
        <v>63</v>
      </c>
      <c r="T104" t="s">
        <v>11604</v>
      </c>
      <c r="AH104" t="s">
        <v>65</v>
      </c>
      <c r="AI104" t="s">
        <v>10913</v>
      </c>
      <c r="AL104" t="s">
        <v>67</v>
      </c>
      <c r="AY104" t="s">
        <v>11605</v>
      </c>
      <c r="AZ104" t="s">
        <v>11606</v>
      </c>
      <c r="BA104" t="s">
        <v>11607</v>
      </c>
      <c r="BB104" t="s">
        <v>236</v>
      </c>
      <c r="BD104" t="s">
        <v>72</v>
      </c>
      <c r="BG104" t="s">
        <v>11608</v>
      </c>
    </row>
    <row r="105" spans="1:59" x14ac:dyDescent="0.2">
      <c r="A105" s="1">
        <v>42790.667592592603</v>
      </c>
      <c r="B105" t="s">
        <v>59</v>
      </c>
      <c r="C105" t="s">
        <v>11609</v>
      </c>
      <c r="D105" t="str">
        <f>VLOOKUP(deactivate_assem[[#This Row],[Full Name]],assembly_staff_import[],1,0)</f>
        <v>Richard J Vernal</v>
      </c>
      <c r="M105" t="s">
        <v>11610</v>
      </c>
      <c r="T105" t="s">
        <v>11611</v>
      </c>
      <c r="AH105" t="s">
        <v>65</v>
      </c>
      <c r="AI105" t="s">
        <v>10913</v>
      </c>
      <c r="AL105" t="s">
        <v>1237</v>
      </c>
      <c r="AY105" t="s">
        <v>11612</v>
      </c>
      <c r="AZ105" t="s">
        <v>11613</v>
      </c>
      <c r="BA105" t="s">
        <v>11614</v>
      </c>
      <c r="BB105" t="s">
        <v>11615</v>
      </c>
      <c r="BD105" t="s">
        <v>72</v>
      </c>
      <c r="BG105" t="s">
        <v>11616</v>
      </c>
    </row>
    <row r="106" spans="1:59" x14ac:dyDescent="0.2">
      <c r="A106" s="1">
        <v>42790.667581018519</v>
      </c>
      <c r="B106" t="s">
        <v>59</v>
      </c>
      <c r="C106" t="s">
        <v>11617</v>
      </c>
      <c r="D106" t="str">
        <f>VLOOKUP(deactivate_assem[[#This Row],[Full Name]],assembly_staff_import[],1,0)</f>
        <v>Ricardo A Aguirre</v>
      </c>
      <c r="K106" t="s">
        <v>11618</v>
      </c>
      <c r="L106" t="s">
        <v>11619</v>
      </c>
      <c r="M106" t="s">
        <v>11620</v>
      </c>
      <c r="N106" t="s">
        <v>63</v>
      </c>
      <c r="T106" t="s">
        <v>11621</v>
      </c>
      <c r="AH106" t="s">
        <v>65</v>
      </c>
      <c r="AI106" t="s">
        <v>10913</v>
      </c>
      <c r="AL106" t="s">
        <v>67</v>
      </c>
      <c r="AY106" t="s">
        <v>11622</v>
      </c>
      <c r="AZ106" t="s">
        <v>11623</v>
      </c>
      <c r="BA106" t="s">
        <v>11624</v>
      </c>
      <c r="BB106" t="s">
        <v>219</v>
      </c>
      <c r="BD106" t="s">
        <v>72</v>
      </c>
      <c r="BG106" t="s">
        <v>11625</v>
      </c>
    </row>
    <row r="107" spans="1:59" x14ac:dyDescent="0.2">
      <c r="A107" s="1">
        <v>42790.667581018519</v>
      </c>
      <c r="B107" t="s">
        <v>59</v>
      </c>
      <c r="C107" t="s">
        <v>11626</v>
      </c>
      <c r="D107" t="str">
        <f>VLOOKUP(deactivate_assem[[#This Row],[Full Name]],assembly_staff_import[],1,0)</f>
        <v>Rhiannon I Spencer</v>
      </c>
      <c r="M107" t="s">
        <v>11627</v>
      </c>
      <c r="T107" t="s">
        <v>11628</v>
      </c>
      <c r="AH107" t="s">
        <v>65</v>
      </c>
      <c r="AI107" t="s">
        <v>10913</v>
      </c>
      <c r="AL107" t="s">
        <v>1237</v>
      </c>
      <c r="AY107" t="s">
        <v>11629</v>
      </c>
      <c r="AZ107" t="s">
        <v>11630</v>
      </c>
      <c r="BA107" t="s">
        <v>8341</v>
      </c>
      <c r="BB107" t="s">
        <v>11631</v>
      </c>
      <c r="BD107" t="s">
        <v>72</v>
      </c>
      <c r="BG107" t="s">
        <v>11632</v>
      </c>
    </row>
    <row r="108" spans="1:59" x14ac:dyDescent="0.2">
      <c r="A108" s="1">
        <v>42790.667569444442</v>
      </c>
      <c r="B108" t="s">
        <v>59</v>
      </c>
      <c r="C108" t="s">
        <v>11633</v>
      </c>
      <c r="D108" t="str">
        <f>VLOOKUP(deactivate_assem[[#This Row],[Full Name]],assembly_staff_import[],1,0)</f>
        <v>Renee Lewis</v>
      </c>
      <c r="M108" t="s">
        <v>8169</v>
      </c>
      <c r="T108" t="s">
        <v>11634</v>
      </c>
      <c r="AH108" t="s">
        <v>65</v>
      </c>
      <c r="AI108" t="s">
        <v>10913</v>
      </c>
      <c r="AL108" t="s">
        <v>1237</v>
      </c>
      <c r="AY108" t="s">
        <v>11635</v>
      </c>
      <c r="AZ108" t="s">
        <v>11636</v>
      </c>
      <c r="BA108" t="s">
        <v>2191</v>
      </c>
      <c r="BB108" t="s">
        <v>11307</v>
      </c>
      <c r="BD108" t="s">
        <v>72</v>
      </c>
      <c r="BG108" t="s">
        <v>11637</v>
      </c>
    </row>
    <row r="109" spans="1:59" x14ac:dyDescent="0.2">
      <c r="A109" s="1">
        <v>42790.667569444442</v>
      </c>
      <c r="B109" t="s">
        <v>59</v>
      </c>
      <c r="C109" t="s">
        <v>11638</v>
      </c>
      <c r="D109" t="str">
        <f>VLOOKUP(deactivate_assem[[#This Row],[Full Name]],assembly_staff_import[],1,0)</f>
        <v>Reginald K Bray</v>
      </c>
      <c r="M109" t="s">
        <v>10958</v>
      </c>
      <c r="T109" t="s">
        <v>11639</v>
      </c>
      <c r="AH109" t="s">
        <v>65</v>
      </c>
      <c r="AI109" t="s">
        <v>10913</v>
      </c>
      <c r="AL109" t="s">
        <v>1237</v>
      </c>
      <c r="AY109" t="s">
        <v>11640</v>
      </c>
      <c r="AZ109" t="s">
        <v>11641</v>
      </c>
      <c r="BA109" t="s">
        <v>11642</v>
      </c>
      <c r="BB109" t="s">
        <v>116</v>
      </c>
      <c r="BD109" t="s">
        <v>72</v>
      </c>
      <c r="BG109" t="s">
        <v>11643</v>
      </c>
    </row>
    <row r="110" spans="1:59" x14ac:dyDescent="0.2">
      <c r="A110" s="1">
        <v>42790.667557870373</v>
      </c>
      <c r="B110" t="s">
        <v>59</v>
      </c>
      <c r="C110" t="s">
        <v>11644</v>
      </c>
      <c r="D110" t="str">
        <f>VLOOKUP(deactivate_assem[[#This Row],[Full Name]],assembly_staff_import[],1,0)</f>
        <v>Rebecca L Castaneda</v>
      </c>
      <c r="L110" t="s">
        <v>11645</v>
      </c>
      <c r="M110" t="s">
        <v>11646</v>
      </c>
      <c r="N110" t="s">
        <v>63</v>
      </c>
      <c r="T110" t="s">
        <v>11647</v>
      </c>
      <c r="AH110" t="s">
        <v>65</v>
      </c>
      <c r="AI110" t="s">
        <v>10913</v>
      </c>
      <c r="AL110" t="s">
        <v>67</v>
      </c>
      <c r="AY110" t="s">
        <v>11648</v>
      </c>
      <c r="AZ110" t="s">
        <v>3351</v>
      </c>
      <c r="BA110" t="s">
        <v>11649</v>
      </c>
      <c r="BB110" t="s">
        <v>11650</v>
      </c>
      <c r="BD110" t="s">
        <v>72</v>
      </c>
      <c r="BG110" t="s">
        <v>11651</v>
      </c>
    </row>
    <row r="111" spans="1:59" x14ac:dyDescent="0.2">
      <c r="A111" s="1">
        <v>42790.667557870373</v>
      </c>
      <c r="B111" t="s">
        <v>59</v>
      </c>
      <c r="C111" t="s">
        <v>11652</v>
      </c>
      <c r="D111" t="str">
        <f>VLOOKUP(deactivate_assem[[#This Row],[Full Name]],assembly_staff_import[],1,0)</f>
        <v>Rebecca E Isenhart</v>
      </c>
      <c r="M111" t="s">
        <v>11162</v>
      </c>
      <c r="T111" t="s">
        <v>11653</v>
      </c>
      <c r="AH111" t="s">
        <v>65</v>
      </c>
      <c r="AI111" t="s">
        <v>10913</v>
      </c>
      <c r="AL111" t="s">
        <v>1237</v>
      </c>
      <c r="AY111" t="s">
        <v>11654</v>
      </c>
      <c r="AZ111" t="s">
        <v>617</v>
      </c>
      <c r="BA111" t="s">
        <v>11655</v>
      </c>
      <c r="BB111" t="s">
        <v>11167</v>
      </c>
      <c r="BD111" t="s">
        <v>72</v>
      </c>
      <c r="BG111" t="s">
        <v>11656</v>
      </c>
    </row>
    <row r="112" spans="1:59" x14ac:dyDescent="0.2">
      <c r="A112" s="1">
        <v>42790.667557870373</v>
      </c>
      <c r="B112" t="s">
        <v>59</v>
      </c>
      <c r="C112" t="s">
        <v>11657</v>
      </c>
      <c r="D112" t="str">
        <f>VLOOKUP(deactivate_assem[[#This Row],[Full Name]],assembly_staff_import[],1,0)</f>
        <v>Ray J Jagos</v>
      </c>
      <c r="L112" t="s">
        <v>11310</v>
      </c>
      <c r="M112" t="s">
        <v>11311</v>
      </c>
      <c r="N112" t="s">
        <v>63</v>
      </c>
      <c r="T112" t="s">
        <v>11658</v>
      </c>
      <c r="AH112" t="s">
        <v>65</v>
      </c>
      <c r="AI112" t="s">
        <v>10913</v>
      </c>
      <c r="AL112" t="s">
        <v>67</v>
      </c>
      <c r="AY112" t="s">
        <v>11659</v>
      </c>
      <c r="AZ112" t="s">
        <v>11660</v>
      </c>
      <c r="BA112" t="s">
        <v>11661</v>
      </c>
      <c r="BB112" t="s">
        <v>10971</v>
      </c>
      <c r="BD112" t="s">
        <v>72</v>
      </c>
      <c r="BG112" t="s">
        <v>11662</v>
      </c>
    </row>
    <row r="113" spans="1:59" x14ac:dyDescent="0.2">
      <c r="A113" s="1">
        <v>42790.667557870373</v>
      </c>
      <c r="B113" t="s">
        <v>59</v>
      </c>
      <c r="C113" t="s">
        <v>11663</v>
      </c>
      <c r="D113" t="str">
        <f>VLOOKUP(deactivate_assem[[#This Row],[Full Name]],assembly_staff_import[],1,0)</f>
        <v>Raunak Jain</v>
      </c>
      <c r="M113" t="s">
        <v>10958</v>
      </c>
      <c r="T113" t="s">
        <v>11664</v>
      </c>
      <c r="AH113" t="s">
        <v>65</v>
      </c>
      <c r="AI113" t="s">
        <v>10913</v>
      </c>
      <c r="AL113" t="s">
        <v>1237</v>
      </c>
      <c r="AY113" t="s">
        <v>11665</v>
      </c>
      <c r="AZ113" t="s">
        <v>11666</v>
      </c>
      <c r="BA113" t="s">
        <v>11667</v>
      </c>
      <c r="BB113" t="s">
        <v>11112</v>
      </c>
      <c r="BD113" t="s">
        <v>72</v>
      </c>
      <c r="BG113" t="s">
        <v>11668</v>
      </c>
    </row>
    <row r="114" spans="1:59" x14ac:dyDescent="0.2">
      <c r="A114" s="1">
        <v>42790.667557870373</v>
      </c>
      <c r="B114" t="s">
        <v>59</v>
      </c>
      <c r="C114" t="s">
        <v>11669</v>
      </c>
      <c r="D114" t="str">
        <f>VLOOKUP(deactivate_assem[[#This Row],[Full Name]],assembly_staff_import[],1,0)</f>
        <v>Raulito R Martinez</v>
      </c>
      <c r="L114" t="s">
        <v>11011</v>
      </c>
      <c r="M114" t="s">
        <v>11012</v>
      </c>
      <c r="N114" t="s">
        <v>63</v>
      </c>
      <c r="T114" t="s">
        <v>11670</v>
      </c>
      <c r="AH114" t="s">
        <v>65</v>
      </c>
      <c r="AI114" t="s">
        <v>10913</v>
      </c>
      <c r="AL114" t="s">
        <v>67</v>
      </c>
      <c r="AY114" t="s">
        <v>11671</v>
      </c>
      <c r="AZ114" t="s">
        <v>11672</v>
      </c>
      <c r="BA114" t="s">
        <v>2414</v>
      </c>
      <c r="BB114" t="s">
        <v>426</v>
      </c>
      <c r="BD114" t="s">
        <v>72</v>
      </c>
      <c r="BG114" t="s">
        <v>11673</v>
      </c>
    </row>
    <row r="115" spans="1:59" x14ac:dyDescent="0.2">
      <c r="A115" s="1">
        <v>42790.667546296303</v>
      </c>
      <c r="B115" t="s">
        <v>59</v>
      </c>
      <c r="C115" t="s">
        <v>11674</v>
      </c>
      <c r="D115" t="str">
        <f>VLOOKUP(deactivate_assem[[#This Row],[Full Name]],assembly_staff_import[],1,0)</f>
        <v>Randy S Koniowka</v>
      </c>
      <c r="L115" t="s">
        <v>11675</v>
      </c>
      <c r="M115" t="s">
        <v>11676</v>
      </c>
      <c r="N115" t="s">
        <v>168</v>
      </c>
      <c r="T115" t="s">
        <v>11677</v>
      </c>
      <c r="AH115" t="s">
        <v>65</v>
      </c>
      <c r="AI115" t="s">
        <v>10913</v>
      </c>
      <c r="AL115" t="s">
        <v>67</v>
      </c>
      <c r="AY115" t="s">
        <v>11678</v>
      </c>
      <c r="AZ115" t="s">
        <v>11679</v>
      </c>
      <c r="BA115" t="s">
        <v>11680</v>
      </c>
      <c r="BB115" t="s">
        <v>11681</v>
      </c>
      <c r="BD115" t="s">
        <v>72</v>
      </c>
      <c r="BG115" t="s">
        <v>11682</v>
      </c>
    </row>
    <row r="116" spans="1:59" x14ac:dyDescent="0.2">
      <c r="A116" s="1">
        <v>42790.667546296303</v>
      </c>
      <c r="B116" t="s">
        <v>59</v>
      </c>
      <c r="C116" t="s">
        <v>11683</v>
      </c>
      <c r="D116" t="str">
        <f>VLOOKUP(deactivate_assem[[#This Row],[Full Name]],assembly_staff_import[],1,0)</f>
        <v>Rana E Moses</v>
      </c>
      <c r="L116" t="s">
        <v>11684</v>
      </c>
      <c r="M116" t="s">
        <v>11685</v>
      </c>
      <c r="N116" t="s">
        <v>63</v>
      </c>
      <c r="T116" t="s">
        <v>11686</v>
      </c>
      <c r="AH116" t="s">
        <v>65</v>
      </c>
      <c r="AI116" t="s">
        <v>10913</v>
      </c>
      <c r="AL116" t="s">
        <v>67</v>
      </c>
      <c r="AY116" t="s">
        <v>11687</v>
      </c>
      <c r="AZ116" t="s">
        <v>11688</v>
      </c>
      <c r="BA116" t="s">
        <v>11689</v>
      </c>
      <c r="BB116" t="s">
        <v>7449</v>
      </c>
      <c r="BD116" t="s">
        <v>72</v>
      </c>
      <c r="BG116" t="s">
        <v>11690</v>
      </c>
    </row>
    <row r="117" spans="1:59" x14ac:dyDescent="0.2">
      <c r="A117" s="1">
        <v>42790.667546296303</v>
      </c>
      <c r="B117" t="s">
        <v>59</v>
      </c>
      <c r="C117" t="s">
        <v>11691</v>
      </c>
      <c r="D117" t="str">
        <f>VLOOKUP(deactivate_assem[[#This Row],[Full Name]],assembly_staff_import[],1,0)</f>
        <v>Rachelle A Fraser</v>
      </c>
      <c r="M117" t="s">
        <v>10958</v>
      </c>
      <c r="T117" t="s">
        <v>11692</v>
      </c>
      <c r="AH117" t="s">
        <v>65</v>
      </c>
      <c r="AI117" t="s">
        <v>10913</v>
      </c>
      <c r="AL117" t="s">
        <v>1237</v>
      </c>
      <c r="AY117" t="s">
        <v>11693</v>
      </c>
      <c r="AZ117" t="s">
        <v>11694</v>
      </c>
      <c r="BA117" t="s">
        <v>11695</v>
      </c>
      <c r="BB117" t="s">
        <v>116</v>
      </c>
      <c r="BD117" t="s">
        <v>72</v>
      </c>
      <c r="BG117" t="s">
        <v>11696</v>
      </c>
    </row>
    <row r="118" spans="1:59" x14ac:dyDescent="0.2">
      <c r="A118" s="1">
        <v>42790.667534722219</v>
      </c>
      <c r="B118" t="s">
        <v>59</v>
      </c>
      <c r="C118" t="s">
        <v>11697</v>
      </c>
      <c r="D118" t="str">
        <f>VLOOKUP(deactivate_assem[[#This Row],[Full Name]],assembly_staff_import[],1,0)</f>
        <v>Rachael Guerette</v>
      </c>
      <c r="M118" t="s">
        <v>10958</v>
      </c>
      <c r="T118" t="s">
        <v>11698</v>
      </c>
      <c r="AH118" t="s">
        <v>65</v>
      </c>
      <c r="AI118" t="s">
        <v>10913</v>
      </c>
      <c r="AL118" t="s">
        <v>1237</v>
      </c>
      <c r="AY118" t="s">
        <v>11699</v>
      </c>
      <c r="AZ118" t="s">
        <v>11700</v>
      </c>
      <c r="BA118" t="s">
        <v>11701</v>
      </c>
      <c r="BB118" t="s">
        <v>116</v>
      </c>
      <c r="BD118" t="s">
        <v>72</v>
      </c>
      <c r="BG118" t="s">
        <v>11702</v>
      </c>
    </row>
    <row r="119" spans="1:59" x14ac:dyDescent="0.2">
      <c r="A119" s="1">
        <v>42790.667534722219</v>
      </c>
      <c r="B119" t="s">
        <v>59</v>
      </c>
      <c r="C119" t="s">
        <v>11703</v>
      </c>
      <c r="D119" t="str">
        <f>VLOOKUP(deactivate_assem[[#This Row],[Full Name]],assembly_staff_import[],1,0)</f>
        <v>Petrit Kola</v>
      </c>
      <c r="L119" t="s">
        <v>11704</v>
      </c>
      <c r="M119" t="s">
        <v>11705</v>
      </c>
      <c r="N119" t="s">
        <v>63</v>
      </c>
      <c r="T119" t="s">
        <v>11706</v>
      </c>
      <c r="AH119" t="s">
        <v>65</v>
      </c>
      <c r="AI119" t="s">
        <v>10913</v>
      </c>
      <c r="AL119" t="s">
        <v>67</v>
      </c>
      <c r="AY119" t="s">
        <v>11707</v>
      </c>
      <c r="AZ119" t="s">
        <v>11708</v>
      </c>
      <c r="BA119" t="s">
        <v>11709</v>
      </c>
      <c r="BB119" t="s">
        <v>11710</v>
      </c>
      <c r="BD119" t="s">
        <v>72</v>
      </c>
      <c r="BG119" t="s">
        <v>11711</v>
      </c>
    </row>
    <row r="120" spans="1:59" x14ac:dyDescent="0.2">
      <c r="A120" s="1">
        <v>42790.667534722219</v>
      </c>
      <c r="B120" t="s">
        <v>59</v>
      </c>
      <c r="C120" t="s">
        <v>11712</v>
      </c>
      <c r="D120" t="str">
        <f>VLOOKUP(deactivate_assem[[#This Row],[Full Name]],assembly_staff_import[],1,0)</f>
        <v>Peter C Lewicki</v>
      </c>
      <c r="M120" t="s">
        <v>10958</v>
      </c>
      <c r="T120" t="s">
        <v>11713</v>
      </c>
      <c r="AH120" t="s">
        <v>65</v>
      </c>
      <c r="AI120" t="s">
        <v>10913</v>
      </c>
      <c r="AL120" t="s">
        <v>1237</v>
      </c>
      <c r="AY120" t="s">
        <v>11714</v>
      </c>
      <c r="AZ120" t="s">
        <v>3684</v>
      </c>
      <c r="BA120" t="s">
        <v>11715</v>
      </c>
      <c r="BB120" t="s">
        <v>116</v>
      </c>
      <c r="BD120" t="s">
        <v>72</v>
      </c>
      <c r="BG120" t="s">
        <v>11716</v>
      </c>
    </row>
    <row r="121" spans="1:59" x14ac:dyDescent="0.2">
      <c r="A121" s="1">
        <v>42790.667534722219</v>
      </c>
      <c r="B121" t="s">
        <v>59</v>
      </c>
      <c r="C121" t="s">
        <v>11717</v>
      </c>
      <c r="D121" t="str">
        <f>VLOOKUP(deactivate_assem[[#This Row],[Full Name]],assembly_staff_import[],1,0)</f>
        <v>Peter C Benson</v>
      </c>
      <c r="M121" t="s">
        <v>11162</v>
      </c>
      <c r="T121" t="s">
        <v>11718</v>
      </c>
      <c r="AH121" t="s">
        <v>65</v>
      </c>
      <c r="AI121" t="s">
        <v>10913</v>
      </c>
      <c r="AL121" t="s">
        <v>1237</v>
      </c>
      <c r="AY121" t="s">
        <v>11719</v>
      </c>
      <c r="AZ121" t="s">
        <v>3684</v>
      </c>
      <c r="BA121" t="s">
        <v>6432</v>
      </c>
      <c r="BB121" t="s">
        <v>11167</v>
      </c>
      <c r="BD121" t="s">
        <v>72</v>
      </c>
      <c r="BG121" t="s">
        <v>11720</v>
      </c>
    </row>
    <row r="122" spans="1:59" x14ac:dyDescent="0.2">
      <c r="A122" s="1">
        <v>42790.667534722219</v>
      </c>
      <c r="B122" t="s">
        <v>59</v>
      </c>
      <c r="C122" t="s">
        <v>11721</v>
      </c>
      <c r="D122" t="str">
        <f>VLOOKUP(deactivate_assem[[#This Row],[Full Name]],assembly_staff_import[],1,0)</f>
        <v>Persida Roman</v>
      </c>
      <c r="L122" t="s">
        <v>11011</v>
      </c>
      <c r="M122" t="s">
        <v>11012</v>
      </c>
      <c r="N122" t="s">
        <v>63</v>
      </c>
      <c r="T122" t="s">
        <v>11722</v>
      </c>
      <c r="AH122" t="s">
        <v>65</v>
      </c>
      <c r="AI122" t="s">
        <v>10913</v>
      </c>
      <c r="AL122" t="s">
        <v>67</v>
      </c>
      <c r="AY122" t="s">
        <v>11723</v>
      </c>
      <c r="AZ122" t="s">
        <v>11724</v>
      </c>
      <c r="BA122" t="s">
        <v>11725</v>
      </c>
      <c r="BB122" t="s">
        <v>426</v>
      </c>
      <c r="BD122" t="s">
        <v>72</v>
      </c>
      <c r="BG122" t="s">
        <v>11726</v>
      </c>
    </row>
    <row r="123" spans="1:59" x14ac:dyDescent="0.2">
      <c r="A123" s="1">
        <v>42790.667523148149</v>
      </c>
      <c r="B123" t="s">
        <v>59</v>
      </c>
      <c r="C123" t="s">
        <v>11727</v>
      </c>
      <c r="D123" t="str">
        <f>VLOOKUP(deactivate_assem[[#This Row],[Full Name]],assembly_staff_import[],1,0)</f>
        <v>Pedro J Gonzalez-Ortiz</v>
      </c>
      <c r="M123" t="s">
        <v>10958</v>
      </c>
      <c r="T123" t="s">
        <v>11728</v>
      </c>
      <c r="AH123" t="s">
        <v>65</v>
      </c>
      <c r="AI123" t="s">
        <v>10913</v>
      </c>
      <c r="AL123" t="s">
        <v>1237</v>
      </c>
      <c r="AY123" t="s">
        <v>11729</v>
      </c>
      <c r="AZ123" t="s">
        <v>11730</v>
      </c>
      <c r="BA123" t="s">
        <v>11731</v>
      </c>
      <c r="BB123" t="s">
        <v>116</v>
      </c>
      <c r="BD123" t="s">
        <v>72</v>
      </c>
      <c r="BG123" t="s">
        <v>11732</v>
      </c>
    </row>
    <row r="124" spans="1:59" x14ac:dyDescent="0.2">
      <c r="A124" s="1">
        <v>42790.667511574073</v>
      </c>
      <c r="B124" t="s">
        <v>59</v>
      </c>
      <c r="C124" t="s">
        <v>11733</v>
      </c>
      <c r="D124" t="str">
        <f>VLOOKUP(deactivate_assem[[#This Row],[Full Name]],assembly_staff_import[],1,0)</f>
        <v>Patrick V Uliano</v>
      </c>
      <c r="M124" t="s">
        <v>10958</v>
      </c>
      <c r="T124" t="s">
        <v>11734</v>
      </c>
      <c r="AH124" t="s">
        <v>65</v>
      </c>
      <c r="AI124" t="s">
        <v>10913</v>
      </c>
      <c r="AL124" t="s">
        <v>1237</v>
      </c>
      <c r="AY124" t="s">
        <v>11735</v>
      </c>
      <c r="AZ124" t="s">
        <v>11736</v>
      </c>
      <c r="BA124" t="s">
        <v>11737</v>
      </c>
      <c r="BB124" t="s">
        <v>116</v>
      </c>
      <c r="BD124" t="s">
        <v>72</v>
      </c>
      <c r="BG124" t="s">
        <v>11738</v>
      </c>
    </row>
    <row r="125" spans="1:59" x14ac:dyDescent="0.2">
      <c r="A125" s="1">
        <v>42790.667511574073</v>
      </c>
      <c r="B125" t="s">
        <v>59</v>
      </c>
      <c r="C125" t="s">
        <v>11739</v>
      </c>
      <c r="D125" t="str">
        <f>VLOOKUP(deactivate_assem[[#This Row],[Full Name]],assembly_staff_import[],1,0)</f>
        <v>Patrick R Deangelis</v>
      </c>
      <c r="L125" t="s">
        <v>11740</v>
      </c>
      <c r="M125" t="s">
        <v>11741</v>
      </c>
      <c r="N125" t="s">
        <v>63</v>
      </c>
      <c r="T125" t="s">
        <v>11742</v>
      </c>
      <c r="AH125" t="s">
        <v>65</v>
      </c>
      <c r="AI125" t="s">
        <v>10913</v>
      </c>
      <c r="AL125" t="s">
        <v>67</v>
      </c>
      <c r="AY125" t="s">
        <v>11743</v>
      </c>
      <c r="AZ125" t="s">
        <v>11744</v>
      </c>
      <c r="BA125" t="s">
        <v>11745</v>
      </c>
      <c r="BB125" t="s">
        <v>426</v>
      </c>
      <c r="BD125" t="s">
        <v>72</v>
      </c>
      <c r="BG125" t="s">
        <v>11746</v>
      </c>
    </row>
    <row r="126" spans="1:59" x14ac:dyDescent="0.2">
      <c r="A126" s="1">
        <v>42790.667511574073</v>
      </c>
      <c r="B126" t="s">
        <v>59</v>
      </c>
      <c r="C126" t="s">
        <v>11747</v>
      </c>
      <c r="D126" t="str">
        <f>VLOOKUP(deactivate_assem[[#This Row],[Full Name]],assembly_staff_import[],1,0)</f>
        <v>Patrick G Searing</v>
      </c>
      <c r="L126" t="s">
        <v>11748</v>
      </c>
      <c r="M126" t="s">
        <v>11749</v>
      </c>
      <c r="N126" t="s">
        <v>63</v>
      </c>
      <c r="T126" t="s">
        <v>11750</v>
      </c>
      <c r="AH126" t="s">
        <v>65</v>
      </c>
      <c r="AI126" t="s">
        <v>10913</v>
      </c>
      <c r="AL126" t="s">
        <v>67</v>
      </c>
      <c r="AY126" t="s">
        <v>11751</v>
      </c>
      <c r="AZ126" t="s">
        <v>8391</v>
      </c>
      <c r="BA126" t="s">
        <v>11752</v>
      </c>
      <c r="BB126" t="s">
        <v>11033</v>
      </c>
      <c r="BD126" t="s">
        <v>72</v>
      </c>
      <c r="BG126" t="s">
        <v>11753</v>
      </c>
    </row>
    <row r="127" spans="1:59" x14ac:dyDescent="0.2">
      <c r="A127" s="1">
        <v>42790.667500000003</v>
      </c>
      <c r="B127" t="s">
        <v>59</v>
      </c>
      <c r="C127" t="s">
        <v>11754</v>
      </c>
      <c r="D127" t="str">
        <f>VLOOKUP(deactivate_assem[[#This Row],[Full Name]],assembly_staff_import[],1,0)</f>
        <v>Pamela Santos</v>
      </c>
      <c r="M127" t="s">
        <v>11094</v>
      </c>
      <c r="T127" t="s">
        <v>11755</v>
      </c>
      <c r="AH127" t="s">
        <v>65</v>
      </c>
      <c r="AI127" t="s">
        <v>10913</v>
      </c>
      <c r="AL127" t="s">
        <v>1237</v>
      </c>
      <c r="AY127" t="s">
        <v>11756</v>
      </c>
      <c r="AZ127" t="s">
        <v>11757</v>
      </c>
      <c r="BA127" t="s">
        <v>11758</v>
      </c>
      <c r="BB127" t="s">
        <v>11345</v>
      </c>
      <c r="BD127" t="s">
        <v>72</v>
      </c>
      <c r="BG127" t="s">
        <v>11759</v>
      </c>
    </row>
    <row r="128" spans="1:59" x14ac:dyDescent="0.2">
      <c r="A128" s="1">
        <v>42790.667500000003</v>
      </c>
      <c r="B128" t="s">
        <v>59</v>
      </c>
      <c r="C128" t="s">
        <v>11760</v>
      </c>
      <c r="D128" t="str">
        <f>VLOOKUP(deactivate_assem[[#This Row],[Full Name]],assembly_staff_import[],1,0)</f>
        <v>Paige M Wood</v>
      </c>
      <c r="M128" t="s">
        <v>11761</v>
      </c>
      <c r="T128" t="s">
        <v>11762</v>
      </c>
      <c r="AH128" t="s">
        <v>65</v>
      </c>
      <c r="AI128" t="s">
        <v>10913</v>
      </c>
      <c r="AL128" t="s">
        <v>1237</v>
      </c>
      <c r="AY128" t="s">
        <v>11763</v>
      </c>
      <c r="AZ128" t="s">
        <v>11764</v>
      </c>
      <c r="BA128" t="s">
        <v>11765</v>
      </c>
      <c r="BB128" t="s">
        <v>3598</v>
      </c>
      <c r="BD128" t="s">
        <v>72</v>
      </c>
      <c r="BG128" t="s">
        <v>11766</v>
      </c>
    </row>
    <row r="129" spans="1:59" x14ac:dyDescent="0.2">
      <c r="A129" s="1">
        <v>42790.667488425926</v>
      </c>
      <c r="B129" t="s">
        <v>59</v>
      </c>
      <c r="C129" t="s">
        <v>11767</v>
      </c>
      <c r="D129" t="str">
        <f>VLOOKUP(deactivate_assem[[#This Row],[Full Name]],assembly_staff_import[],1,0)</f>
        <v>Orlando R Ovalles</v>
      </c>
      <c r="L129" t="s">
        <v>11768</v>
      </c>
      <c r="M129" t="s">
        <v>11769</v>
      </c>
      <c r="N129" t="s">
        <v>168</v>
      </c>
      <c r="T129" t="s">
        <v>11770</v>
      </c>
      <c r="AH129" t="s">
        <v>65</v>
      </c>
      <c r="AI129" t="s">
        <v>10913</v>
      </c>
      <c r="AL129" t="s">
        <v>67</v>
      </c>
      <c r="AY129" t="s">
        <v>11771</v>
      </c>
      <c r="AZ129" t="s">
        <v>11772</v>
      </c>
      <c r="BA129" t="s">
        <v>11773</v>
      </c>
      <c r="BB129" t="s">
        <v>236</v>
      </c>
      <c r="BD129" t="s">
        <v>72</v>
      </c>
      <c r="BG129" t="s">
        <v>11774</v>
      </c>
    </row>
    <row r="130" spans="1:59" x14ac:dyDescent="0.2">
      <c r="A130" s="1">
        <v>42790.667488425926</v>
      </c>
      <c r="B130" t="s">
        <v>59</v>
      </c>
      <c r="C130" t="s">
        <v>11775</v>
      </c>
      <c r="D130" t="str">
        <f>VLOOKUP(deactivate_assem[[#This Row],[Full Name]],assembly_staff_import[],1,0)</f>
        <v>Olivia J Miller</v>
      </c>
      <c r="M130" t="s">
        <v>11761</v>
      </c>
      <c r="T130" t="s">
        <v>11776</v>
      </c>
      <c r="AH130" t="s">
        <v>65</v>
      </c>
      <c r="AI130" t="s">
        <v>10913</v>
      </c>
      <c r="AL130" t="s">
        <v>1237</v>
      </c>
      <c r="AY130" t="s">
        <v>11777</v>
      </c>
      <c r="AZ130" t="s">
        <v>11778</v>
      </c>
      <c r="BA130" t="s">
        <v>2922</v>
      </c>
      <c r="BB130" t="s">
        <v>11249</v>
      </c>
      <c r="BD130" t="s">
        <v>72</v>
      </c>
      <c r="BG130" t="s">
        <v>11779</v>
      </c>
    </row>
    <row r="131" spans="1:59" x14ac:dyDescent="0.2">
      <c r="A131" s="1">
        <v>42790.667488425926</v>
      </c>
      <c r="B131" t="s">
        <v>59</v>
      </c>
      <c r="C131" t="s">
        <v>11780</v>
      </c>
      <c r="D131" t="str">
        <f>VLOOKUP(deactivate_assem[[#This Row],[Full Name]],assembly_staff_import[],1,0)</f>
        <v>Nores Castro</v>
      </c>
      <c r="L131" t="s">
        <v>11154</v>
      </c>
      <c r="M131" t="s">
        <v>11155</v>
      </c>
      <c r="N131" t="s">
        <v>168</v>
      </c>
      <c r="T131" t="s">
        <v>11781</v>
      </c>
      <c r="AH131" t="s">
        <v>65</v>
      </c>
      <c r="AI131" t="s">
        <v>10913</v>
      </c>
      <c r="AL131" t="s">
        <v>67</v>
      </c>
      <c r="AY131" t="s">
        <v>11782</v>
      </c>
      <c r="AZ131" t="s">
        <v>11783</v>
      </c>
      <c r="BA131" t="s">
        <v>11784</v>
      </c>
      <c r="BB131" t="s">
        <v>11249</v>
      </c>
      <c r="BD131" t="s">
        <v>72</v>
      </c>
      <c r="BG131" t="s">
        <v>11785</v>
      </c>
    </row>
    <row r="132" spans="1:59" x14ac:dyDescent="0.2">
      <c r="A132" s="1">
        <v>42790.667488425926</v>
      </c>
      <c r="B132" t="s">
        <v>59</v>
      </c>
      <c r="C132" t="s">
        <v>11786</v>
      </c>
      <c r="D132" t="str">
        <f>VLOOKUP(deactivate_assem[[#This Row],[Full Name]],assembly_staff_import[],1,0)</f>
        <v>Nina O Orm</v>
      </c>
      <c r="M132" t="s">
        <v>10958</v>
      </c>
      <c r="T132" t="s">
        <v>11787</v>
      </c>
      <c r="AH132" t="s">
        <v>65</v>
      </c>
      <c r="AI132" t="s">
        <v>10913</v>
      </c>
      <c r="AL132" t="s">
        <v>1237</v>
      </c>
      <c r="AY132" t="s">
        <v>11788</v>
      </c>
      <c r="AZ132" t="s">
        <v>11789</v>
      </c>
      <c r="BA132" t="s">
        <v>11790</v>
      </c>
      <c r="BB132" t="s">
        <v>116</v>
      </c>
      <c r="BD132" t="s">
        <v>72</v>
      </c>
      <c r="BG132" t="s">
        <v>11791</v>
      </c>
    </row>
    <row r="133" spans="1:59" x14ac:dyDescent="0.2">
      <c r="A133" s="1">
        <v>42790.66747685185</v>
      </c>
      <c r="B133" t="s">
        <v>59</v>
      </c>
      <c r="C133" t="s">
        <v>11792</v>
      </c>
      <c r="D133" t="str">
        <f>VLOOKUP(deactivate_assem[[#This Row],[Full Name]],assembly_staff_import[],1,0)</f>
        <v>Nikolai P Tillman</v>
      </c>
      <c r="M133" t="s">
        <v>10958</v>
      </c>
      <c r="T133" t="s">
        <v>11793</v>
      </c>
      <c r="AH133" t="s">
        <v>65</v>
      </c>
      <c r="AI133" t="s">
        <v>10913</v>
      </c>
      <c r="AL133" t="s">
        <v>1237</v>
      </c>
      <c r="AY133" t="s">
        <v>11794</v>
      </c>
      <c r="AZ133" t="s">
        <v>11795</v>
      </c>
      <c r="BA133" t="s">
        <v>11796</v>
      </c>
      <c r="BB133" t="s">
        <v>116</v>
      </c>
      <c r="BD133" t="s">
        <v>72</v>
      </c>
      <c r="BG133" t="s">
        <v>11797</v>
      </c>
    </row>
    <row r="134" spans="1:59" x14ac:dyDescent="0.2">
      <c r="A134" s="1">
        <v>42790.66747685185</v>
      </c>
      <c r="B134" t="s">
        <v>59</v>
      </c>
      <c r="C134" t="s">
        <v>11798</v>
      </c>
      <c r="D134" t="str">
        <f>VLOOKUP(deactivate_assem[[#This Row],[Full Name]],assembly_staff_import[],1,0)</f>
        <v>Nikaurys O Lantigua Jimenez</v>
      </c>
      <c r="M134" t="s">
        <v>10958</v>
      </c>
      <c r="T134" t="s">
        <v>11799</v>
      </c>
      <c r="AH134" t="s">
        <v>65</v>
      </c>
      <c r="AI134" t="s">
        <v>10913</v>
      </c>
      <c r="AL134" t="s">
        <v>1237</v>
      </c>
      <c r="AY134" t="s">
        <v>11800</v>
      </c>
      <c r="AZ134" t="s">
        <v>11801</v>
      </c>
      <c r="BA134" t="s">
        <v>11802</v>
      </c>
      <c r="BB134" t="s">
        <v>116</v>
      </c>
      <c r="BD134" t="s">
        <v>72</v>
      </c>
      <c r="BG134" t="s">
        <v>11803</v>
      </c>
    </row>
    <row r="135" spans="1:59" x14ac:dyDescent="0.2">
      <c r="A135" s="1">
        <v>42790.66747685185</v>
      </c>
      <c r="B135" t="s">
        <v>59</v>
      </c>
      <c r="C135" t="s">
        <v>11804</v>
      </c>
      <c r="D135" t="str">
        <f>VLOOKUP(deactivate_assem[[#This Row],[Full Name]],assembly_staff_import[],1,0)</f>
        <v>Nicole V Parisi</v>
      </c>
      <c r="L135" t="s">
        <v>11805</v>
      </c>
      <c r="M135" t="s">
        <v>11806</v>
      </c>
      <c r="N135" t="s">
        <v>63</v>
      </c>
      <c r="T135" t="s">
        <v>11807</v>
      </c>
      <c r="AH135" t="s">
        <v>65</v>
      </c>
      <c r="AI135" t="s">
        <v>10913</v>
      </c>
      <c r="AL135" t="s">
        <v>67</v>
      </c>
      <c r="AY135" t="s">
        <v>11808</v>
      </c>
      <c r="AZ135" t="s">
        <v>11809</v>
      </c>
      <c r="BA135" t="s">
        <v>11810</v>
      </c>
      <c r="BB135" t="s">
        <v>236</v>
      </c>
      <c r="BD135" t="s">
        <v>72</v>
      </c>
      <c r="BG135" t="s">
        <v>11811</v>
      </c>
    </row>
    <row r="136" spans="1:59" x14ac:dyDescent="0.2">
      <c r="A136" s="1">
        <v>42790.66747685185</v>
      </c>
      <c r="B136" t="s">
        <v>59</v>
      </c>
      <c r="C136" t="s">
        <v>11812</v>
      </c>
      <c r="D136" t="str">
        <f>VLOOKUP(deactivate_assem[[#This Row],[Full Name]],assembly_staff_import[],1,0)</f>
        <v>Nicole V Migliore</v>
      </c>
      <c r="L136" t="s">
        <v>10983</v>
      </c>
      <c r="M136" t="s">
        <v>10984</v>
      </c>
      <c r="N136" t="s">
        <v>63</v>
      </c>
      <c r="T136" t="s">
        <v>11813</v>
      </c>
      <c r="AH136" t="s">
        <v>65</v>
      </c>
      <c r="AI136" t="s">
        <v>10913</v>
      </c>
      <c r="AL136" t="s">
        <v>67</v>
      </c>
      <c r="AY136" t="s">
        <v>11814</v>
      </c>
      <c r="AZ136" t="s">
        <v>11809</v>
      </c>
      <c r="BA136" t="s">
        <v>11815</v>
      </c>
      <c r="BB136" t="s">
        <v>236</v>
      </c>
      <c r="BD136" t="s">
        <v>72</v>
      </c>
      <c r="BG136" t="s">
        <v>11816</v>
      </c>
    </row>
    <row r="137" spans="1:59" x14ac:dyDescent="0.2">
      <c r="A137" s="1">
        <v>42790.66747685185</v>
      </c>
      <c r="B137" t="s">
        <v>59</v>
      </c>
      <c r="C137" t="s">
        <v>11817</v>
      </c>
      <c r="D137" t="str">
        <f>VLOOKUP(deactivate_assem[[#This Row],[Full Name]],assembly_staff_import[],1,0)</f>
        <v>Nicole M Valera</v>
      </c>
      <c r="M137" t="s">
        <v>10958</v>
      </c>
      <c r="T137" t="s">
        <v>11818</v>
      </c>
      <c r="AH137" t="s">
        <v>65</v>
      </c>
      <c r="AI137" t="s">
        <v>10913</v>
      </c>
      <c r="AL137" t="s">
        <v>1237</v>
      </c>
      <c r="AY137" t="s">
        <v>11819</v>
      </c>
      <c r="AZ137" t="s">
        <v>546</v>
      </c>
      <c r="BA137" t="s">
        <v>11820</v>
      </c>
      <c r="BB137" t="s">
        <v>116</v>
      </c>
      <c r="BD137" t="s">
        <v>72</v>
      </c>
      <c r="BG137" t="s">
        <v>11821</v>
      </c>
    </row>
    <row r="138" spans="1:59" x14ac:dyDescent="0.2">
      <c r="A138" s="1">
        <v>42790.66747685185</v>
      </c>
      <c r="B138" t="s">
        <v>59</v>
      </c>
      <c r="C138" t="s">
        <v>11822</v>
      </c>
      <c r="D138" t="str">
        <f>VLOOKUP(deactivate_assem[[#This Row],[Full Name]],assembly_staff_import[],1,0)</f>
        <v>Nicole L Einhorn</v>
      </c>
      <c r="M138" t="s">
        <v>11094</v>
      </c>
      <c r="T138" t="s">
        <v>11823</v>
      </c>
      <c r="AH138" t="s">
        <v>65</v>
      </c>
      <c r="AI138" t="s">
        <v>10913</v>
      </c>
      <c r="AL138" t="s">
        <v>1237</v>
      </c>
      <c r="AY138" t="s">
        <v>11824</v>
      </c>
      <c r="AZ138" t="s">
        <v>11825</v>
      </c>
      <c r="BA138" t="s">
        <v>11826</v>
      </c>
      <c r="BB138" t="s">
        <v>11345</v>
      </c>
      <c r="BD138" t="s">
        <v>72</v>
      </c>
      <c r="BG138" t="s">
        <v>11827</v>
      </c>
    </row>
    <row r="139" spans="1:59" x14ac:dyDescent="0.2">
      <c r="A139" s="1">
        <v>42790.66747685185</v>
      </c>
      <c r="B139" t="s">
        <v>59</v>
      </c>
      <c r="C139" t="s">
        <v>11828</v>
      </c>
      <c r="D139" t="str">
        <f>VLOOKUP(deactivate_assem[[#This Row],[Full Name]],assembly_staff_import[],1,0)</f>
        <v>Nicole C Haddadnia</v>
      </c>
      <c r="M139" t="s">
        <v>10958</v>
      </c>
      <c r="T139" t="s">
        <v>11829</v>
      </c>
      <c r="AH139" t="s">
        <v>65</v>
      </c>
      <c r="AI139" t="s">
        <v>10913</v>
      </c>
      <c r="AL139" t="s">
        <v>1237</v>
      </c>
      <c r="AY139" t="s">
        <v>11830</v>
      </c>
      <c r="AZ139" t="s">
        <v>3690</v>
      </c>
      <c r="BA139" t="s">
        <v>11831</v>
      </c>
      <c r="BB139" t="s">
        <v>116</v>
      </c>
      <c r="BD139" t="s">
        <v>72</v>
      </c>
      <c r="BG139" t="s">
        <v>11832</v>
      </c>
    </row>
    <row r="140" spans="1:59" x14ac:dyDescent="0.2">
      <c r="A140" s="1">
        <v>42790.66746527778</v>
      </c>
      <c r="B140" t="s">
        <v>59</v>
      </c>
      <c r="C140" t="s">
        <v>11833</v>
      </c>
      <c r="D140" t="str">
        <f>VLOOKUP(deactivate_assem[[#This Row],[Full Name]],assembly_staff_import[],1,0)</f>
        <v>Nicholas T Zaromatidis</v>
      </c>
      <c r="L140" t="s">
        <v>11380</v>
      </c>
      <c r="M140" t="s">
        <v>11381</v>
      </c>
      <c r="N140" t="s">
        <v>63</v>
      </c>
      <c r="T140" t="s">
        <v>11834</v>
      </c>
      <c r="AH140" t="s">
        <v>65</v>
      </c>
      <c r="AI140" t="s">
        <v>10913</v>
      </c>
      <c r="AL140" t="s">
        <v>67</v>
      </c>
      <c r="AY140" t="s">
        <v>11835</v>
      </c>
      <c r="AZ140" t="s">
        <v>11836</v>
      </c>
      <c r="BA140" t="s">
        <v>11837</v>
      </c>
      <c r="BB140" t="s">
        <v>10955</v>
      </c>
      <c r="BD140" t="s">
        <v>72</v>
      </c>
      <c r="BG140" t="s">
        <v>11838</v>
      </c>
    </row>
    <row r="141" spans="1:59" x14ac:dyDescent="0.2">
      <c r="A141" s="1">
        <v>42790.66746527778</v>
      </c>
      <c r="B141" t="s">
        <v>59</v>
      </c>
      <c r="C141" t="s">
        <v>11839</v>
      </c>
      <c r="D141" t="str">
        <f>VLOOKUP(deactivate_assem[[#This Row],[Full Name]],assembly_staff_import[],1,0)</f>
        <v>Nicholas R Weatherbee</v>
      </c>
      <c r="L141" t="s">
        <v>11206</v>
      </c>
      <c r="M141" t="s">
        <v>11207</v>
      </c>
      <c r="N141" t="s">
        <v>63</v>
      </c>
      <c r="T141" t="s">
        <v>11840</v>
      </c>
      <c r="AH141" t="s">
        <v>65</v>
      </c>
      <c r="AI141" t="s">
        <v>10913</v>
      </c>
      <c r="AL141" t="s">
        <v>67</v>
      </c>
      <c r="AY141" t="s">
        <v>11841</v>
      </c>
      <c r="AZ141" t="s">
        <v>11842</v>
      </c>
      <c r="BA141" t="s">
        <v>11843</v>
      </c>
      <c r="BB141" t="s">
        <v>11681</v>
      </c>
      <c r="BD141" t="s">
        <v>72</v>
      </c>
      <c r="BG141" t="s">
        <v>11844</v>
      </c>
    </row>
    <row r="142" spans="1:59" x14ac:dyDescent="0.2">
      <c r="A142" s="1">
        <v>42790.66746527778</v>
      </c>
      <c r="B142" t="s">
        <v>59</v>
      </c>
      <c r="C142" t="s">
        <v>11845</v>
      </c>
      <c r="D142" t="str">
        <f>VLOOKUP(deactivate_assem[[#This Row],[Full Name]],assembly_staff_import[],1,0)</f>
        <v>Nicholas R Decirce</v>
      </c>
      <c r="M142" t="s">
        <v>8169</v>
      </c>
      <c r="T142" t="s">
        <v>11846</v>
      </c>
      <c r="AH142" t="s">
        <v>65</v>
      </c>
      <c r="AI142" t="s">
        <v>10913</v>
      </c>
      <c r="AL142" t="s">
        <v>1237</v>
      </c>
      <c r="AY142" t="s">
        <v>11847</v>
      </c>
      <c r="AZ142" t="s">
        <v>11842</v>
      </c>
      <c r="BA142" t="s">
        <v>11848</v>
      </c>
      <c r="BB142" t="s">
        <v>11371</v>
      </c>
      <c r="BD142" t="s">
        <v>72</v>
      </c>
      <c r="BG142" t="s">
        <v>11849</v>
      </c>
    </row>
    <row r="143" spans="1:59" x14ac:dyDescent="0.2">
      <c r="A143" s="1">
        <v>42790.66746527778</v>
      </c>
      <c r="B143" t="s">
        <v>59</v>
      </c>
      <c r="C143" t="s">
        <v>11850</v>
      </c>
      <c r="D143" t="str">
        <f>VLOOKUP(deactivate_assem[[#This Row],[Full Name]],assembly_staff_import[],1,0)</f>
        <v>Nicholas M Altieri</v>
      </c>
      <c r="M143" t="s">
        <v>10958</v>
      </c>
      <c r="T143" t="s">
        <v>11851</v>
      </c>
      <c r="AH143" t="s">
        <v>65</v>
      </c>
      <c r="AI143" t="s">
        <v>10913</v>
      </c>
      <c r="AL143" t="s">
        <v>1237</v>
      </c>
      <c r="AY143" t="s">
        <v>11852</v>
      </c>
      <c r="AZ143" t="s">
        <v>11853</v>
      </c>
      <c r="BA143" t="s">
        <v>11854</v>
      </c>
      <c r="BB143" t="s">
        <v>116</v>
      </c>
      <c r="BD143" t="s">
        <v>72</v>
      </c>
      <c r="BG143" t="s">
        <v>11855</v>
      </c>
    </row>
    <row r="144" spans="1:59" x14ac:dyDescent="0.2">
      <c r="A144" s="1">
        <v>42790.66746527778</v>
      </c>
      <c r="B144" t="s">
        <v>59</v>
      </c>
      <c r="C144" t="s">
        <v>11856</v>
      </c>
      <c r="D144" t="str">
        <f>VLOOKUP(deactivate_assem[[#This Row],[Full Name]],assembly_staff_import[],1,0)</f>
        <v>Nicholas J Trudden</v>
      </c>
      <c r="M144" t="s">
        <v>10958</v>
      </c>
      <c r="T144" t="s">
        <v>11857</v>
      </c>
      <c r="AH144" t="s">
        <v>65</v>
      </c>
      <c r="AI144" t="s">
        <v>10913</v>
      </c>
      <c r="AL144" t="s">
        <v>1237</v>
      </c>
      <c r="AY144" t="s">
        <v>11858</v>
      </c>
      <c r="AZ144" t="s">
        <v>5498</v>
      </c>
      <c r="BA144" t="s">
        <v>11859</v>
      </c>
      <c r="BB144" t="s">
        <v>116</v>
      </c>
      <c r="BD144" t="s">
        <v>72</v>
      </c>
      <c r="BG144" t="s">
        <v>11860</v>
      </c>
    </row>
    <row r="145" spans="1:59" x14ac:dyDescent="0.2">
      <c r="A145" s="1">
        <v>42790.66746527778</v>
      </c>
      <c r="B145" t="s">
        <v>59</v>
      </c>
      <c r="C145" t="s">
        <v>11861</v>
      </c>
      <c r="D145" t="str">
        <f>VLOOKUP(deactivate_assem[[#This Row],[Full Name]],assembly_staff_import[],1,0)</f>
        <v>Nicholas J Sturbin</v>
      </c>
      <c r="M145" t="s">
        <v>10958</v>
      </c>
      <c r="T145" t="s">
        <v>11862</v>
      </c>
      <c r="AH145" t="s">
        <v>65</v>
      </c>
      <c r="AI145" t="s">
        <v>10913</v>
      </c>
      <c r="AL145" t="s">
        <v>1237</v>
      </c>
      <c r="AY145" t="s">
        <v>11863</v>
      </c>
      <c r="AZ145" t="s">
        <v>5498</v>
      </c>
      <c r="BA145" t="s">
        <v>11864</v>
      </c>
      <c r="BB145" t="s">
        <v>116</v>
      </c>
      <c r="BD145" t="s">
        <v>72</v>
      </c>
      <c r="BG145" t="s">
        <v>11865</v>
      </c>
    </row>
    <row r="146" spans="1:59" x14ac:dyDescent="0.2">
      <c r="A146" s="1">
        <v>42790.66746527778</v>
      </c>
      <c r="B146" t="s">
        <v>59</v>
      </c>
      <c r="C146" t="s">
        <v>11866</v>
      </c>
      <c r="D146" t="str">
        <f>VLOOKUP(deactivate_assem[[#This Row],[Full Name]],assembly_staff_import[],1,0)</f>
        <v>Nicholas J Negron</v>
      </c>
      <c r="M146" t="s">
        <v>10958</v>
      </c>
      <c r="T146" t="s">
        <v>11867</v>
      </c>
      <c r="AH146" t="s">
        <v>65</v>
      </c>
      <c r="AI146" t="s">
        <v>10913</v>
      </c>
      <c r="AL146" t="s">
        <v>1237</v>
      </c>
      <c r="AY146" t="s">
        <v>11868</v>
      </c>
      <c r="AZ146" t="s">
        <v>5498</v>
      </c>
      <c r="BA146" t="s">
        <v>11869</v>
      </c>
      <c r="BB146" t="s">
        <v>116</v>
      </c>
      <c r="BD146" t="s">
        <v>72</v>
      </c>
      <c r="BG146" t="s">
        <v>11870</v>
      </c>
    </row>
    <row r="147" spans="1:59" x14ac:dyDescent="0.2">
      <c r="A147" s="1">
        <v>42790.667453703703</v>
      </c>
      <c r="B147" t="s">
        <v>59</v>
      </c>
      <c r="C147" t="s">
        <v>11871</v>
      </c>
      <c r="D147" t="str">
        <f>VLOOKUP(deactivate_assem[[#This Row],[Full Name]],assembly_staff_import[],1,0)</f>
        <v>Nicholas A Reyes</v>
      </c>
      <c r="M147" t="s">
        <v>10958</v>
      </c>
      <c r="T147" t="s">
        <v>11872</v>
      </c>
      <c r="AH147" t="s">
        <v>65</v>
      </c>
      <c r="AI147" t="s">
        <v>10913</v>
      </c>
      <c r="AL147" t="s">
        <v>1237</v>
      </c>
      <c r="AY147" t="s">
        <v>11873</v>
      </c>
      <c r="AZ147" t="s">
        <v>11874</v>
      </c>
      <c r="BA147" t="s">
        <v>11875</v>
      </c>
      <c r="BB147" t="s">
        <v>116</v>
      </c>
      <c r="BD147" t="s">
        <v>72</v>
      </c>
      <c r="BG147" t="s">
        <v>11876</v>
      </c>
    </row>
    <row r="148" spans="1:59" x14ac:dyDescent="0.2">
      <c r="A148" s="1">
        <v>42790.667453703703</v>
      </c>
      <c r="B148" t="s">
        <v>59</v>
      </c>
      <c r="C148" t="s">
        <v>11877</v>
      </c>
      <c r="D148" t="str">
        <f>VLOOKUP(deactivate_assem[[#This Row],[Full Name]],assembly_staff_import[],1,0)</f>
        <v>Nicholas A Bedore</v>
      </c>
      <c r="M148" t="s">
        <v>10958</v>
      </c>
      <c r="T148" t="s">
        <v>11878</v>
      </c>
      <c r="AH148" t="s">
        <v>65</v>
      </c>
      <c r="AI148" t="s">
        <v>10913</v>
      </c>
      <c r="AL148" t="s">
        <v>1237</v>
      </c>
      <c r="AY148" t="s">
        <v>11879</v>
      </c>
      <c r="AZ148" t="s">
        <v>11874</v>
      </c>
      <c r="BA148" t="s">
        <v>11880</v>
      </c>
      <c r="BB148" t="s">
        <v>116</v>
      </c>
      <c r="BD148" t="s">
        <v>72</v>
      </c>
      <c r="BG148" t="s">
        <v>11881</v>
      </c>
    </row>
    <row r="149" spans="1:59" x14ac:dyDescent="0.2">
      <c r="A149" s="1">
        <v>42790.667453703703</v>
      </c>
      <c r="B149" t="s">
        <v>59</v>
      </c>
      <c r="C149" t="s">
        <v>11882</v>
      </c>
      <c r="D149" t="str">
        <f>VLOOKUP(deactivate_assem[[#This Row],[Full Name]],assembly_staff_import[],1,0)</f>
        <v>Niasia K Bradford</v>
      </c>
      <c r="M149" t="s">
        <v>10958</v>
      </c>
      <c r="T149" t="s">
        <v>11883</v>
      </c>
      <c r="AH149" t="s">
        <v>65</v>
      </c>
      <c r="AI149" t="s">
        <v>10913</v>
      </c>
      <c r="AL149" t="s">
        <v>1237</v>
      </c>
      <c r="AY149" t="s">
        <v>11884</v>
      </c>
      <c r="AZ149" t="s">
        <v>11885</v>
      </c>
      <c r="BA149" t="s">
        <v>11886</v>
      </c>
      <c r="BB149" t="s">
        <v>116</v>
      </c>
      <c r="BD149" t="s">
        <v>72</v>
      </c>
      <c r="BG149" t="s">
        <v>11887</v>
      </c>
    </row>
    <row r="150" spans="1:59" x14ac:dyDescent="0.2">
      <c r="A150" s="1">
        <v>42790.667453703703</v>
      </c>
      <c r="B150" t="s">
        <v>59</v>
      </c>
      <c r="C150" t="s">
        <v>11888</v>
      </c>
      <c r="D150" t="str">
        <f>VLOOKUP(deactivate_assem[[#This Row],[Full Name]],assembly_staff_import[],1,0)</f>
        <v>Nelson O Melgar Martinez</v>
      </c>
      <c r="L150" t="s">
        <v>11889</v>
      </c>
      <c r="M150" t="s">
        <v>11890</v>
      </c>
      <c r="N150" t="s">
        <v>63</v>
      </c>
      <c r="T150" t="s">
        <v>11891</v>
      </c>
      <c r="AH150" t="s">
        <v>65</v>
      </c>
      <c r="AI150" t="s">
        <v>10913</v>
      </c>
      <c r="AL150" t="s">
        <v>67</v>
      </c>
      <c r="AY150" t="s">
        <v>11892</v>
      </c>
      <c r="AZ150" t="s">
        <v>11893</v>
      </c>
      <c r="BA150" t="s">
        <v>11894</v>
      </c>
      <c r="BB150" t="s">
        <v>714</v>
      </c>
      <c r="BD150" t="s">
        <v>72</v>
      </c>
      <c r="BG150" t="s">
        <v>11895</v>
      </c>
    </row>
    <row r="151" spans="1:59" x14ac:dyDescent="0.2">
      <c r="A151" s="1">
        <v>42790.667442129627</v>
      </c>
      <c r="B151" t="s">
        <v>59</v>
      </c>
      <c r="C151" t="s">
        <v>11896</v>
      </c>
      <c r="D151" t="str">
        <f>VLOOKUP(deactivate_assem[[#This Row],[Full Name]],assembly_staff_import[],1,0)</f>
        <v>Nellie V Torres</v>
      </c>
      <c r="M151" t="s">
        <v>11897</v>
      </c>
      <c r="T151" t="s">
        <v>11898</v>
      </c>
      <c r="AH151" t="s">
        <v>65</v>
      </c>
      <c r="AI151" t="s">
        <v>10913</v>
      </c>
      <c r="AL151" t="s">
        <v>1237</v>
      </c>
      <c r="AY151" t="s">
        <v>11899</v>
      </c>
      <c r="AZ151" t="s">
        <v>11900</v>
      </c>
      <c r="BA151" t="s">
        <v>3379</v>
      </c>
      <c r="BB151" t="s">
        <v>11249</v>
      </c>
      <c r="BD151" t="s">
        <v>72</v>
      </c>
      <c r="BG151" t="s">
        <v>11901</v>
      </c>
    </row>
    <row r="152" spans="1:59" x14ac:dyDescent="0.2">
      <c r="A152" s="1">
        <v>42790.667442129627</v>
      </c>
      <c r="B152" t="s">
        <v>59</v>
      </c>
      <c r="C152" t="s">
        <v>11902</v>
      </c>
      <c r="D152" t="str">
        <f>VLOOKUP(deactivate_assem[[#This Row],[Full Name]],assembly_staff_import[],1,0)</f>
        <v>Nava Sivan</v>
      </c>
      <c r="L152" t="s">
        <v>11531</v>
      </c>
      <c r="M152" t="s">
        <v>11532</v>
      </c>
      <c r="N152" t="s">
        <v>63</v>
      </c>
      <c r="T152" t="s">
        <v>11903</v>
      </c>
      <c r="AH152" t="s">
        <v>65</v>
      </c>
      <c r="AI152" t="s">
        <v>10913</v>
      </c>
      <c r="AL152" t="s">
        <v>67</v>
      </c>
      <c r="AY152" t="s">
        <v>11904</v>
      </c>
      <c r="AZ152" t="s">
        <v>11905</v>
      </c>
      <c r="BA152" t="s">
        <v>11906</v>
      </c>
      <c r="BB152" t="s">
        <v>11033</v>
      </c>
      <c r="BD152" t="s">
        <v>72</v>
      </c>
      <c r="BG152" t="s">
        <v>11907</v>
      </c>
    </row>
    <row r="153" spans="1:59" x14ac:dyDescent="0.2">
      <c r="A153" s="1">
        <v>42790.667442129627</v>
      </c>
      <c r="B153" t="s">
        <v>59</v>
      </c>
      <c r="C153" t="s">
        <v>11908</v>
      </c>
      <c r="D153" t="str">
        <f>VLOOKUP(deactivate_assem[[#This Row],[Full Name]],assembly_staff_import[],1,0)</f>
        <v>Naomi R Sakovics</v>
      </c>
      <c r="L153" t="s">
        <v>11909</v>
      </c>
      <c r="M153" t="s">
        <v>11910</v>
      </c>
      <c r="N153" t="s">
        <v>63</v>
      </c>
      <c r="T153" t="s">
        <v>11911</v>
      </c>
      <c r="AH153" t="s">
        <v>65</v>
      </c>
      <c r="AI153" t="s">
        <v>10913</v>
      </c>
      <c r="AL153" t="s">
        <v>67</v>
      </c>
      <c r="AY153" t="s">
        <v>11912</v>
      </c>
      <c r="AZ153" t="s">
        <v>11913</v>
      </c>
      <c r="BA153" t="s">
        <v>11914</v>
      </c>
      <c r="BB153" t="s">
        <v>10989</v>
      </c>
      <c r="BD153" t="s">
        <v>72</v>
      </c>
      <c r="BG153" t="s">
        <v>11915</v>
      </c>
    </row>
    <row r="154" spans="1:59" x14ac:dyDescent="0.2">
      <c r="A154" s="1">
        <v>42790.667442129627</v>
      </c>
      <c r="B154" t="s">
        <v>59</v>
      </c>
      <c r="C154" t="s">
        <v>11916</v>
      </c>
      <c r="D154" t="str">
        <f>VLOOKUP(deactivate_assem[[#This Row],[Full Name]],assembly_staff_import[],1,0)</f>
        <v>Nanette M Sardo Travis</v>
      </c>
      <c r="L154" t="s">
        <v>11917</v>
      </c>
      <c r="M154" t="s">
        <v>11918</v>
      </c>
      <c r="N154" t="s">
        <v>63</v>
      </c>
      <c r="T154" t="s">
        <v>11919</v>
      </c>
      <c r="AH154" t="s">
        <v>65</v>
      </c>
      <c r="AI154" t="s">
        <v>10913</v>
      </c>
      <c r="AL154" t="s">
        <v>67</v>
      </c>
      <c r="AY154" t="s">
        <v>11920</v>
      </c>
      <c r="AZ154" t="s">
        <v>11921</v>
      </c>
      <c r="BA154" t="s">
        <v>11922</v>
      </c>
      <c r="BB154" t="s">
        <v>11033</v>
      </c>
      <c r="BD154" t="s">
        <v>72</v>
      </c>
      <c r="BG154" t="s">
        <v>11923</v>
      </c>
    </row>
    <row r="155" spans="1:59" x14ac:dyDescent="0.2">
      <c r="A155" s="1">
        <v>42790.667430555557</v>
      </c>
      <c r="B155" t="s">
        <v>59</v>
      </c>
      <c r="C155" t="s">
        <v>11924</v>
      </c>
      <c r="D155" t="str">
        <f>VLOOKUP(deactivate_assem[[#This Row],[Full Name]],assembly_staff_import[],1,0)</f>
        <v>Nancy L Allen</v>
      </c>
      <c r="M155" t="s">
        <v>8169</v>
      </c>
      <c r="T155" t="s">
        <v>11925</v>
      </c>
      <c r="AH155" t="s">
        <v>65</v>
      </c>
      <c r="AI155" t="s">
        <v>10913</v>
      </c>
      <c r="AL155" t="s">
        <v>1237</v>
      </c>
      <c r="AY155" t="s">
        <v>11926</v>
      </c>
      <c r="AZ155" t="s">
        <v>4027</v>
      </c>
      <c r="BA155" t="s">
        <v>5384</v>
      </c>
      <c r="BB155" t="s">
        <v>11008</v>
      </c>
      <c r="BD155" t="s">
        <v>72</v>
      </c>
      <c r="BG155" t="s">
        <v>11927</v>
      </c>
    </row>
    <row r="156" spans="1:59" x14ac:dyDescent="0.2">
      <c r="A156" s="1">
        <v>42790.66741898148</v>
      </c>
      <c r="B156" t="s">
        <v>59</v>
      </c>
      <c r="C156" t="s">
        <v>11928</v>
      </c>
      <c r="D156" t="str">
        <f>VLOOKUP(deactivate_assem[[#This Row],[Full Name]],assembly_staff_import[],1,0)</f>
        <v>Mykela M Martinez</v>
      </c>
      <c r="M156" t="s">
        <v>10958</v>
      </c>
      <c r="T156" t="s">
        <v>11929</v>
      </c>
      <c r="AH156" t="s">
        <v>65</v>
      </c>
      <c r="AI156" t="s">
        <v>10913</v>
      </c>
      <c r="AL156" t="s">
        <v>1237</v>
      </c>
      <c r="AY156" t="s">
        <v>11930</v>
      </c>
      <c r="AZ156" t="s">
        <v>11931</v>
      </c>
      <c r="BA156" t="s">
        <v>2414</v>
      </c>
      <c r="BB156" t="s">
        <v>116</v>
      </c>
      <c r="BD156" t="s">
        <v>72</v>
      </c>
      <c r="BG156" t="s">
        <v>11932</v>
      </c>
    </row>
    <row r="157" spans="1:59" x14ac:dyDescent="0.2">
      <c r="A157" s="1">
        <v>42790.66741898148</v>
      </c>
      <c r="B157" t="s">
        <v>59</v>
      </c>
      <c r="C157" t="s">
        <v>11933</v>
      </c>
      <c r="D157" t="str">
        <f>VLOOKUP(deactivate_assem[[#This Row],[Full Name]],assembly_staff_import[],1,0)</f>
        <v>Mwaka Mauro-Nachilongo</v>
      </c>
      <c r="M157" t="s">
        <v>11934</v>
      </c>
      <c r="T157" t="s">
        <v>11935</v>
      </c>
      <c r="AH157" t="s">
        <v>65</v>
      </c>
      <c r="AI157" t="s">
        <v>10913</v>
      </c>
      <c r="AL157" t="s">
        <v>1237</v>
      </c>
      <c r="AY157" t="s">
        <v>11936</v>
      </c>
      <c r="AZ157" t="s">
        <v>11937</v>
      </c>
      <c r="BA157" t="s">
        <v>11938</v>
      </c>
      <c r="BB157" t="s">
        <v>2948</v>
      </c>
      <c r="BD157" t="s">
        <v>72</v>
      </c>
      <c r="BG157" t="s">
        <v>11939</v>
      </c>
    </row>
    <row r="158" spans="1:59" x14ac:dyDescent="0.2">
      <c r="A158" s="1">
        <v>42790.66741898148</v>
      </c>
      <c r="B158" t="s">
        <v>59</v>
      </c>
      <c r="C158" t="s">
        <v>11940</v>
      </c>
      <c r="D158" t="str">
        <f>VLOOKUP(deactivate_assem[[#This Row],[Full Name]],assembly_staff_import[],1,0)</f>
        <v>Muhammad M Rahman</v>
      </c>
      <c r="L158" t="s">
        <v>11325</v>
      </c>
      <c r="M158" t="s">
        <v>11326</v>
      </c>
      <c r="N158" t="s">
        <v>63</v>
      </c>
      <c r="T158" t="s">
        <v>11941</v>
      </c>
      <c r="AH158" t="s">
        <v>65</v>
      </c>
      <c r="AI158" t="s">
        <v>10913</v>
      </c>
      <c r="AL158" t="s">
        <v>67</v>
      </c>
      <c r="AY158" t="s">
        <v>11942</v>
      </c>
      <c r="AZ158" t="s">
        <v>11943</v>
      </c>
      <c r="BA158" t="s">
        <v>358</v>
      </c>
      <c r="BB158" t="s">
        <v>714</v>
      </c>
      <c r="BD158" t="s">
        <v>72</v>
      </c>
      <c r="BG158" t="s">
        <v>11944</v>
      </c>
    </row>
    <row r="159" spans="1:59" x14ac:dyDescent="0.2">
      <c r="A159" s="1">
        <v>42790.667407407411</v>
      </c>
      <c r="B159" t="s">
        <v>59</v>
      </c>
      <c r="C159" t="s">
        <v>11945</v>
      </c>
      <c r="D159" t="str">
        <f>VLOOKUP(deactivate_assem[[#This Row],[Full Name]],assembly_staff_import[],1,0)</f>
        <v>Mubarrat A Chowdhury</v>
      </c>
      <c r="M159" t="s">
        <v>10958</v>
      </c>
      <c r="T159" t="s">
        <v>11946</v>
      </c>
      <c r="AH159" t="s">
        <v>65</v>
      </c>
      <c r="AI159" t="s">
        <v>10913</v>
      </c>
      <c r="AL159" t="s">
        <v>1237</v>
      </c>
      <c r="AY159" t="s">
        <v>11947</v>
      </c>
      <c r="AZ159" t="s">
        <v>11948</v>
      </c>
      <c r="BA159" t="s">
        <v>11425</v>
      </c>
      <c r="BB159" t="s">
        <v>116</v>
      </c>
      <c r="BD159" t="s">
        <v>72</v>
      </c>
      <c r="BG159" t="s">
        <v>11949</v>
      </c>
    </row>
    <row r="160" spans="1:59" x14ac:dyDescent="0.2">
      <c r="A160" s="1">
        <v>42790.667407407411</v>
      </c>
      <c r="B160" t="s">
        <v>59</v>
      </c>
      <c r="C160" t="s">
        <v>11950</v>
      </c>
      <c r="D160" t="str">
        <f>VLOOKUP(deactivate_assem[[#This Row],[Full Name]],assembly_staff_import[],1,0)</f>
        <v>Monica Arias Miranda</v>
      </c>
      <c r="L160" t="s">
        <v>11951</v>
      </c>
      <c r="M160" t="s">
        <v>11952</v>
      </c>
      <c r="N160" t="s">
        <v>168</v>
      </c>
      <c r="T160" t="s">
        <v>11953</v>
      </c>
      <c r="AH160" t="s">
        <v>65</v>
      </c>
      <c r="AI160" t="s">
        <v>10913</v>
      </c>
      <c r="AL160" t="s">
        <v>67</v>
      </c>
      <c r="AY160" t="s">
        <v>11954</v>
      </c>
      <c r="AZ160" t="s">
        <v>11955</v>
      </c>
      <c r="BA160" t="s">
        <v>11956</v>
      </c>
      <c r="BB160" t="s">
        <v>11957</v>
      </c>
      <c r="BD160" t="s">
        <v>72</v>
      </c>
      <c r="BG160" t="s">
        <v>11958</v>
      </c>
    </row>
    <row r="161" spans="1:59" x14ac:dyDescent="0.2">
      <c r="A161" s="1">
        <v>42790.667407407411</v>
      </c>
      <c r="B161" t="s">
        <v>59</v>
      </c>
      <c r="C161" t="s">
        <v>11959</v>
      </c>
      <c r="D161" t="str">
        <f>VLOOKUP(deactivate_assem[[#This Row],[Full Name]],assembly_staff_import[],1,0)</f>
        <v>Molly E Snyder</v>
      </c>
      <c r="M161" t="s">
        <v>11472</v>
      </c>
      <c r="T161" t="s">
        <v>11960</v>
      </c>
      <c r="AH161" t="s">
        <v>65</v>
      </c>
      <c r="AI161" t="s">
        <v>10913</v>
      </c>
      <c r="AL161" t="s">
        <v>1237</v>
      </c>
      <c r="AY161" t="s">
        <v>11961</v>
      </c>
      <c r="AZ161" t="s">
        <v>11962</v>
      </c>
      <c r="BA161" t="s">
        <v>1376</v>
      </c>
      <c r="BB161" t="s">
        <v>11963</v>
      </c>
      <c r="BD161" t="s">
        <v>72</v>
      </c>
      <c r="BG161" t="s">
        <v>11964</v>
      </c>
    </row>
    <row r="162" spans="1:59" x14ac:dyDescent="0.2">
      <c r="A162" s="1">
        <v>42790.667395833327</v>
      </c>
      <c r="B162" t="s">
        <v>59</v>
      </c>
      <c r="C162" t="s">
        <v>11965</v>
      </c>
      <c r="D162" t="str">
        <f>VLOOKUP(deactivate_assem[[#This Row],[Full Name]],assembly_staff_import[],1,0)</f>
        <v>Michelle T Wilkes</v>
      </c>
      <c r="L162" t="s">
        <v>11966</v>
      </c>
      <c r="M162" t="s">
        <v>11967</v>
      </c>
      <c r="N162" t="s">
        <v>63</v>
      </c>
      <c r="T162" t="s">
        <v>11968</v>
      </c>
      <c r="AH162" t="s">
        <v>65</v>
      </c>
      <c r="AI162" t="s">
        <v>10913</v>
      </c>
      <c r="AL162" t="s">
        <v>67</v>
      </c>
      <c r="AY162" t="s">
        <v>11969</v>
      </c>
      <c r="AZ162" t="s">
        <v>11970</v>
      </c>
      <c r="BA162" t="s">
        <v>11971</v>
      </c>
      <c r="BB162" t="s">
        <v>11972</v>
      </c>
      <c r="BD162" t="s">
        <v>72</v>
      </c>
      <c r="BG162" t="s">
        <v>11973</v>
      </c>
    </row>
    <row r="163" spans="1:59" x14ac:dyDescent="0.2">
      <c r="A163" s="1">
        <v>42790.667395833327</v>
      </c>
      <c r="B163" t="s">
        <v>59</v>
      </c>
      <c r="C163" t="s">
        <v>11974</v>
      </c>
      <c r="D163" t="str">
        <f>VLOOKUP(deactivate_assem[[#This Row],[Full Name]],assembly_staff_import[],1,0)</f>
        <v>Micheline French-Leblanc</v>
      </c>
      <c r="M163" t="s">
        <v>10958</v>
      </c>
      <c r="T163" t="s">
        <v>11975</v>
      </c>
      <c r="AH163" t="s">
        <v>65</v>
      </c>
      <c r="AI163" t="s">
        <v>10913</v>
      </c>
      <c r="AL163" t="s">
        <v>1237</v>
      </c>
      <c r="AY163" t="s">
        <v>11976</v>
      </c>
      <c r="AZ163" t="s">
        <v>11977</v>
      </c>
      <c r="BA163" t="s">
        <v>11978</v>
      </c>
      <c r="BB163" t="s">
        <v>116</v>
      </c>
      <c r="BD163" t="s">
        <v>72</v>
      </c>
      <c r="BG163" t="s">
        <v>11979</v>
      </c>
    </row>
    <row r="164" spans="1:59" x14ac:dyDescent="0.2">
      <c r="A164" s="1">
        <v>42790.667384259257</v>
      </c>
      <c r="B164" t="s">
        <v>59</v>
      </c>
      <c r="C164" t="s">
        <v>11980</v>
      </c>
      <c r="D164" t="str">
        <f>VLOOKUP(deactivate_assem[[#This Row],[Full Name]],assembly_staff_import[],1,0)</f>
        <v>Michayla Q Mcmahon</v>
      </c>
      <c r="M164" t="s">
        <v>11043</v>
      </c>
      <c r="T164" t="s">
        <v>11981</v>
      </c>
      <c r="AH164" t="s">
        <v>65</v>
      </c>
      <c r="AI164" t="s">
        <v>10913</v>
      </c>
      <c r="AL164" t="s">
        <v>1237</v>
      </c>
      <c r="AY164" t="s">
        <v>11982</v>
      </c>
      <c r="AZ164" t="s">
        <v>11983</v>
      </c>
      <c r="BA164" t="s">
        <v>4794</v>
      </c>
      <c r="BB164" t="s">
        <v>11249</v>
      </c>
      <c r="BD164" t="s">
        <v>72</v>
      </c>
      <c r="BG164" t="s">
        <v>11984</v>
      </c>
    </row>
    <row r="165" spans="1:59" x14ac:dyDescent="0.2">
      <c r="A165" s="1">
        <v>42790.667384259257</v>
      </c>
      <c r="B165" t="s">
        <v>59</v>
      </c>
      <c r="C165" t="s">
        <v>11985</v>
      </c>
      <c r="D165" t="str">
        <f>VLOOKUP(deactivate_assem[[#This Row],[Full Name]],assembly_staff_import[],1,0)</f>
        <v>Michael S Barse</v>
      </c>
      <c r="M165" t="s">
        <v>11043</v>
      </c>
      <c r="T165" t="s">
        <v>11986</v>
      </c>
      <c r="AH165" t="s">
        <v>65</v>
      </c>
      <c r="AI165" t="s">
        <v>10913</v>
      </c>
      <c r="AL165" t="s">
        <v>1237</v>
      </c>
      <c r="AY165" t="s">
        <v>11987</v>
      </c>
      <c r="AZ165" t="s">
        <v>2102</v>
      </c>
      <c r="BA165" t="s">
        <v>11988</v>
      </c>
      <c r="BB165" t="s">
        <v>11989</v>
      </c>
      <c r="BD165" t="s">
        <v>72</v>
      </c>
      <c r="BG165" t="s">
        <v>11990</v>
      </c>
    </row>
    <row r="166" spans="1:59" x14ac:dyDescent="0.2">
      <c r="A166" s="1">
        <v>42790.667372685188</v>
      </c>
      <c r="B166" t="s">
        <v>59</v>
      </c>
      <c r="C166" t="s">
        <v>11991</v>
      </c>
      <c r="D166" t="str">
        <f>VLOOKUP(deactivate_assem[[#This Row],[Full Name]],assembly_staff_import[],1,0)</f>
        <v>Michael L Corker</v>
      </c>
      <c r="L166" t="s">
        <v>11992</v>
      </c>
      <c r="M166" t="s">
        <v>11993</v>
      </c>
      <c r="N166" t="s">
        <v>168</v>
      </c>
      <c r="T166" t="s">
        <v>11994</v>
      </c>
      <c r="AH166" t="s">
        <v>65</v>
      </c>
      <c r="AI166" t="s">
        <v>10913</v>
      </c>
      <c r="AL166" t="s">
        <v>67</v>
      </c>
      <c r="AY166" t="s">
        <v>11995</v>
      </c>
      <c r="AZ166" t="s">
        <v>10587</v>
      </c>
      <c r="BA166" t="s">
        <v>11996</v>
      </c>
      <c r="BB166" t="s">
        <v>11033</v>
      </c>
      <c r="BD166" t="s">
        <v>72</v>
      </c>
      <c r="BG166" t="s">
        <v>11997</v>
      </c>
    </row>
    <row r="167" spans="1:59" x14ac:dyDescent="0.2">
      <c r="A167" s="1">
        <v>42790.667372685188</v>
      </c>
      <c r="B167" t="s">
        <v>59</v>
      </c>
      <c r="C167" t="s">
        <v>11998</v>
      </c>
      <c r="D167" t="str">
        <f>VLOOKUP(deactivate_assem[[#This Row],[Full Name]],assembly_staff_import[],1,0)</f>
        <v>Michael J Morris</v>
      </c>
      <c r="M167" t="s">
        <v>10958</v>
      </c>
      <c r="T167" t="s">
        <v>11999</v>
      </c>
      <c r="AH167" t="s">
        <v>65</v>
      </c>
      <c r="AI167" t="s">
        <v>10913</v>
      </c>
      <c r="AL167" t="s">
        <v>1237</v>
      </c>
      <c r="AY167" t="s">
        <v>12000</v>
      </c>
      <c r="AZ167" t="s">
        <v>1026</v>
      </c>
      <c r="BA167" t="s">
        <v>3296</v>
      </c>
      <c r="BB167" t="s">
        <v>116</v>
      </c>
      <c r="BD167" t="s">
        <v>72</v>
      </c>
      <c r="BG167" t="s">
        <v>12001</v>
      </c>
    </row>
    <row r="168" spans="1:59" x14ac:dyDescent="0.2">
      <c r="A168" s="1">
        <v>42790.667372685188</v>
      </c>
      <c r="B168" t="s">
        <v>59</v>
      </c>
      <c r="C168" t="s">
        <v>12002</v>
      </c>
      <c r="D168" t="str">
        <f>VLOOKUP(deactivate_assem[[#This Row],[Full Name]],assembly_staff_import[],1,0)</f>
        <v>Michael J Iii Harris Iii</v>
      </c>
      <c r="M168" t="s">
        <v>12003</v>
      </c>
      <c r="T168" t="s">
        <v>12004</v>
      </c>
      <c r="AH168" t="s">
        <v>65</v>
      </c>
      <c r="AI168" t="s">
        <v>10913</v>
      </c>
      <c r="AL168" t="s">
        <v>1237</v>
      </c>
      <c r="AY168" t="s">
        <v>12005</v>
      </c>
      <c r="AZ168" t="s">
        <v>12006</v>
      </c>
      <c r="BA168" t="s">
        <v>12007</v>
      </c>
      <c r="BB168" t="s">
        <v>6829</v>
      </c>
      <c r="BD168" t="s">
        <v>72</v>
      </c>
      <c r="BG168" t="s">
        <v>12008</v>
      </c>
    </row>
    <row r="169" spans="1:59" x14ac:dyDescent="0.2">
      <c r="A169" s="1">
        <v>42790.667372685188</v>
      </c>
      <c r="B169" t="s">
        <v>59</v>
      </c>
      <c r="C169" t="s">
        <v>12009</v>
      </c>
      <c r="D169" t="str">
        <f>VLOOKUP(deactivate_assem[[#This Row],[Full Name]],assembly_staff_import[],1,0)</f>
        <v>Michael J Graham</v>
      </c>
      <c r="M169" t="s">
        <v>12010</v>
      </c>
      <c r="T169" t="s">
        <v>12011</v>
      </c>
      <c r="AH169" t="s">
        <v>65</v>
      </c>
      <c r="AI169" t="s">
        <v>10913</v>
      </c>
      <c r="AL169" t="s">
        <v>1237</v>
      </c>
      <c r="AY169" t="s">
        <v>12012</v>
      </c>
      <c r="AZ169" t="s">
        <v>1026</v>
      </c>
      <c r="BA169" t="s">
        <v>12013</v>
      </c>
      <c r="BB169" t="s">
        <v>426</v>
      </c>
      <c r="BD169" t="s">
        <v>72</v>
      </c>
      <c r="BG169" t="s">
        <v>12014</v>
      </c>
    </row>
    <row r="170" spans="1:59" x14ac:dyDescent="0.2">
      <c r="A170" s="1">
        <v>42790.667361111111</v>
      </c>
      <c r="B170" t="s">
        <v>59</v>
      </c>
      <c r="C170" t="s">
        <v>12015</v>
      </c>
      <c r="D170" t="str">
        <f>VLOOKUP(deactivate_assem[[#This Row],[Full Name]],assembly_staff_import[],1,0)</f>
        <v>Michael J Fox</v>
      </c>
      <c r="M170" t="s">
        <v>10958</v>
      </c>
      <c r="T170" t="s">
        <v>12016</v>
      </c>
      <c r="AH170" t="s">
        <v>65</v>
      </c>
      <c r="AI170" t="s">
        <v>10913</v>
      </c>
      <c r="AL170" t="s">
        <v>1237</v>
      </c>
      <c r="AY170" t="s">
        <v>12017</v>
      </c>
      <c r="AZ170" t="s">
        <v>1026</v>
      </c>
      <c r="BA170" t="s">
        <v>12018</v>
      </c>
      <c r="BB170" t="s">
        <v>116</v>
      </c>
      <c r="BD170" t="s">
        <v>72</v>
      </c>
      <c r="BG170" t="s">
        <v>12019</v>
      </c>
    </row>
    <row r="171" spans="1:59" x14ac:dyDescent="0.2">
      <c r="A171" s="1">
        <v>42790.667361111111</v>
      </c>
      <c r="B171" t="s">
        <v>59</v>
      </c>
      <c r="C171" t="s">
        <v>12020</v>
      </c>
      <c r="D171" t="str">
        <f>VLOOKUP(deactivate_assem[[#This Row],[Full Name]],assembly_staff_import[],1,0)</f>
        <v>Michael J Ferraro</v>
      </c>
      <c r="M171" t="s">
        <v>11162</v>
      </c>
      <c r="T171" t="s">
        <v>12021</v>
      </c>
      <c r="AH171" t="s">
        <v>65</v>
      </c>
      <c r="AI171" t="s">
        <v>10913</v>
      </c>
      <c r="AL171" t="s">
        <v>1237</v>
      </c>
      <c r="AY171" t="s">
        <v>12022</v>
      </c>
      <c r="AZ171" t="s">
        <v>1026</v>
      </c>
      <c r="BA171" t="s">
        <v>12023</v>
      </c>
      <c r="BB171" t="s">
        <v>11167</v>
      </c>
      <c r="BD171" t="s">
        <v>72</v>
      </c>
      <c r="BG171" t="s">
        <v>12024</v>
      </c>
    </row>
    <row r="172" spans="1:59" x14ac:dyDescent="0.2">
      <c r="A172" s="1">
        <v>42790.667361111111</v>
      </c>
      <c r="B172" t="s">
        <v>59</v>
      </c>
      <c r="C172" t="s">
        <v>12025</v>
      </c>
      <c r="D172" t="str">
        <f>VLOOKUP(deactivate_assem[[#This Row],[Full Name]],assembly_staff_import[],1,0)</f>
        <v>Michael J Dudar</v>
      </c>
      <c r="M172" t="s">
        <v>12026</v>
      </c>
      <c r="T172" t="s">
        <v>12027</v>
      </c>
      <c r="AH172" t="s">
        <v>65</v>
      </c>
      <c r="AI172" t="s">
        <v>10913</v>
      </c>
      <c r="AL172" t="s">
        <v>1237</v>
      </c>
      <c r="AY172" t="s">
        <v>12028</v>
      </c>
      <c r="AZ172" t="s">
        <v>1026</v>
      </c>
      <c r="BA172" t="s">
        <v>12029</v>
      </c>
      <c r="BB172" t="s">
        <v>12030</v>
      </c>
      <c r="BD172" t="s">
        <v>72</v>
      </c>
      <c r="BG172" t="s">
        <v>12031</v>
      </c>
    </row>
    <row r="173" spans="1:59" x14ac:dyDescent="0.2">
      <c r="A173" s="1">
        <v>42790.667349537027</v>
      </c>
      <c r="B173" t="s">
        <v>59</v>
      </c>
      <c r="C173" t="s">
        <v>12032</v>
      </c>
      <c r="D173" t="str">
        <f>VLOOKUP(deactivate_assem[[#This Row],[Full Name]],assembly_staff_import[],1,0)</f>
        <v>Michael F Labunski</v>
      </c>
      <c r="M173" t="s">
        <v>12033</v>
      </c>
      <c r="T173" t="s">
        <v>12034</v>
      </c>
      <c r="AH173" t="s">
        <v>65</v>
      </c>
      <c r="AI173" t="s">
        <v>10913</v>
      </c>
      <c r="AL173" t="s">
        <v>1237</v>
      </c>
      <c r="AY173" t="s">
        <v>12035</v>
      </c>
      <c r="AZ173" t="s">
        <v>576</v>
      </c>
      <c r="BA173" t="s">
        <v>12036</v>
      </c>
      <c r="BB173" t="s">
        <v>12030</v>
      </c>
      <c r="BD173" t="s">
        <v>72</v>
      </c>
      <c r="BG173" t="s">
        <v>12037</v>
      </c>
    </row>
    <row r="174" spans="1:59" x14ac:dyDescent="0.2">
      <c r="A174" s="1">
        <v>42790.667349537027</v>
      </c>
      <c r="B174" t="s">
        <v>59</v>
      </c>
      <c r="C174" t="s">
        <v>12038</v>
      </c>
      <c r="D174" t="str">
        <f>VLOOKUP(deactivate_assem[[#This Row],[Full Name]],assembly_staff_import[],1,0)</f>
        <v>Michael E Rostoker</v>
      </c>
      <c r="L174" t="s">
        <v>11889</v>
      </c>
      <c r="M174" t="s">
        <v>11890</v>
      </c>
      <c r="N174" t="s">
        <v>63</v>
      </c>
      <c r="T174" t="s">
        <v>12039</v>
      </c>
      <c r="AH174" t="s">
        <v>65</v>
      </c>
      <c r="AI174" t="s">
        <v>10913</v>
      </c>
      <c r="AL174" t="s">
        <v>67</v>
      </c>
      <c r="AY174" t="s">
        <v>12040</v>
      </c>
      <c r="AZ174" t="s">
        <v>1262</v>
      </c>
      <c r="BA174" t="s">
        <v>12041</v>
      </c>
      <c r="BB174" t="s">
        <v>714</v>
      </c>
      <c r="BD174" t="s">
        <v>72</v>
      </c>
      <c r="BG174" t="s">
        <v>12042</v>
      </c>
    </row>
    <row r="175" spans="1:59" x14ac:dyDescent="0.2">
      <c r="A175" s="1">
        <v>42790.667349537027</v>
      </c>
      <c r="B175" t="s">
        <v>59</v>
      </c>
      <c r="C175" t="s">
        <v>12043</v>
      </c>
      <c r="D175" t="str">
        <f>VLOOKUP(deactivate_assem[[#This Row],[Full Name]],assembly_staff_import[],1,0)</f>
        <v>Michael C Renick</v>
      </c>
      <c r="M175" t="s">
        <v>12044</v>
      </c>
      <c r="T175" t="s">
        <v>12045</v>
      </c>
      <c r="AH175" t="s">
        <v>65</v>
      </c>
      <c r="AI175" t="s">
        <v>10913</v>
      </c>
      <c r="AL175" t="s">
        <v>1237</v>
      </c>
      <c r="AY175" t="s">
        <v>12046</v>
      </c>
      <c r="AZ175" t="s">
        <v>86</v>
      </c>
      <c r="BA175" t="s">
        <v>12047</v>
      </c>
      <c r="BB175" t="s">
        <v>12048</v>
      </c>
      <c r="BD175" t="s">
        <v>72</v>
      </c>
      <c r="BG175" t="s">
        <v>12049</v>
      </c>
    </row>
    <row r="176" spans="1:59" x14ac:dyDescent="0.2">
      <c r="A176" s="1">
        <v>42790.667349537027</v>
      </c>
      <c r="B176" t="s">
        <v>59</v>
      </c>
      <c r="C176" t="s">
        <v>12050</v>
      </c>
      <c r="D176" t="str">
        <f>VLOOKUP(deactivate_assem[[#This Row],[Full Name]],assembly_staff_import[],1,0)</f>
        <v>Michael A Stinson</v>
      </c>
      <c r="L176" t="s">
        <v>12051</v>
      </c>
      <c r="M176" t="s">
        <v>12052</v>
      </c>
      <c r="N176" t="s">
        <v>63</v>
      </c>
      <c r="T176" t="s">
        <v>12053</v>
      </c>
      <c r="AH176" t="s">
        <v>65</v>
      </c>
      <c r="AI176" t="s">
        <v>10913</v>
      </c>
      <c r="AL176" t="s">
        <v>67</v>
      </c>
      <c r="AY176" t="s">
        <v>12054</v>
      </c>
      <c r="AZ176" t="s">
        <v>1395</v>
      </c>
      <c r="BA176" t="s">
        <v>12055</v>
      </c>
      <c r="BB176" t="s">
        <v>236</v>
      </c>
      <c r="BD176" t="s">
        <v>72</v>
      </c>
      <c r="BG176" t="s">
        <v>12056</v>
      </c>
    </row>
    <row r="177" spans="1:59" x14ac:dyDescent="0.2">
      <c r="A177" s="1">
        <v>42790.667337962957</v>
      </c>
      <c r="B177" t="s">
        <v>59</v>
      </c>
      <c r="C177" t="s">
        <v>12057</v>
      </c>
      <c r="D177" t="str">
        <f>VLOOKUP(deactivate_assem[[#This Row],[Full Name]],assembly_staff_import[],1,0)</f>
        <v>Michael A Lekkas</v>
      </c>
      <c r="M177" t="s">
        <v>10958</v>
      </c>
      <c r="T177" t="s">
        <v>12058</v>
      </c>
      <c r="AH177" t="s">
        <v>65</v>
      </c>
      <c r="AI177" t="s">
        <v>10913</v>
      </c>
      <c r="AL177" t="s">
        <v>1237</v>
      </c>
      <c r="AY177" t="s">
        <v>12059</v>
      </c>
      <c r="AZ177" t="s">
        <v>1395</v>
      </c>
      <c r="BA177" t="s">
        <v>12060</v>
      </c>
      <c r="BB177" t="s">
        <v>116</v>
      </c>
      <c r="BD177" t="s">
        <v>72</v>
      </c>
      <c r="BG177" t="s">
        <v>12061</v>
      </c>
    </row>
    <row r="178" spans="1:59" x14ac:dyDescent="0.2">
      <c r="A178" s="1">
        <v>42790.667337962957</v>
      </c>
      <c r="B178" t="s">
        <v>59</v>
      </c>
      <c r="C178" t="s">
        <v>12062</v>
      </c>
      <c r="D178" t="str">
        <f>VLOOKUP(deactivate_assem[[#This Row],[Full Name]],assembly_staff_import[],1,0)</f>
        <v>Michael A Falvo</v>
      </c>
      <c r="M178" t="s">
        <v>12063</v>
      </c>
      <c r="T178" t="s">
        <v>12064</v>
      </c>
      <c r="AH178" t="s">
        <v>65</v>
      </c>
      <c r="AI178" t="s">
        <v>10913</v>
      </c>
      <c r="AL178" t="s">
        <v>1237</v>
      </c>
      <c r="AY178" t="s">
        <v>12065</v>
      </c>
      <c r="AZ178" t="s">
        <v>1395</v>
      </c>
      <c r="BA178" t="s">
        <v>12066</v>
      </c>
      <c r="BB178" t="s">
        <v>11963</v>
      </c>
      <c r="BD178" t="s">
        <v>72</v>
      </c>
      <c r="BG178" t="s">
        <v>12067</v>
      </c>
    </row>
    <row r="179" spans="1:59" x14ac:dyDescent="0.2">
      <c r="A179" s="1">
        <v>42790.667337962957</v>
      </c>
      <c r="B179" t="s">
        <v>59</v>
      </c>
      <c r="C179" t="s">
        <v>12068</v>
      </c>
      <c r="D179" t="str">
        <f>VLOOKUP(deactivate_assem[[#This Row],[Full Name]],assembly_staff_import[],1,0)</f>
        <v>Mezhgan Rustemi</v>
      </c>
      <c r="M179" t="s">
        <v>10958</v>
      </c>
      <c r="T179" t="s">
        <v>12069</v>
      </c>
      <c r="AH179" t="s">
        <v>65</v>
      </c>
      <c r="AI179" t="s">
        <v>10913</v>
      </c>
      <c r="AL179" t="s">
        <v>1237</v>
      </c>
      <c r="AY179" t="s">
        <v>12070</v>
      </c>
      <c r="AZ179" t="s">
        <v>12071</v>
      </c>
      <c r="BA179" t="s">
        <v>12072</v>
      </c>
      <c r="BB179" t="s">
        <v>116</v>
      </c>
      <c r="BD179" t="s">
        <v>72</v>
      </c>
      <c r="BG179" t="s">
        <v>12073</v>
      </c>
    </row>
    <row r="180" spans="1:59" x14ac:dyDescent="0.2">
      <c r="A180" s="1">
        <v>42790.667337962957</v>
      </c>
      <c r="B180" t="s">
        <v>59</v>
      </c>
      <c r="C180" t="s">
        <v>12074</v>
      </c>
      <c r="D180" t="str">
        <f>VLOOKUP(deactivate_assem[[#This Row],[Full Name]],assembly_staff_import[],1,0)</f>
        <v>Meredith A Wittmann</v>
      </c>
      <c r="L180" t="s">
        <v>11355</v>
      </c>
      <c r="M180" t="s">
        <v>11356</v>
      </c>
      <c r="N180" t="s">
        <v>168</v>
      </c>
      <c r="T180" t="s">
        <v>12075</v>
      </c>
      <c r="AH180" t="s">
        <v>65</v>
      </c>
      <c r="AI180" t="s">
        <v>10913</v>
      </c>
      <c r="AL180" t="s">
        <v>67</v>
      </c>
      <c r="AY180" t="s">
        <v>12076</v>
      </c>
      <c r="AZ180" t="s">
        <v>12077</v>
      </c>
      <c r="BA180" t="s">
        <v>12078</v>
      </c>
      <c r="BB180" t="s">
        <v>145</v>
      </c>
      <c r="BD180" t="s">
        <v>72</v>
      </c>
      <c r="BG180" t="s">
        <v>12079</v>
      </c>
    </row>
    <row r="181" spans="1:59" x14ac:dyDescent="0.2">
      <c r="A181" s="1">
        <v>42790.667326388888</v>
      </c>
      <c r="B181" t="s">
        <v>59</v>
      </c>
      <c r="C181" t="s">
        <v>12080</v>
      </c>
      <c r="D181" t="str">
        <f>VLOOKUP(deactivate_assem[[#This Row],[Full Name]],assembly_staff_import[],1,0)</f>
        <v>Meghan V Rose</v>
      </c>
      <c r="M181" t="s">
        <v>10958</v>
      </c>
      <c r="T181" t="s">
        <v>12081</v>
      </c>
      <c r="AH181" t="s">
        <v>65</v>
      </c>
      <c r="AI181" t="s">
        <v>10913</v>
      </c>
      <c r="AL181" t="s">
        <v>1237</v>
      </c>
      <c r="AY181" t="s">
        <v>12082</v>
      </c>
      <c r="AZ181" t="s">
        <v>12083</v>
      </c>
      <c r="BA181" t="s">
        <v>12084</v>
      </c>
      <c r="BB181" t="s">
        <v>116</v>
      </c>
      <c r="BD181" t="s">
        <v>72</v>
      </c>
      <c r="BG181" t="s">
        <v>12085</v>
      </c>
    </row>
    <row r="182" spans="1:59" x14ac:dyDescent="0.2">
      <c r="A182" s="1">
        <v>42790.667326388888</v>
      </c>
      <c r="B182" t="s">
        <v>59</v>
      </c>
      <c r="C182" t="s">
        <v>12086</v>
      </c>
      <c r="D182" t="str">
        <f>VLOOKUP(deactivate_assem[[#This Row],[Full Name]],assembly_staff_import[],1,0)</f>
        <v>Meghan T Furcick</v>
      </c>
      <c r="L182" t="s">
        <v>12087</v>
      </c>
      <c r="M182" t="s">
        <v>12088</v>
      </c>
      <c r="N182" t="s">
        <v>63</v>
      </c>
      <c r="T182" t="s">
        <v>12089</v>
      </c>
      <c r="AH182" t="s">
        <v>65</v>
      </c>
      <c r="AI182" t="s">
        <v>10913</v>
      </c>
      <c r="AL182" t="s">
        <v>67</v>
      </c>
      <c r="AY182" t="s">
        <v>12090</v>
      </c>
      <c r="AZ182" t="s">
        <v>12091</v>
      </c>
      <c r="BA182" t="s">
        <v>12092</v>
      </c>
      <c r="BB182" t="s">
        <v>11033</v>
      </c>
      <c r="BD182" t="s">
        <v>72</v>
      </c>
      <c r="BG182" t="s">
        <v>12093</v>
      </c>
    </row>
    <row r="183" spans="1:59" x14ac:dyDescent="0.2">
      <c r="A183" s="1">
        <v>42790.667326388888</v>
      </c>
      <c r="B183" t="s">
        <v>59</v>
      </c>
      <c r="C183" t="s">
        <v>12094</v>
      </c>
      <c r="D183" t="str">
        <f>VLOOKUP(deactivate_assem[[#This Row],[Full Name]],assembly_staff_import[],1,0)</f>
        <v>Megan J Ross</v>
      </c>
      <c r="M183" t="s">
        <v>10958</v>
      </c>
      <c r="T183" t="s">
        <v>12095</v>
      </c>
      <c r="AH183" t="s">
        <v>65</v>
      </c>
      <c r="AI183" t="s">
        <v>10913</v>
      </c>
      <c r="AL183" t="s">
        <v>1237</v>
      </c>
      <c r="AY183" t="s">
        <v>12096</v>
      </c>
      <c r="AZ183" t="s">
        <v>12097</v>
      </c>
      <c r="BA183" t="s">
        <v>3122</v>
      </c>
      <c r="BB183" t="s">
        <v>116</v>
      </c>
      <c r="BD183" t="s">
        <v>72</v>
      </c>
      <c r="BG183" t="s">
        <v>12098</v>
      </c>
    </row>
    <row r="184" spans="1:59" x14ac:dyDescent="0.2">
      <c r="A184" s="1">
        <v>42790.667326388888</v>
      </c>
      <c r="B184" t="s">
        <v>59</v>
      </c>
      <c r="C184" t="s">
        <v>12099</v>
      </c>
      <c r="D184" t="str">
        <f>VLOOKUP(deactivate_assem[[#This Row],[Full Name]],assembly_staff_import[],1,0)</f>
        <v>Megan A Bowles</v>
      </c>
      <c r="M184" t="s">
        <v>12100</v>
      </c>
      <c r="T184" t="s">
        <v>12101</v>
      </c>
      <c r="AH184" t="s">
        <v>65</v>
      </c>
      <c r="AI184" t="s">
        <v>10913</v>
      </c>
      <c r="AL184" t="s">
        <v>1237</v>
      </c>
      <c r="AY184" t="s">
        <v>12102</v>
      </c>
      <c r="AZ184" t="s">
        <v>12103</v>
      </c>
      <c r="BA184" t="s">
        <v>12104</v>
      </c>
      <c r="BB184" t="s">
        <v>11681</v>
      </c>
      <c r="BD184" t="s">
        <v>72</v>
      </c>
      <c r="BG184" t="s">
        <v>12105</v>
      </c>
    </row>
    <row r="185" spans="1:59" x14ac:dyDescent="0.2">
      <c r="A185" s="1">
        <v>42790.667314814818</v>
      </c>
      <c r="B185" t="s">
        <v>59</v>
      </c>
      <c r="C185" t="s">
        <v>12106</v>
      </c>
      <c r="D185" t="str">
        <f>VLOOKUP(deactivate_assem[[#This Row],[Full Name]],assembly_staff_import[],1,0)</f>
        <v>Meagan M Fleming</v>
      </c>
      <c r="M185" t="s">
        <v>11627</v>
      </c>
      <c r="T185" t="s">
        <v>12107</v>
      </c>
      <c r="AH185" t="s">
        <v>65</v>
      </c>
      <c r="AI185" t="s">
        <v>10913</v>
      </c>
      <c r="AL185" t="s">
        <v>1237</v>
      </c>
      <c r="AY185" t="s">
        <v>12108</v>
      </c>
      <c r="AZ185" t="s">
        <v>12109</v>
      </c>
      <c r="BA185" t="s">
        <v>12110</v>
      </c>
      <c r="BB185" t="s">
        <v>11631</v>
      </c>
      <c r="BD185" t="s">
        <v>72</v>
      </c>
      <c r="BG185" t="s">
        <v>12111</v>
      </c>
    </row>
    <row r="186" spans="1:59" x14ac:dyDescent="0.2">
      <c r="A186" s="1">
        <v>42790.667314814818</v>
      </c>
      <c r="B186" t="s">
        <v>59</v>
      </c>
      <c r="C186" t="s">
        <v>12112</v>
      </c>
      <c r="D186" t="str">
        <f>VLOOKUP(deactivate_assem[[#This Row],[Full Name]],assembly_staff_import[],1,0)</f>
        <v>Maximino Iii Rodriguez Iii</v>
      </c>
      <c r="M186" t="s">
        <v>11162</v>
      </c>
      <c r="T186" t="s">
        <v>12113</v>
      </c>
      <c r="AH186" t="s">
        <v>65</v>
      </c>
      <c r="AI186" t="s">
        <v>10913</v>
      </c>
      <c r="AL186" t="s">
        <v>1237</v>
      </c>
      <c r="AY186" t="s">
        <v>12114</v>
      </c>
      <c r="AZ186" t="s">
        <v>12115</v>
      </c>
      <c r="BA186" t="s">
        <v>12116</v>
      </c>
      <c r="BB186" t="s">
        <v>11167</v>
      </c>
      <c r="BD186" t="s">
        <v>72</v>
      </c>
      <c r="BG186" t="s">
        <v>12117</v>
      </c>
    </row>
    <row r="187" spans="1:59" x14ac:dyDescent="0.2">
      <c r="A187" s="1">
        <v>42790.667303240742</v>
      </c>
      <c r="B187" t="s">
        <v>59</v>
      </c>
      <c r="C187" t="s">
        <v>12118</v>
      </c>
      <c r="D187" t="str">
        <f>VLOOKUP(deactivate_assem[[#This Row],[Full Name]],assembly_staff_import[],1,0)</f>
        <v>Maura G Mcnamara</v>
      </c>
      <c r="M187" t="s">
        <v>11236</v>
      </c>
      <c r="T187" t="s">
        <v>12119</v>
      </c>
      <c r="AH187" t="s">
        <v>65</v>
      </c>
      <c r="AI187" t="s">
        <v>10913</v>
      </c>
      <c r="AL187" t="s">
        <v>1237</v>
      </c>
      <c r="AY187" t="s">
        <v>12120</v>
      </c>
      <c r="AZ187" t="s">
        <v>12121</v>
      </c>
      <c r="BA187" t="s">
        <v>12122</v>
      </c>
      <c r="BB187" t="s">
        <v>11482</v>
      </c>
      <c r="BD187" t="s">
        <v>72</v>
      </c>
      <c r="BG187" t="s">
        <v>12123</v>
      </c>
    </row>
    <row r="188" spans="1:59" x14ac:dyDescent="0.2">
      <c r="A188" s="1">
        <v>42790.667303240742</v>
      </c>
      <c r="B188" t="s">
        <v>59</v>
      </c>
      <c r="C188" t="s">
        <v>12124</v>
      </c>
      <c r="D188" t="str">
        <f>VLOOKUP(deactivate_assem[[#This Row],[Full Name]],assembly_staff_import[],1,0)</f>
        <v>Matthew T Jones</v>
      </c>
      <c r="L188" t="s">
        <v>12125</v>
      </c>
      <c r="M188" t="s">
        <v>12126</v>
      </c>
      <c r="N188" t="s">
        <v>63</v>
      </c>
      <c r="T188" t="s">
        <v>12127</v>
      </c>
      <c r="AH188" t="s">
        <v>65</v>
      </c>
      <c r="AI188" t="s">
        <v>10913</v>
      </c>
      <c r="AL188" t="s">
        <v>67</v>
      </c>
      <c r="AY188" t="s">
        <v>12128</v>
      </c>
      <c r="AZ188" t="s">
        <v>12129</v>
      </c>
      <c r="BA188" t="s">
        <v>762</v>
      </c>
      <c r="BB188" t="s">
        <v>714</v>
      </c>
      <c r="BD188" t="s">
        <v>72</v>
      </c>
      <c r="BG188" t="s">
        <v>12130</v>
      </c>
    </row>
    <row r="189" spans="1:59" x14ac:dyDescent="0.2">
      <c r="A189" s="1">
        <v>42790.667303240742</v>
      </c>
      <c r="B189" t="s">
        <v>59</v>
      </c>
      <c r="C189" t="s">
        <v>12131</v>
      </c>
      <c r="D189" t="str">
        <f>VLOOKUP(deactivate_assem[[#This Row],[Full Name]],assembly_staff_import[],1,0)</f>
        <v>Matthew S Rosenberg</v>
      </c>
      <c r="M189" t="s">
        <v>10958</v>
      </c>
      <c r="T189" t="s">
        <v>12132</v>
      </c>
      <c r="AH189" t="s">
        <v>65</v>
      </c>
      <c r="AI189" t="s">
        <v>10913</v>
      </c>
      <c r="AL189" t="s">
        <v>1237</v>
      </c>
      <c r="AY189" t="s">
        <v>12133</v>
      </c>
      <c r="AZ189" t="s">
        <v>594</v>
      </c>
      <c r="BA189" t="s">
        <v>12134</v>
      </c>
      <c r="BB189" t="s">
        <v>116</v>
      </c>
      <c r="BD189" t="s">
        <v>72</v>
      </c>
      <c r="BG189" t="s">
        <v>12135</v>
      </c>
    </row>
    <row r="190" spans="1:59" x14ac:dyDescent="0.2">
      <c r="A190" s="1">
        <v>42790.667291666658</v>
      </c>
      <c r="B190" t="s">
        <v>59</v>
      </c>
      <c r="C190" t="s">
        <v>12136</v>
      </c>
      <c r="D190" t="str">
        <f>VLOOKUP(deactivate_assem[[#This Row],[Full Name]],assembly_staff_import[],1,0)</f>
        <v>Matthew R Jansen</v>
      </c>
      <c r="M190" t="s">
        <v>10958</v>
      </c>
      <c r="T190" t="s">
        <v>12137</v>
      </c>
      <c r="AH190" t="s">
        <v>65</v>
      </c>
      <c r="AI190" t="s">
        <v>10913</v>
      </c>
      <c r="AL190" t="s">
        <v>1237</v>
      </c>
      <c r="AY190" t="s">
        <v>12138</v>
      </c>
      <c r="AZ190" t="s">
        <v>162</v>
      </c>
      <c r="BA190" t="s">
        <v>12139</v>
      </c>
      <c r="BB190" t="s">
        <v>116</v>
      </c>
      <c r="BD190" t="s">
        <v>72</v>
      </c>
      <c r="BG190" t="s">
        <v>12140</v>
      </c>
    </row>
    <row r="191" spans="1:59" x14ac:dyDescent="0.2">
      <c r="A191" s="1">
        <v>42790.667291666658</v>
      </c>
      <c r="B191" t="s">
        <v>59</v>
      </c>
      <c r="C191" t="s">
        <v>12141</v>
      </c>
      <c r="D191" t="str">
        <f>VLOOKUP(deactivate_assem[[#This Row],[Full Name]],assembly_staff_import[],1,0)</f>
        <v>Matthew R Bond</v>
      </c>
      <c r="L191" t="s">
        <v>12142</v>
      </c>
      <c r="M191" t="s">
        <v>12143</v>
      </c>
      <c r="N191" t="s">
        <v>63</v>
      </c>
      <c r="T191" t="s">
        <v>12144</v>
      </c>
      <c r="AH191" t="s">
        <v>65</v>
      </c>
      <c r="AI191" t="s">
        <v>10913</v>
      </c>
      <c r="AL191" t="s">
        <v>67</v>
      </c>
      <c r="AY191" t="s">
        <v>12145</v>
      </c>
      <c r="AZ191" t="s">
        <v>162</v>
      </c>
      <c r="BA191" t="s">
        <v>12146</v>
      </c>
      <c r="BB191" t="s">
        <v>11033</v>
      </c>
      <c r="BD191" t="s">
        <v>72</v>
      </c>
      <c r="BG191" t="s">
        <v>12147</v>
      </c>
    </row>
    <row r="192" spans="1:59" x14ac:dyDescent="0.2">
      <c r="A192" s="1">
        <v>42790.667291666658</v>
      </c>
      <c r="B192" t="s">
        <v>59</v>
      </c>
      <c r="C192" t="s">
        <v>12148</v>
      </c>
      <c r="D192" t="str">
        <f>VLOOKUP(deactivate_assem[[#This Row],[Full Name]],assembly_staff_import[],1,0)</f>
        <v>Matthew K Garcia</v>
      </c>
      <c r="M192" t="s">
        <v>10958</v>
      </c>
      <c r="T192" t="s">
        <v>12149</v>
      </c>
      <c r="AH192" t="s">
        <v>65</v>
      </c>
      <c r="AI192" t="s">
        <v>10913</v>
      </c>
      <c r="AL192" t="s">
        <v>1237</v>
      </c>
      <c r="AY192" t="s">
        <v>12150</v>
      </c>
      <c r="AZ192" t="s">
        <v>12151</v>
      </c>
      <c r="BA192" t="s">
        <v>4375</v>
      </c>
      <c r="BB192" t="s">
        <v>116</v>
      </c>
      <c r="BD192" t="s">
        <v>72</v>
      </c>
      <c r="BG192" t="s">
        <v>12152</v>
      </c>
    </row>
    <row r="193" spans="1:59" x14ac:dyDescent="0.2">
      <c r="A193" s="1">
        <v>42790.667280092603</v>
      </c>
      <c r="B193" t="s">
        <v>59</v>
      </c>
      <c r="C193" t="s">
        <v>12153</v>
      </c>
      <c r="D193" t="str">
        <f>VLOOKUP(deactivate_assem[[#This Row],[Full Name]],assembly_staff_import[],1,0)</f>
        <v>Matthew J Mccaffrey</v>
      </c>
      <c r="M193" t="s">
        <v>11236</v>
      </c>
      <c r="T193" t="s">
        <v>12154</v>
      </c>
      <c r="AH193" t="s">
        <v>65</v>
      </c>
      <c r="AI193" t="s">
        <v>10913</v>
      </c>
      <c r="AL193" t="s">
        <v>1237</v>
      </c>
      <c r="AY193" t="s">
        <v>12155</v>
      </c>
      <c r="AZ193" t="s">
        <v>7553</v>
      </c>
      <c r="BA193" t="s">
        <v>12156</v>
      </c>
      <c r="BB193" t="s">
        <v>11240</v>
      </c>
      <c r="BD193" t="s">
        <v>72</v>
      </c>
      <c r="BG193" t="s">
        <v>12157</v>
      </c>
    </row>
    <row r="194" spans="1:59" x14ac:dyDescent="0.2">
      <c r="A194" s="1">
        <v>42790.667280092603</v>
      </c>
      <c r="B194" t="s">
        <v>59</v>
      </c>
      <c r="C194" t="s">
        <v>12158</v>
      </c>
      <c r="D194" t="str">
        <f>VLOOKUP(deactivate_assem[[#This Row],[Full Name]],assembly_staff_import[],1,0)</f>
        <v>Matthew J Marquis</v>
      </c>
      <c r="M194" t="s">
        <v>10958</v>
      </c>
      <c r="T194" t="s">
        <v>12159</v>
      </c>
      <c r="AH194" t="s">
        <v>65</v>
      </c>
      <c r="AI194" t="s">
        <v>10913</v>
      </c>
      <c r="AL194" t="s">
        <v>1237</v>
      </c>
      <c r="AY194" t="s">
        <v>12160</v>
      </c>
      <c r="AZ194" t="s">
        <v>7553</v>
      </c>
      <c r="BA194" t="s">
        <v>12161</v>
      </c>
      <c r="BB194" t="s">
        <v>116</v>
      </c>
      <c r="BD194" t="s">
        <v>72</v>
      </c>
      <c r="BG194" t="s">
        <v>12162</v>
      </c>
    </row>
    <row r="195" spans="1:59" x14ac:dyDescent="0.2">
      <c r="A195" s="1">
        <v>42790.667280092603</v>
      </c>
      <c r="B195" t="s">
        <v>59</v>
      </c>
      <c r="C195" t="s">
        <v>12163</v>
      </c>
      <c r="D195" t="str">
        <f>VLOOKUP(deactivate_assem[[#This Row],[Full Name]],assembly_staff_import[],1,0)</f>
        <v>Matthew J Domanick</v>
      </c>
      <c r="L195" t="s">
        <v>11380</v>
      </c>
      <c r="M195" t="s">
        <v>11381</v>
      </c>
      <c r="N195" t="s">
        <v>63</v>
      </c>
      <c r="T195" t="s">
        <v>12164</v>
      </c>
      <c r="AH195" t="s">
        <v>65</v>
      </c>
      <c r="AI195" t="s">
        <v>10913</v>
      </c>
      <c r="AL195" t="s">
        <v>67</v>
      </c>
      <c r="AY195" t="s">
        <v>12165</v>
      </c>
      <c r="AZ195" t="s">
        <v>7553</v>
      </c>
      <c r="BA195" t="s">
        <v>12166</v>
      </c>
      <c r="BB195" t="s">
        <v>10955</v>
      </c>
      <c r="BD195" t="s">
        <v>72</v>
      </c>
      <c r="BG195" t="s">
        <v>12167</v>
      </c>
    </row>
    <row r="196" spans="1:59" x14ac:dyDescent="0.2">
      <c r="A196" s="1">
        <v>42790.667280092603</v>
      </c>
      <c r="B196" t="s">
        <v>59</v>
      </c>
      <c r="C196" t="s">
        <v>12168</v>
      </c>
      <c r="D196" t="str">
        <f>VLOOKUP(deactivate_assem[[#This Row],[Full Name]],assembly_staff_import[],1,0)</f>
        <v>Mashama R Burns</v>
      </c>
      <c r="L196" t="s">
        <v>12169</v>
      </c>
      <c r="M196" t="s">
        <v>12170</v>
      </c>
      <c r="N196" t="s">
        <v>168</v>
      </c>
      <c r="T196" t="s">
        <v>12171</v>
      </c>
      <c r="AH196" t="s">
        <v>65</v>
      </c>
      <c r="AI196" t="s">
        <v>10913</v>
      </c>
      <c r="AL196" t="s">
        <v>67</v>
      </c>
      <c r="AY196" t="s">
        <v>12172</v>
      </c>
      <c r="AZ196" t="s">
        <v>12173</v>
      </c>
      <c r="BA196" t="s">
        <v>3757</v>
      </c>
      <c r="BB196" t="s">
        <v>10955</v>
      </c>
      <c r="BD196" t="s">
        <v>72</v>
      </c>
      <c r="BG196" t="s">
        <v>12174</v>
      </c>
    </row>
    <row r="197" spans="1:59" x14ac:dyDescent="0.2">
      <c r="A197" s="1">
        <v>42790.667280092603</v>
      </c>
      <c r="B197" t="s">
        <v>59</v>
      </c>
      <c r="C197" t="s">
        <v>12175</v>
      </c>
      <c r="D197" t="str">
        <f>VLOOKUP(deactivate_assem[[#This Row],[Full Name]],assembly_staff_import[],1,0)</f>
        <v>Marykate Acquisto</v>
      </c>
      <c r="M197" t="s">
        <v>12176</v>
      </c>
      <c r="T197" t="s">
        <v>12177</v>
      </c>
      <c r="AH197" t="s">
        <v>65</v>
      </c>
      <c r="AI197" t="s">
        <v>10913</v>
      </c>
      <c r="AL197" t="s">
        <v>1237</v>
      </c>
      <c r="AY197" t="s">
        <v>12178</v>
      </c>
      <c r="AZ197" t="s">
        <v>12179</v>
      </c>
      <c r="BA197" t="s">
        <v>12180</v>
      </c>
      <c r="BB197" t="s">
        <v>12181</v>
      </c>
      <c r="BD197" t="s">
        <v>72</v>
      </c>
      <c r="BG197" t="s">
        <v>12182</v>
      </c>
    </row>
    <row r="198" spans="1:59" x14ac:dyDescent="0.2">
      <c r="A198" s="1">
        <v>42790.667256944442</v>
      </c>
      <c r="B198" t="s">
        <v>59</v>
      </c>
      <c r="C198" t="s">
        <v>12183</v>
      </c>
      <c r="D198" t="str">
        <f>VLOOKUP(deactivate_assem[[#This Row],[Full Name]],assembly_staff_import[],1,0)</f>
        <v>Mary J Copeland</v>
      </c>
      <c r="M198" t="s">
        <v>11199</v>
      </c>
      <c r="T198" t="s">
        <v>12184</v>
      </c>
      <c r="AH198" t="s">
        <v>65</v>
      </c>
      <c r="AI198" t="s">
        <v>10913</v>
      </c>
      <c r="AL198" t="s">
        <v>1237</v>
      </c>
      <c r="AY198" t="s">
        <v>12185</v>
      </c>
      <c r="AZ198" t="s">
        <v>12186</v>
      </c>
      <c r="BA198" t="s">
        <v>12187</v>
      </c>
      <c r="BB198" t="s">
        <v>7232</v>
      </c>
      <c r="BD198" t="s">
        <v>72</v>
      </c>
      <c r="BG198" t="s">
        <v>12188</v>
      </c>
    </row>
    <row r="199" spans="1:59" x14ac:dyDescent="0.2">
      <c r="A199" s="1">
        <v>42790.667256944442</v>
      </c>
      <c r="B199" t="s">
        <v>59</v>
      </c>
      <c r="C199" t="s">
        <v>12189</v>
      </c>
      <c r="D199" t="str">
        <f>VLOOKUP(deactivate_assem[[#This Row],[Full Name]],assembly_staff_import[],1,0)</f>
        <v>Mary Ellen Coon</v>
      </c>
      <c r="M199" t="s">
        <v>11348</v>
      </c>
      <c r="T199" t="s">
        <v>12190</v>
      </c>
      <c r="AH199" t="s">
        <v>65</v>
      </c>
      <c r="AI199" t="s">
        <v>10913</v>
      </c>
      <c r="AL199" t="s">
        <v>1237</v>
      </c>
      <c r="AY199" t="s">
        <v>12191</v>
      </c>
      <c r="AZ199" t="s">
        <v>12192</v>
      </c>
      <c r="BA199" t="s">
        <v>12193</v>
      </c>
      <c r="BB199" t="s">
        <v>12194</v>
      </c>
      <c r="BD199" t="s">
        <v>72</v>
      </c>
      <c r="BG199" t="s">
        <v>12195</v>
      </c>
    </row>
    <row r="200" spans="1:59" x14ac:dyDescent="0.2">
      <c r="A200" s="1">
        <v>42790.667245370372</v>
      </c>
      <c r="B200" t="s">
        <v>59</v>
      </c>
      <c r="C200" t="s">
        <v>12196</v>
      </c>
      <c r="D200" t="str">
        <f>VLOOKUP(deactivate_assem[[#This Row],[Full Name]],assembly_staff_import[],1,0)</f>
        <v>Martha-Ann Murphy</v>
      </c>
      <c r="L200" t="s">
        <v>12197</v>
      </c>
      <c r="M200" t="s">
        <v>12198</v>
      </c>
      <c r="N200" t="s">
        <v>63</v>
      </c>
      <c r="T200" t="s">
        <v>12199</v>
      </c>
      <c r="AH200" t="s">
        <v>65</v>
      </c>
      <c r="AI200" t="s">
        <v>10913</v>
      </c>
      <c r="AL200" t="s">
        <v>67</v>
      </c>
      <c r="AY200" t="s">
        <v>12200</v>
      </c>
      <c r="AZ200" t="s">
        <v>12201</v>
      </c>
      <c r="BA200" t="s">
        <v>1599</v>
      </c>
      <c r="BB200" t="s">
        <v>426</v>
      </c>
      <c r="BD200" t="s">
        <v>72</v>
      </c>
      <c r="BG200" t="s">
        <v>12202</v>
      </c>
    </row>
    <row r="201" spans="1:59" x14ac:dyDescent="0.2">
      <c r="A201" s="1">
        <v>42790.667245370372</v>
      </c>
      <c r="B201" t="s">
        <v>59</v>
      </c>
      <c r="C201" t="s">
        <v>12203</v>
      </c>
      <c r="D201" t="str">
        <f>VLOOKUP(deactivate_assem[[#This Row],[Full Name]],assembly_staff_import[],1,0)</f>
        <v>Martha C Mahoney</v>
      </c>
      <c r="L201" t="s">
        <v>12204</v>
      </c>
      <c r="M201" t="s">
        <v>12205</v>
      </c>
      <c r="N201" t="s">
        <v>168</v>
      </c>
      <c r="T201" t="s">
        <v>12206</v>
      </c>
      <c r="AH201" t="s">
        <v>65</v>
      </c>
      <c r="AI201" t="s">
        <v>10913</v>
      </c>
      <c r="AL201" t="s">
        <v>67</v>
      </c>
      <c r="AY201" t="s">
        <v>12207</v>
      </c>
      <c r="AZ201" t="s">
        <v>12208</v>
      </c>
      <c r="BA201" t="s">
        <v>3832</v>
      </c>
      <c r="BB201" t="s">
        <v>11681</v>
      </c>
      <c r="BD201" t="s">
        <v>72</v>
      </c>
      <c r="BG201" t="s">
        <v>12209</v>
      </c>
    </row>
    <row r="202" spans="1:59" x14ac:dyDescent="0.2">
      <c r="A202" s="1">
        <v>42790.667245370372</v>
      </c>
      <c r="B202" t="s">
        <v>59</v>
      </c>
      <c r="C202" t="s">
        <v>12210</v>
      </c>
      <c r="D202" t="str">
        <f>VLOOKUP(deactivate_assem[[#This Row],[Full Name]],assembly_staff_import[],1,0)</f>
        <v>Mark Altomare</v>
      </c>
      <c r="M202" t="s">
        <v>10958</v>
      </c>
      <c r="T202" t="s">
        <v>12211</v>
      </c>
      <c r="AH202" t="s">
        <v>65</v>
      </c>
      <c r="AI202" t="s">
        <v>10913</v>
      </c>
      <c r="AL202" t="s">
        <v>1237</v>
      </c>
      <c r="AY202" t="s">
        <v>12212</v>
      </c>
      <c r="AZ202" t="s">
        <v>12213</v>
      </c>
      <c r="BA202" t="s">
        <v>12214</v>
      </c>
      <c r="BB202" t="s">
        <v>116</v>
      </c>
      <c r="BD202" t="s">
        <v>72</v>
      </c>
      <c r="BG202" t="s">
        <v>12215</v>
      </c>
    </row>
    <row r="203" spans="1:59" x14ac:dyDescent="0.2">
      <c r="A203" s="1">
        <v>42790.667233796303</v>
      </c>
      <c r="B203" t="s">
        <v>59</v>
      </c>
      <c r="C203" t="s">
        <v>12216</v>
      </c>
      <c r="D203" t="str">
        <f>VLOOKUP(deactivate_assem[[#This Row],[Full Name]],assembly_staff_import[],1,0)</f>
        <v>Marilyn I Ceilema</v>
      </c>
      <c r="L203" t="s">
        <v>11704</v>
      </c>
      <c r="M203" t="s">
        <v>11705</v>
      </c>
      <c r="N203" t="s">
        <v>63</v>
      </c>
      <c r="T203" t="s">
        <v>12217</v>
      </c>
      <c r="AH203" t="s">
        <v>65</v>
      </c>
      <c r="AI203" t="s">
        <v>10913</v>
      </c>
      <c r="AL203" t="s">
        <v>67</v>
      </c>
      <c r="AY203" t="s">
        <v>12218</v>
      </c>
      <c r="AZ203" t="s">
        <v>12219</v>
      </c>
      <c r="BA203" t="s">
        <v>12220</v>
      </c>
      <c r="BB203" t="s">
        <v>11249</v>
      </c>
      <c r="BD203" t="s">
        <v>72</v>
      </c>
      <c r="BG203" t="s">
        <v>12221</v>
      </c>
    </row>
    <row r="204" spans="1:59" x14ac:dyDescent="0.2">
      <c r="A204" s="1">
        <v>42790.667233796303</v>
      </c>
      <c r="B204" t="s">
        <v>59</v>
      </c>
      <c r="C204" t="s">
        <v>12222</v>
      </c>
      <c r="D204" t="str">
        <f>VLOOKUP(deactivate_assem[[#This Row],[Full Name]],assembly_staff_import[],1,0)</f>
        <v>Marietou Konate</v>
      </c>
      <c r="M204" t="s">
        <v>8169</v>
      </c>
      <c r="T204" t="s">
        <v>12223</v>
      </c>
      <c r="AH204" t="s">
        <v>65</v>
      </c>
      <c r="AI204" t="s">
        <v>10913</v>
      </c>
      <c r="AL204" t="s">
        <v>1237</v>
      </c>
      <c r="AY204" t="s">
        <v>12224</v>
      </c>
      <c r="AZ204" t="s">
        <v>12225</v>
      </c>
      <c r="BA204" t="s">
        <v>12226</v>
      </c>
      <c r="BB204" t="s">
        <v>11008</v>
      </c>
      <c r="BD204" t="s">
        <v>72</v>
      </c>
      <c r="BG204" t="s">
        <v>12227</v>
      </c>
    </row>
    <row r="205" spans="1:59" x14ac:dyDescent="0.2">
      <c r="A205" s="1">
        <v>42790.667233796303</v>
      </c>
      <c r="B205" t="s">
        <v>59</v>
      </c>
      <c r="C205" t="s">
        <v>12228</v>
      </c>
      <c r="D205" t="str">
        <f>VLOOKUP(deactivate_assem[[#This Row],[Full Name]],assembly_staff_import[],1,0)</f>
        <v>Mariella D Rueda</v>
      </c>
      <c r="M205" t="s">
        <v>8169</v>
      </c>
      <c r="T205" t="s">
        <v>12229</v>
      </c>
      <c r="AH205" t="s">
        <v>65</v>
      </c>
      <c r="AI205" t="s">
        <v>10913</v>
      </c>
      <c r="AL205" t="s">
        <v>1237</v>
      </c>
      <c r="AY205" t="s">
        <v>12230</v>
      </c>
      <c r="AZ205" t="s">
        <v>12231</v>
      </c>
      <c r="BA205" t="s">
        <v>12232</v>
      </c>
      <c r="BB205" t="s">
        <v>10955</v>
      </c>
      <c r="BD205" t="s">
        <v>72</v>
      </c>
      <c r="BG205" t="s">
        <v>12233</v>
      </c>
    </row>
    <row r="206" spans="1:59" x14ac:dyDescent="0.2">
      <c r="A206" s="1">
        <v>42790.667233796303</v>
      </c>
      <c r="B206" t="s">
        <v>59</v>
      </c>
      <c r="C206" t="s">
        <v>12234</v>
      </c>
      <c r="D206" t="str">
        <f>VLOOKUP(deactivate_assem[[#This Row],[Full Name]],assembly_staff_import[],1,0)</f>
        <v>Marie Lovato</v>
      </c>
      <c r="M206" t="s">
        <v>8169</v>
      </c>
      <c r="T206" t="s">
        <v>12235</v>
      </c>
      <c r="AH206" t="s">
        <v>65</v>
      </c>
      <c r="AI206" t="s">
        <v>10913</v>
      </c>
      <c r="AL206" t="s">
        <v>1237</v>
      </c>
      <c r="AY206" t="s">
        <v>12236</v>
      </c>
      <c r="AZ206" t="s">
        <v>3528</v>
      </c>
      <c r="BA206" t="s">
        <v>12237</v>
      </c>
      <c r="BB206" t="s">
        <v>11307</v>
      </c>
      <c r="BD206" t="s">
        <v>72</v>
      </c>
      <c r="BG206" t="s">
        <v>12238</v>
      </c>
    </row>
    <row r="207" spans="1:59" x14ac:dyDescent="0.2">
      <c r="A207" s="1">
        <v>42790.667222222219</v>
      </c>
      <c r="B207" t="s">
        <v>59</v>
      </c>
      <c r="C207" t="s">
        <v>12239</v>
      </c>
      <c r="D207" t="str">
        <f>VLOOKUP(deactivate_assem[[#This Row],[Full Name]],assembly_staff_import[],1,0)</f>
        <v>Maria Vittoria Gronchi</v>
      </c>
      <c r="M207" t="s">
        <v>10958</v>
      </c>
      <c r="T207" t="s">
        <v>12240</v>
      </c>
      <c r="AH207" t="s">
        <v>65</v>
      </c>
      <c r="AI207" t="s">
        <v>10913</v>
      </c>
      <c r="AL207" t="s">
        <v>1237</v>
      </c>
      <c r="AY207" t="s">
        <v>12241</v>
      </c>
      <c r="AZ207" t="s">
        <v>12242</v>
      </c>
      <c r="BA207" t="s">
        <v>12243</v>
      </c>
      <c r="BB207" t="s">
        <v>11112</v>
      </c>
      <c r="BD207" t="s">
        <v>72</v>
      </c>
      <c r="BG207" t="s">
        <v>12244</v>
      </c>
    </row>
    <row r="208" spans="1:59" x14ac:dyDescent="0.2">
      <c r="A208" s="1">
        <v>42790.667222222219</v>
      </c>
      <c r="B208" t="s">
        <v>59</v>
      </c>
      <c r="C208" t="s">
        <v>12245</v>
      </c>
      <c r="D208" t="str">
        <f>VLOOKUP(deactivate_assem[[#This Row],[Full Name]],assembly_staff_import[],1,0)</f>
        <v>Maria R Novak</v>
      </c>
      <c r="L208" t="s">
        <v>12246</v>
      </c>
      <c r="M208" t="s">
        <v>12247</v>
      </c>
      <c r="N208" t="s">
        <v>63</v>
      </c>
      <c r="T208" t="s">
        <v>12248</v>
      </c>
      <c r="AH208" t="s">
        <v>65</v>
      </c>
      <c r="AI208" t="s">
        <v>10913</v>
      </c>
      <c r="AL208" t="s">
        <v>67</v>
      </c>
      <c r="AY208" t="s">
        <v>12249</v>
      </c>
      <c r="AZ208" t="s">
        <v>12250</v>
      </c>
      <c r="BA208" t="s">
        <v>12251</v>
      </c>
      <c r="BB208" t="s">
        <v>11316</v>
      </c>
      <c r="BD208" t="s">
        <v>72</v>
      </c>
      <c r="BG208" t="s">
        <v>12252</v>
      </c>
    </row>
    <row r="209" spans="1:59" x14ac:dyDescent="0.2">
      <c r="A209" s="1">
        <v>42790.667222222219</v>
      </c>
      <c r="B209" t="s">
        <v>59</v>
      </c>
      <c r="C209" t="s">
        <v>12253</v>
      </c>
      <c r="D209" t="str">
        <f>VLOOKUP(deactivate_assem[[#This Row],[Full Name]],assembly_staff_import[],1,0)</f>
        <v>Maria M Henain</v>
      </c>
      <c r="M209" t="s">
        <v>10958</v>
      </c>
      <c r="T209" t="s">
        <v>12254</v>
      </c>
      <c r="AH209" t="s">
        <v>65</v>
      </c>
      <c r="AI209" t="s">
        <v>10913</v>
      </c>
      <c r="AL209" t="s">
        <v>1237</v>
      </c>
      <c r="AY209" t="s">
        <v>12255</v>
      </c>
      <c r="AZ209" t="s">
        <v>12256</v>
      </c>
      <c r="BA209" t="s">
        <v>12257</v>
      </c>
      <c r="BB209" t="s">
        <v>116</v>
      </c>
      <c r="BD209" t="s">
        <v>72</v>
      </c>
      <c r="BG209" t="s">
        <v>12258</v>
      </c>
    </row>
    <row r="210" spans="1:59" x14ac:dyDescent="0.2">
      <c r="A210" s="1">
        <v>42790.667210648149</v>
      </c>
      <c r="B210" t="s">
        <v>59</v>
      </c>
      <c r="C210" t="s">
        <v>12259</v>
      </c>
      <c r="D210" t="str">
        <f>VLOOKUP(deactivate_assem[[#This Row],[Full Name]],assembly_staff_import[],1,0)</f>
        <v>Margaret M Silveri</v>
      </c>
      <c r="M210" t="s">
        <v>11348</v>
      </c>
      <c r="T210" t="s">
        <v>12260</v>
      </c>
      <c r="AH210" t="s">
        <v>65</v>
      </c>
      <c r="AI210" t="s">
        <v>10913</v>
      </c>
      <c r="AL210" t="s">
        <v>1237</v>
      </c>
      <c r="AY210" t="s">
        <v>12261</v>
      </c>
      <c r="AZ210" t="s">
        <v>12262</v>
      </c>
      <c r="BA210" t="s">
        <v>12263</v>
      </c>
      <c r="BB210" t="s">
        <v>12264</v>
      </c>
      <c r="BD210" t="s">
        <v>72</v>
      </c>
      <c r="BG210" t="s">
        <v>12265</v>
      </c>
    </row>
    <row r="211" spans="1:59" x14ac:dyDescent="0.2">
      <c r="A211" s="1">
        <v>42790.667210648149</v>
      </c>
      <c r="B211" t="s">
        <v>59</v>
      </c>
      <c r="C211" t="s">
        <v>12266</v>
      </c>
      <c r="D211" t="str">
        <f>VLOOKUP(deactivate_assem[[#This Row],[Full Name]],assembly_staff_import[],1,0)</f>
        <v>Marcy L Velte</v>
      </c>
      <c r="M211" t="s">
        <v>12267</v>
      </c>
      <c r="T211" t="s">
        <v>12268</v>
      </c>
      <c r="AH211" t="s">
        <v>65</v>
      </c>
      <c r="AI211" t="s">
        <v>10913</v>
      </c>
      <c r="AL211" t="s">
        <v>1237</v>
      </c>
      <c r="AY211" t="s">
        <v>12269</v>
      </c>
      <c r="AZ211" t="s">
        <v>12270</v>
      </c>
      <c r="BA211" t="s">
        <v>12271</v>
      </c>
      <c r="BB211" t="s">
        <v>11203</v>
      </c>
      <c r="BD211" t="s">
        <v>72</v>
      </c>
      <c r="BG211" t="s">
        <v>12272</v>
      </c>
    </row>
    <row r="212" spans="1:59" x14ac:dyDescent="0.2">
      <c r="A212" s="1">
        <v>42790.667199074072</v>
      </c>
      <c r="B212" t="s">
        <v>59</v>
      </c>
      <c r="C212" t="s">
        <v>12273</v>
      </c>
      <c r="D212" t="str">
        <f>VLOOKUP(deactivate_assem[[#This Row],[Full Name]],assembly_staff_import[],1,0)</f>
        <v>Maeghan E Roberts</v>
      </c>
      <c r="L212" t="s">
        <v>12197</v>
      </c>
      <c r="M212" t="s">
        <v>12198</v>
      </c>
      <c r="N212" t="s">
        <v>63</v>
      </c>
      <c r="T212" t="s">
        <v>12274</v>
      </c>
      <c r="AH212" t="s">
        <v>65</v>
      </c>
      <c r="AI212" t="s">
        <v>10913</v>
      </c>
      <c r="AL212" t="s">
        <v>67</v>
      </c>
      <c r="AY212" t="s">
        <v>12275</v>
      </c>
      <c r="AZ212" t="s">
        <v>12276</v>
      </c>
      <c r="BA212" t="s">
        <v>12277</v>
      </c>
      <c r="BB212" t="s">
        <v>11219</v>
      </c>
      <c r="BD212" t="s">
        <v>72</v>
      </c>
      <c r="BG212" t="s">
        <v>12278</v>
      </c>
    </row>
    <row r="213" spans="1:59" x14ac:dyDescent="0.2">
      <c r="A213" s="1">
        <v>42790.667199074072</v>
      </c>
      <c r="B213" t="s">
        <v>59</v>
      </c>
      <c r="C213" t="s">
        <v>12279</v>
      </c>
      <c r="D213" t="str">
        <f>VLOOKUP(deactivate_assem[[#This Row],[Full Name]],assembly_staff_import[],1,0)</f>
        <v>Madiha L Mughal</v>
      </c>
      <c r="L213" t="s">
        <v>11675</v>
      </c>
      <c r="M213" t="s">
        <v>11676</v>
      </c>
      <c r="N213" t="s">
        <v>63</v>
      </c>
      <c r="T213" t="s">
        <v>12280</v>
      </c>
      <c r="AH213" t="s">
        <v>65</v>
      </c>
      <c r="AI213" t="s">
        <v>10913</v>
      </c>
      <c r="AL213" t="s">
        <v>67</v>
      </c>
      <c r="AY213" t="s">
        <v>12281</v>
      </c>
      <c r="AZ213" t="s">
        <v>12282</v>
      </c>
      <c r="BA213" t="s">
        <v>12283</v>
      </c>
      <c r="BB213" t="s">
        <v>12284</v>
      </c>
      <c r="BD213" t="s">
        <v>72</v>
      </c>
      <c r="BG213" t="s">
        <v>12285</v>
      </c>
    </row>
    <row r="214" spans="1:59" x14ac:dyDescent="0.2">
      <c r="A214" s="1">
        <v>42790.667187500003</v>
      </c>
      <c r="B214" t="s">
        <v>59</v>
      </c>
      <c r="C214" t="s">
        <v>12286</v>
      </c>
      <c r="D214" t="str">
        <f>VLOOKUP(deactivate_assem[[#This Row],[Full Name]],assembly_staff_import[],1,0)</f>
        <v>Madeline E Gassmann</v>
      </c>
      <c r="M214" t="s">
        <v>10958</v>
      </c>
      <c r="T214" t="s">
        <v>12287</v>
      </c>
      <c r="AH214" t="s">
        <v>65</v>
      </c>
      <c r="AI214" t="s">
        <v>10913</v>
      </c>
      <c r="AL214" t="s">
        <v>1237</v>
      </c>
      <c r="AY214" t="s">
        <v>12288</v>
      </c>
      <c r="AZ214" t="s">
        <v>12289</v>
      </c>
      <c r="BA214" t="s">
        <v>12290</v>
      </c>
      <c r="BB214" t="s">
        <v>116</v>
      </c>
      <c r="BD214" t="s">
        <v>72</v>
      </c>
      <c r="BG214" t="s">
        <v>12291</v>
      </c>
    </row>
    <row r="215" spans="1:59" x14ac:dyDescent="0.2">
      <c r="A215" s="1">
        <v>42790.667187500003</v>
      </c>
      <c r="B215" t="s">
        <v>59</v>
      </c>
      <c r="C215" t="s">
        <v>12292</v>
      </c>
      <c r="D215" t="str">
        <f>VLOOKUP(deactivate_assem[[#This Row],[Full Name]],assembly_staff_import[],1,0)</f>
        <v>Lutricia M Graves</v>
      </c>
      <c r="M215" t="s">
        <v>11348</v>
      </c>
      <c r="T215" t="s">
        <v>12293</v>
      </c>
      <c r="AH215" t="s">
        <v>65</v>
      </c>
      <c r="AI215" t="s">
        <v>10913</v>
      </c>
      <c r="AL215" t="s">
        <v>1237</v>
      </c>
      <c r="AY215" t="s">
        <v>12294</v>
      </c>
      <c r="AZ215" t="s">
        <v>12295</v>
      </c>
      <c r="BA215" t="s">
        <v>6624</v>
      </c>
      <c r="BB215" t="s">
        <v>11249</v>
      </c>
      <c r="BD215" t="s">
        <v>72</v>
      </c>
      <c r="BG215" t="s">
        <v>12296</v>
      </c>
    </row>
    <row r="216" spans="1:59" x14ac:dyDescent="0.2">
      <c r="A216" s="1">
        <v>42790.667187500003</v>
      </c>
      <c r="B216" t="s">
        <v>59</v>
      </c>
      <c r="C216" t="s">
        <v>12297</v>
      </c>
      <c r="D216" t="str">
        <f>VLOOKUP(deactivate_assem[[#This Row],[Full Name]],assembly_staff_import[],1,0)</f>
        <v>Luccas Serriano</v>
      </c>
      <c r="M216" t="s">
        <v>12298</v>
      </c>
      <c r="T216" t="s">
        <v>12299</v>
      </c>
      <c r="AH216" t="s">
        <v>65</v>
      </c>
      <c r="AI216" t="s">
        <v>10913</v>
      </c>
      <c r="AL216" t="s">
        <v>1237</v>
      </c>
      <c r="AY216" t="s">
        <v>12300</v>
      </c>
      <c r="AZ216" t="s">
        <v>12301</v>
      </c>
      <c r="BA216" t="s">
        <v>12302</v>
      </c>
      <c r="BB216" t="s">
        <v>11710</v>
      </c>
      <c r="BD216" t="s">
        <v>72</v>
      </c>
      <c r="BG216" t="s">
        <v>12303</v>
      </c>
    </row>
    <row r="217" spans="1:59" x14ac:dyDescent="0.2">
      <c r="A217" s="1">
        <v>42790.667175925933</v>
      </c>
      <c r="B217" t="s">
        <v>59</v>
      </c>
      <c r="C217" t="s">
        <v>12304</v>
      </c>
      <c r="D217" t="str">
        <f>VLOOKUP(deactivate_assem[[#This Row],[Full Name]],assembly_staff_import[],1,0)</f>
        <v>Louis A Lanzillotta</v>
      </c>
      <c r="L217" t="s">
        <v>12305</v>
      </c>
      <c r="M217" t="s">
        <v>12306</v>
      </c>
      <c r="N217" t="s">
        <v>63</v>
      </c>
      <c r="T217" t="s">
        <v>12307</v>
      </c>
      <c r="AH217" t="s">
        <v>65</v>
      </c>
      <c r="AI217" t="s">
        <v>10913</v>
      </c>
      <c r="AL217" t="s">
        <v>67</v>
      </c>
      <c r="AY217" t="s">
        <v>12308</v>
      </c>
      <c r="AZ217" t="s">
        <v>12309</v>
      </c>
      <c r="BA217" t="s">
        <v>12310</v>
      </c>
      <c r="BB217" t="s">
        <v>12311</v>
      </c>
      <c r="BD217" t="s">
        <v>72</v>
      </c>
      <c r="BG217" t="s">
        <v>12312</v>
      </c>
    </row>
    <row r="218" spans="1:59" x14ac:dyDescent="0.2">
      <c r="A218" s="1">
        <v>42790.667175925933</v>
      </c>
      <c r="B218" t="s">
        <v>59</v>
      </c>
      <c r="C218" t="s">
        <v>12313</v>
      </c>
      <c r="D218" t="str">
        <f>VLOOKUP(deactivate_assem[[#This Row],[Full Name]],assembly_staff_import[],1,0)</f>
        <v>Lori L Hansen</v>
      </c>
      <c r="M218" t="s">
        <v>8169</v>
      </c>
      <c r="T218" t="s">
        <v>12314</v>
      </c>
      <c r="AH218" t="s">
        <v>65</v>
      </c>
      <c r="AI218" t="s">
        <v>10913</v>
      </c>
      <c r="AL218" t="s">
        <v>1237</v>
      </c>
      <c r="AY218" t="s">
        <v>12315</v>
      </c>
      <c r="AZ218" t="s">
        <v>12316</v>
      </c>
      <c r="BA218" t="s">
        <v>370</v>
      </c>
      <c r="BB218" t="s">
        <v>12317</v>
      </c>
      <c r="BD218" t="s">
        <v>72</v>
      </c>
      <c r="BG218" t="s">
        <v>12318</v>
      </c>
    </row>
    <row r="219" spans="1:59" x14ac:dyDescent="0.2">
      <c r="A219" s="1">
        <v>42790.667175925933</v>
      </c>
      <c r="B219" t="s">
        <v>59</v>
      </c>
      <c r="C219" t="s">
        <v>12319</v>
      </c>
      <c r="D219" t="str">
        <f>VLOOKUP(deactivate_assem[[#This Row],[Full Name]],assembly_staff_import[],1,0)</f>
        <v>Loren T Arrington</v>
      </c>
      <c r="M219" t="s">
        <v>12063</v>
      </c>
      <c r="T219" t="s">
        <v>12320</v>
      </c>
      <c r="AH219" t="s">
        <v>65</v>
      </c>
      <c r="AI219" t="s">
        <v>10913</v>
      </c>
      <c r="AL219" t="s">
        <v>1237</v>
      </c>
      <c r="AY219" t="s">
        <v>12321</v>
      </c>
      <c r="AZ219" t="s">
        <v>12322</v>
      </c>
      <c r="BA219" t="s">
        <v>12323</v>
      </c>
      <c r="BB219" t="s">
        <v>12324</v>
      </c>
      <c r="BD219" t="s">
        <v>72</v>
      </c>
      <c r="BG219" t="s">
        <v>12325</v>
      </c>
    </row>
    <row r="220" spans="1:59" x14ac:dyDescent="0.2">
      <c r="A220" s="1">
        <v>42790.667175925933</v>
      </c>
      <c r="B220" t="s">
        <v>59</v>
      </c>
      <c r="C220" t="s">
        <v>12326</v>
      </c>
      <c r="D220" t="str">
        <f>VLOOKUP(deactivate_assem[[#This Row],[Full Name]],assembly_staff_import[],1,0)</f>
        <v>Loraine V Farberg</v>
      </c>
      <c r="L220" t="s">
        <v>11252</v>
      </c>
      <c r="M220" t="s">
        <v>11253</v>
      </c>
      <c r="N220" t="s">
        <v>63</v>
      </c>
      <c r="T220" t="s">
        <v>12327</v>
      </c>
      <c r="AH220" t="s">
        <v>65</v>
      </c>
      <c r="AI220" t="s">
        <v>10913</v>
      </c>
      <c r="AL220" t="s">
        <v>67</v>
      </c>
      <c r="AY220" t="s">
        <v>12328</v>
      </c>
      <c r="AZ220" t="s">
        <v>12329</v>
      </c>
      <c r="BA220" t="s">
        <v>12330</v>
      </c>
      <c r="BB220" t="s">
        <v>714</v>
      </c>
      <c r="BD220" t="s">
        <v>72</v>
      </c>
      <c r="BG220" t="s">
        <v>12331</v>
      </c>
    </row>
    <row r="221" spans="1:59" x14ac:dyDescent="0.2">
      <c r="A221" s="1">
        <v>42790.667164351849</v>
      </c>
      <c r="B221" t="s">
        <v>59</v>
      </c>
      <c r="C221" t="s">
        <v>12332</v>
      </c>
      <c r="D221" t="str">
        <f>VLOOKUP(deactivate_assem[[#This Row],[Full Name]],assembly_staff_import[],1,0)</f>
        <v>Loan N Tran</v>
      </c>
      <c r="M221" t="s">
        <v>11348</v>
      </c>
      <c r="T221" t="s">
        <v>12333</v>
      </c>
      <c r="AH221" t="s">
        <v>65</v>
      </c>
      <c r="AI221" t="s">
        <v>10913</v>
      </c>
      <c r="AL221" t="s">
        <v>1237</v>
      </c>
      <c r="AY221" t="s">
        <v>12334</v>
      </c>
      <c r="AZ221" t="s">
        <v>12335</v>
      </c>
      <c r="BA221" t="s">
        <v>12336</v>
      </c>
      <c r="BB221" t="s">
        <v>12337</v>
      </c>
      <c r="BD221" t="s">
        <v>72</v>
      </c>
      <c r="BG221" t="s">
        <v>12338</v>
      </c>
    </row>
    <row r="222" spans="1:59" x14ac:dyDescent="0.2">
      <c r="A222" s="1">
        <v>42790.667164351849</v>
      </c>
      <c r="B222" t="s">
        <v>59</v>
      </c>
      <c r="C222" t="s">
        <v>12339</v>
      </c>
      <c r="D222" t="str">
        <f>VLOOKUP(deactivate_assem[[#This Row],[Full Name]],assembly_staff_import[],1,0)</f>
        <v>Liznel C Aybar-Ventura</v>
      </c>
      <c r="L222" t="s">
        <v>10983</v>
      </c>
      <c r="M222" t="s">
        <v>10984</v>
      </c>
      <c r="N222" t="s">
        <v>63</v>
      </c>
      <c r="T222" t="s">
        <v>12340</v>
      </c>
      <c r="AH222" t="s">
        <v>65</v>
      </c>
      <c r="AI222" t="s">
        <v>10913</v>
      </c>
      <c r="AL222" t="s">
        <v>67</v>
      </c>
      <c r="AY222" t="s">
        <v>12341</v>
      </c>
      <c r="AZ222" t="s">
        <v>12342</v>
      </c>
      <c r="BA222" t="s">
        <v>12343</v>
      </c>
      <c r="BB222" t="s">
        <v>12344</v>
      </c>
      <c r="BD222" t="s">
        <v>72</v>
      </c>
      <c r="BG222" t="s">
        <v>12345</v>
      </c>
    </row>
    <row r="223" spans="1:59" x14ac:dyDescent="0.2">
      <c r="A223" s="1">
        <v>42790.667164351849</v>
      </c>
      <c r="B223" t="s">
        <v>59</v>
      </c>
      <c r="C223" t="s">
        <v>12346</v>
      </c>
      <c r="D223" t="str">
        <f>VLOOKUP(deactivate_assem[[#This Row],[Full Name]],assembly_staff_import[],1,0)</f>
        <v>Lisa Yam</v>
      </c>
      <c r="M223" t="s">
        <v>10958</v>
      </c>
      <c r="T223" t="s">
        <v>12347</v>
      </c>
      <c r="AH223" t="s">
        <v>65</v>
      </c>
      <c r="AI223" t="s">
        <v>10913</v>
      </c>
      <c r="AL223" t="s">
        <v>1237</v>
      </c>
      <c r="AY223" t="s">
        <v>12348</v>
      </c>
      <c r="AZ223" t="s">
        <v>12349</v>
      </c>
      <c r="BA223" t="s">
        <v>12350</v>
      </c>
      <c r="BB223" t="s">
        <v>116</v>
      </c>
      <c r="BD223" t="s">
        <v>72</v>
      </c>
      <c r="BG223" t="s">
        <v>12351</v>
      </c>
    </row>
    <row r="224" spans="1:59" x14ac:dyDescent="0.2">
      <c r="A224" s="1">
        <v>42790.667164351849</v>
      </c>
      <c r="B224" t="s">
        <v>59</v>
      </c>
      <c r="C224" t="s">
        <v>12352</v>
      </c>
      <c r="D224" t="str">
        <f>VLOOKUP(deactivate_assem[[#This Row],[Full Name]],assembly_staff_import[],1,0)</f>
        <v>Lisa M Yaeger</v>
      </c>
      <c r="M224" t="s">
        <v>12353</v>
      </c>
      <c r="T224" t="s">
        <v>12354</v>
      </c>
      <c r="AH224" t="s">
        <v>65</v>
      </c>
      <c r="AI224" t="s">
        <v>10913</v>
      </c>
      <c r="AL224" t="s">
        <v>1237</v>
      </c>
      <c r="AY224" t="s">
        <v>12355</v>
      </c>
      <c r="AZ224" t="s">
        <v>2848</v>
      </c>
      <c r="BA224" t="s">
        <v>12356</v>
      </c>
      <c r="BB224" t="s">
        <v>219</v>
      </c>
      <c r="BD224" t="s">
        <v>72</v>
      </c>
      <c r="BG224" t="s">
        <v>12357</v>
      </c>
    </row>
    <row r="225" spans="1:59" x14ac:dyDescent="0.2">
      <c r="A225" s="1">
        <v>42790.66715277778</v>
      </c>
      <c r="B225" t="s">
        <v>59</v>
      </c>
      <c r="C225" t="s">
        <v>12358</v>
      </c>
      <c r="D225" t="str">
        <f>VLOOKUP(deactivate_assem[[#This Row],[Full Name]],assembly_staff_import[],1,0)</f>
        <v>Lisa M Urban</v>
      </c>
      <c r="L225" t="s">
        <v>12359</v>
      </c>
      <c r="M225" t="s">
        <v>12360</v>
      </c>
      <c r="N225" t="s">
        <v>63</v>
      </c>
      <c r="T225" t="s">
        <v>12361</v>
      </c>
      <c r="AH225" t="s">
        <v>65</v>
      </c>
      <c r="AI225" t="s">
        <v>10913</v>
      </c>
      <c r="AL225" t="s">
        <v>67</v>
      </c>
      <c r="AY225" t="s">
        <v>12362</v>
      </c>
      <c r="AZ225" t="s">
        <v>2848</v>
      </c>
      <c r="BA225" t="s">
        <v>12363</v>
      </c>
      <c r="BB225" t="s">
        <v>11503</v>
      </c>
      <c r="BD225" t="s">
        <v>72</v>
      </c>
      <c r="BG225" t="s">
        <v>12364</v>
      </c>
    </row>
    <row r="226" spans="1:59" x14ac:dyDescent="0.2">
      <c r="A226" s="1">
        <v>42790.66715277778</v>
      </c>
      <c r="B226" t="s">
        <v>59</v>
      </c>
      <c r="C226" t="s">
        <v>12365</v>
      </c>
      <c r="D226" t="str">
        <f>VLOOKUP(deactivate_assem[[#This Row],[Full Name]],assembly_staff_import[],1,0)</f>
        <v>Lisa M Sacco</v>
      </c>
      <c r="L226" t="s">
        <v>12366</v>
      </c>
      <c r="M226" t="s">
        <v>12367</v>
      </c>
      <c r="N226" t="s">
        <v>63</v>
      </c>
      <c r="T226" t="s">
        <v>12368</v>
      </c>
      <c r="AH226" t="s">
        <v>65</v>
      </c>
      <c r="AI226" t="s">
        <v>10913</v>
      </c>
      <c r="AL226" t="s">
        <v>67</v>
      </c>
      <c r="AY226" t="s">
        <v>12369</v>
      </c>
      <c r="AZ226" t="s">
        <v>2848</v>
      </c>
      <c r="BA226" t="s">
        <v>12370</v>
      </c>
      <c r="BB226" t="s">
        <v>11503</v>
      </c>
      <c r="BD226" t="s">
        <v>72</v>
      </c>
      <c r="BG226" t="s">
        <v>12371</v>
      </c>
    </row>
    <row r="227" spans="1:59" x14ac:dyDescent="0.2">
      <c r="A227" s="1">
        <v>42790.66715277778</v>
      </c>
      <c r="B227" t="s">
        <v>59</v>
      </c>
      <c r="C227" t="s">
        <v>12372</v>
      </c>
      <c r="D227" t="str">
        <f>VLOOKUP(deactivate_assem[[#This Row],[Full Name]],assembly_staff_import[],1,0)</f>
        <v>Lindsay R Bratek</v>
      </c>
      <c r="L227" t="s">
        <v>12373</v>
      </c>
      <c r="M227" t="s">
        <v>12374</v>
      </c>
      <c r="N227" t="s">
        <v>63</v>
      </c>
      <c r="T227" t="s">
        <v>12375</v>
      </c>
      <c r="AH227" t="s">
        <v>65</v>
      </c>
      <c r="AI227" t="s">
        <v>10913</v>
      </c>
      <c r="AL227" t="s">
        <v>67</v>
      </c>
      <c r="AY227" t="s">
        <v>12376</v>
      </c>
      <c r="AZ227" t="s">
        <v>12377</v>
      </c>
      <c r="BA227" t="s">
        <v>12378</v>
      </c>
      <c r="BB227" t="s">
        <v>12284</v>
      </c>
      <c r="BD227" t="s">
        <v>72</v>
      </c>
      <c r="BG227" t="s">
        <v>12379</v>
      </c>
    </row>
    <row r="228" spans="1:59" x14ac:dyDescent="0.2">
      <c r="A228" s="1">
        <v>42790.667141203703</v>
      </c>
      <c r="B228" t="s">
        <v>59</v>
      </c>
      <c r="C228" t="s">
        <v>12380</v>
      </c>
      <c r="D228" t="str">
        <f>VLOOKUP(deactivate_assem[[#This Row],[Full Name]],assembly_staff_import[],1,0)</f>
        <v>Linda G Sachs</v>
      </c>
      <c r="L228" t="s">
        <v>11019</v>
      </c>
      <c r="M228" t="s">
        <v>11020</v>
      </c>
      <c r="N228" t="s">
        <v>63</v>
      </c>
      <c r="T228" t="s">
        <v>12381</v>
      </c>
      <c r="AH228" t="s">
        <v>65</v>
      </c>
      <c r="AI228" t="s">
        <v>10913</v>
      </c>
      <c r="AL228" t="s">
        <v>67</v>
      </c>
      <c r="AY228" t="s">
        <v>12382</v>
      </c>
      <c r="AZ228" t="s">
        <v>12383</v>
      </c>
      <c r="BA228" t="s">
        <v>12384</v>
      </c>
      <c r="BB228" t="s">
        <v>11219</v>
      </c>
      <c r="BD228" t="s">
        <v>72</v>
      </c>
      <c r="BG228" t="s">
        <v>12385</v>
      </c>
    </row>
    <row r="229" spans="1:59" x14ac:dyDescent="0.2">
      <c r="A229" s="1">
        <v>42790.667141203703</v>
      </c>
      <c r="B229" t="s">
        <v>59</v>
      </c>
      <c r="C229" t="s">
        <v>12386</v>
      </c>
      <c r="D229" t="str">
        <f>VLOOKUP(deactivate_assem[[#This Row],[Full Name]],assembly_staff_import[],1,0)</f>
        <v>Letizia Ignizio</v>
      </c>
      <c r="L229" t="s">
        <v>11602</v>
      </c>
      <c r="M229" t="s">
        <v>11603</v>
      </c>
      <c r="N229" t="s">
        <v>63</v>
      </c>
      <c r="T229" t="s">
        <v>12387</v>
      </c>
      <c r="AH229" t="s">
        <v>65</v>
      </c>
      <c r="AI229" t="s">
        <v>10913</v>
      </c>
      <c r="AL229" t="s">
        <v>67</v>
      </c>
      <c r="AY229" t="s">
        <v>12388</v>
      </c>
      <c r="AZ229" t="s">
        <v>12389</v>
      </c>
      <c r="BA229" t="s">
        <v>12390</v>
      </c>
      <c r="BB229" t="s">
        <v>11249</v>
      </c>
      <c r="BD229" t="s">
        <v>72</v>
      </c>
      <c r="BG229" t="s">
        <v>12391</v>
      </c>
    </row>
    <row r="230" spans="1:59" x14ac:dyDescent="0.2">
      <c r="A230" s="1">
        <v>42790.667129629634</v>
      </c>
      <c r="B230" t="s">
        <v>59</v>
      </c>
      <c r="C230" t="s">
        <v>12392</v>
      </c>
      <c r="D230" t="str">
        <f>VLOOKUP(deactivate_assem[[#This Row],[Full Name]],assembly_staff_import[],1,0)</f>
        <v>Letisha N Guerrero</v>
      </c>
      <c r="M230" t="s">
        <v>10958</v>
      </c>
      <c r="T230" t="s">
        <v>12393</v>
      </c>
      <c r="AH230" t="s">
        <v>65</v>
      </c>
      <c r="AI230" t="s">
        <v>10913</v>
      </c>
      <c r="AL230" t="s">
        <v>1237</v>
      </c>
      <c r="AY230" t="s">
        <v>12394</v>
      </c>
      <c r="AZ230" t="s">
        <v>12395</v>
      </c>
      <c r="BA230" t="s">
        <v>523</v>
      </c>
      <c r="BB230" t="s">
        <v>116</v>
      </c>
      <c r="BD230" t="s">
        <v>72</v>
      </c>
      <c r="BG230" t="s">
        <v>12396</v>
      </c>
    </row>
    <row r="231" spans="1:59" x14ac:dyDescent="0.2">
      <c r="A231" s="1">
        <v>42790.667129629634</v>
      </c>
      <c r="B231" t="s">
        <v>59</v>
      </c>
      <c r="C231" t="s">
        <v>12397</v>
      </c>
      <c r="D231" t="str">
        <f>VLOOKUP(deactivate_assem[[#This Row],[Full Name]],assembly_staff_import[],1,0)</f>
        <v>Leslie A Wallace</v>
      </c>
      <c r="M231" t="s">
        <v>11043</v>
      </c>
      <c r="T231" t="s">
        <v>12398</v>
      </c>
      <c r="AH231" t="s">
        <v>65</v>
      </c>
      <c r="AI231" t="s">
        <v>10913</v>
      </c>
      <c r="AL231" t="s">
        <v>1237</v>
      </c>
      <c r="AY231" t="s">
        <v>12399</v>
      </c>
      <c r="AZ231" t="s">
        <v>12400</v>
      </c>
      <c r="BA231" t="s">
        <v>12401</v>
      </c>
      <c r="BB231" t="s">
        <v>11989</v>
      </c>
      <c r="BD231" t="s">
        <v>72</v>
      </c>
      <c r="BG231" t="s">
        <v>12402</v>
      </c>
    </row>
    <row r="232" spans="1:59" x14ac:dyDescent="0.2">
      <c r="A232" s="1">
        <v>42790.667118055557</v>
      </c>
      <c r="B232" t="s">
        <v>59</v>
      </c>
      <c r="C232" t="s">
        <v>12403</v>
      </c>
      <c r="D232" t="str">
        <f>VLOOKUP(deactivate_assem[[#This Row],[Full Name]],assembly_staff_import[],1,0)</f>
        <v>Leah Moses</v>
      </c>
      <c r="L232" t="s">
        <v>10974</v>
      </c>
      <c r="M232" t="s">
        <v>10975</v>
      </c>
      <c r="N232" t="s">
        <v>63</v>
      </c>
      <c r="T232" t="s">
        <v>12404</v>
      </c>
      <c r="AH232" t="s">
        <v>65</v>
      </c>
      <c r="AI232" t="s">
        <v>10913</v>
      </c>
      <c r="AL232" t="s">
        <v>67</v>
      </c>
      <c r="AY232" t="s">
        <v>12405</v>
      </c>
      <c r="AZ232" t="s">
        <v>12406</v>
      </c>
      <c r="BA232" t="s">
        <v>11689</v>
      </c>
      <c r="BB232" t="s">
        <v>426</v>
      </c>
      <c r="BD232" t="s">
        <v>72</v>
      </c>
      <c r="BG232" t="s">
        <v>12407</v>
      </c>
    </row>
    <row r="233" spans="1:59" x14ac:dyDescent="0.2">
      <c r="A233" s="1">
        <v>42790.66710648148</v>
      </c>
      <c r="B233" t="s">
        <v>59</v>
      </c>
      <c r="C233" t="s">
        <v>12408</v>
      </c>
      <c r="D233" t="str">
        <f>VLOOKUP(deactivate_assem[[#This Row],[Full Name]],assembly_staff_import[],1,0)</f>
        <v>Laurence Hong</v>
      </c>
      <c r="L233" t="s">
        <v>12409</v>
      </c>
      <c r="M233" t="s">
        <v>12410</v>
      </c>
      <c r="N233" t="s">
        <v>168</v>
      </c>
      <c r="T233" t="s">
        <v>12411</v>
      </c>
      <c r="AH233" t="s">
        <v>65</v>
      </c>
      <c r="AI233" t="s">
        <v>10913</v>
      </c>
      <c r="AL233" t="s">
        <v>67</v>
      </c>
      <c r="AY233" t="s">
        <v>12412</v>
      </c>
      <c r="AZ233" t="s">
        <v>12413</v>
      </c>
      <c r="BA233" t="s">
        <v>12414</v>
      </c>
      <c r="BB233" t="s">
        <v>12415</v>
      </c>
      <c r="BD233" t="s">
        <v>72</v>
      </c>
      <c r="BG233" t="s">
        <v>12416</v>
      </c>
    </row>
    <row r="234" spans="1:59" x14ac:dyDescent="0.2">
      <c r="A234" s="1">
        <v>42790.66710648148</v>
      </c>
      <c r="B234" t="s">
        <v>59</v>
      </c>
      <c r="C234" t="s">
        <v>12417</v>
      </c>
      <c r="D234" t="str">
        <f>VLOOKUP(deactivate_assem[[#This Row],[Full Name]],assembly_staff_import[],1,0)</f>
        <v>Lauren F Ennis</v>
      </c>
      <c r="M234" t="s">
        <v>10958</v>
      </c>
      <c r="T234" t="s">
        <v>12418</v>
      </c>
      <c r="AH234" t="s">
        <v>65</v>
      </c>
      <c r="AI234" t="s">
        <v>10913</v>
      </c>
      <c r="AL234" t="s">
        <v>1237</v>
      </c>
      <c r="AY234" t="s">
        <v>12419</v>
      </c>
      <c r="AZ234" t="s">
        <v>12420</v>
      </c>
      <c r="BA234" t="s">
        <v>12421</v>
      </c>
      <c r="BB234" t="s">
        <v>116</v>
      </c>
      <c r="BD234" t="s">
        <v>72</v>
      </c>
      <c r="BG234" t="s">
        <v>12422</v>
      </c>
    </row>
    <row r="235" spans="1:59" x14ac:dyDescent="0.2">
      <c r="A235" s="1">
        <v>42790.66710648148</v>
      </c>
      <c r="B235" t="s">
        <v>59</v>
      </c>
      <c r="C235" t="s">
        <v>12423</v>
      </c>
      <c r="D235" t="str">
        <f>VLOOKUP(deactivate_assem[[#This Row],[Full Name]],assembly_staff_import[],1,0)</f>
        <v>Lauren A Lembo</v>
      </c>
      <c r="L235" t="s">
        <v>12424</v>
      </c>
      <c r="M235" t="s">
        <v>12425</v>
      </c>
      <c r="N235" t="s">
        <v>63</v>
      </c>
      <c r="T235" t="s">
        <v>12426</v>
      </c>
      <c r="AH235" t="s">
        <v>65</v>
      </c>
      <c r="AI235" t="s">
        <v>10913</v>
      </c>
      <c r="AL235" t="s">
        <v>67</v>
      </c>
      <c r="AY235" t="s">
        <v>12427</v>
      </c>
      <c r="AZ235" t="s">
        <v>1722</v>
      </c>
      <c r="BA235" t="s">
        <v>12428</v>
      </c>
      <c r="BB235" t="s">
        <v>11219</v>
      </c>
      <c r="BD235" t="s">
        <v>72</v>
      </c>
      <c r="BG235" t="s">
        <v>12429</v>
      </c>
    </row>
    <row r="236" spans="1:59" x14ac:dyDescent="0.2">
      <c r="A236" s="1">
        <v>42790.66710648148</v>
      </c>
      <c r="B236" t="s">
        <v>59</v>
      </c>
      <c r="C236" t="s">
        <v>12430</v>
      </c>
      <c r="D236" t="str">
        <f>VLOOKUP(deactivate_assem[[#This Row],[Full Name]],assembly_staff_import[],1,0)</f>
        <v>Laura E Turner</v>
      </c>
      <c r="M236" t="s">
        <v>12267</v>
      </c>
      <c r="T236" t="s">
        <v>12431</v>
      </c>
      <c r="AH236" t="s">
        <v>65</v>
      </c>
      <c r="AI236" t="s">
        <v>10913</v>
      </c>
      <c r="AL236" t="s">
        <v>1237</v>
      </c>
      <c r="AY236" t="s">
        <v>12432</v>
      </c>
      <c r="AZ236" t="s">
        <v>1528</v>
      </c>
      <c r="BA236" t="s">
        <v>12433</v>
      </c>
      <c r="BB236" t="s">
        <v>11400</v>
      </c>
      <c r="BD236" t="s">
        <v>72</v>
      </c>
      <c r="BG236" t="s">
        <v>12434</v>
      </c>
    </row>
    <row r="237" spans="1:59" x14ac:dyDescent="0.2">
      <c r="A237" s="1">
        <v>42790.667094907411</v>
      </c>
      <c r="B237" t="s">
        <v>59</v>
      </c>
      <c r="C237" t="s">
        <v>12435</v>
      </c>
      <c r="D237" t="str">
        <f>VLOOKUP(deactivate_assem[[#This Row],[Full Name]],assembly_staff_import[],1,0)</f>
        <v>Latrice S Marcano</v>
      </c>
      <c r="M237" t="s">
        <v>11134</v>
      </c>
      <c r="T237" t="s">
        <v>12436</v>
      </c>
      <c r="AH237" t="s">
        <v>65</v>
      </c>
      <c r="AI237" t="s">
        <v>10913</v>
      </c>
      <c r="AL237" t="s">
        <v>1237</v>
      </c>
      <c r="AY237" t="s">
        <v>12437</v>
      </c>
      <c r="AZ237" t="s">
        <v>12438</v>
      </c>
      <c r="BA237" t="s">
        <v>12439</v>
      </c>
      <c r="BB237" t="s">
        <v>11139</v>
      </c>
      <c r="BD237" t="s">
        <v>72</v>
      </c>
      <c r="BG237" t="s">
        <v>12440</v>
      </c>
    </row>
    <row r="238" spans="1:59" x14ac:dyDescent="0.2">
      <c r="A238" s="1">
        <v>42790.667094907411</v>
      </c>
      <c r="B238" t="s">
        <v>59</v>
      </c>
      <c r="C238" t="s">
        <v>12441</v>
      </c>
      <c r="D238" t="str">
        <f>VLOOKUP(deactivate_assem[[#This Row],[Full Name]],assembly_staff_import[],1,0)</f>
        <v>Latia V Mitchell</v>
      </c>
      <c r="M238" t="s">
        <v>8169</v>
      </c>
      <c r="T238" t="s">
        <v>12442</v>
      </c>
      <c r="AH238" t="s">
        <v>65</v>
      </c>
      <c r="AI238" t="s">
        <v>10913</v>
      </c>
      <c r="AL238" t="s">
        <v>1237</v>
      </c>
      <c r="AY238" t="s">
        <v>12443</v>
      </c>
      <c r="AZ238" t="s">
        <v>12444</v>
      </c>
      <c r="BA238" t="s">
        <v>12445</v>
      </c>
      <c r="BB238" t="s">
        <v>11008</v>
      </c>
      <c r="BD238" t="s">
        <v>72</v>
      </c>
      <c r="BG238" t="s">
        <v>12446</v>
      </c>
    </row>
    <row r="239" spans="1:59" x14ac:dyDescent="0.2">
      <c r="A239" s="1">
        <v>42790.667094907411</v>
      </c>
      <c r="B239" t="s">
        <v>59</v>
      </c>
      <c r="C239" t="s">
        <v>12447</v>
      </c>
      <c r="D239" t="str">
        <f>VLOOKUP(deactivate_assem[[#This Row],[Full Name]],assembly_staff_import[],1,0)</f>
        <v>Lasheca Rb Lewis</v>
      </c>
      <c r="L239" t="s">
        <v>11075</v>
      </c>
      <c r="M239" t="s">
        <v>11076</v>
      </c>
      <c r="N239" t="s">
        <v>63</v>
      </c>
      <c r="T239" t="s">
        <v>12448</v>
      </c>
      <c r="AH239" t="s">
        <v>65</v>
      </c>
      <c r="AI239" t="s">
        <v>10913</v>
      </c>
      <c r="AL239" t="s">
        <v>67</v>
      </c>
      <c r="AY239" t="s">
        <v>12449</v>
      </c>
      <c r="AZ239" t="s">
        <v>12450</v>
      </c>
      <c r="BA239" t="s">
        <v>2191</v>
      </c>
      <c r="BB239" t="s">
        <v>11192</v>
      </c>
      <c r="BD239" t="s">
        <v>72</v>
      </c>
      <c r="BG239" t="s">
        <v>12451</v>
      </c>
    </row>
    <row r="240" spans="1:59" x14ac:dyDescent="0.2">
      <c r="A240" s="1">
        <v>42790.667083333326</v>
      </c>
      <c r="B240" t="s">
        <v>59</v>
      </c>
      <c r="C240" t="s">
        <v>12452</v>
      </c>
      <c r="D240" t="str">
        <f>VLOOKUP(deactivate_assem[[#This Row],[Full Name]],assembly_staff_import[],1,0)</f>
        <v>Lahmar A Louis</v>
      </c>
      <c r="M240" t="s">
        <v>8169</v>
      </c>
      <c r="T240" t="s">
        <v>12453</v>
      </c>
      <c r="AH240" t="s">
        <v>65</v>
      </c>
      <c r="AI240" t="s">
        <v>10913</v>
      </c>
      <c r="AL240" t="s">
        <v>1237</v>
      </c>
      <c r="AY240" t="s">
        <v>12454</v>
      </c>
      <c r="AZ240" t="s">
        <v>12455</v>
      </c>
      <c r="BA240" t="s">
        <v>12456</v>
      </c>
      <c r="BB240" t="s">
        <v>11307</v>
      </c>
      <c r="BD240" t="s">
        <v>72</v>
      </c>
      <c r="BG240" t="s">
        <v>12457</v>
      </c>
    </row>
    <row r="241" spans="1:59" x14ac:dyDescent="0.2">
      <c r="A241" s="1">
        <v>42790.667083333326</v>
      </c>
      <c r="B241" t="s">
        <v>59</v>
      </c>
      <c r="C241" t="s">
        <v>12458</v>
      </c>
      <c r="D241" t="str">
        <f>VLOOKUP(deactivate_assem[[#This Row],[Full Name]],assembly_staff_import[],1,0)</f>
        <v>Lacey-Ann K Allen</v>
      </c>
      <c r="M241" t="s">
        <v>10958</v>
      </c>
      <c r="T241" t="s">
        <v>12459</v>
      </c>
      <c r="AH241" t="s">
        <v>65</v>
      </c>
      <c r="AI241" t="s">
        <v>10913</v>
      </c>
      <c r="AL241" t="s">
        <v>1237</v>
      </c>
      <c r="AY241" t="s">
        <v>12460</v>
      </c>
      <c r="AZ241" t="s">
        <v>12461</v>
      </c>
      <c r="BA241" t="s">
        <v>5384</v>
      </c>
      <c r="BB241" t="s">
        <v>116</v>
      </c>
      <c r="BD241" t="s">
        <v>72</v>
      </c>
      <c r="BG241" t="s">
        <v>12462</v>
      </c>
    </row>
    <row r="242" spans="1:59" x14ac:dyDescent="0.2">
      <c r="A242" s="1">
        <v>42790.667083333326</v>
      </c>
      <c r="B242" t="s">
        <v>59</v>
      </c>
      <c r="C242" t="s">
        <v>12463</v>
      </c>
      <c r="D242" t="str">
        <f>VLOOKUP(deactivate_assem[[#This Row],[Full Name]],assembly_staff_import[],1,0)</f>
        <v>Kyle J Wallach</v>
      </c>
      <c r="M242" t="s">
        <v>11236</v>
      </c>
      <c r="T242" t="s">
        <v>12464</v>
      </c>
      <c r="AH242" t="s">
        <v>65</v>
      </c>
      <c r="AI242" t="s">
        <v>10913</v>
      </c>
      <c r="AL242" t="s">
        <v>1237</v>
      </c>
      <c r="AY242" t="s">
        <v>12465</v>
      </c>
      <c r="AZ242" t="s">
        <v>12466</v>
      </c>
      <c r="BA242" t="s">
        <v>12467</v>
      </c>
      <c r="BB242" t="s">
        <v>11240</v>
      </c>
      <c r="BD242" t="s">
        <v>72</v>
      </c>
      <c r="BG242" t="s">
        <v>12468</v>
      </c>
    </row>
    <row r="243" spans="1:59" x14ac:dyDescent="0.2">
      <c r="A243" s="1">
        <v>42790.667083333326</v>
      </c>
      <c r="B243" t="s">
        <v>59</v>
      </c>
      <c r="C243" t="s">
        <v>12469</v>
      </c>
      <c r="D243" t="str">
        <f>VLOOKUP(deactivate_assem[[#This Row],[Full Name]],assembly_staff_import[],1,0)</f>
        <v>Kyle H Ishmael</v>
      </c>
      <c r="M243" t="s">
        <v>12470</v>
      </c>
      <c r="T243" t="s">
        <v>12471</v>
      </c>
      <c r="AH243" t="s">
        <v>65</v>
      </c>
      <c r="AI243" t="s">
        <v>10913</v>
      </c>
      <c r="AL243" t="s">
        <v>1237</v>
      </c>
      <c r="AY243" t="s">
        <v>12472</v>
      </c>
      <c r="AZ243" t="s">
        <v>12473</v>
      </c>
      <c r="BA243" t="s">
        <v>12474</v>
      </c>
      <c r="BB243" t="s">
        <v>12475</v>
      </c>
      <c r="BD243" t="s">
        <v>72</v>
      </c>
      <c r="BG243" t="s">
        <v>12476</v>
      </c>
    </row>
    <row r="244" spans="1:59" x14ac:dyDescent="0.2">
      <c r="A244" s="1">
        <v>42790.667083333326</v>
      </c>
      <c r="B244" t="s">
        <v>59</v>
      </c>
      <c r="C244" t="s">
        <v>12477</v>
      </c>
      <c r="D244" t="str">
        <f>VLOOKUP(deactivate_assem[[#This Row],[Full Name]],assembly_staff_import[],1,0)</f>
        <v>Krystina R Sconzo</v>
      </c>
      <c r="L244" t="s">
        <v>11102</v>
      </c>
      <c r="M244" t="s">
        <v>11103</v>
      </c>
      <c r="N244" t="s">
        <v>63</v>
      </c>
      <c r="T244" t="s">
        <v>12478</v>
      </c>
      <c r="AH244" t="s">
        <v>65</v>
      </c>
      <c r="AI244" t="s">
        <v>10913</v>
      </c>
      <c r="AL244" t="s">
        <v>67</v>
      </c>
      <c r="AY244" t="s">
        <v>12479</v>
      </c>
      <c r="AZ244" t="s">
        <v>12480</v>
      </c>
      <c r="BA244" t="s">
        <v>12481</v>
      </c>
      <c r="BB244" t="s">
        <v>11033</v>
      </c>
      <c r="BD244" t="s">
        <v>72</v>
      </c>
      <c r="BG244" t="s">
        <v>12482</v>
      </c>
    </row>
    <row r="245" spans="1:59" x14ac:dyDescent="0.2">
      <c r="A245" s="1">
        <v>42790.667083333326</v>
      </c>
      <c r="B245" t="s">
        <v>59</v>
      </c>
      <c r="C245" t="s">
        <v>12483</v>
      </c>
      <c r="D245" t="str">
        <f>VLOOKUP(deactivate_assem[[#This Row],[Full Name]],assembly_staff_import[],1,0)</f>
        <v>Kristine A Steve</v>
      </c>
      <c r="M245" t="s">
        <v>10958</v>
      </c>
      <c r="T245" t="s">
        <v>12484</v>
      </c>
      <c r="AH245" t="s">
        <v>65</v>
      </c>
      <c r="AI245" t="s">
        <v>10913</v>
      </c>
      <c r="AL245" t="s">
        <v>1237</v>
      </c>
      <c r="AY245" t="s">
        <v>12485</v>
      </c>
      <c r="AZ245" t="s">
        <v>12486</v>
      </c>
      <c r="BA245" t="s">
        <v>12487</v>
      </c>
      <c r="BB245" t="s">
        <v>116</v>
      </c>
      <c r="BD245" t="s">
        <v>72</v>
      </c>
      <c r="BG245" t="s">
        <v>12488</v>
      </c>
    </row>
    <row r="246" spans="1:59" x14ac:dyDescent="0.2">
      <c r="A246" s="1">
        <v>42790.667071759257</v>
      </c>
      <c r="B246" t="s">
        <v>59</v>
      </c>
      <c r="C246" t="s">
        <v>12489</v>
      </c>
      <c r="D246" t="str">
        <f>VLOOKUP(deactivate_assem[[#This Row],[Full Name]],assembly_staff_import[],1,0)</f>
        <v>Kristin A Zielinski</v>
      </c>
      <c r="M246" t="s">
        <v>11236</v>
      </c>
      <c r="T246" t="s">
        <v>12490</v>
      </c>
      <c r="AH246" t="s">
        <v>65</v>
      </c>
      <c r="AI246" t="s">
        <v>10913</v>
      </c>
      <c r="AL246" t="s">
        <v>1237</v>
      </c>
      <c r="AY246" t="s">
        <v>12491</v>
      </c>
      <c r="AZ246" t="s">
        <v>12492</v>
      </c>
      <c r="BA246" t="s">
        <v>12493</v>
      </c>
      <c r="BB246" t="s">
        <v>11240</v>
      </c>
      <c r="BD246" t="s">
        <v>72</v>
      </c>
      <c r="BG246" t="s">
        <v>12494</v>
      </c>
    </row>
    <row r="247" spans="1:59" x14ac:dyDescent="0.2">
      <c r="A247" s="1">
        <v>42790.667071759257</v>
      </c>
      <c r="B247" t="s">
        <v>59</v>
      </c>
      <c r="C247" t="s">
        <v>12495</v>
      </c>
      <c r="D247" t="str">
        <f>VLOOKUP(deactivate_assem[[#This Row],[Full Name]],assembly_staff_import[],1,0)</f>
        <v>Klarke J Mc Kissick</v>
      </c>
      <c r="L247" t="s">
        <v>11684</v>
      </c>
      <c r="M247" t="s">
        <v>11685</v>
      </c>
      <c r="N247" t="s">
        <v>63</v>
      </c>
      <c r="T247" t="s">
        <v>12496</v>
      </c>
      <c r="AH247" t="s">
        <v>65</v>
      </c>
      <c r="AI247" t="s">
        <v>10913</v>
      </c>
      <c r="AL247" t="s">
        <v>67</v>
      </c>
      <c r="AY247" t="s">
        <v>12497</v>
      </c>
      <c r="AZ247" t="s">
        <v>12498</v>
      </c>
      <c r="BA247" t="s">
        <v>12499</v>
      </c>
      <c r="BB247" t="s">
        <v>10989</v>
      </c>
      <c r="BD247" t="s">
        <v>72</v>
      </c>
      <c r="BG247" t="s">
        <v>12500</v>
      </c>
    </row>
    <row r="248" spans="1:59" x14ac:dyDescent="0.2">
      <c r="A248" s="1">
        <v>42790.667071759257</v>
      </c>
      <c r="B248" t="s">
        <v>59</v>
      </c>
      <c r="C248" t="s">
        <v>12501</v>
      </c>
      <c r="D248" t="str">
        <f>VLOOKUP(deactivate_assem[[#This Row],[Full Name]],assembly_staff_import[],1,0)</f>
        <v>Kiswana J Houston</v>
      </c>
      <c r="L248" t="s">
        <v>12366</v>
      </c>
      <c r="M248" t="s">
        <v>12367</v>
      </c>
      <c r="N248" t="s">
        <v>63</v>
      </c>
      <c r="T248" t="s">
        <v>12502</v>
      </c>
      <c r="AH248" t="s">
        <v>65</v>
      </c>
      <c r="AI248" t="s">
        <v>10913</v>
      </c>
      <c r="AL248" t="s">
        <v>67</v>
      </c>
      <c r="AY248" t="s">
        <v>12503</v>
      </c>
      <c r="AZ248" t="s">
        <v>12504</v>
      </c>
      <c r="BA248" t="s">
        <v>4606</v>
      </c>
      <c r="BB248" t="s">
        <v>11249</v>
      </c>
      <c r="BD248" t="s">
        <v>72</v>
      </c>
      <c r="BG248" t="s">
        <v>12505</v>
      </c>
    </row>
    <row r="249" spans="1:59" x14ac:dyDescent="0.2">
      <c r="A249" s="1">
        <v>42790.667071759257</v>
      </c>
      <c r="B249" t="s">
        <v>59</v>
      </c>
      <c r="C249" t="s">
        <v>12506</v>
      </c>
      <c r="D249" t="str">
        <f>VLOOKUP(deactivate_assem[[#This Row],[Full Name]],assembly_staff_import[],1,0)</f>
        <v>Kira Z Gorman</v>
      </c>
      <c r="L249" t="s">
        <v>12507</v>
      </c>
      <c r="M249" t="s">
        <v>12508</v>
      </c>
      <c r="N249" t="s">
        <v>63</v>
      </c>
      <c r="T249" t="s">
        <v>12509</v>
      </c>
      <c r="AH249" t="s">
        <v>65</v>
      </c>
      <c r="AI249" t="s">
        <v>10913</v>
      </c>
      <c r="AL249" t="s">
        <v>67</v>
      </c>
      <c r="AY249" t="s">
        <v>12510</v>
      </c>
      <c r="AZ249" t="s">
        <v>12511</v>
      </c>
      <c r="BA249" t="s">
        <v>4294</v>
      </c>
      <c r="BB249" t="s">
        <v>11503</v>
      </c>
      <c r="BD249" t="s">
        <v>72</v>
      </c>
      <c r="BG249" t="s">
        <v>12512</v>
      </c>
    </row>
    <row r="250" spans="1:59" x14ac:dyDescent="0.2">
      <c r="A250" s="1">
        <v>42790.667060185187</v>
      </c>
      <c r="B250" t="s">
        <v>59</v>
      </c>
      <c r="C250" t="s">
        <v>12513</v>
      </c>
      <c r="D250" t="str">
        <f>VLOOKUP(deactivate_assem[[#This Row],[Full Name]],assembly_staff_import[],1,0)</f>
        <v>Kimberly L Roc</v>
      </c>
      <c r="M250" t="s">
        <v>10958</v>
      </c>
      <c r="T250" t="s">
        <v>12514</v>
      </c>
      <c r="AH250" t="s">
        <v>65</v>
      </c>
      <c r="AI250" t="s">
        <v>10913</v>
      </c>
      <c r="AL250" t="s">
        <v>1237</v>
      </c>
      <c r="AY250" t="s">
        <v>12515</v>
      </c>
      <c r="AZ250" t="s">
        <v>5545</v>
      </c>
      <c r="BA250" t="s">
        <v>12516</v>
      </c>
      <c r="BB250" t="s">
        <v>116</v>
      </c>
      <c r="BD250" t="s">
        <v>72</v>
      </c>
      <c r="BG250" t="s">
        <v>12517</v>
      </c>
    </row>
    <row r="251" spans="1:59" x14ac:dyDescent="0.2">
      <c r="A251" s="1">
        <v>42790.667060185187</v>
      </c>
      <c r="B251" t="s">
        <v>59</v>
      </c>
      <c r="C251" t="s">
        <v>12518</v>
      </c>
      <c r="D251" t="str">
        <f>VLOOKUP(deactivate_assem[[#This Row],[Full Name]],assembly_staff_import[],1,0)</f>
        <v>Kimberly A Rose</v>
      </c>
      <c r="L251" t="s">
        <v>11675</v>
      </c>
      <c r="M251" t="s">
        <v>11676</v>
      </c>
      <c r="N251" t="s">
        <v>168</v>
      </c>
      <c r="T251" t="s">
        <v>12519</v>
      </c>
      <c r="AH251" t="s">
        <v>65</v>
      </c>
      <c r="AI251" t="s">
        <v>10913</v>
      </c>
      <c r="AL251" t="s">
        <v>67</v>
      </c>
      <c r="AY251" t="s">
        <v>12520</v>
      </c>
      <c r="AZ251" t="s">
        <v>4734</v>
      </c>
      <c r="BA251" t="s">
        <v>12084</v>
      </c>
      <c r="BB251" t="s">
        <v>11681</v>
      </c>
      <c r="BD251" t="s">
        <v>72</v>
      </c>
      <c r="BG251" t="s">
        <v>12521</v>
      </c>
    </row>
    <row r="252" spans="1:59" x14ac:dyDescent="0.2">
      <c r="A252" s="1">
        <v>42790.667060185187</v>
      </c>
      <c r="B252" t="s">
        <v>59</v>
      </c>
      <c r="C252" t="s">
        <v>12522</v>
      </c>
      <c r="D252" t="str">
        <f>VLOOKUP(deactivate_assem[[#This Row],[Full Name]],assembly_staff_import[],1,0)</f>
        <v>Kimberly A Muller</v>
      </c>
      <c r="M252" t="s">
        <v>11934</v>
      </c>
      <c r="T252" t="s">
        <v>12523</v>
      </c>
      <c r="AH252" t="s">
        <v>65</v>
      </c>
      <c r="AI252" t="s">
        <v>10913</v>
      </c>
      <c r="AL252" t="s">
        <v>1237</v>
      </c>
      <c r="AY252" t="s">
        <v>12524</v>
      </c>
      <c r="AZ252" t="s">
        <v>4734</v>
      </c>
      <c r="BA252" t="s">
        <v>12525</v>
      </c>
      <c r="BB252" t="s">
        <v>12526</v>
      </c>
      <c r="BD252" t="s">
        <v>72</v>
      </c>
      <c r="BG252" t="s">
        <v>12527</v>
      </c>
    </row>
    <row r="253" spans="1:59" x14ac:dyDescent="0.2">
      <c r="A253" s="1">
        <v>42790.667048611111</v>
      </c>
      <c r="B253" t="s">
        <v>59</v>
      </c>
      <c r="C253" t="s">
        <v>12528</v>
      </c>
      <c r="D253" t="str">
        <f>VLOOKUP(deactivate_assem[[#This Row],[Full Name]],assembly_staff_import[],1,0)</f>
        <v>Khush Kam-Au</v>
      </c>
      <c r="L253" t="s">
        <v>12204</v>
      </c>
      <c r="M253" t="s">
        <v>12205</v>
      </c>
      <c r="N253" t="s">
        <v>63</v>
      </c>
      <c r="T253" t="s">
        <v>12529</v>
      </c>
      <c r="AH253" t="s">
        <v>65</v>
      </c>
      <c r="AI253" t="s">
        <v>10913</v>
      </c>
      <c r="AL253" t="s">
        <v>67</v>
      </c>
      <c r="AY253" t="s">
        <v>12530</v>
      </c>
      <c r="AZ253" t="s">
        <v>12531</v>
      </c>
      <c r="BA253" t="s">
        <v>12532</v>
      </c>
      <c r="BB253" t="s">
        <v>426</v>
      </c>
      <c r="BD253" t="s">
        <v>72</v>
      </c>
      <c r="BG253" t="s">
        <v>12533</v>
      </c>
    </row>
    <row r="254" spans="1:59" x14ac:dyDescent="0.2">
      <c r="A254" s="1">
        <v>42790.667048611111</v>
      </c>
      <c r="B254" t="s">
        <v>59</v>
      </c>
      <c r="C254" t="s">
        <v>12534</v>
      </c>
      <c r="D254" t="str">
        <f>VLOOKUP(deactivate_assem[[#This Row],[Full Name]],assembly_staff_import[],1,0)</f>
        <v>Kevin P Moran</v>
      </c>
      <c r="M254" t="s">
        <v>11472</v>
      </c>
      <c r="T254" t="s">
        <v>12535</v>
      </c>
      <c r="AH254" t="s">
        <v>65</v>
      </c>
      <c r="AI254" t="s">
        <v>10913</v>
      </c>
      <c r="AL254" t="s">
        <v>1237</v>
      </c>
      <c r="AY254" t="s">
        <v>12536</v>
      </c>
      <c r="AZ254" t="s">
        <v>5903</v>
      </c>
      <c r="BA254" t="s">
        <v>12537</v>
      </c>
      <c r="BB254" t="s">
        <v>12538</v>
      </c>
      <c r="BD254" t="s">
        <v>72</v>
      </c>
      <c r="BG254" t="s">
        <v>12539</v>
      </c>
    </row>
    <row r="255" spans="1:59" x14ac:dyDescent="0.2">
      <c r="A255" s="1">
        <v>42790.667048611111</v>
      </c>
      <c r="B255" t="s">
        <v>59</v>
      </c>
      <c r="C255" t="s">
        <v>12540</v>
      </c>
      <c r="D255" t="str">
        <f>VLOOKUP(deactivate_assem[[#This Row],[Full Name]],assembly_staff_import[],1,0)</f>
        <v>Kevin M Scorsone</v>
      </c>
      <c r="M255" t="s">
        <v>12541</v>
      </c>
      <c r="T255" t="s">
        <v>12542</v>
      </c>
      <c r="AH255" t="s">
        <v>65</v>
      </c>
      <c r="AI255" t="s">
        <v>10913</v>
      </c>
      <c r="AL255" t="s">
        <v>1237</v>
      </c>
      <c r="AY255" t="s">
        <v>12543</v>
      </c>
      <c r="AZ255" t="s">
        <v>7896</v>
      </c>
      <c r="BA255" t="s">
        <v>12544</v>
      </c>
      <c r="BB255" t="s">
        <v>12545</v>
      </c>
      <c r="BD255" t="s">
        <v>72</v>
      </c>
      <c r="BG255" t="s">
        <v>12546</v>
      </c>
    </row>
    <row r="256" spans="1:59" x14ac:dyDescent="0.2">
      <c r="A256" s="1">
        <v>42790.667048611111</v>
      </c>
      <c r="B256" t="s">
        <v>59</v>
      </c>
      <c r="C256" t="s">
        <v>12547</v>
      </c>
      <c r="D256" t="str">
        <f>VLOOKUP(deactivate_assem[[#This Row],[Full Name]],assembly_staff_import[],1,0)</f>
        <v>Kevin M Perlow</v>
      </c>
      <c r="M256" t="s">
        <v>10958</v>
      </c>
      <c r="T256" t="s">
        <v>12548</v>
      </c>
      <c r="AH256" t="s">
        <v>65</v>
      </c>
      <c r="AI256" t="s">
        <v>10913</v>
      </c>
      <c r="AL256" t="s">
        <v>1237</v>
      </c>
      <c r="AY256" t="s">
        <v>12549</v>
      </c>
      <c r="AZ256" t="s">
        <v>7896</v>
      </c>
      <c r="BA256" t="s">
        <v>12550</v>
      </c>
      <c r="BB256" t="s">
        <v>116</v>
      </c>
      <c r="BD256" t="s">
        <v>72</v>
      </c>
      <c r="BG256" t="s">
        <v>12551</v>
      </c>
    </row>
    <row r="257" spans="1:59" x14ac:dyDescent="0.2">
      <c r="A257" s="1">
        <v>42790.667037037027</v>
      </c>
      <c r="B257" t="s">
        <v>59</v>
      </c>
      <c r="C257" t="s">
        <v>12552</v>
      </c>
      <c r="D257" t="str">
        <f>VLOOKUP(deactivate_assem[[#This Row],[Full Name]],assembly_staff_import[],1,0)</f>
        <v>Kevin G Wisniewski</v>
      </c>
      <c r="L257" t="s">
        <v>12553</v>
      </c>
      <c r="M257" t="s">
        <v>12554</v>
      </c>
      <c r="N257" t="s">
        <v>63</v>
      </c>
      <c r="T257" t="s">
        <v>12555</v>
      </c>
      <c r="AH257" t="s">
        <v>65</v>
      </c>
      <c r="AI257" t="s">
        <v>10913</v>
      </c>
      <c r="AL257" t="s">
        <v>67</v>
      </c>
      <c r="AY257" t="s">
        <v>12556</v>
      </c>
      <c r="AZ257" t="s">
        <v>1598</v>
      </c>
      <c r="BA257" t="s">
        <v>12557</v>
      </c>
      <c r="BB257" t="s">
        <v>12415</v>
      </c>
      <c r="BD257" t="s">
        <v>72</v>
      </c>
      <c r="BG257" t="s">
        <v>12558</v>
      </c>
    </row>
    <row r="258" spans="1:59" x14ac:dyDescent="0.2">
      <c r="A258" s="1">
        <v>42790.667037037027</v>
      </c>
      <c r="B258" t="s">
        <v>59</v>
      </c>
      <c r="C258" t="s">
        <v>12559</v>
      </c>
      <c r="D258" t="str">
        <f>VLOOKUP(deactivate_assem[[#This Row],[Full Name]],assembly_staff_import[],1,0)</f>
        <v>Kettena Cherestal</v>
      </c>
      <c r="M258" t="s">
        <v>10958</v>
      </c>
      <c r="T258" t="s">
        <v>12560</v>
      </c>
      <c r="AH258" t="s">
        <v>65</v>
      </c>
      <c r="AI258" t="s">
        <v>10913</v>
      </c>
      <c r="AL258" t="s">
        <v>1237</v>
      </c>
      <c r="AY258" t="s">
        <v>12561</v>
      </c>
      <c r="AZ258" t="s">
        <v>12562</v>
      </c>
      <c r="BA258" t="s">
        <v>12563</v>
      </c>
      <c r="BB258" t="s">
        <v>116</v>
      </c>
      <c r="BD258" t="s">
        <v>72</v>
      </c>
      <c r="BG258" t="s">
        <v>12564</v>
      </c>
    </row>
    <row r="259" spans="1:59" x14ac:dyDescent="0.2">
      <c r="A259" s="1">
        <v>42790.667037037027</v>
      </c>
      <c r="B259" t="s">
        <v>59</v>
      </c>
      <c r="C259" t="s">
        <v>12565</v>
      </c>
      <c r="D259" t="str">
        <f>VLOOKUP(deactivate_assem[[#This Row],[Full Name]],assembly_staff_import[],1,0)</f>
        <v>Kenny J Zheng</v>
      </c>
      <c r="L259" t="s">
        <v>11333</v>
      </c>
      <c r="M259" t="s">
        <v>11334</v>
      </c>
      <c r="N259" t="s">
        <v>63</v>
      </c>
      <c r="T259" t="s">
        <v>12566</v>
      </c>
      <c r="AH259" t="s">
        <v>65</v>
      </c>
      <c r="AI259" t="s">
        <v>10913</v>
      </c>
      <c r="AL259" t="s">
        <v>67</v>
      </c>
      <c r="AY259" t="s">
        <v>12567</v>
      </c>
      <c r="AZ259" t="s">
        <v>12568</v>
      </c>
      <c r="BA259" t="s">
        <v>12569</v>
      </c>
      <c r="BB259" t="s">
        <v>11219</v>
      </c>
      <c r="BD259" t="s">
        <v>72</v>
      </c>
      <c r="BG259" t="s">
        <v>12570</v>
      </c>
    </row>
    <row r="260" spans="1:59" x14ac:dyDescent="0.2">
      <c r="A260" s="1">
        <v>42790.667025462957</v>
      </c>
      <c r="B260" t="s">
        <v>59</v>
      </c>
      <c r="C260" t="s">
        <v>12571</v>
      </c>
      <c r="D260" t="str">
        <f>VLOOKUP(deactivate_assem[[#This Row],[Full Name]],assembly_staff_import[],1,0)</f>
        <v>Kelith G Appolon</v>
      </c>
      <c r="M260" t="s">
        <v>10958</v>
      </c>
      <c r="T260" t="s">
        <v>12572</v>
      </c>
      <c r="AH260" t="s">
        <v>65</v>
      </c>
      <c r="AI260" t="s">
        <v>10913</v>
      </c>
      <c r="AL260" t="s">
        <v>1237</v>
      </c>
      <c r="AY260" t="s">
        <v>12573</v>
      </c>
      <c r="AZ260" t="s">
        <v>12574</v>
      </c>
      <c r="BA260" t="s">
        <v>12575</v>
      </c>
      <c r="BB260" t="s">
        <v>116</v>
      </c>
      <c r="BD260" t="s">
        <v>72</v>
      </c>
      <c r="BG260" t="s">
        <v>12576</v>
      </c>
    </row>
    <row r="261" spans="1:59" x14ac:dyDescent="0.2">
      <c r="A261" s="1">
        <v>42790.667013888888</v>
      </c>
      <c r="B261" t="s">
        <v>59</v>
      </c>
      <c r="C261" t="s">
        <v>12577</v>
      </c>
      <c r="D261" t="str">
        <f>VLOOKUP(deactivate_assem[[#This Row],[Full Name]],assembly_staff_import[],1,0)</f>
        <v>Keith M Tubbs</v>
      </c>
      <c r="L261" t="s">
        <v>11966</v>
      </c>
      <c r="M261" t="s">
        <v>11967</v>
      </c>
      <c r="N261" t="s">
        <v>63</v>
      </c>
      <c r="T261" t="s">
        <v>12578</v>
      </c>
      <c r="AH261" t="s">
        <v>65</v>
      </c>
      <c r="AI261" t="s">
        <v>10913</v>
      </c>
      <c r="AL261" t="s">
        <v>67</v>
      </c>
      <c r="AY261" t="s">
        <v>12579</v>
      </c>
      <c r="AZ261" t="s">
        <v>6512</v>
      </c>
      <c r="BA261" t="s">
        <v>12580</v>
      </c>
      <c r="BB261" t="s">
        <v>236</v>
      </c>
      <c r="BD261" t="s">
        <v>72</v>
      </c>
      <c r="BG261" t="s">
        <v>12581</v>
      </c>
    </row>
    <row r="262" spans="1:59" x14ac:dyDescent="0.2">
      <c r="A262" s="1">
        <v>42790.667013888888</v>
      </c>
      <c r="B262" t="s">
        <v>59</v>
      </c>
      <c r="C262" t="s">
        <v>12582</v>
      </c>
      <c r="D262" t="str">
        <f>VLOOKUP(deactivate_assem[[#This Row],[Full Name]],assembly_staff_import[],1,0)</f>
        <v>Keith B Ericksen</v>
      </c>
      <c r="M262" t="s">
        <v>10958</v>
      </c>
      <c r="T262" t="s">
        <v>12583</v>
      </c>
      <c r="AH262" t="s">
        <v>65</v>
      </c>
      <c r="AI262" t="s">
        <v>10913</v>
      </c>
      <c r="AL262" t="s">
        <v>1237</v>
      </c>
      <c r="AY262" t="s">
        <v>12584</v>
      </c>
      <c r="AZ262" t="s">
        <v>4152</v>
      </c>
      <c r="BA262" t="s">
        <v>12585</v>
      </c>
      <c r="BB262" t="s">
        <v>116</v>
      </c>
      <c r="BD262" t="s">
        <v>72</v>
      </c>
      <c r="BG262" t="s">
        <v>12586</v>
      </c>
    </row>
    <row r="263" spans="1:59" x14ac:dyDescent="0.2">
      <c r="A263" s="1">
        <v>42790.667013888888</v>
      </c>
      <c r="B263" t="s">
        <v>59</v>
      </c>
      <c r="C263" t="s">
        <v>12587</v>
      </c>
      <c r="D263" t="str">
        <f>VLOOKUP(deactivate_assem[[#This Row],[Full Name]],assembly_staff_import[],1,0)</f>
        <v>Keely J Luce</v>
      </c>
      <c r="M263" t="s">
        <v>11094</v>
      </c>
      <c r="T263" t="s">
        <v>12588</v>
      </c>
      <c r="AH263" t="s">
        <v>65</v>
      </c>
      <c r="AI263" t="s">
        <v>10913</v>
      </c>
      <c r="AL263" t="s">
        <v>1237</v>
      </c>
      <c r="AY263" t="s">
        <v>12589</v>
      </c>
      <c r="AZ263" t="s">
        <v>12590</v>
      </c>
      <c r="BA263" t="s">
        <v>12591</v>
      </c>
      <c r="BB263" t="s">
        <v>1277</v>
      </c>
      <c r="BD263" t="s">
        <v>72</v>
      </c>
      <c r="BG263" t="s">
        <v>12592</v>
      </c>
    </row>
    <row r="264" spans="1:59" x14ac:dyDescent="0.2">
      <c r="A264" s="1">
        <v>42790.667013888888</v>
      </c>
      <c r="B264" t="s">
        <v>59</v>
      </c>
      <c r="C264" t="s">
        <v>12593</v>
      </c>
      <c r="D264" t="str">
        <f>VLOOKUP(deactivate_assem[[#This Row],[Full Name]],assembly_staff_import[],1,0)</f>
        <v>Kaylynn M Enright</v>
      </c>
      <c r="M264" t="s">
        <v>10958</v>
      </c>
      <c r="T264" t="s">
        <v>12594</v>
      </c>
      <c r="AH264" t="s">
        <v>65</v>
      </c>
      <c r="AI264" t="s">
        <v>10913</v>
      </c>
      <c r="AL264" t="s">
        <v>1237</v>
      </c>
      <c r="AY264" t="s">
        <v>12595</v>
      </c>
      <c r="AZ264" t="s">
        <v>12596</v>
      </c>
      <c r="BA264" t="s">
        <v>12597</v>
      </c>
      <c r="BB264" t="s">
        <v>116</v>
      </c>
      <c r="BD264" t="s">
        <v>72</v>
      </c>
      <c r="BG264" t="s">
        <v>12598</v>
      </c>
    </row>
    <row r="265" spans="1:59" x14ac:dyDescent="0.2">
      <c r="A265" s="1">
        <v>42790.667013888888</v>
      </c>
      <c r="B265" t="s">
        <v>59</v>
      </c>
      <c r="C265" t="s">
        <v>12599</v>
      </c>
      <c r="D265" t="str">
        <f>VLOOKUP(deactivate_assem[[#This Row],[Full Name]],assembly_staff_import[],1,0)</f>
        <v>Kayleigh B Metviner</v>
      </c>
      <c r="L265" t="s">
        <v>11403</v>
      </c>
      <c r="M265" t="s">
        <v>11404</v>
      </c>
      <c r="N265" t="s">
        <v>168</v>
      </c>
      <c r="T265" t="s">
        <v>12600</v>
      </c>
      <c r="AH265" t="s">
        <v>65</v>
      </c>
      <c r="AI265" t="s">
        <v>10913</v>
      </c>
      <c r="AL265" t="s">
        <v>67</v>
      </c>
      <c r="AY265" t="s">
        <v>12601</v>
      </c>
      <c r="AZ265" t="s">
        <v>12602</v>
      </c>
      <c r="BA265" t="s">
        <v>12603</v>
      </c>
      <c r="BB265" t="s">
        <v>11033</v>
      </c>
      <c r="BD265" t="s">
        <v>72</v>
      </c>
      <c r="BG265" t="s">
        <v>12604</v>
      </c>
    </row>
    <row r="266" spans="1:59" x14ac:dyDescent="0.2">
      <c r="A266" s="1">
        <v>42790.667013888888</v>
      </c>
      <c r="B266" t="s">
        <v>59</v>
      </c>
      <c r="C266" t="s">
        <v>12605</v>
      </c>
      <c r="D266" t="str">
        <f>VLOOKUP(deactivate_assem[[#This Row],[Full Name]],assembly_staff_import[],1,0)</f>
        <v>Kayla M Potter</v>
      </c>
      <c r="M266" t="s">
        <v>10958</v>
      </c>
      <c r="T266" t="s">
        <v>12606</v>
      </c>
      <c r="AH266" t="s">
        <v>65</v>
      </c>
      <c r="AI266" t="s">
        <v>10913</v>
      </c>
      <c r="AL266" t="s">
        <v>1237</v>
      </c>
      <c r="AY266" t="s">
        <v>12607</v>
      </c>
      <c r="AZ266" t="s">
        <v>12608</v>
      </c>
      <c r="BA266" t="s">
        <v>12609</v>
      </c>
      <c r="BB266" t="s">
        <v>116</v>
      </c>
      <c r="BD266" t="s">
        <v>72</v>
      </c>
      <c r="BG266" t="s">
        <v>12610</v>
      </c>
    </row>
    <row r="267" spans="1:59" x14ac:dyDescent="0.2">
      <c r="A267" s="1">
        <v>42790.667013888888</v>
      </c>
      <c r="B267" t="s">
        <v>59</v>
      </c>
      <c r="C267" t="s">
        <v>12611</v>
      </c>
      <c r="D267" t="str">
        <f>VLOOKUP(deactivate_assem[[#This Row],[Full Name]],assembly_staff_import[],1,0)</f>
        <v>Kayla E Perry</v>
      </c>
      <c r="M267" t="s">
        <v>10958</v>
      </c>
      <c r="T267" t="s">
        <v>12612</v>
      </c>
      <c r="AH267" t="s">
        <v>65</v>
      </c>
      <c r="AI267" t="s">
        <v>10913</v>
      </c>
      <c r="AL267" t="s">
        <v>1237</v>
      </c>
      <c r="AY267" t="s">
        <v>12613</v>
      </c>
      <c r="AZ267" t="s">
        <v>12614</v>
      </c>
      <c r="BA267" t="s">
        <v>140</v>
      </c>
      <c r="BB267" t="s">
        <v>116</v>
      </c>
      <c r="BD267" t="s">
        <v>72</v>
      </c>
      <c r="BG267" t="s">
        <v>12615</v>
      </c>
    </row>
    <row r="268" spans="1:59" x14ac:dyDescent="0.2">
      <c r="A268" s="1">
        <v>42790.667013888888</v>
      </c>
      <c r="B268" t="s">
        <v>59</v>
      </c>
      <c r="C268" t="s">
        <v>12616</v>
      </c>
      <c r="D268" t="str">
        <f>VLOOKUP(deactivate_assem[[#This Row],[Full Name]],assembly_staff_import[],1,0)</f>
        <v>Kayla B Epstein</v>
      </c>
      <c r="L268" t="s">
        <v>11380</v>
      </c>
      <c r="M268" t="s">
        <v>11381</v>
      </c>
      <c r="N268" t="s">
        <v>63</v>
      </c>
      <c r="T268" t="s">
        <v>12617</v>
      </c>
      <c r="AH268" t="s">
        <v>65</v>
      </c>
      <c r="AI268" t="s">
        <v>10913</v>
      </c>
      <c r="AL268" t="s">
        <v>67</v>
      </c>
      <c r="AY268" t="s">
        <v>12618</v>
      </c>
      <c r="AZ268" t="s">
        <v>12619</v>
      </c>
      <c r="BA268" t="s">
        <v>12620</v>
      </c>
      <c r="BB268" t="s">
        <v>10955</v>
      </c>
      <c r="BD268" t="s">
        <v>72</v>
      </c>
      <c r="BG268" t="s">
        <v>12621</v>
      </c>
    </row>
    <row r="269" spans="1:59" x14ac:dyDescent="0.2">
      <c r="A269" s="1">
        <v>42790.667002314818</v>
      </c>
      <c r="B269" t="s">
        <v>59</v>
      </c>
      <c r="C269" t="s">
        <v>12622</v>
      </c>
      <c r="D269" t="str">
        <f>VLOOKUP(deactivate_assem[[#This Row],[Full Name]],assembly_staff_import[],1,0)</f>
        <v>Kathleen S Keyser</v>
      </c>
      <c r="L269" t="s">
        <v>4984</v>
      </c>
      <c r="M269" t="s">
        <v>11036</v>
      </c>
      <c r="N269" t="s">
        <v>63</v>
      </c>
      <c r="T269" t="s">
        <v>12623</v>
      </c>
      <c r="AH269" t="s">
        <v>65</v>
      </c>
      <c r="AI269" t="s">
        <v>10913</v>
      </c>
      <c r="AL269" t="s">
        <v>67</v>
      </c>
      <c r="AY269" t="s">
        <v>12624</v>
      </c>
      <c r="AZ269" t="s">
        <v>12625</v>
      </c>
      <c r="BA269" t="s">
        <v>12626</v>
      </c>
      <c r="BB269" t="s">
        <v>12627</v>
      </c>
      <c r="BD269" t="s">
        <v>72</v>
      </c>
      <c r="BG269" t="s">
        <v>12628</v>
      </c>
    </row>
    <row r="270" spans="1:59" x14ac:dyDescent="0.2">
      <c r="A270" s="1">
        <v>42790.667002314818</v>
      </c>
      <c r="B270" t="s">
        <v>59</v>
      </c>
      <c r="C270" t="s">
        <v>12629</v>
      </c>
      <c r="D270" t="str">
        <f>VLOOKUP(deactivate_assem[[#This Row],[Full Name]],assembly_staff_import[],1,0)</f>
        <v>Kathleen S Hollis</v>
      </c>
      <c r="L270" t="s">
        <v>12630</v>
      </c>
      <c r="M270" t="s">
        <v>12631</v>
      </c>
      <c r="N270" t="s">
        <v>63</v>
      </c>
      <c r="T270" t="s">
        <v>12632</v>
      </c>
      <c r="AH270" t="s">
        <v>65</v>
      </c>
      <c r="AI270" t="s">
        <v>10913</v>
      </c>
      <c r="AL270" t="s">
        <v>67</v>
      </c>
      <c r="AY270" t="s">
        <v>12633</v>
      </c>
      <c r="AZ270" t="s">
        <v>12625</v>
      </c>
      <c r="BA270" t="s">
        <v>12634</v>
      </c>
      <c r="BB270" t="s">
        <v>426</v>
      </c>
      <c r="BD270" t="s">
        <v>72</v>
      </c>
      <c r="BG270" t="s">
        <v>12635</v>
      </c>
    </row>
    <row r="271" spans="1:59" x14ac:dyDescent="0.2">
      <c r="A271" s="1">
        <v>42790.667002314818</v>
      </c>
      <c r="B271" t="s">
        <v>59</v>
      </c>
      <c r="C271" t="s">
        <v>12636</v>
      </c>
      <c r="D271" t="str">
        <f>VLOOKUP(deactivate_assem[[#This Row],[Full Name]],assembly_staff_import[],1,0)</f>
        <v>Kathleen N Soriano</v>
      </c>
      <c r="L271" t="s">
        <v>12637</v>
      </c>
      <c r="M271" t="s">
        <v>12638</v>
      </c>
      <c r="N271" t="s">
        <v>168</v>
      </c>
      <c r="T271" t="s">
        <v>12639</v>
      </c>
      <c r="AH271" t="s">
        <v>65</v>
      </c>
      <c r="AI271" t="s">
        <v>10913</v>
      </c>
      <c r="AL271" t="s">
        <v>67</v>
      </c>
      <c r="AY271" t="s">
        <v>12640</v>
      </c>
      <c r="AZ271" t="s">
        <v>12641</v>
      </c>
      <c r="BA271" t="s">
        <v>12642</v>
      </c>
      <c r="BB271" t="s">
        <v>12643</v>
      </c>
      <c r="BD271" t="s">
        <v>72</v>
      </c>
      <c r="BG271" t="s">
        <v>12644</v>
      </c>
    </row>
    <row r="272" spans="1:59" x14ac:dyDescent="0.2">
      <c r="A272" s="1">
        <v>42790.666990740741</v>
      </c>
      <c r="B272" t="s">
        <v>59</v>
      </c>
      <c r="C272" t="s">
        <v>12645</v>
      </c>
      <c r="D272" t="str">
        <f>VLOOKUP(deactivate_assem[[#This Row],[Full Name]],assembly_staff_import[],1,0)</f>
        <v>Katherine N Allacco</v>
      </c>
      <c r="M272" t="s">
        <v>11162</v>
      </c>
      <c r="T272" t="s">
        <v>12646</v>
      </c>
      <c r="AH272" t="s">
        <v>65</v>
      </c>
      <c r="AI272" t="s">
        <v>10913</v>
      </c>
      <c r="AL272" t="s">
        <v>1237</v>
      </c>
      <c r="AY272" t="s">
        <v>12647</v>
      </c>
      <c r="AZ272" t="s">
        <v>12648</v>
      </c>
      <c r="BA272" t="s">
        <v>12649</v>
      </c>
      <c r="BB272" t="s">
        <v>11167</v>
      </c>
      <c r="BD272" t="s">
        <v>72</v>
      </c>
      <c r="BG272" t="s">
        <v>12650</v>
      </c>
    </row>
    <row r="273" spans="1:59" x14ac:dyDescent="0.2">
      <c r="A273" s="1">
        <v>42790.666979166657</v>
      </c>
      <c r="B273" t="s">
        <v>59</v>
      </c>
      <c r="C273" t="s">
        <v>12651</v>
      </c>
      <c r="D273" t="str">
        <f>VLOOKUP(deactivate_assem[[#This Row],[Full Name]],assembly_staff_import[],1,0)</f>
        <v>Katherine M Franger</v>
      </c>
      <c r="L273" t="s">
        <v>12652</v>
      </c>
      <c r="M273" t="s">
        <v>12653</v>
      </c>
      <c r="N273" t="s">
        <v>63</v>
      </c>
      <c r="T273" t="s">
        <v>12654</v>
      </c>
      <c r="AH273" t="s">
        <v>65</v>
      </c>
      <c r="AI273" t="s">
        <v>10913</v>
      </c>
      <c r="AL273" t="s">
        <v>67</v>
      </c>
      <c r="AY273" t="s">
        <v>12655</v>
      </c>
      <c r="AZ273" t="s">
        <v>12656</v>
      </c>
      <c r="BA273" t="s">
        <v>12657</v>
      </c>
      <c r="BB273" t="s">
        <v>236</v>
      </c>
      <c r="BD273" t="s">
        <v>72</v>
      </c>
      <c r="BG273" t="s">
        <v>12658</v>
      </c>
    </row>
    <row r="274" spans="1:59" x14ac:dyDescent="0.2">
      <c r="A274" s="1">
        <v>42790.666979166657</v>
      </c>
      <c r="B274" t="s">
        <v>59</v>
      </c>
      <c r="C274" t="s">
        <v>12659</v>
      </c>
      <c r="D274" t="str">
        <f>VLOOKUP(deactivate_assem[[#This Row],[Full Name]],assembly_staff_import[],1,0)</f>
        <v>Katherine I Jesaitis</v>
      </c>
      <c r="M274" t="s">
        <v>11236</v>
      </c>
      <c r="T274" t="s">
        <v>12660</v>
      </c>
      <c r="AH274" t="s">
        <v>65</v>
      </c>
      <c r="AI274" t="s">
        <v>10913</v>
      </c>
      <c r="AL274" t="s">
        <v>1237</v>
      </c>
      <c r="AY274" t="s">
        <v>12661</v>
      </c>
      <c r="AZ274" t="s">
        <v>12662</v>
      </c>
      <c r="BA274" t="s">
        <v>12663</v>
      </c>
      <c r="BB274" t="s">
        <v>11240</v>
      </c>
      <c r="BD274" t="s">
        <v>72</v>
      </c>
      <c r="BG274" t="s">
        <v>12664</v>
      </c>
    </row>
    <row r="275" spans="1:59" x14ac:dyDescent="0.2">
      <c r="A275" s="1">
        <v>42790.666979166657</v>
      </c>
      <c r="B275" t="s">
        <v>59</v>
      </c>
      <c r="C275" t="s">
        <v>12665</v>
      </c>
      <c r="D275" t="str">
        <f>VLOOKUP(deactivate_assem[[#This Row],[Full Name]],assembly_staff_import[],1,0)</f>
        <v>Kate W Ng</v>
      </c>
      <c r="M275" t="s">
        <v>12666</v>
      </c>
      <c r="T275" t="s">
        <v>12667</v>
      </c>
      <c r="AH275" t="s">
        <v>65</v>
      </c>
      <c r="AI275" t="s">
        <v>10913</v>
      </c>
      <c r="AL275" t="s">
        <v>1237</v>
      </c>
      <c r="AY275" t="s">
        <v>12668</v>
      </c>
      <c r="AZ275" t="s">
        <v>12669</v>
      </c>
      <c r="BA275" t="s">
        <v>5591</v>
      </c>
      <c r="BB275" t="s">
        <v>7232</v>
      </c>
      <c r="BD275" t="s">
        <v>72</v>
      </c>
      <c r="BG275" t="s">
        <v>12670</v>
      </c>
    </row>
    <row r="276" spans="1:59" x14ac:dyDescent="0.2">
      <c r="A276" s="1">
        <v>42790.666979166657</v>
      </c>
      <c r="B276" t="s">
        <v>59</v>
      </c>
      <c r="C276" t="s">
        <v>12671</v>
      </c>
      <c r="D276" t="str">
        <f>VLOOKUP(deactivate_assem[[#This Row],[Full Name]],assembly_staff_import[],1,0)</f>
        <v>Karina E Coraisaca</v>
      </c>
      <c r="M276" t="s">
        <v>10958</v>
      </c>
      <c r="T276" t="s">
        <v>12672</v>
      </c>
      <c r="AH276" t="s">
        <v>65</v>
      </c>
      <c r="AI276" t="s">
        <v>10913</v>
      </c>
      <c r="AL276" t="s">
        <v>1237</v>
      </c>
      <c r="AY276" t="s">
        <v>12673</v>
      </c>
      <c r="AZ276" t="s">
        <v>12674</v>
      </c>
      <c r="BA276" t="s">
        <v>12675</v>
      </c>
      <c r="BB276" t="s">
        <v>116</v>
      </c>
      <c r="BD276" t="s">
        <v>72</v>
      </c>
      <c r="BG276" t="s">
        <v>12676</v>
      </c>
    </row>
    <row r="277" spans="1:59" x14ac:dyDescent="0.2">
      <c r="A277" s="1">
        <v>42790.666979166657</v>
      </c>
      <c r="B277" t="s">
        <v>59</v>
      </c>
      <c r="C277" t="s">
        <v>12677</v>
      </c>
      <c r="D277" t="str">
        <f>VLOOKUP(deactivate_assem[[#This Row],[Full Name]],assembly_staff_import[],1,0)</f>
        <v>Karim M Arab</v>
      </c>
      <c r="M277" t="s">
        <v>12678</v>
      </c>
      <c r="T277" t="s">
        <v>12679</v>
      </c>
      <c r="AH277" t="s">
        <v>65</v>
      </c>
      <c r="AI277" t="s">
        <v>10913</v>
      </c>
      <c r="AL277" t="s">
        <v>1237</v>
      </c>
      <c r="AY277" t="s">
        <v>12680</v>
      </c>
      <c r="AZ277" t="s">
        <v>12681</v>
      </c>
      <c r="BA277" t="s">
        <v>12682</v>
      </c>
      <c r="BB277" t="s">
        <v>426</v>
      </c>
      <c r="BD277" t="s">
        <v>72</v>
      </c>
      <c r="BG277" t="s">
        <v>12683</v>
      </c>
    </row>
    <row r="278" spans="1:59" x14ac:dyDescent="0.2">
      <c r="A278" s="1">
        <v>42790.666979166657</v>
      </c>
      <c r="B278" t="s">
        <v>59</v>
      </c>
      <c r="C278" t="s">
        <v>12684</v>
      </c>
      <c r="D278" t="str">
        <f>VLOOKUP(deactivate_assem[[#This Row],[Full Name]],assembly_staff_import[],1,0)</f>
        <v>Karen S Mc Arthur</v>
      </c>
      <c r="L278" t="s">
        <v>11206</v>
      </c>
      <c r="M278" t="s">
        <v>11207</v>
      </c>
      <c r="N278" t="s">
        <v>63</v>
      </c>
      <c r="T278" t="s">
        <v>12685</v>
      </c>
      <c r="AH278" t="s">
        <v>65</v>
      </c>
      <c r="AI278" t="s">
        <v>10913</v>
      </c>
      <c r="AL278" t="s">
        <v>67</v>
      </c>
      <c r="AY278" t="s">
        <v>12686</v>
      </c>
      <c r="AZ278" t="s">
        <v>12687</v>
      </c>
      <c r="BA278" t="s">
        <v>12688</v>
      </c>
      <c r="BB278" t="s">
        <v>11316</v>
      </c>
      <c r="BD278" t="s">
        <v>72</v>
      </c>
      <c r="BG278" t="s">
        <v>12689</v>
      </c>
    </row>
    <row r="279" spans="1:59" x14ac:dyDescent="0.2">
      <c r="A279" s="1">
        <v>42790.666967592602</v>
      </c>
      <c r="B279" t="s">
        <v>59</v>
      </c>
      <c r="C279" t="s">
        <v>12690</v>
      </c>
      <c r="D279" t="str">
        <f>VLOOKUP(deactivate_assem[[#This Row],[Full Name]],assembly_staff_import[],1,0)</f>
        <v>Karen R Blumer</v>
      </c>
      <c r="L279" t="s">
        <v>12691</v>
      </c>
      <c r="M279" t="s">
        <v>12692</v>
      </c>
      <c r="N279" t="s">
        <v>63</v>
      </c>
      <c r="T279" t="s">
        <v>12693</v>
      </c>
      <c r="AH279" t="s">
        <v>65</v>
      </c>
      <c r="AI279" t="s">
        <v>10913</v>
      </c>
      <c r="AL279" t="s">
        <v>67</v>
      </c>
      <c r="AY279" t="s">
        <v>12694</v>
      </c>
      <c r="AZ279" t="s">
        <v>12695</v>
      </c>
      <c r="BA279" t="s">
        <v>12696</v>
      </c>
      <c r="BB279" t="s">
        <v>12697</v>
      </c>
      <c r="BD279" t="s">
        <v>72</v>
      </c>
      <c r="BG279" t="s">
        <v>12698</v>
      </c>
    </row>
    <row r="280" spans="1:59" x14ac:dyDescent="0.2">
      <c r="A280" s="1">
        <v>42790.666956018518</v>
      </c>
      <c r="B280" t="s">
        <v>59</v>
      </c>
      <c r="C280" t="s">
        <v>12699</v>
      </c>
      <c r="D280" t="str">
        <f>VLOOKUP(deactivate_assem[[#This Row],[Full Name]],assembly_staff_import[],1,0)</f>
        <v>Kajus Normantas</v>
      </c>
      <c r="M280" t="s">
        <v>10958</v>
      </c>
      <c r="T280" t="s">
        <v>12700</v>
      </c>
      <c r="AH280" t="s">
        <v>65</v>
      </c>
      <c r="AI280" t="s">
        <v>10913</v>
      </c>
      <c r="AL280" t="s">
        <v>1237</v>
      </c>
      <c r="AY280" t="s">
        <v>12701</v>
      </c>
      <c r="AZ280" t="s">
        <v>12702</v>
      </c>
      <c r="BA280" t="s">
        <v>12703</v>
      </c>
      <c r="BB280" t="s">
        <v>116</v>
      </c>
      <c r="BD280" t="s">
        <v>72</v>
      </c>
      <c r="BG280" t="s">
        <v>12704</v>
      </c>
    </row>
    <row r="281" spans="1:59" x14ac:dyDescent="0.2">
      <c r="A281" s="1">
        <v>42790.666956018518</v>
      </c>
      <c r="B281" t="s">
        <v>59</v>
      </c>
      <c r="C281" t="s">
        <v>12705</v>
      </c>
      <c r="D281" t="str">
        <f>VLOOKUP(deactivate_assem[[#This Row],[Full Name]],assembly_staff_import[],1,0)</f>
        <v>Justyn J Turner</v>
      </c>
      <c r="M281" t="s">
        <v>11162</v>
      </c>
      <c r="T281" t="s">
        <v>12706</v>
      </c>
      <c r="AH281" t="s">
        <v>65</v>
      </c>
      <c r="AI281" t="s">
        <v>10913</v>
      </c>
      <c r="AL281" t="s">
        <v>1237</v>
      </c>
      <c r="AY281" t="s">
        <v>12707</v>
      </c>
      <c r="AZ281" t="s">
        <v>12708</v>
      </c>
      <c r="BA281" t="s">
        <v>12433</v>
      </c>
      <c r="BB281" t="s">
        <v>11167</v>
      </c>
      <c r="BD281" t="s">
        <v>72</v>
      </c>
      <c r="BG281" t="s">
        <v>12709</v>
      </c>
    </row>
    <row r="282" spans="1:59" x14ac:dyDescent="0.2">
      <c r="A282" s="1">
        <v>42790.666956018518</v>
      </c>
      <c r="B282" t="s">
        <v>59</v>
      </c>
      <c r="C282" t="s">
        <v>12710</v>
      </c>
      <c r="D282" t="str">
        <f>VLOOKUP(deactivate_assem[[#This Row],[Full Name]],assembly_staff_import[],1,0)</f>
        <v>Justin M Birzon</v>
      </c>
      <c r="M282" t="s">
        <v>11236</v>
      </c>
      <c r="T282" t="s">
        <v>12711</v>
      </c>
      <c r="AH282" t="s">
        <v>65</v>
      </c>
      <c r="AI282" t="s">
        <v>10913</v>
      </c>
      <c r="AL282" t="s">
        <v>1237</v>
      </c>
      <c r="AY282" t="s">
        <v>12712</v>
      </c>
      <c r="AZ282" t="s">
        <v>12713</v>
      </c>
      <c r="BA282" t="s">
        <v>7473</v>
      </c>
      <c r="BB282" t="s">
        <v>11482</v>
      </c>
      <c r="BD282" t="s">
        <v>72</v>
      </c>
      <c r="BG282" t="s">
        <v>12714</v>
      </c>
    </row>
    <row r="283" spans="1:59" x14ac:dyDescent="0.2">
      <c r="A283" s="1">
        <v>42790.666944444441</v>
      </c>
      <c r="B283" t="s">
        <v>59</v>
      </c>
      <c r="C283" t="s">
        <v>12715</v>
      </c>
      <c r="D283" t="str">
        <f>VLOOKUP(deactivate_assem[[#This Row],[Full Name]],assembly_staff_import[],1,0)</f>
        <v>Judith M Cruz</v>
      </c>
      <c r="L283" t="s">
        <v>11768</v>
      </c>
      <c r="M283" t="s">
        <v>11769</v>
      </c>
      <c r="N283" t="s">
        <v>168</v>
      </c>
      <c r="AH283" t="s">
        <v>65</v>
      </c>
      <c r="AI283" t="s">
        <v>10913</v>
      </c>
      <c r="AL283" t="s">
        <v>67</v>
      </c>
      <c r="AY283" t="s">
        <v>12716</v>
      </c>
      <c r="AZ283" t="s">
        <v>12717</v>
      </c>
      <c r="BA283" t="s">
        <v>1490</v>
      </c>
      <c r="BB283" t="s">
        <v>11972</v>
      </c>
      <c r="BD283" t="s">
        <v>72</v>
      </c>
      <c r="BG283" t="s">
        <v>12718</v>
      </c>
    </row>
    <row r="284" spans="1:59" x14ac:dyDescent="0.2">
      <c r="A284" s="1">
        <v>42790.666944444441</v>
      </c>
      <c r="B284" t="s">
        <v>59</v>
      </c>
      <c r="C284" t="s">
        <v>12719</v>
      </c>
      <c r="D284" t="str">
        <f>VLOOKUP(deactivate_assem[[#This Row],[Full Name]],assembly_staff_import[],1,0)</f>
        <v>Jude P Washock</v>
      </c>
      <c r="M284" t="s">
        <v>10958</v>
      </c>
      <c r="T284" t="s">
        <v>12720</v>
      </c>
      <c r="AH284" t="s">
        <v>65</v>
      </c>
      <c r="AI284" t="s">
        <v>10913</v>
      </c>
      <c r="AL284" t="s">
        <v>1237</v>
      </c>
      <c r="AY284" t="s">
        <v>12721</v>
      </c>
      <c r="AZ284" t="s">
        <v>12722</v>
      </c>
      <c r="BA284" t="s">
        <v>12723</v>
      </c>
      <c r="BB284" t="s">
        <v>116</v>
      </c>
      <c r="BD284" t="s">
        <v>72</v>
      </c>
      <c r="BG284" t="s">
        <v>12724</v>
      </c>
    </row>
    <row r="285" spans="1:59" x14ac:dyDescent="0.2">
      <c r="A285" s="1">
        <v>42790.666932870372</v>
      </c>
      <c r="B285" t="s">
        <v>59</v>
      </c>
      <c r="C285" t="s">
        <v>12725</v>
      </c>
      <c r="D285" t="str">
        <f>VLOOKUP(deactivate_assem[[#This Row],[Full Name]],assembly_staff_import[],1,0)</f>
        <v>Joshua L Mouzon</v>
      </c>
      <c r="M285" t="s">
        <v>10958</v>
      </c>
      <c r="T285" t="s">
        <v>12726</v>
      </c>
      <c r="AH285" t="s">
        <v>65</v>
      </c>
      <c r="AI285" t="s">
        <v>10913</v>
      </c>
      <c r="AL285" t="s">
        <v>1237</v>
      </c>
      <c r="AY285" t="s">
        <v>12727</v>
      </c>
      <c r="AZ285" t="s">
        <v>12728</v>
      </c>
      <c r="BA285" t="s">
        <v>12729</v>
      </c>
      <c r="BB285" t="s">
        <v>116</v>
      </c>
      <c r="BD285" t="s">
        <v>72</v>
      </c>
      <c r="BG285" t="s">
        <v>12730</v>
      </c>
    </row>
    <row r="286" spans="1:59" x14ac:dyDescent="0.2">
      <c r="A286" s="1">
        <v>42790.666921296302</v>
      </c>
      <c r="B286" t="s">
        <v>59</v>
      </c>
      <c r="C286" t="s">
        <v>12731</v>
      </c>
      <c r="D286" t="str">
        <f>VLOOKUP(deactivate_assem[[#This Row],[Full Name]],assembly_staff_import[],1,0)</f>
        <v>Joshua K Ragland</v>
      </c>
      <c r="M286" t="s">
        <v>10958</v>
      </c>
      <c r="T286" t="s">
        <v>12732</v>
      </c>
      <c r="AH286" t="s">
        <v>65</v>
      </c>
      <c r="AI286" t="s">
        <v>10913</v>
      </c>
      <c r="AL286" t="s">
        <v>1237</v>
      </c>
      <c r="AY286" t="s">
        <v>12733</v>
      </c>
      <c r="AZ286" t="s">
        <v>4455</v>
      </c>
      <c r="BA286" t="s">
        <v>12734</v>
      </c>
      <c r="BB286" t="s">
        <v>116</v>
      </c>
      <c r="BD286" t="s">
        <v>72</v>
      </c>
      <c r="BG286" t="s">
        <v>12735</v>
      </c>
    </row>
    <row r="287" spans="1:59" x14ac:dyDescent="0.2">
      <c r="A287" s="1">
        <v>42790.666921296302</v>
      </c>
      <c r="B287" t="s">
        <v>59</v>
      </c>
      <c r="C287" t="s">
        <v>12736</v>
      </c>
      <c r="D287" t="str">
        <f>VLOOKUP(deactivate_assem[[#This Row],[Full Name]],assembly_staff_import[],1,0)</f>
        <v>Joshua A Board</v>
      </c>
      <c r="L287" t="s">
        <v>12737</v>
      </c>
      <c r="M287" t="s">
        <v>12738</v>
      </c>
      <c r="N287" t="s">
        <v>63</v>
      </c>
      <c r="T287" t="s">
        <v>12739</v>
      </c>
      <c r="AH287" t="s">
        <v>65</v>
      </c>
      <c r="AI287" t="s">
        <v>10913</v>
      </c>
      <c r="AL287" t="s">
        <v>67</v>
      </c>
      <c r="AY287" t="s">
        <v>12740</v>
      </c>
      <c r="AZ287" t="s">
        <v>12741</v>
      </c>
      <c r="BA287" t="s">
        <v>12742</v>
      </c>
      <c r="BB287" t="s">
        <v>426</v>
      </c>
      <c r="BD287" t="s">
        <v>72</v>
      </c>
      <c r="BG287" t="s">
        <v>12743</v>
      </c>
    </row>
    <row r="288" spans="1:59" x14ac:dyDescent="0.2">
      <c r="A288" s="1">
        <v>42790.666921296302</v>
      </c>
      <c r="B288" t="s">
        <v>59</v>
      </c>
      <c r="C288" t="s">
        <v>12744</v>
      </c>
      <c r="D288" t="str">
        <f>VLOOKUP(deactivate_assem[[#This Row],[Full Name]],assembly_staff_import[],1,0)</f>
        <v>Josephina M Rivera</v>
      </c>
      <c r="M288" t="s">
        <v>10958</v>
      </c>
      <c r="T288" t="s">
        <v>12745</v>
      </c>
      <c r="AH288" t="s">
        <v>65</v>
      </c>
      <c r="AI288" t="s">
        <v>10913</v>
      </c>
      <c r="AL288" t="s">
        <v>1237</v>
      </c>
      <c r="AY288" t="s">
        <v>12746</v>
      </c>
      <c r="AZ288" t="s">
        <v>12747</v>
      </c>
      <c r="BA288" t="s">
        <v>5108</v>
      </c>
      <c r="BB288" t="s">
        <v>116</v>
      </c>
      <c r="BD288" t="s">
        <v>72</v>
      </c>
      <c r="BG288" t="s">
        <v>12748</v>
      </c>
    </row>
    <row r="289" spans="1:59" x14ac:dyDescent="0.2">
      <c r="A289" s="1">
        <v>42790.666921296302</v>
      </c>
      <c r="B289" t="s">
        <v>59</v>
      </c>
      <c r="C289" t="s">
        <v>12749</v>
      </c>
      <c r="D289" t="str">
        <f>VLOOKUP(deactivate_assem[[#This Row],[Full Name]],assembly_staff_import[],1,0)</f>
        <v>Joseph T Theall</v>
      </c>
      <c r="L289" t="s">
        <v>4984</v>
      </c>
      <c r="M289" t="s">
        <v>11036</v>
      </c>
      <c r="N289" t="s">
        <v>168</v>
      </c>
      <c r="T289" t="s">
        <v>12750</v>
      </c>
      <c r="AH289" t="s">
        <v>65</v>
      </c>
      <c r="AI289" t="s">
        <v>10913</v>
      </c>
      <c r="AL289" t="s">
        <v>67</v>
      </c>
      <c r="AY289" t="s">
        <v>12751</v>
      </c>
      <c r="AZ289" t="s">
        <v>12752</v>
      </c>
      <c r="BA289" t="s">
        <v>12753</v>
      </c>
      <c r="BB289" t="s">
        <v>10971</v>
      </c>
      <c r="BD289" t="s">
        <v>72</v>
      </c>
      <c r="BG289" t="s">
        <v>12754</v>
      </c>
    </row>
    <row r="290" spans="1:59" x14ac:dyDescent="0.2">
      <c r="A290" s="1">
        <v>42790.666921296302</v>
      </c>
      <c r="B290" t="s">
        <v>59</v>
      </c>
      <c r="C290" t="s">
        <v>12755</v>
      </c>
      <c r="D290" t="str">
        <f>VLOOKUP(deactivate_assem[[#This Row],[Full Name]],assembly_staff_import[],1,0)</f>
        <v>Joseph J Orlando</v>
      </c>
      <c r="L290" t="s">
        <v>11675</v>
      </c>
      <c r="M290" t="s">
        <v>11676</v>
      </c>
      <c r="N290" t="s">
        <v>63</v>
      </c>
      <c r="T290" t="s">
        <v>12756</v>
      </c>
      <c r="AH290" t="s">
        <v>65</v>
      </c>
      <c r="AI290" t="s">
        <v>10913</v>
      </c>
      <c r="AL290" t="s">
        <v>67</v>
      </c>
      <c r="AY290" t="s">
        <v>12757</v>
      </c>
      <c r="AZ290" t="s">
        <v>8350</v>
      </c>
      <c r="BA290" t="s">
        <v>12758</v>
      </c>
      <c r="BB290" t="s">
        <v>426</v>
      </c>
      <c r="BD290" t="s">
        <v>72</v>
      </c>
      <c r="BG290" t="s">
        <v>12759</v>
      </c>
    </row>
    <row r="291" spans="1:59" x14ac:dyDescent="0.2">
      <c r="A291" s="1">
        <v>42790.666909722233</v>
      </c>
      <c r="B291" t="s">
        <v>59</v>
      </c>
      <c r="C291" t="s">
        <v>12760</v>
      </c>
      <c r="D291" t="str">
        <f>VLOOKUP(deactivate_assem[[#This Row],[Full Name]],assembly_staff_import[],1,0)</f>
        <v>Joseph I Lanzilotta</v>
      </c>
      <c r="L291" t="s">
        <v>12305</v>
      </c>
      <c r="M291" t="s">
        <v>12306</v>
      </c>
      <c r="N291" t="s">
        <v>63</v>
      </c>
      <c r="T291" t="s">
        <v>12761</v>
      </c>
      <c r="AH291" t="s">
        <v>65</v>
      </c>
      <c r="AI291" t="s">
        <v>10913</v>
      </c>
      <c r="AL291" t="s">
        <v>67</v>
      </c>
      <c r="AY291" t="s">
        <v>12762</v>
      </c>
      <c r="AZ291" t="s">
        <v>12763</v>
      </c>
      <c r="BA291" t="s">
        <v>12764</v>
      </c>
      <c r="BB291" t="s">
        <v>11033</v>
      </c>
      <c r="BD291" t="s">
        <v>72</v>
      </c>
      <c r="BG291" t="s">
        <v>12765</v>
      </c>
    </row>
    <row r="292" spans="1:59" x14ac:dyDescent="0.2">
      <c r="A292" s="1">
        <v>42790.666909722233</v>
      </c>
      <c r="B292" t="s">
        <v>59</v>
      </c>
      <c r="C292" t="s">
        <v>12766</v>
      </c>
      <c r="D292" t="str">
        <f>VLOOKUP(deactivate_assem[[#This Row],[Full Name]],assembly_staff_import[],1,0)</f>
        <v>Joseph Ham</v>
      </c>
      <c r="L292" t="s">
        <v>12767</v>
      </c>
      <c r="M292" t="s">
        <v>12768</v>
      </c>
      <c r="N292" t="s">
        <v>63</v>
      </c>
      <c r="T292" t="s">
        <v>12769</v>
      </c>
      <c r="AH292" t="s">
        <v>65</v>
      </c>
      <c r="AI292" t="s">
        <v>10913</v>
      </c>
      <c r="AL292" t="s">
        <v>67</v>
      </c>
      <c r="AY292" t="s">
        <v>12770</v>
      </c>
      <c r="AZ292" t="s">
        <v>2640</v>
      </c>
      <c r="BA292" t="s">
        <v>12771</v>
      </c>
      <c r="BB292" t="s">
        <v>426</v>
      </c>
      <c r="BD292" t="s">
        <v>72</v>
      </c>
      <c r="BG292" t="s">
        <v>12772</v>
      </c>
    </row>
    <row r="293" spans="1:59" x14ac:dyDescent="0.2">
      <c r="A293" s="1">
        <v>42790.666909722233</v>
      </c>
      <c r="B293" t="s">
        <v>59</v>
      </c>
      <c r="C293" t="s">
        <v>12773</v>
      </c>
      <c r="D293" t="str">
        <f>VLOOKUP(deactivate_assem[[#This Row],[Full Name]],assembly_staff_import[],1,0)</f>
        <v>Joseph F Janots</v>
      </c>
      <c r="M293" t="s">
        <v>10958</v>
      </c>
      <c r="T293" t="s">
        <v>12774</v>
      </c>
      <c r="AH293" t="s">
        <v>65</v>
      </c>
      <c r="AI293" t="s">
        <v>10913</v>
      </c>
      <c r="AL293" t="s">
        <v>1237</v>
      </c>
      <c r="AY293" t="s">
        <v>12775</v>
      </c>
      <c r="AZ293" t="s">
        <v>12776</v>
      </c>
      <c r="BA293" t="s">
        <v>12777</v>
      </c>
      <c r="BB293" t="s">
        <v>116</v>
      </c>
      <c r="BD293" t="s">
        <v>72</v>
      </c>
      <c r="BG293" t="s">
        <v>12778</v>
      </c>
    </row>
    <row r="294" spans="1:59" x14ac:dyDescent="0.2">
      <c r="A294" s="1">
        <v>42790.666909722233</v>
      </c>
      <c r="B294" t="s">
        <v>59</v>
      </c>
      <c r="C294" t="s">
        <v>12779</v>
      </c>
      <c r="D294" t="str">
        <f>VLOOKUP(deactivate_assem[[#This Row],[Full Name]],assembly_staff_import[],1,0)</f>
        <v>Joseph D Moravec</v>
      </c>
      <c r="L294" t="s">
        <v>12780</v>
      </c>
      <c r="M294" t="s">
        <v>12781</v>
      </c>
      <c r="N294" t="s">
        <v>63</v>
      </c>
      <c r="T294" t="s">
        <v>12782</v>
      </c>
      <c r="AH294" t="s">
        <v>65</v>
      </c>
      <c r="AI294" t="s">
        <v>10913</v>
      </c>
      <c r="AL294" t="s">
        <v>67</v>
      </c>
      <c r="AY294" t="s">
        <v>12783</v>
      </c>
      <c r="AZ294" t="s">
        <v>5138</v>
      </c>
      <c r="BA294" t="s">
        <v>12784</v>
      </c>
      <c r="BB294" t="s">
        <v>11033</v>
      </c>
      <c r="BD294" t="s">
        <v>72</v>
      </c>
      <c r="BG294" t="s">
        <v>12785</v>
      </c>
    </row>
    <row r="295" spans="1:59" x14ac:dyDescent="0.2">
      <c r="A295" s="1">
        <v>42790.666909722233</v>
      </c>
      <c r="B295" t="s">
        <v>59</v>
      </c>
      <c r="C295" t="s">
        <v>12786</v>
      </c>
      <c r="D295" t="str">
        <f>VLOOKUP(deactivate_assem[[#This Row],[Full Name]],assembly_staff_import[],1,0)</f>
        <v>Joseph A Romano</v>
      </c>
      <c r="L295" t="s">
        <v>12125</v>
      </c>
      <c r="M295" t="s">
        <v>12126</v>
      </c>
      <c r="N295" t="s">
        <v>63</v>
      </c>
      <c r="T295" t="s">
        <v>12787</v>
      </c>
      <c r="AH295" t="s">
        <v>65</v>
      </c>
      <c r="AI295" t="s">
        <v>10913</v>
      </c>
      <c r="AL295" t="s">
        <v>67</v>
      </c>
      <c r="AY295" t="s">
        <v>12788</v>
      </c>
      <c r="AZ295" t="s">
        <v>2218</v>
      </c>
      <c r="BA295" t="s">
        <v>12789</v>
      </c>
      <c r="BB295" t="s">
        <v>426</v>
      </c>
      <c r="BD295" t="s">
        <v>72</v>
      </c>
      <c r="BG295" t="s">
        <v>12790</v>
      </c>
    </row>
    <row r="296" spans="1:59" x14ac:dyDescent="0.2">
      <c r="A296" s="1">
        <v>42790.666909722233</v>
      </c>
      <c r="B296" t="s">
        <v>59</v>
      </c>
      <c r="C296" t="s">
        <v>12791</v>
      </c>
      <c r="D296" t="str">
        <f>VLOOKUP(deactivate_assem[[#This Row],[Full Name]],assembly_staff_import[],1,0)</f>
        <v>Jordan D Zyglis</v>
      </c>
      <c r="L296" t="s">
        <v>12792</v>
      </c>
      <c r="M296" t="s">
        <v>12793</v>
      </c>
      <c r="N296" t="s">
        <v>63</v>
      </c>
      <c r="T296" t="s">
        <v>12794</v>
      </c>
      <c r="AH296" t="s">
        <v>65</v>
      </c>
      <c r="AI296" t="s">
        <v>10913</v>
      </c>
      <c r="AL296" t="s">
        <v>67</v>
      </c>
      <c r="AY296" t="s">
        <v>12795</v>
      </c>
      <c r="AZ296" t="s">
        <v>12796</v>
      </c>
      <c r="BA296" t="s">
        <v>12797</v>
      </c>
      <c r="BB296" t="s">
        <v>11192</v>
      </c>
      <c r="BD296" t="s">
        <v>72</v>
      </c>
      <c r="BG296" t="s">
        <v>12798</v>
      </c>
    </row>
    <row r="297" spans="1:59" x14ac:dyDescent="0.2">
      <c r="A297" s="1">
        <v>42790.666898148149</v>
      </c>
      <c r="B297" t="s">
        <v>59</v>
      </c>
      <c r="C297" t="s">
        <v>12799</v>
      </c>
      <c r="D297" t="str">
        <f>VLOOKUP(deactivate_assem[[#This Row],[Full Name]],assembly_staff_import[],1,0)</f>
        <v>Joong Ho Cho</v>
      </c>
      <c r="L297" t="s">
        <v>12800</v>
      </c>
      <c r="M297" t="s">
        <v>12801</v>
      </c>
      <c r="N297" t="s">
        <v>63</v>
      </c>
      <c r="T297" t="s">
        <v>12802</v>
      </c>
      <c r="AH297" t="s">
        <v>65</v>
      </c>
      <c r="AI297" t="s">
        <v>10913</v>
      </c>
      <c r="AL297" t="s">
        <v>67</v>
      </c>
      <c r="AY297" t="s">
        <v>12803</v>
      </c>
      <c r="AZ297" t="s">
        <v>12804</v>
      </c>
      <c r="BA297" t="s">
        <v>6335</v>
      </c>
      <c r="BB297" t="s">
        <v>426</v>
      </c>
      <c r="BD297" t="s">
        <v>72</v>
      </c>
      <c r="BG297" t="s">
        <v>12805</v>
      </c>
    </row>
    <row r="298" spans="1:59" x14ac:dyDescent="0.2">
      <c r="A298" s="1">
        <v>42790.666898148149</v>
      </c>
      <c r="B298" t="s">
        <v>59</v>
      </c>
      <c r="C298" t="s">
        <v>12806</v>
      </c>
      <c r="D298" t="str">
        <f>VLOOKUP(deactivate_assem[[#This Row],[Full Name]],assembly_staff_import[],1,0)</f>
        <v>Jolisel E Vargas Lopez</v>
      </c>
      <c r="M298" t="s">
        <v>10958</v>
      </c>
      <c r="T298" t="s">
        <v>12807</v>
      </c>
      <c r="AH298" t="s">
        <v>65</v>
      </c>
      <c r="AI298" t="s">
        <v>10913</v>
      </c>
      <c r="AL298" t="s">
        <v>1237</v>
      </c>
      <c r="AY298" t="s">
        <v>12808</v>
      </c>
      <c r="AZ298" t="s">
        <v>12809</v>
      </c>
      <c r="BA298" t="s">
        <v>12810</v>
      </c>
      <c r="BB298" t="s">
        <v>116</v>
      </c>
      <c r="BD298" t="s">
        <v>72</v>
      </c>
      <c r="BG298" t="s">
        <v>12811</v>
      </c>
    </row>
    <row r="299" spans="1:59" x14ac:dyDescent="0.2">
      <c r="A299" s="1">
        <v>42790.666898148149</v>
      </c>
      <c r="B299" t="s">
        <v>59</v>
      </c>
      <c r="C299" t="s">
        <v>12812</v>
      </c>
      <c r="D299" t="str">
        <f>VLOOKUP(deactivate_assem[[#This Row],[Full Name]],assembly_staff_import[],1,0)</f>
        <v>John T Midwood</v>
      </c>
      <c r="L299" t="s">
        <v>10997</v>
      </c>
      <c r="M299" t="s">
        <v>10998</v>
      </c>
      <c r="N299" t="s">
        <v>63</v>
      </c>
      <c r="T299" t="s">
        <v>12813</v>
      </c>
      <c r="AH299" t="s">
        <v>65</v>
      </c>
      <c r="AI299" t="s">
        <v>10913</v>
      </c>
      <c r="AL299" t="s">
        <v>67</v>
      </c>
      <c r="AY299" t="s">
        <v>12814</v>
      </c>
      <c r="AZ299" t="s">
        <v>1057</v>
      </c>
      <c r="BA299" t="s">
        <v>12815</v>
      </c>
      <c r="BB299" t="s">
        <v>426</v>
      </c>
      <c r="BD299" t="s">
        <v>72</v>
      </c>
      <c r="BG299" t="s">
        <v>12816</v>
      </c>
    </row>
    <row r="300" spans="1:59" x14ac:dyDescent="0.2">
      <c r="A300" s="1">
        <v>42790.666886574072</v>
      </c>
      <c r="B300" t="s">
        <v>59</v>
      </c>
      <c r="C300" t="s">
        <v>12817</v>
      </c>
      <c r="D300" t="str">
        <f>VLOOKUP(deactivate_assem[[#This Row],[Full Name]],assembly_staff_import[],1,0)</f>
        <v>John R Fitzsimmons</v>
      </c>
      <c r="L300" t="s">
        <v>12818</v>
      </c>
      <c r="M300" t="s">
        <v>12819</v>
      </c>
      <c r="N300" t="s">
        <v>63</v>
      </c>
      <c r="T300" t="s">
        <v>12820</v>
      </c>
      <c r="AH300" t="s">
        <v>65</v>
      </c>
      <c r="AI300" t="s">
        <v>10913</v>
      </c>
      <c r="AL300" t="s">
        <v>67</v>
      </c>
      <c r="AY300" t="s">
        <v>12821</v>
      </c>
      <c r="AZ300" t="s">
        <v>12822</v>
      </c>
      <c r="BA300" t="s">
        <v>12823</v>
      </c>
      <c r="BB300" t="s">
        <v>12415</v>
      </c>
      <c r="BD300" t="s">
        <v>72</v>
      </c>
      <c r="BG300" t="s">
        <v>12824</v>
      </c>
    </row>
    <row r="301" spans="1:59" x14ac:dyDescent="0.2">
      <c r="A301" s="1">
        <v>42790.666886574072</v>
      </c>
      <c r="B301" t="s">
        <v>59</v>
      </c>
      <c r="C301" t="s">
        <v>12825</v>
      </c>
      <c r="D301" t="str">
        <f>VLOOKUP(deactivate_assem[[#This Row],[Full Name]],assembly_staff_import[],1,0)</f>
        <v>John P Louis</v>
      </c>
      <c r="L301" t="s">
        <v>11497</v>
      </c>
      <c r="M301" t="s">
        <v>11498</v>
      </c>
      <c r="N301" t="s">
        <v>63</v>
      </c>
      <c r="T301" t="s">
        <v>12826</v>
      </c>
      <c r="AH301" t="s">
        <v>65</v>
      </c>
      <c r="AI301" t="s">
        <v>10913</v>
      </c>
      <c r="AL301" t="s">
        <v>67</v>
      </c>
      <c r="AY301" t="s">
        <v>12827</v>
      </c>
      <c r="AZ301" t="s">
        <v>5803</v>
      </c>
      <c r="BA301" t="s">
        <v>12456</v>
      </c>
      <c r="BB301" t="s">
        <v>12627</v>
      </c>
      <c r="BD301" t="s">
        <v>72</v>
      </c>
      <c r="BG301" t="s">
        <v>12828</v>
      </c>
    </row>
    <row r="302" spans="1:59" x14ac:dyDescent="0.2">
      <c r="A302" s="1">
        <v>42790.666886574072</v>
      </c>
      <c r="B302" t="s">
        <v>59</v>
      </c>
      <c r="C302" t="s">
        <v>12829</v>
      </c>
      <c r="D302" t="str">
        <f>VLOOKUP(deactivate_assem[[#This Row],[Full Name]],assembly_staff_import[],1,0)</f>
        <v>John M Jr Rinaudo Jr</v>
      </c>
      <c r="L302" t="s">
        <v>12830</v>
      </c>
      <c r="M302" t="s">
        <v>12831</v>
      </c>
      <c r="N302" t="s">
        <v>63</v>
      </c>
      <c r="T302" t="s">
        <v>12832</v>
      </c>
      <c r="AH302" t="s">
        <v>65</v>
      </c>
      <c r="AI302" t="s">
        <v>10913</v>
      </c>
      <c r="AL302" t="s">
        <v>67</v>
      </c>
      <c r="AY302" t="s">
        <v>12833</v>
      </c>
      <c r="AZ302" t="s">
        <v>12834</v>
      </c>
      <c r="BA302" t="s">
        <v>12835</v>
      </c>
      <c r="BB302" t="s">
        <v>714</v>
      </c>
      <c r="BD302" t="s">
        <v>72</v>
      </c>
      <c r="BG302" t="s">
        <v>12836</v>
      </c>
    </row>
    <row r="303" spans="1:59" x14ac:dyDescent="0.2">
      <c r="A303" s="1">
        <v>42790.666875000003</v>
      </c>
      <c r="B303" t="s">
        <v>59</v>
      </c>
      <c r="C303" t="s">
        <v>12837</v>
      </c>
      <c r="D303" t="str">
        <f>VLOOKUP(deactivate_assem[[#This Row],[Full Name]],assembly_staff_import[],1,0)</f>
        <v>John A Greene</v>
      </c>
      <c r="L303" t="s">
        <v>11228</v>
      </c>
      <c r="M303" t="s">
        <v>11229</v>
      </c>
      <c r="N303" t="s">
        <v>63</v>
      </c>
      <c r="T303" t="s">
        <v>12838</v>
      </c>
      <c r="AH303" t="s">
        <v>65</v>
      </c>
      <c r="AI303" t="s">
        <v>10913</v>
      </c>
      <c r="AL303" t="s">
        <v>67</v>
      </c>
      <c r="AY303" t="s">
        <v>12839</v>
      </c>
      <c r="AZ303" t="s">
        <v>3559</v>
      </c>
      <c r="BA303" t="s">
        <v>12840</v>
      </c>
      <c r="BB303" t="s">
        <v>426</v>
      </c>
      <c r="BD303" t="s">
        <v>72</v>
      </c>
      <c r="BG303" t="s">
        <v>12841</v>
      </c>
    </row>
    <row r="304" spans="1:59" x14ac:dyDescent="0.2">
      <c r="A304" s="1">
        <v>42790.666875000003</v>
      </c>
      <c r="B304" t="s">
        <v>59</v>
      </c>
      <c r="C304" t="s">
        <v>12842</v>
      </c>
      <c r="D304" t="str">
        <f>VLOOKUP(deactivate_assem[[#This Row],[Full Name]],assembly_staff_import[],1,0)</f>
        <v>Joelle M Zullo</v>
      </c>
      <c r="L304" t="s">
        <v>12818</v>
      </c>
      <c r="M304" t="s">
        <v>12819</v>
      </c>
      <c r="N304" t="s">
        <v>168</v>
      </c>
      <c r="T304" t="s">
        <v>12843</v>
      </c>
      <c r="AH304" t="s">
        <v>65</v>
      </c>
      <c r="AI304" t="s">
        <v>10913</v>
      </c>
      <c r="AL304" t="s">
        <v>67</v>
      </c>
      <c r="AY304" t="s">
        <v>12844</v>
      </c>
      <c r="AZ304" t="s">
        <v>12845</v>
      </c>
      <c r="BA304" t="s">
        <v>12846</v>
      </c>
      <c r="BB304" t="s">
        <v>11681</v>
      </c>
      <c r="BD304" t="s">
        <v>72</v>
      </c>
      <c r="BG304" t="s">
        <v>12847</v>
      </c>
    </row>
    <row r="305" spans="1:59" x14ac:dyDescent="0.2">
      <c r="A305" s="1">
        <v>42790.666875000003</v>
      </c>
      <c r="B305" t="s">
        <v>59</v>
      </c>
      <c r="C305" t="s">
        <v>12848</v>
      </c>
      <c r="D305" t="str">
        <f>VLOOKUP(deactivate_assem[[#This Row],[Full Name]],assembly_staff_import[],1,0)</f>
        <v>Joann Randazzo</v>
      </c>
      <c r="L305" t="s">
        <v>11333</v>
      </c>
      <c r="M305" t="s">
        <v>11334</v>
      </c>
      <c r="N305" t="s">
        <v>63</v>
      </c>
      <c r="T305" t="s">
        <v>12849</v>
      </c>
      <c r="AH305" t="s">
        <v>65</v>
      </c>
      <c r="AI305" t="s">
        <v>10913</v>
      </c>
      <c r="AL305" t="s">
        <v>67</v>
      </c>
      <c r="AY305" t="s">
        <v>12850</v>
      </c>
      <c r="AZ305" t="s">
        <v>3923</v>
      </c>
      <c r="BA305" t="s">
        <v>3935</v>
      </c>
      <c r="BB305" t="s">
        <v>426</v>
      </c>
      <c r="BD305" t="s">
        <v>72</v>
      </c>
      <c r="BG305" t="s">
        <v>12851</v>
      </c>
    </row>
    <row r="306" spans="1:59" x14ac:dyDescent="0.2">
      <c r="A306" s="1">
        <v>42790.666863425933</v>
      </c>
      <c r="B306" t="s">
        <v>59</v>
      </c>
      <c r="C306" t="s">
        <v>12852</v>
      </c>
      <c r="D306" t="str">
        <f>VLOOKUP(deactivate_assem[[#This Row],[Full Name]],assembly_staff_import[],1,0)</f>
        <v>Jillian V Cortez</v>
      </c>
      <c r="L306" t="s">
        <v>12853</v>
      </c>
      <c r="M306" t="s">
        <v>12854</v>
      </c>
      <c r="N306" t="s">
        <v>63</v>
      </c>
      <c r="T306" t="s">
        <v>12855</v>
      </c>
      <c r="AH306" t="s">
        <v>65</v>
      </c>
      <c r="AI306" t="s">
        <v>10913</v>
      </c>
      <c r="AL306" t="s">
        <v>67</v>
      </c>
      <c r="AY306" t="s">
        <v>12856</v>
      </c>
      <c r="AZ306" t="s">
        <v>12857</v>
      </c>
      <c r="BA306" t="s">
        <v>12858</v>
      </c>
      <c r="BB306" t="s">
        <v>2271</v>
      </c>
      <c r="BD306" t="s">
        <v>72</v>
      </c>
      <c r="BG306" t="s">
        <v>12859</v>
      </c>
    </row>
    <row r="307" spans="1:59" x14ac:dyDescent="0.2">
      <c r="A307" s="1">
        <v>42790.666863425933</v>
      </c>
      <c r="B307" t="s">
        <v>59</v>
      </c>
      <c r="C307" t="s">
        <v>12860</v>
      </c>
      <c r="D307" t="str">
        <f>VLOOKUP(deactivate_assem[[#This Row],[Full Name]],assembly_staff_import[],1,0)</f>
        <v>Jillian L Nadiak</v>
      </c>
      <c r="L307" t="s">
        <v>4984</v>
      </c>
      <c r="M307" t="s">
        <v>11036</v>
      </c>
      <c r="N307" t="s">
        <v>63</v>
      </c>
      <c r="T307" t="s">
        <v>12861</v>
      </c>
      <c r="AH307" t="s">
        <v>65</v>
      </c>
      <c r="AI307" t="s">
        <v>10913</v>
      </c>
      <c r="AL307" t="s">
        <v>67</v>
      </c>
      <c r="AY307" t="s">
        <v>12862</v>
      </c>
      <c r="AZ307" t="s">
        <v>12863</v>
      </c>
      <c r="BA307" t="s">
        <v>12864</v>
      </c>
      <c r="BB307" t="s">
        <v>426</v>
      </c>
      <c r="BD307" t="s">
        <v>72</v>
      </c>
      <c r="BG307" t="s">
        <v>12865</v>
      </c>
    </row>
    <row r="308" spans="1:59" x14ac:dyDescent="0.2">
      <c r="A308" s="1">
        <v>42790.666863425933</v>
      </c>
      <c r="B308" t="s">
        <v>59</v>
      </c>
      <c r="C308" t="s">
        <v>12866</v>
      </c>
      <c r="D308" t="str">
        <f>VLOOKUP(deactivate_assem[[#This Row],[Full Name]],assembly_staff_import[],1,0)</f>
        <v>Jill M Stewart</v>
      </c>
      <c r="M308" t="s">
        <v>12867</v>
      </c>
      <c r="T308" t="s">
        <v>12868</v>
      </c>
      <c r="AH308" t="s">
        <v>65</v>
      </c>
      <c r="AI308" t="s">
        <v>10913</v>
      </c>
      <c r="AL308" t="s">
        <v>1237</v>
      </c>
      <c r="AY308" t="s">
        <v>12869</v>
      </c>
      <c r="AZ308" t="s">
        <v>12870</v>
      </c>
      <c r="BA308" t="s">
        <v>1293</v>
      </c>
      <c r="BB308" t="s">
        <v>11249</v>
      </c>
      <c r="BD308" t="s">
        <v>72</v>
      </c>
      <c r="BG308" t="s">
        <v>12871</v>
      </c>
    </row>
    <row r="309" spans="1:59" x14ac:dyDescent="0.2">
      <c r="A309" s="1">
        <v>42790.666863425933</v>
      </c>
      <c r="B309" t="s">
        <v>59</v>
      </c>
      <c r="C309" t="s">
        <v>12872</v>
      </c>
      <c r="D309" t="str">
        <f>VLOOKUP(deactivate_assem[[#This Row],[Full Name]],assembly_staff_import[],1,0)</f>
        <v>Jill A Schoenfeld</v>
      </c>
      <c r="L309" t="s">
        <v>12652</v>
      </c>
      <c r="M309" t="s">
        <v>12653</v>
      </c>
      <c r="N309" t="s">
        <v>63</v>
      </c>
      <c r="T309" t="s">
        <v>12873</v>
      </c>
      <c r="AH309" t="s">
        <v>65</v>
      </c>
      <c r="AI309" t="s">
        <v>10913</v>
      </c>
      <c r="AL309" t="s">
        <v>67</v>
      </c>
      <c r="AY309" t="s">
        <v>12874</v>
      </c>
      <c r="AZ309" t="s">
        <v>3596</v>
      </c>
      <c r="BA309" t="s">
        <v>12875</v>
      </c>
      <c r="BB309" t="s">
        <v>426</v>
      </c>
      <c r="BD309" t="s">
        <v>72</v>
      </c>
      <c r="BG309" t="s">
        <v>12876</v>
      </c>
    </row>
    <row r="310" spans="1:59" x14ac:dyDescent="0.2">
      <c r="A310" s="1">
        <v>42790.666851851849</v>
      </c>
      <c r="B310" t="s">
        <v>59</v>
      </c>
      <c r="C310" t="s">
        <v>12877</v>
      </c>
      <c r="D310" t="str">
        <f>VLOOKUP(deactivate_assem[[#This Row],[Full Name]],assembly_staff_import[],1,0)</f>
        <v>Jignasha B Shah</v>
      </c>
      <c r="M310" t="s">
        <v>10958</v>
      </c>
      <c r="T310" t="s">
        <v>12878</v>
      </c>
      <c r="AH310" t="s">
        <v>65</v>
      </c>
      <c r="AI310" t="s">
        <v>10913</v>
      </c>
      <c r="AL310" t="s">
        <v>1237</v>
      </c>
      <c r="AY310" t="s">
        <v>12879</v>
      </c>
      <c r="AZ310" t="s">
        <v>12880</v>
      </c>
      <c r="BA310" t="s">
        <v>12881</v>
      </c>
      <c r="BB310" t="s">
        <v>11112</v>
      </c>
      <c r="BD310" t="s">
        <v>72</v>
      </c>
      <c r="BG310" t="s">
        <v>12882</v>
      </c>
    </row>
    <row r="311" spans="1:59" x14ac:dyDescent="0.2">
      <c r="A311" s="1">
        <v>42790.666851851849</v>
      </c>
      <c r="B311" t="s">
        <v>59</v>
      </c>
      <c r="C311" t="s">
        <v>12883</v>
      </c>
      <c r="D311" t="str">
        <f>VLOOKUP(deactivate_assem[[#This Row],[Full Name]],assembly_staff_import[],1,0)</f>
        <v>Jessie L Powell</v>
      </c>
      <c r="M311" t="s">
        <v>12026</v>
      </c>
      <c r="T311" t="s">
        <v>12884</v>
      </c>
      <c r="AH311" t="s">
        <v>65</v>
      </c>
      <c r="AI311" t="s">
        <v>10913</v>
      </c>
      <c r="AL311" t="s">
        <v>1237</v>
      </c>
      <c r="AY311" t="s">
        <v>12885</v>
      </c>
      <c r="AZ311" t="s">
        <v>12886</v>
      </c>
      <c r="BA311" t="s">
        <v>1534</v>
      </c>
      <c r="BB311" t="s">
        <v>12030</v>
      </c>
      <c r="BD311" t="s">
        <v>72</v>
      </c>
      <c r="BG311" t="s">
        <v>12887</v>
      </c>
    </row>
    <row r="312" spans="1:59" x14ac:dyDescent="0.2">
      <c r="A312" s="1">
        <v>42790.666851851849</v>
      </c>
      <c r="B312" t="s">
        <v>59</v>
      </c>
      <c r="C312" t="s">
        <v>12888</v>
      </c>
      <c r="D312" t="str">
        <f>VLOOKUP(deactivate_assem[[#This Row],[Full Name]],assembly_staff_import[],1,0)</f>
        <v>Jessica N Schug</v>
      </c>
      <c r="L312" t="s">
        <v>12691</v>
      </c>
      <c r="M312" t="s">
        <v>12692</v>
      </c>
      <c r="N312" t="s">
        <v>168</v>
      </c>
      <c r="T312" t="s">
        <v>12889</v>
      </c>
      <c r="AH312" t="s">
        <v>65</v>
      </c>
      <c r="AI312" t="s">
        <v>10913</v>
      </c>
      <c r="AL312" t="s">
        <v>67</v>
      </c>
      <c r="AY312" t="s">
        <v>12890</v>
      </c>
      <c r="AZ312" t="s">
        <v>5760</v>
      </c>
      <c r="BA312" t="s">
        <v>12891</v>
      </c>
      <c r="BB312" t="s">
        <v>12892</v>
      </c>
      <c r="BD312" t="s">
        <v>72</v>
      </c>
      <c r="BG312" t="s">
        <v>12893</v>
      </c>
    </row>
    <row r="313" spans="1:59" x14ac:dyDescent="0.2">
      <c r="A313" s="1">
        <v>42790.666851851849</v>
      </c>
      <c r="B313" t="s">
        <v>59</v>
      </c>
      <c r="C313" t="s">
        <v>12894</v>
      </c>
      <c r="D313" t="str">
        <f>VLOOKUP(deactivate_assem[[#This Row],[Full Name]],assembly_staff_import[],1,0)</f>
        <v>Jessica L Levine</v>
      </c>
      <c r="M313" t="s">
        <v>10958</v>
      </c>
      <c r="T313" t="s">
        <v>12895</v>
      </c>
      <c r="AH313" t="s">
        <v>65</v>
      </c>
      <c r="AI313" t="s">
        <v>10913</v>
      </c>
      <c r="AL313" t="s">
        <v>1237</v>
      </c>
      <c r="AY313" t="s">
        <v>12896</v>
      </c>
      <c r="AZ313" t="s">
        <v>12897</v>
      </c>
      <c r="BA313" t="s">
        <v>4660</v>
      </c>
      <c r="BB313" t="s">
        <v>116</v>
      </c>
      <c r="BD313" t="s">
        <v>72</v>
      </c>
      <c r="BG313" t="s">
        <v>12898</v>
      </c>
    </row>
    <row r="314" spans="1:59" x14ac:dyDescent="0.2">
      <c r="A314" s="1">
        <v>42790.666851851849</v>
      </c>
      <c r="B314" t="s">
        <v>59</v>
      </c>
      <c r="C314" t="s">
        <v>12899</v>
      </c>
      <c r="D314" t="str">
        <f>VLOOKUP(deactivate_assem[[#This Row],[Full Name]],assembly_staff_import[],1,0)</f>
        <v>Jessica Cruz Vaswquez</v>
      </c>
      <c r="M314" t="s">
        <v>10958</v>
      </c>
      <c r="T314" t="s">
        <v>12900</v>
      </c>
      <c r="AH314" t="s">
        <v>65</v>
      </c>
      <c r="AI314" t="s">
        <v>10913</v>
      </c>
      <c r="AL314" t="s">
        <v>1237</v>
      </c>
      <c r="AY314" t="s">
        <v>12901</v>
      </c>
      <c r="AZ314" t="s">
        <v>12902</v>
      </c>
      <c r="BA314" t="s">
        <v>12903</v>
      </c>
      <c r="BB314" t="s">
        <v>116</v>
      </c>
      <c r="BD314" t="s">
        <v>72</v>
      </c>
      <c r="BG314" t="s">
        <v>12904</v>
      </c>
    </row>
    <row r="315" spans="1:59" x14ac:dyDescent="0.2">
      <c r="A315" s="1">
        <v>42790.66684027778</v>
      </c>
      <c r="B315" t="s">
        <v>59</v>
      </c>
      <c r="C315" t="s">
        <v>12905</v>
      </c>
      <c r="D315" t="str">
        <f>VLOOKUP(deactivate_assem[[#This Row],[Full Name]],assembly_staff_import[],1,0)</f>
        <v>Jeremy J Espinosa</v>
      </c>
      <c r="M315" t="s">
        <v>11162</v>
      </c>
      <c r="T315" t="s">
        <v>12906</v>
      </c>
      <c r="AH315" t="s">
        <v>65</v>
      </c>
      <c r="AI315" t="s">
        <v>10913</v>
      </c>
      <c r="AL315" t="s">
        <v>1237</v>
      </c>
      <c r="AY315" t="s">
        <v>12907</v>
      </c>
      <c r="AZ315" t="s">
        <v>12908</v>
      </c>
      <c r="BA315" t="s">
        <v>12909</v>
      </c>
      <c r="BB315" t="s">
        <v>11167</v>
      </c>
      <c r="BD315" t="s">
        <v>72</v>
      </c>
      <c r="BG315" t="s">
        <v>12910</v>
      </c>
    </row>
    <row r="316" spans="1:59" x14ac:dyDescent="0.2">
      <c r="A316" s="1">
        <v>42790.66684027778</v>
      </c>
      <c r="B316" t="s">
        <v>59</v>
      </c>
      <c r="C316" t="s">
        <v>12911</v>
      </c>
      <c r="D316" t="str">
        <f>VLOOKUP(deactivate_assem[[#This Row],[Full Name]],assembly_staff_import[],1,0)</f>
        <v>Jennifer R Rivera</v>
      </c>
      <c r="L316" t="s">
        <v>12912</v>
      </c>
      <c r="M316" t="s">
        <v>12913</v>
      </c>
      <c r="N316" t="s">
        <v>63</v>
      </c>
      <c r="T316" t="s">
        <v>12745</v>
      </c>
      <c r="AH316" t="s">
        <v>65</v>
      </c>
      <c r="AI316" t="s">
        <v>10913</v>
      </c>
      <c r="AL316" t="s">
        <v>67</v>
      </c>
      <c r="AY316" t="s">
        <v>12914</v>
      </c>
      <c r="AZ316" t="s">
        <v>955</v>
      </c>
      <c r="BA316" t="s">
        <v>5108</v>
      </c>
      <c r="BB316" t="s">
        <v>426</v>
      </c>
      <c r="BD316" t="s">
        <v>72</v>
      </c>
      <c r="BG316" t="s">
        <v>12915</v>
      </c>
    </row>
    <row r="317" spans="1:59" x14ac:dyDescent="0.2">
      <c r="A317" s="1">
        <v>42790.66684027778</v>
      </c>
      <c r="B317" t="s">
        <v>59</v>
      </c>
      <c r="C317" t="s">
        <v>12916</v>
      </c>
      <c r="D317" t="str">
        <f>VLOOKUP(deactivate_assem[[#This Row],[Full Name]],assembly_staff_import[],1,0)</f>
        <v>Jennifer M Cath</v>
      </c>
      <c r="M317" t="s">
        <v>12267</v>
      </c>
      <c r="T317" t="s">
        <v>12917</v>
      </c>
      <c r="AH317" t="s">
        <v>65</v>
      </c>
      <c r="AI317" t="s">
        <v>10913</v>
      </c>
      <c r="AL317" t="s">
        <v>1237</v>
      </c>
      <c r="AY317" t="s">
        <v>12918</v>
      </c>
      <c r="AZ317" t="s">
        <v>6807</v>
      </c>
      <c r="BA317" t="s">
        <v>12919</v>
      </c>
      <c r="BB317" t="s">
        <v>11249</v>
      </c>
      <c r="BD317" t="s">
        <v>72</v>
      </c>
      <c r="BG317" t="s">
        <v>12920</v>
      </c>
    </row>
    <row r="318" spans="1:59" x14ac:dyDescent="0.2">
      <c r="A318" s="1">
        <v>42790.666828703703</v>
      </c>
      <c r="B318" t="s">
        <v>59</v>
      </c>
      <c r="C318" t="s">
        <v>12921</v>
      </c>
      <c r="D318" t="str">
        <f>VLOOKUP(deactivate_assem[[#This Row],[Full Name]],assembly_staff_import[],1,0)</f>
        <v>Jennifer Ls Heffner</v>
      </c>
      <c r="M318" t="s">
        <v>11236</v>
      </c>
      <c r="T318" t="s">
        <v>12922</v>
      </c>
      <c r="AH318" t="s">
        <v>65</v>
      </c>
      <c r="AI318" t="s">
        <v>10913</v>
      </c>
      <c r="AL318" t="s">
        <v>1237</v>
      </c>
      <c r="AY318" t="s">
        <v>12923</v>
      </c>
      <c r="AZ318" t="s">
        <v>12924</v>
      </c>
      <c r="BA318" t="s">
        <v>12925</v>
      </c>
      <c r="BB318" t="s">
        <v>11482</v>
      </c>
      <c r="BD318" t="s">
        <v>72</v>
      </c>
      <c r="BG318" t="s">
        <v>12926</v>
      </c>
    </row>
    <row r="319" spans="1:59" x14ac:dyDescent="0.2">
      <c r="A319" s="1">
        <v>42790.666828703703</v>
      </c>
      <c r="B319" t="s">
        <v>59</v>
      </c>
      <c r="C319" t="s">
        <v>12927</v>
      </c>
      <c r="D319" t="str">
        <f>VLOOKUP(deactivate_assem[[#This Row],[Full Name]],assembly_staff_import[],1,0)</f>
        <v>Jennifer L Brand</v>
      </c>
      <c r="M319" t="s">
        <v>12928</v>
      </c>
      <c r="T319" t="s">
        <v>12929</v>
      </c>
      <c r="AH319" t="s">
        <v>65</v>
      </c>
      <c r="AI319" t="s">
        <v>10913</v>
      </c>
      <c r="AL319" t="s">
        <v>1237</v>
      </c>
      <c r="AY319" t="s">
        <v>12930</v>
      </c>
      <c r="AZ319" t="s">
        <v>1098</v>
      </c>
      <c r="BA319" t="s">
        <v>12931</v>
      </c>
      <c r="BB319" t="s">
        <v>12932</v>
      </c>
      <c r="BD319" t="s">
        <v>72</v>
      </c>
      <c r="BG319" t="s">
        <v>12933</v>
      </c>
    </row>
    <row r="320" spans="1:59" x14ac:dyDescent="0.2">
      <c r="A320" s="1">
        <v>42790.666828703703</v>
      </c>
      <c r="B320" t="s">
        <v>59</v>
      </c>
      <c r="C320" t="s">
        <v>12934</v>
      </c>
      <c r="D320" t="str">
        <f>VLOOKUP(deactivate_assem[[#This Row],[Full Name]],assembly_staff_import[],1,0)</f>
        <v>Jennifer K Locke</v>
      </c>
      <c r="L320" t="s">
        <v>12366</v>
      </c>
      <c r="M320" t="s">
        <v>12367</v>
      </c>
      <c r="N320" t="s">
        <v>63</v>
      </c>
      <c r="T320" t="s">
        <v>12935</v>
      </c>
      <c r="AH320" t="s">
        <v>65</v>
      </c>
      <c r="AI320" t="s">
        <v>10913</v>
      </c>
      <c r="AL320" t="s">
        <v>67</v>
      </c>
      <c r="AY320" t="s">
        <v>12936</v>
      </c>
      <c r="AZ320" t="s">
        <v>12937</v>
      </c>
      <c r="BA320" t="s">
        <v>12938</v>
      </c>
      <c r="BB320" t="s">
        <v>714</v>
      </c>
      <c r="BD320" t="s">
        <v>72</v>
      </c>
      <c r="BG320" t="s">
        <v>12939</v>
      </c>
    </row>
    <row r="321" spans="1:59" x14ac:dyDescent="0.2">
      <c r="A321" s="1">
        <v>42790.666828703703</v>
      </c>
      <c r="B321" t="s">
        <v>59</v>
      </c>
      <c r="C321" t="s">
        <v>12940</v>
      </c>
      <c r="D321" t="str">
        <f>VLOOKUP(deactivate_assem[[#This Row],[Full Name]],assembly_staff_import[],1,0)</f>
        <v>Jennifer A Sherman</v>
      </c>
      <c r="L321" t="s">
        <v>12941</v>
      </c>
      <c r="M321" t="s">
        <v>12942</v>
      </c>
      <c r="N321" t="s">
        <v>168</v>
      </c>
      <c r="T321" t="s">
        <v>12943</v>
      </c>
      <c r="AH321" t="s">
        <v>65</v>
      </c>
      <c r="AI321" t="s">
        <v>10913</v>
      </c>
      <c r="AL321" t="s">
        <v>67</v>
      </c>
      <c r="AY321" t="s">
        <v>12944</v>
      </c>
      <c r="AZ321" t="s">
        <v>5175</v>
      </c>
      <c r="BA321" t="s">
        <v>352</v>
      </c>
      <c r="BB321" t="s">
        <v>10955</v>
      </c>
      <c r="BD321" t="s">
        <v>72</v>
      </c>
      <c r="BG321" t="s">
        <v>12945</v>
      </c>
    </row>
    <row r="322" spans="1:59" x14ac:dyDescent="0.2">
      <c r="A322" s="1">
        <v>42790.666817129633</v>
      </c>
      <c r="B322" t="s">
        <v>59</v>
      </c>
      <c r="C322" t="s">
        <v>12946</v>
      </c>
      <c r="D322" t="str">
        <f>VLOOKUP(deactivate_assem[[#This Row],[Full Name]],assembly_staff_import[],1,0)</f>
        <v>Jeffrey M Kohn</v>
      </c>
      <c r="L322" t="s">
        <v>12947</v>
      </c>
      <c r="M322" t="s">
        <v>12948</v>
      </c>
      <c r="N322" t="s">
        <v>63</v>
      </c>
      <c r="T322" t="s">
        <v>12949</v>
      </c>
      <c r="AH322" t="s">
        <v>65</v>
      </c>
      <c r="AI322" t="s">
        <v>10913</v>
      </c>
      <c r="AL322" t="s">
        <v>67</v>
      </c>
      <c r="AY322" t="s">
        <v>12950</v>
      </c>
      <c r="AZ322" t="s">
        <v>12951</v>
      </c>
      <c r="BA322" t="s">
        <v>12952</v>
      </c>
      <c r="BB322" t="s">
        <v>236</v>
      </c>
      <c r="BD322" t="s">
        <v>72</v>
      </c>
      <c r="BG322" t="s">
        <v>12953</v>
      </c>
    </row>
    <row r="323" spans="1:59" x14ac:dyDescent="0.2">
      <c r="A323" s="1">
        <v>42790.666817129633</v>
      </c>
      <c r="B323" t="s">
        <v>59</v>
      </c>
      <c r="C323" t="s">
        <v>12954</v>
      </c>
      <c r="D323" t="str">
        <f>VLOOKUP(deactivate_assem[[#This Row],[Full Name]],assembly_staff_import[],1,0)</f>
        <v>Jeffrey M Alfano</v>
      </c>
      <c r="L323" t="s">
        <v>11602</v>
      </c>
      <c r="M323" t="s">
        <v>11603</v>
      </c>
      <c r="N323" t="s">
        <v>63</v>
      </c>
      <c r="T323" t="s">
        <v>12955</v>
      </c>
      <c r="AH323" t="s">
        <v>65</v>
      </c>
      <c r="AI323" t="s">
        <v>10913</v>
      </c>
      <c r="AL323" t="s">
        <v>67</v>
      </c>
      <c r="AY323" t="s">
        <v>12956</v>
      </c>
      <c r="AZ323" t="s">
        <v>12951</v>
      </c>
      <c r="BA323" t="s">
        <v>12957</v>
      </c>
      <c r="BB323" t="s">
        <v>11631</v>
      </c>
      <c r="BD323" t="s">
        <v>72</v>
      </c>
      <c r="BG323" t="s">
        <v>12958</v>
      </c>
    </row>
    <row r="324" spans="1:59" x14ac:dyDescent="0.2">
      <c r="A324" s="1">
        <v>42790.666805555556</v>
      </c>
      <c r="B324" t="s">
        <v>59</v>
      </c>
      <c r="C324" t="s">
        <v>12959</v>
      </c>
      <c r="D324" t="str">
        <f>VLOOKUP(deactivate_assem[[#This Row],[Full Name]],assembly_staff_import[],1,0)</f>
        <v>Jean K Macaffer</v>
      </c>
      <c r="L324" t="s">
        <v>12359</v>
      </c>
      <c r="M324" t="s">
        <v>12360</v>
      </c>
      <c r="N324" t="s">
        <v>168</v>
      </c>
      <c r="T324" t="s">
        <v>12960</v>
      </c>
      <c r="AH324" t="s">
        <v>65</v>
      </c>
      <c r="AI324" t="s">
        <v>10913</v>
      </c>
      <c r="AL324" t="s">
        <v>67</v>
      </c>
      <c r="AY324" t="s">
        <v>12961</v>
      </c>
      <c r="AZ324" t="s">
        <v>12962</v>
      </c>
      <c r="BA324" t="s">
        <v>12963</v>
      </c>
      <c r="BB324" t="s">
        <v>12964</v>
      </c>
      <c r="BD324" t="s">
        <v>72</v>
      </c>
      <c r="BG324" t="s">
        <v>12965</v>
      </c>
    </row>
    <row r="325" spans="1:59" x14ac:dyDescent="0.2">
      <c r="A325" s="1">
        <v>42790.666805555556</v>
      </c>
      <c r="B325" t="s">
        <v>59</v>
      </c>
      <c r="C325" t="s">
        <v>12966</v>
      </c>
      <c r="D325" t="str">
        <f>VLOOKUP(deactivate_assem[[#This Row],[Full Name]],assembly_staff_import[],1,0)</f>
        <v>Jean A Gallagher</v>
      </c>
      <c r="L325" t="s">
        <v>12967</v>
      </c>
      <c r="M325" t="s">
        <v>12968</v>
      </c>
      <c r="N325" t="s">
        <v>63</v>
      </c>
      <c r="T325" t="s">
        <v>12969</v>
      </c>
      <c r="AH325" t="s">
        <v>65</v>
      </c>
      <c r="AI325" t="s">
        <v>10913</v>
      </c>
      <c r="AL325" t="s">
        <v>67</v>
      </c>
      <c r="AY325" t="s">
        <v>12970</v>
      </c>
      <c r="AZ325" t="s">
        <v>12971</v>
      </c>
      <c r="BA325" t="s">
        <v>255</v>
      </c>
      <c r="BB325" t="s">
        <v>11033</v>
      </c>
      <c r="BD325" t="s">
        <v>72</v>
      </c>
      <c r="BG325" t="s">
        <v>12972</v>
      </c>
    </row>
    <row r="326" spans="1:59" x14ac:dyDescent="0.2">
      <c r="A326" s="1">
        <v>42790.666805555556</v>
      </c>
      <c r="B326" t="s">
        <v>59</v>
      </c>
      <c r="C326" t="s">
        <v>12973</v>
      </c>
      <c r="D326" t="str">
        <f>VLOOKUP(deactivate_assem[[#This Row],[Full Name]],assembly_staff_import[],1,0)</f>
        <v>Jason D Antonopoulos</v>
      </c>
      <c r="L326" t="s">
        <v>11433</v>
      </c>
      <c r="M326" t="s">
        <v>11434</v>
      </c>
      <c r="N326" t="s">
        <v>63</v>
      </c>
      <c r="T326" t="s">
        <v>12974</v>
      </c>
      <c r="AH326" t="s">
        <v>65</v>
      </c>
      <c r="AI326" t="s">
        <v>10913</v>
      </c>
      <c r="AL326" t="s">
        <v>67</v>
      </c>
      <c r="AY326" t="s">
        <v>12975</v>
      </c>
      <c r="AZ326" t="s">
        <v>442</v>
      </c>
      <c r="BA326" t="s">
        <v>12976</v>
      </c>
      <c r="BB326" t="s">
        <v>426</v>
      </c>
      <c r="BD326" t="s">
        <v>72</v>
      </c>
      <c r="BG326" t="s">
        <v>12977</v>
      </c>
    </row>
    <row r="327" spans="1:59" x14ac:dyDescent="0.2">
      <c r="A327" s="1">
        <v>42790.66679398148</v>
      </c>
      <c r="B327" t="s">
        <v>59</v>
      </c>
      <c r="C327" t="s">
        <v>12978</v>
      </c>
      <c r="D327" t="str">
        <f>VLOOKUP(deactivate_assem[[#This Row],[Full Name]],assembly_staff_import[],1,0)</f>
        <v>Jason C Lettieri</v>
      </c>
      <c r="M327" t="s">
        <v>10958</v>
      </c>
      <c r="T327" t="s">
        <v>12979</v>
      </c>
      <c r="AH327" t="s">
        <v>65</v>
      </c>
      <c r="AI327" t="s">
        <v>10913</v>
      </c>
      <c r="AL327" t="s">
        <v>1237</v>
      </c>
      <c r="AY327" t="s">
        <v>12980</v>
      </c>
      <c r="AZ327" t="s">
        <v>2091</v>
      </c>
      <c r="BA327" t="s">
        <v>12981</v>
      </c>
      <c r="BB327" t="s">
        <v>116</v>
      </c>
      <c r="BD327" t="s">
        <v>72</v>
      </c>
      <c r="BG327" t="s">
        <v>12982</v>
      </c>
    </row>
    <row r="328" spans="1:59" x14ac:dyDescent="0.2">
      <c r="A328" s="1">
        <v>42790.66679398148</v>
      </c>
      <c r="B328" t="s">
        <v>59</v>
      </c>
      <c r="C328" t="s">
        <v>12983</v>
      </c>
      <c r="D328" t="str">
        <f>VLOOKUP(deactivate_assem[[#This Row],[Full Name]],assembly_staff_import[],1,0)</f>
        <v>Jasmin C Butler</v>
      </c>
      <c r="M328" t="s">
        <v>8169</v>
      </c>
      <c r="T328" t="s">
        <v>12984</v>
      </c>
      <c r="AH328" t="s">
        <v>65</v>
      </c>
      <c r="AI328" t="s">
        <v>10913</v>
      </c>
      <c r="AL328" t="s">
        <v>1237</v>
      </c>
      <c r="AY328" t="s">
        <v>12985</v>
      </c>
      <c r="AZ328" t="s">
        <v>12986</v>
      </c>
      <c r="BA328" t="s">
        <v>2311</v>
      </c>
      <c r="BB328" t="s">
        <v>12317</v>
      </c>
      <c r="BD328" t="s">
        <v>72</v>
      </c>
      <c r="BG328" t="s">
        <v>12987</v>
      </c>
    </row>
    <row r="329" spans="1:59" x14ac:dyDescent="0.2">
      <c r="A329" s="1">
        <v>42790.66679398148</v>
      </c>
      <c r="B329" t="s">
        <v>59</v>
      </c>
      <c r="C329" t="s">
        <v>12988</v>
      </c>
      <c r="D329" t="str">
        <f>VLOOKUP(deactivate_assem[[#This Row],[Full Name]],assembly_staff_import[],1,0)</f>
        <v>Janella Guardia</v>
      </c>
      <c r="L329" t="s">
        <v>11602</v>
      </c>
      <c r="M329" t="s">
        <v>11603</v>
      </c>
      <c r="N329" t="s">
        <v>63</v>
      </c>
      <c r="T329" t="s">
        <v>12989</v>
      </c>
      <c r="AH329" t="s">
        <v>65</v>
      </c>
      <c r="AI329" t="s">
        <v>10913</v>
      </c>
      <c r="AL329" t="s">
        <v>67</v>
      </c>
      <c r="AY329" t="s">
        <v>12990</v>
      </c>
      <c r="AZ329" t="s">
        <v>12991</v>
      </c>
      <c r="BA329" t="s">
        <v>12992</v>
      </c>
      <c r="BB329" t="s">
        <v>236</v>
      </c>
      <c r="BD329" t="s">
        <v>72</v>
      </c>
      <c r="BG329" t="s">
        <v>12993</v>
      </c>
    </row>
    <row r="330" spans="1:59" x14ac:dyDescent="0.2">
      <c r="A330" s="1">
        <v>42790.66678240741</v>
      </c>
      <c r="B330" t="s">
        <v>59</v>
      </c>
      <c r="C330" t="s">
        <v>12994</v>
      </c>
      <c r="D330" t="str">
        <f>VLOOKUP(deactivate_assem[[#This Row],[Full Name]],assembly_staff_import[],1,0)</f>
        <v>Jamila A Pringle</v>
      </c>
      <c r="L330" t="s">
        <v>11497</v>
      </c>
      <c r="M330" t="s">
        <v>11498</v>
      </c>
      <c r="N330" t="s">
        <v>63</v>
      </c>
      <c r="T330" t="s">
        <v>12995</v>
      </c>
      <c r="AH330" t="s">
        <v>65</v>
      </c>
      <c r="AI330" t="s">
        <v>10913</v>
      </c>
      <c r="AL330" t="s">
        <v>67</v>
      </c>
      <c r="AY330" t="s">
        <v>12996</v>
      </c>
      <c r="AZ330" t="s">
        <v>12997</v>
      </c>
      <c r="BA330" t="s">
        <v>12998</v>
      </c>
      <c r="BB330" t="s">
        <v>12999</v>
      </c>
      <c r="BD330" t="s">
        <v>72</v>
      </c>
      <c r="BG330" t="s">
        <v>13000</v>
      </c>
    </row>
    <row r="331" spans="1:59" x14ac:dyDescent="0.2">
      <c r="A331" s="1">
        <v>42790.66678240741</v>
      </c>
      <c r="B331" t="s">
        <v>59</v>
      </c>
      <c r="C331" t="s">
        <v>13001</v>
      </c>
      <c r="D331" t="str">
        <f>VLOOKUP(deactivate_assem[[#This Row],[Full Name]],assembly_staff_import[],1,0)</f>
        <v>James W Coughlin</v>
      </c>
      <c r="M331" t="s">
        <v>11043</v>
      </c>
      <c r="T331" t="s">
        <v>13002</v>
      </c>
      <c r="AH331" t="s">
        <v>65</v>
      </c>
      <c r="AI331" t="s">
        <v>10913</v>
      </c>
      <c r="AL331" t="s">
        <v>1237</v>
      </c>
      <c r="AY331" t="s">
        <v>13003</v>
      </c>
      <c r="AZ331" t="s">
        <v>1773</v>
      </c>
      <c r="BA331" t="s">
        <v>13004</v>
      </c>
      <c r="BB331" t="s">
        <v>11989</v>
      </c>
      <c r="BD331" t="s">
        <v>72</v>
      </c>
      <c r="BG331" t="s">
        <v>13005</v>
      </c>
    </row>
    <row r="332" spans="1:59" x14ac:dyDescent="0.2">
      <c r="A332" s="1">
        <v>42790.66678240741</v>
      </c>
      <c r="B332" t="s">
        <v>59</v>
      </c>
      <c r="C332" t="s">
        <v>13006</v>
      </c>
      <c r="D332" t="str">
        <f>VLOOKUP(deactivate_assem[[#This Row],[Full Name]],assembly_staff_import[],1,0)</f>
        <v>James F Shahen</v>
      </c>
      <c r="M332" t="s">
        <v>13007</v>
      </c>
      <c r="T332" t="s">
        <v>13008</v>
      </c>
      <c r="AH332" t="s">
        <v>65</v>
      </c>
      <c r="AI332" t="s">
        <v>10913</v>
      </c>
      <c r="AL332" t="s">
        <v>1237</v>
      </c>
      <c r="AY332" t="s">
        <v>13009</v>
      </c>
      <c r="AZ332" t="s">
        <v>6028</v>
      </c>
      <c r="BA332" t="s">
        <v>13010</v>
      </c>
      <c r="BB332" t="s">
        <v>13011</v>
      </c>
      <c r="BD332" t="s">
        <v>72</v>
      </c>
      <c r="BG332" t="s">
        <v>13012</v>
      </c>
    </row>
    <row r="333" spans="1:59" x14ac:dyDescent="0.2">
      <c r="A333" s="1">
        <v>42790.666770833333</v>
      </c>
      <c r="B333" t="s">
        <v>59</v>
      </c>
      <c r="C333" t="s">
        <v>13013</v>
      </c>
      <c r="D333" t="str">
        <f>VLOOKUP(deactivate_assem[[#This Row],[Full Name]],assembly_staff_import[],1,0)</f>
        <v>James E Walsh</v>
      </c>
      <c r="M333" t="s">
        <v>11188</v>
      </c>
      <c r="T333" t="s">
        <v>13014</v>
      </c>
      <c r="AH333" t="s">
        <v>65</v>
      </c>
      <c r="AI333" t="s">
        <v>10913</v>
      </c>
      <c r="AL333" t="s">
        <v>1237</v>
      </c>
      <c r="AY333" t="s">
        <v>13015</v>
      </c>
      <c r="AZ333" t="s">
        <v>2385</v>
      </c>
      <c r="BA333" t="s">
        <v>4789</v>
      </c>
      <c r="BB333" t="s">
        <v>13016</v>
      </c>
      <c r="BD333" t="s">
        <v>72</v>
      </c>
      <c r="BG333" t="s">
        <v>13017</v>
      </c>
    </row>
    <row r="334" spans="1:59" x14ac:dyDescent="0.2">
      <c r="A334" s="1">
        <v>42790.666770833333</v>
      </c>
      <c r="B334" t="s">
        <v>59</v>
      </c>
      <c r="C334" t="s">
        <v>13018</v>
      </c>
      <c r="D334" t="str">
        <f>VLOOKUP(deactivate_assem[[#This Row],[Full Name]],assembly_staff_import[],1,0)</f>
        <v>James A Nabywaniec</v>
      </c>
      <c r="L334" t="s">
        <v>13019</v>
      </c>
      <c r="M334" t="s">
        <v>13020</v>
      </c>
      <c r="N334" t="s">
        <v>63</v>
      </c>
      <c r="T334" t="s">
        <v>13021</v>
      </c>
      <c r="AH334" t="s">
        <v>65</v>
      </c>
      <c r="AI334" t="s">
        <v>10913</v>
      </c>
      <c r="AL334" t="s">
        <v>67</v>
      </c>
      <c r="AY334" t="s">
        <v>13022</v>
      </c>
      <c r="AZ334" t="s">
        <v>1355</v>
      </c>
      <c r="BA334" t="s">
        <v>13023</v>
      </c>
      <c r="BB334" t="s">
        <v>11033</v>
      </c>
      <c r="BD334" t="s">
        <v>72</v>
      </c>
      <c r="BG334" t="s">
        <v>13024</v>
      </c>
    </row>
    <row r="335" spans="1:59" x14ac:dyDescent="0.2">
      <c r="A335" s="1">
        <v>42790.666770833333</v>
      </c>
      <c r="B335" t="s">
        <v>59</v>
      </c>
      <c r="C335" t="s">
        <v>13025</v>
      </c>
      <c r="D335" t="str">
        <f>VLOOKUP(deactivate_assem[[#This Row],[Full Name]],assembly_staff_import[],1,0)</f>
        <v>Jamella C Montgomery</v>
      </c>
      <c r="L335" t="s">
        <v>11619</v>
      </c>
      <c r="M335" t="s">
        <v>11620</v>
      </c>
      <c r="N335" t="s">
        <v>168</v>
      </c>
      <c r="T335" t="s">
        <v>13026</v>
      </c>
      <c r="AH335" t="s">
        <v>65</v>
      </c>
      <c r="AI335" t="s">
        <v>10913</v>
      </c>
      <c r="AL335" t="s">
        <v>67</v>
      </c>
      <c r="AY335" t="s">
        <v>13027</v>
      </c>
      <c r="AZ335" t="s">
        <v>13028</v>
      </c>
      <c r="BA335" t="s">
        <v>13029</v>
      </c>
      <c r="BB335" t="s">
        <v>12892</v>
      </c>
      <c r="BD335" t="s">
        <v>72</v>
      </c>
      <c r="BG335" t="s">
        <v>13030</v>
      </c>
    </row>
    <row r="336" spans="1:59" x14ac:dyDescent="0.2">
      <c r="A336" s="1">
        <v>42790.666770833333</v>
      </c>
      <c r="B336" t="s">
        <v>59</v>
      </c>
      <c r="C336" t="s">
        <v>13031</v>
      </c>
      <c r="D336" t="str">
        <f>VLOOKUP(deactivate_assem[[#This Row],[Full Name]],assembly_staff_import[],1,0)</f>
        <v>Jahmal A Yapp</v>
      </c>
      <c r="M336" t="s">
        <v>12678</v>
      </c>
      <c r="T336" t="s">
        <v>13032</v>
      </c>
      <c r="AH336" t="s">
        <v>65</v>
      </c>
      <c r="AI336" t="s">
        <v>10913</v>
      </c>
      <c r="AL336" t="s">
        <v>1237</v>
      </c>
      <c r="AY336" t="s">
        <v>13033</v>
      </c>
      <c r="AZ336" t="s">
        <v>13034</v>
      </c>
      <c r="BA336" t="s">
        <v>13035</v>
      </c>
      <c r="BB336" t="s">
        <v>13036</v>
      </c>
      <c r="BD336" t="s">
        <v>72</v>
      </c>
      <c r="BG336" t="s">
        <v>13037</v>
      </c>
    </row>
    <row r="337" spans="1:59" x14ac:dyDescent="0.2">
      <c r="A337" s="1">
        <v>42790.666759259257</v>
      </c>
      <c r="B337" t="s">
        <v>59</v>
      </c>
      <c r="C337" t="s">
        <v>13038</v>
      </c>
      <c r="D337" t="str">
        <f>VLOOKUP(deactivate_assem[[#This Row],[Full Name]],assembly_staff_import[],1,0)</f>
        <v>Jacqueline B Mamorsky</v>
      </c>
      <c r="M337" t="s">
        <v>10958</v>
      </c>
      <c r="T337" t="s">
        <v>13039</v>
      </c>
      <c r="AH337" t="s">
        <v>65</v>
      </c>
      <c r="AI337" t="s">
        <v>10913</v>
      </c>
      <c r="AL337" t="s">
        <v>1237</v>
      </c>
      <c r="AY337" t="s">
        <v>13040</v>
      </c>
      <c r="AZ337" t="s">
        <v>13041</v>
      </c>
      <c r="BA337" t="s">
        <v>13042</v>
      </c>
      <c r="BB337" t="s">
        <v>11112</v>
      </c>
      <c r="BD337" t="s">
        <v>72</v>
      </c>
      <c r="BG337" t="s">
        <v>13043</v>
      </c>
    </row>
    <row r="338" spans="1:59" x14ac:dyDescent="0.2">
      <c r="A338" s="1">
        <v>42790.666759259257</v>
      </c>
      <c r="B338" t="s">
        <v>59</v>
      </c>
      <c r="C338" t="s">
        <v>13044</v>
      </c>
      <c r="D338" t="str">
        <f>VLOOKUP(deactivate_assem[[#This Row],[Full Name]],assembly_staff_import[],1,0)</f>
        <v>Jaclyn L Kohler</v>
      </c>
      <c r="M338" t="s">
        <v>11440</v>
      </c>
      <c r="T338" t="s">
        <v>13045</v>
      </c>
      <c r="AH338" t="s">
        <v>65</v>
      </c>
      <c r="AI338" t="s">
        <v>10913</v>
      </c>
      <c r="AL338" t="s">
        <v>1237</v>
      </c>
      <c r="AY338" t="s">
        <v>13046</v>
      </c>
      <c r="AZ338" t="s">
        <v>13047</v>
      </c>
      <c r="BA338" t="s">
        <v>13048</v>
      </c>
      <c r="BB338" t="s">
        <v>1070</v>
      </c>
      <c r="BD338" t="s">
        <v>72</v>
      </c>
      <c r="BG338" t="s">
        <v>13049</v>
      </c>
    </row>
    <row r="339" spans="1:59" x14ac:dyDescent="0.2">
      <c r="A339" s="1">
        <v>42790.666759259257</v>
      </c>
      <c r="B339" t="s">
        <v>59</v>
      </c>
      <c r="C339" t="s">
        <v>13050</v>
      </c>
      <c r="D339" t="str">
        <f>VLOOKUP(deactivate_assem[[#This Row],[Full Name]],assembly_staff_import[],1,0)</f>
        <v>Izabella Prusaczyk</v>
      </c>
      <c r="L339" t="s">
        <v>13051</v>
      </c>
      <c r="M339" t="s">
        <v>13052</v>
      </c>
      <c r="N339" t="s">
        <v>63</v>
      </c>
      <c r="T339" t="s">
        <v>13053</v>
      </c>
      <c r="AH339" t="s">
        <v>65</v>
      </c>
      <c r="AI339" t="s">
        <v>10913</v>
      </c>
      <c r="AL339" t="s">
        <v>67</v>
      </c>
      <c r="AY339" t="s">
        <v>13054</v>
      </c>
      <c r="AZ339" t="s">
        <v>13055</v>
      </c>
      <c r="BA339" t="s">
        <v>13056</v>
      </c>
      <c r="BB339" t="s">
        <v>11249</v>
      </c>
      <c r="BD339" t="s">
        <v>72</v>
      </c>
      <c r="BG339" t="s">
        <v>13057</v>
      </c>
    </row>
    <row r="340" spans="1:59" x14ac:dyDescent="0.2">
      <c r="A340" s="1">
        <v>42790.666759259257</v>
      </c>
      <c r="B340" t="s">
        <v>59</v>
      </c>
      <c r="C340" t="s">
        <v>13058</v>
      </c>
      <c r="D340" t="str">
        <f>VLOOKUP(deactivate_assem[[#This Row],[Full Name]],assembly_staff_import[],1,0)</f>
        <v>Iyanni K Callender</v>
      </c>
      <c r="M340" t="s">
        <v>10958</v>
      </c>
      <c r="T340" t="s">
        <v>13059</v>
      </c>
      <c r="AH340" t="s">
        <v>65</v>
      </c>
      <c r="AI340" t="s">
        <v>10913</v>
      </c>
      <c r="AL340" t="s">
        <v>1237</v>
      </c>
      <c r="AY340" t="s">
        <v>13060</v>
      </c>
      <c r="AZ340" t="s">
        <v>13061</v>
      </c>
      <c r="BA340" t="s">
        <v>13062</v>
      </c>
      <c r="BB340" t="s">
        <v>116</v>
      </c>
      <c r="BD340" t="s">
        <v>72</v>
      </c>
      <c r="BG340" t="s">
        <v>13063</v>
      </c>
    </row>
    <row r="341" spans="1:59" x14ac:dyDescent="0.2">
      <c r="A341" s="1">
        <v>42790.666747685187</v>
      </c>
      <c r="B341" t="s">
        <v>59</v>
      </c>
      <c r="C341" t="s">
        <v>13064</v>
      </c>
      <c r="D341" t="str">
        <f>VLOOKUP(deactivate_assem[[#This Row],[Full Name]],assembly_staff_import[],1,0)</f>
        <v>Isabella M Underwood</v>
      </c>
      <c r="M341" t="s">
        <v>8169</v>
      </c>
      <c r="T341" t="s">
        <v>13065</v>
      </c>
      <c r="AH341" t="s">
        <v>65</v>
      </c>
      <c r="AI341" t="s">
        <v>10913</v>
      </c>
      <c r="AL341" t="s">
        <v>1237</v>
      </c>
      <c r="AY341" t="s">
        <v>13066</v>
      </c>
      <c r="AZ341" t="s">
        <v>13067</v>
      </c>
      <c r="BA341" t="s">
        <v>13068</v>
      </c>
      <c r="BB341" t="s">
        <v>13069</v>
      </c>
      <c r="BD341" t="s">
        <v>72</v>
      </c>
      <c r="BG341" t="s">
        <v>13070</v>
      </c>
    </row>
    <row r="342" spans="1:59" x14ac:dyDescent="0.2">
      <c r="A342" s="1">
        <v>42790.66673611111</v>
      </c>
      <c r="B342" t="s">
        <v>59</v>
      </c>
      <c r="C342" t="s">
        <v>13071</v>
      </c>
      <c r="D342" t="str">
        <f>VLOOKUP(deactivate_assem[[#This Row],[Full Name]],assembly_staff_import[],1,0)</f>
        <v>Ian D Girshek</v>
      </c>
      <c r="L342" t="s">
        <v>13072</v>
      </c>
      <c r="M342" t="s">
        <v>13073</v>
      </c>
      <c r="N342" t="s">
        <v>63</v>
      </c>
      <c r="T342" t="s">
        <v>13074</v>
      </c>
      <c r="AH342" t="s">
        <v>65</v>
      </c>
      <c r="AI342" t="s">
        <v>10913</v>
      </c>
      <c r="AL342" t="s">
        <v>67</v>
      </c>
      <c r="AY342" t="s">
        <v>13075</v>
      </c>
      <c r="AZ342" t="s">
        <v>13076</v>
      </c>
      <c r="BA342" t="s">
        <v>13077</v>
      </c>
      <c r="BB342" t="s">
        <v>11681</v>
      </c>
      <c r="BD342" t="s">
        <v>72</v>
      </c>
      <c r="BG342" t="s">
        <v>13078</v>
      </c>
    </row>
    <row r="343" spans="1:59" x14ac:dyDescent="0.2">
      <c r="A343" s="1">
        <v>42790.666724537034</v>
      </c>
      <c r="B343" t="s">
        <v>59</v>
      </c>
      <c r="C343" t="s">
        <v>13079</v>
      </c>
      <c r="D343" t="str">
        <f>VLOOKUP(deactivate_assem[[#This Row],[Full Name]],assembly_staff_import[],1,0)</f>
        <v>Hyrjana Dibra</v>
      </c>
      <c r="L343" t="s">
        <v>13080</v>
      </c>
      <c r="M343" t="s">
        <v>13081</v>
      </c>
      <c r="N343" t="s">
        <v>63</v>
      </c>
      <c r="T343" t="s">
        <v>13082</v>
      </c>
      <c r="AH343" t="s">
        <v>65</v>
      </c>
      <c r="AI343" t="s">
        <v>10913</v>
      </c>
      <c r="AL343" t="s">
        <v>67</v>
      </c>
      <c r="AY343" t="s">
        <v>13083</v>
      </c>
      <c r="AZ343" t="s">
        <v>13084</v>
      </c>
      <c r="BA343" t="s">
        <v>13085</v>
      </c>
      <c r="BB343" t="s">
        <v>145</v>
      </c>
      <c r="BD343" t="s">
        <v>72</v>
      </c>
      <c r="BG343" t="s">
        <v>13086</v>
      </c>
    </row>
    <row r="344" spans="1:59" x14ac:dyDescent="0.2">
      <c r="A344" s="1">
        <v>42790.666724537034</v>
      </c>
      <c r="B344" t="s">
        <v>59</v>
      </c>
      <c r="C344" t="s">
        <v>13087</v>
      </c>
      <c r="D344" t="str">
        <f>VLOOKUP(deactivate_assem[[#This Row],[Full Name]],assembly_staff_import[],1,0)</f>
        <v>Honora S Wohl</v>
      </c>
      <c r="L344" t="s">
        <v>12967</v>
      </c>
      <c r="M344" t="s">
        <v>12968</v>
      </c>
      <c r="N344" t="s">
        <v>63</v>
      </c>
      <c r="T344" t="s">
        <v>13088</v>
      </c>
      <c r="AH344" t="s">
        <v>65</v>
      </c>
      <c r="AI344" t="s">
        <v>10913</v>
      </c>
      <c r="AL344" t="s">
        <v>67</v>
      </c>
      <c r="AY344" t="s">
        <v>13089</v>
      </c>
      <c r="AZ344" t="s">
        <v>13090</v>
      </c>
      <c r="BA344" t="s">
        <v>13091</v>
      </c>
      <c r="BB344" t="s">
        <v>11033</v>
      </c>
      <c r="BD344" t="s">
        <v>72</v>
      </c>
      <c r="BG344" t="s">
        <v>13092</v>
      </c>
    </row>
    <row r="345" spans="1:59" x14ac:dyDescent="0.2">
      <c r="A345" s="1">
        <v>42790.666724537034</v>
      </c>
      <c r="B345" t="s">
        <v>59</v>
      </c>
      <c r="C345" t="s">
        <v>13093</v>
      </c>
      <c r="D345" t="str">
        <f>VLOOKUP(deactivate_assem[[#This Row],[Full Name]],assembly_staff_import[],1,0)</f>
        <v>Henry Tranes</v>
      </c>
      <c r="M345" t="s">
        <v>11236</v>
      </c>
      <c r="T345" t="s">
        <v>13094</v>
      </c>
      <c r="AH345" t="s">
        <v>65</v>
      </c>
      <c r="AI345" t="s">
        <v>10913</v>
      </c>
      <c r="AL345" t="s">
        <v>1237</v>
      </c>
      <c r="AY345" t="s">
        <v>13095</v>
      </c>
      <c r="AZ345" t="s">
        <v>1233</v>
      </c>
      <c r="BA345" t="s">
        <v>13096</v>
      </c>
      <c r="BB345" t="s">
        <v>11482</v>
      </c>
      <c r="BD345" t="s">
        <v>72</v>
      </c>
      <c r="BG345" t="s">
        <v>13097</v>
      </c>
    </row>
    <row r="346" spans="1:59" x14ac:dyDescent="0.2">
      <c r="A346" s="1">
        <v>42790.666724537034</v>
      </c>
      <c r="B346" t="s">
        <v>59</v>
      </c>
      <c r="C346" t="s">
        <v>13098</v>
      </c>
      <c r="D346" t="str">
        <f>VLOOKUP(deactivate_assem[[#This Row],[Full Name]],assembly_staff_import[],1,0)</f>
        <v>Henry M Cumoletti</v>
      </c>
      <c r="M346" t="s">
        <v>12541</v>
      </c>
      <c r="T346" t="s">
        <v>13099</v>
      </c>
      <c r="AH346" t="s">
        <v>65</v>
      </c>
      <c r="AI346" t="s">
        <v>10913</v>
      </c>
      <c r="AL346" t="s">
        <v>1237</v>
      </c>
      <c r="AY346" t="s">
        <v>13100</v>
      </c>
      <c r="AZ346" t="s">
        <v>13101</v>
      </c>
      <c r="BA346" t="s">
        <v>6587</v>
      </c>
      <c r="BB346" t="s">
        <v>12545</v>
      </c>
      <c r="BD346" t="s">
        <v>72</v>
      </c>
      <c r="BG346" t="s">
        <v>13102</v>
      </c>
    </row>
    <row r="347" spans="1:59" x14ac:dyDescent="0.2">
      <c r="A347" s="1">
        <v>42790.666712962957</v>
      </c>
      <c r="B347" t="s">
        <v>59</v>
      </c>
      <c r="C347" t="s">
        <v>13103</v>
      </c>
      <c r="D347" t="str">
        <f>VLOOKUP(deactivate_assem[[#This Row],[Full Name]],assembly_staff_import[],1,0)</f>
        <v>Henderson L Hutchinson</v>
      </c>
      <c r="L347" t="s">
        <v>10965</v>
      </c>
      <c r="M347" t="s">
        <v>10966</v>
      </c>
      <c r="N347" t="s">
        <v>63</v>
      </c>
      <c r="T347" t="s">
        <v>13104</v>
      </c>
      <c r="AH347" t="s">
        <v>65</v>
      </c>
      <c r="AI347" t="s">
        <v>10913</v>
      </c>
      <c r="AL347" t="s">
        <v>67</v>
      </c>
      <c r="AY347" t="s">
        <v>13105</v>
      </c>
      <c r="AZ347" t="s">
        <v>13106</v>
      </c>
      <c r="BA347" t="s">
        <v>13107</v>
      </c>
      <c r="BB347" t="s">
        <v>13108</v>
      </c>
      <c r="BD347" t="s">
        <v>72</v>
      </c>
      <c r="BG347" t="s">
        <v>13109</v>
      </c>
    </row>
    <row r="348" spans="1:59" x14ac:dyDescent="0.2">
      <c r="A348" s="1">
        <v>42790.666712962957</v>
      </c>
      <c r="B348" t="s">
        <v>59</v>
      </c>
      <c r="C348" t="s">
        <v>13110</v>
      </c>
      <c r="D348" t="str">
        <f>VLOOKUP(deactivate_assem[[#This Row],[Full Name]],assembly_staff_import[],1,0)</f>
        <v>Hector O Henriquez</v>
      </c>
      <c r="M348" t="s">
        <v>11348</v>
      </c>
      <c r="T348" t="s">
        <v>13111</v>
      </c>
      <c r="AH348" t="s">
        <v>65</v>
      </c>
      <c r="AI348" t="s">
        <v>10913</v>
      </c>
      <c r="AL348" t="s">
        <v>1237</v>
      </c>
      <c r="AY348" t="s">
        <v>13112</v>
      </c>
      <c r="AZ348" t="s">
        <v>13113</v>
      </c>
      <c r="BA348" t="s">
        <v>13114</v>
      </c>
      <c r="BB348" t="s">
        <v>13115</v>
      </c>
      <c r="BD348" t="s">
        <v>72</v>
      </c>
      <c r="BG348" t="s">
        <v>13116</v>
      </c>
    </row>
    <row r="349" spans="1:59" x14ac:dyDescent="0.2">
      <c r="A349" s="1">
        <v>42790.666712962957</v>
      </c>
      <c r="B349" t="s">
        <v>59</v>
      </c>
      <c r="C349" t="s">
        <v>13117</v>
      </c>
      <c r="D349" t="str">
        <f>VLOOKUP(deactivate_assem[[#This Row],[Full Name]],assembly_staff_import[],1,0)</f>
        <v>Heather R Moore</v>
      </c>
      <c r="M349" t="s">
        <v>8169</v>
      </c>
      <c r="T349" t="s">
        <v>13118</v>
      </c>
      <c r="AH349" t="s">
        <v>65</v>
      </c>
      <c r="AI349" t="s">
        <v>10913</v>
      </c>
      <c r="AL349" t="s">
        <v>1237</v>
      </c>
      <c r="AY349" t="s">
        <v>13119</v>
      </c>
      <c r="AZ349" t="s">
        <v>13120</v>
      </c>
      <c r="BA349" t="s">
        <v>2366</v>
      </c>
      <c r="BB349" t="s">
        <v>13121</v>
      </c>
      <c r="BD349" t="s">
        <v>72</v>
      </c>
      <c r="BG349" t="s">
        <v>13122</v>
      </c>
    </row>
    <row r="350" spans="1:59" x14ac:dyDescent="0.2">
      <c r="A350" s="1">
        <v>42790.666712962957</v>
      </c>
      <c r="B350" t="s">
        <v>59</v>
      </c>
      <c r="C350" t="s">
        <v>13123</v>
      </c>
      <c r="D350" t="str">
        <f>VLOOKUP(deactivate_assem[[#This Row],[Full Name]],assembly_staff_import[],1,0)</f>
        <v>Harris A Weiss</v>
      </c>
      <c r="L350" t="s">
        <v>13124</v>
      </c>
      <c r="M350" t="s">
        <v>13125</v>
      </c>
      <c r="N350" t="s">
        <v>168</v>
      </c>
      <c r="T350" t="s">
        <v>13126</v>
      </c>
      <c r="AH350" t="s">
        <v>65</v>
      </c>
      <c r="AI350" t="s">
        <v>10913</v>
      </c>
      <c r="AL350" t="s">
        <v>67</v>
      </c>
      <c r="AY350" t="s">
        <v>13127</v>
      </c>
      <c r="AZ350" t="s">
        <v>13128</v>
      </c>
      <c r="BA350" t="s">
        <v>3904</v>
      </c>
      <c r="BB350" t="s">
        <v>11033</v>
      </c>
      <c r="BD350" t="s">
        <v>72</v>
      </c>
      <c r="BG350" t="s">
        <v>13129</v>
      </c>
    </row>
    <row r="351" spans="1:59" x14ac:dyDescent="0.2">
      <c r="A351" s="1">
        <v>42790.666701388887</v>
      </c>
      <c r="B351" t="s">
        <v>59</v>
      </c>
      <c r="C351" t="s">
        <v>13130</v>
      </c>
      <c r="D351" t="str">
        <f>VLOOKUP(deactivate_assem[[#This Row],[Full Name]],assembly_staff_import[],1,0)</f>
        <v>Gwendolyn L Girsdansky</v>
      </c>
      <c r="M351" t="s">
        <v>11199</v>
      </c>
      <c r="T351" t="s">
        <v>13131</v>
      </c>
      <c r="AH351" t="s">
        <v>65</v>
      </c>
      <c r="AI351" t="s">
        <v>10913</v>
      </c>
      <c r="AL351" t="s">
        <v>1237</v>
      </c>
      <c r="AY351" t="s">
        <v>13132</v>
      </c>
      <c r="AZ351" t="s">
        <v>13133</v>
      </c>
      <c r="BA351" t="s">
        <v>13134</v>
      </c>
      <c r="BB351" t="s">
        <v>2510</v>
      </c>
      <c r="BD351" t="s">
        <v>72</v>
      </c>
      <c r="BG351" t="s">
        <v>13135</v>
      </c>
    </row>
    <row r="352" spans="1:59" x14ac:dyDescent="0.2">
      <c r="A352" s="1">
        <v>42790.666701388887</v>
      </c>
      <c r="B352" t="s">
        <v>59</v>
      </c>
      <c r="C352" t="s">
        <v>13136</v>
      </c>
      <c r="D352" t="str">
        <f>VLOOKUP(deactivate_assem[[#This Row],[Full Name]],assembly_staff_import[],1,0)</f>
        <v>Guerschom Jw Dieurine</v>
      </c>
      <c r="L352" t="s">
        <v>13137</v>
      </c>
      <c r="M352" t="s">
        <v>13138</v>
      </c>
      <c r="N352" t="s">
        <v>63</v>
      </c>
      <c r="T352" t="s">
        <v>13139</v>
      </c>
      <c r="AH352" t="s">
        <v>65</v>
      </c>
      <c r="AI352" t="s">
        <v>10913</v>
      </c>
      <c r="AL352" t="s">
        <v>67</v>
      </c>
      <c r="AY352" t="s">
        <v>13140</v>
      </c>
      <c r="AZ352" t="s">
        <v>13141</v>
      </c>
      <c r="BA352" t="s">
        <v>13142</v>
      </c>
      <c r="BB352" t="s">
        <v>714</v>
      </c>
      <c r="BD352" t="s">
        <v>72</v>
      </c>
      <c r="BG352" t="s">
        <v>13143</v>
      </c>
    </row>
    <row r="353" spans="1:59" x14ac:dyDescent="0.2">
      <c r="A353" s="1">
        <v>42790.666701388887</v>
      </c>
      <c r="B353" t="s">
        <v>59</v>
      </c>
      <c r="C353" t="s">
        <v>13144</v>
      </c>
      <c r="D353" t="str">
        <f>VLOOKUP(deactivate_assem[[#This Row],[Full Name]],assembly_staff_import[],1,0)</f>
        <v>Grettel Wong</v>
      </c>
      <c r="M353" t="s">
        <v>11236</v>
      </c>
      <c r="T353" t="s">
        <v>13145</v>
      </c>
      <c r="AH353" t="s">
        <v>65</v>
      </c>
      <c r="AI353" t="s">
        <v>10913</v>
      </c>
      <c r="AL353" t="s">
        <v>1237</v>
      </c>
      <c r="AY353" t="s">
        <v>13146</v>
      </c>
      <c r="AZ353" t="s">
        <v>13147</v>
      </c>
      <c r="BA353" t="s">
        <v>13148</v>
      </c>
      <c r="BB353" t="s">
        <v>11249</v>
      </c>
      <c r="BD353" t="s">
        <v>72</v>
      </c>
      <c r="BG353" t="s">
        <v>13149</v>
      </c>
    </row>
    <row r="354" spans="1:59" x14ac:dyDescent="0.2">
      <c r="A354" s="1">
        <v>42790.666701388887</v>
      </c>
      <c r="B354" t="s">
        <v>59</v>
      </c>
      <c r="C354" t="s">
        <v>13150</v>
      </c>
      <c r="D354" t="str">
        <f>VLOOKUP(deactivate_assem[[#This Row],[Full Name]],assembly_staff_import[],1,0)</f>
        <v>Gregory S Vayngurt</v>
      </c>
      <c r="L354" t="s">
        <v>11154</v>
      </c>
      <c r="M354" t="s">
        <v>11155</v>
      </c>
      <c r="N354" t="s">
        <v>63</v>
      </c>
      <c r="T354" t="s">
        <v>13151</v>
      </c>
      <c r="AH354" t="s">
        <v>65</v>
      </c>
      <c r="AI354" t="s">
        <v>10913</v>
      </c>
      <c r="AL354" t="s">
        <v>67</v>
      </c>
      <c r="AY354" t="s">
        <v>13152</v>
      </c>
      <c r="AZ354" t="s">
        <v>13153</v>
      </c>
      <c r="BA354" t="s">
        <v>13154</v>
      </c>
      <c r="BB354" t="s">
        <v>426</v>
      </c>
      <c r="BD354" t="s">
        <v>72</v>
      </c>
      <c r="BG354" t="s">
        <v>13155</v>
      </c>
    </row>
    <row r="355" spans="1:59" x14ac:dyDescent="0.2">
      <c r="A355" s="1">
        <v>42790.666689814818</v>
      </c>
      <c r="B355" t="s">
        <v>59</v>
      </c>
      <c r="C355" t="s">
        <v>13156</v>
      </c>
      <c r="D355" t="str">
        <f>VLOOKUP(deactivate_assem[[#This Row],[Full Name]],assembly_staff_import[],1,0)</f>
        <v>Giovanni A Perna</v>
      </c>
      <c r="M355" t="s">
        <v>10958</v>
      </c>
      <c r="T355" t="s">
        <v>13157</v>
      </c>
      <c r="AH355" t="s">
        <v>65</v>
      </c>
      <c r="AI355" t="s">
        <v>10913</v>
      </c>
      <c r="AL355" t="s">
        <v>1237</v>
      </c>
      <c r="AY355" t="s">
        <v>13158</v>
      </c>
      <c r="AZ355" t="s">
        <v>13159</v>
      </c>
      <c r="BA355" t="s">
        <v>13160</v>
      </c>
      <c r="BB355" t="s">
        <v>116</v>
      </c>
      <c r="BD355" t="s">
        <v>72</v>
      </c>
      <c r="BG355" t="s">
        <v>13161</v>
      </c>
    </row>
    <row r="356" spans="1:59" x14ac:dyDescent="0.2">
      <c r="A356" s="1">
        <v>42790.666689814818</v>
      </c>
      <c r="B356" t="s">
        <v>59</v>
      </c>
      <c r="C356" t="s">
        <v>13162</v>
      </c>
      <c r="D356" t="str">
        <f>VLOOKUP(deactivate_assem[[#This Row],[Full Name]],assembly_staff_import[],1,0)</f>
        <v>Ginelle O Cantave</v>
      </c>
      <c r="L356" t="s">
        <v>12424</v>
      </c>
      <c r="M356" t="s">
        <v>12425</v>
      </c>
      <c r="N356" t="s">
        <v>63</v>
      </c>
      <c r="T356" t="s">
        <v>13163</v>
      </c>
      <c r="AH356" t="s">
        <v>65</v>
      </c>
      <c r="AI356" t="s">
        <v>10913</v>
      </c>
      <c r="AL356" t="s">
        <v>67</v>
      </c>
      <c r="AY356" t="s">
        <v>13164</v>
      </c>
      <c r="AZ356" t="s">
        <v>13165</v>
      </c>
      <c r="BA356" t="s">
        <v>13166</v>
      </c>
      <c r="BB356" t="s">
        <v>11249</v>
      </c>
      <c r="BD356" t="s">
        <v>72</v>
      </c>
      <c r="BG356" t="s">
        <v>13167</v>
      </c>
    </row>
    <row r="357" spans="1:59" x14ac:dyDescent="0.2">
      <c r="A357" s="1">
        <v>42790.666689814818</v>
      </c>
      <c r="B357" t="s">
        <v>59</v>
      </c>
      <c r="C357" t="s">
        <v>13168</v>
      </c>
      <c r="D357" t="str">
        <f>VLOOKUP(deactivate_assem[[#This Row],[Full Name]],assembly_staff_import[],1,0)</f>
        <v>Gian Vito Lovero</v>
      </c>
      <c r="M357" t="s">
        <v>10958</v>
      </c>
      <c r="T357" t="s">
        <v>13169</v>
      </c>
      <c r="AH357" t="s">
        <v>65</v>
      </c>
      <c r="AI357" t="s">
        <v>10913</v>
      </c>
      <c r="AL357" t="s">
        <v>1237</v>
      </c>
      <c r="AY357" t="s">
        <v>13170</v>
      </c>
      <c r="AZ357" t="s">
        <v>13171</v>
      </c>
      <c r="BA357" t="s">
        <v>13172</v>
      </c>
      <c r="BB357" t="s">
        <v>11112</v>
      </c>
      <c r="BD357" t="s">
        <v>72</v>
      </c>
      <c r="BG357" t="s">
        <v>13173</v>
      </c>
    </row>
    <row r="358" spans="1:59" x14ac:dyDescent="0.2">
      <c r="A358" s="1">
        <v>42790.666689814818</v>
      </c>
      <c r="B358" t="s">
        <v>59</v>
      </c>
      <c r="C358" t="s">
        <v>13174</v>
      </c>
      <c r="D358" t="str">
        <f>VLOOKUP(deactivate_assem[[#This Row],[Full Name]],assembly_staff_import[],1,0)</f>
        <v>Gerard D Dannenbaum</v>
      </c>
      <c r="M358" t="s">
        <v>10958</v>
      </c>
      <c r="T358" t="s">
        <v>13175</v>
      </c>
      <c r="AH358" t="s">
        <v>65</v>
      </c>
      <c r="AI358" t="s">
        <v>10913</v>
      </c>
      <c r="AL358" t="s">
        <v>1237</v>
      </c>
      <c r="AY358" t="s">
        <v>13176</v>
      </c>
      <c r="AZ358" t="s">
        <v>13177</v>
      </c>
      <c r="BA358" t="s">
        <v>13178</v>
      </c>
      <c r="BB358" t="s">
        <v>116</v>
      </c>
      <c r="BD358" t="s">
        <v>72</v>
      </c>
      <c r="BG358" t="s">
        <v>13179</v>
      </c>
    </row>
    <row r="359" spans="1:59" x14ac:dyDescent="0.2">
      <c r="A359" s="1">
        <v>42790.666678240741</v>
      </c>
      <c r="B359" t="s">
        <v>59</v>
      </c>
      <c r="C359" t="s">
        <v>13180</v>
      </c>
      <c r="D359" t="str">
        <f>VLOOKUP(deactivate_assem[[#This Row],[Full Name]],assembly_staff_import[],1,0)</f>
        <v>Geraldine L Humbert</v>
      </c>
      <c r="M359" t="s">
        <v>10958</v>
      </c>
      <c r="T359" t="s">
        <v>13181</v>
      </c>
      <c r="AH359" t="s">
        <v>65</v>
      </c>
      <c r="AI359" t="s">
        <v>10913</v>
      </c>
      <c r="AL359" t="s">
        <v>1237</v>
      </c>
      <c r="AY359" t="s">
        <v>13182</v>
      </c>
      <c r="AZ359" t="s">
        <v>13183</v>
      </c>
      <c r="BA359" t="s">
        <v>13184</v>
      </c>
      <c r="BB359" t="s">
        <v>116</v>
      </c>
      <c r="BD359" t="s">
        <v>72</v>
      </c>
      <c r="BG359" t="s">
        <v>13185</v>
      </c>
    </row>
    <row r="360" spans="1:59" x14ac:dyDescent="0.2">
      <c r="A360" s="1">
        <v>42790.666678240741</v>
      </c>
      <c r="B360" t="s">
        <v>59</v>
      </c>
      <c r="C360" t="s">
        <v>13186</v>
      </c>
      <c r="D360" t="str">
        <f>VLOOKUP(deactivate_assem[[#This Row],[Full Name]],assembly_staff_import[],1,0)</f>
        <v>Genevieve M Marcy</v>
      </c>
      <c r="L360" t="s">
        <v>13187</v>
      </c>
      <c r="M360" t="s">
        <v>13188</v>
      </c>
      <c r="N360" t="s">
        <v>63</v>
      </c>
      <c r="T360" t="s">
        <v>13189</v>
      </c>
      <c r="AH360" t="s">
        <v>65</v>
      </c>
      <c r="AI360" t="s">
        <v>10913</v>
      </c>
      <c r="AL360" t="s">
        <v>67</v>
      </c>
      <c r="AY360" t="s">
        <v>13190</v>
      </c>
      <c r="AZ360" t="s">
        <v>13191</v>
      </c>
      <c r="BA360" t="s">
        <v>5937</v>
      </c>
      <c r="BB360" t="s">
        <v>426</v>
      </c>
      <c r="BD360" t="s">
        <v>72</v>
      </c>
      <c r="BG360" t="s">
        <v>13192</v>
      </c>
    </row>
    <row r="361" spans="1:59" x14ac:dyDescent="0.2">
      <c r="A361" s="1">
        <v>42790.666678240741</v>
      </c>
      <c r="B361" t="s">
        <v>59</v>
      </c>
      <c r="C361" t="s">
        <v>13193</v>
      </c>
      <c r="D361" t="str">
        <f>VLOOKUP(deactivate_assem[[#This Row],[Full Name]],assembly_staff_import[],1,0)</f>
        <v>Gary E Layton</v>
      </c>
      <c r="L361" t="s">
        <v>11394</v>
      </c>
      <c r="M361" t="s">
        <v>11395</v>
      </c>
      <c r="N361" t="s">
        <v>63</v>
      </c>
      <c r="T361" t="s">
        <v>13194</v>
      </c>
      <c r="AH361" t="s">
        <v>65</v>
      </c>
      <c r="AI361" t="s">
        <v>10913</v>
      </c>
      <c r="AL361" t="s">
        <v>67</v>
      </c>
      <c r="AY361" t="s">
        <v>13195</v>
      </c>
      <c r="AZ361" t="s">
        <v>13196</v>
      </c>
      <c r="BA361" t="s">
        <v>13197</v>
      </c>
      <c r="BB361" t="s">
        <v>11400</v>
      </c>
      <c r="BD361" t="s">
        <v>72</v>
      </c>
      <c r="BG361" t="s">
        <v>13198</v>
      </c>
    </row>
    <row r="362" spans="1:59" x14ac:dyDescent="0.2">
      <c r="A362" s="1">
        <v>42790.666666666657</v>
      </c>
      <c r="B362" t="s">
        <v>59</v>
      </c>
      <c r="C362" t="s">
        <v>13199</v>
      </c>
      <c r="D362" t="str">
        <f>VLOOKUP(deactivate_assem[[#This Row],[Full Name]],assembly_staff_import[],1,0)</f>
        <v>Gabrielle Dann-Allel</v>
      </c>
      <c r="L362" t="s">
        <v>11403</v>
      </c>
      <c r="M362" t="s">
        <v>11404</v>
      </c>
      <c r="N362" t="s">
        <v>63</v>
      </c>
      <c r="T362" t="s">
        <v>13200</v>
      </c>
      <c r="AH362" t="s">
        <v>65</v>
      </c>
      <c r="AI362" t="s">
        <v>10913</v>
      </c>
      <c r="AL362" t="s">
        <v>67</v>
      </c>
      <c r="AY362" t="s">
        <v>13201</v>
      </c>
      <c r="AZ362" t="s">
        <v>13202</v>
      </c>
      <c r="BA362" t="s">
        <v>13203</v>
      </c>
      <c r="BB362" t="s">
        <v>426</v>
      </c>
      <c r="BD362" t="s">
        <v>72</v>
      </c>
      <c r="BG362" t="s">
        <v>13204</v>
      </c>
    </row>
    <row r="363" spans="1:59" x14ac:dyDescent="0.2">
      <c r="A363" s="1">
        <v>42790.666666666657</v>
      </c>
      <c r="B363" t="s">
        <v>59</v>
      </c>
      <c r="C363" t="s">
        <v>13205</v>
      </c>
      <c r="D363" t="str">
        <f>VLOOKUP(deactivate_assem[[#This Row],[Full Name]],assembly_staff_import[],1,0)</f>
        <v>Gabrielle A Trejo</v>
      </c>
      <c r="M363" t="s">
        <v>10958</v>
      </c>
      <c r="T363" t="s">
        <v>13206</v>
      </c>
      <c r="AH363" t="s">
        <v>65</v>
      </c>
      <c r="AI363" t="s">
        <v>10913</v>
      </c>
      <c r="AL363" t="s">
        <v>1237</v>
      </c>
      <c r="AY363" t="s">
        <v>13207</v>
      </c>
      <c r="AZ363" t="s">
        <v>13208</v>
      </c>
      <c r="BA363" t="s">
        <v>13209</v>
      </c>
      <c r="BB363" t="s">
        <v>116</v>
      </c>
      <c r="BD363" t="s">
        <v>72</v>
      </c>
      <c r="BG363" t="s">
        <v>13210</v>
      </c>
    </row>
    <row r="364" spans="1:59" x14ac:dyDescent="0.2">
      <c r="A364" s="1">
        <v>42790.666666666657</v>
      </c>
      <c r="B364" t="s">
        <v>59</v>
      </c>
      <c r="C364" t="s">
        <v>13211</v>
      </c>
      <c r="D364" t="str">
        <f>VLOOKUP(deactivate_assem[[#This Row],[Full Name]],assembly_staff_import[],1,0)</f>
        <v>Frederic B Klein</v>
      </c>
      <c r="L364" t="s">
        <v>13212</v>
      </c>
      <c r="M364" t="s">
        <v>13213</v>
      </c>
      <c r="N364" t="s">
        <v>63</v>
      </c>
      <c r="T364" t="s">
        <v>13214</v>
      </c>
      <c r="AH364" t="s">
        <v>65</v>
      </c>
      <c r="AI364" t="s">
        <v>10913</v>
      </c>
      <c r="AL364" t="s">
        <v>67</v>
      </c>
      <c r="AY364" t="s">
        <v>13215</v>
      </c>
      <c r="AZ364" t="s">
        <v>13216</v>
      </c>
      <c r="BA364" t="s">
        <v>518</v>
      </c>
      <c r="BB364" t="s">
        <v>426</v>
      </c>
      <c r="BD364" t="s">
        <v>72</v>
      </c>
      <c r="BG364" t="s">
        <v>13217</v>
      </c>
    </row>
    <row r="365" spans="1:59" x14ac:dyDescent="0.2">
      <c r="A365" s="1">
        <v>42790.666666666657</v>
      </c>
      <c r="B365" t="s">
        <v>59</v>
      </c>
      <c r="C365" t="s">
        <v>13218</v>
      </c>
      <c r="D365" t="str">
        <f>VLOOKUP(deactivate_assem[[#This Row],[Full Name]],assembly_staff_import[],1,0)</f>
        <v>Frank M Dixon</v>
      </c>
      <c r="L365" t="s">
        <v>11951</v>
      </c>
      <c r="M365" t="s">
        <v>11952</v>
      </c>
      <c r="N365" t="s">
        <v>63</v>
      </c>
      <c r="T365" t="s">
        <v>13219</v>
      </c>
      <c r="AH365" t="s">
        <v>65</v>
      </c>
      <c r="AI365" t="s">
        <v>10913</v>
      </c>
      <c r="AL365" t="s">
        <v>67</v>
      </c>
      <c r="AY365" t="s">
        <v>13220</v>
      </c>
      <c r="AZ365" t="s">
        <v>13221</v>
      </c>
      <c r="BA365" t="s">
        <v>13222</v>
      </c>
      <c r="BB365" t="s">
        <v>11033</v>
      </c>
      <c r="BD365" t="s">
        <v>72</v>
      </c>
      <c r="BG365" t="s">
        <v>13223</v>
      </c>
    </row>
    <row r="366" spans="1:59" x14ac:dyDescent="0.2">
      <c r="A366" s="1">
        <v>42790.666655092587</v>
      </c>
      <c r="B366" t="s">
        <v>59</v>
      </c>
      <c r="C366" t="s">
        <v>13224</v>
      </c>
      <c r="D366" t="str">
        <f>VLOOKUP(deactivate_assem[[#This Row],[Full Name]],assembly_staff_import[],1,0)</f>
        <v>Frank Keophetlasy</v>
      </c>
      <c r="L366" t="s">
        <v>13225</v>
      </c>
      <c r="M366" t="s">
        <v>13226</v>
      </c>
      <c r="N366" t="s">
        <v>168</v>
      </c>
      <c r="T366" t="s">
        <v>13227</v>
      </c>
      <c r="AH366" t="s">
        <v>65</v>
      </c>
      <c r="AI366" t="s">
        <v>10913</v>
      </c>
      <c r="AL366" t="s">
        <v>67</v>
      </c>
      <c r="AY366" t="s">
        <v>13228</v>
      </c>
      <c r="AZ366" t="s">
        <v>1858</v>
      </c>
      <c r="BA366" t="s">
        <v>13229</v>
      </c>
      <c r="BB366" t="s">
        <v>10955</v>
      </c>
      <c r="BD366" t="s">
        <v>72</v>
      </c>
      <c r="BG366" t="s">
        <v>13230</v>
      </c>
    </row>
    <row r="367" spans="1:59" x14ac:dyDescent="0.2">
      <c r="A367" s="1">
        <v>42790.666655092587</v>
      </c>
      <c r="B367" t="s">
        <v>59</v>
      </c>
      <c r="C367" t="s">
        <v>13231</v>
      </c>
      <c r="D367" t="str">
        <f>VLOOKUP(deactivate_assem[[#This Row],[Full Name]],assembly_staff_import[],1,0)</f>
        <v>Francois S Acosta</v>
      </c>
      <c r="M367" t="s">
        <v>10958</v>
      </c>
      <c r="T367" t="s">
        <v>13232</v>
      </c>
      <c r="AH367" t="s">
        <v>65</v>
      </c>
      <c r="AI367" t="s">
        <v>10913</v>
      </c>
      <c r="AL367" t="s">
        <v>1237</v>
      </c>
      <c r="AY367" t="s">
        <v>13233</v>
      </c>
      <c r="AZ367" t="s">
        <v>13234</v>
      </c>
      <c r="BA367" t="s">
        <v>4561</v>
      </c>
      <c r="BB367" t="s">
        <v>116</v>
      </c>
      <c r="BD367" t="s">
        <v>72</v>
      </c>
      <c r="BG367" t="s">
        <v>13235</v>
      </c>
    </row>
    <row r="368" spans="1:59" x14ac:dyDescent="0.2">
      <c r="A368" s="1">
        <v>42790.666655092587</v>
      </c>
      <c r="B368" t="s">
        <v>59</v>
      </c>
      <c r="C368" t="s">
        <v>13236</v>
      </c>
      <c r="D368" t="str">
        <f>VLOOKUP(deactivate_assem[[#This Row],[Full Name]],assembly_staff_import[],1,0)</f>
        <v>Francesca C Tse</v>
      </c>
      <c r="M368" t="s">
        <v>10958</v>
      </c>
      <c r="T368" t="s">
        <v>13237</v>
      </c>
      <c r="AH368" t="s">
        <v>65</v>
      </c>
      <c r="AI368" t="s">
        <v>10913</v>
      </c>
      <c r="AL368" t="s">
        <v>1237</v>
      </c>
      <c r="AY368" t="s">
        <v>13238</v>
      </c>
      <c r="AZ368" t="s">
        <v>13239</v>
      </c>
      <c r="BA368" t="s">
        <v>13240</v>
      </c>
      <c r="BB368" t="s">
        <v>116</v>
      </c>
      <c r="BD368" t="s">
        <v>72</v>
      </c>
      <c r="BG368" t="s">
        <v>13241</v>
      </c>
    </row>
    <row r="369" spans="1:59" x14ac:dyDescent="0.2">
      <c r="A369" s="1">
        <v>42790.666655092587</v>
      </c>
      <c r="B369" t="s">
        <v>59</v>
      </c>
      <c r="C369" t="s">
        <v>13242</v>
      </c>
      <c r="D369" t="str">
        <f>VLOOKUP(deactivate_assem[[#This Row],[Full Name]],assembly_staff_import[],1,0)</f>
        <v>Forrest T Wynn</v>
      </c>
      <c r="L369" t="s">
        <v>12373</v>
      </c>
      <c r="M369" t="s">
        <v>12374</v>
      </c>
      <c r="N369" t="s">
        <v>63</v>
      </c>
      <c r="T369" t="s">
        <v>13243</v>
      </c>
      <c r="AH369" t="s">
        <v>65</v>
      </c>
      <c r="AI369" t="s">
        <v>10913</v>
      </c>
      <c r="AL369" t="s">
        <v>67</v>
      </c>
      <c r="AY369" t="s">
        <v>13244</v>
      </c>
      <c r="AZ369" t="s">
        <v>13245</v>
      </c>
      <c r="BA369" t="s">
        <v>13246</v>
      </c>
      <c r="BB369" t="s">
        <v>11266</v>
      </c>
      <c r="BD369" t="s">
        <v>72</v>
      </c>
      <c r="BG369" t="s">
        <v>13247</v>
      </c>
    </row>
    <row r="370" spans="1:59" x14ac:dyDescent="0.2">
      <c r="A370" s="1">
        <v>42790.666643518518</v>
      </c>
      <c r="B370" t="s">
        <v>59</v>
      </c>
      <c r="C370" t="s">
        <v>13248</v>
      </c>
      <c r="D370" t="str">
        <f>VLOOKUP(deactivate_assem[[#This Row],[Full Name]],assembly_staff_import[],1,0)</f>
        <v>Forrest T Garland</v>
      </c>
      <c r="M370" t="s">
        <v>10958</v>
      </c>
      <c r="T370" t="s">
        <v>13249</v>
      </c>
      <c r="AH370" t="s">
        <v>65</v>
      </c>
      <c r="AI370" t="s">
        <v>10913</v>
      </c>
      <c r="AL370" t="s">
        <v>1237</v>
      </c>
      <c r="AY370" t="s">
        <v>13250</v>
      </c>
      <c r="AZ370" t="s">
        <v>13245</v>
      </c>
      <c r="BA370" t="s">
        <v>13251</v>
      </c>
      <c r="BB370" t="s">
        <v>116</v>
      </c>
      <c r="BD370" t="s">
        <v>72</v>
      </c>
      <c r="BG370" t="s">
        <v>13252</v>
      </c>
    </row>
    <row r="371" spans="1:59" x14ac:dyDescent="0.2">
      <c r="A371" s="1">
        <v>42790.666643518518</v>
      </c>
      <c r="B371" t="s">
        <v>59</v>
      </c>
      <c r="C371" t="s">
        <v>13253</v>
      </c>
      <c r="D371" t="str">
        <f>VLOOKUP(deactivate_assem[[#This Row],[Full Name]],assembly_staff_import[],1,0)</f>
        <v>Forhad Rahman</v>
      </c>
      <c r="M371" t="s">
        <v>10958</v>
      </c>
      <c r="T371" t="s">
        <v>13254</v>
      </c>
      <c r="AH371" t="s">
        <v>65</v>
      </c>
      <c r="AI371" t="s">
        <v>10913</v>
      </c>
      <c r="AL371" t="s">
        <v>1237</v>
      </c>
      <c r="AY371" t="s">
        <v>13255</v>
      </c>
      <c r="AZ371" t="s">
        <v>13256</v>
      </c>
      <c r="BA371" t="s">
        <v>358</v>
      </c>
      <c r="BB371" t="s">
        <v>116</v>
      </c>
      <c r="BD371" t="s">
        <v>72</v>
      </c>
      <c r="BG371" t="s">
        <v>13257</v>
      </c>
    </row>
    <row r="372" spans="1:59" x14ac:dyDescent="0.2">
      <c r="A372" s="1">
        <v>42790.666643518518</v>
      </c>
      <c r="B372" t="s">
        <v>59</v>
      </c>
      <c r="C372" t="s">
        <v>13258</v>
      </c>
      <c r="D372" t="str">
        <f>VLOOKUP(deactivate_assem[[#This Row],[Full Name]],assembly_staff_import[],1,0)</f>
        <v>Fanny Lin</v>
      </c>
      <c r="M372" t="s">
        <v>10958</v>
      </c>
      <c r="T372" t="s">
        <v>13259</v>
      </c>
      <c r="AH372" t="s">
        <v>65</v>
      </c>
      <c r="AI372" t="s">
        <v>10913</v>
      </c>
      <c r="AL372" t="s">
        <v>1237</v>
      </c>
      <c r="AY372" t="s">
        <v>13260</v>
      </c>
      <c r="AZ372" t="s">
        <v>13261</v>
      </c>
      <c r="BA372" t="s">
        <v>13262</v>
      </c>
      <c r="BB372" t="s">
        <v>116</v>
      </c>
      <c r="BD372" t="s">
        <v>72</v>
      </c>
      <c r="BG372" t="s">
        <v>13263</v>
      </c>
    </row>
    <row r="373" spans="1:59" x14ac:dyDescent="0.2">
      <c r="A373" s="1">
        <v>42790.666631944441</v>
      </c>
      <c r="B373" t="s">
        <v>59</v>
      </c>
      <c r="C373" t="s">
        <v>13264</v>
      </c>
      <c r="D373" t="str">
        <f>VLOOKUP(deactivate_assem[[#This Row],[Full Name]],assembly_staff_import[],1,0)</f>
        <v>Eric R Ross</v>
      </c>
      <c r="M373" t="s">
        <v>10958</v>
      </c>
      <c r="T373" t="s">
        <v>13265</v>
      </c>
      <c r="AH373" t="s">
        <v>65</v>
      </c>
      <c r="AI373" t="s">
        <v>10913</v>
      </c>
      <c r="AL373" t="s">
        <v>1237</v>
      </c>
      <c r="AY373" t="s">
        <v>13266</v>
      </c>
      <c r="AZ373" t="s">
        <v>13267</v>
      </c>
      <c r="BA373" t="s">
        <v>3122</v>
      </c>
      <c r="BB373" t="s">
        <v>116</v>
      </c>
      <c r="BD373" t="s">
        <v>72</v>
      </c>
      <c r="BG373" t="s">
        <v>13268</v>
      </c>
    </row>
    <row r="374" spans="1:59" x14ac:dyDescent="0.2">
      <c r="A374" s="1">
        <v>42790.666620370372</v>
      </c>
      <c r="B374" t="s">
        <v>59</v>
      </c>
      <c r="C374" t="s">
        <v>13269</v>
      </c>
      <c r="D374" t="str">
        <f>VLOOKUP(deactivate_assem[[#This Row],[Full Name]],assembly_staff_import[],1,0)</f>
        <v>Eric B Fuentes</v>
      </c>
      <c r="L374" t="s">
        <v>13270</v>
      </c>
      <c r="M374" t="s">
        <v>13271</v>
      </c>
      <c r="N374" t="s">
        <v>168</v>
      </c>
      <c r="T374" t="s">
        <v>13272</v>
      </c>
      <c r="AH374" t="s">
        <v>65</v>
      </c>
      <c r="AI374" t="s">
        <v>10913</v>
      </c>
      <c r="AL374" t="s">
        <v>67</v>
      </c>
      <c r="AY374" t="s">
        <v>13273</v>
      </c>
      <c r="AZ374" t="s">
        <v>13274</v>
      </c>
      <c r="BA374" t="s">
        <v>13275</v>
      </c>
      <c r="BB374" t="s">
        <v>11033</v>
      </c>
      <c r="BD374" t="s">
        <v>72</v>
      </c>
      <c r="BG374" t="s">
        <v>13276</v>
      </c>
    </row>
    <row r="375" spans="1:59" x14ac:dyDescent="0.2">
      <c r="A375" s="1">
        <v>42790.666620370372</v>
      </c>
      <c r="B375" t="s">
        <v>59</v>
      </c>
      <c r="C375" t="s">
        <v>13277</v>
      </c>
      <c r="D375" t="str">
        <f>VLOOKUP(deactivate_assem[[#This Row],[Full Name]],assembly_staff_import[],1,0)</f>
        <v>Emily C Markowitz</v>
      </c>
      <c r="L375" t="s">
        <v>11403</v>
      </c>
      <c r="M375" t="s">
        <v>11404</v>
      </c>
      <c r="N375" t="s">
        <v>63</v>
      </c>
      <c r="T375" t="s">
        <v>13278</v>
      </c>
      <c r="AH375" t="s">
        <v>65</v>
      </c>
      <c r="AI375" t="s">
        <v>10913</v>
      </c>
      <c r="AL375" t="s">
        <v>67</v>
      </c>
      <c r="AY375" t="s">
        <v>13279</v>
      </c>
      <c r="AZ375" t="s">
        <v>13280</v>
      </c>
      <c r="BA375" t="s">
        <v>13281</v>
      </c>
      <c r="BB375" t="s">
        <v>426</v>
      </c>
      <c r="BD375" t="s">
        <v>72</v>
      </c>
      <c r="BG375" t="s">
        <v>13282</v>
      </c>
    </row>
    <row r="376" spans="1:59" x14ac:dyDescent="0.2">
      <c r="A376" s="1">
        <v>42790.666620370372</v>
      </c>
      <c r="B376" t="s">
        <v>59</v>
      </c>
      <c r="C376" t="s">
        <v>13283</v>
      </c>
      <c r="D376" t="str">
        <f>VLOOKUP(deactivate_assem[[#This Row],[Full Name]],assembly_staff_import[],1,0)</f>
        <v>Elyse B Hennes</v>
      </c>
      <c r="L376" t="s">
        <v>11011</v>
      </c>
      <c r="M376" t="s">
        <v>11012</v>
      </c>
      <c r="N376" t="s">
        <v>63</v>
      </c>
      <c r="T376" t="s">
        <v>13284</v>
      </c>
      <c r="AH376" t="s">
        <v>65</v>
      </c>
      <c r="AI376" t="s">
        <v>10913</v>
      </c>
      <c r="AL376" t="s">
        <v>67</v>
      </c>
      <c r="AY376" t="s">
        <v>13285</v>
      </c>
      <c r="AZ376" t="s">
        <v>13286</v>
      </c>
      <c r="BA376" t="s">
        <v>13287</v>
      </c>
      <c r="BB376" t="s">
        <v>2948</v>
      </c>
      <c r="BD376" t="s">
        <v>72</v>
      </c>
      <c r="BG376" t="s">
        <v>13288</v>
      </c>
    </row>
    <row r="377" spans="1:59" x14ac:dyDescent="0.2">
      <c r="A377" s="1">
        <v>42790.666620370372</v>
      </c>
      <c r="B377" t="s">
        <v>59</v>
      </c>
      <c r="C377" t="s">
        <v>13289</v>
      </c>
      <c r="D377" t="str">
        <f>VLOOKUP(deactivate_assem[[#This Row],[Full Name]],assembly_staff_import[],1,0)</f>
        <v>Elsayed A Osman</v>
      </c>
      <c r="M377" t="s">
        <v>10958</v>
      </c>
      <c r="T377" t="s">
        <v>13290</v>
      </c>
      <c r="AH377" t="s">
        <v>65</v>
      </c>
      <c r="AI377" t="s">
        <v>10913</v>
      </c>
      <c r="AL377" t="s">
        <v>1237</v>
      </c>
      <c r="AY377" t="s">
        <v>13291</v>
      </c>
      <c r="AZ377" t="s">
        <v>13292</v>
      </c>
      <c r="BA377" t="s">
        <v>13293</v>
      </c>
      <c r="BB377" t="s">
        <v>116</v>
      </c>
      <c r="BD377" t="s">
        <v>72</v>
      </c>
      <c r="BG377" t="s">
        <v>13294</v>
      </c>
    </row>
    <row r="378" spans="1:59" x14ac:dyDescent="0.2">
      <c r="A378" s="1">
        <v>42790.666620370372</v>
      </c>
      <c r="B378" t="s">
        <v>59</v>
      </c>
      <c r="C378" t="s">
        <v>13295</v>
      </c>
      <c r="D378" t="str">
        <f>VLOOKUP(deactivate_assem[[#This Row],[Full Name]],assembly_staff_import[],1,0)</f>
        <v>Elma Borcilo</v>
      </c>
      <c r="L378" t="s">
        <v>11206</v>
      </c>
      <c r="M378" t="s">
        <v>11207</v>
      </c>
      <c r="N378" t="s">
        <v>63</v>
      </c>
      <c r="T378" t="s">
        <v>13296</v>
      </c>
      <c r="AH378" t="s">
        <v>65</v>
      </c>
      <c r="AI378" t="s">
        <v>10913</v>
      </c>
      <c r="AL378" t="s">
        <v>67</v>
      </c>
      <c r="AY378" t="s">
        <v>13297</v>
      </c>
      <c r="AZ378" t="s">
        <v>13298</v>
      </c>
      <c r="BA378" t="s">
        <v>13299</v>
      </c>
      <c r="BB378" t="s">
        <v>13300</v>
      </c>
      <c r="BD378" t="s">
        <v>72</v>
      </c>
      <c r="BG378" t="s">
        <v>13301</v>
      </c>
    </row>
    <row r="379" spans="1:59" x14ac:dyDescent="0.2">
      <c r="A379" s="1">
        <v>42790.666608796288</v>
      </c>
      <c r="B379" t="s">
        <v>59</v>
      </c>
      <c r="C379" t="s">
        <v>13302</v>
      </c>
      <c r="D379" t="str">
        <f>VLOOKUP(deactivate_assem[[#This Row],[Full Name]],assembly_staff_import[],1,0)</f>
        <v>Elizabeth O Aritonang</v>
      </c>
      <c r="M379" t="s">
        <v>8169</v>
      </c>
      <c r="T379" t="s">
        <v>13303</v>
      </c>
      <c r="AH379" t="s">
        <v>65</v>
      </c>
      <c r="AI379" t="s">
        <v>10913</v>
      </c>
      <c r="AL379" t="s">
        <v>1237</v>
      </c>
      <c r="AY379" t="s">
        <v>13304</v>
      </c>
      <c r="AZ379" t="s">
        <v>13305</v>
      </c>
      <c r="BA379" t="s">
        <v>13306</v>
      </c>
      <c r="BB379" t="s">
        <v>11307</v>
      </c>
      <c r="BD379" t="s">
        <v>72</v>
      </c>
      <c r="BG379" t="s">
        <v>13307</v>
      </c>
    </row>
    <row r="380" spans="1:59" x14ac:dyDescent="0.2">
      <c r="A380" s="1">
        <v>42790.666608796288</v>
      </c>
      <c r="B380" t="s">
        <v>59</v>
      </c>
      <c r="C380" t="s">
        <v>13308</v>
      </c>
      <c r="D380" t="str">
        <f>VLOOKUP(deactivate_assem[[#This Row],[Full Name]],assembly_staff_import[],1,0)</f>
        <v>Elizabeth D Segun</v>
      </c>
      <c r="L380" t="s">
        <v>11380</v>
      </c>
      <c r="M380" t="s">
        <v>11381</v>
      </c>
      <c r="N380" t="s">
        <v>168</v>
      </c>
      <c r="T380" t="s">
        <v>13309</v>
      </c>
      <c r="AH380" t="s">
        <v>65</v>
      </c>
      <c r="AI380" t="s">
        <v>10913</v>
      </c>
      <c r="AL380" t="s">
        <v>67</v>
      </c>
      <c r="AY380" t="s">
        <v>13310</v>
      </c>
      <c r="AZ380" t="s">
        <v>13311</v>
      </c>
      <c r="BA380" t="s">
        <v>13312</v>
      </c>
      <c r="BB380" t="s">
        <v>10955</v>
      </c>
      <c r="BD380" t="s">
        <v>72</v>
      </c>
      <c r="BG380" t="s">
        <v>13313</v>
      </c>
    </row>
    <row r="381" spans="1:59" x14ac:dyDescent="0.2">
      <c r="A381" s="1">
        <v>42790.666608796288</v>
      </c>
      <c r="B381" t="s">
        <v>59</v>
      </c>
      <c r="C381" t="s">
        <v>13314</v>
      </c>
      <c r="D381" t="str">
        <f>VLOOKUP(deactivate_assem[[#This Row],[Full Name]],assembly_staff_import[],1,0)</f>
        <v>Elizabeth Conforme</v>
      </c>
      <c r="L381" t="s">
        <v>11768</v>
      </c>
      <c r="M381" t="s">
        <v>11769</v>
      </c>
      <c r="N381" t="s">
        <v>168</v>
      </c>
      <c r="T381" t="s">
        <v>13315</v>
      </c>
      <c r="AH381" t="s">
        <v>65</v>
      </c>
      <c r="AI381" t="s">
        <v>10913</v>
      </c>
      <c r="AL381" t="s">
        <v>67</v>
      </c>
      <c r="AY381" t="s">
        <v>13316</v>
      </c>
      <c r="AZ381" t="s">
        <v>2972</v>
      </c>
      <c r="BA381" t="s">
        <v>13317</v>
      </c>
      <c r="BB381" t="s">
        <v>11316</v>
      </c>
      <c r="BD381" t="s">
        <v>72</v>
      </c>
      <c r="BG381" t="s">
        <v>13318</v>
      </c>
    </row>
    <row r="382" spans="1:59" x14ac:dyDescent="0.2">
      <c r="A382" s="1">
        <v>42790.666608796288</v>
      </c>
      <c r="B382" t="s">
        <v>59</v>
      </c>
      <c r="C382" t="s">
        <v>13319</v>
      </c>
      <c r="D382" t="str">
        <f>VLOOKUP(deactivate_assem[[#This Row],[Full Name]],assembly_staff_import[],1,0)</f>
        <v>Elizabeth A Huson</v>
      </c>
      <c r="L382" t="s">
        <v>13320</v>
      </c>
      <c r="M382" t="s">
        <v>13321</v>
      </c>
      <c r="N382" t="s">
        <v>63</v>
      </c>
      <c r="T382" t="s">
        <v>13322</v>
      </c>
      <c r="AH382" t="s">
        <v>65</v>
      </c>
      <c r="AI382" t="s">
        <v>10913</v>
      </c>
      <c r="AL382" t="s">
        <v>67</v>
      </c>
      <c r="AY382" t="s">
        <v>13323</v>
      </c>
      <c r="AZ382" t="s">
        <v>2409</v>
      </c>
      <c r="BA382" t="s">
        <v>13324</v>
      </c>
      <c r="BB382" t="s">
        <v>12284</v>
      </c>
      <c r="BD382" t="s">
        <v>72</v>
      </c>
      <c r="BG382" t="s">
        <v>13325</v>
      </c>
    </row>
    <row r="383" spans="1:59" x14ac:dyDescent="0.2">
      <c r="A383" s="1">
        <v>42790.666608796288</v>
      </c>
      <c r="B383" t="s">
        <v>59</v>
      </c>
      <c r="C383" t="s">
        <v>13326</v>
      </c>
      <c r="D383" t="str">
        <f>VLOOKUP(deactivate_assem[[#This Row],[Full Name]],assembly_staff_import[],1,0)</f>
        <v>Elissa Kane</v>
      </c>
      <c r="L383" t="s">
        <v>13327</v>
      </c>
      <c r="M383" t="s">
        <v>13328</v>
      </c>
      <c r="N383" t="s">
        <v>168</v>
      </c>
      <c r="T383" t="s">
        <v>13329</v>
      </c>
      <c r="AH383" t="s">
        <v>65</v>
      </c>
      <c r="AI383" t="s">
        <v>10913</v>
      </c>
      <c r="AL383" t="s">
        <v>67</v>
      </c>
      <c r="AY383" t="s">
        <v>13330</v>
      </c>
      <c r="AZ383" t="s">
        <v>13331</v>
      </c>
      <c r="BA383" t="s">
        <v>13332</v>
      </c>
      <c r="BB383" t="s">
        <v>145</v>
      </c>
      <c r="BD383" t="s">
        <v>72</v>
      </c>
      <c r="BG383" t="s">
        <v>13333</v>
      </c>
    </row>
    <row r="384" spans="1:59" x14ac:dyDescent="0.2">
      <c r="A384" s="1">
        <v>42790.666597222233</v>
      </c>
      <c r="B384" t="s">
        <v>59</v>
      </c>
      <c r="C384" t="s">
        <v>13334</v>
      </c>
      <c r="D384" t="str">
        <f>VLOOKUP(deactivate_assem[[#This Row],[Full Name]],assembly_staff_import[],1,0)</f>
        <v>Elisha Wellington-Cleary</v>
      </c>
      <c r="M384" t="s">
        <v>13335</v>
      </c>
      <c r="T384" t="s">
        <v>13336</v>
      </c>
      <c r="AH384" t="s">
        <v>65</v>
      </c>
      <c r="AI384" t="s">
        <v>10913</v>
      </c>
      <c r="AL384" t="s">
        <v>1237</v>
      </c>
      <c r="AY384" t="s">
        <v>13337</v>
      </c>
      <c r="AZ384" t="s">
        <v>13338</v>
      </c>
      <c r="BA384" t="s">
        <v>13339</v>
      </c>
      <c r="BB384" t="s">
        <v>13340</v>
      </c>
      <c r="BD384" t="s">
        <v>72</v>
      </c>
      <c r="BG384" t="s">
        <v>13341</v>
      </c>
    </row>
    <row r="385" spans="1:59" x14ac:dyDescent="0.2">
      <c r="A385" s="1">
        <v>42790.666597222233</v>
      </c>
      <c r="B385" t="s">
        <v>59</v>
      </c>
      <c r="C385" t="s">
        <v>13342</v>
      </c>
      <c r="D385" t="str">
        <f>VLOOKUP(deactivate_assem[[#This Row],[Full Name]],assembly_staff_import[],1,0)</f>
        <v>Elijio Sandoval</v>
      </c>
      <c r="M385" t="s">
        <v>10958</v>
      </c>
      <c r="T385" t="s">
        <v>13343</v>
      </c>
      <c r="AH385" t="s">
        <v>65</v>
      </c>
      <c r="AI385" t="s">
        <v>10913</v>
      </c>
      <c r="AL385" t="s">
        <v>1237</v>
      </c>
      <c r="AY385" t="s">
        <v>13344</v>
      </c>
      <c r="AZ385" t="s">
        <v>13345</v>
      </c>
      <c r="BA385" t="s">
        <v>13346</v>
      </c>
      <c r="BB385" t="s">
        <v>11112</v>
      </c>
      <c r="BD385" t="s">
        <v>72</v>
      </c>
      <c r="BG385" t="s">
        <v>13347</v>
      </c>
    </row>
    <row r="386" spans="1:59" x14ac:dyDescent="0.2">
      <c r="A386" s="1">
        <v>42790.666597222233</v>
      </c>
      <c r="B386" t="s">
        <v>59</v>
      </c>
      <c r="C386" t="s">
        <v>13348</v>
      </c>
      <c r="D386" t="str">
        <f>VLOOKUP(deactivate_assem[[#This Row],[Full Name]],assembly_staff_import[],1,0)</f>
        <v>Elias A Farah</v>
      </c>
      <c r="M386" t="s">
        <v>12044</v>
      </c>
      <c r="T386" t="s">
        <v>13349</v>
      </c>
      <c r="AH386" t="s">
        <v>65</v>
      </c>
      <c r="AI386" t="s">
        <v>10913</v>
      </c>
      <c r="AL386" t="s">
        <v>1237</v>
      </c>
      <c r="AY386" t="s">
        <v>13350</v>
      </c>
      <c r="AZ386" t="s">
        <v>13351</v>
      </c>
      <c r="BA386" t="s">
        <v>13352</v>
      </c>
      <c r="BB386" t="s">
        <v>13353</v>
      </c>
      <c r="BD386" t="s">
        <v>72</v>
      </c>
      <c r="BG386" t="s">
        <v>13354</v>
      </c>
    </row>
    <row r="387" spans="1:59" x14ac:dyDescent="0.2">
      <c r="A387" s="1">
        <v>42790.666597222233</v>
      </c>
      <c r="B387" t="s">
        <v>59</v>
      </c>
      <c r="C387" t="s">
        <v>13355</v>
      </c>
      <c r="D387" t="str">
        <f>VLOOKUP(deactivate_assem[[#This Row],[Full Name]],assembly_staff_import[],1,0)</f>
        <v>Elena M Norman</v>
      </c>
      <c r="M387" t="s">
        <v>10958</v>
      </c>
      <c r="T387" t="s">
        <v>13356</v>
      </c>
      <c r="AH387" t="s">
        <v>65</v>
      </c>
      <c r="AI387" t="s">
        <v>10913</v>
      </c>
      <c r="AL387" t="s">
        <v>1237</v>
      </c>
      <c r="AY387" t="s">
        <v>13357</v>
      </c>
      <c r="AZ387" t="s">
        <v>13358</v>
      </c>
      <c r="BA387" t="s">
        <v>7070</v>
      </c>
      <c r="BB387" t="s">
        <v>116</v>
      </c>
      <c r="BD387" t="s">
        <v>72</v>
      </c>
      <c r="BG387" t="s">
        <v>13359</v>
      </c>
    </row>
    <row r="388" spans="1:59" x14ac:dyDescent="0.2">
      <c r="A388" s="1">
        <v>42790.666597222233</v>
      </c>
      <c r="B388" t="s">
        <v>59</v>
      </c>
      <c r="C388" t="s">
        <v>13360</v>
      </c>
      <c r="D388" t="str">
        <f>VLOOKUP(deactivate_assem[[#This Row],[Full Name]],assembly_staff_import[],1,0)</f>
        <v>Elena M Labunski</v>
      </c>
      <c r="M388" t="s">
        <v>13361</v>
      </c>
      <c r="T388" t="s">
        <v>13362</v>
      </c>
      <c r="AH388" t="s">
        <v>65</v>
      </c>
      <c r="AI388" t="s">
        <v>10913</v>
      </c>
      <c r="AL388" t="s">
        <v>1237</v>
      </c>
      <c r="AY388" t="s">
        <v>13363</v>
      </c>
      <c r="AZ388" t="s">
        <v>13358</v>
      </c>
      <c r="BA388" t="s">
        <v>12036</v>
      </c>
      <c r="BB388" t="s">
        <v>13364</v>
      </c>
      <c r="BD388" t="s">
        <v>72</v>
      </c>
      <c r="BG388" t="s">
        <v>13365</v>
      </c>
    </row>
    <row r="389" spans="1:59" x14ac:dyDescent="0.2">
      <c r="A389" s="1">
        <v>42790.666597222233</v>
      </c>
      <c r="B389" t="s">
        <v>59</v>
      </c>
      <c r="C389" t="s">
        <v>13366</v>
      </c>
      <c r="D389" t="str">
        <f>VLOOKUP(deactivate_assem[[#This Row],[Full Name]],assembly_staff_import[],1,0)</f>
        <v>Elena Del Peral</v>
      </c>
      <c r="M389" t="s">
        <v>11472</v>
      </c>
      <c r="T389" t="s">
        <v>13367</v>
      </c>
      <c r="AH389" t="s">
        <v>65</v>
      </c>
      <c r="AI389" t="s">
        <v>10913</v>
      </c>
      <c r="AL389" t="s">
        <v>1237</v>
      </c>
      <c r="AY389" t="s">
        <v>13368</v>
      </c>
      <c r="AZ389" t="s">
        <v>13369</v>
      </c>
      <c r="BA389" t="s">
        <v>13370</v>
      </c>
      <c r="BB389" t="s">
        <v>12538</v>
      </c>
      <c r="BD389" t="s">
        <v>72</v>
      </c>
      <c r="BG389" t="s">
        <v>13371</v>
      </c>
    </row>
    <row r="390" spans="1:59" x14ac:dyDescent="0.2">
      <c r="A390" s="1">
        <v>42790.666597222233</v>
      </c>
      <c r="B390" t="s">
        <v>59</v>
      </c>
      <c r="C390" t="s">
        <v>13372</v>
      </c>
      <c r="D390" t="str">
        <f>VLOOKUP(deactivate_assem[[#This Row],[Full Name]],assembly_staff_import[],1,0)</f>
        <v>Elena Cenko</v>
      </c>
      <c r="M390" t="s">
        <v>10958</v>
      </c>
      <c r="T390" t="s">
        <v>13373</v>
      </c>
      <c r="AH390" t="s">
        <v>65</v>
      </c>
      <c r="AI390" t="s">
        <v>10913</v>
      </c>
      <c r="AL390" t="s">
        <v>1237</v>
      </c>
      <c r="AY390" t="s">
        <v>13374</v>
      </c>
      <c r="AZ390" t="s">
        <v>13369</v>
      </c>
      <c r="BA390" t="s">
        <v>13375</v>
      </c>
      <c r="BB390" t="s">
        <v>116</v>
      </c>
      <c r="BD390" t="s">
        <v>72</v>
      </c>
      <c r="BG390" t="s">
        <v>13376</v>
      </c>
    </row>
    <row r="391" spans="1:59" x14ac:dyDescent="0.2">
      <c r="A391" s="1">
        <v>42790.666585648149</v>
      </c>
      <c r="B391" t="s">
        <v>59</v>
      </c>
      <c r="C391" t="s">
        <v>13377</v>
      </c>
      <c r="D391" t="str">
        <f>VLOOKUP(deactivate_assem[[#This Row],[Full Name]],assembly_staff_import[],1,0)</f>
        <v>Elaine B Fernandez</v>
      </c>
      <c r="L391" t="s">
        <v>4984</v>
      </c>
      <c r="M391" t="s">
        <v>11036</v>
      </c>
      <c r="N391" t="s">
        <v>63</v>
      </c>
      <c r="T391" t="s">
        <v>13378</v>
      </c>
      <c r="AH391" t="s">
        <v>65</v>
      </c>
      <c r="AI391" t="s">
        <v>10913</v>
      </c>
      <c r="AL391" t="s">
        <v>67</v>
      </c>
      <c r="AY391" t="s">
        <v>13379</v>
      </c>
      <c r="AZ391" t="s">
        <v>13380</v>
      </c>
      <c r="BA391" t="s">
        <v>13381</v>
      </c>
      <c r="BB391" t="s">
        <v>236</v>
      </c>
      <c r="BD391" t="s">
        <v>72</v>
      </c>
      <c r="BG391" t="s">
        <v>13382</v>
      </c>
    </row>
    <row r="392" spans="1:59" x14ac:dyDescent="0.2">
      <c r="A392" s="1">
        <v>42790.666585648149</v>
      </c>
      <c r="B392" t="s">
        <v>59</v>
      </c>
      <c r="C392" t="s">
        <v>13383</v>
      </c>
      <c r="D392" t="str">
        <f>VLOOKUP(deactivate_assem[[#This Row],[Full Name]],assembly_staff_import[],1,0)</f>
        <v>Ekong B Takor</v>
      </c>
      <c r="M392" t="s">
        <v>10958</v>
      </c>
      <c r="T392" t="s">
        <v>13384</v>
      </c>
      <c r="AH392" t="s">
        <v>65</v>
      </c>
      <c r="AI392" t="s">
        <v>10913</v>
      </c>
      <c r="AL392" t="s">
        <v>1237</v>
      </c>
      <c r="AY392" t="s">
        <v>13385</v>
      </c>
      <c r="AZ392" t="s">
        <v>13386</v>
      </c>
      <c r="BA392" t="s">
        <v>13387</v>
      </c>
      <c r="BB392" t="s">
        <v>116</v>
      </c>
      <c r="BD392" t="s">
        <v>72</v>
      </c>
      <c r="BG392" t="s">
        <v>13388</v>
      </c>
    </row>
    <row r="393" spans="1:59" x14ac:dyDescent="0.2">
      <c r="A393" s="1">
        <v>42790.666574074072</v>
      </c>
      <c r="B393" t="s">
        <v>59</v>
      </c>
      <c r="C393" t="s">
        <v>13389</v>
      </c>
      <c r="D393" t="str">
        <f>VLOOKUP(deactivate_assem[[#This Row],[Full Name]],assembly_staff_import[],1,0)</f>
        <v>Edith R Richiez</v>
      </c>
      <c r="L393" t="s">
        <v>13390</v>
      </c>
      <c r="M393" t="s">
        <v>13391</v>
      </c>
      <c r="N393" t="s">
        <v>63</v>
      </c>
      <c r="T393" t="s">
        <v>13392</v>
      </c>
      <c r="AH393" t="s">
        <v>65</v>
      </c>
      <c r="AI393" t="s">
        <v>10913</v>
      </c>
      <c r="AL393" t="s">
        <v>67</v>
      </c>
      <c r="AY393" t="s">
        <v>13393</v>
      </c>
      <c r="AZ393" t="s">
        <v>13394</v>
      </c>
      <c r="BA393" t="s">
        <v>13395</v>
      </c>
      <c r="BB393" t="s">
        <v>12415</v>
      </c>
      <c r="BD393" t="s">
        <v>72</v>
      </c>
      <c r="BG393" t="s">
        <v>13396</v>
      </c>
    </row>
    <row r="394" spans="1:59" x14ac:dyDescent="0.2">
      <c r="A394" s="1">
        <v>42790.666562500002</v>
      </c>
      <c r="B394" t="s">
        <v>59</v>
      </c>
      <c r="C394" t="s">
        <v>13397</v>
      </c>
      <c r="D394" t="str">
        <f>VLOOKUP(deactivate_assem[[#This Row],[Full Name]],assembly_staff_import[],1,0)</f>
        <v>Eamon E Weber</v>
      </c>
      <c r="L394" t="s">
        <v>12246</v>
      </c>
      <c r="M394" t="s">
        <v>12247</v>
      </c>
      <c r="N394" t="s">
        <v>63</v>
      </c>
      <c r="T394" t="s">
        <v>13398</v>
      </c>
      <c r="AH394" t="s">
        <v>65</v>
      </c>
      <c r="AI394" t="s">
        <v>10913</v>
      </c>
      <c r="AL394" t="s">
        <v>67</v>
      </c>
      <c r="AY394" t="s">
        <v>13399</v>
      </c>
      <c r="AZ394" t="s">
        <v>13400</v>
      </c>
      <c r="BA394" t="s">
        <v>11015</v>
      </c>
      <c r="BB394" t="s">
        <v>236</v>
      </c>
      <c r="BD394" t="s">
        <v>72</v>
      </c>
      <c r="BG394" t="s">
        <v>13401</v>
      </c>
    </row>
    <row r="395" spans="1:59" x14ac:dyDescent="0.2">
      <c r="A395" s="1">
        <v>42790.666562500002</v>
      </c>
      <c r="B395" t="s">
        <v>59</v>
      </c>
      <c r="C395" t="s">
        <v>13402</v>
      </c>
      <c r="D395" t="str">
        <f>VLOOKUP(deactivate_assem[[#This Row],[Full Name]],assembly_staff_import[],1,0)</f>
        <v>Dylon H Peertamsingh</v>
      </c>
      <c r="M395" t="s">
        <v>10958</v>
      </c>
      <c r="T395" t="s">
        <v>13403</v>
      </c>
      <c r="AH395" t="s">
        <v>65</v>
      </c>
      <c r="AI395" t="s">
        <v>10913</v>
      </c>
      <c r="AL395" t="s">
        <v>1237</v>
      </c>
      <c r="AY395" t="s">
        <v>13404</v>
      </c>
      <c r="AZ395" t="s">
        <v>13405</v>
      </c>
      <c r="BA395" t="s">
        <v>13406</v>
      </c>
      <c r="BB395" t="s">
        <v>116</v>
      </c>
      <c r="BD395" t="s">
        <v>72</v>
      </c>
      <c r="BG395" t="s">
        <v>13407</v>
      </c>
    </row>
    <row r="396" spans="1:59" x14ac:dyDescent="0.2">
      <c r="A396" s="1">
        <v>42790.666562500002</v>
      </c>
      <c r="B396" t="s">
        <v>59</v>
      </c>
      <c r="C396" t="s">
        <v>13408</v>
      </c>
      <c r="D396" t="str">
        <f>VLOOKUP(deactivate_assem[[#This Row],[Full Name]],assembly_staff_import[],1,0)</f>
        <v>Dylan L Payne</v>
      </c>
      <c r="M396" t="s">
        <v>10958</v>
      </c>
      <c r="T396" t="s">
        <v>13409</v>
      </c>
      <c r="AH396" t="s">
        <v>65</v>
      </c>
      <c r="AI396" t="s">
        <v>10913</v>
      </c>
      <c r="AL396" t="s">
        <v>1237</v>
      </c>
      <c r="AY396" t="s">
        <v>13410</v>
      </c>
      <c r="AZ396" t="s">
        <v>13411</v>
      </c>
      <c r="BA396" t="s">
        <v>13412</v>
      </c>
      <c r="BB396" t="s">
        <v>116</v>
      </c>
      <c r="BD396" t="s">
        <v>72</v>
      </c>
      <c r="BG396" t="s">
        <v>13413</v>
      </c>
    </row>
    <row r="397" spans="1:59" x14ac:dyDescent="0.2">
      <c r="A397" s="1">
        <v>42790.666562500002</v>
      </c>
      <c r="B397" t="s">
        <v>59</v>
      </c>
      <c r="C397" t="s">
        <v>13414</v>
      </c>
      <c r="D397" t="str">
        <f>VLOOKUP(deactivate_assem[[#This Row],[Full Name]],assembly_staff_import[],1,0)</f>
        <v>Dylan H Tragni</v>
      </c>
      <c r="L397" t="s">
        <v>11704</v>
      </c>
      <c r="M397" t="s">
        <v>11705</v>
      </c>
      <c r="N397" t="s">
        <v>63</v>
      </c>
      <c r="T397" t="s">
        <v>13415</v>
      </c>
      <c r="AH397" t="s">
        <v>65</v>
      </c>
      <c r="AI397" t="s">
        <v>10913</v>
      </c>
      <c r="AL397" t="s">
        <v>67</v>
      </c>
      <c r="AY397" t="s">
        <v>13416</v>
      </c>
      <c r="AZ397" t="s">
        <v>13417</v>
      </c>
      <c r="BA397" t="s">
        <v>13418</v>
      </c>
      <c r="BB397" t="s">
        <v>13419</v>
      </c>
      <c r="BD397" t="s">
        <v>72</v>
      </c>
      <c r="BG397" t="s">
        <v>13420</v>
      </c>
    </row>
    <row r="398" spans="1:59" x14ac:dyDescent="0.2">
      <c r="A398" s="1">
        <v>42790.666562500002</v>
      </c>
      <c r="B398" t="s">
        <v>59</v>
      </c>
      <c r="C398" t="s">
        <v>13421</v>
      </c>
      <c r="D398" t="str">
        <f>VLOOKUP(deactivate_assem[[#This Row],[Full Name]],assembly_staff_import[],1,0)</f>
        <v>Dustin Mineconzo</v>
      </c>
      <c r="M398" t="s">
        <v>8169</v>
      </c>
      <c r="T398" t="s">
        <v>13422</v>
      </c>
      <c r="AH398" t="s">
        <v>65</v>
      </c>
      <c r="AI398" t="s">
        <v>10913</v>
      </c>
      <c r="AL398" t="s">
        <v>1237</v>
      </c>
      <c r="AY398" t="s">
        <v>13423</v>
      </c>
      <c r="AZ398" t="s">
        <v>13424</v>
      </c>
      <c r="BA398" t="s">
        <v>13425</v>
      </c>
      <c r="BB398" t="s">
        <v>11307</v>
      </c>
      <c r="BD398" t="s">
        <v>72</v>
      </c>
      <c r="BG398" t="s">
        <v>13426</v>
      </c>
    </row>
    <row r="399" spans="1:59" x14ac:dyDescent="0.2">
      <c r="A399" s="1">
        <v>42790.666539351849</v>
      </c>
      <c r="B399" t="s">
        <v>59</v>
      </c>
      <c r="C399" t="s">
        <v>13427</v>
      </c>
      <c r="D399" t="str">
        <f>VLOOKUP(deactivate_assem[[#This Row],[Full Name]],assembly_staff_import[],1,0)</f>
        <v>Donald W Petrie</v>
      </c>
      <c r="L399" t="s">
        <v>13428</v>
      </c>
      <c r="M399" t="s">
        <v>13429</v>
      </c>
      <c r="N399" t="s">
        <v>63</v>
      </c>
      <c r="T399" t="s">
        <v>13430</v>
      </c>
      <c r="AH399" t="s">
        <v>65</v>
      </c>
      <c r="AI399" t="s">
        <v>10913</v>
      </c>
      <c r="AL399" t="s">
        <v>67</v>
      </c>
      <c r="AY399" t="s">
        <v>13431</v>
      </c>
      <c r="AZ399" t="s">
        <v>13432</v>
      </c>
      <c r="BA399" t="s">
        <v>13433</v>
      </c>
      <c r="BB399" t="s">
        <v>11033</v>
      </c>
      <c r="BD399" t="s">
        <v>72</v>
      </c>
      <c r="BG399" t="s">
        <v>13434</v>
      </c>
    </row>
    <row r="400" spans="1:59" x14ac:dyDescent="0.2">
      <c r="A400" s="1">
        <v>42790.666539351849</v>
      </c>
      <c r="B400" t="s">
        <v>59</v>
      </c>
      <c r="C400" t="s">
        <v>13435</v>
      </c>
      <c r="D400" t="str">
        <f>VLOOKUP(deactivate_assem[[#This Row],[Full Name]],assembly_staff_import[],1,0)</f>
        <v>Dominik D Zadlo</v>
      </c>
      <c r="M400" t="s">
        <v>10958</v>
      </c>
      <c r="T400" t="s">
        <v>13436</v>
      </c>
      <c r="AH400" t="s">
        <v>65</v>
      </c>
      <c r="AI400" t="s">
        <v>10913</v>
      </c>
      <c r="AL400" t="s">
        <v>1237</v>
      </c>
      <c r="AY400" t="s">
        <v>13437</v>
      </c>
      <c r="AZ400" t="s">
        <v>13438</v>
      </c>
      <c r="BA400" t="s">
        <v>13439</v>
      </c>
      <c r="BB400" t="s">
        <v>116</v>
      </c>
      <c r="BD400" t="s">
        <v>72</v>
      </c>
      <c r="BG400" t="s">
        <v>13440</v>
      </c>
    </row>
    <row r="401" spans="1:59" x14ac:dyDescent="0.2">
      <c r="A401" s="1">
        <v>42790.666539351849</v>
      </c>
      <c r="B401" t="s">
        <v>59</v>
      </c>
      <c r="C401" t="s">
        <v>13441</v>
      </c>
      <c r="D401" t="str">
        <f>VLOOKUP(deactivate_assem[[#This Row],[Full Name]],assembly_staff_import[],1,0)</f>
        <v>Dionne L Brown</v>
      </c>
      <c r="L401" t="s">
        <v>10974</v>
      </c>
      <c r="M401" t="s">
        <v>10975</v>
      </c>
      <c r="N401" t="s">
        <v>63</v>
      </c>
      <c r="T401" t="s">
        <v>13442</v>
      </c>
      <c r="AH401" t="s">
        <v>65</v>
      </c>
      <c r="AI401" t="s">
        <v>10913</v>
      </c>
      <c r="AL401" t="s">
        <v>67</v>
      </c>
      <c r="AY401" t="s">
        <v>13443</v>
      </c>
      <c r="AZ401" t="s">
        <v>13444</v>
      </c>
      <c r="BA401" t="s">
        <v>7615</v>
      </c>
      <c r="BB401" t="s">
        <v>12415</v>
      </c>
      <c r="BD401" t="s">
        <v>72</v>
      </c>
      <c r="BG401" t="s">
        <v>13445</v>
      </c>
    </row>
    <row r="402" spans="1:59" x14ac:dyDescent="0.2">
      <c r="A402" s="1">
        <v>42790.666539351849</v>
      </c>
      <c r="B402" t="s">
        <v>59</v>
      </c>
      <c r="C402" t="s">
        <v>13446</v>
      </c>
      <c r="D402" t="str">
        <f>VLOOKUP(deactivate_assem[[#This Row],[Full Name]],assembly_staff_import[],1,0)</f>
        <v>Dikran A Vasilescu</v>
      </c>
      <c r="L402" t="s">
        <v>13447</v>
      </c>
      <c r="M402" t="s">
        <v>13448</v>
      </c>
      <c r="N402" t="s">
        <v>63</v>
      </c>
      <c r="T402" t="s">
        <v>13449</v>
      </c>
      <c r="AH402" t="s">
        <v>65</v>
      </c>
      <c r="AI402" t="s">
        <v>10913</v>
      </c>
      <c r="AL402" t="s">
        <v>67</v>
      </c>
      <c r="AY402" t="s">
        <v>13450</v>
      </c>
      <c r="AZ402" t="s">
        <v>13451</v>
      </c>
      <c r="BA402" t="s">
        <v>13452</v>
      </c>
      <c r="BB402" t="s">
        <v>10989</v>
      </c>
      <c r="BD402" t="s">
        <v>72</v>
      </c>
      <c r="BG402" t="s">
        <v>13453</v>
      </c>
    </row>
    <row r="403" spans="1:59" x14ac:dyDescent="0.2">
      <c r="A403" s="1">
        <v>42790.666516203702</v>
      </c>
      <c r="B403" t="s">
        <v>59</v>
      </c>
      <c r="C403" t="s">
        <v>13454</v>
      </c>
      <c r="D403" t="str">
        <f>VLOOKUP(deactivate_assem[[#This Row],[Full Name]],assembly_staff_import[],1,0)</f>
        <v>Deirdre M Salsich</v>
      </c>
      <c r="M403" t="s">
        <v>11236</v>
      </c>
      <c r="T403" t="s">
        <v>13455</v>
      </c>
      <c r="AH403" t="s">
        <v>65</v>
      </c>
      <c r="AI403" t="s">
        <v>10913</v>
      </c>
      <c r="AL403" t="s">
        <v>1237</v>
      </c>
      <c r="AY403" t="s">
        <v>13456</v>
      </c>
      <c r="AZ403" t="s">
        <v>13457</v>
      </c>
      <c r="BA403" t="s">
        <v>13458</v>
      </c>
      <c r="BB403" t="s">
        <v>11482</v>
      </c>
      <c r="BD403" t="s">
        <v>72</v>
      </c>
      <c r="BG403" t="s">
        <v>13459</v>
      </c>
    </row>
    <row r="404" spans="1:59" x14ac:dyDescent="0.2">
      <c r="A404" s="1">
        <v>42790.666516203702</v>
      </c>
      <c r="B404" t="s">
        <v>59</v>
      </c>
      <c r="C404" t="s">
        <v>13460</v>
      </c>
      <c r="D404" t="str">
        <f>VLOOKUP(deactivate_assem[[#This Row],[Full Name]],assembly_staff_import[],1,0)</f>
        <v>Deepa Balkarran</v>
      </c>
      <c r="L404" t="s">
        <v>11333</v>
      </c>
      <c r="M404" t="s">
        <v>11334</v>
      </c>
      <c r="N404" t="s">
        <v>168</v>
      </c>
      <c r="T404" t="s">
        <v>13461</v>
      </c>
      <c r="AH404" t="s">
        <v>65</v>
      </c>
      <c r="AI404" t="s">
        <v>10913</v>
      </c>
      <c r="AL404" t="s">
        <v>67</v>
      </c>
      <c r="AY404" t="s">
        <v>13462</v>
      </c>
      <c r="AZ404" t="s">
        <v>13463</v>
      </c>
      <c r="BA404" t="s">
        <v>13464</v>
      </c>
      <c r="BB404" t="s">
        <v>11033</v>
      </c>
      <c r="BD404" t="s">
        <v>72</v>
      </c>
      <c r="BG404" t="s">
        <v>13465</v>
      </c>
    </row>
    <row r="405" spans="1:59" x14ac:dyDescent="0.2">
      <c r="A405" s="1">
        <v>42790.666504629633</v>
      </c>
      <c r="B405" t="s">
        <v>59</v>
      </c>
      <c r="C405" t="s">
        <v>13466</v>
      </c>
      <c r="D405" t="str">
        <f>VLOOKUP(deactivate_assem[[#This Row],[Full Name]],assembly_staff_import[],1,0)</f>
        <v>Deborah E Tucker</v>
      </c>
      <c r="L405" t="s">
        <v>13467</v>
      </c>
      <c r="M405" t="s">
        <v>13468</v>
      </c>
      <c r="N405" t="s">
        <v>63</v>
      </c>
      <c r="T405" t="s">
        <v>13469</v>
      </c>
      <c r="AH405" t="s">
        <v>65</v>
      </c>
      <c r="AI405" t="s">
        <v>10913</v>
      </c>
      <c r="AL405" t="s">
        <v>67</v>
      </c>
      <c r="AY405" t="s">
        <v>13470</v>
      </c>
      <c r="AZ405" t="s">
        <v>13471</v>
      </c>
      <c r="BA405" t="s">
        <v>8579</v>
      </c>
      <c r="BB405" t="s">
        <v>11033</v>
      </c>
      <c r="BD405" t="s">
        <v>72</v>
      </c>
      <c r="BG405" t="s">
        <v>13472</v>
      </c>
    </row>
    <row r="406" spans="1:59" x14ac:dyDescent="0.2">
      <c r="A406" s="1">
        <v>42790.666504629633</v>
      </c>
      <c r="B406" t="s">
        <v>59</v>
      </c>
      <c r="C406" t="s">
        <v>13473</v>
      </c>
      <c r="D406" t="str">
        <f>VLOOKUP(deactivate_assem[[#This Row],[Full Name]],assembly_staff_import[],1,0)</f>
        <v>Dawn T Gode</v>
      </c>
      <c r="L406" t="s">
        <v>11279</v>
      </c>
      <c r="M406" t="s">
        <v>11280</v>
      </c>
      <c r="N406" t="s">
        <v>63</v>
      </c>
      <c r="T406" t="s">
        <v>13474</v>
      </c>
      <c r="AH406" t="s">
        <v>65</v>
      </c>
      <c r="AI406" t="s">
        <v>10913</v>
      </c>
      <c r="AL406" t="s">
        <v>67</v>
      </c>
      <c r="AY406" t="s">
        <v>13475</v>
      </c>
      <c r="AZ406" t="s">
        <v>13476</v>
      </c>
      <c r="BA406" t="s">
        <v>13477</v>
      </c>
      <c r="BB406" t="s">
        <v>714</v>
      </c>
      <c r="BD406" t="s">
        <v>72</v>
      </c>
      <c r="BG406" t="s">
        <v>13478</v>
      </c>
    </row>
    <row r="407" spans="1:59" x14ac:dyDescent="0.2">
      <c r="A407" s="1">
        <v>42790.666493055563</v>
      </c>
      <c r="B407" t="s">
        <v>59</v>
      </c>
      <c r="C407" t="s">
        <v>13479</v>
      </c>
      <c r="D407" t="str">
        <f>VLOOKUP(deactivate_assem[[#This Row],[Full Name]],assembly_staff_import[],1,0)</f>
        <v>Dawn M Fowler</v>
      </c>
      <c r="M407" t="s">
        <v>11236</v>
      </c>
      <c r="T407" t="s">
        <v>13480</v>
      </c>
      <c r="AH407" t="s">
        <v>65</v>
      </c>
      <c r="AI407" t="s">
        <v>10913</v>
      </c>
      <c r="AL407" t="s">
        <v>1237</v>
      </c>
      <c r="AY407" t="s">
        <v>13481</v>
      </c>
      <c r="AZ407" t="s">
        <v>6535</v>
      </c>
      <c r="BA407" t="s">
        <v>13482</v>
      </c>
      <c r="BB407" t="s">
        <v>13483</v>
      </c>
      <c r="BD407" t="s">
        <v>72</v>
      </c>
      <c r="BG407" t="s">
        <v>13484</v>
      </c>
    </row>
    <row r="408" spans="1:59" x14ac:dyDescent="0.2">
      <c r="A408" s="1">
        <v>42790.666493055563</v>
      </c>
      <c r="B408" t="s">
        <v>59</v>
      </c>
      <c r="C408" t="s">
        <v>13485</v>
      </c>
      <c r="D408" t="str">
        <f>VLOOKUP(deactivate_assem[[#This Row],[Full Name]],assembly_staff_import[],1,0)</f>
        <v>Davon M Harris</v>
      </c>
      <c r="L408" t="s">
        <v>11562</v>
      </c>
      <c r="M408" t="s">
        <v>11563</v>
      </c>
      <c r="N408" t="s">
        <v>63</v>
      </c>
      <c r="T408" t="s">
        <v>13486</v>
      </c>
      <c r="AH408" t="s">
        <v>65</v>
      </c>
      <c r="AI408" t="s">
        <v>10913</v>
      </c>
      <c r="AL408" t="s">
        <v>67</v>
      </c>
      <c r="AY408" t="s">
        <v>13487</v>
      </c>
      <c r="AZ408" t="s">
        <v>13488</v>
      </c>
      <c r="BA408" t="s">
        <v>3513</v>
      </c>
      <c r="BB408" t="s">
        <v>426</v>
      </c>
      <c r="BD408" t="s">
        <v>72</v>
      </c>
      <c r="BG408" t="s">
        <v>13489</v>
      </c>
    </row>
    <row r="409" spans="1:59" x14ac:dyDescent="0.2">
      <c r="A409" s="1">
        <v>42790.666493055563</v>
      </c>
      <c r="B409" t="s">
        <v>59</v>
      </c>
      <c r="C409" t="s">
        <v>13490</v>
      </c>
      <c r="D409" t="str">
        <f>VLOOKUP(deactivate_assem[[#This Row],[Full Name]],assembly_staff_import[],1,0)</f>
        <v>David T Gill</v>
      </c>
      <c r="M409" t="s">
        <v>13491</v>
      </c>
      <c r="T409" t="s">
        <v>13492</v>
      </c>
      <c r="AH409" t="s">
        <v>65</v>
      </c>
      <c r="AI409" t="s">
        <v>10913</v>
      </c>
      <c r="AL409" t="s">
        <v>1237</v>
      </c>
      <c r="AY409" t="s">
        <v>13493</v>
      </c>
      <c r="AZ409" t="s">
        <v>13494</v>
      </c>
      <c r="BA409" t="s">
        <v>13495</v>
      </c>
      <c r="BB409" t="s">
        <v>13496</v>
      </c>
      <c r="BD409" t="s">
        <v>72</v>
      </c>
      <c r="BG409" t="s">
        <v>13497</v>
      </c>
    </row>
    <row r="410" spans="1:59" x14ac:dyDescent="0.2">
      <c r="A410" s="1">
        <v>42790.666481481479</v>
      </c>
      <c r="B410" t="s">
        <v>59</v>
      </c>
      <c r="C410" t="s">
        <v>13498</v>
      </c>
      <c r="D410" t="str">
        <f>VLOOKUP(deactivate_assem[[#This Row],[Full Name]],assembly_staff_import[],1,0)</f>
        <v>David N Dedon</v>
      </c>
      <c r="M410" t="s">
        <v>11134</v>
      </c>
      <c r="T410" t="s">
        <v>13499</v>
      </c>
      <c r="AH410" t="s">
        <v>65</v>
      </c>
      <c r="AI410" t="s">
        <v>10913</v>
      </c>
      <c r="AL410" t="s">
        <v>1237</v>
      </c>
      <c r="AY410" t="s">
        <v>13500</v>
      </c>
      <c r="AZ410" t="s">
        <v>13501</v>
      </c>
      <c r="BA410" t="s">
        <v>13502</v>
      </c>
      <c r="BB410" t="s">
        <v>11139</v>
      </c>
      <c r="BD410" t="s">
        <v>72</v>
      </c>
      <c r="BG410" t="s">
        <v>13503</v>
      </c>
    </row>
    <row r="411" spans="1:59" x14ac:dyDescent="0.2">
      <c r="A411" s="1">
        <v>42790.666481481479</v>
      </c>
      <c r="B411" t="s">
        <v>59</v>
      </c>
      <c r="C411" t="s">
        <v>13504</v>
      </c>
      <c r="D411" t="str">
        <f>VLOOKUP(deactivate_assem[[#This Row],[Full Name]],assembly_staff_import[],1,0)</f>
        <v>David J Boodram</v>
      </c>
      <c r="M411" t="s">
        <v>10958</v>
      </c>
      <c r="T411" t="s">
        <v>13505</v>
      </c>
      <c r="AH411" t="s">
        <v>65</v>
      </c>
      <c r="AI411" t="s">
        <v>10913</v>
      </c>
      <c r="AL411" t="s">
        <v>1237</v>
      </c>
      <c r="AY411" t="s">
        <v>13506</v>
      </c>
      <c r="AZ411" t="s">
        <v>3242</v>
      </c>
      <c r="BA411" t="s">
        <v>13507</v>
      </c>
      <c r="BB411" t="s">
        <v>116</v>
      </c>
      <c r="BD411" t="s">
        <v>72</v>
      </c>
      <c r="BG411" t="s">
        <v>13508</v>
      </c>
    </row>
    <row r="412" spans="1:59" x14ac:dyDescent="0.2">
      <c r="A412" s="1">
        <v>42790.666481481479</v>
      </c>
      <c r="B412" t="s">
        <v>59</v>
      </c>
      <c r="C412" t="s">
        <v>13509</v>
      </c>
      <c r="D412" t="str">
        <f>VLOOKUP(deactivate_assem[[#This Row],[Full Name]],assembly_staff_import[],1,0)</f>
        <v>David C Hornung</v>
      </c>
      <c r="L412" t="s">
        <v>13390</v>
      </c>
      <c r="M412" t="s">
        <v>13391</v>
      </c>
      <c r="N412" t="s">
        <v>63</v>
      </c>
      <c r="T412" t="s">
        <v>13510</v>
      </c>
      <c r="AH412" t="s">
        <v>65</v>
      </c>
      <c r="AI412" t="s">
        <v>10913</v>
      </c>
      <c r="AL412" t="s">
        <v>67</v>
      </c>
      <c r="AY412" t="s">
        <v>13511</v>
      </c>
      <c r="AZ412" t="s">
        <v>3779</v>
      </c>
      <c r="BA412" t="s">
        <v>13512</v>
      </c>
      <c r="BB412" t="s">
        <v>11681</v>
      </c>
      <c r="BD412" t="s">
        <v>72</v>
      </c>
      <c r="BG412" t="s">
        <v>13513</v>
      </c>
    </row>
    <row r="413" spans="1:59" x14ac:dyDescent="0.2">
      <c r="A413" s="1">
        <v>42790.66646990741</v>
      </c>
      <c r="B413" t="s">
        <v>59</v>
      </c>
      <c r="C413" t="s">
        <v>13514</v>
      </c>
      <c r="D413" t="str">
        <f>VLOOKUP(deactivate_assem[[#This Row],[Full Name]],assembly_staff_import[],1,0)</f>
        <v>Darren L Jr Moore Jr</v>
      </c>
      <c r="M413" t="s">
        <v>10958</v>
      </c>
      <c r="T413" t="s">
        <v>13515</v>
      </c>
      <c r="AH413" t="s">
        <v>65</v>
      </c>
      <c r="AI413" t="s">
        <v>10913</v>
      </c>
      <c r="AL413" t="s">
        <v>1237</v>
      </c>
      <c r="AY413" t="s">
        <v>13516</v>
      </c>
      <c r="AZ413" t="s">
        <v>13517</v>
      </c>
      <c r="BA413" t="s">
        <v>13518</v>
      </c>
      <c r="BB413" t="s">
        <v>116</v>
      </c>
      <c r="BD413" t="s">
        <v>72</v>
      </c>
      <c r="BG413" t="s">
        <v>13519</v>
      </c>
    </row>
    <row r="414" spans="1:59" x14ac:dyDescent="0.2">
      <c r="A414" s="1">
        <v>42790.66646990741</v>
      </c>
      <c r="B414" t="s">
        <v>59</v>
      </c>
      <c r="C414" t="s">
        <v>13520</v>
      </c>
      <c r="D414" t="str">
        <f>VLOOKUP(deactivate_assem[[#This Row],[Full Name]],assembly_staff_import[],1,0)</f>
        <v>Darlene Jolibois</v>
      </c>
      <c r="L414" t="s">
        <v>13072</v>
      </c>
      <c r="M414" t="s">
        <v>13073</v>
      </c>
      <c r="N414" t="s">
        <v>63</v>
      </c>
      <c r="T414" t="s">
        <v>13521</v>
      </c>
      <c r="AH414" t="s">
        <v>65</v>
      </c>
      <c r="AI414" t="s">
        <v>10913</v>
      </c>
      <c r="AL414" t="s">
        <v>67</v>
      </c>
      <c r="AY414" t="s">
        <v>13522</v>
      </c>
      <c r="AZ414" t="s">
        <v>13523</v>
      </c>
      <c r="BA414" t="s">
        <v>13524</v>
      </c>
      <c r="BB414" t="s">
        <v>426</v>
      </c>
      <c r="BD414" t="s">
        <v>72</v>
      </c>
      <c r="BG414" t="s">
        <v>13525</v>
      </c>
    </row>
    <row r="415" spans="1:59" x14ac:dyDescent="0.2">
      <c r="A415" s="1">
        <v>42790.66646990741</v>
      </c>
      <c r="B415" t="s">
        <v>59</v>
      </c>
      <c r="C415" t="s">
        <v>13526</v>
      </c>
      <c r="D415" t="str">
        <f>VLOOKUP(deactivate_assem[[#This Row],[Full Name]],assembly_staff_import[],1,0)</f>
        <v>Darleen A Cammarata</v>
      </c>
      <c r="L415" t="s">
        <v>12637</v>
      </c>
      <c r="M415" t="s">
        <v>12638</v>
      </c>
      <c r="N415" t="s">
        <v>63</v>
      </c>
      <c r="T415" t="s">
        <v>13527</v>
      </c>
      <c r="AH415" t="s">
        <v>65</v>
      </c>
      <c r="AI415" t="s">
        <v>10913</v>
      </c>
      <c r="AL415" t="s">
        <v>67</v>
      </c>
      <c r="AY415" t="s">
        <v>13528</v>
      </c>
      <c r="AZ415" t="s">
        <v>13529</v>
      </c>
      <c r="BA415" t="s">
        <v>13530</v>
      </c>
      <c r="BB415" t="s">
        <v>13531</v>
      </c>
      <c r="BD415" t="s">
        <v>72</v>
      </c>
      <c r="BG415" t="s">
        <v>13532</v>
      </c>
    </row>
    <row r="416" spans="1:59" x14ac:dyDescent="0.2">
      <c r="A416" s="1">
        <v>42790.666458333333</v>
      </c>
      <c r="B416" t="s">
        <v>59</v>
      </c>
      <c r="C416" t="s">
        <v>13533</v>
      </c>
      <c r="D416" t="str">
        <f>VLOOKUP(deactivate_assem[[#This Row],[Full Name]],assembly_staff_import[],1,0)</f>
        <v>Danielle L Ebert</v>
      </c>
      <c r="M416" t="s">
        <v>10958</v>
      </c>
      <c r="T416" t="s">
        <v>13534</v>
      </c>
      <c r="AH416" t="s">
        <v>65</v>
      </c>
      <c r="AI416" t="s">
        <v>10913</v>
      </c>
      <c r="AL416" t="s">
        <v>1237</v>
      </c>
      <c r="AY416" t="s">
        <v>13535</v>
      </c>
      <c r="AZ416" t="s">
        <v>13536</v>
      </c>
      <c r="BA416" t="s">
        <v>13537</v>
      </c>
      <c r="BB416" t="s">
        <v>116</v>
      </c>
      <c r="BD416" t="s">
        <v>72</v>
      </c>
      <c r="BG416" t="s">
        <v>13538</v>
      </c>
    </row>
    <row r="417" spans="1:59" x14ac:dyDescent="0.2">
      <c r="A417" s="1">
        <v>42790.666458333333</v>
      </c>
      <c r="B417" t="s">
        <v>59</v>
      </c>
      <c r="C417" t="s">
        <v>13539</v>
      </c>
      <c r="D417" t="str">
        <f>VLOOKUP(deactivate_assem[[#This Row],[Full Name]],assembly_staff_import[],1,0)</f>
        <v>Daniela S Zolorzano</v>
      </c>
      <c r="M417" t="s">
        <v>10958</v>
      </c>
      <c r="T417" t="s">
        <v>13540</v>
      </c>
      <c r="AH417" t="s">
        <v>65</v>
      </c>
      <c r="AI417" t="s">
        <v>10913</v>
      </c>
      <c r="AL417" t="s">
        <v>1237</v>
      </c>
      <c r="AY417" t="s">
        <v>13541</v>
      </c>
      <c r="AZ417" t="s">
        <v>13542</v>
      </c>
      <c r="BA417" t="s">
        <v>13543</v>
      </c>
      <c r="BB417" t="s">
        <v>116</v>
      </c>
      <c r="BD417" t="s">
        <v>72</v>
      </c>
      <c r="BG417" t="s">
        <v>13544</v>
      </c>
    </row>
    <row r="418" spans="1:59" x14ac:dyDescent="0.2">
      <c r="A418" s="1">
        <v>42790.666458333333</v>
      </c>
      <c r="B418" t="s">
        <v>59</v>
      </c>
      <c r="C418" t="s">
        <v>13545</v>
      </c>
      <c r="D418" t="str">
        <f>VLOOKUP(deactivate_assem[[#This Row],[Full Name]],assembly_staff_import[],1,0)</f>
        <v>Daniel T Giannone</v>
      </c>
      <c r="M418" t="s">
        <v>10958</v>
      </c>
      <c r="T418" t="s">
        <v>13546</v>
      </c>
      <c r="AH418" t="s">
        <v>65</v>
      </c>
      <c r="AI418" t="s">
        <v>10913</v>
      </c>
      <c r="AL418" t="s">
        <v>1237</v>
      </c>
      <c r="AY418" t="s">
        <v>13547</v>
      </c>
      <c r="AZ418" t="s">
        <v>2376</v>
      </c>
      <c r="BA418" t="s">
        <v>13548</v>
      </c>
      <c r="BB418" t="s">
        <v>116</v>
      </c>
      <c r="BD418" t="s">
        <v>72</v>
      </c>
      <c r="BG418" t="s">
        <v>13549</v>
      </c>
    </row>
    <row r="419" spans="1:59" x14ac:dyDescent="0.2">
      <c r="A419" s="1">
        <v>42790.666458333333</v>
      </c>
      <c r="B419" t="s">
        <v>59</v>
      </c>
      <c r="C419" t="s">
        <v>13550</v>
      </c>
      <c r="D419" t="str">
        <f>VLOOKUP(deactivate_assem[[#This Row],[Full Name]],assembly_staff_import[],1,0)</f>
        <v>Daniel L Campanelli</v>
      </c>
      <c r="L419" t="s">
        <v>13551</v>
      </c>
      <c r="M419" t="s">
        <v>13552</v>
      </c>
      <c r="N419" t="s">
        <v>168</v>
      </c>
      <c r="T419" t="s">
        <v>13553</v>
      </c>
      <c r="AH419" t="s">
        <v>65</v>
      </c>
      <c r="AI419" t="s">
        <v>10913</v>
      </c>
      <c r="AL419" t="s">
        <v>67</v>
      </c>
      <c r="AY419" t="s">
        <v>13554</v>
      </c>
      <c r="AZ419" t="s">
        <v>7583</v>
      </c>
      <c r="BA419" t="s">
        <v>13555</v>
      </c>
      <c r="BB419" t="s">
        <v>236</v>
      </c>
      <c r="BD419" t="s">
        <v>72</v>
      </c>
      <c r="BG419" t="s">
        <v>13556</v>
      </c>
    </row>
    <row r="420" spans="1:59" x14ac:dyDescent="0.2">
      <c r="A420" s="1">
        <v>42790.666446759264</v>
      </c>
      <c r="B420" t="s">
        <v>59</v>
      </c>
      <c r="C420" t="s">
        <v>13557</v>
      </c>
      <c r="D420" t="str">
        <f>VLOOKUP(deactivate_assem[[#This Row],[Full Name]],assembly_staff_import[],1,0)</f>
        <v>Daniel J Gordon</v>
      </c>
      <c r="M420" t="s">
        <v>11236</v>
      </c>
      <c r="T420" t="s">
        <v>13558</v>
      </c>
      <c r="AH420" t="s">
        <v>65</v>
      </c>
      <c r="AI420" t="s">
        <v>10913</v>
      </c>
      <c r="AL420" t="s">
        <v>1237</v>
      </c>
      <c r="AY420" t="s">
        <v>13559</v>
      </c>
      <c r="AZ420" t="s">
        <v>5652</v>
      </c>
      <c r="BA420" t="s">
        <v>13560</v>
      </c>
      <c r="BB420" t="s">
        <v>11240</v>
      </c>
      <c r="BD420" t="s">
        <v>72</v>
      </c>
      <c r="BG420" t="s">
        <v>13561</v>
      </c>
    </row>
    <row r="421" spans="1:59" x14ac:dyDescent="0.2">
      <c r="A421" s="1">
        <v>42790.666446759264</v>
      </c>
      <c r="B421" t="s">
        <v>59</v>
      </c>
      <c r="C421" t="s">
        <v>13562</v>
      </c>
      <c r="D421" t="str">
        <f>VLOOKUP(deactivate_assem[[#This Row],[Full Name]],assembly_staff_import[],1,0)</f>
        <v>Daniel H Fishelman</v>
      </c>
      <c r="M421" t="s">
        <v>10958</v>
      </c>
      <c r="T421" t="s">
        <v>13563</v>
      </c>
      <c r="AH421" t="s">
        <v>65</v>
      </c>
      <c r="AI421" t="s">
        <v>10913</v>
      </c>
      <c r="AL421" t="s">
        <v>1237</v>
      </c>
      <c r="AY421" t="s">
        <v>13564</v>
      </c>
      <c r="AZ421" t="s">
        <v>6105</v>
      </c>
      <c r="BA421" t="s">
        <v>13565</v>
      </c>
      <c r="BB421" t="s">
        <v>116</v>
      </c>
      <c r="BD421" t="s">
        <v>72</v>
      </c>
      <c r="BG421" t="s">
        <v>13566</v>
      </c>
    </row>
    <row r="422" spans="1:59" x14ac:dyDescent="0.2">
      <c r="A422" s="1">
        <v>42790.666446759264</v>
      </c>
      <c r="B422" t="s">
        <v>59</v>
      </c>
      <c r="C422" t="s">
        <v>13567</v>
      </c>
      <c r="D422" t="str">
        <f>VLOOKUP(deactivate_assem[[#This Row],[Full Name]],assembly_staff_import[],1,0)</f>
        <v>Daniel D Blech</v>
      </c>
      <c r="L422" t="s">
        <v>13568</v>
      </c>
      <c r="M422" t="s">
        <v>13569</v>
      </c>
      <c r="N422" t="s">
        <v>63</v>
      </c>
      <c r="T422" t="s">
        <v>13570</v>
      </c>
      <c r="AH422" t="s">
        <v>65</v>
      </c>
      <c r="AI422" t="s">
        <v>10913</v>
      </c>
      <c r="AL422" t="s">
        <v>67</v>
      </c>
      <c r="AY422" t="s">
        <v>13571</v>
      </c>
      <c r="AZ422" t="s">
        <v>4260</v>
      </c>
      <c r="BA422" t="s">
        <v>13572</v>
      </c>
      <c r="BB422" t="s">
        <v>426</v>
      </c>
      <c r="BD422" t="s">
        <v>72</v>
      </c>
      <c r="BG422" t="s">
        <v>13573</v>
      </c>
    </row>
    <row r="423" spans="1:59" x14ac:dyDescent="0.2">
      <c r="A423" s="1">
        <v>42790.666435185187</v>
      </c>
      <c r="B423" t="s">
        <v>59</v>
      </c>
      <c r="C423" t="s">
        <v>13574</v>
      </c>
      <c r="D423" t="str">
        <f>VLOOKUP(deactivate_assem[[#This Row],[Full Name]],assembly_staff_import[],1,0)</f>
        <v>Cynthia M Jacobson</v>
      </c>
      <c r="M423" t="s">
        <v>10958</v>
      </c>
      <c r="T423" t="s">
        <v>13575</v>
      </c>
      <c r="AH423" t="s">
        <v>65</v>
      </c>
      <c r="AI423" t="s">
        <v>10913</v>
      </c>
      <c r="AL423" t="s">
        <v>1237</v>
      </c>
      <c r="AY423" t="s">
        <v>13576</v>
      </c>
      <c r="AZ423" t="s">
        <v>13577</v>
      </c>
      <c r="BA423" t="s">
        <v>5276</v>
      </c>
      <c r="BB423" t="s">
        <v>116</v>
      </c>
      <c r="BD423" t="s">
        <v>72</v>
      </c>
      <c r="BG423" t="s">
        <v>13578</v>
      </c>
    </row>
    <row r="424" spans="1:59" x14ac:dyDescent="0.2">
      <c r="A424" s="1">
        <v>42790.666435185187</v>
      </c>
      <c r="B424" t="s">
        <v>59</v>
      </c>
      <c r="C424" t="s">
        <v>13579</v>
      </c>
      <c r="D424" t="str">
        <f>VLOOKUP(deactivate_assem[[#This Row],[Full Name]],assembly_staff_import[],1,0)</f>
        <v>Crystal N Deleon</v>
      </c>
      <c r="L424" t="s">
        <v>12912</v>
      </c>
      <c r="M424" t="s">
        <v>12913</v>
      </c>
      <c r="N424" t="s">
        <v>63</v>
      </c>
      <c r="T424" t="s">
        <v>13580</v>
      </c>
      <c r="AH424" t="s">
        <v>65</v>
      </c>
      <c r="AI424" t="s">
        <v>10913</v>
      </c>
      <c r="AL424" t="s">
        <v>67</v>
      </c>
      <c r="AY424" t="s">
        <v>13581</v>
      </c>
      <c r="AZ424" t="s">
        <v>13582</v>
      </c>
      <c r="BA424" t="s">
        <v>13583</v>
      </c>
      <c r="BB424" t="s">
        <v>11266</v>
      </c>
      <c r="BD424" t="s">
        <v>72</v>
      </c>
      <c r="BG424" t="s">
        <v>13584</v>
      </c>
    </row>
    <row r="425" spans="1:59" x14ac:dyDescent="0.2">
      <c r="A425" s="1">
        <v>42790.66642361111</v>
      </c>
      <c r="B425" t="s">
        <v>59</v>
      </c>
      <c r="C425" t="s">
        <v>13585</v>
      </c>
      <c r="D425" t="str">
        <f>VLOOKUP(deactivate_assem[[#This Row],[Full Name]],assembly_staff_import[],1,0)</f>
        <v>Courtenay Ruddy</v>
      </c>
      <c r="L425" t="s">
        <v>11464</v>
      </c>
      <c r="M425" t="s">
        <v>11465</v>
      </c>
      <c r="N425" t="s">
        <v>63</v>
      </c>
      <c r="T425" t="s">
        <v>13586</v>
      </c>
      <c r="AH425" t="s">
        <v>65</v>
      </c>
      <c r="AI425" t="s">
        <v>10913</v>
      </c>
      <c r="AL425" t="s">
        <v>67</v>
      </c>
      <c r="AY425" t="s">
        <v>13587</v>
      </c>
      <c r="AZ425" t="s">
        <v>13588</v>
      </c>
      <c r="BA425" t="s">
        <v>13589</v>
      </c>
      <c r="BB425" t="s">
        <v>236</v>
      </c>
      <c r="BD425" t="s">
        <v>72</v>
      </c>
      <c r="BG425" t="s">
        <v>13590</v>
      </c>
    </row>
    <row r="426" spans="1:59" x14ac:dyDescent="0.2">
      <c r="A426" s="1">
        <v>42790.666412037041</v>
      </c>
      <c r="B426" t="s">
        <v>59</v>
      </c>
      <c r="C426" t="s">
        <v>13591</v>
      </c>
      <c r="D426" t="str">
        <f>VLOOKUP(deactivate_assem[[#This Row],[Full Name]],assembly_staff_import[],1,0)</f>
        <v>Conner P Dunleavy</v>
      </c>
      <c r="M426" t="s">
        <v>10958</v>
      </c>
      <c r="T426" t="s">
        <v>13592</v>
      </c>
      <c r="AH426" t="s">
        <v>65</v>
      </c>
      <c r="AI426" t="s">
        <v>10913</v>
      </c>
      <c r="AL426" t="s">
        <v>1237</v>
      </c>
      <c r="AY426" t="s">
        <v>13593</v>
      </c>
      <c r="AZ426" t="s">
        <v>13594</v>
      </c>
      <c r="BA426" t="s">
        <v>13595</v>
      </c>
      <c r="BB426" t="s">
        <v>116</v>
      </c>
      <c r="BD426" t="s">
        <v>72</v>
      </c>
      <c r="BG426" t="s">
        <v>13596</v>
      </c>
    </row>
    <row r="427" spans="1:59" x14ac:dyDescent="0.2">
      <c r="A427" s="1">
        <v>42790.666412037041</v>
      </c>
      <c r="B427" t="s">
        <v>59</v>
      </c>
      <c r="C427" t="s">
        <v>13597</v>
      </c>
      <c r="D427" t="str">
        <f>VLOOKUP(deactivate_assem[[#This Row],[Full Name]],assembly_staff_import[],1,0)</f>
        <v>Colin M Crowley</v>
      </c>
      <c r="L427" t="s">
        <v>12366</v>
      </c>
      <c r="M427" t="s">
        <v>12367</v>
      </c>
      <c r="N427" t="s">
        <v>63</v>
      </c>
      <c r="T427" t="s">
        <v>13598</v>
      </c>
      <c r="AH427" t="s">
        <v>65</v>
      </c>
      <c r="AI427" t="s">
        <v>10913</v>
      </c>
      <c r="AL427" t="s">
        <v>67</v>
      </c>
      <c r="AY427" t="s">
        <v>13599</v>
      </c>
      <c r="AZ427" t="s">
        <v>13600</v>
      </c>
      <c r="BA427" t="s">
        <v>13601</v>
      </c>
      <c r="BB427" t="s">
        <v>11033</v>
      </c>
      <c r="BD427" t="s">
        <v>72</v>
      </c>
      <c r="BG427" t="s">
        <v>13602</v>
      </c>
    </row>
    <row r="428" spans="1:59" x14ac:dyDescent="0.2">
      <c r="A428" s="1">
        <v>42790.666400462957</v>
      </c>
      <c r="B428" t="s">
        <v>59</v>
      </c>
      <c r="C428" t="s">
        <v>13603</v>
      </c>
      <c r="D428" t="str">
        <f>VLOOKUP(deactivate_assem[[#This Row],[Full Name]],assembly_staff_import[],1,0)</f>
        <v>Cindy Chau</v>
      </c>
      <c r="M428" t="s">
        <v>10958</v>
      </c>
      <c r="T428" t="s">
        <v>13604</v>
      </c>
      <c r="AH428" t="s">
        <v>65</v>
      </c>
      <c r="AI428" t="s">
        <v>10913</v>
      </c>
      <c r="AL428" t="s">
        <v>1237</v>
      </c>
      <c r="AY428" t="s">
        <v>13605</v>
      </c>
      <c r="AZ428" t="s">
        <v>3378</v>
      </c>
      <c r="BA428" t="s">
        <v>13606</v>
      </c>
      <c r="BB428" t="s">
        <v>116</v>
      </c>
      <c r="BD428" t="s">
        <v>72</v>
      </c>
      <c r="BG428" t="s">
        <v>13607</v>
      </c>
    </row>
    <row r="429" spans="1:59" x14ac:dyDescent="0.2">
      <c r="A429" s="1">
        <v>42790.666388888887</v>
      </c>
      <c r="B429" t="s">
        <v>59</v>
      </c>
      <c r="C429" t="s">
        <v>13608</v>
      </c>
      <c r="D429" t="str">
        <f>VLOOKUP(deactivate_assem[[#This Row],[Full Name]],assembly_staff_import[],1,0)</f>
        <v>Christopher T Friend</v>
      </c>
      <c r="M429" t="s">
        <v>8169</v>
      </c>
      <c r="T429" t="s">
        <v>13609</v>
      </c>
      <c r="AH429" t="s">
        <v>65</v>
      </c>
      <c r="AI429" t="s">
        <v>10913</v>
      </c>
      <c r="AL429" t="s">
        <v>1237</v>
      </c>
      <c r="AY429" t="s">
        <v>13610</v>
      </c>
      <c r="AZ429" t="s">
        <v>5488</v>
      </c>
      <c r="BA429" t="s">
        <v>13611</v>
      </c>
      <c r="BB429" t="s">
        <v>11307</v>
      </c>
      <c r="BD429" t="s">
        <v>72</v>
      </c>
      <c r="BG429" t="s">
        <v>13612</v>
      </c>
    </row>
    <row r="430" spans="1:59" x14ac:dyDescent="0.2">
      <c r="A430" s="1">
        <v>42790.666377314818</v>
      </c>
      <c r="B430" t="s">
        <v>59</v>
      </c>
      <c r="C430" t="s">
        <v>13613</v>
      </c>
      <c r="D430" t="str">
        <f>VLOOKUP(deactivate_assem[[#This Row],[Full Name]],assembly_staff_import[],1,0)</f>
        <v>Christopher Greenidge</v>
      </c>
      <c r="M430" t="s">
        <v>11236</v>
      </c>
      <c r="T430" t="s">
        <v>13614</v>
      </c>
      <c r="AH430" t="s">
        <v>65</v>
      </c>
      <c r="AI430" t="s">
        <v>10913</v>
      </c>
      <c r="AL430" t="s">
        <v>1237</v>
      </c>
      <c r="AY430" t="s">
        <v>13615</v>
      </c>
      <c r="AZ430" t="s">
        <v>13616</v>
      </c>
      <c r="BA430" t="s">
        <v>13617</v>
      </c>
      <c r="BB430" t="s">
        <v>11482</v>
      </c>
      <c r="BD430" t="s">
        <v>72</v>
      </c>
      <c r="BG430" t="s">
        <v>13618</v>
      </c>
    </row>
    <row r="431" spans="1:59" x14ac:dyDescent="0.2">
      <c r="A431" s="1">
        <v>42790.666377314818</v>
      </c>
      <c r="B431" t="s">
        <v>59</v>
      </c>
      <c r="C431" t="s">
        <v>13619</v>
      </c>
      <c r="D431" t="str">
        <f>VLOOKUP(deactivate_assem[[#This Row],[Full Name]],assembly_staff_import[],1,0)</f>
        <v>Christopher Bottini</v>
      </c>
      <c r="M431" t="s">
        <v>11162</v>
      </c>
      <c r="T431" t="s">
        <v>13620</v>
      </c>
      <c r="AH431" t="s">
        <v>65</v>
      </c>
      <c r="AI431" t="s">
        <v>10913</v>
      </c>
      <c r="AL431" t="s">
        <v>1237</v>
      </c>
      <c r="AY431" t="s">
        <v>13621</v>
      </c>
      <c r="AZ431" t="s">
        <v>13616</v>
      </c>
      <c r="BA431" t="s">
        <v>13622</v>
      </c>
      <c r="BB431" t="s">
        <v>11167</v>
      </c>
      <c r="BD431" t="s">
        <v>72</v>
      </c>
      <c r="BG431" t="s">
        <v>13623</v>
      </c>
    </row>
    <row r="432" spans="1:59" x14ac:dyDescent="0.2">
      <c r="A432" s="1">
        <v>42790.666365740741</v>
      </c>
      <c r="B432" t="s">
        <v>59</v>
      </c>
      <c r="C432" t="s">
        <v>13624</v>
      </c>
      <c r="D432" t="str">
        <f>VLOOKUP(deactivate_assem[[#This Row],[Full Name]],assembly_staff_import[],1,0)</f>
        <v>Christopher A Ortega</v>
      </c>
      <c r="M432" t="s">
        <v>10958</v>
      </c>
      <c r="T432" t="s">
        <v>13625</v>
      </c>
      <c r="AH432" t="s">
        <v>65</v>
      </c>
      <c r="AI432" t="s">
        <v>10913</v>
      </c>
      <c r="AL432" t="s">
        <v>1237</v>
      </c>
      <c r="AY432" t="s">
        <v>13626</v>
      </c>
      <c r="AZ432" t="s">
        <v>3803</v>
      </c>
      <c r="BA432" t="s">
        <v>13627</v>
      </c>
      <c r="BB432" t="s">
        <v>116</v>
      </c>
      <c r="BD432" t="s">
        <v>72</v>
      </c>
      <c r="BG432" t="s">
        <v>13628</v>
      </c>
    </row>
    <row r="433" spans="1:59" x14ac:dyDescent="0.2">
      <c r="A433" s="1">
        <v>42790.666365740741</v>
      </c>
      <c r="B433" t="s">
        <v>59</v>
      </c>
      <c r="C433" t="s">
        <v>13629</v>
      </c>
      <c r="D433" t="str">
        <f>VLOOKUP(deactivate_assem[[#This Row],[Full Name]],assembly_staff_import[],1,0)</f>
        <v>Christine M Rodriguez</v>
      </c>
      <c r="L433" t="s">
        <v>13630</v>
      </c>
      <c r="M433" t="s">
        <v>13631</v>
      </c>
      <c r="N433" t="s">
        <v>63</v>
      </c>
      <c r="T433" t="s">
        <v>13632</v>
      </c>
      <c r="AH433" t="s">
        <v>65</v>
      </c>
      <c r="AI433" t="s">
        <v>10913</v>
      </c>
      <c r="AL433" t="s">
        <v>67</v>
      </c>
      <c r="AY433" t="s">
        <v>13633</v>
      </c>
      <c r="AZ433" t="s">
        <v>5349</v>
      </c>
      <c r="BA433" t="s">
        <v>3384</v>
      </c>
      <c r="BB433" t="s">
        <v>13634</v>
      </c>
      <c r="BD433" t="s">
        <v>72</v>
      </c>
      <c r="BG433" t="s">
        <v>13635</v>
      </c>
    </row>
    <row r="434" spans="1:59" x14ac:dyDescent="0.2">
      <c r="A434" s="1">
        <v>42790.666331018518</v>
      </c>
      <c r="B434" t="s">
        <v>59</v>
      </c>
      <c r="C434" t="s">
        <v>13636</v>
      </c>
      <c r="D434" t="str">
        <f>VLOOKUP(deactivate_assem[[#This Row],[Full Name]],assembly_staff_import[],1,0)</f>
        <v>Christian A Kernozek</v>
      </c>
      <c r="M434" t="s">
        <v>11162</v>
      </c>
      <c r="T434" t="s">
        <v>13637</v>
      </c>
      <c r="AH434" t="s">
        <v>65</v>
      </c>
      <c r="AI434" t="s">
        <v>10913</v>
      </c>
      <c r="AL434" t="s">
        <v>1237</v>
      </c>
      <c r="AY434" t="s">
        <v>13638</v>
      </c>
      <c r="AZ434" t="s">
        <v>13639</v>
      </c>
      <c r="BA434" t="s">
        <v>13640</v>
      </c>
      <c r="BB434" t="s">
        <v>11167</v>
      </c>
      <c r="BD434" t="s">
        <v>72</v>
      </c>
      <c r="BG434" t="s">
        <v>13641</v>
      </c>
    </row>
    <row r="435" spans="1:59" x14ac:dyDescent="0.2">
      <c r="A435" s="1">
        <v>42790.666331018518</v>
      </c>
      <c r="B435" t="s">
        <v>59</v>
      </c>
      <c r="C435" t="s">
        <v>13642</v>
      </c>
      <c r="D435" t="str">
        <f>VLOOKUP(deactivate_assem[[#This Row],[Full Name]],assembly_staff_import[],1,0)</f>
        <v>Christian A Corrales</v>
      </c>
      <c r="L435" t="s">
        <v>10965</v>
      </c>
      <c r="M435" t="s">
        <v>10966</v>
      </c>
      <c r="N435" t="s">
        <v>168</v>
      </c>
      <c r="T435" t="s">
        <v>13643</v>
      </c>
      <c r="AH435" t="s">
        <v>65</v>
      </c>
      <c r="AI435" t="s">
        <v>10913</v>
      </c>
      <c r="AL435" t="s">
        <v>67</v>
      </c>
      <c r="AY435" t="s">
        <v>13644</v>
      </c>
      <c r="AZ435" t="s">
        <v>13639</v>
      </c>
      <c r="BA435" t="s">
        <v>13645</v>
      </c>
      <c r="BB435" t="s">
        <v>11681</v>
      </c>
      <c r="BD435" t="s">
        <v>72</v>
      </c>
      <c r="BG435" t="s">
        <v>13646</v>
      </c>
    </row>
    <row r="436" spans="1:59" x14ac:dyDescent="0.2">
      <c r="A436" s="1">
        <v>42790.666331018518</v>
      </c>
      <c r="B436" t="s">
        <v>59</v>
      </c>
      <c r="C436" t="s">
        <v>13647</v>
      </c>
      <c r="D436" t="str">
        <f>VLOOKUP(deactivate_assem[[#This Row],[Full Name]],assembly_staff_import[],1,0)</f>
        <v>Chineze Mbamali</v>
      </c>
      <c r="M436" t="s">
        <v>10958</v>
      </c>
      <c r="T436" t="s">
        <v>13648</v>
      </c>
      <c r="AH436" t="s">
        <v>65</v>
      </c>
      <c r="AI436" t="s">
        <v>10913</v>
      </c>
      <c r="AL436" t="s">
        <v>1237</v>
      </c>
      <c r="AY436" t="s">
        <v>13649</v>
      </c>
      <c r="AZ436" t="s">
        <v>13650</v>
      </c>
      <c r="BA436" t="s">
        <v>13651</v>
      </c>
      <c r="BB436" t="s">
        <v>116</v>
      </c>
      <c r="BD436" t="s">
        <v>72</v>
      </c>
      <c r="BG436" t="s">
        <v>13652</v>
      </c>
    </row>
    <row r="437" spans="1:59" x14ac:dyDescent="0.2">
      <c r="A437" s="1">
        <v>42790.666331018518</v>
      </c>
      <c r="B437" t="s">
        <v>59</v>
      </c>
      <c r="C437" t="s">
        <v>13653</v>
      </c>
      <c r="D437" t="str">
        <f>VLOOKUP(deactivate_assem[[#This Row],[Full Name]],assembly_staff_import[],1,0)</f>
        <v>Cheyenne A James</v>
      </c>
      <c r="M437" t="s">
        <v>11236</v>
      </c>
      <c r="T437" t="s">
        <v>13654</v>
      </c>
      <c r="AH437" t="s">
        <v>65</v>
      </c>
      <c r="AI437" t="s">
        <v>10913</v>
      </c>
      <c r="AL437" t="s">
        <v>1237</v>
      </c>
      <c r="AY437" t="s">
        <v>13655</v>
      </c>
      <c r="AZ437" t="s">
        <v>13656</v>
      </c>
      <c r="BA437" t="s">
        <v>2380</v>
      </c>
      <c r="BB437" t="s">
        <v>11482</v>
      </c>
      <c r="BD437" t="s">
        <v>72</v>
      </c>
      <c r="BG437" t="s">
        <v>13657</v>
      </c>
    </row>
    <row r="438" spans="1:59" x14ac:dyDescent="0.2">
      <c r="A438" s="1">
        <v>42790.666319444441</v>
      </c>
      <c r="B438" t="s">
        <v>59</v>
      </c>
      <c r="C438" t="s">
        <v>13658</v>
      </c>
      <c r="D438" t="str">
        <f>VLOOKUP(deactivate_assem[[#This Row],[Full Name]],assembly_staff_import[],1,0)</f>
        <v>Cherlin B Petit-Frere</v>
      </c>
      <c r="M438" t="s">
        <v>10958</v>
      </c>
      <c r="T438" t="s">
        <v>13659</v>
      </c>
      <c r="AH438" t="s">
        <v>65</v>
      </c>
      <c r="AI438" t="s">
        <v>10913</v>
      </c>
      <c r="AL438" t="s">
        <v>1237</v>
      </c>
      <c r="AY438" t="s">
        <v>13660</v>
      </c>
      <c r="AZ438" t="s">
        <v>13661</v>
      </c>
      <c r="BA438" t="s">
        <v>13662</v>
      </c>
      <c r="BB438" t="s">
        <v>116</v>
      </c>
      <c r="BD438" t="s">
        <v>72</v>
      </c>
      <c r="BG438" t="s">
        <v>13663</v>
      </c>
    </row>
    <row r="439" spans="1:59" x14ac:dyDescent="0.2">
      <c r="A439" s="1">
        <v>42790.666319444441</v>
      </c>
      <c r="B439" t="s">
        <v>59</v>
      </c>
      <c r="C439" t="s">
        <v>13664</v>
      </c>
      <c r="D439" t="str">
        <f>VLOOKUP(deactivate_assem[[#This Row],[Full Name]],assembly_staff_import[],1,0)</f>
        <v>Cherise N Parson</v>
      </c>
      <c r="L439" t="s">
        <v>13137</v>
      </c>
      <c r="M439" t="s">
        <v>13138</v>
      </c>
      <c r="N439" t="s">
        <v>63</v>
      </c>
      <c r="T439" t="s">
        <v>13665</v>
      </c>
      <c r="AH439" t="s">
        <v>65</v>
      </c>
      <c r="AI439" t="s">
        <v>10913</v>
      </c>
      <c r="AL439" t="s">
        <v>67</v>
      </c>
      <c r="AY439" t="s">
        <v>13666</v>
      </c>
      <c r="AZ439" t="s">
        <v>13667</v>
      </c>
      <c r="BA439" t="s">
        <v>419</v>
      </c>
      <c r="BB439" t="s">
        <v>714</v>
      </c>
      <c r="BD439" t="s">
        <v>72</v>
      </c>
      <c r="BG439" t="s">
        <v>13668</v>
      </c>
    </row>
    <row r="440" spans="1:59" x14ac:dyDescent="0.2">
      <c r="A440" s="1">
        <v>42790.666307870371</v>
      </c>
      <c r="B440" t="s">
        <v>59</v>
      </c>
      <c r="C440" t="s">
        <v>13669</v>
      </c>
      <c r="D440" t="str">
        <f>VLOOKUP(deactivate_assem[[#This Row],[Full Name]],assembly_staff_import[],1,0)</f>
        <v>Celine F Diagne</v>
      </c>
      <c r="M440" t="s">
        <v>10958</v>
      </c>
      <c r="T440" t="s">
        <v>13670</v>
      </c>
      <c r="AH440" t="s">
        <v>65</v>
      </c>
      <c r="AI440" t="s">
        <v>10913</v>
      </c>
      <c r="AL440" t="s">
        <v>1237</v>
      </c>
      <c r="AY440" t="s">
        <v>13671</v>
      </c>
      <c r="AZ440" t="s">
        <v>13672</v>
      </c>
      <c r="BA440" t="s">
        <v>13673</v>
      </c>
      <c r="BB440" t="s">
        <v>116</v>
      </c>
      <c r="BD440" t="s">
        <v>72</v>
      </c>
      <c r="BG440" t="s">
        <v>13674</v>
      </c>
    </row>
    <row r="441" spans="1:59" x14ac:dyDescent="0.2">
      <c r="A441" s="1">
        <v>42790.666307870371</v>
      </c>
      <c r="B441" t="s">
        <v>59</v>
      </c>
      <c r="C441" t="s">
        <v>13675</v>
      </c>
      <c r="D441" t="str">
        <f>VLOOKUP(deactivate_assem[[#This Row],[Full Name]],assembly_staff_import[],1,0)</f>
        <v>Cayley E Gehnrich</v>
      </c>
      <c r="M441" t="s">
        <v>10958</v>
      </c>
      <c r="T441" t="s">
        <v>13676</v>
      </c>
      <c r="AH441" t="s">
        <v>65</v>
      </c>
      <c r="AI441" t="s">
        <v>10913</v>
      </c>
      <c r="AL441" t="s">
        <v>1237</v>
      </c>
      <c r="AY441" t="s">
        <v>13677</v>
      </c>
      <c r="AZ441" t="s">
        <v>13678</v>
      </c>
      <c r="BA441" t="s">
        <v>13679</v>
      </c>
      <c r="BB441" t="s">
        <v>116</v>
      </c>
      <c r="BD441" t="s">
        <v>72</v>
      </c>
      <c r="BG441" t="s">
        <v>13680</v>
      </c>
    </row>
    <row r="442" spans="1:59" x14ac:dyDescent="0.2">
      <c r="A442" s="1">
        <v>42790.666307870371</v>
      </c>
      <c r="B442" t="s">
        <v>59</v>
      </c>
      <c r="C442" t="s">
        <v>13681</v>
      </c>
      <c r="D442" t="str">
        <f>VLOOKUP(deactivate_assem[[#This Row],[Full Name]],assembly_staff_import[],1,0)</f>
        <v>Catrina Young</v>
      </c>
      <c r="M442" t="s">
        <v>10958</v>
      </c>
      <c r="T442" t="s">
        <v>13682</v>
      </c>
      <c r="AH442" t="s">
        <v>65</v>
      </c>
      <c r="AI442" t="s">
        <v>10913</v>
      </c>
      <c r="AL442" t="s">
        <v>1237</v>
      </c>
      <c r="AY442" t="s">
        <v>13683</v>
      </c>
      <c r="AZ442" t="s">
        <v>13684</v>
      </c>
      <c r="BA442" t="s">
        <v>2317</v>
      </c>
      <c r="BB442" t="s">
        <v>116</v>
      </c>
      <c r="BD442" t="s">
        <v>72</v>
      </c>
      <c r="BG442" t="s">
        <v>13685</v>
      </c>
    </row>
    <row r="443" spans="1:59" x14ac:dyDescent="0.2">
      <c r="A443" s="1">
        <v>42790.666307870371</v>
      </c>
      <c r="B443" t="s">
        <v>59</v>
      </c>
      <c r="C443" t="s">
        <v>13686</v>
      </c>
      <c r="D443" t="str">
        <f>VLOOKUP(deactivate_assem[[#This Row],[Full Name]],assembly_staff_import[],1,0)</f>
        <v>Cathy Zhu</v>
      </c>
      <c r="L443" t="s">
        <v>11027</v>
      </c>
      <c r="M443" t="s">
        <v>11028</v>
      </c>
      <c r="N443" t="s">
        <v>63</v>
      </c>
      <c r="T443" t="s">
        <v>13687</v>
      </c>
      <c r="AH443" t="s">
        <v>65</v>
      </c>
      <c r="AI443" t="s">
        <v>10913</v>
      </c>
      <c r="AL443" t="s">
        <v>67</v>
      </c>
      <c r="AY443" t="s">
        <v>13688</v>
      </c>
      <c r="AZ443" t="s">
        <v>13689</v>
      </c>
      <c r="BA443" t="s">
        <v>10962</v>
      </c>
      <c r="BB443" t="s">
        <v>426</v>
      </c>
      <c r="BD443" t="s">
        <v>72</v>
      </c>
      <c r="BG443" t="s">
        <v>13690</v>
      </c>
    </row>
    <row r="444" spans="1:59" x14ac:dyDescent="0.2">
      <c r="A444" s="1">
        <v>42790.666296296287</v>
      </c>
      <c r="B444" t="s">
        <v>59</v>
      </c>
      <c r="C444" t="s">
        <v>13691</v>
      </c>
      <c r="D444" t="str">
        <f>VLOOKUP(deactivate_assem[[#This Row],[Full Name]],assembly_staff_import[],1,0)</f>
        <v>Catherine H Wehrle</v>
      </c>
      <c r="L444" t="s">
        <v>11524</v>
      </c>
      <c r="M444" t="s">
        <v>11525</v>
      </c>
      <c r="N444" t="s">
        <v>63</v>
      </c>
      <c r="T444" t="s">
        <v>13692</v>
      </c>
      <c r="AH444" t="s">
        <v>65</v>
      </c>
      <c r="AI444" t="s">
        <v>10913</v>
      </c>
      <c r="AL444" t="s">
        <v>67</v>
      </c>
      <c r="AY444" t="s">
        <v>13693</v>
      </c>
      <c r="AZ444" t="s">
        <v>7131</v>
      </c>
      <c r="BA444" t="s">
        <v>13694</v>
      </c>
      <c r="BB444" t="s">
        <v>11316</v>
      </c>
      <c r="BD444" t="s">
        <v>72</v>
      </c>
      <c r="BG444" t="s">
        <v>13695</v>
      </c>
    </row>
    <row r="445" spans="1:59" x14ac:dyDescent="0.2">
      <c r="A445" s="1">
        <v>42790.666284722232</v>
      </c>
      <c r="B445" t="s">
        <v>59</v>
      </c>
      <c r="C445" t="s">
        <v>13696</v>
      </c>
      <c r="D445" t="str">
        <f>VLOOKUP(deactivate_assem[[#This Row],[Full Name]],assembly_staff_import[],1,0)</f>
        <v>Cassandra M Nosal</v>
      </c>
      <c r="M445" t="s">
        <v>10958</v>
      </c>
      <c r="T445" t="s">
        <v>13697</v>
      </c>
      <c r="AH445" t="s">
        <v>65</v>
      </c>
      <c r="AI445" t="s">
        <v>10913</v>
      </c>
      <c r="AL445" t="s">
        <v>1237</v>
      </c>
      <c r="AY445" t="s">
        <v>13698</v>
      </c>
      <c r="AZ445" t="s">
        <v>13699</v>
      </c>
      <c r="BA445" t="s">
        <v>13700</v>
      </c>
      <c r="BB445" t="s">
        <v>116</v>
      </c>
      <c r="BD445" t="s">
        <v>72</v>
      </c>
      <c r="BG445" t="s">
        <v>13701</v>
      </c>
    </row>
    <row r="446" spans="1:59" x14ac:dyDescent="0.2">
      <c r="A446" s="1">
        <v>42790.666284722232</v>
      </c>
      <c r="B446" t="s">
        <v>59</v>
      </c>
      <c r="C446" t="s">
        <v>13702</v>
      </c>
      <c r="D446" t="str">
        <f>VLOOKUP(deactivate_assem[[#This Row],[Full Name]],assembly_staff_import[],1,0)</f>
        <v>Cassandra M Bagramian</v>
      </c>
      <c r="M446" t="s">
        <v>8169</v>
      </c>
      <c r="T446" t="s">
        <v>13703</v>
      </c>
      <c r="AH446" t="s">
        <v>65</v>
      </c>
      <c r="AI446" t="s">
        <v>10913</v>
      </c>
      <c r="AL446" t="s">
        <v>1237</v>
      </c>
      <c r="AY446" t="s">
        <v>13704</v>
      </c>
      <c r="AZ446" t="s">
        <v>13699</v>
      </c>
      <c r="BA446" t="s">
        <v>13705</v>
      </c>
      <c r="BB446" t="s">
        <v>11008</v>
      </c>
      <c r="BD446" t="s">
        <v>72</v>
      </c>
      <c r="BG446" t="s">
        <v>13706</v>
      </c>
    </row>
    <row r="447" spans="1:59" x14ac:dyDescent="0.2">
      <c r="A447" s="1">
        <v>42790.666284722232</v>
      </c>
      <c r="B447" t="s">
        <v>59</v>
      </c>
      <c r="C447" t="s">
        <v>13707</v>
      </c>
      <c r="D447" t="str">
        <f>VLOOKUP(deactivate_assem[[#This Row],[Full Name]],assembly_staff_import[],1,0)</f>
        <v>Carrie A Sabourin</v>
      </c>
      <c r="M447" t="s">
        <v>13708</v>
      </c>
      <c r="T447" t="s">
        <v>13709</v>
      </c>
      <c r="AH447" t="s">
        <v>65</v>
      </c>
      <c r="AI447" t="s">
        <v>10913</v>
      </c>
      <c r="AL447" t="s">
        <v>1237</v>
      </c>
      <c r="AY447" t="s">
        <v>13710</v>
      </c>
      <c r="AZ447" t="s">
        <v>13711</v>
      </c>
      <c r="BA447" t="s">
        <v>8481</v>
      </c>
      <c r="BB447" t="s">
        <v>13712</v>
      </c>
      <c r="BD447" t="s">
        <v>72</v>
      </c>
      <c r="BG447" t="s">
        <v>13713</v>
      </c>
    </row>
    <row r="448" spans="1:59" x14ac:dyDescent="0.2">
      <c r="A448" s="1">
        <v>42790.666273148148</v>
      </c>
      <c r="B448" t="s">
        <v>59</v>
      </c>
      <c r="C448" t="s">
        <v>13714</v>
      </c>
      <c r="D448" t="str">
        <f>VLOOKUP(deactivate_assem[[#This Row],[Full Name]],assembly_staff_import[],1,0)</f>
        <v>Caroline S Constance</v>
      </c>
      <c r="M448" t="s">
        <v>10958</v>
      </c>
      <c r="T448" t="s">
        <v>13715</v>
      </c>
      <c r="AH448" t="s">
        <v>65</v>
      </c>
      <c r="AI448" t="s">
        <v>10913</v>
      </c>
      <c r="AL448" t="s">
        <v>1237</v>
      </c>
      <c r="AY448" t="s">
        <v>13716</v>
      </c>
      <c r="AZ448" t="s">
        <v>13717</v>
      </c>
      <c r="BA448" t="s">
        <v>13718</v>
      </c>
      <c r="BB448" t="s">
        <v>116</v>
      </c>
      <c r="BD448" t="s">
        <v>72</v>
      </c>
      <c r="BG448" t="s">
        <v>13719</v>
      </c>
    </row>
    <row r="449" spans="1:59" x14ac:dyDescent="0.2">
      <c r="A449" s="1">
        <v>42790.666273148148</v>
      </c>
      <c r="B449" t="s">
        <v>59</v>
      </c>
      <c r="C449" t="s">
        <v>13720</v>
      </c>
      <c r="D449" t="str">
        <f>VLOOKUP(deactivate_assem[[#This Row],[Full Name]],assembly_staff_import[],1,0)</f>
        <v>Caroline P Craig</v>
      </c>
      <c r="L449" t="s">
        <v>11403</v>
      </c>
      <c r="M449" t="s">
        <v>11404</v>
      </c>
      <c r="N449" t="s">
        <v>63</v>
      </c>
      <c r="T449" t="s">
        <v>13721</v>
      </c>
      <c r="AH449" t="s">
        <v>65</v>
      </c>
      <c r="AI449" t="s">
        <v>10913</v>
      </c>
      <c r="AL449" t="s">
        <v>67</v>
      </c>
      <c r="AY449" t="s">
        <v>13722</v>
      </c>
      <c r="AZ449" t="s">
        <v>13723</v>
      </c>
      <c r="BA449" t="s">
        <v>13724</v>
      </c>
      <c r="BB449" t="s">
        <v>12643</v>
      </c>
      <c r="BD449" t="s">
        <v>72</v>
      </c>
      <c r="BG449" t="s">
        <v>13725</v>
      </c>
    </row>
    <row r="450" spans="1:59" x14ac:dyDescent="0.2">
      <c r="A450" s="1">
        <v>42790.666273148148</v>
      </c>
      <c r="B450" t="s">
        <v>59</v>
      </c>
      <c r="C450" t="s">
        <v>13726</v>
      </c>
      <c r="D450" t="str">
        <f>VLOOKUP(deactivate_assem[[#This Row],[Full Name]],assembly_staff_import[],1,0)</f>
        <v>Carol G Mcmanus</v>
      </c>
      <c r="L450" t="s">
        <v>13727</v>
      </c>
      <c r="M450" t="s">
        <v>13728</v>
      </c>
      <c r="N450" t="s">
        <v>63</v>
      </c>
      <c r="T450" t="s">
        <v>13729</v>
      </c>
      <c r="AH450" t="s">
        <v>65</v>
      </c>
      <c r="AI450" t="s">
        <v>10913</v>
      </c>
      <c r="AL450" t="s">
        <v>67</v>
      </c>
      <c r="AY450" t="s">
        <v>13730</v>
      </c>
      <c r="AZ450" t="s">
        <v>13731</v>
      </c>
      <c r="BA450" t="s">
        <v>13732</v>
      </c>
      <c r="BB450" t="s">
        <v>11033</v>
      </c>
      <c r="BD450" t="s">
        <v>72</v>
      </c>
      <c r="BG450" t="s">
        <v>13733</v>
      </c>
    </row>
    <row r="451" spans="1:59" x14ac:dyDescent="0.2">
      <c r="A451" s="1">
        <v>42790.666261574072</v>
      </c>
      <c r="B451" t="s">
        <v>59</v>
      </c>
      <c r="C451" t="s">
        <v>13734</v>
      </c>
      <c r="D451" t="str">
        <f>VLOOKUP(deactivate_assem[[#This Row],[Full Name]],assembly_staff_import[],1,0)</f>
        <v>Carmela M Isabella</v>
      </c>
      <c r="L451" t="s">
        <v>12947</v>
      </c>
      <c r="M451" t="s">
        <v>12948</v>
      </c>
      <c r="N451" t="s">
        <v>63</v>
      </c>
      <c r="T451" t="s">
        <v>13735</v>
      </c>
      <c r="AH451" t="s">
        <v>65</v>
      </c>
      <c r="AI451" t="s">
        <v>10913</v>
      </c>
      <c r="AL451" t="s">
        <v>67</v>
      </c>
      <c r="AY451" t="s">
        <v>13736</v>
      </c>
      <c r="AZ451" t="s">
        <v>13737</v>
      </c>
      <c r="BA451" t="s">
        <v>13738</v>
      </c>
      <c r="BB451" t="s">
        <v>714</v>
      </c>
      <c r="BD451" t="s">
        <v>72</v>
      </c>
      <c r="BG451" t="s">
        <v>13739</v>
      </c>
    </row>
    <row r="452" spans="1:59" x14ac:dyDescent="0.2">
      <c r="A452" s="1">
        <v>42790.666250000002</v>
      </c>
      <c r="B452" t="s">
        <v>59</v>
      </c>
      <c r="C452" t="s">
        <v>13740</v>
      </c>
      <c r="D452" t="str">
        <f>VLOOKUP(deactivate_assem[[#This Row],[Full Name]],assembly_staff_import[],1,0)</f>
        <v>Carlos Alonso</v>
      </c>
      <c r="M452" t="s">
        <v>10958</v>
      </c>
      <c r="T452" t="s">
        <v>13741</v>
      </c>
      <c r="AH452" t="s">
        <v>65</v>
      </c>
      <c r="AI452" t="s">
        <v>10913</v>
      </c>
      <c r="AL452" t="s">
        <v>1237</v>
      </c>
      <c r="AY452" t="s">
        <v>13742</v>
      </c>
      <c r="AZ452" t="s">
        <v>13743</v>
      </c>
      <c r="BA452" t="s">
        <v>13744</v>
      </c>
      <c r="BB452" t="s">
        <v>116</v>
      </c>
      <c r="BD452" t="s">
        <v>72</v>
      </c>
      <c r="BG452" t="s">
        <v>13745</v>
      </c>
    </row>
    <row r="453" spans="1:59" x14ac:dyDescent="0.2">
      <c r="A453" s="1">
        <v>42790.666250000002</v>
      </c>
      <c r="B453" t="s">
        <v>59</v>
      </c>
      <c r="C453" t="s">
        <v>13746</v>
      </c>
      <c r="D453" t="str">
        <f>VLOOKUP(deactivate_assem[[#This Row],[Full Name]],assembly_staff_import[],1,0)</f>
        <v>Canyon S Ryan</v>
      </c>
      <c r="M453" t="s">
        <v>10958</v>
      </c>
      <c r="T453" t="s">
        <v>13747</v>
      </c>
      <c r="AH453" t="s">
        <v>65</v>
      </c>
      <c r="AI453" t="s">
        <v>10913</v>
      </c>
      <c r="AL453" t="s">
        <v>1237</v>
      </c>
      <c r="AY453" t="s">
        <v>13748</v>
      </c>
      <c r="AZ453" t="s">
        <v>13749</v>
      </c>
      <c r="BA453" t="s">
        <v>4686</v>
      </c>
      <c r="BB453" t="s">
        <v>116</v>
      </c>
      <c r="BD453" t="s">
        <v>72</v>
      </c>
      <c r="BG453" t="s">
        <v>13750</v>
      </c>
    </row>
    <row r="454" spans="1:59" x14ac:dyDescent="0.2">
      <c r="A454" s="1">
        <v>42790.666250000002</v>
      </c>
      <c r="B454" t="s">
        <v>59</v>
      </c>
      <c r="C454" t="s">
        <v>13751</v>
      </c>
      <c r="D454" t="str">
        <f>VLOOKUP(deactivate_assem[[#This Row],[Full Name]],assembly_staff_import[],1,0)</f>
        <v>Cameron G Horvath</v>
      </c>
      <c r="M454" t="s">
        <v>10958</v>
      </c>
      <c r="T454" t="s">
        <v>13752</v>
      </c>
      <c r="AH454" t="s">
        <v>65</v>
      </c>
      <c r="AI454" t="s">
        <v>10913</v>
      </c>
      <c r="AL454" t="s">
        <v>1237</v>
      </c>
      <c r="AY454" t="s">
        <v>13753</v>
      </c>
      <c r="AZ454" t="s">
        <v>13754</v>
      </c>
      <c r="BA454" t="s">
        <v>13755</v>
      </c>
      <c r="BB454" t="s">
        <v>116</v>
      </c>
      <c r="BD454" t="s">
        <v>72</v>
      </c>
      <c r="BG454" t="s">
        <v>13756</v>
      </c>
    </row>
    <row r="455" spans="1:59" x14ac:dyDescent="0.2">
      <c r="A455" s="1">
        <v>42790.666250000002</v>
      </c>
      <c r="B455" t="s">
        <v>59</v>
      </c>
      <c r="C455" t="s">
        <v>13757</v>
      </c>
      <c r="D455" t="str">
        <f>VLOOKUP(deactivate_assem[[#This Row],[Full Name]],assembly_staff_import[],1,0)</f>
        <v>Caleb J Sloan</v>
      </c>
      <c r="L455" t="s">
        <v>13758</v>
      </c>
      <c r="M455" t="s">
        <v>13759</v>
      </c>
      <c r="N455" t="s">
        <v>63</v>
      </c>
      <c r="T455" t="s">
        <v>13760</v>
      </c>
      <c r="AH455" t="s">
        <v>65</v>
      </c>
      <c r="AI455" t="s">
        <v>10913</v>
      </c>
      <c r="AL455" t="s">
        <v>67</v>
      </c>
      <c r="AY455" t="s">
        <v>13761</v>
      </c>
      <c r="AZ455" t="s">
        <v>13762</v>
      </c>
      <c r="BA455" t="s">
        <v>13763</v>
      </c>
      <c r="BB455" t="s">
        <v>11033</v>
      </c>
      <c r="BD455" t="s">
        <v>72</v>
      </c>
      <c r="BG455" t="s">
        <v>13764</v>
      </c>
    </row>
    <row r="456" spans="1:59" x14ac:dyDescent="0.2">
      <c r="A456" s="1">
        <v>42790.666250000002</v>
      </c>
      <c r="B456" t="s">
        <v>59</v>
      </c>
      <c r="C456" t="s">
        <v>13765</v>
      </c>
      <c r="D456" t="str">
        <f>VLOOKUP(deactivate_assem[[#This Row],[Full Name]],assembly_staff_import[],1,0)</f>
        <v>Burgundy-Ra Burke</v>
      </c>
      <c r="M456" t="s">
        <v>8169</v>
      </c>
      <c r="T456" t="s">
        <v>13766</v>
      </c>
      <c r="AH456" t="s">
        <v>65</v>
      </c>
      <c r="AI456" t="s">
        <v>10913</v>
      </c>
      <c r="AL456" t="s">
        <v>1237</v>
      </c>
      <c r="AY456" t="s">
        <v>13767</v>
      </c>
      <c r="AZ456" t="s">
        <v>13768</v>
      </c>
      <c r="BA456" t="s">
        <v>5504</v>
      </c>
      <c r="BB456" t="s">
        <v>11307</v>
      </c>
      <c r="BD456" t="s">
        <v>72</v>
      </c>
      <c r="BG456" t="s">
        <v>13769</v>
      </c>
    </row>
    <row r="457" spans="1:59" x14ac:dyDescent="0.2">
      <c r="A457" s="1">
        <v>42790.666238425933</v>
      </c>
      <c r="B457" t="s">
        <v>59</v>
      </c>
      <c r="C457" t="s">
        <v>13770</v>
      </c>
      <c r="D457" t="str">
        <f>VLOOKUP(deactivate_assem[[#This Row],[Full Name]],assembly_staff_import[],1,0)</f>
        <v>Brittany Rk Ellis</v>
      </c>
      <c r="M457" t="s">
        <v>10958</v>
      </c>
      <c r="T457" t="s">
        <v>13771</v>
      </c>
      <c r="AH457" t="s">
        <v>65</v>
      </c>
      <c r="AI457" t="s">
        <v>10913</v>
      </c>
      <c r="AL457" t="s">
        <v>1237</v>
      </c>
      <c r="AY457" t="s">
        <v>13772</v>
      </c>
      <c r="AZ457" t="s">
        <v>13773</v>
      </c>
      <c r="BA457" t="s">
        <v>5295</v>
      </c>
      <c r="BB457" t="s">
        <v>116</v>
      </c>
      <c r="BD457" t="s">
        <v>72</v>
      </c>
      <c r="BG457" t="s">
        <v>13774</v>
      </c>
    </row>
    <row r="458" spans="1:59" x14ac:dyDescent="0.2">
      <c r="A458" s="1">
        <v>42790.666238425933</v>
      </c>
      <c r="B458" t="s">
        <v>59</v>
      </c>
      <c r="C458" t="s">
        <v>13775</v>
      </c>
      <c r="D458" t="str">
        <f>VLOOKUP(deactivate_assem[[#This Row],[Full Name]],assembly_staff_import[],1,0)</f>
        <v>Brittany L Stinson</v>
      </c>
      <c r="L458" t="s">
        <v>12767</v>
      </c>
      <c r="M458" t="s">
        <v>12768</v>
      </c>
      <c r="N458" t="s">
        <v>168</v>
      </c>
      <c r="T458" t="s">
        <v>13776</v>
      </c>
      <c r="AH458" t="s">
        <v>65</v>
      </c>
      <c r="AI458" t="s">
        <v>10913</v>
      </c>
      <c r="AL458" t="s">
        <v>67</v>
      </c>
      <c r="AY458" t="s">
        <v>13777</v>
      </c>
      <c r="AZ458" t="s">
        <v>405</v>
      </c>
      <c r="BA458" t="s">
        <v>12055</v>
      </c>
      <c r="BB458" t="s">
        <v>1047</v>
      </c>
      <c r="BD458" t="s">
        <v>72</v>
      </c>
      <c r="BG458" t="s">
        <v>13778</v>
      </c>
    </row>
    <row r="459" spans="1:59" x14ac:dyDescent="0.2">
      <c r="A459" s="1">
        <v>42790.666238425933</v>
      </c>
      <c r="B459" t="s">
        <v>59</v>
      </c>
      <c r="C459" t="s">
        <v>13779</v>
      </c>
      <c r="D459" t="str">
        <f>VLOOKUP(deactivate_assem[[#This Row],[Full Name]],assembly_staff_import[],1,0)</f>
        <v>Brittany I Wafer</v>
      </c>
      <c r="M459" t="s">
        <v>10958</v>
      </c>
      <c r="T459" t="s">
        <v>13780</v>
      </c>
      <c r="AH459" t="s">
        <v>65</v>
      </c>
      <c r="AI459" t="s">
        <v>10913</v>
      </c>
      <c r="AL459" t="s">
        <v>1237</v>
      </c>
      <c r="AY459" t="s">
        <v>13781</v>
      </c>
      <c r="AZ459" t="s">
        <v>13782</v>
      </c>
      <c r="BA459" t="s">
        <v>13783</v>
      </c>
      <c r="BB459" t="s">
        <v>116</v>
      </c>
      <c r="BD459" t="s">
        <v>72</v>
      </c>
      <c r="BG459" t="s">
        <v>13784</v>
      </c>
    </row>
    <row r="460" spans="1:59" x14ac:dyDescent="0.2">
      <c r="A460" s="1">
        <v>42790.666238425933</v>
      </c>
      <c r="B460" t="s">
        <v>59</v>
      </c>
      <c r="C460" t="s">
        <v>13785</v>
      </c>
      <c r="D460" t="str">
        <f>VLOOKUP(deactivate_assem[[#This Row],[Full Name]],assembly_staff_import[],1,0)</f>
        <v>Bridgette A Annunziata</v>
      </c>
      <c r="M460" t="s">
        <v>11236</v>
      </c>
      <c r="T460" t="s">
        <v>13786</v>
      </c>
      <c r="AH460" t="s">
        <v>65</v>
      </c>
      <c r="AI460" t="s">
        <v>10913</v>
      </c>
      <c r="AL460" t="s">
        <v>1237</v>
      </c>
      <c r="AY460" t="s">
        <v>13787</v>
      </c>
      <c r="AZ460" t="s">
        <v>13788</v>
      </c>
      <c r="BA460" t="s">
        <v>13789</v>
      </c>
      <c r="BB460" t="s">
        <v>13483</v>
      </c>
      <c r="BD460" t="s">
        <v>72</v>
      </c>
      <c r="BG460" t="s">
        <v>13790</v>
      </c>
    </row>
    <row r="461" spans="1:59" x14ac:dyDescent="0.2">
      <c r="A461" s="1">
        <v>42790.666226851848</v>
      </c>
      <c r="B461" t="s">
        <v>59</v>
      </c>
      <c r="C461" t="s">
        <v>13791</v>
      </c>
      <c r="D461" t="str">
        <f>VLOOKUP(deactivate_assem[[#This Row],[Full Name]],assembly_staff_import[],1,0)</f>
        <v>Brian N Odom</v>
      </c>
      <c r="M461" t="s">
        <v>10958</v>
      </c>
      <c r="T461" t="s">
        <v>13792</v>
      </c>
      <c r="AH461" t="s">
        <v>65</v>
      </c>
      <c r="AI461" t="s">
        <v>10913</v>
      </c>
      <c r="AL461" t="s">
        <v>1237</v>
      </c>
      <c r="AY461" t="s">
        <v>13793</v>
      </c>
      <c r="AZ461" t="s">
        <v>13794</v>
      </c>
      <c r="BA461" t="s">
        <v>13795</v>
      </c>
      <c r="BB461" t="s">
        <v>116</v>
      </c>
      <c r="BD461" t="s">
        <v>72</v>
      </c>
      <c r="BG461" t="s">
        <v>13796</v>
      </c>
    </row>
    <row r="462" spans="1:59" x14ac:dyDescent="0.2">
      <c r="A462" s="1">
        <v>42790.666215277779</v>
      </c>
      <c r="B462" t="s">
        <v>59</v>
      </c>
      <c r="C462" t="s">
        <v>13797</v>
      </c>
      <c r="D462" t="str">
        <f>VLOOKUP(deactivate_assem[[#This Row],[Full Name]],assembly_staff_import[],1,0)</f>
        <v>Brian M Coffin</v>
      </c>
      <c r="L462" t="s">
        <v>11805</v>
      </c>
      <c r="M462" t="s">
        <v>11806</v>
      </c>
      <c r="N462" t="s">
        <v>168</v>
      </c>
      <c r="T462" t="s">
        <v>13798</v>
      </c>
      <c r="AH462" t="s">
        <v>65</v>
      </c>
      <c r="AI462" t="s">
        <v>10913</v>
      </c>
      <c r="AL462" t="s">
        <v>67</v>
      </c>
      <c r="AY462" t="s">
        <v>13799</v>
      </c>
      <c r="AZ462" t="s">
        <v>4116</v>
      </c>
      <c r="BA462" t="s">
        <v>13800</v>
      </c>
      <c r="BB462" t="s">
        <v>11681</v>
      </c>
      <c r="BD462" t="s">
        <v>72</v>
      </c>
      <c r="BG462" t="s">
        <v>13801</v>
      </c>
    </row>
    <row r="463" spans="1:59" x14ac:dyDescent="0.2">
      <c r="A463" s="1">
        <v>42790.666215277779</v>
      </c>
      <c r="B463" t="s">
        <v>59</v>
      </c>
      <c r="C463" t="s">
        <v>13802</v>
      </c>
      <c r="D463" t="str">
        <f>VLOOKUP(deactivate_assem[[#This Row],[Full Name]],assembly_staff_import[],1,0)</f>
        <v>Brian J Early</v>
      </c>
      <c r="L463" t="s">
        <v>11011</v>
      </c>
      <c r="M463" t="s">
        <v>11012</v>
      </c>
      <c r="N463" t="s">
        <v>168</v>
      </c>
      <c r="T463" t="s">
        <v>13803</v>
      </c>
      <c r="AH463" t="s">
        <v>65</v>
      </c>
      <c r="AI463" t="s">
        <v>10913</v>
      </c>
      <c r="AL463" t="s">
        <v>67</v>
      </c>
      <c r="AY463" t="s">
        <v>13804</v>
      </c>
      <c r="AZ463" t="s">
        <v>13805</v>
      </c>
      <c r="BA463" t="s">
        <v>13806</v>
      </c>
      <c r="BB463" t="s">
        <v>11681</v>
      </c>
      <c r="BD463" t="s">
        <v>72</v>
      </c>
      <c r="BG463" t="s">
        <v>13807</v>
      </c>
    </row>
    <row r="464" spans="1:59" x14ac:dyDescent="0.2">
      <c r="A464" s="1">
        <v>42790.666215277779</v>
      </c>
      <c r="B464" t="s">
        <v>59</v>
      </c>
      <c r="C464" t="s">
        <v>13808</v>
      </c>
      <c r="D464" t="str">
        <f>VLOOKUP(deactivate_assem[[#This Row],[Full Name]],assembly_staff_import[],1,0)</f>
        <v>Brian J Duffy</v>
      </c>
      <c r="M464" t="s">
        <v>10958</v>
      </c>
      <c r="T464" t="s">
        <v>13809</v>
      </c>
      <c r="AH464" t="s">
        <v>65</v>
      </c>
      <c r="AI464" t="s">
        <v>10913</v>
      </c>
      <c r="AL464" t="s">
        <v>1237</v>
      </c>
      <c r="AY464" t="s">
        <v>13810</v>
      </c>
      <c r="AZ464" t="s">
        <v>13805</v>
      </c>
      <c r="BA464" t="s">
        <v>13811</v>
      </c>
      <c r="BB464" t="s">
        <v>116</v>
      </c>
      <c r="BD464" t="s">
        <v>72</v>
      </c>
      <c r="BG464" t="s">
        <v>13812</v>
      </c>
    </row>
    <row r="465" spans="1:59" x14ac:dyDescent="0.2">
      <c r="A465" s="1">
        <v>42790.666215277779</v>
      </c>
      <c r="B465" t="s">
        <v>59</v>
      </c>
      <c r="C465" t="s">
        <v>13813</v>
      </c>
      <c r="D465" t="str">
        <f>VLOOKUP(deactivate_assem[[#This Row],[Full Name]],assembly_staff_import[],1,0)</f>
        <v>Brian D Hart</v>
      </c>
      <c r="M465" t="s">
        <v>12267</v>
      </c>
      <c r="T465" t="s">
        <v>13814</v>
      </c>
      <c r="AH465" t="s">
        <v>65</v>
      </c>
      <c r="AI465" t="s">
        <v>10913</v>
      </c>
      <c r="AL465" t="s">
        <v>1237</v>
      </c>
      <c r="AY465" t="s">
        <v>13815</v>
      </c>
      <c r="AZ465" t="s">
        <v>293</v>
      </c>
      <c r="BA465" t="s">
        <v>5962</v>
      </c>
      <c r="BB465" t="s">
        <v>13816</v>
      </c>
      <c r="BD465" t="s">
        <v>72</v>
      </c>
      <c r="BG465" t="s">
        <v>13817</v>
      </c>
    </row>
    <row r="466" spans="1:59" x14ac:dyDescent="0.2">
      <c r="A466" s="1">
        <v>42790.666215277779</v>
      </c>
      <c r="B466" t="s">
        <v>59</v>
      </c>
      <c r="C466" t="s">
        <v>13818</v>
      </c>
      <c r="D466" t="str">
        <f>VLOOKUP(deactivate_assem[[#This Row],[Full Name]],assembly_staff_import[],1,0)</f>
        <v>Brent G Esq Weitzberg</v>
      </c>
      <c r="L466" t="s">
        <v>12553</v>
      </c>
      <c r="M466" t="s">
        <v>12554</v>
      </c>
      <c r="N466" t="s">
        <v>63</v>
      </c>
      <c r="T466" t="s">
        <v>13819</v>
      </c>
      <c r="AH466" t="s">
        <v>65</v>
      </c>
      <c r="AI466" t="s">
        <v>10913</v>
      </c>
      <c r="AL466" t="s">
        <v>67</v>
      </c>
      <c r="AY466" t="s">
        <v>13820</v>
      </c>
      <c r="AZ466" t="s">
        <v>13821</v>
      </c>
      <c r="BA466" t="s">
        <v>13822</v>
      </c>
      <c r="BB466" t="s">
        <v>236</v>
      </c>
      <c r="BD466" t="s">
        <v>72</v>
      </c>
      <c r="BG466" t="s">
        <v>13823</v>
      </c>
    </row>
    <row r="467" spans="1:59" x14ac:dyDescent="0.2">
      <c r="A467" s="1">
        <v>42790.666203703702</v>
      </c>
      <c r="B467" t="s">
        <v>59</v>
      </c>
      <c r="C467" t="s">
        <v>13824</v>
      </c>
      <c r="D467" t="str">
        <f>VLOOKUP(deactivate_assem[[#This Row],[Full Name]],assembly_staff_import[],1,0)</f>
        <v>Brendan R Sweeney</v>
      </c>
      <c r="L467" t="s">
        <v>12424</v>
      </c>
      <c r="M467" t="s">
        <v>12425</v>
      </c>
      <c r="N467" t="s">
        <v>63</v>
      </c>
      <c r="T467" t="s">
        <v>13825</v>
      </c>
      <c r="AH467" t="s">
        <v>65</v>
      </c>
      <c r="AI467" t="s">
        <v>10913</v>
      </c>
      <c r="AL467" t="s">
        <v>67</v>
      </c>
      <c r="AY467" t="s">
        <v>13826</v>
      </c>
      <c r="AZ467" t="s">
        <v>13827</v>
      </c>
      <c r="BA467" t="s">
        <v>13828</v>
      </c>
      <c r="BB467" t="s">
        <v>11033</v>
      </c>
      <c r="BD467" t="s">
        <v>72</v>
      </c>
      <c r="BG467" t="s">
        <v>13829</v>
      </c>
    </row>
    <row r="468" spans="1:59" x14ac:dyDescent="0.2">
      <c r="A468" s="1">
        <v>42790.666203703702</v>
      </c>
      <c r="B468" t="s">
        <v>59</v>
      </c>
      <c r="C468" t="s">
        <v>13830</v>
      </c>
      <c r="D468" t="str">
        <f>VLOOKUP(deactivate_assem[[#This Row],[Full Name]],assembly_staff_import[],1,0)</f>
        <v>Brendan J Lapolla</v>
      </c>
      <c r="M468" t="s">
        <v>10958</v>
      </c>
      <c r="T468" t="s">
        <v>13831</v>
      </c>
      <c r="AH468" t="s">
        <v>65</v>
      </c>
      <c r="AI468" t="s">
        <v>10913</v>
      </c>
      <c r="AL468" t="s">
        <v>1237</v>
      </c>
      <c r="AY468" t="s">
        <v>13832</v>
      </c>
      <c r="AZ468" t="s">
        <v>4379</v>
      </c>
      <c r="BA468" t="s">
        <v>13833</v>
      </c>
      <c r="BB468" t="s">
        <v>116</v>
      </c>
      <c r="BD468" t="s">
        <v>72</v>
      </c>
      <c r="BG468" t="s">
        <v>13834</v>
      </c>
    </row>
    <row r="469" spans="1:59" x14ac:dyDescent="0.2">
      <c r="A469" s="1">
        <v>42790.666203703702</v>
      </c>
      <c r="B469" t="s">
        <v>59</v>
      </c>
      <c r="C469" t="s">
        <v>13835</v>
      </c>
      <c r="D469" t="str">
        <f>VLOOKUP(deactivate_assem[[#This Row],[Full Name]],assembly_staff_import[],1,0)</f>
        <v>Brendan E Fitzpatrick</v>
      </c>
      <c r="L469" t="s">
        <v>13212</v>
      </c>
      <c r="M469" t="s">
        <v>13213</v>
      </c>
      <c r="N469" t="s">
        <v>63</v>
      </c>
      <c r="T469" t="s">
        <v>13836</v>
      </c>
      <c r="AH469" t="s">
        <v>65</v>
      </c>
      <c r="AI469" t="s">
        <v>10913</v>
      </c>
      <c r="AL469" t="s">
        <v>67</v>
      </c>
      <c r="AY469" t="s">
        <v>13837</v>
      </c>
      <c r="AZ469" t="s">
        <v>13838</v>
      </c>
      <c r="BA469" t="s">
        <v>4456</v>
      </c>
      <c r="BB469" t="s">
        <v>426</v>
      </c>
      <c r="BD469" t="s">
        <v>72</v>
      </c>
      <c r="BG469" t="s">
        <v>13839</v>
      </c>
    </row>
    <row r="470" spans="1:59" x14ac:dyDescent="0.2">
      <c r="A470" s="1">
        <v>42790.666203703702</v>
      </c>
      <c r="B470" t="s">
        <v>59</v>
      </c>
      <c r="C470" t="s">
        <v>13840</v>
      </c>
      <c r="D470" t="str">
        <f>VLOOKUP(deactivate_assem[[#This Row],[Full Name]],assembly_staff_import[],1,0)</f>
        <v>Brandon T Montanye</v>
      </c>
      <c r="M470" t="s">
        <v>10958</v>
      </c>
      <c r="T470" t="s">
        <v>13841</v>
      </c>
      <c r="AH470" t="s">
        <v>65</v>
      </c>
      <c r="AI470" t="s">
        <v>10913</v>
      </c>
      <c r="AL470" t="s">
        <v>1237</v>
      </c>
      <c r="AY470" t="s">
        <v>13842</v>
      </c>
      <c r="AZ470" t="s">
        <v>13843</v>
      </c>
      <c r="BA470" t="s">
        <v>13844</v>
      </c>
      <c r="BB470" t="s">
        <v>116</v>
      </c>
      <c r="BD470" t="s">
        <v>72</v>
      </c>
      <c r="BG470" t="s">
        <v>13845</v>
      </c>
    </row>
    <row r="471" spans="1:59" x14ac:dyDescent="0.2">
      <c r="A471" s="1">
        <v>42790.666192129633</v>
      </c>
      <c r="B471" t="s">
        <v>59</v>
      </c>
      <c r="C471" t="s">
        <v>13846</v>
      </c>
      <c r="D471" t="str">
        <f>VLOOKUP(deactivate_assem[[#This Row],[Full Name]],assembly_staff_import[],1,0)</f>
        <v>Blessing U Uzoeshi</v>
      </c>
      <c r="M471" t="s">
        <v>10958</v>
      </c>
      <c r="T471" t="s">
        <v>13847</v>
      </c>
      <c r="AH471" t="s">
        <v>65</v>
      </c>
      <c r="AI471" t="s">
        <v>10913</v>
      </c>
      <c r="AL471" t="s">
        <v>1237</v>
      </c>
      <c r="AY471" t="s">
        <v>13848</v>
      </c>
      <c r="AZ471" t="s">
        <v>13849</v>
      </c>
      <c r="BA471" t="s">
        <v>13850</v>
      </c>
      <c r="BB471" t="s">
        <v>116</v>
      </c>
      <c r="BD471" t="s">
        <v>72</v>
      </c>
      <c r="BG471" t="s">
        <v>13851</v>
      </c>
    </row>
    <row r="472" spans="1:59" x14ac:dyDescent="0.2">
      <c r="A472" s="1">
        <v>42790.666192129633</v>
      </c>
      <c r="B472" t="s">
        <v>59</v>
      </c>
      <c r="C472" t="s">
        <v>13852</v>
      </c>
      <c r="D472" t="str">
        <f>VLOOKUP(deactivate_assem[[#This Row],[Full Name]],assembly_staff_import[],1,0)</f>
        <v>Bianca Rajpersaud</v>
      </c>
      <c r="L472" t="s">
        <v>13853</v>
      </c>
      <c r="M472" t="s">
        <v>13854</v>
      </c>
      <c r="N472" t="s">
        <v>63</v>
      </c>
      <c r="T472" t="s">
        <v>13855</v>
      </c>
      <c r="AH472" t="s">
        <v>65</v>
      </c>
      <c r="AI472" t="s">
        <v>10913</v>
      </c>
      <c r="AL472" t="s">
        <v>67</v>
      </c>
      <c r="AY472" t="s">
        <v>13856</v>
      </c>
      <c r="AZ472" t="s">
        <v>13857</v>
      </c>
      <c r="BA472" t="s">
        <v>13858</v>
      </c>
      <c r="BB472" t="s">
        <v>11972</v>
      </c>
      <c r="BD472" t="s">
        <v>72</v>
      </c>
      <c r="BG472" t="s">
        <v>13859</v>
      </c>
    </row>
    <row r="473" spans="1:59" x14ac:dyDescent="0.2">
      <c r="A473" s="1">
        <v>42790.666192129633</v>
      </c>
      <c r="B473" t="s">
        <v>59</v>
      </c>
      <c r="C473" t="s">
        <v>13860</v>
      </c>
      <c r="D473" t="str">
        <f>VLOOKUP(deactivate_assem[[#This Row],[Full Name]],assembly_staff_import[],1,0)</f>
        <v>Betsy L Graham</v>
      </c>
      <c r="M473" t="s">
        <v>13861</v>
      </c>
      <c r="T473" t="s">
        <v>13862</v>
      </c>
      <c r="AH473" t="s">
        <v>65</v>
      </c>
      <c r="AI473" t="s">
        <v>10913</v>
      </c>
      <c r="AL473" t="s">
        <v>1237</v>
      </c>
      <c r="AY473" t="s">
        <v>13863</v>
      </c>
      <c r="AZ473" t="s">
        <v>13864</v>
      </c>
      <c r="BA473" t="s">
        <v>12013</v>
      </c>
      <c r="BB473" t="s">
        <v>13865</v>
      </c>
      <c r="BD473" t="s">
        <v>72</v>
      </c>
      <c r="BG473" t="s">
        <v>13866</v>
      </c>
    </row>
    <row r="474" spans="1:59" x14ac:dyDescent="0.2">
      <c r="A474" s="1">
        <v>42790.666180555563</v>
      </c>
      <c r="B474" t="s">
        <v>59</v>
      </c>
      <c r="C474" t="s">
        <v>13867</v>
      </c>
      <c r="D474" t="str">
        <f>VLOOKUP(deactivate_assem[[#This Row],[Full Name]],assembly_staff_import[],1,0)</f>
        <v>Beny E Poy</v>
      </c>
      <c r="M474" t="s">
        <v>10958</v>
      </c>
      <c r="T474" t="s">
        <v>13868</v>
      </c>
      <c r="AH474" t="s">
        <v>65</v>
      </c>
      <c r="AI474" t="s">
        <v>10913</v>
      </c>
      <c r="AL474" t="s">
        <v>1237</v>
      </c>
      <c r="AY474" t="s">
        <v>13869</v>
      </c>
      <c r="AZ474" t="s">
        <v>13870</v>
      </c>
      <c r="BA474" t="s">
        <v>13871</v>
      </c>
      <c r="BB474" t="s">
        <v>116</v>
      </c>
      <c r="BD474" t="s">
        <v>72</v>
      </c>
      <c r="BG474" t="s">
        <v>13872</v>
      </c>
    </row>
    <row r="475" spans="1:59" x14ac:dyDescent="0.2">
      <c r="A475" s="1">
        <v>42790.666180555563</v>
      </c>
      <c r="B475" t="s">
        <v>59</v>
      </c>
      <c r="C475" t="s">
        <v>13873</v>
      </c>
      <c r="D475" t="str">
        <f>VLOOKUP(deactivate_assem[[#This Row],[Full Name]],assembly_staff_import[],1,0)</f>
        <v>Benjamin T Decker</v>
      </c>
      <c r="M475" t="s">
        <v>11236</v>
      </c>
      <c r="T475" t="s">
        <v>13874</v>
      </c>
      <c r="AH475" t="s">
        <v>65</v>
      </c>
      <c r="AI475" t="s">
        <v>10913</v>
      </c>
      <c r="AL475" t="s">
        <v>1237</v>
      </c>
      <c r="AY475" t="s">
        <v>13875</v>
      </c>
      <c r="AZ475" t="s">
        <v>13876</v>
      </c>
      <c r="BA475" t="s">
        <v>1112</v>
      </c>
      <c r="BB475" t="s">
        <v>11482</v>
      </c>
      <c r="BD475" t="s">
        <v>72</v>
      </c>
      <c r="BG475" t="s">
        <v>13877</v>
      </c>
    </row>
    <row r="476" spans="1:59" x14ac:dyDescent="0.2">
      <c r="A476" s="1">
        <v>42790.666180555563</v>
      </c>
      <c r="B476" t="s">
        <v>59</v>
      </c>
      <c r="C476" t="s">
        <v>13878</v>
      </c>
      <c r="D476" t="str">
        <f>VLOOKUP(deactivate_assem[[#This Row],[Full Name]],assembly_staff_import[],1,0)</f>
        <v>Benjamin J Place</v>
      </c>
      <c r="M476" t="s">
        <v>10958</v>
      </c>
      <c r="T476" t="s">
        <v>13879</v>
      </c>
      <c r="AH476" t="s">
        <v>65</v>
      </c>
      <c r="AI476" t="s">
        <v>10913</v>
      </c>
      <c r="AL476" t="s">
        <v>1237</v>
      </c>
      <c r="AY476" t="s">
        <v>13880</v>
      </c>
      <c r="AZ476" t="s">
        <v>13881</v>
      </c>
      <c r="BA476" t="s">
        <v>13882</v>
      </c>
      <c r="BB476" t="s">
        <v>116</v>
      </c>
      <c r="BD476" t="s">
        <v>72</v>
      </c>
      <c r="BG476" t="s">
        <v>13883</v>
      </c>
    </row>
    <row r="477" spans="1:59" x14ac:dyDescent="0.2">
      <c r="A477" s="1">
        <v>42790.666180555563</v>
      </c>
      <c r="B477" t="s">
        <v>59</v>
      </c>
      <c r="C477" t="s">
        <v>13884</v>
      </c>
      <c r="D477" t="str">
        <f>VLOOKUP(deactivate_assem[[#This Row],[Full Name]],assembly_staff_import[],1,0)</f>
        <v>Benjamin E Piccolo-Evans</v>
      </c>
      <c r="M477" t="s">
        <v>10958</v>
      </c>
      <c r="T477" t="s">
        <v>13885</v>
      </c>
      <c r="AH477" t="s">
        <v>65</v>
      </c>
      <c r="AI477" t="s">
        <v>10913</v>
      </c>
      <c r="AL477" t="s">
        <v>1237</v>
      </c>
      <c r="AY477" t="s">
        <v>13886</v>
      </c>
      <c r="AZ477" t="s">
        <v>13887</v>
      </c>
      <c r="BA477" t="s">
        <v>13888</v>
      </c>
      <c r="BB477" t="s">
        <v>116</v>
      </c>
      <c r="BD477" t="s">
        <v>72</v>
      </c>
      <c r="BG477" t="s">
        <v>13889</v>
      </c>
    </row>
    <row r="478" spans="1:59" x14ac:dyDescent="0.2">
      <c r="A478" s="1">
        <v>42790.666180555563</v>
      </c>
      <c r="B478" t="s">
        <v>59</v>
      </c>
      <c r="C478" t="s">
        <v>13890</v>
      </c>
      <c r="D478" t="str">
        <f>VLOOKUP(deactivate_assem[[#This Row],[Full Name]],assembly_staff_import[],1,0)</f>
        <v>Barbara J Van Bergen</v>
      </c>
      <c r="M478" t="s">
        <v>11319</v>
      </c>
      <c r="T478" t="s">
        <v>13891</v>
      </c>
      <c r="AH478" t="s">
        <v>65</v>
      </c>
      <c r="AI478" t="s">
        <v>10913</v>
      </c>
      <c r="AL478" t="s">
        <v>1237</v>
      </c>
      <c r="AY478" t="s">
        <v>13892</v>
      </c>
      <c r="AZ478" t="s">
        <v>6687</v>
      </c>
      <c r="BA478" t="s">
        <v>13893</v>
      </c>
      <c r="BB478" t="s">
        <v>1427</v>
      </c>
      <c r="BD478" t="s">
        <v>72</v>
      </c>
      <c r="BG478" t="s">
        <v>13894</v>
      </c>
    </row>
    <row r="479" spans="1:59" x14ac:dyDescent="0.2">
      <c r="A479" s="1">
        <v>42790.666168981479</v>
      </c>
      <c r="B479" t="s">
        <v>59</v>
      </c>
      <c r="C479" t="s">
        <v>13895</v>
      </c>
      <c r="D479" t="str">
        <f>VLOOKUP(deactivate_assem[[#This Row],[Full Name]],assembly_staff_import[],1,0)</f>
        <v>Banapsha Rahman</v>
      </c>
      <c r="L479" t="s">
        <v>13137</v>
      </c>
      <c r="M479" t="s">
        <v>13138</v>
      </c>
      <c r="N479" t="s">
        <v>63</v>
      </c>
      <c r="T479" t="s">
        <v>13896</v>
      </c>
      <c r="AH479" t="s">
        <v>65</v>
      </c>
      <c r="AI479" t="s">
        <v>10913</v>
      </c>
      <c r="AL479" t="s">
        <v>67</v>
      </c>
      <c r="AY479" t="s">
        <v>13897</v>
      </c>
      <c r="AZ479" t="s">
        <v>13898</v>
      </c>
      <c r="BA479" t="s">
        <v>358</v>
      </c>
      <c r="BB479" t="s">
        <v>145</v>
      </c>
      <c r="BD479" t="s">
        <v>72</v>
      </c>
      <c r="BG479" t="s">
        <v>13899</v>
      </c>
    </row>
    <row r="480" spans="1:59" x14ac:dyDescent="0.2">
      <c r="A480" s="1">
        <v>42790.666168981479</v>
      </c>
      <c r="B480" t="s">
        <v>59</v>
      </c>
      <c r="C480" t="s">
        <v>13900</v>
      </c>
      <c r="D480" t="str">
        <f>VLOOKUP(deactivate_assem[[#This Row],[Full Name]],assembly_staff_import[],1,0)</f>
        <v>Avi Cyperstein</v>
      </c>
      <c r="L480" t="s">
        <v>11531</v>
      </c>
      <c r="M480" t="s">
        <v>11532</v>
      </c>
      <c r="N480" t="s">
        <v>63</v>
      </c>
      <c r="T480" t="s">
        <v>13901</v>
      </c>
      <c r="AH480" t="s">
        <v>65</v>
      </c>
      <c r="AI480" t="s">
        <v>10913</v>
      </c>
      <c r="AL480" t="s">
        <v>67</v>
      </c>
      <c r="AY480" t="s">
        <v>13902</v>
      </c>
      <c r="AZ480" t="s">
        <v>13903</v>
      </c>
      <c r="BA480" t="s">
        <v>13904</v>
      </c>
      <c r="BB480" t="s">
        <v>11589</v>
      </c>
      <c r="BD480" t="s">
        <v>72</v>
      </c>
      <c r="BG480" t="s">
        <v>13905</v>
      </c>
    </row>
    <row r="481" spans="1:59" x14ac:dyDescent="0.2">
      <c r="A481" s="1">
        <v>42790.666168981479</v>
      </c>
      <c r="B481" t="s">
        <v>59</v>
      </c>
      <c r="C481" t="s">
        <v>13906</v>
      </c>
      <c r="D481" t="str">
        <f>VLOOKUP(deactivate_assem[[#This Row],[Full Name]],assembly_staff_import[],1,0)</f>
        <v>Augustus J Ii Battaglia Ii</v>
      </c>
      <c r="M481" t="s">
        <v>11162</v>
      </c>
      <c r="T481" t="s">
        <v>13907</v>
      </c>
      <c r="AH481" t="s">
        <v>65</v>
      </c>
      <c r="AI481" t="s">
        <v>10913</v>
      </c>
      <c r="AL481" t="s">
        <v>1237</v>
      </c>
      <c r="AY481" t="s">
        <v>13908</v>
      </c>
      <c r="AZ481" t="s">
        <v>13909</v>
      </c>
      <c r="BA481" t="s">
        <v>13910</v>
      </c>
      <c r="BB481" t="s">
        <v>11167</v>
      </c>
      <c r="BD481" t="s">
        <v>72</v>
      </c>
      <c r="BG481" t="s">
        <v>13911</v>
      </c>
    </row>
    <row r="482" spans="1:59" x14ac:dyDescent="0.2">
      <c r="A482" s="1">
        <v>42790.666168981479</v>
      </c>
      <c r="B482" t="s">
        <v>59</v>
      </c>
      <c r="C482" t="s">
        <v>13912</v>
      </c>
      <c r="D482" t="str">
        <f>VLOOKUP(deactivate_assem[[#This Row],[Full Name]],assembly_staff_import[],1,0)</f>
        <v>Augustus I Ipsen</v>
      </c>
      <c r="L482" t="s">
        <v>12142</v>
      </c>
      <c r="M482" t="s">
        <v>12143</v>
      </c>
      <c r="N482" t="s">
        <v>63</v>
      </c>
      <c r="T482" t="s">
        <v>13913</v>
      </c>
      <c r="AH482" t="s">
        <v>65</v>
      </c>
      <c r="AI482" t="s">
        <v>10913</v>
      </c>
      <c r="AL482" t="s">
        <v>67</v>
      </c>
      <c r="AY482" t="s">
        <v>13914</v>
      </c>
      <c r="AZ482" t="s">
        <v>13915</v>
      </c>
      <c r="BA482" t="s">
        <v>13916</v>
      </c>
      <c r="BB482" t="s">
        <v>426</v>
      </c>
      <c r="BD482" t="s">
        <v>72</v>
      </c>
      <c r="BG482" t="s">
        <v>13917</v>
      </c>
    </row>
    <row r="483" spans="1:59" x14ac:dyDescent="0.2">
      <c r="A483" s="1">
        <v>42790.66615740741</v>
      </c>
      <c r="B483" t="s">
        <v>59</v>
      </c>
      <c r="C483" t="s">
        <v>13918</v>
      </c>
      <c r="D483" t="str">
        <f>VLOOKUP(deactivate_assem[[#This Row],[Full Name]],assembly_staff_import[],1,0)</f>
        <v>Ather H Tirmizi</v>
      </c>
      <c r="L483" t="s">
        <v>13390</v>
      </c>
      <c r="M483" t="s">
        <v>13391</v>
      </c>
      <c r="N483" t="s">
        <v>63</v>
      </c>
      <c r="T483" t="s">
        <v>13919</v>
      </c>
      <c r="AH483" t="s">
        <v>65</v>
      </c>
      <c r="AI483" t="s">
        <v>10913</v>
      </c>
      <c r="AL483" t="s">
        <v>67</v>
      </c>
      <c r="AY483" t="s">
        <v>13920</v>
      </c>
      <c r="AZ483" t="s">
        <v>13921</v>
      </c>
      <c r="BA483" t="s">
        <v>13922</v>
      </c>
      <c r="BB483" t="s">
        <v>236</v>
      </c>
      <c r="BD483" t="s">
        <v>72</v>
      </c>
      <c r="BG483" t="s">
        <v>13923</v>
      </c>
    </row>
    <row r="484" spans="1:59" x14ac:dyDescent="0.2">
      <c r="A484" s="1">
        <v>42790.666145833333</v>
      </c>
      <c r="B484" t="s">
        <v>59</v>
      </c>
      <c r="C484" t="s">
        <v>13924</v>
      </c>
      <c r="D484" t="str">
        <f>VLOOKUP(deactivate_assem[[#This Row],[Full Name]],assembly_staff_import[],1,0)</f>
        <v>Aristidis S Dionisiou</v>
      </c>
      <c r="L484" t="s">
        <v>11325</v>
      </c>
      <c r="M484" t="s">
        <v>11326</v>
      </c>
      <c r="N484" t="s">
        <v>63</v>
      </c>
      <c r="T484" t="s">
        <v>13925</v>
      </c>
      <c r="AH484" t="s">
        <v>65</v>
      </c>
      <c r="AI484" t="s">
        <v>10913</v>
      </c>
      <c r="AL484" t="s">
        <v>67</v>
      </c>
      <c r="AY484" t="s">
        <v>13926</v>
      </c>
      <c r="AZ484" t="s">
        <v>13927</v>
      </c>
      <c r="BA484" t="s">
        <v>13928</v>
      </c>
      <c r="BB484" t="s">
        <v>714</v>
      </c>
      <c r="BD484" t="s">
        <v>72</v>
      </c>
      <c r="BG484" t="s">
        <v>13929</v>
      </c>
    </row>
    <row r="485" spans="1:59" x14ac:dyDescent="0.2">
      <c r="A485" s="1">
        <v>42790.666145833333</v>
      </c>
      <c r="B485" t="s">
        <v>59</v>
      </c>
      <c r="C485" t="s">
        <v>13930</v>
      </c>
      <c r="D485" t="str">
        <f>VLOOKUP(deactivate_assem[[#This Row],[Full Name]],assembly_staff_import[],1,0)</f>
        <v>Ariadne B Yoon</v>
      </c>
      <c r="L485" t="s">
        <v>11433</v>
      </c>
      <c r="M485" t="s">
        <v>11434</v>
      </c>
      <c r="N485" t="s">
        <v>63</v>
      </c>
      <c r="T485" t="s">
        <v>13931</v>
      </c>
      <c r="AH485" t="s">
        <v>65</v>
      </c>
      <c r="AI485" t="s">
        <v>10913</v>
      </c>
      <c r="AL485" t="s">
        <v>67</v>
      </c>
      <c r="AY485" t="s">
        <v>13932</v>
      </c>
      <c r="AZ485" t="s">
        <v>13933</v>
      </c>
      <c r="BA485" t="s">
        <v>13934</v>
      </c>
      <c r="BB485" t="s">
        <v>10971</v>
      </c>
      <c r="BD485" t="s">
        <v>72</v>
      </c>
      <c r="BG485" t="s">
        <v>13935</v>
      </c>
    </row>
    <row r="486" spans="1:59" x14ac:dyDescent="0.2">
      <c r="A486" s="1">
        <v>42790.666134259263</v>
      </c>
      <c r="B486" t="s">
        <v>59</v>
      </c>
      <c r="C486" t="s">
        <v>13936</v>
      </c>
      <c r="D486" t="str">
        <f>VLOOKUP(deactivate_assem[[#This Row],[Full Name]],assembly_staff_import[],1,0)</f>
        <v>Arelys E Martinez</v>
      </c>
      <c r="L486" t="s">
        <v>11768</v>
      </c>
      <c r="M486" t="s">
        <v>11769</v>
      </c>
      <c r="N486" t="s">
        <v>168</v>
      </c>
      <c r="T486" t="s">
        <v>13937</v>
      </c>
      <c r="AH486" t="s">
        <v>65</v>
      </c>
      <c r="AI486" t="s">
        <v>10913</v>
      </c>
      <c r="AL486" t="s">
        <v>67</v>
      </c>
      <c r="AY486" t="s">
        <v>13938</v>
      </c>
      <c r="AZ486" t="s">
        <v>13939</v>
      </c>
      <c r="BA486" t="s">
        <v>2414</v>
      </c>
      <c r="BB486" t="s">
        <v>426</v>
      </c>
      <c r="BD486" t="s">
        <v>72</v>
      </c>
      <c r="BG486" t="s">
        <v>13940</v>
      </c>
    </row>
    <row r="487" spans="1:59" x14ac:dyDescent="0.2">
      <c r="A487" s="1">
        <v>42790.666134259263</v>
      </c>
      <c r="B487" t="s">
        <v>59</v>
      </c>
      <c r="C487" t="s">
        <v>13941</v>
      </c>
      <c r="D487" t="str">
        <f>VLOOKUP(deactivate_assem[[#This Row],[Full Name]],assembly_staff_import[],1,0)</f>
        <v>Ardita Kraja</v>
      </c>
      <c r="L487" t="s">
        <v>11279</v>
      </c>
      <c r="M487" t="s">
        <v>11280</v>
      </c>
      <c r="N487" t="s">
        <v>63</v>
      </c>
      <c r="T487" t="s">
        <v>13942</v>
      </c>
      <c r="AH487" t="s">
        <v>65</v>
      </c>
      <c r="AI487" t="s">
        <v>10913</v>
      </c>
      <c r="AL487" t="s">
        <v>67</v>
      </c>
      <c r="AY487" t="s">
        <v>13943</v>
      </c>
      <c r="AZ487" t="s">
        <v>13944</v>
      </c>
      <c r="BA487" t="s">
        <v>13945</v>
      </c>
      <c r="BB487" t="s">
        <v>11033</v>
      </c>
      <c r="BD487" t="s">
        <v>72</v>
      </c>
      <c r="BG487" t="s">
        <v>13946</v>
      </c>
    </row>
    <row r="488" spans="1:59" x14ac:dyDescent="0.2">
      <c r="A488" s="1">
        <v>42790.666134259263</v>
      </c>
      <c r="B488" t="s">
        <v>59</v>
      </c>
      <c r="C488" t="s">
        <v>13947</v>
      </c>
      <c r="D488" t="str">
        <f>VLOOKUP(deactivate_assem[[#This Row],[Full Name]],assembly_staff_import[],1,0)</f>
        <v>Anton A Konev</v>
      </c>
      <c r="L488" t="s">
        <v>5661</v>
      </c>
      <c r="M488" t="s">
        <v>11269</v>
      </c>
      <c r="N488" t="s">
        <v>168</v>
      </c>
      <c r="T488" t="s">
        <v>13948</v>
      </c>
      <c r="AH488" t="s">
        <v>65</v>
      </c>
      <c r="AI488" t="s">
        <v>10913</v>
      </c>
      <c r="AL488" t="s">
        <v>67</v>
      </c>
      <c r="AY488" t="s">
        <v>13949</v>
      </c>
      <c r="AZ488" t="s">
        <v>13950</v>
      </c>
      <c r="BA488" t="s">
        <v>13951</v>
      </c>
      <c r="BB488" t="s">
        <v>236</v>
      </c>
      <c r="BD488" t="s">
        <v>72</v>
      </c>
      <c r="BG488" t="s">
        <v>13952</v>
      </c>
    </row>
    <row r="489" spans="1:59" x14ac:dyDescent="0.2">
      <c r="A489" s="1">
        <v>42790.666134259263</v>
      </c>
      <c r="B489" t="s">
        <v>59</v>
      </c>
      <c r="C489" t="s">
        <v>13953</v>
      </c>
      <c r="D489" t="str">
        <f>VLOOKUP(deactivate_assem[[#This Row],[Full Name]],assembly_staff_import[],1,0)</f>
        <v>Antirson R Ortiz</v>
      </c>
      <c r="L489" t="s">
        <v>11562</v>
      </c>
      <c r="M489" t="s">
        <v>11563</v>
      </c>
      <c r="N489" t="s">
        <v>63</v>
      </c>
      <c r="T489" t="s">
        <v>13954</v>
      </c>
      <c r="AH489" t="s">
        <v>65</v>
      </c>
      <c r="AI489" t="s">
        <v>10913</v>
      </c>
      <c r="AL489" t="s">
        <v>67</v>
      </c>
      <c r="AY489" t="s">
        <v>13955</v>
      </c>
      <c r="AZ489" t="s">
        <v>13956</v>
      </c>
      <c r="BA489" t="s">
        <v>1130</v>
      </c>
      <c r="BB489" t="s">
        <v>11316</v>
      </c>
      <c r="BD489" t="s">
        <v>72</v>
      </c>
      <c r="BG489" t="s">
        <v>13957</v>
      </c>
    </row>
    <row r="490" spans="1:59" x14ac:dyDescent="0.2">
      <c r="A490" s="1">
        <v>42790.666134259263</v>
      </c>
      <c r="B490" t="s">
        <v>59</v>
      </c>
      <c r="C490" t="s">
        <v>13958</v>
      </c>
      <c r="D490" t="str">
        <f>VLOOKUP(deactivate_assem[[#This Row],[Full Name]],assembly_staff_import[],1,0)</f>
        <v>Anthony M Scattaglia</v>
      </c>
      <c r="L490" t="s">
        <v>11403</v>
      </c>
      <c r="M490" t="s">
        <v>11404</v>
      </c>
      <c r="N490" t="s">
        <v>63</v>
      </c>
      <c r="T490" t="s">
        <v>13959</v>
      </c>
      <c r="AH490" t="s">
        <v>65</v>
      </c>
      <c r="AI490" t="s">
        <v>10913</v>
      </c>
      <c r="AL490" t="s">
        <v>67</v>
      </c>
      <c r="AY490" t="s">
        <v>13960</v>
      </c>
      <c r="AZ490" t="s">
        <v>13961</v>
      </c>
      <c r="BA490" t="s">
        <v>13962</v>
      </c>
      <c r="BB490" t="s">
        <v>13963</v>
      </c>
      <c r="BD490" t="s">
        <v>72</v>
      </c>
      <c r="BG490" t="s">
        <v>13964</v>
      </c>
    </row>
    <row r="491" spans="1:59" x14ac:dyDescent="0.2">
      <c r="A491" s="1">
        <v>42790.666122685187</v>
      </c>
      <c r="B491" t="s">
        <v>59</v>
      </c>
      <c r="C491" t="s">
        <v>13965</v>
      </c>
      <c r="D491" t="str">
        <f>VLOOKUP(deactivate_assem[[#This Row],[Full Name]],assembly_staff_import[],1,0)</f>
        <v>Anthony J Shearer</v>
      </c>
      <c r="M491" t="s">
        <v>8169</v>
      </c>
      <c r="T491" t="s">
        <v>13966</v>
      </c>
      <c r="AH491" t="s">
        <v>65</v>
      </c>
      <c r="AI491" t="s">
        <v>10913</v>
      </c>
      <c r="AL491" t="s">
        <v>1237</v>
      </c>
      <c r="AY491" t="s">
        <v>13967</v>
      </c>
      <c r="AZ491" t="s">
        <v>387</v>
      </c>
      <c r="BA491" t="s">
        <v>13968</v>
      </c>
      <c r="BB491" t="s">
        <v>11008</v>
      </c>
      <c r="BD491" t="s">
        <v>72</v>
      </c>
      <c r="BG491" t="s">
        <v>13969</v>
      </c>
    </row>
    <row r="492" spans="1:59" x14ac:dyDescent="0.2">
      <c r="A492" s="1">
        <v>42790.666122685187</v>
      </c>
      <c r="B492" t="s">
        <v>59</v>
      </c>
      <c r="C492" t="s">
        <v>13970</v>
      </c>
      <c r="D492" t="str">
        <f>VLOOKUP(deactivate_assem[[#This Row],[Full Name]],assembly_staff_import[],1,0)</f>
        <v>Anthony J Maniscalco</v>
      </c>
      <c r="M492" t="s">
        <v>10958</v>
      </c>
      <c r="T492" t="s">
        <v>13971</v>
      </c>
      <c r="AH492" t="s">
        <v>65</v>
      </c>
      <c r="AI492" t="s">
        <v>10913</v>
      </c>
      <c r="AL492" t="s">
        <v>1237</v>
      </c>
      <c r="AY492" t="s">
        <v>13972</v>
      </c>
      <c r="AZ492" t="s">
        <v>387</v>
      </c>
      <c r="BA492" t="s">
        <v>13973</v>
      </c>
      <c r="BB492" t="s">
        <v>13974</v>
      </c>
      <c r="BD492" t="s">
        <v>72</v>
      </c>
      <c r="BG492" t="s">
        <v>13975</v>
      </c>
    </row>
    <row r="493" spans="1:59" x14ac:dyDescent="0.2">
      <c r="A493" s="1">
        <v>42790.666122685187</v>
      </c>
      <c r="B493" t="s">
        <v>59</v>
      </c>
      <c r="C493" t="s">
        <v>13976</v>
      </c>
      <c r="D493" t="str">
        <f>VLOOKUP(deactivate_assem[[#This Row],[Full Name]],assembly_staff_import[],1,0)</f>
        <v>Anthony F Macerola</v>
      </c>
      <c r="M493" t="s">
        <v>10958</v>
      </c>
      <c r="T493" t="s">
        <v>13977</v>
      </c>
      <c r="AH493" t="s">
        <v>65</v>
      </c>
      <c r="AI493" t="s">
        <v>10913</v>
      </c>
      <c r="AL493" t="s">
        <v>1237</v>
      </c>
      <c r="AY493" t="s">
        <v>13978</v>
      </c>
      <c r="AZ493" t="s">
        <v>3505</v>
      </c>
      <c r="BA493" t="s">
        <v>13979</v>
      </c>
      <c r="BB493" t="s">
        <v>116</v>
      </c>
      <c r="BD493" t="s">
        <v>72</v>
      </c>
      <c r="BG493" t="s">
        <v>13980</v>
      </c>
    </row>
    <row r="494" spans="1:59" x14ac:dyDescent="0.2">
      <c r="A494" s="1">
        <v>42790.66611111111</v>
      </c>
      <c r="B494" t="s">
        <v>59</v>
      </c>
      <c r="C494" t="s">
        <v>13981</v>
      </c>
      <c r="D494" t="str">
        <f>VLOOKUP(deactivate_assem[[#This Row],[Full Name]],assembly_staff_import[],1,0)</f>
        <v>Anne R Kadamani</v>
      </c>
      <c r="L494" t="s">
        <v>11062</v>
      </c>
      <c r="M494" t="s">
        <v>11063</v>
      </c>
      <c r="N494" t="s">
        <v>63</v>
      </c>
      <c r="T494" t="s">
        <v>13982</v>
      </c>
      <c r="AH494" t="s">
        <v>65</v>
      </c>
      <c r="AI494" t="s">
        <v>10913</v>
      </c>
      <c r="AL494" t="s">
        <v>67</v>
      </c>
      <c r="AY494" t="s">
        <v>13983</v>
      </c>
      <c r="AZ494" t="s">
        <v>13984</v>
      </c>
      <c r="BA494" t="s">
        <v>13985</v>
      </c>
      <c r="BB494" t="s">
        <v>11033</v>
      </c>
      <c r="BD494" t="s">
        <v>72</v>
      </c>
      <c r="BG494" t="s">
        <v>13986</v>
      </c>
    </row>
    <row r="495" spans="1:59" x14ac:dyDescent="0.2">
      <c r="A495" s="1">
        <v>42790.66611111111</v>
      </c>
      <c r="B495" t="s">
        <v>59</v>
      </c>
      <c r="C495" t="s">
        <v>13987</v>
      </c>
      <c r="D495" t="str">
        <f>VLOOKUP(deactivate_assem[[#This Row],[Full Name]],assembly_staff_import[],1,0)</f>
        <v>Anne K Barnhart</v>
      </c>
      <c r="M495" t="s">
        <v>12176</v>
      </c>
      <c r="T495" t="s">
        <v>13988</v>
      </c>
      <c r="AH495" t="s">
        <v>65</v>
      </c>
      <c r="AI495" t="s">
        <v>10913</v>
      </c>
      <c r="AL495" t="s">
        <v>1237</v>
      </c>
      <c r="AY495" t="s">
        <v>13989</v>
      </c>
      <c r="AZ495" t="s">
        <v>13990</v>
      </c>
      <c r="BA495" t="s">
        <v>13991</v>
      </c>
      <c r="BB495" t="s">
        <v>11033</v>
      </c>
      <c r="BD495" t="s">
        <v>72</v>
      </c>
      <c r="BG495" t="s">
        <v>13992</v>
      </c>
    </row>
    <row r="496" spans="1:59" x14ac:dyDescent="0.2">
      <c r="A496" s="1">
        <v>42790.66611111111</v>
      </c>
      <c r="B496" t="s">
        <v>59</v>
      </c>
      <c r="C496" t="s">
        <v>13993</v>
      </c>
      <c r="D496" t="str">
        <f>VLOOKUP(deactivate_assem[[#This Row],[Full Name]],assembly_staff_import[],1,0)</f>
        <v>Anne A Richards</v>
      </c>
      <c r="L496" t="s">
        <v>13072</v>
      </c>
      <c r="M496" t="s">
        <v>13073</v>
      </c>
      <c r="N496" t="s">
        <v>63</v>
      </c>
      <c r="T496" t="s">
        <v>13994</v>
      </c>
      <c r="AH496" t="s">
        <v>65</v>
      </c>
      <c r="AI496" t="s">
        <v>10913</v>
      </c>
      <c r="AL496" t="s">
        <v>67</v>
      </c>
      <c r="AY496" t="s">
        <v>13995</v>
      </c>
      <c r="AZ496" t="s">
        <v>13996</v>
      </c>
      <c r="BA496" t="s">
        <v>13997</v>
      </c>
      <c r="BB496" t="s">
        <v>13998</v>
      </c>
      <c r="BD496" t="s">
        <v>72</v>
      </c>
      <c r="BG496" t="s">
        <v>13999</v>
      </c>
    </row>
    <row r="497" spans="1:59" x14ac:dyDescent="0.2">
      <c r="A497" s="1">
        <v>42790.66611111111</v>
      </c>
      <c r="B497" t="s">
        <v>59</v>
      </c>
      <c r="C497" t="s">
        <v>14000</v>
      </c>
      <c r="D497" t="str">
        <f>VLOOKUP(deactivate_assem[[#This Row],[Full Name]],assembly_staff_import[],1,0)</f>
        <v>Anna Firsova</v>
      </c>
      <c r="L497" t="s">
        <v>11333</v>
      </c>
      <c r="M497" t="s">
        <v>11334</v>
      </c>
      <c r="N497" t="s">
        <v>63</v>
      </c>
      <c r="T497" t="s">
        <v>14001</v>
      </c>
      <c r="AH497" t="s">
        <v>65</v>
      </c>
      <c r="AI497" t="s">
        <v>10913</v>
      </c>
      <c r="AL497" t="s">
        <v>67</v>
      </c>
      <c r="AY497" t="s">
        <v>14002</v>
      </c>
      <c r="AZ497" t="s">
        <v>1668</v>
      </c>
      <c r="BA497" t="s">
        <v>14003</v>
      </c>
      <c r="BB497" t="s">
        <v>426</v>
      </c>
      <c r="BD497" t="s">
        <v>72</v>
      </c>
      <c r="BG497" t="s">
        <v>14004</v>
      </c>
    </row>
    <row r="498" spans="1:59" x14ac:dyDescent="0.2">
      <c r="A498" s="1">
        <v>42790.66611111111</v>
      </c>
      <c r="B498" t="s">
        <v>59</v>
      </c>
      <c r="C498" t="s">
        <v>14005</v>
      </c>
      <c r="D498" t="str">
        <f>VLOOKUP(deactivate_assem[[#This Row],[Full Name]],assembly_staff_import[],1,0)</f>
        <v>Anna C Anderson</v>
      </c>
      <c r="L498" t="s">
        <v>12197</v>
      </c>
      <c r="M498" t="s">
        <v>12198</v>
      </c>
      <c r="N498" t="s">
        <v>63</v>
      </c>
      <c r="T498" t="s">
        <v>14006</v>
      </c>
      <c r="AH498" t="s">
        <v>65</v>
      </c>
      <c r="AI498" t="s">
        <v>10913</v>
      </c>
      <c r="AL498" t="s">
        <v>67</v>
      </c>
      <c r="AY498" t="s">
        <v>14007</v>
      </c>
      <c r="AZ498" t="s">
        <v>14008</v>
      </c>
      <c r="BA498" t="s">
        <v>497</v>
      </c>
      <c r="BB498" t="s">
        <v>14009</v>
      </c>
      <c r="BD498" t="s">
        <v>72</v>
      </c>
      <c r="BG498" t="s">
        <v>14010</v>
      </c>
    </row>
    <row r="499" spans="1:59" x14ac:dyDescent="0.2">
      <c r="A499" s="1">
        <v>42790.66609953704</v>
      </c>
      <c r="B499" t="s">
        <v>59</v>
      </c>
      <c r="C499" t="s">
        <v>14011</v>
      </c>
      <c r="D499" t="str">
        <f>VLOOKUP(deactivate_assem[[#This Row],[Full Name]],assembly_staff_import[],1,0)</f>
        <v>Ann Marie Dolphin</v>
      </c>
      <c r="L499" t="s">
        <v>12947</v>
      </c>
      <c r="M499" t="s">
        <v>12948</v>
      </c>
      <c r="N499" t="s">
        <v>63</v>
      </c>
      <c r="T499" t="s">
        <v>14012</v>
      </c>
      <c r="AH499" t="s">
        <v>65</v>
      </c>
      <c r="AI499" t="s">
        <v>10913</v>
      </c>
      <c r="AL499" t="s">
        <v>67</v>
      </c>
      <c r="AY499" t="s">
        <v>14013</v>
      </c>
      <c r="AZ499" t="s">
        <v>14014</v>
      </c>
      <c r="BA499" t="s">
        <v>14015</v>
      </c>
      <c r="BB499" t="s">
        <v>11972</v>
      </c>
      <c r="BD499" t="s">
        <v>72</v>
      </c>
      <c r="BG499" t="s">
        <v>14016</v>
      </c>
    </row>
    <row r="500" spans="1:59" x14ac:dyDescent="0.2">
      <c r="A500" s="1">
        <v>42790.66609953704</v>
      </c>
      <c r="B500" t="s">
        <v>59</v>
      </c>
      <c r="C500" t="s">
        <v>14017</v>
      </c>
      <c r="D500" t="str">
        <f>VLOOKUP(deactivate_assem[[#This Row],[Full Name]],assembly_staff_import[],1,0)</f>
        <v>Anika A Fenton</v>
      </c>
      <c r="M500" t="s">
        <v>10958</v>
      </c>
      <c r="T500" t="s">
        <v>14018</v>
      </c>
      <c r="AH500" t="s">
        <v>65</v>
      </c>
      <c r="AI500" t="s">
        <v>10913</v>
      </c>
      <c r="AL500" t="s">
        <v>1237</v>
      </c>
      <c r="AY500" t="s">
        <v>14019</v>
      </c>
      <c r="AZ500" t="s">
        <v>14020</v>
      </c>
      <c r="BA500" t="s">
        <v>1718</v>
      </c>
      <c r="BB500" t="s">
        <v>116</v>
      </c>
      <c r="BD500" t="s">
        <v>72</v>
      </c>
      <c r="BG500" t="s">
        <v>14021</v>
      </c>
    </row>
    <row r="501" spans="1:59" x14ac:dyDescent="0.2">
      <c r="A501" s="1">
        <v>42790.66609953704</v>
      </c>
      <c r="B501" t="s">
        <v>59</v>
      </c>
      <c r="C501" t="s">
        <v>14022</v>
      </c>
      <c r="D501" t="str">
        <f>VLOOKUP(deactivate_assem[[#This Row],[Full Name]],assembly_staff_import[],1,0)</f>
        <v>Angelynne E Van Patten</v>
      </c>
      <c r="M501" t="s">
        <v>11511</v>
      </c>
      <c r="T501" t="s">
        <v>14023</v>
      </c>
      <c r="AH501" t="s">
        <v>65</v>
      </c>
      <c r="AI501" t="s">
        <v>10913</v>
      </c>
      <c r="AL501" t="s">
        <v>1237</v>
      </c>
      <c r="AY501" t="s">
        <v>14024</v>
      </c>
      <c r="AZ501" t="s">
        <v>14025</v>
      </c>
      <c r="BA501" t="s">
        <v>14026</v>
      </c>
      <c r="BB501" t="s">
        <v>11400</v>
      </c>
      <c r="BD501" t="s">
        <v>72</v>
      </c>
      <c r="BG501" t="s">
        <v>14027</v>
      </c>
    </row>
    <row r="502" spans="1:59" x14ac:dyDescent="0.2">
      <c r="A502" s="1">
        <v>42790.66609953704</v>
      </c>
      <c r="B502" t="s">
        <v>59</v>
      </c>
      <c r="C502" t="s">
        <v>14028</v>
      </c>
      <c r="D502" t="str">
        <f>VLOOKUP(deactivate_assem[[#This Row],[Full Name]],assembly_staff_import[],1,0)</f>
        <v>Angelo C Catalano</v>
      </c>
      <c r="M502" t="s">
        <v>11162</v>
      </c>
      <c r="T502" t="s">
        <v>14029</v>
      </c>
      <c r="AH502" t="s">
        <v>65</v>
      </c>
      <c r="AI502" t="s">
        <v>10913</v>
      </c>
      <c r="AL502" t="s">
        <v>1237</v>
      </c>
      <c r="AY502" t="s">
        <v>14030</v>
      </c>
      <c r="AZ502" t="s">
        <v>14031</v>
      </c>
      <c r="BA502" t="s">
        <v>14032</v>
      </c>
      <c r="BB502" t="s">
        <v>11167</v>
      </c>
      <c r="BD502" t="s">
        <v>72</v>
      </c>
      <c r="BG502" t="s">
        <v>14033</v>
      </c>
    </row>
    <row r="503" spans="1:59" x14ac:dyDescent="0.2">
      <c r="A503" s="1">
        <v>42790.66609953704</v>
      </c>
      <c r="B503" t="s">
        <v>59</v>
      </c>
      <c r="C503" t="s">
        <v>14034</v>
      </c>
      <c r="D503" t="str">
        <f>VLOOKUP(deactivate_assem[[#This Row],[Full Name]],assembly_staff_import[],1,0)</f>
        <v>Angelica C Marrero</v>
      </c>
      <c r="M503" t="s">
        <v>10958</v>
      </c>
      <c r="T503" t="s">
        <v>14035</v>
      </c>
      <c r="AH503" t="s">
        <v>65</v>
      </c>
      <c r="AI503" t="s">
        <v>10913</v>
      </c>
      <c r="AL503" t="s">
        <v>1237</v>
      </c>
      <c r="AY503" t="s">
        <v>14036</v>
      </c>
      <c r="AZ503" t="s">
        <v>14037</v>
      </c>
      <c r="BA503" t="s">
        <v>14038</v>
      </c>
      <c r="BB503" t="s">
        <v>116</v>
      </c>
      <c r="BD503" t="s">
        <v>72</v>
      </c>
      <c r="BG503" t="s">
        <v>14039</v>
      </c>
    </row>
    <row r="504" spans="1:59" x14ac:dyDescent="0.2">
      <c r="A504" s="1">
        <v>42790.66609953704</v>
      </c>
      <c r="B504" t="s">
        <v>59</v>
      </c>
      <c r="C504" t="s">
        <v>14040</v>
      </c>
      <c r="D504" t="str">
        <f>VLOOKUP(deactivate_assem[[#This Row],[Full Name]],assembly_staff_import[],1,0)</f>
        <v>Angela M Noncarrow</v>
      </c>
      <c r="L504" t="s">
        <v>11175</v>
      </c>
      <c r="M504" t="s">
        <v>11176</v>
      </c>
      <c r="N504" t="s">
        <v>63</v>
      </c>
      <c r="T504" t="s">
        <v>14041</v>
      </c>
      <c r="AH504" t="s">
        <v>65</v>
      </c>
      <c r="AI504" t="s">
        <v>10913</v>
      </c>
      <c r="AL504" t="s">
        <v>67</v>
      </c>
      <c r="AY504" t="s">
        <v>14042</v>
      </c>
      <c r="AZ504" t="s">
        <v>14043</v>
      </c>
      <c r="BA504" t="s">
        <v>14044</v>
      </c>
      <c r="BB504" t="s">
        <v>11033</v>
      </c>
      <c r="BD504" t="s">
        <v>72</v>
      </c>
      <c r="BG504" t="s">
        <v>14045</v>
      </c>
    </row>
    <row r="505" spans="1:59" x14ac:dyDescent="0.2">
      <c r="A505" s="1">
        <v>42790.666087962964</v>
      </c>
      <c r="B505" t="s">
        <v>59</v>
      </c>
      <c r="C505" t="s">
        <v>14046</v>
      </c>
      <c r="D505" t="str">
        <f>VLOOKUP(deactivate_assem[[#This Row],[Full Name]],assembly_staff_import[],1,0)</f>
        <v>Angela M Mirizzi</v>
      </c>
      <c r="L505" t="s">
        <v>12830</v>
      </c>
      <c r="M505" t="s">
        <v>12831</v>
      </c>
      <c r="N505" t="s">
        <v>63</v>
      </c>
      <c r="T505" t="s">
        <v>14047</v>
      </c>
      <c r="AH505" t="s">
        <v>65</v>
      </c>
      <c r="AI505" t="s">
        <v>10913</v>
      </c>
      <c r="AL505" t="s">
        <v>67</v>
      </c>
      <c r="AY505" t="s">
        <v>14048</v>
      </c>
      <c r="AZ505" t="s">
        <v>14043</v>
      </c>
      <c r="BA505" t="s">
        <v>14049</v>
      </c>
      <c r="BB505" t="s">
        <v>426</v>
      </c>
      <c r="BD505" t="s">
        <v>72</v>
      </c>
      <c r="BG505" t="s">
        <v>14050</v>
      </c>
    </row>
    <row r="506" spans="1:59" x14ac:dyDescent="0.2">
      <c r="A506" s="1">
        <v>42790.666087962964</v>
      </c>
      <c r="B506" t="s">
        <v>59</v>
      </c>
      <c r="C506" t="s">
        <v>14051</v>
      </c>
      <c r="D506" t="str">
        <f>VLOOKUP(deactivate_assem[[#This Row],[Full Name]],assembly_staff_import[],1,0)</f>
        <v>Aneta Golaszewski</v>
      </c>
      <c r="M506" t="s">
        <v>10958</v>
      </c>
      <c r="T506" t="s">
        <v>14052</v>
      </c>
      <c r="AH506" t="s">
        <v>65</v>
      </c>
      <c r="AI506" t="s">
        <v>10913</v>
      </c>
      <c r="AL506" t="s">
        <v>1237</v>
      </c>
      <c r="AY506" t="s">
        <v>14053</v>
      </c>
      <c r="AZ506" t="s">
        <v>14054</v>
      </c>
      <c r="BA506" t="s">
        <v>14055</v>
      </c>
      <c r="BB506" t="s">
        <v>116</v>
      </c>
      <c r="BD506" t="s">
        <v>72</v>
      </c>
      <c r="BG506" t="s">
        <v>14056</v>
      </c>
    </row>
    <row r="507" spans="1:59" x14ac:dyDescent="0.2">
      <c r="A507" s="1">
        <v>42790.666087962964</v>
      </c>
      <c r="B507" t="s">
        <v>59</v>
      </c>
      <c r="C507" t="s">
        <v>14057</v>
      </c>
      <c r="D507" t="str">
        <f>VLOOKUP(deactivate_assem[[#This Row],[Full Name]],assembly_staff_import[],1,0)</f>
        <v>Andrew M Dugan</v>
      </c>
      <c r="M507" t="s">
        <v>11043</v>
      </c>
      <c r="T507" t="s">
        <v>14058</v>
      </c>
      <c r="AH507" t="s">
        <v>65</v>
      </c>
      <c r="AI507" t="s">
        <v>10913</v>
      </c>
      <c r="AL507" t="s">
        <v>1237</v>
      </c>
      <c r="AY507" t="s">
        <v>14059</v>
      </c>
      <c r="AZ507" t="s">
        <v>14060</v>
      </c>
      <c r="BA507" t="s">
        <v>14061</v>
      </c>
      <c r="BB507" t="s">
        <v>11989</v>
      </c>
      <c r="BD507" t="s">
        <v>72</v>
      </c>
      <c r="BG507" t="s">
        <v>14062</v>
      </c>
    </row>
    <row r="508" spans="1:59" x14ac:dyDescent="0.2">
      <c r="A508" s="1">
        <v>42790.666076388887</v>
      </c>
      <c r="B508" t="s">
        <v>59</v>
      </c>
      <c r="C508" t="s">
        <v>14063</v>
      </c>
      <c r="D508" t="str">
        <f>VLOOKUP(deactivate_assem[[#This Row],[Full Name]],assembly_staff_import[],1,0)</f>
        <v>Andrea M Castano</v>
      </c>
      <c r="L508" t="s">
        <v>13212</v>
      </c>
      <c r="M508" t="s">
        <v>13213</v>
      </c>
      <c r="N508" t="s">
        <v>63</v>
      </c>
      <c r="T508" t="s">
        <v>14064</v>
      </c>
      <c r="AH508" t="s">
        <v>65</v>
      </c>
      <c r="AI508" t="s">
        <v>10913</v>
      </c>
      <c r="AL508" t="s">
        <v>67</v>
      </c>
      <c r="AY508" t="s">
        <v>14065</v>
      </c>
      <c r="AZ508" t="s">
        <v>2678</v>
      </c>
      <c r="BA508" t="s">
        <v>14066</v>
      </c>
      <c r="BB508" t="s">
        <v>426</v>
      </c>
      <c r="BD508" t="s">
        <v>72</v>
      </c>
      <c r="BG508" t="s">
        <v>14067</v>
      </c>
    </row>
    <row r="509" spans="1:59" x14ac:dyDescent="0.2">
      <c r="A509" s="1">
        <v>42790.666076388887</v>
      </c>
      <c r="B509" t="s">
        <v>59</v>
      </c>
      <c r="C509" t="s">
        <v>14068</v>
      </c>
      <c r="D509" t="str">
        <f>VLOOKUP(deactivate_assem[[#This Row],[Full Name]],assembly_staff_import[],1,0)</f>
        <v>Andrea B Grenadier</v>
      </c>
      <c r="L509" t="s">
        <v>12780</v>
      </c>
      <c r="M509" t="s">
        <v>12781</v>
      </c>
      <c r="N509" t="s">
        <v>63</v>
      </c>
      <c r="T509" t="s">
        <v>14069</v>
      </c>
      <c r="AH509" t="s">
        <v>65</v>
      </c>
      <c r="AI509" t="s">
        <v>10913</v>
      </c>
      <c r="AL509" t="s">
        <v>67</v>
      </c>
      <c r="AY509" t="s">
        <v>14070</v>
      </c>
      <c r="AZ509" t="s">
        <v>14071</v>
      </c>
      <c r="BA509" t="s">
        <v>14072</v>
      </c>
      <c r="BB509" t="s">
        <v>10989</v>
      </c>
      <c r="BD509" t="s">
        <v>72</v>
      </c>
      <c r="BG509" t="s">
        <v>14073</v>
      </c>
    </row>
    <row r="510" spans="1:59" x14ac:dyDescent="0.2">
      <c r="A510" s="1">
        <v>42790.666076388887</v>
      </c>
      <c r="B510" t="s">
        <v>59</v>
      </c>
      <c r="C510" t="s">
        <v>14074</v>
      </c>
      <c r="D510" t="str">
        <f>VLOOKUP(deactivate_assem[[#This Row],[Full Name]],assembly_staff_import[],1,0)</f>
        <v>Anais M Vasquez</v>
      </c>
      <c r="L510" t="s">
        <v>14075</v>
      </c>
      <c r="M510" t="s">
        <v>14076</v>
      </c>
      <c r="N510" t="s">
        <v>168</v>
      </c>
      <c r="T510" t="s">
        <v>14077</v>
      </c>
      <c r="AH510" t="s">
        <v>65</v>
      </c>
      <c r="AI510" t="s">
        <v>10913</v>
      </c>
      <c r="AL510" t="s">
        <v>67</v>
      </c>
      <c r="AY510" t="s">
        <v>14078</v>
      </c>
      <c r="AZ510" t="s">
        <v>14079</v>
      </c>
      <c r="BA510" t="s">
        <v>784</v>
      </c>
      <c r="BB510" t="s">
        <v>11033</v>
      </c>
      <c r="BD510" t="s">
        <v>72</v>
      </c>
      <c r="BG510" t="s">
        <v>14080</v>
      </c>
    </row>
    <row r="511" spans="1:59" x14ac:dyDescent="0.2">
      <c r="A511" s="1">
        <v>42790.666076388887</v>
      </c>
      <c r="B511" t="s">
        <v>59</v>
      </c>
      <c r="C511" t="s">
        <v>14081</v>
      </c>
      <c r="D511" t="str">
        <f>VLOOKUP(deactivate_assem[[#This Row],[Full Name]],assembly_staff_import[],1,0)</f>
        <v>Ana C Rosario Marcial</v>
      </c>
      <c r="L511" t="s">
        <v>11805</v>
      </c>
      <c r="M511" t="s">
        <v>11806</v>
      </c>
      <c r="N511" t="s">
        <v>63</v>
      </c>
      <c r="T511" t="s">
        <v>14082</v>
      </c>
      <c r="AH511" t="s">
        <v>65</v>
      </c>
      <c r="AI511" t="s">
        <v>10913</v>
      </c>
      <c r="AL511" t="s">
        <v>67</v>
      </c>
      <c r="AY511" t="s">
        <v>14083</v>
      </c>
      <c r="AZ511" t="s">
        <v>14084</v>
      </c>
      <c r="BA511" t="s">
        <v>14085</v>
      </c>
      <c r="BB511" t="s">
        <v>11316</v>
      </c>
      <c r="BD511" t="s">
        <v>72</v>
      </c>
      <c r="BG511" t="s">
        <v>14086</v>
      </c>
    </row>
    <row r="512" spans="1:59" x14ac:dyDescent="0.2">
      <c r="A512" s="1">
        <v>42790.666076388887</v>
      </c>
      <c r="B512" t="s">
        <v>59</v>
      </c>
      <c r="C512" t="s">
        <v>14087</v>
      </c>
      <c r="D512" t="str">
        <f>VLOOKUP(deactivate_assem[[#This Row],[Full Name]],assembly_staff_import[],1,0)</f>
        <v>Amy E Marchand</v>
      </c>
      <c r="M512" t="s">
        <v>11094</v>
      </c>
      <c r="T512" t="s">
        <v>14088</v>
      </c>
      <c r="AH512" t="s">
        <v>65</v>
      </c>
      <c r="AI512" t="s">
        <v>10913</v>
      </c>
      <c r="AL512" t="s">
        <v>1237</v>
      </c>
      <c r="AY512" t="s">
        <v>14089</v>
      </c>
      <c r="AZ512" t="s">
        <v>14090</v>
      </c>
      <c r="BA512" t="s">
        <v>14091</v>
      </c>
      <c r="BB512" t="s">
        <v>14092</v>
      </c>
      <c r="BD512" t="s">
        <v>72</v>
      </c>
      <c r="BG512" t="s">
        <v>14093</v>
      </c>
    </row>
    <row r="513" spans="1:59" x14ac:dyDescent="0.2">
      <c r="A513" s="1">
        <v>42790.666064814817</v>
      </c>
      <c r="B513" t="s">
        <v>59</v>
      </c>
      <c r="C513" t="s">
        <v>14094</v>
      </c>
      <c r="D513" t="str">
        <f>VLOOKUP(deactivate_assem[[#This Row],[Full Name]],assembly_staff_import[],1,0)</f>
        <v>Amelia S Greenan</v>
      </c>
      <c r="L513" t="s">
        <v>12197</v>
      </c>
      <c r="M513" t="s">
        <v>12198</v>
      </c>
      <c r="N513" t="s">
        <v>63</v>
      </c>
      <c r="T513" t="s">
        <v>14095</v>
      </c>
      <c r="AH513" t="s">
        <v>65</v>
      </c>
      <c r="AI513" t="s">
        <v>10913</v>
      </c>
      <c r="AL513" t="s">
        <v>67</v>
      </c>
      <c r="AY513" t="s">
        <v>14096</v>
      </c>
      <c r="AZ513" t="s">
        <v>14097</v>
      </c>
      <c r="BA513" t="s">
        <v>14098</v>
      </c>
      <c r="BB513" t="s">
        <v>14009</v>
      </c>
      <c r="BD513" t="s">
        <v>72</v>
      </c>
      <c r="BG513" t="s">
        <v>14099</v>
      </c>
    </row>
    <row r="514" spans="1:59" x14ac:dyDescent="0.2">
      <c r="A514" s="1">
        <v>42790.666064814817</v>
      </c>
      <c r="B514" t="s">
        <v>59</v>
      </c>
      <c r="C514" t="s">
        <v>14100</v>
      </c>
      <c r="D514" t="str">
        <f>VLOOKUP(deactivate_assem[[#This Row],[Full Name]],assembly_staff_import[],1,0)</f>
        <v>Amandi S Lebron</v>
      </c>
      <c r="M514" t="s">
        <v>10958</v>
      </c>
      <c r="T514" t="s">
        <v>14101</v>
      </c>
      <c r="AH514" t="s">
        <v>65</v>
      </c>
      <c r="AI514" t="s">
        <v>10913</v>
      </c>
      <c r="AL514" t="s">
        <v>1237</v>
      </c>
      <c r="AY514" t="s">
        <v>14102</v>
      </c>
      <c r="AZ514" t="s">
        <v>14103</v>
      </c>
      <c r="BA514" t="s">
        <v>14104</v>
      </c>
      <c r="BB514" t="s">
        <v>116</v>
      </c>
      <c r="BD514" t="s">
        <v>72</v>
      </c>
      <c r="BG514" t="s">
        <v>14105</v>
      </c>
    </row>
    <row r="515" spans="1:59" x14ac:dyDescent="0.2">
      <c r="A515" s="1">
        <v>42790.666064814817</v>
      </c>
      <c r="B515" t="s">
        <v>59</v>
      </c>
      <c r="C515" t="s">
        <v>14106</v>
      </c>
      <c r="D515" t="str">
        <f>VLOOKUP(deactivate_assem[[#This Row],[Full Name]],assembly_staff_import[],1,0)</f>
        <v>Amanda N Perri</v>
      </c>
      <c r="M515" t="s">
        <v>11043</v>
      </c>
      <c r="T515" t="s">
        <v>14107</v>
      </c>
      <c r="AH515" t="s">
        <v>65</v>
      </c>
      <c r="AI515" t="s">
        <v>10913</v>
      </c>
      <c r="AL515" t="s">
        <v>1237</v>
      </c>
      <c r="AY515" t="s">
        <v>14108</v>
      </c>
      <c r="AZ515" t="s">
        <v>1922</v>
      </c>
      <c r="BA515" t="s">
        <v>14109</v>
      </c>
      <c r="BB515" t="s">
        <v>7232</v>
      </c>
      <c r="BD515" t="s">
        <v>72</v>
      </c>
      <c r="BG515" t="s">
        <v>14110</v>
      </c>
    </row>
    <row r="516" spans="1:59" x14ac:dyDescent="0.2">
      <c r="A516" s="1">
        <v>42790.666064814817</v>
      </c>
      <c r="B516" t="s">
        <v>59</v>
      </c>
      <c r="C516" t="s">
        <v>14111</v>
      </c>
      <c r="D516" t="str">
        <f>VLOOKUP(deactivate_assem[[#This Row],[Full Name]],assembly_staff_import[],1,0)</f>
        <v>Amanda L Roberts</v>
      </c>
      <c r="L516" t="s">
        <v>10983</v>
      </c>
      <c r="M516" t="s">
        <v>10984</v>
      </c>
      <c r="N516" t="s">
        <v>63</v>
      </c>
      <c r="T516" t="s">
        <v>14112</v>
      </c>
      <c r="AH516" t="s">
        <v>65</v>
      </c>
      <c r="AI516" t="s">
        <v>10913</v>
      </c>
      <c r="AL516" t="s">
        <v>67</v>
      </c>
      <c r="AY516" t="s">
        <v>14113</v>
      </c>
      <c r="AZ516" t="s">
        <v>8309</v>
      </c>
      <c r="BA516" t="s">
        <v>12277</v>
      </c>
      <c r="BB516" t="s">
        <v>11681</v>
      </c>
      <c r="BD516" t="s">
        <v>72</v>
      </c>
      <c r="BG516" t="s">
        <v>14114</v>
      </c>
    </row>
    <row r="517" spans="1:59" x14ac:dyDescent="0.2">
      <c r="A517" s="1">
        <v>42790.66605324074</v>
      </c>
      <c r="B517" t="s">
        <v>59</v>
      </c>
      <c r="C517" t="s">
        <v>14115</v>
      </c>
      <c r="D517" t="str">
        <f>VLOOKUP(deactivate_assem[[#This Row],[Full Name]],assembly_staff_import[],1,0)</f>
        <v>Amanda K Wagner</v>
      </c>
      <c r="M517" t="s">
        <v>11236</v>
      </c>
      <c r="T517" t="s">
        <v>14116</v>
      </c>
      <c r="AH517" t="s">
        <v>65</v>
      </c>
      <c r="AI517" t="s">
        <v>10913</v>
      </c>
      <c r="AL517" t="s">
        <v>1237</v>
      </c>
      <c r="AY517" t="s">
        <v>14117</v>
      </c>
      <c r="AZ517" t="s">
        <v>4923</v>
      </c>
      <c r="BA517" t="s">
        <v>109</v>
      </c>
      <c r="BB517" t="s">
        <v>11240</v>
      </c>
      <c r="BD517" t="s">
        <v>72</v>
      </c>
      <c r="BG517" t="s">
        <v>14118</v>
      </c>
    </row>
    <row r="518" spans="1:59" x14ac:dyDescent="0.2">
      <c r="A518" s="1">
        <v>42790.66605324074</v>
      </c>
      <c r="B518" t="s">
        <v>59</v>
      </c>
      <c r="C518" t="s">
        <v>14119</v>
      </c>
      <c r="D518" t="str">
        <f>VLOOKUP(deactivate_assem[[#This Row],[Full Name]],assembly_staff_import[],1,0)</f>
        <v>Alyssa B Colton-Heins</v>
      </c>
      <c r="M518" t="s">
        <v>11199</v>
      </c>
      <c r="T518" t="s">
        <v>14120</v>
      </c>
      <c r="AH518" t="s">
        <v>65</v>
      </c>
      <c r="AI518" t="s">
        <v>10913</v>
      </c>
      <c r="AL518" t="s">
        <v>1237</v>
      </c>
      <c r="AY518" t="s">
        <v>14121</v>
      </c>
      <c r="AZ518" t="s">
        <v>1883</v>
      </c>
      <c r="BA518" t="s">
        <v>14122</v>
      </c>
      <c r="BB518" t="s">
        <v>2510</v>
      </c>
      <c r="BD518" t="s">
        <v>72</v>
      </c>
      <c r="BG518" t="s">
        <v>14123</v>
      </c>
    </row>
    <row r="519" spans="1:59" x14ac:dyDescent="0.2">
      <c r="A519" s="1">
        <v>42790.66605324074</v>
      </c>
      <c r="B519" t="s">
        <v>59</v>
      </c>
      <c r="C519" t="s">
        <v>14124</v>
      </c>
      <c r="D519" t="str">
        <f>VLOOKUP(deactivate_assem[[#This Row],[Full Name]],assembly_staff_import[],1,0)</f>
        <v>Allyssa J Rose</v>
      </c>
      <c r="M519" t="s">
        <v>10958</v>
      </c>
      <c r="T519" t="s">
        <v>14125</v>
      </c>
      <c r="AH519" t="s">
        <v>65</v>
      </c>
      <c r="AI519" t="s">
        <v>10913</v>
      </c>
      <c r="AL519" t="s">
        <v>1237</v>
      </c>
      <c r="AY519" t="s">
        <v>14126</v>
      </c>
      <c r="AZ519" t="s">
        <v>14127</v>
      </c>
      <c r="BA519" t="s">
        <v>12084</v>
      </c>
      <c r="BB519" t="s">
        <v>116</v>
      </c>
      <c r="BD519" t="s">
        <v>72</v>
      </c>
      <c r="BG519" t="s">
        <v>14128</v>
      </c>
    </row>
    <row r="520" spans="1:59" x14ac:dyDescent="0.2">
      <c r="A520" s="1">
        <v>42790.666041666656</v>
      </c>
      <c r="B520" t="s">
        <v>59</v>
      </c>
      <c r="C520" t="s">
        <v>14129</v>
      </c>
      <c r="D520" t="str">
        <f>VLOOKUP(deactivate_assem[[#This Row],[Full Name]],assembly_staff_import[],1,0)</f>
        <v>Allegra P Beals</v>
      </c>
      <c r="M520" t="s">
        <v>10958</v>
      </c>
      <c r="T520" t="s">
        <v>14130</v>
      </c>
      <c r="AH520" t="s">
        <v>65</v>
      </c>
      <c r="AI520" t="s">
        <v>10913</v>
      </c>
      <c r="AL520" t="s">
        <v>1237</v>
      </c>
      <c r="AY520" t="s">
        <v>14131</v>
      </c>
      <c r="AZ520" t="s">
        <v>14132</v>
      </c>
      <c r="BA520" t="s">
        <v>14133</v>
      </c>
      <c r="BB520" t="s">
        <v>116</v>
      </c>
      <c r="BD520" t="s">
        <v>72</v>
      </c>
      <c r="BG520" t="s">
        <v>14134</v>
      </c>
    </row>
    <row r="521" spans="1:59" x14ac:dyDescent="0.2">
      <c r="A521" s="1">
        <v>42790.666041666656</v>
      </c>
      <c r="B521" t="s">
        <v>59</v>
      </c>
      <c r="C521" t="s">
        <v>14135</v>
      </c>
      <c r="D521" t="str">
        <f>VLOOKUP(deactivate_assem[[#This Row],[Full Name]],assembly_staff_import[],1,0)</f>
        <v>Alison Cummings</v>
      </c>
      <c r="L521" t="s">
        <v>12767</v>
      </c>
      <c r="M521" t="s">
        <v>12768</v>
      </c>
      <c r="N521" t="s">
        <v>63</v>
      </c>
      <c r="T521" t="s">
        <v>14136</v>
      </c>
      <c r="AH521" t="s">
        <v>65</v>
      </c>
      <c r="AI521" t="s">
        <v>10913</v>
      </c>
      <c r="AL521" t="s">
        <v>67</v>
      </c>
      <c r="AY521" t="s">
        <v>14137</v>
      </c>
      <c r="AZ521" t="s">
        <v>14138</v>
      </c>
      <c r="BA521" t="s">
        <v>2042</v>
      </c>
      <c r="BB521" t="s">
        <v>714</v>
      </c>
      <c r="BD521" t="s">
        <v>72</v>
      </c>
      <c r="BG521" t="s">
        <v>14139</v>
      </c>
    </row>
    <row r="522" spans="1:59" x14ac:dyDescent="0.2">
      <c r="A522" s="1">
        <v>42790.666041666656</v>
      </c>
      <c r="B522" t="s">
        <v>59</v>
      </c>
      <c r="C522" t="s">
        <v>14140</v>
      </c>
      <c r="D522" t="str">
        <f>VLOOKUP(deactivate_assem[[#This Row],[Full Name]],assembly_staff_import[],1,0)</f>
        <v>Alina Krugovykh</v>
      </c>
      <c r="M522" t="s">
        <v>10958</v>
      </c>
      <c r="T522" t="s">
        <v>14141</v>
      </c>
      <c r="AH522" t="s">
        <v>65</v>
      </c>
      <c r="AI522" t="s">
        <v>10913</v>
      </c>
      <c r="AL522" t="s">
        <v>1237</v>
      </c>
      <c r="AY522" t="s">
        <v>14142</v>
      </c>
      <c r="AZ522" t="s">
        <v>14143</v>
      </c>
      <c r="BA522" t="s">
        <v>14144</v>
      </c>
      <c r="BB522" t="s">
        <v>116</v>
      </c>
      <c r="BD522" t="s">
        <v>72</v>
      </c>
      <c r="BG522" t="s">
        <v>14145</v>
      </c>
    </row>
    <row r="523" spans="1:59" x14ac:dyDescent="0.2">
      <c r="A523" s="1">
        <v>42790.666030092587</v>
      </c>
      <c r="B523" t="s">
        <v>59</v>
      </c>
      <c r="C523" t="s">
        <v>14146</v>
      </c>
      <c r="D523" t="str">
        <f>VLOOKUP(deactivate_assem[[#This Row],[Full Name]],assembly_staff_import[],1,0)</f>
        <v>Alicia P Osur</v>
      </c>
      <c r="L523" t="s">
        <v>14147</v>
      </c>
      <c r="M523" t="s">
        <v>14148</v>
      </c>
      <c r="N523" t="s">
        <v>168</v>
      </c>
      <c r="T523" t="s">
        <v>14149</v>
      </c>
      <c r="AH523" t="s">
        <v>65</v>
      </c>
      <c r="AI523" t="s">
        <v>10913</v>
      </c>
      <c r="AL523" t="s">
        <v>67</v>
      </c>
      <c r="AY523" t="s">
        <v>14150</v>
      </c>
      <c r="AZ523" t="s">
        <v>14151</v>
      </c>
      <c r="BA523" t="s">
        <v>14152</v>
      </c>
      <c r="BB523" t="s">
        <v>714</v>
      </c>
      <c r="BD523" t="s">
        <v>72</v>
      </c>
      <c r="BG523" t="s">
        <v>14153</v>
      </c>
    </row>
    <row r="524" spans="1:59" x14ac:dyDescent="0.2">
      <c r="A524" s="1">
        <v>42790.666030092587</v>
      </c>
      <c r="B524" t="s">
        <v>59</v>
      </c>
      <c r="C524" t="s">
        <v>14154</v>
      </c>
      <c r="D524" t="str">
        <f>VLOOKUP(deactivate_assem[[#This Row],[Full Name]],assembly_staff_import[],1,0)</f>
        <v>Alicia A Munian</v>
      </c>
      <c r="L524" t="s">
        <v>11380</v>
      </c>
      <c r="M524" t="s">
        <v>11381</v>
      </c>
      <c r="N524" t="s">
        <v>63</v>
      </c>
      <c r="T524" t="s">
        <v>14155</v>
      </c>
      <c r="AH524" t="s">
        <v>65</v>
      </c>
      <c r="AI524" t="s">
        <v>10913</v>
      </c>
      <c r="AL524" t="s">
        <v>67</v>
      </c>
      <c r="AY524" t="s">
        <v>14156</v>
      </c>
      <c r="AZ524" t="s">
        <v>14157</v>
      </c>
      <c r="BA524" t="s">
        <v>14158</v>
      </c>
      <c r="BB524" t="s">
        <v>10955</v>
      </c>
      <c r="BD524" t="s">
        <v>72</v>
      </c>
      <c r="BG524" t="s">
        <v>14159</v>
      </c>
    </row>
    <row r="525" spans="1:59" x14ac:dyDescent="0.2">
      <c r="A525" s="1">
        <v>42790.666030092587</v>
      </c>
      <c r="B525" t="s">
        <v>59</v>
      </c>
      <c r="C525" t="s">
        <v>14160</v>
      </c>
      <c r="D525" t="str">
        <f>VLOOKUP(deactivate_assem[[#This Row],[Full Name]],assembly_staff_import[],1,0)</f>
        <v>Ali Najmi</v>
      </c>
      <c r="L525" t="s">
        <v>11027</v>
      </c>
      <c r="M525" t="s">
        <v>11028</v>
      </c>
      <c r="N525" t="s">
        <v>63</v>
      </c>
      <c r="T525" t="s">
        <v>14161</v>
      </c>
      <c r="AH525" t="s">
        <v>65</v>
      </c>
      <c r="AI525" t="s">
        <v>10913</v>
      </c>
      <c r="AL525" t="s">
        <v>67</v>
      </c>
      <c r="AY525" t="s">
        <v>14162</v>
      </c>
      <c r="AZ525" t="s">
        <v>14163</v>
      </c>
      <c r="BA525" t="s">
        <v>14164</v>
      </c>
      <c r="BB525" t="s">
        <v>219</v>
      </c>
      <c r="BD525" t="s">
        <v>72</v>
      </c>
      <c r="BG525" t="s">
        <v>14165</v>
      </c>
    </row>
    <row r="526" spans="1:59" x14ac:dyDescent="0.2">
      <c r="A526" s="1">
        <v>42790.666030092587</v>
      </c>
      <c r="B526" t="s">
        <v>59</v>
      </c>
      <c r="C526" t="s">
        <v>14166</v>
      </c>
      <c r="D526" t="str">
        <f>VLOOKUP(deactivate_assem[[#This Row],[Full Name]],assembly_staff_import[],1,0)</f>
        <v>Alfredo Rivera</v>
      </c>
      <c r="M526" t="s">
        <v>10958</v>
      </c>
      <c r="T526" t="s">
        <v>14167</v>
      </c>
      <c r="AH526" t="s">
        <v>65</v>
      </c>
      <c r="AI526" t="s">
        <v>10913</v>
      </c>
      <c r="AL526" t="s">
        <v>1237</v>
      </c>
      <c r="AY526" t="s">
        <v>14168</v>
      </c>
      <c r="AZ526" t="s">
        <v>14169</v>
      </c>
      <c r="BA526" t="s">
        <v>5108</v>
      </c>
      <c r="BB526" t="s">
        <v>11112</v>
      </c>
      <c r="BD526" t="s">
        <v>72</v>
      </c>
      <c r="BG526" t="s">
        <v>14170</v>
      </c>
    </row>
    <row r="527" spans="1:59" x14ac:dyDescent="0.2">
      <c r="A527" s="1">
        <v>42790.666030092587</v>
      </c>
      <c r="B527" t="s">
        <v>59</v>
      </c>
      <c r="C527" t="s">
        <v>14171</v>
      </c>
      <c r="D527" t="str">
        <f>VLOOKUP(deactivate_assem[[#This Row],[Full Name]],assembly_staff_import[],1,0)</f>
        <v>Alexis Paredes Toledo</v>
      </c>
      <c r="M527" t="s">
        <v>10958</v>
      </c>
      <c r="T527" t="s">
        <v>14172</v>
      </c>
      <c r="AH527" t="s">
        <v>65</v>
      </c>
      <c r="AI527" t="s">
        <v>10913</v>
      </c>
      <c r="AL527" t="s">
        <v>1237</v>
      </c>
      <c r="AY527" t="s">
        <v>14173</v>
      </c>
      <c r="AZ527" t="s">
        <v>14174</v>
      </c>
      <c r="BA527" t="s">
        <v>14175</v>
      </c>
      <c r="BB527" t="s">
        <v>116</v>
      </c>
      <c r="BD527" t="s">
        <v>72</v>
      </c>
      <c r="BG527" t="s">
        <v>14176</v>
      </c>
    </row>
    <row r="528" spans="1:59" x14ac:dyDescent="0.2">
      <c r="A528" s="1">
        <v>42790.666018518517</v>
      </c>
      <c r="B528" t="s">
        <v>59</v>
      </c>
      <c r="C528" t="s">
        <v>14177</v>
      </c>
      <c r="D528" t="str">
        <f>VLOOKUP(deactivate_assem[[#This Row],[Full Name]],assembly_staff_import[],1,0)</f>
        <v>Alexandria R Ferraiuolo</v>
      </c>
      <c r="L528" t="s">
        <v>14178</v>
      </c>
      <c r="M528" t="s">
        <v>14179</v>
      </c>
      <c r="N528" t="s">
        <v>63</v>
      </c>
      <c r="T528" t="s">
        <v>14180</v>
      </c>
      <c r="AH528" t="s">
        <v>65</v>
      </c>
      <c r="AI528" t="s">
        <v>10913</v>
      </c>
      <c r="AL528" t="s">
        <v>67</v>
      </c>
      <c r="AY528" t="s">
        <v>14181</v>
      </c>
      <c r="AZ528" t="s">
        <v>14182</v>
      </c>
      <c r="BA528" t="s">
        <v>14183</v>
      </c>
      <c r="BB528" t="s">
        <v>906</v>
      </c>
      <c r="BD528" t="s">
        <v>72</v>
      </c>
      <c r="BG528" t="s">
        <v>14184</v>
      </c>
    </row>
    <row r="529" spans="1:59" x14ac:dyDescent="0.2">
      <c r="A529" s="1">
        <v>42790.666018518517</v>
      </c>
      <c r="B529" t="s">
        <v>59</v>
      </c>
      <c r="C529" t="s">
        <v>14185</v>
      </c>
      <c r="D529" t="str">
        <f>VLOOKUP(deactivate_assem[[#This Row],[Full Name]],assembly_staff_import[],1,0)</f>
        <v>Alexandrea L Nuwer</v>
      </c>
      <c r="M529" t="s">
        <v>10958</v>
      </c>
      <c r="T529" t="s">
        <v>14186</v>
      </c>
      <c r="AH529" t="s">
        <v>65</v>
      </c>
      <c r="AI529" t="s">
        <v>10913</v>
      </c>
      <c r="AL529" t="s">
        <v>1237</v>
      </c>
      <c r="AY529" t="s">
        <v>14187</v>
      </c>
      <c r="AZ529" t="s">
        <v>14188</v>
      </c>
      <c r="BA529" t="s">
        <v>14189</v>
      </c>
      <c r="BB529" t="s">
        <v>116</v>
      </c>
      <c r="BD529" t="s">
        <v>72</v>
      </c>
      <c r="BG529" t="s">
        <v>14190</v>
      </c>
    </row>
    <row r="530" spans="1:59" x14ac:dyDescent="0.2">
      <c r="A530" s="1">
        <v>42790.666018518517</v>
      </c>
      <c r="B530" t="s">
        <v>59</v>
      </c>
      <c r="C530" t="s">
        <v>14191</v>
      </c>
      <c r="D530" t="str">
        <f>VLOOKUP(deactivate_assem[[#This Row],[Full Name]],assembly_staff_import[],1,0)</f>
        <v>Alexandrae W Wint</v>
      </c>
      <c r="L530" t="s">
        <v>14192</v>
      </c>
      <c r="M530" t="s">
        <v>14193</v>
      </c>
      <c r="N530" t="s">
        <v>63</v>
      </c>
      <c r="T530" t="s">
        <v>14194</v>
      </c>
      <c r="AH530" t="s">
        <v>65</v>
      </c>
      <c r="AI530" t="s">
        <v>10913</v>
      </c>
      <c r="AL530" t="s">
        <v>67</v>
      </c>
      <c r="AY530" t="s">
        <v>14195</v>
      </c>
      <c r="AZ530" t="s">
        <v>14196</v>
      </c>
      <c r="BA530" t="s">
        <v>14197</v>
      </c>
      <c r="BB530" t="s">
        <v>426</v>
      </c>
      <c r="BD530" t="s">
        <v>72</v>
      </c>
      <c r="BG530" t="s">
        <v>14198</v>
      </c>
    </row>
    <row r="531" spans="1:59" x14ac:dyDescent="0.2">
      <c r="A531" s="1">
        <v>42790.666018518517</v>
      </c>
      <c r="B531" t="s">
        <v>59</v>
      </c>
      <c r="C531" t="s">
        <v>14199</v>
      </c>
      <c r="D531" t="str">
        <f>VLOOKUP(deactivate_assem[[#This Row],[Full Name]],assembly_staff_import[],1,0)</f>
        <v>Alexandra R Levy</v>
      </c>
      <c r="M531" t="s">
        <v>10958</v>
      </c>
      <c r="T531" t="s">
        <v>14200</v>
      </c>
      <c r="AH531" t="s">
        <v>65</v>
      </c>
      <c r="AI531" t="s">
        <v>10913</v>
      </c>
      <c r="AL531" t="s">
        <v>1237</v>
      </c>
      <c r="AY531" t="s">
        <v>14201</v>
      </c>
      <c r="AZ531" t="s">
        <v>14202</v>
      </c>
      <c r="BA531" t="s">
        <v>14203</v>
      </c>
      <c r="BB531" t="s">
        <v>116</v>
      </c>
      <c r="BD531" t="s">
        <v>72</v>
      </c>
      <c r="BG531" t="s">
        <v>14204</v>
      </c>
    </row>
    <row r="532" spans="1:59" x14ac:dyDescent="0.2">
      <c r="A532" s="1">
        <v>42790.666006944448</v>
      </c>
      <c r="B532" t="s">
        <v>59</v>
      </c>
      <c r="C532" t="s">
        <v>14205</v>
      </c>
      <c r="D532" t="str">
        <f>VLOOKUP(deactivate_assem[[#This Row],[Full Name]],assembly_staff_import[],1,0)</f>
        <v>Alexandra N Larkin</v>
      </c>
      <c r="L532" t="s">
        <v>10974</v>
      </c>
      <c r="M532" t="s">
        <v>10975</v>
      </c>
      <c r="N532" t="s">
        <v>63</v>
      </c>
      <c r="T532" t="s">
        <v>14206</v>
      </c>
      <c r="AH532" t="s">
        <v>65</v>
      </c>
      <c r="AI532" t="s">
        <v>10913</v>
      </c>
      <c r="AL532" t="s">
        <v>67</v>
      </c>
      <c r="AY532" t="s">
        <v>14207</v>
      </c>
      <c r="AZ532" t="s">
        <v>14208</v>
      </c>
      <c r="BA532" t="s">
        <v>6855</v>
      </c>
      <c r="BB532" t="s">
        <v>236</v>
      </c>
      <c r="BD532" t="s">
        <v>72</v>
      </c>
      <c r="BG532" t="s">
        <v>14209</v>
      </c>
    </row>
    <row r="533" spans="1:59" x14ac:dyDescent="0.2">
      <c r="A533" s="1">
        <v>42790.666006944448</v>
      </c>
      <c r="B533" t="s">
        <v>59</v>
      </c>
      <c r="C533" t="s">
        <v>14210</v>
      </c>
      <c r="D533" t="str">
        <f>VLOOKUP(deactivate_assem[[#This Row],[Full Name]],assembly_staff_import[],1,0)</f>
        <v>Alexandra N Lamonte</v>
      </c>
      <c r="M533" t="s">
        <v>10958</v>
      </c>
      <c r="T533" t="s">
        <v>14211</v>
      </c>
      <c r="AH533" t="s">
        <v>65</v>
      </c>
      <c r="AI533" t="s">
        <v>10913</v>
      </c>
      <c r="AL533" t="s">
        <v>1237</v>
      </c>
      <c r="AY533" t="s">
        <v>14212</v>
      </c>
      <c r="AZ533" t="s">
        <v>14208</v>
      </c>
      <c r="BA533" t="s">
        <v>14213</v>
      </c>
      <c r="BB533" t="s">
        <v>116</v>
      </c>
      <c r="BD533" t="s">
        <v>72</v>
      </c>
      <c r="BG533" t="s">
        <v>14214</v>
      </c>
    </row>
    <row r="534" spans="1:59" x14ac:dyDescent="0.2">
      <c r="A534" s="1">
        <v>42790.666006944448</v>
      </c>
      <c r="B534" t="s">
        <v>59</v>
      </c>
      <c r="C534" t="s">
        <v>14215</v>
      </c>
      <c r="D534" t="str">
        <f>VLOOKUP(deactivate_assem[[#This Row],[Full Name]],assembly_staff_import[],1,0)</f>
        <v>Alexandra M Santo</v>
      </c>
      <c r="L534" t="s">
        <v>11011</v>
      </c>
      <c r="M534" t="s">
        <v>11012</v>
      </c>
      <c r="N534" t="s">
        <v>63</v>
      </c>
      <c r="T534" t="s">
        <v>14216</v>
      </c>
      <c r="AH534" t="s">
        <v>65</v>
      </c>
      <c r="AI534" t="s">
        <v>10913</v>
      </c>
      <c r="AL534" t="s">
        <v>67</v>
      </c>
      <c r="AY534" t="s">
        <v>14217</v>
      </c>
      <c r="AZ534" t="s">
        <v>14218</v>
      </c>
      <c r="BA534" t="s">
        <v>14219</v>
      </c>
      <c r="BB534" t="s">
        <v>426</v>
      </c>
      <c r="BD534" t="s">
        <v>72</v>
      </c>
      <c r="BG534" t="s">
        <v>14220</v>
      </c>
    </row>
    <row r="535" spans="1:59" x14ac:dyDescent="0.2">
      <c r="A535" s="1">
        <v>42790.666006944448</v>
      </c>
      <c r="B535" t="s">
        <v>59</v>
      </c>
      <c r="C535" t="s">
        <v>14221</v>
      </c>
      <c r="D535" t="str">
        <f>VLOOKUP(deactivate_assem[[#This Row],[Full Name]],assembly_staff_import[],1,0)</f>
        <v>Alexander Lincoln</v>
      </c>
      <c r="M535" t="s">
        <v>11348</v>
      </c>
      <c r="T535" t="s">
        <v>14222</v>
      </c>
      <c r="AH535" t="s">
        <v>65</v>
      </c>
      <c r="AI535" t="s">
        <v>10913</v>
      </c>
      <c r="AL535" t="s">
        <v>1237</v>
      </c>
      <c r="AY535" t="s">
        <v>14223</v>
      </c>
      <c r="AZ535" t="s">
        <v>3285</v>
      </c>
      <c r="BA535" t="s">
        <v>14224</v>
      </c>
      <c r="BB535" t="s">
        <v>12194</v>
      </c>
      <c r="BD535" t="s">
        <v>72</v>
      </c>
      <c r="BG535" t="s">
        <v>14225</v>
      </c>
    </row>
    <row r="536" spans="1:59" x14ac:dyDescent="0.2">
      <c r="A536" s="1">
        <v>42790.666006944448</v>
      </c>
      <c r="B536" t="s">
        <v>59</v>
      </c>
      <c r="C536" t="s">
        <v>14226</v>
      </c>
      <c r="D536" t="str">
        <f>VLOOKUP(deactivate_assem[[#This Row],[Full Name]],assembly_staff_import[],1,0)</f>
        <v>Alexa K Arecchi</v>
      </c>
      <c r="L536" t="s">
        <v>12553</v>
      </c>
      <c r="M536" t="s">
        <v>12554</v>
      </c>
      <c r="N536" t="s">
        <v>63</v>
      </c>
      <c r="T536" t="s">
        <v>14227</v>
      </c>
      <c r="AH536" t="s">
        <v>65</v>
      </c>
      <c r="AI536" t="s">
        <v>10913</v>
      </c>
      <c r="AL536" t="s">
        <v>67</v>
      </c>
      <c r="AY536" t="s">
        <v>14228</v>
      </c>
      <c r="AZ536" t="s">
        <v>14229</v>
      </c>
      <c r="BA536" t="s">
        <v>14230</v>
      </c>
      <c r="BB536" t="s">
        <v>714</v>
      </c>
      <c r="BD536" t="s">
        <v>72</v>
      </c>
      <c r="BG536" t="s">
        <v>14231</v>
      </c>
    </row>
    <row r="537" spans="1:59" x14ac:dyDescent="0.2">
      <c r="A537" s="1">
        <v>42790.665995370371</v>
      </c>
      <c r="B537" t="s">
        <v>59</v>
      </c>
      <c r="C537" t="s">
        <v>14232</v>
      </c>
      <c r="D537" t="str">
        <f>VLOOKUP(deactivate_assem[[#This Row],[Full Name]],assembly_staff_import[],1,0)</f>
        <v>Alex P Hipolito</v>
      </c>
      <c r="L537" t="s">
        <v>14233</v>
      </c>
      <c r="M537" t="s">
        <v>14234</v>
      </c>
      <c r="N537" t="s">
        <v>63</v>
      </c>
      <c r="T537" t="s">
        <v>14235</v>
      </c>
      <c r="AH537" t="s">
        <v>65</v>
      </c>
      <c r="AI537" t="s">
        <v>10913</v>
      </c>
      <c r="AL537" t="s">
        <v>67</v>
      </c>
      <c r="AY537" t="s">
        <v>14236</v>
      </c>
      <c r="AZ537" t="s">
        <v>14237</v>
      </c>
      <c r="BA537" t="s">
        <v>14238</v>
      </c>
      <c r="BB537" t="s">
        <v>10955</v>
      </c>
      <c r="BD537" t="s">
        <v>72</v>
      </c>
      <c r="BG537" t="s">
        <v>14239</v>
      </c>
    </row>
    <row r="538" spans="1:59" x14ac:dyDescent="0.2">
      <c r="A538" s="1">
        <v>42790.665995370371</v>
      </c>
      <c r="B538" t="s">
        <v>59</v>
      </c>
      <c r="C538" t="s">
        <v>14240</v>
      </c>
      <c r="D538" t="str">
        <f>VLOOKUP(deactivate_assem[[#This Row],[Full Name]],assembly_staff_import[],1,0)</f>
        <v>Alanna V Lydeatte-Hepburn</v>
      </c>
      <c r="M538" t="s">
        <v>10958</v>
      </c>
      <c r="T538" t="s">
        <v>14241</v>
      </c>
      <c r="AH538" t="s">
        <v>65</v>
      </c>
      <c r="AI538" t="s">
        <v>10913</v>
      </c>
      <c r="AL538" t="s">
        <v>1237</v>
      </c>
      <c r="AY538" t="s">
        <v>14242</v>
      </c>
      <c r="AZ538" t="s">
        <v>14243</v>
      </c>
      <c r="BA538" t="s">
        <v>14244</v>
      </c>
      <c r="BB538" t="s">
        <v>116</v>
      </c>
      <c r="BD538" t="s">
        <v>72</v>
      </c>
      <c r="BG538" t="s">
        <v>14245</v>
      </c>
    </row>
    <row r="539" spans="1:59" x14ac:dyDescent="0.2">
      <c r="A539" s="1">
        <v>42790.665983796287</v>
      </c>
      <c r="B539" t="s">
        <v>59</v>
      </c>
      <c r="C539" t="s">
        <v>14246</v>
      </c>
      <c r="D539" t="str">
        <f>VLOOKUP(deactivate_assem[[#This Row],[Full Name]],assembly_staff_import[],1,0)</f>
        <v>Aimee L Devane-Forster</v>
      </c>
      <c r="M539" t="s">
        <v>11236</v>
      </c>
      <c r="T539" t="s">
        <v>14247</v>
      </c>
      <c r="AH539" t="s">
        <v>65</v>
      </c>
      <c r="AI539" t="s">
        <v>10913</v>
      </c>
      <c r="AL539" t="s">
        <v>1237</v>
      </c>
      <c r="AY539" t="s">
        <v>14248</v>
      </c>
      <c r="AZ539" t="s">
        <v>14249</v>
      </c>
      <c r="BA539" t="s">
        <v>14250</v>
      </c>
      <c r="BB539" t="s">
        <v>11249</v>
      </c>
      <c r="BD539" t="s">
        <v>72</v>
      </c>
      <c r="BG539" t="s">
        <v>14251</v>
      </c>
    </row>
    <row r="540" spans="1:59" x14ac:dyDescent="0.2">
      <c r="A540" s="1">
        <v>42790.665983796287</v>
      </c>
      <c r="B540" t="s">
        <v>59</v>
      </c>
      <c r="C540" t="s">
        <v>14252</v>
      </c>
      <c r="D540" t="str">
        <f>VLOOKUP(deactivate_assem[[#This Row],[Full Name]],assembly_staff_import[],1,0)</f>
        <v>Ahathon Tolibov</v>
      </c>
      <c r="M540" t="s">
        <v>10958</v>
      </c>
      <c r="T540" t="s">
        <v>14253</v>
      </c>
      <c r="AH540" t="s">
        <v>65</v>
      </c>
      <c r="AI540" t="s">
        <v>10913</v>
      </c>
      <c r="AL540" t="s">
        <v>1237</v>
      </c>
      <c r="AY540" t="s">
        <v>14254</v>
      </c>
      <c r="AZ540" t="s">
        <v>14255</v>
      </c>
      <c r="BA540" t="s">
        <v>14256</v>
      </c>
      <c r="BB540" t="s">
        <v>116</v>
      </c>
      <c r="BD540" t="s">
        <v>72</v>
      </c>
      <c r="BG540" t="s">
        <v>14257</v>
      </c>
    </row>
    <row r="541" spans="1:59" x14ac:dyDescent="0.2">
      <c r="A541" s="1">
        <v>42790.665972222218</v>
      </c>
      <c r="B541" t="s">
        <v>59</v>
      </c>
      <c r="C541" t="s">
        <v>14258</v>
      </c>
      <c r="D541" t="str">
        <f>VLOOKUP(deactivate_assem[[#This Row],[Full Name]],assembly_staff_import[],1,0)</f>
        <v>Aaron K Ambrose</v>
      </c>
      <c r="L541" t="s">
        <v>11684</v>
      </c>
      <c r="M541" t="s">
        <v>11685</v>
      </c>
      <c r="N541" t="s">
        <v>63</v>
      </c>
      <c r="T541" t="s">
        <v>14259</v>
      </c>
      <c r="AH541" t="s">
        <v>65</v>
      </c>
      <c r="AI541" t="s">
        <v>10913</v>
      </c>
      <c r="AL541" t="s">
        <v>67</v>
      </c>
      <c r="AY541" t="s">
        <v>14260</v>
      </c>
      <c r="AZ541" t="s">
        <v>14261</v>
      </c>
      <c r="BA541" t="s">
        <v>14262</v>
      </c>
      <c r="BB541" t="s">
        <v>2271</v>
      </c>
      <c r="BD541" t="s">
        <v>72</v>
      </c>
      <c r="BG541" t="s">
        <v>14263</v>
      </c>
    </row>
    <row r="542" spans="1:59" x14ac:dyDescent="0.2">
      <c r="A542" s="1">
        <v>42790.660914351851</v>
      </c>
      <c r="B542" t="s">
        <v>1862</v>
      </c>
      <c r="C542" t="s">
        <v>14264</v>
      </c>
      <c r="D542" t="str">
        <f>VLOOKUP(deactivate_assem[[#This Row],[Full Name]],assembly_staff_import[],1,0)</f>
        <v>Adam D Muro</v>
      </c>
      <c r="M542" t="s">
        <v>11043</v>
      </c>
      <c r="T542" t="s">
        <v>14265</v>
      </c>
      <c r="AH542" t="s">
        <v>65</v>
      </c>
      <c r="AI542" t="s">
        <v>10913</v>
      </c>
      <c r="AL542" t="s">
        <v>1237</v>
      </c>
      <c r="AY542" t="s">
        <v>14266</v>
      </c>
      <c r="AZ542" t="s">
        <v>2883</v>
      </c>
      <c r="BA542" t="s">
        <v>14267</v>
      </c>
      <c r="BB542" t="s">
        <v>11963</v>
      </c>
      <c r="BD542" t="s">
        <v>72</v>
      </c>
      <c r="BG542" t="s">
        <v>14268</v>
      </c>
    </row>
    <row r="543" spans="1:59" x14ac:dyDescent="0.2">
      <c r="A543" s="1">
        <v>42790.660520833328</v>
      </c>
      <c r="B543" t="s">
        <v>1862</v>
      </c>
      <c r="C543" t="s">
        <v>14269</v>
      </c>
      <c r="D543" t="str">
        <f>VLOOKUP(deactivate_assem[[#This Row],[Full Name]],assembly_staff_import[],1,0)</f>
        <v>A. Jaquetta Treece</v>
      </c>
      <c r="M543" t="s">
        <v>8169</v>
      </c>
      <c r="T543" t="s">
        <v>14270</v>
      </c>
      <c r="AH543" t="s">
        <v>65</v>
      </c>
      <c r="AI543" t="s">
        <v>10913</v>
      </c>
      <c r="AL543" t="s">
        <v>1237</v>
      </c>
      <c r="AY543" t="s">
        <v>14271</v>
      </c>
      <c r="AZ543" t="s">
        <v>14272</v>
      </c>
      <c r="BA543" t="s">
        <v>14273</v>
      </c>
      <c r="BB543" t="s">
        <v>10955</v>
      </c>
      <c r="BD543" t="s">
        <v>72</v>
      </c>
      <c r="BG543" t="s">
        <v>14274</v>
      </c>
    </row>
    <row r="544" spans="1:59" x14ac:dyDescent="0.2">
      <c r="A544" s="1">
        <v>42618.943356481483</v>
      </c>
      <c r="B544" t="s">
        <v>1862</v>
      </c>
      <c r="C544" t="s">
        <v>14275</v>
      </c>
      <c r="D544" t="str">
        <f>VLOOKUP(deactivate_assem[[#This Row],[Full Name]],assembly_staff_import[],1,0)</f>
        <v>Ebony R Meeks-Laidley</v>
      </c>
      <c r="M544" t="s">
        <v>11511</v>
      </c>
      <c r="T544" t="s">
        <v>14276</v>
      </c>
      <c r="V544" t="s">
        <v>14277</v>
      </c>
      <c r="AH544" t="s">
        <v>65</v>
      </c>
      <c r="AI544" t="s">
        <v>10913</v>
      </c>
      <c r="AL544" t="s">
        <v>1237</v>
      </c>
      <c r="AY544" t="s">
        <v>14278</v>
      </c>
      <c r="AZ544" t="s">
        <v>14279</v>
      </c>
      <c r="BA544" t="s">
        <v>14280</v>
      </c>
      <c r="BB544" t="s">
        <v>14281</v>
      </c>
      <c r="BD544" t="s">
        <v>72</v>
      </c>
      <c r="BG544" t="s">
        <v>14282</v>
      </c>
    </row>
    <row r="545" spans="1:59" x14ac:dyDescent="0.2">
      <c r="A545" s="1">
        <v>42618.943356481483</v>
      </c>
      <c r="B545" t="s">
        <v>1862</v>
      </c>
      <c r="C545" t="s">
        <v>14283</v>
      </c>
      <c r="D545" t="str">
        <f>VLOOKUP(deactivate_assem[[#This Row],[Full Name]],assembly_staff_import[],1,0)</f>
        <v>Ramon V Rodriguez</v>
      </c>
      <c r="M545" t="s">
        <v>11199</v>
      </c>
      <c r="T545" t="s">
        <v>11564</v>
      </c>
      <c r="V545" t="s">
        <v>14284</v>
      </c>
      <c r="AH545" t="s">
        <v>65</v>
      </c>
      <c r="AI545" t="s">
        <v>10913</v>
      </c>
      <c r="AL545" t="s">
        <v>1237</v>
      </c>
      <c r="AY545" t="s">
        <v>14285</v>
      </c>
      <c r="AZ545" t="s">
        <v>14286</v>
      </c>
      <c r="BA545" t="s">
        <v>3384</v>
      </c>
      <c r="BB545" t="s">
        <v>11249</v>
      </c>
      <c r="BD545" t="s">
        <v>72</v>
      </c>
      <c r="BG545" t="s">
        <v>14287</v>
      </c>
    </row>
    <row r="546" spans="1:59" x14ac:dyDescent="0.2">
      <c r="A546" s="1">
        <v>42618.943356481483</v>
      </c>
      <c r="B546" t="s">
        <v>1862</v>
      </c>
      <c r="C546" t="s">
        <v>14288</v>
      </c>
      <c r="D546" t="e">
        <f>VLOOKUP(deactivate_assem[[#This Row],[Full Name]],assembly_staff_import[],1,0)</f>
        <v>#N/A</v>
      </c>
      <c r="L546" t="s">
        <v>11675</v>
      </c>
      <c r="M546" t="s">
        <v>14289</v>
      </c>
      <c r="N546" t="s">
        <v>63</v>
      </c>
      <c r="V546" t="s">
        <v>14290</v>
      </c>
      <c r="AH546" t="s">
        <v>65</v>
      </c>
      <c r="AI546" t="s">
        <v>10913</v>
      </c>
      <c r="AL546" t="s">
        <v>67</v>
      </c>
      <c r="AM546" t="s">
        <v>68</v>
      </c>
      <c r="AY546" t="s">
        <v>14291</v>
      </c>
      <c r="AZ546" t="s">
        <v>14292</v>
      </c>
      <c r="BA546" t="s">
        <v>4706</v>
      </c>
      <c r="BB546" t="s">
        <v>236</v>
      </c>
      <c r="BD546" t="s">
        <v>72</v>
      </c>
      <c r="BG546" t="s">
        <v>14293</v>
      </c>
    </row>
    <row r="547" spans="1:59" x14ac:dyDescent="0.2">
      <c r="A547" s="1">
        <v>42618.943344907413</v>
      </c>
      <c r="B547" t="s">
        <v>1862</v>
      </c>
      <c r="C547" t="s">
        <v>14294</v>
      </c>
      <c r="D547" t="e">
        <f>VLOOKUP(deactivate_assem[[#This Row],[Full Name]],assembly_staff_import[],1,0)</f>
        <v>#N/A</v>
      </c>
      <c r="M547" t="s">
        <v>14295</v>
      </c>
      <c r="V547" t="s">
        <v>14296</v>
      </c>
      <c r="AH547" t="s">
        <v>65</v>
      </c>
      <c r="AI547" t="s">
        <v>10913</v>
      </c>
      <c r="AL547" t="s">
        <v>1237</v>
      </c>
      <c r="AY547" t="s">
        <v>14297</v>
      </c>
      <c r="AZ547" t="s">
        <v>14298</v>
      </c>
      <c r="BA547" t="s">
        <v>4840</v>
      </c>
      <c r="BB547" t="s">
        <v>14299</v>
      </c>
      <c r="BD547" t="s">
        <v>72</v>
      </c>
      <c r="BG547" t="s">
        <v>14300</v>
      </c>
    </row>
    <row r="548" spans="1:59" x14ac:dyDescent="0.2">
      <c r="A548" s="1">
        <v>42618.943344907413</v>
      </c>
      <c r="B548" t="s">
        <v>1862</v>
      </c>
      <c r="C548" t="s">
        <v>14301</v>
      </c>
      <c r="D548" t="e">
        <f>VLOOKUP(deactivate_assem[[#This Row],[Full Name]],assembly_staff_import[],1,0)</f>
        <v>#N/A</v>
      </c>
      <c r="M548" t="s">
        <v>11199</v>
      </c>
      <c r="V548" t="s">
        <v>14284</v>
      </c>
      <c r="AH548" t="s">
        <v>65</v>
      </c>
      <c r="AI548" t="s">
        <v>10913</v>
      </c>
      <c r="AL548" t="s">
        <v>1237</v>
      </c>
      <c r="AY548" t="s">
        <v>14302</v>
      </c>
      <c r="AZ548" t="s">
        <v>14303</v>
      </c>
      <c r="BA548" t="s">
        <v>14304</v>
      </c>
      <c r="BB548" t="s">
        <v>11203</v>
      </c>
      <c r="BD548" t="s">
        <v>72</v>
      </c>
      <c r="BG548" t="s">
        <v>14305</v>
      </c>
    </row>
    <row r="549" spans="1:59" x14ac:dyDescent="0.2">
      <c r="A549" s="1">
        <v>42618.943344907413</v>
      </c>
      <c r="B549" t="s">
        <v>1862</v>
      </c>
      <c r="C549" t="s">
        <v>14306</v>
      </c>
      <c r="D549" t="str">
        <f>VLOOKUP(deactivate_assem[[#This Row],[Full Name]],assembly_staff_import[],1,0)</f>
        <v>Heriberto Gonzalez</v>
      </c>
      <c r="M549" t="s">
        <v>11511</v>
      </c>
      <c r="T549" t="s">
        <v>14307</v>
      </c>
      <c r="V549" t="s">
        <v>14308</v>
      </c>
      <c r="AH549" t="s">
        <v>65</v>
      </c>
      <c r="AI549" t="s">
        <v>10913</v>
      </c>
      <c r="AL549" t="s">
        <v>1237</v>
      </c>
      <c r="AY549" t="s">
        <v>14309</v>
      </c>
      <c r="AZ549" t="s">
        <v>14310</v>
      </c>
      <c r="BA549" t="s">
        <v>210</v>
      </c>
      <c r="BB549" t="s">
        <v>14281</v>
      </c>
      <c r="BD549" t="s">
        <v>72</v>
      </c>
      <c r="BG549" t="s">
        <v>14311</v>
      </c>
    </row>
    <row r="550" spans="1:59" x14ac:dyDescent="0.2">
      <c r="A550" s="1">
        <v>42618.943344907413</v>
      </c>
      <c r="B550" t="s">
        <v>1862</v>
      </c>
      <c r="C550" t="s">
        <v>14312</v>
      </c>
      <c r="D550" t="str">
        <f>VLOOKUP(deactivate_assem[[#This Row],[Full Name]],assembly_staff_import[],1,0)</f>
        <v>Lauren Schuster</v>
      </c>
      <c r="L550" t="s">
        <v>12142</v>
      </c>
      <c r="M550" t="s">
        <v>12143</v>
      </c>
      <c r="N550" t="s">
        <v>63</v>
      </c>
      <c r="T550" t="s">
        <v>14313</v>
      </c>
      <c r="V550" t="s">
        <v>14314</v>
      </c>
      <c r="AH550" t="s">
        <v>65</v>
      </c>
      <c r="AI550" t="s">
        <v>10913</v>
      </c>
      <c r="AL550" t="s">
        <v>67</v>
      </c>
      <c r="AM550" t="s">
        <v>68</v>
      </c>
      <c r="AY550" t="s">
        <v>14315</v>
      </c>
      <c r="AZ550" t="s">
        <v>14316</v>
      </c>
      <c r="BA550" t="s">
        <v>14317</v>
      </c>
      <c r="BB550" t="s">
        <v>236</v>
      </c>
      <c r="BD550" t="s">
        <v>72</v>
      </c>
      <c r="BG550" t="s">
        <v>14318</v>
      </c>
    </row>
    <row r="551" spans="1:59" x14ac:dyDescent="0.2">
      <c r="A551" s="1">
        <v>42618.943344907413</v>
      </c>
      <c r="B551" t="s">
        <v>1862</v>
      </c>
      <c r="C551" t="s">
        <v>14319</v>
      </c>
      <c r="D551" t="str">
        <f>VLOOKUP(deactivate_assem[[#This Row],[Full Name]],assembly_staff_import[],1,0)</f>
        <v>Laura M Dudley</v>
      </c>
      <c r="M551" t="s">
        <v>14295</v>
      </c>
      <c r="T551" t="s">
        <v>14320</v>
      </c>
      <c r="V551" t="s">
        <v>14321</v>
      </c>
      <c r="AH551" t="s">
        <v>65</v>
      </c>
      <c r="AI551" t="s">
        <v>10913</v>
      </c>
      <c r="AL551" t="s">
        <v>1237</v>
      </c>
      <c r="AY551" t="s">
        <v>14322</v>
      </c>
      <c r="AZ551" t="s">
        <v>14323</v>
      </c>
      <c r="BA551" t="s">
        <v>6275</v>
      </c>
      <c r="BB551" t="s">
        <v>14324</v>
      </c>
      <c r="BD551" t="s">
        <v>72</v>
      </c>
      <c r="BG551" t="s">
        <v>14325</v>
      </c>
    </row>
    <row r="552" spans="1:59" x14ac:dyDescent="0.2">
      <c r="A552" s="1">
        <v>42618.943344907413</v>
      </c>
      <c r="B552" t="s">
        <v>1862</v>
      </c>
      <c r="C552" t="s">
        <v>14326</v>
      </c>
      <c r="D552" t="str">
        <f>VLOOKUP(deactivate_assem[[#This Row],[Full Name]],assembly_staff_import[],1,0)</f>
        <v>Dalia S Quintero</v>
      </c>
      <c r="M552" t="s">
        <v>11199</v>
      </c>
      <c r="T552" t="s">
        <v>14327</v>
      </c>
      <c r="V552" t="s">
        <v>14284</v>
      </c>
      <c r="AH552" t="s">
        <v>65</v>
      </c>
      <c r="AI552" t="s">
        <v>10913</v>
      </c>
      <c r="AL552" t="s">
        <v>1237</v>
      </c>
      <c r="AY552" t="s">
        <v>14328</v>
      </c>
      <c r="AZ552" t="s">
        <v>14329</v>
      </c>
      <c r="BA552" t="s">
        <v>14330</v>
      </c>
      <c r="BB552" t="s">
        <v>14331</v>
      </c>
      <c r="BD552" t="s">
        <v>72</v>
      </c>
      <c r="BG552" t="s">
        <v>14332</v>
      </c>
    </row>
    <row r="553" spans="1:59" x14ac:dyDescent="0.2">
      <c r="A553" s="1">
        <v>42618.943344907413</v>
      </c>
      <c r="B553" t="s">
        <v>1862</v>
      </c>
      <c r="C553" t="s">
        <v>14333</v>
      </c>
      <c r="D553" t="e">
        <f>VLOOKUP(deactivate_assem[[#This Row],[Full Name]],assembly_staff_import[],1,0)</f>
        <v>#N/A</v>
      </c>
      <c r="L553" t="s">
        <v>11019</v>
      </c>
      <c r="M553" t="s">
        <v>11020</v>
      </c>
      <c r="N553" t="s">
        <v>63</v>
      </c>
      <c r="V553" t="s">
        <v>14334</v>
      </c>
      <c r="AH553" t="s">
        <v>65</v>
      </c>
      <c r="AI553" t="s">
        <v>10913</v>
      </c>
      <c r="AL553" t="s">
        <v>67</v>
      </c>
      <c r="AY553" t="s">
        <v>14335</v>
      </c>
      <c r="AZ553" t="s">
        <v>11576</v>
      </c>
      <c r="BA553" t="s">
        <v>5962</v>
      </c>
      <c r="BB553" t="s">
        <v>11219</v>
      </c>
      <c r="BD553" t="s">
        <v>72</v>
      </c>
      <c r="BG553" t="s">
        <v>14336</v>
      </c>
    </row>
    <row r="554" spans="1:59" x14ac:dyDescent="0.2">
      <c r="A554" s="1">
        <v>42618.943333333344</v>
      </c>
      <c r="B554" t="s">
        <v>1862</v>
      </c>
      <c r="C554" t="s">
        <v>14337</v>
      </c>
      <c r="D554" t="e">
        <f>VLOOKUP(deactivate_assem[[#This Row],[Full Name]],assembly_staff_import[],1,0)</f>
        <v>#N/A</v>
      </c>
      <c r="L554" t="s">
        <v>12142</v>
      </c>
      <c r="M554" t="s">
        <v>14338</v>
      </c>
      <c r="N554" t="s">
        <v>168</v>
      </c>
      <c r="V554" t="s">
        <v>14339</v>
      </c>
      <c r="AH554" t="s">
        <v>65</v>
      </c>
      <c r="AI554" t="s">
        <v>10913</v>
      </c>
      <c r="AL554" t="s">
        <v>67</v>
      </c>
      <c r="AY554" t="s">
        <v>14340</v>
      </c>
      <c r="AZ554" t="s">
        <v>14341</v>
      </c>
      <c r="BA554" t="s">
        <v>14342</v>
      </c>
      <c r="BB554" t="s">
        <v>11033</v>
      </c>
      <c r="BD554" t="s">
        <v>72</v>
      </c>
      <c r="BG554" t="s">
        <v>14343</v>
      </c>
    </row>
    <row r="555" spans="1:59" x14ac:dyDescent="0.2">
      <c r="A555" s="1">
        <v>42618.943333333344</v>
      </c>
      <c r="B555" t="s">
        <v>1862</v>
      </c>
      <c r="C555" t="s">
        <v>14344</v>
      </c>
      <c r="D555" t="e">
        <f>VLOOKUP(deactivate_assem[[#This Row],[Full Name]],assembly_staff_import[],1,0)</f>
        <v>#N/A</v>
      </c>
      <c r="M555" t="s">
        <v>14295</v>
      </c>
      <c r="V555" t="s">
        <v>14345</v>
      </c>
      <c r="AH555" t="s">
        <v>65</v>
      </c>
      <c r="AI555" t="s">
        <v>10913</v>
      </c>
      <c r="AL555" t="s">
        <v>1237</v>
      </c>
      <c r="AY555" t="s">
        <v>14346</v>
      </c>
      <c r="AZ555" t="s">
        <v>5873</v>
      </c>
      <c r="BA555" t="s">
        <v>14347</v>
      </c>
      <c r="BB555" t="s">
        <v>14348</v>
      </c>
      <c r="BD555" t="s">
        <v>72</v>
      </c>
      <c r="BG555" t="s">
        <v>14349</v>
      </c>
    </row>
    <row r="556" spans="1:59" x14ac:dyDescent="0.2">
      <c r="A556" s="1">
        <v>42618.943333333344</v>
      </c>
      <c r="B556" t="s">
        <v>1862</v>
      </c>
      <c r="C556" t="s">
        <v>14350</v>
      </c>
      <c r="D556" t="str">
        <f>VLOOKUP(deactivate_assem[[#This Row],[Full Name]],assembly_staff_import[],1,0)</f>
        <v>Samantha R Darche</v>
      </c>
      <c r="L556" t="s">
        <v>11019</v>
      </c>
      <c r="M556" t="s">
        <v>11020</v>
      </c>
      <c r="N556" t="s">
        <v>63</v>
      </c>
      <c r="T556" t="s">
        <v>14351</v>
      </c>
      <c r="V556" t="s">
        <v>14334</v>
      </c>
      <c r="AH556" t="s">
        <v>65</v>
      </c>
      <c r="AI556" t="s">
        <v>10913</v>
      </c>
      <c r="AL556" t="s">
        <v>67</v>
      </c>
      <c r="AM556" t="s">
        <v>68</v>
      </c>
      <c r="AY556" t="s">
        <v>14352</v>
      </c>
      <c r="AZ556" t="s">
        <v>14353</v>
      </c>
      <c r="BA556" t="s">
        <v>14354</v>
      </c>
      <c r="BB556" t="s">
        <v>236</v>
      </c>
      <c r="BD556" t="s">
        <v>72</v>
      </c>
      <c r="BG556" t="s">
        <v>14355</v>
      </c>
    </row>
    <row r="557" spans="1:59" x14ac:dyDescent="0.2">
      <c r="A557" s="1">
        <v>42618.943333333344</v>
      </c>
      <c r="B557" t="s">
        <v>1862</v>
      </c>
      <c r="C557" t="s">
        <v>14356</v>
      </c>
      <c r="D557" t="str">
        <f>VLOOKUP(deactivate_assem[[#This Row],[Full Name]],assembly_staff_import[],1,0)</f>
        <v>Christine M Morse-Sicko</v>
      </c>
      <c r="M557" t="s">
        <v>11162</v>
      </c>
      <c r="T557" t="s">
        <v>14357</v>
      </c>
      <c r="V557" t="s">
        <v>7308</v>
      </c>
      <c r="AH557" t="s">
        <v>65</v>
      </c>
      <c r="AI557" t="s">
        <v>10913</v>
      </c>
      <c r="AL557" t="s">
        <v>1237</v>
      </c>
      <c r="AY557" t="s">
        <v>14358</v>
      </c>
      <c r="AZ557" t="s">
        <v>5349</v>
      </c>
      <c r="BA557" t="s">
        <v>14359</v>
      </c>
      <c r="BB557" t="s">
        <v>14360</v>
      </c>
      <c r="BD557" t="s">
        <v>72</v>
      </c>
      <c r="BG557" t="s">
        <v>14361</v>
      </c>
    </row>
    <row r="558" spans="1:59" x14ac:dyDescent="0.2">
      <c r="A558" s="1">
        <v>42618.943333333344</v>
      </c>
      <c r="B558" t="s">
        <v>1862</v>
      </c>
      <c r="C558" t="s">
        <v>14362</v>
      </c>
      <c r="D558" t="e">
        <f>VLOOKUP(deactivate_assem[[#This Row],[Full Name]],assembly_staff_import[],1,0)</f>
        <v>#N/A</v>
      </c>
      <c r="L558" t="s">
        <v>11464</v>
      </c>
      <c r="M558" t="s">
        <v>14363</v>
      </c>
      <c r="N558" t="s">
        <v>63</v>
      </c>
      <c r="V558" t="s">
        <v>14364</v>
      </c>
      <c r="AH558" t="s">
        <v>65</v>
      </c>
      <c r="AI558" t="s">
        <v>10913</v>
      </c>
      <c r="AL558" t="s">
        <v>67</v>
      </c>
      <c r="AY558" t="s">
        <v>14365</v>
      </c>
      <c r="AZ558" t="s">
        <v>14366</v>
      </c>
      <c r="BA558" t="s">
        <v>14367</v>
      </c>
      <c r="BB558" t="s">
        <v>2271</v>
      </c>
      <c r="BD558" t="s">
        <v>72</v>
      </c>
      <c r="BG558" t="s">
        <v>14368</v>
      </c>
    </row>
    <row r="559" spans="1:59" x14ac:dyDescent="0.2">
      <c r="A559" s="1">
        <v>42618.94332175926</v>
      </c>
      <c r="B559" t="s">
        <v>1862</v>
      </c>
      <c r="C559" t="s">
        <v>14369</v>
      </c>
      <c r="D559" t="str">
        <f>VLOOKUP(deactivate_assem[[#This Row],[Full Name]],assembly_staff_import[],1,0)</f>
        <v>Timothy G Atchinson</v>
      </c>
      <c r="M559" t="s">
        <v>14295</v>
      </c>
      <c r="T559" t="s">
        <v>14370</v>
      </c>
      <c r="V559" t="s">
        <v>14371</v>
      </c>
      <c r="AH559" t="s">
        <v>65</v>
      </c>
      <c r="AI559" t="s">
        <v>10913</v>
      </c>
      <c r="AL559" t="s">
        <v>1237</v>
      </c>
      <c r="AY559" t="s">
        <v>14372</v>
      </c>
      <c r="AZ559" t="s">
        <v>14373</v>
      </c>
      <c r="BA559" t="s">
        <v>14374</v>
      </c>
      <c r="BB559" t="s">
        <v>14375</v>
      </c>
      <c r="BD559" t="s">
        <v>72</v>
      </c>
      <c r="BG559" t="s">
        <v>14376</v>
      </c>
    </row>
    <row r="560" spans="1:59" x14ac:dyDescent="0.2">
      <c r="A560" s="1">
        <v>42618.94332175926</v>
      </c>
      <c r="B560" t="s">
        <v>1862</v>
      </c>
      <c r="C560" t="s">
        <v>14377</v>
      </c>
      <c r="D560" t="e">
        <f>VLOOKUP(deactivate_assem[[#This Row],[Full Name]],assembly_staff_import[],1,0)</f>
        <v>#N/A</v>
      </c>
      <c r="M560" t="s">
        <v>11199</v>
      </c>
      <c r="V560" t="s">
        <v>14284</v>
      </c>
      <c r="AH560" t="s">
        <v>65</v>
      </c>
      <c r="AI560" t="s">
        <v>10913</v>
      </c>
      <c r="AL560" t="s">
        <v>1237</v>
      </c>
      <c r="AY560" t="s">
        <v>14378</v>
      </c>
      <c r="AZ560" t="s">
        <v>14379</v>
      </c>
      <c r="BA560" t="s">
        <v>14380</v>
      </c>
      <c r="BB560" t="s">
        <v>14381</v>
      </c>
      <c r="BD560" t="s">
        <v>72</v>
      </c>
      <c r="BG560" t="s">
        <v>14382</v>
      </c>
    </row>
    <row r="561" spans="1:59" x14ac:dyDescent="0.2">
      <c r="A561" s="1">
        <v>42618.94332175926</v>
      </c>
      <c r="B561" t="s">
        <v>1862</v>
      </c>
      <c r="C561" t="s">
        <v>14383</v>
      </c>
      <c r="D561" t="str">
        <f>VLOOKUP(deactivate_assem[[#This Row],[Full Name]],assembly_staff_import[],1,0)</f>
        <v>Wesley D Nishiyama</v>
      </c>
      <c r="M561" t="s">
        <v>10958</v>
      </c>
      <c r="T561" t="s">
        <v>14384</v>
      </c>
      <c r="V561" t="s">
        <v>3154</v>
      </c>
      <c r="AH561" t="s">
        <v>65</v>
      </c>
      <c r="AI561" t="s">
        <v>10913</v>
      </c>
      <c r="AL561" t="s">
        <v>1237</v>
      </c>
      <c r="AY561" t="s">
        <v>14385</v>
      </c>
      <c r="AZ561" t="s">
        <v>14386</v>
      </c>
      <c r="BA561" t="s">
        <v>14387</v>
      </c>
      <c r="BB561" t="s">
        <v>14388</v>
      </c>
      <c r="BD561" t="s">
        <v>72</v>
      </c>
      <c r="BG561" t="s">
        <v>14389</v>
      </c>
    </row>
    <row r="562" spans="1:59" x14ac:dyDescent="0.2">
      <c r="A562" s="1">
        <v>42618.94332175926</v>
      </c>
      <c r="B562" t="s">
        <v>1862</v>
      </c>
      <c r="C562" t="s">
        <v>14390</v>
      </c>
      <c r="D562" t="e">
        <f>VLOOKUP(deactivate_assem[[#This Row],[Full Name]],assembly_staff_import[],1,0)</f>
        <v>#N/A</v>
      </c>
      <c r="L562" t="s">
        <v>12169</v>
      </c>
      <c r="M562" t="s">
        <v>12170</v>
      </c>
      <c r="N562" t="s">
        <v>168</v>
      </c>
      <c r="V562" t="s">
        <v>14391</v>
      </c>
      <c r="AH562" t="s">
        <v>65</v>
      </c>
      <c r="AI562" t="s">
        <v>10913</v>
      </c>
      <c r="AL562" t="s">
        <v>67</v>
      </c>
      <c r="AY562" t="s">
        <v>14392</v>
      </c>
      <c r="AZ562" t="s">
        <v>14393</v>
      </c>
      <c r="BA562" t="s">
        <v>14394</v>
      </c>
      <c r="BB562" t="s">
        <v>10955</v>
      </c>
      <c r="BD562" t="s">
        <v>72</v>
      </c>
      <c r="BG562" t="s">
        <v>14395</v>
      </c>
    </row>
    <row r="563" spans="1:59" x14ac:dyDescent="0.2">
      <c r="A563" s="1">
        <v>42618.94332175926</v>
      </c>
      <c r="B563" t="s">
        <v>1862</v>
      </c>
      <c r="C563" t="s">
        <v>14396</v>
      </c>
      <c r="D563" t="str">
        <f>VLOOKUP(deactivate_assem[[#This Row],[Full Name]],assembly_staff_import[],1,0)</f>
        <v>David J Hewitt</v>
      </c>
      <c r="L563" t="s">
        <v>11464</v>
      </c>
      <c r="M563" t="s">
        <v>11465</v>
      </c>
      <c r="N563" t="s">
        <v>63</v>
      </c>
      <c r="T563" t="s">
        <v>14397</v>
      </c>
      <c r="V563" t="s">
        <v>14364</v>
      </c>
      <c r="AH563" t="s">
        <v>65</v>
      </c>
      <c r="AI563" t="s">
        <v>10913</v>
      </c>
      <c r="AL563" t="s">
        <v>67</v>
      </c>
      <c r="AY563" t="s">
        <v>14398</v>
      </c>
      <c r="AZ563" t="s">
        <v>3242</v>
      </c>
      <c r="BA563" t="s">
        <v>14399</v>
      </c>
      <c r="BB563" t="s">
        <v>11503</v>
      </c>
      <c r="BD563" t="s">
        <v>72</v>
      </c>
      <c r="BG563" t="s">
        <v>14400</v>
      </c>
    </row>
    <row r="564" spans="1:59" x14ac:dyDescent="0.2">
      <c r="A564" s="1">
        <v>42618.94332175926</v>
      </c>
      <c r="B564" t="s">
        <v>1862</v>
      </c>
      <c r="C564" t="s">
        <v>14401</v>
      </c>
      <c r="D564" t="str">
        <f>VLOOKUP(deactivate_assem[[#This Row],[Full Name]],assembly_staff_import[],1,0)</f>
        <v>Marie E Alvaro</v>
      </c>
      <c r="M564" t="s">
        <v>14295</v>
      </c>
      <c r="T564" t="s">
        <v>14402</v>
      </c>
      <c r="V564" t="s">
        <v>14403</v>
      </c>
      <c r="AH564" t="s">
        <v>65</v>
      </c>
      <c r="AI564" t="s">
        <v>10913</v>
      </c>
      <c r="AL564" t="s">
        <v>1237</v>
      </c>
      <c r="AY564" t="s">
        <v>14404</v>
      </c>
      <c r="AZ564" t="s">
        <v>14405</v>
      </c>
      <c r="BA564" t="s">
        <v>14406</v>
      </c>
      <c r="BB564" t="s">
        <v>14407</v>
      </c>
      <c r="BD564" t="s">
        <v>72</v>
      </c>
      <c r="BG564" t="s">
        <v>14408</v>
      </c>
    </row>
    <row r="565" spans="1:59" x14ac:dyDescent="0.2">
      <c r="A565" s="1">
        <v>42618.94332175926</v>
      </c>
      <c r="B565" t="s">
        <v>1862</v>
      </c>
      <c r="C565" t="s">
        <v>14409</v>
      </c>
      <c r="D565" t="str">
        <f>VLOOKUP(deactivate_assem[[#This Row],[Full Name]],assembly_staff_import[],1,0)</f>
        <v>Dana M Marascia</v>
      </c>
      <c r="M565" t="s">
        <v>11199</v>
      </c>
      <c r="T565" t="s">
        <v>14410</v>
      </c>
      <c r="V565" t="s">
        <v>14284</v>
      </c>
      <c r="AH565" t="s">
        <v>65</v>
      </c>
      <c r="AI565" t="s">
        <v>10913</v>
      </c>
      <c r="AL565" t="s">
        <v>1237</v>
      </c>
      <c r="AY565" t="s">
        <v>14411</v>
      </c>
      <c r="AZ565" t="s">
        <v>14412</v>
      </c>
      <c r="BA565" t="s">
        <v>14413</v>
      </c>
      <c r="BB565" t="s">
        <v>14414</v>
      </c>
      <c r="BD565" t="s">
        <v>72</v>
      </c>
      <c r="BG565" t="s">
        <v>14415</v>
      </c>
    </row>
    <row r="566" spans="1:59" x14ac:dyDescent="0.2">
      <c r="A566" s="1">
        <v>42618.94332175926</v>
      </c>
      <c r="B566" t="s">
        <v>1862</v>
      </c>
      <c r="C566" t="s">
        <v>14416</v>
      </c>
      <c r="D566" t="e">
        <f>VLOOKUP(deactivate_assem[[#This Row],[Full Name]],assembly_staff_import[],1,0)</f>
        <v>#N/A</v>
      </c>
      <c r="M566" t="s">
        <v>10958</v>
      </c>
      <c r="V566" t="s">
        <v>3154</v>
      </c>
      <c r="AH566" t="s">
        <v>65</v>
      </c>
      <c r="AI566" t="s">
        <v>10913</v>
      </c>
      <c r="AL566" t="s">
        <v>1237</v>
      </c>
      <c r="AY566" t="s">
        <v>14417</v>
      </c>
      <c r="AZ566" t="s">
        <v>14418</v>
      </c>
      <c r="BA566" t="s">
        <v>14419</v>
      </c>
      <c r="BB566" t="s">
        <v>116</v>
      </c>
      <c r="BD566" t="s">
        <v>72</v>
      </c>
      <c r="BG566" t="s">
        <v>14420</v>
      </c>
    </row>
    <row r="567" spans="1:59" x14ac:dyDescent="0.2">
      <c r="A567" s="1">
        <v>42618.943310185183</v>
      </c>
      <c r="B567" t="s">
        <v>1862</v>
      </c>
      <c r="C567" t="s">
        <v>14421</v>
      </c>
      <c r="D567" t="str">
        <f>VLOOKUP(deactivate_assem[[#This Row],[Full Name]],assembly_staff_import[],1,0)</f>
        <v>Sharon M Ahl</v>
      </c>
      <c r="M567" t="s">
        <v>14295</v>
      </c>
      <c r="T567" t="s">
        <v>14422</v>
      </c>
      <c r="V567" t="s">
        <v>14423</v>
      </c>
      <c r="AH567" t="s">
        <v>65</v>
      </c>
      <c r="AI567" t="s">
        <v>10913</v>
      </c>
      <c r="AL567" t="s">
        <v>1237</v>
      </c>
      <c r="AY567" t="s">
        <v>14424</v>
      </c>
      <c r="AZ567" t="s">
        <v>4664</v>
      </c>
      <c r="BA567" t="s">
        <v>14425</v>
      </c>
      <c r="BB567" t="s">
        <v>14426</v>
      </c>
      <c r="BD567" t="s">
        <v>72</v>
      </c>
      <c r="BG567" t="s">
        <v>14427</v>
      </c>
    </row>
    <row r="568" spans="1:59" x14ac:dyDescent="0.2">
      <c r="A568" s="1">
        <v>42618.943310185183</v>
      </c>
      <c r="B568" t="s">
        <v>1862</v>
      </c>
      <c r="C568" t="s">
        <v>14428</v>
      </c>
      <c r="D568" t="e">
        <f>VLOOKUP(deactivate_assem[[#This Row],[Full Name]],assembly_staff_import[],1,0)</f>
        <v>#N/A</v>
      </c>
      <c r="M568" t="s">
        <v>10958</v>
      </c>
      <c r="V568" t="s">
        <v>3154</v>
      </c>
      <c r="AH568" t="s">
        <v>65</v>
      </c>
      <c r="AI568" t="s">
        <v>10913</v>
      </c>
      <c r="AL568" t="s">
        <v>1237</v>
      </c>
      <c r="AY568" t="s">
        <v>14429</v>
      </c>
      <c r="AZ568" t="s">
        <v>14430</v>
      </c>
      <c r="BA568" t="s">
        <v>14431</v>
      </c>
      <c r="BB568" t="s">
        <v>11112</v>
      </c>
      <c r="BD568" t="s">
        <v>72</v>
      </c>
      <c r="BG568" t="s">
        <v>14432</v>
      </c>
    </row>
    <row r="569" spans="1:59" x14ac:dyDescent="0.2">
      <c r="A569" s="1">
        <v>42618.943310185183</v>
      </c>
      <c r="B569" t="s">
        <v>1862</v>
      </c>
      <c r="C569" t="s">
        <v>14433</v>
      </c>
      <c r="D569" t="e">
        <f>VLOOKUP(deactivate_assem[[#This Row],[Full Name]],assembly_staff_import[],1,0)</f>
        <v>#N/A</v>
      </c>
      <c r="L569" t="s">
        <v>11394</v>
      </c>
      <c r="M569" t="s">
        <v>14434</v>
      </c>
      <c r="N569" t="s">
        <v>63</v>
      </c>
      <c r="V569" t="s">
        <v>14435</v>
      </c>
      <c r="AH569" t="s">
        <v>65</v>
      </c>
      <c r="AI569" t="s">
        <v>10913</v>
      </c>
      <c r="AL569" t="s">
        <v>67</v>
      </c>
      <c r="AY569" t="s">
        <v>14436</v>
      </c>
      <c r="AZ569" t="s">
        <v>14437</v>
      </c>
      <c r="BA569" t="s">
        <v>14438</v>
      </c>
      <c r="BB569" t="s">
        <v>11400</v>
      </c>
      <c r="BD569" t="s">
        <v>72</v>
      </c>
      <c r="BG569" t="s">
        <v>14439</v>
      </c>
    </row>
    <row r="570" spans="1:59" x14ac:dyDescent="0.2">
      <c r="A570" s="1">
        <v>42618.943310185183</v>
      </c>
      <c r="B570" t="s">
        <v>1862</v>
      </c>
      <c r="C570" t="s">
        <v>14440</v>
      </c>
      <c r="D570" t="str">
        <f>VLOOKUP(deactivate_assem[[#This Row],[Full Name]],assembly_staff_import[],1,0)</f>
        <v>Becky S Zaloga</v>
      </c>
      <c r="M570" t="s">
        <v>12063</v>
      </c>
      <c r="T570" t="s">
        <v>14441</v>
      </c>
      <c r="V570" t="s">
        <v>14442</v>
      </c>
      <c r="AH570" t="s">
        <v>65</v>
      </c>
      <c r="AI570" t="s">
        <v>10913</v>
      </c>
      <c r="AL570" t="s">
        <v>1237</v>
      </c>
      <c r="AY570" t="s">
        <v>14443</v>
      </c>
      <c r="AZ570" t="s">
        <v>14444</v>
      </c>
      <c r="BA570" t="s">
        <v>14445</v>
      </c>
      <c r="BB570" t="s">
        <v>14446</v>
      </c>
      <c r="BD570" t="s">
        <v>72</v>
      </c>
      <c r="BG570" t="s">
        <v>14447</v>
      </c>
    </row>
    <row r="571" spans="1:59" x14ac:dyDescent="0.2">
      <c r="A571" s="1">
        <v>42618.943298611113</v>
      </c>
      <c r="B571" t="s">
        <v>1862</v>
      </c>
      <c r="C571" t="s">
        <v>14448</v>
      </c>
      <c r="D571" t="str">
        <f>VLOOKUP(deactivate_assem[[#This Row],[Full Name]],assembly_staff_import[],1,0)</f>
        <v>Donna M Wilde</v>
      </c>
      <c r="M571" t="s">
        <v>13361</v>
      </c>
      <c r="T571" t="s">
        <v>14449</v>
      </c>
      <c r="V571" t="s">
        <v>14450</v>
      </c>
      <c r="AH571" t="s">
        <v>65</v>
      </c>
      <c r="AI571" t="s">
        <v>10913</v>
      </c>
      <c r="AL571" t="s">
        <v>1237</v>
      </c>
      <c r="AY571" t="s">
        <v>14451</v>
      </c>
      <c r="AZ571" t="s">
        <v>5217</v>
      </c>
      <c r="BA571" t="s">
        <v>14452</v>
      </c>
      <c r="BB571" t="s">
        <v>14453</v>
      </c>
      <c r="BD571" t="s">
        <v>72</v>
      </c>
      <c r="BG571" t="s">
        <v>14454</v>
      </c>
    </row>
    <row r="572" spans="1:59" x14ac:dyDescent="0.2">
      <c r="A572" s="1">
        <v>42618.943298611113</v>
      </c>
      <c r="B572" t="s">
        <v>1862</v>
      </c>
      <c r="C572" t="s">
        <v>14455</v>
      </c>
      <c r="D572" t="e">
        <f>VLOOKUP(deactivate_assem[[#This Row],[Full Name]],assembly_staff_import[],1,0)</f>
        <v>#N/A</v>
      </c>
      <c r="M572" t="s">
        <v>10958</v>
      </c>
      <c r="V572" t="s">
        <v>3154</v>
      </c>
      <c r="AH572" t="s">
        <v>65</v>
      </c>
      <c r="AI572" t="s">
        <v>10913</v>
      </c>
      <c r="AL572" t="s">
        <v>1237</v>
      </c>
      <c r="AY572" t="s">
        <v>14456</v>
      </c>
      <c r="AZ572" t="s">
        <v>7896</v>
      </c>
      <c r="BA572" t="s">
        <v>1419</v>
      </c>
      <c r="BB572" t="s">
        <v>116</v>
      </c>
      <c r="BD572" t="s">
        <v>72</v>
      </c>
      <c r="BG572" t="s">
        <v>14457</v>
      </c>
    </row>
    <row r="573" spans="1:59" x14ac:dyDescent="0.2">
      <c r="A573" s="1">
        <v>42618.943298611113</v>
      </c>
      <c r="B573" t="s">
        <v>1862</v>
      </c>
      <c r="C573" t="s">
        <v>14458</v>
      </c>
      <c r="D573" t="str">
        <f>VLOOKUP(deactivate_assem[[#This Row],[Full Name]],assembly_staff_import[],1,0)</f>
        <v>Brice H Peyre</v>
      </c>
      <c r="L573" t="s">
        <v>11403</v>
      </c>
      <c r="M573" t="s">
        <v>11404</v>
      </c>
      <c r="N573" t="s">
        <v>63</v>
      </c>
      <c r="T573" t="s">
        <v>14459</v>
      </c>
      <c r="V573" t="s">
        <v>14460</v>
      </c>
      <c r="AH573" t="s">
        <v>65</v>
      </c>
      <c r="AI573" t="s">
        <v>10913</v>
      </c>
      <c r="AL573" t="s">
        <v>67</v>
      </c>
      <c r="AY573" t="s">
        <v>14461</v>
      </c>
      <c r="AZ573" t="s">
        <v>14462</v>
      </c>
      <c r="BA573" t="s">
        <v>14463</v>
      </c>
      <c r="BB573" t="s">
        <v>11219</v>
      </c>
      <c r="BD573" t="s">
        <v>72</v>
      </c>
      <c r="BG573" t="s">
        <v>14464</v>
      </c>
    </row>
    <row r="574" spans="1:59" x14ac:dyDescent="0.2">
      <c r="A574" s="1">
        <v>42618.943298611113</v>
      </c>
      <c r="B574" t="s">
        <v>1862</v>
      </c>
      <c r="C574" t="s">
        <v>14465</v>
      </c>
      <c r="D574" t="str">
        <f>VLOOKUP(deactivate_assem[[#This Row],[Full Name]],assembly_staff_import[],1,0)</f>
        <v>Ilyse M Wolberg</v>
      </c>
      <c r="M574" t="s">
        <v>12063</v>
      </c>
      <c r="T574" t="s">
        <v>14466</v>
      </c>
      <c r="V574" t="s">
        <v>14467</v>
      </c>
      <c r="AH574" t="s">
        <v>65</v>
      </c>
      <c r="AI574" t="s">
        <v>10913</v>
      </c>
      <c r="AL574" t="s">
        <v>1237</v>
      </c>
      <c r="AY574" t="s">
        <v>14468</v>
      </c>
      <c r="AZ574" t="s">
        <v>14469</v>
      </c>
      <c r="BA574" t="s">
        <v>14470</v>
      </c>
      <c r="BB574" t="s">
        <v>11963</v>
      </c>
      <c r="BD574" t="s">
        <v>72</v>
      </c>
      <c r="BG574" t="s">
        <v>14471</v>
      </c>
    </row>
    <row r="575" spans="1:59" x14ac:dyDescent="0.2">
      <c r="A575" s="1">
        <v>42618.943287037036</v>
      </c>
      <c r="B575" t="s">
        <v>1862</v>
      </c>
      <c r="C575" t="s">
        <v>14472</v>
      </c>
      <c r="D575" t="e">
        <f>VLOOKUP(deactivate_assem[[#This Row],[Full Name]],assembly_staff_import[],1,0)</f>
        <v>#N/A</v>
      </c>
      <c r="M575" t="s">
        <v>10958</v>
      </c>
      <c r="V575" t="s">
        <v>3154</v>
      </c>
      <c r="AH575" t="s">
        <v>65</v>
      </c>
      <c r="AI575" t="s">
        <v>10913</v>
      </c>
      <c r="AL575" t="s">
        <v>1237</v>
      </c>
      <c r="AY575" t="s">
        <v>14473</v>
      </c>
      <c r="AZ575" t="s">
        <v>14474</v>
      </c>
      <c r="BA575" t="s">
        <v>1599</v>
      </c>
      <c r="BB575" t="s">
        <v>116</v>
      </c>
      <c r="BD575" t="s">
        <v>72</v>
      </c>
      <c r="BG575" t="s">
        <v>14475</v>
      </c>
    </row>
    <row r="576" spans="1:59" x14ac:dyDescent="0.2">
      <c r="A576" s="1">
        <v>42618.943287037036</v>
      </c>
      <c r="B576" t="s">
        <v>1862</v>
      </c>
      <c r="C576" t="s">
        <v>14476</v>
      </c>
      <c r="D576" t="str">
        <f>VLOOKUP(deactivate_assem[[#This Row],[Full Name]],assembly_staff_import[],1,0)</f>
        <v>Carolyn G Riley</v>
      </c>
      <c r="M576" t="s">
        <v>13361</v>
      </c>
      <c r="T576" t="s">
        <v>14477</v>
      </c>
      <c r="V576" t="s">
        <v>14478</v>
      </c>
      <c r="AH576" t="s">
        <v>65</v>
      </c>
      <c r="AI576" t="s">
        <v>10913</v>
      </c>
      <c r="AL576" t="s">
        <v>1237</v>
      </c>
      <c r="AY576" t="s">
        <v>14479</v>
      </c>
      <c r="AZ576" t="s">
        <v>14480</v>
      </c>
      <c r="BA576" t="s">
        <v>14481</v>
      </c>
      <c r="BB576" t="s">
        <v>14482</v>
      </c>
      <c r="BD576" t="s">
        <v>72</v>
      </c>
      <c r="BG576" t="s">
        <v>14483</v>
      </c>
    </row>
    <row r="577" spans="1:59" x14ac:dyDescent="0.2">
      <c r="A577" s="1">
        <v>42618.943287037036</v>
      </c>
      <c r="B577" t="s">
        <v>1862</v>
      </c>
      <c r="C577" t="s">
        <v>14484</v>
      </c>
      <c r="D577" t="str">
        <f>VLOOKUP(deactivate_assem[[#This Row],[Full Name]],assembly_staff_import[],1,0)</f>
        <v>Nicole S Wason</v>
      </c>
      <c r="M577" t="s">
        <v>12063</v>
      </c>
      <c r="T577" t="s">
        <v>14485</v>
      </c>
      <c r="V577" t="s">
        <v>14486</v>
      </c>
      <c r="AH577" t="s">
        <v>65</v>
      </c>
      <c r="AI577" t="s">
        <v>10913</v>
      </c>
      <c r="AL577" t="s">
        <v>1237</v>
      </c>
      <c r="AY577" t="s">
        <v>14487</v>
      </c>
      <c r="AZ577" t="s">
        <v>14488</v>
      </c>
      <c r="BA577" t="s">
        <v>14489</v>
      </c>
      <c r="BB577" t="s">
        <v>14490</v>
      </c>
      <c r="BD577" t="s">
        <v>72</v>
      </c>
      <c r="BG577" t="s">
        <v>14491</v>
      </c>
    </row>
    <row r="578" spans="1:59" x14ac:dyDescent="0.2">
      <c r="A578" s="1">
        <v>42618.943287037036</v>
      </c>
      <c r="B578" t="s">
        <v>1862</v>
      </c>
      <c r="C578" t="s">
        <v>14492</v>
      </c>
      <c r="D578" t="str">
        <f>VLOOKUP(deactivate_assem[[#This Row],[Full Name]],assembly_staff_import[],1,0)</f>
        <v>Monica J Miller</v>
      </c>
      <c r="L578" t="s">
        <v>11403</v>
      </c>
      <c r="M578" t="s">
        <v>11404</v>
      </c>
      <c r="N578" t="s">
        <v>168</v>
      </c>
      <c r="T578" t="s">
        <v>14493</v>
      </c>
      <c r="V578" t="s">
        <v>14494</v>
      </c>
      <c r="AH578" t="s">
        <v>65</v>
      </c>
      <c r="AI578" t="s">
        <v>10913</v>
      </c>
      <c r="AL578" t="s">
        <v>67</v>
      </c>
      <c r="AY578" t="s">
        <v>14495</v>
      </c>
      <c r="AZ578" t="s">
        <v>14496</v>
      </c>
      <c r="BA578" t="s">
        <v>2922</v>
      </c>
      <c r="BB578" t="s">
        <v>14497</v>
      </c>
      <c r="BD578" t="s">
        <v>72</v>
      </c>
      <c r="BG578" t="s">
        <v>14498</v>
      </c>
    </row>
    <row r="579" spans="1:59" x14ac:dyDescent="0.2">
      <c r="A579" s="1">
        <v>42618.943287037036</v>
      </c>
      <c r="B579" t="s">
        <v>1862</v>
      </c>
      <c r="C579" t="s">
        <v>14499</v>
      </c>
      <c r="D579" t="str">
        <f>VLOOKUP(deactivate_assem[[#This Row],[Full Name]],assembly_staff_import[],1,0)</f>
        <v>Ihrar Muhammadi</v>
      </c>
      <c r="M579" t="s">
        <v>11236</v>
      </c>
      <c r="T579" t="s">
        <v>14500</v>
      </c>
      <c r="V579" t="s">
        <v>3154</v>
      </c>
      <c r="AH579" t="s">
        <v>65</v>
      </c>
      <c r="AI579" t="s">
        <v>10913</v>
      </c>
      <c r="AL579" t="s">
        <v>1237</v>
      </c>
      <c r="AY579" t="s">
        <v>14501</v>
      </c>
      <c r="AZ579" t="s">
        <v>14502</v>
      </c>
      <c r="BA579" t="s">
        <v>14503</v>
      </c>
      <c r="BB579" t="s">
        <v>11240</v>
      </c>
      <c r="BD579" t="s">
        <v>72</v>
      </c>
      <c r="BG579" t="s">
        <v>14504</v>
      </c>
    </row>
    <row r="580" spans="1:59" x14ac:dyDescent="0.2">
      <c r="A580" s="1">
        <v>42618.943287037036</v>
      </c>
      <c r="B580" t="s">
        <v>1862</v>
      </c>
      <c r="C580" t="s">
        <v>14505</v>
      </c>
      <c r="D580" t="e">
        <f>VLOOKUP(deactivate_assem[[#This Row],[Full Name]],assembly_staff_import[],1,0)</f>
        <v>#N/A</v>
      </c>
      <c r="M580" t="s">
        <v>12063</v>
      </c>
      <c r="V580" t="s">
        <v>14467</v>
      </c>
      <c r="AH580" t="s">
        <v>65</v>
      </c>
      <c r="AI580" t="s">
        <v>10913</v>
      </c>
      <c r="AL580" t="s">
        <v>1237</v>
      </c>
      <c r="AY580" t="s">
        <v>14506</v>
      </c>
      <c r="AZ580" t="s">
        <v>14507</v>
      </c>
      <c r="BA580" t="s">
        <v>14508</v>
      </c>
      <c r="BB580" t="s">
        <v>11963</v>
      </c>
      <c r="BD580" t="s">
        <v>72</v>
      </c>
      <c r="BG580" t="s">
        <v>14509</v>
      </c>
    </row>
    <row r="581" spans="1:59" x14ac:dyDescent="0.2">
      <c r="A581" s="1">
        <v>42618.943287037036</v>
      </c>
      <c r="B581" t="s">
        <v>1862</v>
      </c>
      <c r="C581" t="s">
        <v>14510</v>
      </c>
      <c r="D581" t="str">
        <f>VLOOKUP(deactivate_assem[[#This Row],[Full Name]],assembly_staff_import[],1,0)</f>
        <v>Patricia A Luce</v>
      </c>
      <c r="M581" t="s">
        <v>13361</v>
      </c>
      <c r="T581" t="s">
        <v>14511</v>
      </c>
      <c r="V581" t="s">
        <v>14512</v>
      </c>
      <c r="AH581" t="s">
        <v>65</v>
      </c>
      <c r="AI581" t="s">
        <v>10913</v>
      </c>
      <c r="AL581" t="s">
        <v>1237</v>
      </c>
      <c r="AY581" t="s">
        <v>14513</v>
      </c>
      <c r="AZ581" t="s">
        <v>4814</v>
      </c>
      <c r="BA581" t="s">
        <v>12591</v>
      </c>
      <c r="BB581" t="s">
        <v>14514</v>
      </c>
      <c r="BD581" t="s">
        <v>72</v>
      </c>
      <c r="BG581" t="s">
        <v>14515</v>
      </c>
    </row>
    <row r="582" spans="1:59" x14ac:dyDescent="0.2">
      <c r="A582" s="1">
        <v>42618.94327546296</v>
      </c>
      <c r="B582" t="s">
        <v>1862</v>
      </c>
      <c r="C582" t="s">
        <v>14516</v>
      </c>
      <c r="D582" t="e">
        <f>VLOOKUP(deactivate_assem[[#This Row],[Full Name]],assembly_staff_import[],1,0)</f>
        <v>#N/A</v>
      </c>
      <c r="L582" t="s">
        <v>11403</v>
      </c>
      <c r="M582" t="s">
        <v>14517</v>
      </c>
      <c r="N582" t="s">
        <v>168</v>
      </c>
      <c r="V582" t="s">
        <v>14494</v>
      </c>
      <c r="AH582" t="s">
        <v>65</v>
      </c>
      <c r="AI582" t="s">
        <v>10913</v>
      </c>
      <c r="AL582" t="s">
        <v>67</v>
      </c>
      <c r="AY582" t="s">
        <v>14518</v>
      </c>
      <c r="AZ582" t="s">
        <v>2409</v>
      </c>
      <c r="BA582" t="s">
        <v>14519</v>
      </c>
      <c r="BB582" t="s">
        <v>12643</v>
      </c>
      <c r="BD582" t="s">
        <v>72</v>
      </c>
      <c r="BG582" t="s">
        <v>14520</v>
      </c>
    </row>
    <row r="583" spans="1:59" x14ac:dyDescent="0.2">
      <c r="A583" s="1">
        <v>42618.94327546296</v>
      </c>
      <c r="B583" t="s">
        <v>1862</v>
      </c>
      <c r="C583" t="s">
        <v>14521</v>
      </c>
      <c r="D583" t="str">
        <f>VLOOKUP(deactivate_assem[[#This Row],[Full Name]],assembly_staff_import[],1,0)</f>
        <v>Leisha H Harrison-Vinci</v>
      </c>
      <c r="M583" t="s">
        <v>13361</v>
      </c>
      <c r="T583" t="s">
        <v>14522</v>
      </c>
      <c r="V583" t="s">
        <v>14523</v>
      </c>
      <c r="AH583" t="s">
        <v>65</v>
      </c>
      <c r="AI583" t="s">
        <v>10913</v>
      </c>
      <c r="AL583" t="s">
        <v>1237</v>
      </c>
      <c r="AY583" t="s">
        <v>14524</v>
      </c>
      <c r="AZ583" t="s">
        <v>14525</v>
      </c>
      <c r="BA583" t="s">
        <v>14526</v>
      </c>
      <c r="BB583" t="s">
        <v>14527</v>
      </c>
      <c r="BD583" t="s">
        <v>72</v>
      </c>
      <c r="BG583" t="s">
        <v>14528</v>
      </c>
    </row>
    <row r="584" spans="1:59" x14ac:dyDescent="0.2">
      <c r="A584" s="1">
        <v>42618.94327546296</v>
      </c>
      <c r="B584" t="s">
        <v>1862</v>
      </c>
      <c r="C584" t="s">
        <v>14529</v>
      </c>
      <c r="D584" t="str">
        <f>VLOOKUP(deactivate_assem[[#This Row],[Full Name]],assembly_staff_import[],1,0)</f>
        <v>Shannon M Straney</v>
      </c>
      <c r="M584" t="s">
        <v>12063</v>
      </c>
      <c r="T584" t="s">
        <v>14530</v>
      </c>
      <c r="V584" t="s">
        <v>14467</v>
      </c>
      <c r="AH584" t="s">
        <v>65</v>
      </c>
      <c r="AI584" t="s">
        <v>10913</v>
      </c>
      <c r="AL584" t="s">
        <v>1237</v>
      </c>
      <c r="AY584" t="s">
        <v>14531</v>
      </c>
      <c r="AZ584" t="s">
        <v>14532</v>
      </c>
      <c r="BA584" t="s">
        <v>14533</v>
      </c>
      <c r="BB584" t="s">
        <v>12324</v>
      </c>
      <c r="BD584" t="s">
        <v>72</v>
      </c>
      <c r="BG584" t="s">
        <v>14534</v>
      </c>
    </row>
    <row r="585" spans="1:59" x14ac:dyDescent="0.2">
      <c r="A585" s="1">
        <v>42618.94326388889</v>
      </c>
      <c r="B585" t="s">
        <v>1862</v>
      </c>
      <c r="C585" t="s">
        <v>14535</v>
      </c>
      <c r="D585" t="str">
        <f>VLOOKUP(deactivate_assem[[#This Row],[Full Name]],assembly_staff_import[],1,0)</f>
        <v>Malaika A Barrett</v>
      </c>
      <c r="M585" t="s">
        <v>12033</v>
      </c>
      <c r="T585" t="s">
        <v>14536</v>
      </c>
      <c r="V585" t="s">
        <v>14537</v>
      </c>
      <c r="AH585" t="s">
        <v>65</v>
      </c>
      <c r="AI585" t="s">
        <v>10913</v>
      </c>
      <c r="AL585" t="s">
        <v>1237</v>
      </c>
      <c r="AY585" t="s">
        <v>14538</v>
      </c>
      <c r="AZ585" t="s">
        <v>14539</v>
      </c>
      <c r="BA585" t="s">
        <v>14540</v>
      </c>
      <c r="BB585" t="s">
        <v>12030</v>
      </c>
      <c r="BD585" t="s">
        <v>72</v>
      </c>
      <c r="BG585" t="s">
        <v>14541</v>
      </c>
    </row>
    <row r="586" spans="1:59" x14ac:dyDescent="0.2">
      <c r="A586" s="1">
        <v>42618.94326388889</v>
      </c>
      <c r="B586" t="s">
        <v>1862</v>
      </c>
      <c r="C586" t="s">
        <v>14542</v>
      </c>
      <c r="D586" t="str">
        <f>VLOOKUP(deactivate_assem[[#This Row],[Full Name]],assembly_staff_import[],1,0)</f>
        <v>Judith Ethier</v>
      </c>
      <c r="M586" t="s">
        <v>13361</v>
      </c>
      <c r="T586" t="s">
        <v>14543</v>
      </c>
      <c r="V586" t="s">
        <v>14544</v>
      </c>
      <c r="AH586" t="s">
        <v>65</v>
      </c>
      <c r="AI586" t="s">
        <v>10913</v>
      </c>
      <c r="AL586" t="s">
        <v>1237</v>
      </c>
      <c r="AY586" t="s">
        <v>14545</v>
      </c>
      <c r="AZ586" t="s">
        <v>14546</v>
      </c>
      <c r="BA586" t="s">
        <v>14547</v>
      </c>
      <c r="BB586" t="s">
        <v>14548</v>
      </c>
      <c r="BD586" t="s">
        <v>72</v>
      </c>
      <c r="BG586" t="s">
        <v>14549</v>
      </c>
    </row>
    <row r="587" spans="1:59" x14ac:dyDescent="0.2">
      <c r="A587" s="1">
        <v>42618.94326388889</v>
      </c>
      <c r="B587" t="s">
        <v>1862</v>
      </c>
      <c r="C587" t="s">
        <v>14550</v>
      </c>
      <c r="D587" t="str">
        <f>VLOOKUP(deactivate_assem[[#This Row],[Full Name]],assembly_staff_import[],1,0)</f>
        <v>Laurie A St. Onge-Merges</v>
      </c>
      <c r="M587" t="s">
        <v>12063</v>
      </c>
      <c r="T587" t="s">
        <v>14551</v>
      </c>
      <c r="V587" t="s">
        <v>14486</v>
      </c>
      <c r="AH587" t="s">
        <v>65</v>
      </c>
      <c r="AI587" t="s">
        <v>10913</v>
      </c>
      <c r="AL587" t="s">
        <v>1237</v>
      </c>
      <c r="AY587" t="s">
        <v>14552</v>
      </c>
      <c r="AZ587" t="s">
        <v>6256</v>
      </c>
      <c r="BA587" t="s">
        <v>14553</v>
      </c>
      <c r="BB587" t="s">
        <v>14554</v>
      </c>
      <c r="BD587" t="s">
        <v>72</v>
      </c>
      <c r="BG587" t="s">
        <v>14555</v>
      </c>
    </row>
    <row r="588" spans="1:59" x14ac:dyDescent="0.2">
      <c r="A588" s="1">
        <v>42618.94326388889</v>
      </c>
      <c r="B588" t="s">
        <v>1862</v>
      </c>
      <c r="C588" t="s">
        <v>14556</v>
      </c>
      <c r="D588" t="str">
        <f>VLOOKUP(deactivate_assem[[#This Row],[Full Name]],assembly_staff_import[],1,0)</f>
        <v>Lee O Williams</v>
      </c>
      <c r="M588" t="s">
        <v>14557</v>
      </c>
      <c r="T588" t="s">
        <v>14558</v>
      </c>
      <c r="V588" t="s">
        <v>14559</v>
      </c>
      <c r="AH588" t="s">
        <v>65</v>
      </c>
      <c r="AI588" t="s">
        <v>10913</v>
      </c>
      <c r="AL588" t="s">
        <v>1237</v>
      </c>
      <c r="AY588" t="s">
        <v>14560</v>
      </c>
      <c r="AZ588" t="s">
        <v>14561</v>
      </c>
      <c r="BA588" t="s">
        <v>541</v>
      </c>
      <c r="BB588" t="s">
        <v>1241</v>
      </c>
      <c r="BD588" t="s">
        <v>72</v>
      </c>
      <c r="BG588" t="s">
        <v>14562</v>
      </c>
    </row>
    <row r="589" spans="1:59" x14ac:dyDescent="0.2">
      <c r="A589" s="1">
        <v>42618.94326388889</v>
      </c>
      <c r="B589" t="s">
        <v>1862</v>
      </c>
      <c r="C589" t="s">
        <v>14563</v>
      </c>
      <c r="D589" t="str">
        <f>VLOOKUP(deactivate_assem[[#This Row],[Full Name]],assembly_staff_import[],1,0)</f>
        <v>Stacie A Watters</v>
      </c>
      <c r="L589" t="s">
        <v>14564</v>
      </c>
      <c r="M589" t="s">
        <v>14565</v>
      </c>
      <c r="N589" t="s">
        <v>168</v>
      </c>
      <c r="T589" t="s">
        <v>14566</v>
      </c>
      <c r="V589" t="s">
        <v>14567</v>
      </c>
      <c r="AH589" t="s">
        <v>65</v>
      </c>
      <c r="AI589" t="s">
        <v>10913</v>
      </c>
      <c r="AL589" t="s">
        <v>67</v>
      </c>
      <c r="AY589" t="s">
        <v>14568</v>
      </c>
      <c r="AZ589" t="s">
        <v>14569</v>
      </c>
      <c r="BA589" t="s">
        <v>14570</v>
      </c>
      <c r="BB589" t="s">
        <v>12643</v>
      </c>
      <c r="BD589" t="s">
        <v>72</v>
      </c>
      <c r="BG589" t="s">
        <v>14571</v>
      </c>
    </row>
    <row r="590" spans="1:59" x14ac:dyDescent="0.2">
      <c r="A590" s="1">
        <v>42618.943252314813</v>
      </c>
      <c r="B590" t="s">
        <v>1862</v>
      </c>
      <c r="C590" t="s">
        <v>14572</v>
      </c>
      <c r="D590" t="str">
        <f>VLOOKUP(deactivate_assem[[#This Row],[Full Name]],assembly_staff_import[],1,0)</f>
        <v>Regina M Eastman</v>
      </c>
      <c r="M590" t="s">
        <v>13361</v>
      </c>
      <c r="T590" t="s">
        <v>14573</v>
      </c>
      <c r="V590" t="s">
        <v>14574</v>
      </c>
      <c r="AH590" t="s">
        <v>65</v>
      </c>
      <c r="AI590" t="s">
        <v>10913</v>
      </c>
      <c r="AL590" t="s">
        <v>1237</v>
      </c>
      <c r="AY590" t="s">
        <v>14575</v>
      </c>
      <c r="AZ590" t="s">
        <v>14576</v>
      </c>
      <c r="BA590" t="s">
        <v>14577</v>
      </c>
      <c r="BB590" t="s">
        <v>14578</v>
      </c>
      <c r="BD590" t="s">
        <v>72</v>
      </c>
      <c r="BG590" t="s">
        <v>14579</v>
      </c>
    </row>
    <row r="591" spans="1:59" x14ac:dyDescent="0.2">
      <c r="A591" s="1">
        <v>42618.943252314813</v>
      </c>
      <c r="B591" t="s">
        <v>1862</v>
      </c>
      <c r="C591" t="s">
        <v>14580</v>
      </c>
      <c r="D591" t="str">
        <f>VLOOKUP(deactivate_assem[[#This Row],[Full Name]],assembly_staff_import[],1,0)</f>
        <v>Sandra L Stevens</v>
      </c>
      <c r="M591" t="s">
        <v>14557</v>
      </c>
      <c r="T591" t="s">
        <v>14581</v>
      </c>
      <c r="V591" t="s">
        <v>14582</v>
      </c>
      <c r="AH591" t="s">
        <v>65</v>
      </c>
      <c r="AI591" t="s">
        <v>10913</v>
      </c>
      <c r="AL591" t="s">
        <v>1237</v>
      </c>
      <c r="AY591" t="s">
        <v>14583</v>
      </c>
      <c r="AZ591" t="s">
        <v>14584</v>
      </c>
      <c r="BA591" t="s">
        <v>2295</v>
      </c>
      <c r="BB591" t="s">
        <v>14585</v>
      </c>
      <c r="BD591" t="s">
        <v>72</v>
      </c>
      <c r="BG591" t="s">
        <v>14586</v>
      </c>
    </row>
    <row r="592" spans="1:59" x14ac:dyDescent="0.2">
      <c r="A592" s="1">
        <v>42618.943252314813</v>
      </c>
      <c r="B592" t="s">
        <v>1862</v>
      </c>
      <c r="C592" t="s">
        <v>14587</v>
      </c>
      <c r="D592" t="str">
        <f>VLOOKUP(deactivate_assem[[#This Row],[Full Name]],assembly_staff_import[],1,0)</f>
        <v>Pamela A Stuart</v>
      </c>
      <c r="L592" t="s">
        <v>14564</v>
      </c>
      <c r="M592" t="s">
        <v>14565</v>
      </c>
      <c r="N592" t="s">
        <v>63</v>
      </c>
      <c r="T592" t="s">
        <v>14588</v>
      </c>
      <c r="V592" t="s">
        <v>14589</v>
      </c>
      <c r="AH592" t="s">
        <v>65</v>
      </c>
      <c r="AI592" t="s">
        <v>10913</v>
      </c>
      <c r="AL592" t="s">
        <v>67</v>
      </c>
      <c r="AY592" t="s">
        <v>14590</v>
      </c>
      <c r="AZ592" t="s">
        <v>14591</v>
      </c>
      <c r="BA592" t="s">
        <v>14592</v>
      </c>
      <c r="BB592" t="s">
        <v>11249</v>
      </c>
      <c r="BD592" t="s">
        <v>72</v>
      </c>
      <c r="BG592" t="s">
        <v>14593</v>
      </c>
    </row>
    <row r="593" spans="1:59" x14ac:dyDescent="0.2">
      <c r="A593" s="1">
        <v>42618.943252314813</v>
      </c>
      <c r="B593" t="s">
        <v>1862</v>
      </c>
      <c r="C593" t="s">
        <v>14594</v>
      </c>
      <c r="D593" t="e">
        <f>VLOOKUP(deactivate_assem[[#This Row],[Full Name]],assembly_staff_import[],1,0)</f>
        <v>#N/A</v>
      </c>
      <c r="M593" t="s">
        <v>13361</v>
      </c>
      <c r="V593" t="s">
        <v>14595</v>
      </c>
      <c r="AH593" t="s">
        <v>65</v>
      </c>
      <c r="AI593" t="s">
        <v>10913</v>
      </c>
      <c r="AL593" t="s">
        <v>1237</v>
      </c>
      <c r="AY593" t="s">
        <v>14596</v>
      </c>
      <c r="AZ593" t="s">
        <v>14597</v>
      </c>
      <c r="BA593" t="s">
        <v>14598</v>
      </c>
      <c r="BB593" t="s">
        <v>14548</v>
      </c>
      <c r="BD593" t="s">
        <v>72</v>
      </c>
      <c r="BG593" t="s">
        <v>14599</v>
      </c>
    </row>
    <row r="594" spans="1:59" x14ac:dyDescent="0.2">
      <c r="A594" s="1">
        <v>42618.943252314813</v>
      </c>
      <c r="B594" t="s">
        <v>1862</v>
      </c>
      <c r="C594" t="s">
        <v>14600</v>
      </c>
      <c r="D594" t="e">
        <f>VLOOKUP(deactivate_assem[[#This Row],[Full Name]],assembly_staff_import[],1,0)</f>
        <v>#N/A</v>
      </c>
      <c r="M594" t="s">
        <v>14557</v>
      </c>
      <c r="V594" t="s">
        <v>14559</v>
      </c>
      <c r="AH594" t="s">
        <v>65</v>
      </c>
      <c r="AI594" t="s">
        <v>10913</v>
      </c>
      <c r="AL594" t="s">
        <v>1237</v>
      </c>
      <c r="AY594" t="s">
        <v>14601</v>
      </c>
      <c r="AZ594" t="s">
        <v>14602</v>
      </c>
      <c r="BA594" t="s">
        <v>2203</v>
      </c>
      <c r="BB594" t="s">
        <v>1241</v>
      </c>
      <c r="BD594" t="s">
        <v>72</v>
      </c>
      <c r="BG594" t="s">
        <v>14603</v>
      </c>
    </row>
    <row r="595" spans="1:59" x14ac:dyDescent="0.2">
      <c r="A595" s="1">
        <v>42618.943240740737</v>
      </c>
      <c r="B595" t="s">
        <v>1862</v>
      </c>
      <c r="C595" t="s">
        <v>14604</v>
      </c>
      <c r="D595" t="str">
        <f>VLOOKUP(deactivate_assem[[#This Row],[Full Name]],assembly_staff_import[],1,0)</f>
        <v>Brian S Peck</v>
      </c>
      <c r="L595" t="s">
        <v>13019</v>
      </c>
      <c r="M595" t="s">
        <v>13020</v>
      </c>
      <c r="N595" t="s">
        <v>63</v>
      </c>
      <c r="T595" t="s">
        <v>14605</v>
      </c>
      <c r="V595" t="s">
        <v>14606</v>
      </c>
      <c r="AH595" t="s">
        <v>65</v>
      </c>
      <c r="AI595" t="s">
        <v>10913</v>
      </c>
      <c r="AL595" t="s">
        <v>67</v>
      </c>
      <c r="AM595" t="s">
        <v>68</v>
      </c>
      <c r="AY595" t="s">
        <v>14607</v>
      </c>
      <c r="AZ595" t="s">
        <v>7467</v>
      </c>
      <c r="BA595" t="s">
        <v>224</v>
      </c>
      <c r="BB595" t="s">
        <v>236</v>
      </c>
      <c r="BD595" t="s">
        <v>72</v>
      </c>
      <c r="BG595" t="s">
        <v>14608</v>
      </c>
    </row>
    <row r="596" spans="1:59" x14ac:dyDescent="0.2">
      <c r="A596" s="1">
        <v>42618.943240740737</v>
      </c>
      <c r="B596" t="s">
        <v>1862</v>
      </c>
      <c r="C596" t="s">
        <v>14609</v>
      </c>
      <c r="D596" t="str">
        <f>VLOOKUP(deactivate_assem[[#This Row],[Full Name]],assembly_staff_import[],1,0)</f>
        <v>Nicole M Campagnano</v>
      </c>
      <c r="M596" t="s">
        <v>13361</v>
      </c>
      <c r="T596" t="s">
        <v>14610</v>
      </c>
      <c r="V596" t="s">
        <v>14611</v>
      </c>
      <c r="AH596" t="s">
        <v>65</v>
      </c>
      <c r="AI596" t="s">
        <v>10913</v>
      </c>
      <c r="AL596" t="s">
        <v>1237</v>
      </c>
      <c r="AY596" t="s">
        <v>14612</v>
      </c>
      <c r="AZ596" t="s">
        <v>546</v>
      </c>
      <c r="BA596" t="s">
        <v>14613</v>
      </c>
      <c r="BB596" t="s">
        <v>14614</v>
      </c>
      <c r="BD596" t="s">
        <v>72</v>
      </c>
      <c r="BG596" t="s">
        <v>14615</v>
      </c>
    </row>
    <row r="597" spans="1:59" x14ac:dyDescent="0.2">
      <c r="A597" s="1">
        <v>42618.943240740737</v>
      </c>
      <c r="B597" t="s">
        <v>1862</v>
      </c>
      <c r="C597" t="s">
        <v>14616</v>
      </c>
      <c r="D597" t="str">
        <f>VLOOKUP(deactivate_assem[[#This Row],[Full Name]],assembly_staff_import[],1,0)</f>
        <v>Brian J Paeglow</v>
      </c>
      <c r="M597" t="s">
        <v>14557</v>
      </c>
      <c r="T597" t="s">
        <v>14617</v>
      </c>
      <c r="V597" t="s">
        <v>14559</v>
      </c>
      <c r="AH597" t="s">
        <v>65</v>
      </c>
      <c r="AI597" t="s">
        <v>10913</v>
      </c>
      <c r="AL597" t="s">
        <v>1237</v>
      </c>
      <c r="AY597" t="s">
        <v>14618</v>
      </c>
      <c r="AZ597" t="s">
        <v>13805</v>
      </c>
      <c r="BA597" t="s">
        <v>14619</v>
      </c>
      <c r="BB597" t="s">
        <v>1241</v>
      </c>
      <c r="BD597" t="s">
        <v>72</v>
      </c>
      <c r="BG597" t="s">
        <v>14620</v>
      </c>
    </row>
    <row r="598" spans="1:59" x14ac:dyDescent="0.2">
      <c r="A598" s="1">
        <v>42618.943229166667</v>
      </c>
      <c r="B598" t="s">
        <v>1862</v>
      </c>
      <c r="C598" t="s">
        <v>14621</v>
      </c>
      <c r="D598" t="str">
        <f>VLOOKUP(deactivate_assem[[#This Row],[Full Name]],assembly_staff_import[],1,0)</f>
        <v>Timothy P Mc Hugh</v>
      </c>
      <c r="M598" t="s">
        <v>14557</v>
      </c>
      <c r="T598" t="s">
        <v>14622</v>
      </c>
      <c r="V598" t="s">
        <v>14623</v>
      </c>
      <c r="AH598" t="s">
        <v>65</v>
      </c>
      <c r="AI598" t="s">
        <v>10913</v>
      </c>
      <c r="AL598" t="s">
        <v>1237</v>
      </c>
      <c r="AY598" t="s">
        <v>14624</v>
      </c>
      <c r="AZ598" t="s">
        <v>4643</v>
      </c>
      <c r="BA598" t="s">
        <v>14625</v>
      </c>
      <c r="BB598" t="s">
        <v>1241</v>
      </c>
      <c r="BD598" t="s">
        <v>72</v>
      </c>
      <c r="BG598" t="s">
        <v>14626</v>
      </c>
    </row>
    <row r="599" spans="1:59" x14ac:dyDescent="0.2">
      <c r="A599" s="1">
        <v>42618.943229166667</v>
      </c>
      <c r="B599" t="s">
        <v>1862</v>
      </c>
      <c r="C599" t="s">
        <v>14627</v>
      </c>
      <c r="D599" t="str">
        <f>VLOOKUP(deactivate_assem[[#This Row],[Full Name]],assembly_staff_import[],1,0)</f>
        <v>Lisa A Calarco</v>
      </c>
      <c r="M599" t="s">
        <v>13361</v>
      </c>
      <c r="T599" t="s">
        <v>14628</v>
      </c>
      <c r="V599" t="s">
        <v>14629</v>
      </c>
      <c r="AH599" t="s">
        <v>65</v>
      </c>
      <c r="AI599" t="s">
        <v>10913</v>
      </c>
      <c r="AL599" t="s">
        <v>1237</v>
      </c>
      <c r="AY599" t="s">
        <v>14630</v>
      </c>
      <c r="AZ599" t="s">
        <v>2831</v>
      </c>
      <c r="BA599" t="s">
        <v>14631</v>
      </c>
      <c r="BB599" t="s">
        <v>14632</v>
      </c>
      <c r="BD599" t="s">
        <v>72</v>
      </c>
      <c r="BG599" t="s">
        <v>14633</v>
      </c>
    </row>
    <row r="600" spans="1:59" x14ac:dyDescent="0.2">
      <c r="A600" s="1">
        <v>42618.943229166667</v>
      </c>
      <c r="B600" t="s">
        <v>1862</v>
      </c>
      <c r="C600" t="s">
        <v>14634</v>
      </c>
      <c r="D600" t="str">
        <f>VLOOKUP(deactivate_assem[[#This Row],[Full Name]],assembly_staff_import[],1,0)</f>
        <v>Terri A Zaleski</v>
      </c>
      <c r="M600" t="s">
        <v>11236</v>
      </c>
      <c r="T600" t="s">
        <v>14635</v>
      </c>
      <c r="V600" t="s">
        <v>14636</v>
      </c>
      <c r="AH600" t="s">
        <v>65</v>
      </c>
      <c r="AI600" t="s">
        <v>10913</v>
      </c>
      <c r="AL600" t="s">
        <v>1237</v>
      </c>
      <c r="AY600" t="s">
        <v>14637</v>
      </c>
      <c r="AZ600" t="s">
        <v>14638</v>
      </c>
      <c r="BA600" t="s">
        <v>14639</v>
      </c>
      <c r="BB600" t="s">
        <v>13483</v>
      </c>
      <c r="BD600" t="s">
        <v>72</v>
      </c>
      <c r="BG600" t="s">
        <v>14640</v>
      </c>
    </row>
    <row r="601" spans="1:59" x14ac:dyDescent="0.2">
      <c r="A601" s="1">
        <v>42618.94321759259</v>
      </c>
      <c r="B601" t="s">
        <v>1862</v>
      </c>
      <c r="C601" t="s">
        <v>14641</v>
      </c>
      <c r="D601" t="str">
        <f>VLOOKUP(deactivate_assem[[#This Row],[Full Name]],assembly_staff_import[],1,0)</f>
        <v>Michael B Mirotznik</v>
      </c>
      <c r="L601" t="s">
        <v>11394</v>
      </c>
      <c r="M601" t="s">
        <v>11395</v>
      </c>
      <c r="N601" t="s">
        <v>63</v>
      </c>
      <c r="T601" t="s">
        <v>14642</v>
      </c>
      <c r="V601" t="s">
        <v>14435</v>
      </c>
      <c r="AH601" t="s">
        <v>65</v>
      </c>
      <c r="AI601" t="s">
        <v>10913</v>
      </c>
      <c r="AL601" t="s">
        <v>67</v>
      </c>
      <c r="AY601" t="s">
        <v>14643</v>
      </c>
      <c r="AZ601" t="s">
        <v>14644</v>
      </c>
      <c r="BA601" t="s">
        <v>14645</v>
      </c>
      <c r="BB601" t="s">
        <v>219</v>
      </c>
      <c r="BD601" t="s">
        <v>72</v>
      </c>
      <c r="BG601" t="s">
        <v>14646</v>
      </c>
    </row>
    <row r="602" spans="1:59" x14ac:dyDescent="0.2">
      <c r="A602" s="1">
        <v>42618.94321759259</v>
      </c>
      <c r="B602" t="s">
        <v>1862</v>
      </c>
      <c r="C602" t="s">
        <v>14647</v>
      </c>
      <c r="D602" t="str">
        <f>VLOOKUP(deactivate_assem[[#This Row],[Full Name]],assembly_staff_import[],1,0)</f>
        <v>Elizabeth M Liguori</v>
      </c>
      <c r="K602" t="s">
        <v>14648</v>
      </c>
      <c r="L602" t="s">
        <v>11740</v>
      </c>
      <c r="M602" t="s">
        <v>11741</v>
      </c>
      <c r="N602" t="s">
        <v>63</v>
      </c>
      <c r="T602" t="s">
        <v>14649</v>
      </c>
      <c r="AH602" t="s">
        <v>65</v>
      </c>
      <c r="AI602" t="s">
        <v>10913</v>
      </c>
      <c r="AL602" t="s">
        <v>67</v>
      </c>
      <c r="AY602" t="s">
        <v>14650</v>
      </c>
      <c r="AZ602" t="s">
        <v>2163</v>
      </c>
      <c r="BA602" t="s">
        <v>14651</v>
      </c>
      <c r="BB602" t="s">
        <v>426</v>
      </c>
      <c r="BD602" t="s">
        <v>72</v>
      </c>
      <c r="BG602" t="s">
        <v>14652</v>
      </c>
    </row>
    <row r="603" spans="1:59" x14ac:dyDescent="0.2">
      <c r="A603" s="1">
        <v>42618.94321759259</v>
      </c>
      <c r="B603" t="s">
        <v>1862</v>
      </c>
      <c r="C603" t="s">
        <v>14653</v>
      </c>
      <c r="D603" t="e">
        <f>VLOOKUP(deactivate_assem[[#This Row],[Full Name]],assembly_staff_import[],1,0)</f>
        <v>#N/A</v>
      </c>
      <c r="M603" t="s">
        <v>11236</v>
      </c>
      <c r="V603" t="s">
        <v>14654</v>
      </c>
      <c r="AH603" t="s">
        <v>65</v>
      </c>
      <c r="AI603" t="s">
        <v>10913</v>
      </c>
      <c r="AL603" t="s">
        <v>1237</v>
      </c>
      <c r="AY603" t="s">
        <v>14655</v>
      </c>
      <c r="AZ603" t="s">
        <v>14656</v>
      </c>
      <c r="BA603" t="s">
        <v>14657</v>
      </c>
      <c r="BB603" t="s">
        <v>14658</v>
      </c>
      <c r="BD603" t="s">
        <v>72</v>
      </c>
      <c r="BG603" t="s">
        <v>14659</v>
      </c>
    </row>
    <row r="604" spans="1:59" x14ac:dyDescent="0.2">
      <c r="A604" s="1">
        <v>42618.94321759259</v>
      </c>
      <c r="B604" t="s">
        <v>1862</v>
      </c>
      <c r="C604" t="s">
        <v>14660</v>
      </c>
      <c r="D604" t="str">
        <f>VLOOKUP(deactivate_assem[[#This Row],[Full Name]],assembly_staff_import[],1,0)</f>
        <v>Christina M Philo</v>
      </c>
      <c r="L604" t="s">
        <v>14661</v>
      </c>
      <c r="M604" t="s">
        <v>14662</v>
      </c>
      <c r="N604" t="s">
        <v>168</v>
      </c>
      <c r="T604" t="s">
        <v>14663</v>
      </c>
      <c r="V604" t="s">
        <v>14664</v>
      </c>
      <c r="AH604" t="s">
        <v>65</v>
      </c>
      <c r="AI604" t="s">
        <v>10913</v>
      </c>
      <c r="AL604" t="s">
        <v>67</v>
      </c>
      <c r="AM604" t="s">
        <v>284</v>
      </c>
      <c r="AY604" t="s">
        <v>14665</v>
      </c>
      <c r="AZ604" t="s">
        <v>14666</v>
      </c>
      <c r="BA604" t="s">
        <v>14667</v>
      </c>
      <c r="BB604" t="s">
        <v>11681</v>
      </c>
      <c r="BD604" t="s">
        <v>72</v>
      </c>
      <c r="BG604" t="s">
        <v>14668</v>
      </c>
    </row>
    <row r="605" spans="1:59" x14ac:dyDescent="0.2">
      <c r="A605" s="1">
        <v>42618.943206018521</v>
      </c>
      <c r="B605" t="s">
        <v>1862</v>
      </c>
      <c r="C605" t="s">
        <v>14669</v>
      </c>
      <c r="D605" t="e">
        <f>VLOOKUP(deactivate_assem[[#This Row],[Full Name]],assembly_staff_import[],1,0)</f>
        <v>#N/A</v>
      </c>
      <c r="L605" t="s">
        <v>11748</v>
      </c>
      <c r="M605" t="s">
        <v>14670</v>
      </c>
      <c r="N605" t="s">
        <v>63</v>
      </c>
      <c r="V605" t="s">
        <v>14671</v>
      </c>
      <c r="AH605" t="s">
        <v>65</v>
      </c>
      <c r="AI605" t="s">
        <v>10913</v>
      </c>
      <c r="AL605" t="s">
        <v>67</v>
      </c>
      <c r="AY605" t="s">
        <v>14672</v>
      </c>
      <c r="AZ605" t="s">
        <v>5378</v>
      </c>
      <c r="BA605" t="s">
        <v>14673</v>
      </c>
      <c r="BB605" t="s">
        <v>11033</v>
      </c>
      <c r="BD605" t="s">
        <v>72</v>
      </c>
      <c r="BG605" t="s">
        <v>14674</v>
      </c>
    </row>
    <row r="606" spans="1:59" x14ac:dyDescent="0.2">
      <c r="A606" s="1">
        <v>42618.943206018521</v>
      </c>
      <c r="B606" t="s">
        <v>1862</v>
      </c>
      <c r="C606" t="s">
        <v>14675</v>
      </c>
      <c r="D606" t="e">
        <f>VLOOKUP(deactivate_assem[[#This Row],[Full Name]],assembly_staff_import[],1,0)</f>
        <v>#N/A</v>
      </c>
      <c r="L606" t="s">
        <v>11403</v>
      </c>
      <c r="M606" t="s">
        <v>14517</v>
      </c>
      <c r="N606" t="s">
        <v>168</v>
      </c>
      <c r="V606" t="s">
        <v>14494</v>
      </c>
      <c r="AH606" t="s">
        <v>65</v>
      </c>
      <c r="AI606" t="s">
        <v>10913</v>
      </c>
      <c r="AL606" t="s">
        <v>67</v>
      </c>
      <c r="AY606" t="s">
        <v>14676</v>
      </c>
      <c r="AZ606" t="s">
        <v>14677</v>
      </c>
      <c r="BA606" t="s">
        <v>14678</v>
      </c>
      <c r="BB606" t="s">
        <v>11249</v>
      </c>
      <c r="BD606" t="s">
        <v>72</v>
      </c>
      <c r="BG606" t="s">
        <v>14679</v>
      </c>
    </row>
    <row r="607" spans="1:59" x14ac:dyDescent="0.2">
      <c r="A607" s="1">
        <v>42618.943206018521</v>
      </c>
      <c r="B607" t="s">
        <v>1862</v>
      </c>
      <c r="C607" t="s">
        <v>14680</v>
      </c>
      <c r="D607" t="e">
        <f>VLOOKUP(deactivate_assem[[#This Row],[Full Name]],assembly_staff_import[],1,0)</f>
        <v>#N/A</v>
      </c>
      <c r="M607" t="s">
        <v>11236</v>
      </c>
      <c r="AH607" t="s">
        <v>65</v>
      </c>
      <c r="AI607" t="s">
        <v>10913</v>
      </c>
      <c r="AL607" t="s">
        <v>1237</v>
      </c>
      <c r="AY607" t="s">
        <v>14681</v>
      </c>
      <c r="AZ607" t="s">
        <v>14682</v>
      </c>
      <c r="BA607" t="s">
        <v>14683</v>
      </c>
      <c r="BB607" t="s">
        <v>11240</v>
      </c>
      <c r="BD607" t="s">
        <v>72</v>
      </c>
      <c r="BG607" t="s">
        <v>14684</v>
      </c>
    </row>
    <row r="608" spans="1:59" x14ac:dyDescent="0.2">
      <c r="A608" s="1">
        <v>42618.943206018521</v>
      </c>
      <c r="B608" t="s">
        <v>1862</v>
      </c>
      <c r="C608" t="s">
        <v>14685</v>
      </c>
      <c r="D608" t="str">
        <f>VLOOKUP(deactivate_assem[[#This Row],[Full Name]],assembly_staff_import[],1,0)</f>
        <v>Michele J Mccarthy</v>
      </c>
      <c r="L608" t="s">
        <v>14661</v>
      </c>
      <c r="M608" t="s">
        <v>14662</v>
      </c>
      <c r="N608" t="s">
        <v>63</v>
      </c>
      <c r="T608" t="s">
        <v>14686</v>
      </c>
      <c r="V608" t="s">
        <v>14687</v>
      </c>
      <c r="AH608" t="s">
        <v>65</v>
      </c>
      <c r="AI608" t="s">
        <v>10913</v>
      </c>
      <c r="AL608" t="s">
        <v>67</v>
      </c>
      <c r="AY608" t="s">
        <v>14688</v>
      </c>
      <c r="AZ608" t="s">
        <v>14689</v>
      </c>
      <c r="BA608" t="s">
        <v>5874</v>
      </c>
      <c r="BB608" t="s">
        <v>10989</v>
      </c>
      <c r="BD608" t="s">
        <v>72</v>
      </c>
      <c r="BG608" t="s">
        <v>14690</v>
      </c>
    </row>
    <row r="609" spans="1:59" x14ac:dyDescent="0.2">
      <c r="A609" s="1">
        <v>42618.943206018521</v>
      </c>
      <c r="B609" t="s">
        <v>1862</v>
      </c>
      <c r="C609" t="s">
        <v>14691</v>
      </c>
      <c r="D609" t="str">
        <f>VLOOKUP(deactivate_assem[[#This Row],[Full Name]],assembly_staff_import[],1,0)</f>
        <v>Joanne G Sold</v>
      </c>
      <c r="L609" t="s">
        <v>12780</v>
      </c>
      <c r="M609" t="s">
        <v>12781</v>
      </c>
      <c r="N609" t="s">
        <v>63</v>
      </c>
      <c r="T609" t="s">
        <v>14692</v>
      </c>
      <c r="V609" t="s">
        <v>14693</v>
      </c>
      <c r="AH609" t="s">
        <v>65</v>
      </c>
      <c r="AI609" t="s">
        <v>10913</v>
      </c>
      <c r="AL609" t="s">
        <v>67</v>
      </c>
      <c r="AM609" t="s">
        <v>68</v>
      </c>
      <c r="AY609" t="s">
        <v>14694</v>
      </c>
      <c r="AZ609" t="s">
        <v>14695</v>
      </c>
      <c r="BA609" t="s">
        <v>14696</v>
      </c>
      <c r="BB609" t="s">
        <v>236</v>
      </c>
      <c r="BD609" t="s">
        <v>72</v>
      </c>
      <c r="BG609" t="s">
        <v>14697</v>
      </c>
    </row>
    <row r="610" spans="1:59" x14ac:dyDescent="0.2">
      <c r="A610" s="1">
        <v>42618.943206018521</v>
      </c>
      <c r="B610" t="s">
        <v>1862</v>
      </c>
      <c r="C610" t="s">
        <v>14698</v>
      </c>
      <c r="D610" t="str">
        <f>VLOOKUP(deactivate_assem[[#This Row],[Full Name]],assembly_staff_import[],1,0)</f>
        <v>R. Bryan Franke</v>
      </c>
      <c r="M610" t="s">
        <v>11511</v>
      </c>
      <c r="T610" t="s">
        <v>14699</v>
      </c>
      <c r="V610" t="s">
        <v>14700</v>
      </c>
      <c r="AH610" t="s">
        <v>65</v>
      </c>
      <c r="AI610" t="s">
        <v>10913</v>
      </c>
      <c r="AL610" t="s">
        <v>1237</v>
      </c>
      <c r="AY610" t="s">
        <v>14701</v>
      </c>
      <c r="AZ610" t="s">
        <v>14702</v>
      </c>
      <c r="BA610" t="s">
        <v>14703</v>
      </c>
      <c r="BB610" t="s">
        <v>11516</v>
      </c>
      <c r="BD610" t="s">
        <v>72</v>
      </c>
      <c r="BG610" t="s">
        <v>14704</v>
      </c>
    </row>
    <row r="611" spans="1:59" x14ac:dyDescent="0.2">
      <c r="A611" s="1">
        <v>42618.943194444437</v>
      </c>
      <c r="B611" t="s">
        <v>1862</v>
      </c>
      <c r="C611" t="s">
        <v>14705</v>
      </c>
      <c r="D611" t="e">
        <f>VLOOKUP(deactivate_assem[[#This Row],[Full Name]],assembly_staff_import[],1,0)</f>
        <v>#N/A</v>
      </c>
      <c r="L611" t="s">
        <v>11403</v>
      </c>
      <c r="M611" t="s">
        <v>14517</v>
      </c>
      <c r="N611" t="s">
        <v>63</v>
      </c>
      <c r="V611" t="s">
        <v>14706</v>
      </c>
      <c r="AH611" t="s">
        <v>65</v>
      </c>
      <c r="AI611" t="s">
        <v>10913</v>
      </c>
      <c r="AL611" t="s">
        <v>67</v>
      </c>
      <c r="AY611" t="s">
        <v>14707</v>
      </c>
      <c r="AZ611" t="s">
        <v>1026</v>
      </c>
      <c r="BA611" t="s">
        <v>1183</v>
      </c>
      <c r="BB611" t="s">
        <v>10971</v>
      </c>
      <c r="BD611" t="s">
        <v>72</v>
      </c>
      <c r="BG611" t="s">
        <v>14708</v>
      </c>
    </row>
    <row r="612" spans="1:59" x14ac:dyDescent="0.2">
      <c r="A612" s="1">
        <v>42618.943194444437</v>
      </c>
      <c r="B612" t="s">
        <v>1862</v>
      </c>
      <c r="C612" t="s">
        <v>14709</v>
      </c>
      <c r="D612" t="str">
        <f>VLOOKUP(deactivate_assem[[#This Row],[Full Name]],assembly_staff_import[],1,0)</f>
        <v>Tiffany M Card</v>
      </c>
      <c r="L612" t="s">
        <v>14661</v>
      </c>
      <c r="M612" t="s">
        <v>14662</v>
      </c>
      <c r="N612" t="s">
        <v>63</v>
      </c>
      <c r="T612" t="s">
        <v>14710</v>
      </c>
      <c r="V612" t="s">
        <v>14687</v>
      </c>
      <c r="AH612" t="s">
        <v>65</v>
      </c>
      <c r="AI612" t="s">
        <v>10913</v>
      </c>
      <c r="AL612" t="s">
        <v>67</v>
      </c>
      <c r="AM612" t="s">
        <v>68</v>
      </c>
      <c r="AY612" t="s">
        <v>14711</v>
      </c>
      <c r="AZ612" t="s">
        <v>4111</v>
      </c>
      <c r="BA612" t="s">
        <v>629</v>
      </c>
      <c r="BB612" t="s">
        <v>236</v>
      </c>
      <c r="BD612" t="s">
        <v>72</v>
      </c>
      <c r="BG612" t="s">
        <v>14712</v>
      </c>
    </row>
    <row r="613" spans="1:59" x14ac:dyDescent="0.2">
      <c r="A613" s="1">
        <v>42618.943194444437</v>
      </c>
      <c r="B613" t="s">
        <v>1862</v>
      </c>
      <c r="C613" t="s">
        <v>14713</v>
      </c>
      <c r="D613" t="str">
        <f>VLOOKUP(deactivate_assem[[#This Row],[Full Name]],assembly_staff_import[],1,0)</f>
        <v>Aida G Maldonado-Torres</v>
      </c>
      <c r="M613" t="s">
        <v>11199</v>
      </c>
      <c r="T613" t="s">
        <v>14714</v>
      </c>
      <c r="V613" t="s">
        <v>14284</v>
      </c>
      <c r="AH613" t="s">
        <v>65</v>
      </c>
      <c r="AI613" t="s">
        <v>10913</v>
      </c>
      <c r="AL613" t="s">
        <v>1237</v>
      </c>
      <c r="AY613" t="s">
        <v>14715</v>
      </c>
      <c r="AZ613" t="s">
        <v>14716</v>
      </c>
      <c r="BA613" t="s">
        <v>14717</v>
      </c>
      <c r="BB613" t="s">
        <v>14718</v>
      </c>
      <c r="BD613" t="s">
        <v>72</v>
      </c>
      <c r="BG613" t="s">
        <v>14719</v>
      </c>
    </row>
    <row r="614" spans="1:59" x14ac:dyDescent="0.2">
      <c r="A614" s="1">
        <v>42618.943194444437</v>
      </c>
      <c r="B614" t="s">
        <v>1862</v>
      </c>
      <c r="C614" t="s">
        <v>14720</v>
      </c>
      <c r="D614" t="str">
        <f>VLOOKUP(deactivate_assem[[#This Row],[Full Name]],assembly_staff_import[],1,0)</f>
        <v>Alyssa S Jacobs</v>
      </c>
      <c r="L614" t="s">
        <v>12780</v>
      </c>
      <c r="M614" t="s">
        <v>12781</v>
      </c>
      <c r="N614" t="s">
        <v>63</v>
      </c>
      <c r="T614" t="s">
        <v>14721</v>
      </c>
      <c r="V614" t="s">
        <v>14693</v>
      </c>
      <c r="AH614" t="s">
        <v>65</v>
      </c>
      <c r="AI614" t="s">
        <v>10913</v>
      </c>
      <c r="AL614" t="s">
        <v>67</v>
      </c>
      <c r="AY614" t="s">
        <v>14722</v>
      </c>
      <c r="AZ614" t="s">
        <v>14723</v>
      </c>
      <c r="BA614" t="s">
        <v>14724</v>
      </c>
      <c r="BB614" t="s">
        <v>11972</v>
      </c>
      <c r="BD614" t="s">
        <v>72</v>
      </c>
      <c r="BG614" t="s">
        <v>14725</v>
      </c>
    </row>
    <row r="615" spans="1:59" x14ac:dyDescent="0.2">
      <c r="A615" s="1">
        <v>42618.943194444437</v>
      </c>
      <c r="B615" t="s">
        <v>1862</v>
      </c>
      <c r="C615" t="s">
        <v>14726</v>
      </c>
      <c r="D615" t="str">
        <f>VLOOKUP(deactivate_assem[[#This Row],[Full Name]],assembly_staff_import[],1,0)</f>
        <v>Maria Dowd-Resler</v>
      </c>
      <c r="M615" t="s">
        <v>11348</v>
      </c>
      <c r="T615" t="s">
        <v>14727</v>
      </c>
      <c r="V615" t="s">
        <v>14700</v>
      </c>
      <c r="AH615" t="s">
        <v>65</v>
      </c>
      <c r="AI615" t="s">
        <v>10913</v>
      </c>
      <c r="AL615" t="s">
        <v>1237</v>
      </c>
      <c r="AY615" t="s">
        <v>14728</v>
      </c>
      <c r="AZ615" t="s">
        <v>2763</v>
      </c>
      <c r="BA615" t="s">
        <v>14729</v>
      </c>
      <c r="BB615" t="s">
        <v>14730</v>
      </c>
      <c r="BD615" t="s">
        <v>72</v>
      </c>
      <c r="BG615" t="s">
        <v>14731</v>
      </c>
    </row>
    <row r="616" spans="1:59" x14ac:dyDescent="0.2">
      <c r="A616" s="1">
        <v>42618.943194444437</v>
      </c>
      <c r="B616" t="s">
        <v>1862</v>
      </c>
      <c r="C616" t="s">
        <v>14732</v>
      </c>
      <c r="D616" t="str">
        <f>VLOOKUP(deactivate_assem[[#This Row],[Full Name]],assembly_staff_import[],1,0)</f>
        <v>Brianne P O'Leary</v>
      </c>
      <c r="L616" t="s">
        <v>13853</v>
      </c>
      <c r="M616" t="s">
        <v>13854</v>
      </c>
      <c r="N616" t="s">
        <v>63</v>
      </c>
      <c r="T616" t="s">
        <v>14733</v>
      </c>
      <c r="V616" t="s">
        <v>14734</v>
      </c>
      <c r="AH616" t="s">
        <v>65</v>
      </c>
      <c r="AI616" t="s">
        <v>10913</v>
      </c>
      <c r="AL616" t="s">
        <v>67</v>
      </c>
      <c r="AY616" t="s">
        <v>14735</v>
      </c>
      <c r="AZ616" t="s">
        <v>14736</v>
      </c>
      <c r="BA616" t="s">
        <v>1250</v>
      </c>
      <c r="BB616" t="s">
        <v>14737</v>
      </c>
      <c r="BD616" t="s">
        <v>72</v>
      </c>
      <c r="BG616" t="s">
        <v>14738</v>
      </c>
    </row>
    <row r="617" spans="1:59" x14ac:dyDescent="0.2">
      <c r="A617" s="1">
        <v>42618.943194444437</v>
      </c>
      <c r="B617" t="s">
        <v>1862</v>
      </c>
      <c r="C617" t="s">
        <v>14739</v>
      </c>
      <c r="D617" t="e">
        <f>VLOOKUP(deactivate_assem[[#This Row],[Full Name]],assembly_staff_import[],1,0)</f>
        <v>#N/A</v>
      </c>
      <c r="L617" t="s">
        <v>11403</v>
      </c>
      <c r="M617" t="s">
        <v>14517</v>
      </c>
      <c r="N617" t="s">
        <v>168</v>
      </c>
      <c r="V617" t="s">
        <v>14494</v>
      </c>
      <c r="AH617" t="s">
        <v>65</v>
      </c>
      <c r="AI617" t="s">
        <v>10913</v>
      </c>
      <c r="AL617" t="s">
        <v>67</v>
      </c>
      <c r="AY617" t="s">
        <v>14740</v>
      </c>
      <c r="AZ617" t="s">
        <v>14741</v>
      </c>
      <c r="BA617" t="s">
        <v>14742</v>
      </c>
      <c r="BB617" t="s">
        <v>11400</v>
      </c>
      <c r="BD617" t="s">
        <v>72</v>
      </c>
      <c r="BG617" t="s">
        <v>14743</v>
      </c>
    </row>
    <row r="618" spans="1:59" x14ac:dyDescent="0.2">
      <c r="A618" s="1">
        <v>42618.943182870367</v>
      </c>
      <c r="B618" t="s">
        <v>1862</v>
      </c>
      <c r="C618" t="s">
        <v>14744</v>
      </c>
      <c r="D618" t="e">
        <f>VLOOKUP(deactivate_assem[[#This Row],[Full Name]],assembly_staff_import[],1,0)</f>
        <v>#N/A</v>
      </c>
      <c r="M618" t="s">
        <v>11199</v>
      </c>
      <c r="V618" t="s">
        <v>14284</v>
      </c>
      <c r="AH618" t="s">
        <v>65</v>
      </c>
      <c r="AI618" t="s">
        <v>10913</v>
      </c>
      <c r="AL618" t="s">
        <v>1237</v>
      </c>
      <c r="AY618" t="s">
        <v>14745</v>
      </c>
      <c r="AZ618" t="s">
        <v>14746</v>
      </c>
      <c r="BA618" t="s">
        <v>14747</v>
      </c>
      <c r="BB618" t="s">
        <v>2510</v>
      </c>
      <c r="BD618" t="s">
        <v>72</v>
      </c>
      <c r="BG618" t="s">
        <v>14748</v>
      </c>
    </row>
    <row r="619" spans="1:59" x14ac:dyDescent="0.2">
      <c r="A619" s="1">
        <v>42618.943182870367</v>
      </c>
      <c r="B619" t="s">
        <v>1862</v>
      </c>
      <c r="C619" t="s">
        <v>14749</v>
      </c>
      <c r="D619" t="str">
        <f>VLOOKUP(deactivate_assem[[#This Row],[Full Name]],assembly_staff_import[],1,0)</f>
        <v>Yisroel E Weiss</v>
      </c>
      <c r="L619" t="s">
        <v>11531</v>
      </c>
      <c r="M619" t="s">
        <v>11532</v>
      </c>
      <c r="N619" t="s">
        <v>63</v>
      </c>
      <c r="T619" t="s">
        <v>14750</v>
      </c>
      <c r="V619" t="s">
        <v>2207</v>
      </c>
      <c r="AH619" t="s">
        <v>65</v>
      </c>
      <c r="AI619" t="s">
        <v>10913</v>
      </c>
      <c r="AL619" t="s">
        <v>67</v>
      </c>
      <c r="AY619" t="s">
        <v>14751</v>
      </c>
      <c r="AZ619" t="s">
        <v>14752</v>
      </c>
      <c r="BA619" t="s">
        <v>3904</v>
      </c>
      <c r="BB619" t="s">
        <v>426</v>
      </c>
      <c r="BD619" t="s">
        <v>72</v>
      </c>
      <c r="BG619" t="s">
        <v>14753</v>
      </c>
    </row>
    <row r="620" spans="1:59" x14ac:dyDescent="0.2">
      <c r="A620" s="1">
        <v>42618.943182870367</v>
      </c>
      <c r="B620" t="s">
        <v>1862</v>
      </c>
      <c r="C620" t="s">
        <v>14754</v>
      </c>
      <c r="D620" t="str">
        <f>VLOOKUP(deactivate_assem[[#This Row],[Full Name]],assembly_staff_import[],1,0)</f>
        <v>Kerri A Biche</v>
      </c>
      <c r="M620" t="s">
        <v>11511</v>
      </c>
      <c r="T620" t="s">
        <v>14755</v>
      </c>
      <c r="V620" t="s">
        <v>14700</v>
      </c>
      <c r="AH620" t="s">
        <v>65</v>
      </c>
      <c r="AI620" t="s">
        <v>10913</v>
      </c>
      <c r="AL620" t="s">
        <v>1237</v>
      </c>
      <c r="AY620" t="s">
        <v>14756</v>
      </c>
      <c r="AZ620" t="s">
        <v>14757</v>
      </c>
      <c r="BA620" t="s">
        <v>14758</v>
      </c>
      <c r="BB620" t="s">
        <v>14759</v>
      </c>
      <c r="BD620" t="s">
        <v>72</v>
      </c>
      <c r="BG620" t="s">
        <v>14760</v>
      </c>
    </row>
    <row r="621" spans="1:59" x14ac:dyDescent="0.2">
      <c r="A621" s="1">
        <v>42618.943182870367</v>
      </c>
      <c r="B621" t="s">
        <v>1862</v>
      </c>
      <c r="C621" t="s">
        <v>14761</v>
      </c>
      <c r="D621" t="str">
        <f>VLOOKUP(deactivate_assem[[#This Row],[Full Name]],assembly_staff_import[],1,0)</f>
        <v>Michael O Gaffney</v>
      </c>
      <c r="M621" t="s">
        <v>14557</v>
      </c>
      <c r="T621" t="s">
        <v>14762</v>
      </c>
      <c r="V621" t="s">
        <v>14559</v>
      </c>
      <c r="AH621" t="s">
        <v>65</v>
      </c>
      <c r="AI621" t="s">
        <v>10913</v>
      </c>
      <c r="AL621" t="s">
        <v>1237</v>
      </c>
      <c r="AY621" t="s">
        <v>14763</v>
      </c>
      <c r="AZ621" t="s">
        <v>14764</v>
      </c>
      <c r="BA621" t="s">
        <v>14765</v>
      </c>
      <c r="BB621" t="s">
        <v>5183</v>
      </c>
      <c r="BD621" t="s">
        <v>72</v>
      </c>
      <c r="BG621" t="s">
        <v>14766</v>
      </c>
    </row>
    <row r="622" spans="1:59" x14ac:dyDescent="0.2">
      <c r="A622" s="1">
        <v>42618.943182870367</v>
      </c>
      <c r="B622" t="s">
        <v>1862</v>
      </c>
      <c r="C622" t="s">
        <v>14767</v>
      </c>
      <c r="D622" t="str">
        <f>VLOOKUP(deactivate_assem[[#This Row],[Full Name]],assembly_staff_import[],1,0)</f>
        <v>Laura Koennecke</v>
      </c>
      <c r="M622" t="s">
        <v>11199</v>
      </c>
      <c r="T622" t="s">
        <v>14768</v>
      </c>
      <c r="V622" t="s">
        <v>14284</v>
      </c>
      <c r="AH622" t="s">
        <v>65</v>
      </c>
      <c r="AI622" t="s">
        <v>10913</v>
      </c>
      <c r="AL622" t="s">
        <v>1237</v>
      </c>
      <c r="AY622" t="s">
        <v>14769</v>
      </c>
      <c r="AZ622" t="s">
        <v>14770</v>
      </c>
      <c r="BA622" t="s">
        <v>14771</v>
      </c>
      <c r="BB622" t="s">
        <v>14772</v>
      </c>
      <c r="BD622" t="s">
        <v>72</v>
      </c>
      <c r="BG622" t="s">
        <v>14773</v>
      </c>
    </row>
    <row r="623" spans="1:59" x14ac:dyDescent="0.2">
      <c r="A623" s="1">
        <v>42618.943182870367</v>
      </c>
      <c r="B623" t="s">
        <v>1862</v>
      </c>
      <c r="C623" t="s">
        <v>14774</v>
      </c>
      <c r="D623" t="e">
        <f>VLOOKUP(deactivate_assem[[#This Row],[Full Name]],assembly_staff_import[],1,0)</f>
        <v>#N/A</v>
      </c>
      <c r="L623" t="s">
        <v>11531</v>
      </c>
      <c r="M623" t="s">
        <v>11532</v>
      </c>
      <c r="N623" t="s">
        <v>63</v>
      </c>
      <c r="V623" t="s">
        <v>2207</v>
      </c>
      <c r="AH623" t="s">
        <v>65</v>
      </c>
      <c r="AI623" t="s">
        <v>10913</v>
      </c>
      <c r="AL623" t="s">
        <v>67</v>
      </c>
      <c r="AY623" t="s">
        <v>14775</v>
      </c>
      <c r="AZ623" t="s">
        <v>14776</v>
      </c>
      <c r="BA623" t="s">
        <v>14777</v>
      </c>
      <c r="BB623" t="s">
        <v>11033</v>
      </c>
      <c r="BD623" t="s">
        <v>72</v>
      </c>
      <c r="BG623" t="s">
        <v>14778</v>
      </c>
    </row>
    <row r="624" spans="1:59" x14ac:dyDescent="0.2">
      <c r="A624" s="1">
        <v>42618.943171296298</v>
      </c>
      <c r="B624" t="s">
        <v>1862</v>
      </c>
      <c r="C624" t="s">
        <v>14779</v>
      </c>
      <c r="D624" t="str">
        <f>VLOOKUP(deactivate_assem[[#This Row],[Full Name]],assembly_staff_import[],1,0)</f>
        <v>Scott D Provost</v>
      </c>
      <c r="M624" t="s">
        <v>11134</v>
      </c>
      <c r="T624" t="s">
        <v>14780</v>
      </c>
      <c r="V624" t="s">
        <v>14781</v>
      </c>
      <c r="AH624" t="s">
        <v>65</v>
      </c>
      <c r="AI624" t="s">
        <v>10913</v>
      </c>
      <c r="AL624" t="s">
        <v>1237</v>
      </c>
      <c r="AY624" t="s">
        <v>14782</v>
      </c>
      <c r="AZ624" t="s">
        <v>11453</v>
      </c>
      <c r="BA624" t="s">
        <v>14783</v>
      </c>
      <c r="BB624" t="s">
        <v>14784</v>
      </c>
      <c r="BD624" t="s">
        <v>72</v>
      </c>
      <c r="BG624" t="s">
        <v>14785</v>
      </c>
    </row>
    <row r="625" spans="1:59" x14ac:dyDescent="0.2">
      <c r="A625" s="1">
        <v>42618.943171296298</v>
      </c>
      <c r="B625" t="s">
        <v>1862</v>
      </c>
      <c r="C625" t="s">
        <v>14786</v>
      </c>
      <c r="D625" t="str">
        <f>VLOOKUP(deactivate_assem[[#This Row],[Full Name]],assembly_staff_import[],1,0)</f>
        <v>Jason R Klau</v>
      </c>
      <c r="M625" t="s">
        <v>13491</v>
      </c>
      <c r="T625" t="s">
        <v>14787</v>
      </c>
      <c r="V625" t="s">
        <v>14284</v>
      </c>
      <c r="AH625" t="s">
        <v>65</v>
      </c>
      <c r="AI625" t="s">
        <v>10913</v>
      </c>
      <c r="AL625" t="s">
        <v>1237</v>
      </c>
      <c r="AY625" t="s">
        <v>14788</v>
      </c>
      <c r="AZ625" t="s">
        <v>14789</v>
      </c>
      <c r="BA625" t="s">
        <v>14790</v>
      </c>
      <c r="BB625" t="s">
        <v>13496</v>
      </c>
      <c r="BD625" t="s">
        <v>72</v>
      </c>
      <c r="BG625" t="s">
        <v>14791</v>
      </c>
    </row>
    <row r="626" spans="1:59" x14ac:dyDescent="0.2">
      <c r="A626" s="1">
        <v>42618.943171296298</v>
      </c>
      <c r="B626" t="s">
        <v>1862</v>
      </c>
      <c r="C626" t="s">
        <v>14792</v>
      </c>
      <c r="D626" t="str">
        <f>VLOOKUP(deactivate_assem[[#This Row],[Full Name]],assembly_staff_import[],1,0)</f>
        <v>David G Cole</v>
      </c>
      <c r="M626" t="s">
        <v>14557</v>
      </c>
      <c r="T626" t="s">
        <v>14793</v>
      </c>
      <c r="V626" t="s">
        <v>14559</v>
      </c>
      <c r="AH626" t="s">
        <v>65</v>
      </c>
      <c r="AI626" t="s">
        <v>10913</v>
      </c>
      <c r="AL626" t="s">
        <v>1237</v>
      </c>
      <c r="AY626" t="s">
        <v>14794</v>
      </c>
      <c r="AZ626" t="s">
        <v>14795</v>
      </c>
      <c r="BA626" t="s">
        <v>14796</v>
      </c>
      <c r="BB626" t="s">
        <v>1241</v>
      </c>
      <c r="BD626" t="s">
        <v>72</v>
      </c>
      <c r="BG626" t="s">
        <v>14797</v>
      </c>
    </row>
    <row r="627" spans="1:59" x14ac:dyDescent="0.2">
      <c r="A627" s="1">
        <v>42618.943171296298</v>
      </c>
      <c r="B627" t="s">
        <v>1862</v>
      </c>
      <c r="C627" t="s">
        <v>14798</v>
      </c>
      <c r="D627" t="str">
        <f>VLOOKUP(deactivate_assem[[#This Row],[Full Name]],assembly_staff_import[],1,0)</f>
        <v>Dennis P O'Toole</v>
      </c>
      <c r="M627" t="s">
        <v>11134</v>
      </c>
      <c r="T627" t="s">
        <v>14799</v>
      </c>
      <c r="V627" t="s">
        <v>14800</v>
      </c>
      <c r="AH627" t="s">
        <v>65</v>
      </c>
      <c r="AI627" t="s">
        <v>10913</v>
      </c>
      <c r="AL627" t="s">
        <v>1237</v>
      </c>
      <c r="AY627" t="s">
        <v>14801</v>
      </c>
      <c r="AZ627" t="s">
        <v>8005</v>
      </c>
      <c r="BA627" t="s">
        <v>14802</v>
      </c>
      <c r="BB627" t="s">
        <v>14803</v>
      </c>
      <c r="BD627" t="s">
        <v>72</v>
      </c>
      <c r="BG627" t="s">
        <v>14804</v>
      </c>
    </row>
    <row r="628" spans="1:59" x14ac:dyDescent="0.2">
      <c r="A628" s="1">
        <v>42618.943159722221</v>
      </c>
      <c r="B628" t="s">
        <v>1862</v>
      </c>
      <c r="C628" t="s">
        <v>14805</v>
      </c>
      <c r="D628" t="str">
        <f>VLOOKUP(deactivate_assem[[#This Row],[Full Name]],assembly_staff_import[],1,0)</f>
        <v>Amber L Fulmer</v>
      </c>
      <c r="M628" t="s">
        <v>11199</v>
      </c>
      <c r="T628" t="s">
        <v>14806</v>
      </c>
      <c r="V628" t="s">
        <v>14284</v>
      </c>
      <c r="AH628" t="s">
        <v>65</v>
      </c>
      <c r="AI628" t="s">
        <v>10913</v>
      </c>
      <c r="AL628" t="s">
        <v>1237</v>
      </c>
      <c r="AY628" t="s">
        <v>14807</v>
      </c>
      <c r="AZ628" t="s">
        <v>14808</v>
      </c>
      <c r="BA628" t="s">
        <v>14809</v>
      </c>
      <c r="BB628" t="s">
        <v>14810</v>
      </c>
      <c r="BD628" t="s">
        <v>72</v>
      </c>
      <c r="BG628" t="s">
        <v>14811</v>
      </c>
    </row>
    <row r="629" spans="1:59" x14ac:dyDescent="0.2">
      <c r="A629" s="1">
        <v>42618.943159722221</v>
      </c>
      <c r="B629" t="s">
        <v>1862</v>
      </c>
      <c r="C629" t="s">
        <v>14812</v>
      </c>
      <c r="D629" t="str">
        <f>VLOOKUP(deactivate_assem[[#This Row],[Full Name]],assembly_staff_import[],1,0)</f>
        <v>Marc A Bohley</v>
      </c>
      <c r="M629" t="s">
        <v>14557</v>
      </c>
      <c r="T629" t="s">
        <v>14813</v>
      </c>
      <c r="V629" t="s">
        <v>14559</v>
      </c>
      <c r="AH629" t="s">
        <v>65</v>
      </c>
      <c r="AI629" t="s">
        <v>10913</v>
      </c>
      <c r="AL629" t="s">
        <v>1237</v>
      </c>
      <c r="AY629" t="s">
        <v>14814</v>
      </c>
      <c r="AZ629" t="s">
        <v>7386</v>
      </c>
      <c r="BA629" t="s">
        <v>14815</v>
      </c>
      <c r="BB629" t="s">
        <v>1241</v>
      </c>
      <c r="BD629" t="s">
        <v>72</v>
      </c>
      <c r="BG629" t="s">
        <v>14816</v>
      </c>
    </row>
    <row r="630" spans="1:59" x14ac:dyDescent="0.2">
      <c r="A630" s="1">
        <v>42618.943159722221</v>
      </c>
      <c r="B630" t="s">
        <v>1862</v>
      </c>
      <c r="C630" t="s">
        <v>14817</v>
      </c>
      <c r="D630" t="str">
        <f>VLOOKUP(deactivate_assem[[#This Row],[Full Name]],assembly_staff_import[],1,0)</f>
        <v>Brian T Williams</v>
      </c>
      <c r="M630" t="s">
        <v>11236</v>
      </c>
      <c r="T630" t="s">
        <v>14818</v>
      </c>
      <c r="V630" t="s">
        <v>14819</v>
      </c>
      <c r="AH630" t="s">
        <v>65</v>
      </c>
      <c r="AI630" t="s">
        <v>10913</v>
      </c>
      <c r="AL630" t="s">
        <v>1237</v>
      </c>
      <c r="AY630" t="s">
        <v>14820</v>
      </c>
      <c r="AZ630" t="s">
        <v>2776</v>
      </c>
      <c r="BA630" t="s">
        <v>541</v>
      </c>
      <c r="BB630" t="s">
        <v>14821</v>
      </c>
      <c r="BD630" t="s">
        <v>72</v>
      </c>
      <c r="BG630" t="s">
        <v>14822</v>
      </c>
    </row>
    <row r="631" spans="1:59" x14ac:dyDescent="0.2">
      <c r="A631" s="1">
        <v>42618.943159722221</v>
      </c>
      <c r="B631" t="s">
        <v>1862</v>
      </c>
      <c r="C631" t="s">
        <v>14823</v>
      </c>
      <c r="D631" t="str">
        <f>VLOOKUP(deactivate_assem[[#This Row],[Full Name]],assembly_staff_import[],1,0)</f>
        <v>Marc B Kronenberg</v>
      </c>
      <c r="L631" t="s">
        <v>11531</v>
      </c>
      <c r="M631" t="s">
        <v>11532</v>
      </c>
      <c r="N631" t="s">
        <v>63</v>
      </c>
      <c r="T631" t="s">
        <v>14824</v>
      </c>
      <c r="V631" t="s">
        <v>2207</v>
      </c>
      <c r="AH631" t="s">
        <v>65</v>
      </c>
      <c r="AI631" t="s">
        <v>10913</v>
      </c>
      <c r="AL631" t="s">
        <v>67</v>
      </c>
      <c r="AM631" t="s">
        <v>68</v>
      </c>
      <c r="AY631" t="s">
        <v>14825</v>
      </c>
      <c r="AZ631" t="s">
        <v>14826</v>
      </c>
      <c r="BA631" t="s">
        <v>14827</v>
      </c>
      <c r="BB631" t="s">
        <v>236</v>
      </c>
      <c r="BD631" t="s">
        <v>72</v>
      </c>
      <c r="BG631" t="s">
        <v>14828</v>
      </c>
    </row>
    <row r="632" spans="1:59" x14ac:dyDescent="0.2">
      <c r="A632" s="1">
        <v>42618.943159722221</v>
      </c>
      <c r="B632" t="s">
        <v>1862</v>
      </c>
      <c r="C632" t="s">
        <v>14829</v>
      </c>
      <c r="D632" t="e">
        <f>VLOOKUP(deactivate_assem[[#This Row],[Full Name]],assembly_staff_import[],1,0)</f>
        <v>#N/A</v>
      </c>
      <c r="M632" t="s">
        <v>11134</v>
      </c>
      <c r="V632" t="s">
        <v>14830</v>
      </c>
      <c r="AH632" t="s">
        <v>65</v>
      </c>
      <c r="AI632" t="s">
        <v>10913</v>
      </c>
      <c r="AL632" t="s">
        <v>1237</v>
      </c>
      <c r="AY632" t="s">
        <v>14831</v>
      </c>
      <c r="AZ632" t="s">
        <v>14832</v>
      </c>
      <c r="BA632" t="s">
        <v>1130</v>
      </c>
      <c r="BB632" t="s">
        <v>11139</v>
      </c>
      <c r="BD632" t="s">
        <v>72</v>
      </c>
      <c r="BG632" t="s">
        <v>14833</v>
      </c>
    </row>
    <row r="633" spans="1:59" x14ac:dyDescent="0.2">
      <c r="A633" s="1">
        <v>42618.943159722221</v>
      </c>
      <c r="B633" t="s">
        <v>1862</v>
      </c>
      <c r="C633" t="s">
        <v>14834</v>
      </c>
      <c r="D633" t="e">
        <f>VLOOKUP(deactivate_assem[[#This Row],[Full Name]],assembly_staff_import[],1,0)</f>
        <v>#N/A</v>
      </c>
      <c r="M633" t="s">
        <v>10958</v>
      </c>
      <c r="V633" t="s">
        <v>3154</v>
      </c>
      <c r="AH633" t="s">
        <v>65</v>
      </c>
      <c r="AI633" t="s">
        <v>10913</v>
      </c>
      <c r="AL633" t="s">
        <v>1237</v>
      </c>
      <c r="AY633" t="s">
        <v>14835</v>
      </c>
      <c r="AZ633" t="s">
        <v>14836</v>
      </c>
      <c r="BA633" t="s">
        <v>14837</v>
      </c>
      <c r="BB633" t="s">
        <v>11112</v>
      </c>
      <c r="BD633" t="s">
        <v>72</v>
      </c>
      <c r="BG633" t="s">
        <v>14838</v>
      </c>
    </row>
    <row r="634" spans="1:59" x14ac:dyDescent="0.2">
      <c r="A634" s="1">
        <v>42618.943159722221</v>
      </c>
      <c r="B634" t="s">
        <v>1862</v>
      </c>
      <c r="C634" t="s">
        <v>14839</v>
      </c>
      <c r="D634" t="str">
        <f>VLOOKUP(deactivate_assem[[#This Row],[Full Name]],assembly_staff_import[],1,0)</f>
        <v>Amy D Williams</v>
      </c>
      <c r="M634" t="s">
        <v>14840</v>
      </c>
      <c r="T634" t="s">
        <v>14841</v>
      </c>
      <c r="V634" t="s">
        <v>14842</v>
      </c>
      <c r="AH634" t="s">
        <v>65</v>
      </c>
      <c r="AI634" t="s">
        <v>10913</v>
      </c>
      <c r="AL634" t="s">
        <v>1237</v>
      </c>
      <c r="AY634" t="s">
        <v>14843</v>
      </c>
      <c r="AZ634" t="s">
        <v>14844</v>
      </c>
      <c r="BA634" t="s">
        <v>541</v>
      </c>
      <c r="BB634" t="s">
        <v>14845</v>
      </c>
      <c r="BD634" t="s">
        <v>72</v>
      </c>
      <c r="BG634" t="s">
        <v>14846</v>
      </c>
    </row>
    <row r="635" spans="1:59" x14ac:dyDescent="0.2">
      <c r="A635" s="1">
        <v>42618.943159722221</v>
      </c>
      <c r="B635" t="s">
        <v>1862</v>
      </c>
      <c r="C635" t="s">
        <v>14847</v>
      </c>
      <c r="D635" t="str">
        <f>VLOOKUP(deactivate_assem[[#This Row],[Full Name]],assembly_staff_import[],1,0)</f>
        <v>Lance D Clarke</v>
      </c>
      <c r="L635" t="s">
        <v>12169</v>
      </c>
      <c r="M635" t="s">
        <v>12170</v>
      </c>
      <c r="N635" t="s">
        <v>63</v>
      </c>
      <c r="T635" t="s">
        <v>14848</v>
      </c>
      <c r="V635" t="s">
        <v>14849</v>
      </c>
      <c r="AH635" t="s">
        <v>65</v>
      </c>
      <c r="AI635" t="s">
        <v>10913</v>
      </c>
      <c r="AL635" t="s">
        <v>67</v>
      </c>
      <c r="AY635" t="s">
        <v>14850</v>
      </c>
      <c r="AZ635" t="s">
        <v>14851</v>
      </c>
      <c r="BA635" t="s">
        <v>11502</v>
      </c>
      <c r="BB635" t="s">
        <v>219</v>
      </c>
      <c r="BD635" t="s">
        <v>72</v>
      </c>
      <c r="BG635" t="s">
        <v>14852</v>
      </c>
    </row>
    <row r="636" spans="1:59" x14ac:dyDescent="0.2">
      <c r="A636" s="1">
        <v>42618.943148148152</v>
      </c>
      <c r="B636" t="s">
        <v>1862</v>
      </c>
      <c r="C636" t="s">
        <v>14853</v>
      </c>
      <c r="D636" t="str">
        <f>VLOOKUP(deactivate_assem[[#This Row],[Full Name]],assembly_staff_import[],1,0)</f>
        <v>Heather S Clawson</v>
      </c>
      <c r="M636" t="s">
        <v>11162</v>
      </c>
      <c r="T636" t="s">
        <v>14854</v>
      </c>
      <c r="V636" t="s">
        <v>14284</v>
      </c>
      <c r="AH636" t="s">
        <v>65</v>
      </c>
      <c r="AI636" t="s">
        <v>10913</v>
      </c>
      <c r="AL636" t="s">
        <v>1237</v>
      </c>
      <c r="AY636" t="s">
        <v>14855</v>
      </c>
      <c r="AZ636" t="s">
        <v>14856</v>
      </c>
      <c r="BA636" t="s">
        <v>14857</v>
      </c>
      <c r="BB636" t="s">
        <v>14858</v>
      </c>
      <c r="BD636" t="s">
        <v>72</v>
      </c>
      <c r="BG636" t="s">
        <v>14859</v>
      </c>
    </row>
    <row r="637" spans="1:59" x14ac:dyDescent="0.2">
      <c r="A637" s="1">
        <v>42618.943148148152</v>
      </c>
      <c r="B637" t="s">
        <v>1862</v>
      </c>
      <c r="C637" t="s">
        <v>14860</v>
      </c>
      <c r="D637" t="str">
        <f>VLOOKUP(deactivate_assem[[#This Row],[Full Name]],assembly_staff_import[],1,0)</f>
        <v>Fletcher J Whyland</v>
      </c>
      <c r="M637" t="s">
        <v>11236</v>
      </c>
      <c r="T637" t="s">
        <v>14861</v>
      </c>
      <c r="V637" t="s">
        <v>14654</v>
      </c>
      <c r="AH637" t="s">
        <v>65</v>
      </c>
      <c r="AI637" t="s">
        <v>10913</v>
      </c>
      <c r="AL637" t="s">
        <v>1237</v>
      </c>
      <c r="AY637" t="s">
        <v>14862</v>
      </c>
      <c r="AZ637" t="s">
        <v>14863</v>
      </c>
      <c r="BA637" t="s">
        <v>14864</v>
      </c>
      <c r="BB637" t="s">
        <v>1901</v>
      </c>
      <c r="BD637" t="s">
        <v>72</v>
      </c>
      <c r="BG637" t="s">
        <v>14865</v>
      </c>
    </row>
    <row r="638" spans="1:59" x14ac:dyDescent="0.2">
      <c r="A638" s="1">
        <v>42618.943148148152</v>
      </c>
      <c r="B638" t="s">
        <v>1862</v>
      </c>
      <c r="C638" t="s">
        <v>14866</v>
      </c>
      <c r="D638" t="e">
        <f>VLOOKUP(deactivate_assem[[#This Row],[Full Name]],assembly_staff_import[],1,0)</f>
        <v>#N/A</v>
      </c>
      <c r="M638" t="s">
        <v>10958</v>
      </c>
      <c r="V638" t="s">
        <v>3154</v>
      </c>
      <c r="AH638" t="s">
        <v>65</v>
      </c>
      <c r="AI638" t="s">
        <v>10913</v>
      </c>
      <c r="AL638" t="s">
        <v>1237</v>
      </c>
      <c r="AY638" t="s">
        <v>14867</v>
      </c>
      <c r="AZ638" t="s">
        <v>14868</v>
      </c>
      <c r="BA638" t="s">
        <v>14869</v>
      </c>
      <c r="BB638" t="s">
        <v>116</v>
      </c>
      <c r="BD638" t="s">
        <v>72</v>
      </c>
      <c r="BG638" t="s">
        <v>14870</v>
      </c>
    </row>
    <row r="639" spans="1:59" x14ac:dyDescent="0.2">
      <c r="A639" s="1">
        <v>42618.943148148152</v>
      </c>
      <c r="B639" t="s">
        <v>1862</v>
      </c>
      <c r="C639" t="s">
        <v>14871</v>
      </c>
      <c r="D639" t="e">
        <f>VLOOKUP(deactivate_assem[[#This Row],[Full Name]],assembly_staff_import[],1,0)</f>
        <v>#N/A</v>
      </c>
      <c r="L639" t="s">
        <v>12169</v>
      </c>
      <c r="M639" t="s">
        <v>12170</v>
      </c>
      <c r="N639" t="s">
        <v>63</v>
      </c>
      <c r="V639" t="s">
        <v>14849</v>
      </c>
      <c r="AH639" t="s">
        <v>65</v>
      </c>
      <c r="AI639" t="s">
        <v>10913</v>
      </c>
      <c r="AL639" t="s">
        <v>67</v>
      </c>
      <c r="AY639" t="s">
        <v>14872</v>
      </c>
      <c r="AZ639" t="s">
        <v>14873</v>
      </c>
      <c r="BA639" t="s">
        <v>14874</v>
      </c>
      <c r="BB639" t="s">
        <v>11249</v>
      </c>
      <c r="BD639" t="s">
        <v>72</v>
      </c>
      <c r="BG639" t="s">
        <v>14875</v>
      </c>
    </row>
    <row r="640" spans="1:59" x14ac:dyDescent="0.2">
      <c r="A640" s="1">
        <v>42618.943148148152</v>
      </c>
      <c r="B640" t="s">
        <v>1862</v>
      </c>
      <c r="C640" t="s">
        <v>14876</v>
      </c>
      <c r="D640" t="str">
        <f>VLOOKUP(deactivate_assem[[#This Row],[Full Name]],assembly_staff_import[],1,0)</f>
        <v>Denise M Whitman</v>
      </c>
      <c r="M640" t="s">
        <v>14840</v>
      </c>
      <c r="T640" t="s">
        <v>14877</v>
      </c>
      <c r="V640" t="s">
        <v>14878</v>
      </c>
      <c r="AH640" t="s">
        <v>65</v>
      </c>
      <c r="AI640" t="s">
        <v>10913</v>
      </c>
      <c r="AL640" t="s">
        <v>1237</v>
      </c>
      <c r="AY640" t="s">
        <v>14879</v>
      </c>
      <c r="AZ640" t="s">
        <v>1111</v>
      </c>
      <c r="BA640" t="s">
        <v>14880</v>
      </c>
      <c r="BB640" t="s">
        <v>14881</v>
      </c>
      <c r="BD640" t="s">
        <v>72</v>
      </c>
      <c r="BG640" t="s">
        <v>14882</v>
      </c>
    </row>
    <row r="641" spans="1:59" x14ac:dyDescent="0.2">
      <c r="A641" s="1">
        <v>42618.943148148152</v>
      </c>
      <c r="B641" t="s">
        <v>1862</v>
      </c>
      <c r="C641" t="s">
        <v>14883</v>
      </c>
      <c r="D641" t="str">
        <f>VLOOKUP(deactivate_assem[[#This Row],[Full Name]],assembly_staff_import[],1,0)</f>
        <v>Eileen F Collins</v>
      </c>
      <c r="L641" t="s">
        <v>13727</v>
      </c>
      <c r="M641" t="s">
        <v>13728</v>
      </c>
      <c r="N641" t="s">
        <v>168</v>
      </c>
      <c r="T641" t="s">
        <v>14884</v>
      </c>
      <c r="V641" t="s">
        <v>14885</v>
      </c>
      <c r="AH641" t="s">
        <v>65</v>
      </c>
      <c r="AI641" t="s">
        <v>10913</v>
      </c>
      <c r="AL641" t="s">
        <v>67</v>
      </c>
      <c r="AY641" t="s">
        <v>14886</v>
      </c>
      <c r="AZ641" t="s">
        <v>14887</v>
      </c>
      <c r="BA641" t="s">
        <v>14888</v>
      </c>
      <c r="BB641" t="s">
        <v>11681</v>
      </c>
      <c r="BD641" t="s">
        <v>72</v>
      </c>
      <c r="BG641" t="s">
        <v>14889</v>
      </c>
    </row>
    <row r="642" spans="1:59" x14ac:dyDescent="0.2">
      <c r="A642" s="1">
        <v>42618.943148148152</v>
      </c>
      <c r="B642" t="s">
        <v>1862</v>
      </c>
      <c r="C642" t="s">
        <v>14890</v>
      </c>
      <c r="D642" t="str">
        <f>VLOOKUP(deactivate_assem[[#This Row],[Full Name]],assembly_staff_import[],1,0)</f>
        <v>Giovanni Warren</v>
      </c>
      <c r="M642" t="s">
        <v>11236</v>
      </c>
      <c r="T642" t="s">
        <v>14891</v>
      </c>
      <c r="V642" t="s">
        <v>2444</v>
      </c>
      <c r="AH642" t="s">
        <v>65</v>
      </c>
      <c r="AI642" t="s">
        <v>10913</v>
      </c>
      <c r="AL642" t="s">
        <v>1237</v>
      </c>
      <c r="AY642" t="s">
        <v>14892</v>
      </c>
      <c r="AZ642" t="s">
        <v>14893</v>
      </c>
      <c r="BA642" t="s">
        <v>14894</v>
      </c>
      <c r="BB642" t="s">
        <v>14895</v>
      </c>
      <c r="BD642" t="s">
        <v>72</v>
      </c>
      <c r="BG642" t="s">
        <v>14896</v>
      </c>
    </row>
    <row r="643" spans="1:59" x14ac:dyDescent="0.2">
      <c r="A643" s="1">
        <v>42618.943148148152</v>
      </c>
      <c r="B643" t="s">
        <v>1862</v>
      </c>
      <c r="C643" t="s">
        <v>14897</v>
      </c>
      <c r="D643" t="e">
        <f>VLOOKUP(deactivate_assem[[#This Row],[Full Name]],assembly_staff_import[],1,0)</f>
        <v>#N/A</v>
      </c>
      <c r="M643" t="s">
        <v>10958</v>
      </c>
      <c r="V643" t="s">
        <v>3154</v>
      </c>
      <c r="AH643" t="s">
        <v>65</v>
      </c>
      <c r="AI643" t="s">
        <v>10913</v>
      </c>
      <c r="AL643" t="s">
        <v>1237</v>
      </c>
      <c r="AY643" t="s">
        <v>14898</v>
      </c>
      <c r="AZ643" t="s">
        <v>6540</v>
      </c>
      <c r="BA643" t="s">
        <v>14899</v>
      </c>
      <c r="BB643" t="s">
        <v>116</v>
      </c>
      <c r="BD643" t="s">
        <v>72</v>
      </c>
      <c r="BG643" t="s">
        <v>14900</v>
      </c>
    </row>
    <row r="644" spans="1:59" x14ac:dyDescent="0.2">
      <c r="A644" s="1">
        <v>42618.943136574067</v>
      </c>
      <c r="B644" t="s">
        <v>1862</v>
      </c>
      <c r="C644" t="s">
        <v>14901</v>
      </c>
      <c r="D644" t="str">
        <f>VLOOKUP(deactivate_assem[[#This Row],[Full Name]],assembly_staff_import[],1,0)</f>
        <v>Sandra A Portnoy</v>
      </c>
      <c r="M644" t="s">
        <v>14902</v>
      </c>
      <c r="N644" t="s">
        <v>168</v>
      </c>
      <c r="T644" t="s">
        <v>14903</v>
      </c>
      <c r="V644" t="s">
        <v>14904</v>
      </c>
      <c r="AH644" t="s">
        <v>65</v>
      </c>
      <c r="AI644" t="s">
        <v>10913</v>
      </c>
      <c r="AL644" t="s">
        <v>67</v>
      </c>
      <c r="AY644" t="s">
        <v>14905</v>
      </c>
      <c r="AZ644" t="s">
        <v>14906</v>
      </c>
      <c r="BA644" t="s">
        <v>14907</v>
      </c>
      <c r="BB644" t="s">
        <v>11972</v>
      </c>
      <c r="BD644" t="s">
        <v>72</v>
      </c>
      <c r="BG644" t="s">
        <v>14908</v>
      </c>
    </row>
    <row r="645" spans="1:59" x14ac:dyDescent="0.2">
      <c r="A645" s="1">
        <v>42618.943136574067</v>
      </c>
      <c r="B645" t="s">
        <v>1862</v>
      </c>
      <c r="C645" t="s">
        <v>14909</v>
      </c>
      <c r="D645" t="str">
        <f>VLOOKUP(deactivate_assem[[#This Row],[Full Name]],assembly_staff_import[],1,0)</f>
        <v>David A Toohey</v>
      </c>
      <c r="M645" t="s">
        <v>14840</v>
      </c>
      <c r="T645" t="s">
        <v>14910</v>
      </c>
      <c r="V645" t="s">
        <v>14911</v>
      </c>
      <c r="AH645" t="s">
        <v>65</v>
      </c>
      <c r="AI645" t="s">
        <v>10913</v>
      </c>
      <c r="AL645" t="s">
        <v>1237</v>
      </c>
      <c r="AY645" t="s">
        <v>14912</v>
      </c>
      <c r="AZ645" t="s">
        <v>2617</v>
      </c>
      <c r="BA645" t="s">
        <v>14913</v>
      </c>
      <c r="BB645" t="s">
        <v>14914</v>
      </c>
      <c r="BD645" t="s">
        <v>72</v>
      </c>
      <c r="BG645" t="s">
        <v>14915</v>
      </c>
    </row>
    <row r="646" spans="1:59" x14ac:dyDescent="0.2">
      <c r="A646" s="1">
        <v>42618.943136574067</v>
      </c>
      <c r="B646" t="s">
        <v>1862</v>
      </c>
      <c r="C646" t="s">
        <v>14916</v>
      </c>
      <c r="D646" t="e">
        <f>VLOOKUP(deactivate_assem[[#This Row],[Full Name]],assembly_staff_import[],1,0)</f>
        <v>#N/A</v>
      </c>
      <c r="M646" t="s">
        <v>10958</v>
      </c>
      <c r="V646" t="s">
        <v>3154</v>
      </c>
      <c r="AH646" t="s">
        <v>65</v>
      </c>
      <c r="AI646" t="s">
        <v>10913</v>
      </c>
      <c r="AL646" t="s">
        <v>1237</v>
      </c>
      <c r="AY646" t="s">
        <v>14917</v>
      </c>
      <c r="AZ646" t="s">
        <v>14918</v>
      </c>
      <c r="BA646" t="s">
        <v>14919</v>
      </c>
      <c r="BB646" t="s">
        <v>116</v>
      </c>
      <c r="BD646" t="s">
        <v>72</v>
      </c>
      <c r="BG646" t="s">
        <v>14920</v>
      </c>
    </row>
    <row r="647" spans="1:59" x14ac:dyDescent="0.2">
      <c r="A647" s="1">
        <v>42618.943136574067</v>
      </c>
      <c r="B647" t="s">
        <v>1862</v>
      </c>
      <c r="C647" t="s">
        <v>14921</v>
      </c>
      <c r="D647" t="str">
        <f>VLOOKUP(deactivate_assem[[#This Row],[Full Name]],assembly_staff_import[],1,0)</f>
        <v>Richard J Mooney</v>
      </c>
      <c r="M647" t="s">
        <v>12063</v>
      </c>
      <c r="T647" t="s">
        <v>14922</v>
      </c>
      <c r="V647" t="s">
        <v>14486</v>
      </c>
      <c r="AH647" t="s">
        <v>65</v>
      </c>
      <c r="AI647" t="s">
        <v>10913</v>
      </c>
      <c r="AL647" t="s">
        <v>1237</v>
      </c>
      <c r="AY647" t="s">
        <v>14923</v>
      </c>
      <c r="AZ647" t="s">
        <v>11613</v>
      </c>
      <c r="BA647" t="s">
        <v>4044</v>
      </c>
      <c r="BB647" t="s">
        <v>14924</v>
      </c>
      <c r="BD647" t="s">
        <v>72</v>
      </c>
      <c r="BG647" t="s">
        <v>14925</v>
      </c>
    </row>
    <row r="648" spans="1:59" x14ac:dyDescent="0.2">
      <c r="A648" s="1">
        <v>42618.943136574067</v>
      </c>
      <c r="B648" t="s">
        <v>1862</v>
      </c>
      <c r="C648" t="s">
        <v>14926</v>
      </c>
      <c r="D648" t="str">
        <f>VLOOKUP(deactivate_assem[[#This Row],[Full Name]],assembly_staff_import[],1,0)</f>
        <v>Maria S Volpe-Mcdermott</v>
      </c>
      <c r="M648" t="s">
        <v>11236</v>
      </c>
      <c r="T648" t="s">
        <v>14927</v>
      </c>
      <c r="V648" t="s">
        <v>7174</v>
      </c>
      <c r="AH648" t="s">
        <v>65</v>
      </c>
      <c r="AI648" t="s">
        <v>10913</v>
      </c>
      <c r="AL648" t="s">
        <v>1237</v>
      </c>
      <c r="AY648" t="s">
        <v>14928</v>
      </c>
      <c r="AZ648" t="s">
        <v>14929</v>
      </c>
      <c r="BA648" t="s">
        <v>14930</v>
      </c>
      <c r="BB648" t="s">
        <v>1901</v>
      </c>
      <c r="BD648" t="s">
        <v>72</v>
      </c>
      <c r="BG648" t="s">
        <v>14931</v>
      </c>
    </row>
    <row r="649" spans="1:59" x14ac:dyDescent="0.2">
      <c r="A649" s="1">
        <v>42618.943136574067</v>
      </c>
      <c r="B649" t="s">
        <v>1862</v>
      </c>
      <c r="C649" t="s">
        <v>14932</v>
      </c>
      <c r="D649" t="str">
        <f>VLOOKUP(deactivate_assem[[#This Row],[Full Name]],assembly_staff_import[],1,0)</f>
        <v>Kathleen A Albrecht</v>
      </c>
      <c r="L649" t="s">
        <v>14933</v>
      </c>
      <c r="M649" t="s">
        <v>14934</v>
      </c>
      <c r="N649" t="s">
        <v>63</v>
      </c>
      <c r="T649" t="s">
        <v>14935</v>
      </c>
      <c r="V649" t="s">
        <v>14936</v>
      </c>
      <c r="AH649" t="s">
        <v>65</v>
      </c>
      <c r="AI649" t="s">
        <v>10913</v>
      </c>
      <c r="AL649" t="s">
        <v>67</v>
      </c>
      <c r="AM649" t="s">
        <v>68</v>
      </c>
      <c r="AY649" t="s">
        <v>14937</v>
      </c>
      <c r="AZ649" t="s">
        <v>4778</v>
      </c>
      <c r="BA649" t="s">
        <v>14938</v>
      </c>
      <c r="BB649" t="s">
        <v>236</v>
      </c>
      <c r="BD649" t="s">
        <v>72</v>
      </c>
      <c r="BG649" t="s">
        <v>14939</v>
      </c>
    </row>
    <row r="650" spans="1:59" x14ac:dyDescent="0.2">
      <c r="A650" s="1">
        <v>42618.943124999998</v>
      </c>
      <c r="B650" t="s">
        <v>1862</v>
      </c>
      <c r="C650" t="s">
        <v>14940</v>
      </c>
      <c r="D650" t="str">
        <f>VLOOKUP(deactivate_assem[[#This Row],[Full Name]],assembly_staff_import[],1,0)</f>
        <v>Kenny Mendoza</v>
      </c>
      <c r="L650" t="s">
        <v>14941</v>
      </c>
      <c r="M650" t="s">
        <v>14942</v>
      </c>
      <c r="N650" t="s">
        <v>63</v>
      </c>
      <c r="T650" t="s">
        <v>14943</v>
      </c>
      <c r="V650" t="s">
        <v>3154</v>
      </c>
      <c r="AH650" t="s">
        <v>65</v>
      </c>
      <c r="AI650" t="s">
        <v>10913</v>
      </c>
      <c r="AL650" t="s">
        <v>67</v>
      </c>
      <c r="AY650" t="s">
        <v>14944</v>
      </c>
      <c r="AZ650" t="s">
        <v>6376</v>
      </c>
      <c r="BA650" t="s">
        <v>14945</v>
      </c>
      <c r="BB650" t="s">
        <v>426</v>
      </c>
      <c r="BD650" t="s">
        <v>72</v>
      </c>
      <c r="BG650" t="s">
        <v>14946</v>
      </c>
    </row>
    <row r="651" spans="1:59" x14ac:dyDescent="0.2">
      <c r="A651" s="1">
        <v>42618.943124999998</v>
      </c>
      <c r="B651" t="s">
        <v>1862</v>
      </c>
      <c r="C651" t="s">
        <v>14947</v>
      </c>
      <c r="D651" t="str">
        <f>VLOOKUP(deactivate_assem[[#This Row],[Full Name]],assembly_staff_import[],1,0)</f>
        <v>J. Michael Merges</v>
      </c>
      <c r="M651" t="s">
        <v>12063</v>
      </c>
      <c r="T651" t="s">
        <v>14948</v>
      </c>
      <c r="V651" t="s">
        <v>14467</v>
      </c>
      <c r="AH651" t="s">
        <v>65</v>
      </c>
      <c r="AI651" t="s">
        <v>10913</v>
      </c>
      <c r="AL651" t="s">
        <v>1237</v>
      </c>
      <c r="AY651" t="s">
        <v>14949</v>
      </c>
      <c r="AZ651" t="s">
        <v>14950</v>
      </c>
      <c r="BA651" t="s">
        <v>14951</v>
      </c>
      <c r="BB651" t="s">
        <v>14952</v>
      </c>
      <c r="BD651" t="s">
        <v>72</v>
      </c>
      <c r="BG651" t="s">
        <v>14953</v>
      </c>
    </row>
    <row r="652" spans="1:59" x14ac:dyDescent="0.2">
      <c r="A652" s="1">
        <v>42618.943124999998</v>
      </c>
      <c r="B652" t="s">
        <v>1862</v>
      </c>
      <c r="C652" t="s">
        <v>14954</v>
      </c>
      <c r="D652" t="e">
        <f>VLOOKUP(deactivate_assem[[#This Row],[Full Name]],assembly_staff_import[],1,0)</f>
        <v>#N/A</v>
      </c>
      <c r="M652" t="s">
        <v>11236</v>
      </c>
      <c r="AH652" t="s">
        <v>65</v>
      </c>
      <c r="AI652" t="s">
        <v>10913</v>
      </c>
      <c r="AL652" t="s">
        <v>1237</v>
      </c>
      <c r="AY652" t="s">
        <v>14955</v>
      </c>
      <c r="AZ652" t="s">
        <v>14956</v>
      </c>
      <c r="BA652" t="s">
        <v>14957</v>
      </c>
      <c r="BB652" t="s">
        <v>11482</v>
      </c>
      <c r="BD652" t="s">
        <v>72</v>
      </c>
      <c r="BG652" t="s">
        <v>14958</v>
      </c>
    </row>
    <row r="653" spans="1:59" x14ac:dyDescent="0.2">
      <c r="A653" s="1">
        <v>42618.943124999998</v>
      </c>
      <c r="B653" t="s">
        <v>1862</v>
      </c>
      <c r="C653" t="s">
        <v>14959</v>
      </c>
      <c r="D653" t="str">
        <f>VLOOKUP(deactivate_assem[[#This Row],[Full Name]],assembly_staff_import[],1,0)</f>
        <v>Virginia E Kujan</v>
      </c>
      <c r="L653" t="s">
        <v>14960</v>
      </c>
      <c r="M653" t="s">
        <v>14961</v>
      </c>
      <c r="N653" t="s">
        <v>168</v>
      </c>
      <c r="T653" t="s">
        <v>14962</v>
      </c>
      <c r="V653" t="s">
        <v>14963</v>
      </c>
      <c r="AH653" t="s">
        <v>65</v>
      </c>
      <c r="AI653" t="s">
        <v>10913</v>
      </c>
      <c r="AL653" t="s">
        <v>67</v>
      </c>
      <c r="AY653" t="s">
        <v>14964</v>
      </c>
      <c r="AZ653" t="s">
        <v>14965</v>
      </c>
      <c r="BA653" t="s">
        <v>14966</v>
      </c>
      <c r="BB653" t="s">
        <v>11249</v>
      </c>
      <c r="BD653" t="s">
        <v>72</v>
      </c>
      <c r="BG653" t="s">
        <v>14967</v>
      </c>
    </row>
    <row r="654" spans="1:59" x14ac:dyDescent="0.2">
      <c r="A654" s="1">
        <v>42618.943124999998</v>
      </c>
      <c r="B654" t="s">
        <v>1862</v>
      </c>
      <c r="C654" t="s">
        <v>14968</v>
      </c>
      <c r="D654" t="str">
        <f>VLOOKUP(deactivate_assem[[#This Row],[Full Name]],assembly_staff_import[],1,0)</f>
        <v>Evangelina Medellin</v>
      </c>
      <c r="L654" t="s">
        <v>14969</v>
      </c>
      <c r="M654" t="s">
        <v>14970</v>
      </c>
      <c r="N654" t="s">
        <v>63</v>
      </c>
      <c r="T654" t="s">
        <v>14971</v>
      </c>
      <c r="V654" t="s">
        <v>3154</v>
      </c>
      <c r="AH654" t="s">
        <v>65</v>
      </c>
      <c r="AI654" t="s">
        <v>10913</v>
      </c>
      <c r="AL654" t="s">
        <v>67</v>
      </c>
      <c r="AY654" t="s">
        <v>14972</v>
      </c>
      <c r="AZ654" t="s">
        <v>14973</v>
      </c>
      <c r="BA654" t="s">
        <v>14974</v>
      </c>
      <c r="BB654" t="s">
        <v>236</v>
      </c>
      <c r="BD654" t="s">
        <v>72</v>
      </c>
      <c r="BG654" t="s">
        <v>14975</v>
      </c>
    </row>
    <row r="655" spans="1:59" x14ac:dyDescent="0.2">
      <c r="A655" s="1">
        <v>42618.943124999998</v>
      </c>
      <c r="B655" t="s">
        <v>1862</v>
      </c>
      <c r="C655" t="s">
        <v>14976</v>
      </c>
      <c r="D655" t="str">
        <f>VLOOKUP(deactivate_assem[[#This Row],[Full Name]],assembly_staff_import[],1,0)</f>
        <v>Nicole M Van Auken</v>
      </c>
      <c r="M655" t="s">
        <v>11236</v>
      </c>
      <c r="T655" t="s">
        <v>14977</v>
      </c>
      <c r="V655" t="s">
        <v>14819</v>
      </c>
      <c r="AH655" t="s">
        <v>65</v>
      </c>
      <c r="AI655" t="s">
        <v>10913</v>
      </c>
      <c r="AL655" t="s">
        <v>1237</v>
      </c>
      <c r="AY655" t="s">
        <v>14978</v>
      </c>
      <c r="AZ655" t="s">
        <v>546</v>
      </c>
      <c r="BA655" t="s">
        <v>14979</v>
      </c>
      <c r="BB655" t="s">
        <v>13483</v>
      </c>
      <c r="BD655" t="s">
        <v>72</v>
      </c>
      <c r="BG655" t="s">
        <v>14980</v>
      </c>
    </row>
    <row r="656" spans="1:59" x14ac:dyDescent="0.2">
      <c r="A656" s="1">
        <v>42618.943113425928</v>
      </c>
      <c r="B656" t="s">
        <v>1862</v>
      </c>
      <c r="C656" t="s">
        <v>14981</v>
      </c>
      <c r="D656" t="str">
        <f>VLOOKUP(deactivate_assem[[#This Row],[Full Name]],assembly_staff_import[],1,0)</f>
        <v>Denise B Mallery</v>
      </c>
      <c r="M656" t="s">
        <v>12063</v>
      </c>
      <c r="T656" t="s">
        <v>14982</v>
      </c>
      <c r="V656" t="s">
        <v>14467</v>
      </c>
      <c r="AH656" t="s">
        <v>65</v>
      </c>
      <c r="AI656" t="s">
        <v>10913</v>
      </c>
      <c r="AL656" t="s">
        <v>1237</v>
      </c>
      <c r="AY656" t="s">
        <v>14983</v>
      </c>
      <c r="AZ656" t="s">
        <v>14984</v>
      </c>
      <c r="BA656" t="s">
        <v>14985</v>
      </c>
      <c r="BB656" t="s">
        <v>11400</v>
      </c>
      <c r="BD656" t="s">
        <v>72</v>
      </c>
      <c r="BG656" t="s">
        <v>14986</v>
      </c>
    </row>
    <row r="657" spans="1:59" x14ac:dyDescent="0.2">
      <c r="A657" s="1">
        <v>42618.943113425928</v>
      </c>
      <c r="B657" t="s">
        <v>1862</v>
      </c>
      <c r="C657" t="s">
        <v>14987</v>
      </c>
      <c r="D657" t="str">
        <f>VLOOKUP(deactivate_assem[[#This Row],[Full Name]],assembly_staff_import[],1,0)</f>
        <v>Jennifer L Cook</v>
      </c>
      <c r="L657" t="s">
        <v>14960</v>
      </c>
      <c r="M657" t="s">
        <v>14961</v>
      </c>
      <c r="N657" t="s">
        <v>63</v>
      </c>
      <c r="T657" t="s">
        <v>14988</v>
      </c>
      <c r="V657" t="s">
        <v>14989</v>
      </c>
      <c r="AH657" t="s">
        <v>65</v>
      </c>
      <c r="AI657" t="s">
        <v>10913</v>
      </c>
      <c r="AL657" t="s">
        <v>67</v>
      </c>
      <c r="AM657" t="s">
        <v>68</v>
      </c>
      <c r="AY657" t="s">
        <v>14990</v>
      </c>
      <c r="AZ657" t="s">
        <v>1098</v>
      </c>
      <c r="BA657" t="s">
        <v>4085</v>
      </c>
      <c r="BB657" t="s">
        <v>236</v>
      </c>
      <c r="BD657" t="s">
        <v>72</v>
      </c>
      <c r="BG657" t="s">
        <v>14991</v>
      </c>
    </row>
    <row r="658" spans="1:59" x14ac:dyDescent="0.2">
      <c r="A658" s="1">
        <v>42618.943113425928</v>
      </c>
      <c r="B658" t="s">
        <v>1862</v>
      </c>
      <c r="C658" t="s">
        <v>14992</v>
      </c>
      <c r="D658" t="e">
        <f>VLOOKUP(deactivate_assem[[#This Row],[Full Name]],assembly_staff_import[],1,0)</f>
        <v>#N/A</v>
      </c>
      <c r="M658" t="s">
        <v>11236</v>
      </c>
      <c r="V658" t="s">
        <v>14654</v>
      </c>
      <c r="AH658" t="s">
        <v>65</v>
      </c>
      <c r="AI658" t="s">
        <v>10913</v>
      </c>
      <c r="AL658" t="s">
        <v>1237</v>
      </c>
      <c r="AY658" t="s">
        <v>14993</v>
      </c>
      <c r="AZ658" t="s">
        <v>14994</v>
      </c>
      <c r="BA658" t="s">
        <v>14995</v>
      </c>
      <c r="BB658" t="s">
        <v>14821</v>
      </c>
      <c r="BD658" t="s">
        <v>72</v>
      </c>
      <c r="BG658" t="s">
        <v>14996</v>
      </c>
    </row>
    <row r="659" spans="1:59" x14ac:dyDescent="0.2">
      <c r="A659" s="1">
        <v>42618.943101851852</v>
      </c>
      <c r="B659" t="s">
        <v>1862</v>
      </c>
      <c r="C659" t="s">
        <v>14997</v>
      </c>
      <c r="D659" t="str">
        <f>VLOOKUP(deactivate_assem[[#This Row],[Full Name]],assembly_staff_import[],1,0)</f>
        <v>Nancy S Alexander</v>
      </c>
      <c r="L659" t="s">
        <v>11403</v>
      </c>
      <c r="M659" t="s">
        <v>11404</v>
      </c>
      <c r="N659" t="s">
        <v>63</v>
      </c>
      <c r="T659" t="s">
        <v>14998</v>
      </c>
      <c r="V659" t="s">
        <v>7028</v>
      </c>
      <c r="AH659" t="s">
        <v>65</v>
      </c>
      <c r="AI659" t="s">
        <v>10913</v>
      </c>
      <c r="AL659" t="s">
        <v>67</v>
      </c>
      <c r="AY659" t="s">
        <v>14999</v>
      </c>
      <c r="AZ659" t="s">
        <v>5626</v>
      </c>
      <c r="BA659" t="s">
        <v>3285</v>
      </c>
      <c r="BB659" t="s">
        <v>426</v>
      </c>
      <c r="BD659" t="s">
        <v>72</v>
      </c>
      <c r="BG659" t="s">
        <v>15000</v>
      </c>
    </row>
    <row r="660" spans="1:59" x14ac:dyDescent="0.2">
      <c r="A660" s="1">
        <v>42618.943101851852</v>
      </c>
      <c r="B660" t="s">
        <v>1862</v>
      </c>
      <c r="C660" t="s">
        <v>15001</v>
      </c>
      <c r="D660" t="str">
        <f>VLOOKUP(deactivate_assem[[#This Row],[Full Name]],assembly_staff_import[],1,0)</f>
        <v>Steven C Majewski</v>
      </c>
      <c r="M660" t="s">
        <v>12063</v>
      </c>
      <c r="T660" t="s">
        <v>15002</v>
      </c>
      <c r="V660" t="s">
        <v>14467</v>
      </c>
      <c r="AH660" t="s">
        <v>65</v>
      </c>
      <c r="AI660" t="s">
        <v>10913</v>
      </c>
      <c r="AL660" t="s">
        <v>1237</v>
      </c>
      <c r="AY660" t="s">
        <v>15003</v>
      </c>
      <c r="AZ660" t="s">
        <v>15004</v>
      </c>
      <c r="BA660" t="s">
        <v>15005</v>
      </c>
      <c r="BB660" t="s">
        <v>15006</v>
      </c>
      <c r="BD660" t="s">
        <v>72</v>
      </c>
      <c r="BG660" t="s">
        <v>15007</v>
      </c>
    </row>
    <row r="661" spans="1:59" x14ac:dyDescent="0.2">
      <c r="A661" s="1">
        <v>42618.943101851852</v>
      </c>
      <c r="B661" t="s">
        <v>1862</v>
      </c>
      <c r="C661" t="s">
        <v>15008</v>
      </c>
      <c r="D661" t="str">
        <f>VLOOKUP(deactivate_assem[[#This Row],[Full Name]],assembly_staff_import[],1,0)</f>
        <v>Michael P Szydlo</v>
      </c>
      <c r="M661" t="s">
        <v>11236</v>
      </c>
      <c r="T661" t="s">
        <v>15009</v>
      </c>
      <c r="V661" t="s">
        <v>15010</v>
      </c>
      <c r="AH661" t="s">
        <v>65</v>
      </c>
      <c r="AI661" t="s">
        <v>10913</v>
      </c>
      <c r="AL661" t="s">
        <v>1237</v>
      </c>
      <c r="AY661" t="s">
        <v>15011</v>
      </c>
      <c r="AZ661" t="s">
        <v>5378</v>
      </c>
      <c r="BA661" t="s">
        <v>15012</v>
      </c>
      <c r="BB661" t="s">
        <v>14821</v>
      </c>
      <c r="BD661" t="s">
        <v>72</v>
      </c>
      <c r="BG661" t="s">
        <v>15013</v>
      </c>
    </row>
    <row r="662" spans="1:59" x14ac:dyDescent="0.2">
      <c r="A662" s="1">
        <v>42618.943101851852</v>
      </c>
      <c r="B662" t="s">
        <v>1862</v>
      </c>
      <c r="C662" t="s">
        <v>15014</v>
      </c>
      <c r="D662" t="e">
        <f>VLOOKUP(deactivate_assem[[#This Row],[Full Name]],assembly_staff_import[],1,0)</f>
        <v>#N/A</v>
      </c>
      <c r="L662" t="s">
        <v>12553</v>
      </c>
      <c r="M662" t="s">
        <v>15015</v>
      </c>
      <c r="N662" t="s">
        <v>168</v>
      </c>
      <c r="AH662" t="s">
        <v>65</v>
      </c>
      <c r="AI662" t="s">
        <v>10913</v>
      </c>
      <c r="AL662" t="s">
        <v>67</v>
      </c>
      <c r="AY662" t="s">
        <v>15016</v>
      </c>
      <c r="AZ662" t="s">
        <v>15017</v>
      </c>
      <c r="BA662" t="s">
        <v>5318</v>
      </c>
      <c r="BB662" t="s">
        <v>12697</v>
      </c>
      <c r="BD662" t="s">
        <v>72</v>
      </c>
      <c r="BG662" t="s">
        <v>15018</v>
      </c>
    </row>
    <row r="663" spans="1:59" x14ac:dyDescent="0.2">
      <c r="A663" s="1">
        <v>42618.943101851852</v>
      </c>
      <c r="B663" t="s">
        <v>1862</v>
      </c>
      <c r="C663" t="s">
        <v>15019</v>
      </c>
      <c r="D663" t="str">
        <f>VLOOKUP(deactivate_assem[[#This Row],[Full Name]],assembly_staff_import[],1,0)</f>
        <v>Elizabeth M Koenig</v>
      </c>
      <c r="M663" t="s">
        <v>12063</v>
      </c>
      <c r="T663" t="s">
        <v>15020</v>
      </c>
      <c r="V663" t="s">
        <v>15021</v>
      </c>
      <c r="AH663" t="s">
        <v>65</v>
      </c>
      <c r="AI663" t="s">
        <v>10913</v>
      </c>
      <c r="AL663" t="s">
        <v>1237</v>
      </c>
      <c r="AY663" t="s">
        <v>15022</v>
      </c>
      <c r="AZ663" t="s">
        <v>2163</v>
      </c>
      <c r="BA663" t="s">
        <v>15023</v>
      </c>
      <c r="BB663" t="s">
        <v>11963</v>
      </c>
      <c r="BD663" t="s">
        <v>72</v>
      </c>
      <c r="BG663" t="s">
        <v>15024</v>
      </c>
    </row>
    <row r="664" spans="1:59" x14ac:dyDescent="0.2">
      <c r="A664" s="1">
        <v>42618.943090277768</v>
      </c>
      <c r="B664" t="s">
        <v>1862</v>
      </c>
      <c r="C664" t="s">
        <v>15025</v>
      </c>
      <c r="D664" t="str">
        <f>VLOOKUP(deactivate_assem[[#This Row],[Full Name]],assembly_staff_import[],1,0)</f>
        <v>Paul C Tearno</v>
      </c>
      <c r="M664" t="s">
        <v>14840</v>
      </c>
      <c r="T664" t="s">
        <v>15026</v>
      </c>
      <c r="V664" t="s">
        <v>14911</v>
      </c>
      <c r="AH664" t="s">
        <v>65</v>
      </c>
      <c r="AI664" t="s">
        <v>10913</v>
      </c>
      <c r="AL664" t="s">
        <v>1237</v>
      </c>
      <c r="AY664" t="s">
        <v>15027</v>
      </c>
      <c r="AZ664" t="s">
        <v>5893</v>
      </c>
      <c r="BA664" t="s">
        <v>15028</v>
      </c>
      <c r="BB664" t="s">
        <v>15029</v>
      </c>
      <c r="BD664" t="s">
        <v>72</v>
      </c>
      <c r="BG664" t="s">
        <v>15030</v>
      </c>
    </row>
    <row r="665" spans="1:59" x14ac:dyDescent="0.2">
      <c r="A665" s="1">
        <v>42618.943090277768</v>
      </c>
      <c r="B665" t="s">
        <v>1862</v>
      </c>
      <c r="C665" t="s">
        <v>15031</v>
      </c>
      <c r="D665" t="str">
        <f>VLOOKUP(deactivate_assem[[#This Row],[Full Name]],assembly_staff_import[],1,0)</f>
        <v>Aaron K Suggs</v>
      </c>
      <c r="M665" t="s">
        <v>11236</v>
      </c>
      <c r="T665" t="s">
        <v>15032</v>
      </c>
      <c r="V665" t="s">
        <v>15010</v>
      </c>
      <c r="AH665" t="s">
        <v>65</v>
      </c>
      <c r="AI665" t="s">
        <v>10913</v>
      </c>
      <c r="AL665" t="s">
        <v>1237</v>
      </c>
      <c r="AY665" t="s">
        <v>15033</v>
      </c>
      <c r="AZ665" t="s">
        <v>14261</v>
      </c>
      <c r="BA665" t="s">
        <v>15034</v>
      </c>
      <c r="BB665" t="s">
        <v>14895</v>
      </c>
      <c r="BD665" t="s">
        <v>72</v>
      </c>
      <c r="BG665" t="s">
        <v>15035</v>
      </c>
    </row>
    <row r="666" spans="1:59" x14ac:dyDescent="0.2">
      <c r="A666" s="1">
        <v>42618.943090277768</v>
      </c>
      <c r="B666" t="s">
        <v>1862</v>
      </c>
      <c r="C666" t="s">
        <v>15036</v>
      </c>
      <c r="D666" t="str">
        <f>VLOOKUP(deactivate_assem[[#This Row],[Full Name]],assembly_staff_import[],1,0)</f>
        <v>Brian J Kanalley</v>
      </c>
      <c r="M666" t="s">
        <v>12063</v>
      </c>
      <c r="T666" t="s">
        <v>15037</v>
      </c>
      <c r="V666" t="s">
        <v>14442</v>
      </c>
      <c r="AH666" t="s">
        <v>65</v>
      </c>
      <c r="AI666" t="s">
        <v>10913</v>
      </c>
      <c r="AL666" t="s">
        <v>1237</v>
      </c>
      <c r="AY666" t="s">
        <v>15038</v>
      </c>
      <c r="AZ666" t="s">
        <v>13805</v>
      </c>
      <c r="BA666" t="s">
        <v>15039</v>
      </c>
      <c r="BB666" t="s">
        <v>12324</v>
      </c>
      <c r="BD666" t="s">
        <v>72</v>
      </c>
      <c r="BG666" t="s">
        <v>15040</v>
      </c>
    </row>
    <row r="667" spans="1:59" x14ac:dyDescent="0.2">
      <c r="A667" s="1">
        <v>42618.943090277768</v>
      </c>
      <c r="B667" t="s">
        <v>1862</v>
      </c>
      <c r="C667" t="s">
        <v>15041</v>
      </c>
      <c r="D667" t="e">
        <f>VLOOKUP(deactivate_assem[[#This Row],[Full Name]],assembly_staff_import[],1,0)</f>
        <v>#N/A</v>
      </c>
      <c r="M667" t="s">
        <v>14840</v>
      </c>
      <c r="V667" t="s">
        <v>15042</v>
      </c>
      <c r="AH667" t="s">
        <v>65</v>
      </c>
      <c r="AI667" t="s">
        <v>10913</v>
      </c>
      <c r="AL667" t="s">
        <v>1237</v>
      </c>
      <c r="AY667" t="s">
        <v>15043</v>
      </c>
      <c r="AZ667" t="s">
        <v>15044</v>
      </c>
      <c r="BA667" t="s">
        <v>15045</v>
      </c>
      <c r="BB667" t="s">
        <v>15046</v>
      </c>
      <c r="BD667" t="s">
        <v>72</v>
      </c>
      <c r="BG667" t="s">
        <v>15047</v>
      </c>
    </row>
    <row r="668" spans="1:59" x14ac:dyDescent="0.2">
      <c r="A668" s="1">
        <v>42618.943090277768</v>
      </c>
      <c r="B668" t="s">
        <v>1862</v>
      </c>
      <c r="C668" t="s">
        <v>15048</v>
      </c>
      <c r="D668" t="str">
        <f>VLOOKUP(deactivate_assem[[#This Row],[Full Name]],assembly_staff_import[],1,0)</f>
        <v>Robert M Stern</v>
      </c>
      <c r="M668" t="s">
        <v>11236</v>
      </c>
      <c r="T668" t="s">
        <v>15049</v>
      </c>
      <c r="V668" t="s">
        <v>2444</v>
      </c>
      <c r="AH668" t="s">
        <v>65</v>
      </c>
      <c r="AI668" t="s">
        <v>10913</v>
      </c>
      <c r="AL668" t="s">
        <v>1237</v>
      </c>
      <c r="AY668" t="s">
        <v>15050</v>
      </c>
      <c r="AZ668" t="s">
        <v>2339</v>
      </c>
      <c r="BA668" t="s">
        <v>15051</v>
      </c>
      <c r="BB668" t="s">
        <v>15052</v>
      </c>
      <c r="BD668" t="s">
        <v>72</v>
      </c>
      <c r="BG668" t="s">
        <v>15053</v>
      </c>
    </row>
    <row r="669" spans="1:59" x14ac:dyDescent="0.2">
      <c r="A669" s="1">
        <v>42618.943078703713</v>
      </c>
      <c r="B669" t="s">
        <v>1862</v>
      </c>
      <c r="C669" t="s">
        <v>15054</v>
      </c>
      <c r="D669" t="str">
        <f>VLOOKUP(deactivate_assem[[#This Row],[Full Name]],assembly_staff_import[],1,0)</f>
        <v>Amy B Galarneau</v>
      </c>
      <c r="M669" t="s">
        <v>14840</v>
      </c>
      <c r="T669" t="s">
        <v>15055</v>
      </c>
      <c r="V669" t="s">
        <v>15042</v>
      </c>
      <c r="AH669" t="s">
        <v>65</v>
      </c>
      <c r="AI669" t="s">
        <v>10913</v>
      </c>
      <c r="AL669" t="s">
        <v>1237</v>
      </c>
      <c r="AY669" t="s">
        <v>15056</v>
      </c>
      <c r="AZ669" t="s">
        <v>15057</v>
      </c>
      <c r="BA669" t="s">
        <v>11218</v>
      </c>
      <c r="BB669" t="s">
        <v>14881</v>
      </c>
      <c r="BD669" t="s">
        <v>72</v>
      </c>
      <c r="BG669" t="s">
        <v>15058</v>
      </c>
    </row>
    <row r="670" spans="1:59" x14ac:dyDescent="0.2">
      <c r="A670" s="1">
        <v>42618.943078703713</v>
      </c>
      <c r="B670" t="s">
        <v>1862</v>
      </c>
      <c r="C670" t="s">
        <v>15059</v>
      </c>
      <c r="D670" t="str">
        <f>VLOOKUP(deactivate_assem[[#This Row],[Full Name]],assembly_staff_import[],1,0)</f>
        <v>Teia N Smith</v>
      </c>
      <c r="M670" t="s">
        <v>11236</v>
      </c>
      <c r="T670" t="s">
        <v>15060</v>
      </c>
      <c r="V670" t="s">
        <v>15061</v>
      </c>
      <c r="AH670" t="s">
        <v>65</v>
      </c>
      <c r="AI670" t="s">
        <v>10913</v>
      </c>
      <c r="AL670" t="s">
        <v>1237</v>
      </c>
      <c r="AY670" t="s">
        <v>15062</v>
      </c>
      <c r="AZ670" t="s">
        <v>15063</v>
      </c>
      <c r="BA670" t="s">
        <v>3963</v>
      </c>
      <c r="BB670" t="s">
        <v>11249</v>
      </c>
      <c r="BD670" t="s">
        <v>72</v>
      </c>
      <c r="BG670" t="s">
        <v>15064</v>
      </c>
    </row>
    <row r="671" spans="1:59" x14ac:dyDescent="0.2">
      <c r="A671" s="1">
        <v>42618.943067129629</v>
      </c>
      <c r="B671" t="s">
        <v>1862</v>
      </c>
      <c r="C671" t="s">
        <v>15065</v>
      </c>
      <c r="D671" t="str">
        <f>VLOOKUP(deactivate_assem[[#This Row],[Full Name]],assembly_staff_import[],1,0)</f>
        <v>Brian T Dalton</v>
      </c>
      <c r="M671" t="s">
        <v>14840</v>
      </c>
      <c r="T671" t="s">
        <v>15066</v>
      </c>
      <c r="V671" t="s">
        <v>14911</v>
      </c>
      <c r="AH671" t="s">
        <v>65</v>
      </c>
      <c r="AI671" t="s">
        <v>10913</v>
      </c>
      <c r="AL671" t="s">
        <v>1237</v>
      </c>
      <c r="AY671" t="s">
        <v>15067</v>
      </c>
      <c r="AZ671" t="s">
        <v>2776</v>
      </c>
      <c r="BA671" t="s">
        <v>15068</v>
      </c>
      <c r="BB671" t="s">
        <v>15069</v>
      </c>
      <c r="BD671" t="s">
        <v>72</v>
      </c>
      <c r="BG671" t="s">
        <v>15070</v>
      </c>
    </row>
    <row r="672" spans="1:59" x14ac:dyDescent="0.2">
      <c r="A672" s="1">
        <v>42618.943067129629</v>
      </c>
      <c r="B672" t="s">
        <v>1862</v>
      </c>
      <c r="C672" t="s">
        <v>15071</v>
      </c>
      <c r="D672" t="e">
        <f>VLOOKUP(deactivate_assem[[#This Row],[Full Name]],assembly_staff_import[],1,0)</f>
        <v>#N/A</v>
      </c>
      <c r="M672" t="s">
        <v>11236</v>
      </c>
      <c r="V672" t="s">
        <v>14819</v>
      </c>
      <c r="AH672" t="s">
        <v>65</v>
      </c>
      <c r="AI672" t="s">
        <v>10913</v>
      </c>
      <c r="AL672" t="s">
        <v>1237</v>
      </c>
      <c r="AY672" t="s">
        <v>15072</v>
      </c>
      <c r="AZ672" t="s">
        <v>15073</v>
      </c>
      <c r="BA672" t="s">
        <v>15074</v>
      </c>
      <c r="BB672" t="s">
        <v>15075</v>
      </c>
      <c r="BD672" t="s">
        <v>72</v>
      </c>
      <c r="BG672" t="s">
        <v>15076</v>
      </c>
    </row>
    <row r="673" spans="1:59" x14ac:dyDescent="0.2">
      <c r="A673" s="1">
        <v>42618.943067129629</v>
      </c>
      <c r="B673" t="s">
        <v>1862</v>
      </c>
      <c r="C673" t="s">
        <v>15077</v>
      </c>
      <c r="D673" t="str">
        <f>VLOOKUP(deactivate_assem[[#This Row],[Full Name]],assembly_staff_import[],1,0)</f>
        <v>Charles L Braddock</v>
      </c>
      <c r="M673" t="s">
        <v>14840</v>
      </c>
      <c r="T673" t="s">
        <v>15078</v>
      </c>
      <c r="V673" t="s">
        <v>15079</v>
      </c>
      <c r="AH673" t="s">
        <v>65</v>
      </c>
      <c r="AI673" t="s">
        <v>10913</v>
      </c>
      <c r="AL673" t="s">
        <v>1237</v>
      </c>
      <c r="AY673" t="s">
        <v>15080</v>
      </c>
      <c r="AZ673" t="s">
        <v>15081</v>
      </c>
      <c r="BA673" t="s">
        <v>15082</v>
      </c>
      <c r="BB673" t="s">
        <v>14845</v>
      </c>
      <c r="BD673" t="s">
        <v>72</v>
      </c>
      <c r="BG673" t="s">
        <v>15083</v>
      </c>
    </row>
    <row r="674" spans="1:59" x14ac:dyDescent="0.2">
      <c r="A674" s="1">
        <v>42618.943067129629</v>
      </c>
      <c r="B674" t="s">
        <v>1862</v>
      </c>
      <c r="C674" t="s">
        <v>15084</v>
      </c>
      <c r="D674" t="str">
        <f>VLOOKUP(deactivate_assem[[#This Row],[Full Name]],assembly_staff_import[],1,0)</f>
        <v>Sharon Fuchs</v>
      </c>
      <c r="L674" t="s">
        <v>11531</v>
      </c>
      <c r="M674" t="s">
        <v>11532</v>
      </c>
      <c r="N674" t="s">
        <v>63</v>
      </c>
      <c r="T674" t="s">
        <v>15085</v>
      </c>
      <c r="V674" t="s">
        <v>2207</v>
      </c>
      <c r="AH674" t="s">
        <v>65</v>
      </c>
      <c r="AI674" t="s">
        <v>10913</v>
      </c>
      <c r="AL674" t="s">
        <v>67</v>
      </c>
      <c r="AY674" t="s">
        <v>15086</v>
      </c>
      <c r="AZ674" t="s">
        <v>6293</v>
      </c>
      <c r="BA674" t="s">
        <v>15087</v>
      </c>
      <c r="BB674" t="s">
        <v>11400</v>
      </c>
      <c r="BD674" t="s">
        <v>72</v>
      </c>
      <c r="BG674" t="s">
        <v>15088</v>
      </c>
    </row>
    <row r="675" spans="1:59" x14ac:dyDescent="0.2">
      <c r="A675" s="1">
        <v>42618.943055555559</v>
      </c>
      <c r="B675" t="s">
        <v>1862</v>
      </c>
      <c r="C675" t="s">
        <v>15089</v>
      </c>
      <c r="D675" t="str">
        <f>VLOOKUP(deactivate_assem[[#This Row],[Full Name]],assembly_staff_import[],1,0)</f>
        <v>Zachary M Andi</v>
      </c>
      <c r="M675" t="s">
        <v>14840</v>
      </c>
      <c r="T675" t="s">
        <v>15090</v>
      </c>
      <c r="V675" t="s">
        <v>14911</v>
      </c>
      <c r="AH675" t="s">
        <v>65</v>
      </c>
      <c r="AI675" t="s">
        <v>10913</v>
      </c>
      <c r="AL675" t="s">
        <v>1237</v>
      </c>
      <c r="AY675" t="s">
        <v>15091</v>
      </c>
      <c r="AZ675" t="s">
        <v>15092</v>
      </c>
      <c r="BA675" t="s">
        <v>15093</v>
      </c>
      <c r="BB675" t="s">
        <v>15046</v>
      </c>
      <c r="BD675" t="s">
        <v>72</v>
      </c>
      <c r="BG675" t="s">
        <v>15094</v>
      </c>
    </row>
    <row r="676" spans="1:59" x14ac:dyDescent="0.2">
      <c r="A676" s="1">
        <v>42618.943055555559</v>
      </c>
      <c r="B676" t="s">
        <v>1862</v>
      </c>
      <c r="C676" t="s">
        <v>15095</v>
      </c>
      <c r="D676" t="str">
        <f>VLOOKUP(deactivate_assem[[#This Row],[Full Name]],assembly_staff_import[],1,0)</f>
        <v>Nicole A Duckham</v>
      </c>
      <c r="K676" t="s">
        <v>15096</v>
      </c>
      <c r="M676" t="s">
        <v>11236</v>
      </c>
      <c r="T676" t="s">
        <v>15097</v>
      </c>
      <c r="AH676" t="s">
        <v>65</v>
      </c>
      <c r="AI676" t="s">
        <v>10913</v>
      </c>
      <c r="AL676" t="s">
        <v>1237</v>
      </c>
      <c r="AY676" t="s">
        <v>15098</v>
      </c>
      <c r="AZ676" t="s">
        <v>3322</v>
      </c>
      <c r="BA676" t="s">
        <v>15099</v>
      </c>
      <c r="BB676" t="s">
        <v>1901</v>
      </c>
      <c r="BD676" t="s">
        <v>72</v>
      </c>
      <c r="BG676" t="s">
        <v>15100</v>
      </c>
    </row>
    <row r="677" spans="1:59" x14ac:dyDescent="0.2">
      <c r="A677" s="1">
        <v>42618.943055555559</v>
      </c>
      <c r="B677" t="s">
        <v>1862</v>
      </c>
      <c r="C677" t="s">
        <v>15101</v>
      </c>
      <c r="D677" t="e">
        <f>VLOOKUP(deactivate_assem[[#This Row],[Full Name]],assembly_staff_import[],1,0)</f>
        <v>#N/A</v>
      </c>
      <c r="L677" t="s">
        <v>13467</v>
      </c>
      <c r="M677" t="s">
        <v>15102</v>
      </c>
      <c r="N677" t="s">
        <v>63</v>
      </c>
      <c r="V677" t="s">
        <v>15103</v>
      </c>
      <c r="AH677" t="s">
        <v>65</v>
      </c>
      <c r="AI677" t="s">
        <v>10913</v>
      </c>
      <c r="AL677" t="s">
        <v>67</v>
      </c>
      <c r="AY677" t="s">
        <v>15104</v>
      </c>
      <c r="AZ677" t="s">
        <v>15105</v>
      </c>
      <c r="BA677" t="s">
        <v>15106</v>
      </c>
      <c r="BB677" t="s">
        <v>10955</v>
      </c>
      <c r="BD677" t="s">
        <v>72</v>
      </c>
      <c r="BG677" t="s">
        <v>15107</v>
      </c>
    </row>
    <row r="678" spans="1:59" x14ac:dyDescent="0.2">
      <c r="A678" s="1">
        <v>42618.943055555559</v>
      </c>
      <c r="B678" t="s">
        <v>1862</v>
      </c>
      <c r="C678" t="s">
        <v>15108</v>
      </c>
      <c r="D678" t="str">
        <f>VLOOKUP(deactivate_assem[[#This Row],[Full Name]],assembly_staff_import[],1,0)</f>
        <v>Dov Cohen</v>
      </c>
      <c r="L678" t="s">
        <v>11531</v>
      </c>
      <c r="M678" t="s">
        <v>11532</v>
      </c>
      <c r="N678" t="s">
        <v>63</v>
      </c>
      <c r="T678" t="s">
        <v>15109</v>
      </c>
      <c r="V678" t="s">
        <v>2207</v>
      </c>
      <c r="AH678" t="s">
        <v>65</v>
      </c>
      <c r="AI678" t="s">
        <v>10913</v>
      </c>
      <c r="AL678" t="s">
        <v>67</v>
      </c>
      <c r="AM678" t="s">
        <v>284</v>
      </c>
      <c r="AY678" t="s">
        <v>15110</v>
      </c>
      <c r="AZ678" t="s">
        <v>15111</v>
      </c>
      <c r="BA678" t="s">
        <v>4706</v>
      </c>
      <c r="BB678" t="s">
        <v>11681</v>
      </c>
      <c r="BD678" t="s">
        <v>72</v>
      </c>
      <c r="BG678" t="s">
        <v>15112</v>
      </c>
    </row>
    <row r="679" spans="1:59" x14ac:dyDescent="0.2">
      <c r="A679" s="1">
        <v>42618.943055555559</v>
      </c>
      <c r="B679" t="s">
        <v>1862</v>
      </c>
      <c r="C679" t="s">
        <v>15113</v>
      </c>
      <c r="D679" t="str">
        <f>VLOOKUP(deactivate_assem[[#This Row],[Full Name]],assembly_staff_import[],1,0)</f>
        <v>Catherine A Berman</v>
      </c>
      <c r="M679" t="s">
        <v>11199</v>
      </c>
      <c r="T679" t="s">
        <v>15114</v>
      </c>
      <c r="V679" t="s">
        <v>14284</v>
      </c>
      <c r="AH679" t="s">
        <v>65</v>
      </c>
      <c r="AI679" t="s">
        <v>10913</v>
      </c>
      <c r="AL679" t="s">
        <v>1237</v>
      </c>
      <c r="AY679" t="s">
        <v>15115</v>
      </c>
      <c r="AZ679" t="s">
        <v>15116</v>
      </c>
      <c r="BA679" t="s">
        <v>15117</v>
      </c>
      <c r="BB679" t="s">
        <v>11957</v>
      </c>
      <c r="BD679" t="s">
        <v>72</v>
      </c>
      <c r="BG679" t="s">
        <v>15118</v>
      </c>
    </row>
    <row r="680" spans="1:59" x14ac:dyDescent="0.2">
      <c r="A680" s="1">
        <v>42618.943043981482</v>
      </c>
      <c r="B680" t="s">
        <v>1862</v>
      </c>
      <c r="C680" t="s">
        <v>15119</v>
      </c>
      <c r="D680" t="str">
        <f>VLOOKUP(deactivate_assem[[#This Row],[Full Name]],assembly_staff_import[],1,0)</f>
        <v>Stuart Brenker</v>
      </c>
      <c r="L680" t="s">
        <v>13853</v>
      </c>
      <c r="M680" t="s">
        <v>13854</v>
      </c>
      <c r="N680" t="s">
        <v>63</v>
      </c>
      <c r="T680" t="s">
        <v>15120</v>
      </c>
      <c r="V680" t="s">
        <v>14734</v>
      </c>
      <c r="AH680" t="s">
        <v>65</v>
      </c>
      <c r="AI680" t="s">
        <v>10913</v>
      </c>
      <c r="AL680" t="s">
        <v>67</v>
      </c>
      <c r="AY680" t="s">
        <v>15121</v>
      </c>
      <c r="AZ680" t="s">
        <v>14592</v>
      </c>
      <c r="BA680" t="s">
        <v>15122</v>
      </c>
      <c r="BB680" t="s">
        <v>426</v>
      </c>
      <c r="BD680" t="s">
        <v>72</v>
      </c>
      <c r="BG680" t="s">
        <v>15123</v>
      </c>
    </row>
    <row r="681" spans="1:59" x14ac:dyDescent="0.2">
      <c r="A681" s="1">
        <v>42618.943043981482</v>
      </c>
      <c r="B681" t="s">
        <v>1862</v>
      </c>
      <c r="C681" t="s">
        <v>15124</v>
      </c>
      <c r="D681" t="str">
        <f>VLOOKUP(deactivate_assem[[#This Row],[Full Name]],assembly_staff_import[],1,0)</f>
        <v>Lynette P Liverani</v>
      </c>
      <c r="L681" t="s">
        <v>15125</v>
      </c>
      <c r="M681" t="s">
        <v>15126</v>
      </c>
      <c r="N681" t="s">
        <v>63</v>
      </c>
      <c r="T681" t="s">
        <v>15127</v>
      </c>
      <c r="V681" t="s">
        <v>15128</v>
      </c>
      <c r="AH681" t="s">
        <v>65</v>
      </c>
      <c r="AI681" t="s">
        <v>10913</v>
      </c>
      <c r="AL681" t="s">
        <v>67</v>
      </c>
      <c r="AY681" t="s">
        <v>15129</v>
      </c>
      <c r="AZ681" t="s">
        <v>15130</v>
      </c>
      <c r="BA681" t="s">
        <v>15131</v>
      </c>
      <c r="BB681" t="s">
        <v>11316</v>
      </c>
      <c r="BD681" t="s">
        <v>72</v>
      </c>
      <c r="BG681" t="s">
        <v>15132</v>
      </c>
    </row>
    <row r="682" spans="1:59" x14ac:dyDescent="0.2">
      <c r="A682" s="1">
        <v>42618.943043981482</v>
      </c>
      <c r="B682" t="s">
        <v>1862</v>
      </c>
      <c r="C682" t="s">
        <v>15133</v>
      </c>
      <c r="D682" t="str">
        <f>VLOOKUP(deactivate_assem[[#This Row],[Full Name]],assembly_staff_import[],1,0)</f>
        <v>Onelis Ramirez</v>
      </c>
      <c r="L682" t="s">
        <v>11562</v>
      </c>
      <c r="M682" t="s">
        <v>11563</v>
      </c>
      <c r="N682" t="s">
        <v>63</v>
      </c>
      <c r="T682" t="s">
        <v>15134</v>
      </c>
      <c r="V682" t="s">
        <v>15135</v>
      </c>
      <c r="AH682" t="s">
        <v>65</v>
      </c>
      <c r="AI682" t="s">
        <v>10913</v>
      </c>
      <c r="AL682" t="s">
        <v>67</v>
      </c>
      <c r="AY682" t="s">
        <v>15136</v>
      </c>
      <c r="AZ682" t="s">
        <v>15137</v>
      </c>
      <c r="BA682" t="s">
        <v>15138</v>
      </c>
      <c r="BB682" t="s">
        <v>426</v>
      </c>
      <c r="BD682" t="s">
        <v>72</v>
      </c>
      <c r="BG682" t="s">
        <v>15139</v>
      </c>
    </row>
    <row r="683" spans="1:59" x14ac:dyDescent="0.2">
      <c r="A683" s="1">
        <v>42618.943043981482</v>
      </c>
      <c r="B683" t="s">
        <v>1862</v>
      </c>
      <c r="C683" t="s">
        <v>15140</v>
      </c>
      <c r="D683" t="str">
        <f>VLOOKUP(deactivate_assem[[#This Row],[Full Name]],assembly_staff_import[],1,0)</f>
        <v>Leah M Halton-Pope</v>
      </c>
      <c r="L683" t="s">
        <v>13467</v>
      </c>
      <c r="M683" t="s">
        <v>13468</v>
      </c>
      <c r="N683" t="s">
        <v>63</v>
      </c>
      <c r="T683" t="s">
        <v>15141</v>
      </c>
      <c r="V683" t="s">
        <v>15103</v>
      </c>
      <c r="AH683" t="s">
        <v>65</v>
      </c>
      <c r="AI683" t="s">
        <v>10913</v>
      </c>
      <c r="AL683" t="s">
        <v>67</v>
      </c>
      <c r="AY683" t="s">
        <v>15142</v>
      </c>
      <c r="AZ683" t="s">
        <v>15143</v>
      </c>
      <c r="BA683" t="s">
        <v>15144</v>
      </c>
      <c r="BB683" t="s">
        <v>12415</v>
      </c>
      <c r="BD683" t="s">
        <v>72</v>
      </c>
      <c r="BG683" t="s">
        <v>15145</v>
      </c>
    </row>
    <row r="684" spans="1:59" x14ac:dyDescent="0.2">
      <c r="A684" s="1">
        <v>42618.943043981482</v>
      </c>
      <c r="B684" t="s">
        <v>1862</v>
      </c>
      <c r="C684" t="s">
        <v>15146</v>
      </c>
      <c r="D684" t="str">
        <f>VLOOKUP(deactivate_assem[[#This Row],[Full Name]],assembly_staff_import[],1,0)</f>
        <v>Sana F Bady</v>
      </c>
      <c r="M684" t="s">
        <v>11199</v>
      </c>
      <c r="T684" t="s">
        <v>15147</v>
      </c>
      <c r="V684" t="s">
        <v>14284</v>
      </c>
      <c r="AH684" t="s">
        <v>65</v>
      </c>
      <c r="AI684" t="s">
        <v>10913</v>
      </c>
      <c r="AL684" t="s">
        <v>1237</v>
      </c>
      <c r="AY684" t="s">
        <v>15148</v>
      </c>
      <c r="AZ684" t="s">
        <v>15149</v>
      </c>
      <c r="BA684" t="s">
        <v>15150</v>
      </c>
      <c r="BB684" t="s">
        <v>15151</v>
      </c>
      <c r="BD684" t="s">
        <v>72</v>
      </c>
      <c r="BG684" t="s">
        <v>15152</v>
      </c>
    </row>
    <row r="685" spans="1:59" x14ac:dyDescent="0.2">
      <c r="A685" s="1">
        <v>42618.943043981482</v>
      </c>
      <c r="B685" t="s">
        <v>1862</v>
      </c>
      <c r="C685" t="s">
        <v>15153</v>
      </c>
      <c r="D685" t="str">
        <f>VLOOKUP(deactivate_assem[[#This Row],[Full Name]],assembly_staff_import[],1,0)</f>
        <v>Feige Blachorsky</v>
      </c>
      <c r="L685" t="s">
        <v>11531</v>
      </c>
      <c r="M685" t="s">
        <v>11532</v>
      </c>
      <c r="N685" t="s">
        <v>63</v>
      </c>
      <c r="T685" t="s">
        <v>15154</v>
      </c>
      <c r="V685" t="s">
        <v>2207</v>
      </c>
      <c r="AH685" t="s">
        <v>65</v>
      </c>
      <c r="AI685" t="s">
        <v>10913</v>
      </c>
      <c r="AL685" t="s">
        <v>67</v>
      </c>
      <c r="AY685" t="s">
        <v>15155</v>
      </c>
      <c r="AZ685" t="s">
        <v>15156</v>
      </c>
      <c r="BA685" t="s">
        <v>15157</v>
      </c>
      <c r="BB685" t="s">
        <v>2271</v>
      </c>
      <c r="BD685" t="s">
        <v>72</v>
      </c>
      <c r="BG685" t="s">
        <v>15158</v>
      </c>
    </row>
    <row r="686" spans="1:59" x14ac:dyDescent="0.2">
      <c r="A686" s="1">
        <v>42618.943043981482</v>
      </c>
      <c r="B686" t="s">
        <v>1862</v>
      </c>
      <c r="C686" t="s">
        <v>15159</v>
      </c>
      <c r="D686" t="e">
        <f>VLOOKUP(deactivate_assem[[#This Row],[Full Name]],assembly_staff_import[],1,0)</f>
        <v>#N/A</v>
      </c>
      <c r="L686" t="s">
        <v>13853</v>
      </c>
      <c r="M686" t="s">
        <v>15160</v>
      </c>
      <c r="N686" t="s">
        <v>63</v>
      </c>
      <c r="V686" t="s">
        <v>14734</v>
      </c>
      <c r="AH686" t="s">
        <v>65</v>
      </c>
      <c r="AI686" t="s">
        <v>10913</v>
      </c>
      <c r="AL686" t="s">
        <v>67</v>
      </c>
      <c r="AY686" t="s">
        <v>15161</v>
      </c>
      <c r="AZ686" t="s">
        <v>15162</v>
      </c>
      <c r="BA686" t="s">
        <v>15163</v>
      </c>
      <c r="BB686" t="s">
        <v>11503</v>
      </c>
      <c r="BD686" t="s">
        <v>72</v>
      </c>
      <c r="BG686" t="s">
        <v>15164</v>
      </c>
    </row>
    <row r="687" spans="1:59" x14ac:dyDescent="0.2">
      <c r="A687" s="1">
        <v>42618.943043981482</v>
      </c>
      <c r="B687" t="s">
        <v>1862</v>
      </c>
      <c r="C687" t="s">
        <v>15165</v>
      </c>
      <c r="D687" t="e">
        <f>VLOOKUP(deactivate_assem[[#This Row],[Full Name]],assembly_staff_import[],1,0)</f>
        <v>#N/A</v>
      </c>
      <c r="L687" t="s">
        <v>11243</v>
      </c>
      <c r="M687" t="s">
        <v>15166</v>
      </c>
      <c r="N687" t="s">
        <v>63</v>
      </c>
      <c r="V687" t="s">
        <v>15167</v>
      </c>
      <c r="AH687" t="s">
        <v>65</v>
      </c>
      <c r="AI687" t="s">
        <v>10913</v>
      </c>
      <c r="AL687" t="s">
        <v>67</v>
      </c>
      <c r="AY687" t="s">
        <v>15168</v>
      </c>
      <c r="AZ687" t="s">
        <v>15169</v>
      </c>
      <c r="BA687" t="s">
        <v>15170</v>
      </c>
      <c r="BB687" t="s">
        <v>12415</v>
      </c>
      <c r="BD687" t="s">
        <v>72</v>
      </c>
      <c r="BG687" t="s">
        <v>15171</v>
      </c>
    </row>
    <row r="688" spans="1:59" x14ac:dyDescent="0.2">
      <c r="A688" s="1">
        <v>42618.943043981482</v>
      </c>
      <c r="B688" t="s">
        <v>1862</v>
      </c>
      <c r="C688" t="s">
        <v>15172</v>
      </c>
      <c r="D688" t="e">
        <f>VLOOKUP(deactivate_assem[[#This Row],[Full Name]],assembly_staff_import[],1,0)</f>
        <v>#N/A</v>
      </c>
      <c r="L688" t="s">
        <v>11562</v>
      </c>
      <c r="M688" t="s">
        <v>15173</v>
      </c>
      <c r="N688" t="s">
        <v>63</v>
      </c>
      <c r="V688" t="s">
        <v>15135</v>
      </c>
      <c r="AH688" t="s">
        <v>65</v>
      </c>
      <c r="AI688" t="s">
        <v>10913</v>
      </c>
      <c r="AL688" t="s">
        <v>67</v>
      </c>
      <c r="AY688" t="s">
        <v>15174</v>
      </c>
      <c r="AZ688" t="s">
        <v>15175</v>
      </c>
      <c r="BA688" t="s">
        <v>15176</v>
      </c>
      <c r="BB688" t="s">
        <v>714</v>
      </c>
      <c r="BD688" t="s">
        <v>72</v>
      </c>
      <c r="BG688" t="s">
        <v>15177</v>
      </c>
    </row>
    <row r="689" spans="1:59" x14ac:dyDescent="0.2">
      <c r="A689" s="1">
        <v>42618.943043981482</v>
      </c>
      <c r="B689" t="s">
        <v>1862</v>
      </c>
      <c r="C689" t="s">
        <v>15178</v>
      </c>
      <c r="D689" t="str">
        <f>VLOOKUP(deactivate_assem[[#This Row],[Full Name]],assembly_staff_import[],1,0)</f>
        <v>Nicholas E Thony</v>
      </c>
      <c r="L689" t="s">
        <v>13225</v>
      </c>
      <c r="M689" t="s">
        <v>13226</v>
      </c>
      <c r="N689" t="s">
        <v>168</v>
      </c>
      <c r="T689" t="s">
        <v>15179</v>
      </c>
      <c r="V689" t="s">
        <v>15180</v>
      </c>
      <c r="AH689" t="s">
        <v>65</v>
      </c>
      <c r="AI689" t="s">
        <v>10913</v>
      </c>
      <c r="AL689" t="s">
        <v>67</v>
      </c>
      <c r="AM689" t="s">
        <v>284</v>
      </c>
      <c r="AY689" t="s">
        <v>15181</v>
      </c>
      <c r="AZ689" t="s">
        <v>15182</v>
      </c>
      <c r="BA689" t="s">
        <v>15183</v>
      </c>
      <c r="BB689" t="s">
        <v>11681</v>
      </c>
      <c r="BD689" t="s">
        <v>72</v>
      </c>
      <c r="BG689" t="s">
        <v>15184</v>
      </c>
    </row>
    <row r="690" spans="1:59" x14ac:dyDescent="0.2">
      <c r="A690" s="1">
        <v>42618.943032407413</v>
      </c>
      <c r="B690" t="s">
        <v>1862</v>
      </c>
      <c r="C690" t="s">
        <v>15185</v>
      </c>
      <c r="D690" t="str">
        <f>VLOOKUP(deactivate_assem[[#This Row],[Full Name]],assembly_staff_import[],1,0)</f>
        <v>April M Wilson</v>
      </c>
      <c r="M690" t="s">
        <v>13491</v>
      </c>
      <c r="T690" t="s">
        <v>15186</v>
      </c>
      <c r="V690" t="s">
        <v>15187</v>
      </c>
      <c r="AH690" t="s">
        <v>65</v>
      </c>
      <c r="AI690" t="s">
        <v>10913</v>
      </c>
      <c r="AL690" t="s">
        <v>1237</v>
      </c>
      <c r="AY690" t="s">
        <v>15188</v>
      </c>
      <c r="AZ690" t="s">
        <v>15189</v>
      </c>
      <c r="BA690" t="s">
        <v>1828</v>
      </c>
      <c r="BB690" t="s">
        <v>12181</v>
      </c>
      <c r="BD690" t="s">
        <v>72</v>
      </c>
      <c r="BG690" t="s">
        <v>15190</v>
      </c>
    </row>
    <row r="691" spans="1:59" x14ac:dyDescent="0.2">
      <c r="A691" s="1">
        <v>42618.943032407413</v>
      </c>
      <c r="B691" t="s">
        <v>1862</v>
      </c>
      <c r="C691" t="s">
        <v>15191</v>
      </c>
      <c r="D691" t="str">
        <f>VLOOKUP(deactivate_assem[[#This Row],[Full Name]],assembly_staff_import[],1,0)</f>
        <v>Mark E Zink</v>
      </c>
      <c r="L691" t="s">
        <v>15192</v>
      </c>
      <c r="M691" t="s">
        <v>15193</v>
      </c>
      <c r="N691" t="s">
        <v>63</v>
      </c>
      <c r="T691" t="s">
        <v>15194</v>
      </c>
      <c r="V691" t="s">
        <v>15195</v>
      </c>
      <c r="AH691" t="s">
        <v>65</v>
      </c>
      <c r="AI691" t="s">
        <v>10913</v>
      </c>
      <c r="AL691" t="s">
        <v>67</v>
      </c>
      <c r="AY691" t="s">
        <v>15196</v>
      </c>
      <c r="AZ691" t="s">
        <v>1569</v>
      </c>
      <c r="BA691" t="s">
        <v>15197</v>
      </c>
      <c r="BB691" t="s">
        <v>714</v>
      </c>
      <c r="BD691" t="s">
        <v>72</v>
      </c>
      <c r="BG691" t="s">
        <v>15198</v>
      </c>
    </row>
    <row r="692" spans="1:59" x14ac:dyDescent="0.2">
      <c r="A692" s="1">
        <v>42618.943032407413</v>
      </c>
      <c r="B692" t="s">
        <v>1862</v>
      </c>
      <c r="C692" t="s">
        <v>15199</v>
      </c>
      <c r="D692" t="str">
        <f>VLOOKUP(deactivate_assem[[#This Row],[Full Name]],assembly_staff_import[],1,0)</f>
        <v>Pamela Scarbrough Kirkwood</v>
      </c>
      <c r="L692" t="s">
        <v>15200</v>
      </c>
      <c r="M692" t="s">
        <v>15201</v>
      </c>
      <c r="N692" t="s">
        <v>63</v>
      </c>
      <c r="T692" t="s">
        <v>15202</v>
      </c>
      <c r="V692" t="s">
        <v>15203</v>
      </c>
      <c r="AH692" t="s">
        <v>65</v>
      </c>
      <c r="AI692" t="s">
        <v>10913</v>
      </c>
      <c r="AL692" t="s">
        <v>67</v>
      </c>
      <c r="AY692" t="s">
        <v>15204</v>
      </c>
      <c r="AZ692" t="s">
        <v>11757</v>
      </c>
      <c r="BA692" t="s">
        <v>15205</v>
      </c>
      <c r="BB692" t="s">
        <v>10971</v>
      </c>
      <c r="BD692" t="s">
        <v>72</v>
      </c>
      <c r="BG692" t="s">
        <v>15206</v>
      </c>
    </row>
    <row r="693" spans="1:59" x14ac:dyDescent="0.2">
      <c r="A693" s="1">
        <v>42618.943032407413</v>
      </c>
      <c r="B693" t="s">
        <v>1862</v>
      </c>
      <c r="C693" t="s">
        <v>15207</v>
      </c>
      <c r="D693" t="str">
        <f>VLOOKUP(deactivate_assem[[#This Row],[Full Name]],assembly_staff_import[],1,0)</f>
        <v>Gregory E O'Brien</v>
      </c>
      <c r="M693" t="s">
        <v>11134</v>
      </c>
      <c r="T693" t="s">
        <v>15208</v>
      </c>
      <c r="V693" t="s">
        <v>15209</v>
      </c>
      <c r="AH693" t="s">
        <v>65</v>
      </c>
      <c r="AI693" t="s">
        <v>10913</v>
      </c>
      <c r="AL693" t="s">
        <v>1237</v>
      </c>
      <c r="AY693" t="s">
        <v>15210</v>
      </c>
      <c r="AZ693" t="s">
        <v>8412</v>
      </c>
      <c r="BA693" t="s">
        <v>4762</v>
      </c>
      <c r="BB693" t="s">
        <v>11139</v>
      </c>
      <c r="BD693" t="s">
        <v>72</v>
      </c>
      <c r="BG693" t="s">
        <v>15211</v>
      </c>
    </row>
    <row r="694" spans="1:59" x14ac:dyDescent="0.2">
      <c r="A694" s="1">
        <v>42618.943032407413</v>
      </c>
      <c r="B694" t="s">
        <v>1862</v>
      </c>
      <c r="C694" t="s">
        <v>15212</v>
      </c>
      <c r="D694" t="str">
        <f>VLOOKUP(deactivate_assem[[#This Row],[Full Name]],assembly_staff_import[],1,0)</f>
        <v>Alex D Sutherland</v>
      </c>
      <c r="M694" t="s">
        <v>13491</v>
      </c>
      <c r="T694" t="s">
        <v>15213</v>
      </c>
      <c r="V694" t="s">
        <v>15187</v>
      </c>
      <c r="AH694" t="s">
        <v>65</v>
      </c>
      <c r="AI694" t="s">
        <v>10913</v>
      </c>
      <c r="AL694" t="s">
        <v>1237</v>
      </c>
      <c r="AY694" t="s">
        <v>15214</v>
      </c>
      <c r="AZ694" t="s">
        <v>15215</v>
      </c>
      <c r="BA694" t="s">
        <v>15216</v>
      </c>
      <c r="BB694" t="s">
        <v>11989</v>
      </c>
      <c r="BD694" t="s">
        <v>72</v>
      </c>
      <c r="BG694" t="s">
        <v>15217</v>
      </c>
    </row>
    <row r="695" spans="1:59" x14ac:dyDescent="0.2">
      <c r="A695" s="1">
        <v>42618.943020833343</v>
      </c>
      <c r="B695" t="s">
        <v>1862</v>
      </c>
      <c r="C695" t="s">
        <v>15218</v>
      </c>
      <c r="D695" t="str">
        <f>VLOOKUP(deactivate_assem[[#This Row],[Full Name]],assembly_staff_import[],1,0)</f>
        <v>Allison A Mosley</v>
      </c>
      <c r="L695" t="s">
        <v>13225</v>
      </c>
      <c r="M695" t="s">
        <v>13226</v>
      </c>
      <c r="N695" t="s">
        <v>63</v>
      </c>
      <c r="T695" t="s">
        <v>15219</v>
      </c>
      <c r="V695" t="s">
        <v>15220</v>
      </c>
      <c r="AH695" t="s">
        <v>65</v>
      </c>
      <c r="AI695" t="s">
        <v>10913</v>
      </c>
      <c r="AL695" t="s">
        <v>67</v>
      </c>
      <c r="AY695" t="s">
        <v>15221</v>
      </c>
      <c r="AZ695" t="s">
        <v>15222</v>
      </c>
      <c r="BA695" t="s">
        <v>15223</v>
      </c>
      <c r="BB695" t="s">
        <v>11316</v>
      </c>
      <c r="BD695" t="s">
        <v>72</v>
      </c>
      <c r="BG695" t="s">
        <v>15224</v>
      </c>
    </row>
    <row r="696" spans="1:59" x14ac:dyDescent="0.2">
      <c r="A696" s="1">
        <v>42618.943020833343</v>
      </c>
      <c r="B696" t="s">
        <v>1862</v>
      </c>
      <c r="C696" t="s">
        <v>15225</v>
      </c>
      <c r="D696" t="str">
        <f>VLOOKUP(deactivate_assem[[#This Row],[Full Name]],assembly_staff_import[],1,0)</f>
        <v>Ricky D Gordon</v>
      </c>
      <c r="M696" t="s">
        <v>11134</v>
      </c>
      <c r="T696" t="s">
        <v>15226</v>
      </c>
      <c r="V696" t="s">
        <v>15227</v>
      </c>
      <c r="AH696" t="s">
        <v>65</v>
      </c>
      <c r="AI696" t="s">
        <v>10913</v>
      </c>
      <c r="AL696" t="s">
        <v>1237</v>
      </c>
      <c r="AY696" t="s">
        <v>15228</v>
      </c>
      <c r="AZ696" t="s">
        <v>15229</v>
      </c>
      <c r="BA696" t="s">
        <v>13560</v>
      </c>
      <c r="BB696" t="s">
        <v>11139</v>
      </c>
      <c r="BD696" t="s">
        <v>72</v>
      </c>
      <c r="BG696" t="s">
        <v>15230</v>
      </c>
    </row>
    <row r="697" spans="1:59" x14ac:dyDescent="0.2">
      <c r="A697" s="1">
        <v>42618.943020833343</v>
      </c>
      <c r="B697" t="s">
        <v>1862</v>
      </c>
      <c r="C697" t="s">
        <v>15231</v>
      </c>
      <c r="D697" t="str">
        <f>VLOOKUP(deactivate_assem[[#This Row],[Full Name]],assembly_staff_import[],1,0)</f>
        <v>Alexander J Rodriguez</v>
      </c>
      <c r="M697" t="s">
        <v>13491</v>
      </c>
      <c r="T697" t="s">
        <v>15232</v>
      </c>
      <c r="V697" t="s">
        <v>15187</v>
      </c>
      <c r="AH697" t="s">
        <v>65</v>
      </c>
      <c r="AI697" t="s">
        <v>10913</v>
      </c>
      <c r="AL697" t="s">
        <v>1237</v>
      </c>
      <c r="AY697" t="s">
        <v>15233</v>
      </c>
      <c r="AZ697" t="s">
        <v>1935</v>
      </c>
      <c r="BA697" t="s">
        <v>3384</v>
      </c>
      <c r="BB697" t="s">
        <v>11989</v>
      </c>
      <c r="BD697" t="s">
        <v>72</v>
      </c>
      <c r="BG697" t="s">
        <v>15234</v>
      </c>
    </row>
    <row r="698" spans="1:59" x14ac:dyDescent="0.2">
      <c r="A698" s="1">
        <v>42618.943020833343</v>
      </c>
      <c r="B698" t="s">
        <v>1862</v>
      </c>
      <c r="C698" t="s">
        <v>15235</v>
      </c>
      <c r="D698" t="str">
        <f>VLOOKUP(deactivate_assem[[#This Row],[Full Name]],assembly_staff_import[],1,0)</f>
        <v>Naomi R Schultz</v>
      </c>
      <c r="M698" t="s">
        <v>11236</v>
      </c>
      <c r="T698" t="s">
        <v>15236</v>
      </c>
      <c r="V698" t="s">
        <v>14636</v>
      </c>
      <c r="AH698" t="s">
        <v>65</v>
      </c>
      <c r="AI698" t="s">
        <v>10913</v>
      </c>
      <c r="AL698" t="s">
        <v>1237</v>
      </c>
      <c r="AY698" t="s">
        <v>15237</v>
      </c>
      <c r="AZ698" t="s">
        <v>11913</v>
      </c>
      <c r="BA698" t="s">
        <v>15238</v>
      </c>
      <c r="BB698" t="s">
        <v>15052</v>
      </c>
      <c r="BD698" t="s">
        <v>72</v>
      </c>
      <c r="BG698" t="s">
        <v>15239</v>
      </c>
    </row>
    <row r="699" spans="1:59" x14ac:dyDescent="0.2">
      <c r="A699" s="1">
        <v>42618.943009259259</v>
      </c>
      <c r="B699" t="s">
        <v>1862</v>
      </c>
      <c r="C699" t="s">
        <v>15240</v>
      </c>
      <c r="D699" t="e">
        <f>VLOOKUP(deactivate_assem[[#This Row],[Full Name]],assembly_staff_import[],1,0)</f>
        <v>#N/A</v>
      </c>
      <c r="L699" t="s">
        <v>11011</v>
      </c>
      <c r="M699" t="s">
        <v>11012</v>
      </c>
      <c r="N699" t="s">
        <v>63</v>
      </c>
      <c r="V699" t="s">
        <v>15241</v>
      </c>
      <c r="AH699" t="s">
        <v>65</v>
      </c>
      <c r="AI699" t="s">
        <v>10913</v>
      </c>
      <c r="AL699" t="s">
        <v>67</v>
      </c>
      <c r="AY699" t="s">
        <v>15242</v>
      </c>
      <c r="AZ699" t="s">
        <v>15243</v>
      </c>
      <c r="BA699" t="s">
        <v>15244</v>
      </c>
      <c r="BB699" t="s">
        <v>426</v>
      </c>
      <c r="BD699" t="s">
        <v>72</v>
      </c>
      <c r="BG699" t="s">
        <v>15245</v>
      </c>
    </row>
    <row r="700" spans="1:59" x14ac:dyDescent="0.2">
      <c r="A700" s="1">
        <v>42618.943009259259</v>
      </c>
      <c r="B700" t="s">
        <v>1862</v>
      </c>
      <c r="C700" t="s">
        <v>15246</v>
      </c>
      <c r="D700" t="str">
        <f>VLOOKUP(deactivate_assem[[#This Row],[Full Name]],assembly_staff_import[],1,0)</f>
        <v>Albert Jr Jones Jr</v>
      </c>
      <c r="L700" t="s">
        <v>13225</v>
      </c>
      <c r="M700" t="s">
        <v>13226</v>
      </c>
      <c r="N700" t="s">
        <v>63</v>
      </c>
      <c r="T700" t="s">
        <v>15247</v>
      </c>
      <c r="AH700" t="s">
        <v>65</v>
      </c>
      <c r="AI700" t="s">
        <v>10913</v>
      </c>
      <c r="AL700" t="s">
        <v>67</v>
      </c>
      <c r="AY700" t="s">
        <v>15248</v>
      </c>
      <c r="AZ700" t="s">
        <v>15249</v>
      </c>
      <c r="BA700" t="s">
        <v>15250</v>
      </c>
      <c r="BB700" t="s">
        <v>11033</v>
      </c>
      <c r="BD700" t="s">
        <v>72</v>
      </c>
      <c r="BG700" t="s">
        <v>15251</v>
      </c>
    </row>
    <row r="701" spans="1:59" x14ac:dyDescent="0.2">
      <c r="A701" s="1">
        <v>42618.943009259259</v>
      </c>
      <c r="B701" t="s">
        <v>1862</v>
      </c>
      <c r="C701" t="s">
        <v>15252</v>
      </c>
      <c r="D701" t="e">
        <f>VLOOKUP(deactivate_assem[[#This Row],[Full Name]],assembly_staff_import[],1,0)</f>
        <v>#N/A</v>
      </c>
      <c r="M701" t="s">
        <v>13491</v>
      </c>
      <c r="AH701" t="s">
        <v>65</v>
      </c>
      <c r="AI701" t="s">
        <v>10913</v>
      </c>
      <c r="AL701" t="s">
        <v>1237</v>
      </c>
      <c r="AY701" t="s">
        <v>15253</v>
      </c>
      <c r="AZ701" t="s">
        <v>5750</v>
      </c>
      <c r="BA701" t="s">
        <v>15254</v>
      </c>
      <c r="BB701" t="s">
        <v>11989</v>
      </c>
      <c r="BD701" t="s">
        <v>72</v>
      </c>
      <c r="BG701" t="s">
        <v>15255</v>
      </c>
    </row>
    <row r="702" spans="1:59" x14ac:dyDescent="0.2">
      <c r="A702" s="1">
        <v>42618.943009259259</v>
      </c>
      <c r="B702" t="s">
        <v>1862</v>
      </c>
      <c r="C702" t="s">
        <v>15256</v>
      </c>
      <c r="D702" t="e">
        <f>VLOOKUP(deactivate_assem[[#This Row],[Full Name]],assembly_staff_import[],1,0)</f>
        <v>#N/A</v>
      </c>
      <c r="M702" t="s">
        <v>11134</v>
      </c>
      <c r="AH702" t="s">
        <v>65</v>
      </c>
      <c r="AI702" t="s">
        <v>10913</v>
      </c>
      <c r="AL702" t="s">
        <v>1237</v>
      </c>
      <c r="AY702" t="s">
        <v>15257</v>
      </c>
      <c r="AZ702" t="s">
        <v>5803</v>
      </c>
      <c r="BA702" t="s">
        <v>15258</v>
      </c>
      <c r="BB702" t="s">
        <v>15259</v>
      </c>
      <c r="BD702" t="s">
        <v>72</v>
      </c>
      <c r="BG702" t="s">
        <v>15260</v>
      </c>
    </row>
    <row r="703" spans="1:59" x14ac:dyDescent="0.2">
      <c r="A703" s="1">
        <v>42618.943009259259</v>
      </c>
      <c r="B703" t="s">
        <v>1862</v>
      </c>
      <c r="C703" t="s">
        <v>15261</v>
      </c>
      <c r="D703" t="str">
        <f>VLOOKUP(deactivate_assem[[#This Row],[Full Name]],assembly_staff_import[],1,0)</f>
        <v>Willie A Sanchez</v>
      </c>
      <c r="M703" t="s">
        <v>11236</v>
      </c>
      <c r="T703" t="s">
        <v>15262</v>
      </c>
      <c r="V703" t="s">
        <v>14636</v>
      </c>
      <c r="AH703" t="s">
        <v>65</v>
      </c>
      <c r="AI703" t="s">
        <v>10913</v>
      </c>
      <c r="AL703" t="s">
        <v>1237</v>
      </c>
      <c r="AY703" t="s">
        <v>15263</v>
      </c>
      <c r="AZ703" t="s">
        <v>15264</v>
      </c>
      <c r="BA703" t="s">
        <v>15265</v>
      </c>
      <c r="BB703" t="s">
        <v>15052</v>
      </c>
      <c r="BD703" t="s">
        <v>72</v>
      </c>
      <c r="BG703" t="s">
        <v>15266</v>
      </c>
    </row>
    <row r="704" spans="1:59" x14ac:dyDescent="0.2">
      <c r="A704" s="1">
        <v>42618.943009259259</v>
      </c>
      <c r="B704" t="s">
        <v>1862</v>
      </c>
      <c r="C704" t="s">
        <v>15267</v>
      </c>
      <c r="D704" t="str">
        <f>VLOOKUP(deactivate_assem[[#This Row],[Full Name]],assembly_staff_import[],1,0)</f>
        <v>Jeffrey M Wice</v>
      </c>
      <c r="L704" t="s">
        <v>11011</v>
      </c>
      <c r="M704" t="s">
        <v>11012</v>
      </c>
      <c r="N704" t="s">
        <v>63</v>
      </c>
      <c r="T704" t="s">
        <v>15268</v>
      </c>
      <c r="V704" t="s">
        <v>15241</v>
      </c>
      <c r="AH704" t="s">
        <v>65</v>
      </c>
      <c r="AI704" t="s">
        <v>10913</v>
      </c>
      <c r="AL704" t="s">
        <v>67</v>
      </c>
      <c r="AY704" t="s">
        <v>15269</v>
      </c>
      <c r="AZ704" t="s">
        <v>12951</v>
      </c>
      <c r="BA704" t="s">
        <v>15270</v>
      </c>
      <c r="BB704" t="s">
        <v>15271</v>
      </c>
      <c r="BD704" t="s">
        <v>72</v>
      </c>
      <c r="BG704" t="s">
        <v>15272</v>
      </c>
    </row>
    <row r="705" spans="1:59" x14ac:dyDescent="0.2">
      <c r="A705" s="1">
        <v>42618.943009259259</v>
      </c>
      <c r="B705" t="s">
        <v>1862</v>
      </c>
      <c r="C705" t="s">
        <v>15273</v>
      </c>
      <c r="D705" t="str">
        <f>VLOOKUP(deactivate_assem[[#This Row],[Full Name]],assembly_staff_import[],1,0)</f>
        <v>Nanci P Kalbfell</v>
      </c>
      <c r="L705" t="s">
        <v>11228</v>
      </c>
      <c r="M705" t="s">
        <v>11229</v>
      </c>
      <c r="N705" t="s">
        <v>63</v>
      </c>
      <c r="T705" t="s">
        <v>15274</v>
      </c>
      <c r="V705" t="s">
        <v>15275</v>
      </c>
      <c r="AH705" t="s">
        <v>65</v>
      </c>
      <c r="AI705" t="s">
        <v>10913</v>
      </c>
      <c r="AL705" t="s">
        <v>67</v>
      </c>
      <c r="AY705" t="s">
        <v>15276</v>
      </c>
      <c r="AZ705" t="s">
        <v>15277</v>
      </c>
      <c r="BA705" t="s">
        <v>15278</v>
      </c>
      <c r="BB705" t="s">
        <v>11316</v>
      </c>
      <c r="BD705" t="s">
        <v>72</v>
      </c>
      <c r="BG705" t="s">
        <v>15279</v>
      </c>
    </row>
    <row r="706" spans="1:59" x14ac:dyDescent="0.2">
      <c r="A706" s="1">
        <v>42618.943009259259</v>
      </c>
      <c r="B706" t="s">
        <v>1862</v>
      </c>
      <c r="C706" t="s">
        <v>15280</v>
      </c>
      <c r="D706" t="str">
        <f>VLOOKUP(deactivate_assem[[#This Row],[Full Name]],assembly_staff_import[],1,0)</f>
        <v>Daniel F Salvin</v>
      </c>
      <c r="M706" t="s">
        <v>11236</v>
      </c>
      <c r="T706" t="s">
        <v>15281</v>
      </c>
      <c r="V706" t="s">
        <v>15282</v>
      </c>
      <c r="AH706" t="s">
        <v>65</v>
      </c>
      <c r="AI706" t="s">
        <v>10913</v>
      </c>
      <c r="AL706" t="s">
        <v>1237</v>
      </c>
      <c r="AY706" t="s">
        <v>15283</v>
      </c>
      <c r="AZ706" t="s">
        <v>718</v>
      </c>
      <c r="BA706" t="s">
        <v>15284</v>
      </c>
      <c r="BB706" t="s">
        <v>14895</v>
      </c>
      <c r="BD706" t="s">
        <v>72</v>
      </c>
      <c r="BG706" t="s">
        <v>15285</v>
      </c>
    </row>
    <row r="707" spans="1:59" x14ac:dyDescent="0.2">
      <c r="A707" s="1">
        <v>42618.943009259259</v>
      </c>
      <c r="B707" t="s">
        <v>1862</v>
      </c>
      <c r="C707" t="s">
        <v>15286</v>
      </c>
      <c r="D707" t="e">
        <f>VLOOKUP(deactivate_assem[[#This Row],[Full Name]],assembly_staff_import[],1,0)</f>
        <v>#N/A</v>
      </c>
      <c r="M707" t="s">
        <v>11134</v>
      </c>
      <c r="V707" t="s">
        <v>15287</v>
      </c>
      <c r="AH707" t="s">
        <v>65</v>
      </c>
      <c r="AI707" t="s">
        <v>10913</v>
      </c>
      <c r="AL707" t="s">
        <v>1237</v>
      </c>
      <c r="AY707" t="s">
        <v>15288</v>
      </c>
      <c r="AZ707" t="s">
        <v>15289</v>
      </c>
      <c r="BA707" t="s">
        <v>15290</v>
      </c>
      <c r="BB707" t="s">
        <v>15291</v>
      </c>
      <c r="BD707" t="s">
        <v>72</v>
      </c>
      <c r="BG707" t="s">
        <v>15292</v>
      </c>
    </row>
    <row r="708" spans="1:59" x14ac:dyDescent="0.2">
      <c r="A708" s="1">
        <v>42618.942997685182</v>
      </c>
      <c r="B708" t="s">
        <v>1862</v>
      </c>
      <c r="C708" t="s">
        <v>15293</v>
      </c>
      <c r="D708" t="str">
        <f>VLOOKUP(deactivate_assem[[#This Row],[Full Name]],assembly_staff_import[],1,0)</f>
        <v>Charles L Tryon</v>
      </c>
      <c r="M708" t="s">
        <v>11610</v>
      </c>
      <c r="T708" t="s">
        <v>15294</v>
      </c>
      <c r="V708" t="s">
        <v>15295</v>
      </c>
      <c r="AH708" t="s">
        <v>65</v>
      </c>
      <c r="AI708" t="s">
        <v>10913</v>
      </c>
      <c r="AL708" t="s">
        <v>1237</v>
      </c>
      <c r="AY708" t="s">
        <v>15296</v>
      </c>
      <c r="AZ708" t="s">
        <v>15081</v>
      </c>
      <c r="BA708" t="s">
        <v>15297</v>
      </c>
      <c r="BB708" t="s">
        <v>11615</v>
      </c>
      <c r="BD708" t="s">
        <v>72</v>
      </c>
      <c r="BG708" t="s">
        <v>15298</v>
      </c>
    </row>
    <row r="709" spans="1:59" x14ac:dyDescent="0.2">
      <c r="A709" s="1">
        <v>42618.942997685182</v>
      </c>
      <c r="B709" t="s">
        <v>1862</v>
      </c>
      <c r="C709" t="s">
        <v>15299</v>
      </c>
      <c r="D709" t="str">
        <f>VLOOKUP(deactivate_assem[[#This Row],[Full Name]],assembly_staff_import[],1,0)</f>
        <v>Cara A Buonincontri</v>
      </c>
      <c r="L709" t="s">
        <v>12830</v>
      </c>
      <c r="M709" t="s">
        <v>12831</v>
      </c>
      <c r="N709" t="s">
        <v>63</v>
      </c>
      <c r="T709" t="s">
        <v>15300</v>
      </c>
      <c r="V709" t="s">
        <v>15301</v>
      </c>
      <c r="AH709" t="s">
        <v>65</v>
      </c>
      <c r="AI709" t="s">
        <v>10913</v>
      </c>
      <c r="AL709" t="s">
        <v>67</v>
      </c>
      <c r="AY709" t="s">
        <v>15302</v>
      </c>
      <c r="AZ709" t="s">
        <v>15303</v>
      </c>
      <c r="BA709" t="s">
        <v>15304</v>
      </c>
      <c r="BB709" t="s">
        <v>426</v>
      </c>
      <c r="BD709" t="s">
        <v>72</v>
      </c>
      <c r="BG709" t="s">
        <v>15305</v>
      </c>
    </row>
    <row r="710" spans="1:59" x14ac:dyDescent="0.2">
      <c r="A710" s="1">
        <v>42618.942997685182</v>
      </c>
      <c r="B710" t="s">
        <v>1862</v>
      </c>
      <c r="C710" t="s">
        <v>15306</v>
      </c>
      <c r="D710" t="e">
        <f>VLOOKUP(deactivate_assem[[#This Row],[Full Name]],assembly_staff_import[],1,0)</f>
        <v>#N/A</v>
      </c>
      <c r="M710" t="s">
        <v>11236</v>
      </c>
      <c r="V710" t="s">
        <v>14636</v>
      </c>
      <c r="AH710" t="s">
        <v>65</v>
      </c>
      <c r="AI710" t="s">
        <v>10913</v>
      </c>
      <c r="AL710" t="s">
        <v>1237</v>
      </c>
      <c r="AY710" t="s">
        <v>15307</v>
      </c>
      <c r="AZ710" t="s">
        <v>1098</v>
      </c>
      <c r="BA710" t="s">
        <v>12370</v>
      </c>
      <c r="BB710" t="s">
        <v>11482</v>
      </c>
      <c r="BD710" t="s">
        <v>72</v>
      </c>
      <c r="BG710" t="s">
        <v>15308</v>
      </c>
    </row>
    <row r="711" spans="1:59" x14ac:dyDescent="0.2">
      <c r="A711" s="1">
        <v>42618.942997685182</v>
      </c>
      <c r="B711" t="s">
        <v>1862</v>
      </c>
      <c r="C711" t="s">
        <v>15309</v>
      </c>
      <c r="D711" t="str">
        <f>VLOOKUP(deactivate_assem[[#This Row],[Full Name]],assembly_staff_import[],1,0)</f>
        <v>Michael K Rhatigan</v>
      </c>
      <c r="M711" t="s">
        <v>11610</v>
      </c>
      <c r="T711" t="s">
        <v>15310</v>
      </c>
      <c r="V711" t="s">
        <v>15295</v>
      </c>
      <c r="AH711" t="s">
        <v>65</v>
      </c>
      <c r="AI711" t="s">
        <v>10913</v>
      </c>
      <c r="AL711" t="s">
        <v>1237</v>
      </c>
      <c r="AY711" t="s">
        <v>15311</v>
      </c>
      <c r="AZ711" t="s">
        <v>15312</v>
      </c>
      <c r="BA711" t="s">
        <v>15313</v>
      </c>
      <c r="BB711" t="s">
        <v>15314</v>
      </c>
      <c r="BD711" t="s">
        <v>72</v>
      </c>
      <c r="BG711" t="s">
        <v>15315</v>
      </c>
    </row>
    <row r="712" spans="1:59" x14ac:dyDescent="0.2">
      <c r="A712" s="1">
        <v>42618.942997685182</v>
      </c>
      <c r="B712" t="s">
        <v>1862</v>
      </c>
      <c r="C712" t="s">
        <v>15316</v>
      </c>
      <c r="D712" t="str">
        <f>VLOOKUP(deactivate_assem[[#This Row],[Full Name]],assembly_staff_import[],1,0)</f>
        <v>John E Battaglino</v>
      </c>
      <c r="M712" t="s">
        <v>11134</v>
      </c>
      <c r="T712" t="s">
        <v>15317</v>
      </c>
      <c r="V712" t="s">
        <v>15318</v>
      </c>
      <c r="AH712" t="s">
        <v>65</v>
      </c>
      <c r="AI712" t="s">
        <v>10913</v>
      </c>
      <c r="AL712" t="s">
        <v>1237</v>
      </c>
      <c r="AY712" t="s">
        <v>15319</v>
      </c>
      <c r="AZ712" t="s">
        <v>15320</v>
      </c>
      <c r="BA712" t="s">
        <v>15321</v>
      </c>
      <c r="BB712" t="s">
        <v>15322</v>
      </c>
      <c r="BD712" t="s">
        <v>72</v>
      </c>
      <c r="BG712" t="s">
        <v>15323</v>
      </c>
    </row>
    <row r="713" spans="1:59" x14ac:dyDescent="0.2">
      <c r="A713" s="1">
        <v>42618.942986111113</v>
      </c>
      <c r="B713" t="s">
        <v>1862</v>
      </c>
      <c r="C713" t="s">
        <v>15324</v>
      </c>
      <c r="D713" t="str">
        <f>VLOOKUP(deactivate_assem[[#This Row],[Full Name]],assembly_staff_import[],1,0)</f>
        <v>Marty I Rosenbaum</v>
      </c>
      <c r="M713" t="s">
        <v>11236</v>
      </c>
      <c r="T713" t="s">
        <v>15325</v>
      </c>
      <c r="V713" t="s">
        <v>15282</v>
      </c>
      <c r="AH713" t="s">
        <v>65</v>
      </c>
      <c r="AI713" t="s">
        <v>10913</v>
      </c>
      <c r="AL713" t="s">
        <v>1237</v>
      </c>
      <c r="AY713" t="s">
        <v>15326</v>
      </c>
      <c r="AZ713" t="s">
        <v>15327</v>
      </c>
      <c r="BA713" t="s">
        <v>15328</v>
      </c>
      <c r="BB713" t="s">
        <v>15329</v>
      </c>
      <c r="BD713" t="s">
        <v>72</v>
      </c>
      <c r="BG713" t="s">
        <v>15330</v>
      </c>
    </row>
    <row r="714" spans="1:59" x14ac:dyDescent="0.2">
      <c r="A714" s="1">
        <v>42618.942986111113</v>
      </c>
      <c r="B714" t="s">
        <v>1862</v>
      </c>
      <c r="C714" t="s">
        <v>15331</v>
      </c>
      <c r="D714" t="e">
        <f>VLOOKUP(deactivate_assem[[#This Row],[Full Name]],assembly_staff_import[],1,0)</f>
        <v>#N/A</v>
      </c>
      <c r="L714" t="s">
        <v>15332</v>
      </c>
      <c r="M714" t="s">
        <v>15333</v>
      </c>
      <c r="N714" t="s">
        <v>63</v>
      </c>
      <c r="V714" t="s">
        <v>15334</v>
      </c>
      <c r="AH714" t="s">
        <v>65</v>
      </c>
      <c r="AI714" t="s">
        <v>10913</v>
      </c>
      <c r="AL714" t="s">
        <v>67</v>
      </c>
      <c r="AY714" t="s">
        <v>15335</v>
      </c>
      <c r="AZ714" t="s">
        <v>6116</v>
      </c>
      <c r="BA714" t="s">
        <v>13262</v>
      </c>
      <c r="BB714" t="s">
        <v>11033</v>
      </c>
      <c r="BD714" t="s">
        <v>72</v>
      </c>
      <c r="BG714" t="s">
        <v>15336</v>
      </c>
    </row>
    <row r="715" spans="1:59" x14ac:dyDescent="0.2">
      <c r="A715" s="1">
        <v>42618.942986111113</v>
      </c>
      <c r="B715" t="s">
        <v>1862</v>
      </c>
      <c r="C715" t="s">
        <v>15337</v>
      </c>
      <c r="D715" t="e">
        <f>VLOOKUP(deactivate_assem[[#This Row],[Full Name]],assembly_staff_import[],1,0)</f>
        <v>#N/A</v>
      </c>
      <c r="M715" t="s">
        <v>11610</v>
      </c>
      <c r="AH715" t="s">
        <v>65</v>
      </c>
      <c r="AI715" t="s">
        <v>10913</v>
      </c>
      <c r="AL715" t="s">
        <v>1237</v>
      </c>
      <c r="AY715" t="s">
        <v>15338</v>
      </c>
      <c r="AZ715" t="s">
        <v>1622</v>
      </c>
      <c r="BA715" t="s">
        <v>15339</v>
      </c>
      <c r="BB715" t="s">
        <v>15340</v>
      </c>
      <c r="BD715" t="s">
        <v>72</v>
      </c>
      <c r="BG715" t="s">
        <v>15341</v>
      </c>
    </row>
    <row r="716" spans="1:59" x14ac:dyDescent="0.2">
      <c r="A716" s="1">
        <v>42618.942986111113</v>
      </c>
      <c r="B716" t="s">
        <v>1862</v>
      </c>
      <c r="C716" t="s">
        <v>15342</v>
      </c>
      <c r="D716" t="str">
        <f>VLOOKUP(deactivate_assem[[#This Row],[Full Name]],assembly_staff_import[],1,0)</f>
        <v>Stephen M Zimmerman</v>
      </c>
      <c r="M716" t="s">
        <v>11348</v>
      </c>
      <c r="T716" t="s">
        <v>15343</v>
      </c>
      <c r="V716" t="s">
        <v>15344</v>
      </c>
      <c r="AH716" t="s">
        <v>65</v>
      </c>
      <c r="AI716" t="s">
        <v>10913</v>
      </c>
      <c r="AL716" t="s">
        <v>1237</v>
      </c>
      <c r="AY716" t="s">
        <v>15345</v>
      </c>
      <c r="AZ716" t="s">
        <v>15346</v>
      </c>
      <c r="BA716" t="s">
        <v>5925</v>
      </c>
      <c r="BB716" t="s">
        <v>15347</v>
      </c>
      <c r="BD716" t="s">
        <v>72</v>
      </c>
      <c r="BG716" t="s">
        <v>15348</v>
      </c>
    </row>
    <row r="717" spans="1:59" x14ac:dyDescent="0.2">
      <c r="A717" s="1">
        <v>42618.942986111113</v>
      </c>
      <c r="B717" t="s">
        <v>1862</v>
      </c>
      <c r="C717" t="s">
        <v>15349</v>
      </c>
      <c r="D717" t="e">
        <f>VLOOKUP(deactivate_assem[[#This Row],[Full Name]],assembly_staff_import[],1,0)</f>
        <v>#N/A</v>
      </c>
      <c r="M717" t="s">
        <v>11236</v>
      </c>
      <c r="V717" t="s">
        <v>15282</v>
      </c>
      <c r="AH717" t="s">
        <v>65</v>
      </c>
      <c r="AI717" t="s">
        <v>10913</v>
      </c>
      <c r="AL717" t="s">
        <v>1237</v>
      </c>
      <c r="AY717" t="s">
        <v>15350</v>
      </c>
      <c r="AZ717" t="s">
        <v>15351</v>
      </c>
      <c r="BA717" t="s">
        <v>15352</v>
      </c>
      <c r="BB717" t="s">
        <v>15353</v>
      </c>
      <c r="BD717" t="s">
        <v>72</v>
      </c>
      <c r="BG717" t="s">
        <v>15354</v>
      </c>
    </row>
    <row r="718" spans="1:59" x14ac:dyDescent="0.2">
      <c r="A718" s="1">
        <v>42618.942974537043</v>
      </c>
      <c r="B718" t="s">
        <v>1862</v>
      </c>
      <c r="C718" t="s">
        <v>15355</v>
      </c>
      <c r="D718" t="str">
        <f>VLOOKUP(deactivate_assem[[#This Row],[Full Name]],assembly_staff_import[],1,0)</f>
        <v>Richard T Haddard</v>
      </c>
      <c r="M718" t="s">
        <v>12063</v>
      </c>
      <c r="T718" t="s">
        <v>15356</v>
      </c>
      <c r="V718" t="s">
        <v>14467</v>
      </c>
      <c r="AH718" t="s">
        <v>65</v>
      </c>
      <c r="AI718" t="s">
        <v>10913</v>
      </c>
      <c r="AL718" t="s">
        <v>1237</v>
      </c>
      <c r="AY718" t="s">
        <v>15357</v>
      </c>
      <c r="AZ718" t="s">
        <v>15358</v>
      </c>
      <c r="BA718" t="s">
        <v>15359</v>
      </c>
      <c r="BB718" t="s">
        <v>15360</v>
      </c>
      <c r="BD718" t="s">
        <v>72</v>
      </c>
      <c r="BG718" t="s">
        <v>15361</v>
      </c>
    </row>
    <row r="719" spans="1:59" x14ac:dyDescent="0.2">
      <c r="A719" s="1">
        <v>42618.942974537043</v>
      </c>
      <c r="B719" t="s">
        <v>1862</v>
      </c>
      <c r="C719" t="s">
        <v>15362</v>
      </c>
      <c r="D719" t="str">
        <f>VLOOKUP(deactivate_assem[[#This Row],[Full Name]],assembly_staff_import[],1,0)</f>
        <v>William Payne</v>
      </c>
      <c r="M719" t="s">
        <v>11610</v>
      </c>
      <c r="T719" t="s">
        <v>15363</v>
      </c>
      <c r="V719" t="s">
        <v>15295</v>
      </c>
      <c r="AH719" t="s">
        <v>65</v>
      </c>
      <c r="AI719" t="s">
        <v>10913</v>
      </c>
      <c r="AL719" t="s">
        <v>1237</v>
      </c>
      <c r="AY719" t="s">
        <v>15364</v>
      </c>
      <c r="AZ719" t="s">
        <v>4756</v>
      </c>
      <c r="BA719" t="s">
        <v>13412</v>
      </c>
      <c r="BB719" t="s">
        <v>11615</v>
      </c>
      <c r="BD719" t="s">
        <v>72</v>
      </c>
      <c r="BG719" t="s">
        <v>15365</v>
      </c>
    </row>
    <row r="720" spans="1:59" x14ac:dyDescent="0.2">
      <c r="A720" s="1">
        <v>42618.942974537043</v>
      </c>
      <c r="B720" t="s">
        <v>1862</v>
      </c>
      <c r="C720" t="s">
        <v>15366</v>
      </c>
      <c r="D720" t="str">
        <f>VLOOKUP(deactivate_assem[[#This Row],[Full Name]],assembly_staff_import[],1,0)</f>
        <v>Kathleen G Deleo</v>
      </c>
      <c r="M720" t="s">
        <v>12063</v>
      </c>
      <c r="T720" t="s">
        <v>15367</v>
      </c>
      <c r="V720" t="s">
        <v>14467</v>
      </c>
      <c r="AH720" t="s">
        <v>65</v>
      </c>
      <c r="AI720" t="s">
        <v>10913</v>
      </c>
      <c r="AL720" t="s">
        <v>1237</v>
      </c>
      <c r="AY720" t="s">
        <v>15368</v>
      </c>
      <c r="AZ720" t="s">
        <v>15369</v>
      </c>
      <c r="BA720" t="s">
        <v>15370</v>
      </c>
      <c r="BB720" t="s">
        <v>15075</v>
      </c>
      <c r="BD720" t="s">
        <v>72</v>
      </c>
      <c r="BG720" t="s">
        <v>15371</v>
      </c>
    </row>
    <row r="721" spans="1:59" x14ac:dyDescent="0.2">
      <c r="A721" s="1">
        <v>42618.942962962959</v>
      </c>
      <c r="B721" t="s">
        <v>1862</v>
      </c>
      <c r="C721" t="s">
        <v>15372</v>
      </c>
      <c r="D721" t="e">
        <f>VLOOKUP(deactivate_assem[[#This Row],[Full Name]],assembly_staff_import[],1,0)</f>
        <v>#N/A</v>
      </c>
      <c r="M721" t="s">
        <v>11236</v>
      </c>
      <c r="V721" t="s">
        <v>15010</v>
      </c>
      <c r="AH721" t="s">
        <v>65</v>
      </c>
      <c r="AI721" t="s">
        <v>10913</v>
      </c>
      <c r="AL721" t="s">
        <v>1237</v>
      </c>
      <c r="AY721" t="s">
        <v>15373</v>
      </c>
      <c r="AZ721" t="s">
        <v>6602</v>
      </c>
      <c r="BA721" t="s">
        <v>15374</v>
      </c>
      <c r="BB721" t="s">
        <v>13483</v>
      </c>
      <c r="BD721" t="s">
        <v>72</v>
      </c>
      <c r="BG721" t="s">
        <v>15375</v>
      </c>
    </row>
    <row r="722" spans="1:59" x14ac:dyDescent="0.2">
      <c r="A722" s="1">
        <v>42618.942962962959</v>
      </c>
      <c r="B722" t="s">
        <v>1862</v>
      </c>
      <c r="C722" t="s">
        <v>15376</v>
      </c>
      <c r="D722" t="str">
        <f>VLOOKUP(deactivate_assem[[#This Row],[Full Name]],assembly_staff_import[],1,0)</f>
        <v>Brady F Palladino</v>
      </c>
      <c r="M722" t="s">
        <v>11610</v>
      </c>
      <c r="T722" t="s">
        <v>15377</v>
      </c>
      <c r="AH722" t="s">
        <v>65</v>
      </c>
      <c r="AI722" t="s">
        <v>10913</v>
      </c>
      <c r="AL722" t="s">
        <v>1237</v>
      </c>
      <c r="AY722" t="s">
        <v>15378</v>
      </c>
      <c r="AZ722" t="s">
        <v>15379</v>
      </c>
      <c r="BA722" t="s">
        <v>15380</v>
      </c>
      <c r="BB722" t="s">
        <v>15340</v>
      </c>
      <c r="BD722" t="s">
        <v>72</v>
      </c>
      <c r="BG722" t="s">
        <v>15381</v>
      </c>
    </row>
    <row r="723" spans="1:59" x14ac:dyDescent="0.2">
      <c r="A723" s="1">
        <v>42618.942962962959</v>
      </c>
      <c r="B723" t="s">
        <v>1862</v>
      </c>
      <c r="C723" t="s">
        <v>15382</v>
      </c>
      <c r="D723" t="e">
        <f>VLOOKUP(deactivate_assem[[#This Row],[Full Name]],assembly_staff_import[],1,0)</f>
        <v>#N/A</v>
      </c>
      <c r="M723" t="s">
        <v>12063</v>
      </c>
      <c r="V723" t="s">
        <v>14467</v>
      </c>
      <c r="AH723" t="s">
        <v>65</v>
      </c>
      <c r="AI723" t="s">
        <v>10913</v>
      </c>
      <c r="AL723" t="s">
        <v>1237</v>
      </c>
      <c r="AY723" t="s">
        <v>15383</v>
      </c>
      <c r="AZ723" t="s">
        <v>15384</v>
      </c>
      <c r="BA723" t="s">
        <v>15385</v>
      </c>
      <c r="BB723" t="s">
        <v>15006</v>
      </c>
      <c r="BD723" t="s">
        <v>72</v>
      </c>
      <c r="BG723" t="s">
        <v>15386</v>
      </c>
    </row>
    <row r="724" spans="1:59" x14ac:dyDescent="0.2">
      <c r="A724" s="1">
        <v>42618.942962962959</v>
      </c>
      <c r="B724" t="s">
        <v>1862</v>
      </c>
      <c r="C724" t="s">
        <v>15387</v>
      </c>
      <c r="D724" t="str">
        <f>VLOOKUP(deactivate_assem[[#This Row],[Full Name]],assembly_staff_import[],1,0)</f>
        <v>Kathryn F Curren</v>
      </c>
      <c r="L724" t="s">
        <v>11403</v>
      </c>
      <c r="M724" t="s">
        <v>11404</v>
      </c>
      <c r="N724" t="s">
        <v>168</v>
      </c>
      <c r="T724" t="s">
        <v>15388</v>
      </c>
      <c r="V724" t="s">
        <v>15180</v>
      </c>
      <c r="AH724" t="s">
        <v>65</v>
      </c>
      <c r="AI724" t="s">
        <v>10913</v>
      </c>
      <c r="AL724" t="s">
        <v>67</v>
      </c>
      <c r="AY724" t="s">
        <v>15389</v>
      </c>
      <c r="AZ724" t="s">
        <v>8269</v>
      </c>
      <c r="BA724" t="s">
        <v>15390</v>
      </c>
      <c r="BB724" t="s">
        <v>1047</v>
      </c>
      <c r="BD724" t="s">
        <v>72</v>
      </c>
      <c r="BG724" t="s">
        <v>15391</v>
      </c>
    </row>
    <row r="725" spans="1:59" x14ac:dyDescent="0.2">
      <c r="A725" s="1">
        <v>42618.942962962959</v>
      </c>
      <c r="B725" t="s">
        <v>1862</v>
      </c>
      <c r="C725" t="s">
        <v>15392</v>
      </c>
      <c r="D725" t="str">
        <f>VLOOKUP(deactivate_assem[[#This Row],[Full Name]],assembly_staff_import[],1,0)</f>
        <v>Yolande Page</v>
      </c>
      <c r="M725" t="s">
        <v>11236</v>
      </c>
      <c r="T725" t="s">
        <v>15393</v>
      </c>
      <c r="V725" t="s">
        <v>15394</v>
      </c>
      <c r="AH725" t="s">
        <v>65</v>
      </c>
      <c r="AI725" t="s">
        <v>10913</v>
      </c>
      <c r="AL725" t="s">
        <v>1237</v>
      </c>
      <c r="AY725" t="s">
        <v>15395</v>
      </c>
      <c r="AZ725" t="s">
        <v>15396</v>
      </c>
      <c r="BA725" t="s">
        <v>15340</v>
      </c>
      <c r="BB725" t="s">
        <v>15397</v>
      </c>
      <c r="BD725" t="s">
        <v>72</v>
      </c>
      <c r="BG725" t="s">
        <v>15398</v>
      </c>
    </row>
    <row r="726" spans="1:59" x14ac:dyDescent="0.2">
      <c r="A726" s="1">
        <v>42618.94295138889</v>
      </c>
      <c r="B726" t="s">
        <v>1862</v>
      </c>
      <c r="C726" t="s">
        <v>15399</v>
      </c>
      <c r="D726" t="e">
        <f>VLOOKUP(deactivate_assem[[#This Row],[Full Name]],assembly_staff_import[],1,0)</f>
        <v>#N/A</v>
      </c>
      <c r="M726" t="s">
        <v>11610</v>
      </c>
      <c r="V726" t="s">
        <v>15295</v>
      </c>
      <c r="AH726" t="s">
        <v>65</v>
      </c>
      <c r="AI726" t="s">
        <v>10913</v>
      </c>
      <c r="AL726" t="s">
        <v>1237</v>
      </c>
      <c r="AY726" t="s">
        <v>15400</v>
      </c>
      <c r="AZ726" t="s">
        <v>15401</v>
      </c>
      <c r="BA726" t="s">
        <v>15402</v>
      </c>
      <c r="BB726" t="s">
        <v>11615</v>
      </c>
      <c r="BD726" t="s">
        <v>72</v>
      </c>
      <c r="BG726" t="s">
        <v>15403</v>
      </c>
    </row>
    <row r="727" spans="1:59" x14ac:dyDescent="0.2">
      <c r="A727" s="1">
        <v>42618.94295138889</v>
      </c>
      <c r="B727" t="s">
        <v>1862</v>
      </c>
      <c r="C727" t="s">
        <v>15404</v>
      </c>
      <c r="D727" t="str">
        <f>VLOOKUP(deactivate_assem[[#This Row],[Full Name]],assembly_staff_import[],1,0)</f>
        <v>David J Bulnes</v>
      </c>
      <c r="M727" t="s">
        <v>12063</v>
      </c>
      <c r="T727" t="s">
        <v>15405</v>
      </c>
      <c r="V727" t="s">
        <v>15406</v>
      </c>
      <c r="AH727" t="s">
        <v>65</v>
      </c>
      <c r="AI727" t="s">
        <v>10913</v>
      </c>
      <c r="AL727" t="s">
        <v>1237</v>
      </c>
      <c r="AY727" t="s">
        <v>15407</v>
      </c>
      <c r="AZ727" t="s">
        <v>3242</v>
      </c>
      <c r="BA727" t="s">
        <v>15408</v>
      </c>
      <c r="BB727" t="s">
        <v>15409</v>
      </c>
      <c r="BD727" t="s">
        <v>72</v>
      </c>
      <c r="BG727" t="s">
        <v>15410</v>
      </c>
    </row>
    <row r="728" spans="1:59" x14ac:dyDescent="0.2">
      <c r="A728" s="1">
        <v>42618.94295138889</v>
      </c>
      <c r="B728" t="s">
        <v>1862</v>
      </c>
      <c r="C728" t="s">
        <v>15411</v>
      </c>
      <c r="D728" t="e">
        <f>VLOOKUP(deactivate_assem[[#This Row],[Full Name]],assembly_staff_import[],1,0)</f>
        <v>#N/A</v>
      </c>
      <c r="M728" t="s">
        <v>11236</v>
      </c>
      <c r="V728" t="s">
        <v>15412</v>
      </c>
      <c r="AH728" t="s">
        <v>65</v>
      </c>
      <c r="AI728" t="s">
        <v>10913</v>
      </c>
      <c r="AL728" t="s">
        <v>1237</v>
      </c>
      <c r="AY728" t="s">
        <v>15413</v>
      </c>
      <c r="AZ728" t="s">
        <v>15414</v>
      </c>
      <c r="BA728" t="s">
        <v>11419</v>
      </c>
      <c r="BB728" t="s">
        <v>15415</v>
      </c>
      <c r="BD728" t="s">
        <v>72</v>
      </c>
      <c r="BG728" t="s">
        <v>15416</v>
      </c>
    </row>
    <row r="729" spans="1:59" x14ac:dyDescent="0.2">
      <c r="A729" s="1">
        <v>42618.94295138889</v>
      </c>
      <c r="B729" t="s">
        <v>1862</v>
      </c>
      <c r="C729" t="s">
        <v>15417</v>
      </c>
      <c r="D729" t="e">
        <f>VLOOKUP(deactivate_assem[[#This Row],[Full Name]],assembly_staff_import[],1,0)</f>
        <v>#N/A</v>
      </c>
      <c r="L729" t="s">
        <v>12853</v>
      </c>
      <c r="M729" t="s">
        <v>15418</v>
      </c>
      <c r="N729" t="s">
        <v>63</v>
      </c>
      <c r="V729" t="s">
        <v>2067</v>
      </c>
      <c r="AH729" t="s">
        <v>65</v>
      </c>
      <c r="AI729" t="s">
        <v>10913</v>
      </c>
      <c r="AL729" t="s">
        <v>67</v>
      </c>
      <c r="AY729" t="s">
        <v>15419</v>
      </c>
      <c r="AZ729" t="s">
        <v>15420</v>
      </c>
      <c r="BA729" t="s">
        <v>15421</v>
      </c>
      <c r="BB729" t="s">
        <v>906</v>
      </c>
      <c r="BD729" t="s">
        <v>72</v>
      </c>
      <c r="BG729" t="s">
        <v>15422</v>
      </c>
    </row>
    <row r="730" spans="1:59" x14ac:dyDescent="0.2">
      <c r="A730" s="1">
        <v>42618.94295138889</v>
      </c>
      <c r="B730" t="s">
        <v>1862</v>
      </c>
      <c r="C730" t="s">
        <v>15423</v>
      </c>
      <c r="D730" t="str">
        <f>VLOOKUP(deactivate_assem[[#This Row],[Full Name]],assembly_staff_import[],1,0)</f>
        <v>Denice A Hall</v>
      </c>
      <c r="L730" t="s">
        <v>15200</v>
      </c>
      <c r="M730" t="s">
        <v>15201</v>
      </c>
      <c r="N730" t="s">
        <v>63</v>
      </c>
      <c r="T730" t="s">
        <v>15424</v>
      </c>
      <c r="V730" t="s">
        <v>15203</v>
      </c>
      <c r="AH730" t="s">
        <v>65</v>
      </c>
      <c r="AI730" t="s">
        <v>10913</v>
      </c>
      <c r="AL730" t="s">
        <v>67</v>
      </c>
      <c r="AY730" t="s">
        <v>15425</v>
      </c>
      <c r="AZ730" t="s">
        <v>15426</v>
      </c>
      <c r="BA730" t="s">
        <v>1613</v>
      </c>
      <c r="BB730" t="s">
        <v>11400</v>
      </c>
      <c r="BD730" t="s">
        <v>72</v>
      </c>
      <c r="BG730" t="s">
        <v>15427</v>
      </c>
    </row>
    <row r="731" spans="1:59" x14ac:dyDescent="0.2">
      <c r="A731" s="1">
        <v>42618.942939814813</v>
      </c>
      <c r="B731" t="s">
        <v>1862</v>
      </c>
      <c r="C731" t="s">
        <v>15428</v>
      </c>
      <c r="D731" t="str">
        <f>VLOOKUP(deactivate_assem[[#This Row],[Full Name]],assembly_staff_import[],1,0)</f>
        <v>Dustin P Budge</v>
      </c>
      <c r="M731" t="s">
        <v>12063</v>
      </c>
      <c r="T731" t="s">
        <v>15429</v>
      </c>
      <c r="V731" t="s">
        <v>14442</v>
      </c>
      <c r="AH731" t="s">
        <v>65</v>
      </c>
      <c r="AI731" t="s">
        <v>10913</v>
      </c>
      <c r="AL731" t="s">
        <v>1237</v>
      </c>
      <c r="AY731" t="s">
        <v>15430</v>
      </c>
      <c r="AZ731" t="s">
        <v>15431</v>
      </c>
      <c r="BA731" t="s">
        <v>15432</v>
      </c>
      <c r="BB731" t="s">
        <v>15433</v>
      </c>
      <c r="BD731" t="s">
        <v>72</v>
      </c>
      <c r="BG731" t="s">
        <v>15434</v>
      </c>
    </row>
    <row r="732" spans="1:59" x14ac:dyDescent="0.2">
      <c r="A732" s="1">
        <v>42618.942939814813</v>
      </c>
      <c r="B732" t="s">
        <v>1862</v>
      </c>
      <c r="C732" t="s">
        <v>15435</v>
      </c>
      <c r="D732" t="e">
        <f>VLOOKUP(deactivate_assem[[#This Row],[Full Name]],assembly_staff_import[],1,0)</f>
        <v>#N/A</v>
      </c>
      <c r="M732" t="s">
        <v>10958</v>
      </c>
      <c r="V732" t="s">
        <v>3154</v>
      </c>
      <c r="AH732" t="s">
        <v>65</v>
      </c>
      <c r="AI732" t="s">
        <v>10913</v>
      </c>
      <c r="AL732" t="s">
        <v>1237</v>
      </c>
      <c r="AY732" t="s">
        <v>15436</v>
      </c>
      <c r="AZ732" t="s">
        <v>3669</v>
      </c>
      <c r="BA732" t="s">
        <v>15437</v>
      </c>
      <c r="BB732" t="s">
        <v>116</v>
      </c>
      <c r="BD732" t="s">
        <v>72</v>
      </c>
      <c r="BG732" t="s">
        <v>15438</v>
      </c>
    </row>
    <row r="733" spans="1:59" x14ac:dyDescent="0.2">
      <c r="A733" s="1">
        <v>42618.942939814813</v>
      </c>
      <c r="B733" t="s">
        <v>1862</v>
      </c>
      <c r="C733" t="s">
        <v>15439</v>
      </c>
      <c r="D733" t="str">
        <f>VLOOKUP(deactivate_assem[[#This Row],[Full Name]],assembly_staff_import[],1,0)</f>
        <v>Steven K Gold</v>
      </c>
      <c r="L733" t="s">
        <v>12853</v>
      </c>
      <c r="M733" t="s">
        <v>12854</v>
      </c>
      <c r="N733" t="s">
        <v>63</v>
      </c>
      <c r="T733" t="s">
        <v>15440</v>
      </c>
      <c r="V733" t="s">
        <v>2067</v>
      </c>
      <c r="AH733" t="s">
        <v>65</v>
      </c>
      <c r="AI733" t="s">
        <v>10913</v>
      </c>
      <c r="AL733" t="s">
        <v>67</v>
      </c>
      <c r="AM733" t="s">
        <v>68</v>
      </c>
      <c r="AY733" t="s">
        <v>15441</v>
      </c>
      <c r="AZ733" t="s">
        <v>15442</v>
      </c>
      <c r="BA733" t="s">
        <v>4677</v>
      </c>
      <c r="BB733" t="s">
        <v>236</v>
      </c>
      <c r="BD733" t="s">
        <v>72</v>
      </c>
      <c r="BG733" t="s">
        <v>15443</v>
      </c>
    </row>
    <row r="734" spans="1:59" x14ac:dyDescent="0.2">
      <c r="A734" s="1">
        <v>42618.942939814813</v>
      </c>
      <c r="B734" t="s">
        <v>1862</v>
      </c>
      <c r="C734" t="s">
        <v>15444</v>
      </c>
      <c r="D734" t="str">
        <f>VLOOKUP(deactivate_assem[[#This Row],[Full Name]],assembly_staff_import[],1,0)</f>
        <v>Jessica A Norgrove</v>
      </c>
      <c r="M734" t="s">
        <v>11236</v>
      </c>
      <c r="T734" t="s">
        <v>15445</v>
      </c>
      <c r="V734" t="s">
        <v>15282</v>
      </c>
      <c r="AH734" t="s">
        <v>65</v>
      </c>
      <c r="AI734" t="s">
        <v>10913</v>
      </c>
      <c r="AL734" t="s">
        <v>1237</v>
      </c>
      <c r="AY734" t="s">
        <v>15446</v>
      </c>
      <c r="AZ734" t="s">
        <v>837</v>
      </c>
      <c r="BA734" t="s">
        <v>15447</v>
      </c>
      <c r="BB734" t="s">
        <v>11482</v>
      </c>
      <c r="BD734" t="s">
        <v>72</v>
      </c>
      <c r="BG734" t="s">
        <v>15448</v>
      </c>
    </row>
    <row r="735" spans="1:59" x14ac:dyDescent="0.2">
      <c r="A735" s="1">
        <v>42618.942939814813</v>
      </c>
      <c r="B735" t="s">
        <v>1862</v>
      </c>
      <c r="C735" t="s">
        <v>15449</v>
      </c>
      <c r="D735" t="str">
        <f>VLOOKUP(deactivate_assem[[#This Row],[Full Name]],assembly_staff_import[],1,0)</f>
        <v>Mary J Fergusson</v>
      </c>
      <c r="L735" t="s">
        <v>15200</v>
      </c>
      <c r="M735" t="s">
        <v>15201</v>
      </c>
      <c r="N735" t="s">
        <v>168</v>
      </c>
      <c r="T735" t="s">
        <v>15450</v>
      </c>
      <c r="V735" t="s">
        <v>15451</v>
      </c>
      <c r="AH735" t="s">
        <v>65</v>
      </c>
      <c r="AI735" t="s">
        <v>10913</v>
      </c>
      <c r="AL735" t="s">
        <v>67</v>
      </c>
      <c r="AY735" t="s">
        <v>15452</v>
      </c>
      <c r="AZ735" t="s">
        <v>12186</v>
      </c>
      <c r="BA735" t="s">
        <v>15453</v>
      </c>
      <c r="BB735" t="s">
        <v>15454</v>
      </c>
      <c r="BD735" t="s">
        <v>72</v>
      </c>
      <c r="BG735" t="s">
        <v>15455</v>
      </c>
    </row>
    <row r="736" spans="1:59" x14ac:dyDescent="0.2">
      <c r="A736" s="1">
        <v>42618.942939814813</v>
      </c>
      <c r="B736" t="s">
        <v>1862</v>
      </c>
      <c r="C736" t="s">
        <v>15456</v>
      </c>
      <c r="D736" t="str">
        <f>VLOOKUP(deactivate_assem[[#This Row],[Full Name]],assembly_staff_import[],1,0)</f>
        <v>Yevgeniy B Shvartsman</v>
      </c>
      <c r="K736" t="s">
        <v>15457</v>
      </c>
      <c r="M736" t="s">
        <v>12100</v>
      </c>
      <c r="AH736" t="s">
        <v>65</v>
      </c>
      <c r="AI736" t="s">
        <v>10913</v>
      </c>
      <c r="AL736" t="s">
        <v>1237</v>
      </c>
      <c r="AY736" t="s">
        <v>15456</v>
      </c>
      <c r="AZ736" t="s">
        <v>15458</v>
      </c>
      <c r="BA736" t="s">
        <v>15459</v>
      </c>
      <c r="BD736" t="s">
        <v>72</v>
      </c>
      <c r="BG736" t="s">
        <v>15460</v>
      </c>
    </row>
    <row r="737" spans="1:59" x14ac:dyDescent="0.2">
      <c r="A737" s="1">
        <v>42618.942939814813</v>
      </c>
      <c r="B737" t="s">
        <v>1862</v>
      </c>
      <c r="C737" t="s">
        <v>15461</v>
      </c>
      <c r="D737" t="e">
        <f>VLOOKUP(deactivate_assem[[#This Row],[Full Name]],assembly_staff_import[],1,0)</f>
        <v>#N/A</v>
      </c>
      <c r="M737" t="s">
        <v>10958</v>
      </c>
      <c r="V737" t="s">
        <v>3154</v>
      </c>
      <c r="AH737" t="s">
        <v>65</v>
      </c>
      <c r="AI737" t="s">
        <v>10913</v>
      </c>
      <c r="AL737" t="s">
        <v>1237</v>
      </c>
      <c r="AY737" t="s">
        <v>15462</v>
      </c>
      <c r="AZ737" t="s">
        <v>15463</v>
      </c>
      <c r="BA737" t="s">
        <v>15464</v>
      </c>
      <c r="BB737" t="s">
        <v>116</v>
      </c>
      <c r="BD737" t="s">
        <v>72</v>
      </c>
      <c r="BG737" t="s">
        <v>15465</v>
      </c>
    </row>
    <row r="738" spans="1:59" x14ac:dyDescent="0.2">
      <c r="A738" s="1">
        <v>42618.942928240736</v>
      </c>
      <c r="B738" t="s">
        <v>1862</v>
      </c>
      <c r="C738" t="s">
        <v>15466</v>
      </c>
      <c r="D738" t="str">
        <f>VLOOKUP(deactivate_assem[[#This Row],[Full Name]],assembly_staff_import[],1,0)</f>
        <v>Harold D Jr Bryant Jr</v>
      </c>
      <c r="M738" t="s">
        <v>12063</v>
      </c>
      <c r="T738" t="s">
        <v>15467</v>
      </c>
      <c r="V738" t="s">
        <v>14467</v>
      </c>
      <c r="AH738" t="s">
        <v>65</v>
      </c>
      <c r="AI738" t="s">
        <v>10913</v>
      </c>
      <c r="AL738" t="s">
        <v>1237</v>
      </c>
      <c r="AY738" t="s">
        <v>15468</v>
      </c>
      <c r="AZ738" t="s">
        <v>15469</v>
      </c>
      <c r="BA738" t="s">
        <v>15470</v>
      </c>
      <c r="BB738" t="s">
        <v>15006</v>
      </c>
      <c r="BD738" t="s">
        <v>72</v>
      </c>
      <c r="BG738" t="s">
        <v>15471</v>
      </c>
    </row>
    <row r="739" spans="1:59" x14ac:dyDescent="0.2">
      <c r="A739" s="1">
        <v>42618.942928240736</v>
      </c>
      <c r="B739" t="s">
        <v>1862</v>
      </c>
      <c r="C739" t="s">
        <v>15472</v>
      </c>
      <c r="D739" t="str">
        <f>VLOOKUP(deactivate_assem[[#This Row],[Full Name]],assembly_staff_import[],1,0)</f>
        <v>Janice E Nieves</v>
      </c>
      <c r="M739" t="s">
        <v>11236</v>
      </c>
      <c r="T739" t="s">
        <v>15473</v>
      </c>
      <c r="V739" t="s">
        <v>14636</v>
      </c>
      <c r="AH739" t="s">
        <v>65</v>
      </c>
      <c r="AI739" t="s">
        <v>10913</v>
      </c>
      <c r="AL739" t="s">
        <v>1237</v>
      </c>
      <c r="AY739" t="s">
        <v>15474</v>
      </c>
      <c r="AZ739" t="s">
        <v>15475</v>
      </c>
      <c r="BA739" t="s">
        <v>15476</v>
      </c>
      <c r="BB739" t="s">
        <v>11482</v>
      </c>
      <c r="BD739" t="s">
        <v>72</v>
      </c>
      <c r="BG739" t="s">
        <v>15477</v>
      </c>
    </row>
    <row r="740" spans="1:59" x14ac:dyDescent="0.2">
      <c r="A740" s="1">
        <v>42618.942928240736</v>
      </c>
      <c r="B740" t="s">
        <v>1862</v>
      </c>
      <c r="C740" t="s">
        <v>15478</v>
      </c>
      <c r="D740" t="e">
        <f>VLOOKUP(deactivate_assem[[#This Row],[Full Name]],assembly_staff_import[],1,0)</f>
        <v>#N/A</v>
      </c>
      <c r="M740" t="s">
        <v>13491</v>
      </c>
      <c r="AH740" t="s">
        <v>65</v>
      </c>
      <c r="AI740" t="s">
        <v>10913</v>
      </c>
      <c r="AL740" t="s">
        <v>1237</v>
      </c>
      <c r="AY740" t="s">
        <v>15479</v>
      </c>
      <c r="AZ740" t="s">
        <v>15480</v>
      </c>
      <c r="BA740" t="s">
        <v>15481</v>
      </c>
      <c r="BB740" t="s">
        <v>11989</v>
      </c>
      <c r="BD740" t="s">
        <v>72</v>
      </c>
      <c r="BG740" t="s">
        <v>15482</v>
      </c>
    </row>
    <row r="741" spans="1:59" x14ac:dyDescent="0.2">
      <c r="A741" s="1">
        <v>42618.942928240736</v>
      </c>
      <c r="B741" t="s">
        <v>1862</v>
      </c>
      <c r="C741" t="s">
        <v>15483</v>
      </c>
      <c r="D741" t="str">
        <f>VLOOKUP(deactivate_assem[[#This Row],[Full Name]],assembly_staff_import[],1,0)</f>
        <v>Laurie A Gialanella</v>
      </c>
      <c r="L741" t="s">
        <v>13428</v>
      </c>
      <c r="M741" t="s">
        <v>13429</v>
      </c>
      <c r="N741" t="s">
        <v>63</v>
      </c>
      <c r="T741" t="s">
        <v>15484</v>
      </c>
      <c r="V741" t="s">
        <v>15485</v>
      </c>
      <c r="AH741" t="s">
        <v>65</v>
      </c>
      <c r="AI741" t="s">
        <v>10913</v>
      </c>
      <c r="AL741" t="s">
        <v>67</v>
      </c>
      <c r="AY741" t="s">
        <v>15486</v>
      </c>
      <c r="AZ741" t="s">
        <v>6256</v>
      </c>
      <c r="BA741" t="s">
        <v>15487</v>
      </c>
      <c r="BB741" t="s">
        <v>11316</v>
      </c>
      <c r="BD741" t="s">
        <v>72</v>
      </c>
      <c r="BG741" t="s">
        <v>15488</v>
      </c>
    </row>
    <row r="742" spans="1:59" x14ac:dyDescent="0.2">
      <c r="A742" s="1">
        <v>42618.942928240736</v>
      </c>
      <c r="B742" t="s">
        <v>1862</v>
      </c>
      <c r="C742" t="s">
        <v>15489</v>
      </c>
      <c r="D742" t="str">
        <f>VLOOKUP(deactivate_assem[[#This Row],[Full Name]],assembly_staff_import[],1,0)</f>
        <v>Kathleen W Mccarty</v>
      </c>
      <c r="M742" t="s">
        <v>10958</v>
      </c>
      <c r="T742" t="s">
        <v>15490</v>
      </c>
      <c r="V742" t="s">
        <v>3154</v>
      </c>
      <c r="AH742" t="s">
        <v>65</v>
      </c>
      <c r="AI742" t="s">
        <v>10913</v>
      </c>
      <c r="AL742" t="s">
        <v>1237</v>
      </c>
      <c r="AY742" t="s">
        <v>15491</v>
      </c>
      <c r="AZ742" t="s">
        <v>15492</v>
      </c>
      <c r="BA742" t="s">
        <v>15493</v>
      </c>
      <c r="BB742" t="s">
        <v>15494</v>
      </c>
      <c r="BD742" t="s">
        <v>72</v>
      </c>
      <c r="BG742" t="s">
        <v>15495</v>
      </c>
    </row>
    <row r="743" spans="1:59" x14ac:dyDescent="0.2">
      <c r="A743" s="1">
        <v>42618.942916666667</v>
      </c>
      <c r="B743" t="s">
        <v>1862</v>
      </c>
      <c r="C743" t="s">
        <v>15496</v>
      </c>
      <c r="D743" t="e">
        <f>VLOOKUP(deactivate_assem[[#This Row],[Full Name]],assembly_staff_import[],1,0)</f>
        <v>#N/A</v>
      </c>
      <c r="M743" t="s">
        <v>13491</v>
      </c>
      <c r="V743" t="s">
        <v>15187</v>
      </c>
      <c r="AH743" t="s">
        <v>65</v>
      </c>
      <c r="AI743" t="s">
        <v>10913</v>
      </c>
      <c r="AL743" t="s">
        <v>1237</v>
      </c>
      <c r="AY743" t="s">
        <v>15497</v>
      </c>
      <c r="AZ743" t="s">
        <v>15498</v>
      </c>
      <c r="BA743" t="s">
        <v>11138</v>
      </c>
      <c r="BB743" t="s">
        <v>11989</v>
      </c>
      <c r="BD743" t="s">
        <v>72</v>
      </c>
      <c r="BG743" t="s">
        <v>15499</v>
      </c>
    </row>
    <row r="744" spans="1:59" x14ac:dyDescent="0.2">
      <c r="A744" s="1">
        <v>42618.942916666667</v>
      </c>
      <c r="B744" t="s">
        <v>1862</v>
      </c>
      <c r="C744" t="s">
        <v>15500</v>
      </c>
      <c r="D744" t="str">
        <f>VLOOKUP(deactivate_assem[[#This Row],[Full Name]],assembly_staff_import[],1,0)</f>
        <v>P'Nina R Gluck</v>
      </c>
      <c r="L744" t="s">
        <v>15501</v>
      </c>
      <c r="M744" t="s">
        <v>15502</v>
      </c>
      <c r="N744" t="s">
        <v>168</v>
      </c>
      <c r="T744" t="s">
        <v>15503</v>
      </c>
      <c r="V744" t="s">
        <v>15504</v>
      </c>
      <c r="AH744" t="s">
        <v>65</v>
      </c>
      <c r="AI744" t="s">
        <v>10913</v>
      </c>
      <c r="AL744" t="s">
        <v>67</v>
      </c>
      <c r="AY744" t="s">
        <v>15505</v>
      </c>
      <c r="AZ744" t="s">
        <v>15506</v>
      </c>
      <c r="BA744" t="s">
        <v>15507</v>
      </c>
      <c r="BB744" t="s">
        <v>11972</v>
      </c>
      <c r="BD744" t="s">
        <v>72</v>
      </c>
      <c r="BG744" t="s">
        <v>15508</v>
      </c>
    </row>
    <row r="745" spans="1:59" x14ac:dyDescent="0.2">
      <c r="A745" s="1">
        <v>42618.942916666667</v>
      </c>
      <c r="B745" t="s">
        <v>1862</v>
      </c>
      <c r="C745" t="s">
        <v>15509</v>
      </c>
      <c r="D745" t="str">
        <f>VLOOKUP(deactivate_assem[[#This Row],[Full Name]],assembly_staff_import[],1,0)</f>
        <v>Anthony M Cristello</v>
      </c>
      <c r="L745" t="s">
        <v>11011</v>
      </c>
      <c r="M745" t="s">
        <v>11012</v>
      </c>
      <c r="N745" t="s">
        <v>168</v>
      </c>
      <c r="T745" t="s">
        <v>15510</v>
      </c>
      <c r="V745" t="s">
        <v>15511</v>
      </c>
      <c r="AH745" t="s">
        <v>65</v>
      </c>
      <c r="AI745" t="s">
        <v>10913</v>
      </c>
      <c r="AL745" t="s">
        <v>67</v>
      </c>
      <c r="AY745" t="s">
        <v>15512</v>
      </c>
      <c r="AZ745" t="s">
        <v>13961</v>
      </c>
      <c r="BA745" t="s">
        <v>15513</v>
      </c>
      <c r="BB745" t="s">
        <v>1047</v>
      </c>
      <c r="BD745" t="s">
        <v>72</v>
      </c>
      <c r="BG745" t="s">
        <v>15514</v>
      </c>
    </row>
    <row r="746" spans="1:59" x14ac:dyDescent="0.2">
      <c r="A746" s="1">
        <v>42618.942916666667</v>
      </c>
      <c r="B746" t="s">
        <v>1862</v>
      </c>
      <c r="C746" t="s">
        <v>15515</v>
      </c>
      <c r="D746" t="e">
        <f>VLOOKUP(deactivate_assem[[#This Row],[Full Name]],assembly_staff_import[],1,0)</f>
        <v>#N/A</v>
      </c>
      <c r="M746" t="s">
        <v>10958</v>
      </c>
      <c r="V746" t="s">
        <v>3154</v>
      </c>
      <c r="AH746" t="s">
        <v>65</v>
      </c>
      <c r="AI746" t="s">
        <v>10913</v>
      </c>
      <c r="AL746" t="s">
        <v>1237</v>
      </c>
      <c r="AY746" t="s">
        <v>15516</v>
      </c>
      <c r="AZ746" t="s">
        <v>15517</v>
      </c>
      <c r="BA746" t="s">
        <v>4485</v>
      </c>
      <c r="BB746" t="s">
        <v>116</v>
      </c>
      <c r="BD746" t="s">
        <v>72</v>
      </c>
      <c r="BG746" t="s">
        <v>15518</v>
      </c>
    </row>
    <row r="747" spans="1:59" x14ac:dyDescent="0.2">
      <c r="A747" s="1">
        <v>42618.942916666667</v>
      </c>
      <c r="B747" t="s">
        <v>1862</v>
      </c>
      <c r="C747" t="s">
        <v>15519</v>
      </c>
      <c r="D747" t="str">
        <f>VLOOKUP(deactivate_assem[[#This Row],[Full Name]],assembly_staff_import[],1,0)</f>
        <v>Damita Mcgill</v>
      </c>
      <c r="M747" t="s">
        <v>13491</v>
      </c>
      <c r="T747" t="s">
        <v>15520</v>
      </c>
      <c r="V747" t="s">
        <v>15187</v>
      </c>
      <c r="AH747" t="s">
        <v>65</v>
      </c>
      <c r="AI747" t="s">
        <v>10913</v>
      </c>
      <c r="AL747" t="s">
        <v>1237</v>
      </c>
      <c r="AY747" t="s">
        <v>15521</v>
      </c>
      <c r="AZ747" t="s">
        <v>15522</v>
      </c>
      <c r="BA747" t="s">
        <v>15523</v>
      </c>
      <c r="BB747" t="s">
        <v>11249</v>
      </c>
      <c r="BD747" t="s">
        <v>72</v>
      </c>
      <c r="BG747" t="s">
        <v>15524</v>
      </c>
    </row>
    <row r="748" spans="1:59" x14ac:dyDescent="0.2">
      <c r="A748" s="1">
        <v>42618.942916666667</v>
      </c>
      <c r="B748" t="s">
        <v>1862</v>
      </c>
      <c r="C748" t="s">
        <v>15525</v>
      </c>
      <c r="D748" t="e">
        <f>VLOOKUP(deactivate_assem[[#This Row],[Full Name]],assembly_staff_import[],1,0)</f>
        <v>#N/A</v>
      </c>
      <c r="M748" t="s">
        <v>10958</v>
      </c>
      <c r="V748" t="s">
        <v>3154</v>
      </c>
      <c r="AH748" t="s">
        <v>65</v>
      </c>
      <c r="AI748" t="s">
        <v>10913</v>
      </c>
      <c r="AL748" t="s">
        <v>1237</v>
      </c>
      <c r="AY748" t="s">
        <v>15526</v>
      </c>
      <c r="AZ748" t="s">
        <v>293</v>
      </c>
      <c r="BA748" t="s">
        <v>15527</v>
      </c>
      <c r="BB748" t="s">
        <v>116</v>
      </c>
      <c r="BD748" t="s">
        <v>72</v>
      </c>
      <c r="BG748" t="s">
        <v>15528</v>
      </c>
    </row>
    <row r="749" spans="1:59" x14ac:dyDescent="0.2">
      <c r="A749" s="1">
        <v>42618.942916666667</v>
      </c>
      <c r="B749" t="s">
        <v>1862</v>
      </c>
      <c r="C749" t="s">
        <v>15529</v>
      </c>
      <c r="D749" t="e">
        <f>VLOOKUP(deactivate_assem[[#This Row],[Full Name]],assembly_staff_import[],1,0)</f>
        <v>#N/A</v>
      </c>
      <c r="L749" t="s">
        <v>2522</v>
      </c>
      <c r="M749" t="s">
        <v>15530</v>
      </c>
      <c r="N749" t="s">
        <v>168</v>
      </c>
      <c r="V749" t="s">
        <v>2524</v>
      </c>
      <c r="AH749" t="s">
        <v>65</v>
      </c>
      <c r="AI749" t="s">
        <v>10913</v>
      </c>
      <c r="AL749" t="s">
        <v>67</v>
      </c>
      <c r="AM749" t="s">
        <v>284</v>
      </c>
      <c r="AY749" t="s">
        <v>15531</v>
      </c>
      <c r="AZ749" t="s">
        <v>3742</v>
      </c>
      <c r="BA749" t="s">
        <v>15532</v>
      </c>
      <c r="BB749" t="s">
        <v>11681</v>
      </c>
      <c r="BD749" t="s">
        <v>72</v>
      </c>
      <c r="BG749" t="s">
        <v>15533</v>
      </c>
    </row>
    <row r="750" spans="1:59" x14ac:dyDescent="0.2">
      <c r="A750" s="1">
        <v>42618.942916666667</v>
      </c>
      <c r="B750" t="s">
        <v>1862</v>
      </c>
      <c r="C750" t="s">
        <v>15534</v>
      </c>
      <c r="D750" t="str">
        <f>VLOOKUP(deactivate_assem[[#This Row],[Full Name]],assembly_staff_import[],1,0)</f>
        <v>Karen Broughton</v>
      </c>
      <c r="L750" t="s">
        <v>11011</v>
      </c>
      <c r="M750" t="s">
        <v>11012</v>
      </c>
      <c r="N750" t="s">
        <v>63</v>
      </c>
      <c r="T750" t="s">
        <v>15535</v>
      </c>
      <c r="V750" t="s">
        <v>15241</v>
      </c>
      <c r="AH750" t="s">
        <v>65</v>
      </c>
      <c r="AI750" t="s">
        <v>10913</v>
      </c>
      <c r="AL750" t="s">
        <v>67</v>
      </c>
      <c r="AY750" t="s">
        <v>15536</v>
      </c>
      <c r="AZ750" t="s">
        <v>6540</v>
      </c>
      <c r="BA750" t="s">
        <v>15537</v>
      </c>
      <c r="BB750" t="s">
        <v>426</v>
      </c>
      <c r="BD750" t="s">
        <v>72</v>
      </c>
      <c r="BG750" t="s">
        <v>15538</v>
      </c>
    </row>
    <row r="751" spans="1:59" x14ac:dyDescent="0.2">
      <c r="A751" s="1">
        <v>42618.94290509259</v>
      </c>
      <c r="B751" t="s">
        <v>1862</v>
      </c>
      <c r="C751" t="s">
        <v>15539</v>
      </c>
      <c r="D751" t="e">
        <f>VLOOKUP(deactivate_assem[[#This Row],[Full Name]],assembly_staff_import[],1,0)</f>
        <v>#N/A</v>
      </c>
      <c r="M751" t="s">
        <v>13491</v>
      </c>
      <c r="V751" t="s">
        <v>15187</v>
      </c>
      <c r="AH751" t="s">
        <v>65</v>
      </c>
      <c r="AI751" t="s">
        <v>10913</v>
      </c>
      <c r="AL751" t="s">
        <v>1237</v>
      </c>
      <c r="AY751" t="s">
        <v>15540</v>
      </c>
      <c r="AZ751" t="s">
        <v>1668</v>
      </c>
      <c r="BA751" t="s">
        <v>15541</v>
      </c>
      <c r="BB751" t="s">
        <v>11989</v>
      </c>
      <c r="BD751" t="s">
        <v>72</v>
      </c>
      <c r="BG751" t="s">
        <v>15542</v>
      </c>
    </row>
    <row r="752" spans="1:59" x14ac:dyDescent="0.2">
      <c r="A752" s="1">
        <v>42618.94290509259</v>
      </c>
      <c r="B752" t="s">
        <v>1862</v>
      </c>
      <c r="C752" t="s">
        <v>15543</v>
      </c>
      <c r="D752" t="str">
        <f>VLOOKUP(deactivate_assem[[#This Row],[Full Name]],assembly_staff_import[],1,0)</f>
        <v>Lynn B Koester</v>
      </c>
      <c r="M752" t="s">
        <v>13491</v>
      </c>
      <c r="T752" t="s">
        <v>15544</v>
      </c>
      <c r="V752" t="s">
        <v>15545</v>
      </c>
      <c r="AH752" t="s">
        <v>65</v>
      </c>
      <c r="AI752" t="s">
        <v>10913</v>
      </c>
      <c r="AL752" t="s">
        <v>1237</v>
      </c>
      <c r="AY752" t="s">
        <v>15546</v>
      </c>
      <c r="AZ752" t="s">
        <v>15547</v>
      </c>
      <c r="BA752" t="s">
        <v>15548</v>
      </c>
      <c r="BB752" t="s">
        <v>13496</v>
      </c>
      <c r="BD752" t="s">
        <v>72</v>
      </c>
      <c r="BG752" t="s">
        <v>15549</v>
      </c>
    </row>
    <row r="753" spans="1:59" x14ac:dyDescent="0.2">
      <c r="A753" s="1">
        <v>42618.94290509259</v>
      </c>
      <c r="B753" t="s">
        <v>1862</v>
      </c>
      <c r="C753" t="s">
        <v>15550</v>
      </c>
      <c r="D753" t="e">
        <f>VLOOKUP(deactivate_assem[[#This Row],[Full Name]],assembly_staff_import[],1,0)</f>
        <v>#N/A</v>
      </c>
      <c r="M753" t="s">
        <v>10958</v>
      </c>
      <c r="V753" t="s">
        <v>3154</v>
      </c>
      <c r="AH753" t="s">
        <v>65</v>
      </c>
      <c r="AI753" t="s">
        <v>10913</v>
      </c>
      <c r="AL753" t="s">
        <v>1237</v>
      </c>
      <c r="AY753" t="s">
        <v>15551</v>
      </c>
      <c r="AZ753" t="s">
        <v>11874</v>
      </c>
      <c r="BA753" t="s">
        <v>15552</v>
      </c>
      <c r="BB753" t="s">
        <v>116</v>
      </c>
      <c r="BD753" t="s">
        <v>72</v>
      </c>
      <c r="BG753" t="s">
        <v>15553</v>
      </c>
    </row>
    <row r="754" spans="1:59" x14ac:dyDescent="0.2">
      <c r="A754" s="1">
        <v>42618.94290509259</v>
      </c>
      <c r="B754" t="s">
        <v>1862</v>
      </c>
      <c r="C754" t="s">
        <v>15554</v>
      </c>
      <c r="D754" t="str">
        <f>VLOOKUP(deactivate_assem[[#This Row],[Full Name]],assembly_staff_import[],1,0)</f>
        <v>Nancy A Astudillo</v>
      </c>
      <c r="L754" t="s">
        <v>11011</v>
      </c>
      <c r="M754" t="s">
        <v>11012</v>
      </c>
      <c r="N754" t="s">
        <v>63</v>
      </c>
      <c r="T754" t="s">
        <v>15555</v>
      </c>
      <c r="V754" t="s">
        <v>15241</v>
      </c>
      <c r="AH754" t="s">
        <v>65</v>
      </c>
      <c r="AI754" t="s">
        <v>10913</v>
      </c>
      <c r="AL754" t="s">
        <v>67</v>
      </c>
      <c r="AY754" t="s">
        <v>15556</v>
      </c>
      <c r="AZ754" t="s">
        <v>5410</v>
      </c>
      <c r="BA754" t="s">
        <v>15557</v>
      </c>
      <c r="BB754" t="s">
        <v>426</v>
      </c>
      <c r="BD754" t="s">
        <v>72</v>
      </c>
      <c r="BG754" t="s">
        <v>15558</v>
      </c>
    </row>
    <row r="755" spans="1:59" x14ac:dyDescent="0.2">
      <c r="A755" s="1">
        <v>42618.942893518521</v>
      </c>
      <c r="B755" t="s">
        <v>1862</v>
      </c>
      <c r="C755" t="s">
        <v>15559</v>
      </c>
      <c r="D755" t="str">
        <f>VLOOKUP(deactivate_assem[[#This Row],[Full Name]],assembly_staff_import[],1,0)</f>
        <v>Derrick L Conyers</v>
      </c>
      <c r="L755" t="s">
        <v>2522</v>
      </c>
      <c r="M755" t="s">
        <v>11214</v>
      </c>
      <c r="N755" t="s">
        <v>168</v>
      </c>
      <c r="T755" t="s">
        <v>15560</v>
      </c>
      <c r="V755" t="s">
        <v>2524</v>
      </c>
      <c r="AH755" t="s">
        <v>65</v>
      </c>
      <c r="AI755" t="s">
        <v>10913</v>
      </c>
      <c r="AL755" t="s">
        <v>67</v>
      </c>
      <c r="AY755" t="s">
        <v>15561</v>
      </c>
      <c r="AZ755" t="s">
        <v>15562</v>
      </c>
      <c r="BA755" t="s">
        <v>15563</v>
      </c>
      <c r="BB755" t="s">
        <v>426</v>
      </c>
      <c r="BD755" t="s">
        <v>72</v>
      </c>
      <c r="BG755" t="s">
        <v>15564</v>
      </c>
    </row>
    <row r="756" spans="1:59" x14ac:dyDescent="0.2">
      <c r="A756" s="1">
        <v>42618.942893518521</v>
      </c>
      <c r="B756" t="s">
        <v>1862</v>
      </c>
      <c r="C756" t="s">
        <v>15565</v>
      </c>
      <c r="D756" t="str">
        <f>VLOOKUP(deactivate_assem[[#This Row],[Full Name]],assembly_staff_import[],1,0)</f>
        <v>John J Knight</v>
      </c>
      <c r="M756" t="s">
        <v>12353</v>
      </c>
      <c r="T756" t="s">
        <v>15566</v>
      </c>
      <c r="V756" t="s">
        <v>15567</v>
      </c>
      <c r="AH756" t="s">
        <v>65</v>
      </c>
      <c r="AI756" t="s">
        <v>10913</v>
      </c>
      <c r="AL756" t="s">
        <v>1237</v>
      </c>
      <c r="AY756" t="s">
        <v>15568</v>
      </c>
      <c r="AZ756" t="s">
        <v>886</v>
      </c>
      <c r="BA756" t="s">
        <v>3477</v>
      </c>
      <c r="BB756" t="s">
        <v>15569</v>
      </c>
      <c r="BD756" t="s">
        <v>72</v>
      </c>
      <c r="BG756" t="s">
        <v>15570</v>
      </c>
    </row>
    <row r="757" spans="1:59" x14ac:dyDescent="0.2">
      <c r="A757" s="1">
        <v>42618.942893518521</v>
      </c>
      <c r="B757" t="s">
        <v>1862</v>
      </c>
      <c r="C757" t="s">
        <v>15571</v>
      </c>
      <c r="D757" t="str">
        <f>VLOOKUP(deactivate_assem[[#This Row],[Full Name]],assembly_staff_import[],1,0)</f>
        <v>Mark J Boyd</v>
      </c>
      <c r="L757" t="s">
        <v>13467</v>
      </c>
      <c r="M757" t="s">
        <v>13468</v>
      </c>
      <c r="N757" t="s">
        <v>63</v>
      </c>
      <c r="T757" t="s">
        <v>15572</v>
      </c>
      <c r="V757" t="s">
        <v>15103</v>
      </c>
      <c r="AH757" t="s">
        <v>65</v>
      </c>
      <c r="AI757" t="s">
        <v>10913</v>
      </c>
      <c r="AL757" t="s">
        <v>67</v>
      </c>
      <c r="AM757" t="s">
        <v>68</v>
      </c>
      <c r="AY757" t="s">
        <v>15573</v>
      </c>
      <c r="AZ757" t="s">
        <v>15574</v>
      </c>
      <c r="BA757" t="s">
        <v>7137</v>
      </c>
      <c r="BB757" t="s">
        <v>236</v>
      </c>
      <c r="BD757" t="s">
        <v>72</v>
      </c>
      <c r="BG757" t="s">
        <v>15575</v>
      </c>
    </row>
    <row r="758" spans="1:59" x14ac:dyDescent="0.2">
      <c r="A758" s="1">
        <v>42618.942893518521</v>
      </c>
      <c r="B758" t="s">
        <v>1862</v>
      </c>
      <c r="C758" t="s">
        <v>15576</v>
      </c>
      <c r="D758" t="str">
        <f>VLOOKUP(deactivate_assem[[#This Row],[Full Name]],assembly_staff_import[],1,0)</f>
        <v>Omar S Mcgill</v>
      </c>
      <c r="M758" t="s">
        <v>11236</v>
      </c>
      <c r="T758" t="s">
        <v>15577</v>
      </c>
      <c r="AH758" t="s">
        <v>65</v>
      </c>
      <c r="AI758" t="s">
        <v>10913</v>
      </c>
      <c r="AL758" t="s">
        <v>1237</v>
      </c>
      <c r="AY758" t="s">
        <v>15578</v>
      </c>
      <c r="AZ758" t="s">
        <v>15579</v>
      </c>
      <c r="BA758" t="s">
        <v>15523</v>
      </c>
      <c r="BB758" t="s">
        <v>11240</v>
      </c>
      <c r="BD758" t="s">
        <v>72</v>
      </c>
      <c r="BG758" t="s">
        <v>15580</v>
      </c>
    </row>
    <row r="759" spans="1:59" x14ac:dyDescent="0.2">
      <c r="A759" s="1">
        <v>42618.942893518521</v>
      </c>
      <c r="B759" t="s">
        <v>1862</v>
      </c>
      <c r="C759" t="s">
        <v>15581</v>
      </c>
      <c r="D759" t="str">
        <f>VLOOKUP(deactivate_assem[[#This Row],[Full Name]],assembly_staff_import[],1,0)</f>
        <v>Paul G Nickson</v>
      </c>
      <c r="M759" t="s">
        <v>11236</v>
      </c>
      <c r="T759" t="s">
        <v>15582</v>
      </c>
      <c r="V759" t="s">
        <v>15010</v>
      </c>
      <c r="AH759" t="s">
        <v>65</v>
      </c>
      <c r="AI759" t="s">
        <v>10913</v>
      </c>
      <c r="AL759" t="s">
        <v>1237</v>
      </c>
      <c r="AY759" t="s">
        <v>15583</v>
      </c>
      <c r="AZ759" t="s">
        <v>15584</v>
      </c>
      <c r="BA759" t="s">
        <v>15585</v>
      </c>
      <c r="BB759" t="s">
        <v>15052</v>
      </c>
      <c r="BD759" t="s">
        <v>72</v>
      </c>
      <c r="BG759" t="s">
        <v>15586</v>
      </c>
    </row>
    <row r="760" spans="1:59" x14ac:dyDescent="0.2">
      <c r="A760" s="1">
        <v>42618.942893518521</v>
      </c>
      <c r="B760" t="s">
        <v>1862</v>
      </c>
      <c r="C760" t="s">
        <v>15587</v>
      </c>
      <c r="D760" t="str">
        <f>VLOOKUP(deactivate_assem[[#This Row],[Full Name]],assembly_staff_import[],1,0)</f>
        <v>Meagan A Molina</v>
      </c>
      <c r="G760" t="s">
        <v>15588</v>
      </c>
      <c r="L760" t="s">
        <v>12800</v>
      </c>
      <c r="M760" t="s">
        <v>12801</v>
      </c>
      <c r="N760" t="s">
        <v>63</v>
      </c>
      <c r="T760" t="s">
        <v>15589</v>
      </c>
      <c r="V760" t="s">
        <v>15590</v>
      </c>
      <c r="AH760" t="s">
        <v>65</v>
      </c>
      <c r="AI760" t="s">
        <v>10913</v>
      </c>
      <c r="AL760" t="s">
        <v>67</v>
      </c>
      <c r="AM760" t="s">
        <v>284</v>
      </c>
      <c r="AY760" t="s">
        <v>15591</v>
      </c>
      <c r="AZ760" t="s">
        <v>15592</v>
      </c>
      <c r="BA760" t="s">
        <v>15593</v>
      </c>
      <c r="BB760" t="s">
        <v>11681</v>
      </c>
      <c r="BD760" t="s">
        <v>72</v>
      </c>
      <c r="BG760" t="s">
        <v>15594</v>
      </c>
    </row>
    <row r="761" spans="1:59" x14ac:dyDescent="0.2">
      <c r="A761" s="1">
        <v>42618.942893518521</v>
      </c>
      <c r="B761" t="s">
        <v>1862</v>
      </c>
      <c r="C761" t="s">
        <v>15595</v>
      </c>
      <c r="D761" t="e">
        <f>VLOOKUP(deactivate_assem[[#This Row],[Full Name]],assembly_staff_import[],1,0)</f>
        <v>#N/A</v>
      </c>
      <c r="L761" t="s">
        <v>11154</v>
      </c>
      <c r="M761" t="s">
        <v>15596</v>
      </c>
      <c r="N761" t="s">
        <v>63</v>
      </c>
      <c r="V761" t="s">
        <v>15597</v>
      </c>
      <c r="AH761" t="s">
        <v>65</v>
      </c>
      <c r="AI761" t="s">
        <v>10913</v>
      </c>
      <c r="AL761" t="s">
        <v>67</v>
      </c>
      <c r="AY761" t="s">
        <v>15598</v>
      </c>
      <c r="AZ761" t="s">
        <v>15599</v>
      </c>
      <c r="BA761" t="s">
        <v>15600</v>
      </c>
      <c r="BB761" t="s">
        <v>11316</v>
      </c>
      <c r="BD761" t="s">
        <v>72</v>
      </c>
      <c r="BG761" t="s">
        <v>15601</v>
      </c>
    </row>
    <row r="762" spans="1:59" x14ac:dyDescent="0.2">
      <c r="A762" s="1">
        <v>42618.942893518521</v>
      </c>
      <c r="B762" t="s">
        <v>1862</v>
      </c>
      <c r="C762" t="s">
        <v>15602</v>
      </c>
      <c r="D762" t="str">
        <f>VLOOKUP(deactivate_assem[[#This Row],[Full Name]],assembly_staff_import[],1,0)</f>
        <v>Timothy W Derocher</v>
      </c>
      <c r="L762" t="s">
        <v>15332</v>
      </c>
      <c r="M762" t="s">
        <v>15333</v>
      </c>
      <c r="N762" t="s">
        <v>168</v>
      </c>
      <c r="T762" t="s">
        <v>15603</v>
      </c>
      <c r="V762" t="s">
        <v>15604</v>
      </c>
      <c r="AH762" t="s">
        <v>65</v>
      </c>
      <c r="AI762" t="s">
        <v>10913</v>
      </c>
      <c r="AL762" t="s">
        <v>67</v>
      </c>
      <c r="AY762" t="s">
        <v>15605</v>
      </c>
      <c r="AZ762" t="s">
        <v>15606</v>
      </c>
      <c r="BA762" t="s">
        <v>15607</v>
      </c>
      <c r="BB762" t="s">
        <v>11033</v>
      </c>
      <c r="BD762" t="s">
        <v>72</v>
      </c>
      <c r="BG762" t="s">
        <v>15608</v>
      </c>
    </row>
    <row r="763" spans="1:59" x14ac:dyDescent="0.2">
      <c r="A763" s="1">
        <v>42618.942881944437</v>
      </c>
      <c r="B763" t="s">
        <v>1862</v>
      </c>
      <c r="C763" t="s">
        <v>15609</v>
      </c>
      <c r="D763" t="str">
        <f>VLOOKUP(deactivate_assem[[#This Row],[Full Name]],assembly_staff_import[],1,0)</f>
        <v>Richard J Lenihan</v>
      </c>
      <c r="M763" t="s">
        <v>11610</v>
      </c>
      <c r="T763" t="s">
        <v>15610</v>
      </c>
      <c r="V763" t="s">
        <v>15295</v>
      </c>
      <c r="AH763" t="s">
        <v>65</v>
      </c>
      <c r="AI763" t="s">
        <v>10913</v>
      </c>
      <c r="AL763" t="s">
        <v>1237</v>
      </c>
      <c r="AY763" t="s">
        <v>15611</v>
      </c>
      <c r="AZ763" t="s">
        <v>11613</v>
      </c>
      <c r="BA763" t="s">
        <v>15612</v>
      </c>
      <c r="BB763" t="s">
        <v>15314</v>
      </c>
      <c r="BD763" t="s">
        <v>72</v>
      </c>
      <c r="BG763" t="s">
        <v>15613</v>
      </c>
    </row>
    <row r="764" spans="1:59" x14ac:dyDescent="0.2">
      <c r="A764" s="1">
        <v>42618.942881944437</v>
      </c>
      <c r="B764" t="s">
        <v>1862</v>
      </c>
      <c r="C764" t="s">
        <v>15614</v>
      </c>
      <c r="D764" t="str">
        <f>VLOOKUP(deactivate_assem[[#This Row],[Full Name]],assembly_staff_import[],1,0)</f>
        <v>Marilla W Li</v>
      </c>
      <c r="L764" t="s">
        <v>12800</v>
      </c>
      <c r="M764" t="s">
        <v>12801</v>
      </c>
      <c r="N764" t="s">
        <v>63</v>
      </c>
      <c r="T764" t="s">
        <v>15615</v>
      </c>
      <c r="V764" t="s">
        <v>15590</v>
      </c>
      <c r="AH764" t="s">
        <v>65</v>
      </c>
      <c r="AI764" t="s">
        <v>10913</v>
      </c>
      <c r="AL764" t="s">
        <v>67</v>
      </c>
      <c r="AY764" t="s">
        <v>15616</v>
      </c>
      <c r="AZ764" t="s">
        <v>15617</v>
      </c>
      <c r="BA764" t="s">
        <v>15618</v>
      </c>
      <c r="BB764" t="s">
        <v>11972</v>
      </c>
      <c r="BD764" t="s">
        <v>72</v>
      </c>
      <c r="BG764" t="s">
        <v>15619</v>
      </c>
    </row>
    <row r="765" spans="1:59" x14ac:dyDescent="0.2">
      <c r="A765" s="1">
        <v>42618.942881944437</v>
      </c>
      <c r="B765" t="s">
        <v>1862</v>
      </c>
      <c r="C765" t="s">
        <v>15620</v>
      </c>
      <c r="D765" t="str">
        <f>VLOOKUP(deactivate_assem[[#This Row],[Full Name]],assembly_staff_import[],1,0)</f>
        <v>Dorothy A Crimmins</v>
      </c>
      <c r="L765" t="s">
        <v>15192</v>
      </c>
      <c r="M765" t="s">
        <v>15193</v>
      </c>
      <c r="N765" t="s">
        <v>63</v>
      </c>
      <c r="T765" t="s">
        <v>15621</v>
      </c>
      <c r="V765" t="s">
        <v>15195</v>
      </c>
      <c r="AH765" t="s">
        <v>65</v>
      </c>
      <c r="AI765" t="s">
        <v>10913</v>
      </c>
      <c r="AL765" t="s">
        <v>67</v>
      </c>
      <c r="AY765" t="s">
        <v>15622</v>
      </c>
      <c r="AZ765" t="s">
        <v>15623</v>
      </c>
      <c r="BA765" t="s">
        <v>15624</v>
      </c>
      <c r="BB765" t="s">
        <v>12627</v>
      </c>
      <c r="BD765" t="s">
        <v>72</v>
      </c>
      <c r="BG765" t="s">
        <v>15625</v>
      </c>
    </row>
    <row r="766" spans="1:59" x14ac:dyDescent="0.2">
      <c r="A766" s="1">
        <v>42618.942881944437</v>
      </c>
      <c r="B766" t="s">
        <v>1862</v>
      </c>
      <c r="C766" t="s">
        <v>15626</v>
      </c>
      <c r="D766" t="e">
        <f>VLOOKUP(deactivate_assem[[#This Row],[Full Name]],assembly_staff_import[],1,0)</f>
        <v>#N/A</v>
      </c>
      <c r="M766" t="s">
        <v>11236</v>
      </c>
      <c r="V766" t="s">
        <v>14636</v>
      </c>
      <c r="AH766" t="s">
        <v>65</v>
      </c>
      <c r="AI766" t="s">
        <v>10913</v>
      </c>
      <c r="AL766" t="s">
        <v>1237</v>
      </c>
      <c r="AY766" t="s">
        <v>15627</v>
      </c>
      <c r="AZ766" t="s">
        <v>15628</v>
      </c>
      <c r="BA766" t="s">
        <v>4413</v>
      </c>
      <c r="BB766" t="s">
        <v>1901</v>
      </c>
      <c r="BD766" t="s">
        <v>72</v>
      </c>
      <c r="BG766" t="s">
        <v>15629</v>
      </c>
    </row>
    <row r="767" spans="1:59" x14ac:dyDescent="0.2">
      <c r="A767" s="1">
        <v>42618.942881944437</v>
      </c>
      <c r="B767" t="s">
        <v>1862</v>
      </c>
      <c r="C767" t="s">
        <v>15630</v>
      </c>
      <c r="D767" t="str">
        <f>VLOOKUP(deactivate_assem[[#This Row],[Full Name]],assembly_staff_import[],1,0)</f>
        <v>Yehuda J Schupper</v>
      </c>
      <c r="L767" t="s">
        <v>11154</v>
      </c>
      <c r="M767" t="s">
        <v>11155</v>
      </c>
      <c r="N767" t="s">
        <v>63</v>
      </c>
      <c r="T767" t="s">
        <v>15631</v>
      </c>
      <c r="V767" t="s">
        <v>15597</v>
      </c>
      <c r="AH767" t="s">
        <v>65</v>
      </c>
      <c r="AI767" t="s">
        <v>10913</v>
      </c>
      <c r="AL767" t="s">
        <v>67</v>
      </c>
      <c r="AY767" t="s">
        <v>15632</v>
      </c>
      <c r="AZ767" t="s">
        <v>15633</v>
      </c>
      <c r="BA767" t="s">
        <v>15634</v>
      </c>
      <c r="BB767" t="s">
        <v>10989</v>
      </c>
      <c r="BD767" t="s">
        <v>72</v>
      </c>
      <c r="BG767" t="s">
        <v>15635</v>
      </c>
    </row>
    <row r="768" spans="1:59" x14ac:dyDescent="0.2">
      <c r="A768" s="1">
        <v>42618.942881944437</v>
      </c>
      <c r="B768" t="s">
        <v>1862</v>
      </c>
      <c r="C768" t="s">
        <v>15636</v>
      </c>
      <c r="D768" t="str">
        <f>VLOOKUP(deactivate_assem[[#This Row],[Full Name]],assembly_staff_import[],1,0)</f>
        <v>Monica Buck</v>
      </c>
      <c r="L768" t="s">
        <v>15332</v>
      </c>
      <c r="M768" t="s">
        <v>15333</v>
      </c>
      <c r="N768" t="s">
        <v>63</v>
      </c>
      <c r="T768" t="s">
        <v>15637</v>
      </c>
      <c r="V768" t="s">
        <v>15334</v>
      </c>
      <c r="AH768" t="s">
        <v>65</v>
      </c>
      <c r="AI768" t="s">
        <v>10913</v>
      </c>
      <c r="AL768" t="s">
        <v>67</v>
      </c>
      <c r="AY768" t="s">
        <v>15638</v>
      </c>
      <c r="AZ768" t="s">
        <v>11955</v>
      </c>
      <c r="BA768" t="s">
        <v>15639</v>
      </c>
      <c r="BB768" t="s">
        <v>426</v>
      </c>
      <c r="BD768" t="s">
        <v>72</v>
      </c>
      <c r="BG768" t="s">
        <v>15640</v>
      </c>
    </row>
    <row r="769" spans="1:59" x14ac:dyDescent="0.2">
      <c r="A769" s="1">
        <v>42618.942881944437</v>
      </c>
      <c r="B769" t="s">
        <v>1862</v>
      </c>
      <c r="C769" t="s">
        <v>15641</v>
      </c>
      <c r="D769" t="str">
        <f>VLOOKUP(deactivate_assem[[#This Row],[Full Name]],assembly_staff_import[],1,0)</f>
        <v>Wayne P Jackson</v>
      </c>
      <c r="M769" t="s">
        <v>11610</v>
      </c>
      <c r="T769" t="s">
        <v>15642</v>
      </c>
      <c r="V769" t="s">
        <v>15295</v>
      </c>
      <c r="AH769" t="s">
        <v>65</v>
      </c>
      <c r="AI769" t="s">
        <v>10913</v>
      </c>
      <c r="AL769" t="s">
        <v>1237</v>
      </c>
      <c r="AY769" t="s">
        <v>15643</v>
      </c>
      <c r="AZ769" t="s">
        <v>15644</v>
      </c>
      <c r="BA769" t="s">
        <v>770</v>
      </c>
      <c r="BB769" t="s">
        <v>15645</v>
      </c>
      <c r="BD769" t="s">
        <v>72</v>
      </c>
      <c r="BG769" t="s">
        <v>15646</v>
      </c>
    </row>
    <row r="770" spans="1:59" x14ac:dyDescent="0.2">
      <c r="A770" s="1">
        <v>42618.942870370367</v>
      </c>
      <c r="B770" t="s">
        <v>1862</v>
      </c>
      <c r="C770" t="s">
        <v>15647</v>
      </c>
      <c r="D770" t="str">
        <f>VLOOKUP(deactivate_assem[[#This Row],[Full Name]],assembly_staff_import[],1,0)</f>
        <v>Reuben N Zimmerman</v>
      </c>
      <c r="M770" t="s">
        <v>11348</v>
      </c>
      <c r="T770" t="s">
        <v>15648</v>
      </c>
      <c r="V770" t="s">
        <v>15649</v>
      </c>
      <c r="AH770" t="s">
        <v>65</v>
      </c>
      <c r="AI770" t="s">
        <v>10913</v>
      </c>
      <c r="AL770" t="s">
        <v>1237</v>
      </c>
      <c r="AY770" t="s">
        <v>15650</v>
      </c>
      <c r="AZ770" t="s">
        <v>15651</v>
      </c>
      <c r="BA770" t="s">
        <v>5925</v>
      </c>
      <c r="BB770" t="s">
        <v>13115</v>
      </c>
      <c r="BD770" t="s">
        <v>72</v>
      </c>
      <c r="BG770" t="s">
        <v>15652</v>
      </c>
    </row>
    <row r="771" spans="1:59" x14ac:dyDescent="0.2">
      <c r="A771" s="1">
        <v>42618.942870370367</v>
      </c>
      <c r="B771" t="s">
        <v>1862</v>
      </c>
      <c r="C771" t="s">
        <v>15653</v>
      </c>
      <c r="D771" t="str">
        <f>VLOOKUP(deactivate_assem[[#This Row],[Full Name]],assembly_staff_import[],1,0)</f>
        <v>Christopher M Bauer</v>
      </c>
      <c r="L771" t="s">
        <v>15192</v>
      </c>
      <c r="M771" t="s">
        <v>15193</v>
      </c>
      <c r="N771" t="s">
        <v>63</v>
      </c>
      <c r="T771" t="s">
        <v>15654</v>
      </c>
      <c r="V771" t="s">
        <v>15195</v>
      </c>
      <c r="AH771" t="s">
        <v>65</v>
      </c>
      <c r="AI771" t="s">
        <v>10913</v>
      </c>
      <c r="AL771" t="s">
        <v>67</v>
      </c>
      <c r="AM771" t="s">
        <v>68</v>
      </c>
      <c r="AY771" t="s">
        <v>15655</v>
      </c>
      <c r="AZ771" t="s">
        <v>1996</v>
      </c>
      <c r="BA771" t="s">
        <v>15656</v>
      </c>
      <c r="BB771" t="s">
        <v>236</v>
      </c>
      <c r="BD771" t="s">
        <v>72</v>
      </c>
      <c r="BG771" t="s">
        <v>15657</v>
      </c>
    </row>
    <row r="772" spans="1:59" x14ac:dyDescent="0.2">
      <c r="A772" s="1">
        <v>42618.942870370367</v>
      </c>
      <c r="B772" t="s">
        <v>1862</v>
      </c>
      <c r="C772" t="s">
        <v>15658</v>
      </c>
      <c r="D772" t="str">
        <f>VLOOKUP(deactivate_assem[[#This Row],[Full Name]],assembly_staff_import[],1,0)</f>
        <v>Richard P Murphy</v>
      </c>
      <c r="M772" t="s">
        <v>11236</v>
      </c>
      <c r="T772" t="s">
        <v>15659</v>
      </c>
      <c r="V772" t="s">
        <v>15394</v>
      </c>
      <c r="AH772" t="s">
        <v>65</v>
      </c>
      <c r="AI772" t="s">
        <v>10913</v>
      </c>
      <c r="AL772" t="s">
        <v>1237</v>
      </c>
      <c r="AY772" t="s">
        <v>15660</v>
      </c>
      <c r="AZ772" t="s">
        <v>15661</v>
      </c>
      <c r="BA772" t="s">
        <v>1599</v>
      </c>
      <c r="BB772" t="s">
        <v>15662</v>
      </c>
      <c r="BD772" t="s">
        <v>72</v>
      </c>
      <c r="BG772" t="s">
        <v>15663</v>
      </c>
    </row>
    <row r="773" spans="1:59" x14ac:dyDescent="0.2">
      <c r="A773" s="1">
        <v>42618.942870370367</v>
      </c>
      <c r="B773" t="s">
        <v>1862</v>
      </c>
      <c r="C773" t="s">
        <v>15664</v>
      </c>
      <c r="D773" t="str">
        <f>VLOOKUP(deactivate_assem[[#This Row],[Full Name]],assembly_staff_import[],1,0)</f>
        <v>Leslie S Rothschild</v>
      </c>
      <c r="L773" t="s">
        <v>11740</v>
      </c>
      <c r="M773" t="s">
        <v>11741</v>
      </c>
      <c r="N773" t="s">
        <v>63</v>
      </c>
      <c r="T773" t="s">
        <v>15665</v>
      </c>
      <c r="V773" t="s">
        <v>15666</v>
      </c>
      <c r="AH773" t="s">
        <v>65</v>
      </c>
      <c r="AI773" t="s">
        <v>10913</v>
      </c>
      <c r="AL773" t="s">
        <v>67</v>
      </c>
      <c r="AM773" t="s">
        <v>68</v>
      </c>
      <c r="AY773" t="s">
        <v>15667</v>
      </c>
      <c r="AZ773" t="s">
        <v>15668</v>
      </c>
      <c r="BA773" t="s">
        <v>15669</v>
      </c>
      <c r="BB773" t="s">
        <v>236</v>
      </c>
      <c r="BD773" t="s">
        <v>72</v>
      </c>
      <c r="BG773" t="s">
        <v>15670</v>
      </c>
    </row>
    <row r="774" spans="1:59" x14ac:dyDescent="0.2">
      <c r="A774" s="1">
        <v>42618.942870370367</v>
      </c>
      <c r="B774" t="s">
        <v>1862</v>
      </c>
      <c r="C774" t="s">
        <v>15671</v>
      </c>
      <c r="D774" t="str">
        <f>VLOOKUP(deactivate_assem[[#This Row],[Full Name]],assembly_staff_import[],1,0)</f>
        <v>Gilbert F Ethier</v>
      </c>
      <c r="M774" t="s">
        <v>11610</v>
      </c>
      <c r="T774" t="s">
        <v>15672</v>
      </c>
      <c r="V774" t="s">
        <v>15295</v>
      </c>
      <c r="AH774" t="s">
        <v>65</v>
      </c>
      <c r="AI774" t="s">
        <v>10913</v>
      </c>
      <c r="AL774" t="s">
        <v>1237</v>
      </c>
      <c r="AY774" t="s">
        <v>15673</v>
      </c>
      <c r="AZ774" t="s">
        <v>15674</v>
      </c>
      <c r="BA774" t="s">
        <v>14547</v>
      </c>
      <c r="BB774" t="s">
        <v>15314</v>
      </c>
      <c r="BD774" t="s">
        <v>72</v>
      </c>
      <c r="BG774" t="s">
        <v>15675</v>
      </c>
    </row>
    <row r="775" spans="1:59" x14ac:dyDescent="0.2">
      <c r="A775" s="1">
        <v>42618.942870370367</v>
      </c>
      <c r="B775" t="s">
        <v>1862</v>
      </c>
      <c r="C775" t="s">
        <v>15676</v>
      </c>
      <c r="D775" t="e">
        <f>VLOOKUP(deactivate_assem[[#This Row],[Full Name]],assembly_staff_import[],1,0)</f>
        <v>#N/A</v>
      </c>
      <c r="M775" t="s">
        <v>11236</v>
      </c>
      <c r="V775" t="s">
        <v>15412</v>
      </c>
      <c r="AH775" t="s">
        <v>65</v>
      </c>
      <c r="AI775" t="s">
        <v>10913</v>
      </c>
      <c r="AL775" t="s">
        <v>1237</v>
      </c>
      <c r="AY775" t="s">
        <v>15677</v>
      </c>
      <c r="AZ775" t="s">
        <v>4401</v>
      </c>
      <c r="BA775" t="s">
        <v>1223</v>
      </c>
      <c r="BB775" t="s">
        <v>14407</v>
      </c>
      <c r="BD775" t="s">
        <v>72</v>
      </c>
      <c r="BG775" t="s">
        <v>15678</v>
      </c>
    </row>
    <row r="776" spans="1:59" x14ac:dyDescent="0.2">
      <c r="A776" s="1">
        <v>42618.942858796298</v>
      </c>
      <c r="B776" t="s">
        <v>1862</v>
      </c>
      <c r="C776" t="s">
        <v>15679</v>
      </c>
      <c r="D776" t="str">
        <f>VLOOKUP(deactivate_assem[[#This Row],[Full Name]],assembly_staff_import[],1,0)</f>
        <v>Christopher F Wise</v>
      </c>
      <c r="M776" t="s">
        <v>11348</v>
      </c>
      <c r="T776" t="s">
        <v>15680</v>
      </c>
      <c r="V776" t="s">
        <v>15681</v>
      </c>
      <c r="AH776" t="s">
        <v>65</v>
      </c>
      <c r="AI776" t="s">
        <v>10913</v>
      </c>
      <c r="AL776" t="s">
        <v>1237</v>
      </c>
      <c r="AY776" t="s">
        <v>15682</v>
      </c>
      <c r="AZ776" t="s">
        <v>234</v>
      </c>
      <c r="BA776" t="s">
        <v>15683</v>
      </c>
      <c r="BB776" t="s">
        <v>15684</v>
      </c>
      <c r="BD776" t="s">
        <v>72</v>
      </c>
      <c r="BG776" t="s">
        <v>15685</v>
      </c>
    </row>
    <row r="777" spans="1:59" x14ac:dyDescent="0.2">
      <c r="A777" s="1">
        <v>42618.942858796298</v>
      </c>
      <c r="B777" t="s">
        <v>1862</v>
      </c>
      <c r="C777" t="s">
        <v>15686</v>
      </c>
      <c r="D777" t="str">
        <f>VLOOKUP(deactivate_assem[[#This Row],[Full Name]],assembly_staff_import[],1,0)</f>
        <v>John A Couch</v>
      </c>
      <c r="M777" t="s">
        <v>11610</v>
      </c>
      <c r="T777" t="s">
        <v>15687</v>
      </c>
      <c r="V777" t="s">
        <v>15295</v>
      </c>
      <c r="AH777" t="s">
        <v>65</v>
      </c>
      <c r="AI777" t="s">
        <v>10913</v>
      </c>
      <c r="AL777" t="s">
        <v>1237</v>
      </c>
      <c r="AY777" t="s">
        <v>15688</v>
      </c>
      <c r="AZ777" t="s">
        <v>3559</v>
      </c>
      <c r="BA777" t="s">
        <v>15689</v>
      </c>
      <c r="BB777" t="s">
        <v>15314</v>
      </c>
      <c r="BD777" t="s">
        <v>72</v>
      </c>
      <c r="BG777" t="s">
        <v>15690</v>
      </c>
    </row>
    <row r="778" spans="1:59" x14ac:dyDescent="0.2">
      <c r="A778" s="1">
        <v>42618.942858796298</v>
      </c>
      <c r="B778" t="s">
        <v>1862</v>
      </c>
      <c r="C778" t="s">
        <v>15691</v>
      </c>
      <c r="D778" t="str">
        <f>VLOOKUP(deactivate_assem[[#This Row],[Full Name]],assembly_staff_import[],1,0)</f>
        <v>Rebecca A Mudie</v>
      </c>
      <c r="M778" t="s">
        <v>11236</v>
      </c>
      <c r="T778" t="s">
        <v>15692</v>
      </c>
      <c r="V778" t="s">
        <v>14636</v>
      </c>
      <c r="AH778" t="s">
        <v>65</v>
      </c>
      <c r="AI778" t="s">
        <v>10913</v>
      </c>
      <c r="AL778" t="s">
        <v>1237</v>
      </c>
      <c r="AY778" t="s">
        <v>15693</v>
      </c>
      <c r="AZ778" t="s">
        <v>3150</v>
      </c>
      <c r="BA778" t="s">
        <v>15694</v>
      </c>
      <c r="BB778" t="s">
        <v>14895</v>
      </c>
      <c r="BD778" t="s">
        <v>72</v>
      </c>
      <c r="BG778" t="s">
        <v>15695</v>
      </c>
    </row>
    <row r="779" spans="1:59" x14ac:dyDescent="0.2">
      <c r="A779" s="1">
        <v>42618.942858796298</v>
      </c>
      <c r="B779" t="s">
        <v>1862</v>
      </c>
      <c r="C779" t="s">
        <v>15696</v>
      </c>
      <c r="D779" t="str">
        <f>VLOOKUP(deactivate_assem[[#This Row],[Full Name]],assembly_staff_import[],1,0)</f>
        <v>Irina Webster</v>
      </c>
      <c r="M779" t="s">
        <v>11348</v>
      </c>
      <c r="T779" t="s">
        <v>15697</v>
      </c>
      <c r="V779" t="s">
        <v>15698</v>
      </c>
      <c r="AH779" t="s">
        <v>65</v>
      </c>
      <c r="AI779" t="s">
        <v>10913</v>
      </c>
      <c r="AL779" t="s">
        <v>1237</v>
      </c>
      <c r="AY779" t="s">
        <v>15699</v>
      </c>
      <c r="AZ779" t="s">
        <v>15700</v>
      </c>
      <c r="BA779" t="s">
        <v>15701</v>
      </c>
      <c r="BB779" t="s">
        <v>15702</v>
      </c>
      <c r="BD779" t="s">
        <v>72</v>
      </c>
      <c r="BG779" t="s">
        <v>15703</v>
      </c>
    </row>
    <row r="780" spans="1:59" x14ac:dyDescent="0.2">
      <c r="A780" s="1">
        <v>42618.942858796298</v>
      </c>
      <c r="B780" t="s">
        <v>1862</v>
      </c>
      <c r="C780" t="s">
        <v>15704</v>
      </c>
      <c r="D780" t="str">
        <f>VLOOKUP(deactivate_assem[[#This Row],[Full Name]],assembly_staff_import[],1,0)</f>
        <v>John T Jr Albarelli Jr</v>
      </c>
      <c r="M780" t="s">
        <v>11348</v>
      </c>
      <c r="T780" t="s">
        <v>15705</v>
      </c>
      <c r="V780" t="s">
        <v>15295</v>
      </c>
      <c r="AH780" t="s">
        <v>65</v>
      </c>
      <c r="AI780" t="s">
        <v>10913</v>
      </c>
      <c r="AL780" t="s">
        <v>1237</v>
      </c>
      <c r="AY780" t="s">
        <v>15706</v>
      </c>
      <c r="AZ780" t="s">
        <v>15707</v>
      </c>
      <c r="BA780" t="s">
        <v>15708</v>
      </c>
      <c r="BB780" t="s">
        <v>15709</v>
      </c>
      <c r="BD780" t="s">
        <v>72</v>
      </c>
      <c r="BG780" t="s">
        <v>15710</v>
      </c>
    </row>
    <row r="781" spans="1:59" x14ac:dyDescent="0.2">
      <c r="A781" s="1">
        <v>42618.942847222221</v>
      </c>
      <c r="B781" t="s">
        <v>1862</v>
      </c>
      <c r="C781" t="s">
        <v>15711</v>
      </c>
      <c r="D781" t="str">
        <f>VLOOKUP(deactivate_assem[[#This Row],[Full Name]],assembly_staff_import[],1,0)</f>
        <v>Michelle M Milot</v>
      </c>
      <c r="M781" t="s">
        <v>11236</v>
      </c>
      <c r="T781" t="s">
        <v>15712</v>
      </c>
      <c r="V781" t="s">
        <v>14819</v>
      </c>
      <c r="AH781" t="s">
        <v>65</v>
      </c>
      <c r="AI781" t="s">
        <v>10913</v>
      </c>
      <c r="AL781" t="s">
        <v>1237</v>
      </c>
      <c r="AY781" t="s">
        <v>15713</v>
      </c>
      <c r="AZ781" t="s">
        <v>5672</v>
      </c>
      <c r="BA781" t="s">
        <v>15714</v>
      </c>
      <c r="BB781" t="s">
        <v>15052</v>
      </c>
      <c r="BD781" t="s">
        <v>72</v>
      </c>
      <c r="BG781" t="s">
        <v>15715</v>
      </c>
    </row>
    <row r="782" spans="1:59" x14ac:dyDescent="0.2">
      <c r="A782" s="1">
        <v>42618.942847222221</v>
      </c>
      <c r="B782" t="s">
        <v>1862</v>
      </c>
      <c r="C782" t="s">
        <v>15716</v>
      </c>
      <c r="D782" t="str">
        <f>VLOOKUP(deactivate_assem[[#This Row],[Full Name]],assembly_staff_import[],1,0)</f>
        <v>Ronald S Waskiewicz</v>
      </c>
      <c r="M782" t="s">
        <v>11348</v>
      </c>
      <c r="T782" t="s">
        <v>15717</v>
      </c>
      <c r="V782" t="s">
        <v>15718</v>
      </c>
      <c r="AH782" t="s">
        <v>65</v>
      </c>
      <c r="AI782" t="s">
        <v>10913</v>
      </c>
      <c r="AL782" t="s">
        <v>1237</v>
      </c>
      <c r="AY782" t="s">
        <v>15719</v>
      </c>
      <c r="AZ782" t="s">
        <v>15720</v>
      </c>
      <c r="BA782" t="s">
        <v>15721</v>
      </c>
      <c r="BB782" t="s">
        <v>15722</v>
      </c>
      <c r="BD782" t="s">
        <v>72</v>
      </c>
      <c r="BG782" t="s">
        <v>15723</v>
      </c>
    </row>
    <row r="783" spans="1:59" x14ac:dyDescent="0.2">
      <c r="A783" s="1">
        <v>42618.942847222221</v>
      </c>
      <c r="B783" t="s">
        <v>1862</v>
      </c>
      <c r="C783" t="s">
        <v>15724</v>
      </c>
      <c r="D783" t="str">
        <f>VLOOKUP(deactivate_assem[[#This Row],[Full Name]],assembly_staff_import[],1,0)</f>
        <v>Margot A Rose</v>
      </c>
      <c r="M783" t="s">
        <v>11094</v>
      </c>
      <c r="T783" t="s">
        <v>12081</v>
      </c>
      <c r="V783" t="s">
        <v>15725</v>
      </c>
      <c r="AH783" t="s">
        <v>65</v>
      </c>
      <c r="AI783" t="s">
        <v>10913</v>
      </c>
      <c r="AL783" t="s">
        <v>1237</v>
      </c>
      <c r="AY783" t="s">
        <v>15726</v>
      </c>
      <c r="AZ783" t="s">
        <v>15727</v>
      </c>
      <c r="BA783" t="s">
        <v>12084</v>
      </c>
      <c r="BB783" t="s">
        <v>15728</v>
      </c>
      <c r="BD783" t="s">
        <v>72</v>
      </c>
      <c r="BG783" t="s">
        <v>15729</v>
      </c>
    </row>
    <row r="784" spans="1:59" x14ac:dyDescent="0.2">
      <c r="A784" s="1">
        <v>42618.942847222221</v>
      </c>
      <c r="B784" t="s">
        <v>1862</v>
      </c>
      <c r="C784" t="s">
        <v>15730</v>
      </c>
      <c r="D784" t="e">
        <f>VLOOKUP(deactivate_assem[[#This Row],[Full Name]],assembly_staff_import[],1,0)</f>
        <v>#N/A</v>
      </c>
      <c r="L784" t="s">
        <v>11374</v>
      </c>
      <c r="M784" t="s">
        <v>15731</v>
      </c>
      <c r="N784" t="s">
        <v>63</v>
      </c>
      <c r="V784" t="s">
        <v>15732</v>
      </c>
      <c r="AH784" t="s">
        <v>65</v>
      </c>
      <c r="AI784" t="s">
        <v>10913</v>
      </c>
      <c r="AL784" t="s">
        <v>67</v>
      </c>
      <c r="AY784" t="s">
        <v>15733</v>
      </c>
      <c r="AZ784" t="s">
        <v>6139</v>
      </c>
      <c r="BA784" t="s">
        <v>15734</v>
      </c>
      <c r="BB784" t="s">
        <v>906</v>
      </c>
      <c r="BD784" t="s">
        <v>72</v>
      </c>
      <c r="BG784" t="s">
        <v>15735</v>
      </c>
    </row>
    <row r="785" spans="1:59" x14ac:dyDescent="0.2">
      <c r="A785" s="1">
        <v>42618.942847222221</v>
      </c>
      <c r="B785" t="s">
        <v>1862</v>
      </c>
      <c r="C785" t="s">
        <v>15736</v>
      </c>
      <c r="D785" t="str">
        <f>VLOOKUP(deactivate_assem[[#This Row],[Full Name]],assembly_staff_import[],1,0)</f>
        <v>Mari E Vosburgh</v>
      </c>
      <c r="M785" t="s">
        <v>11348</v>
      </c>
      <c r="T785" t="s">
        <v>15737</v>
      </c>
      <c r="V785" t="s">
        <v>15738</v>
      </c>
      <c r="AH785" t="s">
        <v>65</v>
      </c>
      <c r="AI785" t="s">
        <v>10913</v>
      </c>
      <c r="AL785" t="s">
        <v>1237</v>
      </c>
      <c r="AY785" t="s">
        <v>15739</v>
      </c>
      <c r="AZ785" t="s">
        <v>15740</v>
      </c>
      <c r="BA785" t="s">
        <v>15741</v>
      </c>
      <c r="BB785" t="s">
        <v>15742</v>
      </c>
      <c r="BD785" t="s">
        <v>72</v>
      </c>
      <c r="BG785" t="s">
        <v>15743</v>
      </c>
    </row>
    <row r="786" spans="1:59" x14ac:dyDescent="0.2">
      <c r="A786" s="1">
        <v>42618.942847222221</v>
      </c>
      <c r="B786" t="s">
        <v>1862</v>
      </c>
      <c r="C786" t="s">
        <v>15744</v>
      </c>
      <c r="D786" t="str">
        <f>VLOOKUP(deactivate_assem[[#This Row],[Full Name]],assembly_staff_import[],1,0)</f>
        <v>Sandra L Marusic</v>
      </c>
      <c r="K786" t="s">
        <v>15745</v>
      </c>
      <c r="L786" t="s">
        <v>11374</v>
      </c>
      <c r="M786" t="s">
        <v>11375</v>
      </c>
      <c r="N786" t="s">
        <v>63</v>
      </c>
      <c r="T786" t="s">
        <v>15746</v>
      </c>
      <c r="V786" t="s">
        <v>15747</v>
      </c>
      <c r="AH786" t="s">
        <v>65</v>
      </c>
      <c r="AI786" t="s">
        <v>10913</v>
      </c>
      <c r="AL786" t="s">
        <v>67</v>
      </c>
      <c r="AY786" t="s">
        <v>15748</v>
      </c>
      <c r="AZ786" t="s">
        <v>14584</v>
      </c>
      <c r="BA786" t="s">
        <v>15749</v>
      </c>
      <c r="BB786" t="s">
        <v>11249</v>
      </c>
      <c r="BD786" t="s">
        <v>72</v>
      </c>
      <c r="BG786" t="s">
        <v>15750</v>
      </c>
    </row>
    <row r="787" spans="1:59" x14ac:dyDescent="0.2">
      <c r="A787" s="1">
        <v>42618.942835648151</v>
      </c>
      <c r="B787" t="s">
        <v>1862</v>
      </c>
      <c r="C787" t="s">
        <v>15751</v>
      </c>
      <c r="D787" t="str">
        <f>VLOOKUP(deactivate_assem[[#This Row],[Full Name]],assembly_staff_import[],1,0)</f>
        <v>Bryon A Varin</v>
      </c>
      <c r="M787" t="s">
        <v>11348</v>
      </c>
      <c r="T787" t="s">
        <v>15752</v>
      </c>
      <c r="V787" t="s">
        <v>15753</v>
      </c>
      <c r="AH787" t="s">
        <v>65</v>
      </c>
      <c r="AI787" t="s">
        <v>10913</v>
      </c>
      <c r="AL787" t="s">
        <v>1237</v>
      </c>
      <c r="AY787" t="s">
        <v>15754</v>
      </c>
      <c r="AZ787" t="s">
        <v>15755</v>
      </c>
      <c r="BA787" t="s">
        <v>15756</v>
      </c>
      <c r="BB787" t="s">
        <v>15757</v>
      </c>
      <c r="BD787" t="s">
        <v>72</v>
      </c>
      <c r="BG787" t="s">
        <v>15758</v>
      </c>
    </row>
    <row r="788" spans="1:59" x14ac:dyDescent="0.2">
      <c r="A788" s="1">
        <v>42618.942835648151</v>
      </c>
      <c r="B788" t="s">
        <v>1862</v>
      </c>
      <c r="C788" t="s">
        <v>15759</v>
      </c>
      <c r="D788" t="str">
        <f>VLOOKUP(deactivate_assem[[#This Row],[Full Name]],assembly_staff_import[],1,0)</f>
        <v>Dorothy J Macvean</v>
      </c>
      <c r="L788" t="s">
        <v>11374</v>
      </c>
      <c r="M788" t="s">
        <v>11375</v>
      </c>
      <c r="N788" t="s">
        <v>63</v>
      </c>
      <c r="T788" t="s">
        <v>15760</v>
      </c>
      <c r="V788" t="s">
        <v>15732</v>
      </c>
      <c r="AH788" t="s">
        <v>65</v>
      </c>
      <c r="AI788" t="s">
        <v>10913</v>
      </c>
      <c r="AL788" t="s">
        <v>67</v>
      </c>
      <c r="AY788" t="s">
        <v>15761</v>
      </c>
      <c r="AZ788" t="s">
        <v>15762</v>
      </c>
      <c r="BA788" t="s">
        <v>15763</v>
      </c>
      <c r="BB788" t="s">
        <v>13121</v>
      </c>
      <c r="BD788" t="s">
        <v>72</v>
      </c>
      <c r="BG788" t="s">
        <v>15764</v>
      </c>
    </row>
    <row r="789" spans="1:59" x14ac:dyDescent="0.2">
      <c r="A789" s="1">
        <v>42618.942824074067</v>
      </c>
      <c r="B789" t="s">
        <v>1862</v>
      </c>
      <c r="C789" t="s">
        <v>15765</v>
      </c>
      <c r="D789" t="str">
        <f>VLOOKUP(deactivate_assem[[#This Row],[Full Name]],assembly_staff_import[],1,0)</f>
        <v>Deborah A Dempsey Scialdo</v>
      </c>
      <c r="L789" t="s">
        <v>11374</v>
      </c>
      <c r="M789" t="s">
        <v>11375</v>
      </c>
      <c r="N789" t="s">
        <v>63</v>
      </c>
      <c r="T789" t="s">
        <v>15766</v>
      </c>
      <c r="V789" t="s">
        <v>15747</v>
      </c>
      <c r="AH789" t="s">
        <v>65</v>
      </c>
      <c r="AI789" t="s">
        <v>10913</v>
      </c>
      <c r="AL789" t="s">
        <v>67</v>
      </c>
      <c r="AM789" t="s">
        <v>68</v>
      </c>
      <c r="AY789" t="s">
        <v>15767</v>
      </c>
      <c r="AZ789" t="s">
        <v>736</v>
      </c>
      <c r="BA789" t="s">
        <v>15768</v>
      </c>
      <c r="BB789" t="s">
        <v>236</v>
      </c>
      <c r="BD789" t="s">
        <v>72</v>
      </c>
      <c r="BG789" t="s">
        <v>15769</v>
      </c>
    </row>
    <row r="790" spans="1:59" x14ac:dyDescent="0.2">
      <c r="A790" s="1">
        <v>42618.942824074067</v>
      </c>
      <c r="B790" t="s">
        <v>1862</v>
      </c>
      <c r="C790" t="s">
        <v>15770</v>
      </c>
      <c r="D790" t="str">
        <f>VLOOKUP(deactivate_assem[[#This Row],[Full Name]],assembly_staff_import[],1,0)</f>
        <v>Carmen L Swans</v>
      </c>
      <c r="L790" t="s">
        <v>13467</v>
      </c>
      <c r="M790" t="s">
        <v>13468</v>
      </c>
      <c r="N790" t="s">
        <v>63</v>
      </c>
      <c r="T790" t="s">
        <v>15771</v>
      </c>
      <c r="V790" t="s">
        <v>15103</v>
      </c>
      <c r="AH790" t="s">
        <v>65</v>
      </c>
      <c r="AI790" t="s">
        <v>10913</v>
      </c>
      <c r="AL790" t="s">
        <v>67</v>
      </c>
      <c r="AY790" t="s">
        <v>15772</v>
      </c>
      <c r="AZ790" t="s">
        <v>15773</v>
      </c>
      <c r="BA790" t="s">
        <v>15774</v>
      </c>
      <c r="BB790" t="s">
        <v>10955</v>
      </c>
      <c r="BD790" t="s">
        <v>72</v>
      </c>
      <c r="BG790" t="s">
        <v>15775</v>
      </c>
    </row>
    <row r="791" spans="1:59" x14ac:dyDescent="0.2">
      <c r="A791" s="1">
        <v>42618.942812499998</v>
      </c>
      <c r="B791" t="s">
        <v>1862</v>
      </c>
      <c r="C791" t="s">
        <v>15776</v>
      </c>
      <c r="D791" t="str">
        <f>VLOOKUP(deactivate_assem[[#This Row],[Full Name]],assembly_staff_import[],1,0)</f>
        <v>Annmarie Reardon</v>
      </c>
      <c r="L791" t="s">
        <v>11740</v>
      </c>
      <c r="M791" t="s">
        <v>11741</v>
      </c>
      <c r="N791" t="s">
        <v>63</v>
      </c>
      <c r="T791" t="s">
        <v>15777</v>
      </c>
      <c r="V791" t="s">
        <v>15666</v>
      </c>
      <c r="AH791" t="s">
        <v>65</v>
      </c>
      <c r="AI791" t="s">
        <v>10913</v>
      </c>
      <c r="AL791" t="s">
        <v>67</v>
      </c>
      <c r="AY791" t="s">
        <v>15778</v>
      </c>
      <c r="AZ791" t="s">
        <v>3767</v>
      </c>
      <c r="BA791" t="s">
        <v>15779</v>
      </c>
      <c r="BB791" t="s">
        <v>426</v>
      </c>
      <c r="BD791" t="s">
        <v>72</v>
      </c>
      <c r="BG791" t="s">
        <v>15780</v>
      </c>
    </row>
    <row r="792" spans="1:59" x14ac:dyDescent="0.2">
      <c r="A792" s="1">
        <v>42618.942812499998</v>
      </c>
      <c r="B792" t="s">
        <v>1862</v>
      </c>
      <c r="C792" t="s">
        <v>15781</v>
      </c>
      <c r="D792" t="e">
        <f>VLOOKUP(deactivate_assem[[#This Row],[Full Name]],assembly_staff_import[],1,0)</f>
        <v>#N/A</v>
      </c>
      <c r="L792" t="s">
        <v>13467</v>
      </c>
      <c r="M792" t="s">
        <v>15102</v>
      </c>
      <c r="N792" t="s">
        <v>168</v>
      </c>
      <c r="V792" t="s">
        <v>15782</v>
      </c>
      <c r="AH792" t="s">
        <v>65</v>
      </c>
      <c r="AI792" t="s">
        <v>10913</v>
      </c>
      <c r="AL792" t="s">
        <v>67</v>
      </c>
      <c r="AY792" t="s">
        <v>15783</v>
      </c>
      <c r="AZ792" t="s">
        <v>15784</v>
      </c>
      <c r="BA792" t="s">
        <v>1193</v>
      </c>
      <c r="BB792" t="s">
        <v>10955</v>
      </c>
      <c r="BD792" t="s">
        <v>72</v>
      </c>
      <c r="BG792" t="s">
        <v>15785</v>
      </c>
    </row>
    <row r="793" spans="1:59" x14ac:dyDescent="0.2">
      <c r="A793" s="1">
        <v>42618.942812499998</v>
      </c>
      <c r="B793" t="s">
        <v>1862</v>
      </c>
      <c r="C793" t="s">
        <v>15786</v>
      </c>
      <c r="D793" t="str">
        <f>VLOOKUP(deactivate_assem[[#This Row],[Full Name]],assembly_staff_import[],1,0)</f>
        <v>Sheldon L Anderson</v>
      </c>
      <c r="L793" t="s">
        <v>13467</v>
      </c>
      <c r="M793" t="s">
        <v>13468</v>
      </c>
      <c r="N793" t="s">
        <v>63</v>
      </c>
      <c r="T793" t="s">
        <v>15787</v>
      </c>
      <c r="V793" t="s">
        <v>15103</v>
      </c>
      <c r="AH793" t="s">
        <v>65</v>
      </c>
      <c r="AI793" t="s">
        <v>10913</v>
      </c>
      <c r="AL793" t="s">
        <v>67</v>
      </c>
      <c r="AY793" t="s">
        <v>15788</v>
      </c>
      <c r="AZ793" t="s">
        <v>15789</v>
      </c>
      <c r="BA793" t="s">
        <v>497</v>
      </c>
      <c r="BB793" t="s">
        <v>15790</v>
      </c>
      <c r="BD793" t="s">
        <v>72</v>
      </c>
      <c r="BG793" t="s">
        <v>15791</v>
      </c>
    </row>
    <row r="794" spans="1:59" x14ac:dyDescent="0.2">
      <c r="A794" s="1">
        <v>42618.942812499998</v>
      </c>
      <c r="B794" t="s">
        <v>1862</v>
      </c>
      <c r="C794" t="s">
        <v>15792</v>
      </c>
      <c r="D794" t="str">
        <f>VLOOKUP(deactivate_assem[[#This Row],[Full Name]],assembly_staff_import[],1,0)</f>
        <v>Eileen M Grim</v>
      </c>
      <c r="L794" t="s">
        <v>11740</v>
      </c>
      <c r="M794" t="s">
        <v>11741</v>
      </c>
      <c r="N794" t="s">
        <v>63</v>
      </c>
      <c r="T794" t="s">
        <v>15793</v>
      </c>
      <c r="V794" t="s">
        <v>15666</v>
      </c>
      <c r="AH794" t="s">
        <v>65</v>
      </c>
      <c r="AI794" t="s">
        <v>10913</v>
      </c>
      <c r="AL794" t="s">
        <v>67</v>
      </c>
      <c r="AY794" t="s">
        <v>15794</v>
      </c>
      <c r="AZ794" t="s">
        <v>15795</v>
      </c>
      <c r="BA794" t="s">
        <v>15796</v>
      </c>
      <c r="BB794" t="s">
        <v>426</v>
      </c>
      <c r="BD794" t="s">
        <v>72</v>
      </c>
      <c r="BG794" t="s">
        <v>15797</v>
      </c>
    </row>
    <row r="795" spans="1:59" x14ac:dyDescent="0.2">
      <c r="A795" s="1">
        <v>42618.942800925928</v>
      </c>
      <c r="B795" t="s">
        <v>1862</v>
      </c>
      <c r="C795" t="s">
        <v>15798</v>
      </c>
      <c r="D795" t="str">
        <f>VLOOKUP(deactivate_assem[[#This Row],[Full Name]],assembly_staff_import[],1,0)</f>
        <v>Christine M Digregorio</v>
      </c>
      <c r="L795" t="s">
        <v>11740</v>
      </c>
      <c r="M795" t="s">
        <v>11741</v>
      </c>
      <c r="N795" t="s">
        <v>63</v>
      </c>
      <c r="T795" t="s">
        <v>15799</v>
      </c>
      <c r="V795" t="s">
        <v>15666</v>
      </c>
      <c r="AH795" t="s">
        <v>65</v>
      </c>
      <c r="AI795" t="s">
        <v>10913</v>
      </c>
      <c r="AL795" t="s">
        <v>67</v>
      </c>
      <c r="AY795" t="s">
        <v>15800</v>
      </c>
      <c r="AZ795" t="s">
        <v>5349</v>
      </c>
      <c r="BA795" t="s">
        <v>15801</v>
      </c>
      <c r="BB795" t="s">
        <v>12311</v>
      </c>
      <c r="BD795" t="s">
        <v>72</v>
      </c>
      <c r="BG795" t="s">
        <v>15802</v>
      </c>
    </row>
    <row r="796" spans="1:59" x14ac:dyDescent="0.2">
      <c r="A796" s="1">
        <v>42618.942800925928</v>
      </c>
      <c r="B796" t="s">
        <v>1862</v>
      </c>
      <c r="C796" t="s">
        <v>15803</v>
      </c>
      <c r="D796" t="str">
        <f>VLOOKUP(deactivate_assem[[#This Row],[Full Name]],assembly_staff_import[],1,0)</f>
        <v>Jasmine Thimothe</v>
      </c>
      <c r="L796" t="s">
        <v>11154</v>
      </c>
      <c r="M796" t="s">
        <v>11155</v>
      </c>
      <c r="N796" t="s">
        <v>63</v>
      </c>
      <c r="T796" t="s">
        <v>15804</v>
      </c>
      <c r="V796" t="s">
        <v>15597</v>
      </c>
      <c r="AH796" t="s">
        <v>65</v>
      </c>
      <c r="AI796" t="s">
        <v>10913</v>
      </c>
      <c r="AL796" t="s">
        <v>67</v>
      </c>
      <c r="AY796" t="s">
        <v>15805</v>
      </c>
      <c r="AZ796" t="s">
        <v>15806</v>
      </c>
      <c r="BA796" t="s">
        <v>15807</v>
      </c>
      <c r="BB796" t="s">
        <v>714</v>
      </c>
      <c r="BD796" t="s">
        <v>72</v>
      </c>
      <c r="BG796" t="s">
        <v>15808</v>
      </c>
    </row>
    <row r="797" spans="1:59" x14ac:dyDescent="0.2">
      <c r="A797" s="1">
        <v>42618.942800925928</v>
      </c>
      <c r="B797" t="s">
        <v>1862</v>
      </c>
      <c r="C797" t="s">
        <v>15809</v>
      </c>
      <c r="D797" t="str">
        <f>VLOOKUP(deactivate_assem[[#This Row],[Full Name]],assembly_staff_import[],1,0)</f>
        <v>Marina B Pugliese</v>
      </c>
      <c r="M797" t="s">
        <v>15810</v>
      </c>
      <c r="T797" t="s">
        <v>15811</v>
      </c>
      <c r="V797" t="s">
        <v>15812</v>
      </c>
      <c r="AH797" t="s">
        <v>65</v>
      </c>
      <c r="AI797" t="s">
        <v>10913</v>
      </c>
      <c r="AL797" t="s">
        <v>1237</v>
      </c>
      <c r="AY797" t="s">
        <v>15813</v>
      </c>
      <c r="AZ797" t="s">
        <v>15814</v>
      </c>
      <c r="BA797" t="s">
        <v>15339</v>
      </c>
      <c r="BB797" t="s">
        <v>15815</v>
      </c>
      <c r="BD797" t="s">
        <v>72</v>
      </c>
      <c r="BG797" t="s">
        <v>15816</v>
      </c>
    </row>
    <row r="798" spans="1:59" x14ac:dyDescent="0.2">
      <c r="A798" s="1">
        <v>42618.942789351851</v>
      </c>
      <c r="B798" t="s">
        <v>1862</v>
      </c>
      <c r="C798" t="s">
        <v>15817</v>
      </c>
      <c r="D798" t="e">
        <f>VLOOKUP(deactivate_assem[[#This Row],[Full Name]],assembly_staff_import[],1,0)</f>
        <v>#N/A</v>
      </c>
      <c r="M798" t="s">
        <v>10958</v>
      </c>
      <c r="V798" t="s">
        <v>3154</v>
      </c>
      <c r="AH798" t="s">
        <v>65</v>
      </c>
      <c r="AI798" t="s">
        <v>10913</v>
      </c>
      <c r="AL798" t="s">
        <v>1237</v>
      </c>
      <c r="AY798" t="s">
        <v>15818</v>
      </c>
      <c r="AZ798" t="s">
        <v>15819</v>
      </c>
      <c r="BA798" t="s">
        <v>15820</v>
      </c>
      <c r="BB798" t="s">
        <v>116</v>
      </c>
      <c r="BD798" t="s">
        <v>72</v>
      </c>
      <c r="BG798" t="s">
        <v>15821</v>
      </c>
    </row>
    <row r="799" spans="1:59" x14ac:dyDescent="0.2">
      <c r="A799" s="1">
        <v>42618.942789351851</v>
      </c>
      <c r="B799" t="s">
        <v>1862</v>
      </c>
      <c r="C799" t="s">
        <v>15822</v>
      </c>
      <c r="D799" t="str">
        <f>VLOOKUP(deactivate_assem[[#This Row],[Full Name]],assembly_staff_import[],1,0)</f>
        <v>Nancy E Rissacher</v>
      </c>
      <c r="L799" t="s">
        <v>12691</v>
      </c>
      <c r="M799" t="s">
        <v>12692</v>
      </c>
      <c r="N799" t="s">
        <v>168</v>
      </c>
      <c r="T799" t="s">
        <v>15823</v>
      </c>
      <c r="V799" t="s">
        <v>15824</v>
      </c>
      <c r="AH799" t="s">
        <v>65</v>
      </c>
      <c r="AI799" t="s">
        <v>10913</v>
      </c>
      <c r="AL799" t="s">
        <v>67</v>
      </c>
      <c r="AY799" t="s">
        <v>15825</v>
      </c>
      <c r="AZ799" t="s">
        <v>3695</v>
      </c>
      <c r="BA799" t="s">
        <v>15826</v>
      </c>
      <c r="BB799" t="s">
        <v>11400</v>
      </c>
      <c r="BD799" t="s">
        <v>72</v>
      </c>
      <c r="BG799" t="s">
        <v>15827</v>
      </c>
    </row>
    <row r="800" spans="1:59" x14ac:dyDescent="0.2">
      <c r="A800" s="1">
        <v>42618.942789351851</v>
      </c>
      <c r="B800" t="s">
        <v>1862</v>
      </c>
      <c r="C800" t="s">
        <v>15828</v>
      </c>
      <c r="D800" t="str">
        <f>VLOOKUP(deactivate_assem[[#This Row],[Full Name]],assembly_staff_import[],1,0)</f>
        <v>Antoinette M Nowak</v>
      </c>
      <c r="M800" t="s">
        <v>15810</v>
      </c>
      <c r="T800" t="s">
        <v>15829</v>
      </c>
      <c r="V800" t="s">
        <v>15830</v>
      </c>
      <c r="AH800" t="s">
        <v>65</v>
      </c>
      <c r="AI800" t="s">
        <v>10913</v>
      </c>
      <c r="AL800" t="s">
        <v>1237</v>
      </c>
      <c r="AY800" t="s">
        <v>15831</v>
      </c>
      <c r="AZ800" t="s">
        <v>15832</v>
      </c>
      <c r="BA800" t="s">
        <v>15833</v>
      </c>
      <c r="BB800" t="s">
        <v>15834</v>
      </c>
      <c r="BD800" t="s">
        <v>72</v>
      </c>
      <c r="BG800" t="s">
        <v>15835</v>
      </c>
    </row>
    <row r="801" spans="1:59" x14ac:dyDescent="0.2">
      <c r="A801" s="1">
        <v>42618.942789351851</v>
      </c>
      <c r="B801" t="s">
        <v>1862</v>
      </c>
      <c r="C801" t="s">
        <v>15836</v>
      </c>
      <c r="D801" t="e">
        <f>VLOOKUP(deactivate_assem[[#This Row],[Full Name]],assembly_staff_import[],1,0)</f>
        <v>#N/A</v>
      </c>
      <c r="M801" t="s">
        <v>10958</v>
      </c>
      <c r="V801" t="s">
        <v>3154</v>
      </c>
      <c r="AH801" t="s">
        <v>65</v>
      </c>
      <c r="AI801" t="s">
        <v>10913</v>
      </c>
      <c r="AL801" t="s">
        <v>1237</v>
      </c>
      <c r="AY801" t="s">
        <v>15837</v>
      </c>
      <c r="AZ801" t="s">
        <v>2855</v>
      </c>
      <c r="BA801" t="s">
        <v>15838</v>
      </c>
      <c r="BB801" t="s">
        <v>116</v>
      </c>
      <c r="BD801" t="s">
        <v>72</v>
      </c>
      <c r="BG801" t="s">
        <v>15839</v>
      </c>
    </row>
    <row r="802" spans="1:59" x14ac:dyDescent="0.2">
      <c r="A802" s="1">
        <v>42618.942789351851</v>
      </c>
      <c r="B802" t="s">
        <v>1862</v>
      </c>
      <c r="C802" t="s">
        <v>15840</v>
      </c>
      <c r="D802" t="str">
        <f>VLOOKUP(deactivate_assem[[#This Row],[Full Name]],assembly_staff_import[],1,0)</f>
        <v>Victoria Nekrasova Salyamov</v>
      </c>
      <c r="L802" t="s">
        <v>11154</v>
      </c>
      <c r="M802" t="s">
        <v>11155</v>
      </c>
      <c r="N802" t="s">
        <v>63</v>
      </c>
      <c r="T802" t="s">
        <v>15841</v>
      </c>
      <c r="V802" t="s">
        <v>15597</v>
      </c>
      <c r="AH802" t="s">
        <v>65</v>
      </c>
      <c r="AI802" t="s">
        <v>10913</v>
      </c>
      <c r="AL802" t="s">
        <v>67</v>
      </c>
      <c r="AY802" t="s">
        <v>15842</v>
      </c>
      <c r="AZ802" t="s">
        <v>15843</v>
      </c>
      <c r="BA802" t="s">
        <v>15844</v>
      </c>
      <c r="BB802" t="s">
        <v>714</v>
      </c>
      <c r="BD802" t="s">
        <v>72</v>
      </c>
      <c r="BG802" t="s">
        <v>15845</v>
      </c>
    </row>
    <row r="803" spans="1:59" x14ac:dyDescent="0.2">
      <c r="A803" s="1">
        <v>42618.942777777767</v>
      </c>
      <c r="B803" t="s">
        <v>1862</v>
      </c>
      <c r="C803" t="s">
        <v>15846</v>
      </c>
      <c r="D803" t="str">
        <f>VLOOKUP(deactivate_assem[[#This Row],[Full Name]],assembly_staff_import[],1,0)</f>
        <v>Martina M Gallagher</v>
      </c>
      <c r="M803" t="s">
        <v>15810</v>
      </c>
      <c r="T803" t="s">
        <v>15847</v>
      </c>
      <c r="V803" t="s">
        <v>15848</v>
      </c>
      <c r="AH803" t="s">
        <v>65</v>
      </c>
      <c r="AI803" t="s">
        <v>10913</v>
      </c>
      <c r="AL803" t="s">
        <v>1237</v>
      </c>
      <c r="AY803" t="s">
        <v>15849</v>
      </c>
      <c r="AZ803" t="s">
        <v>15850</v>
      </c>
      <c r="BA803" t="s">
        <v>255</v>
      </c>
      <c r="BB803" t="s">
        <v>15851</v>
      </c>
      <c r="BD803" t="s">
        <v>72</v>
      </c>
      <c r="BG803" t="s">
        <v>15852</v>
      </c>
    </row>
    <row r="804" spans="1:59" x14ac:dyDescent="0.2">
      <c r="A804" s="1">
        <v>42618.942777777767</v>
      </c>
      <c r="B804" t="s">
        <v>1862</v>
      </c>
      <c r="C804" t="s">
        <v>15853</v>
      </c>
      <c r="D804" t="str">
        <f>VLOOKUP(deactivate_assem[[#This Row],[Full Name]],assembly_staff_import[],1,0)</f>
        <v>Joshua M Benton</v>
      </c>
      <c r="M804" t="s">
        <v>11472</v>
      </c>
      <c r="T804" t="s">
        <v>15854</v>
      </c>
      <c r="V804" t="s">
        <v>14467</v>
      </c>
      <c r="AH804" t="s">
        <v>65</v>
      </c>
      <c r="AI804" t="s">
        <v>10913</v>
      </c>
      <c r="AL804" t="s">
        <v>1237</v>
      </c>
      <c r="AY804" t="s">
        <v>15855</v>
      </c>
      <c r="AZ804" t="s">
        <v>926</v>
      </c>
      <c r="BA804" t="s">
        <v>15856</v>
      </c>
      <c r="BB804" t="s">
        <v>12538</v>
      </c>
      <c r="BD804" t="s">
        <v>72</v>
      </c>
      <c r="BG804" t="s">
        <v>15857</v>
      </c>
    </row>
    <row r="805" spans="1:59" x14ac:dyDescent="0.2">
      <c r="A805" s="1">
        <v>42618.942777777767</v>
      </c>
      <c r="B805" t="s">
        <v>1862</v>
      </c>
      <c r="C805" t="s">
        <v>15858</v>
      </c>
      <c r="D805" t="e">
        <f>VLOOKUP(deactivate_assem[[#This Row],[Full Name]],assembly_staff_import[],1,0)</f>
        <v>#N/A</v>
      </c>
      <c r="M805" t="s">
        <v>10958</v>
      </c>
      <c r="V805" t="s">
        <v>3154</v>
      </c>
      <c r="AH805" t="s">
        <v>65</v>
      </c>
      <c r="AI805" t="s">
        <v>10913</v>
      </c>
      <c r="AL805" t="s">
        <v>1237</v>
      </c>
      <c r="AY805" t="s">
        <v>15859</v>
      </c>
      <c r="AZ805" t="s">
        <v>15860</v>
      </c>
      <c r="BA805" t="s">
        <v>15045</v>
      </c>
      <c r="BB805" t="s">
        <v>116</v>
      </c>
      <c r="BD805" t="s">
        <v>72</v>
      </c>
      <c r="BG805" t="s">
        <v>15861</v>
      </c>
    </row>
    <row r="806" spans="1:59" x14ac:dyDescent="0.2">
      <c r="A806" s="1">
        <v>42618.942777777767</v>
      </c>
      <c r="B806" t="s">
        <v>1862</v>
      </c>
      <c r="C806" t="s">
        <v>15862</v>
      </c>
      <c r="D806" t="str">
        <f>VLOOKUP(deactivate_assem[[#This Row],[Full Name]],assembly_staff_import[],1,0)</f>
        <v>Amy E Donnelly</v>
      </c>
      <c r="M806" t="s">
        <v>15810</v>
      </c>
      <c r="T806" t="s">
        <v>15863</v>
      </c>
      <c r="V806" t="s">
        <v>15864</v>
      </c>
      <c r="AH806" t="s">
        <v>65</v>
      </c>
      <c r="AI806" t="s">
        <v>10913</v>
      </c>
      <c r="AL806" t="s">
        <v>1237</v>
      </c>
      <c r="AY806" t="s">
        <v>15865</v>
      </c>
      <c r="AZ806" t="s">
        <v>14090</v>
      </c>
      <c r="BA806" t="s">
        <v>15866</v>
      </c>
      <c r="BB806" t="s">
        <v>15834</v>
      </c>
      <c r="BD806" t="s">
        <v>72</v>
      </c>
      <c r="BG806" t="s">
        <v>15867</v>
      </c>
    </row>
    <row r="807" spans="1:59" x14ac:dyDescent="0.2">
      <c r="A807" s="1">
        <v>42618.942777777767</v>
      </c>
      <c r="B807" t="s">
        <v>1862</v>
      </c>
      <c r="C807" t="s">
        <v>15868</v>
      </c>
      <c r="D807" t="str">
        <f>VLOOKUP(deactivate_assem[[#This Row],[Full Name]],assembly_staff_import[],1,0)</f>
        <v>Jessica M Baxter</v>
      </c>
      <c r="M807" t="s">
        <v>12063</v>
      </c>
      <c r="T807" t="s">
        <v>15869</v>
      </c>
      <c r="V807" t="s">
        <v>14467</v>
      </c>
      <c r="AH807" t="s">
        <v>65</v>
      </c>
      <c r="AI807" t="s">
        <v>10913</v>
      </c>
      <c r="AL807" t="s">
        <v>1237</v>
      </c>
      <c r="AY807" t="s">
        <v>15870</v>
      </c>
      <c r="AZ807" t="s">
        <v>15871</v>
      </c>
      <c r="BA807" t="s">
        <v>15872</v>
      </c>
      <c r="BB807" t="s">
        <v>15873</v>
      </c>
      <c r="BD807" t="s">
        <v>72</v>
      </c>
      <c r="BG807" t="s">
        <v>15874</v>
      </c>
    </row>
    <row r="808" spans="1:59" x14ac:dyDescent="0.2">
      <c r="A808" s="1">
        <v>42618.942777777767</v>
      </c>
      <c r="B808" t="s">
        <v>1862</v>
      </c>
      <c r="C808" t="s">
        <v>15875</v>
      </c>
      <c r="D808" t="str">
        <f>VLOOKUP(deactivate_assem[[#This Row],[Full Name]],assembly_staff_import[],1,0)</f>
        <v>Heidi M Hartley</v>
      </c>
      <c r="L808" t="s">
        <v>12630</v>
      </c>
      <c r="M808" t="s">
        <v>12631</v>
      </c>
      <c r="N808" t="s">
        <v>63</v>
      </c>
      <c r="T808" t="s">
        <v>15876</v>
      </c>
      <c r="AH808" t="s">
        <v>65</v>
      </c>
      <c r="AI808" t="s">
        <v>10913</v>
      </c>
      <c r="AL808" t="s">
        <v>67</v>
      </c>
      <c r="AY808" t="s">
        <v>15877</v>
      </c>
      <c r="AZ808" t="s">
        <v>15878</v>
      </c>
      <c r="BA808" t="s">
        <v>15879</v>
      </c>
      <c r="BB808" t="s">
        <v>11503</v>
      </c>
      <c r="BD808" t="s">
        <v>72</v>
      </c>
      <c r="BG808" t="s">
        <v>15880</v>
      </c>
    </row>
    <row r="809" spans="1:59" x14ac:dyDescent="0.2">
      <c r="A809" s="1">
        <v>42618.942766203712</v>
      </c>
      <c r="B809" t="s">
        <v>1862</v>
      </c>
      <c r="C809" t="s">
        <v>15881</v>
      </c>
      <c r="D809" t="e">
        <f>VLOOKUP(deactivate_assem[[#This Row],[Full Name]],assembly_staff_import[],1,0)</f>
        <v>#N/A</v>
      </c>
      <c r="M809" t="s">
        <v>10958</v>
      </c>
      <c r="V809" t="s">
        <v>3154</v>
      </c>
      <c r="AH809" t="s">
        <v>65</v>
      </c>
      <c r="AI809" t="s">
        <v>10913</v>
      </c>
      <c r="AL809" t="s">
        <v>1237</v>
      </c>
      <c r="AY809" t="s">
        <v>15882</v>
      </c>
      <c r="AZ809" t="s">
        <v>15883</v>
      </c>
      <c r="BA809" t="s">
        <v>15884</v>
      </c>
      <c r="BB809" t="s">
        <v>116</v>
      </c>
      <c r="BD809" t="s">
        <v>72</v>
      </c>
      <c r="BG809" t="s">
        <v>15885</v>
      </c>
    </row>
    <row r="810" spans="1:59" x14ac:dyDescent="0.2">
      <c r="A810" s="1">
        <v>42618.942766203712</v>
      </c>
      <c r="B810" t="s">
        <v>1862</v>
      </c>
      <c r="C810" t="s">
        <v>15886</v>
      </c>
      <c r="D810" t="str">
        <f>VLOOKUP(deactivate_assem[[#This Row],[Full Name]],assembly_staff_import[],1,0)</f>
        <v>John P Wellspeak</v>
      </c>
      <c r="M810" t="s">
        <v>15887</v>
      </c>
      <c r="T810" t="s">
        <v>15888</v>
      </c>
      <c r="V810" t="s">
        <v>15889</v>
      </c>
      <c r="AH810" t="s">
        <v>65</v>
      </c>
      <c r="AI810" t="s">
        <v>10913</v>
      </c>
      <c r="AL810" t="s">
        <v>1237</v>
      </c>
      <c r="AY810" t="s">
        <v>15890</v>
      </c>
      <c r="AZ810" t="s">
        <v>5803</v>
      </c>
      <c r="BA810" t="s">
        <v>15891</v>
      </c>
      <c r="BB810" t="s">
        <v>15892</v>
      </c>
      <c r="BD810" t="s">
        <v>72</v>
      </c>
      <c r="BG810" t="s">
        <v>15893</v>
      </c>
    </row>
    <row r="811" spans="1:59" x14ac:dyDescent="0.2">
      <c r="A811" s="1">
        <v>42618.942754629628</v>
      </c>
      <c r="B811" t="s">
        <v>1862</v>
      </c>
      <c r="C811" t="s">
        <v>15894</v>
      </c>
      <c r="D811" t="str">
        <f>VLOOKUP(deactivate_assem[[#This Row],[Full Name]],assembly_staff_import[],1,0)</f>
        <v>Margaret A Van Epps</v>
      </c>
      <c r="M811" t="s">
        <v>13335</v>
      </c>
      <c r="T811" t="s">
        <v>15895</v>
      </c>
      <c r="V811" t="s">
        <v>15896</v>
      </c>
      <c r="AH811" t="s">
        <v>65</v>
      </c>
      <c r="AI811" t="s">
        <v>10913</v>
      </c>
      <c r="AL811" t="s">
        <v>1237</v>
      </c>
      <c r="AY811" t="s">
        <v>15897</v>
      </c>
      <c r="AZ811" t="s">
        <v>6013</v>
      </c>
      <c r="BA811" t="s">
        <v>5171</v>
      </c>
      <c r="BB811" t="s">
        <v>15898</v>
      </c>
      <c r="BD811" t="s">
        <v>72</v>
      </c>
      <c r="BG811" t="s">
        <v>15899</v>
      </c>
    </row>
    <row r="812" spans="1:59" x14ac:dyDescent="0.2">
      <c r="A812" s="1">
        <v>42618.942754629628</v>
      </c>
      <c r="B812" t="s">
        <v>1862</v>
      </c>
      <c r="C812" t="s">
        <v>15900</v>
      </c>
      <c r="D812" t="str">
        <f>VLOOKUP(deactivate_assem[[#This Row],[Full Name]],assembly_staff_import[],1,0)</f>
        <v>Lauren Keating</v>
      </c>
      <c r="M812" t="s">
        <v>13491</v>
      </c>
      <c r="T812" t="s">
        <v>15901</v>
      </c>
      <c r="V812" t="s">
        <v>15902</v>
      </c>
      <c r="AH812" t="s">
        <v>65</v>
      </c>
      <c r="AI812" t="s">
        <v>10913</v>
      </c>
      <c r="AL812" t="s">
        <v>1237</v>
      </c>
      <c r="AY812" t="s">
        <v>15903</v>
      </c>
      <c r="AZ812" t="s">
        <v>14316</v>
      </c>
      <c r="BA812" t="s">
        <v>15904</v>
      </c>
      <c r="BB812" t="s">
        <v>15905</v>
      </c>
      <c r="BD812" t="s">
        <v>72</v>
      </c>
      <c r="BG812" t="s">
        <v>15906</v>
      </c>
    </row>
    <row r="813" spans="1:59" x14ac:dyDescent="0.2">
      <c r="A813" s="1">
        <v>42618.942754629628</v>
      </c>
      <c r="B813" t="s">
        <v>1862</v>
      </c>
      <c r="C813" t="s">
        <v>15907</v>
      </c>
      <c r="D813" t="e">
        <f>VLOOKUP(deactivate_assem[[#This Row],[Full Name]],assembly_staff_import[],1,0)</f>
        <v>#N/A</v>
      </c>
      <c r="M813" t="s">
        <v>11236</v>
      </c>
      <c r="V813" t="s">
        <v>14654</v>
      </c>
      <c r="AH813" t="s">
        <v>65</v>
      </c>
      <c r="AI813" t="s">
        <v>10913</v>
      </c>
      <c r="AL813" t="s">
        <v>1237</v>
      </c>
      <c r="AY813" t="s">
        <v>15908</v>
      </c>
      <c r="AZ813" t="s">
        <v>15909</v>
      </c>
      <c r="BA813" t="s">
        <v>15910</v>
      </c>
      <c r="BB813" t="s">
        <v>11482</v>
      </c>
      <c r="BD813" t="s">
        <v>72</v>
      </c>
      <c r="BG813" t="s">
        <v>15911</v>
      </c>
    </row>
    <row r="814" spans="1:59" x14ac:dyDescent="0.2">
      <c r="A814" s="1">
        <v>42618.942754629628</v>
      </c>
      <c r="B814" t="s">
        <v>1862</v>
      </c>
      <c r="C814" t="s">
        <v>15912</v>
      </c>
      <c r="D814" t="e">
        <f>VLOOKUP(deactivate_assem[[#This Row],[Full Name]],assembly_staff_import[],1,0)</f>
        <v>#N/A</v>
      </c>
      <c r="M814" t="s">
        <v>10958</v>
      </c>
      <c r="V814" t="s">
        <v>3154</v>
      </c>
      <c r="AH814" t="s">
        <v>65</v>
      </c>
      <c r="AI814" t="s">
        <v>10913</v>
      </c>
      <c r="AL814" t="s">
        <v>1237</v>
      </c>
      <c r="AY814" t="s">
        <v>15913</v>
      </c>
      <c r="AZ814" t="s">
        <v>15914</v>
      </c>
      <c r="BA814" t="s">
        <v>15915</v>
      </c>
      <c r="BB814" t="s">
        <v>116</v>
      </c>
      <c r="BD814" t="s">
        <v>72</v>
      </c>
      <c r="BG814" t="s">
        <v>15916</v>
      </c>
    </row>
    <row r="815" spans="1:59" x14ac:dyDescent="0.2">
      <c r="A815" s="1">
        <v>42618.942754629628</v>
      </c>
      <c r="B815" t="s">
        <v>1862</v>
      </c>
      <c r="C815" t="s">
        <v>15917</v>
      </c>
      <c r="D815" t="str">
        <f>VLOOKUP(deactivate_assem[[#This Row],[Full Name]],assembly_staff_import[],1,0)</f>
        <v>Valerie J Smith-Butler</v>
      </c>
      <c r="M815" t="s">
        <v>13335</v>
      </c>
      <c r="T815" t="s">
        <v>15918</v>
      </c>
      <c r="V815" t="s">
        <v>15919</v>
      </c>
      <c r="AH815" t="s">
        <v>65</v>
      </c>
      <c r="AI815" t="s">
        <v>10913</v>
      </c>
      <c r="AL815" t="s">
        <v>1237</v>
      </c>
      <c r="AY815" t="s">
        <v>15920</v>
      </c>
      <c r="AZ815" t="s">
        <v>4531</v>
      </c>
      <c r="BA815" t="s">
        <v>15921</v>
      </c>
      <c r="BB815" t="s">
        <v>15922</v>
      </c>
      <c r="BD815" t="s">
        <v>72</v>
      </c>
      <c r="BG815" t="s">
        <v>15923</v>
      </c>
    </row>
    <row r="816" spans="1:59" x14ac:dyDescent="0.2">
      <c r="A816" s="1">
        <v>42618.942754629628</v>
      </c>
      <c r="B816" t="s">
        <v>1862</v>
      </c>
      <c r="C816" t="s">
        <v>15924</v>
      </c>
      <c r="D816" t="str">
        <f>VLOOKUP(deactivate_assem[[#This Row],[Full Name]],assembly_staff_import[],1,0)</f>
        <v>Ruby L Kaplan</v>
      </c>
      <c r="M816" t="s">
        <v>13491</v>
      </c>
      <c r="T816" t="s">
        <v>15925</v>
      </c>
      <c r="V816" t="s">
        <v>15926</v>
      </c>
      <c r="AH816" t="s">
        <v>65</v>
      </c>
      <c r="AI816" t="s">
        <v>10913</v>
      </c>
      <c r="AL816" t="s">
        <v>1237</v>
      </c>
      <c r="AY816" t="s">
        <v>15927</v>
      </c>
      <c r="AZ816" t="s">
        <v>11551</v>
      </c>
      <c r="BA816" t="s">
        <v>185</v>
      </c>
      <c r="BB816" t="s">
        <v>12627</v>
      </c>
      <c r="BD816" t="s">
        <v>72</v>
      </c>
      <c r="BG816" t="s">
        <v>15928</v>
      </c>
    </row>
    <row r="817" spans="1:59" x14ac:dyDescent="0.2">
      <c r="A817" s="1">
        <v>42618.942754629628</v>
      </c>
      <c r="B817" t="s">
        <v>1862</v>
      </c>
      <c r="C817" t="s">
        <v>15929</v>
      </c>
      <c r="D817" t="str">
        <f>VLOOKUP(deactivate_assem[[#This Row],[Full Name]],assembly_staff_import[],1,0)</f>
        <v>Deval J Sanders</v>
      </c>
      <c r="M817" t="s">
        <v>15930</v>
      </c>
      <c r="T817" t="s">
        <v>15931</v>
      </c>
      <c r="V817" t="s">
        <v>15932</v>
      </c>
      <c r="AH817" t="s">
        <v>65</v>
      </c>
      <c r="AI817" t="s">
        <v>10913</v>
      </c>
      <c r="AL817" t="s">
        <v>1237</v>
      </c>
      <c r="AY817" t="s">
        <v>15933</v>
      </c>
      <c r="AZ817" t="s">
        <v>15934</v>
      </c>
      <c r="BA817" t="s">
        <v>2086</v>
      </c>
      <c r="BB817" t="s">
        <v>15935</v>
      </c>
      <c r="BD817" t="s">
        <v>72</v>
      </c>
      <c r="BG817" t="s">
        <v>15936</v>
      </c>
    </row>
    <row r="818" spans="1:59" x14ac:dyDescent="0.2">
      <c r="A818" s="1">
        <v>42618.942743055559</v>
      </c>
      <c r="B818" t="s">
        <v>1862</v>
      </c>
      <c r="C818" t="s">
        <v>15937</v>
      </c>
      <c r="D818" t="e">
        <f>VLOOKUP(deactivate_assem[[#This Row],[Full Name]],assembly_staff_import[],1,0)</f>
        <v>#N/A</v>
      </c>
      <c r="M818" t="s">
        <v>13491</v>
      </c>
      <c r="V818" t="s">
        <v>15187</v>
      </c>
      <c r="AH818" t="s">
        <v>65</v>
      </c>
      <c r="AI818" t="s">
        <v>10913</v>
      </c>
      <c r="AL818" t="s">
        <v>1237</v>
      </c>
      <c r="AY818" t="s">
        <v>15938</v>
      </c>
      <c r="AZ818" t="s">
        <v>15939</v>
      </c>
      <c r="BA818" t="s">
        <v>15940</v>
      </c>
      <c r="BB818" t="s">
        <v>13496</v>
      </c>
      <c r="BD818" t="s">
        <v>72</v>
      </c>
      <c r="BG818" t="s">
        <v>15941</v>
      </c>
    </row>
    <row r="819" spans="1:59" x14ac:dyDescent="0.2">
      <c r="A819" s="1">
        <v>42618.942743055559</v>
      </c>
      <c r="B819" t="s">
        <v>1862</v>
      </c>
      <c r="C819" t="s">
        <v>15942</v>
      </c>
      <c r="D819" t="str">
        <f>VLOOKUP(deactivate_assem[[#This Row],[Full Name]],assembly_staff_import[],1,0)</f>
        <v>Angela D Ledford</v>
      </c>
      <c r="M819" t="s">
        <v>10958</v>
      </c>
      <c r="T819" t="s">
        <v>15943</v>
      </c>
      <c r="V819" t="s">
        <v>3154</v>
      </c>
      <c r="AH819" t="s">
        <v>65</v>
      </c>
      <c r="AI819" t="s">
        <v>10913</v>
      </c>
      <c r="AL819" t="s">
        <v>1237</v>
      </c>
      <c r="AY819" t="s">
        <v>15944</v>
      </c>
      <c r="AZ819" t="s">
        <v>15945</v>
      </c>
      <c r="BA819" t="s">
        <v>15946</v>
      </c>
      <c r="BB819" t="s">
        <v>13974</v>
      </c>
      <c r="BD819" t="s">
        <v>72</v>
      </c>
      <c r="BG819" t="s">
        <v>15947</v>
      </c>
    </row>
    <row r="820" spans="1:59" x14ac:dyDescent="0.2">
      <c r="A820" s="1">
        <v>42618.942743055559</v>
      </c>
      <c r="B820" t="s">
        <v>1862</v>
      </c>
      <c r="C820" t="s">
        <v>15948</v>
      </c>
      <c r="D820" t="str">
        <f>VLOOKUP(deactivate_assem[[#This Row],[Full Name]],assembly_staff_import[],1,0)</f>
        <v>Tamara M Sigond</v>
      </c>
      <c r="M820" t="s">
        <v>13335</v>
      </c>
      <c r="T820" t="s">
        <v>15949</v>
      </c>
      <c r="V820" t="s">
        <v>15950</v>
      </c>
      <c r="AH820" t="s">
        <v>65</v>
      </c>
      <c r="AI820" t="s">
        <v>10913</v>
      </c>
      <c r="AL820" t="s">
        <v>1237</v>
      </c>
      <c r="AY820" t="s">
        <v>15951</v>
      </c>
      <c r="AZ820" t="s">
        <v>15952</v>
      </c>
      <c r="BA820" t="s">
        <v>15953</v>
      </c>
      <c r="BB820" t="s">
        <v>15954</v>
      </c>
      <c r="BD820" t="s">
        <v>72</v>
      </c>
      <c r="BG820" t="s">
        <v>15955</v>
      </c>
    </row>
    <row r="821" spans="1:59" x14ac:dyDescent="0.2">
      <c r="A821" s="1">
        <v>42618.942743055559</v>
      </c>
      <c r="B821" t="s">
        <v>1862</v>
      </c>
      <c r="C821" t="s">
        <v>15956</v>
      </c>
      <c r="D821" t="str">
        <f>VLOOKUP(deactivate_assem[[#This Row],[Full Name]],assembly_staff_import[],1,0)</f>
        <v>Cory L Tylenda</v>
      </c>
      <c r="L821" t="s">
        <v>15957</v>
      </c>
      <c r="M821" t="s">
        <v>15958</v>
      </c>
      <c r="N821" t="s">
        <v>63</v>
      </c>
      <c r="T821" t="s">
        <v>15959</v>
      </c>
      <c r="V821" t="s">
        <v>15960</v>
      </c>
      <c r="AH821" t="s">
        <v>65</v>
      </c>
      <c r="AI821" t="s">
        <v>10913</v>
      </c>
      <c r="AL821" t="s">
        <v>67</v>
      </c>
      <c r="AY821" t="s">
        <v>15961</v>
      </c>
      <c r="AZ821" t="s">
        <v>15962</v>
      </c>
      <c r="BA821" t="s">
        <v>15963</v>
      </c>
      <c r="BB821" t="s">
        <v>10955</v>
      </c>
      <c r="BD821" t="s">
        <v>72</v>
      </c>
      <c r="BG821" t="s">
        <v>15964</v>
      </c>
    </row>
    <row r="822" spans="1:59" x14ac:dyDescent="0.2">
      <c r="A822" s="1">
        <v>42618.942743055559</v>
      </c>
      <c r="B822" t="s">
        <v>1862</v>
      </c>
      <c r="C822" t="s">
        <v>15965</v>
      </c>
      <c r="D822" t="str">
        <f>VLOOKUP(deactivate_assem[[#This Row],[Full Name]],assembly_staff_import[],1,0)</f>
        <v>Molly A Mcdonald</v>
      </c>
      <c r="M822" t="s">
        <v>11236</v>
      </c>
      <c r="T822" t="s">
        <v>15966</v>
      </c>
      <c r="V822" t="s">
        <v>15967</v>
      </c>
      <c r="AH822" t="s">
        <v>65</v>
      </c>
      <c r="AI822" t="s">
        <v>10913</v>
      </c>
      <c r="AL822" t="s">
        <v>1237</v>
      </c>
      <c r="AY822" t="s">
        <v>15968</v>
      </c>
      <c r="AZ822" t="s">
        <v>15969</v>
      </c>
      <c r="BA822" t="s">
        <v>4976</v>
      </c>
      <c r="BB822" t="s">
        <v>13483</v>
      </c>
      <c r="BD822" t="s">
        <v>72</v>
      </c>
      <c r="BG822" t="s">
        <v>15970</v>
      </c>
    </row>
    <row r="823" spans="1:59" x14ac:dyDescent="0.2">
      <c r="A823" s="1">
        <v>42618.942743055559</v>
      </c>
      <c r="B823" t="s">
        <v>1862</v>
      </c>
      <c r="C823" t="s">
        <v>15971</v>
      </c>
      <c r="D823" t="str">
        <f>VLOOKUP(deactivate_assem[[#This Row],[Full Name]],assembly_staff_import[],1,0)</f>
        <v>Mark D Dudka</v>
      </c>
      <c r="M823" t="s">
        <v>13491</v>
      </c>
      <c r="T823" t="s">
        <v>15972</v>
      </c>
      <c r="V823" t="s">
        <v>15187</v>
      </c>
      <c r="AH823" t="s">
        <v>65</v>
      </c>
      <c r="AI823" t="s">
        <v>10913</v>
      </c>
      <c r="AL823" t="s">
        <v>1237</v>
      </c>
      <c r="AY823" t="s">
        <v>15973</v>
      </c>
      <c r="AZ823" t="s">
        <v>6797</v>
      </c>
      <c r="BA823" t="s">
        <v>15974</v>
      </c>
      <c r="BB823" t="s">
        <v>11989</v>
      </c>
      <c r="BD823" t="s">
        <v>72</v>
      </c>
      <c r="BG823" t="s">
        <v>15975</v>
      </c>
    </row>
    <row r="824" spans="1:59" x14ac:dyDescent="0.2">
      <c r="A824" s="1">
        <v>42618.942743055559</v>
      </c>
      <c r="B824" t="s">
        <v>1862</v>
      </c>
      <c r="C824" t="s">
        <v>15976</v>
      </c>
      <c r="D824" t="str">
        <f>VLOOKUP(deactivate_assem[[#This Row],[Full Name]],assembly_staff_import[],1,0)</f>
        <v>Maria A Patelos</v>
      </c>
      <c r="M824" t="s">
        <v>13335</v>
      </c>
      <c r="T824" t="s">
        <v>15977</v>
      </c>
      <c r="V824" t="s">
        <v>15978</v>
      </c>
      <c r="AH824" t="s">
        <v>65</v>
      </c>
      <c r="AI824" t="s">
        <v>10913</v>
      </c>
      <c r="AL824" t="s">
        <v>1237</v>
      </c>
      <c r="AY824" t="s">
        <v>15979</v>
      </c>
      <c r="AZ824" t="s">
        <v>3967</v>
      </c>
      <c r="BA824" t="s">
        <v>15980</v>
      </c>
      <c r="BB824" t="s">
        <v>15922</v>
      </c>
      <c r="BD824" t="s">
        <v>72</v>
      </c>
      <c r="BG824" t="s">
        <v>15981</v>
      </c>
    </row>
    <row r="825" spans="1:59" x14ac:dyDescent="0.2">
      <c r="A825" s="1">
        <v>42618.942731481482</v>
      </c>
      <c r="B825" t="s">
        <v>1862</v>
      </c>
      <c r="C825" t="s">
        <v>15982</v>
      </c>
      <c r="D825" t="e">
        <f>VLOOKUP(deactivate_assem[[#This Row],[Full Name]],assembly_staff_import[],1,0)</f>
        <v>#N/A</v>
      </c>
      <c r="L825" t="s">
        <v>15957</v>
      </c>
      <c r="M825" t="s">
        <v>15983</v>
      </c>
      <c r="N825" t="s">
        <v>168</v>
      </c>
      <c r="V825" t="s">
        <v>15984</v>
      </c>
      <c r="AH825" t="s">
        <v>65</v>
      </c>
      <c r="AI825" t="s">
        <v>10913</v>
      </c>
      <c r="AL825" t="s">
        <v>67</v>
      </c>
      <c r="AY825" t="s">
        <v>15985</v>
      </c>
      <c r="AZ825" t="s">
        <v>15986</v>
      </c>
      <c r="BA825" t="s">
        <v>1183</v>
      </c>
      <c r="BB825" t="s">
        <v>11249</v>
      </c>
      <c r="BD825" t="s">
        <v>72</v>
      </c>
      <c r="BG825" t="s">
        <v>15987</v>
      </c>
    </row>
    <row r="826" spans="1:59" x14ac:dyDescent="0.2">
      <c r="A826" s="1">
        <v>42618.942731481482</v>
      </c>
      <c r="B826" t="s">
        <v>1862</v>
      </c>
      <c r="C826" t="s">
        <v>15988</v>
      </c>
      <c r="D826" t="str">
        <f>VLOOKUP(deactivate_assem[[#This Row],[Full Name]],assembly_staff_import[],1,0)</f>
        <v>Steven R Mccutcheon</v>
      </c>
      <c r="M826" t="s">
        <v>11236</v>
      </c>
      <c r="T826" t="s">
        <v>15989</v>
      </c>
      <c r="V826" t="s">
        <v>7174</v>
      </c>
      <c r="AH826" t="s">
        <v>65</v>
      </c>
      <c r="AI826" t="s">
        <v>10913</v>
      </c>
      <c r="AL826" t="s">
        <v>1237</v>
      </c>
      <c r="AY826" t="s">
        <v>15990</v>
      </c>
      <c r="AZ826" t="s">
        <v>15991</v>
      </c>
      <c r="BA826" t="s">
        <v>15992</v>
      </c>
      <c r="BB826" t="s">
        <v>15052</v>
      </c>
      <c r="BD826" t="s">
        <v>72</v>
      </c>
      <c r="BG826" t="s">
        <v>15993</v>
      </c>
    </row>
    <row r="827" spans="1:59" x14ac:dyDescent="0.2">
      <c r="A827" s="1">
        <v>42618.942731481482</v>
      </c>
      <c r="B827" t="s">
        <v>1862</v>
      </c>
      <c r="C827" t="s">
        <v>15994</v>
      </c>
      <c r="D827" t="str">
        <f>VLOOKUP(deactivate_assem[[#This Row],[Full Name]],assembly_staff_import[],1,0)</f>
        <v>Dylan P Doody</v>
      </c>
      <c r="M827" t="s">
        <v>13491</v>
      </c>
      <c r="T827" t="s">
        <v>15995</v>
      </c>
      <c r="V827" t="s">
        <v>15187</v>
      </c>
      <c r="AH827" t="s">
        <v>65</v>
      </c>
      <c r="AI827" t="s">
        <v>10913</v>
      </c>
      <c r="AL827" t="s">
        <v>1237</v>
      </c>
      <c r="AY827" t="s">
        <v>15996</v>
      </c>
      <c r="AZ827" t="s">
        <v>15997</v>
      </c>
      <c r="BA827" t="s">
        <v>15998</v>
      </c>
      <c r="BB827" t="s">
        <v>11989</v>
      </c>
      <c r="BD827" t="s">
        <v>72</v>
      </c>
      <c r="BG827" t="s">
        <v>15999</v>
      </c>
    </row>
    <row r="828" spans="1:59" x14ac:dyDescent="0.2">
      <c r="A828" s="1">
        <v>42618.942731481482</v>
      </c>
      <c r="B828" t="s">
        <v>1862</v>
      </c>
      <c r="C828" t="s">
        <v>16000</v>
      </c>
      <c r="D828" t="str">
        <f>VLOOKUP(deactivate_assem[[#This Row],[Full Name]],assembly_staff_import[],1,0)</f>
        <v>Valeria D White</v>
      </c>
      <c r="L828" t="s">
        <v>16001</v>
      </c>
      <c r="M828" t="s">
        <v>16002</v>
      </c>
      <c r="N828" t="s">
        <v>168</v>
      </c>
      <c r="T828" t="s">
        <v>16003</v>
      </c>
      <c r="V828" t="s">
        <v>16004</v>
      </c>
      <c r="AH828" t="s">
        <v>65</v>
      </c>
      <c r="AI828" t="s">
        <v>10913</v>
      </c>
      <c r="AL828" t="s">
        <v>67</v>
      </c>
      <c r="AY828" t="s">
        <v>16005</v>
      </c>
      <c r="AZ828" t="s">
        <v>16006</v>
      </c>
      <c r="BA828" t="s">
        <v>672</v>
      </c>
      <c r="BB828" t="s">
        <v>11400</v>
      </c>
      <c r="BD828" t="s">
        <v>72</v>
      </c>
      <c r="BG828" t="s">
        <v>16007</v>
      </c>
    </row>
    <row r="829" spans="1:59" x14ac:dyDescent="0.2">
      <c r="A829" s="1">
        <v>42618.942731481482</v>
      </c>
      <c r="B829" t="s">
        <v>1862</v>
      </c>
      <c r="C829" t="s">
        <v>16008</v>
      </c>
      <c r="D829" t="str">
        <f>VLOOKUP(deactivate_assem[[#This Row],[Full Name]],assembly_staff_import[],1,0)</f>
        <v>Sarah J Beaver</v>
      </c>
      <c r="L829" t="s">
        <v>11154</v>
      </c>
      <c r="M829" t="s">
        <v>11155</v>
      </c>
      <c r="N829" t="s">
        <v>168</v>
      </c>
      <c r="T829" t="s">
        <v>16009</v>
      </c>
      <c r="V829" t="s">
        <v>15824</v>
      </c>
      <c r="AH829" t="s">
        <v>65</v>
      </c>
      <c r="AI829" t="s">
        <v>10913</v>
      </c>
      <c r="AL829" t="s">
        <v>67</v>
      </c>
      <c r="AM829" t="s">
        <v>284</v>
      </c>
      <c r="AY829" t="s">
        <v>16010</v>
      </c>
      <c r="AZ829" t="s">
        <v>11475</v>
      </c>
      <c r="BA829" t="s">
        <v>16011</v>
      </c>
      <c r="BB829" t="s">
        <v>11681</v>
      </c>
      <c r="BD829" t="s">
        <v>72</v>
      </c>
      <c r="BG829" t="s">
        <v>16012</v>
      </c>
    </row>
    <row r="830" spans="1:59" x14ac:dyDescent="0.2">
      <c r="A830" s="1">
        <v>42618.942731481482</v>
      </c>
      <c r="B830" t="s">
        <v>1862</v>
      </c>
      <c r="C830" t="s">
        <v>16013</v>
      </c>
      <c r="D830" t="str">
        <f>VLOOKUP(deactivate_assem[[#This Row],[Full Name]],assembly_staff_import[],1,0)</f>
        <v>Roberta R Trudeau</v>
      </c>
      <c r="M830" t="s">
        <v>11348</v>
      </c>
      <c r="T830" t="s">
        <v>16014</v>
      </c>
      <c r="V830" t="s">
        <v>16015</v>
      </c>
      <c r="AH830" t="s">
        <v>65</v>
      </c>
      <c r="AI830" t="s">
        <v>10913</v>
      </c>
      <c r="AL830" t="s">
        <v>1237</v>
      </c>
      <c r="AY830" t="s">
        <v>16016</v>
      </c>
      <c r="AZ830" t="s">
        <v>16017</v>
      </c>
      <c r="BA830" t="s">
        <v>16018</v>
      </c>
      <c r="BB830" t="s">
        <v>12337</v>
      </c>
      <c r="BD830" t="s">
        <v>72</v>
      </c>
      <c r="BG830" t="s">
        <v>16019</v>
      </c>
    </row>
    <row r="831" spans="1:59" x14ac:dyDescent="0.2">
      <c r="A831" s="1">
        <v>42618.942731481482</v>
      </c>
      <c r="B831" t="s">
        <v>1862</v>
      </c>
      <c r="C831" t="s">
        <v>16020</v>
      </c>
      <c r="D831" t="e">
        <f>VLOOKUP(deactivate_assem[[#This Row],[Full Name]],assembly_staff_import[],1,0)</f>
        <v>#N/A</v>
      </c>
      <c r="M831" t="s">
        <v>11236</v>
      </c>
      <c r="V831" t="s">
        <v>2444</v>
      </c>
      <c r="AH831" t="s">
        <v>65</v>
      </c>
      <c r="AI831" t="s">
        <v>10913</v>
      </c>
      <c r="AL831" t="s">
        <v>1237</v>
      </c>
      <c r="AY831" t="s">
        <v>16021</v>
      </c>
      <c r="AZ831" t="s">
        <v>16022</v>
      </c>
      <c r="BA831" t="s">
        <v>2092</v>
      </c>
      <c r="BB831" t="s">
        <v>15052</v>
      </c>
      <c r="BD831" t="s">
        <v>72</v>
      </c>
      <c r="BG831" t="s">
        <v>16023</v>
      </c>
    </row>
    <row r="832" spans="1:59" x14ac:dyDescent="0.2">
      <c r="A832" s="1">
        <v>42618.942731481482</v>
      </c>
      <c r="B832" t="s">
        <v>1862</v>
      </c>
      <c r="C832" t="s">
        <v>16024</v>
      </c>
      <c r="D832" t="e">
        <f>VLOOKUP(deactivate_assem[[#This Row],[Full Name]],assembly_staff_import[],1,0)</f>
        <v>#N/A</v>
      </c>
      <c r="L832" t="s">
        <v>1932</v>
      </c>
      <c r="M832" t="s">
        <v>16025</v>
      </c>
      <c r="N832" t="s">
        <v>63</v>
      </c>
      <c r="V832" t="s">
        <v>2835</v>
      </c>
      <c r="AH832" t="s">
        <v>65</v>
      </c>
      <c r="AI832" t="s">
        <v>10913</v>
      </c>
      <c r="AL832" t="s">
        <v>67</v>
      </c>
      <c r="AY832" t="s">
        <v>16026</v>
      </c>
      <c r="AZ832" t="s">
        <v>16027</v>
      </c>
      <c r="BA832" t="s">
        <v>16028</v>
      </c>
      <c r="BB832" t="s">
        <v>11033</v>
      </c>
      <c r="BD832" t="s">
        <v>72</v>
      </c>
      <c r="BG832" t="s">
        <v>16029</v>
      </c>
    </row>
    <row r="833" spans="1:59" x14ac:dyDescent="0.2">
      <c r="A833" s="1">
        <v>42618.942731481482</v>
      </c>
      <c r="B833" t="s">
        <v>1862</v>
      </c>
      <c r="C833" t="s">
        <v>16030</v>
      </c>
      <c r="D833" t="str">
        <f>VLOOKUP(deactivate_assem[[#This Row],[Full Name]],assembly_staff_import[],1,0)</f>
        <v>Leah K Cherry</v>
      </c>
      <c r="M833" t="s">
        <v>13491</v>
      </c>
      <c r="T833" t="s">
        <v>16031</v>
      </c>
      <c r="V833" t="s">
        <v>15187</v>
      </c>
      <c r="AH833" t="s">
        <v>65</v>
      </c>
      <c r="AI833" t="s">
        <v>10913</v>
      </c>
      <c r="AL833" t="s">
        <v>1237</v>
      </c>
      <c r="AY833" t="s">
        <v>16032</v>
      </c>
      <c r="AZ833" t="s">
        <v>16033</v>
      </c>
      <c r="BA833" t="s">
        <v>5557</v>
      </c>
      <c r="BB833" t="s">
        <v>11989</v>
      </c>
      <c r="BD833" t="s">
        <v>72</v>
      </c>
      <c r="BG833" t="s">
        <v>16034</v>
      </c>
    </row>
    <row r="834" spans="1:59" x14ac:dyDescent="0.2">
      <c r="A834" s="1">
        <v>42618.942731481482</v>
      </c>
      <c r="B834" t="s">
        <v>1862</v>
      </c>
      <c r="C834" t="s">
        <v>16035</v>
      </c>
      <c r="D834" t="str">
        <f>VLOOKUP(deactivate_assem[[#This Row],[Full Name]],assembly_staff_import[],1,0)</f>
        <v>Melvin A Faulkner</v>
      </c>
      <c r="L834" t="s">
        <v>16001</v>
      </c>
      <c r="M834" t="s">
        <v>16002</v>
      </c>
      <c r="N834" t="s">
        <v>63</v>
      </c>
      <c r="T834" t="s">
        <v>16036</v>
      </c>
      <c r="V834" t="s">
        <v>16037</v>
      </c>
      <c r="AH834" t="s">
        <v>65</v>
      </c>
      <c r="AI834" t="s">
        <v>10913</v>
      </c>
      <c r="AL834" t="s">
        <v>67</v>
      </c>
      <c r="AY834" t="s">
        <v>16038</v>
      </c>
      <c r="AZ834" t="s">
        <v>16039</v>
      </c>
      <c r="BA834" t="s">
        <v>4511</v>
      </c>
      <c r="BB834" t="s">
        <v>426</v>
      </c>
      <c r="BD834" t="s">
        <v>72</v>
      </c>
      <c r="BG834" t="s">
        <v>16040</v>
      </c>
    </row>
    <row r="835" spans="1:59" x14ac:dyDescent="0.2">
      <c r="A835" s="1">
        <v>42618.942719907413</v>
      </c>
      <c r="B835" t="s">
        <v>1862</v>
      </c>
      <c r="C835" t="s">
        <v>16041</v>
      </c>
      <c r="D835" t="e">
        <f>VLOOKUP(deactivate_assem[[#This Row],[Full Name]],assembly_staff_import[],1,0)</f>
        <v>#N/A</v>
      </c>
      <c r="L835" t="s">
        <v>10983</v>
      </c>
      <c r="M835" t="s">
        <v>16042</v>
      </c>
      <c r="N835" t="s">
        <v>63</v>
      </c>
      <c r="V835" t="s">
        <v>16043</v>
      </c>
      <c r="AH835" t="s">
        <v>65</v>
      </c>
      <c r="AI835" t="s">
        <v>10913</v>
      </c>
      <c r="AL835" t="s">
        <v>67</v>
      </c>
      <c r="AY835" t="s">
        <v>16044</v>
      </c>
      <c r="AZ835" t="s">
        <v>16045</v>
      </c>
      <c r="BA835" t="s">
        <v>1828</v>
      </c>
      <c r="BB835" t="s">
        <v>10989</v>
      </c>
      <c r="BD835" t="s">
        <v>72</v>
      </c>
      <c r="BG835" t="s">
        <v>16046</v>
      </c>
    </row>
    <row r="836" spans="1:59" x14ac:dyDescent="0.2">
      <c r="A836" s="1">
        <v>42618.942719907413</v>
      </c>
      <c r="B836" t="s">
        <v>1862</v>
      </c>
      <c r="C836" t="s">
        <v>16047</v>
      </c>
      <c r="D836" t="str">
        <f>VLOOKUP(deactivate_assem[[#This Row],[Full Name]],assembly_staff_import[],1,0)</f>
        <v>Justin J Tibbitts</v>
      </c>
      <c r="M836" t="s">
        <v>11348</v>
      </c>
      <c r="T836" t="s">
        <v>16048</v>
      </c>
      <c r="V836" t="s">
        <v>16049</v>
      </c>
      <c r="AH836" t="s">
        <v>65</v>
      </c>
      <c r="AI836" t="s">
        <v>10913</v>
      </c>
      <c r="AL836" t="s">
        <v>1237</v>
      </c>
      <c r="AY836" t="s">
        <v>16050</v>
      </c>
      <c r="AZ836" t="s">
        <v>16051</v>
      </c>
      <c r="BA836" t="s">
        <v>16052</v>
      </c>
      <c r="BB836" t="s">
        <v>16053</v>
      </c>
      <c r="BD836" t="s">
        <v>72</v>
      </c>
      <c r="BG836" t="s">
        <v>16054</v>
      </c>
    </row>
    <row r="837" spans="1:59" x14ac:dyDescent="0.2">
      <c r="A837" s="1">
        <v>42618.942719907413</v>
      </c>
      <c r="B837" t="s">
        <v>1862</v>
      </c>
      <c r="C837" t="s">
        <v>16055</v>
      </c>
      <c r="D837" t="str">
        <f>VLOOKUP(deactivate_assem[[#This Row],[Full Name]],assembly_staff_import[],1,0)</f>
        <v>Joanne B Martin</v>
      </c>
      <c r="M837" t="s">
        <v>11236</v>
      </c>
      <c r="T837" t="s">
        <v>16056</v>
      </c>
      <c r="V837" t="s">
        <v>15010</v>
      </c>
      <c r="AH837" t="s">
        <v>65</v>
      </c>
      <c r="AI837" t="s">
        <v>10913</v>
      </c>
      <c r="AL837" t="s">
        <v>1237</v>
      </c>
      <c r="AY837" t="s">
        <v>16057</v>
      </c>
      <c r="AZ837" t="s">
        <v>16058</v>
      </c>
      <c r="BA837" t="s">
        <v>2092</v>
      </c>
      <c r="BB837" t="s">
        <v>15052</v>
      </c>
      <c r="BD837" t="s">
        <v>72</v>
      </c>
      <c r="BG837" t="s">
        <v>16059</v>
      </c>
    </row>
    <row r="838" spans="1:59" x14ac:dyDescent="0.2">
      <c r="A838" s="1">
        <v>42618.942719907413</v>
      </c>
      <c r="B838" t="s">
        <v>1862</v>
      </c>
      <c r="C838" t="s">
        <v>16060</v>
      </c>
      <c r="D838" t="str">
        <f>VLOOKUP(deactivate_assem[[#This Row],[Full Name]],assembly_staff_import[],1,0)</f>
        <v>Wenyi Zhuang</v>
      </c>
      <c r="L838" t="s">
        <v>11333</v>
      </c>
      <c r="M838" t="s">
        <v>11334</v>
      </c>
      <c r="N838" t="s">
        <v>63</v>
      </c>
      <c r="T838" t="s">
        <v>16061</v>
      </c>
      <c r="V838" t="s">
        <v>16062</v>
      </c>
      <c r="AH838" t="s">
        <v>65</v>
      </c>
      <c r="AI838" t="s">
        <v>10913</v>
      </c>
      <c r="AL838" t="s">
        <v>67</v>
      </c>
      <c r="AM838" t="s">
        <v>68</v>
      </c>
      <c r="AY838" t="s">
        <v>16063</v>
      </c>
      <c r="AZ838" t="s">
        <v>16064</v>
      </c>
      <c r="BA838" t="s">
        <v>16065</v>
      </c>
      <c r="BB838" t="s">
        <v>236</v>
      </c>
      <c r="BD838" t="s">
        <v>72</v>
      </c>
      <c r="BG838" t="s">
        <v>16066</v>
      </c>
    </row>
    <row r="839" spans="1:59" x14ac:dyDescent="0.2">
      <c r="A839" s="1">
        <v>42618.942719907413</v>
      </c>
      <c r="B839" t="s">
        <v>1862</v>
      </c>
      <c r="C839" t="s">
        <v>16067</v>
      </c>
      <c r="D839" t="e">
        <f>VLOOKUP(deactivate_assem[[#This Row],[Full Name]],assembly_staff_import[],1,0)</f>
        <v>#N/A</v>
      </c>
      <c r="L839" t="s">
        <v>10983</v>
      </c>
      <c r="M839" t="s">
        <v>16042</v>
      </c>
      <c r="N839" t="s">
        <v>63</v>
      </c>
      <c r="V839" t="s">
        <v>16043</v>
      </c>
      <c r="AH839" t="s">
        <v>65</v>
      </c>
      <c r="AI839" t="s">
        <v>10913</v>
      </c>
      <c r="AL839" t="s">
        <v>67</v>
      </c>
      <c r="AY839" t="s">
        <v>16068</v>
      </c>
      <c r="AZ839" t="s">
        <v>16069</v>
      </c>
      <c r="BA839" t="s">
        <v>16070</v>
      </c>
      <c r="BB839" t="s">
        <v>16071</v>
      </c>
      <c r="BD839" t="s">
        <v>72</v>
      </c>
      <c r="BG839" t="s">
        <v>16072</v>
      </c>
    </row>
    <row r="840" spans="1:59" x14ac:dyDescent="0.2">
      <c r="A840" s="1">
        <v>42618.942708333343</v>
      </c>
      <c r="B840" t="s">
        <v>1862</v>
      </c>
      <c r="C840" t="s">
        <v>16073</v>
      </c>
      <c r="D840" t="str">
        <f>VLOOKUP(deactivate_assem[[#This Row],[Full Name]],assembly_staff_import[],1,0)</f>
        <v>Roman Swyst</v>
      </c>
      <c r="M840" t="s">
        <v>11348</v>
      </c>
      <c r="T840" t="s">
        <v>16074</v>
      </c>
      <c r="V840" t="s">
        <v>16075</v>
      </c>
      <c r="AH840" t="s">
        <v>65</v>
      </c>
      <c r="AI840" t="s">
        <v>10913</v>
      </c>
      <c r="AL840" t="s">
        <v>1237</v>
      </c>
      <c r="AY840" t="s">
        <v>16076</v>
      </c>
      <c r="AZ840" t="s">
        <v>11725</v>
      </c>
      <c r="BA840" t="s">
        <v>16077</v>
      </c>
      <c r="BB840" t="s">
        <v>16078</v>
      </c>
      <c r="BD840" t="s">
        <v>72</v>
      </c>
      <c r="BG840" t="s">
        <v>16079</v>
      </c>
    </row>
    <row r="841" spans="1:59" x14ac:dyDescent="0.2">
      <c r="A841" s="1">
        <v>42618.942708333343</v>
      </c>
      <c r="B841" t="s">
        <v>1862</v>
      </c>
      <c r="C841" t="s">
        <v>16080</v>
      </c>
      <c r="D841" t="str">
        <f>VLOOKUP(deactivate_assem[[#This Row],[Full Name]],assembly_staff_import[],1,0)</f>
        <v>Jennifer L Marrero</v>
      </c>
      <c r="M841" t="s">
        <v>11236</v>
      </c>
      <c r="T841" t="s">
        <v>16081</v>
      </c>
      <c r="V841" t="s">
        <v>14636</v>
      </c>
      <c r="AH841" t="s">
        <v>65</v>
      </c>
      <c r="AI841" t="s">
        <v>10913</v>
      </c>
      <c r="AL841" t="s">
        <v>1237</v>
      </c>
      <c r="AY841" t="s">
        <v>16082</v>
      </c>
      <c r="AZ841" t="s">
        <v>1098</v>
      </c>
      <c r="BA841" t="s">
        <v>14038</v>
      </c>
      <c r="BB841" t="s">
        <v>14821</v>
      </c>
      <c r="BD841" t="s">
        <v>72</v>
      </c>
      <c r="BG841" t="s">
        <v>16083</v>
      </c>
    </row>
    <row r="842" spans="1:59" x14ac:dyDescent="0.2">
      <c r="A842" s="1">
        <v>42618.942708333343</v>
      </c>
      <c r="B842" t="s">
        <v>1862</v>
      </c>
      <c r="C842" t="s">
        <v>16084</v>
      </c>
      <c r="D842" t="str">
        <f>VLOOKUP(deactivate_assem[[#This Row],[Full Name]],assembly_staff_import[],1,0)</f>
        <v>Shawn A Charniga</v>
      </c>
      <c r="L842" t="s">
        <v>16085</v>
      </c>
      <c r="M842" t="s">
        <v>16086</v>
      </c>
      <c r="N842" t="s">
        <v>168</v>
      </c>
      <c r="T842" t="s">
        <v>16087</v>
      </c>
      <c r="V842" t="s">
        <v>2740</v>
      </c>
      <c r="AH842" t="s">
        <v>65</v>
      </c>
      <c r="AI842" t="s">
        <v>10913</v>
      </c>
      <c r="AL842" t="s">
        <v>67</v>
      </c>
      <c r="AY842" t="s">
        <v>16088</v>
      </c>
      <c r="AZ842" t="s">
        <v>16089</v>
      </c>
      <c r="BA842" t="s">
        <v>16090</v>
      </c>
      <c r="BB842" t="s">
        <v>16091</v>
      </c>
      <c r="BD842" t="s">
        <v>72</v>
      </c>
      <c r="BG842" t="s">
        <v>16092</v>
      </c>
    </row>
    <row r="843" spans="1:59" x14ac:dyDescent="0.2">
      <c r="A843" s="1">
        <v>42618.942708333343</v>
      </c>
      <c r="B843" t="s">
        <v>1862</v>
      </c>
      <c r="C843" t="s">
        <v>16093</v>
      </c>
      <c r="D843" t="str">
        <f>VLOOKUP(deactivate_assem[[#This Row],[Full Name]],assembly_staff_import[],1,0)</f>
        <v>Peter J Lindemann</v>
      </c>
      <c r="M843" t="s">
        <v>13335</v>
      </c>
      <c r="T843" t="s">
        <v>16094</v>
      </c>
      <c r="V843" t="s">
        <v>15919</v>
      </c>
      <c r="AH843" t="s">
        <v>65</v>
      </c>
      <c r="AI843" t="s">
        <v>10913</v>
      </c>
      <c r="AL843" t="s">
        <v>1237</v>
      </c>
      <c r="AY843" t="s">
        <v>16095</v>
      </c>
      <c r="AZ843" t="s">
        <v>1683</v>
      </c>
      <c r="BA843" t="s">
        <v>16096</v>
      </c>
      <c r="BB843" t="s">
        <v>16097</v>
      </c>
      <c r="BD843" t="s">
        <v>72</v>
      </c>
      <c r="BG843" t="s">
        <v>16098</v>
      </c>
    </row>
    <row r="844" spans="1:59" x14ac:dyDescent="0.2">
      <c r="A844" s="1">
        <v>42618.942708333343</v>
      </c>
      <c r="B844" t="s">
        <v>1862</v>
      </c>
      <c r="C844" t="s">
        <v>16099</v>
      </c>
      <c r="D844" t="str">
        <f>VLOOKUP(deactivate_assem[[#This Row],[Full Name]],assembly_staff_import[],1,0)</f>
        <v>Darci M Lindgren</v>
      </c>
      <c r="L844" t="s">
        <v>11889</v>
      </c>
      <c r="M844" t="s">
        <v>11890</v>
      </c>
      <c r="N844" t="s">
        <v>168</v>
      </c>
      <c r="T844" t="s">
        <v>16100</v>
      </c>
      <c r="V844" t="s">
        <v>16101</v>
      </c>
      <c r="AH844" t="s">
        <v>65</v>
      </c>
      <c r="AI844" t="s">
        <v>10913</v>
      </c>
      <c r="AL844" t="s">
        <v>67</v>
      </c>
      <c r="AM844" t="s">
        <v>284</v>
      </c>
      <c r="AY844" t="s">
        <v>16102</v>
      </c>
      <c r="AZ844" t="s">
        <v>16103</v>
      </c>
      <c r="BA844" t="s">
        <v>16104</v>
      </c>
      <c r="BB844" t="s">
        <v>11681</v>
      </c>
      <c r="BD844" t="s">
        <v>72</v>
      </c>
      <c r="BG844" t="s">
        <v>16105</v>
      </c>
    </row>
    <row r="845" spans="1:59" x14ac:dyDescent="0.2">
      <c r="A845" s="1">
        <v>42618.942708333343</v>
      </c>
      <c r="B845" t="s">
        <v>1862</v>
      </c>
      <c r="C845" t="s">
        <v>16106</v>
      </c>
      <c r="D845" t="str">
        <f>VLOOKUP(deactivate_assem[[#This Row],[Full Name]],assembly_staff_import[],1,0)</f>
        <v>Randall W Strijek</v>
      </c>
      <c r="M845" t="s">
        <v>11348</v>
      </c>
      <c r="T845" t="s">
        <v>16107</v>
      </c>
      <c r="V845" t="s">
        <v>16108</v>
      </c>
      <c r="AH845" t="s">
        <v>65</v>
      </c>
      <c r="AI845" t="s">
        <v>10913</v>
      </c>
      <c r="AL845" t="s">
        <v>1237</v>
      </c>
      <c r="AY845" t="s">
        <v>16109</v>
      </c>
      <c r="AZ845" t="s">
        <v>16110</v>
      </c>
      <c r="BA845" t="s">
        <v>16111</v>
      </c>
      <c r="BB845" t="s">
        <v>16112</v>
      </c>
      <c r="BD845" t="s">
        <v>72</v>
      </c>
      <c r="BG845" t="s">
        <v>16113</v>
      </c>
    </row>
    <row r="846" spans="1:59" x14ac:dyDescent="0.2">
      <c r="A846" s="1">
        <v>42618.942708333343</v>
      </c>
      <c r="B846" t="s">
        <v>1862</v>
      </c>
      <c r="C846" t="s">
        <v>16114</v>
      </c>
      <c r="D846" t="str">
        <f>VLOOKUP(deactivate_assem[[#This Row],[Full Name]],assembly_staff_import[],1,0)</f>
        <v>Cheryl A Myers</v>
      </c>
      <c r="L846" t="s">
        <v>10983</v>
      </c>
      <c r="M846" t="s">
        <v>10984</v>
      </c>
      <c r="N846" t="s">
        <v>168</v>
      </c>
      <c r="T846" t="s">
        <v>16115</v>
      </c>
      <c r="V846" t="s">
        <v>16116</v>
      </c>
      <c r="AH846" t="s">
        <v>65</v>
      </c>
      <c r="AI846" t="s">
        <v>10913</v>
      </c>
      <c r="AL846" t="s">
        <v>67</v>
      </c>
      <c r="AY846" t="s">
        <v>16117</v>
      </c>
      <c r="AZ846" t="s">
        <v>6496</v>
      </c>
      <c r="BA846" t="s">
        <v>1649</v>
      </c>
      <c r="BB846" t="s">
        <v>1047</v>
      </c>
      <c r="BD846" t="s">
        <v>72</v>
      </c>
      <c r="BG846" t="s">
        <v>16118</v>
      </c>
    </row>
    <row r="847" spans="1:59" x14ac:dyDescent="0.2">
      <c r="A847" s="1">
        <v>42618.942696759259</v>
      </c>
      <c r="B847" t="s">
        <v>1862</v>
      </c>
      <c r="C847" t="s">
        <v>16119</v>
      </c>
      <c r="D847" t="str">
        <f>VLOOKUP(deactivate_assem[[#This Row],[Full Name]],assembly_staff_import[],1,0)</f>
        <v>Paul Kuteesa</v>
      </c>
      <c r="M847" t="s">
        <v>13335</v>
      </c>
      <c r="T847" t="s">
        <v>16120</v>
      </c>
      <c r="V847" t="s">
        <v>15919</v>
      </c>
      <c r="AH847" t="s">
        <v>65</v>
      </c>
      <c r="AI847" t="s">
        <v>10913</v>
      </c>
      <c r="AL847" t="s">
        <v>1237</v>
      </c>
      <c r="AY847" t="s">
        <v>16121</v>
      </c>
      <c r="AZ847" t="s">
        <v>7216</v>
      </c>
      <c r="BA847" t="s">
        <v>16122</v>
      </c>
      <c r="BB847" t="s">
        <v>16123</v>
      </c>
      <c r="BD847" t="s">
        <v>72</v>
      </c>
      <c r="BG847" t="s">
        <v>16124</v>
      </c>
    </row>
    <row r="848" spans="1:59" x14ac:dyDescent="0.2">
      <c r="A848" s="1">
        <v>42618.942696759259</v>
      </c>
      <c r="B848" t="s">
        <v>1862</v>
      </c>
      <c r="C848" t="s">
        <v>16125</v>
      </c>
      <c r="D848" t="str">
        <f>VLOOKUP(deactivate_assem[[#This Row],[Full Name]],assembly_staff_import[],1,0)</f>
        <v>Beth R Stengrevics</v>
      </c>
      <c r="M848" t="s">
        <v>11348</v>
      </c>
      <c r="T848" t="s">
        <v>16126</v>
      </c>
      <c r="V848" t="s">
        <v>15698</v>
      </c>
      <c r="AH848" t="s">
        <v>65</v>
      </c>
      <c r="AI848" t="s">
        <v>10913</v>
      </c>
      <c r="AL848" t="s">
        <v>1237</v>
      </c>
      <c r="AY848" t="s">
        <v>16127</v>
      </c>
      <c r="AZ848" t="s">
        <v>16128</v>
      </c>
      <c r="BA848" t="s">
        <v>16129</v>
      </c>
      <c r="BB848" t="s">
        <v>16130</v>
      </c>
      <c r="BD848" t="s">
        <v>72</v>
      </c>
      <c r="BG848" t="s">
        <v>16131</v>
      </c>
    </row>
    <row r="849" spans="1:59" x14ac:dyDescent="0.2">
      <c r="A849" s="1">
        <v>42618.942696759259</v>
      </c>
      <c r="B849" t="s">
        <v>1862</v>
      </c>
      <c r="C849" t="s">
        <v>16132</v>
      </c>
      <c r="D849" t="str">
        <f>VLOOKUP(deactivate_assem[[#This Row],[Full Name]],assembly_staff_import[],1,0)</f>
        <v>Joyce P Goodman</v>
      </c>
      <c r="L849" t="s">
        <v>10983</v>
      </c>
      <c r="M849" t="s">
        <v>10984</v>
      </c>
      <c r="N849" t="s">
        <v>63</v>
      </c>
      <c r="T849" t="s">
        <v>16133</v>
      </c>
      <c r="V849" t="s">
        <v>16043</v>
      </c>
      <c r="AH849" t="s">
        <v>65</v>
      </c>
      <c r="AI849" t="s">
        <v>10913</v>
      </c>
      <c r="AL849" t="s">
        <v>67</v>
      </c>
      <c r="AY849" t="s">
        <v>16134</v>
      </c>
      <c r="AZ849" t="s">
        <v>16135</v>
      </c>
      <c r="BA849" t="s">
        <v>16136</v>
      </c>
      <c r="BB849" t="s">
        <v>426</v>
      </c>
      <c r="BD849" t="s">
        <v>72</v>
      </c>
      <c r="BG849" t="s">
        <v>16137</v>
      </c>
    </row>
    <row r="850" spans="1:59" x14ac:dyDescent="0.2">
      <c r="A850" s="1">
        <v>42618.942696759259</v>
      </c>
      <c r="B850" t="s">
        <v>1862</v>
      </c>
      <c r="C850" t="s">
        <v>16138</v>
      </c>
      <c r="D850" t="e">
        <f>VLOOKUP(deactivate_assem[[#This Row],[Full Name]],assembly_staff_import[],1,0)</f>
        <v>#N/A</v>
      </c>
      <c r="L850" t="s">
        <v>11889</v>
      </c>
      <c r="M850" t="s">
        <v>11890</v>
      </c>
      <c r="N850" t="s">
        <v>63</v>
      </c>
      <c r="V850" t="s">
        <v>16139</v>
      </c>
      <c r="AH850" t="s">
        <v>65</v>
      </c>
      <c r="AI850" t="s">
        <v>10913</v>
      </c>
      <c r="AL850" t="s">
        <v>67</v>
      </c>
      <c r="AY850" t="s">
        <v>16140</v>
      </c>
      <c r="AZ850" t="s">
        <v>1773</v>
      </c>
      <c r="BA850" t="s">
        <v>16141</v>
      </c>
      <c r="BB850" t="s">
        <v>714</v>
      </c>
      <c r="BD850" t="s">
        <v>72</v>
      </c>
      <c r="BG850" t="s">
        <v>16142</v>
      </c>
    </row>
    <row r="851" spans="1:59" x14ac:dyDescent="0.2">
      <c r="A851" s="1">
        <v>42618.942696759259</v>
      </c>
      <c r="B851" t="s">
        <v>1862</v>
      </c>
      <c r="C851" t="s">
        <v>16143</v>
      </c>
      <c r="D851" t="str">
        <f>VLOOKUP(deactivate_assem[[#This Row],[Full Name]],assembly_staff_import[],1,0)</f>
        <v>Kathleen M Joyce</v>
      </c>
      <c r="M851" t="s">
        <v>13335</v>
      </c>
      <c r="T851" t="s">
        <v>16144</v>
      </c>
      <c r="V851" t="s">
        <v>15919</v>
      </c>
      <c r="AH851" t="s">
        <v>65</v>
      </c>
      <c r="AI851" t="s">
        <v>10913</v>
      </c>
      <c r="AL851" t="s">
        <v>1237</v>
      </c>
      <c r="AY851" t="s">
        <v>16145</v>
      </c>
      <c r="AZ851" t="s">
        <v>3105</v>
      </c>
      <c r="BA851" t="s">
        <v>2462</v>
      </c>
      <c r="BB851" t="s">
        <v>16146</v>
      </c>
      <c r="BD851" t="s">
        <v>72</v>
      </c>
      <c r="BG851" t="s">
        <v>16147</v>
      </c>
    </row>
    <row r="852" spans="1:59" x14ac:dyDescent="0.2">
      <c r="A852" s="1">
        <v>42618.942696759259</v>
      </c>
      <c r="B852" t="s">
        <v>1862</v>
      </c>
      <c r="C852" t="s">
        <v>16148</v>
      </c>
      <c r="D852" t="str">
        <f>VLOOKUP(deactivate_assem[[#This Row],[Full Name]],assembly_staff_import[],1,0)</f>
        <v>Kathleen M Owens</v>
      </c>
      <c r="M852" t="s">
        <v>15887</v>
      </c>
      <c r="T852" t="s">
        <v>16149</v>
      </c>
      <c r="V852" t="s">
        <v>15889</v>
      </c>
      <c r="AH852" t="s">
        <v>65</v>
      </c>
      <c r="AI852" t="s">
        <v>10913</v>
      </c>
      <c r="AL852" t="s">
        <v>1237</v>
      </c>
      <c r="AY852" t="s">
        <v>16150</v>
      </c>
      <c r="AZ852" t="s">
        <v>3105</v>
      </c>
      <c r="BA852" t="s">
        <v>11419</v>
      </c>
      <c r="BB852" t="s">
        <v>8047</v>
      </c>
      <c r="BD852" t="s">
        <v>72</v>
      </c>
      <c r="BG852" t="s">
        <v>16151</v>
      </c>
    </row>
    <row r="853" spans="1:59" x14ac:dyDescent="0.2">
      <c r="A853" s="1">
        <v>42618.942685185182</v>
      </c>
      <c r="B853" t="s">
        <v>1862</v>
      </c>
      <c r="C853" t="s">
        <v>16152</v>
      </c>
      <c r="D853" t="str">
        <f>VLOOKUP(deactivate_assem[[#This Row],[Full Name]],assembly_staff_import[],1,0)</f>
        <v>Zing Zing Shishak</v>
      </c>
      <c r="M853" t="s">
        <v>11348</v>
      </c>
      <c r="T853" t="s">
        <v>16153</v>
      </c>
      <c r="V853" t="s">
        <v>16154</v>
      </c>
      <c r="AH853" t="s">
        <v>65</v>
      </c>
      <c r="AI853" t="s">
        <v>10913</v>
      </c>
      <c r="AL853" t="s">
        <v>1237</v>
      </c>
      <c r="AY853" t="s">
        <v>16155</v>
      </c>
      <c r="AZ853" t="s">
        <v>16156</v>
      </c>
      <c r="BA853" t="s">
        <v>16157</v>
      </c>
      <c r="BB853" t="s">
        <v>11352</v>
      </c>
      <c r="BD853" t="s">
        <v>72</v>
      </c>
      <c r="BG853" t="s">
        <v>16158</v>
      </c>
    </row>
    <row r="854" spans="1:59" x14ac:dyDescent="0.2">
      <c r="A854" s="1">
        <v>42618.942685185182</v>
      </c>
      <c r="B854" t="s">
        <v>1862</v>
      </c>
      <c r="C854" t="s">
        <v>16159</v>
      </c>
      <c r="D854" t="str">
        <f>VLOOKUP(deactivate_assem[[#This Row],[Full Name]],assembly_staff_import[],1,0)</f>
        <v>Jeffrey M Quain</v>
      </c>
      <c r="L854" t="s">
        <v>13124</v>
      </c>
      <c r="M854" t="s">
        <v>13125</v>
      </c>
      <c r="N854" t="s">
        <v>168</v>
      </c>
      <c r="T854" t="s">
        <v>16160</v>
      </c>
      <c r="V854" t="s">
        <v>16161</v>
      </c>
      <c r="AH854" t="s">
        <v>65</v>
      </c>
      <c r="AI854" t="s">
        <v>10913</v>
      </c>
      <c r="AL854" t="s">
        <v>67</v>
      </c>
      <c r="AM854" t="s">
        <v>284</v>
      </c>
      <c r="AY854" t="s">
        <v>16162</v>
      </c>
      <c r="AZ854" t="s">
        <v>12951</v>
      </c>
      <c r="BA854" t="s">
        <v>16163</v>
      </c>
      <c r="BB854" t="s">
        <v>12415</v>
      </c>
      <c r="BD854" t="s">
        <v>72</v>
      </c>
      <c r="BG854" t="s">
        <v>16164</v>
      </c>
    </row>
    <row r="855" spans="1:59" x14ac:dyDescent="0.2">
      <c r="A855" s="1">
        <v>42618.942685185182</v>
      </c>
      <c r="B855" t="s">
        <v>1862</v>
      </c>
      <c r="C855" t="s">
        <v>16165</v>
      </c>
      <c r="D855" t="e">
        <f>VLOOKUP(deactivate_assem[[#This Row],[Full Name]],assembly_staff_import[],1,0)</f>
        <v>#N/A</v>
      </c>
      <c r="L855" t="s">
        <v>11154</v>
      </c>
      <c r="M855" t="s">
        <v>15596</v>
      </c>
      <c r="N855" t="s">
        <v>63</v>
      </c>
      <c r="V855" t="s">
        <v>15597</v>
      </c>
      <c r="AH855" t="s">
        <v>65</v>
      </c>
      <c r="AI855" t="s">
        <v>10913</v>
      </c>
      <c r="AL855" t="s">
        <v>67</v>
      </c>
      <c r="AY855" t="s">
        <v>16166</v>
      </c>
      <c r="AZ855" t="s">
        <v>16167</v>
      </c>
      <c r="BA855" t="s">
        <v>16168</v>
      </c>
      <c r="BB855" t="s">
        <v>426</v>
      </c>
      <c r="BD855" t="s">
        <v>72</v>
      </c>
      <c r="BG855" t="s">
        <v>16169</v>
      </c>
    </row>
    <row r="856" spans="1:59" x14ac:dyDescent="0.2">
      <c r="A856" s="1">
        <v>42618.942685185182</v>
      </c>
      <c r="B856" t="s">
        <v>1862</v>
      </c>
      <c r="C856" t="s">
        <v>16170</v>
      </c>
      <c r="D856" t="str">
        <f>VLOOKUP(deactivate_assem[[#This Row],[Full Name]],assembly_staff_import[],1,0)</f>
        <v>Marcia Hill</v>
      </c>
      <c r="M856" t="s">
        <v>13335</v>
      </c>
      <c r="T856" t="s">
        <v>16171</v>
      </c>
      <c r="V856" t="s">
        <v>15919</v>
      </c>
      <c r="AH856" t="s">
        <v>65</v>
      </c>
      <c r="AI856" t="s">
        <v>10913</v>
      </c>
      <c r="AL856" t="s">
        <v>1237</v>
      </c>
      <c r="AY856" t="s">
        <v>16172</v>
      </c>
      <c r="AZ856" t="s">
        <v>16173</v>
      </c>
      <c r="BA856" t="s">
        <v>5334</v>
      </c>
      <c r="BB856" t="s">
        <v>11249</v>
      </c>
      <c r="BD856" t="s">
        <v>72</v>
      </c>
      <c r="BG856" t="s">
        <v>16174</v>
      </c>
    </row>
    <row r="857" spans="1:59" x14ac:dyDescent="0.2">
      <c r="A857" s="1">
        <v>42618.942685185182</v>
      </c>
      <c r="B857" t="s">
        <v>1862</v>
      </c>
      <c r="C857" t="s">
        <v>16175</v>
      </c>
      <c r="D857" t="e">
        <f>VLOOKUP(deactivate_assem[[#This Row],[Full Name]],assembly_staff_import[],1,0)</f>
        <v>#N/A</v>
      </c>
      <c r="M857" t="s">
        <v>15887</v>
      </c>
      <c r="V857" t="s">
        <v>15889</v>
      </c>
      <c r="AH857" t="s">
        <v>65</v>
      </c>
      <c r="AI857" t="s">
        <v>10913</v>
      </c>
      <c r="AL857" t="s">
        <v>1237</v>
      </c>
      <c r="AY857" t="s">
        <v>16176</v>
      </c>
      <c r="AZ857" t="s">
        <v>12295</v>
      </c>
      <c r="BA857" t="s">
        <v>16177</v>
      </c>
      <c r="BB857" t="s">
        <v>11249</v>
      </c>
      <c r="BD857" t="s">
        <v>72</v>
      </c>
      <c r="BG857" t="s">
        <v>16178</v>
      </c>
    </row>
    <row r="858" spans="1:59" x14ac:dyDescent="0.2">
      <c r="A858" s="1">
        <v>42618.942685185182</v>
      </c>
      <c r="B858" t="s">
        <v>1862</v>
      </c>
      <c r="C858" t="s">
        <v>16179</v>
      </c>
      <c r="D858" t="str">
        <f>VLOOKUP(deactivate_assem[[#This Row],[Full Name]],assembly_staff_import[],1,0)</f>
        <v>Sofiya Lumelski</v>
      </c>
      <c r="L858" t="s">
        <v>11154</v>
      </c>
      <c r="M858" t="s">
        <v>11155</v>
      </c>
      <c r="N858" t="s">
        <v>63</v>
      </c>
      <c r="T858" t="s">
        <v>16180</v>
      </c>
      <c r="V858" t="s">
        <v>15597</v>
      </c>
      <c r="AH858" t="s">
        <v>65</v>
      </c>
      <c r="AI858" t="s">
        <v>10913</v>
      </c>
      <c r="AL858" t="s">
        <v>67</v>
      </c>
      <c r="AY858" t="s">
        <v>16181</v>
      </c>
      <c r="AZ858" t="s">
        <v>16182</v>
      </c>
      <c r="BA858" t="s">
        <v>16183</v>
      </c>
      <c r="BB858" t="s">
        <v>11972</v>
      </c>
      <c r="BD858" t="s">
        <v>72</v>
      </c>
      <c r="BG858" t="s">
        <v>16184</v>
      </c>
    </row>
    <row r="859" spans="1:59" x14ac:dyDescent="0.2">
      <c r="A859" s="1">
        <v>42618.942673611113</v>
      </c>
      <c r="B859" t="s">
        <v>1862</v>
      </c>
      <c r="C859" t="s">
        <v>16185</v>
      </c>
      <c r="D859" t="str">
        <f>VLOOKUP(deactivate_assem[[#This Row],[Full Name]],assembly_staff_import[],1,0)</f>
        <v>Jennifer Harris</v>
      </c>
      <c r="M859" t="s">
        <v>13335</v>
      </c>
      <c r="T859" t="s">
        <v>16186</v>
      </c>
      <c r="V859" t="s">
        <v>16187</v>
      </c>
      <c r="AH859" t="s">
        <v>65</v>
      </c>
      <c r="AI859" t="s">
        <v>10913</v>
      </c>
      <c r="AL859" t="s">
        <v>1237</v>
      </c>
      <c r="AY859" t="s">
        <v>16188</v>
      </c>
      <c r="AZ859" t="s">
        <v>6116</v>
      </c>
      <c r="BA859" t="s">
        <v>3513</v>
      </c>
      <c r="BB859" t="s">
        <v>16189</v>
      </c>
      <c r="BD859" t="s">
        <v>72</v>
      </c>
      <c r="BG859" t="s">
        <v>16190</v>
      </c>
    </row>
    <row r="860" spans="1:59" x14ac:dyDescent="0.2">
      <c r="A860" s="1">
        <v>42618.942673611113</v>
      </c>
      <c r="B860" t="s">
        <v>1862</v>
      </c>
      <c r="C860" t="s">
        <v>16191</v>
      </c>
      <c r="D860" t="str">
        <f>VLOOKUP(deactivate_assem[[#This Row],[Full Name]],assembly_staff_import[],1,0)</f>
        <v>Sana F Mcconney</v>
      </c>
      <c r="M860" t="s">
        <v>15887</v>
      </c>
      <c r="T860" t="s">
        <v>16192</v>
      </c>
      <c r="V860" t="s">
        <v>15932</v>
      </c>
      <c r="AH860" t="s">
        <v>65</v>
      </c>
      <c r="AI860" t="s">
        <v>10913</v>
      </c>
      <c r="AL860" t="s">
        <v>1237</v>
      </c>
      <c r="AY860" t="s">
        <v>16193</v>
      </c>
      <c r="AZ860" t="s">
        <v>15149</v>
      </c>
      <c r="BA860" t="s">
        <v>16194</v>
      </c>
      <c r="BB860" t="s">
        <v>11249</v>
      </c>
      <c r="BD860" t="s">
        <v>72</v>
      </c>
      <c r="BG860" t="s">
        <v>16195</v>
      </c>
    </row>
    <row r="861" spans="1:59" x14ac:dyDescent="0.2">
      <c r="A861" s="1">
        <v>42618.942673611113</v>
      </c>
      <c r="B861" t="s">
        <v>1862</v>
      </c>
      <c r="C861" t="s">
        <v>16196</v>
      </c>
      <c r="D861" t="str">
        <f>VLOOKUP(deactivate_assem[[#This Row],[Full Name]],assembly_staff_import[],1,0)</f>
        <v>Nadia K Gareeb</v>
      </c>
      <c r="L861" t="s">
        <v>11154</v>
      </c>
      <c r="M861" t="s">
        <v>11155</v>
      </c>
      <c r="N861" t="s">
        <v>63</v>
      </c>
      <c r="T861" t="s">
        <v>16197</v>
      </c>
      <c r="V861" t="s">
        <v>15597</v>
      </c>
      <c r="AH861" t="s">
        <v>65</v>
      </c>
      <c r="AI861" t="s">
        <v>10913</v>
      </c>
      <c r="AL861" t="s">
        <v>67</v>
      </c>
      <c r="AY861" t="s">
        <v>16198</v>
      </c>
      <c r="AZ861" t="s">
        <v>16199</v>
      </c>
      <c r="BA861" t="s">
        <v>16200</v>
      </c>
      <c r="BB861" t="s">
        <v>219</v>
      </c>
      <c r="BD861" t="s">
        <v>72</v>
      </c>
      <c r="BG861" t="s">
        <v>16201</v>
      </c>
    </row>
    <row r="862" spans="1:59" x14ac:dyDescent="0.2">
      <c r="A862" s="1">
        <v>42618.942673611113</v>
      </c>
      <c r="B862" t="s">
        <v>1862</v>
      </c>
      <c r="C862" t="s">
        <v>16202</v>
      </c>
      <c r="D862" t="str">
        <f>VLOOKUP(deactivate_assem[[#This Row],[Full Name]],assembly_staff_import[],1,0)</f>
        <v>Andrea K Lopez</v>
      </c>
      <c r="M862" t="s">
        <v>15887</v>
      </c>
      <c r="T862" t="s">
        <v>16203</v>
      </c>
      <c r="V862" t="s">
        <v>15889</v>
      </c>
      <c r="AH862" t="s">
        <v>65</v>
      </c>
      <c r="AI862" t="s">
        <v>10913</v>
      </c>
      <c r="AL862" t="s">
        <v>1237</v>
      </c>
      <c r="AY862" t="s">
        <v>16204</v>
      </c>
      <c r="AZ862" t="s">
        <v>16205</v>
      </c>
      <c r="BA862" t="s">
        <v>1980</v>
      </c>
      <c r="BB862" t="s">
        <v>11400</v>
      </c>
      <c r="BD862" t="s">
        <v>72</v>
      </c>
      <c r="BG862" t="s">
        <v>16206</v>
      </c>
    </row>
    <row r="863" spans="1:59" x14ac:dyDescent="0.2">
      <c r="A863" s="1">
        <v>42618.942662037043</v>
      </c>
      <c r="B863" t="s">
        <v>1862</v>
      </c>
      <c r="C863" t="s">
        <v>16207</v>
      </c>
      <c r="D863" t="str">
        <f>VLOOKUP(deactivate_assem[[#This Row],[Full Name]],assembly_staff_import[],1,0)</f>
        <v>Douglas M Smith</v>
      </c>
      <c r="L863" t="s">
        <v>11917</v>
      </c>
      <c r="M863" t="s">
        <v>11918</v>
      </c>
      <c r="N863" t="s">
        <v>63</v>
      </c>
      <c r="T863" t="s">
        <v>16208</v>
      </c>
      <c r="V863" t="s">
        <v>16209</v>
      </c>
      <c r="AH863" t="s">
        <v>65</v>
      </c>
      <c r="AI863" t="s">
        <v>10913</v>
      </c>
      <c r="AL863" t="s">
        <v>67</v>
      </c>
      <c r="AY863" t="s">
        <v>16210</v>
      </c>
      <c r="AZ863" t="s">
        <v>16211</v>
      </c>
      <c r="BA863" t="s">
        <v>3963</v>
      </c>
      <c r="BB863" t="s">
        <v>236</v>
      </c>
      <c r="BD863" t="s">
        <v>72</v>
      </c>
      <c r="BG863" t="s">
        <v>16212</v>
      </c>
    </row>
    <row r="864" spans="1:59" x14ac:dyDescent="0.2">
      <c r="A864" s="1">
        <v>42618.942662037043</v>
      </c>
      <c r="B864" t="s">
        <v>1862</v>
      </c>
      <c r="C864" t="s">
        <v>16213</v>
      </c>
      <c r="D864" t="str">
        <f>VLOOKUP(deactivate_assem[[#This Row],[Full Name]],assembly_staff_import[],1,0)</f>
        <v>Paula A Guidetti</v>
      </c>
      <c r="M864" t="s">
        <v>13335</v>
      </c>
      <c r="T864" t="s">
        <v>16214</v>
      </c>
      <c r="V864" t="s">
        <v>16215</v>
      </c>
      <c r="AH864" t="s">
        <v>65</v>
      </c>
      <c r="AI864" t="s">
        <v>10913</v>
      </c>
      <c r="AL864" t="s">
        <v>1237</v>
      </c>
      <c r="AY864" t="s">
        <v>16216</v>
      </c>
      <c r="AZ864" t="s">
        <v>16217</v>
      </c>
      <c r="BA864" t="s">
        <v>16218</v>
      </c>
      <c r="BB864" t="s">
        <v>15898</v>
      </c>
      <c r="BD864" t="s">
        <v>72</v>
      </c>
      <c r="BG864" t="s">
        <v>16219</v>
      </c>
    </row>
    <row r="865" spans="1:59" x14ac:dyDescent="0.2">
      <c r="A865" s="1">
        <v>42618.942662037043</v>
      </c>
      <c r="B865" t="s">
        <v>1862</v>
      </c>
      <c r="C865" t="s">
        <v>16220</v>
      </c>
      <c r="D865" t="str">
        <f>VLOOKUP(deactivate_assem[[#This Row],[Full Name]],assembly_staff_import[],1,0)</f>
        <v>Edward A Flood</v>
      </c>
      <c r="L865" t="s">
        <v>11102</v>
      </c>
      <c r="M865" t="s">
        <v>11103</v>
      </c>
      <c r="N865" t="s">
        <v>63</v>
      </c>
      <c r="T865" t="s">
        <v>16221</v>
      </c>
      <c r="V865" t="s">
        <v>16222</v>
      </c>
      <c r="AH865" t="s">
        <v>65</v>
      </c>
      <c r="AI865" t="s">
        <v>10913</v>
      </c>
      <c r="AL865" t="s">
        <v>67</v>
      </c>
      <c r="AM865" t="s">
        <v>68</v>
      </c>
      <c r="AY865" t="s">
        <v>16223</v>
      </c>
      <c r="AZ865" t="s">
        <v>16224</v>
      </c>
      <c r="BA865" t="s">
        <v>16225</v>
      </c>
      <c r="BB865" t="s">
        <v>236</v>
      </c>
      <c r="BD865" t="s">
        <v>72</v>
      </c>
      <c r="BG865" t="s">
        <v>16226</v>
      </c>
    </row>
    <row r="866" spans="1:59" x14ac:dyDescent="0.2">
      <c r="A866" s="1">
        <v>42618.942650462966</v>
      </c>
      <c r="B866" t="s">
        <v>1862</v>
      </c>
      <c r="C866" t="s">
        <v>16227</v>
      </c>
      <c r="D866" t="str">
        <f>VLOOKUP(deactivate_assem[[#This Row],[Full Name]],assembly_staff_import[],1,0)</f>
        <v>Sarawat A Sarah</v>
      </c>
      <c r="L866" t="s">
        <v>11333</v>
      </c>
      <c r="M866" t="s">
        <v>11334</v>
      </c>
      <c r="N866" t="s">
        <v>63</v>
      </c>
      <c r="T866" t="s">
        <v>16228</v>
      </c>
      <c r="V866" t="s">
        <v>16062</v>
      </c>
      <c r="AH866" t="s">
        <v>65</v>
      </c>
      <c r="AI866" t="s">
        <v>10913</v>
      </c>
      <c r="AL866" t="s">
        <v>67</v>
      </c>
      <c r="AY866" t="s">
        <v>16229</v>
      </c>
      <c r="AZ866" t="s">
        <v>16230</v>
      </c>
      <c r="BA866" t="s">
        <v>16231</v>
      </c>
      <c r="BB866" t="s">
        <v>13531</v>
      </c>
      <c r="BD866" t="s">
        <v>72</v>
      </c>
      <c r="BG866" t="s">
        <v>16232</v>
      </c>
    </row>
    <row r="867" spans="1:59" x14ac:dyDescent="0.2">
      <c r="A867" s="1">
        <v>42618.942650462966</v>
      </c>
      <c r="B867" t="s">
        <v>1862</v>
      </c>
      <c r="C867" t="s">
        <v>16233</v>
      </c>
      <c r="D867" t="str">
        <f>VLOOKUP(deactivate_assem[[#This Row],[Full Name]],assembly_staff_import[],1,0)</f>
        <v>Edward J Iii Harris Iii</v>
      </c>
      <c r="M867" t="s">
        <v>15887</v>
      </c>
      <c r="T867" t="s">
        <v>16234</v>
      </c>
      <c r="V867" t="s">
        <v>15932</v>
      </c>
      <c r="AH867" t="s">
        <v>65</v>
      </c>
      <c r="AI867" t="s">
        <v>10913</v>
      </c>
      <c r="AL867" t="s">
        <v>1237</v>
      </c>
      <c r="AY867" t="s">
        <v>16235</v>
      </c>
      <c r="AZ867" t="s">
        <v>16236</v>
      </c>
      <c r="BA867" t="s">
        <v>12007</v>
      </c>
      <c r="BB867" t="s">
        <v>7093</v>
      </c>
      <c r="BD867" t="s">
        <v>72</v>
      </c>
      <c r="BG867" t="s">
        <v>16237</v>
      </c>
    </row>
    <row r="868" spans="1:59" x14ac:dyDescent="0.2">
      <c r="A868" s="1">
        <v>42618.942650462966</v>
      </c>
      <c r="B868" t="s">
        <v>1862</v>
      </c>
      <c r="C868" t="s">
        <v>16238</v>
      </c>
      <c r="D868" t="e">
        <f>VLOOKUP(deactivate_assem[[#This Row],[Full Name]],assembly_staff_import[],1,0)</f>
        <v>#N/A</v>
      </c>
      <c r="L868" t="s">
        <v>16239</v>
      </c>
      <c r="M868" t="s">
        <v>16240</v>
      </c>
      <c r="N868" t="s">
        <v>63</v>
      </c>
      <c r="V868" t="s">
        <v>16241</v>
      </c>
      <c r="AH868" t="s">
        <v>65</v>
      </c>
      <c r="AI868" t="s">
        <v>10913</v>
      </c>
      <c r="AL868" t="s">
        <v>67</v>
      </c>
      <c r="AY868" t="s">
        <v>16242</v>
      </c>
      <c r="AZ868" t="s">
        <v>16243</v>
      </c>
      <c r="BA868" t="s">
        <v>3963</v>
      </c>
      <c r="BB868" t="s">
        <v>426</v>
      </c>
      <c r="BD868" t="s">
        <v>72</v>
      </c>
      <c r="BG868" t="s">
        <v>16244</v>
      </c>
    </row>
    <row r="869" spans="1:59" x14ac:dyDescent="0.2">
      <c r="A869" s="1">
        <v>42618.94263888889</v>
      </c>
      <c r="B869" t="s">
        <v>1862</v>
      </c>
      <c r="C869" t="s">
        <v>16245</v>
      </c>
      <c r="D869" t="str">
        <f>VLOOKUP(deactivate_assem[[#This Row],[Full Name]],assembly_staff_import[],1,0)</f>
        <v>Larisa Magali</v>
      </c>
      <c r="L869" t="s">
        <v>11333</v>
      </c>
      <c r="M869" t="s">
        <v>11334</v>
      </c>
      <c r="N869" t="s">
        <v>63</v>
      </c>
      <c r="T869" t="s">
        <v>16246</v>
      </c>
      <c r="V869" t="s">
        <v>16062</v>
      </c>
      <c r="AH869" t="s">
        <v>65</v>
      </c>
      <c r="AI869" t="s">
        <v>10913</v>
      </c>
      <c r="AL869" t="s">
        <v>67</v>
      </c>
      <c r="AY869" t="s">
        <v>16247</v>
      </c>
      <c r="AZ869" t="s">
        <v>16248</v>
      </c>
      <c r="BA869" t="s">
        <v>16249</v>
      </c>
      <c r="BB869" t="s">
        <v>426</v>
      </c>
      <c r="BD869" t="s">
        <v>72</v>
      </c>
      <c r="BG869" t="s">
        <v>16250</v>
      </c>
    </row>
    <row r="870" spans="1:59" x14ac:dyDescent="0.2">
      <c r="A870" s="1">
        <v>42618.94263888889</v>
      </c>
      <c r="B870" t="s">
        <v>1862</v>
      </c>
      <c r="C870" t="s">
        <v>16251</v>
      </c>
      <c r="D870" t="str">
        <f>VLOOKUP(deactivate_assem[[#This Row],[Full Name]],assembly_staff_import[],1,0)</f>
        <v>Stewart D Feiner</v>
      </c>
      <c r="M870" t="s">
        <v>15887</v>
      </c>
      <c r="T870" t="s">
        <v>16252</v>
      </c>
      <c r="V870" t="s">
        <v>15932</v>
      </c>
      <c r="AH870" t="s">
        <v>65</v>
      </c>
      <c r="AI870" t="s">
        <v>10913</v>
      </c>
      <c r="AL870" t="s">
        <v>1237</v>
      </c>
      <c r="AY870" t="s">
        <v>16253</v>
      </c>
      <c r="AZ870" t="s">
        <v>16254</v>
      </c>
      <c r="BA870" t="s">
        <v>16255</v>
      </c>
      <c r="BB870" t="s">
        <v>16256</v>
      </c>
      <c r="BD870" t="s">
        <v>72</v>
      </c>
      <c r="BG870" t="s">
        <v>16257</v>
      </c>
    </row>
    <row r="871" spans="1:59" x14ac:dyDescent="0.2">
      <c r="A871" s="1">
        <v>42618.94263888889</v>
      </c>
      <c r="B871" t="s">
        <v>1862</v>
      </c>
      <c r="C871" t="s">
        <v>16258</v>
      </c>
      <c r="D871" t="str">
        <f>VLOOKUP(deactivate_assem[[#This Row],[Full Name]],assembly_staff_import[],1,0)</f>
        <v>Clarke O Jr Goyer Jr</v>
      </c>
      <c r="M871" t="s">
        <v>13335</v>
      </c>
      <c r="T871" t="s">
        <v>16259</v>
      </c>
      <c r="V871" t="s">
        <v>16260</v>
      </c>
      <c r="AH871" t="s">
        <v>65</v>
      </c>
      <c r="AI871" t="s">
        <v>10913</v>
      </c>
      <c r="AL871" t="s">
        <v>1237</v>
      </c>
      <c r="AY871" t="s">
        <v>16261</v>
      </c>
      <c r="AZ871" t="s">
        <v>16262</v>
      </c>
      <c r="BA871" t="s">
        <v>16263</v>
      </c>
      <c r="BB871" t="s">
        <v>14009</v>
      </c>
      <c r="BD871" t="s">
        <v>72</v>
      </c>
      <c r="BG871" t="s">
        <v>16264</v>
      </c>
    </row>
    <row r="872" spans="1:59" x14ac:dyDescent="0.2">
      <c r="A872" s="1">
        <v>42618.94263888889</v>
      </c>
      <c r="B872" t="s">
        <v>1862</v>
      </c>
      <c r="C872" t="s">
        <v>16265</v>
      </c>
      <c r="D872" t="str">
        <f>VLOOKUP(deactivate_assem[[#This Row],[Full Name]],assembly_staff_import[],1,0)</f>
        <v>Michael J Dolan</v>
      </c>
      <c r="L872" t="s">
        <v>11310</v>
      </c>
      <c r="M872" t="s">
        <v>11311</v>
      </c>
      <c r="N872" t="s">
        <v>63</v>
      </c>
      <c r="T872" t="s">
        <v>16266</v>
      </c>
      <c r="V872" t="s">
        <v>16267</v>
      </c>
      <c r="AH872" t="s">
        <v>65</v>
      </c>
      <c r="AI872" t="s">
        <v>10913</v>
      </c>
      <c r="AL872" t="s">
        <v>67</v>
      </c>
      <c r="AY872" t="s">
        <v>16268</v>
      </c>
      <c r="AZ872" t="s">
        <v>1026</v>
      </c>
      <c r="BA872" t="s">
        <v>6365</v>
      </c>
      <c r="BB872" t="s">
        <v>426</v>
      </c>
      <c r="BD872" t="s">
        <v>72</v>
      </c>
      <c r="BG872" t="s">
        <v>16269</v>
      </c>
    </row>
    <row r="873" spans="1:59" x14ac:dyDescent="0.2">
      <c r="A873" s="1">
        <v>42618.942627314813</v>
      </c>
      <c r="B873" t="s">
        <v>1862</v>
      </c>
      <c r="C873" t="s">
        <v>16270</v>
      </c>
      <c r="D873" t="str">
        <f>VLOOKUP(deactivate_assem[[#This Row],[Full Name]],assembly_staff_import[],1,0)</f>
        <v>Karen A Giroux</v>
      </c>
      <c r="M873" t="s">
        <v>13335</v>
      </c>
      <c r="T873" t="s">
        <v>16271</v>
      </c>
      <c r="V873" t="s">
        <v>16272</v>
      </c>
      <c r="AH873" t="s">
        <v>65</v>
      </c>
      <c r="AI873" t="s">
        <v>10913</v>
      </c>
      <c r="AL873" t="s">
        <v>1237</v>
      </c>
      <c r="AY873" t="s">
        <v>16273</v>
      </c>
      <c r="AZ873" t="s">
        <v>5128</v>
      </c>
      <c r="BA873" t="s">
        <v>16274</v>
      </c>
      <c r="BB873" t="s">
        <v>16275</v>
      </c>
      <c r="BD873" t="s">
        <v>72</v>
      </c>
      <c r="BG873" t="s">
        <v>16276</v>
      </c>
    </row>
    <row r="874" spans="1:59" x14ac:dyDescent="0.2">
      <c r="A874" s="1">
        <v>42618.942627314813</v>
      </c>
      <c r="B874" t="s">
        <v>1862</v>
      </c>
      <c r="C874" t="s">
        <v>16277</v>
      </c>
      <c r="D874" t="str">
        <f>VLOOKUP(deactivate_assem[[#This Row],[Full Name]],assembly_staff_import[],1,0)</f>
        <v>Clarence V Fallen</v>
      </c>
      <c r="M874" t="s">
        <v>13335</v>
      </c>
      <c r="T874" t="s">
        <v>16278</v>
      </c>
      <c r="V874" t="s">
        <v>16279</v>
      </c>
      <c r="AH874" t="s">
        <v>65</v>
      </c>
      <c r="AI874" t="s">
        <v>10913</v>
      </c>
      <c r="AL874" t="s">
        <v>1237</v>
      </c>
      <c r="AY874" t="s">
        <v>16280</v>
      </c>
      <c r="AZ874" t="s">
        <v>16281</v>
      </c>
      <c r="BA874" t="s">
        <v>16282</v>
      </c>
      <c r="BB874" t="s">
        <v>15898</v>
      </c>
      <c r="BD874" t="s">
        <v>72</v>
      </c>
      <c r="BG874" t="s">
        <v>16283</v>
      </c>
    </row>
    <row r="875" spans="1:59" x14ac:dyDescent="0.2">
      <c r="A875" s="1">
        <v>42618.942615740743</v>
      </c>
      <c r="B875" t="s">
        <v>1862</v>
      </c>
      <c r="C875" t="s">
        <v>16284</v>
      </c>
      <c r="D875" t="str">
        <f>VLOOKUP(deactivate_assem[[#This Row],[Full Name]],assembly_staff_import[],1,0)</f>
        <v>Kelly I Steier</v>
      </c>
      <c r="L875" t="s">
        <v>16285</v>
      </c>
      <c r="M875" t="s">
        <v>16286</v>
      </c>
      <c r="N875" t="s">
        <v>63</v>
      </c>
      <c r="T875" t="s">
        <v>16287</v>
      </c>
      <c r="V875" t="s">
        <v>16288</v>
      </c>
      <c r="AH875" t="s">
        <v>65</v>
      </c>
      <c r="AI875" t="s">
        <v>10913</v>
      </c>
      <c r="AL875" t="s">
        <v>67</v>
      </c>
      <c r="AY875" t="s">
        <v>16289</v>
      </c>
      <c r="AZ875" t="s">
        <v>16290</v>
      </c>
      <c r="BA875" t="s">
        <v>16291</v>
      </c>
      <c r="BB875" t="s">
        <v>11033</v>
      </c>
      <c r="BD875" t="s">
        <v>72</v>
      </c>
      <c r="BG875" t="s">
        <v>16292</v>
      </c>
    </row>
    <row r="876" spans="1:59" x14ac:dyDescent="0.2">
      <c r="A876" s="1">
        <v>42618.942615740743</v>
      </c>
      <c r="B876" t="s">
        <v>1862</v>
      </c>
      <c r="C876" t="s">
        <v>16293</v>
      </c>
      <c r="D876" t="str">
        <f>VLOOKUP(deactivate_assem[[#This Row],[Full Name]],assembly_staff_import[],1,0)</f>
        <v>Tara E Butler-Sahai</v>
      </c>
      <c r="L876" t="s">
        <v>11889</v>
      </c>
      <c r="M876" t="s">
        <v>11890</v>
      </c>
      <c r="N876" t="s">
        <v>63</v>
      </c>
      <c r="T876" t="s">
        <v>16294</v>
      </c>
      <c r="V876" t="s">
        <v>16139</v>
      </c>
      <c r="AH876" t="s">
        <v>65</v>
      </c>
      <c r="AI876" t="s">
        <v>10913</v>
      </c>
      <c r="AL876" t="s">
        <v>67</v>
      </c>
      <c r="AM876" t="s">
        <v>68</v>
      </c>
      <c r="AY876" t="s">
        <v>16295</v>
      </c>
      <c r="AZ876" t="s">
        <v>16296</v>
      </c>
      <c r="BA876" t="s">
        <v>16297</v>
      </c>
      <c r="BB876" t="s">
        <v>236</v>
      </c>
      <c r="BD876" t="s">
        <v>72</v>
      </c>
      <c r="BG876" t="s">
        <v>16298</v>
      </c>
    </row>
    <row r="877" spans="1:59" x14ac:dyDescent="0.2">
      <c r="A877" s="1">
        <v>42618.942615740743</v>
      </c>
      <c r="B877" t="s">
        <v>1862</v>
      </c>
      <c r="C877" t="s">
        <v>16299</v>
      </c>
      <c r="D877" t="str">
        <f>VLOOKUP(deactivate_assem[[#This Row],[Full Name]],assembly_staff_import[],1,0)</f>
        <v>Victoria J Mazzola</v>
      </c>
      <c r="L877" t="s">
        <v>16285</v>
      </c>
      <c r="M877" t="s">
        <v>16286</v>
      </c>
      <c r="N877" t="s">
        <v>63</v>
      </c>
      <c r="T877" t="s">
        <v>16300</v>
      </c>
      <c r="V877" t="s">
        <v>16301</v>
      </c>
      <c r="AH877" t="s">
        <v>65</v>
      </c>
      <c r="AI877" t="s">
        <v>10913</v>
      </c>
      <c r="AL877" t="s">
        <v>67</v>
      </c>
      <c r="AY877" t="s">
        <v>16302</v>
      </c>
      <c r="AZ877" t="s">
        <v>8499</v>
      </c>
      <c r="BA877" t="s">
        <v>16303</v>
      </c>
      <c r="BB877" t="s">
        <v>11033</v>
      </c>
      <c r="BD877" t="s">
        <v>72</v>
      </c>
      <c r="BG877" t="s">
        <v>16304</v>
      </c>
    </row>
    <row r="878" spans="1:59" x14ac:dyDescent="0.2">
      <c r="A878" s="1">
        <v>42618.942615740743</v>
      </c>
      <c r="B878" t="s">
        <v>1862</v>
      </c>
      <c r="C878" t="s">
        <v>16305</v>
      </c>
      <c r="D878" t="e">
        <f>VLOOKUP(deactivate_assem[[#This Row],[Full Name]],assembly_staff_import[],1,0)</f>
        <v>#N/A</v>
      </c>
      <c r="M878" t="s">
        <v>11094</v>
      </c>
      <c r="V878" t="s">
        <v>16306</v>
      </c>
      <c r="AH878" t="s">
        <v>65</v>
      </c>
      <c r="AI878" t="s">
        <v>10913</v>
      </c>
      <c r="AL878" t="s">
        <v>1237</v>
      </c>
      <c r="AY878" t="s">
        <v>16307</v>
      </c>
      <c r="AZ878" t="s">
        <v>11097</v>
      </c>
      <c r="BA878" t="s">
        <v>1828</v>
      </c>
      <c r="BB878" t="s">
        <v>11099</v>
      </c>
      <c r="BD878" t="s">
        <v>72</v>
      </c>
      <c r="BG878" t="s">
        <v>16308</v>
      </c>
    </row>
    <row r="879" spans="1:59" x14ac:dyDescent="0.2">
      <c r="A879" s="1">
        <v>42618.942615740743</v>
      </c>
      <c r="B879" t="s">
        <v>1862</v>
      </c>
      <c r="C879" t="s">
        <v>16309</v>
      </c>
      <c r="D879" t="e">
        <f>VLOOKUP(deactivate_assem[[#This Row],[Full Name]],assembly_staff_import[],1,0)</f>
        <v>#N/A</v>
      </c>
      <c r="M879" t="s">
        <v>13491</v>
      </c>
      <c r="V879" t="s">
        <v>15187</v>
      </c>
      <c r="AH879" t="s">
        <v>65</v>
      </c>
      <c r="AI879" t="s">
        <v>10913</v>
      </c>
      <c r="AL879" t="s">
        <v>1237</v>
      </c>
      <c r="AY879" t="s">
        <v>16310</v>
      </c>
      <c r="AZ879" t="s">
        <v>16311</v>
      </c>
      <c r="BA879" t="s">
        <v>3757</v>
      </c>
      <c r="BB879" t="s">
        <v>11989</v>
      </c>
      <c r="BD879" t="s">
        <v>72</v>
      </c>
      <c r="BG879" t="s">
        <v>16312</v>
      </c>
    </row>
    <row r="880" spans="1:59" x14ac:dyDescent="0.2">
      <c r="A880" s="1">
        <v>42618.942615740743</v>
      </c>
      <c r="B880" t="s">
        <v>1862</v>
      </c>
      <c r="C880" t="s">
        <v>16313</v>
      </c>
      <c r="D880" t="str">
        <f>VLOOKUP(deactivate_assem[[#This Row],[Full Name]],assembly_staff_import[],1,0)</f>
        <v>Richard W Sutcheck</v>
      </c>
      <c r="L880" t="s">
        <v>11279</v>
      </c>
      <c r="M880" t="s">
        <v>11280</v>
      </c>
      <c r="N880" t="s">
        <v>63</v>
      </c>
      <c r="T880" t="s">
        <v>16314</v>
      </c>
      <c r="V880" t="s">
        <v>16315</v>
      </c>
      <c r="AH880" t="s">
        <v>65</v>
      </c>
      <c r="AI880" t="s">
        <v>10913</v>
      </c>
      <c r="AL880" t="s">
        <v>67</v>
      </c>
      <c r="AY880" t="s">
        <v>16316</v>
      </c>
      <c r="AZ880" t="s">
        <v>16317</v>
      </c>
      <c r="BA880" t="s">
        <v>16318</v>
      </c>
      <c r="BB880" t="s">
        <v>906</v>
      </c>
      <c r="BD880" t="s">
        <v>72</v>
      </c>
      <c r="BG880" t="s">
        <v>16319</v>
      </c>
    </row>
    <row r="881" spans="1:59" x14ac:dyDescent="0.2">
      <c r="A881" s="1">
        <v>42618.942604166667</v>
      </c>
      <c r="B881" t="s">
        <v>1862</v>
      </c>
      <c r="C881" t="s">
        <v>16320</v>
      </c>
      <c r="D881" t="str">
        <f>VLOOKUP(deactivate_assem[[#This Row],[Full Name]],assembly_staff_import[],1,0)</f>
        <v>Alfred M Fazio</v>
      </c>
      <c r="L881" t="s">
        <v>16285</v>
      </c>
      <c r="M881" t="s">
        <v>16286</v>
      </c>
      <c r="N881" t="s">
        <v>63</v>
      </c>
      <c r="T881" t="s">
        <v>16321</v>
      </c>
      <c r="V881" t="s">
        <v>16288</v>
      </c>
      <c r="AH881" t="s">
        <v>65</v>
      </c>
      <c r="AI881" t="s">
        <v>10913</v>
      </c>
      <c r="AL881" t="s">
        <v>67</v>
      </c>
      <c r="AY881" t="s">
        <v>16322</v>
      </c>
      <c r="AZ881" t="s">
        <v>16323</v>
      </c>
      <c r="BA881" t="s">
        <v>2356</v>
      </c>
      <c r="BB881" t="s">
        <v>11033</v>
      </c>
      <c r="BD881" t="s">
        <v>72</v>
      </c>
      <c r="BG881" t="s">
        <v>16324</v>
      </c>
    </row>
    <row r="882" spans="1:59" x14ac:dyDescent="0.2">
      <c r="A882" s="1">
        <v>42618.942604166667</v>
      </c>
      <c r="B882" t="s">
        <v>1862</v>
      </c>
      <c r="C882" t="s">
        <v>16325</v>
      </c>
      <c r="D882" t="str">
        <f>VLOOKUP(deactivate_assem[[#This Row],[Full Name]],assembly_staff_import[],1,0)</f>
        <v>Deona L Walker</v>
      </c>
      <c r="M882" t="s">
        <v>11094</v>
      </c>
      <c r="T882" t="s">
        <v>16326</v>
      </c>
      <c r="V882" t="s">
        <v>16327</v>
      </c>
      <c r="AH882" t="s">
        <v>65</v>
      </c>
      <c r="AI882" t="s">
        <v>10913</v>
      </c>
      <c r="AL882" t="s">
        <v>1237</v>
      </c>
      <c r="AY882" t="s">
        <v>16328</v>
      </c>
      <c r="AZ882" t="s">
        <v>16329</v>
      </c>
      <c r="BA882" t="s">
        <v>8335</v>
      </c>
      <c r="BB882" t="s">
        <v>16330</v>
      </c>
      <c r="BD882" t="s">
        <v>72</v>
      </c>
      <c r="BG882" t="s">
        <v>16331</v>
      </c>
    </row>
    <row r="883" spans="1:59" x14ac:dyDescent="0.2">
      <c r="A883" s="1">
        <v>42618.942604166667</v>
      </c>
      <c r="B883" t="s">
        <v>1862</v>
      </c>
      <c r="C883" t="s">
        <v>16332</v>
      </c>
      <c r="D883" t="e">
        <f>VLOOKUP(deactivate_assem[[#This Row],[Full Name]],assembly_staff_import[],1,0)</f>
        <v>#N/A</v>
      </c>
      <c r="L883" t="s">
        <v>11279</v>
      </c>
      <c r="M883" t="s">
        <v>11280</v>
      </c>
      <c r="N883" t="s">
        <v>63</v>
      </c>
      <c r="AH883" t="s">
        <v>65</v>
      </c>
      <c r="AI883" t="s">
        <v>10913</v>
      </c>
      <c r="AL883" t="s">
        <v>67</v>
      </c>
      <c r="AY883" t="s">
        <v>16333</v>
      </c>
      <c r="AZ883" t="s">
        <v>14323</v>
      </c>
      <c r="BA883" t="s">
        <v>16334</v>
      </c>
      <c r="BB883" t="s">
        <v>16335</v>
      </c>
      <c r="BD883" t="s">
        <v>72</v>
      </c>
      <c r="BG883" t="s">
        <v>16336</v>
      </c>
    </row>
    <row r="884" spans="1:59" x14ac:dyDescent="0.2">
      <c r="A884" s="1">
        <v>42618.942604166667</v>
      </c>
      <c r="B884" t="s">
        <v>1862</v>
      </c>
      <c r="C884" t="s">
        <v>16337</v>
      </c>
      <c r="D884" t="str">
        <f>VLOOKUP(deactivate_assem[[#This Row],[Full Name]],assembly_staff_import[],1,0)</f>
        <v>Siderita M Bombaj</v>
      </c>
      <c r="M884" t="s">
        <v>11472</v>
      </c>
      <c r="T884" t="s">
        <v>16338</v>
      </c>
      <c r="V884" t="s">
        <v>15187</v>
      </c>
      <c r="AH884" t="s">
        <v>65</v>
      </c>
      <c r="AI884" t="s">
        <v>10913</v>
      </c>
      <c r="AL884" t="s">
        <v>1237</v>
      </c>
      <c r="AY884" t="s">
        <v>16339</v>
      </c>
      <c r="AZ884" t="s">
        <v>16340</v>
      </c>
      <c r="BA884" t="s">
        <v>16341</v>
      </c>
      <c r="BB884" t="s">
        <v>16342</v>
      </c>
      <c r="BD884" t="s">
        <v>72</v>
      </c>
      <c r="BG884" t="s">
        <v>16343</v>
      </c>
    </row>
    <row r="885" spans="1:59" x14ac:dyDescent="0.2">
      <c r="A885" s="1">
        <v>42618.942604166667</v>
      </c>
      <c r="B885" t="s">
        <v>1862</v>
      </c>
      <c r="C885" t="s">
        <v>16344</v>
      </c>
      <c r="D885" t="str">
        <f>VLOOKUP(deactivate_assem[[#This Row],[Full Name]],assembly_staff_import[],1,0)</f>
        <v>Jessica R Tibbitts</v>
      </c>
      <c r="M885" t="s">
        <v>11094</v>
      </c>
      <c r="T885" t="s">
        <v>16048</v>
      </c>
      <c r="V885" t="s">
        <v>16345</v>
      </c>
      <c r="AH885" t="s">
        <v>65</v>
      </c>
      <c r="AI885" t="s">
        <v>10913</v>
      </c>
      <c r="AL885" t="s">
        <v>1237</v>
      </c>
      <c r="AY885" t="s">
        <v>16346</v>
      </c>
      <c r="AZ885" t="s">
        <v>16347</v>
      </c>
      <c r="BA885" t="s">
        <v>16052</v>
      </c>
      <c r="BB885" t="s">
        <v>1277</v>
      </c>
      <c r="BD885" t="s">
        <v>72</v>
      </c>
      <c r="BG885" t="s">
        <v>16348</v>
      </c>
    </row>
    <row r="886" spans="1:59" x14ac:dyDescent="0.2">
      <c r="A886" s="1">
        <v>42618.94259259259</v>
      </c>
      <c r="B886" t="s">
        <v>1862</v>
      </c>
      <c r="C886" t="s">
        <v>16349</v>
      </c>
      <c r="D886" t="str">
        <f>VLOOKUP(deactivate_assem[[#This Row],[Full Name]],assembly_staff_import[],1,0)</f>
        <v>David A Bissember</v>
      </c>
      <c r="M886" t="s">
        <v>13491</v>
      </c>
      <c r="T886" t="s">
        <v>16350</v>
      </c>
      <c r="V886" t="s">
        <v>15187</v>
      </c>
      <c r="AH886" t="s">
        <v>65</v>
      </c>
      <c r="AI886" t="s">
        <v>10913</v>
      </c>
      <c r="AL886" t="s">
        <v>1237</v>
      </c>
      <c r="AY886" t="s">
        <v>16351</v>
      </c>
      <c r="AZ886" t="s">
        <v>2617</v>
      </c>
      <c r="BA886" t="s">
        <v>16352</v>
      </c>
      <c r="BB886" t="s">
        <v>11989</v>
      </c>
      <c r="BD886" t="s">
        <v>72</v>
      </c>
      <c r="BG886" t="s">
        <v>16353</v>
      </c>
    </row>
    <row r="887" spans="1:59" x14ac:dyDescent="0.2">
      <c r="A887" s="1">
        <v>42618.94259259259</v>
      </c>
      <c r="B887" t="s">
        <v>1862</v>
      </c>
      <c r="C887" t="s">
        <v>16354</v>
      </c>
      <c r="D887" t="e">
        <f>VLOOKUP(deactivate_assem[[#This Row],[Full Name]],assembly_staff_import[],1,0)</f>
        <v>#N/A</v>
      </c>
      <c r="L887" t="s">
        <v>11333</v>
      </c>
      <c r="M887" t="s">
        <v>11334</v>
      </c>
      <c r="N887" t="s">
        <v>63</v>
      </c>
      <c r="V887" t="s">
        <v>16062</v>
      </c>
      <c r="AH887" t="s">
        <v>65</v>
      </c>
      <c r="AI887" t="s">
        <v>10913</v>
      </c>
      <c r="AL887" t="s">
        <v>67</v>
      </c>
      <c r="AY887" t="s">
        <v>16355</v>
      </c>
      <c r="AZ887" t="s">
        <v>16356</v>
      </c>
      <c r="BA887" t="s">
        <v>1333</v>
      </c>
      <c r="BB887" t="s">
        <v>426</v>
      </c>
      <c r="BD887" t="s">
        <v>72</v>
      </c>
      <c r="BG887" t="s">
        <v>16357</v>
      </c>
    </row>
    <row r="888" spans="1:59" x14ac:dyDescent="0.2">
      <c r="A888" s="1">
        <v>42618.94259259259</v>
      </c>
      <c r="B888" t="s">
        <v>1862</v>
      </c>
      <c r="C888" t="s">
        <v>16358</v>
      </c>
      <c r="D888" t="str">
        <f>VLOOKUP(deactivate_assem[[#This Row],[Full Name]],assembly_staff_import[],1,0)</f>
        <v>Katie M Bender</v>
      </c>
      <c r="M888" t="s">
        <v>12353</v>
      </c>
      <c r="T888" t="s">
        <v>16359</v>
      </c>
      <c r="V888" t="s">
        <v>15187</v>
      </c>
      <c r="AH888" t="s">
        <v>65</v>
      </c>
      <c r="AI888" t="s">
        <v>10913</v>
      </c>
      <c r="AL888" t="s">
        <v>1237</v>
      </c>
      <c r="AY888" t="s">
        <v>16360</v>
      </c>
      <c r="AZ888" t="s">
        <v>16361</v>
      </c>
      <c r="BA888" t="s">
        <v>2679</v>
      </c>
      <c r="BB888" t="s">
        <v>16362</v>
      </c>
      <c r="BD888" t="s">
        <v>72</v>
      </c>
      <c r="BG888" t="s">
        <v>16363</v>
      </c>
    </row>
    <row r="889" spans="1:59" x14ac:dyDescent="0.2">
      <c r="A889" s="1">
        <v>42618.94259259259</v>
      </c>
      <c r="B889" t="s">
        <v>1862</v>
      </c>
      <c r="C889" t="s">
        <v>16364</v>
      </c>
      <c r="D889" t="str">
        <f>VLOOKUP(deactivate_assem[[#This Row],[Full Name]],assembly_staff_import[],1,0)</f>
        <v>Joseph E Coleman</v>
      </c>
      <c r="L889" t="s">
        <v>11310</v>
      </c>
      <c r="M889" t="s">
        <v>11311</v>
      </c>
      <c r="N889" t="s">
        <v>63</v>
      </c>
      <c r="T889" t="s">
        <v>16365</v>
      </c>
      <c r="V889" t="s">
        <v>16267</v>
      </c>
      <c r="AH889" t="s">
        <v>65</v>
      </c>
      <c r="AI889" t="s">
        <v>10913</v>
      </c>
      <c r="AL889" t="s">
        <v>67</v>
      </c>
      <c r="AM889" t="s">
        <v>68</v>
      </c>
      <c r="AY889" t="s">
        <v>16366</v>
      </c>
      <c r="AZ889" t="s">
        <v>2646</v>
      </c>
      <c r="BA889" t="s">
        <v>1447</v>
      </c>
      <c r="BB889" t="s">
        <v>236</v>
      </c>
      <c r="BD889" t="s">
        <v>72</v>
      </c>
      <c r="BG889" t="s">
        <v>16367</v>
      </c>
    </row>
    <row r="890" spans="1:59" x14ac:dyDescent="0.2">
      <c r="A890" s="1">
        <v>42618.94258101852</v>
      </c>
      <c r="B890" t="s">
        <v>1862</v>
      </c>
      <c r="C890" t="s">
        <v>16368</v>
      </c>
      <c r="D890" t="str">
        <f>VLOOKUP(deactivate_assem[[#This Row],[Full Name]],assembly_staff_import[],1,0)</f>
        <v>Leon S Tulton</v>
      </c>
      <c r="L890" t="s">
        <v>16369</v>
      </c>
      <c r="M890" t="s">
        <v>16370</v>
      </c>
      <c r="N890" t="s">
        <v>63</v>
      </c>
      <c r="T890" t="s">
        <v>16371</v>
      </c>
      <c r="V890" t="s">
        <v>16372</v>
      </c>
      <c r="AH890" t="s">
        <v>65</v>
      </c>
      <c r="AI890" t="s">
        <v>10913</v>
      </c>
      <c r="AL890" t="s">
        <v>67</v>
      </c>
      <c r="AY890" t="s">
        <v>16373</v>
      </c>
      <c r="AZ890" t="s">
        <v>16374</v>
      </c>
      <c r="BA890" t="s">
        <v>16375</v>
      </c>
      <c r="BB890" t="s">
        <v>11033</v>
      </c>
      <c r="BD890" t="s">
        <v>72</v>
      </c>
      <c r="BG890" t="s">
        <v>16376</v>
      </c>
    </row>
    <row r="891" spans="1:59" x14ac:dyDescent="0.2">
      <c r="A891" s="1">
        <v>42618.94258101852</v>
      </c>
      <c r="B891" t="s">
        <v>1862</v>
      </c>
      <c r="C891" t="s">
        <v>16377</v>
      </c>
      <c r="D891" t="str">
        <f>VLOOKUP(deactivate_assem[[#This Row],[Full Name]],assembly_staff_import[],1,0)</f>
        <v>Joan M Marcy</v>
      </c>
      <c r="L891" t="s">
        <v>13124</v>
      </c>
      <c r="M891" t="s">
        <v>13125</v>
      </c>
      <c r="N891" t="s">
        <v>168</v>
      </c>
      <c r="T891" t="s">
        <v>16378</v>
      </c>
      <c r="V891" t="s">
        <v>16161</v>
      </c>
      <c r="AH891" t="s">
        <v>65</v>
      </c>
      <c r="AI891" t="s">
        <v>10913</v>
      </c>
      <c r="AL891" t="s">
        <v>67</v>
      </c>
      <c r="AY891" t="s">
        <v>16379</v>
      </c>
      <c r="AZ891" t="s">
        <v>7329</v>
      </c>
      <c r="BA891" t="s">
        <v>5937</v>
      </c>
      <c r="BB891" t="s">
        <v>2271</v>
      </c>
      <c r="BD891" t="s">
        <v>72</v>
      </c>
      <c r="BG891" t="s">
        <v>16380</v>
      </c>
    </row>
    <row r="892" spans="1:59" x14ac:dyDescent="0.2">
      <c r="A892" s="1">
        <v>42618.94258101852</v>
      </c>
      <c r="B892" t="s">
        <v>1862</v>
      </c>
      <c r="C892" t="s">
        <v>16381</v>
      </c>
      <c r="D892" t="str">
        <f>VLOOKUP(deactivate_assem[[#This Row],[Full Name]],assembly_staff_import[],1,0)</f>
        <v>Andrew B Arthur</v>
      </c>
      <c r="M892" t="s">
        <v>13491</v>
      </c>
      <c r="T892" t="s">
        <v>16382</v>
      </c>
      <c r="V892" t="s">
        <v>15187</v>
      </c>
      <c r="AH892" t="s">
        <v>65</v>
      </c>
      <c r="AI892" t="s">
        <v>10913</v>
      </c>
      <c r="AL892" t="s">
        <v>1237</v>
      </c>
      <c r="AY892" t="s">
        <v>16383</v>
      </c>
      <c r="AZ892" t="s">
        <v>16384</v>
      </c>
      <c r="BA892" t="s">
        <v>16385</v>
      </c>
      <c r="BB892" t="s">
        <v>11989</v>
      </c>
      <c r="BD892" t="s">
        <v>72</v>
      </c>
      <c r="BG892" t="s">
        <v>16386</v>
      </c>
    </row>
    <row r="893" spans="1:59" x14ac:dyDescent="0.2">
      <c r="A893" s="1">
        <v>42618.94258101852</v>
      </c>
      <c r="B893" t="s">
        <v>1862</v>
      </c>
      <c r="C893" t="s">
        <v>16387</v>
      </c>
      <c r="D893" t="str">
        <f>VLOOKUP(deactivate_assem[[#This Row],[Full Name]],assembly_staff_import[],1,0)</f>
        <v>Randy T Jensen</v>
      </c>
      <c r="L893" t="s">
        <v>16388</v>
      </c>
      <c r="M893" t="s">
        <v>16389</v>
      </c>
      <c r="N893" t="s">
        <v>63</v>
      </c>
      <c r="T893" t="s">
        <v>16390</v>
      </c>
      <c r="V893" t="s">
        <v>16391</v>
      </c>
      <c r="AH893" t="s">
        <v>65</v>
      </c>
      <c r="AI893" t="s">
        <v>10913</v>
      </c>
      <c r="AL893" t="s">
        <v>67</v>
      </c>
      <c r="AY893" t="s">
        <v>16392</v>
      </c>
      <c r="AZ893" t="s">
        <v>16393</v>
      </c>
      <c r="BA893" t="s">
        <v>2467</v>
      </c>
      <c r="BB893" t="s">
        <v>12284</v>
      </c>
      <c r="BD893" t="s">
        <v>72</v>
      </c>
      <c r="BG893" t="s">
        <v>16394</v>
      </c>
    </row>
    <row r="894" spans="1:59" x14ac:dyDescent="0.2">
      <c r="A894" s="1">
        <v>42618.942569444444</v>
      </c>
      <c r="B894" t="s">
        <v>1862</v>
      </c>
      <c r="C894" t="s">
        <v>16395</v>
      </c>
      <c r="D894" t="e">
        <f>VLOOKUP(deactivate_assem[[#This Row],[Full Name]],assembly_staff_import[],1,0)</f>
        <v>#N/A</v>
      </c>
      <c r="M894" t="s">
        <v>13491</v>
      </c>
      <c r="V894" t="s">
        <v>15187</v>
      </c>
      <c r="AH894" t="s">
        <v>65</v>
      </c>
      <c r="AI894" t="s">
        <v>10913</v>
      </c>
      <c r="AL894" t="s">
        <v>1237</v>
      </c>
      <c r="AY894" t="s">
        <v>16396</v>
      </c>
      <c r="AZ894" t="s">
        <v>16397</v>
      </c>
      <c r="BA894" t="s">
        <v>16398</v>
      </c>
      <c r="BB894" t="s">
        <v>13496</v>
      </c>
      <c r="BD894" t="s">
        <v>72</v>
      </c>
      <c r="BG894" t="s">
        <v>16399</v>
      </c>
    </row>
    <row r="895" spans="1:59" x14ac:dyDescent="0.2">
      <c r="A895" s="1">
        <v>42618.942569444444</v>
      </c>
      <c r="B895" t="s">
        <v>1862</v>
      </c>
      <c r="C895" t="s">
        <v>16400</v>
      </c>
      <c r="D895" t="str">
        <f>VLOOKUP(deactivate_assem[[#This Row],[Full Name]],assembly_staff_import[],1,0)</f>
        <v>Sylvia N Reyes</v>
      </c>
      <c r="L895" t="s">
        <v>16369</v>
      </c>
      <c r="M895" t="s">
        <v>16370</v>
      </c>
      <c r="N895" t="s">
        <v>63</v>
      </c>
      <c r="T895" t="s">
        <v>16401</v>
      </c>
      <c r="V895" t="s">
        <v>16402</v>
      </c>
      <c r="AH895" t="s">
        <v>65</v>
      </c>
      <c r="AI895" t="s">
        <v>10913</v>
      </c>
      <c r="AL895" t="s">
        <v>67</v>
      </c>
      <c r="AY895" t="s">
        <v>16403</v>
      </c>
      <c r="AZ895" t="s">
        <v>16404</v>
      </c>
      <c r="BA895" t="s">
        <v>11875</v>
      </c>
      <c r="BB895" t="s">
        <v>11033</v>
      </c>
      <c r="BD895" t="s">
        <v>72</v>
      </c>
      <c r="BG895" t="s">
        <v>16405</v>
      </c>
    </row>
    <row r="896" spans="1:59" x14ac:dyDescent="0.2">
      <c r="A896" s="1">
        <v>42618.942569444444</v>
      </c>
      <c r="B896" t="s">
        <v>1862</v>
      </c>
      <c r="C896" t="s">
        <v>16406</v>
      </c>
      <c r="D896" t="str">
        <f>VLOOKUP(deactivate_assem[[#This Row],[Full Name]],assembly_staff_import[],1,0)</f>
        <v>Judith M Schaub</v>
      </c>
      <c r="M896" t="s">
        <v>11348</v>
      </c>
      <c r="T896" t="s">
        <v>16407</v>
      </c>
      <c r="V896" t="s">
        <v>16408</v>
      </c>
      <c r="AH896" t="s">
        <v>65</v>
      </c>
      <c r="AI896" t="s">
        <v>10913</v>
      </c>
      <c r="AL896" t="s">
        <v>1237</v>
      </c>
      <c r="AY896" t="s">
        <v>16409</v>
      </c>
      <c r="AZ896" t="s">
        <v>12717</v>
      </c>
      <c r="BA896" t="s">
        <v>16410</v>
      </c>
      <c r="BB896" t="s">
        <v>12337</v>
      </c>
      <c r="BD896" t="s">
        <v>72</v>
      </c>
      <c r="BG896" t="s">
        <v>16411</v>
      </c>
    </row>
    <row r="897" spans="1:59" x14ac:dyDescent="0.2">
      <c r="A897" s="1">
        <v>42618.942569444444</v>
      </c>
      <c r="B897" t="s">
        <v>1862</v>
      </c>
      <c r="C897" t="s">
        <v>16412</v>
      </c>
      <c r="D897" t="e">
        <f>VLOOKUP(deactivate_assem[[#This Row],[Full Name]],assembly_staff_import[],1,0)</f>
        <v>#N/A</v>
      </c>
      <c r="L897" t="s">
        <v>10997</v>
      </c>
      <c r="M897" t="s">
        <v>16413</v>
      </c>
      <c r="N897" t="s">
        <v>63</v>
      </c>
      <c r="V897" t="s">
        <v>16414</v>
      </c>
      <c r="AH897" t="s">
        <v>65</v>
      </c>
      <c r="AI897" t="s">
        <v>10913</v>
      </c>
      <c r="AL897" t="s">
        <v>67</v>
      </c>
      <c r="AM897" t="s">
        <v>68</v>
      </c>
      <c r="AY897" t="s">
        <v>16415</v>
      </c>
      <c r="AZ897" t="s">
        <v>11874</v>
      </c>
      <c r="BA897" t="s">
        <v>16416</v>
      </c>
      <c r="BB897" t="s">
        <v>236</v>
      </c>
      <c r="BD897" t="s">
        <v>72</v>
      </c>
      <c r="BG897" t="s">
        <v>16417</v>
      </c>
    </row>
    <row r="898" spans="1:59" x14ac:dyDescent="0.2">
      <c r="A898" s="1">
        <v>42618.942569444444</v>
      </c>
      <c r="B898" t="s">
        <v>1862</v>
      </c>
      <c r="C898" t="s">
        <v>16418</v>
      </c>
      <c r="D898" t="e">
        <f>VLOOKUP(deactivate_assem[[#This Row],[Full Name]],assembly_staff_import[],1,0)</f>
        <v>#N/A</v>
      </c>
      <c r="M898" t="s">
        <v>10958</v>
      </c>
      <c r="V898" t="s">
        <v>3154</v>
      </c>
      <c r="AH898" t="s">
        <v>65</v>
      </c>
      <c r="AI898" t="s">
        <v>10913</v>
      </c>
      <c r="AL898" t="s">
        <v>1237</v>
      </c>
      <c r="AY898" t="s">
        <v>16419</v>
      </c>
      <c r="AZ898" t="s">
        <v>16420</v>
      </c>
      <c r="BA898" t="s">
        <v>11338</v>
      </c>
      <c r="BB898" t="s">
        <v>116</v>
      </c>
      <c r="BD898" t="s">
        <v>72</v>
      </c>
      <c r="BG898" t="s">
        <v>16421</v>
      </c>
    </row>
    <row r="899" spans="1:59" x14ac:dyDescent="0.2">
      <c r="A899" s="1">
        <v>42618.942569444444</v>
      </c>
      <c r="B899" t="s">
        <v>1862</v>
      </c>
      <c r="C899" t="s">
        <v>16422</v>
      </c>
      <c r="D899" t="e">
        <f>VLOOKUP(deactivate_assem[[#This Row],[Full Name]],assembly_staff_import[],1,0)</f>
        <v>#N/A</v>
      </c>
      <c r="M899" t="s">
        <v>11348</v>
      </c>
      <c r="V899" t="s">
        <v>16423</v>
      </c>
      <c r="AH899" t="s">
        <v>65</v>
      </c>
      <c r="AI899" t="s">
        <v>10913</v>
      </c>
      <c r="AL899" t="s">
        <v>1237</v>
      </c>
      <c r="AY899" t="s">
        <v>16424</v>
      </c>
      <c r="AZ899" t="s">
        <v>4691</v>
      </c>
      <c r="BA899" t="s">
        <v>16425</v>
      </c>
      <c r="BB899" t="s">
        <v>16426</v>
      </c>
      <c r="BD899" t="s">
        <v>72</v>
      </c>
      <c r="BG899" t="s">
        <v>16427</v>
      </c>
    </row>
    <row r="900" spans="1:59" x14ac:dyDescent="0.2">
      <c r="A900" s="1">
        <v>42618.942569444444</v>
      </c>
      <c r="B900" t="s">
        <v>1862</v>
      </c>
      <c r="C900" t="s">
        <v>16428</v>
      </c>
      <c r="D900" t="e">
        <f>VLOOKUP(deactivate_assem[[#This Row],[Full Name]],assembly_staff_import[],1,0)</f>
        <v>#N/A</v>
      </c>
      <c r="M900" t="s">
        <v>10958</v>
      </c>
      <c r="V900" t="s">
        <v>3154</v>
      </c>
      <c r="AH900" t="s">
        <v>65</v>
      </c>
      <c r="AI900" t="s">
        <v>10913</v>
      </c>
      <c r="AL900" t="s">
        <v>1237</v>
      </c>
      <c r="AY900" t="s">
        <v>16429</v>
      </c>
      <c r="AZ900" t="s">
        <v>16430</v>
      </c>
      <c r="BA900" t="s">
        <v>16431</v>
      </c>
      <c r="BB900" t="s">
        <v>116</v>
      </c>
      <c r="BD900" t="s">
        <v>72</v>
      </c>
      <c r="BG900" t="s">
        <v>16432</v>
      </c>
    </row>
    <row r="901" spans="1:59" x14ac:dyDescent="0.2">
      <c r="A901" s="1">
        <v>42618.942569444444</v>
      </c>
      <c r="B901" t="s">
        <v>1862</v>
      </c>
      <c r="C901" t="s">
        <v>16433</v>
      </c>
      <c r="D901" t="e">
        <f>VLOOKUP(deactivate_assem[[#This Row],[Full Name]],assembly_staff_import[],1,0)</f>
        <v>#N/A</v>
      </c>
      <c r="L901" t="s">
        <v>12204</v>
      </c>
      <c r="M901" t="s">
        <v>16434</v>
      </c>
      <c r="N901" t="s">
        <v>63</v>
      </c>
      <c r="V901" t="s">
        <v>16435</v>
      </c>
      <c r="AH901" t="s">
        <v>65</v>
      </c>
      <c r="AI901" t="s">
        <v>10913</v>
      </c>
      <c r="AL901" t="s">
        <v>67</v>
      </c>
      <c r="AY901" t="s">
        <v>16436</v>
      </c>
      <c r="AZ901" t="s">
        <v>16437</v>
      </c>
      <c r="BA901" t="s">
        <v>12433</v>
      </c>
      <c r="BB901" t="s">
        <v>16438</v>
      </c>
      <c r="BD901" t="s">
        <v>72</v>
      </c>
      <c r="BG901" t="s">
        <v>16439</v>
      </c>
    </row>
    <row r="902" spans="1:59" x14ac:dyDescent="0.2">
      <c r="A902" s="1">
        <v>42618.942557870367</v>
      </c>
      <c r="B902" t="s">
        <v>1862</v>
      </c>
      <c r="C902" t="s">
        <v>16440</v>
      </c>
      <c r="D902" t="str">
        <f>VLOOKUP(deactivate_assem[[#This Row],[Full Name]],assembly_staff_import[],1,0)</f>
        <v>Tatjana Purcell</v>
      </c>
      <c r="M902" t="s">
        <v>11348</v>
      </c>
      <c r="T902" t="s">
        <v>16441</v>
      </c>
      <c r="V902" t="s">
        <v>16442</v>
      </c>
      <c r="AH902" t="s">
        <v>65</v>
      </c>
      <c r="AI902" t="s">
        <v>10913</v>
      </c>
      <c r="AL902" t="s">
        <v>1237</v>
      </c>
      <c r="AY902" t="s">
        <v>16443</v>
      </c>
      <c r="AZ902" t="s">
        <v>16444</v>
      </c>
      <c r="BA902" t="s">
        <v>2771</v>
      </c>
      <c r="BB902" t="s">
        <v>16445</v>
      </c>
      <c r="BD902" t="s">
        <v>72</v>
      </c>
      <c r="BG902" t="s">
        <v>16446</v>
      </c>
    </row>
    <row r="903" spans="1:59" x14ac:dyDescent="0.2">
      <c r="A903" s="1">
        <v>42618.942557870367</v>
      </c>
      <c r="B903" t="s">
        <v>1862</v>
      </c>
      <c r="C903" t="s">
        <v>16447</v>
      </c>
      <c r="D903" t="e">
        <f>VLOOKUP(deactivate_assem[[#This Row],[Full Name]],assembly_staff_import[],1,0)</f>
        <v>#N/A</v>
      </c>
      <c r="M903" t="s">
        <v>10958</v>
      </c>
      <c r="V903" t="s">
        <v>3154</v>
      </c>
      <c r="AH903" t="s">
        <v>65</v>
      </c>
      <c r="AI903" t="s">
        <v>10913</v>
      </c>
      <c r="AL903" t="s">
        <v>1237</v>
      </c>
      <c r="AY903" t="s">
        <v>16448</v>
      </c>
      <c r="AZ903" t="s">
        <v>2339</v>
      </c>
      <c r="BA903" t="s">
        <v>16449</v>
      </c>
      <c r="BB903" t="s">
        <v>116</v>
      </c>
      <c r="BD903" t="s">
        <v>72</v>
      </c>
      <c r="BG903" t="s">
        <v>16450</v>
      </c>
    </row>
    <row r="904" spans="1:59" x14ac:dyDescent="0.2">
      <c r="A904" s="1">
        <v>42618.942557870367</v>
      </c>
      <c r="B904" t="s">
        <v>1862</v>
      </c>
      <c r="C904" t="s">
        <v>16451</v>
      </c>
      <c r="D904" t="e">
        <f>VLOOKUP(deactivate_assem[[#This Row],[Full Name]],assembly_staff_import[],1,0)</f>
        <v>#N/A</v>
      </c>
      <c r="L904" t="s">
        <v>11279</v>
      </c>
      <c r="M904" t="s">
        <v>11280</v>
      </c>
      <c r="N904" t="s">
        <v>63</v>
      </c>
      <c r="V904" t="s">
        <v>16315</v>
      </c>
      <c r="AH904" t="s">
        <v>65</v>
      </c>
      <c r="AI904" t="s">
        <v>10913</v>
      </c>
      <c r="AL904" t="s">
        <v>67</v>
      </c>
      <c r="AY904" t="s">
        <v>16452</v>
      </c>
      <c r="AZ904" t="s">
        <v>16453</v>
      </c>
      <c r="BA904" t="s">
        <v>16454</v>
      </c>
      <c r="BB904" t="s">
        <v>2271</v>
      </c>
      <c r="BD904" t="s">
        <v>72</v>
      </c>
      <c r="BG904" t="s">
        <v>16455</v>
      </c>
    </row>
    <row r="905" spans="1:59" x14ac:dyDescent="0.2">
      <c r="A905" s="1">
        <v>42618.942557870367</v>
      </c>
      <c r="B905" t="s">
        <v>1862</v>
      </c>
      <c r="C905" t="s">
        <v>16456</v>
      </c>
      <c r="D905" t="str">
        <f>VLOOKUP(deactivate_assem[[#This Row],[Full Name]],assembly_staff_import[],1,0)</f>
        <v>Jennine P Kubik</v>
      </c>
      <c r="L905" t="s">
        <v>11175</v>
      </c>
      <c r="M905" t="s">
        <v>11176</v>
      </c>
      <c r="N905" t="s">
        <v>63</v>
      </c>
      <c r="T905" t="s">
        <v>16457</v>
      </c>
      <c r="V905" t="s">
        <v>16458</v>
      </c>
      <c r="AH905" t="s">
        <v>65</v>
      </c>
      <c r="AI905" t="s">
        <v>10913</v>
      </c>
      <c r="AL905" t="s">
        <v>67</v>
      </c>
      <c r="AY905" t="s">
        <v>16459</v>
      </c>
      <c r="AZ905" t="s">
        <v>16460</v>
      </c>
      <c r="BA905" t="s">
        <v>16461</v>
      </c>
      <c r="BB905" t="s">
        <v>11400</v>
      </c>
      <c r="BD905" t="s">
        <v>72</v>
      </c>
      <c r="BG905" t="s">
        <v>16462</v>
      </c>
    </row>
    <row r="906" spans="1:59" x14ac:dyDescent="0.2">
      <c r="A906" s="1">
        <v>42618.942546296297</v>
      </c>
      <c r="B906" t="s">
        <v>1862</v>
      </c>
      <c r="C906" t="s">
        <v>16463</v>
      </c>
      <c r="D906" t="str">
        <f>VLOOKUP(deactivate_assem[[#This Row],[Full Name]],assembly_staff_import[],1,0)</f>
        <v>Rachel A Estroff</v>
      </c>
      <c r="L906" t="s">
        <v>12204</v>
      </c>
      <c r="M906" t="s">
        <v>12205</v>
      </c>
      <c r="N906" t="s">
        <v>63</v>
      </c>
      <c r="T906" t="s">
        <v>16464</v>
      </c>
      <c r="V906" t="s">
        <v>16435</v>
      </c>
      <c r="AH906" t="s">
        <v>65</v>
      </c>
      <c r="AI906" t="s">
        <v>10913</v>
      </c>
      <c r="AL906" t="s">
        <v>67</v>
      </c>
      <c r="AM906" t="s">
        <v>68</v>
      </c>
      <c r="AY906" t="s">
        <v>16465</v>
      </c>
      <c r="AZ906" t="s">
        <v>3089</v>
      </c>
      <c r="BA906" t="s">
        <v>16466</v>
      </c>
      <c r="BB906" t="s">
        <v>236</v>
      </c>
      <c r="BD906" t="s">
        <v>72</v>
      </c>
      <c r="BG906" t="s">
        <v>16467</v>
      </c>
    </row>
    <row r="907" spans="1:59" x14ac:dyDescent="0.2">
      <c r="A907" s="1">
        <v>42618.942546296297</v>
      </c>
      <c r="B907" t="s">
        <v>1862</v>
      </c>
      <c r="C907" t="s">
        <v>16468</v>
      </c>
      <c r="D907" t="str">
        <f>VLOOKUP(deactivate_assem[[#This Row],[Full Name]],assembly_staff_import[],1,0)</f>
        <v>Keith R Perry</v>
      </c>
      <c r="M907" t="s">
        <v>11348</v>
      </c>
      <c r="T907" t="s">
        <v>12612</v>
      </c>
      <c r="V907" t="s">
        <v>16469</v>
      </c>
      <c r="AH907" t="s">
        <v>65</v>
      </c>
      <c r="AI907" t="s">
        <v>10913</v>
      </c>
      <c r="AL907" t="s">
        <v>1237</v>
      </c>
      <c r="AY907" t="s">
        <v>16470</v>
      </c>
      <c r="AZ907" t="s">
        <v>16471</v>
      </c>
      <c r="BA907" t="s">
        <v>140</v>
      </c>
      <c r="BB907" t="s">
        <v>16426</v>
      </c>
      <c r="BD907" t="s">
        <v>72</v>
      </c>
      <c r="BG907" t="s">
        <v>16472</v>
      </c>
    </row>
    <row r="908" spans="1:59" x14ac:dyDescent="0.2">
      <c r="A908" s="1">
        <v>42618.942546296297</v>
      </c>
      <c r="B908" t="s">
        <v>1862</v>
      </c>
      <c r="C908" t="s">
        <v>16473</v>
      </c>
      <c r="D908" t="e">
        <f>VLOOKUP(deactivate_assem[[#This Row],[Full Name]],assembly_staff_import[],1,0)</f>
        <v>#N/A</v>
      </c>
      <c r="M908" t="s">
        <v>10958</v>
      </c>
      <c r="V908" t="s">
        <v>3154</v>
      </c>
      <c r="AH908" t="s">
        <v>65</v>
      </c>
      <c r="AI908" t="s">
        <v>10913</v>
      </c>
      <c r="AL908" t="s">
        <v>1237</v>
      </c>
      <c r="AY908" t="s">
        <v>16474</v>
      </c>
      <c r="AZ908" t="s">
        <v>16475</v>
      </c>
      <c r="BA908" t="s">
        <v>16476</v>
      </c>
      <c r="BB908" t="s">
        <v>116</v>
      </c>
      <c r="BD908" t="s">
        <v>72</v>
      </c>
      <c r="BG908" t="s">
        <v>16477</v>
      </c>
    </row>
    <row r="909" spans="1:59" x14ac:dyDescent="0.2">
      <c r="A909" s="1">
        <v>42618.942546296297</v>
      </c>
      <c r="B909" t="s">
        <v>1862</v>
      </c>
      <c r="C909" t="s">
        <v>16478</v>
      </c>
      <c r="D909" t="str">
        <f>VLOOKUP(deactivate_assem[[#This Row],[Full Name]],assembly_staff_import[],1,0)</f>
        <v>David Pecoraro</v>
      </c>
      <c r="M909" t="s">
        <v>11348</v>
      </c>
      <c r="T909" t="s">
        <v>16479</v>
      </c>
      <c r="V909" t="s">
        <v>16480</v>
      </c>
      <c r="AH909" t="s">
        <v>65</v>
      </c>
      <c r="AI909" t="s">
        <v>10913</v>
      </c>
      <c r="AL909" t="s">
        <v>1237</v>
      </c>
      <c r="AY909" t="s">
        <v>16481</v>
      </c>
      <c r="AZ909" t="s">
        <v>687</v>
      </c>
      <c r="BA909" t="s">
        <v>16482</v>
      </c>
      <c r="BB909" t="s">
        <v>12337</v>
      </c>
      <c r="BD909" t="s">
        <v>72</v>
      </c>
      <c r="BG909" t="s">
        <v>16483</v>
      </c>
    </row>
    <row r="910" spans="1:59" x14ac:dyDescent="0.2">
      <c r="A910" s="1">
        <v>42618.942546296297</v>
      </c>
      <c r="B910" t="s">
        <v>1862</v>
      </c>
      <c r="C910" t="s">
        <v>16484</v>
      </c>
      <c r="D910" t="str">
        <f>VLOOKUP(deactivate_assem[[#This Row],[Full Name]],assembly_staff_import[],1,0)</f>
        <v>Adrienne M Knoll</v>
      </c>
      <c r="L910" t="s">
        <v>11279</v>
      </c>
      <c r="M910" t="s">
        <v>11280</v>
      </c>
      <c r="N910" t="s">
        <v>63</v>
      </c>
      <c r="T910" t="s">
        <v>16485</v>
      </c>
      <c r="V910" t="s">
        <v>16315</v>
      </c>
      <c r="AH910" t="s">
        <v>65</v>
      </c>
      <c r="AI910" t="s">
        <v>10913</v>
      </c>
      <c r="AL910" t="s">
        <v>67</v>
      </c>
      <c r="AY910" t="s">
        <v>16486</v>
      </c>
      <c r="AZ910" t="s">
        <v>16487</v>
      </c>
      <c r="BA910" t="s">
        <v>16488</v>
      </c>
      <c r="BB910" t="s">
        <v>10989</v>
      </c>
      <c r="BD910" t="s">
        <v>72</v>
      </c>
      <c r="BG910" t="s">
        <v>16489</v>
      </c>
    </row>
    <row r="911" spans="1:59" x14ac:dyDescent="0.2">
      <c r="A911" s="1">
        <v>42618.942546296297</v>
      </c>
      <c r="B911" t="s">
        <v>1862</v>
      </c>
      <c r="C911" t="s">
        <v>16490</v>
      </c>
      <c r="D911" t="str">
        <f>VLOOKUP(deactivate_assem[[#This Row],[Full Name]],assembly_staff_import[],1,0)</f>
        <v>Leesa K Stiller</v>
      </c>
      <c r="L911" t="s">
        <v>16491</v>
      </c>
      <c r="M911" t="s">
        <v>16492</v>
      </c>
      <c r="N911" t="s">
        <v>63</v>
      </c>
      <c r="T911" t="s">
        <v>16493</v>
      </c>
      <c r="V911" t="s">
        <v>16494</v>
      </c>
      <c r="AH911" t="s">
        <v>65</v>
      </c>
      <c r="AI911" t="s">
        <v>10913</v>
      </c>
      <c r="AL911" t="s">
        <v>67</v>
      </c>
      <c r="AY911" t="s">
        <v>16495</v>
      </c>
      <c r="AZ911" t="s">
        <v>16496</v>
      </c>
      <c r="BA911" t="s">
        <v>16497</v>
      </c>
      <c r="BB911" t="s">
        <v>11316</v>
      </c>
      <c r="BD911" t="s">
        <v>72</v>
      </c>
      <c r="BG911" t="s">
        <v>16498</v>
      </c>
    </row>
    <row r="912" spans="1:59" x14ac:dyDescent="0.2">
      <c r="A912" s="1">
        <v>42618.94253472222</v>
      </c>
      <c r="B912" t="s">
        <v>1862</v>
      </c>
      <c r="C912" t="s">
        <v>16499</v>
      </c>
      <c r="D912" t="e">
        <f>VLOOKUP(deactivate_assem[[#This Row],[Full Name]],assembly_staff_import[],1,0)</f>
        <v>#N/A</v>
      </c>
      <c r="L912" t="s">
        <v>16500</v>
      </c>
      <c r="M912" t="s">
        <v>16501</v>
      </c>
      <c r="N912" t="s">
        <v>63</v>
      </c>
      <c r="V912" t="s">
        <v>16502</v>
      </c>
      <c r="AH912" t="s">
        <v>65</v>
      </c>
      <c r="AI912" t="s">
        <v>10913</v>
      </c>
      <c r="AL912" t="s">
        <v>67</v>
      </c>
      <c r="AY912" t="s">
        <v>16503</v>
      </c>
      <c r="AZ912" t="s">
        <v>11545</v>
      </c>
      <c r="BA912" t="s">
        <v>16504</v>
      </c>
      <c r="BB912" t="s">
        <v>10971</v>
      </c>
      <c r="BD912" t="s">
        <v>72</v>
      </c>
      <c r="BG912" t="s">
        <v>16505</v>
      </c>
    </row>
    <row r="913" spans="1:59" x14ac:dyDescent="0.2">
      <c r="A913" s="1">
        <v>42618.94253472222</v>
      </c>
      <c r="B913" t="s">
        <v>1862</v>
      </c>
      <c r="C913" t="s">
        <v>16506</v>
      </c>
      <c r="D913" t="e">
        <f>VLOOKUP(deactivate_assem[[#This Row],[Full Name]],assembly_staff_import[],1,0)</f>
        <v>#N/A</v>
      </c>
      <c r="M913" t="s">
        <v>10958</v>
      </c>
      <c r="V913" t="s">
        <v>3154</v>
      </c>
      <c r="AH913" t="s">
        <v>65</v>
      </c>
      <c r="AI913" t="s">
        <v>10913</v>
      </c>
      <c r="AL913" t="s">
        <v>1237</v>
      </c>
      <c r="AY913" t="s">
        <v>16507</v>
      </c>
      <c r="AZ913" t="s">
        <v>16508</v>
      </c>
      <c r="BA913" t="s">
        <v>1561</v>
      </c>
      <c r="BB913" t="s">
        <v>116</v>
      </c>
      <c r="BD913" t="s">
        <v>72</v>
      </c>
      <c r="BG913" t="s">
        <v>16509</v>
      </c>
    </row>
    <row r="914" spans="1:59" x14ac:dyDescent="0.2">
      <c r="A914" s="1">
        <v>42618.94253472222</v>
      </c>
      <c r="B914" t="s">
        <v>1862</v>
      </c>
      <c r="C914" t="s">
        <v>16510</v>
      </c>
      <c r="D914" t="str">
        <f>VLOOKUP(deactivate_assem[[#This Row],[Full Name]],assembly_staff_import[],1,0)</f>
        <v>Matthew K Nhan</v>
      </c>
      <c r="M914" t="s">
        <v>11348</v>
      </c>
      <c r="T914" t="s">
        <v>16511</v>
      </c>
      <c r="V914" t="s">
        <v>16512</v>
      </c>
      <c r="AH914" t="s">
        <v>65</v>
      </c>
      <c r="AI914" t="s">
        <v>10913</v>
      </c>
      <c r="AL914" t="s">
        <v>1237</v>
      </c>
      <c r="AY914" t="s">
        <v>16513</v>
      </c>
      <c r="AZ914" t="s">
        <v>12151</v>
      </c>
      <c r="BA914" t="s">
        <v>16514</v>
      </c>
      <c r="BB914" t="s">
        <v>16078</v>
      </c>
      <c r="BD914" t="s">
        <v>72</v>
      </c>
      <c r="BG914" t="s">
        <v>16515</v>
      </c>
    </row>
    <row r="915" spans="1:59" x14ac:dyDescent="0.2">
      <c r="A915" s="1">
        <v>42618.94253472222</v>
      </c>
      <c r="B915" t="s">
        <v>1862</v>
      </c>
      <c r="C915" t="s">
        <v>16516</v>
      </c>
      <c r="D915" t="str">
        <f>VLOOKUP(deactivate_assem[[#This Row],[Full Name]],assembly_staff_import[],1,0)</f>
        <v>Lisa L Derrick</v>
      </c>
      <c r="L915" t="s">
        <v>16500</v>
      </c>
      <c r="M915" t="s">
        <v>16501</v>
      </c>
      <c r="N915" t="s">
        <v>63</v>
      </c>
      <c r="T915" t="s">
        <v>16517</v>
      </c>
      <c r="V915" t="s">
        <v>16502</v>
      </c>
      <c r="AH915" t="s">
        <v>65</v>
      </c>
      <c r="AI915" t="s">
        <v>10913</v>
      </c>
      <c r="AL915" t="s">
        <v>67</v>
      </c>
      <c r="AY915" t="s">
        <v>16518</v>
      </c>
      <c r="AZ915" t="s">
        <v>16519</v>
      </c>
      <c r="BA915" t="s">
        <v>1733</v>
      </c>
      <c r="BB915" t="s">
        <v>16520</v>
      </c>
      <c r="BD915" t="s">
        <v>72</v>
      </c>
      <c r="BG915" t="s">
        <v>16521</v>
      </c>
    </row>
    <row r="916" spans="1:59" x14ac:dyDescent="0.2">
      <c r="A916" s="1">
        <v>42618.942523148151</v>
      </c>
      <c r="B916" t="s">
        <v>1862</v>
      </c>
      <c r="C916" t="s">
        <v>16522</v>
      </c>
      <c r="D916" t="str">
        <f>VLOOKUP(deactivate_assem[[#This Row],[Full Name]],assembly_staff_import[],1,0)</f>
        <v>Amanda K Kernozek</v>
      </c>
      <c r="L916" t="s">
        <v>15501</v>
      </c>
      <c r="M916" t="s">
        <v>15502</v>
      </c>
      <c r="N916" t="s">
        <v>168</v>
      </c>
      <c r="T916" t="s">
        <v>16523</v>
      </c>
      <c r="V916" t="s">
        <v>3154</v>
      </c>
      <c r="AH916" t="s">
        <v>65</v>
      </c>
      <c r="AI916" t="s">
        <v>10913</v>
      </c>
      <c r="AL916" t="s">
        <v>67</v>
      </c>
      <c r="AY916" t="s">
        <v>16524</v>
      </c>
      <c r="AZ916" t="s">
        <v>4923</v>
      </c>
      <c r="BA916" t="s">
        <v>13640</v>
      </c>
      <c r="BB916" t="s">
        <v>16525</v>
      </c>
      <c r="BD916" t="s">
        <v>72</v>
      </c>
      <c r="BG916" t="s">
        <v>16526</v>
      </c>
    </row>
    <row r="917" spans="1:59" x14ac:dyDescent="0.2">
      <c r="A917" s="1">
        <v>42618.942523148151</v>
      </c>
      <c r="B917" t="s">
        <v>1862</v>
      </c>
      <c r="C917" t="s">
        <v>16527</v>
      </c>
      <c r="D917" t="e">
        <f>VLOOKUP(deactivate_assem[[#This Row],[Full Name]],assembly_staff_import[],1,0)</f>
        <v>#N/A</v>
      </c>
      <c r="L917" t="s">
        <v>11805</v>
      </c>
      <c r="M917" t="s">
        <v>16528</v>
      </c>
      <c r="N917" t="s">
        <v>63</v>
      </c>
      <c r="V917" t="s">
        <v>5650</v>
      </c>
      <c r="AH917" t="s">
        <v>65</v>
      </c>
      <c r="AI917" t="s">
        <v>10913</v>
      </c>
      <c r="AL917" t="s">
        <v>67</v>
      </c>
      <c r="AY917" t="s">
        <v>16529</v>
      </c>
      <c r="AZ917" t="s">
        <v>16530</v>
      </c>
      <c r="BA917" t="s">
        <v>11810</v>
      </c>
      <c r="BB917" t="s">
        <v>219</v>
      </c>
      <c r="BD917" t="s">
        <v>72</v>
      </c>
      <c r="BG917" t="s">
        <v>16531</v>
      </c>
    </row>
    <row r="918" spans="1:59" x14ac:dyDescent="0.2">
      <c r="A918" s="1">
        <v>42618.942523148151</v>
      </c>
      <c r="B918" t="s">
        <v>1862</v>
      </c>
      <c r="C918" t="s">
        <v>16532</v>
      </c>
      <c r="D918" t="e">
        <f>VLOOKUP(deactivate_assem[[#This Row],[Full Name]],assembly_staff_import[],1,0)</f>
        <v>#N/A</v>
      </c>
      <c r="L918" t="s">
        <v>11805</v>
      </c>
      <c r="M918" t="s">
        <v>16528</v>
      </c>
      <c r="N918" t="s">
        <v>63</v>
      </c>
      <c r="V918" t="s">
        <v>5650</v>
      </c>
      <c r="AH918" t="s">
        <v>65</v>
      </c>
      <c r="AI918" t="s">
        <v>10913</v>
      </c>
      <c r="AL918" t="s">
        <v>67</v>
      </c>
      <c r="AY918" t="s">
        <v>16533</v>
      </c>
      <c r="AZ918" t="s">
        <v>16534</v>
      </c>
      <c r="BA918" t="s">
        <v>16535</v>
      </c>
      <c r="BB918" t="s">
        <v>12415</v>
      </c>
      <c r="BD918" t="s">
        <v>72</v>
      </c>
      <c r="BG918" t="s">
        <v>16536</v>
      </c>
    </row>
    <row r="919" spans="1:59" x14ac:dyDescent="0.2">
      <c r="A919" s="1">
        <v>42618.942511574067</v>
      </c>
      <c r="B919" t="s">
        <v>1862</v>
      </c>
      <c r="C919" t="s">
        <v>16537</v>
      </c>
      <c r="D919" t="e">
        <f>VLOOKUP(deactivate_assem[[#This Row],[Full Name]],assembly_staff_import[],1,0)</f>
        <v>#N/A</v>
      </c>
      <c r="L919" t="s">
        <v>11380</v>
      </c>
      <c r="M919" t="s">
        <v>16538</v>
      </c>
      <c r="N919" t="s">
        <v>63</v>
      </c>
      <c r="V919" t="s">
        <v>16539</v>
      </c>
      <c r="AH919" t="s">
        <v>65</v>
      </c>
      <c r="AI919" t="s">
        <v>10913</v>
      </c>
      <c r="AL919" t="s">
        <v>67</v>
      </c>
      <c r="AY919" t="s">
        <v>16540</v>
      </c>
      <c r="AZ919" t="s">
        <v>16541</v>
      </c>
      <c r="BA919" t="s">
        <v>16542</v>
      </c>
      <c r="BB919" t="s">
        <v>12475</v>
      </c>
      <c r="BD919" t="s">
        <v>72</v>
      </c>
      <c r="BG919" t="s">
        <v>16543</v>
      </c>
    </row>
    <row r="920" spans="1:59" x14ac:dyDescent="0.2">
      <c r="A920" s="1">
        <v>42618.942499999997</v>
      </c>
      <c r="B920" t="s">
        <v>1862</v>
      </c>
      <c r="C920" t="s">
        <v>16544</v>
      </c>
      <c r="D920" t="str">
        <f>VLOOKUP(deactivate_assem[[#This Row],[Full Name]],assembly_staff_import[],1,0)</f>
        <v>Kiana R Bierria-Anderson</v>
      </c>
      <c r="L920" t="s">
        <v>11380</v>
      </c>
      <c r="M920" t="s">
        <v>11381</v>
      </c>
      <c r="N920" t="s">
        <v>63</v>
      </c>
      <c r="T920" t="s">
        <v>16545</v>
      </c>
      <c r="V920" t="s">
        <v>16539</v>
      </c>
      <c r="AH920" t="s">
        <v>65</v>
      </c>
      <c r="AI920" t="s">
        <v>10913</v>
      </c>
      <c r="AL920" t="s">
        <v>67</v>
      </c>
      <c r="AY920" t="s">
        <v>16546</v>
      </c>
      <c r="AZ920" t="s">
        <v>16547</v>
      </c>
      <c r="BA920" t="s">
        <v>16548</v>
      </c>
      <c r="BB920" t="s">
        <v>10955</v>
      </c>
      <c r="BD920" t="s">
        <v>72</v>
      </c>
      <c r="BG920" t="s">
        <v>16549</v>
      </c>
    </row>
    <row r="921" spans="1:59" x14ac:dyDescent="0.2">
      <c r="A921" s="1">
        <v>42618.942499999997</v>
      </c>
      <c r="B921" t="s">
        <v>1862</v>
      </c>
      <c r="C921" t="s">
        <v>16550</v>
      </c>
      <c r="D921" t="str">
        <f>VLOOKUP(deactivate_assem[[#This Row],[Full Name]],assembly_staff_import[],1,0)</f>
        <v>I Wen Chu</v>
      </c>
      <c r="L921" t="s">
        <v>16285</v>
      </c>
      <c r="M921" t="s">
        <v>16286</v>
      </c>
      <c r="N921" t="s">
        <v>63</v>
      </c>
      <c r="T921" t="s">
        <v>16551</v>
      </c>
      <c r="V921" t="s">
        <v>16288</v>
      </c>
      <c r="AH921" t="s">
        <v>65</v>
      </c>
      <c r="AI921" t="s">
        <v>10913</v>
      </c>
      <c r="AL921" t="s">
        <v>67</v>
      </c>
      <c r="AY921" t="s">
        <v>16552</v>
      </c>
      <c r="AZ921" t="s">
        <v>16553</v>
      </c>
      <c r="BA921" t="s">
        <v>16554</v>
      </c>
      <c r="BB921" t="s">
        <v>11033</v>
      </c>
      <c r="BD921" t="s">
        <v>72</v>
      </c>
      <c r="BG921" t="s">
        <v>16555</v>
      </c>
    </row>
    <row r="922" spans="1:59" x14ac:dyDescent="0.2">
      <c r="A922" s="1">
        <v>42618.942499999997</v>
      </c>
      <c r="B922" t="s">
        <v>1862</v>
      </c>
      <c r="C922" t="s">
        <v>16556</v>
      </c>
      <c r="D922" t="str">
        <f>VLOOKUP(deactivate_assem[[#This Row],[Full Name]],assembly_staff_import[],1,0)</f>
        <v>Ida Mcquair</v>
      </c>
      <c r="L922" t="s">
        <v>16239</v>
      </c>
      <c r="M922" t="s">
        <v>16557</v>
      </c>
      <c r="N922" t="s">
        <v>63</v>
      </c>
      <c r="T922" t="s">
        <v>16558</v>
      </c>
      <c r="V922" t="s">
        <v>16241</v>
      </c>
      <c r="AH922" t="s">
        <v>65</v>
      </c>
      <c r="AI922" t="s">
        <v>10913</v>
      </c>
      <c r="AL922" t="s">
        <v>67</v>
      </c>
      <c r="AM922" t="s">
        <v>68</v>
      </c>
      <c r="AY922" t="s">
        <v>16559</v>
      </c>
      <c r="AZ922" t="s">
        <v>16560</v>
      </c>
      <c r="BA922" t="s">
        <v>16561</v>
      </c>
      <c r="BB922" t="s">
        <v>236</v>
      </c>
      <c r="BD922" t="s">
        <v>72</v>
      </c>
      <c r="BG922" t="s">
        <v>16562</v>
      </c>
    </row>
    <row r="923" spans="1:59" x14ac:dyDescent="0.2">
      <c r="A923" s="1">
        <v>42618.942499999997</v>
      </c>
      <c r="B923" t="s">
        <v>1862</v>
      </c>
      <c r="C923" t="s">
        <v>16563</v>
      </c>
      <c r="D923" t="str">
        <f>VLOOKUP(deactivate_assem[[#This Row],[Full Name]],assembly_staff_import[],1,0)</f>
        <v>Joshua L Pennel</v>
      </c>
      <c r="L923" t="s">
        <v>11645</v>
      </c>
      <c r="M923" t="s">
        <v>11646</v>
      </c>
      <c r="N923" t="s">
        <v>63</v>
      </c>
      <c r="T923" t="s">
        <v>16564</v>
      </c>
      <c r="V923" t="s">
        <v>16565</v>
      </c>
      <c r="AH923" t="s">
        <v>65</v>
      </c>
      <c r="AI923" t="s">
        <v>10913</v>
      </c>
      <c r="AL923" t="s">
        <v>67</v>
      </c>
      <c r="AM923" t="s">
        <v>68</v>
      </c>
      <c r="AY923" t="s">
        <v>16566</v>
      </c>
      <c r="AZ923" t="s">
        <v>12728</v>
      </c>
      <c r="BA923" t="s">
        <v>16567</v>
      </c>
      <c r="BB923" t="s">
        <v>236</v>
      </c>
      <c r="BD923" t="s">
        <v>72</v>
      </c>
      <c r="BG923" t="s">
        <v>16568</v>
      </c>
    </row>
    <row r="924" spans="1:59" x14ac:dyDescent="0.2">
      <c r="A924" s="1">
        <v>42618.942488425928</v>
      </c>
      <c r="B924" t="s">
        <v>1862</v>
      </c>
      <c r="C924" t="s">
        <v>16569</v>
      </c>
      <c r="D924" t="str">
        <f>VLOOKUP(deactivate_assem[[#This Row],[Full Name]],assembly_staff_import[],1,0)</f>
        <v>Jonathan J Bova</v>
      </c>
      <c r="L924" t="s">
        <v>16285</v>
      </c>
      <c r="M924" t="s">
        <v>16286</v>
      </c>
      <c r="N924" t="s">
        <v>63</v>
      </c>
      <c r="T924" t="s">
        <v>16570</v>
      </c>
      <c r="V924" t="s">
        <v>16288</v>
      </c>
      <c r="AH924" t="s">
        <v>65</v>
      </c>
      <c r="AI924" t="s">
        <v>10913</v>
      </c>
      <c r="AL924" t="s">
        <v>67</v>
      </c>
      <c r="AY924" t="s">
        <v>16571</v>
      </c>
      <c r="AZ924" t="s">
        <v>139</v>
      </c>
      <c r="BA924" t="s">
        <v>16572</v>
      </c>
      <c r="BB924" t="s">
        <v>11033</v>
      </c>
      <c r="BD924" t="s">
        <v>72</v>
      </c>
      <c r="BG924" t="s">
        <v>16573</v>
      </c>
    </row>
    <row r="925" spans="1:59" x14ac:dyDescent="0.2">
      <c r="A925" s="1">
        <v>42618.942488425928</v>
      </c>
      <c r="B925" t="s">
        <v>1862</v>
      </c>
      <c r="C925" t="s">
        <v>16574</v>
      </c>
      <c r="D925" t="str">
        <f>VLOOKUP(deactivate_assem[[#This Row],[Full Name]],assembly_staff_import[],1,0)</f>
        <v>Rebecca L Reville</v>
      </c>
      <c r="K925" t="s">
        <v>16575</v>
      </c>
      <c r="M925" t="s">
        <v>11188</v>
      </c>
      <c r="T925" t="s">
        <v>16576</v>
      </c>
      <c r="AH925" t="s">
        <v>65</v>
      </c>
      <c r="AI925" t="s">
        <v>10913</v>
      </c>
      <c r="AL925" t="s">
        <v>1237</v>
      </c>
      <c r="AY925" t="s">
        <v>16574</v>
      </c>
      <c r="AZ925" t="s">
        <v>3351</v>
      </c>
      <c r="BA925" t="s">
        <v>16577</v>
      </c>
      <c r="BD925" t="s">
        <v>72</v>
      </c>
      <c r="BG925" t="s">
        <v>16578</v>
      </c>
    </row>
    <row r="926" spans="1:59" x14ac:dyDescent="0.2">
      <c r="A926" s="1">
        <v>42618.942488425928</v>
      </c>
      <c r="B926" t="s">
        <v>1862</v>
      </c>
      <c r="C926" t="s">
        <v>16579</v>
      </c>
      <c r="D926" t="str">
        <f>VLOOKUP(deactivate_assem[[#This Row],[Full Name]],assembly_staff_import[],1,0)</f>
        <v>Jennifer R Dunning</v>
      </c>
      <c r="L926" t="s">
        <v>11645</v>
      </c>
      <c r="M926" t="s">
        <v>11646</v>
      </c>
      <c r="N926" t="s">
        <v>63</v>
      </c>
      <c r="T926" t="s">
        <v>16580</v>
      </c>
      <c r="V926" t="s">
        <v>16565</v>
      </c>
      <c r="AH926" t="s">
        <v>65</v>
      </c>
      <c r="AI926" t="s">
        <v>10913</v>
      </c>
      <c r="AL926" t="s">
        <v>67</v>
      </c>
      <c r="AY926" t="s">
        <v>16581</v>
      </c>
      <c r="AZ926" t="s">
        <v>955</v>
      </c>
      <c r="BA926" t="s">
        <v>16582</v>
      </c>
      <c r="BB926" t="s">
        <v>11192</v>
      </c>
      <c r="BD926" t="s">
        <v>72</v>
      </c>
      <c r="BG926" t="s">
        <v>16583</v>
      </c>
    </row>
    <row r="927" spans="1:59" x14ac:dyDescent="0.2">
      <c r="A927" s="1">
        <v>42618.942488425928</v>
      </c>
      <c r="B927" t="s">
        <v>1862</v>
      </c>
      <c r="C927" t="s">
        <v>16584</v>
      </c>
      <c r="D927" t="str">
        <f>VLOOKUP(deactivate_assem[[#This Row],[Full Name]],assembly_staff_import[],1,0)</f>
        <v>Gerald K Farnham</v>
      </c>
      <c r="K927" t="s">
        <v>16585</v>
      </c>
      <c r="M927" t="s">
        <v>12044</v>
      </c>
      <c r="T927" t="s">
        <v>16586</v>
      </c>
      <c r="AH927" t="s">
        <v>65</v>
      </c>
      <c r="AI927" t="s">
        <v>10913</v>
      </c>
      <c r="AL927" t="s">
        <v>1237</v>
      </c>
      <c r="AY927" t="s">
        <v>16587</v>
      </c>
      <c r="AZ927" t="s">
        <v>16588</v>
      </c>
      <c r="BA927" t="s">
        <v>16589</v>
      </c>
      <c r="BB927" t="s">
        <v>426</v>
      </c>
      <c r="BD927" t="s">
        <v>72</v>
      </c>
      <c r="BG927" t="s">
        <v>16590</v>
      </c>
    </row>
    <row r="928" spans="1:59" x14ac:dyDescent="0.2">
      <c r="A928" s="1">
        <v>42618.942488425928</v>
      </c>
      <c r="B928" t="s">
        <v>1862</v>
      </c>
      <c r="C928" t="s">
        <v>16591</v>
      </c>
      <c r="D928" t="str">
        <f>VLOOKUP(deactivate_assem[[#This Row],[Full Name]],assembly_staff_import[],1,0)</f>
        <v>John A Stemen</v>
      </c>
      <c r="L928" t="s">
        <v>16592</v>
      </c>
      <c r="M928" t="s">
        <v>16593</v>
      </c>
      <c r="N928" t="s">
        <v>63</v>
      </c>
      <c r="T928" t="s">
        <v>16594</v>
      </c>
      <c r="V928" t="s">
        <v>16595</v>
      </c>
      <c r="AH928" t="s">
        <v>65</v>
      </c>
      <c r="AI928" t="s">
        <v>10913</v>
      </c>
      <c r="AL928" t="s">
        <v>67</v>
      </c>
      <c r="AY928" t="s">
        <v>16596</v>
      </c>
      <c r="AZ928" t="s">
        <v>3559</v>
      </c>
      <c r="BA928" t="s">
        <v>16597</v>
      </c>
      <c r="BB928" t="s">
        <v>10989</v>
      </c>
      <c r="BD928" t="s">
        <v>72</v>
      </c>
      <c r="BG928" t="s">
        <v>16598</v>
      </c>
    </row>
    <row r="929" spans="1:59" x14ac:dyDescent="0.2">
      <c r="A929" s="1">
        <v>42618.942476851851</v>
      </c>
      <c r="B929" t="s">
        <v>1862</v>
      </c>
      <c r="C929" t="s">
        <v>16599</v>
      </c>
      <c r="D929" t="e">
        <f>VLOOKUP(deactivate_assem[[#This Row],[Full Name]],assembly_staff_import[],1,0)</f>
        <v>#N/A</v>
      </c>
      <c r="L929" t="s">
        <v>14969</v>
      </c>
      <c r="M929" t="s">
        <v>16600</v>
      </c>
      <c r="N929" t="s">
        <v>63</v>
      </c>
      <c r="V929" t="s">
        <v>16601</v>
      </c>
      <c r="AH929" t="s">
        <v>65</v>
      </c>
      <c r="AI929" t="s">
        <v>10913</v>
      </c>
      <c r="AL929" t="s">
        <v>67</v>
      </c>
      <c r="AM929" t="s">
        <v>68</v>
      </c>
      <c r="AY929" t="s">
        <v>16602</v>
      </c>
      <c r="AZ929" t="s">
        <v>16603</v>
      </c>
      <c r="BA929" t="s">
        <v>16604</v>
      </c>
      <c r="BB929" t="s">
        <v>236</v>
      </c>
      <c r="BD929" t="s">
        <v>72</v>
      </c>
      <c r="BG929" t="s">
        <v>16605</v>
      </c>
    </row>
    <row r="930" spans="1:59" x14ac:dyDescent="0.2">
      <c r="A930" s="1">
        <v>42618.942476851851</v>
      </c>
      <c r="B930" t="s">
        <v>1862</v>
      </c>
      <c r="C930" t="s">
        <v>16606</v>
      </c>
      <c r="D930" t="e">
        <f>VLOOKUP(deactivate_assem[[#This Row],[Full Name]],assembly_staff_import[],1,0)</f>
        <v>#N/A</v>
      </c>
      <c r="M930" t="s">
        <v>11472</v>
      </c>
      <c r="V930" t="s">
        <v>16607</v>
      </c>
      <c r="AH930" t="s">
        <v>65</v>
      </c>
      <c r="AI930" t="s">
        <v>10913</v>
      </c>
      <c r="AL930" t="s">
        <v>1237</v>
      </c>
      <c r="AY930" t="s">
        <v>16608</v>
      </c>
      <c r="AZ930" t="s">
        <v>11475</v>
      </c>
      <c r="BA930" t="s">
        <v>1828</v>
      </c>
      <c r="BB930" t="s">
        <v>11249</v>
      </c>
      <c r="BD930" t="s">
        <v>72</v>
      </c>
      <c r="BG930" t="s">
        <v>16609</v>
      </c>
    </row>
    <row r="931" spans="1:59" x14ac:dyDescent="0.2">
      <c r="A931" s="1">
        <v>42618.942465277767</v>
      </c>
      <c r="B931" t="s">
        <v>1862</v>
      </c>
      <c r="C931" t="s">
        <v>16610</v>
      </c>
      <c r="D931" t="e">
        <f>VLOOKUP(deactivate_assem[[#This Row],[Full Name]],assembly_staff_import[],1,0)</f>
        <v>#N/A</v>
      </c>
      <c r="L931" t="s">
        <v>10983</v>
      </c>
      <c r="M931" t="s">
        <v>16042</v>
      </c>
      <c r="N931" t="s">
        <v>63</v>
      </c>
      <c r="V931" t="s">
        <v>16043</v>
      </c>
      <c r="AH931" t="s">
        <v>65</v>
      </c>
      <c r="AI931" t="s">
        <v>10913</v>
      </c>
      <c r="AL931" t="s">
        <v>67</v>
      </c>
      <c r="AY931" t="s">
        <v>16611</v>
      </c>
      <c r="AZ931" t="s">
        <v>16612</v>
      </c>
      <c r="BA931" t="s">
        <v>16613</v>
      </c>
      <c r="BB931" t="s">
        <v>426</v>
      </c>
      <c r="BD931" t="s">
        <v>72</v>
      </c>
      <c r="BG931" t="s">
        <v>16614</v>
      </c>
    </row>
    <row r="932" spans="1:59" x14ac:dyDescent="0.2">
      <c r="A932" s="1">
        <v>42618.942465277767</v>
      </c>
      <c r="B932" t="s">
        <v>1862</v>
      </c>
      <c r="C932" t="s">
        <v>16615</v>
      </c>
      <c r="D932" t="str">
        <f>VLOOKUP(deactivate_assem[[#This Row],[Full Name]],assembly_staff_import[],1,0)</f>
        <v>Michael J Sellers</v>
      </c>
      <c r="M932" t="s">
        <v>11472</v>
      </c>
      <c r="T932" t="s">
        <v>16616</v>
      </c>
      <c r="V932" t="s">
        <v>16607</v>
      </c>
      <c r="AH932" t="s">
        <v>65</v>
      </c>
      <c r="AI932" t="s">
        <v>10913</v>
      </c>
      <c r="AL932" t="s">
        <v>1237</v>
      </c>
      <c r="AY932" t="s">
        <v>16617</v>
      </c>
      <c r="AZ932" t="s">
        <v>1026</v>
      </c>
      <c r="BA932" t="s">
        <v>16618</v>
      </c>
      <c r="BB932" t="s">
        <v>16619</v>
      </c>
      <c r="BD932" t="s">
        <v>72</v>
      </c>
      <c r="BG932" t="s">
        <v>16620</v>
      </c>
    </row>
    <row r="933" spans="1:59" x14ac:dyDescent="0.2">
      <c r="A933" s="1">
        <v>42618.942465277767</v>
      </c>
      <c r="B933" t="s">
        <v>1862</v>
      </c>
      <c r="C933" t="s">
        <v>16621</v>
      </c>
      <c r="D933" t="e">
        <f>VLOOKUP(deactivate_assem[[#This Row],[Full Name]],assembly_staff_import[],1,0)</f>
        <v>#N/A</v>
      </c>
      <c r="L933" t="s">
        <v>10983</v>
      </c>
      <c r="M933" t="s">
        <v>16042</v>
      </c>
      <c r="N933" t="s">
        <v>63</v>
      </c>
      <c r="V933" t="s">
        <v>16043</v>
      </c>
      <c r="AH933" t="s">
        <v>65</v>
      </c>
      <c r="AI933" t="s">
        <v>10913</v>
      </c>
      <c r="AL933" t="s">
        <v>67</v>
      </c>
      <c r="AM933" t="s">
        <v>68</v>
      </c>
      <c r="AY933" t="s">
        <v>16622</v>
      </c>
      <c r="AZ933" t="s">
        <v>16623</v>
      </c>
      <c r="BA933" t="s">
        <v>16624</v>
      </c>
      <c r="BB933" t="s">
        <v>236</v>
      </c>
      <c r="BD933" t="s">
        <v>72</v>
      </c>
      <c r="BG933" t="s">
        <v>16625</v>
      </c>
    </row>
    <row r="934" spans="1:59" x14ac:dyDescent="0.2">
      <c r="A934" s="1">
        <v>42618.942453703698</v>
      </c>
      <c r="B934" t="s">
        <v>1862</v>
      </c>
      <c r="C934" t="s">
        <v>16626</v>
      </c>
      <c r="D934" t="str">
        <f>VLOOKUP(deactivate_assem[[#This Row],[Full Name]],assembly_staff_import[],1,0)</f>
        <v>Douglas L Santon</v>
      </c>
      <c r="M934" t="s">
        <v>11472</v>
      </c>
      <c r="T934" t="s">
        <v>16627</v>
      </c>
      <c r="V934" t="s">
        <v>16607</v>
      </c>
      <c r="AH934" t="s">
        <v>65</v>
      </c>
      <c r="AI934" t="s">
        <v>10913</v>
      </c>
      <c r="AL934" t="s">
        <v>1237</v>
      </c>
      <c r="AY934" t="s">
        <v>16628</v>
      </c>
      <c r="AZ934" t="s">
        <v>16629</v>
      </c>
      <c r="BA934" t="s">
        <v>16630</v>
      </c>
      <c r="BB934" t="s">
        <v>16631</v>
      </c>
      <c r="BD934" t="s">
        <v>72</v>
      </c>
      <c r="BG934" t="s">
        <v>16632</v>
      </c>
    </row>
    <row r="935" spans="1:59" x14ac:dyDescent="0.2">
      <c r="A935" s="1">
        <v>42618.942453703698</v>
      </c>
      <c r="B935" t="s">
        <v>1862</v>
      </c>
      <c r="C935" t="s">
        <v>16633</v>
      </c>
      <c r="D935" t="str">
        <f>VLOOKUP(deactivate_assem[[#This Row],[Full Name]],assembly_staff_import[],1,0)</f>
        <v>William B Licata</v>
      </c>
      <c r="L935" t="s">
        <v>12197</v>
      </c>
      <c r="M935" t="s">
        <v>12198</v>
      </c>
      <c r="N935" t="s">
        <v>63</v>
      </c>
      <c r="T935" t="s">
        <v>16634</v>
      </c>
      <c r="V935" t="s">
        <v>16635</v>
      </c>
      <c r="AH935" t="s">
        <v>65</v>
      </c>
      <c r="AI935" t="s">
        <v>10913</v>
      </c>
      <c r="AL935" t="s">
        <v>67</v>
      </c>
      <c r="AY935" t="s">
        <v>16636</v>
      </c>
      <c r="AZ935" t="s">
        <v>4526</v>
      </c>
      <c r="BA935" t="s">
        <v>16637</v>
      </c>
      <c r="BB935" t="s">
        <v>10971</v>
      </c>
      <c r="BD935" t="s">
        <v>72</v>
      </c>
      <c r="BG935" t="s">
        <v>16638</v>
      </c>
    </row>
    <row r="936" spans="1:59" x14ac:dyDescent="0.2">
      <c r="A936" s="1">
        <v>42618.942453703698</v>
      </c>
      <c r="B936" t="s">
        <v>1862</v>
      </c>
      <c r="C936" t="s">
        <v>16639</v>
      </c>
      <c r="D936" t="str">
        <f>VLOOKUP(deactivate_assem[[#This Row],[Full Name]],assembly_staff_import[],1,0)</f>
        <v>Ann Horowitz</v>
      </c>
      <c r="L936" t="s">
        <v>10983</v>
      </c>
      <c r="M936" t="s">
        <v>10984</v>
      </c>
      <c r="N936" t="s">
        <v>168</v>
      </c>
      <c r="T936" t="s">
        <v>16640</v>
      </c>
      <c r="V936" t="s">
        <v>16116</v>
      </c>
      <c r="AH936" t="s">
        <v>65</v>
      </c>
      <c r="AI936" t="s">
        <v>10913</v>
      </c>
      <c r="AL936" t="s">
        <v>67</v>
      </c>
      <c r="AY936" t="s">
        <v>16641</v>
      </c>
      <c r="AZ936" t="s">
        <v>7270</v>
      </c>
      <c r="BA936" t="s">
        <v>16642</v>
      </c>
      <c r="BB936" t="s">
        <v>10955</v>
      </c>
      <c r="BD936" t="s">
        <v>72</v>
      </c>
      <c r="BG936" t="s">
        <v>16643</v>
      </c>
    </row>
    <row r="937" spans="1:59" x14ac:dyDescent="0.2">
      <c r="A937" s="1">
        <v>42618.942453703698</v>
      </c>
      <c r="B937" t="s">
        <v>1862</v>
      </c>
      <c r="C937" t="s">
        <v>16644</v>
      </c>
      <c r="D937" t="str">
        <f>VLOOKUP(deactivate_assem[[#This Row],[Full Name]],assembly_staff_import[],1,0)</f>
        <v>Francesco C Sainato</v>
      </c>
      <c r="M937" t="s">
        <v>11472</v>
      </c>
      <c r="T937" t="s">
        <v>16645</v>
      </c>
      <c r="V937" t="s">
        <v>16607</v>
      </c>
      <c r="AH937" t="s">
        <v>65</v>
      </c>
      <c r="AI937" t="s">
        <v>10913</v>
      </c>
      <c r="AL937" t="s">
        <v>1237</v>
      </c>
      <c r="AY937" t="s">
        <v>16646</v>
      </c>
      <c r="AZ937" t="s">
        <v>16647</v>
      </c>
      <c r="BA937" t="s">
        <v>5329</v>
      </c>
      <c r="BB937" t="s">
        <v>12538</v>
      </c>
      <c r="BD937" t="s">
        <v>72</v>
      </c>
      <c r="BG937" t="s">
        <v>16648</v>
      </c>
    </row>
    <row r="938" spans="1:59" x14ac:dyDescent="0.2">
      <c r="A938" s="1">
        <v>42618.942442129628</v>
      </c>
      <c r="B938" t="s">
        <v>1862</v>
      </c>
      <c r="C938" t="s">
        <v>16649</v>
      </c>
      <c r="D938" t="e">
        <f>VLOOKUP(deactivate_assem[[#This Row],[Full Name]],assembly_staff_import[],1,0)</f>
        <v>#N/A</v>
      </c>
      <c r="L938" t="s">
        <v>16369</v>
      </c>
      <c r="M938" t="s">
        <v>16650</v>
      </c>
      <c r="N938" t="s">
        <v>63</v>
      </c>
      <c r="V938" t="s">
        <v>16372</v>
      </c>
      <c r="AH938" t="s">
        <v>65</v>
      </c>
      <c r="AI938" t="s">
        <v>10913</v>
      </c>
      <c r="AL938" t="s">
        <v>67</v>
      </c>
      <c r="AY938" t="s">
        <v>16651</v>
      </c>
      <c r="AZ938" t="s">
        <v>16652</v>
      </c>
      <c r="BA938" t="s">
        <v>4359</v>
      </c>
      <c r="BB938" t="s">
        <v>11033</v>
      </c>
      <c r="BD938" t="s">
        <v>72</v>
      </c>
      <c r="BG938" t="s">
        <v>16653</v>
      </c>
    </row>
    <row r="939" spans="1:59" x14ac:dyDescent="0.2">
      <c r="A939" s="1">
        <v>42618.942442129628</v>
      </c>
      <c r="B939" t="s">
        <v>1862</v>
      </c>
      <c r="C939" t="s">
        <v>16654</v>
      </c>
      <c r="D939" t="str">
        <f>VLOOKUP(deactivate_assem[[#This Row],[Full Name]],assembly_staff_import[],1,0)</f>
        <v>Michael P Palmesano</v>
      </c>
      <c r="L939" t="s">
        <v>13727</v>
      </c>
      <c r="M939" t="s">
        <v>13728</v>
      </c>
      <c r="N939" t="s">
        <v>63</v>
      </c>
      <c r="T939" t="s">
        <v>16655</v>
      </c>
      <c r="V939" t="s">
        <v>16656</v>
      </c>
      <c r="AH939" t="s">
        <v>65</v>
      </c>
      <c r="AI939" t="s">
        <v>10913</v>
      </c>
      <c r="AL939" t="s">
        <v>67</v>
      </c>
      <c r="AY939" t="s">
        <v>16657</v>
      </c>
      <c r="AZ939" t="s">
        <v>5378</v>
      </c>
      <c r="BA939" t="s">
        <v>16658</v>
      </c>
      <c r="BB939" t="s">
        <v>426</v>
      </c>
      <c r="BD939" t="s">
        <v>72</v>
      </c>
      <c r="BG939" t="s">
        <v>16659</v>
      </c>
    </row>
    <row r="940" spans="1:59" x14ac:dyDescent="0.2">
      <c r="A940" s="1">
        <v>42618.942442129628</v>
      </c>
      <c r="B940" t="s">
        <v>1862</v>
      </c>
      <c r="C940" t="s">
        <v>16660</v>
      </c>
      <c r="D940" t="str">
        <f>VLOOKUP(deactivate_assem[[#This Row],[Full Name]],assembly_staff_import[],1,0)</f>
        <v>Linda A Robins</v>
      </c>
      <c r="M940" t="s">
        <v>11472</v>
      </c>
      <c r="T940" t="s">
        <v>16661</v>
      </c>
      <c r="V940" t="s">
        <v>16607</v>
      </c>
      <c r="AH940" t="s">
        <v>65</v>
      </c>
      <c r="AI940" t="s">
        <v>10913</v>
      </c>
      <c r="AL940" t="s">
        <v>1237</v>
      </c>
      <c r="AY940" t="s">
        <v>16662</v>
      </c>
      <c r="AZ940" t="s">
        <v>16663</v>
      </c>
      <c r="BA940" t="s">
        <v>16664</v>
      </c>
      <c r="BB940" t="s">
        <v>5183</v>
      </c>
      <c r="BD940" t="s">
        <v>72</v>
      </c>
      <c r="BG940" t="s">
        <v>16665</v>
      </c>
    </row>
    <row r="941" spans="1:59" x14ac:dyDescent="0.2">
      <c r="A941" s="1">
        <v>42618.942430555559</v>
      </c>
      <c r="B941" t="s">
        <v>1862</v>
      </c>
      <c r="C941" t="s">
        <v>16666</v>
      </c>
      <c r="D941" t="str">
        <f>VLOOKUP(deactivate_assem[[#This Row],[Full Name]],assembly_staff_import[],1,0)</f>
        <v>Elaine Fiorio</v>
      </c>
      <c r="L941" t="s">
        <v>16369</v>
      </c>
      <c r="M941" t="s">
        <v>16370</v>
      </c>
      <c r="N941" t="s">
        <v>63</v>
      </c>
      <c r="T941" t="s">
        <v>16667</v>
      </c>
      <c r="V941" t="s">
        <v>16372</v>
      </c>
      <c r="AH941" t="s">
        <v>65</v>
      </c>
      <c r="AI941" t="s">
        <v>10913</v>
      </c>
      <c r="AL941" t="s">
        <v>67</v>
      </c>
      <c r="AY941" t="s">
        <v>16668</v>
      </c>
      <c r="AZ941" t="s">
        <v>16669</v>
      </c>
      <c r="BA941" t="s">
        <v>16670</v>
      </c>
      <c r="BB941" t="s">
        <v>11033</v>
      </c>
      <c r="BD941" t="s">
        <v>72</v>
      </c>
      <c r="BG941" t="s">
        <v>16671</v>
      </c>
    </row>
    <row r="942" spans="1:59" x14ac:dyDescent="0.2">
      <c r="A942" s="1">
        <v>42618.942430555559</v>
      </c>
      <c r="B942" t="s">
        <v>1862</v>
      </c>
      <c r="C942" t="s">
        <v>16672</v>
      </c>
      <c r="D942" t="str">
        <f>VLOOKUP(deactivate_assem[[#This Row],[Full Name]],assembly_staff_import[],1,0)</f>
        <v>Barbara C Collins</v>
      </c>
      <c r="L942" t="s">
        <v>16673</v>
      </c>
      <c r="M942" t="s">
        <v>11188</v>
      </c>
      <c r="N942" t="s">
        <v>63</v>
      </c>
      <c r="T942" t="s">
        <v>16674</v>
      </c>
      <c r="V942" t="s">
        <v>16675</v>
      </c>
      <c r="AH942" t="s">
        <v>65</v>
      </c>
      <c r="AI942" t="s">
        <v>10913</v>
      </c>
      <c r="AL942" t="s">
        <v>1237</v>
      </c>
      <c r="AM942" t="s">
        <v>68</v>
      </c>
      <c r="AY942" t="s">
        <v>16676</v>
      </c>
      <c r="AZ942" t="s">
        <v>4515</v>
      </c>
      <c r="BA942" t="s">
        <v>14888</v>
      </c>
      <c r="BB942" t="s">
        <v>11316</v>
      </c>
      <c r="BD942" t="s">
        <v>72</v>
      </c>
      <c r="BG942" t="s">
        <v>16677</v>
      </c>
    </row>
    <row r="943" spans="1:59" x14ac:dyDescent="0.2">
      <c r="A943" s="1">
        <v>42618.942430555559</v>
      </c>
      <c r="B943" t="s">
        <v>1862</v>
      </c>
      <c r="C943" t="s">
        <v>16678</v>
      </c>
      <c r="D943" t="e">
        <f>VLOOKUP(deactivate_assem[[#This Row],[Full Name]],assembly_staff_import[],1,0)</f>
        <v>#N/A</v>
      </c>
      <c r="M943" t="s">
        <v>11348</v>
      </c>
      <c r="V943" t="s">
        <v>16679</v>
      </c>
      <c r="AH943" t="s">
        <v>65</v>
      </c>
      <c r="AI943" t="s">
        <v>10913</v>
      </c>
      <c r="AL943" t="s">
        <v>1237</v>
      </c>
      <c r="AY943" t="s">
        <v>16680</v>
      </c>
      <c r="AZ943" t="s">
        <v>7705</v>
      </c>
      <c r="BA943" t="s">
        <v>16681</v>
      </c>
      <c r="BB943" t="s">
        <v>16682</v>
      </c>
      <c r="BD943" t="s">
        <v>72</v>
      </c>
      <c r="BG943" t="s">
        <v>16683</v>
      </c>
    </row>
    <row r="944" spans="1:59" x14ac:dyDescent="0.2">
      <c r="A944" s="1">
        <v>42618.942430555559</v>
      </c>
      <c r="B944" t="s">
        <v>1862</v>
      </c>
      <c r="C944" t="s">
        <v>16684</v>
      </c>
      <c r="D944" t="str">
        <f>VLOOKUP(deactivate_assem[[#This Row],[Full Name]],assembly_staff_import[],1,0)</f>
        <v>James P Riley</v>
      </c>
      <c r="M944" t="s">
        <v>11472</v>
      </c>
      <c r="T944" t="s">
        <v>16685</v>
      </c>
      <c r="V944" t="s">
        <v>16607</v>
      </c>
      <c r="AH944" t="s">
        <v>65</v>
      </c>
      <c r="AI944" t="s">
        <v>10913</v>
      </c>
      <c r="AL944" t="s">
        <v>1237</v>
      </c>
      <c r="AY944" t="s">
        <v>16686</v>
      </c>
      <c r="AZ944" t="s">
        <v>1256</v>
      </c>
      <c r="BA944" t="s">
        <v>14481</v>
      </c>
      <c r="BB944" t="s">
        <v>16687</v>
      </c>
      <c r="BD944" t="s">
        <v>72</v>
      </c>
      <c r="BG944" t="s">
        <v>16688</v>
      </c>
    </row>
    <row r="945" spans="1:59" x14ac:dyDescent="0.2">
      <c r="A945" s="1">
        <v>42618.942430555559</v>
      </c>
      <c r="B945" t="s">
        <v>1862</v>
      </c>
      <c r="C945" t="s">
        <v>16689</v>
      </c>
      <c r="D945" t="str">
        <f>VLOOKUP(deactivate_assem[[#This Row],[Full Name]],assembly_staff_import[],1,0)</f>
        <v>Linda L Smith</v>
      </c>
      <c r="L945" t="s">
        <v>16690</v>
      </c>
      <c r="M945" t="s">
        <v>16691</v>
      </c>
      <c r="N945" t="s">
        <v>63</v>
      </c>
      <c r="T945" t="s">
        <v>16692</v>
      </c>
      <c r="V945" t="s">
        <v>16693</v>
      </c>
      <c r="AH945" t="s">
        <v>65</v>
      </c>
      <c r="AI945" t="s">
        <v>10913</v>
      </c>
      <c r="AL945" t="s">
        <v>67</v>
      </c>
      <c r="AM945" t="s">
        <v>68</v>
      </c>
      <c r="AY945" t="s">
        <v>16694</v>
      </c>
      <c r="AZ945" t="s">
        <v>16695</v>
      </c>
      <c r="BA945" t="s">
        <v>3963</v>
      </c>
      <c r="BB945" t="s">
        <v>236</v>
      </c>
      <c r="BD945" t="s">
        <v>72</v>
      </c>
      <c r="BG945" t="s">
        <v>16696</v>
      </c>
    </row>
    <row r="946" spans="1:59" x14ac:dyDescent="0.2">
      <c r="A946" s="1">
        <v>42618.942418981482</v>
      </c>
      <c r="B946" t="s">
        <v>1862</v>
      </c>
      <c r="C946" t="s">
        <v>16697</v>
      </c>
      <c r="D946" t="str">
        <f>VLOOKUP(deactivate_assem[[#This Row],[Full Name]],assembly_staff_import[],1,0)</f>
        <v>John A Collazzi</v>
      </c>
      <c r="L946" t="s">
        <v>16369</v>
      </c>
      <c r="M946" t="s">
        <v>16370</v>
      </c>
      <c r="N946" t="s">
        <v>63</v>
      </c>
      <c r="T946" t="s">
        <v>16698</v>
      </c>
      <c r="V946" t="s">
        <v>16372</v>
      </c>
      <c r="AH946" t="s">
        <v>65</v>
      </c>
      <c r="AI946" t="s">
        <v>10913</v>
      </c>
      <c r="AL946" t="s">
        <v>67</v>
      </c>
      <c r="AY946" t="s">
        <v>16699</v>
      </c>
      <c r="AZ946" t="s">
        <v>3559</v>
      </c>
      <c r="BA946" t="s">
        <v>16700</v>
      </c>
      <c r="BB946" t="s">
        <v>236</v>
      </c>
      <c r="BD946" t="s">
        <v>72</v>
      </c>
      <c r="BG946" t="s">
        <v>16701</v>
      </c>
    </row>
    <row r="947" spans="1:59" x14ac:dyDescent="0.2">
      <c r="A947" s="1">
        <v>42618.942418981482</v>
      </c>
      <c r="B947" t="s">
        <v>1862</v>
      </c>
      <c r="C947" t="s">
        <v>16702</v>
      </c>
      <c r="D947" t="e">
        <f>VLOOKUP(deactivate_assem[[#This Row],[Full Name]],assembly_staff_import[],1,0)</f>
        <v>#N/A</v>
      </c>
      <c r="L947" t="s">
        <v>12424</v>
      </c>
      <c r="M947" t="s">
        <v>16703</v>
      </c>
      <c r="N947" t="s">
        <v>63</v>
      </c>
      <c r="V947" t="s">
        <v>16704</v>
      </c>
      <c r="AH947" t="s">
        <v>65</v>
      </c>
      <c r="AI947" t="s">
        <v>10913</v>
      </c>
      <c r="AL947" t="s">
        <v>67</v>
      </c>
      <c r="AY947" t="s">
        <v>16705</v>
      </c>
      <c r="AZ947" t="s">
        <v>16706</v>
      </c>
      <c r="BA947" t="s">
        <v>16707</v>
      </c>
      <c r="BB947" t="s">
        <v>11400</v>
      </c>
      <c r="BD947" t="s">
        <v>72</v>
      </c>
      <c r="BG947" t="s">
        <v>16708</v>
      </c>
    </row>
    <row r="948" spans="1:59" x14ac:dyDescent="0.2">
      <c r="A948" s="1">
        <v>42618.942418981482</v>
      </c>
      <c r="B948" t="s">
        <v>1862</v>
      </c>
      <c r="C948" t="s">
        <v>16709</v>
      </c>
      <c r="D948" t="e">
        <f>VLOOKUP(deactivate_assem[[#This Row],[Full Name]],assembly_staff_import[],1,0)</f>
        <v>#N/A</v>
      </c>
      <c r="M948" t="s">
        <v>10958</v>
      </c>
      <c r="V948" t="s">
        <v>3154</v>
      </c>
      <c r="AH948" t="s">
        <v>65</v>
      </c>
      <c r="AI948" t="s">
        <v>10913</v>
      </c>
      <c r="AL948" t="s">
        <v>1237</v>
      </c>
      <c r="AY948" t="s">
        <v>16710</v>
      </c>
      <c r="AZ948" t="s">
        <v>16711</v>
      </c>
      <c r="BA948" t="s">
        <v>16712</v>
      </c>
      <c r="BB948" t="s">
        <v>116</v>
      </c>
      <c r="BD948" t="s">
        <v>72</v>
      </c>
      <c r="BG948" t="s">
        <v>16713</v>
      </c>
    </row>
    <row r="949" spans="1:59" x14ac:dyDescent="0.2">
      <c r="A949" s="1">
        <v>42618.942418981482</v>
      </c>
      <c r="B949" t="s">
        <v>1862</v>
      </c>
      <c r="C949" t="s">
        <v>16714</v>
      </c>
      <c r="D949" t="str">
        <f>VLOOKUP(deactivate_assem[[#This Row],[Full Name]],assembly_staff_import[],1,0)</f>
        <v>John J Mirabile</v>
      </c>
      <c r="M949" t="s">
        <v>11348</v>
      </c>
      <c r="T949" t="s">
        <v>16715</v>
      </c>
      <c r="V949" t="s">
        <v>16716</v>
      </c>
      <c r="AH949" t="s">
        <v>65</v>
      </c>
      <c r="AI949" t="s">
        <v>10913</v>
      </c>
      <c r="AL949" t="s">
        <v>1237</v>
      </c>
      <c r="AY949" t="s">
        <v>16717</v>
      </c>
      <c r="AZ949" t="s">
        <v>886</v>
      </c>
      <c r="BA949" t="s">
        <v>16718</v>
      </c>
      <c r="BB949" t="s">
        <v>15709</v>
      </c>
      <c r="BD949" t="s">
        <v>72</v>
      </c>
      <c r="BG949" t="s">
        <v>16719</v>
      </c>
    </row>
    <row r="950" spans="1:59" x14ac:dyDescent="0.2">
      <c r="A950" s="1">
        <v>42618.942418981482</v>
      </c>
      <c r="B950" t="s">
        <v>1862</v>
      </c>
      <c r="C950" t="s">
        <v>16720</v>
      </c>
      <c r="D950" t="str">
        <f>VLOOKUP(deactivate_assem[[#This Row],[Full Name]],assembly_staff_import[],1,0)</f>
        <v>Jordan A Lesser</v>
      </c>
      <c r="L950" t="s">
        <v>16690</v>
      </c>
      <c r="M950" t="s">
        <v>16691</v>
      </c>
      <c r="N950" t="s">
        <v>168</v>
      </c>
      <c r="T950" t="s">
        <v>16721</v>
      </c>
      <c r="V950" t="s">
        <v>16722</v>
      </c>
      <c r="AH950" t="s">
        <v>65</v>
      </c>
      <c r="AI950" t="s">
        <v>10913</v>
      </c>
      <c r="AL950" t="s">
        <v>67</v>
      </c>
      <c r="AY950" t="s">
        <v>16723</v>
      </c>
      <c r="AZ950" t="s">
        <v>16724</v>
      </c>
      <c r="BA950" t="s">
        <v>16725</v>
      </c>
      <c r="BB950" t="s">
        <v>12964</v>
      </c>
      <c r="BD950" t="s">
        <v>72</v>
      </c>
      <c r="BG950" t="s">
        <v>16726</v>
      </c>
    </row>
    <row r="951" spans="1:59" x14ac:dyDescent="0.2">
      <c r="A951" s="1">
        <v>42618.942418981482</v>
      </c>
      <c r="B951" t="s">
        <v>1862</v>
      </c>
      <c r="C951" t="s">
        <v>16727</v>
      </c>
      <c r="D951" t="e">
        <f>VLOOKUP(deactivate_assem[[#This Row],[Full Name]],assembly_staff_import[],1,0)</f>
        <v>#N/A</v>
      </c>
      <c r="M951" t="s">
        <v>10958</v>
      </c>
      <c r="V951" t="s">
        <v>3154</v>
      </c>
      <c r="AH951" t="s">
        <v>65</v>
      </c>
      <c r="AI951" t="s">
        <v>10913</v>
      </c>
      <c r="AL951" t="s">
        <v>1237</v>
      </c>
      <c r="AY951" t="s">
        <v>16728</v>
      </c>
      <c r="AZ951" t="s">
        <v>16729</v>
      </c>
      <c r="BA951" t="s">
        <v>16730</v>
      </c>
      <c r="BB951" t="s">
        <v>116</v>
      </c>
      <c r="BD951" t="s">
        <v>72</v>
      </c>
      <c r="BG951" t="s">
        <v>16731</v>
      </c>
    </row>
    <row r="952" spans="1:59" x14ac:dyDescent="0.2">
      <c r="A952" s="1">
        <v>42618.942418981482</v>
      </c>
      <c r="B952" t="s">
        <v>1862</v>
      </c>
      <c r="C952" t="s">
        <v>16732</v>
      </c>
      <c r="D952" t="str">
        <f>VLOOKUP(deactivate_assem[[#This Row],[Full Name]],assembly_staff_import[],1,0)</f>
        <v>Brian T Finnegan</v>
      </c>
      <c r="L952" t="s">
        <v>12424</v>
      </c>
      <c r="M952" t="s">
        <v>12425</v>
      </c>
      <c r="N952" t="s">
        <v>63</v>
      </c>
      <c r="T952" t="s">
        <v>16733</v>
      </c>
      <c r="V952" t="s">
        <v>16704</v>
      </c>
      <c r="AH952" t="s">
        <v>65</v>
      </c>
      <c r="AI952" t="s">
        <v>10913</v>
      </c>
      <c r="AL952" t="s">
        <v>67</v>
      </c>
      <c r="AY952" t="s">
        <v>16734</v>
      </c>
      <c r="AZ952" t="s">
        <v>2776</v>
      </c>
      <c r="BA952" t="s">
        <v>1080</v>
      </c>
      <c r="BB952" t="s">
        <v>236</v>
      </c>
      <c r="BD952" t="s">
        <v>72</v>
      </c>
      <c r="BG952" t="s">
        <v>16735</v>
      </c>
    </row>
    <row r="953" spans="1:59" x14ac:dyDescent="0.2">
      <c r="A953" s="1">
        <v>42618.942418981482</v>
      </c>
      <c r="B953" t="s">
        <v>1862</v>
      </c>
      <c r="C953" t="s">
        <v>16736</v>
      </c>
      <c r="D953" t="str">
        <f>VLOOKUP(deactivate_assem[[#This Row],[Full Name]],assembly_staff_import[],1,0)</f>
        <v>William G Oak</v>
      </c>
      <c r="M953" t="s">
        <v>11094</v>
      </c>
      <c r="T953" t="s">
        <v>16737</v>
      </c>
      <c r="V953" t="s">
        <v>16738</v>
      </c>
      <c r="AH953" t="s">
        <v>65</v>
      </c>
      <c r="AI953" t="s">
        <v>10913</v>
      </c>
      <c r="AL953" t="s">
        <v>1237</v>
      </c>
      <c r="AY953" t="s">
        <v>16739</v>
      </c>
      <c r="AZ953" t="s">
        <v>16740</v>
      </c>
      <c r="BA953" t="s">
        <v>16741</v>
      </c>
      <c r="BB953" t="s">
        <v>16742</v>
      </c>
      <c r="BD953" t="s">
        <v>72</v>
      </c>
      <c r="BG953" t="s">
        <v>16743</v>
      </c>
    </row>
    <row r="954" spans="1:59" x14ac:dyDescent="0.2">
      <c r="A954" s="1">
        <v>42618.942418981482</v>
      </c>
      <c r="B954" t="s">
        <v>1862</v>
      </c>
      <c r="C954" t="s">
        <v>16744</v>
      </c>
      <c r="D954" t="str">
        <f>VLOOKUP(deactivate_assem[[#This Row],[Full Name]],assembly_staff_import[],1,0)</f>
        <v>Hong Mei</v>
      </c>
      <c r="M954" t="s">
        <v>11348</v>
      </c>
      <c r="T954" t="s">
        <v>16745</v>
      </c>
      <c r="V954" t="s">
        <v>16746</v>
      </c>
      <c r="AH954" t="s">
        <v>65</v>
      </c>
      <c r="AI954" t="s">
        <v>10913</v>
      </c>
      <c r="AL954" t="s">
        <v>1237</v>
      </c>
      <c r="AY954" t="s">
        <v>16747</v>
      </c>
      <c r="AZ954" t="s">
        <v>12414</v>
      </c>
      <c r="BA954" t="s">
        <v>16748</v>
      </c>
      <c r="BB954" t="s">
        <v>12337</v>
      </c>
      <c r="BD954" t="s">
        <v>72</v>
      </c>
      <c r="BG954" t="s">
        <v>16749</v>
      </c>
    </row>
    <row r="955" spans="1:59" x14ac:dyDescent="0.2">
      <c r="A955" s="1">
        <v>42618.942418981482</v>
      </c>
      <c r="B955" t="s">
        <v>1862</v>
      </c>
      <c r="C955" t="s">
        <v>16750</v>
      </c>
      <c r="D955" t="str">
        <f>VLOOKUP(deactivate_assem[[#This Row],[Full Name]],assembly_staff_import[],1,0)</f>
        <v>Matthew J Covucci</v>
      </c>
      <c r="L955" t="s">
        <v>11228</v>
      </c>
      <c r="M955" t="s">
        <v>11229</v>
      </c>
      <c r="N955" t="s">
        <v>63</v>
      </c>
      <c r="T955" t="s">
        <v>16751</v>
      </c>
      <c r="V955" t="s">
        <v>16752</v>
      </c>
      <c r="AH955" t="s">
        <v>65</v>
      </c>
      <c r="AI955" t="s">
        <v>10913</v>
      </c>
      <c r="AL955" t="s">
        <v>67</v>
      </c>
      <c r="AY955" t="s">
        <v>16753</v>
      </c>
      <c r="AZ955" t="s">
        <v>7553</v>
      </c>
      <c r="BA955" t="s">
        <v>16754</v>
      </c>
      <c r="BB955" t="s">
        <v>236</v>
      </c>
      <c r="BD955" t="s">
        <v>72</v>
      </c>
      <c r="BG955" t="s">
        <v>16755</v>
      </c>
    </row>
    <row r="956" spans="1:59" x14ac:dyDescent="0.2">
      <c r="A956" s="1">
        <v>42618.942418981482</v>
      </c>
      <c r="B956" t="s">
        <v>1862</v>
      </c>
      <c r="C956" t="s">
        <v>16756</v>
      </c>
      <c r="D956" t="str">
        <f>VLOOKUP(deactivate_assem[[#This Row],[Full Name]],assembly_staff_import[],1,0)</f>
        <v>Amanda E Seres</v>
      </c>
      <c r="L956" t="s">
        <v>10949</v>
      </c>
      <c r="M956" t="s">
        <v>10950</v>
      </c>
      <c r="N956" t="s">
        <v>63</v>
      </c>
      <c r="T956" t="s">
        <v>16757</v>
      </c>
      <c r="V956" t="s">
        <v>16758</v>
      </c>
      <c r="AH956" t="s">
        <v>65</v>
      </c>
      <c r="AI956" t="s">
        <v>10913</v>
      </c>
      <c r="AL956" t="s">
        <v>67</v>
      </c>
      <c r="AY956" t="s">
        <v>16759</v>
      </c>
      <c r="AZ956" t="s">
        <v>2503</v>
      </c>
      <c r="BA956" t="s">
        <v>16760</v>
      </c>
      <c r="BB956" t="s">
        <v>11503</v>
      </c>
      <c r="BD956" t="s">
        <v>72</v>
      </c>
      <c r="BG956" t="s">
        <v>16761</v>
      </c>
    </row>
    <row r="957" spans="1:59" x14ac:dyDescent="0.2">
      <c r="A957" s="1">
        <v>42618.942407407398</v>
      </c>
      <c r="B957" t="s">
        <v>1862</v>
      </c>
      <c r="C957" t="s">
        <v>16762</v>
      </c>
      <c r="D957" t="e">
        <f>VLOOKUP(deactivate_assem[[#This Row],[Full Name]],assembly_staff_import[],1,0)</f>
        <v>#N/A</v>
      </c>
      <c r="M957" t="s">
        <v>10958</v>
      </c>
      <c r="V957" t="s">
        <v>3154</v>
      </c>
      <c r="AH957" t="s">
        <v>65</v>
      </c>
      <c r="AI957" t="s">
        <v>10913</v>
      </c>
      <c r="AL957" t="s">
        <v>1237</v>
      </c>
      <c r="AY957" t="s">
        <v>16763</v>
      </c>
      <c r="AZ957" t="s">
        <v>16764</v>
      </c>
      <c r="BA957" t="s">
        <v>855</v>
      </c>
      <c r="BB957" t="s">
        <v>116</v>
      </c>
      <c r="BD957" t="s">
        <v>72</v>
      </c>
      <c r="BG957" t="s">
        <v>16765</v>
      </c>
    </row>
    <row r="958" spans="1:59" x14ac:dyDescent="0.2">
      <c r="A958" s="1">
        <v>42618.942407407398</v>
      </c>
      <c r="B958" t="s">
        <v>1862</v>
      </c>
      <c r="C958" t="s">
        <v>16766</v>
      </c>
      <c r="D958" t="str">
        <f>VLOOKUP(deactivate_assem[[#This Row],[Full Name]],assembly_staff_import[],1,0)</f>
        <v>Sandra L Miller-Pangman</v>
      </c>
      <c r="M958" t="s">
        <v>11094</v>
      </c>
      <c r="T958" t="s">
        <v>16767</v>
      </c>
      <c r="V958" t="s">
        <v>16345</v>
      </c>
      <c r="AH958" t="s">
        <v>65</v>
      </c>
      <c r="AI958" t="s">
        <v>10913</v>
      </c>
      <c r="AL958" t="s">
        <v>1237</v>
      </c>
      <c r="AY958" t="s">
        <v>16768</v>
      </c>
      <c r="AZ958" t="s">
        <v>14584</v>
      </c>
      <c r="BA958" t="s">
        <v>16769</v>
      </c>
      <c r="BB958" t="s">
        <v>11099</v>
      </c>
      <c r="BD958" t="s">
        <v>72</v>
      </c>
      <c r="BG958" t="s">
        <v>16770</v>
      </c>
    </row>
    <row r="959" spans="1:59" x14ac:dyDescent="0.2">
      <c r="A959" s="1">
        <v>42618.942407407398</v>
      </c>
      <c r="B959" t="s">
        <v>1862</v>
      </c>
      <c r="C959" t="s">
        <v>16771</v>
      </c>
      <c r="D959" t="str">
        <f>VLOOKUP(deactivate_assem[[#This Row],[Full Name]],assembly_staff_import[],1,0)</f>
        <v>Mark A Mclean</v>
      </c>
      <c r="M959" t="s">
        <v>11348</v>
      </c>
      <c r="T959" t="s">
        <v>16772</v>
      </c>
      <c r="V959" t="s">
        <v>16773</v>
      </c>
      <c r="AH959" t="s">
        <v>65</v>
      </c>
      <c r="AI959" t="s">
        <v>10913</v>
      </c>
      <c r="AL959" t="s">
        <v>1237</v>
      </c>
      <c r="AY959" t="s">
        <v>16774</v>
      </c>
      <c r="AZ959" t="s">
        <v>4141</v>
      </c>
      <c r="BA959" t="s">
        <v>16775</v>
      </c>
      <c r="BB959" t="s">
        <v>16776</v>
      </c>
      <c r="BD959" t="s">
        <v>72</v>
      </c>
      <c r="BG959" t="s">
        <v>16777</v>
      </c>
    </row>
    <row r="960" spans="1:59" x14ac:dyDescent="0.2">
      <c r="A960" s="1">
        <v>42618.942407407398</v>
      </c>
      <c r="B960" t="s">
        <v>1862</v>
      </c>
      <c r="C960" t="s">
        <v>16778</v>
      </c>
      <c r="D960" t="e">
        <f>VLOOKUP(deactivate_assem[[#This Row],[Full Name]],assembly_staff_import[],1,0)</f>
        <v>#N/A</v>
      </c>
      <c r="L960" t="s">
        <v>12637</v>
      </c>
      <c r="M960" t="s">
        <v>16779</v>
      </c>
      <c r="N960" t="s">
        <v>168</v>
      </c>
      <c r="V960" t="s">
        <v>16780</v>
      </c>
      <c r="AH960" t="s">
        <v>65</v>
      </c>
      <c r="AI960" t="s">
        <v>10913</v>
      </c>
      <c r="AL960" t="s">
        <v>67</v>
      </c>
      <c r="AY960" t="s">
        <v>16781</v>
      </c>
      <c r="AZ960" t="s">
        <v>12741</v>
      </c>
      <c r="BA960" t="s">
        <v>16782</v>
      </c>
      <c r="BB960" t="s">
        <v>12415</v>
      </c>
      <c r="BD960" t="s">
        <v>72</v>
      </c>
      <c r="BG960" t="s">
        <v>16783</v>
      </c>
    </row>
    <row r="961" spans="1:59" x14ac:dyDescent="0.2">
      <c r="A961" s="1">
        <v>42618.942407407398</v>
      </c>
      <c r="B961" t="s">
        <v>1862</v>
      </c>
      <c r="C961" t="s">
        <v>16784</v>
      </c>
      <c r="D961" t="str">
        <f>VLOOKUP(deactivate_assem[[#This Row],[Full Name]],assembly_staff_import[],1,0)</f>
        <v>Nancy A Johnston</v>
      </c>
      <c r="L961" t="s">
        <v>14075</v>
      </c>
      <c r="M961" t="s">
        <v>14076</v>
      </c>
      <c r="N961" t="s">
        <v>63</v>
      </c>
      <c r="T961" t="s">
        <v>16785</v>
      </c>
      <c r="V961" t="s">
        <v>16786</v>
      </c>
      <c r="AH961" t="s">
        <v>65</v>
      </c>
      <c r="AI961" t="s">
        <v>10913</v>
      </c>
      <c r="AL961" t="s">
        <v>67</v>
      </c>
      <c r="AM961" t="s">
        <v>68</v>
      </c>
      <c r="AY961" t="s">
        <v>16787</v>
      </c>
      <c r="AZ961" t="s">
        <v>5410</v>
      </c>
      <c r="BA961" t="s">
        <v>16788</v>
      </c>
      <c r="BB961" t="s">
        <v>236</v>
      </c>
      <c r="BD961" t="s">
        <v>72</v>
      </c>
      <c r="BG961" t="s">
        <v>16789</v>
      </c>
    </row>
    <row r="962" spans="1:59" x14ac:dyDescent="0.2">
      <c r="A962" s="1">
        <v>42618.942407407398</v>
      </c>
      <c r="B962" t="s">
        <v>1862</v>
      </c>
      <c r="C962" t="s">
        <v>16790</v>
      </c>
      <c r="D962" t="str">
        <f>VLOOKUP(deactivate_assem[[#This Row],[Full Name]],assembly_staff_import[],1,0)</f>
        <v>Thomas G Mccaffrey</v>
      </c>
      <c r="M962" t="s">
        <v>11348</v>
      </c>
      <c r="T962" t="s">
        <v>16791</v>
      </c>
      <c r="V962" t="s">
        <v>16792</v>
      </c>
      <c r="AH962" t="s">
        <v>65</v>
      </c>
      <c r="AI962" t="s">
        <v>10913</v>
      </c>
      <c r="AL962" t="s">
        <v>1237</v>
      </c>
      <c r="AY962" t="s">
        <v>16793</v>
      </c>
      <c r="AZ962" t="s">
        <v>16794</v>
      </c>
      <c r="BA962" t="s">
        <v>12156</v>
      </c>
      <c r="BB962" t="s">
        <v>16795</v>
      </c>
      <c r="BD962" t="s">
        <v>72</v>
      </c>
      <c r="BG962" t="s">
        <v>16796</v>
      </c>
    </row>
    <row r="963" spans="1:59" x14ac:dyDescent="0.2">
      <c r="A963" s="1">
        <v>42618.942395833343</v>
      </c>
      <c r="B963" t="s">
        <v>1862</v>
      </c>
      <c r="C963" t="s">
        <v>16797</v>
      </c>
      <c r="D963" t="e">
        <f>VLOOKUP(deactivate_assem[[#This Row],[Full Name]],assembly_staff_import[],1,0)</f>
        <v>#N/A</v>
      </c>
      <c r="M963" t="s">
        <v>11094</v>
      </c>
      <c r="V963" t="s">
        <v>16798</v>
      </c>
      <c r="AH963" t="s">
        <v>65</v>
      </c>
      <c r="AI963" t="s">
        <v>10913</v>
      </c>
      <c r="AL963" t="s">
        <v>1237</v>
      </c>
      <c r="AY963" t="s">
        <v>16799</v>
      </c>
      <c r="AZ963" t="s">
        <v>14090</v>
      </c>
      <c r="BA963" t="s">
        <v>16800</v>
      </c>
      <c r="BB963" t="s">
        <v>14092</v>
      </c>
      <c r="BD963" t="s">
        <v>72</v>
      </c>
      <c r="BG963" t="s">
        <v>16801</v>
      </c>
    </row>
    <row r="964" spans="1:59" x14ac:dyDescent="0.2">
      <c r="A964" s="1">
        <v>42618.942395833343</v>
      </c>
      <c r="B964" t="s">
        <v>1862</v>
      </c>
      <c r="C964" t="s">
        <v>16802</v>
      </c>
      <c r="D964" t="str">
        <f>VLOOKUP(deactivate_assem[[#This Row],[Full Name]],assembly_staff_import[],1,0)</f>
        <v>Maria M Homan</v>
      </c>
      <c r="L964" t="s">
        <v>14075</v>
      </c>
      <c r="M964" t="s">
        <v>14076</v>
      </c>
      <c r="N964" t="s">
        <v>63</v>
      </c>
      <c r="T964" t="s">
        <v>16803</v>
      </c>
      <c r="V964" t="s">
        <v>16786</v>
      </c>
      <c r="AH964" t="s">
        <v>65</v>
      </c>
      <c r="AI964" t="s">
        <v>10913</v>
      </c>
      <c r="AL964" t="s">
        <v>67</v>
      </c>
      <c r="AY964" t="s">
        <v>16804</v>
      </c>
      <c r="AZ964" t="s">
        <v>12256</v>
      </c>
      <c r="BA964" t="s">
        <v>16805</v>
      </c>
      <c r="BB964" t="s">
        <v>11033</v>
      </c>
      <c r="BD964" t="s">
        <v>72</v>
      </c>
      <c r="BG964" t="s">
        <v>16806</v>
      </c>
    </row>
    <row r="965" spans="1:59" x14ac:dyDescent="0.2">
      <c r="A965" s="1">
        <v>42618.942395833343</v>
      </c>
      <c r="B965" t="s">
        <v>1862</v>
      </c>
      <c r="C965" t="s">
        <v>16807</v>
      </c>
      <c r="D965" t="e">
        <f>VLOOKUP(deactivate_assem[[#This Row],[Full Name]],assembly_staff_import[],1,0)</f>
        <v>#N/A</v>
      </c>
      <c r="L965" t="s">
        <v>12637</v>
      </c>
      <c r="M965" t="s">
        <v>16779</v>
      </c>
      <c r="N965" t="s">
        <v>63</v>
      </c>
      <c r="V965" t="s">
        <v>16808</v>
      </c>
      <c r="AH965" t="s">
        <v>65</v>
      </c>
      <c r="AI965" t="s">
        <v>10913</v>
      </c>
      <c r="AL965" t="s">
        <v>67</v>
      </c>
      <c r="AY965" t="s">
        <v>16809</v>
      </c>
      <c r="AZ965" t="s">
        <v>16810</v>
      </c>
      <c r="BA965" t="s">
        <v>1005</v>
      </c>
      <c r="BB965" t="s">
        <v>714</v>
      </c>
      <c r="BD965" t="s">
        <v>72</v>
      </c>
      <c r="BG965" t="s">
        <v>16811</v>
      </c>
    </row>
    <row r="966" spans="1:59" x14ac:dyDescent="0.2">
      <c r="A966" s="1">
        <v>42618.942395833343</v>
      </c>
      <c r="B966" t="s">
        <v>1862</v>
      </c>
      <c r="C966" t="s">
        <v>16812</v>
      </c>
      <c r="D966" t="e">
        <f>VLOOKUP(deactivate_assem[[#This Row],[Full Name]],assembly_staff_import[],1,0)</f>
        <v>#N/A</v>
      </c>
      <c r="M966" t="s">
        <v>10958</v>
      </c>
      <c r="V966" t="s">
        <v>3154</v>
      </c>
      <c r="AH966" t="s">
        <v>65</v>
      </c>
      <c r="AI966" t="s">
        <v>10913</v>
      </c>
      <c r="AL966" t="s">
        <v>1237</v>
      </c>
      <c r="AY966" t="s">
        <v>16813</v>
      </c>
      <c r="AZ966" t="s">
        <v>16814</v>
      </c>
      <c r="BA966" t="s">
        <v>855</v>
      </c>
      <c r="BB966" t="s">
        <v>116</v>
      </c>
      <c r="BD966" t="s">
        <v>72</v>
      </c>
      <c r="BG966" t="s">
        <v>16815</v>
      </c>
    </row>
    <row r="967" spans="1:59" x14ac:dyDescent="0.2">
      <c r="A967" s="1">
        <v>42618.942395833343</v>
      </c>
      <c r="B967" t="s">
        <v>1862</v>
      </c>
      <c r="C967" t="s">
        <v>16816</v>
      </c>
      <c r="D967" t="str">
        <f>VLOOKUP(deactivate_assem[[#This Row],[Full Name]],assembly_staff_import[],1,0)</f>
        <v>Dennis A Mauro</v>
      </c>
      <c r="M967" t="s">
        <v>11348</v>
      </c>
      <c r="T967" t="s">
        <v>16817</v>
      </c>
      <c r="V967" t="s">
        <v>16818</v>
      </c>
      <c r="AH967" t="s">
        <v>65</v>
      </c>
      <c r="AI967" t="s">
        <v>10913</v>
      </c>
      <c r="AL967" t="s">
        <v>1237</v>
      </c>
      <c r="AY967" t="s">
        <v>16819</v>
      </c>
      <c r="AZ967" t="s">
        <v>16820</v>
      </c>
      <c r="BA967" t="s">
        <v>16821</v>
      </c>
      <c r="BB967" t="s">
        <v>16822</v>
      </c>
      <c r="BD967" t="s">
        <v>72</v>
      </c>
      <c r="BG967" t="s">
        <v>16823</v>
      </c>
    </row>
    <row r="968" spans="1:59" x14ac:dyDescent="0.2">
      <c r="A968" s="1">
        <v>42618.942395833343</v>
      </c>
      <c r="B968" t="s">
        <v>1862</v>
      </c>
      <c r="C968" t="s">
        <v>16824</v>
      </c>
      <c r="D968" t="str">
        <f>VLOOKUP(deactivate_assem[[#This Row],[Full Name]],assembly_staff_import[],1,0)</f>
        <v>Ivan L Nedds</v>
      </c>
      <c r="L968" t="s">
        <v>13212</v>
      </c>
      <c r="M968" t="s">
        <v>13213</v>
      </c>
      <c r="N968" t="s">
        <v>63</v>
      </c>
      <c r="T968" t="s">
        <v>16825</v>
      </c>
      <c r="V968" t="s">
        <v>16826</v>
      </c>
      <c r="AH968" t="s">
        <v>65</v>
      </c>
      <c r="AI968" t="s">
        <v>10913</v>
      </c>
      <c r="AL968" t="s">
        <v>67</v>
      </c>
      <c r="AY968" t="s">
        <v>16827</v>
      </c>
      <c r="AZ968" t="s">
        <v>16828</v>
      </c>
      <c r="BA968" t="s">
        <v>16829</v>
      </c>
      <c r="BB968" t="s">
        <v>426</v>
      </c>
      <c r="BD968" t="s">
        <v>72</v>
      </c>
      <c r="BG968" t="s">
        <v>16830</v>
      </c>
    </row>
    <row r="969" spans="1:59" x14ac:dyDescent="0.2">
      <c r="A969" s="1">
        <v>42618.942395833343</v>
      </c>
      <c r="B969" t="s">
        <v>1862</v>
      </c>
      <c r="C969" t="s">
        <v>16831</v>
      </c>
      <c r="D969" t="str">
        <f>VLOOKUP(deactivate_assem[[#This Row],[Full Name]],assembly_staff_import[],1,0)</f>
        <v>Catherine A Draper</v>
      </c>
      <c r="L969" t="s">
        <v>14075</v>
      </c>
      <c r="M969" t="s">
        <v>14076</v>
      </c>
      <c r="N969" t="s">
        <v>63</v>
      </c>
      <c r="T969" t="s">
        <v>16832</v>
      </c>
      <c r="V969" t="s">
        <v>16786</v>
      </c>
      <c r="AH969" t="s">
        <v>65</v>
      </c>
      <c r="AI969" t="s">
        <v>10913</v>
      </c>
      <c r="AL969" t="s">
        <v>67</v>
      </c>
      <c r="AY969" t="s">
        <v>16833</v>
      </c>
      <c r="AZ969" t="s">
        <v>15116</v>
      </c>
      <c r="BA969" t="s">
        <v>16834</v>
      </c>
      <c r="BB969" t="s">
        <v>11033</v>
      </c>
      <c r="BD969" t="s">
        <v>72</v>
      </c>
      <c r="BG969" t="s">
        <v>16835</v>
      </c>
    </row>
    <row r="970" spans="1:59" x14ac:dyDescent="0.2">
      <c r="A970" s="1">
        <v>42618.942395833343</v>
      </c>
      <c r="B970" t="s">
        <v>1862</v>
      </c>
      <c r="C970" t="s">
        <v>16836</v>
      </c>
      <c r="D970" t="e">
        <f>VLOOKUP(deactivate_assem[[#This Row],[Full Name]],assembly_staff_import[],1,0)</f>
        <v>#N/A</v>
      </c>
      <c r="M970" t="s">
        <v>11094</v>
      </c>
      <c r="V970" t="s">
        <v>16837</v>
      </c>
      <c r="AH970" t="s">
        <v>65</v>
      </c>
      <c r="AI970" t="s">
        <v>10913</v>
      </c>
      <c r="AL970" t="s">
        <v>1237</v>
      </c>
      <c r="AY970" t="s">
        <v>16838</v>
      </c>
      <c r="AZ970" t="s">
        <v>8470</v>
      </c>
      <c r="BA970" t="s">
        <v>16839</v>
      </c>
      <c r="BB970" t="s">
        <v>16840</v>
      </c>
      <c r="BD970" t="s">
        <v>72</v>
      </c>
      <c r="BG970" t="s">
        <v>16841</v>
      </c>
    </row>
    <row r="971" spans="1:59" x14ac:dyDescent="0.2">
      <c r="A971" s="1">
        <v>42618.942384259259</v>
      </c>
      <c r="B971" t="s">
        <v>1862</v>
      </c>
      <c r="C971" t="s">
        <v>16842</v>
      </c>
      <c r="D971" t="str">
        <f>VLOOKUP(deactivate_assem[[#This Row],[Full Name]],assembly_staff_import[],1,0)</f>
        <v>Karl J Jr Simmeth Jr</v>
      </c>
      <c r="L971" t="s">
        <v>13320</v>
      </c>
      <c r="M971" t="s">
        <v>13321</v>
      </c>
      <c r="N971" t="s">
        <v>63</v>
      </c>
      <c r="T971" t="s">
        <v>16843</v>
      </c>
      <c r="V971" t="s">
        <v>16844</v>
      </c>
      <c r="AH971" t="s">
        <v>65</v>
      </c>
      <c r="AI971" t="s">
        <v>10913</v>
      </c>
      <c r="AL971" t="s">
        <v>67</v>
      </c>
      <c r="AY971" t="s">
        <v>16845</v>
      </c>
      <c r="AZ971" t="s">
        <v>16846</v>
      </c>
      <c r="BA971" t="s">
        <v>16847</v>
      </c>
      <c r="BB971" t="s">
        <v>426</v>
      </c>
      <c r="BD971" t="s">
        <v>72</v>
      </c>
      <c r="BG971" t="s">
        <v>16848</v>
      </c>
    </row>
    <row r="972" spans="1:59" x14ac:dyDescent="0.2">
      <c r="A972" s="1">
        <v>42618.942384259259</v>
      </c>
      <c r="B972" t="s">
        <v>1862</v>
      </c>
      <c r="C972" t="s">
        <v>16849</v>
      </c>
      <c r="D972" t="str">
        <f>VLOOKUP(deactivate_assem[[#This Row],[Full Name]],assembly_staff_import[],1,0)</f>
        <v>Izam M Izzadeen</v>
      </c>
      <c r="M972" t="s">
        <v>11162</v>
      </c>
      <c r="T972" t="s">
        <v>16850</v>
      </c>
      <c r="V972" t="s">
        <v>3154</v>
      </c>
      <c r="AH972" t="s">
        <v>65</v>
      </c>
      <c r="AI972" t="s">
        <v>10913</v>
      </c>
      <c r="AL972" t="s">
        <v>1237</v>
      </c>
      <c r="AY972" t="s">
        <v>16851</v>
      </c>
      <c r="AZ972" t="s">
        <v>16852</v>
      </c>
      <c r="BA972" t="s">
        <v>16853</v>
      </c>
      <c r="BB972" t="s">
        <v>11167</v>
      </c>
      <c r="BD972" t="s">
        <v>72</v>
      </c>
      <c r="BG972" t="s">
        <v>16854</v>
      </c>
    </row>
    <row r="973" spans="1:59" x14ac:dyDescent="0.2">
      <c r="A973" s="1">
        <v>42618.942384259259</v>
      </c>
      <c r="B973" t="s">
        <v>1862</v>
      </c>
      <c r="C973" t="s">
        <v>16855</v>
      </c>
      <c r="D973" t="e">
        <f>VLOOKUP(deactivate_assem[[#This Row],[Full Name]],assembly_staff_import[],1,0)</f>
        <v>#N/A</v>
      </c>
      <c r="L973" t="s">
        <v>13212</v>
      </c>
      <c r="M973" t="s">
        <v>16856</v>
      </c>
      <c r="N973" t="s">
        <v>63</v>
      </c>
      <c r="V973" t="s">
        <v>16826</v>
      </c>
      <c r="AH973" t="s">
        <v>65</v>
      </c>
      <c r="AI973" t="s">
        <v>10913</v>
      </c>
      <c r="AL973" t="s">
        <v>67</v>
      </c>
      <c r="AY973" t="s">
        <v>16857</v>
      </c>
      <c r="AZ973" t="s">
        <v>16858</v>
      </c>
      <c r="BA973" t="s">
        <v>16859</v>
      </c>
      <c r="BB973" t="s">
        <v>426</v>
      </c>
      <c r="BD973" t="s">
        <v>72</v>
      </c>
      <c r="BG973" t="s">
        <v>16860</v>
      </c>
    </row>
    <row r="974" spans="1:59" x14ac:dyDescent="0.2">
      <c r="A974" s="1">
        <v>42618.942384259259</v>
      </c>
      <c r="B974" t="s">
        <v>1862</v>
      </c>
      <c r="C974" t="s">
        <v>16861</v>
      </c>
      <c r="D974" t="str">
        <f>VLOOKUP(deactivate_assem[[#This Row],[Full Name]],assembly_staff_import[],1,0)</f>
        <v>Edward O Johnson</v>
      </c>
      <c r="M974" t="s">
        <v>11094</v>
      </c>
      <c r="T974" t="s">
        <v>16862</v>
      </c>
      <c r="V974" t="s">
        <v>16863</v>
      </c>
      <c r="AH974" t="s">
        <v>65</v>
      </c>
      <c r="AI974" t="s">
        <v>10913</v>
      </c>
      <c r="AL974" t="s">
        <v>1237</v>
      </c>
      <c r="AY974" t="s">
        <v>16864</v>
      </c>
      <c r="AZ974" t="s">
        <v>16865</v>
      </c>
      <c r="BA974" t="s">
        <v>855</v>
      </c>
      <c r="BB974" t="s">
        <v>16866</v>
      </c>
      <c r="BD974" t="s">
        <v>72</v>
      </c>
      <c r="BG974" t="s">
        <v>16867</v>
      </c>
    </row>
    <row r="975" spans="1:59" x14ac:dyDescent="0.2">
      <c r="A975" s="1">
        <v>42618.942372685182</v>
      </c>
      <c r="B975" t="s">
        <v>1862</v>
      </c>
      <c r="C975" t="s">
        <v>16868</v>
      </c>
      <c r="D975" t="e">
        <f>VLOOKUP(deactivate_assem[[#This Row],[Full Name]],assembly_staff_import[],1,0)</f>
        <v>#N/A</v>
      </c>
      <c r="L975" t="s">
        <v>13320</v>
      </c>
      <c r="M975" t="s">
        <v>16869</v>
      </c>
      <c r="N975" t="s">
        <v>63</v>
      </c>
      <c r="V975" t="s">
        <v>16844</v>
      </c>
      <c r="AH975" t="s">
        <v>65</v>
      </c>
      <c r="AI975" t="s">
        <v>10913</v>
      </c>
      <c r="AL975" t="s">
        <v>67</v>
      </c>
      <c r="AY975" t="s">
        <v>16870</v>
      </c>
      <c r="AZ975" t="s">
        <v>16871</v>
      </c>
      <c r="BA975" t="s">
        <v>5124</v>
      </c>
      <c r="BB975" t="s">
        <v>426</v>
      </c>
      <c r="BD975" t="s">
        <v>72</v>
      </c>
      <c r="BG975" t="s">
        <v>16872</v>
      </c>
    </row>
    <row r="976" spans="1:59" x14ac:dyDescent="0.2">
      <c r="A976" s="1">
        <v>42618.942372685182</v>
      </c>
      <c r="B976" t="s">
        <v>1862</v>
      </c>
      <c r="C976" t="s">
        <v>16873</v>
      </c>
      <c r="D976" t="e">
        <f>VLOOKUP(deactivate_assem[[#This Row],[Full Name]],assembly_staff_import[],1,0)</f>
        <v>#N/A</v>
      </c>
      <c r="M976" t="s">
        <v>16874</v>
      </c>
      <c r="V976" t="s">
        <v>16875</v>
      </c>
      <c r="AH976" t="s">
        <v>65</v>
      </c>
      <c r="AI976" t="s">
        <v>10913</v>
      </c>
      <c r="AL976" t="s">
        <v>1237</v>
      </c>
      <c r="AY976" t="s">
        <v>16876</v>
      </c>
      <c r="AZ976" t="s">
        <v>16877</v>
      </c>
      <c r="BA976" t="s">
        <v>4622</v>
      </c>
      <c r="BB976" t="s">
        <v>16878</v>
      </c>
      <c r="BD976" t="s">
        <v>72</v>
      </c>
      <c r="BG976" t="s">
        <v>16879</v>
      </c>
    </row>
    <row r="977" spans="1:59" x14ac:dyDescent="0.2">
      <c r="A977" s="1">
        <v>42618.942372685182</v>
      </c>
      <c r="B977" t="s">
        <v>1862</v>
      </c>
      <c r="C977" t="s">
        <v>16880</v>
      </c>
      <c r="D977" t="str">
        <f>VLOOKUP(deactivate_assem[[#This Row],[Full Name]],assembly_staff_import[],1,0)</f>
        <v>Jan E Hunziker</v>
      </c>
      <c r="M977" t="s">
        <v>11094</v>
      </c>
      <c r="T977" t="s">
        <v>16881</v>
      </c>
      <c r="V977" t="s">
        <v>16882</v>
      </c>
      <c r="AH977" t="s">
        <v>65</v>
      </c>
      <c r="AI977" t="s">
        <v>10913</v>
      </c>
      <c r="AL977" t="s">
        <v>1237</v>
      </c>
      <c r="AY977" t="s">
        <v>16883</v>
      </c>
      <c r="AZ977" t="s">
        <v>16884</v>
      </c>
      <c r="BA977" t="s">
        <v>16885</v>
      </c>
      <c r="BB977" t="s">
        <v>16866</v>
      </c>
      <c r="BD977" t="s">
        <v>72</v>
      </c>
      <c r="BG977" t="s">
        <v>16886</v>
      </c>
    </row>
    <row r="978" spans="1:59" x14ac:dyDescent="0.2">
      <c r="A978" s="1">
        <v>42618.942361111112</v>
      </c>
      <c r="B978" t="s">
        <v>1862</v>
      </c>
      <c r="C978" t="s">
        <v>16887</v>
      </c>
      <c r="D978" t="str">
        <f>VLOOKUP(deactivate_assem[[#This Row],[Full Name]],assembly_staff_import[],1,0)</f>
        <v>Karen B Blatt</v>
      </c>
      <c r="M978" t="s">
        <v>16888</v>
      </c>
      <c r="T978" t="s">
        <v>16889</v>
      </c>
      <c r="V978" t="s">
        <v>16890</v>
      </c>
      <c r="AH978" t="s">
        <v>65</v>
      </c>
      <c r="AI978" t="s">
        <v>10913</v>
      </c>
      <c r="AL978" t="s">
        <v>1237</v>
      </c>
      <c r="AY978" t="s">
        <v>16891</v>
      </c>
      <c r="AZ978" t="s">
        <v>16892</v>
      </c>
      <c r="BA978" t="s">
        <v>16893</v>
      </c>
      <c r="BB978" t="s">
        <v>16894</v>
      </c>
      <c r="BD978" t="s">
        <v>72</v>
      </c>
      <c r="BG978" t="s">
        <v>16895</v>
      </c>
    </row>
    <row r="979" spans="1:59" x14ac:dyDescent="0.2">
      <c r="A979" s="1">
        <v>42618.942361111112</v>
      </c>
      <c r="B979" t="s">
        <v>1862</v>
      </c>
      <c r="C979" t="s">
        <v>16896</v>
      </c>
      <c r="D979" t="e">
        <f>VLOOKUP(deactivate_assem[[#This Row],[Full Name]],assembly_staff_import[],1,0)</f>
        <v>#N/A</v>
      </c>
      <c r="L979" t="s">
        <v>13320</v>
      </c>
      <c r="M979" t="s">
        <v>16869</v>
      </c>
      <c r="N979" t="s">
        <v>63</v>
      </c>
      <c r="V979" t="s">
        <v>16897</v>
      </c>
      <c r="AH979" t="s">
        <v>65</v>
      </c>
      <c r="AI979" t="s">
        <v>10913</v>
      </c>
      <c r="AL979" t="s">
        <v>67</v>
      </c>
      <c r="AY979" t="s">
        <v>16898</v>
      </c>
      <c r="AZ979" t="s">
        <v>16899</v>
      </c>
      <c r="BA979" t="s">
        <v>8046</v>
      </c>
      <c r="BB979" t="s">
        <v>11249</v>
      </c>
      <c r="BD979" t="s">
        <v>72</v>
      </c>
      <c r="BG979" t="s">
        <v>16900</v>
      </c>
    </row>
    <row r="980" spans="1:59" x14ac:dyDescent="0.2">
      <c r="A980" s="1">
        <v>42618.942361111112</v>
      </c>
      <c r="B980" t="s">
        <v>1862</v>
      </c>
      <c r="C980" t="s">
        <v>16901</v>
      </c>
      <c r="D980" t="str">
        <f>VLOOKUP(deactivate_assem[[#This Row],[Full Name]],assembly_staff_import[],1,0)</f>
        <v>Sarah F Bormann</v>
      </c>
      <c r="L980" t="s">
        <v>16592</v>
      </c>
      <c r="M980" t="s">
        <v>16593</v>
      </c>
      <c r="N980" t="s">
        <v>63</v>
      </c>
      <c r="T980" t="s">
        <v>16902</v>
      </c>
      <c r="V980" t="s">
        <v>16595</v>
      </c>
      <c r="AH980" t="s">
        <v>65</v>
      </c>
      <c r="AI980" t="s">
        <v>10913</v>
      </c>
      <c r="AL980" t="s">
        <v>67</v>
      </c>
      <c r="AY980" t="s">
        <v>16903</v>
      </c>
      <c r="AZ980" t="s">
        <v>16904</v>
      </c>
      <c r="BA980" t="s">
        <v>16905</v>
      </c>
      <c r="BB980" t="s">
        <v>11972</v>
      </c>
      <c r="BD980" t="s">
        <v>72</v>
      </c>
      <c r="BG980" t="s">
        <v>16906</v>
      </c>
    </row>
    <row r="981" spans="1:59" x14ac:dyDescent="0.2">
      <c r="A981" s="1">
        <v>42618.942361111112</v>
      </c>
      <c r="B981" t="s">
        <v>1862</v>
      </c>
      <c r="C981" t="s">
        <v>16907</v>
      </c>
      <c r="D981" t="str">
        <f>VLOOKUP(deactivate_assem[[#This Row],[Full Name]],assembly_staff_import[],1,0)</f>
        <v>Donna M Zinno-Baybusky</v>
      </c>
      <c r="M981" t="s">
        <v>16908</v>
      </c>
      <c r="T981" t="s">
        <v>16909</v>
      </c>
      <c r="V981" t="s">
        <v>16890</v>
      </c>
      <c r="AH981" t="s">
        <v>65</v>
      </c>
      <c r="AI981" t="s">
        <v>10913</v>
      </c>
      <c r="AL981" t="s">
        <v>1237</v>
      </c>
      <c r="AY981" t="s">
        <v>16910</v>
      </c>
      <c r="AZ981" t="s">
        <v>5217</v>
      </c>
      <c r="BA981" t="s">
        <v>16911</v>
      </c>
      <c r="BB981" t="s">
        <v>16912</v>
      </c>
      <c r="BD981" t="s">
        <v>72</v>
      </c>
      <c r="BG981" t="s">
        <v>16913</v>
      </c>
    </row>
    <row r="982" spans="1:59" x14ac:dyDescent="0.2">
      <c r="A982" s="1">
        <v>42618.942361111112</v>
      </c>
      <c r="B982" t="s">
        <v>1862</v>
      </c>
      <c r="C982" t="s">
        <v>16914</v>
      </c>
      <c r="D982" t="e">
        <f>VLOOKUP(deactivate_assem[[#This Row],[Full Name]],assembly_staff_import[],1,0)</f>
        <v>#N/A</v>
      </c>
      <c r="L982" t="s">
        <v>12373</v>
      </c>
      <c r="M982" t="s">
        <v>16915</v>
      </c>
      <c r="N982" t="s">
        <v>63</v>
      </c>
      <c r="V982" t="s">
        <v>16916</v>
      </c>
      <c r="AH982" t="s">
        <v>65</v>
      </c>
      <c r="AI982" t="s">
        <v>10913</v>
      </c>
      <c r="AL982" t="s">
        <v>67</v>
      </c>
      <c r="AY982" t="s">
        <v>16917</v>
      </c>
      <c r="AZ982" t="s">
        <v>5652</v>
      </c>
      <c r="BA982" t="s">
        <v>16918</v>
      </c>
      <c r="BB982" t="s">
        <v>12284</v>
      </c>
      <c r="BD982" t="s">
        <v>72</v>
      </c>
      <c r="BG982" t="s">
        <v>16919</v>
      </c>
    </row>
    <row r="983" spans="1:59" x14ac:dyDescent="0.2">
      <c r="A983" s="1">
        <v>42618.942361111112</v>
      </c>
      <c r="B983" t="s">
        <v>1862</v>
      </c>
      <c r="C983" t="s">
        <v>16920</v>
      </c>
      <c r="D983" t="str">
        <f>VLOOKUP(deactivate_assem[[#This Row],[Full Name]],assembly_staff_import[],1,0)</f>
        <v>Anne-Marie G Weiss</v>
      </c>
      <c r="L983" t="s">
        <v>12767</v>
      </c>
      <c r="M983" t="s">
        <v>12768</v>
      </c>
      <c r="N983" t="s">
        <v>63</v>
      </c>
      <c r="T983" t="s">
        <v>16921</v>
      </c>
      <c r="V983" t="s">
        <v>16922</v>
      </c>
      <c r="AH983" t="s">
        <v>65</v>
      </c>
      <c r="AI983" t="s">
        <v>10913</v>
      </c>
      <c r="AL983" t="s">
        <v>67</v>
      </c>
      <c r="AY983" t="s">
        <v>16923</v>
      </c>
      <c r="AZ983" t="s">
        <v>16924</v>
      </c>
      <c r="BA983" t="s">
        <v>3904</v>
      </c>
      <c r="BB983" t="s">
        <v>13300</v>
      </c>
      <c r="BD983" t="s">
        <v>72</v>
      </c>
      <c r="BG983" t="s">
        <v>16925</v>
      </c>
    </row>
    <row r="984" spans="1:59" x14ac:dyDescent="0.2">
      <c r="A984" s="1">
        <v>42618.942361111112</v>
      </c>
      <c r="B984" t="s">
        <v>1862</v>
      </c>
      <c r="C984" t="s">
        <v>16926</v>
      </c>
      <c r="D984" t="e">
        <f>VLOOKUP(deactivate_assem[[#This Row],[Full Name]],assembly_staff_import[],1,0)</f>
        <v>#N/A</v>
      </c>
      <c r="L984" t="s">
        <v>12941</v>
      </c>
      <c r="M984" t="s">
        <v>16927</v>
      </c>
      <c r="N984" t="s">
        <v>63</v>
      </c>
      <c r="V984" t="s">
        <v>16928</v>
      </c>
      <c r="AH984" t="s">
        <v>65</v>
      </c>
      <c r="AI984" t="s">
        <v>10913</v>
      </c>
      <c r="AL984" t="s">
        <v>67</v>
      </c>
      <c r="AY984" t="s">
        <v>16929</v>
      </c>
      <c r="AZ984" t="s">
        <v>16930</v>
      </c>
      <c r="BA984" t="s">
        <v>2290</v>
      </c>
      <c r="BB984" t="s">
        <v>11033</v>
      </c>
      <c r="BD984" t="s">
        <v>72</v>
      </c>
      <c r="BG984" t="s">
        <v>16931</v>
      </c>
    </row>
    <row r="985" spans="1:59" x14ac:dyDescent="0.2">
      <c r="A985" s="1">
        <v>42618.942349537043</v>
      </c>
      <c r="B985" t="s">
        <v>1862</v>
      </c>
      <c r="C985" t="s">
        <v>16932</v>
      </c>
      <c r="D985" t="e">
        <f>VLOOKUP(deactivate_assem[[#This Row],[Full Name]],assembly_staff_import[],1,0)</f>
        <v>#N/A</v>
      </c>
      <c r="L985" t="s">
        <v>12767</v>
      </c>
      <c r="M985" t="s">
        <v>16933</v>
      </c>
      <c r="N985" t="s">
        <v>63</v>
      </c>
      <c r="V985" t="s">
        <v>16934</v>
      </c>
      <c r="AH985" t="s">
        <v>65</v>
      </c>
      <c r="AI985" t="s">
        <v>10913</v>
      </c>
      <c r="AL985" t="s">
        <v>67</v>
      </c>
      <c r="AY985" t="s">
        <v>16935</v>
      </c>
      <c r="AZ985" t="s">
        <v>16936</v>
      </c>
      <c r="BA985" t="s">
        <v>16937</v>
      </c>
      <c r="BB985" t="s">
        <v>13531</v>
      </c>
      <c r="BD985" t="s">
        <v>72</v>
      </c>
      <c r="BG985" t="s">
        <v>16938</v>
      </c>
    </row>
    <row r="986" spans="1:59" x14ac:dyDescent="0.2">
      <c r="A986" s="1">
        <v>42618.942349537043</v>
      </c>
      <c r="B986" t="s">
        <v>1862</v>
      </c>
      <c r="C986" t="s">
        <v>16939</v>
      </c>
      <c r="D986" t="str">
        <f>VLOOKUP(deactivate_assem[[#This Row],[Full Name]],assembly_staff_import[],1,0)</f>
        <v>Eric D Wienckowski</v>
      </c>
      <c r="M986" t="s">
        <v>16908</v>
      </c>
      <c r="T986" t="s">
        <v>16940</v>
      </c>
      <c r="V986" t="s">
        <v>16941</v>
      </c>
      <c r="AH986" t="s">
        <v>65</v>
      </c>
      <c r="AI986" t="s">
        <v>10913</v>
      </c>
      <c r="AL986" t="s">
        <v>1237</v>
      </c>
      <c r="AY986" t="s">
        <v>16942</v>
      </c>
      <c r="AZ986" t="s">
        <v>16943</v>
      </c>
      <c r="BA986" t="s">
        <v>16944</v>
      </c>
      <c r="BB986" t="s">
        <v>16945</v>
      </c>
      <c r="BD986" t="s">
        <v>72</v>
      </c>
      <c r="BG986" t="s">
        <v>16946</v>
      </c>
    </row>
    <row r="987" spans="1:59" x14ac:dyDescent="0.2">
      <c r="A987" s="1">
        <v>42618.942349537043</v>
      </c>
      <c r="B987" t="s">
        <v>1862</v>
      </c>
      <c r="C987" t="s">
        <v>16947</v>
      </c>
      <c r="D987" t="str">
        <f>VLOOKUP(deactivate_assem[[#This Row],[Full Name]],assembly_staff_import[],1,0)</f>
        <v>Erin K Baker Langworthy</v>
      </c>
      <c r="L987" t="s">
        <v>12373</v>
      </c>
      <c r="M987" t="s">
        <v>12374</v>
      </c>
      <c r="N987" t="s">
        <v>63</v>
      </c>
      <c r="T987" t="s">
        <v>16948</v>
      </c>
      <c r="V987" t="s">
        <v>16916</v>
      </c>
      <c r="AH987" t="s">
        <v>65</v>
      </c>
      <c r="AI987" t="s">
        <v>10913</v>
      </c>
      <c r="AL987" t="s">
        <v>67</v>
      </c>
      <c r="AM987" t="s">
        <v>68</v>
      </c>
      <c r="AY987" t="s">
        <v>16949</v>
      </c>
      <c r="AZ987" t="s">
        <v>16950</v>
      </c>
      <c r="BA987" t="s">
        <v>16951</v>
      </c>
      <c r="BB987" t="s">
        <v>236</v>
      </c>
      <c r="BD987" t="s">
        <v>72</v>
      </c>
      <c r="BG987" t="s">
        <v>16952</v>
      </c>
    </row>
    <row r="988" spans="1:59" x14ac:dyDescent="0.2">
      <c r="A988" s="1">
        <v>42618.942349537043</v>
      </c>
      <c r="B988" t="s">
        <v>1862</v>
      </c>
      <c r="C988" t="s">
        <v>16953</v>
      </c>
      <c r="D988" t="str">
        <f>VLOOKUP(deactivate_assem[[#This Row],[Full Name]],assembly_staff_import[],1,0)</f>
        <v>Carol A Garavelli</v>
      </c>
      <c r="L988" t="s">
        <v>16954</v>
      </c>
      <c r="M988" t="s">
        <v>16955</v>
      </c>
      <c r="N988" t="s">
        <v>168</v>
      </c>
      <c r="T988" t="s">
        <v>16956</v>
      </c>
      <c r="V988" t="s">
        <v>16957</v>
      </c>
      <c r="AH988" t="s">
        <v>65</v>
      </c>
      <c r="AI988" t="s">
        <v>10913</v>
      </c>
      <c r="AL988" t="s">
        <v>67</v>
      </c>
      <c r="AY988" t="s">
        <v>16958</v>
      </c>
      <c r="AZ988" t="s">
        <v>3742</v>
      </c>
      <c r="BA988" t="s">
        <v>16959</v>
      </c>
      <c r="BB988" t="s">
        <v>11400</v>
      </c>
      <c r="BD988" t="s">
        <v>72</v>
      </c>
      <c r="BG988" t="s">
        <v>16960</v>
      </c>
    </row>
    <row r="989" spans="1:59" x14ac:dyDescent="0.2">
      <c r="A989" s="1">
        <v>42618.942349537043</v>
      </c>
      <c r="B989" t="s">
        <v>1862</v>
      </c>
      <c r="C989" t="s">
        <v>16961</v>
      </c>
      <c r="D989" t="str">
        <f>VLOOKUP(deactivate_assem[[#This Row],[Full Name]],assembly_staff_import[],1,0)</f>
        <v>Donald M Jr Marilla Jr</v>
      </c>
      <c r="M989" t="s">
        <v>11348</v>
      </c>
      <c r="T989" t="s">
        <v>16962</v>
      </c>
      <c r="V989" t="s">
        <v>15698</v>
      </c>
      <c r="AH989" t="s">
        <v>65</v>
      </c>
      <c r="AI989" t="s">
        <v>10913</v>
      </c>
      <c r="AL989" t="s">
        <v>1237</v>
      </c>
      <c r="AY989" t="s">
        <v>16963</v>
      </c>
      <c r="AZ989" t="s">
        <v>16964</v>
      </c>
      <c r="BA989" t="s">
        <v>16965</v>
      </c>
      <c r="BB989" t="s">
        <v>16966</v>
      </c>
      <c r="BD989" t="s">
        <v>72</v>
      </c>
      <c r="BG989" t="s">
        <v>16967</v>
      </c>
    </row>
    <row r="990" spans="1:59" x14ac:dyDescent="0.2">
      <c r="A990" s="1">
        <v>42618.942337962973</v>
      </c>
      <c r="B990" t="s">
        <v>1862</v>
      </c>
      <c r="C990" t="s">
        <v>16968</v>
      </c>
      <c r="D990" t="str">
        <f>VLOOKUP(deactivate_assem[[#This Row],[Full Name]],assembly_staff_import[],1,0)</f>
        <v>Jayleen E Carney</v>
      </c>
      <c r="L990" t="s">
        <v>16954</v>
      </c>
      <c r="M990" t="s">
        <v>16955</v>
      </c>
      <c r="N990" t="s">
        <v>63</v>
      </c>
      <c r="T990" t="s">
        <v>16969</v>
      </c>
      <c r="V990" t="s">
        <v>16970</v>
      </c>
      <c r="AH990" t="s">
        <v>65</v>
      </c>
      <c r="AI990" t="s">
        <v>10913</v>
      </c>
      <c r="AL990" t="s">
        <v>67</v>
      </c>
      <c r="AY990" t="s">
        <v>16971</v>
      </c>
      <c r="AZ990" t="s">
        <v>16972</v>
      </c>
      <c r="BA990" t="s">
        <v>3095</v>
      </c>
      <c r="BB990" t="s">
        <v>11249</v>
      </c>
      <c r="BD990" t="s">
        <v>72</v>
      </c>
      <c r="BG990" t="s">
        <v>16973</v>
      </c>
    </row>
    <row r="991" spans="1:59" x14ac:dyDescent="0.2">
      <c r="A991" s="1">
        <v>42618.942337962973</v>
      </c>
      <c r="B991" t="s">
        <v>1862</v>
      </c>
      <c r="C991" t="s">
        <v>16974</v>
      </c>
      <c r="D991" t="str">
        <f>VLOOKUP(deactivate_assem[[#This Row],[Full Name]],assembly_staff_import[],1,0)</f>
        <v>Rebecca B Mansir</v>
      </c>
      <c r="M991" t="s">
        <v>11348</v>
      </c>
      <c r="T991" t="s">
        <v>16975</v>
      </c>
      <c r="V991" t="s">
        <v>16976</v>
      </c>
      <c r="AH991" t="s">
        <v>65</v>
      </c>
      <c r="AI991" t="s">
        <v>10913</v>
      </c>
      <c r="AL991" t="s">
        <v>1237</v>
      </c>
      <c r="AY991" t="s">
        <v>16977</v>
      </c>
      <c r="AZ991" t="s">
        <v>16978</v>
      </c>
      <c r="BA991" t="s">
        <v>16979</v>
      </c>
      <c r="BB991" t="s">
        <v>15757</v>
      </c>
      <c r="BD991" t="s">
        <v>72</v>
      </c>
      <c r="BG991" t="s">
        <v>16980</v>
      </c>
    </row>
    <row r="992" spans="1:59" x14ac:dyDescent="0.2">
      <c r="A992" s="1">
        <v>42618.942337962973</v>
      </c>
      <c r="B992" t="s">
        <v>1862</v>
      </c>
      <c r="C992" t="s">
        <v>16981</v>
      </c>
      <c r="D992" t="e">
        <f>VLOOKUP(deactivate_assem[[#This Row],[Full Name]],assembly_staff_import[],1,0)</f>
        <v>#N/A</v>
      </c>
      <c r="L992" t="s">
        <v>14075</v>
      </c>
      <c r="M992" t="s">
        <v>16982</v>
      </c>
      <c r="N992" t="s">
        <v>168</v>
      </c>
      <c r="V992" t="s">
        <v>16983</v>
      </c>
      <c r="AH992" t="s">
        <v>65</v>
      </c>
      <c r="AI992" t="s">
        <v>10913</v>
      </c>
      <c r="AL992" t="s">
        <v>67</v>
      </c>
      <c r="AY992" t="s">
        <v>16984</v>
      </c>
      <c r="AZ992" t="s">
        <v>16985</v>
      </c>
      <c r="BA992" t="s">
        <v>16986</v>
      </c>
      <c r="BB992" t="s">
        <v>16987</v>
      </c>
      <c r="BD992" t="s">
        <v>72</v>
      </c>
      <c r="BG992" t="s">
        <v>16988</v>
      </c>
    </row>
    <row r="993" spans="1:59" x14ac:dyDescent="0.2">
      <c r="A993" s="1">
        <v>42618.942326388889</v>
      </c>
      <c r="B993" t="s">
        <v>1862</v>
      </c>
      <c r="C993" t="s">
        <v>16989</v>
      </c>
      <c r="D993" t="str">
        <f>VLOOKUP(deactivate_assem[[#This Row],[Full Name]],assembly_staff_import[],1,0)</f>
        <v>Michael R Mann</v>
      </c>
      <c r="M993" t="s">
        <v>11472</v>
      </c>
      <c r="T993" t="s">
        <v>16990</v>
      </c>
      <c r="V993" t="s">
        <v>16607</v>
      </c>
      <c r="AH993" t="s">
        <v>65</v>
      </c>
      <c r="AI993" t="s">
        <v>10913</v>
      </c>
      <c r="AL993" t="s">
        <v>1237</v>
      </c>
      <c r="AY993" t="s">
        <v>16991</v>
      </c>
      <c r="AZ993" t="s">
        <v>1117</v>
      </c>
      <c r="BA993" t="s">
        <v>16992</v>
      </c>
      <c r="BB993" t="s">
        <v>16993</v>
      </c>
      <c r="BD993" t="s">
        <v>72</v>
      </c>
      <c r="BG993" t="s">
        <v>16994</v>
      </c>
    </row>
    <row r="994" spans="1:59" x14ac:dyDescent="0.2">
      <c r="A994" s="1">
        <v>42618.942326388889</v>
      </c>
      <c r="B994" t="s">
        <v>1862</v>
      </c>
      <c r="C994" t="s">
        <v>16995</v>
      </c>
      <c r="D994" t="str">
        <f>VLOOKUP(deactivate_assem[[#This Row],[Full Name]],assembly_staff_import[],1,0)</f>
        <v>Janice M Kenneally</v>
      </c>
      <c r="M994" t="s">
        <v>11348</v>
      </c>
      <c r="T994" t="s">
        <v>16996</v>
      </c>
      <c r="V994" t="s">
        <v>16049</v>
      </c>
      <c r="AH994" t="s">
        <v>65</v>
      </c>
      <c r="AI994" t="s">
        <v>10913</v>
      </c>
      <c r="AL994" t="s">
        <v>1237</v>
      </c>
      <c r="AY994" t="s">
        <v>16997</v>
      </c>
      <c r="AZ994" t="s">
        <v>16998</v>
      </c>
      <c r="BA994" t="s">
        <v>2895</v>
      </c>
      <c r="BB994" t="s">
        <v>16053</v>
      </c>
      <c r="BD994" t="s">
        <v>72</v>
      </c>
      <c r="BG994" t="s">
        <v>16999</v>
      </c>
    </row>
    <row r="995" spans="1:59" x14ac:dyDescent="0.2">
      <c r="A995" s="1">
        <v>42618.942326388889</v>
      </c>
      <c r="B995" t="s">
        <v>1862</v>
      </c>
      <c r="C995" t="s">
        <v>17000</v>
      </c>
      <c r="D995" t="str">
        <f>VLOOKUP(deactivate_assem[[#This Row],[Full Name]],assembly_staff_import[],1,0)</f>
        <v>Julia Mallalieu</v>
      </c>
      <c r="M995" t="s">
        <v>11236</v>
      </c>
      <c r="T995" t="s">
        <v>17001</v>
      </c>
      <c r="V995" t="s">
        <v>14819</v>
      </c>
      <c r="AH995" t="s">
        <v>65</v>
      </c>
      <c r="AI995" t="s">
        <v>10913</v>
      </c>
      <c r="AL995" t="s">
        <v>1237</v>
      </c>
      <c r="AY995" t="s">
        <v>17002</v>
      </c>
      <c r="AZ995" t="s">
        <v>1494</v>
      </c>
      <c r="BA995" t="s">
        <v>17003</v>
      </c>
      <c r="BB995" t="s">
        <v>17004</v>
      </c>
      <c r="BD995" t="s">
        <v>72</v>
      </c>
      <c r="BG995" t="s">
        <v>17005</v>
      </c>
    </row>
    <row r="996" spans="1:59" x14ac:dyDescent="0.2">
      <c r="A996" s="1">
        <v>42618.942326388889</v>
      </c>
      <c r="B996" t="s">
        <v>1862</v>
      </c>
      <c r="C996" t="s">
        <v>17006</v>
      </c>
      <c r="D996" t="str">
        <f>VLOOKUP(deactivate_assem[[#This Row],[Full Name]],assembly_staff_import[],1,0)</f>
        <v>Christopher J Whalen</v>
      </c>
      <c r="L996" t="s">
        <v>13124</v>
      </c>
      <c r="M996" t="s">
        <v>13125</v>
      </c>
      <c r="N996" t="s">
        <v>63</v>
      </c>
      <c r="T996" t="s">
        <v>17007</v>
      </c>
      <c r="V996" t="s">
        <v>17008</v>
      </c>
      <c r="AH996" t="s">
        <v>65</v>
      </c>
      <c r="AI996" t="s">
        <v>10913</v>
      </c>
      <c r="AL996" t="s">
        <v>67</v>
      </c>
      <c r="AY996" t="s">
        <v>17009</v>
      </c>
      <c r="AZ996" t="s">
        <v>5170</v>
      </c>
      <c r="BA996" t="s">
        <v>17010</v>
      </c>
      <c r="BB996" t="s">
        <v>10989</v>
      </c>
      <c r="BD996" t="s">
        <v>72</v>
      </c>
      <c r="BG996" t="s">
        <v>17011</v>
      </c>
    </row>
    <row r="997" spans="1:59" x14ac:dyDescent="0.2">
      <c r="A997" s="1">
        <v>42618.942326388889</v>
      </c>
      <c r="B997" t="s">
        <v>1862</v>
      </c>
      <c r="C997" t="s">
        <v>17012</v>
      </c>
      <c r="D997" t="str">
        <f>VLOOKUP(deactivate_assem[[#This Row],[Full Name]],assembly_staff_import[],1,0)</f>
        <v>Ryan M Kelly</v>
      </c>
      <c r="M997" t="s">
        <v>11348</v>
      </c>
      <c r="T997" t="s">
        <v>17013</v>
      </c>
      <c r="V997" t="s">
        <v>16049</v>
      </c>
      <c r="AH997" t="s">
        <v>65</v>
      </c>
      <c r="AI997" t="s">
        <v>10913</v>
      </c>
      <c r="AL997" t="s">
        <v>1237</v>
      </c>
      <c r="AY997" t="s">
        <v>17014</v>
      </c>
      <c r="AZ997" t="s">
        <v>2021</v>
      </c>
      <c r="BA997" t="s">
        <v>564</v>
      </c>
      <c r="BB997" t="s">
        <v>16053</v>
      </c>
      <c r="BD997" t="s">
        <v>72</v>
      </c>
      <c r="BG997" t="s">
        <v>17015</v>
      </c>
    </row>
    <row r="998" spans="1:59" x14ac:dyDescent="0.2">
      <c r="A998" s="1">
        <v>42618.942326388889</v>
      </c>
      <c r="B998" t="s">
        <v>1862</v>
      </c>
      <c r="C998" t="s">
        <v>17016</v>
      </c>
      <c r="D998" t="str">
        <f>VLOOKUP(deactivate_assem[[#This Row],[Full Name]],assembly_staff_import[],1,0)</f>
        <v>Christian A Malanga</v>
      </c>
      <c r="M998" t="s">
        <v>11236</v>
      </c>
      <c r="T998" t="s">
        <v>17017</v>
      </c>
      <c r="V998" t="s">
        <v>7174</v>
      </c>
      <c r="AH998" t="s">
        <v>65</v>
      </c>
      <c r="AI998" t="s">
        <v>10913</v>
      </c>
      <c r="AL998" t="s">
        <v>1237</v>
      </c>
      <c r="AY998" t="s">
        <v>17018</v>
      </c>
      <c r="AZ998" t="s">
        <v>13639</v>
      </c>
      <c r="BA998" t="s">
        <v>17019</v>
      </c>
      <c r="BB998" t="s">
        <v>14895</v>
      </c>
      <c r="BD998" t="s">
        <v>72</v>
      </c>
      <c r="BG998" t="s">
        <v>17020</v>
      </c>
    </row>
    <row r="999" spans="1:59" x14ac:dyDescent="0.2">
      <c r="A999" s="1">
        <v>42618.942326388889</v>
      </c>
      <c r="B999" t="s">
        <v>1862</v>
      </c>
      <c r="C999" t="s">
        <v>17021</v>
      </c>
      <c r="D999" t="str">
        <f>VLOOKUP(deactivate_assem[[#This Row],[Full Name]],assembly_staff_import[],1,0)</f>
        <v>Gloria J Poff</v>
      </c>
      <c r="L999" t="s">
        <v>13124</v>
      </c>
      <c r="M999" t="s">
        <v>13125</v>
      </c>
      <c r="N999" t="s">
        <v>63</v>
      </c>
      <c r="T999" t="s">
        <v>17022</v>
      </c>
      <c r="V999" t="s">
        <v>17008</v>
      </c>
      <c r="AH999" t="s">
        <v>65</v>
      </c>
      <c r="AI999" t="s">
        <v>10913</v>
      </c>
      <c r="AL999" t="s">
        <v>67</v>
      </c>
      <c r="AY999" t="s">
        <v>17023</v>
      </c>
      <c r="AZ999" t="s">
        <v>912</v>
      </c>
      <c r="BA999" t="s">
        <v>17024</v>
      </c>
      <c r="BB999" t="s">
        <v>236</v>
      </c>
      <c r="BD999" t="s">
        <v>72</v>
      </c>
      <c r="BG999" t="s">
        <v>17025</v>
      </c>
    </row>
    <row r="1000" spans="1:59" x14ac:dyDescent="0.2">
      <c r="A1000" s="1">
        <v>42618.942314814813</v>
      </c>
      <c r="B1000" t="s">
        <v>1862</v>
      </c>
      <c r="C1000" t="s">
        <v>17026</v>
      </c>
      <c r="D1000" t="str">
        <f>VLOOKUP(deactivate_assem[[#This Row],[Full Name]],assembly_staff_import[],1,0)</f>
        <v>Shaniqua Lyles</v>
      </c>
      <c r="M1000" t="s">
        <v>11472</v>
      </c>
      <c r="T1000" t="s">
        <v>17027</v>
      </c>
      <c r="V1000" t="s">
        <v>16607</v>
      </c>
      <c r="AH1000" t="s">
        <v>65</v>
      </c>
      <c r="AI1000" t="s">
        <v>10913</v>
      </c>
      <c r="AL1000" t="s">
        <v>1237</v>
      </c>
      <c r="AY1000" t="s">
        <v>17028</v>
      </c>
      <c r="AZ1000" t="s">
        <v>17029</v>
      </c>
      <c r="BA1000" t="s">
        <v>17030</v>
      </c>
      <c r="BB1000" t="s">
        <v>11963</v>
      </c>
      <c r="BD1000" t="s">
        <v>72</v>
      </c>
      <c r="BG1000" t="s">
        <v>17031</v>
      </c>
    </row>
    <row r="1001" spans="1:59" x14ac:dyDescent="0.2">
      <c r="A1001" s="1">
        <v>42618.942314814813</v>
      </c>
      <c r="B1001" t="s">
        <v>1862</v>
      </c>
      <c r="C1001" t="s">
        <v>17032</v>
      </c>
      <c r="D1001" t="str">
        <f>VLOOKUP(deactivate_assem[[#This Row],[Full Name]],assembly_staff_import[],1,0)</f>
        <v>Jamie-Ann Keith</v>
      </c>
      <c r="M1001" t="s">
        <v>11348</v>
      </c>
      <c r="T1001" t="s">
        <v>17033</v>
      </c>
      <c r="V1001" t="s">
        <v>17034</v>
      </c>
      <c r="AH1001" t="s">
        <v>65</v>
      </c>
      <c r="AI1001" t="s">
        <v>10913</v>
      </c>
      <c r="AL1001" t="s">
        <v>1237</v>
      </c>
      <c r="AY1001" t="s">
        <v>17035</v>
      </c>
      <c r="AZ1001" t="s">
        <v>17036</v>
      </c>
      <c r="BA1001" t="s">
        <v>17037</v>
      </c>
      <c r="BB1001" t="s">
        <v>17038</v>
      </c>
      <c r="BD1001" t="s">
        <v>72</v>
      </c>
      <c r="BG1001" t="s">
        <v>17039</v>
      </c>
    </row>
    <row r="1002" spans="1:59" x14ac:dyDescent="0.2">
      <c r="A1002" s="1">
        <v>42618.942314814813</v>
      </c>
      <c r="B1002" t="s">
        <v>1862</v>
      </c>
      <c r="C1002" t="s">
        <v>17040</v>
      </c>
      <c r="D1002" t="str">
        <f>VLOOKUP(deactivate_assem[[#This Row],[Full Name]],assembly_staff_import[],1,0)</f>
        <v>Mark A Jr Halwick Jr</v>
      </c>
      <c r="M1002" t="s">
        <v>11472</v>
      </c>
      <c r="T1002" t="s">
        <v>17041</v>
      </c>
      <c r="V1002" t="s">
        <v>16607</v>
      </c>
      <c r="AH1002" t="s">
        <v>65</v>
      </c>
      <c r="AI1002" t="s">
        <v>10913</v>
      </c>
      <c r="AL1002" t="s">
        <v>1237</v>
      </c>
      <c r="AY1002" t="s">
        <v>17042</v>
      </c>
      <c r="AZ1002" t="s">
        <v>17043</v>
      </c>
      <c r="BA1002" t="s">
        <v>17044</v>
      </c>
      <c r="BB1002" t="s">
        <v>12538</v>
      </c>
      <c r="BD1002" t="s">
        <v>72</v>
      </c>
      <c r="BG1002" t="s">
        <v>17045</v>
      </c>
    </row>
    <row r="1003" spans="1:59" x14ac:dyDescent="0.2">
      <c r="A1003" s="1">
        <v>42618.942314814813</v>
      </c>
      <c r="B1003" t="s">
        <v>1862</v>
      </c>
      <c r="C1003" t="s">
        <v>17046</v>
      </c>
      <c r="D1003" t="str">
        <f>VLOOKUP(deactivate_assem[[#This Row],[Full Name]],assembly_staff_import[],1,0)</f>
        <v>Amy J Maggs</v>
      </c>
      <c r="M1003" t="s">
        <v>11236</v>
      </c>
      <c r="T1003" t="s">
        <v>17047</v>
      </c>
      <c r="V1003" t="s">
        <v>15282</v>
      </c>
      <c r="AH1003" t="s">
        <v>65</v>
      </c>
      <c r="AI1003" t="s">
        <v>10913</v>
      </c>
      <c r="AL1003" t="s">
        <v>1237</v>
      </c>
      <c r="AY1003" t="s">
        <v>17048</v>
      </c>
      <c r="AZ1003" t="s">
        <v>17049</v>
      </c>
      <c r="BA1003" t="s">
        <v>17050</v>
      </c>
      <c r="BB1003" t="s">
        <v>11482</v>
      </c>
      <c r="BD1003" t="s">
        <v>72</v>
      </c>
      <c r="BG1003" t="s">
        <v>17051</v>
      </c>
    </row>
    <row r="1004" spans="1:59" x14ac:dyDescent="0.2">
      <c r="A1004" s="1">
        <v>42618.942314814813</v>
      </c>
      <c r="B1004" t="s">
        <v>1862</v>
      </c>
      <c r="C1004" t="s">
        <v>17052</v>
      </c>
      <c r="D1004" t="e">
        <f>VLOOKUP(deactivate_assem[[#This Row],[Full Name]],assembly_staff_import[],1,0)</f>
        <v>#N/A</v>
      </c>
      <c r="L1004" t="s">
        <v>10997</v>
      </c>
      <c r="M1004" t="s">
        <v>16413</v>
      </c>
      <c r="N1004" t="s">
        <v>63</v>
      </c>
      <c r="V1004" t="s">
        <v>17053</v>
      </c>
      <c r="AH1004" t="s">
        <v>65</v>
      </c>
      <c r="AI1004" t="s">
        <v>10913</v>
      </c>
      <c r="AL1004" t="s">
        <v>67</v>
      </c>
      <c r="AY1004" t="s">
        <v>17054</v>
      </c>
      <c r="AZ1004" t="s">
        <v>4734</v>
      </c>
      <c r="BA1004" t="s">
        <v>17055</v>
      </c>
      <c r="BB1004" t="s">
        <v>11033</v>
      </c>
      <c r="BD1004" t="s">
        <v>72</v>
      </c>
      <c r="BG1004" t="s">
        <v>17056</v>
      </c>
    </row>
    <row r="1005" spans="1:59" x14ac:dyDescent="0.2">
      <c r="A1005" s="1">
        <v>42618.942303240743</v>
      </c>
      <c r="B1005" t="s">
        <v>1862</v>
      </c>
      <c r="C1005" t="s">
        <v>17057</v>
      </c>
      <c r="D1005" t="str">
        <f>VLOOKUP(deactivate_assem[[#This Row],[Full Name]],assembly_staff_import[],1,0)</f>
        <v>Elizabeth M Hughes</v>
      </c>
      <c r="M1005" t="s">
        <v>11348</v>
      </c>
      <c r="T1005" t="s">
        <v>17058</v>
      </c>
      <c r="V1005" t="s">
        <v>16049</v>
      </c>
      <c r="AH1005" t="s">
        <v>65</v>
      </c>
      <c r="AI1005" t="s">
        <v>10913</v>
      </c>
      <c r="AL1005" t="s">
        <v>1237</v>
      </c>
      <c r="AY1005" t="s">
        <v>17059</v>
      </c>
      <c r="AZ1005" t="s">
        <v>2163</v>
      </c>
      <c r="BA1005" t="s">
        <v>17060</v>
      </c>
      <c r="BB1005" t="s">
        <v>16053</v>
      </c>
      <c r="BD1005" t="s">
        <v>72</v>
      </c>
      <c r="BG1005" t="s">
        <v>17061</v>
      </c>
    </row>
    <row r="1006" spans="1:59" x14ac:dyDescent="0.2">
      <c r="A1006" s="1">
        <v>42618.942303240743</v>
      </c>
      <c r="B1006" t="s">
        <v>1862</v>
      </c>
      <c r="C1006" t="s">
        <v>17062</v>
      </c>
      <c r="D1006" t="e">
        <f>VLOOKUP(deactivate_assem[[#This Row],[Full Name]],assembly_staff_import[],1,0)</f>
        <v>#N/A</v>
      </c>
      <c r="M1006" t="s">
        <v>11472</v>
      </c>
      <c r="V1006" t="s">
        <v>16607</v>
      </c>
      <c r="AH1006" t="s">
        <v>65</v>
      </c>
      <c r="AI1006" t="s">
        <v>10913</v>
      </c>
      <c r="AL1006" t="s">
        <v>1237</v>
      </c>
      <c r="AY1006" t="s">
        <v>17063</v>
      </c>
      <c r="AZ1006" t="s">
        <v>17064</v>
      </c>
      <c r="BA1006" t="s">
        <v>17065</v>
      </c>
      <c r="BB1006" t="s">
        <v>12538</v>
      </c>
      <c r="BD1006" t="s">
        <v>72</v>
      </c>
      <c r="BG1006" t="s">
        <v>17066</v>
      </c>
    </row>
    <row r="1007" spans="1:59" x14ac:dyDescent="0.2">
      <c r="A1007" s="1">
        <v>42618.942303240743</v>
      </c>
      <c r="B1007" t="s">
        <v>1862</v>
      </c>
      <c r="C1007" t="s">
        <v>17067</v>
      </c>
      <c r="D1007" t="str">
        <f>VLOOKUP(deactivate_assem[[#This Row],[Full Name]],assembly_staff_import[],1,0)</f>
        <v>Ashley A Luz</v>
      </c>
      <c r="M1007" t="s">
        <v>11236</v>
      </c>
      <c r="T1007" t="s">
        <v>17068</v>
      </c>
      <c r="V1007" t="s">
        <v>14819</v>
      </c>
      <c r="AH1007" t="s">
        <v>65</v>
      </c>
      <c r="AI1007" t="s">
        <v>10913</v>
      </c>
      <c r="AL1007" t="s">
        <v>1237</v>
      </c>
      <c r="AY1007" t="s">
        <v>17069</v>
      </c>
      <c r="AZ1007" t="s">
        <v>16475</v>
      </c>
      <c r="BA1007" t="s">
        <v>17070</v>
      </c>
      <c r="BB1007" t="s">
        <v>1901</v>
      </c>
      <c r="BD1007" t="s">
        <v>72</v>
      </c>
      <c r="BG1007" t="s">
        <v>17071</v>
      </c>
    </row>
    <row r="1008" spans="1:59" x14ac:dyDescent="0.2">
      <c r="A1008" s="1">
        <v>42618.942303240743</v>
      </c>
      <c r="B1008" t="s">
        <v>1862</v>
      </c>
      <c r="C1008" t="s">
        <v>17072</v>
      </c>
      <c r="D1008" t="str">
        <f>VLOOKUP(deactivate_assem[[#This Row],[Full Name]],assembly_staff_import[],1,0)</f>
        <v>Dina F Weissman</v>
      </c>
      <c r="M1008" t="s">
        <v>16908</v>
      </c>
      <c r="T1008" t="s">
        <v>17073</v>
      </c>
      <c r="V1008" t="s">
        <v>16890</v>
      </c>
      <c r="AH1008" t="s">
        <v>65</v>
      </c>
      <c r="AI1008" t="s">
        <v>10913</v>
      </c>
      <c r="AL1008" t="s">
        <v>1237</v>
      </c>
      <c r="AY1008" t="s">
        <v>17074</v>
      </c>
      <c r="AZ1008" t="s">
        <v>17075</v>
      </c>
      <c r="BA1008" t="s">
        <v>17076</v>
      </c>
      <c r="BB1008" t="s">
        <v>17077</v>
      </c>
      <c r="BD1008" t="s">
        <v>72</v>
      </c>
      <c r="BG1008" t="s">
        <v>17078</v>
      </c>
    </row>
    <row r="1009" spans="1:59" x14ac:dyDescent="0.2">
      <c r="A1009" s="1">
        <v>42618.942303240743</v>
      </c>
      <c r="B1009" t="s">
        <v>1862</v>
      </c>
      <c r="C1009" t="s">
        <v>17079</v>
      </c>
      <c r="D1009" t="e">
        <f>VLOOKUP(deactivate_assem[[#This Row],[Full Name]],assembly_staff_import[],1,0)</f>
        <v>#N/A</v>
      </c>
      <c r="L1009" t="s">
        <v>12359</v>
      </c>
      <c r="M1009" t="s">
        <v>12360</v>
      </c>
      <c r="N1009" t="s">
        <v>168</v>
      </c>
      <c r="V1009" t="s">
        <v>17080</v>
      </c>
      <c r="AH1009" t="s">
        <v>65</v>
      </c>
      <c r="AI1009" t="s">
        <v>10913</v>
      </c>
      <c r="AL1009" t="s">
        <v>67</v>
      </c>
      <c r="AY1009" t="s">
        <v>17081</v>
      </c>
      <c r="AZ1009" t="s">
        <v>17082</v>
      </c>
      <c r="BA1009" t="s">
        <v>17083</v>
      </c>
      <c r="BB1009" t="s">
        <v>10955</v>
      </c>
      <c r="BD1009" t="s">
        <v>72</v>
      </c>
      <c r="BG1009" t="s">
        <v>17084</v>
      </c>
    </row>
    <row r="1010" spans="1:59" x14ac:dyDescent="0.2">
      <c r="A1010" s="1">
        <v>42618.942291666674</v>
      </c>
      <c r="B1010" t="s">
        <v>1862</v>
      </c>
      <c r="C1010" t="s">
        <v>17085</v>
      </c>
      <c r="D1010" t="e">
        <f>VLOOKUP(deactivate_assem[[#This Row],[Full Name]],assembly_staff_import[],1,0)</f>
        <v>#N/A</v>
      </c>
      <c r="M1010" t="s">
        <v>11472</v>
      </c>
      <c r="V1010" t="s">
        <v>16607</v>
      </c>
      <c r="AH1010" t="s">
        <v>65</v>
      </c>
      <c r="AI1010" t="s">
        <v>10913</v>
      </c>
      <c r="AL1010" t="s">
        <v>1237</v>
      </c>
      <c r="AY1010" t="s">
        <v>17086</v>
      </c>
      <c r="AZ1010" t="s">
        <v>12897</v>
      </c>
      <c r="BA1010" t="s">
        <v>17087</v>
      </c>
      <c r="BB1010" t="s">
        <v>17088</v>
      </c>
      <c r="BD1010" t="s">
        <v>72</v>
      </c>
      <c r="BG1010" t="s">
        <v>17089</v>
      </c>
    </row>
    <row r="1011" spans="1:59" x14ac:dyDescent="0.2">
      <c r="A1011" s="1">
        <v>42618.942291666674</v>
      </c>
      <c r="B1011" t="s">
        <v>1862</v>
      </c>
      <c r="C1011" t="s">
        <v>17090</v>
      </c>
      <c r="D1011" t="e">
        <f>VLOOKUP(deactivate_assem[[#This Row],[Full Name]],assembly_staff_import[],1,0)</f>
        <v>#N/A</v>
      </c>
      <c r="M1011" t="s">
        <v>11236</v>
      </c>
      <c r="V1011" t="s">
        <v>14636</v>
      </c>
      <c r="AH1011" t="s">
        <v>65</v>
      </c>
      <c r="AI1011" t="s">
        <v>10913</v>
      </c>
      <c r="AL1011" t="s">
        <v>1237</v>
      </c>
      <c r="AY1011" t="s">
        <v>17091</v>
      </c>
      <c r="AZ1011" t="s">
        <v>17092</v>
      </c>
      <c r="BA1011" t="s">
        <v>17093</v>
      </c>
      <c r="BB1011" t="s">
        <v>11240</v>
      </c>
      <c r="BD1011" t="s">
        <v>72</v>
      </c>
      <c r="BG1011" t="s">
        <v>17094</v>
      </c>
    </row>
    <row r="1012" spans="1:59" x14ac:dyDescent="0.2">
      <c r="A1012" s="1">
        <v>42618.942291666674</v>
      </c>
      <c r="B1012" t="s">
        <v>1862</v>
      </c>
      <c r="C1012" t="s">
        <v>17095</v>
      </c>
      <c r="D1012" t="str">
        <f>VLOOKUP(deactivate_assem[[#This Row],[Full Name]],assembly_staff_import[],1,0)</f>
        <v>Marisa E Vallve</v>
      </c>
      <c r="M1012" t="s">
        <v>16908</v>
      </c>
      <c r="T1012" t="s">
        <v>17096</v>
      </c>
      <c r="V1012" t="s">
        <v>17097</v>
      </c>
      <c r="AH1012" t="s">
        <v>65</v>
      </c>
      <c r="AI1012" t="s">
        <v>10913</v>
      </c>
      <c r="AL1012" t="s">
        <v>1237</v>
      </c>
      <c r="AY1012" t="s">
        <v>17098</v>
      </c>
      <c r="AZ1012" t="s">
        <v>17099</v>
      </c>
      <c r="BA1012" t="s">
        <v>17100</v>
      </c>
      <c r="BB1012" t="s">
        <v>17101</v>
      </c>
      <c r="BD1012" t="s">
        <v>72</v>
      </c>
      <c r="BG1012" t="s">
        <v>17102</v>
      </c>
    </row>
    <row r="1013" spans="1:59" x14ac:dyDescent="0.2">
      <c r="A1013" s="1">
        <v>42618.942291666674</v>
      </c>
      <c r="B1013" t="s">
        <v>1862</v>
      </c>
      <c r="C1013" t="s">
        <v>17103</v>
      </c>
      <c r="D1013" t="str">
        <f>VLOOKUP(deactivate_assem[[#This Row],[Full Name]],assembly_staff_import[],1,0)</f>
        <v>Katarina N Matic</v>
      </c>
      <c r="L1013" t="s">
        <v>11252</v>
      </c>
      <c r="M1013" t="s">
        <v>11253</v>
      </c>
      <c r="N1013" t="s">
        <v>63</v>
      </c>
      <c r="T1013" t="s">
        <v>17104</v>
      </c>
      <c r="V1013" t="s">
        <v>17105</v>
      </c>
      <c r="AH1013" t="s">
        <v>65</v>
      </c>
      <c r="AI1013" t="s">
        <v>10913</v>
      </c>
      <c r="AL1013" t="s">
        <v>67</v>
      </c>
      <c r="AY1013" t="s">
        <v>17106</v>
      </c>
      <c r="AZ1013" t="s">
        <v>17107</v>
      </c>
      <c r="BA1013" t="s">
        <v>17108</v>
      </c>
      <c r="BB1013" t="s">
        <v>236</v>
      </c>
      <c r="BD1013" t="s">
        <v>72</v>
      </c>
      <c r="BG1013" t="s">
        <v>17109</v>
      </c>
    </row>
    <row r="1014" spans="1:59" x14ac:dyDescent="0.2">
      <c r="A1014" s="1">
        <v>42618.942291666674</v>
      </c>
      <c r="B1014" t="s">
        <v>1862</v>
      </c>
      <c r="C1014" t="s">
        <v>17110</v>
      </c>
      <c r="D1014" t="str">
        <f>VLOOKUP(deactivate_assem[[#This Row],[Full Name]],assembly_staff_import[],1,0)</f>
        <v>Katherine R Kurtessis</v>
      </c>
      <c r="M1014" t="s">
        <v>11236</v>
      </c>
      <c r="T1014" t="s">
        <v>17111</v>
      </c>
      <c r="V1014" t="s">
        <v>2444</v>
      </c>
      <c r="AH1014" t="s">
        <v>65</v>
      </c>
      <c r="AI1014" t="s">
        <v>10913</v>
      </c>
      <c r="AL1014" t="s">
        <v>1237</v>
      </c>
      <c r="AY1014" t="s">
        <v>17112</v>
      </c>
      <c r="AZ1014" t="s">
        <v>17113</v>
      </c>
      <c r="BA1014" t="s">
        <v>17114</v>
      </c>
      <c r="BB1014" t="s">
        <v>1901</v>
      </c>
      <c r="BD1014" t="s">
        <v>72</v>
      </c>
      <c r="BG1014" t="s">
        <v>17115</v>
      </c>
    </row>
    <row r="1015" spans="1:59" x14ac:dyDescent="0.2">
      <c r="A1015" s="1">
        <v>42618.942291666674</v>
      </c>
      <c r="B1015" t="s">
        <v>1862</v>
      </c>
      <c r="C1015" t="s">
        <v>17116</v>
      </c>
      <c r="D1015" t="e">
        <f>VLOOKUP(deactivate_assem[[#This Row],[Full Name]],assembly_staff_import[],1,0)</f>
        <v>#N/A</v>
      </c>
      <c r="M1015" t="s">
        <v>11472</v>
      </c>
      <c r="V1015" t="s">
        <v>16607</v>
      </c>
      <c r="AH1015" t="s">
        <v>65</v>
      </c>
      <c r="AI1015" t="s">
        <v>10913</v>
      </c>
      <c r="AL1015" t="s">
        <v>1237</v>
      </c>
      <c r="AY1015" t="s">
        <v>17117</v>
      </c>
      <c r="AZ1015" t="s">
        <v>837</v>
      </c>
      <c r="BA1015" t="s">
        <v>687</v>
      </c>
      <c r="BB1015" t="s">
        <v>12538</v>
      </c>
      <c r="BD1015" t="s">
        <v>72</v>
      </c>
      <c r="BG1015" t="s">
        <v>17118</v>
      </c>
    </row>
    <row r="1016" spans="1:59" x14ac:dyDescent="0.2">
      <c r="A1016" s="1">
        <v>42618.942280092589</v>
      </c>
      <c r="B1016" t="s">
        <v>1862</v>
      </c>
      <c r="C1016" t="s">
        <v>17119</v>
      </c>
      <c r="D1016" t="str">
        <f>VLOOKUP(deactivate_assem[[#This Row],[Full Name]],assembly_staff_import[],1,0)</f>
        <v>Scott J Smith</v>
      </c>
      <c r="M1016" t="s">
        <v>16908</v>
      </c>
      <c r="T1016" t="s">
        <v>17120</v>
      </c>
      <c r="V1016" t="s">
        <v>17121</v>
      </c>
      <c r="AH1016" t="s">
        <v>65</v>
      </c>
      <c r="AI1016" t="s">
        <v>10913</v>
      </c>
      <c r="AL1016" t="s">
        <v>1237</v>
      </c>
      <c r="AY1016" t="s">
        <v>17122</v>
      </c>
      <c r="AZ1016" t="s">
        <v>2108</v>
      </c>
      <c r="BA1016" t="s">
        <v>3963</v>
      </c>
      <c r="BB1016" t="s">
        <v>15702</v>
      </c>
      <c r="BD1016" t="s">
        <v>72</v>
      </c>
      <c r="BG1016" t="s">
        <v>17123</v>
      </c>
    </row>
    <row r="1017" spans="1:59" x14ac:dyDescent="0.2">
      <c r="A1017" s="1">
        <v>42618.942280092589</v>
      </c>
      <c r="B1017" t="s">
        <v>1862</v>
      </c>
      <c r="C1017" t="s">
        <v>17124</v>
      </c>
      <c r="D1017" t="str">
        <f>VLOOKUP(deactivate_assem[[#This Row],[Full Name]],assembly_staff_import[],1,0)</f>
        <v>Teri A Kleinmann</v>
      </c>
      <c r="M1017" t="s">
        <v>11236</v>
      </c>
      <c r="T1017" t="s">
        <v>17125</v>
      </c>
      <c r="V1017" t="s">
        <v>15010</v>
      </c>
      <c r="AH1017" t="s">
        <v>65</v>
      </c>
      <c r="AI1017" t="s">
        <v>10913</v>
      </c>
      <c r="AL1017" t="s">
        <v>1237</v>
      </c>
      <c r="AY1017" t="s">
        <v>17126</v>
      </c>
      <c r="AZ1017" t="s">
        <v>17127</v>
      </c>
      <c r="BA1017" t="s">
        <v>17128</v>
      </c>
      <c r="BB1017" t="s">
        <v>11482</v>
      </c>
      <c r="BD1017" t="s">
        <v>72</v>
      </c>
      <c r="BG1017" t="s">
        <v>17129</v>
      </c>
    </row>
    <row r="1018" spans="1:59" x14ac:dyDescent="0.2">
      <c r="A1018" s="1">
        <v>42618.942280092589</v>
      </c>
      <c r="B1018" t="s">
        <v>1862</v>
      </c>
      <c r="C1018" t="s">
        <v>17130</v>
      </c>
      <c r="D1018" t="str">
        <f>VLOOKUP(deactivate_assem[[#This Row],[Full Name]],assembly_staff_import[],1,0)</f>
        <v>Bruce B Ruiz</v>
      </c>
      <c r="M1018" t="s">
        <v>16908</v>
      </c>
      <c r="T1018" t="s">
        <v>17131</v>
      </c>
      <c r="V1018" t="s">
        <v>17132</v>
      </c>
      <c r="AH1018" t="s">
        <v>65</v>
      </c>
      <c r="AI1018" t="s">
        <v>10913</v>
      </c>
      <c r="AL1018" t="s">
        <v>1237</v>
      </c>
      <c r="AY1018" t="s">
        <v>17133</v>
      </c>
      <c r="AZ1018" t="s">
        <v>17134</v>
      </c>
      <c r="BA1018" t="s">
        <v>17135</v>
      </c>
      <c r="BB1018" t="s">
        <v>17136</v>
      </c>
      <c r="BD1018" t="s">
        <v>72</v>
      </c>
      <c r="BG1018" t="s">
        <v>17137</v>
      </c>
    </row>
    <row r="1019" spans="1:59" x14ac:dyDescent="0.2">
      <c r="A1019" s="1">
        <v>42618.94226851852</v>
      </c>
      <c r="B1019" t="s">
        <v>1862</v>
      </c>
      <c r="C1019" t="s">
        <v>17138</v>
      </c>
      <c r="D1019" t="str">
        <f>VLOOKUP(deactivate_assem[[#This Row],[Full Name]],assembly_staff_import[],1,0)</f>
        <v>Anthony J Kergaravat</v>
      </c>
      <c r="M1019" t="s">
        <v>11236</v>
      </c>
      <c r="T1019" t="s">
        <v>17139</v>
      </c>
      <c r="V1019" t="s">
        <v>2444</v>
      </c>
      <c r="AH1019" t="s">
        <v>65</v>
      </c>
      <c r="AI1019" t="s">
        <v>10913</v>
      </c>
      <c r="AL1019" t="s">
        <v>1237</v>
      </c>
      <c r="AY1019" t="s">
        <v>17140</v>
      </c>
      <c r="AZ1019" t="s">
        <v>387</v>
      </c>
      <c r="BA1019" t="s">
        <v>17141</v>
      </c>
      <c r="BB1019" t="s">
        <v>14821</v>
      </c>
      <c r="BD1019" t="s">
        <v>72</v>
      </c>
      <c r="BG1019" t="s">
        <v>17142</v>
      </c>
    </row>
    <row r="1020" spans="1:59" x14ac:dyDescent="0.2">
      <c r="A1020" s="1">
        <v>42618.94226851852</v>
      </c>
      <c r="B1020" t="s">
        <v>1862</v>
      </c>
      <c r="C1020" t="s">
        <v>17143</v>
      </c>
      <c r="D1020" t="str">
        <f>VLOOKUP(deactivate_assem[[#This Row],[Full Name]],assembly_staff_import[],1,0)</f>
        <v>Joseph Ortiz</v>
      </c>
      <c r="M1020" t="s">
        <v>16908</v>
      </c>
      <c r="T1020" t="s">
        <v>17144</v>
      </c>
      <c r="V1020" t="s">
        <v>17145</v>
      </c>
      <c r="AH1020" t="s">
        <v>65</v>
      </c>
      <c r="AI1020" t="s">
        <v>10913</v>
      </c>
      <c r="AL1020" t="s">
        <v>1237</v>
      </c>
      <c r="AY1020" t="s">
        <v>17146</v>
      </c>
      <c r="AZ1020" t="s">
        <v>2640</v>
      </c>
      <c r="BA1020" t="s">
        <v>1130</v>
      </c>
      <c r="BB1020" t="s">
        <v>12194</v>
      </c>
      <c r="BD1020" t="s">
        <v>72</v>
      </c>
      <c r="BG1020" t="s">
        <v>17147</v>
      </c>
    </row>
    <row r="1021" spans="1:59" x14ac:dyDescent="0.2">
      <c r="A1021" s="1">
        <v>42618.94226851852</v>
      </c>
      <c r="B1021" t="s">
        <v>1862</v>
      </c>
      <c r="C1021" t="s">
        <v>17148</v>
      </c>
      <c r="D1021" t="str">
        <f>VLOOKUP(deactivate_assem[[#This Row],[Full Name]],assembly_staff_import[],1,0)</f>
        <v>Rochelle G Cohen</v>
      </c>
      <c r="K1021" t="s">
        <v>17149</v>
      </c>
      <c r="L1021" t="s">
        <v>13072</v>
      </c>
      <c r="M1021" t="s">
        <v>13073</v>
      </c>
      <c r="N1021" t="s">
        <v>63</v>
      </c>
      <c r="T1021" t="s">
        <v>17150</v>
      </c>
      <c r="V1021" t="s">
        <v>17151</v>
      </c>
      <c r="AH1021" t="s">
        <v>65</v>
      </c>
      <c r="AI1021" t="s">
        <v>10913</v>
      </c>
      <c r="AL1021" t="s">
        <v>67</v>
      </c>
      <c r="AY1021" t="s">
        <v>17152</v>
      </c>
      <c r="AZ1021" t="s">
        <v>17153</v>
      </c>
      <c r="BA1021" t="s">
        <v>4706</v>
      </c>
      <c r="BB1021" t="s">
        <v>13998</v>
      </c>
      <c r="BD1021" t="s">
        <v>72</v>
      </c>
      <c r="BG1021" t="s">
        <v>17154</v>
      </c>
    </row>
    <row r="1022" spans="1:59" x14ac:dyDescent="0.2">
      <c r="A1022" s="1">
        <v>42618.94226851852</v>
      </c>
      <c r="B1022" t="s">
        <v>1862</v>
      </c>
      <c r="C1022" t="s">
        <v>17155</v>
      </c>
      <c r="D1022" t="str">
        <f>VLOOKUP(deactivate_assem[[#This Row],[Full Name]],assembly_staff_import[],1,0)</f>
        <v>Philip T Johnson</v>
      </c>
      <c r="M1022" t="s">
        <v>11236</v>
      </c>
      <c r="T1022" t="s">
        <v>17156</v>
      </c>
      <c r="V1022" t="s">
        <v>15394</v>
      </c>
      <c r="AH1022" t="s">
        <v>65</v>
      </c>
      <c r="AI1022" t="s">
        <v>10913</v>
      </c>
      <c r="AL1022" t="s">
        <v>1237</v>
      </c>
      <c r="AY1022" t="s">
        <v>17157</v>
      </c>
      <c r="AZ1022" t="s">
        <v>1763</v>
      </c>
      <c r="BA1022" t="s">
        <v>855</v>
      </c>
      <c r="BB1022" t="s">
        <v>15662</v>
      </c>
      <c r="BD1022" t="s">
        <v>72</v>
      </c>
      <c r="BG1022" t="s">
        <v>17158</v>
      </c>
    </row>
    <row r="1023" spans="1:59" x14ac:dyDescent="0.2">
      <c r="A1023" s="1">
        <v>42618.942256944443</v>
      </c>
      <c r="B1023" t="s">
        <v>1862</v>
      </c>
      <c r="C1023" t="s">
        <v>17159</v>
      </c>
      <c r="D1023" t="str">
        <f>VLOOKUP(deactivate_assem[[#This Row],[Full Name]],assembly_staff_import[],1,0)</f>
        <v>Kenneth R Norman</v>
      </c>
      <c r="M1023" t="s">
        <v>16908</v>
      </c>
      <c r="T1023" t="s">
        <v>17160</v>
      </c>
      <c r="V1023" t="s">
        <v>16890</v>
      </c>
      <c r="AH1023" t="s">
        <v>65</v>
      </c>
      <c r="AI1023" t="s">
        <v>10913</v>
      </c>
      <c r="AL1023" t="s">
        <v>1237</v>
      </c>
      <c r="AY1023" t="s">
        <v>17161</v>
      </c>
      <c r="AZ1023" t="s">
        <v>17162</v>
      </c>
      <c r="BA1023" t="s">
        <v>7070</v>
      </c>
      <c r="BB1023" t="s">
        <v>17163</v>
      </c>
      <c r="BD1023" t="s">
        <v>72</v>
      </c>
      <c r="BG1023" t="s">
        <v>17164</v>
      </c>
    </row>
    <row r="1024" spans="1:59" x14ac:dyDescent="0.2">
      <c r="A1024" s="1">
        <v>42618.942256944443</v>
      </c>
      <c r="B1024" t="s">
        <v>1862</v>
      </c>
      <c r="C1024" t="s">
        <v>17165</v>
      </c>
      <c r="D1024" t="str">
        <f>VLOOKUP(deactivate_assem[[#This Row],[Full Name]],assembly_staff_import[],1,0)</f>
        <v>Joshua E Adams</v>
      </c>
      <c r="L1024" t="s">
        <v>16369</v>
      </c>
      <c r="M1024" t="s">
        <v>16370</v>
      </c>
      <c r="N1024" t="s">
        <v>63</v>
      </c>
      <c r="T1024" t="s">
        <v>17166</v>
      </c>
      <c r="V1024" t="s">
        <v>16402</v>
      </c>
      <c r="AH1024" t="s">
        <v>65</v>
      </c>
      <c r="AI1024" t="s">
        <v>10913</v>
      </c>
      <c r="AL1024" t="s">
        <v>67</v>
      </c>
      <c r="AY1024" t="s">
        <v>17167</v>
      </c>
      <c r="AZ1024" t="s">
        <v>1784</v>
      </c>
      <c r="BA1024" t="s">
        <v>6049</v>
      </c>
      <c r="BB1024" t="s">
        <v>11033</v>
      </c>
      <c r="BD1024" t="s">
        <v>72</v>
      </c>
      <c r="BG1024" t="s">
        <v>17168</v>
      </c>
    </row>
    <row r="1025" spans="1:59" x14ac:dyDescent="0.2">
      <c r="A1025" s="1">
        <v>42618.942256944443</v>
      </c>
      <c r="B1025" t="s">
        <v>1862</v>
      </c>
      <c r="C1025" t="s">
        <v>17169</v>
      </c>
      <c r="D1025" t="str">
        <f>VLOOKUP(deactivate_assem[[#This Row],[Full Name]],assembly_staff_import[],1,0)</f>
        <v>Nathaniel J Jenkins</v>
      </c>
      <c r="M1025" t="s">
        <v>11236</v>
      </c>
      <c r="T1025" t="s">
        <v>17170</v>
      </c>
      <c r="V1025" t="s">
        <v>15282</v>
      </c>
      <c r="AH1025" t="s">
        <v>65</v>
      </c>
      <c r="AI1025" t="s">
        <v>10913</v>
      </c>
      <c r="AL1025" t="s">
        <v>1237</v>
      </c>
      <c r="AY1025" t="s">
        <v>17171</v>
      </c>
      <c r="AZ1025" t="s">
        <v>17172</v>
      </c>
      <c r="BA1025" t="s">
        <v>17173</v>
      </c>
      <c r="BB1025" t="s">
        <v>14821</v>
      </c>
      <c r="BD1025" t="s">
        <v>72</v>
      </c>
      <c r="BG1025" t="s">
        <v>17174</v>
      </c>
    </row>
    <row r="1026" spans="1:59" x14ac:dyDescent="0.2">
      <c r="A1026" s="1">
        <v>42618.942256944443</v>
      </c>
      <c r="B1026" t="s">
        <v>1862</v>
      </c>
      <c r="C1026" t="s">
        <v>17175</v>
      </c>
      <c r="D1026" t="str">
        <f>VLOOKUP(deactivate_assem[[#This Row],[Full Name]],assembly_staff_import[],1,0)</f>
        <v>Janylyn C Merkur</v>
      </c>
      <c r="M1026" t="s">
        <v>16908</v>
      </c>
      <c r="T1026" t="s">
        <v>17176</v>
      </c>
      <c r="V1026" t="s">
        <v>17177</v>
      </c>
      <c r="AH1026" t="s">
        <v>65</v>
      </c>
      <c r="AI1026" t="s">
        <v>10913</v>
      </c>
      <c r="AL1026" t="s">
        <v>1237</v>
      </c>
      <c r="AY1026" t="s">
        <v>17178</v>
      </c>
      <c r="AZ1026" t="s">
        <v>17179</v>
      </c>
      <c r="BA1026" t="s">
        <v>17180</v>
      </c>
      <c r="BB1026" t="s">
        <v>11400</v>
      </c>
      <c r="BD1026" t="s">
        <v>72</v>
      </c>
      <c r="BG1026" t="s">
        <v>17181</v>
      </c>
    </row>
    <row r="1027" spans="1:59" x14ac:dyDescent="0.2">
      <c r="A1027" s="1">
        <v>42618.942245370366</v>
      </c>
      <c r="B1027" t="s">
        <v>1862</v>
      </c>
      <c r="C1027" t="s">
        <v>17182</v>
      </c>
      <c r="D1027" t="str">
        <f>VLOOKUP(deactivate_assem[[#This Row],[Full Name]],assembly_staff_import[],1,0)</f>
        <v>Adam N Diamond</v>
      </c>
      <c r="G1027" t="s">
        <v>17183</v>
      </c>
      <c r="L1027" t="s">
        <v>13072</v>
      </c>
      <c r="M1027" t="s">
        <v>13073</v>
      </c>
      <c r="N1027" t="s">
        <v>63</v>
      </c>
      <c r="T1027" t="s">
        <v>17184</v>
      </c>
      <c r="V1027" t="s">
        <v>17151</v>
      </c>
      <c r="AH1027" t="s">
        <v>65</v>
      </c>
      <c r="AI1027" t="s">
        <v>10913</v>
      </c>
      <c r="AL1027" t="s">
        <v>67</v>
      </c>
      <c r="AY1027" t="s">
        <v>17185</v>
      </c>
      <c r="AZ1027" t="s">
        <v>17186</v>
      </c>
      <c r="BA1027" t="s">
        <v>8281</v>
      </c>
      <c r="BB1027" t="s">
        <v>11192</v>
      </c>
      <c r="BD1027" t="s">
        <v>72</v>
      </c>
      <c r="BG1027" t="s">
        <v>17187</v>
      </c>
    </row>
    <row r="1028" spans="1:59" x14ac:dyDescent="0.2">
      <c r="A1028" s="1">
        <v>42618.942245370366</v>
      </c>
      <c r="B1028" t="s">
        <v>1862</v>
      </c>
      <c r="C1028" t="s">
        <v>17188</v>
      </c>
      <c r="D1028" t="str">
        <f>VLOOKUP(deactivate_assem[[#This Row],[Full Name]],assembly_staff_import[],1,0)</f>
        <v>Kathryn A Gorka</v>
      </c>
      <c r="M1028" t="s">
        <v>16908</v>
      </c>
      <c r="T1028" t="s">
        <v>17189</v>
      </c>
      <c r="V1028" t="s">
        <v>16890</v>
      </c>
      <c r="AH1028" t="s">
        <v>65</v>
      </c>
      <c r="AI1028" t="s">
        <v>10913</v>
      </c>
      <c r="AL1028" t="s">
        <v>1237</v>
      </c>
      <c r="AY1028" t="s">
        <v>17190</v>
      </c>
      <c r="AZ1028" t="s">
        <v>17191</v>
      </c>
      <c r="BA1028" t="s">
        <v>17192</v>
      </c>
      <c r="BB1028" t="s">
        <v>17193</v>
      </c>
      <c r="BD1028" t="s">
        <v>72</v>
      </c>
      <c r="BG1028" t="s">
        <v>17194</v>
      </c>
    </row>
    <row r="1029" spans="1:59" x14ac:dyDescent="0.2">
      <c r="A1029" s="1">
        <v>42618.942245370366</v>
      </c>
      <c r="B1029" t="s">
        <v>1862</v>
      </c>
      <c r="C1029" t="s">
        <v>17195</v>
      </c>
      <c r="D1029" t="str">
        <f>VLOOKUP(deactivate_assem[[#This Row],[Full Name]],assembly_staff_import[],1,0)</f>
        <v>Debra P Jenkins</v>
      </c>
      <c r="M1029" t="s">
        <v>11236</v>
      </c>
      <c r="T1029" t="s">
        <v>17196</v>
      </c>
      <c r="V1029" t="s">
        <v>2444</v>
      </c>
      <c r="AH1029" t="s">
        <v>65</v>
      </c>
      <c r="AI1029" t="s">
        <v>10913</v>
      </c>
      <c r="AL1029" t="s">
        <v>1237</v>
      </c>
      <c r="AY1029" t="s">
        <v>17197</v>
      </c>
      <c r="AZ1029" t="s">
        <v>17198</v>
      </c>
      <c r="BA1029" t="s">
        <v>17173</v>
      </c>
      <c r="BB1029" t="s">
        <v>15052</v>
      </c>
      <c r="BD1029" t="s">
        <v>72</v>
      </c>
      <c r="BG1029" t="s">
        <v>17199</v>
      </c>
    </row>
    <row r="1030" spans="1:59" x14ac:dyDescent="0.2">
      <c r="A1030" s="1">
        <v>42618.942245370366</v>
      </c>
      <c r="B1030" t="s">
        <v>1862</v>
      </c>
      <c r="C1030" t="s">
        <v>17200</v>
      </c>
      <c r="D1030" t="str">
        <f>VLOOKUP(deactivate_assem[[#This Row],[Full Name]],assembly_staff_import[],1,0)</f>
        <v>Carolyn A Wildman</v>
      </c>
      <c r="L1030" t="s">
        <v>13051</v>
      </c>
      <c r="M1030" t="s">
        <v>13052</v>
      </c>
      <c r="N1030" t="s">
        <v>168</v>
      </c>
      <c r="T1030" t="s">
        <v>17201</v>
      </c>
      <c r="V1030" t="s">
        <v>17202</v>
      </c>
      <c r="AH1030" t="s">
        <v>65</v>
      </c>
      <c r="AI1030" t="s">
        <v>10913</v>
      </c>
      <c r="AL1030" t="s">
        <v>67</v>
      </c>
      <c r="AY1030" t="s">
        <v>17203</v>
      </c>
      <c r="AZ1030" t="s">
        <v>3053</v>
      </c>
      <c r="BA1030" t="s">
        <v>17204</v>
      </c>
      <c r="BB1030" t="s">
        <v>1047</v>
      </c>
      <c r="BD1030" t="s">
        <v>72</v>
      </c>
      <c r="BG1030" t="s">
        <v>17205</v>
      </c>
    </row>
    <row r="1031" spans="1:59" x14ac:dyDescent="0.2">
      <c r="A1031" s="1">
        <v>42618.942245370366</v>
      </c>
      <c r="B1031" t="s">
        <v>1862</v>
      </c>
      <c r="C1031" t="s">
        <v>17206</v>
      </c>
      <c r="D1031" t="str">
        <f>VLOOKUP(deactivate_assem[[#This Row],[Full Name]],assembly_staff_import[],1,0)</f>
        <v>John J Gorka</v>
      </c>
      <c r="M1031" t="s">
        <v>16908</v>
      </c>
      <c r="T1031" t="s">
        <v>17207</v>
      </c>
      <c r="V1031" t="s">
        <v>17208</v>
      </c>
      <c r="AH1031" t="s">
        <v>65</v>
      </c>
      <c r="AI1031" t="s">
        <v>10913</v>
      </c>
      <c r="AL1031" t="s">
        <v>1237</v>
      </c>
      <c r="AY1031" t="s">
        <v>17209</v>
      </c>
      <c r="AZ1031" t="s">
        <v>886</v>
      </c>
      <c r="BA1031" t="s">
        <v>17192</v>
      </c>
      <c r="BB1031" t="s">
        <v>17210</v>
      </c>
      <c r="BD1031" t="s">
        <v>72</v>
      </c>
      <c r="BG1031" t="s">
        <v>17211</v>
      </c>
    </row>
    <row r="1032" spans="1:59" x14ac:dyDescent="0.2">
      <c r="A1032" s="1">
        <v>42618.942233796297</v>
      </c>
      <c r="B1032" t="s">
        <v>1862</v>
      </c>
      <c r="C1032" t="s">
        <v>17212</v>
      </c>
      <c r="D1032" t="e">
        <f>VLOOKUP(deactivate_assem[[#This Row],[Full Name]],assembly_staff_import[],1,0)</f>
        <v>#N/A</v>
      </c>
      <c r="L1032" t="s">
        <v>17213</v>
      </c>
      <c r="M1032" t="s">
        <v>17214</v>
      </c>
      <c r="N1032" t="s">
        <v>168</v>
      </c>
      <c r="V1032" t="s">
        <v>17215</v>
      </c>
      <c r="AH1032" t="s">
        <v>65</v>
      </c>
      <c r="AI1032" t="s">
        <v>10913</v>
      </c>
      <c r="AL1032" t="s">
        <v>67</v>
      </c>
      <c r="AM1032" t="s">
        <v>284</v>
      </c>
      <c r="AY1032" t="s">
        <v>17216</v>
      </c>
      <c r="AZ1032" t="s">
        <v>718</v>
      </c>
      <c r="BA1032" t="s">
        <v>17217</v>
      </c>
      <c r="BB1032" t="s">
        <v>11681</v>
      </c>
      <c r="BD1032" t="s">
        <v>72</v>
      </c>
      <c r="BG1032" t="s">
        <v>17218</v>
      </c>
    </row>
    <row r="1033" spans="1:59" x14ac:dyDescent="0.2">
      <c r="A1033" s="1">
        <v>42618.942233796297</v>
      </c>
      <c r="B1033" t="s">
        <v>1862</v>
      </c>
      <c r="C1033" t="s">
        <v>17219</v>
      </c>
      <c r="D1033" t="str">
        <f>VLOOKUP(deactivate_assem[[#This Row],[Full Name]],assembly_staff_import[],1,0)</f>
        <v>Kendall J Jacobsen</v>
      </c>
      <c r="K1033" t="s">
        <v>17220</v>
      </c>
      <c r="M1033" t="s">
        <v>11236</v>
      </c>
      <c r="N1033" t="s">
        <v>168</v>
      </c>
      <c r="T1033" t="s">
        <v>17221</v>
      </c>
      <c r="AH1033" t="s">
        <v>65</v>
      </c>
      <c r="AI1033" t="s">
        <v>10913</v>
      </c>
      <c r="AL1033" t="s">
        <v>1237</v>
      </c>
      <c r="AY1033" t="s">
        <v>17222</v>
      </c>
      <c r="AZ1033" t="s">
        <v>17223</v>
      </c>
      <c r="BA1033" t="s">
        <v>17224</v>
      </c>
      <c r="BB1033" t="s">
        <v>15052</v>
      </c>
      <c r="BD1033" t="s">
        <v>72</v>
      </c>
      <c r="BG1033" t="s">
        <v>17225</v>
      </c>
    </row>
    <row r="1034" spans="1:59" x14ac:dyDescent="0.2">
      <c r="A1034" s="1">
        <v>42618.942233796297</v>
      </c>
      <c r="B1034" t="s">
        <v>1862</v>
      </c>
      <c r="C1034" t="s">
        <v>17226</v>
      </c>
      <c r="D1034" t="e">
        <f>VLOOKUP(deactivate_assem[[#This Row],[Full Name]],assembly_staff_import[],1,0)</f>
        <v>#N/A</v>
      </c>
      <c r="M1034" t="s">
        <v>11236</v>
      </c>
      <c r="V1034" t="s">
        <v>17227</v>
      </c>
      <c r="AH1034" t="s">
        <v>65</v>
      </c>
      <c r="AI1034" t="s">
        <v>10913</v>
      </c>
      <c r="AL1034" t="s">
        <v>1237</v>
      </c>
      <c r="AY1034" t="s">
        <v>17228</v>
      </c>
      <c r="AZ1034" t="s">
        <v>17229</v>
      </c>
      <c r="BA1034" t="s">
        <v>17230</v>
      </c>
      <c r="BB1034" t="s">
        <v>17231</v>
      </c>
      <c r="BD1034" t="s">
        <v>72</v>
      </c>
      <c r="BG1034" t="s">
        <v>17232</v>
      </c>
    </row>
    <row r="1035" spans="1:59" x14ac:dyDescent="0.2">
      <c r="A1035" s="1">
        <v>42618.942233796297</v>
      </c>
      <c r="B1035" t="s">
        <v>1862</v>
      </c>
      <c r="C1035" t="s">
        <v>17233</v>
      </c>
      <c r="D1035" t="e">
        <f>VLOOKUP(deactivate_assem[[#This Row],[Full Name]],assembly_staff_import[],1,0)</f>
        <v>#N/A</v>
      </c>
      <c r="M1035" t="s">
        <v>11094</v>
      </c>
      <c r="V1035" t="s">
        <v>16327</v>
      </c>
      <c r="AH1035" t="s">
        <v>65</v>
      </c>
      <c r="AI1035" t="s">
        <v>10913</v>
      </c>
      <c r="AL1035" t="s">
        <v>1237</v>
      </c>
      <c r="AY1035" t="s">
        <v>17234</v>
      </c>
      <c r="AZ1035" t="s">
        <v>17235</v>
      </c>
      <c r="BA1035" t="s">
        <v>17060</v>
      </c>
      <c r="BB1035" t="s">
        <v>11345</v>
      </c>
      <c r="BD1035" t="s">
        <v>72</v>
      </c>
      <c r="BG1035" t="s">
        <v>17236</v>
      </c>
    </row>
    <row r="1036" spans="1:59" x14ac:dyDescent="0.2">
      <c r="A1036" s="1">
        <v>42618.942233796297</v>
      </c>
      <c r="B1036" t="s">
        <v>1862</v>
      </c>
      <c r="C1036" t="s">
        <v>17237</v>
      </c>
      <c r="D1036" t="str">
        <f>VLOOKUP(deactivate_assem[[#This Row],[Full Name]],assembly_staff_import[],1,0)</f>
        <v>Isaac Fefer</v>
      </c>
      <c r="M1036" t="s">
        <v>16908</v>
      </c>
      <c r="T1036" t="s">
        <v>17238</v>
      </c>
      <c r="V1036" t="s">
        <v>17239</v>
      </c>
      <c r="AH1036" t="s">
        <v>65</v>
      </c>
      <c r="AI1036" t="s">
        <v>10913</v>
      </c>
      <c r="AL1036" t="s">
        <v>1237</v>
      </c>
      <c r="AY1036" t="s">
        <v>17240</v>
      </c>
      <c r="AZ1036" t="s">
        <v>459</v>
      </c>
      <c r="BA1036" t="s">
        <v>17241</v>
      </c>
      <c r="BB1036" t="s">
        <v>17242</v>
      </c>
      <c r="BD1036" t="s">
        <v>72</v>
      </c>
      <c r="BG1036" t="s">
        <v>17243</v>
      </c>
    </row>
    <row r="1037" spans="1:59" x14ac:dyDescent="0.2">
      <c r="A1037" s="1">
        <v>42618.942233796297</v>
      </c>
      <c r="B1037" t="s">
        <v>1862</v>
      </c>
      <c r="C1037" t="s">
        <v>17244</v>
      </c>
      <c r="D1037" t="str">
        <f>VLOOKUP(deactivate_assem[[#This Row],[Full Name]],assembly_staff_import[],1,0)</f>
        <v>Michele H Krege</v>
      </c>
      <c r="L1037" t="s">
        <v>17245</v>
      </c>
      <c r="M1037" t="s">
        <v>17246</v>
      </c>
      <c r="N1037" t="s">
        <v>168</v>
      </c>
      <c r="T1037" t="s">
        <v>17247</v>
      </c>
      <c r="V1037" t="s">
        <v>17248</v>
      </c>
      <c r="AH1037" t="s">
        <v>65</v>
      </c>
      <c r="AI1037" t="s">
        <v>10913</v>
      </c>
      <c r="AL1037" t="s">
        <v>67</v>
      </c>
      <c r="AY1037" t="s">
        <v>17249</v>
      </c>
      <c r="AZ1037" t="s">
        <v>17250</v>
      </c>
      <c r="BA1037" t="s">
        <v>17251</v>
      </c>
      <c r="BB1037" t="s">
        <v>11249</v>
      </c>
      <c r="BD1037" t="s">
        <v>72</v>
      </c>
      <c r="BG1037" t="s">
        <v>17252</v>
      </c>
    </row>
    <row r="1038" spans="1:59" x14ac:dyDescent="0.2">
      <c r="A1038" s="1">
        <v>42618.942233796297</v>
      </c>
      <c r="B1038" t="s">
        <v>1862</v>
      </c>
      <c r="C1038" t="s">
        <v>17253</v>
      </c>
      <c r="D1038" t="e">
        <f>VLOOKUP(deactivate_assem[[#This Row],[Full Name]],assembly_staff_import[],1,0)</f>
        <v>#N/A</v>
      </c>
      <c r="M1038" t="s">
        <v>11236</v>
      </c>
      <c r="V1038" t="s">
        <v>15282</v>
      </c>
      <c r="AH1038" t="s">
        <v>65</v>
      </c>
      <c r="AI1038" t="s">
        <v>10913</v>
      </c>
      <c r="AL1038" t="s">
        <v>1237</v>
      </c>
      <c r="AY1038" t="s">
        <v>17254</v>
      </c>
      <c r="AZ1038" t="s">
        <v>17255</v>
      </c>
      <c r="BA1038" t="s">
        <v>17256</v>
      </c>
      <c r="BB1038" t="s">
        <v>11240</v>
      </c>
      <c r="BD1038" t="s">
        <v>72</v>
      </c>
      <c r="BG1038" t="s">
        <v>17257</v>
      </c>
    </row>
    <row r="1039" spans="1:59" x14ac:dyDescent="0.2">
      <c r="A1039" s="1">
        <v>42618.94222222222</v>
      </c>
      <c r="B1039" t="s">
        <v>1862</v>
      </c>
      <c r="C1039" t="s">
        <v>17258</v>
      </c>
      <c r="D1039" t="str">
        <f>VLOOKUP(deactivate_assem[[#This Row],[Full Name]],assembly_staff_import[],1,0)</f>
        <v>Rachel T Fuentes</v>
      </c>
      <c r="L1039" t="s">
        <v>12912</v>
      </c>
      <c r="M1039" t="s">
        <v>12913</v>
      </c>
      <c r="N1039" t="s">
        <v>63</v>
      </c>
      <c r="T1039" t="s">
        <v>17259</v>
      </c>
      <c r="V1039" t="s">
        <v>17105</v>
      </c>
      <c r="AH1039" t="s">
        <v>65</v>
      </c>
      <c r="AI1039" t="s">
        <v>10913</v>
      </c>
      <c r="AL1039" t="s">
        <v>67</v>
      </c>
      <c r="AM1039" t="s">
        <v>68</v>
      </c>
      <c r="AY1039" t="s">
        <v>17260</v>
      </c>
      <c r="AZ1039" t="s">
        <v>17261</v>
      </c>
      <c r="BA1039" t="s">
        <v>13275</v>
      </c>
      <c r="BB1039" t="s">
        <v>236</v>
      </c>
      <c r="BD1039" t="s">
        <v>72</v>
      </c>
      <c r="BG1039" t="s">
        <v>17262</v>
      </c>
    </row>
    <row r="1040" spans="1:59" x14ac:dyDescent="0.2">
      <c r="A1040" s="1">
        <v>42618.94222222222</v>
      </c>
      <c r="B1040" t="s">
        <v>1862</v>
      </c>
      <c r="C1040" t="s">
        <v>17263</v>
      </c>
      <c r="D1040" t="str">
        <f>VLOOKUP(deactivate_assem[[#This Row],[Full Name]],assembly_staff_import[],1,0)</f>
        <v>Gwendolyn L Hayles</v>
      </c>
      <c r="M1040" t="s">
        <v>11094</v>
      </c>
      <c r="T1040" t="s">
        <v>17264</v>
      </c>
      <c r="V1040" t="s">
        <v>17265</v>
      </c>
      <c r="AH1040" t="s">
        <v>65</v>
      </c>
      <c r="AI1040" t="s">
        <v>10913</v>
      </c>
      <c r="AL1040" t="s">
        <v>1237</v>
      </c>
      <c r="AY1040" t="s">
        <v>17266</v>
      </c>
      <c r="AZ1040" t="s">
        <v>13133</v>
      </c>
      <c r="BA1040" t="s">
        <v>17267</v>
      </c>
      <c r="BB1040" t="s">
        <v>11345</v>
      </c>
      <c r="BD1040" t="s">
        <v>72</v>
      </c>
      <c r="BG1040" t="s">
        <v>17268</v>
      </c>
    </row>
    <row r="1041" spans="1:59" x14ac:dyDescent="0.2">
      <c r="A1041" s="1">
        <v>42618.94222222222</v>
      </c>
      <c r="B1041" t="s">
        <v>1862</v>
      </c>
      <c r="C1041" t="s">
        <v>17269</v>
      </c>
      <c r="D1041" t="str">
        <f>VLOOKUP(deactivate_assem[[#This Row],[Full Name]],assembly_staff_import[],1,0)</f>
        <v>David A Young</v>
      </c>
      <c r="M1041" t="s">
        <v>8169</v>
      </c>
      <c r="T1041" t="s">
        <v>17270</v>
      </c>
      <c r="V1041" t="s">
        <v>17271</v>
      </c>
      <c r="AH1041" t="s">
        <v>65</v>
      </c>
      <c r="AI1041" t="s">
        <v>10913</v>
      </c>
      <c r="AL1041" t="s">
        <v>1237</v>
      </c>
      <c r="AY1041" t="s">
        <v>17272</v>
      </c>
      <c r="AZ1041" t="s">
        <v>2617</v>
      </c>
      <c r="BA1041" t="s">
        <v>2317</v>
      </c>
      <c r="BB1041" t="s">
        <v>17273</v>
      </c>
      <c r="BD1041" t="s">
        <v>72</v>
      </c>
      <c r="BG1041" t="s">
        <v>17274</v>
      </c>
    </row>
    <row r="1042" spans="1:59" x14ac:dyDescent="0.2">
      <c r="A1042" s="1">
        <v>42618.94222222222</v>
      </c>
      <c r="B1042" t="s">
        <v>1862</v>
      </c>
      <c r="C1042" t="s">
        <v>17275</v>
      </c>
      <c r="D1042" t="str">
        <f>VLOOKUP(deactivate_assem[[#This Row],[Full Name]],assembly_staff_import[],1,0)</f>
        <v>Peter S Hoffman</v>
      </c>
      <c r="M1042" t="s">
        <v>11236</v>
      </c>
      <c r="T1042" t="s">
        <v>17276</v>
      </c>
      <c r="V1042" t="s">
        <v>15010</v>
      </c>
      <c r="AH1042" t="s">
        <v>65</v>
      </c>
      <c r="AI1042" t="s">
        <v>10913</v>
      </c>
      <c r="AL1042" t="s">
        <v>1237</v>
      </c>
      <c r="AY1042" t="s">
        <v>17277</v>
      </c>
      <c r="AZ1042" t="s">
        <v>17278</v>
      </c>
      <c r="BA1042" t="s">
        <v>1474</v>
      </c>
      <c r="BB1042" t="s">
        <v>14821</v>
      </c>
      <c r="BD1042" t="s">
        <v>72</v>
      </c>
      <c r="BG1042" t="s">
        <v>17279</v>
      </c>
    </row>
    <row r="1043" spans="1:59" x14ac:dyDescent="0.2">
      <c r="A1043" s="1">
        <v>42618.94222222222</v>
      </c>
      <c r="B1043" t="s">
        <v>1862</v>
      </c>
      <c r="C1043" t="s">
        <v>17280</v>
      </c>
      <c r="D1043" t="str">
        <f>VLOOKUP(deactivate_assem[[#This Row],[Full Name]],assembly_staff_import[],1,0)</f>
        <v>Christine H Slocum</v>
      </c>
      <c r="L1043" t="s">
        <v>12125</v>
      </c>
      <c r="M1043" t="s">
        <v>12126</v>
      </c>
      <c r="N1043" t="s">
        <v>63</v>
      </c>
      <c r="T1043" t="s">
        <v>17281</v>
      </c>
      <c r="V1043" t="s">
        <v>17282</v>
      </c>
      <c r="AH1043" t="s">
        <v>65</v>
      </c>
      <c r="AI1043" t="s">
        <v>10913</v>
      </c>
      <c r="AL1043" t="s">
        <v>67</v>
      </c>
      <c r="AM1043" t="s">
        <v>68</v>
      </c>
      <c r="AY1043" t="s">
        <v>17283</v>
      </c>
      <c r="AZ1043" t="s">
        <v>17284</v>
      </c>
      <c r="BA1043" t="s">
        <v>17285</v>
      </c>
      <c r="BB1043" t="s">
        <v>236</v>
      </c>
      <c r="BD1043" t="s">
        <v>72</v>
      </c>
      <c r="BG1043" t="s">
        <v>17286</v>
      </c>
    </row>
    <row r="1044" spans="1:59" x14ac:dyDescent="0.2">
      <c r="A1044" s="1">
        <v>42618.94222222222</v>
      </c>
      <c r="B1044" t="s">
        <v>1862</v>
      </c>
      <c r="C1044" t="s">
        <v>17287</v>
      </c>
      <c r="D1044" t="str">
        <f>VLOOKUP(deactivate_assem[[#This Row],[Full Name]],assembly_staff_import[],1,0)</f>
        <v>Marea N Wright</v>
      </c>
      <c r="M1044" t="s">
        <v>8169</v>
      </c>
      <c r="T1044" t="s">
        <v>17288</v>
      </c>
      <c r="V1044" t="s">
        <v>17289</v>
      </c>
      <c r="AH1044" t="s">
        <v>65</v>
      </c>
      <c r="AI1044" t="s">
        <v>10913</v>
      </c>
      <c r="AL1044" t="s">
        <v>1237</v>
      </c>
      <c r="AY1044" t="s">
        <v>17290</v>
      </c>
      <c r="AZ1044" t="s">
        <v>17291</v>
      </c>
      <c r="BA1044" t="s">
        <v>17292</v>
      </c>
      <c r="BB1044" t="s">
        <v>17293</v>
      </c>
      <c r="BD1044" t="s">
        <v>72</v>
      </c>
      <c r="BG1044" t="s">
        <v>17294</v>
      </c>
    </row>
    <row r="1045" spans="1:59" x14ac:dyDescent="0.2">
      <c r="A1045" s="1">
        <v>42618.942210648151</v>
      </c>
      <c r="B1045" t="s">
        <v>1862</v>
      </c>
      <c r="C1045" t="s">
        <v>17295</v>
      </c>
      <c r="D1045" t="str">
        <f>VLOOKUP(deactivate_assem[[#This Row],[Full Name]],assembly_staff_import[],1,0)</f>
        <v>Meagan E Girgenti</v>
      </c>
      <c r="M1045" t="s">
        <v>11094</v>
      </c>
      <c r="T1045" t="s">
        <v>17296</v>
      </c>
      <c r="V1045" t="s">
        <v>17297</v>
      </c>
      <c r="AH1045" t="s">
        <v>65</v>
      </c>
      <c r="AI1045" t="s">
        <v>10913</v>
      </c>
      <c r="AL1045" t="s">
        <v>1237</v>
      </c>
      <c r="AY1045" t="s">
        <v>17298</v>
      </c>
      <c r="AZ1045" t="s">
        <v>17299</v>
      </c>
      <c r="BA1045" t="s">
        <v>17300</v>
      </c>
      <c r="BB1045" t="s">
        <v>16330</v>
      </c>
      <c r="BD1045" t="s">
        <v>72</v>
      </c>
      <c r="BG1045" t="s">
        <v>17301</v>
      </c>
    </row>
    <row r="1046" spans="1:59" x14ac:dyDescent="0.2">
      <c r="A1046" s="1">
        <v>42618.942210648151</v>
      </c>
      <c r="B1046" t="s">
        <v>1862</v>
      </c>
      <c r="C1046" t="s">
        <v>17302</v>
      </c>
      <c r="D1046" t="str">
        <f>VLOOKUP(deactivate_assem[[#This Row],[Full Name]],assembly_staff_import[],1,0)</f>
        <v>Kimberly T Hill</v>
      </c>
      <c r="M1046" t="s">
        <v>11236</v>
      </c>
      <c r="T1046" t="s">
        <v>17303</v>
      </c>
      <c r="V1046" t="s">
        <v>17304</v>
      </c>
      <c r="AH1046" t="s">
        <v>65</v>
      </c>
      <c r="AI1046" t="s">
        <v>10913</v>
      </c>
      <c r="AL1046" t="s">
        <v>1237</v>
      </c>
      <c r="AY1046" t="s">
        <v>17305</v>
      </c>
      <c r="AZ1046" t="s">
        <v>17306</v>
      </c>
      <c r="BA1046" t="s">
        <v>5334</v>
      </c>
      <c r="BB1046" t="s">
        <v>17307</v>
      </c>
      <c r="BD1046" t="s">
        <v>72</v>
      </c>
      <c r="BG1046" t="s">
        <v>17308</v>
      </c>
    </row>
    <row r="1047" spans="1:59" x14ac:dyDescent="0.2">
      <c r="A1047" s="1">
        <v>42618.942210648151</v>
      </c>
      <c r="B1047" t="s">
        <v>1862</v>
      </c>
      <c r="C1047" t="s">
        <v>17309</v>
      </c>
      <c r="D1047" t="str">
        <f>VLOOKUP(deactivate_assem[[#This Row],[Full Name]],assembly_staff_import[],1,0)</f>
        <v>Sandra L Palma</v>
      </c>
      <c r="L1047" t="s">
        <v>12125</v>
      </c>
      <c r="M1047" t="s">
        <v>12126</v>
      </c>
      <c r="N1047" t="s">
        <v>168</v>
      </c>
      <c r="T1047" t="s">
        <v>17310</v>
      </c>
      <c r="V1047" t="s">
        <v>17311</v>
      </c>
      <c r="AH1047" t="s">
        <v>65</v>
      </c>
      <c r="AI1047" t="s">
        <v>10913</v>
      </c>
      <c r="AL1047" t="s">
        <v>67</v>
      </c>
      <c r="AY1047" t="s">
        <v>17312</v>
      </c>
      <c r="AZ1047" t="s">
        <v>14584</v>
      </c>
      <c r="BA1047" t="s">
        <v>17313</v>
      </c>
      <c r="BB1047" t="s">
        <v>11249</v>
      </c>
      <c r="BD1047" t="s">
        <v>72</v>
      </c>
      <c r="BG1047" t="s">
        <v>17314</v>
      </c>
    </row>
    <row r="1048" spans="1:59" x14ac:dyDescent="0.2">
      <c r="A1048" s="1">
        <v>42618.942210648151</v>
      </c>
      <c r="B1048" t="s">
        <v>1862</v>
      </c>
      <c r="C1048" t="s">
        <v>17315</v>
      </c>
      <c r="D1048" t="str">
        <f>VLOOKUP(deactivate_assem[[#This Row],[Full Name]],assembly_staff_import[],1,0)</f>
        <v>Jessica D Hill</v>
      </c>
      <c r="M1048" t="s">
        <v>11236</v>
      </c>
      <c r="T1048" t="s">
        <v>17316</v>
      </c>
      <c r="V1048" t="s">
        <v>17317</v>
      </c>
      <c r="AH1048" t="s">
        <v>65</v>
      </c>
      <c r="AI1048" t="s">
        <v>10913</v>
      </c>
      <c r="AL1048" t="s">
        <v>1237</v>
      </c>
      <c r="AY1048" t="s">
        <v>17318</v>
      </c>
      <c r="AZ1048" t="s">
        <v>17319</v>
      </c>
      <c r="BA1048" t="s">
        <v>5334</v>
      </c>
      <c r="BB1048" t="s">
        <v>17320</v>
      </c>
      <c r="BD1048" t="s">
        <v>72</v>
      </c>
      <c r="BG1048" t="s">
        <v>17321</v>
      </c>
    </row>
    <row r="1049" spans="1:59" x14ac:dyDescent="0.2">
      <c r="A1049" s="1">
        <v>42618.942210648151</v>
      </c>
      <c r="B1049" t="s">
        <v>1862</v>
      </c>
      <c r="C1049" t="s">
        <v>17322</v>
      </c>
      <c r="D1049" t="str">
        <f>VLOOKUP(deactivate_assem[[#This Row],[Full Name]],assembly_staff_import[],1,0)</f>
        <v>Darleen V Taylor</v>
      </c>
      <c r="L1049" t="s">
        <v>12630</v>
      </c>
      <c r="M1049" t="s">
        <v>12631</v>
      </c>
      <c r="N1049" t="s">
        <v>168</v>
      </c>
      <c r="T1049" t="s">
        <v>17323</v>
      </c>
      <c r="V1049" t="s">
        <v>17324</v>
      </c>
      <c r="AH1049" t="s">
        <v>65</v>
      </c>
      <c r="AI1049" t="s">
        <v>10913</v>
      </c>
      <c r="AL1049" t="s">
        <v>67</v>
      </c>
      <c r="AY1049" t="s">
        <v>17325</v>
      </c>
      <c r="AZ1049" t="s">
        <v>17326</v>
      </c>
      <c r="BA1049" t="s">
        <v>2391</v>
      </c>
      <c r="BB1049" t="s">
        <v>11249</v>
      </c>
      <c r="BD1049" t="s">
        <v>72</v>
      </c>
      <c r="BG1049" t="s">
        <v>17327</v>
      </c>
    </row>
    <row r="1050" spans="1:59" x14ac:dyDescent="0.2">
      <c r="A1050" s="1">
        <v>42618.942210648151</v>
      </c>
      <c r="B1050" t="s">
        <v>1862</v>
      </c>
      <c r="C1050" t="s">
        <v>17328</v>
      </c>
      <c r="D1050" t="str">
        <f>VLOOKUP(deactivate_assem[[#This Row],[Full Name]],assembly_staff_import[],1,0)</f>
        <v>Ricky J Cook</v>
      </c>
      <c r="M1050" t="s">
        <v>11094</v>
      </c>
      <c r="T1050" t="s">
        <v>17329</v>
      </c>
      <c r="V1050" t="s">
        <v>17330</v>
      </c>
      <c r="AH1050" t="s">
        <v>65</v>
      </c>
      <c r="AI1050" t="s">
        <v>10913</v>
      </c>
      <c r="AL1050" t="s">
        <v>1237</v>
      </c>
      <c r="AY1050" t="s">
        <v>17331</v>
      </c>
      <c r="AZ1050" t="s">
        <v>17332</v>
      </c>
      <c r="BA1050" t="s">
        <v>4085</v>
      </c>
      <c r="BB1050" t="s">
        <v>17333</v>
      </c>
      <c r="BD1050" t="s">
        <v>72</v>
      </c>
      <c r="BG1050" t="s">
        <v>17334</v>
      </c>
    </row>
    <row r="1051" spans="1:59" x14ac:dyDescent="0.2">
      <c r="A1051" s="1">
        <v>42618.942199074067</v>
      </c>
      <c r="B1051" t="s">
        <v>1862</v>
      </c>
      <c r="C1051" t="s">
        <v>17335</v>
      </c>
      <c r="D1051" t="str">
        <f>VLOOKUP(deactivate_assem[[#This Row],[Full Name]],assembly_staff_import[],1,0)</f>
        <v>Deborah J Howard</v>
      </c>
      <c r="L1051" t="s">
        <v>17336</v>
      </c>
      <c r="M1051" t="s">
        <v>17337</v>
      </c>
      <c r="N1051" t="s">
        <v>63</v>
      </c>
      <c r="T1051" t="s">
        <v>17338</v>
      </c>
      <c r="V1051" t="s">
        <v>17339</v>
      </c>
      <c r="AH1051" t="s">
        <v>65</v>
      </c>
      <c r="AI1051" t="s">
        <v>10913</v>
      </c>
      <c r="AL1051" t="s">
        <v>67</v>
      </c>
      <c r="AY1051" t="s">
        <v>17340</v>
      </c>
      <c r="AZ1051" t="s">
        <v>17341</v>
      </c>
      <c r="BA1051" t="s">
        <v>8600</v>
      </c>
      <c r="BB1051" t="s">
        <v>426</v>
      </c>
      <c r="BD1051" t="s">
        <v>72</v>
      </c>
      <c r="BG1051" t="s">
        <v>17342</v>
      </c>
    </row>
    <row r="1052" spans="1:59" x14ac:dyDescent="0.2">
      <c r="A1052" s="1">
        <v>42618.942199074067</v>
      </c>
      <c r="B1052" t="s">
        <v>1862</v>
      </c>
      <c r="C1052" t="s">
        <v>17343</v>
      </c>
      <c r="D1052" t="e">
        <f>VLOOKUP(deactivate_assem[[#This Row],[Full Name]],assembly_staff_import[],1,0)</f>
        <v>#N/A</v>
      </c>
      <c r="M1052" t="s">
        <v>10958</v>
      </c>
      <c r="V1052" t="s">
        <v>3154</v>
      </c>
      <c r="AH1052" t="s">
        <v>65</v>
      </c>
      <c r="AI1052" t="s">
        <v>10913</v>
      </c>
      <c r="AL1052" t="s">
        <v>1237</v>
      </c>
      <c r="AY1052" t="s">
        <v>17344</v>
      </c>
      <c r="AZ1052" t="s">
        <v>17345</v>
      </c>
      <c r="BA1052" t="s">
        <v>17346</v>
      </c>
      <c r="BB1052" t="s">
        <v>116</v>
      </c>
      <c r="BD1052" t="s">
        <v>72</v>
      </c>
      <c r="BG1052" t="s">
        <v>17347</v>
      </c>
    </row>
    <row r="1053" spans="1:59" x14ac:dyDescent="0.2">
      <c r="A1053" s="1">
        <v>42618.942199074067</v>
      </c>
      <c r="B1053" t="s">
        <v>1862</v>
      </c>
      <c r="C1053" t="s">
        <v>17348</v>
      </c>
      <c r="D1053" t="str">
        <f>VLOOKUP(deactivate_assem[[#This Row],[Full Name]],assembly_staff_import[],1,0)</f>
        <v>Aubree D Heydrick</v>
      </c>
      <c r="M1053" t="s">
        <v>11236</v>
      </c>
      <c r="T1053" t="s">
        <v>17349</v>
      </c>
      <c r="V1053" t="s">
        <v>2444</v>
      </c>
      <c r="AH1053" t="s">
        <v>65</v>
      </c>
      <c r="AI1053" t="s">
        <v>10913</v>
      </c>
      <c r="AL1053" t="s">
        <v>1237</v>
      </c>
      <c r="AY1053" t="s">
        <v>17350</v>
      </c>
      <c r="AZ1053" t="s">
        <v>17351</v>
      </c>
      <c r="BA1053" t="s">
        <v>17352</v>
      </c>
      <c r="BB1053" t="s">
        <v>1901</v>
      </c>
      <c r="BD1053" t="s">
        <v>72</v>
      </c>
      <c r="BG1053" t="s">
        <v>17353</v>
      </c>
    </row>
    <row r="1054" spans="1:59" x14ac:dyDescent="0.2">
      <c r="A1054" s="1">
        <v>42618.942199074067</v>
      </c>
      <c r="B1054" t="s">
        <v>1862</v>
      </c>
      <c r="C1054" t="s">
        <v>17354</v>
      </c>
      <c r="D1054" t="str">
        <f>VLOOKUP(deactivate_assem[[#This Row],[Full Name]],assembly_staff_import[],1,0)</f>
        <v>Chrysanthe T Cholakis</v>
      </c>
      <c r="M1054" t="s">
        <v>11094</v>
      </c>
      <c r="T1054" t="s">
        <v>17355</v>
      </c>
      <c r="V1054" t="s">
        <v>17356</v>
      </c>
      <c r="AH1054" t="s">
        <v>65</v>
      </c>
      <c r="AI1054" t="s">
        <v>10913</v>
      </c>
      <c r="AL1054" t="s">
        <v>1237</v>
      </c>
      <c r="AY1054" t="s">
        <v>17357</v>
      </c>
      <c r="AZ1054" t="s">
        <v>17358</v>
      </c>
      <c r="BA1054" t="s">
        <v>17359</v>
      </c>
      <c r="BB1054" t="s">
        <v>16866</v>
      </c>
      <c r="BD1054" t="s">
        <v>72</v>
      </c>
      <c r="BG1054" t="s">
        <v>17360</v>
      </c>
    </row>
    <row r="1055" spans="1:59" x14ac:dyDescent="0.2">
      <c r="A1055" s="1">
        <v>42618.942199074067</v>
      </c>
      <c r="B1055" t="s">
        <v>1862</v>
      </c>
      <c r="C1055" t="s">
        <v>17361</v>
      </c>
      <c r="D1055" t="e">
        <f>VLOOKUP(deactivate_assem[[#This Row],[Full Name]],assembly_staff_import[],1,0)</f>
        <v>#N/A</v>
      </c>
      <c r="L1055" t="s">
        <v>12125</v>
      </c>
      <c r="M1055" t="s">
        <v>17362</v>
      </c>
      <c r="N1055" t="s">
        <v>63</v>
      </c>
      <c r="V1055" t="s">
        <v>17282</v>
      </c>
      <c r="AH1055" t="s">
        <v>65</v>
      </c>
      <c r="AI1055" t="s">
        <v>10913</v>
      </c>
      <c r="AL1055" t="s">
        <v>67</v>
      </c>
      <c r="AY1055" t="s">
        <v>17363</v>
      </c>
      <c r="AZ1055" t="s">
        <v>12822</v>
      </c>
      <c r="BA1055" t="s">
        <v>6845</v>
      </c>
      <c r="BB1055" t="s">
        <v>714</v>
      </c>
      <c r="BD1055" t="s">
        <v>72</v>
      </c>
      <c r="BG1055" t="s">
        <v>17364</v>
      </c>
    </row>
    <row r="1056" spans="1:59" x14ac:dyDescent="0.2">
      <c r="A1056" s="1">
        <v>42618.942199074067</v>
      </c>
      <c r="B1056" t="s">
        <v>1862</v>
      </c>
      <c r="C1056" t="s">
        <v>17365</v>
      </c>
      <c r="D1056" t="e">
        <f>VLOOKUP(deactivate_assem[[#This Row],[Full Name]],assembly_staff_import[],1,0)</f>
        <v>#N/A</v>
      </c>
      <c r="L1056" t="s">
        <v>12630</v>
      </c>
      <c r="M1056" t="s">
        <v>17366</v>
      </c>
      <c r="N1056" t="s">
        <v>63</v>
      </c>
      <c r="V1056" t="s">
        <v>17367</v>
      </c>
      <c r="AH1056" t="s">
        <v>65</v>
      </c>
      <c r="AI1056" t="s">
        <v>10913</v>
      </c>
      <c r="AL1056" t="s">
        <v>67</v>
      </c>
      <c r="AY1056" t="s">
        <v>17368</v>
      </c>
      <c r="AZ1056" t="s">
        <v>17369</v>
      </c>
      <c r="BA1056" t="s">
        <v>17370</v>
      </c>
      <c r="BB1056" t="s">
        <v>11503</v>
      </c>
      <c r="BD1056" t="s">
        <v>72</v>
      </c>
      <c r="BG1056" t="s">
        <v>17371</v>
      </c>
    </row>
    <row r="1057" spans="1:59" x14ac:dyDescent="0.2">
      <c r="A1057" s="1">
        <v>42618.942199074067</v>
      </c>
      <c r="B1057" t="s">
        <v>1862</v>
      </c>
      <c r="C1057" t="s">
        <v>17372</v>
      </c>
      <c r="D1057" t="e">
        <f>VLOOKUP(deactivate_assem[[#This Row],[Full Name]],assembly_staff_import[],1,0)</f>
        <v>#N/A</v>
      </c>
      <c r="L1057" t="s">
        <v>12767</v>
      </c>
      <c r="M1057" t="s">
        <v>16933</v>
      </c>
      <c r="N1057" t="s">
        <v>168</v>
      </c>
      <c r="V1057" t="s">
        <v>17373</v>
      </c>
      <c r="AH1057" t="s">
        <v>65</v>
      </c>
      <c r="AI1057" t="s">
        <v>10913</v>
      </c>
      <c r="AL1057" t="s">
        <v>67</v>
      </c>
      <c r="AY1057" t="s">
        <v>17374</v>
      </c>
      <c r="AZ1057" t="s">
        <v>17375</v>
      </c>
      <c r="BA1057" t="s">
        <v>17376</v>
      </c>
      <c r="BB1057" t="s">
        <v>11400</v>
      </c>
      <c r="BD1057" t="s">
        <v>72</v>
      </c>
      <c r="BG1057" t="s">
        <v>17377</v>
      </c>
    </row>
    <row r="1058" spans="1:59" x14ac:dyDescent="0.2">
      <c r="A1058" s="1">
        <v>42618.942199074067</v>
      </c>
      <c r="B1058" t="s">
        <v>1862</v>
      </c>
      <c r="C1058" t="s">
        <v>17378</v>
      </c>
      <c r="D1058" t="str">
        <f>VLOOKUP(deactivate_assem[[#This Row],[Full Name]],assembly_staff_import[],1,0)</f>
        <v>Michael R Hernandez</v>
      </c>
      <c r="M1058" t="s">
        <v>11236</v>
      </c>
      <c r="T1058" t="s">
        <v>17379</v>
      </c>
      <c r="V1058" t="s">
        <v>7174</v>
      </c>
      <c r="AH1058" t="s">
        <v>65</v>
      </c>
      <c r="AI1058" t="s">
        <v>10913</v>
      </c>
      <c r="AL1058" t="s">
        <v>1237</v>
      </c>
      <c r="AY1058" t="s">
        <v>17380</v>
      </c>
      <c r="AZ1058" t="s">
        <v>1117</v>
      </c>
      <c r="BA1058" t="s">
        <v>1010</v>
      </c>
      <c r="BB1058" t="s">
        <v>14895</v>
      </c>
      <c r="BD1058" t="s">
        <v>72</v>
      </c>
      <c r="BG1058" t="s">
        <v>17381</v>
      </c>
    </row>
    <row r="1059" spans="1:59" x14ac:dyDescent="0.2">
      <c r="A1059" s="1">
        <v>42618.942187499997</v>
      </c>
      <c r="B1059" t="s">
        <v>1862</v>
      </c>
      <c r="C1059" t="s">
        <v>17382</v>
      </c>
      <c r="D1059" t="str">
        <f>VLOOKUP(deactivate_assem[[#This Row],[Full Name]],assembly_staff_import[],1,0)</f>
        <v>Paige E Hughes</v>
      </c>
      <c r="L1059" t="s">
        <v>12142</v>
      </c>
      <c r="M1059" t="s">
        <v>12143</v>
      </c>
      <c r="N1059" t="s">
        <v>168</v>
      </c>
      <c r="T1059" t="s">
        <v>17383</v>
      </c>
      <c r="V1059" t="s">
        <v>3154</v>
      </c>
      <c r="AH1059" t="s">
        <v>65</v>
      </c>
      <c r="AI1059" t="s">
        <v>10913</v>
      </c>
      <c r="AL1059" t="s">
        <v>67</v>
      </c>
      <c r="AY1059" t="s">
        <v>17384</v>
      </c>
      <c r="AZ1059" t="s">
        <v>17385</v>
      </c>
      <c r="BA1059" t="s">
        <v>17060</v>
      </c>
      <c r="BB1059" t="s">
        <v>11033</v>
      </c>
      <c r="BD1059" t="s">
        <v>72</v>
      </c>
      <c r="BG1059" t="s">
        <v>17386</v>
      </c>
    </row>
    <row r="1060" spans="1:59" x14ac:dyDescent="0.2">
      <c r="A1060" s="1">
        <v>42618.942187499997</v>
      </c>
      <c r="B1060" t="s">
        <v>1862</v>
      </c>
      <c r="C1060" t="s">
        <v>17387</v>
      </c>
      <c r="D1060" t="str">
        <f>VLOOKUP(deactivate_assem[[#This Row],[Full Name]],assembly_staff_import[],1,0)</f>
        <v>Ashley D Ceasar</v>
      </c>
      <c r="M1060" t="s">
        <v>11094</v>
      </c>
      <c r="T1060" t="s">
        <v>17388</v>
      </c>
      <c r="V1060" t="s">
        <v>16327</v>
      </c>
      <c r="AH1060" t="s">
        <v>65</v>
      </c>
      <c r="AI1060" t="s">
        <v>10913</v>
      </c>
      <c r="AL1060" t="s">
        <v>1237</v>
      </c>
      <c r="AY1060" t="s">
        <v>17389</v>
      </c>
      <c r="AZ1060" t="s">
        <v>17390</v>
      </c>
      <c r="BA1060" t="s">
        <v>17391</v>
      </c>
      <c r="BB1060" t="s">
        <v>17392</v>
      </c>
      <c r="BD1060" t="s">
        <v>72</v>
      </c>
      <c r="BG1060" t="s">
        <v>17393</v>
      </c>
    </row>
    <row r="1061" spans="1:59" x14ac:dyDescent="0.2">
      <c r="A1061" s="1">
        <v>42618.942187499997</v>
      </c>
      <c r="B1061" t="s">
        <v>1862</v>
      </c>
      <c r="C1061" t="s">
        <v>17394</v>
      </c>
      <c r="D1061" t="e">
        <f>VLOOKUP(deactivate_assem[[#This Row],[Full Name]],assembly_staff_import[],1,0)</f>
        <v>#N/A</v>
      </c>
      <c r="L1061" t="s">
        <v>12652</v>
      </c>
      <c r="M1061" t="s">
        <v>17395</v>
      </c>
      <c r="N1061" t="s">
        <v>63</v>
      </c>
      <c r="V1061" t="s">
        <v>17396</v>
      </c>
      <c r="AH1061" t="s">
        <v>65</v>
      </c>
      <c r="AI1061" t="s">
        <v>10913</v>
      </c>
      <c r="AL1061" t="s">
        <v>67</v>
      </c>
      <c r="AM1061" t="s">
        <v>68</v>
      </c>
      <c r="AY1061" t="s">
        <v>17397</v>
      </c>
      <c r="AZ1061" t="s">
        <v>17398</v>
      </c>
      <c r="BA1061" t="s">
        <v>17399</v>
      </c>
      <c r="BB1061" t="s">
        <v>236</v>
      </c>
      <c r="BD1061" t="s">
        <v>72</v>
      </c>
      <c r="BG1061" t="s">
        <v>17400</v>
      </c>
    </row>
    <row r="1062" spans="1:59" x14ac:dyDescent="0.2">
      <c r="A1062" s="1">
        <v>42618.942187499997</v>
      </c>
      <c r="B1062" t="s">
        <v>1862</v>
      </c>
      <c r="C1062" t="s">
        <v>17401</v>
      </c>
      <c r="D1062" t="str">
        <f>VLOOKUP(deactivate_assem[[#This Row],[Full Name]],assembly_staff_import[],1,0)</f>
        <v>Mary L Heffernan</v>
      </c>
      <c r="M1062" t="s">
        <v>11236</v>
      </c>
      <c r="T1062" t="s">
        <v>17402</v>
      </c>
      <c r="V1062" t="s">
        <v>15394</v>
      </c>
      <c r="AH1062" t="s">
        <v>65</v>
      </c>
      <c r="AI1062" t="s">
        <v>10913</v>
      </c>
      <c r="AL1062" t="s">
        <v>1237</v>
      </c>
      <c r="AY1062" t="s">
        <v>17403</v>
      </c>
      <c r="AZ1062" t="s">
        <v>4882</v>
      </c>
      <c r="BA1062" t="s">
        <v>17404</v>
      </c>
      <c r="BB1062" t="s">
        <v>13483</v>
      </c>
      <c r="BD1062" t="s">
        <v>72</v>
      </c>
      <c r="BG1062" t="s">
        <v>17405</v>
      </c>
    </row>
    <row r="1063" spans="1:59" x14ac:dyDescent="0.2">
      <c r="A1063" s="1">
        <v>42618.942187499997</v>
      </c>
      <c r="B1063" t="s">
        <v>1862</v>
      </c>
      <c r="C1063" t="s">
        <v>17406</v>
      </c>
      <c r="D1063" t="e">
        <f>VLOOKUP(deactivate_assem[[#This Row],[Full Name]],assembly_staff_import[],1,0)</f>
        <v>#N/A</v>
      </c>
      <c r="L1063" t="s">
        <v>17407</v>
      </c>
      <c r="M1063" t="s">
        <v>17408</v>
      </c>
      <c r="N1063" t="s">
        <v>168</v>
      </c>
      <c r="V1063" t="s">
        <v>17409</v>
      </c>
      <c r="AH1063" t="s">
        <v>65</v>
      </c>
      <c r="AI1063" t="s">
        <v>10913</v>
      </c>
      <c r="AL1063" t="s">
        <v>67</v>
      </c>
      <c r="AM1063" t="s">
        <v>284</v>
      </c>
      <c r="AY1063" t="s">
        <v>17410</v>
      </c>
      <c r="AZ1063" t="s">
        <v>4734</v>
      </c>
      <c r="BA1063" t="s">
        <v>17411</v>
      </c>
      <c r="BB1063" t="s">
        <v>11681</v>
      </c>
      <c r="BD1063" t="s">
        <v>72</v>
      </c>
      <c r="BG1063" t="s">
        <v>17412</v>
      </c>
    </row>
    <row r="1064" spans="1:59" x14ac:dyDescent="0.2">
      <c r="A1064" s="1">
        <v>42618.942187499997</v>
      </c>
      <c r="B1064" t="s">
        <v>1862</v>
      </c>
      <c r="C1064" t="s">
        <v>17413</v>
      </c>
      <c r="D1064" t="e">
        <f>VLOOKUP(deactivate_assem[[#This Row],[Full Name]],assembly_staff_import[],1,0)</f>
        <v>#N/A</v>
      </c>
      <c r="L1064" t="s">
        <v>12767</v>
      </c>
      <c r="M1064" t="s">
        <v>16933</v>
      </c>
      <c r="N1064" t="s">
        <v>63</v>
      </c>
      <c r="V1064" t="s">
        <v>16922</v>
      </c>
      <c r="AH1064" t="s">
        <v>65</v>
      </c>
      <c r="AI1064" t="s">
        <v>10913</v>
      </c>
      <c r="AL1064" t="s">
        <v>67</v>
      </c>
      <c r="AY1064" t="s">
        <v>17414</v>
      </c>
      <c r="AZ1064" t="s">
        <v>4913</v>
      </c>
      <c r="BA1064" t="s">
        <v>17415</v>
      </c>
      <c r="BB1064" t="s">
        <v>12697</v>
      </c>
      <c r="BD1064" t="s">
        <v>72</v>
      </c>
      <c r="BG1064" t="s">
        <v>17416</v>
      </c>
    </row>
    <row r="1065" spans="1:59" x14ac:dyDescent="0.2">
      <c r="A1065" s="1">
        <v>42618.942187499997</v>
      </c>
      <c r="B1065" t="s">
        <v>1862</v>
      </c>
      <c r="C1065" t="s">
        <v>17417</v>
      </c>
      <c r="D1065" t="e">
        <f>VLOOKUP(deactivate_assem[[#This Row],[Full Name]],assembly_staff_import[],1,0)</f>
        <v>#N/A</v>
      </c>
      <c r="M1065" t="s">
        <v>10958</v>
      </c>
      <c r="V1065" t="s">
        <v>3154</v>
      </c>
      <c r="AH1065" t="s">
        <v>65</v>
      </c>
      <c r="AI1065" t="s">
        <v>10913</v>
      </c>
      <c r="AL1065" t="s">
        <v>1237</v>
      </c>
      <c r="AY1065" t="s">
        <v>17418</v>
      </c>
      <c r="AZ1065" t="s">
        <v>17419</v>
      </c>
      <c r="BA1065" t="s">
        <v>17420</v>
      </c>
      <c r="BB1065" t="s">
        <v>116</v>
      </c>
      <c r="BD1065" t="s">
        <v>72</v>
      </c>
      <c r="BG1065" t="s">
        <v>17421</v>
      </c>
    </row>
    <row r="1066" spans="1:59" x14ac:dyDescent="0.2">
      <c r="A1066" s="1">
        <v>42618.942175925928</v>
      </c>
      <c r="B1066" t="s">
        <v>1862</v>
      </c>
      <c r="C1066" t="s">
        <v>17422</v>
      </c>
      <c r="D1066" t="e">
        <f>VLOOKUP(deactivate_assem[[#This Row],[Full Name]],assembly_staff_import[],1,0)</f>
        <v>#N/A</v>
      </c>
      <c r="L1066" t="s">
        <v>12652</v>
      </c>
      <c r="M1066" t="s">
        <v>17395</v>
      </c>
      <c r="N1066" t="s">
        <v>63</v>
      </c>
      <c r="V1066" t="s">
        <v>17396</v>
      </c>
      <c r="AH1066" t="s">
        <v>65</v>
      </c>
      <c r="AI1066" t="s">
        <v>10913</v>
      </c>
      <c r="AL1066" t="s">
        <v>67</v>
      </c>
      <c r="AY1066" t="s">
        <v>17423</v>
      </c>
      <c r="AZ1066" t="s">
        <v>17424</v>
      </c>
      <c r="BA1066" t="s">
        <v>1130</v>
      </c>
      <c r="BB1066" t="s">
        <v>426</v>
      </c>
      <c r="BD1066" t="s">
        <v>72</v>
      </c>
      <c r="BG1066" t="s">
        <v>17425</v>
      </c>
    </row>
    <row r="1067" spans="1:59" x14ac:dyDescent="0.2">
      <c r="A1067" s="1">
        <v>42618.942175925928</v>
      </c>
      <c r="B1067" t="s">
        <v>1862</v>
      </c>
      <c r="C1067" t="s">
        <v>17426</v>
      </c>
      <c r="D1067" t="str">
        <f>VLOOKUP(deactivate_assem[[#This Row],[Full Name]],assembly_staff_import[],1,0)</f>
        <v>Logan C Hardy</v>
      </c>
      <c r="M1067" t="s">
        <v>11236</v>
      </c>
      <c r="T1067" t="s">
        <v>17427</v>
      </c>
      <c r="V1067" t="s">
        <v>14636</v>
      </c>
      <c r="AH1067" t="s">
        <v>65</v>
      </c>
      <c r="AI1067" t="s">
        <v>10913</v>
      </c>
      <c r="AL1067" t="s">
        <v>1237</v>
      </c>
      <c r="AY1067" t="s">
        <v>17428</v>
      </c>
      <c r="AZ1067" t="s">
        <v>17429</v>
      </c>
      <c r="BA1067" t="s">
        <v>17430</v>
      </c>
      <c r="BB1067" t="s">
        <v>1901</v>
      </c>
      <c r="BD1067" t="s">
        <v>72</v>
      </c>
      <c r="BG1067" t="s">
        <v>17431</v>
      </c>
    </row>
    <row r="1068" spans="1:59" x14ac:dyDescent="0.2">
      <c r="A1068" s="1">
        <v>42618.942175925928</v>
      </c>
      <c r="B1068" t="s">
        <v>1862</v>
      </c>
      <c r="C1068" t="s">
        <v>17432</v>
      </c>
      <c r="D1068" t="str">
        <f>VLOOKUP(deactivate_assem[[#This Row],[Full Name]],assembly_staff_import[],1,0)</f>
        <v>Edwin G Cadiz</v>
      </c>
      <c r="L1068" t="s">
        <v>12767</v>
      </c>
      <c r="M1068" t="s">
        <v>12768</v>
      </c>
      <c r="N1068" t="s">
        <v>63</v>
      </c>
      <c r="T1068" t="s">
        <v>17433</v>
      </c>
      <c r="V1068" t="s">
        <v>16934</v>
      </c>
      <c r="AH1068" t="s">
        <v>65</v>
      </c>
      <c r="AI1068" t="s">
        <v>10913</v>
      </c>
      <c r="AL1068" t="s">
        <v>67</v>
      </c>
      <c r="AY1068" t="s">
        <v>17434</v>
      </c>
      <c r="AZ1068" t="s">
        <v>17435</v>
      </c>
      <c r="BA1068" t="s">
        <v>17436</v>
      </c>
      <c r="BB1068" t="s">
        <v>714</v>
      </c>
      <c r="BD1068" t="s">
        <v>72</v>
      </c>
      <c r="BG1068" t="s">
        <v>17437</v>
      </c>
    </row>
    <row r="1069" spans="1:59" x14ac:dyDescent="0.2">
      <c r="A1069" s="1">
        <v>42618.942175925928</v>
      </c>
      <c r="B1069" t="s">
        <v>1862</v>
      </c>
      <c r="C1069" t="s">
        <v>17438</v>
      </c>
      <c r="D1069" t="e">
        <f>VLOOKUP(deactivate_assem[[#This Row],[Full Name]],assembly_staff_import[],1,0)</f>
        <v>#N/A</v>
      </c>
      <c r="M1069" t="s">
        <v>10958</v>
      </c>
      <c r="V1069" t="s">
        <v>3154</v>
      </c>
      <c r="AH1069" t="s">
        <v>65</v>
      </c>
      <c r="AI1069" t="s">
        <v>10913</v>
      </c>
      <c r="AL1069" t="s">
        <v>1237</v>
      </c>
      <c r="AY1069" t="s">
        <v>17439</v>
      </c>
      <c r="AZ1069" t="s">
        <v>17440</v>
      </c>
      <c r="BA1069" t="s">
        <v>17441</v>
      </c>
      <c r="BB1069" t="s">
        <v>116</v>
      </c>
      <c r="BD1069" t="s">
        <v>72</v>
      </c>
      <c r="BG1069" t="s">
        <v>17442</v>
      </c>
    </row>
    <row r="1070" spans="1:59" x14ac:dyDescent="0.2">
      <c r="A1070" s="1">
        <v>42618.942175925928</v>
      </c>
      <c r="B1070" t="s">
        <v>1862</v>
      </c>
      <c r="C1070" t="s">
        <v>17443</v>
      </c>
      <c r="D1070" t="str">
        <f>VLOOKUP(deactivate_assem[[#This Row],[Full Name]],assembly_staff_import[],1,0)</f>
        <v>William K Harrington</v>
      </c>
      <c r="M1070" t="s">
        <v>11348</v>
      </c>
      <c r="T1070" t="s">
        <v>17444</v>
      </c>
      <c r="V1070" t="s">
        <v>17445</v>
      </c>
      <c r="AH1070" t="s">
        <v>65</v>
      </c>
      <c r="AI1070" t="s">
        <v>10913</v>
      </c>
      <c r="AL1070" t="s">
        <v>1237</v>
      </c>
      <c r="AY1070" t="s">
        <v>17446</v>
      </c>
      <c r="AZ1070" t="s">
        <v>17447</v>
      </c>
      <c r="BA1070" t="s">
        <v>6635</v>
      </c>
      <c r="BB1070" t="s">
        <v>16078</v>
      </c>
      <c r="BD1070" t="s">
        <v>72</v>
      </c>
      <c r="BG1070" t="s">
        <v>17448</v>
      </c>
    </row>
    <row r="1071" spans="1:59" x14ac:dyDescent="0.2">
      <c r="A1071" s="1">
        <v>42618.942175925928</v>
      </c>
      <c r="B1071" t="s">
        <v>1862</v>
      </c>
      <c r="C1071" t="s">
        <v>17449</v>
      </c>
      <c r="D1071" t="str">
        <f>VLOOKUP(deactivate_assem[[#This Row],[Full Name]],assembly_staff_import[],1,0)</f>
        <v>Dianna M Goodwin</v>
      </c>
      <c r="M1071" t="s">
        <v>11236</v>
      </c>
      <c r="T1071" t="s">
        <v>17450</v>
      </c>
      <c r="V1071" t="s">
        <v>15282</v>
      </c>
      <c r="AH1071" t="s">
        <v>65</v>
      </c>
      <c r="AI1071" t="s">
        <v>10913</v>
      </c>
      <c r="AL1071" t="s">
        <v>1237</v>
      </c>
      <c r="AY1071" t="s">
        <v>17451</v>
      </c>
      <c r="AZ1071" t="s">
        <v>17452</v>
      </c>
      <c r="BA1071" t="s">
        <v>17453</v>
      </c>
      <c r="BB1071" t="s">
        <v>11482</v>
      </c>
      <c r="BD1071" t="s">
        <v>72</v>
      </c>
      <c r="BG1071" t="s">
        <v>17454</v>
      </c>
    </row>
    <row r="1072" spans="1:59" x14ac:dyDescent="0.2">
      <c r="A1072" s="1">
        <v>42618.942164351851</v>
      </c>
      <c r="B1072" t="s">
        <v>1862</v>
      </c>
      <c r="C1072" t="s">
        <v>17455</v>
      </c>
      <c r="D1072" t="e">
        <f>VLOOKUP(deactivate_assem[[#This Row],[Full Name]],assembly_staff_import[],1,0)</f>
        <v>#N/A</v>
      </c>
      <c r="M1072" t="s">
        <v>10958</v>
      </c>
      <c r="V1072" t="s">
        <v>3154</v>
      </c>
      <c r="AH1072" t="s">
        <v>65</v>
      </c>
      <c r="AI1072" t="s">
        <v>10913</v>
      </c>
      <c r="AL1072" t="s">
        <v>1237</v>
      </c>
      <c r="AY1072" t="s">
        <v>17456</v>
      </c>
      <c r="AZ1072" t="s">
        <v>11256</v>
      </c>
      <c r="BA1072" t="s">
        <v>8165</v>
      </c>
      <c r="BB1072" t="s">
        <v>116</v>
      </c>
      <c r="BD1072" t="s">
        <v>72</v>
      </c>
      <c r="BG1072" t="s">
        <v>17457</v>
      </c>
    </row>
    <row r="1073" spans="1:59" x14ac:dyDescent="0.2">
      <c r="A1073" s="1">
        <v>42618.942164351851</v>
      </c>
      <c r="B1073" t="s">
        <v>1862</v>
      </c>
      <c r="C1073" t="s">
        <v>17458</v>
      </c>
      <c r="D1073" t="str">
        <f>VLOOKUP(deactivate_assem[[#This Row],[Full Name]],assembly_staff_import[],1,0)</f>
        <v>Patrick A Golden</v>
      </c>
      <c r="M1073" t="s">
        <v>11236</v>
      </c>
      <c r="T1073" t="s">
        <v>17459</v>
      </c>
      <c r="V1073" t="s">
        <v>15394</v>
      </c>
      <c r="AH1073" t="s">
        <v>65</v>
      </c>
      <c r="AI1073" t="s">
        <v>10913</v>
      </c>
      <c r="AL1073" t="s">
        <v>1237</v>
      </c>
      <c r="AY1073" t="s">
        <v>17460</v>
      </c>
      <c r="AZ1073" t="s">
        <v>17461</v>
      </c>
      <c r="BA1073" t="s">
        <v>3166</v>
      </c>
      <c r="BB1073" t="s">
        <v>15052</v>
      </c>
      <c r="BD1073" t="s">
        <v>72</v>
      </c>
      <c r="BG1073" t="s">
        <v>17462</v>
      </c>
    </row>
    <row r="1074" spans="1:59" x14ac:dyDescent="0.2">
      <c r="A1074" s="1">
        <v>42618.942164351851</v>
      </c>
      <c r="B1074" t="s">
        <v>1862</v>
      </c>
      <c r="C1074" t="s">
        <v>17463</v>
      </c>
      <c r="D1074" t="str">
        <f>VLOOKUP(deactivate_assem[[#This Row],[Full Name]],assembly_staff_import[],1,0)</f>
        <v>Eugene L Guidetti</v>
      </c>
      <c r="M1074" t="s">
        <v>11348</v>
      </c>
      <c r="T1074" t="s">
        <v>17464</v>
      </c>
      <c r="V1074" t="s">
        <v>16679</v>
      </c>
      <c r="AH1074" t="s">
        <v>65</v>
      </c>
      <c r="AI1074" t="s">
        <v>10913</v>
      </c>
      <c r="AL1074" t="s">
        <v>1237</v>
      </c>
      <c r="AY1074" t="s">
        <v>17465</v>
      </c>
      <c r="AZ1074" t="s">
        <v>17466</v>
      </c>
      <c r="BA1074" t="s">
        <v>16218</v>
      </c>
      <c r="BB1074" t="s">
        <v>12194</v>
      </c>
      <c r="BD1074" t="s">
        <v>72</v>
      </c>
      <c r="BG1074" t="s">
        <v>17467</v>
      </c>
    </row>
    <row r="1075" spans="1:59" x14ac:dyDescent="0.2">
      <c r="A1075" s="1">
        <v>42618.942164351851</v>
      </c>
      <c r="B1075" t="s">
        <v>1862</v>
      </c>
      <c r="C1075" t="s">
        <v>17468</v>
      </c>
      <c r="D1075" t="str">
        <f>VLOOKUP(deactivate_assem[[#This Row],[Full Name]],assembly_staff_import[],1,0)</f>
        <v>Chad G Woodley</v>
      </c>
      <c r="M1075" t="s">
        <v>8169</v>
      </c>
      <c r="T1075" t="s">
        <v>17469</v>
      </c>
      <c r="V1075" t="s">
        <v>17470</v>
      </c>
      <c r="AH1075" t="s">
        <v>65</v>
      </c>
      <c r="AI1075" t="s">
        <v>10913</v>
      </c>
      <c r="AL1075" t="s">
        <v>1237</v>
      </c>
      <c r="AY1075" t="s">
        <v>17471</v>
      </c>
      <c r="AZ1075" t="s">
        <v>17472</v>
      </c>
      <c r="BA1075" t="s">
        <v>17473</v>
      </c>
      <c r="BB1075" t="s">
        <v>10955</v>
      </c>
      <c r="BD1075" t="s">
        <v>72</v>
      </c>
      <c r="BG1075" t="s">
        <v>17474</v>
      </c>
    </row>
    <row r="1076" spans="1:59" x14ac:dyDescent="0.2">
      <c r="A1076" s="1">
        <v>42618.942152777781</v>
      </c>
      <c r="B1076" t="s">
        <v>1862</v>
      </c>
      <c r="C1076" t="s">
        <v>17475</v>
      </c>
      <c r="D1076" t="e">
        <f>VLOOKUP(deactivate_assem[[#This Row],[Full Name]],assembly_staff_import[],1,0)</f>
        <v>#N/A</v>
      </c>
      <c r="M1076" t="s">
        <v>10958</v>
      </c>
      <c r="V1076" t="s">
        <v>3154</v>
      </c>
      <c r="AH1076" t="s">
        <v>65</v>
      </c>
      <c r="AI1076" t="s">
        <v>10913</v>
      </c>
      <c r="AL1076" t="s">
        <v>1237</v>
      </c>
      <c r="AY1076" t="s">
        <v>17476</v>
      </c>
      <c r="AZ1076" t="s">
        <v>13881</v>
      </c>
      <c r="BA1076" t="s">
        <v>17477</v>
      </c>
      <c r="BB1076" t="s">
        <v>116</v>
      </c>
      <c r="BD1076" t="s">
        <v>72</v>
      </c>
      <c r="BG1076" t="s">
        <v>17478</v>
      </c>
    </row>
    <row r="1077" spans="1:59" x14ac:dyDescent="0.2">
      <c r="A1077" s="1">
        <v>42618.942152777781</v>
      </c>
      <c r="B1077" t="s">
        <v>1862</v>
      </c>
      <c r="C1077" t="s">
        <v>17479</v>
      </c>
      <c r="D1077" t="e">
        <f>VLOOKUP(deactivate_assem[[#This Row],[Full Name]],assembly_staff_import[],1,0)</f>
        <v>#N/A</v>
      </c>
      <c r="M1077" t="s">
        <v>11472</v>
      </c>
      <c r="V1077" t="s">
        <v>15187</v>
      </c>
      <c r="AH1077" t="s">
        <v>65</v>
      </c>
      <c r="AI1077" t="s">
        <v>10913</v>
      </c>
      <c r="AL1077" t="s">
        <v>1237</v>
      </c>
      <c r="AY1077" t="s">
        <v>17480</v>
      </c>
      <c r="AZ1077" t="s">
        <v>472</v>
      </c>
      <c r="BA1077" t="s">
        <v>17481</v>
      </c>
      <c r="BB1077" t="s">
        <v>7232</v>
      </c>
      <c r="BD1077" t="s">
        <v>72</v>
      </c>
      <c r="BG1077" t="s">
        <v>17482</v>
      </c>
    </row>
    <row r="1078" spans="1:59" x14ac:dyDescent="0.2">
      <c r="A1078" s="1">
        <v>42618.942152777781</v>
      </c>
      <c r="B1078" t="s">
        <v>1862</v>
      </c>
      <c r="C1078" t="s">
        <v>17483</v>
      </c>
      <c r="D1078" t="str">
        <f>VLOOKUP(deactivate_assem[[#This Row],[Full Name]],assembly_staff_import[],1,0)</f>
        <v>Nicholas J Gritmon</v>
      </c>
      <c r="M1078" t="s">
        <v>11348</v>
      </c>
      <c r="T1078" t="s">
        <v>17484</v>
      </c>
      <c r="V1078" t="s">
        <v>15698</v>
      </c>
      <c r="AH1078" t="s">
        <v>65</v>
      </c>
      <c r="AI1078" t="s">
        <v>10913</v>
      </c>
      <c r="AL1078" t="s">
        <v>1237</v>
      </c>
      <c r="AY1078" t="s">
        <v>17485</v>
      </c>
      <c r="AZ1078" t="s">
        <v>5498</v>
      </c>
      <c r="BA1078" t="s">
        <v>17486</v>
      </c>
      <c r="BB1078" t="s">
        <v>13115</v>
      </c>
      <c r="BD1078" t="s">
        <v>72</v>
      </c>
      <c r="BG1078" t="s">
        <v>17487</v>
      </c>
    </row>
    <row r="1079" spans="1:59" x14ac:dyDescent="0.2">
      <c r="A1079" s="1">
        <v>42618.942152777781</v>
      </c>
      <c r="B1079" t="s">
        <v>1862</v>
      </c>
      <c r="C1079" t="s">
        <v>17488</v>
      </c>
      <c r="D1079" t="e">
        <f>VLOOKUP(deactivate_assem[[#This Row],[Full Name]],assembly_staff_import[],1,0)</f>
        <v>#N/A</v>
      </c>
      <c r="M1079" t="s">
        <v>8169</v>
      </c>
      <c r="V1079" t="s">
        <v>4916</v>
      </c>
      <c r="AH1079" t="s">
        <v>65</v>
      </c>
      <c r="AI1079" t="s">
        <v>10913</v>
      </c>
      <c r="AL1079" t="s">
        <v>1237</v>
      </c>
      <c r="AY1079" t="s">
        <v>17489</v>
      </c>
      <c r="AZ1079" t="s">
        <v>17490</v>
      </c>
      <c r="BA1079" t="s">
        <v>17491</v>
      </c>
      <c r="BB1079" t="s">
        <v>11371</v>
      </c>
      <c r="BD1079" t="s">
        <v>72</v>
      </c>
      <c r="BG1079" t="s">
        <v>17492</v>
      </c>
    </row>
    <row r="1080" spans="1:59" x14ac:dyDescent="0.2">
      <c r="A1080" s="1">
        <v>42618.942152777781</v>
      </c>
      <c r="B1080" t="s">
        <v>1862</v>
      </c>
      <c r="C1080" t="s">
        <v>17493</v>
      </c>
      <c r="D1080" t="str">
        <f>VLOOKUP(deactivate_assem[[#This Row],[Full Name]],assembly_staff_import[],1,0)</f>
        <v>Robert J Voorheis</v>
      </c>
      <c r="L1080" t="s">
        <v>12204</v>
      </c>
      <c r="M1080" t="s">
        <v>12205</v>
      </c>
      <c r="N1080" t="s">
        <v>63</v>
      </c>
      <c r="T1080" t="s">
        <v>17494</v>
      </c>
      <c r="V1080" t="s">
        <v>16435</v>
      </c>
      <c r="AH1080" t="s">
        <v>65</v>
      </c>
      <c r="AI1080" t="s">
        <v>10913</v>
      </c>
      <c r="AL1080" t="s">
        <v>67</v>
      </c>
      <c r="AY1080" t="s">
        <v>17495</v>
      </c>
      <c r="AZ1080" t="s">
        <v>2855</v>
      </c>
      <c r="BA1080" t="s">
        <v>17496</v>
      </c>
      <c r="BB1080" t="s">
        <v>11503</v>
      </c>
      <c r="BD1080" t="s">
        <v>72</v>
      </c>
      <c r="BG1080" t="s">
        <v>17497</v>
      </c>
    </row>
    <row r="1081" spans="1:59" x14ac:dyDescent="0.2">
      <c r="A1081" s="1">
        <v>42618.942152777781</v>
      </c>
      <c r="B1081" t="s">
        <v>1862</v>
      </c>
      <c r="C1081" t="s">
        <v>17498</v>
      </c>
      <c r="D1081" t="e">
        <f>VLOOKUP(deactivate_assem[[#This Row],[Full Name]],assembly_staff_import[],1,0)</f>
        <v>#N/A</v>
      </c>
      <c r="M1081" t="s">
        <v>11472</v>
      </c>
      <c r="V1081" t="s">
        <v>16607</v>
      </c>
      <c r="AH1081" t="s">
        <v>65</v>
      </c>
      <c r="AI1081" t="s">
        <v>10913</v>
      </c>
      <c r="AL1081" t="s">
        <v>1237</v>
      </c>
      <c r="AY1081" t="s">
        <v>17499</v>
      </c>
      <c r="AZ1081" t="s">
        <v>11962</v>
      </c>
      <c r="BA1081" t="s">
        <v>17500</v>
      </c>
      <c r="BB1081" t="s">
        <v>12538</v>
      </c>
      <c r="BD1081" t="s">
        <v>72</v>
      </c>
      <c r="BG1081" t="s">
        <v>17501</v>
      </c>
    </row>
    <row r="1082" spans="1:59" x14ac:dyDescent="0.2">
      <c r="A1082" s="1">
        <v>42618.942152777781</v>
      </c>
      <c r="B1082" t="s">
        <v>1862</v>
      </c>
      <c r="C1082" t="s">
        <v>17502</v>
      </c>
      <c r="D1082" t="str">
        <f>VLOOKUP(deactivate_assem[[#This Row],[Full Name]],assembly_staff_import[],1,0)</f>
        <v>Christine A Brooks</v>
      </c>
      <c r="L1082" t="s">
        <v>17336</v>
      </c>
      <c r="M1082" t="s">
        <v>17337</v>
      </c>
      <c r="N1082" t="s">
        <v>63</v>
      </c>
      <c r="T1082" t="s">
        <v>17503</v>
      </c>
      <c r="V1082" t="s">
        <v>17504</v>
      </c>
      <c r="AH1082" t="s">
        <v>65</v>
      </c>
      <c r="AI1082" t="s">
        <v>10913</v>
      </c>
      <c r="AL1082" t="s">
        <v>67</v>
      </c>
      <c r="AY1082" t="s">
        <v>17505</v>
      </c>
      <c r="AZ1082" t="s">
        <v>2424</v>
      </c>
      <c r="BA1082" t="s">
        <v>11166</v>
      </c>
      <c r="BB1082" t="s">
        <v>11249</v>
      </c>
      <c r="BD1082" t="s">
        <v>72</v>
      </c>
      <c r="BG1082" t="s">
        <v>17506</v>
      </c>
    </row>
    <row r="1083" spans="1:59" x14ac:dyDescent="0.2">
      <c r="A1083" s="1">
        <v>42618.942152777781</v>
      </c>
      <c r="B1083" t="s">
        <v>1862</v>
      </c>
      <c r="C1083" t="s">
        <v>17507</v>
      </c>
      <c r="D1083" t="e">
        <f>VLOOKUP(deactivate_assem[[#This Row],[Full Name]],assembly_staff_import[],1,0)</f>
        <v>#N/A</v>
      </c>
      <c r="M1083" t="s">
        <v>11348</v>
      </c>
      <c r="V1083" t="s">
        <v>17508</v>
      </c>
      <c r="AH1083" t="s">
        <v>65</v>
      </c>
      <c r="AI1083" t="s">
        <v>10913</v>
      </c>
      <c r="AL1083" t="s">
        <v>1237</v>
      </c>
      <c r="AY1083" t="s">
        <v>17509</v>
      </c>
      <c r="AZ1083" t="s">
        <v>17510</v>
      </c>
      <c r="BA1083" t="s">
        <v>17511</v>
      </c>
      <c r="BB1083" t="s">
        <v>17512</v>
      </c>
      <c r="BD1083" t="s">
        <v>72</v>
      </c>
      <c r="BG1083" t="s">
        <v>17513</v>
      </c>
    </row>
    <row r="1084" spans="1:59" x14ac:dyDescent="0.2">
      <c r="A1084" s="1">
        <v>42618.942141203697</v>
      </c>
      <c r="B1084" t="s">
        <v>1862</v>
      </c>
      <c r="C1084" t="s">
        <v>17514</v>
      </c>
      <c r="D1084" t="str">
        <f>VLOOKUP(deactivate_assem[[#This Row],[Full Name]],assembly_staff_import[],1,0)</f>
        <v>Marcello H Figueroa</v>
      </c>
      <c r="J1084" t="s">
        <v>17515</v>
      </c>
      <c r="L1084" t="s">
        <v>12204</v>
      </c>
      <c r="M1084" t="s">
        <v>12205</v>
      </c>
      <c r="N1084" t="s">
        <v>63</v>
      </c>
      <c r="T1084" t="s">
        <v>17516</v>
      </c>
      <c r="V1084" t="s">
        <v>16435</v>
      </c>
      <c r="AH1084" t="s">
        <v>65</v>
      </c>
      <c r="AI1084" t="s">
        <v>10913</v>
      </c>
      <c r="AL1084" t="s">
        <v>67</v>
      </c>
      <c r="AM1084" t="s">
        <v>145</v>
      </c>
      <c r="AY1084" t="s">
        <v>17517</v>
      </c>
      <c r="AZ1084" t="s">
        <v>17518</v>
      </c>
      <c r="BA1084" t="s">
        <v>15176</v>
      </c>
      <c r="BB1084" t="s">
        <v>426</v>
      </c>
      <c r="BD1084" t="s">
        <v>72</v>
      </c>
      <c r="BG1084" t="s">
        <v>17519</v>
      </c>
    </row>
    <row r="1085" spans="1:59" x14ac:dyDescent="0.2">
      <c r="A1085" s="1">
        <v>42618.942141203697</v>
      </c>
      <c r="B1085" t="s">
        <v>1862</v>
      </c>
      <c r="C1085" t="s">
        <v>17520</v>
      </c>
      <c r="D1085" t="str">
        <f>VLOOKUP(deactivate_assem[[#This Row],[Full Name]],assembly_staff_import[],1,0)</f>
        <v>Gladys Vandyke</v>
      </c>
      <c r="M1085" t="s">
        <v>8169</v>
      </c>
      <c r="T1085" t="s">
        <v>17521</v>
      </c>
      <c r="V1085" t="s">
        <v>2740</v>
      </c>
      <c r="AH1085" t="s">
        <v>65</v>
      </c>
      <c r="AI1085" t="s">
        <v>10913</v>
      </c>
      <c r="AL1085" t="s">
        <v>1237</v>
      </c>
      <c r="AY1085" t="s">
        <v>17522</v>
      </c>
      <c r="AZ1085" t="s">
        <v>17523</v>
      </c>
      <c r="BA1085" t="s">
        <v>17524</v>
      </c>
      <c r="BB1085" t="s">
        <v>3598</v>
      </c>
      <c r="BD1085" t="s">
        <v>72</v>
      </c>
      <c r="BG1085" t="s">
        <v>17525</v>
      </c>
    </row>
    <row r="1086" spans="1:59" x14ac:dyDescent="0.2">
      <c r="A1086" s="1">
        <v>42618.942141203697</v>
      </c>
      <c r="B1086" t="s">
        <v>1862</v>
      </c>
      <c r="C1086" t="s">
        <v>17526</v>
      </c>
      <c r="D1086" t="e">
        <f>VLOOKUP(deactivate_assem[[#This Row],[Full Name]],assembly_staff_import[],1,0)</f>
        <v>#N/A</v>
      </c>
      <c r="M1086" t="s">
        <v>11472</v>
      </c>
      <c r="V1086" t="s">
        <v>16607</v>
      </c>
      <c r="AH1086" t="s">
        <v>65</v>
      </c>
      <c r="AI1086" t="s">
        <v>10913</v>
      </c>
      <c r="AL1086" t="s">
        <v>1237</v>
      </c>
      <c r="AY1086" t="s">
        <v>17527</v>
      </c>
      <c r="AZ1086" t="s">
        <v>16430</v>
      </c>
      <c r="BA1086" t="s">
        <v>17528</v>
      </c>
      <c r="BB1086" t="s">
        <v>17529</v>
      </c>
      <c r="BD1086" t="s">
        <v>72</v>
      </c>
      <c r="BG1086" t="s">
        <v>17530</v>
      </c>
    </row>
    <row r="1087" spans="1:59" x14ac:dyDescent="0.2">
      <c r="A1087" s="1">
        <v>42618.942141203697</v>
      </c>
      <c r="B1087" t="s">
        <v>1862</v>
      </c>
      <c r="C1087" t="s">
        <v>17531</v>
      </c>
      <c r="D1087" t="str">
        <f>VLOOKUP(deactivate_assem[[#This Row],[Full Name]],assembly_staff_import[],1,0)</f>
        <v>Tracy A Magee</v>
      </c>
      <c r="L1087" t="s">
        <v>11951</v>
      </c>
      <c r="M1087" t="s">
        <v>11952</v>
      </c>
      <c r="N1087" t="s">
        <v>63</v>
      </c>
      <c r="T1087" t="s">
        <v>17532</v>
      </c>
      <c r="V1087" t="s">
        <v>17533</v>
      </c>
      <c r="AH1087" t="s">
        <v>65</v>
      </c>
      <c r="AI1087" t="s">
        <v>10913</v>
      </c>
      <c r="AL1087" t="s">
        <v>67</v>
      </c>
      <c r="AY1087" t="s">
        <v>17534</v>
      </c>
      <c r="AZ1087" t="s">
        <v>5294</v>
      </c>
      <c r="BA1087" t="s">
        <v>17535</v>
      </c>
      <c r="BB1087" t="s">
        <v>10971</v>
      </c>
      <c r="BD1087" t="s">
        <v>72</v>
      </c>
      <c r="BG1087" t="s">
        <v>17536</v>
      </c>
    </row>
    <row r="1088" spans="1:59" x14ac:dyDescent="0.2">
      <c r="A1088" s="1">
        <v>42618.942141203697</v>
      </c>
      <c r="B1088" t="s">
        <v>1862</v>
      </c>
      <c r="C1088" t="s">
        <v>17537</v>
      </c>
      <c r="D1088" t="str">
        <f>VLOOKUP(deactivate_assem[[#This Row],[Full Name]],assembly_staff_import[],1,0)</f>
        <v>John P Granich</v>
      </c>
      <c r="M1088" t="s">
        <v>11348</v>
      </c>
      <c r="T1088" t="s">
        <v>17538</v>
      </c>
      <c r="V1088" t="s">
        <v>16679</v>
      </c>
      <c r="AH1088" t="s">
        <v>65</v>
      </c>
      <c r="AI1088" t="s">
        <v>10913</v>
      </c>
      <c r="AL1088" t="s">
        <v>1237</v>
      </c>
      <c r="AY1088" t="s">
        <v>17539</v>
      </c>
      <c r="AZ1088" t="s">
        <v>5803</v>
      </c>
      <c r="BA1088" t="s">
        <v>17540</v>
      </c>
      <c r="BB1088" t="s">
        <v>16682</v>
      </c>
      <c r="BD1088" t="s">
        <v>72</v>
      </c>
      <c r="BG1088" t="s">
        <v>17541</v>
      </c>
    </row>
    <row r="1089" spans="1:59" x14ac:dyDescent="0.2">
      <c r="A1089" s="1">
        <v>42618.942141203697</v>
      </c>
      <c r="B1089" t="s">
        <v>1862</v>
      </c>
      <c r="C1089" t="s">
        <v>17542</v>
      </c>
      <c r="D1089" t="str">
        <f>VLOOKUP(deactivate_assem[[#This Row],[Full Name]],assembly_staff_import[],1,0)</f>
        <v>Rona C Taylor</v>
      </c>
      <c r="L1089" t="s">
        <v>16500</v>
      </c>
      <c r="M1089" t="s">
        <v>16501</v>
      </c>
      <c r="N1089" t="s">
        <v>63</v>
      </c>
      <c r="T1089" t="s">
        <v>17543</v>
      </c>
      <c r="V1089" t="s">
        <v>16502</v>
      </c>
      <c r="AH1089" t="s">
        <v>65</v>
      </c>
      <c r="AI1089" t="s">
        <v>10913</v>
      </c>
      <c r="AL1089" t="s">
        <v>67</v>
      </c>
      <c r="AM1089" t="s">
        <v>68</v>
      </c>
      <c r="AY1089" t="s">
        <v>17544</v>
      </c>
      <c r="AZ1089" t="s">
        <v>17545</v>
      </c>
      <c r="BA1089" t="s">
        <v>2391</v>
      </c>
      <c r="BB1089" t="s">
        <v>236</v>
      </c>
      <c r="BD1089" t="s">
        <v>72</v>
      </c>
      <c r="BG1089" t="s">
        <v>17546</v>
      </c>
    </row>
    <row r="1090" spans="1:59" x14ac:dyDescent="0.2">
      <c r="A1090" s="1">
        <v>42618.942141203697</v>
      </c>
      <c r="B1090" t="s">
        <v>1862</v>
      </c>
      <c r="C1090" t="s">
        <v>17547</v>
      </c>
      <c r="D1090" t="e">
        <f>VLOOKUP(deactivate_assem[[#This Row],[Full Name]],assembly_staff_import[],1,0)</f>
        <v>#N/A</v>
      </c>
      <c r="M1090" t="s">
        <v>8169</v>
      </c>
      <c r="V1090" t="s">
        <v>4916</v>
      </c>
      <c r="AH1090" t="s">
        <v>65</v>
      </c>
      <c r="AI1090" t="s">
        <v>10913</v>
      </c>
      <c r="AL1090" t="s">
        <v>1237</v>
      </c>
      <c r="AY1090" t="s">
        <v>17548</v>
      </c>
      <c r="AZ1090" t="s">
        <v>17549</v>
      </c>
      <c r="BA1090" t="s">
        <v>2391</v>
      </c>
      <c r="BB1090" t="s">
        <v>17550</v>
      </c>
      <c r="BD1090" t="s">
        <v>72</v>
      </c>
      <c r="BG1090" t="s">
        <v>17551</v>
      </c>
    </row>
    <row r="1091" spans="1:59" x14ac:dyDescent="0.2">
      <c r="A1091" s="1">
        <v>42618.942141203697</v>
      </c>
      <c r="B1091" t="s">
        <v>1862</v>
      </c>
      <c r="C1091" t="s">
        <v>17552</v>
      </c>
      <c r="D1091" t="str">
        <f>VLOOKUP(deactivate_assem[[#This Row],[Full Name]],assembly_staff_import[],1,0)</f>
        <v>Justin J Bartlett</v>
      </c>
      <c r="M1091" t="s">
        <v>13491</v>
      </c>
      <c r="T1091" t="s">
        <v>17553</v>
      </c>
      <c r="V1091" t="s">
        <v>16607</v>
      </c>
      <c r="AH1091" t="s">
        <v>65</v>
      </c>
      <c r="AI1091" t="s">
        <v>10913</v>
      </c>
      <c r="AL1091" t="s">
        <v>1237</v>
      </c>
      <c r="AY1091" t="s">
        <v>17554</v>
      </c>
      <c r="AZ1091" t="s">
        <v>16051</v>
      </c>
      <c r="BA1091" t="s">
        <v>17555</v>
      </c>
      <c r="BB1091" t="s">
        <v>17556</v>
      </c>
      <c r="BD1091" t="s">
        <v>72</v>
      </c>
      <c r="BG1091" t="s">
        <v>17557</v>
      </c>
    </row>
    <row r="1092" spans="1:59" x14ac:dyDescent="0.2">
      <c r="A1092" s="1">
        <v>42618.942129629628</v>
      </c>
      <c r="B1092" t="s">
        <v>1862</v>
      </c>
      <c r="C1092" t="s">
        <v>17558</v>
      </c>
      <c r="D1092" t="str">
        <f>VLOOKUP(deactivate_assem[[#This Row],[Full Name]],assembly_staff_import[],1,0)</f>
        <v>Kristen L Geoghegan</v>
      </c>
      <c r="M1092" t="s">
        <v>11348</v>
      </c>
      <c r="T1092" t="s">
        <v>17559</v>
      </c>
      <c r="V1092" t="s">
        <v>17560</v>
      </c>
      <c r="AH1092" t="s">
        <v>65</v>
      </c>
      <c r="AI1092" t="s">
        <v>10913</v>
      </c>
      <c r="AL1092" t="s">
        <v>1237</v>
      </c>
      <c r="AY1092" t="s">
        <v>17561</v>
      </c>
      <c r="AZ1092" t="s">
        <v>17562</v>
      </c>
      <c r="BA1092" t="s">
        <v>17563</v>
      </c>
      <c r="BB1092" t="s">
        <v>15757</v>
      </c>
      <c r="BD1092" t="s">
        <v>72</v>
      </c>
      <c r="BG1092" t="s">
        <v>17564</v>
      </c>
    </row>
    <row r="1093" spans="1:59" x14ac:dyDescent="0.2">
      <c r="A1093" s="1">
        <v>42618.942129629628</v>
      </c>
      <c r="B1093" t="s">
        <v>1862</v>
      </c>
      <c r="C1093" t="s">
        <v>17565</v>
      </c>
      <c r="D1093" t="str">
        <f>VLOOKUP(deactivate_assem[[#This Row],[Full Name]],assembly_staff_import[],1,0)</f>
        <v>Tatiana B Boba</v>
      </c>
      <c r="L1093" t="s">
        <v>11951</v>
      </c>
      <c r="M1093" t="s">
        <v>11952</v>
      </c>
      <c r="N1093" t="s">
        <v>63</v>
      </c>
      <c r="T1093" t="s">
        <v>17566</v>
      </c>
      <c r="V1093" t="s">
        <v>17567</v>
      </c>
      <c r="AH1093" t="s">
        <v>65</v>
      </c>
      <c r="AI1093" t="s">
        <v>10913</v>
      </c>
      <c r="AL1093" t="s">
        <v>67</v>
      </c>
      <c r="AY1093" t="s">
        <v>17568</v>
      </c>
      <c r="AZ1093" t="s">
        <v>17569</v>
      </c>
      <c r="BA1093" t="s">
        <v>17570</v>
      </c>
      <c r="BB1093" t="s">
        <v>10971</v>
      </c>
      <c r="BD1093" t="s">
        <v>72</v>
      </c>
      <c r="BG1093" t="s">
        <v>17571</v>
      </c>
    </row>
    <row r="1094" spans="1:59" x14ac:dyDescent="0.2">
      <c r="A1094" s="1">
        <v>42618.942129629628</v>
      </c>
      <c r="B1094" t="s">
        <v>1862</v>
      </c>
      <c r="C1094" t="s">
        <v>17572</v>
      </c>
      <c r="D1094" t="str">
        <f>VLOOKUP(deactivate_assem[[#This Row],[Full Name]],assembly_staff_import[],1,0)</f>
        <v>Scott R Andi</v>
      </c>
      <c r="M1094" t="s">
        <v>11472</v>
      </c>
      <c r="T1094" t="s">
        <v>17573</v>
      </c>
      <c r="V1094" t="s">
        <v>17574</v>
      </c>
      <c r="AH1094" t="s">
        <v>65</v>
      </c>
      <c r="AI1094" t="s">
        <v>10913</v>
      </c>
      <c r="AL1094" t="s">
        <v>1237</v>
      </c>
      <c r="AY1094" t="s">
        <v>17575</v>
      </c>
      <c r="AZ1094" t="s">
        <v>2310</v>
      </c>
      <c r="BA1094" t="s">
        <v>15093</v>
      </c>
      <c r="BB1094" t="s">
        <v>17576</v>
      </c>
      <c r="BD1094" t="s">
        <v>72</v>
      </c>
      <c r="BG1094" t="s">
        <v>17577</v>
      </c>
    </row>
    <row r="1095" spans="1:59" x14ac:dyDescent="0.2">
      <c r="A1095" s="1">
        <v>42618.942129629628</v>
      </c>
      <c r="B1095" t="s">
        <v>1862</v>
      </c>
      <c r="C1095" t="s">
        <v>17578</v>
      </c>
      <c r="D1095" t="str">
        <f>VLOOKUP(deactivate_assem[[#This Row],[Full Name]],assembly_staff_import[],1,0)</f>
        <v>Alfred Taylor</v>
      </c>
      <c r="M1095" t="s">
        <v>8169</v>
      </c>
      <c r="T1095" t="s">
        <v>17579</v>
      </c>
      <c r="V1095" t="s">
        <v>17470</v>
      </c>
      <c r="AH1095" t="s">
        <v>65</v>
      </c>
      <c r="AI1095" t="s">
        <v>10913</v>
      </c>
      <c r="AL1095" t="s">
        <v>1237</v>
      </c>
      <c r="AY1095" t="s">
        <v>17580</v>
      </c>
      <c r="AZ1095" t="s">
        <v>17581</v>
      </c>
      <c r="BA1095" t="s">
        <v>2391</v>
      </c>
      <c r="BB1095" t="s">
        <v>16525</v>
      </c>
      <c r="BD1095" t="s">
        <v>72</v>
      </c>
      <c r="BG1095" t="s">
        <v>17582</v>
      </c>
    </row>
    <row r="1096" spans="1:59" x14ac:dyDescent="0.2">
      <c r="A1096" s="1">
        <v>42618.942129629628</v>
      </c>
      <c r="B1096" t="s">
        <v>1862</v>
      </c>
      <c r="C1096" t="s">
        <v>17583</v>
      </c>
      <c r="D1096" t="str">
        <f>VLOOKUP(deactivate_assem[[#This Row],[Full Name]],assembly_staff_import[],1,0)</f>
        <v>Sperry J Navone</v>
      </c>
      <c r="L1096" t="s">
        <v>17584</v>
      </c>
      <c r="M1096" t="s">
        <v>17585</v>
      </c>
      <c r="N1096" t="s">
        <v>63</v>
      </c>
      <c r="T1096" t="s">
        <v>17586</v>
      </c>
      <c r="V1096" t="s">
        <v>17587</v>
      </c>
      <c r="AH1096" t="s">
        <v>65</v>
      </c>
      <c r="AI1096" t="s">
        <v>10913</v>
      </c>
      <c r="AL1096" t="s">
        <v>67</v>
      </c>
      <c r="AM1096" t="s">
        <v>68</v>
      </c>
      <c r="AY1096" t="s">
        <v>17588</v>
      </c>
      <c r="AZ1096" t="s">
        <v>17589</v>
      </c>
      <c r="BA1096" t="s">
        <v>17590</v>
      </c>
      <c r="BB1096" t="s">
        <v>236</v>
      </c>
      <c r="BD1096" t="s">
        <v>72</v>
      </c>
      <c r="BG1096" t="s">
        <v>17591</v>
      </c>
    </row>
    <row r="1097" spans="1:59" x14ac:dyDescent="0.2">
      <c r="A1097" s="1">
        <v>42618.942118055558</v>
      </c>
      <c r="B1097" t="s">
        <v>1862</v>
      </c>
      <c r="C1097" t="s">
        <v>17592</v>
      </c>
      <c r="D1097" t="e">
        <f>VLOOKUP(deactivate_assem[[#This Row],[Full Name]],assembly_staff_import[],1,0)</f>
        <v>#N/A</v>
      </c>
      <c r="M1097" t="s">
        <v>8169</v>
      </c>
      <c r="V1097" t="s">
        <v>17593</v>
      </c>
      <c r="AH1097" t="s">
        <v>65</v>
      </c>
      <c r="AI1097" t="s">
        <v>10913</v>
      </c>
      <c r="AL1097" t="s">
        <v>1237</v>
      </c>
      <c r="AY1097" t="s">
        <v>17594</v>
      </c>
      <c r="AZ1097" t="s">
        <v>4980</v>
      </c>
      <c r="BA1097" t="s">
        <v>17595</v>
      </c>
      <c r="BB1097" t="s">
        <v>11307</v>
      </c>
      <c r="BD1097" t="s">
        <v>72</v>
      </c>
      <c r="BG1097" t="s">
        <v>17596</v>
      </c>
    </row>
    <row r="1098" spans="1:59" x14ac:dyDescent="0.2">
      <c r="A1098" s="1">
        <v>42618.942118055558</v>
      </c>
      <c r="B1098" t="s">
        <v>1862</v>
      </c>
      <c r="C1098" t="s">
        <v>17597</v>
      </c>
      <c r="D1098" t="str">
        <f>VLOOKUP(deactivate_assem[[#This Row],[Full Name]],assembly_staff_import[],1,0)</f>
        <v>Morgan E Weinberg</v>
      </c>
      <c r="M1098" t="s">
        <v>12353</v>
      </c>
      <c r="T1098" t="s">
        <v>17598</v>
      </c>
      <c r="V1098" t="s">
        <v>17599</v>
      </c>
      <c r="AH1098" t="s">
        <v>65</v>
      </c>
      <c r="AI1098" t="s">
        <v>10913</v>
      </c>
      <c r="AL1098" t="s">
        <v>1237</v>
      </c>
      <c r="AY1098" t="s">
        <v>17600</v>
      </c>
      <c r="AZ1098" t="s">
        <v>17601</v>
      </c>
      <c r="BA1098" t="s">
        <v>17602</v>
      </c>
      <c r="BB1098" t="s">
        <v>17603</v>
      </c>
      <c r="BD1098" t="s">
        <v>72</v>
      </c>
      <c r="BG1098" t="s">
        <v>17604</v>
      </c>
    </row>
    <row r="1099" spans="1:59" x14ac:dyDescent="0.2">
      <c r="A1099" s="1">
        <v>42618.942106481481</v>
      </c>
      <c r="B1099" t="s">
        <v>1862</v>
      </c>
      <c r="C1099" t="s">
        <v>17605</v>
      </c>
      <c r="D1099" t="str">
        <f>VLOOKUP(deactivate_assem[[#This Row],[Full Name]],assembly_staff_import[],1,0)</f>
        <v>Sandra G Stewart</v>
      </c>
      <c r="M1099" t="s">
        <v>8169</v>
      </c>
      <c r="T1099" t="s">
        <v>17606</v>
      </c>
      <c r="V1099" t="s">
        <v>17607</v>
      </c>
      <c r="AH1099" t="s">
        <v>65</v>
      </c>
      <c r="AI1099" t="s">
        <v>10913</v>
      </c>
      <c r="AL1099" t="s">
        <v>1237</v>
      </c>
      <c r="AY1099" t="s">
        <v>17608</v>
      </c>
      <c r="AZ1099" t="s">
        <v>17609</v>
      </c>
      <c r="BA1099" t="s">
        <v>1293</v>
      </c>
      <c r="BB1099" t="s">
        <v>17610</v>
      </c>
      <c r="BD1099" t="s">
        <v>72</v>
      </c>
      <c r="BG1099" t="s">
        <v>17611</v>
      </c>
    </row>
    <row r="1100" spans="1:59" x14ac:dyDescent="0.2">
      <c r="A1100" s="1">
        <v>42618.942106481481</v>
      </c>
      <c r="B1100" t="s">
        <v>1862</v>
      </c>
      <c r="C1100" t="s">
        <v>17612</v>
      </c>
      <c r="D1100" t="str">
        <f>VLOOKUP(deactivate_assem[[#This Row],[Full Name]],assembly_staff_import[],1,0)</f>
        <v>Sean J Stephens</v>
      </c>
      <c r="M1100" t="s">
        <v>8169</v>
      </c>
      <c r="T1100" t="s">
        <v>17613</v>
      </c>
      <c r="V1100" t="s">
        <v>17593</v>
      </c>
      <c r="AH1100" t="s">
        <v>65</v>
      </c>
      <c r="AI1100" t="s">
        <v>10913</v>
      </c>
      <c r="AL1100" t="s">
        <v>1237</v>
      </c>
      <c r="AY1100" t="s">
        <v>17614</v>
      </c>
      <c r="AZ1100" t="s">
        <v>17615</v>
      </c>
      <c r="BA1100" t="s">
        <v>17616</v>
      </c>
      <c r="BB1100" t="s">
        <v>11307</v>
      </c>
      <c r="BD1100" t="s">
        <v>72</v>
      </c>
      <c r="BG1100" t="s">
        <v>17617</v>
      </c>
    </row>
    <row r="1101" spans="1:59" x14ac:dyDescent="0.2">
      <c r="A1101" s="1">
        <v>42618.942094907397</v>
      </c>
      <c r="B1101" t="s">
        <v>1862</v>
      </c>
      <c r="C1101" t="s">
        <v>17618</v>
      </c>
      <c r="D1101" t="str">
        <f>VLOOKUP(deactivate_assem[[#This Row],[Full Name]],assembly_staff_import[],1,0)</f>
        <v>Matthew G Steigman</v>
      </c>
      <c r="M1101" t="s">
        <v>8169</v>
      </c>
      <c r="T1101" t="s">
        <v>17619</v>
      </c>
      <c r="V1101" t="s">
        <v>17593</v>
      </c>
      <c r="AH1101" t="s">
        <v>65</v>
      </c>
      <c r="AI1101" t="s">
        <v>10913</v>
      </c>
      <c r="AL1101" t="s">
        <v>1237</v>
      </c>
      <c r="AY1101" t="s">
        <v>17620</v>
      </c>
      <c r="AZ1101" t="s">
        <v>17621</v>
      </c>
      <c r="BA1101" t="s">
        <v>17622</v>
      </c>
      <c r="BB1101" t="s">
        <v>17623</v>
      </c>
      <c r="BD1101" t="s">
        <v>72</v>
      </c>
      <c r="BG1101" t="s">
        <v>17624</v>
      </c>
    </row>
    <row r="1102" spans="1:59" x14ac:dyDescent="0.2">
      <c r="A1102" s="1">
        <v>42618.942083333342</v>
      </c>
      <c r="B1102" t="s">
        <v>1862</v>
      </c>
      <c r="C1102" t="s">
        <v>17625</v>
      </c>
      <c r="D1102" t="str">
        <f>VLOOKUP(deactivate_assem[[#This Row],[Full Name]],assembly_staff_import[],1,0)</f>
        <v>Eric M Radezky</v>
      </c>
      <c r="L1102" t="s">
        <v>13051</v>
      </c>
      <c r="M1102" t="s">
        <v>13052</v>
      </c>
      <c r="N1102" t="s">
        <v>63</v>
      </c>
      <c r="T1102" t="s">
        <v>17626</v>
      </c>
      <c r="V1102" t="s">
        <v>17627</v>
      </c>
      <c r="AH1102" t="s">
        <v>65</v>
      </c>
      <c r="AI1102" t="s">
        <v>10913</v>
      </c>
      <c r="AL1102" t="s">
        <v>67</v>
      </c>
      <c r="AY1102" t="s">
        <v>17628</v>
      </c>
      <c r="AZ1102" t="s">
        <v>1104</v>
      </c>
      <c r="BA1102" t="s">
        <v>17629</v>
      </c>
      <c r="BB1102" t="s">
        <v>11503</v>
      </c>
      <c r="BD1102" t="s">
        <v>72</v>
      </c>
      <c r="BG1102" t="s">
        <v>17630</v>
      </c>
    </row>
    <row r="1103" spans="1:59" x14ac:dyDescent="0.2">
      <c r="A1103" s="1">
        <v>42618.942083333342</v>
      </c>
      <c r="B1103" t="s">
        <v>1862</v>
      </c>
      <c r="C1103" t="s">
        <v>17631</v>
      </c>
      <c r="D1103" t="e">
        <f>VLOOKUP(deactivate_assem[[#This Row],[Full Name]],assembly_staff_import[],1,0)</f>
        <v>#N/A</v>
      </c>
      <c r="M1103" t="s">
        <v>8169</v>
      </c>
      <c r="V1103" t="s">
        <v>4916</v>
      </c>
      <c r="AH1103" t="s">
        <v>65</v>
      </c>
      <c r="AI1103" t="s">
        <v>10913</v>
      </c>
      <c r="AL1103" t="s">
        <v>1237</v>
      </c>
      <c r="AY1103" t="s">
        <v>17632</v>
      </c>
      <c r="AZ1103" t="s">
        <v>13120</v>
      </c>
      <c r="BA1103" t="s">
        <v>17633</v>
      </c>
      <c r="BB1103" t="s">
        <v>11249</v>
      </c>
      <c r="BD1103" t="s">
        <v>72</v>
      </c>
      <c r="BG1103" t="s">
        <v>17634</v>
      </c>
    </row>
    <row r="1104" spans="1:59" x14ac:dyDescent="0.2">
      <c r="A1104" s="1">
        <v>42618.942071759258</v>
      </c>
      <c r="B1104" t="s">
        <v>1862</v>
      </c>
      <c r="C1104" t="s">
        <v>17635</v>
      </c>
      <c r="D1104" t="str">
        <f>VLOOKUP(deactivate_assem[[#This Row],[Full Name]],assembly_staff_import[],1,0)</f>
        <v>Catherine E Peake</v>
      </c>
      <c r="L1104" t="s">
        <v>13051</v>
      </c>
      <c r="M1104" t="s">
        <v>13052</v>
      </c>
      <c r="N1104" t="s">
        <v>168</v>
      </c>
      <c r="T1104" t="s">
        <v>17636</v>
      </c>
      <c r="V1104" t="s">
        <v>17202</v>
      </c>
      <c r="AD1104" t="s">
        <v>3796</v>
      </c>
      <c r="AE1104" t="s">
        <v>672</v>
      </c>
      <c r="AF1104" t="s">
        <v>5934</v>
      </c>
      <c r="AH1104" t="s">
        <v>65</v>
      </c>
      <c r="AI1104" t="s">
        <v>10913</v>
      </c>
      <c r="AL1104" t="s">
        <v>67</v>
      </c>
      <c r="AY1104" t="s">
        <v>17637</v>
      </c>
      <c r="AZ1104" t="s">
        <v>17638</v>
      </c>
      <c r="BA1104" t="s">
        <v>17639</v>
      </c>
      <c r="BB1104" t="s">
        <v>16525</v>
      </c>
      <c r="BD1104" t="s">
        <v>72</v>
      </c>
      <c r="BG1104" t="s">
        <v>17640</v>
      </c>
    </row>
    <row r="1105" spans="1:59" x14ac:dyDescent="0.2">
      <c r="A1105" s="1">
        <v>42618.942071759258</v>
      </c>
      <c r="B1105" t="s">
        <v>1862</v>
      </c>
      <c r="C1105" t="s">
        <v>17641</v>
      </c>
      <c r="D1105" t="str">
        <f>VLOOKUP(deactivate_assem[[#This Row],[Full Name]],assembly_staff_import[],1,0)</f>
        <v>David J Aglialoro</v>
      </c>
      <c r="L1105" t="s">
        <v>12767</v>
      </c>
      <c r="M1105" t="s">
        <v>12768</v>
      </c>
      <c r="N1105" t="s">
        <v>63</v>
      </c>
      <c r="T1105" t="s">
        <v>17642</v>
      </c>
      <c r="V1105" t="s">
        <v>16934</v>
      </c>
      <c r="AH1105" t="s">
        <v>65</v>
      </c>
      <c r="AI1105" t="s">
        <v>10913</v>
      </c>
      <c r="AL1105" t="s">
        <v>67</v>
      </c>
      <c r="AY1105" t="s">
        <v>17643</v>
      </c>
      <c r="AZ1105" t="s">
        <v>3242</v>
      </c>
      <c r="BA1105" t="s">
        <v>17644</v>
      </c>
      <c r="BB1105" t="s">
        <v>11503</v>
      </c>
      <c r="BD1105" t="s">
        <v>72</v>
      </c>
      <c r="BG1105" t="s">
        <v>17645</v>
      </c>
    </row>
    <row r="1106" spans="1:59" x14ac:dyDescent="0.2">
      <c r="A1106" s="1">
        <v>42618.942071759258</v>
      </c>
      <c r="B1106" t="s">
        <v>1862</v>
      </c>
      <c r="C1106" t="s">
        <v>17646</v>
      </c>
      <c r="D1106" t="str">
        <f>VLOOKUP(deactivate_assem[[#This Row],[Full Name]],assembly_staff_import[],1,0)</f>
        <v>Erin L Smith</v>
      </c>
      <c r="M1106" t="s">
        <v>8169</v>
      </c>
      <c r="T1106" t="s">
        <v>17647</v>
      </c>
      <c r="V1106" t="s">
        <v>17593</v>
      </c>
      <c r="AH1106" t="s">
        <v>65</v>
      </c>
      <c r="AI1106" t="s">
        <v>10913</v>
      </c>
      <c r="AL1106" t="s">
        <v>1237</v>
      </c>
      <c r="AY1106" t="s">
        <v>17648</v>
      </c>
      <c r="AZ1106" t="s">
        <v>17649</v>
      </c>
      <c r="BA1106" t="s">
        <v>3963</v>
      </c>
      <c r="BB1106" t="s">
        <v>17623</v>
      </c>
      <c r="BD1106" t="s">
        <v>72</v>
      </c>
      <c r="BG1106" t="s">
        <v>17650</v>
      </c>
    </row>
    <row r="1107" spans="1:59" x14ac:dyDescent="0.2">
      <c r="A1107" s="1">
        <v>42618.942071759258</v>
      </c>
      <c r="B1107" t="s">
        <v>1862</v>
      </c>
      <c r="C1107" t="s">
        <v>17651</v>
      </c>
      <c r="D1107" t="str">
        <f>VLOOKUP(deactivate_assem[[#This Row],[Full Name]],assembly_staff_import[],1,0)</f>
        <v>Andrew J Hendrickson</v>
      </c>
      <c r="L1107" t="s">
        <v>12652</v>
      </c>
      <c r="M1107" t="s">
        <v>12653</v>
      </c>
      <c r="N1107" t="s">
        <v>63</v>
      </c>
      <c r="T1107" t="s">
        <v>17652</v>
      </c>
      <c r="V1107" t="s">
        <v>17396</v>
      </c>
      <c r="AH1107" t="s">
        <v>65</v>
      </c>
      <c r="AI1107" t="s">
        <v>10913</v>
      </c>
      <c r="AL1107" t="s">
        <v>67</v>
      </c>
      <c r="AY1107" t="s">
        <v>17653</v>
      </c>
      <c r="AZ1107" t="s">
        <v>1622</v>
      </c>
      <c r="BA1107" t="s">
        <v>17654</v>
      </c>
      <c r="BB1107" t="s">
        <v>11681</v>
      </c>
      <c r="BD1107" t="s">
        <v>72</v>
      </c>
      <c r="BG1107" t="s">
        <v>17655</v>
      </c>
    </row>
    <row r="1108" spans="1:59" x14ac:dyDescent="0.2">
      <c r="A1108" s="1">
        <v>42618.942071759258</v>
      </c>
      <c r="B1108" t="s">
        <v>1862</v>
      </c>
      <c r="C1108" t="s">
        <v>17656</v>
      </c>
      <c r="D1108" t="str">
        <f>VLOOKUP(deactivate_assem[[#This Row],[Full Name]],assembly_staff_import[],1,0)</f>
        <v>Kathleen M Lyons</v>
      </c>
      <c r="L1108" t="s">
        <v>13051</v>
      </c>
      <c r="M1108" t="s">
        <v>13052</v>
      </c>
      <c r="N1108" t="s">
        <v>168</v>
      </c>
      <c r="T1108" t="s">
        <v>17657</v>
      </c>
      <c r="V1108" t="s">
        <v>17202</v>
      </c>
      <c r="AH1108" t="s">
        <v>65</v>
      </c>
      <c r="AI1108" t="s">
        <v>10913</v>
      </c>
      <c r="AL1108" t="s">
        <v>67</v>
      </c>
      <c r="AY1108" t="s">
        <v>17658</v>
      </c>
      <c r="AZ1108" t="s">
        <v>3105</v>
      </c>
      <c r="BA1108" t="s">
        <v>17659</v>
      </c>
      <c r="BB1108" t="s">
        <v>10955</v>
      </c>
      <c r="BD1108" t="s">
        <v>72</v>
      </c>
      <c r="BG1108" t="s">
        <v>17660</v>
      </c>
    </row>
    <row r="1109" spans="1:59" x14ac:dyDescent="0.2">
      <c r="A1109" s="1">
        <v>42618.942071759258</v>
      </c>
      <c r="B1109" t="s">
        <v>1862</v>
      </c>
      <c r="C1109" t="s">
        <v>17661</v>
      </c>
      <c r="D1109" t="str">
        <f>VLOOKUP(deactivate_assem[[#This Row],[Full Name]],assembly_staff_import[],1,0)</f>
        <v>Meghan C Tadio</v>
      </c>
      <c r="L1109" t="s">
        <v>13447</v>
      </c>
      <c r="M1109" t="s">
        <v>13448</v>
      </c>
      <c r="N1109" t="s">
        <v>63</v>
      </c>
      <c r="T1109" t="s">
        <v>17662</v>
      </c>
      <c r="V1109" t="s">
        <v>17663</v>
      </c>
      <c r="AH1109" t="s">
        <v>65</v>
      </c>
      <c r="AI1109" t="s">
        <v>10913</v>
      </c>
      <c r="AL1109" t="s">
        <v>67</v>
      </c>
      <c r="AM1109" t="s">
        <v>68</v>
      </c>
      <c r="AY1109" t="s">
        <v>17664</v>
      </c>
      <c r="AZ1109" t="s">
        <v>17665</v>
      </c>
      <c r="BA1109" t="s">
        <v>17666</v>
      </c>
      <c r="BB1109" t="s">
        <v>236</v>
      </c>
      <c r="BD1109" t="s">
        <v>72</v>
      </c>
      <c r="BG1109" t="s">
        <v>17667</v>
      </c>
    </row>
    <row r="1110" spans="1:59" x14ac:dyDescent="0.2">
      <c r="A1110" s="1">
        <v>42618.942071759258</v>
      </c>
      <c r="B1110" t="s">
        <v>1862</v>
      </c>
      <c r="C1110" t="s">
        <v>17668</v>
      </c>
      <c r="D1110" t="str">
        <f>VLOOKUP(deactivate_assem[[#This Row],[Full Name]],assembly_staff_import[],1,0)</f>
        <v>Neyda I Martinez-Franco</v>
      </c>
      <c r="L1110" t="s">
        <v>17407</v>
      </c>
      <c r="M1110" t="s">
        <v>17669</v>
      </c>
      <c r="N1110" t="s">
        <v>63</v>
      </c>
      <c r="T1110" t="s">
        <v>17670</v>
      </c>
      <c r="V1110" t="s">
        <v>17671</v>
      </c>
      <c r="AH1110" t="s">
        <v>65</v>
      </c>
      <c r="AI1110" t="s">
        <v>10913</v>
      </c>
      <c r="AL1110" t="s">
        <v>67</v>
      </c>
      <c r="AY1110" t="s">
        <v>17672</v>
      </c>
      <c r="AZ1110" t="s">
        <v>17673</v>
      </c>
      <c r="BA1110" t="s">
        <v>17674</v>
      </c>
      <c r="BB1110" t="s">
        <v>10971</v>
      </c>
      <c r="BD1110" t="s">
        <v>72</v>
      </c>
      <c r="BG1110" t="s">
        <v>17675</v>
      </c>
    </row>
    <row r="1111" spans="1:59" x14ac:dyDescent="0.2">
      <c r="A1111" s="1">
        <v>42618.942060185182</v>
      </c>
      <c r="B1111" t="s">
        <v>1862</v>
      </c>
      <c r="C1111" t="s">
        <v>17676</v>
      </c>
      <c r="D1111" t="str">
        <f>VLOOKUP(deactivate_assem[[#This Row],[Full Name]],assembly_staff_import[],1,0)</f>
        <v>Mary K Seery</v>
      </c>
      <c r="L1111" t="s">
        <v>13551</v>
      </c>
      <c r="M1111" t="s">
        <v>13552</v>
      </c>
      <c r="N1111" t="s">
        <v>168</v>
      </c>
      <c r="T1111" t="s">
        <v>17677</v>
      </c>
      <c r="V1111" t="s">
        <v>17678</v>
      </c>
      <c r="AH1111" t="s">
        <v>65</v>
      </c>
      <c r="AI1111" t="s">
        <v>10913</v>
      </c>
      <c r="AL1111" t="s">
        <v>67</v>
      </c>
      <c r="AY1111" t="s">
        <v>17679</v>
      </c>
      <c r="AZ1111" t="s">
        <v>17680</v>
      </c>
      <c r="BA1111" t="s">
        <v>17681</v>
      </c>
      <c r="BB1111" t="s">
        <v>11033</v>
      </c>
      <c r="BD1111" t="s">
        <v>72</v>
      </c>
      <c r="BG1111" t="s">
        <v>17682</v>
      </c>
    </row>
    <row r="1112" spans="1:59" x14ac:dyDescent="0.2">
      <c r="A1112" s="1">
        <v>42618.942060185182</v>
      </c>
      <c r="B1112" t="s">
        <v>1862</v>
      </c>
      <c r="C1112" t="s">
        <v>17683</v>
      </c>
      <c r="D1112" t="e">
        <f>VLOOKUP(deactivate_assem[[#This Row],[Full Name]],assembly_staff_import[],1,0)</f>
        <v>#N/A</v>
      </c>
      <c r="M1112" t="s">
        <v>11094</v>
      </c>
      <c r="V1112" t="s">
        <v>17684</v>
      </c>
      <c r="AH1112" t="s">
        <v>65</v>
      </c>
      <c r="AI1112" t="s">
        <v>10913</v>
      </c>
      <c r="AL1112" t="s">
        <v>1237</v>
      </c>
      <c r="AY1112" t="s">
        <v>17685</v>
      </c>
      <c r="AZ1112" t="s">
        <v>17686</v>
      </c>
      <c r="BA1112" t="s">
        <v>17687</v>
      </c>
      <c r="BB1112" t="s">
        <v>16330</v>
      </c>
      <c r="BD1112" t="s">
        <v>72</v>
      </c>
      <c r="BG1112" t="s">
        <v>17688</v>
      </c>
    </row>
    <row r="1113" spans="1:59" x14ac:dyDescent="0.2">
      <c r="A1113" s="1">
        <v>42618.942060185182</v>
      </c>
      <c r="B1113" t="s">
        <v>1862</v>
      </c>
      <c r="C1113" t="s">
        <v>17689</v>
      </c>
      <c r="D1113" t="e">
        <f>VLOOKUP(deactivate_assem[[#This Row],[Full Name]],assembly_staff_import[],1,0)</f>
        <v>#N/A</v>
      </c>
      <c r="L1113" t="s">
        <v>13447</v>
      </c>
      <c r="M1113" t="s">
        <v>17690</v>
      </c>
      <c r="N1113" t="s">
        <v>63</v>
      </c>
      <c r="V1113" t="s">
        <v>17663</v>
      </c>
      <c r="AH1113" t="s">
        <v>65</v>
      </c>
      <c r="AI1113" t="s">
        <v>10913</v>
      </c>
      <c r="AL1113" t="s">
        <v>67</v>
      </c>
      <c r="AY1113" t="s">
        <v>17691</v>
      </c>
      <c r="AZ1113" t="s">
        <v>17692</v>
      </c>
      <c r="BA1113" t="s">
        <v>11758</v>
      </c>
      <c r="BB1113" t="s">
        <v>426</v>
      </c>
      <c r="BD1113" t="s">
        <v>72</v>
      </c>
      <c r="BG1113" t="s">
        <v>17693</v>
      </c>
    </row>
    <row r="1114" spans="1:59" x14ac:dyDescent="0.2">
      <c r="A1114" s="1">
        <v>42618.942060185182</v>
      </c>
      <c r="B1114" t="s">
        <v>1862</v>
      </c>
      <c r="C1114" t="s">
        <v>17694</v>
      </c>
      <c r="D1114" t="str">
        <f>VLOOKUP(deactivate_assem[[#This Row],[Full Name]],assembly_staff_import[],1,0)</f>
        <v>Kimberly A Bonomo</v>
      </c>
      <c r="M1114" t="s">
        <v>11094</v>
      </c>
      <c r="T1114" t="s">
        <v>17695</v>
      </c>
      <c r="V1114" t="s">
        <v>17696</v>
      </c>
      <c r="AH1114" t="s">
        <v>65</v>
      </c>
      <c r="AI1114" t="s">
        <v>10913</v>
      </c>
      <c r="AL1114" t="s">
        <v>1237</v>
      </c>
      <c r="AY1114" t="s">
        <v>17697</v>
      </c>
      <c r="AZ1114" t="s">
        <v>4734</v>
      </c>
      <c r="BA1114" t="s">
        <v>17698</v>
      </c>
      <c r="BB1114" t="s">
        <v>6340</v>
      </c>
      <c r="BD1114" t="s">
        <v>72</v>
      </c>
      <c r="BG1114" t="s">
        <v>17699</v>
      </c>
    </row>
    <row r="1115" spans="1:59" x14ac:dyDescent="0.2">
      <c r="A1115" s="1">
        <v>42618.942060185182</v>
      </c>
      <c r="B1115" t="s">
        <v>1862</v>
      </c>
      <c r="C1115" t="s">
        <v>17700</v>
      </c>
      <c r="D1115" t="str">
        <f>VLOOKUP(deactivate_assem[[#This Row],[Full Name]],assembly_staff_import[],1,0)</f>
        <v>Eric J Green</v>
      </c>
      <c r="L1115" t="s">
        <v>17407</v>
      </c>
      <c r="M1115" t="s">
        <v>17669</v>
      </c>
      <c r="N1115" t="s">
        <v>63</v>
      </c>
      <c r="T1115" t="s">
        <v>17701</v>
      </c>
      <c r="V1115" t="s">
        <v>17671</v>
      </c>
      <c r="AH1115" t="s">
        <v>65</v>
      </c>
      <c r="AI1115" t="s">
        <v>10913</v>
      </c>
      <c r="AL1115" t="s">
        <v>67</v>
      </c>
      <c r="AY1115" t="s">
        <v>17702</v>
      </c>
      <c r="AZ1115" t="s">
        <v>1462</v>
      </c>
      <c r="BA1115" t="s">
        <v>4049</v>
      </c>
      <c r="BB1115" t="s">
        <v>426</v>
      </c>
      <c r="BD1115" t="s">
        <v>72</v>
      </c>
      <c r="BG1115" t="s">
        <v>17703</v>
      </c>
    </row>
    <row r="1116" spans="1:59" x14ac:dyDescent="0.2">
      <c r="A1116" s="1">
        <v>42618.942048611112</v>
      </c>
      <c r="B1116" t="s">
        <v>1862</v>
      </c>
      <c r="C1116" t="s">
        <v>17704</v>
      </c>
      <c r="D1116" t="str">
        <f>VLOOKUP(deactivate_assem[[#This Row],[Full Name]],assembly_staff_import[],1,0)</f>
        <v>Oshrie M Zak</v>
      </c>
      <c r="L1116" t="s">
        <v>5661</v>
      </c>
      <c r="M1116" t="s">
        <v>11269</v>
      </c>
      <c r="N1116" t="s">
        <v>63</v>
      </c>
      <c r="T1116" t="s">
        <v>17705</v>
      </c>
      <c r="V1116" t="s">
        <v>5663</v>
      </c>
      <c r="AH1116" t="s">
        <v>65</v>
      </c>
      <c r="AI1116" t="s">
        <v>10913</v>
      </c>
      <c r="AL1116" t="s">
        <v>67</v>
      </c>
      <c r="AY1116" t="s">
        <v>17706</v>
      </c>
      <c r="AZ1116" t="s">
        <v>17707</v>
      </c>
      <c r="BA1116" t="s">
        <v>17708</v>
      </c>
      <c r="BB1116" t="s">
        <v>219</v>
      </c>
      <c r="BD1116" t="s">
        <v>72</v>
      </c>
      <c r="BG1116" t="s">
        <v>17709</v>
      </c>
    </row>
    <row r="1117" spans="1:59" x14ac:dyDescent="0.2">
      <c r="A1117" s="1">
        <v>42618.942048611112</v>
      </c>
      <c r="B1117" t="s">
        <v>1862</v>
      </c>
      <c r="C1117" t="s">
        <v>17710</v>
      </c>
      <c r="D1117" t="str">
        <f>VLOOKUP(deactivate_assem[[#This Row],[Full Name]],assembly_staff_import[],1,0)</f>
        <v>F. Charles Antonucci</v>
      </c>
      <c r="M1117" t="s">
        <v>11094</v>
      </c>
      <c r="T1117" t="s">
        <v>17711</v>
      </c>
      <c r="V1117" t="s">
        <v>17712</v>
      </c>
      <c r="AH1117" t="s">
        <v>65</v>
      </c>
      <c r="AI1117" t="s">
        <v>10913</v>
      </c>
      <c r="AL1117" t="s">
        <v>1237</v>
      </c>
      <c r="AY1117" t="s">
        <v>17713</v>
      </c>
      <c r="AZ1117" t="s">
        <v>17714</v>
      </c>
      <c r="BA1117" t="s">
        <v>17715</v>
      </c>
      <c r="BB1117" t="s">
        <v>11099</v>
      </c>
      <c r="BD1117" t="s">
        <v>72</v>
      </c>
      <c r="BG1117" t="s">
        <v>17716</v>
      </c>
    </row>
    <row r="1118" spans="1:59" x14ac:dyDescent="0.2">
      <c r="A1118" s="1">
        <v>42618.942048611112</v>
      </c>
      <c r="B1118" t="s">
        <v>1862</v>
      </c>
      <c r="C1118" t="s">
        <v>17717</v>
      </c>
      <c r="D1118" t="str">
        <f>VLOOKUP(deactivate_assem[[#This Row],[Full Name]],assembly_staff_import[],1,0)</f>
        <v>Arnold Brown</v>
      </c>
      <c r="L1118" t="s">
        <v>17407</v>
      </c>
      <c r="M1118" t="s">
        <v>17669</v>
      </c>
      <c r="N1118" t="s">
        <v>63</v>
      </c>
      <c r="T1118" t="s">
        <v>17718</v>
      </c>
      <c r="V1118" t="s">
        <v>17671</v>
      </c>
      <c r="AH1118" t="s">
        <v>65</v>
      </c>
      <c r="AI1118" t="s">
        <v>10913</v>
      </c>
      <c r="AL1118" t="s">
        <v>67</v>
      </c>
      <c r="AY1118" t="s">
        <v>17719</v>
      </c>
      <c r="AZ1118" t="s">
        <v>6567</v>
      </c>
      <c r="BA1118" t="s">
        <v>7615</v>
      </c>
      <c r="BB1118" t="s">
        <v>10971</v>
      </c>
      <c r="BD1118" t="s">
        <v>72</v>
      </c>
      <c r="BG1118" t="s">
        <v>17720</v>
      </c>
    </row>
    <row r="1119" spans="1:59" x14ac:dyDescent="0.2">
      <c r="A1119" s="1">
        <v>42618.942048611112</v>
      </c>
      <c r="B1119" t="s">
        <v>1862</v>
      </c>
      <c r="C1119" t="s">
        <v>17721</v>
      </c>
      <c r="D1119" t="str">
        <f>VLOOKUP(deactivate_assem[[#This Row],[Full Name]],assembly_staff_import[],1,0)</f>
        <v>Tinika L Gause</v>
      </c>
      <c r="M1119" t="s">
        <v>11348</v>
      </c>
      <c r="T1119" t="s">
        <v>17722</v>
      </c>
      <c r="V1119" t="s">
        <v>15698</v>
      </c>
      <c r="AH1119" t="s">
        <v>65</v>
      </c>
      <c r="AI1119" t="s">
        <v>10913</v>
      </c>
      <c r="AL1119" t="s">
        <v>1237</v>
      </c>
      <c r="AY1119" t="s">
        <v>17723</v>
      </c>
      <c r="AZ1119" t="s">
        <v>17724</v>
      </c>
      <c r="BA1119" t="s">
        <v>17725</v>
      </c>
      <c r="BB1119" t="s">
        <v>11400</v>
      </c>
      <c r="BD1119" t="s">
        <v>72</v>
      </c>
      <c r="BG1119" t="s">
        <v>17726</v>
      </c>
    </row>
    <row r="1120" spans="1:59" x14ac:dyDescent="0.2">
      <c r="A1120" s="1">
        <v>42618.942037037043</v>
      </c>
      <c r="B1120" t="s">
        <v>1862</v>
      </c>
      <c r="C1120" t="s">
        <v>17727</v>
      </c>
      <c r="D1120" t="str">
        <f>VLOOKUP(deactivate_assem[[#This Row],[Full Name]],assembly_staff_import[],1,0)</f>
        <v>Matthew O Garretson</v>
      </c>
      <c r="M1120" t="s">
        <v>11348</v>
      </c>
      <c r="T1120" t="s">
        <v>17728</v>
      </c>
      <c r="V1120" t="s">
        <v>17729</v>
      </c>
      <c r="AH1120" t="s">
        <v>65</v>
      </c>
      <c r="AI1120" t="s">
        <v>10913</v>
      </c>
      <c r="AL1120" t="s">
        <v>1237</v>
      </c>
      <c r="AY1120" t="s">
        <v>17730</v>
      </c>
      <c r="AZ1120" t="s">
        <v>17731</v>
      </c>
      <c r="BA1120" t="s">
        <v>17732</v>
      </c>
      <c r="BB1120" t="s">
        <v>11352</v>
      </c>
      <c r="BD1120" t="s">
        <v>72</v>
      </c>
      <c r="BG1120" t="s">
        <v>17733</v>
      </c>
    </row>
    <row r="1121" spans="1:59" x14ac:dyDescent="0.2">
      <c r="A1121" s="1">
        <v>42618.942037037043</v>
      </c>
      <c r="B1121" t="s">
        <v>1862</v>
      </c>
      <c r="C1121" t="s">
        <v>17734</v>
      </c>
      <c r="D1121" t="e">
        <f>VLOOKUP(deactivate_assem[[#This Row],[Full Name]],assembly_staff_import[],1,0)</f>
        <v>#N/A</v>
      </c>
      <c r="L1121" t="s">
        <v>5661</v>
      </c>
      <c r="M1121" t="s">
        <v>17735</v>
      </c>
      <c r="N1121" t="s">
        <v>63</v>
      </c>
      <c r="V1121" t="s">
        <v>5663</v>
      </c>
      <c r="AH1121" t="s">
        <v>65</v>
      </c>
      <c r="AI1121" t="s">
        <v>10913</v>
      </c>
      <c r="AL1121" t="s">
        <v>67</v>
      </c>
      <c r="AY1121" t="s">
        <v>17736</v>
      </c>
      <c r="AZ1121" t="s">
        <v>17737</v>
      </c>
      <c r="BA1121" t="s">
        <v>17738</v>
      </c>
      <c r="BB1121" t="s">
        <v>15454</v>
      </c>
      <c r="BD1121" t="s">
        <v>72</v>
      </c>
      <c r="BG1121" t="s">
        <v>17739</v>
      </c>
    </row>
    <row r="1122" spans="1:59" x14ac:dyDescent="0.2">
      <c r="A1122" s="1">
        <v>42618.942037037043</v>
      </c>
      <c r="B1122" t="s">
        <v>1862</v>
      </c>
      <c r="C1122" t="s">
        <v>17740</v>
      </c>
      <c r="D1122" t="str">
        <f>VLOOKUP(deactivate_assem[[#This Row],[Full Name]],assembly_staff_import[],1,0)</f>
        <v>Lorraine G Almindo</v>
      </c>
      <c r="M1122" t="s">
        <v>11094</v>
      </c>
      <c r="T1122" t="s">
        <v>17741</v>
      </c>
      <c r="V1122" t="s">
        <v>17742</v>
      </c>
      <c r="AH1122" t="s">
        <v>65</v>
      </c>
      <c r="AI1122" t="s">
        <v>10913</v>
      </c>
      <c r="AL1122" t="s">
        <v>1237</v>
      </c>
      <c r="AY1122" t="s">
        <v>17743</v>
      </c>
      <c r="AZ1122" t="s">
        <v>17744</v>
      </c>
      <c r="BA1122" t="s">
        <v>17745</v>
      </c>
      <c r="BB1122" t="s">
        <v>17746</v>
      </c>
      <c r="BD1122" t="s">
        <v>72</v>
      </c>
      <c r="BG1122" t="s">
        <v>17747</v>
      </c>
    </row>
    <row r="1123" spans="1:59" x14ac:dyDescent="0.2">
      <c r="A1123" s="1">
        <v>42618.942037037043</v>
      </c>
      <c r="B1123" t="s">
        <v>1862</v>
      </c>
      <c r="C1123" t="s">
        <v>17748</v>
      </c>
      <c r="D1123" t="e">
        <f>VLOOKUP(deactivate_assem[[#This Row],[Full Name]],assembly_staff_import[],1,0)</f>
        <v>#N/A</v>
      </c>
      <c r="M1123" t="s">
        <v>11348</v>
      </c>
      <c r="V1123" t="s">
        <v>16679</v>
      </c>
      <c r="AH1123" t="s">
        <v>65</v>
      </c>
      <c r="AI1123" t="s">
        <v>10913</v>
      </c>
      <c r="AL1123" t="s">
        <v>1237</v>
      </c>
      <c r="AY1123" t="s">
        <v>17749</v>
      </c>
      <c r="AZ1123" t="s">
        <v>17750</v>
      </c>
      <c r="BA1123" t="s">
        <v>17751</v>
      </c>
      <c r="BB1123" t="s">
        <v>12194</v>
      </c>
      <c r="BD1123" t="s">
        <v>72</v>
      </c>
      <c r="BG1123" t="s">
        <v>17752</v>
      </c>
    </row>
    <row r="1124" spans="1:59" x14ac:dyDescent="0.2">
      <c r="A1124" s="1">
        <v>42618.942037037043</v>
      </c>
      <c r="B1124" t="s">
        <v>1862</v>
      </c>
      <c r="C1124" t="s">
        <v>17753</v>
      </c>
      <c r="D1124" t="e">
        <f>VLOOKUP(deactivate_assem[[#This Row],[Full Name]],assembly_staff_import[],1,0)</f>
        <v>#N/A</v>
      </c>
      <c r="L1124" t="s">
        <v>5661</v>
      </c>
      <c r="M1124" t="s">
        <v>17735</v>
      </c>
      <c r="N1124" t="s">
        <v>63</v>
      </c>
      <c r="V1124" t="s">
        <v>5663</v>
      </c>
      <c r="AH1124" t="s">
        <v>65</v>
      </c>
      <c r="AI1124" t="s">
        <v>10913</v>
      </c>
      <c r="AL1124" t="s">
        <v>67</v>
      </c>
      <c r="AY1124" t="s">
        <v>17754</v>
      </c>
      <c r="AZ1124" t="s">
        <v>17755</v>
      </c>
      <c r="BA1124" t="s">
        <v>17756</v>
      </c>
      <c r="BB1124" t="s">
        <v>2271</v>
      </c>
      <c r="BD1124" t="s">
        <v>72</v>
      </c>
      <c r="BG1124" t="s">
        <v>17757</v>
      </c>
    </row>
    <row r="1125" spans="1:59" x14ac:dyDescent="0.2">
      <c r="A1125" s="1">
        <v>42618.942037037043</v>
      </c>
      <c r="B1125" t="s">
        <v>1862</v>
      </c>
      <c r="C1125" t="s">
        <v>17758</v>
      </c>
      <c r="D1125" t="str">
        <f>VLOOKUP(deactivate_assem[[#This Row],[Full Name]],assembly_staff_import[],1,0)</f>
        <v>Gail L Agata</v>
      </c>
      <c r="M1125" t="s">
        <v>11094</v>
      </c>
      <c r="T1125" t="s">
        <v>17759</v>
      </c>
      <c r="V1125" t="s">
        <v>17760</v>
      </c>
      <c r="AH1125" t="s">
        <v>65</v>
      </c>
      <c r="AI1125" t="s">
        <v>10913</v>
      </c>
      <c r="AL1125" t="s">
        <v>1237</v>
      </c>
      <c r="AY1125" t="s">
        <v>17761</v>
      </c>
      <c r="AZ1125" t="s">
        <v>17762</v>
      </c>
      <c r="BA1125" t="s">
        <v>17763</v>
      </c>
      <c r="BB1125" t="s">
        <v>17764</v>
      </c>
      <c r="BD1125" t="s">
        <v>72</v>
      </c>
      <c r="BG1125" t="s">
        <v>17765</v>
      </c>
    </row>
    <row r="1126" spans="1:59" x14ac:dyDescent="0.2">
      <c r="A1126" s="1">
        <v>42618.942025462973</v>
      </c>
      <c r="B1126" t="s">
        <v>1862</v>
      </c>
      <c r="C1126" t="s">
        <v>17766</v>
      </c>
      <c r="D1126" t="str">
        <f>VLOOKUP(deactivate_assem[[#This Row],[Full Name]],assembly_staff_import[],1,0)</f>
        <v>Timothy C Franda</v>
      </c>
      <c r="M1126" t="s">
        <v>11348</v>
      </c>
      <c r="T1126" t="s">
        <v>17767</v>
      </c>
      <c r="V1126" t="s">
        <v>15698</v>
      </c>
      <c r="AH1126" t="s">
        <v>65</v>
      </c>
      <c r="AI1126" t="s">
        <v>10913</v>
      </c>
      <c r="AL1126" t="s">
        <v>1237</v>
      </c>
      <c r="AY1126" t="s">
        <v>17768</v>
      </c>
      <c r="AZ1126" t="s">
        <v>17769</v>
      </c>
      <c r="BA1126" t="s">
        <v>17770</v>
      </c>
      <c r="BB1126" t="s">
        <v>16078</v>
      </c>
      <c r="BD1126" t="s">
        <v>72</v>
      </c>
      <c r="BG1126" t="s">
        <v>17771</v>
      </c>
    </row>
    <row r="1127" spans="1:59" x14ac:dyDescent="0.2">
      <c r="A1127" s="1">
        <v>42618.942025462973</v>
      </c>
      <c r="B1127" t="s">
        <v>1862</v>
      </c>
      <c r="C1127" t="s">
        <v>17772</v>
      </c>
      <c r="D1127" t="str">
        <f>VLOOKUP(deactivate_assem[[#This Row],[Full Name]],assembly_staff_import[],1,0)</f>
        <v>Sandra Young</v>
      </c>
      <c r="M1127" t="s">
        <v>12003</v>
      </c>
      <c r="T1127" t="s">
        <v>17773</v>
      </c>
      <c r="V1127" t="s">
        <v>17774</v>
      </c>
      <c r="AH1127" t="s">
        <v>65</v>
      </c>
      <c r="AI1127" t="s">
        <v>10913</v>
      </c>
      <c r="AL1127" t="s">
        <v>1237</v>
      </c>
      <c r="AY1127" t="s">
        <v>17775</v>
      </c>
      <c r="AZ1127" t="s">
        <v>17776</v>
      </c>
      <c r="BA1127" t="s">
        <v>2317</v>
      </c>
      <c r="BB1127" t="s">
        <v>6829</v>
      </c>
      <c r="BD1127" t="s">
        <v>72</v>
      </c>
      <c r="BG1127" t="s">
        <v>17777</v>
      </c>
    </row>
    <row r="1128" spans="1:59" x14ac:dyDescent="0.2">
      <c r="A1128" s="1">
        <v>42618.942025462973</v>
      </c>
      <c r="B1128" t="s">
        <v>1862</v>
      </c>
      <c r="C1128" t="s">
        <v>17778</v>
      </c>
      <c r="D1128" t="str">
        <f>VLOOKUP(deactivate_assem[[#This Row],[Full Name]],assembly_staff_import[],1,0)</f>
        <v>Jessica L Edmonds</v>
      </c>
      <c r="M1128" t="s">
        <v>11348</v>
      </c>
      <c r="T1128" t="s">
        <v>17779</v>
      </c>
      <c r="V1128" t="s">
        <v>17780</v>
      </c>
      <c r="AH1128" t="s">
        <v>65</v>
      </c>
      <c r="AI1128" t="s">
        <v>10913</v>
      </c>
      <c r="AL1128" t="s">
        <v>1237</v>
      </c>
      <c r="AY1128" t="s">
        <v>17781</v>
      </c>
      <c r="AZ1128" t="s">
        <v>12897</v>
      </c>
      <c r="BA1128" t="s">
        <v>17782</v>
      </c>
      <c r="BB1128" t="s">
        <v>12337</v>
      </c>
      <c r="BD1128" t="s">
        <v>72</v>
      </c>
      <c r="BG1128" t="s">
        <v>17783</v>
      </c>
    </row>
    <row r="1129" spans="1:59" x14ac:dyDescent="0.2">
      <c r="A1129" s="1">
        <v>42618.942013888889</v>
      </c>
      <c r="B1129" t="s">
        <v>1862</v>
      </c>
      <c r="C1129" t="s">
        <v>17784</v>
      </c>
      <c r="D1129" t="e">
        <f>VLOOKUP(deactivate_assem[[#This Row],[Full Name]],assembly_staff_import[],1,0)</f>
        <v>#N/A</v>
      </c>
      <c r="M1129" t="s">
        <v>11348</v>
      </c>
      <c r="V1129" t="s">
        <v>17785</v>
      </c>
      <c r="AH1129" t="s">
        <v>65</v>
      </c>
      <c r="AI1129" t="s">
        <v>10913</v>
      </c>
      <c r="AL1129" t="s">
        <v>1237</v>
      </c>
      <c r="AY1129" t="s">
        <v>17786</v>
      </c>
      <c r="AZ1129" t="s">
        <v>15312</v>
      </c>
      <c r="BA1129" t="s">
        <v>17787</v>
      </c>
      <c r="BB1129" t="s">
        <v>17788</v>
      </c>
      <c r="BD1129" t="s">
        <v>72</v>
      </c>
      <c r="BG1129" t="s">
        <v>17789</v>
      </c>
    </row>
    <row r="1130" spans="1:59" x14ac:dyDescent="0.2">
      <c r="A1130" s="1">
        <v>42618.942002314812</v>
      </c>
      <c r="B1130" t="s">
        <v>1862</v>
      </c>
      <c r="C1130" t="s">
        <v>17790</v>
      </c>
      <c r="D1130" t="str">
        <f>VLOOKUP(deactivate_assem[[#This Row],[Full Name]],assembly_staff_import[],1,0)</f>
        <v>Sean M Delehanty</v>
      </c>
      <c r="L1130" t="s">
        <v>14564</v>
      </c>
      <c r="M1130" t="s">
        <v>14565</v>
      </c>
      <c r="N1130" t="s">
        <v>63</v>
      </c>
      <c r="T1130" t="s">
        <v>17791</v>
      </c>
      <c r="V1130" t="s">
        <v>14589</v>
      </c>
      <c r="AH1130" t="s">
        <v>65</v>
      </c>
      <c r="AI1130" t="s">
        <v>10913</v>
      </c>
      <c r="AL1130" t="s">
        <v>67</v>
      </c>
      <c r="AM1130" t="s">
        <v>68</v>
      </c>
      <c r="AY1130" t="s">
        <v>17792</v>
      </c>
      <c r="AZ1130" t="s">
        <v>17793</v>
      </c>
      <c r="BA1130" t="s">
        <v>17794</v>
      </c>
      <c r="BB1130" t="s">
        <v>236</v>
      </c>
      <c r="BD1130" t="s">
        <v>72</v>
      </c>
      <c r="BG1130" t="s">
        <v>17795</v>
      </c>
    </row>
    <row r="1131" spans="1:59" x14ac:dyDescent="0.2">
      <c r="A1131" s="1">
        <v>42618.942002314812</v>
      </c>
      <c r="B1131" t="s">
        <v>1862</v>
      </c>
      <c r="C1131" t="s">
        <v>17796</v>
      </c>
      <c r="D1131" t="str">
        <f>VLOOKUP(deactivate_assem[[#This Row],[Full Name]],assembly_staff_import[],1,0)</f>
        <v>Lindsay D Eggleston</v>
      </c>
      <c r="L1131" t="s">
        <v>13019</v>
      </c>
      <c r="M1131" t="s">
        <v>13020</v>
      </c>
      <c r="N1131" t="s">
        <v>63</v>
      </c>
      <c r="T1131" t="s">
        <v>17797</v>
      </c>
      <c r="V1131" t="s">
        <v>14606</v>
      </c>
      <c r="AH1131" t="s">
        <v>65</v>
      </c>
      <c r="AI1131" t="s">
        <v>10913</v>
      </c>
      <c r="AL1131" t="s">
        <v>67</v>
      </c>
      <c r="AY1131" t="s">
        <v>17798</v>
      </c>
      <c r="AZ1131" t="s">
        <v>17799</v>
      </c>
      <c r="BA1131" t="s">
        <v>17800</v>
      </c>
      <c r="BB1131" t="s">
        <v>11249</v>
      </c>
      <c r="BD1131" t="s">
        <v>72</v>
      </c>
      <c r="BG1131" t="s">
        <v>17801</v>
      </c>
    </row>
    <row r="1132" spans="1:59" x14ac:dyDescent="0.2">
      <c r="A1132" s="1">
        <v>42618.941990740743</v>
      </c>
      <c r="B1132" t="s">
        <v>1862</v>
      </c>
      <c r="C1132" t="s">
        <v>17802</v>
      </c>
      <c r="D1132" t="e">
        <f>VLOOKUP(deactivate_assem[[#This Row],[Full Name]],assembly_staff_import[],1,0)</f>
        <v>#N/A</v>
      </c>
      <c r="M1132" t="s">
        <v>12353</v>
      </c>
      <c r="V1132" t="s">
        <v>15902</v>
      </c>
      <c r="AH1132" t="s">
        <v>65</v>
      </c>
      <c r="AI1132" t="s">
        <v>10913</v>
      </c>
      <c r="AL1132" t="s">
        <v>1237</v>
      </c>
      <c r="AY1132" t="s">
        <v>17803</v>
      </c>
      <c r="AZ1132" t="s">
        <v>1262</v>
      </c>
      <c r="BA1132" t="s">
        <v>13332</v>
      </c>
      <c r="BB1132" t="s">
        <v>17603</v>
      </c>
      <c r="BD1132" t="s">
        <v>72</v>
      </c>
      <c r="BG1132" t="s">
        <v>17804</v>
      </c>
    </row>
    <row r="1133" spans="1:59" x14ac:dyDescent="0.2">
      <c r="A1133" s="1">
        <v>42618.941990740743</v>
      </c>
      <c r="B1133" t="s">
        <v>1862</v>
      </c>
      <c r="C1133" t="s">
        <v>17805</v>
      </c>
      <c r="D1133" t="str">
        <f>VLOOKUP(deactivate_assem[[#This Row],[Full Name]],assembly_staff_import[],1,0)</f>
        <v>Brenna C Igoe</v>
      </c>
      <c r="M1133" t="s">
        <v>12353</v>
      </c>
      <c r="T1133" t="s">
        <v>17806</v>
      </c>
      <c r="V1133" t="s">
        <v>15902</v>
      </c>
      <c r="AH1133" t="s">
        <v>65</v>
      </c>
      <c r="AI1133" t="s">
        <v>10913</v>
      </c>
      <c r="AL1133" t="s">
        <v>1237</v>
      </c>
      <c r="AY1133" t="s">
        <v>17807</v>
      </c>
      <c r="AZ1133" t="s">
        <v>17808</v>
      </c>
      <c r="BA1133" t="s">
        <v>17809</v>
      </c>
      <c r="BB1133" t="s">
        <v>7449</v>
      </c>
      <c r="BD1133" t="s">
        <v>72</v>
      </c>
      <c r="BG1133" t="s">
        <v>17810</v>
      </c>
    </row>
    <row r="1134" spans="1:59" x14ac:dyDescent="0.2">
      <c r="A1134" s="1">
        <v>42618.941979166673</v>
      </c>
      <c r="B1134" t="s">
        <v>1862</v>
      </c>
      <c r="C1134" t="s">
        <v>17811</v>
      </c>
      <c r="D1134" t="str">
        <f>VLOOKUP(deactivate_assem[[#This Row],[Full Name]],assembly_staff_import[],1,0)</f>
        <v>Karen I Newton</v>
      </c>
      <c r="L1134" t="s">
        <v>14147</v>
      </c>
      <c r="M1134" t="s">
        <v>14148</v>
      </c>
      <c r="N1134" t="s">
        <v>63</v>
      </c>
      <c r="T1134" t="s">
        <v>17812</v>
      </c>
      <c r="V1134" t="s">
        <v>17813</v>
      </c>
      <c r="AH1134" t="s">
        <v>65</v>
      </c>
      <c r="AI1134" t="s">
        <v>10913</v>
      </c>
      <c r="AL1134" t="s">
        <v>67</v>
      </c>
      <c r="AY1134" t="s">
        <v>17814</v>
      </c>
      <c r="AZ1134" t="s">
        <v>17815</v>
      </c>
      <c r="BA1134" t="s">
        <v>17816</v>
      </c>
      <c r="BB1134" t="s">
        <v>11316</v>
      </c>
      <c r="BD1134" t="s">
        <v>72</v>
      </c>
      <c r="BG1134" t="s">
        <v>17817</v>
      </c>
    </row>
    <row r="1135" spans="1:59" x14ac:dyDescent="0.2">
      <c r="A1135" s="1">
        <v>42618.941979166673</v>
      </c>
      <c r="B1135" t="s">
        <v>1862</v>
      </c>
      <c r="C1135" t="s">
        <v>17818</v>
      </c>
      <c r="D1135" t="str">
        <f>VLOOKUP(deactivate_assem[[#This Row],[Full Name]],assembly_staff_import[],1,0)</f>
        <v>Andrew C Hayles</v>
      </c>
      <c r="M1135" t="s">
        <v>12353</v>
      </c>
      <c r="T1135" t="s">
        <v>17819</v>
      </c>
      <c r="V1135" t="s">
        <v>17599</v>
      </c>
      <c r="AH1135" t="s">
        <v>65</v>
      </c>
      <c r="AI1135" t="s">
        <v>10913</v>
      </c>
      <c r="AL1135" t="s">
        <v>1237</v>
      </c>
      <c r="AY1135" t="s">
        <v>17820</v>
      </c>
      <c r="AZ1135" t="s">
        <v>1893</v>
      </c>
      <c r="BA1135" t="s">
        <v>17267</v>
      </c>
      <c r="BB1135" t="s">
        <v>1370</v>
      </c>
      <c r="BD1135" t="s">
        <v>72</v>
      </c>
      <c r="BG1135" t="s">
        <v>17821</v>
      </c>
    </row>
    <row r="1136" spans="1:59" x14ac:dyDescent="0.2">
      <c r="A1136" s="1">
        <v>42618.941979166673</v>
      </c>
      <c r="B1136" t="s">
        <v>1862</v>
      </c>
      <c r="C1136" t="s">
        <v>17822</v>
      </c>
      <c r="D1136" t="str">
        <f>VLOOKUP(deactivate_assem[[#This Row],[Full Name]],assembly_staff_import[],1,0)</f>
        <v>Douglas H Defriest</v>
      </c>
      <c r="M1136" t="s">
        <v>12353</v>
      </c>
      <c r="T1136" t="s">
        <v>17823</v>
      </c>
      <c r="V1136" t="s">
        <v>17599</v>
      </c>
      <c r="AH1136" t="s">
        <v>65</v>
      </c>
      <c r="AI1136" t="s">
        <v>10913</v>
      </c>
      <c r="AL1136" t="s">
        <v>1237</v>
      </c>
      <c r="AY1136" t="s">
        <v>17824</v>
      </c>
      <c r="AZ1136" t="s">
        <v>17825</v>
      </c>
      <c r="BA1136" t="s">
        <v>17826</v>
      </c>
      <c r="BB1136" t="s">
        <v>1370</v>
      </c>
      <c r="BD1136" t="s">
        <v>72</v>
      </c>
      <c r="BG1136" t="s">
        <v>17827</v>
      </c>
    </row>
    <row r="1137" spans="1:59" x14ac:dyDescent="0.2">
      <c r="A1137" s="1">
        <v>42618.941967592589</v>
      </c>
      <c r="B1137" t="s">
        <v>1862</v>
      </c>
      <c r="C1137" t="s">
        <v>17828</v>
      </c>
      <c r="D1137" t="e">
        <f>VLOOKUP(deactivate_assem[[#This Row],[Full Name]],assembly_staff_import[],1,0)</f>
        <v>#N/A</v>
      </c>
      <c r="L1137" t="s">
        <v>11252</v>
      </c>
      <c r="M1137" t="s">
        <v>17829</v>
      </c>
      <c r="N1137" t="s">
        <v>63</v>
      </c>
      <c r="V1137" t="s">
        <v>17830</v>
      </c>
      <c r="AH1137" t="s">
        <v>65</v>
      </c>
      <c r="AI1137" t="s">
        <v>10913</v>
      </c>
      <c r="AL1137" t="s">
        <v>67</v>
      </c>
      <c r="AM1137" t="s">
        <v>68</v>
      </c>
      <c r="AY1137" t="s">
        <v>17831</v>
      </c>
      <c r="AZ1137" t="s">
        <v>17832</v>
      </c>
      <c r="BA1137" t="s">
        <v>17833</v>
      </c>
      <c r="BB1137" t="s">
        <v>236</v>
      </c>
      <c r="BD1137" t="s">
        <v>72</v>
      </c>
      <c r="BG1137" t="s">
        <v>17834</v>
      </c>
    </row>
    <row r="1138" spans="1:59" x14ac:dyDescent="0.2">
      <c r="A1138" s="1">
        <v>42618.941967592589</v>
      </c>
      <c r="B1138" t="s">
        <v>1862</v>
      </c>
      <c r="C1138" t="s">
        <v>17835</v>
      </c>
      <c r="D1138" t="str">
        <f>VLOOKUP(deactivate_assem[[#This Row],[Full Name]],assembly_staff_import[],1,0)</f>
        <v>David L Cohen</v>
      </c>
      <c r="L1138" t="s">
        <v>13051</v>
      </c>
      <c r="M1138" t="s">
        <v>13052</v>
      </c>
      <c r="N1138" t="s">
        <v>63</v>
      </c>
      <c r="T1138" t="s">
        <v>15109</v>
      </c>
      <c r="V1138" t="s">
        <v>17202</v>
      </c>
      <c r="AH1138" t="s">
        <v>65</v>
      </c>
      <c r="AI1138" t="s">
        <v>10913</v>
      </c>
      <c r="AL1138" t="s">
        <v>67</v>
      </c>
      <c r="AY1138" t="s">
        <v>17836</v>
      </c>
      <c r="AZ1138" t="s">
        <v>2190</v>
      </c>
      <c r="BA1138" t="s">
        <v>4706</v>
      </c>
      <c r="BB1138" t="s">
        <v>219</v>
      </c>
      <c r="BD1138" t="s">
        <v>72</v>
      </c>
      <c r="BG1138" t="s">
        <v>17837</v>
      </c>
    </row>
    <row r="1139" spans="1:59" x14ac:dyDescent="0.2">
      <c r="A1139" s="1">
        <v>42618.941967592589</v>
      </c>
      <c r="B1139" t="s">
        <v>1862</v>
      </c>
      <c r="C1139" t="s">
        <v>17838</v>
      </c>
      <c r="D1139" t="str">
        <f>VLOOKUP(deactivate_assem[[#This Row],[Full Name]],assembly_staff_import[],1,0)</f>
        <v>Jannie V Daggs</v>
      </c>
      <c r="M1139" t="s">
        <v>12353</v>
      </c>
      <c r="T1139" t="s">
        <v>17839</v>
      </c>
      <c r="V1139" t="s">
        <v>17599</v>
      </c>
      <c r="AH1139" t="s">
        <v>65</v>
      </c>
      <c r="AI1139" t="s">
        <v>10913</v>
      </c>
      <c r="AL1139" t="s">
        <v>1237</v>
      </c>
      <c r="AY1139" t="s">
        <v>17840</v>
      </c>
      <c r="AZ1139" t="s">
        <v>17841</v>
      </c>
      <c r="BA1139" t="s">
        <v>17842</v>
      </c>
      <c r="BB1139" t="s">
        <v>11249</v>
      </c>
      <c r="BD1139" t="s">
        <v>72</v>
      </c>
      <c r="BG1139" t="s">
        <v>17843</v>
      </c>
    </row>
    <row r="1140" spans="1:59" x14ac:dyDescent="0.2">
      <c r="A1140" s="1">
        <v>42618.941967592589</v>
      </c>
      <c r="B1140" t="s">
        <v>1862</v>
      </c>
      <c r="C1140" t="s">
        <v>17844</v>
      </c>
      <c r="D1140" t="str">
        <f>VLOOKUP(deactivate_assem[[#This Row],[Full Name]],assembly_staff_import[],1,0)</f>
        <v>Ashley M Ryle</v>
      </c>
      <c r="M1140" t="s">
        <v>8169</v>
      </c>
      <c r="T1140" t="s">
        <v>17845</v>
      </c>
      <c r="V1140" t="s">
        <v>17593</v>
      </c>
      <c r="AH1140" t="s">
        <v>65</v>
      </c>
      <c r="AI1140" t="s">
        <v>10913</v>
      </c>
      <c r="AL1140" t="s">
        <v>1237</v>
      </c>
      <c r="AY1140" t="s">
        <v>17846</v>
      </c>
      <c r="AZ1140" t="s">
        <v>351</v>
      </c>
      <c r="BA1140" t="s">
        <v>17847</v>
      </c>
      <c r="BB1140" t="s">
        <v>17848</v>
      </c>
      <c r="BD1140" t="s">
        <v>72</v>
      </c>
      <c r="BG1140" t="s">
        <v>17849</v>
      </c>
    </row>
    <row r="1141" spans="1:59" x14ac:dyDescent="0.2">
      <c r="A1141" s="1">
        <v>42618.941967592589</v>
      </c>
      <c r="B1141" t="s">
        <v>1862</v>
      </c>
      <c r="C1141" t="s">
        <v>17850</v>
      </c>
      <c r="D1141" t="str">
        <f>VLOOKUP(deactivate_assem[[#This Row],[Full Name]],assembly_staff_import[],1,0)</f>
        <v>Courtney M Ferrissey</v>
      </c>
      <c r="L1141" t="s">
        <v>11252</v>
      </c>
      <c r="M1141" t="s">
        <v>11253</v>
      </c>
      <c r="N1141" t="s">
        <v>63</v>
      </c>
      <c r="T1141" t="s">
        <v>17851</v>
      </c>
      <c r="V1141" t="s">
        <v>17830</v>
      </c>
      <c r="AH1141" t="s">
        <v>65</v>
      </c>
      <c r="AI1141" t="s">
        <v>10913</v>
      </c>
      <c r="AL1141" t="s">
        <v>67</v>
      </c>
      <c r="AY1141" t="s">
        <v>17852</v>
      </c>
      <c r="AZ1141" t="s">
        <v>17853</v>
      </c>
      <c r="BA1141" t="s">
        <v>17854</v>
      </c>
      <c r="BB1141" t="s">
        <v>714</v>
      </c>
      <c r="BD1141" t="s">
        <v>72</v>
      </c>
      <c r="BG1141" t="s">
        <v>17855</v>
      </c>
    </row>
    <row r="1142" spans="1:59" x14ac:dyDescent="0.2">
      <c r="A1142" s="1">
        <v>42618.94195601852</v>
      </c>
      <c r="B1142" t="s">
        <v>1862</v>
      </c>
      <c r="C1142" t="s">
        <v>17856</v>
      </c>
      <c r="D1142" t="str">
        <f>VLOOKUP(deactivate_assem[[#This Row],[Full Name]],assembly_staff_import[],1,0)</f>
        <v>Paul Jr Marrone Jr</v>
      </c>
      <c r="L1142" t="s">
        <v>12830</v>
      </c>
      <c r="M1142" t="s">
        <v>12831</v>
      </c>
      <c r="N1142" t="s">
        <v>63</v>
      </c>
      <c r="T1142" t="s">
        <v>17857</v>
      </c>
      <c r="AH1142" t="s">
        <v>65</v>
      </c>
      <c r="AI1142" t="s">
        <v>10913</v>
      </c>
      <c r="AL1142" t="s">
        <v>67</v>
      </c>
      <c r="AM1142" t="s">
        <v>68</v>
      </c>
      <c r="AY1142" t="s">
        <v>17858</v>
      </c>
      <c r="AZ1142" t="s">
        <v>17859</v>
      </c>
      <c r="BA1142" t="s">
        <v>17860</v>
      </c>
      <c r="BB1142" t="s">
        <v>236</v>
      </c>
      <c r="BD1142" t="s">
        <v>72</v>
      </c>
      <c r="BG1142" t="s">
        <v>17861</v>
      </c>
    </row>
    <row r="1143" spans="1:59" x14ac:dyDescent="0.2">
      <c r="A1143" s="1">
        <v>42618.94195601852</v>
      </c>
      <c r="B1143" t="s">
        <v>1862</v>
      </c>
      <c r="C1143" t="s">
        <v>17862</v>
      </c>
      <c r="D1143" t="e">
        <f>VLOOKUP(deactivate_assem[[#This Row],[Full Name]],assembly_staff_import[],1,0)</f>
        <v>#N/A</v>
      </c>
      <c r="L1143" t="s">
        <v>12818</v>
      </c>
      <c r="M1143" t="s">
        <v>17863</v>
      </c>
      <c r="T1143" t="s">
        <v>17864</v>
      </c>
      <c r="AD1143" t="s">
        <v>3796</v>
      </c>
      <c r="AH1143" t="s">
        <v>65</v>
      </c>
      <c r="AI1143" t="s">
        <v>10913</v>
      </c>
      <c r="AL1143" t="s">
        <v>67</v>
      </c>
      <c r="AM1143" t="s">
        <v>68</v>
      </c>
      <c r="AY1143" t="s">
        <v>17865</v>
      </c>
      <c r="AZ1143" t="s">
        <v>17866</v>
      </c>
      <c r="BA1143" t="s">
        <v>17867</v>
      </c>
      <c r="BB1143" t="s">
        <v>68</v>
      </c>
      <c r="BD1143" t="s">
        <v>72</v>
      </c>
      <c r="BG1143" t="s">
        <v>17868</v>
      </c>
    </row>
    <row r="1144" spans="1:59" x14ac:dyDescent="0.2">
      <c r="A1144" s="1">
        <v>42618.94195601852</v>
      </c>
      <c r="B1144" t="s">
        <v>1862</v>
      </c>
      <c r="C1144" t="s">
        <v>17869</v>
      </c>
      <c r="D1144" t="e">
        <f>VLOOKUP(deactivate_assem[[#This Row],[Full Name]],assembly_staff_import[],1,0)</f>
        <v>#N/A</v>
      </c>
      <c r="L1144" t="s">
        <v>11433</v>
      </c>
      <c r="M1144" t="s">
        <v>17870</v>
      </c>
      <c r="N1144" t="s">
        <v>63</v>
      </c>
      <c r="V1144" t="s">
        <v>17871</v>
      </c>
      <c r="AH1144" t="s">
        <v>65</v>
      </c>
      <c r="AI1144" t="s">
        <v>10913</v>
      </c>
      <c r="AL1144" t="s">
        <v>67</v>
      </c>
      <c r="AY1144" t="s">
        <v>17872</v>
      </c>
      <c r="AZ1144" t="s">
        <v>17873</v>
      </c>
      <c r="BA1144" t="s">
        <v>13934</v>
      </c>
      <c r="BB1144" t="s">
        <v>10971</v>
      </c>
      <c r="BD1144" t="s">
        <v>72</v>
      </c>
      <c r="BG1144" t="s">
        <v>17874</v>
      </c>
    </row>
    <row r="1145" spans="1:59" x14ac:dyDescent="0.2">
      <c r="A1145" s="1">
        <v>42618.94195601852</v>
      </c>
      <c r="B1145" t="s">
        <v>1862</v>
      </c>
      <c r="C1145" t="s">
        <v>17875</v>
      </c>
      <c r="D1145" t="str">
        <f>VLOOKUP(deactivate_assem[[#This Row],[Full Name]],assembly_staff_import[],1,0)</f>
        <v>Susan J Coletto</v>
      </c>
      <c r="M1145" t="s">
        <v>12353</v>
      </c>
      <c r="T1145" t="s">
        <v>17876</v>
      </c>
      <c r="V1145" t="s">
        <v>14284</v>
      </c>
      <c r="AH1145" t="s">
        <v>65</v>
      </c>
      <c r="AI1145" t="s">
        <v>10913</v>
      </c>
      <c r="AL1145" t="s">
        <v>1237</v>
      </c>
      <c r="AY1145" t="s">
        <v>17877</v>
      </c>
      <c r="AZ1145" t="s">
        <v>198</v>
      </c>
      <c r="BA1145" t="s">
        <v>17878</v>
      </c>
      <c r="BB1145" t="s">
        <v>11400</v>
      </c>
      <c r="BD1145" t="s">
        <v>72</v>
      </c>
      <c r="BG1145" t="s">
        <v>17879</v>
      </c>
    </row>
    <row r="1146" spans="1:59" x14ac:dyDescent="0.2">
      <c r="A1146" s="1">
        <v>42618.94195601852</v>
      </c>
      <c r="B1146" t="s">
        <v>1862</v>
      </c>
      <c r="C1146" t="s">
        <v>17880</v>
      </c>
      <c r="D1146" t="e">
        <f>VLOOKUP(deactivate_assem[[#This Row],[Full Name]],assembly_staff_import[],1,0)</f>
        <v>#N/A</v>
      </c>
      <c r="K1146" t="s">
        <v>17881</v>
      </c>
      <c r="L1146" t="s">
        <v>11252</v>
      </c>
      <c r="M1146" t="s">
        <v>17882</v>
      </c>
      <c r="N1146" t="s">
        <v>63</v>
      </c>
      <c r="AH1146" t="s">
        <v>65</v>
      </c>
      <c r="AI1146" t="s">
        <v>10913</v>
      </c>
      <c r="AL1146" t="s">
        <v>67</v>
      </c>
      <c r="AY1146" t="s">
        <v>17883</v>
      </c>
      <c r="AZ1146" t="s">
        <v>17884</v>
      </c>
      <c r="BA1146" t="s">
        <v>17885</v>
      </c>
      <c r="BB1146" t="s">
        <v>12627</v>
      </c>
      <c r="BD1146" t="s">
        <v>72</v>
      </c>
      <c r="BG1146" t="s">
        <v>17886</v>
      </c>
    </row>
    <row r="1147" spans="1:59" x14ac:dyDescent="0.2">
      <c r="A1147" s="1">
        <v>42618.94195601852</v>
      </c>
      <c r="B1147" t="s">
        <v>1862</v>
      </c>
      <c r="C1147" t="s">
        <v>17887</v>
      </c>
      <c r="D1147" t="str">
        <f>VLOOKUP(deactivate_assem[[#This Row],[Full Name]],assembly_staff_import[],1,0)</f>
        <v>Karen M Ryan</v>
      </c>
      <c r="M1147" t="s">
        <v>8169</v>
      </c>
      <c r="T1147" t="s">
        <v>17888</v>
      </c>
      <c r="V1147" t="s">
        <v>17889</v>
      </c>
      <c r="AH1147" t="s">
        <v>65</v>
      </c>
      <c r="AI1147" t="s">
        <v>10913</v>
      </c>
      <c r="AL1147" t="s">
        <v>1237</v>
      </c>
      <c r="AY1147" t="s">
        <v>17890</v>
      </c>
      <c r="AZ1147" t="s">
        <v>17891</v>
      </c>
      <c r="BA1147" t="s">
        <v>4686</v>
      </c>
      <c r="BB1147" t="s">
        <v>11400</v>
      </c>
      <c r="BD1147" t="s">
        <v>72</v>
      </c>
      <c r="BG1147" t="s">
        <v>17892</v>
      </c>
    </row>
    <row r="1148" spans="1:59" x14ac:dyDescent="0.2">
      <c r="A1148" s="1">
        <v>42618.94195601852</v>
      </c>
      <c r="B1148" t="s">
        <v>1862</v>
      </c>
      <c r="C1148" t="s">
        <v>17893</v>
      </c>
      <c r="D1148" t="e">
        <f>VLOOKUP(deactivate_assem[[#This Row],[Full Name]],assembly_staff_import[],1,0)</f>
        <v>#N/A</v>
      </c>
      <c r="M1148" t="s">
        <v>10958</v>
      </c>
      <c r="AH1148" t="s">
        <v>65</v>
      </c>
      <c r="AI1148" t="s">
        <v>10913</v>
      </c>
      <c r="AL1148" t="s">
        <v>1237</v>
      </c>
      <c r="AY1148" t="s">
        <v>17894</v>
      </c>
      <c r="AZ1148" t="s">
        <v>17895</v>
      </c>
      <c r="BA1148" t="s">
        <v>17896</v>
      </c>
      <c r="BB1148" t="s">
        <v>116</v>
      </c>
      <c r="BD1148" t="s">
        <v>72</v>
      </c>
      <c r="BG1148" t="s">
        <v>17897</v>
      </c>
    </row>
    <row r="1149" spans="1:59" x14ac:dyDescent="0.2">
      <c r="A1149" s="1">
        <v>42618.94195601852</v>
      </c>
      <c r="B1149" t="s">
        <v>1862</v>
      </c>
      <c r="C1149" t="s">
        <v>17898</v>
      </c>
      <c r="D1149" t="e">
        <f>VLOOKUP(deactivate_assem[[#This Row],[Full Name]],assembly_staff_import[],1,0)</f>
        <v>#N/A</v>
      </c>
      <c r="L1149" t="s">
        <v>11433</v>
      </c>
      <c r="M1149" t="s">
        <v>17870</v>
      </c>
      <c r="N1149" t="s">
        <v>63</v>
      </c>
      <c r="V1149" t="s">
        <v>17871</v>
      </c>
      <c r="AH1149" t="s">
        <v>65</v>
      </c>
      <c r="AI1149" t="s">
        <v>10913</v>
      </c>
      <c r="AL1149" t="s">
        <v>67</v>
      </c>
      <c r="AY1149" t="s">
        <v>17899</v>
      </c>
      <c r="AZ1149" t="s">
        <v>17900</v>
      </c>
      <c r="BA1149" t="s">
        <v>17901</v>
      </c>
      <c r="BB1149" t="s">
        <v>10971</v>
      </c>
      <c r="BD1149" t="s">
        <v>72</v>
      </c>
      <c r="BG1149" t="s">
        <v>17902</v>
      </c>
    </row>
    <row r="1150" spans="1:59" x14ac:dyDescent="0.2">
      <c r="A1150" s="1">
        <v>42618.941944444443</v>
      </c>
      <c r="B1150" t="s">
        <v>1862</v>
      </c>
      <c r="C1150" t="s">
        <v>17903</v>
      </c>
      <c r="D1150" t="e">
        <f>VLOOKUP(deactivate_assem[[#This Row],[Full Name]],assembly_staff_import[],1,0)</f>
        <v>#N/A</v>
      </c>
      <c r="M1150" t="s">
        <v>10958</v>
      </c>
      <c r="V1150" t="s">
        <v>3154</v>
      </c>
      <c r="AH1150" t="s">
        <v>65</v>
      </c>
      <c r="AI1150" t="s">
        <v>10913</v>
      </c>
      <c r="AL1150" t="s">
        <v>1237</v>
      </c>
      <c r="AY1150" t="s">
        <v>17904</v>
      </c>
      <c r="AZ1150" t="s">
        <v>17905</v>
      </c>
      <c r="BA1150" t="s">
        <v>17906</v>
      </c>
      <c r="BB1150" t="s">
        <v>11112</v>
      </c>
      <c r="BD1150" t="s">
        <v>72</v>
      </c>
      <c r="BG1150" t="s">
        <v>17907</v>
      </c>
    </row>
    <row r="1151" spans="1:59" x14ac:dyDescent="0.2">
      <c r="A1151" s="1">
        <v>42618.941944444443</v>
      </c>
      <c r="B1151" t="s">
        <v>1862</v>
      </c>
      <c r="C1151" t="s">
        <v>17908</v>
      </c>
      <c r="D1151" t="str">
        <f>VLOOKUP(deactivate_assem[[#This Row],[Full Name]],assembly_staff_import[],1,0)</f>
        <v>Abbott L Ruskin</v>
      </c>
      <c r="M1151" t="s">
        <v>8169</v>
      </c>
      <c r="T1151" t="s">
        <v>17909</v>
      </c>
      <c r="V1151" t="s">
        <v>17470</v>
      </c>
      <c r="AH1151" t="s">
        <v>65</v>
      </c>
      <c r="AI1151" t="s">
        <v>10913</v>
      </c>
      <c r="AL1151" t="s">
        <v>1237</v>
      </c>
      <c r="AY1151" t="s">
        <v>17910</v>
      </c>
      <c r="AZ1151" t="s">
        <v>17911</v>
      </c>
      <c r="BA1151" t="s">
        <v>17912</v>
      </c>
      <c r="BB1151" t="s">
        <v>11249</v>
      </c>
      <c r="BD1151" t="s">
        <v>72</v>
      </c>
      <c r="BG1151" t="s">
        <v>17913</v>
      </c>
    </row>
    <row r="1152" spans="1:59" x14ac:dyDescent="0.2">
      <c r="A1152" s="1">
        <v>42618.941944444443</v>
      </c>
      <c r="B1152" t="s">
        <v>1862</v>
      </c>
      <c r="C1152" t="s">
        <v>17914</v>
      </c>
      <c r="D1152" t="e">
        <f>VLOOKUP(deactivate_assem[[#This Row],[Full Name]],assembly_staff_import[],1,0)</f>
        <v>#N/A</v>
      </c>
      <c r="L1152" t="s">
        <v>12818</v>
      </c>
      <c r="M1152" t="s">
        <v>17863</v>
      </c>
      <c r="N1152" t="s">
        <v>168</v>
      </c>
      <c r="AH1152" t="s">
        <v>65</v>
      </c>
      <c r="AI1152" t="s">
        <v>10913</v>
      </c>
      <c r="AL1152" t="s">
        <v>67</v>
      </c>
      <c r="AM1152" t="s">
        <v>68</v>
      </c>
      <c r="AY1152" t="s">
        <v>17915</v>
      </c>
      <c r="AZ1152" t="s">
        <v>17916</v>
      </c>
      <c r="BA1152" t="s">
        <v>17917</v>
      </c>
      <c r="BB1152" t="s">
        <v>236</v>
      </c>
      <c r="BD1152" t="s">
        <v>72</v>
      </c>
      <c r="BG1152" t="s">
        <v>17918</v>
      </c>
    </row>
    <row r="1153" spans="1:59" x14ac:dyDescent="0.2">
      <c r="A1153" s="1">
        <v>42618.941932870373</v>
      </c>
      <c r="B1153" t="s">
        <v>1862</v>
      </c>
      <c r="C1153" t="s">
        <v>17919</v>
      </c>
      <c r="D1153" t="e">
        <f>VLOOKUP(deactivate_assem[[#This Row],[Full Name]],assembly_staff_import[],1,0)</f>
        <v>#N/A</v>
      </c>
      <c r="L1153" t="s">
        <v>11524</v>
      </c>
      <c r="M1153" t="s">
        <v>17882</v>
      </c>
      <c r="N1153" t="s">
        <v>63</v>
      </c>
      <c r="V1153" t="s">
        <v>17920</v>
      </c>
      <c r="AH1153" t="s">
        <v>65</v>
      </c>
      <c r="AI1153" t="s">
        <v>10913</v>
      </c>
      <c r="AL1153" t="s">
        <v>67</v>
      </c>
      <c r="AM1153" t="s">
        <v>68</v>
      </c>
      <c r="AY1153" t="s">
        <v>17921</v>
      </c>
      <c r="AZ1153" t="s">
        <v>4141</v>
      </c>
      <c r="BA1153" t="s">
        <v>17922</v>
      </c>
      <c r="BB1153" t="s">
        <v>236</v>
      </c>
      <c r="BD1153" t="s">
        <v>72</v>
      </c>
      <c r="BG1153" t="s">
        <v>17923</v>
      </c>
    </row>
    <row r="1154" spans="1:59" x14ac:dyDescent="0.2">
      <c r="A1154" s="1">
        <v>42618.941932870373</v>
      </c>
      <c r="B1154" t="s">
        <v>1862</v>
      </c>
      <c r="C1154" t="s">
        <v>17924</v>
      </c>
      <c r="D1154" t="e">
        <f>VLOOKUP(deactivate_assem[[#This Row],[Full Name]],assembly_staff_import[],1,0)</f>
        <v>#N/A</v>
      </c>
      <c r="M1154" t="s">
        <v>10958</v>
      </c>
      <c r="V1154" t="s">
        <v>3154</v>
      </c>
      <c r="AH1154" t="s">
        <v>65</v>
      </c>
      <c r="AI1154" t="s">
        <v>10913</v>
      </c>
      <c r="AL1154" t="s">
        <v>1237</v>
      </c>
      <c r="AY1154" t="s">
        <v>17925</v>
      </c>
      <c r="AZ1154" t="s">
        <v>17926</v>
      </c>
      <c r="BA1154" t="s">
        <v>17927</v>
      </c>
      <c r="BB1154" t="s">
        <v>116</v>
      </c>
      <c r="BD1154" t="s">
        <v>72</v>
      </c>
      <c r="BG1154" t="s">
        <v>17928</v>
      </c>
    </row>
    <row r="1155" spans="1:59" x14ac:dyDescent="0.2">
      <c r="A1155" s="1">
        <v>42618.941932870373</v>
      </c>
      <c r="B1155" t="s">
        <v>1862</v>
      </c>
      <c r="C1155" t="s">
        <v>17929</v>
      </c>
      <c r="D1155" t="e">
        <f>VLOOKUP(deactivate_assem[[#This Row],[Full Name]],assembly_staff_import[],1,0)</f>
        <v>#N/A</v>
      </c>
      <c r="L1155" t="s">
        <v>12947</v>
      </c>
      <c r="M1155" t="s">
        <v>17930</v>
      </c>
      <c r="N1155" t="s">
        <v>63</v>
      </c>
      <c r="V1155" t="s">
        <v>17931</v>
      </c>
      <c r="AH1155" t="s">
        <v>65</v>
      </c>
      <c r="AI1155" t="s">
        <v>10913</v>
      </c>
      <c r="AL1155" t="s">
        <v>67</v>
      </c>
      <c r="AM1155" t="s">
        <v>68</v>
      </c>
      <c r="AY1155" t="s">
        <v>17932</v>
      </c>
      <c r="AZ1155" t="s">
        <v>17933</v>
      </c>
      <c r="BA1155" t="s">
        <v>3038</v>
      </c>
      <c r="BB1155" t="s">
        <v>236</v>
      </c>
      <c r="BD1155" t="s">
        <v>72</v>
      </c>
      <c r="BG1155" t="s">
        <v>17934</v>
      </c>
    </row>
    <row r="1156" spans="1:59" x14ac:dyDescent="0.2">
      <c r="A1156" s="1">
        <v>42618.941932870373</v>
      </c>
      <c r="B1156" t="s">
        <v>1862</v>
      </c>
      <c r="C1156" t="s">
        <v>17935</v>
      </c>
      <c r="D1156" t="str">
        <f>VLOOKUP(deactivate_assem[[#This Row],[Full Name]],assembly_staff_import[],1,0)</f>
        <v>Caroline Rowan</v>
      </c>
      <c r="M1156" t="s">
        <v>8169</v>
      </c>
      <c r="T1156" t="s">
        <v>17936</v>
      </c>
      <c r="V1156" t="s">
        <v>17470</v>
      </c>
      <c r="AH1156" t="s">
        <v>65</v>
      </c>
      <c r="AI1156" t="s">
        <v>10913</v>
      </c>
      <c r="AL1156" t="s">
        <v>1237</v>
      </c>
      <c r="AY1156" t="s">
        <v>17937</v>
      </c>
      <c r="AZ1156" t="s">
        <v>7641</v>
      </c>
      <c r="BA1156" t="s">
        <v>17938</v>
      </c>
      <c r="BB1156" t="s">
        <v>16525</v>
      </c>
      <c r="BD1156" t="s">
        <v>72</v>
      </c>
      <c r="BG1156" t="s">
        <v>17939</v>
      </c>
    </row>
    <row r="1157" spans="1:59" x14ac:dyDescent="0.2">
      <c r="A1157" s="1">
        <v>42618.941932870373</v>
      </c>
      <c r="B1157" t="s">
        <v>1862</v>
      </c>
      <c r="C1157" t="s">
        <v>17940</v>
      </c>
      <c r="D1157" t="e">
        <f>VLOOKUP(deactivate_assem[[#This Row],[Full Name]],assembly_staff_import[],1,0)</f>
        <v>#N/A</v>
      </c>
      <c r="L1157" t="s">
        <v>17407</v>
      </c>
      <c r="M1157" t="s">
        <v>17408</v>
      </c>
      <c r="N1157" t="s">
        <v>63</v>
      </c>
      <c r="V1157" t="s">
        <v>17671</v>
      </c>
      <c r="AH1157" t="s">
        <v>65</v>
      </c>
      <c r="AI1157" t="s">
        <v>10913</v>
      </c>
      <c r="AL1157" t="s">
        <v>67</v>
      </c>
      <c r="AY1157" t="s">
        <v>17941</v>
      </c>
      <c r="AZ1157" t="s">
        <v>5483</v>
      </c>
      <c r="BA1157" t="s">
        <v>17942</v>
      </c>
      <c r="BB1157" t="s">
        <v>426</v>
      </c>
      <c r="BD1157" t="s">
        <v>72</v>
      </c>
      <c r="BG1157" t="s">
        <v>17943</v>
      </c>
    </row>
    <row r="1158" spans="1:59" x14ac:dyDescent="0.2">
      <c r="A1158" s="1">
        <v>42618.941932870373</v>
      </c>
      <c r="B1158" t="s">
        <v>1862</v>
      </c>
      <c r="C1158" t="s">
        <v>17944</v>
      </c>
      <c r="D1158" t="str">
        <f>VLOOKUP(deactivate_assem[[#This Row],[Full Name]],assembly_staff_import[],1,0)</f>
        <v>Whitney A Griffin</v>
      </c>
      <c r="M1158" t="s">
        <v>11580</v>
      </c>
      <c r="T1158" t="s">
        <v>17945</v>
      </c>
      <c r="V1158" t="s">
        <v>3154</v>
      </c>
      <c r="AH1158" t="s">
        <v>65</v>
      </c>
      <c r="AI1158" t="s">
        <v>10913</v>
      </c>
      <c r="AL1158" t="s">
        <v>1237</v>
      </c>
      <c r="AY1158" t="s">
        <v>17946</v>
      </c>
      <c r="AZ1158" t="s">
        <v>17947</v>
      </c>
      <c r="BA1158" t="s">
        <v>725</v>
      </c>
      <c r="BB1158" t="s">
        <v>14453</v>
      </c>
      <c r="BD1158" t="s">
        <v>72</v>
      </c>
      <c r="BG1158" t="s">
        <v>17948</v>
      </c>
    </row>
    <row r="1159" spans="1:59" x14ac:dyDescent="0.2">
      <c r="A1159" s="1">
        <v>42618.941932870373</v>
      </c>
      <c r="B1159" t="s">
        <v>1862</v>
      </c>
      <c r="C1159" t="s">
        <v>17949</v>
      </c>
      <c r="D1159" t="str">
        <f>VLOOKUP(deactivate_assem[[#This Row],[Full Name]],assembly_staff_import[],1,0)</f>
        <v>Linda N Fogal</v>
      </c>
      <c r="L1159" t="s">
        <v>12947</v>
      </c>
      <c r="M1159" t="s">
        <v>12948</v>
      </c>
      <c r="N1159" t="s">
        <v>63</v>
      </c>
      <c r="T1159" t="s">
        <v>17950</v>
      </c>
      <c r="V1159" t="s">
        <v>17931</v>
      </c>
      <c r="AH1159" t="s">
        <v>65</v>
      </c>
      <c r="AI1159" t="s">
        <v>10913</v>
      </c>
      <c r="AL1159" t="s">
        <v>67</v>
      </c>
      <c r="AY1159" t="s">
        <v>17951</v>
      </c>
      <c r="AZ1159" t="s">
        <v>17952</v>
      </c>
      <c r="BA1159" t="s">
        <v>17953</v>
      </c>
      <c r="BB1159" t="s">
        <v>2271</v>
      </c>
      <c r="BD1159" t="s">
        <v>72</v>
      </c>
      <c r="BG1159" t="s">
        <v>17954</v>
      </c>
    </row>
    <row r="1160" spans="1:59" x14ac:dyDescent="0.2">
      <c r="A1160" s="1">
        <v>42618.941921296297</v>
      </c>
      <c r="B1160" t="s">
        <v>1862</v>
      </c>
      <c r="C1160" t="s">
        <v>17955</v>
      </c>
      <c r="D1160" t="e">
        <f>VLOOKUP(deactivate_assem[[#This Row],[Full Name]],assembly_staff_import[],1,0)</f>
        <v>#N/A</v>
      </c>
      <c r="M1160" t="s">
        <v>8169</v>
      </c>
      <c r="V1160" t="s">
        <v>17593</v>
      </c>
      <c r="AH1160" t="s">
        <v>65</v>
      </c>
      <c r="AI1160" t="s">
        <v>10913</v>
      </c>
      <c r="AL1160" t="s">
        <v>1237</v>
      </c>
      <c r="AY1160" t="s">
        <v>17956</v>
      </c>
      <c r="AZ1160" t="s">
        <v>2596</v>
      </c>
      <c r="BA1160" t="s">
        <v>3122</v>
      </c>
      <c r="BB1160" t="s">
        <v>17957</v>
      </c>
      <c r="BD1160" t="s">
        <v>72</v>
      </c>
      <c r="BG1160" t="s">
        <v>17958</v>
      </c>
    </row>
    <row r="1161" spans="1:59" x14ac:dyDescent="0.2">
      <c r="A1161" s="1">
        <v>42618.941921296297</v>
      </c>
      <c r="B1161" t="s">
        <v>1862</v>
      </c>
      <c r="C1161" t="s">
        <v>17959</v>
      </c>
      <c r="D1161" t="str">
        <f>VLOOKUP(deactivate_assem[[#This Row],[Full Name]],assembly_staff_import[],1,0)</f>
        <v>Gavin M Grey</v>
      </c>
      <c r="L1161" t="s">
        <v>17213</v>
      </c>
      <c r="M1161" t="s">
        <v>17960</v>
      </c>
      <c r="N1161" t="s">
        <v>168</v>
      </c>
      <c r="T1161" t="s">
        <v>17961</v>
      </c>
      <c r="V1161" t="s">
        <v>3154</v>
      </c>
      <c r="AH1161" t="s">
        <v>65</v>
      </c>
      <c r="AI1161" t="s">
        <v>10913</v>
      </c>
      <c r="AL1161" t="s">
        <v>67</v>
      </c>
      <c r="AY1161" t="s">
        <v>17962</v>
      </c>
      <c r="AZ1161" t="s">
        <v>17963</v>
      </c>
      <c r="BA1161" t="s">
        <v>4055</v>
      </c>
      <c r="BB1161" t="s">
        <v>11681</v>
      </c>
      <c r="BD1161" t="s">
        <v>72</v>
      </c>
      <c r="BG1161" t="s">
        <v>17964</v>
      </c>
    </row>
    <row r="1162" spans="1:59" x14ac:dyDescent="0.2">
      <c r="A1162" s="1">
        <v>42618.941921296297</v>
      </c>
      <c r="B1162" t="s">
        <v>1862</v>
      </c>
      <c r="C1162" t="s">
        <v>17965</v>
      </c>
      <c r="D1162" t="str">
        <f>VLOOKUP(deactivate_assem[[#This Row],[Full Name]],assembly_staff_import[],1,0)</f>
        <v>Anthony Rodolakis</v>
      </c>
      <c r="M1162" t="s">
        <v>8169</v>
      </c>
      <c r="T1162" t="s">
        <v>17966</v>
      </c>
      <c r="V1162" t="s">
        <v>17967</v>
      </c>
      <c r="AH1162" t="s">
        <v>65</v>
      </c>
      <c r="AI1162" t="s">
        <v>10913</v>
      </c>
      <c r="AL1162" t="s">
        <v>1237</v>
      </c>
      <c r="AY1162" t="s">
        <v>17968</v>
      </c>
      <c r="AZ1162" t="s">
        <v>17092</v>
      </c>
      <c r="BA1162" t="s">
        <v>17969</v>
      </c>
      <c r="BB1162" t="s">
        <v>17970</v>
      </c>
      <c r="BD1162" t="s">
        <v>72</v>
      </c>
      <c r="BG1162" t="s">
        <v>17971</v>
      </c>
    </row>
    <row r="1163" spans="1:59" x14ac:dyDescent="0.2">
      <c r="A1163" s="1">
        <v>42618.94190972222</v>
      </c>
      <c r="B1163" t="s">
        <v>1862</v>
      </c>
      <c r="C1163" t="s">
        <v>17972</v>
      </c>
      <c r="D1163" t="e">
        <f>VLOOKUP(deactivate_assem[[#This Row],[Full Name]],assembly_staff_import[],1,0)</f>
        <v>#N/A</v>
      </c>
      <c r="M1163" t="s">
        <v>10958</v>
      </c>
      <c r="V1163" t="s">
        <v>3154</v>
      </c>
      <c r="AH1163" t="s">
        <v>65</v>
      </c>
      <c r="AI1163" t="s">
        <v>10913</v>
      </c>
      <c r="AL1163" t="s">
        <v>1237</v>
      </c>
      <c r="AY1163" t="s">
        <v>17973</v>
      </c>
      <c r="AZ1163" t="s">
        <v>17974</v>
      </c>
      <c r="BA1163" t="s">
        <v>12013</v>
      </c>
      <c r="BB1163" t="s">
        <v>116</v>
      </c>
      <c r="BD1163" t="s">
        <v>72</v>
      </c>
      <c r="BG1163" t="s">
        <v>17975</v>
      </c>
    </row>
    <row r="1164" spans="1:59" x14ac:dyDescent="0.2">
      <c r="A1164" s="1">
        <v>42618.94190972222</v>
      </c>
      <c r="B1164" t="s">
        <v>1862</v>
      </c>
      <c r="C1164" t="s">
        <v>17976</v>
      </c>
      <c r="D1164" t="str">
        <f>VLOOKUP(deactivate_assem[[#This Row],[Full Name]],assembly_staff_import[],1,0)</f>
        <v>Savitri P Naraidu</v>
      </c>
      <c r="L1164" t="s">
        <v>15332</v>
      </c>
      <c r="M1164" t="s">
        <v>15333</v>
      </c>
      <c r="N1164" t="s">
        <v>63</v>
      </c>
      <c r="T1164" t="s">
        <v>17977</v>
      </c>
      <c r="V1164" t="s">
        <v>15334</v>
      </c>
      <c r="AH1164" t="s">
        <v>65</v>
      </c>
      <c r="AI1164" t="s">
        <v>10913</v>
      </c>
      <c r="AL1164" t="s">
        <v>67</v>
      </c>
      <c r="AY1164" t="s">
        <v>17978</v>
      </c>
      <c r="AZ1164" t="s">
        <v>17979</v>
      </c>
      <c r="BA1164" t="s">
        <v>17980</v>
      </c>
      <c r="BB1164" t="s">
        <v>15075</v>
      </c>
      <c r="BD1164" t="s">
        <v>72</v>
      </c>
      <c r="BG1164" t="s">
        <v>17981</v>
      </c>
    </row>
    <row r="1165" spans="1:59" x14ac:dyDescent="0.2">
      <c r="A1165" s="1">
        <v>42618.94190972222</v>
      </c>
      <c r="B1165" t="s">
        <v>1862</v>
      </c>
      <c r="C1165" t="s">
        <v>17982</v>
      </c>
      <c r="D1165" t="str">
        <f>VLOOKUP(deactivate_assem[[#This Row],[Full Name]],assembly_staff_import[],1,0)</f>
        <v>Michael J Dubiac</v>
      </c>
      <c r="M1165" t="s">
        <v>11348</v>
      </c>
      <c r="T1165" t="s">
        <v>17983</v>
      </c>
      <c r="V1165" t="s">
        <v>17984</v>
      </c>
      <c r="AH1165" t="s">
        <v>65</v>
      </c>
      <c r="AI1165" t="s">
        <v>10913</v>
      </c>
      <c r="AL1165" t="s">
        <v>1237</v>
      </c>
      <c r="AY1165" t="s">
        <v>17985</v>
      </c>
      <c r="AZ1165" t="s">
        <v>1026</v>
      </c>
      <c r="BA1165" t="s">
        <v>17986</v>
      </c>
      <c r="BB1165" t="s">
        <v>15757</v>
      </c>
      <c r="BD1165" t="s">
        <v>72</v>
      </c>
      <c r="BG1165" t="s">
        <v>17987</v>
      </c>
    </row>
    <row r="1166" spans="1:59" x14ac:dyDescent="0.2">
      <c r="A1166" s="1">
        <v>42618.94190972222</v>
      </c>
      <c r="B1166" t="s">
        <v>1862</v>
      </c>
      <c r="C1166" t="s">
        <v>17988</v>
      </c>
      <c r="D1166" t="e">
        <f>VLOOKUP(deactivate_assem[[#This Row],[Full Name]],assembly_staff_import[],1,0)</f>
        <v>#N/A</v>
      </c>
      <c r="M1166" t="s">
        <v>8169</v>
      </c>
      <c r="V1166" t="s">
        <v>6176</v>
      </c>
      <c r="AH1166" t="s">
        <v>65</v>
      </c>
      <c r="AI1166" t="s">
        <v>10913</v>
      </c>
      <c r="AL1166" t="s">
        <v>1237</v>
      </c>
      <c r="AY1166" t="s">
        <v>17989</v>
      </c>
      <c r="AZ1166" t="s">
        <v>17990</v>
      </c>
      <c r="BA1166" t="s">
        <v>17991</v>
      </c>
      <c r="BB1166" t="s">
        <v>17992</v>
      </c>
      <c r="BD1166" t="s">
        <v>72</v>
      </c>
      <c r="BG1166" t="s">
        <v>17993</v>
      </c>
    </row>
    <row r="1167" spans="1:59" x14ac:dyDescent="0.2">
      <c r="A1167" s="1">
        <v>42618.94190972222</v>
      </c>
      <c r="B1167" t="s">
        <v>1862</v>
      </c>
      <c r="C1167" t="s">
        <v>17994</v>
      </c>
      <c r="D1167" t="str">
        <f>VLOOKUP(deactivate_assem[[#This Row],[Full Name]],assembly_staff_import[],1,0)</f>
        <v>Francois O Jeanty</v>
      </c>
      <c r="L1167" t="s">
        <v>16500</v>
      </c>
      <c r="M1167" t="s">
        <v>16501</v>
      </c>
      <c r="N1167" t="s">
        <v>63</v>
      </c>
      <c r="T1167" t="s">
        <v>17995</v>
      </c>
      <c r="V1167" t="s">
        <v>16502</v>
      </c>
      <c r="AH1167" t="s">
        <v>65</v>
      </c>
      <c r="AI1167" t="s">
        <v>10913</v>
      </c>
      <c r="AL1167" t="s">
        <v>67</v>
      </c>
      <c r="AY1167" t="s">
        <v>17996</v>
      </c>
      <c r="AZ1167" t="s">
        <v>17997</v>
      </c>
      <c r="BA1167" t="s">
        <v>17998</v>
      </c>
      <c r="BB1167" t="s">
        <v>11972</v>
      </c>
      <c r="BD1167" t="s">
        <v>72</v>
      </c>
      <c r="BG1167" t="s">
        <v>17999</v>
      </c>
    </row>
    <row r="1168" spans="1:59" x14ac:dyDescent="0.2">
      <c r="A1168" s="1">
        <v>42618.94190972222</v>
      </c>
      <c r="B1168" t="s">
        <v>1862</v>
      </c>
      <c r="C1168" t="s">
        <v>18000</v>
      </c>
      <c r="D1168" t="str">
        <f>VLOOKUP(deactivate_assem[[#This Row],[Full Name]],assembly_staff_import[],1,0)</f>
        <v>Veronica E Ebhuoma</v>
      </c>
      <c r="L1168" t="s">
        <v>15332</v>
      </c>
      <c r="M1168" t="s">
        <v>15333</v>
      </c>
      <c r="N1168" t="s">
        <v>63</v>
      </c>
      <c r="T1168" t="s">
        <v>18001</v>
      </c>
      <c r="V1168" t="s">
        <v>15334</v>
      </c>
      <c r="AH1168" t="s">
        <v>65</v>
      </c>
      <c r="AI1168" t="s">
        <v>10913</v>
      </c>
      <c r="AL1168" t="s">
        <v>67</v>
      </c>
      <c r="AY1168" t="s">
        <v>18002</v>
      </c>
      <c r="AZ1168" t="s">
        <v>18003</v>
      </c>
      <c r="BA1168" t="s">
        <v>18004</v>
      </c>
      <c r="BB1168" t="s">
        <v>426</v>
      </c>
      <c r="BD1168" t="s">
        <v>72</v>
      </c>
      <c r="BG1168" t="s">
        <v>18005</v>
      </c>
    </row>
    <row r="1169" spans="1:59" x14ac:dyDescent="0.2">
      <c r="A1169" s="1">
        <v>42618.94190972222</v>
      </c>
      <c r="B1169" t="s">
        <v>1862</v>
      </c>
      <c r="C1169" t="s">
        <v>18006</v>
      </c>
      <c r="D1169" t="e">
        <f>VLOOKUP(deactivate_assem[[#This Row],[Full Name]],assembly_staff_import[],1,0)</f>
        <v>#N/A</v>
      </c>
      <c r="M1169" t="s">
        <v>11348</v>
      </c>
      <c r="V1169" t="s">
        <v>18007</v>
      </c>
      <c r="AH1169" t="s">
        <v>65</v>
      </c>
      <c r="AI1169" t="s">
        <v>10913</v>
      </c>
      <c r="AL1169" t="s">
        <v>1237</v>
      </c>
      <c r="AY1169" t="s">
        <v>18008</v>
      </c>
      <c r="AZ1169" t="s">
        <v>12262</v>
      </c>
      <c r="BA1169" t="s">
        <v>1321</v>
      </c>
      <c r="BB1169" t="s">
        <v>12264</v>
      </c>
      <c r="BD1169" t="s">
        <v>72</v>
      </c>
      <c r="BG1169" t="s">
        <v>18009</v>
      </c>
    </row>
    <row r="1170" spans="1:59" x14ac:dyDescent="0.2">
      <c r="A1170" s="1">
        <v>42618.94189814815</v>
      </c>
      <c r="B1170" t="s">
        <v>1862</v>
      </c>
      <c r="C1170" t="s">
        <v>18010</v>
      </c>
      <c r="D1170" t="str">
        <f>VLOOKUP(deactivate_assem[[#This Row],[Full Name]],assembly_staff_import[],1,0)</f>
        <v>Lesley A Tillotson</v>
      </c>
      <c r="L1170" t="s">
        <v>16690</v>
      </c>
      <c r="M1170" t="s">
        <v>16691</v>
      </c>
      <c r="N1170" t="s">
        <v>63</v>
      </c>
      <c r="T1170" t="s">
        <v>18011</v>
      </c>
      <c r="V1170" t="s">
        <v>16693</v>
      </c>
      <c r="AH1170" t="s">
        <v>65</v>
      </c>
      <c r="AI1170" t="s">
        <v>10913</v>
      </c>
      <c r="AL1170" t="s">
        <v>67</v>
      </c>
      <c r="AY1170" t="s">
        <v>18012</v>
      </c>
      <c r="AZ1170" t="s">
        <v>18013</v>
      </c>
      <c r="BA1170" t="s">
        <v>18014</v>
      </c>
      <c r="BB1170" t="s">
        <v>11033</v>
      </c>
      <c r="BD1170" t="s">
        <v>72</v>
      </c>
      <c r="BG1170" t="s">
        <v>18015</v>
      </c>
    </row>
    <row r="1171" spans="1:59" x14ac:dyDescent="0.2">
      <c r="A1171" s="1">
        <v>42618.94189814815</v>
      </c>
      <c r="B1171" t="s">
        <v>1862</v>
      </c>
      <c r="C1171" t="s">
        <v>18016</v>
      </c>
      <c r="D1171" t="str">
        <f>VLOOKUP(deactivate_assem[[#This Row],[Full Name]],assembly_staff_import[],1,0)</f>
        <v>Joshua P Risler</v>
      </c>
      <c r="M1171" t="s">
        <v>8169</v>
      </c>
      <c r="T1171" t="s">
        <v>18017</v>
      </c>
      <c r="V1171" t="s">
        <v>4916</v>
      </c>
      <c r="AH1171" t="s">
        <v>65</v>
      </c>
      <c r="AI1171" t="s">
        <v>10913</v>
      </c>
      <c r="AL1171" t="s">
        <v>1237</v>
      </c>
      <c r="AY1171" t="s">
        <v>18018</v>
      </c>
      <c r="AZ1171" t="s">
        <v>18019</v>
      </c>
      <c r="BA1171" t="s">
        <v>18020</v>
      </c>
      <c r="BB1171" t="s">
        <v>18021</v>
      </c>
      <c r="BD1171" t="s">
        <v>72</v>
      </c>
      <c r="BG1171" t="s">
        <v>18022</v>
      </c>
    </row>
    <row r="1172" spans="1:59" x14ac:dyDescent="0.2">
      <c r="A1172" s="1">
        <v>42618.94189814815</v>
      </c>
      <c r="B1172" t="s">
        <v>1862</v>
      </c>
      <c r="C1172" t="s">
        <v>18023</v>
      </c>
      <c r="D1172" t="str">
        <f>VLOOKUP(deactivate_assem[[#This Row],[Full Name]],assembly_staff_import[],1,0)</f>
        <v>Christopher C Cianciulli</v>
      </c>
      <c r="L1172" t="s">
        <v>15332</v>
      </c>
      <c r="M1172" t="s">
        <v>15333</v>
      </c>
      <c r="N1172" t="s">
        <v>63</v>
      </c>
      <c r="T1172" t="s">
        <v>18024</v>
      </c>
      <c r="V1172" t="s">
        <v>15334</v>
      </c>
      <c r="AH1172" t="s">
        <v>65</v>
      </c>
      <c r="AI1172" t="s">
        <v>10913</v>
      </c>
      <c r="AL1172" t="s">
        <v>67</v>
      </c>
      <c r="AY1172" t="s">
        <v>18025</v>
      </c>
      <c r="AZ1172" t="s">
        <v>18026</v>
      </c>
      <c r="BA1172" t="s">
        <v>18027</v>
      </c>
      <c r="BB1172" t="s">
        <v>10971</v>
      </c>
      <c r="BD1172" t="s">
        <v>72</v>
      </c>
      <c r="BG1172" t="s">
        <v>18028</v>
      </c>
    </row>
    <row r="1173" spans="1:59" x14ac:dyDescent="0.2">
      <c r="A1173" s="1">
        <v>42618.94189814815</v>
      </c>
      <c r="B1173" t="s">
        <v>1862</v>
      </c>
      <c r="C1173" t="s">
        <v>18029</v>
      </c>
      <c r="D1173" t="str">
        <f>VLOOKUP(deactivate_assem[[#This Row],[Full Name]],assembly_staff_import[],1,0)</f>
        <v>Anthony J Dilello</v>
      </c>
      <c r="M1173" t="s">
        <v>11348</v>
      </c>
      <c r="T1173" t="s">
        <v>18030</v>
      </c>
      <c r="V1173" t="s">
        <v>18031</v>
      </c>
      <c r="AH1173" t="s">
        <v>65</v>
      </c>
      <c r="AI1173" t="s">
        <v>10913</v>
      </c>
      <c r="AL1173" t="s">
        <v>1237</v>
      </c>
      <c r="AY1173" t="s">
        <v>18032</v>
      </c>
      <c r="AZ1173" t="s">
        <v>387</v>
      </c>
      <c r="BA1173" t="s">
        <v>18033</v>
      </c>
      <c r="BB1173" t="s">
        <v>18034</v>
      </c>
      <c r="BD1173" t="s">
        <v>72</v>
      </c>
      <c r="BG1173" t="s">
        <v>18035</v>
      </c>
    </row>
    <row r="1174" spans="1:59" x14ac:dyDescent="0.2">
      <c r="A1174" s="1">
        <v>42618.941886574074</v>
      </c>
      <c r="B1174" t="s">
        <v>1862</v>
      </c>
      <c r="C1174" t="s">
        <v>18036</v>
      </c>
      <c r="D1174" t="str">
        <f>VLOOKUP(deactivate_assem[[#This Row],[Full Name]],assembly_staff_import[],1,0)</f>
        <v>Kathryn M Stark</v>
      </c>
      <c r="L1174" t="s">
        <v>11740</v>
      </c>
      <c r="M1174" t="s">
        <v>11741</v>
      </c>
      <c r="N1174" t="s">
        <v>63</v>
      </c>
      <c r="T1174" t="s">
        <v>18037</v>
      </c>
      <c r="V1174" t="s">
        <v>15666</v>
      </c>
      <c r="AH1174" t="s">
        <v>65</v>
      </c>
      <c r="AI1174" t="s">
        <v>10913</v>
      </c>
      <c r="AL1174" t="s">
        <v>67</v>
      </c>
      <c r="AY1174" t="s">
        <v>18038</v>
      </c>
      <c r="AZ1174" t="s">
        <v>18039</v>
      </c>
      <c r="BA1174" t="s">
        <v>18040</v>
      </c>
      <c r="BB1174" t="s">
        <v>11249</v>
      </c>
      <c r="BD1174" t="s">
        <v>72</v>
      </c>
      <c r="BG1174" t="s">
        <v>18041</v>
      </c>
    </row>
    <row r="1175" spans="1:59" x14ac:dyDescent="0.2">
      <c r="A1175" s="1">
        <v>42618.941886574074</v>
      </c>
      <c r="B1175" t="s">
        <v>1862</v>
      </c>
      <c r="C1175" t="s">
        <v>18042</v>
      </c>
      <c r="D1175" t="e">
        <f>VLOOKUP(deactivate_assem[[#This Row],[Full Name]],assembly_staff_import[],1,0)</f>
        <v>#N/A</v>
      </c>
      <c r="M1175" t="s">
        <v>8169</v>
      </c>
      <c r="V1175" t="s">
        <v>2740</v>
      </c>
      <c r="AH1175" t="s">
        <v>65</v>
      </c>
      <c r="AI1175" t="s">
        <v>10913</v>
      </c>
      <c r="AL1175" t="s">
        <v>1237</v>
      </c>
      <c r="AY1175" t="s">
        <v>18043</v>
      </c>
      <c r="AZ1175" t="s">
        <v>3205</v>
      </c>
      <c r="BA1175" t="s">
        <v>18044</v>
      </c>
      <c r="BB1175" t="s">
        <v>219</v>
      </c>
      <c r="BD1175" t="s">
        <v>72</v>
      </c>
      <c r="BG1175" t="s">
        <v>18045</v>
      </c>
    </row>
    <row r="1176" spans="1:59" x14ac:dyDescent="0.2">
      <c r="A1176" s="1">
        <v>42618.941886574074</v>
      </c>
      <c r="B1176" t="s">
        <v>1862</v>
      </c>
      <c r="C1176" t="s">
        <v>18046</v>
      </c>
      <c r="D1176" t="str">
        <f>VLOOKUP(deactivate_assem[[#This Row],[Full Name]],assembly_staff_import[],1,0)</f>
        <v>Joseph C Murtagh</v>
      </c>
      <c r="L1176" t="s">
        <v>16690</v>
      </c>
      <c r="M1176" t="s">
        <v>16691</v>
      </c>
      <c r="N1176" t="s">
        <v>63</v>
      </c>
      <c r="T1176" t="s">
        <v>18047</v>
      </c>
      <c r="V1176" t="s">
        <v>16693</v>
      </c>
      <c r="AH1176" t="s">
        <v>65</v>
      </c>
      <c r="AI1176" t="s">
        <v>10913</v>
      </c>
      <c r="AL1176" t="s">
        <v>67</v>
      </c>
      <c r="AY1176" t="s">
        <v>18048</v>
      </c>
      <c r="AZ1176" t="s">
        <v>7662</v>
      </c>
      <c r="BA1176" t="s">
        <v>18049</v>
      </c>
      <c r="BB1176" t="s">
        <v>11219</v>
      </c>
      <c r="BD1176" t="s">
        <v>72</v>
      </c>
      <c r="BG1176" t="s">
        <v>18050</v>
      </c>
    </row>
    <row r="1177" spans="1:59" x14ac:dyDescent="0.2">
      <c r="A1177" s="1">
        <v>42618.941886574074</v>
      </c>
      <c r="B1177" t="s">
        <v>1862</v>
      </c>
      <c r="C1177" t="s">
        <v>18051</v>
      </c>
      <c r="D1177" t="str">
        <f>VLOOKUP(deactivate_assem[[#This Row],[Full Name]],assembly_staff_import[],1,0)</f>
        <v>Luis A Santana</v>
      </c>
      <c r="M1177" t="s">
        <v>12003</v>
      </c>
      <c r="T1177" t="s">
        <v>18052</v>
      </c>
      <c r="V1177" t="s">
        <v>17774</v>
      </c>
      <c r="AH1177" t="s">
        <v>65</v>
      </c>
      <c r="AI1177" t="s">
        <v>10913</v>
      </c>
      <c r="AL1177" t="s">
        <v>1237</v>
      </c>
      <c r="AY1177" t="s">
        <v>18053</v>
      </c>
      <c r="AZ1177" t="s">
        <v>18054</v>
      </c>
      <c r="BA1177" t="s">
        <v>18055</v>
      </c>
      <c r="BB1177" t="s">
        <v>15291</v>
      </c>
      <c r="BD1177" t="s">
        <v>72</v>
      </c>
      <c r="BG1177" t="s">
        <v>18056</v>
      </c>
    </row>
    <row r="1178" spans="1:59" x14ac:dyDescent="0.2">
      <c r="A1178" s="1">
        <v>42618.941886574074</v>
      </c>
      <c r="B1178" t="s">
        <v>1862</v>
      </c>
      <c r="C1178" t="s">
        <v>18057</v>
      </c>
      <c r="D1178" t="str">
        <f>VLOOKUP(deactivate_assem[[#This Row],[Full Name]],assembly_staff_import[],1,0)</f>
        <v>Christopher Dalmata</v>
      </c>
      <c r="M1178" t="s">
        <v>11348</v>
      </c>
      <c r="T1178" t="s">
        <v>18058</v>
      </c>
      <c r="V1178" t="s">
        <v>18059</v>
      </c>
      <c r="AH1178" t="s">
        <v>65</v>
      </c>
      <c r="AI1178" t="s">
        <v>10913</v>
      </c>
      <c r="AL1178" t="s">
        <v>1237</v>
      </c>
      <c r="AY1178" t="s">
        <v>18060</v>
      </c>
      <c r="AZ1178" t="s">
        <v>13616</v>
      </c>
      <c r="BA1178" t="s">
        <v>18061</v>
      </c>
      <c r="BB1178" t="s">
        <v>18062</v>
      </c>
      <c r="BD1178" t="s">
        <v>72</v>
      </c>
      <c r="BG1178" t="s">
        <v>18063</v>
      </c>
    </row>
    <row r="1179" spans="1:59" x14ac:dyDescent="0.2">
      <c r="A1179" s="1">
        <v>42618.941874999997</v>
      </c>
      <c r="B1179" t="s">
        <v>1862</v>
      </c>
      <c r="C1179" t="s">
        <v>18064</v>
      </c>
      <c r="D1179" t="str">
        <f>VLOOKUP(deactivate_assem[[#This Row],[Full Name]],assembly_staff_import[],1,0)</f>
        <v>Ellen F Cullen</v>
      </c>
      <c r="M1179" t="s">
        <v>11348</v>
      </c>
      <c r="T1179" t="s">
        <v>18065</v>
      </c>
      <c r="V1179" t="s">
        <v>18066</v>
      </c>
      <c r="AH1179" t="s">
        <v>65</v>
      </c>
      <c r="AI1179" t="s">
        <v>10913</v>
      </c>
      <c r="AL1179" t="s">
        <v>1237</v>
      </c>
      <c r="AY1179" t="s">
        <v>18067</v>
      </c>
      <c r="AZ1179" t="s">
        <v>18068</v>
      </c>
      <c r="BA1179" t="s">
        <v>18069</v>
      </c>
      <c r="BB1179" t="s">
        <v>12337</v>
      </c>
      <c r="BD1179" t="s">
        <v>72</v>
      </c>
      <c r="BG1179" t="s">
        <v>18070</v>
      </c>
    </row>
    <row r="1180" spans="1:59" x14ac:dyDescent="0.2">
      <c r="A1180" s="1">
        <v>42618.941874999997</v>
      </c>
      <c r="B1180" t="s">
        <v>1862</v>
      </c>
      <c r="C1180" t="s">
        <v>18071</v>
      </c>
      <c r="D1180" t="str">
        <f>VLOOKUP(deactivate_assem[[#This Row],[Full Name]],assembly_staff_import[],1,0)</f>
        <v>Bruno F Romano</v>
      </c>
      <c r="L1180" t="s">
        <v>11740</v>
      </c>
      <c r="M1180" t="s">
        <v>11741</v>
      </c>
      <c r="N1180" t="s">
        <v>63</v>
      </c>
      <c r="T1180" t="s">
        <v>18072</v>
      </c>
      <c r="V1180" t="s">
        <v>15666</v>
      </c>
      <c r="AH1180" t="s">
        <v>65</v>
      </c>
      <c r="AI1180" t="s">
        <v>10913</v>
      </c>
      <c r="AL1180" t="s">
        <v>67</v>
      </c>
      <c r="AY1180" t="s">
        <v>18073</v>
      </c>
      <c r="AZ1180" t="s">
        <v>18074</v>
      </c>
      <c r="BA1180" t="s">
        <v>12789</v>
      </c>
      <c r="BB1180" t="s">
        <v>426</v>
      </c>
      <c r="BD1180" t="s">
        <v>72</v>
      </c>
      <c r="BG1180" t="s">
        <v>18075</v>
      </c>
    </row>
    <row r="1181" spans="1:59" x14ac:dyDescent="0.2">
      <c r="A1181" s="1">
        <v>42618.941874999997</v>
      </c>
      <c r="B1181" t="s">
        <v>1862</v>
      </c>
      <c r="C1181" t="s">
        <v>18076</v>
      </c>
      <c r="D1181" t="str">
        <f>VLOOKUP(deactivate_assem[[#This Row],[Full Name]],assembly_staff_import[],1,0)</f>
        <v>Frank A Rios</v>
      </c>
      <c r="M1181" t="s">
        <v>12003</v>
      </c>
      <c r="T1181" t="s">
        <v>18077</v>
      </c>
      <c r="V1181" t="s">
        <v>17774</v>
      </c>
      <c r="AH1181" t="s">
        <v>65</v>
      </c>
      <c r="AI1181" t="s">
        <v>10913</v>
      </c>
      <c r="AL1181" t="s">
        <v>1237</v>
      </c>
      <c r="AY1181" t="s">
        <v>18078</v>
      </c>
      <c r="AZ1181" t="s">
        <v>8446</v>
      </c>
      <c r="BA1181" t="s">
        <v>18079</v>
      </c>
      <c r="BB1181" t="s">
        <v>6829</v>
      </c>
      <c r="BD1181" t="s">
        <v>72</v>
      </c>
      <c r="BG1181" t="s">
        <v>18080</v>
      </c>
    </row>
    <row r="1182" spans="1:59" x14ac:dyDescent="0.2">
      <c r="A1182" s="1">
        <v>42618.941874999997</v>
      </c>
      <c r="B1182" t="s">
        <v>1862</v>
      </c>
      <c r="C1182" t="s">
        <v>18081</v>
      </c>
      <c r="D1182" t="str">
        <f>VLOOKUP(deactivate_assem[[#This Row],[Full Name]],assembly_staff_import[],1,0)</f>
        <v>Tammy L Resnick</v>
      </c>
      <c r="M1182" t="s">
        <v>8169</v>
      </c>
      <c r="T1182" t="s">
        <v>18082</v>
      </c>
      <c r="V1182" t="s">
        <v>17967</v>
      </c>
      <c r="AH1182" t="s">
        <v>65</v>
      </c>
      <c r="AI1182" t="s">
        <v>10913</v>
      </c>
      <c r="AL1182" t="s">
        <v>1237</v>
      </c>
      <c r="AY1182" t="s">
        <v>18083</v>
      </c>
      <c r="AZ1182" t="s">
        <v>7891</v>
      </c>
      <c r="BA1182" t="s">
        <v>18084</v>
      </c>
      <c r="BB1182" t="s">
        <v>2271</v>
      </c>
      <c r="BD1182" t="s">
        <v>72</v>
      </c>
      <c r="BG1182" t="s">
        <v>18085</v>
      </c>
    </row>
    <row r="1183" spans="1:59" x14ac:dyDescent="0.2">
      <c r="A1183" s="1">
        <v>42618.941874999997</v>
      </c>
      <c r="B1183" t="s">
        <v>1862</v>
      </c>
      <c r="C1183" t="s">
        <v>18086</v>
      </c>
      <c r="D1183" t="e">
        <f>VLOOKUP(deactivate_assem[[#This Row],[Full Name]],assembly_staff_import[],1,0)</f>
        <v>#N/A</v>
      </c>
      <c r="M1183" t="s">
        <v>11348</v>
      </c>
      <c r="AH1183" t="s">
        <v>65</v>
      </c>
      <c r="AI1183" t="s">
        <v>10913</v>
      </c>
      <c r="AL1183" t="s">
        <v>1237</v>
      </c>
      <c r="AY1183" t="s">
        <v>18087</v>
      </c>
      <c r="AZ1183" t="s">
        <v>18088</v>
      </c>
      <c r="BA1183" t="s">
        <v>18089</v>
      </c>
      <c r="BB1183" t="s">
        <v>14730</v>
      </c>
      <c r="BD1183" t="s">
        <v>72</v>
      </c>
      <c r="BG1183" t="s">
        <v>18090</v>
      </c>
    </row>
    <row r="1184" spans="1:59" x14ac:dyDescent="0.2">
      <c r="A1184" s="1">
        <v>42618.941874999997</v>
      </c>
      <c r="B1184" t="s">
        <v>1862</v>
      </c>
      <c r="C1184" t="s">
        <v>18091</v>
      </c>
      <c r="D1184" t="str">
        <f>VLOOKUP(deactivate_assem[[#This Row],[Full Name]],assembly_staff_import[],1,0)</f>
        <v>Timothy F Patnode</v>
      </c>
      <c r="M1184" t="s">
        <v>12003</v>
      </c>
      <c r="T1184" t="s">
        <v>18092</v>
      </c>
      <c r="V1184" t="s">
        <v>17774</v>
      </c>
      <c r="AH1184" t="s">
        <v>65</v>
      </c>
      <c r="AI1184" t="s">
        <v>10913</v>
      </c>
      <c r="AL1184" t="s">
        <v>1237</v>
      </c>
      <c r="AY1184" t="s">
        <v>18093</v>
      </c>
      <c r="AZ1184" t="s">
        <v>1315</v>
      </c>
      <c r="BA1184" t="s">
        <v>18094</v>
      </c>
      <c r="BB1184" t="s">
        <v>6829</v>
      </c>
      <c r="BD1184" t="s">
        <v>72</v>
      </c>
      <c r="BG1184" t="s">
        <v>18095</v>
      </c>
    </row>
    <row r="1185" spans="1:59" x14ac:dyDescent="0.2">
      <c r="A1185" s="1">
        <v>42618.941863425927</v>
      </c>
      <c r="B1185" t="s">
        <v>1862</v>
      </c>
      <c r="C1185" t="s">
        <v>18096</v>
      </c>
      <c r="D1185" t="str">
        <f>VLOOKUP(deactivate_assem[[#This Row],[Full Name]],assembly_staff_import[],1,0)</f>
        <v>Denise Redmond</v>
      </c>
      <c r="M1185" t="s">
        <v>12470</v>
      </c>
      <c r="T1185" t="s">
        <v>18097</v>
      </c>
      <c r="V1185" t="s">
        <v>17593</v>
      </c>
      <c r="AH1185" t="s">
        <v>65</v>
      </c>
      <c r="AI1185" t="s">
        <v>10913</v>
      </c>
      <c r="AL1185" t="s">
        <v>1237</v>
      </c>
      <c r="AY1185" t="s">
        <v>18098</v>
      </c>
      <c r="AZ1185" t="s">
        <v>18099</v>
      </c>
      <c r="BA1185" t="s">
        <v>3217</v>
      </c>
      <c r="BB1185" t="s">
        <v>11400</v>
      </c>
      <c r="BD1185" t="s">
        <v>72</v>
      </c>
      <c r="BG1185" t="s">
        <v>18100</v>
      </c>
    </row>
    <row r="1186" spans="1:59" x14ac:dyDescent="0.2">
      <c r="A1186" s="1">
        <v>42618.941863425927</v>
      </c>
      <c r="B1186" t="s">
        <v>1862</v>
      </c>
      <c r="C1186" t="s">
        <v>18101</v>
      </c>
      <c r="D1186" t="str">
        <f>VLOOKUP(deactivate_assem[[#This Row],[Full Name]],assembly_staff_import[],1,0)</f>
        <v>Matthew F Paccione</v>
      </c>
      <c r="L1186" t="s">
        <v>11740</v>
      </c>
      <c r="M1186" t="s">
        <v>11741</v>
      </c>
      <c r="N1186" t="s">
        <v>63</v>
      </c>
      <c r="T1186" t="s">
        <v>18102</v>
      </c>
      <c r="V1186" t="s">
        <v>15666</v>
      </c>
      <c r="AH1186" t="s">
        <v>65</v>
      </c>
      <c r="AI1186" t="s">
        <v>10913</v>
      </c>
      <c r="AL1186" t="s">
        <v>67</v>
      </c>
      <c r="AY1186" t="s">
        <v>18103</v>
      </c>
      <c r="AZ1186" t="s">
        <v>78</v>
      </c>
      <c r="BA1186" t="s">
        <v>18104</v>
      </c>
      <c r="BB1186" t="s">
        <v>426</v>
      </c>
      <c r="BD1186" t="s">
        <v>72</v>
      </c>
      <c r="BG1186" t="s">
        <v>18105</v>
      </c>
    </row>
    <row r="1187" spans="1:59" x14ac:dyDescent="0.2">
      <c r="A1187" s="1">
        <v>42618.941863425927</v>
      </c>
      <c r="B1187" t="s">
        <v>1862</v>
      </c>
      <c r="C1187" t="s">
        <v>18106</v>
      </c>
      <c r="D1187" t="str">
        <f>VLOOKUP(deactivate_assem[[#This Row],[Full Name]],assembly_staff_import[],1,0)</f>
        <v>Karen Ortiz</v>
      </c>
      <c r="M1187" t="s">
        <v>12003</v>
      </c>
      <c r="T1187" t="s">
        <v>18107</v>
      </c>
      <c r="V1187" t="s">
        <v>17774</v>
      </c>
      <c r="AH1187" t="s">
        <v>65</v>
      </c>
      <c r="AI1187" t="s">
        <v>10913</v>
      </c>
      <c r="AL1187" t="s">
        <v>1237</v>
      </c>
      <c r="AY1187" t="s">
        <v>18108</v>
      </c>
      <c r="AZ1187" t="s">
        <v>6540</v>
      </c>
      <c r="BA1187" t="s">
        <v>1130</v>
      </c>
      <c r="BB1187" t="s">
        <v>6829</v>
      </c>
      <c r="BD1187" t="s">
        <v>72</v>
      </c>
      <c r="BG1187" t="s">
        <v>18109</v>
      </c>
    </row>
    <row r="1188" spans="1:59" x14ac:dyDescent="0.2">
      <c r="A1188" s="1">
        <v>42618.941851851851</v>
      </c>
      <c r="B1188" t="s">
        <v>1862</v>
      </c>
      <c r="C1188" t="s">
        <v>18110</v>
      </c>
      <c r="D1188" t="e">
        <f>VLOOKUP(deactivate_assem[[#This Row],[Full Name]],assembly_staff_import[],1,0)</f>
        <v>#N/A</v>
      </c>
      <c r="M1188" t="s">
        <v>8169</v>
      </c>
      <c r="V1188" t="s">
        <v>17593</v>
      </c>
      <c r="AH1188" t="s">
        <v>65</v>
      </c>
      <c r="AI1188" t="s">
        <v>10913</v>
      </c>
      <c r="AL1188" t="s">
        <v>1237</v>
      </c>
      <c r="AY1188" t="s">
        <v>18111</v>
      </c>
      <c r="AZ1188" t="s">
        <v>18112</v>
      </c>
      <c r="BA1188" t="s">
        <v>6187</v>
      </c>
      <c r="BB1188" t="s">
        <v>11307</v>
      </c>
      <c r="BD1188" t="s">
        <v>72</v>
      </c>
      <c r="BG1188" t="s">
        <v>18113</v>
      </c>
    </row>
    <row r="1189" spans="1:59" x14ac:dyDescent="0.2">
      <c r="A1189" s="1">
        <v>42618.941851851851</v>
      </c>
      <c r="B1189" t="s">
        <v>1862</v>
      </c>
      <c r="C1189" t="s">
        <v>18114</v>
      </c>
      <c r="D1189" t="e">
        <f>VLOOKUP(deactivate_assem[[#This Row],[Full Name]],assembly_staff_import[],1,0)</f>
        <v>#N/A</v>
      </c>
      <c r="M1189" t="s">
        <v>12003</v>
      </c>
      <c r="V1189" t="s">
        <v>17774</v>
      </c>
      <c r="AH1189" t="s">
        <v>65</v>
      </c>
      <c r="AI1189" t="s">
        <v>10913</v>
      </c>
      <c r="AL1189" t="s">
        <v>1237</v>
      </c>
      <c r="AY1189" t="s">
        <v>18115</v>
      </c>
      <c r="AZ1189" t="s">
        <v>18116</v>
      </c>
      <c r="BA1189" t="s">
        <v>1561</v>
      </c>
      <c r="BB1189" t="s">
        <v>6829</v>
      </c>
      <c r="BD1189" t="s">
        <v>72</v>
      </c>
      <c r="BG1189" t="s">
        <v>18117</v>
      </c>
    </row>
    <row r="1190" spans="1:59" x14ac:dyDescent="0.2">
      <c r="A1190" s="1">
        <v>42618.941851851851</v>
      </c>
      <c r="B1190" t="s">
        <v>1862</v>
      </c>
      <c r="C1190" t="s">
        <v>18118</v>
      </c>
      <c r="D1190" t="e">
        <f>VLOOKUP(deactivate_assem[[#This Row],[Full Name]],assembly_staff_import[],1,0)</f>
        <v>#N/A</v>
      </c>
      <c r="M1190" t="s">
        <v>11934</v>
      </c>
      <c r="AH1190" t="s">
        <v>65</v>
      </c>
      <c r="AI1190" t="s">
        <v>10913</v>
      </c>
      <c r="AL1190" t="s">
        <v>1237</v>
      </c>
      <c r="AY1190" t="s">
        <v>18119</v>
      </c>
      <c r="AZ1190" t="s">
        <v>5710</v>
      </c>
      <c r="BA1190" t="s">
        <v>15683</v>
      </c>
      <c r="BB1190" t="s">
        <v>18120</v>
      </c>
      <c r="BD1190" t="s">
        <v>72</v>
      </c>
      <c r="BG1190" t="s">
        <v>18121</v>
      </c>
    </row>
    <row r="1191" spans="1:59" x14ac:dyDescent="0.2">
      <c r="A1191" s="1">
        <v>42618.941851851851</v>
      </c>
      <c r="B1191" t="s">
        <v>1862</v>
      </c>
      <c r="C1191" t="s">
        <v>18122</v>
      </c>
      <c r="D1191" t="str">
        <f>VLOOKUP(deactivate_assem[[#This Row],[Full Name]],assembly_staff_import[],1,0)</f>
        <v>Anita L Wilson</v>
      </c>
      <c r="M1191" t="s">
        <v>11934</v>
      </c>
      <c r="T1191" t="s">
        <v>15186</v>
      </c>
      <c r="V1191" t="s">
        <v>18123</v>
      </c>
      <c r="AH1191" t="s">
        <v>65</v>
      </c>
      <c r="AI1191" t="s">
        <v>10913</v>
      </c>
      <c r="AL1191" t="s">
        <v>1237</v>
      </c>
      <c r="AY1191" t="s">
        <v>18124</v>
      </c>
      <c r="AZ1191" t="s">
        <v>18125</v>
      </c>
      <c r="BA1191" t="s">
        <v>1828</v>
      </c>
      <c r="BB1191" t="s">
        <v>12526</v>
      </c>
      <c r="BD1191" t="s">
        <v>72</v>
      </c>
      <c r="BG1191" t="s">
        <v>18126</v>
      </c>
    </row>
    <row r="1192" spans="1:59" x14ac:dyDescent="0.2">
      <c r="A1192" s="1">
        <v>42618.941840277781</v>
      </c>
      <c r="B1192" t="s">
        <v>1862</v>
      </c>
      <c r="C1192" t="s">
        <v>18127</v>
      </c>
      <c r="D1192" t="e">
        <f>VLOOKUP(deactivate_assem[[#This Row],[Full Name]],assembly_staff_import[],1,0)</f>
        <v>#N/A</v>
      </c>
      <c r="M1192" t="s">
        <v>12003</v>
      </c>
      <c r="V1192" t="s">
        <v>17774</v>
      </c>
      <c r="AH1192" t="s">
        <v>65</v>
      </c>
      <c r="AI1192" t="s">
        <v>10913</v>
      </c>
      <c r="AL1192" t="s">
        <v>1237</v>
      </c>
      <c r="AY1192" t="s">
        <v>18128</v>
      </c>
      <c r="AZ1192" t="s">
        <v>18129</v>
      </c>
      <c r="BA1192" t="s">
        <v>18130</v>
      </c>
      <c r="BB1192" t="s">
        <v>6829</v>
      </c>
      <c r="BD1192" t="s">
        <v>72</v>
      </c>
      <c r="BG1192" t="s">
        <v>18131</v>
      </c>
    </row>
    <row r="1193" spans="1:59" x14ac:dyDescent="0.2">
      <c r="A1193" s="1">
        <v>42618.941840277781</v>
      </c>
      <c r="B1193" t="s">
        <v>1862</v>
      </c>
      <c r="C1193" t="s">
        <v>18132</v>
      </c>
      <c r="D1193" t="str">
        <f>VLOOKUP(deactivate_assem[[#This Row],[Full Name]],assembly_staff_import[],1,0)</f>
        <v>Howard R Vargas</v>
      </c>
      <c r="M1193" t="s">
        <v>11934</v>
      </c>
      <c r="T1193" t="s">
        <v>18133</v>
      </c>
      <c r="V1193" t="s">
        <v>18123</v>
      </c>
      <c r="AH1193" t="s">
        <v>65</v>
      </c>
      <c r="AI1193" t="s">
        <v>10913</v>
      </c>
      <c r="AL1193" t="s">
        <v>1237</v>
      </c>
      <c r="AY1193" t="s">
        <v>18134</v>
      </c>
      <c r="AZ1193" t="s">
        <v>18135</v>
      </c>
      <c r="BA1193" t="s">
        <v>6781</v>
      </c>
      <c r="BB1193" t="s">
        <v>18136</v>
      </c>
      <c r="BD1193" t="s">
        <v>72</v>
      </c>
      <c r="BG1193" t="s">
        <v>18137</v>
      </c>
    </row>
    <row r="1194" spans="1:59" x14ac:dyDescent="0.2">
      <c r="A1194" s="1">
        <v>42618.941828703697</v>
      </c>
      <c r="B1194" t="s">
        <v>1862</v>
      </c>
      <c r="C1194" t="s">
        <v>18138</v>
      </c>
      <c r="D1194" t="str">
        <f>VLOOKUP(deactivate_assem[[#This Row],[Full Name]],assembly_staff_import[],1,0)</f>
        <v>Paul T Upton</v>
      </c>
      <c r="M1194" t="s">
        <v>11934</v>
      </c>
      <c r="T1194" t="s">
        <v>18139</v>
      </c>
      <c r="V1194" t="s">
        <v>18140</v>
      </c>
      <c r="AD1194" t="s">
        <v>18141</v>
      </c>
      <c r="AE1194" t="s">
        <v>672</v>
      </c>
      <c r="AH1194" t="s">
        <v>65</v>
      </c>
      <c r="AI1194" t="s">
        <v>10913</v>
      </c>
      <c r="AL1194" t="s">
        <v>1237</v>
      </c>
      <c r="AY1194" t="s">
        <v>18142</v>
      </c>
      <c r="AZ1194" t="s">
        <v>18143</v>
      </c>
      <c r="BA1194" t="s">
        <v>18144</v>
      </c>
      <c r="BB1194" t="s">
        <v>12415</v>
      </c>
      <c r="BD1194" t="s">
        <v>72</v>
      </c>
      <c r="BG1194" t="s">
        <v>18145</v>
      </c>
    </row>
    <row r="1195" spans="1:59" x14ac:dyDescent="0.2">
      <c r="A1195" s="1">
        <v>42618.941828703697</v>
      </c>
      <c r="B1195" t="s">
        <v>1862</v>
      </c>
      <c r="C1195" t="s">
        <v>18146</v>
      </c>
      <c r="D1195" t="str">
        <f>VLOOKUP(deactivate_assem[[#This Row],[Full Name]],assembly_staff_import[],1,0)</f>
        <v>Yaryl E Gonzalez</v>
      </c>
      <c r="L1195" t="s">
        <v>11075</v>
      </c>
      <c r="M1195" t="s">
        <v>11076</v>
      </c>
      <c r="N1195" t="s">
        <v>63</v>
      </c>
      <c r="T1195" t="s">
        <v>18147</v>
      </c>
      <c r="V1195" t="s">
        <v>3154</v>
      </c>
      <c r="AH1195" t="s">
        <v>65</v>
      </c>
      <c r="AI1195" t="s">
        <v>10913</v>
      </c>
      <c r="AL1195" t="s">
        <v>67</v>
      </c>
      <c r="AY1195" t="s">
        <v>18148</v>
      </c>
      <c r="AZ1195" t="s">
        <v>18149</v>
      </c>
      <c r="BA1195" t="s">
        <v>210</v>
      </c>
      <c r="BB1195" t="s">
        <v>11033</v>
      </c>
      <c r="BD1195" t="s">
        <v>72</v>
      </c>
      <c r="BG1195" t="s">
        <v>18150</v>
      </c>
    </row>
    <row r="1196" spans="1:59" x14ac:dyDescent="0.2">
      <c r="A1196" s="1">
        <v>42618.941828703697</v>
      </c>
      <c r="B1196" t="s">
        <v>1862</v>
      </c>
      <c r="C1196" t="s">
        <v>18151</v>
      </c>
      <c r="D1196" t="e">
        <f>VLOOKUP(deactivate_assem[[#This Row],[Full Name]],assembly_staff_import[],1,0)</f>
        <v>#N/A</v>
      </c>
      <c r="M1196" t="s">
        <v>11934</v>
      </c>
      <c r="V1196" t="s">
        <v>18152</v>
      </c>
      <c r="AH1196" t="s">
        <v>65</v>
      </c>
      <c r="AI1196" t="s">
        <v>10913</v>
      </c>
      <c r="AL1196" t="s">
        <v>1237</v>
      </c>
      <c r="AY1196" t="s">
        <v>18153</v>
      </c>
      <c r="AZ1196" t="s">
        <v>18154</v>
      </c>
      <c r="BA1196" t="s">
        <v>18155</v>
      </c>
      <c r="BB1196" t="s">
        <v>11400</v>
      </c>
      <c r="BD1196" t="s">
        <v>72</v>
      </c>
      <c r="BG1196" t="s">
        <v>18156</v>
      </c>
    </row>
    <row r="1197" spans="1:59" x14ac:dyDescent="0.2">
      <c r="A1197" s="1">
        <v>42618.941817129627</v>
      </c>
      <c r="B1197" t="s">
        <v>1862</v>
      </c>
      <c r="C1197" t="s">
        <v>18157</v>
      </c>
      <c r="D1197" t="e">
        <f>VLOOKUP(deactivate_assem[[#This Row],[Full Name]],assembly_staff_import[],1,0)</f>
        <v>#N/A</v>
      </c>
      <c r="M1197" t="s">
        <v>10958</v>
      </c>
      <c r="V1197" t="s">
        <v>3154</v>
      </c>
      <c r="AH1197" t="s">
        <v>65</v>
      </c>
      <c r="AI1197" t="s">
        <v>10913</v>
      </c>
      <c r="AL1197" t="s">
        <v>1237</v>
      </c>
      <c r="AY1197" t="s">
        <v>18158</v>
      </c>
      <c r="AZ1197" t="s">
        <v>18159</v>
      </c>
      <c r="BA1197" t="s">
        <v>18160</v>
      </c>
      <c r="BB1197" t="s">
        <v>116</v>
      </c>
      <c r="BD1197" t="s">
        <v>72</v>
      </c>
      <c r="BG1197" t="s">
        <v>18161</v>
      </c>
    </row>
    <row r="1198" spans="1:59" x14ac:dyDescent="0.2">
      <c r="A1198" s="1">
        <v>42618.941817129627</v>
      </c>
      <c r="B1198" t="s">
        <v>1862</v>
      </c>
      <c r="C1198" t="s">
        <v>18162</v>
      </c>
      <c r="D1198" t="e">
        <f>VLOOKUP(deactivate_assem[[#This Row],[Full Name]],assembly_staff_import[],1,0)</f>
        <v>#N/A</v>
      </c>
      <c r="M1198" t="s">
        <v>10958</v>
      </c>
      <c r="V1198" t="s">
        <v>3154</v>
      </c>
      <c r="AH1198" t="s">
        <v>65</v>
      </c>
      <c r="AI1198" t="s">
        <v>10913</v>
      </c>
      <c r="AL1198" t="s">
        <v>1237</v>
      </c>
      <c r="AY1198" t="s">
        <v>18163</v>
      </c>
      <c r="AZ1198" t="s">
        <v>18164</v>
      </c>
      <c r="BA1198" t="s">
        <v>18165</v>
      </c>
      <c r="BB1198" t="s">
        <v>116</v>
      </c>
      <c r="BD1198" t="s">
        <v>72</v>
      </c>
      <c r="BG1198" t="s">
        <v>18166</v>
      </c>
    </row>
    <row r="1199" spans="1:59" x14ac:dyDescent="0.2">
      <c r="A1199" s="1">
        <v>42618.941817129627</v>
      </c>
      <c r="B1199" t="s">
        <v>1862</v>
      </c>
      <c r="C1199" t="s">
        <v>18167</v>
      </c>
      <c r="D1199" t="e">
        <f>VLOOKUP(deactivate_assem[[#This Row],[Full Name]],assembly_staff_import[],1,0)</f>
        <v>#N/A</v>
      </c>
      <c r="M1199" t="s">
        <v>8169</v>
      </c>
      <c r="V1199" t="s">
        <v>2740</v>
      </c>
      <c r="AH1199" t="s">
        <v>65</v>
      </c>
      <c r="AI1199" t="s">
        <v>10913</v>
      </c>
      <c r="AL1199" t="s">
        <v>1237</v>
      </c>
      <c r="AY1199" t="s">
        <v>18168</v>
      </c>
      <c r="AZ1199" t="s">
        <v>18169</v>
      </c>
      <c r="BA1199" t="s">
        <v>1534</v>
      </c>
      <c r="BB1199" t="s">
        <v>10955</v>
      </c>
      <c r="BD1199" t="s">
        <v>72</v>
      </c>
      <c r="BG1199" t="s">
        <v>18170</v>
      </c>
    </row>
    <row r="1200" spans="1:59" x14ac:dyDescent="0.2">
      <c r="A1200" s="1">
        <v>42618.941805555558</v>
      </c>
      <c r="B1200" t="s">
        <v>1862</v>
      </c>
      <c r="C1200" t="s">
        <v>18171</v>
      </c>
      <c r="D1200" t="e">
        <f>VLOOKUP(deactivate_assem[[#This Row],[Full Name]],assembly_staff_import[],1,0)</f>
        <v>#N/A</v>
      </c>
      <c r="L1200" t="s">
        <v>18172</v>
      </c>
      <c r="M1200" t="s">
        <v>18173</v>
      </c>
      <c r="N1200" t="s">
        <v>63</v>
      </c>
      <c r="V1200" t="s">
        <v>18174</v>
      </c>
      <c r="AH1200" t="s">
        <v>65</v>
      </c>
      <c r="AI1200" t="s">
        <v>10913</v>
      </c>
      <c r="AL1200" t="s">
        <v>67</v>
      </c>
      <c r="AY1200" t="s">
        <v>18175</v>
      </c>
      <c r="AZ1200" t="s">
        <v>18176</v>
      </c>
      <c r="BA1200" t="s">
        <v>18177</v>
      </c>
      <c r="BB1200" t="s">
        <v>11033</v>
      </c>
      <c r="BD1200" t="s">
        <v>72</v>
      </c>
      <c r="BG1200" t="s">
        <v>18178</v>
      </c>
    </row>
    <row r="1201" spans="1:59" x14ac:dyDescent="0.2">
      <c r="A1201" s="1">
        <v>42618.941805555558</v>
      </c>
      <c r="B1201" t="s">
        <v>1862</v>
      </c>
      <c r="C1201" t="s">
        <v>18179</v>
      </c>
      <c r="D1201" t="e">
        <f>VLOOKUP(deactivate_assem[[#This Row],[Full Name]],assembly_staff_import[],1,0)</f>
        <v>#N/A</v>
      </c>
      <c r="M1201" t="s">
        <v>10958</v>
      </c>
      <c r="V1201" t="s">
        <v>3154</v>
      </c>
      <c r="AH1201" t="s">
        <v>65</v>
      </c>
      <c r="AI1201" t="s">
        <v>10913</v>
      </c>
      <c r="AL1201" t="s">
        <v>1237</v>
      </c>
      <c r="AY1201" t="s">
        <v>18180</v>
      </c>
      <c r="AZ1201" t="s">
        <v>2370</v>
      </c>
      <c r="BA1201" t="s">
        <v>18181</v>
      </c>
      <c r="BB1201" t="s">
        <v>116</v>
      </c>
      <c r="BD1201" t="s">
        <v>72</v>
      </c>
      <c r="BG1201" t="s">
        <v>18182</v>
      </c>
    </row>
    <row r="1202" spans="1:59" x14ac:dyDescent="0.2">
      <c r="A1202" s="1">
        <v>42618.941805555558</v>
      </c>
      <c r="B1202" t="s">
        <v>1862</v>
      </c>
      <c r="C1202" t="s">
        <v>18183</v>
      </c>
      <c r="D1202" t="e">
        <f>VLOOKUP(deactivate_assem[[#This Row],[Full Name]],assembly_staff_import[],1,0)</f>
        <v>#N/A</v>
      </c>
      <c r="L1202" t="s">
        <v>18172</v>
      </c>
      <c r="M1202" t="s">
        <v>18173</v>
      </c>
      <c r="N1202" t="s">
        <v>63</v>
      </c>
      <c r="V1202" t="s">
        <v>18174</v>
      </c>
      <c r="AH1202" t="s">
        <v>65</v>
      </c>
      <c r="AI1202" t="s">
        <v>10913</v>
      </c>
      <c r="AL1202" t="s">
        <v>67</v>
      </c>
      <c r="AM1202" t="s">
        <v>68</v>
      </c>
      <c r="AY1202" t="s">
        <v>18184</v>
      </c>
      <c r="AZ1202" t="s">
        <v>18185</v>
      </c>
      <c r="BA1202" t="s">
        <v>18186</v>
      </c>
      <c r="BB1202" t="s">
        <v>236</v>
      </c>
      <c r="BD1202" t="s">
        <v>72</v>
      </c>
      <c r="BG1202" t="s">
        <v>18187</v>
      </c>
    </row>
    <row r="1203" spans="1:59" x14ac:dyDescent="0.2">
      <c r="A1203" s="1">
        <v>42618.941793981481</v>
      </c>
      <c r="B1203" t="s">
        <v>1862</v>
      </c>
      <c r="C1203" t="s">
        <v>18188</v>
      </c>
      <c r="D1203" t="str">
        <f>VLOOKUP(deactivate_assem[[#This Row],[Full Name]],assembly_staff_import[],1,0)</f>
        <v>Steven A Pleydle</v>
      </c>
      <c r="M1203" t="s">
        <v>8169</v>
      </c>
      <c r="T1203" t="s">
        <v>18189</v>
      </c>
      <c r="V1203" t="s">
        <v>17967</v>
      </c>
      <c r="AH1203" t="s">
        <v>65</v>
      </c>
      <c r="AI1203" t="s">
        <v>10913</v>
      </c>
      <c r="AL1203" t="s">
        <v>1237</v>
      </c>
      <c r="AY1203" t="s">
        <v>18190</v>
      </c>
      <c r="AZ1203" t="s">
        <v>288</v>
      </c>
      <c r="BA1203" t="s">
        <v>18191</v>
      </c>
      <c r="BB1203" t="s">
        <v>18192</v>
      </c>
      <c r="BD1203" t="s">
        <v>72</v>
      </c>
      <c r="BG1203" t="s">
        <v>18193</v>
      </c>
    </row>
    <row r="1204" spans="1:59" x14ac:dyDescent="0.2">
      <c r="A1204" s="1">
        <v>42618.941793981481</v>
      </c>
      <c r="B1204" t="s">
        <v>1862</v>
      </c>
      <c r="C1204" t="s">
        <v>18194</v>
      </c>
      <c r="D1204" t="e">
        <f>VLOOKUP(deactivate_assem[[#This Row],[Full Name]],assembly_staff_import[],1,0)</f>
        <v>#N/A</v>
      </c>
      <c r="M1204" t="s">
        <v>10958</v>
      </c>
      <c r="V1204" t="s">
        <v>3154</v>
      </c>
      <c r="AH1204" t="s">
        <v>65</v>
      </c>
      <c r="AI1204" t="s">
        <v>10913</v>
      </c>
      <c r="AL1204" t="s">
        <v>1237</v>
      </c>
      <c r="AY1204" t="s">
        <v>18195</v>
      </c>
      <c r="AZ1204" t="s">
        <v>18196</v>
      </c>
      <c r="BA1204" t="s">
        <v>15176</v>
      </c>
      <c r="BB1204" t="s">
        <v>116</v>
      </c>
      <c r="BD1204" t="s">
        <v>72</v>
      </c>
      <c r="BG1204" t="s">
        <v>18197</v>
      </c>
    </row>
    <row r="1205" spans="1:59" x14ac:dyDescent="0.2">
      <c r="A1205" s="1">
        <v>42618.941793981481</v>
      </c>
      <c r="B1205" t="s">
        <v>1862</v>
      </c>
      <c r="C1205" t="s">
        <v>18198</v>
      </c>
      <c r="D1205" t="str">
        <f>VLOOKUP(deactivate_assem[[#This Row],[Full Name]],assembly_staff_import[],1,0)</f>
        <v>Jonathan A Pirro</v>
      </c>
      <c r="L1205" t="s">
        <v>1932</v>
      </c>
      <c r="M1205" t="s">
        <v>8169</v>
      </c>
      <c r="N1205" t="s">
        <v>168</v>
      </c>
      <c r="T1205" t="s">
        <v>18199</v>
      </c>
      <c r="V1205" t="s">
        <v>4916</v>
      </c>
      <c r="AH1205" t="s">
        <v>65</v>
      </c>
      <c r="AI1205" t="s">
        <v>10913</v>
      </c>
      <c r="AL1205" t="s">
        <v>1237</v>
      </c>
      <c r="AY1205" t="s">
        <v>9645</v>
      </c>
      <c r="AZ1205" t="s">
        <v>9647</v>
      </c>
      <c r="BA1205" t="s">
        <v>9648</v>
      </c>
      <c r="BB1205" t="s">
        <v>18200</v>
      </c>
      <c r="BD1205" t="s">
        <v>72</v>
      </c>
      <c r="BG1205" t="s">
        <v>18201</v>
      </c>
    </row>
    <row r="1206" spans="1:59" x14ac:dyDescent="0.2">
      <c r="A1206" s="1">
        <v>42618.941793981481</v>
      </c>
      <c r="B1206" t="s">
        <v>1862</v>
      </c>
      <c r="C1206" t="s">
        <v>18202</v>
      </c>
      <c r="D1206" t="e">
        <f>VLOOKUP(deactivate_assem[[#This Row],[Full Name]],assembly_staff_import[],1,0)</f>
        <v>#N/A</v>
      </c>
      <c r="L1206" t="s">
        <v>11524</v>
      </c>
      <c r="M1206" t="s">
        <v>17882</v>
      </c>
      <c r="N1206" t="s">
        <v>63</v>
      </c>
      <c r="V1206" t="s">
        <v>17920</v>
      </c>
      <c r="AH1206" t="s">
        <v>65</v>
      </c>
      <c r="AI1206" t="s">
        <v>10913</v>
      </c>
      <c r="AL1206" t="s">
        <v>67</v>
      </c>
      <c r="AY1206" t="s">
        <v>18203</v>
      </c>
      <c r="AZ1206" t="s">
        <v>16519</v>
      </c>
      <c r="BA1206" t="s">
        <v>18204</v>
      </c>
      <c r="BB1206" t="s">
        <v>10971</v>
      </c>
      <c r="BD1206" t="s">
        <v>72</v>
      </c>
      <c r="BG1206" t="s">
        <v>18205</v>
      </c>
    </row>
    <row r="1207" spans="1:59" x14ac:dyDescent="0.2">
      <c r="A1207" s="1">
        <v>42618.941793981481</v>
      </c>
      <c r="B1207" t="s">
        <v>1862</v>
      </c>
      <c r="C1207" t="s">
        <v>18206</v>
      </c>
      <c r="D1207" t="e">
        <f>VLOOKUP(deactivate_assem[[#This Row],[Full Name]],assembly_staff_import[],1,0)</f>
        <v>#N/A</v>
      </c>
      <c r="L1207" t="s">
        <v>12947</v>
      </c>
      <c r="M1207" t="s">
        <v>17930</v>
      </c>
      <c r="N1207" t="s">
        <v>63</v>
      </c>
      <c r="V1207" t="s">
        <v>17931</v>
      </c>
      <c r="AH1207" t="s">
        <v>65</v>
      </c>
      <c r="AI1207" t="s">
        <v>10913</v>
      </c>
      <c r="AL1207" t="s">
        <v>67</v>
      </c>
      <c r="AY1207" t="s">
        <v>18207</v>
      </c>
      <c r="AZ1207" t="s">
        <v>18208</v>
      </c>
      <c r="BA1207" t="s">
        <v>18209</v>
      </c>
      <c r="BB1207" t="s">
        <v>426</v>
      </c>
      <c r="BD1207" t="s">
        <v>72</v>
      </c>
      <c r="BG1207" t="s">
        <v>18210</v>
      </c>
    </row>
    <row r="1208" spans="1:59" x14ac:dyDescent="0.2">
      <c r="A1208" s="1">
        <v>42618.941793981481</v>
      </c>
      <c r="B1208" t="s">
        <v>1862</v>
      </c>
      <c r="C1208" t="s">
        <v>18211</v>
      </c>
      <c r="D1208" t="str">
        <f>VLOOKUP(deactivate_assem[[#This Row],[Full Name]],assembly_staff_import[],1,0)</f>
        <v>Iris D Figueras</v>
      </c>
      <c r="L1208" t="s">
        <v>16369</v>
      </c>
      <c r="M1208" t="s">
        <v>16370</v>
      </c>
      <c r="N1208" t="s">
        <v>168</v>
      </c>
      <c r="T1208" t="s">
        <v>18212</v>
      </c>
      <c r="V1208" t="s">
        <v>3154</v>
      </c>
      <c r="AH1208" t="s">
        <v>65</v>
      </c>
      <c r="AI1208" t="s">
        <v>10913</v>
      </c>
      <c r="AL1208" t="s">
        <v>67</v>
      </c>
      <c r="AY1208" t="s">
        <v>18213</v>
      </c>
      <c r="AZ1208" t="s">
        <v>1489</v>
      </c>
      <c r="BA1208" t="s">
        <v>18214</v>
      </c>
      <c r="BB1208" t="s">
        <v>1047</v>
      </c>
      <c r="BD1208" t="s">
        <v>72</v>
      </c>
      <c r="BG1208" t="s">
        <v>18215</v>
      </c>
    </row>
    <row r="1209" spans="1:59" x14ac:dyDescent="0.2">
      <c r="A1209" s="1">
        <v>42618.941782407397</v>
      </c>
      <c r="B1209" t="s">
        <v>1862</v>
      </c>
      <c r="C1209" t="s">
        <v>18216</v>
      </c>
      <c r="D1209" t="str">
        <f>VLOOKUP(deactivate_assem[[#This Row],[Full Name]],assembly_staff_import[],1,0)</f>
        <v>Maneechit Pattanapanchai</v>
      </c>
      <c r="M1209" t="s">
        <v>8169</v>
      </c>
      <c r="T1209" t="s">
        <v>18217</v>
      </c>
      <c r="V1209" t="s">
        <v>17607</v>
      </c>
      <c r="AH1209" t="s">
        <v>65</v>
      </c>
      <c r="AI1209" t="s">
        <v>10913</v>
      </c>
      <c r="AL1209" t="s">
        <v>1237</v>
      </c>
      <c r="AY1209" t="s">
        <v>18218</v>
      </c>
      <c r="AZ1209" t="s">
        <v>18219</v>
      </c>
      <c r="BA1209" t="s">
        <v>18220</v>
      </c>
      <c r="BB1209" t="s">
        <v>18221</v>
      </c>
      <c r="BD1209" t="s">
        <v>72</v>
      </c>
      <c r="BG1209" t="s">
        <v>18222</v>
      </c>
    </row>
    <row r="1210" spans="1:59" x14ac:dyDescent="0.2">
      <c r="A1210" s="1">
        <v>42618.941782407397</v>
      </c>
      <c r="B1210" t="s">
        <v>1862</v>
      </c>
      <c r="C1210" t="s">
        <v>18223</v>
      </c>
      <c r="D1210" t="str">
        <f>VLOOKUP(deactivate_assem[[#This Row],[Full Name]],assembly_staff_import[],1,0)</f>
        <v>Catherine M Emilian</v>
      </c>
      <c r="L1210" t="s">
        <v>16690</v>
      </c>
      <c r="M1210" t="s">
        <v>16691</v>
      </c>
      <c r="N1210" t="s">
        <v>63</v>
      </c>
      <c r="T1210" t="s">
        <v>18224</v>
      </c>
      <c r="V1210" t="s">
        <v>16693</v>
      </c>
      <c r="AH1210" t="s">
        <v>65</v>
      </c>
      <c r="AI1210" t="s">
        <v>10913</v>
      </c>
      <c r="AL1210" t="s">
        <v>67</v>
      </c>
      <c r="AY1210" t="s">
        <v>18225</v>
      </c>
      <c r="AZ1210" t="s">
        <v>275</v>
      </c>
      <c r="BA1210" t="s">
        <v>18226</v>
      </c>
      <c r="BB1210" t="s">
        <v>11316</v>
      </c>
      <c r="BD1210" t="s">
        <v>72</v>
      </c>
      <c r="BG1210" t="s">
        <v>18227</v>
      </c>
    </row>
    <row r="1211" spans="1:59" x14ac:dyDescent="0.2">
      <c r="A1211" s="1">
        <v>42618.941782407397</v>
      </c>
      <c r="B1211" t="s">
        <v>1862</v>
      </c>
      <c r="C1211" t="s">
        <v>18228</v>
      </c>
      <c r="D1211" t="str">
        <f>VLOOKUP(deactivate_assem[[#This Row],[Full Name]],assembly_staff_import[],1,0)</f>
        <v>Judith A Aldrich</v>
      </c>
      <c r="L1211" t="s">
        <v>11524</v>
      </c>
      <c r="M1211" t="s">
        <v>11525</v>
      </c>
      <c r="N1211" t="s">
        <v>63</v>
      </c>
      <c r="T1211" t="s">
        <v>18229</v>
      </c>
      <c r="V1211" t="s">
        <v>18230</v>
      </c>
      <c r="AH1211" t="s">
        <v>65</v>
      </c>
      <c r="AI1211" t="s">
        <v>10913</v>
      </c>
      <c r="AL1211" t="s">
        <v>67</v>
      </c>
      <c r="AY1211" t="s">
        <v>18231</v>
      </c>
      <c r="AZ1211" t="s">
        <v>18232</v>
      </c>
      <c r="BA1211" t="s">
        <v>2577</v>
      </c>
      <c r="BB1211" t="s">
        <v>11266</v>
      </c>
      <c r="BD1211" t="s">
        <v>72</v>
      </c>
      <c r="BG1211" t="s">
        <v>18233</v>
      </c>
    </row>
    <row r="1212" spans="1:59" x14ac:dyDescent="0.2">
      <c r="A1212" s="1">
        <v>42618.941782407397</v>
      </c>
      <c r="B1212" t="s">
        <v>1862</v>
      </c>
      <c r="C1212" t="s">
        <v>18234</v>
      </c>
      <c r="D1212" t="e">
        <f>VLOOKUP(deactivate_assem[[#This Row],[Full Name]],assembly_staff_import[],1,0)</f>
        <v>#N/A</v>
      </c>
      <c r="L1212" t="s">
        <v>11704</v>
      </c>
      <c r="M1212" t="s">
        <v>11705</v>
      </c>
      <c r="N1212" t="s">
        <v>168</v>
      </c>
      <c r="V1212" t="s">
        <v>18235</v>
      </c>
      <c r="AH1212" t="s">
        <v>65</v>
      </c>
      <c r="AI1212" t="s">
        <v>10913</v>
      </c>
      <c r="AL1212" t="s">
        <v>67</v>
      </c>
      <c r="AY1212" t="s">
        <v>18236</v>
      </c>
      <c r="AZ1212" t="s">
        <v>18237</v>
      </c>
      <c r="BA1212" t="s">
        <v>18238</v>
      </c>
      <c r="BB1212" t="s">
        <v>11033</v>
      </c>
      <c r="BD1212" t="s">
        <v>72</v>
      </c>
      <c r="BG1212" t="s">
        <v>18239</v>
      </c>
    </row>
    <row r="1213" spans="1:59" x14ac:dyDescent="0.2">
      <c r="A1213" s="1">
        <v>42618.941782407397</v>
      </c>
      <c r="B1213" t="s">
        <v>1862</v>
      </c>
      <c r="C1213" t="s">
        <v>18240</v>
      </c>
      <c r="D1213" t="str">
        <f>VLOOKUP(deactivate_assem[[#This Row],[Full Name]],assembly_staff_import[],1,0)</f>
        <v>Therese M Wegler</v>
      </c>
      <c r="L1213" t="s">
        <v>11909</v>
      </c>
      <c r="M1213" t="s">
        <v>11910</v>
      </c>
      <c r="N1213" t="s">
        <v>63</v>
      </c>
      <c r="T1213" t="s">
        <v>18241</v>
      </c>
      <c r="V1213" t="s">
        <v>18242</v>
      </c>
      <c r="AH1213" t="s">
        <v>65</v>
      </c>
      <c r="AI1213" t="s">
        <v>10913</v>
      </c>
      <c r="AL1213" t="s">
        <v>67</v>
      </c>
      <c r="AY1213" t="s">
        <v>18243</v>
      </c>
      <c r="AZ1213" t="s">
        <v>18244</v>
      </c>
      <c r="BA1213" t="s">
        <v>18245</v>
      </c>
      <c r="BB1213" t="s">
        <v>11192</v>
      </c>
      <c r="BD1213" t="s">
        <v>72</v>
      </c>
      <c r="BG1213" t="s">
        <v>18246</v>
      </c>
    </row>
    <row r="1214" spans="1:59" x14ac:dyDescent="0.2">
      <c r="A1214" s="1">
        <v>42618.941770833328</v>
      </c>
      <c r="B1214" t="s">
        <v>1862</v>
      </c>
      <c r="C1214" t="s">
        <v>18247</v>
      </c>
      <c r="D1214" t="str">
        <f>VLOOKUP(deactivate_assem[[#This Row],[Full Name]],assembly_staff_import[],1,0)</f>
        <v>Mark A Luciano</v>
      </c>
      <c r="L1214" t="s">
        <v>10949</v>
      </c>
      <c r="M1214" t="s">
        <v>10950</v>
      </c>
      <c r="N1214" t="s">
        <v>63</v>
      </c>
      <c r="T1214" t="s">
        <v>18248</v>
      </c>
      <c r="V1214" t="s">
        <v>16758</v>
      </c>
      <c r="AH1214" t="s">
        <v>65</v>
      </c>
      <c r="AI1214" t="s">
        <v>10913</v>
      </c>
      <c r="AL1214" t="s">
        <v>67</v>
      </c>
      <c r="AM1214" t="s">
        <v>68</v>
      </c>
      <c r="AY1214" t="s">
        <v>18249</v>
      </c>
      <c r="AZ1214" t="s">
        <v>4141</v>
      </c>
      <c r="BA1214" t="s">
        <v>18250</v>
      </c>
      <c r="BB1214" t="s">
        <v>236</v>
      </c>
      <c r="BD1214" t="s">
        <v>72</v>
      </c>
      <c r="BG1214" t="s">
        <v>18251</v>
      </c>
    </row>
    <row r="1215" spans="1:59" x14ac:dyDescent="0.2">
      <c r="A1215" s="1">
        <v>42618.941770833328</v>
      </c>
      <c r="B1215" t="s">
        <v>1862</v>
      </c>
      <c r="C1215" t="s">
        <v>18252</v>
      </c>
      <c r="D1215" t="e">
        <f>VLOOKUP(deactivate_assem[[#This Row],[Full Name]],assembly_staff_import[],1,0)</f>
        <v>#N/A</v>
      </c>
      <c r="M1215" t="s">
        <v>8169</v>
      </c>
      <c r="V1215" t="s">
        <v>18253</v>
      </c>
      <c r="AH1215" t="s">
        <v>65</v>
      </c>
      <c r="AI1215" t="s">
        <v>10913</v>
      </c>
      <c r="AL1215" t="s">
        <v>1237</v>
      </c>
      <c r="AY1215" t="s">
        <v>18254</v>
      </c>
      <c r="AZ1215" t="s">
        <v>12316</v>
      </c>
      <c r="BA1215" t="s">
        <v>18255</v>
      </c>
      <c r="BB1215" t="s">
        <v>18256</v>
      </c>
      <c r="BD1215" t="s">
        <v>72</v>
      </c>
      <c r="BG1215" t="s">
        <v>18257</v>
      </c>
    </row>
    <row r="1216" spans="1:59" x14ac:dyDescent="0.2">
      <c r="A1216" s="1">
        <v>42618.941770833328</v>
      </c>
      <c r="B1216" t="s">
        <v>1862</v>
      </c>
      <c r="C1216" t="s">
        <v>18258</v>
      </c>
      <c r="D1216" t="str">
        <f>VLOOKUP(deactivate_assem[[#This Row],[Full Name]],assembly_staff_import[],1,0)</f>
        <v>Rachel E Steingart</v>
      </c>
      <c r="L1216" t="s">
        <v>12967</v>
      </c>
      <c r="M1216" t="s">
        <v>12968</v>
      </c>
      <c r="N1216" t="s">
        <v>63</v>
      </c>
      <c r="T1216" t="s">
        <v>18259</v>
      </c>
      <c r="V1216" t="s">
        <v>18260</v>
      </c>
      <c r="AH1216" t="s">
        <v>65</v>
      </c>
      <c r="AI1216" t="s">
        <v>10913</v>
      </c>
      <c r="AL1216" t="s">
        <v>67</v>
      </c>
      <c r="AY1216" t="s">
        <v>18261</v>
      </c>
      <c r="AZ1216" t="s">
        <v>18262</v>
      </c>
      <c r="BA1216" t="s">
        <v>18263</v>
      </c>
      <c r="BB1216" t="s">
        <v>11972</v>
      </c>
      <c r="BD1216" t="s">
        <v>72</v>
      </c>
      <c r="BG1216" t="s">
        <v>18264</v>
      </c>
    </row>
    <row r="1217" spans="1:59" x14ac:dyDescent="0.2">
      <c r="A1217" s="1">
        <v>42618.941770833328</v>
      </c>
      <c r="B1217" t="s">
        <v>1862</v>
      </c>
      <c r="C1217" t="s">
        <v>18265</v>
      </c>
      <c r="D1217" t="str">
        <f>VLOOKUP(deactivate_assem[[#This Row],[Full Name]],assembly_staff_import[],1,0)</f>
        <v>Mary E Sullivan Szarek</v>
      </c>
      <c r="L1217" t="s">
        <v>11909</v>
      </c>
      <c r="M1217" t="s">
        <v>11910</v>
      </c>
      <c r="N1217" t="s">
        <v>63</v>
      </c>
      <c r="T1217" t="s">
        <v>18266</v>
      </c>
      <c r="V1217" t="s">
        <v>18242</v>
      </c>
      <c r="AH1217" t="s">
        <v>65</v>
      </c>
      <c r="AI1217" t="s">
        <v>10913</v>
      </c>
      <c r="AL1217" t="s">
        <v>67</v>
      </c>
      <c r="AY1217" t="s">
        <v>18267</v>
      </c>
      <c r="AZ1217" t="s">
        <v>4833</v>
      </c>
      <c r="BA1217" t="s">
        <v>18268</v>
      </c>
      <c r="BB1217" t="s">
        <v>14009</v>
      </c>
      <c r="BD1217" t="s">
        <v>72</v>
      </c>
      <c r="BG1217" t="s">
        <v>18269</v>
      </c>
    </row>
    <row r="1218" spans="1:59" x14ac:dyDescent="0.2">
      <c r="A1218" s="1">
        <v>42618.941770833328</v>
      </c>
      <c r="B1218" t="s">
        <v>1862</v>
      </c>
      <c r="C1218" t="s">
        <v>18270</v>
      </c>
      <c r="D1218" t="str">
        <f>VLOOKUP(deactivate_assem[[#This Row],[Full Name]],assembly_staff_import[],1,0)</f>
        <v>Lilyanna Pekic</v>
      </c>
      <c r="L1218" t="s">
        <v>11704</v>
      </c>
      <c r="M1218" t="s">
        <v>11705</v>
      </c>
      <c r="N1218" t="s">
        <v>63</v>
      </c>
      <c r="T1218" t="s">
        <v>18271</v>
      </c>
      <c r="V1218" t="s">
        <v>18272</v>
      </c>
      <c r="AH1218" t="s">
        <v>65</v>
      </c>
      <c r="AI1218" t="s">
        <v>10913</v>
      </c>
      <c r="AL1218" t="s">
        <v>67</v>
      </c>
      <c r="AY1218" t="s">
        <v>18273</v>
      </c>
      <c r="AZ1218" t="s">
        <v>18274</v>
      </c>
      <c r="BA1218" t="s">
        <v>18275</v>
      </c>
      <c r="BB1218" t="s">
        <v>426</v>
      </c>
      <c r="BD1218" t="s">
        <v>72</v>
      </c>
      <c r="BG1218" t="s">
        <v>18276</v>
      </c>
    </row>
    <row r="1219" spans="1:59" x14ac:dyDescent="0.2">
      <c r="A1219" s="1">
        <v>42618.941770833328</v>
      </c>
      <c r="B1219" t="s">
        <v>1862</v>
      </c>
      <c r="C1219" t="s">
        <v>18277</v>
      </c>
      <c r="D1219" t="e">
        <f>VLOOKUP(deactivate_assem[[#This Row],[Full Name]],assembly_staff_import[],1,0)</f>
        <v>#N/A</v>
      </c>
      <c r="L1219" t="s">
        <v>10949</v>
      </c>
      <c r="M1219" t="s">
        <v>18278</v>
      </c>
      <c r="N1219" t="s">
        <v>168</v>
      </c>
      <c r="V1219" t="s">
        <v>18279</v>
      </c>
      <c r="AH1219" t="s">
        <v>65</v>
      </c>
      <c r="AI1219" t="s">
        <v>10913</v>
      </c>
      <c r="AL1219" t="s">
        <v>67</v>
      </c>
      <c r="AM1219" t="s">
        <v>284</v>
      </c>
      <c r="AY1219" t="s">
        <v>18280</v>
      </c>
      <c r="AZ1219" t="s">
        <v>18281</v>
      </c>
      <c r="BA1219" t="s">
        <v>855</v>
      </c>
      <c r="BB1219" t="s">
        <v>11681</v>
      </c>
      <c r="BD1219" t="s">
        <v>72</v>
      </c>
      <c r="BG1219" t="s">
        <v>18282</v>
      </c>
    </row>
    <row r="1220" spans="1:59" x14ac:dyDescent="0.2">
      <c r="A1220" s="1">
        <v>42618.941770833328</v>
      </c>
      <c r="B1220" t="s">
        <v>1862</v>
      </c>
      <c r="C1220" t="s">
        <v>18283</v>
      </c>
      <c r="D1220" t="str">
        <f>VLOOKUP(deactivate_assem[[#This Row],[Full Name]],assembly_staff_import[],1,0)</f>
        <v>Christopher A Pacileo</v>
      </c>
      <c r="M1220" t="s">
        <v>8169</v>
      </c>
      <c r="T1220" t="s">
        <v>18284</v>
      </c>
      <c r="V1220" t="s">
        <v>4916</v>
      </c>
      <c r="AH1220" t="s">
        <v>65</v>
      </c>
      <c r="AI1220" t="s">
        <v>10913</v>
      </c>
      <c r="AL1220" t="s">
        <v>1237</v>
      </c>
      <c r="AY1220" t="s">
        <v>18285</v>
      </c>
      <c r="AZ1220" t="s">
        <v>3803</v>
      </c>
      <c r="BA1220" t="s">
        <v>18286</v>
      </c>
      <c r="BB1220" t="s">
        <v>11371</v>
      </c>
      <c r="BD1220" t="s">
        <v>72</v>
      </c>
      <c r="BG1220" t="s">
        <v>18287</v>
      </c>
    </row>
    <row r="1221" spans="1:59" x14ac:dyDescent="0.2">
      <c r="A1221" s="1">
        <v>42618.941770833328</v>
      </c>
      <c r="B1221" t="s">
        <v>1862</v>
      </c>
      <c r="C1221" t="s">
        <v>18288</v>
      </c>
      <c r="D1221" t="str">
        <f>VLOOKUP(deactivate_assem[[#This Row],[Full Name]],assembly_staff_import[],1,0)</f>
        <v>Brian S Crowder</v>
      </c>
      <c r="M1221" t="s">
        <v>11348</v>
      </c>
      <c r="T1221" t="s">
        <v>18289</v>
      </c>
      <c r="V1221" t="s">
        <v>18290</v>
      </c>
      <c r="AH1221" t="s">
        <v>65</v>
      </c>
      <c r="AI1221" t="s">
        <v>10913</v>
      </c>
      <c r="AL1221" t="s">
        <v>1237</v>
      </c>
      <c r="AY1221" t="s">
        <v>18291</v>
      </c>
      <c r="AZ1221" t="s">
        <v>7467</v>
      </c>
      <c r="BA1221" t="s">
        <v>18292</v>
      </c>
      <c r="BB1221" t="s">
        <v>17163</v>
      </c>
      <c r="BD1221" t="s">
        <v>72</v>
      </c>
      <c r="BG1221" t="s">
        <v>18293</v>
      </c>
    </row>
    <row r="1222" spans="1:59" x14ac:dyDescent="0.2">
      <c r="A1222" s="1">
        <v>42618.941770833328</v>
      </c>
      <c r="B1222" t="s">
        <v>1862</v>
      </c>
      <c r="C1222" t="s">
        <v>18294</v>
      </c>
      <c r="D1222" t="str">
        <f>VLOOKUP(deactivate_assem[[#This Row],[Full Name]],assembly_staff_import[],1,0)</f>
        <v>Patrice D Mago</v>
      </c>
      <c r="L1222" t="s">
        <v>11909</v>
      </c>
      <c r="M1222" t="s">
        <v>11910</v>
      </c>
      <c r="N1222" t="s">
        <v>168</v>
      </c>
      <c r="T1222" t="s">
        <v>18295</v>
      </c>
      <c r="V1222" t="s">
        <v>18296</v>
      </c>
      <c r="AH1222" t="s">
        <v>65</v>
      </c>
      <c r="AI1222" t="s">
        <v>10913</v>
      </c>
      <c r="AL1222" t="s">
        <v>67</v>
      </c>
      <c r="AY1222" t="s">
        <v>18297</v>
      </c>
      <c r="AZ1222" t="s">
        <v>18298</v>
      </c>
      <c r="BA1222" t="s">
        <v>18299</v>
      </c>
      <c r="BB1222" t="s">
        <v>2271</v>
      </c>
      <c r="BD1222" t="s">
        <v>72</v>
      </c>
      <c r="BG1222" t="s">
        <v>18300</v>
      </c>
    </row>
    <row r="1223" spans="1:59" x14ac:dyDescent="0.2">
      <c r="A1223" s="1">
        <v>42618.941759259258</v>
      </c>
      <c r="B1223" t="s">
        <v>1862</v>
      </c>
      <c r="C1223" t="s">
        <v>18301</v>
      </c>
      <c r="D1223" t="str">
        <f>VLOOKUP(deactivate_assem[[#This Row],[Full Name]],assembly_staff_import[],1,0)</f>
        <v>Susie H Rush</v>
      </c>
      <c r="L1223" t="s">
        <v>14075</v>
      </c>
      <c r="M1223" t="s">
        <v>14076</v>
      </c>
      <c r="N1223" t="s">
        <v>63</v>
      </c>
      <c r="T1223" t="s">
        <v>18302</v>
      </c>
      <c r="V1223" t="s">
        <v>16786</v>
      </c>
      <c r="AH1223" t="s">
        <v>65</v>
      </c>
      <c r="AI1223" t="s">
        <v>10913</v>
      </c>
      <c r="AL1223" t="s">
        <v>67</v>
      </c>
      <c r="AY1223" t="s">
        <v>18303</v>
      </c>
      <c r="AZ1223" t="s">
        <v>18304</v>
      </c>
      <c r="BA1223" t="s">
        <v>6930</v>
      </c>
      <c r="BB1223" t="s">
        <v>11455</v>
      </c>
      <c r="BD1223" t="s">
        <v>72</v>
      </c>
      <c r="BG1223" t="s">
        <v>18305</v>
      </c>
    </row>
    <row r="1224" spans="1:59" x14ac:dyDescent="0.2">
      <c r="A1224" s="1">
        <v>42618.941759259258</v>
      </c>
      <c r="B1224" t="s">
        <v>1862</v>
      </c>
      <c r="C1224" t="s">
        <v>18306</v>
      </c>
      <c r="D1224" t="e">
        <f>VLOOKUP(deactivate_assem[[#This Row],[Full Name]],assembly_staff_import[],1,0)</f>
        <v>#N/A</v>
      </c>
      <c r="L1224" t="s">
        <v>11740</v>
      </c>
      <c r="M1224" t="s">
        <v>18307</v>
      </c>
      <c r="N1224" t="s">
        <v>63</v>
      </c>
      <c r="V1224" t="s">
        <v>15666</v>
      </c>
      <c r="AH1224" t="s">
        <v>65</v>
      </c>
      <c r="AI1224" t="s">
        <v>10913</v>
      </c>
      <c r="AL1224" t="s">
        <v>67</v>
      </c>
      <c r="AY1224" t="s">
        <v>18308</v>
      </c>
      <c r="AZ1224" t="s">
        <v>3873</v>
      </c>
      <c r="BA1224" t="s">
        <v>18309</v>
      </c>
      <c r="BB1224" t="s">
        <v>426</v>
      </c>
      <c r="BD1224" t="s">
        <v>72</v>
      </c>
      <c r="BG1224" t="s">
        <v>18310</v>
      </c>
    </row>
    <row r="1225" spans="1:59" x14ac:dyDescent="0.2">
      <c r="A1225" s="1">
        <v>42618.941759259258</v>
      </c>
      <c r="B1225" t="s">
        <v>1862</v>
      </c>
      <c r="C1225" t="s">
        <v>18311</v>
      </c>
      <c r="D1225" t="str">
        <f>VLOOKUP(deactivate_assem[[#This Row],[Full Name]],assembly_staff_import[],1,0)</f>
        <v>Jesse J Crescent</v>
      </c>
      <c r="M1225" t="s">
        <v>11348</v>
      </c>
      <c r="T1225" t="s">
        <v>18312</v>
      </c>
      <c r="V1225" t="s">
        <v>18313</v>
      </c>
      <c r="AH1225" t="s">
        <v>65</v>
      </c>
      <c r="AI1225" t="s">
        <v>10913</v>
      </c>
      <c r="AL1225" t="s">
        <v>1237</v>
      </c>
      <c r="AY1225" t="s">
        <v>18314</v>
      </c>
      <c r="AZ1225" t="s">
        <v>18315</v>
      </c>
      <c r="BA1225" t="s">
        <v>18316</v>
      </c>
      <c r="BB1225" t="s">
        <v>17163</v>
      </c>
      <c r="BD1225" t="s">
        <v>72</v>
      </c>
      <c r="BG1225" t="s">
        <v>18317</v>
      </c>
    </row>
    <row r="1226" spans="1:59" x14ac:dyDescent="0.2">
      <c r="A1226" s="1">
        <v>42618.941759259258</v>
      </c>
      <c r="B1226" t="s">
        <v>1862</v>
      </c>
      <c r="C1226" t="s">
        <v>18318</v>
      </c>
      <c r="D1226" t="str">
        <f>VLOOKUP(deactivate_assem[[#This Row],[Full Name]],assembly_staff_import[],1,0)</f>
        <v>Lynette J Hameister</v>
      </c>
      <c r="L1226" t="s">
        <v>11909</v>
      </c>
      <c r="M1226" t="s">
        <v>11910</v>
      </c>
      <c r="N1226" t="s">
        <v>63</v>
      </c>
      <c r="T1226" t="s">
        <v>18319</v>
      </c>
      <c r="V1226" t="s">
        <v>18242</v>
      </c>
      <c r="AH1226" t="s">
        <v>65</v>
      </c>
      <c r="AI1226" t="s">
        <v>10913</v>
      </c>
      <c r="AL1226" t="s">
        <v>67</v>
      </c>
      <c r="AY1226" t="s">
        <v>18320</v>
      </c>
      <c r="AZ1226" t="s">
        <v>18321</v>
      </c>
      <c r="BA1226" t="s">
        <v>18322</v>
      </c>
      <c r="BB1226" t="s">
        <v>2271</v>
      </c>
      <c r="BD1226" t="s">
        <v>72</v>
      </c>
      <c r="BG1226" t="s">
        <v>18323</v>
      </c>
    </row>
    <row r="1227" spans="1:59" x14ac:dyDescent="0.2">
      <c r="A1227" s="1">
        <v>42618.941759259258</v>
      </c>
      <c r="B1227" t="s">
        <v>1862</v>
      </c>
      <c r="C1227" t="s">
        <v>18324</v>
      </c>
      <c r="D1227" t="str">
        <f>VLOOKUP(deactivate_assem[[#This Row],[Full Name]],assembly_staff_import[],1,0)</f>
        <v>Marcus A Salgado</v>
      </c>
      <c r="M1227" t="s">
        <v>11934</v>
      </c>
      <c r="T1227" t="s">
        <v>18325</v>
      </c>
      <c r="V1227" t="s">
        <v>18326</v>
      </c>
      <c r="AH1227" t="s">
        <v>65</v>
      </c>
      <c r="AI1227" t="s">
        <v>10913</v>
      </c>
      <c r="AL1227" t="s">
        <v>1237</v>
      </c>
      <c r="AY1227" t="s">
        <v>18327</v>
      </c>
      <c r="AZ1227" t="s">
        <v>18328</v>
      </c>
      <c r="BA1227" t="s">
        <v>5740</v>
      </c>
      <c r="BB1227" t="s">
        <v>18329</v>
      </c>
      <c r="BD1227" t="s">
        <v>72</v>
      </c>
      <c r="BG1227" t="s">
        <v>18330</v>
      </c>
    </row>
    <row r="1228" spans="1:59" x14ac:dyDescent="0.2">
      <c r="A1228" s="1">
        <v>42618.941747685189</v>
      </c>
      <c r="B1228" t="s">
        <v>1862</v>
      </c>
      <c r="C1228" t="s">
        <v>18331</v>
      </c>
      <c r="D1228" t="str">
        <f>VLOOKUP(deactivate_assem[[#This Row],[Full Name]],assembly_staff_import[],1,0)</f>
        <v>James L Corsey</v>
      </c>
      <c r="M1228" t="s">
        <v>11348</v>
      </c>
      <c r="T1228" t="s">
        <v>18332</v>
      </c>
      <c r="V1228" t="s">
        <v>18333</v>
      </c>
      <c r="AH1228" t="s">
        <v>65</v>
      </c>
      <c r="AI1228" t="s">
        <v>10913</v>
      </c>
      <c r="AL1228" t="s">
        <v>1237</v>
      </c>
      <c r="AY1228" t="s">
        <v>18334</v>
      </c>
      <c r="AZ1228" t="s">
        <v>18335</v>
      </c>
      <c r="BA1228" t="s">
        <v>18336</v>
      </c>
      <c r="BB1228" t="s">
        <v>13115</v>
      </c>
      <c r="BD1228" t="s">
        <v>72</v>
      </c>
      <c r="BG1228" t="s">
        <v>18337</v>
      </c>
    </row>
    <row r="1229" spans="1:59" x14ac:dyDescent="0.2">
      <c r="A1229" s="1">
        <v>42618.941747685189</v>
      </c>
      <c r="B1229" t="s">
        <v>1862</v>
      </c>
      <c r="C1229" t="s">
        <v>18338</v>
      </c>
      <c r="D1229" t="e">
        <f>VLOOKUP(deactivate_assem[[#This Row],[Full Name]],assembly_staff_import[],1,0)</f>
        <v>#N/A</v>
      </c>
      <c r="L1229" t="s">
        <v>11917</v>
      </c>
      <c r="M1229" t="s">
        <v>18339</v>
      </c>
      <c r="N1229" t="s">
        <v>63</v>
      </c>
      <c r="V1229" t="s">
        <v>16209</v>
      </c>
      <c r="AH1229" t="s">
        <v>65</v>
      </c>
      <c r="AI1229" t="s">
        <v>10913</v>
      </c>
      <c r="AL1229" t="s">
        <v>67</v>
      </c>
      <c r="AM1229" t="s">
        <v>68</v>
      </c>
      <c r="AY1229" t="s">
        <v>18340</v>
      </c>
      <c r="AZ1229" t="s">
        <v>14043</v>
      </c>
      <c r="BA1229" t="s">
        <v>18341</v>
      </c>
      <c r="BB1229" t="s">
        <v>236</v>
      </c>
      <c r="BD1229" t="s">
        <v>72</v>
      </c>
      <c r="BG1229" t="s">
        <v>18342</v>
      </c>
    </row>
    <row r="1230" spans="1:59" x14ac:dyDescent="0.2">
      <c r="A1230" s="1">
        <v>42618.941747685189</v>
      </c>
      <c r="B1230" t="s">
        <v>1862</v>
      </c>
      <c r="C1230" t="s">
        <v>18343</v>
      </c>
      <c r="D1230" t="str">
        <f>VLOOKUP(deactivate_assem[[#This Row],[Full Name]],assembly_staff_import[],1,0)</f>
        <v>Michael Giardina</v>
      </c>
      <c r="L1230" t="s">
        <v>13080</v>
      </c>
      <c r="M1230" t="s">
        <v>13081</v>
      </c>
      <c r="N1230" t="s">
        <v>63</v>
      </c>
      <c r="T1230" t="s">
        <v>18344</v>
      </c>
      <c r="V1230" t="s">
        <v>18345</v>
      </c>
      <c r="AH1230" t="s">
        <v>65</v>
      </c>
      <c r="AI1230" t="s">
        <v>10913</v>
      </c>
      <c r="AL1230" t="s">
        <v>67</v>
      </c>
      <c r="AY1230" t="s">
        <v>18346</v>
      </c>
      <c r="AZ1230" t="s">
        <v>3705</v>
      </c>
      <c r="BA1230" t="s">
        <v>18347</v>
      </c>
      <c r="BB1230" t="s">
        <v>11316</v>
      </c>
      <c r="BD1230" t="s">
        <v>72</v>
      </c>
      <c r="BG1230" t="s">
        <v>18348</v>
      </c>
    </row>
    <row r="1231" spans="1:59" x14ac:dyDescent="0.2">
      <c r="A1231" s="1">
        <v>42618.941747685189</v>
      </c>
      <c r="B1231" t="s">
        <v>1862</v>
      </c>
      <c r="C1231" t="s">
        <v>18349</v>
      </c>
      <c r="D1231" t="e">
        <f>VLOOKUP(deactivate_assem[[#This Row],[Full Name]],assembly_staff_import[],1,0)</f>
        <v>#N/A</v>
      </c>
      <c r="M1231" t="s">
        <v>11934</v>
      </c>
      <c r="V1231" t="s">
        <v>18152</v>
      </c>
      <c r="AH1231" t="s">
        <v>65</v>
      </c>
      <c r="AI1231" t="s">
        <v>10913</v>
      </c>
      <c r="AL1231" t="s">
        <v>1237</v>
      </c>
      <c r="AY1231" t="s">
        <v>18350</v>
      </c>
      <c r="AZ1231" t="s">
        <v>18351</v>
      </c>
      <c r="BA1231" t="s">
        <v>18352</v>
      </c>
      <c r="BB1231" t="s">
        <v>11400</v>
      </c>
      <c r="BD1231" t="s">
        <v>72</v>
      </c>
      <c r="BG1231" t="s">
        <v>18353</v>
      </c>
    </row>
    <row r="1232" spans="1:59" x14ac:dyDescent="0.2">
      <c r="A1232" s="1">
        <v>42618.941747685189</v>
      </c>
      <c r="B1232" t="s">
        <v>1862</v>
      </c>
      <c r="C1232" t="s">
        <v>18354</v>
      </c>
      <c r="D1232" t="e">
        <f>VLOOKUP(deactivate_assem[[#This Row],[Full Name]],assembly_staff_import[],1,0)</f>
        <v>#N/A</v>
      </c>
      <c r="L1232" t="s">
        <v>11917</v>
      </c>
      <c r="M1232" t="s">
        <v>18339</v>
      </c>
      <c r="N1232" t="s">
        <v>168</v>
      </c>
      <c r="V1232" t="s">
        <v>18355</v>
      </c>
      <c r="AH1232" t="s">
        <v>65</v>
      </c>
      <c r="AI1232" t="s">
        <v>10913</v>
      </c>
      <c r="AL1232" t="s">
        <v>67</v>
      </c>
      <c r="AY1232" t="s">
        <v>18356</v>
      </c>
      <c r="AZ1232" t="s">
        <v>18357</v>
      </c>
      <c r="BA1232" t="s">
        <v>14888</v>
      </c>
      <c r="BB1232" t="s">
        <v>11033</v>
      </c>
      <c r="BD1232" t="s">
        <v>72</v>
      </c>
      <c r="BG1232" t="s">
        <v>18358</v>
      </c>
    </row>
    <row r="1233" spans="1:59" x14ac:dyDescent="0.2">
      <c r="A1233" s="1">
        <v>42618.941747685189</v>
      </c>
      <c r="B1233" t="s">
        <v>1862</v>
      </c>
      <c r="C1233" t="s">
        <v>18359</v>
      </c>
      <c r="D1233" t="str">
        <f>VLOOKUP(deactivate_assem[[#This Row],[Full Name]],assembly_staff_import[],1,0)</f>
        <v>Steven Corley</v>
      </c>
      <c r="M1233" t="s">
        <v>11348</v>
      </c>
      <c r="T1233" t="s">
        <v>18360</v>
      </c>
      <c r="V1233" t="s">
        <v>18361</v>
      </c>
      <c r="AH1233" t="s">
        <v>65</v>
      </c>
      <c r="AI1233" t="s">
        <v>10913</v>
      </c>
      <c r="AL1233" t="s">
        <v>1237</v>
      </c>
      <c r="AY1233" t="s">
        <v>18362</v>
      </c>
      <c r="AZ1233" t="s">
        <v>18363</v>
      </c>
      <c r="BA1233" t="s">
        <v>18364</v>
      </c>
      <c r="BB1233" t="s">
        <v>11352</v>
      </c>
      <c r="BD1233" t="s">
        <v>72</v>
      </c>
      <c r="BG1233" t="s">
        <v>18365</v>
      </c>
    </row>
    <row r="1234" spans="1:59" x14ac:dyDescent="0.2">
      <c r="A1234" s="1">
        <v>42618.941736111112</v>
      </c>
      <c r="B1234" t="s">
        <v>1862</v>
      </c>
      <c r="C1234" t="s">
        <v>18366</v>
      </c>
      <c r="D1234" t="e">
        <f>VLOOKUP(deactivate_assem[[#This Row],[Full Name]],assembly_staff_import[],1,0)</f>
        <v>#N/A</v>
      </c>
      <c r="M1234" t="s">
        <v>11934</v>
      </c>
      <c r="V1234" t="s">
        <v>18123</v>
      </c>
      <c r="AH1234" t="s">
        <v>65</v>
      </c>
      <c r="AI1234" t="s">
        <v>10913</v>
      </c>
      <c r="AL1234" t="s">
        <v>1237</v>
      </c>
      <c r="AY1234" t="s">
        <v>18367</v>
      </c>
      <c r="AZ1234" t="s">
        <v>4734</v>
      </c>
      <c r="BA1234" t="s">
        <v>18368</v>
      </c>
      <c r="BB1234" t="s">
        <v>11249</v>
      </c>
      <c r="BD1234" t="s">
        <v>72</v>
      </c>
      <c r="BG1234" t="s">
        <v>18369</v>
      </c>
    </row>
    <row r="1235" spans="1:59" x14ac:dyDescent="0.2">
      <c r="A1235" s="1">
        <v>42618.941736111112</v>
      </c>
      <c r="B1235" t="s">
        <v>1862</v>
      </c>
      <c r="C1235" t="s">
        <v>18370</v>
      </c>
      <c r="D1235" t="str">
        <f>VLOOKUP(deactivate_assem[[#This Row],[Full Name]],assembly_staff_import[],1,0)</f>
        <v>Lauriston J Chattoo</v>
      </c>
      <c r="M1235" t="s">
        <v>11348</v>
      </c>
      <c r="T1235" t="s">
        <v>18371</v>
      </c>
      <c r="V1235" t="s">
        <v>16679</v>
      </c>
      <c r="AH1235" t="s">
        <v>65</v>
      </c>
      <c r="AI1235" t="s">
        <v>10913</v>
      </c>
      <c r="AL1235" t="s">
        <v>1237</v>
      </c>
      <c r="AY1235" t="s">
        <v>18372</v>
      </c>
      <c r="AZ1235" t="s">
        <v>18373</v>
      </c>
      <c r="BA1235" t="s">
        <v>18374</v>
      </c>
      <c r="BB1235" t="s">
        <v>18375</v>
      </c>
      <c r="BD1235" t="s">
        <v>72</v>
      </c>
      <c r="BG1235" t="s">
        <v>18376</v>
      </c>
    </row>
    <row r="1236" spans="1:59" x14ac:dyDescent="0.2">
      <c r="A1236" s="1">
        <v>42618.941724537042</v>
      </c>
      <c r="B1236" t="s">
        <v>1862</v>
      </c>
      <c r="C1236" t="s">
        <v>18377</v>
      </c>
      <c r="D1236" t="e">
        <f>VLOOKUP(deactivate_assem[[#This Row],[Full Name]],assembly_staff_import[],1,0)</f>
        <v>#N/A</v>
      </c>
      <c r="L1236" t="s">
        <v>11102</v>
      </c>
      <c r="M1236" t="s">
        <v>18378</v>
      </c>
      <c r="N1236" t="s">
        <v>63</v>
      </c>
      <c r="V1236" t="s">
        <v>18379</v>
      </c>
      <c r="AH1236" t="s">
        <v>65</v>
      </c>
      <c r="AI1236" t="s">
        <v>10913</v>
      </c>
      <c r="AL1236" t="s">
        <v>67</v>
      </c>
      <c r="AY1236" t="s">
        <v>18380</v>
      </c>
      <c r="AZ1236" t="s">
        <v>18381</v>
      </c>
      <c r="BA1236" t="s">
        <v>18382</v>
      </c>
      <c r="BB1236" t="s">
        <v>11033</v>
      </c>
      <c r="BD1236" t="s">
        <v>72</v>
      </c>
      <c r="BG1236" t="s">
        <v>18383</v>
      </c>
    </row>
    <row r="1237" spans="1:59" x14ac:dyDescent="0.2">
      <c r="A1237" s="1">
        <v>42618.941724537042</v>
      </c>
      <c r="B1237" t="s">
        <v>1862</v>
      </c>
      <c r="C1237" t="s">
        <v>18384</v>
      </c>
      <c r="D1237" t="str">
        <f>VLOOKUP(deactivate_assem[[#This Row],[Full Name]],assembly_staff_import[],1,0)</f>
        <v>Christopher L Cacciotti</v>
      </c>
      <c r="M1237" t="s">
        <v>11348</v>
      </c>
      <c r="T1237" t="s">
        <v>18385</v>
      </c>
      <c r="V1237" t="s">
        <v>16679</v>
      </c>
      <c r="AH1237" t="s">
        <v>65</v>
      </c>
      <c r="AI1237" t="s">
        <v>10913</v>
      </c>
      <c r="AL1237" t="s">
        <v>1237</v>
      </c>
      <c r="AY1237" t="s">
        <v>18386</v>
      </c>
      <c r="AZ1237" t="s">
        <v>18387</v>
      </c>
      <c r="BA1237" t="s">
        <v>18388</v>
      </c>
      <c r="BB1237" t="s">
        <v>18389</v>
      </c>
      <c r="BD1237" t="s">
        <v>72</v>
      </c>
      <c r="BG1237" t="s">
        <v>18390</v>
      </c>
    </row>
    <row r="1238" spans="1:59" x14ac:dyDescent="0.2">
      <c r="A1238" s="1">
        <v>42618.941724537042</v>
      </c>
      <c r="B1238" t="s">
        <v>1862</v>
      </c>
      <c r="C1238" t="s">
        <v>18391</v>
      </c>
      <c r="D1238" t="e">
        <f>VLOOKUP(deactivate_assem[[#This Row],[Full Name]],assembly_staff_import[],1,0)</f>
        <v>#N/A</v>
      </c>
      <c r="M1238" t="s">
        <v>11934</v>
      </c>
      <c r="V1238" t="s">
        <v>18392</v>
      </c>
      <c r="AH1238" t="s">
        <v>65</v>
      </c>
      <c r="AI1238" t="s">
        <v>10913</v>
      </c>
      <c r="AL1238" t="s">
        <v>1237</v>
      </c>
      <c r="AY1238" t="s">
        <v>18393</v>
      </c>
      <c r="AZ1238" t="s">
        <v>2678</v>
      </c>
      <c r="BA1238" t="s">
        <v>18394</v>
      </c>
      <c r="BB1238" t="s">
        <v>11249</v>
      </c>
      <c r="BD1238" t="s">
        <v>72</v>
      </c>
      <c r="BG1238" t="s">
        <v>18395</v>
      </c>
    </row>
    <row r="1239" spans="1:59" x14ac:dyDescent="0.2">
      <c r="A1239" s="1">
        <v>42618.941724537042</v>
      </c>
      <c r="B1239" t="s">
        <v>1862</v>
      </c>
      <c r="C1239" t="s">
        <v>18396</v>
      </c>
      <c r="D1239" t="str">
        <f>VLOOKUP(deactivate_assem[[#This Row],[Full Name]],assembly_staff_import[],1,0)</f>
        <v>Nancy M Moccia</v>
      </c>
      <c r="L1239" t="s">
        <v>16239</v>
      </c>
      <c r="M1239" t="s">
        <v>16557</v>
      </c>
      <c r="N1239" t="s">
        <v>63</v>
      </c>
      <c r="T1239" t="s">
        <v>18397</v>
      </c>
      <c r="V1239" t="s">
        <v>16241</v>
      </c>
      <c r="AH1239" t="s">
        <v>65</v>
      </c>
      <c r="AI1239" t="s">
        <v>10913</v>
      </c>
      <c r="AL1239" t="s">
        <v>67</v>
      </c>
      <c r="AY1239" t="s">
        <v>18398</v>
      </c>
      <c r="AZ1239" t="s">
        <v>18399</v>
      </c>
      <c r="BA1239" t="s">
        <v>18400</v>
      </c>
      <c r="BB1239" t="s">
        <v>10955</v>
      </c>
      <c r="BD1239" t="s">
        <v>72</v>
      </c>
      <c r="BG1239" t="s">
        <v>18401</v>
      </c>
    </row>
    <row r="1240" spans="1:59" x14ac:dyDescent="0.2">
      <c r="A1240" s="1">
        <v>42618.941724537042</v>
      </c>
      <c r="B1240" t="s">
        <v>1862</v>
      </c>
      <c r="C1240" t="s">
        <v>18402</v>
      </c>
      <c r="D1240" t="str">
        <f>VLOOKUP(deactivate_assem[[#This Row],[Full Name]],assembly_staff_import[],1,0)</f>
        <v>Elizabeth M Cope</v>
      </c>
      <c r="L1240" t="s">
        <v>12767</v>
      </c>
      <c r="M1240" t="s">
        <v>12768</v>
      </c>
      <c r="N1240" t="s">
        <v>168</v>
      </c>
      <c r="T1240" t="s">
        <v>18403</v>
      </c>
      <c r="V1240" t="s">
        <v>18152</v>
      </c>
      <c r="AH1240" t="s">
        <v>65</v>
      </c>
      <c r="AI1240" t="s">
        <v>10913</v>
      </c>
      <c r="AL1240" t="s">
        <v>67</v>
      </c>
      <c r="AY1240" t="s">
        <v>18404</v>
      </c>
      <c r="AZ1240" t="s">
        <v>2163</v>
      </c>
      <c r="BA1240" t="s">
        <v>18405</v>
      </c>
      <c r="BB1240" t="s">
        <v>12892</v>
      </c>
      <c r="BD1240" t="s">
        <v>72</v>
      </c>
      <c r="BG1240" t="s">
        <v>18406</v>
      </c>
    </row>
    <row r="1241" spans="1:59" x14ac:dyDescent="0.2">
      <c r="A1241" s="1">
        <v>42618.941712962973</v>
      </c>
      <c r="B1241" t="s">
        <v>1862</v>
      </c>
      <c r="C1241" t="s">
        <v>18407</v>
      </c>
      <c r="D1241" t="e">
        <f>VLOOKUP(deactivate_assem[[#This Row],[Full Name]],assembly_staff_import[],1,0)</f>
        <v>#N/A</v>
      </c>
      <c r="M1241" t="s">
        <v>8169</v>
      </c>
      <c r="V1241" t="s">
        <v>17470</v>
      </c>
      <c r="AH1241" t="s">
        <v>65</v>
      </c>
      <c r="AI1241" t="s">
        <v>10913</v>
      </c>
      <c r="AL1241" t="s">
        <v>1237</v>
      </c>
      <c r="AY1241" t="s">
        <v>18408</v>
      </c>
      <c r="AZ1241" t="s">
        <v>18409</v>
      </c>
      <c r="BA1241" t="s">
        <v>18410</v>
      </c>
      <c r="BB1241" t="s">
        <v>714</v>
      </c>
      <c r="BD1241" t="s">
        <v>72</v>
      </c>
      <c r="BG1241" t="s">
        <v>18411</v>
      </c>
    </row>
    <row r="1242" spans="1:59" x14ac:dyDescent="0.2">
      <c r="A1242" s="1">
        <v>42618.941712962973</v>
      </c>
      <c r="B1242" t="s">
        <v>1862</v>
      </c>
      <c r="C1242" t="s">
        <v>18412</v>
      </c>
      <c r="D1242" t="str">
        <f>VLOOKUP(deactivate_assem[[#This Row],[Full Name]],assembly_staff_import[],1,0)</f>
        <v>Danielle A Losowski</v>
      </c>
      <c r="L1242" t="s">
        <v>16239</v>
      </c>
      <c r="M1242" t="s">
        <v>16557</v>
      </c>
      <c r="N1242" t="s">
        <v>168</v>
      </c>
      <c r="T1242" t="s">
        <v>18413</v>
      </c>
      <c r="V1242" t="s">
        <v>18414</v>
      </c>
      <c r="AH1242" t="s">
        <v>65</v>
      </c>
      <c r="AI1242" t="s">
        <v>10913</v>
      </c>
      <c r="AL1242" t="s">
        <v>67</v>
      </c>
      <c r="AY1242" t="s">
        <v>18415</v>
      </c>
      <c r="AZ1242" t="s">
        <v>18416</v>
      </c>
      <c r="BA1242" t="s">
        <v>18417</v>
      </c>
      <c r="BB1242" t="s">
        <v>10955</v>
      </c>
      <c r="BD1242" t="s">
        <v>72</v>
      </c>
      <c r="BG1242" t="s">
        <v>18418</v>
      </c>
    </row>
    <row r="1243" spans="1:59" x14ac:dyDescent="0.2">
      <c r="A1243" s="1">
        <v>42618.941712962973</v>
      </c>
      <c r="B1243" t="s">
        <v>1862</v>
      </c>
      <c r="C1243" t="s">
        <v>18419</v>
      </c>
      <c r="D1243" t="str">
        <f>VLOOKUP(deactivate_assem[[#This Row],[Full Name]],assembly_staff_import[],1,0)</f>
        <v>Paula D Cherry</v>
      </c>
      <c r="M1243" t="s">
        <v>12003</v>
      </c>
      <c r="T1243" t="s">
        <v>18420</v>
      </c>
      <c r="V1243" t="s">
        <v>17774</v>
      </c>
      <c r="AH1243" t="s">
        <v>65</v>
      </c>
      <c r="AI1243" t="s">
        <v>10913</v>
      </c>
      <c r="AL1243" t="s">
        <v>1237</v>
      </c>
      <c r="AY1243" t="s">
        <v>18421</v>
      </c>
      <c r="AZ1243" t="s">
        <v>18422</v>
      </c>
      <c r="BA1243" t="s">
        <v>5557</v>
      </c>
      <c r="BB1243" t="s">
        <v>18423</v>
      </c>
      <c r="BD1243" t="s">
        <v>72</v>
      </c>
      <c r="BG1243" t="s">
        <v>18424</v>
      </c>
    </row>
    <row r="1244" spans="1:59" x14ac:dyDescent="0.2">
      <c r="A1244" s="1">
        <v>42618.941712962973</v>
      </c>
      <c r="B1244" t="s">
        <v>1862</v>
      </c>
      <c r="C1244" t="s">
        <v>18425</v>
      </c>
      <c r="D1244" t="str">
        <f>VLOOKUP(deactivate_assem[[#This Row],[Full Name]],assembly_staff_import[],1,0)</f>
        <v>Sean C O'Keefe</v>
      </c>
      <c r="M1244" t="s">
        <v>8169</v>
      </c>
      <c r="T1244" t="s">
        <v>18426</v>
      </c>
      <c r="V1244" t="s">
        <v>17593</v>
      </c>
      <c r="AH1244" t="s">
        <v>65</v>
      </c>
      <c r="AI1244" t="s">
        <v>10913</v>
      </c>
      <c r="AL1244" t="s">
        <v>1237</v>
      </c>
      <c r="AY1244" t="s">
        <v>18427</v>
      </c>
      <c r="AZ1244" t="s">
        <v>18428</v>
      </c>
      <c r="BA1244" t="s">
        <v>79</v>
      </c>
      <c r="BB1244" t="s">
        <v>17623</v>
      </c>
      <c r="BD1244" t="s">
        <v>72</v>
      </c>
      <c r="BG1244" t="s">
        <v>18429</v>
      </c>
    </row>
    <row r="1245" spans="1:59" x14ac:dyDescent="0.2">
      <c r="A1245" s="1">
        <v>42618.941712962973</v>
      </c>
      <c r="B1245" t="s">
        <v>1862</v>
      </c>
      <c r="C1245" t="s">
        <v>18430</v>
      </c>
      <c r="D1245" t="str">
        <f>VLOOKUP(deactivate_assem[[#This Row],[Full Name]],assembly_staff_import[],1,0)</f>
        <v>Jevonni L Brooks</v>
      </c>
      <c r="E1245" t="s">
        <v>18431</v>
      </c>
      <c r="M1245" t="s">
        <v>11934</v>
      </c>
      <c r="T1245" t="s">
        <v>18432</v>
      </c>
      <c r="V1245" t="s">
        <v>14308</v>
      </c>
      <c r="AH1245" t="s">
        <v>65</v>
      </c>
      <c r="AI1245" t="s">
        <v>10913</v>
      </c>
      <c r="AL1245" t="s">
        <v>1237</v>
      </c>
      <c r="AM1245" t="s">
        <v>68</v>
      </c>
      <c r="AY1245" t="s">
        <v>18433</v>
      </c>
      <c r="AZ1245" t="s">
        <v>18434</v>
      </c>
      <c r="BA1245" t="s">
        <v>11166</v>
      </c>
      <c r="BB1245" t="s">
        <v>236</v>
      </c>
      <c r="BD1245" t="s">
        <v>72</v>
      </c>
      <c r="BG1245" t="s">
        <v>18435</v>
      </c>
    </row>
    <row r="1246" spans="1:59" x14ac:dyDescent="0.2">
      <c r="A1246" s="1">
        <v>42618.941701388889</v>
      </c>
      <c r="B1246" t="s">
        <v>1862</v>
      </c>
      <c r="C1246" t="s">
        <v>18436</v>
      </c>
      <c r="D1246" t="str">
        <f>VLOOKUP(deactivate_assem[[#This Row],[Full Name]],assembly_staff_import[],1,0)</f>
        <v>Barbara L Jaffe</v>
      </c>
      <c r="L1246" t="s">
        <v>14075</v>
      </c>
      <c r="M1246" t="s">
        <v>14076</v>
      </c>
      <c r="N1246" t="s">
        <v>63</v>
      </c>
      <c r="T1246" t="s">
        <v>18437</v>
      </c>
      <c r="V1246" t="s">
        <v>16786</v>
      </c>
      <c r="AH1246" t="s">
        <v>65</v>
      </c>
      <c r="AI1246" t="s">
        <v>10913</v>
      </c>
      <c r="AL1246" t="s">
        <v>67</v>
      </c>
      <c r="AY1246" t="s">
        <v>18438</v>
      </c>
      <c r="AZ1246" t="s">
        <v>18439</v>
      </c>
      <c r="BA1246" t="s">
        <v>18440</v>
      </c>
      <c r="BB1246" t="s">
        <v>10955</v>
      </c>
      <c r="BD1246" t="s">
        <v>72</v>
      </c>
      <c r="BG1246" t="s">
        <v>18441</v>
      </c>
    </row>
    <row r="1247" spans="1:59" x14ac:dyDescent="0.2">
      <c r="A1247" s="1">
        <v>42618.941701388889</v>
      </c>
      <c r="B1247" t="s">
        <v>1862</v>
      </c>
      <c r="C1247" t="s">
        <v>18442</v>
      </c>
      <c r="D1247" t="str">
        <f>VLOOKUP(deactivate_assem[[#This Row],[Full Name]],assembly_staff_import[],1,0)</f>
        <v>Audra K Youngs</v>
      </c>
      <c r="M1247" t="s">
        <v>12928</v>
      </c>
      <c r="T1247" t="s">
        <v>18443</v>
      </c>
      <c r="V1247" t="s">
        <v>18444</v>
      </c>
      <c r="AH1247" t="s">
        <v>65</v>
      </c>
      <c r="AI1247" t="s">
        <v>10913</v>
      </c>
      <c r="AL1247" t="s">
        <v>1237</v>
      </c>
      <c r="AY1247" t="s">
        <v>18445</v>
      </c>
      <c r="AZ1247" t="s">
        <v>18446</v>
      </c>
      <c r="BA1247" t="s">
        <v>18447</v>
      </c>
      <c r="BB1247" t="s">
        <v>18448</v>
      </c>
      <c r="BD1247" t="s">
        <v>72</v>
      </c>
      <c r="BG1247" t="s">
        <v>18449</v>
      </c>
    </row>
    <row r="1248" spans="1:59" x14ac:dyDescent="0.2">
      <c r="A1248" s="1">
        <v>42618.941701388889</v>
      </c>
      <c r="B1248" t="s">
        <v>1862</v>
      </c>
      <c r="C1248" t="s">
        <v>18450</v>
      </c>
      <c r="D1248" t="str">
        <f>VLOOKUP(deactivate_assem[[#This Row],[Full Name]],assembly_staff_import[],1,0)</f>
        <v>Lauren E O'Hare</v>
      </c>
      <c r="M1248" t="s">
        <v>8169</v>
      </c>
      <c r="T1248" t="s">
        <v>18451</v>
      </c>
      <c r="V1248" t="s">
        <v>17271</v>
      </c>
      <c r="AH1248" t="s">
        <v>65</v>
      </c>
      <c r="AI1248" t="s">
        <v>10913</v>
      </c>
      <c r="AL1248" t="s">
        <v>1237</v>
      </c>
      <c r="AY1248" t="s">
        <v>18452</v>
      </c>
      <c r="AZ1248" t="s">
        <v>1425</v>
      </c>
      <c r="BA1248" t="s">
        <v>18453</v>
      </c>
      <c r="BB1248" t="s">
        <v>18454</v>
      </c>
      <c r="BD1248" t="s">
        <v>72</v>
      </c>
      <c r="BG1248" t="s">
        <v>18455</v>
      </c>
    </row>
    <row r="1249" spans="1:59" x14ac:dyDescent="0.2">
      <c r="A1249" s="1">
        <v>42618.941701388889</v>
      </c>
      <c r="B1249" t="s">
        <v>1862</v>
      </c>
      <c r="C1249" t="s">
        <v>18456</v>
      </c>
      <c r="D1249" t="str">
        <f>VLOOKUP(deactivate_assem[[#This Row],[Full Name]],assembly_staff_import[],1,0)</f>
        <v>William C Rogers</v>
      </c>
      <c r="M1249" t="s">
        <v>12928</v>
      </c>
      <c r="T1249" t="s">
        <v>18457</v>
      </c>
      <c r="V1249" t="s">
        <v>18458</v>
      </c>
      <c r="AH1249" t="s">
        <v>65</v>
      </c>
      <c r="AI1249" t="s">
        <v>10913</v>
      </c>
      <c r="AL1249" t="s">
        <v>1237</v>
      </c>
      <c r="AY1249" t="s">
        <v>18459</v>
      </c>
      <c r="AZ1249" t="s">
        <v>5729</v>
      </c>
      <c r="BA1249" t="s">
        <v>18460</v>
      </c>
      <c r="BB1249" t="s">
        <v>1370</v>
      </c>
      <c r="BD1249" t="s">
        <v>72</v>
      </c>
      <c r="BG1249" t="s">
        <v>18461</v>
      </c>
    </row>
    <row r="1250" spans="1:59" x14ac:dyDescent="0.2">
      <c r="A1250" s="1">
        <v>42618.941701388889</v>
      </c>
      <c r="B1250" t="s">
        <v>1862</v>
      </c>
      <c r="C1250" t="s">
        <v>18462</v>
      </c>
      <c r="D1250" t="str">
        <f>VLOOKUP(deactivate_assem[[#This Row],[Full Name]],assembly_staff_import[],1,0)</f>
        <v>David T Gordon</v>
      </c>
      <c r="L1250" t="s">
        <v>14075</v>
      </c>
      <c r="M1250" t="s">
        <v>11236</v>
      </c>
      <c r="N1250" t="s">
        <v>168</v>
      </c>
      <c r="T1250" t="s">
        <v>13558</v>
      </c>
      <c r="V1250" t="s">
        <v>16983</v>
      </c>
      <c r="AH1250" t="s">
        <v>65</v>
      </c>
      <c r="AI1250" t="s">
        <v>10913</v>
      </c>
      <c r="AL1250" t="s">
        <v>1237</v>
      </c>
      <c r="AY1250" t="s">
        <v>18463</v>
      </c>
      <c r="AZ1250" t="s">
        <v>13494</v>
      </c>
      <c r="BA1250" t="s">
        <v>13560</v>
      </c>
      <c r="BB1250" t="s">
        <v>11482</v>
      </c>
      <c r="BD1250" t="s">
        <v>72</v>
      </c>
      <c r="BG1250" t="s">
        <v>18464</v>
      </c>
    </row>
    <row r="1251" spans="1:59" x14ac:dyDescent="0.2">
      <c r="A1251" s="1">
        <v>42618.941701388889</v>
      </c>
      <c r="B1251" t="s">
        <v>1862</v>
      </c>
      <c r="C1251" t="s">
        <v>18465</v>
      </c>
      <c r="D1251" t="str">
        <f>VLOOKUP(deactivate_assem[[#This Row],[Full Name]],assembly_staff_import[],1,0)</f>
        <v>Rose A Gabriel-Leandre</v>
      </c>
      <c r="L1251" t="s">
        <v>14661</v>
      </c>
      <c r="M1251" t="s">
        <v>14662</v>
      </c>
      <c r="N1251" t="s">
        <v>63</v>
      </c>
      <c r="T1251" t="s">
        <v>18466</v>
      </c>
      <c r="V1251" t="s">
        <v>14687</v>
      </c>
      <c r="AH1251" t="s">
        <v>65</v>
      </c>
      <c r="AI1251" t="s">
        <v>10913</v>
      </c>
      <c r="AL1251" t="s">
        <v>67</v>
      </c>
      <c r="AY1251" t="s">
        <v>18467</v>
      </c>
      <c r="AZ1251" t="s">
        <v>18468</v>
      </c>
      <c r="BA1251" t="s">
        <v>18469</v>
      </c>
      <c r="BB1251" t="s">
        <v>11972</v>
      </c>
      <c r="BD1251" t="s">
        <v>72</v>
      </c>
      <c r="BG1251" t="s">
        <v>18470</v>
      </c>
    </row>
    <row r="1252" spans="1:59" x14ac:dyDescent="0.2">
      <c r="A1252" s="1">
        <v>42618.941701388889</v>
      </c>
      <c r="B1252" t="s">
        <v>1862</v>
      </c>
      <c r="C1252" t="s">
        <v>18471</v>
      </c>
      <c r="D1252" t="e">
        <f>VLOOKUP(deactivate_assem[[#This Row],[Full Name]],assembly_staff_import[],1,0)</f>
        <v>#N/A</v>
      </c>
      <c r="M1252" t="s">
        <v>8169</v>
      </c>
      <c r="V1252" t="s">
        <v>17607</v>
      </c>
      <c r="AH1252" t="s">
        <v>65</v>
      </c>
      <c r="AI1252" t="s">
        <v>10913</v>
      </c>
      <c r="AL1252" t="s">
        <v>1237</v>
      </c>
      <c r="AY1252" t="s">
        <v>18472</v>
      </c>
      <c r="AZ1252" t="s">
        <v>18473</v>
      </c>
      <c r="BA1252" t="s">
        <v>18474</v>
      </c>
      <c r="BB1252" t="s">
        <v>18475</v>
      </c>
      <c r="BD1252" t="s">
        <v>72</v>
      </c>
      <c r="BG1252" t="s">
        <v>18476</v>
      </c>
    </row>
    <row r="1253" spans="1:59" x14ac:dyDescent="0.2">
      <c r="A1253" s="1">
        <v>42618.941689814812</v>
      </c>
      <c r="B1253" t="s">
        <v>1862</v>
      </c>
      <c r="C1253" t="s">
        <v>18477</v>
      </c>
      <c r="D1253" t="str">
        <f>VLOOKUP(deactivate_assem[[#This Row],[Full Name]],assembly_staff_import[],1,0)</f>
        <v>Angilena L Mauro</v>
      </c>
      <c r="M1253" t="s">
        <v>18478</v>
      </c>
      <c r="T1253" t="s">
        <v>18479</v>
      </c>
      <c r="V1253" t="s">
        <v>18480</v>
      </c>
      <c r="AH1253" t="s">
        <v>65</v>
      </c>
      <c r="AI1253" t="s">
        <v>10913</v>
      </c>
      <c r="AL1253" t="s">
        <v>1237</v>
      </c>
      <c r="AY1253" t="s">
        <v>18481</v>
      </c>
      <c r="AZ1253" t="s">
        <v>18482</v>
      </c>
      <c r="BA1253" t="s">
        <v>16821</v>
      </c>
      <c r="BB1253" t="s">
        <v>18483</v>
      </c>
      <c r="BD1253" t="s">
        <v>72</v>
      </c>
      <c r="BG1253" t="s">
        <v>18484</v>
      </c>
    </row>
    <row r="1254" spans="1:59" x14ac:dyDescent="0.2">
      <c r="A1254" s="1">
        <v>42618.941689814812</v>
      </c>
      <c r="B1254" t="s">
        <v>1862</v>
      </c>
      <c r="C1254" t="s">
        <v>18485</v>
      </c>
      <c r="D1254" t="str">
        <f>VLOOKUP(deactivate_assem[[#This Row],[Full Name]],assembly_staff_import[],1,0)</f>
        <v>Kevin T Czerwinski</v>
      </c>
      <c r="L1254" t="s">
        <v>14075</v>
      </c>
      <c r="M1254" t="s">
        <v>14076</v>
      </c>
      <c r="N1254" t="s">
        <v>63</v>
      </c>
      <c r="T1254" t="s">
        <v>18486</v>
      </c>
      <c r="V1254" t="s">
        <v>16786</v>
      </c>
      <c r="AH1254" t="s">
        <v>65</v>
      </c>
      <c r="AI1254" t="s">
        <v>10913</v>
      </c>
      <c r="AL1254" t="s">
        <v>67</v>
      </c>
      <c r="AY1254" t="s">
        <v>18487</v>
      </c>
      <c r="AZ1254" t="s">
        <v>4577</v>
      </c>
      <c r="BA1254" t="s">
        <v>18488</v>
      </c>
      <c r="BB1254" t="s">
        <v>11963</v>
      </c>
      <c r="BD1254" t="s">
        <v>72</v>
      </c>
      <c r="BG1254" t="s">
        <v>18489</v>
      </c>
    </row>
    <row r="1255" spans="1:59" x14ac:dyDescent="0.2">
      <c r="A1255" s="1">
        <v>42618.941689814812</v>
      </c>
      <c r="B1255" t="s">
        <v>1862</v>
      </c>
      <c r="C1255" t="s">
        <v>18490</v>
      </c>
      <c r="D1255" t="e">
        <f>VLOOKUP(deactivate_assem[[#This Row],[Full Name]],assembly_staff_import[],1,0)</f>
        <v>#N/A</v>
      </c>
      <c r="M1255" t="s">
        <v>8169</v>
      </c>
      <c r="V1255" t="s">
        <v>17593</v>
      </c>
      <c r="AH1255" t="s">
        <v>65</v>
      </c>
      <c r="AI1255" t="s">
        <v>10913</v>
      </c>
      <c r="AL1255" t="s">
        <v>1237</v>
      </c>
      <c r="AY1255" t="s">
        <v>18491</v>
      </c>
      <c r="AZ1255" t="s">
        <v>18492</v>
      </c>
      <c r="BA1255" t="s">
        <v>7070</v>
      </c>
      <c r="BB1255" t="s">
        <v>18493</v>
      </c>
      <c r="BD1255" t="s">
        <v>72</v>
      </c>
      <c r="BG1255" t="s">
        <v>18494</v>
      </c>
    </row>
    <row r="1256" spans="1:59" x14ac:dyDescent="0.2">
      <c r="A1256" s="1">
        <v>42618.941689814812</v>
      </c>
      <c r="B1256" t="s">
        <v>1862</v>
      </c>
      <c r="C1256" t="s">
        <v>18495</v>
      </c>
      <c r="D1256" t="str">
        <f>VLOOKUP(deactivate_assem[[#This Row],[Full Name]],assembly_staff_import[],1,0)</f>
        <v>Sharon L Grobe</v>
      </c>
      <c r="L1256" t="s">
        <v>13853</v>
      </c>
      <c r="M1256" t="s">
        <v>13854</v>
      </c>
      <c r="N1256" t="s">
        <v>168</v>
      </c>
      <c r="T1256" t="s">
        <v>18496</v>
      </c>
      <c r="V1256" t="s">
        <v>18497</v>
      </c>
      <c r="AH1256" t="s">
        <v>65</v>
      </c>
      <c r="AI1256" t="s">
        <v>10913</v>
      </c>
      <c r="AL1256" t="s">
        <v>67</v>
      </c>
      <c r="AM1256" t="s">
        <v>284</v>
      </c>
      <c r="AY1256" t="s">
        <v>18498</v>
      </c>
      <c r="AZ1256" t="s">
        <v>18499</v>
      </c>
      <c r="BA1256" t="s">
        <v>18500</v>
      </c>
      <c r="BB1256" t="s">
        <v>11681</v>
      </c>
      <c r="BD1256" t="s">
        <v>72</v>
      </c>
      <c r="BG1256" t="s">
        <v>18501</v>
      </c>
    </row>
    <row r="1257" spans="1:59" x14ac:dyDescent="0.2">
      <c r="A1257" s="1">
        <v>42618.941678240742</v>
      </c>
      <c r="B1257" t="s">
        <v>1862</v>
      </c>
      <c r="C1257" t="s">
        <v>18502</v>
      </c>
      <c r="D1257" t="e">
        <f>VLOOKUP(deactivate_assem[[#This Row],[Full Name]],assembly_staff_import[],1,0)</f>
        <v>#N/A</v>
      </c>
      <c r="M1257" t="s">
        <v>12928</v>
      </c>
      <c r="V1257" t="s">
        <v>18503</v>
      </c>
      <c r="AH1257" t="s">
        <v>65</v>
      </c>
      <c r="AI1257" t="s">
        <v>10913</v>
      </c>
      <c r="AL1257" t="s">
        <v>1237</v>
      </c>
      <c r="AY1257" t="s">
        <v>18504</v>
      </c>
      <c r="AZ1257" t="s">
        <v>18505</v>
      </c>
      <c r="BA1257" t="s">
        <v>18506</v>
      </c>
      <c r="BB1257" t="s">
        <v>18507</v>
      </c>
      <c r="BD1257" t="s">
        <v>72</v>
      </c>
      <c r="BG1257" t="s">
        <v>18508</v>
      </c>
    </row>
    <row r="1258" spans="1:59" x14ac:dyDescent="0.2">
      <c r="A1258" s="1">
        <v>42618.941678240742</v>
      </c>
      <c r="B1258" t="s">
        <v>1862</v>
      </c>
      <c r="C1258" t="s">
        <v>18509</v>
      </c>
      <c r="D1258" t="str">
        <f>VLOOKUP(deactivate_assem[[#This Row],[Full Name]],assembly_staff_import[],1,0)</f>
        <v>Barbara J Neal</v>
      </c>
      <c r="M1258" t="s">
        <v>8169</v>
      </c>
      <c r="T1258" t="s">
        <v>18510</v>
      </c>
      <c r="V1258" t="s">
        <v>18511</v>
      </c>
      <c r="AH1258" t="s">
        <v>65</v>
      </c>
      <c r="AI1258" t="s">
        <v>10913</v>
      </c>
      <c r="AL1258" t="s">
        <v>1237</v>
      </c>
      <c r="AY1258" t="s">
        <v>18512</v>
      </c>
      <c r="AZ1258" t="s">
        <v>6687</v>
      </c>
      <c r="BA1258" t="s">
        <v>18513</v>
      </c>
      <c r="BB1258" t="s">
        <v>17293</v>
      </c>
      <c r="BD1258" t="s">
        <v>72</v>
      </c>
      <c r="BG1258" t="s">
        <v>18514</v>
      </c>
    </row>
    <row r="1259" spans="1:59" x14ac:dyDescent="0.2">
      <c r="A1259" s="1">
        <v>42618.941678240742</v>
      </c>
      <c r="B1259" t="s">
        <v>1862</v>
      </c>
      <c r="C1259" t="s">
        <v>18515</v>
      </c>
      <c r="D1259" t="str">
        <f>VLOOKUP(deactivate_assem[[#This Row],[Full Name]],assembly_staff_import[],1,0)</f>
        <v>Misty S Ferguson</v>
      </c>
      <c r="M1259" t="s">
        <v>8169</v>
      </c>
      <c r="T1259" t="s">
        <v>18516</v>
      </c>
      <c r="V1259" t="s">
        <v>3154</v>
      </c>
      <c r="AH1259" t="s">
        <v>65</v>
      </c>
      <c r="AI1259" t="s">
        <v>10913</v>
      </c>
      <c r="AL1259" t="s">
        <v>1237</v>
      </c>
      <c r="AY1259" t="s">
        <v>18517</v>
      </c>
      <c r="AZ1259" t="s">
        <v>18518</v>
      </c>
      <c r="BA1259" t="s">
        <v>6845</v>
      </c>
      <c r="BB1259" t="s">
        <v>18519</v>
      </c>
      <c r="BD1259" t="s">
        <v>72</v>
      </c>
      <c r="BG1259" t="s">
        <v>18520</v>
      </c>
    </row>
    <row r="1260" spans="1:59" x14ac:dyDescent="0.2">
      <c r="A1260" s="1">
        <v>42618.941678240742</v>
      </c>
      <c r="B1260" t="s">
        <v>1862</v>
      </c>
      <c r="C1260" t="s">
        <v>18521</v>
      </c>
      <c r="D1260" t="str">
        <f>VLOOKUP(deactivate_assem[[#This Row],[Full Name]],assembly_staff_import[],1,0)</f>
        <v>Vincent C Argenziano</v>
      </c>
      <c r="L1260" t="s">
        <v>13853</v>
      </c>
      <c r="M1260" t="s">
        <v>13854</v>
      </c>
      <c r="N1260" t="s">
        <v>63</v>
      </c>
      <c r="T1260" t="s">
        <v>18522</v>
      </c>
      <c r="V1260" t="s">
        <v>14734</v>
      </c>
      <c r="AH1260" t="s">
        <v>65</v>
      </c>
      <c r="AI1260" t="s">
        <v>10913</v>
      </c>
      <c r="AL1260" t="s">
        <v>67</v>
      </c>
      <c r="AY1260" t="s">
        <v>18523</v>
      </c>
      <c r="AZ1260" t="s">
        <v>18524</v>
      </c>
      <c r="BA1260" t="s">
        <v>18525</v>
      </c>
      <c r="BB1260" t="s">
        <v>236</v>
      </c>
      <c r="BD1260" t="s">
        <v>72</v>
      </c>
      <c r="BG1260" t="s">
        <v>18526</v>
      </c>
    </row>
    <row r="1261" spans="1:59" x14ac:dyDescent="0.2">
      <c r="A1261" s="1">
        <v>42618.941678240742</v>
      </c>
      <c r="B1261" t="s">
        <v>1862</v>
      </c>
      <c r="C1261" t="s">
        <v>18527</v>
      </c>
      <c r="D1261" t="str">
        <f>VLOOKUP(deactivate_assem[[#This Row],[Full Name]],assembly_staff_import[],1,0)</f>
        <v>Kaitlyn E Carr</v>
      </c>
      <c r="M1261" t="s">
        <v>12928</v>
      </c>
      <c r="T1261" t="s">
        <v>18528</v>
      </c>
      <c r="V1261" t="s">
        <v>18529</v>
      </c>
      <c r="AH1261" t="s">
        <v>65</v>
      </c>
      <c r="AI1261" t="s">
        <v>10913</v>
      </c>
      <c r="AL1261" t="s">
        <v>1237</v>
      </c>
      <c r="AY1261" t="s">
        <v>18530</v>
      </c>
      <c r="AZ1261" t="s">
        <v>18531</v>
      </c>
      <c r="BA1261" t="s">
        <v>17917</v>
      </c>
      <c r="BB1261" t="s">
        <v>18532</v>
      </c>
      <c r="BD1261" t="s">
        <v>72</v>
      </c>
      <c r="BG1261" t="s">
        <v>18533</v>
      </c>
    </row>
    <row r="1262" spans="1:59" x14ac:dyDescent="0.2">
      <c r="A1262" s="1">
        <v>42618.941666666673</v>
      </c>
      <c r="B1262" t="s">
        <v>1862</v>
      </c>
      <c r="C1262" t="s">
        <v>18534</v>
      </c>
      <c r="D1262" t="str">
        <f>VLOOKUP(deactivate_assem[[#This Row],[Full Name]],assembly_staff_import[],1,0)</f>
        <v>Dervisa Mujanovic</v>
      </c>
      <c r="M1262" t="s">
        <v>8169</v>
      </c>
      <c r="T1262" t="s">
        <v>18535</v>
      </c>
      <c r="V1262" t="s">
        <v>18536</v>
      </c>
      <c r="AH1262" t="s">
        <v>65</v>
      </c>
      <c r="AI1262" t="s">
        <v>10913</v>
      </c>
      <c r="AL1262" t="s">
        <v>1237</v>
      </c>
      <c r="AY1262" t="s">
        <v>18537</v>
      </c>
      <c r="AZ1262" t="s">
        <v>18538</v>
      </c>
      <c r="BA1262" t="s">
        <v>18539</v>
      </c>
      <c r="BB1262" t="s">
        <v>17293</v>
      </c>
      <c r="BD1262" t="s">
        <v>72</v>
      </c>
      <c r="BG1262" t="s">
        <v>18540</v>
      </c>
    </row>
    <row r="1263" spans="1:59" x14ac:dyDescent="0.2">
      <c r="A1263" s="1">
        <v>42618.941666666673</v>
      </c>
      <c r="B1263" t="s">
        <v>1862</v>
      </c>
      <c r="C1263" t="s">
        <v>18541</v>
      </c>
      <c r="D1263" t="str">
        <f>VLOOKUP(deactivate_assem[[#This Row],[Full Name]],assembly_staff_import[],1,0)</f>
        <v>Jacqueline Ramos</v>
      </c>
      <c r="L1263" t="s">
        <v>15192</v>
      </c>
      <c r="M1263" t="s">
        <v>15193</v>
      </c>
      <c r="N1263" t="s">
        <v>63</v>
      </c>
      <c r="T1263" t="s">
        <v>18542</v>
      </c>
      <c r="V1263" t="s">
        <v>15195</v>
      </c>
      <c r="AH1263" t="s">
        <v>65</v>
      </c>
      <c r="AI1263" t="s">
        <v>10913</v>
      </c>
      <c r="AL1263" t="s">
        <v>67</v>
      </c>
      <c r="AY1263" t="s">
        <v>18543</v>
      </c>
      <c r="AZ1263" t="s">
        <v>7629</v>
      </c>
      <c r="BA1263" t="s">
        <v>10916</v>
      </c>
      <c r="BB1263" t="s">
        <v>11316</v>
      </c>
      <c r="BD1263" t="s">
        <v>72</v>
      </c>
      <c r="BG1263" t="s">
        <v>18544</v>
      </c>
    </row>
    <row r="1264" spans="1:59" x14ac:dyDescent="0.2">
      <c r="A1264" s="1">
        <v>42618.941666666673</v>
      </c>
      <c r="B1264" t="s">
        <v>1862</v>
      </c>
      <c r="C1264" t="s">
        <v>18545</v>
      </c>
      <c r="D1264" t="e">
        <f>VLOOKUP(deactivate_assem[[#This Row],[Full Name]],assembly_staff_import[],1,0)</f>
        <v>#N/A</v>
      </c>
      <c r="M1264" t="s">
        <v>10958</v>
      </c>
      <c r="V1264" t="s">
        <v>3154</v>
      </c>
      <c r="AH1264" t="s">
        <v>65</v>
      </c>
      <c r="AI1264" t="s">
        <v>10913</v>
      </c>
      <c r="AL1264" t="s">
        <v>1237</v>
      </c>
      <c r="AY1264" t="s">
        <v>18546</v>
      </c>
      <c r="AZ1264" t="s">
        <v>6298</v>
      </c>
      <c r="BA1264" t="s">
        <v>18547</v>
      </c>
      <c r="BB1264" t="s">
        <v>116</v>
      </c>
      <c r="BD1264" t="s">
        <v>72</v>
      </c>
      <c r="BG1264" t="s">
        <v>18548</v>
      </c>
    </row>
    <row r="1265" spans="1:59" x14ac:dyDescent="0.2">
      <c r="A1265" s="1">
        <v>42618.941666666673</v>
      </c>
      <c r="B1265" t="s">
        <v>1862</v>
      </c>
      <c r="C1265" t="s">
        <v>18549</v>
      </c>
      <c r="D1265" t="str">
        <f>VLOOKUP(deactivate_assem[[#This Row],[Full Name]],assembly_staff_import[],1,0)</f>
        <v>Colleen M Milian</v>
      </c>
      <c r="M1265" t="s">
        <v>8169</v>
      </c>
      <c r="T1265" t="s">
        <v>18550</v>
      </c>
      <c r="V1265" t="s">
        <v>17607</v>
      </c>
      <c r="AH1265" t="s">
        <v>65</v>
      </c>
      <c r="AI1265" t="s">
        <v>10913</v>
      </c>
      <c r="AL1265" t="s">
        <v>1237</v>
      </c>
      <c r="AY1265" t="s">
        <v>18551</v>
      </c>
      <c r="AZ1265" t="s">
        <v>3807</v>
      </c>
      <c r="BA1265" t="s">
        <v>18552</v>
      </c>
      <c r="BB1265" t="s">
        <v>13483</v>
      </c>
      <c r="BD1265" t="s">
        <v>72</v>
      </c>
      <c r="BG1265" t="s">
        <v>18553</v>
      </c>
    </row>
    <row r="1266" spans="1:59" x14ac:dyDescent="0.2">
      <c r="A1266" s="1">
        <v>42618.941666666673</v>
      </c>
      <c r="B1266" t="s">
        <v>1862</v>
      </c>
      <c r="C1266" t="s">
        <v>18554</v>
      </c>
      <c r="D1266" t="str">
        <f>VLOOKUP(deactivate_assem[[#This Row],[Full Name]],assembly_staff_import[],1,0)</f>
        <v>Roy Moskowitz</v>
      </c>
      <c r="L1266" t="s">
        <v>15192</v>
      </c>
      <c r="M1266" t="s">
        <v>15193</v>
      </c>
      <c r="N1266" t="s">
        <v>63</v>
      </c>
      <c r="T1266" t="s">
        <v>18555</v>
      </c>
      <c r="V1266" t="s">
        <v>15195</v>
      </c>
      <c r="AH1266" t="s">
        <v>65</v>
      </c>
      <c r="AI1266" t="s">
        <v>10913</v>
      </c>
      <c r="AL1266" t="s">
        <v>67</v>
      </c>
      <c r="AY1266" t="s">
        <v>18556</v>
      </c>
      <c r="AZ1266" t="s">
        <v>8584</v>
      </c>
      <c r="BA1266" t="s">
        <v>18557</v>
      </c>
      <c r="BB1266" t="s">
        <v>129</v>
      </c>
      <c r="BD1266" t="s">
        <v>72</v>
      </c>
      <c r="BG1266" t="s">
        <v>18558</v>
      </c>
    </row>
    <row r="1267" spans="1:59" x14ac:dyDescent="0.2">
      <c r="A1267" s="1">
        <v>42618.941655092603</v>
      </c>
      <c r="B1267" t="s">
        <v>1862</v>
      </c>
      <c r="C1267" t="s">
        <v>18559</v>
      </c>
      <c r="D1267" t="e">
        <f>VLOOKUP(deactivate_assem[[#This Row],[Full Name]],assembly_staff_import[],1,0)</f>
        <v>#N/A</v>
      </c>
      <c r="M1267" t="s">
        <v>10958</v>
      </c>
      <c r="V1267" t="s">
        <v>3154</v>
      </c>
      <c r="AH1267" t="s">
        <v>65</v>
      </c>
      <c r="AI1267" t="s">
        <v>10913</v>
      </c>
      <c r="AL1267" t="s">
        <v>1237</v>
      </c>
      <c r="AY1267" t="s">
        <v>18560</v>
      </c>
      <c r="AZ1267" t="s">
        <v>8499</v>
      </c>
      <c r="BA1267" t="s">
        <v>18561</v>
      </c>
      <c r="BB1267" t="s">
        <v>116</v>
      </c>
      <c r="BD1267" t="s">
        <v>72</v>
      </c>
      <c r="BG1267" t="s">
        <v>18562</v>
      </c>
    </row>
    <row r="1268" spans="1:59" x14ac:dyDescent="0.2">
      <c r="A1268" s="1">
        <v>42618.941655092603</v>
      </c>
      <c r="B1268" t="s">
        <v>1862</v>
      </c>
      <c r="C1268" t="s">
        <v>18563</v>
      </c>
      <c r="D1268" t="str">
        <f>VLOOKUP(deactivate_assem[[#This Row],[Full Name]],assembly_staff_import[],1,0)</f>
        <v>John R Mertz</v>
      </c>
      <c r="M1268" t="s">
        <v>8169</v>
      </c>
      <c r="T1268" t="s">
        <v>18564</v>
      </c>
      <c r="V1268" t="s">
        <v>4916</v>
      </c>
      <c r="AH1268" t="s">
        <v>65</v>
      </c>
      <c r="AI1268" t="s">
        <v>10913</v>
      </c>
      <c r="AL1268" t="s">
        <v>1237</v>
      </c>
      <c r="AY1268" t="s">
        <v>18565</v>
      </c>
      <c r="AZ1268" t="s">
        <v>12822</v>
      </c>
      <c r="BA1268" t="s">
        <v>18566</v>
      </c>
      <c r="BB1268" t="s">
        <v>18567</v>
      </c>
      <c r="BD1268" t="s">
        <v>72</v>
      </c>
      <c r="BG1268" t="s">
        <v>18568</v>
      </c>
    </row>
    <row r="1269" spans="1:59" x14ac:dyDescent="0.2">
      <c r="A1269" s="1">
        <v>42618.941655092603</v>
      </c>
      <c r="B1269" t="s">
        <v>1862</v>
      </c>
      <c r="C1269" t="s">
        <v>18569</v>
      </c>
      <c r="D1269" t="e">
        <f>VLOOKUP(deactivate_assem[[#This Row],[Full Name]],assembly_staff_import[],1,0)</f>
        <v>#N/A</v>
      </c>
      <c r="L1269" t="s">
        <v>15192</v>
      </c>
      <c r="M1269" t="s">
        <v>18570</v>
      </c>
      <c r="N1269" t="s">
        <v>63</v>
      </c>
      <c r="V1269" t="s">
        <v>15195</v>
      </c>
      <c r="AH1269" t="s">
        <v>65</v>
      </c>
      <c r="AI1269" t="s">
        <v>10913</v>
      </c>
      <c r="AL1269" t="s">
        <v>67</v>
      </c>
      <c r="AY1269" t="s">
        <v>18571</v>
      </c>
      <c r="AZ1269" t="s">
        <v>5750</v>
      </c>
      <c r="BA1269" t="s">
        <v>18572</v>
      </c>
      <c r="BB1269" t="s">
        <v>714</v>
      </c>
      <c r="BD1269" t="s">
        <v>72</v>
      </c>
      <c r="BG1269" t="s">
        <v>18573</v>
      </c>
    </row>
    <row r="1270" spans="1:59" x14ac:dyDescent="0.2">
      <c r="A1270" s="1">
        <v>42618.941655092603</v>
      </c>
      <c r="B1270" t="s">
        <v>1862</v>
      </c>
      <c r="C1270" t="s">
        <v>18574</v>
      </c>
      <c r="D1270" t="e">
        <f>VLOOKUP(deactivate_assem[[#This Row],[Full Name]],assembly_staff_import[],1,0)</f>
        <v>#N/A</v>
      </c>
      <c r="M1270" t="s">
        <v>10958</v>
      </c>
      <c r="V1270" t="s">
        <v>3154</v>
      </c>
      <c r="AH1270" t="s">
        <v>65</v>
      </c>
      <c r="AI1270" t="s">
        <v>10913</v>
      </c>
      <c r="AL1270" t="s">
        <v>1237</v>
      </c>
      <c r="AY1270" t="s">
        <v>18575</v>
      </c>
      <c r="AZ1270" t="s">
        <v>18576</v>
      </c>
      <c r="BA1270" t="s">
        <v>18577</v>
      </c>
      <c r="BB1270" t="s">
        <v>11112</v>
      </c>
      <c r="BD1270" t="s">
        <v>72</v>
      </c>
      <c r="BG1270" t="s">
        <v>18578</v>
      </c>
    </row>
    <row r="1271" spans="1:59" x14ac:dyDescent="0.2">
      <c r="A1271" s="1">
        <v>42618.941643518519</v>
      </c>
      <c r="B1271" t="s">
        <v>1862</v>
      </c>
      <c r="C1271" t="s">
        <v>18579</v>
      </c>
      <c r="D1271" t="str">
        <f>VLOOKUP(deactivate_assem[[#This Row],[Full Name]],assembly_staff_import[],1,0)</f>
        <v>Audrey E Mchugh</v>
      </c>
      <c r="M1271" t="s">
        <v>8169</v>
      </c>
      <c r="T1271" t="s">
        <v>18580</v>
      </c>
      <c r="V1271" t="s">
        <v>17593</v>
      </c>
      <c r="AH1271" t="s">
        <v>65</v>
      </c>
      <c r="AI1271" t="s">
        <v>10913</v>
      </c>
      <c r="AL1271" t="s">
        <v>1237</v>
      </c>
      <c r="AY1271" t="s">
        <v>18581</v>
      </c>
      <c r="AZ1271" t="s">
        <v>18582</v>
      </c>
      <c r="BA1271" t="s">
        <v>5883</v>
      </c>
      <c r="BB1271" t="s">
        <v>18583</v>
      </c>
      <c r="BD1271" t="s">
        <v>72</v>
      </c>
      <c r="BG1271" t="s">
        <v>18584</v>
      </c>
    </row>
    <row r="1272" spans="1:59" x14ac:dyDescent="0.2">
      <c r="A1272" s="1">
        <v>42618.941643518519</v>
      </c>
      <c r="B1272" t="s">
        <v>1862</v>
      </c>
      <c r="C1272" t="s">
        <v>18585</v>
      </c>
      <c r="D1272" t="e">
        <f>VLOOKUP(deactivate_assem[[#This Row],[Full Name]],assembly_staff_import[],1,0)</f>
        <v>#N/A</v>
      </c>
      <c r="L1272" t="s">
        <v>12967</v>
      </c>
      <c r="M1272" t="s">
        <v>18586</v>
      </c>
      <c r="N1272" t="s">
        <v>63</v>
      </c>
      <c r="V1272" t="s">
        <v>18260</v>
      </c>
      <c r="AH1272" t="s">
        <v>65</v>
      </c>
      <c r="AI1272" t="s">
        <v>10913</v>
      </c>
      <c r="AL1272" t="s">
        <v>67</v>
      </c>
      <c r="AY1272" t="s">
        <v>18587</v>
      </c>
      <c r="AZ1272" t="s">
        <v>18588</v>
      </c>
      <c r="BA1272" t="s">
        <v>2884</v>
      </c>
      <c r="BB1272" t="s">
        <v>11033</v>
      </c>
      <c r="BD1272" t="s">
        <v>72</v>
      </c>
      <c r="BG1272" t="s">
        <v>18589</v>
      </c>
    </row>
    <row r="1273" spans="1:59" x14ac:dyDescent="0.2">
      <c r="A1273" s="1">
        <v>42618.941643518519</v>
      </c>
      <c r="B1273" t="s">
        <v>1862</v>
      </c>
      <c r="C1273" t="s">
        <v>18590</v>
      </c>
      <c r="D1273" t="e">
        <f>VLOOKUP(deactivate_assem[[#This Row],[Full Name]],assembly_staff_import[],1,0)</f>
        <v>#N/A</v>
      </c>
      <c r="M1273" t="s">
        <v>10958</v>
      </c>
      <c r="V1273" t="s">
        <v>3154</v>
      </c>
      <c r="AH1273" t="s">
        <v>65</v>
      </c>
      <c r="AI1273" t="s">
        <v>10913</v>
      </c>
      <c r="AL1273" t="s">
        <v>1237</v>
      </c>
      <c r="AY1273" t="s">
        <v>18591</v>
      </c>
      <c r="AZ1273" t="s">
        <v>18592</v>
      </c>
      <c r="BA1273" t="s">
        <v>18593</v>
      </c>
      <c r="BB1273" t="s">
        <v>116</v>
      </c>
      <c r="BD1273" t="s">
        <v>72</v>
      </c>
      <c r="BG1273" t="s">
        <v>18594</v>
      </c>
    </row>
    <row r="1274" spans="1:59" x14ac:dyDescent="0.2">
      <c r="A1274" s="1">
        <v>42618.941643518519</v>
      </c>
      <c r="B1274" t="s">
        <v>1862</v>
      </c>
      <c r="C1274" t="s">
        <v>18595</v>
      </c>
      <c r="D1274" t="str">
        <f>VLOOKUP(deactivate_assem[[#This Row],[Full Name]],assembly_staff_import[],1,0)</f>
        <v>Thomas M Gatto</v>
      </c>
      <c r="L1274" t="s">
        <v>12967</v>
      </c>
      <c r="M1274" t="s">
        <v>12968</v>
      </c>
      <c r="N1274" t="s">
        <v>168</v>
      </c>
      <c r="T1274" t="s">
        <v>18596</v>
      </c>
      <c r="V1274" t="s">
        <v>18260</v>
      </c>
      <c r="AH1274" t="s">
        <v>65</v>
      </c>
      <c r="AI1274" t="s">
        <v>10913</v>
      </c>
      <c r="AL1274" t="s">
        <v>67</v>
      </c>
      <c r="AY1274" t="s">
        <v>18597</v>
      </c>
      <c r="AZ1274" t="s">
        <v>5750</v>
      </c>
      <c r="BA1274" t="s">
        <v>18598</v>
      </c>
      <c r="BB1274" t="s">
        <v>11033</v>
      </c>
      <c r="BD1274" t="s">
        <v>72</v>
      </c>
      <c r="BG1274" t="s">
        <v>18599</v>
      </c>
    </row>
    <row r="1275" spans="1:59" x14ac:dyDescent="0.2">
      <c r="A1275" s="1">
        <v>42618.941643518519</v>
      </c>
      <c r="B1275" t="s">
        <v>1862</v>
      </c>
      <c r="C1275" t="s">
        <v>18600</v>
      </c>
      <c r="D1275" t="e">
        <f>VLOOKUP(deactivate_assem[[#This Row],[Full Name]],assembly_staff_import[],1,0)</f>
        <v>#N/A</v>
      </c>
      <c r="M1275" t="s">
        <v>8169</v>
      </c>
      <c r="V1275" t="s">
        <v>17593</v>
      </c>
      <c r="AH1275" t="s">
        <v>65</v>
      </c>
      <c r="AI1275" t="s">
        <v>10913</v>
      </c>
      <c r="AL1275" t="s">
        <v>1237</v>
      </c>
      <c r="AY1275" t="s">
        <v>18601</v>
      </c>
      <c r="AZ1275" t="s">
        <v>3076</v>
      </c>
      <c r="BA1275" t="s">
        <v>18602</v>
      </c>
      <c r="BB1275" t="s">
        <v>18493</v>
      </c>
      <c r="BD1275" t="s">
        <v>72</v>
      </c>
      <c r="BG1275" t="s">
        <v>18603</v>
      </c>
    </row>
    <row r="1276" spans="1:59" x14ac:dyDescent="0.2">
      <c r="A1276" s="1">
        <v>42618.941643518519</v>
      </c>
      <c r="B1276" t="s">
        <v>1862</v>
      </c>
      <c r="C1276" t="s">
        <v>18604</v>
      </c>
      <c r="D1276" t="e">
        <f>VLOOKUP(deactivate_assem[[#This Row],[Full Name]],assembly_staff_import[],1,0)</f>
        <v>#N/A</v>
      </c>
      <c r="M1276" t="s">
        <v>10958</v>
      </c>
      <c r="V1276" t="s">
        <v>3154</v>
      </c>
      <c r="AH1276" t="s">
        <v>65</v>
      </c>
      <c r="AI1276" t="s">
        <v>10913</v>
      </c>
      <c r="AL1276" t="s">
        <v>1237</v>
      </c>
      <c r="AY1276" t="s">
        <v>18605</v>
      </c>
      <c r="AZ1276" t="s">
        <v>18606</v>
      </c>
      <c r="BA1276" t="s">
        <v>18607</v>
      </c>
      <c r="BB1276" t="s">
        <v>116</v>
      </c>
      <c r="BD1276" t="s">
        <v>72</v>
      </c>
      <c r="BG1276" t="s">
        <v>18608</v>
      </c>
    </row>
    <row r="1277" spans="1:59" x14ac:dyDescent="0.2">
      <c r="A1277" s="1">
        <v>42618.941631944443</v>
      </c>
      <c r="B1277" t="s">
        <v>1862</v>
      </c>
      <c r="C1277" t="s">
        <v>18609</v>
      </c>
      <c r="D1277" t="str">
        <f>VLOOKUP(deactivate_assem[[#This Row],[Full Name]],assembly_staff_import[],1,0)</f>
        <v>Amanda R Wallwin</v>
      </c>
      <c r="L1277" t="s">
        <v>13187</v>
      </c>
      <c r="M1277" t="s">
        <v>13188</v>
      </c>
      <c r="N1277" t="s">
        <v>63</v>
      </c>
      <c r="T1277" t="s">
        <v>18610</v>
      </c>
      <c r="V1277" t="s">
        <v>18611</v>
      </c>
      <c r="AH1277" t="s">
        <v>65</v>
      </c>
      <c r="AI1277" t="s">
        <v>10913</v>
      </c>
      <c r="AL1277" t="s">
        <v>67</v>
      </c>
      <c r="AM1277" t="s">
        <v>68</v>
      </c>
      <c r="AY1277" t="s">
        <v>18612</v>
      </c>
      <c r="AZ1277" t="s">
        <v>18613</v>
      </c>
      <c r="BA1277" t="s">
        <v>18614</v>
      </c>
      <c r="BB1277" t="s">
        <v>236</v>
      </c>
      <c r="BD1277" t="s">
        <v>72</v>
      </c>
      <c r="BG1277" t="s">
        <v>18615</v>
      </c>
    </row>
    <row r="1278" spans="1:59" x14ac:dyDescent="0.2">
      <c r="A1278" s="1">
        <v>42618.941631944443</v>
      </c>
      <c r="B1278" t="s">
        <v>1862</v>
      </c>
      <c r="C1278" t="s">
        <v>18616</v>
      </c>
      <c r="D1278" t="str">
        <f>VLOOKUP(deactivate_assem[[#This Row],[Full Name]],assembly_staff_import[],1,0)</f>
        <v>Dalton D Robinson</v>
      </c>
      <c r="L1278" t="s">
        <v>10965</v>
      </c>
      <c r="M1278" t="s">
        <v>10966</v>
      </c>
      <c r="N1278" t="s">
        <v>63</v>
      </c>
      <c r="T1278" t="s">
        <v>18617</v>
      </c>
      <c r="V1278" t="s">
        <v>18618</v>
      </c>
      <c r="AH1278" t="s">
        <v>65</v>
      </c>
      <c r="AI1278" t="s">
        <v>10913</v>
      </c>
      <c r="AL1278" t="s">
        <v>67</v>
      </c>
      <c r="AY1278" t="s">
        <v>18619</v>
      </c>
      <c r="AZ1278" t="s">
        <v>18620</v>
      </c>
      <c r="BA1278" t="s">
        <v>751</v>
      </c>
      <c r="BB1278" t="s">
        <v>11316</v>
      </c>
      <c r="BD1278" t="s">
        <v>72</v>
      </c>
      <c r="BG1278" t="s">
        <v>18621</v>
      </c>
    </row>
    <row r="1279" spans="1:59" x14ac:dyDescent="0.2">
      <c r="A1279" s="1">
        <v>42618.941631944443</v>
      </c>
      <c r="B1279" t="s">
        <v>1862</v>
      </c>
      <c r="C1279" t="s">
        <v>18622</v>
      </c>
      <c r="D1279" t="str">
        <f>VLOOKUP(deactivate_assem[[#This Row],[Full Name]],assembly_staff_import[],1,0)</f>
        <v>Patrice J Kuzniak</v>
      </c>
      <c r="M1279" t="s">
        <v>8169</v>
      </c>
      <c r="T1279" t="s">
        <v>18623</v>
      </c>
      <c r="V1279" t="s">
        <v>17607</v>
      </c>
      <c r="AH1279" t="s">
        <v>65</v>
      </c>
      <c r="AI1279" t="s">
        <v>10913</v>
      </c>
      <c r="AL1279" t="s">
        <v>1237</v>
      </c>
      <c r="AY1279" t="s">
        <v>18624</v>
      </c>
      <c r="AZ1279" t="s">
        <v>18625</v>
      </c>
      <c r="BA1279" t="s">
        <v>18626</v>
      </c>
      <c r="BB1279" t="s">
        <v>18627</v>
      </c>
      <c r="BD1279" t="s">
        <v>72</v>
      </c>
      <c r="BG1279" t="s">
        <v>18628</v>
      </c>
    </row>
    <row r="1280" spans="1:59" x14ac:dyDescent="0.2">
      <c r="A1280" s="1">
        <v>42618.941631944443</v>
      </c>
      <c r="B1280" t="s">
        <v>1862</v>
      </c>
      <c r="C1280" t="s">
        <v>18629</v>
      </c>
      <c r="D1280" t="str">
        <f>VLOOKUP(deactivate_assem[[#This Row],[Full Name]],assembly_staff_import[],1,0)</f>
        <v>Raymond C Bohley</v>
      </c>
      <c r="M1280" t="s">
        <v>11348</v>
      </c>
      <c r="T1280" t="s">
        <v>18630</v>
      </c>
      <c r="V1280" t="s">
        <v>16679</v>
      </c>
      <c r="AH1280" t="s">
        <v>65</v>
      </c>
      <c r="AI1280" t="s">
        <v>10913</v>
      </c>
      <c r="AL1280" t="s">
        <v>1237</v>
      </c>
      <c r="AY1280" t="s">
        <v>18631</v>
      </c>
      <c r="AZ1280" t="s">
        <v>18632</v>
      </c>
      <c r="BA1280" t="s">
        <v>14815</v>
      </c>
      <c r="BB1280" t="s">
        <v>16682</v>
      </c>
      <c r="BD1280" t="s">
        <v>72</v>
      </c>
      <c r="BG1280" t="s">
        <v>18633</v>
      </c>
    </row>
    <row r="1281" spans="1:59" x14ac:dyDescent="0.2">
      <c r="A1281" s="1">
        <v>42618.941631944443</v>
      </c>
      <c r="B1281" t="s">
        <v>1862</v>
      </c>
      <c r="C1281" t="s">
        <v>18634</v>
      </c>
      <c r="D1281" t="str">
        <f>VLOOKUP(deactivate_assem[[#This Row],[Full Name]],assembly_staff_import[],1,0)</f>
        <v>Joyce Elie</v>
      </c>
      <c r="L1281" t="s">
        <v>10965</v>
      </c>
      <c r="M1281" t="s">
        <v>10966</v>
      </c>
      <c r="N1281" t="s">
        <v>63</v>
      </c>
      <c r="T1281" t="s">
        <v>18635</v>
      </c>
      <c r="V1281" t="s">
        <v>18618</v>
      </c>
      <c r="AH1281" t="s">
        <v>65</v>
      </c>
      <c r="AI1281" t="s">
        <v>10913</v>
      </c>
      <c r="AL1281" t="s">
        <v>67</v>
      </c>
      <c r="AM1281" t="s">
        <v>68</v>
      </c>
      <c r="AY1281" t="s">
        <v>18636</v>
      </c>
      <c r="AZ1281" t="s">
        <v>2462</v>
      </c>
      <c r="BA1281" t="s">
        <v>18637</v>
      </c>
      <c r="BB1281" t="s">
        <v>236</v>
      </c>
      <c r="BD1281" t="s">
        <v>72</v>
      </c>
      <c r="BG1281" t="s">
        <v>18638</v>
      </c>
    </row>
    <row r="1282" spans="1:59" x14ac:dyDescent="0.2">
      <c r="A1282" s="1">
        <v>42618.941631944443</v>
      </c>
      <c r="B1282" t="s">
        <v>1862</v>
      </c>
      <c r="C1282" t="s">
        <v>18639</v>
      </c>
      <c r="D1282" t="str">
        <f>VLOOKUP(deactivate_assem[[#This Row],[Full Name]],assembly_staff_import[],1,0)</f>
        <v>Leonard C Bohley</v>
      </c>
      <c r="M1282" t="s">
        <v>11348</v>
      </c>
      <c r="T1282" t="s">
        <v>18640</v>
      </c>
      <c r="V1282" t="s">
        <v>16679</v>
      </c>
      <c r="AH1282" t="s">
        <v>65</v>
      </c>
      <c r="AI1282" t="s">
        <v>10913</v>
      </c>
      <c r="AL1282" t="s">
        <v>1237</v>
      </c>
      <c r="AY1282" t="s">
        <v>18641</v>
      </c>
      <c r="AZ1282" t="s">
        <v>18642</v>
      </c>
      <c r="BA1282" t="s">
        <v>14815</v>
      </c>
      <c r="BB1282" t="s">
        <v>18643</v>
      </c>
      <c r="BD1282" t="s">
        <v>72</v>
      </c>
      <c r="BG1282" t="s">
        <v>18644</v>
      </c>
    </row>
    <row r="1283" spans="1:59" x14ac:dyDescent="0.2">
      <c r="A1283" s="1">
        <v>42618.941620370373</v>
      </c>
      <c r="B1283" t="s">
        <v>1862</v>
      </c>
      <c r="C1283" t="s">
        <v>18645</v>
      </c>
      <c r="D1283" t="str">
        <f>VLOOKUP(deactivate_assem[[#This Row],[Full Name]],assembly_staff_import[],1,0)</f>
        <v>Vivienne I Bent</v>
      </c>
      <c r="L1283" t="s">
        <v>10965</v>
      </c>
      <c r="M1283" t="s">
        <v>10966</v>
      </c>
      <c r="N1283" t="s">
        <v>63</v>
      </c>
      <c r="T1283" t="s">
        <v>18646</v>
      </c>
      <c r="V1283" t="s">
        <v>18618</v>
      </c>
      <c r="AH1283" t="s">
        <v>65</v>
      </c>
      <c r="AI1283" t="s">
        <v>10913</v>
      </c>
      <c r="AL1283" t="s">
        <v>67</v>
      </c>
      <c r="AY1283" t="s">
        <v>18647</v>
      </c>
      <c r="AZ1283" t="s">
        <v>18648</v>
      </c>
      <c r="BA1283" t="s">
        <v>18649</v>
      </c>
      <c r="BB1283" t="s">
        <v>10971</v>
      </c>
      <c r="BD1283" t="s">
        <v>72</v>
      </c>
      <c r="BG1283" t="s">
        <v>18650</v>
      </c>
    </row>
    <row r="1284" spans="1:59" x14ac:dyDescent="0.2">
      <c r="A1284" s="1">
        <v>42618.941620370373</v>
      </c>
      <c r="B1284" t="s">
        <v>1862</v>
      </c>
      <c r="C1284" t="s">
        <v>18651</v>
      </c>
      <c r="D1284" t="str">
        <f>VLOOKUP(deactivate_assem[[#This Row],[Full Name]],assembly_staff_import[],1,0)</f>
        <v>William J Madonna</v>
      </c>
      <c r="L1284" t="s">
        <v>11704</v>
      </c>
      <c r="M1284" t="s">
        <v>11705</v>
      </c>
      <c r="N1284" t="s">
        <v>63</v>
      </c>
      <c r="T1284" t="s">
        <v>18652</v>
      </c>
      <c r="V1284" t="s">
        <v>18272</v>
      </c>
      <c r="AH1284" t="s">
        <v>65</v>
      </c>
      <c r="AI1284" t="s">
        <v>10913</v>
      </c>
      <c r="AL1284" t="s">
        <v>67</v>
      </c>
      <c r="AY1284" t="s">
        <v>18653</v>
      </c>
      <c r="AZ1284" t="s">
        <v>2538</v>
      </c>
      <c r="BA1284" t="s">
        <v>18654</v>
      </c>
      <c r="BB1284" t="s">
        <v>18655</v>
      </c>
      <c r="BD1284" t="s">
        <v>72</v>
      </c>
      <c r="BG1284" t="s">
        <v>18656</v>
      </c>
    </row>
    <row r="1285" spans="1:59" x14ac:dyDescent="0.2">
      <c r="A1285" s="1">
        <v>42618.941620370373</v>
      </c>
      <c r="B1285" t="s">
        <v>1862</v>
      </c>
      <c r="C1285" t="s">
        <v>18657</v>
      </c>
      <c r="D1285" t="str">
        <f>VLOOKUP(deactivate_assem[[#This Row],[Full Name]],assembly_staff_import[],1,0)</f>
        <v>Mark J Aversa</v>
      </c>
      <c r="M1285" t="s">
        <v>11348</v>
      </c>
      <c r="T1285" t="s">
        <v>18658</v>
      </c>
      <c r="V1285" t="s">
        <v>15698</v>
      </c>
      <c r="AH1285" t="s">
        <v>65</v>
      </c>
      <c r="AI1285" t="s">
        <v>10913</v>
      </c>
      <c r="AL1285" t="s">
        <v>1237</v>
      </c>
      <c r="AY1285" t="s">
        <v>18659</v>
      </c>
      <c r="AZ1285" t="s">
        <v>15574</v>
      </c>
      <c r="BA1285" t="s">
        <v>18660</v>
      </c>
      <c r="BB1285" t="s">
        <v>15757</v>
      </c>
      <c r="BD1285" t="s">
        <v>72</v>
      </c>
      <c r="BG1285" t="s">
        <v>18661</v>
      </c>
    </row>
    <row r="1286" spans="1:59" x14ac:dyDescent="0.2">
      <c r="A1286" s="1">
        <v>42618.941608796304</v>
      </c>
      <c r="B1286" t="s">
        <v>1862</v>
      </c>
      <c r="C1286" t="s">
        <v>18662</v>
      </c>
      <c r="D1286" t="str">
        <f>VLOOKUP(deactivate_assem[[#This Row],[Full Name]],assembly_staff_import[],1,0)</f>
        <v>Nathalia Fernandez</v>
      </c>
      <c r="L1286" t="s">
        <v>11704</v>
      </c>
      <c r="M1286" t="s">
        <v>11705</v>
      </c>
      <c r="N1286" t="s">
        <v>63</v>
      </c>
      <c r="T1286" t="s">
        <v>18663</v>
      </c>
      <c r="V1286" t="s">
        <v>18272</v>
      </c>
      <c r="AH1286" t="s">
        <v>65</v>
      </c>
      <c r="AI1286" t="s">
        <v>10913</v>
      </c>
      <c r="AL1286" t="s">
        <v>67</v>
      </c>
      <c r="AY1286" t="s">
        <v>18664</v>
      </c>
      <c r="AZ1286" t="s">
        <v>18665</v>
      </c>
      <c r="BA1286" t="s">
        <v>13381</v>
      </c>
      <c r="BB1286" t="s">
        <v>236</v>
      </c>
      <c r="BD1286" t="s">
        <v>72</v>
      </c>
      <c r="BG1286" t="s">
        <v>18666</v>
      </c>
    </row>
    <row r="1287" spans="1:59" x14ac:dyDescent="0.2">
      <c r="A1287" s="1">
        <v>42618.941608796304</v>
      </c>
      <c r="B1287" t="s">
        <v>1862</v>
      </c>
      <c r="C1287" t="s">
        <v>18667</v>
      </c>
      <c r="D1287" t="str">
        <f>VLOOKUP(deactivate_assem[[#This Row],[Full Name]],assembly_staff_import[],1,0)</f>
        <v>Kimberly A Laurie</v>
      </c>
      <c r="L1287" t="s">
        <v>13758</v>
      </c>
      <c r="M1287" t="s">
        <v>13759</v>
      </c>
      <c r="N1287" t="s">
        <v>63</v>
      </c>
      <c r="T1287" t="s">
        <v>18668</v>
      </c>
      <c r="V1287" t="s">
        <v>18669</v>
      </c>
      <c r="AH1287" t="s">
        <v>65</v>
      </c>
      <c r="AI1287" t="s">
        <v>10913</v>
      </c>
      <c r="AL1287" t="s">
        <v>67</v>
      </c>
      <c r="AY1287" t="s">
        <v>18670</v>
      </c>
      <c r="AZ1287" t="s">
        <v>4734</v>
      </c>
      <c r="BA1287" t="s">
        <v>18671</v>
      </c>
      <c r="BB1287" t="s">
        <v>11316</v>
      </c>
      <c r="BD1287" t="s">
        <v>72</v>
      </c>
      <c r="BG1287" t="s">
        <v>18672</v>
      </c>
    </row>
    <row r="1288" spans="1:59" x14ac:dyDescent="0.2">
      <c r="A1288" s="1">
        <v>42618.941608796304</v>
      </c>
      <c r="B1288" t="s">
        <v>1862</v>
      </c>
      <c r="C1288" t="s">
        <v>18673</v>
      </c>
      <c r="D1288" t="str">
        <f>VLOOKUP(deactivate_assem[[#This Row],[Full Name]],assembly_staff_import[],1,0)</f>
        <v>Sebastian R Auger</v>
      </c>
      <c r="M1288" t="s">
        <v>11348</v>
      </c>
      <c r="T1288" t="s">
        <v>18674</v>
      </c>
      <c r="V1288" t="s">
        <v>18675</v>
      </c>
      <c r="AH1288" t="s">
        <v>65</v>
      </c>
      <c r="AI1288" t="s">
        <v>10913</v>
      </c>
      <c r="AL1288" t="s">
        <v>1237</v>
      </c>
      <c r="AY1288" t="s">
        <v>18676</v>
      </c>
      <c r="AZ1288" t="s">
        <v>18677</v>
      </c>
      <c r="BA1288" t="s">
        <v>18678</v>
      </c>
      <c r="BB1288" t="s">
        <v>11352</v>
      </c>
      <c r="BD1288" t="s">
        <v>72</v>
      </c>
      <c r="BG1288" t="s">
        <v>18679</v>
      </c>
    </row>
    <row r="1289" spans="1:59" x14ac:dyDescent="0.2">
      <c r="A1289" s="1">
        <v>42618.941608796304</v>
      </c>
      <c r="B1289" t="s">
        <v>1862</v>
      </c>
      <c r="C1289" t="s">
        <v>18680</v>
      </c>
      <c r="D1289" t="str">
        <f>VLOOKUP(deactivate_assem[[#This Row],[Full Name]],assembly_staff_import[],1,0)</f>
        <v>Lynn A Schaefering</v>
      </c>
      <c r="L1289" t="s">
        <v>12941</v>
      </c>
      <c r="M1289" t="s">
        <v>12942</v>
      </c>
      <c r="N1289" t="s">
        <v>63</v>
      </c>
      <c r="T1289" t="s">
        <v>18681</v>
      </c>
      <c r="V1289" t="s">
        <v>16928</v>
      </c>
      <c r="AH1289" t="s">
        <v>65</v>
      </c>
      <c r="AI1289" t="s">
        <v>10913</v>
      </c>
      <c r="AL1289" t="s">
        <v>67</v>
      </c>
      <c r="AM1289" t="s">
        <v>68</v>
      </c>
      <c r="AY1289" t="s">
        <v>18682</v>
      </c>
      <c r="AZ1289" t="s">
        <v>18683</v>
      </c>
      <c r="BA1289" t="s">
        <v>18684</v>
      </c>
      <c r="BB1289" t="s">
        <v>236</v>
      </c>
      <c r="BD1289" t="s">
        <v>72</v>
      </c>
      <c r="BG1289" t="s">
        <v>18685</v>
      </c>
    </row>
    <row r="1290" spans="1:59" x14ac:dyDescent="0.2">
      <c r="A1290" s="1">
        <v>42618.94159722222</v>
      </c>
      <c r="B1290" t="s">
        <v>1862</v>
      </c>
      <c r="C1290" t="s">
        <v>18686</v>
      </c>
      <c r="D1290" t="str">
        <f>VLOOKUP(deactivate_assem[[#This Row],[Full Name]],assembly_staff_import[],1,0)</f>
        <v>Jeffery D Askew</v>
      </c>
      <c r="M1290" t="s">
        <v>11348</v>
      </c>
      <c r="T1290" t="s">
        <v>18687</v>
      </c>
      <c r="V1290" t="s">
        <v>18688</v>
      </c>
      <c r="AH1290" t="s">
        <v>65</v>
      </c>
      <c r="AI1290" t="s">
        <v>10913</v>
      </c>
      <c r="AL1290" t="s">
        <v>1237</v>
      </c>
      <c r="AY1290" t="s">
        <v>18689</v>
      </c>
      <c r="AZ1290" t="s">
        <v>18690</v>
      </c>
      <c r="BA1290" t="s">
        <v>18691</v>
      </c>
      <c r="BB1290" t="s">
        <v>18692</v>
      </c>
      <c r="BD1290" t="s">
        <v>72</v>
      </c>
      <c r="BG1290" t="s">
        <v>18693</v>
      </c>
    </row>
    <row r="1291" spans="1:59" x14ac:dyDescent="0.2">
      <c r="A1291" s="1">
        <v>42618.94159722222</v>
      </c>
      <c r="B1291" t="s">
        <v>1862</v>
      </c>
      <c r="C1291" t="s">
        <v>18694</v>
      </c>
      <c r="D1291" t="str">
        <f>VLOOKUP(deactivate_assem[[#This Row],[Full Name]],assembly_staff_import[],1,0)</f>
        <v>Nicholas B Carlson</v>
      </c>
      <c r="L1291" t="s">
        <v>15192</v>
      </c>
      <c r="M1291" t="s">
        <v>15193</v>
      </c>
      <c r="N1291" t="s">
        <v>63</v>
      </c>
      <c r="T1291" t="s">
        <v>18695</v>
      </c>
      <c r="V1291" t="s">
        <v>15195</v>
      </c>
      <c r="AH1291" t="s">
        <v>65</v>
      </c>
      <c r="AI1291" t="s">
        <v>10913</v>
      </c>
      <c r="AL1291" t="s">
        <v>67</v>
      </c>
      <c r="AY1291" t="s">
        <v>18696</v>
      </c>
      <c r="AZ1291" t="s">
        <v>18697</v>
      </c>
      <c r="BA1291" t="s">
        <v>18698</v>
      </c>
      <c r="BB1291" t="s">
        <v>11219</v>
      </c>
      <c r="BD1291" t="s">
        <v>72</v>
      </c>
      <c r="BG1291" t="s">
        <v>18699</v>
      </c>
    </row>
    <row r="1292" spans="1:59" x14ac:dyDescent="0.2">
      <c r="A1292" s="1">
        <v>42618.94159722222</v>
      </c>
      <c r="B1292" t="s">
        <v>1862</v>
      </c>
      <c r="C1292" t="s">
        <v>18700</v>
      </c>
      <c r="D1292" t="e">
        <f>VLOOKUP(deactivate_assem[[#This Row],[Full Name]],assembly_staff_import[],1,0)</f>
        <v>#N/A</v>
      </c>
      <c r="L1292" t="s">
        <v>15192</v>
      </c>
      <c r="M1292" t="s">
        <v>18570</v>
      </c>
      <c r="N1292" t="s">
        <v>63</v>
      </c>
      <c r="V1292" t="s">
        <v>15195</v>
      </c>
      <c r="AH1292" t="s">
        <v>65</v>
      </c>
      <c r="AI1292" t="s">
        <v>10913</v>
      </c>
      <c r="AL1292" t="s">
        <v>67</v>
      </c>
      <c r="AY1292" t="s">
        <v>18701</v>
      </c>
      <c r="AZ1292" t="s">
        <v>18702</v>
      </c>
      <c r="BA1292" t="s">
        <v>18703</v>
      </c>
      <c r="BB1292" t="s">
        <v>11266</v>
      </c>
      <c r="BD1292" t="s">
        <v>72</v>
      </c>
      <c r="BG1292" t="s">
        <v>18704</v>
      </c>
    </row>
    <row r="1293" spans="1:59" x14ac:dyDescent="0.2">
      <c r="A1293" s="1">
        <v>42618.94158564815</v>
      </c>
      <c r="B1293" t="s">
        <v>1862</v>
      </c>
      <c r="C1293" t="s">
        <v>18705</v>
      </c>
      <c r="D1293" t="str">
        <f>VLOOKUP(deactivate_assem[[#This Row],[Full Name]],assembly_staff_import[],1,0)</f>
        <v>Elaine M Amyot</v>
      </c>
      <c r="M1293" t="s">
        <v>11348</v>
      </c>
      <c r="T1293" t="s">
        <v>18706</v>
      </c>
      <c r="V1293" t="s">
        <v>18707</v>
      </c>
      <c r="AH1293" t="s">
        <v>65</v>
      </c>
      <c r="AI1293" t="s">
        <v>10913</v>
      </c>
      <c r="AL1293" t="s">
        <v>1237</v>
      </c>
      <c r="AY1293" t="s">
        <v>18708</v>
      </c>
      <c r="AZ1293" t="s">
        <v>18709</v>
      </c>
      <c r="BA1293" t="s">
        <v>18710</v>
      </c>
      <c r="BB1293" t="s">
        <v>12337</v>
      </c>
      <c r="BD1293" t="s">
        <v>72</v>
      </c>
      <c r="BG1293" t="s">
        <v>18711</v>
      </c>
    </row>
    <row r="1294" spans="1:59" x14ac:dyDescent="0.2">
      <c r="A1294" s="1">
        <v>42618.94158564815</v>
      </c>
      <c r="B1294" t="s">
        <v>1862</v>
      </c>
      <c r="C1294" t="s">
        <v>18712</v>
      </c>
      <c r="D1294" t="str">
        <f>VLOOKUP(deactivate_assem[[#This Row],[Full Name]],assembly_staff_import[],1,0)</f>
        <v>Sharon E White</v>
      </c>
      <c r="L1294" t="s">
        <v>16954</v>
      </c>
      <c r="M1294" t="s">
        <v>16955</v>
      </c>
      <c r="N1294" t="s">
        <v>63</v>
      </c>
      <c r="T1294" t="s">
        <v>18713</v>
      </c>
      <c r="V1294" t="s">
        <v>16970</v>
      </c>
      <c r="AH1294" t="s">
        <v>65</v>
      </c>
      <c r="AI1294" t="s">
        <v>10913</v>
      </c>
      <c r="AL1294" t="s">
        <v>67</v>
      </c>
      <c r="AY1294" t="s">
        <v>18714</v>
      </c>
      <c r="AZ1294" t="s">
        <v>3657</v>
      </c>
      <c r="BA1294" t="s">
        <v>672</v>
      </c>
      <c r="BB1294" t="s">
        <v>426</v>
      </c>
      <c r="BD1294" t="s">
        <v>72</v>
      </c>
      <c r="BG1294" t="s">
        <v>18715</v>
      </c>
    </row>
    <row r="1295" spans="1:59" x14ac:dyDescent="0.2">
      <c r="A1295" s="1">
        <v>42618.94158564815</v>
      </c>
      <c r="B1295" t="s">
        <v>1862</v>
      </c>
      <c r="C1295" t="s">
        <v>18716</v>
      </c>
      <c r="D1295" t="str">
        <f>VLOOKUP(deactivate_assem[[#This Row],[Full Name]],assembly_staff_import[],1,0)</f>
        <v>Sylvia E Ancrum</v>
      </c>
      <c r="L1295" t="s">
        <v>15192</v>
      </c>
      <c r="M1295" t="s">
        <v>15193</v>
      </c>
      <c r="N1295" t="s">
        <v>63</v>
      </c>
      <c r="T1295" t="s">
        <v>18717</v>
      </c>
      <c r="V1295" t="s">
        <v>15195</v>
      </c>
      <c r="AH1295" t="s">
        <v>65</v>
      </c>
      <c r="AI1295" t="s">
        <v>10913</v>
      </c>
      <c r="AL1295" t="s">
        <v>67</v>
      </c>
      <c r="AY1295" t="s">
        <v>18718</v>
      </c>
      <c r="AZ1295" t="s">
        <v>18719</v>
      </c>
      <c r="BA1295" t="s">
        <v>14874</v>
      </c>
      <c r="BB1295" t="s">
        <v>714</v>
      </c>
      <c r="BD1295" t="s">
        <v>72</v>
      </c>
      <c r="BG1295" t="s">
        <v>18720</v>
      </c>
    </row>
    <row r="1296" spans="1:59" x14ac:dyDescent="0.2">
      <c r="A1296" s="1">
        <v>42618.94158564815</v>
      </c>
      <c r="B1296" t="s">
        <v>1862</v>
      </c>
      <c r="C1296" t="s">
        <v>18721</v>
      </c>
      <c r="D1296" t="str">
        <f>VLOOKUP(deactivate_assem[[#This Row],[Full Name]],assembly_staff_import[],1,0)</f>
        <v>Alan R Dennis</v>
      </c>
      <c r="L1296" t="s">
        <v>16954</v>
      </c>
      <c r="M1296" t="s">
        <v>16955</v>
      </c>
      <c r="N1296" t="s">
        <v>63</v>
      </c>
      <c r="T1296" t="s">
        <v>18722</v>
      </c>
      <c r="V1296" t="s">
        <v>16970</v>
      </c>
      <c r="AH1296" t="s">
        <v>65</v>
      </c>
      <c r="AI1296" t="s">
        <v>10913</v>
      </c>
      <c r="AL1296" t="s">
        <v>67</v>
      </c>
      <c r="AY1296" t="s">
        <v>18723</v>
      </c>
      <c r="AZ1296" t="s">
        <v>18724</v>
      </c>
      <c r="BA1296" t="s">
        <v>15384</v>
      </c>
      <c r="BB1296" t="s">
        <v>426</v>
      </c>
      <c r="BD1296" t="s">
        <v>72</v>
      </c>
      <c r="BG1296" t="s">
        <v>18725</v>
      </c>
    </row>
    <row r="1297" spans="1:59" x14ac:dyDescent="0.2">
      <c r="A1297" s="1">
        <v>42618.94158564815</v>
      </c>
      <c r="B1297" t="s">
        <v>1862</v>
      </c>
      <c r="C1297" t="s">
        <v>18726</v>
      </c>
      <c r="D1297" t="str">
        <f>VLOOKUP(deactivate_assem[[#This Row],[Full Name]],assembly_staff_import[],1,0)</f>
        <v>Christine H Kowalski</v>
      </c>
      <c r="M1297" t="s">
        <v>8169</v>
      </c>
      <c r="T1297" t="s">
        <v>18727</v>
      </c>
      <c r="V1297" t="s">
        <v>17593</v>
      </c>
      <c r="AH1297" t="s">
        <v>65</v>
      </c>
      <c r="AI1297" t="s">
        <v>10913</v>
      </c>
      <c r="AL1297" t="s">
        <v>1237</v>
      </c>
      <c r="AY1297" t="s">
        <v>18728</v>
      </c>
      <c r="AZ1297" t="s">
        <v>17284</v>
      </c>
      <c r="BA1297" t="s">
        <v>18729</v>
      </c>
      <c r="BB1297" t="s">
        <v>18730</v>
      </c>
      <c r="BD1297" t="s">
        <v>72</v>
      </c>
      <c r="BG1297" t="s">
        <v>18731</v>
      </c>
    </row>
    <row r="1298" spans="1:59" x14ac:dyDescent="0.2">
      <c r="A1298" s="1">
        <v>42618.941574074073</v>
      </c>
      <c r="B1298" t="s">
        <v>1862</v>
      </c>
      <c r="C1298" t="s">
        <v>18732</v>
      </c>
      <c r="D1298" t="str">
        <f>VLOOKUP(deactivate_assem[[#This Row],[Full Name]],assembly_staff_import[],1,0)</f>
        <v>Eileen S Banker</v>
      </c>
      <c r="L1298" t="s">
        <v>16954</v>
      </c>
      <c r="M1298" t="s">
        <v>16955</v>
      </c>
      <c r="N1298" t="s">
        <v>63</v>
      </c>
      <c r="T1298" t="s">
        <v>18733</v>
      </c>
      <c r="V1298" t="s">
        <v>16970</v>
      </c>
      <c r="AH1298" t="s">
        <v>65</v>
      </c>
      <c r="AI1298" t="s">
        <v>10913</v>
      </c>
      <c r="AL1298" t="s">
        <v>67</v>
      </c>
      <c r="AM1298" t="s">
        <v>68</v>
      </c>
      <c r="AY1298" t="s">
        <v>18734</v>
      </c>
      <c r="AZ1298" t="s">
        <v>18735</v>
      </c>
      <c r="BA1298" t="s">
        <v>18736</v>
      </c>
      <c r="BB1298" t="s">
        <v>236</v>
      </c>
      <c r="BD1298" t="s">
        <v>72</v>
      </c>
      <c r="BG1298" t="s">
        <v>18737</v>
      </c>
    </row>
    <row r="1299" spans="1:59" x14ac:dyDescent="0.2">
      <c r="A1299" s="1">
        <v>42618.941574074073</v>
      </c>
      <c r="B1299" t="s">
        <v>1862</v>
      </c>
      <c r="C1299" t="s">
        <v>18738</v>
      </c>
      <c r="D1299" t="str">
        <f>VLOOKUP(deactivate_assem[[#This Row],[Full Name]],assembly_staff_import[],1,0)</f>
        <v>Viola E Plummer</v>
      </c>
      <c r="L1299" t="s">
        <v>16001</v>
      </c>
      <c r="M1299" t="s">
        <v>16002</v>
      </c>
      <c r="N1299" t="s">
        <v>63</v>
      </c>
      <c r="T1299" t="s">
        <v>18739</v>
      </c>
      <c r="V1299" t="s">
        <v>16037</v>
      </c>
      <c r="AH1299" t="s">
        <v>65</v>
      </c>
      <c r="AI1299" t="s">
        <v>10913</v>
      </c>
      <c r="AL1299" t="s">
        <v>67</v>
      </c>
      <c r="AM1299" t="s">
        <v>68</v>
      </c>
      <c r="AY1299" t="s">
        <v>18740</v>
      </c>
      <c r="AZ1299" t="s">
        <v>18741</v>
      </c>
      <c r="BA1299" t="s">
        <v>18742</v>
      </c>
      <c r="BB1299" t="s">
        <v>236</v>
      </c>
      <c r="BD1299" t="s">
        <v>72</v>
      </c>
      <c r="BG1299" t="s">
        <v>18743</v>
      </c>
    </row>
    <row r="1300" spans="1:59" x14ac:dyDescent="0.2">
      <c r="A1300" s="1">
        <v>42618.941574074073</v>
      </c>
      <c r="B1300" t="s">
        <v>1862</v>
      </c>
      <c r="C1300" t="s">
        <v>18744</v>
      </c>
      <c r="D1300" t="str">
        <f>VLOOKUP(deactivate_assem[[#This Row],[Full Name]],assembly_staff_import[],1,0)</f>
        <v>Anne M Kowalski</v>
      </c>
      <c r="M1300" t="s">
        <v>8169</v>
      </c>
      <c r="T1300" t="s">
        <v>18745</v>
      </c>
      <c r="V1300" t="s">
        <v>18746</v>
      </c>
      <c r="AH1300" t="s">
        <v>65</v>
      </c>
      <c r="AI1300" t="s">
        <v>10913</v>
      </c>
      <c r="AL1300" t="s">
        <v>1237</v>
      </c>
      <c r="AY1300" t="s">
        <v>18747</v>
      </c>
      <c r="AZ1300" t="s">
        <v>18748</v>
      </c>
      <c r="BA1300" t="s">
        <v>18729</v>
      </c>
      <c r="BB1300" t="s">
        <v>16912</v>
      </c>
      <c r="BD1300" t="s">
        <v>72</v>
      </c>
      <c r="BG1300" t="s">
        <v>18749</v>
      </c>
    </row>
    <row r="1301" spans="1:59" x14ac:dyDescent="0.2">
      <c r="A1301" s="1">
        <v>42618.941574074073</v>
      </c>
      <c r="B1301" t="s">
        <v>1862</v>
      </c>
      <c r="C1301" t="s">
        <v>18750</v>
      </c>
      <c r="D1301" t="e">
        <f>VLOOKUP(deactivate_assem[[#This Row],[Full Name]],assembly_staff_import[],1,0)</f>
        <v>#N/A</v>
      </c>
      <c r="L1301" t="s">
        <v>12630</v>
      </c>
      <c r="M1301" t="s">
        <v>17366</v>
      </c>
      <c r="N1301" t="s">
        <v>63</v>
      </c>
      <c r="V1301" t="s">
        <v>17367</v>
      </c>
      <c r="AH1301" t="s">
        <v>65</v>
      </c>
      <c r="AI1301" t="s">
        <v>10913</v>
      </c>
      <c r="AL1301" t="s">
        <v>67</v>
      </c>
      <c r="AY1301" t="s">
        <v>18751</v>
      </c>
      <c r="AZ1301" t="s">
        <v>18752</v>
      </c>
      <c r="BA1301" t="s">
        <v>18753</v>
      </c>
      <c r="BB1301" t="s">
        <v>426</v>
      </c>
      <c r="BD1301" t="s">
        <v>72</v>
      </c>
      <c r="BG1301" t="s">
        <v>18754</v>
      </c>
    </row>
    <row r="1302" spans="1:59" x14ac:dyDescent="0.2">
      <c r="A1302" s="1">
        <v>42618.941574074073</v>
      </c>
      <c r="B1302" t="s">
        <v>1862</v>
      </c>
      <c r="C1302" t="s">
        <v>18755</v>
      </c>
      <c r="D1302" t="e">
        <f>VLOOKUP(deactivate_assem[[#This Row],[Full Name]],assembly_staff_import[],1,0)</f>
        <v>#N/A</v>
      </c>
      <c r="M1302" t="s">
        <v>8169</v>
      </c>
      <c r="V1302" t="s">
        <v>17593</v>
      </c>
      <c r="AH1302" t="s">
        <v>65</v>
      </c>
      <c r="AI1302" t="s">
        <v>10913</v>
      </c>
      <c r="AL1302" t="s">
        <v>1237</v>
      </c>
      <c r="AY1302" t="s">
        <v>18756</v>
      </c>
      <c r="AZ1302" t="s">
        <v>18757</v>
      </c>
      <c r="BA1302" t="s">
        <v>18758</v>
      </c>
      <c r="BB1302" t="s">
        <v>18759</v>
      </c>
      <c r="BD1302" t="s">
        <v>72</v>
      </c>
      <c r="BG1302" t="s">
        <v>18760</v>
      </c>
    </row>
    <row r="1303" spans="1:59" x14ac:dyDescent="0.2">
      <c r="A1303" s="1">
        <v>42618.941562499997</v>
      </c>
      <c r="B1303" t="s">
        <v>1862</v>
      </c>
      <c r="C1303" t="s">
        <v>18761</v>
      </c>
      <c r="D1303" t="str">
        <f>VLOOKUP(deactivate_assem[[#This Row],[Full Name]],assembly_staff_import[],1,0)</f>
        <v>Keron W Alleyne</v>
      </c>
      <c r="L1303" t="s">
        <v>16001</v>
      </c>
      <c r="M1303" t="s">
        <v>16002</v>
      </c>
      <c r="N1303" t="s">
        <v>63</v>
      </c>
      <c r="T1303" t="s">
        <v>18762</v>
      </c>
      <c r="V1303" t="s">
        <v>16037</v>
      </c>
      <c r="AH1303" t="s">
        <v>65</v>
      </c>
      <c r="AI1303" t="s">
        <v>10913</v>
      </c>
      <c r="AL1303" t="s">
        <v>67</v>
      </c>
      <c r="AY1303" t="s">
        <v>18763</v>
      </c>
      <c r="AZ1303" t="s">
        <v>18764</v>
      </c>
      <c r="BA1303" t="s">
        <v>18765</v>
      </c>
      <c r="BB1303" t="s">
        <v>906</v>
      </c>
      <c r="BD1303" t="s">
        <v>72</v>
      </c>
      <c r="BG1303" t="s">
        <v>18766</v>
      </c>
    </row>
    <row r="1304" spans="1:59" x14ac:dyDescent="0.2">
      <c r="A1304" s="1">
        <v>42618.941562499997</v>
      </c>
      <c r="B1304" t="s">
        <v>1862</v>
      </c>
      <c r="C1304" t="s">
        <v>18767</v>
      </c>
      <c r="D1304" t="str">
        <f>VLOOKUP(deactivate_assem[[#This Row],[Full Name]],assembly_staff_import[],1,0)</f>
        <v>Patricia J Kincaid</v>
      </c>
      <c r="M1304" t="s">
        <v>8169</v>
      </c>
      <c r="T1304" t="s">
        <v>18768</v>
      </c>
      <c r="V1304" t="s">
        <v>18769</v>
      </c>
      <c r="AH1304" t="s">
        <v>65</v>
      </c>
      <c r="AI1304" t="s">
        <v>10913</v>
      </c>
      <c r="AL1304" t="s">
        <v>1237</v>
      </c>
      <c r="AY1304" t="s">
        <v>18770</v>
      </c>
      <c r="AZ1304" t="s">
        <v>18771</v>
      </c>
      <c r="BA1304" t="s">
        <v>18772</v>
      </c>
      <c r="BB1304" t="s">
        <v>11400</v>
      </c>
      <c r="BD1304" t="s">
        <v>72</v>
      </c>
      <c r="BG1304" t="s">
        <v>18773</v>
      </c>
    </row>
    <row r="1305" spans="1:59" x14ac:dyDescent="0.2">
      <c r="A1305" s="1">
        <v>42618.941562499997</v>
      </c>
      <c r="B1305" t="s">
        <v>1862</v>
      </c>
      <c r="C1305" t="s">
        <v>18774</v>
      </c>
      <c r="D1305" t="e">
        <f>VLOOKUP(deactivate_assem[[#This Row],[Full Name]],assembly_staff_import[],1,0)</f>
        <v>#N/A</v>
      </c>
      <c r="L1305" t="s">
        <v>11333</v>
      </c>
      <c r="M1305" t="s">
        <v>11334</v>
      </c>
      <c r="N1305" t="s">
        <v>63</v>
      </c>
      <c r="V1305" t="s">
        <v>16062</v>
      </c>
      <c r="AH1305" t="s">
        <v>65</v>
      </c>
      <c r="AI1305" t="s">
        <v>10913</v>
      </c>
      <c r="AL1305" t="s">
        <v>67</v>
      </c>
      <c r="AY1305" t="s">
        <v>18775</v>
      </c>
      <c r="AZ1305" t="s">
        <v>18776</v>
      </c>
      <c r="BA1305" t="s">
        <v>18777</v>
      </c>
      <c r="BB1305" t="s">
        <v>426</v>
      </c>
      <c r="BD1305" t="s">
        <v>72</v>
      </c>
      <c r="BG1305" t="s">
        <v>18778</v>
      </c>
    </row>
    <row r="1306" spans="1:59" x14ac:dyDescent="0.2">
      <c r="A1306" s="1">
        <v>42618.941550925927</v>
      </c>
      <c r="B1306" t="s">
        <v>1862</v>
      </c>
      <c r="C1306" t="s">
        <v>18779</v>
      </c>
      <c r="D1306" t="str">
        <f>VLOOKUP(deactivate_assem[[#This Row],[Full Name]],assembly_staff_import[],1,0)</f>
        <v>Inbong Kang</v>
      </c>
      <c r="M1306" t="s">
        <v>8169</v>
      </c>
      <c r="T1306" t="s">
        <v>18780</v>
      </c>
      <c r="V1306" t="s">
        <v>17607</v>
      </c>
      <c r="AH1306" t="s">
        <v>65</v>
      </c>
      <c r="AI1306" t="s">
        <v>10913</v>
      </c>
      <c r="AL1306" t="s">
        <v>1237</v>
      </c>
      <c r="AY1306" t="s">
        <v>18781</v>
      </c>
      <c r="AZ1306" t="s">
        <v>18782</v>
      </c>
      <c r="BA1306" t="s">
        <v>18783</v>
      </c>
      <c r="BB1306" t="s">
        <v>18784</v>
      </c>
      <c r="BD1306" t="s">
        <v>72</v>
      </c>
      <c r="BG1306" t="s">
        <v>18785</v>
      </c>
    </row>
    <row r="1307" spans="1:59" x14ac:dyDescent="0.2">
      <c r="A1307" s="1">
        <v>42618.941550925927</v>
      </c>
      <c r="B1307" t="s">
        <v>1862</v>
      </c>
      <c r="C1307" t="s">
        <v>18786</v>
      </c>
      <c r="D1307" t="str">
        <f>VLOOKUP(deactivate_assem[[#This Row],[Full Name]],assembly_staff_import[],1,0)</f>
        <v>Nancy Tong</v>
      </c>
      <c r="L1307" t="s">
        <v>11333</v>
      </c>
      <c r="M1307" t="s">
        <v>11334</v>
      </c>
      <c r="N1307" t="s">
        <v>63</v>
      </c>
      <c r="T1307" t="s">
        <v>18787</v>
      </c>
      <c r="V1307" t="s">
        <v>16062</v>
      </c>
      <c r="AH1307" t="s">
        <v>65</v>
      </c>
      <c r="AI1307" t="s">
        <v>10913</v>
      </c>
      <c r="AL1307" t="s">
        <v>67</v>
      </c>
      <c r="AY1307" t="s">
        <v>18788</v>
      </c>
      <c r="AZ1307" t="s">
        <v>18789</v>
      </c>
      <c r="BA1307" t="s">
        <v>18790</v>
      </c>
      <c r="BB1307" t="s">
        <v>11192</v>
      </c>
      <c r="BD1307" t="s">
        <v>72</v>
      </c>
      <c r="BG1307" t="s">
        <v>18791</v>
      </c>
    </row>
    <row r="1308" spans="1:59" x14ac:dyDescent="0.2">
      <c r="A1308" s="1">
        <v>42618.941550925927</v>
      </c>
      <c r="B1308" t="s">
        <v>1862</v>
      </c>
      <c r="C1308" t="s">
        <v>18792</v>
      </c>
      <c r="D1308" t="str">
        <f>VLOOKUP(deactivate_assem[[#This Row],[Full Name]],assembly_staff_import[],1,0)</f>
        <v>Victoria A Breen</v>
      </c>
      <c r="M1308" t="s">
        <v>12928</v>
      </c>
      <c r="T1308" t="s">
        <v>18793</v>
      </c>
      <c r="V1308" t="s">
        <v>18794</v>
      </c>
      <c r="AH1308" t="s">
        <v>65</v>
      </c>
      <c r="AI1308" t="s">
        <v>10913</v>
      </c>
      <c r="AL1308" t="s">
        <v>1237</v>
      </c>
      <c r="AY1308" t="s">
        <v>18795</v>
      </c>
      <c r="AZ1308" t="s">
        <v>393</v>
      </c>
      <c r="BA1308" t="s">
        <v>5904</v>
      </c>
      <c r="BB1308" t="s">
        <v>18796</v>
      </c>
      <c r="BD1308" t="s">
        <v>72</v>
      </c>
      <c r="BG1308" t="s">
        <v>18797</v>
      </c>
    </row>
    <row r="1309" spans="1:59" x14ac:dyDescent="0.2">
      <c r="A1309" s="1">
        <v>42618.941550925927</v>
      </c>
      <c r="B1309" t="s">
        <v>1862</v>
      </c>
      <c r="C1309" t="s">
        <v>18798</v>
      </c>
      <c r="D1309" t="e">
        <f>VLOOKUP(deactivate_assem[[#This Row],[Full Name]],assembly_staff_import[],1,0)</f>
        <v>#N/A</v>
      </c>
      <c r="L1309" t="s">
        <v>10965</v>
      </c>
      <c r="M1309" t="s">
        <v>10966</v>
      </c>
      <c r="N1309" t="s">
        <v>63</v>
      </c>
      <c r="V1309" t="s">
        <v>18618</v>
      </c>
      <c r="AH1309" t="s">
        <v>65</v>
      </c>
      <c r="AI1309" t="s">
        <v>10913</v>
      </c>
      <c r="AL1309" t="s">
        <v>67</v>
      </c>
      <c r="AY1309" t="s">
        <v>18799</v>
      </c>
      <c r="AZ1309" t="s">
        <v>18800</v>
      </c>
      <c r="BA1309" t="s">
        <v>10970</v>
      </c>
      <c r="BB1309" t="s">
        <v>10955</v>
      </c>
      <c r="BD1309" t="s">
        <v>72</v>
      </c>
      <c r="BG1309" t="s">
        <v>18801</v>
      </c>
    </row>
    <row r="1310" spans="1:59" x14ac:dyDescent="0.2">
      <c r="A1310" s="1">
        <v>42618.941550925927</v>
      </c>
      <c r="B1310" t="s">
        <v>1862</v>
      </c>
      <c r="C1310" t="s">
        <v>18802</v>
      </c>
      <c r="D1310" t="e">
        <f>VLOOKUP(deactivate_assem[[#This Row],[Full Name]],assembly_staff_import[],1,0)</f>
        <v>#N/A</v>
      </c>
      <c r="M1310" t="s">
        <v>8169</v>
      </c>
      <c r="V1310" t="s">
        <v>17607</v>
      </c>
      <c r="AH1310" t="s">
        <v>65</v>
      </c>
      <c r="AI1310" t="s">
        <v>10913</v>
      </c>
      <c r="AL1310" t="s">
        <v>1237</v>
      </c>
      <c r="AY1310" t="s">
        <v>18803</v>
      </c>
      <c r="AZ1310" t="s">
        <v>14043</v>
      </c>
      <c r="BA1310" t="s">
        <v>2462</v>
      </c>
      <c r="BB1310" t="s">
        <v>18804</v>
      </c>
      <c r="BD1310" t="s">
        <v>72</v>
      </c>
      <c r="BG1310" t="s">
        <v>18805</v>
      </c>
    </row>
    <row r="1311" spans="1:59" x14ac:dyDescent="0.2">
      <c r="A1311" s="1">
        <v>42618.94153935185</v>
      </c>
      <c r="B1311" t="s">
        <v>1862</v>
      </c>
      <c r="C1311" t="s">
        <v>18806</v>
      </c>
      <c r="D1311" t="str">
        <f>VLOOKUP(deactivate_assem[[#This Row],[Full Name]],assembly_staff_import[],1,0)</f>
        <v>Foster R Williams</v>
      </c>
      <c r="M1311" t="s">
        <v>18807</v>
      </c>
      <c r="T1311" t="s">
        <v>18808</v>
      </c>
      <c r="V1311" t="s">
        <v>18809</v>
      </c>
      <c r="AH1311" t="s">
        <v>65</v>
      </c>
      <c r="AI1311" t="s">
        <v>10913</v>
      </c>
      <c r="AL1311" t="s">
        <v>1237</v>
      </c>
      <c r="AY1311" t="s">
        <v>18810</v>
      </c>
      <c r="AZ1311" t="s">
        <v>18811</v>
      </c>
      <c r="BA1311" t="s">
        <v>541</v>
      </c>
      <c r="BB1311" t="s">
        <v>18812</v>
      </c>
      <c r="BD1311" t="s">
        <v>72</v>
      </c>
      <c r="BG1311" t="s">
        <v>18813</v>
      </c>
    </row>
    <row r="1312" spans="1:59" x14ac:dyDescent="0.2">
      <c r="A1312" s="1">
        <v>42618.94153935185</v>
      </c>
      <c r="B1312" t="s">
        <v>1862</v>
      </c>
      <c r="C1312" t="s">
        <v>18814</v>
      </c>
      <c r="D1312" t="e">
        <f>VLOOKUP(deactivate_assem[[#This Row],[Full Name]],assembly_staff_import[],1,0)</f>
        <v>#N/A</v>
      </c>
      <c r="L1312" t="s">
        <v>11333</v>
      </c>
      <c r="M1312" t="s">
        <v>11334</v>
      </c>
      <c r="N1312" t="s">
        <v>63</v>
      </c>
      <c r="V1312" t="s">
        <v>16062</v>
      </c>
      <c r="AH1312" t="s">
        <v>65</v>
      </c>
      <c r="AI1312" t="s">
        <v>10913</v>
      </c>
      <c r="AL1312" t="s">
        <v>67</v>
      </c>
      <c r="AY1312" t="s">
        <v>18815</v>
      </c>
      <c r="AZ1312" t="s">
        <v>18816</v>
      </c>
      <c r="BA1312" t="s">
        <v>18817</v>
      </c>
      <c r="BB1312" t="s">
        <v>11192</v>
      </c>
      <c r="BD1312" t="s">
        <v>72</v>
      </c>
      <c r="BG1312" t="s">
        <v>18818</v>
      </c>
    </row>
    <row r="1313" spans="1:59" x14ac:dyDescent="0.2">
      <c r="A1313" s="1">
        <v>42618.94153935185</v>
      </c>
      <c r="B1313" t="s">
        <v>1862</v>
      </c>
      <c r="C1313" t="s">
        <v>18819</v>
      </c>
      <c r="D1313" t="str">
        <f>VLOOKUP(deactivate_assem[[#This Row],[Full Name]],assembly_staff_import[],1,0)</f>
        <v>Cylas R Martell-Crawford</v>
      </c>
      <c r="L1313" t="s">
        <v>13568</v>
      </c>
      <c r="M1313" t="s">
        <v>13569</v>
      </c>
      <c r="N1313" t="s">
        <v>168</v>
      </c>
      <c r="T1313" t="s">
        <v>18820</v>
      </c>
      <c r="V1313" t="s">
        <v>18821</v>
      </c>
      <c r="AH1313" t="s">
        <v>65</v>
      </c>
      <c r="AI1313" t="s">
        <v>10913</v>
      </c>
      <c r="AL1313" t="s">
        <v>67</v>
      </c>
      <c r="AY1313" t="s">
        <v>18822</v>
      </c>
      <c r="AZ1313" t="s">
        <v>18823</v>
      </c>
      <c r="BA1313" t="s">
        <v>18824</v>
      </c>
      <c r="BB1313" t="s">
        <v>11033</v>
      </c>
      <c r="BD1313" t="s">
        <v>72</v>
      </c>
      <c r="BG1313" t="s">
        <v>18825</v>
      </c>
    </row>
    <row r="1314" spans="1:59" x14ac:dyDescent="0.2">
      <c r="A1314" s="1">
        <v>42618.94153935185</v>
      </c>
      <c r="B1314" t="s">
        <v>1862</v>
      </c>
      <c r="C1314" t="s">
        <v>18826</v>
      </c>
      <c r="D1314" t="e">
        <f>VLOOKUP(deactivate_assem[[#This Row],[Full Name]],assembly_staff_import[],1,0)</f>
        <v>#N/A</v>
      </c>
      <c r="M1314" t="s">
        <v>10958</v>
      </c>
      <c r="V1314" t="s">
        <v>3154</v>
      </c>
      <c r="AH1314" t="s">
        <v>65</v>
      </c>
      <c r="AI1314" t="s">
        <v>10913</v>
      </c>
      <c r="AL1314" t="s">
        <v>1237</v>
      </c>
      <c r="AY1314" t="s">
        <v>18827</v>
      </c>
      <c r="AZ1314" t="s">
        <v>18828</v>
      </c>
      <c r="BA1314" t="s">
        <v>17800</v>
      </c>
      <c r="BB1314" t="s">
        <v>116</v>
      </c>
      <c r="BD1314" t="s">
        <v>72</v>
      </c>
      <c r="BG1314" t="s">
        <v>18829</v>
      </c>
    </row>
    <row r="1315" spans="1:59" x14ac:dyDescent="0.2">
      <c r="A1315" s="1">
        <v>42618.94153935185</v>
      </c>
      <c r="B1315" t="s">
        <v>1862</v>
      </c>
      <c r="C1315" t="s">
        <v>18830</v>
      </c>
      <c r="D1315" t="str">
        <f>VLOOKUP(deactivate_assem[[#This Row],[Full Name]],assembly_staff_import[],1,0)</f>
        <v>Michael L Johnson</v>
      </c>
      <c r="M1315" t="s">
        <v>8169</v>
      </c>
      <c r="T1315" t="s">
        <v>18831</v>
      </c>
      <c r="V1315" t="s">
        <v>18769</v>
      </c>
      <c r="AH1315" t="s">
        <v>65</v>
      </c>
      <c r="AI1315" t="s">
        <v>10913</v>
      </c>
      <c r="AL1315" t="s">
        <v>1237</v>
      </c>
      <c r="AY1315" t="s">
        <v>10585</v>
      </c>
      <c r="AZ1315" t="s">
        <v>10587</v>
      </c>
      <c r="BA1315" t="s">
        <v>855</v>
      </c>
      <c r="BB1315" t="s">
        <v>18832</v>
      </c>
      <c r="BD1315" t="s">
        <v>72</v>
      </c>
      <c r="BG1315" t="s">
        <v>18833</v>
      </c>
    </row>
    <row r="1316" spans="1:59" x14ac:dyDescent="0.2">
      <c r="A1316" s="1">
        <v>42618.94153935185</v>
      </c>
      <c r="B1316" t="s">
        <v>1862</v>
      </c>
      <c r="C1316" t="s">
        <v>18834</v>
      </c>
      <c r="D1316" t="str">
        <f>VLOOKUP(deactivate_assem[[#This Row],[Full Name]],assembly_staff_import[],1,0)</f>
        <v>Mary A Upton</v>
      </c>
      <c r="M1316" t="s">
        <v>18807</v>
      </c>
      <c r="T1316" t="s">
        <v>18835</v>
      </c>
      <c r="V1316" t="s">
        <v>18836</v>
      </c>
      <c r="AH1316" t="s">
        <v>65</v>
      </c>
      <c r="AI1316" t="s">
        <v>10913</v>
      </c>
      <c r="AL1316" t="s">
        <v>1237</v>
      </c>
      <c r="AY1316" t="s">
        <v>18837</v>
      </c>
      <c r="AZ1316" t="s">
        <v>1798</v>
      </c>
      <c r="BA1316" t="s">
        <v>18144</v>
      </c>
      <c r="BB1316" t="s">
        <v>14514</v>
      </c>
      <c r="BD1316" t="s">
        <v>72</v>
      </c>
      <c r="BG1316" t="s">
        <v>18838</v>
      </c>
    </row>
    <row r="1317" spans="1:59" x14ac:dyDescent="0.2">
      <c r="A1317" s="1">
        <v>42618.941527777781</v>
      </c>
      <c r="B1317" t="s">
        <v>1862</v>
      </c>
      <c r="C1317" t="s">
        <v>18839</v>
      </c>
      <c r="D1317" t="e">
        <f>VLOOKUP(deactivate_assem[[#This Row],[Full Name]],assembly_staff_import[],1,0)</f>
        <v>#N/A</v>
      </c>
      <c r="L1317" t="s">
        <v>11333</v>
      </c>
      <c r="M1317" t="s">
        <v>11334</v>
      </c>
      <c r="N1317" t="s">
        <v>63</v>
      </c>
      <c r="V1317" t="s">
        <v>16062</v>
      </c>
      <c r="AH1317" t="s">
        <v>65</v>
      </c>
      <c r="AI1317" t="s">
        <v>10913</v>
      </c>
      <c r="AL1317" t="s">
        <v>67</v>
      </c>
      <c r="AY1317" t="s">
        <v>18840</v>
      </c>
      <c r="AZ1317" t="s">
        <v>18841</v>
      </c>
      <c r="BA1317" t="s">
        <v>18842</v>
      </c>
      <c r="BB1317" t="s">
        <v>426</v>
      </c>
      <c r="BD1317" t="s">
        <v>72</v>
      </c>
      <c r="BG1317" t="s">
        <v>18843</v>
      </c>
    </row>
    <row r="1318" spans="1:59" x14ac:dyDescent="0.2">
      <c r="A1318" s="1">
        <v>42618.941527777781</v>
      </c>
      <c r="B1318" t="s">
        <v>1862</v>
      </c>
      <c r="C1318" t="s">
        <v>18844</v>
      </c>
      <c r="D1318" t="str">
        <f>VLOOKUP(deactivate_assem[[#This Row],[Full Name]],assembly_staff_import[],1,0)</f>
        <v>Michael Farca</v>
      </c>
      <c r="L1318" t="s">
        <v>13568</v>
      </c>
      <c r="M1318" t="s">
        <v>13569</v>
      </c>
      <c r="N1318" t="s">
        <v>63</v>
      </c>
      <c r="T1318" t="s">
        <v>18845</v>
      </c>
      <c r="V1318" t="s">
        <v>15545</v>
      </c>
      <c r="AH1318" t="s">
        <v>65</v>
      </c>
      <c r="AI1318" t="s">
        <v>10913</v>
      </c>
      <c r="AL1318" t="s">
        <v>67</v>
      </c>
      <c r="AY1318" t="s">
        <v>18846</v>
      </c>
      <c r="AZ1318" t="s">
        <v>3705</v>
      </c>
      <c r="BA1318" t="s">
        <v>18847</v>
      </c>
      <c r="BB1318" t="s">
        <v>13108</v>
      </c>
      <c r="BD1318" t="s">
        <v>72</v>
      </c>
      <c r="BG1318" t="s">
        <v>18848</v>
      </c>
    </row>
    <row r="1319" spans="1:59" x14ac:dyDescent="0.2">
      <c r="A1319" s="1">
        <v>42618.941527777781</v>
      </c>
      <c r="B1319" t="s">
        <v>1862</v>
      </c>
      <c r="C1319" t="s">
        <v>18849</v>
      </c>
      <c r="D1319" t="e">
        <f>VLOOKUP(deactivate_assem[[#This Row],[Full Name]],assembly_staff_import[],1,0)</f>
        <v>#N/A</v>
      </c>
      <c r="M1319" t="s">
        <v>10958</v>
      </c>
      <c r="V1319" t="s">
        <v>3154</v>
      </c>
      <c r="AH1319" t="s">
        <v>65</v>
      </c>
      <c r="AI1319" t="s">
        <v>10913</v>
      </c>
      <c r="AL1319" t="s">
        <v>1237</v>
      </c>
      <c r="AY1319" t="s">
        <v>18850</v>
      </c>
      <c r="AZ1319" t="s">
        <v>18851</v>
      </c>
      <c r="BA1319" t="s">
        <v>18852</v>
      </c>
      <c r="BB1319" t="s">
        <v>116</v>
      </c>
      <c r="BD1319" t="s">
        <v>72</v>
      </c>
      <c r="BG1319" t="s">
        <v>18853</v>
      </c>
    </row>
    <row r="1320" spans="1:59" x14ac:dyDescent="0.2">
      <c r="A1320" s="1">
        <v>42618.941527777781</v>
      </c>
      <c r="B1320" t="s">
        <v>1862</v>
      </c>
      <c r="C1320" t="s">
        <v>18854</v>
      </c>
      <c r="D1320" t="str">
        <f>VLOOKUP(deactivate_assem[[#This Row],[Full Name]],assembly_staff_import[],1,0)</f>
        <v>Shauntea E Irby</v>
      </c>
      <c r="M1320" t="s">
        <v>8169</v>
      </c>
      <c r="T1320" t="s">
        <v>18855</v>
      </c>
      <c r="V1320" t="s">
        <v>17470</v>
      </c>
      <c r="AH1320" t="s">
        <v>65</v>
      </c>
      <c r="AI1320" t="s">
        <v>10913</v>
      </c>
      <c r="AL1320" t="s">
        <v>1237</v>
      </c>
      <c r="AY1320" t="s">
        <v>18856</v>
      </c>
      <c r="AZ1320" t="s">
        <v>18857</v>
      </c>
      <c r="BA1320" t="s">
        <v>18858</v>
      </c>
      <c r="BB1320" t="s">
        <v>11033</v>
      </c>
      <c r="BD1320" t="s">
        <v>72</v>
      </c>
      <c r="BG1320" t="s">
        <v>18859</v>
      </c>
    </row>
    <row r="1321" spans="1:59" x14ac:dyDescent="0.2">
      <c r="A1321" s="1">
        <v>42618.941527777781</v>
      </c>
      <c r="B1321" t="s">
        <v>1862</v>
      </c>
      <c r="C1321" t="s">
        <v>18860</v>
      </c>
      <c r="D1321" t="str">
        <f>VLOOKUP(deactivate_assem[[#This Row],[Full Name]],assembly_staff_import[],1,0)</f>
        <v>Eric A Unright</v>
      </c>
      <c r="M1321" t="s">
        <v>18807</v>
      </c>
      <c r="T1321" t="s">
        <v>18861</v>
      </c>
      <c r="V1321" t="s">
        <v>18809</v>
      </c>
      <c r="AH1321" t="s">
        <v>65</v>
      </c>
      <c r="AI1321" t="s">
        <v>10913</v>
      </c>
      <c r="AL1321" t="s">
        <v>1237</v>
      </c>
      <c r="AY1321" t="s">
        <v>18862</v>
      </c>
      <c r="AZ1321" t="s">
        <v>5107</v>
      </c>
      <c r="BA1321" t="s">
        <v>18863</v>
      </c>
      <c r="BB1321" t="s">
        <v>18864</v>
      </c>
      <c r="BD1321" t="s">
        <v>72</v>
      </c>
      <c r="BG1321" t="s">
        <v>18865</v>
      </c>
    </row>
    <row r="1322" spans="1:59" x14ac:dyDescent="0.2">
      <c r="A1322" s="1">
        <v>42618.941527777781</v>
      </c>
      <c r="B1322" t="s">
        <v>1862</v>
      </c>
      <c r="C1322" t="s">
        <v>18866</v>
      </c>
      <c r="D1322" t="e">
        <f>VLOOKUP(deactivate_assem[[#This Row],[Full Name]],assembly_staff_import[],1,0)</f>
        <v>#N/A</v>
      </c>
      <c r="L1322" t="s">
        <v>11333</v>
      </c>
      <c r="M1322" t="s">
        <v>11334</v>
      </c>
      <c r="N1322" t="s">
        <v>63</v>
      </c>
      <c r="V1322" t="s">
        <v>16062</v>
      </c>
      <c r="AH1322" t="s">
        <v>65</v>
      </c>
      <c r="AI1322" t="s">
        <v>10913</v>
      </c>
      <c r="AL1322" t="s">
        <v>67</v>
      </c>
      <c r="AY1322" t="s">
        <v>18867</v>
      </c>
      <c r="AZ1322" t="s">
        <v>18868</v>
      </c>
      <c r="BA1322" t="s">
        <v>18869</v>
      </c>
      <c r="BB1322" t="s">
        <v>10971</v>
      </c>
      <c r="BD1322" t="s">
        <v>72</v>
      </c>
      <c r="BG1322" t="s">
        <v>18870</v>
      </c>
    </row>
    <row r="1323" spans="1:59" x14ac:dyDescent="0.2">
      <c r="A1323" s="1">
        <v>42618.941516203697</v>
      </c>
      <c r="B1323" t="s">
        <v>1862</v>
      </c>
      <c r="C1323" t="s">
        <v>18871</v>
      </c>
      <c r="D1323" t="e">
        <f>VLOOKUP(deactivate_assem[[#This Row],[Full Name]],assembly_staff_import[],1,0)</f>
        <v>#N/A</v>
      </c>
      <c r="M1323" t="s">
        <v>8169</v>
      </c>
      <c r="V1323" t="s">
        <v>4916</v>
      </c>
      <c r="AH1323" t="s">
        <v>65</v>
      </c>
      <c r="AI1323" t="s">
        <v>10913</v>
      </c>
      <c r="AL1323" t="s">
        <v>1237</v>
      </c>
      <c r="AY1323" t="s">
        <v>18872</v>
      </c>
      <c r="AZ1323" t="s">
        <v>13067</v>
      </c>
      <c r="BA1323" t="s">
        <v>18873</v>
      </c>
      <c r="BB1323" t="s">
        <v>18874</v>
      </c>
      <c r="BD1323" t="s">
        <v>72</v>
      </c>
      <c r="BG1323" t="s">
        <v>18875</v>
      </c>
    </row>
    <row r="1324" spans="1:59" x14ac:dyDescent="0.2">
      <c r="A1324" s="1">
        <v>42618.941516203697</v>
      </c>
      <c r="B1324" t="s">
        <v>1862</v>
      </c>
      <c r="C1324" t="s">
        <v>18876</v>
      </c>
      <c r="D1324" t="e">
        <f>VLOOKUP(deactivate_assem[[#This Row],[Full Name]],assembly_staff_import[],1,0)</f>
        <v>#N/A</v>
      </c>
      <c r="M1324" t="s">
        <v>10958</v>
      </c>
      <c r="V1324" t="s">
        <v>3154</v>
      </c>
      <c r="AH1324" t="s">
        <v>65</v>
      </c>
      <c r="AI1324" t="s">
        <v>10913</v>
      </c>
      <c r="AL1324" t="s">
        <v>1237</v>
      </c>
      <c r="AY1324" t="s">
        <v>18877</v>
      </c>
      <c r="AZ1324" t="s">
        <v>18878</v>
      </c>
      <c r="BA1324" t="s">
        <v>18879</v>
      </c>
      <c r="BB1324" t="s">
        <v>116</v>
      </c>
      <c r="BD1324" t="s">
        <v>72</v>
      </c>
      <c r="BG1324" t="s">
        <v>18880</v>
      </c>
    </row>
    <row r="1325" spans="1:59" x14ac:dyDescent="0.2">
      <c r="A1325" s="1">
        <v>42618.941516203697</v>
      </c>
      <c r="B1325" t="s">
        <v>1862</v>
      </c>
      <c r="C1325" t="s">
        <v>18881</v>
      </c>
      <c r="D1325" t="str">
        <f>VLOOKUP(deactivate_assem[[#This Row],[Full Name]],assembly_staff_import[],1,0)</f>
        <v>Carl J Tubbs</v>
      </c>
      <c r="M1325" t="s">
        <v>18807</v>
      </c>
      <c r="T1325" t="s">
        <v>18882</v>
      </c>
      <c r="V1325" t="s">
        <v>18883</v>
      </c>
      <c r="AH1325" t="s">
        <v>65</v>
      </c>
      <c r="AI1325" t="s">
        <v>10913</v>
      </c>
      <c r="AL1325" t="s">
        <v>1237</v>
      </c>
      <c r="AY1325" t="s">
        <v>18884</v>
      </c>
      <c r="AZ1325" t="s">
        <v>6812</v>
      </c>
      <c r="BA1325" t="s">
        <v>12580</v>
      </c>
      <c r="BB1325" t="s">
        <v>18423</v>
      </c>
      <c r="BD1325" t="s">
        <v>72</v>
      </c>
      <c r="BG1325" t="s">
        <v>18885</v>
      </c>
    </row>
    <row r="1326" spans="1:59" x14ac:dyDescent="0.2">
      <c r="A1326" s="1">
        <v>42618.941516203697</v>
      </c>
      <c r="B1326" t="s">
        <v>1862</v>
      </c>
      <c r="C1326" t="s">
        <v>18886</v>
      </c>
      <c r="D1326" t="str">
        <f>VLOOKUP(deactivate_assem[[#This Row],[Full Name]],assembly_staff_import[],1,0)</f>
        <v>Rhonda M Hood</v>
      </c>
      <c r="M1326" t="s">
        <v>8169</v>
      </c>
      <c r="T1326" t="s">
        <v>18887</v>
      </c>
      <c r="V1326" t="s">
        <v>2740</v>
      </c>
      <c r="AH1326" t="s">
        <v>65</v>
      </c>
      <c r="AI1326" t="s">
        <v>10913</v>
      </c>
      <c r="AL1326" t="s">
        <v>1237</v>
      </c>
      <c r="AY1326" t="s">
        <v>18888</v>
      </c>
      <c r="AZ1326" t="s">
        <v>18889</v>
      </c>
      <c r="BA1326" t="s">
        <v>18890</v>
      </c>
      <c r="BB1326" t="s">
        <v>11400</v>
      </c>
      <c r="BD1326" t="s">
        <v>72</v>
      </c>
      <c r="BG1326" t="s">
        <v>18891</v>
      </c>
    </row>
    <row r="1327" spans="1:59" x14ac:dyDescent="0.2">
      <c r="A1327" s="1">
        <v>42618.941516203697</v>
      </c>
      <c r="B1327" t="s">
        <v>1862</v>
      </c>
      <c r="C1327" t="s">
        <v>18892</v>
      </c>
      <c r="D1327" t="e">
        <f>VLOOKUP(deactivate_assem[[#This Row],[Full Name]],assembly_staff_import[],1,0)</f>
        <v>#N/A</v>
      </c>
      <c r="M1327" t="s">
        <v>10958</v>
      </c>
      <c r="V1327" t="s">
        <v>3154</v>
      </c>
      <c r="AH1327" t="s">
        <v>65</v>
      </c>
      <c r="AI1327" t="s">
        <v>10913</v>
      </c>
      <c r="AL1327" t="s">
        <v>1237</v>
      </c>
      <c r="AY1327" t="s">
        <v>18893</v>
      </c>
      <c r="AZ1327" t="s">
        <v>18894</v>
      </c>
      <c r="BA1327" t="s">
        <v>18895</v>
      </c>
      <c r="BB1327" t="s">
        <v>116</v>
      </c>
      <c r="BD1327" t="s">
        <v>72</v>
      </c>
      <c r="BG1327" t="s">
        <v>18896</v>
      </c>
    </row>
    <row r="1328" spans="1:59" x14ac:dyDescent="0.2">
      <c r="A1328" s="1">
        <v>42618.941516203697</v>
      </c>
      <c r="B1328" t="s">
        <v>1862</v>
      </c>
      <c r="C1328" t="s">
        <v>18897</v>
      </c>
      <c r="D1328" t="str">
        <f>VLOOKUP(deactivate_assem[[#This Row],[Full Name]],assembly_staff_import[],1,0)</f>
        <v>Ian E Thornton</v>
      </c>
      <c r="M1328" t="s">
        <v>18807</v>
      </c>
      <c r="T1328" t="s">
        <v>18898</v>
      </c>
      <c r="V1328" t="s">
        <v>18899</v>
      </c>
      <c r="AH1328" t="s">
        <v>65</v>
      </c>
      <c r="AI1328" t="s">
        <v>10913</v>
      </c>
      <c r="AL1328" t="s">
        <v>1237</v>
      </c>
      <c r="AY1328" t="s">
        <v>18900</v>
      </c>
      <c r="AZ1328" t="s">
        <v>1408</v>
      </c>
      <c r="BA1328" t="s">
        <v>18901</v>
      </c>
      <c r="BB1328" t="s">
        <v>8476</v>
      </c>
      <c r="BD1328" t="s">
        <v>72</v>
      </c>
      <c r="BG1328" t="s">
        <v>18902</v>
      </c>
    </row>
    <row r="1329" spans="1:59" x14ac:dyDescent="0.2">
      <c r="A1329" s="1">
        <v>42618.941516203697</v>
      </c>
      <c r="B1329" t="s">
        <v>1862</v>
      </c>
      <c r="C1329" t="s">
        <v>18903</v>
      </c>
      <c r="D1329" t="str">
        <f>VLOOKUP(deactivate_assem[[#This Row],[Full Name]],assembly_staff_import[],1,0)</f>
        <v>George W Simmons</v>
      </c>
      <c r="M1329" t="s">
        <v>11440</v>
      </c>
      <c r="T1329" t="s">
        <v>18904</v>
      </c>
      <c r="V1329" t="s">
        <v>18905</v>
      </c>
      <c r="AH1329" t="s">
        <v>65</v>
      </c>
      <c r="AI1329" t="s">
        <v>10913</v>
      </c>
      <c r="AL1329" t="s">
        <v>1237</v>
      </c>
      <c r="AY1329" t="s">
        <v>18906</v>
      </c>
      <c r="AZ1329" t="s">
        <v>18907</v>
      </c>
      <c r="BA1329" t="s">
        <v>16613</v>
      </c>
      <c r="BB1329" t="s">
        <v>18908</v>
      </c>
      <c r="BD1329" t="s">
        <v>72</v>
      </c>
      <c r="BG1329" t="s">
        <v>18909</v>
      </c>
    </row>
    <row r="1330" spans="1:59" x14ac:dyDescent="0.2">
      <c r="A1330" s="1">
        <v>42618.941504629627</v>
      </c>
      <c r="B1330" t="s">
        <v>1862</v>
      </c>
      <c r="C1330" t="s">
        <v>18910</v>
      </c>
      <c r="D1330" t="str">
        <f>VLOOKUP(deactivate_assem[[#This Row],[Full Name]],assembly_staff_import[],1,0)</f>
        <v>Winifred M Brand</v>
      </c>
      <c r="L1330" t="s">
        <v>12630</v>
      </c>
      <c r="M1330" t="s">
        <v>12631</v>
      </c>
      <c r="N1330" t="s">
        <v>63</v>
      </c>
      <c r="T1330" t="s">
        <v>18911</v>
      </c>
      <c r="V1330" t="s">
        <v>17367</v>
      </c>
      <c r="AH1330" t="s">
        <v>65</v>
      </c>
      <c r="AI1330" t="s">
        <v>10913</v>
      </c>
      <c r="AL1330" t="s">
        <v>67</v>
      </c>
      <c r="AY1330" t="s">
        <v>18912</v>
      </c>
      <c r="AZ1330" t="s">
        <v>18913</v>
      </c>
      <c r="BA1330" t="s">
        <v>12931</v>
      </c>
      <c r="BB1330" t="s">
        <v>714</v>
      </c>
      <c r="BD1330" t="s">
        <v>72</v>
      </c>
      <c r="BG1330" t="s">
        <v>18914</v>
      </c>
    </row>
    <row r="1331" spans="1:59" x14ac:dyDescent="0.2">
      <c r="A1331" s="1">
        <v>42618.941504629627</v>
      </c>
      <c r="B1331" t="s">
        <v>1862</v>
      </c>
      <c r="C1331" t="s">
        <v>18915</v>
      </c>
      <c r="D1331" t="str">
        <f>VLOOKUP(deactivate_assem[[#This Row],[Full Name]],assembly_staff_import[],1,0)</f>
        <v>Judith A Talar</v>
      </c>
      <c r="L1331" t="s">
        <v>16369</v>
      </c>
      <c r="M1331" t="s">
        <v>16370</v>
      </c>
      <c r="N1331" t="s">
        <v>168</v>
      </c>
      <c r="T1331" t="s">
        <v>18916</v>
      </c>
      <c r="V1331" t="s">
        <v>18917</v>
      </c>
      <c r="AH1331" t="s">
        <v>65</v>
      </c>
      <c r="AI1331" t="s">
        <v>10913</v>
      </c>
      <c r="AL1331" t="s">
        <v>67</v>
      </c>
      <c r="AY1331" t="s">
        <v>18918</v>
      </c>
      <c r="AZ1331" t="s">
        <v>18232</v>
      </c>
      <c r="BA1331" t="s">
        <v>18919</v>
      </c>
      <c r="BB1331" t="s">
        <v>11681</v>
      </c>
      <c r="BD1331" t="s">
        <v>72</v>
      </c>
      <c r="BG1331" t="s">
        <v>18920</v>
      </c>
    </row>
    <row r="1332" spans="1:59" x14ac:dyDescent="0.2">
      <c r="A1332" s="1">
        <v>42618.941504629627</v>
      </c>
      <c r="B1332" t="s">
        <v>1862</v>
      </c>
      <c r="C1332" t="s">
        <v>18921</v>
      </c>
      <c r="D1332" t="str">
        <f>VLOOKUP(deactivate_assem[[#This Row],[Full Name]],assembly_staff_import[],1,0)</f>
        <v>Thomas W Hodgkins</v>
      </c>
      <c r="M1332" t="s">
        <v>8169</v>
      </c>
      <c r="T1332" t="s">
        <v>18922</v>
      </c>
      <c r="V1332" t="s">
        <v>17593</v>
      </c>
      <c r="AH1332" t="s">
        <v>65</v>
      </c>
      <c r="AI1332" t="s">
        <v>10913</v>
      </c>
      <c r="AL1332" t="s">
        <v>1237</v>
      </c>
      <c r="AY1332" t="s">
        <v>18923</v>
      </c>
      <c r="AZ1332" t="s">
        <v>18924</v>
      </c>
      <c r="BA1332" t="s">
        <v>18925</v>
      </c>
      <c r="BB1332" t="s">
        <v>18926</v>
      </c>
      <c r="BD1332" t="s">
        <v>72</v>
      </c>
      <c r="BG1332" t="s">
        <v>18927</v>
      </c>
    </row>
    <row r="1333" spans="1:59" x14ac:dyDescent="0.2">
      <c r="A1333" s="1">
        <v>42618.941504629627</v>
      </c>
      <c r="B1333" t="s">
        <v>1862</v>
      </c>
      <c r="C1333" t="s">
        <v>18928</v>
      </c>
      <c r="D1333" t="e">
        <f>VLOOKUP(deactivate_assem[[#This Row],[Full Name]],assembly_staff_import[],1,0)</f>
        <v>#N/A</v>
      </c>
      <c r="M1333" t="s">
        <v>10958</v>
      </c>
      <c r="V1333" t="s">
        <v>3154</v>
      </c>
      <c r="AH1333" t="s">
        <v>65</v>
      </c>
      <c r="AI1333" t="s">
        <v>10913</v>
      </c>
      <c r="AL1333" t="s">
        <v>1237</v>
      </c>
      <c r="AY1333" t="s">
        <v>18929</v>
      </c>
      <c r="AZ1333" t="s">
        <v>18930</v>
      </c>
      <c r="BA1333" t="s">
        <v>18931</v>
      </c>
      <c r="BB1333" t="s">
        <v>116</v>
      </c>
      <c r="BD1333" t="s">
        <v>72</v>
      </c>
      <c r="BG1333" t="s">
        <v>18932</v>
      </c>
    </row>
    <row r="1334" spans="1:59" x14ac:dyDescent="0.2">
      <c r="A1334" s="1">
        <v>42618.941504629627</v>
      </c>
      <c r="B1334" t="s">
        <v>1862</v>
      </c>
      <c r="C1334" t="s">
        <v>18933</v>
      </c>
      <c r="D1334" t="str">
        <f>VLOOKUP(deactivate_assem[[#This Row],[Full Name]],assembly_staff_import[],1,0)</f>
        <v>Isamar Rodriguez</v>
      </c>
      <c r="L1334" t="s">
        <v>17407</v>
      </c>
      <c r="M1334" t="s">
        <v>17669</v>
      </c>
      <c r="N1334" t="s">
        <v>63</v>
      </c>
      <c r="T1334" t="s">
        <v>18934</v>
      </c>
      <c r="V1334" t="s">
        <v>17671</v>
      </c>
      <c r="AH1334" t="s">
        <v>65</v>
      </c>
      <c r="AI1334" t="s">
        <v>10913</v>
      </c>
      <c r="AL1334" t="s">
        <v>67</v>
      </c>
      <c r="AY1334" t="s">
        <v>18935</v>
      </c>
      <c r="AZ1334" t="s">
        <v>18936</v>
      </c>
      <c r="BA1334" t="s">
        <v>3384</v>
      </c>
      <c r="BB1334" t="s">
        <v>236</v>
      </c>
      <c r="BD1334" t="s">
        <v>72</v>
      </c>
      <c r="BG1334" t="s">
        <v>18937</v>
      </c>
    </row>
    <row r="1335" spans="1:59" x14ac:dyDescent="0.2">
      <c r="A1335" s="1">
        <v>42618.941504629627</v>
      </c>
      <c r="B1335" t="s">
        <v>1862</v>
      </c>
      <c r="C1335" t="s">
        <v>18938</v>
      </c>
      <c r="D1335" t="str">
        <f>VLOOKUP(deactivate_assem[[#This Row],[Full Name]],assembly_staff_import[],1,0)</f>
        <v>Alvin R Peters</v>
      </c>
      <c r="M1335" t="s">
        <v>11440</v>
      </c>
      <c r="T1335" t="s">
        <v>18939</v>
      </c>
      <c r="V1335" t="s">
        <v>18940</v>
      </c>
      <c r="AH1335" t="s">
        <v>65</v>
      </c>
      <c r="AI1335" t="s">
        <v>10913</v>
      </c>
      <c r="AL1335" t="s">
        <v>1237</v>
      </c>
      <c r="AY1335" t="s">
        <v>18941</v>
      </c>
      <c r="AZ1335" t="s">
        <v>18942</v>
      </c>
      <c r="BA1335" t="s">
        <v>134</v>
      </c>
      <c r="BB1335" t="s">
        <v>18943</v>
      </c>
      <c r="BD1335" t="s">
        <v>72</v>
      </c>
      <c r="BG1335" t="s">
        <v>18944</v>
      </c>
    </row>
    <row r="1336" spans="1:59" x14ac:dyDescent="0.2">
      <c r="A1336" s="1">
        <v>42618.941493055558</v>
      </c>
      <c r="B1336" t="s">
        <v>1862</v>
      </c>
      <c r="C1336" t="s">
        <v>18945</v>
      </c>
      <c r="D1336" t="str">
        <f>VLOOKUP(deactivate_assem[[#This Row],[Full Name]],assembly_staff_import[],1,0)</f>
        <v>Petrita Hernandez-Rojas</v>
      </c>
      <c r="L1336" t="s">
        <v>17407</v>
      </c>
      <c r="M1336" t="s">
        <v>17669</v>
      </c>
      <c r="N1336" t="s">
        <v>168</v>
      </c>
      <c r="T1336" t="s">
        <v>18946</v>
      </c>
      <c r="V1336" t="s">
        <v>17409</v>
      </c>
      <c r="AH1336" t="s">
        <v>65</v>
      </c>
      <c r="AI1336" t="s">
        <v>10913</v>
      </c>
      <c r="AL1336" t="s">
        <v>67</v>
      </c>
      <c r="AY1336" t="s">
        <v>18947</v>
      </c>
      <c r="AZ1336" t="s">
        <v>18948</v>
      </c>
      <c r="BA1336" t="s">
        <v>18949</v>
      </c>
      <c r="BB1336" t="s">
        <v>10971</v>
      </c>
      <c r="BD1336" t="s">
        <v>72</v>
      </c>
      <c r="BG1336" t="s">
        <v>18950</v>
      </c>
    </row>
    <row r="1337" spans="1:59" x14ac:dyDescent="0.2">
      <c r="A1337" s="1">
        <v>42618.941493055558</v>
      </c>
      <c r="B1337" t="s">
        <v>1862</v>
      </c>
      <c r="C1337" t="s">
        <v>18951</v>
      </c>
      <c r="D1337" t="e">
        <f>VLOOKUP(deactivate_assem[[#This Row],[Full Name]],assembly_staff_import[],1,0)</f>
        <v>#N/A</v>
      </c>
      <c r="M1337" t="s">
        <v>10958</v>
      </c>
      <c r="V1337" t="s">
        <v>3154</v>
      </c>
      <c r="AH1337" t="s">
        <v>65</v>
      </c>
      <c r="AI1337" t="s">
        <v>10913</v>
      </c>
      <c r="AL1337" t="s">
        <v>1237</v>
      </c>
      <c r="AY1337" t="s">
        <v>18952</v>
      </c>
      <c r="AZ1337" t="s">
        <v>18953</v>
      </c>
      <c r="BA1337" t="s">
        <v>18954</v>
      </c>
      <c r="BB1337" t="s">
        <v>116</v>
      </c>
      <c r="BD1337" t="s">
        <v>72</v>
      </c>
      <c r="BG1337" t="s">
        <v>18955</v>
      </c>
    </row>
    <row r="1338" spans="1:59" x14ac:dyDescent="0.2">
      <c r="A1338" s="1">
        <v>42618.941493055558</v>
      </c>
      <c r="B1338" t="s">
        <v>1862</v>
      </c>
      <c r="C1338" t="s">
        <v>18956</v>
      </c>
      <c r="D1338" t="str">
        <f>VLOOKUP(deactivate_assem[[#This Row],[Full Name]],assembly_staff_import[],1,0)</f>
        <v>Franklin Hess</v>
      </c>
      <c r="M1338" t="s">
        <v>8169</v>
      </c>
      <c r="T1338" t="s">
        <v>18957</v>
      </c>
      <c r="V1338" t="s">
        <v>17470</v>
      </c>
      <c r="AH1338" t="s">
        <v>65</v>
      </c>
      <c r="AI1338" t="s">
        <v>10913</v>
      </c>
      <c r="AL1338" t="s">
        <v>1237</v>
      </c>
      <c r="AY1338" t="s">
        <v>18958</v>
      </c>
      <c r="AZ1338" t="s">
        <v>18959</v>
      </c>
      <c r="BA1338" t="s">
        <v>2572</v>
      </c>
      <c r="BB1338" t="s">
        <v>16525</v>
      </c>
      <c r="BD1338" t="s">
        <v>72</v>
      </c>
      <c r="BG1338" t="s">
        <v>18960</v>
      </c>
    </row>
    <row r="1339" spans="1:59" x14ac:dyDescent="0.2">
      <c r="A1339" s="1">
        <v>42618.941493055558</v>
      </c>
      <c r="B1339" t="s">
        <v>1862</v>
      </c>
      <c r="C1339" t="s">
        <v>18961</v>
      </c>
      <c r="D1339" t="str">
        <f>VLOOKUP(deactivate_assem[[#This Row],[Full Name]],assembly_staff_import[],1,0)</f>
        <v>William E Krogh</v>
      </c>
      <c r="M1339" t="s">
        <v>11440</v>
      </c>
      <c r="T1339" t="s">
        <v>18962</v>
      </c>
      <c r="V1339" t="s">
        <v>18963</v>
      </c>
      <c r="AH1339" t="s">
        <v>65</v>
      </c>
      <c r="AI1339" t="s">
        <v>10913</v>
      </c>
      <c r="AL1339" t="s">
        <v>1237</v>
      </c>
      <c r="AY1339" t="s">
        <v>18964</v>
      </c>
      <c r="AZ1339" t="s">
        <v>1821</v>
      </c>
      <c r="BA1339" t="s">
        <v>18965</v>
      </c>
      <c r="BB1339" t="s">
        <v>18966</v>
      </c>
      <c r="BD1339" t="s">
        <v>72</v>
      </c>
      <c r="BG1339" t="s">
        <v>18967</v>
      </c>
    </row>
    <row r="1340" spans="1:59" x14ac:dyDescent="0.2">
      <c r="A1340" s="1">
        <v>42618.941493055558</v>
      </c>
      <c r="B1340" t="s">
        <v>1862</v>
      </c>
      <c r="C1340" t="s">
        <v>18968</v>
      </c>
      <c r="D1340" t="e">
        <f>VLOOKUP(deactivate_assem[[#This Row],[Full Name]],assembly_staff_import[],1,0)</f>
        <v>#N/A</v>
      </c>
      <c r="L1340" t="s">
        <v>17407</v>
      </c>
      <c r="M1340" t="s">
        <v>17408</v>
      </c>
      <c r="N1340" t="s">
        <v>63</v>
      </c>
      <c r="V1340" t="s">
        <v>17671</v>
      </c>
      <c r="AH1340" t="s">
        <v>65</v>
      </c>
      <c r="AI1340" t="s">
        <v>10913</v>
      </c>
      <c r="AL1340" t="s">
        <v>67</v>
      </c>
      <c r="AY1340" t="s">
        <v>18969</v>
      </c>
      <c r="AZ1340" t="s">
        <v>3705</v>
      </c>
      <c r="BA1340" t="s">
        <v>18970</v>
      </c>
      <c r="BB1340" t="s">
        <v>219</v>
      </c>
      <c r="BD1340" t="s">
        <v>72</v>
      </c>
      <c r="BG1340" t="s">
        <v>18971</v>
      </c>
    </row>
    <row r="1341" spans="1:59" x14ac:dyDescent="0.2">
      <c r="A1341" s="1">
        <v>42618.941481481481</v>
      </c>
      <c r="B1341" t="s">
        <v>1862</v>
      </c>
      <c r="C1341" t="s">
        <v>18972</v>
      </c>
      <c r="D1341" t="str">
        <f>VLOOKUP(deactivate_assem[[#This Row],[Full Name]],assembly_staff_import[],1,0)</f>
        <v>Michele J Sbuttoni</v>
      </c>
      <c r="L1341" t="s">
        <v>13212</v>
      </c>
      <c r="M1341" t="s">
        <v>13213</v>
      </c>
      <c r="N1341" t="s">
        <v>168</v>
      </c>
      <c r="T1341" t="s">
        <v>18973</v>
      </c>
      <c r="V1341" t="s">
        <v>18974</v>
      </c>
      <c r="AH1341" t="s">
        <v>65</v>
      </c>
      <c r="AI1341" t="s">
        <v>10913</v>
      </c>
      <c r="AL1341" t="s">
        <v>67</v>
      </c>
      <c r="AY1341" t="s">
        <v>18975</v>
      </c>
      <c r="AZ1341" t="s">
        <v>14689</v>
      </c>
      <c r="BA1341" t="s">
        <v>18976</v>
      </c>
      <c r="BB1341" t="s">
        <v>1047</v>
      </c>
      <c r="BD1341" t="s">
        <v>72</v>
      </c>
      <c r="BG1341" t="s">
        <v>18977</v>
      </c>
    </row>
    <row r="1342" spans="1:59" x14ac:dyDescent="0.2">
      <c r="A1342" s="1">
        <v>42618.941481481481</v>
      </c>
      <c r="B1342" t="s">
        <v>1862</v>
      </c>
      <c r="C1342" t="s">
        <v>18978</v>
      </c>
      <c r="D1342" t="str">
        <f>VLOOKUP(deactivate_assem[[#This Row],[Full Name]],assembly_staff_import[],1,0)</f>
        <v>Ashley B Gavel</v>
      </c>
      <c r="M1342" t="s">
        <v>11440</v>
      </c>
      <c r="T1342" t="s">
        <v>18979</v>
      </c>
      <c r="V1342" t="s">
        <v>18963</v>
      </c>
      <c r="AH1342" t="s">
        <v>65</v>
      </c>
      <c r="AI1342" t="s">
        <v>10913</v>
      </c>
      <c r="AL1342" t="s">
        <v>1237</v>
      </c>
      <c r="AY1342" t="s">
        <v>18980</v>
      </c>
      <c r="AZ1342" t="s">
        <v>18981</v>
      </c>
      <c r="BA1342" t="s">
        <v>18982</v>
      </c>
      <c r="BB1342" t="s">
        <v>18983</v>
      </c>
      <c r="BD1342" t="s">
        <v>72</v>
      </c>
      <c r="BG1342" t="s">
        <v>18984</v>
      </c>
    </row>
    <row r="1343" spans="1:59" x14ac:dyDescent="0.2">
      <c r="A1343" s="1">
        <v>42618.941481481481</v>
      </c>
      <c r="B1343" t="s">
        <v>1862</v>
      </c>
      <c r="C1343" t="s">
        <v>18985</v>
      </c>
      <c r="D1343" t="e">
        <f>VLOOKUP(deactivate_assem[[#This Row],[Full Name]],assembly_staff_import[],1,0)</f>
        <v>#N/A</v>
      </c>
      <c r="L1343" t="s">
        <v>17407</v>
      </c>
      <c r="M1343" t="s">
        <v>17408</v>
      </c>
      <c r="N1343" t="s">
        <v>63</v>
      </c>
      <c r="V1343" t="s">
        <v>17671</v>
      </c>
      <c r="AH1343" t="s">
        <v>65</v>
      </c>
      <c r="AI1343" t="s">
        <v>10913</v>
      </c>
      <c r="AL1343" t="s">
        <v>67</v>
      </c>
      <c r="AY1343" t="s">
        <v>18986</v>
      </c>
      <c r="AZ1343" t="s">
        <v>2972</v>
      </c>
      <c r="BA1343" t="s">
        <v>18987</v>
      </c>
      <c r="BB1343" t="s">
        <v>906</v>
      </c>
      <c r="BD1343" t="s">
        <v>72</v>
      </c>
      <c r="BG1343" t="s">
        <v>18988</v>
      </c>
    </row>
    <row r="1344" spans="1:59" x14ac:dyDescent="0.2">
      <c r="A1344" s="1">
        <v>42618.941481481481</v>
      </c>
      <c r="B1344" t="s">
        <v>1862</v>
      </c>
      <c r="C1344" t="s">
        <v>18989</v>
      </c>
      <c r="D1344" t="str">
        <f>VLOOKUP(deactivate_assem[[#This Row],[Full Name]],assembly_staff_import[],1,0)</f>
        <v>Steven J Fink</v>
      </c>
      <c r="M1344" t="s">
        <v>11440</v>
      </c>
      <c r="T1344" t="s">
        <v>18990</v>
      </c>
      <c r="V1344" t="s">
        <v>18991</v>
      </c>
      <c r="AH1344" t="s">
        <v>65</v>
      </c>
      <c r="AI1344" t="s">
        <v>10913</v>
      </c>
      <c r="AL1344" t="s">
        <v>1237</v>
      </c>
      <c r="AY1344" t="s">
        <v>18992</v>
      </c>
      <c r="AZ1344" t="s">
        <v>7076</v>
      </c>
      <c r="BA1344" t="s">
        <v>18993</v>
      </c>
      <c r="BB1344" t="s">
        <v>18908</v>
      </c>
      <c r="BD1344" t="s">
        <v>72</v>
      </c>
      <c r="BG1344" t="s">
        <v>18994</v>
      </c>
    </row>
    <row r="1345" spans="1:59" x14ac:dyDescent="0.2">
      <c r="A1345" s="1">
        <v>42618.941469907397</v>
      </c>
      <c r="B1345" t="s">
        <v>1862</v>
      </c>
      <c r="C1345" t="s">
        <v>18995</v>
      </c>
      <c r="D1345" t="str">
        <f>VLOOKUP(deactivate_assem[[#This Row],[Full Name]],assembly_staff_import[],1,0)</f>
        <v>Kathleen O'Keefe</v>
      </c>
      <c r="G1345" t="s">
        <v>3795</v>
      </c>
      <c r="L1345" t="s">
        <v>14192</v>
      </c>
      <c r="M1345" t="s">
        <v>11934</v>
      </c>
      <c r="T1345" t="s">
        <v>18996</v>
      </c>
      <c r="AH1345" t="s">
        <v>65</v>
      </c>
      <c r="AI1345" t="s">
        <v>10913</v>
      </c>
      <c r="AL1345" t="s">
        <v>1237</v>
      </c>
      <c r="AY1345" t="s">
        <v>18997</v>
      </c>
      <c r="AZ1345" t="s">
        <v>18998</v>
      </c>
      <c r="BA1345" t="s">
        <v>79</v>
      </c>
      <c r="BB1345" t="s">
        <v>18999</v>
      </c>
      <c r="BD1345" t="s">
        <v>72</v>
      </c>
      <c r="BG1345" t="s">
        <v>19000</v>
      </c>
    </row>
    <row r="1346" spans="1:59" x14ac:dyDescent="0.2">
      <c r="A1346" s="1">
        <v>42618.941469907397</v>
      </c>
      <c r="B1346" t="s">
        <v>1862</v>
      </c>
      <c r="C1346" t="s">
        <v>19001</v>
      </c>
      <c r="D1346" t="str">
        <f>VLOOKUP(deactivate_assem[[#This Row],[Full Name]],assembly_staff_import[],1,0)</f>
        <v>Young Han Kim</v>
      </c>
      <c r="L1346" t="s">
        <v>11027</v>
      </c>
      <c r="M1346" t="s">
        <v>11028</v>
      </c>
      <c r="N1346" t="s">
        <v>63</v>
      </c>
      <c r="T1346" t="s">
        <v>19002</v>
      </c>
      <c r="V1346" t="s">
        <v>19003</v>
      </c>
      <c r="AH1346" t="s">
        <v>65</v>
      </c>
      <c r="AI1346" t="s">
        <v>10913</v>
      </c>
      <c r="AL1346" t="s">
        <v>67</v>
      </c>
      <c r="AY1346" t="s">
        <v>19004</v>
      </c>
      <c r="AZ1346" t="s">
        <v>19005</v>
      </c>
      <c r="BA1346" t="s">
        <v>10915</v>
      </c>
      <c r="BB1346" t="s">
        <v>11192</v>
      </c>
      <c r="BD1346" t="s">
        <v>72</v>
      </c>
      <c r="BG1346" t="s">
        <v>19006</v>
      </c>
    </row>
    <row r="1347" spans="1:59" x14ac:dyDescent="0.2">
      <c r="A1347" s="1">
        <v>42618.941469907397</v>
      </c>
      <c r="B1347" t="s">
        <v>1862</v>
      </c>
      <c r="C1347" t="s">
        <v>19007</v>
      </c>
      <c r="D1347" t="str">
        <f>VLOOKUP(deactivate_assem[[#This Row],[Full Name]],assembly_staff_import[],1,0)</f>
        <v>Rebecca A Dawes</v>
      </c>
      <c r="M1347" t="s">
        <v>11440</v>
      </c>
      <c r="T1347" t="s">
        <v>19008</v>
      </c>
      <c r="V1347" t="s">
        <v>18963</v>
      </c>
      <c r="AH1347" t="s">
        <v>65</v>
      </c>
      <c r="AI1347" t="s">
        <v>10913</v>
      </c>
      <c r="AL1347" t="s">
        <v>1237</v>
      </c>
      <c r="AY1347" t="s">
        <v>19009</v>
      </c>
      <c r="AZ1347" t="s">
        <v>3150</v>
      </c>
      <c r="BA1347" t="s">
        <v>14742</v>
      </c>
      <c r="BB1347" t="s">
        <v>11249</v>
      </c>
      <c r="BD1347" t="s">
        <v>72</v>
      </c>
      <c r="BG1347" t="s">
        <v>19010</v>
      </c>
    </row>
    <row r="1348" spans="1:59" x14ac:dyDescent="0.2">
      <c r="A1348" s="1">
        <v>42618.941458333327</v>
      </c>
      <c r="B1348" t="s">
        <v>1862</v>
      </c>
      <c r="C1348" t="s">
        <v>19011</v>
      </c>
      <c r="D1348" t="e">
        <f>VLOOKUP(deactivate_assem[[#This Row],[Full Name]],assembly_staff_import[],1,0)</f>
        <v>#N/A</v>
      </c>
      <c r="L1348" t="s">
        <v>1164</v>
      </c>
      <c r="M1348" t="s">
        <v>19012</v>
      </c>
      <c r="N1348" t="s">
        <v>63</v>
      </c>
      <c r="V1348" t="s">
        <v>4953</v>
      </c>
      <c r="AH1348" t="s">
        <v>65</v>
      </c>
      <c r="AI1348" t="s">
        <v>10913</v>
      </c>
      <c r="AL1348" t="s">
        <v>67</v>
      </c>
      <c r="AY1348" t="s">
        <v>19013</v>
      </c>
      <c r="AZ1348" t="s">
        <v>19014</v>
      </c>
      <c r="BA1348" t="s">
        <v>19015</v>
      </c>
      <c r="BB1348" t="s">
        <v>10971</v>
      </c>
      <c r="BD1348" t="s">
        <v>72</v>
      </c>
      <c r="BG1348" t="s">
        <v>19016</v>
      </c>
    </row>
    <row r="1349" spans="1:59" x14ac:dyDescent="0.2">
      <c r="A1349" s="1">
        <v>42618.941458333327</v>
      </c>
      <c r="B1349" t="s">
        <v>1862</v>
      </c>
      <c r="C1349" t="s">
        <v>19017</v>
      </c>
      <c r="D1349" t="e">
        <f>VLOOKUP(deactivate_assem[[#This Row],[Full Name]],assembly_staff_import[],1,0)</f>
        <v>#N/A</v>
      </c>
      <c r="L1349" t="s">
        <v>13187</v>
      </c>
      <c r="M1349" t="s">
        <v>19018</v>
      </c>
      <c r="N1349" t="s">
        <v>63</v>
      </c>
      <c r="V1349" t="s">
        <v>18611</v>
      </c>
      <c r="AH1349" t="s">
        <v>65</v>
      </c>
      <c r="AI1349" t="s">
        <v>10913</v>
      </c>
      <c r="AL1349" t="s">
        <v>67</v>
      </c>
      <c r="AY1349" t="s">
        <v>19019</v>
      </c>
      <c r="AZ1349" t="s">
        <v>19020</v>
      </c>
      <c r="BA1349" t="s">
        <v>19021</v>
      </c>
      <c r="BB1349" t="s">
        <v>426</v>
      </c>
      <c r="BD1349" t="s">
        <v>72</v>
      </c>
      <c r="BG1349" t="s">
        <v>19022</v>
      </c>
    </row>
    <row r="1350" spans="1:59" x14ac:dyDescent="0.2">
      <c r="A1350" s="1">
        <v>42618.941458333327</v>
      </c>
      <c r="B1350" t="s">
        <v>1862</v>
      </c>
      <c r="C1350" t="s">
        <v>19023</v>
      </c>
      <c r="D1350" t="e">
        <f>VLOOKUP(deactivate_assem[[#This Row],[Full Name]],assembly_staff_import[],1,0)</f>
        <v>#N/A</v>
      </c>
      <c r="L1350" t="s">
        <v>1164</v>
      </c>
      <c r="M1350" t="s">
        <v>19012</v>
      </c>
      <c r="N1350" t="s">
        <v>63</v>
      </c>
      <c r="V1350" t="s">
        <v>4953</v>
      </c>
      <c r="AH1350" t="s">
        <v>65</v>
      </c>
      <c r="AI1350" t="s">
        <v>10913</v>
      </c>
      <c r="AL1350" t="s">
        <v>67</v>
      </c>
      <c r="AY1350" t="s">
        <v>19024</v>
      </c>
      <c r="AZ1350" t="s">
        <v>19025</v>
      </c>
      <c r="BA1350" t="s">
        <v>19026</v>
      </c>
      <c r="BB1350" t="s">
        <v>12415</v>
      </c>
      <c r="BD1350" t="s">
        <v>72</v>
      </c>
      <c r="BG1350" t="s">
        <v>19027</v>
      </c>
    </row>
    <row r="1351" spans="1:59" x14ac:dyDescent="0.2">
      <c r="A1351" s="1">
        <v>42618.941446759258</v>
      </c>
      <c r="B1351" t="s">
        <v>1862</v>
      </c>
      <c r="C1351" t="s">
        <v>19028</v>
      </c>
      <c r="D1351" t="str">
        <f>VLOOKUP(deactivate_assem[[#This Row],[Full Name]],assembly_staff_import[],1,0)</f>
        <v>Jeanine E Vargas</v>
      </c>
      <c r="L1351" t="s">
        <v>13390</v>
      </c>
      <c r="M1351" t="s">
        <v>13391</v>
      </c>
      <c r="N1351" t="s">
        <v>168</v>
      </c>
      <c r="T1351" t="s">
        <v>19029</v>
      </c>
      <c r="V1351" t="s">
        <v>19030</v>
      </c>
      <c r="AH1351" t="s">
        <v>65</v>
      </c>
      <c r="AI1351" t="s">
        <v>10913</v>
      </c>
      <c r="AL1351" t="s">
        <v>67</v>
      </c>
      <c r="AY1351" t="s">
        <v>19031</v>
      </c>
      <c r="AZ1351" t="s">
        <v>19032</v>
      </c>
      <c r="BA1351" t="s">
        <v>6781</v>
      </c>
      <c r="BB1351" t="s">
        <v>11033</v>
      </c>
      <c r="BD1351" t="s">
        <v>72</v>
      </c>
      <c r="BG1351" t="s">
        <v>19033</v>
      </c>
    </row>
    <row r="1352" spans="1:59" x14ac:dyDescent="0.2">
      <c r="A1352" s="1">
        <v>42618.941446759258</v>
      </c>
      <c r="B1352" t="s">
        <v>1862</v>
      </c>
      <c r="C1352" t="s">
        <v>19034</v>
      </c>
      <c r="D1352" t="str">
        <f>VLOOKUP(deactivate_assem[[#This Row],[Full Name]],assembly_staff_import[],1,0)</f>
        <v>Laura B Tooman</v>
      </c>
      <c r="L1352" t="s">
        <v>14178</v>
      </c>
      <c r="M1352" t="s">
        <v>14179</v>
      </c>
      <c r="N1352" t="s">
        <v>63</v>
      </c>
      <c r="T1352" t="s">
        <v>19035</v>
      </c>
      <c r="V1352" t="s">
        <v>19036</v>
      </c>
      <c r="AH1352" t="s">
        <v>65</v>
      </c>
      <c r="AI1352" t="s">
        <v>10913</v>
      </c>
      <c r="AL1352" t="s">
        <v>67</v>
      </c>
      <c r="AY1352" t="s">
        <v>19037</v>
      </c>
      <c r="AZ1352" t="s">
        <v>19038</v>
      </c>
      <c r="BA1352" t="s">
        <v>19039</v>
      </c>
      <c r="BB1352" t="s">
        <v>11400</v>
      </c>
      <c r="BD1352" t="s">
        <v>72</v>
      </c>
      <c r="BG1352" t="s">
        <v>19040</v>
      </c>
    </row>
    <row r="1353" spans="1:59" x14ac:dyDescent="0.2">
      <c r="A1353" s="1">
        <v>42618.941446759258</v>
      </c>
      <c r="B1353" t="s">
        <v>1862</v>
      </c>
      <c r="C1353" t="s">
        <v>19041</v>
      </c>
      <c r="D1353" t="e">
        <f>VLOOKUP(deactivate_assem[[#This Row],[Full Name]],assembly_staff_import[],1,0)</f>
        <v>#N/A</v>
      </c>
      <c r="L1353" t="s">
        <v>13390</v>
      </c>
      <c r="M1353" t="s">
        <v>19042</v>
      </c>
      <c r="N1353" t="s">
        <v>63</v>
      </c>
      <c r="V1353" t="s">
        <v>19043</v>
      </c>
      <c r="AH1353" t="s">
        <v>65</v>
      </c>
      <c r="AI1353" t="s">
        <v>10913</v>
      </c>
      <c r="AL1353" t="s">
        <v>67</v>
      </c>
      <c r="AY1353" t="s">
        <v>19044</v>
      </c>
      <c r="AZ1353" t="s">
        <v>19045</v>
      </c>
      <c r="BA1353" t="s">
        <v>15265</v>
      </c>
      <c r="BB1353" t="s">
        <v>714</v>
      </c>
      <c r="BD1353" t="s">
        <v>72</v>
      </c>
      <c r="BG1353" t="s">
        <v>19046</v>
      </c>
    </row>
    <row r="1354" spans="1:59" x14ac:dyDescent="0.2">
      <c r="A1354" s="1">
        <v>42618.941446759258</v>
      </c>
      <c r="B1354" t="s">
        <v>1862</v>
      </c>
      <c r="C1354" t="s">
        <v>19047</v>
      </c>
      <c r="D1354" t="e">
        <f>VLOOKUP(deactivate_assem[[#This Row],[Full Name]],assembly_staff_import[],1,0)</f>
        <v>#N/A</v>
      </c>
      <c r="L1354" t="s">
        <v>16369</v>
      </c>
      <c r="M1354" t="s">
        <v>16650</v>
      </c>
      <c r="N1354" t="s">
        <v>63</v>
      </c>
      <c r="V1354" t="s">
        <v>16372</v>
      </c>
      <c r="AH1354" t="s">
        <v>65</v>
      </c>
      <c r="AI1354" t="s">
        <v>10913</v>
      </c>
      <c r="AL1354" t="s">
        <v>67</v>
      </c>
      <c r="AM1354" t="s">
        <v>68</v>
      </c>
      <c r="AY1354" t="s">
        <v>19048</v>
      </c>
      <c r="AZ1354" t="s">
        <v>19049</v>
      </c>
      <c r="BA1354" t="s">
        <v>3935</v>
      </c>
      <c r="BB1354" t="s">
        <v>236</v>
      </c>
      <c r="BD1354" t="s">
        <v>72</v>
      </c>
      <c r="BG1354" t="s">
        <v>19050</v>
      </c>
    </row>
    <row r="1355" spans="1:59" x14ac:dyDescent="0.2">
      <c r="A1355" s="1">
        <v>42618.941446759258</v>
      </c>
      <c r="B1355" t="s">
        <v>1862</v>
      </c>
      <c r="C1355" t="s">
        <v>19051</v>
      </c>
      <c r="D1355" t="str">
        <f>VLOOKUP(deactivate_assem[[#This Row],[Full Name]],assembly_staff_import[],1,0)</f>
        <v>Stephanie L Herrick</v>
      </c>
      <c r="M1355" t="s">
        <v>8169</v>
      </c>
      <c r="T1355" t="s">
        <v>19052</v>
      </c>
      <c r="V1355" t="s">
        <v>19053</v>
      </c>
      <c r="AH1355" t="s">
        <v>65</v>
      </c>
      <c r="AI1355" t="s">
        <v>10913</v>
      </c>
      <c r="AL1355" t="s">
        <v>1237</v>
      </c>
      <c r="AY1355" t="s">
        <v>19054</v>
      </c>
      <c r="AZ1355" t="s">
        <v>19055</v>
      </c>
      <c r="BA1355" t="s">
        <v>19056</v>
      </c>
      <c r="BB1355" t="s">
        <v>19057</v>
      </c>
      <c r="BD1355" t="s">
        <v>72</v>
      </c>
      <c r="BG1355" t="s">
        <v>19058</v>
      </c>
    </row>
    <row r="1356" spans="1:59" x14ac:dyDescent="0.2">
      <c r="A1356" s="1">
        <v>42618.941435185188</v>
      </c>
      <c r="B1356" t="s">
        <v>1862</v>
      </c>
      <c r="C1356" t="s">
        <v>19059</v>
      </c>
      <c r="D1356" t="str">
        <f>VLOOKUP(deactivate_assem[[#This Row],[Full Name]],assembly_staff_import[],1,0)</f>
        <v>Lisa M Lombardo</v>
      </c>
      <c r="L1356" t="s">
        <v>14178</v>
      </c>
      <c r="M1356" t="s">
        <v>14179</v>
      </c>
      <c r="N1356" t="s">
        <v>168</v>
      </c>
      <c r="T1356" t="s">
        <v>19060</v>
      </c>
      <c r="V1356" t="s">
        <v>19061</v>
      </c>
      <c r="AH1356" t="s">
        <v>65</v>
      </c>
      <c r="AI1356" t="s">
        <v>10913</v>
      </c>
      <c r="AL1356" t="s">
        <v>67</v>
      </c>
      <c r="AY1356" t="s">
        <v>19062</v>
      </c>
      <c r="AZ1356" t="s">
        <v>2848</v>
      </c>
      <c r="BA1356" t="s">
        <v>19063</v>
      </c>
      <c r="BB1356" t="s">
        <v>2271</v>
      </c>
      <c r="BD1356" t="s">
        <v>72</v>
      </c>
      <c r="BG1356" t="s">
        <v>19064</v>
      </c>
    </row>
    <row r="1357" spans="1:59" x14ac:dyDescent="0.2">
      <c r="A1357" s="1">
        <v>42618.941435185188</v>
      </c>
      <c r="B1357" t="s">
        <v>1862</v>
      </c>
      <c r="C1357" t="s">
        <v>19065</v>
      </c>
      <c r="D1357" t="str">
        <f>VLOOKUP(deactivate_assem[[#This Row],[Full Name]],assembly_staff_import[],1,0)</f>
        <v>Renee O Mills</v>
      </c>
      <c r="L1357" t="s">
        <v>16369</v>
      </c>
      <c r="M1357" t="s">
        <v>16370</v>
      </c>
      <c r="N1357" t="s">
        <v>63</v>
      </c>
      <c r="T1357" t="s">
        <v>19066</v>
      </c>
      <c r="V1357" t="s">
        <v>16402</v>
      </c>
      <c r="AH1357" t="s">
        <v>65</v>
      </c>
      <c r="AI1357" t="s">
        <v>10913</v>
      </c>
      <c r="AL1357" t="s">
        <v>67</v>
      </c>
      <c r="AY1357" t="s">
        <v>19067</v>
      </c>
      <c r="AZ1357" t="s">
        <v>19068</v>
      </c>
      <c r="BA1357" t="s">
        <v>6020</v>
      </c>
      <c r="BB1357" t="s">
        <v>11033</v>
      </c>
      <c r="BD1357" t="s">
        <v>72</v>
      </c>
      <c r="BG1357" t="s">
        <v>19069</v>
      </c>
    </row>
    <row r="1358" spans="1:59" x14ac:dyDescent="0.2">
      <c r="A1358" s="1">
        <v>42618.941435185188</v>
      </c>
      <c r="B1358" t="s">
        <v>1862</v>
      </c>
      <c r="C1358" t="s">
        <v>19070</v>
      </c>
      <c r="D1358" t="str">
        <f>VLOOKUP(deactivate_assem[[#This Row],[Full Name]],assembly_staff_import[],1,0)</f>
        <v>Keisha C Hercules</v>
      </c>
      <c r="M1358" t="s">
        <v>8169</v>
      </c>
      <c r="T1358" t="s">
        <v>19071</v>
      </c>
      <c r="V1358" t="s">
        <v>2740</v>
      </c>
      <c r="AH1358" t="s">
        <v>65</v>
      </c>
      <c r="AI1358" t="s">
        <v>10913</v>
      </c>
      <c r="AL1358" t="s">
        <v>1237</v>
      </c>
      <c r="AY1358" t="s">
        <v>19072</v>
      </c>
      <c r="AZ1358" t="s">
        <v>19073</v>
      </c>
      <c r="BA1358" t="s">
        <v>19074</v>
      </c>
      <c r="BB1358" t="s">
        <v>16912</v>
      </c>
      <c r="BD1358" t="s">
        <v>72</v>
      </c>
      <c r="BG1358" t="s">
        <v>19075</v>
      </c>
    </row>
    <row r="1359" spans="1:59" x14ac:dyDescent="0.2">
      <c r="A1359" s="1">
        <v>42618.941435185188</v>
      </c>
      <c r="B1359" t="s">
        <v>1862</v>
      </c>
      <c r="C1359" t="s">
        <v>19076</v>
      </c>
      <c r="D1359" t="str">
        <f>VLOOKUP(deactivate_assem[[#This Row],[Full Name]],assembly_staff_import[],1,0)</f>
        <v>Matthew T Henderson</v>
      </c>
      <c r="M1359" t="s">
        <v>8169</v>
      </c>
      <c r="T1359" t="s">
        <v>19077</v>
      </c>
      <c r="AH1359" t="s">
        <v>65</v>
      </c>
      <c r="AI1359" t="s">
        <v>10913</v>
      </c>
      <c r="AL1359" t="s">
        <v>1237</v>
      </c>
      <c r="AY1359" t="s">
        <v>19078</v>
      </c>
      <c r="AZ1359" t="s">
        <v>12129</v>
      </c>
      <c r="BA1359" t="s">
        <v>6294</v>
      </c>
      <c r="BB1359" t="s">
        <v>11371</v>
      </c>
      <c r="BD1359" t="s">
        <v>72</v>
      </c>
      <c r="BG1359" t="s">
        <v>19079</v>
      </c>
    </row>
    <row r="1360" spans="1:59" x14ac:dyDescent="0.2">
      <c r="A1360" s="1">
        <v>42618.941435185188</v>
      </c>
      <c r="B1360" t="s">
        <v>1862</v>
      </c>
      <c r="C1360" t="s">
        <v>19080</v>
      </c>
      <c r="D1360" t="str">
        <f>VLOOKUP(deactivate_assem[[#This Row],[Full Name]],assembly_staff_import[],1,0)</f>
        <v>Christopher Santos</v>
      </c>
      <c r="M1360" t="s">
        <v>18807</v>
      </c>
      <c r="T1360" t="s">
        <v>19081</v>
      </c>
      <c r="V1360" t="s">
        <v>18899</v>
      </c>
      <c r="AH1360" t="s">
        <v>65</v>
      </c>
      <c r="AI1360" t="s">
        <v>10913</v>
      </c>
      <c r="AL1360" t="s">
        <v>1237</v>
      </c>
      <c r="AY1360" t="s">
        <v>19082</v>
      </c>
      <c r="AZ1360" t="s">
        <v>13616</v>
      </c>
      <c r="BA1360" t="s">
        <v>11758</v>
      </c>
      <c r="BB1360" t="s">
        <v>8476</v>
      </c>
      <c r="BD1360" t="s">
        <v>72</v>
      </c>
      <c r="BG1360" t="s">
        <v>19083</v>
      </c>
    </row>
    <row r="1361" spans="1:59" x14ac:dyDescent="0.2">
      <c r="A1361" s="1">
        <v>42618.941423611112</v>
      </c>
      <c r="B1361" t="s">
        <v>1862</v>
      </c>
      <c r="C1361" t="s">
        <v>19084</v>
      </c>
      <c r="D1361" t="str">
        <f>VLOOKUP(deactivate_assem[[#This Row],[Full Name]],assembly_staff_import[],1,0)</f>
        <v>John N Korres</v>
      </c>
      <c r="L1361" t="s">
        <v>16369</v>
      </c>
      <c r="M1361" t="s">
        <v>16370</v>
      </c>
      <c r="N1361" t="s">
        <v>63</v>
      </c>
      <c r="T1361" t="s">
        <v>19085</v>
      </c>
      <c r="V1361" t="s">
        <v>16372</v>
      </c>
      <c r="AH1361" t="s">
        <v>65</v>
      </c>
      <c r="AI1361" t="s">
        <v>10913</v>
      </c>
      <c r="AL1361" t="s">
        <v>67</v>
      </c>
      <c r="AY1361" t="s">
        <v>19086</v>
      </c>
      <c r="AZ1361" t="s">
        <v>6775</v>
      </c>
      <c r="BA1361" t="s">
        <v>19087</v>
      </c>
      <c r="BB1361" t="s">
        <v>11033</v>
      </c>
      <c r="BD1361" t="s">
        <v>72</v>
      </c>
      <c r="BG1361" t="s">
        <v>19088</v>
      </c>
    </row>
    <row r="1362" spans="1:59" x14ac:dyDescent="0.2">
      <c r="A1362" s="1">
        <v>42618.941423611112</v>
      </c>
      <c r="B1362" t="s">
        <v>1862</v>
      </c>
      <c r="C1362" t="s">
        <v>19089</v>
      </c>
      <c r="D1362" t="str">
        <f>VLOOKUP(deactivate_assem[[#This Row],[Full Name]],assembly_staff_import[],1,0)</f>
        <v>Mary T Harris</v>
      </c>
      <c r="L1362" t="s">
        <v>537</v>
      </c>
      <c r="M1362" t="s">
        <v>11934</v>
      </c>
      <c r="N1362" t="s">
        <v>168</v>
      </c>
      <c r="T1362" t="s">
        <v>12004</v>
      </c>
      <c r="AH1362" t="s">
        <v>65</v>
      </c>
      <c r="AI1362" t="s">
        <v>10913</v>
      </c>
      <c r="AL1362" t="s">
        <v>1237</v>
      </c>
      <c r="AM1362" t="s">
        <v>284</v>
      </c>
      <c r="AY1362" t="s">
        <v>19090</v>
      </c>
      <c r="AZ1362" t="s">
        <v>19091</v>
      </c>
      <c r="BA1362" t="s">
        <v>3513</v>
      </c>
      <c r="BB1362" t="s">
        <v>11249</v>
      </c>
      <c r="BD1362" t="s">
        <v>72</v>
      </c>
      <c r="BG1362" t="s">
        <v>19092</v>
      </c>
    </row>
    <row r="1363" spans="1:59" x14ac:dyDescent="0.2">
      <c r="A1363" s="1">
        <v>42618.941423611112</v>
      </c>
      <c r="B1363" t="s">
        <v>1862</v>
      </c>
      <c r="C1363" t="s">
        <v>19093</v>
      </c>
      <c r="D1363" t="str">
        <f>VLOOKUP(deactivate_assem[[#This Row],[Full Name]],assembly_staff_import[],1,0)</f>
        <v>Thomas M Hatcher</v>
      </c>
      <c r="M1363" t="s">
        <v>8169</v>
      </c>
      <c r="T1363" t="s">
        <v>19094</v>
      </c>
      <c r="V1363" t="s">
        <v>17607</v>
      </c>
      <c r="AH1363" t="s">
        <v>65</v>
      </c>
      <c r="AI1363" t="s">
        <v>10913</v>
      </c>
      <c r="AL1363" t="s">
        <v>1237</v>
      </c>
      <c r="AY1363" t="s">
        <v>19095</v>
      </c>
      <c r="AZ1363" t="s">
        <v>5750</v>
      </c>
      <c r="BA1363" t="s">
        <v>19096</v>
      </c>
      <c r="BB1363" t="s">
        <v>17610</v>
      </c>
      <c r="BD1363" t="s">
        <v>72</v>
      </c>
      <c r="BG1363" t="s">
        <v>19097</v>
      </c>
    </row>
    <row r="1364" spans="1:59" x14ac:dyDescent="0.2">
      <c r="A1364" s="1">
        <v>42618.941423611112</v>
      </c>
      <c r="B1364" t="s">
        <v>1862</v>
      </c>
      <c r="C1364" t="s">
        <v>19098</v>
      </c>
      <c r="D1364" t="str">
        <f>VLOOKUP(deactivate_assem[[#This Row],[Full Name]],assembly_staff_import[],1,0)</f>
        <v>Minoru Hata</v>
      </c>
      <c r="M1364" t="s">
        <v>8169</v>
      </c>
      <c r="T1364" t="s">
        <v>19099</v>
      </c>
      <c r="V1364" t="s">
        <v>19100</v>
      </c>
      <c r="AH1364" t="s">
        <v>65</v>
      </c>
      <c r="AI1364" t="s">
        <v>10913</v>
      </c>
      <c r="AL1364" t="s">
        <v>1237</v>
      </c>
      <c r="AY1364" t="s">
        <v>19101</v>
      </c>
      <c r="AZ1364" t="s">
        <v>19102</v>
      </c>
      <c r="BA1364" t="s">
        <v>19103</v>
      </c>
      <c r="BB1364" t="s">
        <v>219</v>
      </c>
      <c r="BD1364" t="s">
        <v>72</v>
      </c>
      <c r="BG1364" t="s">
        <v>19104</v>
      </c>
    </row>
    <row r="1365" spans="1:59" x14ac:dyDescent="0.2">
      <c r="A1365" s="1">
        <v>42618.941423611112</v>
      </c>
      <c r="B1365" t="s">
        <v>1862</v>
      </c>
      <c r="C1365" t="s">
        <v>19105</v>
      </c>
      <c r="D1365" t="str">
        <f>VLOOKUP(deactivate_assem[[#This Row],[Full Name]],assembly_staff_import[],1,0)</f>
        <v>Thomas J Rousselle</v>
      </c>
      <c r="M1365" t="s">
        <v>18807</v>
      </c>
      <c r="T1365" t="s">
        <v>19106</v>
      </c>
      <c r="V1365" t="s">
        <v>18809</v>
      </c>
      <c r="AH1365" t="s">
        <v>65</v>
      </c>
      <c r="AI1365" t="s">
        <v>10913</v>
      </c>
      <c r="AL1365" t="s">
        <v>1237</v>
      </c>
      <c r="AY1365" t="s">
        <v>19107</v>
      </c>
      <c r="AZ1365" t="s">
        <v>1688</v>
      </c>
      <c r="BA1365" t="s">
        <v>19108</v>
      </c>
      <c r="BB1365" t="s">
        <v>19109</v>
      </c>
      <c r="BD1365" t="s">
        <v>72</v>
      </c>
      <c r="BG1365" t="s">
        <v>19110</v>
      </c>
    </row>
    <row r="1366" spans="1:59" x14ac:dyDescent="0.2">
      <c r="A1366" s="1">
        <v>42618.941412037027</v>
      </c>
      <c r="B1366" t="s">
        <v>1862</v>
      </c>
      <c r="C1366" t="s">
        <v>19111</v>
      </c>
      <c r="D1366" t="e">
        <f>VLOOKUP(deactivate_assem[[#This Row],[Full Name]],assembly_staff_import[],1,0)</f>
        <v>#N/A</v>
      </c>
      <c r="L1366" t="s">
        <v>16369</v>
      </c>
      <c r="M1366" t="s">
        <v>16650</v>
      </c>
      <c r="N1366" t="s">
        <v>63</v>
      </c>
      <c r="AH1366" t="s">
        <v>65</v>
      </c>
      <c r="AI1366" t="s">
        <v>10913</v>
      </c>
      <c r="AL1366" t="s">
        <v>67</v>
      </c>
      <c r="AY1366" t="s">
        <v>19112</v>
      </c>
      <c r="AZ1366" t="s">
        <v>2380</v>
      </c>
      <c r="BA1366" t="s">
        <v>19113</v>
      </c>
      <c r="BB1366" t="s">
        <v>11033</v>
      </c>
      <c r="BD1366" t="s">
        <v>72</v>
      </c>
      <c r="BG1366" t="s">
        <v>19114</v>
      </c>
    </row>
    <row r="1367" spans="1:59" x14ac:dyDescent="0.2">
      <c r="A1367" s="1">
        <v>42618.941412037027</v>
      </c>
      <c r="B1367" t="s">
        <v>1862</v>
      </c>
      <c r="C1367" t="s">
        <v>19115</v>
      </c>
      <c r="D1367" t="str">
        <f>VLOOKUP(deactivate_assem[[#This Row],[Full Name]],assembly_staff_import[],1,0)</f>
        <v>Terri S Hart</v>
      </c>
      <c r="M1367" t="s">
        <v>8169</v>
      </c>
      <c r="T1367" t="s">
        <v>19116</v>
      </c>
      <c r="V1367" t="s">
        <v>17593</v>
      </c>
      <c r="AH1367" t="s">
        <v>65</v>
      </c>
      <c r="AI1367" t="s">
        <v>10913</v>
      </c>
      <c r="AL1367" t="s">
        <v>1237</v>
      </c>
      <c r="AY1367" t="s">
        <v>19117</v>
      </c>
      <c r="AZ1367" t="s">
        <v>19118</v>
      </c>
      <c r="BA1367" t="s">
        <v>5962</v>
      </c>
      <c r="BB1367" t="s">
        <v>12317</v>
      </c>
      <c r="BD1367" t="s">
        <v>72</v>
      </c>
      <c r="BG1367" t="s">
        <v>19119</v>
      </c>
    </row>
    <row r="1368" spans="1:59" x14ac:dyDescent="0.2">
      <c r="A1368" s="1">
        <v>42618.941412037027</v>
      </c>
      <c r="B1368" t="s">
        <v>1862</v>
      </c>
      <c r="C1368" t="s">
        <v>19120</v>
      </c>
      <c r="D1368" t="str">
        <f>VLOOKUP(deactivate_assem[[#This Row],[Full Name]],assembly_staff_import[],1,0)</f>
        <v>Ursula M Wesolinska</v>
      </c>
      <c r="L1368" t="s">
        <v>13051</v>
      </c>
      <c r="M1368" t="s">
        <v>13052</v>
      </c>
      <c r="N1368" t="s">
        <v>63</v>
      </c>
      <c r="T1368" t="s">
        <v>19121</v>
      </c>
      <c r="V1368" t="s">
        <v>17627</v>
      </c>
      <c r="AH1368" t="s">
        <v>65</v>
      </c>
      <c r="AI1368" t="s">
        <v>10913</v>
      </c>
      <c r="AL1368" t="s">
        <v>67</v>
      </c>
      <c r="AY1368" t="s">
        <v>19122</v>
      </c>
      <c r="AZ1368" t="s">
        <v>19123</v>
      </c>
      <c r="BA1368" t="s">
        <v>19124</v>
      </c>
      <c r="BB1368" t="s">
        <v>10971</v>
      </c>
      <c r="BD1368" t="s">
        <v>72</v>
      </c>
      <c r="BG1368" t="s">
        <v>19125</v>
      </c>
    </row>
    <row r="1369" spans="1:59" x14ac:dyDescent="0.2">
      <c r="A1369" s="1">
        <v>42618.941412037027</v>
      </c>
      <c r="B1369" t="s">
        <v>1862</v>
      </c>
      <c r="C1369" t="s">
        <v>19126</v>
      </c>
      <c r="D1369" t="str">
        <f>VLOOKUP(deactivate_assem[[#This Row],[Full Name]],assembly_staff_import[],1,0)</f>
        <v>Dennis Prudhomme</v>
      </c>
      <c r="M1369" t="s">
        <v>18807</v>
      </c>
      <c r="T1369" t="s">
        <v>19127</v>
      </c>
      <c r="V1369" t="s">
        <v>18899</v>
      </c>
      <c r="AH1369" t="s">
        <v>65</v>
      </c>
      <c r="AI1369" t="s">
        <v>10913</v>
      </c>
      <c r="AL1369" t="s">
        <v>1237</v>
      </c>
      <c r="AY1369" t="s">
        <v>19128</v>
      </c>
      <c r="AZ1369" t="s">
        <v>15384</v>
      </c>
      <c r="BA1369" t="s">
        <v>19129</v>
      </c>
      <c r="BB1369" t="s">
        <v>19130</v>
      </c>
      <c r="BD1369" t="s">
        <v>72</v>
      </c>
      <c r="BG1369" t="s">
        <v>19131</v>
      </c>
    </row>
    <row r="1370" spans="1:59" x14ac:dyDescent="0.2">
      <c r="A1370" s="1">
        <v>42618.941400462973</v>
      </c>
      <c r="B1370" t="s">
        <v>1862</v>
      </c>
      <c r="C1370" t="s">
        <v>19132</v>
      </c>
      <c r="D1370" t="str">
        <f>VLOOKUP(deactivate_assem[[#This Row],[Full Name]],assembly_staff_import[],1,0)</f>
        <v>Betty L Harper</v>
      </c>
      <c r="M1370" t="s">
        <v>8169</v>
      </c>
      <c r="T1370" t="s">
        <v>19133</v>
      </c>
      <c r="V1370" t="s">
        <v>17593</v>
      </c>
      <c r="AH1370" t="s">
        <v>65</v>
      </c>
      <c r="AI1370" t="s">
        <v>10913</v>
      </c>
      <c r="AL1370" t="s">
        <v>1237</v>
      </c>
      <c r="AY1370" t="s">
        <v>19134</v>
      </c>
      <c r="AZ1370" t="s">
        <v>19135</v>
      </c>
      <c r="BA1370" t="s">
        <v>19136</v>
      </c>
      <c r="BB1370" t="s">
        <v>3598</v>
      </c>
      <c r="BD1370" t="s">
        <v>72</v>
      </c>
      <c r="BG1370" t="s">
        <v>19137</v>
      </c>
    </row>
    <row r="1371" spans="1:59" x14ac:dyDescent="0.2">
      <c r="A1371" s="1">
        <v>42618.941400462973</v>
      </c>
      <c r="B1371" t="s">
        <v>1862</v>
      </c>
      <c r="C1371" t="s">
        <v>19138</v>
      </c>
      <c r="D1371" t="str">
        <f>VLOOKUP(deactivate_assem[[#This Row],[Full Name]],assembly_staff_import[],1,0)</f>
        <v>Rosa M Pezzuto</v>
      </c>
      <c r="M1371" t="s">
        <v>18807</v>
      </c>
      <c r="T1371" t="s">
        <v>19139</v>
      </c>
      <c r="V1371" t="s">
        <v>19140</v>
      </c>
      <c r="AH1371" t="s">
        <v>65</v>
      </c>
      <c r="AI1371" t="s">
        <v>10913</v>
      </c>
      <c r="AL1371" t="s">
        <v>1237</v>
      </c>
      <c r="AY1371" t="s">
        <v>19141</v>
      </c>
      <c r="AZ1371" t="s">
        <v>19142</v>
      </c>
      <c r="BA1371" t="s">
        <v>19143</v>
      </c>
      <c r="BB1371" t="s">
        <v>19144</v>
      </c>
      <c r="BD1371" t="s">
        <v>72</v>
      </c>
      <c r="BG1371" t="s">
        <v>19145</v>
      </c>
    </row>
    <row r="1372" spans="1:59" x14ac:dyDescent="0.2">
      <c r="A1372" s="1">
        <v>42618.941400462973</v>
      </c>
      <c r="B1372" t="s">
        <v>1862</v>
      </c>
      <c r="C1372" t="s">
        <v>19146</v>
      </c>
      <c r="D1372" t="e">
        <f>VLOOKUP(deactivate_assem[[#This Row],[Full Name]],assembly_staff_import[],1,0)</f>
        <v>#N/A</v>
      </c>
      <c r="L1372" t="s">
        <v>13051</v>
      </c>
      <c r="M1372" t="s">
        <v>19147</v>
      </c>
      <c r="N1372" t="s">
        <v>63</v>
      </c>
      <c r="V1372" t="s">
        <v>17627</v>
      </c>
      <c r="AH1372" t="s">
        <v>65</v>
      </c>
      <c r="AI1372" t="s">
        <v>10913</v>
      </c>
      <c r="AL1372" t="s">
        <v>67</v>
      </c>
      <c r="AY1372" t="s">
        <v>19148</v>
      </c>
      <c r="AZ1372" t="s">
        <v>19149</v>
      </c>
      <c r="BA1372" t="s">
        <v>19150</v>
      </c>
      <c r="BB1372" t="s">
        <v>11033</v>
      </c>
      <c r="BD1372" t="s">
        <v>72</v>
      </c>
      <c r="BG1372" t="s">
        <v>19151</v>
      </c>
    </row>
    <row r="1373" spans="1:59" x14ac:dyDescent="0.2">
      <c r="A1373" s="1">
        <v>42618.941400462973</v>
      </c>
      <c r="B1373" t="s">
        <v>1862</v>
      </c>
      <c r="C1373" t="s">
        <v>19152</v>
      </c>
      <c r="D1373" t="str">
        <f>VLOOKUP(deactivate_assem[[#This Row],[Full Name]],assembly_staff_import[],1,0)</f>
        <v>Robert V Outlar</v>
      </c>
      <c r="M1373" t="s">
        <v>18807</v>
      </c>
      <c r="T1373" t="s">
        <v>19153</v>
      </c>
      <c r="V1373" t="s">
        <v>19154</v>
      </c>
      <c r="AH1373" t="s">
        <v>65</v>
      </c>
      <c r="AI1373" t="s">
        <v>10913</v>
      </c>
      <c r="AL1373" t="s">
        <v>1237</v>
      </c>
      <c r="AY1373" t="s">
        <v>19155</v>
      </c>
      <c r="AZ1373" t="s">
        <v>19156</v>
      </c>
      <c r="BA1373" t="s">
        <v>19157</v>
      </c>
      <c r="BB1373" t="s">
        <v>19158</v>
      </c>
      <c r="BD1373" t="s">
        <v>72</v>
      </c>
      <c r="BG1373" t="s">
        <v>19159</v>
      </c>
    </row>
    <row r="1374" spans="1:59" x14ac:dyDescent="0.2">
      <c r="A1374" s="1">
        <v>42618.941400462973</v>
      </c>
      <c r="B1374" t="s">
        <v>1862</v>
      </c>
      <c r="C1374" t="s">
        <v>19160</v>
      </c>
      <c r="D1374" t="e">
        <f>VLOOKUP(deactivate_assem[[#This Row],[Full Name]],assembly_staff_import[],1,0)</f>
        <v>#N/A</v>
      </c>
      <c r="M1374" t="s">
        <v>8169</v>
      </c>
      <c r="V1374" t="s">
        <v>4916</v>
      </c>
      <c r="AH1374" t="s">
        <v>65</v>
      </c>
      <c r="AI1374" t="s">
        <v>10913</v>
      </c>
      <c r="AL1374" t="s">
        <v>1237</v>
      </c>
      <c r="AY1374" t="s">
        <v>19161</v>
      </c>
      <c r="AZ1374" t="s">
        <v>19162</v>
      </c>
      <c r="BA1374" t="s">
        <v>19163</v>
      </c>
      <c r="BB1374" t="s">
        <v>11371</v>
      </c>
      <c r="BD1374" t="s">
        <v>72</v>
      </c>
      <c r="BG1374" t="s">
        <v>19164</v>
      </c>
    </row>
    <row r="1375" spans="1:59" x14ac:dyDescent="0.2">
      <c r="A1375" s="1">
        <v>42618.941388888888</v>
      </c>
      <c r="B1375" t="s">
        <v>1862</v>
      </c>
      <c r="C1375" t="s">
        <v>19165</v>
      </c>
      <c r="D1375" t="str">
        <f>VLOOKUP(deactivate_assem[[#This Row],[Full Name]],assembly_staff_import[],1,0)</f>
        <v>Emilia Mijatovic</v>
      </c>
      <c r="L1375" t="s">
        <v>13051</v>
      </c>
      <c r="M1375" t="s">
        <v>13052</v>
      </c>
      <c r="N1375" t="s">
        <v>63</v>
      </c>
      <c r="T1375" t="s">
        <v>19166</v>
      </c>
      <c r="V1375" t="s">
        <v>17627</v>
      </c>
      <c r="AH1375" t="s">
        <v>65</v>
      </c>
      <c r="AI1375" t="s">
        <v>10913</v>
      </c>
      <c r="AL1375" t="s">
        <v>67</v>
      </c>
      <c r="AY1375" t="s">
        <v>19167</v>
      </c>
      <c r="AZ1375" t="s">
        <v>19168</v>
      </c>
      <c r="BA1375" t="s">
        <v>19169</v>
      </c>
      <c r="BB1375" t="s">
        <v>12344</v>
      </c>
      <c r="BD1375" t="s">
        <v>72</v>
      </c>
      <c r="BG1375" t="s">
        <v>19170</v>
      </c>
    </row>
    <row r="1376" spans="1:59" x14ac:dyDescent="0.2">
      <c r="A1376" s="1">
        <v>42618.941388888888</v>
      </c>
      <c r="B1376" t="s">
        <v>1862</v>
      </c>
      <c r="C1376" t="s">
        <v>19171</v>
      </c>
      <c r="D1376" t="str">
        <f>VLOOKUP(deactivate_assem[[#This Row],[Full Name]],assembly_staff_import[],1,0)</f>
        <v>Manuel Ortiz</v>
      </c>
      <c r="M1376" t="s">
        <v>18807</v>
      </c>
      <c r="T1376" t="s">
        <v>19172</v>
      </c>
      <c r="V1376" t="s">
        <v>18899</v>
      </c>
      <c r="AH1376" t="s">
        <v>65</v>
      </c>
      <c r="AI1376" t="s">
        <v>10913</v>
      </c>
      <c r="AL1376" t="s">
        <v>1237</v>
      </c>
      <c r="AY1376" t="s">
        <v>19173</v>
      </c>
      <c r="AZ1376" t="s">
        <v>19174</v>
      </c>
      <c r="BA1376" t="s">
        <v>1130</v>
      </c>
      <c r="BB1376" t="s">
        <v>19175</v>
      </c>
      <c r="BD1376" t="s">
        <v>72</v>
      </c>
      <c r="BG1376" t="s">
        <v>19176</v>
      </c>
    </row>
    <row r="1377" spans="1:59" x14ac:dyDescent="0.2">
      <c r="A1377" s="1">
        <v>42618.941388888888</v>
      </c>
      <c r="B1377" t="s">
        <v>1862</v>
      </c>
      <c r="C1377" t="s">
        <v>19177</v>
      </c>
      <c r="D1377" t="str">
        <f>VLOOKUP(deactivate_assem[[#This Row],[Full Name]],assembly_staff_import[],1,0)</f>
        <v>Selena K Hajiani</v>
      </c>
      <c r="M1377" t="s">
        <v>8169</v>
      </c>
      <c r="T1377" t="s">
        <v>19178</v>
      </c>
      <c r="V1377" t="s">
        <v>17593</v>
      </c>
      <c r="AH1377" t="s">
        <v>65</v>
      </c>
      <c r="AI1377" t="s">
        <v>10913</v>
      </c>
      <c r="AL1377" t="s">
        <v>1237</v>
      </c>
      <c r="AY1377" t="s">
        <v>19179</v>
      </c>
      <c r="AZ1377" t="s">
        <v>19180</v>
      </c>
      <c r="BA1377" t="s">
        <v>19181</v>
      </c>
      <c r="BB1377" t="s">
        <v>18759</v>
      </c>
      <c r="BD1377" t="s">
        <v>72</v>
      </c>
      <c r="BG1377" t="s">
        <v>19182</v>
      </c>
    </row>
    <row r="1378" spans="1:59" x14ac:dyDescent="0.2">
      <c r="A1378" s="1">
        <v>42618.941388888888</v>
      </c>
      <c r="B1378" t="s">
        <v>1862</v>
      </c>
      <c r="C1378" t="s">
        <v>19183</v>
      </c>
      <c r="D1378" t="e">
        <f>VLOOKUP(deactivate_assem[[#This Row],[Full Name]],assembly_staff_import[],1,0)</f>
        <v>#N/A</v>
      </c>
      <c r="M1378" t="s">
        <v>11440</v>
      </c>
      <c r="V1378" t="s">
        <v>18963</v>
      </c>
      <c r="AH1378" t="s">
        <v>65</v>
      </c>
      <c r="AI1378" t="s">
        <v>10913</v>
      </c>
      <c r="AL1378" t="s">
        <v>1237</v>
      </c>
      <c r="AY1378" t="s">
        <v>19184</v>
      </c>
      <c r="AZ1378" t="s">
        <v>5672</v>
      </c>
      <c r="BA1378" t="s">
        <v>19185</v>
      </c>
      <c r="BB1378" t="s">
        <v>1070</v>
      </c>
      <c r="BD1378" t="s">
        <v>72</v>
      </c>
      <c r="BG1378" t="s">
        <v>19186</v>
      </c>
    </row>
    <row r="1379" spans="1:59" x14ac:dyDescent="0.2">
      <c r="A1379" s="1">
        <v>42618.941388888888</v>
      </c>
      <c r="B1379" t="s">
        <v>1862</v>
      </c>
      <c r="C1379" t="s">
        <v>19187</v>
      </c>
      <c r="D1379" t="str">
        <f>VLOOKUP(deactivate_assem[[#This Row],[Full Name]],assembly_staff_import[],1,0)</f>
        <v>Jayne L Lavigna-Jesmain</v>
      </c>
      <c r="L1379" t="s">
        <v>13051</v>
      </c>
      <c r="M1379" t="s">
        <v>13052</v>
      </c>
      <c r="N1379" t="s">
        <v>168</v>
      </c>
      <c r="T1379" t="s">
        <v>19188</v>
      </c>
      <c r="V1379" t="s">
        <v>17202</v>
      </c>
      <c r="AH1379" t="s">
        <v>65</v>
      </c>
      <c r="AI1379" t="s">
        <v>10913</v>
      </c>
      <c r="AL1379" t="s">
        <v>67</v>
      </c>
      <c r="AY1379" t="s">
        <v>19189</v>
      </c>
      <c r="AZ1379" t="s">
        <v>19190</v>
      </c>
      <c r="BA1379" t="s">
        <v>19191</v>
      </c>
      <c r="BB1379" t="s">
        <v>219</v>
      </c>
      <c r="BD1379" t="s">
        <v>72</v>
      </c>
      <c r="BG1379" t="s">
        <v>19192</v>
      </c>
    </row>
    <row r="1380" spans="1:59" x14ac:dyDescent="0.2">
      <c r="A1380" s="1">
        <v>42618.941377314812</v>
      </c>
      <c r="B1380" t="s">
        <v>1862</v>
      </c>
      <c r="C1380" t="s">
        <v>19193</v>
      </c>
      <c r="D1380" t="str">
        <f>VLOOKUP(deactivate_assem[[#This Row],[Full Name]],assembly_staff_import[],1,0)</f>
        <v>Matthew D Golden</v>
      </c>
      <c r="M1380" t="s">
        <v>8169</v>
      </c>
      <c r="T1380" t="s">
        <v>19194</v>
      </c>
      <c r="V1380" t="s">
        <v>17593</v>
      </c>
      <c r="AH1380" t="s">
        <v>65</v>
      </c>
      <c r="AI1380" t="s">
        <v>10913</v>
      </c>
      <c r="AL1380" t="s">
        <v>1237</v>
      </c>
      <c r="AY1380" t="s">
        <v>19195</v>
      </c>
      <c r="AZ1380" t="s">
        <v>6925</v>
      </c>
      <c r="BA1380" t="s">
        <v>3166</v>
      </c>
      <c r="BB1380" t="s">
        <v>17623</v>
      </c>
      <c r="BD1380" t="s">
        <v>72</v>
      </c>
      <c r="BG1380" t="s">
        <v>19196</v>
      </c>
    </row>
    <row r="1381" spans="1:59" x14ac:dyDescent="0.2">
      <c r="A1381" s="1">
        <v>42618.941377314812</v>
      </c>
      <c r="B1381" t="s">
        <v>1862</v>
      </c>
      <c r="C1381" t="s">
        <v>19197</v>
      </c>
      <c r="D1381" t="str">
        <f>VLOOKUP(deactivate_assem[[#This Row],[Full Name]],assembly_staff_import[],1,0)</f>
        <v>Marcy D Feinman</v>
      </c>
      <c r="L1381" t="s">
        <v>13051</v>
      </c>
      <c r="M1381" t="s">
        <v>13052</v>
      </c>
      <c r="N1381" t="s">
        <v>168</v>
      </c>
      <c r="T1381" t="s">
        <v>19198</v>
      </c>
      <c r="V1381" t="s">
        <v>17202</v>
      </c>
      <c r="AH1381" t="s">
        <v>65</v>
      </c>
      <c r="AI1381" t="s">
        <v>10913</v>
      </c>
      <c r="AL1381" t="s">
        <v>67</v>
      </c>
      <c r="AY1381" t="s">
        <v>19199</v>
      </c>
      <c r="AZ1381" t="s">
        <v>19200</v>
      </c>
      <c r="BA1381" t="s">
        <v>19201</v>
      </c>
      <c r="BB1381" t="s">
        <v>12311</v>
      </c>
      <c r="BD1381" t="s">
        <v>72</v>
      </c>
      <c r="BG1381" t="s">
        <v>19202</v>
      </c>
    </row>
    <row r="1382" spans="1:59" x14ac:dyDescent="0.2">
      <c r="A1382" s="1">
        <v>42618.941377314812</v>
      </c>
      <c r="B1382" t="s">
        <v>1862</v>
      </c>
      <c r="C1382" t="s">
        <v>19203</v>
      </c>
      <c r="D1382" t="e">
        <f>VLOOKUP(deactivate_assem[[#This Row],[Full Name]],assembly_staff_import[],1,0)</f>
        <v>#N/A</v>
      </c>
      <c r="M1382" t="s">
        <v>10958</v>
      </c>
      <c r="V1382" t="s">
        <v>3154</v>
      </c>
      <c r="AH1382" t="s">
        <v>65</v>
      </c>
      <c r="AI1382" t="s">
        <v>10913</v>
      </c>
      <c r="AL1382" t="s">
        <v>1237</v>
      </c>
      <c r="AY1382" t="s">
        <v>19204</v>
      </c>
      <c r="AZ1382" t="s">
        <v>19205</v>
      </c>
      <c r="BA1382" t="s">
        <v>19206</v>
      </c>
      <c r="BB1382" t="s">
        <v>116</v>
      </c>
      <c r="BD1382" t="s">
        <v>72</v>
      </c>
      <c r="BG1382" t="s">
        <v>19207</v>
      </c>
    </row>
    <row r="1383" spans="1:59" x14ac:dyDescent="0.2">
      <c r="A1383" s="1">
        <v>42618.941377314812</v>
      </c>
      <c r="B1383" t="s">
        <v>1862</v>
      </c>
      <c r="C1383" t="s">
        <v>19208</v>
      </c>
      <c r="D1383" t="str">
        <f>VLOOKUP(deactivate_assem[[#This Row],[Full Name]],assembly_staff_import[],1,0)</f>
        <v>Edward V Golden</v>
      </c>
      <c r="J1383" t="s">
        <v>19209</v>
      </c>
      <c r="M1383" t="s">
        <v>8169</v>
      </c>
      <c r="T1383" t="s">
        <v>19210</v>
      </c>
      <c r="V1383" t="s">
        <v>17271</v>
      </c>
      <c r="AH1383" t="s">
        <v>65</v>
      </c>
      <c r="AI1383" t="s">
        <v>10913</v>
      </c>
      <c r="AL1383" t="s">
        <v>1237</v>
      </c>
      <c r="AY1383" t="s">
        <v>19211</v>
      </c>
      <c r="AZ1383" t="s">
        <v>19212</v>
      </c>
      <c r="BA1383" t="s">
        <v>3166</v>
      </c>
      <c r="BB1383" t="s">
        <v>19213</v>
      </c>
      <c r="BD1383" t="s">
        <v>72</v>
      </c>
      <c r="BG1383" t="s">
        <v>19214</v>
      </c>
    </row>
    <row r="1384" spans="1:59" x14ac:dyDescent="0.2">
      <c r="A1384" s="1">
        <v>42618.941365740742</v>
      </c>
      <c r="B1384" t="s">
        <v>1862</v>
      </c>
      <c r="C1384" t="s">
        <v>19215</v>
      </c>
      <c r="D1384" t="str">
        <f>VLOOKUP(deactivate_assem[[#This Row],[Full Name]],assembly_staff_import[],1,0)</f>
        <v>Edward G Ii Baker Ii</v>
      </c>
      <c r="K1384" t="s">
        <v>19216</v>
      </c>
      <c r="L1384" t="s">
        <v>13051</v>
      </c>
      <c r="M1384" t="s">
        <v>13052</v>
      </c>
      <c r="N1384" t="s">
        <v>63</v>
      </c>
      <c r="T1384" t="s">
        <v>19217</v>
      </c>
      <c r="V1384" t="s">
        <v>17627</v>
      </c>
      <c r="AH1384" t="s">
        <v>65</v>
      </c>
      <c r="AI1384" t="s">
        <v>10913</v>
      </c>
      <c r="AL1384" t="s">
        <v>67</v>
      </c>
      <c r="AY1384" t="s">
        <v>19218</v>
      </c>
      <c r="AZ1384" t="s">
        <v>19219</v>
      </c>
      <c r="BA1384" t="s">
        <v>19220</v>
      </c>
      <c r="BB1384" t="s">
        <v>10989</v>
      </c>
      <c r="BD1384" t="s">
        <v>72</v>
      </c>
      <c r="BG1384" t="s">
        <v>19221</v>
      </c>
    </row>
    <row r="1385" spans="1:59" x14ac:dyDescent="0.2">
      <c r="A1385" s="1">
        <v>42618.941365740742</v>
      </c>
      <c r="B1385" t="s">
        <v>1862</v>
      </c>
      <c r="C1385" t="s">
        <v>19222</v>
      </c>
      <c r="D1385" t="e">
        <f>VLOOKUP(deactivate_assem[[#This Row],[Full Name]],assembly_staff_import[],1,0)</f>
        <v>#N/A</v>
      </c>
      <c r="L1385" t="s">
        <v>11966</v>
      </c>
      <c r="M1385" t="s">
        <v>19223</v>
      </c>
      <c r="N1385" t="s">
        <v>168</v>
      </c>
      <c r="AH1385" t="s">
        <v>65</v>
      </c>
      <c r="AI1385" t="s">
        <v>10913</v>
      </c>
      <c r="AL1385" t="s">
        <v>67</v>
      </c>
      <c r="AY1385" t="s">
        <v>19224</v>
      </c>
      <c r="AZ1385" t="s">
        <v>19225</v>
      </c>
      <c r="BA1385" t="s">
        <v>855</v>
      </c>
      <c r="BB1385" t="s">
        <v>906</v>
      </c>
      <c r="BD1385" t="s">
        <v>72</v>
      </c>
      <c r="BG1385" t="s">
        <v>19226</v>
      </c>
    </row>
    <row r="1386" spans="1:59" x14ac:dyDescent="0.2">
      <c r="A1386" s="1">
        <v>42618.941365740742</v>
      </c>
      <c r="B1386" t="s">
        <v>1862</v>
      </c>
      <c r="C1386" t="s">
        <v>19227</v>
      </c>
      <c r="D1386" t="e">
        <f>VLOOKUP(deactivate_assem[[#This Row],[Full Name]],assembly_staff_import[],1,0)</f>
        <v>#N/A</v>
      </c>
      <c r="M1386" t="s">
        <v>8169</v>
      </c>
      <c r="V1386" t="s">
        <v>17593</v>
      </c>
      <c r="AH1386" t="s">
        <v>65</v>
      </c>
      <c r="AI1386" t="s">
        <v>10913</v>
      </c>
      <c r="AL1386" t="s">
        <v>1237</v>
      </c>
      <c r="AY1386" t="s">
        <v>19228</v>
      </c>
      <c r="AZ1386" t="s">
        <v>19229</v>
      </c>
      <c r="BA1386" t="s">
        <v>19230</v>
      </c>
      <c r="BB1386" t="s">
        <v>17957</v>
      </c>
      <c r="BD1386" t="s">
        <v>72</v>
      </c>
      <c r="BG1386" t="s">
        <v>19231</v>
      </c>
    </row>
    <row r="1387" spans="1:59" x14ac:dyDescent="0.2">
      <c r="A1387" s="1">
        <v>42618.941365740742</v>
      </c>
      <c r="B1387" t="s">
        <v>1862</v>
      </c>
      <c r="C1387" t="s">
        <v>19232</v>
      </c>
      <c r="D1387" t="e">
        <f>VLOOKUP(deactivate_assem[[#This Row],[Full Name]],assembly_staff_import[],1,0)</f>
        <v>#N/A</v>
      </c>
      <c r="M1387" t="s">
        <v>10958</v>
      </c>
      <c r="V1387" t="s">
        <v>3154</v>
      </c>
      <c r="AH1387" t="s">
        <v>65</v>
      </c>
      <c r="AI1387" t="s">
        <v>10913</v>
      </c>
      <c r="AL1387" t="s">
        <v>1237</v>
      </c>
      <c r="AY1387" t="s">
        <v>19233</v>
      </c>
      <c r="AZ1387" t="s">
        <v>19234</v>
      </c>
      <c r="BA1387" t="s">
        <v>2317</v>
      </c>
      <c r="BB1387" t="s">
        <v>116</v>
      </c>
      <c r="BD1387" t="s">
        <v>72</v>
      </c>
      <c r="BG1387" t="s">
        <v>19235</v>
      </c>
    </row>
    <row r="1388" spans="1:59" x14ac:dyDescent="0.2">
      <c r="A1388" s="1">
        <v>42618.941365740742</v>
      </c>
      <c r="B1388" t="s">
        <v>1862</v>
      </c>
      <c r="C1388" t="s">
        <v>19236</v>
      </c>
      <c r="D1388" t="e">
        <f>VLOOKUP(deactivate_assem[[#This Row],[Full Name]],assembly_staff_import[],1,0)</f>
        <v>#N/A</v>
      </c>
      <c r="M1388" t="s">
        <v>10958</v>
      </c>
      <c r="V1388" t="s">
        <v>3154</v>
      </c>
      <c r="AH1388" t="s">
        <v>65</v>
      </c>
      <c r="AI1388" t="s">
        <v>10913</v>
      </c>
      <c r="AL1388" t="s">
        <v>1237</v>
      </c>
      <c r="AY1388" t="s">
        <v>19237</v>
      </c>
      <c r="AZ1388" t="s">
        <v>19238</v>
      </c>
      <c r="BA1388" t="s">
        <v>19239</v>
      </c>
      <c r="BB1388" t="s">
        <v>116</v>
      </c>
      <c r="BD1388" t="s">
        <v>72</v>
      </c>
      <c r="BG1388" t="s">
        <v>19240</v>
      </c>
    </row>
    <row r="1389" spans="1:59" x14ac:dyDescent="0.2">
      <c r="A1389" s="1">
        <v>42618.941365740742</v>
      </c>
      <c r="B1389" t="s">
        <v>1862</v>
      </c>
      <c r="C1389" t="s">
        <v>19241</v>
      </c>
      <c r="D1389" t="e">
        <f>VLOOKUP(deactivate_assem[[#This Row],[Full Name]],assembly_staff_import[],1,0)</f>
        <v>#N/A</v>
      </c>
      <c r="L1389" t="s">
        <v>18172</v>
      </c>
      <c r="M1389" t="s">
        <v>18173</v>
      </c>
      <c r="N1389" t="s">
        <v>168</v>
      </c>
      <c r="V1389" t="s">
        <v>19242</v>
      </c>
      <c r="AH1389" t="s">
        <v>65</v>
      </c>
      <c r="AI1389" t="s">
        <v>10913</v>
      </c>
      <c r="AL1389" t="s">
        <v>67</v>
      </c>
      <c r="AY1389" t="s">
        <v>19243</v>
      </c>
      <c r="AZ1389" t="s">
        <v>19244</v>
      </c>
      <c r="BA1389" t="s">
        <v>19245</v>
      </c>
      <c r="BB1389" t="s">
        <v>1047</v>
      </c>
      <c r="BD1389" t="s">
        <v>72</v>
      </c>
      <c r="BG1389" t="s">
        <v>19246</v>
      </c>
    </row>
    <row r="1390" spans="1:59" x14ac:dyDescent="0.2">
      <c r="A1390" s="1">
        <v>42618.941365740742</v>
      </c>
      <c r="B1390" t="s">
        <v>1862</v>
      </c>
      <c r="C1390" t="s">
        <v>19247</v>
      </c>
      <c r="D1390" t="e">
        <f>VLOOKUP(deactivate_assem[[#This Row],[Full Name]],assembly_staff_import[],1,0)</f>
        <v>#N/A</v>
      </c>
      <c r="L1390" t="s">
        <v>11966</v>
      </c>
      <c r="M1390" t="s">
        <v>19223</v>
      </c>
      <c r="N1390" t="s">
        <v>168</v>
      </c>
      <c r="AH1390" t="s">
        <v>65</v>
      </c>
      <c r="AI1390" t="s">
        <v>10913</v>
      </c>
      <c r="AL1390" t="s">
        <v>67</v>
      </c>
      <c r="AM1390" t="s">
        <v>68</v>
      </c>
      <c r="AY1390" t="s">
        <v>19248</v>
      </c>
      <c r="AZ1390" t="s">
        <v>19249</v>
      </c>
      <c r="BA1390" t="s">
        <v>19250</v>
      </c>
      <c r="BB1390" t="s">
        <v>236</v>
      </c>
      <c r="BD1390" t="s">
        <v>72</v>
      </c>
      <c r="BG1390" t="s">
        <v>19251</v>
      </c>
    </row>
    <row r="1391" spans="1:59" x14ac:dyDescent="0.2">
      <c r="A1391" s="1">
        <v>42618.941365740742</v>
      </c>
      <c r="B1391" t="s">
        <v>1862</v>
      </c>
      <c r="C1391" t="s">
        <v>19252</v>
      </c>
      <c r="D1391" t="str">
        <f>VLOOKUP(deactivate_assem[[#This Row],[Full Name]],assembly_staff_import[],1,0)</f>
        <v>David M Fischer</v>
      </c>
      <c r="L1391" t="s">
        <v>11433</v>
      </c>
      <c r="M1391" t="s">
        <v>11434</v>
      </c>
      <c r="N1391" t="s">
        <v>63</v>
      </c>
      <c r="T1391" t="s">
        <v>19253</v>
      </c>
      <c r="V1391" t="s">
        <v>17871</v>
      </c>
      <c r="AH1391" t="s">
        <v>65</v>
      </c>
      <c r="AI1391" t="s">
        <v>10913</v>
      </c>
      <c r="AL1391" t="s">
        <v>67</v>
      </c>
      <c r="AM1391" t="s">
        <v>68</v>
      </c>
      <c r="AY1391" t="s">
        <v>19254</v>
      </c>
      <c r="AZ1391" t="s">
        <v>875</v>
      </c>
      <c r="BA1391" t="s">
        <v>19255</v>
      </c>
      <c r="BB1391" t="s">
        <v>236</v>
      </c>
      <c r="BD1391" t="s">
        <v>72</v>
      </c>
      <c r="BG1391" t="s">
        <v>19256</v>
      </c>
    </row>
    <row r="1392" spans="1:59" x14ac:dyDescent="0.2">
      <c r="A1392" s="1">
        <v>42618.941365740742</v>
      </c>
      <c r="B1392" t="s">
        <v>1862</v>
      </c>
      <c r="C1392" t="s">
        <v>19257</v>
      </c>
      <c r="D1392" t="str">
        <f>VLOOKUP(deactivate_assem[[#This Row],[Full Name]],assembly_staff_import[],1,0)</f>
        <v>Jonathan A Gatt</v>
      </c>
      <c r="M1392" t="s">
        <v>8169</v>
      </c>
      <c r="T1392" t="s">
        <v>19258</v>
      </c>
      <c r="V1392" t="s">
        <v>17593</v>
      </c>
      <c r="AH1392" t="s">
        <v>65</v>
      </c>
      <c r="AI1392" t="s">
        <v>10913</v>
      </c>
      <c r="AL1392" t="s">
        <v>1237</v>
      </c>
      <c r="AY1392" t="s">
        <v>19259</v>
      </c>
      <c r="AZ1392" t="s">
        <v>9647</v>
      </c>
      <c r="BA1392" t="s">
        <v>19260</v>
      </c>
      <c r="BB1392" t="s">
        <v>2948</v>
      </c>
      <c r="BD1392" t="s">
        <v>72</v>
      </c>
      <c r="BG1392" t="s">
        <v>19261</v>
      </c>
    </row>
    <row r="1393" spans="1:59" x14ac:dyDescent="0.2">
      <c r="A1393" s="1">
        <v>42618.941354166673</v>
      </c>
      <c r="B1393" t="s">
        <v>1862</v>
      </c>
      <c r="C1393" t="s">
        <v>19262</v>
      </c>
      <c r="D1393" t="str">
        <f>VLOOKUP(deactivate_assem[[#This Row],[Full Name]],assembly_staff_import[],1,0)</f>
        <v>Joann Van Slyke</v>
      </c>
      <c r="L1393" t="s">
        <v>12051</v>
      </c>
      <c r="M1393" t="s">
        <v>12052</v>
      </c>
      <c r="N1393" t="s">
        <v>168</v>
      </c>
      <c r="T1393" t="s">
        <v>19263</v>
      </c>
      <c r="V1393" t="s">
        <v>19264</v>
      </c>
      <c r="AH1393" t="s">
        <v>65</v>
      </c>
      <c r="AI1393" t="s">
        <v>10913</v>
      </c>
      <c r="AL1393" t="s">
        <v>67</v>
      </c>
      <c r="AY1393" t="s">
        <v>19265</v>
      </c>
      <c r="AZ1393" t="s">
        <v>3923</v>
      </c>
      <c r="BA1393" t="s">
        <v>19266</v>
      </c>
      <c r="BB1393" t="s">
        <v>2271</v>
      </c>
      <c r="BD1393" t="s">
        <v>72</v>
      </c>
      <c r="BG1393" t="s">
        <v>19267</v>
      </c>
    </row>
    <row r="1394" spans="1:59" x14ac:dyDescent="0.2">
      <c r="A1394" s="1">
        <v>42618.941354166673</v>
      </c>
      <c r="B1394" t="s">
        <v>1862</v>
      </c>
      <c r="C1394" t="s">
        <v>19268</v>
      </c>
      <c r="D1394" t="e">
        <f>VLOOKUP(deactivate_assem[[#This Row],[Full Name]],assembly_staff_import[],1,0)</f>
        <v>#N/A</v>
      </c>
      <c r="M1394" t="s">
        <v>10958</v>
      </c>
      <c r="V1394" t="s">
        <v>3154</v>
      </c>
      <c r="AH1394" t="s">
        <v>65</v>
      </c>
      <c r="AI1394" t="s">
        <v>10913</v>
      </c>
      <c r="AL1394" t="s">
        <v>1237</v>
      </c>
      <c r="AY1394" t="s">
        <v>19269</v>
      </c>
      <c r="AZ1394" t="s">
        <v>19270</v>
      </c>
      <c r="BA1394" t="s">
        <v>19271</v>
      </c>
      <c r="BB1394" t="s">
        <v>116</v>
      </c>
      <c r="BD1394" t="s">
        <v>72</v>
      </c>
      <c r="BG1394" t="s">
        <v>19272</v>
      </c>
    </row>
    <row r="1395" spans="1:59" x14ac:dyDescent="0.2">
      <c r="A1395" s="1">
        <v>42618.941354166673</v>
      </c>
      <c r="B1395" t="s">
        <v>1862</v>
      </c>
      <c r="C1395" t="s">
        <v>19273</v>
      </c>
      <c r="D1395" t="e">
        <f>VLOOKUP(deactivate_assem[[#This Row],[Full Name]],assembly_staff_import[],1,0)</f>
        <v>#N/A</v>
      </c>
      <c r="M1395" t="s">
        <v>10958</v>
      </c>
      <c r="V1395" t="s">
        <v>3154</v>
      </c>
      <c r="AH1395" t="s">
        <v>65</v>
      </c>
      <c r="AI1395" t="s">
        <v>10913</v>
      </c>
      <c r="AL1395" t="s">
        <v>1237</v>
      </c>
      <c r="AY1395" t="s">
        <v>19274</v>
      </c>
      <c r="AZ1395" t="s">
        <v>5652</v>
      </c>
      <c r="BA1395" t="s">
        <v>19275</v>
      </c>
      <c r="BB1395" t="s">
        <v>116</v>
      </c>
      <c r="BD1395" t="s">
        <v>72</v>
      </c>
      <c r="BG1395" t="s">
        <v>19276</v>
      </c>
    </row>
    <row r="1396" spans="1:59" x14ac:dyDescent="0.2">
      <c r="A1396" s="1">
        <v>42618.941354166673</v>
      </c>
      <c r="B1396" t="s">
        <v>1862</v>
      </c>
      <c r="C1396" t="s">
        <v>19277</v>
      </c>
      <c r="D1396" t="e">
        <f>VLOOKUP(deactivate_assem[[#This Row],[Full Name]],assembly_staff_import[],1,0)</f>
        <v>#N/A</v>
      </c>
      <c r="L1396" t="s">
        <v>18172</v>
      </c>
      <c r="M1396" t="s">
        <v>18173</v>
      </c>
      <c r="N1396" t="s">
        <v>168</v>
      </c>
      <c r="V1396" t="s">
        <v>19242</v>
      </c>
      <c r="AH1396" t="s">
        <v>65</v>
      </c>
      <c r="AI1396" t="s">
        <v>10913</v>
      </c>
      <c r="AL1396" t="s">
        <v>67</v>
      </c>
      <c r="AY1396" t="s">
        <v>19278</v>
      </c>
      <c r="AZ1396" t="s">
        <v>19279</v>
      </c>
      <c r="BA1396" t="s">
        <v>19280</v>
      </c>
      <c r="BB1396" t="s">
        <v>2271</v>
      </c>
      <c r="BD1396" t="s">
        <v>72</v>
      </c>
      <c r="BG1396" t="s">
        <v>19281</v>
      </c>
    </row>
    <row r="1397" spans="1:59" x14ac:dyDescent="0.2">
      <c r="A1397" s="1">
        <v>42618.941354166673</v>
      </c>
      <c r="B1397" t="s">
        <v>1862</v>
      </c>
      <c r="C1397" t="s">
        <v>19282</v>
      </c>
      <c r="D1397" t="str">
        <f>VLOOKUP(deactivate_assem[[#This Row],[Full Name]],assembly_staff_import[],1,0)</f>
        <v>Aleatha M Williams</v>
      </c>
      <c r="L1397" t="s">
        <v>11704</v>
      </c>
      <c r="M1397" t="s">
        <v>11705</v>
      </c>
      <c r="N1397" t="s">
        <v>63</v>
      </c>
      <c r="T1397" t="s">
        <v>14841</v>
      </c>
      <c r="V1397" t="s">
        <v>18272</v>
      </c>
      <c r="AH1397" t="s">
        <v>65</v>
      </c>
      <c r="AI1397" t="s">
        <v>10913</v>
      </c>
      <c r="AL1397" t="s">
        <v>67</v>
      </c>
      <c r="AY1397" t="s">
        <v>19283</v>
      </c>
      <c r="AZ1397" t="s">
        <v>19284</v>
      </c>
      <c r="BA1397" t="s">
        <v>541</v>
      </c>
      <c r="BB1397" t="s">
        <v>11249</v>
      </c>
      <c r="BD1397" t="s">
        <v>72</v>
      </c>
      <c r="BG1397" t="s">
        <v>19285</v>
      </c>
    </row>
    <row r="1398" spans="1:59" x14ac:dyDescent="0.2">
      <c r="A1398" s="1">
        <v>42618.941354166673</v>
      </c>
      <c r="B1398" t="s">
        <v>1862</v>
      </c>
      <c r="C1398" t="s">
        <v>19286</v>
      </c>
      <c r="D1398" t="e">
        <f>VLOOKUP(deactivate_assem[[#This Row],[Full Name]],assembly_staff_import[],1,0)</f>
        <v>#N/A</v>
      </c>
      <c r="L1398" t="s">
        <v>12051</v>
      </c>
      <c r="M1398" t="s">
        <v>12052</v>
      </c>
      <c r="N1398" t="s">
        <v>63</v>
      </c>
      <c r="V1398" t="s">
        <v>19287</v>
      </c>
      <c r="AH1398" t="s">
        <v>65</v>
      </c>
      <c r="AI1398" t="s">
        <v>10913</v>
      </c>
      <c r="AL1398" t="s">
        <v>67</v>
      </c>
      <c r="AM1398" t="s">
        <v>68</v>
      </c>
      <c r="AY1398" t="s">
        <v>19288</v>
      </c>
      <c r="AZ1398" t="s">
        <v>19289</v>
      </c>
      <c r="BA1398" t="s">
        <v>19290</v>
      </c>
      <c r="BB1398" t="s">
        <v>236</v>
      </c>
      <c r="BD1398" t="s">
        <v>72</v>
      </c>
      <c r="BG1398" t="s">
        <v>19291</v>
      </c>
    </row>
    <row r="1399" spans="1:59" x14ac:dyDescent="0.2">
      <c r="A1399" s="1">
        <v>42618.941342592603</v>
      </c>
      <c r="B1399" t="s">
        <v>1862</v>
      </c>
      <c r="C1399" t="s">
        <v>19292</v>
      </c>
      <c r="D1399" t="e">
        <f>VLOOKUP(deactivate_assem[[#This Row],[Full Name]],assembly_staff_import[],1,0)</f>
        <v>#N/A</v>
      </c>
      <c r="M1399" t="s">
        <v>10958</v>
      </c>
      <c r="V1399" t="s">
        <v>3154</v>
      </c>
      <c r="AH1399" t="s">
        <v>65</v>
      </c>
      <c r="AI1399" t="s">
        <v>10913</v>
      </c>
      <c r="AL1399" t="s">
        <v>1237</v>
      </c>
      <c r="AY1399" t="s">
        <v>19293</v>
      </c>
      <c r="AZ1399" t="s">
        <v>8600</v>
      </c>
      <c r="BA1399" t="s">
        <v>13148</v>
      </c>
      <c r="BB1399" t="s">
        <v>116</v>
      </c>
      <c r="BD1399" t="s">
        <v>72</v>
      </c>
      <c r="BG1399" t="s">
        <v>19294</v>
      </c>
    </row>
    <row r="1400" spans="1:59" x14ac:dyDescent="0.2">
      <c r="A1400" s="1">
        <v>42618.941342592603</v>
      </c>
      <c r="B1400" t="s">
        <v>1862</v>
      </c>
      <c r="C1400" t="s">
        <v>19295</v>
      </c>
      <c r="D1400" t="e">
        <f>VLOOKUP(deactivate_assem[[#This Row],[Full Name]],assembly_staff_import[],1,0)</f>
        <v>#N/A</v>
      </c>
      <c r="M1400" t="s">
        <v>10958</v>
      </c>
      <c r="V1400" t="s">
        <v>3154</v>
      </c>
      <c r="AH1400" t="s">
        <v>65</v>
      </c>
      <c r="AI1400" t="s">
        <v>10913</v>
      </c>
      <c r="AL1400" t="s">
        <v>1237</v>
      </c>
      <c r="AY1400" t="s">
        <v>19296</v>
      </c>
      <c r="AZ1400" t="s">
        <v>19297</v>
      </c>
      <c r="BA1400" t="s">
        <v>19298</v>
      </c>
      <c r="BB1400" t="s">
        <v>116</v>
      </c>
      <c r="BD1400" t="s">
        <v>72</v>
      </c>
      <c r="BG1400" t="s">
        <v>19299</v>
      </c>
    </row>
    <row r="1401" spans="1:59" x14ac:dyDescent="0.2">
      <c r="A1401" s="1">
        <v>42618.941342592603</v>
      </c>
      <c r="B1401" t="s">
        <v>1862</v>
      </c>
      <c r="C1401" t="s">
        <v>19300</v>
      </c>
      <c r="D1401" t="str">
        <f>VLOOKUP(deactivate_assem[[#This Row],[Full Name]],assembly_staff_import[],1,0)</f>
        <v>Francis X Shea</v>
      </c>
      <c r="L1401" t="s">
        <v>10965</v>
      </c>
      <c r="M1401" t="s">
        <v>10966</v>
      </c>
      <c r="N1401" t="s">
        <v>63</v>
      </c>
      <c r="T1401" t="s">
        <v>19301</v>
      </c>
      <c r="V1401" t="s">
        <v>18618</v>
      </c>
      <c r="AH1401" t="s">
        <v>65</v>
      </c>
      <c r="AI1401" t="s">
        <v>10913</v>
      </c>
      <c r="AL1401" t="s">
        <v>67</v>
      </c>
      <c r="AY1401" t="s">
        <v>19302</v>
      </c>
      <c r="AZ1401" t="s">
        <v>19303</v>
      </c>
      <c r="BA1401" t="s">
        <v>19304</v>
      </c>
      <c r="BB1401" t="s">
        <v>11219</v>
      </c>
      <c r="BD1401" t="s">
        <v>72</v>
      </c>
      <c r="BG1401" t="s">
        <v>19305</v>
      </c>
    </row>
    <row r="1402" spans="1:59" x14ac:dyDescent="0.2">
      <c r="A1402" s="1">
        <v>42618.941342592603</v>
      </c>
      <c r="B1402" t="s">
        <v>1862</v>
      </c>
      <c r="C1402" t="s">
        <v>19306</v>
      </c>
      <c r="D1402" t="str">
        <f>VLOOKUP(deactivate_assem[[#This Row],[Full Name]],assembly_staff_import[],1,0)</f>
        <v>Sonny Vataj</v>
      </c>
      <c r="L1402" t="s">
        <v>11704</v>
      </c>
      <c r="M1402" t="s">
        <v>11705</v>
      </c>
      <c r="N1402" t="s">
        <v>63</v>
      </c>
      <c r="T1402" t="s">
        <v>19307</v>
      </c>
      <c r="V1402" t="s">
        <v>18272</v>
      </c>
      <c r="AH1402" t="s">
        <v>65</v>
      </c>
      <c r="AI1402" t="s">
        <v>10913</v>
      </c>
      <c r="AL1402" t="s">
        <v>67</v>
      </c>
      <c r="AY1402" t="s">
        <v>19308</v>
      </c>
      <c r="AZ1402" t="s">
        <v>19309</v>
      </c>
      <c r="BA1402" t="s">
        <v>19310</v>
      </c>
      <c r="BB1402" t="s">
        <v>12475</v>
      </c>
      <c r="BD1402" t="s">
        <v>72</v>
      </c>
      <c r="BG1402" t="s">
        <v>19311</v>
      </c>
    </row>
    <row r="1403" spans="1:59" x14ac:dyDescent="0.2">
      <c r="A1403" s="1">
        <v>42618.941342592603</v>
      </c>
      <c r="B1403" t="s">
        <v>1862</v>
      </c>
      <c r="C1403" t="s">
        <v>19312</v>
      </c>
      <c r="D1403" t="str">
        <f>VLOOKUP(deactivate_assem[[#This Row],[Full Name]],assembly_staff_import[],1,0)</f>
        <v>James B Harvey</v>
      </c>
      <c r="L1403" t="s">
        <v>12051</v>
      </c>
      <c r="M1403" t="s">
        <v>12052</v>
      </c>
      <c r="N1403" t="s">
        <v>63</v>
      </c>
      <c r="T1403" t="s">
        <v>19313</v>
      </c>
      <c r="AH1403" t="s">
        <v>65</v>
      </c>
      <c r="AI1403" t="s">
        <v>10913</v>
      </c>
      <c r="AL1403" t="s">
        <v>67</v>
      </c>
      <c r="AY1403" t="s">
        <v>19314</v>
      </c>
      <c r="AZ1403" t="s">
        <v>19315</v>
      </c>
      <c r="BA1403" t="s">
        <v>19316</v>
      </c>
      <c r="BB1403" t="s">
        <v>714</v>
      </c>
      <c r="BD1403" t="s">
        <v>72</v>
      </c>
      <c r="BG1403" t="s">
        <v>19317</v>
      </c>
    </row>
    <row r="1404" spans="1:59" x14ac:dyDescent="0.2">
      <c r="A1404" s="1">
        <v>42618.941342592603</v>
      </c>
      <c r="B1404" t="s">
        <v>1862</v>
      </c>
      <c r="C1404" t="s">
        <v>19318</v>
      </c>
      <c r="D1404" t="e">
        <f>VLOOKUP(deactivate_assem[[#This Row],[Full Name]],assembly_staff_import[],1,0)</f>
        <v>#N/A</v>
      </c>
      <c r="M1404" t="s">
        <v>10958</v>
      </c>
      <c r="V1404" t="s">
        <v>3154</v>
      </c>
      <c r="AH1404" t="s">
        <v>65</v>
      </c>
      <c r="AI1404" t="s">
        <v>10913</v>
      </c>
      <c r="AL1404" t="s">
        <v>1237</v>
      </c>
      <c r="AY1404" t="s">
        <v>19319</v>
      </c>
      <c r="AZ1404" t="s">
        <v>19320</v>
      </c>
      <c r="BA1404" t="s">
        <v>19321</v>
      </c>
      <c r="BB1404" t="s">
        <v>116</v>
      </c>
      <c r="BD1404" t="s">
        <v>72</v>
      </c>
      <c r="BG1404" t="s">
        <v>19322</v>
      </c>
    </row>
    <row r="1405" spans="1:59" x14ac:dyDescent="0.2">
      <c r="A1405" s="1">
        <v>42618.941342592603</v>
      </c>
      <c r="B1405" t="s">
        <v>1862</v>
      </c>
      <c r="C1405" t="s">
        <v>19323</v>
      </c>
      <c r="D1405" t="str">
        <f>VLOOKUP(deactivate_assem[[#This Row],[Full Name]],assembly_staff_import[],1,0)</f>
        <v>Lissa E Mathieu</v>
      </c>
      <c r="L1405" t="s">
        <v>10965</v>
      </c>
      <c r="M1405" t="s">
        <v>10966</v>
      </c>
      <c r="N1405" t="s">
        <v>63</v>
      </c>
      <c r="T1405" t="s">
        <v>19324</v>
      </c>
      <c r="V1405" t="s">
        <v>18618</v>
      </c>
      <c r="AH1405" t="s">
        <v>65</v>
      </c>
      <c r="AI1405" t="s">
        <v>10913</v>
      </c>
      <c r="AL1405" t="s">
        <v>67</v>
      </c>
      <c r="AY1405" t="s">
        <v>19325</v>
      </c>
      <c r="AZ1405" t="s">
        <v>19326</v>
      </c>
      <c r="BA1405" t="s">
        <v>19327</v>
      </c>
      <c r="BB1405" t="s">
        <v>16912</v>
      </c>
      <c r="BD1405" t="s">
        <v>72</v>
      </c>
      <c r="BG1405" t="s">
        <v>19328</v>
      </c>
    </row>
    <row r="1406" spans="1:59" x14ac:dyDescent="0.2">
      <c r="A1406" s="1">
        <v>42618.941342592603</v>
      </c>
      <c r="B1406" t="s">
        <v>1862</v>
      </c>
      <c r="C1406" t="s">
        <v>19329</v>
      </c>
      <c r="D1406" t="e">
        <f>VLOOKUP(deactivate_assem[[#This Row],[Full Name]],assembly_staff_import[],1,0)</f>
        <v>#N/A</v>
      </c>
      <c r="M1406" t="s">
        <v>10958</v>
      </c>
      <c r="V1406" t="s">
        <v>3154</v>
      </c>
      <c r="AH1406" t="s">
        <v>65</v>
      </c>
      <c r="AI1406" t="s">
        <v>10913</v>
      </c>
      <c r="AL1406" t="s">
        <v>1237</v>
      </c>
      <c r="AY1406" t="s">
        <v>19330</v>
      </c>
      <c r="AZ1406" t="s">
        <v>5107</v>
      </c>
      <c r="BA1406" t="s">
        <v>19331</v>
      </c>
      <c r="BB1406" t="s">
        <v>116</v>
      </c>
      <c r="BD1406" t="s">
        <v>72</v>
      </c>
      <c r="BG1406" t="s">
        <v>19332</v>
      </c>
    </row>
    <row r="1407" spans="1:59" x14ac:dyDescent="0.2">
      <c r="A1407" s="1">
        <v>42618.941342592603</v>
      </c>
      <c r="B1407" t="s">
        <v>1862</v>
      </c>
      <c r="C1407" t="s">
        <v>19333</v>
      </c>
      <c r="D1407" t="e">
        <f>VLOOKUP(deactivate_assem[[#This Row],[Full Name]],assembly_staff_import[],1,0)</f>
        <v>#N/A</v>
      </c>
      <c r="L1407" t="s">
        <v>11704</v>
      </c>
      <c r="M1407" t="s">
        <v>11705</v>
      </c>
      <c r="N1407" t="s">
        <v>63</v>
      </c>
      <c r="V1407" t="s">
        <v>18272</v>
      </c>
      <c r="AH1407" t="s">
        <v>65</v>
      </c>
      <c r="AI1407" t="s">
        <v>10913</v>
      </c>
      <c r="AL1407" t="s">
        <v>67</v>
      </c>
      <c r="AM1407" t="s">
        <v>68</v>
      </c>
      <c r="AY1407" t="s">
        <v>19334</v>
      </c>
      <c r="AZ1407" t="s">
        <v>19335</v>
      </c>
      <c r="BA1407" t="s">
        <v>19336</v>
      </c>
      <c r="BB1407" t="s">
        <v>236</v>
      </c>
      <c r="BD1407" t="s">
        <v>72</v>
      </c>
      <c r="BG1407" t="s">
        <v>19337</v>
      </c>
    </row>
    <row r="1408" spans="1:59" x14ac:dyDescent="0.2">
      <c r="A1408" s="1">
        <v>42618.941331018519</v>
      </c>
      <c r="B1408" t="s">
        <v>1862</v>
      </c>
      <c r="C1408" t="s">
        <v>19338</v>
      </c>
      <c r="D1408" t="e">
        <f>VLOOKUP(deactivate_assem[[#This Row],[Full Name]],assembly_staff_import[],1,0)</f>
        <v>#N/A</v>
      </c>
      <c r="M1408" t="s">
        <v>10958</v>
      </c>
      <c r="V1408" t="s">
        <v>3154</v>
      </c>
      <c r="AH1408" t="s">
        <v>65</v>
      </c>
      <c r="AI1408" t="s">
        <v>10913</v>
      </c>
      <c r="AL1408" t="s">
        <v>1237</v>
      </c>
      <c r="AY1408" t="s">
        <v>19339</v>
      </c>
      <c r="AZ1408" t="s">
        <v>19340</v>
      </c>
      <c r="BA1408" t="s">
        <v>2529</v>
      </c>
      <c r="BB1408" t="s">
        <v>116</v>
      </c>
      <c r="BD1408" t="s">
        <v>72</v>
      </c>
      <c r="BG1408" t="s">
        <v>19341</v>
      </c>
    </row>
    <row r="1409" spans="1:59" x14ac:dyDescent="0.2">
      <c r="A1409" s="1">
        <v>42618.941331018519</v>
      </c>
      <c r="B1409" t="s">
        <v>1862</v>
      </c>
      <c r="C1409" t="s">
        <v>19342</v>
      </c>
      <c r="D1409" t="e">
        <f>VLOOKUP(deactivate_assem[[#This Row],[Full Name]],assembly_staff_import[],1,0)</f>
        <v>#N/A</v>
      </c>
      <c r="L1409" t="s">
        <v>13390</v>
      </c>
      <c r="M1409" t="s">
        <v>19042</v>
      </c>
      <c r="N1409" t="s">
        <v>63</v>
      </c>
      <c r="V1409" t="s">
        <v>19043</v>
      </c>
      <c r="AH1409" t="s">
        <v>65</v>
      </c>
      <c r="AI1409" t="s">
        <v>10913</v>
      </c>
      <c r="AL1409" t="s">
        <v>67</v>
      </c>
      <c r="AY1409" t="s">
        <v>19343</v>
      </c>
      <c r="AZ1409" t="s">
        <v>19344</v>
      </c>
      <c r="BA1409" t="s">
        <v>19345</v>
      </c>
      <c r="BB1409" t="s">
        <v>12415</v>
      </c>
      <c r="BD1409" t="s">
        <v>72</v>
      </c>
      <c r="BG1409" t="s">
        <v>19346</v>
      </c>
    </row>
    <row r="1410" spans="1:59" x14ac:dyDescent="0.2">
      <c r="A1410" s="1">
        <v>42618.941331018519</v>
      </c>
      <c r="B1410" t="s">
        <v>1862</v>
      </c>
      <c r="C1410" t="s">
        <v>19347</v>
      </c>
      <c r="D1410" t="e">
        <f>VLOOKUP(deactivate_assem[[#This Row],[Full Name]],assembly_staff_import[],1,0)</f>
        <v>#N/A</v>
      </c>
      <c r="L1410" t="s">
        <v>644</v>
      </c>
      <c r="M1410" t="s">
        <v>13271</v>
      </c>
      <c r="N1410" t="s">
        <v>63</v>
      </c>
      <c r="V1410" t="s">
        <v>19348</v>
      </c>
      <c r="AH1410" t="s">
        <v>65</v>
      </c>
      <c r="AI1410" t="s">
        <v>10913</v>
      </c>
      <c r="AL1410" t="s">
        <v>67</v>
      </c>
      <c r="AY1410" t="s">
        <v>19349</v>
      </c>
      <c r="AZ1410" t="s">
        <v>19350</v>
      </c>
      <c r="BA1410" t="s">
        <v>19351</v>
      </c>
      <c r="BB1410" t="s">
        <v>11033</v>
      </c>
      <c r="BD1410" t="s">
        <v>72</v>
      </c>
      <c r="BG1410" t="s">
        <v>19352</v>
      </c>
    </row>
    <row r="1411" spans="1:59" x14ac:dyDescent="0.2">
      <c r="A1411" s="1">
        <v>42618.941331018519</v>
      </c>
      <c r="B1411" t="s">
        <v>1862</v>
      </c>
      <c r="C1411" t="s">
        <v>19353</v>
      </c>
      <c r="D1411" t="e">
        <f>VLOOKUP(deactivate_assem[[#This Row],[Full Name]],assembly_staff_import[],1,0)</f>
        <v>#N/A</v>
      </c>
      <c r="L1411" t="s">
        <v>11704</v>
      </c>
      <c r="M1411" t="s">
        <v>11705</v>
      </c>
      <c r="N1411" t="s">
        <v>63</v>
      </c>
      <c r="V1411" t="s">
        <v>18272</v>
      </c>
      <c r="AH1411" t="s">
        <v>65</v>
      </c>
      <c r="AI1411" t="s">
        <v>10913</v>
      </c>
      <c r="AL1411" t="s">
        <v>67</v>
      </c>
      <c r="AY1411" t="s">
        <v>19354</v>
      </c>
      <c r="AZ1411" t="s">
        <v>19355</v>
      </c>
      <c r="BA1411" t="s">
        <v>19356</v>
      </c>
      <c r="BB1411" t="s">
        <v>5183</v>
      </c>
      <c r="BD1411" t="s">
        <v>72</v>
      </c>
      <c r="BG1411" t="s">
        <v>19357</v>
      </c>
    </row>
    <row r="1412" spans="1:59" x14ac:dyDescent="0.2">
      <c r="A1412" s="1">
        <v>42618.941331018519</v>
      </c>
      <c r="B1412" t="s">
        <v>1862</v>
      </c>
      <c r="C1412" t="s">
        <v>19358</v>
      </c>
      <c r="D1412" t="e">
        <f>VLOOKUP(deactivate_assem[[#This Row],[Full Name]],assembly_staff_import[],1,0)</f>
        <v>#N/A</v>
      </c>
      <c r="M1412" t="s">
        <v>10958</v>
      </c>
      <c r="V1412" t="s">
        <v>3154</v>
      </c>
      <c r="AH1412" t="s">
        <v>65</v>
      </c>
      <c r="AI1412" t="s">
        <v>10913</v>
      </c>
      <c r="AL1412" t="s">
        <v>1237</v>
      </c>
      <c r="AY1412" t="s">
        <v>19359</v>
      </c>
      <c r="AZ1412" t="s">
        <v>665</v>
      </c>
      <c r="BA1412" t="s">
        <v>19360</v>
      </c>
      <c r="BB1412" t="s">
        <v>11112</v>
      </c>
      <c r="BD1412" t="s">
        <v>72</v>
      </c>
      <c r="BG1412" t="s">
        <v>19361</v>
      </c>
    </row>
    <row r="1413" spans="1:59" x14ac:dyDescent="0.2">
      <c r="A1413" s="1">
        <v>42618.941319444442</v>
      </c>
      <c r="B1413" t="s">
        <v>1862</v>
      </c>
      <c r="C1413" t="s">
        <v>19362</v>
      </c>
      <c r="D1413" t="str">
        <f>VLOOKUP(deactivate_assem[[#This Row],[Full Name]],assembly_staff_import[],1,0)</f>
        <v>Rosa D Hernandez</v>
      </c>
      <c r="L1413" t="s">
        <v>13270</v>
      </c>
      <c r="M1413" t="s">
        <v>13271</v>
      </c>
      <c r="N1413" t="s">
        <v>63</v>
      </c>
      <c r="T1413" t="s">
        <v>19363</v>
      </c>
      <c r="V1413" t="s">
        <v>19348</v>
      </c>
      <c r="AH1413" t="s">
        <v>65</v>
      </c>
      <c r="AI1413" t="s">
        <v>10913</v>
      </c>
      <c r="AL1413" t="s">
        <v>67</v>
      </c>
      <c r="AY1413" t="s">
        <v>19364</v>
      </c>
      <c r="AZ1413" t="s">
        <v>19365</v>
      </c>
      <c r="BA1413" t="s">
        <v>1010</v>
      </c>
      <c r="BB1413" t="s">
        <v>11033</v>
      </c>
      <c r="BD1413" t="s">
        <v>72</v>
      </c>
      <c r="BG1413" t="s">
        <v>19366</v>
      </c>
    </row>
    <row r="1414" spans="1:59" x14ac:dyDescent="0.2">
      <c r="A1414" s="1">
        <v>42618.941319444442</v>
      </c>
      <c r="B1414" t="s">
        <v>1862</v>
      </c>
      <c r="C1414" t="s">
        <v>19367</v>
      </c>
      <c r="D1414" t="e">
        <f>VLOOKUP(deactivate_assem[[#This Row],[Full Name]],assembly_staff_import[],1,0)</f>
        <v>#N/A</v>
      </c>
      <c r="L1414" t="s">
        <v>5661</v>
      </c>
      <c r="N1414" t="s">
        <v>63</v>
      </c>
      <c r="V1414" t="s">
        <v>5663</v>
      </c>
      <c r="AH1414" t="s">
        <v>65</v>
      </c>
      <c r="AI1414" t="s">
        <v>10913</v>
      </c>
      <c r="AL1414" t="s">
        <v>67</v>
      </c>
      <c r="AY1414" t="s">
        <v>19368</v>
      </c>
      <c r="AZ1414" t="s">
        <v>2810</v>
      </c>
      <c r="BA1414" t="s">
        <v>19369</v>
      </c>
      <c r="BB1414" t="s">
        <v>236</v>
      </c>
      <c r="BD1414" t="s">
        <v>72</v>
      </c>
      <c r="BG1414" t="s">
        <v>19370</v>
      </c>
    </row>
    <row r="1415" spans="1:59" x14ac:dyDescent="0.2">
      <c r="A1415" s="1">
        <v>42618.941307870373</v>
      </c>
      <c r="B1415" t="s">
        <v>1862</v>
      </c>
      <c r="C1415" t="s">
        <v>19371</v>
      </c>
      <c r="D1415" t="e">
        <f>VLOOKUP(deactivate_assem[[#This Row],[Full Name]],assembly_staff_import[],1,0)</f>
        <v>#N/A</v>
      </c>
      <c r="L1415" t="s">
        <v>19372</v>
      </c>
      <c r="M1415" t="s">
        <v>19373</v>
      </c>
      <c r="N1415" t="s">
        <v>63</v>
      </c>
      <c r="V1415" t="s">
        <v>19374</v>
      </c>
      <c r="AH1415" t="s">
        <v>65</v>
      </c>
      <c r="AI1415" t="s">
        <v>10913</v>
      </c>
      <c r="AL1415" t="s">
        <v>67</v>
      </c>
      <c r="AM1415" t="s">
        <v>284</v>
      </c>
      <c r="AY1415" t="s">
        <v>19375</v>
      </c>
      <c r="AZ1415" t="s">
        <v>19376</v>
      </c>
      <c r="BA1415" t="s">
        <v>19377</v>
      </c>
      <c r="BB1415" t="s">
        <v>11681</v>
      </c>
      <c r="BD1415" t="s">
        <v>72</v>
      </c>
      <c r="BG1415" t="s">
        <v>19378</v>
      </c>
    </row>
    <row r="1416" spans="1:59" x14ac:dyDescent="0.2">
      <c r="A1416" s="1">
        <v>42618.941307870373</v>
      </c>
      <c r="B1416" t="s">
        <v>1862</v>
      </c>
      <c r="C1416" t="s">
        <v>19379</v>
      </c>
      <c r="D1416" t="str">
        <f>VLOOKUP(deactivate_assem[[#This Row],[Full Name]],assembly_staff_import[],1,0)</f>
        <v>Debra L Lagapa</v>
      </c>
      <c r="L1416" t="s">
        <v>12359</v>
      </c>
      <c r="M1416" t="s">
        <v>12360</v>
      </c>
      <c r="N1416" t="s">
        <v>63</v>
      </c>
      <c r="T1416" t="s">
        <v>19380</v>
      </c>
      <c r="V1416" t="s">
        <v>19381</v>
      </c>
      <c r="AH1416" t="s">
        <v>65</v>
      </c>
      <c r="AI1416" t="s">
        <v>10913</v>
      </c>
      <c r="AL1416" t="s">
        <v>67</v>
      </c>
      <c r="AM1416" t="s">
        <v>68</v>
      </c>
      <c r="AY1416" t="s">
        <v>19382</v>
      </c>
      <c r="AZ1416" t="s">
        <v>5317</v>
      </c>
      <c r="BA1416" t="s">
        <v>19383</v>
      </c>
      <c r="BB1416" t="s">
        <v>236</v>
      </c>
      <c r="BD1416" t="s">
        <v>72</v>
      </c>
      <c r="BG1416" t="s">
        <v>19384</v>
      </c>
    </row>
    <row r="1417" spans="1:59" x14ac:dyDescent="0.2">
      <c r="A1417" s="1">
        <v>42618.941307870373</v>
      </c>
      <c r="B1417" t="s">
        <v>1862</v>
      </c>
      <c r="C1417" t="s">
        <v>19385</v>
      </c>
      <c r="D1417" t="str">
        <f>VLOOKUP(deactivate_assem[[#This Row],[Full Name]],assembly_staff_import[],1,0)</f>
        <v>Clinton L Jr Freeman Jr</v>
      </c>
      <c r="M1417" t="s">
        <v>8169</v>
      </c>
      <c r="T1417" t="s">
        <v>19386</v>
      </c>
      <c r="V1417" t="s">
        <v>2740</v>
      </c>
      <c r="AH1417" t="s">
        <v>65</v>
      </c>
      <c r="AI1417" t="s">
        <v>10913</v>
      </c>
      <c r="AL1417" t="s">
        <v>1237</v>
      </c>
      <c r="AY1417" t="s">
        <v>19387</v>
      </c>
      <c r="AZ1417" t="s">
        <v>19388</v>
      </c>
      <c r="BA1417" t="s">
        <v>19389</v>
      </c>
      <c r="BB1417" t="s">
        <v>16525</v>
      </c>
      <c r="BD1417" t="s">
        <v>72</v>
      </c>
      <c r="BG1417" t="s">
        <v>19390</v>
      </c>
    </row>
    <row r="1418" spans="1:59" x14ac:dyDescent="0.2">
      <c r="A1418" s="1">
        <v>42618.941307870373</v>
      </c>
      <c r="B1418" t="s">
        <v>1862</v>
      </c>
      <c r="C1418" t="s">
        <v>19391</v>
      </c>
      <c r="D1418" t="e">
        <f>VLOOKUP(deactivate_assem[[#This Row],[Full Name]],assembly_staff_import[],1,0)</f>
        <v>#N/A</v>
      </c>
      <c r="L1418" t="s">
        <v>19372</v>
      </c>
      <c r="M1418" t="s">
        <v>19373</v>
      </c>
      <c r="N1418" t="s">
        <v>63</v>
      </c>
      <c r="V1418" t="s">
        <v>19374</v>
      </c>
      <c r="AH1418" t="s">
        <v>65</v>
      </c>
      <c r="AI1418" t="s">
        <v>10913</v>
      </c>
      <c r="AL1418" t="s">
        <v>67</v>
      </c>
      <c r="AM1418" t="s">
        <v>68</v>
      </c>
      <c r="AY1418" t="s">
        <v>19392</v>
      </c>
      <c r="AZ1418" t="s">
        <v>19393</v>
      </c>
      <c r="BA1418" t="s">
        <v>19394</v>
      </c>
      <c r="BB1418" t="s">
        <v>236</v>
      </c>
      <c r="BD1418" t="s">
        <v>72</v>
      </c>
      <c r="BG1418" t="s">
        <v>19395</v>
      </c>
    </row>
    <row r="1419" spans="1:59" x14ac:dyDescent="0.2">
      <c r="A1419" s="1">
        <v>42618.941307870373</v>
      </c>
      <c r="B1419" t="s">
        <v>1862</v>
      </c>
      <c r="C1419" t="s">
        <v>19396</v>
      </c>
      <c r="D1419" t="str">
        <f>VLOOKUP(deactivate_assem[[#This Row],[Full Name]],assembly_staff_import[],1,0)</f>
        <v>Paula Melendez</v>
      </c>
      <c r="L1419" t="s">
        <v>12912</v>
      </c>
      <c r="M1419" t="s">
        <v>12913</v>
      </c>
      <c r="N1419" t="s">
        <v>63</v>
      </c>
      <c r="T1419" t="s">
        <v>19397</v>
      </c>
      <c r="V1419" t="s">
        <v>17105</v>
      </c>
      <c r="AH1419" t="s">
        <v>65</v>
      </c>
      <c r="AI1419" t="s">
        <v>10913</v>
      </c>
      <c r="AL1419" t="s">
        <v>67</v>
      </c>
      <c r="AY1419" t="s">
        <v>19398</v>
      </c>
      <c r="AZ1419" t="s">
        <v>19399</v>
      </c>
      <c r="BA1419" t="s">
        <v>4011</v>
      </c>
      <c r="BB1419" t="s">
        <v>12627</v>
      </c>
      <c r="BD1419" t="s">
        <v>72</v>
      </c>
      <c r="BG1419" t="s">
        <v>19400</v>
      </c>
    </row>
    <row r="1420" spans="1:59" x14ac:dyDescent="0.2">
      <c r="A1420" s="1">
        <v>42618.941307870373</v>
      </c>
      <c r="B1420" t="s">
        <v>1862</v>
      </c>
      <c r="C1420" t="s">
        <v>19401</v>
      </c>
      <c r="D1420" t="str">
        <f>VLOOKUP(deactivate_assem[[#This Row],[Full Name]],assembly_staff_import[],1,0)</f>
        <v>Victor E Jr Franco Jr</v>
      </c>
      <c r="M1420" t="s">
        <v>8169</v>
      </c>
      <c r="T1420" t="s">
        <v>19402</v>
      </c>
      <c r="V1420" t="s">
        <v>18536</v>
      </c>
      <c r="AH1420" t="s">
        <v>65</v>
      </c>
      <c r="AI1420" t="s">
        <v>10913</v>
      </c>
      <c r="AL1420" t="s">
        <v>1237</v>
      </c>
      <c r="AY1420" t="s">
        <v>19403</v>
      </c>
      <c r="AZ1420" t="s">
        <v>19404</v>
      </c>
      <c r="BA1420" t="s">
        <v>19405</v>
      </c>
      <c r="BB1420" t="s">
        <v>19406</v>
      </c>
      <c r="BD1420" t="s">
        <v>72</v>
      </c>
      <c r="BG1420" t="s">
        <v>19407</v>
      </c>
    </row>
    <row r="1421" spans="1:59" x14ac:dyDescent="0.2">
      <c r="A1421" s="1">
        <v>42618.941296296303</v>
      </c>
      <c r="B1421" t="s">
        <v>1862</v>
      </c>
      <c r="C1421" t="s">
        <v>19408</v>
      </c>
      <c r="D1421" t="e">
        <f>VLOOKUP(deactivate_assem[[#This Row],[Full Name]],assembly_staff_import[],1,0)</f>
        <v>#N/A</v>
      </c>
      <c r="L1421" t="s">
        <v>4984</v>
      </c>
      <c r="M1421" t="s">
        <v>19409</v>
      </c>
      <c r="N1421" t="s">
        <v>63</v>
      </c>
      <c r="V1421" t="s">
        <v>4965</v>
      </c>
      <c r="AH1421" t="s">
        <v>65</v>
      </c>
      <c r="AI1421" t="s">
        <v>10913</v>
      </c>
      <c r="AL1421" t="s">
        <v>67</v>
      </c>
      <c r="AY1421" t="s">
        <v>19410</v>
      </c>
      <c r="AZ1421" t="s">
        <v>19411</v>
      </c>
      <c r="BA1421" t="s">
        <v>19412</v>
      </c>
      <c r="BB1421" t="s">
        <v>13998</v>
      </c>
      <c r="BD1421" t="s">
        <v>72</v>
      </c>
      <c r="BG1421" t="s">
        <v>19413</v>
      </c>
    </row>
    <row r="1422" spans="1:59" x14ac:dyDescent="0.2">
      <c r="A1422" s="1">
        <v>42618.941296296303</v>
      </c>
      <c r="B1422" t="s">
        <v>1862</v>
      </c>
      <c r="C1422" t="s">
        <v>19414</v>
      </c>
      <c r="D1422" t="str">
        <f>VLOOKUP(deactivate_assem[[#This Row],[Full Name]],assembly_staff_import[],1,0)</f>
        <v>Virginia E Farrell</v>
      </c>
      <c r="L1422" t="s">
        <v>19415</v>
      </c>
      <c r="M1422" t="s">
        <v>19416</v>
      </c>
      <c r="N1422" t="s">
        <v>168</v>
      </c>
      <c r="T1422" t="s">
        <v>19417</v>
      </c>
      <c r="V1422" t="s">
        <v>19418</v>
      </c>
      <c r="AH1422" t="s">
        <v>65</v>
      </c>
      <c r="AI1422" t="s">
        <v>10913</v>
      </c>
      <c r="AL1422" t="s">
        <v>67</v>
      </c>
      <c r="AY1422" t="s">
        <v>19419</v>
      </c>
      <c r="AZ1422" t="s">
        <v>14965</v>
      </c>
      <c r="BA1422" t="s">
        <v>17217</v>
      </c>
      <c r="BB1422" t="s">
        <v>11455</v>
      </c>
      <c r="BD1422" t="s">
        <v>72</v>
      </c>
      <c r="BG1422" t="s">
        <v>19420</v>
      </c>
    </row>
    <row r="1423" spans="1:59" x14ac:dyDescent="0.2">
      <c r="A1423" s="1">
        <v>42618.941296296303</v>
      </c>
      <c r="B1423" t="s">
        <v>1862</v>
      </c>
      <c r="C1423" t="s">
        <v>19421</v>
      </c>
      <c r="D1423" t="str">
        <f>VLOOKUP(deactivate_assem[[#This Row],[Full Name]],assembly_staff_import[],1,0)</f>
        <v>Denise A Mcredmond</v>
      </c>
      <c r="L1423" t="s">
        <v>14178</v>
      </c>
      <c r="M1423" t="s">
        <v>14179</v>
      </c>
      <c r="N1423" t="s">
        <v>63</v>
      </c>
      <c r="T1423" t="s">
        <v>19422</v>
      </c>
      <c r="V1423" t="s">
        <v>19036</v>
      </c>
      <c r="AH1423" t="s">
        <v>65</v>
      </c>
      <c r="AI1423" t="s">
        <v>10913</v>
      </c>
      <c r="AL1423" t="s">
        <v>67</v>
      </c>
      <c r="AY1423" t="s">
        <v>19423</v>
      </c>
      <c r="AZ1423" t="s">
        <v>19424</v>
      </c>
      <c r="BA1423" t="s">
        <v>3839</v>
      </c>
      <c r="BB1423" t="s">
        <v>11033</v>
      </c>
      <c r="BD1423" t="s">
        <v>72</v>
      </c>
      <c r="BG1423" t="s">
        <v>19425</v>
      </c>
    </row>
    <row r="1424" spans="1:59" x14ac:dyDescent="0.2">
      <c r="A1424" s="1">
        <v>42618.941284722219</v>
      </c>
      <c r="B1424" t="s">
        <v>1862</v>
      </c>
      <c r="C1424" t="s">
        <v>19426</v>
      </c>
      <c r="D1424" t="e">
        <f>VLOOKUP(deactivate_assem[[#This Row],[Full Name]],assembly_staff_import[],1,0)</f>
        <v>#N/A</v>
      </c>
      <c r="M1424" t="s">
        <v>8169</v>
      </c>
      <c r="V1424" t="s">
        <v>17593</v>
      </c>
      <c r="AH1424" t="s">
        <v>65</v>
      </c>
      <c r="AI1424" t="s">
        <v>10913</v>
      </c>
      <c r="AL1424" t="s">
        <v>1237</v>
      </c>
      <c r="AY1424" t="s">
        <v>19427</v>
      </c>
      <c r="AZ1424" t="s">
        <v>19428</v>
      </c>
      <c r="BA1424" t="s">
        <v>19429</v>
      </c>
      <c r="BB1424" t="s">
        <v>11307</v>
      </c>
      <c r="BD1424" t="s">
        <v>72</v>
      </c>
      <c r="BG1424" t="s">
        <v>19430</v>
      </c>
    </row>
    <row r="1425" spans="1:59" x14ac:dyDescent="0.2">
      <c r="A1425" s="1">
        <v>42618.941284722219</v>
      </c>
      <c r="B1425" t="s">
        <v>1862</v>
      </c>
      <c r="C1425" t="s">
        <v>19431</v>
      </c>
      <c r="D1425" t="str">
        <f>VLOOKUP(deactivate_assem[[#This Row],[Full Name]],assembly_staff_import[],1,0)</f>
        <v>Catherine M Fahey</v>
      </c>
      <c r="L1425" t="s">
        <v>13327</v>
      </c>
      <c r="M1425" t="s">
        <v>13328</v>
      </c>
      <c r="N1425" t="s">
        <v>168</v>
      </c>
      <c r="T1425" t="s">
        <v>19432</v>
      </c>
      <c r="V1425" t="s">
        <v>19418</v>
      </c>
      <c r="AH1425" t="s">
        <v>65</v>
      </c>
      <c r="AI1425" t="s">
        <v>10913</v>
      </c>
      <c r="AL1425" t="s">
        <v>67</v>
      </c>
      <c r="AM1425" t="s">
        <v>68</v>
      </c>
      <c r="AY1425" t="s">
        <v>19433</v>
      </c>
      <c r="AZ1425" t="s">
        <v>275</v>
      </c>
      <c r="BA1425" t="s">
        <v>19434</v>
      </c>
      <c r="BB1425" t="s">
        <v>236</v>
      </c>
      <c r="BD1425" t="s">
        <v>72</v>
      </c>
      <c r="BG1425" t="s">
        <v>19435</v>
      </c>
    </row>
    <row r="1426" spans="1:59" x14ac:dyDescent="0.2">
      <c r="A1426" s="1">
        <v>42618.941284722219</v>
      </c>
      <c r="B1426" t="s">
        <v>1862</v>
      </c>
      <c r="C1426" t="s">
        <v>19436</v>
      </c>
      <c r="D1426" t="str">
        <f>VLOOKUP(deactivate_assem[[#This Row],[Full Name]],assembly_staff_import[],1,0)</f>
        <v>Dawn A Reddy-Dugan</v>
      </c>
      <c r="L1426" t="s">
        <v>13327</v>
      </c>
      <c r="M1426" t="s">
        <v>13328</v>
      </c>
      <c r="N1426" t="s">
        <v>168</v>
      </c>
      <c r="T1426" t="s">
        <v>19437</v>
      </c>
      <c r="V1426" t="s">
        <v>19438</v>
      </c>
      <c r="AH1426" t="s">
        <v>65</v>
      </c>
      <c r="AI1426" t="s">
        <v>10913</v>
      </c>
      <c r="AL1426" t="s">
        <v>67</v>
      </c>
      <c r="AY1426" t="s">
        <v>19439</v>
      </c>
      <c r="AZ1426" t="s">
        <v>19440</v>
      </c>
      <c r="BA1426" t="s">
        <v>19441</v>
      </c>
      <c r="BB1426" t="s">
        <v>19442</v>
      </c>
      <c r="BD1426" t="s">
        <v>72</v>
      </c>
      <c r="BG1426" t="s">
        <v>19443</v>
      </c>
    </row>
    <row r="1427" spans="1:59" x14ac:dyDescent="0.2">
      <c r="A1427" s="1">
        <v>42618.941284722219</v>
      </c>
      <c r="B1427" t="s">
        <v>1862</v>
      </c>
      <c r="C1427" t="s">
        <v>19444</v>
      </c>
      <c r="D1427" t="e">
        <f>VLOOKUP(deactivate_assem[[#This Row],[Full Name]],assembly_staff_import[],1,0)</f>
        <v>#N/A</v>
      </c>
      <c r="L1427" t="s">
        <v>10965</v>
      </c>
      <c r="M1427" t="s">
        <v>10966</v>
      </c>
      <c r="N1427" t="s">
        <v>168</v>
      </c>
      <c r="V1427" t="s">
        <v>19445</v>
      </c>
      <c r="AH1427" t="s">
        <v>65</v>
      </c>
      <c r="AI1427" t="s">
        <v>10913</v>
      </c>
      <c r="AL1427" t="s">
        <v>67</v>
      </c>
      <c r="AM1427" t="s">
        <v>284</v>
      </c>
      <c r="AY1427" t="s">
        <v>19446</v>
      </c>
      <c r="AZ1427" t="s">
        <v>19447</v>
      </c>
      <c r="BA1427" t="s">
        <v>19448</v>
      </c>
      <c r="BB1427" t="s">
        <v>11681</v>
      </c>
      <c r="BD1427" t="s">
        <v>72</v>
      </c>
      <c r="BG1427" t="s">
        <v>19449</v>
      </c>
    </row>
    <row r="1428" spans="1:59" x14ac:dyDescent="0.2">
      <c r="A1428" s="1">
        <v>42618.941284722219</v>
      </c>
      <c r="B1428" t="s">
        <v>1862</v>
      </c>
      <c r="C1428" t="s">
        <v>19450</v>
      </c>
      <c r="D1428" t="str">
        <f>VLOOKUP(deactivate_assem[[#This Row],[Full Name]],assembly_staff_import[],1,0)</f>
        <v>Bernadette A Flynn</v>
      </c>
      <c r="M1428" t="s">
        <v>8169</v>
      </c>
      <c r="T1428" t="s">
        <v>19451</v>
      </c>
      <c r="V1428" t="s">
        <v>4916</v>
      </c>
      <c r="AH1428" t="s">
        <v>65</v>
      </c>
      <c r="AI1428" t="s">
        <v>10913</v>
      </c>
      <c r="AL1428" t="s">
        <v>1237</v>
      </c>
      <c r="AY1428" t="s">
        <v>19452</v>
      </c>
      <c r="AZ1428" t="s">
        <v>19453</v>
      </c>
      <c r="BA1428" t="s">
        <v>19454</v>
      </c>
      <c r="BB1428" t="s">
        <v>19455</v>
      </c>
      <c r="BD1428" t="s">
        <v>72</v>
      </c>
      <c r="BG1428" t="s">
        <v>19456</v>
      </c>
    </row>
    <row r="1429" spans="1:59" x14ac:dyDescent="0.2">
      <c r="A1429" s="1">
        <v>42618.94127314815</v>
      </c>
      <c r="B1429" t="s">
        <v>1862</v>
      </c>
      <c r="C1429" t="s">
        <v>19457</v>
      </c>
      <c r="D1429" t="str">
        <f>VLOOKUP(deactivate_assem[[#This Row],[Full Name]],assembly_staff_import[],1,0)</f>
        <v>Joseph A Yanis</v>
      </c>
      <c r="L1429" t="s">
        <v>12737</v>
      </c>
      <c r="M1429" t="s">
        <v>12738</v>
      </c>
      <c r="N1429" t="s">
        <v>63</v>
      </c>
      <c r="T1429" t="s">
        <v>19458</v>
      </c>
      <c r="V1429" t="s">
        <v>19459</v>
      </c>
      <c r="AH1429" t="s">
        <v>65</v>
      </c>
      <c r="AI1429" t="s">
        <v>10913</v>
      </c>
      <c r="AL1429" t="s">
        <v>67</v>
      </c>
      <c r="AY1429" t="s">
        <v>19460</v>
      </c>
      <c r="AZ1429" t="s">
        <v>2218</v>
      </c>
      <c r="BA1429" t="s">
        <v>19461</v>
      </c>
      <c r="BB1429" t="s">
        <v>19462</v>
      </c>
      <c r="BD1429" t="s">
        <v>72</v>
      </c>
      <c r="BG1429" t="s">
        <v>19463</v>
      </c>
    </row>
    <row r="1430" spans="1:59" x14ac:dyDescent="0.2">
      <c r="A1430" s="1">
        <v>42618.94127314815</v>
      </c>
      <c r="B1430" t="s">
        <v>1862</v>
      </c>
      <c r="C1430" t="s">
        <v>19464</v>
      </c>
      <c r="D1430" t="str">
        <f>VLOOKUP(deactivate_assem[[#This Row],[Full Name]],assembly_staff_import[],1,0)</f>
        <v>Joseph M Jr Bonilla Jr</v>
      </c>
      <c r="K1430" t="s">
        <v>19465</v>
      </c>
      <c r="L1430" t="s">
        <v>13327</v>
      </c>
      <c r="M1430" t="s">
        <v>13328</v>
      </c>
      <c r="N1430" t="s">
        <v>168</v>
      </c>
      <c r="T1430" t="s">
        <v>19466</v>
      </c>
      <c r="V1430" t="s">
        <v>19418</v>
      </c>
      <c r="AH1430" t="s">
        <v>65</v>
      </c>
      <c r="AI1430" t="s">
        <v>10913</v>
      </c>
      <c r="AL1430" t="s">
        <v>67</v>
      </c>
      <c r="AY1430" t="s">
        <v>19467</v>
      </c>
      <c r="AZ1430" t="s">
        <v>19468</v>
      </c>
      <c r="BA1430" t="s">
        <v>19469</v>
      </c>
      <c r="BB1430" t="s">
        <v>11219</v>
      </c>
      <c r="BD1430" t="s">
        <v>72</v>
      </c>
      <c r="BG1430" t="s">
        <v>19470</v>
      </c>
    </row>
    <row r="1431" spans="1:59" x14ac:dyDescent="0.2">
      <c r="A1431" s="1">
        <v>42618.94127314815</v>
      </c>
      <c r="B1431" t="s">
        <v>1862</v>
      </c>
      <c r="C1431" t="s">
        <v>19471</v>
      </c>
      <c r="D1431" t="e">
        <f>VLOOKUP(deactivate_assem[[#This Row],[Full Name]],assembly_staff_import[],1,0)</f>
        <v>#N/A</v>
      </c>
      <c r="L1431" t="s">
        <v>10965</v>
      </c>
      <c r="M1431" t="s">
        <v>10966</v>
      </c>
      <c r="N1431" t="s">
        <v>168</v>
      </c>
      <c r="V1431" t="s">
        <v>19445</v>
      </c>
      <c r="AH1431" t="s">
        <v>65</v>
      </c>
      <c r="AI1431" t="s">
        <v>10913</v>
      </c>
      <c r="AL1431" t="s">
        <v>67</v>
      </c>
      <c r="AY1431" t="s">
        <v>19472</v>
      </c>
      <c r="AZ1431" t="s">
        <v>19473</v>
      </c>
      <c r="BA1431" t="s">
        <v>19474</v>
      </c>
      <c r="BB1431" t="s">
        <v>11249</v>
      </c>
      <c r="BD1431" t="s">
        <v>72</v>
      </c>
      <c r="BG1431" t="s">
        <v>19475</v>
      </c>
    </row>
    <row r="1432" spans="1:59" x14ac:dyDescent="0.2">
      <c r="A1432" s="1">
        <v>42618.94127314815</v>
      </c>
      <c r="B1432" t="s">
        <v>1862</v>
      </c>
      <c r="C1432" t="s">
        <v>19476</v>
      </c>
      <c r="D1432" t="e">
        <f>VLOOKUP(deactivate_assem[[#This Row],[Full Name]],assembly_staff_import[],1,0)</f>
        <v>#N/A</v>
      </c>
      <c r="M1432" t="s">
        <v>8169</v>
      </c>
      <c r="V1432" t="s">
        <v>17593</v>
      </c>
      <c r="AH1432" t="s">
        <v>65</v>
      </c>
      <c r="AI1432" t="s">
        <v>10913</v>
      </c>
      <c r="AL1432" t="s">
        <v>1237</v>
      </c>
      <c r="AY1432" t="s">
        <v>19477</v>
      </c>
      <c r="AZ1432" t="s">
        <v>19478</v>
      </c>
      <c r="BA1432" t="s">
        <v>19479</v>
      </c>
      <c r="BB1432" t="s">
        <v>11307</v>
      </c>
      <c r="BD1432" t="s">
        <v>72</v>
      </c>
      <c r="BG1432" t="s">
        <v>19480</v>
      </c>
    </row>
    <row r="1433" spans="1:59" x14ac:dyDescent="0.2">
      <c r="A1433" s="1">
        <v>42618.94127314815</v>
      </c>
      <c r="B1433" t="s">
        <v>1862</v>
      </c>
      <c r="C1433" t="s">
        <v>19481</v>
      </c>
      <c r="D1433" t="e">
        <f>VLOOKUP(deactivate_assem[[#This Row],[Full Name]],assembly_staff_import[],1,0)</f>
        <v>#N/A</v>
      </c>
      <c r="L1433" t="s">
        <v>12737</v>
      </c>
      <c r="M1433" t="s">
        <v>19482</v>
      </c>
      <c r="N1433" t="s">
        <v>63</v>
      </c>
      <c r="AH1433" t="s">
        <v>65</v>
      </c>
      <c r="AI1433" t="s">
        <v>10913</v>
      </c>
      <c r="AL1433" t="s">
        <v>67</v>
      </c>
      <c r="AY1433" t="s">
        <v>19483</v>
      </c>
      <c r="AZ1433" t="s">
        <v>19484</v>
      </c>
      <c r="BA1433" t="s">
        <v>19096</v>
      </c>
      <c r="BB1433" t="s">
        <v>426</v>
      </c>
      <c r="BD1433" t="s">
        <v>72</v>
      </c>
      <c r="BG1433" t="s">
        <v>19485</v>
      </c>
    </row>
    <row r="1434" spans="1:59" x14ac:dyDescent="0.2">
      <c r="A1434" s="1">
        <v>42618.94127314815</v>
      </c>
      <c r="B1434" t="s">
        <v>1862</v>
      </c>
      <c r="C1434" t="s">
        <v>19486</v>
      </c>
      <c r="D1434" t="str">
        <f>VLOOKUP(deactivate_assem[[#This Row],[Full Name]],assembly_staff_import[],1,0)</f>
        <v>Gigi R Davis-Elliott</v>
      </c>
      <c r="L1434" t="s">
        <v>12737</v>
      </c>
      <c r="M1434" t="s">
        <v>12738</v>
      </c>
      <c r="N1434" t="s">
        <v>63</v>
      </c>
      <c r="T1434" t="s">
        <v>19487</v>
      </c>
      <c r="V1434" t="s">
        <v>19459</v>
      </c>
      <c r="AH1434" t="s">
        <v>65</v>
      </c>
      <c r="AI1434" t="s">
        <v>10913</v>
      </c>
      <c r="AL1434" t="s">
        <v>67</v>
      </c>
      <c r="AM1434" t="s">
        <v>68</v>
      </c>
      <c r="AY1434" t="s">
        <v>19488</v>
      </c>
      <c r="AZ1434" t="s">
        <v>19489</v>
      </c>
      <c r="BA1434" t="s">
        <v>19490</v>
      </c>
      <c r="BB1434" t="s">
        <v>236</v>
      </c>
      <c r="BD1434" t="s">
        <v>72</v>
      </c>
      <c r="BG1434" t="s">
        <v>19491</v>
      </c>
    </row>
    <row r="1435" spans="1:59" x14ac:dyDescent="0.2">
      <c r="A1435" s="1">
        <v>42618.94127314815</v>
      </c>
      <c r="B1435" t="s">
        <v>1862</v>
      </c>
      <c r="C1435" t="s">
        <v>19492</v>
      </c>
      <c r="D1435" t="str">
        <f>VLOOKUP(deactivate_assem[[#This Row],[Full Name]],assembly_staff_import[],1,0)</f>
        <v>Scott M Wolff</v>
      </c>
      <c r="L1435" t="s">
        <v>11889</v>
      </c>
      <c r="M1435" t="s">
        <v>11890</v>
      </c>
      <c r="N1435" t="s">
        <v>63</v>
      </c>
      <c r="T1435" t="s">
        <v>19493</v>
      </c>
      <c r="V1435" t="s">
        <v>15545</v>
      </c>
      <c r="AH1435" t="s">
        <v>65</v>
      </c>
      <c r="AI1435" t="s">
        <v>10913</v>
      </c>
      <c r="AL1435" t="s">
        <v>67</v>
      </c>
      <c r="AY1435" t="s">
        <v>19494</v>
      </c>
      <c r="AZ1435" t="s">
        <v>4342</v>
      </c>
      <c r="BA1435" t="s">
        <v>19495</v>
      </c>
      <c r="BB1435" t="s">
        <v>16520</v>
      </c>
      <c r="BD1435" t="s">
        <v>72</v>
      </c>
      <c r="BG1435" t="s">
        <v>19496</v>
      </c>
    </row>
    <row r="1436" spans="1:59" x14ac:dyDescent="0.2">
      <c r="A1436" s="1">
        <v>42618.941261574073</v>
      </c>
      <c r="B1436" t="s">
        <v>1862</v>
      </c>
      <c r="C1436" t="s">
        <v>19497</v>
      </c>
      <c r="D1436" t="e">
        <f>VLOOKUP(deactivate_assem[[#This Row],[Full Name]],assembly_staff_import[],1,0)</f>
        <v>#N/A</v>
      </c>
      <c r="M1436" t="s">
        <v>18807</v>
      </c>
      <c r="V1436" t="s">
        <v>18899</v>
      </c>
      <c r="AH1436" t="s">
        <v>65</v>
      </c>
      <c r="AI1436" t="s">
        <v>10913</v>
      </c>
      <c r="AL1436" t="s">
        <v>1237</v>
      </c>
      <c r="AY1436" t="s">
        <v>19498</v>
      </c>
      <c r="AZ1436" t="s">
        <v>8079</v>
      </c>
      <c r="BA1436" t="s">
        <v>1130</v>
      </c>
      <c r="BB1436" t="s">
        <v>19175</v>
      </c>
      <c r="BD1436" t="s">
        <v>72</v>
      </c>
      <c r="BG1436" t="s">
        <v>19499</v>
      </c>
    </row>
    <row r="1437" spans="1:59" x14ac:dyDescent="0.2">
      <c r="A1437" s="1">
        <v>42618.941261574073</v>
      </c>
      <c r="B1437" t="s">
        <v>1862</v>
      </c>
      <c r="C1437" t="s">
        <v>19500</v>
      </c>
      <c r="D1437" t="str">
        <f>VLOOKUP(deactivate_assem[[#This Row],[Full Name]],assembly_staff_import[],1,0)</f>
        <v>Philip A Fields</v>
      </c>
      <c r="M1437" t="s">
        <v>8169</v>
      </c>
      <c r="T1437" t="s">
        <v>19501</v>
      </c>
      <c r="V1437" t="s">
        <v>17967</v>
      </c>
      <c r="AH1437" t="s">
        <v>65</v>
      </c>
      <c r="AI1437" t="s">
        <v>10913</v>
      </c>
      <c r="AL1437" t="s">
        <v>1237</v>
      </c>
      <c r="AY1437" t="s">
        <v>19502</v>
      </c>
      <c r="AZ1437" t="s">
        <v>19503</v>
      </c>
      <c r="BA1437" t="s">
        <v>19504</v>
      </c>
      <c r="BB1437" t="s">
        <v>19505</v>
      </c>
      <c r="BD1437" t="s">
        <v>72</v>
      </c>
      <c r="BG1437" t="s">
        <v>19506</v>
      </c>
    </row>
    <row r="1438" spans="1:59" x14ac:dyDescent="0.2">
      <c r="A1438" s="1">
        <v>42618.941261574073</v>
      </c>
      <c r="B1438" t="s">
        <v>1862</v>
      </c>
      <c r="C1438" t="s">
        <v>19507</v>
      </c>
      <c r="D1438" t="str">
        <f>VLOOKUP(deactivate_assem[[#This Row],[Full Name]],assembly_staff_import[],1,0)</f>
        <v>Facia Class</v>
      </c>
      <c r="L1438" t="s">
        <v>13568</v>
      </c>
      <c r="M1438" t="s">
        <v>13569</v>
      </c>
      <c r="N1438" t="s">
        <v>63</v>
      </c>
      <c r="T1438" t="s">
        <v>19508</v>
      </c>
      <c r="V1438" t="s">
        <v>15545</v>
      </c>
      <c r="AH1438" t="s">
        <v>65</v>
      </c>
      <c r="AI1438" t="s">
        <v>10913</v>
      </c>
      <c r="AL1438" t="s">
        <v>67</v>
      </c>
      <c r="AY1438" t="s">
        <v>19509</v>
      </c>
      <c r="AZ1438" t="s">
        <v>19510</v>
      </c>
      <c r="BA1438" t="s">
        <v>19511</v>
      </c>
      <c r="BB1438" t="s">
        <v>11972</v>
      </c>
      <c r="BD1438" t="s">
        <v>72</v>
      </c>
      <c r="BG1438" t="s">
        <v>19512</v>
      </c>
    </row>
    <row r="1439" spans="1:59" x14ac:dyDescent="0.2">
      <c r="A1439" s="1">
        <v>42618.941261574073</v>
      </c>
      <c r="B1439" t="s">
        <v>1862</v>
      </c>
      <c r="C1439" t="s">
        <v>19513</v>
      </c>
      <c r="D1439" t="str">
        <f>VLOOKUP(deactivate_assem[[#This Row],[Full Name]],assembly_staff_import[],1,0)</f>
        <v>Robert J Mc Omber</v>
      </c>
      <c r="M1439" t="s">
        <v>18807</v>
      </c>
      <c r="T1439" t="s">
        <v>19514</v>
      </c>
      <c r="V1439" t="s">
        <v>19154</v>
      </c>
      <c r="AH1439" t="s">
        <v>65</v>
      </c>
      <c r="AI1439" t="s">
        <v>10913</v>
      </c>
      <c r="AL1439" t="s">
        <v>1237</v>
      </c>
      <c r="AY1439" t="s">
        <v>19515</v>
      </c>
      <c r="AZ1439" t="s">
        <v>2855</v>
      </c>
      <c r="BA1439" t="s">
        <v>19516</v>
      </c>
      <c r="BB1439" t="s">
        <v>19517</v>
      </c>
      <c r="BD1439" t="s">
        <v>72</v>
      </c>
      <c r="BG1439" t="s">
        <v>19518</v>
      </c>
    </row>
    <row r="1440" spans="1:59" x14ac:dyDescent="0.2">
      <c r="A1440" s="1">
        <v>42618.941261574073</v>
      </c>
      <c r="B1440" t="s">
        <v>1862</v>
      </c>
      <c r="C1440" t="s">
        <v>19519</v>
      </c>
      <c r="D1440" t="str">
        <f>VLOOKUP(deactivate_assem[[#This Row],[Full Name]],assembly_staff_import[],1,0)</f>
        <v>Brad J Fahsel</v>
      </c>
      <c r="M1440" t="s">
        <v>8169</v>
      </c>
      <c r="T1440" t="s">
        <v>19520</v>
      </c>
      <c r="V1440" t="s">
        <v>17593</v>
      </c>
      <c r="AH1440" t="s">
        <v>65</v>
      </c>
      <c r="AI1440" t="s">
        <v>10913</v>
      </c>
      <c r="AL1440" t="s">
        <v>1237</v>
      </c>
      <c r="AY1440" t="s">
        <v>19521</v>
      </c>
      <c r="AZ1440" t="s">
        <v>19522</v>
      </c>
      <c r="BA1440" t="s">
        <v>19523</v>
      </c>
      <c r="BB1440" t="s">
        <v>19524</v>
      </c>
      <c r="BD1440" t="s">
        <v>72</v>
      </c>
      <c r="BG1440" t="s">
        <v>19525</v>
      </c>
    </row>
    <row r="1441" spans="1:59" x14ac:dyDescent="0.2">
      <c r="A1441" s="1">
        <v>42618.941250000003</v>
      </c>
      <c r="B1441" t="s">
        <v>1862</v>
      </c>
      <c r="C1441" t="s">
        <v>19526</v>
      </c>
      <c r="D1441" t="str">
        <f>VLOOKUP(deactivate_assem[[#This Row],[Full Name]],assembly_staff_import[],1,0)</f>
        <v>David J Marro</v>
      </c>
      <c r="M1441" t="s">
        <v>18807</v>
      </c>
      <c r="T1441" t="s">
        <v>19527</v>
      </c>
      <c r="V1441" t="s">
        <v>19154</v>
      </c>
      <c r="AH1441" t="s">
        <v>65</v>
      </c>
      <c r="AI1441" t="s">
        <v>10913</v>
      </c>
      <c r="AL1441" t="s">
        <v>1237</v>
      </c>
      <c r="AY1441" t="s">
        <v>19528</v>
      </c>
      <c r="AZ1441" t="s">
        <v>3242</v>
      </c>
      <c r="BA1441" t="s">
        <v>17376</v>
      </c>
      <c r="BB1441" t="s">
        <v>19529</v>
      </c>
      <c r="BD1441" t="s">
        <v>72</v>
      </c>
      <c r="BG1441" t="s">
        <v>19530</v>
      </c>
    </row>
    <row r="1442" spans="1:59" x14ac:dyDescent="0.2">
      <c r="A1442" s="1">
        <v>42618.941250000003</v>
      </c>
      <c r="B1442" t="s">
        <v>1862</v>
      </c>
      <c r="C1442" t="s">
        <v>19531</v>
      </c>
      <c r="D1442" t="str">
        <f>VLOOKUP(deactivate_assem[[#This Row],[Full Name]],assembly_staff_import[],1,0)</f>
        <v>Benjamin L Engwer</v>
      </c>
      <c r="M1442" t="s">
        <v>8169</v>
      </c>
      <c r="T1442" t="s">
        <v>19532</v>
      </c>
      <c r="V1442" t="s">
        <v>4916</v>
      </c>
      <c r="AH1442" t="s">
        <v>65</v>
      </c>
      <c r="AI1442" t="s">
        <v>10913</v>
      </c>
      <c r="AL1442" t="s">
        <v>1237</v>
      </c>
      <c r="AY1442" t="s">
        <v>19533</v>
      </c>
      <c r="AZ1442" t="s">
        <v>380</v>
      </c>
      <c r="BA1442" t="s">
        <v>19534</v>
      </c>
      <c r="BB1442" t="s">
        <v>18519</v>
      </c>
      <c r="BD1442" t="s">
        <v>72</v>
      </c>
      <c r="BG1442" t="s">
        <v>19535</v>
      </c>
    </row>
    <row r="1443" spans="1:59" x14ac:dyDescent="0.2">
      <c r="A1443" s="1">
        <v>42618.941238425927</v>
      </c>
      <c r="B1443" t="s">
        <v>1862</v>
      </c>
      <c r="C1443" t="s">
        <v>19536</v>
      </c>
      <c r="D1443" t="e">
        <f>VLOOKUP(deactivate_assem[[#This Row],[Full Name]],assembly_staff_import[],1,0)</f>
        <v>#N/A</v>
      </c>
      <c r="L1443" t="s">
        <v>11027</v>
      </c>
      <c r="M1443" t="s">
        <v>19537</v>
      </c>
      <c r="N1443" t="s">
        <v>63</v>
      </c>
      <c r="V1443" t="s">
        <v>19003</v>
      </c>
      <c r="AH1443" t="s">
        <v>65</v>
      </c>
      <c r="AI1443" t="s">
        <v>10913</v>
      </c>
      <c r="AL1443" t="s">
        <v>67</v>
      </c>
      <c r="AY1443" t="s">
        <v>19538</v>
      </c>
      <c r="AZ1443" t="s">
        <v>19539</v>
      </c>
      <c r="BA1443" t="s">
        <v>19540</v>
      </c>
      <c r="BB1443" t="s">
        <v>11316</v>
      </c>
      <c r="BD1443" t="s">
        <v>72</v>
      </c>
      <c r="BG1443" t="s">
        <v>19541</v>
      </c>
    </row>
    <row r="1444" spans="1:59" x14ac:dyDescent="0.2">
      <c r="A1444" s="1">
        <v>42618.941238425927</v>
      </c>
      <c r="B1444" t="s">
        <v>1862</v>
      </c>
      <c r="C1444" t="s">
        <v>19542</v>
      </c>
      <c r="D1444" t="str">
        <f>VLOOKUP(deactivate_assem[[#This Row],[Full Name]],assembly_staff_import[],1,0)</f>
        <v>Richard J Lawrence</v>
      </c>
      <c r="M1444" t="s">
        <v>18807</v>
      </c>
      <c r="T1444" t="s">
        <v>19543</v>
      </c>
      <c r="V1444" t="s">
        <v>19154</v>
      </c>
      <c r="AH1444" t="s">
        <v>65</v>
      </c>
      <c r="AI1444" t="s">
        <v>10913</v>
      </c>
      <c r="AL1444" t="s">
        <v>1237</v>
      </c>
      <c r="AY1444" t="s">
        <v>19544</v>
      </c>
      <c r="AZ1444" t="s">
        <v>11613</v>
      </c>
      <c r="BA1444" t="s">
        <v>19545</v>
      </c>
      <c r="BB1444" t="s">
        <v>19144</v>
      </c>
      <c r="BD1444" t="s">
        <v>72</v>
      </c>
      <c r="BG1444" t="s">
        <v>19546</v>
      </c>
    </row>
    <row r="1445" spans="1:59" x14ac:dyDescent="0.2">
      <c r="A1445" s="1">
        <v>42618.941238425927</v>
      </c>
      <c r="B1445" t="s">
        <v>1862</v>
      </c>
      <c r="C1445" t="s">
        <v>19547</v>
      </c>
      <c r="D1445" t="e">
        <f>VLOOKUP(deactivate_assem[[#This Row],[Full Name]],assembly_staff_import[],1,0)</f>
        <v>#N/A</v>
      </c>
      <c r="M1445" t="s">
        <v>8169</v>
      </c>
      <c r="V1445" t="s">
        <v>17593</v>
      </c>
      <c r="AH1445" t="s">
        <v>65</v>
      </c>
      <c r="AI1445" t="s">
        <v>10913</v>
      </c>
      <c r="AL1445" t="s">
        <v>1237</v>
      </c>
      <c r="AY1445" t="s">
        <v>19548</v>
      </c>
      <c r="AZ1445" t="s">
        <v>19549</v>
      </c>
      <c r="BA1445" t="s">
        <v>19550</v>
      </c>
      <c r="BB1445" t="s">
        <v>18493</v>
      </c>
      <c r="BD1445" t="s">
        <v>72</v>
      </c>
      <c r="BG1445" t="s">
        <v>19551</v>
      </c>
    </row>
    <row r="1446" spans="1:59" x14ac:dyDescent="0.2">
      <c r="A1446" s="1">
        <v>42618.941238425927</v>
      </c>
      <c r="B1446" t="s">
        <v>1862</v>
      </c>
      <c r="C1446" t="s">
        <v>19552</v>
      </c>
      <c r="D1446" t="e">
        <f>VLOOKUP(deactivate_assem[[#This Row],[Full Name]],assembly_staff_import[],1,0)</f>
        <v>#N/A</v>
      </c>
      <c r="M1446" t="s">
        <v>11934</v>
      </c>
      <c r="V1446" t="s">
        <v>18392</v>
      </c>
      <c r="AH1446" t="s">
        <v>65</v>
      </c>
      <c r="AI1446" t="s">
        <v>10913</v>
      </c>
      <c r="AL1446" t="s">
        <v>1237</v>
      </c>
      <c r="AY1446" t="s">
        <v>19553</v>
      </c>
      <c r="AZ1446" t="s">
        <v>19554</v>
      </c>
      <c r="BA1446" t="s">
        <v>19555</v>
      </c>
      <c r="BB1446" t="s">
        <v>11249</v>
      </c>
      <c r="BD1446" t="s">
        <v>72</v>
      </c>
      <c r="BG1446" t="s">
        <v>19556</v>
      </c>
    </row>
    <row r="1447" spans="1:59" x14ac:dyDescent="0.2">
      <c r="A1447" s="1">
        <v>42618.941238425927</v>
      </c>
      <c r="B1447" t="s">
        <v>1862</v>
      </c>
      <c r="C1447" t="s">
        <v>19557</v>
      </c>
      <c r="D1447" t="str">
        <f>VLOOKUP(deactivate_assem[[#This Row],[Full Name]],assembly_staff_import[],1,0)</f>
        <v>Rebecca P Dower</v>
      </c>
      <c r="M1447" t="s">
        <v>8169</v>
      </c>
      <c r="T1447" t="s">
        <v>19558</v>
      </c>
      <c r="V1447" t="s">
        <v>17271</v>
      </c>
      <c r="AH1447" t="s">
        <v>65</v>
      </c>
      <c r="AI1447" t="s">
        <v>10913</v>
      </c>
      <c r="AL1447" t="s">
        <v>1237</v>
      </c>
      <c r="AY1447" t="s">
        <v>19559</v>
      </c>
      <c r="AZ1447" t="s">
        <v>19560</v>
      </c>
      <c r="BA1447" t="s">
        <v>19561</v>
      </c>
      <c r="BB1447" t="s">
        <v>19562</v>
      </c>
      <c r="BD1447" t="s">
        <v>72</v>
      </c>
      <c r="BG1447" t="s">
        <v>19563</v>
      </c>
    </row>
    <row r="1448" spans="1:59" x14ac:dyDescent="0.2">
      <c r="A1448" s="1">
        <v>42618.941238425927</v>
      </c>
      <c r="B1448" t="s">
        <v>1862</v>
      </c>
      <c r="C1448" t="s">
        <v>19564</v>
      </c>
      <c r="D1448" t="str">
        <f>VLOOKUP(deactivate_assem[[#This Row],[Full Name]],assembly_staff_import[],1,0)</f>
        <v>Frederick W Iii Konig Iii</v>
      </c>
      <c r="M1448" t="s">
        <v>18807</v>
      </c>
      <c r="T1448" t="s">
        <v>19565</v>
      </c>
      <c r="V1448" t="s">
        <v>19566</v>
      </c>
      <c r="AH1448" t="s">
        <v>65</v>
      </c>
      <c r="AI1448" t="s">
        <v>10913</v>
      </c>
      <c r="AL1448" t="s">
        <v>1237</v>
      </c>
      <c r="AY1448" t="s">
        <v>19567</v>
      </c>
      <c r="AZ1448" t="s">
        <v>19568</v>
      </c>
      <c r="BA1448" t="s">
        <v>19569</v>
      </c>
      <c r="BB1448" t="s">
        <v>19570</v>
      </c>
      <c r="BD1448" t="s">
        <v>72</v>
      </c>
      <c r="BG1448" t="s">
        <v>19571</v>
      </c>
    </row>
    <row r="1449" spans="1:59" x14ac:dyDescent="0.2">
      <c r="A1449" s="1">
        <v>42618.94122685185</v>
      </c>
      <c r="B1449" t="s">
        <v>1862</v>
      </c>
      <c r="C1449" t="s">
        <v>19572</v>
      </c>
      <c r="D1449" t="str">
        <f>VLOOKUP(deactivate_assem[[#This Row],[Full Name]],assembly_staff_import[],1,0)</f>
        <v>Debra R Devine</v>
      </c>
      <c r="M1449" t="s">
        <v>8169</v>
      </c>
      <c r="T1449" t="s">
        <v>19573</v>
      </c>
      <c r="V1449" t="s">
        <v>17593</v>
      </c>
      <c r="AH1449" t="s">
        <v>65</v>
      </c>
      <c r="AI1449" t="s">
        <v>10913</v>
      </c>
      <c r="AL1449" t="s">
        <v>1237</v>
      </c>
      <c r="AY1449" t="s">
        <v>19574</v>
      </c>
      <c r="AZ1449" t="s">
        <v>19575</v>
      </c>
      <c r="BA1449" t="s">
        <v>19576</v>
      </c>
      <c r="BB1449" t="s">
        <v>19577</v>
      </c>
      <c r="BD1449" t="s">
        <v>72</v>
      </c>
      <c r="BG1449" t="s">
        <v>19578</v>
      </c>
    </row>
    <row r="1450" spans="1:59" x14ac:dyDescent="0.2">
      <c r="A1450" s="1">
        <v>42618.94122685185</v>
      </c>
      <c r="B1450" t="s">
        <v>1862</v>
      </c>
      <c r="C1450" t="s">
        <v>19579</v>
      </c>
      <c r="D1450" t="str">
        <f>VLOOKUP(deactivate_assem[[#This Row],[Full Name]],assembly_staff_import[],1,0)</f>
        <v>Maryann C White</v>
      </c>
      <c r="M1450" t="s">
        <v>19580</v>
      </c>
      <c r="T1450" t="s">
        <v>19581</v>
      </c>
      <c r="V1450" t="s">
        <v>19582</v>
      </c>
      <c r="AH1450" t="s">
        <v>65</v>
      </c>
      <c r="AI1450" t="s">
        <v>10913</v>
      </c>
      <c r="AL1450" t="s">
        <v>1237</v>
      </c>
      <c r="AY1450" t="s">
        <v>19583</v>
      </c>
      <c r="AZ1450" t="s">
        <v>19584</v>
      </c>
      <c r="BA1450" t="s">
        <v>672</v>
      </c>
      <c r="BB1450" t="s">
        <v>11482</v>
      </c>
      <c r="BD1450" t="s">
        <v>72</v>
      </c>
      <c r="BG1450" t="s">
        <v>19585</v>
      </c>
    </row>
    <row r="1451" spans="1:59" x14ac:dyDescent="0.2">
      <c r="A1451" s="1">
        <v>42618.94122685185</v>
      </c>
      <c r="B1451" t="s">
        <v>1862</v>
      </c>
      <c r="C1451" t="s">
        <v>19586</v>
      </c>
      <c r="D1451" t="str">
        <f>VLOOKUP(deactivate_assem[[#This Row],[Full Name]],assembly_staff_import[],1,0)</f>
        <v>George A Iii Hydorn Iii</v>
      </c>
      <c r="M1451" t="s">
        <v>18807</v>
      </c>
      <c r="T1451" t="s">
        <v>19587</v>
      </c>
      <c r="V1451" t="s">
        <v>19588</v>
      </c>
      <c r="AH1451" t="s">
        <v>65</v>
      </c>
      <c r="AI1451" t="s">
        <v>10913</v>
      </c>
      <c r="AL1451" t="s">
        <v>1237</v>
      </c>
      <c r="AY1451" t="s">
        <v>19589</v>
      </c>
      <c r="AZ1451" t="s">
        <v>19590</v>
      </c>
      <c r="BA1451" t="s">
        <v>19591</v>
      </c>
      <c r="BB1451" t="s">
        <v>19592</v>
      </c>
      <c r="BD1451" t="s">
        <v>72</v>
      </c>
      <c r="BG1451" t="s">
        <v>19593</v>
      </c>
    </row>
    <row r="1452" spans="1:59" x14ac:dyDescent="0.2">
      <c r="A1452" s="1">
        <v>42618.94122685185</v>
      </c>
      <c r="B1452" t="s">
        <v>1862</v>
      </c>
      <c r="C1452" t="s">
        <v>19594</v>
      </c>
      <c r="D1452" t="e">
        <f>VLOOKUP(deactivate_assem[[#This Row],[Full Name]],assembly_staff_import[],1,0)</f>
        <v>#N/A</v>
      </c>
      <c r="M1452" t="s">
        <v>10958</v>
      </c>
      <c r="V1452" t="s">
        <v>3154</v>
      </c>
      <c r="AH1452" t="s">
        <v>65</v>
      </c>
      <c r="AI1452" t="s">
        <v>10913</v>
      </c>
      <c r="AL1452" t="s">
        <v>1237</v>
      </c>
      <c r="AY1452" t="s">
        <v>19595</v>
      </c>
      <c r="AZ1452" t="s">
        <v>17398</v>
      </c>
      <c r="BA1452" t="s">
        <v>19596</v>
      </c>
      <c r="BB1452" t="s">
        <v>116</v>
      </c>
      <c r="BD1452" t="s">
        <v>72</v>
      </c>
      <c r="BG1452" t="s">
        <v>19597</v>
      </c>
    </row>
    <row r="1453" spans="1:59" x14ac:dyDescent="0.2">
      <c r="A1453" s="1">
        <v>42618.94121527778</v>
      </c>
      <c r="B1453" t="s">
        <v>1862</v>
      </c>
      <c r="C1453" t="s">
        <v>19598</v>
      </c>
      <c r="D1453" t="e">
        <f>VLOOKUP(deactivate_assem[[#This Row],[Full Name]],assembly_staff_import[],1,0)</f>
        <v>#N/A</v>
      </c>
      <c r="M1453" t="s">
        <v>10958</v>
      </c>
      <c r="V1453" t="s">
        <v>3154</v>
      </c>
      <c r="AH1453" t="s">
        <v>65</v>
      </c>
      <c r="AI1453" t="s">
        <v>10913</v>
      </c>
      <c r="AL1453" t="s">
        <v>1237</v>
      </c>
      <c r="AY1453" t="s">
        <v>19599</v>
      </c>
      <c r="AZ1453" t="s">
        <v>19600</v>
      </c>
      <c r="BA1453" t="s">
        <v>19601</v>
      </c>
      <c r="BB1453" t="s">
        <v>116</v>
      </c>
      <c r="BD1453" t="s">
        <v>72</v>
      </c>
      <c r="BG1453" t="s">
        <v>19602</v>
      </c>
    </row>
    <row r="1454" spans="1:59" x14ac:dyDescent="0.2">
      <c r="A1454" s="1">
        <v>42618.94121527778</v>
      </c>
      <c r="B1454" t="s">
        <v>1862</v>
      </c>
      <c r="C1454" t="s">
        <v>19603</v>
      </c>
      <c r="D1454" t="str">
        <f>VLOOKUP(deactivate_assem[[#This Row],[Full Name]],assembly_staff_import[],1,0)</f>
        <v>Tina M Walters</v>
      </c>
      <c r="M1454" t="s">
        <v>19580</v>
      </c>
      <c r="T1454" t="s">
        <v>19604</v>
      </c>
      <c r="V1454" t="s">
        <v>19582</v>
      </c>
      <c r="AH1454" t="s">
        <v>65</v>
      </c>
      <c r="AI1454" t="s">
        <v>10913</v>
      </c>
      <c r="AL1454" t="s">
        <v>1237</v>
      </c>
      <c r="AY1454" t="s">
        <v>19605</v>
      </c>
      <c r="AZ1454" t="s">
        <v>19606</v>
      </c>
      <c r="BA1454" t="s">
        <v>19607</v>
      </c>
      <c r="BB1454" t="s">
        <v>11249</v>
      </c>
      <c r="BD1454" t="s">
        <v>72</v>
      </c>
      <c r="BG1454" t="s">
        <v>19608</v>
      </c>
    </row>
    <row r="1455" spans="1:59" x14ac:dyDescent="0.2">
      <c r="A1455" s="1">
        <v>42618.94121527778</v>
      </c>
      <c r="B1455" t="s">
        <v>1862</v>
      </c>
      <c r="C1455" t="s">
        <v>19609</v>
      </c>
      <c r="D1455" t="e">
        <f>VLOOKUP(deactivate_assem[[#This Row],[Full Name]],assembly_staff_import[],1,0)</f>
        <v>#N/A</v>
      </c>
      <c r="M1455" t="s">
        <v>10958</v>
      </c>
      <c r="V1455" t="s">
        <v>3154</v>
      </c>
      <c r="AH1455" t="s">
        <v>65</v>
      </c>
      <c r="AI1455" t="s">
        <v>10913</v>
      </c>
      <c r="AL1455" t="s">
        <v>1237</v>
      </c>
      <c r="AY1455" t="s">
        <v>19610</v>
      </c>
      <c r="AZ1455" t="s">
        <v>19611</v>
      </c>
      <c r="BA1455" t="s">
        <v>672</v>
      </c>
      <c r="BB1455" t="s">
        <v>116</v>
      </c>
      <c r="BD1455" t="s">
        <v>72</v>
      </c>
      <c r="BG1455" t="s">
        <v>19612</v>
      </c>
    </row>
    <row r="1456" spans="1:59" x14ac:dyDescent="0.2">
      <c r="A1456" s="1">
        <v>42618.941203703696</v>
      </c>
      <c r="B1456" t="s">
        <v>1862</v>
      </c>
      <c r="C1456" t="s">
        <v>19613</v>
      </c>
      <c r="D1456" t="str">
        <f>VLOOKUP(deactivate_assem[[#This Row],[Full Name]],assembly_staff_import[],1,0)</f>
        <v>Roslyn D Stinney-Gayle</v>
      </c>
      <c r="M1456" t="s">
        <v>19580</v>
      </c>
      <c r="T1456" t="s">
        <v>19614</v>
      </c>
      <c r="V1456" t="s">
        <v>19582</v>
      </c>
      <c r="AH1456" t="s">
        <v>65</v>
      </c>
      <c r="AI1456" t="s">
        <v>10913</v>
      </c>
      <c r="AL1456" t="s">
        <v>1237</v>
      </c>
      <c r="AY1456" t="s">
        <v>19615</v>
      </c>
      <c r="AZ1456" t="s">
        <v>19616</v>
      </c>
      <c r="BA1456" t="s">
        <v>19617</v>
      </c>
      <c r="BB1456" t="s">
        <v>11249</v>
      </c>
      <c r="BD1456" t="s">
        <v>72</v>
      </c>
      <c r="BG1456" t="s">
        <v>19618</v>
      </c>
    </row>
    <row r="1457" spans="1:59" x14ac:dyDescent="0.2">
      <c r="A1457" s="1">
        <v>42618.941203703696</v>
      </c>
      <c r="B1457" t="s">
        <v>1862</v>
      </c>
      <c r="C1457" t="s">
        <v>19619</v>
      </c>
      <c r="D1457" t="e">
        <f>VLOOKUP(deactivate_assem[[#This Row],[Full Name]],assembly_staff_import[],1,0)</f>
        <v>#N/A</v>
      </c>
      <c r="M1457" t="s">
        <v>10958</v>
      </c>
      <c r="V1457" t="s">
        <v>3154</v>
      </c>
      <c r="AH1457" t="s">
        <v>65</v>
      </c>
      <c r="AI1457" t="s">
        <v>10913</v>
      </c>
      <c r="AL1457" t="s">
        <v>1237</v>
      </c>
      <c r="AY1457" t="s">
        <v>19620</v>
      </c>
      <c r="AZ1457" t="s">
        <v>19621</v>
      </c>
      <c r="BA1457" t="s">
        <v>19622</v>
      </c>
      <c r="BB1457" t="s">
        <v>116</v>
      </c>
      <c r="BD1457" t="s">
        <v>72</v>
      </c>
      <c r="BG1457" t="s">
        <v>19623</v>
      </c>
    </row>
    <row r="1458" spans="1:59" x14ac:dyDescent="0.2">
      <c r="A1458" s="1">
        <v>42618.941203703696</v>
      </c>
      <c r="B1458" t="s">
        <v>1862</v>
      </c>
      <c r="C1458" t="s">
        <v>19624</v>
      </c>
      <c r="D1458" t="str">
        <f>VLOOKUP(deactivate_assem[[#This Row],[Full Name]],assembly_staff_import[],1,0)</f>
        <v>Alicia D Searles</v>
      </c>
      <c r="M1458" t="s">
        <v>19580</v>
      </c>
      <c r="T1458" t="s">
        <v>19625</v>
      </c>
      <c r="V1458" t="s">
        <v>19582</v>
      </c>
      <c r="AH1458" t="s">
        <v>65</v>
      </c>
      <c r="AI1458" t="s">
        <v>10913</v>
      </c>
      <c r="AL1458" t="s">
        <v>1237</v>
      </c>
      <c r="AY1458" t="s">
        <v>19626</v>
      </c>
      <c r="AZ1458" t="s">
        <v>19627</v>
      </c>
      <c r="BA1458" t="s">
        <v>19628</v>
      </c>
      <c r="BB1458" t="s">
        <v>11400</v>
      </c>
      <c r="BD1458" t="s">
        <v>72</v>
      </c>
      <c r="BG1458" t="s">
        <v>19629</v>
      </c>
    </row>
    <row r="1459" spans="1:59" x14ac:dyDescent="0.2">
      <c r="A1459" s="1">
        <v>42618.941192129627</v>
      </c>
      <c r="B1459" t="s">
        <v>1862</v>
      </c>
      <c r="C1459" t="s">
        <v>19630</v>
      </c>
      <c r="D1459" t="str">
        <f>VLOOKUP(deactivate_assem[[#This Row],[Full Name]],assembly_staff_import[],1,0)</f>
        <v>Craig M Swiecki</v>
      </c>
      <c r="L1459" t="s">
        <v>12125</v>
      </c>
      <c r="M1459" t="s">
        <v>12126</v>
      </c>
      <c r="N1459" t="s">
        <v>63</v>
      </c>
      <c r="T1459" t="s">
        <v>19631</v>
      </c>
      <c r="V1459" t="s">
        <v>17282</v>
      </c>
      <c r="AH1459" t="s">
        <v>65</v>
      </c>
      <c r="AI1459" t="s">
        <v>10913</v>
      </c>
      <c r="AL1459" t="s">
        <v>67</v>
      </c>
      <c r="AM1459" t="s">
        <v>284</v>
      </c>
      <c r="AY1459" t="s">
        <v>19632</v>
      </c>
      <c r="AZ1459" t="s">
        <v>19633</v>
      </c>
      <c r="BA1459" t="s">
        <v>19634</v>
      </c>
      <c r="BB1459" t="s">
        <v>11681</v>
      </c>
      <c r="BD1459" t="s">
        <v>72</v>
      </c>
      <c r="BG1459" t="s">
        <v>19635</v>
      </c>
    </row>
    <row r="1460" spans="1:59" x14ac:dyDescent="0.2">
      <c r="A1460" s="1">
        <v>42618.941192129627</v>
      </c>
      <c r="B1460" t="s">
        <v>1862</v>
      </c>
      <c r="C1460" t="s">
        <v>19636</v>
      </c>
      <c r="D1460" t="e">
        <f>VLOOKUP(deactivate_assem[[#This Row],[Full Name]],assembly_staff_import[],1,0)</f>
        <v>#N/A</v>
      </c>
      <c r="M1460" t="s">
        <v>10958</v>
      </c>
      <c r="V1460" t="s">
        <v>3154</v>
      </c>
      <c r="AH1460" t="s">
        <v>65</v>
      </c>
      <c r="AI1460" t="s">
        <v>10913</v>
      </c>
      <c r="AL1460" t="s">
        <v>1237</v>
      </c>
      <c r="AY1460" t="s">
        <v>19637</v>
      </c>
      <c r="AZ1460" t="s">
        <v>15969</v>
      </c>
      <c r="BA1460" t="s">
        <v>19638</v>
      </c>
      <c r="BB1460" t="s">
        <v>116</v>
      </c>
      <c r="BD1460" t="s">
        <v>72</v>
      </c>
      <c r="BG1460" t="s">
        <v>19639</v>
      </c>
    </row>
    <row r="1461" spans="1:59" x14ac:dyDescent="0.2">
      <c r="A1461" s="1">
        <v>42618.941192129627</v>
      </c>
      <c r="B1461" t="s">
        <v>1862</v>
      </c>
      <c r="C1461" t="s">
        <v>19640</v>
      </c>
      <c r="D1461" t="str">
        <f>VLOOKUP(deactivate_assem[[#This Row],[Full Name]],assembly_staff_import[],1,0)</f>
        <v>Barbara A Roberts</v>
      </c>
      <c r="L1461" t="s">
        <v>12125</v>
      </c>
      <c r="M1461" t="s">
        <v>12126</v>
      </c>
      <c r="N1461" t="s">
        <v>63</v>
      </c>
      <c r="T1461" t="s">
        <v>19641</v>
      </c>
      <c r="V1461" t="s">
        <v>17282</v>
      </c>
      <c r="AH1461" t="s">
        <v>65</v>
      </c>
      <c r="AI1461" t="s">
        <v>10913</v>
      </c>
      <c r="AL1461" t="s">
        <v>67</v>
      </c>
      <c r="AY1461" t="s">
        <v>19642</v>
      </c>
      <c r="AZ1461" t="s">
        <v>3838</v>
      </c>
      <c r="BA1461" t="s">
        <v>12277</v>
      </c>
      <c r="BB1461" t="s">
        <v>11249</v>
      </c>
      <c r="BD1461" t="s">
        <v>72</v>
      </c>
      <c r="BG1461" t="s">
        <v>19643</v>
      </c>
    </row>
    <row r="1462" spans="1:59" x14ac:dyDescent="0.2">
      <c r="A1462" s="1">
        <v>42618.941192129627</v>
      </c>
      <c r="B1462" t="s">
        <v>1862</v>
      </c>
      <c r="C1462" t="s">
        <v>19644</v>
      </c>
      <c r="D1462" t="e">
        <f>VLOOKUP(deactivate_assem[[#This Row],[Full Name]],assembly_staff_import[],1,0)</f>
        <v>#N/A</v>
      </c>
      <c r="M1462" t="s">
        <v>10958</v>
      </c>
      <c r="V1462" t="s">
        <v>3154</v>
      </c>
      <c r="AH1462" t="s">
        <v>65</v>
      </c>
      <c r="AI1462" t="s">
        <v>10913</v>
      </c>
      <c r="AL1462" t="s">
        <v>1237</v>
      </c>
      <c r="AY1462" t="s">
        <v>19645</v>
      </c>
      <c r="AZ1462" t="s">
        <v>15618</v>
      </c>
      <c r="BA1462" t="s">
        <v>19646</v>
      </c>
      <c r="BB1462" t="s">
        <v>116</v>
      </c>
      <c r="BD1462" t="s">
        <v>72</v>
      </c>
      <c r="BG1462" t="s">
        <v>19647</v>
      </c>
    </row>
    <row r="1463" spans="1:59" x14ac:dyDescent="0.2">
      <c r="A1463" s="1">
        <v>42618.941192129627</v>
      </c>
      <c r="B1463" t="s">
        <v>1862</v>
      </c>
      <c r="C1463" t="s">
        <v>19648</v>
      </c>
      <c r="D1463" t="str">
        <f>VLOOKUP(deactivate_assem[[#This Row],[Full Name]],assembly_staff_import[],1,0)</f>
        <v>Amy A Metcalfe</v>
      </c>
      <c r="M1463" t="s">
        <v>19580</v>
      </c>
      <c r="T1463" t="s">
        <v>19649</v>
      </c>
      <c r="V1463" t="s">
        <v>19650</v>
      </c>
      <c r="AH1463" t="s">
        <v>65</v>
      </c>
      <c r="AI1463" t="s">
        <v>10913</v>
      </c>
      <c r="AL1463" t="s">
        <v>1237</v>
      </c>
      <c r="AY1463" t="s">
        <v>19651</v>
      </c>
      <c r="AZ1463" t="s">
        <v>19652</v>
      </c>
      <c r="BA1463" t="s">
        <v>19653</v>
      </c>
      <c r="BB1463" t="s">
        <v>19654</v>
      </c>
      <c r="BD1463" t="s">
        <v>72</v>
      </c>
      <c r="BG1463" t="s">
        <v>19655</v>
      </c>
    </row>
    <row r="1464" spans="1:59" x14ac:dyDescent="0.2">
      <c r="A1464" s="1">
        <v>42618.941180555557</v>
      </c>
      <c r="B1464" t="s">
        <v>1862</v>
      </c>
      <c r="C1464" t="s">
        <v>19656</v>
      </c>
      <c r="D1464" t="str">
        <f>VLOOKUP(deactivate_assem[[#This Row],[Full Name]],assembly_staff_import[],1,0)</f>
        <v>Christine M Fix</v>
      </c>
      <c r="L1464" t="s">
        <v>12125</v>
      </c>
      <c r="M1464" t="s">
        <v>12126</v>
      </c>
      <c r="N1464" t="s">
        <v>63</v>
      </c>
      <c r="T1464" t="s">
        <v>19657</v>
      </c>
      <c r="V1464" t="s">
        <v>17282</v>
      </c>
      <c r="AH1464" t="s">
        <v>65</v>
      </c>
      <c r="AI1464" t="s">
        <v>10913</v>
      </c>
      <c r="AL1464" t="s">
        <v>67</v>
      </c>
      <c r="AY1464" t="s">
        <v>19658</v>
      </c>
      <c r="AZ1464" t="s">
        <v>5349</v>
      </c>
      <c r="BA1464" t="s">
        <v>19659</v>
      </c>
      <c r="BB1464" t="s">
        <v>11219</v>
      </c>
      <c r="BD1464" t="s">
        <v>72</v>
      </c>
      <c r="BG1464" t="s">
        <v>19660</v>
      </c>
    </row>
    <row r="1465" spans="1:59" x14ac:dyDescent="0.2">
      <c r="A1465" s="1">
        <v>42618.941180555557</v>
      </c>
      <c r="B1465" t="s">
        <v>1862</v>
      </c>
      <c r="C1465" t="s">
        <v>19661</v>
      </c>
      <c r="D1465" t="str">
        <f>VLOOKUP(deactivate_assem[[#This Row],[Full Name]],assembly_staff_import[],1,0)</f>
        <v>Eddie I Karim</v>
      </c>
      <c r="L1465" t="s">
        <v>11966</v>
      </c>
      <c r="M1465" t="s">
        <v>11967</v>
      </c>
      <c r="N1465" t="s">
        <v>63</v>
      </c>
      <c r="T1465" t="s">
        <v>19662</v>
      </c>
      <c r="AH1465" t="s">
        <v>65</v>
      </c>
      <c r="AI1465" t="s">
        <v>10913</v>
      </c>
      <c r="AL1465" t="s">
        <v>67</v>
      </c>
      <c r="AY1465" t="s">
        <v>19663</v>
      </c>
      <c r="AZ1465" t="s">
        <v>19664</v>
      </c>
      <c r="BA1465" t="s">
        <v>19665</v>
      </c>
      <c r="BB1465" t="s">
        <v>11192</v>
      </c>
      <c r="BD1465" t="s">
        <v>72</v>
      </c>
      <c r="BG1465" t="s">
        <v>19666</v>
      </c>
    </row>
    <row r="1466" spans="1:59" x14ac:dyDescent="0.2">
      <c r="A1466" s="1">
        <v>42618.941180555557</v>
      </c>
      <c r="B1466" t="s">
        <v>1862</v>
      </c>
      <c r="C1466" t="s">
        <v>19667</v>
      </c>
      <c r="D1466" t="str">
        <f>VLOOKUP(deactivate_assem[[#This Row],[Full Name]],assembly_staff_import[],1,0)</f>
        <v>Jasmin A Clavasquin</v>
      </c>
      <c r="L1466" t="s">
        <v>13270</v>
      </c>
      <c r="M1466" t="s">
        <v>13271</v>
      </c>
      <c r="N1466" t="s">
        <v>63</v>
      </c>
      <c r="T1466" t="s">
        <v>19668</v>
      </c>
      <c r="V1466" t="s">
        <v>19348</v>
      </c>
      <c r="AH1466" t="s">
        <v>65</v>
      </c>
      <c r="AI1466" t="s">
        <v>10913</v>
      </c>
      <c r="AL1466" t="s">
        <v>67</v>
      </c>
      <c r="AM1466" t="s">
        <v>68</v>
      </c>
      <c r="AY1466" t="s">
        <v>19669</v>
      </c>
      <c r="AZ1466" t="s">
        <v>19670</v>
      </c>
      <c r="BA1466" t="s">
        <v>19671</v>
      </c>
      <c r="BB1466" t="s">
        <v>236</v>
      </c>
      <c r="BD1466" t="s">
        <v>72</v>
      </c>
      <c r="BG1466" t="s">
        <v>19672</v>
      </c>
    </row>
    <row r="1467" spans="1:59" x14ac:dyDescent="0.2">
      <c r="A1467" s="1">
        <v>42618.941180555557</v>
      </c>
      <c r="B1467" t="s">
        <v>1862</v>
      </c>
      <c r="C1467" t="s">
        <v>19673</v>
      </c>
      <c r="D1467" t="str">
        <f>VLOOKUP(deactivate_assem[[#This Row],[Full Name]],assembly_staff_import[],1,0)</f>
        <v>Kimberly B Giordano</v>
      </c>
      <c r="L1467" t="s">
        <v>12087</v>
      </c>
      <c r="M1467" t="s">
        <v>12088</v>
      </c>
      <c r="N1467" t="s">
        <v>63</v>
      </c>
      <c r="T1467" t="s">
        <v>19674</v>
      </c>
      <c r="V1467" t="s">
        <v>15926</v>
      </c>
      <c r="AH1467" t="s">
        <v>65</v>
      </c>
      <c r="AI1467" t="s">
        <v>10913</v>
      </c>
      <c r="AL1467" t="s">
        <v>67</v>
      </c>
      <c r="AY1467" t="s">
        <v>19675</v>
      </c>
      <c r="AZ1467" t="s">
        <v>19676</v>
      </c>
      <c r="BA1467" t="s">
        <v>19677</v>
      </c>
      <c r="BB1467" t="s">
        <v>10989</v>
      </c>
      <c r="BD1467" t="s">
        <v>72</v>
      </c>
      <c r="BG1467" t="s">
        <v>19678</v>
      </c>
    </row>
    <row r="1468" spans="1:59" x14ac:dyDescent="0.2">
      <c r="A1468" s="1">
        <v>42618.941180555557</v>
      </c>
      <c r="B1468" t="s">
        <v>1862</v>
      </c>
      <c r="C1468" t="s">
        <v>19679</v>
      </c>
      <c r="D1468" t="e">
        <f>VLOOKUP(deactivate_assem[[#This Row],[Full Name]],assembly_staff_import[],1,0)</f>
        <v>#N/A</v>
      </c>
      <c r="M1468" t="s">
        <v>10958</v>
      </c>
      <c r="V1468" t="s">
        <v>3154</v>
      </c>
      <c r="AH1468" t="s">
        <v>65</v>
      </c>
      <c r="AI1468" t="s">
        <v>10913</v>
      </c>
      <c r="AL1468" t="s">
        <v>1237</v>
      </c>
      <c r="AY1468" t="s">
        <v>19680</v>
      </c>
      <c r="AZ1468" t="s">
        <v>19681</v>
      </c>
      <c r="BA1468" t="s">
        <v>19682</v>
      </c>
      <c r="BB1468" t="s">
        <v>116</v>
      </c>
      <c r="BD1468" t="s">
        <v>72</v>
      </c>
      <c r="BG1468" t="s">
        <v>19683</v>
      </c>
    </row>
    <row r="1469" spans="1:59" x14ac:dyDescent="0.2">
      <c r="A1469" s="1">
        <v>42618.941180555557</v>
      </c>
      <c r="B1469" t="s">
        <v>1862</v>
      </c>
      <c r="C1469" t="s">
        <v>19684</v>
      </c>
      <c r="D1469" t="e">
        <f>VLOOKUP(deactivate_assem[[#This Row],[Full Name]],assembly_staff_import[],1,0)</f>
        <v>#N/A</v>
      </c>
      <c r="L1469" t="s">
        <v>19372</v>
      </c>
      <c r="M1469" t="s">
        <v>19373</v>
      </c>
      <c r="N1469" t="s">
        <v>168</v>
      </c>
      <c r="V1469" t="s">
        <v>19685</v>
      </c>
      <c r="AH1469" t="s">
        <v>65</v>
      </c>
      <c r="AI1469" t="s">
        <v>10913</v>
      </c>
      <c r="AL1469" t="s">
        <v>67</v>
      </c>
      <c r="AY1469" t="s">
        <v>19686</v>
      </c>
      <c r="AZ1469" t="s">
        <v>8217</v>
      </c>
      <c r="BA1469" t="s">
        <v>19687</v>
      </c>
      <c r="BB1469" t="s">
        <v>2271</v>
      </c>
      <c r="BD1469" t="s">
        <v>72</v>
      </c>
      <c r="BG1469" t="s">
        <v>19688</v>
      </c>
    </row>
    <row r="1470" spans="1:59" x14ac:dyDescent="0.2">
      <c r="A1470" s="1">
        <v>42618.941168981481</v>
      </c>
      <c r="B1470" t="s">
        <v>1862</v>
      </c>
      <c r="C1470" t="s">
        <v>19689</v>
      </c>
      <c r="D1470" t="e">
        <f>VLOOKUP(deactivate_assem[[#This Row],[Full Name]],assembly_staff_import[],1,0)</f>
        <v>#N/A</v>
      </c>
      <c r="L1470" t="s">
        <v>11675</v>
      </c>
      <c r="M1470" t="s">
        <v>14289</v>
      </c>
      <c r="N1470" t="s">
        <v>63</v>
      </c>
      <c r="V1470" t="s">
        <v>14290</v>
      </c>
      <c r="AH1470" t="s">
        <v>65</v>
      </c>
      <c r="AI1470" t="s">
        <v>10913</v>
      </c>
      <c r="AL1470" t="s">
        <v>67</v>
      </c>
      <c r="AY1470" t="s">
        <v>19690</v>
      </c>
      <c r="AZ1470" t="s">
        <v>4767</v>
      </c>
      <c r="BA1470" t="s">
        <v>19691</v>
      </c>
      <c r="BB1470" t="s">
        <v>10989</v>
      </c>
      <c r="BD1470" t="s">
        <v>72</v>
      </c>
      <c r="BG1470" t="s">
        <v>19692</v>
      </c>
    </row>
    <row r="1471" spans="1:59" x14ac:dyDescent="0.2">
      <c r="A1471" s="1">
        <v>42618.941168981481</v>
      </c>
      <c r="B1471" t="s">
        <v>1862</v>
      </c>
      <c r="C1471" t="s">
        <v>19693</v>
      </c>
      <c r="D1471" t="e">
        <f>VLOOKUP(deactivate_assem[[#This Row],[Full Name]],assembly_staff_import[],1,0)</f>
        <v>#N/A</v>
      </c>
      <c r="L1471" t="s">
        <v>4984</v>
      </c>
      <c r="M1471" t="s">
        <v>19409</v>
      </c>
      <c r="N1471" t="s">
        <v>63</v>
      </c>
      <c r="V1471" t="s">
        <v>4965</v>
      </c>
      <c r="AH1471" t="s">
        <v>65</v>
      </c>
      <c r="AI1471" t="s">
        <v>10913</v>
      </c>
      <c r="AL1471" t="s">
        <v>67</v>
      </c>
      <c r="AY1471" t="s">
        <v>19694</v>
      </c>
      <c r="AZ1471" t="s">
        <v>546</v>
      </c>
      <c r="BA1471" t="s">
        <v>19695</v>
      </c>
      <c r="BB1471" t="s">
        <v>13998</v>
      </c>
      <c r="BD1471" t="s">
        <v>72</v>
      </c>
      <c r="BG1471" t="s">
        <v>19696</v>
      </c>
    </row>
    <row r="1472" spans="1:59" x14ac:dyDescent="0.2">
      <c r="A1472" s="1">
        <v>42618.941168981481</v>
      </c>
      <c r="B1472" t="s">
        <v>1862</v>
      </c>
      <c r="C1472" t="s">
        <v>19697</v>
      </c>
      <c r="D1472" t="str">
        <f>VLOOKUP(deactivate_assem[[#This Row],[Full Name]],assembly_staff_import[],1,0)</f>
        <v>Edward C Bresnan</v>
      </c>
      <c r="L1472" t="s">
        <v>12087</v>
      </c>
      <c r="M1472" t="s">
        <v>12088</v>
      </c>
      <c r="N1472" t="s">
        <v>63</v>
      </c>
      <c r="T1472" t="s">
        <v>19698</v>
      </c>
      <c r="V1472" t="s">
        <v>15926</v>
      </c>
      <c r="AH1472" t="s">
        <v>65</v>
      </c>
      <c r="AI1472" t="s">
        <v>10913</v>
      </c>
      <c r="AL1472" t="s">
        <v>67</v>
      </c>
      <c r="AM1472" t="s">
        <v>68</v>
      </c>
      <c r="AY1472" t="s">
        <v>19699</v>
      </c>
      <c r="AZ1472" t="s">
        <v>19700</v>
      </c>
      <c r="BA1472" t="s">
        <v>19701</v>
      </c>
      <c r="BB1472" t="s">
        <v>236</v>
      </c>
      <c r="BD1472" t="s">
        <v>72</v>
      </c>
      <c r="BG1472" t="s">
        <v>19702</v>
      </c>
    </row>
    <row r="1473" spans="1:59" x14ac:dyDescent="0.2">
      <c r="A1473" s="1">
        <v>42618.941168981481</v>
      </c>
      <c r="B1473" t="s">
        <v>1862</v>
      </c>
      <c r="C1473" t="s">
        <v>19703</v>
      </c>
      <c r="D1473" t="e">
        <f>VLOOKUP(deactivate_assem[[#This Row],[Full Name]],assembly_staff_import[],1,0)</f>
        <v>#N/A</v>
      </c>
      <c r="L1473" t="s">
        <v>19372</v>
      </c>
      <c r="M1473" t="s">
        <v>19373</v>
      </c>
      <c r="N1473" t="s">
        <v>63</v>
      </c>
      <c r="V1473" t="s">
        <v>19374</v>
      </c>
      <c r="AH1473" t="s">
        <v>65</v>
      </c>
      <c r="AI1473" t="s">
        <v>10913</v>
      </c>
      <c r="AL1473" t="s">
        <v>67</v>
      </c>
      <c r="AY1473" t="s">
        <v>19704</v>
      </c>
      <c r="AZ1473" t="s">
        <v>5175</v>
      </c>
      <c r="BA1473" t="s">
        <v>19705</v>
      </c>
      <c r="BB1473" t="s">
        <v>10989</v>
      </c>
      <c r="BD1473" t="s">
        <v>72</v>
      </c>
      <c r="BG1473" t="s">
        <v>19706</v>
      </c>
    </row>
    <row r="1474" spans="1:59" x14ac:dyDescent="0.2">
      <c r="A1474" s="1">
        <v>42618.941168981481</v>
      </c>
      <c r="B1474" t="s">
        <v>1862</v>
      </c>
      <c r="C1474" t="s">
        <v>19707</v>
      </c>
      <c r="D1474" t="e">
        <f>VLOOKUP(deactivate_assem[[#This Row],[Full Name]],assembly_staff_import[],1,0)</f>
        <v>#N/A</v>
      </c>
      <c r="M1474" t="s">
        <v>10958</v>
      </c>
      <c r="V1474" t="s">
        <v>3154</v>
      </c>
      <c r="AH1474" t="s">
        <v>65</v>
      </c>
      <c r="AI1474" t="s">
        <v>10913</v>
      </c>
      <c r="AL1474" t="s">
        <v>1237</v>
      </c>
      <c r="AY1474" t="s">
        <v>19708</v>
      </c>
      <c r="AZ1474" t="s">
        <v>1026</v>
      </c>
      <c r="BA1474" t="s">
        <v>19709</v>
      </c>
      <c r="BB1474" t="s">
        <v>116</v>
      </c>
      <c r="BD1474" t="s">
        <v>72</v>
      </c>
      <c r="BG1474" t="s">
        <v>19710</v>
      </c>
    </row>
    <row r="1475" spans="1:59" x14ac:dyDescent="0.2">
      <c r="A1475" s="1">
        <v>42618.941168981481</v>
      </c>
      <c r="B1475" t="s">
        <v>1862</v>
      </c>
      <c r="C1475" t="s">
        <v>19711</v>
      </c>
      <c r="D1475" t="e">
        <f>VLOOKUP(deactivate_assem[[#This Row],[Full Name]],assembly_staff_import[],1,0)</f>
        <v>#N/A</v>
      </c>
      <c r="L1475" t="s">
        <v>11675</v>
      </c>
      <c r="M1475" t="s">
        <v>14289</v>
      </c>
      <c r="N1475" t="s">
        <v>63</v>
      </c>
      <c r="V1475" t="s">
        <v>14290</v>
      </c>
      <c r="AH1475" t="s">
        <v>65</v>
      </c>
      <c r="AI1475" t="s">
        <v>10913</v>
      </c>
      <c r="AL1475" t="s">
        <v>67</v>
      </c>
      <c r="AY1475" t="s">
        <v>19712</v>
      </c>
      <c r="AZ1475" t="s">
        <v>2021</v>
      </c>
      <c r="BA1475" t="s">
        <v>19713</v>
      </c>
      <c r="BB1475" t="s">
        <v>426</v>
      </c>
      <c r="BD1475" t="s">
        <v>72</v>
      </c>
      <c r="BG1475" t="s">
        <v>19714</v>
      </c>
    </row>
    <row r="1476" spans="1:59" x14ac:dyDescent="0.2">
      <c r="A1476" s="1">
        <v>42618.941168981481</v>
      </c>
      <c r="B1476" t="s">
        <v>1862</v>
      </c>
      <c r="C1476" t="s">
        <v>19715</v>
      </c>
      <c r="D1476" t="e">
        <f>VLOOKUP(deactivate_assem[[#This Row],[Full Name]],assembly_staff_import[],1,0)</f>
        <v>#N/A</v>
      </c>
      <c r="M1476" t="s">
        <v>8169</v>
      </c>
      <c r="V1476" t="s">
        <v>18511</v>
      </c>
      <c r="AH1476" t="s">
        <v>65</v>
      </c>
      <c r="AI1476" t="s">
        <v>10913</v>
      </c>
      <c r="AL1476" t="s">
        <v>1237</v>
      </c>
      <c r="AY1476" t="s">
        <v>19716</v>
      </c>
      <c r="AZ1476" t="s">
        <v>19717</v>
      </c>
      <c r="BA1476" t="s">
        <v>19718</v>
      </c>
      <c r="BB1476" t="s">
        <v>17623</v>
      </c>
      <c r="BD1476" t="s">
        <v>72</v>
      </c>
      <c r="BG1476" t="s">
        <v>19719</v>
      </c>
    </row>
    <row r="1477" spans="1:59" x14ac:dyDescent="0.2">
      <c r="A1477" s="1">
        <v>42618.941168981481</v>
      </c>
      <c r="B1477" t="s">
        <v>1862</v>
      </c>
      <c r="C1477" t="s">
        <v>19720</v>
      </c>
      <c r="D1477" t="e">
        <f>VLOOKUP(deactivate_assem[[#This Row],[Full Name]],assembly_staff_import[],1,0)</f>
        <v>#N/A</v>
      </c>
      <c r="L1477" t="s">
        <v>4984</v>
      </c>
      <c r="M1477" t="s">
        <v>19409</v>
      </c>
      <c r="N1477" t="s">
        <v>63</v>
      </c>
      <c r="V1477" t="s">
        <v>4965</v>
      </c>
      <c r="AH1477" t="s">
        <v>65</v>
      </c>
      <c r="AI1477" t="s">
        <v>10913</v>
      </c>
      <c r="AL1477" t="s">
        <v>67</v>
      </c>
      <c r="AY1477" t="s">
        <v>19721</v>
      </c>
      <c r="AZ1477" t="s">
        <v>387</v>
      </c>
      <c r="BA1477" t="s">
        <v>19722</v>
      </c>
      <c r="BB1477" t="s">
        <v>13998</v>
      </c>
      <c r="BD1477" t="s">
        <v>72</v>
      </c>
      <c r="BG1477" t="s">
        <v>19723</v>
      </c>
    </row>
    <row r="1478" spans="1:59" x14ac:dyDescent="0.2">
      <c r="A1478" s="1">
        <v>42618.941157407397</v>
      </c>
      <c r="B1478" t="s">
        <v>1862</v>
      </c>
      <c r="C1478" t="s">
        <v>19724</v>
      </c>
      <c r="D1478" t="e">
        <f>VLOOKUP(deactivate_assem[[#This Row],[Full Name]],assembly_staff_import[],1,0)</f>
        <v>#N/A</v>
      </c>
      <c r="L1478" t="s">
        <v>11260</v>
      </c>
      <c r="M1478" t="s">
        <v>19725</v>
      </c>
      <c r="N1478" t="s">
        <v>63</v>
      </c>
      <c r="V1478" t="s">
        <v>19726</v>
      </c>
      <c r="AH1478" t="s">
        <v>65</v>
      </c>
      <c r="AI1478" t="s">
        <v>10913</v>
      </c>
      <c r="AL1478" t="s">
        <v>67</v>
      </c>
      <c r="AY1478" t="s">
        <v>19727</v>
      </c>
      <c r="AZ1478" t="s">
        <v>19728</v>
      </c>
      <c r="BA1478" t="s">
        <v>19729</v>
      </c>
      <c r="BB1478" t="s">
        <v>10989</v>
      </c>
      <c r="BD1478" t="s">
        <v>72</v>
      </c>
      <c r="BG1478" t="s">
        <v>19730</v>
      </c>
    </row>
    <row r="1479" spans="1:59" x14ac:dyDescent="0.2">
      <c r="A1479" s="1">
        <v>42618.941157407397</v>
      </c>
      <c r="B1479" t="s">
        <v>1862</v>
      </c>
      <c r="C1479" t="s">
        <v>19731</v>
      </c>
      <c r="D1479" t="e">
        <f>VLOOKUP(deactivate_assem[[#This Row],[Full Name]],assembly_staff_import[],1,0)</f>
        <v>#N/A</v>
      </c>
      <c r="M1479" t="s">
        <v>10958</v>
      </c>
      <c r="V1479" t="s">
        <v>3154</v>
      </c>
      <c r="AH1479" t="s">
        <v>65</v>
      </c>
      <c r="AI1479" t="s">
        <v>10913</v>
      </c>
      <c r="AL1479" t="s">
        <v>1237</v>
      </c>
      <c r="AY1479" t="s">
        <v>19732</v>
      </c>
      <c r="AZ1479" t="s">
        <v>19733</v>
      </c>
      <c r="BA1479" t="s">
        <v>1447</v>
      </c>
      <c r="BB1479" t="s">
        <v>116</v>
      </c>
      <c r="BD1479" t="s">
        <v>72</v>
      </c>
      <c r="BG1479" t="s">
        <v>19734</v>
      </c>
    </row>
    <row r="1480" spans="1:59" x14ac:dyDescent="0.2">
      <c r="A1480" s="1">
        <v>42618.941157407397</v>
      </c>
      <c r="B1480" t="s">
        <v>1862</v>
      </c>
      <c r="C1480" t="s">
        <v>19735</v>
      </c>
      <c r="D1480" t="str">
        <f>VLOOKUP(deactivate_assem[[#This Row],[Full Name]],assembly_staff_import[],1,0)</f>
        <v>Thomas R Hoffay</v>
      </c>
      <c r="L1480" t="s">
        <v>4984</v>
      </c>
      <c r="M1480" t="s">
        <v>11036</v>
      </c>
      <c r="N1480" t="s">
        <v>63</v>
      </c>
      <c r="T1480" t="s">
        <v>19736</v>
      </c>
      <c r="V1480" t="s">
        <v>4965</v>
      </c>
      <c r="AH1480" t="s">
        <v>65</v>
      </c>
      <c r="AI1480" t="s">
        <v>10913</v>
      </c>
      <c r="AL1480" t="s">
        <v>67</v>
      </c>
      <c r="AY1480" t="s">
        <v>19737</v>
      </c>
      <c r="AZ1480" t="s">
        <v>19738</v>
      </c>
      <c r="BA1480" t="s">
        <v>19739</v>
      </c>
      <c r="BB1480" t="s">
        <v>11033</v>
      </c>
      <c r="BD1480" t="s">
        <v>72</v>
      </c>
      <c r="BG1480" t="s">
        <v>19740</v>
      </c>
    </row>
    <row r="1481" spans="1:59" x14ac:dyDescent="0.2">
      <c r="A1481" s="1">
        <v>42618.941157407397</v>
      </c>
      <c r="B1481" t="s">
        <v>1862</v>
      </c>
      <c r="C1481" t="s">
        <v>19741</v>
      </c>
      <c r="D1481" t="str">
        <f>VLOOKUP(deactivate_assem[[#This Row],[Full Name]],assembly_staff_import[],1,0)</f>
        <v>Jessica J Damrath</v>
      </c>
      <c r="M1481" t="s">
        <v>8169</v>
      </c>
      <c r="T1481" t="s">
        <v>19742</v>
      </c>
      <c r="V1481" t="s">
        <v>17593</v>
      </c>
      <c r="AH1481" t="s">
        <v>65</v>
      </c>
      <c r="AI1481" t="s">
        <v>10913</v>
      </c>
      <c r="AL1481" t="s">
        <v>1237</v>
      </c>
      <c r="AY1481" t="s">
        <v>19743</v>
      </c>
      <c r="AZ1481" t="s">
        <v>19744</v>
      </c>
      <c r="BA1481" t="s">
        <v>19745</v>
      </c>
      <c r="BB1481" t="s">
        <v>18730</v>
      </c>
      <c r="BD1481" t="s">
        <v>72</v>
      </c>
      <c r="BG1481" t="s">
        <v>19746</v>
      </c>
    </row>
    <row r="1482" spans="1:59" x14ac:dyDescent="0.2">
      <c r="A1482" s="1">
        <v>42618.941157407397</v>
      </c>
      <c r="B1482" t="s">
        <v>1862</v>
      </c>
      <c r="C1482" t="s">
        <v>19747</v>
      </c>
      <c r="D1482" t="str">
        <f>VLOOKUP(deactivate_assem[[#This Row],[Full Name]],assembly_staff_import[],1,0)</f>
        <v>Adama Barry</v>
      </c>
      <c r="L1482" t="s">
        <v>11260</v>
      </c>
      <c r="M1482" t="s">
        <v>11261</v>
      </c>
      <c r="N1482" t="s">
        <v>63</v>
      </c>
      <c r="T1482" t="s">
        <v>19748</v>
      </c>
      <c r="V1482" t="s">
        <v>19749</v>
      </c>
      <c r="AH1482" t="s">
        <v>65</v>
      </c>
      <c r="AI1482" t="s">
        <v>10913</v>
      </c>
      <c r="AL1482" t="s">
        <v>67</v>
      </c>
      <c r="AY1482" t="s">
        <v>19750</v>
      </c>
      <c r="AZ1482" t="s">
        <v>19751</v>
      </c>
      <c r="BA1482" t="s">
        <v>8270</v>
      </c>
      <c r="BB1482" t="s">
        <v>10989</v>
      </c>
      <c r="BD1482" t="s">
        <v>72</v>
      </c>
      <c r="BG1482" t="s">
        <v>19752</v>
      </c>
    </row>
    <row r="1483" spans="1:59" x14ac:dyDescent="0.2">
      <c r="A1483" s="1">
        <v>42618.941157407397</v>
      </c>
      <c r="B1483" t="s">
        <v>1862</v>
      </c>
      <c r="C1483" t="s">
        <v>19753</v>
      </c>
      <c r="D1483" t="e">
        <f>VLOOKUP(deactivate_assem[[#This Row],[Full Name]],assembly_staff_import[],1,0)</f>
        <v>#N/A</v>
      </c>
      <c r="L1483" t="s">
        <v>4984</v>
      </c>
      <c r="M1483" t="s">
        <v>19409</v>
      </c>
      <c r="N1483" t="s">
        <v>168</v>
      </c>
      <c r="V1483" t="s">
        <v>4986</v>
      </c>
      <c r="AH1483" t="s">
        <v>65</v>
      </c>
      <c r="AI1483" t="s">
        <v>10913</v>
      </c>
      <c r="AL1483" t="s">
        <v>67</v>
      </c>
      <c r="AY1483" t="s">
        <v>19754</v>
      </c>
      <c r="AZ1483" t="s">
        <v>19755</v>
      </c>
      <c r="BA1483" t="s">
        <v>19756</v>
      </c>
      <c r="BB1483" t="s">
        <v>12964</v>
      </c>
      <c r="BD1483" t="s">
        <v>72</v>
      </c>
      <c r="BG1483" t="s">
        <v>19757</v>
      </c>
    </row>
    <row r="1484" spans="1:59" x14ac:dyDescent="0.2">
      <c r="A1484" s="1">
        <v>42618.941145833327</v>
      </c>
      <c r="B1484" t="s">
        <v>1862</v>
      </c>
      <c r="C1484" t="s">
        <v>19758</v>
      </c>
      <c r="D1484" t="e">
        <f>VLOOKUP(deactivate_assem[[#This Row],[Full Name]],assembly_staff_import[],1,0)</f>
        <v>#N/A</v>
      </c>
      <c r="M1484" t="s">
        <v>10958</v>
      </c>
      <c r="V1484" t="s">
        <v>3154</v>
      </c>
      <c r="AH1484" t="s">
        <v>65</v>
      </c>
      <c r="AI1484" t="s">
        <v>10913</v>
      </c>
      <c r="AL1484" t="s">
        <v>1237</v>
      </c>
      <c r="AY1484" t="s">
        <v>19759</v>
      </c>
      <c r="AZ1484" t="s">
        <v>6013</v>
      </c>
      <c r="BA1484" t="s">
        <v>2245</v>
      </c>
      <c r="BB1484" t="s">
        <v>116</v>
      </c>
      <c r="BD1484" t="s">
        <v>72</v>
      </c>
      <c r="BG1484" t="s">
        <v>19760</v>
      </c>
    </row>
    <row r="1485" spans="1:59" x14ac:dyDescent="0.2">
      <c r="A1485" s="1">
        <v>42618.941145833327</v>
      </c>
      <c r="B1485" t="s">
        <v>1862</v>
      </c>
      <c r="C1485" t="s">
        <v>19761</v>
      </c>
      <c r="D1485" t="e">
        <f>VLOOKUP(deactivate_assem[[#This Row],[Full Name]],assembly_staff_import[],1,0)</f>
        <v>#N/A</v>
      </c>
      <c r="L1485" t="s">
        <v>4984</v>
      </c>
      <c r="M1485" t="s">
        <v>19409</v>
      </c>
      <c r="N1485" t="s">
        <v>63</v>
      </c>
      <c r="V1485" t="s">
        <v>4965</v>
      </c>
      <c r="AH1485" t="s">
        <v>65</v>
      </c>
      <c r="AI1485" t="s">
        <v>10913</v>
      </c>
      <c r="AL1485" t="s">
        <v>67</v>
      </c>
      <c r="AY1485" t="s">
        <v>19762</v>
      </c>
      <c r="AZ1485" t="s">
        <v>2538</v>
      </c>
      <c r="BA1485" t="s">
        <v>19763</v>
      </c>
      <c r="BB1485" t="s">
        <v>11033</v>
      </c>
      <c r="BD1485" t="s">
        <v>72</v>
      </c>
      <c r="BG1485" t="s">
        <v>19764</v>
      </c>
    </row>
    <row r="1486" spans="1:59" x14ac:dyDescent="0.2">
      <c r="A1486" s="1">
        <v>42618.941145833327</v>
      </c>
      <c r="B1486" t="s">
        <v>1862</v>
      </c>
      <c r="C1486" t="s">
        <v>19765</v>
      </c>
      <c r="D1486" t="str">
        <f>VLOOKUP(deactivate_assem[[#This Row],[Full Name]],assembly_staff_import[],1,0)</f>
        <v>Marcia A Coleman</v>
      </c>
      <c r="M1486" t="s">
        <v>8169</v>
      </c>
      <c r="T1486" t="s">
        <v>19766</v>
      </c>
      <c r="V1486" t="s">
        <v>2740</v>
      </c>
      <c r="AH1486" t="s">
        <v>65</v>
      </c>
      <c r="AI1486" t="s">
        <v>10913</v>
      </c>
      <c r="AL1486" t="s">
        <v>1237</v>
      </c>
      <c r="AY1486" t="s">
        <v>19767</v>
      </c>
      <c r="AZ1486" t="s">
        <v>19768</v>
      </c>
      <c r="BA1486" t="s">
        <v>1447</v>
      </c>
      <c r="BB1486" t="s">
        <v>12475</v>
      </c>
      <c r="BD1486" t="s">
        <v>72</v>
      </c>
      <c r="BG1486" t="s">
        <v>19769</v>
      </c>
    </row>
    <row r="1487" spans="1:59" x14ac:dyDescent="0.2">
      <c r="A1487" s="1">
        <v>42618.941145833327</v>
      </c>
      <c r="B1487" t="s">
        <v>1862</v>
      </c>
      <c r="C1487" t="s">
        <v>19770</v>
      </c>
      <c r="D1487" t="str">
        <f>VLOOKUP(deactivate_assem[[#This Row],[Full Name]],assembly_staff_import[],1,0)</f>
        <v>Tara Snow</v>
      </c>
      <c r="L1487" t="s">
        <v>14941</v>
      </c>
      <c r="M1487" t="s">
        <v>14942</v>
      </c>
      <c r="N1487" t="s">
        <v>63</v>
      </c>
      <c r="T1487" t="s">
        <v>19771</v>
      </c>
      <c r="V1487" t="s">
        <v>19772</v>
      </c>
      <c r="AH1487" t="s">
        <v>65</v>
      </c>
      <c r="AI1487" t="s">
        <v>10913</v>
      </c>
      <c r="AL1487" t="s">
        <v>67</v>
      </c>
      <c r="AY1487" t="s">
        <v>19773</v>
      </c>
      <c r="AZ1487" t="s">
        <v>1737</v>
      </c>
      <c r="BA1487" t="s">
        <v>19774</v>
      </c>
      <c r="BB1487" t="s">
        <v>219</v>
      </c>
      <c r="BD1487" t="s">
        <v>72</v>
      </c>
      <c r="BG1487" t="s">
        <v>19775</v>
      </c>
    </row>
    <row r="1488" spans="1:59" x14ac:dyDescent="0.2">
      <c r="A1488" s="1">
        <v>42618.941145833327</v>
      </c>
      <c r="B1488" t="s">
        <v>1862</v>
      </c>
      <c r="C1488" t="s">
        <v>19776</v>
      </c>
      <c r="D1488" t="e">
        <f>VLOOKUP(deactivate_assem[[#This Row],[Full Name]],assembly_staff_import[],1,0)</f>
        <v>#N/A</v>
      </c>
      <c r="M1488" t="s">
        <v>10958</v>
      </c>
      <c r="V1488" t="s">
        <v>3154</v>
      </c>
      <c r="AH1488" t="s">
        <v>65</v>
      </c>
      <c r="AI1488" t="s">
        <v>10913</v>
      </c>
      <c r="AL1488" t="s">
        <v>1237</v>
      </c>
      <c r="AY1488" t="s">
        <v>19777</v>
      </c>
      <c r="AZ1488" t="s">
        <v>19778</v>
      </c>
      <c r="BA1488" t="s">
        <v>19779</v>
      </c>
      <c r="BB1488" t="s">
        <v>116</v>
      </c>
      <c r="BD1488" t="s">
        <v>72</v>
      </c>
      <c r="BG1488" t="s">
        <v>19780</v>
      </c>
    </row>
    <row r="1489" spans="1:59" x14ac:dyDescent="0.2">
      <c r="A1489" s="1">
        <v>42618.941145833327</v>
      </c>
      <c r="B1489" t="s">
        <v>1862</v>
      </c>
      <c r="C1489" t="s">
        <v>19781</v>
      </c>
      <c r="D1489" t="str">
        <f>VLOOKUP(deactivate_assem[[#This Row],[Full Name]],assembly_staff_import[],1,0)</f>
        <v>Jude M Chiera</v>
      </c>
      <c r="M1489" t="s">
        <v>8169</v>
      </c>
      <c r="T1489" t="s">
        <v>19782</v>
      </c>
      <c r="V1489" t="s">
        <v>17593</v>
      </c>
      <c r="AH1489" t="s">
        <v>65</v>
      </c>
      <c r="AI1489" t="s">
        <v>10913</v>
      </c>
      <c r="AL1489" t="s">
        <v>1237</v>
      </c>
      <c r="AY1489" t="s">
        <v>19783</v>
      </c>
      <c r="AZ1489" t="s">
        <v>19784</v>
      </c>
      <c r="BA1489" t="s">
        <v>19785</v>
      </c>
      <c r="BB1489" t="s">
        <v>17088</v>
      </c>
      <c r="BD1489" t="s">
        <v>72</v>
      </c>
      <c r="BG1489" t="s">
        <v>19786</v>
      </c>
    </row>
    <row r="1490" spans="1:59" x14ac:dyDescent="0.2">
      <c r="A1490" s="1">
        <v>42618.941134259258</v>
      </c>
      <c r="B1490" t="s">
        <v>1862</v>
      </c>
      <c r="C1490" t="s">
        <v>19787</v>
      </c>
      <c r="D1490" t="e">
        <f>VLOOKUP(deactivate_assem[[#This Row],[Full Name]],assembly_staff_import[],1,0)</f>
        <v>#N/A</v>
      </c>
      <c r="M1490" t="s">
        <v>10958</v>
      </c>
      <c r="V1490" t="s">
        <v>3154</v>
      </c>
      <c r="AH1490" t="s">
        <v>65</v>
      </c>
      <c r="AI1490" t="s">
        <v>10913</v>
      </c>
      <c r="AL1490" t="s">
        <v>1237</v>
      </c>
      <c r="AY1490" t="s">
        <v>19788</v>
      </c>
      <c r="AZ1490" t="s">
        <v>19789</v>
      </c>
      <c r="BA1490" t="s">
        <v>19790</v>
      </c>
      <c r="BB1490" t="s">
        <v>116</v>
      </c>
      <c r="BD1490" t="s">
        <v>72</v>
      </c>
      <c r="BG1490" t="s">
        <v>19791</v>
      </c>
    </row>
    <row r="1491" spans="1:59" x14ac:dyDescent="0.2">
      <c r="A1491" s="1">
        <v>42618.941134259258</v>
      </c>
      <c r="B1491" t="s">
        <v>1862</v>
      </c>
      <c r="C1491" t="s">
        <v>19792</v>
      </c>
      <c r="D1491" t="str">
        <f>VLOOKUP(deactivate_assem[[#This Row],[Full Name]],assembly_staff_import[],1,0)</f>
        <v>Susan R Burstein</v>
      </c>
      <c r="M1491" t="s">
        <v>8169</v>
      </c>
      <c r="T1491" t="s">
        <v>19793</v>
      </c>
      <c r="V1491" t="s">
        <v>19794</v>
      </c>
      <c r="AH1491" t="s">
        <v>65</v>
      </c>
      <c r="AI1491" t="s">
        <v>10913</v>
      </c>
      <c r="AL1491" t="s">
        <v>1237</v>
      </c>
      <c r="AY1491" t="s">
        <v>19795</v>
      </c>
      <c r="AZ1491" t="s">
        <v>19796</v>
      </c>
      <c r="BA1491" t="s">
        <v>19797</v>
      </c>
      <c r="BB1491" t="s">
        <v>10955</v>
      </c>
      <c r="BD1491" t="s">
        <v>72</v>
      </c>
      <c r="BG1491" t="s">
        <v>19798</v>
      </c>
    </row>
    <row r="1492" spans="1:59" x14ac:dyDescent="0.2">
      <c r="A1492" s="1">
        <v>42618.941122685188</v>
      </c>
      <c r="B1492" t="s">
        <v>1862</v>
      </c>
      <c r="C1492" t="s">
        <v>19799</v>
      </c>
      <c r="D1492" t="str">
        <f>VLOOKUP(deactivate_assem[[#This Row],[Full Name]],assembly_staff_import[],1,0)</f>
        <v>Vanessa N Turner</v>
      </c>
      <c r="K1492" t="s">
        <v>19800</v>
      </c>
      <c r="M1492" t="s">
        <v>15887</v>
      </c>
      <c r="T1492" t="s">
        <v>19801</v>
      </c>
      <c r="AH1492" t="s">
        <v>65</v>
      </c>
      <c r="AI1492" t="s">
        <v>10913</v>
      </c>
      <c r="AL1492" t="s">
        <v>1237</v>
      </c>
      <c r="AY1492" t="s">
        <v>19802</v>
      </c>
      <c r="AZ1492" t="s">
        <v>19803</v>
      </c>
      <c r="BA1492" t="s">
        <v>12433</v>
      </c>
      <c r="BB1492" t="s">
        <v>11249</v>
      </c>
      <c r="BD1492" t="s">
        <v>72</v>
      </c>
      <c r="BG1492" t="s">
        <v>19804</v>
      </c>
    </row>
    <row r="1493" spans="1:59" x14ac:dyDescent="0.2">
      <c r="A1493" s="1">
        <v>42618.941122685188</v>
      </c>
      <c r="B1493" t="s">
        <v>1862</v>
      </c>
      <c r="C1493" t="s">
        <v>19805</v>
      </c>
      <c r="D1493" t="str">
        <f>VLOOKUP(deactivate_assem[[#This Row],[Full Name]],assembly_staff_import[],1,0)</f>
        <v>Pamela M Burger</v>
      </c>
      <c r="M1493" t="s">
        <v>8169</v>
      </c>
      <c r="T1493" t="s">
        <v>19806</v>
      </c>
      <c r="V1493" t="s">
        <v>19100</v>
      </c>
      <c r="AH1493" t="s">
        <v>65</v>
      </c>
      <c r="AI1493" t="s">
        <v>10913</v>
      </c>
      <c r="AL1493" t="s">
        <v>1237</v>
      </c>
      <c r="AY1493" t="s">
        <v>19807</v>
      </c>
      <c r="AZ1493" t="s">
        <v>19808</v>
      </c>
      <c r="BA1493" t="s">
        <v>19809</v>
      </c>
      <c r="BB1493" t="s">
        <v>11400</v>
      </c>
      <c r="BD1493" t="s">
        <v>72</v>
      </c>
      <c r="BG1493" t="s">
        <v>19810</v>
      </c>
    </row>
    <row r="1494" spans="1:59" x14ac:dyDescent="0.2">
      <c r="A1494" s="1">
        <v>42618.941122685188</v>
      </c>
      <c r="B1494" t="s">
        <v>1862</v>
      </c>
      <c r="C1494" t="s">
        <v>19811</v>
      </c>
      <c r="D1494" t="str">
        <f>VLOOKUP(deactivate_assem[[#This Row],[Full Name]],assembly_staff_import[],1,0)</f>
        <v>Debbie A Brown</v>
      </c>
      <c r="M1494" t="s">
        <v>8169</v>
      </c>
      <c r="T1494" t="s">
        <v>13442</v>
      </c>
      <c r="V1494" t="s">
        <v>17593</v>
      </c>
      <c r="AH1494" t="s">
        <v>65</v>
      </c>
      <c r="AI1494" t="s">
        <v>10913</v>
      </c>
      <c r="AL1494" t="s">
        <v>1237</v>
      </c>
      <c r="AY1494" t="s">
        <v>19812</v>
      </c>
      <c r="AZ1494" t="s">
        <v>19813</v>
      </c>
      <c r="BA1494" t="s">
        <v>7615</v>
      </c>
      <c r="BB1494" t="s">
        <v>18493</v>
      </c>
      <c r="BD1494" t="s">
        <v>72</v>
      </c>
      <c r="BG1494" t="s">
        <v>19814</v>
      </c>
    </row>
    <row r="1495" spans="1:59" x14ac:dyDescent="0.2">
      <c r="A1495" s="1">
        <v>42618.941111111111</v>
      </c>
      <c r="B1495" t="s">
        <v>1862</v>
      </c>
      <c r="C1495" t="s">
        <v>19815</v>
      </c>
      <c r="D1495" t="str">
        <f>VLOOKUP(deactivate_assem[[#This Row],[Full Name]],assembly_staff_import[],1,0)</f>
        <v>Andrew J Bock</v>
      </c>
      <c r="M1495" t="s">
        <v>8169</v>
      </c>
      <c r="T1495" t="s">
        <v>19816</v>
      </c>
      <c r="V1495" t="s">
        <v>17593</v>
      </c>
      <c r="AH1495" t="s">
        <v>65</v>
      </c>
      <c r="AI1495" t="s">
        <v>10913</v>
      </c>
      <c r="AL1495" t="s">
        <v>1237</v>
      </c>
      <c r="AY1495" t="s">
        <v>19817</v>
      </c>
      <c r="AZ1495" t="s">
        <v>1622</v>
      </c>
      <c r="BA1495" t="s">
        <v>2799</v>
      </c>
      <c r="BB1495" t="s">
        <v>18493</v>
      </c>
      <c r="BD1495" t="s">
        <v>72</v>
      </c>
      <c r="BG1495" t="s">
        <v>19818</v>
      </c>
    </row>
    <row r="1496" spans="1:59" x14ac:dyDescent="0.2">
      <c r="A1496" s="1">
        <v>42618.941111111111</v>
      </c>
      <c r="B1496" t="s">
        <v>1862</v>
      </c>
      <c r="C1496" t="s">
        <v>19819</v>
      </c>
      <c r="D1496" t="str">
        <f>VLOOKUP(deactivate_assem[[#This Row],[Full Name]],assembly_staff_import[],1,0)</f>
        <v>Earnestine M Bell-Temple</v>
      </c>
      <c r="M1496" t="s">
        <v>8169</v>
      </c>
      <c r="T1496" t="s">
        <v>19820</v>
      </c>
      <c r="V1496" t="s">
        <v>17470</v>
      </c>
      <c r="AH1496" t="s">
        <v>65</v>
      </c>
      <c r="AI1496" t="s">
        <v>10913</v>
      </c>
      <c r="AL1496" t="s">
        <v>1237</v>
      </c>
      <c r="AY1496" t="s">
        <v>19821</v>
      </c>
      <c r="AZ1496" t="s">
        <v>19822</v>
      </c>
      <c r="BA1496" t="s">
        <v>19823</v>
      </c>
      <c r="BB1496" t="s">
        <v>10955</v>
      </c>
      <c r="BD1496" t="s">
        <v>72</v>
      </c>
      <c r="BG1496" t="s">
        <v>19824</v>
      </c>
    </row>
    <row r="1497" spans="1:59" x14ac:dyDescent="0.2">
      <c r="A1497" s="1">
        <v>42618.941111111111</v>
      </c>
      <c r="B1497" t="s">
        <v>1862</v>
      </c>
      <c r="C1497" t="s">
        <v>19825</v>
      </c>
      <c r="D1497" t="str">
        <f>VLOOKUP(deactivate_assem[[#This Row],[Full Name]],assembly_staff_import[],1,0)</f>
        <v>Brian K Hodges</v>
      </c>
      <c r="M1497" t="s">
        <v>18807</v>
      </c>
      <c r="T1497" t="s">
        <v>19826</v>
      </c>
      <c r="V1497" t="s">
        <v>18836</v>
      </c>
      <c r="AH1497" t="s">
        <v>65</v>
      </c>
      <c r="AI1497" t="s">
        <v>10913</v>
      </c>
      <c r="AL1497" t="s">
        <v>1237</v>
      </c>
      <c r="AY1497" t="s">
        <v>19827</v>
      </c>
      <c r="AZ1497" t="s">
        <v>1085</v>
      </c>
      <c r="BA1497" t="s">
        <v>19828</v>
      </c>
      <c r="BB1497" t="s">
        <v>19829</v>
      </c>
      <c r="BD1497" t="s">
        <v>72</v>
      </c>
      <c r="BG1497" t="s">
        <v>19830</v>
      </c>
    </row>
    <row r="1498" spans="1:59" x14ac:dyDescent="0.2">
      <c r="A1498" s="1">
        <v>42618.941087962958</v>
      </c>
      <c r="B1498" t="s">
        <v>1862</v>
      </c>
      <c r="C1498" t="s">
        <v>19831</v>
      </c>
      <c r="D1498" t="str">
        <f>VLOOKUP(deactivate_assem[[#This Row],[Full Name]],assembly_staff_import[],1,0)</f>
        <v>Brian E Bartlett</v>
      </c>
      <c r="M1498" t="s">
        <v>8169</v>
      </c>
      <c r="T1498" t="s">
        <v>19832</v>
      </c>
      <c r="V1498" t="s">
        <v>4916</v>
      </c>
      <c r="AH1498" t="s">
        <v>65</v>
      </c>
      <c r="AI1498" t="s">
        <v>10913</v>
      </c>
      <c r="AL1498" t="s">
        <v>1237</v>
      </c>
      <c r="AY1498" t="s">
        <v>19833</v>
      </c>
      <c r="AZ1498" t="s">
        <v>19834</v>
      </c>
      <c r="BA1498" t="s">
        <v>17555</v>
      </c>
      <c r="BB1498" t="s">
        <v>19835</v>
      </c>
      <c r="BD1498" t="s">
        <v>72</v>
      </c>
      <c r="BG1498" t="s">
        <v>19836</v>
      </c>
    </row>
    <row r="1499" spans="1:59" x14ac:dyDescent="0.2">
      <c r="A1499" s="1">
        <v>42618.941087962958</v>
      </c>
      <c r="B1499" t="s">
        <v>1862</v>
      </c>
      <c r="C1499" t="s">
        <v>19837</v>
      </c>
      <c r="D1499" t="str">
        <f>VLOOKUP(deactivate_assem[[#This Row],[Full Name]],assembly_staff_import[],1,0)</f>
        <v>Jasen J Herrick</v>
      </c>
      <c r="M1499" t="s">
        <v>18807</v>
      </c>
      <c r="T1499" t="s">
        <v>19838</v>
      </c>
      <c r="V1499" t="s">
        <v>18899</v>
      </c>
      <c r="AH1499" t="s">
        <v>65</v>
      </c>
      <c r="AI1499" t="s">
        <v>10913</v>
      </c>
      <c r="AL1499" t="s">
        <v>1237</v>
      </c>
      <c r="AY1499" t="s">
        <v>19839</v>
      </c>
      <c r="AZ1499" t="s">
        <v>19840</v>
      </c>
      <c r="BA1499" t="s">
        <v>19056</v>
      </c>
      <c r="BB1499" t="s">
        <v>19130</v>
      </c>
      <c r="BD1499" t="s">
        <v>72</v>
      </c>
      <c r="BG1499" t="s">
        <v>19841</v>
      </c>
    </row>
    <row r="1500" spans="1:59" x14ac:dyDescent="0.2">
      <c r="A1500" s="1">
        <v>42618.941087962958</v>
      </c>
      <c r="B1500" t="s">
        <v>1862</v>
      </c>
      <c r="C1500" t="s">
        <v>19842</v>
      </c>
      <c r="D1500" t="str">
        <f>VLOOKUP(deactivate_assem[[#This Row],[Full Name]],assembly_staff_import[],1,0)</f>
        <v>Seth M Sahr</v>
      </c>
      <c r="L1500" t="s">
        <v>14941</v>
      </c>
      <c r="M1500" t="s">
        <v>14942</v>
      </c>
      <c r="N1500" t="s">
        <v>63</v>
      </c>
      <c r="T1500" t="s">
        <v>19843</v>
      </c>
      <c r="V1500" t="s">
        <v>19772</v>
      </c>
      <c r="AH1500" t="s">
        <v>65</v>
      </c>
      <c r="AI1500" t="s">
        <v>10913</v>
      </c>
      <c r="AL1500" t="s">
        <v>67</v>
      </c>
      <c r="AY1500" t="s">
        <v>19844</v>
      </c>
      <c r="AZ1500" t="s">
        <v>1852</v>
      </c>
      <c r="BA1500" t="s">
        <v>19845</v>
      </c>
      <c r="BB1500" t="s">
        <v>219</v>
      </c>
      <c r="BD1500" t="s">
        <v>72</v>
      </c>
      <c r="BG1500" t="s">
        <v>19846</v>
      </c>
    </row>
    <row r="1501" spans="1:59" x14ac:dyDescent="0.2">
      <c r="A1501" s="1">
        <v>42618.941087962958</v>
      </c>
      <c r="B1501" t="s">
        <v>1862</v>
      </c>
      <c r="C1501" t="s">
        <v>19847</v>
      </c>
      <c r="D1501" t="e">
        <f>VLOOKUP(deactivate_assem[[#This Row],[Full Name]],assembly_staff_import[],1,0)</f>
        <v>#N/A</v>
      </c>
      <c r="M1501" t="s">
        <v>19580</v>
      </c>
      <c r="V1501" t="s">
        <v>19582</v>
      </c>
      <c r="AH1501" t="s">
        <v>65</v>
      </c>
      <c r="AI1501" t="s">
        <v>10913</v>
      </c>
      <c r="AL1501" t="s">
        <v>1237</v>
      </c>
      <c r="AY1501" t="s">
        <v>19848</v>
      </c>
      <c r="AZ1501" t="s">
        <v>19849</v>
      </c>
      <c r="BA1501" t="s">
        <v>7211</v>
      </c>
      <c r="BB1501" t="s">
        <v>19654</v>
      </c>
      <c r="BD1501" t="s">
        <v>72</v>
      </c>
      <c r="BG1501" t="s">
        <v>19850</v>
      </c>
    </row>
    <row r="1502" spans="1:59" x14ac:dyDescent="0.2">
      <c r="A1502" s="1">
        <v>42618.941076388888</v>
      </c>
      <c r="B1502" t="s">
        <v>1862</v>
      </c>
      <c r="C1502" t="s">
        <v>19851</v>
      </c>
      <c r="D1502" t="str">
        <f>VLOOKUP(deactivate_assem[[#This Row],[Full Name]],assembly_staff_import[],1,0)</f>
        <v>Joan A Ragone</v>
      </c>
      <c r="L1502" t="s">
        <v>14941</v>
      </c>
      <c r="M1502" t="s">
        <v>14942</v>
      </c>
      <c r="N1502" t="s">
        <v>168</v>
      </c>
      <c r="T1502" t="s">
        <v>19852</v>
      </c>
      <c r="V1502" t="s">
        <v>19853</v>
      </c>
      <c r="AH1502" t="s">
        <v>65</v>
      </c>
      <c r="AI1502" t="s">
        <v>10913</v>
      </c>
      <c r="AL1502" t="s">
        <v>67</v>
      </c>
      <c r="AY1502" t="s">
        <v>19854</v>
      </c>
      <c r="AZ1502" t="s">
        <v>1510</v>
      </c>
      <c r="BA1502" t="s">
        <v>19855</v>
      </c>
      <c r="BB1502" t="s">
        <v>11400</v>
      </c>
      <c r="BD1502" t="s">
        <v>72</v>
      </c>
      <c r="BG1502" t="s">
        <v>19856</v>
      </c>
    </row>
    <row r="1503" spans="1:59" x14ac:dyDescent="0.2">
      <c r="A1503" s="1">
        <v>42618.941076388888</v>
      </c>
      <c r="B1503" t="s">
        <v>1862</v>
      </c>
      <c r="C1503" t="s">
        <v>19857</v>
      </c>
      <c r="D1503" t="str">
        <f>VLOOKUP(deactivate_assem[[#This Row],[Full Name]],assembly_staff_import[],1,0)</f>
        <v>Mark T Baillargeon</v>
      </c>
      <c r="M1503" t="s">
        <v>8169</v>
      </c>
      <c r="T1503" t="s">
        <v>19858</v>
      </c>
      <c r="V1503" t="s">
        <v>17593</v>
      </c>
      <c r="AH1503" t="s">
        <v>65</v>
      </c>
      <c r="AI1503" t="s">
        <v>10913</v>
      </c>
      <c r="AL1503" t="s">
        <v>1237</v>
      </c>
      <c r="AY1503" t="s">
        <v>19859</v>
      </c>
      <c r="AZ1503" t="s">
        <v>2349</v>
      </c>
      <c r="BA1503" t="s">
        <v>19860</v>
      </c>
      <c r="BB1503" t="s">
        <v>2948</v>
      </c>
      <c r="BD1503" t="s">
        <v>72</v>
      </c>
      <c r="BG1503" t="s">
        <v>19861</v>
      </c>
    </row>
    <row r="1504" spans="1:59" x14ac:dyDescent="0.2">
      <c r="A1504" s="1">
        <v>42618.941076388888</v>
      </c>
      <c r="B1504" t="s">
        <v>1862</v>
      </c>
      <c r="C1504" t="s">
        <v>19862</v>
      </c>
      <c r="D1504" t="str">
        <f>VLOOKUP(deactivate_assem[[#This Row],[Full Name]],assembly_staff_import[],1,0)</f>
        <v>Brian R Haak</v>
      </c>
      <c r="M1504" t="s">
        <v>19580</v>
      </c>
      <c r="T1504" t="s">
        <v>19863</v>
      </c>
      <c r="V1504" t="s">
        <v>19582</v>
      </c>
      <c r="AH1504" t="s">
        <v>65</v>
      </c>
      <c r="AI1504" t="s">
        <v>10913</v>
      </c>
      <c r="AL1504" t="s">
        <v>1237</v>
      </c>
      <c r="AY1504" t="s">
        <v>19864</v>
      </c>
      <c r="AZ1504" t="s">
        <v>3064</v>
      </c>
      <c r="BA1504" t="s">
        <v>19865</v>
      </c>
      <c r="BB1504" t="s">
        <v>19866</v>
      </c>
      <c r="BD1504" t="s">
        <v>72</v>
      </c>
      <c r="BG1504" t="s">
        <v>19867</v>
      </c>
    </row>
    <row r="1505" spans="1:59" x14ac:dyDescent="0.2">
      <c r="A1505" s="1">
        <v>42618.941076388888</v>
      </c>
      <c r="B1505" t="s">
        <v>1862</v>
      </c>
      <c r="C1505" t="s">
        <v>19868</v>
      </c>
      <c r="D1505" t="str">
        <f>VLOOKUP(deactivate_assem[[#This Row],[Full Name]],assembly_staff_import[],1,0)</f>
        <v>Hugo Godinez</v>
      </c>
      <c r="M1505" t="s">
        <v>18807</v>
      </c>
      <c r="T1505" t="s">
        <v>19869</v>
      </c>
      <c r="V1505" t="s">
        <v>18809</v>
      </c>
      <c r="AH1505" t="s">
        <v>65</v>
      </c>
      <c r="AI1505" t="s">
        <v>10913</v>
      </c>
      <c r="AL1505" t="s">
        <v>1237</v>
      </c>
      <c r="AY1505" t="s">
        <v>19870</v>
      </c>
      <c r="AZ1505" t="s">
        <v>19871</v>
      </c>
      <c r="BA1505" t="s">
        <v>19872</v>
      </c>
      <c r="BB1505" t="s">
        <v>19873</v>
      </c>
      <c r="BD1505" t="s">
        <v>72</v>
      </c>
      <c r="BG1505" t="s">
        <v>19874</v>
      </c>
    </row>
    <row r="1506" spans="1:59" x14ac:dyDescent="0.2">
      <c r="A1506" s="1">
        <v>42618.941076388888</v>
      </c>
      <c r="B1506" t="s">
        <v>1862</v>
      </c>
      <c r="C1506" t="s">
        <v>19875</v>
      </c>
      <c r="D1506" t="str">
        <f>VLOOKUP(deactivate_assem[[#This Row],[Full Name]],assembly_staff_import[],1,0)</f>
        <v>Gary P Gilbert</v>
      </c>
      <c r="L1506" t="s">
        <v>14941</v>
      </c>
      <c r="M1506" t="s">
        <v>14942</v>
      </c>
      <c r="N1506" t="s">
        <v>63</v>
      </c>
      <c r="T1506" t="s">
        <v>19876</v>
      </c>
      <c r="V1506" t="s">
        <v>19772</v>
      </c>
      <c r="AH1506" t="s">
        <v>65</v>
      </c>
      <c r="AI1506" t="s">
        <v>10913</v>
      </c>
      <c r="AL1506" t="s">
        <v>67</v>
      </c>
      <c r="AY1506" t="s">
        <v>19877</v>
      </c>
      <c r="AZ1506" t="s">
        <v>19878</v>
      </c>
      <c r="BA1506" t="s">
        <v>19879</v>
      </c>
      <c r="BB1506" t="s">
        <v>426</v>
      </c>
      <c r="BD1506" t="s">
        <v>72</v>
      </c>
      <c r="BG1506" t="s">
        <v>19880</v>
      </c>
    </row>
    <row r="1507" spans="1:59" x14ac:dyDescent="0.2">
      <c r="A1507" s="1">
        <v>42618.941076388888</v>
      </c>
      <c r="B1507" t="s">
        <v>1862</v>
      </c>
      <c r="C1507" t="s">
        <v>19881</v>
      </c>
      <c r="D1507" t="e">
        <f>VLOOKUP(deactivate_assem[[#This Row],[Full Name]],assembly_staff_import[],1,0)</f>
        <v>#N/A</v>
      </c>
      <c r="M1507" t="s">
        <v>10958</v>
      </c>
      <c r="V1507" t="s">
        <v>3154</v>
      </c>
      <c r="AH1507" t="s">
        <v>65</v>
      </c>
      <c r="AI1507" t="s">
        <v>10913</v>
      </c>
      <c r="AL1507" t="s">
        <v>1237</v>
      </c>
      <c r="AY1507" t="s">
        <v>19882</v>
      </c>
      <c r="AZ1507" t="s">
        <v>14656</v>
      </c>
      <c r="BA1507" t="s">
        <v>19883</v>
      </c>
      <c r="BB1507" t="s">
        <v>116</v>
      </c>
      <c r="BD1507" t="s">
        <v>72</v>
      </c>
      <c r="BG1507" t="s">
        <v>19884</v>
      </c>
    </row>
    <row r="1508" spans="1:59" x14ac:dyDescent="0.2">
      <c r="A1508" s="1">
        <v>42618.941076388888</v>
      </c>
      <c r="B1508" t="s">
        <v>1862</v>
      </c>
      <c r="C1508" t="s">
        <v>19885</v>
      </c>
      <c r="D1508" t="str">
        <f>VLOOKUP(deactivate_assem[[#This Row],[Full Name]],assembly_staff_import[],1,0)</f>
        <v>Carter Avery</v>
      </c>
      <c r="M1508" t="s">
        <v>8169</v>
      </c>
      <c r="T1508" t="s">
        <v>19886</v>
      </c>
      <c r="V1508" t="s">
        <v>17470</v>
      </c>
      <c r="AH1508" t="s">
        <v>65</v>
      </c>
      <c r="AI1508" t="s">
        <v>10913</v>
      </c>
      <c r="AL1508" t="s">
        <v>1237</v>
      </c>
      <c r="AY1508" t="s">
        <v>19887</v>
      </c>
      <c r="AZ1508" t="s">
        <v>807</v>
      </c>
      <c r="BA1508" t="s">
        <v>19888</v>
      </c>
      <c r="BB1508" t="s">
        <v>10955</v>
      </c>
      <c r="BD1508" t="s">
        <v>72</v>
      </c>
      <c r="BG1508" t="s">
        <v>19889</v>
      </c>
    </row>
    <row r="1509" spans="1:59" x14ac:dyDescent="0.2">
      <c r="A1509" s="1">
        <v>42618.941076388888</v>
      </c>
      <c r="B1509" t="s">
        <v>1862</v>
      </c>
      <c r="C1509" t="s">
        <v>19890</v>
      </c>
      <c r="D1509" t="str">
        <f>VLOOKUP(deactivate_assem[[#This Row],[Full Name]],assembly_staff_import[],1,0)</f>
        <v>Kevin J Fairbairn</v>
      </c>
      <c r="M1509" t="s">
        <v>18807</v>
      </c>
      <c r="T1509" t="s">
        <v>19891</v>
      </c>
      <c r="V1509" t="s">
        <v>18809</v>
      </c>
      <c r="AH1509" t="s">
        <v>65</v>
      </c>
      <c r="AI1509" t="s">
        <v>10913</v>
      </c>
      <c r="AL1509" t="s">
        <v>1237</v>
      </c>
      <c r="AY1509" t="s">
        <v>19892</v>
      </c>
      <c r="AZ1509" t="s">
        <v>2560</v>
      </c>
      <c r="BA1509" t="s">
        <v>19893</v>
      </c>
      <c r="BB1509" t="s">
        <v>18812</v>
      </c>
      <c r="BD1509" t="s">
        <v>72</v>
      </c>
      <c r="BG1509" t="s">
        <v>19894</v>
      </c>
    </row>
    <row r="1510" spans="1:59" x14ac:dyDescent="0.2">
      <c r="A1510" s="1">
        <v>42618.941076388888</v>
      </c>
      <c r="B1510" t="s">
        <v>1862</v>
      </c>
      <c r="C1510" t="s">
        <v>19895</v>
      </c>
      <c r="D1510" t="str">
        <f>VLOOKUP(deactivate_assem[[#This Row],[Full Name]],assembly_staff_import[],1,0)</f>
        <v>Joanne E Barker</v>
      </c>
      <c r="M1510" t="s">
        <v>19580</v>
      </c>
      <c r="T1510" t="s">
        <v>19896</v>
      </c>
      <c r="V1510" t="s">
        <v>19582</v>
      </c>
      <c r="AH1510" t="s">
        <v>65</v>
      </c>
      <c r="AI1510" t="s">
        <v>10913</v>
      </c>
      <c r="AL1510" t="s">
        <v>1237</v>
      </c>
      <c r="AY1510" t="s">
        <v>19897</v>
      </c>
      <c r="AZ1510" t="s">
        <v>4189</v>
      </c>
      <c r="BA1510" t="s">
        <v>19898</v>
      </c>
      <c r="BB1510" t="s">
        <v>19899</v>
      </c>
      <c r="BD1510" t="s">
        <v>72</v>
      </c>
      <c r="BG1510" t="s">
        <v>19900</v>
      </c>
    </row>
    <row r="1511" spans="1:59" x14ac:dyDescent="0.2">
      <c r="A1511" s="1">
        <v>42618.941064814811</v>
      </c>
      <c r="B1511" t="s">
        <v>1862</v>
      </c>
      <c r="C1511" t="s">
        <v>19901</v>
      </c>
      <c r="D1511" t="str">
        <f>VLOOKUP(deactivate_assem[[#This Row],[Full Name]],assembly_staff_import[],1,0)</f>
        <v>Maureen Allen</v>
      </c>
      <c r="L1511" t="s">
        <v>14941</v>
      </c>
      <c r="M1511" t="s">
        <v>14942</v>
      </c>
      <c r="N1511" t="s">
        <v>63</v>
      </c>
      <c r="T1511" t="s">
        <v>19902</v>
      </c>
      <c r="V1511" t="s">
        <v>19772</v>
      </c>
      <c r="AH1511" t="s">
        <v>65</v>
      </c>
      <c r="AI1511" t="s">
        <v>10913</v>
      </c>
      <c r="AL1511" t="s">
        <v>67</v>
      </c>
      <c r="AM1511" t="s">
        <v>68</v>
      </c>
      <c r="AY1511" t="s">
        <v>19903</v>
      </c>
      <c r="AZ1511" t="s">
        <v>7121</v>
      </c>
      <c r="BA1511" t="s">
        <v>5384</v>
      </c>
      <c r="BB1511" t="s">
        <v>236</v>
      </c>
      <c r="BD1511" t="s">
        <v>72</v>
      </c>
      <c r="BG1511" t="s">
        <v>19904</v>
      </c>
    </row>
    <row r="1512" spans="1:59" x14ac:dyDescent="0.2">
      <c r="A1512" s="1">
        <v>42618.941064814811</v>
      </c>
      <c r="B1512" t="s">
        <v>1862</v>
      </c>
      <c r="C1512" t="s">
        <v>19905</v>
      </c>
      <c r="D1512" t="e">
        <f>VLOOKUP(deactivate_assem[[#This Row],[Full Name]],assembly_staff_import[],1,0)</f>
        <v>#N/A</v>
      </c>
      <c r="M1512" t="s">
        <v>10958</v>
      </c>
      <c r="V1512" t="s">
        <v>3154</v>
      </c>
      <c r="AH1512" t="s">
        <v>65</v>
      </c>
      <c r="AI1512" t="s">
        <v>10913</v>
      </c>
      <c r="AL1512" t="s">
        <v>1237</v>
      </c>
      <c r="AY1512" t="s">
        <v>19906</v>
      </c>
      <c r="AZ1512" t="s">
        <v>2021</v>
      </c>
      <c r="BA1512" t="s">
        <v>19907</v>
      </c>
      <c r="BB1512" t="s">
        <v>11112</v>
      </c>
      <c r="BD1512" t="s">
        <v>72</v>
      </c>
      <c r="BG1512" t="s">
        <v>19908</v>
      </c>
    </row>
    <row r="1513" spans="1:59" x14ac:dyDescent="0.2">
      <c r="A1513" s="1">
        <v>42618.941064814811</v>
      </c>
      <c r="B1513" t="s">
        <v>1862</v>
      </c>
      <c r="C1513" t="s">
        <v>19909</v>
      </c>
      <c r="D1513" t="str">
        <f>VLOOKUP(deactivate_assem[[#This Row],[Full Name]],assembly_staff_import[],1,0)</f>
        <v>Colleen M Doyle</v>
      </c>
      <c r="M1513" t="s">
        <v>18807</v>
      </c>
      <c r="T1513" t="s">
        <v>19910</v>
      </c>
      <c r="V1513" t="s">
        <v>19154</v>
      </c>
      <c r="AH1513" t="s">
        <v>65</v>
      </c>
      <c r="AI1513" t="s">
        <v>10913</v>
      </c>
      <c r="AL1513" t="s">
        <v>1237</v>
      </c>
      <c r="AY1513" t="s">
        <v>19911</v>
      </c>
      <c r="AZ1513" t="s">
        <v>3807</v>
      </c>
      <c r="BA1513" t="s">
        <v>1321</v>
      </c>
      <c r="BB1513" t="s">
        <v>19517</v>
      </c>
      <c r="BD1513" t="s">
        <v>72</v>
      </c>
      <c r="BG1513" t="s">
        <v>19912</v>
      </c>
    </row>
    <row r="1514" spans="1:59" x14ac:dyDescent="0.2">
      <c r="A1514" s="1">
        <v>42618.941064814811</v>
      </c>
      <c r="B1514" t="s">
        <v>1862</v>
      </c>
      <c r="C1514" t="s">
        <v>19913</v>
      </c>
      <c r="D1514" t="str">
        <f>VLOOKUP(deactivate_assem[[#This Row],[Full Name]],assembly_staff_import[],1,0)</f>
        <v>Theresa S Weir</v>
      </c>
      <c r="M1514" t="s">
        <v>13708</v>
      </c>
      <c r="T1514" t="s">
        <v>19914</v>
      </c>
      <c r="V1514" t="s">
        <v>19915</v>
      </c>
      <c r="AH1514" t="s">
        <v>65</v>
      </c>
      <c r="AI1514" t="s">
        <v>10913</v>
      </c>
      <c r="AL1514" t="s">
        <v>1237</v>
      </c>
      <c r="AY1514" t="s">
        <v>19916</v>
      </c>
      <c r="AZ1514" t="s">
        <v>19917</v>
      </c>
      <c r="BA1514" t="s">
        <v>19918</v>
      </c>
      <c r="BB1514" t="s">
        <v>19919</v>
      </c>
      <c r="BD1514" t="s">
        <v>72</v>
      </c>
      <c r="BG1514" t="s">
        <v>19920</v>
      </c>
    </row>
    <row r="1515" spans="1:59" x14ac:dyDescent="0.2">
      <c r="A1515" s="1">
        <v>42618.941064814811</v>
      </c>
      <c r="B1515" t="s">
        <v>1862</v>
      </c>
      <c r="C1515" t="s">
        <v>19921</v>
      </c>
      <c r="D1515" t="str">
        <f>VLOOKUP(deactivate_assem[[#This Row],[Full Name]],assembly_staff_import[],1,0)</f>
        <v>James W Dowen</v>
      </c>
      <c r="M1515" t="s">
        <v>18807</v>
      </c>
      <c r="T1515" t="s">
        <v>19922</v>
      </c>
      <c r="V1515" t="s">
        <v>18809</v>
      </c>
      <c r="AH1515" t="s">
        <v>65</v>
      </c>
      <c r="AI1515" t="s">
        <v>10913</v>
      </c>
      <c r="AL1515" t="s">
        <v>1237</v>
      </c>
      <c r="AY1515" t="s">
        <v>19923</v>
      </c>
      <c r="AZ1515" t="s">
        <v>1773</v>
      </c>
      <c r="BA1515" t="s">
        <v>19924</v>
      </c>
      <c r="BB1515" t="s">
        <v>19109</v>
      </c>
      <c r="BD1515" t="s">
        <v>72</v>
      </c>
      <c r="BG1515" t="s">
        <v>19925</v>
      </c>
    </row>
    <row r="1516" spans="1:59" x14ac:dyDescent="0.2">
      <c r="A1516" s="1">
        <v>42618.941064814811</v>
      </c>
      <c r="B1516" t="s">
        <v>1862</v>
      </c>
      <c r="C1516" t="s">
        <v>19926</v>
      </c>
      <c r="D1516" t="e">
        <f>VLOOKUP(deactivate_assem[[#This Row],[Full Name]],assembly_staff_import[],1,0)</f>
        <v>#N/A</v>
      </c>
      <c r="L1516" t="s">
        <v>11325</v>
      </c>
      <c r="M1516" t="s">
        <v>19927</v>
      </c>
      <c r="N1516" t="s">
        <v>63</v>
      </c>
      <c r="V1516" t="s">
        <v>19928</v>
      </c>
      <c r="AH1516" t="s">
        <v>65</v>
      </c>
      <c r="AI1516" t="s">
        <v>10913</v>
      </c>
      <c r="AL1516" t="s">
        <v>67</v>
      </c>
      <c r="AY1516" t="s">
        <v>19929</v>
      </c>
      <c r="AZ1516" t="s">
        <v>19930</v>
      </c>
      <c r="BA1516" t="s">
        <v>19931</v>
      </c>
      <c r="BB1516" t="s">
        <v>714</v>
      </c>
      <c r="BD1516" t="s">
        <v>72</v>
      </c>
      <c r="BG1516" t="s">
        <v>19932</v>
      </c>
    </row>
    <row r="1517" spans="1:59" x14ac:dyDescent="0.2">
      <c r="A1517" s="1">
        <v>42618.941064814811</v>
      </c>
      <c r="B1517" t="s">
        <v>1862</v>
      </c>
      <c r="C1517" t="s">
        <v>19933</v>
      </c>
      <c r="D1517" t="e">
        <f>VLOOKUP(deactivate_assem[[#This Row],[Full Name]],assembly_staff_import[],1,0)</f>
        <v>#N/A</v>
      </c>
      <c r="M1517" t="s">
        <v>10958</v>
      </c>
      <c r="V1517" t="s">
        <v>3154</v>
      </c>
      <c r="AH1517" t="s">
        <v>65</v>
      </c>
      <c r="AI1517" t="s">
        <v>10913</v>
      </c>
      <c r="AL1517" t="s">
        <v>1237</v>
      </c>
      <c r="AY1517" t="s">
        <v>19934</v>
      </c>
      <c r="AZ1517" t="s">
        <v>19935</v>
      </c>
      <c r="BA1517" t="s">
        <v>19936</v>
      </c>
      <c r="BB1517" t="s">
        <v>116</v>
      </c>
      <c r="BD1517" t="s">
        <v>72</v>
      </c>
      <c r="BG1517" t="s">
        <v>19937</v>
      </c>
    </row>
    <row r="1518" spans="1:59" x14ac:dyDescent="0.2">
      <c r="A1518" s="1">
        <v>42618.941053240742</v>
      </c>
      <c r="B1518" t="s">
        <v>1862</v>
      </c>
      <c r="C1518" t="s">
        <v>19938</v>
      </c>
      <c r="D1518" t="e">
        <f>VLOOKUP(deactivate_assem[[#This Row],[Full Name]],assembly_staff_import[],1,0)</f>
        <v>#N/A</v>
      </c>
      <c r="M1518" t="s">
        <v>10958</v>
      </c>
      <c r="V1518" t="s">
        <v>3154</v>
      </c>
      <c r="AH1518" t="s">
        <v>65</v>
      </c>
      <c r="AI1518" t="s">
        <v>10913</v>
      </c>
      <c r="AL1518" t="s">
        <v>1237</v>
      </c>
      <c r="AY1518" t="s">
        <v>19939</v>
      </c>
      <c r="AZ1518" t="s">
        <v>19940</v>
      </c>
      <c r="BA1518" t="s">
        <v>19941</v>
      </c>
      <c r="BB1518" t="s">
        <v>116</v>
      </c>
      <c r="BD1518" t="s">
        <v>72</v>
      </c>
      <c r="BG1518" t="s">
        <v>19942</v>
      </c>
    </row>
    <row r="1519" spans="1:59" x14ac:dyDescent="0.2">
      <c r="A1519" s="1">
        <v>42618.941053240742</v>
      </c>
      <c r="B1519" t="s">
        <v>1862</v>
      </c>
      <c r="C1519" t="s">
        <v>19943</v>
      </c>
      <c r="D1519" t="str">
        <f>VLOOKUP(deactivate_assem[[#This Row],[Full Name]],assembly_staff_import[],1,0)</f>
        <v>Loan N Ton</v>
      </c>
      <c r="M1519" t="s">
        <v>13708</v>
      </c>
      <c r="T1519" t="s">
        <v>19944</v>
      </c>
      <c r="V1519" t="s">
        <v>19945</v>
      </c>
      <c r="AH1519" t="s">
        <v>65</v>
      </c>
      <c r="AI1519" t="s">
        <v>10913</v>
      </c>
      <c r="AL1519" t="s">
        <v>1237</v>
      </c>
      <c r="AY1519" t="s">
        <v>19946</v>
      </c>
      <c r="AZ1519" t="s">
        <v>12335</v>
      </c>
      <c r="BA1519" t="s">
        <v>19947</v>
      </c>
      <c r="BB1519" t="s">
        <v>19948</v>
      </c>
      <c r="BD1519" t="s">
        <v>72</v>
      </c>
      <c r="BG1519" t="s">
        <v>19949</v>
      </c>
    </row>
    <row r="1520" spans="1:59" x14ac:dyDescent="0.2">
      <c r="A1520" s="1">
        <v>42618.941053240742</v>
      </c>
      <c r="B1520" t="s">
        <v>1862</v>
      </c>
      <c r="C1520" t="s">
        <v>19950</v>
      </c>
      <c r="D1520" t="str">
        <f>VLOOKUP(deactivate_assem[[#This Row],[Full Name]],assembly_staff_import[],1,0)</f>
        <v>Casey R Lajszky</v>
      </c>
      <c r="L1520" t="s">
        <v>11325</v>
      </c>
      <c r="M1520" t="s">
        <v>11326</v>
      </c>
      <c r="N1520" t="s">
        <v>63</v>
      </c>
      <c r="T1520" t="s">
        <v>19951</v>
      </c>
      <c r="V1520" t="s">
        <v>19952</v>
      </c>
      <c r="AH1520" t="s">
        <v>65</v>
      </c>
      <c r="AI1520" t="s">
        <v>10913</v>
      </c>
      <c r="AL1520" t="s">
        <v>67</v>
      </c>
      <c r="AY1520" t="s">
        <v>19953</v>
      </c>
      <c r="AZ1520" t="s">
        <v>19954</v>
      </c>
      <c r="BA1520" t="s">
        <v>19955</v>
      </c>
      <c r="BB1520" t="s">
        <v>11972</v>
      </c>
      <c r="BD1520" t="s">
        <v>72</v>
      </c>
      <c r="BG1520" t="s">
        <v>19956</v>
      </c>
    </row>
    <row r="1521" spans="1:59" x14ac:dyDescent="0.2">
      <c r="A1521" s="1">
        <v>42618.941041666672</v>
      </c>
      <c r="B1521" t="s">
        <v>1862</v>
      </c>
      <c r="C1521" t="s">
        <v>19957</v>
      </c>
      <c r="D1521" t="e">
        <f>VLOOKUP(deactivate_assem[[#This Row],[Full Name]],assembly_staff_import[],1,0)</f>
        <v>#N/A</v>
      </c>
      <c r="M1521" t="s">
        <v>10958</v>
      </c>
      <c r="V1521" t="s">
        <v>3154</v>
      </c>
      <c r="AH1521" t="s">
        <v>65</v>
      </c>
      <c r="AI1521" t="s">
        <v>10913</v>
      </c>
      <c r="AL1521" t="s">
        <v>1237</v>
      </c>
      <c r="AY1521" t="s">
        <v>19958</v>
      </c>
      <c r="AZ1521" t="s">
        <v>5879</v>
      </c>
      <c r="BA1521" t="s">
        <v>19959</v>
      </c>
      <c r="BB1521" t="s">
        <v>116</v>
      </c>
      <c r="BD1521" t="s">
        <v>72</v>
      </c>
      <c r="BG1521" t="s">
        <v>19960</v>
      </c>
    </row>
    <row r="1522" spans="1:59" x14ac:dyDescent="0.2">
      <c r="A1522" s="1">
        <v>42618.941041666672</v>
      </c>
      <c r="B1522" t="s">
        <v>1862</v>
      </c>
      <c r="C1522" t="s">
        <v>19961</v>
      </c>
      <c r="D1522" t="str">
        <f>VLOOKUP(deactivate_assem[[#This Row],[Full Name]],assembly_staff_import[],1,0)</f>
        <v>Yen S Chou</v>
      </c>
      <c r="L1522" t="s">
        <v>11325</v>
      </c>
      <c r="M1522" t="s">
        <v>11326</v>
      </c>
      <c r="N1522" t="s">
        <v>63</v>
      </c>
      <c r="T1522" t="s">
        <v>19962</v>
      </c>
      <c r="V1522" t="s">
        <v>19952</v>
      </c>
      <c r="AH1522" t="s">
        <v>65</v>
      </c>
      <c r="AI1522" t="s">
        <v>10913</v>
      </c>
      <c r="AL1522" t="s">
        <v>67</v>
      </c>
      <c r="AY1522" t="s">
        <v>19963</v>
      </c>
      <c r="AZ1522" t="s">
        <v>19964</v>
      </c>
      <c r="BA1522" t="s">
        <v>19965</v>
      </c>
      <c r="BB1522" t="s">
        <v>10971</v>
      </c>
      <c r="BD1522" t="s">
        <v>72</v>
      </c>
      <c r="BG1522" t="s">
        <v>19966</v>
      </c>
    </row>
    <row r="1523" spans="1:59" x14ac:dyDescent="0.2">
      <c r="A1523" s="1">
        <v>42618.941041666672</v>
      </c>
      <c r="B1523" t="s">
        <v>1862</v>
      </c>
      <c r="C1523" t="s">
        <v>19967</v>
      </c>
      <c r="D1523" t="str">
        <f>VLOOKUP(deactivate_assem[[#This Row],[Full Name]],assembly_staff_import[],1,0)</f>
        <v>Dawn N Scott</v>
      </c>
      <c r="L1523" t="s">
        <v>10965</v>
      </c>
      <c r="M1523" t="s">
        <v>10966</v>
      </c>
      <c r="N1523" t="s">
        <v>168</v>
      </c>
      <c r="T1523" t="s">
        <v>19968</v>
      </c>
      <c r="V1523" t="s">
        <v>19969</v>
      </c>
      <c r="AH1523" t="s">
        <v>65</v>
      </c>
      <c r="AI1523" t="s">
        <v>10913</v>
      </c>
      <c r="AL1523" t="s">
        <v>67</v>
      </c>
      <c r="AY1523" t="s">
        <v>19970</v>
      </c>
      <c r="AZ1523" t="s">
        <v>19971</v>
      </c>
      <c r="BA1523" t="s">
        <v>11172</v>
      </c>
      <c r="BB1523" t="s">
        <v>11249</v>
      </c>
      <c r="BD1523" t="s">
        <v>72</v>
      </c>
      <c r="BG1523" t="s">
        <v>19972</v>
      </c>
    </row>
    <row r="1524" spans="1:59" x14ac:dyDescent="0.2">
      <c r="A1524" s="1">
        <v>42618.941041666672</v>
      </c>
      <c r="B1524" t="s">
        <v>1862</v>
      </c>
      <c r="C1524" t="s">
        <v>19973</v>
      </c>
      <c r="D1524" t="e">
        <f>VLOOKUP(deactivate_assem[[#This Row],[Full Name]],assembly_staff_import[],1,0)</f>
        <v>#N/A</v>
      </c>
      <c r="M1524" t="s">
        <v>10958</v>
      </c>
      <c r="V1524" t="s">
        <v>3154</v>
      </c>
      <c r="AH1524" t="s">
        <v>65</v>
      </c>
      <c r="AI1524" t="s">
        <v>10913</v>
      </c>
      <c r="AL1524" t="s">
        <v>1237</v>
      </c>
      <c r="AY1524" t="s">
        <v>19974</v>
      </c>
      <c r="AZ1524" t="s">
        <v>1425</v>
      </c>
      <c r="BA1524" t="s">
        <v>19975</v>
      </c>
      <c r="BB1524" t="s">
        <v>116</v>
      </c>
      <c r="BD1524" t="s">
        <v>72</v>
      </c>
      <c r="BG1524" t="s">
        <v>19976</v>
      </c>
    </row>
    <row r="1525" spans="1:59" x14ac:dyDescent="0.2">
      <c r="A1525" s="1">
        <v>42618.941030092603</v>
      </c>
      <c r="B1525" t="s">
        <v>1862</v>
      </c>
      <c r="C1525" t="s">
        <v>19977</v>
      </c>
      <c r="D1525" t="e">
        <f>VLOOKUP(deactivate_assem[[#This Row],[Full Name]],assembly_staff_import[],1,0)</f>
        <v>#N/A</v>
      </c>
      <c r="L1525" t="s">
        <v>11325</v>
      </c>
      <c r="M1525" t="s">
        <v>19927</v>
      </c>
      <c r="N1525" t="s">
        <v>63</v>
      </c>
      <c r="V1525" t="s">
        <v>19952</v>
      </c>
      <c r="AH1525" t="s">
        <v>65</v>
      </c>
      <c r="AI1525" t="s">
        <v>10913</v>
      </c>
      <c r="AL1525" t="s">
        <v>67</v>
      </c>
      <c r="AY1525" t="s">
        <v>19978</v>
      </c>
      <c r="AZ1525" t="s">
        <v>19979</v>
      </c>
      <c r="BA1525" t="s">
        <v>19980</v>
      </c>
      <c r="BB1525" t="s">
        <v>16335</v>
      </c>
      <c r="BD1525" t="s">
        <v>72</v>
      </c>
      <c r="BG1525" t="s">
        <v>19981</v>
      </c>
    </row>
    <row r="1526" spans="1:59" x14ac:dyDescent="0.2">
      <c r="A1526" s="1">
        <v>42618.941030092603</v>
      </c>
      <c r="B1526" t="s">
        <v>1862</v>
      </c>
      <c r="C1526" t="s">
        <v>19982</v>
      </c>
      <c r="D1526" t="str">
        <f>VLOOKUP(deactivate_assem[[#This Row],[Full Name]],assembly_staff_import[],1,0)</f>
        <v>Lisa R Oitzinger</v>
      </c>
      <c r="L1526" t="s">
        <v>12691</v>
      </c>
      <c r="M1526" t="s">
        <v>12692</v>
      </c>
      <c r="N1526" t="s">
        <v>63</v>
      </c>
      <c r="T1526" t="s">
        <v>19983</v>
      </c>
      <c r="V1526" t="s">
        <v>19984</v>
      </c>
      <c r="AH1526" t="s">
        <v>65</v>
      </c>
      <c r="AI1526" t="s">
        <v>10913</v>
      </c>
      <c r="AL1526" t="s">
        <v>67</v>
      </c>
      <c r="AY1526" t="s">
        <v>19985</v>
      </c>
      <c r="AZ1526" t="s">
        <v>3512</v>
      </c>
      <c r="BA1526" t="s">
        <v>19986</v>
      </c>
      <c r="BB1526" t="s">
        <v>11249</v>
      </c>
      <c r="BD1526" t="s">
        <v>72</v>
      </c>
      <c r="BG1526" t="s">
        <v>19987</v>
      </c>
    </row>
    <row r="1527" spans="1:59" x14ac:dyDescent="0.2">
      <c r="A1527" s="1">
        <v>42618.941030092603</v>
      </c>
      <c r="B1527" t="s">
        <v>1862</v>
      </c>
      <c r="C1527" t="s">
        <v>19988</v>
      </c>
      <c r="D1527" t="e">
        <f>VLOOKUP(deactivate_assem[[#This Row],[Full Name]],assembly_staff_import[],1,0)</f>
        <v>#N/A</v>
      </c>
      <c r="M1527" t="s">
        <v>8169</v>
      </c>
      <c r="V1527" t="s">
        <v>4916</v>
      </c>
      <c r="AH1527" t="s">
        <v>65</v>
      </c>
      <c r="AI1527" t="s">
        <v>10913</v>
      </c>
      <c r="AL1527" t="s">
        <v>1237</v>
      </c>
      <c r="AY1527" t="s">
        <v>19989</v>
      </c>
      <c r="AZ1527" t="s">
        <v>3076</v>
      </c>
      <c r="BA1527" t="s">
        <v>19990</v>
      </c>
      <c r="BB1527" t="s">
        <v>19991</v>
      </c>
      <c r="BD1527" t="s">
        <v>72</v>
      </c>
      <c r="BG1527" t="s">
        <v>19992</v>
      </c>
    </row>
    <row r="1528" spans="1:59" x14ac:dyDescent="0.2">
      <c r="A1528" s="1">
        <v>42618.941030092603</v>
      </c>
      <c r="B1528" t="s">
        <v>1862</v>
      </c>
      <c r="C1528" t="s">
        <v>19993</v>
      </c>
      <c r="D1528" t="str">
        <f>VLOOKUP(deactivate_assem[[#This Row],[Full Name]],assembly_staff_import[],1,0)</f>
        <v>Eli T Mcnett</v>
      </c>
      <c r="L1528" t="s">
        <v>19994</v>
      </c>
      <c r="M1528" t="s">
        <v>19995</v>
      </c>
      <c r="N1528" t="s">
        <v>63</v>
      </c>
      <c r="T1528" t="s">
        <v>19996</v>
      </c>
      <c r="V1528" t="s">
        <v>19997</v>
      </c>
      <c r="AH1528" t="s">
        <v>65</v>
      </c>
      <c r="AI1528" t="s">
        <v>10913</v>
      </c>
      <c r="AL1528" t="s">
        <v>67</v>
      </c>
      <c r="AY1528" t="s">
        <v>19998</v>
      </c>
      <c r="AZ1528" t="s">
        <v>19999</v>
      </c>
      <c r="BA1528" t="s">
        <v>20000</v>
      </c>
      <c r="BB1528" t="s">
        <v>11503</v>
      </c>
      <c r="BD1528" t="s">
        <v>72</v>
      </c>
      <c r="BG1528" t="s">
        <v>20001</v>
      </c>
    </row>
    <row r="1529" spans="1:59" x14ac:dyDescent="0.2">
      <c r="A1529" s="1">
        <v>42618.941018518519</v>
      </c>
      <c r="B1529" t="s">
        <v>1862</v>
      </c>
      <c r="C1529" t="s">
        <v>20002</v>
      </c>
      <c r="D1529" t="str">
        <f>VLOOKUP(deactivate_assem[[#This Row],[Full Name]],assembly_staff_import[],1,0)</f>
        <v>Alison C Mclean</v>
      </c>
      <c r="L1529" t="s">
        <v>19994</v>
      </c>
      <c r="M1529" t="s">
        <v>19995</v>
      </c>
      <c r="N1529" t="s">
        <v>168</v>
      </c>
      <c r="T1529" t="s">
        <v>20003</v>
      </c>
      <c r="V1529" t="s">
        <v>20004</v>
      </c>
      <c r="AH1529" t="s">
        <v>65</v>
      </c>
      <c r="AI1529" t="s">
        <v>10913</v>
      </c>
      <c r="AL1529" t="s">
        <v>67</v>
      </c>
      <c r="AM1529" t="s">
        <v>284</v>
      </c>
      <c r="AY1529" t="s">
        <v>20005</v>
      </c>
      <c r="AZ1529" t="s">
        <v>20006</v>
      </c>
      <c r="BA1529" t="s">
        <v>16775</v>
      </c>
      <c r="BB1529" t="s">
        <v>11681</v>
      </c>
      <c r="BD1529" t="s">
        <v>72</v>
      </c>
      <c r="BG1529" t="s">
        <v>20007</v>
      </c>
    </row>
    <row r="1530" spans="1:59" x14ac:dyDescent="0.2">
      <c r="A1530" s="1">
        <v>42618.941018518519</v>
      </c>
      <c r="B1530" t="s">
        <v>1862</v>
      </c>
      <c r="C1530" t="s">
        <v>20008</v>
      </c>
      <c r="D1530" t="str">
        <f>VLOOKUP(deactivate_assem[[#This Row],[Full Name]],assembly_staff_import[],1,0)</f>
        <v>Stephen B Liss</v>
      </c>
      <c r="L1530" t="s">
        <v>12691</v>
      </c>
      <c r="M1530" t="s">
        <v>12692</v>
      </c>
      <c r="N1530" t="s">
        <v>168</v>
      </c>
      <c r="T1530" t="s">
        <v>20009</v>
      </c>
      <c r="V1530" t="s">
        <v>20010</v>
      </c>
      <c r="AH1530" t="s">
        <v>65</v>
      </c>
      <c r="AI1530" t="s">
        <v>10913</v>
      </c>
      <c r="AL1530" t="s">
        <v>67</v>
      </c>
      <c r="AY1530" t="s">
        <v>20011</v>
      </c>
      <c r="AZ1530" t="s">
        <v>20012</v>
      </c>
      <c r="BA1530" t="s">
        <v>20013</v>
      </c>
      <c r="BB1530" t="s">
        <v>219</v>
      </c>
      <c r="BD1530" t="s">
        <v>72</v>
      </c>
      <c r="BG1530" t="s">
        <v>20014</v>
      </c>
    </row>
    <row r="1531" spans="1:59" x14ac:dyDescent="0.2">
      <c r="A1531" s="1">
        <v>42618.941018518519</v>
      </c>
      <c r="B1531" t="s">
        <v>1862</v>
      </c>
      <c r="C1531" t="s">
        <v>20015</v>
      </c>
      <c r="D1531" t="e">
        <f>VLOOKUP(deactivate_assem[[#This Row],[Full Name]],assembly_staff_import[],1,0)</f>
        <v>#N/A</v>
      </c>
      <c r="M1531" t="s">
        <v>8169</v>
      </c>
      <c r="V1531" t="s">
        <v>17593</v>
      </c>
      <c r="AH1531" t="s">
        <v>65</v>
      </c>
      <c r="AI1531" t="s">
        <v>10913</v>
      </c>
      <c r="AL1531" t="s">
        <v>1237</v>
      </c>
      <c r="AY1531" t="s">
        <v>20016</v>
      </c>
      <c r="AZ1531" t="s">
        <v>20017</v>
      </c>
      <c r="BA1531" t="s">
        <v>3285</v>
      </c>
      <c r="BB1531" t="s">
        <v>11307</v>
      </c>
      <c r="BD1531" t="s">
        <v>72</v>
      </c>
      <c r="BG1531" t="s">
        <v>20018</v>
      </c>
    </row>
    <row r="1532" spans="1:59" x14ac:dyDescent="0.2">
      <c r="A1532" s="1">
        <v>42618.941018518519</v>
      </c>
      <c r="B1532" t="s">
        <v>1862</v>
      </c>
      <c r="C1532" t="s">
        <v>20019</v>
      </c>
      <c r="D1532" t="str">
        <f>VLOOKUP(deactivate_assem[[#This Row],[Full Name]],assembly_staff_import[],1,0)</f>
        <v>Carlos F Valle</v>
      </c>
      <c r="L1532" t="s">
        <v>13630</v>
      </c>
      <c r="M1532" t="s">
        <v>13631</v>
      </c>
      <c r="N1532" t="s">
        <v>63</v>
      </c>
      <c r="T1532" t="s">
        <v>20020</v>
      </c>
      <c r="V1532" t="s">
        <v>20021</v>
      </c>
      <c r="AH1532" t="s">
        <v>65</v>
      </c>
      <c r="AI1532" t="s">
        <v>10913</v>
      </c>
      <c r="AL1532" t="s">
        <v>67</v>
      </c>
      <c r="AY1532" t="s">
        <v>20022</v>
      </c>
      <c r="AZ1532" t="s">
        <v>20023</v>
      </c>
      <c r="BA1532" t="s">
        <v>20024</v>
      </c>
      <c r="BB1532" t="s">
        <v>11266</v>
      </c>
      <c r="BD1532" t="s">
        <v>72</v>
      </c>
      <c r="BG1532" t="s">
        <v>20025</v>
      </c>
    </row>
    <row r="1533" spans="1:59" x14ac:dyDescent="0.2">
      <c r="A1533" s="1">
        <v>42618.941018518519</v>
      </c>
      <c r="B1533" t="s">
        <v>1862</v>
      </c>
      <c r="C1533" t="s">
        <v>20026</v>
      </c>
      <c r="D1533" t="str">
        <f>VLOOKUP(deactivate_assem[[#This Row],[Full Name]],assembly_staff_import[],1,0)</f>
        <v>Christina C Coppola</v>
      </c>
      <c r="L1533" t="s">
        <v>11403</v>
      </c>
      <c r="M1533" t="s">
        <v>11404</v>
      </c>
      <c r="N1533" t="s">
        <v>168</v>
      </c>
      <c r="T1533" t="s">
        <v>20027</v>
      </c>
      <c r="V1533" t="s">
        <v>20010</v>
      </c>
      <c r="AH1533" t="s">
        <v>65</v>
      </c>
      <c r="AI1533" t="s">
        <v>10913</v>
      </c>
      <c r="AL1533" t="s">
        <v>67</v>
      </c>
      <c r="AY1533" t="s">
        <v>20028</v>
      </c>
      <c r="AZ1533" t="s">
        <v>20029</v>
      </c>
      <c r="BA1533" t="s">
        <v>737</v>
      </c>
      <c r="BB1533" t="s">
        <v>11400</v>
      </c>
      <c r="BD1533" t="s">
        <v>72</v>
      </c>
      <c r="BG1533" t="s">
        <v>20030</v>
      </c>
    </row>
    <row r="1534" spans="1:59" x14ac:dyDescent="0.2">
      <c r="A1534" s="1">
        <v>42618.941006944442</v>
      </c>
      <c r="B1534" t="s">
        <v>1862</v>
      </c>
      <c r="C1534" t="s">
        <v>20031</v>
      </c>
      <c r="D1534" t="str">
        <f>VLOOKUP(deactivate_assem[[#This Row],[Full Name]],assembly_staff_import[],1,0)</f>
        <v>Yianna I Munoz-Justo</v>
      </c>
      <c r="M1534" t="s">
        <v>20032</v>
      </c>
      <c r="T1534" t="s">
        <v>20033</v>
      </c>
      <c r="V1534" t="s">
        <v>15135</v>
      </c>
      <c r="AH1534" t="s">
        <v>65</v>
      </c>
      <c r="AI1534" t="s">
        <v>10913</v>
      </c>
      <c r="AL1534" t="s">
        <v>1237</v>
      </c>
      <c r="AY1534" t="s">
        <v>20034</v>
      </c>
      <c r="AZ1534" t="s">
        <v>20035</v>
      </c>
      <c r="BA1534" t="s">
        <v>20036</v>
      </c>
      <c r="BB1534" t="s">
        <v>11400</v>
      </c>
      <c r="BD1534" t="s">
        <v>72</v>
      </c>
      <c r="BG1534" t="s">
        <v>20037</v>
      </c>
    </row>
    <row r="1535" spans="1:59" x14ac:dyDescent="0.2">
      <c r="A1535" s="1">
        <v>42618.941006944442</v>
      </c>
      <c r="B1535" t="s">
        <v>1862</v>
      </c>
      <c r="C1535" t="s">
        <v>20038</v>
      </c>
      <c r="D1535" t="e">
        <f>VLOOKUP(deactivate_assem[[#This Row],[Full Name]],assembly_staff_import[],1,0)</f>
        <v>#N/A</v>
      </c>
      <c r="L1535" t="s">
        <v>13630</v>
      </c>
      <c r="M1535" t="s">
        <v>20039</v>
      </c>
      <c r="N1535" t="s">
        <v>63</v>
      </c>
      <c r="AH1535" t="s">
        <v>65</v>
      </c>
      <c r="AI1535" t="s">
        <v>10913</v>
      </c>
      <c r="AL1535" t="s">
        <v>67</v>
      </c>
      <c r="AY1535" t="s">
        <v>20040</v>
      </c>
      <c r="AZ1535" t="s">
        <v>20041</v>
      </c>
      <c r="BA1535" t="s">
        <v>20042</v>
      </c>
      <c r="BB1535" t="s">
        <v>13634</v>
      </c>
      <c r="BD1535" t="s">
        <v>72</v>
      </c>
      <c r="BG1535" t="s">
        <v>20043</v>
      </c>
    </row>
    <row r="1536" spans="1:59" x14ac:dyDescent="0.2">
      <c r="A1536" s="1">
        <v>42618.941006944442</v>
      </c>
      <c r="B1536" t="s">
        <v>1862</v>
      </c>
      <c r="C1536" t="s">
        <v>20044</v>
      </c>
      <c r="D1536" t="str">
        <f>VLOOKUP(deactivate_assem[[#This Row],[Full Name]],assembly_staff_import[],1,0)</f>
        <v>Guillermo Martinez</v>
      </c>
      <c r="M1536" t="s">
        <v>20032</v>
      </c>
      <c r="T1536" t="s">
        <v>20045</v>
      </c>
      <c r="V1536" t="s">
        <v>20046</v>
      </c>
      <c r="AH1536" t="s">
        <v>65</v>
      </c>
      <c r="AI1536" t="s">
        <v>10913</v>
      </c>
      <c r="AL1536" t="s">
        <v>1237</v>
      </c>
      <c r="AM1536" t="s">
        <v>284</v>
      </c>
      <c r="AY1536" t="s">
        <v>20047</v>
      </c>
      <c r="AZ1536" t="s">
        <v>20048</v>
      </c>
      <c r="BA1536" t="s">
        <v>2414</v>
      </c>
      <c r="BB1536" t="s">
        <v>11681</v>
      </c>
      <c r="BD1536" t="s">
        <v>72</v>
      </c>
      <c r="BG1536" t="s">
        <v>20049</v>
      </c>
    </row>
    <row r="1537" spans="1:59" x14ac:dyDescent="0.2">
      <c r="A1537" s="1">
        <v>42618.940995370373</v>
      </c>
      <c r="B1537" t="s">
        <v>1862</v>
      </c>
      <c r="C1537" t="s">
        <v>20050</v>
      </c>
      <c r="D1537" t="e">
        <f>VLOOKUP(deactivate_assem[[#This Row],[Full Name]],assembly_staff_import[],1,0)</f>
        <v>#N/A</v>
      </c>
      <c r="L1537" t="s">
        <v>4984</v>
      </c>
      <c r="M1537" t="s">
        <v>19409</v>
      </c>
      <c r="N1537" t="s">
        <v>63</v>
      </c>
      <c r="V1537" t="s">
        <v>4965</v>
      </c>
      <c r="AH1537" t="s">
        <v>65</v>
      </c>
      <c r="AI1537" t="s">
        <v>10913</v>
      </c>
      <c r="AL1537" t="s">
        <v>67</v>
      </c>
      <c r="AY1537" t="s">
        <v>20051</v>
      </c>
      <c r="AZ1537" t="s">
        <v>20052</v>
      </c>
      <c r="BA1537" t="s">
        <v>20053</v>
      </c>
      <c r="BB1537" t="s">
        <v>3598</v>
      </c>
      <c r="BD1537" t="s">
        <v>72</v>
      </c>
      <c r="BG1537" t="s">
        <v>20054</v>
      </c>
    </row>
    <row r="1538" spans="1:59" x14ac:dyDescent="0.2">
      <c r="A1538" s="1">
        <v>42618.940995370373</v>
      </c>
      <c r="B1538" t="s">
        <v>1862</v>
      </c>
      <c r="C1538" t="s">
        <v>20055</v>
      </c>
      <c r="D1538" t="str">
        <f>VLOOKUP(deactivate_assem[[#This Row],[Full Name]],assembly_staff_import[],1,0)</f>
        <v>Dioris A Valerio</v>
      </c>
      <c r="L1538" t="s">
        <v>14192</v>
      </c>
      <c r="M1538" t="s">
        <v>12678</v>
      </c>
      <c r="N1538" t="s">
        <v>63</v>
      </c>
      <c r="T1538" t="s">
        <v>20056</v>
      </c>
      <c r="V1538" t="s">
        <v>14308</v>
      </c>
      <c r="AH1538" t="s">
        <v>65</v>
      </c>
      <c r="AI1538" t="s">
        <v>10913</v>
      </c>
      <c r="AL1538" t="s">
        <v>1237</v>
      </c>
      <c r="AY1538" t="s">
        <v>20057</v>
      </c>
      <c r="AZ1538" t="s">
        <v>20058</v>
      </c>
      <c r="BA1538" t="s">
        <v>20059</v>
      </c>
      <c r="BB1538" t="s">
        <v>11249</v>
      </c>
      <c r="BD1538" t="s">
        <v>72</v>
      </c>
      <c r="BG1538" t="s">
        <v>20060</v>
      </c>
    </row>
    <row r="1539" spans="1:59" x14ac:dyDescent="0.2">
      <c r="A1539" s="1">
        <v>42618.940995370373</v>
      </c>
      <c r="B1539" t="s">
        <v>1862</v>
      </c>
      <c r="C1539" t="s">
        <v>20061</v>
      </c>
      <c r="D1539" t="str">
        <f>VLOOKUP(deactivate_assem[[#This Row],[Full Name]],assembly_staff_import[],1,0)</f>
        <v>Stanley De La Cruz</v>
      </c>
      <c r="L1539" t="s">
        <v>17407</v>
      </c>
      <c r="M1539" t="s">
        <v>17669</v>
      </c>
      <c r="N1539" t="s">
        <v>168</v>
      </c>
      <c r="T1539" t="s">
        <v>20062</v>
      </c>
      <c r="V1539" t="s">
        <v>20046</v>
      </c>
      <c r="AH1539" t="s">
        <v>65</v>
      </c>
      <c r="AI1539" t="s">
        <v>10913</v>
      </c>
      <c r="AL1539" t="s">
        <v>67</v>
      </c>
      <c r="AY1539" t="s">
        <v>20063</v>
      </c>
      <c r="AZ1539" t="s">
        <v>20064</v>
      </c>
      <c r="BA1539" t="s">
        <v>20065</v>
      </c>
      <c r="BB1539" t="s">
        <v>10971</v>
      </c>
      <c r="BD1539" t="s">
        <v>72</v>
      </c>
      <c r="BG1539" t="s">
        <v>20066</v>
      </c>
    </row>
    <row r="1540" spans="1:59" x14ac:dyDescent="0.2">
      <c r="A1540" s="1">
        <v>42618.940995370373</v>
      </c>
      <c r="B1540" t="s">
        <v>1862</v>
      </c>
      <c r="C1540" t="s">
        <v>20067</v>
      </c>
      <c r="D1540" t="str">
        <f>VLOOKUP(deactivate_assem[[#This Row],[Full Name]],assembly_staff_import[],1,0)</f>
        <v>Kevin C Riley</v>
      </c>
      <c r="L1540" t="s">
        <v>14192</v>
      </c>
      <c r="M1540" t="s">
        <v>14193</v>
      </c>
      <c r="N1540" t="s">
        <v>63</v>
      </c>
      <c r="T1540" t="s">
        <v>20068</v>
      </c>
      <c r="V1540" t="s">
        <v>18326</v>
      </c>
      <c r="AH1540" t="s">
        <v>65</v>
      </c>
      <c r="AI1540" t="s">
        <v>10913</v>
      </c>
      <c r="AL1540" t="s">
        <v>67</v>
      </c>
      <c r="AY1540" t="s">
        <v>20069</v>
      </c>
      <c r="AZ1540" t="s">
        <v>599</v>
      </c>
      <c r="BA1540" t="s">
        <v>14481</v>
      </c>
      <c r="BB1540" t="s">
        <v>11192</v>
      </c>
      <c r="BD1540" t="s">
        <v>72</v>
      </c>
      <c r="BG1540" t="s">
        <v>20070</v>
      </c>
    </row>
    <row r="1541" spans="1:59" x14ac:dyDescent="0.2">
      <c r="A1541" s="1">
        <v>42618.940995370373</v>
      </c>
      <c r="B1541" t="s">
        <v>1862</v>
      </c>
      <c r="C1541" t="s">
        <v>20071</v>
      </c>
      <c r="D1541" t="e">
        <f>VLOOKUP(deactivate_assem[[#This Row],[Full Name]],assembly_staff_import[],1,0)</f>
        <v>#N/A</v>
      </c>
      <c r="L1541" t="s">
        <v>12691</v>
      </c>
      <c r="M1541" t="s">
        <v>20072</v>
      </c>
      <c r="N1541" t="s">
        <v>168</v>
      </c>
      <c r="V1541" t="s">
        <v>20010</v>
      </c>
      <c r="AH1541" t="s">
        <v>65</v>
      </c>
      <c r="AI1541" t="s">
        <v>10913</v>
      </c>
      <c r="AL1541" t="s">
        <v>67</v>
      </c>
      <c r="AM1541" t="s">
        <v>284</v>
      </c>
      <c r="AY1541" t="s">
        <v>20073</v>
      </c>
      <c r="AZ1541" t="s">
        <v>2972</v>
      </c>
      <c r="BA1541" t="s">
        <v>20074</v>
      </c>
      <c r="BB1541" t="s">
        <v>11681</v>
      </c>
      <c r="BD1541" t="s">
        <v>72</v>
      </c>
      <c r="BG1541" t="s">
        <v>20075</v>
      </c>
    </row>
    <row r="1542" spans="1:59" x14ac:dyDescent="0.2">
      <c r="A1542" s="1">
        <v>42618.940983796303</v>
      </c>
      <c r="B1542" t="s">
        <v>1862</v>
      </c>
      <c r="C1542" t="s">
        <v>20076</v>
      </c>
      <c r="D1542" t="e">
        <f>VLOOKUP(deactivate_assem[[#This Row],[Full Name]],assembly_staff_import[],1,0)</f>
        <v>#N/A</v>
      </c>
      <c r="M1542" t="s">
        <v>12470</v>
      </c>
      <c r="V1542" t="s">
        <v>20077</v>
      </c>
      <c r="AH1542" t="s">
        <v>65</v>
      </c>
      <c r="AI1542" t="s">
        <v>10913</v>
      </c>
      <c r="AL1542" t="s">
        <v>1237</v>
      </c>
      <c r="AY1542" t="s">
        <v>20078</v>
      </c>
      <c r="AZ1542" t="s">
        <v>20079</v>
      </c>
      <c r="BA1542" t="s">
        <v>20080</v>
      </c>
      <c r="BB1542" t="s">
        <v>11033</v>
      </c>
      <c r="BD1542" t="s">
        <v>72</v>
      </c>
      <c r="BG1542" t="s">
        <v>20081</v>
      </c>
    </row>
    <row r="1543" spans="1:59" x14ac:dyDescent="0.2">
      <c r="A1543" s="1">
        <v>42618.940983796303</v>
      </c>
      <c r="B1543" t="s">
        <v>1862</v>
      </c>
      <c r="C1543" t="s">
        <v>20082</v>
      </c>
      <c r="D1543" t="e">
        <f>VLOOKUP(deactivate_assem[[#This Row],[Full Name]],assembly_staff_import[],1,0)</f>
        <v>#N/A</v>
      </c>
      <c r="L1543" t="s">
        <v>11675</v>
      </c>
      <c r="M1543" t="s">
        <v>14289</v>
      </c>
      <c r="N1543" t="s">
        <v>168</v>
      </c>
      <c r="V1543" t="s">
        <v>20083</v>
      </c>
      <c r="AH1543" t="s">
        <v>65</v>
      </c>
      <c r="AI1543" t="s">
        <v>10913</v>
      </c>
      <c r="AL1543" t="s">
        <v>67</v>
      </c>
      <c r="AM1543" t="s">
        <v>284</v>
      </c>
      <c r="AY1543" t="s">
        <v>20084</v>
      </c>
      <c r="AZ1543" t="s">
        <v>20085</v>
      </c>
      <c r="BA1543" t="s">
        <v>20086</v>
      </c>
      <c r="BB1543" t="s">
        <v>11681</v>
      </c>
      <c r="BD1543" t="s">
        <v>72</v>
      </c>
      <c r="BG1543" t="s">
        <v>20087</v>
      </c>
    </row>
    <row r="1544" spans="1:59" x14ac:dyDescent="0.2">
      <c r="A1544" s="1">
        <v>42618.940983796303</v>
      </c>
      <c r="B1544" t="s">
        <v>1862</v>
      </c>
      <c r="C1544" t="s">
        <v>20088</v>
      </c>
      <c r="D1544" t="str">
        <f>VLOOKUP(deactivate_assem[[#This Row],[Full Name]],assembly_staff_import[],1,0)</f>
        <v>Manuel Caughman</v>
      </c>
      <c r="L1544" t="s">
        <v>13137</v>
      </c>
      <c r="M1544" t="s">
        <v>13138</v>
      </c>
      <c r="N1544" t="s">
        <v>63</v>
      </c>
      <c r="T1544" t="s">
        <v>20089</v>
      </c>
      <c r="V1544" t="s">
        <v>20090</v>
      </c>
      <c r="AH1544" t="s">
        <v>65</v>
      </c>
      <c r="AI1544" t="s">
        <v>10913</v>
      </c>
      <c r="AL1544" t="s">
        <v>67</v>
      </c>
      <c r="AY1544" t="s">
        <v>20091</v>
      </c>
      <c r="AZ1544" t="s">
        <v>19174</v>
      </c>
      <c r="BA1544" t="s">
        <v>20092</v>
      </c>
      <c r="BB1544" t="s">
        <v>426</v>
      </c>
      <c r="BD1544" t="s">
        <v>72</v>
      </c>
      <c r="BG1544" t="s">
        <v>20093</v>
      </c>
    </row>
    <row r="1545" spans="1:59" x14ac:dyDescent="0.2">
      <c r="A1545" s="1">
        <v>42618.940983796303</v>
      </c>
      <c r="B1545" t="s">
        <v>1862</v>
      </c>
      <c r="C1545" t="s">
        <v>20094</v>
      </c>
      <c r="D1545" t="str">
        <f>VLOOKUP(deactivate_assem[[#This Row],[Full Name]],assembly_staff_import[],1,0)</f>
        <v>Maria T Hoffman</v>
      </c>
      <c r="L1545" t="s">
        <v>12691</v>
      </c>
      <c r="M1545" t="s">
        <v>12692</v>
      </c>
      <c r="N1545" t="s">
        <v>63</v>
      </c>
      <c r="T1545" t="s">
        <v>20095</v>
      </c>
      <c r="V1545" t="s">
        <v>19984</v>
      </c>
      <c r="AH1545" t="s">
        <v>65</v>
      </c>
      <c r="AI1545" t="s">
        <v>10913</v>
      </c>
      <c r="AL1545" t="s">
        <v>67</v>
      </c>
      <c r="AM1545" t="s">
        <v>68</v>
      </c>
      <c r="AY1545" t="s">
        <v>20096</v>
      </c>
      <c r="AZ1545" t="s">
        <v>5022</v>
      </c>
      <c r="BA1545" t="s">
        <v>1474</v>
      </c>
      <c r="BB1545" t="s">
        <v>236</v>
      </c>
      <c r="BD1545" t="s">
        <v>72</v>
      </c>
      <c r="BG1545" t="s">
        <v>20097</v>
      </c>
    </row>
    <row r="1546" spans="1:59" x14ac:dyDescent="0.2">
      <c r="A1546" s="1">
        <v>42618.940983796303</v>
      </c>
      <c r="B1546" t="s">
        <v>1862</v>
      </c>
      <c r="C1546" t="s">
        <v>20098</v>
      </c>
      <c r="D1546" t="str">
        <f>VLOOKUP(deactivate_assem[[#This Row],[Full Name]],assembly_staff_import[],1,0)</f>
        <v>Simone A Jones</v>
      </c>
      <c r="L1546" t="s">
        <v>14192</v>
      </c>
      <c r="M1546" t="s">
        <v>12678</v>
      </c>
      <c r="N1546" t="s">
        <v>63</v>
      </c>
      <c r="T1546" t="s">
        <v>20099</v>
      </c>
      <c r="V1546" t="s">
        <v>14308</v>
      </c>
      <c r="AH1546" t="s">
        <v>65</v>
      </c>
      <c r="AI1546" t="s">
        <v>10913</v>
      </c>
      <c r="AL1546" t="s">
        <v>1237</v>
      </c>
      <c r="AY1546" t="s">
        <v>20100</v>
      </c>
      <c r="AZ1546" t="s">
        <v>20101</v>
      </c>
      <c r="BA1546" t="s">
        <v>762</v>
      </c>
      <c r="BB1546" t="s">
        <v>145</v>
      </c>
      <c r="BD1546" t="s">
        <v>72</v>
      </c>
      <c r="BG1546" t="s">
        <v>20102</v>
      </c>
    </row>
    <row r="1547" spans="1:59" x14ac:dyDescent="0.2">
      <c r="A1547" s="1">
        <v>42618.940972222219</v>
      </c>
      <c r="B1547" t="s">
        <v>1862</v>
      </c>
      <c r="C1547" t="s">
        <v>20103</v>
      </c>
      <c r="D1547" t="str">
        <f>VLOOKUP(deactivate_assem[[#This Row],[Full Name]],assembly_staff_import[],1,0)</f>
        <v>Matthew S Watkins</v>
      </c>
      <c r="M1547" t="s">
        <v>12176</v>
      </c>
      <c r="T1547" t="s">
        <v>20104</v>
      </c>
      <c r="V1547" t="s">
        <v>20105</v>
      </c>
      <c r="AH1547" t="s">
        <v>65</v>
      </c>
      <c r="AI1547" t="s">
        <v>10913</v>
      </c>
      <c r="AL1547" t="s">
        <v>1237</v>
      </c>
      <c r="AY1547" t="s">
        <v>20106</v>
      </c>
      <c r="AZ1547" t="s">
        <v>594</v>
      </c>
      <c r="BA1547" t="s">
        <v>6619</v>
      </c>
      <c r="BB1547" t="s">
        <v>426</v>
      </c>
      <c r="BD1547" t="s">
        <v>72</v>
      </c>
      <c r="BG1547" t="s">
        <v>20107</v>
      </c>
    </row>
    <row r="1548" spans="1:59" x14ac:dyDescent="0.2">
      <c r="A1548" s="1">
        <v>42618.940972222219</v>
      </c>
      <c r="B1548" t="s">
        <v>1862</v>
      </c>
      <c r="C1548" t="s">
        <v>20108</v>
      </c>
      <c r="D1548" t="e">
        <f>VLOOKUP(deactivate_assem[[#This Row],[Full Name]],assembly_staff_import[],1,0)</f>
        <v>#N/A</v>
      </c>
      <c r="L1548" t="s">
        <v>12142</v>
      </c>
      <c r="M1548" t="s">
        <v>14338</v>
      </c>
      <c r="N1548" t="s">
        <v>63</v>
      </c>
      <c r="V1548" t="s">
        <v>14314</v>
      </c>
      <c r="AH1548" t="s">
        <v>65</v>
      </c>
      <c r="AI1548" t="s">
        <v>10913</v>
      </c>
      <c r="AL1548" t="s">
        <v>67</v>
      </c>
      <c r="AY1548" t="s">
        <v>20109</v>
      </c>
      <c r="AZ1548" t="s">
        <v>20110</v>
      </c>
      <c r="BA1548" t="s">
        <v>3904</v>
      </c>
      <c r="BB1548" t="s">
        <v>714</v>
      </c>
      <c r="BD1548" t="s">
        <v>72</v>
      </c>
      <c r="BG1548" t="s">
        <v>20111</v>
      </c>
    </row>
    <row r="1549" spans="1:59" x14ac:dyDescent="0.2">
      <c r="A1549" s="1">
        <v>42618.940972222219</v>
      </c>
      <c r="B1549" t="s">
        <v>1862</v>
      </c>
      <c r="C1549" t="s">
        <v>20112</v>
      </c>
      <c r="D1549" t="e">
        <f>VLOOKUP(deactivate_assem[[#This Row],[Full Name]],assembly_staff_import[],1,0)</f>
        <v>#N/A</v>
      </c>
      <c r="L1549" t="s">
        <v>12087</v>
      </c>
      <c r="M1549" t="s">
        <v>20113</v>
      </c>
      <c r="N1549" t="s">
        <v>63</v>
      </c>
      <c r="V1549" t="s">
        <v>15926</v>
      </c>
      <c r="AH1549" t="s">
        <v>65</v>
      </c>
      <c r="AI1549" t="s">
        <v>10913</v>
      </c>
      <c r="AL1549" t="s">
        <v>67</v>
      </c>
      <c r="AY1549" t="s">
        <v>20114</v>
      </c>
      <c r="AZ1549" t="s">
        <v>20115</v>
      </c>
      <c r="BA1549" t="s">
        <v>20116</v>
      </c>
      <c r="BB1549" t="s">
        <v>11266</v>
      </c>
      <c r="BD1549" t="s">
        <v>72</v>
      </c>
      <c r="BG1549" t="s">
        <v>20117</v>
      </c>
    </row>
    <row r="1550" spans="1:59" x14ac:dyDescent="0.2">
      <c r="A1550" s="1">
        <v>42618.940972222219</v>
      </c>
      <c r="B1550" t="s">
        <v>1862</v>
      </c>
      <c r="C1550" t="s">
        <v>20118</v>
      </c>
      <c r="D1550" t="str">
        <f>VLOOKUP(deactivate_assem[[#This Row],[Full Name]],assembly_staff_import[],1,0)</f>
        <v>Lilli Pioche</v>
      </c>
      <c r="L1550" t="s">
        <v>20119</v>
      </c>
      <c r="M1550" t="s">
        <v>20120</v>
      </c>
      <c r="N1550" t="s">
        <v>63</v>
      </c>
      <c r="T1550" t="s">
        <v>20121</v>
      </c>
      <c r="V1550" t="s">
        <v>20122</v>
      </c>
      <c r="AH1550" t="s">
        <v>65</v>
      </c>
      <c r="AI1550" t="s">
        <v>10913</v>
      </c>
      <c r="AL1550" t="s">
        <v>67</v>
      </c>
      <c r="AY1550" t="s">
        <v>20123</v>
      </c>
      <c r="AZ1550" t="s">
        <v>20124</v>
      </c>
      <c r="BA1550" t="s">
        <v>20125</v>
      </c>
      <c r="BB1550" t="s">
        <v>11249</v>
      </c>
      <c r="BD1550" t="s">
        <v>72</v>
      </c>
      <c r="BG1550" t="s">
        <v>20126</v>
      </c>
    </row>
    <row r="1551" spans="1:59" x14ac:dyDescent="0.2">
      <c r="A1551" s="1">
        <v>42618.940972222219</v>
      </c>
      <c r="B1551" t="s">
        <v>1862</v>
      </c>
      <c r="C1551" t="s">
        <v>20127</v>
      </c>
      <c r="D1551" t="str">
        <f>VLOOKUP(deactivate_assem[[#This Row],[Full Name]],assembly_staff_import[],1,0)</f>
        <v>Erica G Overton</v>
      </c>
      <c r="L1551" t="s">
        <v>12142</v>
      </c>
      <c r="M1551" t="s">
        <v>12143</v>
      </c>
      <c r="N1551" t="s">
        <v>63</v>
      </c>
      <c r="T1551" t="s">
        <v>20128</v>
      </c>
      <c r="V1551" t="s">
        <v>14314</v>
      </c>
      <c r="AH1551" t="s">
        <v>65</v>
      </c>
      <c r="AI1551" t="s">
        <v>10913</v>
      </c>
      <c r="AL1551" t="s">
        <v>67</v>
      </c>
      <c r="AY1551" t="s">
        <v>20129</v>
      </c>
      <c r="AZ1551" t="s">
        <v>20130</v>
      </c>
      <c r="BA1551" t="s">
        <v>20131</v>
      </c>
      <c r="BB1551" t="s">
        <v>12415</v>
      </c>
      <c r="BD1551" t="s">
        <v>72</v>
      </c>
      <c r="BG1551" t="s">
        <v>20132</v>
      </c>
    </row>
    <row r="1552" spans="1:59" x14ac:dyDescent="0.2">
      <c r="A1552" s="1">
        <v>42618.940972222219</v>
      </c>
      <c r="B1552" t="s">
        <v>1862</v>
      </c>
      <c r="C1552" t="s">
        <v>20133</v>
      </c>
      <c r="D1552" t="str">
        <f>VLOOKUP(deactivate_assem[[#This Row],[Full Name]],assembly_staff_import[],1,0)</f>
        <v>Kenneth J Jr Ronk Jr</v>
      </c>
      <c r="M1552" t="s">
        <v>12176</v>
      </c>
      <c r="T1552" t="s">
        <v>20134</v>
      </c>
      <c r="V1552" t="s">
        <v>20135</v>
      </c>
      <c r="AH1552" t="s">
        <v>65</v>
      </c>
      <c r="AI1552" t="s">
        <v>10913</v>
      </c>
      <c r="AL1552" t="s">
        <v>1237</v>
      </c>
      <c r="AY1552" t="s">
        <v>20136</v>
      </c>
      <c r="AZ1552" t="s">
        <v>20137</v>
      </c>
      <c r="BA1552" t="s">
        <v>20138</v>
      </c>
      <c r="BB1552" t="s">
        <v>20139</v>
      </c>
      <c r="BD1552" t="s">
        <v>72</v>
      </c>
      <c r="BG1552" t="s">
        <v>20140</v>
      </c>
    </row>
    <row r="1553" spans="1:59" x14ac:dyDescent="0.2">
      <c r="A1553" s="1">
        <v>42618.940972222219</v>
      </c>
      <c r="B1553" t="s">
        <v>1862</v>
      </c>
      <c r="C1553" t="s">
        <v>20141</v>
      </c>
      <c r="D1553" t="str">
        <f>VLOOKUP(deactivate_assem[[#This Row],[Full Name]],assembly_staff_import[],1,0)</f>
        <v>Diana M Hernandez</v>
      </c>
      <c r="L1553" t="s">
        <v>20119</v>
      </c>
      <c r="M1553" t="s">
        <v>20120</v>
      </c>
      <c r="N1553" t="s">
        <v>168</v>
      </c>
      <c r="T1553" t="s">
        <v>20142</v>
      </c>
      <c r="V1553" t="s">
        <v>20143</v>
      </c>
      <c r="AH1553" t="s">
        <v>65</v>
      </c>
      <c r="AI1553" t="s">
        <v>10913</v>
      </c>
      <c r="AL1553" t="s">
        <v>67</v>
      </c>
      <c r="AY1553" t="s">
        <v>20144</v>
      </c>
      <c r="AZ1553" t="s">
        <v>20145</v>
      </c>
      <c r="BA1553" t="s">
        <v>1010</v>
      </c>
      <c r="BB1553" t="s">
        <v>2948</v>
      </c>
      <c r="BD1553" t="s">
        <v>72</v>
      </c>
      <c r="BG1553" t="s">
        <v>20146</v>
      </c>
    </row>
    <row r="1554" spans="1:59" x14ac:dyDescent="0.2">
      <c r="A1554" s="1">
        <v>42618.940960648149</v>
      </c>
      <c r="B1554" t="s">
        <v>1862</v>
      </c>
      <c r="C1554" t="s">
        <v>20147</v>
      </c>
      <c r="D1554" t="e">
        <f>VLOOKUP(deactivate_assem[[#This Row],[Full Name]],assembly_staff_import[],1,0)</f>
        <v>#N/A</v>
      </c>
      <c r="M1554" t="s">
        <v>12176</v>
      </c>
      <c r="V1554" t="s">
        <v>20135</v>
      </c>
      <c r="AH1554" t="s">
        <v>65</v>
      </c>
      <c r="AI1554" t="s">
        <v>10913</v>
      </c>
      <c r="AL1554" t="s">
        <v>1237</v>
      </c>
      <c r="AY1554" t="s">
        <v>20148</v>
      </c>
      <c r="AZ1554" t="s">
        <v>20149</v>
      </c>
      <c r="BA1554" t="s">
        <v>1419</v>
      </c>
      <c r="BB1554" t="s">
        <v>12048</v>
      </c>
      <c r="BD1554" t="s">
        <v>72</v>
      </c>
      <c r="BG1554" t="s">
        <v>20150</v>
      </c>
    </row>
    <row r="1555" spans="1:59" x14ac:dyDescent="0.2">
      <c r="A1555" s="1">
        <v>42618.940960648149</v>
      </c>
      <c r="B1555" t="s">
        <v>1862</v>
      </c>
      <c r="C1555" t="s">
        <v>20151</v>
      </c>
      <c r="D1555" t="str">
        <f>VLOOKUP(deactivate_assem[[#This Row],[Full Name]],assembly_staff_import[],1,0)</f>
        <v>Gabriel J Hernandez</v>
      </c>
      <c r="L1555" t="s">
        <v>11062</v>
      </c>
      <c r="M1555" t="s">
        <v>11063</v>
      </c>
      <c r="N1555" t="s">
        <v>63</v>
      </c>
      <c r="T1555" t="s">
        <v>20152</v>
      </c>
      <c r="V1555" t="s">
        <v>20153</v>
      </c>
      <c r="AH1555" t="s">
        <v>65</v>
      </c>
      <c r="AI1555" t="s">
        <v>10913</v>
      </c>
      <c r="AL1555" t="s">
        <v>67</v>
      </c>
      <c r="AY1555" t="s">
        <v>20154</v>
      </c>
      <c r="AZ1555" t="s">
        <v>20155</v>
      </c>
      <c r="BA1555" t="s">
        <v>1010</v>
      </c>
      <c r="BB1555" t="s">
        <v>11559</v>
      </c>
      <c r="BD1555" t="s">
        <v>72</v>
      </c>
      <c r="BG1555" t="s">
        <v>20156</v>
      </c>
    </row>
    <row r="1556" spans="1:59" x14ac:dyDescent="0.2">
      <c r="A1556" s="1">
        <v>42618.940960648149</v>
      </c>
      <c r="B1556" t="s">
        <v>1862</v>
      </c>
      <c r="C1556" t="s">
        <v>20157</v>
      </c>
      <c r="D1556" t="str">
        <f>VLOOKUP(deactivate_assem[[#This Row],[Full Name]],assembly_staff_import[],1,0)</f>
        <v>Diana L Abdella</v>
      </c>
      <c r="L1556" t="s">
        <v>12125</v>
      </c>
      <c r="M1556" t="s">
        <v>12126</v>
      </c>
      <c r="N1556" t="s">
        <v>63</v>
      </c>
      <c r="T1556" t="s">
        <v>20158</v>
      </c>
      <c r="V1556" t="s">
        <v>17282</v>
      </c>
      <c r="AH1556" t="s">
        <v>65</v>
      </c>
      <c r="AI1556" t="s">
        <v>10913</v>
      </c>
      <c r="AL1556" t="s">
        <v>67</v>
      </c>
      <c r="AY1556" t="s">
        <v>20159</v>
      </c>
      <c r="AZ1556" t="s">
        <v>20160</v>
      </c>
      <c r="BA1556" t="s">
        <v>20161</v>
      </c>
      <c r="BB1556" t="s">
        <v>13963</v>
      </c>
      <c r="BD1556" t="s">
        <v>72</v>
      </c>
      <c r="BG1556" t="s">
        <v>20162</v>
      </c>
    </row>
    <row r="1557" spans="1:59" x14ac:dyDescent="0.2">
      <c r="A1557" s="1">
        <v>42618.940949074073</v>
      </c>
      <c r="B1557" t="s">
        <v>1862</v>
      </c>
      <c r="C1557" t="s">
        <v>20163</v>
      </c>
      <c r="D1557" t="str">
        <f>VLOOKUP(deactivate_assem[[#This Row],[Full Name]],assembly_staff_import[],1,0)</f>
        <v>Adriele Douglas</v>
      </c>
      <c r="L1557" t="s">
        <v>20119</v>
      </c>
      <c r="M1557" t="s">
        <v>20120</v>
      </c>
      <c r="N1557" t="s">
        <v>168</v>
      </c>
      <c r="T1557" t="s">
        <v>20164</v>
      </c>
      <c r="V1557" t="s">
        <v>20143</v>
      </c>
      <c r="AH1557" t="s">
        <v>65</v>
      </c>
      <c r="AI1557" t="s">
        <v>10913</v>
      </c>
      <c r="AL1557" t="s">
        <v>67</v>
      </c>
      <c r="AM1557" t="s">
        <v>284</v>
      </c>
      <c r="AY1557" t="s">
        <v>20165</v>
      </c>
      <c r="AZ1557" t="s">
        <v>20166</v>
      </c>
      <c r="BA1557" t="s">
        <v>20167</v>
      </c>
      <c r="BB1557" t="s">
        <v>11681</v>
      </c>
      <c r="BD1557" t="s">
        <v>72</v>
      </c>
      <c r="BG1557" t="s">
        <v>20168</v>
      </c>
    </row>
    <row r="1558" spans="1:59" x14ac:dyDescent="0.2">
      <c r="A1558" s="1">
        <v>42618.940949074073</v>
      </c>
      <c r="B1558" t="s">
        <v>1862</v>
      </c>
      <c r="C1558" t="s">
        <v>20169</v>
      </c>
      <c r="D1558" t="e">
        <f>VLOOKUP(deactivate_assem[[#This Row],[Full Name]],assembly_staff_import[],1,0)</f>
        <v>#N/A</v>
      </c>
      <c r="M1558" t="s">
        <v>12176</v>
      </c>
      <c r="V1558" t="s">
        <v>20135</v>
      </c>
      <c r="AH1558" t="s">
        <v>65</v>
      </c>
      <c r="AI1558" t="s">
        <v>10913</v>
      </c>
      <c r="AL1558" t="s">
        <v>1237</v>
      </c>
      <c r="AY1558" t="s">
        <v>20170</v>
      </c>
      <c r="AZ1558" t="s">
        <v>2380</v>
      </c>
      <c r="BA1558" t="s">
        <v>20171</v>
      </c>
      <c r="BB1558" t="s">
        <v>12181</v>
      </c>
      <c r="BD1558" t="s">
        <v>72</v>
      </c>
      <c r="BG1558" t="s">
        <v>20172</v>
      </c>
    </row>
    <row r="1559" spans="1:59" x14ac:dyDescent="0.2">
      <c r="A1559" s="1">
        <v>42618.940949074073</v>
      </c>
      <c r="B1559" t="s">
        <v>1862</v>
      </c>
      <c r="C1559" t="s">
        <v>20173</v>
      </c>
      <c r="D1559" t="str">
        <f>VLOOKUP(deactivate_assem[[#This Row],[Full Name]],assembly_staff_import[],1,0)</f>
        <v>France C Blanco-Bardia</v>
      </c>
      <c r="L1559" t="s">
        <v>11062</v>
      </c>
      <c r="M1559" t="s">
        <v>11063</v>
      </c>
      <c r="N1559" t="s">
        <v>168</v>
      </c>
      <c r="T1559" t="s">
        <v>20174</v>
      </c>
      <c r="V1559" t="s">
        <v>20175</v>
      </c>
      <c r="AH1559" t="s">
        <v>65</v>
      </c>
      <c r="AI1559" t="s">
        <v>10913</v>
      </c>
      <c r="AL1559" t="s">
        <v>67</v>
      </c>
      <c r="AY1559" t="s">
        <v>20176</v>
      </c>
      <c r="AZ1559" t="s">
        <v>20177</v>
      </c>
      <c r="BA1559" t="s">
        <v>20178</v>
      </c>
      <c r="BB1559" t="s">
        <v>11400</v>
      </c>
      <c r="BD1559" t="s">
        <v>72</v>
      </c>
      <c r="BG1559" t="s">
        <v>20179</v>
      </c>
    </row>
    <row r="1560" spans="1:59" x14ac:dyDescent="0.2">
      <c r="A1560" s="1">
        <v>42618.940949074073</v>
      </c>
      <c r="B1560" t="s">
        <v>1862</v>
      </c>
      <c r="C1560" t="s">
        <v>20180</v>
      </c>
      <c r="D1560" t="str">
        <f>VLOOKUP(deactivate_assem[[#This Row],[Full Name]],assembly_staff_import[],1,0)</f>
        <v>Hirian L Barcia</v>
      </c>
      <c r="L1560" t="s">
        <v>20119</v>
      </c>
      <c r="M1560" t="s">
        <v>20120</v>
      </c>
      <c r="N1560" t="s">
        <v>63</v>
      </c>
      <c r="T1560" t="s">
        <v>20181</v>
      </c>
      <c r="V1560" t="s">
        <v>20122</v>
      </c>
      <c r="AH1560" t="s">
        <v>65</v>
      </c>
      <c r="AI1560" t="s">
        <v>10913</v>
      </c>
      <c r="AL1560" t="s">
        <v>67</v>
      </c>
      <c r="AY1560" t="s">
        <v>20182</v>
      </c>
      <c r="AZ1560" t="s">
        <v>20183</v>
      </c>
      <c r="BA1560" t="s">
        <v>20184</v>
      </c>
      <c r="BB1560" t="s">
        <v>906</v>
      </c>
      <c r="BD1560" t="s">
        <v>72</v>
      </c>
      <c r="BG1560" t="s">
        <v>20185</v>
      </c>
    </row>
    <row r="1561" spans="1:59" x14ac:dyDescent="0.2">
      <c r="A1561" s="1">
        <v>42618.940949074073</v>
      </c>
      <c r="B1561" t="s">
        <v>1862</v>
      </c>
      <c r="C1561" t="s">
        <v>20186</v>
      </c>
      <c r="D1561" t="e">
        <f>VLOOKUP(deactivate_assem[[#This Row],[Full Name]],assembly_staff_import[],1,0)</f>
        <v>#N/A</v>
      </c>
      <c r="L1561" t="s">
        <v>12652</v>
      </c>
      <c r="M1561" t="s">
        <v>17395</v>
      </c>
      <c r="N1561" t="s">
        <v>63</v>
      </c>
      <c r="V1561" t="s">
        <v>17396</v>
      </c>
      <c r="AH1561" t="s">
        <v>65</v>
      </c>
      <c r="AI1561" t="s">
        <v>10913</v>
      </c>
      <c r="AL1561" t="s">
        <v>67</v>
      </c>
      <c r="AY1561" t="s">
        <v>20187</v>
      </c>
      <c r="AZ1561" t="s">
        <v>20188</v>
      </c>
      <c r="BA1561" t="s">
        <v>20189</v>
      </c>
      <c r="BB1561" t="s">
        <v>11033</v>
      </c>
      <c r="BD1561" t="s">
        <v>72</v>
      </c>
      <c r="BG1561" t="s">
        <v>20190</v>
      </c>
    </row>
    <row r="1562" spans="1:59" x14ac:dyDescent="0.2">
      <c r="A1562" s="1">
        <v>42618.940949074073</v>
      </c>
      <c r="B1562" t="s">
        <v>1862</v>
      </c>
      <c r="C1562" t="s">
        <v>20191</v>
      </c>
      <c r="D1562" t="str">
        <f>VLOOKUP(deactivate_assem[[#This Row],[Full Name]],assembly_staff_import[],1,0)</f>
        <v>Mary C Nicholson</v>
      </c>
      <c r="L1562" t="s">
        <v>20119</v>
      </c>
      <c r="M1562" t="s">
        <v>20120</v>
      </c>
      <c r="N1562" t="s">
        <v>168</v>
      </c>
      <c r="T1562" t="s">
        <v>20192</v>
      </c>
      <c r="V1562" t="s">
        <v>20143</v>
      </c>
      <c r="AH1562" t="s">
        <v>65</v>
      </c>
      <c r="AI1562" t="s">
        <v>10913</v>
      </c>
      <c r="AL1562" t="s">
        <v>67</v>
      </c>
      <c r="AM1562" t="s">
        <v>68</v>
      </c>
      <c r="AY1562" t="s">
        <v>20193</v>
      </c>
      <c r="AZ1562" t="s">
        <v>7414</v>
      </c>
      <c r="BA1562" t="s">
        <v>20194</v>
      </c>
      <c r="BB1562" t="s">
        <v>236</v>
      </c>
      <c r="BD1562" t="s">
        <v>72</v>
      </c>
      <c r="BG1562" t="s">
        <v>20195</v>
      </c>
    </row>
    <row r="1563" spans="1:59" x14ac:dyDescent="0.2">
      <c r="A1563" s="1">
        <v>42618.940949074073</v>
      </c>
      <c r="B1563" t="s">
        <v>1862</v>
      </c>
      <c r="C1563" t="s">
        <v>20196</v>
      </c>
      <c r="D1563" t="str">
        <f>VLOOKUP(deactivate_assem[[#This Row],[Full Name]],assembly_staff_import[],1,0)</f>
        <v>Kristi M Reynolds</v>
      </c>
      <c r="L1563" t="s">
        <v>11075</v>
      </c>
      <c r="M1563" t="s">
        <v>11076</v>
      </c>
      <c r="N1563" t="s">
        <v>63</v>
      </c>
      <c r="T1563" t="s">
        <v>20197</v>
      </c>
      <c r="V1563" t="s">
        <v>20198</v>
      </c>
      <c r="AH1563" t="s">
        <v>65</v>
      </c>
      <c r="AI1563" t="s">
        <v>10913</v>
      </c>
      <c r="AL1563" t="s">
        <v>67</v>
      </c>
      <c r="AY1563" t="s">
        <v>20199</v>
      </c>
      <c r="AZ1563" t="s">
        <v>20200</v>
      </c>
      <c r="BA1563" t="s">
        <v>20201</v>
      </c>
      <c r="BB1563" t="s">
        <v>236</v>
      </c>
      <c r="BD1563" t="s">
        <v>72</v>
      </c>
      <c r="BG1563" t="s">
        <v>20202</v>
      </c>
    </row>
    <row r="1564" spans="1:59" x14ac:dyDescent="0.2">
      <c r="A1564" s="1">
        <v>42618.940949074073</v>
      </c>
      <c r="B1564" t="s">
        <v>1862</v>
      </c>
      <c r="C1564" t="s">
        <v>20203</v>
      </c>
      <c r="D1564" t="str">
        <f>VLOOKUP(deactivate_assem[[#This Row],[Full Name]],assembly_staff_import[],1,0)</f>
        <v>Mischa B Sogut</v>
      </c>
      <c r="L1564" t="s">
        <v>11403</v>
      </c>
      <c r="M1564" t="s">
        <v>11404</v>
      </c>
      <c r="N1564" t="s">
        <v>168</v>
      </c>
      <c r="T1564" t="s">
        <v>20204</v>
      </c>
      <c r="V1564" t="s">
        <v>14494</v>
      </c>
      <c r="AH1564" t="s">
        <v>65</v>
      </c>
      <c r="AI1564" t="s">
        <v>10913</v>
      </c>
      <c r="AL1564" t="s">
        <v>67</v>
      </c>
      <c r="AY1564" t="s">
        <v>20205</v>
      </c>
      <c r="AZ1564" t="s">
        <v>20206</v>
      </c>
      <c r="BA1564" t="s">
        <v>20207</v>
      </c>
      <c r="BB1564" t="s">
        <v>11681</v>
      </c>
      <c r="BD1564" t="s">
        <v>72</v>
      </c>
      <c r="BG1564" t="s">
        <v>20208</v>
      </c>
    </row>
    <row r="1565" spans="1:59" x14ac:dyDescent="0.2">
      <c r="A1565" s="1">
        <v>42618.940937500003</v>
      </c>
      <c r="B1565" t="s">
        <v>1862</v>
      </c>
      <c r="C1565" t="s">
        <v>20209</v>
      </c>
      <c r="D1565" t="str">
        <f>VLOOKUP(deactivate_assem[[#This Row],[Full Name]],assembly_staff_import[],1,0)</f>
        <v>Anna C Loper</v>
      </c>
      <c r="L1565" t="s">
        <v>12652</v>
      </c>
      <c r="M1565" t="s">
        <v>12653</v>
      </c>
      <c r="N1565" t="s">
        <v>63</v>
      </c>
      <c r="T1565" t="s">
        <v>20210</v>
      </c>
      <c r="V1565" t="s">
        <v>17396</v>
      </c>
      <c r="AH1565" t="s">
        <v>65</v>
      </c>
      <c r="AI1565" t="s">
        <v>10913</v>
      </c>
      <c r="AL1565" t="s">
        <v>67</v>
      </c>
      <c r="AY1565" t="s">
        <v>20211</v>
      </c>
      <c r="AZ1565" t="s">
        <v>14008</v>
      </c>
      <c r="BA1565" t="s">
        <v>20212</v>
      </c>
      <c r="BB1565" t="s">
        <v>11033</v>
      </c>
      <c r="BD1565" t="s">
        <v>72</v>
      </c>
      <c r="BG1565" t="s">
        <v>20213</v>
      </c>
    </row>
    <row r="1566" spans="1:59" x14ac:dyDescent="0.2">
      <c r="A1566" s="1">
        <v>42618.940937500003</v>
      </c>
      <c r="B1566" t="s">
        <v>1862</v>
      </c>
      <c r="C1566" t="s">
        <v>20214</v>
      </c>
      <c r="D1566" t="str">
        <f>VLOOKUP(deactivate_assem[[#This Row],[Full Name]],assembly_staff_import[],1,0)</f>
        <v>Jeffery C Zeplowitz</v>
      </c>
      <c r="M1566" t="s">
        <v>12044</v>
      </c>
      <c r="T1566" t="s">
        <v>20215</v>
      </c>
      <c r="V1566" t="s">
        <v>20216</v>
      </c>
      <c r="AH1566" t="s">
        <v>65</v>
      </c>
      <c r="AI1566" t="s">
        <v>10913</v>
      </c>
      <c r="AL1566" t="s">
        <v>1237</v>
      </c>
      <c r="AY1566" t="s">
        <v>20217</v>
      </c>
      <c r="AZ1566" t="s">
        <v>20218</v>
      </c>
      <c r="BA1566" t="s">
        <v>20219</v>
      </c>
      <c r="BB1566" t="s">
        <v>12048</v>
      </c>
      <c r="BD1566" t="s">
        <v>72</v>
      </c>
      <c r="BG1566" t="s">
        <v>20220</v>
      </c>
    </row>
    <row r="1567" spans="1:59" x14ac:dyDescent="0.2">
      <c r="A1567" s="1">
        <v>42618.940937500003</v>
      </c>
      <c r="B1567" t="s">
        <v>1862</v>
      </c>
      <c r="C1567" t="s">
        <v>20221</v>
      </c>
      <c r="D1567" t="str">
        <f>VLOOKUP(deactivate_assem[[#This Row],[Full Name]],assembly_staff_import[],1,0)</f>
        <v>Tracey Gatling</v>
      </c>
      <c r="L1567" t="s">
        <v>20119</v>
      </c>
      <c r="M1567" t="s">
        <v>20120</v>
      </c>
      <c r="N1567" t="s">
        <v>63</v>
      </c>
      <c r="T1567" t="s">
        <v>20222</v>
      </c>
      <c r="V1567" t="s">
        <v>20122</v>
      </c>
      <c r="AH1567" t="s">
        <v>65</v>
      </c>
      <c r="AI1567" t="s">
        <v>10913</v>
      </c>
      <c r="AL1567" t="s">
        <v>67</v>
      </c>
      <c r="AY1567" t="s">
        <v>20223</v>
      </c>
      <c r="AZ1567" t="s">
        <v>20224</v>
      </c>
      <c r="BA1567" t="s">
        <v>20225</v>
      </c>
      <c r="BB1567" t="s">
        <v>11316</v>
      </c>
      <c r="BD1567" t="s">
        <v>72</v>
      </c>
      <c r="BG1567" t="s">
        <v>20226</v>
      </c>
    </row>
    <row r="1568" spans="1:59" x14ac:dyDescent="0.2">
      <c r="A1568" s="1">
        <v>42618.940937500003</v>
      </c>
      <c r="B1568" t="s">
        <v>1862</v>
      </c>
      <c r="C1568" t="s">
        <v>20227</v>
      </c>
      <c r="D1568" t="str">
        <f>VLOOKUP(deactivate_assem[[#This Row],[Full Name]],assembly_staff_import[],1,0)</f>
        <v>Jennifer L Skoog-Harvey</v>
      </c>
      <c r="L1568" t="s">
        <v>14233</v>
      </c>
      <c r="M1568" t="s">
        <v>14234</v>
      </c>
      <c r="N1568" t="s">
        <v>63</v>
      </c>
      <c r="T1568" t="s">
        <v>20228</v>
      </c>
      <c r="V1568" t="s">
        <v>20229</v>
      </c>
      <c r="AH1568" t="s">
        <v>65</v>
      </c>
      <c r="AI1568" t="s">
        <v>10913</v>
      </c>
      <c r="AL1568" t="s">
        <v>67</v>
      </c>
      <c r="AM1568" t="s">
        <v>68</v>
      </c>
      <c r="AY1568" t="s">
        <v>20230</v>
      </c>
      <c r="AZ1568" t="s">
        <v>1098</v>
      </c>
      <c r="BA1568" t="s">
        <v>20231</v>
      </c>
      <c r="BB1568" t="s">
        <v>236</v>
      </c>
      <c r="BD1568" t="s">
        <v>72</v>
      </c>
      <c r="BG1568" t="s">
        <v>20232</v>
      </c>
    </row>
    <row r="1569" spans="1:59" x14ac:dyDescent="0.2">
      <c r="A1569" s="1">
        <v>42618.940937500003</v>
      </c>
      <c r="B1569" t="s">
        <v>1862</v>
      </c>
      <c r="C1569" t="s">
        <v>20233</v>
      </c>
      <c r="D1569" t="str">
        <f>VLOOKUP(deactivate_assem[[#This Row],[Full Name]],assembly_staff_import[],1,0)</f>
        <v>Wendi B Paster</v>
      </c>
      <c r="L1569" t="s">
        <v>11403</v>
      </c>
      <c r="M1569" t="s">
        <v>11404</v>
      </c>
      <c r="N1569" t="s">
        <v>63</v>
      </c>
      <c r="T1569" t="s">
        <v>20234</v>
      </c>
      <c r="V1569" t="s">
        <v>14460</v>
      </c>
      <c r="AH1569" t="s">
        <v>65</v>
      </c>
      <c r="AI1569" t="s">
        <v>10913</v>
      </c>
      <c r="AL1569" t="s">
        <v>67</v>
      </c>
      <c r="AM1569" t="s">
        <v>68</v>
      </c>
      <c r="AY1569" t="s">
        <v>20235</v>
      </c>
      <c r="AZ1569" t="s">
        <v>20236</v>
      </c>
      <c r="BA1569" t="s">
        <v>20237</v>
      </c>
      <c r="BB1569" t="s">
        <v>236</v>
      </c>
      <c r="BD1569" t="s">
        <v>72</v>
      </c>
      <c r="BG1569" t="s">
        <v>20238</v>
      </c>
    </row>
    <row r="1570" spans="1:59" x14ac:dyDescent="0.2">
      <c r="A1570" s="1">
        <v>42618.940937500003</v>
      </c>
      <c r="B1570" t="s">
        <v>1862</v>
      </c>
      <c r="C1570" t="s">
        <v>20239</v>
      </c>
      <c r="D1570" t="e">
        <f>VLOOKUP(deactivate_assem[[#This Row],[Full Name]],assembly_staff_import[],1,0)</f>
        <v>#N/A</v>
      </c>
      <c r="M1570" t="s">
        <v>10958</v>
      </c>
      <c r="V1570" t="s">
        <v>3154</v>
      </c>
      <c r="AH1570" t="s">
        <v>65</v>
      </c>
      <c r="AI1570" t="s">
        <v>10913</v>
      </c>
      <c r="AL1570" t="s">
        <v>1237</v>
      </c>
      <c r="AY1570" t="s">
        <v>20240</v>
      </c>
      <c r="AZ1570" t="s">
        <v>4844</v>
      </c>
      <c r="BA1570" t="s">
        <v>20241</v>
      </c>
      <c r="BB1570" t="s">
        <v>116</v>
      </c>
      <c r="BD1570" t="s">
        <v>72</v>
      </c>
      <c r="BG1570" t="s">
        <v>20242</v>
      </c>
    </row>
    <row r="1571" spans="1:59" x14ac:dyDescent="0.2">
      <c r="A1571" s="1">
        <v>42618.940937500003</v>
      </c>
      <c r="B1571" t="s">
        <v>1862</v>
      </c>
      <c r="C1571" t="s">
        <v>20243</v>
      </c>
      <c r="D1571" t="str">
        <f>VLOOKUP(deactivate_assem[[#This Row],[Full Name]],assembly_staff_import[],1,0)</f>
        <v>Louise Emanuel</v>
      </c>
      <c r="L1571" t="s">
        <v>20119</v>
      </c>
      <c r="M1571" t="s">
        <v>20120</v>
      </c>
      <c r="N1571" t="s">
        <v>63</v>
      </c>
      <c r="T1571" t="s">
        <v>20244</v>
      </c>
      <c r="V1571" t="s">
        <v>20122</v>
      </c>
      <c r="AH1571" t="s">
        <v>65</v>
      </c>
      <c r="AI1571" t="s">
        <v>10913</v>
      </c>
      <c r="AL1571" t="s">
        <v>67</v>
      </c>
      <c r="AY1571" t="s">
        <v>20245</v>
      </c>
      <c r="AZ1571" t="s">
        <v>20246</v>
      </c>
      <c r="BA1571" t="s">
        <v>20247</v>
      </c>
      <c r="BB1571" t="s">
        <v>426</v>
      </c>
      <c r="BD1571" t="s">
        <v>72</v>
      </c>
      <c r="BG1571" t="s">
        <v>20248</v>
      </c>
    </row>
    <row r="1572" spans="1:59" x14ac:dyDescent="0.2">
      <c r="A1572" s="1">
        <v>42618.940925925926</v>
      </c>
      <c r="B1572" t="s">
        <v>1862</v>
      </c>
      <c r="C1572" t="s">
        <v>20249</v>
      </c>
      <c r="D1572" t="str">
        <f>VLOOKUP(deactivate_assem[[#This Row],[Full Name]],assembly_staff_import[],1,0)</f>
        <v>Cheryl L Redick</v>
      </c>
      <c r="L1572" t="s">
        <v>14233</v>
      </c>
      <c r="M1572" t="s">
        <v>14234</v>
      </c>
      <c r="N1572" t="s">
        <v>168</v>
      </c>
      <c r="T1572" t="s">
        <v>20250</v>
      </c>
      <c r="V1572" t="s">
        <v>20251</v>
      </c>
      <c r="AH1572" t="s">
        <v>65</v>
      </c>
      <c r="AI1572" t="s">
        <v>10913</v>
      </c>
      <c r="AL1572" t="s">
        <v>67</v>
      </c>
      <c r="AY1572" t="s">
        <v>20252</v>
      </c>
      <c r="AZ1572" t="s">
        <v>20253</v>
      </c>
      <c r="BA1572" t="s">
        <v>20254</v>
      </c>
      <c r="BB1572" t="s">
        <v>11249</v>
      </c>
      <c r="BD1572" t="s">
        <v>72</v>
      </c>
      <c r="BG1572" t="s">
        <v>20255</v>
      </c>
    </row>
    <row r="1573" spans="1:59" x14ac:dyDescent="0.2">
      <c r="A1573" s="1">
        <v>42618.940925925926</v>
      </c>
      <c r="B1573" t="s">
        <v>1862</v>
      </c>
      <c r="C1573" t="s">
        <v>20256</v>
      </c>
      <c r="D1573" t="e">
        <f>VLOOKUP(deactivate_assem[[#This Row],[Full Name]],assembly_staff_import[],1,0)</f>
        <v>#N/A</v>
      </c>
      <c r="L1573" t="s">
        <v>11403</v>
      </c>
      <c r="M1573" t="s">
        <v>14517</v>
      </c>
      <c r="N1573" t="s">
        <v>63</v>
      </c>
      <c r="AH1573" t="s">
        <v>65</v>
      </c>
      <c r="AI1573" t="s">
        <v>10913</v>
      </c>
      <c r="AL1573" t="s">
        <v>67</v>
      </c>
      <c r="AY1573" t="s">
        <v>20257</v>
      </c>
      <c r="AZ1573" t="s">
        <v>20258</v>
      </c>
      <c r="BA1573" t="s">
        <v>20259</v>
      </c>
      <c r="BB1573" t="s">
        <v>12284</v>
      </c>
      <c r="BD1573" t="s">
        <v>72</v>
      </c>
      <c r="BG1573" t="s">
        <v>20260</v>
      </c>
    </row>
    <row r="1574" spans="1:59" x14ac:dyDescent="0.2">
      <c r="A1574" s="1">
        <v>42618.940925925926</v>
      </c>
      <c r="B1574" t="s">
        <v>1862</v>
      </c>
      <c r="C1574" t="s">
        <v>20261</v>
      </c>
      <c r="D1574" t="str">
        <f>VLOOKUP(deactivate_assem[[#This Row],[Full Name]],assembly_staff_import[],1,0)</f>
        <v>Kathleen B Rogers</v>
      </c>
      <c r="M1574" t="s">
        <v>13708</v>
      </c>
      <c r="T1574" t="s">
        <v>20262</v>
      </c>
      <c r="V1574" t="s">
        <v>20263</v>
      </c>
      <c r="AH1574" t="s">
        <v>65</v>
      </c>
      <c r="AI1574" t="s">
        <v>10913</v>
      </c>
      <c r="AL1574" t="s">
        <v>1237</v>
      </c>
      <c r="AY1574" t="s">
        <v>20264</v>
      </c>
      <c r="AZ1574" t="s">
        <v>20265</v>
      </c>
      <c r="BA1574" t="s">
        <v>18460</v>
      </c>
      <c r="BB1574" t="s">
        <v>20266</v>
      </c>
      <c r="BD1574" t="s">
        <v>72</v>
      </c>
      <c r="BG1574" t="s">
        <v>20267</v>
      </c>
    </row>
    <row r="1575" spans="1:59" x14ac:dyDescent="0.2">
      <c r="A1575" s="1">
        <v>42618.940925925926</v>
      </c>
      <c r="B1575" t="s">
        <v>1862</v>
      </c>
      <c r="C1575" t="s">
        <v>20268</v>
      </c>
      <c r="D1575" t="e">
        <f>VLOOKUP(deactivate_assem[[#This Row],[Full Name]],assembly_staff_import[],1,0)</f>
        <v>#N/A</v>
      </c>
      <c r="M1575" t="s">
        <v>10958</v>
      </c>
      <c r="V1575" t="s">
        <v>3154</v>
      </c>
      <c r="AH1575" t="s">
        <v>65</v>
      </c>
      <c r="AI1575" t="s">
        <v>10913</v>
      </c>
      <c r="AL1575" t="s">
        <v>1237</v>
      </c>
      <c r="AY1575" t="s">
        <v>20269</v>
      </c>
      <c r="AZ1575" t="s">
        <v>20270</v>
      </c>
      <c r="BA1575" t="s">
        <v>20271</v>
      </c>
      <c r="BB1575" t="s">
        <v>116</v>
      </c>
      <c r="BD1575" t="s">
        <v>72</v>
      </c>
      <c r="BG1575" t="s">
        <v>20272</v>
      </c>
    </row>
    <row r="1576" spans="1:59" x14ac:dyDescent="0.2">
      <c r="A1576" s="1">
        <v>42618.940925925926</v>
      </c>
      <c r="B1576" t="s">
        <v>1862</v>
      </c>
      <c r="C1576" t="s">
        <v>20273</v>
      </c>
      <c r="D1576" t="str">
        <f>VLOOKUP(deactivate_assem[[#This Row],[Full Name]],assembly_staff_import[],1,0)</f>
        <v>Maria N Guzman</v>
      </c>
      <c r="L1576" t="s">
        <v>11403</v>
      </c>
      <c r="M1576" t="s">
        <v>11404</v>
      </c>
      <c r="N1576" t="s">
        <v>63</v>
      </c>
      <c r="T1576" t="s">
        <v>20274</v>
      </c>
      <c r="V1576" t="s">
        <v>7028</v>
      </c>
      <c r="AH1576" t="s">
        <v>65</v>
      </c>
      <c r="AI1576" t="s">
        <v>10913</v>
      </c>
      <c r="AL1576" t="s">
        <v>67</v>
      </c>
      <c r="AY1576" t="s">
        <v>20275</v>
      </c>
      <c r="AZ1576" t="s">
        <v>20276</v>
      </c>
      <c r="BA1576" t="s">
        <v>20277</v>
      </c>
      <c r="BB1576" t="s">
        <v>12627</v>
      </c>
      <c r="BD1576" t="s">
        <v>72</v>
      </c>
      <c r="BG1576" t="s">
        <v>20278</v>
      </c>
    </row>
    <row r="1577" spans="1:59" x14ac:dyDescent="0.2">
      <c r="A1577" s="1">
        <v>42618.940925925926</v>
      </c>
      <c r="B1577" t="s">
        <v>1862</v>
      </c>
      <c r="C1577" t="s">
        <v>20279</v>
      </c>
      <c r="D1577" t="str">
        <f>VLOOKUP(deactivate_assem[[#This Row],[Full Name]],assembly_staff_import[],1,0)</f>
        <v>Jackelynn L Reyes</v>
      </c>
      <c r="L1577" t="s">
        <v>3131</v>
      </c>
      <c r="M1577" t="s">
        <v>11121</v>
      </c>
      <c r="N1577" t="s">
        <v>63</v>
      </c>
      <c r="T1577" t="s">
        <v>20280</v>
      </c>
      <c r="AH1577" t="s">
        <v>65</v>
      </c>
      <c r="AI1577" t="s">
        <v>10913</v>
      </c>
      <c r="AL1577" t="s">
        <v>67</v>
      </c>
      <c r="AY1577" t="s">
        <v>20281</v>
      </c>
      <c r="AZ1577" t="s">
        <v>20282</v>
      </c>
      <c r="BA1577" t="s">
        <v>11875</v>
      </c>
      <c r="BB1577" t="s">
        <v>12627</v>
      </c>
      <c r="BD1577" t="s">
        <v>72</v>
      </c>
      <c r="BG1577" t="s">
        <v>20283</v>
      </c>
    </row>
    <row r="1578" spans="1:59" x14ac:dyDescent="0.2">
      <c r="A1578" s="1">
        <v>42618.94091435185</v>
      </c>
      <c r="B1578" t="s">
        <v>1862</v>
      </c>
      <c r="C1578" t="s">
        <v>20284</v>
      </c>
      <c r="D1578" t="str">
        <f>VLOOKUP(deactivate_assem[[#This Row],[Full Name]],assembly_staff_import[],1,0)</f>
        <v>Brent M Di Novo</v>
      </c>
      <c r="M1578" t="s">
        <v>18807</v>
      </c>
      <c r="T1578" t="s">
        <v>20285</v>
      </c>
      <c r="V1578" t="s">
        <v>19154</v>
      </c>
      <c r="AH1578" t="s">
        <v>65</v>
      </c>
      <c r="AI1578" t="s">
        <v>10913</v>
      </c>
      <c r="AL1578" t="s">
        <v>1237</v>
      </c>
      <c r="AY1578" t="s">
        <v>20286</v>
      </c>
      <c r="AZ1578" t="s">
        <v>20287</v>
      </c>
      <c r="BA1578" t="s">
        <v>20288</v>
      </c>
      <c r="BB1578" t="s">
        <v>20289</v>
      </c>
      <c r="BD1578" t="s">
        <v>72</v>
      </c>
      <c r="BG1578" t="s">
        <v>20290</v>
      </c>
    </row>
    <row r="1579" spans="1:59" x14ac:dyDescent="0.2">
      <c r="A1579" s="1">
        <v>42618.94091435185</v>
      </c>
      <c r="B1579" t="s">
        <v>1862</v>
      </c>
      <c r="C1579" t="s">
        <v>20291</v>
      </c>
      <c r="D1579" t="e">
        <f>VLOOKUP(deactivate_assem[[#This Row],[Full Name]],assembly_staff_import[],1,0)</f>
        <v>#N/A</v>
      </c>
      <c r="M1579" t="s">
        <v>10958</v>
      </c>
      <c r="V1579" t="s">
        <v>3154</v>
      </c>
      <c r="AH1579" t="s">
        <v>65</v>
      </c>
      <c r="AI1579" t="s">
        <v>10913</v>
      </c>
      <c r="AL1579" t="s">
        <v>1237</v>
      </c>
      <c r="AY1579" t="s">
        <v>20292</v>
      </c>
      <c r="AZ1579" t="s">
        <v>16475</v>
      </c>
      <c r="BA1579" t="s">
        <v>20293</v>
      </c>
      <c r="BB1579" t="s">
        <v>116</v>
      </c>
      <c r="BD1579" t="s">
        <v>72</v>
      </c>
      <c r="BG1579" t="s">
        <v>20294</v>
      </c>
    </row>
    <row r="1580" spans="1:59" x14ac:dyDescent="0.2">
      <c r="A1580" s="1">
        <v>42618.94091435185</v>
      </c>
      <c r="B1580" t="s">
        <v>1862</v>
      </c>
      <c r="C1580" t="s">
        <v>20295</v>
      </c>
      <c r="D1580" t="str">
        <f>VLOOKUP(deactivate_assem[[#This Row],[Full Name]],assembly_staff_import[],1,0)</f>
        <v>Emma L Leigh</v>
      </c>
      <c r="M1580" t="s">
        <v>13708</v>
      </c>
      <c r="T1580" t="s">
        <v>20296</v>
      </c>
      <c r="V1580" t="s">
        <v>19945</v>
      </c>
      <c r="AH1580" t="s">
        <v>65</v>
      </c>
      <c r="AI1580" t="s">
        <v>10913</v>
      </c>
      <c r="AL1580" t="s">
        <v>1237</v>
      </c>
      <c r="AY1580" t="s">
        <v>20297</v>
      </c>
      <c r="AZ1580" t="s">
        <v>20298</v>
      </c>
      <c r="BA1580" t="s">
        <v>20299</v>
      </c>
      <c r="BB1580" t="s">
        <v>20300</v>
      </c>
      <c r="BD1580" t="s">
        <v>72</v>
      </c>
      <c r="BG1580" t="s">
        <v>20301</v>
      </c>
    </row>
    <row r="1581" spans="1:59" x14ac:dyDescent="0.2">
      <c r="A1581" s="1">
        <v>42618.94091435185</v>
      </c>
      <c r="B1581" t="s">
        <v>1862</v>
      </c>
      <c r="C1581" t="s">
        <v>20302</v>
      </c>
      <c r="D1581" t="e">
        <f>VLOOKUP(deactivate_assem[[#This Row],[Full Name]],assembly_staff_import[],1,0)</f>
        <v>#N/A</v>
      </c>
      <c r="L1581" t="s">
        <v>11206</v>
      </c>
      <c r="M1581" t="s">
        <v>20303</v>
      </c>
      <c r="N1581" t="s">
        <v>63</v>
      </c>
      <c r="V1581" t="s">
        <v>20304</v>
      </c>
      <c r="AH1581" t="s">
        <v>65</v>
      </c>
      <c r="AI1581" t="s">
        <v>10913</v>
      </c>
      <c r="AL1581" t="s">
        <v>67</v>
      </c>
      <c r="AY1581" t="s">
        <v>20305</v>
      </c>
      <c r="AZ1581" t="s">
        <v>2617</v>
      </c>
      <c r="BA1581" t="s">
        <v>20306</v>
      </c>
      <c r="BB1581" t="s">
        <v>11589</v>
      </c>
      <c r="BD1581" t="s">
        <v>72</v>
      </c>
      <c r="BG1581" t="s">
        <v>20307</v>
      </c>
    </row>
    <row r="1582" spans="1:59" x14ac:dyDescent="0.2">
      <c r="A1582" s="1">
        <v>42618.94091435185</v>
      </c>
      <c r="B1582" t="s">
        <v>1862</v>
      </c>
      <c r="C1582" t="s">
        <v>20308</v>
      </c>
      <c r="D1582" t="e">
        <f>VLOOKUP(deactivate_assem[[#This Row],[Full Name]],assembly_staff_import[],1,0)</f>
        <v>#N/A</v>
      </c>
      <c r="L1582" t="s">
        <v>11403</v>
      </c>
      <c r="M1582" t="s">
        <v>14517</v>
      </c>
      <c r="N1582" t="s">
        <v>63</v>
      </c>
      <c r="V1582" t="s">
        <v>14460</v>
      </c>
      <c r="AH1582" t="s">
        <v>65</v>
      </c>
      <c r="AI1582" t="s">
        <v>10913</v>
      </c>
      <c r="AL1582" t="s">
        <v>67</v>
      </c>
      <c r="AY1582" t="s">
        <v>20309</v>
      </c>
      <c r="AZ1582" t="s">
        <v>20310</v>
      </c>
      <c r="BA1582" t="s">
        <v>20311</v>
      </c>
      <c r="BB1582" t="s">
        <v>11249</v>
      </c>
      <c r="BD1582" t="s">
        <v>72</v>
      </c>
      <c r="BG1582" t="s">
        <v>20312</v>
      </c>
    </row>
    <row r="1583" spans="1:59" x14ac:dyDescent="0.2">
      <c r="A1583" s="1">
        <v>42618.94091435185</v>
      </c>
      <c r="B1583" t="s">
        <v>1862</v>
      </c>
      <c r="C1583" t="s">
        <v>20313</v>
      </c>
      <c r="D1583" t="str">
        <f>VLOOKUP(deactivate_assem[[#This Row],[Full Name]],assembly_staff_import[],1,0)</f>
        <v>Richard A Jr Demassio Jr</v>
      </c>
      <c r="M1583" t="s">
        <v>18807</v>
      </c>
      <c r="T1583" t="s">
        <v>20314</v>
      </c>
      <c r="V1583" t="s">
        <v>18899</v>
      </c>
      <c r="AH1583" t="s">
        <v>65</v>
      </c>
      <c r="AI1583" t="s">
        <v>10913</v>
      </c>
      <c r="AL1583" t="s">
        <v>1237</v>
      </c>
      <c r="AY1583" t="s">
        <v>20315</v>
      </c>
      <c r="AZ1583" t="s">
        <v>20316</v>
      </c>
      <c r="BA1583" t="s">
        <v>20317</v>
      </c>
      <c r="BB1583" t="s">
        <v>19175</v>
      </c>
      <c r="BD1583" t="s">
        <v>72</v>
      </c>
      <c r="BG1583" t="s">
        <v>20318</v>
      </c>
    </row>
    <row r="1584" spans="1:59" x14ac:dyDescent="0.2">
      <c r="A1584" s="1">
        <v>42618.94090277778</v>
      </c>
      <c r="B1584" t="s">
        <v>1862</v>
      </c>
      <c r="C1584" t="s">
        <v>20319</v>
      </c>
      <c r="D1584" t="e">
        <f>VLOOKUP(deactivate_assem[[#This Row],[Full Name]],assembly_staff_import[],1,0)</f>
        <v>#N/A</v>
      </c>
      <c r="M1584" t="s">
        <v>13708</v>
      </c>
      <c r="V1584" t="s">
        <v>19945</v>
      </c>
      <c r="AH1584" t="s">
        <v>65</v>
      </c>
      <c r="AI1584" t="s">
        <v>10913</v>
      </c>
      <c r="AL1584" t="s">
        <v>1237</v>
      </c>
      <c r="AY1584" t="s">
        <v>20320</v>
      </c>
      <c r="AZ1584" t="s">
        <v>20321</v>
      </c>
      <c r="BA1584" t="s">
        <v>20322</v>
      </c>
      <c r="BB1584" t="s">
        <v>20323</v>
      </c>
      <c r="BD1584" t="s">
        <v>72</v>
      </c>
      <c r="BG1584" t="s">
        <v>20324</v>
      </c>
    </row>
    <row r="1585" spans="1:59" x14ac:dyDescent="0.2">
      <c r="A1585" s="1">
        <v>42618.94090277778</v>
      </c>
      <c r="B1585" t="s">
        <v>1862</v>
      </c>
      <c r="C1585" t="s">
        <v>20325</v>
      </c>
      <c r="D1585" t="e">
        <f>VLOOKUP(deactivate_assem[[#This Row],[Full Name]],assembly_staff_import[],1,0)</f>
        <v>#N/A</v>
      </c>
      <c r="M1585" t="s">
        <v>10958</v>
      </c>
      <c r="V1585" t="s">
        <v>3154</v>
      </c>
      <c r="AH1585" t="s">
        <v>65</v>
      </c>
      <c r="AI1585" t="s">
        <v>10913</v>
      </c>
      <c r="AL1585" t="s">
        <v>1237</v>
      </c>
      <c r="AY1585" t="s">
        <v>20326</v>
      </c>
      <c r="AZ1585" t="s">
        <v>20327</v>
      </c>
      <c r="BA1585" t="s">
        <v>20328</v>
      </c>
      <c r="BB1585" t="s">
        <v>116</v>
      </c>
      <c r="BD1585" t="s">
        <v>72</v>
      </c>
      <c r="BG1585" t="s">
        <v>20329</v>
      </c>
    </row>
    <row r="1586" spans="1:59" x14ac:dyDescent="0.2">
      <c r="A1586" s="1">
        <v>42618.94090277778</v>
      </c>
      <c r="B1586" t="s">
        <v>1862</v>
      </c>
      <c r="C1586" t="s">
        <v>20330</v>
      </c>
      <c r="D1586" t="str">
        <f>VLOOKUP(deactivate_assem[[#This Row],[Full Name]],assembly_staff_import[],1,0)</f>
        <v>Helen Dong</v>
      </c>
      <c r="L1586" t="s">
        <v>11403</v>
      </c>
      <c r="M1586" t="s">
        <v>11404</v>
      </c>
      <c r="N1586" t="s">
        <v>168</v>
      </c>
      <c r="T1586" t="s">
        <v>20331</v>
      </c>
      <c r="V1586" t="s">
        <v>14494</v>
      </c>
      <c r="AH1586" t="s">
        <v>65</v>
      </c>
      <c r="AI1586" t="s">
        <v>10913</v>
      </c>
      <c r="AL1586" t="s">
        <v>67</v>
      </c>
      <c r="AY1586" t="s">
        <v>20332</v>
      </c>
      <c r="AZ1586" t="s">
        <v>7750</v>
      </c>
      <c r="BA1586" t="s">
        <v>20333</v>
      </c>
      <c r="BB1586" t="s">
        <v>20334</v>
      </c>
      <c r="BD1586" t="s">
        <v>72</v>
      </c>
      <c r="BG1586" t="s">
        <v>20335</v>
      </c>
    </row>
    <row r="1587" spans="1:59" x14ac:dyDescent="0.2">
      <c r="A1587" s="1">
        <v>42618.94090277778</v>
      </c>
      <c r="B1587" t="s">
        <v>1862</v>
      </c>
      <c r="C1587" t="s">
        <v>20336</v>
      </c>
      <c r="D1587" t="str">
        <f>VLOOKUP(deactivate_assem[[#This Row],[Full Name]],assembly_staff_import[],1,0)</f>
        <v>Aretha M Jones</v>
      </c>
      <c r="M1587" t="s">
        <v>13708</v>
      </c>
      <c r="T1587" t="s">
        <v>15247</v>
      </c>
      <c r="V1587" t="s">
        <v>20337</v>
      </c>
      <c r="AH1587" t="s">
        <v>65</v>
      </c>
      <c r="AI1587" t="s">
        <v>10913</v>
      </c>
      <c r="AL1587" t="s">
        <v>1237</v>
      </c>
      <c r="AY1587" t="s">
        <v>20338</v>
      </c>
      <c r="AZ1587" t="s">
        <v>20339</v>
      </c>
      <c r="BA1587" t="s">
        <v>762</v>
      </c>
      <c r="BB1587" t="s">
        <v>20340</v>
      </c>
      <c r="BD1587" t="s">
        <v>72</v>
      </c>
      <c r="BG1587" t="s">
        <v>20341</v>
      </c>
    </row>
    <row r="1588" spans="1:59" x14ac:dyDescent="0.2">
      <c r="A1588" s="1">
        <v>42618.94090277778</v>
      </c>
      <c r="B1588" t="s">
        <v>1862</v>
      </c>
      <c r="C1588" t="s">
        <v>20342</v>
      </c>
      <c r="D1588" t="e">
        <f>VLOOKUP(deactivate_assem[[#This Row],[Full Name]],assembly_staff_import[],1,0)</f>
        <v>#N/A</v>
      </c>
      <c r="M1588" t="s">
        <v>10958</v>
      </c>
      <c r="V1588" t="s">
        <v>3154</v>
      </c>
      <c r="AH1588" t="s">
        <v>65</v>
      </c>
      <c r="AI1588" t="s">
        <v>10913</v>
      </c>
      <c r="AL1588" t="s">
        <v>1237</v>
      </c>
      <c r="AY1588" t="s">
        <v>20343</v>
      </c>
      <c r="AZ1588" t="s">
        <v>20344</v>
      </c>
      <c r="BA1588" t="s">
        <v>20345</v>
      </c>
      <c r="BB1588" t="s">
        <v>116</v>
      </c>
      <c r="BD1588" t="s">
        <v>72</v>
      </c>
      <c r="BG1588" t="s">
        <v>20346</v>
      </c>
    </row>
    <row r="1589" spans="1:59" x14ac:dyDescent="0.2">
      <c r="A1589" s="1">
        <v>42618.94090277778</v>
      </c>
      <c r="B1589" t="s">
        <v>1862</v>
      </c>
      <c r="C1589" t="s">
        <v>20347</v>
      </c>
      <c r="D1589" t="str">
        <f>VLOOKUP(deactivate_assem[[#This Row],[Full Name]],assembly_staff_import[],1,0)</f>
        <v>Kevin A Deguire</v>
      </c>
      <c r="M1589" t="s">
        <v>18807</v>
      </c>
      <c r="T1589" t="s">
        <v>20348</v>
      </c>
      <c r="V1589" t="s">
        <v>18809</v>
      </c>
      <c r="AH1589" t="s">
        <v>65</v>
      </c>
      <c r="AI1589" t="s">
        <v>10913</v>
      </c>
      <c r="AL1589" t="s">
        <v>1237</v>
      </c>
      <c r="AY1589" t="s">
        <v>20349</v>
      </c>
      <c r="AZ1589" t="s">
        <v>20350</v>
      </c>
      <c r="BA1589" t="s">
        <v>20351</v>
      </c>
      <c r="BB1589" t="s">
        <v>18812</v>
      </c>
      <c r="BD1589" t="s">
        <v>72</v>
      </c>
      <c r="BG1589" t="s">
        <v>20352</v>
      </c>
    </row>
    <row r="1590" spans="1:59" x14ac:dyDescent="0.2">
      <c r="A1590" s="1">
        <v>42618.94090277778</v>
      </c>
      <c r="B1590" t="s">
        <v>1862</v>
      </c>
      <c r="C1590" t="s">
        <v>20353</v>
      </c>
      <c r="D1590" t="str">
        <f>VLOOKUP(deactivate_assem[[#This Row],[Full Name]],assembly_staff_import[],1,0)</f>
        <v>Richard S Conti</v>
      </c>
      <c r="L1590" t="s">
        <v>11403</v>
      </c>
      <c r="M1590" t="s">
        <v>11404</v>
      </c>
      <c r="N1590" t="s">
        <v>168</v>
      </c>
      <c r="T1590" t="s">
        <v>20354</v>
      </c>
      <c r="V1590" t="s">
        <v>14494</v>
      </c>
      <c r="AH1590" t="s">
        <v>65</v>
      </c>
      <c r="AI1590" t="s">
        <v>10913</v>
      </c>
      <c r="AL1590" t="s">
        <v>67</v>
      </c>
      <c r="AY1590" t="s">
        <v>20355</v>
      </c>
      <c r="AZ1590" t="s">
        <v>1456</v>
      </c>
      <c r="BA1590" t="s">
        <v>20356</v>
      </c>
      <c r="BB1590" t="s">
        <v>12475</v>
      </c>
      <c r="BD1590" t="s">
        <v>72</v>
      </c>
      <c r="BG1590" t="s">
        <v>20357</v>
      </c>
    </row>
    <row r="1591" spans="1:59" x14ac:dyDescent="0.2">
      <c r="A1591" s="1">
        <v>42618.940891203703</v>
      </c>
      <c r="B1591" t="s">
        <v>1862</v>
      </c>
      <c r="C1591" t="s">
        <v>20358</v>
      </c>
      <c r="D1591" t="str">
        <f>VLOOKUP(deactivate_assem[[#This Row],[Full Name]],assembly_staff_import[],1,0)</f>
        <v>Richard J Corrado</v>
      </c>
      <c r="M1591" t="s">
        <v>18807</v>
      </c>
      <c r="T1591" t="s">
        <v>20359</v>
      </c>
      <c r="V1591" t="s">
        <v>18899</v>
      </c>
      <c r="AH1591" t="s">
        <v>65</v>
      </c>
      <c r="AI1591" t="s">
        <v>10913</v>
      </c>
      <c r="AL1591" t="s">
        <v>1237</v>
      </c>
      <c r="AY1591" t="s">
        <v>20360</v>
      </c>
      <c r="AZ1591" t="s">
        <v>11613</v>
      </c>
      <c r="BA1591" t="s">
        <v>20361</v>
      </c>
      <c r="BB1591" t="s">
        <v>15291</v>
      </c>
      <c r="BD1591" t="s">
        <v>72</v>
      </c>
      <c r="BG1591" t="s">
        <v>20362</v>
      </c>
    </row>
    <row r="1592" spans="1:59" x14ac:dyDescent="0.2">
      <c r="A1592" s="1">
        <v>42618.940891203703</v>
      </c>
      <c r="B1592" t="s">
        <v>1862</v>
      </c>
      <c r="C1592" t="s">
        <v>20363</v>
      </c>
      <c r="D1592" t="str">
        <f>VLOOKUP(deactivate_assem[[#This Row],[Full Name]],assembly_staff_import[],1,0)</f>
        <v>Robert C Forman</v>
      </c>
      <c r="M1592" t="s">
        <v>13708</v>
      </c>
      <c r="T1592" t="s">
        <v>20364</v>
      </c>
      <c r="V1592" t="s">
        <v>19945</v>
      </c>
      <c r="AH1592" t="s">
        <v>65</v>
      </c>
      <c r="AI1592" t="s">
        <v>10913</v>
      </c>
      <c r="AL1592" t="s">
        <v>1237</v>
      </c>
      <c r="AY1592" t="s">
        <v>20365</v>
      </c>
      <c r="AZ1592" t="s">
        <v>20366</v>
      </c>
      <c r="BA1592" t="s">
        <v>20367</v>
      </c>
      <c r="BB1592" t="s">
        <v>20368</v>
      </c>
      <c r="BD1592" t="s">
        <v>72</v>
      </c>
      <c r="BG1592" t="s">
        <v>20369</v>
      </c>
    </row>
    <row r="1593" spans="1:59" x14ac:dyDescent="0.2">
      <c r="A1593" s="1">
        <v>42618.940891203703</v>
      </c>
      <c r="B1593" t="s">
        <v>1862</v>
      </c>
      <c r="C1593" t="s">
        <v>20370</v>
      </c>
      <c r="D1593" t="str">
        <f>VLOOKUP(deactivate_assem[[#This Row],[Full Name]],assembly_staff_import[],1,0)</f>
        <v>Martin A Algaze</v>
      </c>
      <c r="L1593" t="s">
        <v>11403</v>
      </c>
      <c r="M1593" t="s">
        <v>11404</v>
      </c>
      <c r="N1593" t="s">
        <v>63</v>
      </c>
      <c r="T1593" t="s">
        <v>20371</v>
      </c>
      <c r="V1593" t="s">
        <v>7028</v>
      </c>
      <c r="AH1593" t="s">
        <v>65</v>
      </c>
      <c r="AI1593" t="s">
        <v>10913</v>
      </c>
      <c r="AL1593" t="s">
        <v>67</v>
      </c>
      <c r="AY1593" t="s">
        <v>20372</v>
      </c>
      <c r="AZ1593" t="s">
        <v>20373</v>
      </c>
      <c r="BA1593" t="s">
        <v>20374</v>
      </c>
      <c r="BB1593" t="s">
        <v>13108</v>
      </c>
      <c r="BD1593" t="s">
        <v>72</v>
      </c>
      <c r="BG1593" t="s">
        <v>20375</v>
      </c>
    </row>
    <row r="1594" spans="1:59" x14ac:dyDescent="0.2">
      <c r="A1594" s="1">
        <v>42618.940891203703</v>
      </c>
      <c r="B1594" t="s">
        <v>1862</v>
      </c>
      <c r="C1594" t="s">
        <v>20376</v>
      </c>
      <c r="D1594" t="str">
        <f>VLOOKUP(deactivate_assem[[#This Row],[Full Name]],assembly_staff_import[],1,0)</f>
        <v>Terri A Faulkner</v>
      </c>
      <c r="M1594" t="s">
        <v>13708</v>
      </c>
      <c r="T1594" t="s">
        <v>20377</v>
      </c>
      <c r="V1594" t="s">
        <v>20378</v>
      </c>
      <c r="AH1594" t="s">
        <v>65</v>
      </c>
      <c r="AI1594" t="s">
        <v>10913</v>
      </c>
      <c r="AL1594" t="s">
        <v>1237</v>
      </c>
      <c r="AY1594" t="s">
        <v>20379</v>
      </c>
      <c r="AZ1594" t="s">
        <v>14638</v>
      </c>
      <c r="BA1594" t="s">
        <v>4511</v>
      </c>
      <c r="BB1594" t="s">
        <v>19919</v>
      </c>
      <c r="BD1594" t="s">
        <v>72</v>
      </c>
      <c r="BG1594" t="s">
        <v>20380</v>
      </c>
    </row>
    <row r="1595" spans="1:59" x14ac:dyDescent="0.2">
      <c r="A1595" s="1">
        <v>42618.940891203703</v>
      </c>
      <c r="B1595" t="s">
        <v>1862</v>
      </c>
      <c r="C1595" t="s">
        <v>20381</v>
      </c>
      <c r="D1595" t="str">
        <f>VLOOKUP(deactivate_assem[[#This Row],[Full Name]],assembly_staff_import[],1,0)</f>
        <v>Raymond T Conley</v>
      </c>
      <c r="M1595" t="s">
        <v>18807</v>
      </c>
      <c r="T1595" t="s">
        <v>20382</v>
      </c>
      <c r="V1595" t="s">
        <v>18899</v>
      </c>
      <c r="AH1595" t="s">
        <v>65</v>
      </c>
      <c r="AI1595" t="s">
        <v>10913</v>
      </c>
      <c r="AL1595" t="s">
        <v>1237</v>
      </c>
      <c r="AY1595" t="s">
        <v>20383</v>
      </c>
      <c r="AZ1595" t="s">
        <v>20384</v>
      </c>
      <c r="BA1595" t="s">
        <v>20385</v>
      </c>
      <c r="BB1595" t="s">
        <v>19130</v>
      </c>
      <c r="BD1595" t="s">
        <v>72</v>
      </c>
      <c r="BG1595" t="s">
        <v>20386</v>
      </c>
    </row>
    <row r="1596" spans="1:59" x14ac:dyDescent="0.2">
      <c r="A1596" s="1">
        <v>42618.940879629627</v>
      </c>
      <c r="B1596" t="s">
        <v>1862</v>
      </c>
      <c r="C1596" t="s">
        <v>20387</v>
      </c>
      <c r="D1596" t="str">
        <f>VLOOKUP(deactivate_assem[[#This Row],[Full Name]],assembly_staff_import[],1,0)</f>
        <v>Rebecca M Rasmussen</v>
      </c>
      <c r="L1596" t="s">
        <v>12553</v>
      </c>
      <c r="M1596" t="s">
        <v>12554</v>
      </c>
      <c r="N1596" t="s">
        <v>168</v>
      </c>
      <c r="T1596" t="s">
        <v>20388</v>
      </c>
      <c r="V1596" t="s">
        <v>20389</v>
      </c>
      <c r="AH1596" t="s">
        <v>65</v>
      </c>
      <c r="AI1596" t="s">
        <v>10913</v>
      </c>
      <c r="AL1596" t="s">
        <v>67</v>
      </c>
      <c r="AY1596" t="s">
        <v>20390</v>
      </c>
      <c r="AZ1596" t="s">
        <v>8217</v>
      </c>
      <c r="BA1596" t="s">
        <v>20391</v>
      </c>
      <c r="BB1596" t="s">
        <v>12475</v>
      </c>
      <c r="BD1596" t="s">
        <v>72</v>
      </c>
      <c r="BG1596" t="s">
        <v>20392</v>
      </c>
    </row>
    <row r="1597" spans="1:59" x14ac:dyDescent="0.2">
      <c r="A1597" s="1">
        <v>42618.940879629627</v>
      </c>
      <c r="B1597" t="s">
        <v>1862</v>
      </c>
      <c r="C1597" t="s">
        <v>20393</v>
      </c>
      <c r="D1597" t="str">
        <f>VLOOKUP(deactivate_assem[[#This Row],[Full Name]],assembly_staff_import[],1,0)</f>
        <v>Lemon J Burton</v>
      </c>
      <c r="M1597" t="s">
        <v>18807</v>
      </c>
      <c r="T1597" t="s">
        <v>20394</v>
      </c>
      <c r="V1597" t="s">
        <v>18809</v>
      </c>
      <c r="AH1597" t="s">
        <v>65</v>
      </c>
      <c r="AI1597" t="s">
        <v>10913</v>
      </c>
      <c r="AL1597" t="s">
        <v>1237</v>
      </c>
      <c r="AY1597" t="s">
        <v>20395</v>
      </c>
      <c r="AZ1597" t="s">
        <v>20396</v>
      </c>
      <c r="BA1597" t="s">
        <v>6603</v>
      </c>
      <c r="BB1597" t="s">
        <v>18812</v>
      </c>
      <c r="BD1597" t="s">
        <v>72</v>
      </c>
      <c r="BG1597" t="s">
        <v>20397</v>
      </c>
    </row>
    <row r="1598" spans="1:59" x14ac:dyDescent="0.2">
      <c r="A1598" s="1">
        <v>42618.940868055557</v>
      </c>
      <c r="B1598" t="s">
        <v>1862</v>
      </c>
      <c r="C1598" t="s">
        <v>20398</v>
      </c>
      <c r="D1598" t="str">
        <f>VLOOKUP(deactivate_assem[[#This Row],[Full Name]],assembly_staff_import[],1,0)</f>
        <v>Andrea M Thurber</v>
      </c>
      <c r="M1598" t="s">
        <v>12044</v>
      </c>
      <c r="T1598" t="s">
        <v>20399</v>
      </c>
      <c r="V1598" t="s">
        <v>20216</v>
      </c>
      <c r="AH1598" t="s">
        <v>65</v>
      </c>
      <c r="AI1598" t="s">
        <v>10913</v>
      </c>
      <c r="AL1598" t="s">
        <v>1237</v>
      </c>
      <c r="AY1598" t="s">
        <v>20400</v>
      </c>
      <c r="AZ1598" t="s">
        <v>2678</v>
      </c>
      <c r="BA1598" t="s">
        <v>20401</v>
      </c>
      <c r="BB1598" t="s">
        <v>14407</v>
      </c>
      <c r="BD1598" t="s">
        <v>72</v>
      </c>
      <c r="BG1598" t="s">
        <v>20402</v>
      </c>
    </row>
    <row r="1599" spans="1:59" x14ac:dyDescent="0.2">
      <c r="A1599" s="1">
        <v>42618.940868055557</v>
      </c>
      <c r="B1599" t="s">
        <v>1862</v>
      </c>
      <c r="C1599" t="s">
        <v>20403</v>
      </c>
      <c r="D1599" t="e">
        <f>VLOOKUP(deactivate_assem[[#This Row],[Full Name]],assembly_staff_import[],1,0)</f>
        <v>#N/A</v>
      </c>
      <c r="L1599" t="s">
        <v>12553</v>
      </c>
      <c r="M1599" t="s">
        <v>15015</v>
      </c>
      <c r="N1599" t="s">
        <v>63</v>
      </c>
      <c r="V1599" t="s">
        <v>20404</v>
      </c>
      <c r="AH1599" t="s">
        <v>65</v>
      </c>
      <c r="AI1599" t="s">
        <v>10913</v>
      </c>
      <c r="AL1599" t="s">
        <v>67</v>
      </c>
      <c r="AY1599" t="s">
        <v>20405</v>
      </c>
      <c r="AZ1599" t="s">
        <v>20406</v>
      </c>
      <c r="BA1599" t="s">
        <v>20407</v>
      </c>
      <c r="BB1599" t="s">
        <v>714</v>
      </c>
      <c r="BD1599" t="s">
        <v>72</v>
      </c>
      <c r="BG1599" t="s">
        <v>20408</v>
      </c>
    </row>
    <row r="1600" spans="1:59" x14ac:dyDescent="0.2">
      <c r="A1600" s="1">
        <v>42618.940868055557</v>
      </c>
      <c r="B1600" t="s">
        <v>1862</v>
      </c>
      <c r="C1600" t="s">
        <v>20409</v>
      </c>
      <c r="D1600" t="e">
        <f>VLOOKUP(deactivate_assem[[#This Row],[Full Name]],assembly_staff_import[],1,0)</f>
        <v>#N/A</v>
      </c>
      <c r="M1600" t="s">
        <v>10958</v>
      </c>
      <c r="V1600" t="s">
        <v>3154</v>
      </c>
      <c r="AH1600" t="s">
        <v>65</v>
      </c>
      <c r="AI1600" t="s">
        <v>10913</v>
      </c>
      <c r="AL1600" t="s">
        <v>1237</v>
      </c>
      <c r="AY1600" t="s">
        <v>20410</v>
      </c>
      <c r="AZ1600" t="s">
        <v>20411</v>
      </c>
      <c r="BA1600" t="s">
        <v>20412</v>
      </c>
      <c r="BB1600" t="s">
        <v>116</v>
      </c>
      <c r="BD1600" t="s">
        <v>72</v>
      </c>
      <c r="BG1600" t="s">
        <v>20413</v>
      </c>
    </row>
    <row r="1601" spans="1:59" x14ac:dyDescent="0.2">
      <c r="A1601" s="1">
        <v>42618.940868055557</v>
      </c>
      <c r="B1601" t="s">
        <v>1862</v>
      </c>
      <c r="C1601" t="s">
        <v>20414</v>
      </c>
      <c r="D1601" t="e">
        <f>VLOOKUP(deactivate_assem[[#This Row],[Full Name]],assembly_staff_import[],1,0)</f>
        <v>#N/A</v>
      </c>
      <c r="M1601" t="s">
        <v>12044</v>
      </c>
      <c r="V1601" t="s">
        <v>20216</v>
      </c>
      <c r="AH1601" t="s">
        <v>65</v>
      </c>
      <c r="AI1601" t="s">
        <v>10913</v>
      </c>
      <c r="AL1601" t="s">
        <v>1237</v>
      </c>
      <c r="AY1601" t="s">
        <v>20415</v>
      </c>
      <c r="AZ1601" t="s">
        <v>19744</v>
      </c>
      <c r="BA1601" t="s">
        <v>20416</v>
      </c>
      <c r="BB1601" t="s">
        <v>426</v>
      </c>
      <c r="BD1601" t="s">
        <v>72</v>
      </c>
      <c r="BG1601" t="s">
        <v>20417</v>
      </c>
    </row>
    <row r="1602" spans="1:59" x14ac:dyDescent="0.2">
      <c r="A1602" s="1">
        <v>42618.940868055557</v>
      </c>
      <c r="B1602" t="s">
        <v>1862</v>
      </c>
      <c r="C1602" t="s">
        <v>20418</v>
      </c>
      <c r="D1602" t="e">
        <f>VLOOKUP(deactivate_assem[[#This Row],[Full Name]],assembly_staff_import[],1,0)</f>
        <v>#N/A</v>
      </c>
      <c r="L1602" t="s">
        <v>12553</v>
      </c>
      <c r="M1602" t="s">
        <v>15015</v>
      </c>
      <c r="N1602" t="s">
        <v>63</v>
      </c>
      <c r="V1602" t="s">
        <v>20404</v>
      </c>
      <c r="AH1602" t="s">
        <v>65</v>
      </c>
      <c r="AI1602" t="s">
        <v>10913</v>
      </c>
      <c r="AL1602" t="s">
        <v>67</v>
      </c>
      <c r="AY1602" t="s">
        <v>20419</v>
      </c>
      <c r="AZ1602" t="s">
        <v>1722</v>
      </c>
      <c r="BA1602" t="s">
        <v>20420</v>
      </c>
      <c r="BB1602" t="s">
        <v>12415</v>
      </c>
      <c r="BD1602" t="s">
        <v>72</v>
      </c>
      <c r="BG1602" t="s">
        <v>20421</v>
      </c>
    </row>
    <row r="1603" spans="1:59" x14ac:dyDescent="0.2">
      <c r="A1603" s="1">
        <v>42618.94085648148</v>
      </c>
      <c r="B1603" t="s">
        <v>1862</v>
      </c>
      <c r="C1603" t="s">
        <v>20422</v>
      </c>
      <c r="D1603" t="e">
        <f>VLOOKUP(deactivate_assem[[#This Row],[Full Name]],assembly_staff_import[],1,0)</f>
        <v>#N/A</v>
      </c>
      <c r="M1603" t="s">
        <v>10958</v>
      </c>
      <c r="V1603" t="s">
        <v>20423</v>
      </c>
      <c r="AH1603" t="s">
        <v>65</v>
      </c>
      <c r="AI1603" t="s">
        <v>10913</v>
      </c>
      <c r="AL1603" t="s">
        <v>1237</v>
      </c>
      <c r="AY1603" t="s">
        <v>20424</v>
      </c>
      <c r="AZ1603" t="s">
        <v>20425</v>
      </c>
      <c r="BA1603" t="s">
        <v>13828</v>
      </c>
      <c r="BB1603" t="s">
        <v>116</v>
      </c>
      <c r="BD1603" t="s">
        <v>72</v>
      </c>
      <c r="BG1603" t="s">
        <v>20426</v>
      </c>
    </row>
    <row r="1604" spans="1:59" x14ac:dyDescent="0.2">
      <c r="A1604" s="1">
        <v>42618.94085648148</v>
      </c>
      <c r="B1604" t="s">
        <v>1862</v>
      </c>
      <c r="C1604" t="s">
        <v>20427</v>
      </c>
      <c r="D1604" t="str">
        <f>VLOOKUP(deactivate_assem[[#This Row],[Full Name]],assembly_staff_import[],1,0)</f>
        <v>Scott T Jr Jordan Jr</v>
      </c>
      <c r="M1604" t="s">
        <v>12044</v>
      </c>
      <c r="T1604" t="s">
        <v>20428</v>
      </c>
      <c r="V1604" t="s">
        <v>20216</v>
      </c>
      <c r="AH1604" t="s">
        <v>65</v>
      </c>
      <c r="AI1604" t="s">
        <v>10913</v>
      </c>
      <c r="AL1604" t="s">
        <v>1237</v>
      </c>
      <c r="AY1604" t="s">
        <v>20429</v>
      </c>
      <c r="AZ1604" t="s">
        <v>20430</v>
      </c>
      <c r="BA1604" t="s">
        <v>20431</v>
      </c>
      <c r="BB1604" t="s">
        <v>5183</v>
      </c>
      <c r="BD1604" t="s">
        <v>72</v>
      </c>
      <c r="BG1604" t="s">
        <v>20432</v>
      </c>
    </row>
    <row r="1605" spans="1:59" x14ac:dyDescent="0.2">
      <c r="A1605" s="1">
        <v>42618.94085648148</v>
      </c>
      <c r="B1605" t="s">
        <v>1862</v>
      </c>
      <c r="C1605" t="s">
        <v>20433</v>
      </c>
      <c r="D1605" t="str">
        <f>VLOOKUP(deactivate_assem[[#This Row],[Full Name]],assembly_staff_import[],1,0)</f>
        <v>Tyler E Swartz</v>
      </c>
      <c r="L1605" t="s">
        <v>11206</v>
      </c>
      <c r="M1605" t="s">
        <v>11207</v>
      </c>
      <c r="N1605" t="s">
        <v>63</v>
      </c>
      <c r="T1605" t="s">
        <v>20434</v>
      </c>
      <c r="V1605" t="s">
        <v>3154</v>
      </c>
      <c r="AH1605" t="s">
        <v>65</v>
      </c>
      <c r="AI1605" t="s">
        <v>10913</v>
      </c>
      <c r="AL1605" t="s">
        <v>67</v>
      </c>
      <c r="AY1605" t="s">
        <v>20435</v>
      </c>
      <c r="AZ1605" t="s">
        <v>20436</v>
      </c>
      <c r="BA1605" t="s">
        <v>20437</v>
      </c>
      <c r="BB1605" t="s">
        <v>714</v>
      </c>
      <c r="BD1605" t="s">
        <v>72</v>
      </c>
      <c r="BG1605" t="s">
        <v>20438</v>
      </c>
    </row>
    <row r="1606" spans="1:59" x14ac:dyDescent="0.2">
      <c r="A1606" s="1">
        <v>42618.940844907411</v>
      </c>
      <c r="B1606" t="s">
        <v>1862</v>
      </c>
      <c r="C1606" t="s">
        <v>20439</v>
      </c>
      <c r="D1606" t="str">
        <f>VLOOKUP(deactivate_assem[[#This Row],[Full Name]],assembly_staff_import[],1,0)</f>
        <v>Kristin M Williams</v>
      </c>
      <c r="L1606" t="s">
        <v>10997</v>
      </c>
      <c r="M1606" t="s">
        <v>10998</v>
      </c>
      <c r="N1606" t="s">
        <v>168</v>
      </c>
      <c r="T1606" t="s">
        <v>20440</v>
      </c>
      <c r="V1606" t="s">
        <v>15511</v>
      </c>
      <c r="AH1606" t="s">
        <v>65</v>
      </c>
      <c r="AI1606" t="s">
        <v>10913</v>
      </c>
      <c r="AL1606" t="s">
        <v>67</v>
      </c>
      <c r="AM1606" t="s">
        <v>284</v>
      </c>
      <c r="AY1606" t="s">
        <v>20441</v>
      </c>
      <c r="AZ1606" t="s">
        <v>1302</v>
      </c>
      <c r="BA1606" t="s">
        <v>541</v>
      </c>
      <c r="BB1606" t="s">
        <v>11681</v>
      </c>
      <c r="BD1606" t="s">
        <v>72</v>
      </c>
      <c r="BG1606" t="s">
        <v>20442</v>
      </c>
    </row>
    <row r="1607" spans="1:59" x14ac:dyDescent="0.2">
      <c r="A1607" s="1">
        <v>42618.940844907411</v>
      </c>
      <c r="B1607" t="s">
        <v>1862</v>
      </c>
      <c r="C1607" t="s">
        <v>20443</v>
      </c>
      <c r="D1607" t="str">
        <f>VLOOKUP(deactivate_assem[[#This Row],[Full Name]],assembly_staff_import[],1,0)</f>
        <v>Palmo A Bologna</v>
      </c>
      <c r="L1607" t="s">
        <v>13758</v>
      </c>
      <c r="M1607" t="s">
        <v>13759</v>
      </c>
      <c r="N1607" t="s">
        <v>63</v>
      </c>
      <c r="T1607" t="s">
        <v>20444</v>
      </c>
      <c r="V1607" t="s">
        <v>18669</v>
      </c>
      <c r="AH1607" t="s">
        <v>65</v>
      </c>
      <c r="AI1607" t="s">
        <v>10913</v>
      </c>
      <c r="AL1607" t="s">
        <v>67</v>
      </c>
      <c r="AY1607" t="s">
        <v>20445</v>
      </c>
      <c r="AZ1607" t="s">
        <v>20446</v>
      </c>
      <c r="BA1607" t="s">
        <v>20447</v>
      </c>
      <c r="BB1607" t="s">
        <v>236</v>
      </c>
      <c r="BD1607" t="s">
        <v>72</v>
      </c>
      <c r="BG1607" t="s">
        <v>20448</v>
      </c>
    </row>
    <row r="1608" spans="1:59" x14ac:dyDescent="0.2">
      <c r="A1608" s="1">
        <v>42618.940844907411</v>
      </c>
      <c r="B1608" t="s">
        <v>1862</v>
      </c>
      <c r="C1608" t="s">
        <v>20449</v>
      </c>
      <c r="D1608" t="e">
        <f>VLOOKUP(deactivate_assem[[#This Row],[Full Name]],assembly_staff_import[],1,0)</f>
        <v>#N/A</v>
      </c>
      <c r="M1608" t="s">
        <v>10958</v>
      </c>
      <c r="V1608" t="s">
        <v>3154</v>
      </c>
      <c r="AH1608" t="s">
        <v>65</v>
      </c>
      <c r="AI1608" t="s">
        <v>10913</v>
      </c>
      <c r="AL1608" t="s">
        <v>1237</v>
      </c>
      <c r="AY1608" t="s">
        <v>20450</v>
      </c>
      <c r="AZ1608" t="s">
        <v>20451</v>
      </c>
      <c r="BA1608" t="s">
        <v>20452</v>
      </c>
      <c r="BB1608" t="s">
        <v>116</v>
      </c>
      <c r="BD1608" t="s">
        <v>72</v>
      </c>
      <c r="BG1608" t="s">
        <v>20453</v>
      </c>
    </row>
    <row r="1609" spans="1:59" x14ac:dyDescent="0.2">
      <c r="A1609" s="1">
        <v>42618.940844907411</v>
      </c>
      <c r="B1609" t="s">
        <v>1862</v>
      </c>
      <c r="C1609" t="s">
        <v>20454</v>
      </c>
      <c r="D1609" t="str">
        <f>VLOOKUP(deactivate_assem[[#This Row],[Full Name]],assembly_staff_import[],1,0)</f>
        <v>James B Teese</v>
      </c>
      <c r="M1609" t="s">
        <v>12010</v>
      </c>
      <c r="T1609" t="s">
        <v>20455</v>
      </c>
      <c r="V1609" t="s">
        <v>20456</v>
      </c>
      <c r="AH1609" t="s">
        <v>65</v>
      </c>
      <c r="AI1609" t="s">
        <v>10913</v>
      </c>
      <c r="AL1609" t="s">
        <v>1237</v>
      </c>
      <c r="AY1609" t="s">
        <v>20457</v>
      </c>
      <c r="AZ1609" t="s">
        <v>19315</v>
      </c>
      <c r="BA1609" t="s">
        <v>20458</v>
      </c>
      <c r="BB1609" t="s">
        <v>5183</v>
      </c>
      <c r="BD1609" t="s">
        <v>72</v>
      </c>
      <c r="BG1609" t="s">
        <v>20459</v>
      </c>
    </row>
    <row r="1610" spans="1:59" x14ac:dyDescent="0.2">
      <c r="A1610" s="1">
        <v>42618.940844907411</v>
      </c>
      <c r="B1610" t="s">
        <v>1862</v>
      </c>
      <c r="C1610" t="s">
        <v>20460</v>
      </c>
      <c r="D1610" t="e">
        <f>VLOOKUP(deactivate_assem[[#This Row],[Full Name]],assembly_staff_import[],1,0)</f>
        <v>#N/A</v>
      </c>
      <c r="L1610" t="s">
        <v>11011</v>
      </c>
      <c r="M1610" t="s">
        <v>11012</v>
      </c>
      <c r="N1610" t="s">
        <v>63</v>
      </c>
      <c r="V1610" t="s">
        <v>15241</v>
      </c>
      <c r="AH1610" t="s">
        <v>65</v>
      </c>
      <c r="AI1610" t="s">
        <v>10913</v>
      </c>
      <c r="AL1610" t="s">
        <v>67</v>
      </c>
      <c r="AY1610" t="s">
        <v>20461</v>
      </c>
      <c r="AZ1610" t="s">
        <v>1991</v>
      </c>
      <c r="BA1610" t="s">
        <v>20462</v>
      </c>
      <c r="BB1610" t="s">
        <v>426</v>
      </c>
      <c r="BD1610" t="s">
        <v>72</v>
      </c>
      <c r="BG1610" t="s">
        <v>20463</v>
      </c>
    </row>
    <row r="1611" spans="1:59" x14ac:dyDescent="0.2">
      <c r="A1611" s="1">
        <v>42618.940844907411</v>
      </c>
      <c r="B1611" t="s">
        <v>1862</v>
      </c>
      <c r="C1611" t="s">
        <v>20464</v>
      </c>
      <c r="D1611" t="e">
        <f>VLOOKUP(deactivate_assem[[#This Row],[Full Name]],assembly_staff_import[],1,0)</f>
        <v>#N/A</v>
      </c>
      <c r="M1611" t="s">
        <v>10958</v>
      </c>
      <c r="V1611" t="s">
        <v>3154</v>
      </c>
      <c r="AH1611" t="s">
        <v>65</v>
      </c>
      <c r="AI1611" t="s">
        <v>10913</v>
      </c>
      <c r="AL1611" t="s">
        <v>1237</v>
      </c>
      <c r="AY1611" t="s">
        <v>20465</v>
      </c>
      <c r="AZ1611" t="s">
        <v>20466</v>
      </c>
      <c r="BA1611" t="s">
        <v>20467</v>
      </c>
      <c r="BB1611" t="s">
        <v>116</v>
      </c>
      <c r="BD1611" t="s">
        <v>72</v>
      </c>
      <c r="BG1611" t="s">
        <v>20468</v>
      </c>
    </row>
    <row r="1612" spans="1:59" x14ac:dyDescent="0.2">
      <c r="A1612" s="1">
        <v>42618.940844907411</v>
      </c>
      <c r="B1612" t="s">
        <v>1862</v>
      </c>
      <c r="C1612" t="s">
        <v>20469</v>
      </c>
      <c r="D1612" t="str">
        <f>VLOOKUP(deactivate_assem[[#This Row],[Full Name]],assembly_staff_import[],1,0)</f>
        <v>Gina Palumbo</v>
      </c>
      <c r="M1612" t="s">
        <v>12010</v>
      </c>
      <c r="T1612" t="s">
        <v>20470</v>
      </c>
      <c r="V1612" t="s">
        <v>20456</v>
      </c>
      <c r="AH1612" t="s">
        <v>65</v>
      </c>
      <c r="AI1612" t="s">
        <v>10913</v>
      </c>
      <c r="AL1612" t="s">
        <v>1237</v>
      </c>
      <c r="AY1612" t="s">
        <v>20471</v>
      </c>
      <c r="AZ1612" t="s">
        <v>20472</v>
      </c>
      <c r="BA1612" t="s">
        <v>20473</v>
      </c>
      <c r="BB1612" t="s">
        <v>12181</v>
      </c>
      <c r="BD1612" t="s">
        <v>72</v>
      </c>
      <c r="BG1612" t="s">
        <v>20474</v>
      </c>
    </row>
    <row r="1613" spans="1:59" x14ac:dyDescent="0.2">
      <c r="A1613" s="1">
        <v>42618.940844907411</v>
      </c>
      <c r="B1613" t="s">
        <v>1862</v>
      </c>
      <c r="C1613" t="s">
        <v>20475</v>
      </c>
      <c r="D1613" t="e">
        <f>VLOOKUP(deactivate_assem[[#This Row],[Full Name]],assembly_staff_import[],1,0)</f>
        <v>#N/A</v>
      </c>
      <c r="L1613" t="s">
        <v>11011</v>
      </c>
      <c r="M1613" t="s">
        <v>11012</v>
      </c>
      <c r="N1613" t="s">
        <v>63</v>
      </c>
      <c r="V1613" t="s">
        <v>15241</v>
      </c>
      <c r="AH1613" t="s">
        <v>65</v>
      </c>
      <c r="AI1613" t="s">
        <v>10913</v>
      </c>
      <c r="AL1613" t="s">
        <v>67</v>
      </c>
      <c r="AY1613" t="s">
        <v>20476</v>
      </c>
      <c r="AZ1613" t="s">
        <v>20477</v>
      </c>
      <c r="BA1613" t="s">
        <v>14724</v>
      </c>
      <c r="BB1613" t="s">
        <v>426</v>
      </c>
      <c r="BD1613" t="s">
        <v>72</v>
      </c>
      <c r="BG1613" t="s">
        <v>20478</v>
      </c>
    </row>
    <row r="1614" spans="1:59" x14ac:dyDescent="0.2">
      <c r="A1614" s="1">
        <v>42618.940833333327</v>
      </c>
      <c r="B1614" t="s">
        <v>1862</v>
      </c>
      <c r="C1614" t="s">
        <v>20479</v>
      </c>
      <c r="D1614" t="e">
        <f>VLOOKUP(deactivate_assem[[#This Row],[Full Name]],assembly_staff_import[],1,0)</f>
        <v>#N/A</v>
      </c>
      <c r="M1614" t="s">
        <v>10958</v>
      </c>
      <c r="V1614" t="s">
        <v>20423</v>
      </c>
      <c r="AH1614" t="s">
        <v>65</v>
      </c>
      <c r="AI1614" t="s">
        <v>10913</v>
      </c>
      <c r="AL1614" t="s">
        <v>1237</v>
      </c>
      <c r="AY1614" t="s">
        <v>20480</v>
      </c>
      <c r="AZ1614" t="s">
        <v>20481</v>
      </c>
      <c r="BA1614" t="s">
        <v>20482</v>
      </c>
      <c r="BB1614" t="s">
        <v>116</v>
      </c>
      <c r="BD1614" t="s">
        <v>72</v>
      </c>
      <c r="BG1614" t="s">
        <v>20483</v>
      </c>
    </row>
    <row r="1615" spans="1:59" x14ac:dyDescent="0.2">
      <c r="A1615" s="1">
        <v>42618.940833333327</v>
      </c>
      <c r="B1615" t="s">
        <v>1862</v>
      </c>
      <c r="C1615" t="s">
        <v>20484</v>
      </c>
      <c r="D1615" t="str">
        <f>VLOOKUP(deactivate_assem[[#This Row],[Full Name]],assembly_staff_import[],1,0)</f>
        <v>Victoria M Johnson</v>
      </c>
      <c r="M1615" t="s">
        <v>12010</v>
      </c>
      <c r="T1615" t="s">
        <v>20485</v>
      </c>
      <c r="V1615" t="s">
        <v>20456</v>
      </c>
      <c r="AH1615" t="s">
        <v>65</v>
      </c>
      <c r="AI1615" t="s">
        <v>10913</v>
      </c>
      <c r="AL1615" t="s">
        <v>1237</v>
      </c>
      <c r="AY1615" t="s">
        <v>20486</v>
      </c>
      <c r="AZ1615" t="s">
        <v>20487</v>
      </c>
      <c r="BA1615" t="s">
        <v>855</v>
      </c>
      <c r="BB1615" t="s">
        <v>20488</v>
      </c>
      <c r="BD1615" t="s">
        <v>72</v>
      </c>
      <c r="BG1615" t="s">
        <v>20489</v>
      </c>
    </row>
    <row r="1616" spans="1:59" x14ac:dyDescent="0.2">
      <c r="A1616" s="1">
        <v>42618.940833333327</v>
      </c>
      <c r="B1616" t="s">
        <v>1862</v>
      </c>
      <c r="C1616" t="s">
        <v>20490</v>
      </c>
      <c r="D1616" t="str">
        <f>VLOOKUP(deactivate_assem[[#This Row],[Full Name]],assembly_staff_import[],1,0)</f>
        <v>Carmen I Calderin</v>
      </c>
      <c r="L1616" t="s">
        <v>11011</v>
      </c>
      <c r="M1616" t="s">
        <v>11012</v>
      </c>
      <c r="N1616" t="s">
        <v>63</v>
      </c>
      <c r="T1616" t="s">
        <v>20491</v>
      </c>
      <c r="V1616" t="s">
        <v>15241</v>
      </c>
      <c r="AH1616" t="s">
        <v>65</v>
      </c>
      <c r="AI1616" t="s">
        <v>10913</v>
      </c>
      <c r="AL1616" t="s">
        <v>67</v>
      </c>
      <c r="AY1616" t="s">
        <v>20492</v>
      </c>
      <c r="AZ1616" t="s">
        <v>20493</v>
      </c>
      <c r="BA1616" t="s">
        <v>20494</v>
      </c>
      <c r="BB1616" t="s">
        <v>426</v>
      </c>
      <c r="BD1616" t="s">
        <v>72</v>
      </c>
      <c r="BG1616" t="s">
        <v>20495</v>
      </c>
    </row>
    <row r="1617" spans="1:59" x14ac:dyDescent="0.2">
      <c r="A1617" s="1">
        <v>42618.940833333327</v>
      </c>
      <c r="B1617" t="s">
        <v>1862</v>
      </c>
      <c r="C1617" t="s">
        <v>20496</v>
      </c>
      <c r="D1617" t="str">
        <f>VLOOKUP(deactivate_assem[[#This Row],[Full Name]],assembly_staff_import[],1,0)</f>
        <v>Marilyn Alston</v>
      </c>
      <c r="L1617" t="s">
        <v>20119</v>
      </c>
      <c r="M1617" t="s">
        <v>20120</v>
      </c>
      <c r="N1617" t="s">
        <v>63</v>
      </c>
      <c r="T1617" t="s">
        <v>20497</v>
      </c>
      <c r="V1617" t="s">
        <v>20122</v>
      </c>
      <c r="AH1617" t="s">
        <v>65</v>
      </c>
      <c r="AI1617" t="s">
        <v>10913</v>
      </c>
      <c r="AL1617" t="s">
        <v>67</v>
      </c>
      <c r="AY1617" t="s">
        <v>20498</v>
      </c>
      <c r="AZ1617" t="s">
        <v>20499</v>
      </c>
      <c r="BA1617" t="s">
        <v>11202</v>
      </c>
      <c r="BB1617" t="s">
        <v>906</v>
      </c>
      <c r="BD1617" t="s">
        <v>72</v>
      </c>
      <c r="BG1617" t="s">
        <v>20500</v>
      </c>
    </row>
    <row r="1618" spans="1:59" x14ac:dyDescent="0.2">
      <c r="A1618" s="1">
        <v>42618.940821759257</v>
      </c>
      <c r="B1618" t="s">
        <v>1862</v>
      </c>
      <c r="C1618" t="s">
        <v>20501</v>
      </c>
      <c r="D1618" t="str">
        <f>VLOOKUP(deactivate_assem[[#This Row],[Full Name]],assembly_staff_import[],1,0)</f>
        <v>Shirley C Tranholm</v>
      </c>
      <c r="L1618" t="s">
        <v>11260</v>
      </c>
      <c r="M1618" t="s">
        <v>11580</v>
      </c>
      <c r="N1618" t="s">
        <v>168</v>
      </c>
      <c r="T1618" t="s">
        <v>20502</v>
      </c>
      <c r="V1618" t="s">
        <v>20503</v>
      </c>
      <c r="AH1618" t="s">
        <v>65</v>
      </c>
      <c r="AI1618" t="s">
        <v>10913</v>
      </c>
      <c r="AL1618" t="s">
        <v>1237</v>
      </c>
      <c r="AY1618" t="s">
        <v>20504</v>
      </c>
      <c r="AZ1618" t="s">
        <v>20505</v>
      </c>
      <c r="BA1618" t="s">
        <v>20506</v>
      </c>
      <c r="BB1618" t="s">
        <v>12475</v>
      </c>
      <c r="BD1618" t="s">
        <v>72</v>
      </c>
      <c r="BG1618" t="s">
        <v>20507</v>
      </c>
    </row>
    <row r="1619" spans="1:59" x14ac:dyDescent="0.2">
      <c r="A1619" s="1">
        <v>42618.940821759257</v>
      </c>
      <c r="B1619" t="s">
        <v>1862</v>
      </c>
      <c r="C1619" t="s">
        <v>20508</v>
      </c>
      <c r="D1619" t="str">
        <f>VLOOKUP(deactivate_assem[[#This Row],[Full Name]],assembly_staff_import[],1,0)</f>
        <v>Rosalie J Hanson</v>
      </c>
      <c r="M1619" t="s">
        <v>12010</v>
      </c>
      <c r="T1619" t="s">
        <v>20509</v>
      </c>
      <c r="V1619" t="s">
        <v>20456</v>
      </c>
      <c r="AH1619" t="s">
        <v>65</v>
      </c>
      <c r="AI1619" t="s">
        <v>10913</v>
      </c>
      <c r="AL1619" t="s">
        <v>1237</v>
      </c>
      <c r="AY1619" t="s">
        <v>20510</v>
      </c>
      <c r="AZ1619" t="s">
        <v>20511</v>
      </c>
      <c r="BA1619" t="s">
        <v>20512</v>
      </c>
      <c r="BB1619" t="s">
        <v>12048</v>
      </c>
      <c r="BD1619" t="s">
        <v>72</v>
      </c>
      <c r="BG1619" t="s">
        <v>20513</v>
      </c>
    </row>
    <row r="1620" spans="1:59" x14ac:dyDescent="0.2">
      <c r="A1620" s="1">
        <v>42618.940821759257</v>
      </c>
      <c r="B1620" t="s">
        <v>1862</v>
      </c>
      <c r="C1620" t="s">
        <v>20514</v>
      </c>
      <c r="D1620" t="e">
        <f>VLOOKUP(deactivate_assem[[#This Row],[Full Name]],assembly_staff_import[],1,0)</f>
        <v>#N/A</v>
      </c>
      <c r="L1620" t="s">
        <v>11011</v>
      </c>
      <c r="M1620" t="s">
        <v>11012</v>
      </c>
      <c r="N1620" t="s">
        <v>63</v>
      </c>
      <c r="V1620" t="s">
        <v>15241</v>
      </c>
      <c r="AH1620" t="s">
        <v>65</v>
      </c>
      <c r="AI1620" t="s">
        <v>10913</v>
      </c>
      <c r="AL1620" t="s">
        <v>67</v>
      </c>
      <c r="AY1620" t="s">
        <v>20515</v>
      </c>
      <c r="AZ1620" t="s">
        <v>20516</v>
      </c>
      <c r="BA1620" t="s">
        <v>6721</v>
      </c>
      <c r="BB1620" t="s">
        <v>426</v>
      </c>
      <c r="BD1620" t="s">
        <v>72</v>
      </c>
      <c r="BG1620" t="s">
        <v>20517</v>
      </c>
    </row>
    <row r="1621" spans="1:59" x14ac:dyDescent="0.2">
      <c r="A1621" s="1">
        <v>42618.940821759257</v>
      </c>
      <c r="B1621" t="s">
        <v>1862</v>
      </c>
      <c r="C1621" t="s">
        <v>20518</v>
      </c>
      <c r="D1621" t="e">
        <f>VLOOKUP(deactivate_assem[[#This Row],[Full Name]],assembly_staff_import[],1,0)</f>
        <v>#N/A</v>
      </c>
      <c r="L1621" t="s">
        <v>11075</v>
      </c>
      <c r="M1621" t="s">
        <v>11076</v>
      </c>
      <c r="N1621" t="s">
        <v>63</v>
      </c>
      <c r="V1621" t="s">
        <v>20198</v>
      </c>
      <c r="AH1621" t="s">
        <v>65</v>
      </c>
      <c r="AI1621" t="s">
        <v>10913</v>
      </c>
      <c r="AL1621" t="s">
        <v>67</v>
      </c>
      <c r="AM1621" t="s">
        <v>68</v>
      </c>
      <c r="AY1621" t="s">
        <v>20519</v>
      </c>
      <c r="AZ1621" t="s">
        <v>20520</v>
      </c>
      <c r="BA1621" t="s">
        <v>20521</v>
      </c>
      <c r="BB1621" t="s">
        <v>236</v>
      </c>
      <c r="BD1621" t="s">
        <v>72</v>
      </c>
      <c r="BG1621" t="s">
        <v>20522</v>
      </c>
    </row>
    <row r="1622" spans="1:59" x14ac:dyDescent="0.2">
      <c r="A1622" s="1">
        <v>42618.940821759257</v>
      </c>
      <c r="B1622" t="s">
        <v>1862</v>
      </c>
      <c r="C1622" t="s">
        <v>20523</v>
      </c>
      <c r="D1622" t="str">
        <f>VLOOKUP(deactivate_assem[[#This Row],[Full Name]],assembly_staff_import[],1,0)</f>
        <v>Claude Nelson</v>
      </c>
      <c r="L1622" t="s">
        <v>11260</v>
      </c>
      <c r="M1622" t="s">
        <v>11261</v>
      </c>
      <c r="N1622" t="s">
        <v>168</v>
      </c>
      <c r="T1622" t="s">
        <v>20524</v>
      </c>
      <c r="V1622" t="s">
        <v>19749</v>
      </c>
      <c r="AH1622" t="s">
        <v>65</v>
      </c>
      <c r="AI1622" t="s">
        <v>10913</v>
      </c>
      <c r="AL1622" t="s">
        <v>67</v>
      </c>
      <c r="AY1622" t="s">
        <v>20525</v>
      </c>
      <c r="AZ1622" t="s">
        <v>20526</v>
      </c>
      <c r="BA1622" t="s">
        <v>4033</v>
      </c>
      <c r="BB1622" t="s">
        <v>10971</v>
      </c>
      <c r="BD1622" t="s">
        <v>72</v>
      </c>
      <c r="BG1622" t="s">
        <v>20527</v>
      </c>
    </row>
    <row r="1623" spans="1:59" x14ac:dyDescent="0.2">
      <c r="A1623" s="1">
        <v>42618.940810185188</v>
      </c>
      <c r="B1623" t="s">
        <v>1862</v>
      </c>
      <c r="C1623" t="s">
        <v>20528</v>
      </c>
      <c r="D1623" t="str">
        <f>VLOOKUP(deactivate_assem[[#This Row],[Full Name]],assembly_staff_import[],1,0)</f>
        <v>Frank M Grucci</v>
      </c>
      <c r="M1623" t="s">
        <v>12010</v>
      </c>
      <c r="T1623" t="s">
        <v>20529</v>
      </c>
      <c r="V1623" t="s">
        <v>20456</v>
      </c>
      <c r="AH1623" t="s">
        <v>65</v>
      </c>
      <c r="AI1623" t="s">
        <v>10913</v>
      </c>
      <c r="AL1623" t="s">
        <v>1237</v>
      </c>
      <c r="AY1623" t="s">
        <v>20530</v>
      </c>
      <c r="AZ1623" t="s">
        <v>13221</v>
      </c>
      <c r="BA1623" t="s">
        <v>20531</v>
      </c>
      <c r="BB1623" t="s">
        <v>20532</v>
      </c>
      <c r="BD1623" t="s">
        <v>72</v>
      </c>
      <c r="BG1623" t="s">
        <v>20533</v>
      </c>
    </row>
    <row r="1624" spans="1:59" x14ac:dyDescent="0.2">
      <c r="A1624" s="1">
        <v>42618.940810185188</v>
      </c>
      <c r="B1624" t="s">
        <v>1862</v>
      </c>
      <c r="C1624" t="s">
        <v>20534</v>
      </c>
      <c r="D1624" t="str">
        <f>VLOOKUP(deactivate_assem[[#This Row],[Full Name]],assembly_staff_import[],1,0)</f>
        <v>Allan L Richards</v>
      </c>
      <c r="L1624" t="s">
        <v>14233</v>
      </c>
      <c r="M1624" t="s">
        <v>14234</v>
      </c>
      <c r="N1624" t="s">
        <v>63</v>
      </c>
      <c r="T1624" t="s">
        <v>13994</v>
      </c>
      <c r="V1624" t="s">
        <v>20229</v>
      </c>
      <c r="AH1624" t="s">
        <v>65</v>
      </c>
      <c r="AI1624" t="s">
        <v>10913</v>
      </c>
      <c r="AL1624" t="s">
        <v>67</v>
      </c>
      <c r="AY1624" t="s">
        <v>20535</v>
      </c>
      <c r="AZ1624" t="s">
        <v>20536</v>
      </c>
      <c r="BA1624" t="s">
        <v>13997</v>
      </c>
      <c r="BB1624" t="s">
        <v>11266</v>
      </c>
      <c r="BD1624" t="s">
        <v>72</v>
      </c>
      <c r="BG1624" t="s">
        <v>20537</v>
      </c>
    </row>
    <row r="1625" spans="1:59" x14ac:dyDescent="0.2">
      <c r="A1625" s="1">
        <v>42618.940810185188</v>
      </c>
      <c r="B1625" t="s">
        <v>1862</v>
      </c>
      <c r="C1625" t="s">
        <v>20538</v>
      </c>
      <c r="D1625" t="str">
        <f>VLOOKUP(deactivate_assem[[#This Row],[Full Name]],assembly_staff_import[],1,0)</f>
        <v>Maruf M Alam</v>
      </c>
      <c r="L1625" t="s">
        <v>11011</v>
      </c>
      <c r="M1625" t="s">
        <v>11012</v>
      </c>
      <c r="N1625" t="s">
        <v>63</v>
      </c>
      <c r="T1625" t="s">
        <v>20539</v>
      </c>
      <c r="V1625" t="s">
        <v>15241</v>
      </c>
      <c r="AH1625" t="s">
        <v>65</v>
      </c>
      <c r="AI1625" t="s">
        <v>10913</v>
      </c>
      <c r="AL1625" t="s">
        <v>67</v>
      </c>
      <c r="AY1625" t="s">
        <v>20540</v>
      </c>
      <c r="AZ1625" t="s">
        <v>20541</v>
      </c>
      <c r="BA1625" t="s">
        <v>19980</v>
      </c>
      <c r="BB1625" t="s">
        <v>20542</v>
      </c>
      <c r="BD1625" t="s">
        <v>72</v>
      </c>
      <c r="BG1625" t="s">
        <v>20543</v>
      </c>
    </row>
    <row r="1626" spans="1:59" x14ac:dyDescent="0.2">
      <c r="A1626" s="1">
        <v>42618.940810185188</v>
      </c>
      <c r="B1626" t="s">
        <v>1862</v>
      </c>
      <c r="C1626" t="s">
        <v>20544</v>
      </c>
      <c r="D1626" t="str">
        <f>VLOOKUP(deactivate_assem[[#This Row],[Full Name]],assembly_staff_import[],1,0)</f>
        <v>James A Nasso</v>
      </c>
      <c r="L1626" t="s">
        <v>11206</v>
      </c>
      <c r="M1626" t="s">
        <v>11207</v>
      </c>
      <c r="N1626" t="s">
        <v>63</v>
      </c>
      <c r="T1626" t="s">
        <v>20545</v>
      </c>
      <c r="V1626" t="s">
        <v>20304</v>
      </c>
      <c r="AH1626" t="s">
        <v>65</v>
      </c>
      <c r="AI1626" t="s">
        <v>10913</v>
      </c>
      <c r="AL1626" t="s">
        <v>67</v>
      </c>
      <c r="AY1626" t="s">
        <v>20546</v>
      </c>
      <c r="AZ1626" t="s">
        <v>1355</v>
      </c>
      <c r="BA1626" t="s">
        <v>20547</v>
      </c>
      <c r="BB1626" t="s">
        <v>11972</v>
      </c>
      <c r="BD1626" t="s">
        <v>72</v>
      </c>
      <c r="BG1626" t="s">
        <v>20548</v>
      </c>
    </row>
    <row r="1627" spans="1:59" x14ac:dyDescent="0.2">
      <c r="A1627" s="1">
        <v>42618.940810185188</v>
      </c>
      <c r="B1627" t="s">
        <v>1862</v>
      </c>
      <c r="C1627" t="s">
        <v>20549</v>
      </c>
      <c r="D1627" t="str">
        <f>VLOOKUP(deactivate_assem[[#This Row],[Full Name]],assembly_staff_import[],1,0)</f>
        <v>Richard A Jr Mckoy Jr</v>
      </c>
      <c r="L1627" t="s">
        <v>11260</v>
      </c>
      <c r="M1627" t="s">
        <v>11261</v>
      </c>
      <c r="N1627" t="s">
        <v>168</v>
      </c>
      <c r="T1627" t="s">
        <v>20550</v>
      </c>
      <c r="V1627" t="s">
        <v>19749</v>
      </c>
      <c r="AH1627" t="s">
        <v>65</v>
      </c>
      <c r="AI1627" t="s">
        <v>10913</v>
      </c>
      <c r="AL1627" t="s">
        <v>67</v>
      </c>
      <c r="AY1627" t="s">
        <v>20551</v>
      </c>
      <c r="AZ1627" t="s">
        <v>20316</v>
      </c>
      <c r="BA1627" t="s">
        <v>20552</v>
      </c>
      <c r="BB1627" t="s">
        <v>10971</v>
      </c>
      <c r="BD1627" t="s">
        <v>72</v>
      </c>
      <c r="BG1627" t="s">
        <v>20553</v>
      </c>
    </row>
    <row r="1628" spans="1:59" x14ac:dyDescent="0.2">
      <c r="A1628" s="1">
        <v>42618.940810185188</v>
      </c>
      <c r="B1628" t="s">
        <v>1862</v>
      </c>
      <c r="C1628" t="s">
        <v>20554</v>
      </c>
      <c r="D1628" t="str">
        <f>VLOOKUP(deactivate_assem[[#This Row],[Full Name]],assembly_staff_import[],1,0)</f>
        <v>Valentina A Salamatova</v>
      </c>
      <c r="M1628" t="s">
        <v>11580</v>
      </c>
      <c r="T1628" t="s">
        <v>20555</v>
      </c>
      <c r="V1628" t="s">
        <v>20556</v>
      </c>
      <c r="AH1628" t="s">
        <v>65</v>
      </c>
      <c r="AI1628" t="s">
        <v>10913</v>
      </c>
      <c r="AL1628" t="s">
        <v>1237</v>
      </c>
      <c r="AY1628" t="s">
        <v>20557</v>
      </c>
      <c r="AZ1628" t="s">
        <v>20558</v>
      </c>
      <c r="BA1628" t="s">
        <v>20559</v>
      </c>
      <c r="BB1628" t="s">
        <v>13483</v>
      </c>
      <c r="BD1628" t="s">
        <v>72</v>
      </c>
      <c r="BG1628" t="s">
        <v>20560</v>
      </c>
    </row>
    <row r="1629" spans="1:59" x14ac:dyDescent="0.2">
      <c r="A1629" s="1">
        <v>42618.940798611111</v>
      </c>
      <c r="B1629" t="s">
        <v>1862</v>
      </c>
      <c r="C1629" t="s">
        <v>20561</v>
      </c>
      <c r="D1629" t="str">
        <f>VLOOKUP(deactivate_assem[[#This Row],[Full Name]],assembly_staff_import[],1,0)</f>
        <v>Blair H Davis</v>
      </c>
      <c r="M1629" t="s">
        <v>13708</v>
      </c>
      <c r="T1629" t="s">
        <v>20562</v>
      </c>
      <c r="V1629" t="s">
        <v>19945</v>
      </c>
      <c r="AH1629" t="s">
        <v>65</v>
      </c>
      <c r="AI1629" t="s">
        <v>10913</v>
      </c>
      <c r="AL1629" t="s">
        <v>1237</v>
      </c>
      <c r="AY1629" t="s">
        <v>20563</v>
      </c>
      <c r="AZ1629" t="s">
        <v>20564</v>
      </c>
      <c r="BA1629" t="s">
        <v>1822</v>
      </c>
      <c r="BB1629" t="s">
        <v>20565</v>
      </c>
      <c r="BD1629" t="s">
        <v>72</v>
      </c>
      <c r="BG1629" t="s">
        <v>20566</v>
      </c>
    </row>
    <row r="1630" spans="1:59" x14ac:dyDescent="0.2">
      <c r="A1630" s="1">
        <v>42618.940798611111</v>
      </c>
      <c r="B1630" t="s">
        <v>1862</v>
      </c>
      <c r="C1630" t="s">
        <v>20567</v>
      </c>
      <c r="D1630" t="e">
        <f>VLOOKUP(deactivate_assem[[#This Row],[Full Name]],assembly_staff_import[],1,0)</f>
        <v>#N/A</v>
      </c>
      <c r="L1630" t="s">
        <v>12652</v>
      </c>
      <c r="M1630" t="s">
        <v>17395</v>
      </c>
      <c r="N1630" t="s">
        <v>63</v>
      </c>
      <c r="V1630" t="s">
        <v>17396</v>
      </c>
      <c r="AH1630" t="s">
        <v>65</v>
      </c>
      <c r="AI1630" t="s">
        <v>10913</v>
      </c>
      <c r="AL1630" t="s">
        <v>67</v>
      </c>
      <c r="AY1630" t="s">
        <v>20568</v>
      </c>
      <c r="AZ1630" t="s">
        <v>20569</v>
      </c>
      <c r="BA1630" t="s">
        <v>20570</v>
      </c>
      <c r="BB1630" t="s">
        <v>12964</v>
      </c>
      <c r="BD1630" t="s">
        <v>72</v>
      </c>
      <c r="BG1630" t="s">
        <v>20571</v>
      </c>
    </row>
    <row r="1631" spans="1:59" x14ac:dyDescent="0.2">
      <c r="A1631" s="1">
        <v>42618.940798611111</v>
      </c>
      <c r="B1631" t="s">
        <v>1862</v>
      </c>
      <c r="C1631" t="s">
        <v>20572</v>
      </c>
      <c r="D1631" t="str">
        <f>VLOOKUP(deactivate_assem[[#This Row],[Full Name]],assembly_staff_import[],1,0)</f>
        <v>Norman R Jones</v>
      </c>
      <c r="L1631" t="s">
        <v>11260</v>
      </c>
      <c r="M1631" t="s">
        <v>11261</v>
      </c>
      <c r="N1631" t="s">
        <v>63</v>
      </c>
      <c r="T1631" t="s">
        <v>20573</v>
      </c>
      <c r="V1631" t="s">
        <v>20574</v>
      </c>
      <c r="AH1631" t="s">
        <v>65</v>
      </c>
      <c r="AI1631" t="s">
        <v>10913</v>
      </c>
      <c r="AL1631" t="s">
        <v>67</v>
      </c>
      <c r="AM1631" t="s">
        <v>284</v>
      </c>
      <c r="AY1631" t="s">
        <v>20575</v>
      </c>
      <c r="AZ1631" t="s">
        <v>20576</v>
      </c>
      <c r="BA1631" t="s">
        <v>762</v>
      </c>
      <c r="BB1631" t="s">
        <v>11681</v>
      </c>
      <c r="BD1631" t="s">
        <v>72</v>
      </c>
      <c r="BG1631" t="s">
        <v>20577</v>
      </c>
    </row>
    <row r="1632" spans="1:59" x14ac:dyDescent="0.2">
      <c r="A1632" s="1">
        <v>42618.940798611111</v>
      </c>
      <c r="B1632" t="s">
        <v>1862</v>
      </c>
      <c r="C1632" t="s">
        <v>20578</v>
      </c>
      <c r="D1632" t="e">
        <f>VLOOKUP(deactivate_assem[[#This Row],[Full Name]],assembly_staff_import[],1,0)</f>
        <v>#N/A</v>
      </c>
      <c r="L1632" t="s">
        <v>11206</v>
      </c>
      <c r="M1632" t="s">
        <v>20303</v>
      </c>
      <c r="N1632" t="s">
        <v>63</v>
      </c>
      <c r="V1632" t="s">
        <v>20304</v>
      </c>
      <c r="AH1632" t="s">
        <v>65</v>
      </c>
      <c r="AI1632" t="s">
        <v>10913</v>
      </c>
      <c r="AL1632" t="s">
        <v>67</v>
      </c>
      <c r="AY1632" t="s">
        <v>20579</v>
      </c>
      <c r="AZ1632" t="s">
        <v>20580</v>
      </c>
      <c r="BA1632" t="s">
        <v>20581</v>
      </c>
      <c r="BB1632" t="s">
        <v>12415</v>
      </c>
      <c r="BD1632" t="s">
        <v>72</v>
      </c>
      <c r="BG1632" t="s">
        <v>20582</v>
      </c>
    </row>
    <row r="1633" spans="1:59" x14ac:dyDescent="0.2">
      <c r="A1633" s="1">
        <v>42618.940798611111</v>
      </c>
      <c r="B1633" t="s">
        <v>1862</v>
      </c>
      <c r="C1633" t="s">
        <v>20583</v>
      </c>
      <c r="D1633" t="str">
        <f>VLOOKUP(deactivate_assem[[#This Row],[Full Name]],assembly_staff_import[],1,0)</f>
        <v>Juan Carlos Polanco</v>
      </c>
      <c r="M1633" t="s">
        <v>11580</v>
      </c>
      <c r="T1633" t="s">
        <v>20584</v>
      </c>
      <c r="V1633" t="s">
        <v>20556</v>
      </c>
      <c r="AH1633" t="s">
        <v>65</v>
      </c>
      <c r="AI1633" t="s">
        <v>10913</v>
      </c>
      <c r="AL1633" t="s">
        <v>1237</v>
      </c>
      <c r="AY1633" t="s">
        <v>20585</v>
      </c>
      <c r="AZ1633" t="s">
        <v>20586</v>
      </c>
      <c r="BA1633" t="s">
        <v>20587</v>
      </c>
      <c r="BB1633" t="s">
        <v>5183</v>
      </c>
      <c r="BD1633" t="s">
        <v>72</v>
      </c>
      <c r="BG1633" t="s">
        <v>20588</v>
      </c>
    </row>
    <row r="1634" spans="1:59" x14ac:dyDescent="0.2">
      <c r="A1634" s="1">
        <v>42618.940798611111</v>
      </c>
      <c r="B1634" t="s">
        <v>1862</v>
      </c>
      <c r="C1634" t="s">
        <v>20589</v>
      </c>
      <c r="D1634" t="str">
        <f>VLOOKUP(deactivate_assem[[#This Row],[Full Name]],assembly_staff_import[],1,0)</f>
        <v>Mary-Anne E Dandles</v>
      </c>
      <c r="M1634" t="s">
        <v>13708</v>
      </c>
      <c r="T1634" t="s">
        <v>20590</v>
      </c>
      <c r="V1634" t="s">
        <v>19945</v>
      </c>
      <c r="AH1634" t="s">
        <v>65</v>
      </c>
      <c r="AI1634" t="s">
        <v>10913</v>
      </c>
      <c r="AL1634" t="s">
        <v>1237</v>
      </c>
      <c r="AY1634" t="s">
        <v>20591</v>
      </c>
      <c r="AZ1634" t="s">
        <v>20592</v>
      </c>
      <c r="BA1634" t="s">
        <v>20593</v>
      </c>
      <c r="BB1634" t="s">
        <v>20594</v>
      </c>
      <c r="BD1634" t="s">
        <v>72</v>
      </c>
      <c r="BG1634" t="s">
        <v>20595</v>
      </c>
    </row>
    <row r="1635" spans="1:59" x14ac:dyDescent="0.2">
      <c r="A1635" s="1">
        <v>42618.940798611111</v>
      </c>
      <c r="B1635" t="s">
        <v>1862</v>
      </c>
      <c r="C1635" t="s">
        <v>20596</v>
      </c>
      <c r="D1635" t="e">
        <f>VLOOKUP(deactivate_assem[[#This Row],[Full Name]],assembly_staff_import[],1,0)</f>
        <v>#N/A</v>
      </c>
      <c r="L1635" t="s">
        <v>13447</v>
      </c>
      <c r="M1635" t="s">
        <v>17690</v>
      </c>
      <c r="N1635" t="s">
        <v>63</v>
      </c>
      <c r="V1635" t="s">
        <v>17663</v>
      </c>
      <c r="AH1635" t="s">
        <v>65</v>
      </c>
      <c r="AI1635" t="s">
        <v>10913</v>
      </c>
      <c r="AL1635" t="s">
        <v>67</v>
      </c>
      <c r="AY1635" t="s">
        <v>20597</v>
      </c>
      <c r="AZ1635" t="s">
        <v>20598</v>
      </c>
      <c r="BA1635" t="s">
        <v>20599</v>
      </c>
      <c r="BB1635" t="s">
        <v>10989</v>
      </c>
      <c r="BD1635" t="s">
        <v>72</v>
      </c>
      <c r="BG1635" t="s">
        <v>20600</v>
      </c>
    </row>
    <row r="1636" spans="1:59" x14ac:dyDescent="0.2">
      <c r="A1636" s="1">
        <v>42618.940787037027</v>
      </c>
      <c r="B1636" t="s">
        <v>1862</v>
      </c>
      <c r="C1636" t="s">
        <v>20601</v>
      </c>
      <c r="D1636" t="str">
        <f>VLOOKUP(deactivate_assem[[#This Row],[Full Name]],assembly_staff_import[],1,0)</f>
        <v>Matthew Mirones</v>
      </c>
      <c r="M1636" t="s">
        <v>11580</v>
      </c>
      <c r="T1636" t="s">
        <v>20602</v>
      </c>
      <c r="V1636" t="s">
        <v>20556</v>
      </c>
      <c r="AH1636" t="s">
        <v>65</v>
      </c>
      <c r="AI1636" t="s">
        <v>10913</v>
      </c>
      <c r="AL1636" t="s">
        <v>1237</v>
      </c>
      <c r="AY1636" t="s">
        <v>20603</v>
      </c>
      <c r="AZ1636" t="s">
        <v>7705</v>
      </c>
      <c r="BA1636" t="s">
        <v>20604</v>
      </c>
      <c r="BB1636" t="s">
        <v>11192</v>
      </c>
      <c r="BD1636" t="s">
        <v>72</v>
      </c>
      <c r="BG1636" t="s">
        <v>20605</v>
      </c>
    </row>
    <row r="1637" spans="1:59" x14ac:dyDescent="0.2">
      <c r="A1637" s="1">
        <v>42618.940787037027</v>
      </c>
      <c r="B1637" t="s">
        <v>1862</v>
      </c>
      <c r="C1637" t="s">
        <v>20606</v>
      </c>
      <c r="D1637" t="str">
        <f>VLOOKUP(deactivate_assem[[#This Row],[Full Name]],assembly_staff_import[],1,0)</f>
        <v>Samuel A Friedman</v>
      </c>
      <c r="L1637" t="s">
        <v>11206</v>
      </c>
      <c r="M1637" t="s">
        <v>11207</v>
      </c>
      <c r="N1637" t="s">
        <v>63</v>
      </c>
      <c r="T1637" t="s">
        <v>20607</v>
      </c>
      <c r="V1637" t="s">
        <v>20304</v>
      </c>
      <c r="AH1637" t="s">
        <v>65</v>
      </c>
      <c r="AI1637" t="s">
        <v>10913</v>
      </c>
      <c r="AL1637" t="s">
        <v>67</v>
      </c>
      <c r="AY1637" t="s">
        <v>20608</v>
      </c>
      <c r="AZ1637" t="s">
        <v>11508</v>
      </c>
      <c r="BA1637" t="s">
        <v>11257</v>
      </c>
      <c r="BB1637" t="s">
        <v>11455</v>
      </c>
      <c r="BD1637" t="s">
        <v>72</v>
      </c>
      <c r="BG1637" t="s">
        <v>20609</v>
      </c>
    </row>
    <row r="1638" spans="1:59" x14ac:dyDescent="0.2">
      <c r="A1638" s="1">
        <v>42618.940787037027</v>
      </c>
      <c r="B1638" t="s">
        <v>1862</v>
      </c>
      <c r="C1638" t="s">
        <v>20610</v>
      </c>
      <c r="D1638" t="str">
        <f>VLOOKUP(deactivate_assem[[#This Row],[Full Name]],assembly_staff_import[],1,0)</f>
        <v>Tonya A Curry</v>
      </c>
      <c r="M1638" t="s">
        <v>13708</v>
      </c>
      <c r="T1638" t="s">
        <v>20611</v>
      </c>
      <c r="V1638" t="s">
        <v>19945</v>
      </c>
      <c r="AH1638" t="s">
        <v>65</v>
      </c>
      <c r="AI1638" t="s">
        <v>10913</v>
      </c>
      <c r="AL1638" t="s">
        <v>1237</v>
      </c>
      <c r="AY1638" t="s">
        <v>20612</v>
      </c>
      <c r="AZ1638" t="s">
        <v>20613</v>
      </c>
      <c r="BA1638" t="s">
        <v>20614</v>
      </c>
      <c r="BB1638" t="s">
        <v>19948</v>
      </c>
      <c r="BD1638" t="s">
        <v>72</v>
      </c>
      <c r="BG1638" t="s">
        <v>20615</v>
      </c>
    </row>
    <row r="1639" spans="1:59" x14ac:dyDescent="0.2">
      <c r="A1639" s="1">
        <v>42618.940787037027</v>
      </c>
      <c r="B1639" t="s">
        <v>1862</v>
      </c>
      <c r="C1639" t="s">
        <v>20616</v>
      </c>
      <c r="D1639" t="str">
        <f>VLOOKUP(deactivate_assem[[#This Row],[Full Name]],assembly_staff_import[],1,0)</f>
        <v>Aridia Espinal</v>
      </c>
      <c r="L1639" t="s">
        <v>13447</v>
      </c>
      <c r="M1639" t="s">
        <v>13448</v>
      </c>
      <c r="N1639" t="s">
        <v>63</v>
      </c>
      <c r="T1639" t="s">
        <v>20617</v>
      </c>
      <c r="V1639" t="s">
        <v>17663</v>
      </c>
      <c r="AH1639" t="s">
        <v>65</v>
      </c>
      <c r="AI1639" t="s">
        <v>10913</v>
      </c>
      <c r="AL1639" t="s">
        <v>67</v>
      </c>
      <c r="AY1639" t="s">
        <v>20618</v>
      </c>
      <c r="AZ1639" t="s">
        <v>20619</v>
      </c>
      <c r="BA1639" t="s">
        <v>8387</v>
      </c>
      <c r="BB1639" t="s">
        <v>12999</v>
      </c>
      <c r="BD1639" t="s">
        <v>72</v>
      </c>
      <c r="BG1639" t="s">
        <v>20620</v>
      </c>
    </row>
    <row r="1640" spans="1:59" x14ac:dyDescent="0.2">
      <c r="A1640" s="1">
        <v>42618.940787037027</v>
      </c>
      <c r="B1640" t="s">
        <v>1862</v>
      </c>
      <c r="C1640" t="s">
        <v>20621</v>
      </c>
      <c r="D1640" t="str">
        <f>VLOOKUP(deactivate_assem[[#This Row],[Full Name]],assembly_staff_import[],1,0)</f>
        <v>Laura A Martino</v>
      </c>
      <c r="L1640" t="s">
        <v>20622</v>
      </c>
      <c r="M1640" t="s">
        <v>20623</v>
      </c>
      <c r="N1640" t="s">
        <v>63</v>
      </c>
      <c r="T1640" t="s">
        <v>20624</v>
      </c>
      <c r="V1640" t="s">
        <v>20625</v>
      </c>
      <c r="AH1640" t="s">
        <v>65</v>
      </c>
      <c r="AI1640" t="s">
        <v>10913</v>
      </c>
      <c r="AL1640" t="s">
        <v>67</v>
      </c>
      <c r="AY1640" t="s">
        <v>20626</v>
      </c>
      <c r="AZ1640" t="s">
        <v>2202</v>
      </c>
      <c r="BA1640" t="s">
        <v>2473</v>
      </c>
      <c r="BB1640" t="s">
        <v>20542</v>
      </c>
      <c r="BD1640" t="s">
        <v>72</v>
      </c>
      <c r="BG1640" t="s">
        <v>20627</v>
      </c>
    </row>
    <row r="1641" spans="1:59" x14ac:dyDescent="0.2">
      <c r="A1641" s="1">
        <v>42618.940787037027</v>
      </c>
      <c r="B1641" t="s">
        <v>1862</v>
      </c>
      <c r="C1641" t="s">
        <v>20628</v>
      </c>
      <c r="D1641" t="str">
        <f>VLOOKUP(deactivate_assem[[#This Row],[Full Name]],assembly_staff_import[],1,0)</f>
        <v>Barry Zeplowitz</v>
      </c>
      <c r="M1641" t="s">
        <v>13007</v>
      </c>
      <c r="T1641" t="s">
        <v>20629</v>
      </c>
      <c r="V1641" t="s">
        <v>20216</v>
      </c>
      <c r="AH1641" t="s">
        <v>65</v>
      </c>
      <c r="AI1641" t="s">
        <v>10913</v>
      </c>
      <c r="AL1641" t="s">
        <v>1237</v>
      </c>
      <c r="AY1641" t="s">
        <v>20630</v>
      </c>
      <c r="AZ1641" t="s">
        <v>8270</v>
      </c>
      <c r="BA1641" t="s">
        <v>20219</v>
      </c>
      <c r="BB1641" t="s">
        <v>10971</v>
      </c>
      <c r="BD1641" t="s">
        <v>72</v>
      </c>
      <c r="BG1641" t="s">
        <v>20631</v>
      </c>
    </row>
    <row r="1642" spans="1:59" x14ac:dyDescent="0.2">
      <c r="A1642" s="1">
        <v>42618.940787037027</v>
      </c>
      <c r="B1642" t="s">
        <v>1862</v>
      </c>
      <c r="C1642" t="s">
        <v>20632</v>
      </c>
      <c r="D1642" t="str">
        <f>VLOOKUP(deactivate_assem[[#This Row],[Full Name]],assembly_staff_import[],1,0)</f>
        <v>Carrie E Baldwin</v>
      </c>
      <c r="M1642" t="s">
        <v>13708</v>
      </c>
      <c r="T1642" t="s">
        <v>20633</v>
      </c>
      <c r="V1642" t="s">
        <v>20634</v>
      </c>
      <c r="AH1642" t="s">
        <v>65</v>
      </c>
      <c r="AI1642" t="s">
        <v>10913</v>
      </c>
      <c r="AL1642" t="s">
        <v>1237</v>
      </c>
      <c r="AY1642" t="s">
        <v>20635</v>
      </c>
      <c r="AZ1642" t="s">
        <v>20636</v>
      </c>
      <c r="BA1642" t="s">
        <v>3945</v>
      </c>
      <c r="BB1642" t="s">
        <v>20637</v>
      </c>
      <c r="BD1642" t="s">
        <v>72</v>
      </c>
      <c r="BG1642" t="s">
        <v>20638</v>
      </c>
    </row>
    <row r="1643" spans="1:59" x14ac:dyDescent="0.2">
      <c r="A1643" s="1">
        <v>42618.940775462957</v>
      </c>
      <c r="B1643" t="s">
        <v>1862</v>
      </c>
      <c r="C1643" t="s">
        <v>20639</v>
      </c>
      <c r="D1643" t="e">
        <f>VLOOKUP(deactivate_assem[[#This Row],[Full Name]],assembly_staff_import[],1,0)</f>
        <v>#N/A</v>
      </c>
      <c r="M1643" t="s">
        <v>10958</v>
      </c>
      <c r="V1643" t="s">
        <v>3154</v>
      </c>
      <c r="AH1643" t="s">
        <v>65</v>
      </c>
      <c r="AI1643" t="s">
        <v>10913</v>
      </c>
      <c r="AL1643" t="s">
        <v>1237</v>
      </c>
      <c r="AY1643" t="s">
        <v>20640</v>
      </c>
      <c r="AZ1643" t="s">
        <v>20641</v>
      </c>
      <c r="BA1643" t="s">
        <v>20642</v>
      </c>
      <c r="BB1643" t="s">
        <v>116</v>
      </c>
      <c r="BD1643" t="s">
        <v>72</v>
      </c>
      <c r="BG1643" t="s">
        <v>20643</v>
      </c>
    </row>
    <row r="1644" spans="1:59" x14ac:dyDescent="0.2">
      <c r="A1644" s="1">
        <v>42618.940775462957</v>
      </c>
      <c r="B1644" t="s">
        <v>1862</v>
      </c>
      <c r="C1644" t="s">
        <v>20644</v>
      </c>
      <c r="D1644" t="e">
        <f>VLOOKUP(deactivate_assem[[#This Row],[Full Name]],assembly_staff_import[],1,0)</f>
        <v>#N/A</v>
      </c>
      <c r="M1644" t="s">
        <v>12678</v>
      </c>
      <c r="V1644" t="s">
        <v>20645</v>
      </c>
      <c r="AH1644" t="s">
        <v>65</v>
      </c>
      <c r="AI1644" t="s">
        <v>10913</v>
      </c>
      <c r="AL1644" t="s">
        <v>1237</v>
      </c>
      <c r="AY1644" t="s">
        <v>20646</v>
      </c>
      <c r="AZ1644" t="s">
        <v>20647</v>
      </c>
      <c r="BA1644" t="s">
        <v>20648</v>
      </c>
      <c r="BB1644" t="s">
        <v>11615</v>
      </c>
      <c r="BD1644" t="s">
        <v>72</v>
      </c>
      <c r="BG1644" t="s">
        <v>20649</v>
      </c>
    </row>
    <row r="1645" spans="1:59" x14ac:dyDescent="0.2">
      <c r="A1645" s="1">
        <v>42618.940775462957</v>
      </c>
      <c r="B1645" t="s">
        <v>1862</v>
      </c>
      <c r="C1645" t="s">
        <v>20650</v>
      </c>
      <c r="D1645" t="str">
        <f>VLOOKUP(deactivate_assem[[#This Row],[Full Name]],assembly_staff_import[],1,0)</f>
        <v>Theodore J Jr. Kopczynski Jr</v>
      </c>
      <c r="L1645" t="s">
        <v>11889</v>
      </c>
      <c r="M1645" t="s">
        <v>11890</v>
      </c>
      <c r="N1645" t="s">
        <v>63</v>
      </c>
      <c r="T1645" t="s">
        <v>20651</v>
      </c>
      <c r="V1645" t="s">
        <v>16139</v>
      </c>
      <c r="AH1645" t="s">
        <v>65</v>
      </c>
      <c r="AI1645" t="s">
        <v>10913</v>
      </c>
      <c r="AL1645" t="s">
        <v>67</v>
      </c>
      <c r="AY1645" t="s">
        <v>20652</v>
      </c>
      <c r="AZ1645" t="s">
        <v>20653</v>
      </c>
      <c r="BA1645" t="s">
        <v>20654</v>
      </c>
      <c r="BB1645" t="s">
        <v>714</v>
      </c>
      <c r="BD1645" t="s">
        <v>72</v>
      </c>
      <c r="BG1645" t="s">
        <v>20655</v>
      </c>
    </row>
    <row r="1646" spans="1:59" x14ac:dyDescent="0.2">
      <c r="A1646" s="1">
        <v>42618.940775462957</v>
      </c>
      <c r="B1646" t="s">
        <v>1862</v>
      </c>
      <c r="C1646" t="s">
        <v>20656</v>
      </c>
      <c r="D1646" t="str">
        <f>VLOOKUP(deactivate_assem[[#This Row],[Full Name]],assembly_staff_import[],1,0)</f>
        <v>Heidi A Verhagen</v>
      </c>
      <c r="M1646" t="s">
        <v>13007</v>
      </c>
      <c r="T1646" t="s">
        <v>20657</v>
      </c>
      <c r="V1646" t="s">
        <v>20658</v>
      </c>
      <c r="AH1646" t="s">
        <v>65</v>
      </c>
      <c r="AI1646" t="s">
        <v>10913</v>
      </c>
      <c r="AL1646" t="s">
        <v>1237</v>
      </c>
      <c r="AY1646" t="s">
        <v>20659</v>
      </c>
      <c r="AZ1646" t="s">
        <v>20660</v>
      </c>
      <c r="BA1646" t="s">
        <v>20661</v>
      </c>
      <c r="BB1646" t="s">
        <v>15757</v>
      </c>
      <c r="BD1646" t="s">
        <v>72</v>
      </c>
      <c r="BG1646" t="s">
        <v>20662</v>
      </c>
    </row>
    <row r="1647" spans="1:59" x14ac:dyDescent="0.2">
      <c r="A1647" s="1">
        <v>42618.940775462957</v>
      </c>
      <c r="B1647" t="s">
        <v>1862</v>
      </c>
      <c r="C1647" t="s">
        <v>20663</v>
      </c>
      <c r="D1647" t="e">
        <f>VLOOKUP(deactivate_assem[[#This Row],[Full Name]],assembly_staff_import[],1,0)</f>
        <v>#N/A</v>
      </c>
      <c r="L1647" t="s">
        <v>19415</v>
      </c>
      <c r="M1647" t="s">
        <v>20664</v>
      </c>
      <c r="N1647" t="s">
        <v>168</v>
      </c>
      <c r="V1647" t="s">
        <v>20665</v>
      </c>
      <c r="AH1647" t="s">
        <v>65</v>
      </c>
      <c r="AI1647" t="s">
        <v>10913</v>
      </c>
      <c r="AL1647" t="s">
        <v>67</v>
      </c>
      <c r="AM1647" t="s">
        <v>284</v>
      </c>
      <c r="AY1647" t="s">
        <v>20666</v>
      </c>
      <c r="AZ1647" t="s">
        <v>20667</v>
      </c>
      <c r="BA1647" t="s">
        <v>20668</v>
      </c>
      <c r="BB1647" t="s">
        <v>11681</v>
      </c>
      <c r="BD1647" t="s">
        <v>72</v>
      </c>
      <c r="BG1647" t="s">
        <v>20669</v>
      </c>
    </row>
    <row r="1648" spans="1:59" x14ac:dyDescent="0.2">
      <c r="A1648" s="1">
        <v>42618.940763888888</v>
      </c>
      <c r="B1648" t="s">
        <v>1862</v>
      </c>
      <c r="C1648" t="s">
        <v>20670</v>
      </c>
      <c r="D1648" t="e">
        <f>VLOOKUP(deactivate_assem[[#This Row],[Full Name]],assembly_staff_import[],1,0)</f>
        <v>#N/A</v>
      </c>
      <c r="L1648" t="s">
        <v>11464</v>
      </c>
      <c r="M1648" t="s">
        <v>14363</v>
      </c>
      <c r="N1648" t="s">
        <v>63</v>
      </c>
      <c r="V1648" t="s">
        <v>14364</v>
      </c>
      <c r="AH1648" t="s">
        <v>65</v>
      </c>
      <c r="AI1648" t="s">
        <v>10913</v>
      </c>
      <c r="AL1648" t="s">
        <v>67</v>
      </c>
      <c r="AY1648" t="s">
        <v>20671</v>
      </c>
      <c r="AZ1648" t="s">
        <v>20672</v>
      </c>
      <c r="BA1648" t="s">
        <v>3327</v>
      </c>
      <c r="BB1648" t="s">
        <v>219</v>
      </c>
      <c r="BD1648" t="s">
        <v>72</v>
      </c>
      <c r="BG1648" t="s">
        <v>20673</v>
      </c>
    </row>
    <row r="1649" spans="1:59" x14ac:dyDescent="0.2">
      <c r="A1649" s="1">
        <v>42618.940763888888</v>
      </c>
      <c r="B1649" t="s">
        <v>1862</v>
      </c>
      <c r="C1649" t="s">
        <v>20674</v>
      </c>
      <c r="D1649" t="e">
        <f>VLOOKUP(deactivate_assem[[#This Row],[Full Name]],assembly_staff_import[],1,0)</f>
        <v>#N/A</v>
      </c>
      <c r="L1649" t="s">
        <v>11889</v>
      </c>
      <c r="M1649" t="s">
        <v>11890</v>
      </c>
      <c r="N1649" t="s">
        <v>63</v>
      </c>
      <c r="V1649" t="s">
        <v>16139</v>
      </c>
      <c r="AH1649" t="s">
        <v>65</v>
      </c>
      <c r="AI1649" t="s">
        <v>10913</v>
      </c>
      <c r="AL1649" t="s">
        <v>67</v>
      </c>
      <c r="AY1649" t="s">
        <v>20675</v>
      </c>
      <c r="AZ1649" t="s">
        <v>20676</v>
      </c>
      <c r="BA1649" t="s">
        <v>71</v>
      </c>
      <c r="BB1649" t="s">
        <v>10989</v>
      </c>
      <c r="BD1649" t="s">
        <v>72</v>
      </c>
      <c r="BG1649" t="s">
        <v>20677</v>
      </c>
    </row>
    <row r="1650" spans="1:59" x14ac:dyDescent="0.2">
      <c r="A1650" s="1">
        <v>42618.940763888888</v>
      </c>
      <c r="B1650" t="s">
        <v>1862</v>
      </c>
      <c r="C1650" t="s">
        <v>20678</v>
      </c>
      <c r="D1650" t="e">
        <f>VLOOKUP(deactivate_assem[[#This Row],[Full Name]],assembly_staff_import[],1,0)</f>
        <v>#N/A</v>
      </c>
      <c r="M1650" t="s">
        <v>10958</v>
      </c>
      <c r="V1650" t="s">
        <v>3154</v>
      </c>
      <c r="AH1650" t="s">
        <v>65</v>
      </c>
      <c r="AI1650" t="s">
        <v>10913</v>
      </c>
      <c r="AL1650" t="s">
        <v>1237</v>
      </c>
      <c r="AY1650" t="s">
        <v>20679</v>
      </c>
      <c r="AZ1650" t="s">
        <v>14723</v>
      </c>
      <c r="BA1650" t="s">
        <v>20680</v>
      </c>
      <c r="BB1650" t="s">
        <v>11112</v>
      </c>
      <c r="BD1650" t="s">
        <v>72</v>
      </c>
      <c r="BG1650" t="s">
        <v>20681</v>
      </c>
    </row>
    <row r="1651" spans="1:59" x14ac:dyDescent="0.2">
      <c r="A1651" s="1">
        <v>42618.940763888888</v>
      </c>
      <c r="B1651" t="s">
        <v>1862</v>
      </c>
      <c r="C1651" t="s">
        <v>20682</v>
      </c>
      <c r="D1651" t="str">
        <f>VLOOKUP(deactivate_assem[[#This Row],[Full Name]],assembly_staff_import[],1,0)</f>
        <v>Raymond F Roberts</v>
      </c>
      <c r="M1651" t="s">
        <v>13007</v>
      </c>
      <c r="T1651" t="s">
        <v>20683</v>
      </c>
      <c r="V1651" t="s">
        <v>20684</v>
      </c>
      <c r="AH1651" t="s">
        <v>65</v>
      </c>
      <c r="AI1651" t="s">
        <v>10913</v>
      </c>
      <c r="AL1651" t="s">
        <v>1237</v>
      </c>
      <c r="AY1651" t="s">
        <v>20685</v>
      </c>
      <c r="AZ1651" t="s">
        <v>20686</v>
      </c>
      <c r="BA1651" t="s">
        <v>12277</v>
      </c>
      <c r="BB1651" t="s">
        <v>20687</v>
      </c>
      <c r="BD1651" t="s">
        <v>72</v>
      </c>
      <c r="BG1651" t="s">
        <v>20688</v>
      </c>
    </row>
    <row r="1652" spans="1:59" x14ac:dyDescent="0.2">
      <c r="A1652" s="1">
        <v>42618.940763888888</v>
      </c>
      <c r="B1652" t="s">
        <v>1862</v>
      </c>
      <c r="C1652" t="s">
        <v>20689</v>
      </c>
      <c r="D1652" t="e">
        <f>VLOOKUP(deactivate_assem[[#This Row],[Full Name]],assembly_staff_import[],1,0)</f>
        <v>#N/A</v>
      </c>
      <c r="M1652" t="s">
        <v>12678</v>
      </c>
      <c r="V1652" t="s">
        <v>20645</v>
      </c>
      <c r="AH1652" t="s">
        <v>65</v>
      </c>
      <c r="AI1652" t="s">
        <v>10913</v>
      </c>
      <c r="AL1652" t="s">
        <v>1237</v>
      </c>
      <c r="AY1652" t="s">
        <v>20690</v>
      </c>
      <c r="AZ1652" t="s">
        <v>20691</v>
      </c>
      <c r="BA1652" t="s">
        <v>20692</v>
      </c>
      <c r="BB1652" t="s">
        <v>16520</v>
      </c>
      <c r="BD1652" t="s">
        <v>72</v>
      </c>
      <c r="BG1652" t="s">
        <v>20693</v>
      </c>
    </row>
    <row r="1653" spans="1:59" x14ac:dyDescent="0.2">
      <c r="A1653" s="1">
        <v>42618.940763888888</v>
      </c>
      <c r="B1653" t="s">
        <v>1862</v>
      </c>
      <c r="C1653" t="s">
        <v>20694</v>
      </c>
      <c r="D1653" t="str">
        <f>VLOOKUP(deactivate_assem[[#This Row],[Full Name]],assembly_staff_import[],1,0)</f>
        <v>Maryam A Abdul-Aleem</v>
      </c>
      <c r="L1653" t="s">
        <v>19415</v>
      </c>
      <c r="M1653" t="s">
        <v>19416</v>
      </c>
      <c r="N1653" t="s">
        <v>63</v>
      </c>
      <c r="T1653" t="s">
        <v>20695</v>
      </c>
      <c r="V1653" t="s">
        <v>20696</v>
      </c>
      <c r="AH1653" t="s">
        <v>65</v>
      </c>
      <c r="AI1653" t="s">
        <v>10913</v>
      </c>
      <c r="AL1653" t="s">
        <v>67</v>
      </c>
      <c r="AY1653" t="s">
        <v>20697</v>
      </c>
      <c r="AZ1653" t="s">
        <v>20698</v>
      </c>
      <c r="BA1653" t="s">
        <v>20699</v>
      </c>
      <c r="BB1653" t="s">
        <v>426</v>
      </c>
      <c r="BD1653" t="s">
        <v>72</v>
      </c>
      <c r="BG1653" t="s">
        <v>20700</v>
      </c>
    </row>
    <row r="1654" spans="1:59" x14ac:dyDescent="0.2">
      <c r="A1654" s="1">
        <v>42618.940763888888</v>
      </c>
      <c r="B1654" t="s">
        <v>1862</v>
      </c>
      <c r="C1654" t="s">
        <v>20701</v>
      </c>
      <c r="D1654" t="str">
        <f>VLOOKUP(deactivate_assem[[#This Row],[Full Name]],assembly_staff_import[],1,0)</f>
        <v>Drew L Davis</v>
      </c>
      <c r="L1654" t="s">
        <v>11464</v>
      </c>
      <c r="M1654" t="s">
        <v>11465</v>
      </c>
      <c r="N1654" t="s">
        <v>63</v>
      </c>
      <c r="T1654" t="s">
        <v>20702</v>
      </c>
      <c r="V1654" t="s">
        <v>14364</v>
      </c>
      <c r="AH1654" t="s">
        <v>65</v>
      </c>
      <c r="AI1654" t="s">
        <v>10913</v>
      </c>
      <c r="AL1654" t="s">
        <v>67</v>
      </c>
      <c r="AY1654" t="s">
        <v>20703</v>
      </c>
      <c r="AZ1654" t="s">
        <v>20704</v>
      </c>
      <c r="BA1654" t="s">
        <v>1822</v>
      </c>
      <c r="BB1654" t="s">
        <v>12892</v>
      </c>
      <c r="BD1654" t="s">
        <v>72</v>
      </c>
      <c r="BG1654" t="s">
        <v>20705</v>
      </c>
    </row>
    <row r="1655" spans="1:59" x14ac:dyDescent="0.2">
      <c r="A1655" s="1">
        <v>42618.940763888888</v>
      </c>
      <c r="B1655" t="s">
        <v>1862</v>
      </c>
      <c r="C1655" t="s">
        <v>20706</v>
      </c>
      <c r="D1655" t="e">
        <f>VLOOKUP(deactivate_assem[[#This Row],[Full Name]],assembly_staff_import[],1,0)</f>
        <v>#N/A</v>
      </c>
      <c r="M1655" t="s">
        <v>10958</v>
      </c>
      <c r="V1655" t="s">
        <v>3154</v>
      </c>
      <c r="AH1655" t="s">
        <v>65</v>
      </c>
      <c r="AI1655" t="s">
        <v>10913</v>
      </c>
      <c r="AL1655" t="s">
        <v>1237</v>
      </c>
      <c r="AY1655" t="s">
        <v>20707</v>
      </c>
      <c r="AZ1655" t="s">
        <v>11031</v>
      </c>
      <c r="BA1655" t="s">
        <v>20708</v>
      </c>
      <c r="BB1655" t="s">
        <v>116</v>
      </c>
      <c r="BD1655" t="s">
        <v>72</v>
      </c>
      <c r="BG1655" t="s">
        <v>20709</v>
      </c>
    </row>
    <row r="1656" spans="1:59" x14ac:dyDescent="0.2">
      <c r="A1656" s="1">
        <v>42618.940763888888</v>
      </c>
      <c r="B1656" t="s">
        <v>1862</v>
      </c>
      <c r="C1656" t="s">
        <v>20710</v>
      </c>
      <c r="D1656" t="str">
        <f>VLOOKUP(deactivate_assem[[#This Row],[Full Name]],assembly_staff_import[],1,0)</f>
        <v>Jerry C Jr Price Jr</v>
      </c>
      <c r="M1656" t="s">
        <v>14295</v>
      </c>
      <c r="T1656" t="s">
        <v>20711</v>
      </c>
      <c r="V1656" t="s">
        <v>20712</v>
      </c>
      <c r="AH1656" t="s">
        <v>65</v>
      </c>
      <c r="AI1656" t="s">
        <v>10913</v>
      </c>
      <c r="AL1656" t="s">
        <v>1237</v>
      </c>
      <c r="AY1656" t="s">
        <v>20713</v>
      </c>
      <c r="AZ1656" t="s">
        <v>20714</v>
      </c>
      <c r="BA1656" t="s">
        <v>20715</v>
      </c>
      <c r="BB1656" t="s">
        <v>14375</v>
      </c>
      <c r="BD1656" t="s">
        <v>72</v>
      </c>
      <c r="BG1656" t="s">
        <v>20716</v>
      </c>
    </row>
    <row r="1657" spans="1:59" x14ac:dyDescent="0.2">
      <c r="A1657" s="1">
        <v>42618.940752314818</v>
      </c>
      <c r="B1657" t="s">
        <v>1862</v>
      </c>
      <c r="C1657" t="s">
        <v>20717</v>
      </c>
      <c r="D1657" t="str">
        <f>VLOOKUP(deactivate_assem[[#This Row],[Full Name]],assembly_staff_import[],1,0)</f>
        <v>Antonia M Brown</v>
      </c>
      <c r="L1657" t="s">
        <v>11889</v>
      </c>
      <c r="M1657" t="s">
        <v>11890</v>
      </c>
      <c r="N1657" t="s">
        <v>168</v>
      </c>
      <c r="T1657" t="s">
        <v>17718</v>
      </c>
      <c r="V1657" t="s">
        <v>16101</v>
      </c>
      <c r="AH1657" t="s">
        <v>65</v>
      </c>
      <c r="AI1657" t="s">
        <v>10913</v>
      </c>
      <c r="AL1657" t="s">
        <v>67</v>
      </c>
      <c r="AY1657" t="s">
        <v>20718</v>
      </c>
      <c r="AZ1657" t="s">
        <v>20719</v>
      </c>
      <c r="BA1657" t="s">
        <v>7615</v>
      </c>
      <c r="BB1657" t="s">
        <v>14009</v>
      </c>
      <c r="BD1657" t="s">
        <v>72</v>
      </c>
      <c r="BG1657" t="s">
        <v>20720</v>
      </c>
    </row>
    <row r="1658" spans="1:59" x14ac:dyDescent="0.2">
      <c r="A1658" s="1">
        <v>42618.940752314818</v>
      </c>
      <c r="B1658" t="s">
        <v>1862</v>
      </c>
      <c r="C1658" t="s">
        <v>20721</v>
      </c>
      <c r="D1658" t="e">
        <f>VLOOKUP(deactivate_assem[[#This Row],[Full Name]],assembly_staff_import[],1,0)</f>
        <v>#N/A</v>
      </c>
      <c r="L1658" t="s">
        <v>12780</v>
      </c>
      <c r="M1658" t="s">
        <v>20722</v>
      </c>
      <c r="N1658" t="s">
        <v>168</v>
      </c>
      <c r="V1658" t="s">
        <v>20723</v>
      </c>
      <c r="AH1658" t="s">
        <v>65</v>
      </c>
      <c r="AI1658" t="s">
        <v>10913</v>
      </c>
      <c r="AL1658" t="s">
        <v>67</v>
      </c>
      <c r="AY1658" t="s">
        <v>20724</v>
      </c>
      <c r="AZ1658" t="s">
        <v>17825</v>
      </c>
      <c r="BA1658" t="s">
        <v>20725</v>
      </c>
      <c r="BB1658" t="s">
        <v>10989</v>
      </c>
      <c r="BD1658" t="s">
        <v>72</v>
      </c>
      <c r="BG1658" t="s">
        <v>20726</v>
      </c>
    </row>
    <row r="1659" spans="1:59" x14ac:dyDescent="0.2">
      <c r="A1659" s="1">
        <v>42618.940752314818</v>
      </c>
      <c r="B1659" t="s">
        <v>1862</v>
      </c>
      <c r="C1659" t="s">
        <v>20727</v>
      </c>
      <c r="D1659" t="e">
        <f>VLOOKUP(deactivate_assem[[#This Row],[Full Name]],assembly_staff_import[],1,0)</f>
        <v>#N/A</v>
      </c>
      <c r="M1659" t="s">
        <v>10958</v>
      </c>
      <c r="V1659" t="s">
        <v>3154</v>
      </c>
      <c r="AH1659" t="s">
        <v>65</v>
      </c>
      <c r="AI1659" t="s">
        <v>10913</v>
      </c>
      <c r="AL1659" t="s">
        <v>1237</v>
      </c>
      <c r="AY1659" t="s">
        <v>20728</v>
      </c>
      <c r="AZ1659" t="s">
        <v>20729</v>
      </c>
      <c r="BA1659" t="s">
        <v>158</v>
      </c>
      <c r="BB1659" t="s">
        <v>116</v>
      </c>
      <c r="BD1659" t="s">
        <v>72</v>
      </c>
      <c r="BG1659" t="s">
        <v>20730</v>
      </c>
    </row>
    <row r="1660" spans="1:59" x14ac:dyDescent="0.2">
      <c r="A1660" s="1">
        <v>42618.940752314818</v>
      </c>
      <c r="B1660" t="s">
        <v>1862</v>
      </c>
      <c r="C1660" t="s">
        <v>20731</v>
      </c>
      <c r="D1660" t="str">
        <f>VLOOKUP(deactivate_assem[[#This Row],[Full Name]],assembly_staff_import[],1,0)</f>
        <v>John W Mclennan</v>
      </c>
      <c r="M1660" t="s">
        <v>13007</v>
      </c>
      <c r="T1660" t="s">
        <v>20732</v>
      </c>
      <c r="V1660" t="s">
        <v>20658</v>
      </c>
      <c r="AH1660" t="s">
        <v>65</v>
      </c>
      <c r="AI1660" t="s">
        <v>10913</v>
      </c>
      <c r="AL1660" t="s">
        <v>1237</v>
      </c>
      <c r="AY1660" t="s">
        <v>20733</v>
      </c>
      <c r="AZ1660" t="s">
        <v>20734</v>
      </c>
      <c r="BA1660" t="s">
        <v>5637</v>
      </c>
      <c r="BB1660" t="s">
        <v>20735</v>
      </c>
      <c r="BD1660" t="s">
        <v>72</v>
      </c>
      <c r="BG1660" t="s">
        <v>20736</v>
      </c>
    </row>
    <row r="1661" spans="1:59" x14ac:dyDescent="0.2">
      <c r="A1661" s="1">
        <v>42618.940740740742</v>
      </c>
      <c r="B1661" t="s">
        <v>1862</v>
      </c>
      <c r="C1661" t="s">
        <v>20737</v>
      </c>
      <c r="D1661" t="str">
        <f>VLOOKUP(deactivate_assem[[#This Row],[Full Name]],assembly_staff_import[],1,0)</f>
        <v>Roslyn C Sokol</v>
      </c>
      <c r="L1661" t="s">
        <v>11279</v>
      </c>
      <c r="M1661" t="s">
        <v>11280</v>
      </c>
      <c r="N1661" t="s">
        <v>63</v>
      </c>
      <c r="T1661" t="s">
        <v>20738</v>
      </c>
      <c r="V1661" t="s">
        <v>16315</v>
      </c>
      <c r="AH1661" t="s">
        <v>65</v>
      </c>
      <c r="AI1661" t="s">
        <v>10913</v>
      </c>
      <c r="AL1661" t="s">
        <v>67</v>
      </c>
      <c r="AY1661" t="s">
        <v>20739</v>
      </c>
      <c r="AZ1661" t="s">
        <v>20740</v>
      </c>
      <c r="BA1661" t="s">
        <v>20741</v>
      </c>
      <c r="BB1661" t="s">
        <v>426</v>
      </c>
      <c r="BD1661" t="s">
        <v>72</v>
      </c>
      <c r="BG1661" t="s">
        <v>20742</v>
      </c>
    </row>
    <row r="1662" spans="1:59" x14ac:dyDescent="0.2">
      <c r="A1662" s="1">
        <v>42618.940740740742</v>
      </c>
      <c r="B1662" t="s">
        <v>1862</v>
      </c>
      <c r="C1662" t="s">
        <v>20743</v>
      </c>
      <c r="D1662" t="e">
        <f>VLOOKUP(deactivate_assem[[#This Row],[Full Name]],assembly_staff_import[],1,0)</f>
        <v>#N/A</v>
      </c>
      <c r="M1662" t="s">
        <v>10958</v>
      </c>
      <c r="V1662" t="s">
        <v>20423</v>
      </c>
      <c r="AH1662" t="s">
        <v>65</v>
      </c>
      <c r="AI1662" t="s">
        <v>10913</v>
      </c>
      <c r="AL1662" t="s">
        <v>1237</v>
      </c>
      <c r="AY1662" t="s">
        <v>20744</v>
      </c>
      <c r="AZ1662" t="s">
        <v>1996</v>
      </c>
      <c r="BA1662" t="s">
        <v>4380</v>
      </c>
      <c r="BB1662" t="s">
        <v>116</v>
      </c>
      <c r="BD1662" t="s">
        <v>72</v>
      </c>
      <c r="BG1662" t="s">
        <v>20745</v>
      </c>
    </row>
    <row r="1663" spans="1:59" x14ac:dyDescent="0.2">
      <c r="A1663" s="1">
        <v>42618.940740740742</v>
      </c>
      <c r="B1663" t="s">
        <v>1862</v>
      </c>
      <c r="C1663" t="s">
        <v>20746</v>
      </c>
      <c r="D1663" t="str">
        <f>VLOOKUP(deactivate_assem[[#This Row],[Full Name]],assembly_staff_import[],1,0)</f>
        <v>Darren S Mcgeary</v>
      </c>
      <c r="M1663" t="s">
        <v>13007</v>
      </c>
      <c r="T1663" t="s">
        <v>20747</v>
      </c>
      <c r="V1663" t="s">
        <v>20658</v>
      </c>
      <c r="AH1663" t="s">
        <v>65</v>
      </c>
      <c r="AI1663" t="s">
        <v>10913</v>
      </c>
      <c r="AL1663" t="s">
        <v>1237</v>
      </c>
      <c r="AY1663" t="s">
        <v>20748</v>
      </c>
      <c r="AZ1663" t="s">
        <v>20749</v>
      </c>
      <c r="BA1663" t="s">
        <v>20750</v>
      </c>
      <c r="BB1663" t="s">
        <v>20751</v>
      </c>
      <c r="BD1663" t="s">
        <v>72</v>
      </c>
      <c r="BG1663" t="s">
        <v>20752</v>
      </c>
    </row>
    <row r="1664" spans="1:59" x14ac:dyDescent="0.2">
      <c r="A1664" s="1">
        <v>42618.940740740742</v>
      </c>
      <c r="B1664" t="s">
        <v>1862</v>
      </c>
      <c r="C1664" t="s">
        <v>20753</v>
      </c>
      <c r="D1664" t="e">
        <f>VLOOKUP(deactivate_assem[[#This Row],[Full Name]],assembly_staff_import[],1,0)</f>
        <v>#N/A</v>
      </c>
      <c r="L1664" t="s">
        <v>11279</v>
      </c>
      <c r="M1664" t="s">
        <v>11280</v>
      </c>
      <c r="N1664" t="s">
        <v>63</v>
      </c>
      <c r="V1664" t="s">
        <v>16315</v>
      </c>
      <c r="AH1664" t="s">
        <v>65</v>
      </c>
      <c r="AI1664" t="s">
        <v>10913</v>
      </c>
      <c r="AL1664" t="s">
        <v>67</v>
      </c>
      <c r="AY1664" t="s">
        <v>20754</v>
      </c>
      <c r="AZ1664" t="s">
        <v>936</v>
      </c>
      <c r="BA1664" t="s">
        <v>352</v>
      </c>
      <c r="BB1664" t="s">
        <v>11033</v>
      </c>
      <c r="BD1664" t="s">
        <v>72</v>
      </c>
      <c r="BG1664" t="s">
        <v>20755</v>
      </c>
    </row>
    <row r="1665" spans="1:59" x14ac:dyDescent="0.2">
      <c r="A1665" s="1">
        <v>42618.940729166658</v>
      </c>
      <c r="B1665" t="s">
        <v>1862</v>
      </c>
      <c r="C1665" t="s">
        <v>20756</v>
      </c>
      <c r="D1665" t="e">
        <f>VLOOKUP(deactivate_assem[[#This Row],[Full Name]],assembly_staff_import[],1,0)</f>
        <v>#N/A</v>
      </c>
      <c r="M1665" t="s">
        <v>10958</v>
      </c>
      <c r="V1665" t="s">
        <v>3154</v>
      </c>
      <c r="AH1665" t="s">
        <v>65</v>
      </c>
      <c r="AI1665" t="s">
        <v>10913</v>
      </c>
      <c r="AL1665" t="s">
        <v>1237</v>
      </c>
      <c r="AY1665" t="s">
        <v>20757</v>
      </c>
      <c r="AZ1665" t="s">
        <v>20758</v>
      </c>
      <c r="BA1665" t="s">
        <v>20759</v>
      </c>
      <c r="BB1665" t="s">
        <v>11112</v>
      </c>
      <c r="BD1665" t="s">
        <v>72</v>
      </c>
      <c r="BG1665" t="s">
        <v>20760</v>
      </c>
    </row>
    <row r="1666" spans="1:59" x14ac:dyDescent="0.2">
      <c r="A1666" s="1">
        <v>42618.940729166658</v>
      </c>
      <c r="B1666" t="s">
        <v>1862</v>
      </c>
      <c r="C1666" t="s">
        <v>20761</v>
      </c>
      <c r="D1666" t="str">
        <f>VLOOKUP(deactivate_assem[[#This Row],[Full Name]],assembly_staff_import[],1,0)</f>
        <v>James F Mccaffrey</v>
      </c>
      <c r="M1666" t="s">
        <v>13007</v>
      </c>
      <c r="T1666" t="s">
        <v>20762</v>
      </c>
      <c r="V1666" t="s">
        <v>20763</v>
      </c>
      <c r="AH1666" t="s">
        <v>65</v>
      </c>
      <c r="AI1666" t="s">
        <v>10913</v>
      </c>
      <c r="AL1666" t="s">
        <v>1237</v>
      </c>
      <c r="AY1666" t="s">
        <v>20764</v>
      </c>
      <c r="AZ1666" t="s">
        <v>6028</v>
      </c>
      <c r="BA1666" t="s">
        <v>12156</v>
      </c>
      <c r="BB1666" t="s">
        <v>15709</v>
      </c>
      <c r="BD1666" t="s">
        <v>72</v>
      </c>
      <c r="BG1666" t="s">
        <v>20765</v>
      </c>
    </row>
    <row r="1667" spans="1:59" x14ac:dyDescent="0.2">
      <c r="A1667" s="1">
        <v>42618.940729166658</v>
      </c>
      <c r="B1667" t="s">
        <v>1862</v>
      </c>
      <c r="C1667" t="s">
        <v>20766</v>
      </c>
      <c r="D1667" t="str">
        <f>VLOOKUP(deactivate_assem[[#This Row],[Full Name]],assembly_staff_import[],1,0)</f>
        <v>Ilya Novofastovsky</v>
      </c>
      <c r="L1667" t="s">
        <v>11279</v>
      </c>
      <c r="M1667" t="s">
        <v>11280</v>
      </c>
      <c r="N1667" t="s">
        <v>63</v>
      </c>
      <c r="T1667" t="s">
        <v>20767</v>
      </c>
      <c r="V1667" t="s">
        <v>16315</v>
      </c>
      <c r="AH1667" t="s">
        <v>65</v>
      </c>
      <c r="AI1667" t="s">
        <v>10913</v>
      </c>
      <c r="AL1667" t="s">
        <v>67</v>
      </c>
      <c r="AY1667" t="s">
        <v>20768</v>
      </c>
      <c r="AZ1667" t="s">
        <v>20769</v>
      </c>
      <c r="BA1667" t="s">
        <v>20770</v>
      </c>
      <c r="BB1667" t="s">
        <v>426</v>
      </c>
      <c r="BD1667" t="s">
        <v>72</v>
      </c>
      <c r="BG1667" t="s">
        <v>20771</v>
      </c>
    </row>
    <row r="1668" spans="1:59" x14ac:dyDescent="0.2">
      <c r="A1668" s="1">
        <v>42618.940717592603</v>
      </c>
      <c r="B1668" t="s">
        <v>1862</v>
      </c>
      <c r="C1668" t="s">
        <v>20772</v>
      </c>
      <c r="D1668" t="str">
        <f>VLOOKUP(deactivate_assem[[#This Row],[Full Name]],assembly_staff_import[],1,0)</f>
        <v>Jeffrey L Harrington</v>
      </c>
      <c r="M1668" t="s">
        <v>13007</v>
      </c>
      <c r="T1668" t="s">
        <v>20773</v>
      </c>
      <c r="V1668" t="s">
        <v>20774</v>
      </c>
      <c r="AH1668" t="s">
        <v>65</v>
      </c>
      <c r="AI1668" t="s">
        <v>10913</v>
      </c>
      <c r="AL1668" t="s">
        <v>1237</v>
      </c>
      <c r="AY1668" t="s">
        <v>20775</v>
      </c>
      <c r="AZ1668" t="s">
        <v>20776</v>
      </c>
      <c r="BA1668" t="s">
        <v>6635</v>
      </c>
      <c r="BB1668" t="s">
        <v>20777</v>
      </c>
      <c r="BD1668" t="s">
        <v>72</v>
      </c>
      <c r="BG1668" t="s">
        <v>20778</v>
      </c>
    </row>
    <row r="1669" spans="1:59" x14ac:dyDescent="0.2">
      <c r="A1669" s="1">
        <v>42618.940717592603</v>
      </c>
      <c r="B1669" t="s">
        <v>1862</v>
      </c>
      <c r="C1669" t="s">
        <v>20779</v>
      </c>
      <c r="D1669" t="str">
        <f>VLOOKUP(deactivate_assem[[#This Row],[Full Name]],assembly_staff_import[],1,0)</f>
        <v>Leonid Markh</v>
      </c>
      <c r="L1669" t="s">
        <v>11279</v>
      </c>
      <c r="M1669" t="s">
        <v>11280</v>
      </c>
      <c r="N1669" t="s">
        <v>63</v>
      </c>
      <c r="T1669" t="s">
        <v>20780</v>
      </c>
      <c r="V1669" t="s">
        <v>16315</v>
      </c>
      <c r="AH1669" t="s">
        <v>65</v>
      </c>
      <c r="AI1669" t="s">
        <v>10913</v>
      </c>
      <c r="AL1669" t="s">
        <v>67</v>
      </c>
      <c r="AY1669" t="s">
        <v>20781</v>
      </c>
      <c r="AZ1669" t="s">
        <v>20782</v>
      </c>
      <c r="BA1669" t="s">
        <v>20783</v>
      </c>
      <c r="BB1669" t="s">
        <v>236</v>
      </c>
      <c r="BD1669" t="s">
        <v>72</v>
      </c>
      <c r="BG1669" t="s">
        <v>20784</v>
      </c>
    </row>
    <row r="1670" spans="1:59" x14ac:dyDescent="0.2">
      <c r="A1670" s="1">
        <v>42618.940717592603</v>
      </c>
      <c r="B1670" t="s">
        <v>1862</v>
      </c>
      <c r="C1670" t="s">
        <v>20785</v>
      </c>
      <c r="D1670" t="str">
        <f>VLOOKUP(deactivate_assem[[#This Row],[Full Name]],assembly_staff_import[],1,0)</f>
        <v>Christopher P Slater</v>
      </c>
      <c r="M1670" t="s">
        <v>20786</v>
      </c>
      <c r="T1670" t="s">
        <v>20787</v>
      </c>
      <c r="V1670" t="s">
        <v>20788</v>
      </c>
      <c r="AH1670" t="s">
        <v>65</v>
      </c>
      <c r="AI1670" t="s">
        <v>10913</v>
      </c>
      <c r="AL1670" t="s">
        <v>1237</v>
      </c>
      <c r="AY1670" t="s">
        <v>20789</v>
      </c>
      <c r="AZ1670" t="s">
        <v>3700</v>
      </c>
      <c r="BA1670" t="s">
        <v>7554</v>
      </c>
      <c r="BB1670" t="s">
        <v>20790</v>
      </c>
      <c r="BD1670" t="s">
        <v>72</v>
      </c>
      <c r="BG1670" t="s">
        <v>20791</v>
      </c>
    </row>
    <row r="1671" spans="1:59" x14ac:dyDescent="0.2">
      <c r="A1671" s="1">
        <v>42618.940706018519</v>
      </c>
      <c r="B1671" t="s">
        <v>1862</v>
      </c>
      <c r="C1671" t="s">
        <v>20792</v>
      </c>
      <c r="D1671" t="str">
        <f>VLOOKUP(deactivate_assem[[#This Row],[Full Name]],assembly_staff_import[],1,0)</f>
        <v>Vladimir Grjonko</v>
      </c>
      <c r="L1671" t="s">
        <v>11279</v>
      </c>
      <c r="M1671" t="s">
        <v>11280</v>
      </c>
      <c r="N1671" t="s">
        <v>63</v>
      </c>
      <c r="T1671" t="s">
        <v>20793</v>
      </c>
      <c r="V1671" t="s">
        <v>16315</v>
      </c>
      <c r="AH1671" t="s">
        <v>65</v>
      </c>
      <c r="AI1671" t="s">
        <v>10913</v>
      </c>
      <c r="AL1671" t="s">
        <v>67</v>
      </c>
      <c r="AY1671" t="s">
        <v>20794</v>
      </c>
      <c r="AZ1671" t="s">
        <v>20795</v>
      </c>
      <c r="BA1671" t="s">
        <v>20796</v>
      </c>
      <c r="BB1671" t="s">
        <v>15790</v>
      </c>
      <c r="BD1671" t="s">
        <v>72</v>
      </c>
      <c r="BG1671" t="s">
        <v>20797</v>
      </c>
    </row>
    <row r="1672" spans="1:59" x14ac:dyDescent="0.2">
      <c r="A1672" s="1">
        <v>42618.940706018519</v>
      </c>
      <c r="B1672" t="s">
        <v>1862</v>
      </c>
      <c r="C1672" t="s">
        <v>20798</v>
      </c>
      <c r="D1672" t="str">
        <f>VLOOKUP(deactivate_assem[[#This Row],[Full Name]],assembly_staff_import[],1,0)</f>
        <v>Jason M Kehoe</v>
      </c>
      <c r="M1672" t="s">
        <v>20786</v>
      </c>
      <c r="T1672" t="s">
        <v>20799</v>
      </c>
      <c r="V1672" t="s">
        <v>20800</v>
      </c>
      <c r="AH1672" t="s">
        <v>65</v>
      </c>
      <c r="AI1672" t="s">
        <v>10913</v>
      </c>
      <c r="AL1672" t="s">
        <v>1237</v>
      </c>
      <c r="AY1672" t="s">
        <v>20801</v>
      </c>
      <c r="AZ1672" t="s">
        <v>478</v>
      </c>
      <c r="BA1672" t="s">
        <v>8408</v>
      </c>
      <c r="BB1672" t="s">
        <v>20802</v>
      </c>
      <c r="BD1672" t="s">
        <v>72</v>
      </c>
      <c r="BG1672" t="s">
        <v>20803</v>
      </c>
    </row>
    <row r="1673" spans="1:59" x14ac:dyDescent="0.2">
      <c r="A1673" s="1">
        <v>42618.940706018519</v>
      </c>
      <c r="B1673" t="s">
        <v>1862</v>
      </c>
      <c r="C1673" t="s">
        <v>20804</v>
      </c>
      <c r="D1673" t="str">
        <f>VLOOKUP(deactivate_assem[[#This Row],[Full Name]],assembly_staff_import[],1,0)</f>
        <v>Irina Fidler</v>
      </c>
      <c r="L1673" t="s">
        <v>11279</v>
      </c>
      <c r="M1673" t="s">
        <v>11280</v>
      </c>
      <c r="N1673" t="s">
        <v>63</v>
      </c>
      <c r="T1673" t="s">
        <v>20805</v>
      </c>
      <c r="V1673" t="s">
        <v>16315</v>
      </c>
      <c r="AH1673" t="s">
        <v>65</v>
      </c>
      <c r="AI1673" t="s">
        <v>10913</v>
      </c>
      <c r="AL1673" t="s">
        <v>67</v>
      </c>
      <c r="AY1673" t="s">
        <v>20806</v>
      </c>
      <c r="AZ1673" t="s">
        <v>15700</v>
      </c>
      <c r="BA1673" t="s">
        <v>20807</v>
      </c>
      <c r="BB1673" t="s">
        <v>426</v>
      </c>
      <c r="BD1673" t="s">
        <v>72</v>
      </c>
      <c r="BG1673" t="s">
        <v>20808</v>
      </c>
    </row>
    <row r="1674" spans="1:59" x14ac:dyDescent="0.2">
      <c r="A1674" s="1">
        <v>42618.940706018519</v>
      </c>
      <c r="B1674" t="s">
        <v>1862</v>
      </c>
      <c r="C1674" t="s">
        <v>20809</v>
      </c>
      <c r="D1674" t="e">
        <f>VLOOKUP(deactivate_assem[[#This Row],[Full Name]],assembly_staff_import[],1,0)</f>
        <v>#N/A</v>
      </c>
      <c r="M1674" t="s">
        <v>13861</v>
      </c>
      <c r="V1674" t="s">
        <v>20810</v>
      </c>
      <c r="AH1674" t="s">
        <v>65</v>
      </c>
      <c r="AI1674" t="s">
        <v>10913</v>
      </c>
      <c r="AL1674" t="s">
        <v>1237</v>
      </c>
      <c r="AY1674" t="s">
        <v>20811</v>
      </c>
      <c r="AZ1674" t="s">
        <v>20812</v>
      </c>
      <c r="BA1674" t="s">
        <v>20813</v>
      </c>
      <c r="BB1674" t="s">
        <v>20814</v>
      </c>
      <c r="BD1674" t="s">
        <v>72</v>
      </c>
      <c r="BG1674" t="s">
        <v>20815</v>
      </c>
    </row>
    <row r="1675" spans="1:59" x14ac:dyDescent="0.2">
      <c r="A1675" s="1">
        <v>42618.940694444442</v>
      </c>
      <c r="B1675" t="s">
        <v>1862</v>
      </c>
      <c r="C1675" t="s">
        <v>20816</v>
      </c>
      <c r="D1675" t="e">
        <f>VLOOKUP(deactivate_assem[[#This Row],[Full Name]],assembly_staff_import[],1,0)</f>
        <v>#N/A</v>
      </c>
      <c r="M1675" t="s">
        <v>10958</v>
      </c>
      <c r="V1675" t="s">
        <v>3154</v>
      </c>
      <c r="AH1675" t="s">
        <v>65</v>
      </c>
      <c r="AI1675" t="s">
        <v>10913</v>
      </c>
      <c r="AL1675" t="s">
        <v>1237</v>
      </c>
      <c r="AY1675" t="s">
        <v>20817</v>
      </c>
      <c r="AZ1675" t="s">
        <v>20818</v>
      </c>
      <c r="BA1675" t="s">
        <v>3963</v>
      </c>
      <c r="BB1675" t="s">
        <v>20819</v>
      </c>
      <c r="BD1675" t="s">
        <v>72</v>
      </c>
      <c r="BG1675" t="s">
        <v>20820</v>
      </c>
    </row>
    <row r="1676" spans="1:59" x14ac:dyDescent="0.2">
      <c r="A1676" s="1">
        <v>42618.940694444442</v>
      </c>
      <c r="B1676" t="s">
        <v>1862</v>
      </c>
      <c r="C1676" t="s">
        <v>20821</v>
      </c>
      <c r="D1676" t="str">
        <f>VLOOKUP(deactivate_assem[[#This Row],[Full Name]],assembly_staff_import[],1,0)</f>
        <v>Lena Dethomasis</v>
      </c>
      <c r="L1676" t="s">
        <v>11279</v>
      </c>
      <c r="M1676" t="s">
        <v>11280</v>
      </c>
      <c r="N1676" t="s">
        <v>168</v>
      </c>
      <c r="T1676" t="s">
        <v>20822</v>
      </c>
      <c r="V1676" t="s">
        <v>20823</v>
      </c>
      <c r="AH1676" t="s">
        <v>65</v>
      </c>
      <c r="AI1676" t="s">
        <v>10913</v>
      </c>
      <c r="AL1676" t="s">
        <v>67</v>
      </c>
      <c r="AY1676" t="s">
        <v>20824</v>
      </c>
      <c r="AZ1676" t="s">
        <v>20825</v>
      </c>
      <c r="BA1676" t="s">
        <v>20826</v>
      </c>
      <c r="BB1676" t="s">
        <v>2271</v>
      </c>
      <c r="BD1676" t="s">
        <v>72</v>
      </c>
      <c r="BG1676" t="s">
        <v>20827</v>
      </c>
    </row>
    <row r="1677" spans="1:59" x14ac:dyDescent="0.2">
      <c r="A1677" s="1">
        <v>42618.940694444442</v>
      </c>
      <c r="B1677" t="s">
        <v>1862</v>
      </c>
      <c r="C1677" t="s">
        <v>20828</v>
      </c>
      <c r="D1677" t="str">
        <f>VLOOKUP(deactivate_assem[[#This Row],[Full Name]],assembly_staff_import[],1,0)</f>
        <v>Jason R Bristol</v>
      </c>
      <c r="M1677" t="s">
        <v>18807</v>
      </c>
      <c r="T1677" t="s">
        <v>20829</v>
      </c>
      <c r="V1677" t="s">
        <v>18809</v>
      </c>
      <c r="AH1677" t="s">
        <v>65</v>
      </c>
      <c r="AI1677" t="s">
        <v>10913</v>
      </c>
      <c r="AL1677" t="s">
        <v>1237</v>
      </c>
      <c r="AY1677" t="s">
        <v>20830</v>
      </c>
      <c r="AZ1677" t="s">
        <v>14789</v>
      </c>
      <c r="BA1677" t="s">
        <v>20831</v>
      </c>
      <c r="BB1677" t="s">
        <v>19109</v>
      </c>
      <c r="BD1677" t="s">
        <v>72</v>
      </c>
      <c r="BG1677" t="s">
        <v>20832</v>
      </c>
    </row>
    <row r="1678" spans="1:59" x14ac:dyDescent="0.2">
      <c r="A1678" s="1">
        <v>42618.940694444442</v>
      </c>
      <c r="B1678" t="s">
        <v>1862</v>
      </c>
      <c r="C1678" t="s">
        <v>20833</v>
      </c>
      <c r="D1678" t="str">
        <f>VLOOKUP(deactivate_assem[[#This Row],[Full Name]],assembly_staff_import[],1,0)</f>
        <v>Daniel J Sabbatino</v>
      </c>
      <c r="M1678" t="s">
        <v>13861</v>
      </c>
      <c r="T1678" t="s">
        <v>20834</v>
      </c>
      <c r="V1678" t="s">
        <v>20810</v>
      </c>
      <c r="AH1678" t="s">
        <v>65</v>
      </c>
      <c r="AI1678" t="s">
        <v>10913</v>
      </c>
      <c r="AL1678" t="s">
        <v>1237</v>
      </c>
      <c r="AY1678" t="s">
        <v>20835</v>
      </c>
      <c r="AZ1678" t="s">
        <v>5652</v>
      </c>
      <c r="BA1678" t="s">
        <v>20836</v>
      </c>
      <c r="BB1678" t="s">
        <v>20814</v>
      </c>
      <c r="BD1678" t="s">
        <v>72</v>
      </c>
      <c r="BG1678" t="s">
        <v>20837</v>
      </c>
    </row>
    <row r="1679" spans="1:59" x14ac:dyDescent="0.2">
      <c r="A1679" s="1">
        <v>42618.940682870372</v>
      </c>
      <c r="B1679" t="s">
        <v>1862</v>
      </c>
      <c r="C1679" t="s">
        <v>20838</v>
      </c>
      <c r="D1679" t="e">
        <f>VLOOKUP(deactivate_assem[[#This Row],[Full Name]],assembly_staff_import[],1,0)</f>
        <v>#N/A</v>
      </c>
      <c r="M1679" t="s">
        <v>10958</v>
      </c>
      <c r="V1679" t="s">
        <v>3154</v>
      </c>
      <c r="AH1679" t="s">
        <v>65</v>
      </c>
      <c r="AI1679" t="s">
        <v>10913</v>
      </c>
      <c r="AL1679" t="s">
        <v>1237</v>
      </c>
      <c r="AY1679" t="s">
        <v>20839</v>
      </c>
      <c r="AZ1679" t="s">
        <v>20840</v>
      </c>
      <c r="BA1679" t="s">
        <v>20841</v>
      </c>
      <c r="BB1679" t="s">
        <v>116</v>
      </c>
      <c r="BD1679" t="s">
        <v>72</v>
      </c>
      <c r="BG1679" t="s">
        <v>20842</v>
      </c>
    </row>
    <row r="1680" spans="1:59" x14ac:dyDescent="0.2">
      <c r="A1680" s="1">
        <v>42618.940682870372</v>
      </c>
      <c r="B1680" t="s">
        <v>1862</v>
      </c>
      <c r="C1680" t="s">
        <v>20843</v>
      </c>
      <c r="D1680" t="e">
        <f>VLOOKUP(deactivate_assem[[#This Row],[Full Name]],assembly_staff_import[],1,0)</f>
        <v>#N/A</v>
      </c>
      <c r="L1680" t="s">
        <v>14233</v>
      </c>
      <c r="M1680" t="s">
        <v>20844</v>
      </c>
      <c r="N1680" t="s">
        <v>63</v>
      </c>
      <c r="V1680" t="s">
        <v>20229</v>
      </c>
      <c r="AH1680" t="s">
        <v>65</v>
      </c>
      <c r="AI1680" t="s">
        <v>10913</v>
      </c>
      <c r="AL1680" t="s">
        <v>67</v>
      </c>
      <c r="AY1680" t="s">
        <v>20845</v>
      </c>
      <c r="AZ1680" t="s">
        <v>20846</v>
      </c>
      <c r="BA1680" t="s">
        <v>20847</v>
      </c>
      <c r="BB1680" t="s">
        <v>11455</v>
      </c>
      <c r="BD1680" t="s">
        <v>72</v>
      </c>
      <c r="BG1680" t="s">
        <v>20848</v>
      </c>
    </row>
    <row r="1681" spans="1:59" x14ac:dyDescent="0.2">
      <c r="A1681" s="1">
        <v>42618.940682870372</v>
      </c>
      <c r="B1681" t="s">
        <v>1862</v>
      </c>
      <c r="C1681" t="s">
        <v>20849</v>
      </c>
      <c r="D1681" t="str">
        <f>VLOOKUP(deactivate_assem[[#This Row],[Full Name]],assembly_staff_import[],1,0)</f>
        <v>Marsha L Booth</v>
      </c>
      <c r="M1681" t="s">
        <v>18807</v>
      </c>
      <c r="T1681" t="s">
        <v>20850</v>
      </c>
      <c r="V1681" t="s">
        <v>20851</v>
      </c>
      <c r="AH1681" t="s">
        <v>65</v>
      </c>
      <c r="AI1681" t="s">
        <v>10913</v>
      </c>
      <c r="AL1681" t="s">
        <v>1237</v>
      </c>
      <c r="AY1681" t="s">
        <v>20852</v>
      </c>
      <c r="AZ1681" t="s">
        <v>20853</v>
      </c>
      <c r="BA1681" t="s">
        <v>20171</v>
      </c>
      <c r="BB1681" t="s">
        <v>19829</v>
      </c>
      <c r="BD1681" t="s">
        <v>72</v>
      </c>
      <c r="BG1681" t="s">
        <v>20854</v>
      </c>
    </row>
    <row r="1682" spans="1:59" x14ac:dyDescent="0.2">
      <c r="A1682" s="1">
        <v>42618.940682870372</v>
      </c>
      <c r="B1682" t="s">
        <v>1862</v>
      </c>
      <c r="C1682" t="s">
        <v>20855</v>
      </c>
      <c r="D1682" t="str">
        <f>VLOOKUP(deactivate_assem[[#This Row],[Full Name]],assembly_staff_import[],1,0)</f>
        <v>Stephanie R Owens</v>
      </c>
      <c r="M1682" t="s">
        <v>13861</v>
      </c>
      <c r="T1682" t="s">
        <v>11416</v>
      </c>
      <c r="V1682" t="s">
        <v>20810</v>
      </c>
      <c r="AH1682" t="s">
        <v>65</v>
      </c>
      <c r="AI1682" t="s">
        <v>10913</v>
      </c>
      <c r="AL1682" t="s">
        <v>1237</v>
      </c>
      <c r="AY1682" t="s">
        <v>20856</v>
      </c>
      <c r="AZ1682" t="s">
        <v>20857</v>
      </c>
      <c r="BA1682" t="s">
        <v>11419</v>
      </c>
      <c r="BB1682" t="s">
        <v>906</v>
      </c>
      <c r="BD1682" t="s">
        <v>72</v>
      </c>
      <c r="BG1682" t="s">
        <v>20858</v>
      </c>
    </row>
    <row r="1683" spans="1:59" x14ac:dyDescent="0.2">
      <c r="A1683" s="1">
        <v>42618.940682870372</v>
      </c>
      <c r="B1683" t="s">
        <v>1862</v>
      </c>
      <c r="C1683" t="s">
        <v>20859</v>
      </c>
      <c r="D1683" t="e">
        <f>VLOOKUP(deactivate_assem[[#This Row],[Full Name]],assembly_staff_import[],1,0)</f>
        <v>#N/A</v>
      </c>
      <c r="M1683" t="s">
        <v>10958</v>
      </c>
      <c r="V1683" t="s">
        <v>3154</v>
      </c>
      <c r="AH1683" t="s">
        <v>65</v>
      </c>
      <c r="AI1683" t="s">
        <v>10913</v>
      </c>
      <c r="AL1683" t="s">
        <v>1237</v>
      </c>
      <c r="AY1683" t="s">
        <v>20860</v>
      </c>
      <c r="AZ1683" t="s">
        <v>20861</v>
      </c>
      <c r="BA1683" t="s">
        <v>4402</v>
      </c>
      <c r="BB1683" t="s">
        <v>116</v>
      </c>
      <c r="BD1683" t="s">
        <v>72</v>
      </c>
      <c r="BG1683" t="s">
        <v>20862</v>
      </c>
    </row>
    <row r="1684" spans="1:59" x14ac:dyDescent="0.2">
      <c r="A1684" s="1">
        <v>42618.940682870372</v>
      </c>
      <c r="B1684" t="s">
        <v>1862</v>
      </c>
      <c r="C1684" t="s">
        <v>20863</v>
      </c>
      <c r="D1684" t="str">
        <f>VLOOKUP(deactivate_assem[[#This Row],[Full Name]],assembly_staff_import[],1,0)</f>
        <v>Videsh A Persaud</v>
      </c>
      <c r="L1684" t="s">
        <v>3131</v>
      </c>
      <c r="M1684" t="s">
        <v>11121</v>
      </c>
      <c r="N1684" t="s">
        <v>63</v>
      </c>
      <c r="T1684" t="s">
        <v>20864</v>
      </c>
      <c r="AH1684" t="s">
        <v>65</v>
      </c>
      <c r="AI1684" t="s">
        <v>10913</v>
      </c>
      <c r="AL1684" t="s">
        <v>67</v>
      </c>
      <c r="AM1684" t="s">
        <v>68</v>
      </c>
      <c r="AY1684" t="s">
        <v>20865</v>
      </c>
      <c r="AZ1684" t="s">
        <v>20866</v>
      </c>
      <c r="BA1684" t="s">
        <v>20867</v>
      </c>
      <c r="BB1684" t="s">
        <v>236</v>
      </c>
      <c r="BD1684" t="s">
        <v>72</v>
      </c>
      <c r="BG1684" t="s">
        <v>20868</v>
      </c>
    </row>
    <row r="1685" spans="1:59" x14ac:dyDescent="0.2">
      <c r="A1685" s="1">
        <v>42618.940682870372</v>
      </c>
      <c r="B1685" t="s">
        <v>1862</v>
      </c>
      <c r="C1685" t="s">
        <v>20869</v>
      </c>
      <c r="D1685" t="str">
        <f>VLOOKUP(deactivate_assem[[#This Row],[Full Name]],assembly_staff_import[],1,0)</f>
        <v>Michael P Mcguire</v>
      </c>
      <c r="M1685" t="s">
        <v>13861</v>
      </c>
      <c r="T1685" t="s">
        <v>20870</v>
      </c>
      <c r="V1685" t="s">
        <v>20810</v>
      </c>
      <c r="AH1685" t="s">
        <v>65</v>
      </c>
      <c r="AI1685" t="s">
        <v>10913</v>
      </c>
      <c r="AL1685" t="s">
        <v>1237</v>
      </c>
      <c r="AY1685" t="s">
        <v>20871</v>
      </c>
      <c r="AZ1685" t="s">
        <v>5378</v>
      </c>
      <c r="BA1685" t="s">
        <v>2305</v>
      </c>
      <c r="BB1685" t="s">
        <v>12181</v>
      </c>
      <c r="BD1685" t="s">
        <v>72</v>
      </c>
      <c r="BG1685" t="s">
        <v>20872</v>
      </c>
    </row>
    <row r="1686" spans="1:59" x14ac:dyDescent="0.2">
      <c r="A1686" s="1">
        <v>42618.940671296303</v>
      </c>
      <c r="B1686" t="s">
        <v>1862</v>
      </c>
      <c r="C1686" t="s">
        <v>20873</v>
      </c>
      <c r="D1686" t="str">
        <f>VLOOKUP(deactivate_assem[[#This Row],[Full Name]],assembly_staff_import[],1,0)</f>
        <v>Jeremy J Barber</v>
      </c>
      <c r="M1686" t="s">
        <v>18807</v>
      </c>
      <c r="T1686" t="s">
        <v>20874</v>
      </c>
      <c r="V1686" t="s">
        <v>18899</v>
      </c>
      <c r="AH1686" t="s">
        <v>65</v>
      </c>
      <c r="AI1686" t="s">
        <v>10913</v>
      </c>
      <c r="AL1686" t="s">
        <v>1237</v>
      </c>
      <c r="AY1686" t="s">
        <v>20875</v>
      </c>
      <c r="AZ1686" t="s">
        <v>12908</v>
      </c>
      <c r="BA1686" t="s">
        <v>3820</v>
      </c>
      <c r="BB1686" t="s">
        <v>19130</v>
      </c>
      <c r="BD1686" t="s">
        <v>72</v>
      </c>
      <c r="BG1686" t="s">
        <v>20876</v>
      </c>
    </row>
    <row r="1687" spans="1:59" x14ac:dyDescent="0.2">
      <c r="A1687" s="1">
        <v>42618.940671296303</v>
      </c>
      <c r="B1687" t="s">
        <v>1862</v>
      </c>
      <c r="C1687" t="s">
        <v>20877</v>
      </c>
      <c r="D1687" t="e">
        <f>VLOOKUP(deactivate_assem[[#This Row],[Full Name]],assembly_staff_import[],1,0)</f>
        <v>#N/A</v>
      </c>
      <c r="L1687" t="s">
        <v>11805</v>
      </c>
      <c r="M1687" t="s">
        <v>16528</v>
      </c>
      <c r="N1687" t="s">
        <v>63</v>
      </c>
      <c r="V1687" t="s">
        <v>5650</v>
      </c>
      <c r="AH1687" t="s">
        <v>65</v>
      </c>
      <c r="AI1687" t="s">
        <v>10913</v>
      </c>
      <c r="AL1687" t="s">
        <v>67</v>
      </c>
      <c r="AY1687" t="s">
        <v>20878</v>
      </c>
      <c r="AZ1687" t="s">
        <v>875</v>
      </c>
      <c r="BA1687" t="s">
        <v>19063</v>
      </c>
      <c r="BB1687" t="s">
        <v>10989</v>
      </c>
      <c r="BD1687" t="s">
        <v>72</v>
      </c>
      <c r="BG1687" t="s">
        <v>20879</v>
      </c>
    </row>
    <row r="1688" spans="1:59" x14ac:dyDescent="0.2">
      <c r="A1688" s="1">
        <v>42618.940671296303</v>
      </c>
      <c r="B1688" t="s">
        <v>1862</v>
      </c>
      <c r="C1688" t="s">
        <v>20880</v>
      </c>
      <c r="D1688" t="e">
        <f>VLOOKUP(deactivate_assem[[#This Row],[Full Name]],assembly_staff_import[],1,0)</f>
        <v>#N/A</v>
      </c>
      <c r="M1688" t="s">
        <v>10958</v>
      </c>
      <c r="V1688" t="s">
        <v>3154</v>
      </c>
      <c r="AH1688" t="s">
        <v>65</v>
      </c>
      <c r="AI1688" t="s">
        <v>10913</v>
      </c>
      <c r="AL1688" t="s">
        <v>1237</v>
      </c>
      <c r="AY1688" t="s">
        <v>20881</v>
      </c>
      <c r="AZ1688" t="s">
        <v>3700</v>
      </c>
      <c r="BA1688" t="s">
        <v>20882</v>
      </c>
      <c r="BB1688" t="s">
        <v>116</v>
      </c>
      <c r="BD1688" t="s">
        <v>72</v>
      </c>
      <c r="BG1688" t="s">
        <v>20883</v>
      </c>
    </row>
    <row r="1689" spans="1:59" x14ac:dyDescent="0.2">
      <c r="A1689" s="1">
        <v>42618.940671296303</v>
      </c>
      <c r="B1689" t="s">
        <v>1862</v>
      </c>
      <c r="C1689" t="s">
        <v>20884</v>
      </c>
      <c r="D1689" t="e">
        <f>VLOOKUP(deactivate_assem[[#This Row],[Full Name]],assembly_staff_import[],1,0)</f>
        <v>#N/A</v>
      </c>
      <c r="M1689" t="s">
        <v>10958</v>
      </c>
      <c r="V1689" t="s">
        <v>3154</v>
      </c>
      <c r="AH1689" t="s">
        <v>65</v>
      </c>
      <c r="AI1689" t="s">
        <v>10913</v>
      </c>
      <c r="AL1689" t="s">
        <v>1237</v>
      </c>
      <c r="AY1689" t="s">
        <v>20885</v>
      </c>
      <c r="AZ1689" t="s">
        <v>20886</v>
      </c>
      <c r="BA1689" t="s">
        <v>20887</v>
      </c>
      <c r="BB1689" t="s">
        <v>116</v>
      </c>
      <c r="BD1689" t="s">
        <v>72</v>
      </c>
      <c r="BG1689" t="s">
        <v>20888</v>
      </c>
    </row>
    <row r="1690" spans="1:59" x14ac:dyDescent="0.2">
      <c r="A1690" s="1">
        <v>42618.940671296303</v>
      </c>
      <c r="B1690" t="s">
        <v>1862</v>
      </c>
      <c r="C1690" t="s">
        <v>20889</v>
      </c>
      <c r="D1690" t="str">
        <f>VLOOKUP(deactivate_assem[[#This Row],[Full Name]],assembly_staff_import[],1,0)</f>
        <v>Darin A Angioli</v>
      </c>
      <c r="M1690" t="s">
        <v>18807</v>
      </c>
      <c r="T1690" t="s">
        <v>20890</v>
      </c>
      <c r="V1690" t="s">
        <v>20891</v>
      </c>
      <c r="AH1690" t="s">
        <v>65</v>
      </c>
      <c r="AI1690" t="s">
        <v>10913</v>
      </c>
      <c r="AL1690" t="s">
        <v>1237</v>
      </c>
      <c r="AY1690" t="s">
        <v>20892</v>
      </c>
      <c r="AZ1690" t="s">
        <v>20893</v>
      </c>
      <c r="BA1690" t="s">
        <v>20894</v>
      </c>
      <c r="BB1690" t="s">
        <v>20895</v>
      </c>
      <c r="BD1690" t="s">
        <v>72</v>
      </c>
      <c r="BG1690" t="s">
        <v>20896</v>
      </c>
    </row>
    <row r="1691" spans="1:59" x14ac:dyDescent="0.2">
      <c r="A1691" s="1">
        <v>42618.940659722219</v>
      </c>
      <c r="B1691" t="s">
        <v>1862</v>
      </c>
      <c r="C1691" t="s">
        <v>20897</v>
      </c>
      <c r="D1691" t="str">
        <f>VLOOKUP(deactivate_assem[[#This Row],[Full Name]],assembly_staff_import[],1,0)</f>
        <v>William R Delap</v>
      </c>
      <c r="M1691" t="s">
        <v>13861</v>
      </c>
      <c r="T1691" t="s">
        <v>20898</v>
      </c>
      <c r="V1691" t="s">
        <v>20810</v>
      </c>
      <c r="AH1691" t="s">
        <v>65</v>
      </c>
      <c r="AI1691" t="s">
        <v>10913</v>
      </c>
      <c r="AL1691" t="s">
        <v>1237</v>
      </c>
      <c r="AY1691" t="s">
        <v>20899</v>
      </c>
      <c r="AZ1691" t="s">
        <v>3260</v>
      </c>
      <c r="BA1691" t="s">
        <v>20900</v>
      </c>
      <c r="BB1691" t="s">
        <v>20814</v>
      </c>
      <c r="BD1691" t="s">
        <v>72</v>
      </c>
      <c r="BG1691" t="s">
        <v>20901</v>
      </c>
    </row>
    <row r="1692" spans="1:59" x14ac:dyDescent="0.2">
      <c r="A1692" s="1">
        <v>42618.940659722219</v>
      </c>
      <c r="B1692" t="s">
        <v>1862</v>
      </c>
      <c r="C1692" t="s">
        <v>20902</v>
      </c>
      <c r="D1692" t="str">
        <f>VLOOKUP(deactivate_assem[[#This Row],[Full Name]],assembly_staff_import[],1,0)</f>
        <v>Karen Z Cherry</v>
      </c>
      <c r="L1692" t="s">
        <v>3131</v>
      </c>
      <c r="M1692" t="s">
        <v>11121</v>
      </c>
      <c r="N1692" t="s">
        <v>63</v>
      </c>
      <c r="T1692" t="s">
        <v>20903</v>
      </c>
      <c r="AH1692" t="s">
        <v>65</v>
      </c>
      <c r="AI1692" t="s">
        <v>10913</v>
      </c>
      <c r="AL1692" t="s">
        <v>67</v>
      </c>
      <c r="AY1692" t="s">
        <v>20904</v>
      </c>
      <c r="AZ1692" t="s">
        <v>20905</v>
      </c>
      <c r="BA1692" t="s">
        <v>5557</v>
      </c>
      <c r="BB1692" t="s">
        <v>426</v>
      </c>
      <c r="BD1692" t="s">
        <v>72</v>
      </c>
      <c r="BG1692" t="s">
        <v>20906</v>
      </c>
    </row>
    <row r="1693" spans="1:59" x14ac:dyDescent="0.2">
      <c r="A1693" s="1">
        <v>42618.940659722219</v>
      </c>
      <c r="B1693" t="s">
        <v>1862</v>
      </c>
      <c r="C1693" t="s">
        <v>20907</v>
      </c>
      <c r="D1693" t="str">
        <f>VLOOKUP(deactivate_assem[[#This Row],[Full Name]],assembly_staff_import[],1,0)</f>
        <v>Kevin R Weinman</v>
      </c>
      <c r="M1693" t="s">
        <v>20908</v>
      </c>
      <c r="T1693" t="s">
        <v>20909</v>
      </c>
      <c r="V1693" t="s">
        <v>20910</v>
      </c>
      <c r="AH1693" t="s">
        <v>65</v>
      </c>
      <c r="AI1693" t="s">
        <v>10913</v>
      </c>
      <c r="AL1693" t="s">
        <v>1237</v>
      </c>
      <c r="AY1693" t="s">
        <v>20911</v>
      </c>
      <c r="AZ1693" t="s">
        <v>20912</v>
      </c>
      <c r="BA1693" t="s">
        <v>20913</v>
      </c>
      <c r="BB1693" t="s">
        <v>12030</v>
      </c>
      <c r="BD1693" t="s">
        <v>72</v>
      </c>
      <c r="BG1693" t="s">
        <v>20914</v>
      </c>
    </row>
    <row r="1694" spans="1:59" x14ac:dyDescent="0.2">
      <c r="A1694" s="1">
        <v>42618.940659722219</v>
      </c>
      <c r="B1694" t="s">
        <v>1862</v>
      </c>
      <c r="C1694" t="s">
        <v>20915</v>
      </c>
      <c r="D1694" t="e">
        <f>VLOOKUP(deactivate_assem[[#This Row],[Full Name]],assembly_staff_import[],1,0)</f>
        <v>#N/A</v>
      </c>
      <c r="M1694" t="s">
        <v>10958</v>
      </c>
      <c r="V1694" t="s">
        <v>3154</v>
      </c>
      <c r="AH1694" t="s">
        <v>65</v>
      </c>
      <c r="AI1694" t="s">
        <v>10913</v>
      </c>
      <c r="AL1694" t="s">
        <v>1237</v>
      </c>
      <c r="AY1694" t="s">
        <v>20916</v>
      </c>
      <c r="AZ1694" t="s">
        <v>20917</v>
      </c>
      <c r="BA1694" t="s">
        <v>20918</v>
      </c>
      <c r="BB1694" t="s">
        <v>116</v>
      </c>
      <c r="BD1694" t="s">
        <v>72</v>
      </c>
      <c r="BG1694" t="s">
        <v>20919</v>
      </c>
    </row>
    <row r="1695" spans="1:59" x14ac:dyDescent="0.2">
      <c r="A1695" s="1">
        <v>42618.940659722219</v>
      </c>
      <c r="B1695" t="s">
        <v>1862</v>
      </c>
      <c r="C1695" t="s">
        <v>20920</v>
      </c>
      <c r="D1695" t="e">
        <f>VLOOKUP(deactivate_assem[[#This Row],[Full Name]],assembly_staff_import[],1,0)</f>
        <v>#N/A</v>
      </c>
      <c r="M1695" t="s">
        <v>10958</v>
      </c>
      <c r="V1695" t="s">
        <v>3154</v>
      </c>
      <c r="AH1695" t="s">
        <v>65</v>
      </c>
      <c r="AI1695" t="s">
        <v>10913</v>
      </c>
      <c r="AL1695" t="s">
        <v>1237</v>
      </c>
      <c r="AY1695" t="s">
        <v>20921</v>
      </c>
      <c r="AZ1695" t="s">
        <v>20922</v>
      </c>
      <c r="BA1695" t="s">
        <v>20923</v>
      </c>
      <c r="BB1695" t="s">
        <v>116</v>
      </c>
      <c r="BD1695" t="s">
        <v>72</v>
      </c>
      <c r="BG1695" t="s">
        <v>20924</v>
      </c>
    </row>
    <row r="1696" spans="1:59" x14ac:dyDescent="0.2">
      <c r="A1696" s="1">
        <v>42618.940659722219</v>
      </c>
      <c r="B1696" t="s">
        <v>1862</v>
      </c>
      <c r="C1696" t="s">
        <v>20925</v>
      </c>
      <c r="D1696" t="e">
        <f>VLOOKUP(deactivate_assem[[#This Row],[Full Name]],assembly_staff_import[],1,0)</f>
        <v>#N/A</v>
      </c>
      <c r="L1696" t="s">
        <v>11380</v>
      </c>
      <c r="M1696" t="s">
        <v>16538</v>
      </c>
      <c r="N1696" t="s">
        <v>168</v>
      </c>
      <c r="AH1696" t="s">
        <v>65</v>
      </c>
      <c r="AI1696" t="s">
        <v>10913</v>
      </c>
      <c r="AL1696" t="s">
        <v>67</v>
      </c>
      <c r="AM1696" t="s">
        <v>284</v>
      </c>
      <c r="AY1696" t="s">
        <v>20926</v>
      </c>
      <c r="AZ1696" t="s">
        <v>20927</v>
      </c>
      <c r="BA1696" t="s">
        <v>20928</v>
      </c>
      <c r="BB1696" t="s">
        <v>11681</v>
      </c>
      <c r="BD1696" t="s">
        <v>72</v>
      </c>
      <c r="BG1696" t="s">
        <v>20929</v>
      </c>
    </row>
    <row r="1697" spans="1:59" x14ac:dyDescent="0.2">
      <c r="A1697" s="1">
        <v>42618.940659722219</v>
      </c>
      <c r="B1697" t="s">
        <v>1862</v>
      </c>
      <c r="C1697" t="s">
        <v>20930</v>
      </c>
      <c r="D1697" t="str">
        <f>VLOOKUP(deactivate_assem[[#This Row],[Full Name]],assembly_staff_import[],1,0)</f>
        <v>Dana C Vernetti</v>
      </c>
      <c r="L1697" t="s">
        <v>11206</v>
      </c>
      <c r="M1697" t="s">
        <v>11207</v>
      </c>
      <c r="N1697" t="s">
        <v>63</v>
      </c>
      <c r="T1697" t="s">
        <v>20931</v>
      </c>
      <c r="V1697" t="s">
        <v>20304</v>
      </c>
      <c r="AH1697" t="s">
        <v>65</v>
      </c>
      <c r="AI1697" t="s">
        <v>10913</v>
      </c>
      <c r="AL1697" t="s">
        <v>67</v>
      </c>
      <c r="AY1697" t="s">
        <v>20932</v>
      </c>
      <c r="AZ1697" t="s">
        <v>20933</v>
      </c>
      <c r="BA1697" t="s">
        <v>20934</v>
      </c>
      <c r="BB1697" t="s">
        <v>20935</v>
      </c>
      <c r="BD1697" t="s">
        <v>72</v>
      </c>
      <c r="BG1697" t="s">
        <v>20936</v>
      </c>
    </row>
    <row r="1698" spans="1:59" x14ac:dyDescent="0.2">
      <c r="A1698" s="1">
        <v>42618.940648148149</v>
      </c>
      <c r="B1698" t="s">
        <v>1862</v>
      </c>
      <c r="C1698" t="s">
        <v>20937</v>
      </c>
      <c r="D1698" t="str">
        <f>VLOOKUP(deactivate_assem[[#This Row],[Full Name]],assembly_staff_import[],1,0)</f>
        <v>Jennifer M Scarano</v>
      </c>
      <c r="M1698" t="s">
        <v>11188</v>
      </c>
      <c r="T1698" t="s">
        <v>20938</v>
      </c>
      <c r="V1698" t="s">
        <v>20939</v>
      </c>
      <c r="AH1698" t="s">
        <v>65</v>
      </c>
      <c r="AI1698" t="s">
        <v>10913</v>
      </c>
      <c r="AL1698" t="s">
        <v>1237</v>
      </c>
      <c r="AY1698" t="s">
        <v>20940</v>
      </c>
      <c r="AZ1698" t="s">
        <v>6807</v>
      </c>
      <c r="BA1698" t="s">
        <v>20941</v>
      </c>
      <c r="BB1698" t="s">
        <v>2271</v>
      </c>
      <c r="BD1698" t="s">
        <v>72</v>
      </c>
      <c r="BG1698" t="s">
        <v>20942</v>
      </c>
    </row>
    <row r="1699" spans="1:59" x14ac:dyDescent="0.2">
      <c r="A1699" s="1">
        <v>42618.940648148149</v>
      </c>
      <c r="B1699" t="s">
        <v>1862</v>
      </c>
      <c r="C1699" t="s">
        <v>20943</v>
      </c>
      <c r="D1699" t="str">
        <f>VLOOKUP(deactivate_assem[[#This Row],[Full Name]],assembly_staff_import[],1,0)</f>
        <v>Michael T Vickerson</v>
      </c>
      <c r="M1699" t="s">
        <v>20908</v>
      </c>
      <c r="T1699" t="s">
        <v>20944</v>
      </c>
      <c r="V1699" t="s">
        <v>20910</v>
      </c>
      <c r="AH1699" t="s">
        <v>65</v>
      </c>
      <c r="AI1699" t="s">
        <v>10913</v>
      </c>
      <c r="AL1699" t="s">
        <v>1237</v>
      </c>
      <c r="AY1699" t="s">
        <v>20945</v>
      </c>
      <c r="AZ1699" t="s">
        <v>806</v>
      </c>
      <c r="BA1699" t="s">
        <v>20946</v>
      </c>
      <c r="BB1699" t="s">
        <v>15291</v>
      </c>
      <c r="BD1699" t="s">
        <v>72</v>
      </c>
      <c r="BG1699" t="s">
        <v>20947</v>
      </c>
    </row>
    <row r="1700" spans="1:59" x14ac:dyDescent="0.2">
      <c r="A1700" s="1">
        <v>42618.940648148149</v>
      </c>
      <c r="B1700" t="s">
        <v>1862</v>
      </c>
      <c r="C1700" t="s">
        <v>20948</v>
      </c>
      <c r="D1700" t="e">
        <f>VLOOKUP(deactivate_assem[[#This Row],[Full Name]],assembly_staff_import[],1,0)</f>
        <v>#N/A</v>
      </c>
      <c r="M1700" t="s">
        <v>10958</v>
      </c>
      <c r="V1700" t="s">
        <v>16957</v>
      </c>
      <c r="AH1700" t="s">
        <v>65</v>
      </c>
      <c r="AI1700" t="s">
        <v>10913</v>
      </c>
      <c r="AL1700" t="s">
        <v>1237</v>
      </c>
      <c r="AY1700" t="s">
        <v>20949</v>
      </c>
      <c r="AZ1700" t="s">
        <v>20950</v>
      </c>
      <c r="BA1700" t="s">
        <v>20951</v>
      </c>
      <c r="BB1700" t="s">
        <v>116</v>
      </c>
      <c r="BD1700" t="s">
        <v>72</v>
      </c>
      <c r="BG1700" t="s">
        <v>20952</v>
      </c>
    </row>
    <row r="1701" spans="1:59" x14ac:dyDescent="0.2">
      <c r="A1701" s="1">
        <v>42618.940648148149</v>
      </c>
      <c r="B1701" t="s">
        <v>1862</v>
      </c>
      <c r="C1701" t="s">
        <v>20953</v>
      </c>
      <c r="D1701" t="e">
        <f>VLOOKUP(deactivate_assem[[#This Row],[Full Name]],assembly_staff_import[],1,0)</f>
        <v>#N/A</v>
      </c>
      <c r="M1701" t="s">
        <v>10958</v>
      </c>
      <c r="V1701" t="s">
        <v>3154</v>
      </c>
      <c r="AH1701" t="s">
        <v>65</v>
      </c>
      <c r="AI1701" t="s">
        <v>10913</v>
      </c>
      <c r="AL1701" t="s">
        <v>1237</v>
      </c>
      <c r="AY1701" t="s">
        <v>20954</v>
      </c>
      <c r="AZ1701" t="s">
        <v>20955</v>
      </c>
      <c r="BA1701" t="s">
        <v>20956</v>
      </c>
      <c r="BB1701" t="s">
        <v>116</v>
      </c>
      <c r="BD1701" t="s">
        <v>72</v>
      </c>
      <c r="BG1701" t="s">
        <v>20957</v>
      </c>
    </row>
    <row r="1702" spans="1:59" x14ac:dyDescent="0.2">
      <c r="A1702" s="1">
        <v>42618.940648148149</v>
      </c>
      <c r="B1702" t="s">
        <v>1862</v>
      </c>
      <c r="C1702" t="s">
        <v>20958</v>
      </c>
      <c r="D1702" t="e">
        <f>VLOOKUP(deactivate_assem[[#This Row],[Full Name]],assembly_staff_import[],1,0)</f>
        <v>#N/A</v>
      </c>
      <c r="M1702" t="s">
        <v>11188</v>
      </c>
      <c r="V1702" t="s">
        <v>15301</v>
      </c>
      <c r="AH1702" t="s">
        <v>65</v>
      </c>
      <c r="AI1702" t="s">
        <v>10913</v>
      </c>
      <c r="AL1702" t="s">
        <v>1237</v>
      </c>
      <c r="AY1702" t="s">
        <v>20959</v>
      </c>
      <c r="AZ1702" t="s">
        <v>18154</v>
      </c>
      <c r="BA1702" t="s">
        <v>502</v>
      </c>
      <c r="BB1702" t="s">
        <v>11192</v>
      </c>
      <c r="BD1702" t="s">
        <v>72</v>
      </c>
      <c r="BG1702" t="s">
        <v>20960</v>
      </c>
    </row>
    <row r="1703" spans="1:59" x14ac:dyDescent="0.2">
      <c r="A1703" s="1">
        <v>42618.940648148149</v>
      </c>
      <c r="B1703" t="s">
        <v>1862</v>
      </c>
      <c r="C1703" t="s">
        <v>20961</v>
      </c>
      <c r="D1703" t="str">
        <f>VLOOKUP(deactivate_assem[[#This Row],[Full Name]],assembly_staff_import[],1,0)</f>
        <v>Gail A Palmer</v>
      </c>
      <c r="L1703" t="s">
        <v>11992</v>
      </c>
      <c r="M1703" t="s">
        <v>11993</v>
      </c>
      <c r="N1703" t="s">
        <v>63</v>
      </c>
      <c r="T1703" t="s">
        <v>20962</v>
      </c>
      <c r="V1703" t="s">
        <v>20963</v>
      </c>
      <c r="AH1703" t="s">
        <v>65</v>
      </c>
      <c r="AI1703" t="s">
        <v>10913</v>
      </c>
      <c r="AL1703" t="s">
        <v>67</v>
      </c>
      <c r="AY1703" t="s">
        <v>20964</v>
      </c>
      <c r="AZ1703" t="s">
        <v>20965</v>
      </c>
      <c r="BA1703" t="s">
        <v>20966</v>
      </c>
      <c r="BB1703" t="s">
        <v>11033</v>
      </c>
      <c r="BD1703" t="s">
        <v>72</v>
      </c>
      <c r="BG1703" t="s">
        <v>20967</v>
      </c>
    </row>
    <row r="1704" spans="1:59" x14ac:dyDescent="0.2">
      <c r="A1704" s="1">
        <v>42618.940648148149</v>
      </c>
      <c r="B1704" t="s">
        <v>1862</v>
      </c>
      <c r="C1704" t="s">
        <v>20968</v>
      </c>
      <c r="D1704" t="e">
        <f>VLOOKUP(deactivate_assem[[#This Row],[Full Name]],assembly_staff_import[],1,0)</f>
        <v>#N/A</v>
      </c>
      <c r="L1704" t="s">
        <v>11380</v>
      </c>
      <c r="M1704" t="s">
        <v>16538</v>
      </c>
      <c r="N1704" t="s">
        <v>63</v>
      </c>
      <c r="V1704" t="s">
        <v>16539</v>
      </c>
      <c r="AH1704" t="s">
        <v>65</v>
      </c>
      <c r="AI1704" t="s">
        <v>10913</v>
      </c>
      <c r="AL1704" t="s">
        <v>67</v>
      </c>
      <c r="AY1704" t="s">
        <v>20969</v>
      </c>
      <c r="AZ1704" t="s">
        <v>7343</v>
      </c>
      <c r="BA1704" t="s">
        <v>11385</v>
      </c>
      <c r="BB1704" t="s">
        <v>10955</v>
      </c>
      <c r="BD1704" t="s">
        <v>72</v>
      </c>
      <c r="BG1704" t="s">
        <v>20970</v>
      </c>
    </row>
    <row r="1705" spans="1:59" x14ac:dyDescent="0.2">
      <c r="A1705" s="1">
        <v>42618.940648148149</v>
      </c>
      <c r="B1705" t="s">
        <v>1862</v>
      </c>
      <c r="C1705" t="s">
        <v>20971</v>
      </c>
      <c r="D1705" t="e">
        <f>VLOOKUP(deactivate_assem[[#This Row],[Full Name]],assembly_staff_import[],1,0)</f>
        <v>#N/A</v>
      </c>
      <c r="L1705" t="s">
        <v>11380</v>
      </c>
      <c r="M1705" t="s">
        <v>16538</v>
      </c>
      <c r="N1705" t="s">
        <v>63</v>
      </c>
      <c r="V1705" t="s">
        <v>16539</v>
      </c>
      <c r="AH1705" t="s">
        <v>65</v>
      </c>
      <c r="AI1705" t="s">
        <v>10913</v>
      </c>
      <c r="AL1705" t="s">
        <v>67</v>
      </c>
      <c r="AY1705" t="s">
        <v>20972</v>
      </c>
      <c r="AZ1705" t="s">
        <v>20973</v>
      </c>
      <c r="BA1705" t="s">
        <v>20974</v>
      </c>
      <c r="BB1705" t="s">
        <v>10955</v>
      </c>
      <c r="BD1705" t="s">
        <v>72</v>
      </c>
      <c r="BG1705" t="s">
        <v>20975</v>
      </c>
    </row>
    <row r="1706" spans="1:59" x14ac:dyDescent="0.2">
      <c r="A1706" s="1">
        <v>42618.940648148149</v>
      </c>
      <c r="B1706" t="s">
        <v>1862</v>
      </c>
      <c r="C1706" t="s">
        <v>20976</v>
      </c>
      <c r="D1706" t="str">
        <f>VLOOKUP(deactivate_assem[[#This Row],[Full Name]],assembly_staff_import[],1,0)</f>
        <v>Jenifer J Pratico</v>
      </c>
      <c r="M1706" t="s">
        <v>11188</v>
      </c>
      <c r="T1706" t="s">
        <v>20977</v>
      </c>
      <c r="V1706" t="s">
        <v>20978</v>
      </c>
      <c r="AH1706" t="s">
        <v>65</v>
      </c>
      <c r="AI1706" t="s">
        <v>10913</v>
      </c>
      <c r="AL1706" t="s">
        <v>1237</v>
      </c>
      <c r="AY1706" t="s">
        <v>20979</v>
      </c>
      <c r="AZ1706" t="s">
        <v>20980</v>
      </c>
      <c r="BA1706" t="s">
        <v>20981</v>
      </c>
      <c r="BB1706" t="s">
        <v>13419</v>
      </c>
      <c r="BD1706" t="s">
        <v>72</v>
      </c>
      <c r="BG1706" t="s">
        <v>20982</v>
      </c>
    </row>
    <row r="1707" spans="1:59" x14ac:dyDescent="0.2">
      <c r="A1707" s="1">
        <v>42618.940648148149</v>
      </c>
      <c r="B1707" t="s">
        <v>1862</v>
      </c>
      <c r="C1707" t="s">
        <v>20983</v>
      </c>
      <c r="D1707" t="e">
        <f>VLOOKUP(deactivate_assem[[#This Row],[Full Name]],assembly_staff_import[],1,0)</f>
        <v>#N/A</v>
      </c>
      <c r="M1707" t="s">
        <v>10958</v>
      </c>
      <c r="V1707" t="s">
        <v>3154</v>
      </c>
      <c r="AH1707" t="s">
        <v>65</v>
      </c>
      <c r="AI1707" t="s">
        <v>10913</v>
      </c>
      <c r="AL1707" t="s">
        <v>1237</v>
      </c>
      <c r="AY1707" t="s">
        <v>20984</v>
      </c>
      <c r="AZ1707" t="s">
        <v>6496</v>
      </c>
      <c r="BA1707" t="s">
        <v>8006</v>
      </c>
      <c r="BB1707" t="s">
        <v>116</v>
      </c>
      <c r="BD1707" t="s">
        <v>72</v>
      </c>
      <c r="BG1707" t="s">
        <v>20985</v>
      </c>
    </row>
    <row r="1708" spans="1:59" x14ac:dyDescent="0.2">
      <c r="A1708" s="1">
        <v>42618.940636574072</v>
      </c>
      <c r="B1708" t="s">
        <v>1862</v>
      </c>
      <c r="C1708" t="s">
        <v>20986</v>
      </c>
      <c r="D1708" t="str">
        <f>VLOOKUP(deactivate_assem[[#This Row],[Full Name]],assembly_staff_import[],1,0)</f>
        <v>Sharon M Crawford-Elliott</v>
      </c>
      <c r="L1708" t="s">
        <v>11992</v>
      </c>
      <c r="M1708" t="s">
        <v>11993</v>
      </c>
      <c r="N1708" t="s">
        <v>63</v>
      </c>
      <c r="T1708" t="s">
        <v>20987</v>
      </c>
      <c r="V1708" t="s">
        <v>20963</v>
      </c>
      <c r="AH1708" t="s">
        <v>65</v>
      </c>
      <c r="AI1708" t="s">
        <v>10913</v>
      </c>
      <c r="AL1708" t="s">
        <v>67</v>
      </c>
      <c r="AY1708" t="s">
        <v>20988</v>
      </c>
      <c r="AZ1708" t="s">
        <v>4664</v>
      </c>
      <c r="BA1708" t="s">
        <v>20989</v>
      </c>
      <c r="BB1708" t="s">
        <v>2271</v>
      </c>
      <c r="BD1708" t="s">
        <v>72</v>
      </c>
      <c r="BG1708" t="s">
        <v>20990</v>
      </c>
    </row>
    <row r="1709" spans="1:59" x14ac:dyDescent="0.2">
      <c r="A1709" s="1">
        <v>42618.940636574072</v>
      </c>
      <c r="B1709" t="s">
        <v>1862</v>
      </c>
      <c r="C1709" t="s">
        <v>20991</v>
      </c>
      <c r="D1709" t="e">
        <f>VLOOKUP(deactivate_assem[[#This Row],[Full Name]],assembly_staff_import[],1,0)</f>
        <v>#N/A</v>
      </c>
      <c r="L1709" t="s">
        <v>11260</v>
      </c>
      <c r="M1709" t="s">
        <v>19725</v>
      </c>
      <c r="N1709" t="s">
        <v>63</v>
      </c>
      <c r="AH1709" t="s">
        <v>65</v>
      </c>
      <c r="AI1709" t="s">
        <v>10913</v>
      </c>
      <c r="AL1709" t="s">
        <v>67</v>
      </c>
      <c r="AY1709" t="s">
        <v>20992</v>
      </c>
      <c r="AZ1709" t="s">
        <v>20993</v>
      </c>
      <c r="BA1709" t="s">
        <v>2311</v>
      </c>
      <c r="BB1709" t="s">
        <v>11316</v>
      </c>
      <c r="BD1709" t="s">
        <v>72</v>
      </c>
      <c r="BG1709" t="s">
        <v>20994</v>
      </c>
    </row>
    <row r="1710" spans="1:59" x14ac:dyDescent="0.2">
      <c r="A1710" s="1">
        <v>42618.940636574072</v>
      </c>
      <c r="B1710" t="s">
        <v>1862</v>
      </c>
      <c r="C1710" t="s">
        <v>20995</v>
      </c>
      <c r="D1710" t="e">
        <f>VLOOKUP(deactivate_assem[[#This Row],[Full Name]],assembly_staff_import[],1,0)</f>
        <v>#N/A</v>
      </c>
      <c r="M1710" t="s">
        <v>10958</v>
      </c>
      <c r="V1710" t="s">
        <v>3154</v>
      </c>
      <c r="AH1710" t="s">
        <v>65</v>
      </c>
      <c r="AI1710" t="s">
        <v>10913</v>
      </c>
      <c r="AL1710" t="s">
        <v>1237</v>
      </c>
      <c r="AY1710" t="s">
        <v>20996</v>
      </c>
      <c r="AZ1710" t="s">
        <v>20997</v>
      </c>
      <c r="BA1710" t="s">
        <v>20998</v>
      </c>
      <c r="BB1710" t="s">
        <v>116</v>
      </c>
      <c r="BD1710" t="s">
        <v>72</v>
      </c>
      <c r="BG1710" t="s">
        <v>20999</v>
      </c>
    </row>
    <row r="1711" spans="1:59" x14ac:dyDescent="0.2">
      <c r="A1711" s="1">
        <v>42618.940625000003</v>
      </c>
      <c r="B1711" t="s">
        <v>1862</v>
      </c>
      <c r="C1711" t="s">
        <v>21000</v>
      </c>
      <c r="D1711" t="str">
        <f>VLOOKUP(deactivate_assem[[#This Row],[Full Name]],assembly_staff_import[],1,0)</f>
        <v>Andres Y Vargas</v>
      </c>
      <c r="L1711" t="s">
        <v>14941</v>
      </c>
      <c r="M1711" t="s">
        <v>14942</v>
      </c>
      <c r="N1711" t="s">
        <v>63</v>
      </c>
      <c r="T1711" t="s">
        <v>21001</v>
      </c>
      <c r="V1711" t="s">
        <v>19772</v>
      </c>
      <c r="AH1711" t="s">
        <v>65</v>
      </c>
      <c r="AI1711" t="s">
        <v>10913</v>
      </c>
      <c r="AL1711" t="s">
        <v>67</v>
      </c>
      <c r="AY1711" t="s">
        <v>21002</v>
      </c>
      <c r="AZ1711" t="s">
        <v>21003</v>
      </c>
      <c r="BA1711" t="s">
        <v>6781</v>
      </c>
      <c r="BB1711" t="s">
        <v>426</v>
      </c>
      <c r="BD1711" t="s">
        <v>72</v>
      </c>
      <c r="BG1711" t="s">
        <v>21004</v>
      </c>
    </row>
    <row r="1712" spans="1:59" x14ac:dyDescent="0.2">
      <c r="A1712" s="1">
        <v>42618.940625000003</v>
      </c>
      <c r="B1712" t="s">
        <v>1862</v>
      </c>
      <c r="C1712" t="s">
        <v>21005</v>
      </c>
      <c r="D1712" t="e">
        <f>VLOOKUP(deactivate_assem[[#This Row],[Full Name]],assembly_staff_import[],1,0)</f>
        <v>#N/A</v>
      </c>
      <c r="M1712" t="s">
        <v>11188</v>
      </c>
      <c r="V1712" t="s">
        <v>6791</v>
      </c>
      <c r="AH1712" t="s">
        <v>65</v>
      </c>
      <c r="AI1712" t="s">
        <v>10913</v>
      </c>
      <c r="AL1712" t="s">
        <v>1237</v>
      </c>
      <c r="AY1712" t="s">
        <v>21006</v>
      </c>
      <c r="AZ1712" t="s">
        <v>21007</v>
      </c>
      <c r="BA1712" t="s">
        <v>21008</v>
      </c>
      <c r="BB1712" t="s">
        <v>21009</v>
      </c>
      <c r="BD1712" t="s">
        <v>72</v>
      </c>
      <c r="BG1712" t="s">
        <v>21010</v>
      </c>
    </row>
    <row r="1713" spans="1:59" x14ac:dyDescent="0.2">
      <c r="A1713" s="1">
        <v>42618.940625000003</v>
      </c>
      <c r="B1713" t="s">
        <v>1862</v>
      </c>
      <c r="C1713" t="s">
        <v>21011</v>
      </c>
      <c r="D1713" t="str">
        <f>VLOOKUP(deactivate_assem[[#This Row],[Full Name]],assembly_staff_import[],1,0)</f>
        <v>Joyce D Corker Nanci</v>
      </c>
      <c r="L1713" t="s">
        <v>11992</v>
      </c>
      <c r="M1713" t="s">
        <v>11993</v>
      </c>
      <c r="N1713" t="s">
        <v>168</v>
      </c>
      <c r="T1713" t="s">
        <v>21012</v>
      </c>
      <c r="V1713" t="s">
        <v>21013</v>
      </c>
      <c r="AH1713" t="s">
        <v>65</v>
      </c>
      <c r="AI1713" t="s">
        <v>10913</v>
      </c>
      <c r="AL1713" t="s">
        <v>67</v>
      </c>
      <c r="AM1713" t="s">
        <v>68</v>
      </c>
      <c r="AY1713" t="s">
        <v>21014</v>
      </c>
      <c r="AZ1713" t="s">
        <v>21015</v>
      </c>
      <c r="BA1713" t="s">
        <v>21016</v>
      </c>
      <c r="BB1713" t="s">
        <v>236</v>
      </c>
      <c r="BD1713" t="s">
        <v>72</v>
      </c>
      <c r="BG1713" t="s">
        <v>21017</v>
      </c>
    </row>
    <row r="1714" spans="1:59" x14ac:dyDescent="0.2">
      <c r="A1714" s="1">
        <v>42618.940625000003</v>
      </c>
      <c r="B1714" t="s">
        <v>1862</v>
      </c>
      <c r="C1714" t="s">
        <v>21018</v>
      </c>
      <c r="D1714" t="str">
        <f>VLOOKUP(deactivate_assem[[#This Row],[Full Name]],assembly_staff_import[],1,0)</f>
        <v>Cody M Meyers</v>
      </c>
      <c r="L1714" t="s">
        <v>11645</v>
      </c>
      <c r="M1714" t="s">
        <v>11646</v>
      </c>
      <c r="N1714" t="s">
        <v>63</v>
      </c>
      <c r="T1714" t="s">
        <v>21019</v>
      </c>
      <c r="V1714" t="s">
        <v>16565</v>
      </c>
      <c r="AH1714" t="s">
        <v>65</v>
      </c>
      <c r="AI1714" t="s">
        <v>10913</v>
      </c>
      <c r="AL1714" t="s">
        <v>67</v>
      </c>
      <c r="AY1714" t="s">
        <v>21020</v>
      </c>
      <c r="AZ1714" t="s">
        <v>21021</v>
      </c>
      <c r="BA1714" t="s">
        <v>4956</v>
      </c>
      <c r="BB1714" t="s">
        <v>10989</v>
      </c>
      <c r="BD1714" t="s">
        <v>72</v>
      </c>
      <c r="BG1714" t="s">
        <v>21022</v>
      </c>
    </row>
    <row r="1715" spans="1:59" x14ac:dyDescent="0.2">
      <c r="A1715" s="1">
        <v>42618.940625000003</v>
      </c>
      <c r="B1715" t="s">
        <v>1862</v>
      </c>
      <c r="C1715" t="s">
        <v>21023</v>
      </c>
      <c r="D1715" t="e">
        <f>VLOOKUP(deactivate_assem[[#This Row],[Full Name]],assembly_staff_import[],1,0)</f>
        <v>#N/A</v>
      </c>
      <c r="M1715" t="s">
        <v>10958</v>
      </c>
      <c r="V1715" t="s">
        <v>3154</v>
      </c>
      <c r="AH1715" t="s">
        <v>65</v>
      </c>
      <c r="AI1715" t="s">
        <v>10913</v>
      </c>
      <c r="AL1715" t="s">
        <v>1237</v>
      </c>
      <c r="AY1715" t="s">
        <v>21024</v>
      </c>
      <c r="AZ1715" t="s">
        <v>21025</v>
      </c>
      <c r="BA1715" t="s">
        <v>21026</v>
      </c>
      <c r="BB1715" t="s">
        <v>116</v>
      </c>
      <c r="BD1715" t="s">
        <v>72</v>
      </c>
      <c r="BG1715" t="s">
        <v>21027</v>
      </c>
    </row>
    <row r="1716" spans="1:59" x14ac:dyDescent="0.2">
      <c r="A1716" s="1">
        <v>42618.940625000003</v>
      </c>
      <c r="B1716" t="s">
        <v>1862</v>
      </c>
      <c r="C1716" t="s">
        <v>21028</v>
      </c>
      <c r="D1716" t="e">
        <f>VLOOKUP(deactivate_assem[[#This Row],[Full Name]],assembly_staff_import[],1,0)</f>
        <v>#N/A</v>
      </c>
      <c r="M1716" t="s">
        <v>11188</v>
      </c>
      <c r="V1716" t="s">
        <v>21029</v>
      </c>
      <c r="AH1716" t="s">
        <v>65</v>
      </c>
      <c r="AI1716" t="s">
        <v>10913</v>
      </c>
      <c r="AL1716" t="s">
        <v>1237</v>
      </c>
      <c r="AY1716" t="s">
        <v>21030</v>
      </c>
      <c r="AZ1716" t="s">
        <v>21031</v>
      </c>
      <c r="BA1716" t="s">
        <v>21032</v>
      </c>
      <c r="BB1716" t="s">
        <v>2271</v>
      </c>
      <c r="BD1716" t="s">
        <v>72</v>
      </c>
      <c r="BG1716" t="s">
        <v>21033</v>
      </c>
    </row>
    <row r="1717" spans="1:59" x14ac:dyDescent="0.2">
      <c r="A1717" s="1">
        <v>42618.940625000003</v>
      </c>
      <c r="B1717" t="s">
        <v>1862</v>
      </c>
      <c r="C1717" t="s">
        <v>21034</v>
      </c>
      <c r="D1717" t="str">
        <f>VLOOKUP(deactivate_assem[[#This Row],[Full Name]],assembly_staff_import[],1,0)</f>
        <v>Cynthia J Banks</v>
      </c>
      <c r="L1717" t="s">
        <v>11992</v>
      </c>
      <c r="M1717" t="s">
        <v>11993</v>
      </c>
      <c r="N1717" t="s">
        <v>63</v>
      </c>
      <c r="T1717" t="s">
        <v>21035</v>
      </c>
      <c r="V1717" t="s">
        <v>20963</v>
      </c>
      <c r="AH1717" t="s">
        <v>65</v>
      </c>
      <c r="AI1717" t="s">
        <v>10913</v>
      </c>
      <c r="AL1717" t="s">
        <v>67</v>
      </c>
      <c r="AY1717" t="s">
        <v>21036</v>
      </c>
      <c r="AZ1717" t="s">
        <v>21037</v>
      </c>
      <c r="BA1717" t="s">
        <v>3434</v>
      </c>
      <c r="BB1717" t="s">
        <v>11033</v>
      </c>
      <c r="BD1717" t="s">
        <v>72</v>
      </c>
      <c r="BG1717" t="s">
        <v>21038</v>
      </c>
    </row>
    <row r="1718" spans="1:59" x14ac:dyDescent="0.2">
      <c r="A1718" s="1">
        <v>42618.940625000003</v>
      </c>
      <c r="B1718" t="s">
        <v>1862</v>
      </c>
      <c r="C1718" t="s">
        <v>21039</v>
      </c>
      <c r="D1718" t="str">
        <f>VLOOKUP(deactivate_assem[[#This Row],[Full Name]],assembly_staff_import[],1,0)</f>
        <v>Nestor S Medina</v>
      </c>
      <c r="L1718" t="s">
        <v>14969</v>
      </c>
      <c r="M1718" t="s">
        <v>14970</v>
      </c>
      <c r="N1718" t="s">
        <v>63</v>
      </c>
      <c r="T1718" t="s">
        <v>21040</v>
      </c>
      <c r="V1718" t="s">
        <v>16601</v>
      </c>
      <c r="AH1718" t="s">
        <v>65</v>
      </c>
      <c r="AI1718" t="s">
        <v>10913</v>
      </c>
      <c r="AL1718" t="s">
        <v>67</v>
      </c>
      <c r="AY1718" t="s">
        <v>21041</v>
      </c>
      <c r="AZ1718" t="s">
        <v>21042</v>
      </c>
      <c r="BA1718" t="s">
        <v>6766</v>
      </c>
      <c r="BB1718" t="s">
        <v>11503</v>
      </c>
      <c r="BD1718" t="s">
        <v>72</v>
      </c>
      <c r="BG1718" t="s">
        <v>21043</v>
      </c>
    </row>
    <row r="1719" spans="1:59" x14ac:dyDescent="0.2">
      <c r="A1719" s="1">
        <v>42618.940613425933</v>
      </c>
      <c r="B1719" t="s">
        <v>1862</v>
      </c>
      <c r="C1719" t="s">
        <v>21044</v>
      </c>
      <c r="D1719" t="e">
        <f>VLOOKUP(deactivate_assem[[#This Row],[Full Name]],assembly_staff_import[],1,0)</f>
        <v>#N/A</v>
      </c>
      <c r="M1719" t="s">
        <v>11188</v>
      </c>
      <c r="AH1719" t="s">
        <v>65</v>
      </c>
      <c r="AI1719" t="s">
        <v>10913</v>
      </c>
      <c r="AL1719" t="s">
        <v>1237</v>
      </c>
      <c r="AY1719" t="s">
        <v>21045</v>
      </c>
      <c r="AZ1719" t="s">
        <v>21046</v>
      </c>
      <c r="BA1719" t="s">
        <v>21047</v>
      </c>
      <c r="BB1719" t="s">
        <v>11033</v>
      </c>
      <c r="BD1719" t="s">
        <v>72</v>
      </c>
      <c r="BG1719" t="s">
        <v>21048</v>
      </c>
    </row>
    <row r="1720" spans="1:59" x14ac:dyDescent="0.2">
      <c r="A1720" s="1">
        <v>42618.940613425933</v>
      </c>
      <c r="B1720" t="s">
        <v>1862</v>
      </c>
      <c r="C1720" t="s">
        <v>21049</v>
      </c>
      <c r="D1720" t="str">
        <f>VLOOKUP(deactivate_assem[[#This Row],[Full Name]],assembly_staff_import[],1,0)</f>
        <v>Lettisha Y Teasley</v>
      </c>
      <c r="L1720" t="s">
        <v>5661</v>
      </c>
      <c r="M1720" t="s">
        <v>11269</v>
      </c>
      <c r="N1720" t="s">
        <v>63</v>
      </c>
      <c r="T1720" t="s">
        <v>21050</v>
      </c>
      <c r="V1720" t="s">
        <v>5663</v>
      </c>
      <c r="AH1720" t="s">
        <v>65</v>
      </c>
      <c r="AI1720" t="s">
        <v>10913</v>
      </c>
      <c r="AL1720" t="s">
        <v>67</v>
      </c>
      <c r="AY1720" t="s">
        <v>21051</v>
      </c>
      <c r="AZ1720" t="s">
        <v>21052</v>
      </c>
      <c r="BA1720" t="s">
        <v>21053</v>
      </c>
      <c r="BB1720" t="s">
        <v>12627</v>
      </c>
      <c r="BD1720" t="s">
        <v>72</v>
      </c>
      <c r="BG1720" t="s">
        <v>21054</v>
      </c>
    </row>
    <row r="1721" spans="1:59" x14ac:dyDescent="0.2">
      <c r="A1721" s="1">
        <v>42618.940613425933</v>
      </c>
      <c r="B1721" t="s">
        <v>1862</v>
      </c>
      <c r="C1721" t="s">
        <v>21055</v>
      </c>
      <c r="D1721" t="str">
        <f>VLOOKUP(deactivate_assem[[#This Row],[Full Name]],assembly_staff_import[],1,0)</f>
        <v>Mayda Recio</v>
      </c>
      <c r="M1721" t="s">
        <v>12678</v>
      </c>
      <c r="T1721" t="s">
        <v>21056</v>
      </c>
      <c r="V1721" t="s">
        <v>14308</v>
      </c>
      <c r="AH1721" t="s">
        <v>65</v>
      </c>
      <c r="AI1721" t="s">
        <v>10913</v>
      </c>
      <c r="AL1721" t="s">
        <v>1237</v>
      </c>
      <c r="AY1721" t="s">
        <v>21057</v>
      </c>
      <c r="AZ1721" t="s">
        <v>21058</v>
      </c>
      <c r="BA1721" t="s">
        <v>21059</v>
      </c>
      <c r="BB1721" t="s">
        <v>11249</v>
      </c>
      <c r="BD1721" t="s">
        <v>72</v>
      </c>
      <c r="BG1721" t="s">
        <v>21060</v>
      </c>
    </row>
    <row r="1722" spans="1:59" x14ac:dyDescent="0.2">
      <c r="A1722" s="1">
        <v>42618.940613425933</v>
      </c>
      <c r="B1722" t="s">
        <v>1862</v>
      </c>
      <c r="C1722" t="s">
        <v>21061</v>
      </c>
      <c r="D1722" t="str">
        <f>VLOOKUP(deactivate_assem[[#This Row],[Full Name]],assembly_staff_import[],1,0)</f>
        <v>Theodoros Kasapis</v>
      </c>
      <c r="L1722" t="s">
        <v>11019</v>
      </c>
      <c r="M1722" t="s">
        <v>11020</v>
      </c>
      <c r="N1722" t="s">
        <v>63</v>
      </c>
      <c r="T1722" t="s">
        <v>21062</v>
      </c>
      <c r="V1722" t="s">
        <v>14334</v>
      </c>
      <c r="AH1722" t="s">
        <v>65</v>
      </c>
      <c r="AI1722" t="s">
        <v>10913</v>
      </c>
      <c r="AL1722" t="s">
        <v>67</v>
      </c>
      <c r="AY1722" t="s">
        <v>21063</v>
      </c>
      <c r="AZ1722" t="s">
        <v>21064</v>
      </c>
      <c r="BA1722" t="s">
        <v>21065</v>
      </c>
      <c r="BB1722" t="s">
        <v>13998</v>
      </c>
      <c r="BD1722" t="s">
        <v>72</v>
      </c>
      <c r="BG1722" t="s">
        <v>21066</v>
      </c>
    </row>
    <row r="1723" spans="1:59" x14ac:dyDescent="0.2">
      <c r="A1723" s="1">
        <v>42618.940613425933</v>
      </c>
      <c r="B1723" t="s">
        <v>1862</v>
      </c>
      <c r="C1723" t="s">
        <v>21067</v>
      </c>
      <c r="D1723" t="str">
        <f>VLOOKUP(deactivate_assem[[#This Row],[Full Name]],assembly_staff_import[],1,0)</f>
        <v>Arthur D Stewart</v>
      </c>
      <c r="M1723" t="s">
        <v>20908</v>
      </c>
      <c r="T1723" t="s">
        <v>21068</v>
      </c>
      <c r="V1723" t="s">
        <v>20910</v>
      </c>
      <c r="AH1723" t="s">
        <v>65</v>
      </c>
      <c r="AI1723" t="s">
        <v>10913</v>
      </c>
      <c r="AL1723" t="s">
        <v>1237</v>
      </c>
      <c r="AY1723" t="s">
        <v>21069</v>
      </c>
      <c r="AZ1723" t="s">
        <v>21070</v>
      </c>
      <c r="BA1723" t="s">
        <v>1293</v>
      </c>
      <c r="BB1723" t="s">
        <v>21071</v>
      </c>
      <c r="BD1723" t="s">
        <v>72</v>
      </c>
      <c r="BG1723" t="s">
        <v>21072</v>
      </c>
    </row>
    <row r="1724" spans="1:59" x14ac:dyDescent="0.2">
      <c r="A1724" s="1">
        <v>42618.940613425933</v>
      </c>
      <c r="B1724" t="s">
        <v>1862</v>
      </c>
      <c r="C1724" t="s">
        <v>21073</v>
      </c>
      <c r="D1724" t="str">
        <f>VLOOKUP(deactivate_assem[[#This Row],[Full Name]],assembly_staff_import[],1,0)</f>
        <v>Ivelisse Arroyo</v>
      </c>
      <c r="L1724" t="s">
        <v>14969</v>
      </c>
      <c r="M1724" t="s">
        <v>14970</v>
      </c>
      <c r="N1724" t="s">
        <v>63</v>
      </c>
      <c r="T1724" t="s">
        <v>21074</v>
      </c>
      <c r="V1724" t="s">
        <v>16601</v>
      </c>
      <c r="AH1724" t="s">
        <v>65</v>
      </c>
      <c r="AI1724" t="s">
        <v>10913</v>
      </c>
      <c r="AL1724" t="s">
        <v>67</v>
      </c>
      <c r="AY1724" t="s">
        <v>21075</v>
      </c>
      <c r="AZ1724" t="s">
        <v>21076</v>
      </c>
      <c r="BA1724" t="s">
        <v>21077</v>
      </c>
      <c r="BB1724" t="s">
        <v>11972</v>
      </c>
      <c r="BD1724" t="s">
        <v>72</v>
      </c>
      <c r="BG1724" t="s">
        <v>21078</v>
      </c>
    </row>
    <row r="1725" spans="1:59" x14ac:dyDescent="0.2">
      <c r="A1725" s="1">
        <v>42618.940601851849</v>
      </c>
      <c r="B1725" t="s">
        <v>1862</v>
      </c>
      <c r="C1725" t="s">
        <v>21079</v>
      </c>
      <c r="D1725" t="e">
        <f>VLOOKUP(deactivate_assem[[#This Row],[Full Name]],assembly_staff_import[],1,0)</f>
        <v>#N/A</v>
      </c>
      <c r="M1725" t="s">
        <v>11188</v>
      </c>
      <c r="V1725" t="s">
        <v>21080</v>
      </c>
      <c r="AH1725" t="s">
        <v>65</v>
      </c>
      <c r="AI1725" t="s">
        <v>10913</v>
      </c>
      <c r="AL1725" t="s">
        <v>1237</v>
      </c>
      <c r="AY1725" t="s">
        <v>21081</v>
      </c>
      <c r="AZ1725" t="s">
        <v>1205</v>
      </c>
      <c r="BA1725" t="s">
        <v>7261</v>
      </c>
      <c r="BB1725" t="s">
        <v>14009</v>
      </c>
      <c r="BD1725" t="s">
        <v>72</v>
      </c>
      <c r="BG1725" t="s">
        <v>21082</v>
      </c>
    </row>
    <row r="1726" spans="1:59" x14ac:dyDescent="0.2">
      <c r="A1726" s="1">
        <v>42618.940601851849</v>
      </c>
      <c r="B1726" t="s">
        <v>1862</v>
      </c>
      <c r="C1726" t="s">
        <v>21083</v>
      </c>
      <c r="D1726" t="str">
        <f>VLOOKUP(deactivate_assem[[#This Row],[Full Name]],assembly_staff_import[],1,0)</f>
        <v>Jessica R Maldonado</v>
      </c>
      <c r="M1726" t="s">
        <v>12678</v>
      </c>
      <c r="T1726" t="s">
        <v>21084</v>
      </c>
      <c r="V1726" t="s">
        <v>14308</v>
      </c>
      <c r="AH1726" t="s">
        <v>65</v>
      </c>
      <c r="AI1726" t="s">
        <v>10913</v>
      </c>
      <c r="AL1726" t="s">
        <v>1237</v>
      </c>
      <c r="AY1726" t="s">
        <v>21085</v>
      </c>
      <c r="AZ1726" t="s">
        <v>16347</v>
      </c>
      <c r="BA1726" t="s">
        <v>21086</v>
      </c>
      <c r="BB1726" t="s">
        <v>20542</v>
      </c>
      <c r="BD1726" t="s">
        <v>72</v>
      </c>
      <c r="BG1726" t="s">
        <v>21087</v>
      </c>
    </row>
    <row r="1727" spans="1:59" x14ac:dyDescent="0.2">
      <c r="A1727" s="1">
        <v>42618.940601851849</v>
      </c>
      <c r="B1727" t="s">
        <v>1862</v>
      </c>
      <c r="C1727" t="s">
        <v>21088</v>
      </c>
      <c r="D1727" t="str">
        <f>VLOOKUP(deactivate_assem[[#This Row],[Full Name]],assembly_staff_import[],1,0)</f>
        <v>Jovanie L Reyes</v>
      </c>
      <c r="M1727" t="s">
        <v>20908</v>
      </c>
      <c r="T1727" t="s">
        <v>20280</v>
      </c>
      <c r="V1727" t="s">
        <v>21089</v>
      </c>
      <c r="AH1727" t="s">
        <v>65</v>
      </c>
      <c r="AI1727" t="s">
        <v>10913</v>
      </c>
      <c r="AL1727" t="s">
        <v>1237</v>
      </c>
      <c r="AY1727" t="s">
        <v>21090</v>
      </c>
      <c r="AZ1727" t="s">
        <v>21091</v>
      </c>
      <c r="BA1727" t="s">
        <v>11875</v>
      </c>
      <c r="BB1727" t="s">
        <v>12030</v>
      </c>
      <c r="BD1727" t="s">
        <v>72</v>
      </c>
      <c r="BG1727" t="s">
        <v>21092</v>
      </c>
    </row>
    <row r="1728" spans="1:59" x14ac:dyDescent="0.2">
      <c r="A1728" s="1">
        <v>42618.940601851849</v>
      </c>
      <c r="B1728" t="s">
        <v>1862</v>
      </c>
      <c r="C1728" t="s">
        <v>21093</v>
      </c>
      <c r="D1728" t="str">
        <f>VLOOKUP(deactivate_assem[[#This Row],[Full Name]],assembly_staff_import[],1,0)</f>
        <v>Cleva M Davis</v>
      </c>
      <c r="L1728" t="s">
        <v>11019</v>
      </c>
      <c r="M1728" t="s">
        <v>11020</v>
      </c>
      <c r="N1728" t="s">
        <v>168</v>
      </c>
      <c r="T1728" t="s">
        <v>21094</v>
      </c>
      <c r="V1728" t="s">
        <v>21095</v>
      </c>
      <c r="AH1728" t="s">
        <v>65</v>
      </c>
      <c r="AI1728" t="s">
        <v>10913</v>
      </c>
      <c r="AL1728" t="s">
        <v>67</v>
      </c>
      <c r="AY1728" t="s">
        <v>21096</v>
      </c>
      <c r="AZ1728" t="s">
        <v>21097</v>
      </c>
      <c r="BA1728" t="s">
        <v>1822</v>
      </c>
      <c r="BB1728" t="s">
        <v>11249</v>
      </c>
      <c r="BD1728" t="s">
        <v>72</v>
      </c>
      <c r="BG1728" t="s">
        <v>21098</v>
      </c>
    </row>
    <row r="1729" spans="1:59" x14ac:dyDescent="0.2">
      <c r="A1729" s="1">
        <v>42618.940601851849</v>
      </c>
      <c r="B1729" t="s">
        <v>1862</v>
      </c>
      <c r="C1729" t="s">
        <v>21099</v>
      </c>
      <c r="D1729" t="e">
        <f>VLOOKUP(deactivate_assem[[#This Row],[Full Name]],assembly_staff_import[],1,0)</f>
        <v>#N/A</v>
      </c>
      <c r="L1729" t="s">
        <v>5661</v>
      </c>
      <c r="M1729" t="s">
        <v>17735</v>
      </c>
      <c r="N1729" t="s">
        <v>63</v>
      </c>
      <c r="V1729" t="s">
        <v>5663</v>
      </c>
      <c r="AH1729" t="s">
        <v>65</v>
      </c>
      <c r="AI1729" t="s">
        <v>10913</v>
      </c>
      <c r="AL1729" t="s">
        <v>67</v>
      </c>
      <c r="AY1729" t="s">
        <v>21100</v>
      </c>
      <c r="AZ1729" t="s">
        <v>21101</v>
      </c>
      <c r="BA1729" t="s">
        <v>17092</v>
      </c>
      <c r="BB1729" t="s">
        <v>11219</v>
      </c>
      <c r="BD1729" t="s">
        <v>72</v>
      </c>
      <c r="BG1729" t="s">
        <v>21102</v>
      </c>
    </row>
    <row r="1730" spans="1:59" x14ac:dyDescent="0.2">
      <c r="A1730" s="1">
        <v>42618.940601851849</v>
      </c>
      <c r="B1730" t="s">
        <v>1862</v>
      </c>
      <c r="C1730" t="s">
        <v>21103</v>
      </c>
      <c r="D1730" t="str">
        <f>VLOOKUP(deactivate_assem[[#This Row],[Full Name]],assembly_staff_import[],1,0)</f>
        <v>Spencer T Bernard</v>
      </c>
      <c r="M1730" t="s">
        <v>11188</v>
      </c>
      <c r="T1730" t="s">
        <v>21104</v>
      </c>
      <c r="V1730" t="s">
        <v>16391</v>
      </c>
      <c r="AH1730" t="s">
        <v>65</v>
      </c>
      <c r="AI1730" t="s">
        <v>10913</v>
      </c>
      <c r="AL1730" t="s">
        <v>1237</v>
      </c>
      <c r="AY1730" t="s">
        <v>21105</v>
      </c>
      <c r="AZ1730" t="s">
        <v>21106</v>
      </c>
      <c r="BA1730" t="s">
        <v>21107</v>
      </c>
      <c r="BB1730" t="s">
        <v>20532</v>
      </c>
      <c r="BD1730" t="s">
        <v>72</v>
      </c>
      <c r="BG1730" t="s">
        <v>21108</v>
      </c>
    </row>
    <row r="1731" spans="1:59" x14ac:dyDescent="0.2">
      <c r="A1731" s="1">
        <v>42618.94059027778</v>
      </c>
      <c r="B1731" t="s">
        <v>1862</v>
      </c>
      <c r="C1731" t="s">
        <v>21109</v>
      </c>
      <c r="D1731" t="str">
        <f>VLOOKUP(deactivate_assem[[#This Row],[Full Name]],assembly_staff_import[],1,0)</f>
        <v>Christina M Merrill</v>
      </c>
      <c r="M1731" t="s">
        <v>20908</v>
      </c>
      <c r="T1731" t="s">
        <v>21110</v>
      </c>
      <c r="V1731" t="s">
        <v>20910</v>
      </c>
      <c r="AH1731" t="s">
        <v>65</v>
      </c>
      <c r="AI1731" t="s">
        <v>10913</v>
      </c>
      <c r="AL1731" t="s">
        <v>1237</v>
      </c>
      <c r="AY1731" t="s">
        <v>21111</v>
      </c>
      <c r="AZ1731" t="s">
        <v>14666</v>
      </c>
      <c r="BA1731" t="s">
        <v>21112</v>
      </c>
      <c r="BB1731" t="s">
        <v>12030</v>
      </c>
      <c r="BD1731" t="s">
        <v>72</v>
      </c>
      <c r="BG1731" t="s">
        <v>21113</v>
      </c>
    </row>
    <row r="1732" spans="1:59" x14ac:dyDescent="0.2">
      <c r="A1732" s="1">
        <v>42618.94059027778</v>
      </c>
      <c r="B1732" t="s">
        <v>1862</v>
      </c>
      <c r="C1732" t="s">
        <v>21114</v>
      </c>
      <c r="D1732" t="str">
        <f>VLOOKUP(deactivate_assem[[#This Row],[Full Name]],assembly_staff_import[],1,0)</f>
        <v>Susan Chulengarian-Tirotta</v>
      </c>
      <c r="M1732" t="s">
        <v>12678</v>
      </c>
      <c r="T1732" t="s">
        <v>21115</v>
      </c>
      <c r="V1732" t="s">
        <v>21116</v>
      </c>
      <c r="AH1732" t="s">
        <v>65</v>
      </c>
      <c r="AI1732" t="s">
        <v>10913</v>
      </c>
      <c r="AL1732" t="s">
        <v>1237</v>
      </c>
      <c r="AY1732" t="s">
        <v>21117</v>
      </c>
      <c r="AZ1732" t="s">
        <v>7324</v>
      </c>
      <c r="BA1732" t="s">
        <v>21118</v>
      </c>
      <c r="BB1732" t="s">
        <v>11249</v>
      </c>
      <c r="BD1732" t="s">
        <v>72</v>
      </c>
      <c r="BG1732" t="s">
        <v>21119</v>
      </c>
    </row>
    <row r="1733" spans="1:59" x14ac:dyDescent="0.2">
      <c r="A1733" s="1">
        <v>42618.94059027778</v>
      </c>
      <c r="B1733" t="s">
        <v>1862</v>
      </c>
      <c r="C1733" t="s">
        <v>21120</v>
      </c>
      <c r="D1733" t="str">
        <f>VLOOKUP(deactivate_assem[[#This Row],[Full Name]],assembly_staff_import[],1,0)</f>
        <v>Chris Garrison</v>
      </c>
      <c r="M1733" t="s">
        <v>20908</v>
      </c>
      <c r="T1733" t="s">
        <v>21121</v>
      </c>
      <c r="V1733" t="s">
        <v>21089</v>
      </c>
      <c r="AH1733" t="s">
        <v>65</v>
      </c>
      <c r="AI1733" t="s">
        <v>10913</v>
      </c>
      <c r="AL1733" t="s">
        <v>1237</v>
      </c>
      <c r="AY1733" t="s">
        <v>21122</v>
      </c>
      <c r="AZ1733" t="s">
        <v>21123</v>
      </c>
      <c r="BA1733" t="s">
        <v>5243</v>
      </c>
      <c r="BB1733" t="s">
        <v>12030</v>
      </c>
      <c r="BD1733" t="s">
        <v>72</v>
      </c>
      <c r="BG1733" t="s">
        <v>21124</v>
      </c>
    </row>
    <row r="1734" spans="1:59" x14ac:dyDescent="0.2">
      <c r="A1734" s="1">
        <v>42618.94059027778</v>
      </c>
      <c r="B1734" t="s">
        <v>1862</v>
      </c>
      <c r="C1734" t="s">
        <v>21125</v>
      </c>
      <c r="D1734" t="str">
        <f>VLOOKUP(deactivate_assem[[#This Row],[Full Name]],assembly_staff_import[],1,0)</f>
        <v>Kelly M Krug</v>
      </c>
      <c r="L1734" t="s">
        <v>12197</v>
      </c>
      <c r="M1734" t="s">
        <v>12198</v>
      </c>
      <c r="N1734" t="s">
        <v>63</v>
      </c>
      <c r="T1734" t="s">
        <v>21126</v>
      </c>
      <c r="V1734" t="s">
        <v>16635</v>
      </c>
      <c r="AH1734" t="s">
        <v>65</v>
      </c>
      <c r="AI1734" t="s">
        <v>10913</v>
      </c>
      <c r="AL1734" t="s">
        <v>67</v>
      </c>
      <c r="AY1734" t="s">
        <v>21127</v>
      </c>
      <c r="AZ1734" t="s">
        <v>21128</v>
      </c>
      <c r="BA1734" t="s">
        <v>21129</v>
      </c>
      <c r="BB1734" t="s">
        <v>11316</v>
      </c>
      <c r="BD1734" t="s">
        <v>72</v>
      </c>
      <c r="BG1734" t="s">
        <v>21130</v>
      </c>
    </row>
    <row r="1735" spans="1:59" x14ac:dyDescent="0.2">
      <c r="A1735" s="1">
        <v>42618.94059027778</v>
      </c>
      <c r="B1735" t="s">
        <v>1862</v>
      </c>
      <c r="C1735" t="s">
        <v>21131</v>
      </c>
      <c r="D1735" t="str">
        <f>VLOOKUP(deactivate_assem[[#This Row],[Full Name]],assembly_staff_import[],1,0)</f>
        <v>William J Jr Barlow Jr</v>
      </c>
      <c r="M1735" t="s">
        <v>11188</v>
      </c>
      <c r="T1735" t="s">
        <v>21132</v>
      </c>
      <c r="V1735" t="s">
        <v>14989</v>
      </c>
      <c r="AH1735" t="s">
        <v>65</v>
      </c>
      <c r="AI1735" t="s">
        <v>10913</v>
      </c>
      <c r="AL1735" t="s">
        <v>1237</v>
      </c>
      <c r="AY1735" t="s">
        <v>21133</v>
      </c>
      <c r="AZ1735" t="s">
        <v>21134</v>
      </c>
      <c r="BA1735" t="s">
        <v>21135</v>
      </c>
      <c r="BB1735" t="s">
        <v>20532</v>
      </c>
      <c r="BD1735" t="s">
        <v>72</v>
      </c>
      <c r="BG1735" t="s">
        <v>21136</v>
      </c>
    </row>
    <row r="1736" spans="1:59" x14ac:dyDescent="0.2">
      <c r="A1736" s="1">
        <v>42618.940578703703</v>
      </c>
      <c r="B1736" t="s">
        <v>1862</v>
      </c>
      <c r="C1736" t="s">
        <v>21137</v>
      </c>
      <c r="D1736" t="e">
        <f>VLOOKUP(deactivate_assem[[#This Row],[Full Name]],assembly_staff_import[],1,0)</f>
        <v>#N/A</v>
      </c>
      <c r="M1736" t="s">
        <v>12678</v>
      </c>
      <c r="V1736" t="s">
        <v>14308</v>
      </c>
      <c r="AH1736" t="s">
        <v>65</v>
      </c>
      <c r="AI1736" t="s">
        <v>10913</v>
      </c>
      <c r="AL1736" t="s">
        <v>1237</v>
      </c>
      <c r="AY1736" t="s">
        <v>21138</v>
      </c>
      <c r="AZ1736" t="s">
        <v>18154</v>
      </c>
      <c r="BA1736" t="s">
        <v>21139</v>
      </c>
      <c r="BB1736" t="s">
        <v>13483</v>
      </c>
      <c r="BD1736" t="s">
        <v>72</v>
      </c>
      <c r="BG1736" t="s">
        <v>21140</v>
      </c>
    </row>
    <row r="1737" spans="1:59" x14ac:dyDescent="0.2">
      <c r="A1737" s="1">
        <v>42618.940578703703</v>
      </c>
      <c r="B1737" t="s">
        <v>1862</v>
      </c>
      <c r="C1737" t="s">
        <v>21141</v>
      </c>
      <c r="D1737" t="str">
        <f>VLOOKUP(deactivate_assem[[#This Row],[Full Name]],assembly_staff_import[],1,0)</f>
        <v>Evelyn D Ebron-Davis</v>
      </c>
      <c r="M1737" t="s">
        <v>20908</v>
      </c>
      <c r="T1737" t="s">
        <v>21142</v>
      </c>
      <c r="V1737" t="s">
        <v>21089</v>
      </c>
      <c r="AH1737" t="s">
        <v>65</v>
      </c>
      <c r="AI1737" t="s">
        <v>10913</v>
      </c>
      <c r="AL1737" t="s">
        <v>1237</v>
      </c>
      <c r="AY1737" t="s">
        <v>21143</v>
      </c>
      <c r="AZ1737" t="s">
        <v>21144</v>
      </c>
      <c r="BA1737" t="s">
        <v>21145</v>
      </c>
      <c r="BB1737" t="s">
        <v>12030</v>
      </c>
      <c r="BD1737" t="s">
        <v>72</v>
      </c>
      <c r="BG1737" t="s">
        <v>21146</v>
      </c>
    </row>
    <row r="1738" spans="1:59" x14ac:dyDescent="0.2">
      <c r="A1738" s="1">
        <v>42618.940578703703</v>
      </c>
      <c r="B1738" t="s">
        <v>1862</v>
      </c>
      <c r="C1738" t="s">
        <v>21147</v>
      </c>
      <c r="D1738" t="str">
        <f>VLOOKUP(deactivate_assem[[#This Row],[Full Name]],assembly_staff_import[],1,0)</f>
        <v>Edmund V Wick</v>
      </c>
      <c r="M1738" t="s">
        <v>11627</v>
      </c>
      <c r="T1738" t="s">
        <v>21148</v>
      </c>
      <c r="V1738" t="s">
        <v>5845</v>
      </c>
      <c r="AH1738" t="s">
        <v>65</v>
      </c>
      <c r="AI1738" t="s">
        <v>10913</v>
      </c>
      <c r="AL1738" t="s">
        <v>1237</v>
      </c>
      <c r="AY1738" t="s">
        <v>21149</v>
      </c>
      <c r="AZ1738" t="s">
        <v>21150</v>
      </c>
      <c r="BA1738" t="s">
        <v>21151</v>
      </c>
      <c r="BB1738" t="s">
        <v>21152</v>
      </c>
      <c r="BD1738" t="s">
        <v>72</v>
      </c>
      <c r="BG1738" t="s">
        <v>21153</v>
      </c>
    </row>
    <row r="1739" spans="1:59" x14ac:dyDescent="0.2">
      <c r="A1739" s="1">
        <v>42618.940567129634</v>
      </c>
      <c r="B1739" t="s">
        <v>1862</v>
      </c>
      <c r="C1739" t="s">
        <v>21154</v>
      </c>
      <c r="D1739" t="e">
        <f>VLOOKUP(deactivate_assem[[#This Row],[Full Name]],assembly_staff_import[],1,0)</f>
        <v>#N/A</v>
      </c>
      <c r="M1739" t="s">
        <v>11627</v>
      </c>
      <c r="V1739" t="s">
        <v>5845</v>
      </c>
      <c r="AH1739" t="s">
        <v>65</v>
      </c>
      <c r="AI1739" t="s">
        <v>10913</v>
      </c>
      <c r="AL1739" t="s">
        <v>1237</v>
      </c>
      <c r="AY1739" t="s">
        <v>21155</v>
      </c>
      <c r="AZ1739" t="s">
        <v>21156</v>
      </c>
      <c r="BA1739" t="s">
        <v>21157</v>
      </c>
      <c r="BB1739" t="s">
        <v>21158</v>
      </c>
      <c r="BD1739" t="s">
        <v>72</v>
      </c>
      <c r="BG1739" t="s">
        <v>21159</v>
      </c>
    </row>
    <row r="1740" spans="1:59" x14ac:dyDescent="0.2">
      <c r="A1740" s="1">
        <v>42618.940567129634</v>
      </c>
      <c r="B1740" t="s">
        <v>1862</v>
      </c>
      <c r="C1740" t="s">
        <v>21160</v>
      </c>
      <c r="D1740" t="str">
        <f>VLOOKUP(deactivate_assem[[#This Row],[Full Name]],assembly_staff_import[],1,0)</f>
        <v>Michael C Andi</v>
      </c>
      <c r="M1740" t="s">
        <v>20908</v>
      </c>
      <c r="T1740" t="s">
        <v>21161</v>
      </c>
      <c r="V1740" t="s">
        <v>21162</v>
      </c>
      <c r="AH1740" t="s">
        <v>65</v>
      </c>
      <c r="AI1740" t="s">
        <v>10913</v>
      </c>
      <c r="AL1740" t="s">
        <v>1237</v>
      </c>
      <c r="AY1740" t="s">
        <v>21163</v>
      </c>
      <c r="AZ1740" t="s">
        <v>86</v>
      </c>
      <c r="BA1740" t="s">
        <v>15093</v>
      </c>
      <c r="BB1740" t="s">
        <v>21164</v>
      </c>
      <c r="BD1740" t="s">
        <v>72</v>
      </c>
      <c r="BG1740" t="s">
        <v>21165</v>
      </c>
    </row>
    <row r="1741" spans="1:59" x14ac:dyDescent="0.2">
      <c r="A1741" s="1">
        <v>42618.940555555557</v>
      </c>
      <c r="B1741" t="s">
        <v>1862</v>
      </c>
      <c r="C1741" t="s">
        <v>21166</v>
      </c>
      <c r="D1741" t="str">
        <f>VLOOKUP(deactivate_assem[[#This Row],[Full Name]],assembly_staff_import[],1,0)</f>
        <v>Jennifer M Wallick</v>
      </c>
      <c r="L1741" t="s">
        <v>11394</v>
      </c>
      <c r="M1741" t="s">
        <v>11395</v>
      </c>
      <c r="N1741" t="s">
        <v>63</v>
      </c>
      <c r="T1741" t="s">
        <v>21167</v>
      </c>
      <c r="V1741" t="s">
        <v>14435</v>
      </c>
      <c r="AH1741" t="s">
        <v>65</v>
      </c>
      <c r="AI1741" t="s">
        <v>10913</v>
      </c>
      <c r="AL1741" t="s">
        <v>67</v>
      </c>
      <c r="AY1741" t="s">
        <v>21168</v>
      </c>
      <c r="AZ1741" t="s">
        <v>6807</v>
      </c>
      <c r="BA1741" t="s">
        <v>21169</v>
      </c>
      <c r="BB1741" t="s">
        <v>236</v>
      </c>
      <c r="BD1741" t="s">
        <v>72</v>
      </c>
      <c r="BG1741" t="s">
        <v>21170</v>
      </c>
    </row>
    <row r="1742" spans="1:59" x14ac:dyDescent="0.2">
      <c r="A1742" s="1">
        <v>42618.940555555557</v>
      </c>
      <c r="B1742" t="s">
        <v>1862</v>
      </c>
      <c r="C1742" t="s">
        <v>21171</v>
      </c>
      <c r="D1742" t="e">
        <f>VLOOKUP(deactivate_assem[[#This Row],[Full Name]],assembly_staff_import[],1,0)</f>
        <v>#N/A</v>
      </c>
      <c r="L1742" t="s">
        <v>14941</v>
      </c>
      <c r="M1742" t="s">
        <v>21172</v>
      </c>
      <c r="N1742" t="s">
        <v>63</v>
      </c>
      <c r="V1742" t="s">
        <v>19772</v>
      </c>
      <c r="AH1742" t="s">
        <v>65</v>
      </c>
      <c r="AI1742" t="s">
        <v>10913</v>
      </c>
      <c r="AL1742" t="s">
        <v>67</v>
      </c>
      <c r="AY1742" t="s">
        <v>21173</v>
      </c>
      <c r="AZ1742" t="s">
        <v>21174</v>
      </c>
      <c r="BA1742" t="s">
        <v>2811</v>
      </c>
      <c r="BB1742" t="s">
        <v>714</v>
      </c>
      <c r="BD1742" t="s">
        <v>72</v>
      </c>
      <c r="BG1742" t="s">
        <v>21175</v>
      </c>
    </row>
    <row r="1743" spans="1:59" x14ac:dyDescent="0.2">
      <c r="A1743" s="1">
        <v>42618.940555555557</v>
      </c>
      <c r="B1743" t="s">
        <v>1862</v>
      </c>
      <c r="C1743" t="s">
        <v>21176</v>
      </c>
      <c r="D1743" t="str">
        <f>VLOOKUP(deactivate_assem[[#This Row],[Full Name]],assembly_staff_import[],1,0)</f>
        <v>Melissa A Ullrich</v>
      </c>
      <c r="M1743" t="s">
        <v>11627</v>
      </c>
      <c r="T1743" t="s">
        <v>21177</v>
      </c>
      <c r="V1743" t="s">
        <v>21178</v>
      </c>
      <c r="AH1743" t="s">
        <v>65</v>
      </c>
      <c r="AI1743" t="s">
        <v>10913</v>
      </c>
      <c r="AL1743" t="s">
        <v>1237</v>
      </c>
      <c r="AY1743" t="s">
        <v>21179</v>
      </c>
      <c r="AZ1743" t="s">
        <v>21180</v>
      </c>
      <c r="BA1743" t="s">
        <v>21181</v>
      </c>
      <c r="BB1743" t="s">
        <v>13483</v>
      </c>
      <c r="BD1743" t="s">
        <v>72</v>
      </c>
      <c r="BG1743" t="s">
        <v>21182</v>
      </c>
    </row>
    <row r="1744" spans="1:59" x14ac:dyDescent="0.2">
      <c r="A1744" s="1">
        <v>42618.940555555557</v>
      </c>
      <c r="B1744" t="s">
        <v>1862</v>
      </c>
      <c r="C1744" t="s">
        <v>21183</v>
      </c>
      <c r="D1744" t="e">
        <f>VLOOKUP(deactivate_assem[[#This Row],[Full Name]],assembly_staff_import[],1,0)</f>
        <v>#N/A</v>
      </c>
      <c r="L1744" t="s">
        <v>11394</v>
      </c>
      <c r="M1744" t="s">
        <v>14434</v>
      </c>
      <c r="N1744" t="s">
        <v>168</v>
      </c>
      <c r="V1744" t="s">
        <v>21184</v>
      </c>
      <c r="AH1744" t="s">
        <v>65</v>
      </c>
      <c r="AI1744" t="s">
        <v>10913</v>
      </c>
      <c r="AL1744" t="s">
        <v>67</v>
      </c>
      <c r="AY1744" t="s">
        <v>21185</v>
      </c>
      <c r="AZ1744" t="s">
        <v>21186</v>
      </c>
      <c r="BA1744" t="s">
        <v>21187</v>
      </c>
      <c r="BB1744" t="s">
        <v>10955</v>
      </c>
      <c r="BD1744" t="s">
        <v>72</v>
      </c>
      <c r="BG1744" t="s">
        <v>21188</v>
      </c>
    </row>
    <row r="1745" spans="1:59" x14ac:dyDescent="0.2">
      <c r="A1745" s="1">
        <v>42618.940555555557</v>
      </c>
      <c r="B1745" t="s">
        <v>1862</v>
      </c>
      <c r="C1745" t="s">
        <v>21189</v>
      </c>
      <c r="D1745" t="str">
        <f>VLOOKUP(deactivate_assem[[#This Row],[Full Name]],assembly_staff_import[],1,0)</f>
        <v>Alexandra M Casey</v>
      </c>
      <c r="L1745" t="s">
        <v>14941</v>
      </c>
      <c r="M1745" t="s">
        <v>14942</v>
      </c>
      <c r="N1745" t="s">
        <v>63</v>
      </c>
      <c r="T1745" t="s">
        <v>21190</v>
      </c>
      <c r="V1745" t="s">
        <v>19772</v>
      </c>
      <c r="AH1745" t="s">
        <v>65</v>
      </c>
      <c r="AI1745" t="s">
        <v>10913</v>
      </c>
      <c r="AL1745" t="s">
        <v>67</v>
      </c>
      <c r="AY1745" t="s">
        <v>21191</v>
      </c>
      <c r="AZ1745" t="s">
        <v>14218</v>
      </c>
      <c r="BA1745" t="s">
        <v>7315</v>
      </c>
      <c r="BB1745" t="s">
        <v>10989</v>
      </c>
      <c r="BD1745" t="s">
        <v>72</v>
      </c>
      <c r="BG1745" t="s">
        <v>21192</v>
      </c>
    </row>
    <row r="1746" spans="1:59" x14ac:dyDescent="0.2">
      <c r="A1746" s="1">
        <v>42618.94054398148</v>
      </c>
      <c r="B1746" t="s">
        <v>1862</v>
      </c>
      <c r="C1746" t="s">
        <v>21193</v>
      </c>
      <c r="D1746" t="e">
        <f>VLOOKUP(deactivate_assem[[#This Row],[Full Name]],assembly_staff_import[],1,0)</f>
        <v>#N/A</v>
      </c>
      <c r="L1746" t="s">
        <v>11206</v>
      </c>
      <c r="M1746" t="s">
        <v>20303</v>
      </c>
      <c r="N1746" t="s">
        <v>63</v>
      </c>
      <c r="V1746" t="s">
        <v>20304</v>
      </c>
      <c r="AH1746" t="s">
        <v>65</v>
      </c>
      <c r="AI1746" t="s">
        <v>10913</v>
      </c>
      <c r="AL1746" t="s">
        <v>67</v>
      </c>
      <c r="AY1746" t="s">
        <v>21194</v>
      </c>
      <c r="AZ1746" t="s">
        <v>3967</v>
      </c>
      <c r="BA1746" t="s">
        <v>21195</v>
      </c>
      <c r="BB1746" t="s">
        <v>11316</v>
      </c>
      <c r="BD1746" t="s">
        <v>72</v>
      </c>
      <c r="BG1746" t="s">
        <v>21196</v>
      </c>
    </row>
    <row r="1747" spans="1:59" x14ac:dyDescent="0.2">
      <c r="A1747" s="1">
        <v>42618.94054398148</v>
      </c>
      <c r="B1747" t="s">
        <v>1862</v>
      </c>
      <c r="C1747" t="s">
        <v>21197</v>
      </c>
      <c r="D1747" t="str">
        <f>VLOOKUP(deactivate_assem[[#This Row],[Full Name]],assembly_staff_import[],1,0)</f>
        <v>Logan J Smith</v>
      </c>
      <c r="M1747" t="s">
        <v>11627</v>
      </c>
      <c r="T1747" t="s">
        <v>16692</v>
      </c>
      <c r="V1747" t="s">
        <v>5845</v>
      </c>
      <c r="AH1747" t="s">
        <v>65</v>
      </c>
      <c r="AI1747" t="s">
        <v>10913</v>
      </c>
      <c r="AL1747" t="s">
        <v>1237</v>
      </c>
      <c r="AY1747" t="s">
        <v>21198</v>
      </c>
      <c r="AZ1747" t="s">
        <v>1673</v>
      </c>
      <c r="BA1747" t="s">
        <v>3963</v>
      </c>
      <c r="BB1747" t="s">
        <v>21199</v>
      </c>
      <c r="BD1747" t="s">
        <v>72</v>
      </c>
      <c r="BG1747" t="s">
        <v>21200</v>
      </c>
    </row>
    <row r="1748" spans="1:59" x14ac:dyDescent="0.2">
      <c r="A1748" s="1">
        <v>42618.94054398148</v>
      </c>
      <c r="B1748" t="s">
        <v>1862</v>
      </c>
      <c r="C1748" t="s">
        <v>21201</v>
      </c>
      <c r="D1748" t="str">
        <f>VLOOKUP(deactivate_assem[[#This Row],[Full Name]],assembly_staff_import[],1,0)</f>
        <v>Barbara M Nolan-Murphy</v>
      </c>
      <c r="L1748" t="s">
        <v>11394</v>
      </c>
      <c r="M1748" t="s">
        <v>11395</v>
      </c>
      <c r="N1748" t="s">
        <v>63</v>
      </c>
      <c r="T1748" t="s">
        <v>21202</v>
      </c>
      <c r="V1748" t="s">
        <v>14435</v>
      </c>
      <c r="AH1748" t="s">
        <v>65</v>
      </c>
      <c r="AI1748" t="s">
        <v>10913</v>
      </c>
      <c r="AL1748" t="s">
        <v>67</v>
      </c>
      <c r="AY1748" t="s">
        <v>21203</v>
      </c>
      <c r="AZ1748" t="s">
        <v>6139</v>
      </c>
      <c r="BA1748" t="s">
        <v>21204</v>
      </c>
      <c r="BB1748" t="s">
        <v>10955</v>
      </c>
      <c r="BD1748" t="s">
        <v>72</v>
      </c>
      <c r="BG1748" t="s">
        <v>21205</v>
      </c>
    </row>
    <row r="1749" spans="1:59" x14ac:dyDescent="0.2">
      <c r="A1749" s="1">
        <v>42618.94054398148</v>
      </c>
      <c r="B1749" t="s">
        <v>1862</v>
      </c>
      <c r="C1749" t="s">
        <v>21206</v>
      </c>
      <c r="D1749" t="str">
        <f>VLOOKUP(deactivate_assem[[#This Row],[Full Name]],assembly_staff_import[],1,0)</f>
        <v>Maria C Bolanos</v>
      </c>
      <c r="L1749" t="s">
        <v>14941</v>
      </c>
      <c r="M1749" t="s">
        <v>14942</v>
      </c>
      <c r="N1749" t="s">
        <v>63</v>
      </c>
      <c r="T1749" t="s">
        <v>21207</v>
      </c>
      <c r="V1749" t="s">
        <v>19772</v>
      </c>
      <c r="AH1749" t="s">
        <v>65</v>
      </c>
      <c r="AI1749" t="s">
        <v>10913</v>
      </c>
      <c r="AL1749" t="s">
        <v>67</v>
      </c>
      <c r="AY1749" t="s">
        <v>21208</v>
      </c>
      <c r="AZ1749" t="s">
        <v>4374</v>
      </c>
      <c r="BA1749" t="s">
        <v>21209</v>
      </c>
      <c r="BB1749" t="s">
        <v>714</v>
      </c>
      <c r="BD1749" t="s">
        <v>72</v>
      </c>
      <c r="BG1749" t="s">
        <v>21210</v>
      </c>
    </row>
    <row r="1750" spans="1:59" x14ac:dyDescent="0.2">
      <c r="A1750" s="1">
        <v>42618.940532407411</v>
      </c>
      <c r="B1750" t="s">
        <v>1862</v>
      </c>
      <c r="C1750" t="s">
        <v>21211</v>
      </c>
      <c r="D1750" t="str">
        <f>VLOOKUP(deactivate_assem[[#This Row],[Full Name]],assembly_staff_import[],1,0)</f>
        <v>Kathleen E Conroy</v>
      </c>
      <c r="L1750" t="s">
        <v>12780</v>
      </c>
      <c r="M1750" t="s">
        <v>12781</v>
      </c>
      <c r="N1750" t="s">
        <v>168</v>
      </c>
      <c r="T1750" t="s">
        <v>21212</v>
      </c>
      <c r="V1750" t="s">
        <v>20723</v>
      </c>
      <c r="AH1750" t="s">
        <v>65</v>
      </c>
      <c r="AI1750" t="s">
        <v>10913</v>
      </c>
      <c r="AL1750" t="s">
        <v>67</v>
      </c>
      <c r="AM1750" t="s">
        <v>284</v>
      </c>
      <c r="AY1750" t="s">
        <v>21213</v>
      </c>
      <c r="AZ1750" t="s">
        <v>6602</v>
      </c>
      <c r="BA1750" t="s">
        <v>5799</v>
      </c>
      <c r="BB1750" t="s">
        <v>11681</v>
      </c>
      <c r="BD1750" t="s">
        <v>72</v>
      </c>
      <c r="BG1750" t="s">
        <v>21214</v>
      </c>
    </row>
    <row r="1751" spans="1:59" x14ac:dyDescent="0.2">
      <c r="A1751" s="1">
        <v>42618.940532407411</v>
      </c>
      <c r="B1751" t="s">
        <v>1862</v>
      </c>
      <c r="C1751" t="s">
        <v>21215</v>
      </c>
      <c r="D1751" t="str">
        <f>VLOOKUP(deactivate_assem[[#This Row],[Full Name]],assembly_staff_import[],1,0)</f>
        <v>Andy Laine</v>
      </c>
      <c r="K1751" t="s">
        <v>21216</v>
      </c>
      <c r="L1751" t="s">
        <v>13137</v>
      </c>
      <c r="M1751" t="s">
        <v>13138</v>
      </c>
      <c r="N1751" t="s">
        <v>63</v>
      </c>
      <c r="T1751" t="s">
        <v>21217</v>
      </c>
      <c r="V1751" t="s">
        <v>21218</v>
      </c>
      <c r="AB1751" t="s">
        <v>21219</v>
      </c>
      <c r="AH1751" t="s">
        <v>65</v>
      </c>
      <c r="AI1751" t="s">
        <v>10913</v>
      </c>
      <c r="AL1751" t="s">
        <v>67</v>
      </c>
      <c r="AY1751" t="s">
        <v>21220</v>
      </c>
      <c r="AZ1751" t="s">
        <v>501</v>
      </c>
      <c r="BA1751" t="s">
        <v>21221</v>
      </c>
      <c r="BB1751" t="s">
        <v>236</v>
      </c>
      <c r="BD1751" t="s">
        <v>72</v>
      </c>
      <c r="BG1751" t="s">
        <v>21222</v>
      </c>
    </row>
    <row r="1752" spans="1:59" x14ac:dyDescent="0.2">
      <c r="A1752" s="1">
        <v>42618.940532407411</v>
      </c>
      <c r="B1752" t="s">
        <v>1862</v>
      </c>
      <c r="C1752" t="s">
        <v>21223</v>
      </c>
      <c r="D1752" t="str">
        <f>VLOOKUP(deactivate_assem[[#This Row],[Full Name]],assembly_staff_import[],1,0)</f>
        <v>Kristin D Mccann</v>
      </c>
      <c r="L1752" t="s">
        <v>11206</v>
      </c>
      <c r="M1752" t="s">
        <v>11207</v>
      </c>
      <c r="N1752" t="s">
        <v>63</v>
      </c>
      <c r="T1752" t="s">
        <v>21224</v>
      </c>
      <c r="V1752" t="s">
        <v>20304</v>
      </c>
      <c r="AH1752" t="s">
        <v>65</v>
      </c>
      <c r="AI1752" t="s">
        <v>10913</v>
      </c>
      <c r="AL1752" t="s">
        <v>67</v>
      </c>
      <c r="AM1752" t="s">
        <v>68</v>
      </c>
      <c r="AY1752" t="s">
        <v>21225</v>
      </c>
      <c r="AZ1752" t="s">
        <v>21226</v>
      </c>
      <c r="BA1752" t="s">
        <v>21227</v>
      </c>
      <c r="BB1752" t="s">
        <v>236</v>
      </c>
      <c r="BD1752" t="s">
        <v>72</v>
      </c>
      <c r="BG1752" t="s">
        <v>21228</v>
      </c>
    </row>
    <row r="1753" spans="1:59" x14ac:dyDescent="0.2">
      <c r="A1753" s="1">
        <v>42618.940532407411</v>
      </c>
      <c r="B1753" t="s">
        <v>1862</v>
      </c>
      <c r="C1753" t="s">
        <v>21229</v>
      </c>
      <c r="D1753" t="str">
        <f>VLOOKUP(deactivate_assem[[#This Row],[Full Name]],assembly_staff_import[],1,0)</f>
        <v>Sarah A Shearer</v>
      </c>
      <c r="M1753" t="s">
        <v>11627</v>
      </c>
      <c r="T1753" t="s">
        <v>21230</v>
      </c>
      <c r="V1753" t="s">
        <v>5845</v>
      </c>
      <c r="AH1753" t="s">
        <v>65</v>
      </c>
      <c r="AI1753" t="s">
        <v>10913</v>
      </c>
      <c r="AL1753" t="s">
        <v>1237</v>
      </c>
      <c r="AY1753" t="s">
        <v>21231</v>
      </c>
      <c r="AZ1753" t="s">
        <v>7975</v>
      </c>
      <c r="BA1753" t="s">
        <v>13968</v>
      </c>
      <c r="BB1753" t="s">
        <v>13016</v>
      </c>
      <c r="BD1753" t="s">
        <v>72</v>
      </c>
      <c r="BG1753" t="s">
        <v>21232</v>
      </c>
    </row>
    <row r="1754" spans="1:59" x14ac:dyDescent="0.2">
      <c r="A1754" s="1">
        <v>42618.940532407411</v>
      </c>
      <c r="B1754" t="s">
        <v>1862</v>
      </c>
      <c r="C1754" t="s">
        <v>21233</v>
      </c>
      <c r="D1754" t="str">
        <f>VLOOKUP(deactivate_assem[[#This Row],[Full Name]],assembly_staff_import[],1,0)</f>
        <v>Robert E Goldman</v>
      </c>
      <c r="L1754" t="s">
        <v>11394</v>
      </c>
      <c r="M1754" t="s">
        <v>11395</v>
      </c>
      <c r="N1754" t="s">
        <v>63</v>
      </c>
      <c r="T1754" t="s">
        <v>21234</v>
      </c>
      <c r="V1754" t="s">
        <v>14435</v>
      </c>
      <c r="AH1754" t="s">
        <v>65</v>
      </c>
      <c r="AI1754" t="s">
        <v>10913</v>
      </c>
      <c r="AL1754" t="s">
        <v>67</v>
      </c>
      <c r="AY1754" t="s">
        <v>21235</v>
      </c>
      <c r="AZ1754" t="s">
        <v>21236</v>
      </c>
      <c r="BA1754" t="s">
        <v>1178</v>
      </c>
      <c r="BB1754" t="s">
        <v>11963</v>
      </c>
      <c r="BD1754" t="s">
        <v>72</v>
      </c>
      <c r="BG1754" t="s">
        <v>21237</v>
      </c>
    </row>
    <row r="1755" spans="1:59" x14ac:dyDescent="0.2">
      <c r="A1755" s="1">
        <v>42618.940532407411</v>
      </c>
      <c r="B1755" t="s">
        <v>1862</v>
      </c>
      <c r="C1755" t="s">
        <v>21238</v>
      </c>
      <c r="D1755" t="str">
        <f>VLOOKUP(deactivate_assem[[#This Row],[Full Name]],assembly_staff_import[],1,0)</f>
        <v>John C Welcome</v>
      </c>
      <c r="M1755" t="s">
        <v>12867</v>
      </c>
      <c r="T1755" t="s">
        <v>21239</v>
      </c>
      <c r="V1755" t="s">
        <v>21240</v>
      </c>
      <c r="AH1755" t="s">
        <v>65</v>
      </c>
      <c r="AI1755" t="s">
        <v>10913</v>
      </c>
      <c r="AL1755" t="s">
        <v>1237</v>
      </c>
      <c r="AY1755" t="s">
        <v>21241</v>
      </c>
      <c r="AZ1755" t="s">
        <v>3205</v>
      </c>
      <c r="BA1755" t="s">
        <v>21242</v>
      </c>
      <c r="BB1755" t="s">
        <v>21243</v>
      </c>
      <c r="BD1755" t="s">
        <v>72</v>
      </c>
      <c r="BG1755" t="s">
        <v>21244</v>
      </c>
    </row>
    <row r="1756" spans="1:59" x14ac:dyDescent="0.2">
      <c r="A1756" s="1">
        <v>42618.940532407411</v>
      </c>
      <c r="B1756" t="s">
        <v>1862</v>
      </c>
      <c r="C1756" t="s">
        <v>21245</v>
      </c>
      <c r="D1756" t="str">
        <f>VLOOKUP(deactivate_assem[[#This Row],[Full Name]],assembly_staff_import[],1,0)</f>
        <v>David Schwartz</v>
      </c>
      <c r="L1756" t="s">
        <v>11531</v>
      </c>
      <c r="M1756" t="s">
        <v>11532</v>
      </c>
      <c r="N1756" t="s">
        <v>63</v>
      </c>
      <c r="T1756" t="s">
        <v>21246</v>
      </c>
      <c r="V1756" t="s">
        <v>2207</v>
      </c>
      <c r="AH1756" t="s">
        <v>65</v>
      </c>
      <c r="AI1756" t="s">
        <v>10913</v>
      </c>
      <c r="AL1756" t="s">
        <v>67</v>
      </c>
      <c r="AY1756" t="s">
        <v>21247</v>
      </c>
      <c r="AZ1756" t="s">
        <v>687</v>
      </c>
      <c r="BA1756" t="s">
        <v>2890</v>
      </c>
      <c r="BB1756" t="s">
        <v>13963</v>
      </c>
      <c r="BD1756" t="s">
        <v>72</v>
      </c>
      <c r="BG1756" t="s">
        <v>21248</v>
      </c>
    </row>
    <row r="1757" spans="1:59" x14ac:dyDescent="0.2">
      <c r="A1757" s="1">
        <v>42618.940532407411</v>
      </c>
      <c r="B1757" t="s">
        <v>1862</v>
      </c>
      <c r="C1757" t="s">
        <v>21249</v>
      </c>
      <c r="D1757" t="str">
        <f>VLOOKUP(deactivate_assem[[#This Row],[Full Name]],assembly_staff_import[],1,0)</f>
        <v>Sean T Hart</v>
      </c>
      <c r="L1757" t="s">
        <v>11206</v>
      </c>
      <c r="M1757" t="s">
        <v>11207</v>
      </c>
      <c r="N1757" t="s">
        <v>63</v>
      </c>
      <c r="T1757" t="s">
        <v>21250</v>
      </c>
      <c r="V1757" t="s">
        <v>20304</v>
      </c>
      <c r="AH1757" t="s">
        <v>65</v>
      </c>
      <c r="AI1757" t="s">
        <v>10913</v>
      </c>
      <c r="AL1757" t="s">
        <v>67</v>
      </c>
      <c r="AY1757" t="s">
        <v>21251</v>
      </c>
      <c r="AZ1757" t="s">
        <v>19238</v>
      </c>
      <c r="BA1757" t="s">
        <v>5962</v>
      </c>
      <c r="BB1757" t="s">
        <v>12415</v>
      </c>
      <c r="BD1757" t="s">
        <v>72</v>
      </c>
      <c r="BG1757" t="s">
        <v>21252</v>
      </c>
    </row>
    <row r="1758" spans="1:59" x14ac:dyDescent="0.2">
      <c r="A1758" s="1">
        <v>42618.940520833326</v>
      </c>
      <c r="B1758" t="s">
        <v>1862</v>
      </c>
      <c r="C1758" t="s">
        <v>21253</v>
      </c>
      <c r="D1758" t="e">
        <f>VLOOKUP(deactivate_assem[[#This Row],[Full Name]],assembly_staff_import[],1,0)</f>
        <v>#N/A</v>
      </c>
      <c r="L1758" t="s">
        <v>11531</v>
      </c>
      <c r="M1758" t="s">
        <v>11532</v>
      </c>
      <c r="N1758" t="s">
        <v>168</v>
      </c>
      <c r="V1758" t="s">
        <v>21254</v>
      </c>
      <c r="AH1758" t="s">
        <v>65</v>
      </c>
      <c r="AI1758" t="s">
        <v>10913</v>
      </c>
      <c r="AL1758" t="s">
        <v>67</v>
      </c>
      <c r="AY1758" t="s">
        <v>21255</v>
      </c>
      <c r="AZ1758" t="s">
        <v>21256</v>
      </c>
      <c r="BA1758" t="s">
        <v>4757</v>
      </c>
      <c r="BB1758" t="s">
        <v>15075</v>
      </c>
      <c r="BD1758" t="s">
        <v>72</v>
      </c>
      <c r="BG1758" t="s">
        <v>21257</v>
      </c>
    </row>
    <row r="1759" spans="1:59" x14ac:dyDescent="0.2">
      <c r="A1759" s="1">
        <v>42618.940520833326</v>
      </c>
      <c r="B1759" t="s">
        <v>1862</v>
      </c>
      <c r="C1759" t="s">
        <v>21258</v>
      </c>
      <c r="D1759" t="str">
        <f>VLOOKUP(deactivate_assem[[#This Row],[Full Name]],assembly_staff_import[],1,0)</f>
        <v>William I Schwartz</v>
      </c>
      <c r="L1759" t="s">
        <v>13212</v>
      </c>
      <c r="M1759" t="s">
        <v>13213</v>
      </c>
      <c r="N1759" t="s">
        <v>168</v>
      </c>
      <c r="T1759" t="s">
        <v>21259</v>
      </c>
      <c r="V1759" t="s">
        <v>21260</v>
      </c>
      <c r="AH1759" t="s">
        <v>65</v>
      </c>
      <c r="AI1759" t="s">
        <v>10913</v>
      </c>
      <c r="AL1759" t="s">
        <v>67</v>
      </c>
      <c r="AM1759" t="s">
        <v>284</v>
      </c>
      <c r="AY1759" t="s">
        <v>21261</v>
      </c>
      <c r="AZ1759" t="s">
        <v>21262</v>
      </c>
      <c r="BA1759" t="s">
        <v>2890</v>
      </c>
      <c r="BB1759" t="s">
        <v>11681</v>
      </c>
      <c r="BD1759" t="s">
        <v>72</v>
      </c>
      <c r="BG1759" t="s">
        <v>21263</v>
      </c>
    </row>
    <row r="1760" spans="1:59" x14ac:dyDescent="0.2">
      <c r="A1760" s="1">
        <v>42618.940520833326</v>
      </c>
      <c r="B1760" t="s">
        <v>1862</v>
      </c>
      <c r="C1760" t="s">
        <v>21264</v>
      </c>
      <c r="D1760" t="str">
        <f>VLOOKUP(deactivate_assem[[#This Row],[Full Name]],assembly_staff_import[],1,0)</f>
        <v>Mirsie Pengu</v>
      </c>
      <c r="M1760" t="s">
        <v>12867</v>
      </c>
      <c r="T1760" t="s">
        <v>21265</v>
      </c>
      <c r="V1760" t="s">
        <v>21240</v>
      </c>
      <c r="AH1760" t="s">
        <v>65</v>
      </c>
      <c r="AI1760" t="s">
        <v>10913</v>
      </c>
      <c r="AL1760" t="s">
        <v>1237</v>
      </c>
      <c r="AY1760" t="s">
        <v>21266</v>
      </c>
      <c r="AZ1760" t="s">
        <v>21267</v>
      </c>
      <c r="BA1760" t="s">
        <v>21268</v>
      </c>
      <c r="BB1760" t="s">
        <v>21243</v>
      </c>
      <c r="BD1760" t="s">
        <v>72</v>
      </c>
      <c r="BG1760" t="s">
        <v>21269</v>
      </c>
    </row>
    <row r="1761" spans="1:59" x14ac:dyDescent="0.2">
      <c r="A1761" s="1">
        <v>42618.940509259257</v>
      </c>
      <c r="B1761" t="s">
        <v>1862</v>
      </c>
      <c r="C1761" t="s">
        <v>21270</v>
      </c>
      <c r="D1761" t="str">
        <f>VLOOKUP(deactivate_assem[[#This Row],[Full Name]],assembly_staff_import[],1,0)</f>
        <v>Debra A Sanders</v>
      </c>
      <c r="M1761" t="s">
        <v>10958</v>
      </c>
      <c r="T1761" t="s">
        <v>15931</v>
      </c>
      <c r="V1761" t="s">
        <v>3154</v>
      </c>
      <c r="AH1761" t="s">
        <v>65</v>
      </c>
      <c r="AI1761" t="s">
        <v>10913</v>
      </c>
      <c r="AL1761" t="s">
        <v>1237</v>
      </c>
      <c r="AY1761" t="s">
        <v>21271</v>
      </c>
      <c r="AZ1761" t="s">
        <v>7676</v>
      </c>
      <c r="BA1761" t="s">
        <v>2086</v>
      </c>
      <c r="BB1761" t="s">
        <v>20532</v>
      </c>
      <c r="BD1761" t="s">
        <v>72</v>
      </c>
      <c r="BG1761" t="s">
        <v>21272</v>
      </c>
    </row>
    <row r="1762" spans="1:59" x14ac:dyDescent="0.2">
      <c r="A1762" s="1">
        <v>42618.940509259257</v>
      </c>
      <c r="B1762" t="s">
        <v>1862</v>
      </c>
      <c r="C1762" t="s">
        <v>21273</v>
      </c>
      <c r="D1762" t="str">
        <f>VLOOKUP(deactivate_assem[[#This Row],[Full Name]],assembly_staff_import[],1,0)</f>
        <v>Randi A Martos</v>
      </c>
      <c r="L1762" t="s">
        <v>13212</v>
      </c>
      <c r="M1762" t="s">
        <v>13213</v>
      </c>
      <c r="N1762" t="s">
        <v>63</v>
      </c>
      <c r="T1762" t="s">
        <v>21274</v>
      </c>
      <c r="V1762" t="s">
        <v>16826</v>
      </c>
      <c r="AH1762" t="s">
        <v>65</v>
      </c>
      <c r="AI1762" t="s">
        <v>10913</v>
      </c>
      <c r="AL1762" t="s">
        <v>67</v>
      </c>
      <c r="AM1762" t="s">
        <v>68</v>
      </c>
      <c r="AY1762" t="s">
        <v>21275</v>
      </c>
      <c r="AZ1762" t="s">
        <v>21276</v>
      </c>
      <c r="BA1762" t="s">
        <v>21277</v>
      </c>
      <c r="BB1762" t="s">
        <v>236</v>
      </c>
      <c r="BD1762" t="s">
        <v>72</v>
      </c>
      <c r="BG1762" t="s">
        <v>21278</v>
      </c>
    </row>
    <row r="1763" spans="1:59" x14ac:dyDescent="0.2">
      <c r="A1763" s="1">
        <v>42618.940509259257</v>
      </c>
      <c r="B1763" t="s">
        <v>1862</v>
      </c>
      <c r="C1763" t="s">
        <v>21279</v>
      </c>
      <c r="D1763" t="str">
        <f>VLOOKUP(deactivate_assem[[#This Row],[Full Name]],assembly_staff_import[],1,0)</f>
        <v>Kirby Parham</v>
      </c>
      <c r="M1763" t="s">
        <v>12867</v>
      </c>
      <c r="T1763" t="s">
        <v>21280</v>
      </c>
      <c r="V1763" t="s">
        <v>21240</v>
      </c>
      <c r="AH1763" t="s">
        <v>65</v>
      </c>
      <c r="AI1763" t="s">
        <v>10913</v>
      </c>
      <c r="AL1763" t="s">
        <v>1237</v>
      </c>
      <c r="AY1763" t="s">
        <v>21281</v>
      </c>
      <c r="AZ1763" t="s">
        <v>5836</v>
      </c>
      <c r="BA1763" t="s">
        <v>21282</v>
      </c>
      <c r="BB1763" t="s">
        <v>18423</v>
      </c>
      <c r="BD1763" t="s">
        <v>72</v>
      </c>
      <c r="BG1763" t="s">
        <v>21283</v>
      </c>
    </row>
    <row r="1764" spans="1:59" x14ac:dyDescent="0.2">
      <c r="A1764" s="1">
        <v>42618.940509259257</v>
      </c>
      <c r="B1764" t="s">
        <v>1862</v>
      </c>
      <c r="C1764" t="s">
        <v>21284</v>
      </c>
      <c r="D1764" t="e">
        <f>VLOOKUP(deactivate_assem[[#This Row],[Full Name]],assembly_staff_import[],1,0)</f>
        <v>#N/A</v>
      </c>
      <c r="M1764" t="s">
        <v>10958</v>
      </c>
      <c r="V1764" t="s">
        <v>3154</v>
      </c>
      <c r="AH1764" t="s">
        <v>65</v>
      </c>
      <c r="AI1764" t="s">
        <v>10913</v>
      </c>
      <c r="AL1764" t="s">
        <v>1237</v>
      </c>
      <c r="AY1764" t="s">
        <v>21285</v>
      </c>
      <c r="AZ1764" t="s">
        <v>21286</v>
      </c>
      <c r="BA1764" t="s">
        <v>15265</v>
      </c>
      <c r="BB1764" t="s">
        <v>116</v>
      </c>
      <c r="BD1764" t="s">
        <v>72</v>
      </c>
      <c r="BG1764" t="s">
        <v>21287</v>
      </c>
    </row>
    <row r="1765" spans="1:59" x14ac:dyDescent="0.2">
      <c r="A1765" s="1">
        <v>42618.940497685187</v>
      </c>
      <c r="B1765" t="s">
        <v>1862</v>
      </c>
      <c r="C1765" t="s">
        <v>21288</v>
      </c>
      <c r="D1765" t="str">
        <f>VLOOKUP(deactivate_assem[[#This Row],[Full Name]],assembly_staff_import[],1,0)</f>
        <v>Teresa Colon</v>
      </c>
      <c r="L1765" t="s">
        <v>13212</v>
      </c>
      <c r="M1765" t="s">
        <v>13213</v>
      </c>
      <c r="N1765" t="s">
        <v>63</v>
      </c>
      <c r="T1765" t="s">
        <v>21289</v>
      </c>
      <c r="V1765" t="s">
        <v>16826</v>
      </c>
      <c r="AH1765" t="s">
        <v>65</v>
      </c>
      <c r="AI1765" t="s">
        <v>10913</v>
      </c>
      <c r="AL1765" t="s">
        <v>67</v>
      </c>
      <c r="AY1765" t="s">
        <v>21290</v>
      </c>
      <c r="AZ1765" t="s">
        <v>11224</v>
      </c>
      <c r="BA1765" t="s">
        <v>21291</v>
      </c>
      <c r="BB1765" t="s">
        <v>11972</v>
      </c>
      <c r="BD1765" t="s">
        <v>72</v>
      </c>
      <c r="BG1765" t="s">
        <v>21292</v>
      </c>
    </row>
    <row r="1766" spans="1:59" x14ac:dyDescent="0.2">
      <c r="A1766" s="1">
        <v>42618.940497685187</v>
      </c>
      <c r="B1766" t="s">
        <v>1862</v>
      </c>
      <c r="C1766" t="s">
        <v>21293</v>
      </c>
      <c r="D1766" t="str">
        <f>VLOOKUP(deactivate_assem[[#This Row],[Full Name]],assembly_staff_import[],1,0)</f>
        <v>Thomas P O'Sullivan</v>
      </c>
      <c r="M1766" t="s">
        <v>12867</v>
      </c>
      <c r="T1766" t="s">
        <v>21294</v>
      </c>
      <c r="V1766" t="s">
        <v>21240</v>
      </c>
      <c r="AH1766" t="s">
        <v>65</v>
      </c>
      <c r="AI1766" t="s">
        <v>10913</v>
      </c>
      <c r="AL1766" t="s">
        <v>1237</v>
      </c>
      <c r="AY1766" t="s">
        <v>21295</v>
      </c>
      <c r="AZ1766" t="s">
        <v>3583</v>
      </c>
      <c r="BA1766" t="s">
        <v>8194</v>
      </c>
      <c r="BB1766" t="s">
        <v>21243</v>
      </c>
      <c r="BD1766" t="s">
        <v>72</v>
      </c>
      <c r="BG1766" t="s">
        <v>21296</v>
      </c>
    </row>
    <row r="1767" spans="1:59" x14ac:dyDescent="0.2">
      <c r="A1767" s="1">
        <v>42618.940497685187</v>
      </c>
      <c r="B1767" t="s">
        <v>1862</v>
      </c>
      <c r="C1767" t="s">
        <v>21297</v>
      </c>
      <c r="D1767" t="e">
        <f>VLOOKUP(deactivate_assem[[#This Row],[Full Name]],assembly_staff_import[],1,0)</f>
        <v>#N/A</v>
      </c>
      <c r="M1767" t="s">
        <v>10958</v>
      </c>
      <c r="V1767" t="s">
        <v>3154</v>
      </c>
      <c r="AH1767" t="s">
        <v>65</v>
      </c>
      <c r="AI1767" t="s">
        <v>10913</v>
      </c>
      <c r="AL1767" t="s">
        <v>1237</v>
      </c>
      <c r="AY1767" t="s">
        <v>21298</v>
      </c>
      <c r="AZ1767" t="s">
        <v>21299</v>
      </c>
      <c r="BA1767" t="s">
        <v>18460</v>
      </c>
      <c r="BB1767" t="s">
        <v>116</v>
      </c>
      <c r="BD1767" t="s">
        <v>72</v>
      </c>
      <c r="BG1767" t="s">
        <v>21300</v>
      </c>
    </row>
    <row r="1768" spans="1:59" x14ac:dyDescent="0.2">
      <c r="A1768" s="1">
        <v>42618.940497685187</v>
      </c>
      <c r="B1768" t="s">
        <v>1862</v>
      </c>
      <c r="C1768" t="s">
        <v>21301</v>
      </c>
      <c r="D1768" t="str">
        <f>VLOOKUP(deactivate_assem[[#This Row],[Full Name]],assembly_staff_import[],1,0)</f>
        <v>Stephen A Napier</v>
      </c>
      <c r="M1768" t="s">
        <v>12867</v>
      </c>
      <c r="T1768" t="s">
        <v>21302</v>
      </c>
      <c r="V1768" t="s">
        <v>21240</v>
      </c>
      <c r="AH1768" t="s">
        <v>65</v>
      </c>
      <c r="AI1768" t="s">
        <v>10913</v>
      </c>
      <c r="AL1768" t="s">
        <v>1237</v>
      </c>
      <c r="AY1768" t="s">
        <v>21303</v>
      </c>
      <c r="AZ1768" t="s">
        <v>21304</v>
      </c>
      <c r="BA1768" t="s">
        <v>21305</v>
      </c>
      <c r="BB1768" t="s">
        <v>21306</v>
      </c>
      <c r="BD1768" t="s">
        <v>72</v>
      </c>
      <c r="BG1768" t="s">
        <v>21307</v>
      </c>
    </row>
    <row r="1769" spans="1:59" x14ac:dyDescent="0.2">
      <c r="A1769" s="1">
        <v>42618.940497685187</v>
      </c>
      <c r="B1769" t="s">
        <v>1862</v>
      </c>
      <c r="C1769" t="s">
        <v>21308</v>
      </c>
      <c r="D1769" t="e">
        <f>VLOOKUP(deactivate_assem[[#This Row],[Full Name]],assembly_staff_import[],1,0)</f>
        <v>#N/A</v>
      </c>
      <c r="L1769" t="s">
        <v>13212</v>
      </c>
      <c r="M1769" t="s">
        <v>16856</v>
      </c>
      <c r="N1769" t="s">
        <v>63</v>
      </c>
      <c r="V1769" t="s">
        <v>16826</v>
      </c>
      <c r="AH1769" t="s">
        <v>65</v>
      </c>
      <c r="AI1769" t="s">
        <v>10913</v>
      </c>
      <c r="AL1769" t="s">
        <v>67</v>
      </c>
      <c r="AY1769" t="s">
        <v>21309</v>
      </c>
      <c r="AZ1769" t="s">
        <v>21310</v>
      </c>
      <c r="BA1769" t="s">
        <v>21311</v>
      </c>
      <c r="BB1769" t="s">
        <v>10989</v>
      </c>
      <c r="BD1769" t="s">
        <v>72</v>
      </c>
      <c r="BG1769" t="s">
        <v>21312</v>
      </c>
    </row>
    <row r="1770" spans="1:59" x14ac:dyDescent="0.2">
      <c r="A1770" s="1">
        <v>42618.940497685187</v>
      </c>
      <c r="B1770" t="s">
        <v>1862</v>
      </c>
      <c r="C1770" t="s">
        <v>21313</v>
      </c>
      <c r="D1770" t="e">
        <f>VLOOKUP(deactivate_assem[[#This Row],[Full Name]],assembly_staff_import[],1,0)</f>
        <v>#N/A</v>
      </c>
      <c r="M1770" t="s">
        <v>10958</v>
      </c>
      <c r="V1770" t="s">
        <v>3154</v>
      </c>
      <c r="AH1770" t="s">
        <v>65</v>
      </c>
      <c r="AI1770" t="s">
        <v>10913</v>
      </c>
      <c r="AL1770" t="s">
        <v>1237</v>
      </c>
      <c r="AY1770" t="s">
        <v>21314</v>
      </c>
      <c r="AZ1770" t="s">
        <v>21315</v>
      </c>
      <c r="BA1770" t="s">
        <v>21316</v>
      </c>
      <c r="BB1770" t="s">
        <v>116</v>
      </c>
      <c r="BD1770" t="s">
        <v>72</v>
      </c>
      <c r="BG1770" t="s">
        <v>21317</v>
      </c>
    </row>
    <row r="1771" spans="1:59" x14ac:dyDescent="0.2">
      <c r="A1771" s="1">
        <v>42618.940486111111</v>
      </c>
      <c r="B1771" t="s">
        <v>1862</v>
      </c>
      <c r="C1771" t="s">
        <v>21318</v>
      </c>
      <c r="D1771" t="str">
        <f>VLOOKUP(deactivate_assem[[#This Row],[Full Name]],assembly_staff_import[],1,0)</f>
        <v>Bethzaida R Rivas</v>
      </c>
      <c r="L1771" t="s">
        <v>17407</v>
      </c>
      <c r="M1771" t="s">
        <v>17669</v>
      </c>
      <c r="N1771" t="s">
        <v>168</v>
      </c>
      <c r="T1771" t="s">
        <v>21319</v>
      </c>
      <c r="V1771" t="s">
        <v>3154</v>
      </c>
      <c r="AH1771" t="s">
        <v>65</v>
      </c>
      <c r="AI1771" t="s">
        <v>10913</v>
      </c>
      <c r="AL1771" t="s">
        <v>67</v>
      </c>
      <c r="AY1771" t="s">
        <v>21320</v>
      </c>
      <c r="AZ1771" t="s">
        <v>21321</v>
      </c>
      <c r="BA1771" t="s">
        <v>21322</v>
      </c>
      <c r="BB1771" t="s">
        <v>906</v>
      </c>
      <c r="BD1771" t="s">
        <v>72</v>
      </c>
      <c r="BG1771" t="s">
        <v>21323</v>
      </c>
    </row>
    <row r="1772" spans="1:59" x14ac:dyDescent="0.2">
      <c r="A1772" s="1">
        <v>42618.940486111111</v>
      </c>
      <c r="B1772" t="s">
        <v>1862</v>
      </c>
      <c r="C1772" t="s">
        <v>21324</v>
      </c>
      <c r="D1772" t="str">
        <f>VLOOKUP(deactivate_assem[[#This Row],[Full Name]],assembly_staff_import[],1,0)</f>
        <v>Karen A Romagnano</v>
      </c>
      <c r="M1772" t="s">
        <v>11627</v>
      </c>
      <c r="T1772" t="s">
        <v>21325</v>
      </c>
      <c r="V1772" t="s">
        <v>21326</v>
      </c>
      <c r="AH1772" t="s">
        <v>65</v>
      </c>
      <c r="AI1772" t="s">
        <v>10913</v>
      </c>
      <c r="AL1772" t="s">
        <v>1237</v>
      </c>
      <c r="AY1772" t="s">
        <v>21327</v>
      </c>
      <c r="AZ1772" t="s">
        <v>5128</v>
      </c>
      <c r="BA1772" t="s">
        <v>21328</v>
      </c>
      <c r="BB1772" t="s">
        <v>12643</v>
      </c>
      <c r="BD1772" t="s">
        <v>72</v>
      </c>
      <c r="BG1772" t="s">
        <v>21329</v>
      </c>
    </row>
    <row r="1773" spans="1:59" x14ac:dyDescent="0.2">
      <c r="A1773" s="1">
        <v>42618.940486111111</v>
      </c>
      <c r="B1773" t="s">
        <v>1862</v>
      </c>
      <c r="C1773" t="s">
        <v>21330</v>
      </c>
      <c r="D1773" t="e">
        <f>VLOOKUP(deactivate_assem[[#This Row],[Full Name]],assembly_staff_import[],1,0)</f>
        <v>#N/A</v>
      </c>
      <c r="M1773" t="s">
        <v>10958</v>
      </c>
      <c r="V1773" t="s">
        <v>3154</v>
      </c>
      <c r="AH1773" t="s">
        <v>65</v>
      </c>
      <c r="AI1773" t="s">
        <v>10913</v>
      </c>
      <c r="AL1773" t="s">
        <v>1237</v>
      </c>
      <c r="AY1773" t="s">
        <v>21331</v>
      </c>
      <c r="AZ1773" t="s">
        <v>2021</v>
      </c>
      <c r="BA1773" t="s">
        <v>21332</v>
      </c>
      <c r="BB1773" t="s">
        <v>116</v>
      </c>
      <c r="BD1773" t="s">
        <v>72</v>
      </c>
      <c r="BG1773" t="s">
        <v>21333</v>
      </c>
    </row>
    <row r="1774" spans="1:59" x14ac:dyDescent="0.2">
      <c r="A1774" s="1">
        <v>42618.940486111111</v>
      </c>
      <c r="B1774" t="s">
        <v>1862</v>
      </c>
      <c r="C1774" t="s">
        <v>21334</v>
      </c>
      <c r="D1774" t="str">
        <f>VLOOKUP(deactivate_assem[[#This Row],[Full Name]],assembly_staff_import[],1,0)</f>
        <v>Rodney M Murray</v>
      </c>
      <c r="M1774" t="s">
        <v>12867</v>
      </c>
      <c r="T1774" t="s">
        <v>21335</v>
      </c>
      <c r="V1774" t="s">
        <v>21240</v>
      </c>
      <c r="AH1774" t="s">
        <v>65</v>
      </c>
      <c r="AI1774" t="s">
        <v>10913</v>
      </c>
      <c r="AL1774" t="s">
        <v>1237</v>
      </c>
      <c r="AY1774" t="s">
        <v>21336</v>
      </c>
      <c r="AZ1774" t="s">
        <v>21337</v>
      </c>
      <c r="BA1774" t="s">
        <v>1419</v>
      </c>
      <c r="BB1774" t="s">
        <v>21243</v>
      </c>
      <c r="BD1774" t="s">
        <v>72</v>
      </c>
      <c r="BG1774" t="s">
        <v>21338</v>
      </c>
    </row>
    <row r="1775" spans="1:59" x14ac:dyDescent="0.2">
      <c r="A1775" s="1">
        <v>42618.940486111111</v>
      </c>
      <c r="B1775" t="s">
        <v>1862</v>
      </c>
      <c r="C1775" t="s">
        <v>21339</v>
      </c>
      <c r="D1775" t="str">
        <f>VLOOKUP(deactivate_assem[[#This Row],[Full Name]],assembly_staff_import[],1,0)</f>
        <v>Blake G Washington</v>
      </c>
      <c r="L1775" t="s">
        <v>14192</v>
      </c>
      <c r="M1775" t="s">
        <v>8169</v>
      </c>
      <c r="T1775" t="s">
        <v>21340</v>
      </c>
      <c r="V1775" t="s">
        <v>17889</v>
      </c>
      <c r="AH1775" t="s">
        <v>65</v>
      </c>
      <c r="AI1775" t="s">
        <v>10913</v>
      </c>
      <c r="AL1775" t="s">
        <v>1237</v>
      </c>
      <c r="AY1775" t="s">
        <v>21341</v>
      </c>
      <c r="AZ1775" t="s">
        <v>21342</v>
      </c>
      <c r="BA1775" t="s">
        <v>21343</v>
      </c>
      <c r="BB1775" t="s">
        <v>21344</v>
      </c>
      <c r="BD1775" t="s">
        <v>72</v>
      </c>
      <c r="BG1775" t="s">
        <v>21345</v>
      </c>
    </row>
    <row r="1776" spans="1:59" x14ac:dyDescent="0.2">
      <c r="A1776" s="1">
        <v>42618.940474537027</v>
      </c>
      <c r="B1776" t="s">
        <v>1862</v>
      </c>
      <c r="C1776" t="s">
        <v>21346</v>
      </c>
      <c r="D1776" t="str">
        <f>VLOOKUP(deactivate_assem[[#This Row],[Full Name]],assembly_staff_import[],1,0)</f>
        <v>Jacquelyn C Richards</v>
      </c>
      <c r="M1776" t="s">
        <v>10958</v>
      </c>
      <c r="T1776" t="s">
        <v>21347</v>
      </c>
      <c r="V1776" t="s">
        <v>3154</v>
      </c>
      <c r="AH1776" t="s">
        <v>65</v>
      </c>
      <c r="AI1776" t="s">
        <v>10913</v>
      </c>
      <c r="AL1776" t="s">
        <v>1237</v>
      </c>
      <c r="AY1776" t="s">
        <v>21348</v>
      </c>
      <c r="AZ1776" t="s">
        <v>21349</v>
      </c>
      <c r="BA1776" t="s">
        <v>13997</v>
      </c>
      <c r="BB1776" t="s">
        <v>11249</v>
      </c>
      <c r="BD1776" t="s">
        <v>72</v>
      </c>
      <c r="BG1776" t="s">
        <v>21350</v>
      </c>
    </row>
    <row r="1777" spans="1:59" x14ac:dyDescent="0.2">
      <c r="A1777" s="1">
        <v>42618.940474537027</v>
      </c>
      <c r="B1777" t="s">
        <v>1862</v>
      </c>
      <c r="C1777" t="s">
        <v>21351</v>
      </c>
      <c r="D1777" t="str">
        <f>VLOOKUP(deactivate_assem[[#This Row],[Full Name]],assembly_staff_import[],1,0)</f>
        <v>Ann M Riccitelli</v>
      </c>
      <c r="M1777" t="s">
        <v>11627</v>
      </c>
      <c r="T1777" t="s">
        <v>21352</v>
      </c>
      <c r="V1777" t="s">
        <v>5845</v>
      </c>
      <c r="AH1777" t="s">
        <v>65</v>
      </c>
      <c r="AI1777" t="s">
        <v>10913</v>
      </c>
      <c r="AL1777" t="s">
        <v>1237</v>
      </c>
      <c r="AY1777" t="s">
        <v>21353</v>
      </c>
      <c r="AZ1777" t="s">
        <v>4401</v>
      </c>
      <c r="BA1777" t="s">
        <v>21354</v>
      </c>
      <c r="BB1777" t="s">
        <v>2271</v>
      </c>
      <c r="BD1777" t="s">
        <v>72</v>
      </c>
      <c r="BG1777" t="s">
        <v>21355</v>
      </c>
    </row>
    <row r="1778" spans="1:59" x14ac:dyDescent="0.2">
      <c r="A1778" s="1">
        <v>42618.940474537027</v>
      </c>
      <c r="B1778" t="s">
        <v>1862</v>
      </c>
      <c r="C1778" t="s">
        <v>21356</v>
      </c>
      <c r="D1778" t="e">
        <f>VLOOKUP(deactivate_assem[[#This Row],[Full Name]],assembly_staff_import[],1,0)</f>
        <v>#N/A</v>
      </c>
      <c r="M1778" t="s">
        <v>12678</v>
      </c>
      <c r="V1778" t="s">
        <v>20645</v>
      </c>
      <c r="AH1778" t="s">
        <v>65</v>
      </c>
      <c r="AI1778" t="s">
        <v>10913</v>
      </c>
      <c r="AL1778" t="s">
        <v>1237</v>
      </c>
      <c r="AY1778" t="s">
        <v>21357</v>
      </c>
      <c r="AZ1778" t="s">
        <v>21358</v>
      </c>
      <c r="BA1778" t="s">
        <v>21359</v>
      </c>
      <c r="BB1778" t="s">
        <v>15790</v>
      </c>
      <c r="BD1778" t="s">
        <v>72</v>
      </c>
      <c r="BG1778" t="s">
        <v>21360</v>
      </c>
    </row>
    <row r="1779" spans="1:59" x14ac:dyDescent="0.2">
      <c r="A1779" s="1">
        <v>42618.940474537027</v>
      </c>
      <c r="B1779" t="s">
        <v>1862</v>
      </c>
      <c r="C1779" t="s">
        <v>21361</v>
      </c>
      <c r="D1779" t="e">
        <f>VLOOKUP(deactivate_assem[[#This Row],[Full Name]],assembly_staff_import[],1,0)</f>
        <v>#N/A</v>
      </c>
      <c r="M1779" t="s">
        <v>10958</v>
      </c>
      <c r="V1779" t="s">
        <v>3154</v>
      </c>
      <c r="AH1779" t="s">
        <v>65</v>
      </c>
      <c r="AI1779" t="s">
        <v>10913</v>
      </c>
      <c r="AL1779" t="s">
        <v>1237</v>
      </c>
      <c r="AY1779" t="s">
        <v>21362</v>
      </c>
      <c r="AZ1779" t="s">
        <v>21363</v>
      </c>
      <c r="BA1779" t="s">
        <v>21364</v>
      </c>
      <c r="BB1779" t="s">
        <v>116</v>
      </c>
      <c r="BD1779" t="s">
        <v>72</v>
      </c>
      <c r="BG1779" t="s">
        <v>21365</v>
      </c>
    </row>
    <row r="1780" spans="1:59" x14ac:dyDescent="0.2">
      <c r="A1780" s="1">
        <v>42618.940474537027</v>
      </c>
      <c r="B1780" t="s">
        <v>1862</v>
      </c>
      <c r="C1780" t="s">
        <v>21366</v>
      </c>
      <c r="D1780" t="e">
        <f>VLOOKUP(deactivate_assem[[#This Row],[Full Name]],assembly_staff_import[],1,0)</f>
        <v>#N/A</v>
      </c>
      <c r="K1780" t="s">
        <v>21367</v>
      </c>
      <c r="L1780" t="s">
        <v>11497</v>
      </c>
      <c r="V1780" t="s">
        <v>20077</v>
      </c>
      <c r="AH1780" t="s">
        <v>65</v>
      </c>
      <c r="AI1780" t="s">
        <v>10913</v>
      </c>
      <c r="AL1780" t="s">
        <v>67</v>
      </c>
      <c r="AY1780" t="s">
        <v>21368</v>
      </c>
      <c r="AZ1780" t="s">
        <v>21369</v>
      </c>
      <c r="BA1780" t="s">
        <v>541</v>
      </c>
      <c r="BB1780" t="s">
        <v>68</v>
      </c>
      <c r="BD1780" t="s">
        <v>72</v>
      </c>
      <c r="BG1780" t="s">
        <v>21370</v>
      </c>
    </row>
    <row r="1781" spans="1:59" x14ac:dyDescent="0.2">
      <c r="A1781" s="1">
        <v>42618.940474537027</v>
      </c>
      <c r="B1781" t="s">
        <v>1862</v>
      </c>
      <c r="C1781" t="s">
        <v>21371</v>
      </c>
      <c r="D1781" t="e">
        <f>VLOOKUP(deactivate_assem[[#This Row],[Full Name]],assembly_staff_import[],1,0)</f>
        <v>#N/A</v>
      </c>
      <c r="M1781" t="s">
        <v>10958</v>
      </c>
      <c r="V1781" t="s">
        <v>3154</v>
      </c>
      <c r="AH1781" t="s">
        <v>65</v>
      </c>
      <c r="AI1781" t="s">
        <v>10913</v>
      </c>
      <c r="AL1781" t="s">
        <v>1237</v>
      </c>
      <c r="AY1781" t="s">
        <v>21372</v>
      </c>
      <c r="AZ1781" t="s">
        <v>6523</v>
      </c>
      <c r="BA1781" t="s">
        <v>21373</v>
      </c>
      <c r="BB1781" t="s">
        <v>116</v>
      </c>
      <c r="BD1781" t="s">
        <v>72</v>
      </c>
      <c r="BG1781" t="s">
        <v>21374</v>
      </c>
    </row>
    <row r="1782" spans="1:59" x14ac:dyDescent="0.2">
      <c r="A1782" s="1">
        <v>42618.940474537027</v>
      </c>
      <c r="B1782" t="s">
        <v>1862</v>
      </c>
      <c r="C1782" t="s">
        <v>21375</v>
      </c>
      <c r="D1782" t="str">
        <f>VLOOKUP(deactivate_assem[[#This Row],[Full Name]],assembly_staff_import[],1,0)</f>
        <v>Christina L Zola</v>
      </c>
      <c r="M1782" t="s">
        <v>13708</v>
      </c>
      <c r="T1782" t="s">
        <v>21376</v>
      </c>
      <c r="V1782" t="s">
        <v>21377</v>
      </c>
      <c r="AH1782" t="s">
        <v>65</v>
      </c>
      <c r="AI1782" t="s">
        <v>10913</v>
      </c>
      <c r="AL1782" t="s">
        <v>1237</v>
      </c>
      <c r="AY1782" t="s">
        <v>21378</v>
      </c>
      <c r="AZ1782" t="s">
        <v>21379</v>
      </c>
      <c r="BA1782" t="s">
        <v>21380</v>
      </c>
      <c r="BB1782" t="s">
        <v>21381</v>
      </c>
      <c r="BD1782" t="s">
        <v>72</v>
      </c>
      <c r="BG1782" t="s">
        <v>21382</v>
      </c>
    </row>
    <row r="1783" spans="1:59" x14ac:dyDescent="0.2">
      <c r="A1783" s="1">
        <v>42618.940462962957</v>
      </c>
      <c r="B1783" t="s">
        <v>1862</v>
      </c>
      <c r="C1783" t="s">
        <v>21383</v>
      </c>
      <c r="D1783" t="str">
        <f>VLOOKUP(deactivate_assem[[#This Row],[Full Name]],assembly_staff_import[],1,0)</f>
        <v>Nicholas T Audi</v>
      </c>
      <c r="L1783" t="s">
        <v>12246</v>
      </c>
      <c r="M1783" t="s">
        <v>12247</v>
      </c>
      <c r="N1783" t="s">
        <v>168</v>
      </c>
      <c r="T1783" t="s">
        <v>21384</v>
      </c>
      <c r="V1783" t="s">
        <v>3154</v>
      </c>
      <c r="AH1783" t="s">
        <v>65</v>
      </c>
      <c r="AI1783" t="s">
        <v>10913</v>
      </c>
      <c r="AL1783" t="s">
        <v>67</v>
      </c>
      <c r="AY1783" t="s">
        <v>21385</v>
      </c>
      <c r="AZ1783" t="s">
        <v>11836</v>
      </c>
      <c r="BA1783" t="s">
        <v>21386</v>
      </c>
      <c r="BB1783" t="s">
        <v>10955</v>
      </c>
      <c r="BD1783" t="s">
        <v>72</v>
      </c>
      <c r="BG1783" t="s">
        <v>21387</v>
      </c>
    </row>
    <row r="1784" spans="1:59" x14ac:dyDescent="0.2">
      <c r="A1784" s="1">
        <v>42618.940462962957</v>
      </c>
      <c r="B1784" t="s">
        <v>1862</v>
      </c>
      <c r="C1784" t="s">
        <v>21388</v>
      </c>
      <c r="D1784" t="str">
        <f>VLOOKUP(deactivate_assem[[#This Row],[Full Name]],assembly_staff_import[],1,0)</f>
        <v>Judith P Van Amburgh</v>
      </c>
      <c r="L1784" t="s">
        <v>11748</v>
      </c>
      <c r="M1784" t="s">
        <v>11749</v>
      </c>
      <c r="N1784" t="s">
        <v>168</v>
      </c>
      <c r="T1784" t="s">
        <v>21389</v>
      </c>
      <c r="V1784" t="s">
        <v>21390</v>
      </c>
      <c r="AH1784" t="s">
        <v>65</v>
      </c>
      <c r="AI1784" t="s">
        <v>10913</v>
      </c>
      <c r="AL1784" t="s">
        <v>67</v>
      </c>
      <c r="AY1784" t="s">
        <v>21391</v>
      </c>
      <c r="AZ1784" t="s">
        <v>21392</v>
      </c>
      <c r="BA1784" t="s">
        <v>21393</v>
      </c>
      <c r="BB1784" t="s">
        <v>12892</v>
      </c>
      <c r="BD1784" t="s">
        <v>72</v>
      </c>
      <c r="BG1784" t="s">
        <v>21394</v>
      </c>
    </row>
    <row r="1785" spans="1:59" x14ac:dyDescent="0.2">
      <c r="A1785" s="1">
        <v>42618.940462962957</v>
      </c>
      <c r="B1785" t="s">
        <v>1862</v>
      </c>
      <c r="C1785" t="s">
        <v>21395</v>
      </c>
      <c r="D1785" t="str">
        <f>VLOOKUP(deactivate_assem[[#This Row],[Full Name]],assembly_staff_import[],1,0)</f>
        <v>Michelle S Pellegri</v>
      </c>
      <c r="M1785" t="s">
        <v>11627</v>
      </c>
      <c r="T1785" t="s">
        <v>21396</v>
      </c>
      <c r="V1785" t="s">
        <v>5845</v>
      </c>
      <c r="AH1785" t="s">
        <v>65</v>
      </c>
      <c r="AI1785" t="s">
        <v>10913</v>
      </c>
      <c r="AL1785" t="s">
        <v>1237</v>
      </c>
      <c r="AY1785" t="s">
        <v>21397</v>
      </c>
      <c r="AZ1785" t="s">
        <v>21398</v>
      </c>
      <c r="BA1785" t="s">
        <v>21399</v>
      </c>
      <c r="BB1785" t="s">
        <v>12964</v>
      </c>
      <c r="BD1785" t="s">
        <v>72</v>
      </c>
      <c r="BG1785" t="s">
        <v>21400</v>
      </c>
    </row>
    <row r="1786" spans="1:59" x14ac:dyDescent="0.2">
      <c r="A1786" s="1">
        <v>42618.940462962957</v>
      </c>
      <c r="B1786" t="s">
        <v>1862</v>
      </c>
      <c r="C1786" t="s">
        <v>21401</v>
      </c>
      <c r="D1786" t="e">
        <f>VLOOKUP(deactivate_assem[[#This Row],[Full Name]],assembly_staff_import[],1,0)</f>
        <v>#N/A</v>
      </c>
      <c r="M1786" t="s">
        <v>10958</v>
      </c>
      <c r="V1786" t="s">
        <v>3154</v>
      </c>
      <c r="AH1786" t="s">
        <v>65</v>
      </c>
      <c r="AI1786" t="s">
        <v>10913</v>
      </c>
      <c r="AL1786" t="s">
        <v>1237</v>
      </c>
      <c r="AY1786" t="s">
        <v>21402</v>
      </c>
      <c r="AZ1786" t="s">
        <v>21403</v>
      </c>
      <c r="BA1786" t="s">
        <v>8429</v>
      </c>
      <c r="BB1786" t="s">
        <v>116</v>
      </c>
      <c r="BD1786" t="s">
        <v>72</v>
      </c>
      <c r="BG1786" t="s">
        <v>21404</v>
      </c>
    </row>
    <row r="1787" spans="1:59" x14ac:dyDescent="0.2">
      <c r="A1787" s="1">
        <v>42618.940462962957</v>
      </c>
      <c r="B1787" t="s">
        <v>1862</v>
      </c>
      <c r="C1787" t="s">
        <v>21405</v>
      </c>
      <c r="D1787" t="str">
        <f>VLOOKUP(deactivate_assem[[#This Row],[Full Name]],assembly_staff_import[],1,0)</f>
        <v>Judith K Morgan-Harris</v>
      </c>
      <c r="M1787" t="s">
        <v>11897</v>
      </c>
      <c r="T1787" t="s">
        <v>21406</v>
      </c>
      <c r="V1787" t="s">
        <v>21377</v>
      </c>
      <c r="AH1787" t="s">
        <v>65</v>
      </c>
      <c r="AI1787" t="s">
        <v>10913</v>
      </c>
      <c r="AL1787" t="s">
        <v>1237</v>
      </c>
      <c r="AY1787" t="s">
        <v>21407</v>
      </c>
      <c r="AZ1787" t="s">
        <v>21408</v>
      </c>
      <c r="BA1787" t="s">
        <v>21409</v>
      </c>
      <c r="BB1787" t="s">
        <v>12643</v>
      </c>
      <c r="BD1787" t="s">
        <v>72</v>
      </c>
      <c r="BG1787" t="s">
        <v>21410</v>
      </c>
    </row>
    <row r="1788" spans="1:59" x14ac:dyDescent="0.2">
      <c r="A1788" s="1">
        <v>42618.940462962957</v>
      </c>
      <c r="B1788" t="s">
        <v>1862</v>
      </c>
      <c r="C1788" t="s">
        <v>21411</v>
      </c>
      <c r="D1788" t="e">
        <f>VLOOKUP(deactivate_assem[[#This Row],[Full Name]],assembly_staff_import[],1,0)</f>
        <v>#N/A</v>
      </c>
      <c r="M1788" t="s">
        <v>10958</v>
      </c>
      <c r="V1788" t="s">
        <v>3154</v>
      </c>
      <c r="AH1788" t="s">
        <v>65</v>
      </c>
      <c r="AI1788" t="s">
        <v>10913</v>
      </c>
      <c r="AL1788" t="s">
        <v>1237</v>
      </c>
      <c r="AY1788" t="s">
        <v>21412</v>
      </c>
      <c r="AZ1788" t="s">
        <v>21413</v>
      </c>
      <c r="BA1788" t="s">
        <v>17092</v>
      </c>
      <c r="BB1788" t="s">
        <v>116</v>
      </c>
      <c r="BD1788" t="s">
        <v>72</v>
      </c>
      <c r="BG1788" t="s">
        <v>21414</v>
      </c>
    </row>
    <row r="1789" spans="1:59" x14ac:dyDescent="0.2">
      <c r="A1789" s="1">
        <v>42618.940462962957</v>
      </c>
      <c r="B1789" t="s">
        <v>1862</v>
      </c>
      <c r="C1789" t="s">
        <v>21415</v>
      </c>
      <c r="D1789" t="str">
        <f>VLOOKUP(deactivate_assem[[#This Row],[Full Name]],assembly_staff_import[],1,0)</f>
        <v>Kelly L O'Donovan</v>
      </c>
      <c r="M1789" t="s">
        <v>11627</v>
      </c>
      <c r="T1789" t="s">
        <v>21416</v>
      </c>
      <c r="V1789" t="s">
        <v>5845</v>
      </c>
      <c r="AH1789" t="s">
        <v>65</v>
      </c>
      <c r="AI1789" t="s">
        <v>10913</v>
      </c>
      <c r="AL1789" t="s">
        <v>1237</v>
      </c>
      <c r="AY1789" t="s">
        <v>21417</v>
      </c>
      <c r="AZ1789" t="s">
        <v>21418</v>
      </c>
      <c r="BA1789" t="s">
        <v>21419</v>
      </c>
      <c r="BB1789" t="s">
        <v>13016</v>
      </c>
      <c r="BD1789" t="s">
        <v>72</v>
      </c>
      <c r="BG1789" t="s">
        <v>21420</v>
      </c>
    </row>
    <row r="1790" spans="1:59" x14ac:dyDescent="0.2">
      <c r="A1790" s="1">
        <v>42618.940451388888</v>
      </c>
      <c r="B1790" t="s">
        <v>1862</v>
      </c>
      <c r="C1790" t="s">
        <v>21421</v>
      </c>
      <c r="D1790" t="str">
        <f>VLOOKUP(deactivate_assem[[#This Row],[Full Name]],assembly_staff_import[],1,0)</f>
        <v>Barbara A Hanna</v>
      </c>
      <c r="L1790" t="s">
        <v>11748</v>
      </c>
      <c r="M1790" t="s">
        <v>11749</v>
      </c>
      <c r="N1790" t="s">
        <v>63</v>
      </c>
      <c r="T1790" t="s">
        <v>21422</v>
      </c>
      <c r="V1790" t="s">
        <v>14671</v>
      </c>
      <c r="AH1790" t="s">
        <v>65</v>
      </c>
      <c r="AI1790" t="s">
        <v>10913</v>
      </c>
      <c r="AL1790" t="s">
        <v>67</v>
      </c>
      <c r="AY1790" t="s">
        <v>21423</v>
      </c>
      <c r="AZ1790" t="s">
        <v>3838</v>
      </c>
      <c r="BA1790" t="s">
        <v>21424</v>
      </c>
      <c r="BB1790" t="s">
        <v>11400</v>
      </c>
      <c r="BD1790" t="s">
        <v>72</v>
      </c>
      <c r="BG1790" t="s">
        <v>21425</v>
      </c>
    </row>
    <row r="1791" spans="1:59" x14ac:dyDescent="0.2">
      <c r="A1791" s="1">
        <v>42618.940451388888</v>
      </c>
      <c r="B1791" t="s">
        <v>1862</v>
      </c>
      <c r="C1791" t="s">
        <v>21426</v>
      </c>
      <c r="D1791" t="str">
        <f>VLOOKUP(deactivate_assem[[#This Row],[Full Name]],assembly_staff_import[],1,0)</f>
        <v>Jenelle M Monroe</v>
      </c>
      <c r="M1791" t="s">
        <v>11897</v>
      </c>
      <c r="T1791" t="s">
        <v>21427</v>
      </c>
      <c r="V1791" t="s">
        <v>21377</v>
      </c>
      <c r="AH1791" t="s">
        <v>65</v>
      </c>
      <c r="AI1791" t="s">
        <v>10913</v>
      </c>
      <c r="AL1791" t="s">
        <v>1237</v>
      </c>
      <c r="AY1791" t="s">
        <v>21428</v>
      </c>
      <c r="AZ1791" t="s">
        <v>21429</v>
      </c>
      <c r="BA1791" t="s">
        <v>21430</v>
      </c>
      <c r="BB1791" t="s">
        <v>11400</v>
      </c>
      <c r="BD1791" t="s">
        <v>72</v>
      </c>
      <c r="BG1791" t="s">
        <v>21431</v>
      </c>
    </row>
    <row r="1792" spans="1:59" x14ac:dyDescent="0.2">
      <c r="A1792" s="1">
        <v>42618.940451388888</v>
      </c>
      <c r="B1792" t="s">
        <v>1862</v>
      </c>
      <c r="C1792" t="s">
        <v>21432</v>
      </c>
      <c r="D1792" t="e">
        <f>VLOOKUP(deactivate_assem[[#This Row],[Full Name]],assembly_staff_import[],1,0)</f>
        <v>#N/A</v>
      </c>
      <c r="M1792" t="s">
        <v>11627</v>
      </c>
      <c r="V1792" t="s">
        <v>5845</v>
      </c>
      <c r="AH1792" t="s">
        <v>65</v>
      </c>
      <c r="AI1792" t="s">
        <v>10913</v>
      </c>
      <c r="AL1792" t="s">
        <v>1237</v>
      </c>
      <c r="AY1792" t="s">
        <v>21433</v>
      </c>
      <c r="AZ1792" t="s">
        <v>13887</v>
      </c>
      <c r="BA1792" t="s">
        <v>21434</v>
      </c>
      <c r="BB1792" t="s">
        <v>11631</v>
      </c>
      <c r="BD1792" t="s">
        <v>72</v>
      </c>
      <c r="BG1792" t="s">
        <v>21435</v>
      </c>
    </row>
    <row r="1793" spans="1:59" x14ac:dyDescent="0.2">
      <c r="A1793" s="1">
        <v>42618.940451388888</v>
      </c>
      <c r="B1793" t="s">
        <v>1862</v>
      </c>
      <c r="C1793" t="s">
        <v>21436</v>
      </c>
      <c r="D1793" t="str">
        <f>VLOOKUP(deactivate_assem[[#This Row],[Full Name]],assembly_staff_import[],1,0)</f>
        <v>Deborah S Miller</v>
      </c>
      <c r="M1793" t="s">
        <v>11897</v>
      </c>
      <c r="T1793" t="s">
        <v>21437</v>
      </c>
      <c r="V1793" t="s">
        <v>21438</v>
      </c>
      <c r="AH1793" t="s">
        <v>65</v>
      </c>
      <c r="AI1793" t="s">
        <v>10913</v>
      </c>
      <c r="AL1793" t="s">
        <v>1237</v>
      </c>
      <c r="AY1793" t="s">
        <v>21439</v>
      </c>
      <c r="AZ1793" t="s">
        <v>21440</v>
      </c>
      <c r="BA1793" t="s">
        <v>2922</v>
      </c>
      <c r="BB1793" t="s">
        <v>21441</v>
      </c>
      <c r="BD1793" t="s">
        <v>72</v>
      </c>
      <c r="BG1793" t="s">
        <v>21442</v>
      </c>
    </row>
    <row r="1794" spans="1:59" x14ac:dyDescent="0.2">
      <c r="A1794" s="1">
        <v>42618.940451388888</v>
      </c>
      <c r="B1794" t="s">
        <v>1862</v>
      </c>
      <c r="C1794" t="s">
        <v>21443</v>
      </c>
      <c r="D1794" t="str">
        <f>VLOOKUP(deactivate_assem[[#This Row],[Full Name]],assembly_staff_import[],1,0)</f>
        <v>Margaret M Ranalli</v>
      </c>
      <c r="L1794" t="s">
        <v>14933</v>
      </c>
      <c r="M1794" t="s">
        <v>14934</v>
      </c>
      <c r="N1794" t="s">
        <v>168</v>
      </c>
      <c r="T1794" t="s">
        <v>21444</v>
      </c>
      <c r="V1794" t="s">
        <v>21445</v>
      </c>
      <c r="AH1794" t="s">
        <v>65</v>
      </c>
      <c r="AI1794" t="s">
        <v>10913</v>
      </c>
      <c r="AL1794" t="s">
        <v>67</v>
      </c>
      <c r="AY1794" t="s">
        <v>21446</v>
      </c>
      <c r="AZ1794" t="s">
        <v>12262</v>
      </c>
      <c r="BA1794" t="s">
        <v>21447</v>
      </c>
      <c r="BB1794" t="s">
        <v>10955</v>
      </c>
      <c r="BD1794" t="s">
        <v>72</v>
      </c>
      <c r="BG1794" t="s">
        <v>21448</v>
      </c>
    </row>
    <row r="1795" spans="1:59" x14ac:dyDescent="0.2">
      <c r="A1795" s="1">
        <v>42618.940451388888</v>
      </c>
      <c r="B1795" t="s">
        <v>1862</v>
      </c>
      <c r="C1795" t="s">
        <v>21449</v>
      </c>
      <c r="D1795" t="str">
        <f>VLOOKUP(deactivate_assem[[#This Row],[Full Name]],assembly_staff_import[],1,0)</f>
        <v>Rebecca M Graham</v>
      </c>
      <c r="L1795" t="s">
        <v>11252</v>
      </c>
      <c r="M1795" t="s">
        <v>11253</v>
      </c>
      <c r="N1795" t="s">
        <v>63</v>
      </c>
      <c r="T1795" t="s">
        <v>21450</v>
      </c>
      <c r="V1795" t="s">
        <v>17830</v>
      </c>
      <c r="AH1795" t="s">
        <v>65</v>
      </c>
      <c r="AI1795" t="s">
        <v>10913</v>
      </c>
      <c r="AL1795" t="s">
        <v>67</v>
      </c>
      <c r="AY1795" t="s">
        <v>21451</v>
      </c>
      <c r="AZ1795" t="s">
        <v>8217</v>
      </c>
      <c r="BA1795" t="s">
        <v>12013</v>
      </c>
      <c r="BB1795" t="s">
        <v>219</v>
      </c>
      <c r="BD1795" t="s">
        <v>72</v>
      </c>
      <c r="BG1795" t="s">
        <v>21452</v>
      </c>
    </row>
    <row r="1796" spans="1:59" x14ac:dyDescent="0.2">
      <c r="A1796" s="1">
        <v>42618.940439814818</v>
      </c>
      <c r="B1796" t="s">
        <v>1862</v>
      </c>
      <c r="C1796" t="s">
        <v>21453</v>
      </c>
      <c r="D1796" t="str">
        <f>VLOOKUP(deactivate_assem[[#This Row],[Full Name]],assembly_staff_import[],1,0)</f>
        <v>Paulette D Williams</v>
      </c>
      <c r="L1796" t="s">
        <v>12169</v>
      </c>
      <c r="M1796" t="s">
        <v>12170</v>
      </c>
      <c r="N1796" t="s">
        <v>63</v>
      </c>
      <c r="T1796" t="s">
        <v>21454</v>
      </c>
      <c r="V1796" t="s">
        <v>14849</v>
      </c>
      <c r="AH1796" t="s">
        <v>65</v>
      </c>
      <c r="AI1796" t="s">
        <v>10913</v>
      </c>
      <c r="AL1796" t="s">
        <v>67</v>
      </c>
      <c r="AY1796" t="s">
        <v>21455</v>
      </c>
      <c r="AZ1796" t="s">
        <v>21456</v>
      </c>
      <c r="BA1796" t="s">
        <v>541</v>
      </c>
      <c r="BB1796" t="s">
        <v>11316</v>
      </c>
      <c r="BD1796" t="s">
        <v>72</v>
      </c>
      <c r="BG1796" t="s">
        <v>21457</v>
      </c>
    </row>
    <row r="1797" spans="1:59" x14ac:dyDescent="0.2">
      <c r="A1797" s="1">
        <v>42618.940439814818</v>
      </c>
      <c r="B1797" t="s">
        <v>1862</v>
      </c>
      <c r="C1797" t="s">
        <v>21458</v>
      </c>
      <c r="D1797" t="str">
        <f>VLOOKUP(deactivate_assem[[#This Row],[Full Name]],assembly_staff_import[],1,0)</f>
        <v>Octavia E Maxwell</v>
      </c>
      <c r="M1797" t="s">
        <v>11897</v>
      </c>
      <c r="T1797" t="s">
        <v>21459</v>
      </c>
      <c r="V1797" t="s">
        <v>21438</v>
      </c>
      <c r="AH1797" t="s">
        <v>65</v>
      </c>
      <c r="AI1797" t="s">
        <v>10913</v>
      </c>
      <c r="AL1797" t="s">
        <v>1237</v>
      </c>
      <c r="AY1797" t="s">
        <v>21460</v>
      </c>
      <c r="AZ1797" t="s">
        <v>21461</v>
      </c>
      <c r="BA1797" t="s">
        <v>21462</v>
      </c>
      <c r="BB1797" t="s">
        <v>11249</v>
      </c>
      <c r="BD1797" t="s">
        <v>72</v>
      </c>
      <c r="BG1797" t="s">
        <v>21463</v>
      </c>
    </row>
    <row r="1798" spans="1:59" x14ac:dyDescent="0.2">
      <c r="A1798" s="1">
        <v>42618.940439814818</v>
      </c>
      <c r="B1798" t="s">
        <v>1862</v>
      </c>
      <c r="C1798" t="s">
        <v>21464</v>
      </c>
      <c r="D1798" t="str">
        <f>VLOOKUP(deactivate_assem[[#This Row],[Full Name]],assembly_staff_import[],1,0)</f>
        <v>Terry M Wilbur</v>
      </c>
      <c r="L1798" t="s">
        <v>14960</v>
      </c>
      <c r="M1798" t="s">
        <v>14961</v>
      </c>
      <c r="N1798" t="s">
        <v>63</v>
      </c>
      <c r="T1798" t="s">
        <v>21465</v>
      </c>
      <c r="V1798" t="s">
        <v>14989</v>
      </c>
      <c r="AH1798" t="s">
        <v>65</v>
      </c>
      <c r="AI1798" t="s">
        <v>10913</v>
      </c>
      <c r="AL1798" t="s">
        <v>67</v>
      </c>
      <c r="AY1798" t="s">
        <v>21466</v>
      </c>
      <c r="AZ1798" t="s">
        <v>21467</v>
      </c>
      <c r="BA1798" t="s">
        <v>4125</v>
      </c>
      <c r="BB1798" t="s">
        <v>714</v>
      </c>
      <c r="BD1798" t="s">
        <v>72</v>
      </c>
      <c r="BG1798" t="s">
        <v>21468</v>
      </c>
    </row>
    <row r="1799" spans="1:59" x14ac:dyDescent="0.2">
      <c r="A1799" s="1">
        <v>42618.940439814818</v>
      </c>
      <c r="B1799" t="s">
        <v>1862</v>
      </c>
      <c r="C1799" t="s">
        <v>21469</v>
      </c>
      <c r="D1799" t="e">
        <f>VLOOKUP(deactivate_assem[[#This Row],[Full Name]],assembly_staff_import[],1,0)</f>
        <v>#N/A</v>
      </c>
      <c r="L1799" t="s">
        <v>12818</v>
      </c>
      <c r="M1799" t="s">
        <v>17863</v>
      </c>
      <c r="N1799" t="s">
        <v>168</v>
      </c>
      <c r="AH1799" t="s">
        <v>65</v>
      </c>
      <c r="AI1799" t="s">
        <v>10913</v>
      </c>
      <c r="AL1799" t="s">
        <v>67</v>
      </c>
      <c r="AY1799" t="s">
        <v>21470</v>
      </c>
      <c r="AZ1799" t="s">
        <v>15320</v>
      </c>
      <c r="BA1799" t="s">
        <v>15265</v>
      </c>
      <c r="BB1799" t="s">
        <v>12627</v>
      </c>
      <c r="BD1799" t="s">
        <v>72</v>
      </c>
      <c r="BG1799" t="s">
        <v>21471</v>
      </c>
    </row>
    <row r="1800" spans="1:59" x14ac:dyDescent="0.2">
      <c r="A1800" s="1">
        <v>42618.940439814818</v>
      </c>
      <c r="B1800" t="s">
        <v>1862</v>
      </c>
      <c r="C1800" t="s">
        <v>21472</v>
      </c>
      <c r="D1800" t="str">
        <f>VLOOKUP(deactivate_assem[[#This Row],[Full Name]],assembly_staff_import[],1,0)</f>
        <v>Arndreia M Goodbee</v>
      </c>
      <c r="L1800" t="s">
        <v>12169</v>
      </c>
      <c r="M1800" t="s">
        <v>12170</v>
      </c>
      <c r="N1800" t="s">
        <v>168</v>
      </c>
      <c r="T1800" t="s">
        <v>21473</v>
      </c>
      <c r="V1800" t="s">
        <v>21474</v>
      </c>
      <c r="AH1800" t="s">
        <v>65</v>
      </c>
      <c r="AI1800" t="s">
        <v>10913</v>
      </c>
      <c r="AL1800" t="s">
        <v>67</v>
      </c>
      <c r="AM1800" t="s">
        <v>68</v>
      </c>
      <c r="AY1800" t="s">
        <v>21475</v>
      </c>
      <c r="AZ1800" t="s">
        <v>21476</v>
      </c>
      <c r="BA1800" t="s">
        <v>21477</v>
      </c>
      <c r="BB1800" t="s">
        <v>236</v>
      </c>
      <c r="BD1800" t="s">
        <v>72</v>
      </c>
      <c r="BG1800" t="s">
        <v>21478</v>
      </c>
    </row>
    <row r="1801" spans="1:59" x14ac:dyDescent="0.2">
      <c r="A1801" s="1">
        <v>42618.940439814818</v>
      </c>
      <c r="B1801" t="s">
        <v>1862</v>
      </c>
      <c r="C1801" t="s">
        <v>21479</v>
      </c>
      <c r="D1801" t="str">
        <f>VLOOKUP(deactivate_assem[[#This Row],[Full Name]],assembly_staff_import[],1,0)</f>
        <v>Harpreet S Toor</v>
      </c>
      <c r="L1801" t="s">
        <v>11325</v>
      </c>
      <c r="M1801" t="s">
        <v>11326</v>
      </c>
      <c r="N1801" t="s">
        <v>63</v>
      </c>
      <c r="T1801" t="s">
        <v>21480</v>
      </c>
      <c r="V1801" t="s">
        <v>19928</v>
      </c>
      <c r="AH1801" t="s">
        <v>65</v>
      </c>
      <c r="AI1801" t="s">
        <v>10913</v>
      </c>
      <c r="AL1801" t="s">
        <v>67</v>
      </c>
      <c r="AY1801" t="s">
        <v>21481</v>
      </c>
      <c r="AZ1801" t="s">
        <v>21482</v>
      </c>
      <c r="BA1801" t="s">
        <v>21483</v>
      </c>
      <c r="BB1801" t="s">
        <v>13108</v>
      </c>
      <c r="BD1801" t="s">
        <v>72</v>
      </c>
      <c r="BG1801" t="s">
        <v>21484</v>
      </c>
    </row>
    <row r="1802" spans="1:59" x14ac:dyDescent="0.2">
      <c r="A1802" s="1">
        <v>42618.940439814818</v>
      </c>
      <c r="B1802" t="s">
        <v>1862</v>
      </c>
      <c r="C1802" t="s">
        <v>21485</v>
      </c>
      <c r="D1802" t="str">
        <f>VLOOKUP(deactivate_assem[[#This Row],[Full Name]],assembly_staff_import[],1,0)</f>
        <v>Brittney F Jerred</v>
      </c>
      <c r="L1802" t="s">
        <v>14960</v>
      </c>
      <c r="M1802" t="s">
        <v>14961</v>
      </c>
      <c r="N1802" t="s">
        <v>63</v>
      </c>
      <c r="T1802" t="s">
        <v>21486</v>
      </c>
      <c r="V1802" t="s">
        <v>14989</v>
      </c>
      <c r="AH1802" t="s">
        <v>65</v>
      </c>
      <c r="AI1802" t="s">
        <v>10913</v>
      </c>
      <c r="AL1802" t="s">
        <v>67</v>
      </c>
      <c r="AY1802" t="s">
        <v>21487</v>
      </c>
      <c r="AZ1802" t="s">
        <v>21488</v>
      </c>
      <c r="BA1802" t="s">
        <v>21489</v>
      </c>
      <c r="BB1802" t="s">
        <v>12538</v>
      </c>
      <c r="BD1802" t="s">
        <v>72</v>
      </c>
      <c r="BG1802" t="s">
        <v>21490</v>
      </c>
    </row>
    <row r="1803" spans="1:59" x14ac:dyDescent="0.2">
      <c r="A1803" s="1">
        <v>42618.940439814818</v>
      </c>
      <c r="B1803" t="s">
        <v>1862</v>
      </c>
      <c r="C1803" t="s">
        <v>21491</v>
      </c>
      <c r="D1803" t="e">
        <f>VLOOKUP(deactivate_assem[[#This Row],[Full Name]],assembly_staff_import[],1,0)</f>
        <v>#N/A</v>
      </c>
      <c r="L1803" t="s">
        <v>11325</v>
      </c>
      <c r="M1803" t="s">
        <v>19927</v>
      </c>
      <c r="N1803" t="s">
        <v>168</v>
      </c>
      <c r="V1803" t="s">
        <v>21492</v>
      </c>
      <c r="AH1803" t="s">
        <v>65</v>
      </c>
      <c r="AI1803" t="s">
        <v>10913</v>
      </c>
      <c r="AL1803" t="s">
        <v>67</v>
      </c>
      <c r="AM1803" t="s">
        <v>284</v>
      </c>
      <c r="AY1803" t="s">
        <v>21493</v>
      </c>
      <c r="AZ1803" t="s">
        <v>21494</v>
      </c>
      <c r="BA1803" t="s">
        <v>21495</v>
      </c>
      <c r="BB1803" t="s">
        <v>11681</v>
      </c>
      <c r="BD1803" t="s">
        <v>72</v>
      </c>
      <c r="BG1803" t="s">
        <v>21496</v>
      </c>
    </row>
    <row r="1804" spans="1:59" x14ac:dyDescent="0.2">
      <c r="A1804" s="1">
        <v>42618.940439814818</v>
      </c>
      <c r="B1804" t="s">
        <v>1862</v>
      </c>
      <c r="C1804" t="s">
        <v>21497</v>
      </c>
      <c r="D1804" t="str">
        <f>VLOOKUP(deactivate_assem[[#This Row],[Full Name]],assembly_staff_import[],1,0)</f>
        <v>Marcia J Chandler</v>
      </c>
      <c r="L1804" t="s">
        <v>12169</v>
      </c>
      <c r="M1804" t="s">
        <v>12170</v>
      </c>
      <c r="N1804" t="s">
        <v>168</v>
      </c>
      <c r="T1804" t="s">
        <v>21498</v>
      </c>
      <c r="V1804" t="s">
        <v>21474</v>
      </c>
      <c r="AH1804" t="s">
        <v>65</v>
      </c>
      <c r="AI1804" t="s">
        <v>10913</v>
      </c>
      <c r="AL1804" t="s">
        <v>67</v>
      </c>
      <c r="AY1804" t="s">
        <v>21499</v>
      </c>
      <c r="AZ1804" t="s">
        <v>21500</v>
      </c>
      <c r="BA1804" t="s">
        <v>21501</v>
      </c>
      <c r="BB1804" t="s">
        <v>12415</v>
      </c>
      <c r="BD1804" t="s">
        <v>72</v>
      </c>
      <c r="BG1804" t="s">
        <v>21502</v>
      </c>
    </row>
    <row r="1805" spans="1:59" x14ac:dyDescent="0.2">
      <c r="A1805" s="1">
        <v>42618.940428240741</v>
      </c>
      <c r="B1805" t="s">
        <v>1862</v>
      </c>
      <c r="C1805" t="s">
        <v>21503</v>
      </c>
      <c r="D1805" t="e">
        <f>VLOOKUP(deactivate_assem[[#This Row],[Full Name]],assembly_staff_import[],1,0)</f>
        <v>#N/A</v>
      </c>
      <c r="L1805" t="s">
        <v>12818</v>
      </c>
      <c r="M1805" t="s">
        <v>17863</v>
      </c>
      <c r="N1805" t="s">
        <v>168</v>
      </c>
      <c r="AH1805" t="s">
        <v>65</v>
      </c>
      <c r="AI1805" t="s">
        <v>10913</v>
      </c>
      <c r="AL1805" t="s">
        <v>67</v>
      </c>
      <c r="AY1805" t="s">
        <v>21504</v>
      </c>
      <c r="AZ1805" t="s">
        <v>21505</v>
      </c>
      <c r="BA1805" t="s">
        <v>11725</v>
      </c>
      <c r="BB1805" t="s">
        <v>426</v>
      </c>
      <c r="BD1805" t="s">
        <v>72</v>
      </c>
      <c r="BG1805" t="s">
        <v>21506</v>
      </c>
    </row>
    <row r="1806" spans="1:59" x14ac:dyDescent="0.2">
      <c r="A1806" s="1">
        <v>42618.940428240741</v>
      </c>
      <c r="B1806" t="s">
        <v>1862</v>
      </c>
      <c r="C1806" t="s">
        <v>21507</v>
      </c>
      <c r="D1806" t="e">
        <f>VLOOKUP(deactivate_assem[[#This Row],[Full Name]],assembly_staff_import[],1,0)</f>
        <v>#N/A</v>
      </c>
      <c r="L1806" t="s">
        <v>15125</v>
      </c>
      <c r="M1806" t="s">
        <v>21508</v>
      </c>
      <c r="N1806" t="s">
        <v>63</v>
      </c>
      <c r="V1806" t="s">
        <v>15128</v>
      </c>
      <c r="AH1806" t="s">
        <v>65</v>
      </c>
      <c r="AI1806" t="s">
        <v>10913</v>
      </c>
      <c r="AL1806" t="s">
        <v>67</v>
      </c>
      <c r="AM1806" t="s">
        <v>284</v>
      </c>
      <c r="AY1806" t="s">
        <v>21509</v>
      </c>
      <c r="AZ1806" t="s">
        <v>21510</v>
      </c>
      <c r="BA1806" t="s">
        <v>21511</v>
      </c>
      <c r="BB1806" t="s">
        <v>11681</v>
      </c>
      <c r="BD1806" t="s">
        <v>72</v>
      </c>
      <c r="BG1806" t="s">
        <v>21512</v>
      </c>
    </row>
    <row r="1807" spans="1:59" x14ac:dyDescent="0.2">
      <c r="A1807" s="1">
        <v>42618.940428240741</v>
      </c>
      <c r="B1807" t="s">
        <v>1862</v>
      </c>
      <c r="C1807" t="s">
        <v>21513</v>
      </c>
      <c r="D1807" t="str">
        <f>VLOOKUP(deactivate_assem[[#This Row],[Full Name]],assembly_staff_import[],1,0)</f>
        <v>Janna M Loyola</v>
      </c>
      <c r="L1807" t="s">
        <v>11325</v>
      </c>
      <c r="M1807" t="s">
        <v>11326</v>
      </c>
      <c r="N1807" t="s">
        <v>63</v>
      </c>
      <c r="T1807" t="s">
        <v>21514</v>
      </c>
      <c r="V1807" t="s">
        <v>19952</v>
      </c>
      <c r="AH1807" t="s">
        <v>65</v>
      </c>
      <c r="AI1807" t="s">
        <v>10913</v>
      </c>
      <c r="AL1807" t="s">
        <v>67</v>
      </c>
      <c r="AM1807" t="s">
        <v>68</v>
      </c>
      <c r="AY1807" t="s">
        <v>21515</v>
      </c>
      <c r="AZ1807" t="s">
        <v>21516</v>
      </c>
      <c r="BA1807" t="s">
        <v>21517</v>
      </c>
      <c r="BB1807" t="s">
        <v>236</v>
      </c>
      <c r="BD1807" t="s">
        <v>72</v>
      </c>
      <c r="BG1807" t="s">
        <v>21518</v>
      </c>
    </row>
    <row r="1808" spans="1:59" x14ac:dyDescent="0.2">
      <c r="A1808" s="1">
        <v>42618.940416666657</v>
      </c>
      <c r="B1808" t="s">
        <v>1862</v>
      </c>
      <c r="C1808" t="s">
        <v>21519</v>
      </c>
      <c r="D1808" t="str">
        <f>VLOOKUP(deactivate_assem[[#This Row],[Full Name]],assembly_staff_import[],1,0)</f>
        <v>Trisha A Turner</v>
      </c>
      <c r="L1808" t="s">
        <v>11243</v>
      </c>
      <c r="M1808" t="s">
        <v>11244</v>
      </c>
      <c r="N1808" t="s">
        <v>63</v>
      </c>
      <c r="T1808" t="s">
        <v>21520</v>
      </c>
      <c r="V1808" t="s">
        <v>15167</v>
      </c>
      <c r="AH1808" t="s">
        <v>65</v>
      </c>
      <c r="AI1808" t="s">
        <v>10913</v>
      </c>
      <c r="AL1808" t="s">
        <v>67</v>
      </c>
      <c r="AY1808" t="s">
        <v>21521</v>
      </c>
      <c r="AZ1808" t="s">
        <v>21522</v>
      </c>
      <c r="BA1808" t="s">
        <v>12433</v>
      </c>
      <c r="BB1808" t="s">
        <v>426</v>
      </c>
      <c r="BD1808" t="s">
        <v>72</v>
      </c>
      <c r="BG1808" t="s">
        <v>21523</v>
      </c>
    </row>
    <row r="1809" spans="1:59" x14ac:dyDescent="0.2">
      <c r="A1809" s="1">
        <v>42618.940416666657</v>
      </c>
      <c r="B1809" t="s">
        <v>1862</v>
      </c>
      <c r="C1809" t="s">
        <v>21524</v>
      </c>
      <c r="D1809" t="str">
        <f>VLOOKUP(deactivate_assem[[#This Row],[Full Name]],assembly_staff_import[],1,0)</f>
        <v>Anthony J Lemma</v>
      </c>
      <c r="L1809" t="s">
        <v>11325</v>
      </c>
      <c r="M1809" t="s">
        <v>11326</v>
      </c>
      <c r="N1809" t="s">
        <v>63</v>
      </c>
      <c r="T1809" t="s">
        <v>21525</v>
      </c>
      <c r="V1809" t="s">
        <v>19952</v>
      </c>
      <c r="AH1809" t="s">
        <v>65</v>
      </c>
      <c r="AI1809" t="s">
        <v>10913</v>
      </c>
      <c r="AL1809" t="s">
        <v>67</v>
      </c>
      <c r="AY1809" t="s">
        <v>21526</v>
      </c>
      <c r="AZ1809" t="s">
        <v>387</v>
      </c>
      <c r="BA1809" t="s">
        <v>21527</v>
      </c>
      <c r="BB1809" t="s">
        <v>11192</v>
      </c>
      <c r="BD1809" t="s">
        <v>72</v>
      </c>
      <c r="BG1809" t="s">
        <v>21528</v>
      </c>
    </row>
    <row r="1810" spans="1:59" x14ac:dyDescent="0.2">
      <c r="A1810" s="1">
        <v>42618.940416666657</v>
      </c>
      <c r="B1810" t="s">
        <v>1862</v>
      </c>
      <c r="C1810" t="s">
        <v>21529</v>
      </c>
      <c r="D1810" t="str">
        <f>VLOOKUP(deactivate_assem[[#This Row],[Full Name]],assembly_staff_import[],1,0)</f>
        <v>Jacqualine M Bruce</v>
      </c>
      <c r="L1810" t="s">
        <v>11243</v>
      </c>
      <c r="M1810" t="s">
        <v>11244</v>
      </c>
      <c r="N1810" t="s">
        <v>63</v>
      </c>
      <c r="T1810" t="s">
        <v>21530</v>
      </c>
      <c r="V1810" t="s">
        <v>15167</v>
      </c>
      <c r="AH1810" t="s">
        <v>65</v>
      </c>
      <c r="AI1810" t="s">
        <v>10913</v>
      </c>
      <c r="AL1810" t="s">
        <v>67</v>
      </c>
      <c r="AY1810" t="s">
        <v>21531</v>
      </c>
      <c r="AZ1810" t="s">
        <v>21532</v>
      </c>
      <c r="BA1810" t="s">
        <v>1743</v>
      </c>
      <c r="BB1810" t="s">
        <v>2271</v>
      </c>
      <c r="BD1810" t="s">
        <v>72</v>
      </c>
      <c r="BG1810" t="s">
        <v>21533</v>
      </c>
    </row>
    <row r="1811" spans="1:59" x14ac:dyDescent="0.2">
      <c r="A1811" s="1">
        <v>42618.940405092602</v>
      </c>
      <c r="B1811" t="s">
        <v>1862</v>
      </c>
      <c r="C1811" t="s">
        <v>21534</v>
      </c>
      <c r="D1811" t="str">
        <f>VLOOKUP(deactivate_assem[[#This Row],[Full Name]],assembly_staff_import[],1,0)</f>
        <v>Deborah A Girgenti</v>
      </c>
      <c r="M1811" t="s">
        <v>14902</v>
      </c>
      <c r="N1811" t="s">
        <v>168</v>
      </c>
      <c r="T1811" t="s">
        <v>21535</v>
      </c>
      <c r="V1811" t="s">
        <v>21536</v>
      </c>
      <c r="AH1811" t="s">
        <v>65</v>
      </c>
      <c r="AI1811" t="s">
        <v>10913</v>
      </c>
      <c r="AL1811" t="s">
        <v>67</v>
      </c>
      <c r="AY1811" t="s">
        <v>21537</v>
      </c>
      <c r="AZ1811" t="s">
        <v>736</v>
      </c>
      <c r="BA1811" t="s">
        <v>17300</v>
      </c>
      <c r="BB1811" t="s">
        <v>20542</v>
      </c>
      <c r="BD1811" t="s">
        <v>72</v>
      </c>
      <c r="BG1811" t="s">
        <v>21538</v>
      </c>
    </row>
    <row r="1812" spans="1:59" x14ac:dyDescent="0.2">
      <c r="A1812" s="1">
        <v>42618.940405092602</v>
      </c>
      <c r="B1812" t="s">
        <v>1862</v>
      </c>
      <c r="C1812" t="s">
        <v>21539</v>
      </c>
      <c r="D1812" t="str">
        <f>VLOOKUP(deactivate_assem[[#This Row],[Full Name]],assembly_staff_import[],1,0)</f>
        <v>Suzanne B Redmond</v>
      </c>
      <c r="L1812" t="s">
        <v>15200</v>
      </c>
      <c r="M1812" t="s">
        <v>15201</v>
      </c>
      <c r="N1812" t="s">
        <v>63</v>
      </c>
      <c r="T1812" t="s">
        <v>21540</v>
      </c>
      <c r="V1812" t="s">
        <v>15203</v>
      </c>
      <c r="AH1812" t="s">
        <v>65</v>
      </c>
      <c r="AI1812" t="s">
        <v>10913</v>
      </c>
      <c r="AL1812" t="s">
        <v>67</v>
      </c>
      <c r="AY1812" t="s">
        <v>21541</v>
      </c>
      <c r="AZ1812" t="s">
        <v>6860</v>
      </c>
      <c r="BA1812" t="s">
        <v>3217</v>
      </c>
      <c r="BB1812" t="s">
        <v>11316</v>
      </c>
      <c r="BD1812" t="s">
        <v>72</v>
      </c>
      <c r="BG1812" t="s">
        <v>21542</v>
      </c>
    </row>
    <row r="1813" spans="1:59" x14ac:dyDescent="0.2">
      <c r="A1813" s="1">
        <v>42618.940405092602</v>
      </c>
      <c r="B1813" t="s">
        <v>1862</v>
      </c>
      <c r="C1813" t="s">
        <v>21543</v>
      </c>
      <c r="D1813" t="str">
        <f>VLOOKUP(deactivate_assem[[#This Row],[Full Name]],assembly_staff_import[],1,0)</f>
        <v>Carey A Mcneff</v>
      </c>
      <c r="M1813" t="s">
        <v>11627</v>
      </c>
      <c r="T1813" t="s">
        <v>21544</v>
      </c>
      <c r="V1813" t="s">
        <v>21545</v>
      </c>
      <c r="AH1813" t="s">
        <v>65</v>
      </c>
      <c r="AI1813" t="s">
        <v>10913</v>
      </c>
      <c r="AL1813" t="s">
        <v>1237</v>
      </c>
      <c r="AY1813" t="s">
        <v>21546</v>
      </c>
      <c r="AZ1813" t="s">
        <v>21547</v>
      </c>
      <c r="BA1813" t="s">
        <v>21548</v>
      </c>
      <c r="BB1813" t="s">
        <v>13483</v>
      </c>
      <c r="BD1813" t="s">
        <v>72</v>
      </c>
      <c r="BG1813" t="s">
        <v>21549</v>
      </c>
    </row>
    <row r="1814" spans="1:59" x14ac:dyDescent="0.2">
      <c r="A1814" s="1">
        <v>42618.940393518518</v>
      </c>
      <c r="B1814" t="s">
        <v>1862</v>
      </c>
      <c r="C1814" t="s">
        <v>21550</v>
      </c>
      <c r="D1814" t="e">
        <f>VLOOKUP(deactivate_assem[[#This Row],[Full Name]],assembly_staff_import[],1,0)</f>
        <v>#N/A</v>
      </c>
      <c r="L1814" t="s">
        <v>11562</v>
      </c>
      <c r="M1814" t="s">
        <v>15173</v>
      </c>
      <c r="N1814" t="s">
        <v>63</v>
      </c>
      <c r="V1814" t="s">
        <v>15135</v>
      </c>
      <c r="AH1814" t="s">
        <v>65</v>
      </c>
      <c r="AI1814" t="s">
        <v>10913</v>
      </c>
      <c r="AL1814" t="s">
        <v>67</v>
      </c>
      <c r="AM1814" t="s">
        <v>68</v>
      </c>
      <c r="AY1814" t="s">
        <v>21551</v>
      </c>
      <c r="AZ1814" t="s">
        <v>6925</v>
      </c>
      <c r="BA1814" t="s">
        <v>21552</v>
      </c>
      <c r="BB1814" t="s">
        <v>236</v>
      </c>
      <c r="BD1814" t="s">
        <v>72</v>
      </c>
      <c r="BG1814" t="s">
        <v>21553</v>
      </c>
    </row>
    <row r="1815" spans="1:59" x14ac:dyDescent="0.2">
      <c r="A1815" s="1">
        <v>42618.940393518518</v>
      </c>
      <c r="B1815" t="s">
        <v>1862</v>
      </c>
      <c r="C1815" t="s">
        <v>21554</v>
      </c>
      <c r="D1815" t="str">
        <f>VLOOKUP(deactivate_assem[[#This Row],[Full Name]],assembly_staff_import[],1,0)</f>
        <v>Thomas S Galbato</v>
      </c>
      <c r="L1815" t="s">
        <v>15200</v>
      </c>
      <c r="M1815" t="s">
        <v>15201</v>
      </c>
      <c r="N1815" t="s">
        <v>63</v>
      </c>
      <c r="T1815" t="s">
        <v>21555</v>
      </c>
      <c r="V1815" t="s">
        <v>15203</v>
      </c>
      <c r="AH1815" t="s">
        <v>65</v>
      </c>
      <c r="AI1815" t="s">
        <v>10913</v>
      </c>
      <c r="AL1815" t="s">
        <v>67</v>
      </c>
      <c r="AY1815" t="s">
        <v>21556</v>
      </c>
      <c r="AZ1815" t="s">
        <v>7960</v>
      </c>
      <c r="BA1815" t="s">
        <v>21557</v>
      </c>
      <c r="BB1815" t="s">
        <v>426</v>
      </c>
      <c r="BD1815" t="s">
        <v>72</v>
      </c>
      <c r="BG1815" t="s">
        <v>21558</v>
      </c>
    </row>
    <row r="1816" spans="1:59" x14ac:dyDescent="0.2">
      <c r="A1816" s="1">
        <v>42618.940393518518</v>
      </c>
      <c r="B1816" t="s">
        <v>1862</v>
      </c>
      <c r="C1816" t="s">
        <v>21559</v>
      </c>
      <c r="D1816" t="str">
        <f>VLOOKUP(deactivate_assem[[#This Row],[Full Name]],assembly_staff_import[],1,0)</f>
        <v>Frances L Fanning</v>
      </c>
      <c r="L1816" t="s">
        <v>11206</v>
      </c>
      <c r="M1816" t="s">
        <v>11207</v>
      </c>
      <c r="N1816" t="s">
        <v>168</v>
      </c>
      <c r="T1816" t="s">
        <v>21560</v>
      </c>
      <c r="V1816" t="s">
        <v>21561</v>
      </c>
      <c r="AH1816" t="s">
        <v>65</v>
      </c>
      <c r="AI1816" t="s">
        <v>10913</v>
      </c>
      <c r="AL1816" t="s">
        <v>67</v>
      </c>
      <c r="AY1816" t="s">
        <v>21562</v>
      </c>
      <c r="AZ1816" t="s">
        <v>21563</v>
      </c>
      <c r="BA1816" t="s">
        <v>21564</v>
      </c>
      <c r="BB1816" t="s">
        <v>11249</v>
      </c>
      <c r="BD1816" t="s">
        <v>72</v>
      </c>
      <c r="BG1816" t="s">
        <v>21565</v>
      </c>
    </row>
    <row r="1817" spans="1:59" x14ac:dyDescent="0.2">
      <c r="A1817" s="1">
        <v>42618.940393518518</v>
      </c>
      <c r="B1817" t="s">
        <v>1862</v>
      </c>
      <c r="C1817" t="s">
        <v>21566</v>
      </c>
      <c r="D1817" t="e">
        <f>VLOOKUP(deactivate_assem[[#This Row],[Full Name]],assembly_staff_import[],1,0)</f>
        <v>#N/A</v>
      </c>
      <c r="L1817" t="s">
        <v>13428</v>
      </c>
      <c r="M1817" t="s">
        <v>21567</v>
      </c>
      <c r="N1817" t="s">
        <v>63</v>
      </c>
      <c r="V1817" t="s">
        <v>15485</v>
      </c>
      <c r="AH1817" t="s">
        <v>65</v>
      </c>
      <c r="AI1817" t="s">
        <v>10913</v>
      </c>
      <c r="AL1817" t="s">
        <v>67</v>
      </c>
      <c r="AY1817" t="s">
        <v>21568</v>
      </c>
      <c r="AZ1817" t="s">
        <v>5355</v>
      </c>
      <c r="BA1817" t="s">
        <v>21569</v>
      </c>
      <c r="BB1817" t="s">
        <v>11400</v>
      </c>
      <c r="BD1817" t="s">
        <v>72</v>
      </c>
      <c r="BG1817" t="s">
        <v>21570</v>
      </c>
    </row>
    <row r="1818" spans="1:59" x14ac:dyDescent="0.2">
      <c r="A1818" s="1">
        <v>42618.940393518518</v>
      </c>
      <c r="B1818" t="s">
        <v>1862</v>
      </c>
      <c r="C1818" t="s">
        <v>21571</v>
      </c>
      <c r="D1818" t="str">
        <f>VLOOKUP(deactivate_assem[[#This Row],[Full Name]],assembly_staff_import[],1,0)</f>
        <v>Kelli A Mazzariello</v>
      </c>
      <c r="M1818" t="s">
        <v>11627</v>
      </c>
      <c r="T1818" t="s">
        <v>21572</v>
      </c>
      <c r="V1818" t="s">
        <v>21573</v>
      </c>
      <c r="AH1818" t="s">
        <v>65</v>
      </c>
      <c r="AI1818" t="s">
        <v>10913</v>
      </c>
      <c r="AL1818" t="s">
        <v>1237</v>
      </c>
      <c r="AY1818" t="s">
        <v>21574</v>
      </c>
      <c r="AZ1818" t="s">
        <v>3094</v>
      </c>
      <c r="BA1818" t="s">
        <v>21575</v>
      </c>
      <c r="BB1818" t="s">
        <v>13483</v>
      </c>
      <c r="BD1818" t="s">
        <v>72</v>
      </c>
      <c r="BG1818" t="s">
        <v>21576</v>
      </c>
    </row>
    <row r="1819" spans="1:59" x14ac:dyDescent="0.2">
      <c r="A1819" s="1">
        <v>42618.940393518518</v>
      </c>
      <c r="B1819" t="s">
        <v>1862</v>
      </c>
      <c r="C1819" t="s">
        <v>21577</v>
      </c>
      <c r="D1819" t="str">
        <f>VLOOKUP(deactivate_assem[[#This Row],[Full Name]],assembly_staff_import[],1,0)</f>
        <v>Alexandra Pulinario</v>
      </c>
      <c r="L1819" t="s">
        <v>11562</v>
      </c>
      <c r="M1819" t="s">
        <v>11563</v>
      </c>
      <c r="N1819" t="s">
        <v>63</v>
      </c>
      <c r="T1819" t="s">
        <v>21578</v>
      </c>
      <c r="V1819" t="s">
        <v>15135</v>
      </c>
      <c r="AH1819" t="s">
        <v>65</v>
      </c>
      <c r="AI1819" t="s">
        <v>10913</v>
      </c>
      <c r="AL1819" t="s">
        <v>67</v>
      </c>
      <c r="AY1819" t="s">
        <v>21579</v>
      </c>
      <c r="AZ1819" t="s">
        <v>6298</v>
      </c>
      <c r="BA1819" t="s">
        <v>21580</v>
      </c>
      <c r="BB1819" t="s">
        <v>3598</v>
      </c>
      <c r="BD1819" t="s">
        <v>72</v>
      </c>
      <c r="BG1819" t="s">
        <v>21581</v>
      </c>
    </row>
    <row r="1820" spans="1:59" x14ac:dyDescent="0.2">
      <c r="A1820" s="1">
        <v>42618.940381944441</v>
      </c>
      <c r="B1820" t="s">
        <v>1862</v>
      </c>
      <c r="C1820" t="s">
        <v>21582</v>
      </c>
      <c r="D1820" t="str">
        <f>VLOOKUP(deactivate_assem[[#This Row],[Full Name]],assembly_staff_import[],1,0)</f>
        <v>Souriporn Bouasay</v>
      </c>
      <c r="L1820" t="s">
        <v>13428</v>
      </c>
      <c r="M1820" t="s">
        <v>13429</v>
      </c>
      <c r="N1820" t="s">
        <v>168</v>
      </c>
      <c r="T1820" t="s">
        <v>21583</v>
      </c>
      <c r="V1820" t="s">
        <v>21584</v>
      </c>
      <c r="AH1820" t="s">
        <v>65</v>
      </c>
      <c r="AI1820" t="s">
        <v>10913</v>
      </c>
      <c r="AL1820" t="s">
        <v>67</v>
      </c>
      <c r="AM1820" t="s">
        <v>68</v>
      </c>
      <c r="AY1820" t="s">
        <v>21585</v>
      </c>
      <c r="AZ1820" t="s">
        <v>21586</v>
      </c>
      <c r="BA1820" t="s">
        <v>21587</v>
      </c>
      <c r="BB1820" t="s">
        <v>236</v>
      </c>
      <c r="BD1820" t="s">
        <v>72</v>
      </c>
      <c r="BG1820" t="s">
        <v>21588</v>
      </c>
    </row>
    <row r="1821" spans="1:59" x14ac:dyDescent="0.2">
      <c r="A1821" s="1">
        <v>42618.940381944441</v>
      </c>
      <c r="B1821" t="s">
        <v>1862</v>
      </c>
      <c r="C1821" t="s">
        <v>21589</v>
      </c>
      <c r="D1821" t="str">
        <f>VLOOKUP(deactivate_assem[[#This Row],[Full Name]],assembly_staff_import[],1,0)</f>
        <v>Beth A Maselli</v>
      </c>
      <c r="M1821" t="s">
        <v>11627</v>
      </c>
      <c r="T1821" t="s">
        <v>21590</v>
      </c>
      <c r="V1821" t="s">
        <v>21591</v>
      </c>
      <c r="AH1821" t="s">
        <v>65</v>
      </c>
      <c r="AI1821" t="s">
        <v>10913</v>
      </c>
      <c r="AL1821" t="s">
        <v>1237</v>
      </c>
      <c r="AY1821" t="s">
        <v>21592</v>
      </c>
      <c r="AZ1821" t="s">
        <v>4305</v>
      </c>
      <c r="BA1821" t="s">
        <v>21593</v>
      </c>
      <c r="BB1821" t="s">
        <v>21594</v>
      </c>
      <c r="BD1821" t="s">
        <v>72</v>
      </c>
      <c r="BG1821" t="s">
        <v>21595</v>
      </c>
    </row>
    <row r="1822" spans="1:59" x14ac:dyDescent="0.2">
      <c r="A1822" s="1">
        <v>42618.940381944441</v>
      </c>
      <c r="B1822" t="s">
        <v>1862</v>
      </c>
      <c r="C1822" t="s">
        <v>21596</v>
      </c>
      <c r="D1822" t="e">
        <f>VLOOKUP(deactivate_assem[[#This Row],[Full Name]],assembly_staff_import[],1,0)</f>
        <v>#N/A</v>
      </c>
      <c r="L1822" t="s">
        <v>2522</v>
      </c>
      <c r="M1822" t="s">
        <v>15530</v>
      </c>
      <c r="N1822" t="s">
        <v>168</v>
      </c>
      <c r="V1822" t="s">
        <v>2524</v>
      </c>
      <c r="AH1822" t="s">
        <v>65</v>
      </c>
      <c r="AI1822" t="s">
        <v>10913</v>
      </c>
      <c r="AL1822" t="s">
        <v>67</v>
      </c>
      <c r="AM1822" t="s">
        <v>68</v>
      </c>
      <c r="AY1822" t="s">
        <v>21597</v>
      </c>
      <c r="AZ1822" t="s">
        <v>5909</v>
      </c>
      <c r="BA1822" t="s">
        <v>21598</v>
      </c>
      <c r="BB1822" t="s">
        <v>236</v>
      </c>
      <c r="BD1822" t="s">
        <v>72</v>
      </c>
      <c r="BG1822" t="s">
        <v>21599</v>
      </c>
    </row>
    <row r="1823" spans="1:59" x14ac:dyDescent="0.2">
      <c r="A1823" s="1">
        <v>42618.940381944441</v>
      </c>
      <c r="B1823" t="s">
        <v>1862</v>
      </c>
      <c r="C1823" t="s">
        <v>21600</v>
      </c>
      <c r="D1823" t="str">
        <f>VLOOKUP(deactivate_assem[[#This Row],[Full Name]],assembly_staff_import[],1,0)</f>
        <v>Arleigh Campbell-Roselene</v>
      </c>
      <c r="L1823" t="s">
        <v>11206</v>
      </c>
      <c r="M1823" t="s">
        <v>11207</v>
      </c>
      <c r="N1823" t="s">
        <v>63</v>
      </c>
      <c r="T1823" t="s">
        <v>21601</v>
      </c>
      <c r="V1823" t="s">
        <v>20304</v>
      </c>
      <c r="AH1823" t="s">
        <v>65</v>
      </c>
      <c r="AI1823" t="s">
        <v>10913</v>
      </c>
      <c r="AL1823" t="s">
        <v>67</v>
      </c>
      <c r="AY1823" t="s">
        <v>21602</v>
      </c>
      <c r="AZ1823" t="s">
        <v>21603</v>
      </c>
      <c r="BA1823" t="s">
        <v>21604</v>
      </c>
      <c r="BB1823" t="s">
        <v>714</v>
      </c>
      <c r="BD1823" t="s">
        <v>72</v>
      </c>
      <c r="BG1823" t="s">
        <v>21605</v>
      </c>
    </row>
    <row r="1824" spans="1:59" x14ac:dyDescent="0.2">
      <c r="A1824" s="1">
        <v>42618.940381944441</v>
      </c>
      <c r="B1824" t="s">
        <v>1862</v>
      </c>
      <c r="C1824" t="s">
        <v>21606</v>
      </c>
      <c r="D1824" t="str">
        <f>VLOOKUP(deactivate_assem[[#This Row],[Full Name]],assembly_staff_import[],1,0)</f>
        <v>Kyle T Brace</v>
      </c>
      <c r="L1824" t="s">
        <v>11206</v>
      </c>
      <c r="M1824" t="s">
        <v>11207</v>
      </c>
      <c r="N1824" t="s">
        <v>168</v>
      </c>
      <c r="T1824" t="s">
        <v>21607</v>
      </c>
      <c r="V1824" t="s">
        <v>21561</v>
      </c>
      <c r="AH1824" t="s">
        <v>65</v>
      </c>
      <c r="AI1824" t="s">
        <v>10913</v>
      </c>
      <c r="AL1824" t="s">
        <v>67</v>
      </c>
      <c r="AY1824" t="s">
        <v>21608</v>
      </c>
      <c r="AZ1824" t="s">
        <v>5956</v>
      </c>
      <c r="BA1824" t="s">
        <v>21609</v>
      </c>
      <c r="BB1824" t="s">
        <v>11249</v>
      </c>
      <c r="BD1824" t="s">
        <v>72</v>
      </c>
      <c r="BG1824" t="s">
        <v>21610</v>
      </c>
    </row>
    <row r="1825" spans="1:59" x14ac:dyDescent="0.2">
      <c r="A1825" s="1">
        <v>42618.940370370372</v>
      </c>
      <c r="B1825" t="s">
        <v>1862</v>
      </c>
      <c r="C1825" t="s">
        <v>21611</v>
      </c>
      <c r="D1825" t="str">
        <f>VLOOKUP(deactivate_assem[[#This Row],[Full Name]],assembly_staff_import[],1,0)</f>
        <v>Douglas L Goldman</v>
      </c>
      <c r="M1825" t="s">
        <v>11627</v>
      </c>
      <c r="T1825" t="s">
        <v>21612</v>
      </c>
      <c r="V1825" t="s">
        <v>21613</v>
      </c>
      <c r="AH1825" t="s">
        <v>65</v>
      </c>
      <c r="AI1825" t="s">
        <v>10913</v>
      </c>
      <c r="AL1825" t="s">
        <v>1237</v>
      </c>
      <c r="AY1825" t="s">
        <v>21614</v>
      </c>
      <c r="AZ1825" t="s">
        <v>16629</v>
      </c>
      <c r="BA1825" t="s">
        <v>1178</v>
      </c>
      <c r="BB1825" t="s">
        <v>21199</v>
      </c>
      <c r="BD1825" t="s">
        <v>72</v>
      </c>
      <c r="BG1825" t="s">
        <v>21615</v>
      </c>
    </row>
    <row r="1826" spans="1:59" x14ac:dyDescent="0.2">
      <c r="A1826" s="1">
        <v>42618.940370370372</v>
      </c>
      <c r="B1826" t="s">
        <v>1862</v>
      </c>
      <c r="C1826" t="s">
        <v>21616</v>
      </c>
      <c r="D1826" t="str">
        <f>VLOOKUP(deactivate_assem[[#This Row],[Full Name]],assembly_staff_import[],1,0)</f>
        <v>Erin L Kennedy-Rogers</v>
      </c>
      <c r="L1826" t="s">
        <v>12800</v>
      </c>
      <c r="M1826" t="s">
        <v>12801</v>
      </c>
      <c r="N1826" t="s">
        <v>63</v>
      </c>
      <c r="T1826" t="s">
        <v>21617</v>
      </c>
      <c r="V1826" t="s">
        <v>15590</v>
      </c>
      <c r="AH1826" t="s">
        <v>65</v>
      </c>
      <c r="AI1826" t="s">
        <v>10913</v>
      </c>
      <c r="AL1826" t="s">
        <v>67</v>
      </c>
      <c r="AY1826" t="s">
        <v>21618</v>
      </c>
      <c r="AZ1826" t="s">
        <v>17649</v>
      </c>
      <c r="BA1826" t="s">
        <v>21619</v>
      </c>
      <c r="BB1826" t="s">
        <v>236</v>
      </c>
      <c r="BD1826" t="s">
        <v>72</v>
      </c>
      <c r="BG1826" t="s">
        <v>21620</v>
      </c>
    </row>
    <row r="1827" spans="1:59" x14ac:dyDescent="0.2">
      <c r="A1827" s="1">
        <v>42618.940370370372</v>
      </c>
      <c r="B1827" t="s">
        <v>1862</v>
      </c>
      <c r="C1827" t="s">
        <v>21621</v>
      </c>
      <c r="D1827" t="str">
        <f>VLOOKUP(deactivate_assem[[#This Row],[Full Name]],assembly_staff_import[],1,0)</f>
        <v>Adam M Fusco</v>
      </c>
      <c r="M1827" t="s">
        <v>11627</v>
      </c>
      <c r="T1827" t="s">
        <v>21622</v>
      </c>
      <c r="V1827" t="s">
        <v>5845</v>
      </c>
      <c r="AH1827" t="s">
        <v>65</v>
      </c>
      <c r="AI1827" t="s">
        <v>10913</v>
      </c>
      <c r="AL1827" t="s">
        <v>1237</v>
      </c>
      <c r="AY1827" t="s">
        <v>21623</v>
      </c>
      <c r="AZ1827" t="s">
        <v>21624</v>
      </c>
      <c r="BA1827" t="s">
        <v>21625</v>
      </c>
      <c r="BB1827" t="s">
        <v>13016</v>
      </c>
      <c r="BD1827" t="s">
        <v>72</v>
      </c>
      <c r="BG1827" t="s">
        <v>21626</v>
      </c>
    </row>
    <row r="1828" spans="1:59" x14ac:dyDescent="0.2">
      <c r="A1828" s="1">
        <v>42618.940370370372</v>
      </c>
      <c r="B1828" t="s">
        <v>1862</v>
      </c>
      <c r="C1828" t="s">
        <v>21627</v>
      </c>
      <c r="D1828" t="str">
        <f>VLOOKUP(deactivate_assem[[#This Row],[Full Name]],assembly_staff_import[],1,0)</f>
        <v>Robert J Sheuchenko</v>
      </c>
      <c r="L1828" t="s">
        <v>20622</v>
      </c>
      <c r="M1828" t="s">
        <v>20623</v>
      </c>
      <c r="N1828" t="s">
        <v>63</v>
      </c>
      <c r="T1828" t="s">
        <v>21628</v>
      </c>
      <c r="V1828" t="s">
        <v>20625</v>
      </c>
      <c r="AH1828" t="s">
        <v>65</v>
      </c>
      <c r="AI1828" t="s">
        <v>10913</v>
      </c>
      <c r="AL1828" t="s">
        <v>67</v>
      </c>
      <c r="AY1828" t="s">
        <v>21629</v>
      </c>
      <c r="AZ1828" t="s">
        <v>2855</v>
      </c>
      <c r="BA1828" t="s">
        <v>21630</v>
      </c>
      <c r="BB1828" t="s">
        <v>10971</v>
      </c>
      <c r="BD1828" t="s">
        <v>72</v>
      </c>
      <c r="BG1828" t="s">
        <v>21631</v>
      </c>
    </row>
    <row r="1829" spans="1:59" x14ac:dyDescent="0.2">
      <c r="A1829" s="1">
        <v>42618.940358796302</v>
      </c>
      <c r="B1829" t="s">
        <v>1862</v>
      </c>
      <c r="C1829" t="s">
        <v>21632</v>
      </c>
      <c r="D1829" t="str">
        <f>VLOOKUP(deactivate_assem[[#This Row],[Full Name]],assembly_staff_import[],1,0)</f>
        <v>Tyrone Benton</v>
      </c>
      <c r="K1829" t="s">
        <v>21633</v>
      </c>
      <c r="M1829" t="s">
        <v>11897</v>
      </c>
      <c r="N1829" t="s">
        <v>168</v>
      </c>
      <c r="T1829" t="s">
        <v>21634</v>
      </c>
      <c r="V1829" t="s">
        <v>21635</v>
      </c>
      <c r="AH1829" t="s">
        <v>65</v>
      </c>
      <c r="AI1829" t="s">
        <v>10913</v>
      </c>
      <c r="AL1829" t="s">
        <v>1237</v>
      </c>
      <c r="AY1829" t="s">
        <v>21636</v>
      </c>
      <c r="AZ1829" t="s">
        <v>21637</v>
      </c>
      <c r="BA1829" t="s">
        <v>15856</v>
      </c>
      <c r="BB1829" t="s">
        <v>12643</v>
      </c>
      <c r="BD1829" t="s">
        <v>72</v>
      </c>
      <c r="BG1829" t="s">
        <v>21638</v>
      </c>
    </row>
    <row r="1830" spans="1:59" x14ac:dyDescent="0.2">
      <c r="A1830" s="1">
        <v>42618.940358796302</v>
      </c>
      <c r="B1830" t="s">
        <v>1862</v>
      </c>
      <c r="C1830" t="s">
        <v>21639</v>
      </c>
      <c r="D1830" t="str">
        <f>VLOOKUP(deactivate_assem[[#This Row],[Full Name]],assembly_staff_import[],1,0)</f>
        <v>Martin J Maloney</v>
      </c>
      <c r="M1830" t="s">
        <v>12867</v>
      </c>
      <c r="T1830" t="s">
        <v>21640</v>
      </c>
      <c r="V1830" t="s">
        <v>21240</v>
      </c>
      <c r="AH1830" t="s">
        <v>65</v>
      </c>
      <c r="AI1830" t="s">
        <v>10913</v>
      </c>
      <c r="AL1830" t="s">
        <v>1237</v>
      </c>
      <c r="AY1830" t="s">
        <v>21641</v>
      </c>
      <c r="AZ1830" t="s">
        <v>8294</v>
      </c>
      <c r="BA1830" t="s">
        <v>21642</v>
      </c>
      <c r="BB1830" t="s">
        <v>21243</v>
      </c>
      <c r="BD1830" t="s">
        <v>72</v>
      </c>
      <c r="BG1830" t="s">
        <v>21643</v>
      </c>
    </row>
    <row r="1831" spans="1:59" x14ac:dyDescent="0.2">
      <c r="A1831" s="1">
        <v>42618.940358796302</v>
      </c>
      <c r="B1831" t="s">
        <v>1862</v>
      </c>
      <c r="C1831" t="s">
        <v>21644</v>
      </c>
      <c r="D1831" t="str">
        <f>VLOOKUP(deactivate_assem[[#This Row],[Full Name]],assembly_staff_import[],1,0)</f>
        <v>Kristin Frank</v>
      </c>
      <c r="M1831" t="s">
        <v>11627</v>
      </c>
      <c r="T1831" t="s">
        <v>21645</v>
      </c>
      <c r="V1831" t="s">
        <v>5845</v>
      </c>
      <c r="AH1831" t="s">
        <v>65</v>
      </c>
      <c r="AI1831" t="s">
        <v>10913</v>
      </c>
      <c r="AL1831" t="s">
        <v>1237</v>
      </c>
      <c r="AY1831" t="s">
        <v>21646</v>
      </c>
      <c r="AZ1831" t="s">
        <v>21647</v>
      </c>
      <c r="BA1831" t="s">
        <v>1858</v>
      </c>
      <c r="BB1831" t="s">
        <v>13016</v>
      </c>
      <c r="BD1831" t="s">
        <v>72</v>
      </c>
      <c r="BG1831" t="s">
        <v>21648</v>
      </c>
    </row>
    <row r="1832" spans="1:59" x14ac:dyDescent="0.2">
      <c r="A1832" s="1">
        <v>42618.940358796302</v>
      </c>
      <c r="B1832" t="s">
        <v>1862</v>
      </c>
      <c r="C1832" t="s">
        <v>21649</v>
      </c>
      <c r="D1832" t="str">
        <f>VLOOKUP(deactivate_assem[[#This Row],[Full Name]],assembly_staff_import[],1,0)</f>
        <v>Darlene E Mullally</v>
      </c>
      <c r="L1832" t="s">
        <v>20622</v>
      </c>
      <c r="M1832" t="s">
        <v>20623</v>
      </c>
      <c r="N1832" t="s">
        <v>168</v>
      </c>
      <c r="T1832" t="s">
        <v>21650</v>
      </c>
      <c r="V1832" t="s">
        <v>21651</v>
      </c>
      <c r="AH1832" t="s">
        <v>65</v>
      </c>
      <c r="AI1832" t="s">
        <v>10913</v>
      </c>
      <c r="AL1832" t="s">
        <v>67</v>
      </c>
      <c r="AM1832" t="s">
        <v>284</v>
      </c>
      <c r="AY1832" t="s">
        <v>21652</v>
      </c>
      <c r="AZ1832" t="s">
        <v>21653</v>
      </c>
      <c r="BA1832" t="s">
        <v>21654</v>
      </c>
      <c r="BB1832" t="s">
        <v>11681</v>
      </c>
      <c r="BD1832" t="s">
        <v>72</v>
      </c>
      <c r="BG1832" t="s">
        <v>21655</v>
      </c>
    </row>
    <row r="1833" spans="1:59" x14ac:dyDescent="0.2">
      <c r="A1833" s="1">
        <v>42618.940358796302</v>
      </c>
      <c r="B1833" t="s">
        <v>1862</v>
      </c>
      <c r="C1833" t="s">
        <v>21656</v>
      </c>
      <c r="D1833" t="str">
        <f>VLOOKUP(deactivate_assem[[#This Row],[Full Name]],assembly_staff_import[],1,0)</f>
        <v>Lisa M Samarija</v>
      </c>
      <c r="L1833" t="s">
        <v>16285</v>
      </c>
      <c r="M1833" t="s">
        <v>16286</v>
      </c>
      <c r="N1833" t="s">
        <v>168</v>
      </c>
      <c r="T1833" t="s">
        <v>21657</v>
      </c>
      <c r="V1833" t="s">
        <v>21658</v>
      </c>
      <c r="AH1833" t="s">
        <v>65</v>
      </c>
      <c r="AI1833" t="s">
        <v>10913</v>
      </c>
      <c r="AL1833" t="s">
        <v>67</v>
      </c>
      <c r="AY1833" t="s">
        <v>21659</v>
      </c>
      <c r="AZ1833" t="s">
        <v>2848</v>
      </c>
      <c r="BA1833" t="s">
        <v>21660</v>
      </c>
      <c r="BB1833" t="s">
        <v>11033</v>
      </c>
      <c r="BD1833" t="s">
        <v>72</v>
      </c>
      <c r="BG1833" t="s">
        <v>21661</v>
      </c>
    </row>
    <row r="1834" spans="1:59" x14ac:dyDescent="0.2">
      <c r="A1834" s="1">
        <v>42618.940358796302</v>
      </c>
      <c r="B1834" t="s">
        <v>1862</v>
      </c>
      <c r="C1834" t="s">
        <v>21662</v>
      </c>
      <c r="D1834" t="str">
        <f>VLOOKUP(deactivate_assem[[#This Row],[Full Name]],assembly_staff_import[],1,0)</f>
        <v>Rolland F Lewis</v>
      </c>
      <c r="M1834" t="s">
        <v>12867</v>
      </c>
      <c r="T1834" t="s">
        <v>11634</v>
      </c>
      <c r="V1834" t="s">
        <v>21240</v>
      </c>
      <c r="AH1834" t="s">
        <v>65</v>
      </c>
      <c r="AI1834" t="s">
        <v>10913</v>
      </c>
      <c r="AL1834" t="s">
        <v>1237</v>
      </c>
      <c r="AY1834" t="s">
        <v>21663</v>
      </c>
      <c r="AZ1834" t="s">
        <v>21664</v>
      </c>
      <c r="BA1834" t="s">
        <v>2191</v>
      </c>
      <c r="BB1834" t="s">
        <v>21243</v>
      </c>
      <c r="BD1834" t="s">
        <v>72</v>
      </c>
      <c r="BG1834" t="s">
        <v>21665</v>
      </c>
    </row>
    <row r="1835" spans="1:59" x14ac:dyDescent="0.2">
      <c r="A1835" s="1">
        <v>42618.940358796302</v>
      </c>
      <c r="B1835" t="s">
        <v>1862</v>
      </c>
      <c r="C1835" t="s">
        <v>21666</v>
      </c>
      <c r="D1835" t="str">
        <f>VLOOKUP(deactivate_assem[[#This Row],[Full Name]],assembly_staff_import[],1,0)</f>
        <v>Ashley C Dougherty</v>
      </c>
      <c r="M1835" t="s">
        <v>11627</v>
      </c>
      <c r="T1835" t="s">
        <v>21667</v>
      </c>
      <c r="U1835" t="s">
        <v>1344</v>
      </c>
      <c r="V1835" t="s">
        <v>5845</v>
      </c>
      <c r="W1835" t="s">
        <v>21668</v>
      </c>
      <c r="AG1835" t="s">
        <v>21669</v>
      </c>
      <c r="AH1835" t="s">
        <v>65</v>
      </c>
      <c r="AI1835" t="s">
        <v>10913</v>
      </c>
      <c r="AL1835" t="s">
        <v>1237</v>
      </c>
      <c r="AY1835" t="s">
        <v>10815</v>
      </c>
      <c r="AZ1835" t="s">
        <v>10817</v>
      </c>
      <c r="BA1835" t="s">
        <v>10818</v>
      </c>
      <c r="BB1835" t="s">
        <v>13016</v>
      </c>
      <c r="BD1835" t="s">
        <v>72</v>
      </c>
      <c r="BG1835" t="s">
        <v>21670</v>
      </c>
    </row>
    <row r="1836" spans="1:59" x14ac:dyDescent="0.2">
      <c r="A1836" s="1">
        <v>42618.940358796302</v>
      </c>
      <c r="B1836" t="s">
        <v>1862</v>
      </c>
      <c r="C1836" t="s">
        <v>21671</v>
      </c>
      <c r="D1836" t="str">
        <f>VLOOKUP(deactivate_assem[[#This Row],[Full Name]],assembly_staff_import[],1,0)</f>
        <v>Nathan J Kerstein</v>
      </c>
      <c r="M1836" t="s">
        <v>11897</v>
      </c>
      <c r="T1836" t="s">
        <v>21672</v>
      </c>
      <c r="V1836" t="s">
        <v>21377</v>
      </c>
      <c r="AH1836" t="s">
        <v>65</v>
      </c>
      <c r="AI1836" t="s">
        <v>10913</v>
      </c>
      <c r="AL1836" t="s">
        <v>1237</v>
      </c>
      <c r="AY1836" t="s">
        <v>21673</v>
      </c>
      <c r="AZ1836" t="s">
        <v>21674</v>
      </c>
      <c r="BA1836" t="s">
        <v>21675</v>
      </c>
      <c r="BB1836" t="s">
        <v>21676</v>
      </c>
      <c r="BD1836" t="s">
        <v>72</v>
      </c>
      <c r="BG1836" t="s">
        <v>21677</v>
      </c>
    </row>
    <row r="1837" spans="1:59" x14ac:dyDescent="0.2">
      <c r="A1837" s="1">
        <v>42618.940347222233</v>
      </c>
      <c r="B1837" t="s">
        <v>1862</v>
      </c>
      <c r="C1837" t="s">
        <v>21678</v>
      </c>
      <c r="D1837" t="str">
        <f>VLOOKUP(deactivate_assem[[#This Row],[Full Name]],assembly_staff_import[],1,0)</f>
        <v>Bruce J Couture</v>
      </c>
      <c r="M1837" t="s">
        <v>11627</v>
      </c>
      <c r="T1837" t="s">
        <v>21679</v>
      </c>
      <c r="V1837" t="s">
        <v>21680</v>
      </c>
      <c r="AH1837" t="s">
        <v>65</v>
      </c>
      <c r="AI1837" t="s">
        <v>10913</v>
      </c>
      <c r="AL1837" t="s">
        <v>1237</v>
      </c>
      <c r="AY1837" t="s">
        <v>21681</v>
      </c>
      <c r="AZ1837" t="s">
        <v>21682</v>
      </c>
      <c r="BA1837" t="s">
        <v>21683</v>
      </c>
      <c r="BB1837" t="s">
        <v>12643</v>
      </c>
      <c r="BD1837" t="s">
        <v>72</v>
      </c>
      <c r="BG1837" t="s">
        <v>21684</v>
      </c>
    </row>
    <row r="1838" spans="1:59" x14ac:dyDescent="0.2">
      <c r="A1838" s="1">
        <v>42618.940347222233</v>
      </c>
      <c r="B1838" t="s">
        <v>1862</v>
      </c>
      <c r="C1838" t="s">
        <v>21685</v>
      </c>
      <c r="D1838" t="str">
        <f>VLOOKUP(deactivate_assem[[#This Row],[Full Name]],assembly_staff_import[],1,0)</f>
        <v>Andre Fm Jr Hauser Jr</v>
      </c>
      <c r="M1838" t="s">
        <v>12867</v>
      </c>
      <c r="T1838" t="s">
        <v>21686</v>
      </c>
      <c r="AH1838" t="s">
        <v>65</v>
      </c>
      <c r="AI1838" t="s">
        <v>10913</v>
      </c>
      <c r="AL1838" t="s">
        <v>1237</v>
      </c>
      <c r="AY1838" t="s">
        <v>21687</v>
      </c>
      <c r="AZ1838" t="s">
        <v>21688</v>
      </c>
      <c r="BA1838" t="s">
        <v>21689</v>
      </c>
      <c r="BB1838" t="s">
        <v>21243</v>
      </c>
      <c r="BD1838" t="s">
        <v>72</v>
      </c>
      <c r="BG1838" t="s">
        <v>21690</v>
      </c>
    </row>
    <row r="1839" spans="1:59" x14ac:dyDescent="0.2">
      <c r="A1839" s="1">
        <v>42618.940335648149</v>
      </c>
      <c r="B1839" t="s">
        <v>1862</v>
      </c>
      <c r="C1839" t="s">
        <v>21691</v>
      </c>
      <c r="D1839" t="str">
        <f>VLOOKUP(deactivate_assem[[#This Row],[Full Name]],assembly_staff_import[],1,0)</f>
        <v>Karen A De Chalus</v>
      </c>
      <c r="M1839" t="s">
        <v>11897</v>
      </c>
      <c r="T1839" t="s">
        <v>21692</v>
      </c>
      <c r="V1839" t="s">
        <v>21377</v>
      </c>
      <c r="AH1839" t="s">
        <v>65</v>
      </c>
      <c r="AI1839" t="s">
        <v>10913</v>
      </c>
      <c r="AL1839" t="s">
        <v>1237</v>
      </c>
      <c r="AY1839" t="s">
        <v>21693</v>
      </c>
      <c r="AZ1839" t="s">
        <v>5128</v>
      </c>
      <c r="BA1839" t="s">
        <v>21694</v>
      </c>
      <c r="BB1839" t="s">
        <v>12643</v>
      </c>
      <c r="BD1839" t="s">
        <v>72</v>
      </c>
      <c r="BG1839" t="s">
        <v>21695</v>
      </c>
    </row>
    <row r="1840" spans="1:59" x14ac:dyDescent="0.2">
      <c r="A1840" s="1">
        <v>42618.940335648149</v>
      </c>
      <c r="B1840" t="s">
        <v>1862</v>
      </c>
      <c r="C1840" t="s">
        <v>21696</v>
      </c>
      <c r="D1840" t="str">
        <f>VLOOKUP(deactivate_assem[[#This Row],[Full Name]],assembly_staff_import[],1,0)</f>
        <v>Darian C Harris</v>
      </c>
      <c r="M1840" t="s">
        <v>15930</v>
      </c>
      <c r="T1840" t="s">
        <v>13486</v>
      </c>
      <c r="V1840" t="s">
        <v>21240</v>
      </c>
      <c r="AH1840" t="s">
        <v>65</v>
      </c>
      <c r="AI1840" t="s">
        <v>10913</v>
      </c>
      <c r="AL1840" t="s">
        <v>1237</v>
      </c>
      <c r="AY1840" t="s">
        <v>21697</v>
      </c>
      <c r="AZ1840" t="s">
        <v>21698</v>
      </c>
      <c r="BA1840" t="s">
        <v>3513</v>
      </c>
      <c r="BB1840" t="s">
        <v>15935</v>
      </c>
      <c r="BD1840" t="s">
        <v>72</v>
      </c>
      <c r="BG1840" t="s">
        <v>21699</v>
      </c>
    </row>
    <row r="1841" spans="1:59" x14ac:dyDescent="0.2">
      <c r="A1841" s="1">
        <v>42618.940335648149</v>
      </c>
      <c r="B1841" t="s">
        <v>1862</v>
      </c>
      <c r="C1841" t="s">
        <v>21700</v>
      </c>
      <c r="D1841" t="str">
        <f>VLOOKUP(deactivate_assem[[#This Row],[Full Name]],assembly_staff_import[],1,0)</f>
        <v>Brian M Coyne</v>
      </c>
      <c r="M1841" t="s">
        <v>11897</v>
      </c>
      <c r="T1841" t="s">
        <v>21701</v>
      </c>
      <c r="V1841" t="s">
        <v>21377</v>
      </c>
      <c r="AH1841" t="s">
        <v>65</v>
      </c>
      <c r="AI1841" t="s">
        <v>10913</v>
      </c>
      <c r="AL1841" t="s">
        <v>1237</v>
      </c>
      <c r="AY1841" t="s">
        <v>21702</v>
      </c>
      <c r="AZ1841" t="s">
        <v>4116</v>
      </c>
      <c r="BA1841" t="s">
        <v>21703</v>
      </c>
      <c r="BB1841" t="s">
        <v>21704</v>
      </c>
      <c r="BD1841" t="s">
        <v>72</v>
      </c>
      <c r="BG1841" t="s">
        <v>21705</v>
      </c>
    </row>
    <row r="1842" spans="1:59" x14ac:dyDescent="0.2">
      <c r="A1842" s="1">
        <v>42618.940335648149</v>
      </c>
      <c r="B1842" t="s">
        <v>1862</v>
      </c>
      <c r="C1842" t="s">
        <v>21706</v>
      </c>
      <c r="D1842" t="str">
        <f>VLOOKUP(deactivate_assem[[#This Row],[Full Name]],assembly_staff_import[],1,0)</f>
        <v>Brielle J Christian</v>
      </c>
      <c r="L1842" t="s">
        <v>632</v>
      </c>
      <c r="M1842" t="s">
        <v>11627</v>
      </c>
      <c r="N1842" t="s">
        <v>168</v>
      </c>
      <c r="T1842" t="s">
        <v>21707</v>
      </c>
      <c r="V1842" t="s">
        <v>5845</v>
      </c>
      <c r="AH1842" t="s">
        <v>65</v>
      </c>
      <c r="AI1842" t="s">
        <v>10913</v>
      </c>
      <c r="AL1842" t="s">
        <v>1237</v>
      </c>
      <c r="AY1842" t="s">
        <v>9544</v>
      </c>
      <c r="AZ1842" t="s">
        <v>9546</v>
      </c>
      <c r="BA1842" t="s">
        <v>9547</v>
      </c>
      <c r="BB1842" t="s">
        <v>13016</v>
      </c>
      <c r="BD1842" t="s">
        <v>72</v>
      </c>
      <c r="BG1842" t="s">
        <v>21708</v>
      </c>
    </row>
    <row r="1843" spans="1:59" x14ac:dyDescent="0.2">
      <c r="A1843" s="1">
        <v>42618.940335648149</v>
      </c>
      <c r="B1843" t="s">
        <v>1862</v>
      </c>
      <c r="C1843" t="s">
        <v>21709</v>
      </c>
      <c r="D1843" t="str">
        <f>VLOOKUP(deactivate_assem[[#This Row],[Full Name]],assembly_staff_import[],1,0)</f>
        <v>Corey V Cookingham</v>
      </c>
      <c r="M1843" t="s">
        <v>12867</v>
      </c>
      <c r="T1843" t="s">
        <v>21710</v>
      </c>
      <c r="V1843" t="s">
        <v>21240</v>
      </c>
      <c r="AH1843" t="s">
        <v>65</v>
      </c>
      <c r="AI1843" t="s">
        <v>10913</v>
      </c>
      <c r="AL1843" t="s">
        <v>1237</v>
      </c>
      <c r="AY1843" t="s">
        <v>21711</v>
      </c>
      <c r="AZ1843" t="s">
        <v>21712</v>
      </c>
      <c r="BA1843" t="s">
        <v>21713</v>
      </c>
      <c r="BB1843" t="s">
        <v>21243</v>
      </c>
      <c r="BD1843" t="s">
        <v>72</v>
      </c>
      <c r="BG1843" t="s">
        <v>21714</v>
      </c>
    </row>
    <row r="1844" spans="1:59" x14ac:dyDescent="0.2">
      <c r="A1844" s="1">
        <v>42618.940324074072</v>
      </c>
      <c r="B1844" t="s">
        <v>1862</v>
      </c>
      <c r="C1844" t="s">
        <v>21715</v>
      </c>
      <c r="D1844" t="str">
        <f>VLOOKUP(deactivate_assem[[#This Row],[Full Name]],assembly_staff_import[],1,0)</f>
        <v>Todd A Ragone</v>
      </c>
      <c r="M1844" t="s">
        <v>11134</v>
      </c>
      <c r="T1844" t="s">
        <v>21716</v>
      </c>
      <c r="V1844" t="s">
        <v>21717</v>
      </c>
      <c r="AH1844" t="s">
        <v>65</v>
      </c>
      <c r="AI1844" t="s">
        <v>10913</v>
      </c>
      <c r="AL1844" t="s">
        <v>1237</v>
      </c>
      <c r="AY1844" t="s">
        <v>21718</v>
      </c>
      <c r="AZ1844" t="s">
        <v>21719</v>
      </c>
      <c r="BA1844" t="s">
        <v>19855</v>
      </c>
      <c r="BB1844" t="s">
        <v>11139</v>
      </c>
      <c r="BD1844" t="s">
        <v>72</v>
      </c>
      <c r="BG1844" t="s">
        <v>21720</v>
      </c>
    </row>
    <row r="1845" spans="1:59" x14ac:dyDescent="0.2">
      <c r="A1845" s="1">
        <v>42618.940324074072</v>
      </c>
      <c r="B1845" t="s">
        <v>1862</v>
      </c>
      <c r="C1845" t="s">
        <v>21721</v>
      </c>
      <c r="D1845" t="str">
        <f>VLOOKUP(deactivate_assem[[#This Row],[Full Name]],assembly_staff_import[],1,0)</f>
        <v>Renee E Canestrari</v>
      </c>
      <c r="M1845" t="s">
        <v>11627</v>
      </c>
      <c r="T1845" t="s">
        <v>21722</v>
      </c>
      <c r="V1845" t="s">
        <v>21723</v>
      </c>
      <c r="AH1845" t="s">
        <v>65</v>
      </c>
      <c r="AI1845" t="s">
        <v>10913</v>
      </c>
      <c r="AL1845" t="s">
        <v>1237</v>
      </c>
      <c r="AY1845" t="s">
        <v>21724</v>
      </c>
      <c r="AZ1845" t="s">
        <v>21725</v>
      </c>
      <c r="BA1845" t="s">
        <v>21726</v>
      </c>
      <c r="BB1845" t="s">
        <v>21727</v>
      </c>
      <c r="BD1845" t="s">
        <v>72</v>
      </c>
      <c r="BG1845" t="s">
        <v>21728</v>
      </c>
    </row>
    <row r="1846" spans="1:59" x14ac:dyDescent="0.2">
      <c r="A1846" s="1">
        <v>42618.940324074072</v>
      </c>
      <c r="B1846" t="s">
        <v>1862</v>
      </c>
      <c r="C1846" t="s">
        <v>21729</v>
      </c>
      <c r="D1846" t="str">
        <f>VLOOKUP(deactivate_assem[[#This Row],[Full Name]],assembly_staff_import[],1,0)</f>
        <v>Scott A Cioffi</v>
      </c>
      <c r="M1846" t="s">
        <v>12867</v>
      </c>
      <c r="T1846" t="s">
        <v>21730</v>
      </c>
      <c r="V1846" t="s">
        <v>21240</v>
      </c>
      <c r="AH1846" t="s">
        <v>65</v>
      </c>
      <c r="AI1846" t="s">
        <v>10913</v>
      </c>
      <c r="AL1846" t="s">
        <v>1237</v>
      </c>
      <c r="AY1846" t="s">
        <v>21731</v>
      </c>
      <c r="AZ1846" t="s">
        <v>8176</v>
      </c>
      <c r="BA1846" t="s">
        <v>21732</v>
      </c>
      <c r="BB1846" t="s">
        <v>21243</v>
      </c>
      <c r="BD1846" t="s">
        <v>72</v>
      </c>
      <c r="BG1846" t="s">
        <v>21733</v>
      </c>
    </row>
    <row r="1847" spans="1:59" x14ac:dyDescent="0.2">
      <c r="A1847" s="1">
        <v>42618.940324074072</v>
      </c>
      <c r="B1847" t="s">
        <v>1862</v>
      </c>
      <c r="C1847" t="s">
        <v>21734</v>
      </c>
      <c r="D1847" t="str">
        <f>VLOOKUP(deactivate_assem[[#This Row],[Full Name]],assembly_staff_import[],1,0)</f>
        <v>Lynn M Whimple</v>
      </c>
      <c r="M1847" t="s">
        <v>11450</v>
      </c>
      <c r="T1847" t="s">
        <v>21735</v>
      </c>
      <c r="V1847" t="s">
        <v>21736</v>
      </c>
      <c r="AH1847" t="s">
        <v>65</v>
      </c>
      <c r="AI1847" t="s">
        <v>10913</v>
      </c>
      <c r="AL1847" t="s">
        <v>1237</v>
      </c>
      <c r="AY1847" t="s">
        <v>21737</v>
      </c>
      <c r="AZ1847" t="s">
        <v>21738</v>
      </c>
      <c r="BA1847" t="s">
        <v>21739</v>
      </c>
      <c r="BB1847" t="s">
        <v>11400</v>
      </c>
      <c r="BD1847" t="s">
        <v>72</v>
      </c>
      <c r="BG1847" t="s">
        <v>21740</v>
      </c>
    </row>
    <row r="1848" spans="1:59" x14ac:dyDescent="0.2">
      <c r="A1848" s="1">
        <v>42618.940324074072</v>
      </c>
      <c r="B1848" t="s">
        <v>1862</v>
      </c>
      <c r="C1848" t="s">
        <v>21741</v>
      </c>
      <c r="D1848" t="str">
        <f>VLOOKUP(deactivate_assem[[#This Row],[Full Name]],assembly_staff_import[],1,0)</f>
        <v>Agron Pysqyli</v>
      </c>
      <c r="M1848" t="s">
        <v>12298</v>
      </c>
      <c r="T1848" t="s">
        <v>21742</v>
      </c>
      <c r="V1848" t="s">
        <v>21743</v>
      </c>
      <c r="AH1848" t="s">
        <v>65</v>
      </c>
      <c r="AI1848" t="s">
        <v>10913</v>
      </c>
      <c r="AL1848" t="s">
        <v>1237</v>
      </c>
      <c r="AY1848" t="s">
        <v>21744</v>
      </c>
      <c r="AZ1848" t="s">
        <v>21745</v>
      </c>
      <c r="BA1848" t="s">
        <v>21746</v>
      </c>
      <c r="BB1848" t="s">
        <v>11710</v>
      </c>
      <c r="BD1848" t="s">
        <v>72</v>
      </c>
      <c r="BG1848" t="s">
        <v>21747</v>
      </c>
    </row>
    <row r="1849" spans="1:59" x14ac:dyDescent="0.2">
      <c r="A1849" s="1">
        <v>42618.940312500003</v>
      </c>
      <c r="B1849" t="s">
        <v>1862</v>
      </c>
      <c r="C1849" t="s">
        <v>21748</v>
      </c>
      <c r="D1849" t="str">
        <f>VLOOKUP(deactivate_assem[[#This Row],[Full Name]],assembly_staff_import[],1,0)</f>
        <v>Yechiel Landau</v>
      </c>
      <c r="L1849" t="s">
        <v>11531</v>
      </c>
      <c r="M1849" t="s">
        <v>11532</v>
      </c>
      <c r="N1849" t="s">
        <v>63</v>
      </c>
      <c r="T1849" t="s">
        <v>21749</v>
      </c>
      <c r="V1849" t="s">
        <v>2207</v>
      </c>
      <c r="AH1849" t="s">
        <v>65</v>
      </c>
      <c r="AI1849" t="s">
        <v>10913</v>
      </c>
      <c r="AL1849" t="s">
        <v>67</v>
      </c>
      <c r="AY1849" t="s">
        <v>21750</v>
      </c>
      <c r="AZ1849" t="s">
        <v>21751</v>
      </c>
      <c r="BA1849" t="s">
        <v>21752</v>
      </c>
      <c r="BB1849" t="s">
        <v>426</v>
      </c>
      <c r="BD1849" t="s">
        <v>72</v>
      </c>
      <c r="BG1849" t="s">
        <v>21753</v>
      </c>
    </row>
    <row r="1850" spans="1:59" x14ac:dyDescent="0.2">
      <c r="A1850" s="1">
        <v>42618.940312500003</v>
      </c>
      <c r="B1850" t="s">
        <v>1862</v>
      </c>
      <c r="C1850" t="s">
        <v>21754</v>
      </c>
      <c r="D1850" t="str">
        <f>VLOOKUP(deactivate_assem[[#This Row],[Full Name]],assembly_staff_import[],1,0)</f>
        <v>Shane P Mchugh</v>
      </c>
      <c r="M1850" t="s">
        <v>11043</v>
      </c>
      <c r="T1850" t="s">
        <v>21755</v>
      </c>
      <c r="V1850" t="s">
        <v>21756</v>
      </c>
      <c r="AH1850" t="s">
        <v>65</v>
      </c>
      <c r="AI1850" t="s">
        <v>10913</v>
      </c>
      <c r="AL1850" t="s">
        <v>1237</v>
      </c>
      <c r="AY1850" t="s">
        <v>21757</v>
      </c>
      <c r="AZ1850" t="s">
        <v>21758</v>
      </c>
      <c r="BA1850" t="s">
        <v>5883</v>
      </c>
      <c r="BB1850" t="s">
        <v>11989</v>
      </c>
      <c r="BD1850" t="s">
        <v>72</v>
      </c>
      <c r="BG1850" t="s">
        <v>21759</v>
      </c>
    </row>
    <row r="1851" spans="1:59" x14ac:dyDescent="0.2">
      <c r="A1851" s="1">
        <v>42618.940312500003</v>
      </c>
      <c r="B1851" t="s">
        <v>1862</v>
      </c>
      <c r="C1851" t="s">
        <v>21760</v>
      </c>
      <c r="D1851" t="str">
        <f>VLOOKUP(deactivate_assem[[#This Row],[Full Name]],assembly_staff_import[],1,0)</f>
        <v>Nancy K Martin</v>
      </c>
      <c r="L1851" t="s">
        <v>11374</v>
      </c>
      <c r="M1851" t="s">
        <v>11375</v>
      </c>
      <c r="N1851" t="s">
        <v>63</v>
      </c>
      <c r="T1851" t="s">
        <v>21761</v>
      </c>
      <c r="V1851" t="s">
        <v>15747</v>
      </c>
      <c r="AH1851" t="s">
        <v>65</v>
      </c>
      <c r="AI1851" t="s">
        <v>10913</v>
      </c>
      <c r="AL1851" t="s">
        <v>67</v>
      </c>
      <c r="AY1851" t="s">
        <v>21762</v>
      </c>
      <c r="AZ1851" t="s">
        <v>21763</v>
      </c>
      <c r="BA1851" t="s">
        <v>2092</v>
      </c>
      <c r="BB1851" t="s">
        <v>11249</v>
      </c>
      <c r="BD1851" t="s">
        <v>72</v>
      </c>
      <c r="BG1851" t="s">
        <v>21764</v>
      </c>
    </row>
    <row r="1852" spans="1:59" x14ac:dyDescent="0.2">
      <c r="A1852" s="1">
        <v>42618.940312500003</v>
      </c>
      <c r="B1852" t="s">
        <v>1862</v>
      </c>
      <c r="C1852" t="s">
        <v>21765</v>
      </c>
      <c r="D1852" t="str">
        <f>VLOOKUP(deactivate_assem[[#This Row],[Full Name]],assembly_staff_import[],1,0)</f>
        <v>Cheskel Klein</v>
      </c>
      <c r="L1852" t="s">
        <v>11531</v>
      </c>
      <c r="M1852" t="s">
        <v>11532</v>
      </c>
      <c r="N1852" t="s">
        <v>63</v>
      </c>
      <c r="T1852" t="s">
        <v>21766</v>
      </c>
      <c r="V1852" t="s">
        <v>2207</v>
      </c>
      <c r="AH1852" t="s">
        <v>65</v>
      </c>
      <c r="AI1852" t="s">
        <v>10913</v>
      </c>
      <c r="AL1852" t="s">
        <v>67</v>
      </c>
      <c r="AY1852" t="s">
        <v>21767</v>
      </c>
      <c r="AZ1852" t="s">
        <v>21768</v>
      </c>
      <c r="BA1852" t="s">
        <v>518</v>
      </c>
      <c r="BB1852" t="s">
        <v>426</v>
      </c>
      <c r="BD1852" t="s">
        <v>72</v>
      </c>
      <c r="BG1852" t="s">
        <v>21769</v>
      </c>
    </row>
    <row r="1853" spans="1:59" x14ac:dyDescent="0.2">
      <c r="A1853" s="1">
        <v>42618.940312500003</v>
      </c>
      <c r="B1853" t="s">
        <v>1862</v>
      </c>
      <c r="C1853" t="s">
        <v>21770</v>
      </c>
      <c r="D1853" t="str">
        <f>VLOOKUP(deactivate_assem[[#This Row],[Full Name]],assembly_staff_import[],1,0)</f>
        <v>Paul Fote</v>
      </c>
      <c r="M1853" t="s">
        <v>12298</v>
      </c>
      <c r="T1853" t="s">
        <v>21771</v>
      </c>
      <c r="V1853" t="s">
        <v>21772</v>
      </c>
      <c r="AH1853" t="s">
        <v>65</v>
      </c>
      <c r="AI1853" t="s">
        <v>10913</v>
      </c>
      <c r="AL1853" t="s">
        <v>1237</v>
      </c>
      <c r="AY1853" t="s">
        <v>21773</v>
      </c>
      <c r="AZ1853" t="s">
        <v>7216</v>
      </c>
      <c r="BA1853" t="s">
        <v>21774</v>
      </c>
      <c r="BB1853" t="s">
        <v>15757</v>
      </c>
      <c r="BD1853" t="s">
        <v>72</v>
      </c>
      <c r="BG1853" t="s">
        <v>21775</v>
      </c>
    </row>
    <row r="1854" spans="1:59" x14ac:dyDescent="0.2">
      <c r="A1854" s="1">
        <v>42618.940312500003</v>
      </c>
      <c r="B1854" t="s">
        <v>1862</v>
      </c>
      <c r="C1854" t="s">
        <v>21776</v>
      </c>
      <c r="D1854" t="str">
        <f>VLOOKUP(deactivate_assem[[#This Row],[Full Name]],assembly_staff_import[],1,0)</f>
        <v>Linda S Cockett</v>
      </c>
      <c r="L1854" t="s">
        <v>11374</v>
      </c>
      <c r="M1854" t="s">
        <v>11375</v>
      </c>
      <c r="N1854" t="s">
        <v>63</v>
      </c>
      <c r="T1854" t="s">
        <v>21777</v>
      </c>
      <c r="V1854" t="s">
        <v>15747</v>
      </c>
      <c r="AH1854" t="s">
        <v>65</v>
      </c>
      <c r="AI1854" t="s">
        <v>10913</v>
      </c>
      <c r="AL1854" t="s">
        <v>67</v>
      </c>
      <c r="AY1854" t="s">
        <v>21778</v>
      </c>
      <c r="AZ1854" t="s">
        <v>21779</v>
      </c>
      <c r="BA1854" t="s">
        <v>21780</v>
      </c>
      <c r="BB1854" t="s">
        <v>2271</v>
      </c>
      <c r="BD1854" t="s">
        <v>72</v>
      </c>
      <c r="BG1854" t="s">
        <v>21781</v>
      </c>
    </row>
    <row r="1855" spans="1:59" x14ac:dyDescent="0.2">
      <c r="A1855" s="1">
        <v>42618.940312500003</v>
      </c>
      <c r="B1855" t="s">
        <v>1862</v>
      </c>
      <c r="C1855" t="s">
        <v>21782</v>
      </c>
      <c r="D1855" t="str">
        <f>VLOOKUP(deactivate_assem[[#This Row],[Full Name]],assembly_staff_import[],1,0)</f>
        <v>Amy L Damin</v>
      </c>
      <c r="M1855" t="s">
        <v>12541</v>
      </c>
      <c r="T1855" t="s">
        <v>21783</v>
      </c>
      <c r="V1855" t="s">
        <v>21784</v>
      </c>
      <c r="AH1855" t="s">
        <v>65</v>
      </c>
      <c r="AI1855" t="s">
        <v>10913</v>
      </c>
      <c r="AL1855" t="s">
        <v>1237</v>
      </c>
      <c r="AY1855" t="s">
        <v>21785</v>
      </c>
      <c r="AZ1855" t="s">
        <v>1912</v>
      </c>
      <c r="BA1855" t="s">
        <v>21786</v>
      </c>
      <c r="BB1855" t="s">
        <v>12545</v>
      </c>
      <c r="BD1855" t="s">
        <v>72</v>
      </c>
      <c r="BG1855" t="s">
        <v>21787</v>
      </c>
    </row>
    <row r="1856" spans="1:59" x14ac:dyDescent="0.2">
      <c r="A1856" s="1">
        <v>42618.940300925933</v>
      </c>
      <c r="B1856" t="s">
        <v>1862</v>
      </c>
      <c r="C1856" t="s">
        <v>21788</v>
      </c>
      <c r="D1856" t="str">
        <f>VLOOKUP(deactivate_assem[[#This Row],[Full Name]],assembly_staff_import[],1,0)</f>
        <v>Leibish L Daskal</v>
      </c>
      <c r="L1856" t="s">
        <v>11531</v>
      </c>
      <c r="M1856" t="s">
        <v>11532</v>
      </c>
      <c r="N1856" t="s">
        <v>63</v>
      </c>
      <c r="T1856" t="s">
        <v>21789</v>
      </c>
      <c r="V1856" t="s">
        <v>2207</v>
      </c>
      <c r="AH1856" t="s">
        <v>65</v>
      </c>
      <c r="AI1856" t="s">
        <v>10913</v>
      </c>
      <c r="AL1856" t="s">
        <v>67</v>
      </c>
      <c r="AY1856" t="s">
        <v>21790</v>
      </c>
      <c r="AZ1856" t="s">
        <v>21791</v>
      </c>
      <c r="BA1856" t="s">
        <v>21792</v>
      </c>
      <c r="BB1856" t="s">
        <v>426</v>
      </c>
      <c r="BD1856" t="s">
        <v>72</v>
      </c>
      <c r="BG1856" t="s">
        <v>21793</v>
      </c>
    </row>
    <row r="1857" spans="1:59" x14ac:dyDescent="0.2">
      <c r="A1857" s="1">
        <v>42618.940300925933</v>
      </c>
      <c r="B1857" t="s">
        <v>1862</v>
      </c>
      <c r="C1857" t="s">
        <v>21794</v>
      </c>
      <c r="D1857" t="str">
        <f>VLOOKUP(deactivate_assem[[#This Row],[Full Name]],assembly_staff_import[],1,0)</f>
        <v>Richard E Wahmann</v>
      </c>
      <c r="L1857" t="s">
        <v>12947</v>
      </c>
      <c r="M1857" t="s">
        <v>12948</v>
      </c>
      <c r="N1857" t="s">
        <v>168</v>
      </c>
      <c r="T1857" t="s">
        <v>21795</v>
      </c>
      <c r="V1857" t="s">
        <v>21796</v>
      </c>
      <c r="AH1857" t="s">
        <v>65</v>
      </c>
      <c r="AI1857" t="s">
        <v>10913</v>
      </c>
      <c r="AL1857" t="s">
        <v>67</v>
      </c>
      <c r="AY1857" t="s">
        <v>21797</v>
      </c>
      <c r="AZ1857" t="s">
        <v>21798</v>
      </c>
      <c r="BA1857" t="s">
        <v>21799</v>
      </c>
      <c r="BB1857" t="s">
        <v>11033</v>
      </c>
      <c r="BD1857" t="s">
        <v>72</v>
      </c>
      <c r="BG1857" t="s">
        <v>21800</v>
      </c>
    </row>
    <row r="1858" spans="1:59" x14ac:dyDescent="0.2">
      <c r="A1858" s="1">
        <v>42618.940300925933</v>
      </c>
      <c r="B1858" t="s">
        <v>1862</v>
      </c>
      <c r="C1858" t="s">
        <v>21801</v>
      </c>
      <c r="D1858" t="str">
        <f>VLOOKUP(deactivate_assem[[#This Row],[Full Name]],assembly_staff_import[],1,0)</f>
        <v>Louise R Hoffman Broach</v>
      </c>
      <c r="L1858" t="s">
        <v>15957</v>
      </c>
      <c r="M1858" t="s">
        <v>15958</v>
      </c>
      <c r="N1858" t="s">
        <v>63</v>
      </c>
      <c r="T1858" t="s">
        <v>21802</v>
      </c>
      <c r="V1858" t="s">
        <v>15960</v>
      </c>
      <c r="AH1858" t="s">
        <v>65</v>
      </c>
      <c r="AI1858" t="s">
        <v>10913</v>
      </c>
      <c r="AL1858" t="s">
        <v>67</v>
      </c>
      <c r="AY1858" t="s">
        <v>21803</v>
      </c>
      <c r="AZ1858" t="s">
        <v>21804</v>
      </c>
      <c r="BA1858" t="s">
        <v>21805</v>
      </c>
      <c r="BB1858" t="s">
        <v>11219</v>
      </c>
      <c r="BD1858" t="s">
        <v>72</v>
      </c>
      <c r="BG1858" t="s">
        <v>21806</v>
      </c>
    </row>
    <row r="1859" spans="1:59" x14ac:dyDescent="0.2">
      <c r="A1859" s="1">
        <v>42618.940300925933</v>
      </c>
      <c r="B1859" t="s">
        <v>1862</v>
      </c>
      <c r="C1859" t="s">
        <v>21807</v>
      </c>
      <c r="D1859" t="str">
        <f>VLOOKUP(deactivate_assem[[#This Row],[Full Name]],assembly_staff_import[],1,0)</f>
        <v>Corey D Bailey</v>
      </c>
      <c r="M1859" t="s">
        <v>11043</v>
      </c>
      <c r="T1859" t="s">
        <v>21808</v>
      </c>
      <c r="V1859" t="s">
        <v>21809</v>
      </c>
      <c r="AH1859" t="s">
        <v>65</v>
      </c>
      <c r="AI1859" t="s">
        <v>10913</v>
      </c>
      <c r="AL1859" t="s">
        <v>1237</v>
      </c>
      <c r="AY1859" t="s">
        <v>21810</v>
      </c>
      <c r="AZ1859" t="s">
        <v>21811</v>
      </c>
      <c r="BA1859" t="s">
        <v>21812</v>
      </c>
      <c r="BB1859" t="s">
        <v>21813</v>
      </c>
      <c r="BD1859" t="s">
        <v>72</v>
      </c>
      <c r="BG1859" t="s">
        <v>21814</v>
      </c>
    </row>
    <row r="1860" spans="1:59" x14ac:dyDescent="0.2">
      <c r="A1860" s="1">
        <v>42618.940300925933</v>
      </c>
      <c r="B1860" t="s">
        <v>1862</v>
      </c>
      <c r="C1860" t="s">
        <v>21815</v>
      </c>
      <c r="D1860" t="str">
        <f>VLOOKUP(deactivate_assem[[#This Row],[Full Name]],assembly_staff_import[],1,0)</f>
        <v>David Renz</v>
      </c>
      <c r="L1860" t="s">
        <v>12767</v>
      </c>
      <c r="M1860" t="s">
        <v>12768</v>
      </c>
      <c r="N1860" t="s">
        <v>63</v>
      </c>
      <c r="T1860" t="s">
        <v>21816</v>
      </c>
      <c r="V1860" t="s">
        <v>17931</v>
      </c>
      <c r="AH1860" t="s">
        <v>65</v>
      </c>
      <c r="AI1860" t="s">
        <v>10913</v>
      </c>
      <c r="AL1860" t="s">
        <v>67</v>
      </c>
      <c r="AY1860" t="s">
        <v>21817</v>
      </c>
      <c r="AZ1860" t="s">
        <v>687</v>
      </c>
      <c r="BA1860" t="s">
        <v>21818</v>
      </c>
      <c r="BB1860" t="s">
        <v>714</v>
      </c>
      <c r="BD1860" t="s">
        <v>72</v>
      </c>
      <c r="BG1860" t="s">
        <v>21819</v>
      </c>
    </row>
    <row r="1861" spans="1:59" x14ac:dyDescent="0.2">
      <c r="A1861" s="1">
        <v>42618.940289351849</v>
      </c>
      <c r="B1861" t="s">
        <v>1862</v>
      </c>
      <c r="C1861" t="s">
        <v>21820</v>
      </c>
      <c r="D1861" t="str">
        <f>VLOOKUP(deactivate_assem[[#This Row],[Full Name]],assembly_staff_import[],1,0)</f>
        <v>Myra L Brown</v>
      </c>
      <c r="L1861" t="s">
        <v>15957</v>
      </c>
      <c r="M1861" t="s">
        <v>15958</v>
      </c>
      <c r="N1861" t="s">
        <v>63</v>
      </c>
      <c r="T1861" t="s">
        <v>21821</v>
      </c>
      <c r="V1861" t="s">
        <v>15960</v>
      </c>
      <c r="AH1861" t="s">
        <v>65</v>
      </c>
      <c r="AI1861" t="s">
        <v>10913</v>
      </c>
      <c r="AL1861" t="s">
        <v>67</v>
      </c>
      <c r="AY1861" t="s">
        <v>21822</v>
      </c>
      <c r="AZ1861" t="s">
        <v>21823</v>
      </c>
      <c r="BA1861" t="s">
        <v>7615</v>
      </c>
      <c r="BB1861" t="s">
        <v>11316</v>
      </c>
      <c r="BD1861" t="s">
        <v>72</v>
      </c>
      <c r="BG1861" t="s">
        <v>21824</v>
      </c>
    </row>
    <row r="1862" spans="1:59" x14ac:dyDescent="0.2">
      <c r="A1862" s="1">
        <v>42618.940289351849</v>
      </c>
      <c r="B1862" t="s">
        <v>1862</v>
      </c>
      <c r="C1862" t="s">
        <v>21825</v>
      </c>
      <c r="D1862" t="str">
        <f>VLOOKUP(deactivate_assem[[#This Row],[Full Name]],assembly_staff_import[],1,0)</f>
        <v>Judith A Skype</v>
      </c>
      <c r="M1862" t="s">
        <v>21826</v>
      </c>
      <c r="T1862" t="s">
        <v>21827</v>
      </c>
      <c r="V1862" t="s">
        <v>20800</v>
      </c>
      <c r="AH1862" t="s">
        <v>65</v>
      </c>
      <c r="AI1862" t="s">
        <v>10913</v>
      </c>
      <c r="AL1862" t="s">
        <v>1237</v>
      </c>
      <c r="AM1862" t="s">
        <v>68</v>
      </c>
      <c r="AY1862" t="s">
        <v>21828</v>
      </c>
      <c r="AZ1862" t="s">
        <v>18232</v>
      </c>
      <c r="BA1862" t="s">
        <v>21829</v>
      </c>
      <c r="BB1862" t="s">
        <v>236</v>
      </c>
      <c r="BD1862" t="s">
        <v>72</v>
      </c>
      <c r="BG1862" t="s">
        <v>21830</v>
      </c>
    </row>
    <row r="1863" spans="1:59" x14ac:dyDescent="0.2">
      <c r="A1863" s="1">
        <v>42618.940289351849</v>
      </c>
      <c r="B1863" t="s">
        <v>1862</v>
      </c>
      <c r="C1863" t="s">
        <v>21831</v>
      </c>
      <c r="D1863" t="str">
        <f>VLOOKUP(deactivate_assem[[#This Row],[Full Name]],assembly_staff_import[],1,0)</f>
        <v>Carmen Ramirez</v>
      </c>
      <c r="L1863" t="s">
        <v>12947</v>
      </c>
      <c r="M1863" t="s">
        <v>12948</v>
      </c>
      <c r="N1863" t="s">
        <v>63</v>
      </c>
      <c r="T1863" t="s">
        <v>21832</v>
      </c>
      <c r="V1863" t="s">
        <v>17931</v>
      </c>
      <c r="AH1863" t="s">
        <v>65</v>
      </c>
      <c r="AI1863" t="s">
        <v>10913</v>
      </c>
      <c r="AL1863" t="s">
        <v>67</v>
      </c>
      <c r="AY1863" t="s">
        <v>21833</v>
      </c>
      <c r="AZ1863" t="s">
        <v>17082</v>
      </c>
      <c r="BA1863" t="s">
        <v>15138</v>
      </c>
      <c r="BB1863" t="s">
        <v>714</v>
      </c>
      <c r="BD1863" t="s">
        <v>72</v>
      </c>
      <c r="BG1863" t="s">
        <v>21834</v>
      </c>
    </row>
    <row r="1864" spans="1:59" x14ac:dyDescent="0.2">
      <c r="A1864" s="1">
        <v>42618.94027777778</v>
      </c>
      <c r="B1864" t="s">
        <v>1862</v>
      </c>
      <c r="C1864" t="s">
        <v>21835</v>
      </c>
      <c r="D1864" t="e">
        <f>VLOOKUP(deactivate_assem[[#This Row],[Full Name]],assembly_staff_import[],1,0)</f>
        <v>#N/A</v>
      </c>
      <c r="M1864" t="s">
        <v>10958</v>
      </c>
      <c r="V1864" t="s">
        <v>3154</v>
      </c>
      <c r="AH1864" t="s">
        <v>65</v>
      </c>
      <c r="AI1864" t="s">
        <v>10913</v>
      </c>
      <c r="AL1864" t="s">
        <v>1237</v>
      </c>
      <c r="AY1864" t="s">
        <v>21836</v>
      </c>
      <c r="AZ1864" t="s">
        <v>21837</v>
      </c>
      <c r="BA1864" t="s">
        <v>497</v>
      </c>
      <c r="BB1864" t="s">
        <v>116</v>
      </c>
      <c r="BD1864" t="s">
        <v>72</v>
      </c>
      <c r="BG1864" t="s">
        <v>21838</v>
      </c>
    </row>
    <row r="1865" spans="1:59" x14ac:dyDescent="0.2">
      <c r="A1865" s="1">
        <v>42618.94027777778</v>
      </c>
      <c r="B1865" t="s">
        <v>1862</v>
      </c>
      <c r="C1865" t="s">
        <v>21839</v>
      </c>
      <c r="D1865" t="str">
        <f>VLOOKUP(deactivate_assem[[#This Row],[Full Name]],assembly_staff_import[],1,0)</f>
        <v>Thomas J Kraus</v>
      </c>
      <c r="M1865" t="s">
        <v>21826</v>
      </c>
      <c r="T1865" t="s">
        <v>21840</v>
      </c>
      <c r="V1865" t="s">
        <v>20800</v>
      </c>
      <c r="AH1865" t="s">
        <v>65</v>
      </c>
      <c r="AI1865" t="s">
        <v>10913</v>
      </c>
      <c r="AL1865" t="s">
        <v>1237</v>
      </c>
      <c r="AY1865" t="s">
        <v>21841</v>
      </c>
      <c r="AZ1865" t="s">
        <v>1688</v>
      </c>
      <c r="BA1865" t="s">
        <v>8528</v>
      </c>
      <c r="BB1865" t="s">
        <v>12475</v>
      </c>
      <c r="BD1865" t="s">
        <v>72</v>
      </c>
      <c r="BG1865" t="s">
        <v>21842</v>
      </c>
    </row>
    <row r="1866" spans="1:59" x14ac:dyDescent="0.2">
      <c r="A1866" s="1">
        <v>42618.94027777778</v>
      </c>
      <c r="B1866" t="s">
        <v>1862</v>
      </c>
      <c r="C1866" t="s">
        <v>21843</v>
      </c>
      <c r="D1866" t="str">
        <f>VLOOKUP(deactivate_assem[[#This Row],[Full Name]],assembly_staff_import[],1,0)</f>
        <v>Daniel M Cairns</v>
      </c>
      <c r="M1866" t="s">
        <v>21826</v>
      </c>
      <c r="T1866" t="s">
        <v>21844</v>
      </c>
      <c r="V1866" t="s">
        <v>20800</v>
      </c>
      <c r="AH1866" t="s">
        <v>65</v>
      </c>
      <c r="AI1866" t="s">
        <v>10913</v>
      </c>
      <c r="AL1866" t="s">
        <v>1237</v>
      </c>
      <c r="AY1866" t="s">
        <v>21845</v>
      </c>
      <c r="AZ1866" t="s">
        <v>5473</v>
      </c>
      <c r="BA1866" t="s">
        <v>21846</v>
      </c>
      <c r="BB1866" t="s">
        <v>21847</v>
      </c>
      <c r="BD1866" t="s">
        <v>72</v>
      </c>
      <c r="BG1866" t="s">
        <v>21848</v>
      </c>
    </row>
    <row r="1867" spans="1:59" x14ac:dyDescent="0.2">
      <c r="A1867" s="1">
        <v>42618.94027777778</v>
      </c>
      <c r="B1867" t="s">
        <v>1862</v>
      </c>
      <c r="C1867" t="s">
        <v>21849</v>
      </c>
      <c r="D1867" t="str">
        <f>VLOOKUP(deactivate_assem[[#This Row],[Full Name]],assembly_staff_import[],1,0)</f>
        <v>Connie S Groves</v>
      </c>
      <c r="L1867" t="s">
        <v>20622</v>
      </c>
      <c r="M1867" t="s">
        <v>20623</v>
      </c>
      <c r="N1867" t="s">
        <v>168</v>
      </c>
      <c r="T1867" t="s">
        <v>21850</v>
      </c>
      <c r="V1867" t="s">
        <v>21651</v>
      </c>
      <c r="AH1867" t="s">
        <v>65</v>
      </c>
      <c r="AI1867" t="s">
        <v>10913</v>
      </c>
      <c r="AL1867" t="s">
        <v>67</v>
      </c>
      <c r="AY1867" t="s">
        <v>21851</v>
      </c>
      <c r="AZ1867" t="s">
        <v>21852</v>
      </c>
      <c r="BA1867" t="s">
        <v>21853</v>
      </c>
      <c r="BB1867" t="s">
        <v>1047</v>
      </c>
      <c r="BD1867" t="s">
        <v>72</v>
      </c>
      <c r="BG1867" t="s">
        <v>21854</v>
      </c>
    </row>
    <row r="1868" spans="1:59" x14ac:dyDescent="0.2">
      <c r="A1868" s="1">
        <v>42618.940266203703</v>
      </c>
      <c r="B1868" t="s">
        <v>1862</v>
      </c>
      <c r="C1868" t="s">
        <v>21855</v>
      </c>
      <c r="D1868" t="str">
        <f>VLOOKUP(deactivate_assem[[#This Row],[Full Name]],assembly_staff_import[],1,0)</f>
        <v>Elizabeth R Anderson</v>
      </c>
      <c r="M1868" t="s">
        <v>8169</v>
      </c>
      <c r="T1868" t="s">
        <v>21856</v>
      </c>
      <c r="V1868" t="s">
        <v>3154</v>
      </c>
      <c r="AH1868" t="s">
        <v>65</v>
      </c>
      <c r="AI1868" t="s">
        <v>10913</v>
      </c>
      <c r="AL1868" t="s">
        <v>1237</v>
      </c>
      <c r="AY1868" t="s">
        <v>21857</v>
      </c>
      <c r="AZ1868" t="s">
        <v>21858</v>
      </c>
      <c r="BA1868" t="s">
        <v>497</v>
      </c>
      <c r="BB1868" t="s">
        <v>11307</v>
      </c>
      <c r="BD1868" t="s">
        <v>72</v>
      </c>
      <c r="BG1868" t="s">
        <v>21859</v>
      </c>
    </row>
    <row r="1869" spans="1:59" x14ac:dyDescent="0.2">
      <c r="A1869" s="1">
        <v>42618.940266203703</v>
      </c>
      <c r="B1869" t="s">
        <v>1862</v>
      </c>
      <c r="C1869" t="s">
        <v>21860</v>
      </c>
      <c r="D1869" t="e">
        <f>VLOOKUP(deactivate_assem[[#This Row],[Full Name]],assembly_staff_import[],1,0)</f>
        <v>#N/A</v>
      </c>
      <c r="L1869" t="s">
        <v>11325</v>
      </c>
      <c r="M1869" t="s">
        <v>19927</v>
      </c>
      <c r="N1869" t="s">
        <v>63</v>
      </c>
      <c r="V1869" t="s">
        <v>19952</v>
      </c>
      <c r="AH1869" t="s">
        <v>65</v>
      </c>
      <c r="AI1869" t="s">
        <v>10913</v>
      </c>
      <c r="AL1869" t="s">
        <v>67</v>
      </c>
      <c r="AY1869" t="s">
        <v>21861</v>
      </c>
      <c r="AZ1869" t="s">
        <v>21862</v>
      </c>
      <c r="BA1869" t="s">
        <v>6335</v>
      </c>
      <c r="BB1869" t="s">
        <v>21863</v>
      </c>
      <c r="BD1869" t="s">
        <v>72</v>
      </c>
      <c r="BG1869" t="s">
        <v>21864</v>
      </c>
    </row>
    <row r="1870" spans="1:59" x14ac:dyDescent="0.2">
      <c r="A1870" s="1">
        <v>42618.940266203703</v>
      </c>
      <c r="B1870" t="s">
        <v>1862</v>
      </c>
      <c r="C1870" t="s">
        <v>21865</v>
      </c>
      <c r="D1870" t="e">
        <f>VLOOKUP(deactivate_assem[[#This Row],[Full Name]],assembly_staff_import[],1,0)</f>
        <v>#N/A</v>
      </c>
      <c r="M1870" t="s">
        <v>10958</v>
      </c>
      <c r="V1870" t="s">
        <v>3154</v>
      </c>
      <c r="AH1870" t="s">
        <v>65</v>
      </c>
      <c r="AI1870" t="s">
        <v>10913</v>
      </c>
      <c r="AL1870" t="s">
        <v>1237</v>
      </c>
      <c r="AY1870" t="s">
        <v>21866</v>
      </c>
      <c r="AZ1870" t="s">
        <v>21867</v>
      </c>
      <c r="BA1870" t="s">
        <v>21868</v>
      </c>
      <c r="BB1870" t="s">
        <v>116</v>
      </c>
      <c r="BD1870" t="s">
        <v>72</v>
      </c>
      <c r="BG1870" t="s">
        <v>21869</v>
      </c>
    </row>
    <row r="1871" spans="1:59" x14ac:dyDescent="0.2">
      <c r="A1871" s="1">
        <v>42618.940266203703</v>
      </c>
      <c r="B1871" t="s">
        <v>1862</v>
      </c>
      <c r="C1871" t="s">
        <v>21870</v>
      </c>
      <c r="D1871" t="str">
        <f>VLOOKUP(deactivate_assem[[#This Row],[Full Name]],assembly_staff_import[],1,0)</f>
        <v>William J Backes</v>
      </c>
      <c r="L1871" t="s">
        <v>864</v>
      </c>
      <c r="M1871" t="s">
        <v>21826</v>
      </c>
      <c r="N1871" t="s">
        <v>168</v>
      </c>
      <c r="T1871" t="s">
        <v>21871</v>
      </c>
      <c r="V1871" t="s">
        <v>20800</v>
      </c>
      <c r="AH1871" t="s">
        <v>65</v>
      </c>
      <c r="AI1871" t="s">
        <v>10913</v>
      </c>
      <c r="AL1871" t="s">
        <v>1237</v>
      </c>
      <c r="AY1871" t="s">
        <v>9174</v>
      </c>
      <c r="AZ1871" t="s">
        <v>2538</v>
      </c>
      <c r="BA1871" t="s">
        <v>9177</v>
      </c>
      <c r="BB1871" t="s">
        <v>21872</v>
      </c>
      <c r="BD1871" t="s">
        <v>72</v>
      </c>
      <c r="BG1871" t="s">
        <v>21873</v>
      </c>
    </row>
    <row r="1872" spans="1:59" x14ac:dyDescent="0.2">
      <c r="A1872" s="1">
        <v>42618.940266203703</v>
      </c>
      <c r="B1872" t="s">
        <v>1862</v>
      </c>
      <c r="C1872" t="s">
        <v>21874</v>
      </c>
      <c r="D1872" t="str">
        <f>VLOOKUP(deactivate_assem[[#This Row],[Full Name]],assembly_staff_import[],1,0)</f>
        <v>Kim M Digeorge</v>
      </c>
      <c r="L1872" t="s">
        <v>20622</v>
      </c>
      <c r="M1872" t="s">
        <v>20623</v>
      </c>
      <c r="N1872" t="s">
        <v>63</v>
      </c>
      <c r="T1872" t="s">
        <v>21875</v>
      </c>
      <c r="V1872" t="s">
        <v>20625</v>
      </c>
      <c r="AH1872" t="s">
        <v>65</v>
      </c>
      <c r="AI1872" t="s">
        <v>10913</v>
      </c>
      <c r="AL1872" t="s">
        <v>67</v>
      </c>
      <c r="AY1872" t="s">
        <v>21876</v>
      </c>
      <c r="AZ1872" t="s">
        <v>21877</v>
      </c>
      <c r="BA1872" t="s">
        <v>21878</v>
      </c>
      <c r="BB1872" t="s">
        <v>21879</v>
      </c>
      <c r="BD1872" t="s">
        <v>72</v>
      </c>
      <c r="BG1872" t="s">
        <v>21880</v>
      </c>
    </row>
    <row r="1873" spans="1:59" x14ac:dyDescent="0.2">
      <c r="A1873" s="1">
        <v>42618.940266203703</v>
      </c>
      <c r="B1873" t="s">
        <v>1862</v>
      </c>
      <c r="C1873" t="s">
        <v>21881</v>
      </c>
      <c r="D1873" t="e">
        <f>VLOOKUP(deactivate_assem[[#This Row],[Full Name]],assembly_staff_import[],1,0)</f>
        <v>#N/A</v>
      </c>
      <c r="M1873" t="s">
        <v>10958</v>
      </c>
      <c r="V1873" t="s">
        <v>3154</v>
      </c>
      <c r="AH1873" t="s">
        <v>65</v>
      </c>
      <c r="AI1873" t="s">
        <v>10913</v>
      </c>
      <c r="AL1873" t="s">
        <v>1237</v>
      </c>
      <c r="AY1873" t="s">
        <v>21882</v>
      </c>
      <c r="AZ1873" t="s">
        <v>21883</v>
      </c>
      <c r="BA1873" t="s">
        <v>21884</v>
      </c>
      <c r="BB1873" t="s">
        <v>116</v>
      </c>
      <c r="BD1873" t="s">
        <v>72</v>
      </c>
      <c r="BG1873" t="s">
        <v>21885</v>
      </c>
    </row>
    <row r="1874" spans="1:59" x14ac:dyDescent="0.2">
      <c r="A1874" s="1">
        <v>42618.940254629633</v>
      </c>
      <c r="B1874" t="s">
        <v>1862</v>
      </c>
      <c r="C1874" t="s">
        <v>21886</v>
      </c>
      <c r="D1874" t="str">
        <f>VLOOKUP(deactivate_assem[[#This Row],[Full Name]],assembly_staff_import[],1,0)</f>
        <v>Thaddeus C Rutherford</v>
      </c>
      <c r="L1874" t="s">
        <v>19994</v>
      </c>
      <c r="M1874" t="s">
        <v>19995</v>
      </c>
      <c r="N1874" t="s">
        <v>168</v>
      </c>
      <c r="T1874" t="s">
        <v>21887</v>
      </c>
      <c r="V1874" t="s">
        <v>20004</v>
      </c>
      <c r="AH1874" t="s">
        <v>65</v>
      </c>
      <c r="AI1874" t="s">
        <v>10913</v>
      </c>
      <c r="AL1874" t="s">
        <v>67</v>
      </c>
      <c r="AM1874" t="s">
        <v>68</v>
      </c>
      <c r="AY1874" t="s">
        <v>21888</v>
      </c>
      <c r="AZ1874" t="s">
        <v>21889</v>
      </c>
      <c r="BA1874" t="s">
        <v>21890</v>
      </c>
      <c r="BB1874" t="s">
        <v>236</v>
      </c>
      <c r="BD1874" t="s">
        <v>72</v>
      </c>
      <c r="BG1874" t="s">
        <v>21891</v>
      </c>
    </row>
    <row r="1875" spans="1:59" x14ac:dyDescent="0.2">
      <c r="A1875" s="1">
        <v>42618.940254629633</v>
      </c>
      <c r="B1875" t="s">
        <v>1862</v>
      </c>
      <c r="C1875" t="s">
        <v>21892</v>
      </c>
      <c r="D1875" t="str">
        <f>VLOOKUP(deactivate_assem[[#This Row],[Full Name]],assembly_staff_import[],1,0)</f>
        <v>Sarah M Sanchala</v>
      </c>
      <c r="L1875" t="s">
        <v>19415</v>
      </c>
      <c r="M1875" t="s">
        <v>19416</v>
      </c>
      <c r="N1875" t="s">
        <v>63</v>
      </c>
      <c r="T1875" t="s">
        <v>21893</v>
      </c>
      <c r="V1875" t="s">
        <v>20696</v>
      </c>
      <c r="AH1875" t="s">
        <v>65</v>
      </c>
      <c r="AI1875" t="s">
        <v>10913</v>
      </c>
      <c r="AL1875" t="s">
        <v>67</v>
      </c>
      <c r="AM1875" t="s">
        <v>68</v>
      </c>
      <c r="AY1875" t="s">
        <v>21894</v>
      </c>
      <c r="AZ1875" t="s">
        <v>21895</v>
      </c>
      <c r="BA1875" t="s">
        <v>21896</v>
      </c>
      <c r="BB1875" t="s">
        <v>236</v>
      </c>
      <c r="BD1875" t="s">
        <v>72</v>
      </c>
      <c r="BG1875" t="s">
        <v>21897</v>
      </c>
    </row>
    <row r="1876" spans="1:59" x14ac:dyDescent="0.2">
      <c r="A1876" s="1">
        <v>42618.940254629633</v>
      </c>
      <c r="B1876" t="s">
        <v>1862</v>
      </c>
      <c r="C1876" t="s">
        <v>21898</v>
      </c>
      <c r="D1876" t="str">
        <f>VLOOKUP(deactivate_assem[[#This Row],[Full Name]],assembly_staff_import[],1,0)</f>
        <v>George A Iv Stackman Iv</v>
      </c>
      <c r="M1876" t="s">
        <v>11761</v>
      </c>
      <c r="T1876" t="s">
        <v>21899</v>
      </c>
      <c r="V1876" t="s">
        <v>21900</v>
      </c>
      <c r="AH1876" t="s">
        <v>65</v>
      </c>
      <c r="AI1876" t="s">
        <v>10913</v>
      </c>
      <c r="AL1876" t="s">
        <v>1237</v>
      </c>
      <c r="AY1876" t="s">
        <v>21901</v>
      </c>
      <c r="AZ1876" t="s">
        <v>21902</v>
      </c>
      <c r="BA1876" t="s">
        <v>21903</v>
      </c>
      <c r="BB1876" t="s">
        <v>14009</v>
      </c>
      <c r="BD1876" t="s">
        <v>72</v>
      </c>
      <c r="BG1876" t="s">
        <v>21904</v>
      </c>
    </row>
    <row r="1877" spans="1:59" x14ac:dyDescent="0.2">
      <c r="A1877" s="1">
        <v>42618.940254629633</v>
      </c>
      <c r="B1877" t="s">
        <v>1862</v>
      </c>
      <c r="C1877" t="s">
        <v>21905</v>
      </c>
      <c r="D1877" t="e">
        <f>VLOOKUP(deactivate_assem[[#This Row],[Full Name]],assembly_staff_import[],1,0)</f>
        <v>#N/A</v>
      </c>
      <c r="M1877" t="s">
        <v>10958</v>
      </c>
      <c r="V1877" t="s">
        <v>3154</v>
      </c>
      <c r="AH1877" t="s">
        <v>65</v>
      </c>
      <c r="AI1877" t="s">
        <v>10913</v>
      </c>
      <c r="AL1877" t="s">
        <v>1237</v>
      </c>
      <c r="AY1877" t="s">
        <v>21906</v>
      </c>
      <c r="AZ1877" t="s">
        <v>2678</v>
      </c>
      <c r="BA1877" t="s">
        <v>21907</v>
      </c>
      <c r="BB1877" t="s">
        <v>116</v>
      </c>
      <c r="BD1877" t="s">
        <v>72</v>
      </c>
      <c r="BG1877" t="s">
        <v>21908</v>
      </c>
    </row>
    <row r="1878" spans="1:59" x14ac:dyDescent="0.2">
      <c r="A1878" s="1">
        <v>42618.940254629633</v>
      </c>
      <c r="B1878" t="s">
        <v>1862</v>
      </c>
      <c r="C1878" t="s">
        <v>21909</v>
      </c>
      <c r="D1878" t="str">
        <f>VLOOKUP(deactivate_assem[[#This Row],[Full Name]],assembly_staff_import[],1,0)</f>
        <v>Dawn M Rizzo</v>
      </c>
      <c r="M1878" t="s">
        <v>11761</v>
      </c>
      <c r="T1878" t="s">
        <v>21910</v>
      </c>
      <c r="V1878" t="s">
        <v>20800</v>
      </c>
      <c r="AH1878" t="s">
        <v>65</v>
      </c>
      <c r="AI1878" t="s">
        <v>10913</v>
      </c>
      <c r="AL1878" t="s">
        <v>1237</v>
      </c>
      <c r="AY1878" t="s">
        <v>21911</v>
      </c>
      <c r="AZ1878" t="s">
        <v>6535</v>
      </c>
      <c r="BA1878" t="s">
        <v>17991</v>
      </c>
      <c r="BB1878" t="s">
        <v>2271</v>
      </c>
      <c r="BD1878" t="s">
        <v>72</v>
      </c>
      <c r="BG1878" t="s">
        <v>21912</v>
      </c>
    </row>
    <row r="1879" spans="1:59" x14ac:dyDescent="0.2">
      <c r="A1879" s="1">
        <v>42618.940254629633</v>
      </c>
      <c r="B1879" t="s">
        <v>1862</v>
      </c>
      <c r="C1879" t="s">
        <v>21913</v>
      </c>
      <c r="D1879" t="str">
        <f>VLOOKUP(deactivate_assem[[#This Row],[Full Name]],assembly_staff_import[],1,0)</f>
        <v>Louise E Mahon</v>
      </c>
      <c r="L1879" t="s">
        <v>19415</v>
      </c>
      <c r="M1879" t="s">
        <v>19416</v>
      </c>
      <c r="N1879" t="s">
        <v>168</v>
      </c>
      <c r="T1879" t="s">
        <v>21914</v>
      </c>
      <c r="V1879" t="s">
        <v>20665</v>
      </c>
      <c r="AH1879" t="s">
        <v>65</v>
      </c>
      <c r="AI1879" t="s">
        <v>10913</v>
      </c>
      <c r="AL1879" t="s">
        <v>67</v>
      </c>
      <c r="AY1879" t="s">
        <v>21915</v>
      </c>
      <c r="AZ1879" t="s">
        <v>21916</v>
      </c>
      <c r="BA1879" t="s">
        <v>21917</v>
      </c>
      <c r="BB1879" t="s">
        <v>10955</v>
      </c>
      <c r="BD1879" t="s">
        <v>72</v>
      </c>
      <c r="BG1879" t="s">
        <v>21918</v>
      </c>
    </row>
    <row r="1880" spans="1:59" x14ac:dyDescent="0.2">
      <c r="A1880" s="1">
        <v>42618.940243055556</v>
      </c>
      <c r="B1880" t="s">
        <v>1862</v>
      </c>
      <c r="C1880" t="s">
        <v>21919</v>
      </c>
      <c r="D1880" t="e">
        <f>VLOOKUP(deactivate_assem[[#This Row],[Full Name]],assembly_staff_import[],1,0)</f>
        <v>#N/A</v>
      </c>
      <c r="M1880" t="s">
        <v>10958</v>
      </c>
      <c r="V1880" t="s">
        <v>3154</v>
      </c>
      <c r="AH1880" t="s">
        <v>65</v>
      </c>
      <c r="AI1880" t="s">
        <v>10913</v>
      </c>
      <c r="AL1880" t="s">
        <v>1237</v>
      </c>
      <c r="AY1880" t="s">
        <v>21920</v>
      </c>
      <c r="AZ1880" t="s">
        <v>21921</v>
      </c>
      <c r="BA1880" t="s">
        <v>21922</v>
      </c>
      <c r="BB1880" t="s">
        <v>116</v>
      </c>
      <c r="BD1880" t="s">
        <v>72</v>
      </c>
      <c r="BG1880" t="s">
        <v>21923</v>
      </c>
    </row>
    <row r="1881" spans="1:59" x14ac:dyDescent="0.2">
      <c r="A1881" s="1">
        <v>42618.940243055556</v>
      </c>
      <c r="B1881" t="s">
        <v>1862</v>
      </c>
      <c r="C1881" t="s">
        <v>21924</v>
      </c>
      <c r="D1881" t="str">
        <f>VLOOKUP(deactivate_assem[[#This Row],[Full Name]],assembly_staff_import[],1,0)</f>
        <v>Richard M Bryant</v>
      </c>
      <c r="M1881" t="s">
        <v>12867</v>
      </c>
      <c r="T1881" t="s">
        <v>21925</v>
      </c>
      <c r="V1881" t="s">
        <v>21240</v>
      </c>
      <c r="AH1881" t="s">
        <v>65</v>
      </c>
      <c r="AI1881" t="s">
        <v>10913</v>
      </c>
      <c r="AL1881" t="s">
        <v>1237</v>
      </c>
      <c r="AY1881" t="s">
        <v>21926</v>
      </c>
      <c r="AZ1881" t="s">
        <v>1124</v>
      </c>
      <c r="BA1881" t="s">
        <v>21927</v>
      </c>
      <c r="BB1881" t="s">
        <v>16682</v>
      </c>
      <c r="BD1881" t="s">
        <v>72</v>
      </c>
      <c r="BG1881" t="s">
        <v>21928</v>
      </c>
    </row>
    <row r="1882" spans="1:59" x14ac:dyDescent="0.2">
      <c r="A1882" s="1">
        <v>42618.940243055556</v>
      </c>
      <c r="B1882" t="s">
        <v>1862</v>
      </c>
      <c r="C1882" t="s">
        <v>21929</v>
      </c>
      <c r="D1882" t="str">
        <f>VLOOKUP(deactivate_assem[[#This Row],[Full Name]],assembly_staff_import[],1,0)</f>
        <v>Kelly L Kline</v>
      </c>
      <c r="M1882" t="s">
        <v>11761</v>
      </c>
      <c r="T1882" t="s">
        <v>21930</v>
      </c>
      <c r="V1882" t="s">
        <v>20800</v>
      </c>
      <c r="AH1882" t="s">
        <v>65</v>
      </c>
      <c r="AI1882" t="s">
        <v>10913</v>
      </c>
      <c r="AL1882" t="s">
        <v>1237</v>
      </c>
      <c r="AY1882" t="s">
        <v>21931</v>
      </c>
      <c r="AZ1882" t="s">
        <v>21418</v>
      </c>
      <c r="BA1882" t="s">
        <v>21932</v>
      </c>
      <c r="BB1882" t="s">
        <v>11400</v>
      </c>
      <c r="BD1882" t="s">
        <v>72</v>
      </c>
      <c r="BG1882" t="s">
        <v>21933</v>
      </c>
    </row>
    <row r="1883" spans="1:59" x14ac:dyDescent="0.2">
      <c r="A1883" s="1">
        <v>42618.940243055556</v>
      </c>
      <c r="B1883" t="s">
        <v>1862</v>
      </c>
      <c r="C1883" t="s">
        <v>21934</v>
      </c>
      <c r="D1883" t="str">
        <f>VLOOKUP(deactivate_assem[[#This Row],[Full Name]],assembly_staff_import[],1,0)</f>
        <v>Mildred R Erdheim</v>
      </c>
      <c r="M1883" t="s">
        <v>12298</v>
      </c>
      <c r="T1883" t="s">
        <v>21935</v>
      </c>
      <c r="V1883" t="s">
        <v>21743</v>
      </c>
      <c r="AH1883" t="s">
        <v>65</v>
      </c>
      <c r="AI1883" t="s">
        <v>10913</v>
      </c>
      <c r="AL1883" t="s">
        <v>1237</v>
      </c>
      <c r="AY1883" t="s">
        <v>21936</v>
      </c>
      <c r="AZ1883" t="s">
        <v>21937</v>
      </c>
      <c r="BA1883" t="s">
        <v>21938</v>
      </c>
      <c r="BB1883" t="s">
        <v>2271</v>
      </c>
      <c r="BD1883" t="s">
        <v>72</v>
      </c>
      <c r="BG1883" t="s">
        <v>21939</v>
      </c>
    </row>
    <row r="1884" spans="1:59" x14ac:dyDescent="0.2">
      <c r="A1884" s="1">
        <v>42618.94023148148</v>
      </c>
      <c r="B1884" t="s">
        <v>1862</v>
      </c>
      <c r="C1884" t="s">
        <v>21940</v>
      </c>
      <c r="D1884" t="str">
        <f>VLOOKUP(deactivate_assem[[#This Row],[Full Name]],assembly_staff_import[],1,0)</f>
        <v>Benjamin A Barber</v>
      </c>
      <c r="M1884" t="s">
        <v>12867</v>
      </c>
      <c r="T1884" t="s">
        <v>21941</v>
      </c>
      <c r="V1884" t="s">
        <v>21240</v>
      </c>
      <c r="AH1884" t="s">
        <v>65</v>
      </c>
      <c r="AI1884" t="s">
        <v>10913</v>
      </c>
      <c r="AL1884" t="s">
        <v>1237</v>
      </c>
      <c r="AY1884" t="s">
        <v>21942</v>
      </c>
      <c r="AZ1884" t="s">
        <v>2316</v>
      </c>
      <c r="BA1884" t="s">
        <v>3820</v>
      </c>
      <c r="BB1884" t="s">
        <v>21243</v>
      </c>
      <c r="BD1884" t="s">
        <v>72</v>
      </c>
      <c r="BG1884" t="s">
        <v>21943</v>
      </c>
    </row>
    <row r="1885" spans="1:59" x14ac:dyDescent="0.2">
      <c r="A1885" s="1">
        <v>42618.94023148148</v>
      </c>
      <c r="B1885" t="s">
        <v>1862</v>
      </c>
      <c r="C1885" t="s">
        <v>21944</v>
      </c>
      <c r="D1885" t="str">
        <f>VLOOKUP(deactivate_assem[[#This Row],[Full Name]],assembly_staff_import[],1,0)</f>
        <v>Jessica J Easton</v>
      </c>
      <c r="M1885" t="s">
        <v>12298</v>
      </c>
      <c r="T1885" t="s">
        <v>21945</v>
      </c>
      <c r="V1885" t="s">
        <v>21743</v>
      </c>
      <c r="AH1885" t="s">
        <v>65</v>
      </c>
      <c r="AI1885" t="s">
        <v>10913</v>
      </c>
      <c r="AL1885" t="s">
        <v>1237</v>
      </c>
      <c r="AY1885" t="s">
        <v>21946</v>
      </c>
      <c r="AZ1885" t="s">
        <v>19744</v>
      </c>
      <c r="BA1885" t="s">
        <v>21947</v>
      </c>
      <c r="BB1885" t="s">
        <v>21948</v>
      </c>
      <c r="BD1885" t="s">
        <v>72</v>
      </c>
      <c r="BG1885" t="s">
        <v>21949</v>
      </c>
    </row>
    <row r="1886" spans="1:59" x14ac:dyDescent="0.2">
      <c r="A1886" s="1">
        <v>42618.94023148148</v>
      </c>
      <c r="B1886" t="s">
        <v>1862</v>
      </c>
      <c r="C1886" t="s">
        <v>21950</v>
      </c>
      <c r="D1886" t="str">
        <f>VLOOKUP(deactivate_assem[[#This Row],[Full Name]],assembly_staff_import[],1,0)</f>
        <v>Tyrone Banks</v>
      </c>
      <c r="M1886" t="s">
        <v>12298</v>
      </c>
      <c r="T1886" t="s">
        <v>21951</v>
      </c>
      <c r="V1886" t="s">
        <v>21743</v>
      </c>
      <c r="AH1886" t="s">
        <v>65</v>
      </c>
      <c r="AI1886" t="s">
        <v>10913</v>
      </c>
      <c r="AL1886" t="s">
        <v>1237</v>
      </c>
      <c r="AY1886" t="s">
        <v>21952</v>
      </c>
      <c r="AZ1886" t="s">
        <v>21637</v>
      </c>
      <c r="BA1886" t="s">
        <v>3434</v>
      </c>
      <c r="BB1886" t="s">
        <v>11710</v>
      </c>
      <c r="BD1886" t="s">
        <v>72</v>
      </c>
      <c r="BG1886" t="s">
        <v>21953</v>
      </c>
    </row>
    <row r="1887" spans="1:59" x14ac:dyDescent="0.2">
      <c r="A1887" s="1">
        <v>42618.94023148148</v>
      </c>
      <c r="B1887" t="s">
        <v>1862</v>
      </c>
      <c r="C1887" t="s">
        <v>21954</v>
      </c>
      <c r="D1887" t="e">
        <f>VLOOKUP(deactivate_assem[[#This Row],[Full Name]],assembly_staff_import[],1,0)</f>
        <v>#N/A</v>
      </c>
      <c r="M1887" t="s">
        <v>11761</v>
      </c>
      <c r="V1887" t="s">
        <v>20800</v>
      </c>
      <c r="AH1887" t="s">
        <v>65</v>
      </c>
      <c r="AI1887" t="s">
        <v>10913</v>
      </c>
      <c r="AL1887" t="s">
        <v>1237</v>
      </c>
      <c r="AY1887" t="s">
        <v>21955</v>
      </c>
      <c r="AZ1887" t="s">
        <v>11764</v>
      </c>
      <c r="BA1887" t="s">
        <v>21956</v>
      </c>
      <c r="BB1887" t="s">
        <v>3598</v>
      </c>
      <c r="BD1887" t="s">
        <v>72</v>
      </c>
      <c r="BG1887" t="s">
        <v>21957</v>
      </c>
    </row>
    <row r="1888" spans="1:59" x14ac:dyDescent="0.2">
      <c r="A1888" s="1">
        <v>42618.94023148148</v>
      </c>
      <c r="B1888" t="s">
        <v>1862</v>
      </c>
      <c r="C1888" t="s">
        <v>21958</v>
      </c>
      <c r="D1888" t="str">
        <f>VLOOKUP(deactivate_assem[[#This Row],[Full Name]],assembly_staff_import[],1,0)</f>
        <v>Timothy M Dingman</v>
      </c>
      <c r="M1888" t="s">
        <v>12298</v>
      </c>
      <c r="T1888" t="s">
        <v>21959</v>
      </c>
      <c r="V1888" t="s">
        <v>21743</v>
      </c>
      <c r="AH1888" t="s">
        <v>65</v>
      </c>
      <c r="AI1888" t="s">
        <v>10913</v>
      </c>
      <c r="AL1888" t="s">
        <v>1237</v>
      </c>
      <c r="AY1888" t="s">
        <v>21960</v>
      </c>
      <c r="AZ1888" t="s">
        <v>21961</v>
      </c>
      <c r="BA1888" t="s">
        <v>21962</v>
      </c>
      <c r="BB1888" t="s">
        <v>21963</v>
      </c>
      <c r="BD1888" t="s">
        <v>72</v>
      </c>
      <c r="BG1888" t="s">
        <v>21964</v>
      </c>
    </row>
    <row r="1889" spans="1:59" x14ac:dyDescent="0.2">
      <c r="A1889" s="1">
        <v>42618.94021990741</v>
      </c>
      <c r="B1889" t="s">
        <v>1862</v>
      </c>
      <c r="C1889" t="s">
        <v>21965</v>
      </c>
      <c r="D1889" t="str">
        <f>VLOOKUP(deactivate_assem[[#This Row],[Full Name]],assembly_staff_import[],1,0)</f>
        <v>Quadim D Terrell</v>
      </c>
      <c r="M1889" t="s">
        <v>12026</v>
      </c>
      <c r="T1889" t="s">
        <v>21966</v>
      </c>
      <c r="V1889" t="s">
        <v>21967</v>
      </c>
      <c r="AH1889" t="s">
        <v>65</v>
      </c>
      <c r="AI1889" t="s">
        <v>10913</v>
      </c>
      <c r="AL1889" t="s">
        <v>1237</v>
      </c>
      <c r="AY1889" t="s">
        <v>21968</v>
      </c>
      <c r="AZ1889" t="s">
        <v>21969</v>
      </c>
      <c r="BA1889" t="s">
        <v>21970</v>
      </c>
      <c r="BB1889" t="s">
        <v>12030</v>
      </c>
      <c r="BD1889" t="s">
        <v>72</v>
      </c>
      <c r="BG1889" t="s">
        <v>21971</v>
      </c>
    </row>
    <row r="1890" spans="1:59" x14ac:dyDescent="0.2">
      <c r="A1890" s="1">
        <v>42618.94021990741</v>
      </c>
      <c r="B1890" t="s">
        <v>1862</v>
      </c>
      <c r="C1890" t="s">
        <v>21972</v>
      </c>
      <c r="D1890" t="str">
        <f>VLOOKUP(deactivate_assem[[#This Row],[Full Name]],assembly_staff_import[],1,0)</f>
        <v>Marianne D Crary</v>
      </c>
      <c r="M1890" t="s">
        <v>11761</v>
      </c>
      <c r="T1890" t="s">
        <v>21973</v>
      </c>
      <c r="V1890" t="s">
        <v>20800</v>
      </c>
      <c r="AH1890" t="s">
        <v>65</v>
      </c>
      <c r="AI1890" t="s">
        <v>10913</v>
      </c>
      <c r="AL1890" t="s">
        <v>1237</v>
      </c>
      <c r="AY1890" t="s">
        <v>21974</v>
      </c>
      <c r="AZ1890" t="s">
        <v>21975</v>
      </c>
      <c r="BA1890" t="s">
        <v>21976</v>
      </c>
      <c r="BB1890" t="s">
        <v>15454</v>
      </c>
      <c r="BD1890" t="s">
        <v>72</v>
      </c>
      <c r="BG1890" t="s">
        <v>21977</v>
      </c>
    </row>
    <row r="1891" spans="1:59" x14ac:dyDescent="0.2">
      <c r="A1891" s="1">
        <v>42618.94021990741</v>
      </c>
      <c r="B1891" t="s">
        <v>1862</v>
      </c>
      <c r="C1891" t="s">
        <v>21978</v>
      </c>
      <c r="D1891" t="str">
        <f>VLOOKUP(deactivate_assem[[#This Row],[Full Name]],assembly_staff_import[],1,0)</f>
        <v>James J Devine</v>
      </c>
      <c r="M1891" t="s">
        <v>12298</v>
      </c>
      <c r="T1891" t="s">
        <v>21979</v>
      </c>
      <c r="V1891" t="s">
        <v>21743</v>
      </c>
      <c r="AH1891" t="s">
        <v>65</v>
      </c>
      <c r="AI1891" t="s">
        <v>10913</v>
      </c>
      <c r="AL1891" t="s">
        <v>1237</v>
      </c>
      <c r="AY1891" t="s">
        <v>21980</v>
      </c>
      <c r="AZ1891" t="s">
        <v>5768</v>
      </c>
      <c r="BA1891" t="s">
        <v>19576</v>
      </c>
      <c r="BB1891" t="s">
        <v>16520</v>
      </c>
      <c r="BD1891" t="s">
        <v>72</v>
      </c>
      <c r="BG1891" t="s">
        <v>21981</v>
      </c>
    </row>
    <row r="1892" spans="1:59" x14ac:dyDescent="0.2">
      <c r="A1892" s="1">
        <v>42618.940208333333</v>
      </c>
      <c r="B1892" t="s">
        <v>1862</v>
      </c>
      <c r="C1892" t="s">
        <v>21982</v>
      </c>
      <c r="D1892" t="e">
        <f>VLOOKUP(deactivate_assem[[#This Row],[Full Name]],assembly_staff_import[],1,0)</f>
        <v>#N/A</v>
      </c>
      <c r="M1892" t="s">
        <v>12026</v>
      </c>
      <c r="V1892" t="s">
        <v>21983</v>
      </c>
      <c r="AH1892" t="s">
        <v>65</v>
      </c>
      <c r="AI1892" t="s">
        <v>10913</v>
      </c>
      <c r="AL1892" t="s">
        <v>1237</v>
      </c>
      <c r="AY1892" t="s">
        <v>21984</v>
      </c>
      <c r="AZ1892" t="s">
        <v>1688</v>
      </c>
      <c r="BA1892" t="s">
        <v>18040</v>
      </c>
      <c r="BB1892" t="s">
        <v>12030</v>
      </c>
      <c r="BD1892" t="s">
        <v>72</v>
      </c>
      <c r="BG1892" t="s">
        <v>21985</v>
      </c>
    </row>
    <row r="1893" spans="1:59" x14ac:dyDescent="0.2">
      <c r="A1893" s="1">
        <v>42618.940208333333</v>
      </c>
      <c r="B1893" t="s">
        <v>1862</v>
      </c>
      <c r="C1893" t="s">
        <v>21986</v>
      </c>
      <c r="D1893" t="e">
        <f>VLOOKUP(deactivate_assem[[#This Row],[Full Name]],assembly_staff_import[],1,0)</f>
        <v>#N/A</v>
      </c>
      <c r="M1893" t="s">
        <v>11450</v>
      </c>
      <c r="V1893" t="s">
        <v>6176</v>
      </c>
      <c r="AH1893" t="s">
        <v>65</v>
      </c>
      <c r="AI1893" t="s">
        <v>10913</v>
      </c>
      <c r="AL1893" t="s">
        <v>1237</v>
      </c>
      <c r="AY1893" t="s">
        <v>21987</v>
      </c>
      <c r="AZ1893" t="s">
        <v>21304</v>
      </c>
      <c r="BA1893" t="s">
        <v>21988</v>
      </c>
      <c r="BB1893" t="s">
        <v>11455</v>
      </c>
      <c r="BD1893" t="s">
        <v>72</v>
      </c>
      <c r="BG1893" t="s">
        <v>21989</v>
      </c>
    </row>
    <row r="1894" spans="1:59" x14ac:dyDescent="0.2">
      <c r="A1894" s="1">
        <v>42618.940208333333</v>
      </c>
      <c r="B1894" t="s">
        <v>1862</v>
      </c>
      <c r="C1894" t="s">
        <v>21990</v>
      </c>
      <c r="D1894" t="e">
        <f>VLOOKUP(deactivate_assem[[#This Row],[Full Name]],assembly_staff_import[],1,0)</f>
        <v>#N/A</v>
      </c>
      <c r="M1894" t="s">
        <v>10958</v>
      </c>
      <c r="V1894" t="s">
        <v>3154</v>
      </c>
      <c r="AH1894" t="s">
        <v>65</v>
      </c>
      <c r="AI1894" t="s">
        <v>10913</v>
      </c>
      <c r="AL1894" t="s">
        <v>1237</v>
      </c>
      <c r="AY1894" t="s">
        <v>21991</v>
      </c>
      <c r="AZ1894" t="s">
        <v>21992</v>
      </c>
      <c r="BA1894" t="s">
        <v>21993</v>
      </c>
      <c r="BB1894" t="s">
        <v>116</v>
      </c>
      <c r="BD1894" t="s">
        <v>72</v>
      </c>
      <c r="BG1894" t="s">
        <v>21994</v>
      </c>
    </row>
    <row r="1895" spans="1:59" x14ac:dyDescent="0.2">
      <c r="A1895" s="1">
        <v>42618.940208333333</v>
      </c>
      <c r="B1895" t="s">
        <v>1862</v>
      </c>
      <c r="C1895" t="s">
        <v>21995</v>
      </c>
      <c r="D1895" t="str">
        <f>VLOOKUP(deactivate_assem[[#This Row],[Full Name]],assembly_staff_import[],1,0)</f>
        <v>Andrell Perry</v>
      </c>
      <c r="M1895" t="s">
        <v>12026</v>
      </c>
      <c r="T1895" t="s">
        <v>21996</v>
      </c>
      <c r="V1895" t="s">
        <v>21983</v>
      </c>
      <c r="AH1895" t="s">
        <v>65</v>
      </c>
      <c r="AI1895" t="s">
        <v>10913</v>
      </c>
      <c r="AL1895" t="s">
        <v>1237</v>
      </c>
      <c r="AY1895" t="s">
        <v>21997</v>
      </c>
      <c r="AZ1895" t="s">
        <v>21998</v>
      </c>
      <c r="BA1895" t="s">
        <v>140</v>
      </c>
      <c r="BB1895" t="s">
        <v>21999</v>
      </c>
      <c r="BD1895" t="s">
        <v>72</v>
      </c>
      <c r="BG1895" t="s">
        <v>22000</v>
      </c>
    </row>
    <row r="1896" spans="1:59" x14ac:dyDescent="0.2">
      <c r="A1896" s="1">
        <v>42618.940208333333</v>
      </c>
      <c r="B1896" t="s">
        <v>1862</v>
      </c>
      <c r="C1896" t="s">
        <v>22001</v>
      </c>
      <c r="D1896" t="str">
        <f>VLOOKUP(deactivate_assem[[#This Row],[Full Name]],assembly_staff_import[],1,0)</f>
        <v>James E Cancer</v>
      </c>
      <c r="M1896" t="s">
        <v>12298</v>
      </c>
      <c r="T1896" t="s">
        <v>22002</v>
      </c>
      <c r="V1896" t="s">
        <v>21743</v>
      </c>
      <c r="AH1896" t="s">
        <v>65</v>
      </c>
      <c r="AI1896" t="s">
        <v>10913</v>
      </c>
      <c r="AL1896" t="s">
        <v>1237</v>
      </c>
      <c r="AY1896" t="s">
        <v>22003</v>
      </c>
      <c r="AZ1896" t="s">
        <v>2385</v>
      </c>
      <c r="BA1896" t="s">
        <v>22004</v>
      </c>
      <c r="BB1896" t="s">
        <v>16682</v>
      </c>
      <c r="BD1896" t="s">
        <v>72</v>
      </c>
      <c r="BG1896" t="s">
        <v>22005</v>
      </c>
    </row>
    <row r="1897" spans="1:59" x14ac:dyDescent="0.2">
      <c r="A1897" s="1">
        <v>42618.940208333333</v>
      </c>
      <c r="B1897" t="s">
        <v>1862</v>
      </c>
      <c r="C1897" t="s">
        <v>22006</v>
      </c>
      <c r="D1897" t="str">
        <f>VLOOKUP(deactivate_assem[[#This Row],[Full Name]],assembly_staff_import[],1,0)</f>
        <v>Colleen R Pierson</v>
      </c>
      <c r="L1897" t="s">
        <v>11917</v>
      </c>
      <c r="M1897" t="s">
        <v>11918</v>
      </c>
      <c r="N1897" t="s">
        <v>168</v>
      </c>
      <c r="T1897" t="s">
        <v>22007</v>
      </c>
      <c r="V1897" t="s">
        <v>6176</v>
      </c>
      <c r="AH1897" t="s">
        <v>65</v>
      </c>
      <c r="AI1897" t="s">
        <v>10913</v>
      </c>
      <c r="AL1897" t="s">
        <v>67</v>
      </c>
      <c r="AY1897" t="s">
        <v>22008</v>
      </c>
      <c r="AZ1897" t="s">
        <v>22009</v>
      </c>
      <c r="BA1897" t="s">
        <v>22010</v>
      </c>
      <c r="BB1897" t="s">
        <v>11681</v>
      </c>
      <c r="BD1897" t="s">
        <v>72</v>
      </c>
      <c r="BG1897" t="s">
        <v>22011</v>
      </c>
    </row>
    <row r="1898" spans="1:59" x14ac:dyDescent="0.2">
      <c r="A1898" s="1">
        <v>42618.940196759257</v>
      </c>
      <c r="B1898" t="s">
        <v>1862</v>
      </c>
      <c r="C1898" t="s">
        <v>22012</v>
      </c>
      <c r="D1898" t="str">
        <f>VLOOKUP(deactivate_assem[[#This Row],[Full Name]],assembly_staff_import[],1,0)</f>
        <v>Victoria C Kelly</v>
      </c>
      <c r="L1898" t="s">
        <v>16285</v>
      </c>
      <c r="M1898" t="s">
        <v>16286</v>
      </c>
      <c r="N1898" t="s">
        <v>63</v>
      </c>
      <c r="T1898" t="s">
        <v>22013</v>
      </c>
      <c r="V1898" t="s">
        <v>16288</v>
      </c>
      <c r="AH1898" t="s">
        <v>65</v>
      </c>
      <c r="AI1898" t="s">
        <v>10913</v>
      </c>
      <c r="AL1898" t="s">
        <v>67</v>
      </c>
      <c r="AY1898" t="s">
        <v>22014</v>
      </c>
      <c r="AZ1898" t="s">
        <v>14437</v>
      </c>
      <c r="BA1898" t="s">
        <v>564</v>
      </c>
      <c r="BB1898" t="s">
        <v>10989</v>
      </c>
      <c r="BD1898" t="s">
        <v>72</v>
      </c>
      <c r="BG1898" t="s">
        <v>22015</v>
      </c>
    </row>
    <row r="1899" spans="1:59" x14ac:dyDescent="0.2">
      <c r="A1899" s="1">
        <v>42618.940196759257</v>
      </c>
      <c r="B1899" t="s">
        <v>1862</v>
      </c>
      <c r="C1899" t="s">
        <v>22016</v>
      </c>
      <c r="D1899" t="e">
        <f>VLOOKUP(deactivate_assem[[#This Row],[Full Name]],assembly_staff_import[],1,0)</f>
        <v>#N/A</v>
      </c>
      <c r="M1899" t="s">
        <v>12100</v>
      </c>
      <c r="AH1899" t="s">
        <v>65</v>
      </c>
      <c r="AI1899" t="s">
        <v>10913</v>
      </c>
      <c r="AL1899" t="s">
        <v>1237</v>
      </c>
      <c r="AY1899" t="s">
        <v>22017</v>
      </c>
      <c r="AZ1899" t="s">
        <v>22018</v>
      </c>
      <c r="BA1899" t="s">
        <v>22019</v>
      </c>
      <c r="BB1899" t="s">
        <v>11989</v>
      </c>
      <c r="BD1899" t="s">
        <v>72</v>
      </c>
      <c r="BG1899" t="s">
        <v>22020</v>
      </c>
    </row>
    <row r="1900" spans="1:59" x14ac:dyDescent="0.2">
      <c r="A1900" s="1">
        <v>42618.940196759257</v>
      </c>
      <c r="B1900" t="s">
        <v>1862</v>
      </c>
      <c r="C1900" t="s">
        <v>22021</v>
      </c>
      <c r="D1900" t="e">
        <f>VLOOKUP(deactivate_assem[[#This Row],[Full Name]],assembly_staff_import[],1,0)</f>
        <v>#N/A</v>
      </c>
      <c r="M1900" t="s">
        <v>10958</v>
      </c>
      <c r="V1900" t="s">
        <v>3154</v>
      </c>
      <c r="AH1900" t="s">
        <v>65</v>
      </c>
      <c r="AI1900" t="s">
        <v>10913</v>
      </c>
      <c r="AL1900" t="s">
        <v>1237</v>
      </c>
      <c r="AY1900" t="s">
        <v>22022</v>
      </c>
      <c r="AZ1900" t="s">
        <v>86</v>
      </c>
      <c r="BA1900" t="s">
        <v>22023</v>
      </c>
      <c r="BB1900" t="s">
        <v>116</v>
      </c>
      <c r="BD1900" t="s">
        <v>72</v>
      </c>
      <c r="BG1900" t="s">
        <v>22024</v>
      </c>
    </row>
    <row r="1901" spans="1:59" x14ac:dyDescent="0.2">
      <c r="A1901" s="1">
        <v>42618.940196759257</v>
      </c>
      <c r="B1901" t="s">
        <v>1862</v>
      </c>
      <c r="C1901" t="s">
        <v>22025</v>
      </c>
      <c r="D1901" t="str">
        <f>VLOOKUP(deactivate_assem[[#This Row],[Full Name]],assembly_staff_import[],1,0)</f>
        <v>Mark G Lundberg</v>
      </c>
      <c r="M1901" t="s">
        <v>11450</v>
      </c>
      <c r="T1901" t="s">
        <v>22026</v>
      </c>
      <c r="V1901" t="s">
        <v>6176</v>
      </c>
      <c r="AH1901" t="s">
        <v>65</v>
      </c>
      <c r="AI1901" t="s">
        <v>10913</v>
      </c>
      <c r="AL1901" t="s">
        <v>1237</v>
      </c>
      <c r="AY1901" t="s">
        <v>22027</v>
      </c>
      <c r="AZ1901" t="s">
        <v>22028</v>
      </c>
      <c r="BA1901" t="s">
        <v>22029</v>
      </c>
      <c r="BB1901" t="s">
        <v>22030</v>
      </c>
      <c r="BD1901" t="s">
        <v>72</v>
      </c>
      <c r="BG1901" t="s">
        <v>22031</v>
      </c>
    </row>
    <row r="1902" spans="1:59" x14ac:dyDescent="0.2">
      <c r="A1902" s="1">
        <v>42618.940196759257</v>
      </c>
      <c r="B1902" t="s">
        <v>1862</v>
      </c>
      <c r="C1902" t="s">
        <v>22032</v>
      </c>
      <c r="D1902" t="str">
        <f>VLOOKUP(deactivate_assem[[#This Row],[Full Name]],assembly_staff_import[],1,0)</f>
        <v>Christine A Eppelmann</v>
      </c>
      <c r="L1902" t="s">
        <v>16285</v>
      </c>
      <c r="M1902" t="s">
        <v>16286</v>
      </c>
      <c r="N1902" t="s">
        <v>168</v>
      </c>
      <c r="T1902" t="s">
        <v>22033</v>
      </c>
      <c r="V1902" t="s">
        <v>21658</v>
      </c>
      <c r="AH1902" t="s">
        <v>65</v>
      </c>
      <c r="AI1902" t="s">
        <v>10913</v>
      </c>
      <c r="AL1902" t="s">
        <v>67</v>
      </c>
      <c r="AY1902" t="s">
        <v>22034</v>
      </c>
      <c r="AZ1902" t="s">
        <v>2424</v>
      </c>
      <c r="BA1902" t="s">
        <v>22035</v>
      </c>
      <c r="BB1902" t="s">
        <v>11033</v>
      </c>
      <c r="BD1902" t="s">
        <v>72</v>
      </c>
      <c r="BG1902" t="s">
        <v>22036</v>
      </c>
    </row>
    <row r="1903" spans="1:59" x14ac:dyDescent="0.2">
      <c r="A1903" s="1">
        <v>42618.940185185187</v>
      </c>
      <c r="B1903" t="s">
        <v>1862</v>
      </c>
      <c r="C1903" t="s">
        <v>22037</v>
      </c>
      <c r="D1903" t="e">
        <f>VLOOKUP(deactivate_assem[[#This Row],[Full Name]],assembly_staff_import[],1,0)</f>
        <v>#N/A</v>
      </c>
      <c r="M1903" t="s">
        <v>10958</v>
      </c>
      <c r="V1903" t="s">
        <v>3154</v>
      </c>
      <c r="AH1903" t="s">
        <v>65</v>
      </c>
      <c r="AI1903" t="s">
        <v>10913</v>
      </c>
      <c r="AL1903" t="s">
        <v>1237</v>
      </c>
      <c r="AY1903" t="s">
        <v>22038</v>
      </c>
      <c r="AZ1903" t="s">
        <v>248</v>
      </c>
      <c r="BA1903" t="s">
        <v>20587</v>
      </c>
      <c r="BB1903" t="s">
        <v>116</v>
      </c>
      <c r="BD1903" t="s">
        <v>72</v>
      </c>
      <c r="BG1903" t="s">
        <v>22039</v>
      </c>
    </row>
    <row r="1904" spans="1:59" x14ac:dyDescent="0.2">
      <c r="A1904" s="1">
        <v>42618.940185185187</v>
      </c>
      <c r="B1904" t="s">
        <v>1862</v>
      </c>
      <c r="C1904" t="s">
        <v>22040</v>
      </c>
      <c r="D1904" t="str">
        <f>VLOOKUP(deactivate_assem[[#This Row],[Full Name]],assembly_staff_import[],1,0)</f>
        <v>Gideon J Lamb</v>
      </c>
      <c r="M1904" t="s">
        <v>11450</v>
      </c>
      <c r="T1904" t="s">
        <v>22041</v>
      </c>
      <c r="V1904" t="s">
        <v>6176</v>
      </c>
      <c r="AH1904" t="s">
        <v>65</v>
      </c>
      <c r="AI1904" t="s">
        <v>10913</v>
      </c>
      <c r="AL1904" t="s">
        <v>1237</v>
      </c>
      <c r="AY1904" t="s">
        <v>22042</v>
      </c>
      <c r="AZ1904" t="s">
        <v>22043</v>
      </c>
      <c r="BA1904" t="s">
        <v>7762</v>
      </c>
      <c r="BB1904" t="s">
        <v>20532</v>
      </c>
      <c r="BD1904" t="s">
        <v>72</v>
      </c>
      <c r="BG1904" t="s">
        <v>22044</v>
      </c>
    </row>
    <row r="1905" spans="1:59" x14ac:dyDescent="0.2">
      <c r="A1905" s="1">
        <v>42618.940185185187</v>
      </c>
      <c r="B1905" t="s">
        <v>1862</v>
      </c>
      <c r="C1905" t="s">
        <v>22045</v>
      </c>
      <c r="D1905" t="str">
        <f>VLOOKUP(deactivate_assem[[#This Row],[Full Name]],assembly_staff_import[],1,0)</f>
        <v>Joseph P Brady</v>
      </c>
      <c r="L1905" t="s">
        <v>16285</v>
      </c>
      <c r="M1905" t="s">
        <v>16286</v>
      </c>
      <c r="N1905" t="s">
        <v>168</v>
      </c>
      <c r="T1905" t="s">
        <v>22046</v>
      </c>
      <c r="V1905" t="s">
        <v>21658</v>
      </c>
      <c r="AH1905" t="s">
        <v>65</v>
      </c>
      <c r="AI1905" t="s">
        <v>10913</v>
      </c>
      <c r="AL1905" t="s">
        <v>67</v>
      </c>
      <c r="AM1905" t="s">
        <v>284</v>
      </c>
      <c r="AY1905" t="s">
        <v>22047</v>
      </c>
      <c r="AZ1905" t="s">
        <v>22048</v>
      </c>
      <c r="BA1905" t="s">
        <v>22049</v>
      </c>
      <c r="BB1905" t="s">
        <v>11681</v>
      </c>
      <c r="BD1905" t="s">
        <v>72</v>
      </c>
      <c r="BG1905" t="s">
        <v>22050</v>
      </c>
    </row>
    <row r="1906" spans="1:59" x14ac:dyDescent="0.2">
      <c r="A1906" s="1">
        <v>42618.940185185187</v>
      </c>
      <c r="B1906" t="s">
        <v>1862</v>
      </c>
      <c r="C1906" t="s">
        <v>22051</v>
      </c>
      <c r="D1906" t="e">
        <f>VLOOKUP(deactivate_assem[[#This Row],[Full Name]],assembly_staff_import[],1,0)</f>
        <v>#N/A</v>
      </c>
      <c r="M1906" t="s">
        <v>10958</v>
      </c>
      <c r="V1906" t="s">
        <v>3154</v>
      </c>
      <c r="AH1906" t="s">
        <v>65</v>
      </c>
      <c r="AI1906" t="s">
        <v>10913</v>
      </c>
      <c r="AL1906" t="s">
        <v>1237</v>
      </c>
      <c r="AY1906" t="s">
        <v>22052</v>
      </c>
      <c r="AZ1906" t="s">
        <v>22053</v>
      </c>
      <c r="BA1906" t="s">
        <v>18742</v>
      </c>
      <c r="BB1906" t="s">
        <v>116</v>
      </c>
      <c r="BD1906" t="s">
        <v>72</v>
      </c>
      <c r="BG1906" t="s">
        <v>22054</v>
      </c>
    </row>
    <row r="1907" spans="1:59" x14ac:dyDescent="0.2">
      <c r="A1907" s="1">
        <v>42618.940185185187</v>
      </c>
      <c r="B1907" t="s">
        <v>1862</v>
      </c>
      <c r="C1907" t="s">
        <v>22055</v>
      </c>
      <c r="D1907" t="str">
        <f>VLOOKUP(deactivate_assem[[#This Row],[Full Name]],assembly_staff_import[],1,0)</f>
        <v>Lisamarie Bono</v>
      </c>
      <c r="L1907" t="s">
        <v>16285</v>
      </c>
      <c r="M1907" t="s">
        <v>16286</v>
      </c>
      <c r="N1907" t="s">
        <v>63</v>
      </c>
      <c r="T1907" t="s">
        <v>22056</v>
      </c>
      <c r="V1907" t="s">
        <v>16288</v>
      </c>
      <c r="AH1907" t="s">
        <v>65</v>
      </c>
      <c r="AI1907" t="s">
        <v>10913</v>
      </c>
      <c r="AL1907" t="s">
        <v>67</v>
      </c>
      <c r="AY1907" t="s">
        <v>22057</v>
      </c>
      <c r="AZ1907" t="s">
        <v>22058</v>
      </c>
      <c r="BA1907" t="s">
        <v>22059</v>
      </c>
      <c r="BB1907" t="s">
        <v>11033</v>
      </c>
      <c r="BD1907" t="s">
        <v>72</v>
      </c>
      <c r="BG1907" t="s">
        <v>22060</v>
      </c>
    </row>
    <row r="1908" spans="1:59" x14ac:dyDescent="0.2">
      <c r="A1908" s="1">
        <v>42618.94017361111</v>
      </c>
      <c r="B1908" t="s">
        <v>1862</v>
      </c>
      <c r="C1908" t="s">
        <v>22061</v>
      </c>
      <c r="D1908" t="str">
        <f>VLOOKUP(deactivate_assem[[#This Row],[Full Name]],assembly_staff_import[],1,0)</f>
        <v>Kyle C Ketcham</v>
      </c>
      <c r="M1908" t="s">
        <v>11450</v>
      </c>
      <c r="T1908" t="s">
        <v>22062</v>
      </c>
      <c r="V1908" t="s">
        <v>6176</v>
      </c>
      <c r="AH1908" t="s">
        <v>65</v>
      </c>
      <c r="AI1908" t="s">
        <v>10913</v>
      </c>
      <c r="AL1908" t="s">
        <v>1237</v>
      </c>
      <c r="AY1908" t="s">
        <v>22063</v>
      </c>
      <c r="AZ1908" t="s">
        <v>22064</v>
      </c>
      <c r="BA1908" t="s">
        <v>22065</v>
      </c>
      <c r="BB1908" t="s">
        <v>15052</v>
      </c>
      <c r="BD1908" t="s">
        <v>72</v>
      </c>
      <c r="BG1908" t="s">
        <v>22066</v>
      </c>
    </row>
    <row r="1909" spans="1:59" x14ac:dyDescent="0.2">
      <c r="A1909" s="1">
        <v>42618.94017361111</v>
      </c>
      <c r="B1909" t="s">
        <v>1862</v>
      </c>
      <c r="C1909" t="s">
        <v>22067</v>
      </c>
      <c r="D1909" t="str">
        <f>VLOOKUP(deactivate_assem[[#This Row],[Full Name]],assembly_staff_import[],1,0)</f>
        <v>Caitlin A Calogero</v>
      </c>
      <c r="L1909" t="s">
        <v>16592</v>
      </c>
      <c r="M1909" t="s">
        <v>16593</v>
      </c>
      <c r="N1909" t="s">
        <v>63</v>
      </c>
      <c r="T1909" t="s">
        <v>22068</v>
      </c>
      <c r="V1909" t="s">
        <v>16595</v>
      </c>
      <c r="AH1909" t="s">
        <v>65</v>
      </c>
      <c r="AI1909" t="s">
        <v>10913</v>
      </c>
      <c r="AL1909" t="s">
        <v>67</v>
      </c>
      <c r="AM1909" t="s">
        <v>68</v>
      </c>
      <c r="AY1909" t="s">
        <v>22069</v>
      </c>
      <c r="AZ1909" t="s">
        <v>22070</v>
      </c>
      <c r="BA1909" t="s">
        <v>22071</v>
      </c>
      <c r="BB1909" t="s">
        <v>236</v>
      </c>
      <c r="BD1909" t="s">
        <v>72</v>
      </c>
      <c r="BG1909" t="s">
        <v>22072</v>
      </c>
    </row>
    <row r="1910" spans="1:59" x14ac:dyDescent="0.2">
      <c r="A1910" s="1">
        <v>42618.94017361111</v>
      </c>
      <c r="B1910" t="s">
        <v>1862</v>
      </c>
      <c r="C1910" t="s">
        <v>22073</v>
      </c>
      <c r="D1910" t="e">
        <f>VLOOKUP(deactivate_assem[[#This Row],[Full Name]],assembly_staff_import[],1,0)</f>
        <v>#N/A</v>
      </c>
      <c r="M1910" t="s">
        <v>10958</v>
      </c>
      <c r="V1910" t="s">
        <v>3154</v>
      </c>
      <c r="AH1910" t="s">
        <v>65</v>
      </c>
      <c r="AI1910" t="s">
        <v>10913</v>
      </c>
      <c r="AL1910" t="s">
        <v>1237</v>
      </c>
      <c r="AY1910" t="s">
        <v>22074</v>
      </c>
      <c r="AZ1910" t="s">
        <v>22075</v>
      </c>
      <c r="BA1910" t="s">
        <v>22076</v>
      </c>
      <c r="BB1910" t="s">
        <v>116</v>
      </c>
      <c r="BD1910" t="s">
        <v>72</v>
      </c>
      <c r="BG1910" t="s">
        <v>22077</v>
      </c>
    </row>
    <row r="1911" spans="1:59" x14ac:dyDescent="0.2">
      <c r="A1911" s="1">
        <v>42618.94017361111</v>
      </c>
      <c r="B1911" t="s">
        <v>1862</v>
      </c>
      <c r="C1911" t="s">
        <v>22078</v>
      </c>
      <c r="D1911" t="str">
        <f>VLOOKUP(deactivate_assem[[#This Row],[Full Name]],assembly_staff_import[],1,0)</f>
        <v>Kim M Halayko</v>
      </c>
      <c r="M1911" t="s">
        <v>11450</v>
      </c>
      <c r="T1911" t="s">
        <v>22079</v>
      </c>
      <c r="V1911" t="s">
        <v>6176</v>
      </c>
      <c r="AH1911" t="s">
        <v>65</v>
      </c>
      <c r="AI1911" t="s">
        <v>10913</v>
      </c>
      <c r="AL1911" t="s">
        <v>1237</v>
      </c>
      <c r="AY1911" t="s">
        <v>22080</v>
      </c>
      <c r="AZ1911" t="s">
        <v>21877</v>
      </c>
      <c r="BA1911" t="s">
        <v>22081</v>
      </c>
      <c r="BB1911" t="s">
        <v>22030</v>
      </c>
      <c r="BD1911" t="s">
        <v>72</v>
      </c>
      <c r="BG1911" t="s">
        <v>22082</v>
      </c>
    </row>
    <row r="1912" spans="1:59" x14ac:dyDescent="0.2">
      <c r="A1912" s="1">
        <v>42618.940162037034</v>
      </c>
      <c r="B1912" t="s">
        <v>1862</v>
      </c>
      <c r="C1912" t="s">
        <v>22083</v>
      </c>
      <c r="D1912" t="str">
        <f>VLOOKUP(deactivate_assem[[#This Row],[Full Name]],assembly_staff_import[],1,0)</f>
        <v>Kathleen M Whynot</v>
      </c>
      <c r="L1912" t="s">
        <v>12767</v>
      </c>
      <c r="M1912" t="s">
        <v>12768</v>
      </c>
      <c r="N1912" t="s">
        <v>168</v>
      </c>
      <c r="T1912" t="s">
        <v>22084</v>
      </c>
      <c r="V1912" t="s">
        <v>17373</v>
      </c>
      <c r="AH1912" t="s">
        <v>65</v>
      </c>
      <c r="AI1912" t="s">
        <v>10913</v>
      </c>
      <c r="AL1912" t="s">
        <v>67</v>
      </c>
      <c r="AM1912" t="s">
        <v>68</v>
      </c>
      <c r="AY1912" t="s">
        <v>22085</v>
      </c>
      <c r="AZ1912" t="s">
        <v>3105</v>
      </c>
      <c r="BA1912" t="s">
        <v>22086</v>
      </c>
      <c r="BB1912" t="s">
        <v>236</v>
      </c>
      <c r="BD1912" t="s">
        <v>72</v>
      </c>
      <c r="BG1912" t="s">
        <v>22087</v>
      </c>
    </row>
    <row r="1913" spans="1:59" x14ac:dyDescent="0.2">
      <c r="A1913" s="1">
        <v>42618.940162037034</v>
      </c>
      <c r="B1913" t="s">
        <v>1862</v>
      </c>
      <c r="C1913" t="s">
        <v>22088</v>
      </c>
      <c r="D1913" t="str">
        <f>VLOOKUP(deactivate_assem[[#This Row],[Full Name]],assembly_staff_import[],1,0)</f>
        <v>Danielle N Fortunato</v>
      </c>
      <c r="M1913" t="s">
        <v>11450</v>
      </c>
      <c r="T1913" t="s">
        <v>22089</v>
      </c>
      <c r="V1913" t="s">
        <v>6176</v>
      </c>
      <c r="AH1913" t="s">
        <v>65</v>
      </c>
      <c r="AI1913" t="s">
        <v>10913</v>
      </c>
      <c r="AL1913" t="s">
        <v>1237</v>
      </c>
      <c r="AY1913" t="s">
        <v>22090</v>
      </c>
      <c r="AZ1913" t="s">
        <v>22091</v>
      </c>
      <c r="BA1913" t="s">
        <v>22092</v>
      </c>
      <c r="BB1913" t="s">
        <v>11455</v>
      </c>
      <c r="BD1913" t="s">
        <v>72</v>
      </c>
      <c r="BG1913" t="s">
        <v>22093</v>
      </c>
    </row>
    <row r="1914" spans="1:59" x14ac:dyDescent="0.2">
      <c r="A1914" s="1">
        <v>42618.940162037034</v>
      </c>
      <c r="B1914" t="s">
        <v>1862</v>
      </c>
      <c r="C1914" t="s">
        <v>22094</v>
      </c>
      <c r="D1914" t="e">
        <f>VLOOKUP(deactivate_assem[[#This Row],[Full Name]],assembly_staff_import[],1,0)</f>
        <v>#N/A</v>
      </c>
      <c r="M1914" t="s">
        <v>10958</v>
      </c>
      <c r="V1914" t="s">
        <v>3154</v>
      </c>
      <c r="AH1914" t="s">
        <v>65</v>
      </c>
      <c r="AI1914" t="s">
        <v>10913</v>
      </c>
      <c r="AL1914" t="s">
        <v>1237</v>
      </c>
      <c r="AY1914" t="s">
        <v>22095</v>
      </c>
      <c r="AZ1914" t="s">
        <v>22096</v>
      </c>
      <c r="BA1914" t="s">
        <v>134</v>
      </c>
      <c r="BB1914" t="s">
        <v>116</v>
      </c>
      <c r="BD1914" t="s">
        <v>72</v>
      </c>
      <c r="BG1914" t="s">
        <v>22097</v>
      </c>
    </row>
    <row r="1915" spans="1:59" x14ac:dyDescent="0.2">
      <c r="A1915" s="1">
        <v>42618.940150462957</v>
      </c>
      <c r="B1915" t="s">
        <v>1862</v>
      </c>
      <c r="C1915" t="s">
        <v>22098</v>
      </c>
      <c r="D1915" t="str">
        <f>VLOOKUP(deactivate_assem[[#This Row],[Full Name]],assembly_staff_import[],1,0)</f>
        <v>Geoffrey J Flynn</v>
      </c>
      <c r="M1915" t="s">
        <v>11450</v>
      </c>
      <c r="T1915" t="s">
        <v>22099</v>
      </c>
      <c r="V1915" t="s">
        <v>6176</v>
      </c>
      <c r="AH1915" t="s">
        <v>65</v>
      </c>
      <c r="AI1915" t="s">
        <v>10913</v>
      </c>
      <c r="AL1915" t="s">
        <v>1237</v>
      </c>
      <c r="AY1915" t="s">
        <v>22100</v>
      </c>
      <c r="AZ1915" t="s">
        <v>22101</v>
      </c>
      <c r="BA1915" t="s">
        <v>19454</v>
      </c>
      <c r="BB1915" t="s">
        <v>22030</v>
      </c>
      <c r="BD1915" t="s">
        <v>72</v>
      </c>
      <c r="BG1915" t="s">
        <v>22102</v>
      </c>
    </row>
    <row r="1916" spans="1:59" x14ac:dyDescent="0.2">
      <c r="A1916" s="1">
        <v>42618.940150462957</v>
      </c>
      <c r="B1916" t="s">
        <v>1862</v>
      </c>
      <c r="C1916" t="s">
        <v>22103</v>
      </c>
      <c r="D1916" t="e">
        <f>VLOOKUP(deactivate_assem[[#This Row],[Full Name]],assembly_staff_import[],1,0)</f>
        <v>#N/A</v>
      </c>
      <c r="L1916" t="s">
        <v>11531</v>
      </c>
      <c r="M1916" t="s">
        <v>11532</v>
      </c>
      <c r="N1916" t="s">
        <v>63</v>
      </c>
      <c r="V1916" t="s">
        <v>2207</v>
      </c>
      <c r="AH1916" t="s">
        <v>65</v>
      </c>
      <c r="AI1916" t="s">
        <v>10913</v>
      </c>
      <c r="AL1916" t="s">
        <v>67</v>
      </c>
      <c r="AY1916" t="s">
        <v>22104</v>
      </c>
      <c r="AZ1916" t="s">
        <v>22105</v>
      </c>
      <c r="BA1916" t="s">
        <v>22106</v>
      </c>
      <c r="BB1916" t="s">
        <v>426</v>
      </c>
      <c r="BD1916" t="s">
        <v>72</v>
      </c>
      <c r="BG1916" t="s">
        <v>22107</v>
      </c>
    </row>
    <row r="1917" spans="1:59" x14ac:dyDescent="0.2">
      <c r="A1917" s="1">
        <v>42618.940150462957</v>
      </c>
      <c r="B1917" t="s">
        <v>1862</v>
      </c>
      <c r="C1917" t="s">
        <v>22108</v>
      </c>
      <c r="D1917" t="str">
        <f>VLOOKUP(deactivate_assem[[#This Row],[Full Name]],assembly_staff_import[],1,0)</f>
        <v>Erica N Elie Prass</v>
      </c>
      <c r="M1917" t="s">
        <v>11450</v>
      </c>
      <c r="T1917" t="s">
        <v>22109</v>
      </c>
      <c r="V1917" t="s">
        <v>22110</v>
      </c>
      <c r="AH1917" t="s">
        <v>65</v>
      </c>
      <c r="AI1917" t="s">
        <v>10913</v>
      </c>
      <c r="AL1917" t="s">
        <v>1237</v>
      </c>
      <c r="AY1917" t="s">
        <v>22111</v>
      </c>
      <c r="AZ1917" t="s">
        <v>5440</v>
      </c>
      <c r="BA1917" t="s">
        <v>22112</v>
      </c>
      <c r="BB1917" t="s">
        <v>13036</v>
      </c>
      <c r="BD1917" t="s">
        <v>72</v>
      </c>
      <c r="BG1917" t="s">
        <v>22113</v>
      </c>
    </row>
    <row r="1918" spans="1:59" x14ac:dyDescent="0.2">
      <c r="A1918" s="1">
        <v>42618.940150462957</v>
      </c>
      <c r="B1918" t="s">
        <v>1862</v>
      </c>
      <c r="C1918" t="s">
        <v>22114</v>
      </c>
      <c r="D1918" t="str">
        <f>VLOOKUP(deactivate_assem[[#This Row],[Full Name]],assembly_staff_import[],1,0)</f>
        <v>Brian F Van Grol</v>
      </c>
      <c r="L1918" t="s">
        <v>13225</v>
      </c>
      <c r="M1918" t="s">
        <v>13226</v>
      </c>
      <c r="N1918" t="s">
        <v>63</v>
      </c>
      <c r="T1918" t="s">
        <v>22115</v>
      </c>
      <c r="V1918" t="s">
        <v>15220</v>
      </c>
      <c r="AH1918" t="s">
        <v>65</v>
      </c>
      <c r="AI1918" t="s">
        <v>10913</v>
      </c>
      <c r="AL1918" t="s">
        <v>67</v>
      </c>
      <c r="AY1918" t="s">
        <v>22116</v>
      </c>
      <c r="AZ1918" t="s">
        <v>22117</v>
      </c>
      <c r="BA1918" t="s">
        <v>22118</v>
      </c>
      <c r="BB1918" t="s">
        <v>11033</v>
      </c>
      <c r="BD1918" t="s">
        <v>72</v>
      </c>
      <c r="BG1918" t="s">
        <v>22119</v>
      </c>
    </row>
    <row r="1919" spans="1:59" x14ac:dyDescent="0.2">
      <c r="A1919" s="1">
        <v>42618.940138888887</v>
      </c>
      <c r="B1919" t="s">
        <v>1862</v>
      </c>
      <c r="C1919" t="s">
        <v>22120</v>
      </c>
      <c r="D1919" t="str">
        <f>VLOOKUP(deactivate_assem[[#This Row],[Full Name]],assembly_staff_import[],1,0)</f>
        <v>Paul Goldstein</v>
      </c>
      <c r="K1919" t="s">
        <v>22121</v>
      </c>
      <c r="L1919" t="s">
        <v>19415</v>
      </c>
      <c r="M1919" t="s">
        <v>19416</v>
      </c>
      <c r="N1919" t="s">
        <v>63</v>
      </c>
      <c r="T1919" t="s">
        <v>22122</v>
      </c>
      <c r="AH1919" t="s">
        <v>65</v>
      </c>
      <c r="AI1919" t="s">
        <v>10913</v>
      </c>
      <c r="AL1919" t="s">
        <v>67</v>
      </c>
      <c r="AY1919" t="s">
        <v>22123</v>
      </c>
      <c r="AZ1919" t="s">
        <v>7216</v>
      </c>
      <c r="BA1919" t="s">
        <v>153</v>
      </c>
      <c r="BB1919" t="s">
        <v>10971</v>
      </c>
      <c r="BD1919" t="s">
        <v>72</v>
      </c>
      <c r="BG1919" t="s">
        <v>22124</v>
      </c>
    </row>
    <row r="1920" spans="1:59" x14ac:dyDescent="0.2">
      <c r="A1920" s="1">
        <v>42618.940138888887</v>
      </c>
      <c r="B1920" t="s">
        <v>1862</v>
      </c>
      <c r="C1920" t="s">
        <v>22125</v>
      </c>
      <c r="D1920" t="str">
        <f>VLOOKUP(deactivate_assem[[#This Row],[Full Name]],assembly_staff_import[],1,0)</f>
        <v>Michael J Daly</v>
      </c>
      <c r="M1920" t="s">
        <v>11450</v>
      </c>
      <c r="T1920" t="s">
        <v>22126</v>
      </c>
      <c r="V1920" t="s">
        <v>6176</v>
      </c>
      <c r="AH1920" t="s">
        <v>65</v>
      </c>
      <c r="AI1920" t="s">
        <v>10913</v>
      </c>
      <c r="AL1920" t="s">
        <v>1237</v>
      </c>
      <c r="AY1920" t="s">
        <v>22127</v>
      </c>
      <c r="AZ1920" t="s">
        <v>1026</v>
      </c>
      <c r="BA1920" t="s">
        <v>4702</v>
      </c>
      <c r="BB1920" t="s">
        <v>5183</v>
      </c>
      <c r="BD1920" t="s">
        <v>72</v>
      </c>
      <c r="BG1920" t="s">
        <v>22128</v>
      </c>
    </row>
    <row r="1921" spans="1:59" x14ac:dyDescent="0.2">
      <c r="A1921" s="1">
        <v>42618.940138888887</v>
      </c>
      <c r="B1921" t="s">
        <v>1862</v>
      </c>
      <c r="C1921" t="s">
        <v>22129</v>
      </c>
      <c r="D1921" t="e">
        <f>VLOOKUP(deactivate_assem[[#This Row],[Full Name]],assembly_staff_import[],1,0)</f>
        <v>#N/A</v>
      </c>
      <c r="L1921" t="s">
        <v>13225</v>
      </c>
      <c r="M1921" t="s">
        <v>22130</v>
      </c>
      <c r="N1921" t="s">
        <v>168</v>
      </c>
      <c r="V1921" t="s">
        <v>15180</v>
      </c>
      <c r="AH1921" t="s">
        <v>65</v>
      </c>
      <c r="AI1921" t="s">
        <v>10913</v>
      </c>
      <c r="AL1921" t="s">
        <v>67</v>
      </c>
      <c r="AY1921" t="s">
        <v>22131</v>
      </c>
      <c r="AZ1921" t="s">
        <v>22132</v>
      </c>
      <c r="BA1921" t="s">
        <v>22133</v>
      </c>
      <c r="BB1921" t="s">
        <v>22134</v>
      </c>
      <c r="BD1921" t="s">
        <v>72</v>
      </c>
      <c r="BG1921" t="s">
        <v>22135</v>
      </c>
    </row>
    <row r="1922" spans="1:59" x14ac:dyDescent="0.2">
      <c r="A1922" s="1">
        <v>42618.940138888887</v>
      </c>
      <c r="B1922" t="s">
        <v>1862</v>
      </c>
      <c r="C1922" t="s">
        <v>22136</v>
      </c>
      <c r="D1922" t="str">
        <f>VLOOKUP(deactivate_assem[[#This Row],[Full Name]],assembly_staff_import[],1,0)</f>
        <v>Nanette V Alvarado</v>
      </c>
      <c r="L1922" t="s">
        <v>12947</v>
      </c>
      <c r="M1922" t="s">
        <v>12948</v>
      </c>
      <c r="N1922" t="s">
        <v>63</v>
      </c>
      <c r="T1922" t="s">
        <v>22137</v>
      </c>
      <c r="V1922" t="s">
        <v>17931</v>
      </c>
      <c r="AH1922" t="s">
        <v>65</v>
      </c>
      <c r="AI1922" t="s">
        <v>10913</v>
      </c>
      <c r="AL1922" t="s">
        <v>67</v>
      </c>
      <c r="AY1922" t="s">
        <v>22138</v>
      </c>
      <c r="AZ1922" t="s">
        <v>22139</v>
      </c>
      <c r="BA1922" t="s">
        <v>22140</v>
      </c>
      <c r="BB1922" t="s">
        <v>12415</v>
      </c>
      <c r="BD1922" t="s">
        <v>72</v>
      </c>
      <c r="BG1922" t="s">
        <v>22141</v>
      </c>
    </row>
    <row r="1923" spans="1:59" x14ac:dyDescent="0.2">
      <c r="A1923" s="1">
        <v>42618.940138888887</v>
      </c>
      <c r="B1923" t="s">
        <v>1862</v>
      </c>
      <c r="C1923" t="s">
        <v>22142</v>
      </c>
      <c r="D1923" t="str">
        <f>VLOOKUP(deactivate_assem[[#This Row],[Full Name]],assembly_staff_import[],1,0)</f>
        <v>Andrew P Bigness</v>
      </c>
      <c r="M1923" t="s">
        <v>11450</v>
      </c>
      <c r="T1923" t="s">
        <v>22143</v>
      </c>
      <c r="V1923" t="s">
        <v>6176</v>
      </c>
      <c r="AH1923" t="s">
        <v>65</v>
      </c>
      <c r="AI1923" t="s">
        <v>10913</v>
      </c>
      <c r="AL1923" t="s">
        <v>1237</v>
      </c>
      <c r="AY1923" t="s">
        <v>22144</v>
      </c>
      <c r="AZ1923" t="s">
        <v>22145</v>
      </c>
      <c r="BA1923" t="s">
        <v>22146</v>
      </c>
      <c r="BB1923" t="s">
        <v>11455</v>
      </c>
      <c r="BD1923" t="s">
        <v>72</v>
      </c>
      <c r="BG1923" t="s">
        <v>22147</v>
      </c>
    </row>
    <row r="1924" spans="1:59" x14ac:dyDescent="0.2">
      <c r="A1924" s="1">
        <v>42618.940127314818</v>
      </c>
      <c r="B1924" t="s">
        <v>1862</v>
      </c>
      <c r="C1924" t="s">
        <v>22148</v>
      </c>
      <c r="D1924" t="str">
        <f>VLOOKUP(deactivate_assem[[#This Row],[Full Name]],assembly_staff_import[],1,0)</f>
        <v>Caroline M Waters</v>
      </c>
      <c r="M1924" t="s">
        <v>22149</v>
      </c>
      <c r="T1924" t="s">
        <v>22150</v>
      </c>
      <c r="V1924" t="s">
        <v>22151</v>
      </c>
      <c r="AH1924" t="s">
        <v>65</v>
      </c>
      <c r="AI1924" t="s">
        <v>10913</v>
      </c>
      <c r="AL1924" t="s">
        <v>1237</v>
      </c>
      <c r="AY1924" t="s">
        <v>22152</v>
      </c>
      <c r="AZ1924" t="s">
        <v>22153</v>
      </c>
      <c r="BA1924" t="s">
        <v>4670</v>
      </c>
      <c r="BB1924" t="s">
        <v>22154</v>
      </c>
      <c r="BD1924" t="s">
        <v>72</v>
      </c>
      <c r="BG1924" t="s">
        <v>22155</v>
      </c>
    </row>
    <row r="1925" spans="1:59" x14ac:dyDescent="0.2">
      <c r="A1925" s="1">
        <v>42618.940127314818</v>
      </c>
      <c r="B1925" t="s">
        <v>1862</v>
      </c>
      <c r="C1925" t="s">
        <v>22156</v>
      </c>
      <c r="D1925" t="str">
        <f>VLOOKUP(deactivate_assem[[#This Row],[Full Name]],assembly_staff_import[],1,0)</f>
        <v>Charles Leduc</v>
      </c>
      <c r="L1925" t="s">
        <v>19415</v>
      </c>
      <c r="M1925" t="s">
        <v>19416</v>
      </c>
      <c r="N1925" t="s">
        <v>168</v>
      </c>
      <c r="T1925" t="s">
        <v>22157</v>
      </c>
      <c r="V1925" t="s">
        <v>20665</v>
      </c>
      <c r="AH1925" t="s">
        <v>65</v>
      </c>
      <c r="AI1925" t="s">
        <v>10913</v>
      </c>
      <c r="AL1925" t="s">
        <v>67</v>
      </c>
      <c r="AY1925" t="s">
        <v>22158</v>
      </c>
      <c r="AZ1925" t="s">
        <v>22159</v>
      </c>
      <c r="BA1925" t="s">
        <v>22160</v>
      </c>
      <c r="BB1925" t="s">
        <v>11681</v>
      </c>
      <c r="BD1925" t="s">
        <v>72</v>
      </c>
      <c r="BG1925" t="s">
        <v>22161</v>
      </c>
    </row>
    <row r="1926" spans="1:59" x14ac:dyDescent="0.2">
      <c r="A1926" s="1">
        <v>42618.940127314818</v>
      </c>
      <c r="B1926" t="s">
        <v>1862</v>
      </c>
      <c r="C1926" t="s">
        <v>22162</v>
      </c>
      <c r="D1926" t="str">
        <f>VLOOKUP(deactivate_assem[[#This Row],[Full Name]],assembly_staff_import[],1,0)</f>
        <v>Charles N Anderson</v>
      </c>
      <c r="L1926" t="s">
        <v>19415</v>
      </c>
      <c r="M1926" t="s">
        <v>19416</v>
      </c>
      <c r="N1926" t="s">
        <v>63</v>
      </c>
      <c r="T1926" t="s">
        <v>22163</v>
      </c>
      <c r="V1926" t="s">
        <v>20696</v>
      </c>
      <c r="AH1926" t="s">
        <v>65</v>
      </c>
      <c r="AI1926" t="s">
        <v>10913</v>
      </c>
      <c r="AL1926" t="s">
        <v>67</v>
      </c>
      <c r="AY1926" t="s">
        <v>22164</v>
      </c>
      <c r="AZ1926" t="s">
        <v>22165</v>
      </c>
      <c r="BA1926" t="s">
        <v>497</v>
      </c>
      <c r="BB1926" t="s">
        <v>426</v>
      </c>
      <c r="BD1926" t="s">
        <v>72</v>
      </c>
      <c r="BG1926" t="s">
        <v>22166</v>
      </c>
    </row>
    <row r="1927" spans="1:59" x14ac:dyDescent="0.2">
      <c r="A1927" s="1">
        <v>42618.940115740741</v>
      </c>
      <c r="B1927" t="s">
        <v>1862</v>
      </c>
      <c r="C1927" t="s">
        <v>22167</v>
      </c>
      <c r="D1927" t="str">
        <f>VLOOKUP(deactivate_assem[[#This Row],[Full Name]],assembly_staff_import[],1,0)</f>
        <v>Robert C Wappman</v>
      </c>
      <c r="M1927" t="s">
        <v>22149</v>
      </c>
      <c r="T1927" t="s">
        <v>22168</v>
      </c>
      <c r="V1927" t="s">
        <v>22169</v>
      </c>
      <c r="AH1927" t="s">
        <v>65</v>
      </c>
      <c r="AI1927" t="s">
        <v>10913</v>
      </c>
      <c r="AL1927" t="s">
        <v>1237</v>
      </c>
      <c r="AY1927" t="s">
        <v>22170</v>
      </c>
      <c r="AZ1927" t="s">
        <v>20366</v>
      </c>
      <c r="BA1927" t="s">
        <v>22171</v>
      </c>
      <c r="BB1927" t="s">
        <v>22172</v>
      </c>
      <c r="BD1927" t="s">
        <v>72</v>
      </c>
      <c r="BG1927" t="s">
        <v>22173</v>
      </c>
    </row>
    <row r="1928" spans="1:59" x14ac:dyDescent="0.2">
      <c r="A1928" s="1">
        <v>42618.940115740741</v>
      </c>
      <c r="B1928" t="s">
        <v>1862</v>
      </c>
      <c r="C1928" t="s">
        <v>22174</v>
      </c>
      <c r="D1928" t="str">
        <f>VLOOKUP(deactivate_assem[[#This Row],[Full Name]],assembly_staff_import[],1,0)</f>
        <v>Derek T Neal</v>
      </c>
      <c r="M1928" t="s">
        <v>22149</v>
      </c>
      <c r="T1928" t="s">
        <v>22175</v>
      </c>
      <c r="V1928" t="s">
        <v>22176</v>
      </c>
      <c r="AH1928" t="s">
        <v>65</v>
      </c>
      <c r="AI1928" t="s">
        <v>10913</v>
      </c>
      <c r="AL1928" t="s">
        <v>1237</v>
      </c>
      <c r="AY1928" t="s">
        <v>22177</v>
      </c>
      <c r="AZ1928" t="s">
        <v>22178</v>
      </c>
      <c r="BA1928" t="s">
        <v>18513</v>
      </c>
      <c r="BB1928" t="s">
        <v>22172</v>
      </c>
      <c r="BD1928" t="s">
        <v>72</v>
      </c>
      <c r="BG1928" t="s">
        <v>22179</v>
      </c>
    </row>
    <row r="1929" spans="1:59" x14ac:dyDescent="0.2">
      <c r="A1929" s="1">
        <v>42618.940104166657</v>
      </c>
      <c r="B1929" t="s">
        <v>1862</v>
      </c>
      <c r="C1929" t="s">
        <v>22180</v>
      </c>
      <c r="D1929" t="e">
        <f>VLOOKUP(deactivate_assem[[#This Row],[Full Name]],assembly_staff_import[],1,0)</f>
        <v>#N/A</v>
      </c>
      <c r="L1929" t="s">
        <v>11992</v>
      </c>
      <c r="M1929" t="s">
        <v>22181</v>
      </c>
      <c r="N1929" t="s">
        <v>63</v>
      </c>
      <c r="V1929" t="s">
        <v>20963</v>
      </c>
      <c r="AH1929" t="s">
        <v>65</v>
      </c>
      <c r="AI1929" t="s">
        <v>10913</v>
      </c>
      <c r="AL1929" t="s">
        <v>67</v>
      </c>
      <c r="AM1929" t="s">
        <v>68</v>
      </c>
      <c r="AY1929" t="s">
        <v>22182</v>
      </c>
      <c r="AZ1929" t="s">
        <v>22183</v>
      </c>
      <c r="BA1929" t="s">
        <v>2391</v>
      </c>
      <c r="BB1929" t="s">
        <v>236</v>
      </c>
      <c r="BD1929" t="s">
        <v>72</v>
      </c>
      <c r="BG1929" t="s">
        <v>22184</v>
      </c>
    </row>
    <row r="1930" spans="1:59" x14ac:dyDescent="0.2">
      <c r="A1930" s="1">
        <v>42618.940104166657</v>
      </c>
      <c r="B1930" t="s">
        <v>1862</v>
      </c>
      <c r="C1930" t="s">
        <v>22185</v>
      </c>
      <c r="D1930" t="str">
        <f>VLOOKUP(deactivate_assem[[#This Row],[Full Name]],assembly_staff_import[],1,0)</f>
        <v>Jean M Len</v>
      </c>
      <c r="M1930" t="s">
        <v>22149</v>
      </c>
      <c r="T1930" t="s">
        <v>22186</v>
      </c>
      <c r="V1930" t="s">
        <v>22187</v>
      </c>
      <c r="AH1930" t="s">
        <v>65</v>
      </c>
      <c r="AI1930" t="s">
        <v>10913</v>
      </c>
      <c r="AL1930" t="s">
        <v>1237</v>
      </c>
      <c r="AY1930" t="s">
        <v>22188</v>
      </c>
      <c r="AZ1930" t="s">
        <v>5191</v>
      </c>
      <c r="BA1930" t="s">
        <v>22189</v>
      </c>
      <c r="BB1930" t="s">
        <v>22154</v>
      </c>
      <c r="BD1930" t="s">
        <v>72</v>
      </c>
      <c r="BG1930" t="s">
        <v>22190</v>
      </c>
    </row>
    <row r="1931" spans="1:59" x14ac:dyDescent="0.2">
      <c r="A1931" s="1">
        <v>42618.940104166657</v>
      </c>
      <c r="B1931" t="s">
        <v>1862</v>
      </c>
      <c r="C1931" t="s">
        <v>22191</v>
      </c>
      <c r="D1931" t="e">
        <f>VLOOKUP(deactivate_assem[[#This Row],[Full Name]],assembly_staff_import[],1,0)</f>
        <v>#N/A</v>
      </c>
      <c r="M1931" t="s">
        <v>12100</v>
      </c>
      <c r="AH1931" t="s">
        <v>65</v>
      </c>
      <c r="AI1931" t="s">
        <v>10913</v>
      </c>
      <c r="AL1931" t="s">
        <v>1237</v>
      </c>
      <c r="AM1931" t="s">
        <v>68</v>
      </c>
      <c r="AY1931" t="s">
        <v>22192</v>
      </c>
      <c r="AZ1931" t="s">
        <v>2678</v>
      </c>
      <c r="BA1931" t="s">
        <v>22193</v>
      </c>
      <c r="BB1931" t="s">
        <v>236</v>
      </c>
      <c r="BD1931" t="s">
        <v>72</v>
      </c>
      <c r="BG1931" t="s">
        <v>22194</v>
      </c>
    </row>
    <row r="1932" spans="1:59" x14ac:dyDescent="0.2">
      <c r="A1932" s="1">
        <v>42618.940092592587</v>
      </c>
      <c r="B1932" t="s">
        <v>1862</v>
      </c>
      <c r="C1932" t="s">
        <v>22195</v>
      </c>
      <c r="D1932" t="str">
        <f>VLOOKUP(deactivate_assem[[#This Row],[Full Name]],assembly_staff_import[],1,0)</f>
        <v>Mary M Brown</v>
      </c>
      <c r="L1932" t="s">
        <v>19994</v>
      </c>
      <c r="M1932" t="s">
        <v>19995</v>
      </c>
      <c r="N1932" t="s">
        <v>168</v>
      </c>
      <c r="T1932" t="s">
        <v>21821</v>
      </c>
      <c r="V1932" t="s">
        <v>20004</v>
      </c>
      <c r="AH1932" t="s">
        <v>65</v>
      </c>
      <c r="AI1932" t="s">
        <v>10913</v>
      </c>
      <c r="AL1932" t="s">
        <v>67</v>
      </c>
      <c r="AY1932" t="s">
        <v>22196</v>
      </c>
      <c r="AZ1932" t="s">
        <v>22197</v>
      </c>
      <c r="BA1932" t="s">
        <v>7615</v>
      </c>
      <c r="BB1932" t="s">
        <v>10989</v>
      </c>
      <c r="BD1932" t="s">
        <v>72</v>
      </c>
      <c r="BG1932" t="s">
        <v>22198</v>
      </c>
    </row>
    <row r="1933" spans="1:59" x14ac:dyDescent="0.2">
      <c r="A1933" s="1">
        <v>42618.940092592587</v>
      </c>
      <c r="B1933" t="s">
        <v>1862</v>
      </c>
      <c r="C1933" t="s">
        <v>22199</v>
      </c>
      <c r="D1933" t="str">
        <f>VLOOKUP(deactivate_assem[[#This Row],[Full Name]],assembly_staff_import[],1,0)</f>
        <v>Timothy J Dunn</v>
      </c>
      <c r="M1933" t="s">
        <v>22149</v>
      </c>
      <c r="T1933" t="s">
        <v>22200</v>
      </c>
      <c r="V1933" t="s">
        <v>22201</v>
      </c>
      <c r="AH1933" t="s">
        <v>65</v>
      </c>
      <c r="AI1933" t="s">
        <v>10913</v>
      </c>
      <c r="AL1933" t="s">
        <v>1237</v>
      </c>
      <c r="AY1933" t="s">
        <v>22202</v>
      </c>
      <c r="AZ1933" t="s">
        <v>1051</v>
      </c>
      <c r="BA1933" t="s">
        <v>17787</v>
      </c>
      <c r="BB1933" t="s">
        <v>22203</v>
      </c>
      <c r="BD1933" t="s">
        <v>72</v>
      </c>
      <c r="BG1933" t="s">
        <v>22204</v>
      </c>
    </row>
    <row r="1934" spans="1:59" x14ac:dyDescent="0.2">
      <c r="A1934" s="1">
        <v>42618.940092592587</v>
      </c>
      <c r="B1934" t="s">
        <v>1862</v>
      </c>
      <c r="C1934" t="s">
        <v>22205</v>
      </c>
      <c r="D1934" t="e">
        <f>VLOOKUP(deactivate_assem[[#This Row],[Full Name]],assembly_staff_import[],1,0)</f>
        <v>#N/A</v>
      </c>
      <c r="M1934" t="s">
        <v>12100</v>
      </c>
      <c r="AH1934" t="s">
        <v>65</v>
      </c>
      <c r="AI1934" t="s">
        <v>10913</v>
      </c>
      <c r="AL1934" t="s">
        <v>1237</v>
      </c>
      <c r="AY1934" t="s">
        <v>22206</v>
      </c>
      <c r="AZ1934" t="s">
        <v>22207</v>
      </c>
      <c r="BA1934" t="s">
        <v>7615</v>
      </c>
      <c r="BB1934" t="s">
        <v>11559</v>
      </c>
      <c r="BD1934" t="s">
        <v>72</v>
      </c>
      <c r="BG1934" t="s">
        <v>22208</v>
      </c>
    </row>
    <row r="1935" spans="1:59" x14ac:dyDescent="0.2">
      <c r="A1935" s="1">
        <v>42618.940092592587</v>
      </c>
      <c r="B1935" t="s">
        <v>1862</v>
      </c>
      <c r="C1935" t="s">
        <v>22209</v>
      </c>
      <c r="D1935" t="str">
        <f>VLOOKUP(deactivate_assem[[#This Row],[Full Name]],assembly_staff_import[],1,0)</f>
        <v>Laurie R Tautel</v>
      </c>
      <c r="L1935" t="s">
        <v>13630</v>
      </c>
      <c r="M1935" t="s">
        <v>13631</v>
      </c>
      <c r="N1935" t="s">
        <v>63</v>
      </c>
      <c r="T1935" t="s">
        <v>22210</v>
      </c>
      <c r="V1935" t="s">
        <v>20021</v>
      </c>
      <c r="AH1935" t="s">
        <v>65</v>
      </c>
      <c r="AI1935" t="s">
        <v>10913</v>
      </c>
      <c r="AL1935" t="s">
        <v>67</v>
      </c>
      <c r="AM1935" t="s">
        <v>68</v>
      </c>
      <c r="AY1935" t="s">
        <v>22211</v>
      </c>
      <c r="AZ1935" t="s">
        <v>22212</v>
      </c>
      <c r="BA1935" t="s">
        <v>22213</v>
      </c>
      <c r="BB1935" t="s">
        <v>236</v>
      </c>
      <c r="BD1935" t="s">
        <v>72</v>
      </c>
      <c r="BG1935" t="s">
        <v>22214</v>
      </c>
    </row>
    <row r="1936" spans="1:59" x14ac:dyDescent="0.2">
      <c r="A1936" s="1">
        <v>42618.940092592587</v>
      </c>
      <c r="B1936" t="s">
        <v>1862</v>
      </c>
      <c r="C1936" t="s">
        <v>22215</v>
      </c>
      <c r="D1936" t="str">
        <f>VLOOKUP(deactivate_assem[[#This Row],[Full Name]],assembly_staff_import[],1,0)</f>
        <v>Stephanie M Amann</v>
      </c>
      <c r="L1936" t="s">
        <v>14075</v>
      </c>
      <c r="M1936" t="s">
        <v>14076</v>
      </c>
      <c r="N1936" t="s">
        <v>168</v>
      </c>
      <c r="T1936" t="s">
        <v>22216</v>
      </c>
      <c r="V1936" t="s">
        <v>16983</v>
      </c>
      <c r="AH1936" t="s">
        <v>65</v>
      </c>
      <c r="AI1936" t="s">
        <v>10913</v>
      </c>
      <c r="AL1936" t="s">
        <v>67</v>
      </c>
      <c r="AY1936" t="s">
        <v>22217</v>
      </c>
      <c r="AZ1936" t="s">
        <v>22218</v>
      </c>
      <c r="BA1936" t="s">
        <v>22219</v>
      </c>
      <c r="BB1936" t="s">
        <v>12964</v>
      </c>
      <c r="BD1936" t="s">
        <v>72</v>
      </c>
      <c r="BG1936" t="s">
        <v>22220</v>
      </c>
    </row>
    <row r="1937" spans="1:59" x14ac:dyDescent="0.2">
      <c r="A1937" s="1">
        <v>42618.940081018518</v>
      </c>
      <c r="B1937" t="s">
        <v>1862</v>
      </c>
      <c r="C1937" t="s">
        <v>22221</v>
      </c>
      <c r="D1937" t="str">
        <f>VLOOKUP(deactivate_assem[[#This Row],[Full Name]],assembly_staff_import[],1,0)</f>
        <v>Russell L Crowe</v>
      </c>
      <c r="M1937" t="s">
        <v>22149</v>
      </c>
      <c r="T1937" t="s">
        <v>22222</v>
      </c>
      <c r="V1937" t="s">
        <v>22223</v>
      </c>
      <c r="AH1937" t="s">
        <v>65</v>
      </c>
      <c r="AI1937" t="s">
        <v>10913</v>
      </c>
      <c r="AL1937" t="s">
        <v>1237</v>
      </c>
      <c r="AY1937" t="s">
        <v>22224</v>
      </c>
      <c r="AZ1937" t="s">
        <v>22225</v>
      </c>
      <c r="BA1937" t="s">
        <v>4522</v>
      </c>
      <c r="BB1937" t="s">
        <v>22154</v>
      </c>
      <c r="BD1937" t="s">
        <v>72</v>
      </c>
      <c r="BG1937" t="s">
        <v>22226</v>
      </c>
    </row>
    <row r="1938" spans="1:59" x14ac:dyDescent="0.2">
      <c r="A1938" s="1">
        <v>42618.940081018518</v>
      </c>
      <c r="B1938" t="s">
        <v>1862</v>
      </c>
      <c r="C1938" t="s">
        <v>22227</v>
      </c>
      <c r="D1938" t="e">
        <f>VLOOKUP(deactivate_assem[[#This Row],[Full Name]],assembly_staff_import[],1,0)</f>
        <v>#N/A</v>
      </c>
      <c r="M1938" t="s">
        <v>10958</v>
      </c>
      <c r="V1938" t="s">
        <v>3154</v>
      </c>
      <c r="AH1938" t="s">
        <v>65</v>
      </c>
      <c r="AI1938" t="s">
        <v>10913</v>
      </c>
      <c r="AL1938" t="s">
        <v>1237</v>
      </c>
      <c r="AY1938" t="s">
        <v>22228</v>
      </c>
      <c r="AZ1938" t="s">
        <v>22229</v>
      </c>
      <c r="BA1938" t="s">
        <v>134</v>
      </c>
      <c r="BB1938" t="s">
        <v>116</v>
      </c>
      <c r="BD1938" t="s">
        <v>72</v>
      </c>
      <c r="BG1938" t="s">
        <v>22230</v>
      </c>
    </row>
    <row r="1939" spans="1:59" x14ac:dyDescent="0.2">
      <c r="A1939" s="1">
        <v>42618.940081018518</v>
      </c>
      <c r="B1939" t="s">
        <v>1862</v>
      </c>
      <c r="C1939" t="s">
        <v>22231</v>
      </c>
      <c r="D1939" t="e">
        <f>VLOOKUP(deactivate_assem[[#This Row],[Full Name]],assembly_staff_import[],1,0)</f>
        <v>#N/A</v>
      </c>
      <c r="M1939" t="s">
        <v>10958</v>
      </c>
      <c r="V1939" t="s">
        <v>3154</v>
      </c>
      <c r="AH1939" t="s">
        <v>65</v>
      </c>
      <c r="AI1939" t="s">
        <v>10913</v>
      </c>
      <c r="AL1939" t="s">
        <v>1237</v>
      </c>
      <c r="AY1939" t="s">
        <v>22232</v>
      </c>
      <c r="AZ1939" t="s">
        <v>22233</v>
      </c>
      <c r="BA1939" t="s">
        <v>22234</v>
      </c>
      <c r="BB1939" t="s">
        <v>116</v>
      </c>
      <c r="BD1939" t="s">
        <v>72</v>
      </c>
      <c r="BG1939" t="s">
        <v>22235</v>
      </c>
    </row>
    <row r="1940" spans="1:59" x14ac:dyDescent="0.2">
      <c r="A1940" s="1">
        <v>42618.940081018518</v>
      </c>
      <c r="B1940" t="s">
        <v>1862</v>
      </c>
      <c r="C1940" t="s">
        <v>22236</v>
      </c>
      <c r="D1940" t="str">
        <f>VLOOKUP(deactivate_assem[[#This Row],[Full Name]],assembly_staff_import[],1,0)</f>
        <v>Brendan G Coyne</v>
      </c>
      <c r="L1940" t="s">
        <v>13630</v>
      </c>
      <c r="M1940" t="s">
        <v>13631</v>
      </c>
      <c r="N1940" t="s">
        <v>63</v>
      </c>
      <c r="T1940" t="s">
        <v>21701</v>
      </c>
      <c r="V1940" t="s">
        <v>20021</v>
      </c>
      <c r="AH1940" t="s">
        <v>65</v>
      </c>
      <c r="AI1940" t="s">
        <v>10913</v>
      </c>
      <c r="AL1940" t="s">
        <v>67</v>
      </c>
      <c r="AY1940" t="s">
        <v>22237</v>
      </c>
      <c r="AZ1940" t="s">
        <v>22238</v>
      </c>
      <c r="BA1940" t="s">
        <v>21703</v>
      </c>
      <c r="BB1940" t="s">
        <v>12284</v>
      </c>
      <c r="BD1940" t="s">
        <v>72</v>
      </c>
      <c r="BG1940" t="s">
        <v>22239</v>
      </c>
    </row>
    <row r="1941" spans="1:59" x14ac:dyDescent="0.2">
      <c r="A1941" s="1">
        <v>42618.940081018518</v>
      </c>
      <c r="B1941" t="s">
        <v>1862</v>
      </c>
      <c r="C1941" t="s">
        <v>22240</v>
      </c>
      <c r="D1941" t="e">
        <f>VLOOKUP(deactivate_assem[[#This Row],[Full Name]],assembly_staff_import[],1,0)</f>
        <v>#N/A</v>
      </c>
      <c r="M1941" t="s">
        <v>12100</v>
      </c>
      <c r="AH1941" t="s">
        <v>65</v>
      </c>
      <c r="AI1941" t="s">
        <v>10913</v>
      </c>
      <c r="AL1941" t="s">
        <v>1237</v>
      </c>
      <c r="AY1941" t="s">
        <v>22241</v>
      </c>
      <c r="AZ1941" t="s">
        <v>22242</v>
      </c>
      <c r="BA1941" t="s">
        <v>7246</v>
      </c>
      <c r="BB1941" t="s">
        <v>11192</v>
      </c>
      <c r="BD1941" t="s">
        <v>72</v>
      </c>
      <c r="BG1941" t="s">
        <v>22243</v>
      </c>
    </row>
    <row r="1942" spans="1:59" x14ac:dyDescent="0.2">
      <c r="A1942" s="1">
        <v>42618.940081018518</v>
      </c>
      <c r="B1942" t="s">
        <v>1862</v>
      </c>
      <c r="C1942" t="s">
        <v>22244</v>
      </c>
      <c r="D1942" t="str">
        <f>VLOOKUP(deactivate_assem[[#This Row],[Full Name]],assembly_staff_import[],1,0)</f>
        <v>Matthew H Visscher</v>
      </c>
      <c r="M1942" t="s">
        <v>22245</v>
      </c>
      <c r="T1942" t="s">
        <v>22246</v>
      </c>
      <c r="V1942" t="s">
        <v>22247</v>
      </c>
      <c r="AH1942" t="s">
        <v>65</v>
      </c>
      <c r="AI1942" t="s">
        <v>10913</v>
      </c>
      <c r="AL1942" t="s">
        <v>1237</v>
      </c>
      <c r="AY1942" t="s">
        <v>22248</v>
      </c>
      <c r="AZ1942" t="s">
        <v>6448</v>
      </c>
      <c r="BA1942" t="s">
        <v>22249</v>
      </c>
      <c r="BB1942" t="s">
        <v>22250</v>
      </c>
      <c r="BD1942" t="s">
        <v>72</v>
      </c>
      <c r="BG1942" t="s">
        <v>22251</v>
      </c>
    </row>
    <row r="1943" spans="1:59" x14ac:dyDescent="0.2">
      <c r="A1943" s="1">
        <v>42618.940081018518</v>
      </c>
      <c r="B1943" t="s">
        <v>1862</v>
      </c>
      <c r="C1943" t="s">
        <v>22252</v>
      </c>
      <c r="D1943" t="e">
        <f>VLOOKUP(deactivate_assem[[#This Row],[Full Name]],assembly_staff_import[],1,0)</f>
        <v>#N/A</v>
      </c>
      <c r="M1943" t="s">
        <v>11319</v>
      </c>
      <c r="V1943" t="s">
        <v>22253</v>
      </c>
      <c r="AH1943" t="s">
        <v>65</v>
      </c>
      <c r="AI1943" t="s">
        <v>10913</v>
      </c>
      <c r="AL1943" t="s">
        <v>1237</v>
      </c>
      <c r="AY1943" t="s">
        <v>22254</v>
      </c>
      <c r="AZ1943" t="s">
        <v>22255</v>
      </c>
      <c r="BA1943" t="s">
        <v>18255</v>
      </c>
      <c r="BB1943" t="s">
        <v>1427</v>
      </c>
      <c r="BD1943" t="s">
        <v>72</v>
      </c>
      <c r="BG1943" t="s">
        <v>22256</v>
      </c>
    </row>
    <row r="1944" spans="1:59" x14ac:dyDescent="0.2">
      <c r="A1944" s="1">
        <v>42618.940069444441</v>
      </c>
      <c r="B1944" t="s">
        <v>1862</v>
      </c>
      <c r="C1944" t="s">
        <v>22257</v>
      </c>
      <c r="D1944" t="str">
        <f>VLOOKUP(deactivate_assem[[#This Row],[Full Name]],assembly_staff_import[],1,0)</f>
        <v>Gary W Lynch</v>
      </c>
      <c r="M1944" t="s">
        <v>12026</v>
      </c>
      <c r="T1944" t="s">
        <v>22258</v>
      </c>
      <c r="V1944" t="s">
        <v>21983</v>
      </c>
      <c r="AH1944" t="s">
        <v>65</v>
      </c>
      <c r="AI1944" t="s">
        <v>10913</v>
      </c>
      <c r="AL1944" t="s">
        <v>1237</v>
      </c>
      <c r="AY1944" t="s">
        <v>22259</v>
      </c>
      <c r="AZ1944" t="s">
        <v>22260</v>
      </c>
      <c r="BA1944" t="s">
        <v>15045</v>
      </c>
      <c r="BB1944" t="s">
        <v>22261</v>
      </c>
      <c r="BD1944" t="s">
        <v>72</v>
      </c>
      <c r="BG1944" t="s">
        <v>22262</v>
      </c>
    </row>
    <row r="1945" spans="1:59" x14ac:dyDescent="0.2">
      <c r="A1945" s="1">
        <v>42618.940069444441</v>
      </c>
      <c r="B1945" t="s">
        <v>1862</v>
      </c>
      <c r="C1945" t="s">
        <v>22263</v>
      </c>
      <c r="D1945" t="str">
        <f>VLOOKUP(deactivate_assem[[#This Row],[Full Name]],assembly_staff_import[],1,0)</f>
        <v>Sharon M Salvo</v>
      </c>
      <c r="M1945" t="s">
        <v>22264</v>
      </c>
      <c r="T1945" t="s">
        <v>22265</v>
      </c>
      <c r="V1945" t="s">
        <v>22266</v>
      </c>
      <c r="AH1945" t="s">
        <v>65</v>
      </c>
      <c r="AI1945" t="s">
        <v>10913</v>
      </c>
      <c r="AL1945" t="s">
        <v>1237</v>
      </c>
      <c r="AY1945" t="s">
        <v>22267</v>
      </c>
      <c r="AZ1945" t="s">
        <v>4664</v>
      </c>
      <c r="BA1945" t="s">
        <v>22268</v>
      </c>
      <c r="BB1945" t="s">
        <v>11249</v>
      </c>
      <c r="BD1945" t="s">
        <v>72</v>
      </c>
      <c r="BG1945" t="s">
        <v>22269</v>
      </c>
    </row>
    <row r="1946" spans="1:59" x14ac:dyDescent="0.2">
      <c r="A1946" s="1">
        <v>42618.940069444441</v>
      </c>
      <c r="B1946" t="s">
        <v>1862</v>
      </c>
      <c r="C1946" t="s">
        <v>22270</v>
      </c>
      <c r="D1946" t="str">
        <f>VLOOKUP(deactivate_assem[[#This Row],[Full Name]],assembly_staff_import[],1,0)</f>
        <v>Janet E Penksa</v>
      </c>
      <c r="M1946" t="s">
        <v>10958</v>
      </c>
      <c r="T1946" t="s">
        <v>22271</v>
      </c>
      <c r="V1946" t="s">
        <v>3154</v>
      </c>
      <c r="AH1946" t="s">
        <v>65</v>
      </c>
      <c r="AI1946" t="s">
        <v>10913</v>
      </c>
      <c r="AL1946" t="s">
        <v>1237</v>
      </c>
      <c r="AY1946" t="s">
        <v>22272</v>
      </c>
      <c r="AZ1946" t="s">
        <v>18185</v>
      </c>
      <c r="BA1946" t="s">
        <v>22273</v>
      </c>
      <c r="BB1946" t="s">
        <v>13974</v>
      </c>
      <c r="BD1946" t="s">
        <v>72</v>
      </c>
      <c r="BG1946" t="s">
        <v>22274</v>
      </c>
    </row>
    <row r="1947" spans="1:59" x14ac:dyDescent="0.2">
      <c r="A1947" s="1">
        <v>42618.940069444441</v>
      </c>
      <c r="B1947" t="s">
        <v>1862</v>
      </c>
      <c r="C1947" t="s">
        <v>22275</v>
      </c>
      <c r="D1947" t="e">
        <f>VLOOKUP(deactivate_assem[[#This Row],[Full Name]],assembly_staff_import[],1,0)</f>
        <v>#N/A</v>
      </c>
      <c r="M1947" t="s">
        <v>10958</v>
      </c>
      <c r="V1947" t="s">
        <v>3154</v>
      </c>
      <c r="AH1947" t="s">
        <v>65</v>
      </c>
      <c r="AI1947" t="s">
        <v>10913</v>
      </c>
      <c r="AL1947" t="s">
        <v>1237</v>
      </c>
      <c r="AY1947" t="s">
        <v>22276</v>
      </c>
      <c r="AZ1947" t="s">
        <v>11874</v>
      </c>
      <c r="BA1947" t="s">
        <v>7584</v>
      </c>
      <c r="BB1947" t="s">
        <v>116</v>
      </c>
      <c r="BD1947" t="s">
        <v>72</v>
      </c>
      <c r="BG1947" t="s">
        <v>22277</v>
      </c>
    </row>
    <row r="1948" spans="1:59" x14ac:dyDescent="0.2">
      <c r="A1948" s="1">
        <v>42618.940069444441</v>
      </c>
      <c r="B1948" t="s">
        <v>1862</v>
      </c>
      <c r="C1948" t="s">
        <v>22278</v>
      </c>
      <c r="D1948" t="str">
        <f>VLOOKUP(deactivate_assem[[#This Row],[Full Name]],assembly_staff_import[],1,0)</f>
        <v>Thomas S Gonzalez</v>
      </c>
      <c r="M1948" t="s">
        <v>12026</v>
      </c>
      <c r="T1948" t="s">
        <v>22279</v>
      </c>
      <c r="V1948" t="s">
        <v>21983</v>
      </c>
      <c r="AH1948" t="s">
        <v>65</v>
      </c>
      <c r="AI1948" t="s">
        <v>10913</v>
      </c>
      <c r="AL1948" t="s">
        <v>1237</v>
      </c>
      <c r="AY1948" t="s">
        <v>22280</v>
      </c>
      <c r="AZ1948" t="s">
        <v>7960</v>
      </c>
      <c r="BA1948" t="s">
        <v>210</v>
      </c>
      <c r="BB1948" t="s">
        <v>19175</v>
      </c>
      <c r="BD1948" t="s">
        <v>72</v>
      </c>
      <c r="BG1948" t="s">
        <v>22281</v>
      </c>
    </row>
    <row r="1949" spans="1:59" x14ac:dyDescent="0.2">
      <c r="A1949" s="1">
        <v>42618.940069444441</v>
      </c>
      <c r="B1949" t="s">
        <v>1862</v>
      </c>
      <c r="C1949" t="s">
        <v>22282</v>
      </c>
      <c r="D1949" t="str">
        <f>VLOOKUP(deactivate_assem[[#This Row],[Full Name]],assembly_staff_import[],1,0)</f>
        <v>Frank J Valenti</v>
      </c>
      <c r="M1949" t="s">
        <v>22245</v>
      </c>
      <c r="T1949" t="s">
        <v>22283</v>
      </c>
      <c r="V1949" t="s">
        <v>22284</v>
      </c>
      <c r="AH1949" t="s">
        <v>65</v>
      </c>
      <c r="AI1949" t="s">
        <v>10913</v>
      </c>
      <c r="AL1949" t="s">
        <v>1237</v>
      </c>
      <c r="AY1949" t="s">
        <v>22285</v>
      </c>
      <c r="AZ1949" t="s">
        <v>22286</v>
      </c>
      <c r="BA1949" t="s">
        <v>22287</v>
      </c>
      <c r="BB1949" t="s">
        <v>14446</v>
      </c>
      <c r="BD1949" t="s">
        <v>72</v>
      </c>
      <c r="BG1949" t="s">
        <v>22288</v>
      </c>
    </row>
    <row r="1950" spans="1:59" x14ac:dyDescent="0.2">
      <c r="A1950" s="1">
        <v>42618.940057870372</v>
      </c>
      <c r="B1950" t="s">
        <v>1862</v>
      </c>
      <c r="C1950" t="s">
        <v>22289</v>
      </c>
      <c r="D1950" t="str">
        <f>VLOOKUP(deactivate_assem[[#This Row],[Full Name]],assembly_staff_import[],1,0)</f>
        <v>Robin L Marilla</v>
      </c>
      <c r="M1950" t="s">
        <v>11319</v>
      </c>
      <c r="T1950" t="s">
        <v>22290</v>
      </c>
      <c r="V1950" t="s">
        <v>22253</v>
      </c>
      <c r="AH1950" t="s">
        <v>65</v>
      </c>
      <c r="AI1950" t="s">
        <v>10913</v>
      </c>
      <c r="AL1950" t="s">
        <v>1237</v>
      </c>
      <c r="AY1950" t="s">
        <v>22291</v>
      </c>
      <c r="AZ1950" t="s">
        <v>15986</v>
      </c>
      <c r="BA1950" t="s">
        <v>22292</v>
      </c>
      <c r="BB1950" t="s">
        <v>22293</v>
      </c>
      <c r="BD1950" t="s">
        <v>72</v>
      </c>
      <c r="BG1950" t="s">
        <v>22294</v>
      </c>
    </row>
    <row r="1951" spans="1:59" x14ac:dyDescent="0.2">
      <c r="A1951" s="1">
        <v>42618.940057870372</v>
      </c>
      <c r="B1951" t="s">
        <v>1862</v>
      </c>
      <c r="C1951" t="s">
        <v>22295</v>
      </c>
      <c r="D1951" t="str">
        <f>VLOOKUP(deactivate_assem[[#This Row],[Full Name]],assembly_staff_import[],1,0)</f>
        <v>John C Barber</v>
      </c>
      <c r="M1951" t="s">
        <v>12026</v>
      </c>
      <c r="T1951" t="s">
        <v>20874</v>
      </c>
      <c r="V1951" t="s">
        <v>22296</v>
      </c>
      <c r="AH1951" t="s">
        <v>65</v>
      </c>
      <c r="AI1951" t="s">
        <v>10913</v>
      </c>
      <c r="AL1951" t="s">
        <v>1237</v>
      </c>
      <c r="AY1951" t="s">
        <v>22297</v>
      </c>
      <c r="AZ1951" t="s">
        <v>3205</v>
      </c>
      <c r="BA1951" t="s">
        <v>3820</v>
      </c>
      <c r="BB1951" t="s">
        <v>22298</v>
      </c>
      <c r="BD1951" t="s">
        <v>72</v>
      </c>
      <c r="BG1951" t="s">
        <v>22299</v>
      </c>
    </row>
    <row r="1952" spans="1:59" x14ac:dyDescent="0.2">
      <c r="A1952" s="1">
        <v>42618.940057870372</v>
      </c>
      <c r="B1952" t="s">
        <v>1862</v>
      </c>
      <c r="C1952" t="s">
        <v>22300</v>
      </c>
      <c r="D1952" t="str">
        <f>VLOOKUP(deactivate_assem[[#This Row],[Full Name]],assembly_staff_import[],1,0)</f>
        <v>Kathleen S Orlan</v>
      </c>
      <c r="M1952" t="s">
        <v>11162</v>
      </c>
      <c r="T1952" t="s">
        <v>22301</v>
      </c>
      <c r="V1952" t="s">
        <v>3154</v>
      </c>
      <c r="AH1952" t="s">
        <v>65</v>
      </c>
      <c r="AI1952" t="s">
        <v>10913</v>
      </c>
      <c r="AL1952" t="s">
        <v>1237</v>
      </c>
      <c r="AY1952" t="s">
        <v>22302</v>
      </c>
      <c r="AZ1952" t="s">
        <v>12625</v>
      </c>
      <c r="BA1952" t="s">
        <v>22303</v>
      </c>
      <c r="BB1952" t="s">
        <v>11167</v>
      </c>
      <c r="BD1952" t="s">
        <v>72</v>
      </c>
      <c r="BG1952" t="s">
        <v>22304</v>
      </c>
    </row>
    <row r="1953" spans="1:59" x14ac:dyDescent="0.2">
      <c r="A1953" s="1">
        <v>42618.940057870372</v>
      </c>
      <c r="B1953" t="s">
        <v>1862</v>
      </c>
      <c r="C1953" t="s">
        <v>22305</v>
      </c>
      <c r="D1953" t="str">
        <f>VLOOKUP(deactivate_assem[[#This Row],[Full Name]],assembly_staff_import[],1,0)</f>
        <v>Michael R Frezon</v>
      </c>
      <c r="M1953" t="s">
        <v>22245</v>
      </c>
      <c r="T1953" t="s">
        <v>22306</v>
      </c>
      <c r="V1953" t="s">
        <v>22307</v>
      </c>
      <c r="AH1953" t="s">
        <v>65</v>
      </c>
      <c r="AI1953" t="s">
        <v>10913</v>
      </c>
      <c r="AL1953" t="s">
        <v>1237</v>
      </c>
      <c r="AY1953" t="s">
        <v>22308</v>
      </c>
      <c r="AZ1953" t="s">
        <v>1117</v>
      </c>
      <c r="BA1953" t="s">
        <v>22309</v>
      </c>
      <c r="BB1953" t="s">
        <v>22310</v>
      </c>
      <c r="BD1953" t="s">
        <v>72</v>
      </c>
      <c r="BG1953" t="s">
        <v>22311</v>
      </c>
    </row>
    <row r="1954" spans="1:59" x14ac:dyDescent="0.2">
      <c r="A1954" s="1">
        <v>42618.940057870372</v>
      </c>
      <c r="B1954" t="s">
        <v>1862</v>
      </c>
      <c r="C1954" t="s">
        <v>22312</v>
      </c>
      <c r="D1954" t="str">
        <f>VLOOKUP(deactivate_assem[[#This Row],[Full Name]],assembly_staff_import[],1,0)</f>
        <v>Theresa J Klein-Franke</v>
      </c>
      <c r="M1954" t="s">
        <v>11319</v>
      </c>
      <c r="T1954" t="s">
        <v>22313</v>
      </c>
      <c r="V1954" t="s">
        <v>22314</v>
      </c>
      <c r="AH1954" t="s">
        <v>65</v>
      </c>
      <c r="AI1954" t="s">
        <v>10913</v>
      </c>
      <c r="AL1954" t="s">
        <v>1237</v>
      </c>
      <c r="AY1954" t="s">
        <v>22315</v>
      </c>
      <c r="AZ1954" t="s">
        <v>22316</v>
      </c>
      <c r="BA1954" t="s">
        <v>22317</v>
      </c>
      <c r="BB1954" t="s">
        <v>22318</v>
      </c>
      <c r="BD1954" t="s">
        <v>72</v>
      </c>
      <c r="BG1954" t="s">
        <v>22319</v>
      </c>
    </row>
    <row r="1955" spans="1:59" x14ac:dyDescent="0.2">
      <c r="A1955" s="1">
        <v>42618.940046296288</v>
      </c>
      <c r="B1955" t="s">
        <v>1862</v>
      </c>
      <c r="C1955" t="s">
        <v>22320</v>
      </c>
      <c r="D1955" t="str">
        <f>VLOOKUP(deactivate_assem[[#This Row],[Full Name]],assembly_staff_import[],1,0)</f>
        <v>Edmund D Flint</v>
      </c>
      <c r="M1955" t="s">
        <v>22245</v>
      </c>
      <c r="T1955" t="s">
        <v>22321</v>
      </c>
      <c r="V1955" t="s">
        <v>22322</v>
      </c>
      <c r="AH1955" t="s">
        <v>65</v>
      </c>
      <c r="AI1955" t="s">
        <v>10913</v>
      </c>
      <c r="AL1955" t="s">
        <v>1237</v>
      </c>
      <c r="AY1955" t="s">
        <v>22323</v>
      </c>
      <c r="AZ1955" t="s">
        <v>22324</v>
      </c>
      <c r="BA1955" t="s">
        <v>22325</v>
      </c>
      <c r="BB1955" t="s">
        <v>22250</v>
      </c>
      <c r="BD1955" t="s">
        <v>72</v>
      </c>
      <c r="BG1955" t="s">
        <v>22326</v>
      </c>
    </row>
    <row r="1956" spans="1:59" x14ac:dyDescent="0.2">
      <c r="A1956" s="1">
        <v>42618.940046296288</v>
      </c>
      <c r="B1956" t="s">
        <v>1862</v>
      </c>
      <c r="C1956" t="s">
        <v>22327</v>
      </c>
      <c r="D1956" t="e">
        <f>VLOOKUP(deactivate_assem[[#This Row],[Full Name]],assembly_staff_import[],1,0)</f>
        <v>#N/A</v>
      </c>
      <c r="M1956" t="s">
        <v>22328</v>
      </c>
      <c r="V1956" t="s">
        <v>22329</v>
      </c>
      <c r="AH1956" t="s">
        <v>65</v>
      </c>
      <c r="AI1956" t="s">
        <v>10913</v>
      </c>
      <c r="AL1956" t="s">
        <v>1237</v>
      </c>
      <c r="AY1956" t="s">
        <v>22330</v>
      </c>
      <c r="AZ1956" t="s">
        <v>22331</v>
      </c>
      <c r="BA1956" t="s">
        <v>22332</v>
      </c>
      <c r="BB1956" t="s">
        <v>11249</v>
      </c>
      <c r="BD1956" t="s">
        <v>72</v>
      </c>
      <c r="BG1956" t="s">
        <v>22333</v>
      </c>
    </row>
    <row r="1957" spans="1:59" x14ac:dyDescent="0.2">
      <c r="A1957" s="1">
        <v>42618.940046296288</v>
      </c>
      <c r="B1957" t="s">
        <v>1862</v>
      </c>
      <c r="C1957" t="s">
        <v>22334</v>
      </c>
      <c r="D1957" t="e">
        <f>VLOOKUP(deactivate_assem[[#This Row],[Full Name]],assembly_staff_import[],1,0)</f>
        <v>#N/A</v>
      </c>
      <c r="L1957" t="s">
        <v>12767</v>
      </c>
      <c r="M1957" t="s">
        <v>16933</v>
      </c>
      <c r="N1957" t="s">
        <v>63</v>
      </c>
      <c r="V1957" t="s">
        <v>16934</v>
      </c>
      <c r="AH1957" t="s">
        <v>65</v>
      </c>
      <c r="AI1957" t="s">
        <v>10913</v>
      </c>
      <c r="AL1957" t="s">
        <v>67</v>
      </c>
      <c r="AY1957" t="s">
        <v>22335</v>
      </c>
      <c r="AZ1957" t="s">
        <v>1589</v>
      </c>
      <c r="BA1957" t="s">
        <v>6781</v>
      </c>
      <c r="BB1957" t="s">
        <v>426</v>
      </c>
      <c r="BD1957" t="s">
        <v>72</v>
      </c>
      <c r="BG1957" t="s">
        <v>22336</v>
      </c>
    </row>
    <row r="1958" spans="1:59" x14ac:dyDescent="0.2">
      <c r="A1958" s="1">
        <v>42618.940046296288</v>
      </c>
      <c r="B1958" t="s">
        <v>1862</v>
      </c>
      <c r="C1958" t="s">
        <v>22337</v>
      </c>
      <c r="D1958" t="e">
        <f>VLOOKUP(deactivate_assem[[#This Row],[Full Name]],assembly_staff_import[],1,0)</f>
        <v>#N/A</v>
      </c>
      <c r="M1958" t="s">
        <v>10958</v>
      </c>
      <c r="V1958" t="s">
        <v>3154</v>
      </c>
      <c r="AH1958" t="s">
        <v>65</v>
      </c>
      <c r="AI1958" t="s">
        <v>10913</v>
      </c>
      <c r="AL1958" t="s">
        <v>1237</v>
      </c>
      <c r="AY1958" t="s">
        <v>22338</v>
      </c>
      <c r="AZ1958" t="s">
        <v>22339</v>
      </c>
      <c r="BA1958" t="s">
        <v>22340</v>
      </c>
      <c r="BB1958" t="s">
        <v>116</v>
      </c>
      <c r="BD1958" t="s">
        <v>72</v>
      </c>
      <c r="BG1958" t="s">
        <v>22341</v>
      </c>
    </row>
    <row r="1959" spans="1:59" x14ac:dyDescent="0.2">
      <c r="A1959" s="1">
        <v>42618.940046296288</v>
      </c>
      <c r="B1959" t="s">
        <v>1862</v>
      </c>
      <c r="C1959" t="s">
        <v>22342</v>
      </c>
      <c r="D1959" t="e">
        <f>VLOOKUP(deactivate_assem[[#This Row],[Full Name]],assembly_staff_import[],1,0)</f>
        <v>#N/A</v>
      </c>
      <c r="M1959" t="s">
        <v>11319</v>
      </c>
      <c r="V1959" t="s">
        <v>22343</v>
      </c>
      <c r="AH1959" t="s">
        <v>65</v>
      </c>
      <c r="AI1959" t="s">
        <v>10913</v>
      </c>
      <c r="AL1959" t="s">
        <v>1237</v>
      </c>
      <c r="AY1959" t="s">
        <v>22344</v>
      </c>
      <c r="AZ1959" t="s">
        <v>22345</v>
      </c>
      <c r="BA1959" t="s">
        <v>22346</v>
      </c>
      <c r="BB1959" t="s">
        <v>22347</v>
      </c>
      <c r="BD1959" t="s">
        <v>72</v>
      </c>
      <c r="BG1959" t="s">
        <v>22348</v>
      </c>
    </row>
    <row r="1960" spans="1:59" x14ac:dyDescent="0.2">
      <c r="A1960" s="1">
        <v>42618.940034722233</v>
      </c>
      <c r="B1960" t="s">
        <v>1862</v>
      </c>
      <c r="C1960" t="s">
        <v>22349</v>
      </c>
      <c r="D1960" t="str">
        <f>VLOOKUP(deactivate_assem[[#This Row],[Full Name]],assembly_staff_import[],1,0)</f>
        <v>Gregory W Finley</v>
      </c>
      <c r="M1960" t="s">
        <v>22245</v>
      </c>
      <c r="T1960" t="s">
        <v>22350</v>
      </c>
      <c r="V1960" t="s">
        <v>22351</v>
      </c>
      <c r="AH1960" t="s">
        <v>65</v>
      </c>
      <c r="AI1960" t="s">
        <v>10913</v>
      </c>
      <c r="AL1960" t="s">
        <v>1237</v>
      </c>
      <c r="AY1960" t="s">
        <v>22352</v>
      </c>
      <c r="AZ1960" t="s">
        <v>22353</v>
      </c>
      <c r="BA1960" t="s">
        <v>22354</v>
      </c>
      <c r="BB1960" t="s">
        <v>15006</v>
      </c>
      <c r="BD1960" t="s">
        <v>72</v>
      </c>
      <c r="BG1960" t="s">
        <v>22355</v>
      </c>
    </row>
    <row r="1961" spans="1:59" x14ac:dyDescent="0.2">
      <c r="A1961" s="1">
        <v>42618.940034722233</v>
      </c>
      <c r="B1961" t="s">
        <v>1862</v>
      </c>
      <c r="C1961" t="s">
        <v>22356</v>
      </c>
      <c r="D1961" t="str">
        <f>VLOOKUP(deactivate_assem[[#This Row],[Full Name]],assembly_staff_import[],1,0)</f>
        <v>Devra L Nusbaum</v>
      </c>
      <c r="L1961" t="s">
        <v>12767</v>
      </c>
      <c r="M1961" t="s">
        <v>12768</v>
      </c>
      <c r="N1961" t="s">
        <v>168</v>
      </c>
      <c r="T1961" t="s">
        <v>22357</v>
      </c>
      <c r="V1961" t="s">
        <v>17373</v>
      </c>
      <c r="AH1961" t="s">
        <v>65</v>
      </c>
      <c r="AI1961" t="s">
        <v>10913</v>
      </c>
      <c r="AL1961" t="s">
        <v>67</v>
      </c>
      <c r="AY1961" t="s">
        <v>22358</v>
      </c>
      <c r="AZ1961" t="s">
        <v>22359</v>
      </c>
      <c r="BA1961" t="s">
        <v>22360</v>
      </c>
      <c r="BB1961" t="s">
        <v>10971</v>
      </c>
      <c r="BD1961" t="s">
        <v>72</v>
      </c>
      <c r="BG1961" t="s">
        <v>22361</v>
      </c>
    </row>
    <row r="1962" spans="1:59" x14ac:dyDescent="0.2">
      <c r="A1962" s="1">
        <v>42618.940034722233</v>
      </c>
      <c r="B1962" t="s">
        <v>1862</v>
      </c>
      <c r="C1962" t="s">
        <v>22362</v>
      </c>
      <c r="D1962" t="str">
        <f>VLOOKUP(deactivate_assem[[#This Row],[Full Name]],assembly_staff_import[],1,0)</f>
        <v>Patricia A Gibson</v>
      </c>
      <c r="M1962" t="s">
        <v>22328</v>
      </c>
      <c r="T1962" t="s">
        <v>22363</v>
      </c>
      <c r="V1962" t="s">
        <v>22329</v>
      </c>
      <c r="AH1962" t="s">
        <v>65</v>
      </c>
      <c r="AI1962" t="s">
        <v>10913</v>
      </c>
      <c r="AL1962" t="s">
        <v>1237</v>
      </c>
      <c r="AY1962" t="s">
        <v>22364</v>
      </c>
      <c r="AZ1962" t="s">
        <v>4814</v>
      </c>
      <c r="BA1962" t="s">
        <v>22365</v>
      </c>
      <c r="BB1962" t="s">
        <v>22366</v>
      </c>
      <c r="BD1962" t="s">
        <v>72</v>
      </c>
      <c r="BG1962" t="s">
        <v>22367</v>
      </c>
    </row>
    <row r="1963" spans="1:59" x14ac:dyDescent="0.2">
      <c r="A1963" s="1">
        <v>42618.940034722233</v>
      </c>
      <c r="B1963" t="s">
        <v>1862</v>
      </c>
      <c r="C1963" t="s">
        <v>22368</v>
      </c>
      <c r="D1963" t="e">
        <f>VLOOKUP(deactivate_assem[[#This Row],[Full Name]],assembly_staff_import[],1,0)</f>
        <v>#N/A</v>
      </c>
      <c r="M1963" t="s">
        <v>10958</v>
      </c>
      <c r="V1963" t="s">
        <v>3154</v>
      </c>
      <c r="AH1963" t="s">
        <v>65</v>
      </c>
      <c r="AI1963" t="s">
        <v>10913</v>
      </c>
      <c r="AL1963" t="s">
        <v>1237</v>
      </c>
      <c r="AY1963" t="s">
        <v>22369</v>
      </c>
      <c r="AZ1963" t="s">
        <v>22370</v>
      </c>
      <c r="BA1963" t="s">
        <v>22371</v>
      </c>
      <c r="BB1963" t="s">
        <v>116</v>
      </c>
      <c r="BD1963" t="s">
        <v>72</v>
      </c>
      <c r="BG1963" t="s">
        <v>22372</v>
      </c>
    </row>
    <row r="1964" spans="1:59" x14ac:dyDescent="0.2">
      <c r="A1964" s="1">
        <v>42618.940034722233</v>
      </c>
      <c r="B1964" t="s">
        <v>1862</v>
      </c>
      <c r="C1964" t="s">
        <v>22373</v>
      </c>
      <c r="D1964" t="str">
        <f>VLOOKUP(deactivate_assem[[#This Row],[Full Name]],assembly_staff_import[],1,0)</f>
        <v>Shawn K Fancher</v>
      </c>
      <c r="M1964" t="s">
        <v>22374</v>
      </c>
      <c r="T1964" t="s">
        <v>22375</v>
      </c>
      <c r="V1964" t="s">
        <v>22376</v>
      </c>
      <c r="AH1964" t="s">
        <v>65</v>
      </c>
      <c r="AI1964" t="s">
        <v>10913</v>
      </c>
      <c r="AL1964" t="s">
        <v>1237</v>
      </c>
      <c r="AY1964" t="s">
        <v>22377</v>
      </c>
      <c r="AZ1964" t="s">
        <v>22378</v>
      </c>
      <c r="BA1964" t="s">
        <v>22379</v>
      </c>
      <c r="BB1964" t="s">
        <v>12284</v>
      </c>
      <c r="BD1964" t="s">
        <v>72</v>
      </c>
      <c r="BG1964" t="s">
        <v>22380</v>
      </c>
    </row>
    <row r="1965" spans="1:59" x14ac:dyDescent="0.2">
      <c r="A1965" s="1">
        <v>42618.940034722233</v>
      </c>
      <c r="B1965" t="s">
        <v>1862</v>
      </c>
      <c r="C1965" t="s">
        <v>22381</v>
      </c>
      <c r="D1965" t="e">
        <f>VLOOKUP(deactivate_assem[[#This Row],[Full Name]],assembly_staff_import[],1,0)</f>
        <v>#N/A</v>
      </c>
      <c r="L1965" t="s">
        <v>12767</v>
      </c>
      <c r="M1965" t="s">
        <v>16933</v>
      </c>
      <c r="N1965" t="s">
        <v>63</v>
      </c>
      <c r="V1965" t="s">
        <v>16922</v>
      </c>
      <c r="AH1965" t="s">
        <v>65</v>
      </c>
      <c r="AI1965" t="s">
        <v>10913</v>
      </c>
      <c r="AL1965" t="s">
        <v>67</v>
      </c>
      <c r="AY1965" t="s">
        <v>22382</v>
      </c>
      <c r="AZ1965" t="s">
        <v>22383</v>
      </c>
      <c r="BA1965" t="s">
        <v>22384</v>
      </c>
      <c r="BB1965" t="s">
        <v>11316</v>
      </c>
      <c r="BD1965" t="s">
        <v>72</v>
      </c>
      <c r="BG1965" t="s">
        <v>22385</v>
      </c>
    </row>
    <row r="1966" spans="1:59" x14ac:dyDescent="0.2">
      <c r="A1966" s="1">
        <v>42618.940034722233</v>
      </c>
      <c r="B1966" t="s">
        <v>1862</v>
      </c>
      <c r="C1966" t="s">
        <v>22386</v>
      </c>
      <c r="D1966" t="str">
        <f>VLOOKUP(deactivate_assem[[#This Row],[Full Name]],assembly_staff_import[],1,0)</f>
        <v>Eric J Wierzbicki</v>
      </c>
      <c r="M1966" t="s">
        <v>12033</v>
      </c>
      <c r="T1966" t="s">
        <v>22387</v>
      </c>
      <c r="V1966" t="s">
        <v>14537</v>
      </c>
      <c r="AH1966" t="s">
        <v>65</v>
      </c>
      <c r="AI1966" t="s">
        <v>10913</v>
      </c>
      <c r="AL1966" t="s">
        <v>1237</v>
      </c>
      <c r="AY1966" t="s">
        <v>22388</v>
      </c>
      <c r="AZ1966" t="s">
        <v>1462</v>
      </c>
      <c r="BA1966" t="s">
        <v>22389</v>
      </c>
      <c r="BB1966" t="s">
        <v>22390</v>
      </c>
      <c r="BD1966" t="s">
        <v>72</v>
      </c>
      <c r="BG1966" t="s">
        <v>22391</v>
      </c>
    </row>
    <row r="1967" spans="1:59" x14ac:dyDescent="0.2">
      <c r="A1967" s="1">
        <v>42618.940034722233</v>
      </c>
      <c r="B1967" t="s">
        <v>1862</v>
      </c>
      <c r="C1967" t="s">
        <v>22392</v>
      </c>
      <c r="D1967" t="str">
        <f>VLOOKUP(deactivate_assem[[#This Row],[Full Name]],assembly_staff_import[],1,0)</f>
        <v>Ruth Cortes</v>
      </c>
      <c r="K1967" t="s">
        <v>22393</v>
      </c>
      <c r="M1967" t="s">
        <v>12678</v>
      </c>
      <c r="T1967" t="s">
        <v>22394</v>
      </c>
      <c r="V1967" t="s">
        <v>14308</v>
      </c>
      <c r="AH1967" t="s">
        <v>65</v>
      </c>
      <c r="AI1967" t="s">
        <v>10913</v>
      </c>
      <c r="AL1967" t="s">
        <v>1237</v>
      </c>
      <c r="AY1967" t="s">
        <v>22395</v>
      </c>
      <c r="AZ1967" t="s">
        <v>22396</v>
      </c>
      <c r="BA1967" t="s">
        <v>22397</v>
      </c>
      <c r="BB1967" t="s">
        <v>12526</v>
      </c>
      <c r="BD1967" t="s">
        <v>72</v>
      </c>
      <c r="BG1967" t="s">
        <v>22398</v>
      </c>
    </row>
    <row r="1968" spans="1:59" x14ac:dyDescent="0.2">
      <c r="A1968" s="1">
        <v>42618.940034722233</v>
      </c>
      <c r="B1968" t="s">
        <v>1862</v>
      </c>
      <c r="C1968" t="s">
        <v>22399</v>
      </c>
      <c r="D1968" t="str">
        <f>VLOOKUP(deactivate_assem[[#This Row],[Full Name]],assembly_staff_import[],1,0)</f>
        <v>Thomas W Jr. Coleman Jr</v>
      </c>
      <c r="M1968" t="s">
        <v>22245</v>
      </c>
      <c r="T1968" t="s">
        <v>11292</v>
      </c>
      <c r="V1968" t="s">
        <v>22307</v>
      </c>
      <c r="AH1968" t="s">
        <v>65</v>
      </c>
      <c r="AI1968" t="s">
        <v>10913</v>
      </c>
      <c r="AL1968" t="s">
        <v>1237</v>
      </c>
      <c r="AY1968" t="s">
        <v>22400</v>
      </c>
      <c r="AZ1968" t="s">
        <v>22401</v>
      </c>
      <c r="BA1968" t="s">
        <v>22402</v>
      </c>
      <c r="BB1968" t="s">
        <v>22403</v>
      </c>
      <c r="BD1968" t="s">
        <v>72</v>
      </c>
      <c r="BG1968" t="s">
        <v>22404</v>
      </c>
    </row>
    <row r="1969" spans="1:59" x14ac:dyDescent="0.2">
      <c r="A1969" s="1">
        <v>42618.940023148149</v>
      </c>
      <c r="B1969" t="s">
        <v>1862</v>
      </c>
      <c r="C1969" t="s">
        <v>22405</v>
      </c>
      <c r="D1969" t="str">
        <f>VLOOKUP(deactivate_assem[[#This Row],[Full Name]],assembly_staff_import[],1,0)</f>
        <v>Julie A Corker</v>
      </c>
      <c r="L1969" t="s">
        <v>11992</v>
      </c>
      <c r="M1969" t="s">
        <v>11993</v>
      </c>
      <c r="N1969" t="s">
        <v>168</v>
      </c>
      <c r="T1969" t="s">
        <v>22406</v>
      </c>
      <c r="V1969" t="s">
        <v>21013</v>
      </c>
      <c r="AH1969" t="s">
        <v>65</v>
      </c>
      <c r="AI1969" t="s">
        <v>10913</v>
      </c>
      <c r="AL1969" t="s">
        <v>67</v>
      </c>
      <c r="AY1969" t="s">
        <v>22407</v>
      </c>
      <c r="AZ1969" t="s">
        <v>2566</v>
      </c>
      <c r="BA1969" t="s">
        <v>11996</v>
      </c>
      <c r="BB1969" t="s">
        <v>11033</v>
      </c>
      <c r="BD1969" t="s">
        <v>72</v>
      </c>
      <c r="BG1969" t="s">
        <v>22408</v>
      </c>
    </row>
    <row r="1970" spans="1:59" x14ac:dyDescent="0.2">
      <c r="A1970" s="1">
        <v>42618.940023148149</v>
      </c>
      <c r="B1970" t="s">
        <v>1862</v>
      </c>
      <c r="C1970" t="s">
        <v>22409</v>
      </c>
      <c r="D1970" t="e">
        <f>VLOOKUP(deactivate_assem[[#This Row],[Full Name]],assembly_staff_import[],1,0)</f>
        <v>#N/A</v>
      </c>
      <c r="M1970" t="s">
        <v>12267</v>
      </c>
      <c r="V1970" t="s">
        <v>22410</v>
      </c>
      <c r="AH1970" t="s">
        <v>65</v>
      </c>
      <c r="AI1970" t="s">
        <v>10913</v>
      </c>
      <c r="AL1970" t="s">
        <v>1237</v>
      </c>
      <c r="AY1970" t="s">
        <v>22411</v>
      </c>
      <c r="AZ1970" t="s">
        <v>22412</v>
      </c>
      <c r="BA1970" t="s">
        <v>22413</v>
      </c>
      <c r="BB1970" t="s">
        <v>11400</v>
      </c>
      <c r="BD1970" t="s">
        <v>72</v>
      </c>
      <c r="BG1970" t="s">
        <v>22414</v>
      </c>
    </row>
    <row r="1971" spans="1:59" x14ac:dyDescent="0.2">
      <c r="A1971" s="1">
        <v>42618.940023148149</v>
      </c>
      <c r="B1971" t="s">
        <v>1862</v>
      </c>
      <c r="C1971" t="s">
        <v>22415</v>
      </c>
      <c r="D1971" t="str">
        <f>VLOOKUP(deactivate_assem[[#This Row],[Full Name]],assembly_staff_import[],1,0)</f>
        <v>Ira R Greenberg</v>
      </c>
      <c r="L1971" t="s">
        <v>12767</v>
      </c>
      <c r="M1971" t="s">
        <v>12768</v>
      </c>
      <c r="N1971" t="s">
        <v>63</v>
      </c>
      <c r="T1971" t="s">
        <v>22416</v>
      </c>
      <c r="V1971" t="s">
        <v>16922</v>
      </c>
      <c r="AH1971" t="s">
        <v>65</v>
      </c>
      <c r="AI1971" t="s">
        <v>10913</v>
      </c>
      <c r="AL1971" t="s">
        <v>67</v>
      </c>
      <c r="AY1971" t="s">
        <v>22417</v>
      </c>
      <c r="AZ1971" t="s">
        <v>22418</v>
      </c>
      <c r="BA1971" t="s">
        <v>22419</v>
      </c>
      <c r="BB1971" t="s">
        <v>13300</v>
      </c>
      <c r="BD1971" t="s">
        <v>72</v>
      </c>
      <c r="BG1971" t="s">
        <v>22420</v>
      </c>
    </row>
    <row r="1972" spans="1:59" x14ac:dyDescent="0.2">
      <c r="A1972" s="1">
        <v>42618.940023148149</v>
      </c>
      <c r="B1972" t="s">
        <v>1862</v>
      </c>
      <c r="C1972" t="s">
        <v>22421</v>
      </c>
      <c r="D1972" t="e">
        <f>VLOOKUP(deactivate_assem[[#This Row],[Full Name]],assembly_staff_import[],1,0)</f>
        <v>#N/A</v>
      </c>
      <c r="L1972" t="s">
        <v>11909</v>
      </c>
      <c r="M1972" t="s">
        <v>22422</v>
      </c>
      <c r="N1972" t="s">
        <v>63</v>
      </c>
      <c r="V1972" t="s">
        <v>18242</v>
      </c>
      <c r="AH1972" t="s">
        <v>65</v>
      </c>
      <c r="AI1972" t="s">
        <v>10913</v>
      </c>
      <c r="AL1972" t="s">
        <v>67</v>
      </c>
      <c r="AY1972" t="s">
        <v>22423</v>
      </c>
      <c r="AZ1972" t="s">
        <v>12870</v>
      </c>
      <c r="BA1972" t="s">
        <v>22424</v>
      </c>
      <c r="BB1972" t="s">
        <v>10989</v>
      </c>
      <c r="BD1972" t="s">
        <v>72</v>
      </c>
      <c r="BG1972" t="s">
        <v>22425</v>
      </c>
    </row>
    <row r="1973" spans="1:59" x14ac:dyDescent="0.2">
      <c r="A1973" s="1">
        <v>42618.940023148149</v>
      </c>
      <c r="B1973" t="s">
        <v>1862</v>
      </c>
      <c r="C1973" t="s">
        <v>22426</v>
      </c>
      <c r="D1973" t="str">
        <f>VLOOKUP(deactivate_assem[[#This Row],[Full Name]],assembly_staff_import[],1,0)</f>
        <v>Reginald D Chalmers</v>
      </c>
      <c r="L1973" t="s">
        <v>11992</v>
      </c>
      <c r="M1973" t="s">
        <v>11993</v>
      </c>
      <c r="N1973" t="s">
        <v>63</v>
      </c>
      <c r="T1973" t="s">
        <v>22427</v>
      </c>
      <c r="V1973" t="s">
        <v>20963</v>
      </c>
      <c r="AH1973" t="s">
        <v>65</v>
      </c>
      <c r="AI1973" t="s">
        <v>10913</v>
      </c>
      <c r="AL1973" t="s">
        <v>67</v>
      </c>
      <c r="AY1973" t="s">
        <v>22428</v>
      </c>
      <c r="AZ1973" t="s">
        <v>22429</v>
      </c>
      <c r="BA1973" t="s">
        <v>22430</v>
      </c>
      <c r="BB1973" t="s">
        <v>11033</v>
      </c>
      <c r="BD1973" t="s">
        <v>72</v>
      </c>
      <c r="BG1973" t="s">
        <v>22431</v>
      </c>
    </row>
    <row r="1974" spans="1:59" x14ac:dyDescent="0.2">
      <c r="A1974" s="1">
        <v>42618.940011574072</v>
      </c>
      <c r="B1974" t="s">
        <v>1862</v>
      </c>
      <c r="C1974" t="s">
        <v>22432</v>
      </c>
      <c r="D1974" t="e">
        <f>VLOOKUP(deactivate_assem[[#This Row],[Full Name]],assembly_staff_import[],1,0)</f>
        <v>#N/A</v>
      </c>
      <c r="M1974" t="s">
        <v>12267</v>
      </c>
      <c r="V1974" t="s">
        <v>6791</v>
      </c>
      <c r="AH1974" t="s">
        <v>65</v>
      </c>
      <c r="AI1974" t="s">
        <v>10913</v>
      </c>
      <c r="AL1974" t="s">
        <v>1237</v>
      </c>
      <c r="AY1974" t="s">
        <v>22433</v>
      </c>
      <c r="AZ1974" t="s">
        <v>22434</v>
      </c>
      <c r="BA1974" t="s">
        <v>22435</v>
      </c>
      <c r="BB1974" t="s">
        <v>11203</v>
      </c>
      <c r="BD1974" t="s">
        <v>72</v>
      </c>
      <c r="BG1974" t="s">
        <v>22436</v>
      </c>
    </row>
    <row r="1975" spans="1:59" x14ac:dyDescent="0.2">
      <c r="A1975" s="1">
        <v>42618.940011574072</v>
      </c>
      <c r="B1975" t="s">
        <v>1862</v>
      </c>
      <c r="C1975" t="s">
        <v>22437</v>
      </c>
      <c r="D1975" t="str">
        <f>VLOOKUP(deactivate_assem[[#This Row],[Full Name]],assembly_staff_import[],1,0)</f>
        <v>Diane R Ballek</v>
      </c>
      <c r="L1975" t="s">
        <v>12767</v>
      </c>
      <c r="M1975" t="s">
        <v>12768</v>
      </c>
      <c r="N1975" t="s">
        <v>63</v>
      </c>
      <c r="T1975" t="s">
        <v>22438</v>
      </c>
      <c r="V1975" t="s">
        <v>16934</v>
      </c>
      <c r="AH1975" t="s">
        <v>65</v>
      </c>
      <c r="AI1975" t="s">
        <v>10913</v>
      </c>
      <c r="AL1975" t="s">
        <v>67</v>
      </c>
      <c r="AY1975" t="s">
        <v>22439</v>
      </c>
      <c r="AZ1975" t="s">
        <v>22440</v>
      </c>
      <c r="BA1975" t="s">
        <v>22441</v>
      </c>
      <c r="BB1975" t="s">
        <v>13108</v>
      </c>
      <c r="BD1975" t="s">
        <v>72</v>
      </c>
      <c r="BG1975" t="s">
        <v>22442</v>
      </c>
    </row>
    <row r="1976" spans="1:59" x14ac:dyDescent="0.2">
      <c r="A1976" s="1">
        <v>42618.940011574072</v>
      </c>
      <c r="B1976" t="s">
        <v>1862</v>
      </c>
      <c r="C1976" t="s">
        <v>22443</v>
      </c>
      <c r="D1976" t="str">
        <f>VLOOKUP(deactivate_assem[[#This Row],[Full Name]],assembly_staff_import[],1,0)</f>
        <v>Patricia A Spector</v>
      </c>
      <c r="L1976" t="s">
        <v>11909</v>
      </c>
      <c r="M1976" t="s">
        <v>11910</v>
      </c>
      <c r="N1976" t="s">
        <v>63</v>
      </c>
      <c r="T1976" t="s">
        <v>22444</v>
      </c>
      <c r="V1976" t="s">
        <v>18242</v>
      </c>
      <c r="AH1976" t="s">
        <v>65</v>
      </c>
      <c r="AI1976" t="s">
        <v>10913</v>
      </c>
      <c r="AL1976" t="s">
        <v>67</v>
      </c>
      <c r="AY1976" t="s">
        <v>22445</v>
      </c>
      <c r="AZ1976" t="s">
        <v>4814</v>
      </c>
      <c r="BA1976" t="s">
        <v>22446</v>
      </c>
      <c r="BB1976" t="s">
        <v>11249</v>
      </c>
      <c r="BD1976" t="s">
        <v>72</v>
      </c>
      <c r="BG1976" t="s">
        <v>22447</v>
      </c>
    </row>
    <row r="1977" spans="1:59" x14ac:dyDescent="0.2">
      <c r="A1977" s="1">
        <v>42618.940011574072</v>
      </c>
      <c r="B1977" t="s">
        <v>1862</v>
      </c>
      <c r="C1977" t="s">
        <v>22448</v>
      </c>
      <c r="D1977" t="str">
        <f>VLOOKUP(deactivate_assem[[#This Row],[Full Name]],assembly_staff_import[],1,0)</f>
        <v>Alexia M Makrigiannis</v>
      </c>
      <c r="L1977" t="s">
        <v>11019</v>
      </c>
      <c r="M1977" t="s">
        <v>11020</v>
      </c>
      <c r="N1977" t="s">
        <v>63</v>
      </c>
      <c r="T1977" t="s">
        <v>22449</v>
      </c>
      <c r="V1977" t="s">
        <v>14334</v>
      </c>
      <c r="AH1977" t="s">
        <v>65</v>
      </c>
      <c r="AI1977" t="s">
        <v>10913</v>
      </c>
      <c r="AL1977" t="s">
        <v>67</v>
      </c>
      <c r="AY1977" t="s">
        <v>22450</v>
      </c>
      <c r="AZ1977" t="s">
        <v>22451</v>
      </c>
      <c r="BA1977" t="s">
        <v>22452</v>
      </c>
      <c r="BB1977" t="s">
        <v>12415</v>
      </c>
      <c r="BD1977" t="s">
        <v>72</v>
      </c>
      <c r="BG1977" t="s">
        <v>22453</v>
      </c>
    </row>
    <row r="1978" spans="1:59" x14ac:dyDescent="0.2">
      <c r="A1978" s="1">
        <v>42618.940011574072</v>
      </c>
      <c r="B1978" t="s">
        <v>1862</v>
      </c>
      <c r="C1978" t="s">
        <v>22454</v>
      </c>
      <c r="D1978" t="str">
        <f>VLOOKUP(deactivate_assem[[#This Row],[Full Name]],assembly_staff_import[],1,0)</f>
        <v>Laurie E Wheelock</v>
      </c>
      <c r="L1978" t="s">
        <v>4984</v>
      </c>
      <c r="M1978" t="s">
        <v>11036</v>
      </c>
      <c r="N1978" t="s">
        <v>168</v>
      </c>
      <c r="T1978" t="s">
        <v>22455</v>
      </c>
      <c r="V1978" t="s">
        <v>22456</v>
      </c>
      <c r="AH1978" t="s">
        <v>65</v>
      </c>
      <c r="AI1978" t="s">
        <v>10913</v>
      </c>
      <c r="AL1978" t="s">
        <v>67</v>
      </c>
      <c r="AY1978" t="s">
        <v>22457</v>
      </c>
      <c r="AZ1978" t="s">
        <v>22458</v>
      </c>
      <c r="BA1978" t="s">
        <v>22459</v>
      </c>
      <c r="BB1978" t="s">
        <v>11681</v>
      </c>
      <c r="BD1978" t="s">
        <v>72</v>
      </c>
      <c r="BG1978" t="s">
        <v>22460</v>
      </c>
    </row>
    <row r="1979" spans="1:59" x14ac:dyDescent="0.2">
      <c r="A1979" s="1">
        <v>42618.94</v>
      </c>
      <c r="B1979" t="s">
        <v>1862</v>
      </c>
      <c r="C1979" t="s">
        <v>22461</v>
      </c>
      <c r="D1979" t="str">
        <f>VLOOKUP(deactivate_assem[[#This Row],[Full Name]],assembly_staff_import[],1,0)</f>
        <v>Sarah G Kraham</v>
      </c>
      <c r="M1979" t="s">
        <v>14295</v>
      </c>
      <c r="T1979" t="s">
        <v>22462</v>
      </c>
      <c r="V1979" t="s">
        <v>6791</v>
      </c>
      <c r="AH1979" t="s">
        <v>65</v>
      </c>
      <c r="AI1979" t="s">
        <v>10913</v>
      </c>
      <c r="AL1979" t="s">
        <v>1237</v>
      </c>
      <c r="AY1979" t="s">
        <v>22463</v>
      </c>
      <c r="AZ1979" t="s">
        <v>22464</v>
      </c>
      <c r="BA1979" t="s">
        <v>22465</v>
      </c>
      <c r="BB1979" t="s">
        <v>22466</v>
      </c>
      <c r="BD1979" t="s">
        <v>72</v>
      </c>
      <c r="BG1979" t="s">
        <v>22467</v>
      </c>
    </row>
    <row r="1980" spans="1:59" x14ac:dyDescent="0.2">
      <c r="A1980" s="1">
        <v>42618.94</v>
      </c>
      <c r="B1980" t="s">
        <v>1862</v>
      </c>
      <c r="C1980" t="s">
        <v>22468</v>
      </c>
      <c r="D1980" t="str">
        <f>VLOOKUP(deactivate_assem[[#This Row],[Full Name]],assembly_staff_import[],1,0)</f>
        <v>Richard G Jr. Kelly Jr</v>
      </c>
      <c r="M1980" t="s">
        <v>12267</v>
      </c>
      <c r="T1980" t="s">
        <v>17013</v>
      </c>
      <c r="V1980" t="s">
        <v>6791</v>
      </c>
      <c r="AH1980" t="s">
        <v>65</v>
      </c>
      <c r="AI1980" t="s">
        <v>10913</v>
      </c>
      <c r="AL1980" t="s">
        <v>1237</v>
      </c>
      <c r="AY1980" t="s">
        <v>22469</v>
      </c>
      <c r="AZ1980" t="s">
        <v>22470</v>
      </c>
      <c r="BA1980" t="s">
        <v>22471</v>
      </c>
      <c r="BB1980" t="s">
        <v>22472</v>
      </c>
      <c r="BD1980" t="s">
        <v>72</v>
      </c>
      <c r="BG1980" t="s">
        <v>22473</v>
      </c>
    </row>
    <row r="1981" spans="1:59" x14ac:dyDescent="0.2">
      <c r="A1981" s="1">
        <v>42618.939988425933</v>
      </c>
      <c r="B1981" t="s">
        <v>1862</v>
      </c>
      <c r="C1981" t="s">
        <v>22474</v>
      </c>
      <c r="D1981" t="str">
        <f>VLOOKUP(deactivate_assem[[#This Row],[Full Name]],assembly_staff_import[],1,0)</f>
        <v>Maureen P Cooley</v>
      </c>
      <c r="M1981" t="s">
        <v>12267</v>
      </c>
      <c r="T1981" t="s">
        <v>22475</v>
      </c>
      <c r="V1981" t="s">
        <v>6791</v>
      </c>
      <c r="AH1981" t="s">
        <v>65</v>
      </c>
      <c r="AI1981" t="s">
        <v>10913</v>
      </c>
      <c r="AL1981" t="s">
        <v>1237</v>
      </c>
      <c r="AY1981" t="s">
        <v>22476</v>
      </c>
      <c r="AZ1981" t="s">
        <v>22477</v>
      </c>
      <c r="BA1981" t="s">
        <v>22478</v>
      </c>
      <c r="BB1981" t="s">
        <v>11400</v>
      </c>
      <c r="BD1981" t="s">
        <v>72</v>
      </c>
      <c r="BG1981" t="s">
        <v>22479</v>
      </c>
    </row>
    <row r="1982" spans="1:59" x14ac:dyDescent="0.2">
      <c r="A1982" s="1">
        <v>42618.939988425933</v>
      </c>
      <c r="B1982" t="s">
        <v>1862</v>
      </c>
      <c r="C1982" t="s">
        <v>22480</v>
      </c>
      <c r="D1982" t="str">
        <f>VLOOKUP(deactivate_assem[[#This Row],[Full Name]],assembly_staff_import[],1,0)</f>
        <v>Diane M Bramer</v>
      </c>
      <c r="M1982" t="s">
        <v>12267</v>
      </c>
      <c r="T1982" t="s">
        <v>22481</v>
      </c>
      <c r="V1982" t="s">
        <v>22482</v>
      </c>
      <c r="AH1982" t="s">
        <v>65</v>
      </c>
      <c r="AI1982" t="s">
        <v>10913</v>
      </c>
      <c r="AL1982" t="s">
        <v>1237</v>
      </c>
      <c r="AY1982" t="s">
        <v>22483</v>
      </c>
      <c r="AZ1982" t="s">
        <v>22484</v>
      </c>
      <c r="BA1982" t="s">
        <v>22485</v>
      </c>
      <c r="BB1982" t="s">
        <v>22486</v>
      </c>
      <c r="BD1982" t="s">
        <v>72</v>
      </c>
      <c r="BG1982" t="s">
        <v>22487</v>
      </c>
    </row>
    <row r="1983" spans="1:59" x14ac:dyDescent="0.2">
      <c r="A1983" s="1">
        <v>42618.939976851849</v>
      </c>
      <c r="B1983" t="s">
        <v>1862</v>
      </c>
      <c r="C1983" t="s">
        <v>22488</v>
      </c>
      <c r="D1983" t="str">
        <f>VLOOKUP(deactivate_assem[[#This Row],[Full Name]],assembly_staff_import[],1,0)</f>
        <v>Mary Lynn Patricelli</v>
      </c>
      <c r="M1983" t="s">
        <v>22264</v>
      </c>
      <c r="T1983" t="s">
        <v>22489</v>
      </c>
      <c r="V1983" t="s">
        <v>22266</v>
      </c>
      <c r="AH1983" t="s">
        <v>65</v>
      </c>
      <c r="AI1983" t="s">
        <v>10913</v>
      </c>
      <c r="AL1983" t="s">
        <v>1237</v>
      </c>
      <c r="AY1983" t="s">
        <v>22490</v>
      </c>
      <c r="AZ1983" t="s">
        <v>22491</v>
      </c>
      <c r="BA1983" t="s">
        <v>22492</v>
      </c>
      <c r="BB1983" t="s">
        <v>22486</v>
      </c>
      <c r="BD1983" t="s">
        <v>72</v>
      </c>
      <c r="BG1983" t="s">
        <v>22493</v>
      </c>
    </row>
    <row r="1984" spans="1:59" x14ac:dyDescent="0.2">
      <c r="A1984" s="1">
        <v>42618.939976851849</v>
      </c>
      <c r="B1984" t="s">
        <v>1862</v>
      </c>
      <c r="C1984" t="s">
        <v>22494</v>
      </c>
      <c r="D1984" t="str">
        <f>VLOOKUP(deactivate_assem[[#This Row],[Full Name]],assembly_staff_import[],1,0)</f>
        <v>Michelle S Stewart</v>
      </c>
      <c r="L1984" t="s">
        <v>14192</v>
      </c>
      <c r="M1984" t="s">
        <v>14193</v>
      </c>
      <c r="N1984" t="s">
        <v>63</v>
      </c>
      <c r="T1984" t="s">
        <v>22495</v>
      </c>
      <c r="V1984" t="s">
        <v>18326</v>
      </c>
      <c r="AH1984" t="s">
        <v>65</v>
      </c>
      <c r="AI1984" t="s">
        <v>10913</v>
      </c>
      <c r="AL1984" t="s">
        <v>67</v>
      </c>
      <c r="AY1984" t="s">
        <v>22496</v>
      </c>
      <c r="AZ1984" t="s">
        <v>21398</v>
      </c>
      <c r="BA1984" t="s">
        <v>1293</v>
      </c>
      <c r="BB1984" t="s">
        <v>11249</v>
      </c>
      <c r="BD1984" t="s">
        <v>72</v>
      </c>
      <c r="BG1984" t="s">
        <v>22497</v>
      </c>
    </row>
    <row r="1985" spans="1:59" x14ac:dyDescent="0.2">
      <c r="A1985" s="1">
        <v>42618.939976851849</v>
      </c>
      <c r="B1985" t="s">
        <v>1862</v>
      </c>
      <c r="C1985" t="s">
        <v>22498</v>
      </c>
      <c r="D1985" t="str">
        <f>VLOOKUP(deactivate_assem[[#This Row],[Full Name]],assembly_staff_import[],1,0)</f>
        <v>Laurie S Ammerman</v>
      </c>
      <c r="M1985" t="s">
        <v>12267</v>
      </c>
      <c r="T1985" t="s">
        <v>22499</v>
      </c>
      <c r="V1985" t="s">
        <v>22500</v>
      </c>
      <c r="AH1985" t="s">
        <v>65</v>
      </c>
      <c r="AI1985" t="s">
        <v>10913</v>
      </c>
      <c r="AL1985" t="s">
        <v>1237</v>
      </c>
      <c r="AY1985" t="s">
        <v>22501</v>
      </c>
      <c r="AZ1985" t="s">
        <v>22502</v>
      </c>
      <c r="BA1985" t="s">
        <v>22503</v>
      </c>
      <c r="BB1985" t="s">
        <v>22504</v>
      </c>
      <c r="BD1985" t="s">
        <v>72</v>
      </c>
      <c r="BG1985" t="s">
        <v>22505</v>
      </c>
    </row>
    <row r="1986" spans="1:59" x14ac:dyDescent="0.2">
      <c r="A1986" s="1">
        <v>42618.939965277779</v>
      </c>
      <c r="B1986" t="s">
        <v>1862</v>
      </c>
      <c r="C1986" t="s">
        <v>22506</v>
      </c>
      <c r="D1986" t="e">
        <f>VLOOKUP(deactivate_assem[[#This Row],[Full Name]],assembly_staff_import[],1,0)</f>
        <v>#N/A</v>
      </c>
      <c r="M1986" t="s">
        <v>15930</v>
      </c>
      <c r="V1986" t="s">
        <v>22507</v>
      </c>
      <c r="AH1986" t="s">
        <v>65</v>
      </c>
      <c r="AI1986" t="s">
        <v>10913</v>
      </c>
      <c r="AL1986" t="s">
        <v>1237</v>
      </c>
      <c r="AY1986" t="s">
        <v>22508</v>
      </c>
      <c r="AZ1986" t="s">
        <v>15289</v>
      </c>
      <c r="BA1986" t="s">
        <v>22509</v>
      </c>
      <c r="BB1986" t="s">
        <v>15291</v>
      </c>
      <c r="BD1986" t="s">
        <v>72</v>
      </c>
      <c r="BG1986" t="s">
        <v>22510</v>
      </c>
    </row>
    <row r="1987" spans="1:59" x14ac:dyDescent="0.2">
      <c r="A1987" s="1">
        <v>42618.939965277779</v>
      </c>
      <c r="B1987" t="s">
        <v>1862</v>
      </c>
      <c r="C1987" t="s">
        <v>22511</v>
      </c>
      <c r="D1987" t="str">
        <f>VLOOKUP(deactivate_assem[[#This Row],[Full Name]],assembly_staff_import[],1,0)</f>
        <v>Isamari Puello</v>
      </c>
      <c r="L1987" t="s">
        <v>14192</v>
      </c>
      <c r="M1987" t="s">
        <v>12678</v>
      </c>
      <c r="N1987" t="s">
        <v>63</v>
      </c>
      <c r="T1987" t="s">
        <v>22512</v>
      </c>
      <c r="V1987" t="s">
        <v>14308</v>
      </c>
      <c r="AH1987" t="s">
        <v>65</v>
      </c>
      <c r="AI1987" t="s">
        <v>10913</v>
      </c>
      <c r="AL1987" t="s">
        <v>1237</v>
      </c>
      <c r="AY1987" t="s">
        <v>22513</v>
      </c>
      <c r="AZ1987" t="s">
        <v>22514</v>
      </c>
      <c r="BA1987" t="s">
        <v>22515</v>
      </c>
      <c r="BB1987" t="s">
        <v>22516</v>
      </c>
      <c r="BD1987" t="s">
        <v>72</v>
      </c>
      <c r="BG1987" t="s">
        <v>22517</v>
      </c>
    </row>
    <row r="1988" spans="1:59" x14ac:dyDescent="0.2">
      <c r="A1988" s="1">
        <v>42618.939965277779</v>
      </c>
      <c r="B1988" t="s">
        <v>1862</v>
      </c>
      <c r="C1988" t="s">
        <v>22518</v>
      </c>
      <c r="D1988" t="str">
        <f>VLOOKUP(deactivate_assem[[#This Row],[Full Name]],assembly_staff_import[],1,0)</f>
        <v>Nicholas A Wilock</v>
      </c>
      <c r="M1988" t="s">
        <v>11043</v>
      </c>
      <c r="T1988" t="s">
        <v>22519</v>
      </c>
      <c r="V1988" t="s">
        <v>6791</v>
      </c>
      <c r="AH1988" t="s">
        <v>65</v>
      </c>
      <c r="AI1988" t="s">
        <v>10913</v>
      </c>
      <c r="AL1988" t="s">
        <v>1237</v>
      </c>
      <c r="AY1988" t="s">
        <v>22520</v>
      </c>
      <c r="AZ1988" t="s">
        <v>11874</v>
      </c>
      <c r="BA1988" t="s">
        <v>22521</v>
      </c>
      <c r="BB1988" t="s">
        <v>11972</v>
      </c>
      <c r="BD1988" t="s">
        <v>72</v>
      </c>
      <c r="BG1988" t="s">
        <v>22522</v>
      </c>
    </row>
    <row r="1989" spans="1:59" x14ac:dyDescent="0.2">
      <c r="A1989" s="1">
        <v>42618.939965277779</v>
      </c>
      <c r="B1989" t="s">
        <v>1862</v>
      </c>
      <c r="C1989" t="s">
        <v>22523</v>
      </c>
      <c r="D1989" t="str">
        <f>VLOOKUP(deactivate_assem[[#This Row],[Full Name]],assembly_staff_import[],1,0)</f>
        <v>Barbara J Shipman</v>
      </c>
      <c r="M1989" t="s">
        <v>15930</v>
      </c>
      <c r="T1989" t="s">
        <v>22524</v>
      </c>
      <c r="V1989" t="s">
        <v>22507</v>
      </c>
      <c r="AH1989" t="s">
        <v>65</v>
      </c>
      <c r="AI1989" t="s">
        <v>10913</v>
      </c>
      <c r="AL1989" t="s">
        <v>1237</v>
      </c>
      <c r="AY1989" t="s">
        <v>22525</v>
      </c>
      <c r="AZ1989" t="s">
        <v>6687</v>
      </c>
      <c r="BA1989" t="s">
        <v>22526</v>
      </c>
      <c r="BB1989" t="s">
        <v>22527</v>
      </c>
      <c r="BD1989" t="s">
        <v>72</v>
      </c>
      <c r="BG1989" t="s">
        <v>22528</v>
      </c>
    </row>
    <row r="1990" spans="1:59" x14ac:dyDescent="0.2">
      <c r="A1990" s="1">
        <v>42618.939965277779</v>
      </c>
      <c r="B1990" t="s">
        <v>1862</v>
      </c>
      <c r="C1990" t="s">
        <v>22529</v>
      </c>
      <c r="D1990" t="e">
        <f>VLOOKUP(deactivate_assem[[#This Row],[Full Name]],assembly_staff_import[],1,0)</f>
        <v>#N/A</v>
      </c>
      <c r="M1990" t="s">
        <v>11043</v>
      </c>
      <c r="AH1990" t="s">
        <v>65</v>
      </c>
      <c r="AI1990" t="s">
        <v>10913</v>
      </c>
      <c r="AL1990" t="s">
        <v>1237</v>
      </c>
      <c r="AY1990" t="s">
        <v>22530</v>
      </c>
      <c r="AZ1990" t="s">
        <v>8452</v>
      </c>
      <c r="BA1990" t="s">
        <v>22531</v>
      </c>
      <c r="BB1990" t="s">
        <v>11989</v>
      </c>
      <c r="BD1990" t="s">
        <v>72</v>
      </c>
      <c r="BG1990" t="s">
        <v>22532</v>
      </c>
    </row>
    <row r="1991" spans="1:59" x14ac:dyDescent="0.2">
      <c r="A1991" s="1">
        <v>42618.939965277779</v>
      </c>
      <c r="B1991" t="s">
        <v>1862</v>
      </c>
      <c r="C1991" t="s">
        <v>22533</v>
      </c>
      <c r="D1991" t="str">
        <f>VLOOKUP(deactivate_assem[[#This Row],[Full Name]],assembly_staff_import[],1,0)</f>
        <v>Sandra E Cruz Rosas</v>
      </c>
      <c r="L1991" t="s">
        <v>14192</v>
      </c>
      <c r="M1991" t="s">
        <v>14193</v>
      </c>
      <c r="N1991" t="s">
        <v>63</v>
      </c>
      <c r="T1991" t="s">
        <v>22534</v>
      </c>
      <c r="V1991" t="s">
        <v>18326</v>
      </c>
      <c r="AH1991" t="s">
        <v>65</v>
      </c>
      <c r="AI1991" t="s">
        <v>10913</v>
      </c>
      <c r="AL1991" t="s">
        <v>67</v>
      </c>
      <c r="AY1991" t="s">
        <v>22535</v>
      </c>
      <c r="AZ1991" t="s">
        <v>22536</v>
      </c>
      <c r="BA1991" t="s">
        <v>22537</v>
      </c>
      <c r="BB1991" t="s">
        <v>714</v>
      </c>
      <c r="BD1991" t="s">
        <v>72</v>
      </c>
      <c r="BG1991" t="s">
        <v>22538</v>
      </c>
    </row>
    <row r="1992" spans="1:59" x14ac:dyDescent="0.2">
      <c r="A1992" s="1">
        <v>42618.939953703702</v>
      </c>
      <c r="B1992" t="s">
        <v>1862</v>
      </c>
      <c r="C1992" t="s">
        <v>22539</v>
      </c>
      <c r="D1992" t="e">
        <f>VLOOKUP(deactivate_assem[[#This Row],[Full Name]],assembly_staff_import[],1,0)</f>
        <v>#N/A</v>
      </c>
      <c r="M1992" t="s">
        <v>15930</v>
      </c>
      <c r="V1992" t="s">
        <v>22540</v>
      </c>
      <c r="AH1992" t="s">
        <v>65</v>
      </c>
      <c r="AI1992" t="s">
        <v>10913</v>
      </c>
      <c r="AL1992" t="s">
        <v>1237</v>
      </c>
      <c r="AY1992" t="s">
        <v>22541</v>
      </c>
      <c r="AZ1992" t="s">
        <v>22542</v>
      </c>
      <c r="BA1992" t="s">
        <v>577</v>
      </c>
      <c r="BB1992" t="s">
        <v>15935</v>
      </c>
      <c r="BD1992" t="s">
        <v>72</v>
      </c>
      <c r="BG1992" t="s">
        <v>22543</v>
      </c>
    </row>
    <row r="1993" spans="1:59" x14ac:dyDescent="0.2">
      <c r="A1993" s="1">
        <v>42618.939953703702</v>
      </c>
      <c r="B1993" t="s">
        <v>1862</v>
      </c>
      <c r="C1993" t="s">
        <v>22544</v>
      </c>
      <c r="D1993" t="str">
        <f>VLOOKUP(deactivate_assem[[#This Row],[Full Name]],assembly_staff_import[],1,0)</f>
        <v>Bernadette D Vandeinse-Perez</v>
      </c>
      <c r="M1993" t="s">
        <v>11043</v>
      </c>
      <c r="T1993" t="s">
        <v>22545</v>
      </c>
      <c r="V1993" t="s">
        <v>6791</v>
      </c>
      <c r="AH1993" t="s">
        <v>65</v>
      </c>
      <c r="AI1993" t="s">
        <v>10913</v>
      </c>
      <c r="AL1993" t="s">
        <v>1237</v>
      </c>
      <c r="AY1993" t="s">
        <v>22546</v>
      </c>
      <c r="AZ1993" t="s">
        <v>22547</v>
      </c>
      <c r="BA1993" t="s">
        <v>22548</v>
      </c>
      <c r="BB1993" t="s">
        <v>12181</v>
      </c>
      <c r="BD1993" t="s">
        <v>72</v>
      </c>
      <c r="BG1993" t="s">
        <v>22549</v>
      </c>
    </row>
    <row r="1994" spans="1:59" x14ac:dyDescent="0.2">
      <c r="A1994" s="1">
        <v>42618.939942129633</v>
      </c>
      <c r="B1994" t="s">
        <v>1862</v>
      </c>
      <c r="C1994" t="s">
        <v>22550</v>
      </c>
      <c r="D1994" t="str">
        <f>VLOOKUP(deactivate_assem[[#This Row],[Full Name]],assembly_staff_import[],1,0)</f>
        <v>Samantha N Torrey</v>
      </c>
      <c r="L1994" t="s">
        <v>22551</v>
      </c>
      <c r="M1994" t="s">
        <v>22552</v>
      </c>
      <c r="N1994" t="s">
        <v>168</v>
      </c>
      <c r="T1994" t="s">
        <v>22553</v>
      </c>
      <c r="V1994" t="s">
        <v>6791</v>
      </c>
      <c r="AH1994" t="s">
        <v>65</v>
      </c>
      <c r="AI1994" t="s">
        <v>10913</v>
      </c>
      <c r="AL1994" t="s">
        <v>67</v>
      </c>
      <c r="AY1994" t="s">
        <v>22554</v>
      </c>
      <c r="AZ1994" t="s">
        <v>22555</v>
      </c>
      <c r="BA1994" t="s">
        <v>22556</v>
      </c>
      <c r="BB1994" t="s">
        <v>236</v>
      </c>
      <c r="BD1994" t="s">
        <v>72</v>
      </c>
      <c r="BG1994" t="s">
        <v>22557</v>
      </c>
    </row>
    <row r="1995" spans="1:59" x14ac:dyDescent="0.2">
      <c r="A1995" s="1">
        <v>42618.939942129633</v>
      </c>
      <c r="B1995" t="s">
        <v>1862</v>
      </c>
      <c r="C1995" t="s">
        <v>22558</v>
      </c>
      <c r="D1995" t="str">
        <f>VLOOKUP(deactivate_assem[[#This Row],[Full Name]],assembly_staff_import[],1,0)</f>
        <v>Michael G Hughes</v>
      </c>
      <c r="M1995" t="s">
        <v>18478</v>
      </c>
      <c r="T1995" t="s">
        <v>22559</v>
      </c>
      <c r="V1995" t="s">
        <v>22560</v>
      </c>
      <c r="AH1995" t="s">
        <v>65</v>
      </c>
      <c r="AI1995" t="s">
        <v>10913</v>
      </c>
      <c r="AL1995" t="s">
        <v>1237</v>
      </c>
      <c r="AY1995" t="s">
        <v>22561</v>
      </c>
      <c r="AZ1995" t="s">
        <v>15289</v>
      </c>
      <c r="BA1995" t="s">
        <v>17060</v>
      </c>
      <c r="BB1995" t="s">
        <v>22562</v>
      </c>
      <c r="BD1995" t="s">
        <v>72</v>
      </c>
      <c r="BG1995" t="s">
        <v>22563</v>
      </c>
    </row>
    <row r="1996" spans="1:59" x14ac:dyDescent="0.2">
      <c r="A1996" s="1">
        <v>42618.939942129633</v>
      </c>
      <c r="B1996" t="s">
        <v>1862</v>
      </c>
      <c r="C1996" t="s">
        <v>22564</v>
      </c>
      <c r="D1996" t="e">
        <f>VLOOKUP(deactivate_assem[[#This Row],[Full Name]],assembly_staff_import[],1,0)</f>
        <v>#N/A</v>
      </c>
      <c r="M1996" t="s">
        <v>11043</v>
      </c>
      <c r="V1996" t="s">
        <v>6791</v>
      </c>
      <c r="AH1996" t="s">
        <v>65</v>
      </c>
      <c r="AI1996" t="s">
        <v>10913</v>
      </c>
      <c r="AL1996" t="s">
        <v>1237</v>
      </c>
      <c r="AY1996" t="s">
        <v>22565</v>
      </c>
      <c r="AZ1996" t="s">
        <v>20188</v>
      </c>
      <c r="BA1996" t="s">
        <v>7424</v>
      </c>
      <c r="BB1996" t="s">
        <v>22566</v>
      </c>
      <c r="BD1996" t="s">
        <v>72</v>
      </c>
      <c r="BG1996" t="s">
        <v>22567</v>
      </c>
    </row>
    <row r="1997" spans="1:59" x14ac:dyDescent="0.2">
      <c r="A1997" s="1">
        <v>42618.939942129633</v>
      </c>
      <c r="B1997" t="s">
        <v>1862</v>
      </c>
      <c r="C1997" t="s">
        <v>22568</v>
      </c>
      <c r="D1997" t="str">
        <f>VLOOKUP(deactivate_assem[[#This Row],[Full Name]],assembly_staff_import[],1,0)</f>
        <v>Richard C Hoffmeister</v>
      </c>
      <c r="M1997" t="s">
        <v>18478</v>
      </c>
      <c r="T1997" t="s">
        <v>22569</v>
      </c>
      <c r="V1997" t="s">
        <v>22570</v>
      </c>
      <c r="AH1997" t="s">
        <v>65</v>
      </c>
      <c r="AI1997" t="s">
        <v>10913</v>
      </c>
      <c r="AL1997" t="s">
        <v>1237</v>
      </c>
      <c r="AY1997" t="s">
        <v>22571</v>
      </c>
      <c r="AZ1997" t="s">
        <v>22572</v>
      </c>
      <c r="BA1997" t="s">
        <v>22573</v>
      </c>
      <c r="BB1997" t="s">
        <v>22574</v>
      </c>
      <c r="BD1997" t="s">
        <v>72</v>
      </c>
      <c r="BG1997" t="s">
        <v>22575</v>
      </c>
    </row>
    <row r="1998" spans="1:59" x14ac:dyDescent="0.2">
      <c r="A1998" s="1">
        <v>42618.939942129633</v>
      </c>
      <c r="B1998" t="s">
        <v>1862</v>
      </c>
      <c r="C1998" t="s">
        <v>22576</v>
      </c>
      <c r="D1998" t="e">
        <f>VLOOKUP(deactivate_assem[[#This Row],[Full Name]],assembly_staff_import[],1,0)</f>
        <v>#N/A</v>
      </c>
      <c r="L1998" t="s">
        <v>13225</v>
      </c>
      <c r="M1998" t="s">
        <v>22130</v>
      </c>
      <c r="N1998" t="s">
        <v>63</v>
      </c>
      <c r="AH1998" t="s">
        <v>65</v>
      </c>
      <c r="AI1998" t="s">
        <v>10913</v>
      </c>
      <c r="AL1998" t="s">
        <v>67</v>
      </c>
      <c r="AY1998" t="s">
        <v>22577</v>
      </c>
      <c r="AZ1998" t="s">
        <v>22578</v>
      </c>
      <c r="BA1998" t="s">
        <v>4633</v>
      </c>
      <c r="BB1998" t="s">
        <v>10955</v>
      </c>
      <c r="BD1998" t="s">
        <v>72</v>
      </c>
      <c r="BG1998" t="s">
        <v>22579</v>
      </c>
    </row>
    <row r="1999" spans="1:59" x14ac:dyDescent="0.2">
      <c r="A1999" s="1">
        <v>42618.939930555563</v>
      </c>
      <c r="B1999" t="s">
        <v>1862</v>
      </c>
      <c r="C1999" t="s">
        <v>22580</v>
      </c>
      <c r="D1999" t="str">
        <f>VLOOKUP(deactivate_assem[[#This Row],[Full Name]],assembly_staff_import[],1,0)</f>
        <v>Victoria H Guisinger</v>
      </c>
      <c r="L1999" t="s">
        <v>13551</v>
      </c>
      <c r="M1999" t="s">
        <v>13552</v>
      </c>
      <c r="N1999" t="s">
        <v>168</v>
      </c>
      <c r="T1999" t="s">
        <v>22581</v>
      </c>
      <c r="V1999" t="s">
        <v>17678</v>
      </c>
      <c r="AH1999" t="s">
        <v>65</v>
      </c>
      <c r="AI1999" t="s">
        <v>10913</v>
      </c>
      <c r="AL1999" t="s">
        <v>67</v>
      </c>
      <c r="AY1999" t="s">
        <v>22582</v>
      </c>
      <c r="AZ1999" t="s">
        <v>22583</v>
      </c>
      <c r="BA1999" t="s">
        <v>22584</v>
      </c>
      <c r="BB1999" t="s">
        <v>11033</v>
      </c>
      <c r="BD1999" t="s">
        <v>72</v>
      </c>
      <c r="BG1999" t="s">
        <v>22585</v>
      </c>
    </row>
    <row r="2000" spans="1:59" x14ac:dyDescent="0.2">
      <c r="A2000" s="1">
        <v>42618.939930555563</v>
      </c>
      <c r="B2000" t="s">
        <v>1862</v>
      </c>
      <c r="C2000" t="s">
        <v>22586</v>
      </c>
      <c r="D2000" t="e">
        <f>VLOOKUP(deactivate_assem[[#This Row],[Full Name]],assembly_staff_import[],1,0)</f>
        <v>#N/A</v>
      </c>
      <c r="M2000" t="s">
        <v>12666</v>
      </c>
      <c r="V2000" t="s">
        <v>22587</v>
      </c>
      <c r="AH2000" t="s">
        <v>65</v>
      </c>
      <c r="AI2000" t="s">
        <v>10913</v>
      </c>
      <c r="AL2000" t="s">
        <v>1237</v>
      </c>
      <c r="AY2000" t="s">
        <v>22588</v>
      </c>
      <c r="AZ2000" t="s">
        <v>22589</v>
      </c>
      <c r="BA2000" t="s">
        <v>22590</v>
      </c>
      <c r="BB2000" t="s">
        <v>22591</v>
      </c>
      <c r="BD2000" t="s">
        <v>72</v>
      </c>
      <c r="BG2000" t="s">
        <v>22592</v>
      </c>
    </row>
    <row r="2001" spans="1:59" x14ac:dyDescent="0.2">
      <c r="A2001" s="1">
        <v>42618.939930555563</v>
      </c>
      <c r="B2001" t="s">
        <v>1862</v>
      </c>
      <c r="C2001" t="s">
        <v>22593</v>
      </c>
      <c r="D2001" t="str">
        <f>VLOOKUP(deactivate_assem[[#This Row],[Full Name]],assembly_staff_import[],1,0)</f>
        <v>Santino R Thomas</v>
      </c>
      <c r="M2001" t="s">
        <v>11043</v>
      </c>
      <c r="T2001" t="s">
        <v>22594</v>
      </c>
      <c r="V2001" t="s">
        <v>6791</v>
      </c>
      <c r="AH2001" t="s">
        <v>65</v>
      </c>
      <c r="AI2001" t="s">
        <v>10913</v>
      </c>
      <c r="AL2001" t="s">
        <v>1237</v>
      </c>
      <c r="AY2001" t="s">
        <v>22595</v>
      </c>
      <c r="AZ2001" t="s">
        <v>22596</v>
      </c>
      <c r="BA2001" t="s">
        <v>7424</v>
      </c>
      <c r="BB2001" t="s">
        <v>11989</v>
      </c>
      <c r="BD2001" t="s">
        <v>72</v>
      </c>
      <c r="BG2001" t="s">
        <v>22597</v>
      </c>
    </row>
    <row r="2002" spans="1:59" x14ac:dyDescent="0.2">
      <c r="A2002" s="1">
        <v>42618.939930555563</v>
      </c>
      <c r="B2002" t="s">
        <v>1862</v>
      </c>
      <c r="C2002" t="s">
        <v>22598</v>
      </c>
      <c r="D2002" t="str">
        <f>VLOOKUP(deactivate_assem[[#This Row],[Full Name]],assembly_staff_import[],1,0)</f>
        <v>James M Whiting</v>
      </c>
      <c r="M2002" t="s">
        <v>12666</v>
      </c>
      <c r="T2002" t="s">
        <v>22599</v>
      </c>
      <c r="V2002" t="s">
        <v>22587</v>
      </c>
      <c r="AH2002" t="s">
        <v>65</v>
      </c>
      <c r="AI2002" t="s">
        <v>10913</v>
      </c>
      <c r="AL2002" t="s">
        <v>1237</v>
      </c>
      <c r="AY2002" t="s">
        <v>22600</v>
      </c>
      <c r="AZ2002" t="s">
        <v>7423</v>
      </c>
      <c r="BA2002" t="s">
        <v>22601</v>
      </c>
      <c r="BB2002" t="s">
        <v>7232</v>
      </c>
      <c r="BD2002" t="s">
        <v>72</v>
      </c>
      <c r="BG2002" t="s">
        <v>22602</v>
      </c>
    </row>
    <row r="2003" spans="1:59" x14ac:dyDescent="0.2">
      <c r="A2003" s="1">
        <v>42618.939930555563</v>
      </c>
      <c r="B2003" t="s">
        <v>1862</v>
      </c>
      <c r="C2003" t="s">
        <v>22603</v>
      </c>
      <c r="D2003" t="str">
        <f>VLOOKUP(deactivate_assem[[#This Row],[Full Name]],assembly_staff_import[],1,0)</f>
        <v>Vincent R Felder</v>
      </c>
      <c r="L2003" t="s">
        <v>13225</v>
      </c>
      <c r="M2003" t="s">
        <v>13226</v>
      </c>
      <c r="N2003" t="s">
        <v>63</v>
      </c>
      <c r="T2003" t="s">
        <v>22604</v>
      </c>
      <c r="V2003" t="s">
        <v>15220</v>
      </c>
      <c r="AH2003" t="s">
        <v>65</v>
      </c>
      <c r="AI2003" t="s">
        <v>10913</v>
      </c>
      <c r="AL2003" t="s">
        <v>67</v>
      </c>
      <c r="AY2003" t="s">
        <v>22605</v>
      </c>
      <c r="AZ2003" t="s">
        <v>22606</v>
      </c>
      <c r="BA2003" t="s">
        <v>22607</v>
      </c>
      <c r="BB2003" t="s">
        <v>11033</v>
      </c>
      <c r="BD2003" t="s">
        <v>72</v>
      </c>
      <c r="BG2003" t="s">
        <v>22608</v>
      </c>
    </row>
    <row r="2004" spans="1:59" x14ac:dyDescent="0.2">
      <c r="A2004" s="1">
        <v>42618.939918981479</v>
      </c>
      <c r="B2004" t="s">
        <v>1862</v>
      </c>
      <c r="C2004" t="s">
        <v>22609</v>
      </c>
      <c r="D2004" t="str">
        <f>VLOOKUP(deactivate_assem[[#This Row],[Full Name]],assembly_staff_import[],1,0)</f>
        <v>James A Uzzo</v>
      </c>
      <c r="M2004" t="s">
        <v>12666</v>
      </c>
      <c r="T2004" t="s">
        <v>22610</v>
      </c>
      <c r="V2004" t="s">
        <v>22587</v>
      </c>
      <c r="AH2004" t="s">
        <v>65</v>
      </c>
      <c r="AI2004" t="s">
        <v>10913</v>
      </c>
      <c r="AL2004" t="s">
        <v>1237</v>
      </c>
      <c r="AY2004" t="s">
        <v>22611</v>
      </c>
      <c r="AZ2004" t="s">
        <v>1355</v>
      </c>
      <c r="BA2004" t="s">
        <v>22612</v>
      </c>
      <c r="BB2004" t="s">
        <v>22591</v>
      </c>
      <c r="BD2004" t="s">
        <v>72</v>
      </c>
      <c r="BG2004" t="s">
        <v>22613</v>
      </c>
    </row>
    <row r="2005" spans="1:59" x14ac:dyDescent="0.2">
      <c r="A2005" s="1">
        <v>42618.939918981479</v>
      </c>
      <c r="B2005" t="s">
        <v>1862</v>
      </c>
      <c r="C2005" t="s">
        <v>22614</v>
      </c>
      <c r="D2005" t="str">
        <f>VLOOKUP(deactivate_assem[[#This Row],[Full Name]],assembly_staff_import[],1,0)</f>
        <v>Gertrude M Karris</v>
      </c>
      <c r="L2005" t="s">
        <v>11524</v>
      </c>
      <c r="M2005" t="s">
        <v>11525</v>
      </c>
      <c r="N2005" t="s">
        <v>63</v>
      </c>
      <c r="T2005" t="s">
        <v>22615</v>
      </c>
      <c r="V2005" t="s">
        <v>17920</v>
      </c>
      <c r="AH2005" t="s">
        <v>65</v>
      </c>
      <c r="AI2005" t="s">
        <v>10913</v>
      </c>
      <c r="AL2005" t="s">
        <v>67</v>
      </c>
      <c r="AY2005" t="s">
        <v>22616</v>
      </c>
      <c r="AZ2005" t="s">
        <v>22617</v>
      </c>
      <c r="BA2005" t="s">
        <v>22618</v>
      </c>
      <c r="BB2005" t="s">
        <v>714</v>
      </c>
      <c r="BD2005" t="s">
        <v>72</v>
      </c>
      <c r="BG2005" t="s">
        <v>22619</v>
      </c>
    </row>
    <row r="2006" spans="1:59" x14ac:dyDescent="0.2">
      <c r="A2006" s="1">
        <v>42618.939918981479</v>
      </c>
      <c r="B2006" t="s">
        <v>1862</v>
      </c>
      <c r="C2006" t="s">
        <v>22620</v>
      </c>
      <c r="D2006" t="str">
        <f>VLOOKUP(deactivate_assem[[#This Row],[Full Name]],assembly_staff_import[],1,0)</f>
        <v>Christopher M Whitson</v>
      </c>
      <c r="L2006" t="s">
        <v>12853</v>
      </c>
      <c r="M2006" t="s">
        <v>12854</v>
      </c>
      <c r="N2006" t="s">
        <v>63</v>
      </c>
      <c r="T2006" t="s">
        <v>22621</v>
      </c>
      <c r="V2006" t="s">
        <v>2067</v>
      </c>
      <c r="AH2006" t="s">
        <v>65</v>
      </c>
      <c r="AI2006" t="s">
        <v>10913</v>
      </c>
      <c r="AL2006" t="s">
        <v>67</v>
      </c>
      <c r="AY2006" t="s">
        <v>22622</v>
      </c>
      <c r="AZ2006" t="s">
        <v>1996</v>
      </c>
      <c r="BA2006" t="s">
        <v>22623</v>
      </c>
      <c r="BB2006" t="s">
        <v>20814</v>
      </c>
      <c r="BD2006" t="s">
        <v>72</v>
      </c>
      <c r="BG2006" t="s">
        <v>22624</v>
      </c>
    </row>
    <row r="2007" spans="1:59" x14ac:dyDescent="0.2">
      <c r="A2007" s="1">
        <v>42618.93990740741</v>
      </c>
      <c r="B2007" t="s">
        <v>1862</v>
      </c>
      <c r="C2007" t="s">
        <v>22625</v>
      </c>
      <c r="D2007" t="str">
        <f>VLOOKUP(deactivate_assem[[#This Row],[Full Name]],assembly_staff_import[],1,0)</f>
        <v>Sean S Ewart</v>
      </c>
      <c r="L2007" t="s">
        <v>11524</v>
      </c>
      <c r="M2007" t="s">
        <v>11525</v>
      </c>
      <c r="N2007" t="s">
        <v>168</v>
      </c>
      <c r="T2007" t="s">
        <v>22626</v>
      </c>
      <c r="V2007" t="s">
        <v>22627</v>
      </c>
      <c r="AH2007" t="s">
        <v>65</v>
      </c>
      <c r="AI2007" t="s">
        <v>10913</v>
      </c>
      <c r="AL2007" t="s">
        <v>67</v>
      </c>
      <c r="AY2007" t="s">
        <v>22628</v>
      </c>
      <c r="AZ2007" t="s">
        <v>22629</v>
      </c>
      <c r="BA2007" t="s">
        <v>22630</v>
      </c>
      <c r="BB2007" t="s">
        <v>11681</v>
      </c>
      <c r="BD2007" t="s">
        <v>72</v>
      </c>
      <c r="BG2007" t="s">
        <v>22631</v>
      </c>
    </row>
    <row r="2008" spans="1:59" x14ac:dyDescent="0.2">
      <c r="A2008" s="1">
        <v>42618.93990740741</v>
      </c>
      <c r="B2008" t="s">
        <v>1862</v>
      </c>
      <c r="C2008" t="s">
        <v>22632</v>
      </c>
      <c r="D2008" t="str">
        <f>VLOOKUP(deactivate_assem[[#This Row],[Full Name]],assembly_staff_import[],1,0)</f>
        <v>Maryann Hannay</v>
      </c>
      <c r="M2008" t="s">
        <v>12666</v>
      </c>
      <c r="T2008" t="s">
        <v>22633</v>
      </c>
      <c r="V2008" t="s">
        <v>22587</v>
      </c>
      <c r="AH2008" t="s">
        <v>65</v>
      </c>
      <c r="AI2008" t="s">
        <v>10913</v>
      </c>
      <c r="AL2008" t="s">
        <v>1237</v>
      </c>
      <c r="AY2008" t="s">
        <v>22634</v>
      </c>
      <c r="AZ2008" t="s">
        <v>22635</v>
      </c>
      <c r="BA2008" t="s">
        <v>22636</v>
      </c>
      <c r="BB2008" t="s">
        <v>22637</v>
      </c>
      <c r="BD2008" t="s">
        <v>72</v>
      </c>
      <c r="BG2008" t="s">
        <v>22638</v>
      </c>
    </row>
    <row r="2009" spans="1:59" x14ac:dyDescent="0.2">
      <c r="A2009" s="1">
        <v>42618.93990740741</v>
      </c>
      <c r="B2009" t="s">
        <v>1862</v>
      </c>
      <c r="C2009" t="s">
        <v>22639</v>
      </c>
      <c r="D2009" t="str">
        <f>VLOOKUP(deactivate_assem[[#This Row],[Full Name]],assembly_staff_import[],1,0)</f>
        <v>Allison L Scott</v>
      </c>
      <c r="M2009" t="s">
        <v>11043</v>
      </c>
      <c r="T2009" t="s">
        <v>22640</v>
      </c>
      <c r="V2009" t="s">
        <v>22641</v>
      </c>
      <c r="AH2009" t="s">
        <v>65</v>
      </c>
      <c r="AI2009" t="s">
        <v>10913</v>
      </c>
      <c r="AL2009" t="s">
        <v>1237</v>
      </c>
      <c r="AY2009" t="s">
        <v>22642</v>
      </c>
      <c r="AZ2009" t="s">
        <v>4417</v>
      </c>
      <c r="BA2009" t="s">
        <v>11172</v>
      </c>
      <c r="BB2009" t="s">
        <v>12181</v>
      </c>
      <c r="BD2009" t="s">
        <v>72</v>
      </c>
      <c r="BG2009" t="s">
        <v>22643</v>
      </c>
    </row>
    <row r="2010" spans="1:59" x14ac:dyDescent="0.2">
      <c r="A2010" s="1">
        <v>42618.93990740741</v>
      </c>
      <c r="B2010" t="s">
        <v>1862</v>
      </c>
      <c r="C2010" t="s">
        <v>22644</v>
      </c>
      <c r="D2010" t="str">
        <f>VLOOKUP(deactivate_assem[[#This Row],[Full Name]],assembly_staff_import[],1,0)</f>
        <v>Heather E Warren</v>
      </c>
      <c r="M2010" t="s">
        <v>12033</v>
      </c>
      <c r="T2010" t="s">
        <v>22645</v>
      </c>
      <c r="V2010" t="s">
        <v>14537</v>
      </c>
      <c r="AH2010" t="s">
        <v>65</v>
      </c>
      <c r="AI2010" t="s">
        <v>10913</v>
      </c>
      <c r="AL2010" t="s">
        <v>1237</v>
      </c>
      <c r="AY2010" t="s">
        <v>22646</v>
      </c>
      <c r="AZ2010" t="s">
        <v>22647</v>
      </c>
      <c r="BA2010" t="s">
        <v>14894</v>
      </c>
      <c r="BB2010" t="s">
        <v>22390</v>
      </c>
      <c r="BD2010" t="s">
        <v>72</v>
      </c>
      <c r="BG2010" t="s">
        <v>22648</v>
      </c>
    </row>
    <row r="2011" spans="1:59" x14ac:dyDescent="0.2">
      <c r="A2011" s="1">
        <v>42618.93990740741</v>
      </c>
      <c r="B2011" t="s">
        <v>1862</v>
      </c>
      <c r="C2011" t="s">
        <v>22649</v>
      </c>
      <c r="D2011" t="str">
        <f>VLOOKUP(deactivate_assem[[#This Row],[Full Name]],assembly_staff_import[],1,0)</f>
        <v>Albert F Edmonds</v>
      </c>
      <c r="M2011" t="s">
        <v>12666</v>
      </c>
      <c r="T2011" t="s">
        <v>22650</v>
      </c>
      <c r="V2011" t="s">
        <v>22587</v>
      </c>
      <c r="AH2011" t="s">
        <v>65</v>
      </c>
      <c r="AI2011" t="s">
        <v>10913</v>
      </c>
      <c r="AL2011" t="s">
        <v>1237</v>
      </c>
      <c r="AY2011" t="s">
        <v>22651</v>
      </c>
      <c r="AZ2011" t="s">
        <v>22652</v>
      </c>
      <c r="BA2011" t="s">
        <v>17782</v>
      </c>
      <c r="BB2011" t="s">
        <v>7232</v>
      </c>
      <c r="BD2011" t="s">
        <v>72</v>
      </c>
      <c r="BG2011" t="s">
        <v>22653</v>
      </c>
    </row>
    <row r="2012" spans="1:59" x14ac:dyDescent="0.2">
      <c r="A2012" s="1">
        <v>42618.939895833333</v>
      </c>
      <c r="B2012" t="s">
        <v>1862</v>
      </c>
      <c r="C2012" t="s">
        <v>22654</v>
      </c>
      <c r="D2012" t="e">
        <f>VLOOKUP(deactivate_assem[[#This Row],[Full Name]],assembly_staff_import[],1,0)</f>
        <v>#N/A</v>
      </c>
      <c r="M2012" t="s">
        <v>22655</v>
      </c>
      <c r="V2012" t="s">
        <v>22656</v>
      </c>
      <c r="AH2012" t="s">
        <v>65</v>
      </c>
      <c r="AI2012" t="s">
        <v>10913</v>
      </c>
      <c r="AL2012" t="s">
        <v>1237</v>
      </c>
      <c r="AY2012" t="s">
        <v>22657</v>
      </c>
      <c r="AZ2012" t="s">
        <v>22658</v>
      </c>
      <c r="BA2012" t="s">
        <v>7137</v>
      </c>
      <c r="BB2012" t="s">
        <v>18483</v>
      </c>
      <c r="BD2012" t="s">
        <v>72</v>
      </c>
      <c r="BG2012" t="s">
        <v>22659</v>
      </c>
    </row>
    <row r="2013" spans="1:59" x14ac:dyDescent="0.2">
      <c r="A2013" s="1">
        <v>42618.939895833333</v>
      </c>
      <c r="B2013" t="s">
        <v>1862</v>
      </c>
      <c r="C2013" t="s">
        <v>22660</v>
      </c>
      <c r="D2013" t="str">
        <f>VLOOKUP(deactivate_assem[[#This Row],[Full Name]],assembly_staff_import[],1,0)</f>
        <v>John F Travis</v>
      </c>
      <c r="M2013" t="s">
        <v>12033</v>
      </c>
      <c r="T2013" t="s">
        <v>22661</v>
      </c>
      <c r="V2013" t="s">
        <v>14537</v>
      </c>
      <c r="AH2013" t="s">
        <v>65</v>
      </c>
      <c r="AI2013" t="s">
        <v>10913</v>
      </c>
      <c r="AL2013" t="s">
        <v>1237</v>
      </c>
      <c r="AY2013" t="s">
        <v>22662</v>
      </c>
      <c r="AZ2013" t="s">
        <v>8521</v>
      </c>
      <c r="BA2013" t="s">
        <v>22663</v>
      </c>
      <c r="BB2013" t="s">
        <v>22664</v>
      </c>
      <c r="BD2013" t="s">
        <v>72</v>
      </c>
      <c r="BG2013" t="s">
        <v>22665</v>
      </c>
    </row>
    <row r="2014" spans="1:59" x14ac:dyDescent="0.2">
      <c r="A2014" s="1">
        <v>42618.939895833333</v>
      </c>
      <c r="B2014" t="s">
        <v>1862</v>
      </c>
      <c r="C2014" t="s">
        <v>22666</v>
      </c>
      <c r="D2014" t="str">
        <f>VLOOKUP(deactivate_assem[[#This Row],[Full Name]],assembly_staff_import[],1,0)</f>
        <v>Robert L Ragaini</v>
      </c>
      <c r="M2014" t="s">
        <v>11043</v>
      </c>
      <c r="T2014" t="s">
        <v>22667</v>
      </c>
      <c r="V2014" t="s">
        <v>22668</v>
      </c>
      <c r="AH2014" t="s">
        <v>65</v>
      </c>
      <c r="AI2014" t="s">
        <v>10913</v>
      </c>
      <c r="AL2014" t="s">
        <v>1237</v>
      </c>
      <c r="AY2014" t="s">
        <v>22669</v>
      </c>
      <c r="AZ2014" t="s">
        <v>7148</v>
      </c>
      <c r="BA2014" t="s">
        <v>22670</v>
      </c>
      <c r="BB2014" t="s">
        <v>1070</v>
      </c>
      <c r="BD2014" t="s">
        <v>72</v>
      </c>
      <c r="BG2014" t="s">
        <v>22671</v>
      </c>
    </row>
    <row r="2015" spans="1:59" x14ac:dyDescent="0.2">
      <c r="A2015" s="1">
        <v>42618.939895833333</v>
      </c>
      <c r="B2015" t="s">
        <v>1862</v>
      </c>
      <c r="C2015" t="s">
        <v>22672</v>
      </c>
      <c r="D2015" t="str">
        <f>VLOOKUP(deactivate_assem[[#This Row],[Full Name]],assembly_staff_import[],1,0)</f>
        <v>Eric R Duncan</v>
      </c>
      <c r="M2015" t="s">
        <v>12666</v>
      </c>
      <c r="T2015" t="s">
        <v>22673</v>
      </c>
      <c r="V2015" t="s">
        <v>22587</v>
      </c>
      <c r="AH2015" t="s">
        <v>65</v>
      </c>
      <c r="AI2015" t="s">
        <v>10913</v>
      </c>
      <c r="AL2015" t="s">
        <v>1237</v>
      </c>
      <c r="AY2015" t="s">
        <v>22674</v>
      </c>
      <c r="AZ2015" t="s">
        <v>13267</v>
      </c>
      <c r="BA2015" t="s">
        <v>5422</v>
      </c>
      <c r="BB2015" t="s">
        <v>22675</v>
      </c>
      <c r="BD2015" t="s">
        <v>72</v>
      </c>
      <c r="BG2015" t="s">
        <v>22676</v>
      </c>
    </row>
    <row r="2016" spans="1:59" x14ac:dyDescent="0.2">
      <c r="A2016" s="1">
        <v>42618.939895833333</v>
      </c>
      <c r="B2016" t="s">
        <v>1862</v>
      </c>
      <c r="C2016" t="s">
        <v>22677</v>
      </c>
      <c r="D2016" t="str">
        <f>VLOOKUP(deactivate_assem[[#This Row],[Full Name]],assembly_staff_import[],1,0)</f>
        <v>Michael J Whyland</v>
      </c>
      <c r="M2016" t="s">
        <v>11511</v>
      </c>
      <c r="T2016" t="s">
        <v>22678</v>
      </c>
      <c r="V2016" t="s">
        <v>14700</v>
      </c>
      <c r="AH2016" t="s">
        <v>65</v>
      </c>
      <c r="AI2016" t="s">
        <v>10913</v>
      </c>
      <c r="AL2016" t="s">
        <v>1237</v>
      </c>
      <c r="AY2016" t="s">
        <v>22679</v>
      </c>
      <c r="AZ2016" t="s">
        <v>1026</v>
      </c>
      <c r="BA2016" t="s">
        <v>14864</v>
      </c>
      <c r="BB2016" t="s">
        <v>10989</v>
      </c>
      <c r="BD2016" t="s">
        <v>72</v>
      </c>
      <c r="BG2016" t="s">
        <v>22680</v>
      </c>
    </row>
    <row r="2017" spans="1:59" x14ac:dyDescent="0.2">
      <c r="A2017" s="1">
        <v>42618.939884259264</v>
      </c>
      <c r="B2017" t="s">
        <v>1862</v>
      </c>
      <c r="C2017" t="s">
        <v>22681</v>
      </c>
      <c r="D2017" t="str">
        <f>VLOOKUP(deactivate_assem[[#This Row],[Full Name]],assembly_staff_import[],1,0)</f>
        <v>Mark Pasquariello</v>
      </c>
      <c r="M2017" t="s">
        <v>12033</v>
      </c>
      <c r="T2017" t="s">
        <v>22682</v>
      </c>
      <c r="V2017" t="s">
        <v>22683</v>
      </c>
      <c r="AH2017" t="s">
        <v>65</v>
      </c>
      <c r="AI2017" t="s">
        <v>10913</v>
      </c>
      <c r="AL2017" t="s">
        <v>1237</v>
      </c>
      <c r="AY2017" t="s">
        <v>22684</v>
      </c>
      <c r="AZ2017" t="s">
        <v>12213</v>
      </c>
      <c r="BA2017" t="s">
        <v>22685</v>
      </c>
      <c r="BB2017" t="s">
        <v>22686</v>
      </c>
      <c r="BD2017" t="s">
        <v>72</v>
      </c>
      <c r="BG2017" t="s">
        <v>22687</v>
      </c>
    </row>
    <row r="2018" spans="1:59" x14ac:dyDescent="0.2">
      <c r="A2018" s="1">
        <v>42618.939884259264</v>
      </c>
      <c r="B2018" t="s">
        <v>1862</v>
      </c>
      <c r="C2018" t="s">
        <v>22688</v>
      </c>
      <c r="D2018" t="str">
        <f>VLOOKUP(deactivate_assem[[#This Row],[Full Name]],assembly_staff_import[],1,0)</f>
        <v>Joshua S Nagy</v>
      </c>
      <c r="M2018" t="s">
        <v>11043</v>
      </c>
      <c r="T2018" t="s">
        <v>22689</v>
      </c>
      <c r="V2018" t="s">
        <v>20810</v>
      </c>
      <c r="AH2018" t="s">
        <v>65</v>
      </c>
      <c r="AI2018" t="s">
        <v>10913</v>
      </c>
      <c r="AL2018" t="s">
        <v>1237</v>
      </c>
      <c r="AY2018" t="s">
        <v>22690</v>
      </c>
      <c r="AZ2018" t="s">
        <v>22691</v>
      </c>
      <c r="BA2018" t="s">
        <v>22692</v>
      </c>
      <c r="BB2018" t="s">
        <v>22693</v>
      </c>
      <c r="BD2018" t="s">
        <v>72</v>
      </c>
      <c r="BG2018" t="s">
        <v>22694</v>
      </c>
    </row>
    <row r="2019" spans="1:59" x14ac:dyDescent="0.2">
      <c r="A2019" s="1">
        <v>42618.939884259264</v>
      </c>
      <c r="B2019" t="s">
        <v>1862</v>
      </c>
      <c r="C2019" t="s">
        <v>22695</v>
      </c>
      <c r="D2019" t="str">
        <f>VLOOKUP(deactivate_assem[[#This Row],[Full Name]],assembly_staff_import[],1,0)</f>
        <v>John B Mckay</v>
      </c>
      <c r="M2019" t="s">
        <v>12033</v>
      </c>
      <c r="T2019" t="s">
        <v>22696</v>
      </c>
      <c r="V2019" t="s">
        <v>14537</v>
      </c>
      <c r="AH2019" t="s">
        <v>65</v>
      </c>
      <c r="AI2019" t="s">
        <v>10913</v>
      </c>
      <c r="AL2019" t="s">
        <v>1237</v>
      </c>
      <c r="AY2019" t="s">
        <v>22697</v>
      </c>
      <c r="AZ2019" t="s">
        <v>22698</v>
      </c>
      <c r="BA2019" t="s">
        <v>22699</v>
      </c>
      <c r="BB2019" t="s">
        <v>19175</v>
      </c>
      <c r="BD2019" t="s">
        <v>72</v>
      </c>
      <c r="BG2019" t="s">
        <v>22700</v>
      </c>
    </row>
    <row r="2020" spans="1:59" x14ac:dyDescent="0.2">
      <c r="A2020" s="1">
        <v>42618.939884259264</v>
      </c>
      <c r="B2020" t="s">
        <v>1862</v>
      </c>
      <c r="C2020" t="s">
        <v>22701</v>
      </c>
      <c r="D2020" t="e">
        <f>VLOOKUP(deactivate_assem[[#This Row],[Full Name]],assembly_staff_import[],1,0)</f>
        <v>#N/A</v>
      </c>
      <c r="M2020" t="s">
        <v>11043</v>
      </c>
      <c r="V2020" t="s">
        <v>6791</v>
      </c>
      <c r="AH2020" t="s">
        <v>65</v>
      </c>
      <c r="AI2020" t="s">
        <v>10913</v>
      </c>
      <c r="AL2020" t="s">
        <v>1237</v>
      </c>
      <c r="AY2020" t="s">
        <v>22702</v>
      </c>
      <c r="AZ2020" t="s">
        <v>22703</v>
      </c>
      <c r="BA2020" t="s">
        <v>1419</v>
      </c>
      <c r="BB2020" t="s">
        <v>13496</v>
      </c>
      <c r="BD2020" t="s">
        <v>72</v>
      </c>
      <c r="BG2020" t="s">
        <v>22704</v>
      </c>
    </row>
    <row r="2021" spans="1:59" x14ac:dyDescent="0.2">
      <c r="A2021" s="1">
        <v>42618.939872685187</v>
      </c>
      <c r="B2021" t="s">
        <v>1862</v>
      </c>
      <c r="C2021" t="s">
        <v>22705</v>
      </c>
      <c r="D2021" t="str">
        <f>VLOOKUP(deactivate_assem[[#This Row],[Full Name]],assembly_staff_import[],1,0)</f>
        <v>Najay F Roache</v>
      </c>
      <c r="M2021" t="s">
        <v>11511</v>
      </c>
      <c r="T2021" t="s">
        <v>22706</v>
      </c>
      <c r="V2021" t="s">
        <v>14700</v>
      </c>
      <c r="AH2021" t="s">
        <v>65</v>
      </c>
      <c r="AI2021" t="s">
        <v>10913</v>
      </c>
      <c r="AL2021" t="s">
        <v>1237</v>
      </c>
      <c r="AY2021" t="s">
        <v>22707</v>
      </c>
      <c r="AZ2021" t="s">
        <v>22708</v>
      </c>
      <c r="BA2021" t="s">
        <v>22709</v>
      </c>
      <c r="BB2021" t="s">
        <v>14281</v>
      </c>
      <c r="BD2021" t="s">
        <v>72</v>
      </c>
      <c r="BG2021" t="s">
        <v>22710</v>
      </c>
    </row>
    <row r="2022" spans="1:59" x14ac:dyDescent="0.2">
      <c r="A2022" s="1">
        <v>42618.939872685187</v>
      </c>
      <c r="B2022" t="s">
        <v>1862</v>
      </c>
      <c r="C2022" t="s">
        <v>22711</v>
      </c>
      <c r="D2022" t="str">
        <f>VLOOKUP(deactivate_assem[[#This Row],[Full Name]],assembly_staff_import[],1,0)</f>
        <v>Michael M Mulraney</v>
      </c>
      <c r="M2022" t="s">
        <v>11043</v>
      </c>
      <c r="T2022" t="s">
        <v>22712</v>
      </c>
      <c r="V2022" t="s">
        <v>6791</v>
      </c>
      <c r="AH2022" t="s">
        <v>65</v>
      </c>
      <c r="AI2022" t="s">
        <v>10913</v>
      </c>
      <c r="AL2022" t="s">
        <v>1237</v>
      </c>
      <c r="AY2022" t="s">
        <v>22713</v>
      </c>
      <c r="AZ2022" t="s">
        <v>17369</v>
      </c>
      <c r="BA2022" t="s">
        <v>22714</v>
      </c>
      <c r="BB2022" t="s">
        <v>12181</v>
      </c>
      <c r="BD2022" t="s">
        <v>72</v>
      </c>
      <c r="BG2022" t="s">
        <v>22715</v>
      </c>
    </row>
    <row r="2023" spans="1:59" x14ac:dyDescent="0.2">
      <c r="A2023" s="1">
        <v>42618.939872685187</v>
      </c>
      <c r="B2023" t="s">
        <v>1862</v>
      </c>
      <c r="C2023" t="s">
        <v>22716</v>
      </c>
      <c r="D2023" t="e">
        <f>VLOOKUP(deactivate_assem[[#This Row],[Full Name]],assembly_staff_import[],1,0)</f>
        <v>#N/A</v>
      </c>
      <c r="M2023" t="s">
        <v>11511</v>
      </c>
      <c r="V2023" t="s">
        <v>14700</v>
      </c>
      <c r="AH2023" t="s">
        <v>65</v>
      </c>
      <c r="AI2023" t="s">
        <v>10913</v>
      </c>
      <c r="AL2023" t="s">
        <v>1237</v>
      </c>
      <c r="AY2023" t="s">
        <v>22717</v>
      </c>
      <c r="AZ2023" t="s">
        <v>3322</v>
      </c>
      <c r="BA2023" t="s">
        <v>18044</v>
      </c>
      <c r="BB2023" t="s">
        <v>11516</v>
      </c>
      <c r="BD2023" t="s">
        <v>72</v>
      </c>
      <c r="BG2023" t="s">
        <v>22718</v>
      </c>
    </row>
    <row r="2024" spans="1:59" x14ac:dyDescent="0.2">
      <c r="A2024" s="1">
        <v>42618.939872685187</v>
      </c>
      <c r="B2024" t="s">
        <v>1862</v>
      </c>
      <c r="C2024" t="s">
        <v>22719</v>
      </c>
      <c r="D2024" t="str">
        <f>VLOOKUP(deactivate_assem[[#This Row],[Full Name]],assembly_staff_import[],1,0)</f>
        <v>Walter Manilenko</v>
      </c>
      <c r="M2024" t="s">
        <v>12033</v>
      </c>
      <c r="T2024" t="s">
        <v>22720</v>
      </c>
      <c r="V2024" t="s">
        <v>14537</v>
      </c>
      <c r="AH2024" t="s">
        <v>65</v>
      </c>
      <c r="AI2024" t="s">
        <v>10913</v>
      </c>
      <c r="AL2024" t="s">
        <v>1237</v>
      </c>
      <c r="AY2024" t="s">
        <v>22721</v>
      </c>
      <c r="AZ2024" t="s">
        <v>22722</v>
      </c>
      <c r="BA2024" t="s">
        <v>22723</v>
      </c>
      <c r="BB2024" t="s">
        <v>19175</v>
      </c>
      <c r="BD2024" t="s">
        <v>72</v>
      </c>
      <c r="BG2024" t="s">
        <v>22724</v>
      </c>
    </row>
    <row r="2025" spans="1:59" x14ac:dyDescent="0.2">
      <c r="A2025" s="1">
        <v>42618.93986111111</v>
      </c>
      <c r="B2025" t="s">
        <v>1862</v>
      </c>
      <c r="C2025" t="s">
        <v>22725</v>
      </c>
      <c r="D2025" t="str">
        <f>VLOOKUP(deactivate_assem[[#This Row],[Full Name]],assembly_staff_import[],1,0)</f>
        <v>Matthew J Milligan</v>
      </c>
      <c r="M2025" t="s">
        <v>11043</v>
      </c>
      <c r="T2025" t="s">
        <v>22726</v>
      </c>
      <c r="V2025" t="s">
        <v>6791</v>
      </c>
      <c r="AH2025" t="s">
        <v>65</v>
      </c>
      <c r="AI2025" t="s">
        <v>10913</v>
      </c>
      <c r="AL2025" t="s">
        <v>1237</v>
      </c>
      <c r="AY2025" t="s">
        <v>22727</v>
      </c>
      <c r="AZ2025" t="s">
        <v>7553</v>
      </c>
      <c r="BA2025" t="s">
        <v>22728</v>
      </c>
      <c r="BB2025" t="s">
        <v>22729</v>
      </c>
      <c r="BD2025" t="s">
        <v>72</v>
      </c>
      <c r="BG2025" t="s">
        <v>22730</v>
      </c>
    </row>
    <row r="2026" spans="1:59" x14ac:dyDescent="0.2">
      <c r="A2026" s="1">
        <v>42618.93986111111</v>
      </c>
      <c r="B2026" t="s">
        <v>1862</v>
      </c>
      <c r="C2026" t="s">
        <v>22731</v>
      </c>
      <c r="D2026" t="str">
        <f>VLOOKUP(deactivate_assem[[#This Row],[Full Name]],assembly_staff_import[],1,0)</f>
        <v>William J Jr La Clair Jr</v>
      </c>
      <c r="M2026" t="s">
        <v>12033</v>
      </c>
      <c r="T2026" t="s">
        <v>22732</v>
      </c>
      <c r="V2026" t="s">
        <v>14537</v>
      </c>
      <c r="AH2026" t="s">
        <v>65</v>
      </c>
      <c r="AI2026" t="s">
        <v>10913</v>
      </c>
      <c r="AL2026" t="s">
        <v>1237</v>
      </c>
      <c r="AY2026" t="s">
        <v>22733</v>
      </c>
      <c r="AZ2026" t="s">
        <v>21134</v>
      </c>
      <c r="BA2026" t="s">
        <v>22734</v>
      </c>
      <c r="BB2026" t="s">
        <v>15291</v>
      </c>
      <c r="BD2026" t="s">
        <v>72</v>
      </c>
      <c r="BG2026" t="s">
        <v>22735</v>
      </c>
    </row>
    <row r="2027" spans="1:59" x14ac:dyDescent="0.2">
      <c r="A2027" s="1">
        <v>42618.93986111111</v>
      </c>
      <c r="B2027" t="s">
        <v>1862</v>
      </c>
      <c r="C2027" t="s">
        <v>22736</v>
      </c>
      <c r="D2027" t="str">
        <f>VLOOKUP(deactivate_assem[[#This Row],[Full Name]],assembly_staff_import[],1,0)</f>
        <v>Michael J Miller</v>
      </c>
      <c r="M2027" t="s">
        <v>11043</v>
      </c>
      <c r="T2027" t="s">
        <v>14493</v>
      </c>
      <c r="V2027" t="s">
        <v>6791</v>
      </c>
      <c r="AH2027" t="s">
        <v>65</v>
      </c>
      <c r="AI2027" t="s">
        <v>10913</v>
      </c>
      <c r="AL2027" t="s">
        <v>1237</v>
      </c>
      <c r="AY2027" t="s">
        <v>22737</v>
      </c>
      <c r="AZ2027" t="s">
        <v>1026</v>
      </c>
      <c r="BA2027" t="s">
        <v>2922</v>
      </c>
      <c r="BB2027" t="s">
        <v>12048</v>
      </c>
      <c r="BD2027" t="s">
        <v>72</v>
      </c>
      <c r="BG2027" t="s">
        <v>22738</v>
      </c>
    </row>
    <row r="2028" spans="1:59" x14ac:dyDescent="0.2">
      <c r="A2028" s="1">
        <v>42618.939849537041</v>
      </c>
      <c r="B2028" t="s">
        <v>1862</v>
      </c>
      <c r="C2028" t="s">
        <v>22739</v>
      </c>
      <c r="D2028" t="str">
        <f>VLOOKUP(deactivate_assem[[#This Row],[Full Name]],assembly_staff_import[],1,0)</f>
        <v>Bruce R Mcdonough</v>
      </c>
      <c r="M2028" t="s">
        <v>11043</v>
      </c>
      <c r="T2028" t="s">
        <v>22740</v>
      </c>
      <c r="V2028" t="s">
        <v>22668</v>
      </c>
      <c r="AH2028" t="s">
        <v>65</v>
      </c>
      <c r="AI2028" t="s">
        <v>10913</v>
      </c>
      <c r="AL2028" t="s">
        <v>1237</v>
      </c>
      <c r="AY2028" t="s">
        <v>22741</v>
      </c>
      <c r="AZ2028" t="s">
        <v>22742</v>
      </c>
      <c r="BA2028" t="s">
        <v>22743</v>
      </c>
      <c r="BB2028" t="s">
        <v>22744</v>
      </c>
      <c r="BD2028" t="s">
        <v>72</v>
      </c>
      <c r="BG2028" t="s">
        <v>22745</v>
      </c>
    </row>
    <row r="2029" spans="1:59" x14ac:dyDescent="0.2">
      <c r="A2029" s="1">
        <v>42618.939849537041</v>
      </c>
      <c r="B2029" t="s">
        <v>1862</v>
      </c>
      <c r="C2029" t="s">
        <v>22746</v>
      </c>
      <c r="D2029" t="str">
        <f>VLOOKUP(deactivate_assem[[#This Row],[Full Name]],assembly_staff_import[],1,0)</f>
        <v>Timothy P Lantz</v>
      </c>
      <c r="M2029" t="s">
        <v>11043</v>
      </c>
      <c r="T2029" t="s">
        <v>22747</v>
      </c>
      <c r="V2029" t="s">
        <v>6791</v>
      </c>
      <c r="AH2029" t="s">
        <v>65</v>
      </c>
      <c r="AI2029" t="s">
        <v>10913</v>
      </c>
      <c r="AL2029" t="s">
        <v>1237</v>
      </c>
      <c r="AY2029" t="s">
        <v>22748</v>
      </c>
      <c r="AZ2029" t="s">
        <v>4643</v>
      </c>
      <c r="BA2029" t="s">
        <v>22749</v>
      </c>
      <c r="BB2029" t="s">
        <v>20488</v>
      </c>
      <c r="BD2029" t="s">
        <v>72</v>
      </c>
      <c r="BG2029" t="s">
        <v>22750</v>
      </c>
    </row>
    <row r="2030" spans="1:59" x14ac:dyDescent="0.2">
      <c r="A2030" s="1">
        <v>42618.939837962957</v>
      </c>
      <c r="B2030" t="s">
        <v>1862</v>
      </c>
      <c r="C2030" t="s">
        <v>22751</v>
      </c>
      <c r="D2030" t="str">
        <f>VLOOKUP(deactivate_assem[[#This Row],[Full Name]],assembly_staff_import[],1,0)</f>
        <v>Vanessa R Komarnicki</v>
      </c>
      <c r="L2030" t="s">
        <v>11909</v>
      </c>
      <c r="M2030" t="s">
        <v>11910</v>
      </c>
      <c r="N2030" t="s">
        <v>168</v>
      </c>
      <c r="T2030" t="s">
        <v>22752</v>
      </c>
      <c r="V2030" t="s">
        <v>18296</v>
      </c>
      <c r="AH2030" t="s">
        <v>65</v>
      </c>
      <c r="AI2030" t="s">
        <v>10913</v>
      </c>
      <c r="AL2030" t="s">
        <v>67</v>
      </c>
      <c r="AM2030" t="s">
        <v>284</v>
      </c>
      <c r="AY2030" t="s">
        <v>22753</v>
      </c>
      <c r="AZ2030" t="s">
        <v>22754</v>
      </c>
      <c r="BA2030" t="s">
        <v>22755</v>
      </c>
      <c r="BB2030" t="s">
        <v>11681</v>
      </c>
      <c r="BD2030" t="s">
        <v>72</v>
      </c>
      <c r="BG2030" t="s">
        <v>22756</v>
      </c>
    </row>
    <row r="2031" spans="1:59" x14ac:dyDescent="0.2">
      <c r="A2031" s="1">
        <v>42618.939837962957</v>
      </c>
      <c r="B2031" t="s">
        <v>1862</v>
      </c>
      <c r="C2031" t="s">
        <v>22757</v>
      </c>
      <c r="D2031" t="str">
        <f>VLOOKUP(deactivate_assem[[#This Row],[Full Name]],assembly_staff_import[],1,0)</f>
        <v>Daniel J Lafave</v>
      </c>
      <c r="M2031" t="s">
        <v>11043</v>
      </c>
      <c r="T2031" t="s">
        <v>22758</v>
      </c>
      <c r="V2031" t="s">
        <v>6791</v>
      </c>
      <c r="AH2031" t="s">
        <v>65</v>
      </c>
      <c r="AI2031" t="s">
        <v>10913</v>
      </c>
      <c r="AL2031" t="s">
        <v>1237</v>
      </c>
      <c r="AY2031" t="s">
        <v>22759</v>
      </c>
      <c r="AZ2031" t="s">
        <v>5652</v>
      </c>
      <c r="BA2031" t="s">
        <v>22760</v>
      </c>
      <c r="BB2031" t="s">
        <v>20488</v>
      </c>
      <c r="BD2031" t="s">
        <v>72</v>
      </c>
      <c r="BG2031" t="s">
        <v>22761</v>
      </c>
    </row>
    <row r="2032" spans="1:59" x14ac:dyDescent="0.2">
      <c r="A2032" s="1">
        <v>42618.939837962957</v>
      </c>
      <c r="B2032" t="s">
        <v>1862</v>
      </c>
      <c r="C2032" t="s">
        <v>22762</v>
      </c>
      <c r="D2032" t="str">
        <f>VLOOKUP(deactivate_assem[[#This Row],[Full Name]],assembly_staff_import[],1,0)</f>
        <v>Kenneth L Berlinski</v>
      </c>
      <c r="L2032" t="s">
        <v>11909</v>
      </c>
      <c r="M2032" t="s">
        <v>11910</v>
      </c>
      <c r="N2032" t="s">
        <v>63</v>
      </c>
      <c r="T2032" t="s">
        <v>22763</v>
      </c>
      <c r="V2032" t="s">
        <v>18242</v>
      </c>
      <c r="AH2032" t="s">
        <v>65</v>
      </c>
      <c r="AI2032" t="s">
        <v>10913</v>
      </c>
      <c r="AL2032" t="s">
        <v>67</v>
      </c>
      <c r="AM2032" t="s">
        <v>68</v>
      </c>
      <c r="AY2032" t="s">
        <v>22764</v>
      </c>
      <c r="AZ2032" t="s">
        <v>22765</v>
      </c>
      <c r="BA2032" t="s">
        <v>22766</v>
      </c>
      <c r="BB2032" t="s">
        <v>236</v>
      </c>
      <c r="BD2032" t="s">
        <v>72</v>
      </c>
      <c r="BG2032" t="s">
        <v>22767</v>
      </c>
    </row>
    <row r="2033" spans="1:59" x14ac:dyDescent="0.2">
      <c r="A2033" s="1">
        <v>42618.939837962957</v>
      </c>
      <c r="B2033" t="s">
        <v>1862</v>
      </c>
      <c r="C2033" t="s">
        <v>22768</v>
      </c>
      <c r="D2033" t="str">
        <f>VLOOKUP(deactivate_assem[[#This Row],[Full Name]],assembly_staff_import[],1,0)</f>
        <v>Aron Ashrafioun</v>
      </c>
      <c r="L2033" t="s">
        <v>909</v>
      </c>
      <c r="M2033" t="s">
        <v>11043</v>
      </c>
      <c r="N2033" t="s">
        <v>63</v>
      </c>
      <c r="T2033" t="s">
        <v>22769</v>
      </c>
      <c r="AH2033" t="s">
        <v>65</v>
      </c>
      <c r="AI2033" t="s">
        <v>10913</v>
      </c>
      <c r="AL2033" t="s">
        <v>1237</v>
      </c>
      <c r="AY2033" t="s">
        <v>22770</v>
      </c>
      <c r="AZ2033" t="s">
        <v>22771</v>
      </c>
      <c r="BA2033" t="s">
        <v>22772</v>
      </c>
      <c r="BB2033" t="s">
        <v>11989</v>
      </c>
      <c r="BD2033" t="s">
        <v>72</v>
      </c>
      <c r="BG2033" t="s">
        <v>22773</v>
      </c>
    </row>
    <row r="2034" spans="1:59" x14ac:dyDescent="0.2">
      <c r="A2034" s="1">
        <v>42618.939826388887</v>
      </c>
      <c r="B2034" t="s">
        <v>1862</v>
      </c>
      <c r="C2034" t="s">
        <v>22774</v>
      </c>
      <c r="D2034" t="str">
        <f>VLOOKUP(deactivate_assem[[#This Row],[Full Name]],assembly_staff_import[],1,0)</f>
        <v>Miriam D Tabb</v>
      </c>
      <c r="L2034" t="s">
        <v>13080</v>
      </c>
      <c r="M2034" t="s">
        <v>13081</v>
      </c>
      <c r="N2034" t="s">
        <v>63</v>
      </c>
      <c r="T2034" t="s">
        <v>22775</v>
      </c>
      <c r="V2034" t="s">
        <v>18345</v>
      </c>
      <c r="AH2034" t="s">
        <v>65</v>
      </c>
      <c r="AI2034" t="s">
        <v>10913</v>
      </c>
      <c r="AL2034" t="s">
        <v>67</v>
      </c>
      <c r="AY2034" t="s">
        <v>22776</v>
      </c>
      <c r="AZ2034" t="s">
        <v>22777</v>
      </c>
      <c r="BA2034" t="s">
        <v>22778</v>
      </c>
      <c r="BB2034" t="s">
        <v>426</v>
      </c>
      <c r="BD2034" t="s">
        <v>72</v>
      </c>
      <c r="BG2034" t="s">
        <v>22779</v>
      </c>
    </row>
    <row r="2035" spans="1:59" x14ac:dyDescent="0.2">
      <c r="A2035" s="1">
        <v>42618.939826388887</v>
      </c>
      <c r="B2035" t="s">
        <v>1862</v>
      </c>
      <c r="C2035" t="s">
        <v>22780</v>
      </c>
      <c r="D2035" t="str">
        <f>VLOOKUP(deactivate_assem[[#This Row],[Full Name]],assembly_staff_import[],1,0)</f>
        <v>Carmel M Wilson</v>
      </c>
      <c r="L2035" t="s">
        <v>12967</v>
      </c>
      <c r="M2035" t="s">
        <v>12968</v>
      </c>
      <c r="N2035" t="s">
        <v>63</v>
      </c>
      <c r="T2035" t="s">
        <v>22781</v>
      </c>
      <c r="V2035" t="s">
        <v>22782</v>
      </c>
      <c r="AH2035" t="s">
        <v>65</v>
      </c>
      <c r="AI2035" t="s">
        <v>10913</v>
      </c>
      <c r="AL2035" t="s">
        <v>67</v>
      </c>
      <c r="AY2035" t="s">
        <v>22783</v>
      </c>
      <c r="AZ2035" t="s">
        <v>22784</v>
      </c>
      <c r="BA2035" t="s">
        <v>1828</v>
      </c>
      <c r="BB2035" t="s">
        <v>12627</v>
      </c>
      <c r="BD2035" t="s">
        <v>72</v>
      </c>
      <c r="BG2035" t="s">
        <v>22785</v>
      </c>
    </row>
    <row r="2036" spans="1:59" x14ac:dyDescent="0.2">
      <c r="A2036" s="1">
        <v>42618.939826388887</v>
      </c>
      <c r="B2036" t="s">
        <v>1862</v>
      </c>
      <c r="C2036" t="s">
        <v>22786</v>
      </c>
      <c r="D2036" t="str">
        <f>VLOOKUP(deactivate_assem[[#This Row],[Full Name]],assembly_staff_import[],1,0)</f>
        <v>James D Gilkey</v>
      </c>
      <c r="L2036" t="s">
        <v>13080</v>
      </c>
      <c r="M2036" t="s">
        <v>13081</v>
      </c>
      <c r="N2036" t="s">
        <v>168</v>
      </c>
      <c r="T2036" t="s">
        <v>22787</v>
      </c>
      <c r="V2036" t="s">
        <v>22788</v>
      </c>
      <c r="AH2036" t="s">
        <v>65</v>
      </c>
      <c r="AI2036" t="s">
        <v>10913</v>
      </c>
      <c r="AL2036" t="s">
        <v>67</v>
      </c>
      <c r="AM2036" t="s">
        <v>68</v>
      </c>
      <c r="AY2036" t="s">
        <v>22789</v>
      </c>
      <c r="AZ2036" t="s">
        <v>22790</v>
      </c>
      <c r="BA2036" t="s">
        <v>22791</v>
      </c>
      <c r="BB2036" t="s">
        <v>236</v>
      </c>
      <c r="BD2036" t="s">
        <v>72</v>
      </c>
      <c r="BG2036" t="s">
        <v>22792</v>
      </c>
    </row>
    <row r="2037" spans="1:59" x14ac:dyDescent="0.2">
      <c r="A2037" s="1">
        <v>42618.939814814818</v>
      </c>
      <c r="B2037" t="s">
        <v>1862</v>
      </c>
      <c r="C2037" t="s">
        <v>22793</v>
      </c>
      <c r="D2037" t="str">
        <f>VLOOKUP(deactivate_assem[[#This Row],[Full Name]],assembly_staff_import[],1,0)</f>
        <v>Daniel R Ryan</v>
      </c>
      <c r="L2037" t="s">
        <v>12967</v>
      </c>
      <c r="M2037" t="s">
        <v>12968</v>
      </c>
      <c r="N2037" t="s">
        <v>63</v>
      </c>
      <c r="T2037" t="s">
        <v>22794</v>
      </c>
      <c r="V2037" t="s">
        <v>18260</v>
      </c>
      <c r="AH2037" t="s">
        <v>65</v>
      </c>
      <c r="AI2037" t="s">
        <v>10913</v>
      </c>
      <c r="AL2037" t="s">
        <v>67</v>
      </c>
      <c r="AY2037" t="s">
        <v>22795</v>
      </c>
      <c r="AZ2037" t="s">
        <v>3110</v>
      </c>
      <c r="BA2037" t="s">
        <v>4686</v>
      </c>
      <c r="BB2037" t="s">
        <v>11033</v>
      </c>
      <c r="BD2037" t="s">
        <v>72</v>
      </c>
      <c r="BG2037" t="s">
        <v>22796</v>
      </c>
    </row>
    <row r="2038" spans="1:59" x14ac:dyDescent="0.2">
      <c r="A2038" s="1">
        <v>42618.939814814818</v>
      </c>
      <c r="B2038" t="s">
        <v>1862</v>
      </c>
      <c r="C2038" t="s">
        <v>22797</v>
      </c>
      <c r="D2038" t="e">
        <f>VLOOKUP(deactivate_assem[[#This Row],[Full Name]],assembly_staff_import[],1,0)</f>
        <v>#N/A</v>
      </c>
      <c r="L2038" t="s">
        <v>11062</v>
      </c>
      <c r="M2038" t="s">
        <v>22798</v>
      </c>
      <c r="N2038" t="s">
        <v>63</v>
      </c>
      <c r="V2038" t="s">
        <v>20153</v>
      </c>
      <c r="AH2038" t="s">
        <v>65</v>
      </c>
      <c r="AI2038" t="s">
        <v>10913</v>
      </c>
      <c r="AL2038" t="s">
        <v>67</v>
      </c>
      <c r="AM2038" t="s">
        <v>68</v>
      </c>
      <c r="AY2038" t="s">
        <v>22799</v>
      </c>
      <c r="AZ2038" t="s">
        <v>22800</v>
      </c>
      <c r="BA2038" t="s">
        <v>22801</v>
      </c>
      <c r="BB2038" t="s">
        <v>236</v>
      </c>
      <c r="BD2038" t="s">
        <v>72</v>
      </c>
      <c r="BG2038" t="s">
        <v>22802</v>
      </c>
    </row>
    <row r="2039" spans="1:59" x14ac:dyDescent="0.2">
      <c r="A2039" s="1">
        <v>42618.939814814818</v>
      </c>
      <c r="B2039" t="s">
        <v>1862</v>
      </c>
      <c r="C2039" t="s">
        <v>22803</v>
      </c>
      <c r="D2039" t="str">
        <f>VLOOKUP(deactivate_assem[[#This Row],[Full Name]],assembly_staff_import[],1,0)</f>
        <v>Allison M Horan</v>
      </c>
      <c r="L2039" t="s">
        <v>12967</v>
      </c>
      <c r="M2039" t="s">
        <v>12968</v>
      </c>
      <c r="N2039" t="s">
        <v>63</v>
      </c>
      <c r="T2039" t="s">
        <v>22804</v>
      </c>
      <c r="V2039" t="s">
        <v>18260</v>
      </c>
      <c r="AH2039" t="s">
        <v>65</v>
      </c>
      <c r="AI2039" t="s">
        <v>10913</v>
      </c>
      <c r="AL2039" t="s">
        <v>67</v>
      </c>
      <c r="AM2039" t="s">
        <v>68</v>
      </c>
      <c r="AY2039" t="s">
        <v>22805</v>
      </c>
      <c r="AZ2039" t="s">
        <v>19340</v>
      </c>
      <c r="BA2039" t="s">
        <v>22806</v>
      </c>
      <c r="BB2039" t="s">
        <v>236</v>
      </c>
      <c r="BD2039" t="s">
        <v>72</v>
      </c>
      <c r="BG2039" t="s">
        <v>22807</v>
      </c>
    </row>
    <row r="2040" spans="1:59" x14ac:dyDescent="0.2">
      <c r="A2040" s="1">
        <v>42618.939814814818</v>
      </c>
      <c r="B2040" t="s">
        <v>1862</v>
      </c>
      <c r="C2040" t="s">
        <v>22808</v>
      </c>
      <c r="D2040" t="str">
        <f>VLOOKUP(deactivate_assem[[#This Row],[Full Name]],assembly_staff_import[],1,0)</f>
        <v>Jason Cruz</v>
      </c>
      <c r="L2040" t="s">
        <v>11062</v>
      </c>
      <c r="M2040" t="s">
        <v>11063</v>
      </c>
      <c r="N2040" t="s">
        <v>63</v>
      </c>
      <c r="T2040" t="s">
        <v>22809</v>
      </c>
      <c r="V2040" t="s">
        <v>20153</v>
      </c>
      <c r="AH2040" t="s">
        <v>65</v>
      </c>
      <c r="AI2040" t="s">
        <v>10913</v>
      </c>
      <c r="AL2040" t="s">
        <v>67</v>
      </c>
      <c r="AY2040" t="s">
        <v>22810</v>
      </c>
      <c r="AZ2040" t="s">
        <v>22811</v>
      </c>
      <c r="BA2040" t="s">
        <v>1490</v>
      </c>
      <c r="BB2040" t="s">
        <v>11972</v>
      </c>
      <c r="BD2040" t="s">
        <v>72</v>
      </c>
      <c r="BG2040" t="s">
        <v>22812</v>
      </c>
    </row>
    <row r="2041" spans="1:59" x14ac:dyDescent="0.2">
      <c r="A2041" s="1">
        <v>42618.939803240741</v>
      </c>
      <c r="B2041" t="s">
        <v>1862</v>
      </c>
      <c r="C2041" t="s">
        <v>22813</v>
      </c>
      <c r="D2041" t="e">
        <f>VLOOKUP(deactivate_assem[[#This Row],[Full Name]],assembly_staff_import[],1,0)</f>
        <v>#N/A</v>
      </c>
      <c r="L2041" t="s">
        <v>13187</v>
      </c>
      <c r="M2041" t="s">
        <v>19018</v>
      </c>
      <c r="N2041" t="s">
        <v>63</v>
      </c>
      <c r="V2041" t="s">
        <v>18611</v>
      </c>
      <c r="AH2041" t="s">
        <v>65</v>
      </c>
      <c r="AI2041" t="s">
        <v>10913</v>
      </c>
      <c r="AL2041" t="s">
        <v>67</v>
      </c>
      <c r="AY2041" t="s">
        <v>22814</v>
      </c>
      <c r="AZ2041" t="s">
        <v>12129</v>
      </c>
      <c r="BA2041" t="s">
        <v>4789</v>
      </c>
      <c r="BB2041" t="s">
        <v>11503</v>
      </c>
      <c r="BD2041" t="s">
        <v>72</v>
      </c>
      <c r="BG2041" t="s">
        <v>22815</v>
      </c>
    </row>
    <row r="2042" spans="1:59" x14ac:dyDescent="0.2">
      <c r="A2042" s="1">
        <v>42618.939791666657</v>
      </c>
      <c r="B2042" t="s">
        <v>1862</v>
      </c>
      <c r="C2042" t="s">
        <v>22816</v>
      </c>
      <c r="D2042" t="str">
        <f>VLOOKUP(deactivate_assem[[#This Row],[Full Name]],assembly_staff_import[],1,0)</f>
        <v>Timi T Thomas</v>
      </c>
      <c r="L2042" t="s">
        <v>13568</v>
      </c>
      <c r="M2042" t="s">
        <v>13569</v>
      </c>
      <c r="N2042" t="s">
        <v>63</v>
      </c>
      <c r="T2042" t="s">
        <v>22817</v>
      </c>
      <c r="V2042" t="s">
        <v>22818</v>
      </c>
      <c r="AH2042" t="s">
        <v>65</v>
      </c>
      <c r="AI2042" t="s">
        <v>10913</v>
      </c>
      <c r="AL2042" t="s">
        <v>67</v>
      </c>
      <c r="AY2042" t="s">
        <v>22819</v>
      </c>
      <c r="AZ2042" t="s">
        <v>22820</v>
      </c>
      <c r="BA2042" t="s">
        <v>7424</v>
      </c>
      <c r="BB2042" t="s">
        <v>236</v>
      </c>
      <c r="BD2042" t="s">
        <v>72</v>
      </c>
      <c r="BG2042" t="s">
        <v>22821</v>
      </c>
    </row>
    <row r="2043" spans="1:59" x14ac:dyDescent="0.2">
      <c r="A2043" s="1">
        <v>42618.939791666657</v>
      </c>
      <c r="B2043" t="s">
        <v>1862</v>
      </c>
      <c r="C2043" t="s">
        <v>22822</v>
      </c>
      <c r="D2043" t="e">
        <f>VLOOKUP(deactivate_assem[[#This Row],[Full Name]],assembly_staff_import[],1,0)</f>
        <v>#N/A</v>
      </c>
      <c r="M2043" t="s">
        <v>12033</v>
      </c>
      <c r="V2043" t="s">
        <v>14537</v>
      </c>
      <c r="AH2043" t="s">
        <v>65</v>
      </c>
      <c r="AI2043" t="s">
        <v>10913</v>
      </c>
      <c r="AL2043" t="s">
        <v>1237</v>
      </c>
      <c r="AY2043" t="s">
        <v>22823</v>
      </c>
      <c r="AZ2043" t="s">
        <v>5734</v>
      </c>
      <c r="BA2043" t="s">
        <v>3477</v>
      </c>
      <c r="BB2043" t="s">
        <v>12030</v>
      </c>
      <c r="BD2043" t="s">
        <v>72</v>
      </c>
      <c r="BG2043" t="s">
        <v>22824</v>
      </c>
    </row>
    <row r="2044" spans="1:59" x14ac:dyDescent="0.2">
      <c r="A2044" s="1">
        <v>42618.939791666657</v>
      </c>
      <c r="B2044" t="s">
        <v>1862</v>
      </c>
      <c r="C2044" t="s">
        <v>22825</v>
      </c>
      <c r="D2044" t="str">
        <f>VLOOKUP(deactivate_assem[[#This Row],[Full Name]],assembly_staff_import[],1,0)</f>
        <v>Francis J Hogan</v>
      </c>
      <c r="M2044" t="s">
        <v>11043</v>
      </c>
      <c r="T2044" t="s">
        <v>22826</v>
      </c>
      <c r="V2044" t="s">
        <v>6791</v>
      </c>
      <c r="AH2044" t="s">
        <v>65</v>
      </c>
      <c r="AI2044" t="s">
        <v>10913</v>
      </c>
      <c r="AL2044" t="s">
        <v>1237</v>
      </c>
      <c r="AY2044" t="s">
        <v>22827</v>
      </c>
      <c r="AZ2044" t="s">
        <v>3188</v>
      </c>
      <c r="BA2044" t="s">
        <v>22828</v>
      </c>
      <c r="BB2044" t="s">
        <v>22675</v>
      </c>
      <c r="BD2044" t="s">
        <v>72</v>
      </c>
      <c r="BG2044" t="s">
        <v>22829</v>
      </c>
    </row>
    <row r="2045" spans="1:59" x14ac:dyDescent="0.2">
      <c r="A2045" s="1">
        <v>42618.939791666657</v>
      </c>
      <c r="B2045" t="s">
        <v>1862</v>
      </c>
      <c r="C2045" t="s">
        <v>22830</v>
      </c>
      <c r="D2045" t="e">
        <f>VLOOKUP(deactivate_assem[[#This Row],[Full Name]],assembly_staff_import[],1,0)</f>
        <v>#N/A</v>
      </c>
      <c r="L2045" t="s">
        <v>13390</v>
      </c>
      <c r="M2045" t="s">
        <v>19042</v>
      </c>
      <c r="N2045" t="s">
        <v>63</v>
      </c>
      <c r="V2045" t="s">
        <v>19043</v>
      </c>
      <c r="AH2045" t="s">
        <v>65</v>
      </c>
      <c r="AI2045" t="s">
        <v>10913</v>
      </c>
      <c r="AL2045" t="s">
        <v>67</v>
      </c>
      <c r="AY2045" t="s">
        <v>22831</v>
      </c>
      <c r="AZ2045" t="s">
        <v>22832</v>
      </c>
      <c r="BA2045" t="s">
        <v>784</v>
      </c>
      <c r="BB2045" t="s">
        <v>12415</v>
      </c>
      <c r="BD2045" t="s">
        <v>72</v>
      </c>
      <c r="BG2045" t="s">
        <v>22833</v>
      </c>
    </row>
    <row r="2046" spans="1:59" x14ac:dyDescent="0.2">
      <c r="A2046" s="1">
        <v>42618.939791666657</v>
      </c>
      <c r="B2046" t="s">
        <v>1862</v>
      </c>
      <c r="C2046" t="s">
        <v>22834</v>
      </c>
      <c r="D2046" t="str">
        <f>VLOOKUP(deactivate_assem[[#This Row],[Full Name]],assembly_staff_import[],1,0)</f>
        <v>Michael G Galarneau</v>
      </c>
      <c r="M2046" t="s">
        <v>12033</v>
      </c>
      <c r="T2046" t="s">
        <v>22835</v>
      </c>
      <c r="V2046" t="s">
        <v>22683</v>
      </c>
      <c r="AH2046" t="s">
        <v>65</v>
      </c>
      <c r="AI2046" t="s">
        <v>10913</v>
      </c>
      <c r="AL2046" t="s">
        <v>1237</v>
      </c>
      <c r="AY2046" t="s">
        <v>22836</v>
      </c>
      <c r="AZ2046" t="s">
        <v>15289</v>
      </c>
      <c r="BA2046" t="s">
        <v>11218</v>
      </c>
      <c r="BB2046" t="s">
        <v>22837</v>
      </c>
      <c r="BD2046" t="s">
        <v>72</v>
      </c>
      <c r="BG2046" t="s">
        <v>22838</v>
      </c>
    </row>
    <row r="2047" spans="1:59" x14ac:dyDescent="0.2">
      <c r="A2047" s="1">
        <v>42618.939780092587</v>
      </c>
      <c r="B2047" t="s">
        <v>1862</v>
      </c>
      <c r="C2047" t="s">
        <v>22839</v>
      </c>
      <c r="D2047" t="str">
        <f>VLOOKUP(deactivate_assem[[#This Row],[Full Name]],assembly_staff_import[],1,0)</f>
        <v>Lewis J Foster</v>
      </c>
      <c r="M2047" t="s">
        <v>12033</v>
      </c>
      <c r="T2047" t="s">
        <v>22840</v>
      </c>
      <c r="V2047" t="s">
        <v>22683</v>
      </c>
      <c r="AH2047" t="s">
        <v>65</v>
      </c>
      <c r="AI2047" t="s">
        <v>10913</v>
      </c>
      <c r="AL2047" t="s">
        <v>1237</v>
      </c>
      <c r="AY2047" t="s">
        <v>22841</v>
      </c>
      <c r="AZ2047" t="s">
        <v>22842</v>
      </c>
      <c r="BA2047" t="s">
        <v>892</v>
      </c>
      <c r="BB2047" t="s">
        <v>12030</v>
      </c>
      <c r="BD2047" t="s">
        <v>72</v>
      </c>
      <c r="BG2047" t="s">
        <v>22843</v>
      </c>
    </row>
    <row r="2048" spans="1:59" x14ac:dyDescent="0.2">
      <c r="A2048" s="1">
        <v>42618.939780092587</v>
      </c>
      <c r="B2048" t="s">
        <v>1862</v>
      </c>
      <c r="C2048" t="s">
        <v>22844</v>
      </c>
      <c r="D2048" t="e">
        <f>VLOOKUP(deactivate_assem[[#This Row],[Full Name]],assembly_staff_import[],1,0)</f>
        <v>#N/A</v>
      </c>
      <c r="L2048" t="s">
        <v>13390</v>
      </c>
      <c r="M2048" t="s">
        <v>19042</v>
      </c>
      <c r="N2048" t="s">
        <v>63</v>
      </c>
      <c r="V2048" t="s">
        <v>19043</v>
      </c>
      <c r="AH2048" t="s">
        <v>65</v>
      </c>
      <c r="AI2048" t="s">
        <v>10913</v>
      </c>
      <c r="AL2048" t="s">
        <v>67</v>
      </c>
      <c r="AY2048" t="s">
        <v>22845</v>
      </c>
      <c r="AZ2048" t="s">
        <v>22846</v>
      </c>
      <c r="BA2048" t="s">
        <v>3963</v>
      </c>
      <c r="BB2048" t="s">
        <v>426</v>
      </c>
      <c r="BD2048" t="s">
        <v>72</v>
      </c>
      <c r="BG2048" t="s">
        <v>22847</v>
      </c>
    </row>
    <row r="2049" spans="1:59" x14ac:dyDescent="0.2">
      <c r="A2049" s="1">
        <v>42618.939780092587</v>
      </c>
      <c r="B2049" t="s">
        <v>1862</v>
      </c>
      <c r="C2049" t="s">
        <v>22848</v>
      </c>
      <c r="D2049" t="e">
        <f>VLOOKUP(deactivate_assem[[#This Row],[Full Name]],assembly_staff_import[],1,0)</f>
        <v>#N/A</v>
      </c>
      <c r="M2049" t="s">
        <v>11043</v>
      </c>
      <c r="V2049" t="s">
        <v>6791</v>
      </c>
      <c r="AH2049" t="s">
        <v>65</v>
      </c>
      <c r="AI2049" t="s">
        <v>10913</v>
      </c>
      <c r="AL2049" t="s">
        <v>1237</v>
      </c>
      <c r="AY2049" t="s">
        <v>22849</v>
      </c>
      <c r="AZ2049" t="s">
        <v>14202</v>
      </c>
      <c r="BA2049" t="s">
        <v>22850</v>
      </c>
      <c r="BB2049" t="s">
        <v>11989</v>
      </c>
      <c r="BD2049" t="s">
        <v>72</v>
      </c>
      <c r="BG2049" t="s">
        <v>22851</v>
      </c>
    </row>
    <row r="2050" spans="1:59" x14ac:dyDescent="0.2">
      <c r="A2050" s="1">
        <v>42618.939780092587</v>
      </c>
      <c r="B2050" t="s">
        <v>1862</v>
      </c>
      <c r="C2050" t="s">
        <v>22852</v>
      </c>
      <c r="D2050" t="e">
        <f>VLOOKUP(deactivate_assem[[#This Row],[Full Name]],assembly_staff_import[],1,0)</f>
        <v>#N/A</v>
      </c>
      <c r="L2050" t="s">
        <v>13390</v>
      </c>
      <c r="M2050" t="s">
        <v>19042</v>
      </c>
      <c r="N2050" t="s">
        <v>63</v>
      </c>
      <c r="V2050" t="s">
        <v>19043</v>
      </c>
      <c r="AH2050" t="s">
        <v>65</v>
      </c>
      <c r="AI2050" t="s">
        <v>10913</v>
      </c>
      <c r="AL2050" t="s">
        <v>67</v>
      </c>
      <c r="AY2050" t="s">
        <v>22853</v>
      </c>
      <c r="AZ2050" t="s">
        <v>22854</v>
      </c>
      <c r="BA2050" t="s">
        <v>22855</v>
      </c>
      <c r="BB2050" t="s">
        <v>12627</v>
      </c>
      <c r="BD2050" t="s">
        <v>72</v>
      </c>
      <c r="BG2050" t="s">
        <v>22856</v>
      </c>
    </row>
    <row r="2051" spans="1:59" x14ac:dyDescent="0.2">
      <c r="A2051" s="1">
        <v>42618.939780092587</v>
      </c>
      <c r="B2051" t="s">
        <v>1862</v>
      </c>
      <c r="C2051" t="s">
        <v>22857</v>
      </c>
      <c r="D2051" t="str">
        <f>VLOOKUP(deactivate_assem[[#This Row],[Full Name]],assembly_staff_import[],1,0)</f>
        <v>William F Bub</v>
      </c>
      <c r="M2051" t="s">
        <v>12033</v>
      </c>
      <c r="T2051" t="s">
        <v>22858</v>
      </c>
      <c r="V2051" t="s">
        <v>14537</v>
      </c>
      <c r="AH2051" t="s">
        <v>65</v>
      </c>
      <c r="AI2051" t="s">
        <v>10913</v>
      </c>
      <c r="AL2051" t="s">
        <v>1237</v>
      </c>
      <c r="AY2051" t="s">
        <v>22859</v>
      </c>
      <c r="AZ2051" t="s">
        <v>5710</v>
      </c>
      <c r="BA2051" t="s">
        <v>8172</v>
      </c>
      <c r="BB2051" t="s">
        <v>22664</v>
      </c>
      <c r="BD2051" t="s">
        <v>72</v>
      </c>
      <c r="BG2051" t="s">
        <v>22860</v>
      </c>
    </row>
    <row r="2052" spans="1:59" x14ac:dyDescent="0.2">
      <c r="A2052" s="1">
        <v>42618.939780092587</v>
      </c>
      <c r="B2052" t="s">
        <v>1862</v>
      </c>
      <c r="C2052" t="s">
        <v>22861</v>
      </c>
      <c r="D2052" t="e">
        <f>VLOOKUP(deactivate_assem[[#This Row],[Full Name]],assembly_staff_import[],1,0)</f>
        <v>#N/A</v>
      </c>
      <c r="M2052" t="s">
        <v>12033</v>
      </c>
      <c r="V2052" t="s">
        <v>22683</v>
      </c>
      <c r="AH2052" t="s">
        <v>65</v>
      </c>
      <c r="AI2052" t="s">
        <v>10913</v>
      </c>
      <c r="AL2052" t="s">
        <v>1237</v>
      </c>
      <c r="AY2052" t="s">
        <v>22862</v>
      </c>
      <c r="AZ2052" t="s">
        <v>22863</v>
      </c>
      <c r="BA2052" t="s">
        <v>22864</v>
      </c>
      <c r="BB2052" t="s">
        <v>12030</v>
      </c>
      <c r="BD2052" t="s">
        <v>72</v>
      </c>
      <c r="BG2052" t="s">
        <v>22865</v>
      </c>
    </row>
    <row r="2053" spans="1:59" x14ac:dyDescent="0.2">
      <c r="A2053" s="1">
        <v>42618.939780092587</v>
      </c>
      <c r="B2053" t="s">
        <v>1862</v>
      </c>
      <c r="C2053" t="s">
        <v>22866</v>
      </c>
      <c r="D2053" t="e">
        <f>VLOOKUP(deactivate_assem[[#This Row],[Full Name]],assembly_staff_import[],1,0)</f>
        <v>#N/A</v>
      </c>
      <c r="M2053" t="s">
        <v>11043</v>
      </c>
      <c r="V2053" t="s">
        <v>6791</v>
      </c>
      <c r="AH2053" t="s">
        <v>65</v>
      </c>
      <c r="AI2053" t="s">
        <v>10913</v>
      </c>
      <c r="AL2053" t="s">
        <v>1237</v>
      </c>
      <c r="AY2053" t="s">
        <v>22867</v>
      </c>
      <c r="AZ2053" t="s">
        <v>22868</v>
      </c>
      <c r="BA2053" t="s">
        <v>22869</v>
      </c>
      <c r="BB2053" t="s">
        <v>13496</v>
      </c>
      <c r="BD2053" t="s">
        <v>72</v>
      </c>
      <c r="BG2053" t="s">
        <v>22870</v>
      </c>
    </row>
    <row r="2054" spans="1:59" x14ac:dyDescent="0.2">
      <c r="A2054" s="1">
        <v>42618.939768518518</v>
      </c>
      <c r="B2054" t="s">
        <v>1862</v>
      </c>
      <c r="C2054" t="s">
        <v>22871</v>
      </c>
      <c r="D2054" t="e">
        <f>VLOOKUP(deactivate_assem[[#This Row],[Full Name]],assembly_staff_import[],1,0)</f>
        <v>#N/A</v>
      </c>
      <c r="L2054" t="s">
        <v>644</v>
      </c>
      <c r="M2054" t="s">
        <v>13271</v>
      </c>
      <c r="N2054" t="s">
        <v>63</v>
      </c>
      <c r="V2054" t="s">
        <v>19348</v>
      </c>
      <c r="AH2054" t="s">
        <v>65</v>
      </c>
      <c r="AI2054" t="s">
        <v>10913</v>
      </c>
      <c r="AL2054" t="s">
        <v>67</v>
      </c>
      <c r="AY2054" t="s">
        <v>22872</v>
      </c>
      <c r="AZ2054" t="s">
        <v>22873</v>
      </c>
      <c r="BA2054" t="s">
        <v>5108</v>
      </c>
      <c r="BB2054" t="s">
        <v>11033</v>
      </c>
      <c r="BD2054" t="s">
        <v>72</v>
      </c>
      <c r="BG2054" t="s">
        <v>22874</v>
      </c>
    </row>
    <row r="2055" spans="1:59" x14ac:dyDescent="0.2">
      <c r="A2055" s="1">
        <v>42618.939768518518</v>
      </c>
      <c r="B2055" t="s">
        <v>1862</v>
      </c>
      <c r="C2055" t="s">
        <v>22875</v>
      </c>
      <c r="D2055" t="str">
        <f>VLOOKUP(deactivate_assem[[#This Row],[Full Name]],assembly_staff_import[],1,0)</f>
        <v>Bruce A Beauchamp</v>
      </c>
      <c r="M2055" t="s">
        <v>12033</v>
      </c>
      <c r="T2055" t="s">
        <v>22876</v>
      </c>
      <c r="V2055" t="s">
        <v>14537</v>
      </c>
      <c r="AH2055" t="s">
        <v>65</v>
      </c>
      <c r="AI2055" t="s">
        <v>10913</v>
      </c>
      <c r="AL2055" t="s">
        <v>1237</v>
      </c>
      <c r="AY2055" t="s">
        <v>22877</v>
      </c>
      <c r="AZ2055" t="s">
        <v>22878</v>
      </c>
      <c r="BA2055" t="s">
        <v>22879</v>
      </c>
      <c r="BB2055" t="s">
        <v>22390</v>
      </c>
      <c r="BD2055" t="s">
        <v>72</v>
      </c>
      <c r="BG2055" t="s">
        <v>22880</v>
      </c>
    </row>
    <row r="2056" spans="1:59" x14ac:dyDescent="0.2">
      <c r="A2056" s="1">
        <v>42618.939768518518</v>
      </c>
      <c r="B2056" t="s">
        <v>1862</v>
      </c>
      <c r="C2056" t="s">
        <v>22881</v>
      </c>
      <c r="D2056" t="str">
        <f>VLOOKUP(deactivate_assem[[#This Row],[Full Name]],assembly_staff_import[],1,0)</f>
        <v>Matthew J Dill</v>
      </c>
      <c r="M2056" t="s">
        <v>11043</v>
      </c>
      <c r="T2056" t="s">
        <v>22882</v>
      </c>
      <c r="V2056" t="s">
        <v>6791</v>
      </c>
      <c r="AH2056" t="s">
        <v>65</v>
      </c>
      <c r="AI2056" t="s">
        <v>10913</v>
      </c>
      <c r="AL2056" t="s">
        <v>1237</v>
      </c>
      <c r="AY2056" t="s">
        <v>22883</v>
      </c>
      <c r="AZ2056" t="s">
        <v>7553</v>
      </c>
      <c r="BA2056" t="s">
        <v>22884</v>
      </c>
      <c r="BB2056" t="s">
        <v>22885</v>
      </c>
      <c r="BD2056" t="s">
        <v>72</v>
      </c>
      <c r="BG2056" t="s">
        <v>22886</v>
      </c>
    </row>
    <row r="2057" spans="1:59" x14ac:dyDescent="0.2">
      <c r="A2057" s="1">
        <v>42618.939768518518</v>
      </c>
      <c r="B2057" t="s">
        <v>1862</v>
      </c>
      <c r="C2057" t="s">
        <v>22887</v>
      </c>
      <c r="D2057" t="e">
        <f>VLOOKUP(deactivate_assem[[#This Row],[Full Name]],assembly_staff_import[],1,0)</f>
        <v>#N/A</v>
      </c>
      <c r="L2057" t="s">
        <v>644</v>
      </c>
      <c r="M2057" t="s">
        <v>13271</v>
      </c>
      <c r="N2057" t="s">
        <v>168</v>
      </c>
      <c r="V2057" t="s">
        <v>22888</v>
      </c>
      <c r="AH2057" t="s">
        <v>65</v>
      </c>
      <c r="AI2057" t="s">
        <v>10913</v>
      </c>
      <c r="AL2057" t="s">
        <v>67</v>
      </c>
      <c r="AM2057" t="s">
        <v>284</v>
      </c>
      <c r="AY2057" t="s">
        <v>22889</v>
      </c>
      <c r="AZ2057" t="s">
        <v>22890</v>
      </c>
      <c r="BA2057" t="s">
        <v>22891</v>
      </c>
      <c r="BB2057" t="s">
        <v>11681</v>
      </c>
      <c r="BD2057" t="s">
        <v>72</v>
      </c>
      <c r="BG2057" t="s">
        <v>22892</v>
      </c>
    </row>
    <row r="2058" spans="1:59" x14ac:dyDescent="0.2">
      <c r="A2058" s="1">
        <v>42618.939768518518</v>
      </c>
      <c r="B2058" t="s">
        <v>1862</v>
      </c>
      <c r="C2058" t="s">
        <v>22893</v>
      </c>
      <c r="D2058" t="str">
        <f>VLOOKUP(deactivate_assem[[#This Row],[Full Name]],assembly_staff_import[],1,0)</f>
        <v>Sandra Galvez</v>
      </c>
      <c r="L2058" t="s">
        <v>13270</v>
      </c>
      <c r="M2058" t="s">
        <v>13271</v>
      </c>
      <c r="N2058" t="s">
        <v>63</v>
      </c>
      <c r="T2058" t="s">
        <v>22894</v>
      </c>
      <c r="V2058" t="s">
        <v>19348</v>
      </c>
      <c r="AH2058" t="s">
        <v>65</v>
      </c>
      <c r="AI2058" t="s">
        <v>10913</v>
      </c>
      <c r="AL2058" t="s">
        <v>67</v>
      </c>
      <c r="AY2058" t="s">
        <v>22895</v>
      </c>
      <c r="AZ2058" t="s">
        <v>17776</v>
      </c>
      <c r="BA2058" t="s">
        <v>22896</v>
      </c>
      <c r="BB2058" t="s">
        <v>426</v>
      </c>
      <c r="BD2058" t="s">
        <v>72</v>
      </c>
      <c r="BG2058" t="s">
        <v>22897</v>
      </c>
    </row>
    <row r="2059" spans="1:59" x14ac:dyDescent="0.2">
      <c r="A2059" s="1">
        <v>42618.939756944441</v>
      </c>
      <c r="B2059" t="s">
        <v>1862</v>
      </c>
      <c r="C2059" t="s">
        <v>22898</v>
      </c>
      <c r="D2059" t="e">
        <f>VLOOKUP(deactivate_assem[[#This Row],[Full Name]],assembly_staff_import[],1,0)</f>
        <v>#N/A</v>
      </c>
      <c r="M2059" t="s">
        <v>11043</v>
      </c>
      <c r="V2059" t="s">
        <v>22668</v>
      </c>
      <c r="AH2059" t="s">
        <v>65</v>
      </c>
      <c r="AI2059" t="s">
        <v>10913</v>
      </c>
      <c r="AL2059" t="s">
        <v>1237</v>
      </c>
      <c r="AY2059" t="s">
        <v>22899</v>
      </c>
      <c r="AZ2059" t="s">
        <v>4701</v>
      </c>
      <c r="BA2059" t="s">
        <v>22900</v>
      </c>
      <c r="BB2059" t="s">
        <v>22901</v>
      </c>
      <c r="BD2059" t="s">
        <v>72</v>
      </c>
      <c r="BG2059" t="s">
        <v>22902</v>
      </c>
    </row>
    <row r="2060" spans="1:59" x14ac:dyDescent="0.2">
      <c r="A2060" s="1">
        <v>42618.939756944441</v>
      </c>
      <c r="B2060" t="s">
        <v>1862</v>
      </c>
      <c r="C2060" t="s">
        <v>22903</v>
      </c>
      <c r="D2060" t="e">
        <f>VLOOKUP(deactivate_assem[[#This Row],[Full Name]],assembly_staff_import[],1,0)</f>
        <v>#N/A</v>
      </c>
      <c r="L2060" t="s">
        <v>644</v>
      </c>
      <c r="M2060" t="s">
        <v>13271</v>
      </c>
      <c r="N2060" t="s">
        <v>63</v>
      </c>
      <c r="V2060" t="s">
        <v>19348</v>
      </c>
      <c r="AH2060" t="s">
        <v>65</v>
      </c>
      <c r="AI2060" t="s">
        <v>10913</v>
      </c>
      <c r="AL2060" t="s">
        <v>67</v>
      </c>
      <c r="AY2060" t="s">
        <v>22904</v>
      </c>
      <c r="AZ2060" t="s">
        <v>1784</v>
      </c>
      <c r="BA2060" t="s">
        <v>22905</v>
      </c>
      <c r="BB2060" t="s">
        <v>11033</v>
      </c>
      <c r="BD2060" t="s">
        <v>72</v>
      </c>
      <c r="BG2060" t="s">
        <v>22906</v>
      </c>
    </row>
    <row r="2061" spans="1:59" x14ac:dyDescent="0.2">
      <c r="A2061" s="1">
        <v>42618.939756944441</v>
      </c>
      <c r="B2061" t="s">
        <v>1862</v>
      </c>
      <c r="C2061" t="s">
        <v>22907</v>
      </c>
      <c r="D2061" t="str">
        <f>VLOOKUP(deactivate_assem[[#This Row],[Full Name]],assembly_staff_import[],1,0)</f>
        <v>Michael J Fraser</v>
      </c>
      <c r="M2061" t="s">
        <v>22908</v>
      </c>
      <c r="T2061" t="s">
        <v>22909</v>
      </c>
      <c r="V2061" t="s">
        <v>20800</v>
      </c>
      <c r="AH2061" t="s">
        <v>65</v>
      </c>
      <c r="AI2061" t="s">
        <v>10913</v>
      </c>
      <c r="AL2061" t="s">
        <v>1237</v>
      </c>
      <c r="AY2061" t="s">
        <v>22910</v>
      </c>
      <c r="AZ2061" t="s">
        <v>1026</v>
      </c>
      <c r="BA2061" t="s">
        <v>11695</v>
      </c>
      <c r="BB2061" t="s">
        <v>10989</v>
      </c>
      <c r="BD2061" t="s">
        <v>72</v>
      </c>
      <c r="BG2061" t="s">
        <v>22911</v>
      </c>
    </row>
    <row r="2062" spans="1:59" x14ac:dyDescent="0.2">
      <c r="A2062" s="1">
        <v>42618.939756944441</v>
      </c>
      <c r="B2062" t="s">
        <v>1862</v>
      </c>
      <c r="C2062" t="s">
        <v>22912</v>
      </c>
      <c r="D2062" t="e">
        <f>VLOOKUP(deactivate_assem[[#This Row],[Full Name]],assembly_staff_import[],1,0)</f>
        <v>#N/A</v>
      </c>
      <c r="M2062" t="s">
        <v>22913</v>
      </c>
      <c r="AH2062" t="s">
        <v>65</v>
      </c>
      <c r="AI2062" t="s">
        <v>10913</v>
      </c>
      <c r="AL2062" t="s">
        <v>1237</v>
      </c>
      <c r="AY2062" t="s">
        <v>22914</v>
      </c>
      <c r="AZ2062" t="s">
        <v>22915</v>
      </c>
      <c r="BA2062" t="s">
        <v>22916</v>
      </c>
      <c r="BB2062" t="s">
        <v>22917</v>
      </c>
      <c r="BD2062" t="s">
        <v>72</v>
      </c>
      <c r="BG2062" t="s">
        <v>22918</v>
      </c>
    </row>
    <row r="2063" spans="1:59" x14ac:dyDescent="0.2">
      <c r="A2063" s="1">
        <v>42618.939745370371</v>
      </c>
      <c r="B2063" t="s">
        <v>1862</v>
      </c>
      <c r="C2063" t="s">
        <v>22919</v>
      </c>
      <c r="D2063" t="str">
        <f>VLOOKUP(deactivate_assem[[#This Row],[Full Name]],assembly_staff_import[],1,0)</f>
        <v>Kevin J Engel</v>
      </c>
      <c r="M2063" t="s">
        <v>22913</v>
      </c>
      <c r="T2063" t="s">
        <v>22920</v>
      </c>
      <c r="V2063" t="s">
        <v>5845</v>
      </c>
      <c r="AH2063" t="s">
        <v>65</v>
      </c>
      <c r="AI2063" t="s">
        <v>10913</v>
      </c>
      <c r="AL2063" t="s">
        <v>1237</v>
      </c>
      <c r="AY2063" t="s">
        <v>22921</v>
      </c>
      <c r="AZ2063" t="s">
        <v>2560</v>
      </c>
      <c r="BA2063" t="s">
        <v>22922</v>
      </c>
      <c r="BB2063" t="s">
        <v>22923</v>
      </c>
      <c r="BD2063" t="s">
        <v>72</v>
      </c>
      <c r="BG2063" t="s">
        <v>22924</v>
      </c>
    </row>
    <row r="2064" spans="1:59" x14ac:dyDescent="0.2">
      <c r="A2064" s="1">
        <v>42618.939745370371</v>
      </c>
      <c r="B2064" t="s">
        <v>1862</v>
      </c>
      <c r="C2064" t="s">
        <v>22925</v>
      </c>
      <c r="D2064" t="str">
        <f>VLOOKUP(deactivate_assem[[#This Row],[Full Name]],assembly_staff_import[],1,0)</f>
        <v>John T Sr Albarelli</v>
      </c>
      <c r="M2064" t="s">
        <v>11610</v>
      </c>
      <c r="T2064" t="s">
        <v>15705</v>
      </c>
      <c r="V2064" t="s">
        <v>15295</v>
      </c>
      <c r="AH2064" t="s">
        <v>65</v>
      </c>
      <c r="AI2064" t="s">
        <v>10913</v>
      </c>
      <c r="AL2064" t="s">
        <v>1237</v>
      </c>
      <c r="AY2064" t="s">
        <v>22926</v>
      </c>
      <c r="AZ2064" t="s">
        <v>22927</v>
      </c>
      <c r="BA2064" t="s">
        <v>22928</v>
      </c>
      <c r="BB2064" t="s">
        <v>22929</v>
      </c>
      <c r="BD2064" t="s">
        <v>72</v>
      </c>
      <c r="BG2064" t="s">
        <v>22930</v>
      </c>
    </row>
    <row r="2065" spans="1:59" x14ac:dyDescent="0.2">
      <c r="A2065" s="1">
        <v>42618.939745370371</v>
      </c>
      <c r="B2065" t="s">
        <v>1862</v>
      </c>
      <c r="C2065" t="s">
        <v>22931</v>
      </c>
      <c r="D2065" t="str">
        <f>VLOOKUP(deactivate_assem[[#This Row],[Full Name]],assembly_staff_import[],1,0)</f>
        <v>Louise E White</v>
      </c>
      <c r="M2065" t="s">
        <v>13007</v>
      </c>
      <c r="T2065" t="s">
        <v>22932</v>
      </c>
      <c r="V2065" t="s">
        <v>14321</v>
      </c>
      <c r="AH2065" t="s">
        <v>65</v>
      </c>
      <c r="AI2065" t="s">
        <v>10913</v>
      </c>
      <c r="AL2065" t="s">
        <v>1237</v>
      </c>
      <c r="AY2065" t="s">
        <v>22933</v>
      </c>
      <c r="AZ2065" t="s">
        <v>21916</v>
      </c>
      <c r="BA2065" t="s">
        <v>672</v>
      </c>
      <c r="BB2065" t="s">
        <v>22934</v>
      </c>
      <c r="BD2065" t="s">
        <v>72</v>
      </c>
      <c r="BG2065" t="s">
        <v>22935</v>
      </c>
    </row>
    <row r="2066" spans="1:59" x14ac:dyDescent="0.2">
      <c r="A2066" s="1">
        <v>42618.939733796287</v>
      </c>
      <c r="B2066" t="s">
        <v>1862</v>
      </c>
      <c r="C2066" t="s">
        <v>22936</v>
      </c>
      <c r="D2066" t="str">
        <f>VLOOKUP(deactivate_assem[[#This Row],[Full Name]],assembly_staff_import[],1,0)</f>
        <v>Tamar S Volans</v>
      </c>
      <c r="M2066" t="s">
        <v>14295</v>
      </c>
      <c r="T2066" t="s">
        <v>22937</v>
      </c>
      <c r="V2066" t="s">
        <v>14321</v>
      </c>
      <c r="AH2066" t="s">
        <v>65</v>
      </c>
      <c r="AI2066" t="s">
        <v>10913</v>
      </c>
      <c r="AL2066" t="s">
        <v>1237</v>
      </c>
      <c r="AY2066" t="s">
        <v>22938</v>
      </c>
      <c r="AZ2066" t="s">
        <v>22939</v>
      </c>
      <c r="BA2066" t="s">
        <v>22940</v>
      </c>
      <c r="BB2066" t="s">
        <v>20532</v>
      </c>
      <c r="BD2066" t="s">
        <v>72</v>
      </c>
      <c r="BG2066" t="s">
        <v>22941</v>
      </c>
    </row>
    <row r="2067" spans="1:59" x14ac:dyDescent="0.2">
      <c r="A2067" s="1">
        <v>42618.939733796287</v>
      </c>
      <c r="B2067" t="s">
        <v>1862</v>
      </c>
      <c r="C2067" t="s">
        <v>22942</v>
      </c>
      <c r="D2067" t="str">
        <f>VLOOKUP(deactivate_assem[[#This Row],[Full Name]],assembly_staff_import[],1,0)</f>
        <v>Judithann C Rosetti</v>
      </c>
      <c r="M2067" t="s">
        <v>14295</v>
      </c>
      <c r="T2067" t="s">
        <v>22943</v>
      </c>
      <c r="V2067" t="s">
        <v>22944</v>
      </c>
      <c r="AH2067" t="s">
        <v>65</v>
      </c>
      <c r="AI2067" t="s">
        <v>10913</v>
      </c>
      <c r="AL2067" t="s">
        <v>1237</v>
      </c>
      <c r="AY2067" t="s">
        <v>22945</v>
      </c>
      <c r="AZ2067" t="s">
        <v>22946</v>
      </c>
      <c r="BA2067" t="s">
        <v>22947</v>
      </c>
      <c r="BB2067" t="s">
        <v>19144</v>
      </c>
      <c r="BD2067" t="s">
        <v>72</v>
      </c>
      <c r="BG2067" t="s">
        <v>22948</v>
      </c>
    </row>
    <row r="2068" spans="1:59" x14ac:dyDescent="0.2">
      <c r="A2068" s="1">
        <v>42618.939733796287</v>
      </c>
      <c r="B2068" t="s">
        <v>1862</v>
      </c>
      <c r="C2068" t="s">
        <v>22949</v>
      </c>
      <c r="D2068" t="str">
        <f>VLOOKUP(deactivate_assem[[#This Row],[Full Name]],assembly_staff_import[],1,0)</f>
        <v>Norene W Parola</v>
      </c>
      <c r="L2068" t="s">
        <v>15125</v>
      </c>
      <c r="M2068" t="s">
        <v>15126</v>
      </c>
      <c r="N2068" t="s">
        <v>63</v>
      </c>
      <c r="T2068" t="s">
        <v>22950</v>
      </c>
      <c r="AH2068" t="s">
        <v>65</v>
      </c>
      <c r="AI2068" t="s">
        <v>10913</v>
      </c>
      <c r="AL2068" t="s">
        <v>67</v>
      </c>
      <c r="AY2068" t="s">
        <v>22951</v>
      </c>
      <c r="AZ2068" t="s">
        <v>22952</v>
      </c>
      <c r="BA2068" t="s">
        <v>22953</v>
      </c>
      <c r="BB2068" t="s">
        <v>10955</v>
      </c>
      <c r="BD2068" t="s">
        <v>72</v>
      </c>
      <c r="BG2068" t="s">
        <v>22954</v>
      </c>
    </row>
    <row r="2069" spans="1:59" x14ac:dyDescent="0.2">
      <c r="A2069" s="1">
        <v>42618.939710648148</v>
      </c>
      <c r="B2069" t="s">
        <v>1862</v>
      </c>
      <c r="C2069" t="s">
        <v>22955</v>
      </c>
      <c r="D2069" t="str">
        <f>VLOOKUP(deactivate_assem[[#This Row],[Full Name]],assembly_staff_import[],1,0)</f>
        <v>Alexander E Roithmayr</v>
      </c>
      <c r="L2069" t="s">
        <v>11675</v>
      </c>
      <c r="M2069" t="s">
        <v>11676</v>
      </c>
      <c r="N2069" t="s">
        <v>63</v>
      </c>
      <c r="T2069" t="s">
        <v>22956</v>
      </c>
      <c r="V2069" t="s">
        <v>14290</v>
      </c>
      <c r="AH2069" t="s">
        <v>65</v>
      </c>
      <c r="AI2069" t="s">
        <v>10913</v>
      </c>
      <c r="AL2069" t="s">
        <v>67</v>
      </c>
      <c r="AY2069" t="s">
        <v>22957</v>
      </c>
      <c r="AZ2069" t="s">
        <v>22958</v>
      </c>
      <c r="BA2069" t="s">
        <v>22959</v>
      </c>
      <c r="BB2069" t="s">
        <v>236</v>
      </c>
      <c r="BD2069" t="s">
        <v>72</v>
      </c>
      <c r="BG2069" t="s">
        <v>22960</v>
      </c>
    </row>
    <row r="2070" spans="1:59" x14ac:dyDescent="0.2">
      <c r="A2070" s="1">
        <v>42618.939398148148</v>
      </c>
      <c r="B2070" t="s">
        <v>1862</v>
      </c>
      <c r="C2070" t="s">
        <v>22961</v>
      </c>
      <c r="D2070" t="e">
        <f>VLOOKUP(deactivate_assem[[#This Row],[Full Name]],assembly_staff_import[],1,0)</f>
        <v>#N/A</v>
      </c>
      <c r="M2070" t="s">
        <v>11162</v>
      </c>
      <c r="V2070" t="s">
        <v>7308</v>
      </c>
      <c r="AH2070" t="s">
        <v>65</v>
      </c>
      <c r="AI2070" t="s">
        <v>10913</v>
      </c>
      <c r="AL2070" t="s">
        <v>1237</v>
      </c>
      <c r="AY2070" t="s">
        <v>22962</v>
      </c>
      <c r="AZ2070" t="s">
        <v>712</v>
      </c>
      <c r="BA2070" t="s">
        <v>15998</v>
      </c>
      <c r="BB2070" t="s">
        <v>11167</v>
      </c>
      <c r="BD2070" t="s">
        <v>72</v>
      </c>
      <c r="BG2070" t="s">
        <v>22963</v>
      </c>
    </row>
    <row r="2071" spans="1:59" x14ac:dyDescent="0.2">
      <c r="A2071" s="1">
        <v>42618.939386574071</v>
      </c>
      <c r="B2071" t="s">
        <v>1862</v>
      </c>
      <c r="C2071" t="s">
        <v>22964</v>
      </c>
      <c r="D2071" t="str">
        <f>VLOOKUP(deactivate_assem[[#This Row],[Full Name]],assembly_staff_import[],1,0)</f>
        <v>Ariel H Collins</v>
      </c>
      <c r="M2071" t="s">
        <v>13491</v>
      </c>
      <c r="T2071" t="s">
        <v>22965</v>
      </c>
      <c r="V2071" t="s">
        <v>7308</v>
      </c>
      <c r="AH2071" t="s">
        <v>65</v>
      </c>
      <c r="AI2071" t="s">
        <v>10913</v>
      </c>
      <c r="AL2071" t="s">
        <v>1237</v>
      </c>
      <c r="AY2071" t="s">
        <v>22966</v>
      </c>
      <c r="AZ2071" t="s">
        <v>22967</v>
      </c>
      <c r="BA2071" t="s">
        <v>14888</v>
      </c>
      <c r="BB2071" t="s">
        <v>13496</v>
      </c>
      <c r="BD2071" t="s">
        <v>72</v>
      </c>
      <c r="BG2071" t="s">
        <v>22968</v>
      </c>
    </row>
    <row r="2072" spans="1:59" x14ac:dyDescent="0.2">
      <c r="A2072" s="1">
        <v>42618.939375000002</v>
      </c>
      <c r="B2072" t="s">
        <v>1862</v>
      </c>
      <c r="C2072" t="s">
        <v>22969</v>
      </c>
      <c r="D2072" t="str">
        <f>VLOOKUP(deactivate_assem[[#This Row],[Full Name]],assembly_staff_import[],1,0)</f>
        <v>Dorothy L Gruber</v>
      </c>
      <c r="L2072" t="s">
        <v>17245</v>
      </c>
      <c r="M2072" t="s">
        <v>17246</v>
      </c>
      <c r="N2072" t="s">
        <v>63</v>
      </c>
      <c r="T2072" t="s">
        <v>22970</v>
      </c>
      <c r="V2072" t="s">
        <v>22971</v>
      </c>
      <c r="AH2072" t="s">
        <v>65</v>
      </c>
      <c r="AI2072" t="s">
        <v>10913</v>
      </c>
      <c r="AL2072" t="s">
        <v>67</v>
      </c>
      <c r="AY2072" t="s">
        <v>22972</v>
      </c>
      <c r="AZ2072" t="s">
        <v>22973</v>
      </c>
      <c r="BA2072" t="s">
        <v>22974</v>
      </c>
      <c r="BB2072" t="s">
        <v>11249</v>
      </c>
      <c r="BD2072" t="s">
        <v>72</v>
      </c>
      <c r="BG2072" t="s">
        <v>22975</v>
      </c>
    </row>
    <row r="2073" spans="1:59" x14ac:dyDescent="0.2">
      <c r="A2073" s="1">
        <v>42618.939351851863</v>
      </c>
      <c r="B2073" t="s">
        <v>1862</v>
      </c>
      <c r="C2073" t="s">
        <v>22976</v>
      </c>
      <c r="D2073" t="e">
        <f>VLOOKUP(deactivate_assem[[#This Row],[Full Name]],assembly_staff_import[],1,0)</f>
        <v>#N/A</v>
      </c>
      <c r="M2073" t="s">
        <v>11162</v>
      </c>
      <c r="V2073" t="s">
        <v>7308</v>
      </c>
      <c r="AH2073" t="s">
        <v>65</v>
      </c>
      <c r="AI2073" t="s">
        <v>10913</v>
      </c>
      <c r="AL2073" t="s">
        <v>1237</v>
      </c>
      <c r="AY2073" t="s">
        <v>22977</v>
      </c>
      <c r="AZ2073" t="s">
        <v>22978</v>
      </c>
      <c r="BA2073" t="s">
        <v>22979</v>
      </c>
      <c r="BB2073" t="s">
        <v>11167</v>
      </c>
      <c r="BD2073" t="s">
        <v>72</v>
      </c>
      <c r="BG2073" t="s">
        <v>22980</v>
      </c>
    </row>
    <row r="2074" spans="1:59" x14ac:dyDescent="0.2">
      <c r="A2074" s="1">
        <v>42618.939351851863</v>
      </c>
      <c r="B2074" t="s">
        <v>1862</v>
      </c>
      <c r="C2074" t="s">
        <v>22981</v>
      </c>
      <c r="D2074" t="e">
        <f>VLOOKUP(deactivate_assem[[#This Row],[Full Name]],assembly_staff_import[],1,0)</f>
        <v>#N/A</v>
      </c>
      <c r="M2074" t="s">
        <v>11162</v>
      </c>
      <c r="V2074" t="s">
        <v>7308</v>
      </c>
      <c r="AH2074" t="s">
        <v>65</v>
      </c>
      <c r="AI2074" t="s">
        <v>10913</v>
      </c>
      <c r="AL2074" t="s">
        <v>1237</v>
      </c>
      <c r="AY2074" t="s">
        <v>22982</v>
      </c>
      <c r="AZ2074" t="s">
        <v>5498</v>
      </c>
      <c r="BA2074" t="s">
        <v>8010</v>
      </c>
      <c r="BB2074" t="s">
        <v>11167</v>
      </c>
      <c r="BD2074" t="s">
        <v>72</v>
      </c>
      <c r="BG2074" t="s">
        <v>22983</v>
      </c>
    </row>
    <row r="2075" spans="1:59" x14ac:dyDescent="0.2">
      <c r="A2075" s="1">
        <v>42618.939340277779</v>
      </c>
      <c r="B2075" t="s">
        <v>1862</v>
      </c>
      <c r="C2075" t="s">
        <v>22984</v>
      </c>
      <c r="D2075" t="e">
        <f>VLOOKUP(deactivate_assem[[#This Row],[Full Name]],assembly_staff_import[],1,0)</f>
        <v>#N/A</v>
      </c>
      <c r="M2075" t="s">
        <v>11162</v>
      </c>
      <c r="V2075" t="s">
        <v>7308</v>
      </c>
      <c r="AH2075" t="s">
        <v>65</v>
      </c>
      <c r="AI2075" t="s">
        <v>10913</v>
      </c>
      <c r="AL2075" t="s">
        <v>1237</v>
      </c>
      <c r="AY2075" t="s">
        <v>22985</v>
      </c>
      <c r="AZ2075" t="s">
        <v>2549</v>
      </c>
      <c r="BA2075" t="s">
        <v>22986</v>
      </c>
      <c r="BB2075" t="s">
        <v>11167</v>
      </c>
      <c r="BD2075" t="s">
        <v>72</v>
      </c>
      <c r="BG2075" t="s">
        <v>22987</v>
      </c>
    </row>
    <row r="2076" spans="1:59" x14ac:dyDescent="0.2">
      <c r="A2076" s="1">
        <v>42618.939340277779</v>
      </c>
      <c r="B2076" t="s">
        <v>1862</v>
      </c>
      <c r="C2076" t="s">
        <v>22988</v>
      </c>
      <c r="D2076" t="str">
        <f>VLOOKUP(deactivate_assem[[#This Row],[Full Name]],assembly_staff_import[],1,0)</f>
        <v>Vanessa R Adams</v>
      </c>
      <c r="M2076" t="s">
        <v>11162</v>
      </c>
      <c r="T2076" t="s">
        <v>22989</v>
      </c>
      <c r="V2076" t="s">
        <v>7308</v>
      </c>
      <c r="AH2076" t="s">
        <v>65</v>
      </c>
      <c r="AI2076" t="s">
        <v>10913</v>
      </c>
      <c r="AL2076" t="s">
        <v>1237</v>
      </c>
      <c r="AY2076" t="s">
        <v>22990</v>
      </c>
      <c r="AZ2076" t="s">
        <v>22754</v>
      </c>
      <c r="BA2076" t="s">
        <v>6049</v>
      </c>
      <c r="BB2076" t="s">
        <v>11249</v>
      </c>
      <c r="BD2076" t="s">
        <v>72</v>
      </c>
      <c r="BG2076" t="s">
        <v>22991</v>
      </c>
    </row>
    <row r="2077" spans="1:59" x14ac:dyDescent="0.2">
      <c r="A2077" s="1">
        <v>42618.939340277779</v>
      </c>
      <c r="B2077" t="s">
        <v>1862</v>
      </c>
      <c r="C2077" t="s">
        <v>22992</v>
      </c>
      <c r="D2077" t="str">
        <f>VLOOKUP(deactivate_assem[[#This Row],[Full Name]],assembly_staff_import[],1,0)</f>
        <v>Yoloxochitl Vidal-Guzman</v>
      </c>
      <c r="M2077" t="s">
        <v>11199</v>
      </c>
      <c r="T2077" t="s">
        <v>22993</v>
      </c>
      <c r="V2077" t="s">
        <v>14284</v>
      </c>
      <c r="AH2077" t="s">
        <v>65</v>
      </c>
      <c r="AI2077" t="s">
        <v>10913</v>
      </c>
      <c r="AL2077" t="s">
        <v>1237</v>
      </c>
      <c r="AY2077" t="s">
        <v>22994</v>
      </c>
      <c r="AZ2077" t="s">
        <v>22995</v>
      </c>
      <c r="BA2077" t="s">
        <v>22996</v>
      </c>
      <c r="BB2077" t="s">
        <v>14718</v>
      </c>
      <c r="BD2077" t="s">
        <v>72</v>
      </c>
      <c r="BG2077" t="s">
        <v>22997</v>
      </c>
    </row>
    <row r="2078" spans="1:59" x14ac:dyDescent="0.2">
      <c r="A2078" s="1">
        <v>42618.939317129632</v>
      </c>
      <c r="B2078" t="s">
        <v>1862</v>
      </c>
      <c r="C2078" t="s">
        <v>22998</v>
      </c>
      <c r="D2078" t="str">
        <f>VLOOKUP(deactivate_assem[[#This Row],[Full Name]],assembly_staff_import[],1,0)</f>
        <v>Scott A Esty</v>
      </c>
      <c r="L2078" t="s">
        <v>17336</v>
      </c>
      <c r="M2078" t="s">
        <v>17337</v>
      </c>
      <c r="N2078" t="s">
        <v>63</v>
      </c>
      <c r="T2078" t="s">
        <v>22999</v>
      </c>
      <c r="V2078" t="s">
        <v>17504</v>
      </c>
      <c r="AH2078" t="s">
        <v>65</v>
      </c>
      <c r="AI2078" t="s">
        <v>10913</v>
      </c>
      <c r="AL2078" t="s">
        <v>67</v>
      </c>
      <c r="AM2078" t="s">
        <v>68</v>
      </c>
      <c r="AY2078" t="s">
        <v>23000</v>
      </c>
      <c r="AZ2078" t="s">
        <v>8176</v>
      </c>
      <c r="BA2078" t="s">
        <v>23001</v>
      </c>
      <c r="BB2078" t="s">
        <v>236</v>
      </c>
      <c r="BD2078" t="s">
        <v>72</v>
      </c>
      <c r="BG2078" t="s">
        <v>23002</v>
      </c>
    </row>
    <row r="2079" spans="1:59" x14ac:dyDescent="0.2">
      <c r="A2079" s="1">
        <v>42618.939305555563</v>
      </c>
      <c r="B2079" t="s">
        <v>1862</v>
      </c>
      <c r="C2079" t="s">
        <v>23003</v>
      </c>
      <c r="D2079" t="e">
        <f>VLOOKUP(deactivate_assem[[#This Row],[Full Name]],assembly_staff_import[],1,0)</f>
        <v>#N/A</v>
      </c>
      <c r="L2079" t="s">
        <v>11951</v>
      </c>
      <c r="M2079" t="s">
        <v>23004</v>
      </c>
      <c r="N2079" t="s">
        <v>63</v>
      </c>
      <c r="V2079" t="s">
        <v>17533</v>
      </c>
      <c r="AH2079" t="s">
        <v>65</v>
      </c>
      <c r="AI2079" t="s">
        <v>10913</v>
      </c>
      <c r="AL2079" t="s">
        <v>67</v>
      </c>
      <c r="AY2079" t="s">
        <v>23005</v>
      </c>
      <c r="AZ2079" t="s">
        <v>23006</v>
      </c>
      <c r="BA2079" t="s">
        <v>23007</v>
      </c>
      <c r="BB2079" t="s">
        <v>426</v>
      </c>
      <c r="BD2079" t="s">
        <v>72</v>
      </c>
      <c r="BG2079" t="s">
        <v>23008</v>
      </c>
    </row>
    <row r="2080" spans="1:59" x14ac:dyDescent="0.2">
      <c r="A2080" s="1">
        <v>42618.939293981479</v>
      </c>
      <c r="B2080" t="s">
        <v>1862</v>
      </c>
      <c r="C2080" t="s">
        <v>23009</v>
      </c>
      <c r="D2080" t="e">
        <f>VLOOKUP(deactivate_assem[[#This Row],[Full Name]],assembly_staff_import[],1,0)</f>
        <v>#N/A</v>
      </c>
      <c r="L2080" t="s">
        <v>13390</v>
      </c>
      <c r="M2080" t="s">
        <v>19042</v>
      </c>
      <c r="U2080" t="s">
        <v>23010</v>
      </c>
      <c r="AH2080" t="s">
        <v>65</v>
      </c>
      <c r="AI2080" t="s">
        <v>10913</v>
      </c>
      <c r="AL2080" t="s">
        <v>67</v>
      </c>
      <c r="AY2080" t="s">
        <v>23011</v>
      </c>
      <c r="AZ2080" t="s">
        <v>23012</v>
      </c>
      <c r="BA2080" t="s">
        <v>13922</v>
      </c>
      <c r="BB2080" t="s">
        <v>68</v>
      </c>
      <c r="BD2080" t="s">
        <v>72</v>
      </c>
      <c r="BG2080" t="s">
        <v>23013</v>
      </c>
    </row>
    <row r="2081" spans="1:59" x14ac:dyDescent="0.2">
      <c r="A2081" s="1">
        <v>42618.939293981479</v>
      </c>
      <c r="B2081" t="s">
        <v>1862</v>
      </c>
      <c r="C2081" t="s">
        <v>23014</v>
      </c>
      <c r="D2081" t="e">
        <f>VLOOKUP(deactivate_assem[[#This Row],[Full Name]],assembly_staff_import[],1,0)</f>
        <v>#N/A</v>
      </c>
      <c r="M2081" t="s">
        <v>11236</v>
      </c>
      <c r="V2081" t="s">
        <v>15282</v>
      </c>
      <c r="AH2081" t="s">
        <v>65</v>
      </c>
      <c r="AI2081" t="s">
        <v>10913</v>
      </c>
      <c r="AL2081" t="s">
        <v>1237</v>
      </c>
      <c r="AY2081" t="s">
        <v>23015</v>
      </c>
      <c r="AZ2081" t="s">
        <v>23016</v>
      </c>
      <c r="BA2081" t="s">
        <v>23017</v>
      </c>
      <c r="BB2081" t="s">
        <v>1901</v>
      </c>
      <c r="BD2081" t="s">
        <v>72</v>
      </c>
      <c r="BG2081" t="s">
        <v>23018</v>
      </c>
    </row>
    <row r="2082" spans="1:59" x14ac:dyDescent="0.2">
      <c r="A2082" s="1">
        <v>42618.939293981479</v>
      </c>
      <c r="B2082" t="s">
        <v>1862</v>
      </c>
      <c r="C2082" t="s">
        <v>23019</v>
      </c>
      <c r="D2082" t="str">
        <f>VLOOKUP(deactivate_assem[[#This Row],[Full Name]],assembly_staff_import[],1,0)</f>
        <v>Brittany L Tucker</v>
      </c>
      <c r="M2082" t="s">
        <v>11199</v>
      </c>
      <c r="T2082" t="s">
        <v>23020</v>
      </c>
      <c r="V2082" t="s">
        <v>14284</v>
      </c>
      <c r="AH2082" t="s">
        <v>65</v>
      </c>
      <c r="AI2082" t="s">
        <v>10913</v>
      </c>
      <c r="AL2082" t="s">
        <v>1237</v>
      </c>
      <c r="AY2082" t="s">
        <v>23021</v>
      </c>
      <c r="AZ2082" t="s">
        <v>405</v>
      </c>
      <c r="BA2082" t="s">
        <v>8579</v>
      </c>
      <c r="BB2082" t="s">
        <v>23022</v>
      </c>
      <c r="BD2082" t="s">
        <v>72</v>
      </c>
      <c r="BG2082" t="s">
        <v>23023</v>
      </c>
    </row>
    <row r="2083" spans="1:59" x14ac:dyDescent="0.2">
      <c r="A2083" s="1">
        <v>42618.939282407409</v>
      </c>
      <c r="B2083" t="s">
        <v>1862</v>
      </c>
      <c r="C2083" t="s">
        <v>23024</v>
      </c>
      <c r="D2083" t="e">
        <f>VLOOKUP(deactivate_assem[[#This Row],[Full Name]],assembly_staff_import[],1,0)</f>
        <v>#N/A</v>
      </c>
      <c r="M2083" t="s">
        <v>11236</v>
      </c>
      <c r="V2083" t="s">
        <v>7174</v>
      </c>
      <c r="AH2083" t="s">
        <v>65</v>
      </c>
      <c r="AI2083" t="s">
        <v>10913</v>
      </c>
      <c r="AL2083" t="s">
        <v>1237</v>
      </c>
      <c r="AY2083" t="s">
        <v>23025</v>
      </c>
      <c r="AZ2083" t="s">
        <v>7148</v>
      </c>
      <c r="BA2083" t="s">
        <v>23026</v>
      </c>
      <c r="BB2083" t="s">
        <v>1901</v>
      </c>
      <c r="BD2083" t="s">
        <v>72</v>
      </c>
      <c r="BG2083" t="s">
        <v>23027</v>
      </c>
    </row>
    <row r="2084" spans="1:59" x14ac:dyDescent="0.2">
      <c r="A2084" s="1">
        <v>42618.939282407409</v>
      </c>
      <c r="B2084" t="s">
        <v>1862</v>
      </c>
      <c r="C2084" t="s">
        <v>23028</v>
      </c>
      <c r="D2084" t="e">
        <f>VLOOKUP(deactivate_assem[[#This Row],[Full Name]],assembly_staff_import[],1,0)</f>
        <v>#N/A</v>
      </c>
      <c r="M2084" t="s">
        <v>11199</v>
      </c>
      <c r="V2084" t="s">
        <v>14284</v>
      </c>
      <c r="AH2084" t="s">
        <v>65</v>
      </c>
      <c r="AI2084" t="s">
        <v>10913</v>
      </c>
      <c r="AL2084" t="s">
        <v>1237</v>
      </c>
      <c r="AY2084" t="s">
        <v>23029</v>
      </c>
      <c r="AZ2084" t="s">
        <v>23030</v>
      </c>
      <c r="BA2084" t="s">
        <v>23031</v>
      </c>
      <c r="BB2084" t="s">
        <v>2510</v>
      </c>
      <c r="BD2084" t="s">
        <v>72</v>
      </c>
      <c r="BG2084" t="s">
        <v>23032</v>
      </c>
    </row>
    <row r="2085" spans="1:59" x14ac:dyDescent="0.2">
      <c r="A2085" s="1">
        <v>42618.939282407409</v>
      </c>
      <c r="B2085" t="s">
        <v>1862</v>
      </c>
      <c r="C2085" t="s">
        <v>23033</v>
      </c>
      <c r="D2085" t="str">
        <f>VLOOKUP(deactivate_assem[[#This Row],[Full Name]],assembly_staff_import[],1,0)</f>
        <v>Kathleen Fazio</v>
      </c>
      <c r="M2085" t="s">
        <v>11236</v>
      </c>
      <c r="T2085" t="s">
        <v>23034</v>
      </c>
      <c r="V2085" t="s">
        <v>15394</v>
      </c>
      <c r="AH2085" t="s">
        <v>65</v>
      </c>
      <c r="AI2085" t="s">
        <v>10913</v>
      </c>
      <c r="AL2085" t="s">
        <v>1237</v>
      </c>
      <c r="AY2085" t="s">
        <v>23035</v>
      </c>
      <c r="AZ2085" t="s">
        <v>18998</v>
      </c>
      <c r="BA2085" t="s">
        <v>2356</v>
      </c>
      <c r="BB2085" t="s">
        <v>15052</v>
      </c>
      <c r="BD2085" t="s">
        <v>72</v>
      </c>
      <c r="BG2085" t="s">
        <v>23036</v>
      </c>
    </row>
    <row r="2086" spans="1:59" x14ac:dyDescent="0.2">
      <c r="A2086" s="1">
        <v>42618.939282407409</v>
      </c>
      <c r="B2086" t="s">
        <v>1862</v>
      </c>
      <c r="C2086" t="s">
        <v>23037</v>
      </c>
      <c r="D2086" t="str">
        <f>VLOOKUP(deactivate_assem[[#This Row],[Full Name]],assembly_staff_import[],1,0)</f>
        <v>Elizabeth A Sweeney</v>
      </c>
      <c r="M2086" t="s">
        <v>11199</v>
      </c>
      <c r="T2086" t="s">
        <v>23038</v>
      </c>
      <c r="V2086" t="s">
        <v>14284</v>
      </c>
      <c r="AH2086" t="s">
        <v>65</v>
      </c>
      <c r="AI2086" t="s">
        <v>10913</v>
      </c>
      <c r="AL2086" t="s">
        <v>1237</v>
      </c>
      <c r="AY2086" t="s">
        <v>23039</v>
      </c>
      <c r="AZ2086" t="s">
        <v>2409</v>
      </c>
      <c r="BA2086" t="s">
        <v>13828</v>
      </c>
      <c r="BB2086" t="s">
        <v>23040</v>
      </c>
      <c r="BD2086" t="s">
        <v>72</v>
      </c>
      <c r="BG2086" t="s">
        <v>23041</v>
      </c>
    </row>
    <row r="2087" spans="1:59" x14ac:dyDescent="0.2">
      <c r="A2087" s="1">
        <v>42618.939282407409</v>
      </c>
      <c r="B2087" t="s">
        <v>1862</v>
      </c>
      <c r="C2087" t="s">
        <v>23042</v>
      </c>
      <c r="D2087" t="str">
        <f>VLOOKUP(deactivate_assem[[#This Row],[Full Name]],assembly_staff_import[],1,0)</f>
        <v>Lindsey C Facteau</v>
      </c>
      <c r="M2087" t="s">
        <v>11236</v>
      </c>
      <c r="T2087" t="s">
        <v>23043</v>
      </c>
      <c r="V2087" t="s">
        <v>7174</v>
      </c>
      <c r="AH2087" t="s">
        <v>65</v>
      </c>
      <c r="AI2087" t="s">
        <v>10913</v>
      </c>
      <c r="AL2087" t="s">
        <v>1237</v>
      </c>
      <c r="AY2087" t="s">
        <v>23044</v>
      </c>
      <c r="AZ2087" t="s">
        <v>23045</v>
      </c>
      <c r="BA2087" t="s">
        <v>23046</v>
      </c>
      <c r="BB2087" t="s">
        <v>14821</v>
      </c>
      <c r="BD2087" t="s">
        <v>72</v>
      </c>
      <c r="BG2087" t="s">
        <v>23047</v>
      </c>
    </row>
    <row r="2088" spans="1:59" x14ac:dyDescent="0.2">
      <c r="A2088" s="1">
        <v>42618.939270833333</v>
      </c>
      <c r="B2088" t="s">
        <v>1862</v>
      </c>
      <c r="C2088" t="s">
        <v>23048</v>
      </c>
      <c r="D2088" t="str">
        <f>VLOOKUP(deactivate_assem[[#This Row],[Full Name]],assembly_staff_import[],1,0)</f>
        <v>Patrick E Stephenson</v>
      </c>
      <c r="M2088" t="s">
        <v>11199</v>
      </c>
      <c r="T2088" t="s">
        <v>23049</v>
      </c>
      <c r="V2088" t="s">
        <v>14284</v>
      </c>
      <c r="AH2088" t="s">
        <v>65</v>
      </c>
      <c r="AI2088" t="s">
        <v>10913</v>
      </c>
      <c r="AL2088" t="s">
        <v>1237</v>
      </c>
      <c r="AY2088" t="s">
        <v>23050</v>
      </c>
      <c r="AZ2088" t="s">
        <v>23051</v>
      </c>
      <c r="BA2088" t="s">
        <v>1576</v>
      </c>
      <c r="BB2088" t="s">
        <v>7232</v>
      </c>
      <c r="BD2088" t="s">
        <v>72</v>
      </c>
      <c r="BG2088" t="s">
        <v>23052</v>
      </c>
    </row>
    <row r="2089" spans="1:59" x14ac:dyDescent="0.2">
      <c r="A2089" s="1">
        <v>42618.939270833333</v>
      </c>
      <c r="B2089" t="s">
        <v>1862</v>
      </c>
      <c r="C2089" t="s">
        <v>23053</v>
      </c>
      <c r="D2089" t="e">
        <f>VLOOKUP(deactivate_assem[[#This Row],[Full Name]],assembly_staff_import[],1,0)</f>
        <v>#N/A</v>
      </c>
      <c r="M2089" t="s">
        <v>11236</v>
      </c>
      <c r="V2089" t="s">
        <v>14819</v>
      </c>
      <c r="AH2089" t="s">
        <v>65</v>
      </c>
      <c r="AI2089" t="s">
        <v>10913</v>
      </c>
      <c r="AL2089" t="s">
        <v>1237</v>
      </c>
      <c r="AY2089" t="s">
        <v>23054</v>
      </c>
      <c r="AZ2089" t="s">
        <v>23055</v>
      </c>
      <c r="BA2089" t="s">
        <v>23056</v>
      </c>
      <c r="BB2089" t="s">
        <v>1901</v>
      </c>
      <c r="BD2089" t="s">
        <v>72</v>
      </c>
      <c r="BG2089" t="s">
        <v>23057</v>
      </c>
    </row>
    <row r="2090" spans="1:59" x14ac:dyDescent="0.2">
      <c r="A2090" s="1">
        <v>42618.939270833333</v>
      </c>
      <c r="B2090" t="s">
        <v>1862</v>
      </c>
      <c r="C2090" t="s">
        <v>23058</v>
      </c>
      <c r="D2090" t="str">
        <f>VLOOKUP(deactivate_assem[[#This Row],[Full Name]],assembly_staff_import[],1,0)</f>
        <v>Alan F Seymour</v>
      </c>
      <c r="M2090" t="s">
        <v>11199</v>
      </c>
      <c r="T2090" t="s">
        <v>23059</v>
      </c>
      <c r="V2090" t="s">
        <v>14284</v>
      </c>
      <c r="AH2090" t="s">
        <v>65</v>
      </c>
      <c r="AI2090" t="s">
        <v>10913</v>
      </c>
      <c r="AL2090" t="s">
        <v>1237</v>
      </c>
      <c r="AY2090" t="s">
        <v>23060</v>
      </c>
      <c r="AZ2090" t="s">
        <v>23061</v>
      </c>
      <c r="BA2090" t="s">
        <v>23062</v>
      </c>
      <c r="BB2090" t="s">
        <v>22675</v>
      </c>
      <c r="BD2090" t="s">
        <v>72</v>
      </c>
      <c r="BG2090" t="s">
        <v>23063</v>
      </c>
    </row>
    <row r="2091" spans="1:59" x14ac:dyDescent="0.2">
      <c r="A2091" s="1">
        <v>42618.939270833333</v>
      </c>
      <c r="B2091" t="s">
        <v>1862</v>
      </c>
      <c r="C2091" t="s">
        <v>23064</v>
      </c>
      <c r="D2091" t="str">
        <f>VLOOKUP(deactivate_assem[[#This Row],[Full Name]],assembly_staff_import[],1,0)</f>
        <v>Ashley M Drake</v>
      </c>
      <c r="M2091" t="s">
        <v>11236</v>
      </c>
      <c r="T2091" t="s">
        <v>23065</v>
      </c>
      <c r="V2091" t="s">
        <v>15967</v>
      </c>
      <c r="AH2091" t="s">
        <v>65</v>
      </c>
      <c r="AI2091" t="s">
        <v>10913</v>
      </c>
      <c r="AL2091" t="s">
        <v>1237</v>
      </c>
      <c r="AY2091" t="s">
        <v>23066</v>
      </c>
      <c r="AZ2091" t="s">
        <v>351</v>
      </c>
      <c r="BA2091" t="s">
        <v>3924</v>
      </c>
      <c r="BB2091" t="s">
        <v>23067</v>
      </c>
      <c r="BD2091" t="s">
        <v>72</v>
      </c>
      <c r="BG2091" t="s">
        <v>23068</v>
      </c>
    </row>
    <row r="2092" spans="1:59" x14ac:dyDescent="0.2">
      <c r="A2092" s="1">
        <v>42618.939270833333</v>
      </c>
      <c r="B2092" t="s">
        <v>1862</v>
      </c>
      <c r="C2092" t="s">
        <v>23069</v>
      </c>
      <c r="D2092" t="str">
        <f>VLOOKUP(deactivate_assem[[#This Row],[Full Name]],assembly_staff_import[],1,0)</f>
        <v>Jacqueline S Schillinger</v>
      </c>
      <c r="M2092" t="s">
        <v>11199</v>
      </c>
      <c r="T2092" t="s">
        <v>23070</v>
      </c>
      <c r="V2092" t="s">
        <v>14284</v>
      </c>
      <c r="AH2092" t="s">
        <v>65</v>
      </c>
      <c r="AI2092" t="s">
        <v>10913</v>
      </c>
      <c r="AL2092" t="s">
        <v>1237</v>
      </c>
      <c r="AY2092" t="s">
        <v>23071</v>
      </c>
      <c r="AZ2092" t="s">
        <v>23072</v>
      </c>
      <c r="BA2092" t="s">
        <v>23073</v>
      </c>
      <c r="BB2092" t="s">
        <v>23074</v>
      </c>
      <c r="BD2092" t="s">
        <v>72</v>
      </c>
      <c r="BG2092" t="s">
        <v>23075</v>
      </c>
    </row>
    <row r="2093" spans="1:59" x14ac:dyDescent="0.2">
      <c r="A2093" s="1">
        <v>42618.939270833333</v>
      </c>
      <c r="B2093" t="s">
        <v>1862</v>
      </c>
      <c r="C2093" t="s">
        <v>23076</v>
      </c>
      <c r="D2093" t="e">
        <f>VLOOKUP(deactivate_assem[[#This Row],[Full Name]],assembly_staff_import[],1,0)</f>
        <v>#N/A</v>
      </c>
      <c r="L2093" t="s">
        <v>11951</v>
      </c>
      <c r="M2093" t="s">
        <v>23004</v>
      </c>
      <c r="N2093" t="s">
        <v>63</v>
      </c>
      <c r="V2093" t="s">
        <v>17533</v>
      </c>
      <c r="AH2093" t="s">
        <v>65</v>
      </c>
      <c r="AI2093" t="s">
        <v>10913</v>
      </c>
      <c r="AL2093" t="s">
        <v>67</v>
      </c>
      <c r="AY2093" t="s">
        <v>23077</v>
      </c>
      <c r="AZ2093" t="s">
        <v>23078</v>
      </c>
      <c r="BA2093" t="s">
        <v>23079</v>
      </c>
      <c r="BB2093" t="s">
        <v>426</v>
      </c>
      <c r="BD2093" t="s">
        <v>72</v>
      </c>
      <c r="BG2093" t="s">
        <v>23080</v>
      </c>
    </row>
    <row r="2094" spans="1:59" x14ac:dyDescent="0.2">
      <c r="A2094" s="1">
        <v>42618.939259259263</v>
      </c>
      <c r="B2094" t="s">
        <v>1862</v>
      </c>
      <c r="C2094" t="s">
        <v>23081</v>
      </c>
      <c r="D2094" t="str">
        <f>VLOOKUP(deactivate_assem[[#This Row],[Full Name]],assembly_staff_import[],1,0)</f>
        <v>Tammy L Pepin</v>
      </c>
      <c r="L2094" t="s">
        <v>17584</v>
      </c>
      <c r="M2094" t="s">
        <v>17585</v>
      </c>
      <c r="N2094" t="s">
        <v>63</v>
      </c>
      <c r="T2094" t="s">
        <v>23082</v>
      </c>
      <c r="V2094" t="s">
        <v>17587</v>
      </c>
      <c r="AH2094" t="s">
        <v>65</v>
      </c>
      <c r="AI2094" t="s">
        <v>10913</v>
      </c>
      <c r="AL2094" t="s">
        <v>67</v>
      </c>
      <c r="AY2094" t="s">
        <v>23083</v>
      </c>
      <c r="AZ2094" t="s">
        <v>7891</v>
      </c>
      <c r="BA2094" t="s">
        <v>23084</v>
      </c>
      <c r="BB2094" t="s">
        <v>10955</v>
      </c>
      <c r="BD2094" t="s">
        <v>72</v>
      </c>
      <c r="BG2094" t="s">
        <v>23085</v>
      </c>
    </row>
    <row r="2095" spans="1:59" x14ac:dyDescent="0.2">
      <c r="A2095" s="1">
        <v>42618.939247685194</v>
      </c>
      <c r="B2095" t="s">
        <v>1862</v>
      </c>
      <c r="C2095" t="s">
        <v>23086</v>
      </c>
      <c r="D2095" t="str">
        <f>VLOOKUP(deactivate_assem[[#This Row],[Full Name]],assembly_staff_import[],1,0)</f>
        <v>Ryan M Zygmunt</v>
      </c>
      <c r="L2095" t="s">
        <v>11310</v>
      </c>
      <c r="M2095" t="s">
        <v>11311</v>
      </c>
      <c r="N2095" t="s">
        <v>63</v>
      </c>
      <c r="T2095" t="s">
        <v>23087</v>
      </c>
      <c r="V2095" t="s">
        <v>16267</v>
      </c>
      <c r="AH2095" t="s">
        <v>65</v>
      </c>
      <c r="AI2095" t="s">
        <v>10913</v>
      </c>
      <c r="AL2095" t="s">
        <v>67</v>
      </c>
      <c r="AY2095" t="s">
        <v>23088</v>
      </c>
      <c r="AZ2095" t="s">
        <v>2021</v>
      </c>
      <c r="BA2095" t="s">
        <v>23089</v>
      </c>
      <c r="BB2095" t="s">
        <v>11192</v>
      </c>
      <c r="BD2095" t="s">
        <v>72</v>
      </c>
      <c r="BG2095" t="s">
        <v>23090</v>
      </c>
    </row>
    <row r="2096" spans="1:59" x14ac:dyDescent="0.2">
      <c r="A2096" s="1">
        <v>42618.939236111109</v>
      </c>
      <c r="B2096" t="s">
        <v>1862</v>
      </c>
      <c r="C2096" t="s">
        <v>23091</v>
      </c>
      <c r="D2096" t="str">
        <f>VLOOKUP(deactivate_assem[[#This Row],[Full Name]],assembly_staff_import[],1,0)</f>
        <v>Lauren M Denison</v>
      </c>
      <c r="M2096" t="s">
        <v>11236</v>
      </c>
      <c r="T2096" t="s">
        <v>23092</v>
      </c>
      <c r="V2096" t="s">
        <v>14819</v>
      </c>
      <c r="AH2096" t="s">
        <v>65</v>
      </c>
      <c r="AI2096" t="s">
        <v>10913</v>
      </c>
      <c r="AL2096" t="s">
        <v>1237</v>
      </c>
      <c r="AY2096" t="s">
        <v>23093</v>
      </c>
      <c r="AZ2096" t="s">
        <v>23094</v>
      </c>
      <c r="BA2096" t="s">
        <v>23095</v>
      </c>
      <c r="BB2096" t="s">
        <v>15052</v>
      </c>
      <c r="BD2096" t="s">
        <v>72</v>
      </c>
      <c r="BG2096" t="s">
        <v>23096</v>
      </c>
    </row>
    <row r="2097" spans="1:59" x14ac:dyDescent="0.2">
      <c r="A2097" s="1">
        <v>42618.939143518517</v>
      </c>
      <c r="B2097" t="s">
        <v>1862</v>
      </c>
      <c r="C2097" t="s">
        <v>23097</v>
      </c>
      <c r="D2097" t="e">
        <f>VLOOKUP(deactivate_assem[[#This Row],[Full Name]],assembly_staff_import[],1,0)</f>
        <v>#N/A</v>
      </c>
      <c r="L2097" t="s">
        <v>11310</v>
      </c>
      <c r="M2097" t="s">
        <v>23098</v>
      </c>
      <c r="N2097" t="s">
        <v>63</v>
      </c>
      <c r="V2097" t="s">
        <v>16267</v>
      </c>
      <c r="AH2097" t="s">
        <v>65</v>
      </c>
      <c r="AI2097" t="s">
        <v>10913</v>
      </c>
      <c r="AL2097" t="s">
        <v>67</v>
      </c>
      <c r="AY2097" t="s">
        <v>23099</v>
      </c>
      <c r="AZ2097" t="s">
        <v>21236</v>
      </c>
      <c r="BA2097" t="s">
        <v>23100</v>
      </c>
      <c r="BB2097" t="s">
        <v>10971</v>
      </c>
      <c r="BD2097" t="s">
        <v>72</v>
      </c>
      <c r="BG2097" t="s">
        <v>23101</v>
      </c>
    </row>
    <row r="2098" spans="1:59" x14ac:dyDescent="0.2">
      <c r="A2098" s="1">
        <v>42618.939131944448</v>
      </c>
      <c r="B2098" t="s">
        <v>1862</v>
      </c>
      <c r="C2098" t="s">
        <v>23102</v>
      </c>
      <c r="D2098" t="str">
        <f>VLOOKUP(deactivate_assem[[#This Row],[Full Name]],assembly_staff_import[],1,0)</f>
        <v>Allison Catania</v>
      </c>
      <c r="L2098" t="s">
        <v>11310</v>
      </c>
      <c r="M2098" t="s">
        <v>11311</v>
      </c>
      <c r="N2098" t="s">
        <v>63</v>
      </c>
      <c r="T2098" t="s">
        <v>23103</v>
      </c>
      <c r="V2098" t="s">
        <v>16267</v>
      </c>
      <c r="AH2098" t="s">
        <v>65</v>
      </c>
      <c r="AI2098" t="s">
        <v>10913</v>
      </c>
      <c r="AL2098" t="s">
        <v>67</v>
      </c>
      <c r="AY2098" t="s">
        <v>23104</v>
      </c>
      <c r="AZ2098" t="s">
        <v>23105</v>
      </c>
      <c r="BA2098" t="s">
        <v>23106</v>
      </c>
      <c r="BB2098" t="s">
        <v>10971</v>
      </c>
      <c r="BD2098" t="s">
        <v>72</v>
      </c>
      <c r="BG2098" t="s">
        <v>23107</v>
      </c>
    </row>
    <row r="2099" spans="1:59" x14ac:dyDescent="0.2">
      <c r="A2099" s="1">
        <v>42618.939131944448</v>
      </c>
      <c r="B2099" t="s">
        <v>1862</v>
      </c>
      <c r="C2099" t="s">
        <v>23108</v>
      </c>
      <c r="D2099" t="str">
        <f>VLOOKUP(deactivate_assem[[#This Row],[Full Name]],assembly_staff_import[],1,0)</f>
        <v>Aaron N Baker</v>
      </c>
      <c r="L2099" t="s">
        <v>16388</v>
      </c>
      <c r="M2099" t="s">
        <v>16389</v>
      </c>
      <c r="N2099" t="s">
        <v>63</v>
      </c>
      <c r="T2099" t="s">
        <v>23109</v>
      </c>
      <c r="V2099" t="s">
        <v>16391</v>
      </c>
      <c r="AH2099" t="s">
        <v>65</v>
      </c>
      <c r="AI2099" t="s">
        <v>10913</v>
      </c>
      <c r="AL2099" t="s">
        <v>67</v>
      </c>
      <c r="AM2099" t="s">
        <v>68</v>
      </c>
      <c r="AY2099" t="s">
        <v>23110</v>
      </c>
      <c r="AZ2099" t="s">
        <v>18851</v>
      </c>
      <c r="BA2099" t="s">
        <v>23111</v>
      </c>
      <c r="BB2099" t="s">
        <v>236</v>
      </c>
      <c r="BD2099" t="s">
        <v>72</v>
      </c>
      <c r="BG2099" t="s">
        <v>23112</v>
      </c>
    </row>
    <row r="2100" spans="1:59" x14ac:dyDescent="0.2">
      <c r="A2100" s="1">
        <v>42618.939120370371</v>
      </c>
      <c r="B2100" t="s">
        <v>1862</v>
      </c>
      <c r="C2100" t="s">
        <v>23113</v>
      </c>
      <c r="D2100" t="str">
        <f>VLOOKUP(deactivate_assem[[#This Row],[Full Name]],assembly_staff_import[],1,0)</f>
        <v>Mary C D'Allaird</v>
      </c>
      <c r="M2100" t="s">
        <v>11236</v>
      </c>
      <c r="T2100" t="s">
        <v>23114</v>
      </c>
      <c r="V2100" t="s">
        <v>15282</v>
      </c>
      <c r="AH2100" t="s">
        <v>65</v>
      </c>
      <c r="AI2100" t="s">
        <v>10913</v>
      </c>
      <c r="AL2100" t="s">
        <v>1237</v>
      </c>
      <c r="AY2100" t="s">
        <v>23115</v>
      </c>
      <c r="AZ2100" t="s">
        <v>7414</v>
      </c>
      <c r="BA2100" t="s">
        <v>23116</v>
      </c>
      <c r="BB2100" t="s">
        <v>11482</v>
      </c>
      <c r="BD2100" t="s">
        <v>72</v>
      </c>
      <c r="BG2100" t="s">
        <v>23117</v>
      </c>
    </row>
    <row r="2101" spans="1:59" x14ac:dyDescent="0.2">
      <c r="A2101" s="1">
        <v>42618.939108796287</v>
      </c>
      <c r="B2101" t="s">
        <v>1862</v>
      </c>
      <c r="C2101" t="s">
        <v>23118</v>
      </c>
      <c r="D2101" t="str">
        <f>VLOOKUP(deactivate_assem[[#This Row],[Full Name]],assembly_staff_import[],1,0)</f>
        <v>Erin E Cunningham</v>
      </c>
      <c r="M2101" t="s">
        <v>11236</v>
      </c>
      <c r="T2101" t="s">
        <v>23119</v>
      </c>
      <c r="V2101" t="s">
        <v>2444</v>
      </c>
      <c r="AH2101" t="s">
        <v>65</v>
      </c>
      <c r="AI2101" t="s">
        <v>10913</v>
      </c>
      <c r="AL2101" t="s">
        <v>1237</v>
      </c>
      <c r="AY2101" t="s">
        <v>23120</v>
      </c>
      <c r="AZ2101" t="s">
        <v>5421</v>
      </c>
      <c r="BA2101" t="s">
        <v>23121</v>
      </c>
      <c r="BB2101" t="s">
        <v>14821</v>
      </c>
      <c r="BD2101" t="s">
        <v>72</v>
      </c>
      <c r="BG2101" t="s">
        <v>23122</v>
      </c>
    </row>
    <row r="2102" spans="1:59" x14ac:dyDescent="0.2">
      <c r="A2102" s="1">
        <v>42618.939108796287</v>
      </c>
      <c r="B2102" t="s">
        <v>1862</v>
      </c>
      <c r="C2102" t="s">
        <v>23123</v>
      </c>
      <c r="D2102" t="e">
        <f>VLOOKUP(deactivate_assem[[#This Row],[Full Name]],assembly_staff_import[],1,0)</f>
        <v>#N/A</v>
      </c>
      <c r="M2102" t="s">
        <v>11236</v>
      </c>
      <c r="V2102" t="s">
        <v>14636</v>
      </c>
      <c r="AH2102" t="s">
        <v>65</v>
      </c>
      <c r="AI2102" t="s">
        <v>10913</v>
      </c>
      <c r="AL2102" t="s">
        <v>1237</v>
      </c>
      <c r="AY2102" t="s">
        <v>23124</v>
      </c>
      <c r="AZ2102" t="s">
        <v>23125</v>
      </c>
      <c r="BA2102" t="s">
        <v>20356</v>
      </c>
      <c r="BB2102" t="s">
        <v>1901</v>
      </c>
      <c r="BD2102" t="s">
        <v>72</v>
      </c>
      <c r="BG2102" t="s">
        <v>23126</v>
      </c>
    </row>
    <row r="2103" spans="1:59" x14ac:dyDescent="0.2">
      <c r="A2103" s="1">
        <v>42618.939108796287</v>
      </c>
      <c r="B2103" t="s">
        <v>1862</v>
      </c>
      <c r="C2103" t="s">
        <v>23127</v>
      </c>
      <c r="D2103" t="str">
        <f>VLOOKUP(deactivate_assem[[#This Row],[Full Name]],assembly_staff_import[],1,0)</f>
        <v>Sarah K Conklin</v>
      </c>
      <c r="M2103" t="s">
        <v>11236</v>
      </c>
      <c r="T2103" t="s">
        <v>23128</v>
      </c>
      <c r="V2103" t="s">
        <v>14654</v>
      </c>
      <c r="AH2103" t="s">
        <v>65</v>
      </c>
      <c r="AI2103" t="s">
        <v>10913</v>
      </c>
      <c r="AL2103" t="s">
        <v>1237</v>
      </c>
      <c r="AY2103" t="s">
        <v>23129</v>
      </c>
      <c r="AZ2103" t="s">
        <v>23130</v>
      </c>
      <c r="BA2103" t="s">
        <v>23131</v>
      </c>
      <c r="BB2103" t="s">
        <v>13483</v>
      </c>
      <c r="BD2103" t="s">
        <v>72</v>
      </c>
      <c r="BG2103" t="s">
        <v>23132</v>
      </c>
    </row>
    <row r="2104" spans="1:59" x14ac:dyDescent="0.2">
      <c r="A2104" s="1">
        <v>42618.939097222217</v>
      </c>
      <c r="B2104" t="s">
        <v>1862</v>
      </c>
      <c r="C2104" t="s">
        <v>23133</v>
      </c>
      <c r="D2104" t="str">
        <f>VLOOKUP(deactivate_assem[[#This Row],[Full Name]],assembly_staff_import[],1,0)</f>
        <v>Lou Ann Ciccone</v>
      </c>
      <c r="M2104" t="s">
        <v>11236</v>
      </c>
      <c r="T2104" t="s">
        <v>23134</v>
      </c>
      <c r="V2104" t="s">
        <v>15061</v>
      </c>
      <c r="AH2104" t="s">
        <v>65</v>
      </c>
      <c r="AI2104" t="s">
        <v>10913</v>
      </c>
      <c r="AL2104" t="s">
        <v>1237</v>
      </c>
      <c r="AY2104" t="s">
        <v>23135</v>
      </c>
      <c r="AZ2104" t="s">
        <v>23136</v>
      </c>
      <c r="BA2104" t="s">
        <v>23137</v>
      </c>
      <c r="BB2104" t="s">
        <v>23138</v>
      </c>
      <c r="BD2104" t="s">
        <v>72</v>
      </c>
      <c r="BG2104" t="s">
        <v>23139</v>
      </c>
    </row>
    <row r="2105" spans="1:59" x14ac:dyDescent="0.2">
      <c r="A2105" s="1">
        <v>42618.938981481479</v>
      </c>
      <c r="B2105" t="s">
        <v>1862</v>
      </c>
      <c r="C2105" t="s">
        <v>23140</v>
      </c>
      <c r="D2105" t="str">
        <f>VLOOKUP(deactivate_assem[[#This Row],[Full Name]],assembly_staff_import[],1,0)</f>
        <v>Anthony Prudenti</v>
      </c>
      <c r="L2105" t="s">
        <v>11175</v>
      </c>
      <c r="M2105" t="s">
        <v>11176</v>
      </c>
      <c r="N2105" t="s">
        <v>63</v>
      </c>
      <c r="T2105" t="s">
        <v>23141</v>
      </c>
      <c r="V2105" t="s">
        <v>16458</v>
      </c>
      <c r="AH2105" t="s">
        <v>65</v>
      </c>
      <c r="AI2105" t="s">
        <v>10913</v>
      </c>
      <c r="AL2105" t="s">
        <v>67</v>
      </c>
      <c r="AM2105" t="s">
        <v>68</v>
      </c>
      <c r="AY2105" t="s">
        <v>23142</v>
      </c>
      <c r="AZ2105" t="s">
        <v>17092</v>
      </c>
      <c r="BA2105" t="s">
        <v>23143</v>
      </c>
      <c r="BB2105" t="s">
        <v>236</v>
      </c>
      <c r="BD2105" t="s">
        <v>72</v>
      </c>
      <c r="BG2105" t="s">
        <v>23144</v>
      </c>
    </row>
    <row r="2106" spans="1:59" x14ac:dyDescent="0.2">
      <c r="A2106" s="1">
        <v>42618.938981481479</v>
      </c>
      <c r="B2106" t="s">
        <v>1862</v>
      </c>
      <c r="C2106" t="s">
        <v>23145</v>
      </c>
      <c r="D2106" t="e">
        <f>VLOOKUP(deactivate_assem[[#This Row],[Full Name]],assembly_staff_import[],1,0)</f>
        <v>#N/A</v>
      </c>
      <c r="L2106" t="s">
        <v>11175</v>
      </c>
      <c r="M2106" t="s">
        <v>11176</v>
      </c>
      <c r="N2106" t="s">
        <v>63</v>
      </c>
      <c r="V2106" t="s">
        <v>23146</v>
      </c>
      <c r="AH2106" t="s">
        <v>65</v>
      </c>
      <c r="AI2106" t="s">
        <v>10913</v>
      </c>
      <c r="AL2106" t="s">
        <v>67</v>
      </c>
      <c r="AY2106" t="s">
        <v>23147</v>
      </c>
      <c r="AZ2106" t="s">
        <v>20734</v>
      </c>
      <c r="BA2106" t="s">
        <v>23148</v>
      </c>
      <c r="BB2106" t="s">
        <v>11033</v>
      </c>
      <c r="BD2106" t="s">
        <v>72</v>
      </c>
      <c r="BG2106" t="s">
        <v>23149</v>
      </c>
    </row>
    <row r="2107" spans="1:59" x14ac:dyDescent="0.2">
      <c r="A2107" s="1">
        <v>42618.938958333332</v>
      </c>
      <c r="B2107" t="s">
        <v>1862</v>
      </c>
      <c r="C2107" t="s">
        <v>23150</v>
      </c>
      <c r="D2107" t="str">
        <f>VLOOKUP(deactivate_assem[[#This Row],[Full Name]],assembly_staff_import[],1,0)</f>
        <v>Sara A Holly</v>
      </c>
      <c r="L2107" t="s">
        <v>15125</v>
      </c>
      <c r="M2107" t="s">
        <v>15126</v>
      </c>
      <c r="N2107" t="s">
        <v>63</v>
      </c>
      <c r="T2107" t="s">
        <v>23151</v>
      </c>
      <c r="AH2107" t="s">
        <v>65</v>
      </c>
      <c r="AI2107" t="s">
        <v>10913</v>
      </c>
      <c r="AL2107" t="s">
        <v>67</v>
      </c>
      <c r="AY2107" t="s">
        <v>23152</v>
      </c>
      <c r="AZ2107" t="s">
        <v>23153</v>
      </c>
      <c r="BA2107" t="s">
        <v>23154</v>
      </c>
      <c r="BB2107" t="s">
        <v>10955</v>
      </c>
      <c r="BD2107" t="s">
        <v>72</v>
      </c>
      <c r="BG2107" t="s">
        <v>23155</v>
      </c>
    </row>
    <row r="2108" spans="1:59" x14ac:dyDescent="0.2">
      <c r="A2108" s="1">
        <v>42618.938946759263</v>
      </c>
      <c r="B2108" t="s">
        <v>1862</v>
      </c>
      <c r="C2108" t="s">
        <v>23156</v>
      </c>
      <c r="D2108" t="str">
        <f>VLOOKUP(deactivate_assem[[#This Row],[Full Name]],assembly_staff_import[],1,0)</f>
        <v>Lainie A Altman</v>
      </c>
      <c r="L2108" t="s">
        <v>12305</v>
      </c>
      <c r="M2108" t="s">
        <v>12306</v>
      </c>
      <c r="N2108" t="s">
        <v>63</v>
      </c>
      <c r="T2108" t="s">
        <v>23157</v>
      </c>
      <c r="AH2108" t="s">
        <v>65</v>
      </c>
      <c r="AI2108" t="s">
        <v>10913</v>
      </c>
      <c r="AL2108" t="s">
        <v>67</v>
      </c>
      <c r="AY2108" t="s">
        <v>23158</v>
      </c>
      <c r="AZ2108" t="s">
        <v>23159</v>
      </c>
      <c r="BA2108" t="s">
        <v>23160</v>
      </c>
      <c r="BB2108" t="s">
        <v>11316</v>
      </c>
      <c r="BD2108" t="s">
        <v>72</v>
      </c>
      <c r="BG2108" t="s">
        <v>23161</v>
      </c>
    </row>
    <row r="2109" spans="1:59" x14ac:dyDescent="0.2">
      <c r="A2109" s="1">
        <v>42618.938923611109</v>
      </c>
      <c r="B2109" t="s">
        <v>1862</v>
      </c>
      <c r="C2109" t="s">
        <v>23162</v>
      </c>
      <c r="D2109" t="e">
        <f>VLOOKUP(deactivate_assem[[#This Row],[Full Name]],assembly_staff_import[],1,0)</f>
        <v>#N/A</v>
      </c>
      <c r="M2109" t="s">
        <v>11236</v>
      </c>
      <c r="V2109" t="s">
        <v>2444</v>
      </c>
      <c r="AH2109" t="s">
        <v>65</v>
      </c>
      <c r="AI2109" t="s">
        <v>10913</v>
      </c>
      <c r="AL2109" t="s">
        <v>1237</v>
      </c>
      <c r="AY2109" t="s">
        <v>23163</v>
      </c>
      <c r="AZ2109" t="s">
        <v>15843</v>
      </c>
      <c r="BA2109" t="s">
        <v>23164</v>
      </c>
      <c r="BB2109" t="s">
        <v>11482</v>
      </c>
      <c r="BD2109" t="s">
        <v>72</v>
      </c>
      <c r="BG2109" t="s">
        <v>23165</v>
      </c>
    </row>
    <row r="2110" spans="1:59" x14ac:dyDescent="0.2">
      <c r="A2110" s="1">
        <v>42618.938923611109</v>
      </c>
      <c r="B2110" t="s">
        <v>1862</v>
      </c>
      <c r="C2110" t="s">
        <v>23166</v>
      </c>
      <c r="D2110" t="str">
        <f>VLOOKUP(deactivate_assem[[#This Row],[Full Name]],assembly_staff_import[],1,0)</f>
        <v>Cynthia L Ceniviva</v>
      </c>
      <c r="M2110" t="s">
        <v>11236</v>
      </c>
      <c r="T2110" t="s">
        <v>23167</v>
      </c>
      <c r="V2110" t="s">
        <v>2444</v>
      </c>
      <c r="AH2110" t="s">
        <v>65</v>
      </c>
      <c r="AI2110" t="s">
        <v>10913</v>
      </c>
      <c r="AL2110" t="s">
        <v>1237</v>
      </c>
      <c r="AY2110" t="s">
        <v>23168</v>
      </c>
      <c r="AZ2110" t="s">
        <v>23169</v>
      </c>
      <c r="BA2110" t="s">
        <v>23170</v>
      </c>
      <c r="BB2110" t="s">
        <v>13483</v>
      </c>
      <c r="BD2110" t="s">
        <v>72</v>
      </c>
      <c r="BG2110" t="s">
        <v>23171</v>
      </c>
    </row>
    <row r="2111" spans="1:59" x14ac:dyDescent="0.2">
      <c r="A2111" s="1">
        <v>42618.93891203704</v>
      </c>
      <c r="B2111" t="s">
        <v>1862</v>
      </c>
      <c r="C2111" t="s">
        <v>23172</v>
      </c>
      <c r="D2111" t="str">
        <f>VLOOKUP(deactivate_assem[[#This Row],[Full Name]],assembly_staff_import[],1,0)</f>
        <v>Joann D Butler</v>
      </c>
      <c r="M2111" t="s">
        <v>11236</v>
      </c>
      <c r="T2111" t="s">
        <v>12984</v>
      </c>
      <c r="V2111" t="s">
        <v>15282</v>
      </c>
      <c r="AH2111" t="s">
        <v>65</v>
      </c>
      <c r="AI2111" t="s">
        <v>10913</v>
      </c>
      <c r="AL2111" t="s">
        <v>1237</v>
      </c>
      <c r="AY2111" t="s">
        <v>23173</v>
      </c>
      <c r="AZ2111" t="s">
        <v>23174</v>
      </c>
      <c r="BA2111" t="s">
        <v>2311</v>
      </c>
      <c r="BB2111" t="s">
        <v>13483</v>
      </c>
      <c r="BD2111" t="s">
        <v>72</v>
      </c>
      <c r="BG2111" t="s">
        <v>23175</v>
      </c>
    </row>
    <row r="2112" spans="1:59" x14ac:dyDescent="0.2">
      <c r="A2112" s="1">
        <v>42618.93891203704</v>
      </c>
      <c r="B2112" t="s">
        <v>1862</v>
      </c>
      <c r="C2112" t="s">
        <v>23176</v>
      </c>
      <c r="D2112" t="e">
        <f>VLOOKUP(deactivate_assem[[#This Row],[Full Name]],assembly_staff_import[],1,0)</f>
        <v>#N/A</v>
      </c>
      <c r="M2112" t="s">
        <v>11236</v>
      </c>
      <c r="V2112" t="s">
        <v>15010</v>
      </c>
      <c r="AH2112" t="s">
        <v>65</v>
      </c>
      <c r="AI2112" t="s">
        <v>10913</v>
      </c>
      <c r="AL2112" t="s">
        <v>1237</v>
      </c>
      <c r="AY2112" t="s">
        <v>23177</v>
      </c>
      <c r="AZ2112" t="s">
        <v>23178</v>
      </c>
      <c r="BA2112" t="s">
        <v>5504</v>
      </c>
      <c r="BB2112" t="s">
        <v>11482</v>
      </c>
      <c r="BD2112" t="s">
        <v>72</v>
      </c>
      <c r="BG2112" t="s">
        <v>23179</v>
      </c>
    </row>
    <row r="2113" spans="1:59" x14ac:dyDescent="0.2">
      <c r="A2113" s="1">
        <v>42618.93891203704</v>
      </c>
      <c r="B2113" t="s">
        <v>1862</v>
      </c>
      <c r="C2113" t="s">
        <v>23180</v>
      </c>
      <c r="D2113" t="e">
        <f>VLOOKUP(deactivate_assem[[#This Row],[Full Name]],assembly_staff_import[],1,0)</f>
        <v>#N/A</v>
      </c>
      <c r="M2113" t="s">
        <v>11236</v>
      </c>
      <c r="V2113" t="s">
        <v>14654</v>
      </c>
      <c r="AH2113" t="s">
        <v>65</v>
      </c>
      <c r="AI2113" t="s">
        <v>10913</v>
      </c>
      <c r="AL2113" t="s">
        <v>1237</v>
      </c>
      <c r="AY2113" t="s">
        <v>23181</v>
      </c>
      <c r="AZ2113" t="s">
        <v>23182</v>
      </c>
      <c r="BA2113" t="s">
        <v>23183</v>
      </c>
      <c r="BB2113" t="s">
        <v>1901</v>
      </c>
      <c r="BD2113" t="s">
        <v>72</v>
      </c>
      <c r="BG2113" t="s">
        <v>23184</v>
      </c>
    </row>
    <row r="2114" spans="1:59" x14ac:dyDescent="0.2">
      <c r="A2114" s="1">
        <v>42618.938900462963</v>
      </c>
      <c r="B2114" t="s">
        <v>1862</v>
      </c>
      <c r="C2114" t="s">
        <v>23185</v>
      </c>
      <c r="D2114" t="e">
        <f>VLOOKUP(deactivate_assem[[#This Row],[Full Name]],assembly_staff_import[],1,0)</f>
        <v>#N/A</v>
      </c>
      <c r="M2114" t="s">
        <v>11236</v>
      </c>
      <c r="V2114" t="s">
        <v>14654</v>
      </c>
      <c r="AH2114" t="s">
        <v>65</v>
      </c>
      <c r="AI2114" t="s">
        <v>10913</v>
      </c>
      <c r="AL2114" t="s">
        <v>1237</v>
      </c>
      <c r="AY2114" t="s">
        <v>23186</v>
      </c>
      <c r="AZ2114" t="s">
        <v>23187</v>
      </c>
      <c r="BA2114" t="s">
        <v>23188</v>
      </c>
      <c r="BB2114" t="s">
        <v>11482</v>
      </c>
      <c r="BD2114" t="s">
        <v>72</v>
      </c>
      <c r="BG2114" t="s">
        <v>23189</v>
      </c>
    </row>
    <row r="2115" spans="1:59" x14ac:dyDescent="0.2">
      <c r="A2115" s="1">
        <v>42618.938854166663</v>
      </c>
      <c r="B2115" t="s">
        <v>1862</v>
      </c>
      <c r="C2115" t="s">
        <v>23190</v>
      </c>
      <c r="D2115" t="str">
        <f>VLOOKUP(deactivate_assem[[#This Row],[Full Name]],assembly_staff_import[],1,0)</f>
        <v>Deborah A Capezzuti</v>
      </c>
      <c r="L2115" t="s">
        <v>16491</v>
      </c>
      <c r="M2115" t="s">
        <v>16492</v>
      </c>
      <c r="N2115" t="s">
        <v>63</v>
      </c>
      <c r="T2115" t="s">
        <v>23191</v>
      </c>
      <c r="V2115" t="s">
        <v>16494</v>
      </c>
      <c r="AH2115" t="s">
        <v>65</v>
      </c>
      <c r="AI2115" t="s">
        <v>10913</v>
      </c>
      <c r="AL2115" t="s">
        <v>67</v>
      </c>
      <c r="AM2115" t="s">
        <v>68</v>
      </c>
      <c r="AY2115" t="s">
        <v>23192</v>
      </c>
      <c r="AZ2115" t="s">
        <v>736</v>
      </c>
      <c r="BA2115" t="s">
        <v>23193</v>
      </c>
      <c r="BB2115" t="s">
        <v>236</v>
      </c>
      <c r="BD2115" t="s">
        <v>72</v>
      </c>
      <c r="BG2115" t="s">
        <v>23194</v>
      </c>
    </row>
    <row r="2116" spans="1:59" x14ac:dyDescent="0.2">
      <c r="A2116" s="1">
        <v>42618.938854166663</v>
      </c>
      <c r="B2116" t="s">
        <v>1862</v>
      </c>
      <c r="C2116" t="s">
        <v>23195</v>
      </c>
      <c r="D2116" t="str">
        <f>VLOOKUP(deactivate_assem[[#This Row],[Full Name]],assembly_staff_import[],1,0)</f>
        <v>Susan J Englert</v>
      </c>
      <c r="L2116" t="s">
        <v>16673</v>
      </c>
      <c r="M2116" t="s">
        <v>11188</v>
      </c>
      <c r="N2116" t="s">
        <v>63</v>
      </c>
      <c r="T2116" t="s">
        <v>23196</v>
      </c>
      <c r="V2116" t="s">
        <v>16675</v>
      </c>
      <c r="AH2116" t="s">
        <v>65</v>
      </c>
      <c r="AI2116" t="s">
        <v>10913</v>
      </c>
      <c r="AL2116" t="s">
        <v>1237</v>
      </c>
      <c r="AY2116" t="s">
        <v>23197</v>
      </c>
      <c r="AZ2116" t="s">
        <v>198</v>
      </c>
      <c r="BA2116" t="s">
        <v>23198</v>
      </c>
      <c r="BB2116" t="s">
        <v>11249</v>
      </c>
      <c r="BD2116" t="s">
        <v>72</v>
      </c>
      <c r="BG2116" t="s">
        <v>23199</v>
      </c>
    </row>
    <row r="2117" spans="1:59" x14ac:dyDescent="0.2">
      <c r="A2117" s="1">
        <v>42618.938854166663</v>
      </c>
      <c r="B2117" t="s">
        <v>1862</v>
      </c>
      <c r="C2117" t="s">
        <v>23200</v>
      </c>
      <c r="D2117" t="str">
        <f>VLOOKUP(deactivate_assem[[#This Row],[Full Name]],assembly_staff_import[],1,0)</f>
        <v>Sheila M Sullivan</v>
      </c>
      <c r="L2117" t="s">
        <v>12424</v>
      </c>
      <c r="M2117" t="s">
        <v>12425</v>
      </c>
      <c r="N2117" t="s">
        <v>63</v>
      </c>
      <c r="T2117" t="s">
        <v>23201</v>
      </c>
      <c r="V2117" t="s">
        <v>16704</v>
      </c>
      <c r="AH2117" t="s">
        <v>65</v>
      </c>
      <c r="AI2117" t="s">
        <v>10913</v>
      </c>
      <c r="AL2117" t="s">
        <v>67</v>
      </c>
      <c r="AY2117" t="s">
        <v>23202</v>
      </c>
      <c r="AZ2117" t="s">
        <v>23203</v>
      </c>
      <c r="BA2117" t="s">
        <v>2285</v>
      </c>
      <c r="BB2117" t="s">
        <v>11192</v>
      </c>
      <c r="BD2117" t="s">
        <v>72</v>
      </c>
      <c r="BG2117" t="s">
        <v>23204</v>
      </c>
    </row>
    <row r="2118" spans="1:59" x14ac:dyDescent="0.2">
      <c r="A2118" s="1">
        <v>42618.938842592594</v>
      </c>
      <c r="B2118" t="s">
        <v>1862</v>
      </c>
      <c r="C2118" t="s">
        <v>23205</v>
      </c>
      <c r="D2118" t="str">
        <f>VLOOKUP(deactivate_assem[[#This Row],[Full Name]],assembly_staff_import[],1,0)</f>
        <v>Yolanda J Bostic Williams</v>
      </c>
      <c r="M2118" t="s">
        <v>11236</v>
      </c>
      <c r="T2118" t="s">
        <v>23206</v>
      </c>
      <c r="V2118" t="s">
        <v>15010</v>
      </c>
      <c r="AH2118" t="s">
        <v>65</v>
      </c>
      <c r="AI2118" t="s">
        <v>10913</v>
      </c>
      <c r="AL2118" t="s">
        <v>1237</v>
      </c>
      <c r="AY2118" t="s">
        <v>23207</v>
      </c>
      <c r="AZ2118" t="s">
        <v>23208</v>
      </c>
      <c r="BA2118" t="s">
        <v>23209</v>
      </c>
      <c r="BB2118" t="s">
        <v>15052</v>
      </c>
      <c r="BD2118" t="s">
        <v>72</v>
      </c>
      <c r="BG2118" t="s">
        <v>23210</v>
      </c>
    </row>
    <row r="2119" spans="1:59" x14ac:dyDescent="0.2">
      <c r="A2119" s="1">
        <v>42618.938842592594</v>
      </c>
      <c r="B2119" t="s">
        <v>1862</v>
      </c>
      <c r="C2119" t="s">
        <v>23211</v>
      </c>
      <c r="D2119" t="e">
        <f>VLOOKUP(deactivate_assem[[#This Row],[Full Name]],assembly_staff_import[],1,0)</f>
        <v>#N/A</v>
      </c>
      <c r="M2119" t="s">
        <v>11236</v>
      </c>
      <c r="V2119" t="s">
        <v>14654</v>
      </c>
      <c r="AH2119" t="s">
        <v>65</v>
      </c>
      <c r="AI2119" t="s">
        <v>10913</v>
      </c>
      <c r="AL2119" t="s">
        <v>1237</v>
      </c>
      <c r="AY2119" t="s">
        <v>23212</v>
      </c>
      <c r="AZ2119" t="s">
        <v>2409</v>
      </c>
      <c r="BA2119" t="s">
        <v>23213</v>
      </c>
      <c r="BB2119" t="s">
        <v>1901</v>
      </c>
      <c r="BD2119" t="s">
        <v>72</v>
      </c>
      <c r="BG2119" t="s">
        <v>23214</v>
      </c>
    </row>
    <row r="2120" spans="1:59" x14ac:dyDescent="0.2">
      <c r="A2120" s="1">
        <v>42618.938842592594</v>
      </c>
      <c r="B2120" t="s">
        <v>1862</v>
      </c>
      <c r="C2120" t="s">
        <v>23215</v>
      </c>
      <c r="D2120" t="e">
        <f>VLOOKUP(deactivate_assem[[#This Row],[Full Name]],assembly_staff_import[],1,0)</f>
        <v>#N/A</v>
      </c>
      <c r="M2120" t="s">
        <v>11236</v>
      </c>
      <c r="V2120" t="s">
        <v>7174</v>
      </c>
      <c r="AH2120" t="s">
        <v>65</v>
      </c>
      <c r="AI2120" t="s">
        <v>10913</v>
      </c>
      <c r="AL2120" t="s">
        <v>1237</v>
      </c>
      <c r="AY2120" t="s">
        <v>23216</v>
      </c>
      <c r="AZ2120" t="s">
        <v>886</v>
      </c>
      <c r="BA2120" t="s">
        <v>23217</v>
      </c>
      <c r="BB2120" t="s">
        <v>11240</v>
      </c>
      <c r="BD2120" t="s">
        <v>72</v>
      </c>
      <c r="BG2120" t="s">
        <v>23218</v>
      </c>
    </row>
    <row r="2121" spans="1:59" x14ac:dyDescent="0.2">
      <c r="A2121" s="1">
        <v>42618.938842592594</v>
      </c>
      <c r="B2121" t="s">
        <v>1862</v>
      </c>
      <c r="C2121" t="s">
        <v>23219</v>
      </c>
      <c r="D2121" t="str">
        <f>VLOOKUP(deactivate_assem[[#This Row],[Full Name]],assembly_staff_import[],1,0)</f>
        <v>Jennifer L Best</v>
      </c>
      <c r="M2121" t="s">
        <v>11236</v>
      </c>
      <c r="T2121" t="s">
        <v>23220</v>
      </c>
      <c r="V2121" t="s">
        <v>14654</v>
      </c>
      <c r="AH2121" t="s">
        <v>65</v>
      </c>
      <c r="AI2121" t="s">
        <v>10913</v>
      </c>
      <c r="AL2121" t="s">
        <v>1237</v>
      </c>
      <c r="AY2121" t="s">
        <v>23221</v>
      </c>
      <c r="AZ2121" t="s">
        <v>1098</v>
      </c>
      <c r="BA2121" t="s">
        <v>20956</v>
      </c>
      <c r="BB2121" t="s">
        <v>14895</v>
      </c>
      <c r="BD2121" t="s">
        <v>72</v>
      </c>
      <c r="BG2121" t="s">
        <v>23222</v>
      </c>
    </row>
    <row r="2122" spans="1:59" x14ac:dyDescent="0.2">
      <c r="A2122" s="1">
        <v>42618.938842592594</v>
      </c>
      <c r="B2122" t="s">
        <v>1862</v>
      </c>
      <c r="C2122" t="s">
        <v>23223</v>
      </c>
      <c r="D2122" t="e">
        <f>VLOOKUP(deactivate_assem[[#This Row],[Full Name]],assembly_staff_import[],1,0)</f>
        <v>#N/A</v>
      </c>
      <c r="M2122" t="s">
        <v>11236</v>
      </c>
      <c r="AH2122" t="s">
        <v>65</v>
      </c>
      <c r="AI2122" t="s">
        <v>10913</v>
      </c>
      <c r="AL2122" t="s">
        <v>1237</v>
      </c>
      <c r="AY2122" t="s">
        <v>23224</v>
      </c>
      <c r="AZ2122" t="s">
        <v>13153</v>
      </c>
      <c r="BA2122" t="s">
        <v>23225</v>
      </c>
      <c r="BB2122" t="s">
        <v>11482</v>
      </c>
      <c r="BD2122" t="s">
        <v>72</v>
      </c>
      <c r="BG2122" t="s">
        <v>23226</v>
      </c>
    </row>
    <row r="2123" spans="1:59" x14ac:dyDescent="0.2">
      <c r="A2123" s="1">
        <v>42618.938842592594</v>
      </c>
      <c r="B2123" t="s">
        <v>1862</v>
      </c>
      <c r="C2123" t="s">
        <v>23227</v>
      </c>
      <c r="D2123" t="str">
        <f>VLOOKUP(deactivate_assem[[#This Row],[Full Name]],assembly_staff_import[],1,0)</f>
        <v>Alice M Baumgartner</v>
      </c>
      <c r="M2123" t="s">
        <v>11236</v>
      </c>
      <c r="T2123" t="s">
        <v>23228</v>
      </c>
      <c r="V2123" t="s">
        <v>14819</v>
      </c>
      <c r="AH2123" t="s">
        <v>65</v>
      </c>
      <c r="AI2123" t="s">
        <v>10913</v>
      </c>
      <c r="AL2123" t="s">
        <v>1237</v>
      </c>
      <c r="AY2123" t="s">
        <v>23229</v>
      </c>
      <c r="AZ2123" t="s">
        <v>23230</v>
      </c>
      <c r="BA2123" t="s">
        <v>23231</v>
      </c>
      <c r="BB2123" t="s">
        <v>15052</v>
      </c>
      <c r="BD2123" t="s">
        <v>72</v>
      </c>
      <c r="BG2123" t="s">
        <v>23232</v>
      </c>
    </row>
    <row r="2124" spans="1:59" x14ac:dyDescent="0.2">
      <c r="A2124" s="1">
        <v>42618.938819444447</v>
      </c>
      <c r="B2124" t="s">
        <v>1862</v>
      </c>
      <c r="C2124" t="s">
        <v>23233</v>
      </c>
      <c r="D2124" t="e">
        <f>VLOOKUP(deactivate_assem[[#This Row],[Full Name]],assembly_staff_import[],1,0)</f>
        <v>#N/A</v>
      </c>
      <c r="L2124" t="s">
        <v>12424</v>
      </c>
      <c r="M2124" t="s">
        <v>16703</v>
      </c>
      <c r="N2124" t="s">
        <v>63</v>
      </c>
      <c r="V2124" t="s">
        <v>16704</v>
      </c>
      <c r="AH2124" t="s">
        <v>65</v>
      </c>
      <c r="AI2124" t="s">
        <v>10913</v>
      </c>
      <c r="AL2124" t="s">
        <v>67</v>
      </c>
      <c r="AY2124" t="s">
        <v>23234</v>
      </c>
      <c r="AZ2124" t="s">
        <v>23235</v>
      </c>
      <c r="BA2124" t="s">
        <v>23236</v>
      </c>
      <c r="BB2124" t="s">
        <v>11033</v>
      </c>
      <c r="BD2124" t="s">
        <v>72</v>
      </c>
      <c r="BG2124" t="s">
        <v>23237</v>
      </c>
    </row>
    <row r="2125" spans="1:59" x14ac:dyDescent="0.2">
      <c r="A2125" s="1">
        <v>42618.938819444447</v>
      </c>
      <c r="B2125" t="s">
        <v>1862</v>
      </c>
      <c r="C2125" t="s">
        <v>23238</v>
      </c>
      <c r="D2125" t="str">
        <f>VLOOKUP(deactivate_assem[[#This Row],[Full Name]],assembly_staff_import[],1,0)</f>
        <v>Christopher G Covucci</v>
      </c>
      <c r="L2125" t="s">
        <v>12507</v>
      </c>
      <c r="M2125" t="s">
        <v>12508</v>
      </c>
      <c r="N2125" t="s">
        <v>63</v>
      </c>
      <c r="T2125" t="s">
        <v>23239</v>
      </c>
      <c r="V2125" t="s">
        <v>16752</v>
      </c>
      <c r="AH2125" t="s">
        <v>65</v>
      </c>
      <c r="AI2125" t="s">
        <v>10913</v>
      </c>
      <c r="AL2125" t="s">
        <v>67</v>
      </c>
      <c r="AM2125" t="s">
        <v>68</v>
      </c>
      <c r="AY2125" t="s">
        <v>23240</v>
      </c>
      <c r="AZ2125" t="s">
        <v>4284</v>
      </c>
      <c r="BA2125" t="s">
        <v>16754</v>
      </c>
      <c r="BB2125" t="s">
        <v>236</v>
      </c>
      <c r="BD2125" t="s">
        <v>72</v>
      </c>
      <c r="BG2125" t="s">
        <v>23241</v>
      </c>
    </row>
    <row r="2126" spans="1:59" x14ac:dyDescent="0.2">
      <c r="A2126" s="1">
        <v>42618.938819444447</v>
      </c>
      <c r="B2126" t="s">
        <v>1862</v>
      </c>
      <c r="C2126" t="s">
        <v>23242</v>
      </c>
      <c r="D2126" t="str">
        <f>VLOOKUP(deactivate_assem[[#This Row],[Full Name]],assembly_staff_import[],1,0)</f>
        <v>Margaret D Bauer</v>
      </c>
      <c r="M2126" t="s">
        <v>11236</v>
      </c>
      <c r="T2126" t="s">
        <v>23243</v>
      </c>
      <c r="V2126" t="s">
        <v>15061</v>
      </c>
      <c r="AH2126" t="s">
        <v>65</v>
      </c>
      <c r="AI2126" t="s">
        <v>10913</v>
      </c>
      <c r="AL2126" t="s">
        <v>1237</v>
      </c>
      <c r="AY2126" t="s">
        <v>23244</v>
      </c>
      <c r="AZ2126" t="s">
        <v>23245</v>
      </c>
      <c r="BA2126" t="s">
        <v>15656</v>
      </c>
      <c r="BB2126" t="s">
        <v>11400</v>
      </c>
      <c r="BD2126" t="s">
        <v>72</v>
      </c>
      <c r="BG2126" t="s">
        <v>23246</v>
      </c>
    </row>
    <row r="2127" spans="1:59" x14ac:dyDescent="0.2">
      <c r="A2127" s="1">
        <v>42618.938819444447</v>
      </c>
      <c r="B2127" t="s">
        <v>1862</v>
      </c>
      <c r="C2127" t="s">
        <v>23247</v>
      </c>
      <c r="D2127" t="str">
        <f>VLOOKUP(deactivate_assem[[#This Row],[Full Name]],assembly_staff_import[],1,0)</f>
        <v>Julie A Barney</v>
      </c>
      <c r="M2127" t="s">
        <v>11236</v>
      </c>
      <c r="T2127" t="s">
        <v>23248</v>
      </c>
      <c r="V2127" t="s">
        <v>7174</v>
      </c>
      <c r="AH2127" t="s">
        <v>65</v>
      </c>
      <c r="AI2127" t="s">
        <v>10913</v>
      </c>
      <c r="AL2127" t="s">
        <v>1237</v>
      </c>
      <c r="AY2127" t="s">
        <v>23249</v>
      </c>
      <c r="AZ2127" t="s">
        <v>2566</v>
      </c>
      <c r="BA2127" t="s">
        <v>23250</v>
      </c>
      <c r="BB2127" t="s">
        <v>15052</v>
      </c>
      <c r="BD2127" t="s">
        <v>72</v>
      </c>
      <c r="BG2127" t="s">
        <v>23251</v>
      </c>
    </row>
    <row r="2128" spans="1:59" x14ac:dyDescent="0.2">
      <c r="A2128" s="1">
        <v>42618.938819444447</v>
      </c>
      <c r="B2128" t="s">
        <v>1862</v>
      </c>
      <c r="C2128" t="s">
        <v>23252</v>
      </c>
      <c r="D2128" t="str">
        <f>VLOOKUP(deactivate_assem[[#This Row],[Full Name]],assembly_staff_import[],1,0)</f>
        <v>Jeannine A Barcher</v>
      </c>
      <c r="M2128" t="s">
        <v>11236</v>
      </c>
      <c r="T2128" t="s">
        <v>23253</v>
      </c>
      <c r="V2128" t="s">
        <v>7174</v>
      </c>
      <c r="AH2128" t="s">
        <v>65</v>
      </c>
      <c r="AI2128" t="s">
        <v>10913</v>
      </c>
      <c r="AL2128" t="s">
        <v>1237</v>
      </c>
      <c r="AY2128" t="s">
        <v>23254</v>
      </c>
      <c r="AZ2128" t="s">
        <v>23255</v>
      </c>
      <c r="BA2128" t="s">
        <v>23256</v>
      </c>
      <c r="BB2128" t="s">
        <v>13483</v>
      </c>
      <c r="BD2128" t="s">
        <v>72</v>
      </c>
      <c r="BG2128" t="s">
        <v>23257</v>
      </c>
    </row>
    <row r="2129" spans="1:59" x14ac:dyDescent="0.2">
      <c r="A2129" s="1">
        <v>42618.938819444447</v>
      </c>
      <c r="B2129" t="s">
        <v>1862</v>
      </c>
      <c r="C2129" t="s">
        <v>23258</v>
      </c>
      <c r="D2129" t="str">
        <f>VLOOKUP(deactivate_assem[[#This Row],[Full Name]],assembly_staff_import[],1,0)</f>
        <v>Jonathan A Bailey</v>
      </c>
      <c r="M2129" t="s">
        <v>11236</v>
      </c>
      <c r="T2129" t="s">
        <v>23259</v>
      </c>
      <c r="V2129" t="s">
        <v>15282</v>
      </c>
      <c r="AH2129" t="s">
        <v>65</v>
      </c>
      <c r="AI2129" t="s">
        <v>10913</v>
      </c>
      <c r="AL2129" t="s">
        <v>1237</v>
      </c>
      <c r="AY2129" t="s">
        <v>23260</v>
      </c>
      <c r="AZ2129" t="s">
        <v>9647</v>
      </c>
      <c r="BA2129" t="s">
        <v>21812</v>
      </c>
      <c r="BB2129" t="s">
        <v>11482</v>
      </c>
      <c r="BD2129" t="s">
        <v>72</v>
      </c>
      <c r="BG2129" t="s">
        <v>23261</v>
      </c>
    </row>
    <row r="2130" spans="1:59" x14ac:dyDescent="0.2">
      <c r="A2130" s="1">
        <v>42618.938807870371</v>
      </c>
      <c r="B2130" t="s">
        <v>1862</v>
      </c>
      <c r="C2130" t="s">
        <v>23262</v>
      </c>
      <c r="D2130" t="str">
        <f>VLOOKUP(deactivate_assem[[#This Row],[Full Name]],assembly_staff_import[],1,0)</f>
        <v>Alice M Bagley</v>
      </c>
      <c r="M2130" t="s">
        <v>11236</v>
      </c>
      <c r="T2130" t="s">
        <v>23263</v>
      </c>
      <c r="V2130" t="s">
        <v>15061</v>
      </c>
      <c r="AH2130" t="s">
        <v>65</v>
      </c>
      <c r="AI2130" t="s">
        <v>10913</v>
      </c>
      <c r="AL2130" t="s">
        <v>1237</v>
      </c>
      <c r="AY2130" t="s">
        <v>23264</v>
      </c>
      <c r="AZ2130" t="s">
        <v>23230</v>
      </c>
      <c r="BA2130" t="s">
        <v>23265</v>
      </c>
      <c r="BB2130" t="s">
        <v>11249</v>
      </c>
      <c r="BD2130" t="s">
        <v>72</v>
      </c>
      <c r="BG2130" t="s">
        <v>23266</v>
      </c>
    </row>
    <row r="2131" spans="1:59" x14ac:dyDescent="0.2">
      <c r="A2131" s="1">
        <v>42618.938807870371</v>
      </c>
      <c r="B2131" t="s">
        <v>1862</v>
      </c>
      <c r="C2131" t="s">
        <v>23267</v>
      </c>
      <c r="D2131" t="str">
        <f>VLOOKUP(deactivate_assem[[#This Row],[Full Name]],assembly_staff_import[],1,0)</f>
        <v>Matthew R Aumand</v>
      </c>
      <c r="M2131" t="s">
        <v>11236</v>
      </c>
      <c r="T2131" t="s">
        <v>23268</v>
      </c>
      <c r="V2131" t="s">
        <v>15282</v>
      </c>
      <c r="AH2131" t="s">
        <v>65</v>
      </c>
      <c r="AI2131" t="s">
        <v>10913</v>
      </c>
      <c r="AL2131" t="s">
        <v>1237</v>
      </c>
      <c r="AY2131" t="s">
        <v>23269</v>
      </c>
      <c r="AZ2131" t="s">
        <v>162</v>
      </c>
      <c r="BA2131" t="s">
        <v>23270</v>
      </c>
      <c r="BB2131" t="s">
        <v>1901</v>
      </c>
      <c r="BD2131" t="s">
        <v>72</v>
      </c>
      <c r="BG2131" t="s">
        <v>23271</v>
      </c>
    </row>
    <row r="2132" spans="1:59" x14ac:dyDescent="0.2">
      <c r="A2132" s="1">
        <v>42618.938807870371</v>
      </c>
      <c r="B2132" t="s">
        <v>1862</v>
      </c>
      <c r="C2132" t="s">
        <v>23272</v>
      </c>
      <c r="D2132" t="str">
        <f>VLOOKUP(deactivate_assem[[#This Row],[Full Name]],assembly_staff_import[],1,0)</f>
        <v>Jarett C Gandolfo</v>
      </c>
      <c r="L2132" t="s">
        <v>12637</v>
      </c>
      <c r="M2132" t="s">
        <v>12638</v>
      </c>
      <c r="N2132" t="s">
        <v>63</v>
      </c>
      <c r="T2132" t="s">
        <v>23273</v>
      </c>
      <c r="V2132" t="s">
        <v>16808</v>
      </c>
      <c r="AH2132" t="s">
        <v>65</v>
      </c>
      <c r="AI2132" t="s">
        <v>10913</v>
      </c>
      <c r="AL2132" t="s">
        <v>67</v>
      </c>
      <c r="AY2132" t="s">
        <v>23274</v>
      </c>
      <c r="AZ2132" t="s">
        <v>23275</v>
      </c>
      <c r="BA2132" t="s">
        <v>23276</v>
      </c>
      <c r="BB2132" t="s">
        <v>236</v>
      </c>
      <c r="BD2132" t="s">
        <v>72</v>
      </c>
      <c r="BG2132" t="s">
        <v>23277</v>
      </c>
    </row>
    <row r="2133" spans="1:59" x14ac:dyDescent="0.2">
      <c r="A2133" s="1">
        <v>42618.938807870371</v>
      </c>
      <c r="B2133" t="s">
        <v>1862</v>
      </c>
      <c r="C2133" t="s">
        <v>23278</v>
      </c>
      <c r="D2133" t="e">
        <f>VLOOKUP(deactivate_assem[[#This Row],[Full Name]],assembly_staff_import[],1,0)</f>
        <v>#N/A</v>
      </c>
      <c r="L2133" t="s">
        <v>13320</v>
      </c>
      <c r="M2133" t="s">
        <v>16869</v>
      </c>
      <c r="N2133" t="s">
        <v>168</v>
      </c>
      <c r="V2133" t="s">
        <v>23279</v>
      </c>
      <c r="AH2133" t="s">
        <v>65</v>
      </c>
      <c r="AI2133" t="s">
        <v>10913</v>
      </c>
      <c r="AL2133" t="s">
        <v>67</v>
      </c>
      <c r="AY2133" t="s">
        <v>23280</v>
      </c>
      <c r="AZ2133" t="s">
        <v>5488</v>
      </c>
      <c r="BA2133" t="s">
        <v>23281</v>
      </c>
      <c r="BB2133" t="s">
        <v>11033</v>
      </c>
      <c r="BD2133" t="s">
        <v>72</v>
      </c>
      <c r="BG2133" t="s">
        <v>23282</v>
      </c>
    </row>
    <row r="2134" spans="1:59" x14ac:dyDescent="0.2">
      <c r="A2134" s="1">
        <v>42618.938807870371</v>
      </c>
      <c r="B2134" t="s">
        <v>1862</v>
      </c>
      <c r="C2134" t="s">
        <v>23283</v>
      </c>
      <c r="D2134" t="str">
        <f>VLOOKUP(deactivate_assem[[#This Row],[Full Name]],assembly_staff_import[],1,0)</f>
        <v>Christine M Gierlinger</v>
      </c>
      <c r="L2134" t="s">
        <v>13320</v>
      </c>
      <c r="M2134" t="s">
        <v>13321</v>
      </c>
      <c r="N2134" t="s">
        <v>63</v>
      </c>
      <c r="T2134" t="s">
        <v>23284</v>
      </c>
      <c r="V2134" t="s">
        <v>16844</v>
      </c>
      <c r="AH2134" t="s">
        <v>65</v>
      </c>
      <c r="AI2134" t="s">
        <v>10913</v>
      </c>
      <c r="AL2134" t="s">
        <v>67</v>
      </c>
      <c r="AY2134" t="s">
        <v>23285</v>
      </c>
      <c r="AZ2134" t="s">
        <v>5349</v>
      </c>
      <c r="BA2134" t="s">
        <v>23286</v>
      </c>
      <c r="BB2134" t="s">
        <v>236</v>
      </c>
      <c r="BD2134" t="s">
        <v>72</v>
      </c>
      <c r="BG2134" t="s">
        <v>23287</v>
      </c>
    </row>
    <row r="2135" spans="1:59" x14ac:dyDescent="0.2">
      <c r="A2135" s="1">
        <v>42618.938796296286</v>
      </c>
      <c r="B2135" t="s">
        <v>1862</v>
      </c>
      <c r="C2135" t="s">
        <v>23288</v>
      </c>
      <c r="D2135" t="str">
        <f>VLOOKUP(deactivate_assem[[#This Row],[Full Name]],assembly_staff_import[],1,0)</f>
        <v>Meg S Antz</v>
      </c>
      <c r="M2135" t="s">
        <v>11236</v>
      </c>
      <c r="T2135" t="s">
        <v>23289</v>
      </c>
      <c r="V2135" t="s">
        <v>14819</v>
      </c>
      <c r="AH2135" t="s">
        <v>65</v>
      </c>
      <c r="AI2135" t="s">
        <v>10913</v>
      </c>
      <c r="AL2135" t="s">
        <v>1237</v>
      </c>
      <c r="AY2135" t="s">
        <v>23290</v>
      </c>
      <c r="AZ2135" t="s">
        <v>23291</v>
      </c>
      <c r="BA2135" t="s">
        <v>23292</v>
      </c>
      <c r="BB2135" t="s">
        <v>14821</v>
      </c>
      <c r="BD2135" t="s">
        <v>72</v>
      </c>
      <c r="BG2135" t="s">
        <v>23293</v>
      </c>
    </row>
    <row r="2136" spans="1:59" x14ac:dyDescent="0.2">
      <c r="A2136" s="1">
        <v>42618.938796296286</v>
      </c>
      <c r="B2136" t="s">
        <v>1862</v>
      </c>
      <c r="C2136" t="s">
        <v>23294</v>
      </c>
      <c r="D2136" t="str">
        <f>VLOOKUP(deactivate_assem[[#This Row],[Full Name]],assembly_staff_import[],1,0)</f>
        <v>Richard B Ancowitz</v>
      </c>
      <c r="M2136" t="s">
        <v>11236</v>
      </c>
      <c r="T2136" t="s">
        <v>23295</v>
      </c>
      <c r="V2136" t="s">
        <v>23296</v>
      </c>
      <c r="AH2136" t="s">
        <v>65</v>
      </c>
      <c r="AI2136" t="s">
        <v>10913</v>
      </c>
      <c r="AL2136" t="s">
        <v>1237</v>
      </c>
      <c r="AY2136" t="s">
        <v>23297</v>
      </c>
      <c r="AZ2136" t="s">
        <v>23298</v>
      </c>
      <c r="BA2136" t="s">
        <v>23299</v>
      </c>
      <c r="BB2136" t="s">
        <v>11482</v>
      </c>
      <c r="BD2136" t="s">
        <v>72</v>
      </c>
      <c r="BG2136" t="s">
        <v>23300</v>
      </c>
    </row>
    <row r="2137" spans="1:59" x14ac:dyDescent="0.2">
      <c r="A2137" s="1">
        <v>42618.938796296286</v>
      </c>
      <c r="B2137" t="s">
        <v>1862</v>
      </c>
      <c r="C2137" t="s">
        <v>23301</v>
      </c>
      <c r="D2137" t="str">
        <f>VLOOKUP(deactivate_assem[[#This Row],[Full Name]],assembly_staff_import[],1,0)</f>
        <v>Christine A Albarelli</v>
      </c>
      <c r="M2137" t="s">
        <v>11236</v>
      </c>
      <c r="T2137" t="s">
        <v>23302</v>
      </c>
      <c r="V2137" t="s">
        <v>17304</v>
      </c>
      <c r="AH2137" t="s">
        <v>65</v>
      </c>
      <c r="AI2137" t="s">
        <v>10913</v>
      </c>
      <c r="AL2137" t="s">
        <v>1237</v>
      </c>
      <c r="AY2137" t="s">
        <v>23303</v>
      </c>
      <c r="AZ2137" t="s">
        <v>2424</v>
      </c>
      <c r="BA2137" t="s">
        <v>22928</v>
      </c>
      <c r="BB2137" t="s">
        <v>11249</v>
      </c>
      <c r="BD2137" t="s">
        <v>72</v>
      </c>
      <c r="BG2137" t="s">
        <v>23304</v>
      </c>
    </row>
    <row r="2138" spans="1:59" x14ac:dyDescent="0.2">
      <c r="A2138" s="1">
        <v>42618.938796296286</v>
      </c>
      <c r="B2138" t="s">
        <v>1862</v>
      </c>
      <c r="C2138" t="s">
        <v>23305</v>
      </c>
      <c r="D2138" t="str">
        <f>VLOOKUP(deactivate_assem[[#This Row],[Full Name]],assembly_staff_import[],1,0)</f>
        <v>Tana M Agostini</v>
      </c>
      <c r="M2138" t="s">
        <v>11236</v>
      </c>
      <c r="T2138" t="s">
        <v>23306</v>
      </c>
      <c r="V2138" t="s">
        <v>15282</v>
      </c>
      <c r="AH2138" t="s">
        <v>65</v>
      </c>
      <c r="AI2138" t="s">
        <v>10913</v>
      </c>
      <c r="AL2138" t="s">
        <v>1237</v>
      </c>
      <c r="AY2138" t="s">
        <v>23307</v>
      </c>
      <c r="AZ2138" t="s">
        <v>23308</v>
      </c>
      <c r="BA2138" t="s">
        <v>23309</v>
      </c>
      <c r="BB2138" t="s">
        <v>14821</v>
      </c>
      <c r="BD2138" t="s">
        <v>72</v>
      </c>
      <c r="BG2138" t="s">
        <v>23310</v>
      </c>
    </row>
    <row r="2139" spans="1:59" x14ac:dyDescent="0.2">
      <c r="A2139" s="1">
        <v>42618.938796296286</v>
      </c>
      <c r="B2139" t="s">
        <v>1862</v>
      </c>
      <c r="C2139" t="s">
        <v>23311</v>
      </c>
      <c r="D2139" t="str">
        <f>VLOOKUP(deactivate_assem[[#This Row],[Full Name]],assembly_staff_import[],1,0)</f>
        <v>Mai K Truong</v>
      </c>
      <c r="M2139" t="s">
        <v>23312</v>
      </c>
      <c r="T2139" t="s">
        <v>23313</v>
      </c>
      <c r="V2139" t="s">
        <v>23314</v>
      </c>
      <c r="AH2139" t="s">
        <v>65</v>
      </c>
      <c r="AI2139" t="s">
        <v>10913</v>
      </c>
      <c r="AL2139" t="s">
        <v>1237</v>
      </c>
      <c r="AY2139" t="s">
        <v>23315</v>
      </c>
      <c r="AZ2139" t="s">
        <v>23316</v>
      </c>
      <c r="BA2139" t="s">
        <v>23317</v>
      </c>
      <c r="BB2139" t="s">
        <v>7190</v>
      </c>
      <c r="BD2139" t="s">
        <v>72</v>
      </c>
      <c r="BG2139" t="s">
        <v>23318</v>
      </c>
    </row>
    <row r="2140" spans="1:59" x14ac:dyDescent="0.2">
      <c r="A2140" s="1">
        <v>42618.938796296286</v>
      </c>
      <c r="B2140" t="s">
        <v>1862</v>
      </c>
      <c r="C2140" t="s">
        <v>23319</v>
      </c>
      <c r="D2140" t="e">
        <f>VLOOKUP(deactivate_assem[[#This Row],[Full Name]],assembly_staff_import[],1,0)</f>
        <v>#N/A</v>
      </c>
      <c r="M2140" t="s">
        <v>23312</v>
      </c>
      <c r="V2140" t="s">
        <v>23320</v>
      </c>
      <c r="AH2140" t="s">
        <v>65</v>
      </c>
      <c r="AI2140" t="s">
        <v>10913</v>
      </c>
      <c r="AL2140" t="s">
        <v>1237</v>
      </c>
      <c r="AY2140" t="s">
        <v>23321</v>
      </c>
      <c r="AZ2140" t="s">
        <v>23322</v>
      </c>
      <c r="BA2140" t="s">
        <v>4686</v>
      </c>
      <c r="BB2140" t="s">
        <v>17210</v>
      </c>
      <c r="BD2140" t="s">
        <v>72</v>
      </c>
      <c r="BG2140" t="s">
        <v>23323</v>
      </c>
    </row>
    <row r="2141" spans="1:59" x14ac:dyDescent="0.2">
      <c r="A2141" s="1">
        <v>42618.938784722217</v>
      </c>
      <c r="B2141" t="s">
        <v>1862</v>
      </c>
      <c r="C2141" t="s">
        <v>23324</v>
      </c>
      <c r="D2141" t="e">
        <f>VLOOKUP(deactivate_assem[[#This Row],[Full Name]],assembly_staff_import[],1,0)</f>
        <v>#N/A</v>
      </c>
      <c r="M2141" t="s">
        <v>23325</v>
      </c>
      <c r="N2141" t="s">
        <v>63</v>
      </c>
      <c r="V2141" t="s">
        <v>23326</v>
      </c>
      <c r="AH2141" t="s">
        <v>65</v>
      </c>
      <c r="AI2141" t="s">
        <v>10913</v>
      </c>
      <c r="AL2141" t="s">
        <v>67</v>
      </c>
      <c r="AY2141" t="s">
        <v>23327</v>
      </c>
      <c r="AZ2141" t="s">
        <v>23328</v>
      </c>
      <c r="BA2141" t="s">
        <v>23329</v>
      </c>
      <c r="BB2141" t="s">
        <v>12415</v>
      </c>
      <c r="BD2141" t="s">
        <v>72</v>
      </c>
      <c r="BG2141" t="s">
        <v>23330</v>
      </c>
    </row>
    <row r="2142" spans="1:59" x14ac:dyDescent="0.2">
      <c r="A2142" s="1">
        <v>42618.938784722217</v>
      </c>
      <c r="B2142" t="s">
        <v>1862</v>
      </c>
      <c r="C2142" t="s">
        <v>23331</v>
      </c>
      <c r="D2142" t="e">
        <f>VLOOKUP(deactivate_assem[[#This Row],[Full Name]],assembly_staff_import[],1,0)</f>
        <v>#N/A</v>
      </c>
      <c r="L2142" t="s">
        <v>12373</v>
      </c>
      <c r="M2142" t="s">
        <v>16915</v>
      </c>
      <c r="N2142" t="s">
        <v>63</v>
      </c>
      <c r="V2142" t="s">
        <v>16916</v>
      </c>
      <c r="AH2142" t="s">
        <v>65</v>
      </c>
      <c r="AI2142" t="s">
        <v>10913</v>
      </c>
      <c r="AL2142" t="s">
        <v>67</v>
      </c>
      <c r="AY2142" t="s">
        <v>23332</v>
      </c>
      <c r="AZ2142" t="s">
        <v>17793</v>
      </c>
      <c r="BA2142" t="s">
        <v>23333</v>
      </c>
      <c r="BB2142" t="s">
        <v>19057</v>
      </c>
      <c r="BD2142" t="s">
        <v>72</v>
      </c>
      <c r="BG2142" t="s">
        <v>23334</v>
      </c>
    </row>
    <row r="2143" spans="1:59" x14ac:dyDescent="0.2">
      <c r="A2143" s="1">
        <v>42618.938784722217</v>
      </c>
      <c r="B2143" t="s">
        <v>1862</v>
      </c>
      <c r="C2143" t="s">
        <v>23335</v>
      </c>
      <c r="D2143" t="str">
        <f>VLOOKUP(deactivate_assem[[#This Row],[Full Name]],assembly_staff_import[],1,0)</f>
        <v>Brenda Pestillo</v>
      </c>
      <c r="M2143" t="s">
        <v>23312</v>
      </c>
      <c r="T2143" t="s">
        <v>23336</v>
      </c>
      <c r="V2143" t="s">
        <v>23337</v>
      </c>
      <c r="AH2143" t="s">
        <v>65</v>
      </c>
      <c r="AI2143" t="s">
        <v>10913</v>
      </c>
      <c r="AL2143" t="s">
        <v>1237</v>
      </c>
      <c r="AY2143" t="s">
        <v>23338</v>
      </c>
      <c r="AZ2143" t="s">
        <v>23339</v>
      </c>
      <c r="BA2143" t="s">
        <v>23340</v>
      </c>
      <c r="BB2143" t="s">
        <v>22504</v>
      </c>
      <c r="BD2143" t="s">
        <v>72</v>
      </c>
      <c r="BG2143" t="s">
        <v>23341</v>
      </c>
    </row>
    <row r="2144" spans="1:59" x14ac:dyDescent="0.2">
      <c r="A2144" s="1">
        <v>42618.938784722217</v>
      </c>
      <c r="B2144" t="s">
        <v>1862</v>
      </c>
      <c r="C2144" t="s">
        <v>23342</v>
      </c>
      <c r="D2144" t="str">
        <f>VLOOKUP(deactivate_assem[[#This Row],[Full Name]],assembly_staff_import[],1,0)</f>
        <v>Courtney L Jones</v>
      </c>
      <c r="M2144" t="s">
        <v>23312</v>
      </c>
      <c r="T2144" t="s">
        <v>23343</v>
      </c>
      <c r="V2144" t="s">
        <v>23344</v>
      </c>
      <c r="AH2144" t="s">
        <v>65</v>
      </c>
      <c r="AI2144" t="s">
        <v>10913</v>
      </c>
      <c r="AL2144" t="s">
        <v>1237</v>
      </c>
      <c r="AY2144" t="s">
        <v>23345</v>
      </c>
      <c r="AZ2144" t="s">
        <v>23346</v>
      </c>
      <c r="BA2144" t="s">
        <v>762</v>
      </c>
      <c r="BB2144" t="s">
        <v>23347</v>
      </c>
      <c r="BD2144" t="s">
        <v>72</v>
      </c>
      <c r="BG2144" t="s">
        <v>23348</v>
      </c>
    </row>
    <row r="2145" spans="1:59" x14ac:dyDescent="0.2">
      <c r="A2145" s="1">
        <v>42618.938784722217</v>
      </c>
      <c r="B2145" t="s">
        <v>1862</v>
      </c>
      <c r="C2145" t="s">
        <v>23349</v>
      </c>
      <c r="D2145" t="str">
        <f>VLOOKUP(deactivate_assem[[#This Row],[Full Name]],assembly_staff_import[],1,0)</f>
        <v>Kevin D Hogan</v>
      </c>
      <c r="M2145" t="s">
        <v>23312</v>
      </c>
      <c r="T2145" t="s">
        <v>23350</v>
      </c>
      <c r="V2145" t="s">
        <v>23351</v>
      </c>
      <c r="AH2145" t="s">
        <v>65</v>
      </c>
      <c r="AI2145" t="s">
        <v>10913</v>
      </c>
      <c r="AL2145" t="s">
        <v>1237</v>
      </c>
      <c r="AY2145" t="s">
        <v>23352</v>
      </c>
      <c r="AZ2145" t="s">
        <v>23353</v>
      </c>
      <c r="BA2145" t="s">
        <v>22828</v>
      </c>
      <c r="BB2145" t="s">
        <v>23354</v>
      </c>
      <c r="BD2145" t="s">
        <v>72</v>
      </c>
      <c r="BG2145" t="s">
        <v>23355</v>
      </c>
    </row>
    <row r="2146" spans="1:59" x14ac:dyDescent="0.2">
      <c r="A2146" s="1">
        <v>42618.938784722217</v>
      </c>
      <c r="B2146" t="s">
        <v>1862</v>
      </c>
      <c r="C2146" t="s">
        <v>23356</v>
      </c>
      <c r="D2146" t="str">
        <f>VLOOKUP(deactivate_assem[[#This Row],[Full Name]],assembly_staff_import[],1,0)</f>
        <v>Mary E Hines</v>
      </c>
      <c r="M2146" t="s">
        <v>23312</v>
      </c>
      <c r="T2146" t="s">
        <v>23357</v>
      </c>
      <c r="V2146" t="s">
        <v>23314</v>
      </c>
      <c r="AH2146" t="s">
        <v>65</v>
      </c>
      <c r="AI2146" t="s">
        <v>10913</v>
      </c>
      <c r="AL2146" t="s">
        <v>1237</v>
      </c>
      <c r="AY2146" t="s">
        <v>23358</v>
      </c>
      <c r="AZ2146" t="s">
        <v>4833</v>
      </c>
      <c r="BA2146" t="s">
        <v>23359</v>
      </c>
      <c r="BB2146" t="s">
        <v>2510</v>
      </c>
      <c r="BD2146" t="s">
        <v>72</v>
      </c>
      <c r="BG2146" t="s">
        <v>23360</v>
      </c>
    </row>
    <row r="2147" spans="1:59" x14ac:dyDescent="0.2">
      <c r="A2147" s="1">
        <v>42618.938784722217</v>
      </c>
      <c r="B2147" t="s">
        <v>1862</v>
      </c>
      <c r="C2147" t="s">
        <v>23361</v>
      </c>
      <c r="D2147" t="str">
        <f>VLOOKUP(deactivate_assem[[#This Row],[Full Name]],assembly_staff_import[],1,0)</f>
        <v>Leslie P Chaplin</v>
      </c>
      <c r="M2147" t="s">
        <v>23312</v>
      </c>
      <c r="T2147" t="s">
        <v>23362</v>
      </c>
      <c r="V2147" t="s">
        <v>23314</v>
      </c>
      <c r="AH2147" t="s">
        <v>65</v>
      </c>
      <c r="AI2147" t="s">
        <v>10913</v>
      </c>
      <c r="AL2147" t="s">
        <v>1237</v>
      </c>
      <c r="AY2147" t="s">
        <v>23363</v>
      </c>
      <c r="AZ2147" t="s">
        <v>23364</v>
      </c>
      <c r="BA2147" t="s">
        <v>23365</v>
      </c>
      <c r="BB2147" t="s">
        <v>11249</v>
      </c>
      <c r="BD2147" t="s">
        <v>72</v>
      </c>
      <c r="BG2147" t="s">
        <v>23366</v>
      </c>
    </row>
    <row r="2148" spans="1:59" x14ac:dyDescent="0.2">
      <c r="A2148" s="1">
        <v>42618.938784722217</v>
      </c>
      <c r="B2148" t="s">
        <v>1862</v>
      </c>
      <c r="C2148" t="s">
        <v>23367</v>
      </c>
      <c r="D2148" t="str">
        <f>VLOOKUP(deactivate_assem[[#This Row],[Full Name]],assembly_staff_import[],1,0)</f>
        <v>Adrian S Williams</v>
      </c>
      <c r="M2148" t="s">
        <v>13491</v>
      </c>
      <c r="T2148" t="s">
        <v>14841</v>
      </c>
      <c r="V2148" t="s">
        <v>7308</v>
      </c>
      <c r="AH2148" t="s">
        <v>65</v>
      </c>
      <c r="AI2148" t="s">
        <v>10913</v>
      </c>
      <c r="AL2148" t="s">
        <v>1237</v>
      </c>
      <c r="AY2148" t="s">
        <v>23368</v>
      </c>
      <c r="AZ2148" t="s">
        <v>23369</v>
      </c>
      <c r="BA2148" t="s">
        <v>541</v>
      </c>
      <c r="BB2148" t="s">
        <v>11989</v>
      </c>
      <c r="BD2148" t="s">
        <v>72</v>
      </c>
      <c r="BG2148" t="s">
        <v>23370</v>
      </c>
    </row>
    <row r="2149" spans="1:59" x14ac:dyDescent="0.2">
      <c r="A2149" s="1">
        <v>42618.938773148147</v>
      </c>
      <c r="B2149" t="s">
        <v>1862</v>
      </c>
      <c r="C2149" t="s">
        <v>23371</v>
      </c>
      <c r="D2149" t="e">
        <f>VLOOKUP(deactivate_assem[[#This Row],[Full Name]],assembly_staff_import[],1,0)</f>
        <v>#N/A</v>
      </c>
      <c r="M2149" t="s">
        <v>11162</v>
      </c>
      <c r="V2149" t="s">
        <v>7308</v>
      </c>
      <c r="AH2149" t="s">
        <v>65</v>
      </c>
      <c r="AI2149" t="s">
        <v>10913</v>
      </c>
      <c r="AL2149" t="s">
        <v>1237</v>
      </c>
      <c r="AY2149" t="s">
        <v>23372</v>
      </c>
      <c r="AZ2149" t="s">
        <v>23373</v>
      </c>
      <c r="BA2149" t="s">
        <v>672</v>
      </c>
      <c r="BB2149" t="s">
        <v>11167</v>
      </c>
      <c r="BD2149" t="s">
        <v>72</v>
      </c>
      <c r="BG2149" t="s">
        <v>23374</v>
      </c>
    </row>
    <row r="2150" spans="1:59" x14ac:dyDescent="0.2">
      <c r="A2150" s="1">
        <v>42618.938773148147</v>
      </c>
      <c r="B2150" t="s">
        <v>1862</v>
      </c>
      <c r="C2150" t="s">
        <v>23375</v>
      </c>
      <c r="D2150" t="str">
        <f>VLOOKUP(deactivate_assem[[#This Row],[Full Name]],assembly_staff_import[],1,0)</f>
        <v>Michael Y Torres</v>
      </c>
      <c r="M2150" t="s">
        <v>11162</v>
      </c>
      <c r="T2150" t="s">
        <v>23376</v>
      </c>
      <c r="V2150" t="s">
        <v>7308</v>
      </c>
      <c r="AH2150" t="s">
        <v>65</v>
      </c>
      <c r="AI2150" t="s">
        <v>10913</v>
      </c>
      <c r="AL2150" t="s">
        <v>1237</v>
      </c>
      <c r="AY2150" t="s">
        <v>23377</v>
      </c>
      <c r="AZ2150" t="s">
        <v>23378</v>
      </c>
      <c r="BA2150" t="s">
        <v>3379</v>
      </c>
      <c r="BB2150" t="s">
        <v>11167</v>
      </c>
      <c r="BD2150" t="s">
        <v>72</v>
      </c>
      <c r="BG2150" t="s">
        <v>23379</v>
      </c>
    </row>
    <row r="2151" spans="1:59" x14ac:dyDescent="0.2">
      <c r="A2151" s="1">
        <v>42618.938773148147</v>
      </c>
      <c r="B2151" t="s">
        <v>1862</v>
      </c>
      <c r="C2151" t="s">
        <v>23380</v>
      </c>
      <c r="D2151" t="e">
        <f>VLOOKUP(deactivate_assem[[#This Row],[Full Name]],assembly_staff_import[],1,0)</f>
        <v>#N/A</v>
      </c>
      <c r="M2151" t="s">
        <v>11162</v>
      </c>
      <c r="AH2151" t="s">
        <v>65</v>
      </c>
      <c r="AI2151" t="s">
        <v>10913</v>
      </c>
      <c r="AL2151" t="s">
        <v>1237</v>
      </c>
      <c r="AY2151" t="s">
        <v>23381</v>
      </c>
      <c r="AZ2151" t="s">
        <v>23382</v>
      </c>
      <c r="BA2151" t="s">
        <v>23383</v>
      </c>
      <c r="BB2151" t="s">
        <v>11167</v>
      </c>
      <c r="BD2151" t="s">
        <v>72</v>
      </c>
      <c r="BG2151" t="s">
        <v>23384</v>
      </c>
    </row>
    <row r="2152" spans="1:59" x14ac:dyDescent="0.2">
      <c r="A2152" s="1">
        <v>42618.938773148147</v>
      </c>
      <c r="B2152" t="s">
        <v>1862</v>
      </c>
      <c r="C2152" t="s">
        <v>23385</v>
      </c>
      <c r="D2152" t="e">
        <f>VLOOKUP(deactivate_assem[[#This Row],[Full Name]],assembly_staff_import[],1,0)</f>
        <v>#N/A</v>
      </c>
      <c r="M2152" t="s">
        <v>11162</v>
      </c>
      <c r="AH2152" t="s">
        <v>65</v>
      </c>
      <c r="AI2152" t="s">
        <v>10913</v>
      </c>
      <c r="AL2152" t="s">
        <v>1237</v>
      </c>
      <c r="AY2152" t="s">
        <v>23386</v>
      </c>
      <c r="AZ2152" t="s">
        <v>23387</v>
      </c>
      <c r="BA2152" t="s">
        <v>12277</v>
      </c>
      <c r="BB2152" t="s">
        <v>14360</v>
      </c>
      <c r="BD2152" t="s">
        <v>72</v>
      </c>
      <c r="BG2152" t="s">
        <v>23388</v>
      </c>
    </row>
    <row r="2153" spans="1:59" x14ac:dyDescent="0.2">
      <c r="A2153" s="1">
        <v>42618.938773148147</v>
      </c>
      <c r="B2153" t="s">
        <v>1862</v>
      </c>
      <c r="C2153" t="s">
        <v>23389</v>
      </c>
      <c r="D2153" t="str">
        <f>VLOOKUP(deactivate_assem[[#This Row],[Full Name]],assembly_staff_import[],1,0)</f>
        <v>Matthew R Mc Larnon</v>
      </c>
      <c r="M2153" t="s">
        <v>13491</v>
      </c>
      <c r="T2153" t="s">
        <v>23390</v>
      </c>
      <c r="V2153" t="s">
        <v>7308</v>
      </c>
      <c r="AH2153" t="s">
        <v>65</v>
      </c>
      <c r="AI2153" t="s">
        <v>10913</v>
      </c>
      <c r="AL2153" t="s">
        <v>1237</v>
      </c>
      <c r="AY2153" t="s">
        <v>23391</v>
      </c>
      <c r="AZ2153" t="s">
        <v>162</v>
      </c>
      <c r="BA2153" t="s">
        <v>23392</v>
      </c>
      <c r="BB2153" t="s">
        <v>13496</v>
      </c>
      <c r="BD2153" t="s">
        <v>72</v>
      </c>
      <c r="BG2153" t="s">
        <v>23393</v>
      </c>
    </row>
    <row r="2154" spans="1:59" x14ac:dyDescent="0.2">
      <c r="A2154" s="1">
        <v>42618.938773148147</v>
      </c>
      <c r="B2154" t="s">
        <v>1862</v>
      </c>
      <c r="C2154" t="s">
        <v>23394</v>
      </c>
      <c r="D2154" t="str">
        <f>VLOOKUP(deactivate_assem[[#This Row],[Full Name]],assembly_staff_import[],1,0)</f>
        <v>Aaron J Levine</v>
      </c>
      <c r="M2154" t="s">
        <v>11162</v>
      </c>
      <c r="T2154" t="s">
        <v>23395</v>
      </c>
      <c r="V2154" t="s">
        <v>7308</v>
      </c>
      <c r="AH2154" t="s">
        <v>65</v>
      </c>
      <c r="AI2154" t="s">
        <v>10913</v>
      </c>
      <c r="AL2154" t="s">
        <v>1237</v>
      </c>
      <c r="AY2154" t="s">
        <v>23396</v>
      </c>
      <c r="AZ2154" t="s">
        <v>23397</v>
      </c>
      <c r="BA2154" t="s">
        <v>4660</v>
      </c>
      <c r="BB2154" t="s">
        <v>11167</v>
      </c>
      <c r="BD2154" t="s">
        <v>72</v>
      </c>
      <c r="BG2154" t="s">
        <v>23398</v>
      </c>
    </row>
    <row r="2155" spans="1:59" x14ac:dyDescent="0.2">
      <c r="A2155" s="1">
        <v>42618.938773148147</v>
      </c>
      <c r="B2155" t="s">
        <v>1862</v>
      </c>
      <c r="C2155" t="s">
        <v>23399</v>
      </c>
      <c r="D2155" t="e">
        <f>VLOOKUP(deactivate_assem[[#This Row],[Full Name]],assembly_staff_import[],1,0)</f>
        <v>#N/A</v>
      </c>
      <c r="L2155" t="s">
        <v>12373</v>
      </c>
      <c r="M2155" t="s">
        <v>16915</v>
      </c>
      <c r="N2155" t="s">
        <v>63</v>
      </c>
      <c r="V2155" t="s">
        <v>16916</v>
      </c>
      <c r="AH2155" t="s">
        <v>65</v>
      </c>
      <c r="AI2155" t="s">
        <v>10913</v>
      </c>
      <c r="AL2155" t="s">
        <v>67</v>
      </c>
      <c r="AY2155" t="s">
        <v>23400</v>
      </c>
      <c r="AZ2155" t="s">
        <v>162</v>
      </c>
      <c r="BA2155" t="s">
        <v>8504</v>
      </c>
      <c r="BB2155" t="s">
        <v>12284</v>
      </c>
      <c r="BD2155" t="s">
        <v>72</v>
      </c>
      <c r="BG2155" t="s">
        <v>23401</v>
      </c>
    </row>
    <row r="2156" spans="1:59" x14ac:dyDescent="0.2">
      <c r="A2156" s="1">
        <v>42618.938773148147</v>
      </c>
      <c r="B2156" t="s">
        <v>1862</v>
      </c>
      <c r="C2156" t="s">
        <v>23402</v>
      </c>
      <c r="D2156" t="str">
        <f>VLOOKUP(deactivate_assem[[#This Row],[Full Name]],assembly_staff_import[],1,0)</f>
        <v>Jennifer R Polaro</v>
      </c>
      <c r="L2156" t="s">
        <v>17213</v>
      </c>
      <c r="M2156" t="s">
        <v>17960</v>
      </c>
      <c r="N2156" t="s">
        <v>63</v>
      </c>
      <c r="T2156" t="s">
        <v>23403</v>
      </c>
      <c r="V2156" t="s">
        <v>23404</v>
      </c>
      <c r="AH2156" t="s">
        <v>65</v>
      </c>
      <c r="AI2156" t="s">
        <v>10913</v>
      </c>
      <c r="AL2156" t="s">
        <v>67</v>
      </c>
      <c r="AM2156" t="s">
        <v>68</v>
      </c>
      <c r="AY2156" t="s">
        <v>23405</v>
      </c>
      <c r="AZ2156" t="s">
        <v>955</v>
      </c>
      <c r="BA2156" t="s">
        <v>23406</v>
      </c>
      <c r="BB2156" t="s">
        <v>236</v>
      </c>
      <c r="BD2156" t="s">
        <v>72</v>
      </c>
      <c r="BG2156" t="s">
        <v>23407</v>
      </c>
    </row>
    <row r="2157" spans="1:59" x14ac:dyDescent="0.2">
      <c r="A2157" s="1">
        <v>42618.938773148147</v>
      </c>
      <c r="B2157" t="s">
        <v>1862</v>
      </c>
      <c r="C2157" t="s">
        <v>23408</v>
      </c>
      <c r="D2157" t="str">
        <f>VLOOKUP(deactivate_assem[[#This Row],[Full Name]],assembly_staff_import[],1,0)</f>
        <v>Elisabeth T Rankin</v>
      </c>
      <c r="L2157" t="s">
        <v>17245</v>
      </c>
      <c r="M2157" t="s">
        <v>17246</v>
      </c>
      <c r="N2157" t="s">
        <v>63</v>
      </c>
      <c r="T2157" t="s">
        <v>23409</v>
      </c>
      <c r="V2157" t="s">
        <v>22971</v>
      </c>
      <c r="AH2157" t="s">
        <v>65</v>
      </c>
      <c r="AI2157" t="s">
        <v>10913</v>
      </c>
      <c r="AL2157" t="s">
        <v>67</v>
      </c>
      <c r="AY2157" t="s">
        <v>23410</v>
      </c>
      <c r="AZ2157" t="s">
        <v>23411</v>
      </c>
      <c r="BA2157" t="s">
        <v>23412</v>
      </c>
      <c r="BB2157" t="s">
        <v>11503</v>
      </c>
      <c r="BD2157" t="s">
        <v>72</v>
      </c>
      <c r="BG2157" t="s">
        <v>23413</v>
      </c>
    </row>
    <row r="2158" spans="1:59" x14ac:dyDescent="0.2">
      <c r="A2158" s="1">
        <v>42618.938761574071</v>
      </c>
      <c r="B2158" t="s">
        <v>1862</v>
      </c>
      <c r="C2158" t="s">
        <v>23414</v>
      </c>
      <c r="D2158" t="str">
        <f>VLOOKUP(deactivate_assem[[#This Row],[Full Name]],assembly_staff_import[],1,0)</f>
        <v>Rhay Guillen</v>
      </c>
      <c r="M2158" t="s">
        <v>13491</v>
      </c>
      <c r="T2158" t="s">
        <v>23415</v>
      </c>
      <c r="V2158" t="s">
        <v>7308</v>
      </c>
      <c r="AH2158" t="s">
        <v>65</v>
      </c>
      <c r="AI2158" t="s">
        <v>10913</v>
      </c>
      <c r="AL2158" t="s">
        <v>1237</v>
      </c>
      <c r="AY2158" t="s">
        <v>23416</v>
      </c>
      <c r="AZ2158" t="s">
        <v>23417</v>
      </c>
      <c r="BA2158" t="s">
        <v>23418</v>
      </c>
      <c r="BB2158" t="s">
        <v>11989</v>
      </c>
      <c r="BD2158" t="s">
        <v>72</v>
      </c>
      <c r="BG2158" t="s">
        <v>23419</v>
      </c>
    </row>
    <row r="2159" spans="1:59" x14ac:dyDescent="0.2">
      <c r="A2159" s="1">
        <v>42618.938761574071</v>
      </c>
      <c r="B2159" t="s">
        <v>1862</v>
      </c>
      <c r="C2159" t="s">
        <v>23420</v>
      </c>
      <c r="D2159" t="str">
        <f>VLOOKUP(deactivate_assem[[#This Row],[Full Name]],assembly_staff_import[],1,0)</f>
        <v>Luisa F Gonzalez</v>
      </c>
      <c r="M2159" t="s">
        <v>13491</v>
      </c>
      <c r="T2159" t="s">
        <v>23421</v>
      </c>
      <c r="V2159" t="s">
        <v>7308</v>
      </c>
      <c r="AH2159" t="s">
        <v>65</v>
      </c>
      <c r="AI2159" t="s">
        <v>10913</v>
      </c>
      <c r="AL2159" t="s">
        <v>1237</v>
      </c>
      <c r="AY2159" t="s">
        <v>23422</v>
      </c>
      <c r="AZ2159" t="s">
        <v>23423</v>
      </c>
      <c r="BA2159" t="s">
        <v>210</v>
      </c>
      <c r="BB2159" t="s">
        <v>11989</v>
      </c>
      <c r="BD2159" t="s">
        <v>72</v>
      </c>
      <c r="BG2159" t="s">
        <v>23424</v>
      </c>
    </row>
    <row r="2160" spans="1:59" x14ac:dyDescent="0.2">
      <c r="A2160" s="1">
        <v>42618.938761574071</v>
      </c>
      <c r="B2160" t="s">
        <v>1862</v>
      </c>
      <c r="C2160" t="s">
        <v>23425</v>
      </c>
      <c r="D2160" t="e">
        <f>VLOOKUP(deactivate_assem[[#This Row],[Full Name]],assembly_staff_import[],1,0)</f>
        <v>#N/A</v>
      </c>
      <c r="M2160" t="s">
        <v>11162</v>
      </c>
      <c r="V2160" t="s">
        <v>7308</v>
      </c>
      <c r="AH2160" t="s">
        <v>65</v>
      </c>
      <c r="AI2160" t="s">
        <v>10913</v>
      </c>
      <c r="AL2160" t="s">
        <v>1237</v>
      </c>
      <c r="AY2160" t="s">
        <v>23426</v>
      </c>
      <c r="AZ2160" t="s">
        <v>23427</v>
      </c>
      <c r="BA2160" t="s">
        <v>5151</v>
      </c>
      <c r="BB2160" t="s">
        <v>11167</v>
      </c>
      <c r="BD2160" t="s">
        <v>72</v>
      </c>
      <c r="BG2160" t="s">
        <v>23428</v>
      </c>
    </row>
    <row r="2161" spans="1:59" x14ac:dyDescent="0.2">
      <c r="A2161" s="1">
        <v>42618.938761574071</v>
      </c>
      <c r="B2161" t="s">
        <v>1862</v>
      </c>
      <c r="C2161" t="s">
        <v>23429</v>
      </c>
      <c r="D2161" t="e">
        <f>VLOOKUP(deactivate_assem[[#This Row],[Full Name]],assembly_staff_import[],1,0)</f>
        <v>#N/A</v>
      </c>
      <c r="M2161" t="s">
        <v>11162</v>
      </c>
      <c r="V2161" t="s">
        <v>7308</v>
      </c>
      <c r="AH2161" t="s">
        <v>65</v>
      </c>
      <c r="AI2161" t="s">
        <v>10913</v>
      </c>
      <c r="AL2161" t="s">
        <v>1237</v>
      </c>
      <c r="AY2161" t="s">
        <v>23430</v>
      </c>
      <c r="AZ2161" t="s">
        <v>23431</v>
      </c>
      <c r="BA2161" t="s">
        <v>7001</v>
      </c>
      <c r="BB2161" t="s">
        <v>14858</v>
      </c>
      <c r="BD2161" t="s">
        <v>72</v>
      </c>
      <c r="BG2161" t="s">
        <v>23432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664"/>
  <sheetViews>
    <sheetView workbookViewId="0">
      <selection activeCell="B14" sqref="B14"/>
    </sheetView>
  </sheetViews>
  <sheetFormatPr baseColWidth="10" defaultRowHeight="15" x14ac:dyDescent="0.2"/>
  <cols>
    <col min="1" max="1" width="23.83203125" bestFit="1" customWidth="1"/>
    <col min="2" max="2" width="38.1640625" bestFit="1" customWidth="1"/>
    <col min="3" max="3" width="64.83203125" bestFit="1" customWidth="1"/>
  </cols>
  <sheetData>
    <row r="1" spans="1:36" x14ac:dyDescent="0.2">
      <c r="A1" s="14" t="s">
        <v>49</v>
      </c>
      <c r="B1" t="s">
        <v>2</v>
      </c>
      <c r="C1" t="s">
        <v>23433</v>
      </c>
      <c r="D1" t="s">
        <v>12</v>
      </c>
      <c r="E1" t="s">
        <v>32</v>
      </c>
      <c r="F1" t="s">
        <v>33</v>
      </c>
      <c r="G1" t="s">
        <v>36</v>
      </c>
      <c r="H1" s="14" t="s">
        <v>51</v>
      </c>
      <c r="I1" t="s">
        <v>52</v>
      </c>
      <c r="J1" t="s">
        <v>54</v>
      </c>
      <c r="K1" t="s">
        <v>23434</v>
      </c>
      <c r="L1" s="14" t="s">
        <v>50</v>
      </c>
      <c r="M1" s="13" t="s">
        <v>23435</v>
      </c>
      <c r="N1" s="13" t="s">
        <v>23436</v>
      </c>
      <c r="O1" s="13" t="s">
        <v>23437</v>
      </c>
      <c r="P1" s="13" t="s">
        <v>23438</v>
      </c>
      <c r="Q1" s="13" t="s">
        <v>23439</v>
      </c>
      <c r="R1" s="13" t="s">
        <v>23440</v>
      </c>
      <c r="S1" s="13" t="s">
        <v>23441</v>
      </c>
      <c r="T1" s="15" t="s">
        <v>23442</v>
      </c>
      <c r="U1" s="13" t="s">
        <v>23443</v>
      </c>
      <c r="V1" s="13" t="s">
        <v>23444</v>
      </c>
      <c r="W1" s="13" t="s">
        <v>23445</v>
      </c>
      <c r="X1" s="13" t="s">
        <v>23446</v>
      </c>
      <c r="Y1" s="16" t="s">
        <v>23447</v>
      </c>
      <c r="Z1" s="16" t="s">
        <v>23448</v>
      </c>
      <c r="AA1" s="16" t="s">
        <v>23449</v>
      </c>
      <c r="AB1" s="16" t="s">
        <v>23450</v>
      </c>
      <c r="AC1" s="16" t="s">
        <v>23451</v>
      </c>
      <c r="AD1" s="16" t="s">
        <v>23452</v>
      </c>
      <c r="AE1" s="16" t="s">
        <v>23453</v>
      </c>
      <c r="AF1" s="17" t="s">
        <v>23454</v>
      </c>
      <c r="AG1" s="17" t="s">
        <v>23455</v>
      </c>
      <c r="AH1" s="17" t="s">
        <v>23456</v>
      </c>
      <c r="AI1" s="17" t="s">
        <v>23457</v>
      </c>
      <c r="AJ1" s="17" t="s">
        <v>23458</v>
      </c>
    </row>
    <row r="2" spans="1:36" x14ac:dyDescent="0.2">
      <c r="A2" t="str">
        <f>TRIM(PROPER((assembly_staff_import[[#This Row],[First MI Name via NAME_SOURCE_KEY TEXT]]&amp;" "&amp;assembly_staff_import[[#This Row],[Last Name via NAME_SOURCE_KEY TEXT]]&amp;" "&amp;assembly_staff_import[[#This Row],[Suffix via NAME_SOURCE_KEY]])))</f>
        <v>Catherine H Wehrle</v>
      </c>
      <c r="B2" t="str">
        <f>TRIM(CONCATENATE(TRIM(assembly_staff_import[[#This Row],[Full Name]]), ", ", assembly_staff_import[[#This Row],[Title]]))</f>
        <v>Catherine H Wehrle, D O Manager</v>
      </c>
      <c r="C2" t="e">
        <f>assembly_staff_import[[#This Row],[Vlookup_groups]]</f>
        <v>#REF!</v>
      </c>
      <c r="D2" s="18" t="str">
        <f>IF(assembly_staff_import[[#This Row],[Legislative Staff Type]]="Personal",assembly_staff_import[[#This Row],[Formatted Personal Staff Office]],"")</f>
        <v>District Office</v>
      </c>
      <c r="E2" t="s">
        <v>65</v>
      </c>
      <c r="F2" s="19" t="s">
        <v>10913</v>
      </c>
      <c r="G2" t="s">
        <v>67</v>
      </c>
      <c r="H2" t="str">
        <f>TRIM(PROPER((assembly_staff_import[[#This Row],[Last Name via NAME_SOURCE_KEY TEXT]]&amp;" "&amp;assembly_staff_import[[#This Row],[Suffix via NAME_SOURCE_KEY]])))</f>
        <v>Wehrle</v>
      </c>
      <c r="I2" t="str">
        <f>PROPER(assembly_staff_import[[#This Row],[JOB TITLE_SOURCE_KEY]])</f>
        <v xml:space="preserve">D O Manager                                </v>
      </c>
      <c r="J2" t="s">
        <v>72</v>
      </c>
      <c r="K2" t="e">
        <f>IF(assembly_staff_import[[#This Row],[Legislative Staff Type]]="Personal",assembly_staff_import[[#This Row],[Vlookup Reports To Person]], "")</f>
        <v>#REF!</v>
      </c>
      <c r="L2" t="str">
        <f>PROPER(assembly_staff_import[[#This Row],[First MI Name via NAME_SOURCE_KEY TEXT]])</f>
        <v xml:space="preserve"> Catherine H</v>
      </c>
      <c r="M2" t="s">
        <v>13692</v>
      </c>
      <c r="N2" t="str">
        <f>LOWER(CONCATENATE(assembly_staff_import[[#This Row],[Last Name]],LEFT(assembly_staff_import[[#This Row],[First Name (no initial)]],1),"@nyassembly.gov"))</f>
        <v>wehrlec@nyassembly.gov</v>
      </c>
      <c r="O2" t="s">
        <v>23459</v>
      </c>
      <c r="P2" t="e">
        <f>VLOOKUP(assembly_staff_import[[#This Row],[Full Name]],[3]!PEOPLE_March_20[#Data],1,0)</f>
        <v>#REF!</v>
      </c>
      <c r="Q2" t="e">
        <f>VLOOKUP(assembly_staff_import[[#This Row],[Full Name]],[3]!Table17[#Data],3,0)</f>
        <v>#REF!</v>
      </c>
      <c r="R2" t="e">
        <f>VLOOKUP(assembly_staff_import[[#This Row],[Formatted Works for Group]],[3]!Table7[#Data],1,0)</f>
        <v>#REF!</v>
      </c>
      <c r="S2" t="e">
        <f>IF(assembly_staff_import[[#This Row],[Legislative Staff Type]]="Personal", assembly_staff_import[[#This Row],[Vlookup Works for Group]], assembly_staff_import[[#This Row],[Formatted Works for Group calc]]&amp;", Central Staff Office, Assembly")</f>
        <v>#REF!</v>
      </c>
      <c r="T2" s="20" t="str">
        <f>TRIM(assembly_staff_import[[#This Row],[NAME_SOURCE_KEY]])</f>
        <v>WEHRLE, CATHERINE H</v>
      </c>
      <c r="U2" t="s">
        <v>23460</v>
      </c>
      <c r="V2" t="s">
        <v>23461</v>
      </c>
      <c r="W2" t="s">
        <v>23462</v>
      </c>
      <c r="Y2" t="str">
        <f>IF(assembly_staff_import[[#This Row],[Legislative Staff Type]]="Personal", PROPER(TRIM(assembly_staff_import[[#This Row],[Unit First MI via UNIT_SOURCE_KEY]])&amp;" "&amp;assembly_staff_import[[#This Row],[Unit Last via UNIT_SOURCE_KEY]]), PROPER(TRIM(assembly_staff_import[[#This Row],[UNIT NAME_SOURCE_KEY2]])))</f>
        <v>Addie Jenne</v>
      </c>
      <c r="Z2" t="s">
        <v>23463</v>
      </c>
      <c r="AA2" t="e">
        <f>VLOOKUP(assembly_staff_import[[#This Row],[Formatted and corrected Works for Group Text]],[3]!Table4[#Data],1,0)</f>
        <v>#REF!</v>
      </c>
      <c r="AB2" t="e">
        <f>VLOOKUP(assembly_staff_import[[#This Row],[Formatted and corrected Works for Group Text]],[3]!Table5[#Data],2,0)</f>
        <v>#REF!</v>
      </c>
      <c r="AC2" t="str">
        <f>IF(TRIM(assembly_staff_import[[#This Row],[PUBLIC INFO ADDR_SOURCE_KEY]])="CAPITOL, ALBANY", "Legislative / Capitol Office", "District Office")</f>
        <v>District Office</v>
      </c>
      <c r="AD2" t="s">
        <v>23464</v>
      </c>
      <c r="AE2" t="s">
        <v>23465</v>
      </c>
      <c r="AF2" t="str">
        <f>"B42 "</f>
        <v xml:space="preserve">B42 </v>
      </c>
      <c r="AG2" t="s">
        <v>23466</v>
      </c>
      <c r="AH2" t="s">
        <v>23467</v>
      </c>
      <c r="AI2" t="s">
        <v>23468</v>
      </c>
      <c r="AJ2" t="s">
        <v>23469</v>
      </c>
    </row>
    <row r="3" spans="1:36" x14ac:dyDescent="0.2">
      <c r="A3" t="str">
        <f>TRIM(PROPER((assembly_staff_import[[#This Row],[First MI Name via NAME_SOURCE_KEY TEXT]]&amp;" "&amp;assembly_staff_import[[#This Row],[Last Name via NAME_SOURCE_KEY TEXT]]&amp;" "&amp;assembly_staff_import[[#This Row],[Suffix via NAME_SOURCE_KEY]])))</f>
        <v>Gertrude M Karris</v>
      </c>
      <c r="B3" t="str">
        <f>TRIM(CONCATENATE(TRIM(assembly_staff_import[[#This Row],[Full Name]]), ", ", assembly_staff_import[[#This Row],[Title]]))</f>
        <v>Gertrude M Karris, Constituent Liaison</v>
      </c>
      <c r="C3" t="e">
        <f>assembly_staff_import[[#This Row],[Vlookup_groups]]</f>
        <v>#REF!</v>
      </c>
      <c r="D3" t="str">
        <f>IF(assembly_staff_import[[#This Row],[Legislative Staff Type]]="Personal",assembly_staff_import[[#This Row],[Formatted Personal Staff Office]],"")</f>
        <v>District Office</v>
      </c>
      <c r="E3" t="s">
        <v>65</v>
      </c>
      <c r="F3" s="19" t="s">
        <v>10913</v>
      </c>
      <c r="G3" t="s">
        <v>67</v>
      </c>
      <c r="H3" t="str">
        <f>TRIM(PROPER((assembly_staff_import[[#This Row],[Last Name via NAME_SOURCE_KEY TEXT]]&amp;" "&amp;assembly_staff_import[[#This Row],[Suffix via NAME_SOURCE_KEY]])))</f>
        <v>Karris</v>
      </c>
      <c r="I3" t="str">
        <f>PROPER(assembly_staff_import[[#This Row],[JOB TITLE_SOURCE_KEY]])</f>
        <v xml:space="preserve">Constituent Liaison                        </v>
      </c>
      <c r="J3" t="s">
        <v>72</v>
      </c>
      <c r="K3" t="e">
        <f>IF(assembly_staff_import[[#This Row],[Legislative Staff Type]]="Personal",assembly_staff_import[[#This Row],[Vlookup Reports To Person]], "")</f>
        <v>#REF!</v>
      </c>
      <c r="L3" t="str">
        <f>PROPER(assembly_staff_import[[#This Row],[First MI Name via NAME_SOURCE_KEY TEXT]])</f>
        <v xml:space="preserve"> Gertrude M</v>
      </c>
      <c r="M3" t="s">
        <v>22615</v>
      </c>
      <c r="N3" t="str">
        <f>LOWER(CONCATENATE(assembly_staff_import[[#This Row],[Last Name]],LEFT(assembly_staff_import[[#This Row],[First Name (no initial)]],1),"@nyassembly.gov"))</f>
        <v>karrisg@nyassembly.gov</v>
      </c>
      <c r="O3" t="s">
        <v>23470</v>
      </c>
      <c r="P3" t="e">
        <f>VLOOKUP(assembly_staff_import[[#This Row],[Full Name]],[3]!PEOPLE_March_20[#Data],1,0)</f>
        <v>#REF!</v>
      </c>
      <c r="Q3" t="e">
        <f>VLOOKUP(assembly_staff_import[[#This Row],[Full Name]],[3]!Table17[#Data],3,0)</f>
        <v>#REF!</v>
      </c>
      <c r="R3" t="e">
        <f>VLOOKUP(assembly_staff_import[[#This Row],[Formatted Works for Group]],[3]!Table7[#Data],1,0)</f>
        <v>#REF!</v>
      </c>
      <c r="S3" t="e">
        <f>IF(assembly_staff_import[[#This Row],[Legislative Staff Type]]="Personal", assembly_staff_import[[#This Row],[Vlookup Works for Group]], assembly_staff_import[[#This Row],[Formatted Works for Group calc]]&amp;", Central Staff Office, Assembly")</f>
        <v>#REF!</v>
      </c>
      <c r="T3" s="20" t="str">
        <f>TRIM(assembly_staff_import[[#This Row],[NAME_SOURCE_KEY]])</f>
        <v>KARRIS, GERTRUDE M</v>
      </c>
      <c r="U3" t="s">
        <v>23471</v>
      </c>
      <c r="V3" t="s">
        <v>23472</v>
      </c>
      <c r="W3" t="s">
        <v>23473</v>
      </c>
      <c r="Y3" t="str">
        <f>IF(assembly_staff_import[[#This Row],[Legislative Staff Type]]="Personal", PROPER(TRIM(assembly_staff_import[[#This Row],[Unit First MI via UNIT_SOURCE_KEY]])&amp;" "&amp;assembly_staff_import[[#This Row],[Unit Last via UNIT_SOURCE_KEY]]), PROPER(TRIM(assembly_staff_import[[#This Row],[UNIT NAME_SOURCE_KEY2]])))</f>
        <v>Addie Jenne</v>
      </c>
      <c r="Z3" t="s">
        <v>23463</v>
      </c>
      <c r="AA3" t="e">
        <f>VLOOKUP(assembly_staff_import[[#This Row],[Formatted and corrected Works for Group Text]],[3]!Table4[#Data],1,0)</f>
        <v>#REF!</v>
      </c>
      <c r="AB3" t="e">
        <f>VLOOKUP(assembly_staff_import[[#This Row],[Formatted and corrected Works for Group Text]],[3]!Table5[#Data],2,0)</f>
        <v>#REF!</v>
      </c>
      <c r="AC3" t="str">
        <f>IF(TRIM(assembly_staff_import[[#This Row],[PUBLIC INFO ADDR_SOURCE_KEY]])="CAPITOL, ALBANY", "Legislative / Capitol Office", "District Office")</f>
        <v>District Office</v>
      </c>
      <c r="AD3" t="s">
        <v>23464</v>
      </c>
      <c r="AE3" t="s">
        <v>23465</v>
      </c>
      <c r="AF3" t="str">
        <f>"B42 "</f>
        <v xml:space="preserve">B42 </v>
      </c>
      <c r="AG3" t="s">
        <v>23466</v>
      </c>
      <c r="AH3" t="s">
        <v>23474</v>
      </c>
      <c r="AI3" t="s">
        <v>23475</v>
      </c>
      <c r="AJ3" t="s">
        <v>23469</v>
      </c>
    </row>
    <row r="4" spans="1:36" x14ac:dyDescent="0.2">
      <c r="A4" t="str">
        <f>TRIM(PROPER((assembly_staff_import[[#This Row],[First MI Name via NAME_SOURCE_KEY TEXT]]&amp;" "&amp;assembly_staff_import[[#This Row],[Last Name via NAME_SOURCE_KEY TEXT]]&amp;" "&amp;assembly_staff_import[[#This Row],[Suffix via NAME_SOURCE_KEY]])))</f>
        <v>Judith A Aldrich</v>
      </c>
      <c r="B4" t="str">
        <f>TRIM(CONCATENATE(TRIM(assembly_staff_import[[#This Row],[Full Name]]), ", ", assembly_staff_import[[#This Row],[Title]]))</f>
        <v>Judith A Aldrich, Coord Leg &amp; Comm Affs</v>
      </c>
      <c r="C4" t="e">
        <f>assembly_staff_import[[#This Row],[Vlookup_groups]]</f>
        <v>#REF!</v>
      </c>
      <c r="D4" t="str">
        <f>IF(assembly_staff_import[[#This Row],[Legislative Staff Type]]="Personal",assembly_staff_import[[#This Row],[Formatted Personal Staff Office]],"")</f>
        <v>District Office</v>
      </c>
      <c r="E4" t="s">
        <v>65</v>
      </c>
      <c r="F4" s="19" t="s">
        <v>10913</v>
      </c>
      <c r="G4" t="s">
        <v>67</v>
      </c>
      <c r="H4" t="str">
        <f>TRIM(PROPER((assembly_staff_import[[#This Row],[Last Name via NAME_SOURCE_KEY TEXT]]&amp;" "&amp;assembly_staff_import[[#This Row],[Suffix via NAME_SOURCE_KEY]])))</f>
        <v>Aldrich</v>
      </c>
      <c r="I4" t="str">
        <f>PROPER(assembly_staff_import[[#This Row],[JOB TITLE_SOURCE_KEY]])</f>
        <v xml:space="preserve">Coord Leg &amp; Comm Affs                      </v>
      </c>
      <c r="J4" t="s">
        <v>72</v>
      </c>
      <c r="K4" t="e">
        <f>IF(assembly_staff_import[[#This Row],[Legislative Staff Type]]="Personal",assembly_staff_import[[#This Row],[Vlookup Reports To Person]], "")</f>
        <v>#REF!</v>
      </c>
      <c r="L4" t="str">
        <f>PROPER(assembly_staff_import[[#This Row],[First MI Name via NAME_SOURCE_KEY TEXT]])</f>
        <v xml:space="preserve"> Judith A</v>
      </c>
      <c r="M4" t="s">
        <v>18229</v>
      </c>
      <c r="N4" t="str">
        <f>LOWER(CONCATENATE(assembly_staff_import[[#This Row],[Last Name]],LEFT(assembly_staff_import[[#This Row],[First Name (no initial)]],1),"@nyassembly.gov"))</f>
        <v>aldrichj@nyassembly.gov</v>
      </c>
      <c r="O4" t="s">
        <v>14546</v>
      </c>
      <c r="P4" t="e">
        <f>VLOOKUP(assembly_staff_import[[#This Row],[Full Name]],[3]!PEOPLE_March_20[#Data],1,0)</f>
        <v>#REF!</v>
      </c>
      <c r="Q4" t="e">
        <f>VLOOKUP(assembly_staff_import[[#This Row],[Full Name]],[3]!Table17[#Data],3,0)</f>
        <v>#REF!</v>
      </c>
      <c r="R4" t="e">
        <f>VLOOKUP(assembly_staff_import[[#This Row],[Formatted Works for Group]],[3]!Table7[#Data],1,0)</f>
        <v>#REF!</v>
      </c>
      <c r="S4" t="e">
        <f>IF(assembly_staff_import[[#This Row],[Legislative Staff Type]]="Personal", assembly_staff_import[[#This Row],[Vlookup Works for Group]], assembly_staff_import[[#This Row],[Formatted Works for Group calc]]&amp;", Central Staff Office, Assembly")</f>
        <v>#REF!</v>
      </c>
      <c r="T4" s="20" t="str">
        <f>TRIM(assembly_staff_import[[#This Row],[NAME_SOURCE_KEY]])</f>
        <v>ALDRICH, JUDITH A</v>
      </c>
      <c r="U4" t="s">
        <v>23476</v>
      </c>
      <c r="V4" t="s">
        <v>23477</v>
      </c>
      <c r="W4" t="s">
        <v>23478</v>
      </c>
      <c r="Y4" t="str">
        <f>IF(assembly_staff_import[[#This Row],[Legislative Staff Type]]="Personal", PROPER(TRIM(assembly_staff_import[[#This Row],[Unit First MI via UNIT_SOURCE_KEY]])&amp;" "&amp;assembly_staff_import[[#This Row],[Unit Last via UNIT_SOURCE_KEY]]), PROPER(TRIM(assembly_staff_import[[#This Row],[UNIT NAME_SOURCE_KEY2]])))</f>
        <v>Addie Jenne</v>
      </c>
      <c r="Z4" t="s">
        <v>23463</v>
      </c>
      <c r="AA4" t="e">
        <f>VLOOKUP(assembly_staff_import[[#This Row],[Formatted and corrected Works for Group Text]],[3]!Table4[#Data],1,0)</f>
        <v>#REF!</v>
      </c>
      <c r="AB4" t="e">
        <f>VLOOKUP(assembly_staff_import[[#This Row],[Formatted and corrected Works for Group Text]],[3]!Table5[#Data],2,0)</f>
        <v>#REF!</v>
      </c>
      <c r="AC4" t="str">
        <f>IF(TRIM(assembly_staff_import[[#This Row],[PUBLIC INFO ADDR_SOURCE_KEY]])="CAPITOL, ALBANY", "Legislative / Capitol Office", "District Office")</f>
        <v>District Office</v>
      </c>
      <c r="AD4" t="s">
        <v>23464</v>
      </c>
      <c r="AE4" t="s">
        <v>23465</v>
      </c>
      <c r="AF4" t="str">
        <f>"B42 "</f>
        <v xml:space="preserve">B42 </v>
      </c>
      <c r="AG4" t="s">
        <v>23466</v>
      </c>
      <c r="AH4" t="s">
        <v>23479</v>
      </c>
      <c r="AI4" t="s">
        <v>23480</v>
      </c>
      <c r="AJ4" t="s">
        <v>23469</v>
      </c>
    </row>
    <row r="5" spans="1:36" x14ac:dyDescent="0.2">
      <c r="A5" t="str">
        <f>TRIM(PROPER((assembly_staff_import[[#This Row],[First MI Name via NAME_SOURCE_KEY TEXT]]&amp;" "&amp;assembly_staff_import[[#This Row],[Last Name via NAME_SOURCE_KEY TEXT]]&amp;" "&amp;assembly_staff_import[[#This Row],[Suffix via NAME_SOURCE_KEY]])))</f>
        <v>Ryne R Martin</v>
      </c>
      <c r="B5" t="str">
        <f>TRIM(CONCATENATE(TRIM(assembly_staff_import[[#This Row],[Full Name]]), ", ", assembly_staff_import[[#This Row],[Title]]))</f>
        <v>Ryne R Martin, Communications Coord</v>
      </c>
      <c r="C5" t="e">
        <f>assembly_staff_import[[#This Row],[Vlookup_groups]]</f>
        <v>#REF!</v>
      </c>
      <c r="D5" t="str">
        <f>IF(assembly_staff_import[[#This Row],[Legislative Staff Type]]="Personal",assembly_staff_import[[#This Row],[Formatted Personal Staff Office]],"")</f>
        <v>District Office</v>
      </c>
      <c r="E5" t="s">
        <v>65</v>
      </c>
      <c r="F5" s="19" t="s">
        <v>10913</v>
      </c>
      <c r="G5" t="s">
        <v>67</v>
      </c>
      <c r="H5" t="str">
        <f>TRIM(PROPER((assembly_staff_import[[#This Row],[Last Name via NAME_SOURCE_KEY TEXT]]&amp;" "&amp;assembly_staff_import[[#This Row],[Suffix via NAME_SOURCE_KEY]])))</f>
        <v>Martin</v>
      </c>
      <c r="I5" t="str">
        <f>PROPER(assembly_staff_import[[#This Row],[JOB TITLE_SOURCE_KEY]])</f>
        <v xml:space="preserve">Communications Coord                       </v>
      </c>
      <c r="J5" t="s">
        <v>72</v>
      </c>
      <c r="K5" t="e">
        <f>IF(assembly_staff_import[[#This Row],[Legislative Staff Type]]="Personal",assembly_staff_import[[#This Row],[Vlookup Reports To Person]], "")</f>
        <v>#REF!</v>
      </c>
      <c r="L5" t="str">
        <f>PROPER(assembly_staff_import[[#This Row],[First MI Name via NAME_SOURCE_KEY TEXT]])</f>
        <v xml:space="preserve"> Ryne R</v>
      </c>
      <c r="M5" t="s">
        <v>11526</v>
      </c>
      <c r="N5" t="str">
        <f>LOWER(CONCATENATE(assembly_staff_import[[#This Row],[Last Name]],LEFT(assembly_staff_import[[#This Row],[First Name (no initial)]],1),"@nyassembly.gov"))</f>
        <v>martinr@nyassembly.gov</v>
      </c>
      <c r="O5" t="s">
        <v>23481</v>
      </c>
      <c r="P5" t="e">
        <f>VLOOKUP(assembly_staff_import[[#This Row],[Full Name]],[3]!PEOPLE_March_20[#Data],1,0)</f>
        <v>#REF!</v>
      </c>
      <c r="Q5" t="e">
        <f>VLOOKUP(assembly_staff_import[[#This Row],[Full Name]],[3]!Table17[#Data],3,0)</f>
        <v>#REF!</v>
      </c>
      <c r="R5" t="e">
        <f>VLOOKUP(assembly_staff_import[[#This Row],[Formatted Works for Group]],[3]!Table7[#Data],1,0)</f>
        <v>#REF!</v>
      </c>
      <c r="S5" t="e">
        <f>IF(assembly_staff_import[[#This Row],[Legislative Staff Type]]="Personal", assembly_staff_import[[#This Row],[Vlookup Works for Group]], assembly_staff_import[[#This Row],[Formatted Works for Group calc]]&amp;", Central Staff Office, Assembly")</f>
        <v>#REF!</v>
      </c>
      <c r="T5" s="20" t="str">
        <f>TRIM(assembly_staff_import[[#This Row],[NAME_SOURCE_KEY]])</f>
        <v>MARTIN, RYNE R</v>
      </c>
      <c r="U5" t="s">
        <v>23482</v>
      </c>
      <c r="V5" t="s">
        <v>23483</v>
      </c>
      <c r="W5" t="s">
        <v>23484</v>
      </c>
      <c r="Y5" t="str">
        <f>IF(assembly_staff_import[[#This Row],[Legislative Staff Type]]="Personal", PROPER(TRIM(assembly_staff_import[[#This Row],[Unit First MI via UNIT_SOURCE_KEY]])&amp;" "&amp;assembly_staff_import[[#This Row],[Unit Last via UNIT_SOURCE_KEY]]), PROPER(TRIM(assembly_staff_import[[#This Row],[UNIT NAME_SOURCE_KEY2]])))</f>
        <v>Addie Jenne</v>
      </c>
      <c r="Z5" t="s">
        <v>23463</v>
      </c>
      <c r="AA5" t="e">
        <f>VLOOKUP(assembly_staff_import[[#This Row],[Formatted and corrected Works for Group Text]],[3]!Table4[#Data],1,0)</f>
        <v>#REF!</v>
      </c>
      <c r="AB5" t="e">
        <f>VLOOKUP(assembly_staff_import[[#This Row],[Formatted and corrected Works for Group Text]],[3]!Table5[#Data],2,0)</f>
        <v>#REF!</v>
      </c>
      <c r="AC5" t="str">
        <f>IF(TRIM(assembly_staff_import[[#This Row],[PUBLIC INFO ADDR_SOURCE_KEY]])="CAPITOL, ALBANY", "Legislative / Capitol Office", "District Office")</f>
        <v>District Office</v>
      </c>
      <c r="AD5" t="s">
        <v>23464</v>
      </c>
      <c r="AE5" t="s">
        <v>23465</v>
      </c>
      <c r="AF5" t="str">
        <f>"B42 "</f>
        <v xml:space="preserve">B42 </v>
      </c>
      <c r="AG5" t="s">
        <v>23466</v>
      </c>
      <c r="AH5" t="s">
        <v>23485</v>
      </c>
      <c r="AI5" t="s">
        <v>23486</v>
      </c>
      <c r="AJ5" t="s">
        <v>23487</v>
      </c>
    </row>
    <row r="6" spans="1:36" x14ac:dyDescent="0.2">
      <c r="A6" t="str">
        <f>TRIM(PROPER((assembly_staff_import[[#This Row],[First MI Name via NAME_SOURCE_KEY TEXT]]&amp;" "&amp;assembly_staff_import[[#This Row],[Last Name via NAME_SOURCE_KEY TEXT]]&amp;" "&amp;assembly_staff_import[[#This Row],[Suffix via NAME_SOURCE_KEY]])))</f>
        <v>Sean S Ewart</v>
      </c>
      <c r="B6" t="str">
        <f>TRIM(CONCATENATE(TRIM(assembly_staff_import[[#This Row],[Full Name]]), ", ", assembly_staff_import[[#This Row],[Title]]))</f>
        <v>Sean S Ewart, Legis Director</v>
      </c>
      <c r="C6" t="e">
        <f>assembly_staff_import[[#This Row],[Vlookup_groups]]</f>
        <v>#REF!</v>
      </c>
      <c r="D6" t="str">
        <f>IF(assembly_staff_import[[#This Row],[Legislative Staff Type]]="Personal",assembly_staff_import[[#This Row],[Formatted Personal Staff Office]],"")</f>
        <v>Legislative / Capitol Office</v>
      </c>
      <c r="E6" t="s">
        <v>65</v>
      </c>
      <c r="F6" s="19" t="s">
        <v>10913</v>
      </c>
      <c r="G6" t="s">
        <v>67</v>
      </c>
      <c r="H6" t="str">
        <f>TRIM(PROPER((assembly_staff_import[[#This Row],[Last Name via NAME_SOURCE_KEY TEXT]]&amp;" "&amp;assembly_staff_import[[#This Row],[Suffix via NAME_SOURCE_KEY]])))</f>
        <v>Ewart</v>
      </c>
      <c r="I6" t="str">
        <f>PROPER(assembly_staff_import[[#This Row],[JOB TITLE_SOURCE_KEY]])</f>
        <v xml:space="preserve">Legis Director                             </v>
      </c>
      <c r="J6" t="s">
        <v>72</v>
      </c>
      <c r="K6" t="e">
        <f>IF(assembly_staff_import[[#This Row],[Legislative Staff Type]]="Personal",assembly_staff_import[[#This Row],[Vlookup Reports To Person]], "")</f>
        <v>#REF!</v>
      </c>
      <c r="L6" t="str">
        <f>PROPER(assembly_staff_import[[#This Row],[First MI Name via NAME_SOURCE_KEY TEXT]])</f>
        <v xml:space="preserve"> Sean S</v>
      </c>
      <c r="M6" t="s">
        <v>22626</v>
      </c>
      <c r="N6" t="str">
        <f>LOWER(CONCATENATE(assembly_staff_import[[#This Row],[Last Name]],LEFT(assembly_staff_import[[#This Row],[First Name (no initial)]],1),"@nyassembly.gov"))</f>
        <v>ewarts@nyassembly.gov</v>
      </c>
      <c r="O6" t="s">
        <v>19229</v>
      </c>
      <c r="P6" t="e">
        <f>VLOOKUP(assembly_staff_import[[#This Row],[Full Name]],[3]!PEOPLE_March_20[#Data],1,0)</f>
        <v>#REF!</v>
      </c>
      <c r="Q6" t="e">
        <f>VLOOKUP(assembly_staff_import[[#This Row],[Full Name]],[3]!Table17[#Data],3,0)</f>
        <v>#REF!</v>
      </c>
      <c r="R6" t="e">
        <f>VLOOKUP(assembly_staff_import[[#This Row],[Formatted Works for Group]],[3]!Table7[#Data],1,0)</f>
        <v>#REF!</v>
      </c>
      <c r="S6" t="e">
        <f>IF(assembly_staff_import[[#This Row],[Legislative Staff Type]]="Personal", assembly_staff_import[[#This Row],[Vlookup Works for Group]], assembly_staff_import[[#This Row],[Formatted Works for Group calc]]&amp;", Central Staff Office, Assembly")</f>
        <v>#REF!</v>
      </c>
      <c r="T6" s="20" t="str">
        <f>TRIM(assembly_staff_import[[#This Row],[NAME_SOURCE_KEY]])</f>
        <v>EWART, SEAN S</v>
      </c>
      <c r="U6" t="s">
        <v>23488</v>
      </c>
      <c r="V6" t="s">
        <v>23489</v>
      </c>
      <c r="W6" t="s">
        <v>23490</v>
      </c>
      <c r="Y6" t="str">
        <f>IF(assembly_staff_import[[#This Row],[Legislative Staff Type]]="Personal", PROPER(TRIM(assembly_staff_import[[#This Row],[Unit First MI via UNIT_SOURCE_KEY]])&amp;" "&amp;assembly_staff_import[[#This Row],[Unit Last via UNIT_SOURCE_KEY]]), PROPER(TRIM(assembly_staff_import[[#This Row],[UNIT NAME_SOURCE_KEY2]])))</f>
        <v>Addie Jenne</v>
      </c>
      <c r="Z6" t="s">
        <v>23463</v>
      </c>
      <c r="AA6" t="e">
        <f>VLOOKUP(assembly_staff_import[[#This Row],[Formatted and corrected Works for Group Text]],[3]!Table4[#Data],1,0)</f>
        <v>#REF!</v>
      </c>
      <c r="AB6" t="e">
        <f>VLOOKUP(assembly_staff_import[[#This Row],[Formatted and corrected Works for Group Text]],[3]!Table5[#Data],2,0)</f>
        <v>#REF!</v>
      </c>
      <c r="AC6" t="str">
        <f>IF(TRIM(assembly_staff_import[[#This Row],[PUBLIC INFO ADDR_SOURCE_KEY]])="CAPITOL, ALBANY", "Legislative / Capitol Office", "District Office")</f>
        <v>Legislative / Capitol Office</v>
      </c>
      <c r="AD6" t="s">
        <v>23464</v>
      </c>
      <c r="AE6" t="s">
        <v>23465</v>
      </c>
      <c r="AF6" t="str">
        <f>"B42 "</f>
        <v xml:space="preserve">B42 </v>
      </c>
      <c r="AG6" t="s">
        <v>23466</v>
      </c>
      <c r="AH6" t="s">
        <v>23491</v>
      </c>
      <c r="AI6" t="s">
        <v>23492</v>
      </c>
      <c r="AJ6" t="s">
        <v>23493</v>
      </c>
    </row>
    <row r="7" spans="1:36" x14ac:dyDescent="0.2">
      <c r="A7" t="str">
        <f>TRIM(PROPER((assembly_staff_import[[#This Row],[First MI Name via NAME_SOURCE_KEY TEXT]]&amp;" "&amp;assembly_staff_import[[#This Row],[Last Name via NAME_SOURCE_KEY TEXT]]&amp;" "&amp;assembly_staff_import[[#This Row],[Suffix via NAME_SOURCE_KEY]])))</f>
        <v>Jerry C Jr Price Jr</v>
      </c>
      <c r="B7" t="str">
        <f>TRIM(CONCATENATE(TRIM(assembly_staff_import[[#This Row],[Full Name]]), ", ", assembly_staff_import[[#This Row],[Title]]))</f>
        <v>Jerry C Jr Price Jr, Sr Admin Svcs Liaison</v>
      </c>
      <c r="C7" t="e">
        <f>assembly_staff_import[[#This Row],[Vlookup_groups]]</f>
        <v>#REF!</v>
      </c>
      <c r="D7" t="str">
        <f>IF(assembly_staff_import[[#This Row],[Legislative Staff Type]]="Personal",assembly_staff_import[[#This Row],[Formatted Personal Staff Office]],"")</f>
        <v/>
      </c>
      <c r="E7" t="s">
        <v>65</v>
      </c>
      <c r="F7" s="19" t="s">
        <v>10913</v>
      </c>
      <c r="G7" t="s">
        <v>1237</v>
      </c>
      <c r="H7" t="str">
        <f>TRIM(PROPER((assembly_staff_import[[#This Row],[Last Name via NAME_SOURCE_KEY TEXT]]&amp;" "&amp;assembly_staff_import[[#This Row],[Suffix via NAME_SOURCE_KEY]])))</f>
        <v>Price Jr</v>
      </c>
      <c r="I7" t="str">
        <f>PROPER(assembly_staff_import[[#This Row],[JOB TITLE_SOURCE_KEY]])</f>
        <v xml:space="preserve">Sr Admin Svcs Liaison                      </v>
      </c>
      <c r="J7" t="s">
        <v>72</v>
      </c>
      <c r="K7" t="str">
        <f>IF(assembly_staff_import[[#This Row],[Legislative Staff Type]]="Personal",assembly_staff_import[[#This Row],[Vlookup Reports To Person]], "")</f>
        <v/>
      </c>
      <c r="L7" t="str">
        <f>PROPER(assembly_staff_import[[#This Row],[First MI Name via NAME_SOURCE_KEY TEXT]])</f>
        <v xml:space="preserve"> Jerry C Jr</v>
      </c>
      <c r="M7" t="s">
        <v>20711</v>
      </c>
      <c r="N7" t="str">
        <f>LOWER(CONCATENATE(assembly_staff_import[[#This Row],[Last Name]],LEFT(assembly_staff_import[[#This Row],[First Name (no initial)]],1),"@nyassembly.gov"))</f>
        <v>price jrj@nyassembly.gov</v>
      </c>
      <c r="O7" t="s">
        <v>23494</v>
      </c>
      <c r="P7" t="e">
        <f>VLOOKUP(assembly_staff_import[[#This Row],[Full Name]],[3]!PEOPLE_March_20[#Data],1,0)</f>
        <v>#REF!</v>
      </c>
      <c r="Q7" t="e">
        <f>VLOOKUP(assembly_staff_import[[#This Row],[Full Name]],[3]!Table17[#Data],3,0)</f>
        <v>#REF!</v>
      </c>
      <c r="R7" t="e">
        <f>VLOOKUP(assembly_staff_import[[#This Row],[Formatted Works for Group]],[3]!Table7[#Data],1,0)</f>
        <v>#REF!</v>
      </c>
      <c r="S7" t="str">
        <f>IF(assembly_staff_import[[#This Row],[Legislative Staff Type]]="Personal", assembly_staff_import[[#This Row],[Vlookup Works for Group]], assembly_staff_import[[#This Row],[Formatted Works for Group calc]]&amp;", Central Staff Office, Assembly")</f>
        <v>Administration And Personnel (Minority), Central Staff Office, Assembly</v>
      </c>
      <c r="T7" s="20" t="str">
        <f>TRIM(assembly_staff_import[[#This Row],[NAME_SOURCE_KEY]])</f>
        <v>PRICE, JERRY C JR</v>
      </c>
      <c r="U7" t="s">
        <v>23495</v>
      </c>
      <c r="V7" t="s">
        <v>23496</v>
      </c>
      <c r="W7" t="s">
        <v>23497</v>
      </c>
      <c r="X7" t="s">
        <v>23498</v>
      </c>
      <c r="Y7" t="str">
        <f>IF(assembly_staff_import[[#This Row],[Legislative Staff Type]]="Personal", PROPER(TRIM(assembly_staff_import[[#This Row],[Unit First MI via UNIT_SOURCE_KEY]])&amp;" "&amp;assembly_staff_import[[#This Row],[Unit Last via UNIT_SOURCE_KEY]]), PROPER(TRIM(assembly_staff_import[[#This Row],[UNIT NAME_SOURCE_KEY2]])))</f>
        <v>Administration And Personnel (Minority)</v>
      </c>
      <c r="Z7" t="s">
        <v>23499</v>
      </c>
      <c r="AA7" t="e">
        <f>VLOOKUP(assembly_staff_import[[#This Row],[Formatted and corrected Works for Group Text]],[3]!Table4[#Data],1,0)</f>
        <v>#REF!</v>
      </c>
      <c r="AB7" t="e">
        <f>VLOOKUP(assembly_staff_import[[#This Row],[Formatted and corrected Works for Group Text]],[3]!Table5[#Data],2,0)</f>
        <v>#REF!</v>
      </c>
      <c r="AC7" t="str">
        <f>IF(TRIM(assembly_staff_import[[#This Row],[PUBLIC INFO ADDR_SOURCE_KEY]])="CAPITOL, ALBANY", "Legislative / Capitol Office", "District Office")</f>
        <v>Legislative / Capitol Office</v>
      </c>
      <c r="AD7" t="s">
        <v>23500</v>
      </c>
      <c r="AF7" t="str">
        <f t="shared" ref="AF7:AF14" si="0">"401 "</f>
        <v xml:space="preserve">401 </v>
      </c>
      <c r="AG7" t="s">
        <v>23500</v>
      </c>
      <c r="AH7" t="s">
        <v>23501</v>
      </c>
      <c r="AI7" t="s">
        <v>23502</v>
      </c>
      <c r="AJ7" t="s">
        <v>23493</v>
      </c>
    </row>
    <row r="8" spans="1:36" x14ac:dyDescent="0.2">
      <c r="A8" t="str">
        <f>TRIM(PROPER((assembly_staff_import[[#This Row],[First MI Name via NAME_SOURCE_KEY TEXT]]&amp;" "&amp;assembly_staff_import[[#This Row],[Last Name via NAME_SOURCE_KEY TEXT]]&amp;" "&amp;assembly_staff_import[[#This Row],[Suffix via NAME_SOURCE_KEY]])))</f>
        <v>Judithann C Rosetti</v>
      </c>
      <c r="B8" t="str">
        <f>TRIM(CONCATENATE(TRIM(assembly_staff_import[[#This Row],[Full Name]]), ", ", assembly_staff_import[[#This Row],[Title]]))</f>
        <v>Judithann C Rosetti, Process Administrator</v>
      </c>
      <c r="C8" t="e">
        <f>assembly_staff_import[[#This Row],[Vlookup_groups]]</f>
        <v>#REF!</v>
      </c>
      <c r="D8" t="str">
        <f>IF(assembly_staff_import[[#This Row],[Legislative Staff Type]]="Personal",assembly_staff_import[[#This Row],[Formatted Personal Staff Office]],"")</f>
        <v/>
      </c>
      <c r="E8" t="s">
        <v>65</v>
      </c>
      <c r="F8" s="19" t="s">
        <v>10913</v>
      </c>
      <c r="G8" t="s">
        <v>1237</v>
      </c>
      <c r="H8" t="str">
        <f>TRIM(PROPER((assembly_staff_import[[#This Row],[Last Name via NAME_SOURCE_KEY TEXT]]&amp;" "&amp;assembly_staff_import[[#This Row],[Suffix via NAME_SOURCE_KEY]])))</f>
        <v>Rosetti</v>
      </c>
      <c r="I8" t="str">
        <f>PROPER(assembly_staff_import[[#This Row],[JOB TITLE_SOURCE_KEY]])</f>
        <v xml:space="preserve">Process Administrator                      </v>
      </c>
      <c r="J8" t="s">
        <v>72</v>
      </c>
      <c r="K8" t="str">
        <f>IF(assembly_staff_import[[#This Row],[Legislative Staff Type]]="Personal",assembly_staff_import[[#This Row],[Vlookup Reports To Person]], "")</f>
        <v/>
      </c>
      <c r="L8" t="str">
        <f>PROPER(assembly_staff_import[[#This Row],[First MI Name via NAME_SOURCE_KEY TEXT]])</f>
        <v xml:space="preserve"> Judithann C</v>
      </c>
      <c r="M8" t="s">
        <v>22943</v>
      </c>
      <c r="N8" t="str">
        <f>LOWER(CONCATENATE(assembly_staff_import[[#This Row],[Last Name]],LEFT(assembly_staff_import[[#This Row],[First Name (no initial)]],1),"@nyassembly.gov"))</f>
        <v>rosettij@nyassembly.gov</v>
      </c>
      <c r="O8" t="s">
        <v>23503</v>
      </c>
      <c r="P8" t="e">
        <f>VLOOKUP(assembly_staff_import[[#This Row],[Full Name]],[3]!PEOPLE_March_20[#Data],1,0)</f>
        <v>#REF!</v>
      </c>
      <c r="Q8" t="e">
        <f>VLOOKUP(assembly_staff_import[[#This Row],[Full Name]],[3]!Table17[#Data],3,0)</f>
        <v>#REF!</v>
      </c>
      <c r="R8" t="e">
        <f>VLOOKUP(assembly_staff_import[[#This Row],[Formatted Works for Group]],[3]!Table7[#Data],1,0)</f>
        <v>#REF!</v>
      </c>
      <c r="S8" t="str">
        <f>IF(assembly_staff_import[[#This Row],[Legislative Staff Type]]="Personal", assembly_staff_import[[#This Row],[Vlookup Works for Group]], assembly_staff_import[[#This Row],[Formatted Works for Group calc]]&amp;", Central Staff Office, Assembly")</f>
        <v>Administration And Personnel (Minority), Central Staff Office, Assembly</v>
      </c>
      <c r="T8" s="20" t="str">
        <f>TRIM(assembly_staff_import[[#This Row],[NAME_SOURCE_KEY]])</f>
        <v>ROSETTI, JUDITHANN C</v>
      </c>
      <c r="U8" t="s">
        <v>23504</v>
      </c>
      <c r="V8" t="s">
        <v>23505</v>
      </c>
      <c r="W8" t="s">
        <v>23506</v>
      </c>
      <c r="Y8" t="str">
        <f>IF(assembly_staff_import[[#This Row],[Legislative Staff Type]]="Personal", PROPER(TRIM(assembly_staff_import[[#This Row],[Unit First MI via UNIT_SOURCE_KEY]])&amp;" "&amp;assembly_staff_import[[#This Row],[Unit Last via UNIT_SOURCE_KEY]]), PROPER(TRIM(assembly_staff_import[[#This Row],[UNIT NAME_SOURCE_KEY2]])))</f>
        <v>Administration And Personnel (Minority)</v>
      </c>
      <c r="Z8" t="s">
        <v>23499</v>
      </c>
      <c r="AA8" t="e">
        <f>VLOOKUP(assembly_staff_import[[#This Row],[Formatted and corrected Works for Group Text]],[3]!Table4[#Data],1,0)</f>
        <v>#REF!</v>
      </c>
      <c r="AB8" t="e">
        <f>VLOOKUP(assembly_staff_import[[#This Row],[Formatted and corrected Works for Group Text]],[3]!Table5[#Data],2,0)</f>
        <v>#REF!</v>
      </c>
      <c r="AC8" t="str">
        <f>IF(TRIM(assembly_staff_import[[#This Row],[PUBLIC INFO ADDR_SOURCE_KEY]])="CAPITOL, ALBANY", "Legislative / Capitol Office", "District Office")</f>
        <v>Legislative / Capitol Office</v>
      </c>
      <c r="AD8" t="s">
        <v>23500</v>
      </c>
      <c r="AF8" t="str">
        <f t="shared" si="0"/>
        <v xml:space="preserve">401 </v>
      </c>
      <c r="AG8" t="s">
        <v>23500</v>
      </c>
      <c r="AH8" t="s">
        <v>23507</v>
      </c>
      <c r="AI8" t="s">
        <v>23508</v>
      </c>
      <c r="AJ8" t="s">
        <v>23493</v>
      </c>
    </row>
    <row r="9" spans="1:36" x14ac:dyDescent="0.2">
      <c r="A9" t="str">
        <f>TRIM(PROPER((assembly_staff_import[[#This Row],[First MI Name via NAME_SOURCE_KEY TEXT]]&amp;" "&amp;assembly_staff_import[[#This Row],[Last Name via NAME_SOURCE_KEY TEXT]]&amp;" "&amp;assembly_staff_import[[#This Row],[Suffix via NAME_SOURCE_KEY]])))</f>
        <v>Laura M Dudley</v>
      </c>
      <c r="B9" t="str">
        <f>TRIM(CONCATENATE(TRIM(assembly_staff_import[[#This Row],[Full Name]]), ", ", assembly_staff_import[[#This Row],[Title]]))</f>
        <v>Laura M Dudley, Dir Admin &amp; Pers</v>
      </c>
      <c r="C9" t="e">
        <f>assembly_staff_import[[#This Row],[Vlookup_groups]]</f>
        <v>#REF!</v>
      </c>
      <c r="D9" t="str">
        <f>IF(assembly_staff_import[[#This Row],[Legislative Staff Type]]="Personal",assembly_staff_import[[#This Row],[Formatted Personal Staff Office]],"")</f>
        <v/>
      </c>
      <c r="E9" t="s">
        <v>65</v>
      </c>
      <c r="F9" s="19" t="s">
        <v>10913</v>
      </c>
      <c r="G9" t="s">
        <v>1237</v>
      </c>
      <c r="H9" t="str">
        <f>TRIM(PROPER((assembly_staff_import[[#This Row],[Last Name via NAME_SOURCE_KEY TEXT]]&amp;" "&amp;assembly_staff_import[[#This Row],[Suffix via NAME_SOURCE_KEY]])))</f>
        <v>Dudley</v>
      </c>
      <c r="I9" t="str">
        <f>PROPER(assembly_staff_import[[#This Row],[JOB TITLE_SOURCE_KEY]])</f>
        <v xml:space="preserve">Dir Admin &amp; Pers                           </v>
      </c>
      <c r="J9" t="s">
        <v>72</v>
      </c>
      <c r="K9" t="str">
        <f>IF(assembly_staff_import[[#This Row],[Legislative Staff Type]]="Personal",assembly_staff_import[[#This Row],[Vlookup Reports To Person]], "")</f>
        <v/>
      </c>
      <c r="L9" t="str">
        <f>PROPER(assembly_staff_import[[#This Row],[First MI Name via NAME_SOURCE_KEY TEXT]])</f>
        <v xml:space="preserve"> Laura M</v>
      </c>
      <c r="M9" t="s">
        <v>14320</v>
      </c>
      <c r="N9" t="str">
        <f>LOWER(CONCATENATE(assembly_staff_import[[#This Row],[Last Name]],LEFT(assembly_staff_import[[#This Row],[First Name (no initial)]],1),"@nyassembly.gov"))</f>
        <v>dudleyl@nyassembly.gov</v>
      </c>
      <c r="O9" t="s">
        <v>14770</v>
      </c>
      <c r="P9" t="e">
        <f>VLOOKUP(assembly_staff_import[[#This Row],[Full Name]],[3]!PEOPLE_March_20[#Data],1,0)</f>
        <v>#REF!</v>
      </c>
      <c r="Q9" t="e">
        <f>VLOOKUP(assembly_staff_import[[#This Row],[Full Name]],[3]!Table17[#Data],3,0)</f>
        <v>#REF!</v>
      </c>
      <c r="R9" t="e">
        <f>VLOOKUP(assembly_staff_import[[#This Row],[Formatted Works for Group]],[3]!Table7[#Data],1,0)</f>
        <v>#REF!</v>
      </c>
      <c r="S9" t="str">
        <f>IF(assembly_staff_import[[#This Row],[Legislative Staff Type]]="Personal", assembly_staff_import[[#This Row],[Vlookup Works for Group]], assembly_staff_import[[#This Row],[Formatted Works for Group calc]]&amp;", Central Staff Office, Assembly")</f>
        <v>Administration And Personnel (Minority), Central Staff Office, Assembly</v>
      </c>
      <c r="T9" s="20" t="str">
        <f>TRIM(assembly_staff_import[[#This Row],[NAME_SOURCE_KEY]])</f>
        <v>DUDLEY, LAURA M</v>
      </c>
      <c r="U9" t="s">
        <v>23509</v>
      </c>
      <c r="V9" t="s">
        <v>23510</v>
      </c>
      <c r="W9" t="s">
        <v>23511</v>
      </c>
      <c r="Y9" t="str">
        <f>IF(assembly_staff_import[[#This Row],[Legislative Staff Type]]="Personal", PROPER(TRIM(assembly_staff_import[[#This Row],[Unit First MI via UNIT_SOURCE_KEY]])&amp;" "&amp;assembly_staff_import[[#This Row],[Unit Last via UNIT_SOURCE_KEY]]), PROPER(TRIM(assembly_staff_import[[#This Row],[UNIT NAME_SOURCE_KEY2]])))</f>
        <v>Administration And Personnel (Minority)</v>
      </c>
      <c r="Z9" t="s">
        <v>23499</v>
      </c>
      <c r="AA9" t="e">
        <f>VLOOKUP(assembly_staff_import[[#This Row],[Formatted and corrected Works for Group Text]],[3]!Table4[#Data],1,0)</f>
        <v>#REF!</v>
      </c>
      <c r="AB9" t="e">
        <f>VLOOKUP(assembly_staff_import[[#This Row],[Formatted and corrected Works for Group Text]],[3]!Table5[#Data],2,0)</f>
        <v>#REF!</v>
      </c>
      <c r="AC9" t="str">
        <f>IF(TRIM(assembly_staff_import[[#This Row],[PUBLIC INFO ADDR_SOURCE_KEY]])="CAPITOL, ALBANY", "Legislative / Capitol Office", "District Office")</f>
        <v>Legislative / Capitol Office</v>
      </c>
      <c r="AD9" t="s">
        <v>23500</v>
      </c>
      <c r="AF9" t="str">
        <f t="shared" si="0"/>
        <v xml:space="preserve">401 </v>
      </c>
      <c r="AG9" t="s">
        <v>23500</v>
      </c>
      <c r="AH9" t="s">
        <v>23512</v>
      </c>
      <c r="AI9" t="s">
        <v>23513</v>
      </c>
      <c r="AJ9" t="s">
        <v>23493</v>
      </c>
    </row>
    <row r="10" spans="1:36" x14ac:dyDescent="0.2">
      <c r="A10" t="str">
        <f>TRIM(PROPER((assembly_staff_import[[#This Row],[First MI Name via NAME_SOURCE_KEY TEXT]]&amp;" "&amp;assembly_staff_import[[#This Row],[Last Name via NAME_SOURCE_KEY TEXT]]&amp;" "&amp;assembly_staff_import[[#This Row],[Suffix via NAME_SOURCE_KEY]])))</f>
        <v>Marie E Alvaro</v>
      </c>
      <c r="B10" t="str">
        <f>TRIM(CONCATENATE(TRIM(assembly_staff_import[[#This Row],[Full Name]]), ", ", assembly_staff_import[[#This Row],[Title]]))</f>
        <v>Marie E Alvaro, Asst To The Director</v>
      </c>
      <c r="C10" t="e">
        <f>assembly_staff_import[[#This Row],[Vlookup_groups]]</f>
        <v>#REF!</v>
      </c>
      <c r="D10" t="str">
        <f>IF(assembly_staff_import[[#This Row],[Legislative Staff Type]]="Personal",assembly_staff_import[[#This Row],[Formatted Personal Staff Office]],"")</f>
        <v/>
      </c>
      <c r="E10" t="s">
        <v>65</v>
      </c>
      <c r="F10" s="19" t="s">
        <v>10913</v>
      </c>
      <c r="G10" t="s">
        <v>1237</v>
      </c>
      <c r="H10" t="str">
        <f>TRIM(PROPER((assembly_staff_import[[#This Row],[Last Name via NAME_SOURCE_KEY TEXT]]&amp;" "&amp;assembly_staff_import[[#This Row],[Suffix via NAME_SOURCE_KEY]])))</f>
        <v>Alvaro</v>
      </c>
      <c r="I10" t="str">
        <f>PROPER(assembly_staff_import[[#This Row],[JOB TITLE_SOURCE_KEY]])</f>
        <v xml:space="preserve">Asst To The Director                       </v>
      </c>
      <c r="J10" t="s">
        <v>72</v>
      </c>
      <c r="K10" t="str">
        <f>IF(assembly_staff_import[[#This Row],[Legislative Staff Type]]="Personal",assembly_staff_import[[#This Row],[Vlookup Reports To Person]], "")</f>
        <v/>
      </c>
      <c r="L10" t="str">
        <f>PROPER(assembly_staff_import[[#This Row],[First MI Name via NAME_SOURCE_KEY TEXT]])</f>
        <v xml:space="preserve"> Marie E</v>
      </c>
      <c r="M10" t="s">
        <v>14402</v>
      </c>
      <c r="N10" t="str">
        <f>LOWER(CONCATENATE(assembly_staff_import[[#This Row],[Last Name]],LEFT(assembly_staff_import[[#This Row],[First Name (no initial)]],1),"@nyassembly.gov"))</f>
        <v>alvarom@nyassembly.gov</v>
      </c>
      <c r="O10" t="s">
        <v>3528</v>
      </c>
      <c r="P10" t="e">
        <f>VLOOKUP(assembly_staff_import[[#This Row],[Full Name]],[3]!PEOPLE_March_20[#Data],1,0)</f>
        <v>#REF!</v>
      </c>
      <c r="Q10" t="e">
        <f>VLOOKUP(assembly_staff_import[[#This Row],[Full Name]],[3]!Table17[#Data],3,0)</f>
        <v>#REF!</v>
      </c>
      <c r="R10" t="e">
        <f>VLOOKUP(assembly_staff_import[[#This Row],[Formatted Works for Group]],[3]!Table7[#Data],1,0)</f>
        <v>#REF!</v>
      </c>
      <c r="S10" t="str">
        <f>IF(assembly_staff_import[[#This Row],[Legislative Staff Type]]="Personal", assembly_staff_import[[#This Row],[Vlookup Works for Group]], assembly_staff_import[[#This Row],[Formatted Works for Group calc]]&amp;", Central Staff Office, Assembly")</f>
        <v>Administration And Personnel (Minority), Central Staff Office, Assembly</v>
      </c>
      <c r="T10" s="20" t="str">
        <f>TRIM(assembly_staff_import[[#This Row],[NAME_SOURCE_KEY]])</f>
        <v>ALVARO, MARIE E</v>
      </c>
      <c r="U10" t="s">
        <v>23514</v>
      </c>
      <c r="V10" t="s">
        <v>23515</v>
      </c>
      <c r="W10" t="s">
        <v>23516</v>
      </c>
      <c r="Y10" t="str">
        <f>IF(assembly_staff_import[[#This Row],[Legislative Staff Type]]="Personal", PROPER(TRIM(assembly_staff_import[[#This Row],[Unit First MI via UNIT_SOURCE_KEY]])&amp;" "&amp;assembly_staff_import[[#This Row],[Unit Last via UNIT_SOURCE_KEY]]), PROPER(TRIM(assembly_staff_import[[#This Row],[UNIT NAME_SOURCE_KEY2]])))</f>
        <v>Administration And Personnel (Minority)</v>
      </c>
      <c r="Z10" t="s">
        <v>23499</v>
      </c>
      <c r="AA10" t="e">
        <f>VLOOKUP(assembly_staff_import[[#This Row],[Formatted and corrected Works for Group Text]],[3]!Table4[#Data],1,0)</f>
        <v>#REF!</v>
      </c>
      <c r="AB10" t="e">
        <f>VLOOKUP(assembly_staff_import[[#This Row],[Formatted and corrected Works for Group Text]],[3]!Table5[#Data],2,0)</f>
        <v>#REF!</v>
      </c>
      <c r="AC10" t="str">
        <f>IF(TRIM(assembly_staff_import[[#This Row],[PUBLIC INFO ADDR_SOURCE_KEY]])="CAPITOL, ALBANY", "Legislative / Capitol Office", "District Office")</f>
        <v>Legislative / Capitol Office</v>
      </c>
      <c r="AD10" t="s">
        <v>23500</v>
      </c>
      <c r="AF10" t="str">
        <f t="shared" si="0"/>
        <v xml:space="preserve">401 </v>
      </c>
      <c r="AG10" t="s">
        <v>23500</v>
      </c>
      <c r="AH10" t="s">
        <v>23517</v>
      </c>
      <c r="AI10" t="s">
        <v>23518</v>
      </c>
      <c r="AJ10" t="s">
        <v>23493</v>
      </c>
    </row>
    <row r="11" spans="1:36" x14ac:dyDescent="0.2">
      <c r="A11" t="str">
        <f>TRIM(PROPER((assembly_staff_import[[#This Row],[First MI Name via NAME_SOURCE_KEY TEXT]]&amp;" "&amp;assembly_staff_import[[#This Row],[Last Name via NAME_SOURCE_KEY TEXT]]&amp;" "&amp;assembly_staff_import[[#This Row],[Suffix via NAME_SOURCE_KEY]])))</f>
        <v>Sarah G Kraham</v>
      </c>
      <c r="B11" t="str">
        <f>TRIM(CONCATENATE(TRIM(assembly_staff_import[[#This Row],[Full Name]]), ", ", assembly_staff_import[[#This Row],[Title]]))</f>
        <v>Sarah G Kraham, Sr Exec Asst</v>
      </c>
      <c r="C11" t="e">
        <f>assembly_staff_import[[#This Row],[Vlookup_groups]]</f>
        <v>#REF!</v>
      </c>
      <c r="D11" t="str">
        <f>IF(assembly_staff_import[[#This Row],[Legislative Staff Type]]="Personal",assembly_staff_import[[#This Row],[Formatted Personal Staff Office]],"")</f>
        <v/>
      </c>
      <c r="E11" t="s">
        <v>65</v>
      </c>
      <c r="F11" s="19" t="s">
        <v>10913</v>
      </c>
      <c r="G11" t="s">
        <v>1237</v>
      </c>
      <c r="H11" t="str">
        <f>TRIM(PROPER((assembly_staff_import[[#This Row],[Last Name via NAME_SOURCE_KEY TEXT]]&amp;" "&amp;assembly_staff_import[[#This Row],[Suffix via NAME_SOURCE_KEY]])))</f>
        <v>Kraham</v>
      </c>
      <c r="I11" t="str">
        <f>PROPER(assembly_staff_import[[#This Row],[JOB TITLE_SOURCE_KEY]])</f>
        <v xml:space="preserve">Sr Exec Asst                               </v>
      </c>
      <c r="J11" t="s">
        <v>72</v>
      </c>
      <c r="K11" t="str">
        <f>IF(assembly_staff_import[[#This Row],[Legislative Staff Type]]="Personal",assembly_staff_import[[#This Row],[Vlookup Reports To Person]], "")</f>
        <v/>
      </c>
      <c r="L11" t="str">
        <f>PROPER(assembly_staff_import[[#This Row],[First MI Name via NAME_SOURCE_KEY TEXT]])</f>
        <v xml:space="preserve"> Sarah G</v>
      </c>
      <c r="M11" t="s">
        <v>22462</v>
      </c>
      <c r="N11" t="str">
        <f>LOWER(CONCATENATE(assembly_staff_import[[#This Row],[Last Name]],LEFT(assembly_staff_import[[#This Row],[First Name (no initial)]],1),"@nyassembly.gov"))</f>
        <v>krahams@nyassembly.gov</v>
      </c>
      <c r="O11" t="s">
        <v>16231</v>
      </c>
      <c r="P11" t="e">
        <f>VLOOKUP(assembly_staff_import[[#This Row],[Full Name]],[3]!PEOPLE_March_20[#Data],1,0)</f>
        <v>#REF!</v>
      </c>
      <c r="Q11" t="e">
        <f>VLOOKUP(assembly_staff_import[[#This Row],[Full Name]],[3]!Table17[#Data],3,0)</f>
        <v>#REF!</v>
      </c>
      <c r="R11" t="e">
        <f>VLOOKUP(assembly_staff_import[[#This Row],[Formatted Works for Group]],[3]!Table7[#Data],1,0)</f>
        <v>#REF!</v>
      </c>
      <c r="S11" t="str">
        <f>IF(assembly_staff_import[[#This Row],[Legislative Staff Type]]="Personal", assembly_staff_import[[#This Row],[Vlookup Works for Group]], assembly_staff_import[[#This Row],[Formatted Works for Group calc]]&amp;", Central Staff Office, Assembly")</f>
        <v>Administration And Personnel (Minority), Central Staff Office, Assembly</v>
      </c>
      <c r="T11" s="20" t="str">
        <f>TRIM(assembly_staff_import[[#This Row],[NAME_SOURCE_KEY]])</f>
        <v>KRAHAM, SARAH G</v>
      </c>
      <c r="U11" t="s">
        <v>23519</v>
      </c>
      <c r="V11" t="s">
        <v>23520</v>
      </c>
      <c r="W11" t="s">
        <v>23521</v>
      </c>
      <c r="Y11" t="str">
        <f>IF(assembly_staff_import[[#This Row],[Legislative Staff Type]]="Personal", PROPER(TRIM(assembly_staff_import[[#This Row],[Unit First MI via UNIT_SOURCE_KEY]])&amp;" "&amp;assembly_staff_import[[#This Row],[Unit Last via UNIT_SOURCE_KEY]]), PROPER(TRIM(assembly_staff_import[[#This Row],[UNIT NAME_SOURCE_KEY2]])))</f>
        <v>Administration And Personnel (Minority)</v>
      </c>
      <c r="Z11" t="s">
        <v>23499</v>
      </c>
      <c r="AA11" t="e">
        <f>VLOOKUP(assembly_staff_import[[#This Row],[Formatted and corrected Works for Group Text]],[3]!Table4[#Data],1,0)</f>
        <v>#REF!</v>
      </c>
      <c r="AB11" t="e">
        <f>VLOOKUP(assembly_staff_import[[#This Row],[Formatted and corrected Works for Group Text]],[3]!Table5[#Data],2,0)</f>
        <v>#REF!</v>
      </c>
      <c r="AC11" t="str">
        <f>IF(TRIM(assembly_staff_import[[#This Row],[PUBLIC INFO ADDR_SOURCE_KEY]])="CAPITOL, ALBANY", "Legislative / Capitol Office", "District Office")</f>
        <v>Legislative / Capitol Office</v>
      </c>
      <c r="AD11" t="s">
        <v>23500</v>
      </c>
      <c r="AF11" t="str">
        <f t="shared" si="0"/>
        <v xml:space="preserve">401 </v>
      </c>
      <c r="AG11" t="s">
        <v>23500</v>
      </c>
      <c r="AH11" t="s">
        <v>23522</v>
      </c>
      <c r="AI11" t="s">
        <v>23523</v>
      </c>
      <c r="AJ11" t="s">
        <v>23493</v>
      </c>
    </row>
    <row r="12" spans="1:36" x14ac:dyDescent="0.2">
      <c r="A12" t="str">
        <f>TRIM(PROPER((assembly_staff_import[[#This Row],[First MI Name via NAME_SOURCE_KEY TEXT]]&amp;" "&amp;assembly_staff_import[[#This Row],[Last Name via NAME_SOURCE_KEY TEXT]]&amp;" "&amp;assembly_staff_import[[#This Row],[Suffix via NAME_SOURCE_KEY]])))</f>
        <v>Sharon M Ahl</v>
      </c>
      <c r="B12" t="str">
        <f>TRIM(CONCATENATE(TRIM(assembly_staff_import[[#This Row],[Full Name]]), ", ", assembly_staff_import[[#This Row],[Title]]))</f>
        <v>Sharon M Ahl, Supv T&amp;A/D.O. Accts</v>
      </c>
      <c r="C12" t="e">
        <f>assembly_staff_import[[#This Row],[Vlookup_groups]]</f>
        <v>#REF!</v>
      </c>
      <c r="D12" t="str">
        <f>IF(assembly_staff_import[[#This Row],[Legislative Staff Type]]="Personal",assembly_staff_import[[#This Row],[Formatted Personal Staff Office]],"")</f>
        <v/>
      </c>
      <c r="E12" t="s">
        <v>65</v>
      </c>
      <c r="F12" s="19" t="s">
        <v>10913</v>
      </c>
      <c r="G12" t="s">
        <v>1237</v>
      </c>
      <c r="H12" t="str">
        <f>TRIM(PROPER((assembly_staff_import[[#This Row],[Last Name via NAME_SOURCE_KEY TEXT]]&amp;" "&amp;assembly_staff_import[[#This Row],[Suffix via NAME_SOURCE_KEY]])))</f>
        <v>Ahl</v>
      </c>
      <c r="I12" t="str">
        <f>PROPER(assembly_staff_import[[#This Row],[JOB TITLE_SOURCE_KEY]])</f>
        <v xml:space="preserve">Supv T&amp;A/D.O. Accts                        </v>
      </c>
      <c r="J12" t="s">
        <v>72</v>
      </c>
      <c r="K12" t="str">
        <f>IF(assembly_staff_import[[#This Row],[Legislative Staff Type]]="Personal",assembly_staff_import[[#This Row],[Vlookup Reports To Person]], "")</f>
        <v/>
      </c>
      <c r="L12" t="str">
        <f>PROPER(assembly_staff_import[[#This Row],[First MI Name via NAME_SOURCE_KEY TEXT]])</f>
        <v xml:space="preserve"> Sharon M</v>
      </c>
      <c r="M12" t="s">
        <v>14422</v>
      </c>
      <c r="N12" t="str">
        <f>LOWER(CONCATENATE(assembly_staff_import[[#This Row],[Last Name]],LEFT(assembly_staff_import[[#This Row],[First Name (no initial)]],1),"@nyassembly.gov"))</f>
        <v>ahls@nyassembly.gov</v>
      </c>
      <c r="O12" t="s">
        <v>6293</v>
      </c>
      <c r="P12" t="e">
        <f>VLOOKUP(assembly_staff_import[[#This Row],[Full Name]],[3]!PEOPLE_March_20[#Data],1,0)</f>
        <v>#REF!</v>
      </c>
      <c r="Q12" t="e">
        <f>VLOOKUP(assembly_staff_import[[#This Row],[Full Name]],[3]!Table17[#Data],3,0)</f>
        <v>#REF!</v>
      </c>
      <c r="R12" t="e">
        <f>VLOOKUP(assembly_staff_import[[#This Row],[Formatted Works for Group]],[3]!Table7[#Data],1,0)</f>
        <v>#REF!</v>
      </c>
      <c r="S12" t="str">
        <f>IF(assembly_staff_import[[#This Row],[Legislative Staff Type]]="Personal", assembly_staff_import[[#This Row],[Vlookup Works for Group]], assembly_staff_import[[#This Row],[Formatted Works for Group calc]]&amp;", Central Staff Office, Assembly")</f>
        <v>Administration And Personnel (Minority), Central Staff Office, Assembly</v>
      </c>
      <c r="T12" s="20" t="str">
        <f>TRIM(assembly_staff_import[[#This Row],[NAME_SOURCE_KEY]])</f>
        <v>AHL, SHARON M</v>
      </c>
      <c r="U12" t="s">
        <v>23524</v>
      </c>
      <c r="V12" t="s">
        <v>23525</v>
      </c>
      <c r="W12" t="s">
        <v>23526</v>
      </c>
      <c r="Y12" t="str">
        <f>IF(assembly_staff_import[[#This Row],[Legislative Staff Type]]="Personal", PROPER(TRIM(assembly_staff_import[[#This Row],[Unit First MI via UNIT_SOURCE_KEY]])&amp;" "&amp;assembly_staff_import[[#This Row],[Unit Last via UNIT_SOURCE_KEY]]), PROPER(TRIM(assembly_staff_import[[#This Row],[UNIT NAME_SOURCE_KEY2]])))</f>
        <v>Administration And Personnel (Minority)</v>
      </c>
      <c r="Z12" t="s">
        <v>23499</v>
      </c>
      <c r="AA12" t="e">
        <f>VLOOKUP(assembly_staff_import[[#This Row],[Formatted and corrected Works for Group Text]],[3]!Table4[#Data],1,0)</f>
        <v>#REF!</v>
      </c>
      <c r="AB12" t="e">
        <f>VLOOKUP(assembly_staff_import[[#This Row],[Formatted and corrected Works for Group Text]],[3]!Table5[#Data],2,0)</f>
        <v>#REF!</v>
      </c>
      <c r="AC12" t="str">
        <f>IF(TRIM(assembly_staff_import[[#This Row],[PUBLIC INFO ADDR_SOURCE_KEY]])="CAPITOL, ALBANY", "Legislative / Capitol Office", "District Office")</f>
        <v>Legislative / Capitol Office</v>
      </c>
      <c r="AD12" t="s">
        <v>23500</v>
      </c>
      <c r="AF12" t="str">
        <f t="shared" si="0"/>
        <v xml:space="preserve">401 </v>
      </c>
      <c r="AG12" t="s">
        <v>23500</v>
      </c>
      <c r="AH12" t="s">
        <v>23527</v>
      </c>
      <c r="AI12" t="s">
        <v>23528</v>
      </c>
      <c r="AJ12" t="s">
        <v>23493</v>
      </c>
    </row>
    <row r="13" spans="1:36" x14ac:dyDescent="0.2">
      <c r="A13" t="str">
        <f>TRIM(PROPER((assembly_staff_import[[#This Row],[First MI Name via NAME_SOURCE_KEY TEXT]]&amp;" "&amp;assembly_staff_import[[#This Row],[Last Name via NAME_SOURCE_KEY TEXT]]&amp;" "&amp;assembly_staff_import[[#This Row],[Suffix via NAME_SOURCE_KEY]])))</f>
        <v>Tamar S Volans</v>
      </c>
      <c r="B13" t="str">
        <f>TRIM(CONCATENATE(TRIM(assembly_staff_import[[#This Row],[Full Name]]), ", ", assembly_staff_import[[#This Row],[Title]]))</f>
        <v>Tamar S Volans, Dep Dir</v>
      </c>
      <c r="C13" t="e">
        <f>assembly_staff_import[[#This Row],[Vlookup_groups]]</f>
        <v>#REF!</v>
      </c>
      <c r="D13" t="str">
        <f>IF(assembly_staff_import[[#This Row],[Legislative Staff Type]]="Personal",assembly_staff_import[[#This Row],[Formatted Personal Staff Office]],"")</f>
        <v/>
      </c>
      <c r="E13" t="s">
        <v>65</v>
      </c>
      <c r="F13" s="19" t="s">
        <v>10913</v>
      </c>
      <c r="G13" t="s">
        <v>1237</v>
      </c>
      <c r="H13" t="str">
        <f>TRIM(PROPER((assembly_staff_import[[#This Row],[Last Name via NAME_SOURCE_KEY TEXT]]&amp;" "&amp;assembly_staff_import[[#This Row],[Suffix via NAME_SOURCE_KEY]])))</f>
        <v>Volans</v>
      </c>
      <c r="I13" t="str">
        <f>PROPER(assembly_staff_import[[#This Row],[JOB TITLE_SOURCE_KEY]])</f>
        <v xml:space="preserve">Dep Dir                                    </v>
      </c>
      <c r="J13" t="s">
        <v>72</v>
      </c>
      <c r="K13" t="str">
        <f>IF(assembly_staff_import[[#This Row],[Legislative Staff Type]]="Personal",assembly_staff_import[[#This Row],[Vlookup Reports To Person]], "")</f>
        <v/>
      </c>
      <c r="L13" t="str">
        <f>PROPER(assembly_staff_import[[#This Row],[First MI Name via NAME_SOURCE_KEY TEXT]])</f>
        <v xml:space="preserve"> Tamar S</v>
      </c>
      <c r="M13" t="s">
        <v>22937</v>
      </c>
      <c r="N13" t="str">
        <f>LOWER(CONCATENATE(assembly_staff_import[[#This Row],[Last Name]],LEFT(assembly_staff_import[[#This Row],[First Name (no initial)]],1),"@nyassembly.gov"))</f>
        <v>volanst@nyassembly.gov</v>
      </c>
      <c r="O13" t="s">
        <v>23529</v>
      </c>
      <c r="P13" t="e">
        <f>VLOOKUP(assembly_staff_import[[#This Row],[Full Name]],[3]!PEOPLE_March_20[#Data],1,0)</f>
        <v>#REF!</v>
      </c>
      <c r="Q13" t="e">
        <f>VLOOKUP(assembly_staff_import[[#This Row],[Full Name]],[3]!Table17[#Data],3,0)</f>
        <v>#REF!</v>
      </c>
      <c r="R13" t="e">
        <f>VLOOKUP(assembly_staff_import[[#This Row],[Formatted Works for Group]],[3]!Table7[#Data],1,0)</f>
        <v>#REF!</v>
      </c>
      <c r="S13" t="str">
        <f>IF(assembly_staff_import[[#This Row],[Legislative Staff Type]]="Personal", assembly_staff_import[[#This Row],[Vlookup Works for Group]], assembly_staff_import[[#This Row],[Formatted Works for Group calc]]&amp;", Central Staff Office, Assembly")</f>
        <v>Administration And Personnel (Minority), Central Staff Office, Assembly</v>
      </c>
      <c r="T13" s="20" t="str">
        <f>TRIM(assembly_staff_import[[#This Row],[NAME_SOURCE_KEY]])</f>
        <v>VOLANS, TAMAR S</v>
      </c>
      <c r="U13" t="s">
        <v>23530</v>
      </c>
      <c r="V13" t="s">
        <v>23531</v>
      </c>
      <c r="W13" t="s">
        <v>23532</v>
      </c>
      <c r="Y13" t="str">
        <f>IF(assembly_staff_import[[#This Row],[Legislative Staff Type]]="Personal", PROPER(TRIM(assembly_staff_import[[#This Row],[Unit First MI via UNIT_SOURCE_KEY]])&amp;" "&amp;assembly_staff_import[[#This Row],[Unit Last via UNIT_SOURCE_KEY]]), PROPER(TRIM(assembly_staff_import[[#This Row],[UNIT NAME_SOURCE_KEY2]])))</f>
        <v>Administration And Personnel (Minority)</v>
      </c>
      <c r="Z13" t="s">
        <v>23499</v>
      </c>
      <c r="AA13" t="e">
        <f>VLOOKUP(assembly_staff_import[[#This Row],[Formatted and corrected Works for Group Text]],[3]!Table4[#Data],1,0)</f>
        <v>#REF!</v>
      </c>
      <c r="AB13" t="e">
        <f>VLOOKUP(assembly_staff_import[[#This Row],[Formatted and corrected Works for Group Text]],[3]!Table5[#Data],2,0)</f>
        <v>#REF!</v>
      </c>
      <c r="AC13" t="str">
        <f>IF(TRIM(assembly_staff_import[[#This Row],[PUBLIC INFO ADDR_SOURCE_KEY]])="CAPITOL, ALBANY", "Legislative / Capitol Office", "District Office")</f>
        <v>Legislative / Capitol Office</v>
      </c>
      <c r="AD13" t="s">
        <v>23500</v>
      </c>
      <c r="AF13" t="str">
        <f t="shared" si="0"/>
        <v xml:space="preserve">401 </v>
      </c>
      <c r="AG13" t="s">
        <v>23500</v>
      </c>
      <c r="AH13" t="s">
        <v>23533</v>
      </c>
      <c r="AI13" t="s">
        <v>23534</v>
      </c>
      <c r="AJ13" t="s">
        <v>23493</v>
      </c>
    </row>
    <row r="14" spans="1:36" x14ac:dyDescent="0.2">
      <c r="A14" t="str">
        <f>TRIM(PROPER((assembly_staff_import[[#This Row],[First MI Name via NAME_SOURCE_KEY TEXT]]&amp;" "&amp;assembly_staff_import[[#This Row],[Last Name via NAME_SOURCE_KEY TEXT]]&amp;" "&amp;assembly_staff_import[[#This Row],[Suffix via NAME_SOURCE_KEY]])))</f>
        <v>Timothy G Atchinson</v>
      </c>
      <c r="B14" t="str">
        <f>TRIM(CONCATENATE(TRIM(assembly_staff_import[[#This Row],[Full Name]]), ", ", assembly_staff_import[[#This Row],[Title]]))</f>
        <v>Timothy G Atchinson, Sr Admin Svcs Liaison</v>
      </c>
      <c r="C14" t="e">
        <f>assembly_staff_import[[#This Row],[Vlookup_groups]]</f>
        <v>#REF!</v>
      </c>
      <c r="D14" t="str">
        <f>IF(assembly_staff_import[[#This Row],[Legislative Staff Type]]="Personal",assembly_staff_import[[#This Row],[Formatted Personal Staff Office]],"")</f>
        <v/>
      </c>
      <c r="E14" t="s">
        <v>65</v>
      </c>
      <c r="F14" s="19" t="s">
        <v>10913</v>
      </c>
      <c r="G14" t="s">
        <v>1237</v>
      </c>
      <c r="H14" t="str">
        <f>TRIM(PROPER((assembly_staff_import[[#This Row],[Last Name via NAME_SOURCE_KEY TEXT]]&amp;" "&amp;assembly_staff_import[[#This Row],[Suffix via NAME_SOURCE_KEY]])))</f>
        <v>Atchinson</v>
      </c>
      <c r="I14" t="str">
        <f>PROPER(assembly_staff_import[[#This Row],[JOB TITLE_SOURCE_KEY]])</f>
        <v xml:space="preserve">Sr Admin Svcs Liaison                      </v>
      </c>
      <c r="J14" t="s">
        <v>72</v>
      </c>
      <c r="K14" t="str">
        <f>IF(assembly_staff_import[[#This Row],[Legislative Staff Type]]="Personal",assembly_staff_import[[#This Row],[Vlookup Reports To Person]], "")</f>
        <v/>
      </c>
      <c r="L14" t="str">
        <f>PROPER(assembly_staff_import[[#This Row],[First MI Name via NAME_SOURCE_KEY TEXT]])</f>
        <v xml:space="preserve"> Timothy G</v>
      </c>
      <c r="M14" t="s">
        <v>14370</v>
      </c>
      <c r="N14" t="str">
        <f>LOWER(CONCATENATE(assembly_staff_import[[#This Row],[Last Name]],LEFT(assembly_staff_import[[#This Row],[First Name (no initial)]],1),"@nyassembly.gov"))</f>
        <v>atchinsont@nyassembly.gov</v>
      </c>
      <c r="O14" t="s">
        <v>23535</v>
      </c>
      <c r="P14" t="e">
        <f>VLOOKUP(assembly_staff_import[[#This Row],[Full Name]],[3]!PEOPLE_March_20[#Data],1,0)</f>
        <v>#REF!</v>
      </c>
      <c r="Q14" t="e">
        <f>VLOOKUP(assembly_staff_import[[#This Row],[Full Name]],[3]!Table17[#Data],3,0)</f>
        <v>#REF!</v>
      </c>
      <c r="R14" t="e">
        <f>VLOOKUP(assembly_staff_import[[#This Row],[Formatted Works for Group]],[3]!Table7[#Data],1,0)</f>
        <v>#REF!</v>
      </c>
      <c r="S14" t="str">
        <f>IF(assembly_staff_import[[#This Row],[Legislative Staff Type]]="Personal", assembly_staff_import[[#This Row],[Vlookup Works for Group]], assembly_staff_import[[#This Row],[Formatted Works for Group calc]]&amp;", Central Staff Office, Assembly")</f>
        <v>Administration And Personnel (Minority), Central Staff Office, Assembly</v>
      </c>
      <c r="T14" s="20" t="str">
        <f>TRIM(assembly_staff_import[[#This Row],[NAME_SOURCE_KEY]])</f>
        <v>ATCHINSON, TIMOTHY G</v>
      </c>
      <c r="U14" t="s">
        <v>23536</v>
      </c>
      <c r="V14" t="s">
        <v>23537</v>
      </c>
      <c r="W14" t="s">
        <v>23538</v>
      </c>
      <c r="Y14" t="str">
        <f>IF(assembly_staff_import[[#This Row],[Legislative Staff Type]]="Personal", PROPER(TRIM(assembly_staff_import[[#This Row],[Unit First MI via UNIT_SOURCE_KEY]])&amp;" "&amp;assembly_staff_import[[#This Row],[Unit Last via UNIT_SOURCE_KEY]]), PROPER(TRIM(assembly_staff_import[[#This Row],[UNIT NAME_SOURCE_KEY2]])))</f>
        <v>Administration And Personnel (Minority)</v>
      </c>
      <c r="Z14" t="s">
        <v>23499</v>
      </c>
      <c r="AA14" t="e">
        <f>VLOOKUP(assembly_staff_import[[#This Row],[Formatted and corrected Works for Group Text]],[3]!Table4[#Data],1,0)</f>
        <v>#REF!</v>
      </c>
      <c r="AB14" t="e">
        <f>VLOOKUP(assembly_staff_import[[#This Row],[Formatted and corrected Works for Group Text]],[3]!Table5[#Data],2,0)</f>
        <v>#REF!</v>
      </c>
      <c r="AC14" t="str">
        <f>IF(TRIM(assembly_staff_import[[#This Row],[PUBLIC INFO ADDR_SOURCE_KEY]])="CAPITOL, ALBANY", "Legislative / Capitol Office", "District Office")</f>
        <v>Legislative / Capitol Office</v>
      </c>
      <c r="AD14" t="s">
        <v>23500</v>
      </c>
      <c r="AF14" t="str">
        <f t="shared" si="0"/>
        <v xml:space="preserve">401 </v>
      </c>
      <c r="AG14" t="s">
        <v>23500</v>
      </c>
      <c r="AH14" t="s">
        <v>23539</v>
      </c>
      <c r="AI14" t="s">
        <v>23502</v>
      </c>
      <c r="AJ14" t="s">
        <v>23493</v>
      </c>
    </row>
    <row r="15" spans="1:36" x14ac:dyDescent="0.2">
      <c r="A15" t="str">
        <f>TRIM(PROPER((assembly_staff_import[[#This Row],[First MI Name via NAME_SOURCE_KEY TEXT]]&amp;" "&amp;assembly_staff_import[[#This Row],[Last Name via NAME_SOURCE_KEY TEXT]]&amp;" "&amp;assembly_staff_import[[#This Row],[Suffix via NAME_SOURCE_KEY]])))</f>
        <v>Andrea K Lopez</v>
      </c>
      <c r="B15" t="str">
        <f>TRIM(CONCATENATE(TRIM(assembly_staff_import[[#This Row],[Full Name]]), ", ", assembly_staff_import[[#This Row],[Title]]))</f>
        <v>Andrea K Lopez, Exec Asst</v>
      </c>
      <c r="C15" t="e">
        <f>assembly_staff_import[[#This Row],[Vlookup_groups]]</f>
        <v>#REF!</v>
      </c>
      <c r="D15" t="str">
        <f>IF(assembly_staff_import[[#This Row],[Legislative Staff Type]]="Personal",assembly_staff_import[[#This Row],[Formatted Personal Staff Office]],"")</f>
        <v/>
      </c>
      <c r="E15" t="s">
        <v>65</v>
      </c>
      <c r="F15" s="19" t="s">
        <v>10913</v>
      </c>
      <c r="G15" t="s">
        <v>1237</v>
      </c>
      <c r="H15" t="str">
        <f>TRIM(PROPER((assembly_staff_import[[#This Row],[Last Name via NAME_SOURCE_KEY TEXT]]&amp;" "&amp;assembly_staff_import[[#This Row],[Suffix via NAME_SOURCE_KEY]])))</f>
        <v>Lopez</v>
      </c>
      <c r="I15" t="str">
        <f>PROPER(assembly_staff_import[[#This Row],[JOB TITLE_SOURCE_KEY]])</f>
        <v xml:space="preserve">Exec Asst                                  </v>
      </c>
      <c r="J15" t="s">
        <v>72</v>
      </c>
      <c r="K15" t="str">
        <f>IF(assembly_staff_import[[#This Row],[Legislative Staff Type]]="Personal",assembly_staff_import[[#This Row],[Vlookup Reports To Person]], "")</f>
        <v/>
      </c>
      <c r="L15" t="str">
        <f>PROPER(assembly_staff_import[[#This Row],[First MI Name via NAME_SOURCE_KEY TEXT]])</f>
        <v xml:space="preserve"> Andrea K</v>
      </c>
      <c r="M15" t="s">
        <v>16203</v>
      </c>
      <c r="N15" t="str">
        <f>LOWER(CONCATENATE(assembly_staff_import[[#This Row],[Last Name]],LEFT(assembly_staff_import[[#This Row],[First Name (no initial)]],1),"@nyassembly.gov"))</f>
        <v>lopeza@nyassembly.gov</v>
      </c>
      <c r="O15" t="s">
        <v>14430</v>
      </c>
      <c r="P15" t="e">
        <f>VLOOKUP(assembly_staff_import[[#This Row],[Full Name]],[3]!PEOPLE_March_20[#Data],1,0)</f>
        <v>#REF!</v>
      </c>
      <c r="Q15" t="e">
        <f>VLOOKUP(assembly_staff_import[[#This Row],[Full Name]],[3]!Table17[#Data],3,0)</f>
        <v>#REF!</v>
      </c>
      <c r="R15" t="e">
        <f>VLOOKUP(assembly_staff_import[[#This Row],[Formatted Works for Group]],[3]!Table7[#Data],1,0)</f>
        <v>#REF!</v>
      </c>
      <c r="S15" t="str">
        <f>IF(assembly_staff_import[[#This Row],[Legislative Staff Type]]="Personal", assembly_staff_import[[#This Row],[Vlookup Works for Group]], assembly_staff_import[[#This Row],[Formatted Works for Group calc]]&amp;", Central Staff Office, Assembly")</f>
        <v>Administration, Central Staff Office, Assembly</v>
      </c>
      <c r="T15" s="20" t="str">
        <f>TRIM(assembly_staff_import[[#This Row],[NAME_SOURCE_KEY]])</f>
        <v>LOPEZ, ANDREA K</v>
      </c>
      <c r="U15" t="s">
        <v>23540</v>
      </c>
      <c r="V15" t="s">
        <v>23541</v>
      </c>
      <c r="W15" t="s">
        <v>23542</v>
      </c>
      <c r="Y15" t="str">
        <f>IF(assembly_staff_import[[#This Row],[Legislative Staff Type]]="Personal", PROPER(TRIM(assembly_staff_import[[#This Row],[Unit First MI via UNIT_SOURCE_KEY]])&amp;" "&amp;assembly_staff_import[[#This Row],[Unit Last via UNIT_SOURCE_KEY]]), PROPER(TRIM(assembly_staff_import[[#This Row],[UNIT NAME_SOURCE_KEY2]])))</f>
        <v>Administration</v>
      </c>
      <c r="Z15" t="s">
        <v>23543</v>
      </c>
      <c r="AA15" t="e">
        <f>VLOOKUP(assembly_staff_import[[#This Row],[Formatted and corrected Works for Group Text]],[3]!Table4[#Data],1,0)</f>
        <v>#REF!</v>
      </c>
      <c r="AB15" t="e">
        <f>VLOOKUP(assembly_staff_import[[#This Row],[Formatted and corrected Works for Group Text]],[3]!Table5[#Data],2,0)</f>
        <v>#REF!</v>
      </c>
      <c r="AC15" t="str">
        <f>IF(TRIM(assembly_staff_import[[#This Row],[PUBLIC INFO ADDR_SOURCE_KEY]])="CAPITOL, ALBANY", "Legislative / Capitol Office", "District Office")</f>
        <v>Legislative / Capitol Office</v>
      </c>
      <c r="AD15" t="s">
        <v>23544</v>
      </c>
      <c r="AF15" t="str">
        <f t="shared" ref="AF15:AF21" si="1">"200 "</f>
        <v xml:space="preserve">200 </v>
      </c>
      <c r="AG15" t="s">
        <v>23544</v>
      </c>
      <c r="AH15" t="s">
        <v>23545</v>
      </c>
      <c r="AI15" t="s">
        <v>23546</v>
      </c>
      <c r="AJ15" t="s">
        <v>23493</v>
      </c>
    </row>
    <row r="16" spans="1:36" x14ac:dyDescent="0.2">
      <c r="A16" t="str">
        <f>TRIM(PROPER((assembly_staff_import[[#This Row],[First MI Name via NAME_SOURCE_KEY TEXT]]&amp;" "&amp;assembly_staff_import[[#This Row],[Last Name via NAME_SOURCE_KEY TEXT]]&amp;" "&amp;assembly_staff_import[[#This Row],[Suffix via NAME_SOURCE_KEY]])))</f>
        <v>Edward J Iii Harris Iii</v>
      </c>
      <c r="B16" t="str">
        <f>TRIM(CONCATENATE(TRIM(assembly_staff_import[[#This Row],[Full Name]]), ", ", assembly_staff_import[[#This Row],[Title]]))</f>
        <v>Edward J Iii Harris Iii, Events Coordinator</v>
      </c>
      <c r="C16" t="e">
        <f>assembly_staff_import[[#This Row],[Vlookup_groups]]</f>
        <v>#REF!</v>
      </c>
      <c r="D16" t="str">
        <f>IF(assembly_staff_import[[#This Row],[Legislative Staff Type]]="Personal",assembly_staff_import[[#This Row],[Formatted Personal Staff Office]],"")</f>
        <v/>
      </c>
      <c r="E16" t="s">
        <v>65</v>
      </c>
      <c r="F16" s="19" t="s">
        <v>10913</v>
      </c>
      <c r="G16" t="s">
        <v>1237</v>
      </c>
      <c r="H16" t="str">
        <f>TRIM(PROPER((assembly_staff_import[[#This Row],[Last Name via NAME_SOURCE_KEY TEXT]]&amp;" "&amp;assembly_staff_import[[#This Row],[Suffix via NAME_SOURCE_KEY]])))</f>
        <v>Harris Iii</v>
      </c>
      <c r="I16" t="str">
        <f>PROPER(assembly_staff_import[[#This Row],[JOB TITLE_SOURCE_KEY]])</f>
        <v xml:space="preserve">Events Coordinator                         </v>
      </c>
      <c r="J16" t="s">
        <v>72</v>
      </c>
      <c r="K16" t="str">
        <f>IF(assembly_staff_import[[#This Row],[Legislative Staff Type]]="Personal",assembly_staff_import[[#This Row],[Vlookup Reports To Person]], "")</f>
        <v/>
      </c>
      <c r="L16" t="str">
        <f>PROPER(assembly_staff_import[[#This Row],[First MI Name via NAME_SOURCE_KEY TEXT]])</f>
        <v xml:space="preserve"> Edward J Iii</v>
      </c>
      <c r="M16" s="21" t="s">
        <v>16234</v>
      </c>
      <c r="N16" t="str">
        <f>LOWER(CONCATENATE(assembly_staff_import[[#This Row],[Last Name]],LEFT(assembly_staff_import[[#This Row],[First Name (no initial)]],1),"@nyassembly.gov"))</f>
        <v>harris iiie@nyassembly.gov</v>
      </c>
      <c r="O16" t="s">
        <v>7025</v>
      </c>
      <c r="P16" t="e">
        <f>VLOOKUP(assembly_staff_import[[#This Row],[Full Name]],[3]!PEOPLE_March_20[#Data],1,0)</f>
        <v>#REF!</v>
      </c>
      <c r="Q16" t="e">
        <f>VLOOKUP(assembly_staff_import[[#This Row],[Full Name]],[3]!Table17[#Data],3,0)</f>
        <v>#REF!</v>
      </c>
      <c r="R16" t="e">
        <f>VLOOKUP(assembly_staff_import[[#This Row],[Formatted Works for Group]],[3]!Table7[#Data],1,0)</f>
        <v>#REF!</v>
      </c>
      <c r="S16" t="str">
        <f>IF(assembly_staff_import[[#This Row],[Legislative Staff Type]]="Personal", assembly_staff_import[[#This Row],[Vlookup Works for Group]], assembly_staff_import[[#This Row],[Formatted Works for Group calc]]&amp;", Central Staff Office, Assembly")</f>
        <v>Administration, Central Staff Office, Assembly</v>
      </c>
      <c r="T16" s="20" t="str">
        <f>TRIM(assembly_staff_import[[#This Row],[NAME_SOURCE_KEY]])</f>
        <v>HARRIS, EDWARD J III</v>
      </c>
      <c r="U16" t="s">
        <v>23547</v>
      </c>
      <c r="V16" t="s">
        <v>23548</v>
      </c>
      <c r="W16" t="s">
        <v>23549</v>
      </c>
      <c r="X16" t="s">
        <v>23550</v>
      </c>
      <c r="Y16" t="str">
        <f>IF(assembly_staff_import[[#This Row],[Legislative Staff Type]]="Personal", PROPER(TRIM(assembly_staff_import[[#This Row],[Unit First MI via UNIT_SOURCE_KEY]])&amp;" "&amp;assembly_staff_import[[#This Row],[Unit Last via UNIT_SOURCE_KEY]]), PROPER(TRIM(assembly_staff_import[[#This Row],[UNIT NAME_SOURCE_KEY2]])))</f>
        <v>Administration</v>
      </c>
      <c r="Z16" t="s">
        <v>23543</v>
      </c>
      <c r="AA16" t="e">
        <f>VLOOKUP(assembly_staff_import[[#This Row],[Formatted and corrected Works for Group Text]],[3]!Table4[#Data],1,0)</f>
        <v>#REF!</v>
      </c>
      <c r="AB16" t="e">
        <f>VLOOKUP(assembly_staff_import[[#This Row],[Formatted and corrected Works for Group Text]],[3]!Table5[#Data],2,0)</f>
        <v>#REF!</v>
      </c>
      <c r="AC16" t="str">
        <f>IF(TRIM(assembly_staff_import[[#This Row],[PUBLIC INFO ADDR_SOURCE_KEY]])="CAPITOL, ALBANY", "Legislative / Capitol Office", "District Office")</f>
        <v>Legislative / Capitol Office</v>
      </c>
      <c r="AD16" t="s">
        <v>23544</v>
      </c>
      <c r="AF16" t="str">
        <f t="shared" si="1"/>
        <v xml:space="preserve">200 </v>
      </c>
      <c r="AG16" t="s">
        <v>23544</v>
      </c>
      <c r="AH16" t="s">
        <v>23551</v>
      </c>
      <c r="AI16" t="s">
        <v>23552</v>
      </c>
      <c r="AJ16" t="s">
        <v>23493</v>
      </c>
    </row>
    <row r="17" spans="1:36" x14ac:dyDescent="0.2">
      <c r="A17" t="str">
        <f>TRIM(PROPER((assembly_staff_import[[#This Row],[First MI Name via NAME_SOURCE_KEY TEXT]]&amp;" "&amp;assembly_staff_import[[#This Row],[Last Name via NAME_SOURCE_KEY TEXT]]&amp;" "&amp;assembly_staff_import[[#This Row],[Suffix via NAME_SOURCE_KEY]])))</f>
        <v>John P Wellspeak</v>
      </c>
      <c r="B17" t="str">
        <f>TRIM(CONCATENATE(TRIM(assembly_staff_import[[#This Row],[Full Name]]), ", ", assembly_staff_import[[#This Row],[Title]]))</f>
        <v>John P Wellspeak, Dir Of Administration</v>
      </c>
      <c r="C17" t="e">
        <f>assembly_staff_import[[#This Row],[Vlookup_groups]]</f>
        <v>#REF!</v>
      </c>
      <c r="D17" t="str">
        <f>IF(assembly_staff_import[[#This Row],[Legislative Staff Type]]="Personal",assembly_staff_import[[#This Row],[Formatted Personal Staff Office]],"")</f>
        <v/>
      </c>
      <c r="E17" t="s">
        <v>65</v>
      </c>
      <c r="F17" s="19" t="s">
        <v>10913</v>
      </c>
      <c r="G17" t="s">
        <v>1237</v>
      </c>
      <c r="H17" t="str">
        <f>TRIM(PROPER((assembly_staff_import[[#This Row],[Last Name via NAME_SOURCE_KEY TEXT]]&amp;" "&amp;assembly_staff_import[[#This Row],[Suffix via NAME_SOURCE_KEY]])))</f>
        <v>Wellspeak</v>
      </c>
      <c r="I17" t="str">
        <f>PROPER(assembly_staff_import[[#This Row],[JOB TITLE_SOURCE_KEY]])</f>
        <v xml:space="preserve">Dir Of Administration                      </v>
      </c>
      <c r="J17" t="s">
        <v>72</v>
      </c>
      <c r="K17" t="str">
        <f>IF(assembly_staff_import[[#This Row],[Legislative Staff Type]]="Personal",assembly_staff_import[[#This Row],[Vlookup Reports To Person]], "")</f>
        <v/>
      </c>
      <c r="L17" t="str">
        <f>PROPER(assembly_staff_import[[#This Row],[First MI Name via NAME_SOURCE_KEY TEXT]])</f>
        <v xml:space="preserve"> John P</v>
      </c>
      <c r="M17" t="s">
        <v>15888</v>
      </c>
      <c r="N17" t="str">
        <f>LOWER(CONCATENATE(assembly_staff_import[[#This Row],[Last Name]],LEFT(assembly_staff_import[[#This Row],[First Name (no initial)]],1),"@nyassembly.gov"))</f>
        <v>wellspeakj@nyassembly.gov</v>
      </c>
      <c r="O17" t="s">
        <v>2544</v>
      </c>
      <c r="P17" t="e">
        <f>VLOOKUP(assembly_staff_import[[#This Row],[Full Name]],[3]!PEOPLE_March_20[#Data],1,0)</f>
        <v>#REF!</v>
      </c>
      <c r="Q17" t="e">
        <f>VLOOKUP(assembly_staff_import[[#This Row],[Full Name]],[3]!Table17[#Data],3,0)</f>
        <v>#REF!</v>
      </c>
      <c r="R17" t="e">
        <f>VLOOKUP(assembly_staff_import[[#This Row],[Formatted Works for Group]],[3]!Table7[#Data],1,0)</f>
        <v>#REF!</v>
      </c>
      <c r="S17" t="str">
        <f>IF(assembly_staff_import[[#This Row],[Legislative Staff Type]]="Personal", assembly_staff_import[[#This Row],[Vlookup Works for Group]], assembly_staff_import[[#This Row],[Formatted Works for Group calc]]&amp;", Central Staff Office, Assembly")</f>
        <v>Administration, Central Staff Office, Assembly</v>
      </c>
      <c r="T17" s="20" t="str">
        <f>TRIM(assembly_staff_import[[#This Row],[NAME_SOURCE_KEY]])</f>
        <v>WELLSPEAK, JOHN P</v>
      </c>
      <c r="U17" t="s">
        <v>23553</v>
      </c>
      <c r="V17" t="s">
        <v>23554</v>
      </c>
      <c r="W17" t="s">
        <v>23555</v>
      </c>
      <c r="Y17" t="str">
        <f>IF(assembly_staff_import[[#This Row],[Legislative Staff Type]]="Personal", PROPER(TRIM(assembly_staff_import[[#This Row],[Unit First MI via UNIT_SOURCE_KEY]])&amp;" "&amp;assembly_staff_import[[#This Row],[Unit Last via UNIT_SOURCE_KEY]]), PROPER(TRIM(assembly_staff_import[[#This Row],[UNIT NAME_SOURCE_KEY2]])))</f>
        <v>Administration</v>
      </c>
      <c r="Z17" t="s">
        <v>23543</v>
      </c>
      <c r="AA17" t="e">
        <f>VLOOKUP(assembly_staff_import[[#This Row],[Formatted and corrected Works for Group Text]],[3]!Table4[#Data],1,0)</f>
        <v>#REF!</v>
      </c>
      <c r="AB17" t="e">
        <f>VLOOKUP(assembly_staff_import[[#This Row],[Formatted and corrected Works for Group Text]],[3]!Table5[#Data],2,0)</f>
        <v>#REF!</v>
      </c>
      <c r="AC17" t="str">
        <f>IF(TRIM(assembly_staff_import[[#This Row],[PUBLIC INFO ADDR_SOURCE_KEY]])="CAPITOL, ALBANY", "Legislative / Capitol Office", "District Office")</f>
        <v>Legislative / Capitol Office</v>
      </c>
      <c r="AD17" t="s">
        <v>23544</v>
      </c>
      <c r="AF17" t="str">
        <f t="shared" si="1"/>
        <v xml:space="preserve">200 </v>
      </c>
      <c r="AG17" t="s">
        <v>23544</v>
      </c>
      <c r="AH17" t="s">
        <v>23556</v>
      </c>
      <c r="AI17" t="s">
        <v>23557</v>
      </c>
      <c r="AJ17" t="s">
        <v>23493</v>
      </c>
    </row>
    <row r="18" spans="1:36" x14ac:dyDescent="0.2">
      <c r="A18" t="str">
        <f>TRIM(PROPER((assembly_staff_import[[#This Row],[First MI Name via NAME_SOURCE_KEY TEXT]]&amp;" "&amp;assembly_staff_import[[#This Row],[Last Name via NAME_SOURCE_KEY TEXT]]&amp;" "&amp;assembly_staff_import[[#This Row],[Suffix via NAME_SOURCE_KEY]])))</f>
        <v>Kathleen M Owens</v>
      </c>
      <c r="B18" t="str">
        <f>TRIM(CONCATENATE(TRIM(assembly_staff_import[[#This Row],[Full Name]]), ", ", assembly_staff_import[[#This Row],[Title]]))</f>
        <v>Kathleen M Owens, Budget Director</v>
      </c>
      <c r="C18" t="e">
        <f>assembly_staff_import[[#This Row],[Vlookup_groups]]</f>
        <v>#REF!</v>
      </c>
      <c r="D18" t="str">
        <f>IF(assembly_staff_import[[#This Row],[Legislative Staff Type]]="Personal",assembly_staff_import[[#This Row],[Formatted Personal Staff Office]],"")</f>
        <v/>
      </c>
      <c r="E18" t="s">
        <v>65</v>
      </c>
      <c r="F18" s="19" t="s">
        <v>10913</v>
      </c>
      <c r="G18" t="s">
        <v>1237</v>
      </c>
      <c r="H18" t="str">
        <f>TRIM(PROPER((assembly_staff_import[[#This Row],[Last Name via NAME_SOURCE_KEY TEXT]]&amp;" "&amp;assembly_staff_import[[#This Row],[Suffix via NAME_SOURCE_KEY]])))</f>
        <v>Owens</v>
      </c>
      <c r="I18" t="str">
        <f>PROPER(assembly_staff_import[[#This Row],[JOB TITLE_SOURCE_KEY]])</f>
        <v xml:space="preserve">Budget Director                            </v>
      </c>
      <c r="J18" t="s">
        <v>72</v>
      </c>
      <c r="K18" t="str">
        <f>IF(assembly_staff_import[[#This Row],[Legislative Staff Type]]="Personal",assembly_staff_import[[#This Row],[Vlookup Reports To Person]], "")</f>
        <v/>
      </c>
      <c r="L18" t="str">
        <f>PROPER(assembly_staff_import[[#This Row],[First MI Name via NAME_SOURCE_KEY TEXT]])</f>
        <v xml:space="preserve"> Kathleen M</v>
      </c>
      <c r="M18" t="s">
        <v>16149</v>
      </c>
      <c r="N18" t="str">
        <f>LOWER(CONCATENATE(assembly_staff_import[[#This Row],[Last Name]],LEFT(assembly_staff_import[[#This Row],[First Name (no initial)]],1),"@nyassembly.gov"))</f>
        <v>owensk@nyassembly.gov</v>
      </c>
      <c r="O18" t="s">
        <v>18998</v>
      </c>
      <c r="P18" t="e">
        <f>VLOOKUP(assembly_staff_import[[#This Row],[Full Name]],[3]!PEOPLE_March_20[#Data],1,0)</f>
        <v>#REF!</v>
      </c>
      <c r="Q18" t="e">
        <f>VLOOKUP(assembly_staff_import[[#This Row],[Full Name]],[3]!Table17[#Data],3,0)</f>
        <v>#REF!</v>
      </c>
      <c r="R18" t="e">
        <f>VLOOKUP(assembly_staff_import[[#This Row],[Formatted Works for Group]],[3]!Table7[#Data],1,0)</f>
        <v>#REF!</v>
      </c>
      <c r="S18" t="str">
        <f>IF(assembly_staff_import[[#This Row],[Legislative Staff Type]]="Personal", assembly_staff_import[[#This Row],[Vlookup Works for Group]], assembly_staff_import[[#This Row],[Formatted Works for Group calc]]&amp;", Central Staff Office, Assembly")</f>
        <v>Administration, Central Staff Office, Assembly</v>
      </c>
      <c r="T18" s="20" t="str">
        <f>TRIM(assembly_staff_import[[#This Row],[NAME_SOURCE_KEY]])</f>
        <v>OWENS, KATHLEEN M</v>
      </c>
      <c r="U18" t="s">
        <v>23558</v>
      </c>
      <c r="V18" t="s">
        <v>23559</v>
      </c>
      <c r="W18" t="s">
        <v>23560</v>
      </c>
      <c r="Y18" t="str">
        <f>IF(assembly_staff_import[[#This Row],[Legislative Staff Type]]="Personal", PROPER(TRIM(assembly_staff_import[[#This Row],[Unit First MI via UNIT_SOURCE_KEY]])&amp;" "&amp;assembly_staff_import[[#This Row],[Unit Last via UNIT_SOURCE_KEY]]), PROPER(TRIM(assembly_staff_import[[#This Row],[UNIT NAME_SOURCE_KEY2]])))</f>
        <v>Administration</v>
      </c>
      <c r="Z18" t="s">
        <v>23543</v>
      </c>
      <c r="AA18" t="e">
        <f>VLOOKUP(assembly_staff_import[[#This Row],[Formatted and corrected Works for Group Text]],[3]!Table4[#Data],1,0)</f>
        <v>#REF!</v>
      </c>
      <c r="AB18" t="e">
        <f>VLOOKUP(assembly_staff_import[[#This Row],[Formatted and corrected Works for Group Text]],[3]!Table5[#Data],2,0)</f>
        <v>#REF!</v>
      </c>
      <c r="AC18" t="str">
        <f>IF(TRIM(assembly_staff_import[[#This Row],[PUBLIC INFO ADDR_SOURCE_KEY]])="CAPITOL, ALBANY", "Legislative / Capitol Office", "District Office")</f>
        <v>Legislative / Capitol Office</v>
      </c>
      <c r="AD18" t="s">
        <v>23544</v>
      </c>
      <c r="AF18" t="str">
        <f t="shared" si="1"/>
        <v xml:space="preserve">200 </v>
      </c>
      <c r="AG18" t="s">
        <v>23544</v>
      </c>
      <c r="AH18" t="s">
        <v>23561</v>
      </c>
      <c r="AI18" t="s">
        <v>23562</v>
      </c>
      <c r="AJ18" t="s">
        <v>23493</v>
      </c>
    </row>
    <row r="19" spans="1:36" x14ac:dyDescent="0.2">
      <c r="A19" t="str">
        <f>TRIM(PROPER((assembly_staff_import[[#This Row],[First MI Name via NAME_SOURCE_KEY TEXT]]&amp;" "&amp;assembly_staff_import[[#This Row],[Last Name via NAME_SOURCE_KEY TEXT]]&amp;" "&amp;assembly_staff_import[[#This Row],[Suffix via NAME_SOURCE_KEY]])))</f>
        <v>Sana F Mcconney</v>
      </c>
      <c r="B19" t="str">
        <f>TRIM(CONCATENATE(TRIM(assembly_staff_import[[#This Row],[Full Name]]), ", ", assembly_staff_import[[#This Row],[Title]]))</f>
        <v>Sana F Mcconney, Admin Assistant</v>
      </c>
      <c r="C19" t="e">
        <f>assembly_staff_import[[#This Row],[Vlookup_groups]]</f>
        <v>#REF!</v>
      </c>
      <c r="D19" t="str">
        <f>IF(assembly_staff_import[[#This Row],[Legislative Staff Type]]="Personal",assembly_staff_import[[#This Row],[Formatted Personal Staff Office]],"")</f>
        <v/>
      </c>
      <c r="E19" t="s">
        <v>65</v>
      </c>
      <c r="F19" s="19" t="s">
        <v>10913</v>
      </c>
      <c r="G19" t="s">
        <v>1237</v>
      </c>
      <c r="H19" t="str">
        <f>TRIM(PROPER((assembly_staff_import[[#This Row],[Last Name via NAME_SOURCE_KEY TEXT]]&amp;" "&amp;assembly_staff_import[[#This Row],[Suffix via NAME_SOURCE_KEY]])))</f>
        <v>Mcconney</v>
      </c>
      <c r="I19" t="str">
        <f>PROPER(assembly_staff_import[[#This Row],[JOB TITLE_SOURCE_KEY]])</f>
        <v xml:space="preserve">Admin Assistant                            </v>
      </c>
      <c r="J19" t="s">
        <v>72</v>
      </c>
      <c r="K19" t="str">
        <f>IF(assembly_staff_import[[#This Row],[Legislative Staff Type]]="Personal",assembly_staff_import[[#This Row],[Vlookup Reports To Person]], "")</f>
        <v/>
      </c>
      <c r="L19" t="str">
        <f>PROPER(assembly_staff_import[[#This Row],[First MI Name via NAME_SOURCE_KEY TEXT]])</f>
        <v xml:space="preserve"> Sana F</v>
      </c>
      <c r="M19" t="s">
        <v>16192</v>
      </c>
      <c r="N19" t="str">
        <f>LOWER(CONCATENATE(assembly_staff_import[[#This Row],[Last Name]],LEFT(assembly_staff_import[[#This Row],[First Name (no initial)]],1),"@nyassembly.gov"))</f>
        <v>mcconneys@nyassembly.gov</v>
      </c>
      <c r="O19" t="s">
        <v>23563</v>
      </c>
      <c r="P19" t="e">
        <f>VLOOKUP(assembly_staff_import[[#This Row],[Full Name]],[3]!PEOPLE_March_20[#Data],1,0)</f>
        <v>#REF!</v>
      </c>
      <c r="Q19" t="e">
        <f>VLOOKUP(assembly_staff_import[[#This Row],[Full Name]],[3]!Table17[#Data],3,0)</f>
        <v>#REF!</v>
      </c>
      <c r="R19" t="e">
        <f>VLOOKUP(assembly_staff_import[[#This Row],[Formatted Works for Group]],[3]!Table7[#Data],1,0)</f>
        <v>#REF!</v>
      </c>
      <c r="S19" t="str">
        <f>IF(assembly_staff_import[[#This Row],[Legislative Staff Type]]="Personal", assembly_staff_import[[#This Row],[Vlookup Works for Group]], assembly_staff_import[[#This Row],[Formatted Works for Group calc]]&amp;", Central Staff Office, Assembly")</f>
        <v>Administration, Central Staff Office, Assembly</v>
      </c>
      <c r="T19" s="20" t="str">
        <f>TRIM(assembly_staff_import[[#This Row],[NAME_SOURCE_KEY]])</f>
        <v>MCCONNEY, SANA F</v>
      </c>
      <c r="U19" t="s">
        <v>23564</v>
      </c>
      <c r="V19" t="s">
        <v>23565</v>
      </c>
      <c r="W19" t="s">
        <v>23566</v>
      </c>
      <c r="Y19" t="str">
        <f>IF(assembly_staff_import[[#This Row],[Legislative Staff Type]]="Personal", PROPER(TRIM(assembly_staff_import[[#This Row],[Unit First MI via UNIT_SOURCE_KEY]])&amp;" "&amp;assembly_staff_import[[#This Row],[Unit Last via UNIT_SOURCE_KEY]]), PROPER(TRIM(assembly_staff_import[[#This Row],[UNIT NAME_SOURCE_KEY2]])))</f>
        <v>Administration</v>
      </c>
      <c r="Z19" t="s">
        <v>23543</v>
      </c>
      <c r="AA19" t="e">
        <f>VLOOKUP(assembly_staff_import[[#This Row],[Formatted and corrected Works for Group Text]],[3]!Table4[#Data],1,0)</f>
        <v>#REF!</v>
      </c>
      <c r="AB19" t="e">
        <f>VLOOKUP(assembly_staff_import[[#This Row],[Formatted and corrected Works for Group Text]],[3]!Table5[#Data],2,0)</f>
        <v>#REF!</v>
      </c>
      <c r="AC19" t="str">
        <f>IF(TRIM(assembly_staff_import[[#This Row],[PUBLIC INFO ADDR_SOURCE_KEY]])="CAPITOL, ALBANY", "Legislative / Capitol Office", "District Office")</f>
        <v>Legislative / Capitol Office</v>
      </c>
      <c r="AD19" t="s">
        <v>23544</v>
      </c>
      <c r="AF19" t="str">
        <f t="shared" si="1"/>
        <v xml:space="preserve">200 </v>
      </c>
      <c r="AG19" t="s">
        <v>23544</v>
      </c>
      <c r="AH19" t="s">
        <v>23567</v>
      </c>
      <c r="AI19" t="s">
        <v>23568</v>
      </c>
      <c r="AJ19" t="s">
        <v>23493</v>
      </c>
    </row>
    <row r="20" spans="1:36" x14ac:dyDescent="0.2">
      <c r="A20" t="str">
        <f>TRIM(PROPER((assembly_staff_import[[#This Row],[First MI Name via NAME_SOURCE_KEY TEXT]]&amp;" "&amp;assembly_staff_import[[#This Row],[Last Name via NAME_SOURCE_KEY TEXT]]&amp;" "&amp;assembly_staff_import[[#This Row],[Suffix via NAME_SOURCE_KEY]])))</f>
        <v>Stewart D Feiner</v>
      </c>
      <c r="B20" t="str">
        <f>TRIM(CONCATENATE(TRIM(assembly_staff_import[[#This Row],[Full Name]]), ", ", assembly_staff_import[[#This Row],[Title]]))</f>
        <v>Stewart D Feiner, Asst Events Coord</v>
      </c>
      <c r="C20" t="e">
        <f>assembly_staff_import[[#This Row],[Vlookup_groups]]</f>
        <v>#REF!</v>
      </c>
      <c r="D20" t="str">
        <f>IF(assembly_staff_import[[#This Row],[Legislative Staff Type]]="Personal",assembly_staff_import[[#This Row],[Formatted Personal Staff Office]],"")</f>
        <v/>
      </c>
      <c r="E20" t="s">
        <v>65</v>
      </c>
      <c r="F20" s="19" t="s">
        <v>10913</v>
      </c>
      <c r="G20" t="s">
        <v>1237</v>
      </c>
      <c r="H20" t="str">
        <f>TRIM(PROPER((assembly_staff_import[[#This Row],[Last Name via NAME_SOURCE_KEY TEXT]]&amp;" "&amp;assembly_staff_import[[#This Row],[Suffix via NAME_SOURCE_KEY]])))</f>
        <v>Feiner</v>
      </c>
      <c r="I20" t="str">
        <f>PROPER(assembly_staff_import[[#This Row],[JOB TITLE_SOURCE_KEY]])</f>
        <v xml:space="preserve">Asst Events Coord                          </v>
      </c>
      <c r="J20" t="s">
        <v>72</v>
      </c>
      <c r="K20" t="str">
        <f>IF(assembly_staff_import[[#This Row],[Legislative Staff Type]]="Personal",assembly_staff_import[[#This Row],[Vlookup Reports To Person]], "")</f>
        <v/>
      </c>
      <c r="L20" t="str">
        <f>PROPER(assembly_staff_import[[#This Row],[First MI Name via NAME_SOURCE_KEY TEXT]])</f>
        <v xml:space="preserve"> Stewart D</v>
      </c>
      <c r="M20" t="s">
        <v>16252</v>
      </c>
      <c r="N20" t="str">
        <f>LOWER(CONCATENATE(assembly_staff_import[[#This Row],[Last Name]],LEFT(assembly_staff_import[[#This Row],[First Name (no initial)]],1),"@nyassembly.gov"))</f>
        <v>feiners@nyassembly.gov</v>
      </c>
      <c r="O20" t="s">
        <v>1293</v>
      </c>
      <c r="P20" t="e">
        <f>VLOOKUP(assembly_staff_import[[#This Row],[Full Name]],[3]!PEOPLE_March_20[#Data],1,0)</f>
        <v>#REF!</v>
      </c>
      <c r="Q20" t="e">
        <f>VLOOKUP(assembly_staff_import[[#This Row],[Full Name]],[3]!Table17[#Data],3,0)</f>
        <v>#REF!</v>
      </c>
      <c r="R20" t="e">
        <f>VLOOKUP(assembly_staff_import[[#This Row],[Formatted Works for Group]],[3]!Table7[#Data],1,0)</f>
        <v>#REF!</v>
      </c>
      <c r="S20" t="str">
        <f>IF(assembly_staff_import[[#This Row],[Legislative Staff Type]]="Personal", assembly_staff_import[[#This Row],[Vlookup Works for Group]], assembly_staff_import[[#This Row],[Formatted Works for Group calc]]&amp;", Central Staff Office, Assembly")</f>
        <v>Administration, Central Staff Office, Assembly</v>
      </c>
      <c r="T20" s="20" t="str">
        <f>TRIM(assembly_staff_import[[#This Row],[NAME_SOURCE_KEY]])</f>
        <v>FEINER, STEWART D</v>
      </c>
      <c r="U20" t="s">
        <v>23569</v>
      </c>
      <c r="V20" t="s">
        <v>23570</v>
      </c>
      <c r="W20" t="s">
        <v>23571</v>
      </c>
      <c r="Y20" t="str">
        <f>IF(assembly_staff_import[[#This Row],[Legislative Staff Type]]="Personal", PROPER(TRIM(assembly_staff_import[[#This Row],[Unit First MI via UNIT_SOURCE_KEY]])&amp;" "&amp;assembly_staff_import[[#This Row],[Unit Last via UNIT_SOURCE_KEY]]), PROPER(TRIM(assembly_staff_import[[#This Row],[UNIT NAME_SOURCE_KEY2]])))</f>
        <v>Administration</v>
      </c>
      <c r="Z20" t="s">
        <v>23543</v>
      </c>
      <c r="AA20" t="e">
        <f>VLOOKUP(assembly_staff_import[[#This Row],[Formatted and corrected Works for Group Text]],[3]!Table4[#Data],1,0)</f>
        <v>#REF!</v>
      </c>
      <c r="AB20" t="e">
        <f>VLOOKUP(assembly_staff_import[[#This Row],[Formatted and corrected Works for Group Text]],[3]!Table5[#Data],2,0)</f>
        <v>#REF!</v>
      </c>
      <c r="AC20" t="str">
        <f>IF(TRIM(assembly_staff_import[[#This Row],[PUBLIC INFO ADDR_SOURCE_KEY]])="CAPITOL, ALBANY", "Legislative / Capitol Office", "District Office")</f>
        <v>Legislative / Capitol Office</v>
      </c>
      <c r="AD20" t="s">
        <v>23544</v>
      </c>
      <c r="AF20" t="str">
        <f t="shared" si="1"/>
        <v xml:space="preserve">200 </v>
      </c>
      <c r="AG20" t="s">
        <v>23544</v>
      </c>
      <c r="AH20" t="s">
        <v>23572</v>
      </c>
      <c r="AI20" t="s">
        <v>23573</v>
      </c>
      <c r="AJ20" t="s">
        <v>23493</v>
      </c>
    </row>
    <row r="21" spans="1:36" x14ac:dyDescent="0.2">
      <c r="A21" t="str">
        <f>TRIM(PROPER((assembly_staff_import[[#This Row],[First MI Name via NAME_SOURCE_KEY TEXT]]&amp;" "&amp;assembly_staff_import[[#This Row],[Last Name via NAME_SOURCE_KEY TEXT]]&amp;" "&amp;assembly_staff_import[[#This Row],[Suffix via NAME_SOURCE_KEY]])))</f>
        <v>Vanessa N Turner</v>
      </c>
      <c r="B21" t="str">
        <f>TRIM(CONCATENATE(TRIM(assembly_staff_import[[#This Row],[Full Name]]), ", ", assembly_staff_import[[#This Row],[Title]]))</f>
        <v>Vanessa N Turner, Admin Assistant</v>
      </c>
      <c r="C21" t="e">
        <f>assembly_staff_import[[#This Row],[Vlookup_groups]]</f>
        <v>#REF!</v>
      </c>
      <c r="D21" t="str">
        <f>IF(assembly_staff_import[[#This Row],[Legislative Staff Type]]="Personal",assembly_staff_import[[#This Row],[Formatted Personal Staff Office]],"")</f>
        <v/>
      </c>
      <c r="E21" t="s">
        <v>65</v>
      </c>
      <c r="F21" s="19" t="s">
        <v>10913</v>
      </c>
      <c r="G21" t="s">
        <v>1237</v>
      </c>
      <c r="H21" t="str">
        <f>TRIM(PROPER((assembly_staff_import[[#This Row],[Last Name via NAME_SOURCE_KEY TEXT]]&amp;" "&amp;assembly_staff_import[[#This Row],[Suffix via NAME_SOURCE_KEY]])))</f>
        <v>Turner</v>
      </c>
      <c r="I21" t="str">
        <f>PROPER(assembly_staff_import[[#This Row],[JOB TITLE_SOURCE_KEY]])</f>
        <v xml:space="preserve">Admin Assistant                            </v>
      </c>
      <c r="J21" t="s">
        <v>72</v>
      </c>
      <c r="K21" t="str">
        <f>IF(assembly_staff_import[[#This Row],[Legislative Staff Type]]="Personal",assembly_staff_import[[#This Row],[Vlookup Reports To Person]], "")</f>
        <v/>
      </c>
      <c r="L21" t="str">
        <f>PROPER(assembly_staff_import[[#This Row],[First MI Name via NAME_SOURCE_KEY TEXT]])</f>
        <v xml:space="preserve"> Vanessa N</v>
      </c>
      <c r="M21" t="s">
        <v>19801</v>
      </c>
      <c r="N21" t="str">
        <f>LOWER(CONCATENATE(assembly_staff_import[[#This Row],[Last Name]],LEFT(assembly_staff_import[[#This Row],[First Name (no initial)]],1),"@nyassembly.gov"))</f>
        <v>turnerv@nyassembly.gov</v>
      </c>
      <c r="O21" t="s">
        <v>23574</v>
      </c>
      <c r="P21" t="e">
        <f>VLOOKUP(assembly_staff_import[[#This Row],[Full Name]],[3]!PEOPLE_March_20[#Data],1,0)</f>
        <v>#REF!</v>
      </c>
      <c r="Q21" t="e">
        <f>VLOOKUP(assembly_staff_import[[#This Row],[Full Name]],[3]!Table17[#Data],3,0)</f>
        <v>#REF!</v>
      </c>
      <c r="R21" t="e">
        <f>VLOOKUP(assembly_staff_import[[#This Row],[Formatted Works for Group]],[3]!Table7[#Data],1,0)</f>
        <v>#REF!</v>
      </c>
      <c r="S21" t="str">
        <f>IF(assembly_staff_import[[#This Row],[Legislative Staff Type]]="Personal", assembly_staff_import[[#This Row],[Vlookup Works for Group]], assembly_staff_import[[#This Row],[Formatted Works for Group calc]]&amp;", Central Staff Office, Assembly")</f>
        <v>Administration, Central Staff Office, Assembly</v>
      </c>
      <c r="T21" s="20" t="str">
        <f>TRIM(assembly_staff_import[[#This Row],[NAME_SOURCE_KEY]])</f>
        <v>TURNER, VANESSA N</v>
      </c>
      <c r="U21" t="s">
        <v>23575</v>
      </c>
      <c r="V21" t="s">
        <v>23576</v>
      </c>
      <c r="W21" t="s">
        <v>23577</v>
      </c>
      <c r="Y21" t="str">
        <f>IF(assembly_staff_import[[#This Row],[Legislative Staff Type]]="Personal", PROPER(TRIM(assembly_staff_import[[#This Row],[Unit First MI via UNIT_SOURCE_KEY]])&amp;" "&amp;assembly_staff_import[[#This Row],[Unit Last via UNIT_SOURCE_KEY]]), PROPER(TRIM(assembly_staff_import[[#This Row],[UNIT NAME_SOURCE_KEY2]])))</f>
        <v>Administration</v>
      </c>
      <c r="Z21" t="s">
        <v>23543</v>
      </c>
      <c r="AA21" t="e">
        <f>VLOOKUP(assembly_staff_import[[#This Row],[Formatted and corrected Works for Group Text]],[3]!Table4[#Data],1,0)</f>
        <v>#REF!</v>
      </c>
      <c r="AB21" t="e">
        <f>VLOOKUP(assembly_staff_import[[#This Row],[Formatted and corrected Works for Group Text]],[3]!Table5[#Data],2,0)</f>
        <v>#REF!</v>
      </c>
      <c r="AC21" t="str">
        <f>IF(TRIM(assembly_staff_import[[#This Row],[PUBLIC INFO ADDR_SOURCE_KEY]])="CAPITOL, ALBANY", "Legislative / Capitol Office", "District Office")</f>
        <v>Legislative / Capitol Office</v>
      </c>
      <c r="AD21" t="s">
        <v>23544</v>
      </c>
      <c r="AF21" t="str">
        <f t="shared" si="1"/>
        <v xml:space="preserve">200 </v>
      </c>
      <c r="AG21" t="s">
        <v>23544</v>
      </c>
      <c r="AH21" t="s">
        <v>23578</v>
      </c>
      <c r="AI21" t="s">
        <v>23568</v>
      </c>
      <c r="AJ21" t="s">
        <v>23493</v>
      </c>
    </row>
    <row r="22" spans="1:36" x14ac:dyDescent="0.2">
      <c r="A22" t="str">
        <f>TRIM(PROPER((assembly_staff_import[[#This Row],[First MI Name via NAME_SOURCE_KEY TEXT]]&amp;" "&amp;assembly_staff_import[[#This Row],[Last Name via NAME_SOURCE_KEY TEXT]]&amp;" "&amp;assembly_staff_import[[#This Row],[Suffix via NAME_SOURCE_KEY]])))</f>
        <v>Allison M Horan</v>
      </c>
      <c r="B22" t="str">
        <f>TRIM(CONCATENATE(TRIM(assembly_staff_import[[#This Row],[Full Name]]), ", ", assembly_staff_import[[#This Row],[Title]]))</f>
        <v>Allison M Horan, Chief Of Staff</v>
      </c>
      <c r="C22" t="e">
        <f>assembly_staff_import[[#This Row],[Vlookup_groups]]</f>
        <v>#REF!</v>
      </c>
      <c r="D22" t="str">
        <f>IF(assembly_staff_import[[#This Row],[Legislative Staff Type]]="Personal",assembly_staff_import[[#This Row],[Formatted Personal Staff Office]],"")</f>
        <v>District Office</v>
      </c>
      <c r="E22" t="s">
        <v>65</v>
      </c>
      <c r="F22" s="19" t="s">
        <v>10913</v>
      </c>
      <c r="G22" t="s">
        <v>67</v>
      </c>
      <c r="H22" t="str">
        <f>TRIM(PROPER((assembly_staff_import[[#This Row],[Last Name via NAME_SOURCE_KEY TEXT]]&amp;" "&amp;assembly_staff_import[[#This Row],[Suffix via NAME_SOURCE_KEY]])))</f>
        <v>Horan</v>
      </c>
      <c r="I22" t="str">
        <f>PROPER(assembly_staff_import[[#This Row],[JOB TITLE_SOURCE_KEY]])</f>
        <v xml:space="preserve">Chief Of Staff                             </v>
      </c>
      <c r="J22" t="s">
        <v>72</v>
      </c>
      <c r="K22" t="e">
        <f>IF(assembly_staff_import[[#This Row],[Legislative Staff Type]]="Personal",assembly_staff_import[[#This Row],[Vlookup Reports To Person]], "")</f>
        <v>#REF!</v>
      </c>
      <c r="L22" t="str">
        <f>PROPER(assembly_staff_import[[#This Row],[First MI Name via NAME_SOURCE_KEY TEXT]])</f>
        <v xml:space="preserve"> Allison M</v>
      </c>
      <c r="M22" t="s">
        <v>22804</v>
      </c>
      <c r="N22" t="str">
        <f>LOWER(CONCATENATE(assembly_staff_import[[#This Row],[Last Name]],LEFT(assembly_staff_import[[#This Row],[First Name (no initial)]],1),"@nyassembly.gov"))</f>
        <v>horana@nyassembly.gov</v>
      </c>
      <c r="O22" t="s">
        <v>23105</v>
      </c>
      <c r="P22" t="e">
        <f>VLOOKUP(assembly_staff_import[[#This Row],[Full Name]],[3]!PEOPLE_March_20[#Data],1,0)</f>
        <v>#REF!</v>
      </c>
      <c r="Q22" t="e">
        <f>VLOOKUP(assembly_staff_import[[#This Row],[Full Name]],[3]!Table17[#Data],3,0)</f>
        <v>#REF!</v>
      </c>
      <c r="R22" t="e">
        <f>VLOOKUP(assembly_staff_import[[#This Row],[Formatted Works for Group]],[3]!Table7[#Data],1,0)</f>
        <v>#REF!</v>
      </c>
      <c r="S22" t="e">
        <f>IF(assembly_staff_import[[#This Row],[Legislative Staff Type]]="Personal", assembly_staff_import[[#This Row],[Vlookup Works for Group]], assembly_staff_import[[#This Row],[Formatted Works for Group calc]]&amp;", Central Staff Office, Assembly")</f>
        <v>#REF!</v>
      </c>
      <c r="T22" s="20" t="str">
        <f>TRIM(assembly_staff_import[[#This Row],[NAME_SOURCE_KEY]])</f>
        <v>HORAN, ALLISON M</v>
      </c>
      <c r="U22" t="s">
        <v>23579</v>
      </c>
      <c r="V22" t="s">
        <v>23580</v>
      </c>
      <c r="W22" t="s">
        <v>23581</v>
      </c>
      <c r="Y22" t="str">
        <f>IF(assembly_staff_import[[#This Row],[Legislative Staff Type]]="Personal", PROPER(TRIM(assembly_staff_import[[#This Row],[Unit First MI via UNIT_SOURCE_KEY]])&amp;" "&amp;assembly_staff_import[[#This Row],[Unit Last via UNIT_SOURCE_KEY]]), PROPER(TRIM(assembly_staff_import[[#This Row],[UNIT NAME_SOURCE_KEY2]])))</f>
        <v>Aileen M. Gunther</v>
      </c>
      <c r="Z22" t="s">
        <v>23582</v>
      </c>
      <c r="AA22" t="e">
        <f>VLOOKUP(assembly_staff_import[[#This Row],[Formatted and corrected Works for Group Text]],[3]!Table4[#Data],1,0)</f>
        <v>#REF!</v>
      </c>
      <c r="AB22" t="e">
        <f>VLOOKUP(assembly_staff_import[[#This Row],[Formatted and corrected Works for Group Text]],[3]!Table5[#Data],2,0)</f>
        <v>#REF!</v>
      </c>
      <c r="AC22" t="str">
        <f>IF(TRIM(assembly_staff_import[[#This Row],[PUBLIC INFO ADDR_SOURCE_KEY]])="CAPITOL, ALBANY", "Legislative / Capitol Office", "District Office")</f>
        <v>District Office</v>
      </c>
      <c r="AD22" t="s">
        <v>23583</v>
      </c>
      <c r="AE22" t="s">
        <v>23584</v>
      </c>
      <c r="AF22" t="str">
        <f t="shared" ref="AF22:AF28" si="2">"B41 "</f>
        <v xml:space="preserve">B41 </v>
      </c>
      <c r="AG22" t="s">
        <v>23585</v>
      </c>
      <c r="AH22" t="s">
        <v>23586</v>
      </c>
      <c r="AI22" t="s">
        <v>23587</v>
      </c>
      <c r="AJ22" t="s">
        <v>23588</v>
      </c>
    </row>
    <row r="23" spans="1:36" x14ac:dyDescent="0.2">
      <c r="A23" t="str">
        <f>TRIM(PROPER((assembly_staff_import[[#This Row],[First MI Name via NAME_SOURCE_KEY TEXT]]&amp;" "&amp;assembly_staff_import[[#This Row],[Last Name via NAME_SOURCE_KEY TEXT]]&amp;" "&amp;assembly_staff_import[[#This Row],[Suffix via NAME_SOURCE_KEY]])))</f>
        <v>Carmel M Wilson</v>
      </c>
      <c r="B23" t="str">
        <f>TRIM(CONCATENATE(TRIM(assembly_staff_import[[#This Row],[Full Name]]), ", ", assembly_staff_import[[#This Row],[Title]]))</f>
        <v>Carmel M Wilson, Constituent Svc Mgr</v>
      </c>
      <c r="C23" t="e">
        <f>assembly_staff_import[[#This Row],[Vlookup_groups]]</f>
        <v>#REF!</v>
      </c>
      <c r="D23" t="str">
        <f>IF(assembly_staff_import[[#This Row],[Legislative Staff Type]]="Personal",assembly_staff_import[[#This Row],[Formatted Personal Staff Office]],"")</f>
        <v>District Office</v>
      </c>
      <c r="E23" t="s">
        <v>65</v>
      </c>
      <c r="F23" s="19" t="s">
        <v>10913</v>
      </c>
      <c r="G23" t="s">
        <v>67</v>
      </c>
      <c r="H23" t="str">
        <f>TRIM(PROPER((assembly_staff_import[[#This Row],[Last Name via NAME_SOURCE_KEY TEXT]]&amp;" "&amp;assembly_staff_import[[#This Row],[Suffix via NAME_SOURCE_KEY]])))</f>
        <v>Wilson</v>
      </c>
      <c r="I23" t="str">
        <f>PROPER(assembly_staff_import[[#This Row],[JOB TITLE_SOURCE_KEY]])</f>
        <v xml:space="preserve">Constituent Svc Mgr                        </v>
      </c>
      <c r="J23" t="s">
        <v>72</v>
      </c>
      <c r="K23" t="e">
        <f>IF(assembly_staff_import[[#This Row],[Legislative Staff Type]]="Personal",assembly_staff_import[[#This Row],[Vlookup Reports To Person]], "")</f>
        <v>#REF!</v>
      </c>
      <c r="L23" t="str">
        <f>PROPER(assembly_staff_import[[#This Row],[First MI Name via NAME_SOURCE_KEY TEXT]])</f>
        <v xml:space="preserve"> Carmel M</v>
      </c>
      <c r="M23" t="s">
        <v>22781</v>
      </c>
      <c r="N23" t="str">
        <f>LOWER(CONCATENATE(assembly_staff_import[[#This Row],[Last Name]],LEFT(assembly_staff_import[[#This Row],[First Name (no initial)]],1),"@nyassembly.gov"))</f>
        <v>wilsonc@nyassembly.gov</v>
      </c>
      <c r="O23" t="s">
        <v>23589</v>
      </c>
      <c r="P23" t="e">
        <f>VLOOKUP(assembly_staff_import[[#This Row],[Full Name]],[3]!PEOPLE_March_20[#Data],1,0)</f>
        <v>#REF!</v>
      </c>
      <c r="Q23" t="e">
        <f>VLOOKUP(assembly_staff_import[[#This Row],[Full Name]],[3]!Table17[#Data],3,0)</f>
        <v>#REF!</v>
      </c>
      <c r="R23" t="e">
        <f>VLOOKUP(assembly_staff_import[[#This Row],[Formatted Works for Group]],[3]!Table7[#Data],1,0)</f>
        <v>#REF!</v>
      </c>
      <c r="S23" t="e">
        <f>IF(assembly_staff_import[[#This Row],[Legislative Staff Type]]="Personal", assembly_staff_import[[#This Row],[Vlookup Works for Group]], assembly_staff_import[[#This Row],[Formatted Works for Group calc]]&amp;", Central Staff Office, Assembly")</f>
        <v>#REF!</v>
      </c>
      <c r="T23" s="20" t="str">
        <f>TRIM(assembly_staff_import[[#This Row],[NAME_SOURCE_KEY]])</f>
        <v>WILSON, CARMEL M</v>
      </c>
      <c r="U23" t="s">
        <v>23590</v>
      </c>
      <c r="V23" t="s">
        <v>23591</v>
      </c>
      <c r="W23" t="s">
        <v>23592</v>
      </c>
      <c r="Y23" t="str">
        <f>IF(assembly_staff_import[[#This Row],[Legislative Staff Type]]="Personal", PROPER(TRIM(assembly_staff_import[[#This Row],[Unit First MI via UNIT_SOURCE_KEY]])&amp;" "&amp;assembly_staff_import[[#This Row],[Unit Last via UNIT_SOURCE_KEY]]), PROPER(TRIM(assembly_staff_import[[#This Row],[UNIT NAME_SOURCE_KEY2]])))</f>
        <v>Aileen M. Gunther</v>
      </c>
      <c r="Z23" t="s">
        <v>23582</v>
      </c>
      <c r="AA23" t="e">
        <f>VLOOKUP(assembly_staff_import[[#This Row],[Formatted and corrected Works for Group Text]],[3]!Table4[#Data],1,0)</f>
        <v>#REF!</v>
      </c>
      <c r="AB23" t="e">
        <f>VLOOKUP(assembly_staff_import[[#This Row],[Formatted and corrected Works for Group Text]],[3]!Table5[#Data],2,0)</f>
        <v>#REF!</v>
      </c>
      <c r="AC23" t="str">
        <f>IF(TRIM(assembly_staff_import[[#This Row],[PUBLIC INFO ADDR_SOURCE_KEY]])="CAPITOL, ALBANY", "Legislative / Capitol Office", "District Office")</f>
        <v>District Office</v>
      </c>
      <c r="AD23" t="s">
        <v>23583</v>
      </c>
      <c r="AE23" t="s">
        <v>23584</v>
      </c>
      <c r="AF23" t="str">
        <f t="shared" si="2"/>
        <v xml:space="preserve">B41 </v>
      </c>
      <c r="AG23" t="s">
        <v>23585</v>
      </c>
      <c r="AH23" t="s">
        <v>23593</v>
      </c>
      <c r="AI23" t="s">
        <v>23594</v>
      </c>
      <c r="AJ23" t="s">
        <v>23588</v>
      </c>
    </row>
    <row r="24" spans="1:36" x14ac:dyDescent="0.2">
      <c r="A24" t="str">
        <f>TRIM(PROPER((assembly_staff_import[[#This Row],[First MI Name via NAME_SOURCE_KEY TEXT]]&amp;" "&amp;assembly_staff_import[[#This Row],[Last Name via NAME_SOURCE_KEY TEXT]]&amp;" "&amp;assembly_staff_import[[#This Row],[Suffix via NAME_SOURCE_KEY]])))</f>
        <v>Daniel R Ryan</v>
      </c>
      <c r="B24" t="str">
        <f>TRIM(CONCATENATE(TRIM(assembly_staff_import[[#This Row],[Full Name]]), ", ", assembly_staff_import[[#This Row],[Title]]))</f>
        <v>Daniel R Ryan, Legis Aide</v>
      </c>
      <c r="C24" t="e">
        <f>assembly_staff_import[[#This Row],[Vlookup_groups]]</f>
        <v>#REF!</v>
      </c>
      <c r="D24" t="str">
        <f>IF(assembly_staff_import[[#This Row],[Legislative Staff Type]]="Personal",assembly_staff_import[[#This Row],[Formatted Personal Staff Office]],"")</f>
        <v>District Office</v>
      </c>
      <c r="E24" t="s">
        <v>65</v>
      </c>
      <c r="F24" s="19" t="s">
        <v>10913</v>
      </c>
      <c r="G24" t="s">
        <v>67</v>
      </c>
      <c r="H24" t="str">
        <f>TRIM(PROPER((assembly_staff_import[[#This Row],[Last Name via NAME_SOURCE_KEY TEXT]]&amp;" "&amp;assembly_staff_import[[#This Row],[Suffix via NAME_SOURCE_KEY]])))</f>
        <v>Ryan</v>
      </c>
      <c r="I24" t="str">
        <f>PROPER(assembly_staff_import[[#This Row],[JOB TITLE_SOURCE_KEY]])</f>
        <v xml:space="preserve">Legis Aide                                 </v>
      </c>
      <c r="J24" t="s">
        <v>72</v>
      </c>
      <c r="K24" t="e">
        <f>IF(assembly_staff_import[[#This Row],[Legislative Staff Type]]="Personal",assembly_staff_import[[#This Row],[Vlookup Reports To Person]], "")</f>
        <v>#REF!</v>
      </c>
      <c r="L24" t="str">
        <f>PROPER(assembly_staff_import[[#This Row],[First MI Name via NAME_SOURCE_KEY TEXT]])</f>
        <v xml:space="preserve"> Daniel R</v>
      </c>
      <c r="M24" t="s">
        <v>22794</v>
      </c>
      <c r="N24" t="str">
        <f>LOWER(CONCATENATE(assembly_staff_import[[#This Row],[Last Name]],LEFT(assembly_staff_import[[#This Row],[First Name (no initial)]],1),"@nyassembly.gov"))</f>
        <v>ryand@nyassembly.gov</v>
      </c>
      <c r="O24" t="s">
        <v>23595</v>
      </c>
      <c r="P24" t="e">
        <f>VLOOKUP(assembly_staff_import[[#This Row],[Full Name]],[3]!PEOPLE_March_20[#Data],1,0)</f>
        <v>#REF!</v>
      </c>
      <c r="Q24" t="e">
        <f>VLOOKUP(assembly_staff_import[[#This Row],[Full Name]],[3]!Table17[#Data],3,0)</f>
        <v>#REF!</v>
      </c>
      <c r="R24" t="e">
        <f>VLOOKUP(assembly_staff_import[[#This Row],[Formatted Works for Group]],[3]!Table7[#Data],1,0)</f>
        <v>#REF!</v>
      </c>
      <c r="S24" t="e">
        <f>IF(assembly_staff_import[[#This Row],[Legislative Staff Type]]="Personal", assembly_staff_import[[#This Row],[Vlookup Works for Group]], assembly_staff_import[[#This Row],[Formatted Works for Group calc]]&amp;", Central Staff Office, Assembly")</f>
        <v>#REF!</v>
      </c>
      <c r="T24" s="20" t="str">
        <f>TRIM(assembly_staff_import[[#This Row],[NAME_SOURCE_KEY]])</f>
        <v>RYAN, DANIEL R</v>
      </c>
      <c r="U24" t="s">
        <v>23596</v>
      </c>
      <c r="V24" t="s">
        <v>23597</v>
      </c>
      <c r="W24" t="s">
        <v>23598</v>
      </c>
      <c r="Y24" t="str">
        <f>IF(assembly_staff_import[[#This Row],[Legislative Staff Type]]="Personal", PROPER(TRIM(assembly_staff_import[[#This Row],[Unit First MI via UNIT_SOURCE_KEY]])&amp;" "&amp;assembly_staff_import[[#This Row],[Unit Last via UNIT_SOURCE_KEY]]), PROPER(TRIM(assembly_staff_import[[#This Row],[UNIT NAME_SOURCE_KEY2]])))</f>
        <v>Aileen M. Gunther</v>
      </c>
      <c r="Z24" t="s">
        <v>23582</v>
      </c>
      <c r="AA24" t="e">
        <f>VLOOKUP(assembly_staff_import[[#This Row],[Formatted and corrected Works for Group Text]],[3]!Table4[#Data],1,0)</f>
        <v>#REF!</v>
      </c>
      <c r="AB24" t="e">
        <f>VLOOKUP(assembly_staff_import[[#This Row],[Formatted and corrected Works for Group Text]],[3]!Table5[#Data],2,0)</f>
        <v>#REF!</v>
      </c>
      <c r="AC24" t="str">
        <f>IF(TRIM(assembly_staff_import[[#This Row],[PUBLIC INFO ADDR_SOURCE_KEY]])="CAPITOL, ALBANY", "Legislative / Capitol Office", "District Office")</f>
        <v>District Office</v>
      </c>
      <c r="AD24" t="s">
        <v>23583</v>
      </c>
      <c r="AE24" t="s">
        <v>23584</v>
      </c>
      <c r="AF24" t="str">
        <f t="shared" si="2"/>
        <v xml:space="preserve">B41 </v>
      </c>
      <c r="AG24" t="s">
        <v>23585</v>
      </c>
      <c r="AH24" t="s">
        <v>23599</v>
      </c>
      <c r="AI24" t="s">
        <v>23600</v>
      </c>
      <c r="AJ24" t="s">
        <v>23588</v>
      </c>
    </row>
    <row r="25" spans="1:36" x14ac:dyDescent="0.2">
      <c r="A25" t="str">
        <f>TRIM(PROPER((assembly_staff_import[[#This Row],[First MI Name via NAME_SOURCE_KEY TEXT]]&amp;" "&amp;assembly_staff_import[[#This Row],[Last Name via NAME_SOURCE_KEY TEXT]]&amp;" "&amp;assembly_staff_import[[#This Row],[Suffix via NAME_SOURCE_KEY]])))</f>
        <v>Honora S Wohl</v>
      </c>
      <c r="B25" t="str">
        <f>TRIM(CONCATENATE(TRIM(assembly_staff_import[[#This Row],[Full Name]]), ", ", assembly_staff_import[[#This Row],[Title]]))</f>
        <v>Honora S Wohl, Legis Aide</v>
      </c>
      <c r="C25" t="e">
        <f>assembly_staff_import[[#This Row],[Vlookup_groups]]</f>
        <v>#REF!</v>
      </c>
      <c r="D25" t="str">
        <f>IF(assembly_staff_import[[#This Row],[Legislative Staff Type]]="Personal",assembly_staff_import[[#This Row],[Formatted Personal Staff Office]],"")</f>
        <v>District Office</v>
      </c>
      <c r="E25" t="s">
        <v>65</v>
      </c>
      <c r="F25" s="19" t="s">
        <v>10913</v>
      </c>
      <c r="G25" t="s">
        <v>67</v>
      </c>
      <c r="H25" t="str">
        <f>TRIM(PROPER((assembly_staff_import[[#This Row],[Last Name via NAME_SOURCE_KEY TEXT]]&amp;" "&amp;assembly_staff_import[[#This Row],[Suffix via NAME_SOURCE_KEY]])))</f>
        <v>Wohl</v>
      </c>
      <c r="I25" t="str">
        <f>PROPER(assembly_staff_import[[#This Row],[JOB TITLE_SOURCE_KEY]])</f>
        <v xml:space="preserve">Legis Aide                                 </v>
      </c>
      <c r="J25" t="s">
        <v>72</v>
      </c>
      <c r="K25" t="e">
        <f>IF(assembly_staff_import[[#This Row],[Legislative Staff Type]]="Personal",assembly_staff_import[[#This Row],[Vlookup Reports To Person]], "")</f>
        <v>#REF!</v>
      </c>
      <c r="L25" t="str">
        <f>PROPER(assembly_staff_import[[#This Row],[First MI Name via NAME_SOURCE_KEY TEXT]])</f>
        <v xml:space="preserve"> Honora S</v>
      </c>
      <c r="M25" t="s">
        <v>13088</v>
      </c>
      <c r="N25" t="str">
        <f>LOWER(CONCATENATE(assembly_staff_import[[#This Row],[Last Name]],LEFT(assembly_staff_import[[#This Row],[First Name (no initial)]],1),"@nyassembly.gov"))</f>
        <v>wohlh@nyassembly.gov</v>
      </c>
      <c r="O25" t="s">
        <v>23601</v>
      </c>
      <c r="P25" t="e">
        <f>VLOOKUP(assembly_staff_import[[#This Row],[Full Name]],[3]!PEOPLE_March_20[#Data],1,0)</f>
        <v>#REF!</v>
      </c>
      <c r="Q25" t="e">
        <f>VLOOKUP(assembly_staff_import[[#This Row],[Full Name]],[3]!Table17[#Data],3,0)</f>
        <v>#REF!</v>
      </c>
      <c r="R25" t="e">
        <f>VLOOKUP(assembly_staff_import[[#This Row],[Formatted Works for Group]],[3]!Table7[#Data],1,0)</f>
        <v>#REF!</v>
      </c>
      <c r="S25" t="e">
        <f>IF(assembly_staff_import[[#This Row],[Legislative Staff Type]]="Personal", assembly_staff_import[[#This Row],[Vlookup Works for Group]], assembly_staff_import[[#This Row],[Formatted Works for Group calc]]&amp;", Central Staff Office, Assembly")</f>
        <v>#REF!</v>
      </c>
      <c r="T25" s="20" t="str">
        <f>TRIM(assembly_staff_import[[#This Row],[NAME_SOURCE_KEY]])</f>
        <v>WOHL, HONORA S</v>
      </c>
      <c r="U25" t="s">
        <v>23602</v>
      </c>
      <c r="V25" t="s">
        <v>23603</v>
      </c>
      <c r="W25" t="s">
        <v>23604</v>
      </c>
      <c r="Y25" t="str">
        <f>IF(assembly_staff_import[[#This Row],[Legislative Staff Type]]="Personal", PROPER(TRIM(assembly_staff_import[[#This Row],[Unit First MI via UNIT_SOURCE_KEY]])&amp;" "&amp;assembly_staff_import[[#This Row],[Unit Last via UNIT_SOURCE_KEY]]), PROPER(TRIM(assembly_staff_import[[#This Row],[UNIT NAME_SOURCE_KEY2]])))</f>
        <v>Aileen M. Gunther</v>
      </c>
      <c r="Z25" t="s">
        <v>23582</v>
      </c>
      <c r="AA25" t="e">
        <f>VLOOKUP(assembly_staff_import[[#This Row],[Formatted and corrected Works for Group Text]],[3]!Table4[#Data],1,0)</f>
        <v>#REF!</v>
      </c>
      <c r="AB25" t="e">
        <f>VLOOKUP(assembly_staff_import[[#This Row],[Formatted and corrected Works for Group Text]],[3]!Table5[#Data],2,0)</f>
        <v>#REF!</v>
      </c>
      <c r="AC25" t="str">
        <f>IF(TRIM(assembly_staff_import[[#This Row],[PUBLIC INFO ADDR_SOURCE_KEY]])="CAPITOL, ALBANY", "Legislative / Capitol Office", "District Office")</f>
        <v>District Office</v>
      </c>
      <c r="AD25" t="s">
        <v>23583</v>
      </c>
      <c r="AE25" t="s">
        <v>23584</v>
      </c>
      <c r="AF25" t="str">
        <f t="shared" si="2"/>
        <v xml:space="preserve">B41 </v>
      </c>
      <c r="AG25" t="s">
        <v>23585</v>
      </c>
      <c r="AH25" t="s">
        <v>23605</v>
      </c>
      <c r="AI25" t="s">
        <v>23600</v>
      </c>
      <c r="AJ25" t="s">
        <v>23588</v>
      </c>
    </row>
    <row r="26" spans="1:36" x14ac:dyDescent="0.2">
      <c r="A26" t="str">
        <f>TRIM(PROPER((assembly_staff_import[[#This Row],[First MI Name via NAME_SOURCE_KEY TEXT]]&amp;" "&amp;assembly_staff_import[[#This Row],[Last Name via NAME_SOURCE_KEY TEXT]]&amp;" "&amp;assembly_staff_import[[#This Row],[Suffix via NAME_SOURCE_KEY]])))</f>
        <v>Jean A Gallagher</v>
      </c>
      <c r="B26" t="str">
        <f>TRIM(CONCATENATE(TRIM(assembly_staff_import[[#This Row],[Full Name]]), ", ", assembly_staff_import[[#This Row],[Title]]))</f>
        <v>Jean A Gallagher, Legis Aide</v>
      </c>
      <c r="C26" t="e">
        <f>assembly_staff_import[[#This Row],[Vlookup_groups]]</f>
        <v>#REF!</v>
      </c>
      <c r="D26" t="str">
        <f>IF(assembly_staff_import[[#This Row],[Legislative Staff Type]]="Personal",assembly_staff_import[[#This Row],[Formatted Personal Staff Office]],"")</f>
        <v>District Office</v>
      </c>
      <c r="E26" t="s">
        <v>65</v>
      </c>
      <c r="F26" s="19" t="s">
        <v>10913</v>
      </c>
      <c r="G26" t="s">
        <v>67</v>
      </c>
      <c r="H26" t="str">
        <f>TRIM(PROPER((assembly_staff_import[[#This Row],[Last Name via NAME_SOURCE_KEY TEXT]]&amp;" "&amp;assembly_staff_import[[#This Row],[Suffix via NAME_SOURCE_KEY]])))</f>
        <v>Gallagher</v>
      </c>
      <c r="I26" t="str">
        <f>PROPER(assembly_staff_import[[#This Row],[JOB TITLE_SOURCE_KEY]])</f>
        <v xml:space="preserve">Legis Aide                                 </v>
      </c>
      <c r="J26" t="s">
        <v>72</v>
      </c>
      <c r="K26" t="e">
        <f>IF(assembly_staff_import[[#This Row],[Legislative Staff Type]]="Personal",assembly_staff_import[[#This Row],[Vlookup Reports To Person]], "")</f>
        <v>#REF!</v>
      </c>
      <c r="L26" t="str">
        <f>PROPER(assembly_staff_import[[#This Row],[First MI Name via NAME_SOURCE_KEY TEXT]])</f>
        <v xml:space="preserve"> Jean A</v>
      </c>
      <c r="M26" t="s">
        <v>12969</v>
      </c>
      <c r="N26" t="str">
        <f>LOWER(CONCATENATE(assembly_staff_import[[#This Row],[Last Name]],LEFT(assembly_staff_import[[#This Row],[First Name (no initial)]],1),"@nyassembly.gov"))</f>
        <v>gallagherj@nyassembly.gov</v>
      </c>
      <c r="O26" t="s">
        <v>23606</v>
      </c>
      <c r="P26" t="e">
        <f>VLOOKUP(assembly_staff_import[[#This Row],[Full Name]],[3]!PEOPLE_March_20[#Data],1,0)</f>
        <v>#REF!</v>
      </c>
      <c r="Q26" t="e">
        <f>VLOOKUP(assembly_staff_import[[#This Row],[Full Name]],[3]!Table17[#Data],3,0)</f>
        <v>#REF!</v>
      </c>
      <c r="R26" t="e">
        <f>VLOOKUP(assembly_staff_import[[#This Row],[Formatted Works for Group]],[3]!Table7[#Data],1,0)</f>
        <v>#REF!</v>
      </c>
      <c r="S26" t="e">
        <f>IF(assembly_staff_import[[#This Row],[Legislative Staff Type]]="Personal", assembly_staff_import[[#This Row],[Vlookup Works for Group]], assembly_staff_import[[#This Row],[Formatted Works for Group calc]]&amp;", Central Staff Office, Assembly")</f>
        <v>#REF!</v>
      </c>
      <c r="T26" s="20" t="str">
        <f>TRIM(assembly_staff_import[[#This Row],[NAME_SOURCE_KEY]])</f>
        <v>GALLAGHER, JEAN A</v>
      </c>
      <c r="U26" t="s">
        <v>23607</v>
      </c>
      <c r="V26" t="s">
        <v>23608</v>
      </c>
      <c r="W26" t="s">
        <v>23609</v>
      </c>
      <c r="Y26" t="str">
        <f>IF(assembly_staff_import[[#This Row],[Legislative Staff Type]]="Personal", PROPER(TRIM(assembly_staff_import[[#This Row],[Unit First MI via UNIT_SOURCE_KEY]])&amp;" "&amp;assembly_staff_import[[#This Row],[Unit Last via UNIT_SOURCE_KEY]]), PROPER(TRIM(assembly_staff_import[[#This Row],[UNIT NAME_SOURCE_KEY2]])))</f>
        <v>Aileen M. Gunther</v>
      </c>
      <c r="Z26" t="s">
        <v>23582</v>
      </c>
      <c r="AA26" t="e">
        <f>VLOOKUP(assembly_staff_import[[#This Row],[Formatted and corrected Works for Group Text]],[3]!Table4[#Data],1,0)</f>
        <v>#REF!</v>
      </c>
      <c r="AB26" t="e">
        <f>VLOOKUP(assembly_staff_import[[#This Row],[Formatted and corrected Works for Group Text]],[3]!Table5[#Data],2,0)</f>
        <v>#REF!</v>
      </c>
      <c r="AC26" t="str">
        <f>IF(TRIM(assembly_staff_import[[#This Row],[PUBLIC INFO ADDR_SOURCE_KEY]])="CAPITOL, ALBANY", "Legislative / Capitol Office", "District Office")</f>
        <v>District Office</v>
      </c>
      <c r="AD26" t="s">
        <v>23583</v>
      </c>
      <c r="AE26" t="s">
        <v>23584</v>
      </c>
      <c r="AF26" t="str">
        <f t="shared" si="2"/>
        <v xml:space="preserve">B41 </v>
      </c>
      <c r="AG26" t="s">
        <v>23585</v>
      </c>
      <c r="AH26" t="s">
        <v>23610</v>
      </c>
      <c r="AI26" t="s">
        <v>23600</v>
      </c>
      <c r="AJ26" t="s">
        <v>23588</v>
      </c>
    </row>
    <row r="27" spans="1:36" x14ac:dyDescent="0.2">
      <c r="A27" t="str">
        <f>TRIM(PROPER((assembly_staff_import[[#This Row],[First MI Name via NAME_SOURCE_KEY TEXT]]&amp;" "&amp;assembly_staff_import[[#This Row],[Last Name via NAME_SOURCE_KEY TEXT]]&amp;" "&amp;assembly_staff_import[[#This Row],[Suffix via NAME_SOURCE_KEY]])))</f>
        <v>Rachel E Steingart</v>
      </c>
      <c r="B27" t="str">
        <f>TRIM(CONCATENATE(TRIM(assembly_staff_import[[#This Row],[Full Name]]), ", ", assembly_staff_import[[#This Row],[Title]]))</f>
        <v>Rachel E Steingart, Dir Constit/Supp Svcs</v>
      </c>
      <c r="C27" t="e">
        <f>assembly_staff_import[[#This Row],[Vlookup_groups]]</f>
        <v>#REF!</v>
      </c>
      <c r="D27" t="str">
        <f>IF(assembly_staff_import[[#This Row],[Legislative Staff Type]]="Personal",assembly_staff_import[[#This Row],[Formatted Personal Staff Office]],"")</f>
        <v>District Office</v>
      </c>
      <c r="E27" t="s">
        <v>65</v>
      </c>
      <c r="F27" s="19" t="s">
        <v>10913</v>
      </c>
      <c r="G27" t="s">
        <v>67</v>
      </c>
      <c r="H27" t="str">
        <f>TRIM(PROPER((assembly_staff_import[[#This Row],[Last Name via NAME_SOURCE_KEY TEXT]]&amp;" "&amp;assembly_staff_import[[#This Row],[Suffix via NAME_SOURCE_KEY]])))</f>
        <v>Steingart</v>
      </c>
      <c r="I27" t="str">
        <f>PROPER(assembly_staff_import[[#This Row],[JOB TITLE_SOURCE_KEY]])</f>
        <v xml:space="preserve">Dir Constit/Supp Svcs                      </v>
      </c>
      <c r="J27" t="s">
        <v>72</v>
      </c>
      <c r="K27" t="e">
        <f>IF(assembly_staff_import[[#This Row],[Legislative Staff Type]]="Personal",assembly_staff_import[[#This Row],[Vlookup Reports To Person]], "")</f>
        <v>#REF!</v>
      </c>
      <c r="L27" t="str">
        <f>PROPER(assembly_staff_import[[#This Row],[First MI Name via NAME_SOURCE_KEY TEXT]])</f>
        <v xml:space="preserve"> Rachel E</v>
      </c>
      <c r="M27" t="s">
        <v>18259</v>
      </c>
      <c r="N27" t="str">
        <f>LOWER(CONCATENATE(assembly_staff_import[[#This Row],[Last Name]],LEFT(assembly_staff_import[[#This Row],[First Name (no initial)]],1),"@nyassembly.gov"))</f>
        <v>steingartr@nyassembly.gov</v>
      </c>
      <c r="O27" t="s">
        <v>23611</v>
      </c>
      <c r="P27" t="e">
        <f>VLOOKUP(assembly_staff_import[[#This Row],[Full Name]],[3]!PEOPLE_March_20[#Data],1,0)</f>
        <v>#REF!</v>
      </c>
      <c r="Q27" t="e">
        <f>VLOOKUP(assembly_staff_import[[#This Row],[Full Name]],[3]!Table17[#Data],3,0)</f>
        <v>#REF!</v>
      </c>
      <c r="R27" t="e">
        <f>VLOOKUP(assembly_staff_import[[#This Row],[Formatted Works for Group]],[3]!Table7[#Data],1,0)</f>
        <v>#REF!</v>
      </c>
      <c r="S27" t="e">
        <f>IF(assembly_staff_import[[#This Row],[Legislative Staff Type]]="Personal", assembly_staff_import[[#This Row],[Vlookup Works for Group]], assembly_staff_import[[#This Row],[Formatted Works for Group calc]]&amp;", Central Staff Office, Assembly")</f>
        <v>#REF!</v>
      </c>
      <c r="T27" s="20" t="str">
        <f>TRIM(assembly_staff_import[[#This Row],[NAME_SOURCE_KEY]])</f>
        <v>STEINGART, RACHEL E</v>
      </c>
      <c r="U27" t="s">
        <v>23612</v>
      </c>
      <c r="V27" t="s">
        <v>23613</v>
      </c>
      <c r="W27" t="s">
        <v>23614</v>
      </c>
      <c r="Y27" t="str">
        <f>IF(assembly_staff_import[[#This Row],[Legislative Staff Type]]="Personal", PROPER(TRIM(assembly_staff_import[[#This Row],[Unit First MI via UNIT_SOURCE_KEY]])&amp;" "&amp;assembly_staff_import[[#This Row],[Unit Last via UNIT_SOURCE_KEY]]), PROPER(TRIM(assembly_staff_import[[#This Row],[UNIT NAME_SOURCE_KEY2]])))</f>
        <v>Aileen M. Gunther</v>
      </c>
      <c r="Z27" t="s">
        <v>23582</v>
      </c>
      <c r="AA27" t="e">
        <f>VLOOKUP(assembly_staff_import[[#This Row],[Formatted and corrected Works for Group Text]],[3]!Table4[#Data],1,0)</f>
        <v>#REF!</v>
      </c>
      <c r="AB27" t="e">
        <f>VLOOKUP(assembly_staff_import[[#This Row],[Formatted and corrected Works for Group Text]],[3]!Table5[#Data],2,0)</f>
        <v>#REF!</v>
      </c>
      <c r="AC27" t="str">
        <f>IF(TRIM(assembly_staff_import[[#This Row],[PUBLIC INFO ADDR_SOURCE_KEY]])="CAPITOL, ALBANY", "Legislative / Capitol Office", "District Office")</f>
        <v>District Office</v>
      </c>
      <c r="AD27" t="s">
        <v>23583</v>
      </c>
      <c r="AE27" t="s">
        <v>23584</v>
      </c>
      <c r="AF27" t="str">
        <f t="shared" si="2"/>
        <v xml:space="preserve">B41 </v>
      </c>
      <c r="AG27" t="s">
        <v>23585</v>
      </c>
      <c r="AH27" t="s">
        <v>23615</v>
      </c>
      <c r="AI27" t="s">
        <v>23616</v>
      </c>
      <c r="AJ27" t="s">
        <v>23588</v>
      </c>
    </row>
    <row r="28" spans="1:36" x14ac:dyDescent="0.2">
      <c r="A28" t="str">
        <f>TRIM(PROPER((assembly_staff_import[[#This Row],[First MI Name via NAME_SOURCE_KEY TEXT]]&amp;" "&amp;assembly_staff_import[[#This Row],[Last Name via NAME_SOURCE_KEY TEXT]]&amp;" "&amp;assembly_staff_import[[#This Row],[Suffix via NAME_SOURCE_KEY]])))</f>
        <v>Thomas M Gatto</v>
      </c>
      <c r="B28" t="str">
        <f>TRIM(CONCATENATE(TRIM(assembly_staff_import[[#This Row],[Full Name]]), ", ", assembly_staff_import[[#This Row],[Title]]))</f>
        <v>Thomas M Gatto, Legis Aide</v>
      </c>
      <c r="C28" t="e">
        <f>assembly_staff_import[[#This Row],[Vlookup_groups]]</f>
        <v>#REF!</v>
      </c>
      <c r="D28" t="str">
        <f>IF(assembly_staff_import[[#This Row],[Legislative Staff Type]]="Personal",assembly_staff_import[[#This Row],[Formatted Personal Staff Office]],"")</f>
        <v>Legislative / Capitol Office</v>
      </c>
      <c r="E28" t="s">
        <v>65</v>
      </c>
      <c r="F28" s="19" t="s">
        <v>10913</v>
      </c>
      <c r="G28" t="s">
        <v>67</v>
      </c>
      <c r="H28" t="str">
        <f>TRIM(PROPER((assembly_staff_import[[#This Row],[Last Name via NAME_SOURCE_KEY TEXT]]&amp;" "&amp;assembly_staff_import[[#This Row],[Suffix via NAME_SOURCE_KEY]])))</f>
        <v>Gatto</v>
      </c>
      <c r="I28" t="str">
        <f>PROPER(assembly_staff_import[[#This Row],[JOB TITLE_SOURCE_KEY]])</f>
        <v xml:space="preserve">Legis Aide                                 </v>
      </c>
      <c r="J28" t="s">
        <v>72</v>
      </c>
      <c r="K28" t="e">
        <f>IF(assembly_staff_import[[#This Row],[Legislative Staff Type]]="Personal",assembly_staff_import[[#This Row],[Vlookup Reports To Person]], "")</f>
        <v>#REF!</v>
      </c>
      <c r="L28" t="str">
        <f>PROPER(assembly_staff_import[[#This Row],[First MI Name via NAME_SOURCE_KEY TEXT]])</f>
        <v xml:space="preserve"> Thomas M</v>
      </c>
      <c r="M28" t="s">
        <v>18596</v>
      </c>
      <c r="N28" t="str">
        <f>LOWER(CONCATENATE(assembly_staff_import[[#This Row],[Last Name]],LEFT(assembly_staff_import[[#This Row],[First Name (no initial)]],1),"@nyassembly.gov"))</f>
        <v>gattot@nyassembly.gov</v>
      </c>
      <c r="O28" t="s">
        <v>7424</v>
      </c>
      <c r="P28" t="e">
        <f>VLOOKUP(assembly_staff_import[[#This Row],[Full Name]],[3]!PEOPLE_March_20[#Data],1,0)</f>
        <v>#REF!</v>
      </c>
      <c r="Q28" t="e">
        <f>VLOOKUP(assembly_staff_import[[#This Row],[Full Name]],[3]!Table17[#Data],3,0)</f>
        <v>#REF!</v>
      </c>
      <c r="R28" t="e">
        <f>VLOOKUP(assembly_staff_import[[#This Row],[Formatted Works for Group]],[3]!Table7[#Data],1,0)</f>
        <v>#REF!</v>
      </c>
      <c r="S28" t="e">
        <f>IF(assembly_staff_import[[#This Row],[Legislative Staff Type]]="Personal", assembly_staff_import[[#This Row],[Vlookup Works for Group]], assembly_staff_import[[#This Row],[Formatted Works for Group calc]]&amp;", Central Staff Office, Assembly")</f>
        <v>#REF!</v>
      </c>
      <c r="T28" s="20" t="str">
        <f>TRIM(assembly_staff_import[[#This Row],[NAME_SOURCE_KEY]])</f>
        <v>GATTO, THOMAS M</v>
      </c>
      <c r="U28" t="s">
        <v>23617</v>
      </c>
      <c r="V28" t="s">
        <v>23618</v>
      </c>
      <c r="W28" t="s">
        <v>23619</v>
      </c>
      <c r="Y28" t="str">
        <f>IF(assembly_staff_import[[#This Row],[Legislative Staff Type]]="Personal", PROPER(TRIM(assembly_staff_import[[#This Row],[Unit First MI via UNIT_SOURCE_KEY]])&amp;" "&amp;assembly_staff_import[[#This Row],[Unit Last via UNIT_SOURCE_KEY]]), PROPER(TRIM(assembly_staff_import[[#This Row],[UNIT NAME_SOURCE_KEY2]])))</f>
        <v>Aileen M. Gunther</v>
      </c>
      <c r="Z28" t="s">
        <v>23582</v>
      </c>
      <c r="AA28" t="e">
        <f>VLOOKUP(assembly_staff_import[[#This Row],[Formatted and corrected Works for Group Text]],[3]!Table4[#Data],1,0)</f>
        <v>#REF!</v>
      </c>
      <c r="AB28" t="e">
        <f>VLOOKUP(assembly_staff_import[[#This Row],[Formatted and corrected Works for Group Text]],[3]!Table5[#Data],2,0)</f>
        <v>#REF!</v>
      </c>
      <c r="AC28" t="str">
        <f>IF(TRIM(assembly_staff_import[[#This Row],[PUBLIC INFO ADDR_SOURCE_KEY]])="CAPITOL, ALBANY", "Legislative / Capitol Office", "District Office")</f>
        <v>Legislative / Capitol Office</v>
      </c>
      <c r="AD28" t="s">
        <v>23583</v>
      </c>
      <c r="AE28" t="s">
        <v>23584</v>
      </c>
      <c r="AF28" t="str">
        <f t="shared" si="2"/>
        <v xml:space="preserve">B41 </v>
      </c>
      <c r="AG28" t="s">
        <v>23585</v>
      </c>
      <c r="AH28" t="s">
        <v>23620</v>
      </c>
      <c r="AI28" t="s">
        <v>23600</v>
      </c>
      <c r="AJ28" t="s">
        <v>23493</v>
      </c>
    </row>
    <row r="29" spans="1:36" x14ac:dyDescent="0.2">
      <c r="A29" t="str">
        <f>TRIM(PROPER((assembly_staff_import[[#This Row],[First MI Name via NAME_SOURCE_KEY TEXT]]&amp;" "&amp;assembly_staff_import[[#This Row],[Last Name via NAME_SOURCE_KEY TEXT]]&amp;" "&amp;assembly_staff_import[[#This Row],[Suffix via NAME_SOURCE_KEY]])))</f>
        <v>Colleen R Pierson</v>
      </c>
      <c r="B29" t="str">
        <f>TRIM(CONCATENATE(TRIM(assembly_staff_import[[#This Row],[Full Name]]), ", ", assembly_staff_import[[#This Row],[Title]]))</f>
        <v>Colleen R Pierson, Legis Director</v>
      </c>
      <c r="C29" t="e">
        <f>assembly_staff_import[[#This Row],[Vlookup_groups]]</f>
        <v>#REF!</v>
      </c>
      <c r="D29" t="str">
        <f>IF(assembly_staff_import[[#This Row],[Legislative Staff Type]]="Personal",assembly_staff_import[[#This Row],[Formatted Personal Staff Office]],"")</f>
        <v>Legislative / Capitol Office</v>
      </c>
      <c r="E29" t="s">
        <v>65</v>
      </c>
      <c r="F29" s="19" t="s">
        <v>10913</v>
      </c>
      <c r="G29" t="s">
        <v>67</v>
      </c>
      <c r="H29" t="str">
        <f>TRIM(PROPER((assembly_staff_import[[#This Row],[Last Name via NAME_SOURCE_KEY TEXT]]&amp;" "&amp;assembly_staff_import[[#This Row],[Suffix via NAME_SOURCE_KEY]])))</f>
        <v>Pierson</v>
      </c>
      <c r="I29" t="str">
        <f>PROPER(assembly_staff_import[[#This Row],[JOB TITLE_SOURCE_KEY]])</f>
        <v xml:space="preserve">Legis Director                             </v>
      </c>
      <c r="J29" t="s">
        <v>72</v>
      </c>
      <c r="K29" t="e">
        <f>IF(assembly_staff_import[[#This Row],[Legislative Staff Type]]="Personal",assembly_staff_import[[#This Row],[Vlookup Reports To Person]], "")</f>
        <v>#REF!</v>
      </c>
      <c r="L29" t="str">
        <f>PROPER(assembly_staff_import[[#This Row],[First MI Name via NAME_SOURCE_KEY TEXT]])</f>
        <v xml:space="preserve"> Colleen R</v>
      </c>
      <c r="M29" t="s">
        <v>22007</v>
      </c>
      <c r="N29" t="str">
        <f>LOWER(CONCATENATE(assembly_staff_import[[#This Row],[Last Name]],LEFT(assembly_staff_import[[#This Row],[First Name (no initial)]],1),"@nyassembly.gov"))</f>
        <v>piersonc@nyassembly.gov</v>
      </c>
      <c r="O29" t="s">
        <v>23621</v>
      </c>
      <c r="P29" t="e">
        <f>VLOOKUP(assembly_staff_import[[#This Row],[Full Name]],[3]!PEOPLE_March_20[#Data],1,0)</f>
        <v>#REF!</v>
      </c>
      <c r="Q29" t="e">
        <f>VLOOKUP(assembly_staff_import[[#This Row],[Full Name]],[3]!Table17[#Data],3,0)</f>
        <v>#REF!</v>
      </c>
      <c r="R29" t="e">
        <f>VLOOKUP(assembly_staff_import[[#This Row],[Formatted Works for Group]],[3]!Table7[#Data],1,0)</f>
        <v>#REF!</v>
      </c>
      <c r="S29" t="e">
        <f>IF(assembly_staff_import[[#This Row],[Legislative Staff Type]]="Personal", assembly_staff_import[[#This Row],[Vlookup Works for Group]], assembly_staff_import[[#This Row],[Formatted Works for Group calc]]&amp;", Central Staff Office, Assembly")</f>
        <v>#REF!</v>
      </c>
      <c r="T29" s="20" t="str">
        <f>TRIM(assembly_staff_import[[#This Row],[NAME_SOURCE_KEY]])</f>
        <v>PIERSON, COLLEEN R</v>
      </c>
      <c r="U29" t="s">
        <v>23622</v>
      </c>
      <c r="V29" t="s">
        <v>23623</v>
      </c>
      <c r="W29" t="s">
        <v>23624</v>
      </c>
      <c r="Y29" t="str">
        <f>IF(assembly_staff_import[[#This Row],[Legislative Staff Type]]="Personal", PROPER(TRIM(assembly_staff_import[[#This Row],[Unit First MI via UNIT_SOURCE_KEY]])&amp;" "&amp;assembly_staff_import[[#This Row],[Unit Last via UNIT_SOURCE_KEY]]), PROPER(TRIM(assembly_staff_import[[#This Row],[UNIT NAME_SOURCE_KEY2]])))</f>
        <v>Alfred C. Graf</v>
      </c>
      <c r="Z29" t="s">
        <v>23625</v>
      </c>
      <c r="AA29" t="e">
        <f>VLOOKUP(assembly_staff_import[[#This Row],[Formatted and corrected Works for Group Text]],[3]!Table4[#Data],1,0)</f>
        <v>#REF!</v>
      </c>
      <c r="AB29" t="e">
        <f>VLOOKUP(assembly_staff_import[[#This Row],[Formatted and corrected Works for Group Text]],[3]!Table5[#Data],2,0)</f>
        <v>#REF!</v>
      </c>
      <c r="AC29" t="str">
        <f>IF(TRIM(assembly_staff_import[[#This Row],[PUBLIC INFO ADDR_SOURCE_KEY]])="CAPITOL, ALBANY", "Legislative / Capitol Office", "District Office")</f>
        <v>Legislative / Capitol Office</v>
      </c>
      <c r="AD29" t="s">
        <v>23626</v>
      </c>
      <c r="AE29" t="s">
        <v>23627</v>
      </c>
      <c r="AF29" t="str">
        <f>"N17 "</f>
        <v xml:space="preserve">N17 </v>
      </c>
      <c r="AG29" t="s">
        <v>23628</v>
      </c>
      <c r="AH29" t="s">
        <v>23629</v>
      </c>
      <c r="AI29" t="s">
        <v>23492</v>
      </c>
      <c r="AJ29" t="s">
        <v>23493</v>
      </c>
    </row>
    <row r="30" spans="1:36" x14ac:dyDescent="0.2">
      <c r="A30" t="str">
        <f>TRIM(PROPER((assembly_staff_import[[#This Row],[First MI Name via NAME_SOURCE_KEY TEXT]]&amp;" "&amp;assembly_staff_import[[#This Row],[Last Name via NAME_SOURCE_KEY TEXT]]&amp;" "&amp;assembly_staff_import[[#This Row],[Suffix via NAME_SOURCE_KEY]])))</f>
        <v>Douglas M Smith</v>
      </c>
      <c r="B30" t="str">
        <f>TRIM(CONCATENATE(TRIM(assembly_staff_import[[#This Row],[Full Name]]), ", ", assembly_staff_import[[#This Row],[Title]]))</f>
        <v>Douglas M Smith, Chief Of Staff</v>
      </c>
      <c r="C30" t="e">
        <f>assembly_staff_import[[#This Row],[Vlookup_groups]]</f>
        <v>#REF!</v>
      </c>
      <c r="D30" t="str">
        <f>IF(assembly_staff_import[[#This Row],[Legislative Staff Type]]="Personal",assembly_staff_import[[#This Row],[Formatted Personal Staff Office]],"")</f>
        <v>District Office</v>
      </c>
      <c r="E30" t="s">
        <v>65</v>
      </c>
      <c r="F30" s="19" t="s">
        <v>10913</v>
      </c>
      <c r="G30" t="s">
        <v>67</v>
      </c>
      <c r="H30" t="str">
        <f>TRIM(PROPER((assembly_staff_import[[#This Row],[Last Name via NAME_SOURCE_KEY TEXT]]&amp;" "&amp;assembly_staff_import[[#This Row],[Suffix via NAME_SOURCE_KEY]])))</f>
        <v>Smith</v>
      </c>
      <c r="I30" t="str">
        <f>PROPER(assembly_staff_import[[#This Row],[JOB TITLE_SOURCE_KEY]])</f>
        <v xml:space="preserve">Chief Of Staff                             </v>
      </c>
      <c r="J30" t="s">
        <v>72</v>
      </c>
      <c r="K30" t="e">
        <f>IF(assembly_staff_import[[#This Row],[Legislative Staff Type]]="Personal",assembly_staff_import[[#This Row],[Vlookup Reports To Person]], "")</f>
        <v>#REF!</v>
      </c>
      <c r="L30" t="str">
        <f>PROPER(assembly_staff_import[[#This Row],[First MI Name via NAME_SOURCE_KEY TEXT]])</f>
        <v xml:space="preserve"> Douglas M</v>
      </c>
      <c r="M30" t="s">
        <v>16208</v>
      </c>
      <c r="N30" t="str">
        <f>LOWER(CONCATENATE(assembly_staff_import[[#This Row],[Last Name]],LEFT(assembly_staff_import[[#This Row],[First Name (no initial)]],1),"@nyassembly.gov"))</f>
        <v>smithd@nyassembly.gov</v>
      </c>
      <c r="O30" t="s">
        <v>20167</v>
      </c>
      <c r="P30" t="e">
        <f>VLOOKUP(assembly_staff_import[[#This Row],[Full Name]],[3]!PEOPLE_March_20[#Data],1,0)</f>
        <v>#REF!</v>
      </c>
      <c r="Q30" t="e">
        <f>VLOOKUP(assembly_staff_import[[#This Row],[Full Name]],[3]!Table17[#Data],3,0)</f>
        <v>#REF!</v>
      </c>
      <c r="R30" t="e">
        <f>VLOOKUP(assembly_staff_import[[#This Row],[Formatted Works for Group]],[3]!Table7[#Data],1,0)</f>
        <v>#REF!</v>
      </c>
      <c r="S30" t="e">
        <f>IF(assembly_staff_import[[#This Row],[Legislative Staff Type]]="Personal", assembly_staff_import[[#This Row],[Vlookup Works for Group]], assembly_staff_import[[#This Row],[Formatted Works for Group calc]]&amp;", Central Staff Office, Assembly")</f>
        <v>#REF!</v>
      </c>
      <c r="T30" s="20" t="str">
        <f>TRIM(assembly_staff_import[[#This Row],[NAME_SOURCE_KEY]])</f>
        <v>SMITH, DOUGLAS M</v>
      </c>
      <c r="U30" t="s">
        <v>23630</v>
      </c>
      <c r="V30" t="s">
        <v>23631</v>
      </c>
      <c r="W30" t="s">
        <v>23632</v>
      </c>
      <c r="Y30" t="str">
        <f>IF(assembly_staff_import[[#This Row],[Legislative Staff Type]]="Personal", PROPER(TRIM(assembly_staff_import[[#This Row],[Unit First MI via UNIT_SOURCE_KEY]])&amp;" "&amp;assembly_staff_import[[#This Row],[Unit Last via UNIT_SOURCE_KEY]]), PROPER(TRIM(assembly_staff_import[[#This Row],[UNIT NAME_SOURCE_KEY2]])))</f>
        <v>Alfred C. Graf</v>
      </c>
      <c r="Z30" t="s">
        <v>23625</v>
      </c>
      <c r="AA30" t="e">
        <f>VLOOKUP(assembly_staff_import[[#This Row],[Formatted and corrected Works for Group Text]],[3]!Table4[#Data],1,0)</f>
        <v>#REF!</v>
      </c>
      <c r="AB30" t="e">
        <f>VLOOKUP(assembly_staff_import[[#This Row],[Formatted and corrected Works for Group Text]],[3]!Table5[#Data],2,0)</f>
        <v>#REF!</v>
      </c>
      <c r="AC30" t="str">
        <f>IF(TRIM(assembly_staff_import[[#This Row],[PUBLIC INFO ADDR_SOURCE_KEY]])="CAPITOL, ALBANY", "Legislative / Capitol Office", "District Office")</f>
        <v>District Office</v>
      </c>
      <c r="AD30" t="s">
        <v>23626</v>
      </c>
      <c r="AE30" t="s">
        <v>23627</v>
      </c>
      <c r="AF30" t="str">
        <f>"N17 "</f>
        <v xml:space="preserve">N17 </v>
      </c>
      <c r="AG30" t="s">
        <v>23628</v>
      </c>
      <c r="AH30" t="s">
        <v>23633</v>
      </c>
      <c r="AI30" t="s">
        <v>23587</v>
      </c>
      <c r="AJ30" t="s">
        <v>23634</v>
      </c>
    </row>
    <row r="31" spans="1:36" x14ac:dyDescent="0.2">
      <c r="A31" t="str">
        <f>TRIM(PROPER((assembly_staff_import[[#This Row],[First MI Name via NAME_SOURCE_KEY TEXT]]&amp;" "&amp;assembly_staff_import[[#This Row],[Last Name via NAME_SOURCE_KEY TEXT]]&amp;" "&amp;assembly_staff_import[[#This Row],[Suffix via NAME_SOURCE_KEY]])))</f>
        <v>Nanette M Sardo Travis</v>
      </c>
      <c r="B31" t="str">
        <f>TRIM(CONCATENATE(TRIM(assembly_staff_import[[#This Row],[Full Name]]), ", ", assembly_staff_import[[#This Row],[Title]]))</f>
        <v>Nanette M Sardo Travis, Legis Aide</v>
      </c>
      <c r="C31" t="e">
        <f>assembly_staff_import[[#This Row],[Vlookup_groups]]</f>
        <v>#REF!</v>
      </c>
      <c r="D31" t="str">
        <f>IF(assembly_staff_import[[#This Row],[Legislative Staff Type]]="Personal",assembly_staff_import[[#This Row],[Formatted Personal Staff Office]],"")</f>
        <v>District Office</v>
      </c>
      <c r="E31" t="s">
        <v>65</v>
      </c>
      <c r="F31" s="19" t="s">
        <v>10913</v>
      </c>
      <c r="G31" t="s">
        <v>67</v>
      </c>
      <c r="H31" t="str">
        <f>TRIM(PROPER((assembly_staff_import[[#This Row],[Last Name via NAME_SOURCE_KEY TEXT]]&amp;" "&amp;assembly_staff_import[[#This Row],[Suffix via NAME_SOURCE_KEY]])))</f>
        <v>Sardo Travis</v>
      </c>
      <c r="I31" t="str">
        <f>PROPER(assembly_staff_import[[#This Row],[JOB TITLE_SOURCE_KEY]])</f>
        <v xml:space="preserve">Legis Aide                                 </v>
      </c>
      <c r="J31" t="s">
        <v>72</v>
      </c>
      <c r="K31" t="e">
        <f>IF(assembly_staff_import[[#This Row],[Legislative Staff Type]]="Personal",assembly_staff_import[[#This Row],[Vlookup Reports To Person]], "")</f>
        <v>#REF!</v>
      </c>
      <c r="L31" t="str">
        <f>PROPER(assembly_staff_import[[#This Row],[First MI Name via NAME_SOURCE_KEY TEXT]])</f>
        <v xml:space="preserve"> Nanette M</v>
      </c>
      <c r="M31" t="s">
        <v>11919</v>
      </c>
      <c r="N31" t="str">
        <f>LOWER(CONCATENATE(assembly_staff_import[[#This Row],[Last Name]],LEFT(assembly_staff_import[[#This Row],[First Name (no initial)]],1),"@nyassembly.gov"))</f>
        <v>sardo travisn@nyassembly.gov</v>
      </c>
      <c r="O31" t="s">
        <v>23635</v>
      </c>
      <c r="P31" t="e">
        <f>VLOOKUP(assembly_staff_import[[#This Row],[Full Name]],[3]!PEOPLE_March_20[#Data],1,0)</f>
        <v>#REF!</v>
      </c>
      <c r="Q31" t="e">
        <f>VLOOKUP(assembly_staff_import[[#This Row],[Full Name]],[3]!Table17[#Data],3,0)</f>
        <v>#REF!</v>
      </c>
      <c r="R31" t="e">
        <f>VLOOKUP(assembly_staff_import[[#This Row],[Formatted Works for Group]],[3]!Table7[#Data],1,0)</f>
        <v>#REF!</v>
      </c>
      <c r="S31" t="e">
        <f>IF(assembly_staff_import[[#This Row],[Legislative Staff Type]]="Personal", assembly_staff_import[[#This Row],[Vlookup Works for Group]], assembly_staff_import[[#This Row],[Formatted Works for Group calc]]&amp;", Central Staff Office, Assembly")</f>
        <v>#REF!</v>
      </c>
      <c r="T31" s="20" t="str">
        <f>TRIM(assembly_staff_import[[#This Row],[NAME_SOURCE_KEY]])</f>
        <v>SARDO TRAVIS, NANETTE M</v>
      </c>
      <c r="U31" t="s">
        <v>23636</v>
      </c>
      <c r="V31" t="s">
        <v>23637</v>
      </c>
      <c r="W31" t="s">
        <v>23638</v>
      </c>
      <c r="Y31" t="str">
        <f>IF(assembly_staff_import[[#This Row],[Legislative Staff Type]]="Personal", PROPER(TRIM(assembly_staff_import[[#This Row],[Unit First MI via UNIT_SOURCE_KEY]])&amp;" "&amp;assembly_staff_import[[#This Row],[Unit Last via UNIT_SOURCE_KEY]]), PROPER(TRIM(assembly_staff_import[[#This Row],[UNIT NAME_SOURCE_KEY2]])))</f>
        <v>Alfred C. Graf</v>
      </c>
      <c r="Z31" t="s">
        <v>23625</v>
      </c>
      <c r="AA31" t="e">
        <f>VLOOKUP(assembly_staff_import[[#This Row],[Formatted and corrected Works for Group Text]],[3]!Table4[#Data],1,0)</f>
        <v>#REF!</v>
      </c>
      <c r="AB31" t="e">
        <f>VLOOKUP(assembly_staff_import[[#This Row],[Formatted and corrected Works for Group Text]],[3]!Table5[#Data],2,0)</f>
        <v>#REF!</v>
      </c>
      <c r="AC31" t="str">
        <f>IF(TRIM(assembly_staff_import[[#This Row],[PUBLIC INFO ADDR_SOURCE_KEY]])="CAPITOL, ALBANY", "Legislative / Capitol Office", "District Office")</f>
        <v>District Office</v>
      </c>
      <c r="AD31" t="s">
        <v>23626</v>
      </c>
      <c r="AE31" t="s">
        <v>23627</v>
      </c>
      <c r="AF31" t="str">
        <f>"N17 "</f>
        <v xml:space="preserve">N17 </v>
      </c>
      <c r="AG31" t="s">
        <v>23628</v>
      </c>
      <c r="AH31" t="s">
        <v>23639</v>
      </c>
      <c r="AI31" t="s">
        <v>23600</v>
      </c>
      <c r="AJ31" t="s">
        <v>23634</v>
      </c>
    </row>
    <row r="32" spans="1:36" x14ac:dyDescent="0.2">
      <c r="A32" t="str">
        <f>TRIM(PROPER((assembly_staff_import[[#This Row],[First MI Name via NAME_SOURCE_KEY TEXT]]&amp;" "&amp;assembly_staff_import[[#This Row],[Last Name via NAME_SOURCE_KEY TEXT]]&amp;" "&amp;assembly_staff_import[[#This Row],[Suffix via NAME_SOURCE_KEY]])))</f>
        <v>Courtenay Ruddy</v>
      </c>
      <c r="B32" t="str">
        <f>TRIM(CONCATENATE(TRIM(assembly_staff_import[[#This Row],[Full Name]]), ", ", assembly_staff_import[[#This Row],[Title]]))</f>
        <v>Courtenay Ruddy, Chief Of Staff</v>
      </c>
      <c r="C32" t="e">
        <f>assembly_staff_import[[#This Row],[Vlookup_groups]]</f>
        <v>#REF!</v>
      </c>
      <c r="D32" t="str">
        <f>IF(assembly_staff_import[[#This Row],[Legislative Staff Type]]="Personal",assembly_staff_import[[#This Row],[Formatted Personal Staff Office]],"")</f>
        <v>District Office</v>
      </c>
      <c r="E32" t="s">
        <v>65</v>
      </c>
      <c r="F32" s="19" t="s">
        <v>10913</v>
      </c>
      <c r="G32" t="s">
        <v>67</v>
      </c>
      <c r="H32" t="str">
        <f>TRIM(PROPER((assembly_staff_import[[#This Row],[Last Name via NAME_SOURCE_KEY TEXT]]&amp;" "&amp;assembly_staff_import[[#This Row],[Suffix via NAME_SOURCE_KEY]])))</f>
        <v>Ruddy</v>
      </c>
      <c r="I32" t="str">
        <f>PROPER(assembly_staff_import[[#This Row],[JOB TITLE_SOURCE_KEY]])</f>
        <v xml:space="preserve">Chief Of Staff                             </v>
      </c>
      <c r="J32" t="s">
        <v>72</v>
      </c>
      <c r="K32" t="e">
        <f>IF(assembly_staff_import[[#This Row],[Legislative Staff Type]]="Personal",assembly_staff_import[[#This Row],[Vlookup Reports To Person]], "")</f>
        <v>#REF!</v>
      </c>
      <c r="L32" t="str">
        <f>PROPER(assembly_staff_import[[#This Row],[First MI Name via NAME_SOURCE_KEY TEXT]])</f>
        <v xml:space="preserve"> Courtenay</v>
      </c>
      <c r="M32" t="s">
        <v>13586</v>
      </c>
      <c r="N32" t="str">
        <f>LOWER(CONCATENATE(assembly_staff_import[[#This Row],[Last Name]],LEFT(assembly_staff_import[[#This Row],[First Name (no initial)]],1),"@nyassembly.gov"))</f>
        <v>ruddyc@nyassembly.gov</v>
      </c>
      <c r="O32" t="s">
        <v>13588</v>
      </c>
      <c r="P32" t="e">
        <f>VLOOKUP(assembly_staff_import[[#This Row],[Full Name]],[3]!PEOPLE_March_20[#Data],1,0)</f>
        <v>#REF!</v>
      </c>
      <c r="Q32" t="e">
        <f>VLOOKUP(assembly_staff_import[[#This Row],[Full Name]],[3]!Table17[#Data],3,0)</f>
        <v>#REF!</v>
      </c>
      <c r="R32" t="e">
        <f>VLOOKUP(assembly_staff_import[[#This Row],[Formatted Works for Group]],[3]!Table7[#Data],1,0)</f>
        <v>#REF!</v>
      </c>
      <c r="S32" t="e">
        <f>IF(assembly_staff_import[[#This Row],[Legislative Staff Type]]="Personal", assembly_staff_import[[#This Row],[Vlookup Works for Group]], assembly_staff_import[[#This Row],[Formatted Works for Group calc]]&amp;", Central Staff Office, Assembly")</f>
        <v>#REF!</v>
      </c>
      <c r="T32" s="20" t="str">
        <f>TRIM(assembly_staff_import[[#This Row],[NAME_SOURCE_KEY]])</f>
        <v>RUDDY, COURTENAY</v>
      </c>
      <c r="U32" t="s">
        <v>23640</v>
      </c>
      <c r="V32" t="s">
        <v>23641</v>
      </c>
      <c r="W32" t="s">
        <v>23642</v>
      </c>
      <c r="Y32" t="str">
        <f>IF(assembly_staff_import[[#This Row],[Legislative Staff Type]]="Personal", PROPER(TRIM(assembly_staff_import[[#This Row],[Unit First MI via UNIT_SOURCE_KEY]])&amp;" "&amp;assembly_staff_import[[#This Row],[Unit Last via UNIT_SOURCE_KEY]]), PROPER(TRIM(assembly_staff_import[[#This Row],[UNIT NAME_SOURCE_KEY2]])))</f>
        <v>Albert A. Jr. Stirpe</v>
      </c>
      <c r="Z32" t="s">
        <v>23643</v>
      </c>
      <c r="AA32" t="e">
        <f>VLOOKUP(assembly_staff_import[[#This Row],[Formatted and corrected Works for Group Text]],[3]!Table4[#Data],1,0)</f>
        <v>#REF!</v>
      </c>
      <c r="AB32" t="e">
        <f>VLOOKUP(assembly_staff_import[[#This Row],[Formatted and corrected Works for Group Text]],[3]!Table5[#Data],2,0)</f>
        <v>#REF!</v>
      </c>
      <c r="AC32" t="str">
        <f>IF(TRIM(assembly_staff_import[[#This Row],[PUBLIC INFO ADDR_SOURCE_KEY]])="CAPITOL, ALBANY", "Legislative / Capitol Office", "District Office")</f>
        <v>District Office</v>
      </c>
      <c r="AD32" t="s">
        <v>23644</v>
      </c>
      <c r="AE32" t="s">
        <v>23645</v>
      </c>
      <c r="AF32" t="str">
        <f>"B26 "</f>
        <v xml:space="preserve">B26 </v>
      </c>
      <c r="AG32" t="s">
        <v>23646</v>
      </c>
      <c r="AH32" t="s">
        <v>23647</v>
      </c>
      <c r="AI32" t="s">
        <v>23587</v>
      </c>
      <c r="AJ32" t="s">
        <v>23648</v>
      </c>
    </row>
    <row r="33" spans="1:36" x14ac:dyDescent="0.2">
      <c r="A33" t="str">
        <f>TRIM(PROPER((assembly_staff_import[[#This Row],[First MI Name via NAME_SOURCE_KEY TEXT]]&amp;" "&amp;assembly_staff_import[[#This Row],[Last Name via NAME_SOURCE_KEY TEXT]]&amp;" "&amp;assembly_staff_import[[#This Row],[Suffix via NAME_SOURCE_KEY]])))</f>
        <v>David J Hewitt</v>
      </c>
      <c r="B33" t="str">
        <f>TRIM(CONCATENATE(TRIM(assembly_staff_import[[#This Row],[Full Name]]), ", ", assembly_staff_import[[#This Row],[Title]]))</f>
        <v>David J Hewitt, D O Director</v>
      </c>
      <c r="C33" t="e">
        <f>assembly_staff_import[[#This Row],[Vlookup_groups]]</f>
        <v>#REF!</v>
      </c>
      <c r="D33" t="str">
        <f>IF(assembly_staff_import[[#This Row],[Legislative Staff Type]]="Personal",assembly_staff_import[[#This Row],[Formatted Personal Staff Office]],"")</f>
        <v>District Office</v>
      </c>
      <c r="E33" t="s">
        <v>65</v>
      </c>
      <c r="F33" s="19" t="s">
        <v>10913</v>
      </c>
      <c r="G33" t="s">
        <v>67</v>
      </c>
      <c r="H33" t="str">
        <f>TRIM(PROPER((assembly_staff_import[[#This Row],[Last Name via NAME_SOURCE_KEY TEXT]]&amp;" "&amp;assembly_staff_import[[#This Row],[Suffix via NAME_SOURCE_KEY]])))</f>
        <v>Hewitt</v>
      </c>
      <c r="I33" t="str">
        <f>PROPER(assembly_staff_import[[#This Row],[JOB TITLE_SOURCE_KEY]])</f>
        <v xml:space="preserve">D O Director                               </v>
      </c>
      <c r="J33" t="s">
        <v>72</v>
      </c>
      <c r="K33" t="e">
        <f>IF(assembly_staff_import[[#This Row],[Legislative Staff Type]]="Personal",assembly_staff_import[[#This Row],[Vlookup Reports To Person]], "")</f>
        <v>#REF!</v>
      </c>
      <c r="L33" t="str">
        <f>PROPER(assembly_staff_import[[#This Row],[First MI Name via NAME_SOURCE_KEY TEXT]])</f>
        <v xml:space="preserve"> David J</v>
      </c>
      <c r="M33" t="s">
        <v>14397</v>
      </c>
      <c r="N33" t="str">
        <f>LOWER(CONCATENATE(assembly_staff_import[[#This Row],[Last Name]],LEFT(assembly_staff_import[[#This Row],[First Name (no initial)]],1),"@nyassembly.gov"))</f>
        <v>hewittd@nyassembly.gov</v>
      </c>
      <c r="O33" t="s">
        <v>687</v>
      </c>
      <c r="P33" t="e">
        <f>VLOOKUP(assembly_staff_import[[#This Row],[Full Name]],[3]!PEOPLE_March_20[#Data],1,0)</f>
        <v>#REF!</v>
      </c>
      <c r="Q33" t="e">
        <f>VLOOKUP(assembly_staff_import[[#This Row],[Full Name]],[3]!Table17[#Data],3,0)</f>
        <v>#REF!</v>
      </c>
      <c r="R33" t="e">
        <f>VLOOKUP(assembly_staff_import[[#This Row],[Formatted Works for Group]],[3]!Table7[#Data],1,0)</f>
        <v>#REF!</v>
      </c>
      <c r="S33" t="e">
        <f>IF(assembly_staff_import[[#This Row],[Legislative Staff Type]]="Personal", assembly_staff_import[[#This Row],[Vlookup Works for Group]], assembly_staff_import[[#This Row],[Formatted Works for Group calc]]&amp;", Central Staff Office, Assembly")</f>
        <v>#REF!</v>
      </c>
      <c r="T33" s="20" t="str">
        <f>TRIM(assembly_staff_import[[#This Row],[NAME_SOURCE_KEY]])</f>
        <v>HEWITT, DAVID J</v>
      </c>
      <c r="U33" t="s">
        <v>23649</v>
      </c>
      <c r="V33" t="s">
        <v>23650</v>
      </c>
      <c r="W33" t="s">
        <v>23651</v>
      </c>
      <c r="Y33" t="str">
        <f>IF(assembly_staff_import[[#This Row],[Legislative Staff Type]]="Personal", PROPER(TRIM(assembly_staff_import[[#This Row],[Unit First MI via UNIT_SOURCE_KEY]])&amp;" "&amp;assembly_staff_import[[#This Row],[Unit Last via UNIT_SOURCE_KEY]]), PROPER(TRIM(assembly_staff_import[[#This Row],[UNIT NAME_SOURCE_KEY2]])))</f>
        <v>Albert A. Jr. Stirpe</v>
      </c>
      <c r="Z33" t="s">
        <v>23643</v>
      </c>
      <c r="AA33" t="e">
        <f>VLOOKUP(assembly_staff_import[[#This Row],[Formatted and corrected Works for Group Text]],[3]!Table4[#Data],1,0)</f>
        <v>#REF!</v>
      </c>
      <c r="AB33" t="e">
        <f>VLOOKUP(assembly_staff_import[[#This Row],[Formatted and corrected Works for Group Text]],[3]!Table5[#Data],2,0)</f>
        <v>#REF!</v>
      </c>
      <c r="AC33" t="str">
        <f>IF(TRIM(assembly_staff_import[[#This Row],[PUBLIC INFO ADDR_SOURCE_KEY]])="CAPITOL, ALBANY", "Legislative / Capitol Office", "District Office")</f>
        <v>District Office</v>
      </c>
      <c r="AD33" t="s">
        <v>23644</v>
      </c>
      <c r="AE33" t="s">
        <v>23645</v>
      </c>
      <c r="AF33" t="str">
        <f>"B26 "</f>
        <v xml:space="preserve">B26 </v>
      </c>
      <c r="AG33" t="s">
        <v>23646</v>
      </c>
      <c r="AH33" t="s">
        <v>23652</v>
      </c>
      <c r="AI33" t="s">
        <v>23653</v>
      </c>
      <c r="AJ33" t="s">
        <v>23648</v>
      </c>
    </row>
    <row r="34" spans="1:36" x14ac:dyDescent="0.2">
      <c r="A34" t="str">
        <f>TRIM(PROPER((assembly_staff_import[[#This Row],[First MI Name via NAME_SOURCE_KEY TEXT]]&amp;" "&amp;assembly_staff_import[[#This Row],[Last Name via NAME_SOURCE_KEY TEXT]]&amp;" "&amp;assembly_staff_import[[#This Row],[Suffix via NAME_SOURCE_KEY]])))</f>
        <v>Drew L Davis</v>
      </c>
      <c r="B34" t="str">
        <f>TRIM(CONCATENATE(TRIM(assembly_staff_import[[#This Row],[Full Name]]), ", ", assembly_staff_import[[#This Row],[Title]]))</f>
        <v>Drew L Davis, Legis Coord</v>
      </c>
      <c r="C34" t="e">
        <f>assembly_staff_import[[#This Row],[Vlookup_groups]]</f>
        <v>#REF!</v>
      </c>
      <c r="D34" t="str">
        <f>IF(assembly_staff_import[[#This Row],[Legislative Staff Type]]="Personal",assembly_staff_import[[#This Row],[Formatted Personal Staff Office]],"")</f>
        <v>District Office</v>
      </c>
      <c r="E34" t="s">
        <v>65</v>
      </c>
      <c r="F34" s="19" t="s">
        <v>10913</v>
      </c>
      <c r="G34" t="s">
        <v>67</v>
      </c>
      <c r="H34" t="str">
        <f>TRIM(PROPER((assembly_staff_import[[#This Row],[Last Name via NAME_SOURCE_KEY TEXT]]&amp;" "&amp;assembly_staff_import[[#This Row],[Suffix via NAME_SOURCE_KEY]])))</f>
        <v>Davis</v>
      </c>
      <c r="I34" t="str">
        <f>PROPER(assembly_staff_import[[#This Row],[JOB TITLE_SOURCE_KEY]])</f>
        <v xml:space="preserve">Legis Coord                                </v>
      </c>
      <c r="J34" t="s">
        <v>72</v>
      </c>
      <c r="K34" t="e">
        <f>IF(assembly_staff_import[[#This Row],[Legislative Staff Type]]="Personal",assembly_staff_import[[#This Row],[Vlookup Reports To Person]], "")</f>
        <v>#REF!</v>
      </c>
      <c r="L34" t="str">
        <f>PROPER(assembly_staff_import[[#This Row],[First MI Name via NAME_SOURCE_KEY TEXT]])</f>
        <v xml:space="preserve"> Drew L</v>
      </c>
      <c r="M34" t="s">
        <v>20702</v>
      </c>
      <c r="N34" t="str">
        <f>LOWER(CONCATENATE(assembly_staff_import[[#This Row],[Last Name]],LEFT(assembly_staff_import[[#This Row],[First Name (no initial)]],1),"@nyassembly.gov"))</f>
        <v>davisd@nyassembly.gov</v>
      </c>
      <c r="O34" t="s">
        <v>23654</v>
      </c>
      <c r="P34" t="e">
        <f>VLOOKUP(assembly_staff_import[[#This Row],[Full Name]],[3]!PEOPLE_March_20[#Data],1,0)</f>
        <v>#REF!</v>
      </c>
      <c r="Q34" t="e">
        <f>VLOOKUP(assembly_staff_import[[#This Row],[Full Name]],[3]!Table17[#Data],3,0)</f>
        <v>#REF!</v>
      </c>
      <c r="R34" t="e">
        <f>VLOOKUP(assembly_staff_import[[#This Row],[Formatted Works for Group]],[3]!Table7[#Data],1,0)</f>
        <v>#REF!</v>
      </c>
      <c r="S34" t="e">
        <f>IF(assembly_staff_import[[#This Row],[Legislative Staff Type]]="Personal", assembly_staff_import[[#This Row],[Vlookup Works for Group]], assembly_staff_import[[#This Row],[Formatted Works for Group calc]]&amp;", Central Staff Office, Assembly")</f>
        <v>#REF!</v>
      </c>
      <c r="T34" s="20" t="str">
        <f>TRIM(assembly_staff_import[[#This Row],[NAME_SOURCE_KEY]])</f>
        <v>DAVIS, DREW L</v>
      </c>
      <c r="U34" t="s">
        <v>23655</v>
      </c>
      <c r="V34" t="s">
        <v>23656</v>
      </c>
      <c r="W34" t="s">
        <v>23657</v>
      </c>
      <c r="Y34" t="str">
        <f>IF(assembly_staff_import[[#This Row],[Legislative Staff Type]]="Personal", PROPER(TRIM(assembly_staff_import[[#This Row],[Unit First MI via UNIT_SOURCE_KEY]])&amp;" "&amp;assembly_staff_import[[#This Row],[Unit Last via UNIT_SOURCE_KEY]]), PROPER(TRIM(assembly_staff_import[[#This Row],[UNIT NAME_SOURCE_KEY2]])))</f>
        <v>Albert A. Jr. Stirpe</v>
      </c>
      <c r="Z34" t="s">
        <v>23643</v>
      </c>
      <c r="AA34" t="e">
        <f>VLOOKUP(assembly_staff_import[[#This Row],[Formatted and corrected Works for Group Text]],[3]!Table4[#Data],1,0)</f>
        <v>#REF!</v>
      </c>
      <c r="AB34" t="e">
        <f>VLOOKUP(assembly_staff_import[[#This Row],[Formatted and corrected Works for Group Text]],[3]!Table5[#Data],2,0)</f>
        <v>#REF!</v>
      </c>
      <c r="AC34" t="str">
        <f>IF(TRIM(assembly_staff_import[[#This Row],[PUBLIC INFO ADDR_SOURCE_KEY]])="CAPITOL, ALBANY", "Legislative / Capitol Office", "District Office")</f>
        <v>District Office</v>
      </c>
      <c r="AD34" t="s">
        <v>23644</v>
      </c>
      <c r="AE34" t="s">
        <v>23645</v>
      </c>
      <c r="AF34" t="str">
        <f>"B26 "</f>
        <v xml:space="preserve">B26 </v>
      </c>
      <c r="AG34" t="s">
        <v>23646</v>
      </c>
      <c r="AH34" t="s">
        <v>23658</v>
      </c>
      <c r="AI34" t="s">
        <v>23659</v>
      </c>
      <c r="AJ34" t="s">
        <v>23648</v>
      </c>
    </row>
    <row r="35" spans="1:36" x14ac:dyDescent="0.2">
      <c r="A35" t="str">
        <f>TRIM(PROPER((assembly_staff_import[[#This Row],[First MI Name via NAME_SOURCE_KEY TEXT]]&amp;" "&amp;assembly_staff_import[[#This Row],[Last Name via NAME_SOURCE_KEY TEXT]]&amp;" "&amp;assembly_staff_import[[#This Row],[Suffix via NAME_SOURCE_KEY]])))</f>
        <v>Sarah R Argersinger</v>
      </c>
      <c r="B35" t="str">
        <f>TRIM(CONCATENATE(TRIM(assembly_staff_import[[#This Row],[Full Name]]), ", ", assembly_staff_import[[#This Row],[Title]]))</f>
        <v>Sarah R Argersinger, Constituent Liaison</v>
      </c>
      <c r="C35" t="e">
        <f>assembly_staff_import[[#This Row],[Vlookup_groups]]</f>
        <v>#REF!</v>
      </c>
      <c r="D35" t="str">
        <f>IF(assembly_staff_import[[#This Row],[Legislative Staff Type]]="Personal",assembly_staff_import[[#This Row],[Formatted Personal Staff Office]],"")</f>
        <v>District Office</v>
      </c>
      <c r="E35" t="s">
        <v>65</v>
      </c>
      <c r="F35" s="19" t="s">
        <v>10913</v>
      </c>
      <c r="G35" t="s">
        <v>67</v>
      </c>
      <c r="H35" t="str">
        <f>TRIM(PROPER((assembly_staff_import[[#This Row],[Last Name via NAME_SOURCE_KEY TEXT]]&amp;" "&amp;assembly_staff_import[[#This Row],[Suffix via NAME_SOURCE_KEY]])))</f>
        <v>Argersinger</v>
      </c>
      <c r="I35" t="str">
        <f>PROPER(assembly_staff_import[[#This Row],[JOB TITLE_SOURCE_KEY]])</f>
        <v xml:space="preserve">Constituent Liaison                        </v>
      </c>
      <c r="J35" t="s">
        <v>72</v>
      </c>
      <c r="K35" t="e">
        <f>IF(assembly_staff_import[[#This Row],[Legislative Staff Type]]="Personal",assembly_staff_import[[#This Row],[Vlookup Reports To Person]], "")</f>
        <v>#REF!</v>
      </c>
      <c r="L35" t="str">
        <f>PROPER(assembly_staff_import[[#This Row],[First MI Name via NAME_SOURCE_KEY TEXT]])</f>
        <v xml:space="preserve"> Sarah R</v>
      </c>
      <c r="M35" t="s">
        <v>11466</v>
      </c>
      <c r="N35" t="str">
        <f>LOWER(CONCATENATE(assembly_staff_import[[#This Row],[Last Name]],LEFT(assembly_staff_import[[#This Row],[First Name (no initial)]],1),"@nyassembly.gov"))</f>
        <v>argersingers@nyassembly.gov</v>
      </c>
      <c r="O35" t="s">
        <v>16231</v>
      </c>
      <c r="P35" t="e">
        <f>VLOOKUP(assembly_staff_import[[#This Row],[Full Name]],[3]!PEOPLE_March_20[#Data],1,0)</f>
        <v>#REF!</v>
      </c>
      <c r="Q35" t="e">
        <f>VLOOKUP(assembly_staff_import[[#This Row],[Full Name]],[3]!Table17[#Data],3,0)</f>
        <v>#REF!</v>
      </c>
      <c r="R35" t="e">
        <f>VLOOKUP(assembly_staff_import[[#This Row],[Formatted Works for Group]],[3]!Table7[#Data],1,0)</f>
        <v>#REF!</v>
      </c>
      <c r="S35" t="e">
        <f>IF(assembly_staff_import[[#This Row],[Legislative Staff Type]]="Personal", assembly_staff_import[[#This Row],[Vlookup Works for Group]], assembly_staff_import[[#This Row],[Formatted Works for Group calc]]&amp;", Central Staff Office, Assembly")</f>
        <v>#REF!</v>
      </c>
      <c r="T35" s="20" t="str">
        <f>TRIM(assembly_staff_import[[#This Row],[NAME_SOURCE_KEY]])</f>
        <v>ARGERSINGER, SARAH R</v>
      </c>
      <c r="U35" t="s">
        <v>23660</v>
      </c>
      <c r="V35" t="s">
        <v>23661</v>
      </c>
      <c r="W35" t="s">
        <v>23662</v>
      </c>
      <c r="Y35" t="str">
        <f>IF(assembly_staff_import[[#This Row],[Legislative Staff Type]]="Personal", PROPER(TRIM(assembly_staff_import[[#This Row],[Unit First MI via UNIT_SOURCE_KEY]])&amp;" "&amp;assembly_staff_import[[#This Row],[Unit Last via UNIT_SOURCE_KEY]]), PROPER(TRIM(assembly_staff_import[[#This Row],[UNIT NAME_SOURCE_KEY2]])))</f>
        <v>Albert A. Jr. Stirpe</v>
      </c>
      <c r="Z35" t="s">
        <v>23643</v>
      </c>
      <c r="AA35" t="e">
        <f>VLOOKUP(assembly_staff_import[[#This Row],[Formatted and corrected Works for Group Text]],[3]!Table4[#Data],1,0)</f>
        <v>#REF!</v>
      </c>
      <c r="AB35" t="e">
        <f>VLOOKUP(assembly_staff_import[[#This Row],[Formatted and corrected Works for Group Text]],[3]!Table5[#Data],2,0)</f>
        <v>#REF!</v>
      </c>
      <c r="AC35" t="str">
        <f>IF(TRIM(assembly_staff_import[[#This Row],[PUBLIC INFO ADDR_SOURCE_KEY]])="CAPITOL, ALBANY", "Legislative / Capitol Office", "District Office")</f>
        <v>District Office</v>
      </c>
      <c r="AD35" t="s">
        <v>23644</v>
      </c>
      <c r="AE35" t="s">
        <v>23645</v>
      </c>
      <c r="AF35" t="str">
        <f>"B26 "</f>
        <v xml:space="preserve">B26 </v>
      </c>
      <c r="AG35" t="s">
        <v>23646</v>
      </c>
      <c r="AH35" t="s">
        <v>23663</v>
      </c>
      <c r="AI35" t="s">
        <v>23475</v>
      </c>
      <c r="AJ35" t="s">
        <v>23648</v>
      </c>
    </row>
    <row r="36" spans="1:36" x14ac:dyDescent="0.2">
      <c r="A36" t="str">
        <f>TRIM(PROPER((assembly_staff_import[[#This Row],[First MI Name via NAME_SOURCE_KEY TEXT]]&amp;" "&amp;assembly_staff_import[[#This Row],[Last Name via NAME_SOURCE_KEY TEXT]]&amp;" "&amp;assembly_staff_import[[#This Row],[Suffix via NAME_SOURCE_KEY]])))</f>
        <v>Andy Laine</v>
      </c>
      <c r="B36" t="str">
        <f>TRIM(CONCATENATE(TRIM(assembly_staff_import[[#This Row],[Full Name]]), ", ", assembly_staff_import[[#This Row],[Title]]))</f>
        <v>Andy Laine, Chief Of Staff</v>
      </c>
      <c r="C36" t="e">
        <f>assembly_staff_import[[#This Row],[Vlookup_groups]]</f>
        <v>#REF!</v>
      </c>
      <c r="D36" t="str">
        <f>IF(assembly_staff_import[[#This Row],[Legislative Staff Type]]="Personal",assembly_staff_import[[#This Row],[Formatted Personal Staff Office]],"")</f>
        <v>District Office</v>
      </c>
      <c r="E36" t="s">
        <v>65</v>
      </c>
      <c r="F36" s="19" t="s">
        <v>10913</v>
      </c>
      <c r="G36" t="s">
        <v>67</v>
      </c>
      <c r="H36" t="str">
        <f>TRIM(PROPER((assembly_staff_import[[#This Row],[Last Name via NAME_SOURCE_KEY TEXT]]&amp;" "&amp;assembly_staff_import[[#This Row],[Suffix via NAME_SOURCE_KEY]])))</f>
        <v>Laine</v>
      </c>
      <c r="I36" t="str">
        <f>PROPER(assembly_staff_import[[#This Row],[JOB TITLE_SOURCE_KEY]])</f>
        <v xml:space="preserve">Chief Of Staff                             </v>
      </c>
      <c r="J36" t="s">
        <v>72</v>
      </c>
      <c r="K36" t="e">
        <f>IF(assembly_staff_import[[#This Row],[Legislative Staff Type]]="Personal",assembly_staff_import[[#This Row],[Vlookup Reports To Person]], "")</f>
        <v>#REF!</v>
      </c>
      <c r="L36" t="str">
        <f>PROPER(assembly_staff_import[[#This Row],[First MI Name via NAME_SOURCE_KEY TEXT]])</f>
        <v xml:space="preserve"> Andy</v>
      </c>
      <c r="M36" t="s">
        <v>21217</v>
      </c>
      <c r="N36" t="str">
        <f>LOWER(CONCATENATE(assembly_staff_import[[#This Row],[Last Name]],LEFT(assembly_staff_import[[#This Row],[First Name (no initial)]],1),"@nyassembly.gov"))</f>
        <v>lainea@nyassembly.gov</v>
      </c>
      <c r="O36" t="s">
        <v>501</v>
      </c>
      <c r="P36" t="e">
        <f>VLOOKUP(assembly_staff_import[[#This Row],[Full Name]],[3]!PEOPLE_March_20[#Data],1,0)</f>
        <v>#REF!</v>
      </c>
      <c r="Q36" t="e">
        <f>VLOOKUP(assembly_staff_import[[#This Row],[Full Name]],[3]!Table17[#Data],3,0)</f>
        <v>#REF!</v>
      </c>
      <c r="R36" t="e">
        <f>VLOOKUP(assembly_staff_import[[#This Row],[Formatted Works for Group]],[3]!Table7[#Data],1,0)</f>
        <v>#REF!</v>
      </c>
      <c r="S36" t="e">
        <f>IF(assembly_staff_import[[#This Row],[Legislative Staff Type]]="Personal", assembly_staff_import[[#This Row],[Vlookup Works for Group]], assembly_staff_import[[#This Row],[Formatted Works for Group calc]]&amp;", Central Staff Office, Assembly")</f>
        <v>#REF!</v>
      </c>
      <c r="T36" s="20" t="str">
        <f>TRIM(assembly_staff_import[[#This Row],[NAME_SOURCE_KEY]])</f>
        <v>LAINE, ANDY</v>
      </c>
      <c r="U36" t="s">
        <v>23664</v>
      </c>
      <c r="V36" t="s">
        <v>23665</v>
      </c>
      <c r="W36" t="s">
        <v>23666</v>
      </c>
      <c r="Y36" t="str">
        <f>IF(assembly_staff_import[[#This Row],[Legislative Staff Type]]="Personal", PROPER(TRIM(assembly_staff_import[[#This Row],[Unit First MI via UNIT_SOURCE_KEY]])&amp;" "&amp;assembly_staff_import[[#This Row],[Unit Last via UNIT_SOURCE_KEY]]), PROPER(TRIM(assembly_staff_import[[#This Row],[UNIT NAME_SOURCE_KEY2]])))</f>
        <v>Alicia L. Hyndman</v>
      </c>
      <c r="Z36" t="s">
        <v>23667</v>
      </c>
      <c r="AA36" t="e">
        <f>VLOOKUP(assembly_staff_import[[#This Row],[Formatted and corrected Works for Group Text]],[3]!Table4[#Data],1,0)</f>
        <v>#REF!</v>
      </c>
      <c r="AB36" t="e">
        <f>VLOOKUP(assembly_staff_import[[#This Row],[Formatted and corrected Works for Group Text]],[3]!Table5[#Data],2,0)</f>
        <v>#REF!</v>
      </c>
      <c r="AC36" t="str">
        <f>IF(TRIM(assembly_staff_import[[#This Row],[PUBLIC INFO ADDR_SOURCE_KEY]])="CAPITOL, ALBANY", "Legislative / Capitol Office", "District Office")</f>
        <v>District Office</v>
      </c>
      <c r="AD36" t="s">
        <v>23668</v>
      </c>
      <c r="AE36" t="s">
        <v>23669</v>
      </c>
      <c r="AF36" t="str">
        <f>"B15 "</f>
        <v xml:space="preserve">B15 </v>
      </c>
      <c r="AG36" t="s">
        <v>23670</v>
      </c>
      <c r="AH36" t="s">
        <v>23671</v>
      </c>
      <c r="AI36" t="s">
        <v>23587</v>
      </c>
      <c r="AJ36" t="s">
        <v>23672</v>
      </c>
    </row>
    <row r="37" spans="1:36" x14ac:dyDescent="0.2">
      <c r="A37" t="str">
        <f>TRIM(PROPER((assembly_staff_import[[#This Row],[First MI Name via NAME_SOURCE_KEY TEXT]]&amp;" "&amp;assembly_staff_import[[#This Row],[Last Name via NAME_SOURCE_KEY TEXT]]&amp;" "&amp;assembly_staff_import[[#This Row],[Suffix via NAME_SOURCE_KEY]])))</f>
        <v>Banapsha Rahman</v>
      </c>
      <c r="B37" t="str">
        <f>TRIM(CONCATENATE(TRIM(assembly_staff_import[[#This Row],[Full Name]]), ", ", assembly_staff_import[[#This Row],[Title]]))</f>
        <v>Banapsha Rahman, Scheduler</v>
      </c>
      <c r="C37" t="e">
        <f>assembly_staff_import[[#This Row],[Vlookup_groups]]</f>
        <v>#REF!</v>
      </c>
      <c r="D37" t="str">
        <f>IF(assembly_staff_import[[#This Row],[Legislative Staff Type]]="Personal",assembly_staff_import[[#This Row],[Formatted Personal Staff Office]],"")</f>
        <v>District Office</v>
      </c>
      <c r="E37" t="s">
        <v>65</v>
      </c>
      <c r="F37" s="19" t="s">
        <v>10913</v>
      </c>
      <c r="G37" t="s">
        <v>67</v>
      </c>
      <c r="H37" t="str">
        <f>TRIM(PROPER((assembly_staff_import[[#This Row],[Last Name via NAME_SOURCE_KEY TEXT]]&amp;" "&amp;assembly_staff_import[[#This Row],[Suffix via NAME_SOURCE_KEY]])))</f>
        <v>Rahman</v>
      </c>
      <c r="I37" t="str">
        <f>PROPER(assembly_staff_import[[#This Row],[JOB TITLE_SOURCE_KEY]])</f>
        <v xml:space="preserve">Scheduler                                  </v>
      </c>
      <c r="J37" t="s">
        <v>72</v>
      </c>
      <c r="K37" t="e">
        <f>IF(assembly_staff_import[[#This Row],[Legislative Staff Type]]="Personal",assembly_staff_import[[#This Row],[Vlookup Reports To Person]], "")</f>
        <v>#REF!</v>
      </c>
      <c r="L37" t="str">
        <f>PROPER(assembly_staff_import[[#This Row],[First MI Name via NAME_SOURCE_KEY TEXT]])</f>
        <v xml:space="preserve"> Banapsha</v>
      </c>
      <c r="M37" t="s">
        <v>13896</v>
      </c>
      <c r="N37" t="str">
        <f>LOWER(CONCATENATE(assembly_staff_import[[#This Row],[Last Name]],LEFT(assembly_staff_import[[#This Row],[First Name (no initial)]],1),"@nyassembly.gov"))</f>
        <v>rahmanb@nyassembly.gov</v>
      </c>
      <c r="O37" t="s">
        <v>13898</v>
      </c>
      <c r="P37" t="e">
        <f>VLOOKUP(assembly_staff_import[[#This Row],[Full Name]],[3]!PEOPLE_March_20[#Data],1,0)</f>
        <v>#REF!</v>
      </c>
      <c r="Q37" t="e">
        <f>VLOOKUP(assembly_staff_import[[#This Row],[Full Name]],[3]!Table17[#Data],3,0)</f>
        <v>#REF!</v>
      </c>
      <c r="R37" t="e">
        <f>VLOOKUP(assembly_staff_import[[#This Row],[Formatted Works for Group]],[3]!Table7[#Data],1,0)</f>
        <v>#REF!</v>
      </c>
      <c r="S37" t="e">
        <f>IF(assembly_staff_import[[#This Row],[Legislative Staff Type]]="Personal", assembly_staff_import[[#This Row],[Vlookup Works for Group]], assembly_staff_import[[#This Row],[Formatted Works for Group calc]]&amp;", Central Staff Office, Assembly")</f>
        <v>#REF!</v>
      </c>
      <c r="T37" s="20" t="str">
        <f>TRIM(assembly_staff_import[[#This Row],[NAME_SOURCE_KEY]])</f>
        <v>RAHMAN, BANAPSHA</v>
      </c>
      <c r="U37" t="s">
        <v>23673</v>
      </c>
      <c r="V37" t="s">
        <v>23674</v>
      </c>
      <c r="W37" t="s">
        <v>23675</v>
      </c>
      <c r="Y37" t="str">
        <f>IF(assembly_staff_import[[#This Row],[Legislative Staff Type]]="Personal", PROPER(TRIM(assembly_staff_import[[#This Row],[Unit First MI via UNIT_SOURCE_KEY]])&amp;" "&amp;assembly_staff_import[[#This Row],[Unit Last via UNIT_SOURCE_KEY]]), PROPER(TRIM(assembly_staff_import[[#This Row],[UNIT NAME_SOURCE_KEY2]])))</f>
        <v>Alicia L. Hyndman</v>
      </c>
      <c r="Z37" t="s">
        <v>23667</v>
      </c>
      <c r="AA37" t="e">
        <f>VLOOKUP(assembly_staff_import[[#This Row],[Formatted and corrected Works for Group Text]],[3]!Table4[#Data],1,0)</f>
        <v>#REF!</v>
      </c>
      <c r="AB37" t="e">
        <f>VLOOKUP(assembly_staff_import[[#This Row],[Formatted and corrected Works for Group Text]],[3]!Table5[#Data],2,0)</f>
        <v>#REF!</v>
      </c>
      <c r="AC37" t="str">
        <f>IF(TRIM(assembly_staff_import[[#This Row],[PUBLIC INFO ADDR_SOURCE_KEY]])="CAPITOL, ALBANY", "Legislative / Capitol Office", "District Office")</f>
        <v>District Office</v>
      </c>
      <c r="AD37" t="s">
        <v>23668</v>
      </c>
      <c r="AE37" t="s">
        <v>23669</v>
      </c>
      <c r="AF37" t="str">
        <f>"B15 "</f>
        <v xml:space="preserve">B15 </v>
      </c>
      <c r="AG37" t="s">
        <v>23670</v>
      </c>
      <c r="AH37" t="s">
        <v>23676</v>
      </c>
      <c r="AI37" t="s">
        <v>23677</v>
      </c>
      <c r="AJ37" t="s">
        <v>23672</v>
      </c>
    </row>
    <row r="38" spans="1:36" x14ac:dyDescent="0.2">
      <c r="A38" t="str">
        <f>TRIM(PROPER((assembly_staff_import[[#This Row],[First MI Name via NAME_SOURCE_KEY TEXT]]&amp;" "&amp;assembly_staff_import[[#This Row],[Last Name via NAME_SOURCE_KEY TEXT]]&amp;" "&amp;assembly_staff_import[[#This Row],[Suffix via NAME_SOURCE_KEY]])))</f>
        <v>Cherise N Parson</v>
      </c>
      <c r="B38" t="str">
        <f>TRIM(CONCATENATE(TRIM(assembly_staff_import[[#This Row],[Full Name]]), ", ", assembly_staff_import[[#This Row],[Title]]))</f>
        <v>Cherise N Parson, Constituent Liaison</v>
      </c>
      <c r="C38" t="e">
        <f>assembly_staff_import[[#This Row],[Vlookup_groups]]</f>
        <v>#REF!</v>
      </c>
      <c r="D38" t="str">
        <f>IF(assembly_staff_import[[#This Row],[Legislative Staff Type]]="Personal",assembly_staff_import[[#This Row],[Formatted Personal Staff Office]],"")</f>
        <v>District Office</v>
      </c>
      <c r="E38" t="s">
        <v>65</v>
      </c>
      <c r="F38" s="19" t="s">
        <v>10913</v>
      </c>
      <c r="G38" t="s">
        <v>67</v>
      </c>
      <c r="H38" t="str">
        <f>TRIM(PROPER((assembly_staff_import[[#This Row],[Last Name via NAME_SOURCE_KEY TEXT]]&amp;" "&amp;assembly_staff_import[[#This Row],[Suffix via NAME_SOURCE_KEY]])))</f>
        <v>Parson</v>
      </c>
      <c r="I38" t="str">
        <f>PROPER(assembly_staff_import[[#This Row],[JOB TITLE_SOURCE_KEY]])</f>
        <v xml:space="preserve">Constituent Liaison                        </v>
      </c>
      <c r="J38" t="s">
        <v>72</v>
      </c>
      <c r="K38" t="e">
        <f>IF(assembly_staff_import[[#This Row],[Legislative Staff Type]]="Personal",assembly_staff_import[[#This Row],[Vlookup Reports To Person]], "")</f>
        <v>#REF!</v>
      </c>
      <c r="L38" t="str">
        <f>PROPER(assembly_staff_import[[#This Row],[First MI Name via NAME_SOURCE_KEY TEXT]])</f>
        <v xml:space="preserve"> Cherise N</v>
      </c>
      <c r="M38" t="s">
        <v>13665</v>
      </c>
      <c r="N38" t="str">
        <f>LOWER(CONCATENATE(assembly_staff_import[[#This Row],[Last Name]],LEFT(assembly_staff_import[[#This Row],[First Name (no initial)]],1),"@nyassembly.gov"))</f>
        <v>parsonc@nyassembly.gov</v>
      </c>
      <c r="O38" t="s">
        <v>23678</v>
      </c>
      <c r="P38" t="e">
        <f>VLOOKUP(assembly_staff_import[[#This Row],[Full Name]],[3]!PEOPLE_March_20[#Data],1,0)</f>
        <v>#REF!</v>
      </c>
      <c r="Q38" t="e">
        <f>VLOOKUP(assembly_staff_import[[#This Row],[Full Name]],[3]!Table17[#Data],3,0)</f>
        <v>#REF!</v>
      </c>
      <c r="R38" t="e">
        <f>VLOOKUP(assembly_staff_import[[#This Row],[Formatted Works for Group]],[3]!Table7[#Data],1,0)</f>
        <v>#REF!</v>
      </c>
      <c r="S38" t="e">
        <f>IF(assembly_staff_import[[#This Row],[Legislative Staff Type]]="Personal", assembly_staff_import[[#This Row],[Vlookup Works for Group]], assembly_staff_import[[#This Row],[Formatted Works for Group calc]]&amp;", Central Staff Office, Assembly")</f>
        <v>#REF!</v>
      </c>
      <c r="T38" s="20" t="str">
        <f>TRIM(assembly_staff_import[[#This Row],[NAME_SOURCE_KEY]])</f>
        <v>PARSON, CHERISE N</v>
      </c>
      <c r="U38" t="s">
        <v>23679</v>
      </c>
      <c r="V38" t="s">
        <v>23680</v>
      </c>
      <c r="W38" t="s">
        <v>23681</v>
      </c>
      <c r="Y38" t="str">
        <f>IF(assembly_staff_import[[#This Row],[Legislative Staff Type]]="Personal", PROPER(TRIM(assembly_staff_import[[#This Row],[Unit First MI via UNIT_SOURCE_KEY]])&amp;" "&amp;assembly_staff_import[[#This Row],[Unit Last via UNIT_SOURCE_KEY]]), PROPER(TRIM(assembly_staff_import[[#This Row],[UNIT NAME_SOURCE_KEY2]])))</f>
        <v>Alicia L. Hyndman</v>
      </c>
      <c r="Z38" t="s">
        <v>23667</v>
      </c>
      <c r="AA38" t="e">
        <f>VLOOKUP(assembly_staff_import[[#This Row],[Formatted and corrected Works for Group Text]],[3]!Table4[#Data],1,0)</f>
        <v>#REF!</v>
      </c>
      <c r="AB38" t="e">
        <f>VLOOKUP(assembly_staff_import[[#This Row],[Formatted and corrected Works for Group Text]],[3]!Table5[#Data],2,0)</f>
        <v>#REF!</v>
      </c>
      <c r="AC38" t="str">
        <f>IF(TRIM(assembly_staff_import[[#This Row],[PUBLIC INFO ADDR_SOURCE_KEY]])="CAPITOL, ALBANY", "Legislative / Capitol Office", "District Office")</f>
        <v>District Office</v>
      </c>
      <c r="AD38" t="s">
        <v>23668</v>
      </c>
      <c r="AE38" t="s">
        <v>23669</v>
      </c>
      <c r="AF38" t="str">
        <f>"B15 "</f>
        <v xml:space="preserve">B15 </v>
      </c>
      <c r="AG38" t="s">
        <v>23670</v>
      </c>
      <c r="AH38" t="s">
        <v>23682</v>
      </c>
      <c r="AI38" t="s">
        <v>23475</v>
      </c>
      <c r="AJ38" t="s">
        <v>23672</v>
      </c>
    </row>
    <row r="39" spans="1:36" x14ac:dyDescent="0.2">
      <c r="A39" t="str">
        <f>TRIM(PROPER((assembly_staff_import[[#This Row],[First MI Name via NAME_SOURCE_KEY TEXT]]&amp;" "&amp;assembly_staff_import[[#This Row],[Last Name via NAME_SOURCE_KEY TEXT]]&amp;" "&amp;assembly_staff_import[[#This Row],[Suffix via NAME_SOURCE_KEY]])))</f>
        <v>Guerschom Jw Dieurine</v>
      </c>
      <c r="B39" t="str">
        <f>TRIM(CONCATENATE(TRIM(assembly_staff_import[[#This Row],[Full Name]]), ", ", assembly_staff_import[[#This Row],[Title]]))</f>
        <v>Guerschom Jw Dieurine, Constituent Liaison</v>
      </c>
      <c r="C39" t="e">
        <f>assembly_staff_import[[#This Row],[Vlookup_groups]]</f>
        <v>#REF!</v>
      </c>
      <c r="D39" t="str">
        <f>IF(assembly_staff_import[[#This Row],[Legislative Staff Type]]="Personal",assembly_staff_import[[#This Row],[Formatted Personal Staff Office]],"")</f>
        <v>District Office</v>
      </c>
      <c r="E39" t="s">
        <v>65</v>
      </c>
      <c r="F39" s="19" t="s">
        <v>10913</v>
      </c>
      <c r="G39" t="s">
        <v>67</v>
      </c>
      <c r="H39" t="str">
        <f>TRIM(PROPER((assembly_staff_import[[#This Row],[Last Name via NAME_SOURCE_KEY TEXT]]&amp;" "&amp;assembly_staff_import[[#This Row],[Suffix via NAME_SOURCE_KEY]])))</f>
        <v>Dieurine</v>
      </c>
      <c r="I39" t="str">
        <f>PROPER(assembly_staff_import[[#This Row],[JOB TITLE_SOURCE_KEY]])</f>
        <v xml:space="preserve">Constituent Liaison                        </v>
      </c>
      <c r="J39" t="s">
        <v>72</v>
      </c>
      <c r="K39" t="e">
        <f>IF(assembly_staff_import[[#This Row],[Legislative Staff Type]]="Personal",assembly_staff_import[[#This Row],[Vlookup Reports To Person]], "")</f>
        <v>#REF!</v>
      </c>
      <c r="L39" t="str">
        <f>PROPER(assembly_staff_import[[#This Row],[First MI Name via NAME_SOURCE_KEY TEXT]])</f>
        <v xml:space="preserve"> Guerschom Jw</v>
      </c>
      <c r="M39" t="s">
        <v>13139</v>
      </c>
      <c r="N39" t="str">
        <f>LOWER(CONCATENATE(assembly_staff_import[[#This Row],[Last Name]],LEFT(assembly_staff_import[[#This Row],[First Name (no initial)]],1),"@nyassembly.gov"))</f>
        <v>dieurineg@nyassembly.gov</v>
      </c>
      <c r="O39" t="s">
        <v>23683</v>
      </c>
      <c r="P39" t="e">
        <f>VLOOKUP(assembly_staff_import[[#This Row],[Full Name]],[3]!PEOPLE_March_20[#Data],1,0)</f>
        <v>#REF!</v>
      </c>
      <c r="Q39" t="e">
        <f>VLOOKUP(assembly_staff_import[[#This Row],[Full Name]],[3]!Table17[#Data],3,0)</f>
        <v>#REF!</v>
      </c>
      <c r="R39" t="e">
        <f>VLOOKUP(assembly_staff_import[[#This Row],[Formatted Works for Group]],[3]!Table7[#Data],1,0)</f>
        <v>#REF!</v>
      </c>
      <c r="S39" t="e">
        <f>IF(assembly_staff_import[[#This Row],[Legislative Staff Type]]="Personal", assembly_staff_import[[#This Row],[Vlookup Works for Group]], assembly_staff_import[[#This Row],[Formatted Works for Group calc]]&amp;", Central Staff Office, Assembly")</f>
        <v>#REF!</v>
      </c>
      <c r="T39" s="20" t="str">
        <f>TRIM(assembly_staff_import[[#This Row],[NAME_SOURCE_KEY]])</f>
        <v>DIEURINE, GUERSCHOM JW</v>
      </c>
      <c r="U39" t="s">
        <v>23684</v>
      </c>
      <c r="V39" t="s">
        <v>23685</v>
      </c>
      <c r="W39" t="s">
        <v>23686</v>
      </c>
      <c r="Y39" t="str">
        <f>IF(assembly_staff_import[[#This Row],[Legislative Staff Type]]="Personal", PROPER(TRIM(assembly_staff_import[[#This Row],[Unit First MI via UNIT_SOURCE_KEY]])&amp;" "&amp;assembly_staff_import[[#This Row],[Unit Last via UNIT_SOURCE_KEY]]), PROPER(TRIM(assembly_staff_import[[#This Row],[UNIT NAME_SOURCE_KEY2]])))</f>
        <v>Alicia L. Hyndman</v>
      </c>
      <c r="Z39" t="s">
        <v>23667</v>
      </c>
      <c r="AA39" t="e">
        <f>VLOOKUP(assembly_staff_import[[#This Row],[Formatted and corrected Works for Group Text]],[3]!Table4[#Data],1,0)</f>
        <v>#REF!</v>
      </c>
      <c r="AB39" t="e">
        <f>VLOOKUP(assembly_staff_import[[#This Row],[Formatted and corrected Works for Group Text]],[3]!Table5[#Data],2,0)</f>
        <v>#REF!</v>
      </c>
      <c r="AC39" t="str">
        <f>IF(TRIM(assembly_staff_import[[#This Row],[PUBLIC INFO ADDR_SOURCE_KEY]])="CAPITOL, ALBANY", "Legislative / Capitol Office", "District Office")</f>
        <v>District Office</v>
      </c>
      <c r="AD39" t="s">
        <v>23668</v>
      </c>
      <c r="AE39" t="s">
        <v>23669</v>
      </c>
      <c r="AF39" t="str">
        <f>"B15 "</f>
        <v xml:space="preserve">B15 </v>
      </c>
      <c r="AG39" t="s">
        <v>23670</v>
      </c>
      <c r="AH39" t="s">
        <v>23687</v>
      </c>
      <c r="AI39" t="s">
        <v>23475</v>
      </c>
      <c r="AJ39" t="s">
        <v>23672</v>
      </c>
    </row>
    <row r="40" spans="1:36" x14ac:dyDescent="0.2">
      <c r="A40" t="str">
        <f>TRIM(PROPER((assembly_staff_import[[#This Row],[First MI Name via NAME_SOURCE_KEY TEXT]]&amp;" "&amp;assembly_staff_import[[#This Row],[Last Name via NAME_SOURCE_KEY TEXT]]&amp;" "&amp;assembly_staff_import[[#This Row],[Suffix via NAME_SOURCE_KEY]])))</f>
        <v>Manuel Caughman</v>
      </c>
      <c r="B40" t="str">
        <f>TRIM(CONCATENATE(TRIM(assembly_staff_import[[#This Row],[Full Name]]), ", ", assembly_staff_import[[#This Row],[Title]]))</f>
        <v>Manuel Caughman, Community Liaison</v>
      </c>
      <c r="C40" t="e">
        <f>assembly_staff_import[[#This Row],[Vlookup_groups]]</f>
        <v>#REF!</v>
      </c>
      <c r="D40" t="str">
        <f>IF(assembly_staff_import[[#This Row],[Legislative Staff Type]]="Personal",assembly_staff_import[[#This Row],[Formatted Personal Staff Office]],"")</f>
        <v>District Office</v>
      </c>
      <c r="E40" t="s">
        <v>65</v>
      </c>
      <c r="F40" s="19" t="s">
        <v>10913</v>
      </c>
      <c r="G40" t="s">
        <v>67</v>
      </c>
      <c r="H40" t="str">
        <f>TRIM(PROPER((assembly_staff_import[[#This Row],[Last Name via NAME_SOURCE_KEY TEXT]]&amp;" "&amp;assembly_staff_import[[#This Row],[Suffix via NAME_SOURCE_KEY]])))</f>
        <v>Caughman</v>
      </c>
      <c r="I40" t="str">
        <f>PROPER(assembly_staff_import[[#This Row],[JOB TITLE_SOURCE_KEY]])</f>
        <v xml:space="preserve">Community Liaison                          </v>
      </c>
      <c r="J40" t="s">
        <v>72</v>
      </c>
      <c r="K40" t="e">
        <f>IF(assembly_staff_import[[#This Row],[Legislative Staff Type]]="Personal",assembly_staff_import[[#This Row],[Vlookup Reports To Person]], "")</f>
        <v>#REF!</v>
      </c>
      <c r="L40" t="str">
        <f>PROPER(assembly_staff_import[[#This Row],[First MI Name via NAME_SOURCE_KEY TEXT]])</f>
        <v xml:space="preserve"> Manuel</v>
      </c>
      <c r="M40" t="s">
        <v>20089</v>
      </c>
      <c r="N40" t="str">
        <f>LOWER(CONCATENATE(assembly_staff_import[[#This Row],[Last Name]],LEFT(assembly_staff_import[[#This Row],[First Name (no initial)]],1),"@nyassembly.gov"))</f>
        <v>caughmanm@nyassembly.gov</v>
      </c>
      <c r="O40" t="s">
        <v>19174</v>
      </c>
      <c r="P40" t="e">
        <f>VLOOKUP(assembly_staff_import[[#This Row],[Full Name]],[3]!PEOPLE_March_20[#Data],1,0)</f>
        <v>#REF!</v>
      </c>
      <c r="Q40" t="e">
        <f>VLOOKUP(assembly_staff_import[[#This Row],[Full Name]],[3]!Table17[#Data],3,0)</f>
        <v>#REF!</v>
      </c>
      <c r="R40" t="e">
        <f>VLOOKUP(assembly_staff_import[[#This Row],[Formatted Works for Group]],[3]!Table7[#Data],1,0)</f>
        <v>#REF!</v>
      </c>
      <c r="S40" t="e">
        <f>IF(assembly_staff_import[[#This Row],[Legislative Staff Type]]="Personal", assembly_staff_import[[#This Row],[Vlookup Works for Group]], assembly_staff_import[[#This Row],[Formatted Works for Group calc]]&amp;", Central Staff Office, Assembly")</f>
        <v>#REF!</v>
      </c>
      <c r="T40" s="20" t="str">
        <f>TRIM(assembly_staff_import[[#This Row],[NAME_SOURCE_KEY]])</f>
        <v>CAUGHMAN, MANUEL</v>
      </c>
      <c r="U40" t="s">
        <v>23688</v>
      </c>
      <c r="V40" t="s">
        <v>23689</v>
      </c>
      <c r="W40" t="s">
        <v>23690</v>
      </c>
      <c r="Y40" t="str">
        <f>IF(assembly_staff_import[[#This Row],[Legislative Staff Type]]="Personal", PROPER(TRIM(assembly_staff_import[[#This Row],[Unit First MI via UNIT_SOURCE_KEY]])&amp;" "&amp;assembly_staff_import[[#This Row],[Unit Last via UNIT_SOURCE_KEY]]), PROPER(TRIM(assembly_staff_import[[#This Row],[UNIT NAME_SOURCE_KEY2]])))</f>
        <v>Alicia L. Hyndman</v>
      </c>
      <c r="Z40" t="s">
        <v>23667</v>
      </c>
      <c r="AA40" t="e">
        <f>VLOOKUP(assembly_staff_import[[#This Row],[Formatted and corrected Works for Group Text]],[3]!Table4[#Data],1,0)</f>
        <v>#REF!</v>
      </c>
      <c r="AB40" t="e">
        <f>VLOOKUP(assembly_staff_import[[#This Row],[Formatted and corrected Works for Group Text]],[3]!Table5[#Data],2,0)</f>
        <v>#REF!</v>
      </c>
      <c r="AC40" t="str">
        <f>IF(TRIM(assembly_staff_import[[#This Row],[PUBLIC INFO ADDR_SOURCE_KEY]])="CAPITOL, ALBANY", "Legislative / Capitol Office", "District Office")</f>
        <v>District Office</v>
      </c>
      <c r="AD40" t="s">
        <v>23668</v>
      </c>
      <c r="AE40" t="s">
        <v>23669</v>
      </c>
      <c r="AF40" t="str">
        <f>"B15 "</f>
        <v xml:space="preserve">B15 </v>
      </c>
      <c r="AG40" t="s">
        <v>23670</v>
      </c>
      <c r="AH40" t="s">
        <v>23691</v>
      </c>
      <c r="AI40" t="s">
        <v>23692</v>
      </c>
      <c r="AJ40" t="s">
        <v>23672</v>
      </c>
    </row>
    <row r="41" spans="1:36" x14ac:dyDescent="0.2">
      <c r="A41" t="str">
        <f>TRIM(PROPER((assembly_staff_import[[#This Row],[First MI Name via NAME_SOURCE_KEY TEXT]]&amp;" "&amp;assembly_staff_import[[#This Row],[Last Name via NAME_SOURCE_KEY TEXT]]&amp;" "&amp;assembly_staff_import[[#This Row],[Suffix via NAME_SOURCE_KEY]])))</f>
        <v>Anais M Vasquez</v>
      </c>
      <c r="B41" t="str">
        <f>TRIM(CONCATENATE(TRIM(assembly_staff_import[[#This Row],[Full Name]]), ", ", assembly_staff_import[[#This Row],[Title]]))</f>
        <v>Anais M Vasquez, Legis Aide</v>
      </c>
      <c r="C41" t="e">
        <f>assembly_staff_import[[#This Row],[Vlookup_groups]]</f>
        <v>#REF!</v>
      </c>
      <c r="D41" t="str">
        <f>IF(assembly_staff_import[[#This Row],[Legislative Staff Type]]="Personal",assembly_staff_import[[#This Row],[Formatted Personal Staff Office]],"")</f>
        <v>Legislative / Capitol Office</v>
      </c>
      <c r="E41" t="s">
        <v>65</v>
      </c>
      <c r="F41" s="19" t="s">
        <v>10913</v>
      </c>
      <c r="G41" t="s">
        <v>67</v>
      </c>
      <c r="H41" t="str">
        <f>TRIM(PROPER((assembly_staff_import[[#This Row],[Last Name via NAME_SOURCE_KEY TEXT]]&amp;" "&amp;assembly_staff_import[[#This Row],[Suffix via NAME_SOURCE_KEY]])))</f>
        <v>Vasquez</v>
      </c>
      <c r="I41" t="str">
        <f>PROPER(assembly_staff_import[[#This Row],[JOB TITLE_SOURCE_KEY]])</f>
        <v xml:space="preserve">Legis Aide                                 </v>
      </c>
      <c r="J41" t="s">
        <v>72</v>
      </c>
      <c r="K41" t="e">
        <f>IF(assembly_staff_import[[#This Row],[Legislative Staff Type]]="Personal",assembly_staff_import[[#This Row],[Vlookup Reports To Person]], "")</f>
        <v>#REF!</v>
      </c>
      <c r="L41" t="str">
        <f>PROPER(assembly_staff_import[[#This Row],[First MI Name via NAME_SOURCE_KEY TEXT]])</f>
        <v xml:space="preserve"> Anais M</v>
      </c>
      <c r="M41" t="s">
        <v>14077</v>
      </c>
      <c r="N41" t="str">
        <f>LOWER(CONCATENATE(assembly_staff_import[[#This Row],[Last Name]],LEFT(assembly_staff_import[[#This Row],[First Name (no initial)]],1),"@nyassembly.gov"))</f>
        <v>vasqueza@nyassembly.gov</v>
      </c>
      <c r="O41" t="s">
        <v>23693</v>
      </c>
      <c r="P41" t="e">
        <f>VLOOKUP(assembly_staff_import[[#This Row],[Full Name]],[3]!PEOPLE_March_20[#Data],1,0)</f>
        <v>#REF!</v>
      </c>
      <c r="Q41" t="e">
        <f>VLOOKUP(assembly_staff_import[[#This Row],[Full Name]],[3]!Table17[#Data],3,0)</f>
        <v>#REF!</v>
      </c>
      <c r="R41" t="e">
        <f>VLOOKUP(assembly_staff_import[[#This Row],[Formatted Works for Group]],[3]!Table7[#Data],1,0)</f>
        <v>#REF!</v>
      </c>
      <c r="S41" t="e">
        <f>IF(assembly_staff_import[[#This Row],[Legislative Staff Type]]="Personal", assembly_staff_import[[#This Row],[Vlookup Works for Group]], assembly_staff_import[[#This Row],[Formatted Works for Group calc]]&amp;", Central Staff Office, Assembly")</f>
        <v>#REF!</v>
      </c>
      <c r="T41" s="20" t="str">
        <f>TRIM(assembly_staff_import[[#This Row],[NAME_SOURCE_KEY]])</f>
        <v>VASQUEZ, ANAIS M</v>
      </c>
      <c r="U41" t="s">
        <v>23694</v>
      </c>
      <c r="V41" t="s">
        <v>23695</v>
      </c>
      <c r="W41" t="s">
        <v>23696</v>
      </c>
      <c r="Y41" t="str">
        <f>IF(assembly_staff_import[[#This Row],[Legislative Staff Type]]="Personal", PROPER(TRIM(assembly_staff_import[[#This Row],[Unit First MI via UNIT_SOURCE_KEY]])&amp;" "&amp;assembly_staff_import[[#This Row],[Unit Last via UNIT_SOURCE_KEY]]), PROPER(TRIM(assembly_staff_import[[#This Row],[UNIT NAME_SOURCE_KEY2]])))</f>
        <v>Amy R. Paulin</v>
      </c>
      <c r="Z41" t="s">
        <v>23697</v>
      </c>
      <c r="AA41" t="e">
        <f>VLOOKUP(assembly_staff_import[[#This Row],[Formatted and corrected Works for Group Text]],[3]!Table4[#Data],1,0)</f>
        <v>#REF!</v>
      </c>
      <c r="AB41" t="e">
        <f>VLOOKUP(assembly_staff_import[[#This Row],[Formatted and corrected Works for Group Text]],[3]!Table5[#Data],2,0)</f>
        <v>#REF!</v>
      </c>
      <c r="AC41" t="str">
        <f>IF(TRIM(assembly_staff_import[[#This Row],[PUBLIC INFO ADDR_SOURCE_KEY]])="CAPITOL, ALBANY", "Legislative / Capitol Office", "District Office")</f>
        <v>Legislative / Capitol Office</v>
      </c>
      <c r="AD41" t="s">
        <v>23698</v>
      </c>
      <c r="AE41" t="s">
        <v>23699</v>
      </c>
      <c r="AF41" t="str">
        <f t="shared" ref="AF41:AF48" si="3">"B01 "</f>
        <v xml:space="preserve">B01 </v>
      </c>
      <c r="AG41" t="s">
        <v>23700</v>
      </c>
      <c r="AH41" t="s">
        <v>23701</v>
      </c>
      <c r="AI41" t="s">
        <v>23600</v>
      </c>
      <c r="AJ41" t="s">
        <v>23493</v>
      </c>
    </row>
    <row r="42" spans="1:36" x14ac:dyDescent="0.2">
      <c r="A42" t="str">
        <f>TRIM(PROPER((assembly_staff_import[[#This Row],[First MI Name via NAME_SOURCE_KEY TEXT]]&amp;" "&amp;assembly_staff_import[[#This Row],[Last Name via NAME_SOURCE_KEY TEXT]]&amp;" "&amp;assembly_staff_import[[#This Row],[Suffix via NAME_SOURCE_KEY]])))</f>
        <v>Barbara L Jaffe</v>
      </c>
      <c r="B42" t="str">
        <f>TRIM(CONCATENATE(TRIM(assembly_staff_import[[#This Row],[Full Name]]), ", ", assembly_staff_import[[#This Row],[Title]]))</f>
        <v>Barbara L Jaffe, Legis Asst</v>
      </c>
      <c r="C42" t="e">
        <f>assembly_staff_import[[#This Row],[Vlookup_groups]]</f>
        <v>#REF!</v>
      </c>
      <c r="D42" t="str">
        <f>IF(assembly_staff_import[[#This Row],[Legislative Staff Type]]="Personal",assembly_staff_import[[#This Row],[Formatted Personal Staff Office]],"")</f>
        <v>District Office</v>
      </c>
      <c r="E42" t="s">
        <v>65</v>
      </c>
      <c r="F42" s="19" t="s">
        <v>10913</v>
      </c>
      <c r="G42" t="s">
        <v>67</v>
      </c>
      <c r="H42" t="str">
        <f>TRIM(PROPER((assembly_staff_import[[#This Row],[Last Name via NAME_SOURCE_KEY TEXT]]&amp;" "&amp;assembly_staff_import[[#This Row],[Suffix via NAME_SOURCE_KEY]])))</f>
        <v>Jaffe</v>
      </c>
      <c r="I42" t="str">
        <f>PROPER(assembly_staff_import[[#This Row],[JOB TITLE_SOURCE_KEY]])</f>
        <v xml:space="preserve">Legis Asst                                 </v>
      </c>
      <c r="J42" t="s">
        <v>72</v>
      </c>
      <c r="K42" t="e">
        <f>IF(assembly_staff_import[[#This Row],[Legislative Staff Type]]="Personal",assembly_staff_import[[#This Row],[Vlookup Reports To Person]], "")</f>
        <v>#REF!</v>
      </c>
      <c r="L42" t="str">
        <f>PROPER(assembly_staff_import[[#This Row],[First MI Name via NAME_SOURCE_KEY TEXT]])</f>
        <v xml:space="preserve"> Barbara L</v>
      </c>
      <c r="M42" t="s">
        <v>18437</v>
      </c>
      <c r="N42" t="str">
        <f>LOWER(CONCATENATE(assembly_staff_import[[#This Row],[Last Name]],LEFT(assembly_staff_import[[#This Row],[First Name (no initial)]],1),"@nyassembly.gov"))</f>
        <v>jaffeb@nyassembly.gov</v>
      </c>
      <c r="O42" t="s">
        <v>4975</v>
      </c>
      <c r="P42" t="e">
        <f>VLOOKUP(assembly_staff_import[[#This Row],[Full Name]],[3]!PEOPLE_March_20[#Data],1,0)</f>
        <v>#REF!</v>
      </c>
      <c r="Q42" t="e">
        <f>VLOOKUP(assembly_staff_import[[#This Row],[Full Name]],[3]!Table17[#Data],3,0)</f>
        <v>#REF!</v>
      </c>
      <c r="R42" t="e">
        <f>VLOOKUP(assembly_staff_import[[#This Row],[Formatted Works for Group]],[3]!Table7[#Data],1,0)</f>
        <v>#REF!</v>
      </c>
      <c r="S42" t="e">
        <f>IF(assembly_staff_import[[#This Row],[Legislative Staff Type]]="Personal", assembly_staff_import[[#This Row],[Vlookup Works for Group]], assembly_staff_import[[#This Row],[Formatted Works for Group calc]]&amp;", Central Staff Office, Assembly")</f>
        <v>#REF!</v>
      </c>
      <c r="T42" s="20" t="str">
        <f>TRIM(assembly_staff_import[[#This Row],[NAME_SOURCE_KEY]])</f>
        <v>JAFFE, BARBARA L</v>
      </c>
      <c r="U42" t="s">
        <v>23702</v>
      </c>
      <c r="V42" t="s">
        <v>23703</v>
      </c>
      <c r="W42" t="s">
        <v>23704</v>
      </c>
      <c r="Y42" t="str">
        <f>IF(assembly_staff_import[[#This Row],[Legislative Staff Type]]="Personal", PROPER(TRIM(assembly_staff_import[[#This Row],[Unit First MI via UNIT_SOURCE_KEY]])&amp;" "&amp;assembly_staff_import[[#This Row],[Unit Last via UNIT_SOURCE_KEY]]), PROPER(TRIM(assembly_staff_import[[#This Row],[UNIT NAME_SOURCE_KEY2]])))</f>
        <v>Amy R. Paulin</v>
      </c>
      <c r="Z42" t="s">
        <v>23697</v>
      </c>
      <c r="AA42" t="e">
        <f>VLOOKUP(assembly_staff_import[[#This Row],[Formatted and corrected Works for Group Text]],[3]!Table4[#Data],1,0)</f>
        <v>#REF!</v>
      </c>
      <c r="AB42" t="e">
        <f>VLOOKUP(assembly_staff_import[[#This Row],[Formatted and corrected Works for Group Text]],[3]!Table5[#Data],2,0)</f>
        <v>#REF!</v>
      </c>
      <c r="AC42" t="str">
        <f>IF(TRIM(assembly_staff_import[[#This Row],[PUBLIC INFO ADDR_SOURCE_KEY]])="CAPITOL, ALBANY", "Legislative / Capitol Office", "District Office")</f>
        <v>District Office</v>
      </c>
      <c r="AD42" t="s">
        <v>23698</v>
      </c>
      <c r="AE42" t="s">
        <v>23699</v>
      </c>
      <c r="AF42" t="str">
        <f t="shared" si="3"/>
        <v xml:space="preserve">B01 </v>
      </c>
      <c r="AG42" t="s">
        <v>23700</v>
      </c>
      <c r="AH42" t="s">
        <v>23705</v>
      </c>
      <c r="AI42" t="s">
        <v>23706</v>
      </c>
      <c r="AJ42" t="s">
        <v>23707</v>
      </c>
    </row>
    <row r="43" spans="1:36" x14ac:dyDescent="0.2">
      <c r="A43" t="str">
        <f>TRIM(PROPER((assembly_staff_import[[#This Row],[First MI Name via NAME_SOURCE_KEY TEXT]]&amp;" "&amp;assembly_staff_import[[#This Row],[Last Name via NAME_SOURCE_KEY TEXT]]&amp;" "&amp;assembly_staff_import[[#This Row],[Suffix via NAME_SOURCE_KEY]])))</f>
        <v>Catherine A Draper</v>
      </c>
      <c r="B43" t="str">
        <f>TRIM(CONCATENATE(TRIM(assembly_staff_import[[#This Row],[Full Name]]), ", ", assembly_staff_import[[#This Row],[Title]]))</f>
        <v>Catherine A Draper, Legis Aide</v>
      </c>
      <c r="C43" t="e">
        <f>assembly_staff_import[[#This Row],[Vlookup_groups]]</f>
        <v>#REF!</v>
      </c>
      <c r="D43" t="str">
        <f>IF(assembly_staff_import[[#This Row],[Legislative Staff Type]]="Personal",assembly_staff_import[[#This Row],[Formatted Personal Staff Office]],"")</f>
        <v>District Office</v>
      </c>
      <c r="E43" t="s">
        <v>65</v>
      </c>
      <c r="F43" s="19" t="s">
        <v>10913</v>
      </c>
      <c r="G43" t="s">
        <v>67</v>
      </c>
      <c r="H43" t="str">
        <f>TRIM(PROPER((assembly_staff_import[[#This Row],[Last Name via NAME_SOURCE_KEY TEXT]]&amp;" "&amp;assembly_staff_import[[#This Row],[Suffix via NAME_SOURCE_KEY]])))</f>
        <v>Draper</v>
      </c>
      <c r="I43" t="str">
        <f>PROPER(assembly_staff_import[[#This Row],[JOB TITLE_SOURCE_KEY]])</f>
        <v xml:space="preserve">Legis Aide                                 </v>
      </c>
      <c r="J43" t="s">
        <v>72</v>
      </c>
      <c r="K43" t="e">
        <f>IF(assembly_staff_import[[#This Row],[Legislative Staff Type]]="Personal",assembly_staff_import[[#This Row],[Vlookup Reports To Person]], "")</f>
        <v>#REF!</v>
      </c>
      <c r="L43" t="str">
        <f>PROPER(assembly_staff_import[[#This Row],[First MI Name via NAME_SOURCE_KEY TEXT]])</f>
        <v xml:space="preserve"> Catherine A</v>
      </c>
      <c r="M43" t="s">
        <v>16832</v>
      </c>
      <c r="N43" t="str">
        <f>LOWER(CONCATENATE(assembly_staff_import[[#This Row],[Last Name]],LEFT(assembly_staff_import[[#This Row],[First Name (no initial)]],1),"@nyassembly.gov"))</f>
        <v>draperc@nyassembly.gov</v>
      </c>
      <c r="O43" t="s">
        <v>23459</v>
      </c>
      <c r="P43" t="e">
        <f>VLOOKUP(assembly_staff_import[[#This Row],[Full Name]],[3]!PEOPLE_March_20[#Data],1,0)</f>
        <v>#REF!</v>
      </c>
      <c r="Q43" t="e">
        <f>VLOOKUP(assembly_staff_import[[#This Row],[Full Name]],[3]!Table17[#Data],3,0)</f>
        <v>#REF!</v>
      </c>
      <c r="R43" t="e">
        <f>VLOOKUP(assembly_staff_import[[#This Row],[Formatted Works for Group]],[3]!Table7[#Data],1,0)</f>
        <v>#REF!</v>
      </c>
      <c r="S43" t="e">
        <f>IF(assembly_staff_import[[#This Row],[Legislative Staff Type]]="Personal", assembly_staff_import[[#This Row],[Vlookup Works for Group]], assembly_staff_import[[#This Row],[Formatted Works for Group calc]]&amp;", Central Staff Office, Assembly")</f>
        <v>#REF!</v>
      </c>
      <c r="T43" s="20" t="str">
        <f>TRIM(assembly_staff_import[[#This Row],[NAME_SOURCE_KEY]])</f>
        <v>DRAPER, CATHERINE A</v>
      </c>
      <c r="U43" t="s">
        <v>23708</v>
      </c>
      <c r="V43" t="s">
        <v>23709</v>
      </c>
      <c r="W43" t="s">
        <v>23710</v>
      </c>
      <c r="Y43" t="str">
        <f>IF(assembly_staff_import[[#This Row],[Legislative Staff Type]]="Personal", PROPER(TRIM(assembly_staff_import[[#This Row],[Unit First MI via UNIT_SOURCE_KEY]])&amp;" "&amp;assembly_staff_import[[#This Row],[Unit Last via UNIT_SOURCE_KEY]]), PROPER(TRIM(assembly_staff_import[[#This Row],[UNIT NAME_SOURCE_KEY2]])))</f>
        <v>Amy R. Paulin</v>
      </c>
      <c r="Z43" t="s">
        <v>23697</v>
      </c>
      <c r="AA43" t="e">
        <f>VLOOKUP(assembly_staff_import[[#This Row],[Formatted and corrected Works for Group Text]],[3]!Table4[#Data],1,0)</f>
        <v>#REF!</v>
      </c>
      <c r="AB43" t="e">
        <f>VLOOKUP(assembly_staff_import[[#This Row],[Formatted and corrected Works for Group Text]],[3]!Table5[#Data],2,0)</f>
        <v>#REF!</v>
      </c>
      <c r="AC43" t="str">
        <f>IF(TRIM(assembly_staff_import[[#This Row],[PUBLIC INFO ADDR_SOURCE_KEY]])="CAPITOL, ALBANY", "Legislative / Capitol Office", "District Office")</f>
        <v>District Office</v>
      </c>
      <c r="AD43" t="s">
        <v>23698</v>
      </c>
      <c r="AE43" t="s">
        <v>23699</v>
      </c>
      <c r="AF43" t="str">
        <f t="shared" si="3"/>
        <v xml:space="preserve">B01 </v>
      </c>
      <c r="AG43" t="s">
        <v>23700</v>
      </c>
      <c r="AH43" t="s">
        <v>23711</v>
      </c>
      <c r="AI43" t="s">
        <v>23600</v>
      </c>
      <c r="AJ43" t="s">
        <v>23707</v>
      </c>
    </row>
    <row r="44" spans="1:36" x14ac:dyDescent="0.2">
      <c r="A44" t="str">
        <f>TRIM(PROPER((assembly_staff_import[[#This Row],[First MI Name via NAME_SOURCE_KEY TEXT]]&amp;" "&amp;assembly_staff_import[[#This Row],[Last Name via NAME_SOURCE_KEY TEXT]]&amp;" "&amp;assembly_staff_import[[#This Row],[Suffix via NAME_SOURCE_KEY]])))</f>
        <v>Kevin T Czerwinski</v>
      </c>
      <c r="B44" t="str">
        <f>TRIM(CONCATENATE(TRIM(assembly_staff_import[[#This Row],[Full Name]]), ", ", assembly_staff_import[[#This Row],[Title]]))</f>
        <v>Kevin T Czerwinski, Media Coord</v>
      </c>
      <c r="C44" t="e">
        <f>assembly_staff_import[[#This Row],[Vlookup_groups]]</f>
        <v>#REF!</v>
      </c>
      <c r="D44" t="str">
        <f>IF(assembly_staff_import[[#This Row],[Legislative Staff Type]]="Personal",assembly_staff_import[[#This Row],[Formatted Personal Staff Office]],"")</f>
        <v>District Office</v>
      </c>
      <c r="E44" t="s">
        <v>65</v>
      </c>
      <c r="F44" s="19" t="s">
        <v>10913</v>
      </c>
      <c r="G44" t="s">
        <v>67</v>
      </c>
      <c r="H44" t="str">
        <f>TRIM(PROPER((assembly_staff_import[[#This Row],[Last Name via NAME_SOURCE_KEY TEXT]]&amp;" "&amp;assembly_staff_import[[#This Row],[Suffix via NAME_SOURCE_KEY]])))</f>
        <v>Czerwinski</v>
      </c>
      <c r="I44" t="str">
        <f>PROPER(assembly_staff_import[[#This Row],[JOB TITLE_SOURCE_KEY]])</f>
        <v xml:space="preserve">Media Coord                                </v>
      </c>
      <c r="J44" t="s">
        <v>72</v>
      </c>
      <c r="K44" t="e">
        <f>IF(assembly_staff_import[[#This Row],[Legislative Staff Type]]="Personal",assembly_staff_import[[#This Row],[Vlookup Reports To Person]], "")</f>
        <v>#REF!</v>
      </c>
      <c r="L44" t="str">
        <f>PROPER(assembly_staff_import[[#This Row],[First MI Name via NAME_SOURCE_KEY TEXT]])</f>
        <v xml:space="preserve"> Kevin T</v>
      </c>
      <c r="M44" t="s">
        <v>18486</v>
      </c>
      <c r="N44" t="str">
        <f>LOWER(CONCATENATE(assembly_staff_import[[#This Row],[Last Name]],LEFT(assembly_staff_import[[#This Row],[First Name (no initial)]],1),"@nyassembly.gov"))</f>
        <v>czerwinskik@nyassembly.gov</v>
      </c>
      <c r="O44" t="s">
        <v>4893</v>
      </c>
      <c r="P44" t="e">
        <f>VLOOKUP(assembly_staff_import[[#This Row],[Full Name]],[3]!PEOPLE_March_20[#Data],1,0)</f>
        <v>#REF!</v>
      </c>
      <c r="Q44" t="e">
        <f>VLOOKUP(assembly_staff_import[[#This Row],[Full Name]],[3]!Table17[#Data],3,0)</f>
        <v>#REF!</v>
      </c>
      <c r="R44" t="e">
        <f>VLOOKUP(assembly_staff_import[[#This Row],[Formatted Works for Group]],[3]!Table7[#Data],1,0)</f>
        <v>#REF!</v>
      </c>
      <c r="S44" t="e">
        <f>IF(assembly_staff_import[[#This Row],[Legislative Staff Type]]="Personal", assembly_staff_import[[#This Row],[Vlookup Works for Group]], assembly_staff_import[[#This Row],[Formatted Works for Group calc]]&amp;", Central Staff Office, Assembly")</f>
        <v>#REF!</v>
      </c>
      <c r="T44" s="20" t="str">
        <f>TRIM(assembly_staff_import[[#This Row],[NAME_SOURCE_KEY]])</f>
        <v>CZERWINSKI, KEVIN T</v>
      </c>
      <c r="U44" t="s">
        <v>23712</v>
      </c>
      <c r="V44" t="s">
        <v>23713</v>
      </c>
      <c r="W44" t="s">
        <v>23714</v>
      </c>
      <c r="Y44" t="str">
        <f>IF(assembly_staff_import[[#This Row],[Legislative Staff Type]]="Personal", PROPER(TRIM(assembly_staff_import[[#This Row],[Unit First MI via UNIT_SOURCE_KEY]])&amp;" "&amp;assembly_staff_import[[#This Row],[Unit Last via UNIT_SOURCE_KEY]]), PROPER(TRIM(assembly_staff_import[[#This Row],[UNIT NAME_SOURCE_KEY2]])))</f>
        <v>Amy R. Paulin</v>
      </c>
      <c r="Z44" t="s">
        <v>23697</v>
      </c>
      <c r="AA44" t="e">
        <f>VLOOKUP(assembly_staff_import[[#This Row],[Formatted and corrected Works for Group Text]],[3]!Table4[#Data],1,0)</f>
        <v>#REF!</v>
      </c>
      <c r="AB44" t="e">
        <f>VLOOKUP(assembly_staff_import[[#This Row],[Formatted and corrected Works for Group Text]],[3]!Table5[#Data],2,0)</f>
        <v>#REF!</v>
      </c>
      <c r="AC44" t="str">
        <f>IF(TRIM(assembly_staff_import[[#This Row],[PUBLIC INFO ADDR_SOURCE_KEY]])="CAPITOL, ALBANY", "Legislative / Capitol Office", "District Office")</f>
        <v>District Office</v>
      </c>
      <c r="AD44" t="s">
        <v>23698</v>
      </c>
      <c r="AE44" t="s">
        <v>23699</v>
      </c>
      <c r="AF44" t="str">
        <f t="shared" si="3"/>
        <v xml:space="preserve">B01 </v>
      </c>
      <c r="AG44" t="s">
        <v>23700</v>
      </c>
      <c r="AH44" t="s">
        <v>23715</v>
      </c>
      <c r="AI44" t="s">
        <v>23716</v>
      </c>
      <c r="AJ44" t="s">
        <v>23707</v>
      </c>
    </row>
    <row r="45" spans="1:36" x14ac:dyDescent="0.2">
      <c r="A45" t="str">
        <f>TRIM(PROPER((assembly_staff_import[[#This Row],[First MI Name via NAME_SOURCE_KEY TEXT]]&amp;" "&amp;assembly_staff_import[[#This Row],[Last Name via NAME_SOURCE_KEY TEXT]]&amp;" "&amp;assembly_staff_import[[#This Row],[Suffix via NAME_SOURCE_KEY]])))</f>
        <v>Maria M Homan</v>
      </c>
      <c r="B45" t="str">
        <f>TRIM(CONCATENATE(TRIM(assembly_staff_import[[#This Row],[Full Name]]), ", ", assembly_staff_import[[#This Row],[Title]]))</f>
        <v>Maria M Homan, Legis Aide</v>
      </c>
      <c r="C45" t="e">
        <f>assembly_staff_import[[#This Row],[Vlookup_groups]]</f>
        <v>#REF!</v>
      </c>
      <c r="D45" t="str">
        <f>IF(assembly_staff_import[[#This Row],[Legislative Staff Type]]="Personal",assembly_staff_import[[#This Row],[Formatted Personal Staff Office]],"")</f>
        <v>District Office</v>
      </c>
      <c r="E45" t="s">
        <v>65</v>
      </c>
      <c r="F45" s="19" t="s">
        <v>10913</v>
      </c>
      <c r="G45" t="s">
        <v>67</v>
      </c>
      <c r="H45" t="str">
        <f>TRIM(PROPER((assembly_staff_import[[#This Row],[Last Name via NAME_SOURCE_KEY TEXT]]&amp;" "&amp;assembly_staff_import[[#This Row],[Suffix via NAME_SOURCE_KEY]])))</f>
        <v>Homan</v>
      </c>
      <c r="I45" t="str">
        <f>PROPER(assembly_staff_import[[#This Row],[JOB TITLE_SOURCE_KEY]])</f>
        <v xml:space="preserve">Legis Aide                                 </v>
      </c>
      <c r="J45" t="s">
        <v>72</v>
      </c>
      <c r="K45" t="e">
        <f>IF(assembly_staff_import[[#This Row],[Legislative Staff Type]]="Personal",assembly_staff_import[[#This Row],[Vlookup Reports To Person]], "")</f>
        <v>#REF!</v>
      </c>
      <c r="L45" t="str">
        <f>PROPER(assembly_staff_import[[#This Row],[First MI Name via NAME_SOURCE_KEY TEXT]])</f>
        <v xml:space="preserve"> Maria M</v>
      </c>
      <c r="M45" t="s">
        <v>16803</v>
      </c>
      <c r="N45" t="str">
        <f>LOWER(CONCATENATE(assembly_staff_import[[#This Row],[Last Name]],LEFT(assembly_staff_import[[#This Row],[First Name (no initial)]],1),"@nyassembly.gov"))</f>
        <v>homanm@nyassembly.gov</v>
      </c>
      <c r="O45" t="s">
        <v>2763</v>
      </c>
      <c r="P45" t="e">
        <f>VLOOKUP(assembly_staff_import[[#This Row],[Full Name]],[3]!PEOPLE_March_20[#Data],1,0)</f>
        <v>#REF!</v>
      </c>
      <c r="Q45" t="e">
        <f>VLOOKUP(assembly_staff_import[[#This Row],[Full Name]],[3]!Table17[#Data],3,0)</f>
        <v>#REF!</v>
      </c>
      <c r="R45" t="e">
        <f>VLOOKUP(assembly_staff_import[[#This Row],[Formatted Works for Group]],[3]!Table7[#Data],1,0)</f>
        <v>#REF!</v>
      </c>
      <c r="S45" t="e">
        <f>IF(assembly_staff_import[[#This Row],[Legislative Staff Type]]="Personal", assembly_staff_import[[#This Row],[Vlookup Works for Group]], assembly_staff_import[[#This Row],[Formatted Works for Group calc]]&amp;", Central Staff Office, Assembly")</f>
        <v>#REF!</v>
      </c>
      <c r="T45" s="20" t="str">
        <f>TRIM(assembly_staff_import[[#This Row],[NAME_SOURCE_KEY]])</f>
        <v>HOMAN, MARIA M</v>
      </c>
      <c r="U45" t="s">
        <v>23717</v>
      </c>
      <c r="V45" t="s">
        <v>23718</v>
      </c>
      <c r="W45" t="s">
        <v>23719</v>
      </c>
      <c r="Y45" t="str">
        <f>IF(assembly_staff_import[[#This Row],[Legislative Staff Type]]="Personal", PROPER(TRIM(assembly_staff_import[[#This Row],[Unit First MI via UNIT_SOURCE_KEY]])&amp;" "&amp;assembly_staff_import[[#This Row],[Unit Last via UNIT_SOURCE_KEY]]), PROPER(TRIM(assembly_staff_import[[#This Row],[UNIT NAME_SOURCE_KEY2]])))</f>
        <v>Amy R. Paulin</v>
      </c>
      <c r="Z45" t="s">
        <v>23697</v>
      </c>
      <c r="AA45" t="e">
        <f>VLOOKUP(assembly_staff_import[[#This Row],[Formatted and corrected Works for Group Text]],[3]!Table4[#Data],1,0)</f>
        <v>#REF!</v>
      </c>
      <c r="AB45" t="e">
        <f>VLOOKUP(assembly_staff_import[[#This Row],[Formatted and corrected Works for Group Text]],[3]!Table5[#Data],2,0)</f>
        <v>#REF!</v>
      </c>
      <c r="AC45" t="str">
        <f>IF(TRIM(assembly_staff_import[[#This Row],[PUBLIC INFO ADDR_SOURCE_KEY]])="CAPITOL, ALBANY", "Legislative / Capitol Office", "District Office")</f>
        <v>District Office</v>
      </c>
      <c r="AD45" t="s">
        <v>23698</v>
      </c>
      <c r="AE45" t="s">
        <v>23699</v>
      </c>
      <c r="AF45" t="str">
        <f t="shared" si="3"/>
        <v xml:space="preserve">B01 </v>
      </c>
      <c r="AG45" t="s">
        <v>23700</v>
      </c>
      <c r="AH45" t="s">
        <v>23720</v>
      </c>
      <c r="AI45" t="s">
        <v>23600</v>
      </c>
      <c r="AJ45" t="s">
        <v>23707</v>
      </c>
    </row>
    <row r="46" spans="1:36" x14ac:dyDescent="0.2">
      <c r="A46" t="str">
        <f>TRIM(PROPER((assembly_staff_import[[#This Row],[First MI Name via NAME_SOURCE_KEY TEXT]]&amp;" "&amp;assembly_staff_import[[#This Row],[Last Name via NAME_SOURCE_KEY TEXT]]&amp;" "&amp;assembly_staff_import[[#This Row],[Suffix via NAME_SOURCE_KEY]])))</f>
        <v>Nancy A Johnston</v>
      </c>
      <c r="B46" t="str">
        <f>TRIM(CONCATENATE(TRIM(assembly_staff_import[[#This Row],[Full Name]]), ", ", assembly_staff_import[[#This Row],[Title]]))</f>
        <v>Nancy A Johnston, Chief Of Staff</v>
      </c>
      <c r="C46" t="e">
        <f>assembly_staff_import[[#This Row],[Vlookup_groups]]</f>
        <v>#REF!</v>
      </c>
      <c r="D46" t="str">
        <f>IF(assembly_staff_import[[#This Row],[Legislative Staff Type]]="Personal",assembly_staff_import[[#This Row],[Formatted Personal Staff Office]],"")</f>
        <v>District Office</v>
      </c>
      <c r="E46" t="s">
        <v>65</v>
      </c>
      <c r="F46" s="19" t="s">
        <v>10913</v>
      </c>
      <c r="G46" t="s">
        <v>67</v>
      </c>
      <c r="H46" t="str">
        <f>TRIM(PROPER((assembly_staff_import[[#This Row],[Last Name via NAME_SOURCE_KEY TEXT]]&amp;" "&amp;assembly_staff_import[[#This Row],[Suffix via NAME_SOURCE_KEY]])))</f>
        <v>Johnston</v>
      </c>
      <c r="I46" t="str">
        <f>PROPER(assembly_staff_import[[#This Row],[JOB TITLE_SOURCE_KEY]])</f>
        <v xml:space="preserve">Chief Of Staff                             </v>
      </c>
      <c r="J46" t="s">
        <v>72</v>
      </c>
      <c r="K46" t="e">
        <f>IF(assembly_staff_import[[#This Row],[Legislative Staff Type]]="Personal",assembly_staff_import[[#This Row],[Vlookup Reports To Person]], "")</f>
        <v>#REF!</v>
      </c>
      <c r="L46" t="str">
        <f>PROPER(assembly_staff_import[[#This Row],[First MI Name via NAME_SOURCE_KEY TEXT]])</f>
        <v xml:space="preserve"> Nancy A</v>
      </c>
      <c r="M46" t="s">
        <v>16785</v>
      </c>
      <c r="N46" t="str">
        <f>LOWER(CONCATENATE(assembly_staff_import[[#This Row],[Last Name]],LEFT(assembly_staff_import[[#This Row],[First Name (no initial)]],1),"@nyassembly.gov"))</f>
        <v>johnstonn@nyassembly.gov</v>
      </c>
      <c r="O46" t="s">
        <v>18789</v>
      </c>
      <c r="P46" t="e">
        <f>VLOOKUP(assembly_staff_import[[#This Row],[Full Name]],[3]!PEOPLE_March_20[#Data],1,0)</f>
        <v>#REF!</v>
      </c>
      <c r="Q46" t="e">
        <f>VLOOKUP(assembly_staff_import[[#This Row],[Full Name]],[3]!Table17[#Data],3,0)</f>
        <v>#REF!</v>
      </c>
      <c r="R46" t="e">
        <f>VLOOKUP(assembly_staff_import[[#This Row],[Formatted Works for Group]],[3]!Table7[#Data],1,0)</f>
        <v>#REF!</v>
      </c>
      <c r="S46" t="e">
        <f>IF(assembly_staff_import[[#This Row],[Legislative Staff Type]]="Personal", assembly_staff_import[[#This Row],[Vlookup Works for Group]], assembly_staff_import[[#This Row],[Formatted Works for Group calc]]&amp;", Central Staff Office, Assembly")</f>
        <v>#REF!</v>
      </c>
      <c r="T46" s="20" t="str">
        <f>TRIM(assembly_staff_import[[#This Row],[NAME_SOURCE_KEY]])</f>
        <v>JOHNSTON, NANCY A</v>
      </c>
      <c r="U46" t="s">
        <v>23721</v>
      </c>
      <c r="V46" t="s">
        <v>23722</v>
      </c>
      <c r="W46" t="s">
        <v>23723</v>
      </c>
      <c r="Y46" t="str">
        <f>IF(assembly_staff_import[[#This Row],[Legislative Staff Type]]="Personal", PROPER(TRIM(assembly_staff_import[[#This Row],[Unit First MI via UNIT_SOURCE_KEY]])&amp;" "&amp;assembly_staff_import[[#This Row],[Unit Last via UNIT_SOURCE_KEY]]), PROPER(TRIM(assembly_staff_import[[#This Row],[UNIT NAME_SOURCE_KEY2]])))</f>
        <v>Amy R. Paulin</v>
      </c>
      <c r="Z46" t="s">
        <v>23697</v>
      </c>
      <c r="AA46" t="e">
        <f>VLOOKUP(assembly_staff_import[[#This Row],[Formatted and corrected Works for Group Text]],[3]!Table4[#Data],1,0)</f>
        <v>#REF!</v>
      </c>
      <c r="AB46" t="e">
        <f>VLOOKUP(assembly_staff_import[[#This Row],[Formatted and corrected Works for Group Text]],[3]!Table5[#Data],2,0)</f>
        <v>#REF!</v>
      </c>
      <c r="AC46" t="str">
        <f>IF(TRIM(assembly_staff_import[[#This Row],[PUBLIC INFO ADDR_SOURCE_KEY]])="CAPITOL, ALBANY", "Legislative / Capitol Office", "District Office")</f>
        <v>District Office</v>
      </c>
      <c r="AD46" t="s">
        <v>23698</v>
      </c>
      <c r="AE46" t="s">
        <v>23699</v>
      </c>
      <c r="AF46" t="str">
        <f t="shared" si="3"/>
        <v xml:space="preserve">B01 </v>
      </c>
      <c r="AG46" t="s">
        <v>23700</v>
      </c>
      <c r="AH46" t="s">
        <v>23724</v>
      </c>
      <c r="AI46" t="s">
        <v>23587</v>
      </c>
      <c r="AJ46" t="s">
        <v>23707</v>
      </c>
    </row>
    <row r="47" spans="1:36" x14ac:dyDescent="0.2">
      <c r="A47" t="str">
        <f>TRIM(PROPER((assembly_staff_import[[#This Row],[First MI Name via NAME_SOURCE_KEY TEXT]]&amp;" "&amp;assembly_staff_import[[#This Row],[Last Name via NAME_SOURCE_KEY TEXT]]&amp;" "&amp;assembly_staff_import[[#This Row],[Suffix via NAME_SOURCE_KEY]])))</f>
        <v>Stephanie M Amann</v>
      </c>
      <c r="B47" t="str">
        <f>TRIM(CONCATENATE(TRIM(assembly_staff_import[[#This Row],[Full Name]]), ", ", assembly_staff_import[[#This Row],[Title]]))</f>
        <v>Stephanie M Amann, Legis Counsel</v>
      </c>
      <c r="C47" t="e">
        <f>assembly_staff_import[[#This Row],[Vlookup_groups]]</f>
        <v>#REF!</v>
      </c>
      <c r="D47" t="str">
        <f>IF(assembly_staff_import[[#This Row],[Legislative Staff Type]]="Personal",assembly_staff_import[[#This Row],[Formatted Personal Staff Office]],"")</f>
        <v>Legislative / Capitol Office</v>
      </c>
      <c r="E47" t="s">
        <v>65</v>
      </c>
      <c r="F47" s="19" t="s">
        <v>10913</v>
      </c>
      <c r="G47" t="s">
        <v>67</v>
      </c>
      <c r="H47" t="str">
        <f>TRIM(PROPER((assembly_staff_import[[#This Row],[Last Name via NAME_SOURCE_KEY TEXT]]&amp;" "&amp;assembly_staff_import[[#This Row],[Suffix via NAME_SOURCE_KEY]])))</f>
        <v>Amann</v>
      </c>
      <c r="I47" t="str">
        <f>PROPER(assembly_staff_import[[#This Row],[JOB TITLE_SOURCE_KEY]])</f>
        <v xml:space="preserve">Legis Counsel                              </v>
      </c>
      <c r="J47" t="s">
        <v>72</v>
      </c>
      <c r="K47" t="e">
        <f>IF(assembly_staff_import[[#This Row],[Legislative Staff Type]]="Personal",assembly_staff_import[[#This Row],[Vlookup Reports To Person]], "")</f>
        <v>#REF!</v>
      </c>
      <c r="L47" t="str">
        <f>PROPER(assembly_staff_import[[#This Row],[First MI Name via NAME_SOURCE_KEY TEXT]])</f>
        <v xml:space="preserve"> Stephanie M</v>
      </c>
      <c r="M47" t="s">
        <v>22216</v>
      </c>
      <c r="N47" t="str">
        <f>LOWER(CONCATENATE(assembly_staff_import[[#This Row],[Last Name]],LEFT(assembly_staff_import[[#This Row],[First Name (no initial)]],1),"@nyassembly.gov"))</f>
        <v>amanns@nyassembly.gov</v>
      </c>
      <c r="O47" t="s">
        <v>7343</v>
      </c>
      <c r="P47" t="e">
        <f>VLOOKUP(assembly_staff_import[[#This Row],[Full Name]],[3]!PEOPLE_March_20[#Data],1,0)</f>
        <v>#REF!</v>
      </c>
      <c r="Q47" t="e">
        <f>VLOOKUP(assembly_staff_import[[#This Row],[Full Name]],[3]!Table17[#Data],3,0)</f>
        <v>#REF!</v>
      </c>
      <c r="R47" t="e">
        <f>VLOOKUP(assembly_staff_import[[#This Row],[Formatted Works for Group]],[3]!Table7[#Data],1,0)</f>
        <v>#REF!</v>
      </c>
      <c r="S47" t="e">
        <f>IF(assembly_staff_import[[#This Row],[Legislative Staff Type]]="Personal", assembly_staff_import[[#This Row],[Vlookup Works for Group]], assembly_staff_import[[#This Row],[Formatted Works for Group calc]]&amp;", Central Staff Office, Assembly")</f>
        <v>#REF!</v>
      </c>
      <c r="T47" s="20" t="str">
        <f>TRIM(assembly_staff_import[[#This Row],[NAME_SOURCE_KEY]])</f>
        <v>AMANN, STEPHANIE M</v>
      </c>
      <c r="U47" t="s">
        <v>23725</v>
      </c>
      <c r="V47" t="s">
        <v>23726</v>
      </c>
      <c r="W47" t="s">
        <v>23727</v>
      </c>
      <c r="Y47" t="str">
        <f>IF(assembly_staff_import[[#This Row],[Legislative Staff Type]]="Personal", PROPER(TRIM(assembly_staff_import[[#This Row],[Unit First MI via UNIT_SOURCE_KEY]])&amp;" "&amp;assembly_staff_import[[#This Row],[Unit Last via UNIT_SOURCE_KEY]]), PROPER(TRIM(assembly_staff_import[[#This Row],[UNIT NAME_SOURCE_KEY2]])))</f>
        <v>Amy R. Paulin</v>
      </c>
      <c r="Z47" t="s">
        <v>23697</v>
      </c>
      <c r="AA47" t="e">
        <f>VLOOKUP(assembly_staff_import[[#This Row],[Formatted and corrected Works for Group Text]],[3]!Table4[#Data],1,0)</f>
        <v>#REF!</v>
      </c>
      <c r="AB47" t="e">
        <f>VLOOKUP(assembly_staff_import[[#This Row],[Formatted and corrected Works for Group Text]],[3]!Table5[#Data],2,0)</f>
        <v>#REF!</v>
      </c>
      <c r="AC47" t="str">
        <f>IF(TRIM(assembly_staff_import[[#This Row],[PUBLIC INFO ADDR_SOURCE_KEY]])="CAPITOL, ALBANY", "Legislative / Capitol Office", "District Office")</f>
        <v>Legislative / Capitol Office</v>
      </c>
      <c r="AD47" t="s">
        <v>23698</v>
      </c>
      <c r="AE47" t="s">
        <v>23699</v>
      </c>
      <c r="AF47" t="str">
        <f t="shared" si="3"/>
        <v xml:space="preserve">B01 </v>
      </c>
      <c r="AG47" t="s">
        <v>23700</v>
      </c>
      <c r="AH47" t="s">
        <v>23728</v>
      </c>
      <c r="AI47" t="s">
        <v>23729</v>
      </c>
      <c r="AJ47" t="s">
        <v>23493</v>
      </c>
    </row>
    <row r="48" spans="1:36" x14ac:dyDescent="0.2">
      <c r="A48" t="str">
        <f>TRIM(PROPER((assembly_staff_import[[#This Row],[First MI Name via NAME_SOURCE_KEY TEXT]]&amp;" "&amp;assembly_staff_import[[#This Row],[Last Name via NAME_SOURCE_KEY TEXT]]&amp;" "&amp;assembly_staff_import[[#This Row],[Suffix via NAME_SOURCE_KEY]])))</f>
        <v>Susie H Rush</v>
      </c>
      <c r="B48" t="str">
        <f>TRIM(CONCATENATE(TRIM(assembly_staff_import[[#This Row],[Full Name]]), ", ", assembly_staff_import[[#This Row],[Title]]))</f>
        <v>Susie H Rush, Legis Analyst</v>
      </c>
      <c r="C48" t="e">
        <f>assembly_staff_import[[#This Row],[Vlookup_groups]]</f>
        <v>#REF!</v>
      </c>
      <c r="D48" t="str">
        <f>IF(assembly_staff_import[[#This Row],[Legislative Staff Type]]="Personal",assembly_staff_import[[#This Row],[Formatted Personal Staff Office]],"")</f>
        <v>District Office</v>
      </c>
      <c r="E48" t="s">
        <v>65</v>
      </c>
      <c r="F48" s="19" t="s">
        <v>10913</v>
      </c>
      <c r="G48" t="s">
        <v>67</v>
      </c>
      <c r="H48" t="str">
        <f>TRIM(PROPER((assembly_staff_import[[#This Row],[Last Name via NAME_SOURCE_KEY TEXT]]&amp;" "&amp;assembly_staff_import[[#This Row],[Suffix via NAME_SOURCE_KEY]])))</f>
        <v>Rush</v>
      </c>
      <c r="I48" t="str">
        <f>PROPER(assembly_staff_import[[#This Row],[JOB TITLE_SOURCE_KEY]])</f>
        <v xml:space="preserve">Legis Analyst                              </v>
      </c>
      <c r="J48" t="s">
        <v>72</v>
      </c>
      <c r="K48" t="e">
        <f>IF(assembly_staff_import[[#This Row],[Legislative Staff Type]]="Personal",assembly_staff_import[[#This Row],[Vlookup Reports To Person]], "")</f>
        <v>#REF!</v>
      </c>
      <c r="L48" t="str">
        <f>PROPER(assembly_staff_import[[#This Row],[First MI Name via NAME_SOURCE_KEY TEXT]])</f>
        <v xml:space="preserve"> Susie H</v>
      </c>
      <c r="M48" t="s">
        <v>18302</v>
      </c>
      <c r="N48" t="str">
        <f>LOWER(CONCATENATE(assembly_staff_import[[#This Row],[Last Name]],LEFT(assembly_staff_import[[#This Row],[First Name (no initial)]],1),"@nyassembly.gov"))</f>
        <v>rushs@nyassembly.gov</v>
      </c>
      <c r="O48" t="s">
        <v>23730</v>
      </c>
      <c r="P48" t="e">
        <f>VLOOKUP(assembly_staff_import[[#This Row],[Full Name]],[3]!PEOPLE_March_20[#Data],1,0)</f>
        <v>#REF!</v>
      </c>
      <c r="Q48" t="e">
        <f>VLOOKUP(assembly_staff_import[[#This Row],[Full Name]],[3]!Table17[#Data],3,0)</f>
        <v>#REF!</v>
      </c>
      <c r="R48" t="e">
        <f>VLOOKUP(assembly_staff_import[[#This Row],[Formatted Works for Group]],[3]!Table7[#Data],1,0)</f>
        <v>#REF!</v>
      </c>
      <c r="S48" t="e">
        <f>IF(assembly_staff_import[[#This Row],[Legislative Staff Type]]="Personal", assembly_staff_import[[#This Row],[Vlookup Works for Group]], assembly_staff_import[[#This Row],[Formatted Works for Group calc]]&amp;", Central Staff Office, Assembly")</f>
        <v>#REF!</v>
      </c>
      <c r="T48" s="20" t="str">
        <f>TRIM(assembly_staff_import[[#This Row],[NAME_SOURCE_KEY]])</f>
        <v>RUSH, SUSIE H</v>
      </c>
      <c r="U48" t="s">
        <v>23731</v>
      </c>
      <c r="V48" t="s">
        <v>23732</v>
      </c>
      <c r="W48" t="s">
        <v>23733</v>
      </c>
      <c r="Y48" t="str">
        <f>IF(assembly_staff_import[[#This Row],[Legislative Staff Type]]="Personal", PROPER(TRIM(assembly_staff_import[[#This Row],[Unit First MI via UNIT_SOURCE_KEY]])&amp;" "&amp;assembly_staff_import[[#This Row],[Unit Last via UNIT_SOURCE_KEY]]), PROPER(TRIM(assembly_staff_import[[#This Row],[UNIT NAME_SOURCE_KEY2]])))</f>
        <v>Amy R. Paulin</v>
      </c>
      <c r="Z48" t="s">
        <v>23697</v>
      </c>
      <c r="AA48" t="e">
        <f>VLOOKUP(assembly_staff_import[[#This Row],[Formatted and corrected Works for Group Text]],[3]!Table4[#Data],1,0)</f>
        <v>#REF!</v>
      </c>
      <c r="AB48" t="e">
        <f>VLOOKUP(assembly_staff_import[[#This Row],[Formatted and corrected Works for Group Text]],[3]!Table5[#Data],2,0)</f>
        <v>#REF!</v>
      </c>
      <c r="AC48" t="str">
        <f>IF(TRIM(assembly_staff_import[[#This Row],[PUBLIC INFO ADDR_SOURCE_KEY]])="CAPITOL, ALBANY", "Legislative / Capitol Office", "District Office")</f>
        <v>District Office</v>
      </c>
      <c r="AD48" t="s">
        <v>23698</v>
      </c>
      <c r="AE48" t="s">
        <v>23699</v>
      </c>
      <c r="AF48" t="str">
        <f t="shared" si="3"/>
        <v xml:space="preserve">B01 </v>
      </c>
      <c r="AG48" t="s">
        <v>23700</v>
      </c>
      <c r="AH48" t="s">
        <v>23734</v>
      </c>
      <c r="AI48" t="s">
        <v>23735</v>
      </c>
      <c r="AJ48" t="s">
        <v>23707</v>
      </c>
    </row>
    <row r="49" spans="1:36" x14ac:dyDescent="0.2">
      <c r="A49" t="str">
        <f>TRIM(PROPER((assembly_staff_import[[#This Row],[First MI Name via NAME_SOURCE_KEY TEXT]]&amp;" "&amp;assembly_staff_import[[#This Row],[Last Name via NAME_SOURCE_KEY TEXT]]&amp;" "&amp;assembly_staff_import[[#This Row],[Suffix via NAME_SOURCE_KEY]])))</f>
        <v>Darleen A Cammarata</v>
      </c>
      <c r="B49" t="str">
        <f>TRIM(CONCATENATE(TRIM(assembly_staff_import[[#This Row],[Full Name]]), ", ", assembly_staff_import[[#This Row],[Title]]))</f>
        <v>Darleen A Cammarata, D O Administrator</v>
      </c>
      <c r="C49" t="e">
        <f>assembly_staff_import[[#This Row],[Vlookup_groups]]</f>
        <v>#REF!</v>
      </c>
      <c r="D49" t="str">
        <f>IF(assembly_staff_import[[#This Row],[Legislative Staff Type]]="Personal",assembly_staff_import[[#This Row],[Formatted Personal Staff Office]],"")</f>
        <v>District Office</v>
      </c>
      <c r="E49" t="s">
        <v>65</v>
      </c>
      <c r="F49" s="19" t="s">
        <v>10913</v>
      </c>
      <c r="G49" t="s">
        <v>67</v>
      </c>
      <c r="H49" t="str">
        <f>TRIM(PROPER((assembly_staff_import[[#This Row],[Last Name via NAME_SOURCE_KEY TEXT]]&amp;" "&amp;assembly_staff_import[[#This Row],[Suffix via NAME_SOURCE_KEY]])))</f>
        <v>Cammarata</v>
      </c>
      <c r="I49" t="str">
        <f>PROPER(assembly_staff_import[[#This Row],[JOB TITLE_SOURCE_KEY]])</f>
        <v xml:space="preserve">D O Administrator                          </v>
      </c>
      <c r="J49" t="s">
        <v>72</v>
      </c>
      <c r="K49" t="e">
        <f>IF(assembly_staff_import[[#This Row],[Legislative Staff Type]]="Personal",assembly_staff_import[[#This Row],[Vlookup Reports To Person]], "")</f>
        <v>#REF!</v>
      </c>
      <c r="L49" t="str">
        <f>PROPER(assembly_staff_import[[#This Row],[First MI Name via NAME_SOURCE_KEY TEXT]])</f>
        <v xml:space="preserve"> Darleen A</v>
      </c>
      <c r="M49" t="s">
        <v>13527</v>
      </c>
      <c r="N49" t="str">
        <f>LOWER(CONCATENATE(assembly_staff_import[[#This Row],[Last Name]],LEFT(assembly_staff_import[[#This Row],[First Name (no initial)]],1),"@nyassembly.gov"))</f>
        <v>cammaratad@nyassembly.gov</v>
      </c>
      <c r="O49" t="s">
        <v>23736</v>
      </c>
      <c r="P49" t="e">
        <f>VLOOKUP(assembly_staff_import[[#This Row],[Full Name]],[3]!PEOPLE_March_20[#Data],1,0)</f>
        <v>#REF!</v>
      </c>
      <c r="Q49" t="e">
        <f>VLOOKUP(assembly_staff_import[[#This Row],[Full Name]],[3]!Table17[#Data],3,0)</f>
        <v>#REF!</v>
      </c>
      <c r="R49" t="e">
        <f>VLOOKUP(assembly_staff_import[[#This Row],[Formatted Works for Group]],[3]!Table7[#Data],1,0)</f>
        <v>#REF!</v>
      </c>
      <c r="S49" t="e">
        <f>IF(assembly_staff_import[[#This Row],[Legislative Staff Type]]="Personal", assembly_staff_import[[#This Row],[Vlookup Works for Group]], assembly_staff_import[[#This Row],[Formatted Works for Group calc]]&amp;", Central Staff Office, Assembly")</f>
        <v>#REF!</v>
      </c>
      <c r="T49" s="20" t="str">
        <f>TRIM(assembly_staff_import[[#This Row],[NAME_SOURCE_KEY]])</f>
        <v>CAMMARATA, DARLEEN A</v>
      </c>
      <c r="U49" t="s">
        <v>23737</v>
      </c>
      <c r="V49" t="s">
        <v>23738</v>
      </c>
      <c r="W49" t="s">
        <v>23739</v>
      </c>
      <c r="Y49" t="str">
        <f>IF(assembly_staff_import[[#This Row],[Legislative Staff Type]]="Personal", PROPER(TRIM(assembly_staff_import[[#This Row],[Unit First MI via UNIT_SOURCE_KEY]])&amp;" "&amp;assembly_staff_import[[#This Row],[Unit Last via UNIT_SOURCE_KEY]]), PROPER(TRIM(assembly_staff_import[[#This Row],[UNIT NAME_SOURCE_KEY2]])))</f>
        <v>Andrew R. Garbarino</v>
      </c>
      <c r="Z49" t="s">
        <v>23740</v>
      </c>
      <c r="AA49" t="e">
        <f>VLOOKUP(assembly_staff_import[[#This Row],[Formatted and corrected Works for Group Text]],[3]!Table4[#Data],1,0)</f>
        <v>#REF!</v>
      </c>
      <c r="AB49" t="e">
        <f>VLOOKUP(assembly_staff_import[[#This Row],[Formatted and corrected Works for Group Text]],[3]!Table5[#Data],2,0)</f>
        <v>#REF!</v>
      </c>
      <c r="AC49" t="str">
        <f>IF(TRIM(assembly_staff_import[[#This Row],[PUBLIC INFO ADDR_SOURCE_KEY]])="CAPITOL, ALBANY", "Legislative / Capitol Office", "District Office")</f>
        <v>District Office</v>
      </c>
      <c r="AD49" t="s">
        <v>23741</v>
      </c>
      <c r="AE49" t="s">
        <v>23742</v>
      </c>
      <c r="AF49" t="str">
        <f>"N53 "</f>
        <v xml:space="preserve">N53 </v>
      </c>
      <c r="AG49" t="s">
        <v>23743</v>
      </c>
      <c r="AH49" t="s">
        <v>23744</v>
      </c>
      <c r="AI49" t="s">
        <v>23745</v>
      </c>
      <c r="AJ49" t="s">
        <v>23746</v>
      </c>
    </row>
    <row r="50" spans="1:36" x14ac:dyDescent="0.2">
      <c r="A50" t="str">
        <f>TRIM(PROPER((assembly_staff_import[[#This Row],[First MI Name via NAME_SOURCE_KEY TEXT]]&amp;" "&amp;assembly_staff_import[[#This Row],[Last Name via NAME_SOURCE_KEY TEXT]]&amp;" "&amp;assembly_staff_import[[#This Row],[Suffix via NAME_SOURCE_KEY]])))</f>
        <v>Jarett C Gandolfo</v>
      </c>
      <c r="B50" t="str">
        <f>TRIM(CONCATENATE(TRIM(assembly_staff_import[[#This Row],[Full Name]]), ", ", assembly_staff_import[[#This Row],[Title]]))</f>
        <v>Jarett C Gandolfo, Chief Of Staff</v>
      </c>
      <c r="C50" t="e">
        <f>assembly_staff_import[[#This Row],[Vlookup_groups]]</f>
        <v>#REF!</v>
      </c>
      <c r="D50" t="str">
        <f>IF(assembly_staff_import[[#This Row],[Legislative Staff Type]]="Personal",assembly_staff_import[[#This Row],[Formatted Personal Staff Office]],"")</f>
        <v>District Office</v>
      </c>
      <c r="E50" t="s">
        <v>65</v>
      </c>
      <c r="F50" s="19" t="s">
        <v>10913</v>
      </c>
      <c r="G50" t="s">
        <v>67</v>
      </c>
      <c r="H50" t="str">
        <f>TRIM(PROPER((assembly_staff_import[[#This Row],[Last Name via NAME_SOURCE_KEY TEXT]]&amp;" "&amp;assembly_staff_import[[#This Row],[Suffix via NAME_SOURCE_KEY]])))</f>
        <v>Gandolfo</v>
      </c>
      <c r="I50" t="str">
        <f>PROPER(assembly_staff_import[[#This Row],[JOB TITLE_SOURCE_KEY]])</f>
        <v xml:space="preserve">Chief Of Staff                             </v>
      </c>
      <c r="J50" t="s">
        <v>72</v>
      </c>
      <c r="K50" t="e">
        <f>IF(assembly_staff_import[[#This Row],[Legislative Staff Type]]="Personal",assembly_staff_import[[#This Row],[Vlookup Reports To Person]], "")</f>
        <v>#REF!</v>
      </c>
      <c r="L50" t="str">
        <f>PROPER(assembly_staff_import[[#This Row],[First MI Name via NAME_SOURCE_KEY TEXT]])</f>
        <v xml:space="preserve"> Jarett C</v>
      </c>
      <c r="M50" t="s">
        <v>23273</v>
      </c>
      <c r="N50" t="str">
        <f>LOWER(CONCATENATE(assembly_staff_import[[#This Row],[Last Name]],LEFT(assembly_staff_import[[#This Row],[First Name (no initial)]],1),"@nyassembly.gov"))</f>
        <v>gandolfoj@nyassembly.gov</v>
      </c>
      <c r="O50" t="s">
        <v>23747</v>
      </c>
      <c r="P50" t="e">
        <f>VLOOKUP(assembly_staff_import[[#This Row],[Full Name]],[3]!PEOPLE_March_20[#Data],1,0)</f>
        <v>#REF!</v>
      </c>
      <c r="Q50" t="e">
        <f>VLOOKUP(assembly_staff_import[[#This Row],[Full Name]],[3]!Table17[#Data],3,0)</f>
        <v>#REF!</v>
      </c>
      <c r="R50" t="e">
        <f>VLOOKUP(assembly_staff_import[[#This Row],[Formatted Works for Group]],[3]!Table7[#Data],1,0)</f>
        <v>#REF!</v>
      </c>
      <c r="S50" t="e">
        <f>IF(assembly_staff_import[[#This Row],[Legislative Staff Type]]="Personal", assembly_staff_import[[#This Row],[Vlookup Works for Group]], assembly_staff_import[[#This Row],[Formatted Works for Group calc]]&amp;", Central Staff Office, Assembly")</f>
        <v>#REF!</v>
      </c>
      <c r="T50" s="20" t="str">
        <f>TRIM(assembly_staff_import[[#This Row],[NAME_SOURCE_KEY]])</f>
        <v>GANDOLFO, JARETT C</v>
      </c>
      <c r="U50" t="s">
        <v>23748</v>
      </c>
      <c r="V50" t="s">
        <v>23749</v>
      </c>
      <c r="W50" t="s">
        <v>23750</v>
      </c>
      <c r="Y50" t="str">
        <f>IF(assembly_staff_import[[#This Row],[Legislative Staff Type]]="Personal", PROPER(TRIM(assembly_staff_import[[#This Row],[Unit First MI via UNIT_SOURCE_KEY]])&amp;" "&amp;assembly_staff_import[[#This Row],[Unit Last via UNIT_SOURCE_KEY]]), PROPER(TRIM(assembly_staff_import[[#This Row],[UNIT NAME_SOURCE_KEY2]])))</f>
        <v>Andrew R. Garbarino</v>
      </c>
      <c r="Z50" t="s">
        <v>23740</v>
      </c>
      <c r="AA50" t="e">
        <f>VLOOKUP(assembly_staff_import[[#This Row],[Formatted and corrected Works for Group Text]],[3]!Table4[#Data],1,0)</f>
        <v>#REF!</v>
      </c>
      <c r="AB50" t="e">
        <f>VLOOKUP(assembly_staff_import[[#This Row],[Formatted and corrected Works for Group Text]],[3]!Table5[#Data],2,0)</f>
        <v>#REF!</v>
      </c>
      <c r="AC50" t="str">
        <f>IF(TRIM(assembly_staff_import[[#This Row],[PUBLIC INFO ADDR_SOURCE_KEY]])="CAPITOL, ALBANY", "Legislative / Capitol Office", "District Office")</f>
        <v>District Office</v>
      </c>
      <c r="AD50" t="s">
        <v>23741</v>
      </c>
      <c r="AE50" t="s">
        <v>23742</v>
      </c>
      <c r="AF50" t="str">
        <f>"N53 "</f>
        <v xml:space="preserve">N53 </v>
      </c>
      <c r="AG50" t="s">
        <v>23743</v>
      </c>
      <c r="AH50" t="s">
        <v>23751</v>
      </c>
      <c r="AI50" t="s">
        <v>23587</v>
      </c>
      <c r="AJ50" t="s">
        <v>23746</v>
      </c>
    </row>
    <row r="51" spans="1:36" x14ac:dyDescent="0.2">
      <c r="A51" t="str">
        <f>TRIM(PROPER((assembly_staff_import[[#This Row],[First MI Name via NAME_SOURCE_KEY TEXT]]&amp;" "&amp;assembly_staff_import[[#This Row],[Last Name via NAME_SOURCE_KEY TEXT]]&amp;" "&amp;assembly_staff_import[[#This Row],[Suffix via NAME_SOURCE_KEY]])))</f>
        <v>Kathleen N Soriano</v>
      </c>
      <c r="B51" t="str">
        <f>TRIM(CONCATENATE(TRIM(assembly_staff_import[[#This Row],[Full Name]]), ", ", assembly_staff_import[[#This Row],[Title]]))</f>
        <v>Kathleen N Soriano, Legis Assoc</v>
      </c>
      <c r="C51" t="e">
        <f>assembly_staff_import[[#This Row],[Vlookup_groups]]</f>
        <v>#REF!</v>
      </c>
      <c r="D51" t="str">
        <f>IF(assembly_staff_import[[#This Row],[Legislative Staff Type]]="Personal",assembly_staff_import[[#This Row],[Formatted Personal Staff Office]],"")</f>
        <v>Legislative / Capitol Office</v>
      </c>
      <c r="E51" t="s">
        <v>65</v>
      </c>
      <c r="F51" s="19" t="s">
        <v>10913</v>
      </c>
      <c r="G51" t="s">
        <v>67</v>
      </c>
      <c r="H51" t="str">
        <f>TRIM(PROPER((assembly_staff_import[[#This Row],[Last Name via NAME_SOURCE_KEY TEXT]]&amp;" "&amp;assembly_staff_import[[#This Row],[Suffix via NAME_SOURCE_KEY]])))</f>
        <v>Soriano</v>
      </c>
      <c r="I51" t="str">
        <f>PROPER(assembly_staff_import[[#This Row],[JOB TITLE_SOURCE_KEY]])</f>
        <v xml:space="preserve">Legis Assoc                                </v>
      </c>
      <c r="J51" t="s">
        <v>72</v>
      </c>
      <c r="K51" t="e">
        <f>IF(assembly_staff_import[[#This Row],[Legislative Staff Type]]="Personal",assembly_staff_import[[#This Row],[Vlookup Reports To Person]], "")</f>
        <v>#REF!</v>
      </c>
      <c r="L51" t="str">
        <f>PROPER(assembly_staff_import[[#This Row],[First MI Name via NAME_SOURCE_KEY TEXT]])</f>
        <v xml:space="preserve"> Kathleen N</v>
      </c>
      <c r="M51" t="s">
        <v>12639</v>
      </c>
      <c r="N51" t="str">
        <f>LOWER(CONCATENATE(assembly_staff_import[[#This Row],[Last Name]],LEFT(assembly_staff_import[[#This Row],[First Name (no initial)]],1),"@nyassembly.gov"))</f>
        <v>sorianok@nyassembly.gov</v>
      </c>
      <c r="O51" t="s">
        <v>18998</v>
      </c>
      <c r="P51" t="e">
        <f>VLOOKUP(assembly_staff_import[[#This Row],[Full Name]],[3]!PEOPLE_March_20[#Data],1,0)</f>
        <v>#REF!</v>
      </c>
      <c r="Q51" t="e">
        <f>VLOOKUP(assembly_staff_import[[#This Row],[Full Name]],[3]!Table17[#Data],3,0)</f>
        <v>#REF!</v>
      </c>
      <c r="R51" t="e">
        <f>VLOOKUP(assembly_staff_import[[#This Row],[Formatted Works for Group]],[3]!Table7[#Data],1,0)</f>
        <v>#REF!</v>
      </c>
      <c r="S51" t="e">
        <f>IF(assembly_staff_import[[#This Row],[Legislative Staff Type]]="Personal", assembly_staff_import[[#This Row],[Vlookup Works for Group]], assembly_staff_import[[#This Row],[Formatted Works for Group calc]]&amp;", Central Staff Office, Assembly")</f>
        <v>#REF!</v>
      </c>
      <c r="T51" s="20" t="str">
        <f>TRIM(assembly_staff_import[[#This Row],[NAME_SOURCE_KEY]])</f>
        <v>SORIANO, KATHLEEN N</v>
      </c>
      <c r="U51" t="s">
        <v>23752</v>
      </c>
      <c r="V51" t="s">
        <v>23753</v>
      </c>
      <c r="W51" t="s">
        <v>23754</v>
      </c>
      <c r="Y51" t="str">
        <f>IF(assembly_staff_import[[#This Row],[Legislative Staff Type]]="Personal", PROPER(TRIM(assembly_staff_import[[#This Row],[Unit First MI via UNIT_SOURCE_KEY]])&amp;" "&amp;assembly_staff_import[[#This Row],[Unit Last via UNIT_SOURCE_KEY]]), PROPER(TRIM(assembly_staff_import[[#This Row],[UNIT NAME_SOURCE_KEY2]])))</f>
        <v>Andrew R. Garbarino</v>
      </c>
      <c r="Z51" t="s">
        <v>23740</v>
      </c>
      <c r="AA51" t="e">
        <f>VLOOKUP(assembly_staff_import[[#This Row],[Formatted and corrected Works for Group Text]],[3]!Table4[#Data],1,0)</f>
        <v>#REF!</v>
      </c>
      <c r="AB51" t="e">
        <f>VLOOKUP(assembly_staff_import[[#This Row],[Formatted and corrected Works for Group Text]],[3]!Table5[#Data],2,0)</f>
        <v>#REF!</v>
      </c>
      <c r="AC51" t="str">
        <f>IF(TRIM(assembly_staff_import[[#This Row],[PUBLIC INFO ADDR_SOURCE_KEY]])="CAPITOL, ALBANY", "Legislative / Capitol Office", "District Office")</f>
        <v>Legislative / Capitol Office</v>
      </c>
      <c r="AD51" t="s">
        <v>23741</v>
      </c>
      <c r="AE51" t="s">
        <v>23742</v>
      </c>
      <c r="AF51" t="str">
        <f>"N53 "</f>
        <v xml:space="preserve">N53 </v>
      </c>
      <c r="AG51" t="s">
        <v>23743</v>
      </c>
      <c r="AH51" t="s">
        <v>23755</v>
      </c>
      <c r="AI51" t="s">
        <v>23756</v>
      </c>
      <c r="AJ51" t="s">
        <v>23493</v>
      </c>
    </row>
    <row r="52" spans="1:36" x14ac:dyDescent="0.2">
      <c r="A52" t="str">
        <f>TRIM(PROPER((assembly_staff_import[[#This Row],[First MI Name via NAME_SOURCE_KEY TEXT]]&amp;" "&amp;assembly_staff_import[[#This Row],[Last Name via NAME_SOURCE_KEY TEXT]]&amp;" "&amp;assembly_staff_import[[#This Row],[Suffix via NAME_SOURCE_KEY]])))</f>
        <v>Alexa K Arecchi</v>
      </c>
      <c r="B52" t="str">
        <f>TRIM(CONCATENATE(TRIM(assembly_staff_import[[#This Row],[Full Name]]), ", ", assembly_staff_import[[#This Row],[Title]]))</f>
        <v>Alexa K Arecchi, Constituent Liaison</v>
      </c>
      <c r="C52" t="e">
        <f>assembly_staff_import[[#This Row],[Vlookup_groups]]</f>
        <v>#REF!</v>
      </c>
      <c r="D52" t="str">
        <f>IF(assembly_staff_import[[#This Row],[Legislative Staff Type]]="Personal",assembly_staff_import[[#This Row],[Formatted Personal Staff Office]],"")</f>
        <v>District Office</v>
      </c>
      <c r="E52" t="s">
        <v>65</v>
      </c>
      <c r="F52" s="19" t="s">
        <v>10913</v>
      </c>
      <c r="G52" t="s">
        <v>67</v>
      </c>
      <c r="H52" t="str">
        <f>TRIM(PROPER((assembly_staff_import[[#This Row],[Last Name via NAME_SOURCE_KEY TEXT]]&amp;" "&amp;assembly_staff_import[[#This Row],[Suffix via NAME_SOURCE_KEY]])))</f>
        <v>Arecchi</v>
      </c>
      <c r="I52" t="str">
        <f>PROPER(assembly_staff_import[[#This Row],[JOB TITLE_SOURCE_KEY]])</f>
        <v xml:space="preserve">Constituent Liaison                        </v>
      </c>
      <c r="J52" t="s">
        <v>72</v>
      </c>
      <c r="K52" t="e">
        <f>IF(assembly_staff_import[[#This Row],[Legislative Staff Type]]="Personal",assembly_staff_import[[#This Row],[Vlookup Reports To Person]], "")</f>
        <v>#REF!</v>
      </c>
      <c r="L52" t="str">
        <f>PROPER(assembly_staff_import[[#This Row],[First MI Name via NAME_SOURCE_KEY TEXT]])</f>
        <v xml:space="preserve"> Alexa K</v>
      </c>
      <c r="M52" t="s">
        <v>14227</v>
      </c>
      <c r="N52" t="str">
        <f>LOWER(CONCATENATE(assembly_staff_import[[#This Row],[Last Name]],LEFT(assembly_staff_import[[#This Row],[First Name (no initial)]],1),"@nyassembly.gov"))</f>
        <v>arecchia@nyassembly.gov</v>
      </c>
      <c r="O52" t="s">
        <v>23757</v>
      </c>
      <c r="P52" t="e">
        <f>VLOOKUP(assembly_staff_import[[#This Row],[Full Name]],[3]!PEOPLE_March_20[#Data],1,0)</f>
        <v>#REF!</v>
      </c>
      <c r="Q52" t="e">
        <f>VLOOKUP(assembly_staff_import[[#This Row],[Full Name]],[3]!Table17[#Data],3,0)</f>
        <v>#REF!</v>
      </c>
      <c r="R52" t="e">
        <f>VLOOKUP(assembly_staff_import[[#This Row],[Formatted Works for Group]],[3]!Table7[#Data],1,0)</f>
        <v>#REF!</v>
      </c>
      <c r="S52" t="e">
        <f>IF(assembly_staff_import[[#This Row],[Legislative Staff Type]]="Personal", assembly_staff_import[[#This Row],[Vlookup Works for Group]], assembly_staff_import[[#This Row],[Formatted Works for Group calc]]&amp;", Central Staff Office, Assembly")</f>
        <v>#REF!</v>
      </c>
      <c r="T52" s="20" t="str">
        <f>TRIM(assembly_staff_import[[#This Row],[NAME_SOURCE_KEY]])</f>
        <v>ARECCHI, ALEXA K</v>
      </c>
      <c r="U52" t="s">
        <v>23758</v>
      </c>
      <c r="V52" t="s">
        <v>23759</v>
      </c>
      <c r="W52" t="s">
        <v>23760</v>
      </c>
      <c r="Y52" t="str">
        <f>IF(assembly_staff_import[[#This Row],[Legislative Staff Type]]="Personal", PROPER(TRIM(assembly_staff_import[[#This Row],[Unit First MI via UNIT_SOURCE_KEY]])&amp;" "&amp;assembly_staff_import[[#This Row],[Unit Last via UNIT_SOURCE_KEY]]), PROPER(TRIM(assembly_staff_import[[#This Row],[UNIT NAME_SOURCE_KEY2]])))</f>
        <v>Andrew D. Hevesi</v>
      </c>
      <c r="Z52" t="s">
        <v>23761</v>
      </c>
      <c r="AA52" t="e">
        <f>VLOOKUP(assembly_staff_import[[#This Row],[Formatted and corrected Works for Group Text]],[3]!Table4[#Data],1,0)</f>
        <v>#REF!</v>
      </c>
      <c r="AB52" t="e">
        <f>VLOOKUP(assembly_staff_import[[#This Row],[Formatted and corrected Works for Group Text]],[3]!Table5[#Data],2,0)</f>
        <v>#REF!</v>
      </c>
      <c r="AC52" t="str">
        <f>IF(TRIM(assembly_staff_import[[#This Row],[PUBLIC INFO ADDR_SOURCE_KEY]])="CAPITOL, ALBANY", "Legislative / Capitol Office", "District Office")</f>
        <v>District Office</v>
      </c>
      <c r="AD52" t="s">
        <v>23762</v>
      </c>
      <c r="AE52" t="s">
        <v>23763</v>
      </c>
      <c r="AF52" t="str">
        <f>"A27 "</f>
        <v xml:space="preserve">A27 </v>
      </c>
      <c r="AG52" t="s">
        <v>23764</v>
      </c>
      <c r="AH52" t="s">
        <v>23765</v>
      </c>
      <c r="AI52" t="s">
        <v>23475</v>
      </c>
      <c r="AJ52" t="s">
        <v>23766</v>
      </c>
    </row>
    <row r="53" spans="1:36" x14ac:dyDescent="0.2">
      <c r="A53" t="str">
        <f>TRIM(PROPER((assembly_staff_import[[#This Row],[First MI Name via NAME_SOURCE_KEY TEXT]]&amp;" "&amp;assembly_staff_import[[#This Row],[Last Name via NAME_SOURCE_KEY TEXT]]&amp;" "&amp;assembly_staff_import[[#This Row],[Suffix via NAME_SOURCE_KEY]])))</f>
        <v>Brent G Esq Weitzberg</v>
      </c>
      <c r="B53" t="str">
        <f>TRIM(CONCATENATE(TRIM(assembly_staff_import[[#This Row],[Full Name]]), ", ", assembly_staff_import[[#This Row],[Title]]))</f>
        <v>Brent G Esq Weitzberg, Chief Of Staff</v>
      </c>
      <c r="C53" t="e">
        <f>assembly_staff_import[[#This Row],[Vlookup_groups]]</f>
        <v>#REF!</v>
      </c>
      <c r="D53" t="str">
        <f>IF(assembly_staff_import[[#This Row],[Legislative Staff Type]]="Personal",assembly_staff_import[[#This Row],[Formatted Personal Staff Office]],"")</f>
        <v>District Office</v>
      </c>
      <c r="E53" t="s">
        <v>65</v>
      </c>
      <c r="F53" s="19" t="s">
        <v>10913</v>
      </c>
      <c r="G53" t="s">
        <v>67</v>
      </c>
      <c r="H53" t="str">
        <f>TRIM(PROPER((assembly_staff_import[[#This Row],[Last Name via NAME_SOURCE_KEY TEXT]]&amp;" "&amp;assembly_staff_import[[#This Row],[Suffix via NAME_SOURCE_KEY]])))</f>
        <v>Weitzberg</v>
      </c>
      <c r="I53" t="str">
        <f>PROPER(assembly_staff_import[[#This Row],[JOB TITLE_SOURCE_KEY]])</f>
        <v xml:space="preserve">Chief Of Staff                             </v>
      </c>
      <c r="J53" t="s">
        <v>72</v>
      </c>
      <c r="K53" t="e">
        <f>IF(assembly_staff_import[[#This Row],[Legislative Staff Type]]="Personal",assembly_staff_import[[#This Row],[Vlookup Reports To Person]], "")</f>
        <v>#REF!</v>
      </c>
      <c r="L53" t="str">
        <f>PROPER(assembly_staff_import[[#This Row],[First MI Name via NAME_SOURCE_KEY TEXT]])</f>
        <v xml:space="preserve"> Brent G Esq</v>
      </c>
      <c r="M53" t="s">
        <v>13819</v>
      </c>
      <c r="N53" t="str">
        <f>LOWER(CONCATENATE(assembly_staff_import[[#This Row],[Last Name]],LEFT(assembly_staff_import[[#This Row],[First Name (no initial)]],1),"@nyassembly.gov"))</f>
        <v>weitzbergb@nyassembly.gov</v>
      </c>
      <c r="O53" t="s">
        <v>23767</v>
      </c>
      <c r="P53" t="e">
        <f>VLOOKUP(assembly_staff_import[[#This Row],[Full Name]],[3]!PEOPLE_March_20[#Data],1,0)</f>
        <v>#REF!</v>
      </c>
      <c r="Q53" t="e">
        <f>VLOOKUP(assembly_staff_import[[#This Row],[Full Name]],[3]!Table17[#Data],3,0)</f>
        <v>#REF!</v>
      </c>
      <c r="R53" t="e">
        <f>VLOOKUP(assembly_staff_import[[#This Row],[Formatted Works for Group]],[3]!Table7[#Data],1,0)</f>
        <v>#REF!</v>
      </c>
      <c r="S53" t="e">
        <f>IF(assembly_staff_import[[#This Row],[Legislative Staff Type]]="Personal", assembly_staff_import[[#This Row],[Vlookup Works for Group]], assembly_staff_import[[#This Row],[Formatted Works for Group calc]]&amp;", Central Staff Office, Assembly")</f>
        <v>#REF!</v>
      </c>
      <c r="T53" s="20" t="str">
        <f>TRIM(assembly_staff_import[[#This Row],[NAME_SOURCE_KEY]])</f>
        <v>WEITZBERG, BRENT G ESQ</v>
      </c>
      <c r="U53" t="s">
        <v>23768</v>
      </c>
      <c r="V53" t="s">
        <v>23769</v>
      </c>
      <c r="W53" t="s">
        <v>23770</v>
      </c>
      <c r="Y53" t="str">
        <f>IF(assembly_staff_import[[#This Row],[Legislative Staff Type]]="Personal", PROPER(TRIM(assembly_staff_import[[#This Row],[Unit First MI via UNIT_SOURCE_KEY]])&amp;" "&amp;assembly_staff_import[[#This Row],[Unit Last via UNIT_SOURCE_KEY]]), PROPER(TRIM(assembly_staff_import[[#This Row],[UNIT NAME_SOURCE_KEY2]])))</f>
        <v>Andrew D. Hevesi</v>
      </c>
      <c r="Z53" t="s">
        <v>23761</v>
      </c>
      <c r="AA53" t="e">
        <f>VLOOKUP(assembly_staff_import[[#This Row],[Formatted and corrected Works for Group Text]],[3]!Table4[#Data],1,0)</f>
        <v>#REF!</v>
      </c>
      <c r="AB53" t="e">
        <f>VLOOKUP(assembly_staff_import[[#This Row],[Formatted and corrected Works for Group Text]],[3]!Table5[#Data],2,0)</f>
        <v>#REF!</v>
      </c>
      <c r="AC53" t="str">
        <f>IF(TRIM(assembly_staff_import[[#This Row],[PUBLIC INFO ADDR_SOURCE_KEY]])="CAPITOL, ALBANY", "Legislative / Capitol Office", "District Office")</f>
        <v>District Office</v>
      </c>
      <c r="AD53" t="s">
        <v>23762</v>
      </c>
      <c r="AE53" t="s">
        <v>23763</v>
      </c>
      <c r="AF53" t="str">
        <f>"A27 "</f>
        <v xml:space="preserve">A27 </v>
      </c>
      <c r="AG53" t="s">
        <v>23764</v>
      </c>
      <c r="AH53" t="s">
        <v>23771</v>
      </c>
      <c r="AI53" t="s">
        <v>23587</v>
      </c>
      <c r="AJ53" t="s">
        <v>23766</v>
      </c>
    </row>
    <row r="54" spans="1:36" x14ac:dyDescent="0.2">
      <c r="A54" t="str">
        <f>TRIM(PROPER((assembly_staff_import[[#This Row],[First MI Name via NAME_SOURCE_KEY TEXT]]&amp;" "&amp;assembly_staff_import[[#This Row],[Last Name via NAME_SOURCE_KEY TEXT]]&amp;" "&amp;assembly_staff_import[[#This Row],[Suffix via NAME_SOURCE_KEY]])))</f>
        <v>Kevin G Wisniewski</v>
      </c>
      <c r="B54" t="str">
        <f>TRIM(CONCATENATE(TRIM(assembly_staff_import[[#This Row],[Full Name]]), ", ", assembly_staff_import[[#This Row],[Title]]))</f>
        <v>Kevin G Wisniewski, Dep Chief Of Staff</v>
      </c>
      <c r="C54" t="e">
        <f>assembly_staff_import[[#This Row],[Vlookup_groups]]</f>
        <v>#REF!</v>
      </c>
      <c r="D54" t="str">
        <f>IF(assembly_staff_import[[#This Row],[Legislative Staff Type]]="Personal",assembly_staff_import[[#This Row],[Formatted Personal Staff Office]],"")</f>
        <v>District Office</v>
      </c>
      <c r="E54" t="s">
        <v>65</v>
      </c>
      <c r="F54" s="19" t="s">
        <v>10913</v>
      </c>
      <c r="G54" t="s">
        <v>67</v>
      </c>
      <c r="H54" t="str">
        <f>TRIM(PROPER((assembly_staff_import[[#This Row],[Last Name via NAME_SOURCE_KEY TEXT]]&amp;" "&amp;assembly_staff_import[[#This Row],[Suffix via NAME_SOURCE_KEY]])))</f>
        <v>Wisniewski</v>
      </c>
      <c r="I54" t="str">
        <f>PROPER(assembly_staff_import[[#This Row],[JOB TITLE_SOURCE_KEY]])</f>
        <v xml:space="preserve">Dep Chief Of Staff                         </v>
      </c>
      <c r="J54" t="s">
        <v>72</v>
      </c>
      <c r="K54" t="e">
        <f>IF(assembly_staff_import[[#This Row],[Legislative Staff Type]]="Personal",assembly_staff_import[[#This Row],[Vlookup Reports To Person]], "")</f>
        <v>#REF!</v>
      </c>
      <c r="L54" t="str">
        <f>PROPER(assembly_staff_import[[#This Row],[First MI Name via NAME_SOURCE_KEY TEXT]])</f>
        <v xml:space="preserve"> Kevin G</v>
      </c>
      <c r="M54" t="s">
        <v>12555</v>
      </c>
      <c r="N54" t="str">
        <f>LOWER(CONCATENATE(assembly_staff_import[[#This Row],[Last Name]],LEFT(assembly_staff_import[[#This Row],[First Name (no initial)]],1),"@nyassembly.gov"))</f>
        <v>wisniewskik@nyassembly.gov</v>
      </c>
      <c r="O54" t="s">
        <v>4893</v>
      </c>
      <c r="P54" t="e">
        <f>VLOOKUP(assembly_staff_import[[#This Row],[Full Name]],[3]!PEOPLE_March_20[#Data],1,0)</f>
        <v>#REF!</v>
      </c>
      <c r="Q54" t="e">
        <f>VLOOKUP(assembly_staff_import[[#This Row],[Full Name]],[3]!Table17[#Data],3,0)</f>
        <v>#REF!</v>
      </c>
      <c r="R54" t="e">
        <f>VLOOKUP(assembly_staff_import[[#This Row],[Formatted Works for Group]],[3]!Table7[#Data],1,0)</f>
        <v>#REF!</v>
      </c>
      <c r="S54" t="e">
        <f>IF(assembly_staff_import[[#This Row],[Legislative Staff Type]]="Personal", assembly_staff_import[[#This Row],[Vlookup Works for Group]], assembly_staff_import[[#This Row],[Formatted Works for Group calc]]&amp;", Central Staff Office, Assembly")</f>
        <v>#REF!</v>
      </c>
      <c r="T54" s="20" t="str">
        <f>TRIM(assembly_staff_import[[#This Row],[NAME_SOURCE_KEY]])</f>
        <v>WISNIEWSKI, KEVIN G</v>
      </c>
      <c r="U54" t="s">
        <v>23772</v>
      </c>
      <c r="V54" t="s">
        <v>23773</v>
      </c>
      <c r="W54" t="s">
        <v>23774</v>
      </c>
      <c r="Y54" t="str">
        <f>IF(assembly_staff_import[[#This Row],[Legislative Staff Type]]="Personal", PROPER(TRIM(assembly_staff_import[[#This Row],[Unit First MI via UNIT_SOURCE_KEY]])&amp;" "&amp;assembly_staff_import[[#This Row],[Unit Last via UNIT_SOURCE_KEY]]), PROPER(TRIM(assembly_staff_import[[#This Row],[UNIT NAME_SOURCE_KEY2]])))</f>
        <v>Andrew D. Hevesi</v>
      </c>
      <c r="Z54" t="s">
        <v>23761</v>
      </c>
      <c r="AA54" t="e">
        <f>VLOOKUP(assembly_staff_import[[#This Row],[Formatted and corrected Works for Group Text]],[3]!Table4[#Data],1,0)</f>
        <v>#REF!</v>
      </c>
      <c r="AB54" t="e">
        <f>VLOOKUP(assembly_staff_import[[#This Row],[Formatted and corrected Works for Group Text]],[3]!Table5[#Data],2,0)</f>
        <v>#REF!</v>
      </c>
      <c r="AC54" t="str">
        <f>IF(TRIM(assembly_staff_import[[#This Row],[PUBLIC INFO ADDR_SOURCE_KEY]])="CAPITOL, ALBANY", "Legislative / Capitol Office", "District Office")</f>
        <v>District Office</v>
      </c>
      <c r="AD54" t="s">
        <v>23762</v>
      </c>
      <c r="AE54" t="s">
        <v>23763</v>
      </c>
      <c r="AF54" t="str">
        <f>"A27 "</f>
        <v xml:space="preserve">A27 </v>
      </c>
      <c r="AG54" t="s">
        <v>23764</v>
      </c>
      <c r="AH54" t="s">
        <v>23775</v>
      </c>
      <c r="AI54" t="s">
        <v>23776</v>
      </c>
      <c r="AJ54" t="s">
        <v>23766</v>
      </c>
    </row>
    <row r="55" spans="1:36" x14ac:dyDescent="0.2">
      <c r="A55" t="str">
        <f>TRIM(PROPER((assembly_staff_import[[#This Row],[First MI Name via NAME_SOURCE_KEY TEXT]]&amp;" "&amp;assembly_staff_import[[#This Row],[Last Name via NAME_SOURCE_KEY TEXT]]&amp;" "&amp;assembly_staff_import[[#This Row],[Suffix via NAME_SOURCE_KEY]])))</f>
        <v>Rebecca M Rasmussen</v>
      </c>
      <c r="B55" t="str">
        <f>TRIM(CONCATENATE(TRIM(assembly_staff_import[[#This Row],[Full Name]]), ", ", assembly_staff_import[[#This Row],[Title]]))</f>
        <v>Rebecca M Rasmussen, Exec Director</v>
      </c>
      <c r="C55" t="e">
        <f>assembly_staff_import[[#This Row],[Vlookup_groups]]</f>
        <v>#REF!</v>
      </c>
      <c r="D55" t="str">
        <f>IF(assembly_staff_import[[#This Row],[Legislative Staff Type]]="Personal",assembly_staff_import[[#This Row],[Formatted Personal Staff Office]],"")</f>
        <v>Legislative / Capitol Office</v>
      </c>
      <c r="E55" t="s">
        <v>65</v>
      </c>
      <c r="F55" s="19" t="s">
        <v>10913</v>
      </c>
      <c r="G55" t="s">
        <v>67</v>
      </c>
      <c r="H55" t="str">
        <f>TRIM(PROPER((assembly_staff_import[[#This Row],[Last Name via NAME_SOURCE_KEY TEXT]]&amp;" "&amp;assembly_staff_import[[#This Row],[Suffix via NAME_SOURCE_KEY]])))</f>
        <v>Rasmussen</v>
      </c>
      <c r="I55" t="str">
        <f>PROPER(assembly_staff_import[[#This Row],[JOB TITLE_SOURCE_KEY]])</f>
        <v xml:space="preserve">Exec Director                              </v>
      </c>
      <c r="J55" t="s">
        <v>72</v>
      </c>
      <c r="K55" t="e">
        <f>IF(assembly_staff_import[[#This Row],[Legislative Staff Type]]="Personal",assembly_staff_import[[#This Row],[Vlookup Reports To Person]], "")</f>
        <v>#REF!</v>
      </c>
      <c r="L55" t="str">
        <f>PROPER(assembly_staff_import[[#This Row],[First MI Name via NAME_SOURCE_KEY TEXT]])</f>
        <v xml:space="preserve"> Rebecca M</v>
      </c>
      <c r="M55" t="s">
        <v>20388</v>
      </c>
      <c r="N55" t="str">
        <f>LOWER(CONCATENATE(assembly_staff_import[[#This Row],[Last Name]],LEFT(assembly_staff_import[[#This Row],[First Name (no initial)]],1),"@nyassembly.gov"))</f>
        <v>rasmussenr@nyassembly.gov</v>
      </c>
      <c r="O55" t="s">
        <v>23777</v>
      </c>
      <c r="P55" t="e">
        <f>VLOOKUP(assembly_staff_import[[#This Row],[Full Name]],[3]!PEOPLE_March_20[#Data],1,0)</f>
        <v>#REF!</v>
      </c>
      <c r="Q55" t="e">
        <f>VLOOKUP(assembly_staff_import[[#This Row],[Full Name]],[3]!Table17[#Data],3,0)</f>
        <v>#REF!</v>
      </c>
      <c r="R55" t="e">
        <f>VLOOKUP(assembly_staff_import[[#This Row],[Formatted Works for Group]],[3]!Table7[#Data],1,0)</f>
        <v>#REF!</v>
      </c>
      <c r="S55" t="e">
        <f>IF(assembly_staff_import[[#This Row],[Legislative Staff Type]]="Personal", assembly_staff_import[[#This Row],[Vlookup Works for Group]], assembly_staff_import[[#This Row],[Formatted Works for Group calc]]&amp;", Central Staff Office, Assembly")</f>
        <v>#REF!</v>
      </c>
      <c r="T55" s="20" t="str">
        <f>TRIM(assembly_staff_import[[#This Row],[NAME_SOURCE_KEY]])</f>
        <v>RASMUSSEN, REBECCA M</v>
      </c>
      <c r="U55" t="s">
        <v>23778</v>
      </c>
      <c r="V55" t="s">
        <v>23779</v>
      </c>
      <c r="W55" t="s">
        <v>23780</v>
      </c>
      <c r="Y55" t="str">
        <f>IF(assembly_staff_import[[#This Row],[Legislative Staff Type]]="Personal", PROPER(TRIM(assembly_staff_import[[#This Row],[Unit First MI via UNIT_SOURCE_KEY]])&amp;" "&amp;assembly_staff_import[[#This Row],[Unit Last via UNIT_SOURCE_KEY]]), PROPER(TRIM(assembly_staff_import[[#This Row],[UNIT NAME_SOURCE_KEY2]])))</f>
        <v>Andrew D. Hevesi</v>
      </c>
      <c r="Z55" t="s">
        <v>23761</v>
      </c>
      <c r="AA55" t="e">
        <f>VLOOKUP(assembly_staff_import[[#This Row],[Formatted and corrected Works for Group Text]],[3]!Table4[#Data],1,0)</f>
        <v>#REF!</v>
      </c>
      <c r="AB55" t="e">
        <f>VLOOKUP(assembly_staff_import[[#This Row],[Formatted and corrected Works for Group Text]],[3]!Table5[#Data],2,0)</f>
        <v>#REF!</v>
      </c>
      <c r="AC55" t="str">
        <f>IF(TRIM(assembly_staff_import[[#This Row],[PUBLIC INFO ADDR_SOURCE_KEY]])="CAPITOL, ALBANY", "Legislative / Capitol Office", "District Office")</f>
        <v>Legislative / Capitol Office</v>
      </c>
      <c r="AD55" t="s">
        <v>23762</v>
      </c>
      <c r="AE55" t="s">
        <v>23763</v>
      </c>
      <c r="AF55" t="str">
        <f>"A27 "</f>
        <v xml:space="preserve">A27 </v>
      </c>
      <c r="AG55" t="s">
        <v>23764</v>
      </c>
      <c r="AH55" t="s">
        <v>23781</v>
      </c>
      <c r="AI55" t="s">
        <v>23782</v>
      </c>
      <c r="AJ55" t="s">
        <v>23493</v>
      </c>
    </row>
    <row r="56" spans="1:36" x14ac:dyDescent="0.2">
      <c r="A56" t="str">
        <f>TRIM(PROPER((assembly_staff_import[[#This Row],[First MI Name via NAME_SOURCE_KEY TEXT]]&amp;" "&amp;assembly_staff_import[[#This Row],[Last Name via NAME_SOURCE_KEY TEXT]]&amp;" "&amp;assembly_staff_import[[#This Row],[Suffix via NAME_SOURCE_KEY]])))</f>
        <v>Barbara A Hanna</v>
      </c>
      <c r="B56" t="str">
        <f>TRIM(CONCATENATE(TRIM(assembly_staff_import[[#This Row],[Full Name]]), ", ", assembly_staff_import[[#This Row],[Title]]))</f>
        <v>Barbara A Hanna, Exec Asst</v>
      </c>
      <c r="C56" t="e">
        <f>assembly_staff_import[[#This Row],[Vlookup_groups]]</f>
        <v>#REF!</v>
      </c>
      <c r="D56" t="str">
        <f>IF(assembly_staff_import[[#This Row],[Legislative Staff Type]]="Personal",assembly_staff_import[[#This Row],[Formatted Personal Staff Office]],"")</f>
        <v>District Office</v>
      </c>
      <c r="E56" t="s">
        <v>65</v>
      </c>
      <c r="F56" s="19" t="s">
        <v>10913</v>
      </c>
      <c r="G56" t="s">
        <v>67</v>
      </c>
      <c r="H56" t="str">
        <f>TRIM(PROPER((assembly_staff_import[[#This Row],[Last Name via NAME_SOURCE_KEY TEXT]]&amp;" "&amp;assembly_staff_import[[#This Row],[Suffix via NAME_SOURCE_KEY]])))</f>
        <v>Hanna</v>
      </c>
      <c r="I56" t="str">
        <f>PROPER(assembly_staff_import[[#This Row],[JOB TITLE_SOURCE_KEY]])</f>
        <v xml:space="preserve">Exec Asst                                  </v>
      </c>
      <c r="J56" t="s">
        <v>72</v>
      </c>
      <c r="K56" t="e">
        <f>IF(assembly_staff_import[[#This Row],[Legislative Staff Type]]="Personal",assembly_staff_import[[#This Row],[Vlookup Reports To Person]], "")</f>
        <v>#REF!</v>
      </c>
      <c r="L56" t="str">
        <f>PROPER(assembly_staff_import[[#This Row],[First MI Name via NAME_SOURCE_KEY TEXT]])</f>
        <v xml:space="preserve"> Barbara A</v>
      </c>
      <c r="M56" t="s">
        <v>21422</v>
      </c>
      <c r="N56" t="str">
        <f>LOWER(CONCATENATE(assembly_staff_import[[#This Row],[Last Name]],LEFT(assembly_staff_import[[#This Row],[First Name (no initial)]],1),"@nyassembly.gov"))</f>
        <v>hannab@nyassembly.gov</v>
      </c>
      <c r="O56" t="s">
        <v>4975</v>
      </c>
      <c r="P56" t="e">
        <f>VLOOKUP(assembly_staff_import[[#This Row],[Full Name]],[3]!PEOPLE_March_20[#Data],1,0)</f>
        <v>#REF!</v>
      </c>
      <c r="Q56" t="e">
        <f>VLOOKUP(assembly_staff_import[[#This Row],[Full Name]],[3]!Table17[#Data],3,0)</f>
        <v>#REF!</v>
      </c>
      <c r="R56" t="e">
        <f>VLOOKUP(assembly_staff_import[[#This Row],[Formatted Works for Group]],[3]!Table7[#Data],1,0)</f>
        <v>#REF!</v>
      </c>
      <c r="S56" t="e">
        <f>IF(assembly_staff_import[[#This Row],[Legislative Staff Type]]="Personal", assembly_staff_import[[#This Row],[Vlookup Works for Group]], assembly_staff_import[[#This Row],[Formatted Works for Group calc]]&amp;", Central Staff Office, Assembly")</f>
        <v>#REF!</v>
      </c>
      <c r="T56" s="20" t="str">
        <f>TRIM(assembly_staff_import[[#This Row],[NAME_SOURCE_KEY]])</f>
        <v>HANNA, BARBARA A</v>
      </c>
      <c r="U56" t="s">
        <v>23783</v>
      </c>
      <c r="V56" t="s">
        <v>23784</v>
      </c>
      <c r="W56" t="s">
        <v>23785</v>
      </c>
      <c r="Y56" t="str">
        <f>IF(assembly_staff_import[[#This Row],[Legislative Staff Type]]="Personal", PROPER(TRIM(assembly_staff_import[[#This Row],[Unit First MI via UNIT_SOURCE_KEY]])&amp;" "&amp;assembly_staff_import[[#This Row],[Unit Last via UNIT_SOURCE_KEY]]), PROPER(TRIM(assembly_staff_import[[#This Row],[UNIT NAME_SOURCE_KEY2]])))</f>
        <v>Andrew P. Raia</v>
      </c>
      <c r="Z56" t="s">
        <v>23786</v>
      </c>
      <c r="AA56" t="e">
        <f>VLOOKUP(assembly_staff_import[[#This Row],[Formatted and corrected Works for Group Text]],[3]!Table4[#Data],1,0)</f>
        <v>#REF!</v>
      </c>
      <c r="AB56" t="e">
        <f>VLOOKUP(assembly_staff_import[[#This Row],[Formatted and corrected Works for Group Text]],[3]!Table5[#Data],2,0)</f>
        <v>#REF!</v>
      </c>
      <c r="AC56" t="str">
        <f>IF(TRIM(assembly_staff_import[[#This Row],[PUBLIC INFO ADDR_SOURCE_KEY]])="CAPITOL, ALBANY", "Legislative / Capitol Office", "District Office")</f>
        <v>District Office</v>
      </c>
      <c r="AD56" t="s">
        <v>23787</v>
      </c>
      <c r="AE56" t="s">
        <v>23788</v>
      </c>
      <c r="AF56" t="str">
        <f>"P91 "</f>
        <v xml:space="preserve">P91 </v>
      </c>
      <c r="AG56" t="s">
        <v>23789</v>
      </c>
      <c r="AH56" t="s">
        <v>23790</v>
      </c>
      <c r="AI56" t="s">
        <v>23546</v>
      </c>
      <c r="AJ56" t="s">
        <v>23791</v>
      </c>
    </row>
    <row r="57" spans="1:36" x14ac:dyDescent="0.2">
      <c r="A57" t="str">
        <f>TRIM(PROPER((assembly_staff_import[[#This Row],[First MI Name via NAME_SOURCE_KEY TEXT]]&amp;" "&amp;assembly_staff_import[[#This Row],[Last Name via NAME_SOURCE_KEY TEXT]]&amp;" "&amp;assembly_staff_import[[#This Row],[Suffix via NAME_SOURCE_KEY]])))</f>
        <v>Judith P Van Amburgh</v>
      </c>
      <c r="B57" t="str">
        <f>TRIM(CONCATENATE(TRIM(assembly_staff_import[[#This Row],[Full Name]]), ", ", assembly_staff_import[[#This Row],[Title]]))</f>
        <v>Judith P Van Amburgh, Legis Coord</v>
      </c>
      <c r="C57" t="e">
        <f>assembly_staff_import[[#This Row],[Vlookup_groups]]</f>
        <v>#REF!</v>
      </c>
      <c r="D57" t="str">
        <f>IF(assembly_staff_import[[#This Row],[Legislative Staff Type]]="Personal",assembly_staff_import[[#This Row],[Formatted Personal Staff Office]],"")</f>
        <v>Legislative / Capitol Office</v>
      </c>
      <c r="E57" t="s">
        <v>65</v>
      </c>
      <c r="F57" s="19" t="s">
        <v>10913</v>
      </c>
      <c r="G57" t="s">
        <v>67</v>
      </c>
      <c r="H57" t="str">
        <f>TRIM(PROPER((assembly_staff_import[[#This Row],[Last Name via NAME_SOURCE_KEY TEXT]]&amp;" "&amp;assembly_staff_import[[#This Row],[Suffix via NAME_SOURCE_KEY]])))</f>
        <v>Van Amburgh</v>
      </c>
      <c r="I57" t="str">
        <f>PROPER(assembly_staff_import[[#This Row],[JOB TITLE_SOURCE_KEY]])</f>
        <v xml:space="preserve">Legis Coord                                </v>
      </c>
      <c r="J57" t="s">
        <v>72</v>
      </c>
      <c r="K57" t="e">
        <f>IF(assembly_staff_import[[#This Row],[Legislative Staff Type]]="Personal",assembly_staff_import[[#This Row],[Vlookup Reports To Person]], "")</f>
        <v>#REF!</v>
      </c>
      <c r="L57" t="str">
        <f>PROPER(assembly_staff_import[[#This Row],[First MI Name via NAME_SOURCE_KEY TEXT]])</f>
        <v xml:space="preserve"> Judith P</v>
      </c>
      <c r="M57" t="s">
        <v>21389</v>
      </c>
      <c r="N57" t="str">
        <f>LOWER(CONCATENATE(assembly_staff_import[[#This Row],[Last Name]],LEFT(assembly_staff_import[[#This Row],[First Name (no initial)]],1),"@nyassembly.gov"))</f>
        <v>van amburghj@nyassembly.gov</v>
      </c>
      <c r="O57" t="s">
        <v>14546</v>
      </c>
      <c r="P57" t="e">
        <f>VLOOKUP(assembly_staff_import[[#This Row],[Full Name]],[3]!PEOPLE_March_20[#Data],1,0)</f>
        <v>#REF!</v>
      </c>
      <c r="Q57" t="e">
        <f>VLOOKUP(assembly_staff_import[[#This Row],[Full Name]],[3]!Table17[#Data],3,0)</f>
        <v>#REF!</v>
      </c>
      <c r="R57" t="e">
        <f>VLOOKUP(assembly_staff_import[[#This Row],[Formatted Works for Group]],[3]!Table7[#Data],1,0)</f>
        <v>#REF!</v>
      </c>
      <c r="S57" t="e">
        <f>IF(assembly_staff_import[[#This Row],[Legislative Staff Type]]="Personal", assembly_staff_import[[#This Row],[Vlookup Works for Group]], assembly_staff_import[[#This Row],[Formatted Works for Group calc]]&amp;", Central Staff Office, Assembly")</f>
        <v>#REF!</v>
      </c>
      <c r="T57" s="20" t="str">
        <f>TRIM(assembly_staff_import[[#This Row],[NAME_SOURCE_KEY]])</f>
        <v>VAN AMBURGH, JUDITH P</v>
      </c>
      <c r="U57" t="s">
        <v>23792</v>
      </c>
      <c r="V57" t="s">
        <v>23793</v>
      </c>
      <c r="W57" t="s">
        <v>23794</v>
      </c>
      <c r="Y57" t="str">
        <f>IF(assembly_staff_import[[#This Row],[Legislative Staff Type]]="Personal", PROPER(TRIM(assembly_staff_import[[#This Row],[Unit First MI via UNIT_SOURCE_KEY]])&amp;" "&amp;assembly_staff_import[[#This Row],[Unit Last via UNIT_SOURCE_KEY]]), PROPER(TRIM(assembly_staff_import[[#This Row],[UNIT NAME_SOURCE_KEY2]])))</f>
        <v>Andrew P. Raia</v>
      </c>
      <c r="Z57" t="s">
        <v>23786</v>
      </c>
      <c r="AA57" t="e">
        <f>VLOOKUP(assembly_staff_import[[#This Row],[Formatted and corrected Works for Group Text]],[3]!Table4[#Data],1,0)</f>
        <v>#REF!</v>
      </c>
      <c r="AB57" t="e">
        <f>VLOOKUP(assembly_staff_import[[#This Row],[Formatted and corrected Works for Group Text]],[3]!Table5[#Data],2,0)</f>
        <v>#REF!</v>
      </c>
      <c r="AC57" t="str">
        <f>IF(TRIM(assembly_staff_import[[#This Row],[PUBLIC INFO ADDR_SOURCE_KEY]])="CAPITOL, ALBANY", "Legislative / Capitol Office", "District Office")</f>
        <v>Legislative / Capitol Office</v>
      </c>
      <c r="AD57" t="s">
        <v>23787</v>
      </c>
      <c r="AE57" t="s">
        <v>23788</v>
      </c>
      <c r="AF57" t="str">
        <f>"P91 "</f>
        <v xml:space="preserve">P91 </v>
      </c>
      <c r="AG57" t="s">
        <v>23789</v>
      </c>
      <c r="AH57" t="s">
        <v>23795</v>
      </c>
      <c r="AI57" t="s">
        <v>23659</v>
      </c>
      <c r="AJ57" t="s">
        <v>23493</v>
      </c>
    </row>
    <row r="58" spans="1:36" x14ac:dyDescent="0.2">
      <c r="A58" t="str">
        <f>TRIM(PROPER((assembly_staff_import[[#This Row],[First MI Name via NAME_SOURCE_KEY TEXT]]&amp;" "&amp;assembly_staff_import[[#This Row],[Last Name via NAME_SOURCE_KEY TEXT]]&amp;" "&amp;assembly_staff_import[[#This Row],[Suffix via NAME_SOURCE_KEY]])))</f>
        <v>Patrick G Searing</v>
      </c>
      <c r="B58" t="str">
        <f>TRIM(CONCATENATE(TRIM(assembly_staff_import[[#This Row],[Full Name]]), ", ", assembly_staff_import[[#This Row],[Title]]))</f>
        <v>Patrick G Searing, Legis Aide</v>
      </c>
      <c r="C58" t="e">
        <f>assembly_staff_import[[#This Row],[Vlookup_groups]]</f>
        <v>#REF!</v>
      </c>
      <c r="D58" t="str">
        <f>IF(assembly_staff_import[[#This Row],[Legislative Staff Type]]="Personal",assembly_staff_import[[#This Row],[Formatted Personal Staff Office]],"")</f>
        <v>District Office</v>
      </c>
      <c r="E58" t="s">
        <v>65</v>
      </c>
      <c r="F58" s="19" t="s">
        <v>10913</v>
      </c>
      <c r="G58" t="s">
        <v>67</v>
      </c>
      <c r="H58" t="str">
        <f>TRIM(PROPER((assembly_staff_import[[#This Row],[Last Name via NAME_SOURCE_KEY TEXT]]&amp;" "&amp;assembly_staff_import[[#This Row],[Suffix via NAME_SOURCE_KEY]])))</f>
        <v>Searing</v>
      </c>
      <c r="I58" t="str">
        <f>PROPER(assembly_staff_import[[#This Row],[JOB TITLE_SOURCE_KEY]])</f>
        <v xml:space="preserve">Legis Aide                                 </v>
      </c>
      <c r="J58" t="s">
        <v>72</v>
      </c>
      <c r="K58" t="e">
        <f>IF(assembly_staff_import[[#This Row],[Legislative Staff Type]]="Personal",assembly_staff_import[[#This Row],[Vlookup Reports To Person]], "")</f>
        <v>#REF!</v>
      </c>
      <c r="L58" t="str">
        <f>PROPER(assembly_staff_import[[#This Row],[First MI Name via NAME_SOURCE_KEY TEXT]])</f>
        <v xml:space="preserve"> Patrick G</v>
      </c>
      <c r="M58" t="s">
        <v>11750</v>
      </c>
      <c r="N58" t="str">
        <f>LOWER(CONCATENATE(assembly_staff_import[[#This Row],[Last Name]],LEFT(assembly_staff_import[[#This Row],[First Name (no initial)]],1),"@nyassembly.gov"))</f>
        <v>searingp@nyassembly.gov</v>
      </c>
      <c r="O58" t="s">
        <v>23796</v>
      </c>
      <c r="P58" t="e">
        <f>VLOOKUP(assembly_staff_import[[#This Row],[Full Name]],[3]!PEOPLE_March_20[#Data],1,0)</f>
        <v>#REF!</v>
      </c>
      <c r="Q58" t="e">
        <f>VLOOKUP(assembly_staff_import[[#This Row],[Full Name]],[3]!Table17[#Data],3,0)</f>
        <v>#REF!</v>
      </c>
      <c r="R58" t="e">
        <f>VLOOKUP(assembly_staff_import[[#This Row],[Formatted Works for Group]],[3]!Table7[#Data],1,0)</f>
        <v>#REF!</v>
      </c>
      <c r="S58" t="e">
        <f>IF(assembly_staff_import[[#This Row],[Legislative Staff Type]]="Personal", assembly_staff_import[[#This Row],[Vlookup Works for Group]], assembly_staff_import[[#This Row],[Formatted Works for Group calc]]&amp;", Central Staff Office, Assembly")</f>
        <v>#REF!</v>
      </c>
      <c r="T58" s="20" t="str">
        <f>TRIM(assembly_staff_import[[#This Row],[NAME_SOURCE_KEY]])</f>
        <v>SEARING, PATRICK G</v>
      </c>
      <c r="U58" t="s">
        <v>23797</v>
      </c>
      <c r="V58" t="s">
        <v>23798</v>
      </c>
      <c r="W58" t="s">
        <v>23799</v>
      </c>
      <c r="Y58" t="str">
        <f>IF(assembly_staff_import[[#This Row],[Legislative Staff Type]]="Personal", PROPER(TRIM(assembly_staff_import[[#This Row],[Unit First MI via UNIT_SOURCE_KEY]])&amp;" "&amp;assembly_staff_import[[#This Row],[Unit Last via UNIT_SOURCE_KEY]]), PROPER(TRIM(assembly_staff_import[[#This Row],[UNIT NAME_SOURCE_KEY2]])))</f>
        <v>Andrew P. Raia</v>
      </c>
      <c r="Z58" t="s">
        <v>23786</v>
      </c>
      <c r="AA58" t="e">
        <f>VLOOKUP(assembly_staff_import[[#This Row],[Formatted and corrected Works for Group Text]],[3]!Table4[#Data],1,0)</f>
        <v>#REF!</v>
      </c>
      <c r="AB58" t="e">
        <f>VLOOKUP(assembly_staff_import[[#This Row],[Formatted and corrected Works for Group Text]],[3]!Table5[#Data],2,0)</f>
        <v>#REF!</v>
      </c>
      <c r="AC58" t="str">
        <f>IF(TRIM(assembly_staff_import[[#This Row],[PUBLIC INFO ADDR_SOURCE_KEY]])="CAPITOL, ALBANY", "Legislative / Capitol Office", "District Office")</f>
        <v>District Office</v>
      </c>
      <c r="AD58" t="s">
        <v>23787</v>
      </c>
      <c r="AE58" t="s">
        <v>23788</v>
      </c>
      <c r="AF58" t="str">
        <f>"P91 "</f>
        <v xml:space="preserve">P91 </v>
      </c>
      <c r="AG58" t="s">
        <v>23789</v>
      </c>
      <c r="AH58" t="s">
        <v>23800</v>
      </c>
      <c r="AI58" t="s">
        <v>23600</v>
      </c>
      <c r="AJ58" t="s">
        <v>23791</v>
      </c>
    </row>
    <row r="59" spans="1:36" x14ac:dyDescent="0.2">
      <c r="A59" t="str">
        <f>TRIM(PROPER((assembly_staff_import[[#This Row],[First MI Name via NAME_SOURCE_KEY TEXT]]&amp;" "&amp;assembly_staff_import[[#This Row],[Last Name via NAME_SOURCE_KEY TEXT]]&amp;" "&amp;assembly_staff_import[[#This Row],[Suffix via NAME_SOURCE_KEY]])))</f>
        <v>Dorothy L Gruber</v>
      </c>
      <c r="B59" t="str">
        <f>TRIM(CONCATENATE(TRIM(assembly_staff_import[[#This Row],[Full Name]]), ", ", assembly_staff_import[[#This Row],[Title]]))</f>
        <v>Dorothy L Gruber, Admin Assistant</v>
      </c>
      <c r="C59" t="e">
        <f>assembly_staff_import[[#This Row],[Vlookup_groups]]</f>
        <v>#REF!</v>
      </c>
      <c r="D59" t="str">
        <f>IF(assembly_staff_import[[#This Row],[Legislative Staff Type]]="Personal",assembly_staff_import[[#This Row],[Formatted Personal Staff Office]],"")</f>
        <v>District Office</v>
      </c>
      <c r="E59" t="s">
        <v>65</v>
      </c>
      <c r="F59" s="19" t="s">
        <v>10913</v>
      </c>
      <c r="G59" t="s">
        <v>67</v>
      </c>
      <c r="H59" t="str">
        <f>TRIM(PROPER((assembly_staff_import[[#This Row],[Last Name via NAME_SOURCE_KEY TEXT]]&amp;" "&amp;assembly_staff_import[[#This Row],[Suffix via NAME_SOURCE_KEY]])))</f>
        <v>Gruber</v>
      </c>
      <c r="I59" t="str">
        <f>PROPER(assembly_staff_import[[#This Row],[JOB TITLE_SOURCE_KEY]])</f>
        <v xml:space="preserve">Admin Assistant                            </v>
      </c>
      <c r="J59" t="s">
        <v>72</v>
      </c>
      <c r="K59" t="e">
        <f>IF(assembly_staff_import[[#This Row],[Legislative Staff Type]]="Personal",assembly_staff_import[[#This Row],[Vlookup Reports To Person]], "")</f>
        <v>#REF!</v>
      </c>
      <c r="L59" t="str">
        <f>PROPER(assembly_staff_import[[#This Row],[First MI Name via NAME_SOURCE_KEY TEXT]])</f>
        <v xml:space="preserve"> Dorothy L</v>
      </c>
      <c r="M59" t="s">
        <v>22970</v>
      </c>
      <c r="N59" t="str">
        <f>LOWER(CONCATENATE(assembly_staff_import[[#This Row],[Last Name]],LEFT(assembly_staff_import[[#This Row],[First Name (no initial)]],1),"@nyassembly.gov"))</f>
        <v>gruberd@nyassembly.gov</v>
      </c>
      <c r="O59" t="s">
        <v>23801</v>
      </c>
      <c r="P59" t="e">
        <f>VLOOKUP(assembly_staff_import[[#This Row],[Full Name]],[3]!PEOPLE_March_20[#Data],1,0)</f>
        <v>#REF!</v>
      </c>
      <c r="Q59" t="e">
        <f>VLOOKUP(assembly_staff_import[[#This Row],[Full Name]],[3]!Table17[#Data],3,0)</f>
        <v>#REF!</v>
      </c>
      <c r="R59" t="e">
        <f>VLOOKUP(assembly_staff_import[[#This Row],[Formatted Works for Group]],[3]!Table7[#Data],1,0)</f>
        <v>#REF!</v>
      </c>
      <c r="S59" t="e">
        <f>IF(assembly_staff_import[[#This Row],[Legislative Staff Type]]="Personal", assembly_staff_import[[#This Row],[Vlookup Works for Group]], assembly_staff_import[[#This Row],[Formatted Works for Group calc]]&amp;", Central Staff Office, Assembly")</f>
        <v>#REF!</v>
      </c>
      <c r="T59" s="20" t="str">
        <f>TRIM(assembly_staff_import[[#This Row],[NAME_SOURCE_KEY]])</f>
        <v>GRUBER, DOROTHY L</v>
      </c>
      <c r="U59" t="s">
        <v>23802</v>
      </c>
      <c r="V59" t="s">
        <v>23803</v>
      </c>
      <c r="W59" t="s">
        <v>23804</v>
      </c>
      <c r="Y59" t="str">
        <f>IF(assembly_staff_import[[#This Row],[Legislative Staff Type]]="Personal", PROPER(TRIM(assembly_staff_import[[#This Row],[Unit First MI via UNIT_SOURCE_KEY]])&amp;" "&amp;assembly_staff_import[[#This Row],[Unit Last via UNIT_SOURCE_KEY]]), PROPER(TRIM(assembly_staff_import[[#This Row],[UNIT NAME_SOURCE_KEY2]])))</f>
        <v>Andrew Goodell</v>
      </c>
      <c r="Z59" t="s">
        <v>23805</v>
      </c>
      <c r="AA59" t="e">
        <f>VLOOKUP(assembly_staff_import[[#This Row],[Formatted and corrected Works for Group Text]],[3]!Table4[#Data],1,0)</f>
        <v>#REF!</v>
      </c>
      <c r="AB59" t="e">
        <f>VLOOKUP(assembly_staff_import[[#This Row],[Formatted and corrected Works for Group Text]],[3]!Table5[#Data],2,0)</f>
        <v>#REF!</v>
      </c>
      <c r="AC59" t="str">
        <f>IF(TRIM(assembly_staff_import[[#This Row],[PUBLIC INFO ADDR_SOURCE_KEY]])="CAPITOL, ALBANY", "Legislative / Capitol Office", "District Office")</f>
        <v>District Office</v>
      </c>
      <c r="AD59" t="s">
        <v>23806</v>
      </c>
      <c r="AE59" t="s">
        <v>23807</v>
      </c>
      <c r="AF59" t="str">
        <f>"N40 "</f>
        <v xml:space="preserve">N40 </v>
      </c>
      <c r="AG59" t="s">
        <v>23808</v>
      </c>
      <c r="AH59" t="s">
        <v>23809</v>
      </c>
      <c r="AI59" t="s">
        <v>23568</v>
      </c>
      <c r="AJ59" t="s">
        <v>23810</v>
      </c>
    </row>
    <row r="60" spans="1:36" x14ac:dyDescent="0.2">
      <c r="A60" t="str">
        <f>TRIM(PROPER((assembly_staff_import[[#This Row],[First MI Name via NAME_SOURCE_KEY TEXT]]&amp;" "&amp;assembly_staff_import[[#This Row],[Last Name via NAME_SOURCE_KEY TEXT]]&amp;" "&amp;assembly_staff_import[[#This Row],[Suffix via NAME_SOURCE_KEY]])))</f>
        <v>Elisabeth T Rankin</v>
      </c>
      <c r="B60" t="str">
        <f>TRIM(CONCATENATE(TRIM(assembly_staff_import[[#This Row],[Full Name]]), ", ", assembly_staff_import[[#This Row],[Title]]))</f>
        <v>Elisabeth T Rankin, D O Director</v>
      </c>
      <c r="C60" t="e">
        <f>assembly_staff_import[[#This Row],[Vlookup_groups]]</f>
        <v>#REF!</v>
      </c>
      <c r="D60" t="str">
        <f>IF(assembly_staff_import[[#This Row],[Legislative Staff Type]]="Personal",assembly_staff_import[[#This Row],[Formatted Personal Staff Office]],"")</f>
        <v>District Office</v>
      </c>
      <c r="E60" t="s">
        <v>65</v>
      </c>
      <c r="F60" s="19" t="s">
        <v>10913</v>
      </c>
      <c r="G60" t="s">
        <v>67</v>
      </c>
      <c r="H60" t="str">
        <f>TRIM(PROPER((assembly_staff_import[[#This Row],[Last Name via NAME_SOURCE_KEY TEXT]]&amp;" "&amp;assembly_staff_import[[#This Row],[Suffix via NAME_SOURCE_KEY]])))</f>
        <v>Rankin</v>
      </c>
      <c r="I60" t="str">
        <f>PROPER(assembly_staff_import[[#This Row],[JOB TITLE_SOURCE_KEY]])</f>
        <v xml:space="preserve">D O Director                               </v>
      </c>
      <c r="J60" t="s">
        <v>72</v>
      </c>
      <c r="K60" t="e">
        <f>IF(assembly_staff_import[[#This Row],[Legislative Staff Type]]="Personal",assembly_staff_import[[#This Row],[Vlookup Reports To Person]], "")</f>
        <v>#REF!</v>
      </c>
      <c r="L60" t="str">
        <f>PROPER(assembly_staff_import[[#This Row],[First MI Name via NAME_SOURCE_KEY TEXT]])</f>
        <v xml:space="preserve"> Elisabeth T</v>
      </c>
      <c r="M60" t="s">
        <v>23409</v>
      </c>
      <c r="N60" t="str">
        <f>LOWER(CONCATENATE(assembly_staff_import[[#This Row],[Last Name]],LEFT(assembly_staff_import[[#This Row],[First Name (no initial)]],1),"@nyassembly.gov"))</f>
        <v>rankine@nyassembly.gov</v>
      </c>
      <c r="O60" t="s">
        <v>23811</v>
      </c>
      <c r="P60" t="e">
        <f>VLOOKUP(assembly_staff_import[[#This Row],[Full Name]],[3]!PEOPLE_March_20[#Data],1,0)</f>
        <v>#REF!</v>
      </c>
      <c r="Q60" t="e">
        <f>VLOOKUP(assembly_staff_import[[#This Row],[Full Name]],[3]!Table17[#Data],3,0)</f>
        <v>#REF!</v>
      </c>
      <c r="R60" t="e">
        <f>VLOOKUP(assembly_staff_import[[#This Row],[Formatted Works for Group]],[3]!Table7[#Data],1,0)</f>
        <v>#REF!</v>
      </c>
      <c r="S60" t="e">
        <f>IF(assembly_staff_import[[#This Row],[Legislative Staff Type]]="Personal", assembly_staff_import[[#This Row],[Vlookup Works for Group]], assembly_staff_import[[#This Row],[Formatted Works for Group calc]]&amp;", Central Staff Office, Assembly")</f>
        <v>#REF!</v>
      </c>
      <c r="T60" s="20" t="str">
        <f>TRIM(assembly_staff_import[[#This Row],[NAME_SOURCE_KEY]])</f>
        <v>RANKIN, ELISABETH T</v>
      </c>
      <c r="U60" t="s">
        <v>23812</v>
      </c>
      <c r="V60" t="s">
        <v>23813</v>
      </c>
      <c r="W60" t="s">
        <v>23814</v>
      </c>
      <c r="Y60" t="str">
        <f>IF(assembly_staff_import[[#This Row],[Legislative Staff Type]]="Personal", PROPER(TRIM(assembly_staff_import[[#This Row],[Unit First MI via UNIT_SOURCE_KEY]])&amp;" "&amp;assembly_staff_import[[#This Row],[Unit Last via UNIT_SOURCE_KEY]]), PROPER(TRIM(assembly_staff_import[[#This Row],[UNIT NAME_SOURCE_KEY2]])))</f>
        <v>Andrew Goodell</v>
      </c>
      <c r="Z60" t="s">
        <v>23805</v>
      </c>
      <c r="AA60" t="e">
        <f>VLOOKUP(assembly_staff_import[[#This Row],[Formatted and corrected Works for Group Text]],[3]!Table4[#Data],1,0)</f>
        <v>#REF!</v>
      </c>
      <c r="AB60" t="e">
        <f>VLOOKUP(assembly_staff_import[[#This Row],[Formatted and corrected Works for Group Text]],[3]!Table5[#Data],2,0)</f>
        <v>#REF!</v>
      </c>
      <c r="AC60" t="str">
        <f>IF(TRIM(assembly_staff_import[[#This Row],[PUBLIC INFO ADDR_SOURCE_KEY]])="CAPITOL, ALBANY", "Legislative / Capitol Office", "District Office")</f>
        <v>District Office</v>
      </c>
      <c r="AD60" t="s">
        <v>23806</v>
      </c>
      <c r="AE60" t="s">
        <v>23807</v>
      </c>
      <c r="AF60" t="str">
        <f>"N40 "</f>
        <v xml:space="preserve">N40 </v>
      </c>
      <c r="AG60" t="s">
        <v>23808</v>
      </c>
      <c r="AH60" t="s">
        <v>23815</v>
      </c>
      <c r="AI60" t="s">
        <v>23653</v>
      </c>
      <c r="AJ60" t="s">
        <v>23810</v>
      </c>
    </row>
    <row r="61" spans="1:36" x14ac:dyDescent="0.2">
      <c r="A61" t="str">
        <f>TRIM(PROPER((assembly_staff_import[[#This Row],[First MI Name via NAME_SOURCE_KEY TEXT]]&amp;" "&amp;assembly_staff_import[[#This Row],[Last Name via NAME_SOURCE_KEY TEXT]]&amp;" "&amp;assembly_staff_import[[#This Row],[Suffix via NAME_SOURCE_KEY]])))</f>
        <v>Michele H Krege</v>
      </c>
      <c r="B61" t="str">
        <f>TRIM(CONCATENATE(TRIM(assembly_staff_import[[#This Row],[Full Name]]), ", ", assembly_staff_import[[#This Row],[Title]]))</f>
        <v>Michele H Krege, Admin Assistant</v>
      </c>
      <c r="C61" t="e">
        <f>assembly_staff_import[[#This Row],[Vlookup_groups]]</f>
        <v>#REF!</v>
      </c>
      <c r="D61" t="str">
        <f>IF(assembly_staff_import[[#This Row],[Legislative Staff Type]]="Personal",assembly_staff_import[[#This Row],[Formatted Personal Staff Office]],"")</f>
        <v>Legislative / Capitol Office</v>
      </c>
      <c r="E61" t="s">
        <v>65</v>
      </c>
      <c r="F61" s="19" t="s">
        <v>10913</v>
      </c>
      <c r="G61" t="s">
        <v>67</v>
      </c>
      <c r="H61" t="str">
        <f>TRIM(PROPER((assembly_staff_import[[#This Row],[Last Name via NAME_SOURCE_KEY TEXT]]&amp;" "&amp;assembly_staff_import[[#This Row],[Suffix via NAME_SOURCE_KEY]])))</f>
        <v>Krege</v>
      </c>
      <c r="I61" t="str">
        <f>PROPER(assembly_staff_import[[#This Row],[JOB TITLE_SOURCE_KEY]])</f>
        <v xml:space="preserve">Admin Assistant                            </v>
      </c>
      <c r="J61" t="s">
        <v>72</v>
      </c>
      <c r="K61" t="e">
        <f>IF(assembly_staff_import[[#This Row],[Legislative Staff Type]]="Personal",assembly_staff_import[[#This Row],[Vlookup Reports To Person]], "")</f>
        <v>#REF!</v>
      </c>
      <c r="L61" t="str">
        <f>PROPER(assembly_staff_import[[#This Row],[First MI Name via NAME_SOURCE_KEY TEXT]])</f>
        <v xml:space="preserve"> Michele H</v>
      </c>
      <c r="M61" t="s">
        <v>17247</v>
      </c>
      <c r="N61" t="str">
        <f>LOWER(CONCATENATE(assembly_staff_import[[#This Row],[Last Name]],LEFT(assembly_staff_import[[#This Row],[First Name (no initial)]],1),"@nyassembly.gov"))</f>
        <v>kregem@nyassembly.gov</v>
      </c>
      <c r="O61" t="s">
        <v>23816</v>
      </c>
      <c r="P61" t="e">
        <f>VLOOKUP(assembly_staff_import[[#This Row],[Full Name]],[3]!PEOPLE_March_20[#Data],1,0)</f>
        <v>#REF!</v>
      </c>
      <c r="Q61" t="e">
        <f>VLOOKUP(assembly_staff_import[[#This Row],[Full Name]],[3]!Table17[#Data],3,0)</f>
        <v>#REF!</v>
      </c>
      <c r="R61" t="e">
        <f>VLOOKUP(assembly_staff_import[[#This Row],[Formatted Works for Group]],[3]!Table7[#Data],1,0)</f>
        <v>#REF!</v>
      </c>
      <c r="S61" t="e">
        <f>IF(assembly_staff_import[[#This Row],[Legislative Staff Type]]="Personal", assembly_staff_import[[#This Row],[Vlookup Works for Group]], assembly_staff_import[[#This Row],[Formatted Works for Group calc]]&amp;", Central Staff Office, Assembly")</f>
        <v>#REF!</v>
      </c>
      <c r="T61" s="20" t="str">
        <f>TRIM(assembly_staff_import[[#This Row],[NAME_SOURCE_KEY]])</f>
        <v>KREGE, MICHELE H</v>
      </c>
      <c r="U61" t="s">
        <v>23817</v>
      </c>
      <c r="V61" t="s">
        <v>23818</v>
      </c>
      <c r="W61" t="s">
        <v>23819</v>
      </c>
      <c r="Y61" t="str">
        <f>IF(assembly_staff_import[[#This Row],[Legislative Staff Type]]="Personal", PROPER(TRIM(assembly_staff_import[[#This Row],[Unit First MI via UNIT_SOURCE_KEY]])&amp;" "&amp;assembly_staff_import[[#This Row],[Unit Last via UNIT_SOURCE_KEY]]), PROPER(TRIM(assembly_staff_import[[#This Row],[UNIT NAME_SOURCE_KEY2]])))</f>
        <v>Andrew Goodell</v>
      </c>
      <c r="Z61" t="s">
        <v>23805</v>
      </c>
      <c r="AA61" t="e">
        <f>VLOOKUP(assembly_staff_import[[#This Row],[Formatted and corrected Works for Group Text]],[3]!Table4[#Data],1,0)</f>
        <v>#REF!</v>
      </c>
      <c r="AB61" t="e">
        <f>VLOOKUP(assembly_staff_import[[#This Row],[Formatted and corrected Works for Group Text]],[3]!Table5[#Data],2,0)</f>
        <v>#REF!</v>
      </c>
      <c r="AC61" t="str">
        <f>IF(TRIM(assembly_staff_import[[#This Row],[PUBLIC INFO ADDR_SOURCE_KEY]])="CAPITOL, ALBANY", "Legislative / Capitol Office", "District Office")</f>
        <v>Legislative / Capitol Office</v>
      </c>
      <c r="AD61" t="s">
        <v>23806</v>
      </c>
      <c r="AE61" t="s">
        <v>23807</v>
      </c>
      <c r="AF61" t="str">
        <f>"N40 "</f>
        <v xml:space="preserve">N40 </v>
      </c>
      <c r="AG61" t="s">
        <v>23808</v>
      </c>
      <c r="AH61" t="s">
        <v>23820</v>
      </c>
      <c r="AI61" t="s">
        <v>23568</v>
      </c>
      <c r="AJ61" t="s">
        <v>23493</v>
      </c>
    </row>
    <row r="62" spans="1:36" x14ac:dyDescent="0.2">
      <c r="A62" t="str">
        <f>TRIM(PROPER((assembly_staff_import[[#This Row],[First MI Name via NAME_SOURCE_KEY TEXT]]&amp;" "&amp;assembly_staff_import[[#This Row],[Last Name via NAME_SOURCE_KEY TEXT]]&amp;" "&amp;assembly_staff_import[[#This Row],[Suffix via NAME_SOURCE_KEY]])))</f>
        <v>Eamon E Weber</v>
      </c>
      <c r="B62" t="str">
        <f>TRIM(CONCATENATE(TRIM(assembly_staff_import[[#This Row],[Full Name]]), ", ", assembly_staff_import[[#This Row],[Title]]))</f>
        <v>Eamon E Weber, Chief Of Staff</v>
      </c>
      <c r="C62" t="e">
        <f>assembly_staff_import[[#This Row],[Vlookup_groups]]</f>
        <v>#REF!</v>
      </c>
      <c r="D62" t="str">
        <f>IF(assembly_staff_import[[#This Row],[Legislative Staff Type]]="Personal",assembly_staff_import[[#This Row],[Formatted Personal Staff Office]],"")</f>
        <v>District Office</v>
      </c>
      <c r="E62" t="s">
        <v>65</v>
      </c>
      <c r="F62" s="19" t="s">
        <v>10913</v>
      </c>
      <c r="G62" t="s">
        <v>67</v>
      </c>
      <c r="H62" t="str">
        <f>TRIM(PROPER((assembly_staff_import[[#This Row],[Last Name via NAME_SOURCE_KEY TEXT]]&amp;" "&amp;assembly_staff_import[[#This Row],[Suffix via NAME_SOURCE_KEY]])))</f>
        <v>Weber</v>
      </c>
      <c r="I62" t="str">
        <f>PROPER(assembly_staff_import[[#This Row],[JOB TITLE_SOURCE_KEY]])</f>
        <v xml:space="preserve">Chief Of Staff                             </v>
      </c>
      <c r="J62" t="s">
        <v>72</v>
      </c>
      <c r="K62" t="e">
        <f>IF(assembly_staff_import[[#This Row],[Legislative Staff Type]]="Personal",assembly_staff_import[[#This Row],[Vlookup Reports To Person]], "")</f>
        <v>#REF!</v>
      </c>
      <c r="L62" t="str">
        <f>PROPER(assembly_staff_import[[#This Row],[First MI Name via NAME_SOURCE_KEY TEXT]])</f>
        <v xml:space="preserve"> Eamon E</v>
      </c>
      <c r="M62" t="s">
        <v>13398</v>
      </c>
      <c r="N62" t="str">
        <f>LOWER(CONCATENATE(assembly_staff_import[[#This Row],[Last Name]],LEFT(assembly_staff_import[[#This Row],[First Name (no initial)]],1),"@nyassembly.gov"))</f>
        <v>webere@nyassembly.gov</v>
      </c>
      <c r="O62" t="s">
        <v>23821</v>
      </c>
      <c r="P62" t="e">
        <f>VLOOKUP(assembly_staff_import[[#This Row],[Full Name]],[3]!PEOPLE_March_20[#Data],1,0)</f>
        <v>#REF!</v>
      </c>
      <c r="Q62" t="e">
        <f>VLOOKUP(assembly_staff_import[[#This Row],[Full Name]],[3]!Table17[#Data],3,0)</f>
        <v>#REF!</v>
      </c>
      <c r="R62" t="e">
        <f>VLOOKUP(assembly_staff_import[[#This Row],[Formatted Works for Group]],[3]!Table7[#Data],1,0)</f>
        <v>#REF!</v>
      </c>
      <c r="S62" t="e">
        <f>IF(assembly_staff_import[[#This Row],[Legislative Staff Type]]="Personal", assembly_staff_import[[#This Row],[Vlookup Works for Group]], assembly_staff_import[[#This Row],[Formatted Works for Group calc]]&amp;", Central Staff Office, Assembly")</f>
        <v>#REF!</v>
      </c>
      <c r="T62" s="20" t="str">
        <f>TRIM(assembly_staff_import[[#This Row],[NAME_SOURCE_KEY]])</f>
        <v>WEBER, EAMON E</v>
      </c>
      <c r="U62" t="s">
        <v>23822</v>
      </c>
      <c r="V62" t="s">
        <v>23823</v>
      </c>
      <c r="W62" t="s">
        <v>23824</v>
      </c>
      <c r="Y62" t="str">
        <f>IF(assembly_staff_import[[#This Row],[Legislative Staff Type]]="Personal", PROPER(TRIM(assembly_staff_import[[#This Row],[Unit First MI via UNIT_SOURCE_KEY]])&amp;" "&amp;assembly_staff_import[[#This Row],[Unit Last via UNIT_SOURCE_KEY]]), PROPER(TRIM(assembly_staff_import[[#This Row],[UNIT NAME_SOURCE_KEY2]])))</f>
        <v>Angelo J. Morinello</v>
      </c>
      <c r="Z62" t="s">
        <v>23825</v>
      </c>
      <c r="AA62" t="e">
        <f>VLOOKUP(assembly_staff_import[[#This Row],[Formatted and corrected Works for Group Text]],[3]!Table4[#Data],1,0)</f>
        <v>#REF!</v>
      </c>
      <c r="AB62" t="e">
        <f>VLOOKUP(assembly_staff_import[[#This Row],[Formatted and corrected Works for Group Text]],[3]!Table5[#Data],2,0)</f>
        <v>#REF!</v>
      </c>
      <c r="AC62" t="str">
        <f>IF(TRIM(assembly_staff_import[[#This Row],[PUBLIC INFO ADDR_SOURCE_KEY]])="CAPITOL, ALBANY", "Legislative / Capitol Office", "District Office")</f>
        <v>District Office</v>
      </c>
      <c r="AD62" t="s">
        <v>23826</v>
      </c>
      <c r="AE62" t="s">
        <v>23827</v>
      </c>
      <c r="AF62" t="str">
        <f>"N85 "</f>
        <v xml:space="preserve">N85 </v>
      </c>
      <c r="AG62" t="s">
        <v>23828</v>
      </c>
      <c r="AH62" t="s">
        <v>23829</v>
      </c>
      <c r="AI62" t="s">
        <v>23587</v>
      </c>
      <c r="AJ62" t="s">
        <v>23830</v>
      </c>
    </row>
    <row r="63" spans="1:36" x14ac:dyDescent="0.2">
      <c r="A63" t="str">
        <f>TRIM(PROPER((assembly_staff_import[[#This Row],[First MI Name via NAME_SOURCE_KEY TEXT]]&amp;" "&amp;assembly_staff_import[[#This Row],[Last Name via NAME_SOURCE_KEY TEXT]]&amp;" "&amp;assembly_staff_import[[#This Row],[Suffix via NAME_SOURCE_KEY]])))</f>
        <v>Maria R Novak</v>
      </c>
      <c r="B63" t="str">
        <f>TRIM(CONCATENATE(TRIM(assembly_staff_import[[#This Row],[Full Name]]), ", ", assembly_staff_import[[#This Row],[Title]]))</f>
        <v>Maria R Novak, D O Manager</v>
      </c>
      <c r="C63" t="e">
        <f>assembly_staff_import[[#This Row],[Vlookup_groups]]</f>
        <v>#REF!</v>
      </c>
      <c r="D63" t="str">
        <f>IF(assembly_staff_import[[#This Row],[Legislative Staff Type]]="Personal",assembly_staff_import[[#This Row],[Formatted Personal Staff Office]],"")</f>
        <v>District Office</v>
      </c>
      <c r="E63" t="s">
        <v>65</v>
      </c>
      <c r="F63" s="19" t="s">
        <v>10913</v>
      </c>
      <c r="G63" t="s">
        <v>67</v>
      </c>
      <c r="H63" t="str">
        <f>TRIM(PROPER((assembly_staff_import[[#This Row],[Last Name via NAME_SOURCE_KEY TEXT]]&amp;" "&amp;assembly_staff_import[[#This Row],[Suffix via NAME_SOURCE_KEY]])))</f>
        <v>Novak</v>
      </c>
      <c r="I63" t="str">
        <f>PROPER(assembly_staff_import[[#This Row],[JOB TITLE_SOURCE_KEY]])</f>
        <v xml:space="preserve">D O Manager                                </v>
      </c>
      <c r="J63" t="s">
        <v>72</v>
      </c>
      <c r="K63" t="e">
        <f>IF(assembly_staff_import[[#This Row],[Legislative Staff Type]]="Personal",assembly_staff_import[[#This Row],[Vlookup Reports To Person]], "")</f>
        <v>#REF!</v>
      </c>
      <c r="L63" t="str">
        <f>PROPER(assembly_staff_import[[#This Row],[First MI Name via NAME_SOURCE_KEY TEXT]])</f>
        <v xml:space="preserve"> Maria R</v>
      </c>
      <c r="M63" t="s">
        <v>12248</v>
      </c>
      <c r="N63" t="str">
        <f>LOWER(CONCATENATE(assembly_staff_import[[#This Row],[Last Name]],LEFT(assembly_staff_import[[#This Row],[First Name (no initial)]],1),"@nyassembly.gov"))</f>
        <v>novakm@nyassembly.gov</v>
      </c>
      <c r="O63" t="s">
        <v>2763</v>
      </c>
      <c r="P63" t="e">
        <f>VLOOKUP(assembly_staff_import[[#This Row],[Full Name]],[3]!PEOPLE_March_20[#Data],1,0)</f>
        <v>#REF!</v>
      </c>
      <c r="Q63" t="e">
        <f>VLOOKUP(assembly_staff_import[[#This Row],[Full Name]],[3]!Table17[#Data],3,0)</f>
        <v>#REF!</v>
      </c>
      <c r="R63" t="e">
        <f>VLOOKUP(assembly_staff_import[[#This Row],[Formatted Works for Group]],[3]!Table7[#Data],1,0)</f>
        <v>#REF!</v>
      </c>
      <c r="S63" t="e">
        <f>IF(assembly_staff_import[[#This Row],[Legislative Staff Type]]="Personal", assembly_staff_import[[#This Row],[Vlookup Works for Group]], assembly_staff_import[[#This Row],[Formatted Works for Group calc]]&amp;", Central Staff Office, Assembly")</f>
        <v>#REF!</v>
      </c>
      <c r="T63" s="20" t="str">
        <f>TRIM(assembly_staff_import[[#This Row],[NAME_SOURCE_KEY]])</f>
        <v>NOVAK, MARIA R</v>
      </c>
      <c r="U63" t="s">
        <v>23831</v>
      </c>
      <c r="V63" t="s">
        <v>23832</v>
      </c>
      <c r="W63" t="s">
        <v>23833</v>
      </c>
      <c r="Y63" t="str">
        <f>IF(assembly_staff_import[[#This Row],[Legislative Staff Type]]="Personal", PROPER(TRIM(assembly_staff_import[[#This Row],[Unit First MI via UNIT_SOURCE_KEY]])&amp;" "&amp;assembly_staff_import[[#This Row],[Unit Last via UNIT_SOURCE_KEY]]), PROPER(TRIM(assembly_staff_import[[#This Row],[UNIT NAME_SOURCE_KEY2]])))</f>
        <v>Angelo J. Morinello</v>
      </c>
      <c r="Z63" t="s">
        <v>23825</v>
      </c>
      <c r="AA63" t="e">
        <f>VLOOKUP(assembly_staff_import[[#This Row],[Formatted and corrected Works for Group Text]],[3]!Table4[#Data],1,0)</f>
        <v>#REF!</v>
      </c>
      <c r="AB63" t="e">
        <f>VLOOKUP(assembly_staff_import[[#This Row],[Formatted and corrected Works for Group Text]],[3]!Table5[#Data],2,0)</f>
        <v>#REF!</v>
      </c>
      <c r="AC63" t="str">
        <f>IF(TRIM(assembly_staff_import[[#This Row],[PUBLIC INFO ADDR_SOURCE_KEY]])="CAPITOL, ALBANY", "Legislative / Capitol Office", "District Office")</f>
        <v>District Office</v>
      </c>
      <c r="AD63" t="s">
        <v>23826</v>
      </c>
      <c r="AE63" t="s">
        <v>23827</v>
      </c>
      <c r="AF63" t="str">
        <f>"N85 "</f>
        <v xml:space="preserve">N85 </v>
      </c>
      <c r="AG63" t="s">
        <v>23828</v>
      </c>
      <c r="AH63" t="s">
        <v>23834</v>
      </c>
      <c r="AI63" t="s">
        <v>23468</v>
      </c>
      <c r="AJ63" t="s">
        <v>23830</v>
      </c>
    </row>
    <row r="64" spans="1:36" x14ac:dyDescent="0.2">
      <c r="A64" t="str">
        <f>TRIM(PROPER((assembly_staff_import[[#This Row],[First MI Name via NAME_SOURCE_KEY TEXT]]&amp;" "&amp;assembly_staff_import[[#This Row],[Last Name via NAME_SOURCE_KEY TEXT]]&amp;" "&amp;assembly_staff_import[[#This Row],[Suffix via NAME_SOURCE_KEY]])))</f>
        <v>Nicholas T Audi</v>
      </c>
      <c r="B64" t="str">
        <f>TRIM(CONCATENATE(TRIM(assembly_staff_import[[#This Row],[Full Name]]), ", ", assembly_staff_import[[#This Row],[Title]]))</f>
        <v>Nicholas T Audi, Legis Asst</v>
      </c>
      <c r="C64" t="e">
        <f>assembly_staff_import[[#This Row],[Vlookup_groups]]</f>
        <v>#REF!</v>
      </c>
      <c r="D64" t="str">
        <f>IF(assembly_staff_import[[#This Row],[Legislative Staff Type]]="Personal",assembly_staff_import[[#This Row],[Formatted Personal Staff Office]],"")</f>
        <v>Legislative / Capitol Office</v>
      </c>
      <c r="E64" t="s">
        <v>65</v>
      </c>
      <c r="F64" s="19" t="s">
        <v>10913</v>
      </c>
      <c r="G64" t="s">
        <v>67</v>
      </c>
      <c r="H64" t="str">
        <f>TRIM(PROPER((assembly_staff_import[[#This Row],[Last Name via NAME_SOURCE_KEY TEXT]]&amp;" "&amp;assembly_staff_import[[#This Row],[Suffix via NAME_SOURCE_KEY]])))</f>
        <v>Audi</v>
      </c>
      <c r="I64" t="str">
        <f>PROPER(assembly_staff_import[[#This Row],[JOB TITLE_SOURCE_KEY]])</f>
        <v xml:space="preserve">Legis Asst                                 </v>
      </c>
      <c r="J64" t="s">
        <v>72</v>
      </c>
      <c r="K64" t="e">
        <f>IF(assembly_staff_import[[#This Row],[Legislative Staff Type]]="Personal",assembly_staff_import[[#This Row],[Vlookup Reports To Person]], "")</f>
        <v>#REF!</v>
      </c>
      <c r="L64" t="str">
        <f>PROPER(assembly_staff_import[[#This Row],[First MI Name via NAME_SOURCE_KEY TEXT]])</f>
        <v xml:space="preserve"> Nicholas T</v>
      </c>
      <c r="M64" t="s">
        <v>21384</v>
      </c>
      <c r="N64" t="str">
        <f>LOWER(CONCATENATE(assembly_staff_import[[#This Row],[Last Name]],LEFT(assembly_staff_import[[#This Row],[First Name (no initial)]],1),"@nyassembly.gov"))</f>
        <v>audin@nyassembly.gov</v>
      </c>
      <c r="O64" t="s">
        <v>23835</v>
      </c>
      <c r="P64" t="e">
        <f>VLOOKUP(assembly_staff_import[[#This Row],[Full Name]],[3]!PEOPLE_March_20[#Data],1,0)</f>
        <v>#REF!</v>
      </c>
      <c r="Q64" t="e">
        <f>VLOOKUP(assembly_staff_import[[#This Row],[Full Name]],[3]!Table17[#Data],3,0)</f>
        <v>#REF!</v>
      </c>
      <c r="R64" t="e">
        <f>VLOOKUP(assembly_staff_import[[#This Row],[Formatted Works for Group]],[3]!Table7[#Data],1,0)</f>
        <v>#REF!</v>
      </c>
      <c r="S64" t="e">
        <f>IF(assembly_staff_import[[#This Row],[Legislative Staff Type]]="Personal", assembly_staff_import[[#This Row],[Vlookup Works for Group]], assembly_staff_import[[#This Row],[Formatted Works for Group calc]]&amp;", Central Staff Office, Assembly")</f>
        <v>#REF!</v>
      </c>
      <c r="T64" s="20" t="str">
        <f>TRIM(assembly_staff_import[[#This Row],[NAME_SOURCE_KEY]])</f>
        <v>AUDI, NICHOLAS T</v>
      </c>
      <c r="U64" t="s">
        <v>23836</v>
      </c>
      <c r="V64" t="s">
        <v>23837</v>
      </c>
      <c r="W64" t="s">
        <v>23838</v>
      </c>
      <c r="Y64" t="str">
        <f>IF(assembly_staff_import[[#This Row],[Legislative Staff Type]]="Personal", PROPER(TRIM(assembly_staff_import[[#This Row],[Unit First MI via UNIT_SOURCE_KEY]])&amp;" "&amp;assembly_staff_import[[#This Row],[Unit Last via UNIT_SOURCE_KEY]]), PROPER(TRIM(assembly_staff_import[[#This Row],[UNIT NAME_SOURCE_KEY2]])))</f>
        <v>Angelo J. Morinello</v>
      </c>
      <c r="Z64" t="s">
        <v>23825</v>
      </c>
      <c r="AA64" t="e">
        <f>VLOOKUP(assembly_staff_import[[#This Row],[Formatted and corrected Works for Group Text]],[3]!Table4[#Data],1,0)</f>
        <v>#REF!</v>
      </c>
      <c r="AB64" t="e">
        <f>VLOOKUP(assembly_staff_import[[#This Row],[Formatted and corrected Works for Group Text]],[3]!Table5[#Data],2,0)</f>
        <v>#REF!</v>
      </c>
      <c r="AC64" t="str">
        <f>IF(TRIM(assembly_staff_import[[#This Row],[PUBLIC INFO ADDR_SOURCE_KEY]])="CAPITOL, ALBANY", "Legislative / Capitol Office", "District Office")</f>
        <v>Legislative / Capitol Office</v>
      </c>
      <c r="AD64" t="s">
        <v>23826</v>
      </c>
      <c r="AE64" t="s">
        <v>23827</v>
      </c>
      <c r="AF64" t="str">
        <f>"N85 "</f>
        <v xml:space="preserve">N85 </v>
      </c>
      <c r="AG64" t="s">
        <v>23828</v>
      </c>
      <c r="AH64" t="s">
        <v>23839</v>
      </c>
      <c r="AI64" t="s">
        <v>23706</v>
      </c>
      <c r="AJ64" t="s">
        <v>23493</v>
      </c>
    </row>
    <row r="65" spans="1:36" x14ac:dyDescent="0.2">
      <c r="A65" t="str">
        <f>TRIM(PROPER((assembly_staff_import[[#This Row],[First MI Name via NAME_SOURCE_KEY TEXT]]&amp;" "&amp;assembly_staff_import[[#This Row],[Last Name via NAME_SOURCE_KEY TEXT]]&amp;" "&amp;assembly_staff_import[[#This Row],[Suffix via NAME_SOURCE_KEY]])))</f>
        <v>Ana C Rosario Marcial</v>
      </c>
      <c r="B65" t="str">
        <f>TRIM(CONCATENATE(TRIM(assembly_staff_import[[#This Row],[Full Name]]), ", ", assembly_staff_import[[#This Row],[Title]]))</f>
        <v>Ana C Rosario Marcial, D O Manager</v>
      </c>
      <c r="C65" t="e">
        <f>assembly_staff_import[[#This Row],[Vlookup_groups]]</f>
        <v>#REF!</v>
      </c>
      <c r="D65" t="str">
        <f>IF(assembly_staff_import[[#This Row],[Legislative Staff Type]]="Personal",assembly_staff_import[[#This Row],[Formatted Personal Staff Office]],"")</f>
        <v>District Office</v>
      </c>
      <c r="E65" t="s">
        <v>65</v>
      </c>
      <c r="F65" s="19" t="s">
        <v>10913</v>
      </c>
      <c r="G65" t="s">
        <v>67</v>
      </c>
      <c r="H65" t="str">
        <f>TRIM(PROPER((assembly_staff_import[[#This Row],[Last Name via NAME_SOURCE_KEY TEXT]]&amp;" "&amp;assembly_staff_import[[#This Row],[Suffix via NAME_SOURCE_KEY]])))</f>
        <v>Rosario Marcial</v>
      </c>
      <c r="I65" t="str">
        <f>PROPER(assembly_staff_import[[#This Row],[JOB TITLE_SOURCE_KEY]])</f>
        <v xml:space="preserve">D O Manager                                </v>
      </c>
      <c r="J65" t="s">
        <v>72</v>
      </c>
      <c r="K65" t="e">
        <f>IF(assembly_staff_import[[#This Row],[Legislative Staff Type]]="Personal",assembly_staff_import[[#This Row],[Vlookup Reports To Person]], "")</f>
        <v>#REF!</v>
      </c>
      <c r="L65" t="str">
        <f>PROPER(assembly_staff_import[[#This Row],[First MI Name via NAME_SOURCE_KEY TEXT]])</f>
        <v xml:space="preserve"> Ana C</v>
      </c>
      <c r="M65" t="s">
        <v>14082</v>
      </c>
      <c r="N65" t="str">
        <f>LOWER(CONCATENATE(assembly_staff_import[[#This Row],[Last Name]],LEFT(assembly_staff_import[[#This Row],[First Name (no initial)]],1),"@nyassembly.gov"))</f>
        <v>rosario marciala@nyassembly.gov</v>
      </c>
      <c r="O65" t="s">
        <v>23840</v>
      </c>
      <c r="P65" t="e">
        <f>VLOOKUP(assembly_staff_import[[#This Row],[Full Name]],[3]!PEOPLE_March_20[#Data],1,0)</f>
        <v>#REF!</v>
      </c>
      <c r="Q65" t="e">
        <f>VLOOKUP(assembly_staff_import[[#This Row],[Full Name]],[3]!Table17[#Data],3,0)</f>
        <v>#REF!</v>
      </c>
      <c r="R65" t="e">
        <f>VLOOKUP(assembly_staff_import[[#This Row],[Formatted Works for Group]],[3]!Table7[#Data],1,0)</f>
        <v>#REF!</v>
      </c>
      <c r="S65" t="e">
        <f>IF(assembly_staff_import[[#This Row],[Legislative Staff Type]]="Personal", assembly_staff_import[[#This Row],[Vlookup Works for Group]], assembly_staff_import[[#This Row],[Formatted Works for Group calc]]&amp;", Central Staff Office, Assembly")</f>
        <v>#REF!</v>
      </c>
      <c r="T65" s="20" t="str">
        <f>TRIM(assembly_staff_import[[#This Row],[NAME_SOURCE_KEY]])</f>
        <v>ROSARIO MARCIAL, ANA C</v>
      </c>
      <c r="U65" t="s">
        <v>23841</v>
      </c>
      <c r="V65" t="s">
        <v>23842</v>
      </c>
      <c r="W65" t="s">
        <v>23843</v>
      </c>
      <c r="Y65" t="str">
        <f>IF(assembly_staff_import[[#This Row],[Legislative Staff Type]]="Personal", PROPER(TRIM(assembly_staff_import[[#This Row],[Unit First MI via UNIT_SOURCE_KEY]])&amp;" "&amp;assembly_staff_import[[#This Row],[Unit Last via UNIT_SOURCE_KEY]]), PROPER(TRIM(assembly_staff_import[[#This Row],[UNIT NAME_SOURCE_KEY2]])))</f>
        <v>Angelo L. Santabarbara</v>
      </c>
      <c r="Z65" t="s">
        <v>23844</v>
      </c>
      <c r="AA65" t="e">
        <f>VLOOKUP(assembly_staff_import[[#This Row],[Formatted and corrected Works for Group Text]],[3]!Table4[#Data],1,0)</f>
        <v>#REF!</v>
      </c>
      <c r="AB65" t="e">
        <f>VLOOKUP(assembly_staff_import[[#This Row],[Formatted and corrected Works for Group Text]],[3]!Table5[#Data],2,0)</f>
        <v>#REF!</v>
      </c>
      <c r="AC65" t="str">
        <f>IF(TRIM(assembly_staff_import[[#This Row],[PUBLIC INFO ADDR_SOURCE_KEY]])="CAPITOL, ALBANY", "Legislative / Capitol Office", "District Office")</f>
        <v>District Office</v>
      </c>
      <c r="AD65" t="s">
        <v>23845</v>
      </c>
      <c r="AE65" t="s">
        <v>23846</v>
      </c>
      <c r="AF65" t="str">
        <f>"A11 "</f>
        <v xml:space="preserve">A11 </v>
      </c>
      <c r="AG65" t="s">
        <v>23847</v>
      </c>
      <c r="AH65" t="s">
        <v>23848</v>
      </c>
      <c r="AI65" t="s">
        <v>23468</v>
      </c>
      <c r="AJ65" t="s">
        <v>23849</v>
      </c>
    </row>
    <row r="66" spans="1:36" x14ac:dyDescent="0.2">
      <c r="A66" t="str">
        <f>TRIM(PROPER((assembly_staff_import[[#This Row],[First MI Name via NAME_SOURCE_KEY TEXT]]&amp;" "&amp;assembly_staff_import[[#This Row],[Last Name via NAME_SOURCE_KEY TEXT]]&amp;" "&amp;assembly_staff_import[[#This Row],[Suffix via NAME_SOURCE_KEY]])))</f>
        <v>Brian M Coffin</v>
      </c>
      <c r="B66" t="str">
        <f>TRIM(CONCATENATE(TRIM(assembly_staff_import[[#This Row],[Full Name]]), ", ", assembly_staff_import[[#This Row],[Title]]))</f>
        <v>Brian M Coffin, Legis Director</v>
      </c>
      <c r="C66" t="e">
        <f>assembly_staff_import[[#This Row],[Vlookup_groups]]</f>
        <v>#REF!</v>
      </c>
      <c r="D66" t="str">
        <f>IF(assembly_staff_import[[#This Row],[Legislative Staff Type]]="Personal",assembly_staff_import[[#This Row],[Formatted Personal Staff Office]],"")</f>
        <v>Legislative / Capitol Office</v>
      </c>
      <c r="E66" t="s">
        <v>65</v>
      </c>
      <c r="F66" s="19" t="s">
        <v>10913</v>
      </c>
      <c r="G66" t="s">
        <v>67</v>
      </c>
      <c r="H66" t="str">
        <f>TRIM(PROPER((assembly_staff_import[[#This Row],[Last Name via NAME_SOURCE_KEY TEXT]]&amp;" "&amp;assembly_staff_import[[#This Row],[Suffix via NAME_SOURCE_KEY]])))</f>
        <v>Coffin</v>
      </c>
      <c r="I66" t="str">
        <f>PROPER(assembly_staff_import[[#This Row],[JOB TITLE_SOURCE_KEY]])</f>
        <v xml:space="preserve">Legis Director                             </v>
      </c>
      <c r="J66" t="s">
        <v>72</v>
      </c>
      <c r="K66" t="e">
        <f>IF(assembly_staff_import[[#This Row],[Legislative Staff Type]]="Personal",assembly_staff_import[[#This Row],[Vlookup Reports To Person]], "")</f>
        <v>#REF!</v>
      </c>
      <c r="L66" t="str">
        <f>PROPER(assembly_staff_import[[#This Row],[First MI Name via NAME_SOURCE_KEY TEXT]])</f>
        <v xml:space="preserve"> Brian M</v>
      </c>
      <c r="M66" t="s">
        <v>13798</v>
      </c>
      <c r="N66" t="str">
        <f>LOWER(CONCATENATE(assembly_staff_import[[#This Row],[Last Name]],LEFT(assembly_staff_import[[#This Row],[First Name (no initial)]],1),"@nyassembly.gov"))</f>
        <v>coffinb@nyassembly.gov</v>
      </c>
      <c r="O66" t="s">
        <v>7855</v>
      </c>
      <c r="P66" t="e">
        <f>VLOOKUP(assembly_staff_import[[#This Row],[Full Name]],[3]!PEOPLE_March_20[#Data],1,0)</f>
        <v>#REF!</v>
      </c>
      <c r="Q66" t="e">
        <f>VLOOKUP(assembly_staff_import[[#This Row],[Full Name]],[3]!Table17[#Data],3,0)</f>
        <v>#REF!</v>
      </c>
      <c r="R66" t="e">
        <f>VLOOKUP(assembly_staff_import[[#This Row],[Formatted Works for Group]],[3]!Table7[#Data],1,0)</f>
        <v>#REF!</v>
      </c>
      <c r="S66" t="e">
        <f>IF(assembly_staff_import[[#This Row],[Legislative Staff Type]]="Personal", assembly_staff_import[[#This Row],[Vlookup Works for Group]], assembly_staff_import[[#This Row],[Formatted Works for Group calc]]&amp;", Central Staff Office, Assembly")</f>
        <v>#REF!</v>
      </c>
      <c r="T66" s="20" t="str">
        <f>TRIM(assembly_staff_import[[#This Row],[NAME_SOURCE_KEY]])</f>
        <v>COFFIN, BRIAN M</v>
      </c>
      <c r="U66" t="s">
        <v>23850</v>
      </c>
      <c r="V66" t="s">
        <v>23851</v>
      </c>
      <c r="W66" t="s">
        <v>23852</v>
      </c>
      <c r="Y66" t="str">
        <f>IF(assembly_staff_import[[#This Row],[Legislative Staff Type]]="Personal", PROPER(TRIM(assembly_staff_import[[#This Row],[Unit First MI via UNIT_SOURCE_KEY]])&amp;" "&amp;assembly_staff_import[[#This Row],[Unit Last via UNIT_SOURCE_KEY]]), PROPER(TRIM(assembly_staff_import[[#This Row],[UNIT NAME_SOURCE_KEY2]])))</f>
        <v>Angelo L. Santabarbara</v>
      </c>
      <c r="Z66" t="s">
        <v>23844</v>
      </c>
      <c r="AA66" t="e">
        <f>VLOOKUP(assembly_staff_import[[#This Row],[Formatted and corrected Works for Group Text]],[3]!Table4[#Data],1,0)</f>
        <v>#REF!</v>
      </c>
      <c r="AB66" t="e">
        <f>VLOOKUP(assembly_staff_import[[#This Row],[Formatted and corrected Works for Group Text]],[3]!Table5[#Data],2,0)</f>
        <v>#REF!</v>
      </c>
      <c r="AC66" t="str">
        <f>IF(TRIM(assembly_staff_import[[#This Row],[PUBLIC INFO ADDR_SOURCE_KEY]])="CAPITOL, ALBANY", "Legislative / Capitol Office", "District Office")</f>
        <v>Legislative / Capitol Office</v>
      </c>
      <c r="AD66" t="s">
        <v>23845</v>
      </c>
      <c r="AE66" t="s">
        <v>23846</v>
      </c>
      <c r="AF66" t="str">
        <f>"A11 "</f>
        <v xml:space="preserve">A11 </v>
      </c>
      <c r="AG66" t="s">
        <v>23847</v>
      </c>
      <c r="AH66" t="s">
        <v>23853</v>
      </c>
      <c r="AI66" t="s">
        <v>23492</v>
      </c>
      <c r="AJ66" t="s">
        <v>23493</v>
      </c>
    </row>
    <row r="67" spans="1:36" x14ac:dyDescent="0.2">
      <c r="A67" t="str">
        <f>TRIM(PROPER((assembly_staff_import[[#This Row],[First MI Name via NAME_SOURCE_KEY TEXT]]&amp;" "&amp;assembly_staff_import[[#This Row],[Last Name via NAME_SOURCE_KEY TEXT]]&amp;" "&amp;assembly_staff_import[[#This Row],[Suffix via NAME_SOURCE_KEY]])))</f>
        <v>Nicole V Parisi</v>
      </c>
      <c r="B67" t="str">
        <f>TRIM(CONCATENATE(TRIM(assembly_staff_import[[#This Row],[Full Name]]), ", ", assembly_staff_import[[#This Row],[Title]]))</f>
        <v>Nicole V Parisi, Chief Of Staff</v>
      </c>
      <c r="C67" t="e">
        <f>assembly_staff_import[[#This Row],[Vlookup_groups]]</f>
        <v>#REF!</v>
      </c>
      <c r="D67" t="str">
        <f>IF(assembly_staff_import[[#This Row],[Legislative Staff Type]]="Personal",assembly_staff_import[[#This Row],[Formatted Personal Staff Office]],"")</f>
        <v>District Office</v>
      </c>
      <c r="E67" t="s">
        <v>65</v>
      </c>
      <c r="F67" s="19" t="s">
        <v>10913</v>
      </c>
      <c r="G67" t="s">
        <v>67</v>
      </c>
      <c r="H67" t="str">
        <f>TRIM(PROPER((assembly_staff_import[[#This Row],[Last Name via NAME_SOURCE_KEY TEXT]]&amp;" "&amp;assembly_staff_import[[#This Row],[Suffix via NAME_SOURCE_KEY]])))</f>
        <v>Parisi</v>
      </c>
      <c r="I67" t="str">
        <f>PROPER(assembly_staff_import[[#This Row],[JOB TITLE_SOURCE_KEY]])</f>
        <v xml:space="preserve">Chief Of Staff                             </v>
      </c>
      <c r="J67" t="s">
        <v>72</v>
      </c>
      <c r="K67" t="e">
        <f>IF(assembly_staff_import[[#This Row],[Legislative Staff Type]]="Personal",assembly_staff_import[[#This Row],[Vlookup Reports To Person]], "")</f>
        <v>#REF!</v>
      </c>
      <c r="L67" t="str">
        <f>PROPER(assembly_staff_import[[#This Row],[First MI Name via NAME_SOURCE_KEY TEXT]])</f>
        <v xml:space="preserve"> Nicole V</v>
      </c>
      <c r="M67" t="s">
        <v>11807</v>
      </c>
      <c r="N67" t="str">
        <f>LOWER(CONCATENATE(assembly_staff_import[[#This Row],[Last Name]],LEFT(assembly_staff_import[[#This Row],[First Name (no initial)]],1),"@nyassembly.gov"))</f>
        <v>parisin@nyassembly.gov</v>
      </c>
      <c r="O67" t="s">
        <v>23854</v>
      </c>
      <c r="P67" t="e">
        <f>VLOOKUP(assembly_staff_import[[#This Row],[Full Name]],[3]!PEOPLE_March_20[#Data],1,0)</f>
        <v>#REF!</v>
      </c>
      <c r="Q67" t="e">
        <f>VLOOKUP(assembly_staff_import[[#This Row],[Full Name]],[3]!Table17[#Data],3,0)</f>
        <v>#REF!</v>
      </c>
      <c r="R67" t="e">
        <f>VLOOKUP(assembly_staff_import[[#This Row],[Formatted Works for Group]],[3]!Table7[#Data],1,0)</f>
        <v>#REF!</v>
      </c>
      <c r="S67" t="e">
        <f>IF(assembly_staff_import[[#This Row],[Legislative Staff Type]]="Personal", assembly_staff_import[[#This Row],[Vlookup Works for Group]], assembly_staff_import[[#This Row],[Formatted Works for Group calc]]&amp;", Central Staff Office, Assembly")</f>
        <v>#REF!</v>
      </c>
      <c r="T67" s="20" t="str">
        <f>TRIM(assembly_staff_import[[#This Row],[NAME_SOURCE_KEY]])</f>
        <v>PARISI, NICOLE V</v>
      </c>
      <c r="U67" t="s">
        <v>23855</v>
      </c>
      <c r="V67" t="s">
        <v>23856</v>
      </c>
      <c r="W67" t="s">
        <v>23857</v>
      </c>
      <c r="Y67" t="str">
        <f>IF(assembly_staff_import[[#This Row],[Legislative Staff Type]]="Personal", PROPER(TRIM(assembly_staff_import[[#This Row],[Unit First MI via UNIT_SOURCE_KEY]])&amp;" "&amp;assembly_staff_import[[#This Row],[Unit Last via UNIT_SOURCE_KEY]]), PROPER(TRIM(assembly_staff_import[[#This Row],[UNIT NAME_SOURCE_KEY2]])))</f>
        <v>Angelo L. Santabarbara</v>
      </c>
      <c r="Z67" t="s">
        <v>23844</v>
      </c>
      <c r="AA67" t="e">
        <f>VLOOKUP(assembly_staff_import[[#This Row],[Formatted and corrected Works for Group Text]],[3]!Table4[#Data],1,0)</f>
        <v>#REF!</v>
      </c>
      <c r="AB67" t="e">
        <f>VLOOKUP(assembly_staff_import[[#This Row],[Formatted and corrected Works for Group Text]],[3]!Table5[#Data],2,0)</f>
        <v>#REF!</v>
      </c>
      <c r="AC67" t="str">
        <f>IF(TRIM(assembly_staff_import[[#This Row],[PUBLIC INFO ADDR_SOURCE_KEY]])="CAPITOL, ALBANY", "Legislative / Capitol Office", "District Office")</f>
        <v>District Office</v>
      </c>
      <c r="AD67" t="s">
        <v>23845</v>
      </c>
      <c r="AE67" t="s">
        <v>23846</v>
      </c>
      <c r="AF67" t="str">
        <f>"A11 "</f>
        <v xml:space="preserve">A11 </v>
      </c>
      <c r="AG67" t="s">
        <v>23847</v>
      </c>
      <c r="AH67" t="s">
        <v>23858</v>
      </c>
      <c r="AI67" t="s">
        <v>23587</v>
      </c>
      <c r="AJ67" t="s">
        <v>23849</v>
      </c>
    </row>
    <row r="68" spans="1:36" x14ac:dyDescent="0.2">
      <c r="A68" t="str">
        <f>TRIM(PROPER((assembly_staff_import[[#This Row],[First MI Name via NAME_SOURCE_KEY TEXT]]&amp;" "&amp;assembly_staff_import[[#This Row],[Last Name via NAME_SOURCE_KEY TEXT]]&amp;" "&amp;assembly_staff_import[[#This Row],[Suffix via NAME_SOURCE_KEY]])))</f>
        <v>Caitlin A Calogero</v>
      </c>
      <c r="B68" t="str">
        <f>TRIM(CONCATENATE(TRIM(assembly_staff_import[[#This Row],[Full Name]]), ", ", assembly_staff_import[[#This Row],[Title]]))</f>
        <v>Caitlin A Calogero, Chief Of Staff</v>
      </c>
      <c r="C68" t="e">
        <f>assembly_staff_import[[#This Row],[Vlookup_groups]]</f>
        <v>#REF!</v>
      </c>
      <c r="D68" t="str">
        <f>IF(assembly_staff_import[[#This Row],[Legislative Staff Type]]="Personal",assembly_staff_import[[#This Row],[Formatted Personal Staff Office]],"")</f>
        <v>District Office</v>
      </c>
      <c r="E68" t="s">
        <v>65</v>
      </c>
      <c r="F68" s="19" t="s">
        <v>10913</v>
      </c>
      <c r="G68" t="s">
        <v>67</v>
      </c>
      <c r="H68" t="str">
        <f>TRIM(PROPER((assembly_staff_import[[#This Row],[Last Name via NAME_SOURCE_KEY TEXT]]&amp;" "&amp;assembly_staff_import[[#This Row],[Suffix via NAME_SOURCE_KEY]])))</f>
        <v>Calogero</v>
      </c>
      <c r="I68" t="str">
        <f>PROPER(assembly_staff_import[[#This Row],[JOB TITLE_SOURCE_KEY]])</f>
        <v xml:space="preserve">Chief Of Staff                             </v>
      </c>
      <c r="J68" t="s">
        <v>72</v>
      </c>
      <c r="K68" t="e">
        <f>IF(assembly_staff_import[[#This Row],[Legislative Staff Type]]="Personal",assembly_staff_import[[#This Row],[Vlookup Reports To Person]], "")</f>
        <v>#REF!</v>
      </c>
      <c r="L68" t="str">
        <f>PROPER(assembly_staff_import[[#This Row],[First MI Name via NAME_SOURCE_KEY TEXT]])</f>
        <v xml:space="preserve"> Caitlin A</v>
      </c>
      <c r="M68" t="s">
        <v>22068</v>
      </c>
      <c r="N68" t="str">
        <f>LOWER(CONCATENATE(assembly_staff_import[[#This Row],[Last Name]],LEFT(assembly_staff_import[[#This Row],[First Name (no initial)]],1),"@nyassembly.gov"))</f>
        <v>calogeroc@nyassembly.gov</v>
      </c>
      <c r="O68" t="s">
        <v>23859</v>
      </c>
      <c r="P68" t="e">
        <f>VLOOKUP(assembly_staff_import[[#This Row],[Full Name]],[3]!PEOPLE_March_20[#Data],1,0)</f>
        <v>#REF!</v>
      </c>
      <c r="Q68" t="e">
        <f>VLOOKUP(assembly_staff_import[[#This Row],[Full Name]],[3]!Table17[#Data],3,0)</f>
        <v>#REF!</v>
      </c>
      <c r="R68" t="e">
        <f>VLOOKUP(assembly_staff_import[[#This Row],[Formatted Works for Group]],[3]!Table7[#Data],1,0)</f>
        <v>#REF!</v>
      </c>
      <c r="S68" t="e">
        <f>IF(assembly_staff_import[[#This Row],[Legislative Staff Type]]="Personal", assembly_staff_import[[#This Row],[Vlookup Works for Group]], assembly_staff_import[[#This Row],[Formatted Works for Group calc]]&amp;", Central Staff Office, Assembly")</f>
        <v>#REF!</v>
      </c>
      <c r="T68" s="20" t="str">
        <f>TRIM(assembly_staff_import[[#This Row],[NAME_SOURCE_KEY]])</f>
        <v>CALOGERO, CAITLIN A</v>
      </c>
      <c r="U68" t="s">
        <v>23860</v>
      </c>
      <c r="V68" t="s">
        <v>23861</v>
      </c>
      <c r="W68" t="s">
        <v>23862</v>
      </c>
      <c r="Y68" t="str">
        <f>IF(assembly_staff_import[[#This Row],[Legislative Staff Type]]="Personal", PROPER(TRIM(assembly_staff_import[[#This Row],[Unit First MI via UNIT_SOURCE_KEY]])&amp;" "&amp;assembly_staff_import[[#This Row],[Unit Last via UNIT_SOURCE_KEY]]), PROPER(TRIM(assembly_staff_import[[#This Row],[UNIT NAME_SOURCE_KEY2]])))</f>
        <v>Anthony J. Brindisi</v>
      </c>
      <c r="Z68" t="s">
        <v>23863</v>
      </c>
      <c r="AA68" t="e">
        <f>VLOOKUP(assembly_staff_import[[#This Row],[Formatted and corrected Works for Group Text]],[3]!Table4[#Data],1,0)</f>
        <v>#REF!</v>
      </c>
      <c r="AB68" t="e">
        <f>VLOOKUP(assembly_staff_import[[#This Row],[Formatted and corrected Works for Group Text]],[3]!Table5[#Data],2,0)</f>
        <v>#REF!</v>
      </c>
      <c r="AC68" t="str">
        <f>IF(TRIM(assembly_staff_import[[#This Row],[PUBLIC INFO ADDR_SOURCE_KEY]])="CAPITOL, ALBANY", "Legislative / Capitol Office", "District Office")</f>
        <v>District Office</v>
      </c>
      <c r="AD68" t="s">
        <v>23864</v>
      </c>
      <c r="AE68" t="s">
        <v>23865</v>
      </c>
      <c r="AF68" t="str">
        <f>"B47 "</f>
        <v xml:space="preserve">B47 </v>
      </c>
      <c r="AG68" t="s">
        <v>23866</v>
      </c>
      <c r="AH68" t="s">
        <v>23867</v>
      </c>
      <c r="AI68" t="s">
        <v>23587</v>
      </c>
      <c r="AJ68" t="s">
        <v>23868</v>
      </c>
    </row>
    <row r="69" spans="1:36" x14ac:dyDescent="0.2">
      <c r="A69" t="str">
        <f>TRIM(PROPER((assembly_staff_import[[#This Row],[First MI Name via NAME_SOURCE_KEY TEXT]]&amp;" "&amp;assembly_staff_import[[#This Row],[Last Name via NAME_SOURCE_KEY TEXT]]&amp;" "&amp;assembly_staff_import[[#This Row],[Suffix via NAME_SOURCE_KEY]])))</f>
        <v>John A Stemen</v>
      </c>
      <c r="B69" t="str">
        <f>TRIM(CONCATENATE(TRIM(assembly_staff_import[[#This Row],[Full Name]]), ", ", assembly_staff_import[[#This Row],[Title]]))</f>
        <v>John A Stemen, Dir Communications</v>
      </c>
      <c r="C69" t="e">
        <f>assembly_staff_import[[#This Row],[Vlookup_groups]]</f>
        <v>#REF!</v>
      </c>
      <c r="D69" t="str">
        <f>IF(assembly_staff_import[[#This Row],[Legislative Staff Type]]="Personal",assembly_staff_import[[#This Row],[Formatted Personal Staff Office]],"")</f>
        <v>District Office</v>
      </c>
      <c r="E69" t="s">
        <v>65</v>
      </c>
      <c r="F69" s="19" t="s">
        <v>10913</v>
      </c>
      <c r="G69" t="s">
        <v>67</v>
      </c>
      <c r="H69" t="str">
        <f>TRIM(PROPER((assembly_staff_import[[#This Row],[Last Name via NAME_SOURCE_KEY TEXT]]&amp;" "&amp;assembly_staff_import[[#This Row],[Suffix via NAME_SOURCE_KEY]])))</f>
        <v>Stemen</v>
      </c>
      <c r="I69" t="str">
        <f>PROPER(assembly_staff_import[[#This Row],[JOB TITLE_SOURCE_KEY]])</f>
        <v xml:space="preserve">Dir Communications                         </v>
      </c>
      <c r="J69" t="s">
        <v>72</v>
      </c>
      <c r="K69" t="e">
        <f>IF(assembly_staff_import[[#This Row],[Legislative Staff Type]]="Personal",assembly_staff_import[[#This Row],[Vlookup Reports To Person]], "")</f>
        <v>#REF!</v>
      </c>
      <c r="L69" t="str">
        <f>PROPER(assembly_staff_import[[#This Row],[First MI Name via NAME_SOURCE_KEY TEXT]])</f>
        <v xml:space="preserve"> John A</v>
      </c>
      <c r="M69" t="s">
        <v>16594</v>
      </c>
      <c r="N69" t="str">
        <f>LOWER(CONCATENATE(assembly_staff_import[[#This Row],[Last Name]],LEFT(assembly_staff_import[[#This Row],[First Name (no initial)]],1),"@nyassembly.gov"))</f>
        <v>stemenj@nyassembly.gov</v>
      </c>
      <c r="O69" t="s">
        <v>2544</v>
      </c>
      <c r="P69" t="e">
        <f>VLOOKUP(assembly_staff_import[[#This Row],[Full Name]],[3]!PEOPLE_March_20[#Data],1,0)</f>
        <v>#REF!</v>
      </c>
      <c r="Q69" t="e">
        <f>VLOOKUP(assembly_staff_import[[#This Row],[Full Name]],[3]!Table17[#Data],3,0)</f>
        <v>#REF!</v>
      </c>
      <c r="R69" t="e">
        <f>VLOOKUP(assembly_staff_import[[#This Row],[Formatted Works for Group]],[3]!Table7[#Data],1,0)</f>
        <v>#REF!</v>
      </c>
      <c r="S69" t="e">
        <f>IF(assembly_staff_import[[#This Row],[Legislative Staff Type]]="Personal", assembly_staff_import[[#This Row],[Vlookup Works for Group]], assembly_staff_import[[#This Row],[Formatted Works for Group calc]]&amp;", Central Staff Office, Assembly")</f>
        <v>#REF!</v>
      </c>
      <c r="T69" s="20" t="str">
        <f>TRIM(assembly_staff_import[[#This Row],[NAME_SOURCE_KEY]])</f>
        <v>STEMEN, JOHN A</v>
      </c>
      <c r="U69" t="s">
        <v>23869</v>
      </c>
      <c r="V69" t="s">
        <v>23870</v>
      </c>
      <c r="W69" t="s">
        <v>23871</v>
      </c>
      <c r="Y69" t="str">
        <f>IF(assembly_staff_import[[#This Row],[Legislative Staff Type]]="Personal", PROPER(TRIM(assembly_staff_import[[#This Row],[Unit First MI via UNIT_SOURCE_KEY]])&amp;" "&amp;assembly_staff_import[[#This Row],[Unit Last via UNIT_SOURCE_KEY]]), PROPER(TRIM(assembly_staff_import[[#This Row],[UNIT NAME_SOURCE_KEY2]])))</f>
        <v>Anthony J. Brindisi</v>
      </c>
      <c r="Z69" t="s">
        <v>23863</v>
      </c>
      <c r="AA69" t="e">
        <f>VLOOKUP(assembly_staff_import[[#This Row],[Formatted and corrected Works for Group Text]],[3]!Table4[#Data],1,0)</f>
        <v>#REF!</v>
      </c>
      <c r="AB69" t="e">
        <f>VLOOKUP(assembly_staff_import[[#This Row],[Formatted and corrected Works for Group Text]],[3]!Table5[#Data],2,0)</f>
        <v>#REF!</v>
      </c>
      <c r="AC69" t="str">
        <f>IF(TRIM(assembly_staff_import[[#This Row],[PUBLIC INFO ADDR_SOURCE_KEY]])="CAPITOL, ALBANY", "Legislative / Capitol Office", "District Office")</f>
        <v>District Office</v>
      </c>
      <c r="AD69" t="s">
        <v>23864</v>
      </c>
      <c r="AE69" t="s">
        <v>23865</v>
      </c>
      <c r="AF69" t="str">
        <f>"B47 "</f>
        <v xml:space="preserve">B47 </v>
      </c>
      <c r="AG69" t="s">
        <v>23866</v>
      </c>
      <c r="AH69" t="s">
        <v>23872</v>
      </c>
      <c r="AI69" t="s">
        <v>23873</v>
      </c>
      <c r="AJ69" t="s">
        <v>23868</v>
      </c>
    </row>
    <row r="70" spans="1:36" x14ac:dyDescent="0.2">
      <c r="A70" t="str">
        <f>TRIM(PROPER((assembly_staff_import[[#This Row],[First MI Name via NAME_SOURCE_KEY TEXT]]&amp;" "&amp;assembly_staff_import[[#This Row],[Last Name via NAME_SOURCE_KEY TEXT]]&amp;" "&amp;assembly_staff_import[[#This Row],[Suffix via NAME_SOURCE_KEY]])))</f>
        <v>Sarah F Bormann</v>
      </c>
      <c r="B70" t="str">
        <f>TRIM(CONCATENATE(TRIM(assembly_staff_import[[#This Row],[Full Name]]), ", ", assembly_staff_import[[#This Row],[Title]]))</f>
        <v>Sarah F Bormann, Dir Constit/Supp Svcs</v>
      </c>
      <c r="C70" t="e">
        <f>assembly_staff_import[[#This Row],[Vlookup_groups]]</f>
        <v>#REF!</v>
      </c>
      <c r="D70" t="str">
        <f>IF(assembly_staff_import[[#This Row],[Legislative Staff Type]]="Personal",assembly_staff_import[[#This Row],[Formatted Personal Staff Office]],"")</f>
        <v>District Office</v>
      </c>
      <c r="E70" t="s">
        <v>65</v>
      </c>
      <c r="F70" s="19" t="s">
        <v>10913</v>
      </c>
      <c r="G70" t="s">
        <v>67</v>
      </c>
      <c r="H70" t="str">
        <f>TRIM(PROPER((assembly_staff_import[[#This Row],[Last Name via NAME_SOURCE_KEY TEXT]]&amp;" "&amp;assembly_staff_import[[#This Row],[Suffix via NAME_SOURCE_KEY]])))</f>
        <v>Bormann</v>
      </c>
      <c r="I70" t="str">
        <f>PROPER(assembly_staff_import[[#This Row],[JOB TITLE_SOURCE_KEY]])</f>
        <v xml:space="preserve">Dir Constit/Supp Svcs                      </v>
      </c>
      <c r="J70" t="s">
        <v>72</v>
      </c>
      <c r="K70" t="e">
        <f>IF(assembly_staff_import[[#This Row],[Legislative Staff Type]]="Personal",assembly_staff_import[[#This Row],[Vlookup Reports To Person]], "")</f>
        <v>#REF!</v>
      </c>
      <c r="L70" t="str">
        <f>PROPER(assembly_staff_import[[#This Row],[First MI Name via NAME_SOURCE_KEY TEXT]])</f>
        <v xml:space="preserve"> Sarah F</v>
      </c>
      <c r="M70" t="s">
        <v>16902</v>
      </c>
      <c r="N70" t="str">
        <f>LOWER(CONCATENATE(assembly_staff_import[[#This Row],[Last Name]],LEFT(assembly_staff_import[[#This Row],[First Name (no initial)]],1),"@nyassembly.gov"))</f>
        <v>bormanns@nyassembly.gov</v>
      </c>
      <c r="O70" t="s">
        <v>16231</v>
      </c>
      <c r="P70" t="e">
        <f>VLOOKUP(assembly_staff_import[[#This Row],[Full Name]],[3]!PEOPLE_March_20[#Data],1,0)</f>
        <v>#REF!</v>
      </c>
      <c r="Q70" t="e">
        <f>VLOOKUP(assembly_staff_import[[#This Row],[Full Name]],[3]!Table17[#Data],3,0)</f>
        <v>#REF!</v>
      </c>
      <c r="R70" t="e">
        <f>VLOOKUP(assembly_staff_import[[#This Row],[Formatted Works for Group]],[3]!Table7[#Data],1,0)</f>
        <v>#REF!</v>
      </c>
      <c r="S70" t="e">
        <f>IF(assembly_staff_import[[#This Row],[Legislative Staff Type]]="Personal", assembly_staff_import[[#This Row],[Vlookup Works for Group]], assembly_staff_import[[#This Row],[Formatted Works for Group calc]]&amp;", Central Staff Office, Assembly")</f>
        <v>#REF!</v>
      </c>
      <c r="T70" s="20" t="str">
        <f>TRIM(assembly_staff_import[[#This Row],[NAME_SOURCE_KEY]])</f>
        <v>BORMANN, SARAH F</v>
      </c>
      <c r="U70" t="s">
        <v>23874</v>
      </c>
      <c r="V70" t="s">
        <v>23875</v>
      </c>
      <c r="W70" t="s">
        <v>23876</v>
      </c>
      <c r="Y70" t="str">
        <f>IF(assembly_staff_import[[#This Row],[Legislative Staff Type]]="Personal", PROPER(TRIM(assembly_staff_import[[#This Row],[Unit First MI via UNIT_SOURCE_KEY]])&amp;" "&amp;assembly_staff_import[[#This Row],[Unit Last via UNIT_SOURCE_KEY]]), PROPER(TRIM(assembly_staff_import[[#This Row],[UNIT NAME_SOURCE_KEY2]])))</f>
        <v>Anthony J. Brindisi</v>
      </c>
      <c r="Z70" t="s">
        <v>23863</v>
      </c>
      <c r="AA70" t="e">
        <f>VLOOKUP(assembly_staff_import[[#This Row],[Formatted and corrected Works for Group Text]],[3]!Table4[#Data],1,0)</f>
        <v>#REF!</v>
      </c>
      <c r="AB70" t="e">
        <f>VLOOKUP(assembly_staff_import[[#This Row],[Formatted and corrected Works for Group Text]],[3]!Table5[#Data],2,0)</f>
        <v>#REF!</v>
      </c>
      <c r="AC70" t="str">
        <f>IF(TRIM(assembly_staff_import[[#This Row],[PUBLIC INFO ADDR_SOURCE_KEY]])="CAPITOL, ALBANY", "Legislative / Capitol Office", "District Office")</f>
        <v>District Office</v>
      </c>
      <c r="AD70" t="s">
        <v>23864</v>
      </c>
      <c r="AE70" t="s">
        <v>23865</v>
      </c>
      <c r="AF70" t="str">
        <f>"B47 "</f>
        <v xml:space="preserve">B47 </v>
      </c>
      <c r="AG70" t="s">
        <v>23866</v>
      </c>
      <c r="AH70" t="s">
        <v>23877</v>
      </c>
      <c r="AI70" t="s">
        <v>23616</v>
      </c>
      <c r="AJ70" t="s">
        <v>23868</v>
      </c>
    </row>
    <row r="71" spans="1:36" x14ac:dyDescent="0.2">
      <c r="A71" t="str">
        <f>TRIM(PROPER((assembly_staff_import[[#This Row],[First MI Name via NAME_SOURCE_KEY TEXT]]&amp;" "&amp;assembly_staff_import[[#This Row],[Last Name via NAME_SOURCE_KEY TEXT]]&amp;" "&amp;assembly_staff_import[[#This Row],[Suffix via NAME_SOURCE_KEY]])))</f>
        <v>Deborah A Girgenti</v>
      </c>
      <c r="B71" t="str">
        <f>TRIM(CONCATENATE(TRIM(assembly_staff_import[[#This Row],[Full Name]]), ", ", assembly_staff_import[[#This Row],[Title]]))</f>
        <v>Deborah A Girgenti, Office Director</v>
      </c>
      <c r="C71" t="e">
        <f>assembly_staff_import[[#This Row],[Vlookup_groups]]</f>
        <v>#REF!</v>
      </c>
      <c r="D71" t="str">
        <f>IF(assembly_staff_import[[#This Row],[Legislative Staff Type]]="Personal",assembly_staff_import[[#This Row],[Formatted Personal Staff Office]],"")</f>
        <v>Legislative / Capitol Office</v>
      </c>
      <c r="E71" t="s">
        <v>65</v>
      </c>
      <c r="F71" s="19" t="s">
        <v>10913</v>
      </c>
      <c r="G71" t="s">
        <v>67</v>
      </c>
      <c r="H71" t="str">
        <f>TRIM(PROPER((assembly_staff_import[[#This Row],[Last Name via NAME_SOURCE_KEY TEXT]]&amp;" "&amp;assembly_staff_import[[#This Row],[Suffix via NAME_SOURCE_KEY]])))</f>
        <v>Girgenti</v>
      </c>
      <c r="I71" t="str">
        <f>PROPER(assembly_staff_import[[#This Row],[JOB TITLE_SOURCE_KEY]])</f>
        <v xml:space="preserve">Office Director                            </v>
      </c>
      <c r="J71" t="s">
        <v>72</v>
      </c>
      <c r="K71" t="e">
        <f>IF(assembly_staff_import[[#This Row],[Legislative Staff Type]]="Personal",assembly_staff_import[[#This Row],[Vlookup Reports To Person]], "")</f>
        <v>#REF!</v>
      </c>
      <c r="L71" t="str">
        <f>PROPER(assembly_staff_import[[#This Row],[First MI Name via NAME_SOURCE_KEY TEXT]])</f>
        <v xml:space="preserve"> Deborah A</v>
      </c>
      <c r="M71" t="s">
        <v>21535</v>
      </c>
      <c r="N71" t="str">
        <f>LOWER(CONCATENATE(assembly_staff_import[[#This Row],[Last Name]],LEFT(assembly_staff_import[[#This Row],[First Name (no initial)]],1),"@nyassembly.gov"))</f>
        <v>girgentid@nyassembly.gov</v>
      </c>
      <c r="O71" t="s">
        <v>23878</v>
      </c>
      <c r="P71" t="e">
        <f>VLOOKUP(assembly_staff_import[[#This Row],[Full Name]],[3]!PEOPLE_March_20[#Data],1,0)</f>
        <v>#REF!</v>
      </c>
      <c r="Q71" t="e">
        <f>VLOOKUP(assembly_staff_import[[#This Row],[Full Name]],[3]!Table17[#Data],3,0)</f>
        <v>#REF!</v>
      </c>
      <c r="R71" t="e">
        <f>VLOOKUP(assembly_staff_import[[#This Row],[Formatted Works for Group]],[3]!Table7[#Data],1,0)</f>
        <v>#REF!</v>
      </c>
      <c r="S71" t="e">
        <f>IF(assembly_staff_import[[#This Row],[Legislative Staff Type]]="Personal", assembly_staff_import[[#This Row],[Vlookup Works for Group]], assembly_staff_import[[#This Row],[Formatted Works for Group calc]]&amp;", Central Staff Office, Assembly")</f>
        <v>#REF!</v>
      </c>
      <c r="T71" s="20" t="str">
        <f>TRIM(assembly_staff_import[[#This Row],[NAME_SOURCE_KEY]])</f>
        <v>GIRGENTI, DEBORAH A</v>
      </c>
      <c r="U71" t="s">
        <v>23879</v>
      </c>
      <c r="V71" t="s">
        <v>23880</v>
      </c>
      <c r="W71" t="s">
        <v>23881</v>
      </c>
      <c r="Y71" t="str">
        <f>IF(assembly_staff_import[[#This Row],[Legislative Staff Type]]="Personal", PROPER(TRIM(assembly_staff_import[[#This Row],[Unit First MI via UNIT_SOURCE_KEY]])&amp;" "&amp;assembly_staff_import[[#This Row],[Unit Last via UNIT_SOURCE_KEY]]), PROPER(TRIM(assembly_staff_import[[#This Row],[UNIT NAME_SOURCE_KEY2]])))</f>
        <v>Anthony D'Urso</v>
      </c>
      <c r="Z71" t="s">
        <v>23882</v>
      </c>
      <c r="AA71" t="e">
        <f>VLOOKUP(assembly_staff_import[[#This Row],[Formatted and corrected Works for Group Text]],[3]!Table4[#Data],1,0)</f>
        <v>#REF!</v>
      </c>
      <c r="AB71" t="e">
        <f>VLOOKUP(assembly_staff_import[[#This Row],[Formatted and corrected Works for Group Text]],[3]!Table5[#Data],2,0)</f>
        <v>#REF!</v>
      </c>
      <c r="AC71" t="str">
        <f>IF(TRIM(assembly_staff_import[[#This Row],[PUBLIC INFO ADDR_SOURCE_KEY]])="CAPITOL, ALBANY", "Legislative / Capitol Office", "District Office")</f>
        <v>Legislative / Capitol Office</v>
      </c>
      <c r="AD71" t="s">
        <v>23883</v>
      </c>
      <c r="AE71" t="s">
        <v>23884</v>
      </c>
      <c r="AF71" t="str">
        <f>"B48 "</f>
        <v xml:space="preserve">B48 </v>
      </c>
      <c r="AG71" t="s">
        <v>23885</v>
      </c>
      <c r="AH71" t="s">
        <v>23886</v>
      </c>
      <c r="AI71" t="s">
        <v>23887</v>
      </c>
      <c r="AJ71" t="s">
        <v>23493</v>
      </c>
    </row>
    <row r="72" spans="1:36" x14ac:dyDescent="0.2">
      <c r="A72" t="str">
        <f>TRIM(PROPER((assembly_staff_import[[#This Row],[First MI Name via NAME_SOURCE_KEY TEXT]]&amp;" "&amp;assembly_staff_import[[#This Row],[Last Name via NAME_SOURCE_KEY TEXT]]&amp;" "&amp;assembly_staff_import[[#This Row],[Suffix via NAME_SOURCE_KEY]])))</f>
        <v>Sandra A Portnoy</v>
      </c>
      <c r="B72" t="str">
        <f>TRIM(CONCATENATE(TRIM(assembly_staff_import[[#This Row],[Full Name]]), ", ", assembly_staff_import[[#This Row],[Title]]))</f>
        <v>Sandra A Portnoy, Dir Constit/Supp Svcs</v>
      </c>
      <c r="C72" t="e">
        <f>assembly_staff_import[[#This Row],[Vlookup_groups]]</f>
        <v>#REF!</v>
      </c>
      <c r="D72" t="str">
        <f>IF(assembly_staff_import[[#This Row],[Legislative Staff Type]]="Personal",assembly_staff_import[[#This Row],[Formatted Personal Staff Office]],"")</f>
        <v>Legislative / Capitol Office</v>
      </c>
      <c r="E72" t="s">
        <v>65</v>
      </c>
      <c r="F72" s="19" t="s">
        <v>10913</v>
      </c>
      <c r="G72" t="s">
        <v>67</v>
      </c>
      <c r="H72" t="str">
        <f>TRIM(PROPER((assembly_staff_import[[#This Row],[Last Name via NAME_SOURCE_KEY TEXT]]&amp;" "&amp;assembly_staff_import[[#This Row],[Suffix via NAME_SOURCE_KEY]])))</f>
        <v>Portnoy</v>
      </c>
      <c r="I72" t="str">
        <f>PROPER(assembly_staff_import[[#This Row],[JOB TITLE_SOURCE_KEY]])</f>
        <v xml:space="preserve">Dir Constit/Supp Svcs                      </v>
      </c>
      <c r="J72" t="s">
        <v>72</v>
      </c>
      <c r="K72" t="e">
        <f>IF(assembly_staff_import[[#This Row],[Legislative Staff Type]]="Personal",assembly_staff_import[[#This Row],[Vlookup Reports To Person]], "")</f>
        <v>#REF!</v>
      </c>
      <c r="L72" t="str">
        <f>PROPER(assembly_staff_import[[#This Row],[First MI Name via NAME_SOURCE_KEY TEXT]])</f>
        <v xml:space="preserve"> Sandra A</v>
      </c>
      <c r="M72" t="s">
        <v>14903</v>
      </c>
      <c r="N72" t="str">
        <f>LOWER(CONCATENATE(assembly_staff_import[[#This Row],[Last Name]],LEFT(assembly_staff_import[[#This Row],[First Name (no initial)]],1),"@nyassembly.gov"))</f>
        <v>portnoys@nyassembly.gov</v>
      </c>
      <c r="O72" t="s">
        <v>17776</v>
      </c>
      <c r="P72" t="e">
        <f>VLOOKUP(assembly_staff_import[[#This Row],[Full Name]],[3]!PEOPLE_March_20[#Data],1,0)</f>
        <v>#REF!</v>
      </c>
      <c r="Q72" t="e">
        <f>VLOOKUP(assembly_staff_import[[#This Row],[Full Name]],[3]!Table17[#Data],3,0)</f>
        <v>#REF!</v>
      </c>
      <c r="R72" t="e">
        <f>VLOOKUP(assembly_staff_import[[#This Row],[Formatted Works for Group]],[3]!Table7[#Data],1,0)</f>
        <v>#REF!</v>
      </c>
      <c r="S72" t="e">
        <f>IF(assembly_staff_import[[#This Row],[Legislative Staff Type]]="Personal", assembly_staff_import[[#This Row],[Vlookup Works for Group]], assembly_staff_import[[#This Row],[Formatted Works for Group calc]]&amp;", Central Staff Office, Assembly")</f>
        <v>#REF!</v>
      </c>
      <c r="T72" s="20" t="str">
        <f>TRIM(assembly_staff_import[[#This Row],[NAME_SOURCE_KEY]])</f>
        <v>PORTNOY, SANDRA A</v>
      </c>
      <c r="U72" t="s">
        <v>23888</v>
      </c>
      <c r="V72" t="s">
        <v>23889</v>
      </c>
      <c r="W72" t="s">
        <v>23890</v>
      </c>
      <c r="Y72" t="str">
        <f>IF(assembly_staff_import[[#This Row],[Legislative Staff Type]]="Personal", PROPER(TRIM(assembly_staff_import[[#This Row],[Unit First MI via UNIT_SOURCE_KEY]])&amp;" "&amp;assembly_staff_import[[#This Row],[Unit Last via UNIT_SOURCE_KEY]]), PROPER(TRIM(assembly_staff_import[[#This Row],[UNIT NAME_SOURCE_KEY2]])))</f>
        <v>Anthony D'Urso</v>
      </c>
      <c r="Z72" t="s">
        <v>23882</v>
      </c>
      <c r="AA72" t="e">
        <f>VLOOKUP(assembly_staff_import[[#This Row],[Formatted and corrected Works for Group Text]],[3]!Table4[#Data],1,0)</f>
        <v>#REF!</v>
      </c>
      <c r="AB72" t="e">
        <f>VLOOKUP(assembly_staff_import[[#This Row],[Formatted and corrected Works for Group Text]],[3]!Table5[#Data],2,0)</f>
        <v>#REF!</v>
      </c>
      <c r="AC72" t="str">
        <f>IF(TRIM(assembly_staff_import[[#This Row],[PUBLIC INFO ADDR_SOURCE_KEY]])="CAPITOL, ALBANY", "Legislative / Capitol Office", "District Office")</f>
        <v>Legislative / Capitol Office</v>
      </c>
      <c r="AD72" t="s">
        <v>23883</v>
      </c>
      <c r="AE72" t="s">
        <v>23884</v>
      </c>
      <c r="AF72" t="str">
        <f>"B48 "</f>
        <v xml:space="preserve">B48 </v>
      </c>
      <c r="AG72" t="s">
        <v>23885</v>
      </c>
      <c r="AH72" t="s">
        <v>23891</v>
      </c>
      <c r="AI72" t="s">
        <v>23616</v>
      </c>
      <c r="AJ72" t="s">
        <v>23493</v>
      </c>
    </row>
    <row r="73" spans="1:36" x14ac:dyDescent="0.2">
      <c r="A73" t="str">
        <f>TRIM(PROPER((assembly_staff_import[[#This Row],[First MI Name via NAME_SOURCE_KEY TEXT]]&amp;" "&amp;assembly_staff_import[[#This Row],[Last Name via NAME_SOURCE_KEY TEXT]]&amp;" "&amp;assembly_staff_import[[#This Row],[Suffix via NAME_SOURCE_KEY]])))</f>
        <v>Angela M Noncarrow</v>
      </c>
      <c r="B73" t="str">
        <f>TRIM(CONCATENATE(TRIM(assembly_staff_import[[#This Row],[Full Name]]), ", ", assembly_staff_import[[#This Row],[Title]]))</f>
        <v>Angela M Noncarrow, Legis Aide</v>
      </c>
      <c r="C73" t="e">
        <f>assembly_staff_import[[#This Row],[Vlookup_groups]]</f>
        <v>#REF!</v>
      </c>
      <c r="D73" t="str">
        <f>IF(assembly_staff_import[[#This Row],[Legislative Staff Type]]="Personal",assembly_staff_import[[#This Row],[Formatted Personal Staff Office]],"")</f>
        <v>District Office</v>
      </c>
      <c r="E73" t="s">
        <v>65</v>
      </c>
      <c r="F73" s="19" t="s">
        <v>10913</v>
      </c>
      <c r="G73" t="s">
        <v>67</v>
      </c>
      <c r="H73" t="str">
        <f>TRIM(PROPER((assembly_staff_import[[#This Row],[Last Name via NAME_SOURCE_KEY TEXT]]&amp;" "&amp;assembly_staff_import[[#This Row],[Suffix via NAME_SOURCE_KEY]])))</f>
        <v>Noncarrow</v>
      </c>
      <c r="I73" t="str">
        <f>PROPER(assembly_staff_import[[#This Row],[JOB TITLE_SOURCE_KEY]])</f>
        <v xml:space="preserve">Legis Aide                                 </v>
      </c>
      <c r="J73" t="s">
        <v>72</v>
      </c>
      <c r="K73" t="e">
        <f>IF(assembly_staff_import[[#This Row],[Legislative Staff Type]]="Personal",assembly_staff_import[[#This Row],[Vlookup Reports To Person]], "")</f>
        <v>#REF!</v>
      </c>
      <c r="L73" t="str">
        <f>PROPER(assembly_staff_import[[#This Row],[First MI Name via NAME_SOURCE_KEY TEXT]])</f>
        <v xml:space="preserve"> Angela M</v>
      </c>
      <c r="M73" t="s">
        <v>14041</v>
      </c>
      <c r="N73" t="str">
        <f>LOWER(CONCATENATE(assembly_staff_import[[#This Row],[Last Name]],LEFT(assembly_staff_import[[#This Row],[First Name (no initial)]],1),"@nyassembly.gov"))</f>
        <v>noncarrowa@nyassembly.gov</v>
      </c>
      <c r="O73" t="s">
        <v>5460</v>
      </c>
      <c r="P73" t="e">
        <f>VLOOKUP(assembly_staff_import[[#This Row],[Full Name]],[3]!PEOPLE_March_20[#Data],1,0)</f>
        <v>#REF!</v>
      </c>
      <c r="Q73" t="e">
        <f>VLOOKUP(assembly_staff_import[[#This Row],[Full Name]],[3]!Table17[#Data],3,0)</f>
        <v>#REF!</v>
      </c>
      <c r="R73" t="e">
        <f>VLOOKUP(assembly_staff_import[[#This Row],[Formatted Works for Group]],[3]!Table7[#Data],1,0)</f>
        <v>#REF!</v>
      </c>
      <c r="S73" t="e">
        <f>IF(assembly_staff_import[[#This Row],[Legislative Staff Type]]="Personal", assembly_staff_import[[#This Row],[Vlookup Works for Group]], assembly_staff_import[[#This Row],[Formatted Works for Group calc]]&amp;", Central Staff Office, Assembly")</f>
        <v>#REF!</v>
      </c>
      <c r="T73" s="20" t="str">
        <f>TRIM(assembly_staff_import[[#This Row],[NAME_SOURCE_KEY]])</f>
        <v>NONCARROW, ANGELA M</v>
      </c>
      <c r="U73" t="s">
        <v>23892</v>
      </c>
      <c r="V73" t="s">
        <v>23893</v>
      </c>
      <c r="W73" t="s">
        <v>23894</v>
      </c>
      <c r="Y73" t="str">
        <f>IF(assembly_staff_import[[#This Row],[Legislative Staff Type]]="Personal", PROPER(TRIM(assembly_staff_import[[#This Row],[Unit First MI via UNIT_SOURCE_KEY]])&amp;" "&amp;assembly_staff_import[[#This Row],[Unit Last via UNIT_SOURCE_KEY]]), PROPER(TRIM(assembly_staff_import[[#This Row],[UNIT NAME_SOURCE_KEY2]])))</f>
        <v>Anthony H. Palumbo</v>
      </c>
      <c r="Z73" t="s">
        <v>23895</v>
      </c>
      <c r="AA73" t="e">
        <f>VLOOKUP(assembly_staff_import[[#This Row],[Formatted and corrected Works for Group Text]],[3]!Table4[#Data],1,0)</f>
        <v>#REF!</v>
      </c>
      <c r="AB73" t="e">
        <f>VLOOKUP(assembly_staff_import[[#This Row],[Formatted and corrected Works for Group Text]],[3]!Table5[#Data],2,0)</f>
        <v>#REF!</v>
      </c>
      <c r="AC73" t="str">
        <f>IF(TRIM(assembly_staff_import[[#This Row],[PUBLIC INFO ADDR_SOURCE_KEY]])="CAPITOL, ALBANY", "Legislative / Capitol Office", "District Office")</f>
        <v>District Office</v>
      </c>
      <c r="AD73" t="s">
        <v>23896</v>
      </c>
      <c r="AE73" t="s">
        <v>23897</v>
      </c>
      <c r="AF73" t="str">
        <f>"N61 "</f>
        <v xml:space="preserve">N61 </v>
      </c>
      <c r="AG73" t="s">
        <v>23898</v>
      </c>
      <c r="AH73" t="s">
        <v>23899</v>
      </c>
      <c r="AI73" t="s">
        <v>23600</v>
      </c>
      <c r="AJ73" t="s">
        <v>23900</v>
      </c>
    </row>
    <row r="74" spans="1:36" x14ac:dyDescent="0.2">
      <c r="A74" t="str">
        <f>TRIM(PROPER((assembly_staff_import[[#This Row],[First MI Name via NAME_SOURCE_KEY TEXT]]&amp;" "&amp;assembly_staff_import[[#This Row],[Last Name via NAME_SOURCE_KEY TEXT]]&amp;" "&amp;assembly_staff_import[[#This Row],[Suffix via NAME_SOURCE_KEY]])))</f>
        <v>Anthony Prudenti</v>
      </c>
      <c r="B74" t="str">
        <f>TRIM(CONCATENATE(TRIM(assembly_staff_import[[#This Row],[Full Name]]), ", ", assembly_staff_import[[#This Row],[Title]]))</f>
        <v>Anthony Prudenti, Chief Of Staff</v>
      </c>
      <c r="C74" t="e">
        <f>assembly_staff_import[[#This Row],[Vlookup_groups]]</f>
        <v>#REF!</v>
      </c>
      <c r="D74" t="str">
        <f>IF(assembly_staff_import[[#This Row],[Legislative Staff Type]]="Personal",assembly_staff_import[[#This Row],[Formatted Personal Staff Office]],"")</f>
        <v>District Office</v>
      </c>
      <c r="E74" t="s">
        <v>65</v>
      </c>
      <c r="F74" s="19" t="s">
        <v>10913</v>
      </c>
      <c r="G74" t="s">
        <v>67</v>
      </c>
      <c r="H74" t="str">
        <f>TRIM(PROPER((assembly_staff_import[[#This Row],[Last Name via NAME_SOURCE_KEY TEXT]]&amp;" "&amp;assembly_staff_import[[#This Row],[Suffix via NAME_SOURCE_KEY]])))</f>
        <v>Prudenti</v>
      </c>
      <c r="I74" t="str">
        <f>PROPER(assembly_staff_import[[#This Row],[JOB TITLE_SOURCE_KEY]])</f>
        <v xml:space="preserve">Chief Of Staff                             </v>
      </c>
      <c r="J74" t="s">
        <v>72</v>
      </c>
      <c r="K74" t="e">
        <f>IF(assembly_staff_import[[#This Row],[Legislative Staff Type]]="Personal",assembly_staff_import[[#This Row],[Vlookup Reports To Person]], "")</f>
        <v>#REF!</v>
      </c>
      <c r="L74" t="str">
        <f>PROPER(assembly_staff_import[[#This Row],[First MI Name via NAME_SOURCE_KEY TEXT]])</f>
        <v xml:space="preserve"> Anthony</v>
      </c>
      <c r="M74" t="s">
        <v>23141</v>
      </c>
      <c r="N74" t="str">
        <f>LOWER(CONCATENATE(assembly_staff_import[[#This Row],[Last Name]],LEFT(assembly_staff_import[[#This Row],[First Name (no initial)]],1),"@nyassembly.gov"))</f>
        <v>prudentia@nyassembly.gov</v>
      </c>
      <c r="O74" t="s">
        <v>17092</v>
      </c>
      <c r="P74" t="e">
        <f>VLOOKUP(assembly_staff_import[[#This Row],[Full Name]],[3]!PEOPLE_March_20[#Data],1,0)</f>
        <v>#REF!</v>
      </c>
      <c r="Q74" t="e">
        <f>VLOOKUP(assembly_staff_import[[#This Row],[Full Name]],[3]!Table17[#Data],3,0)</f>
        <v>#REF!</v>
      </c>
      <c r="R74" t="e">
        <f>VLOOKUP(assembly_staff_import[[#This Row],[Formatted Works for Group]],[3]!Table7[#Data],1,0)</f>
        <v>#REF!</v>
      </c>
      <c r="S74" t="e">
        <f>IF(assembly_staff_import[[#This Row],[Legislative Staff Type]]="Personal", assembly_staff_import[[#This Row],[Vlookup Works for Group]], assembly_staff_import[[#This Row],[Formatted Works for Group calc]]&amp;", Central Staff Office, Assembly")</f>
        <v>#REF!</v>
      </c>
      <c r="T74" s="20" t="str">
        <f>TRIM(assembly_staff_import[[#This Row],[NAME_SOURCE_KEY]])</f>
        <v>PRUDENTI, ANTHONY</v>
      </c>
      <c r="U74" t="s">
        <v>23901</v>
      </c>
      <c r="V74" t="s">
        <v>23902</v>
      </c>
      <c r="W74" t="s">
        <v>23903</v>
      </c>
      <c r="Y74" t="str">
        <f>IF(assembly_staff_import[[#This Row],[Legislative Staff Type]]="Personal", PROPER(TRIM(assembly_staff_import[[#This Row],[Unit First MI via UNIT_SOURCE_KEY]])&amp;" "&amp;assembly_staff_import[[#This Row],[Unit Last via UNIT_SOURCE_KEY]]), PROPER(TRIM(assembly_staff_import[[#This Row],[UNIT NAME_SOURCE_KEY2]])))</f>
        <v>Anthony H. Palumbo</v>
      </c>
      <c r="Z74" t="s">
        <v>23895</v>
      </c>
      <c r="AA74" t="e">
        <f>VLOOKUP(assembly_staff_import[[#This Row],[Formatted and corrected Works for Group Text]],[3]!Table4[#Data],1,0)</f>
        <v>#REF!</v>
      </c>
      <c r="AB74" t="e">
        <f>VLOOKUP(assembly_staff_import[[#This Row],[Formatted and corrected Works for Group Text]],[3]!Table5[#Data],2,0)</f>
        <v>#REF!</v>
      </c>
      <c r="AC74" t="str">
        <f>IF(TRIM(assembly_staff_import[[#This Row],[PUBLIC INFO ADDR_SOURCE_KEY]])="CAPITOL, ALBANY", "Legislative / Capitol Office", "District Office")</f>
        <v>District Office</v>
      </c>
      <c r="AD74" t="s">
        <v>23896</v>
      </c>
      <c r="AE74" t="s">
        <v>23897</v>
      </c>
      <c r="AF74" t="str">
        <f>"N61 "</f>
        <v xml:space="preserve">N61 </v>
      </c>
      <c r="AG74" t="s">
        <v>23898</v>
      </c>
      <c r="AH74" t="s">
        <v>23904</v>
      </c>
      <c r="AI74" t="s">
        <v>23587</v>
      </c>
      <c r="AJ74" t="s">
        <v>23900</v>
      </c>
    </row>
    <row r="75" spans="1:36" x14ac:dyDescent="0.2">
      <c r="A75" t="str">
        <f>TRIM(PROPER((assembly_staff_import[[#This Row],[First MI Name via NAME_SOURCE_KEY TEXT]]&amp;" "&amp;assembly_staff_import[[#This Row],[Last Name via NAME_SOURCE_KEY TEXT]]&amp;" "&amp;assembly_staff_import[[#This Row],[Suffix via NAME_SOURCE_KEY]])))</f>
        <v>Jennine P Kubik</v>
      </c>
      <c r="B75" t="str">
        <f>TRIM(CONCATENATE(TRIM(assembly_staff_import[[#This Row],[Full Name]]), ", ", assembly_staff_import[[#This Row],[Title]]))</f>
        <v>Jennine P Kubik, Exec Asst</v>
      </c>
      <c r="C75" t="e">
        <f>assembly_staff_import[[#This Row],[Vlookup_groups]]</f>
        <v>#REF!</v>
      </c>
      <c r="D75" t="str">
        <f>IF(assembly_staff_import[[#This Row],[Legislative Staff Type]]="Personal",assembly_staff_import[[#This Row],[Formatted Personal Staff Office]],"")</f>
        <v>District Office</v>
      </c>
      <c r="E75" t="s">
        <v>65</v>
      </c>
      <c r="F75" s="19" t="s">
        <v>10913</v>
      </c>
      <c r="G75" t="s">
        <v>67</v>
      </c>
      <c r="H75" t="str">
        <f>TRIM(PROPER((assembly_staff_import[[#This Row],[Last Name via NAME_SOURCE_KEY TEXT]]&amp;" "&amp;assembly_staff_import[[#This Row],[Suffix via NAME_SOURCE_KEY]])))</f>
        <v>Kubik</v>
      </c>
      <c r="I75" t="str">
        <f>PROPER(assembly_staff_import[[#This Row],[JOB TITLE_SOURCE_KEY]])</f>
        <v xml:space="preserve">Exec Asst                                  </v>
      </c>
      <c r="J75" t="s">
        <v>72</v>
      </c>
      <c r="K75" t="e">
        <f>IF(assembly_staff_import[[#This Row],[Legislative Staff Type]]="Personal",assembly_staff_import[[#This Row],[Vlookup Reports To Person]], "")</f>
        <v>#REF!</v>
      </c>
      <c r="L75" t="str">
        <f>PROPER(assembly_staff_import[[#This Row],[First MI Name via NAME_SOURCE_KEY TEXT]])</f>
        <v xml:space="preserve"> Jennine P</v>
      </c>
      <c r="M75" t="s">
        <v>16457</v>
      </c>
      <c r="N75" t="str">
        <f>LOWER(CONCATENATE(assembly_staff_import[[#This Row],[Last Name]],LEFT(assembly_staff_import[[#This Row],[First Name (no initial)]],1),"@nyassembly.gov"))</f>
        <v>kubikj@nyassembly.gov</v>
      </c>
      <c r="O75" t="s">
        <v>23905</v>
      </c>
      <c r="P75" t="e">
        <f>VLOOKUP(assembly_staff_import[[#This Row],[Full Name]],[3]!PEOPLE_March_20[#Data],1,0)</f>
        <v>#REF!</v>
      </c>
      <c r="Q75" t="e">
        <f>VLOOKUP(assembly_staff_import[[#This Row],[Full Name]],[3]!Table17[#Data],3,0)</f>
        <v>#REF!</v>
      </c>
      <c r="R75" t="e">
        <f>VLOOKUP(assembly_staff_import[[#This Row],[Formatted Works for Group]],[3]!Table7[#Data],1,0)</f>
        <v>#REF!</v>
      </c>
      <c r="S75" t="e">
        <f>IF(assembly_staff_import[[#This Row],[Legislative Staff Type]]="Personal", assembly_staff_import[[#This Row],[Vlookup Works for Group]], assembly_staff_import[[#This Row],[Formatted Works for Group calc]]&amp;", Central Staff Office, Assembly")</f>
        <v>#REF!</v>
      </c>
      <c r="T75" s="20" t="str">
        <f>TRIM(assembly_staff_import[[#This Row],[NAME_SOURCE_KEY]])</f>
        <v>KUBIK, JENNINE P</v>
      </c>
      <c r="U75" t="s">
        <v>23906</v>
      </c>
      <c r="V75" t="s">
        <v>23907</v>
      </c>
      <c r="W75" t="s">
        <v>23908</v>
      </c>
      <c r="Y75" t="str">
        <f>IF(assembly_staff_import[[#This Row],[Legislative Staff Type]]="Personal", PROPER(TRIM(assembly_staff_import[[#This Row],[Unit First MI via UNIT_SOURCE_KEY]])&amp;" "&amp;assembly_staff_import[[#This Row],[Unit Last via UNIT_SOURCE_KEY]]), PROPER(TRIM(assembly_staff_import[[#This Row],[UNIT NAME_SOURCE_KEY2]])))</f>
        <v>Anthony H. Palumbo</v>
      </c>
      <c r="Z75" t="s">
        <v>23895</v>
      </c>
      <c r="AA75" t="e">
        <f>VLOOKUP(assembly_staff_import[[#This Row],[Formatted and corrected Works for Group Text]],[3]!Table4[#Data],1,0)</f>
        <v>#REF!</v>
      </c>
      <c r="AB75" t="e">
        <f>VLOOKUP(assembly_staff_import[[#This Row],[Formatted and corrected Works for Group Text]],[3]!Table5[#Data],2,0)</f>
        <v>#REF!</v>
      </c>
      <c r="AC75" t="str">
        <f>IF(TRIM(assembly_staff_import[[#This Row],[PUBLIC INFO ADDR_SOURCE_KEY]])="CAPITOL, ALBANY", "Legislative / Capitol Office", "District Office")</f>
        <v>District Office</v>
      </c>
      <c r="AD75" t="s">
        <v>23896</v>
      </c>
      <c r="AE75" t="s">
        <v>23897</v>
      </c>
      <c r="AF75" t="str">
        <f>"N61 "</f>
        <v xml:space="preserve">N61 </v>
      </c>
      <c r="AG75" t="s">
        <v>23898</v>
      </c>
      <c r="AH75" t="s">
        <v>23909</v>
      </c>
      <c r="AI75" t="s">
        <v>23546</v>
      </c>
      <c r="AJ75" t="s">
        <v>23900</v>
      </c>
    </row>
    <row r="76" spans="1:36" x14ac:dyDescent="0.2">
      <c r="A76" t="str">
        <f>TRIM(PROPER((assembly_staff_import[[#This Row],[First MI Name via NAME_SOURCE_KEY TEXT]]&amp;" "&amp;assembly_staff_import[[#This Row],[Last Name via NAME_SOURCE_KEY TEXT]]&amp;" "&amp;assembly_staff_import[[#This Row],[Suffix via NAME_SOURCE_KEY]])))</f>
        <v>Thomas M Iii Neppell Iii</v>
      </c>
      <c r="B76" t="str">
        <f>TRIM(CONCATENATE(TRIM(assembly_staff_import[[#This Row],[Full Name]]), ", ", assembly_staff_import[[#This Row],[Title]]))</f>
        <v>Thomas M Iii Neppell Iii, Legis Aide</v>
      </c>
      <c r="C76" t="e">
        <f>assembly_staff_import[[#This Row],[Vlookup_groups]]</f>
        <v>#REF!</v>
      </c>
      <c r="D76" t="str">
        <f>IF(assembly_staff_import[[#This Row],[Legislative Staff Type]]="Personal",assembly_staff_import[[#This Row],[Formatted Personal Staff Office]],"")</f>
        <v>District Office</v>
      </c>
      <c r="E76" t="s">
        <v>65</v>
      </c>
      <c r="F76" s="19" t="s">
        <v>10913</v>
      </c>
      <c r="G76" t="s">
        <v>67</v>
      </c>
      <c r="H76" t="str">
        <f>TRIM(PROPER((assembly_staff_import[[#This Row],[Last Name via NAME_SOURCE_KEY TEXT]]&amp;" "&amp;assembly_staff_import[[#This Row],[Suffix via NAME_SOURCE_KEY]])))</f>
        <v>Neppell Iii</v>
      </c>
      <c r="I76" t="str">
        <f>PROPER(assembly_staff_import[[#This Row],[JOB TITLE_SOURCE_KEY]])</f>
        <v xml:space="preserve">Legis Aide                                 </v>
      </c>
      <c r="J76" t="s">
        <v>72</v>
      </c>
      <c r="K76" t="e">
        <f>IF(assembly_staff_import[[#This Row],[Legislative Staff Type]]="Personal",assembly_staff_import[[#This Row],[Vlookup Reports To Person]], "")</f>
        <v>#REF!</v>
      </c>
      <c r="L76" t="str">
        <f>PROPER(assembly_staff_import[[#This Row],[First MI Name via NAME_SOURCE_KEY TEXT]])</f>
        <v xml:space="preserve"> Thomas M Iii</v>
      </c>
      <c r="M76" s="21" t="s">
        <v>11177</v>
      </c>
      <c r="N76" t="str">
        <f>LOWER(CONCATENATE(assembly_staff_import[[#This Row],[Last Name]],LEFT(assembly_staff_import[[#This Row],[First Name (no initial)]],1),"@nyassembly.gov"))</f>
        <v>neppell iiit@nyassembly.gov</v>
      </c>
      <c r="O76" t="s">
        <v>7424</v>
      </c>
      <c r="P76" t="e">
        <f>VLOOKUP(assembly_staff_import[[#This Row],[Full Name]],[3]!PEOPLE_March_20[#Data],1,0)</f>
        <v>#REF!</v>
      </c>
      <c r="Q76" t="e">
        <f>VLOOKUP(assembly_staff_import[[#This Row],[Full Name]],[3]!Table17[#Data],3,0)</f>
        <v>#REF!</v>
      </c>
      <c r="R76" t="e">
        <f>VLOOKUP(assembly_staff_import[[#This Row],[Formatted Works for Group]],[3]!Table7[#Data],1,0)</f>
        <v>#REF!</v>
      </c>
      <c r="S76" t="e">
        <f>IF(assembly_staff_import[[#This Row],[Legislative Staff Type]]="Personal", assembly_staff_import[[#This Row],[Vlookup Works for Group]], assembly_staff_import[[#This Row],[Formatted Works for Group calc]]&amp;", Central Staff Office, Assembly")</f>
        <v>#REF!</v>
      </c>
      <c r="T76" s="20" t="str">
        <f>TRIM(assembly_staff_import[[#This Row],[NAME_SOURCE_KEY]])</f>
        <v>NEPPELL, THOMAS M III</v>
      </c>
      <c r="U76" t="s">
        <v>23910</v>
      </c>
      <c r="V76" t="s">
        <v>23911</v>
      </c>
      <c r="W76" t="s">
        <v>23912</v>
      </c>
      <c r="X76" t="s">
        <v>23550</v>
      </c>
      <c r="Y76" t="str">
        <f>IF(assembly_staff_import[[#This Row],[Legislative Staff Type]]="Personal", PROPER(TRIM(assembly_staff_import[[#This Row],[Unit First MI via UNIT_SOURCE_KEY]])&amp;" "&amp;assembly_staff_import[[#This Row],[Unit Last via UNIT_SOURCE_KEY]]), PROPER(TRIM(assembly_staff_import[[#This Row],[UNIT NAME_SOURCE_KEY2]])))</f>
        <v>Anthony H. Palumbo</v>
      </c>
      <c r="Z76" t="s">
        <v>23895</v>
      </c>
      <c r="AA76" t="e">
        <f>VLOOKUP(assembly_staff_import[[#This Row],[Formatted and corrected Works for Group Text]],[3]!Table4[#Data],1,0)</f>
        <v>#REF!</v>
      </c>
      <c r="AB76" t="e">
        <f>VLOOKUP(assembly_staff_import[[#This Row],[Formatted and corrected Works for Group Text]],[3]!Table5[#Data],2,0)</f>
        <v>#REF!</v>
      </c>
      <c r="AC76" t="str">
        <f>IF(TRIM(assembly_staff_import[[#This Row],[PUBLIC INFO ADDR_SOURCE_KEY]])="CAPITOL, ALBANY", "Legislative / Capitol Office", "District Office")</f>
        <v>District Office</v>
      </c>
      <c r="AD76" t="s">
        <v>23896</v>
      </c>
      <c r="AE76" t="s">
        <v>23897</v>
      </c>
      <c r="AF76" t="str">
        <f>"N61 "</f>
        <v xml:space="preserve">N61 </v>
      </c>
      <c r="AG76" t="s">
        <v>23898</v>
      </c>
      <c r="AH76" t="s">
        <v>23913</v>
      </c>
      <c r="AI76" t="s">
        <v>23600</v>
      </c>
      <c r="AJ76" t="s">
        <v>23900</v>
      </c>
    </row>
    <row r="77" spans="1:36" x14ac:dyDescent="0.2">
      <c r="A77" t="str">
        <f>TRIM(PROPER((assembly_staff_import[[#This Row],[First MI Name via NAME_SOURCE_KEY TEXT]]&amp;" "&amp;assembly_staff_import[[#This Row],[Last Name via NAME_SOURCE_KEY TEXT]]&amp;" "&amp;assembly_staff_import[[#This Row],[Suffix via NAME_SOURCE_KEY]])))</f>
        <v>Alexia M Makrigiannis</v>
      </c>
      <c r="B77" t="str">
        <f>TRIM(CONCATENATE(TRIM(assembly_staff_import[[#This Row],[Full Name]]), ", ", assembly_staff_import[[#This Row],[Title]]))</f>
        <v>Alexia M Makrigiannis, Dep Chief Of Staff</v>
      </c>
      <c r="C77" t="e">
        <f>assembly_staff_import[[#This Row],[Vlookup_groups]]</f>
        <v>#REF!</v>
      </c>
      <c r="D77" t="str">
        <f>IF(assembly_staff_import[[#This Row],[Legislative Staff Type]]="Personal",assembly_staff_import[[#This Row],[Formatted Personal Staff Office]],"")</f>
        <v>District Office</v>
      </c>
      <c r="E77" t="s">
        <v>65</v>
      </c>
      <c r="F77" s="19" t="s">
        <v>10913</v>
      </c>
      <c r="G77" t="s">
        <v>67</v>
      </c>
      <c r="H77" t="str">
        <f>TRIM(PROPER((assembly_staff_import[[#This Row],[Last Name via NAME_SOURCE_KEY TEXT]]&amp;" "&amp;assembly_staff_import[[#This Row],[Suffix via NAME_SOURCE_KEY]])))</f>
        <v>Makrigiannis</v>
      </c>
      <c r="I77" t="str">
        <f>PROPER(assembly_staff_import[[#This Row],[JOB TITLE_SOURCE_KEY]])</f>
        <v xml:space="preserve">Dep Chief Of Staff                         </v>
      </c>
      <c r="J77" t="s">
        <v>72</v>
      </c>
      <c r="K77" t="e">
        <f>IF(assembly_staff_import[[#This Row],[Legislative Staff Type]]="Personal",assembly_staff_import[[#This Row],[Vlookup Reports To Person]], "")</f>
        <v>#REF!</v>
      </c>
      <c r="L77" t="str">
        <f>PROPER(assembly_staff_import[[#This Row],[First MI Name via NAME_SOURCE_KEY TEXT]])</f>
        <v xml:space="preserve"> Alexia M</v>
      </c>
      <c r="M77" t="s">
        <v>22449</v>
      </c>
      <c r="N77" t="str">
        <f>LOWER(CONCATENATE(assembly_staff_import[[#This Row],[Last Name]],LEFT(assembly_staff_import[[#This Row],[First Name (no initial)]],1),"@nyassembly.gov"))</f>
        <v>makrigiannisa@nyassembly.gov</v>
      </c>
      <c r="O77" t="s">
        <v>23914</v>
      </c>
      <c r="P77" t="e">
        <f>VLOOKUP(assembly_staff_import[[#This Row],[Full Name]],[3]!PEOPLE_March_20[#Data],1,0)</f>
        <v>#REF!</v>
      </c>
      <c r="Q77" t="e">
        <f>VLOOKUP(assembly_staff_import[[#This Row],[Full Name]],[3]!Table17[#Data],3,0)</f>
        <v>#REF!</v>
      </c>
      <c r="R77" t="e">
        <f>VLOOKUP(assembly_staff_import[[#This Row],[Formatted Works for Group]],[3]!Table7[#Data],1,0)</f>
        <v>#REF!</v>
      </c>
      <c r="S77" t="e">
        <f>IF(assembly_staff_import[[#This Row],[Legislative Staff Type]]="Personal", assembly_staff_import[[#This Row],[Vlookup Works for Group]], assembly_staff_import[[#This Row],[Formatted Works for Group calc]]&amp;", Central Staff Office, Assembly")</f>
        <v>#REF!</v>
      </c>
      <c r="T77" s="20" t="str">
        <f>TRIM(assembly_staff_import[[#This Row],[NAME_SOURCE_KEY]])</f>
        <v>MAKRIGIANNIS, ALEXIA M</v>
      </c>
      <c r="U77" t="s">
        <v>23915</v>
      </c>
      <c r="V77" t="s">
        <v>23916</v>
      </c>
      <c r="W77" t="s">
        <v>23917</v>
      </c>
      <c r="Y77" t="str">
        <f>IF(assembly_staff_import[[#This Row],[Legislative Staff Type]]="Personal", PROPER(TRIM(assembly_staff_import[[#This Row],[Unit First MI via UNIT_SOURCE_KEY]])&amp;" "&amp;assembly_staff_import[[#This Row],[Unit Last via UNIT_SOURCE_KEY]]), PROPER(TRIM(assembly_staff_import[[#This Row],[UNIT NAME_SOURCE_KEY2]])))</f>
        <v>Aravella Simotas</v>
      </c>
      <c r="Z77" t="s">
        <v>23918</v>
      </c>
      <c r="AA77" t="e">
        <f>VLOOKUP(assembly_staff_import[[#This Row],[Formatted and corrected Works for Group Text]],[3]!Table4[#Data],1,0)</f>
        <v>#REF!</v>
      </c>
      <c r="AB77" t="e">
        <f>VLOOKUP(assembly_staff_import[[#This Row],[Formatted and corrected Works for Group Text]],[3]!Table5[#Data],2,0)</f>
        <v>#REF!</v>
      </c>
      <c r="AC77" t="str">
        <f>IF(TRIM(assembly_staff_import[[#This Row],[PUBLIC INFO ADDR_SOURCE_KEY]])="CAPITOL, ALBANY", "Legislative / Capitol Office", "District Office")</f>
        <v>District Office</v>
      </c>
      <c r="AD77" t="s">
        <v>23919</v>
      </c>
      <c r="AE77" t="s">
        <v>23920</v>
      </c>
      <c r="AF77" t="str">
        <f t="shared" ref="AF77:AF82" si="4">"B66 "</f>
        <v xml:space="preserve">B66 </v>
      </c>
      <c r="AG77" t="s">
        <v>23921</v>
      </c>
      <c r="AH77" t="s">
        <v>23922</v>
      </c>
      <c r="AI77" t="s">
        <v>23776</v>
      </c>
      <c r="AJ77" t="s">
        <v>23923</v>
      </c>
    </row>
    <row r="78" spans="1:36" x14ac:dyDescent="0.2">
      <c r="A78" t="str">
        <f>TRIM(PROPER((assembly_staff_import[[#This Row],[First MI Name via NAME_SOURCE_KEY TEXT]]&amp;" "&amp;assembly_staff_import[[#This Row],[Last Name via NAME_SOURCE_KEY TEXT]]&amp;" "&amp;assembly_staff_import[[#This Row],[Suffix via NAME_SOURCE_KEY]])))</f>
        <v>Cleva M Davis</v>
      </c>
      <c r="B78" t="str">
        <f>TRIM(CONCATENATE(TRIM(assembly_staff_import[[#This Row],[Full Name]]), ", ", assembly_staff_import[[#This Row],[Title]]))</f>
        <v>Cleva M Davis, Admin Assistant</v>
      </c>
      <c r="C78" t="e">
        <f>assembly_staff_import[[#This Row],[Vlookup_groups]]</f>
        <v>#REF!</v>
      </c>
      <c r="D78" t="str">
        <f>IF(assembly_staff_import[[#This Row],[Legislative Staff Type]]="Personal",assembly_staff_import[[#This Row],[Formatted Personal Staff Office]],"")</f>
        <v>Legislative / Capitol Office</v>
      </c>
      <c r="E78" t="s">
        <v>65</v>
      </c>
      <c r="F78" s="19" t="s">
        <v>10913</v>
      </c>
      <c r="G78" t="s">
        <v>67</v>
      </c>
      <c r="H78" t="str">
        <f>TRIM(PROPER((assembly_staff_import[[#This Row],[Last Name via NAME_SOURCE_KEY TEXT]]&amp;" "&amp;assembly_staff_import[[#This Row],[Suffix via NAME_SOURCE_KEY]])))</f>
        <v>Davis</v>
      </c>
      <c r="I78" t="str">
        <f>PROPER(assembly_staff_import[[#This Row],[JOB TITLE_SOURCE_KEY]])</f>
        <v xml:space="preserve">Admin Assistant                            </v>
      </c>
      <c r="J78" t="s">
        <v>72</v>
      </c>
      <c r="K78" t="e">
        <f>IF(assembly_staff_import[[#This Row],[Legislative Staff Type]]="Personal",assembly_staff_import[[#This Row],[Vlookup Reports To Person]], "")</f>
        <v>#REF!</v>
      </c>
      <c r="L78" t="str">
        <f>PROPER(assembly_staff_import[[#This Row],[First MI Name via NAME_SOURCE_KEY TEXT]])</f>
        <v xml:space="preserve"> Cleva M</v>
      </c>
      <c r="M78" t="s">
        <v>21094</v>
      </c>
      <c r="N78" t="str">
        <f>LOWER(CONCATENATE(assembly_staff_import[[#This Row],[Last Name]],LEFT(assembly_staff_import[[#This Row],[First Name (no initial)]],1),"@nyassembly.gov"))</f>
        <v>davisc@nyassembly.gov</v>
      </c>
      <c r="O78" t="s">
        <v>23924</v>
      </c>
      <c r="P78" t="e">
        <f>VLOOKUP(assembly_staff_import[[#This Row],[Full Name]],[3]!PEOPLE_March_20[#Data],1,0)</f>
        <v>#REF!</v>
      </c>
      <c r="Q78" t="e">
        <f>VLOOKUP(assembly_staff_import[[#This Row],[Full Name]],[3]!Table17[#Data],3,0)</f>
        <v>#REF!</v>
      </c>
      <c r="R78" t="e">
        <f>VLOOKUP(assembly_staff_import[[#This Row],[Formatted Works for Group]],[3]!Table7[#Data],1,0)</f>
        <v>#REF!</v>
      </c>
      <c r="S78" t="e">
        <f>IF(assembly_staff_import[[#This Row],[Legislative Staff Type]]="Personal", assembly_staff_import[[#This Row],[Vlookup Works for Group]], assembly_staff_import[[#This Row],[Formatted Works for Group calc]]&amp;", Central Staff Office, Assembly")</f>
        <v>#REF!</v>
      </c>
      <c r="T78" s="20" t="str">
        <f>TRIM(assembly_staff_import[[#This Row],[NAME_SOURCE_KEY]])</f>
        <v>DAVIS, CLEVA M</v>
      </c>
      <c r="U78" t="s">
        <v>23925</v>
      </c>
      <c r="V78" t="s">
        <v>23656</v>
      </c>
      <c r="W78" t="s">
        <v>23926</v>
      </c>
      <c r="Y78" t="str">
        <f>IF(assembly_staff_import[[#This Row],[Legislative Staff Type]]="Personal", PROPER(TRIM(assembly_staff_import[[#This Row],[Unit First MI via UNIT_SOURCE_KEY]])&amp;" "&amp;assembly_staff_import[[#This Row],[Unit Last via UNIT_SOURCE_KEY]]), PROPER(TRIM(assembly_staff_import[[#This Row],[UNIT NAME_SOURCE_KEY2]])))</f>
        <v>Aravella Simotas</v>
      </c>
      <c r="Z78" t="s">
        <v>23918</v>
      </c>
      <c r="AA78" t="e">
        <f>VLOOKUP(assembly_staff_import[[#This Row],[Formatted and corrected Works for Group Text]],[3]!Table4[#Data],1,0)</f>
        <v>#REF!</v>
      </c>
      <c r="AB78" t="e">
        <f>VLOOKUP(assembly_staff_import[[#This Row],[Formatted and corrected Works for Group Text]],[3]!Table5[#Data],2,0)</f>
        <v>#REF!</v>
      </c>
      <c r="AC78" t="str">
        <f>IF(TRIM(assembly_staff_import[[#This Row],[PUBLIC INFO ADDR_SOURCE_KEY]])="CAPITOL, ALBANY", "Legislative / Capitol Office", "District Office")</f>
        <v>Legislative / Capitol Office</v>
      </c>
      <c r="AD78" t="s">
        <v>23919</v>
      </c>
      <c r="AE78" t="s">
        <v>23920</v>
      </c>
      <c r="AF78" t="str">
        <f t="shared" si="4"/>
        <v xml:space="preserve">B66 </v>
      </c>
      <c r="AG78" t="s">
        <v>23921</v>
      </c>
      <c r="AH78" t="s">
        <v>23927</v>
      </c>
      <c r="AI78" t="s">
        <v>23568</v>
      </c>
      <c r="AJ78" t="s">
        <v>23493</v>
      </c>
    </row>
    <row r="79" spans="1:36" x14ac:dyDescent="0.2">
      <c r="A79" t="str">
        <f>TRIM(PROPER((assembly_staff_import[[#This Row],[First MI Name via NAME_SOURCE_KEY TEXT]]&amp;" "&amp;assembly_staff_import[[#This Row],[Last Name via NAME_SOURCE_KEY TEXT]]&amp;" "&amp;assembly_staff_import[[#This Row],[Suffix via NAME_SOURCE_KEY]])))</f>
        <v>Linda G Sachs</v>
      </c>
      <c r="B79" t="str">
        <f>TRIM(CONCATENATE(TRIM(assembly_staff_import[[#This Row],[Full Name]]), ", ", assembly_staff_import[[#This Row],[Title]]))</f>
        <v>Linda G Sachs, Communications Coord</v>
      </c>
      <c r="C79" t="e">
        <f>assembly_staff_import[[#This Row],[Vlookup_groups]]</f>
        <v>#REF!</v>
      </c>
      <c r="D79" t="str">
        <f>IF(assembly_staff_import[[#This Row],[Legislative Staff Type]]="Personal",assembly_staff_import[[#This Row],[Formatted Personal Staff Office]],"")</f>
        <v>District Office</v>
      </c>
      <c r="E79" t="s">
        <v>65</v>
      </c>
      <c r="F79" s="19" t="s">
        <v>10913</v>
      </c>
      <c r="G79" t="s">
        <v>67</v>
      </c>
      <c r="H79" t="str">
        <f>TRIM(PROPER((assembly_staff_import[[#This Row],[Last Name via NAME_SOURCE_KEY TEXT]]&amp;" "&amp;assembly_staff_import[[#This Row],[Suffix via NAME_SOURCE_KEY]])))</f>
        <v>Sachs</v>
      </c>
      <c r="I79" t="str">
        <f>PROPER(assembly_staff_import[[#This Row],[JOB TITLE_SOURCE_KEY]])</f>
        <v xml:space="preserve">Communications Coord                       </v>
      </c>
      <c r="J79" t="s">
        <v>72</v>
      </c>
      <c r="K79" t="e">
        <f>IF(assembly_staff_import[[#This Row],[Legislative Staff Type]]="Personal",assembly_staff_import[[#This Row],[Vlookup Reports To Person]], "")</f>
        <v>#REF!</v>
      </c>
      <c r="L79" t="str">
        <f>PROPER(assembly_staff_import[[#This Row],[First MI Name via NAME_SOURCE_KEY TEXT]])</f>
        <v xml:space="preserve"> Linda G</v>
      </c>
      <c r="M79" t="s">
        <v>12381</v>
      </c>
      <c r="N79" t="str">
        <f>LOWER(CONCATENATE(assembly_staff_import[[#This Row],[Last Name]],LEFT(assembly_staff_import[[#This Row],[First Name (no initial)]],1),"@nyassembly.gov"))</f>
        <v>sachsl@nyassembly.gov</v>
      </c>
      <c r="O79" t="s">
        <v>23928</v>
      </c>
      <c r="P79" t="e">
        <f>VLOOKUP(assembly_staff_import[[#This Row],[Full Name]],[3]!PEOPLE_March_20[#Data],1,0)</f>
        <v>#REF!</v>
      </c>
      <c r="Q79" t="e">
        <f>VLOOKUP(assembly_staff_import[[#This Row],[Full Name]],[3]!Table17[#Data],3,0)</f>
        <v>#REF!</v>
      </c>
      <c r="R79" t="e">
        <f>VLOOKUP(assembly_staff_import[[#This Row],[Formatted Works for Group]],[3]!Table7[#Data],1,0)</f>
        <v>#REF!</v>
      </c>
      <c r="S79" t="e">
        <f>IF(assembly_staff_import[[#This Row],[Legislative Staff Type]]="Personal", assembly_staff_import[[#This Row],[Vlookup Works for Group]], assembly_staff_import[[#This Row],[Formatted Works for Group calc]]&amp;", Central Staff Office, Assembly")</f>
        <v>#REF!</v>
      </c>
      <c r="T79" s="20" t="str">
        <f>TRIM(assembly_staff_import[[#This Row],[NAME_SOURCE_KEY]])</f>
        <v>SACHS, LINDA G</v>
      </c>
      <c r="U79" t="s">
        <v>23929</v>
      </c>
      <c r="V79" t="s">
        <v>23930</v>
      </c>
      <c r="W79" t="s">
        <v>23931</v>
      </c>
      <c r="Y79" t="str">
        <f>IF(assembly_staff_import[[#This Row],[Legislative Staff Type]]="Personal", PROPER(TRIM(assembly_staff_import[[#This Row],[Unit First MI via UNIT_SOURCE_KEY]])&amp;" "&amp;assembly_staff_import[[#This Row],[Unit Last via UNIT_SOURCE_KEY]]), PROPER(TRIM(assembly_staff_import[[#This Row],[UNIT NAME_SOURCE_KEY2]])))</f>
        <v>Aravella Simotas</v>
      </c>
      <c r="Z79" t="s">
        <v>23918</v>
      </c>
      <c r="AA79" t="e">
        <f>VLOOKUP(assembly_staff_import[[#This Row],[Formatted and corrected Works for Group Text]],[3]!Table4[#Data],1,0)</f>
        <v>#REF!</v>
      </c>
      <c r="AB79" t="e">
        <f>VLOOKUP(assembly_staff_import[[#This Row],[Formatted and corrected Works for Group Text]],[3]!Table5[#Data],2,0)</f>
        <v>#REF!</v>
      </c>
      <c r="AC79" t="str">
        <f>IF(TRIM(assembly_staff_import[[#This Row],[PUBLIC INFO ADDR_SOURCE_KEY]])="CAPITOL, ALBANY", "Legislative / Capitol Office", "District Office")</f>
        <v>District Office</v>
      </c>
      <c r="AD79" t="s">
        <v>23919</v>
      </c>
      <c r="AE79" t="s">
        <v>23920</v>
      </c>
      <c r="AF79" t="str">
        <f t="shared" si="4"/>
        <v xml:space="preserve">B66 </v>
      </c>
      <c r="AG79" t="s">
        <v>23921</v>
      </c>
      <c r="AH79" t="s">
        <v>23932</v>
      </c>
      <c r="AI79" t="s">
        <v>23486</v>
      </c>
      <c r="AJ79" t="s">
        <v>23923</v>
      </c>
    </row>
    <row r="80" spans="1:36" x14ac:dyDescent="0.2">
      <c r="A80" t="str">
        <f>TRIM(PROPER((assembly_staff_import[[#This Row],[First MI Name via NAME_SOURCE_KEY TEXT]]&amp;" "&amp;assembly_staff_import[[#This Row],[Last Name via NAME_SOURCE_KEY TEXT]]&amp;" "&amp;assembly_staff_import[[#This Row],[Suffix via NAME_SOURCE_KEY]])))</f>
        <v>Samantha R Darche</v>
      </c>
      <c r="B80" t="str">
        <f>TRIM(CONCATENATE(TRIM(assembly_staff_import[[#This Row],[Full Name]]), ", ", assembly_staff_import[[#This Row],[Title]]))</f>
        <v>Samantha R Darche, Chief Of Staff</v>
      </c>
      <c r="C80" t="e">
        <f>assembly_staff_import[[#This Row],[Vlookup_groups]]</f>
        <v>#REF!</v>
      </c>
      <c r="D80" t="str">
        <f>IF(assembly_staff_import[[#This Row],[Legislative Staff Type]]="Personal",assembly_staff_import[[#This Row],[Formatted Personal Staff Office]],"")</f>
        <v>District Office</v>
      </c>
      <c r="E80" t="s">
        <v>65</v>
      </c>
      <c r="F80" s="19" t="s">
        <v>10913</v>
      </c>
      <c r="G80" t="s">
        <v>67</v>
      </c>
      <c r="H80" t="str">
        <f>TRIM(PROPER((assembly_staff_import[[#This Row],[Last Name via NAME_SOURCE_KEY TEXT]]&amp;" "&amp;assembly_staff_import[[#This Row],[Suffix via NAME_SOURCE_KEY]])))</f>
        <v>Darche</v>
      </c>
      <c r="I80" t="str">
        <f>PROPER(assembly_staff_import[[#This Row],[JOB TITLE_SOURCE_KEY]])</f>
        <v xml:space="preserve">Chief Of Staff                             </v>
      </c>
      <c r="J80" t="s">
        <v>72</v>
      </c>
      <c r="K80" t="e">
        <f>IF(assembly_staff_import[[#This Row],[Legislative Staff Type]]="Personal",assembly_staff_import[[#This Row],[Vlookup Reports To Person]], "")</f>
        <v>#REF!</v>
      </c>
      <c r="L80" t="str">
        <f>PROPER(assembly_staff_import[[#This Row],[First MI Name via NAME_SOURCE_KEY TEXT]])</f>
        <v xml:space="preserve"> Samantha R</v>
      </c>
      <c r="M80" t="s">
        <v>14351</v>
      </c>
      <c r="N80" t="str">
        <f>LOWER(CONCATENATE(assembly_staff_import[[#This Row],[Last Name]],LEFT(assembly_staff_import[[#This Row],[First Name (no initial)]],1),"@nyassembly.gov"))</f>
        <v>darches@nyassembly.gov</v>
      </c>
      <c r="O80" t="s">
        <v>23933</v>
      </c>
      <c r="P80" t="e">
        <f>VLOOKUP(assembly_staff_import[[#This Row],[Full Name]],[3]!PEOPLE_March_20[#Data],1,0)</f>
        <v>#REF!</v>
      </c>
      <c r="Q80" t="e">
        <f>VLOOKUP(assembly_staff_import[[#This Row],[Full Name]],[3]!Table17[#Data],3,0)</f>
        <v>#REF!</v>
      </c>
      <c r="R80" t="e">
        <f>VLOOKUP(assembly_staff_import[[#This Row],[Formatted Works for Group]],[3]!Table7[#Data],1,0)</f>
        <v>#REF!</v>
      </c>
      <c r="S80" t="e">
        <f>IF(assembly_staff_import[[#This Row],[Legislative Staff Type]]="Personal", assembly_staff_import[[#This Row],[Vlookup Works for Group]], assembly_staff_import[[#This Row],[Formatted Works for Group calc]]&amp;", Central Staff Office, Assembly")</f>
        <v>#REF!</v>
      </c>
      <c r="T80" s="20" t="str">
        <f>TRIM(assembly_staff_import[[#This Row],[NAME_SOURCE_KEY]])</f>
        <v>DARCHE, SAMANTHA R</v>
      </c>
      <c r="U80" t="s">
        <v>23934</v>
      </c>
      <c r="V80" t="s">
        <v>23935</v>
      </c>
      <c r="W80" t="s">
        <v>23936</v>
      </c>
      <c r="Y80" t="str">
        <f>IF(assembly_staff_import[[#This Row],[Legislative Staff Type]]="Personal", PROPER(TRIM(assembly_staff_import[[#This Row],[Unit First MI via UNIT_SOURCE_KEY]])&amp;" "&amp;assembly_staff_import[[#This Row],[Unit Last via UNIT_SOURCE_KEY]]), PROPER(TRIM(assembly_staff_import[[#This Row],[UNIT NAME_SOURCE_KEY2]])))</f>
        <v>Aravella Simotas</v>
      </c>
      <c r="Z80" t="s">
        <v>23918</v>
      </c>
      <c r="AA80" t="e">
        <f>VLOOKUP(assembly_staff_import[[#This Row],[Formatted and corrected Works for Group Text]],[3]!Table4[#Data],1,0)</f>
        <v>#REF!</v>
      </c>
      <c r="AB80" t="e">
        <f>VLOOKUP(assembly_staff_import[[#This Row],[Formatted and corrected Works for Group Text]],[3]!Table5[#Data],2,0)</f>
        <v>#REF!</v>
      </c>
      <c r="AC80" t="str">
        <f>IF(TRIM(assembly_staff_import[[#This Row],[PUBLIC INFO ADDR_SOURCE_KEY]])="CAPITOL, ALBANY", "Legislative / Capitol Office", "District Office")</f>
        <v>District Office</v>
      </c>
      <c r="AD80" t="s">
        <v>23919</v>
      </c>
      <c r="AE80" t="s">
        <v>23920</v>
      </c>
      <c r="AF80" t="str">
        <f t="shared" si="4"/>
        <v xml:space="preserve">B66 </v>
      </c>
      <c r="AG80" t="s">
        <v>23921</v>
      </c>
      <c r="AH80" t="s">
        <v>23937</v>
      </c>
      <c r="AI80" t="s">
        <v>23587</v>
      </c>
      <c r="AJ80" t="s">
        <v>23923</v>
      </c>
    </row>
    <row r="81" spans="1:36" x14ac:dyDescent="0.2">
      <c r="A81" t="str">
        <f>TRIM(PROPER((assembly_staff_import[[#This Row],[First MI Name via NAME_SOURCE_KEY TEXT]]&amp;" "&amp;assembly_staff_import[[#This Row],[Last Name via NAME_SOURCE_KEY TEXT]]&amp;" "&amp;assembly_staff_import[[#This Row],[Suffix via NAME_SOURCE_KEY]])))</f>
        <v>Theodoros Kasapis</v>
      </c>
      <c r="B81" t="str">
        <f>TRIM(CONCATENATE(TRIM(assembly_staff_import[[#This Row],[Full Name]]), ", ", assembly_staff_import[[#This Row],[Title]]))</f>
        <v>Theodoros Kasapis, D O Liaison</v>
      </c>
      <c r="C81" t="e">
        <f>assembly_staff_import[[#This Row],[Vlookup_groups]]</f>
        <v>#REF!</v>
      </c>
      <c r="D81" t="str">
        <f>IF(assembly_staff_import[[#This Row],[Legislative Staff Type]]="Personal",assembly_staff_import[[#This Row],[Formatted Personal Staff Office]],"")</f>
        <v>District Office</v>
      </c>
      <c r="E81" t="s">
        <v>65</v>
      </c>
      <c r="F81" s="19" t="s">
        <v>10913</v>
      </c>
      <c r="G81" t="s">
        <v>67</v>
      </c>
      <c r="H81" t="str">
        <f>TRIM(PROPER((assembly_staff_import[[#This Row],[Last Name via NAME_SOURCE_KEY TEXT]]&amp;" "&amp;assembly_staff_import[[#This Row],[Suffix via NAME_SOURCE_KEY]])))</f>
        <v>Kasapis</v>
      </c>
      <c r="I81" t="str">
        <f>PROPER(assembly_staff_import[[#This Row],[JOB TITLE_SOURCE_KEY]])</f>
        <v xml:space="preserve">D O Liaison                                </v>
      </c>
      <c r="J81" t="s">
        <v>72</v>
      </c>
      <c r="K81" t="e">
        <f>IF(assembly_staff_import[[#This Row],[Legislative Staff Type]]="Personal",assembly_staff_import[[#This Row],[Vlookup Reports To Person]], "")</f>
        <v>#REF!</v>
      </c>
      <c r="L81" t="str">
        <f>PROPER(assembly_staff_import[[#This Row],[First MI Name via NAME_SOURCE_KEY TEXT]])</f>
        <v xml:space="preserve"> Theodoros</v>
      </c>
      <c r="M81" t="s">
        <v>21062</v>
      </c>
      <c r="N81" t="str">
        <f>LOWER(CONCATENATE(assembly_staff_import[[#This Row],[Last Name]],LEFT(assembly_staff_import[[#This Row],[First Name (no initial)]],1),"@nyassembly.gov"))</f>
        <v>kasapist@nyassembly.gov</v>
      </c>
      <c r="O81" t="s">
        <v>21064</v>
      </c>
      <c r="P81" t="e">
        <f>VLOOKUP(assembly_staff_import[[#This Row],[Full Name]],[3]!PEOPLE_March_20[#Data],1,0)</f>
        <v>#REF!</v>
      </c>
      <c r="Q81" t="e">
        <f>VLOOKUP(assembly_staff_import[[#This Row],[Full Name]],[3]!Table17[#Data],3,0)</f>
        <v>#REF!</v>
      </c>
      <c r="R81" t="e">
        <f>VLOOKUP(assembly_staff_import[[#This Row],[Formatted Works for Group]],[3]!Table7[#Data],1,0)</f>
        <v>#REF!</v>
      </c>
      <c r="S81" t="e">
        <f>IF(assembly_staff_import[[#This Row],[Legislative Staff Type]]="Personal", assembly_staff_import[[#This Row],[Vlookup Works for Group]], assembly_staff_import[[#This Row],[Formatted Works for Group calc]]&amp;", Central Staff Office, Assembly")</f>
        <v>#REF!</v>
      </c>
      <c r="T81" s="20" t="str">
        <f>TRIM(assembly_staff_import[[#This Row],[NAME_SOURCE_KEY]])</f>
        <v>KASAPIS, THEODOROS</v>
      </c>
      <c r="U81" t="s">
        <v>23938</v>
      </c>
      <c r="V81" t="s">
        <v>23939</v>
      </c>
      <c r="W81" t="s">
        <v>23940</v>
      </c>
      <c r="Y81" t="str">
        <f>IF(assembly_staff_import[[#This Row],[Legislative Staff Type]]="Personal", PROPER(TRIM(assembly_staff_import[[#This Row],[Unit First MI via UNIT_SOURCE_KEY]])&amp;" "&amp;assembly_staff_import[[#This Row],[Unit Last via UNIT_SOURCE_KEY]]), PROPER(TRIM(assembly_staff_import[[#This Row],[UNIT NAME_SOURCE_KEY2]])))</f>
        <v>Aravella Simotas</v>
      </c>
      <c r="Z81" t="s">
        <v>23918</v>
      </c>
      <c r="AA81" t="e">
        <f>VLOOKUP(assembly_staff_import[[#This Row],[Formatted and corrected Works for Group Text]],[3]!Table4[#Data],1,0)</f>
        <v>#REF!</v>
      </c>
      <c r="AB81" t="e">
        <f>VLOOKUP(assembly_staff_import[[#This Row],[Formatted and corrected Works for Group Text]],[3]!Table5[#Data],2,0)</f>
        <v>#REF!</v>
      </c>
      <c r="AC81" t="str">
        <f>IF(TRIM(assembly_staff_import[[#This Row],[PUBLIC INFO ADDR_SOURCE_KEY]])="CAPITOL, ALBANY", "Legislative / Capitol Office", "District Office")</f>
        <v>District Office</v>
      </c>
      <c r="AD81" t="s">
        <v>23919</v>
      </c>
      <c r="AE81" t="s">
        <v>23920</v>
      </c>
      <c r="AF81" t="str">
        <f t="shared" si="4"/>
        <v xml:space="preserve">B66 </v>
      </c>
      <c r="AG81" t="s">
        <v>23921</v>
      </c>
      <c r="AH81" t="s">
        <v>23941</v>
      </c>
      <c r="AI81" t="s">
        <v>23942</v>
      </c>
      <c r="AJ81" t="s">
        <v>23923</v>
      </c>
    </row>
    <row r="82" spans="1:36" x14ac:dyDescent="0.2">
      <c r="A82" t="str">
        <f>TRIM(PROPER((assembly_staff_import[[#This Row],[First MI Name via NAME_SOURCE_KEY TEXT]]&amp;" "&amp;assembly_staff_import[[#This Row],[Last Name via NAME_SOURCE_KEY TEXT]]&amp;" "&amp;assembly_staff_import[[#This Row],[Suffix via NAME_SOURCE_KEY]])))</f>
        <v>Waael H Abdallh</v>
      </c>
      <c r="B82" t="str">
        <f>TRIM(CONCATENATE(TRIM(assembly_staff_import[[#This Row],[Full Name]]), ", ", assembly_staff_import[[#This Row],[Title]]))</f>
        <v>Waael H Abdallh, Constituent Liaison</v>
      </c>
      <c r="C82" t="e">
        <f>assembly_staff_import[[#This Row],[Vlookup_groups]]</f>
        <v>#REF!</v>
      </c>
      <c r="D82" t="str">
        <f>IF(assembly_staff_import[[#This Row],[Legislative Staff Type]]="Personal",assembly_staff_import[[#This Row],[Formatted Personal Staff Office]],"")</f>
        <v>District Office</v>
      </c>
      <c r="E82" t="s">
        <v>65</v>
      </c>
      <c r="F82" s="19" t="s">
        <v>10913</v>
      </c>
      <c r="G82" t="s">
        <v>67</v>
      </c>
      <c r="H82" t="str">
        <f>TRIM(PROPER((assembly_staff_import[[#This Row],[Last Name via NAME_SOURCE_KEY TEXT]]&amp;" "&amp;assembly_staff_import[[#This Row],[Suffix via NAME_SOURCE_KEY]])))</f>
        <v>Abdallh</v>
      </c>
      <c r="I82" t="str">
        <f>PROPER(assembly_staff_import[[#This Row],[JOB TITLE_SOURCE_KEY]])</f>
        <v xml:space="preserve">Constituent Liaison                        </v>
      </c>
      <c r="J82" t="s">
        <v>72</v>
      </c>
      <c r="K82" t="e">
        <f>IF(assembly_staff_import[[#This Row],[Legislative Staff Type]]="Personal",assembly_staff_import[[#This Row],[Vlookup Reports To Person]], "")</f>
        <v>#REF!</v>
      </c>
      <c r="L82" t="str">
        <f>PROPER(assembly_staff_import[[#This Row],[First MI Name via NAME_SOURCE_KEY TEXT]])</f>
        <v xml:space="preserve"> Waael H</v>
      </c>
      <c r="M82" t="s">
        <v>11021</v>
      </c>
      <c r="N82" t="str">
        <f>LOWER(CONCATENATE(assembly_staff_import[[#This Row],[Last Name]],LEFT(assembly_staff_import[[#This Row],[First Name (no initial)]],1),"@nyassembly.gov"))</f>
        <v>abdallhw@nyassembly.gov</v>
      </c>
      <c r="O82" t="s">
        <v>23943</v>
      </c>
      <c r="P82" t="e">
        <f>VLOOKUP(assembly_staff_import[[#This Row],[Full Name]],[3]!PEOPLE_March_20[#Data],1,0)</f>
        <v>#REF!</v>
      </c>
      <c r="Q82" t="e">
        <f>VLOOKUP(assembly_staff_import[[#This Row],[Full Name]],[3]!Table17[#Data],3,0)</f>
        <v>#REF!</v>
      </c>
      <c r="R82" t="e">
        <f>VLOOKUP(assembly_staff_import[[#This Row],[Formatted Works for Group]],[3]!Table7[#Data],1,0)</f>
        <v>#REF!</v>
      </c>
      <c r="S82" t="e">
        <f>IF(assembly_staff_import[[#This Row],[Legislative Staff Type]]="Personal", assembly_staff_import[[#This Row],[Vlookup Works for Group]], assembly_staff_import[[#This Row],[Formatted Works for Group calc]]&amp;", Central Staff Office, Assembly")</f>
        <v>#REF!</v>
      </c>
      <c r="T82" s="20" t="str">
        <f>TRIM(assembly_staff_import[[#This Row],[NAME_SOURCE_KEY]])</f>
        <v>ABDALLH, WAAEL H</v>
      </c>
      <c r="U82" t="s">
        <v>23944</v>
      </c>
      <c r="V82" t="s">
        <v>23945</v>
      </c>
      <c r="W82" t="s">
        <v>23946</v>
      </c>
      <c r="Y82" t="str">
        <f>IF(assembly_staff_import[[#This Row],[Legislative Staff Type]]="Personal", PROPER(TRIM(assembly_staff_import[[#This Row],[Unit First MI via UNIT_SOURCE_KEY]])&amp;" "&amp;assembly_staff_import[[#This Row],[Unit Last via UNIT_SOURCE_KEY]]), PROPER(TRIM(assembly_staff_import[[#This Row],[UNIT NAME_SOURCE_KEY2]])))</f>
        <v>Aravella Simotas</v>
      </c>
      <c r="Z82" t="s">
        <v>23918</v>
      </c>
      <c r="AA82" t="e">
        <f>VLOOKUP(assembly_staff_import[[#This Row],[Formatted and corrected Works for Group Text]],[3]!Table4[#Data],1,0)</f>
        <v>#REF!</v>
      </c>
      <c r="AB82" t="e">
        <f>VLOOKUP(assembly_staff_import[[#This Row],[Formatted and corrected Works for Group Text]],[3]!Table5[#Data],2,0)</f>
        <v>#REF!</v>
      </c>
      <c r="AC82" t="str">
        <f>IF(TRIM(assembly_staff_import[[#This Row],[PUBLIC INFO ADDR_SOURCE_KEY]])="CAPITOL, ALBANY", "Legislative / Capitol Office", "District Office")</f>
        <v>District Office</v>
      </c>
      <c r="AD82" t="s">
        <v>23919</v>
      </c>
      <c r="AE82" t="s">
        <v>23920</v>
      </c>
      <c r="AF82" t="str">
        <f t="shared" si="4"/>
        <v xml:space="preserve">B66 </v>
      </c>
      <c r="AG82" t="s">
        <v>23921</v>
      </c>
      <c r="AH82" t="s">
        <v>23947</v>
      </c>
      <c r="AI82" t="s">
        <v>23475</v>
      </c>
      <c r="AJ82" t="s">
        <v>23923</v>
      </c>
    </row>
    <row r="83" spans="1:36" x14ac:dyDescent="0.2">
      <c r="A83" t="str">
        <f>TRIM(PROPER((assembly_staff_import[[#This Row],[First MI Name via NAME_SOURCE_KEY TEXT]]&amp;" "&amp;assembly_staff_import[[#This Row],[Last Name via NAME_SOURCE_KEY TEXT]]&amp;" "&amp;assembly_staff_import[[#This Row],[Suffix via NAME_SOURCE_KEY]])))</f>
        <v>A. Jaquetta Treece</v>
      </c>
      <c r="B83" t="str">
        <f>TRIM(CONCATENATE(TRIM(assembly_staff_import[[#This Row],[Full Name]]), ", ", assembly_staff_import[[#This Row],[Title]]))</f>
        <v>A. Jaquetta Treece, Legis Asst</v>
      </c>
      <c r="C83" t="e">
        <f>assembly_staff_import[[#This Row],[Vlookup_groups]]</f>
        <v>#REF!</v>
      </c>
      <c r="D83" s="22" t="str">
        <f>IF(assembly_staff_import[[#This Row],[Legislative Staff Type]]="Personal",assembly_staff_import[[#This Row],[Formatted Personal Staff Office]],"")</f>
        <v/>
      </c>
      <c r="E83" t="s">
        <v>65</v>
      </c>
      <c r="F83" s="19" t="s">
        <v>10913</v>
      </c>
      <c r="G83" t="s">
        <v>1237</v>
      </c>
      <c r="H83" t="str">
        <f>TRIM(PROPER((assembly_staff_import[[#This Row],[Last Name via NAME_SOURCE_KEY TEXT]]&amp;" "&amp;assembly_staff_import[[#This Row],[Suffix via NAME_SOURCE_KEY]])))</f>
        <v>Treece</v>
      </c>
      <c r="I83" t="str">
        <f>PROPER(assembly_staff_import[[#This Row],[JOB TITLE_SOURCE_KEY]])</f>
        <v xml:space="preserve">Legis Asst                                 </v>
      </c>
      <c r="J83" t="s">
        <v>72</v>
      </c>
      <c r="K83" t="str">
        <f>IF(assembly_staff_import[[#This Row],[Legislative Staff Type]]="Personal",assembly_staff_import[[#This Row],[Vlookup Reports To Person]], "")</f>
        <v/>
      </c>
      <c r="L83" t="str">
        <f>PROPER(assembly_staff_import[[#This Row],[First MI Name via NAME_SOURCE_KEY TEXT]])</f>
        <v xml:space="preserve"> A. Jaquetta</v>
      </c>
      <c r="M83" t="s">
        <v>14270</v>
      </c>
      <c r="N83" t="str">
        <f>LOWER(CONCATENATE(assembly_staff_import[[#This Row],[Last Name]],LEFT(assembly_staff_import[[#This Row],[First Name (no initial)]],1),"@nyassembly.gov"))</f>
        <v>treecea@nyassembly.gov</v>
      </c>
      <c r="O83" t="s">
        <v>23948</v>
      </c>
      <c r="P83" t="e">
        <f>VLOOKUP(assembly_staff_import[[#This Row],[Full Name]],[3]!PEOPLE_March_20[#Data],1,0)</f>
        <v>#REF!</v>
      </c>
      <c r="Q83" t="e">
        <f>VLOOKUP(assembly_staff_import[[#This Row],[Full Name]],[3]!Table17[#Data],3,0)</f>
        <v>#REF!</v>
      </c>
      <c r="R83" t="e">
        <f>VLOOKUP(assembly_staff_import[[#This Row],[Formatted Works for Group]],[3]!Table7[#Data],1,0)</f>
        <v>#REF!</v>
      </c>
      <c r="S83"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83" s="20" t="str">
        <f>TRIM(assembly_staff_import[[#This Row],[NAME_SOURCE_KEY]])</f>
        <v>TREECE, A. JAQUETTA</v>
      </c>
      <c r="U83" t="s">
        <v>23949</v>
      </c>
      <c r="V83" t="s">
        <v>23950</v>
      </c>
      <c r="W83" t="s">
        <v>23951</v>
      </c>
      <c r="Y83"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83" t="s">
        <v>23952</v>
      </c>
      <c r="AA83" t="e">
        <f>VLOOKUP(assembly_staff_import[[#This Row],[Formatted and corrected Works for Group Text]],[3]!Table4[#Data],1,0)</f>
        <v>#REF!</v>
      </c>
      <c r="AB83" t="e">
        <f>VLOOKUP(assembly_staff_import[[#This Row],[Formatted and corrected Works for Group Text]],[3]!Table5[#Data],2,0)</f>
        <v>#REF!</v>
      </c>
      <c r="AC83" t="str">
        <f>IF(TRIM(assembly_staff_import[[#This Row],[PUBLIC INFO ADDR_SOURCE_KEY]])="CAPITOL, ALBANY", "Legislative / Capitol Office", "District Office")</f>
        <v>Legislative / Capitol Office</v>
      </c>
      <c r="AD83" t="s">
        <v>23953</v>
      </c>
      <c r="AF83" t="str">
        <f t="shared" ref="AF83:AF146" si="5">"871 "</f>
        <v xml:space="preserve">871 </v>
      </c>
      <c r="AG83" t="s">
        <v>23953</v>
      </c>
      <c r="AH83" t="s">
        <v>23954</v>
      </c>
      <c r="AI83" t="s">
        <v>23706</v>
      </c>
      <c r="AJ83" t="s">
        <v>23493</v>
      </c>
    </row>
    <row r="84" spans="1:36" x14ac:dyDescent="0.2">
      <c r="A84" t="str">
        <f>TRIM(PROPER((assembly_staff_import[[#This Row],[First MI Name via NAME_SOURCE_KEY TEXT]]&amp;" "&amp;assembly_staff_import[[#This Row],[Last Name via NAME_SOURCE_KEY TEXT]]&amp;" "&amp;assembly_staff_import[[#This Row],[Suffix via NAME_SOURCE_KEY]])))</f>
        <v>Abbott L Ruskin</v>
      </c>
      <c r="B84" t="str">
        <f>TRIM(CONCATENATE(TRIM(assembly_staff_import[[#This Row],[Full Name]]), ", ", assembly_staff_import[[#This Row],[Title]]))</f>
        <v>Abbott L Ruskin, Admin Assistant</v>
      </c>
      <c r="C84" t="e">
        <f>assembly_staff_import[[#This Row],[Vlookup_groups]]</f>
        <v>#REF!</v>
      </c>
      <c r="D84" t="str">
        <f>IF(assembly_staff_import[[#This Row],[Legislative Staff Type]]="Personal",assembly_staff_import[[#This Row],[Formatted Personal Staff Office]],"")</f>
        <v/>
      </c>
      <c r="E84" t="s">
        <v>65</v>
      </c>
      <c r="F84" s="19" t="s">
        <v>10913</v>
      </c>
      <c r="G84" t="s">
        <v>1237</v>
      </c>
      <c r="H84" t="str">
        <f>TRIM(PROPER((assembly_staff_import[[#This Row],[Last Name via NAME_SOURCE_KEY TEXT]]&amp;" "&amp;assembly_staff_import[[#This Row],[Suffix via NAME_SOURCE_KEY]])))</f>
        <v>Ruskin</v>
      </c>
      <c r="I84" t="str">
        <f>PROPER(assembly_staff_import[[#This Row],[JOB TITLE_SOURCE_KEY]])</f>
        <v xml:space="preserve">Admin Assistant                            </v>
      </c>
      <c r="J84" t="s">
        <v>72</v>
      </c>
      <c r="K84" t="str">
        <f>IF(assembly_staff_import[[#This Row],[Legislative Staff Type]]="Personal",assembly_staff_import[[#This Row],[Vlookup Reports To Person]], "")</f>
        <v/>
      </c>
      <c r="L84" t="str">
        <f>PROPER(assembly_staff_import[[#This Row],[First MI Name via NAME_SOURCE_KEY TEXT]])</f>
        <v xml:space="preserve"> Abbott L</v>
      </c>
      <c r="M84" t="s">
        <v>17909</v>
      </c>
      <c r="N84" t="str">
        <f>LOWER(CONCATENATE(assembly_staff_import[[#This Row],[Last Name]],LEFT(assembly_staff_import[[#This Row],[First Name (no initial)]],1),"@nyassembly.gov"))</f>
        <v>ruskina@nyassembly.gov</v>
      </c>
      <c r="O84" t="s">
        <v>5390</v>
      </c>
      <c r="P84" t="e">
        <f>VLOOKUP(assembly_staff_import[[#This Row],[Full Name]],[3]!PEOPLE_March_20[#Data],1,0)</f>
        <v>#REF!</v>
      </c>
      <c r="Q84" t="e">
        <f>VLOOKUP(assembly_staff_import[[#This Row],[Full Name]],[3]!Table17[#Data],3,0)</f>
        <v>#REF!</v>
      </c>
      <c r="R84" t="e">
        <f>VLOOKUP(assembly_staff_import[[#This Row],[Formatted Works for Group]],[3]!Table7[#Data],1,0)</f>
        <v>#REF!</v>
      </c>
      <c r="S84"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84" s="20" t="str">
        <f>TRIM(assembly_staff_import[[#This Row],[NAME_SOURCE_KEY]])</f>
        <v>RUSKIN, ABBOTT L</v>
      </c>
      <c r="U84" t="s">
        <v>23955</v>
      </c>
      <c r="V84" t="s">
        <v>23956</v>
      </c>
      <c r="W84" t="s">
        <v>23957</v>
      </c>
      <c r="Y84"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84" t="s">
        <v>23952</v>
      </c>
      <c r="AA84" t="e">
        <f>VLOOKUP(assembly_staff_import[[#This Row],[Formatted and corrected Works for Group Text]],[3]!Table4[#Data],1,0)</f>
        <v>#REF!</v>
      </c>
      <c r="AB84" t="e">
        <f>VLOOKUP(assembly_staff_import[[#This Row],[Formatted and corrected Works for Group Text]],[3]!Table5[#Data],2,0)</f>
        <v>#REF!</v>
      </c>
      <c r="AC84" t="str">
        <f>IF(TRIM(assembly_staff_import[[#This Row],[PUBLIC INFO ADDR_SOURCE_KEY]])="CAPITOL, ALBANY", "Legislative / Capitol Office", "District Office")</f>
        <v>District Office</v>
      </c>
      <c r="AD84" t="s">
        <v>23953</v>
      </c>
      <c r="AF84" t="str">
        <f t="shared" si="5"/>
        <v xml:space="preserve">871 </v>
      </c>
      <c r="AG84" t="s">
        <v>23953</v>
      </c>
      <c r="AH84" t="s">
        <v>23958</v>
      </c>
      <c r="AI84" t="s">
        <v>23568</v>
      </c>
      <c r="AJ84" t="s">
        <v>23959</v>
      </c>
    </row>
    <row r="85" spans="1:36" x14ac:dyDescent="0.2">
      <c r="A85" t="str">
        <f>TRIM(PROPER((assembly_staff_import[[#This Row],[First MI Name via NAME_SOURCE_KEY TEXT]]&amp;" "&amp;assembly_staff_import[[#This Row],[Last Name via NAME_SOURCE_KEY TEXT]]&amp;" "&amp;assembly_staff_import[[#This Row],[Suffix via NAME_SOURCE_KEY]])))</f>
        <v>Alfred Taylor</v>
      </c>
      <c r="B85" t="str">
        <f>TRIM(CONCATENATE(TRIM(assembly_staff_import[[#This Row],[Full Name]]), ", ", assembly_staff_import[[#This Row],[Title]]))</f>
        <v>Alfred Taylor, Staff Dir</v>
      </c>
      <c r="C85" t="e">
        <f>assembly_staff_import[[#This Row],[Vlookup_groups]]</f>
        <v>#REF!</v>
      </c>
      <c r="D85" t="str">
        <f>IF(assembly_staff_import[[#This Row],[Legislative Staff Type]]="Personal",assembly_staff_import[[#This Row],[Formatted Personal Staff Office]],"")</f>
        <v/>
      </c>
      <c r="E85" t="s">
        <v>65</v>
      </c>
      <c r="F85" s="19" t="s">
        <v>10913</v>
      </c>
      <c r="G85" t="s">
        <v>1237</v>
      </c>
      <c r="H85" t="str">
        <f>TRIM(PROPER((assembly_staff_import[[#This Row],[Last Name via NAME_SOURCE_KEY TEXT]]&amp;" "&amp;assembly_staff_import[[#This Row],[Suffix via NAME_SOURCE_KEY]])))</f>
        <v>Taylor</v>
      </c>
      <c r="I85" t="str">
        <f>PROPER(assembly_staff_import[[#This Row],[JOB TITLE_SOURCE_KEY]])</f>
        <v xml:space="preserve">Staff Dir                                  </v>
      </c>
      <c r="J85" t="s">
        <v>72</v>
      </c>
      <c r="K85" t="str">
        <f>IF(assembly_staff_import[[#This Row],[Legislative Staff Type]]="Personal",assembly_staff_import[[#This Row],[Vlookup Reports To Person]], "")</f>
        <v/>
      </c>
      <c r="L85" t="str">
        <f>PROPER(assembly_staff_import[[#This Row],[First MI Name via NAME_SOURCE_KEY TEXT]])</f>
        <v xml:space="preserve"> Alfred</v>
      </c>
      <c r="M85" t="s">
        <v>17579</v>
      </c>
      <c r="N85" t="str">
        <f>LOWER(CONCATENATE(assembly_staff_import[[#This Row],[Last Name]],LEFT(assembly_staff_import[[#This Row],[First Name (no initial)]],1),"@nyassembly.gov"))</f>
        <v>taylora@nyassembly.gov</v>
      </c>
      <c r="O85" t="s">
        <v>17581</v>
      </c>
      <c r="P85" t="e">
        <f>VLOOKUP(assembly_staff_import[[#This Row],[Full Name]],[3]!PEOPLE_March_20[#Data],1,0)</f>
        <v>#REF!</v>
      </c>
      <c r="Q85" t="e">
        <f>VLOOKUP(assembly_staff_import[[#This Row],[Full Name]],[3]!Table17[#Data],3,0)</f>
        <v>#REF!</v>
      </c>
      <c r="R85" t="e">
        <f>VLOOKUP(assembly_staff_import[[#This Row],[Formatted Works for Group]],[3]!Table7[#Data],1,0)</f>
        <v>#REF!</v>
      </c>
      <c r="S85"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85" s="20" t="str">
        <f>TRIM(assembly_staff_import[[#This Row],[NAME_SOURCE_KEY]])</f>
        <v>TAYLOR, ALFRED</v>
      </c>
      <c r="U85" t="s">
        <v>23960</v>
      </c>
      <c r="V85" t="s">
        <v>23961</v>
      </c>
      <c r="W85" t="s">
        <v>23962</v>
      </c>
      <c r="Y85"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85" t="s">
        <v>23952</v>
      </c>
      <c r="AA85" t="e">
        <f>VLOOKUP(assembly_staff_import[[#This Row],[Formatted and corrected Works for Group Text]],[3]!Table4[#Data],1,0)</f>
        <v>#REF!</v>
      </c>
      <c r="AB85" t="e">
        <f>VLOOKUP(assembly_staff_import[[#This Row],[Formatted and corrected Works for Group Text]],[3]!Table5[#Data],2,0)</f>
        <v>#REF!</v>
      </c>
      <c r="AC85" t="str">
        <f>IF(TRIM(assembly_staff_import[[#This Row],[PUBLIC INFO ADDR_SOURCE_KEY]])="CAPITOL, ALBANY", "Legislative / Capitol Office", "District Office")</f>
        <v>District Office</v>
      </c>
      <c r="AD85" t="s">
        <v>23953</v>
      </c>
      <c r="AF85" t="str">
        <f t="shared" si="5"/>
        <v xml:space="preserve">871 </v>
      </c>
      <c r="AG85" t="s">
        <v>23953</v>
      </c>
      <c r="AH85" t="s">
        <v>23963</v>
      </c>
      <c r="AI85" t="s">
        <v>23964</v>
      </c>
      <c r="AJ85" t="s">
        <v>23965</v>
      </c>
    </row>
    <row r="86" spans="1:36" x14ac:dyDescent="0.2">
      <c r="A86" t="str">
        <f>TRIM(PROPER((assembly_staff_import[[#This Row],[First MI Name via NAME_SOURCE_KEY TEXT]]&amp;" "&amp;assembly_staff_import[[#This Row],[Last Name via NAME_SOURCE_KEY TEXT]]&amp;" "&amp;assembly_staff_import[[#This Row],[Suffix via NAME_SOURCE_KEY]])))</f>
        <v>Andrew J Bock</v>
      </c>
      <c r="B86" t="str">
        <f>TRIM(CONCATENATE(TRIM(assembly_staff_import[[#This Row],[Full Name]]), ", ", assembly_staff_import[[#This Row],[Title]]))</f>
        <v>Andrew J Bock, Sr Leg Fiscal Anal</v>
      </c>
      <c r="C86" t="e">
        <f>assembly_staff_import[[#This Row],[Vlookup_groups]]</f>
        <v>#REF!</v>
      </c>
      <c r="D86" t="str">
        <f>IF(assembly_staff_import[[#This Row],[Legislative Staff Type]]="Personal",assembly_staff_import[[#This Row],[Formatted Personal Staff Office]],"")</f>
        <v/>
      </c>
      <c r="E86" t="s">
        <v>65</v>
      </c>
      <c r="F86" s="19" t="s">
        <v>10913</v>
      </c>
      <c r="G86" t="s">
        <v>1237</v>
      </c>
      <c r="H86" t="str">
        <f>TRIM(PROPER((assembly_staff_import[[#This Row],[Last Name via NAME_SOURCE_KEY TEXT]]&amp;" "&amp;assembly_staff_import[[#This Row],[Suffix via NAME_SOURCE_KEY]])))</f>
        <v>Bock</v>
      </c>
      <c r="I86" t="str">
        <f>PROPER(assembly_staff_import[[#This Row],[JOB TITLE_SOURCE_KEY]])</f>
        <v xml:space="preserve">Sr Leg Fiscal Anal                         </v>
      </c>
      <c r="J86" t="s">
        <v>72</v>
      </c>
      <c r="K86" t="str">
        <f>IF(assembly_staff_import[[#This Row],[Legislative Staff Type]]="Personal",assembly_staff_import[[#This Row],[Vlookup Reports To Person]], "")</f>
        <v/>
      </c>
      <c r="L86" t="str">
        <f>PROPER(assembly_staff_import[[#This Row],[First MI Name via NAME_SOURCE_KEY TEXT]])</f>
        <v xml:space="preserve"> Andrew J</v>
      </c>
      <c r="M86" t="s">
        <v>19816</v>
      </c>
      <c r="N86" t="str">
        <f>LOWER(CONCATENATE(assembly_staff_import[[#This Row],[Last Name]],LEFT(assembly_staff_import[[#This Row],[First Name (no initial)]],1),"@nyassembly.gov"))</f>
        <v>bocka@nyassembly.gov</v>
      </c>
      <c r="O86" t="s">
        <v>23966</v>
      </c>
      <c r="P86" t="e">
        <f>VLOOKUP(assembly_staff_import[[#This Row],[Full Name]],[3]!PEOPLE_March_20[#Data],1,0)</f>
        <v>#REF!</v>
      </c>
      <c r="Q86" t="e">
        <f>VLOOKUP(assembly_staff_import[[#This Row],[Full Name]],[3]!Table17[#Data],3,0)</f>
        <v>#REF!</v>
      </c>
      <c r="R86" t="e">
        <f>VLOOKUP(assembly_staff_import[[#This Row],[Formatted Works for Group]],[3]!Table7[#Data],1,0)</f>
        <v>#REF!</v>
      </c>
      <c r="S86"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86" s="20" t="str">
        <f>TRIM(assembly_staff_import[[#This Row],[NAME_SOURCE_KEY]])</f>
        <v>BOCK, ANDREW J</v>
      </c>
      <c r="U86" t="s">
        <v>23967</v>
      </c>
      <c r="V86" t="s">
        <v>23968</v>
      </c>
      <c r="W86" t="s">
        <v>23969</v>
      </c>
      <c r="Y86"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86" t="s">
        <v>23952</v>
      </c>
      <c r="AA86" t="e">
        <f>VLOOKUP(assembly_staff_import[[#This Row],[Formatted and corrected Works for Group Text]],[3]!Table4[#Data],1,0)</f>
        <v>#REF!</v>
      </c>
      <c r="AB86" t="e">
        <f>VLOOKUP(assembly_staff_import[[#This Row],[Formatted and corrected Works for Group Text]],[3]!Table5[#Data],2,0)</f>
        <v>#REF!</v>
      </c>
      <c r="AC86" t="str">
        <f>IF(TRIM(assembly_staff_import[[#This Row],[PUBLIC INFO ADDR_SOURCE_KEY]])="CAPITOL, ALBANY", "Legislative / Capitol Office", "District Office")</f>
        <v>Legislative / Capitol Office</v>
      </c>
      <c r="AD86" t="s">
        <v>23953</v>
      </c>
      <c r="AF86" t="str">
        <f t="shared" si="5"/>
        <v xml:space="preserve">871 </v>
      </c>
      <c r="AG86" t="s">
        <v>23953</v>
      </c>
      <c r="AH86" t="s">
        <v>23970</v>
      </c>
      <c r="AI86" t="s">
        <v>23971</v>
      </c>
      <c r="AJ86" t="s">
        <v>23493</v>
      </c>
    </row>
    <row r="87" spans="1:36" x14ac:dyDescent="0.2">
      <c r="A87" t="str">
        <f>TRIM(PROPER((assembly_staff_import[[#This Row],[First MI Name via NAME_SOURCE_KEY TEXT]]&amp;" "&amp;assembly_staff_import[[#This Row],[Last Name via NAME_SOURCE_KEY TEXT]]&amp;" "&amp;assembly_staff_import[[#This Row],[Suffix via NAME_SOURCE_KEY]])))</f>
        <v>Anne M Kowalski</v>
      </c>
      <c r="B87" t="str">
        <f>TRIM(CONCATENATE(TRIM(assembly_staff_import[[#This Row],[Full Name]]), ", ", assembly_staff_import[[#This Row],[Title]]))</f>
        <v>Anne M Kowalski, Recep/Secy</v>
      </c>
      <c r="C87" t="e">
        <f>assembly_staff_import[[#This Row],[Vlookup_groups]]</f>
        <v>#REF!</v>
      </c>
      <c r="D87" t="str">
        <f>IF(assembly_staff_import[[#This Row],[Legislative Staff Type]]="Personal",assembly_staff_import[[#This Row],[Formatted Personal Staff Office]],"")</f>
        <v/>
      </c>
      <c r="E87" t="s">
        <v>65</v>
      </c>
      <c r="F87" s="19" t="s">
        <v>10913</v>
      </c>
      <c r="G87" t="s">
        <v>1237</v>
      </c>
      <c r="H87" t="str">
        <f>TRIM(PROPER((assembly_staff_import[[#This Row],[Last Name via NAME_SOURCE_KEY TEXT]]&amp;" "&amp;assembly_staff_import[[#This Row],[Suffix via NAME_SOURCE_KEY]])))</f>
        <v>Kowalski</v>
      </c>
      <c r="I87" t="str">
        <f>PROPER(assembly_staff_import[[#This Row],[JOB TITLE_SOURCE_KEY]])</f>
        <v xml:space="preserve">Recep/Secy                                 </v>
      </c>
      <c r="J87" t="s">
        <v>72</v>
      </c>
      <c r="K87" t="str">
        <f>IF(assembly_staff_import[[#This Row],[Legislative Staff Type]]="Personal",assembly_staff_import[[#This Row],[Vlookup Reports To Person]], "")</f>
        <v/>
      </c>
      <c r="L87" t="str">
        <f>PROPER(assembly_staff_import[[#This Row],[First MI Name via NAME_SOURCE_KEY TEXT]])</f>
        <v xml:space="preserve"> Anne M</v>
      </c>
      <c r="M87" t="s">
        <v>18745</v>
      </c>
      <c r="N87" t="str">
        <f>LOWER(CONCATENATE(assembly_staff_import[[#This Row],[Last Name]],LEFT(assembly_staff_import[[#This Row],[First Name (no initial)]],1),"@nyassembly.gov"))</f>
        <v>kowalskia@nyassembly.gov</v>
      </c>
      <c r="O87" t="s">
        <v>22383</v>
      </c>
      <c r="P87" t="e">
        <f>VLOOKUP(assembly_staff_import[[#This Row],[Full Name]],[3]!PEOPLE_March_20[#Data],1,0)</f>
        <v>#REF!</v>
      </c>
      <c r="Q87" t="e">
        <f>VLOOKUP(assembly_staff_import[[#This Row],[Full Name]],[3]!Table17[#Data],3,0)</f>
        <v>#REF!</v>
      </c>
      <c r="R87" t="e">
        <f>VLOOKUP(assembly_staff_import[[#This Row],[Formatted Works for Group]],[3]!Table7[#Data],1,0)</f>
        <v>#REF!</v>
      </c>
      <c r="S87"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87" s="20" t="str">
        <f>TRIM(assembly_staff_import[[#This Row],[NAME_SOURCE_KEY]])</f>
        <v>KOWALSKI, ANNE M</v>
      </c>
      <c r="U87" t="s">
        <v>23972</v>
      </c>
      <c r="V87" t="s">
        <v>23973</v>
      </c>
      <c r="W87" t="s">
        <v>23974</v>
      </c>
      <c r="Y87"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87" t="s">
        <v>23952</v>
      </c>
      <c r="AA87" t="e">
        <f>VLOOKUP(assembly_staff_import[[#This Row],[Formatted and corrected Works for Group Text]],[3]!Table4[#Data],1,0)</f>
        <v>#REF!</v>
      </c>
      <c r="AB87" t="e">
        <f>VLOOKUP(assembly_staff_import[[#This Row],[Formatted and corrected Works for Group Text]],[3]!Table5[#Data],2,0)</f>
        <v>#REF!</v>
      </c>
      <c r="AC87" t="str">
        <f>IF(TRIM(assembly_staff_import[[#This Row],[PUBLIC INFO ADDR_SOURCE_KEY]])="CAPITOL, ALBANY", "Legislative / Capitol Office", "District Office")</f>
        <v>Legislative / Capitol Office</v>
      </c>
      <c r="AD87" t="s">
        <v>23953</v>
      </c>
      <c r="AF87" t="str">
        <f t="shared" si="5"/>
        <v xml:space="preserve">871 </v>
      </c>
      <c r="AG87" t="s">
        <v>23953</v>
      </c>
      <c r="AH87" t="s">
        <v>23975</v>
      </c>
      <c r="AI87" t="s">
        <v>23976</v>
      </c>
      <c r="AJ87" t="s">
        <v>23493</v>
      </c>
    </row>
    <row r="88" spans="1:36" x14ac:dyDescent="0.2">
      <c r="A88" t="str">
        <f>TRIM(PROPER((assembly_staff_import[[#This Row],[First MI Name via NAME_SOURCE_KEY TEXT]]&amp;" "&amp;assembly_staff_import[[#This Row],[Last Name via NAME_SOURCE_KEY TEXT]]&amp;" "&amp;assembly_staff_import[[#This Row],[Suffix via NAME_SOURCE_KEY]])))</f>
        <v>Anthony J Shearer</v>
      </c>
      <c r="B88" t="str">
        <f>TRIM(CONCATENATE(TRIM(assembly_staff_import[[#This Row],[Full Name]]), ", ", assembly_staff_import[[#This Row],[Title]]))</f>
        <v>Anthony J Shearer, Legis Fiscal Anal</v>
      </c>
      <c r="C88" t="e">
        <f>assembly_staff_import[[#This Row],[Vlookup_groups]]</f>
        <v>#REF!</v>
      </c>
      <c r="D88" t="str">
        <f>IF(assembly_staff_import[[#This Row],[Legislative Staff Type]]="Personal",assembly_staff_import[[#This Row],[Formatted Personal Staff Office]],"")</f>
        <v/>
      </c>
      <c r="E88" t="s">
        <v>65</v>
      </c>
      <c r="F88" s="19" t="s">
        <v>10913</v>
      </c>
      <c r="G88" t="s">
        <v>1237</v>
      </c>
      <c r="H88" t="str">
        <f>TRIM(PROPER((assembly_staff_import[[#This Row],[Last Name via NAME_SOURCE_KEY TEXT]]&amp;" "&amp;assembly_staff_import[[#This Row],[Suffix via NAME_SOURCE_KEY]])))</f>
        <v>Shearer</v>
      </c>
      <c r="I88" t="str">
        <f>PROPER(assembly_staff_import[[#This Row],[JOB TITLE_SOURCE_KEY]])</f>
        <v xml:space="preserve">Legis Fiscal Anal                          </v>
      </c>
      <c r="J88" t="s">
        <v>72</v>
      </c>
      <c r="K88" t="str">
        <f>IF(assembly_staff_import[[#This Row],[Legislative Staff Type]]="Personal",assembly_staff_import[[#This Row],[Vlookup Reports To Person]], "")</f>
        <v/>
      </c>
      <c r="L88" t="str">
        <f>PROPER(assembly_staff_import[[#This Row],[First MI Name via NAME_SOURCE_KEY TEXT]])</f>
        <v xml:space="preserve"> Anthony J</v>
      </c>
      <c r="M88" t="s">
        <v>13966</v>
      </c>
      <c r="N88" t="str">
        <f>LOWER(CONCATENATE(assembly_staff_import[[#This Row],[Last Name]],LEFT(assembly_staff_import[[#This Row],[First Name (no initial)]],1),"@nyassembly.gov"))</f>
        <v>shearera@nyassembly.gov</v>
      </c>
      <c r="O88" t="s">
        <v>17092</v>
      </c>
      <c r="P88" t="e">
        <f>VLOOKUP(assembly_staff_import[[#This Row],[Full Name]],[3]!PEOPLE_March_20[#Data],1,0)</f>
        <v>#REF!</v>
      </c>
      <c r="Q88" t="e">
        <f>VLOOKUP(assembly_staff_import[[#This Row],[Full Name]],[3]!Table17[#Data],3,0)</f>
        <v>#REF!</v>
      </c>
      <c r="R88" t="e">
        <f>VLOOKUP(assembly_staff_import[[#This Row],[Formatted Works for Group]],[3]!Table7[#Data],1,0)</f>
        <v>#REF!</v>
      </c>
      <c r="S88"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88" s="20" t="str">
        <f>TRIM(assembly_staff_import[[#This Row],[NAME_SOURCE_KEY]])</f>
        <v>SHEARER, ANTHONY J</v>
      </c>
      <c r="U88" t="s">
        <v>23977</v>
      </c>
      <c r="V88" t="s">
        <v>23978</v>
      </c>
      <c r="W88" t="s">
        <v>23979</v>
      </c>
      <c r="Y88"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88" t="s">
        <v>23952</v>
      </c>
      <c r="AA88" t="e">
        <f>VLOOKUP(assembly_staff_import[[#This Row],[Formatted and corrected Works for Group Text]],[3]!Table4[#Data],1,0)</f>
        <v>#REF!</v>
      </c>
      <c r="AB88" t="e">
        <f>VLOOKUP(assembly_staff_import[[#This Row],[Formatted and corrected Works for Group Text]],[3]!Table5[#Data],2,0)</f>
        <v>#REF!</v>
      </c>
      <c r="AC88" t="str">
        <f>IF(TRIM(assembly_staff_import[[#This Row],[PUBLIC INFO ADDR_SOURCE_KEY]])="CAPITOL, ALBANY", "Legislative / Capitol Office", "District Office")</f>
        <v>Legislative / Capitol Office</v>
      </c>
      <c r="AD88" t="s">
        <v>23953</v>
      </c>
      <c r="AF88" t="str">
        <f t="shared" si="5"/>
        <v xml:space="preserve">871 </v>
      </c>
      <c r="AG88" t="s">
        <v>23953</v>
      </c>
      <c r="AH88" t="s">
        <v>23980</v>
      </c>
      <c r="AI88" t="s">
        <v>23981</v>
      </c>
      <c r="AJ88" t="s">
        <v>23493</v>
      </c>
    </row>
    <row r="89" spans="1:36" x14ac:dyDescent="0.2">
      <c r="A89" t="str">
        <f>TRIM(PROPER((assembly_staff_import[[#This Row],[First MI Name via NAME_SOURCE_KEY TEXT]]&amp;" "&amp;assembly_staff_import[[#This Row],[Last Name via NAME_SOURCE_KEY TEXT]]&amp;" "&amp;assembly_staff_import[[#This Row],[Suffix via NAME_SOURCE_KEY]])))</f>
        <v>Anthony Rodolakis</v>
      </c>
      <c r="B89" t="str">
        <f>TRIM(CONCATENATE(TRIM(assembly_staff_import[[#This Row],[Full Name]]), ", ", assembly_staff_import[[#This Row],[Title]]))</f>
        <v>Anthony Rodolakis, Dir Tax/Econ Studies</v>
      </c>
      <c r="C89" t="e">
        <f>assembly_staff_import[[#This Row],[Vlookup_groups]]</f>
        <v>#REF!</v>
      </c>
      <c r="D89" t="str">
        <f>IF(assembly_staff_import[[#This Row],[Legislative Staff Type]]="Personal",assembly_staff_import[[#This Row],[Formatted Personal Staff Office]],"")</f>
        <v/>
      </c>
      <c r="E89" t="s">
        <v>65</v>
      </c>
      <c r="F89" s="19" t="s">
        <v>10913</v>
      </c>
      <c r="G89" t="s">
        <v>1237</v>
      </c>
      <c r="H89" t="str">
        <f>TRIM(PROPER((assembly_staff_import[[#This Row],[Last Name via NAME_SOURCE_KEY TEXT]]&amp;" "&amp;assembly_staff_import[[#This Row],[Suffix via NAME_SOURCE_KEY]])))</f>
        <v>Rodolakis</v>
      </c>
      <c r="I89" t="str">
        <f>PROPER(assembly_staff_import[[#This Row],[JOB TITLE_SOURCE_KEY]])</f>
        <v xml:space="preserve">Dir Tax/Econ Studies                       </v>
      </c>
      <c r="J89" t="s">
        <v>72</v>
      </c>
      <c r="K89" t="str">
        <f>IF(assembly_staff_import[[#This Row],[Legislative Staff Type]]="Personal",assembly_staff_import[[#This Row],[Vlookup Reports To Person]], "")</f>
        <v/>
      </c>
      <c r="L89" t="str">
        <f>PROPER(assembly_staff_import[[#This Row],[First MI Name via NAME_SOURCE_KEY TEXT]])</f>
        <v xml:space="preserve"> Anthony</v>
      </c>
      <c r="M89" t="s">
        <v>17966</v>
      </c>
      <c r="N89" t="str">
        <f>LOWER(CONCATENATE(assembly_staff_import[[#This Row],[Last Name]],LEFT(assembly_staff_import[[#This Row],[First Name (no initial)]],1),"@nyassembly.gov"))</f>
        <v>rodolakisa@nyassembly.gov</v>
      </c>
      <c r="O89" t="s">
        <v>17092</v>
      </c>
      <c r="P89" t="e">
        <f>VLOOKUP(assembly_staff_import[[#This Row],[Full Name]],[3]!PEOPLE_March_20[#Data],1,0)</f>
        <v>#REF!</v>
      </c>
      <c r="Q89" t="e">
        <f>VLOOKUP(assembly_staff_import[[#This Row],[Full Name]],[3]!Table17[#Data],3,0)</f>
        <v>#REF!</v>
      </c>
      <c r="R89" t="e">
        <f>VLOOKUP(assembly_staff_import[[#This Row],[Formatted Works for Group]],[3]!Table7[#Data],1,0)</f>
        <v>#REF!</v>
      </c>
      <c r="S89"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89" s="20" t="str">
        <f>TRIM(assembly_staff_import[[#This Row],[NAME_SOURCE_KEY]])</f>
        <v>RODOLAKIS, ANTHONY</v>
      </c>
      <c r="U89" t="s">
        <v>23982</v>
      </c>
      <c r="V89" t="s">
        <v>23983</v>
      </c>
      <c r="W89" t="s">
        <v>23903</v>
      </c>
      <c r="Y89"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89" t="s">
        <v>23952</v>
      </c>
      <c r="AA89" t="e">
        <f>VLOOKUP(assembly_staff_import[[#This Row],[Formatted and corrected Works for Group Text]],[3]!Table4[#Data],1,0)</f>
        <v>#REF!</v>
      </c>
      <c r="AB89" t="e">
        <f>VLOOKUP(assembly_staff_import[[#This Row],[Formatted and corrected Works for Group Text]],[3]!Table5[#Data],2,0)</f>
        <v>#REF!</v>
      </c>
      <c r="AC89" t="str">
        <f>IF(TRIM(assembly_staff_import[[#This Row],[PUBLIC INFO ADDR_SOURCE_KEY]])="CAPITOL, ALBANY", "Legislative / Capitol Office", "District Office")</f>
        <v>Legislative / Capitol Office</v>
      </c>
      <c r="AD89" t="s">
        <v>23953</v>
      </c>
      <c r="AF89" t="str">
        <f t="shared" si="5"/>
        <v xml:space="preserve">871 </v>
      </c>
      <c r="AG89" t="s">
        <v>23953</v>
      </c>
      <c r="AH89" t="s">
        <v>23984</v>
      </c>
      <c r="AI89" t="s">
        <v>23985</v>
      </c>
      <c r="AJ89" t="s">
        <v>23493</v>
      </c>
    </row>
    <row r="90" spans="1:36" x14ac:dyDescent="0.2">
      <c r="A90" t="str">
        <f>TRIM(PROPER((assembly_staff_import[[#This Row],[First MI Name via NAME_SOURCE_KEY TEXT]]&amp;" "&amp;assembly_staff_import[[#This Row],[Last Name via NAME_SOURCE_KEY TEXT]]&amp;" "&amp;assembly_staff_import[[#This Row],[Suffix via NAME_SOURCE_KEY]])))</f>
        <v>Ashley M Ryle</v>
      </c>
      <c r="B90" t="str">
        <f>TRIM(CONCATENATE(TRIM(assembly_staff_import[[#This Row],[Full Name]]), ", ", assembly_staff_import[[#This Row],[Title]]))</f>
        <v>Ashley M Ryle, Dep Dir Fiscal Studie</v>
      </c>
      <c r="C90" t="e">
        <f>assembly_staff_import[[#This Row],[Vlookup_groups]]</f>
        <v>#REF!</v>
      </c>
      <c r="D90" t="str">
        <f>IF(assembly_staff_import[[#This Row],[Legislative Staff Type]]="Personal",assembly_staff_import[[#This Row],[Formatted Personal Staff Office]],"")</f>
        <v/>
      </c>
      <c r="E90" t="s">
        <v>65</v>
      </c>
      <c r="F90" s="19" t="s">
        <v>10913</v>
      </c>
      <c r="G90" t="s">
        <v>1237</v>
      </c>
      <c r="H90" t="str">
        <f>TRIM(PROPER((assembly_staff_import[[#This Row],[Last Name via NAME_SOURCE_KEY TEXT]]&amp;" "&amp;assembly_staff_import[[#This Row],[Suffix via NAME_SOURCE_KEY]])))</f>
        <v>Ryle</v>
      </c>
      <c r="I90" t="str">
        <f>PROPER(assembly_staff_import[[#This Row],[JOB TITLE_SOURCE_KEY]])</f>
        <v xml:space="preserve">Dep Dir Fiscal Studie                      </v>
      </c>
      <c r="J90" t="s">
        <v>72</v>
      </c>
      <c r="K90" t="str">
        <f>IF(assembly_staff_import[[#This Row],[Legislative Staff Type]]="Personal",assembly_staff_import[[#This Row],[Vlookup Reports To Person]], "")</f>
        <v/>
      </c>
      <c r="L90" t="str">
        <f>PROPER(assembly_staff_import[[#This Row],[First MI Name via NAME_SOURCE_KEY TEXT]])</f>
        <v xml:space="preserve"> Ashley M</v>
      </c>
      <c r="M90" t="s">
        <v>17845</v>
      </c>
      <c r="N90" t="str">
        <f>LOWER(CONCATENATE(assembly_staff_import[[#This Row],[Last Name]],LEFT(assembly_staff_import[[#This Row],[First Name (no initial)]],1),"@nyassembly.gov"))</f>
        <v>rylea@nyassembly.gov</v>
      </c>
      <c r="O90" t="s">
        <v>5879</v>
      </c>
      <c r="P90" t="e">
        <f>VLOOKUP(assembly_staff_import[[#This Row],[Full Name]],[3]!PEOPLE_March_20[#Data],1,0)</f>
        <v>#REF!</v>
      </c>
      <c r="Q90" t="e">
        <f>VLOOKUP(assembly_staff_import[[#This Row],[Full Name]],[3]!Table17[#Data],3,0)</f>
        <v>#REF!</v>
      </c>
      <c r="R90" t="e">
        <f>VLOOKUP(assembly_staff_import[[#This Row],[Formatted Works for Group]],[3]!Table7[#Data],1,0)</f>
        <v>#REF!</v>
      </c>
      <c r="S90"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90" s="20" t="str">
        <f>TRIM(assembly_staff_import[[#This Row],[NAME_SOURCE_KEY]])</f>
        <v>RYLE, ASHLEY M</v>
      </c>
      <c r="U90" t="s">
        <v>23986</v>
      </c>
      <c r="V90" t="s">
        <v>23987</v>
      </c>
      <c r="W90" t="s">
        <v>23988</v>
      </c>
      <c r="Y90"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90" t="s">
        <v>23952</v>
      </c>
      <c r="AA90" t="e">
        <f>VLOOKUP(assembly_staff_import[[#This Row],[Formatted and corrected Works for Group Text]],[3]!Table4[#Data],1,0)</f>
        <v>#REF!</v>
      </c>
      <c r="AB90" t="e">
        <f>VLOOKUP(assembly_staff_import[[#This Row],[Formatted and corrected Works for Group Text]],[3]!Table5[#Data],2,0)</f>
        <v>#REF!</v>
      </c>
      <c r="AC90" t="str">
        <f>IF(TRIM(assembly_staff_import[[#This Row],[PUBLIC INFO ADDR_SOURCE_KEY]])="CAPITOL, ALBANY", "Legislative / Capitol Office", "District Office")</f>
        <v>Legislative / Capitol Office</v>
      </c>
      <c r="AD90" t="s">
        <v>23953</v>
      </c>
      <c r="AF90" t="str">
        <f t="shared" si="5"/>
        <v xml:space="preserve">871 </v>
      </c>
      <c r="AG90" t="s">
        <v>23953</v>
      </c>
      <c r="AH90" t="s">
        <v>23989</v>
      </c>
      <c r="AI90" t="s">
        <v>23990</v>
      </c>
      <c r="AJ90" t="s">
        <v>23493</v>
      </c>
    </row>
    <row r="91" spans="1:36" x14ac:dyDescent="0.2">
      <c r="A91" t="str">
        <f>TRIM(PROPER((assembly_staff_import[[#This Row],[First MI Name via NAME_SOURCE_KEY TEXT]]&amp;" "&amp;assembly_staff_import[[#This Row],[Last Name via NAME_SOURCE_KEY TEXT]]&amp;" "&amp;assembly_staff_import[[#This Row],[Suffix via NAME_SOURCE_KEY]])))</f>
        <v>Audrey E Mchugh</v>
      </c>
      <c r="B91" t="str">
        <f>TRIM(CONCATENATE(TRIM(assembly_staff_import[[#This Row],[Full Name]]), ", ", assembly_staff_import[[#This Row],[Title]]))</f>
        <v>Audrey E Mchugh, Admin Officer</v>
      </c>
      <c r="C91" t="e">
        <f>assembly_staff_import[[#This Row],[Vlookup_groups]]</f>
        <v>#REF!</v>
      </c>
      <c r="D91" t="str">
        <f>IF(assembly_staff_import[[#This Row],[Legislative Staff Type]]="Personal",assembly_staff_import[[#This Row],[Formatted Personal Staff Office]],"")</f>
        <v/>
      </c>
      <c r="E91" t="s">
        <v>65</v>
      </c>
      <c r="F91" s="19" t="s">
        <v>10913</v>
      </c>
      <c r="G91" t="s">
        <v>1237</v>
      </c>
      <c r="H91" t="str">
        <f>TRIM(PROPER((assembly_staff_import[[#This Row],[Last Name via NAME_SOURCE_KEY TEXT]]&amp;" "&amp;assembly_staff_import[[#This Row],[Suffix via NAME_SOURCE_KEY]])))</f>
        <v>Mchugh</v>
      </c>
      <c r="I91" t="str">
        <f>PROPER(assembly_staff_import[[#This Row],[JOB TITLE_SOURCE_KEY]])</f>
        <v xml:space="preserve">Admin Officer                              </v>
      </c>
      <c r="J91" t="s">
        <v>72</v>
      </c>
      <c r="K91" t="str">
        <f>IF(assembly_staff_import[[#This Row],[Legislative Staff Type]]="Personal",assembly_staff_import[[#This Row],[Vlookup Reports To Person]], "")</f>
        <v/>
      </c>
      <c r="L91" t="str">
        <f>PROPER(assembly_staff_import[[#This Row],[First MI Name via NAME_SOURCE_KEY TEXT]])</f>
        <v xml:space="preserve"> Audrey E</v>
      </c>
      <c r="M91" t="s">
        <v>18580</v>
      </c>
      <c r="N91" t="str">
        <f>LOWER(CONCATENATE(assembly_staff_import[[#This Row],[Last Name]],LEFT(assembly_staff_import[[#This Row],[First Name (no initial)]],1),"@nyassembly.gov"))</f>
        <v>mchugha@nyassembly.gov</v>
      </c>
      <c r="O91" t="s">
        <v>23991</v>
      </c>
      <c r="P91" t="e">
        <f>VLOOKUP(assembly_staff_import[[#This Row],[Full Name]],[3]!PEOPLE_March_20[#Data],1,0)</f>
        <v>#REF!</v>
      </c>
      <c r="Q91" t="e">
        <f>VLOOKUP(assembly_staff_import[[#This Row],[Full Name]],[3]!Table17[#Data],3,0)</f>
        <v>#REF!</v>
      </c>
      <c r="R91" t="e">
        <f>VLOOKUP(assembly_staff_import[[#This Row],[Formatted Works for Group]],[3]!Table7[#Data],1,0)</f>
        <v>#REF!</v>
      </c>
      <c r="S91"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91" s="20" t="str">
        <f>TRIM(assembly_staff_import[[#This Row],[NAME_SOURCE_KEY]])</f>
        <v>MCHUGH, AUDREY E</v>
      </c>
      <c r="U91" t="s">
        <v>23992</v>
      </c>
      <c r="V91" t="s">
        <v>23993</v>
      </c>
      <c r="W91" t="s">
        <v>23994</v>
      </c>
      <c r="Y91"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91" t="s">
        <v>23952</v>
      </c>
      <c r="AA91" t="e">
        <f>VLOOKUP(assembly_staff_import[[#This Row],[Formatted and corrected Works for Group Text]],[3]!Table4[#Data],1,0)</f>
        <v>#REF!</v>
      </c>
      <c r="AB91" t="e">
        <f>VLOOKUP(assembly_staff_import[[#This Row],[Formatted and corrected Works for Group Text]],[3]!Table5[#Data],2,0)</f>
        <v>#REF!</v>
      </c>
      <c r="AC91" t="str">
        <f>IF(TRIM(assembly_staff_import[[#This Row],[PUBLIC INFO ADDR_SOURCE_KEY]])="CAPITOL, ALBANY", "Legislative / Capitol Office", "District Office")</f>
        <v>Legislative / Capitol Office</v>
      </c>
      <c r="AD91" t="s">
        <v>23953</v>
      </c>
      <c r="AF91" t="str">
        <f t="shared" si="5"/>
        <v xml:space="preserve">871 </v>
      </c>
      <c r="AG91" t="s">
        <v>23953</v>
      </c>
      <c r="AH91" t="s">
        <v>23995</v>
      </c>
      <c r="AI91" t="s">
        <v>23996</v>
      </c>
      <c r="AJ91" t="s">
        <v>23493</v>
      </c>
    </row>
    <row r="92" spans="1:36" x14ac:dyDescent="0.2">
      <c r="A92" t="str">
        <f>TRIM(PROPER((assembly_staff_import[[#This Row],[First MI Name via NAME_SOURCE_KEY TEXT]]&amp;" "&amp;assembly_staff_import[[#This Row],[Last Name via NAME_SOURCE_KEY TEXT]]&amp;" "&amp;assembly_staff_import[[#This Row],[Suffix via NAME_SOURCE_KEY]])))</f>
        <v>Barbara J Neal</v>
      </c>
      <c r="B92" t="str">
        <f>TRIM(CONCATENATE(TRIM(assembly_staff_import[[#This Row],[Full Name]]), ", ", assembly_staff_import[[#This Row],[Title]]))</f>
        <v>Barbara J Neal, Sr Word Process</v>
      </c>
      <c r="C92" t="e">
        <f>assembly_staff_import[[#This Row],[Vlookup_groups]]</f>
        <v>#REF!</v>
      </c>
      <c r="D92" t="str">
        <f>IF(assembly_staff_import[[#This Row],[Legislative Staff Type]]="Personal",assembly_staff_import[[#This Row],[Formatted Personal Staff Office]],"")</f>
        <v/>
      </c>
      <c r="E92" t="s">
        <v>65</v>
      </c>
      <c r="F92" s="19" t="s">
        <v>10913</v>
      </c>
      <c r="G92" t="s">
        <v>1237</v>
      </c>
      <c r="H92" t="str">
        <f>TRIM(PROPER((assembly_staff_import[[#This Row],[Last Name via NAME_SOURCE_KEY TEXT]]&amp;" "&amp;assembly_staff_import[[#This Row],[Suffix via NAME_SOURCE_KEY]])))</f>
        <v>Neal</v>
      </c>
      <c r="I92" t="str">
        <f>PROPER(assembly_staff_import[[#This Row],[JOB TITLE_SOURCE_KEY]])</f>
        <v xml:space="preserve">Sr Word Process                            </v>
      </c>
      <c r="J92" t="s">
        <v>72</v>
      </c>
      <c r="K92" t="str">
        <f>IF(assembly_staff_import[[#This Row],[Legislative Staff Type]]="Personal",assembly_staff_import[[#This Row],[Vlookup Reports To Person]], "")</f>
        <v/>
      </c>
      <c r="L92" t="str">
        <f>PROPER(assembly_staff_import[[#This Row],[First MI Name via NAME_SOURCE_KEY TEXT]])</f>
        <v xml:space="preserve"> Barbara J</v>
      </c>
      <c r="M92" t="s">
        <v>18510</v>
      </c>
      <c r="N92" t="str">
        <f>LOWER(CONCATENATE(assembly_staff_import[[#This Row],[Last Name]],LEFT(assembly_staff_import[[#This Row],[First Name (no initial)]],1),"@nyassembly.gov"))</f>
        <v>nealb@nyassembly.gov</v>
      </c>
      <c r="O92" t="s">
        <v>4975</v>
      </c>
      <c r="P92" t="e">
        <f>VLOOKUP(assembly_staff_import[[#This Row],[Full Name]],[3]!PEOPLE_March_20[#Data],1,0)</f>
        <v>#REF!</v>
      </c>
      <c r="Q92" t="e">
        <f>VLOOKUP(assembly_staff_import[[#This Row],[Full Name]],[3]!Table17[#Data],3,0)</f>
        <v>#REF!</v>
      </c>
      <c r="R92" t="e">
        <f>VLOOKUP(assembly_staff_import[[#This Row],[Formatted Works for Group]],[3]!Table7[#Data],1,0)</f>
        <v>#REF!</v>
      </c>
      <c r="S92"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92" s="20" t="str">
        <f>TRIM(assembly_staff_import[[#This Row],[NAME_SOURCE_KEY]])</f>
        <v>NEAL, BARBARA J</v>
      </c>
      <c r="U92" t="s">
        <v>23997</v>
      </c>
      <c r="V92" t="s">
        <v>23998</v>
      </c>
      <c r="W92" t="s">
        <v>23999</v>
      </c>
      <c r="Y92"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92" t="s">
        <v>23952</v>
      </c>
      <c r="AA92" t="e">
        <f>VLOOKUP(assembly_staff_import[[#This Row],[Formatted and corrected Works for Group Text]],[3]!Table4[#Data],1,0)</f>
        <v>#REF!</v>
      </c>
      <c r="AB92" t="e">
        <f>VLOOKUP(assembly_staff_import[[#This Row],[Formatted and corrected Works for Group Text]],[3]!Table5[#Data],2,0)</f>
        <v>#REF!</v>
      </c>
      <c r="AC92" t="str">
        <f>IF(TRIM(assembly_staff_import[[#This Row],[PUBLIC INFO ADDR_SOURCE_KEY]])="CAPITOL, ALBANY", "Legislative / Capitol Office", "District Office")</f>
        <v>Legislative / Capitol Office</v>
      </c>
      <c r="AD92" t="s">
        <v>23953</v>
      </c>
      <c r="AF92" t="str">
        <f t="shared" si="5"/>
        <v xml:space="preserve">871 </v>
      </c>
      <c r="AG92" t="s">
        <v>23953</v>
      </c>
      <c r="AH92" t="s">
        <v>24000</v>
      </c>
      <c r="AI92" t="s">
        <v>24001</v>
      </c>
      <c r="AJ92" t="s">
        <v>23493</v>
      </c>
    </row>
    <row r="93" spans="1:36" x14ac:dyDescent="0.2">
      <c r="A93" t="str">
        <f>TRIM(PROPER((assembly_staff_import[[#This Row],[First MI Name via NAME_SOURCE_KEY TEXT]]&amp;" "&amp;assembly_staff_import[[#This Row],[Last Name via NAME_SOURCE_KEY TEXT]]&amp;" "&amp;assembly_staff_import[[#This Row],[Suffix via NAME_SOURCE_KEY]])))</f>
        <v>Benjamin L Engwer</v>
      </c>
      <c r="B93" t="str">
        <f>TRIM(CONCATENATE(TRIM(assembly_staff_import[[#This Row],[Full Name]]), ", ", assembly_staff_import[[#This Row],[Title]]))</f>
        <v>Benjamin L Engwer, Leg Fisc Analyst-Min</v>
      </c>
      <c r="C93" t="e">
        <f>assembly_staff_import[[#This Row],[Vlookup_groups]]</f>
        <v>#REF!</v>
      </c>
      <c r="D93" t="str">
        <f>IF(assembly_staff_import[[#This Row],[Legislative Staff Type]]="Personal",assembly_staff_import[[#This Row],[Formatted Personal Staff Office]],"")</f>
        <v/>
      </c>
      <c r="E93" t="s">
        <v>65</v>
      </c>
      <c r="F93" s="19" t="s">
        <v>10913</v>
      </c>
      <c r="G93" t="s">
        <v>1237</v>
      </c>
      <c r="H93" t="str">
        <f>TRIM(PROPER((assembly_staff_import[[#This Row],[Last Name via NAME_SOURCE_KEY TEXT]]&amp;" "&amp;assembly_staff_import[[#This Row],[Suffix via NAME_SOURCE_KEY]])))</f>
        <v>Engwer</v>
      </c>
      <c r="I93" t="str">
        <f>PROPER(assembly_staff_import[[#This Row],[JOB TITLE_SOURCE_KEY]])</f>
        <v xml:space="preserve">Leg Fisc Analyst-Min                       </v>
      </c>
      <c r="J93" t="s">
        <v>72</v>
      </c>
      <c r="K93" t="str">
        <f>IF(assembly_staff_import[[#This Row],[Legislative Staff Type]]="Personal",assembly_staff_import[[#This Row],[Vlookup Reports To Person]], "")</f>
        <v/>
      </c>
      <c r="L93" t="str">
        <f>PROPER(assembly_staff_import[[#This Row],[First MI Name via NAME_SOURCE_KEY TEXT]])</f>
        <v xml:space="preserve"> Benjamin L</v>
      </c>
      <c r="M93" t="s">
        <v>19532</v>
      </c>
      <c r="N93" t="str">
        <f>LOWER(CONCATENATE(assembly_staff_import[[#This Row],[Last Name]],LEFT(assembly_staff_import[[#This Row],[First Name (no initial)]],1),"@nyassembly.gov"))</f>
        <v>engwerb@nyassembly.gov</v>
      </c>
      <c r="O93" t="s">
        <v>491</v>
      </c>
      <c r="P93" t="e">
        <f>VLOOKUP(assembly_staff_import[[#This Row],[Full Name]],[3]!PEOPLE_March_20[#Data],1,0)</f>
        <v>#REF!</v>
      </c>
      <c r="Q93" t="e">
        <f>VLOOKUP(assembly_staff_import[[#This Row],[Full Name]],[3]!Table17[#Data],3,0)</f>
        <v>#REF!</v>
      </c>
      <c r="R93" t="e">
        <f>VLOOKUP(assembly_staff_import[[#This Row],[Formatted Works for Group]],[3]!Table7[#Data],1,0)</f>
        <v>#REF!</v>
      </c>
      <c r="S93"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93" s="20" t="str">
        <f>TRIM(assembly_staff_import[[#This Row],[NAME_SOURCE_KEY]])</f>
        <v>ENGWER, BENJAMIN L</v>
      </c>
      <c r="U93" t="s">
        <v>24002</v>
      </c>
      <c r="V93" t="s">
        <v>24003</v>
      </c>
      <c r="W93" t="s">
        <v>24004</v>
      </c>
      <c r="Y93"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93" t="s">
        <v>23952</v>
      </c>
      <c r="AA93" t="e">
        <f>VLOOKUP(assembly_staff_import[[#This Row],[Formatted and corrected Works for Group Text]],[3]!Table4[#Data],1,0)</f>
        <v>#REF!</v>
      </c>
      <c r="AB93" t="e">
        <f>VLOOKUP(assembly_staff_import[[#This Row],[Formatted and corrected Works for Group Text]],[3]!Table5[#Data],2,0)</f>
        <v>#REF!</v>
      </c>
      <c r="AC93" t="str">
        <f>IF(TRIM(assembly_staff_import[[#This Row],[PUBLIC INFO ADDR_SOURCE_KEY]])="CAPITOL, ALBANY", "Legislative / Capitol Office", "District Office")</f>
        <v>Legislative / Capitol Office</v>
      </c>
      <c r="AD93" t="s">
        <v>23953</v>
      </c>
      <c r="AF93" t="str">
        <f t="shared" si="5"/>
        <v xml:space="preserve">871 </v>
      </c>
      <c r="AG93" t="s">
        <v>23953</v>
      </c>
      <c r="AH93" t="s">
        <v>24005</v>
      </c>
      <c r="AI93" t="s">
        <v>24006</v>
      </c>
      <c r="AJ93" t="s">
        <v>23493</v>
      </c>
    </row>
    <row r="94" spans="1:36" x14ac:dyDescent="0.2">
      <c r="A94" t="str">
        <f>TRIM(PROPER((assembly_staff_import[[#This Row],[First MI Name via NAME_SOURCE_KEY TEXT]]&amp;" "&amp;assembly_staff_import[[#This Row],[Last Name via NAME_SOURCE_KEY TEXT]]&amp;" "&amp;assembly_staff_import[[#This Row],[Suffix via NAME_SOURCE_KEY]])))</f>
        <v>Bernadette A Flynn</v>
      </c>
      <c r="B94" t="str">
        <f>TRIM(CONCATENATE(TRIM(assembly_staff_import[[#This Row],[Full Name]]), ", ", assembly_staff_import[[#This Row],[Title]]))</f>
        <v>Bernadette A Flynn, Princ Legis Bud Ana-M</v>
      </c>
      <c r="C94" t="e">
        <f>assembly_staff_import[[#This Row],[Vlookup_groups]]</f>
        <v>#REF!</v>
      </c>
      <c r="D94" t="str">
        <f>IF(assembly_staff_import[[#This Row],[Legislative Staff Type]]="Personal",assembly_staff_import[[#This Row],[Formatted Personal Staff Office]],"")</f>
        <v/>
      </c>
      <c r="E94" t="s">
        <v>65</v>
      </c>
      <c r="F94" s="19" t="s">
        <v>10913</v>
      </c>
      <c r="G94" t="s">
        <v>1237</v>
      </c>
      <c r="H94" t="str">
        <f>TRIM(PROPER((assembly_staff_import[[#This Row],[Last Name via NAME_SOURCE_KEY TEXT]]&amp;" "&amp;assembly_staff_import[[#This Row],[Suffix via NAME_SOURCE_KEY]])))</f>
        <v>Flynn</v>
      </c>
      <c r="I94" t="str">
        <f>PROPER(assembly_staff_import[[#This Row],[JOB TITLE_SOURCE_KEY]])</f>
        <v xml:space="preserve">Princ Legis Bud Ana-M                      </v>
      </c>
      <c r="J94" t="s">
        <v>72</v>
      </c>
      <c r="K94" t="str">
        <f>IF(assembly_staff_import[[#This Row],[Legislative Staff Type]]="Personal",assembly_staff_import[[#This Row],[Vlookup Reports To Person]], "")</f>
        <v/>
      </c>
      <c r="L94" t="str">
        <f>PROPER(assembly_staff_import[[#This Row],[First MI Name via NAME_SOURCE_KEY TEXT]])</f>
        <v xml:space="preserve"> Bernadette A</v>
      </c>
      <c r="M94" t="s">
        <v>19451</v>
      </c>
      <c r="N94" t="str">
        <f>LOWER(CONCATENATE(assembly_staff_import[[#This Row],[Last Name]],LEFT(assembly_staff_import[[#This Row],[First Name (no initial)]],1),"@nyassembly.gov"))</f>
        <v>flynnb@nyassembly.gov</v>
      </c>
      <c r="O94" t="s">
        <v>24007</v>
      </c>
      <c r="P94" t="e">
        <f>VLOOKUP(assembly_staff_import[[#This Row],[Full Name]],[3]!PEOPLE_March_20[#Data],1,0)</f>
        <v>#REF!</v>
      </c>
      <c r="Q94" t="e">
        <f>VLOOKUP(assembly_staff_import[[#This Row],[Full Name]],[3]!Table17[#Data],3,0)</f>
        <v>#REF!</v>
      </c>
      <c r="R94" t="e">
        <f>VLOOKUP(assembly_staff_import[[#This Row],[Formatted Works for Group]],[3]!Table7[#Data],1,0)</f>
        <v>#REF!</v>
      </c>
      <c r="S94"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94" s="20" t="str">
        <f>TRIM(assembly_staff_import[[#This Row],[NAME_SOURCE_KEY]])</f>
        <v>FLYNN, BERNADETTE A</v>
      </c>
      <c r="U94" t="s">
        <v>24008</v>
      </c>
      <c r="V94" t="s">
        <v>24009</v>
      </c>
      <c r="W94" t="s">
        <v>24010</v>
      </c>
      <c r="Y94"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94" t="s">
        <v>23952</v>
      </c>
      <c r="AA94" t="e">
        <f>VLOOKUP(assembly_staff_import[[#This Row],[Formatted and corrected Works for Group Text]],[3]!Table4[#Data],1,0)</f>
        <v>#REF!</v>
      </c>
      <c r="AB94" t="e">
        <f>VLOOKUP(assembly_staff_import[[#This Row],[Formatted and corrected Works for Group Text]],[3]!Table5[#Data],2,0)</f>
        <v>#REF!</v>
      </c>
      <c r="AC94" t="str">
        <f>IF(TRIM(assembly_staff_import[[#This Row],[PUBLIC INFO ADDR_SOURCE_KEY]])="CAPITOL, ALBANY", "Legislative / Capitol Office", "District Office")</f>
        <v>Legislative / Capitol Office</v>
      </c>
      <c r="AD94" t="s">
        <v>23953</v>
      </c>
      <c r="AF94" t="str">
        <f t="shared" si="5"/>
        <v xml:space="preserve">871 </v>
      </c>
      <c r="AG94" t="s">
        <v>23953</v>
      </c>
      <c r="AH94" t="s">
        <v>24011</v>
      </c>
      <c r="AI94" t="s">
        <v>24012</v>
      </c>
      <c r="AJ94" t="s">
        <v>23493</v>
      </c>
    </row>
    <row r="95" spans="1:36" x14ac:dyDescent="0.2">
      <c r="A95" t="str">
        <f>TRIM(PROPER((assembly_staff_import[[#This Row],[First MI Name via NAME_SOURCE_KEY TEXT]]&amp;" "&amp;assembly_staff_import[[#This Row],[Last Name via NAME_SOURCE_KEY TEXT]]&amp;" "&amp;assembly_staff_import[[#This Row],[Suffix via NAME_SOURCE_KEY]])))</f>
        <v>Betty L Harper</v>
      </c>
      <c r="B95" t="str">
        <f>TRIM(CONCATENATE(TRIM(assembly_staff_import[[#This Row],[Full Name]]), ", ", assembly_staff_import[[#This Row],[Title]]))</f>
        <v>Betty L Harper, Receptionist</v>
      </c>
      <c r="C95" t="e">
        <f>assembly_staff_import[[#This Row],[Vlookup_groups]]</f>
        <v>#REF!</v>
      </c>
      <c r="D95" t="str">
        <f>IF(assembly_staff_import[[#This Row],[Legislative Staff Type]]="Personal",assembly_staff_import[[#This Row],[Formatted Personal Staff Office]],"")</f>
        <v/>
      </c>
      <c r="E95" t="s">
        <v>65</v>
      </c>
      <c r="F95" s="19" t="s">
        <v>10913</v>
      </c>
      <c r="G95" t="s">
        <v>1237</v>
      </c>
      <c r="H95" t="str">
        <f>TRIM(PROPER((assembly_staff_import[[#This Row],[Last Name via NAME_SOURCE_KEY TEXT]]&amp;" "&amp;assembly_staff_import[[#This Row],[Suffix via NAME_SOURCE_KEY]])))</f>
        <v>Harper</v>
      </c>
      <c r="I95" t="str">
        <f>PROPER(assembly_staff_import[[#This Row],[JOB TITLE_SOURCE_KEY]])</f>
        <v xml:space="preserve">Receptionist                               </v>
      </c>
      <c r="J95" t="s">
        <v>72</v>
      </c>
      <c r="K95" t="str">
        <f>IF(assembly_staff_import[[#This Row],[Legislative Staff Type]]="Personal",assembly_staff_import[[#This Row],[Vlookup Reports To Person]], "")</f>
        <v/>
      </c>
      <c r="L95" t="str">
        <f>PROPER(assembly_staff_import[[#This Row],[First MI Name via NAME_SOURCE_KEY TEXT]])</f>
        <v xml:space="preserve"> Betty L</v>
      </c>
      <c r="M95" t="s">
        <v>19133</v>
      </c>
      <c r="N95" t="str">
        <f>LOWER(CONCATENATE(assembly_staff_import[[#This Row],[Last Name]],LEFT(assembly_staff_import[[#This Row],[First Name (no initial)]],1),"@nyassembly.gov"))</f>
        <v>harperb@nyassembly.gov</v>
      </c>
      <c r="O95" t="s">
        <v>24013</v>
      </c>
      <c r="P95" t="e">
        <f>VLOOKUP(assembly_staff_import[[#This Row],[Full Name]],[3]!PEOPLE_March_20[#Data],1,0)</f>
        <v>#REF!</v>
      </c>
      <c r="Q95" t="e">
        <f>VLOOKUP(assembly_staff_import[[#This Row],[Full Name]],[3]!Table17[#Data],3,0)</f>
        <v>#REF!</v>
      </c>
      <c r="R95" t="e">
        <f>VLOOKUP(assembly_staff_import[[#This Row],[Formatted Works for Group]],[3]!Table7[#Data],1,0)</f>
        <v>#REF!</v>
      </c>
      <c r="S95"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95" s="20" t="str">
        <f>TRIM(assembly_staff_import[[#This Row],[NAME_SOURCE_KEY]])</f>
        <v>HARPER, BETTY L</v>
      </c>
      <c r="U95" t="s">
        <v>24014</v>
      </c>
      <c r="V95" t="s">
        <v>24015</v>
      </c>
      <c r="W95" t="s">
        <v>24016</v>
      </c>
      <c r="Y95"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95" t="s">
        <v>23952</v>
      </c>
      <c r="AA95" t="e">
        <f>VLOOKUP(assembly_staff_import[[#This Row],[Formatted and corrected Works for Group Text]],[3]!Table4[#Data],1,0)</f>
        <v>#REF!</v>
      </c>
      <c r="AB95" t="e">
        <f>VLOOKUP(assembly_staff_import[[#This Row],[Formatted and corrected Works for Group Text]],[3]!Table5[#Data],2,0)</f>
        <v>#REF!</v>
      </c>
      <c r="AC95" t="str">
        <f>IF(TRIM(assembly_staff_import[[#This Row],[PUBLIC INFO ADDR_SOURCE_KEY]])="CAPITOL, ALBANY", "Legislative / Capitol Office", "District Office")</f>
        <v>Legislative / Capitol Office</v>
      </c>
      <c r="AD95" t="s">
        <v>23953</v>
      </c>
      <c r="AF95" t="str">
        <f t="shared" si="5"/>
        <v xml:space="preserve">871 </v>
      </c>
      <c r="AG95" t="s">
        <v>23953</v>
      </c>
      <c r="AH95" t="s">
        <v>24017</v>
      </c>
      <c r="AI95" t="s">
        <v>24018</v>
      </c>
      <c r="AJ95" t="s">
        <v>23493</v>
      </c>
    </row>
    <row r="96" spans="1:36" x14ac:dyDescent="0.2">
      <c r="A96" t="str">
        <f>TRIM(PROPER((assembly_staff_import[[#This Row],[First MI Name via NAME_SOURCE_KEY TEXT]]&amp;" "&amp;assembly_staff_import[[#This Row],[Last Name via NAME_SOURCE_KEY TEXT]]&amp;" "&amp;assembly_staff_import[[#This Row],[Suffix via NAME_SOURCE_KEY]])))</f>
        <v>Blake G Washington</v>
      </c>
      <c r="B96" t="str">
        <f>TRIM(CONCATENATE(TRIM(assembly_staff_import[[#This Row],[Full Name]]), ", ", assembly_staff_import[[#This Row],[Title]]))</f>
        <v>Blake G Washington, Secy To Committee</v>
      </c>
      <c r="C96" t="e">
        <f>assembly_staff_import[[#This Row],[Vlookup_groups]]</f>
        <v>#REF!</v>
      </c>
      <c r="D96" t="str">
        <f>IF(assembly_staff_import[[#This Row],[Legislative Staff Type]]="Personal",assembly_staff_import[[#This Row],[Formatted Personal Staff Office]],"")</f>
        <v/>
      </c>
      <c r="E96" t="s">
        <v>65</v>
      </c>
      <c r="F96" s="19" t="s">
        <v>10913</v>
      </c>
      <c r="G96" t="s">
        <v>1237</v>
      </c>
      <c r="H96" t="str">
        <f>TRIM(PROPER((assembly_staff_import[[#This Row],[Last Name via NAME_SOURCE_KEY TEXT]]&amp;" "&amp;assembly_staff_import[[#This Row],[Suffix via NAME_SOURCE_KEY]])))</f>
        <v>Washington</v>
      </c>
      <c r="I96" t="str">
        <f>PROPER(assembly_staff_import[[#This Row],[JOB TITLE_SOURCE_KEY]])</f>
        <v xml:space="preserve">Secy To Committee                          </v>
      </c>
      <c r="J96" t="s">
        <v>72</v>
      </c>
      <c r="K96" t="str">
        <f>IF(assembly_staff_import[[#This Row],[Legislative Staff Type]]="Personal",assembly_staff_import[[#This Row],[Vlookup Reports To Person]], "")</f>
        <v/>
      </c>
      <c r="L96" t="str">
        <f>PROPER(assembly_staff_import[[#This Row],[First MI Name via NAME_SOURCE_KEY TEXT]])</f>
        <v xml:space="preserve"> Blake G</v>
      </c>
      <c r="M96" t="s">
        <v>21340</v>
      </c>
      <c r="N96" t="str">
        <f>LOWER(CONCATENATE(assembly_staff_import[[#This Row],[Last Name]],LEFT(assembly_staff_import[[#This Row],[First Name (no initial)]],1),"@nyassembly.gov"))</f>
        <v>washingtonb@nyassembly.gov</v>
      </c>
      <c r="O96" t="s">
        <v>2612</v>
      </c>
      <c r="P96" t="e">
        <f>VLOOKUP(assembly_staff_import[[#This Row],[Full Name]],[3]!PEOPLE_March_20[#Data],1,0)</f>
        <v>#REF!</v>
      </c>
      <c r="Q96" t="e">
        <f>VLOOKUP(assembly_staff_import[[#This Row],[Full Name]],[3]!Table17[#Data],3,0)</f>
        <v>#REF!</v>
      </c>
      <c r="R96" t="e">
        <f>VLOOKUP(assembly_staff_import[[#This Row],[Formatted Works for Group]],[3]!Table7[#Data],1,0)</f>
        <v>#REF!</v>
      </c>
      <c r="S96"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96" s="20" t="str">
        <f>TRIM(assembly_staff_import[[#This Row],[NAME_SOURCE_KEY]])</f>
        <v>WASHINGTON, BLAKE G</v>
      </c>
      <c r="U96" t="s">
        <v>24019</v>
      </c>
      <c r="V96" t="s">
        <v>24020</v>
      </c>
      <c r="W96" t="s">
        <v>24021</v>
      </c>
      <c r="Y96"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96" t="s">
        <v>23952</v>
      </c>
      <c r="AA96" t="e">
        <f>VLOOKUP(assembly_staff_import[[#This Row],[Formatted and corrected Works for Group Text]],[3]!Table4[#Data],1,0)</f>
        <v>#REF!</v>
      </c>
      <c r="AB96" t="e">
        <f>VLOOKUP(assembly_staff_import[[#This Row],[Formatted and corrected Works for Group Text]],[3]!Table5[#Data],2,0)</f>
        <v>#REF!</v>
      </c>
      <c r="AC96" t="str">
        <f>IF(TRIM(assembly_staff_import[[#This Row],[PUBLIC INFO ADDR_SOURCE_KEY]])="CAPITOL, ALBANY", "Legislative / Capitol Office", "District Office")</f>
        <v>Legislative / Capitol Office</v>
      </c>
      <c r="AD96" t="s">
        <v>23953</v>
      </c>
      <c r="AF96" t="str">
        <f t="shared" si="5"/>
        <v xml:space="preserve">871 </v>
      </c>
      <c r="AG96" t="s">
        <v>23953</v>
      </c>
      <c r="AH96" t="s">
        <v>24022</v>
      </c>
      <c r="AI96" t="s">
        <v>24023</v>
      </c>
      <c r="AJ96" t="s">
        <v>23493</v>
      </c>
    </row>
    <row r="97" spans="1:36" x14ac:dyDescent="0.2">
      <c r="A97" t="str">
        <f>TRIM(PROPER((assembly_staff_import[[#This Row],[First MI Name via NAME_SOURCE_KEY TEXT]]&amp;" "&amp;assembly_staff_import[[#This Row],[Last Name via NAME_SOURCE_KEY TEXT]]&amp;" "&amp;assembly_staff_import[[#This Row],[Suffix via NAME_SOURCE_KEY]])))</f>
        <v>Brad J Fahsel</v>
      </c>
      <c r="B97" t="str">
        <f>TRIM(CONCATENATE(TRIM(assembly_staff_import[[#This Row],[Full Name]]), ", ", assembly_staff_import[[#This Row],[Title]]))</f>
        <v>Brad J Fahsel, Sr Research Assoc</v>
      </c>
      <c r="C97" t="e">
        <f>assembly_staff_import[[#This Row],[Vlookup_groups]]</f>
        <v>#REF!</v>
      </c>
      <c r="D97" t="str">
        <f>IF(assembly_staff_import[[#This Row],[Legislative Staff Type]]="Personal",assembly_staff_import[[#This Row],[Formatted Personal Staff Office]],"")</f>
        <v/>
      </c>
      <c r="E97" t="s">
        <v>65</v>
      </c>
      <c r="F97" s="19" t="s">
        <v>10913</v>
      </c>
      <c r="G97" t="s">
        <v>1237</v>
      </c>
      <c r="H97" t="str">
        <f>TRIM(PROPER((assembly_staff_import[[#This Row],[Last Name via NAME_SOURCE_KEY TEXT]]&amp;" "&amp;assembly_staff_import[[#This Row],[Suffix via NAME_SOURCE_KEY]])))</f>
        <v>Fahsel</v>
      </c>
      <c r="I97" t="str">
        <f>PROPER(assembly_staff_import[[#This Row],[JOB TITLE_SOURCE_KEY]])</f>
        <v xml:space="preserve">Sr Research Assoc                          </v>
      </c>
      <c r="J97" t="s">
        <v>72</v>
      </c>
      <c r="K97" t="str">
        <f>IF(assembly_staff_import[[#This Row],[Legislative Staff Type]]="Personal",assembly_staff_import[[#This Row],[Vlookup Reports To Person]], "")</f>
        <v/>
      </c>
      <c r="L97" t="str">
        <f>PROPER(assembly_staff_import[[#This Row],[First MI Name via NAME_SOURCE_KEY TEXT]])</f>
        <v xml:space="preserve"> Brad J</v>
      </c>
      <c r="M97" t="s">
        <v>19520</v>
      </c>
      <c r="N97" t="str">
        <f>LOWER(CONCATENATE(assembly_staff_import[[#This Row],[Last Name]],LEFT(assembly_staff_import[[#This Row],[First Name (no initial)]],1),"@nyassembly.gov"))</f>
        <v>fahselb@nyassembly.gov</v>
      </c>
      <c r="O97" t="s">
        <v>24024</v>
      </c>
      <c r="P97" t="e">
        <f>VLOOKUP(assembly_staff_import[[#This Row],[Full Name]],[3]!PEOPLE_March_20[#Data],1,0)</f>
        <v>#REF!</v>
      </c>
      <c r="Q97" t="e">
        <f>VLOOKUP(assembly_staff_import[[#This Row],[Full Name]],[3]!Table17[#Data],3,0)</f>
        <v>#REF!</v>
      </c>
      <c r="R97" t="e">
        <f>VLOOKUP(assembly_staff_import[[#This Row],[Formatted Works for Group]],[3]!Table7[#Data],1,0)</f>
        <v>#REF!</v>
      </c>
      <c r="S97"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97" s="20" t="str">
        <f>TRIM(assembly_staff_import[[#This Row],[NAME_SOURCE_KEY]])</f>
        <v>FAHSEL, BRAD J</v>
      </c>
      <c r="U97" t="s">
        <v>24025</v>
      </c>
      <c r="V97" t="s">
        <v>24026</v>
      </c>
      <c r="W97" t="s">
        <v>24027</v>
      </c>
      <c r="Y97"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97" t="s">
        <v>23952</v>
      </c>
      <c r="AA97" t="e">
        <f>VLOOKUP(assembly_staff_import[[#This Row],[Formatted and corrected Works for Group Text]],[3]!Table4[#Data],1,0)</f>
        <v>#REF!</v>
      </c>
      <c r="AB97" t="e">
        <f>VLOOKUP(assembly_staff_import[[#This Row],[Formatted and corrected Works for Group Text]],[3]!Table5[#Data],2,0)</f>
        <v>#REF!</v>
      </c>
      <c r="AC97" t="str">
        <f>IF(TRIM(assembly_staff_import[[#This Row],[PUBLIC INFO ADDR_SOURCE_KEY]])="CAPITOL, ALBANY", "Legislative / Capitol Office", "District Office")</f>
        <v>Legislative / Capitol Office</v>
      </c>
      <c r="AD97" t="s">
        <v>23953</v>
      </c>
      <c r="AF97" t="str">
        <f t="shared" si="5"/>
        <v xml:space="preserve">871 </v>
      </c>
      <c r="AG97" t="s">
        <v>23953</v>
      </c>
      <c r="AH97" t="s">
        <v>24028</v>
      </c>
      <c r="AI97" t="s">
        <v>24029</v>
      </c>
      <c r="AJ97" t="s">
        <v>23493</v>
      </c>
    </row>
    <row r="98" spans="1:36" x14ac:dyDescent="0.2">
      <c r="A98" t="str">
        <f>TRIM(PROPER((assembly_staff_import[[#This Row],[First MI Name via NAME_SOURCE_KEY TEXT]]&amp;" "&amp;assembly_staff_import[[#This Row],[Last Name via NAME_SOURCE_KEY TEXT]]&amp;" "&amp;assembly_staff_import[[#This Row],[Suffix via NAME_SOURCE_KEY]])))</f>
        <v>Brian E Bartlett</v>
      </c>
      <c r="B98" t="str">
        <f>TRIM(CONCATENATE(TRIM(assembly_staff_import[[#This Row],[Full Name]]), ", ", assembly_staff_import[[#This Row],[Title]]))</f>
        <v>Brian E Bartlett, Econ Dev Special-Min</v>
      </c>
      <c r="C98" t="e">
        <f>assembly_staff_import[[#This Row],[Vlookup_groups]]</f>
        <v>#REF!</v>
      </c>
      <c r="D98" t="str">
        <f>IF(assembly_staff_import[[#This Row],[Legislative Staff Type]]="Personal",assembly_staff_import[[#This Row],[Formatted Personal Staff Office]],"")</f>
        <v/>
      </c>
      <c r="E98" t="s">
        <v>65</v>
      </c>
      <c r="F98" s="19" t="s">
        <v>10913</v>
      </c>
      <c r="G98" t="s">
        <v>1237</v>
      </c>
      <c r="H98" t="str">
        <f>TRIM(PROPER((assembly_staff_import[[#This Row],[Last Name via NAME_SOURCE_KEY TEXT]]&amp;" "&amp;assembly_staff_import[[#This Row],[Suffix via NAME_SOURCE_KEY]])))</f>
        <v>Bartlett</v>
      </c>
      <c r="I98" t="str">
        <f>PROPER(assembly_staff_import[[#This Row],[JOB TITLE_SOURCE_KEY]])</f>
        <v xml:space="preserve">Econ Dev Special-Min                       </v>
      </c>
      <c r="J98" t="s">
        <v>72</v>
      </c>
      <c r="K98" t="str">
        <f>IF(assembly_staff_import[[#This Row],[Legislative Staff Type]]="Personal",assembly_staff_import[[#This Row],[Vlookup Reports To Person]], "")</f>
        <v/>
      </c>
      <c r="L98" t="str">
        <f>PROPER(assembly_staff_import[[#This Row],[First MI Name via NAME_SOURCE_KEY TEXT]])</f>
        <v xml:space="preserve"> Brian E</v>
      </c>
      <c r="M98" t="s">
        <v>19832</v>
      </c>
      <c r="N98" t="str">
        <f>LOWER(CONCATENATE(assembly_staff_import[[#This Row],[Last Name]],LEFT(assembly_staff_import[[#This Row],[First Name (no initial)]],1),"@nyassembly.gov"))</f>
        <v>bartlettb@nyassembly.gov</v>
      </c>
      <c r="O98" t="s">
        <v>7855</v>
      </c>
      <c r="P98" t="e">
        <f>VLOOKUP(assembly_staff_import[[#This Row],[Full Name]],[3]!PEOPLE_March_20[#Data],1,0)</f>
        <v>#REF!</v>
      </c>
      <c r="Q98" t="e">
        <f>VLOOKUP(assembly_staff_import[[#This Row],[Full Name]],[3]!Table17[#Data],3,0)</f>
        <v>#REF!</v>
      </c>
      <c r="R98" t="e">
        <f>VLOOKUP(assembly_staff_import[[#This Row],[Formatted Works for Group]],[3]!Table7[#Data],1,0)</f>
        <v>#REF!</v>
      </c>
      <c r="S98"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98" s="20" t="str">
        <f>TRIM(assembly_staff_import[[#This Row],[NAME_SOURCE_KEY]])</f>
        <v>BARTLETT, BRIAN E</v>
      </c>
      <c r="U98" t="s">
        <v>24030</v>
      </c>
      <c r="V98" t="s">
        <v>24031</v>
      </c>
      <c r="W98" t="s">
        <v>24032</v>
      </c>
      <c r="Y98"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98" t="s">
        <v>23952</v>
      </c>
      <c r="AA98" t="e">
        <f>VLOOKUP(assembly_staff_import[[#This Row],[Formatted and corrected Works for Group Text]],[3]!Table4[#Data],1,0)</f>
        <v>#REF!</v>
      </c>
      <c r="AB98" t="e">
        <f>VLOOKUP(assembly_staff_import[[#This Row],[Formatted and corrected Works for Group Text]],[3]!Table5[#Data],2,0)</f>
        <v>#REF!</v>
      </c>
      <c r="AC98" t="str">
        <f>IF(TRIM(assembly_staff_import[[#This Row],[PUBLIC INFO ADDR_SOURCE_KEY]])="CAPITOL, ALBANY", "Legislative / Capitol Office", "District Office")</f>
        <v>Legislative / Capitol Office</v>
      </c>
      <c r="AD98" t="s">
        <v>23953</v>
      </c>
      <c r="AF98" t="str">
        <f t="shared" si="5"/>
        <v xml:space="preserve">871 </v>
      </c>
      <c r="AG98" t="s">
        <v>23953</v>
      </c>
      <c r="AH98" t="s">
        <v>24033</v>
      </c>
      <c r="AI98" t="s">
        <v>24034</v>
      </c>
      <c r="AJ98" t="s">
        <v>23493</v>
      </c>
    </row>
    <row r="99" spans="1:36" x14ac:dyDescent="0.2">
      <c r="A99" t="str">
        <f>TRIM(PROPER((assembly_staff_import[[#This Row],[First MI Name via NAME_SOURCE_KEY TEXT]]&amp;" "&amp;assembly_staff_import[[#This Row],[Last Name via NAME_SOURCE_KEY TEXT]]&amp;" "&amp;assembly_staff_import[[#This Row],[Suffix via NAME_SOURCE_KEY]])))</f>
        <v>Burgundy-Ra Burke</v>
      </c>
      <c r="B99" t="str">
        <f>TRIM(CONCATENATE(TRIM(assembly_staff_import[[#This Row],[Full Name]]), ", ", assembly_staff_import[[#This Row],[Title]]))</f>
        <v>Burgundy-Ra Burke, Legis Budget Analyst</v>
      </c>
      <c r="C99" t="e">
        <f>assembly_staff_import[[#This Row],[Vlookup_groups]]</f>
        <v>#REF!</v>
      </c>
      <c r="D99" t="str">
        <f>IF(assembly_staff_import[[#This Row],[Legislative Staff Type]]="Personal",assembly_staff_import[[#This Row],[Formatted Personal Staff Office]],"")</f>
        <v/>
      </c>
      <c r="E99" t="s">
        <v>65</v>
      </c>
      <c r="F99" s="19" t="s">
        <v>10913</v>
      </c>
      <c r="G99" t="s">
        <v>1237</v>
      </c>
      <c r="H99" t="str">
        <f>TRIM(PROPER((assembly_staff_import[[#This Row],[Last Name via NAME_SOURCE_KEY TEXT]]&amp;" "&amp;assembly_staff_import[[#This Row],[Suffix via NAME_SOURCE_KEY]])))</f>
        <v>Burke</v>
      </c>
      <c r="I99" t="str">
        <f>PROPER(assembly_staff_import[[#This Row],[JOB TITLE_SOURCE_KEY]])</f>
        <v xml:space="preserve">Legis Budget Analyst                       </v>
      </c>
      <c r="J99" t="s">
        <v>72</v>
      </c>
      <c r="K99" t="str">
        <f>IF(assembly_staff_import[[#This Row],[Legislative Staff Type]]="Personal",assembly_staff_import[[#This Row],[Vlookup Reports To Person]], "")</f>
        <v/>
      </c>
      <c r="L99" t="str">
        <f>PROPER(assembly_staff_import[[#This Row],[First MI Name via NAME_SOURCE_KEY TEXT]])</f>
        <v xml:space="preserve"> Burgundy-Ra</v>
      </c>
      <c r="M99" t="s">
        <v>13766</v>
      </c>
      <c r="N99" t="str">
        <f>LOWER(CONCATENATE(assembly_staff_import[[#This Row],[Last Name]],LEFT(assembly_staff_import[[#This Row],[First Name (no initial)]],1),"@nyassembly.gov"))</f>
        <v>burkeb@nyassembly.gov</v>
      </c>
      <c r="O99" t="s">
        <v>13768</v>
      </c>
      <c r="P99" t="e">
        <f>VLOOKUP(assembly_staff_import[[#This Row],[Full Name]],[3]!PEOPLE_March_20[#Data],1,0)</f>
        <v>#REF!</v>
      </c>
      <c r="Q99" t="e">
        <f>VLOOKUP(assembly_staff_import[[#This Row],[Full Name]],[3]!Table17[#Data],3,0)</f>
        <v>#REF!</v>
      </c>
      <c r="R99" t="e">
        <f>VLOOKUP(assembly_staff_import[[#This Row],[Formatted Works for Group]],[3]!Table7[#Data],1,0)</f>
        <v>#REF!</v>
      </c>
      <c r="S99"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99" s="20" t="str">
        <f>TRIM(assembly_staff_import[[#This Row],[NAME_SOURCE_KEY]])</f>
        <v>BURKE, BURGUNDY-RA</v>
      </c>
      <c r="U99" t="s">
        <v>24035</v>
      </c>
      <c r="V99" t="s">
        <v>24036</v>
      </c>
      <c r="W99" t="s">
        <v>24037</v>
      </c>
      <c r="Y99"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99" t="s">
        <v>23952</v>
      </c>
      <c r="AA99" t="e">
        <f>VLOOKUP(assembly_staff_import[[#This Row],[Formatted and corrected Works for Group Text]],[3]!Table4[#Data],1,0)</f>
        <v>#REF!</v>
      </c>
      <c r="AB99" t="e">
        <f>VLOOKUP(assembly_staff_import[[#This Row],[Formatted and corrected Works for Group Text]],[3]!Table5[#Data],2,0)</f>
        <v>#REF!</v>
      </c>
      <c r="AC99" t="str">
        <f>IF(TRIM(assembly_staff_import[[#This Row],[PUBLIC INFO ADDR_SOURCE_KEY]])="CAPITOL, ALBANY", "Legislative / Capitol Office", "District Office")</f>
        <v>Legislative / Capitol Office</v>
      </c>
      <c r="AD99" t="s">
        <v>23953</v>
      </c>
      <c r="AF99" t="str">
        <f t="shared" si="5"/>
        <v xml:space="preserve">871 </v>
      </c>
      <c r="AG99" t="s">
        <v>23953</v>
      </c>
      <c r="AH99" t="s">
        <v>24038</v>
      </c>
      <c r="AI99" t="s">
        <v>24039</v>
      </c>
      <c r="AJ99" t="s">
        <v>23493</v>
      </c>
    </row>
    <row r="100" spans="1:36" x14ac:dyDescent="0.2">
      <c r="A100" t="str">
        <f>TRIM(PROPER((assembly_staff_import[[#This Row],[First MI Name via NAME_SOURCE_KEY TEXT]]&amp;" "&amp;assembly_staff_import[[#This Row],[Last Name via NAME_SOURCE_KEY TEXT]]&amp;" "&amp;assembly_staff_import[[#This Row],[Suffix via NAME_SOURCE_KEY]])))</f>
        <v>Caroline Rowan</v>
      </c>
      <c r="B100" t="str">
        <f>TRIM(CONCATENATE(TRIM(assembly_staff_import[[#This Row],[Full Name]]), ", ", assembly_staff_import[[#This Row],[Title]]))</f>
        <v>Caroline Rowan, Staff Dir</v>
      </c>
      <c r="C100" t="e">
        <f>assembly_staff_import[[#This Row],[Vlookup_groups]]</f>
        <v>#REF!</v>
      </c>
      <c r="D100" t="str">
        <f>IF(assembly_staff_import[[#This Row],[Legislative Staff Type]]="Personal",assembly_staff_import[[#This Row],[Formatted Personal Staff Office]],"")</f>
        <v/>
      </c>
      <c r="E100" t="s">
        <v>65</v>
      </c>
      <c r="F100" s="19" t="s">
        <v>10913</v>
      </c>
      <c r="G100" t="s">
        <v>1237</v>
      </c>
      <c r="H100" t="str">
        <f>TRIM(PROPER((assembly_staff_import[[#This Row],[Last Name via NAME_SOURCE_KEY TEXT]]&amp;" "&amp;assembly_staff_import[[#This Row],[Suffix via NAME_SOURCE_KEY]])))</f>
        <v>Rowan</v>
      </c>
      <c r="I100" t="str">
        <f>PROPER(assembly_staff_import[[#This Row],[JOB TITLE_SOURCE_KEY]])</f>
        <v xml:space="preserve">Staff Dir                                  </v>
      </c>
      <c r="J100" t="s">
        <v>72</v>
      </c>
      <c r="K100" t="str">
        <f>IF(assembly_staff_import[[#This Row],[Legislative Staff Type]]="Personal",assembly_staff_import[[#This Row],[Vlookup Reports To Person]], "")</f>
        <v/>
      </c>
      <c r="L100" t="str">
        <f>PROPER(assembly_staff_import[[#This Row],[First MI Name via NAME_SOURCE_KEY TEXT]])</f>
        <v xml:space="preserve"> Caroline</v>
      </c>
      <c r="M100" t="s">
        <v>17936</v>
      </c>
      <c r="N100" t="str">
        <f>LOWER(CONCATENATE(assembly_staff_import[[#This Row],[Last Name]],LEFT(assembly_staff_import[[#This Row],[First Name (no initial)]],1),"@nyassembly.gov"))</f>
        <v>rowanc@nyassembly.gov</v>
      </c>
      <c r="O100" t="s">
        <v>7641</v>
      </c>
      <c r="P100" t="e">
        <f>VLOOKUP(assembly_staff_import[[#This Row],[Full Name]],[3]!PEOPLE_March_20[#Data],1,0)</f>
        <v>#REF!</v>
      </c>
      <c r="Q100" t="e">
        <f>VLOOKUP(assembly_staff_import[[#This Row],[Full Name]],[3]!Table17[#Data],3,0)</f>
        <v>#REF!</v>
      </c>
      <c r="R100" t="e">
        <f>VLOOKUP(assembly_staff_import[[#This Row],[Formatted Works for Group]],[3]!Table7[#Data],1,0)</f>
        <v>#REF!</v>
      </c>
      <c r="S100"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00" s="20" t="str">
        <f>TRIM(assembly_staff_import[[#This Row],[NAME_SOURCE_KEY]])</f>
        <v>ROWAN, CAROLINE</v>
      </c>
      <c r="U100" t="s">
        <v>24040</v>
      </c>
      <c r="V100" t="s">
        <v>24041</v>
      </c>
      <c r="W100" t="s">
        <v>24042</v>
      </c>
      <c r="Y100"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00" t="s">
        <v>23952</v>
      </c>
      <c r="AA100" t="e">
        <f>VLOOKUP(assembly_staff_import[[#This Row],[Formatted and corrected Works for Group Text]],[3]!Table4[#Data],1,0)</f>
        <v>#REF!</v>
      </c>
      <c r="AB100" t="e">
        <f>VLOOKUP(assembly_staff_import[[#This Row],[Formatted and corrected Works for Group Text]],[3]!Table5[#Data],2,0)</f>
        <v>#REF!</v>
      </c>
      <c r="AC100" t="str">
        <f>IF(TRIM(assembly_staff_import[[#This Row],[PUBLIC INFO ADDR_SOURCE_KEY]])="CAPITOL, ALBANY", "Legislative / Capitol Office", "District Office")</f>
        <v>District Office</v>
      </c>
      <c r="AD100" t="s">
        <v>23953</v>
      </c>
      <c r="AF100" t="str">
        <f t="shared" si="5"/>
        <v xml:space="preserve">871 </v>
      </c>
      <c r="AG100" t="s">
        <v>23953</v>
      </c>
      <c r="AH100" t="s">
        <v>24043</v>
      </c>
      <c r="AI100" t="s">
        <v>23964</v>
      </c>
      <c r="AJ100" t="s">
        <v>23959</v>
      </c>
    </row>
    <row r="101" spans="1:36" x14ac:dyDescent="0.2">
      <c r="A101" t="str">
        <f>TRIM(PROPER((assembly_staff_import[[#This Row],[First MI Name via NAME_SOURCE_KEY TEXT]]&amp;" "&amp;assembly_staff_import[[#This Row],[Last Name via NAME_SOURCE_KEY TEXT]]&amp;" "&amp;assembly_staff_import[[#This Row],[Suffix via NAME_SOURCE_KEY]])))</f>
        <v>Carter Avery</v>
      </c>
      <c r="B101" t="str">
        <f>TRIM(CONCATENATE(TRIM(assembly_staff_import[[#This Row],[Full Name]]), ", ", assembly_staff_import[[#This Row],[Title]]))</f>
        <v>Carter Avery, Legis Asst</v>
      </c>
      <c r="C101" t="e">
        <f>assembly_staff_import[[#This Row],[Vlookup_groups]]</f>
        <v>#REF!</v>
      </c>
      <c r="D101" t="str">
        <f>IF(assembly_staff_import[[#This Row],[Legislative Staff Type]]="Personal",assembly_staff_import[[#This Row],[Formatted Personal Staff Office]],"")</f>
        <v/>
      </c>
      <c r="E101" t="s">
        <v>65</v>
      </c>
      <c r="F101" s="19" t="s">
        <v>10913</v>
      </c>
      <c r="G101" t="s">
        <v>1237</v>
      </c>
      <c r="H101" t="str">
        <f>TRIM(PROPER((assembly_staff_import[[#This Row],[Last Name via NAME_SOURCE_KEY TEXT]]&amp;" "&amp;assembly_staff_import[[#This Row],[Suffix via NAME_SOURCE_KEY]])))</f>
        <v>Avery</v>
      </c>
      <c r="I101" t="str">
        <f>PROPER(assembly_staff_import[[#This Row],[JOB TITLE_SOURCE_KEY]])</f>
        <v xml:space="preserve">Legis Asst                                 </v>
      </c>
      <c r="J101" t="s">
        <v>72</v>
      </c>
      <c r="K101" t="str">
        <f>IF(assembly_staff_import[[#This Row],[Legislative Staff Type]]="Personal",assembly_staff_import[[#This Row],[Vlookup Reports To Person]], "")</f>
        <v/>
      </c>
      <c r="L101" t="str">
        <f>PROPER(assembly_staff_import[[#This Row],[First MI Name via NAME_SOURCE_KEY TEXT]])</f>
        <v xml:space="preserve"> Carter</v>
      </c>
      <c r="M101" t="s">
        <v>19886</v>
      </c>
      <c r="N101" t="str">
        <f>LOWER(CONCATENATE(assembly_staff_import[[#This Row],[Last Name]],LEFT(assembly_staff_import[[#This Row],[First Name (no initial)]],1),"@nyassembly.gov"))</f>
        <v>averyc@nyassembly.gov</v>
      </c>
      <c r="O101" t="s">
        <v>807</v>
      </c>
      <c r="P101" t="e">
        <f>VLOOKUP(assembly_staff_import[[#This Row],[Full Name]],[3]!PEOPLE_March_20[#Data],1,0)</f>
        <v>#REF!</v>
      </c>
      <c r="Q101" t="e">
        <f>VLOOKUP(assembly_staff_import[[#This Row],[Full Name]],[3]!Table17[#Data],3,0)</f>
        <v>#REF!</v>
      </c>
      <c r="R101" t="e">
        <f>VLOOKUP(assembly_staff_import[[#This Row],[Formatted Works for Group]],[3]!Table7[#Data],1,0)</f>
        <v>#REF!</v>
      </c>
      <c r="S101"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01" s="20" t="str">
        <f>TRIM(assembly_staff_import[[#This Row],[NAME_SOURCE_KEY]])</f>
        <v>AVERY, CARTER</v>
      </c>
      <c r="U101" t="s">
        <v>24044</v>
      </c>
      <c r="V101" t="s">
        <v>24045</v>
      </c>
      <c r="W101" t="s">
        <v>24046</v>
      </c>
      <c r="Y101"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01" t="s">
        <v>23952</v>
      </c>
      <c r="AA101" t="e">
        <f>VLOOKUP(assembly_staff_import[[#This Row],[Formatted and corrected Works for Group Text]],[3]!Table4[#Data],1,0)</f>
        <v>#REF!</v>
      </c>
      <c r="AB101" t="e">
        <f>VLOOKUP(assembly_staff_import[[#This Row],[Formatted and corrected Works for Group Text]],[3]!Table5[#Data],2,0)</f>
        <v>#REF!</v>
      </c>
      <c r="AC101" t="str">
        <f>IF(TRIM(assembly_staff_import[[#This Row],[PUBLIC INFO ADDR_SOURCE_KEY]])="CAPITOL, ALBANY", "Legislative / Capitol Office", "District Office")</f>
        <v>Legislative / Capitol Office</v>
      </c>
      <c r="AD101" t="s">
        <v>23953</v>
      </c>
      <c r="AF101" t="str">
        <f t="shared" si="5"/>
        <v xml:space="preserve">871 </v>
      </c>
      <c r="AG101" t="s">
        <v>23953</v>
      </c>
      <c r="AH101" t="s">
        <v>24047</v>
      </c>
      <c r="AI101" t="s">
        <v>23706</v>
      </c>
      <c r="AJ101" t="s">
        <v>23493</v>
      </c>
    </row>
    <row r="102" spans="1:36" x14ac:dyDescent="0.2">
      <c r="A102" t="str">
        <f>TRIM(PROPER((assembly_staff_import[[#This Row],[First MI Name via NAME_SOURCE_KEY TEXT]]&amp;" "&amp;assembly_staff_import[[#This Row],[Last Name via NAME_SOURCE_KEY TEXT]]&amp;" "&amp;assembly_staff_import[[#This Row],[Suffix via NAME_SOURCE_KEY]])))</f>
        <v>Cassandra M Bagramian</v>
      </c>
      <c r="B102" t="str">
        <f>TRIM(CONCATENATE(TRIM(assembly_staff_import[[#This Row],[Full Name]]), ", ", assembly_staff_import[[#This Row],[Title]]))</f>
        <v>Cassandra M Bagramian, Legis Fiscal Anal</v>
      </c>
      <c r="C102" t="e">
        <f>assembly_staff_import[[#This Row],[Vlookup_groups]]</f>
        <v>#REF!</v>
      </c>
      <c r="D102" t="str">
        <f>IF(assembly_staff_import[[#This Row],[Legislative Staff Type]]="Personal",assembly_staff_import[[#This Row],[Formatted Personal Staff Office]],"")</f>
        <v/>
      </c>
      <c r="E102" t="s">
        <v>65</v>
      </c>
      <c r="F102" s="19" t="s">
        <v>10913</v>
      </c>
      <c r="G102" t="s">
        <v>1237</v>
      </c>
      <c r="H102" t="str">
        <f>TRIM(PROPER((assembly_staff_import[[#This Row],[Last Name via NAME_SOURCE_KEY TEXT]]&amp;" "&amp;assembly_staff_import[[#This Row],[Suffix via NAME_SOURCE_KEY]])))</f>
        <v>Bagramian</v>
      </c>
      <c r="I102" t="str">
        <f>PROPER(assembly_staff_import[[#This Row],[JOB TITLE_SOURCE_KEY]])</f>
        <v xml:space="preserve">Legis Fiscal Anal                          </v>
      </c>
      <c r="J102" t="s">
        <v>72</v>
      </c>
      <c r="K102" t="str">
        <f>IF(assembly_staff_import[[#This Row],[Legislative Staff Type]]="Personal",assembly_staff_import[[#This Row],[Vlookup Reports To Person]], "")</f>
        <v/>
      </c>
      <c r="L102" t="str">
        <f>PROPER(assembly_staff_import[[#This Row],[First MI Name via NAME_SOURCE_KEY TEXT]])</f>
        <v xml:space="preserve"> Cassandra M</v>
      </c>
      <c r="M102" t="s">
        <v>13703</v>
      </c>
      <c r="N102" t="str">
        <f>LOWER(CONCATENATE(assembly_staff_import[[#This Row],[Last Name]],LEFT(assembly_staff_import[[#This Row],[First Name (no initial)]],1),"@nyassembly.gov"))</f>
        <v>bagramianc@nyassembly.gov</v>
      </c>
      <c r="O102" t="s">
        <v>24048</v>
      </c>
      <c r="P102" t="e">
        <f>VLOOKUP(assembly_staff_import[[#This Row],[Full Name]],[3]!PEOPLE_March_20[#Data],1,0)</f>
        <v>#REF!</v>
      </c>
      <c r="Q102" t="e">
        <f>VLOOKUP(assembly_staff_import[[#This Row],[Full Name]],[3]!Table17[#Data],3,0)</f>
        <v>#REF!</v>
      </c>
      <c r="R102" t="e">
        <f>VLOOKUP(assembly_staff_import[[#This Row],[Formatted Works for Group]],[3]!Table7[#Data],1,0)</f>
        <v>#REF!</v>
      </c>
      <c r="S102"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02" s="20" t="str">
        <f>TRIM(assembly_staff_import[[#This Row],[NAME_SOURCE_KEY]])</f>
        <v>BAGRAMIAN, CASSANDRA M</v>
      </c>
      <c r="U102" t="s">
        <v>24049</v>
      </c>
      <c r="V102" t="s">
        <v>24050</v>
      </c>
      <c r="W102" t="s">
        <v>24051</v>
      </c>
      <c r="Y102"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02" t="s">
        <v>23952</v>
      </c>
      <c r="AA102" t="e">
        <f>VLOOKUP(assembly_staff_import[[#This Row],[Formatted and corrected Works for Group Text]],[3]!Table4[#Data],1,0)</f>
        <v>#REF!</v>
      </c>
      <c r="AB102" t="e">
        <f>VLOOKUP(assembly_staff_import[[#This Row],[Formatted and corrected Works for Group Text]],[3]!Table5[#Data],2,0)</f>
        <v>#REF!</v>
      </c>
      <c r="AC102" t="str">
        <f>IF(TRIM(assembly_staff_import[[#This Row],[PUBLIC INFO ADDR_SOURCE_KEY]])="CAPITOL, ALBANY", "Legislative / Capitol Office", "District Office")</f>
        <v>Legislative / Capitol Office</v>
      </c>
      <c r="AD102" t="s">
        <v>23953</v>
      </c>
      <c r="AF102" t="str">
        <f t="shared" si="5"/>
        <v xml:space="preserve">871 </v>
      </c>
      <c r="AG102" t="s">
        <v>23953</v>
      </c>
      <c r="AH102" t="s">
        <v>24052</v>
      </c>
      <c r="AI102" t="s">
        <v>23981</v>
      </c>
      <c r="AJ102" t="s">
        <v>23493</v>
      </c>
    </row>
    <row r="103" spans="1:36" x14ac:dyDescent="0.2">
      <c r="A103" t="str">
        <f>TRIM(PROPER((assembly_staff_import[[#This Row],[First MI Name via NAME_SOURCE_KEY TEXT]]&amp;" "&amp;assembly_staff_import[[#This Row],[Last Name via NAME_SOURCE_KEY TEXT]]&amp;" "&amp;assembly_staff_import[[#This Row],[Suffix via NAME_SOURCE_KEY]])))</f>
        <v>Chad G Woodley</v>
      </c>
      <c r="B103" t="str">
        <f>TRIM(CONCATENATE(TRIM(assembly_staff_import[[#This Row],[Full Name]]), ", ", assembly_staff_import[[#This Row],[Title]]))</f>
        <v>Chad G Woodley, Legis Asst</v>
      </c>
      <c r="C103" t="e">
        <f>assembly_staff_import[[#This Row],[Vlookup_groups]]</f>
        <v>#REF!</v>
      </c>
      <c r="D103" t="str">
        <f>IF(assembly_staff_import[[#This Row],[Legislative Staff Type]]="Personal",assembly_staff_import[[#This Row],[Formatted Personal Staff Office]],"")</f>
        <v/>
      </c>
      <c r="E103" t="s">
        <v>65</v>
      </c>
      <c r="F103" s="19" t="s">
        <v>10913</v>
      </c>
      <c r="G103" t="s">
        <v>1237</v>
      </c>
      <c r="H103" t="str">
        <f>TRIM(PROPER((assembly_staff_import[[#This Row],[Last Name via NAME_SOURCE_KEY TEXT]]&amp;" "&amp;assembly_staff_import[[#This Row],[Suffix via NAME_SOURCE_KEY]])))</f>
        <v>Woodley</v>
      </c>
      <c r="I103" t="str">
        <f>PROPER(assembly_staff_import[[#This Row],[JOB TITLE_SOURCE_KEY]])</f>
        <v xml:space="preserve">Legis Asst                                 </v>
      </c>
      <c r="J103" t="s">
        <v>72</v>
      </c>
      <c r="K103" t="str">
        <f>IF(assembly_staff_import[[#This Row],[Legislative Staff Type]]="Personal",assembly_staff_import[[#This Row],[Vlookup Reports To Person]], "")</f>
        <v/>
      </c>
      <c r="L103" t="str">
        <f>PROPER(assembly_staff_import[[#This Row],[First MI Name via NAME_SOURCE_KEY TEXT]])</f>
        <v xml:space="preserve"> Chad G</v>
      </c>
      <c r="M103" t="s">
        <v>17469</v>
      </c>
      <c r="N103" t="str">
        <f>LOWER(CONCATENATE(assembly_staff_import[[#This Row],[Last Name]],LEFT(assembly_staff_import[[#This Row],[First Name (no initial)]],1),"@nyassembly.gov"))</f>
        <v>woodleyc@nyassembly.gov</v>
      </c>
      <c r="O103" t="s">
        <v>24053</v>
      </c>
      <c r="P103" t="e">
        <f>VLOOKUP(assembly_staff_import[[#This Row],[Full Name]],[3]!PEOPLE_March_20[#Data],1,0)</f>
        <v>#REF!</v>
      </c>
      <c r="Q103" t="e">
        <f>VLOOKUP(assembly_staff_import[[#This Row],[Full Name]],[3]!Table17[#Data],3,0)</f>
        <v>#REF!</v>
      </c>
      <c r="R103" t="e">
        <f>VLOOKUP(assembly_staff_import[[#This Row],[Formatted Works for Group]],[3]!Table7[#Data],1,0)</f>
        <v>#REF!</v>
      </c>
      <c r="S103"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03" s="20" t="str">
        <f>TRIM(assembly_staff_import[[#This Row],[NAME_SOURCE_KEY]])</f>
        <v>WOODLEY, CHAD G</v>
      </c>
      <c r="U103" t="s">
        <v>24054</v>
      </c>
      <c r="V103" t="s">
        <v>24055</v>
      </c>
      <c r="W103" t="s">
        <v>24056</v>
      </c>
      <c r="Y103"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03" t="s">
        <v>23952</v>
      </c>
      <c r="AA103" t="e">
        <f>VLOOKUP(assembly_staff_import[[#This Row],[Formatted and corrected Works for Group Text]],[3]!Table4[#Data],1,0)</f>
        <v>#REF!</v>
      </c>
      <c r="AB103" t="e">
        <f>VLOOKUP(assembly_staff_import[[#This Row],[Formatted and corrected Works for Group Text]],[3]!Table5[#Data],2,0)</f>
        <v>#REF!</v>
      </c>
      <c r="AC103" t="str">
        <f>IF(TRIM(assembly_staff_import[[#This Row],[PUBLIC INFO ADDR_SOURCE_KEY]])="CAPITOL, ALBANY", "Legislative / Capitol Office", "District Office")</f>
        <v>District Office</v>
      </c>
      <c r="AD103" t="s">
        <v>23953</v>
      </c>
      <c r="AF103" t="str">
        <f t="shared" si="5"/>
        <v xml:space="preserve">871 </v>
      </c>
      <c r="AG103" t="s">
        <v>23953</v>
      </c>
      <c r="AH103" t="s">
        <v>24057</v>
      </c>
      <c r="AI103" t="s">
        <v>23706</v>
      </c>
      <c r="AJ103" t="s">
        <v>23959</v>
      </c>
    </row>
    <row r="104" spans="1:36" x14ac:dyDescent="0.2">
      <c r="A104" t="str">
        <f>TRIM(PROPER((assembly_staff_import[[#This Row],[First MI Name via NAME_SOURCE_KEY TEXT]]&amp;" "&amp;assembly_staff_import[[#This Row],[Last Name via NAME_SOURCE_KEY TEXT]]&amp;" "&amp;assembly_staff_import[[#This Row],[Suffix via NAME_SOURCE_KEY]])))</f>
        <v>Christine H Kowalski</v>
      </c>
      <c r="B104" t="str">
        <f>TRIM(CONCATENATE(TRIM(assembly_staff_import[[#This Row],[Full Name]]), ", ", assembly_staff_import[[#This Row],[Title]]))</f>
        <v>Christine H Kowalski, Sr Leg Budget Anal</v>
      </c>
      <c r="C104" t="e">
        <f>assembly_staff_import[[#This Row],[Vlookup_groups]]</f>
        <v>#REF!</v>
      </c>
      <c r="D104" t="str">
        <f>IF(assembly_staff_import[[#This Row],[Legislative Staff Type]]="Personal",assembly_staff_import[[#This Row],[Formatted Personal Staff Office]],"")</f>
        <v/>
      </c>
      <c r="E104" t="s">
        <v>65</v>
      </c>
      <c r="F104" s="19" t="s">
        <v>10913</v>
      </c>
      <c r="G104" t="s">
        <v>1237</v>
      </c>
      <c r="H104" t="str">
        <f>TRIM(PROPER((assembly_staff_import[[#This Row],[Last Name via NAME_SOURCE_KEY TEXT]]&amp;" "&amp;assembly_staff_import[[#This Row],[Suffix via NAME_SOURCE_KEY]])))</f>
        <v>Kowalski</v>
      </c>
      <c r="I104" t="str">
        <f>PROPER(assembly_staff_import[[#This Row],[JOB TITLE_SOURCE_KEY]])</f>
        <v xml:space="preserve">Sr Leg Budget Anal                         </v>
      </c>
      <c r="J104" t="s">
        <v>72</v>
      </c>
      <c r="K104" t="str">
        <f>IF(assembly_staff_import[[#This Row],[Legislative Staff Type]]="Personal",assembly_staff_import[[#This Row],[Vlookup Reports To Person]], "")</f>
        <v/>
      </c>
      <c r="L104" t="str">
        <f>PROPER(assembly_staff_import[[#This Row],[First MI Name via NAME_SOURCE_KEY TEXT]])</f>
        <v xml:space="preserve"> Christine H</v>
      </c>
      <c r="M104" t="s">
        <v>18727</v>
      </c>
      <c r="N104" t="str">
        <f>LOWER(CONCATENATE(assembly_staff_import[[#This Row],[Last Name]],LEFT(assembly_staff_import[[#This Row],[First Name (no initial)]],1),"@nyassembly.gov"))</f>
        <v>kowalskic@nyassembly.gov</v>
      </c>
      <c r="O104" t="s">
        <v>17419</v>
      </c>
      <c r="P104" t="e">
        <f>VLOOKUP(assembly_staff_import[[#This Row],[Full Name]],[3]!PEOPLE_March_20[#Data],1,0)</f>
        <v>#REF!</v>
      </c>
      <c r="Q104" t="e">
        <f>VLOOKUP(assembly_staff_import[[#This Row],[Full Name]],[3]!Table17[#Data],3,0)</f>
        <v>#REF!</v>
      </c>
      <c r="R104" t="e">
        <f>VLOOKUP(assembly_staff_import[[#This Row],[Formatted Works for Group]],[3]!Table7[#Data],1,0)</f>
        <v>#REF!</v>
      </c>
      <c r="S104"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04" s="20" t="str">
        <f>TRIM(assembly_staff_import[[#This Row],[NAME_SOURCE_KEY]])</f>
        <v>KOWALSKI, CHRISTINE H</v>
      </c>
      <c r="U104" t="s">
        <v>24058</v>
      </c>
      <c r="V104" t="s">
        <v>23973</v>
      </c>
      <c r="W104" t="s">
        <v>24059</v>
      </c>
      <c r="Y104"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04" t="s">
        <v>23952</v>
      </c>
      <c r="AA104" t="e">
        <f>VLOOKUP(assembly_staff_import[[#This Row],[Formatted and corrected Works for Group Text]],[3]!Table4[#Data],1,0)</f>
        <v>#REF!</v>
      </c>
      <c r="AB104" t="e">
        <f>VLOOKUP(assembly_staff_import[[#This Row],[Formatted and corrected Works for Group Text]],[3]!Table5[#Data],2,0)</f>
        <v>#REF!</v>
      </c>
      <c r="AC104" t="str">
        <f>IF(TRIM(assembly_staff_import[[#This Row],[PUBLIC INFO ADDR_SOURCE_KEY]])="CAPITOL, ALBANY", "Legislative / Capitol Office", "District Office")</f>
        <v>Legislative / Capitol Office</v>
      </c>
      <c r="AD104" t="s">
        <v>23953</v>
      </c>
      <c r="AF104" t="str">
        <f t="shared" si="5"/>
        <v xml:space="preserve">871 </v>
      </c>
      <c r="AG104" t="s">
        <v>23953</v>
      </c>
      <c r="AH104" t="s">
        <v>24060</v>
      </c>
      <c r="AI104" t="s">
        <v>24061</v>
      </c>
      <c r="AJ104" t="s">
        <v>23493</v>
      </c>
    </row>
    <row r="105" spans="1:36" x14ac:dyDescent="0.2">
      <c r="A105" t="str">
        <f>TRIM(PROPER((assembly_staff_import[[#This Row],[First MI Name via NAME_SOURCE_KEY TEXT]]&amp;" "&amp;assembly_staff_import[[#This Row],[Last Name via NAME_SOURCE_KEY TEXT]]&amp;" "&amp;assembly_staff_import[[#This Row],[Suffix via NAME_SOURCE_KEY]])))</f>
        <v>Christopher A Pacileo</v>
      </c>
      <c r="B105" t="str">
        <f>TRIM(CONCATENATE(TRIM(assembly_staff_import[[#This Row],[Full Name]]), ", ", assembly_staff_import[[#This Row],[Title]]))</f>
        <v>Christopher A Pacileo, Leg Budget Anal Min</v>
      </c>
      <c r="C105" t="e">
        <f>assembly_staff_import[[#This Row],[Vlookup_groups]]</f>
        <v>#REF!</v>
      </c>
      <c r="D105" t="str">
        <f>IF(assembly_staff_import[[#This Row],[Legislative Staff Type]]="Personal",assembly_staff_import[[#This Row],[Formatted Personal Staff Office]],"")</f>
        <v/>
      </c>
      <c r="E105" t="s">
        <v>65</v>
      </c>
      <c r="F105" s="19" t="s">
        <v>10913</v>
      </c>
      <c r="G105" t="s">
        <v>1237</v>
      </c>
      <c r="H105" t="str">
        <f>TRIM(PROPER((assembly_staff_import[[#This Row],[Last Name via NAME_SOURCE_KEY TEXT]]&amp;" "&amp;assembly_staff_import[[#This Row],[Suffix via NAME_SOURCE_KEY]])))</f>
        <v>Pacileo</v>
      </c>
      <c r="I105" t="str">
        <f>PROPER(assembly_staff_import[[#This Row],[JOB TITLE_SOURCE_KEY]])</f>
        <v xml:space="preserve">Leg Budget Anal Min                        </v>
      </c>
      <c r="J105" t="s">
        <v>72</v>
      </c>
      <c r="K105" t="str">
        <f>IF(assembly_staff_import[[#This Row],[Legislative Staff Type]]="Personal",assembly_staff_import[[#This Row],[Vlookup Reports To Person]], "")</f>
        <v/>
      </c>
      <c r="L105" t="str">
        <f>PROPER(assembly_staff_import[[#This Row],[First MI Name via NAME_SOURCE_KEY TEXT]])</f>
        <v xml:space="preserve"> Christopher A</v>
      </c>
      <c r="M105" t="s">
        <v>18284</v>
      </c>
      <c r="N105" t="str">
        <f>LOWER(CONCATENATE(assembly_staff_import[[#This Row],[Last Name]],LEFT(assembly_staff_import[[#This Row],[First Name (no initial)]],1),"@nyassembly.gov"))</f>
        <v>pacileoc@nyassembly.gov</v>
      </c>
      <c r="O105" t="s">
        <v>13616</v>
      </c>
      <c r="P105" t="e">
        <f>VLOOKUP(assembly_staff_import[[#This Row],[Full Name]],[3]!PEOPLE_March_20[#Data],1,0)</f>
        <v>#REF!</v>
      </c>
      <c r="Q105" t="e">
        <f>VLOOKUP(assembly_staff_import[[#This Row],[Full Name]],[3]!Table17[#Data],3,0)</f>
        <v>#REF!</v>
      </c>
      <c r="R105" t="e">
        <f>VLOOKUP(assembly_staff_import[[#This Row],[Formatted Works for Group]],[3]!Table7[#Data],1,0)</f>
        <v>#REF!</v>
      </c>
      <c r="S105"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05" s="20" t="str">
        <f>TRIM(assembly_staff_import[[#This Row],[NAME_SOURCE_KEY]])</f>
        <v>PACILEO, CHRISTOPHER A</v>
      </c>
      <c r="U105" t="s">
        <v>24062</v>
      </c>
      <c r="V105" t="s">
        <v>24063</v>
      </c>
      <c r="W105" t="s">
        <v>24064</v>
      </c>
      <c r="Y105"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05" t="s">
        <v>23952</v>
      </c>
      <c r="AA105" t="e">
        <f>VLOOKUP(assembly_staff_import[[#This Row],[Formatted and corrected Works for Group Text]],[3]!Table4[#Data],1,0)</f>
        <v>#REF!</v>
      </c>
      <c r="AB105" t="e">
        <f>VLOOKUP(assembly_staff_import[[#This Row],[Formatted and corrected Works for Group Text]],[3]!Table5[#Data],2,0)</f>
        <v>#REF!</v>
      </c>
      <c r="AC105" t="str">
        <f>IF(TRIM(assembly_staff_import[[#This Row],[PUBLIC INFO ADDR_SOURCE_KEY]])="CAPITOL, ALBANY", "Legislative / Capitol Office", "District Office")</f>
        <v>Legislative / Capitol Office</v>
      </c>
      <c r="AD105" t="s">
        <v>23953</v>
      </c>
      <c r="AF105" t="str">
        <f t="shared" si="5"/>
        <v xml:space="preserve">871 </v>
      </c>
      <c r="AG105" t="s">
        <v>23953</v>
      </c>
      <c r="AH105" t="s">
        <v>24065</v>
      </c>
      <c r="AI105" t="s">
        <v>24066</v>
      </c>
      <c r="AJ105" t="s">
        <v>23493</v>
      </c>
    </row>
    <row r="106" spans="1:36" x14ac:dyDescent="0.2">
      <c r="A106" t="str">
        <f>TRIM(PROPER((assembly_staff_import[[#This Row],[First MI Name via NAME_SOURCE_KEY TEXT]]&amp;" "&amp;assembly_staff_import[[#This Row],[Last Name via NAME_SOURCE_KEY TEXT]]&amp;" "&amp;assembly_staff_import[[#This Row],[Suffix via NAME_SOURCE_KEY]])))</f>
        <v>Christopher T Friend</v>
      </c>
      <c r="B106" t="str">
        <f>TRIM(CONCATENATE(TRIM(assembly_staff_import[[#This Row],[Full Name]]), ", ", assembly_staff_import[[#This Row],[Title]]))</f>
        <v>Christopher T Friend, Legis Budget Analyst</v>
      </c>
      <c r="C106" t="e">
        <f>assembly_staff_import[[#This Row],[Vlookup_groups]]</f>
        <v>#REF!</v>
      </c>
      <c r="D106" t="str">
        <f>IF(assembly_staff_import[[#This Row],[Legislative Staff Type]]="Personal",assembly_staff_import[[#This Row],[Formatted Personal Staff Office]],"")</f>
        <v/>
      </c>
      <c r="E106" t="s">
        <v>65</v>
      </c>
      <c r="F106" s="19" t="s">
        <v>10913</v>
      </c>
      <c r="G106" t="s">
        <v>1237</v>
      </c>
      <c r="H106" t="str">
        <f>TRIM(PROPER((assembly_staff_import[[#This Row],[Last Name via NAME_SOURCE_KEY TEXT]]&amp;" "&amp;assembly_staff_import[[#This Row],[Suffix via NAME_SOURCE_KEY]])))</f>
        <v>Friend</v>
      </c>
      <c r="I106" t="str">
        <f>PROPER(assembly_staff_import[[#This Row],[JOB TITLE_SOURCE_KEY]])</f>
        <v xml:space="preserve">Legis Budget Analyst                       </v>
      </c>
      <c r="J106" t="s">
        <v>72</v>
      </c>
      <c r="K106" t="str">
        <f>IF(assembly_staff_import[[#This Row],[Legislative Staff Type]]="Personal",assembly_staff_import[[#This Row],[Vlookup Reports To Person]], "")</f>
        <v/>
      </c>
      <c r="L106" t="str">
        <f>PROPER(assembly_staff_import[[#This Row],[First MI Name via NAME_SOURCE_KEY TEXT]])</f>
        <v xml:space="preserve"> Christopher T</v>
      </c>
      <c r="M106" t="s">
        <v>13609</v>
      </c>
      <c r="N106" t="str">
        <f>LOWER(CONCATENATE(assembly_staff_import[[#This Row],[Last Name]],LEFT(assembly_staff_import[[#This Row],[First Name (no initial)]],1),"@nyassembly.gov"))</f>
        <v>friendc@nyassembly.gov</v>
      </c>
      <c r="O106" t="s">
        <v>13616</v>
      </c>
      <c r="P106" t="e">
        <f>VLOOKUP(assembly_staff_import[[#This Row],[Full Name]],[3]!PEOPLE_March_20[#Data],1,0)</f>
        <v>#REF!</v>
      </c>
      <c r="Q106" t="e">
        <f>VLOOKUP(assembly_staff_import[[#This Row],[Full Name]],[3]!Table17[#Data],3,0)</f>
        <v>#REF!</v>
      </c>
      <c r="R106" t="e">
        <f>VLOOKUP(assembly_staff_import[[#This Row],[Formatted Works for Group]],[3]!Table7[#Data],1,0)</f>
        <v>#REF!</v>
      </c>
      <c r="S106"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06" s="20" t="str">
        <f>TRIM(assembly_staff_import[[#This Row],[NAME_SOURCE_KEY]])</f>
        <v>FRIEND, CHRISTOPHER T</v>
      </c>
      <c r="U106" t="s">
        <v>24067</v>
      </c>
      <c r="V106" t="s">
        <v>24068</v>
      </c>
      <c r="W106" t="s">
        <v>24069</v>
      </c>
      <c r="Y106"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06" t="s">
        <v>23952</v>
      </c>
      <c r="AA106" t="e">
        <f>VLOOKUP(assembly_staff_import[[#This Row],[Formatted and corrected Works for Group Text]],[3]!Table4[#Data],1,0)</f>
        <v>#REF!</v>
      </c>
      <c r="AB106" t="e">
        <f>VLOOKUP(assembly_staff_import[[#This Row],[Formatted and corrected Works for Group Text]],[3]!Table5[#Data],2,0)</f>
        <v>#REF!</v>
      </c>
      <c r="AC106" t="str">
        <f>IF(TRIM(assembly_staff_import[[#This Row],[PUBLIC INFO ADDR_SOURCE_KEY]])="CAPITOL, ALBANY", "Legislative / Capitol Office", "District Office")</f>
        <v>Legislative / Capitol Office</v>
      </c>
      <c r="AD106" t="s">
        <v>23953</v>
      </c>
      <c r="AF106" t="str">
        <f t="shared" si="5"/>
        <v xml:space="preserve">871 </v>
      </c>
      <c r="AG106" t="s">
        <v>23953</v>
      </c>
      <c r="AH106" t="s">
        <v>24070</v>
      </c>
      <c r="AI106" t="s">
        <v>24039</v>
      </c>
      <c r="AJ106" t="s">
        <v>23493</v>
      </c>
    </row>
    <row r="107" spans="1:36" x14ac:dyDescent="0.2">
      <c r="A107" t="str">
        <f>TRIM(PROPER((assembly_staff_import[[#This Row],[First MI Name via NAME_SOURCE_KEY TEXT]]&amp;" "&amp;assembly_staff_import[[#This Row],[Last Name via NAME_SOURCE_KEY TEXT]]&amp;" "&amp;assembly_staff_import[[#This Row],[Suffix via NAME_SOURCE_KEY]])))</f>
        <v>Clinton L Jr Freeman Jr</v>
      </c>
      <c r="B107" t="str">
        <f>TRIM(CONCATENATE(TRIM(assembly_staff_import[[#This Row],[Full Name]]), ", ", assembly_staff_import[[#This Row],[Title]]))</f>
        <v>Clinton L Jr Freeman Jr, Staff Dir</v>
      </c>
      <c r="C107" t="e">
        <f>assembly_staff_import[[#This Row],[Vlookup_groups]]</f>
        <v>#REF!</v>
      </c>
      <c r="D107" t="str">
        <f>IF(assembly_staff_import[[#This Row],[Legislative Staff Type]]="Personal",assembly_staff_import[[#This Row],[Formatted Personal Staff Office]],"")</f>
        <v/>
      </c>
      <c r="E107" t="s">
        <v>65</v>
      </c>
      <c r="F107" s="19" t="s">
        <v>10913</v>
      </c>
      <c r="G107" t="s">
        <v>1237</v>
      </c>
      <c r="H107" t="str">
        <f>TRIM(PROPER((assembly_staff_import[[#This Row],[Last Name via NAME_SOURCE_KEY TEXT]]&amp;" "&amp;assembly_staff_import[[#This Row],[Suffix via NAME_SOURCE_KEY]])))</f>
        <v>Freeman Jr</v>
      </c>
      <c r="I107" t="str">
        <f>PROPER(assembly_staff_import[[#This Row],[JOB TITLE_SOURCE_KEY]])</f>
        <v xml:space="preserve">Staff Dir                                  </v>
      </c>
      <c r="J107" t="s">
        <v>72</v>
      </c>
      <c r="K107" t="str">
        <f>IF(assembly_staff_import[[#This Row],[Legislative Staff Type]]="Personal",assembly_staff_import[[#This Row],[Vlookup Reports To Person]], "")</f>
        <v/>
      </c>
      <c r="L107" t="str">
        <f>PROPER(assembly_staff_import[[#This Row],[First MI Name via NAME_SOURCE_KEY TEXT]])</f>
        <v xml:space="preserve"> Clinton L Jr</v>
      </c>
      <c r="M107" t="s">
        <v>19386</v>
      </c>
      <c r="N107" t="str">
        <f>LOWER(CONCATENATE(assembly_staff_import[[#This Row],[Last Name]],LEFT(assembly_staff_import[[#This Row],[First Name (no initial)]],1),"@nyassembly.gov"))</f>
        <v>freeman jrc@nyassembly.gov</v>
      </c>
      <c r="O107" t="s">
        <v>4204</v>
      </c>
      <c r="P107" t="e">
        <f>VLOOKUP(assembly_staff_import[[#This Row],[Full Name]],[3]!PEOPLE_March_20[#Data],1,0)</f>
        <v>#REF!</v>
      </c>
      <c r="Q107" t="e">
        <f>VLOOKUP(assembly_staff_import[[#This Row],[Full Name]],[3]!Table17[#Data],3,0)</f>
        <v>#REF!</v>
      </c>
      <c r="R107" t="e">
        <f>VLOOKUP(assembly_staff_import[[#This Row],[Formatted Works for Group]],[3]!Table7[#Data],1,0)</f>
        <v>#REF!</v>
      </c>
      <c r="S107"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07" s="20" t="str">
        <f>TRIM(assembly_staff_import[[#This Row],[NAME_SOURCE_KEY]])</f>
        <v>FREEMAN, CLINTON L JR</v>
      </c>
      <c r="U107" t="s">
        <v>24071</v>
      </c>
      <c r="V107" t="s">
        <v>24072</v>
      </c>
      <c r="W107" t="s">
        <v>24073</v>
      </c>
      <c r="X107" t="s">
        <v>23498</v>
      </c>
      <c r="Y107"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07" t="s">
        <v>23952</v>
      </c>
      <c r="AA107" t="e">
        <f>VLOOKUP(assembly_staff_import[[#This Row],[Formatted and corrected Works for Group Text]],[3]!Table4[#Data],1,0)</f>
        <v>#REF!</v>
      </c>
      <c r="AB107" t="e">
        <f>VLOOKUP(assembly_staff_import[[#This Row],[Formatted and corrected Works for Group Text]],[3]!Table5[#Data],2,0)</f>
        <v>#REF!</v>
      </c>
      <c r="AC107" t="str">
        <f>IF(TRIM(assembly_staff_import[[#This Row],[PUBLIC INFO ADDR_SOURCE_KEY]])="CAPITOL, ALBANY", "Legislative / Capitol Office", "District Office")</f>
        <v>Legislative / Capitol Office</v>
      </c>
      <c r="AD107" t="s">
        <v>23953</v>
      </c>
      <c r="AF107" t="str">
        <f t="shared" si="5"/>
        <v xml:space="preserve">871 </v>
      </c>
      <c r="AG107" t="s">
        <v>23953</v>
      </c>
      <c r="AH107" t="s">
        <v>24074</v>
      </c>
      <c r="AI107" t="s">
        <v>23964</v>
      </c>
      <c r="AJ107" t="s">
        <v>23493</v>
      </c>
    </row>
    <row r="108" spans="1:36" x14ac:dyDescent="0.2">
      <c r="A108" t="str">
        <f>TRIM(PROPER((assembly_staff_import[[#This Row],[First MI Name via NAME_SOURCE_KEY TEXT]]&amp;" "&amp;assembly_staff_import[[#This Row],[Last Name via NAME_SOURCE_KEY TEXT]]&amp;" "&amp;assembly_staff_import[[#This Row],[Suffix via NAME_SOURCE_KEY]])))</f>
        <v>Colleen M Milian</v>
      </c>
      <c r="B108" t="str">
        <f>TRIM(CONCATENATE(TRIM(assembly_staff_import[[#This Row],[Full Name]]), ", ", assembly_staff_import[[#This Row],[Title]]))</f>
        <v>Colleen M Milian, Exec Secy</v>
      </c>
      <c r="C108" t="e">
        <f>assembly_staff_import[[#This Row],[Vlookup_groups]]</f>
        <v>#REF!</v>
      </c>
      <c r="D108" t="str">
        <f>IF(assembly_staff_import[[#This Row],[Legislative Staff Type]]="Personal",assembly_staff_import[[#This Row],[Formatted Personal Staff Office]],"")</f>
        <v/>
      </c>
      <c r="E108" t="s">
        <v>65</v>
      </c>
      <c r="F108" s="19" t="s">
        <v>10913</v>
      </c>
      <c r="G108" t="s">
        <v>1237</v>
      </c>
      <c r="H108" t="str">
        <f>TRIM(PROPER((assembly_staff_import[[#This Row],[Last Name via NAME_SOURCE_KEY TEXT]]&amp;" "&amp;assembly_staff_import[[#This Row],[Suffix via NAME_SOURCE_KEY]])))</f>
        <v>Milian</v>
      </c>
      <c r="I108" t="str">
        <f>PROPER(assembly_staff_import[[#This Row],[JOB TITLE_SOURCE_KEY]])</f>
        <v xml:space="preserve">Exec Secy                                  </v>
      </c>
      <c r="J108" t="s">
        <v>72</v>
      </c>
      <c r="K108" t="str">
        <f>IF(assembly_staff_import[[#This Row],[Legislative Staff Type]]="Personal",assembly_staff_import[[#This Row],[Vlookup Reports To Person]], "")</f>
        <v/>
      </c>
      <c r="L108" t="str">
        <f>PROPER(assembly_staff_import[[#This Row],[First MI Name via NAME_SOURCE_KEY TEXT]])</f>
        <v xml:space="preserve"> Colleen M</v>
      </c>
      <c r="M108" t="s">
        <v>18550</v>
      </c>
      <c r="N108" t="str">
        <f>LOWER(CONCATENATE(assembly_staff_import[[#This Row],[Last Name]],LEFT(assembly_staff_import[[#This Row],[First Name (no initial)]],1),"@nyassembly.gov"))</f>
        <v>milianc@nyassembly.gov</v>
      </c>
      <c r="O108" t="s">
        <v>23621</v>
      </c>
      <c r="P108" t="e">
        <f>VLOOKUP(assembly_staff_import[[#This Row],[Full Name]],[3]!PEOPLE_March_20[#Data],1,0)</f>
        <v>#REF!</v>
      </c>
      <c r="Q108" t="e">
        <f>VLOOKUP(assembly_staff_import[[#This Row],[Full Name]],[3]!Table17[#Data],3,0)</f>
        <v>#REF!</v>
      </c>
      <c r="R108" t="e">
        <f>VLOOKUP(assembly_staff_import[[#This Row],[Formatted Works for Group]],[3]!Table7[#Data],1,0)</f>
        <v>#REF!</v>
      </c>
      <c r="S108"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08" s="20" t="str">
        <f>TRIM(assembly_staff_import[[#This Row],[NAME_SOURCE_KEY]])</f>
        <v>MILIAN, COLLEEN M</v>
      </c>
      <c r="U108" t="s">
        <v>24075</v>
      </c>
      <c r="V108" t="s">
        <v>24076</v>
      </c>
      <c r="W108" t="s">
        <v>24077</v>
      </c>
      <c r="Y108"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08" t="s">
        <v>23952</v>
      </c>
      <c r="AA108" t="e">
        <f>VLOOKUP(assembly_staff_import[[#This Row],[Formatted and corrected Works for Group Text]],[3]!Table4[#Data],1,0)</f>
        <v>#REF!</v>
      </c>
      <c r="AB108" t="e">
        <f>VLOOKUP(assembly_staff_import[[#This Row],[Formatted and corrected Works for Group Text]],[3]!Table5[#Data],2,0)</f>
        <v>#REF!</v>
      </c>
      <c r="AC108" t="str">
        <f>IF(TRIM(assembly_staff_import[[#This Row],[PUBLIC INFO ADDR_SOURCE_KEY]])="CAPITOL, ALBANY", "Legislative / Capitol Office", "District Office")</f>
        <v>Legislative / Capitol Office</v>
      </c>
      <c r="AD108" t="s">
        <v>23953</v>
      </c>
      <c r="AF108" t="str">
        <f t="shared" si="5"/>
        <v xml:space="preserve">871 </v>
      </c>
      <c r="AG108" t="s">
        <v>23953</v>
      </c>
      <c r="AH108" t="s">
        <v>24078</v>
      </c>
      <c r="AI108" t="s">
        <v>24079</v>
      </c>
      <c r="AJ108" t="s">
        <v>23493</v>
      </c>
    </row>
    <row r="109" spans="1:36" x14ac:dyDescent="0.2">
      <c r="A109" t="str">
        <f>TRIM(PROPER((assembly_staff_import[[#This Row],[First MI Name via NAME_SOURCE_KEY TEXT]]&amp;" "&amp;assembly_staff_import[[#This Row],[Last Name via NAME_SOURCE_KEY TEXT]]&amp;" "&amp;assembly_staff_import[[#This Row],[Suffix via NAME_SOURCE_KEY]])))</f>
        <v>David A Young</v>
      </c>
      <c r="B109" t="str">
        <f>TRIM(CONCATENATE(TRIM(assembly_staff_import[[#This Row],[Full Name]]), ", ", assembly_staff_import[[#This Row],[Title]]))</f>
        <v>David A Young, Dep Dir Minority</v>
      </c>
      <c r="C109" t="e">
        <f>assembly_staff_import[[#This Row],[Vlookup_groups]]</f>
        <v>#REF!</v>
      </c>
      <c r="D109" t="str">
        <f>IF(assembly_staff_import[[#This Row],[Legislative Staff Type]]="Personal",assembly_staff_import[[#This Row],[Formatted Personal Staff Office]],"")</f>
        <v/>
      </c>
      <c r="E109" t="s">
        <v>65</v>
      </c>
      <c r="F109" s="19" t="s">
        <v>10913</v>
      </c>
      <c r="G109" t="s">
        <v>1237</v>
      </c>
      <c r="H109" t="str">
        <f>TRIM(PROPER((assembly_staff_import[[#This Row],[Last Name via NAME_SOURCE_KEY TEXT]]&amp;" "&amp;assembly_staff_import[[#This Row],[Suffix via NAME_SOURCE_KEY]])))</f>
        <v>Young</v>
      </c>
      <c r="I109" t="str">
        <f>PROPER(assembly_staff_import[[#This Row],[JOB TITLE_SOURCE_KEY]])</f>
        <v xml:space="preserve">Dep Dir Minority                           </v>
      </c>
      <c r="J109" t="s">
        <v>72</v>
      </c>
      <c r="K109" t="str">
        <f>IF(assembly_staff_import[[#This Row],[Legislative Staff Type]]="Personal",assembly_staff_import[[#This Row],[Vlookup Reports To Person]], "")</f>
        <v/>
      </c>
      <c r="L109" t="str">
        <f>PROPER(assembly_staff_import[[#This Row],[First MI Name via NAME_SOURCE_KEY TEXT]])</f>
        <v xml:space="preserve"> David A</v>
      </c>
      <c r="M109" t="s">
        <v>17270</v>
      </c>
      <c r="N109" t="str">
        <f>LOWER(CONCATENATE(assembly_staff_import[[#This Row],[Last Name]],LEFT(assembly_staff_import[[#This Row],[First Name (no initial)]],1),"@nyassembly.gov"))</f>
        <v>youngd@nyassembly.gov</v>
      </c>
      <c r="O109" t="s">
        <v>687</v>
      </c>
      <c r="P109" t="e">
        <f>VLOOKUP(assembly_staff_import[[#This Row],[Full Name]],[3]!PEOPLE_March_20[#Data],1,0)</f>
        <v>#REF!</v>
      </c>
      <c r="Q109" t="e">
        <f>VLOOKUP(assembly_staff_import[[#This Row],[Full Name]],[3]!Table17[#Data],3,0)</f>
        <v>#REF!</v>
      </c>
      <c r="R109" t="e">
        <f>VLOOKUP(assembly_staff_import[[#This Row],[Formatted Works for Group]],[3]!Table7[#Data],1,0)</f>
        <v>#REF!</v>
      </c>
      <c r="S109"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09" s="20" t="str">
        <f>TRIM(assembly_staff_import[[#This Row],[NAME_SOURCE_KEY]])</f>
        <v>YOUNG, DAVID A</v>
      </c>
      <c r="U109" t="s">
        <v>24080</v>
      </c>
      <c r="V109" t="s">
        <v>24081</v>
      </c>
      <c r="W109" t="s">
        <v>24082</v>
      </c>
      <c r="Y109"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09" t="s">
        <v>23952</v>
      </c>
      <c r="AA109" t="e">
        <f>VLOOKUP(assembly_staff_import[[#This Row],[Formatted and corrected Works for Group Text]],[3]!Table4[#Data],1,0)</f>
        <v>#REF!</v>
      </c>
      <c r="AB109" t="e">
        <f>VLOOKUP(assembly_staff_import[[#This Row],[Formatted and corrected Works for Group Text]],[3]!Table5[#Data],2,0)</f>
        <v>#REF!</v>
      </c>
      <c r="AC109" t="str">
        <f>IF(TRIM(assembly_staff_import[[#This Row],[PUBLIC INFO ADDR_SOURCE_KEY]])="CAPITOL, ALBANY", "Legislative / Capitol Office", "District Office")</f>
        <v>Legislative / Capitol Office</v>
      </c>
      <c r="AD109" t="s">
        <v>23953</v>
      </c>
      <c r="AF109" t="str">
        <f t="shared" si="5"/>
        <v xml:space="preserve">871 </v>
      </c>
      <c r="AG109" t="s">
        <v>23953</v>
      </c>
      <c r="AH109" t="s">
        <v>24083</v>
      </c>
      <c r="AI109" t="s">
        <v>24084</v>
      </c>
      <c r="AJ109" t="s">
        <v>23493</v>
      </c>
    </row>
    <row r="110" spans="1:36" x14ac:dyDescent="0.2">
      <c r="A110" t="str">
        <f>TRIM(PROPER((assembly_staff_import[[#This Row],[First MI Name via NAME_SOURCE_KEY TEXT]]&amp;" "&amp;assembly_staff_import[[#This Row],[Last Name via NAME_SOURCE_KEY TEXT]]&amp;" "&amp;assembly_staff_import[[#This Row],[Suffix via NAME_SOURCE_KEY]])))</f>
        <v>Debbie A Brown</v>
      </c>
      <c r="B110" t="str">
        <f>TRIM(CONCATENATE(TRIM(assembly_staff_import[[#This Row],[Full Name]]), ", ", assembly_staff_import[[#This Row],[Title]]))</f>
        <v>Debbie A Brown, Sr Leg Fiscal Anal</v>
      </c>
      <c r="C110" t="e">
        <f>assembly_staff_import[[#This Row],[Vlookup_groups]]</f>
        <v>#REF!</v>
      </c>
      <c r="D110" t="str">
        <f>IF(assembly_staff_import[[#This Row],[Legislative Staff Type]]="Personal",assembly_staff_import[[#This Row],[Formatted Personal Staff Office]],"")</f>
        <v/>
      </c>
      <c r="E110" t="s">
        <v>65</v>
      </c>
      <c r="F110" s="19" t="s">
        <v>10913</v>
      </c>
      <c r="G110" t="s">
        <v>1237</v>
      </c>
      <c r="H110" t="str">
        <f>TRIM(PROPER((assembly_staff_import[[#This Row],[Last Name via NAME_SOURCE_KEY TEXT]]&amp;" "&amp;assembly_staff_import[[#This Row],[Suffix via NAME_SOURCE_KEY]])))</f>
        <v>Brown</v>
      </c>
      <c r="I110" t="str">
        <f>PROPER(assembly_staff_import[[#This Row],[JOB TITLE_SOURCE_KEY]])</f>
        <v xml:space="preserve">Sr Leg Fiscal Anal                         </v>
      </c>
      <c r="J110" t="s">
        <v>72</v>
      </c>
      <c r="K110" t="str">
        <f>IF(assembly_staff_import[[#This Row],[Legislative Staff Type]]="Personal",assembly_staff_import[[#This Row],[Vlookup Reports To Person]], "")</f>
        <v/>
      </c>
      <c r="L110" t="str">
        <f>PROPER(assembly_staff_import[[#This Row],[First MI Name via NAME_SOURCE_KEY TEXT]])</f>
        <v xml:space="preserve"> Debbie A</v>
      </c>
      <c r="M110" t="s">
        <v>13442</v>
      </c>
      <c r="N110" t="str">
        <f>LOWER(CONCATENATE(assembly_staff_import[[#This Row],[Last Name]],LEFT(assembly_staff_import[[#This Row],[First Name (no initial)]],1),"@nyassembly.gov"))</f>
        <v>brownd@nyassembly.gov</v>
      </c>
      <c r="O110" t="s">
        <v>24085</v>
      </c>
      <c r="P110" t="e">
        <f>VLOOKUP(assembly_staff_import[[#This Row],[Full Name]],[3]!PEOPLE_March_20[#Data],1,0)</f>
        <v>#REF!</v>
      </c>
      <c r="Q110" t="e">
        <f>VLOOKUP(assembly_staff_import[[#This Row],[Full Name]],[3]!Table17[#Data],3,0)</f>
        <v>#REF!</v>
      </c>
      <c r="R110" t="e">
        <f>VLOOKUP(assembly_staff_import[[#This Row],[Formatted Works for Group]],[3]!Table7[#Data],1,0)</f>
        <v>#REF!</v>
      </c>
      <c r="S110"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10" s="20" t="str">
        <f>TRIM(assembly_staff_import[[#This Row],[NAME_SOURCE_KEY]])</f>
        <v>BROWN, DEBBIE A</v>
      </c>
      <c r="U110" t="s">
        <v>24086</v>
      </c>
      <c r="V110" t="s">
        <v>24087</v>
      </c>
      <c r="W110" t="s">
        <v>24088</v>
      </c>
      <c r="Y110"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10" t="s">
        <v>23952</v>
      </c>
      <c r="AA110" t="e">
        <f>VLOOKUP(assembly_staff_import[[#This Row],[Formatted and corrected Works for Group Text]],[3]!Table4[#Data],1,0)</f>
        <v>#REF!</v>
      </c>
      <c r="AB110" t="e">
        <f>VLOOKUP(assembly_staff_import[[#This Row],[Formatted and corrected Works for Group Text]],[3]!Table5[#Data],2,0)</f>
        <v>#REF!</v>
      </c>
      <c r="AC110" t="str">
        <f>IF(TRIM(assembly_staff_import[[#This Row],[PUBLIC INFO ADDR_SOURCE_KEY]])="CAPITOL, ALBANY", "Legislative / Capitol Office", "District Office")</f>
        <v>Legislative / Capitol Office</v>
      </c>
      <c r="AD110" t="s">
        <v>23953</v>
      </c>
      <c r="AF110" t="str">
        <f t="shared" si="5"/>
        <v xml:space="preserve">871 </v>
      </c>
      <c r="AG110" t="s">
        <v>23953</v>
      </c>
      <c r="AH110" t="s">
        <v>24089</v>
      </c>
      <c r="AI110" t="s">
        <v>23971</v>
      </c>
      <c r="AJ110" t="s">
        <v>23493</v>
      </c>
    </row>
    <row r="111" spans="1:36" x14ac:dyDescent="0.2">
      <c r="A111" t="str">
        <f>TRIM(PROPER((assembly_staff_import[[#This Row],[First MI Name via NAME_SOURCE_KEY TEXT]]&amp;" "&amp;assembly_staff_import[[#This Row],[Last Name via NAME_SOURCE_KEY TEXT]]&amp;" "&amp;assembly_staff_import[[#This Row],[Suffix via NAME_SOURCE_KEY]])))</f>
        <v>Debra R Devine</v>
      </c>
      <c r="B111" t="str">
        <f>TRIM(CONCATENATE(TRIM(assembly_staff_import[[#This Row],[Full Name]]), ", ", assembly_staff_import[[#This Row],[Title]]))</f>
        <v>Debra R Devine, Legis Coord/Comm Clk</v>
      </c>
      <c r="C111" t="e">
        <f>assembly_staff_import[[#This Row],[Vlookup_groups]]</f>
        <v>#REF!</v>
      </c>
      <c r="D111" t="str">
        <f>IF(assembly_staff_import[[#This Row],[Legislative Staff Type]]="Personal",assembly_staff_import[[#This Row],[Formatted Personal Staff Office]],"")</f>
        <v/>
      </c>
      <c r="E111" t="s">
        <v>65</v>
      </c>
      <c r="F111" s="19" t="s">
        <v>10913</v>
      </c>
      <c r="G111" t="s">
        <v>1237</v>
      </c>
      <c r="H111" t="str">
        <f>TRIM(PROPER((assembly_staff_import[[#This Row],[Last Name via NAME_SOURCE_KEY TEXT]]&amp;" "&amp;assembly_staff_import[[#This Row],[Suffix via NAME_SOURCE_KEY]])))</f>
        <v>Devine</v>
      </c>
      <c r="I111" t="str">
        <f>PROPER(assembly_staff_import[[#This Row],[JOB TITLE_SOURCE_KEY]])</f>
        <v xml:space="preserve">Legis Coord/Comm Clk                       </v>
      </c>
      <c r="J111" t="s">
        <v>72</v>
      </c>
      <c r="K111" t="str">
        <f>IF(assembly_staff_import[[#This Row],[Legislative Staff Type]]="Personal",assembly_staff_import[[#This Row],[Vlookup Reports To Person]], "")</f>
        <v/>
      </c>
      <c r="L111" t="str">
        <f>PROPER(assembly_staff_import[[#This Row],[First MI Name via NAME_SOURCE_KEY TEXT]])</f>
        <v xml:space="preserve"> Debra R</v>
      </c>
      <c r="M111" t="s">
        <v>19573</v>
      </c>
      <c r="N111" t="str">
        <f>LOWER(CONCATENATE(assembly_staff_import[[#This Row],[Last Name]],LEFT(assembly_staff_import[[#This Row],[First Name (no initial)]],1),"@nyassembly.gov"))</f>
        <v>devined@nyassembly.gov</v>
      </c>
      <c r="O111" t="s">
        <v>24090</v>
      </c>
      <c r="P111" t="e">
        <f>VLOOKUP(assembly_staff_import[[#This Row],[Full Name]],[3]!PEOPLE_March_20[#Data],1,0)</f>
        <v>#REF!</v>
      </c>
      <c r="Q111" t="e">
        <f>VLOOKUP(assembly_staff_import[[#This Row],[Full Name]],[3]!Table17[#Data],3,0)</f>
        <v>#REF!</v>
      </c>
      <c r="R111" t="e">
        <f>VLOOKUP(assembly_staff_import[[#This Row],[Formatted Works for Group]],[3]!Table7[#Data],1,0)</f>
        <v>#REF!</v>
      </c>
      <c r="S111"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11" s="20" t="str">
        <f>TRIM(assembly_staff_import[[#This Row],[NAME_SOURCE_KEY]])</f>
        <v>DEVINE, DEBRA R</v>
      </c>
      <c r="U111" t="s">
        <v>24091</v>
      </c>
      <c r="V111" t="s">
        <v>24092</v>
      </c>
      <c r="W111" t="s">
        <v>24093</v>
      </c>
      <c r="Y111"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11" t="s">
        <v>23952</v>
      </c>
      <c r="AA111" t="e">
        <f>VLOOKUP(assembly_staff_import[[#This Row],[Formatted and corrected Works for Group Text]],[3]!Table4[#Data],1,0)</f>
        <v>#REF!</v>
      </c>
      <c r="AB111" t="e">
        <f>VLOOKUP(assembly_staff_import[[#This Row],[Formatted and corrected Works for Group Text]],[3]!Table5[#Data],2,0)</f>
        <v>#REF!</v>
      </c>
      <c r="AC111" t="str">
        <f>IF(TRIM(assembly_staff_import[[#This Row],[PUBLIC INFO ADDR_SOURCE_KEY]])="CAPITOL, ALBANY", "Legislative / Capitol Office", "District Office")</f>
        <v>Legislative / Capitol Office</v>
      </c>
      <c r="AD111" t="s">
        <v>23953</v>
      </c>
      <c r="AF111" t="str">
        <f t="shared" si="5"/>
        <v xml:space="preserve">871 </v>
      </c>
      <c r="AG111" t="s">
        <v>23953</v>
      </c>
      <c r="AH111" t="s">
        <v>24094</v>
      </c>
      <c r="AI111" t="s">
        <v>24095</v>
      </c>
      <c r="AJ111" t="s">
        <v>23493</v>
      </c>
    </row>
    <row r="112" spans="1:36" x14ac:dyDescent="0.2">
      <c r="A112" t="str">
        <f>TRIM(PROPER((assembly_staff_import[[#This Row],[First MI Name via NAME_SOURCE_KEY TEXT]]&amp;" "&amp;assembly_staff_import[[#This Row],[Last Name via NAME_SOURCE_KEY TEXT]]&amp;" "&amp;assembly_staff_import[[#This Row],[Suffix via NAME_SOURCE_KEY]])))</f>
        <v>Dervisa Mujanovic</v>
      </c>
      <c r="B112" t="str">
        <f>TRIM(CONCATENATE(TRIM(assembly_staff_import[[#This Row],[Full Name]]), ", ", assembly_staff_import[[#This Row],[Title]]))</f>
        <v>Dervisa Mujanovic, Sr Word Process</v>
      </c>
      <c r="C112" t="e">
        <f>assembly_staff_import[[#This Row],[Vlookup_groups]]</f>
        <v>#REF!</v>
      </c>
      <c r="D112" t="str">
        <f>IF(assembly_staff_import[[#This Row],[Legislative Staff Type]]="Personal",assembly_staff_import[[#This Row],[Formatted Personal Staff Office]],"")</f>
        <v/>
      </c>
      <c r="E112" t="s">
        <v>65</v>
      </c>
      <c r="F112" s="19" t="s">
        <v>10913</v>
      </c>
      <c r="G112" t="s">
        <v>1237</v>
      </c>
      <c r="H112" t="str">
        <f>TRIM(PROPER((assembly_staff_import[[#This Row],[Last Name via NAME_SOURCE_KEY TEXT]]&amp;" "&amp;assembly_staff_import[[#This Row],[Suffix via NAME_SOURCE_KEY]])))</f>
        <v>Mujanovic</v>
      </c>
      <c r="I112" t="str">
        <f>PROPER(assembly_staff_import[[#This Row],[JOB TITLE_SOURCE_KEY]])</f>
        <v xml:space="preserve">Sr Word Process                            </v>
      </c>
      <c r="J112" t="s">
        <v>72</v>
      </c>
      <c r="K112" t="str">
        <f>IF(assembly_staff_import[[#This Row],[Legislative Staff Type]]="Personal",assembly_staff_import[[#This Row],[Vlookup Reports To Person]], "")</f>
        <v/>
      </c>
      <c r="L112" t="str">
        <f>PROPER(assembly_staff_import[[#This Row],[First MI Name via NAME_SOURCE_KEY TEXT]])</f>
        <v xml:space="preserve"> Dervisa</v>
      </c>
      <c r="M112" t="s">
        <v>18535</v>
      </c>
      <c r="N112" t="str">
        <f>LOWER(CONCATENATE(assembly_staff_import[[#This Row],[Last Name]],LEFT(assembly_staff_import[[#This Row],[First Name (no initial)]],1),"@nyassembly.gov"))</f>
        <v>mujanovicd@nyassembly.gov</v>
      </c>
      <c r="O112" t="s">
        <v>18538</v>
      </c>
      <c r="P112" t="e">
        <f>VLOOKUP(assembly_staff_import[[#This Row],[Full Name]],[3]!PEOPLE_March_20[#Data],1,0)</f>
        <v>#REF!</v>
      </c>
      <c r="Q112" t="e">
        <f>VLOOKUP(assembly_staff_import[[#This Row],[Full Name]],[3]!Table17[#Data],3,0)</f>
        <v>#REF!</v>
      </c>
      <c r="R112" t="e">
        <f>VLOOKUP(assembly_staff_import[[#This Row],[Formatted Works for Group]],[3]!Table7[#Data],1,0)</f>
        <v>#REF!</v>
      </c>
      <c r="S112"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12" s="20" t="str">
        <f>TRIM(assembly_staff_import[[#This Row],[NAME_SOURCE_KEY]])</f>
        <v>MUJANOVIC, DERVISA</v>
      </c>
      <c r="U112" t="s">
        <v>24096</v>
      </c>
      <c r="V112" t="s">
        <v>24097</v>
      </c>
      <c r="W112" t="s">
        <v>24098</v>
      </c>
      <c r="Y112"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12" t="s">
        <v>23952</v>
      </c>
      <c r="AA112" t="e">
        <f>VLOOKUP(assembly_staff_import[[#This Row],[Formatted and corrected Works for Group Text]],[3]!Table4[#Data],1,0)</f>
        <v>#REF!</v>
      </c>
      <c r="AB112" t="e">
        <f>VLOOKUP(assembly_staff_import[[#This Row],[Formatted and corrected Works for Group Text]],[3]!Table5[#Data],2,0)</f>
        <v>#REF!</v>
      </c>
      <c r="AC112" t="str">
        <f>IF(TRIM(assembly_staff_import[[#This Row],[PUBLIC INFO ADDR_SOURCE_KEY]])="CAPITOL, ALBANY", "Legislative / Capitol Office", "District Office")</f>
        <v>Legislative / Capitol Office</v>
      </c>
      <c r="AD112" t="s">
        <v>23953</v>
      </c>
      <c r="AF112" t="str">
        <f t="shared" si="5"/>
        <v xml:space="preserve">871 </v>
      </c>
      <c r="AG112" t="s">
        <v>23953</v>
      </c>
      <c r="AH112" t="s">
        <v>24099</v>
      </c>
      <c r="AI112" t="s">
        <v>24001</v>
      </c>
      <c r="AJ112" t="s">
        <v>23493</v>
      </c>
    </row>
    <row r="113" spans="1:36" x14ac:dyDescent="0.2">
      <c r="A113" t="str">
        <f>TRIM(PROPER((assembly_staff_import[[#This Row],[First MI Name via NAME_SOURCE_KEY TEXT]]&amp;" "&amp;assembly_staff_import[[#This Row],[Last Name via NAME_SOURCE_KEY TEXT]]&amp;" "&amp;assembly_staff_import[[#This Row],[Suffix via NAME_SOURCE_KEY]])))</f>
        <v>Dustin Mineconzo</v>
      </c>
      <c r="B113" t="str">
        <f>TRIM(CONCATENATE(TRIM(assembly_staff_import[[#This Row],[Full Name]]), ", ", assembly_staff_import[[#This Row],[Title]]))</f>
        <v>Dustin Mineconzo, Legis Budget Analyst</v>
      </c>
      <c r="C113" t="e">
        <f>assembly_staff_import[[#This Row],[Vlookup_groups]]</f>
        <v>#REF!</v>
      </c>
      <c r="D113" t="str">
        <f>IF(assembly_staff_import[[#This Row],[Legislative Staff Type]]="Personal",assembly_staff_import[[#This Row],[Formatted Personal Staff Office]],"")</f>
        <v/>
      </c>
      <c r="E113" t="s">
        <v>65</v>
      </c>
      <c r="F113" s="19" t="s">
        <v>10913</v>
      </c>
      <c r="G113" t="s">
        <v>1237</v>
      </c>
      <c r="H113" t="str">
        <f>TRIM(PROPER((assembly_staff_import[[#This Row],[Last Name via NAME_SOURCE_KEY TEXT]]&amp;" "&amp;assembly_staff_import[[#This Row],[Suffix via NAME_SOURCE_KEY]])))</f>
        <v>Mineconzo</v>
      </c>
      <c r="I113" t="str">
        <f>PROPER(assembly_staff_import[[#This Row],[JOB TITLE_SOURCE_KEY]])</f>
        <v xml:space="preserve">Legis Budget Analyst                       </v>
      </c>
      <c r="J113" t="s">
        <v>72</v>
      </c>
      <c r="K113" t="str">
        <f>IF(assembly_staff_import[[#This Row],[Legislative Staff Type]]="Personal",assembly_staff_import[[#This Row],[Vlookup Reports To Person]], "")</f>
        <v/>
      </c>
      <c r="L113" t="str">
        <f>PROPER(assembly_staff_import[[#This Row],[First MI Name via NAME_SOURCE_KEY TEXT]])</f>
        <v xml:space="preserve"> Dustin</v>
      </c>
      <c r="M113" t="s">
        <v>13422</v>
      </c>
      <c r="N113" t="str">
        <f>LOWER(CONCATENATE(assembly_staff_import[[#This Row],[Last Name]],LEFT(assembly_staff_import[[#This Row],[First Name (no initial)]],1),"@nyassembly.gov"))</f>
        <v>mineconzod@nyassembly.gov</v>
      </c>
      <c r="O113" t="s">
        <v>13424</v>
      </c>
      <c r="P113" t="e">
        <f>VLOOKUP(assembly_staff_import[[#This Row],[Full Name]],[3]!PEOPLE_March_20[#Data],1,0)</f>
        <v>#REF!</v>
      </c>
      <c r="Q113" t="e">
        <f>VLOOKUP(assembly_staff_import[[#This Row],[Full Name]],[3]!Table17[#Data],3,0)</f>
        <v>#REF!</v>
      </c>
      <c r="R113" t="e">
        <f>VLOOKUP(assembly_staff_import[[#This Row],[Formatted Works for Group]],[3]!Table7[#Data],1,0)</f>
        <v>#REF!</v>
      </c>
      <c r="S113"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13" s="20" t="str">
        <f>TRIM(assembly_staff_import[[#This Row],[NAME_SOURCE_KEY]])</f>
        <v>MINECONZO, DUSTIN</v>
      </c>
      <c r="U113" t="s">
        <v>24100</v>
      </c>
      <c r="V113" t="s">
        <v>24101</v>
      </c>
      <c r="W113" t="s">
        <v>24102</v>
      </c>
      <c r="Y113"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13" t="s">
        <v>23952</v>
      </c>
      <c r="AA113" t="e">
        <f>VLOOKUP(assembly_staff_import[[#This Row],[Formatted and corrected Works for Group Text]],[3]!Table4[#Data],1,0)</f>
        <v>#REF!</v>
      </c>
      <c r="AB113" t="e">
        <f>VLOOKUP(assembly_staff_import[[#This Row],[Formatted and corrected Works for Group Text]],[3]!Table5[#Data],2,0)</f>
        <v>#REF!</v>
      </c>
      <c r="AC113" t="str">
        <f>IF(TRIM(assembly_staff_import[[#This Row],[PUBLIC INFO ADDR_SOURCE_KEY]])="CAPITOL, ALBANY", "Legislative / Capitol Office", "District Office")</f>
        <v>Legislative / Capitol Office</v>
      </c>
      <c r="AD113" t="s">
        <v>23953</v>
      </c>
      <c r="AF113" t="str">
        <f t="shared" si="5"/>
        <v xml:space="preserve">871 </v>
      </c>
      <c r="AG113" t="s">
        <v>23953</v>
      </c>
      <c r="AH113" t="s">
        <v>24103</v>
      </c>
      <c r="AI113" t="s">
        <v>24039</v>
      </c>
      <c r="AJ113" t="s">
        <v>23493</v>
      </c>
    </row>
    <row r="114" spans="1:36" x14ac:dyDescent="0.2">
      <c r="A114" t="str">
        <f>TRIM(PROPER((assembly_staff_import[[#This Row],[First MI Name via NAME_SOURCE_KEY TEXT]]&amp;" "&amp;assembly_staff_import[[#This Row],[Last Name via NAME_SOURCE_KEY TEXT]]&amp;" "&amp;assembly_staff_import[[#This Row],[Suffix via NAME_SOURCE_KEY]])))</f>
        <v>Earnestine M Bell-Temple</v>
      </c>
      <c r="B114" t="str">
        <f>TRIM(CONCATENATE(TRIM(assembly_staff_import[[#This Row],[Full Name]]), ", ", assembly_staff_import[[#This Row],[Title]]))</f>
        <v>Earnestine M Bell-Temple, Legis Asst</v>
      </c>
      <c r="C114" t="e">
        <f>assembly_staff_import[[#This Row],[Vlookup_groups]]</f>
        <v>#REF!</v>
      </c>
      <c r="D114" t="str">
        <f>IF(assembly_staff_import[[#This Row],[Legislative Staff Type]]="Personal",assembly_staff_import[[#This Row],[Formatted Personal Staff Office]],"")</f>
        <v/>
      </c>
      <c r="E114" t="s">
        <v>65</v>
      </c>
      <c r="F114" s="19" t="s">
        <v>10913</v>
      </c>
      <c r="G114" t="s">
        <v>1237</v>
      </c>
      <c r="H114" t="str">
        <f>TRIM(PROPER((assembly_staff_import[[#This Row],[Last Name via NAME_SOURCE_KEY TEXT]]&amp;" "&amp;assembly_staff_import[[#This Row],[Suffix via NAME_SOURCE_KEY]])))</f>
        <v>Bell-Temple</v>
      </c>
      <c r="I114" t="str">
        <f>PROPER(assembly_staff_import[[#This Row],[JOB TITLE_SOURCE_KEY]])</f>
        <v xml:space="preserve">Legis Asst                                 </v>
      </c>
      <c r="J114" t="s">
        <v>72</v>
      </c>
      <c r="K114" t="str">
        <f>IF(assembly_staff_import[[#This Row],[Legislative Staff Type]]="Personal",assembly_staff_import[[#This Row],[Vlookup Reports To Person]], "")</f>
        <v/>
      </c>
      <c r="L114" t="str">
        <f>PROPER(assembly_staff_import[[#This Row],[First MI Name via NAME_SOURCE_KEY TEXT]])</f>
        <v xml:space="preserve"> Earnestine M</v>
      </c>
      <c r="M114" t="s">
        <v>19820</v>
      </c>
      <c r="N114" t="str">
        <f>LOWER(CONCATENATE(assembly_staff_import[[#This Row],[Last Name]],LEFT(assembly_staff_import[[#This Row],[First Name (no initial)]],1),"@nyassembly.gov"))</f>
        <v>bell-templee@nyassembly.gov</v>
      </c>
      <c r="O114" t="s">
        <v>24104</v>
      </c>
      <c r="P114" t="e">
        <f>VLOOKUP(assembly_staff_import[[#This Row],[Full Name]],[3]!PEOPLE_March_20[#Data],1,0)</f>
        <v>#REF!</v>
      </c>
      <c r="Q114" t="e">
        <f>VLOOKUP(assembly_staff_import[[#This Row],[Full Name]],[3]!Table17[#Data],3,0)</f>
        <v>#REF!</v>
      </c>
      <c r="R114" t="e">
        <f>VLOOKUP(assembly_staff_import[[#This Row],[Formatted Works for Group]],[3]!Table7[#Data],1,0)</f>
        <v>#REF!</v>
      </c>
      <c r="S114"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14" s="20" t="str">
        <f>TRIM(assembly_staff_import[[#This Row],[NAME_SOURCE_KEY]])</f>
        <v>BELL-TEMPLE, EARNESTINE M</v>
      </c>
      <c r="U114" t="s">
        <v>24105</v>
      </c>
      <c r="V114" t="s">
        <v>24106</v>
      </c>
      <c r="W114" t="s">
        <v>24107</v>
      </c>
      <c r="Y114"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14" t="s">
        <v>23952</v>
      </c>
      <c r="AA114" t="e">
        <f>VLOOKUP(assembly_staff_import[[#This Row],[Formatted and corrected Works for Group Text]],[3]!Table4[#Data],1,0)</f>
        <v>#REF!</v>
      </c>
      <c r="AB114" t="e">
        <f>VLOOKUP(assembly_staff_import[[#This Row],[Formatted and corrected Works for Group Text]],[3]!Table5[#Data],2,0)</f>
        <v>#REF!</v>
      </c>
      <c r="AC114" t="str">
        <f>IF(TRIM(assembly_staff_import[[#This Row],[PUBLIC INFO ADDR_SOURCE_KEY]])="CAPITOL, ALBANY", "Legislative / Capitol Office", "District Office")</f>
        <v>District Office</v>
      </c>
      <c r="AD114" t="s">
        <v>23953</v>
      </c>
      <c r="AF114" t="str">
        <f t="shared" si="5"/>
        <v xml:space="preserve">871 </v>
      </c>
      <c r="AG114" t="s">
        <v>23953</v>
      </c>
      <c r="AH114" t="s">
        <v>24108</v>
      </c>
      <c r="AI114" t="s">
        <v>23706</v>
      </c>
      <c r="AJ114" t="s">
        <v>23959</v>
      </c>
    </row>
    <row r="115" spans="1:36" x14ac:dyDescent="0.2">
      <c r="A115" t="str">
        <f>TRIM(PROPER((assembly_staff_import[[#This Row],[First MI Name via NAME_SOURCE_KEY TEXT]]&amp;" "&amp;assembly_staff_import[[#This Row],[Last Name via NAME_SOURCE_KEY TEXT]]&amp;" "&amp;assembly_staff_import[[#This Row],[Suffix via NAME_SOURCE_KEY]])))</f>
        <v>Edward V Golden</v>
      </c>
      <c r="B115" t="str">
        <f>TRIM(CONCATENATE(TRIM(assembly_staff_import[[#This Row],[Full Name]]), ", ", assembly_staff_import[[#This Row],[Title]]))</f>
        <v>Edward V Golden, Dep Dir Budg Stud-Min</v>
      </c>
      <c r="C115" t="e">
        <f>assembly_staff_import[[#This Row],[Vlookup_groups]]</f>
        <v>#REF!</v>
      </c>
      <c r="D115" t="str">
        <f>IF(assembly_staff_import[[#This Row],[Legislative Staff Type]]="Personal",assembly_staff_import[[#This Row],[Formatted Personal Staff Office]],"")</f>
        <v/>
      </c>
      <c r="E115" t="s">
        <v>65</v>
      </c>
      <c r="F115" s="19" t="s">
        <v>10913</v>
      </c>
      <c r="G115" t="s">
        <v>1237</v>
      </c>
      <c r="H115" t="str">
        <f>TRIM(PROPER((assembly_staff_import[[#This Row],[Last Name via NAME_SOURCE_KEY TEXT]]&amp;" "&amp;assembly_staff_import[[#This Row],[Suffix via NAME_SOURCE_KEY]])))</f>
        <v>Golden</v>
      </c>
      <c r="I115" t="str">
        <f>PROPER(assembly_staff_import[[#This Row],[JOB TITLE_SOURCE_KEY]])</f>
        <v xml:space="preserve">Dep Dir Budg Stud-Min                      </v>
      </c>
      <c r="J115" t="s">
        <v>72</v>
      </c>
      <c r="K115" t="str">
        <f>IF(assembly_staff_import[[#This Row],[Legislative Staff Type]]="Personal",assembly_staff_import[[#This Row],[Vlookup Reports To Person]], "")</f>
        <v/>
      </c>
      <c r="L115" t="str">
        <f>PROPER(assembly_staff_import[[#This Row],[First MI Name via NAME_SOURCE_KEY TEXT]])</f>
        <v xml:space="preserve"> Edward V</v>
      </c>
      <c r="M115" t="s">
        <v>19210</v>
      </c>
      <c r="N115" t="str">
        <f>LOWER(CONCATENATE(assembly_staff_import[[#This Row],[Last Name]],LEFT(assembly_staff_import[[#This Row],[First Name (no initial)]],1),"@nyassembly.gov"))</f>
        <v>goldene@nyassembly.gov</v>
      </c>
      <c r="O115" t="s">
        <v>7025</v>
      </c>
      <c r="P115" t="e">
        <f>VLOOKUP(assembly_staff_import[[#This Row],[Full Name]],[3]!PEOPLE_March_20[#Data],1,0)</f>
        <v>#REF!</v>
      </c>
      <c r="Q115" t="e">
        <f>VLOOKUP(assembly_staff_import[[#This Row],[Full Name]],[3]!Table17[#Data],3,0)</f>
        <v>#REF!</v>
      </c>
      <c r="R115" t="e">
        <f>VLOOKUP(assembly_staff_import[[#This Row],[Formatted Works for Group]],[3]!Table7[#Data],1,0)</f>
        <v>#REF!</v>
      </c>
      <c r="S115"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15" s="20" t="str">
        <f>TRIM(assembly_staff_import[[#This Row],[NAME_SOURCE_KEY]])</f>
        <v>GOLDEN, EDWARD V</v>
      </c>
      <c r="U115" t="s">
        <v>24109</v>
      </c>
      <c r="V115" t="s">
        <v>24110</v>
      </c>
      <c r="W115" t="s">
        <v>24111</v>
      </c>
      <c r="Y115"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15" t="s">
        <v>23952</v>
      </c>
      <c r="AA115" t="e">
        <f>VLOOKUP(assembly_staff_import[[#This Row],[Formatted and corrected Works for Group Text]],[3]!Table4[#Data],1,0)</f>
        <v>#REF!</v>
      </c>
      <c r="AB115" t="e">
        <f>VLOOKUP(assembly_staff_import[[#This Row],[Formatted and corrected Works for Group Text]],[3]!Table5[#Data],2,0)</f>
        <v>#REF!</v>
      </c>
      <c r="AC115" t="str">
        <f>IF(TRIM(assembly_staff_import[[#This Row],[PUBLIC INFO ADDR_SOURCE_KEY]])="CAPITOL, ALBANY", "Legislative / Capitol Office", "District Office")</f>
        <v>Legislative / Capitol Office</v>
      </c>
      <c r="AD115" t="s">
        <v>23953</v>
      </c>
      <c r="AF115" t="str">
        <f t="shared" si="5"/>
        <v xml:space="preserve">871 </v>
      </c>
      <c r="AG115" t="s">
        <v>23953</v>
      </c>
      <c r="AH115" t="s">
        <v>24112</v>
      </c>
      <c r="AI115" t="s">
        <v>24113</v>
      </c>
      <c r="AJ115" t="s">
        <v>23493</v>
      </c>
    </row>
    <row r="116" spans="1:36" x14ac:dyDescent="0.2">
      <c r="A116" t="str">
        <f>TRIM(PROPER((assembly_staff_import[[#This Row],[First MI Name via NAME_SOURCE_KEY TEXT]]&amp;" "&amp;assembly_staff_import[[#This Row],[Last Name via NAME_SOURCE_KEY TEXT]]&amp;" "&amp;assembly_staff_import[[#This Row],[Suffix via NAME_SOURCE_KEY]])))</f>
        <v>Elizabeth O Aritonang</v>
      </c>
      <c r="B116" t="str">
        <f>TRIM(CONCATENATE(TRIM(assembly_staff_import[[#This Row],[Full Name]]), ", ", assembly_staff_import[[#This Row],[Title]]))</f>
        <v>Elizabeth O Aritonang, Legis Budget Analyst</v>
      </c>
      <c r="C116" t="e">
        <f>assembly_staff_import[[#This Row],[Vlookup_groups]]</f>
        <v>#REF!</v>
      </c>
      <c r="D116" t="str">
        <f>IF(assembly_staff_import[[#This Row],[Legislative Staff Type]]="Personal",assembly_staff_import[[#This Row],[Formatted Personal Staff Office]],"")</f>
        <v/>
      </c>
      <c r="E116" t="s">
        <v>65</v>
      </c>
      <c r="F116" s="19" t="s">
        <v>10913</v>
      </c>
      <c r="G116" t="s">
        <v>1237</v>
      </c>
      <c r="H116" t="str">
        <f>TRIM(PROPER((assembly_staff_import[[#This Row],[Last Name via NAME_SOURCE_KEY TEXT]]&amp;" "&amp;assembly_staff_import[[#This Row],[Suffix via NAME_SOURCE_KEY]])))</f>
        <v>Aritonang</v>
      </c>
      <c r="I116" t="str">
        <f>PROPER(assembly_staff_import[[#This Row],[JOB TITLE_SOURCE_KEY]])</f>
        <v xml:space="preserve">Legis Budget Analyst                       </v>
      </c>
      <c r="J116" t="s">
        <v>72</v>
      </c>
      <c r="K116" t="str">
        <f>IF(assembly_staff_import[[#This Row],[Legislative Staff Type]]="Personal",assembly_staff_import[[#This Row],[Vlookup Reports To Person]], "")</f>
        <v/>
      </c>
      <c r="L116" t="str">
        <f>PROPER(assembly_staff_import[[#This Row],[First MI Name via NAME_SOURCE_KEY TEXT]])</f>
        <v xml:space="preserve"> Elizabeth O</v>
      </c>
      <c r="M116" t="s">
        <v>13303</v>
      </c>
      <c r="N116" t="str">
        <f>LOWER(CONCATENATE(assembly_staff_import[[#This Row],[Last Name]],LEFT(assembly_staff_import[[#This Row],[First Name (no initial)]],1),"@nyassembly.gov"))</f>
        <v>aritonange@nyassembly.gov</v>
      </c>
      <c r="O116" t="s">
        <v>2972</v>
      </c>
      <c r="P116" t="e">
        <f>VLOOKUP(assembly_staff_import[[#This Row],[Full Name]],[3]!PEOPLE_March_20[#Data],1,0)</f>
        <v>#REF!</v>
      </c>
      <c r="Q116" t="e">
        <f>VLOOKUP(assembly_staff_import[[#This Row],[Full Name]],[3]!Table17[#Data],3,0)</f>
        <v>#REF!</v>
      </c>
      <c r="R116" t="e">
        <f>VLOOKUP(assembly_staff_import[[#This Row],[Formatted Works for Group]],[3]!Table7[#Data],1,0)</f>
        <v>#REF!</v>
      </c>
      <c r="S116"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16" s="20" t="str">
        <f>TRIM(assembly_staff_import[[#This Row],[NAME_SOURCE_KEY]])</f>
        <v>ARITONANG, ELIZABETH O</v>
      </c>
      <c r="U116" t="s">
        <v>24114</v>
      </c>
      <c r="V116" t="s">
        <v>24115</v>
      </c>
      <c r="W116" t="s">
        <v>24116</v>
      </c>
      <c r="Y116"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16" t="s">
        <v>23952</v>
      </c>
      <c r="AA116" t="e">
        <f>VLOOKUP(assembly_staff_import[[#This Row],[Formatted and corrected Works for Group Text]],[3]!Table4[#Data],1,0)</f>
        <v>#REF!</v>
      </c>
      <c r="AB116" t="e">
        <f>VLOOKUP(assembly_staff_import[[#This Row],[Formatted and corrected Works for Group Text]],[3]!Table5[#Data],2,0)</f>
        <v>#REF!</v>
      </c>
      <c r="AC116" t="str">
        <f>IF(TRIM(assembly_staff_import[[#This Row],[PUBLIC INFO ADDR_SOURCE_KEY]])="CAPITOL, ALBANY", "Legislative / Capitol Office", "District Office")</f>
        <v>Legislative / Capitol Office</v>
      </c>
      <c r="AD116" t="s">
        <v>23953</v>
      </c>
      <c r="AF116" t="str">
        <f t="shared" si="5"/>
        <v xml:space="preserve">871 </v>
      </c>
      <c r="AG116" t="s">
        <v>23953</v>
      </c>
      <c r="AH116" t="s">
        <v>24117</v>
      </c>
      <c r="AI116" t="s">
        <v>24039</v>
      </c>
      <c r="AJ116" t="s">
        <v>23493</v>
      </c>
    </row>
    <row r="117" spans="1:36" x14ac:dyDescent="0.2">
      <c r="A117" t="str">
        <f>TRIM(PROPER((assembly_staff_import[[#This Row],[First MI Name via NAME_SOURCE_KEY TEXT]]&amp;" "&amp;assembly_staff_import[[#This Row],[Last Name via NAME_SOURCE_KEY TEXT]]&amp;" "&amp;assembly_staff_import[[#This Row],[Suffix via NAME_SOURCE_KEY]])))</f>
        <v>Elizabeth R Anderson</v>
      </c>
      <c r="B117" t="str">
        <f>TRIM(CONCATENATE(TRIM(assembly_staff_import[[#This Row],[Full Name]]), ", ", assembly_staff_import[[#This Row],[Title]]))</f>
        <v>Elizabeth R Anderson, Legis Budget Analyst</v>
      </c>
      <c r="C117" t="e">
        <f>assembly_staff_import[[#This Row],[Vlookup_groups]]</f>
        <v>#REF!</v>
      </c>
      <c r="D117" t="str">
        <f>IF(assembly_staff_import[[#This Row],[Legislative Staff Type]]="Personal",assembly_staff_import[[#This Row],[Formatted Personal Staff Office]],"")</f>
        <v/>
      </c>
      <c r="E117" t="s">
        <v>65</v>
      </c>
      <c r="F117" s="19" t="s">
        <v>10913</v>
      </c>
      <c r="G117" t="s">
        <v>1237</v>
      </c>
      <c r="H117" t="str">
        <f>TRIM(PROPER((assembly_staff_import[[#This Row],[Last Name via NAME_SOURCE_KEY TEXT]]&amp;" "&amp;assembly_staff_import[[#This Row],[Suffix via NAME_SOURCE_KEY]])))</f>
        <v>Anderson</v>
      </c>
      <c r="I117" t="str">
        <f>PROPER(assembly_staff_import[[#This Row],[JOB TITLE_SOURCE_KEY]])</f>
        <v xml:space="preserve">Legis Budget Analyst                       </v>
      </c>
      <c r="J117" t="s">
        <v>72</v>
      </c>
      <c r="K117" t="str">
        <f>IF(assembly_staff_import[[#This Row],[Legislative Staff Type]]="Personal",assembly_staff_import[[#This Row],[Vlookup Reports To Person]], "")</f>
        <v/>
      </c>
      <c r="L117" t="str">
        <f>PROPER(assembly_staff_import[[#This Row],[First MI Name via NAME_SOURCE_KEY TEXT]])</f>
        <v xml:space="preserve"> Elizabeth R</v>
      </c>
      <c r="M117" t="s">
        <v>21856</v>
      </c>
      <c r="N117" t="str">
        <f>LOWER(CONCATENATE(assembly_staff_import[[#This Row],[Last Name]],LEFT(assembly_staff_import[[#This Row],[First Name (no initial)]],1),"@nyassembly.gov"))</f>
        <v>andersone@nyassembly.gov</v>
      </c>
      <c r="O117" t="s">
        <v>2972</v>
      </c>
      <c r="P117" t="e">
        <f>VLOOKUP(assembly_staff_import[[#This Row],[Full Name]],[3]!PEOPLE_March_20[#Data],1,0)</f>
        <v>#REF!</v>
      </c>
      <c r="Q117" t="e">
        <f>VLOOKUP(assembly_staff_import[[#This Row],[Full Name]],[3]!Table17[#Data],3,0)</f>
        <v>#REF!</v>
      </c>
      <c r="R117" t="e">
        <f>VLOOKUP(assembly_staff_import[[#This Row],[Formatted Works for Group]],[3]!Table7[#Data],1,0)</f>
        <v>#REF!</v>
      </c>
      <c r="S117"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17" s="20" t="str">
        <f>TRIM(assembly_staff_import[[#This Row],[NAME_SOURCE_KEY]])</f>
        <v>ANDERSON, ELIZABETH R</v>
      </c>
      <c r="U117" t="s">
        <v>24118</v>
      </c>
      <c r="V117" t="s">
        <v>24119</v>
      </c>
      <c r="W117" t="s">
        <v>24120</v>
      </c>
      <c r="Y117"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17" t="s">
        <v>23952</v>
      </c>
      <c r="AA117" t="e">
        <f>VLOOKUP(assembly_staff_import[[#This Row],[Formatted and corrected Works for Group Text]],[3]!Table4[#Data],1,0)</f>
        <v>#REF!</v>
      </c>
      <c r="AB117" t="e">
        <f>VLOOKUP(assembly_staff_import[[#This Row],[Formatted and corrected Works for Group Text]],[3]!Table5[#Data],2,0)</f>
        <v>#REF!</v>
      </c>
      <c r="AC117" t="str">
        <f>IF(TRIM(assembly_staff_import[[#This Row],[PUBLIC INFO ADDR_SOURCE_KEY]])="CAPITOL, ALBANY", "Legislative / Capitol Office", "District Office")</f>
        <v>Legislative / Capitol Office</v>
      </c>
      <c r="AD117" t="s">
        <v>23953</v>
      </c>
      <c r="AF117" t="str">
        <f t="shared" si="5"/>
        <v xml:space="preserve">871 </v>
      </c>
      <c r="AG117" t="s">
        <v>23953</v>
      </c>
      <c r="AH117" t="s">
        <v>24121</v>
      </c>
      <c r="AI117" t="s">
        <v>24039</v>
      </c>
      <c r="AJ117" t="s">
        <v>23493</v>
      </c>
    </row>
    <row r="118" spans="1:36" x14ac:dyDescent="0.2">
      <c r="A118" t="str">
        <f>TRIM(PROPER((assembly_staff_import[[#This Row],[First MI Name via NAME_SOURCE_KEY TEXT]]&amp;" "&amp;assembly_staff_import[[#This Row],[Last Name via NAME_SOURCE_KEY TEXT]]&amp;" "&amp;assembly_staff_import[[#This Row],[Suffix via NAME_SOURCE_KEY]])))</f>
        <v>Erin L Smith</v>
      </c>
      <c r="B118" t="str">
        <f>TRIM(CONCATENATE(TRIM(assembly_staff_import[[#This Row],[Full Name]]), ", ", assembly_staff_import[[#This Row],[Title]]))</f>
        <v>Erin L Smith, Dep Dir Bud Studies</v>
      </c>
      <c r="C118" t="e">
        <f>assembly_staff_import[[#This Row],[Vlookup_groups]]</f>
        <v>#REF!</v>
      </c>
      <c r="D118" t="str">
        <f>IF(assembly_staff_import[[#This Row],[Legislative Staff Type]]="Personal",assembly_staff_import[[#This Row],[Formatted Personal Staff Office]],"")</f>
        <v/>
      </c>
      <c r="E118" t="s">
        <v>65</v>
      </c>
      <c r="F118" s="19" t="s">
        <v>10913</v>
      </c>
      <c r="G118" t="s">
        <v>1237</v>
      </c>
      <c r="H118" t="str">
        <f>TRIM(PROPER((assembly_staff_import[[#This Row],[Last Name via NAME_SOURCE_KEY TEXT]]&amp;" "&amp;assembly_staff_import[[#This Row],[Suffix via NAME_SOURCE_KEY]])))</f>
        <v>Smith</v>
      </c>
      <c r="I118" t="str">
        <f>PROPER(assembly_staff_import[[#This Row],[JOB TITLE_SOURCE_KEY]])</f>
        <v xml:space="preserve">Dep Dir Bud Studies                        </v>
      </c>
      <c r="J118" t="s">
        <v>72</v>
      </c>
      <c r="K118" t="str">
        <f>IF(assembly_staff_import[[#This Row],[Legislative Staff Type]]="Personal",assembly_staff_import[[#This Row],[Vlookup Reports To Person]], "")</f>
        <v/>
      </c>
      <c r="L118" t="str">
        <f>PROPER(assembly_staff_import[[#This Row],[First MI Name via NAME_SOURCE_KEY TEXT]])</f>
        <v xml:space="preserve"> Erin L</v>
      </c>
      <c r="M118" t="s">
        <v>17647</v>
      </c>
      <c r="N118" t="str">
        <f>LOWER(CONCATENATE(assembly_staff_import[[#This Row],[Last Name]],LEFT(assembly_staff_import[[#This Row],[First Name (no initial)]],1),"@nyassembly.gov"))</f>
        <v>smithe@nyassembly.gov</v>
      </c>
      <c r="O118" t="s">
        <v>24122</v>
      </c>
      <c r="P118" t="e">
        <f>VLOOKUP(assembly_staff_import[[#This Row],[Full Name]],[3]!PEOPLE_March_20[#Data],1,0)</f>
        <v>#REF!</v>
      </c>
      <c r="Q118" t="e">
        <f>VLOOKUP(assembly_staff_import[[#This Row],[Full Name]],[3]!Table17[#Data],3,0)</f>
        <v>#REF!</v>
      </c>
      <c r="R118" t="e">
        <f>VLOOKUP(assembly_staff_import[[#This Row],[Formatted Works for Group]],[3]!Table7[#Data],1,0)</f>
        <v>#REF!</v>
      </c>
      <c r="S118"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18" s="20" t="str">
        <f>TRIM(assembly_staff_import[[#This Row],[NAME_SOURCE_KEY]])</f>
        <v>SMITH, ERIN L</v>
      </c>
      <c r="U118" t="s">
        <v>24123</v>
      </c>
      <c r="V118" t="s">
        <v>23631</v>
      </c>
      <c r="W118" t="s">
        <v>24124</v>
      </c>
      <c r="Y118"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18" t="s">
        <v>23952</v>
      </c>
      <c r="AA118" t="e">
        <f>VLOOKUP(assembly_staff_import[[#This Row],[Formatted and corrected Works for Group Text]],[3]!Table4[#Data],1,0)</f>
        <v>#REF!</v>
      </c>
      <c r="AB118" t="e">
        <f>VLOOKUP(assembly_staff_import[[#This Row],[Formatted and corrected Works for Group Text]],[3]!Table5[#Data],2,0)</f>
        <v>#REF!</v>
      </c>
      <c r="AC118" t="str">
        <f>IF(TRIM(assembly_staff_import[[#This Row],[PUBLIC INFO ADDR_SOURCE_KEY]])="CAPITOL, ALBANY", "Legislative / Capitol Office", "District Office")</f>
        <v>Legislative / Capitol Office</v>
      </c>
      <c r="AD118" t="s">
        <v>23953</v>
      </c>
      <c r="AF118" t="str">
        <f t="shared" si="5"/>
        <v xml:space="preserve">871 </v>
      </c>
      <c r="AG118" t="s">
        <v>23953</v>
      </c>
      <c r="AH118" t="s">
        <v>24125</v>
      </c>
      <c r="AI118" t="s">
        <v>24126</v>
      </c>
      <c r="AJ118" t="s">
        <v>23493</v>
      </c>
    </row>
    <row r="119" spans="1:36" x14ac:dyDescent="0.2">
      <c r="A119" t="str">
        <f>TRIM(PROPER((assembly_staff_import[[#This Row],[First MI Name via NAME_SOURCE_KEY TEXT]]&amp;" "&amp;assembly_staff_import[[#This Row],[Last Name via NAME_SOURCE_KEY TEXT]]&amp;" "&amp;assembly_staff_import[[#This Row],[Suffix via NAME_SOURCE_KEY]])))</f>
        <v>Franklin Hess</v>
      </c>
      <c r="B119" t="str">
        <f>TRIM(CONCATENATE(TRIM(assembly_staff_import[[#This Row],[Full Name]]), ", ", assembly_staff_import[[#This Row],[Title]]))</f>
        <v>Franklin Hess, Staff Dir</v>
      </c>
      <c r="C119" t="e">
        <f>assembly_staff_import[[#This Row],[Vlookup_groups]]</f>
        <v>#REF!</v>
      </c>
      <c r="D119" t="str">
        <f>IF(assembly_staff_import[[#This Row],[Legislative Staff Type]]="Personal",assembly_staff_import[[#This Row],[Formatted Personal Staff Office]],"")</f>
        <v/>
      </c>
      <c r="E119" t="s">
        <v>65</v>
      </c>
      <c r="F119" s="19" t="s">
        <v>10913</v>
      </c>
      <c r="G119" t="s">
        <v>1237</v>
      </c>
      <c r="H119" t="str">
        <f>TRIM(PROPER((assembly_staff_import[[#This Row],[Last Name via NAME_SOURCE_KEY TEXT]]&amp;" "&amp;assembly_staff_import[[#This Row],[Suffix via NAME_SOURCE_KEY]])))</f>
        <v>Hess</v>
      </c>
      <c r="I119" t="str">
        <f>PROPER(assembly_staff_import[[#This Row],[JOB TITLE_SOURCE_KEY]])</f>
        <v xml:space="preserve">Staff Dir                                  </v>
      </c>
      <c r="J119" t="s">
        <v>72</v>
      </c>
      <c r="K119" t="str">
        <f>IF(assembly_staff_import[[#This Row],[Legislative Staff Type]]="Personal",assembly_staff_import[[#This Row],[Vlookup Reports To Person]], "")</f>
        <v/>
      </c>
      <c r="L119" t="str">
        <f>PROPER(assembly_staff_import[[#This Row],[First MI Name via NAME_SOURCE_KEY TEXT]])</f>
        <v xml:space="preserve"> Franklin</v>
      </c>
      <c r="M119" t="s">
        <v>18957</v>
      </c>
      <c r="N119" t="str">
        <f>LOWER(CONCATENATE(assembly_staff_import[[#This Row],[Last Name]],LEFT(assembly_staff_import[[#This Row],[First Name (no initial)]],1),"@nyassembly.gov"))</f>
        <v>hessf@nyassembly.gov</v>
      </c>
      <c r="O119" t="s">
        <v>18959</v>
      </c>
      <c r="P119" t="e">
        <f>VLOOKUP(assembly_staff_import[[#This Row],[Full Name]],[3]!PEOPLE_March_20[#Data],1,0)</f>
        <v>#REF!</v>
      </c>
      <c r="Q119" t="e">
        <f>VLOOKUP(assembly_staff_import[[#This Row],[Full Name]],[3]!Table17[#Data],3,0)</f>
        <v>#REF!</v>
      </c>
      <c r="R119" t="e">
        <f>VLOOKUP(assembly_staff_import[[#This Row],[Formatted Works for Group]],[3]!Table7[#Data],1,0)</f>
        <v>#REF!</v>
      </c>
      <c r="S119"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19" s="20" t="str">
        <f>TRIM(assembly_staff_import[[#This Row],[NAME_SOURCE_KEY]])</f>
        <v>HESS, FRANKLIN</v>
      </c>
      <c r="U119" t="s">
        <v>24127</v>
      </c>
      <c r="V119" t="s">
        <v>24128</v>
      </c>
      <c r="W119" t="s">
        <v>24129</v>
      </c>
      <c r="Y119"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19" t="s">
        <v>23952</v>
      </c>
      <c r="AA119" t="e">
        <f>VLOOKUP(assembly_staff_import[[#This Row],[Formatted and corrected Works for Group Text]],[3]!Table4[#Data],1,0)</f>
        <v>#REF!</v>
      </c>
      <c r="AB119" t="e">
        <f>VLOOKUP(assembly_staff_import[[#This Row],[Formatted and corrected Works for Group Text]],[3]!Table5[#Data],2,0)</f>
        <v>#REF!</v>
      </c>
      <c r="AC119" t="str">
        <f>IF(TRIM(assembly_staff_import[[#This Row],[PUBLIC INFO ADDR_SOURCE_KEY]])="CAPITOL, ALBANY", "Legislative / Capitol Office", "District Office")</f>
        <v>District Office</v>
      </c>
      <c r="AD119" t="s">
        <v>23953</v>
      </c>
      <c r="AF119" t="str">
        <f t="shared" si="5"/>
        <v xml:space="preserve">871 </v>
      </c>
      <c r="AG119" t="s">
        <v>23953</v>
      </c>
      <c r="AH119" t="s">
        <v>24130</v>
      </c>
      <c r="AI119" t="s">
        <v>23964</v>
      </c>
      <c r="AJ119" t="s">
        <v>23959</v>
      </c>
    </row>
    <row r="120" spans="1:36" x14ac:dyDescent="0.2">
      <c r="A120" t="str">
        <f>TRIM(PROPER((assembly_staff_import[[#This Row],[First MI Name via NAME_SOURCE_KEY TEXT]]&amp;" "&amp;assembly_staff_import[[#This Row],[Last Name via NAME_SOURCE_KEY TEXT]]&amp;" "&amp;assembly_staff_import[[#This Row],[Suffix via NAME_SOURCE_KEY]])))</f>
        <v>Gladys Vandyke</v>
      </c>
      <c r="B120" t="str">
        <f>TRIM(CONCATENATE(TRIM(assembly_staff_import[[#This Row],[Full Name]]), ", ", assembly_staff_import[[#This Row],[Title]]))</f>
        <v>Gladys Vandyke, Receptionist</v>
      </c>
      <c r="C120" t="e">
        <f>assembly_staff_import[[#This Row],[Vlookup_groups]]</f>
        <v>#REF!</v>
      </c>
      <c r="D120" t="str">
        <f>IF(assembly_staff_import[[#This Row],[Legislative Staff Type]]="Personal",assembly_staff_import[[#This Row],[Formatted Personal Staff Office]],"")</f>
        <v/>
      </c>
      <c r="E120" t="s">
        <v>65</v>
      </c>
      <c r="F120" s="19" t="s">
        <v>10913</v>
      </c>
      <c r="G120" t="s">
        <v>1237</v>
      </c>
      <c r="H120" t="str">
        <f>TRIM(PROPER((assembly_staff_import[[#This Row],[Last Name via NAME_SOURCE_KEY TEXT]]&amp;" "&amp;assembly_staff_import[[#This Row],[Suffix via NAME_SOURCE_KEY]])))</f>
        <v>Vandyke</v>
      </c>
      <c r="I120" t="str">
        <f>PROPER(assembly_staff_import[[#This Row],[JOB TITLE_SOURCE_KEY]])</f>
        <v xml:space="preserve">Receptionist                               </v>
      </c>
      <c r="J120" t="s">
        <v>72</v>
      </c>
      <c r="K120" t="str">
        <f>IF(assembly_staff_import[[#This Row],[Legislative Staff Type]]="Personal",assembly_staff_import[[#This Row],[Vlookup Reports To Person]], "")</f>
        <v/>
      </c>
      <c r="L120" t="str">
        <f>PROPER(assembly_staff_import[[#This Row],[First MI Name via NAME_SOURCE_KEY TEXT]])</f>
        <v xml:space="preserve"> Gladys</v>
      </c>
      <c r="M120" t="s">
        <v>17521</v>
      </c>
      <c r="N120" t="str">
        <f>LOWER(CONCATENATE(assembly_staff_import[[#This Row],[Last Name]],LEFT(assembly_staff_import[[#This Row],[First Name (no initial)]],1),"@nyassembly.gov"))</f>
        <v>vandykeg@nyassembly.gov</v>
      </c>
      <c r="O120" t="s">
        <v>17523</v>
      </c>
      <c r="P120" t="e">
        <f>VLOOKUP(assembly_staff_import[[#This Row],[Full Name]],[3]!PEOPLE_March_20[#Data],1,0)</f>
        <v>#REF!</v>
      </c>
      <c r="Q120" t="e">
        <f>VLOOKUP(assembly_staff_import[[#This Row],[Full Name]],[3]!Table17[#Data],3,0)</f>
        <v>#REF!</v>
      </c>
      <c r="R120" t="e">
        <f>VLOOKUP(assembly_staff_import[[#This Row],[Formatted Works for Group]],[3]!Table7[#Data],1,0)</f>
        <v>#REF!</v>
      </c>
      <c r="S120"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20" s="20" t="str">
        <f>TRIM(assembly_staff_import[[#This Row],[NAME_SOURCE_KEY]])</f>
        <v>VANDYKE, GLADYS</v>
      </c>
      <c r="U120" t="s">
        <v>24131</v>
      </c>
      <c r="V120" t="s">
        <v>24132</v>
      </c>
      <c r="W120" t="s">
        <v>24133</v>
      </c>
      <c r="Y120"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20" t="s">
        <v>23952</v>
      </c>
      <c r="AA120" t="e">
        <f>VLOOKUP(assembly_staff_import[[#This Row],[Formatted and corrected Works for Group Text]],[3]!Table4[#Data],1,0)</f>
        <v>#REF!</v>
      </c>
      <c r="AB120" t="e">
        <f>VLOOKUP(assembly_staff_import[[#This Row],[Formatted and corrected Works for Group Text]],[3]!Table5[#Data],2,0)</f>
        <v>#REF!</v>
      </c>
      <c r="AC120" t="str">
        <f>IF(TRIM(assembly_staff_import[[#This Row],[PUBLIC INFO ADDR_SOURCE_KEY]])="CAPITOL, ALBANY", "Legislative / Capitol Office", "District Office")</f>
        <v>Legislative / Capitol Office</v>
      </c>
      <c r="AD120" t="s">
        <v>23953</v>
      </c>
      <c r="AF120" t="str">
        <f t="shared" si="5"/>
        <v xml:space="preserve">871 </v>
      </c>
      <c r="AG120" t="s">
        <v>23953</v>
      </c>
      <c r="AH120" t="s">
        <v>24134</v>
      </c>
      <c r="AI120" t="s">
        <v>24018</v>
      </c>
      <c r="AJ120" t="s">
        <v>23493</v>
      </c>
    </row>
    <row r="121" spans="1:36" x14ac:dyDescent="0.2">
      <c r="A121" t="str">
        <f>TRIM(PROPER((assembly_staff_import[[#This Row],[First MI Name via NAME_SOURCE_KEY TEXT]]&amp;" "&amp;assembly_staff_import[[#This Row],[Last Name via NAME_SOURCE_KEY TEXT]]&amp;" "&amp;assembly_staff_import[[#This Row],[Suffix via NAME_SOURCE_KEY]])))</f>
        <v>Heather R Moore</v>
      </c>
      <c r="B121" t="str">
        <f>TRIM(CONCATENATE(TRIM(assembly_staff_import[[#This Row],[Full Name]]), ", ", assembly_staff_import[[#This Row],[Title]]))</f>
        <v>Heather R Moore, Office Mngr-Min</v>
      </c>
      <c r="C121" t="e">
        <f>assembly_staff_import[[#This Row],[Vlookup_groups]]</f>
        <v>#REF!</v>
      </c>
      <c r="D121" t="str">
        <f>IF(assembly_staff_import[[#This Row],[Legislative Staff Type]]="Personal",assembly_staff_import[[#This Row],[Formatted Personal Staff Office]],"")</f>
        <v/>
      </c>
      <c r="E121" t="s">
        <v>65</v>
      </c>
      <c r="F121" s="19" t="s">
        <v>10913</v>
      </c>
      <c r="G121" t="s">
        <v>1237</v>
      </c>
      <c r="H121" t="str">
        <f>TRIM(PROPER((assembly_staff_import[[#This Row],[Last Name via NAME_SOURCE_KEY TEXT]]&amp;" "&amp;assembly_staff_import[[#This Row],[Suffix via NAME_SOURCE_KEY]])))</f>
        <v>Moore</v>
      </c>
      <c r="I121" t="str">
        <f>PROPER(assembly_staff_import[[#This Row],[JOB TITLE_SOURCE_KEY]])</f>
        <v xml:space="preserve">Office Mngr-Min                            </v>
      </c>
      <c r="J121" t="s">
        <v>72</v>
      </c>
      <c r="K121" t="str">
        <f>IF(assembly_staff_import[[#This Row],[Legislative Staff Type]]="Personal",assembly_staff_import[[#This Row],[Vlookup Reports To Person]], "")</f>
        <v/>
      </c>
      <c r="L121" t="str">
        <f>PROPER(assembly_staff_import[[#This Row],[First MI Name via NAME_SOURCE_KEY TEXT]])</f>
        <v xml:space="preserve"> Heather R</v>
      </c>
      <c r="M121" t="s">
        <v>13118</v>
      </c>
      <c r="N121" t="str">
        <f>LOWER(CONCATENATE(assembly_staff_import[[#This Row],[Last Name]],LEFT(assembly_staff_import[[#This Row],[First Name (no initial)]],1),"@nyassembly.gov"))</f>
        <v>mooreh@nyassembly.gov</v>
      </c>
      <c r="O121" t="s">
        <v>24135</v>
      </c>
      <c r="P121" t="e">
        <f>VLOOKUP(assembly_staff_import[[#This Row],[Full Name]],[3]!PEOPLE_March_20[#Data],1,0)</f>
        <v>#REF!</v>
      </c>
      <c r="Q121" t="e">
        <f>VLOOKUP(assembly_staff_import[[#This Row],[Full Name]],[3]!Table17[#Data],3,0)</f>
        <v>#REF!</v>
      </c>
      <c r="R121" t="e">
        <f>VLOOKUP(assembly_staff_import[[#This Row],[Formatted Works for Group]],[3]!Table7[#Data],1,0)</f>
        <v>#REF!</v>
      </c>
      <c r="S121"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21" s="20" t="str">
        <f>TRIM(assembly_staff_import[[#This Row],[NAME_SOURCE_KEY]])</f>
        <v>MOORE, HEATHER R</v>
      </c>
      <c r="U121" t="s">
        <v>24136</v>
      </c>
      <c r="V121" t="s">
        <v>24137</v>
      </c>
      <c r="W121" t="s">
        <v>24138</v>
      </c>
      <c r="Y121"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21" t="s">
        <v>23952</v>
      </c>
      <c r="AA121" t="e">
        <f>VLOOKUP(assembly_staff_import[[#This Row],[Formatted and corrected Works for Group Text]],[3]!Table4[#Data],1,0)</f>
        <v>#REF!</v>
      </c>
      <c r="AB121" t="e">
        <f>VLOOKUP(assembly_staff_import[[#This Row],[Formatted and corrected Works for Group Text]],[3]!Table5[#Data],2,0)</f>
        <v>#REF!</v>
      </c>
      <c r="AC121" t="str">
        <f>IF(TRIM(assembly_staff_import[[#This Row],[PUBLIC INFO ADDR_SOURCE_KEY]])="CAPITOL, ALBANY", "Legislative / Capitol Office", "District Office")</f>
        <v>Legislative / Capitol Office</v>
      </c>
      <c r="AD121" t="s">
        <v>23953</v>
      </c>
      <c r="AF121" t="str">
        <f t="shared" si="5"/>
        <v xml:space="preserve">871 </v>
      </c>
      <c r="AG121" t="s">
        <v>23953</v>
      </c>
      <c r="AH121" t="s">
        <v>24139</v>
      </c>
      <c r="AI121" t="s">
        <v>24140</v>
      </c>
      <c r="AJ121" t="s">
        <v>23493</v>
      </c>
    </row>
    <row r="122" spans="1:36" x14ac:dyDescent="0.2">
      <c r="A122" t="str">
        <f>TRIM(PROPER((assembly_staff_import[[#This Row],[First MI Name via NAME_SOURCE_KEY TEXT]]&amp;" "&amp;assembly_staff_import[[#This Row],[Last Name via NAME_SOURCE_KEY TEXT]]&amp;" "&amp;assembly_staff_import[[#This Row],[Suffix via NAME_SOURCE_KEY]])))</f>
        <v>Inbong Kang</v>
      </c>
      <c r="B122" t="str">
        <f>TRIM(CONCATENATE(TRIM(assembly_staff_import[[#This Row],[Full Name]]), ", ", assembly_staff_import[[#This Row],[Title]]))</f>
        <v>Inbong Kang, Chief Economist</v>
      </c>
      <c r="C122" t="e">
        <f>assembly_staff_import[[#This Row],[Vlookup_groups]]</f>
        <v>#REF!</v>
      </c>
      <c r="D122" t="str">
        <f>IF(assembly_staff_import[[#This Row],[Legislative Staff Type]]="Personal",assembly_staff_import[[#This Row],[Formatted Personal Staff Office]],"")</f>
        <v/>
      </c>
      <c r="E122" t="s">
        <v>65</v>
      </c>
      <c r="F122" s="19" t="s">
        <v>10913</v>
      </c>
      <c r="G122" t="s">
        <v>1237</v>
      </c>
      <c r="H122" t="str">
        <f>TRIM(PROPER((assembly_staff_import[[#This Row],[Last Name via NAME_SOURCE_KEY TEXT]]&amp;" "&amp;assembly_staff_import[[#This Row],[Suffix via NAME_SOURCE_KEY]])))</f>
        <v>Kang</v>
      </c>
      <c r="I122" t="str">
        <f>PROPER(assembly_staff_import[[#This Row],[JOB TITLE_SOURCE_KEY]])</f>
        <v xml:space="preserve">Chief Economist                            </v>
      </c>
      <c r="J122" t="s">
        <v>72</v>
      </c>
      <c r="K122" t="str">
        <f>IF(assembly_staff_import[[#This Row],[Legislative Staff Type]]="Personal",assembly_staff_import[[#This Row],[Vlookup Reports To Person]], "")</f>
        <v/>
      </c>
      <c r="L122" t="str">
        <f>PROPER(assembly_staff_import[[#This Row],[First MI Name via NAME_SOURCE_KEY TEXT]])</f>
        <v xml:space="preserve"> Inbong</v>
      </c>
      <c r="M122" t="s">
        <v>18780</v>
      </c>
      <c r="N122" t="str">
        <f>LOWER(CONCATENATE(assembly_staff_import[[#This Row],[Last Name]],LEFT(assembly_staff_import[[#This Row],[First Name (no initial)]],1),"@nyassembly.gov"))</f>
        <v>kangi@nyassembly.gov</v>
      </c>
      <c r="O122" t="s">
        <v>18782</v>
      </c>
      <c r="P122" t="e">
        <f>VLOOKUP(assembly_staff_import[[#This Row],[Full Name]],[3]!PEOPLE_March_20[#Data],1,0)</f>
        <v>#REF!</v>
      </c>
      <c r="Q122" t="e">
        <f>VLOOKUP(assembly_staff_import[[#This Row],[Full Name]],[3]!Table17[#Data],3,0)</f>
        <v>#REF!</v>
      </c>
      <c r="R122" t="e">
        <f>VLOOKUP(assembly_staff_import[[#This Row],[Formatted Works for Group]],[3]!Table7[#Data],1,0)</f>
        <v>#REF!</v>
      </c>
      <c r="S122"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22" s="20" t="str">
        <f>TRIM(assembly_staff_import[[#This Row],[NAME_SOURCE_KEY]])</f>
        <v>KANG, INBONG</v>
      </c>
      <c r="U122" t="s">
        <v>24141</v>
      </c>
      <c r="V122" t="s">
        <v>24142</v>
      </c>
      <c r="W122" t="s">
        <v>24143</v>
      </c>
      <c r="Y122"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22" t="s">
        <v>23952</v>
      </c>
      <c r="AA122" t="e">
        <f>VLOOKUP(assembly_staff_import[[#This Row],[Formatted and corrected Works for Group Text]],[3]!Table4[#Data],1,0)</f>
        <v>#REF!</v>
      </c>
      <c r="AB122" t="e">
        <f>VLOOKUP(assembly_staff_import[[#This Row],[Formatted and corrected Works for Group Text]],[3]!Table5[#Data],2,0)</f>
        <v>#REF!</v>
      </c>
      <c r="AC122" t="str">
        <f>IF(TRIM(assembly_staff_import[[#This Row],[PUBLIC INFO ADDR_SOURCE_KEY]])="CAPITOL, ALBANY", "Legislative / Capitol Office", "District Office")</f>
        <v>Legislative / Capitol Office</v>
      </c>
      <c r="AD122" t="s">
        <v>23953</v>
      </c>
      <c r="AF122" t="str">
        <f t="shared" si="5"/>
        <v xml:space="preserve">871 </v>
      </c>
      <c r="AG122" t="s">
        <v>23953</v>
      </c>
      <c r="AH122" t="s">
        <v>24144</v>
      </c>
      <c r="AI122" t="s">
        <v>24145</v>
      </c>
      <c r="AJ122" t="s">
        <v>23493</v>
      </c>
    </row>
    <row r="123" spans="1:36" x14ac:dyDescent="0.2">
      <c r="A123" t="str">
        <f>TRIM(PROPER((assembly_staff_import[[#This Row],[First MI Name via NAME_SOURCE_KEY TEXT]]&amp;" "&amp;assembly_staff_import[[#This Row],[Last Name via NAME_SOURCE_KEY TEXT]]&amp;" "&amp;assembly_staff_import[[#This Row],[Suffix via NAME_SOURCE_KEY]])))</f>
        <v>Isabella M Underwood</v>
      </c>
      <c r="B123" t="str">
        <f>TRIM(CONCATENATE(TRIM(assembly_staff_import[[#This Row],[Full Name]]), ", ", assembly_staff_import[[#This Row],[Title]]))</f>
        <v>Isabella M Underwood, Princ Economist, Min</v>
      </c>
      <c r="C123" t="e">
        <f>assembly_staff_import[[#This Row],[Vlookup_groups]]</f>
        <v>#REF!</v>
      </c>
      <c r="D123" t="str">
        <f>IF(assembly_staff_import[[#This Row],[Legislative Staff Type]]="Personal",assembly_staff_import[[#This Row],[Formatted Personal Staff Office]],"")</f>
        <v/>
      </c>
      <c r="E123" t="s">
        <v>65</v>
      </c>
      <c r="F123" s="19" t="s">
        <v>10913</v>
      </c>
      <c r="G123" t="s">
        <v>1237</v>
      </c>
      <c r="H123" t="str">
        <f>TRIM(PROPER((assembly_staff_import[[#This Row],[Last Name via NAME_SOURCE_KEY TEXT]]&amp;" "&amp;assembly_staff_import[[#This Row],[Suffix via NAME_SOURCE_KEY]])))</f>
        <v>Underwood</v>
      </c>
      <c r="I123" t="str">
        <f>PROPER(assembly_staff_import[[#This Row],[JOB TITLE_SOURCE_KEY]])</f>
        <v xml:space="preserve">Princ Economist, Min                       </v>
      </c>
      <c r="J123" t="s">
        <v>72</v>
      </c>
      <c r="K123" t="str">
        <f>IF(assembly_staff_import[[#This Row],[Legislative Staff Type]]="Personal",assembly_staff_import[[#This Row],[Vlookup Reports To Person]], "")</f>
        <v/>
      </c>
      <c r="L123" t="str">
        <f>PROPER(assembly_staff_import[[#This Row],[First MI Name via NAME_SOURCE_KEY TEXT]])</f>
        <v xml:space="preserve"> Isabella M</v>
      </c>
      <c r="M123" t="s">
        <v>13065</v>
      </c>
      <c r="N123" t="str">
        <f>LOWER(CONCATENATE(assembly_staff_import[[#This Row],[Last Name]],LEFT(assembly_staff_import[[#This Row],[First Name (no initial)]],1),"@nyassembly.gov"))</f>
        <v>underwoodi@nyassembly.gov</v>
      </c>
      <c r="O123" t="s">
        <v>13738</v>
      </c>
      <c r="P123" t="e">
        <f>VLOOKUP(assembly_staff_import[[#This Row],[Full Name]],[3]!PEOPLE_March_20[#Data],1,0)</f>
        <v>#REF!</v>
      </c>
      <c r="Q123" t="e">
        <f>VLOOKUP(assembly_staff_import[[#This Row],[Full Name]],[3]!Table17[#Data],3,0)</f>
        <v>#REF!</v>
      </c>
      <c r="R123" t="e">
        <f>VLOOKUP(assembly_staff_import[[#This Row],[Formatted Works for Group]],[3]!Table7[#Data],1,0)</f>
        <v>#REF!</v>
      </c>
      <c r="S123"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23" s="20" t="str">
        <f>TRIM(assembly_staff_import[[#This Row],[NAME_SOURCE_KEY]])</f>
        <v>UNDERWOOD, ISABELLA M</v>
      </c>
      <c r="U123" t="s">
        <v>24146</v>
      </c>
      <c r="V123" t="s">
        <v>24147</v>
      </c>
      <c r="W123" t="s">
        <v>24148</v>
      </c>
      <c r="Y123"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23" t="s">
        <v>23952</v>
      </c>
      <c r="AA123" t="e">
        <f>VLOOKUP(assembly_staff_import[[#This Row],[Formatted and corrected Works for Group Text]],[3]!Table4[#Data],1,0)</f>
        <v>#REF!</v>
      </c>
      <c r="AB123" t="e">
        <f>VLOOKUP(assembly_staff_import[[#This Row],[Formatted and corrected Works for Group Text]],[3]!Table5[#Data],2,0)</f>
        <v>#REF!</v>
      </c>
      <c r="AC123" t="str">
        <f>IF(TRIM(assembly_staff_import[[#This Row],[PUBLIC INFO ADDR_SOURCE_KEY]])="CAPITOL, ALBANY", "Legislative / Capitol Office", "District Office")</f>
        <v>Legislative / Capitol Office</v>
      </c>
      <c r="AD123" t="s">
        <v>23953</v>
      </c>
      <c r="AF123" t="str">
        <f t="shared" si="5"/>
        <v xml:space="preserve">871 </v>
      </c>
      <c r="AG123" t="s">
        <v>23953</v>
      </c>
      <c r="AH123" t="s">
        <v>24149</v>
      </c>
      <c r="AI123" t="s">
        <v>24150</v>
      </c>
      <c r="AJ123" t="s">
        <v>23493</v>
      </c>
    </row>
    <row r="124" spans="1:36" x14ac:dyDescent="0.2">
      <c r="A124" t="str">
        <f>TRIM(PROPER((assembly_staff_import[[#This Row],[First MI Name via NAME_SOURCE_KEY TEXT]]&amp;" "&amp;assembly_staff_import[[#This Row],[Last Name via NAME_SOURCE_KEY TEXT]]&amp;" "&amp;assembly_staff_import[[#This Row],[Suffix via NAME_SOURCE_KEY]])))</f>
        <v>Jasmin C Butler</v>
      </c>
      <c r="B124" t="str">
        <f>TRIM(CONCATENATE(TRIM(assembly_staff_import[[#This Row],[Full Name]]), ", ", assembly_staff_import[[#This Row],[Title]]))</f>
        <v>Jasmin C Butler, Word Processor/Secy</v>
      </c>
      <c r="C124" t="e">
        <f>assembly_staff_import[[#This Row],[Vlookup_groups]]</f>
        <v>#REF!</v>
      </c>
      <c r="D124" t="str">
        <f>IF(assembly_staff_import[[#This Row],[Legislative Staff Type]]="Personal",assembly_staff_import[[#This Row],[Formatted Personal Staff Office]],"")</f>
        <v/>
      </c>
      <c r="E124" t="s">
        <v>65</v>
      </c>
      <c r="F124" s="19" t="s">
        <v>10913</v>
      </c>
      <c r="G124" t="s">
        <v>1237</v>
      </c>
      <c r="H124" t="str">
        <f>TRIM(PROPER((assembly_staff_import[[#This Row],[Last Name via NAME_SOURCE_KEY TEXT]]&amp;" "&amp;assembly_staff_import[[#This Row],[Suffix via NAME_SOURCE_KEY]])))</f>
        <v>Butler</v>
      </c>
      <c r="I124" t="str">
        <f>PROPER(assembly_staff_import[[#This Row],[JOB TITLE_SOURCE_KEY]])</f>
        <v xml:space="preserve">Word Processor/Secy                        </v>
      </c>
      <c r="J124" t="s">
        <v>72</v>
      </c>
      <c r="K124" t="str">
        <f>IF(assembly_staff_import[[#This Row],[Legislative Staff Type]]="Personal",assembly_staff_import[[#This Row],[Vlookup Reports To Person]], "")</f>
        <v/>
      </c>
      <c r="L124" t="str">
        <f>PROPER(assembly_staff_import[[#This Row],[First MI Name via NAME_SOURCE_KEY TEXT]])</f>
        <v xml:space="preserve"> Jasmin C</v>
      </c>
      <c r="M124" t="s">
        <v>12984</v>
      </c>
      <c r="N124" t="str">
        <f>LOWER(CONCATENATE(assembly_staff_import[[#This Row],[Last Name]],LEFT(assembly_staff_import[[#This Row],[First Name (no initial)]],1),"@nyassembly.gov"))</f>
        <v>butlerj@nyassembly.gov</v>
      </c>
      <c r="O124" t="s">
        <v>24151</v>
      </c>
      <c r="P124" t="e">
        <f>VLOOKUP(assembly_staff_import[[#This Row],[Full Name]],[3]!PEOPLE_March_20[#Data],1,0)</f>
        <v>#REF!</v>
      </c>
      <c r="Q124" t="e">
        <f>VLOOKUP(assembly_staff_import[[#This Row],[Full Name]],[3]!Table17[#Data],3,0)</f>
        <v>#REF!</v>
      </c>
      <c r="R124" t="e">
        <f>VLOOKUP(assembly_staff_import[[#This Row],[Formatted Works for Group]],[3]!Table7[#Data],1,0)</f>
        <v>#REF!</v>
      </c>
      <c r="S124"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24" s="20" t="str">
        <f>TRIM(assembly_staff_import[[#This Row],[NAME_SOURCE_KEY]])</f>
        <v>BUTLER, JASMIN C</v>
      </c>
      <c r="U124" t="s">
        <v>24152</v>
      </c>
      <c r="V124" t="s">
        <v>24153</v>
      </c>
      <c r="W124" t="s">
        <v>24154</v>
      </c>
      <c r="Y124"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24" t="s">
        <v>23952</v>
      </c>
      <c r="AA124" t="e">
        <f>VLOOKUP(assembly_staff_import[[#This Row],[Formatted and corrected Works for Group Text]],[3]!Table4[#Data],1,0)</f>
        <v>#REF!</v>
      </c>
      <c r="AB124" t="e">
        <f>VLOOKUP(assembly_staff_import[[#This Row],[Formatted and corrected Works for Group Text]],[3]!Table5[#Data],2,0)</f>
        <v>#REF!</v>
      </c>
      <c r="AC124" t="str">
        <f>IF(TRIM(assembly_staff_import[[#This Row],[PUBLIC INFO ADDR_SOURCE_KEY]])="CAPITOL, ALBANY", "Legislative / Capitol Office", "District Office")</f>
        <v>Legislative / Capitol Office</v>
      </c>
      <c r="AD124" t="s">
        <v>23953</v>
      </c>
      <c r="AF124" t="str">
        <f t="shared" si="5"/>
        <v xml:space="preserve">871 </v>
      </c>
      <c r="AG124" t="s">
        <v>23953</v>
      </c>
      <c r="AH124" t="s">
        <v>24155</v>
      </c>
      <c r="AI124" t="s">
        <v>24156</v>
      </c>
      <c r="AJ124" t="s">
        <v>23493</v>
      </c>
    </row>
    <row r="125" spans="1:36" x14ac:dyDescent="0.2">
      <c r="A125" t="str">
        <f>TRIM(PROPER((assembly_staff_import[[#This Row],[First MI Name via NAME_SOURCE_KEY TEXT]]&amp;" "&amp;assembly_staff_import[[#This Row],[Last Name via NAME_SOURCE_KEY TEXT]]&amp;" "&amp;assembly_staff_import[[#This Row],[Suffix via NAME_SOURCE_KEY]])))</f>
        <v>Jessica J Damrath</v>
      </c>
      <c r="B125" t="str">
        <f>TRIM(CONCATENATE(TRIM(assembly_staff_import[[#This Row],[Full Name]]), ", ", assembly_staff_import[[#This Row],[Title]]))</f>
        <v>Jessica J Damrath, Sr Leg Budget Anal</v>
      </c>
      <c r="C125" t="e">
        <f>assembly_staff_import[[#This Row],[Vlookup_groups]]</f>
        <v>#REF!</v>
      </c>
      <c r="D125" t="str">
        <f>IF(assembly_staff_import[[#This Row],[Legislative Staff Type]]="Personal",assembly_staff_import[[#This Row],[Formatted Personal Staff Office]],"")</f>
        <v/>
      </c>
      <c r="E125" t="s">
        <v>65</v>
      </c>
      <c r="F125" s="19" t="s">
        <v>10913</v>
      </c>
      <c r="G125" t="s">
        <v>1237</v>
      </c>
      <c r="H125" t="str">
        <f>TRIM(PROPER((assembly_staff_import[[#This Row],[Last Name via NAME_SOURCE_KEY TEXT]]&amp;" "&amp;assembly_staff_import[[#This Row],[Suffix via NAME_SOURCE_KEY]])))</f>
        <v>Damrath</v>
      </c>
      <c r="I125" t="str">
        <f>PROPER(assembly_staff_import[[#This Row],[JOB TITLE_SOURCE_KEY]])</f>
        <v xml:space="preserve">Sr Leg Budget Anal                         </v>
      </c>
      <c r="J125" t="s">
        <v>72</v>
      </c>
      <c r="K125" t="str">
        <f>IF(assembly_staff_import[[#This Row],[Legislative Staff Type]]="Personal",assembly_staff_import[[#This Row],[Vlookup Reports To Person]], "")</f>
        <v/>
      </c>
      <c r="L125" t="str">
        <f>PROPER(assembly_staff_import[[#This Row],[First MI Name via NAME_SOURCE_KEY TEXT]])</f>
        <v xml:space="preserve"> Jessica J</v>
      </c>
      <c r="M125" t="s">
        <v>19742</v>
      </c>
      <c r="N125" t="str">
        <f>LOWER(CONCATENATE(assembly_staff_import[[#This Row],[Last Name]],LEFT(assembly_staff_import[[#This Row],[First Name (no initial)]],1),"@nyassembly.gov"))</f>
        <v>damrathj@nyassembly.gov</v>
      </c>
      <c r="O125" t="s">
        <v>12902</v>
      </c>
      <c r="P125" t="e">
        <f>VLOOKUP(assembly_staff_import[[#This Row],[Full Name]],[3]!PEOPLE_March_20[#Data],1,0)</f>
        <v>#REF!</v>
      </c>
      <c r="Q125" t="e">
        <f>VLOOKUP(assembly_staff_import[[#This Row],[Full Name]],[3]!Table17[#Data],3,0)</f>
        <v>#REF!</v>
      </c>
      <c r="R125" t="e">
        <f>VLOOKUP(assembly_staff_import[[#This Row],[Formatted Works for Group]],[3]!Table7[#Data],1,0)</f>
        <v>#REF!</v>
      </c>
      <c r="S125"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25" s="20" t="str">
        <f>TRIM(assembly_staff_import[[#This Row],[NAME_SOURCE_KEY]])</f>
        <v>DAMRATH, JESSICA J</v>
      </c>
      <c r="U125" t="s">
        <v>24157</v>
      </c>
      <c r="V125" t="s">
        <v>24158</v>
      </c>
      <c r="W125" t="s">
        <v>24159</v>
      </c>
      <c r="Y125"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25" t="s">
        <v>23952</v>
      </c>
      <c r="AA125" t="e">
        <f>VLOOKUP(assembly_staff_import[[#This Row],[Formatted and corrected Works for Group Text]],[3]!Table4[#Data],1,0)</f>
        <v>#REF!</v>
      </c>
      <c r="AB125" t="e">
        <f>VLOOKUP(assembly_staff_import[[#This Row],[Formatted and corrected Works for Group Text]],[3]!Table5[#Data],2,0)</f>
        <v>#REF!</v>
      </c>
      <c r="AC125" t="str">
        <f>IF(TRIM(assembly_staff_import[[#This Row],[PUBLIC INFO ADDR_SOURCE_KEY]])="CAPITOL, ALBANY", "Legislative / Capitol Office", "District Office")</f>
        <v>Legislative / Capitol Office</v>
      </c>
      <c r="AD125" t="s">
        <v>23953</v>
      </c>
      <c r="AF125" t="str">
        <f t="shared" si="5"/>
        <v xml:space="preserve">871 </v>
      </c>
      <c r="AG125" t="s">
        <v>23953</v>
      </c>
      <c r="AH125" t="s">
        <v>24160</v>
      </c>
      <c r="AI125" t="s">
        <v>24061</v>
      </c>
      <c r="AJ125" t="s">
        <v>23493</v>
      </c>
    </row>
    <row r="126" spans="1:36" x14ac:dyDescent="0.2">
      <c r="A126" t="str">
        <f>TRIM(PROPER((assembly_staff_import[[#This Row],[First MI Name via NAME_SOURCE_KEY TEXT]]&amp;" "&amp;assembly_staff_import[[#This Row],[Last Name via NAME_SOURCE_KEY TEXT]]&amp;" "&amp;assembly_staff_import[[#This Row],[Suffix via NAME_SOURCE_KEY]])))</f>
        <v>John R Mertz</v>
      </c>
      <c r="B126" t="str">
        <f>TRIM(CONCATENATE(TRIM(assembly_staff_import[[#This Row],[Full Name]]), ", ", assembly_staff_import[[#This Row],[Title]]))</f>
        <v>John R Mertz, Counsel To Minority</v>
      </c>
      <c r="C126" t="e">
        <f>assembly_staff_import[[#This Row],[Vlookup_groups]]</f>
        <v>#REF!</v>
      </c>
      <c r="D126" t="str">
        <f>IF(assembly_staff_import[[#This Row],[Legislative Staff Type]]="Personal",assembly_staff_import[[#This Row],[Formatted Personal Staff Office]],"")</f>
        <v/>
      </c>
      <c r="E126" t="s">
        <v>65</v>
      </c>
      <c r="F126" s="19" t="s">
        <v>10913</v>
      </c>
      <c r="G126" t="s">
        <v>1237</v>
      </c>
      <c r="H126" t="str">
        <f>TRIM(PROPER((assembly_staff_import[[#This Row],[Last Name via NAME_SOURCE_KEY TEXT]]&amp;" "&amp;assembly_staff_import[[#This Row],[Suffix via NAME_SOURCE_KEY]])))</f>
        <v>Mertz</v>
      </c>
      <c r="I126" t="str">
        <f>PROPER(assembly_staff_import[[#This Row],[JOB TITLE_SOURCE_KEY]])</f>
        <v xml:space="preserve">Counsel To Minority                        </v>
      </c>
      <c r="J126" t="s">
        <v>72</v>
      </c>
      <c r="K126" t="str">
        <f>IF(assembly_staff_import[[#This Row],[Legislative Staff Type]]="Personal",assembly_staff_import[[#This Row],[Vlookup Reports To Person]], "")</f>
        <v/>
      </c>
      <c r="L126" t="str">
        <f>PROPER(assembly_staff_import[[#This Row],[First MI Name via NAME_SOURCE_KEY TEXT]])</f>
        <v xml:space="preserve"> John R</v>
      </c>
      <c r="M126" t="s">
        <v>18564</v>
      </c>
      <c r="N126" t="str">
        <f>LOWER(CONCATENATE(assembly_staff_import[[#This Row],[Last Name]],LEFT(assembly_staff_import[[#This Row],[First Name (no initial)]],1),"@nyassembly.gov"))</f>
        <v>mertzj@nyassembly.gov</v>
      </c>
      <c r="O126" t="s">
        <v>2544</v>
      </c>
      <c r="P126" t="e">
        <f>VLOOKUP(assembly_staff_import[[#This Row],[Full Name]],[3]!PEOPLE_March_20[#Data],1,0)</f>
        <v>#REF!</v>
      </c>
      <c r="Q126" t="e">
        <f>VLOOKUP(assembly_staff_import[[#This Row],[Full Name]],[3]!Table17[#Data],3,0)</f>
        <v>#REF!</v>
      </c>
      <c r="R126" t="e">
        <f>VLOOKUP(assembly_staff_import[[#This Row],[Formatted Works for Group]],[3]!Table7[#Data],1,0)</f>
        <v>#REF!</v>
      </c>
      <c r="S126"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26" s="20" t="str">
        <f>TRIM(assembly_staff_import[[#This Row],[NAME_SOURCE_KEY]])</f>
        <v>MERTZ, JOHN R</v>
      </c>
      <c r="U126" t="s">
        <v>24161</v>
      </c>
      <c r="V126" t="s">
        <v>24162</v>
      </c>
      <c r="W126" t="s">
        <v>24163</v>
      </c>
      <c r="Y126"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26" t="s">
        <v>23952</v>
      </c>
      <c r="AA126" t="e">
        <f>VLOOKUP(assembly_staff_import[[#This Row],[Formatted and corrected Works for Group Text]],[3]!Table4[#Data],1,0)</f>
        <v>#REF!</v>
      </c>
      <c r="AB126" t="e">
        <f>VLOOKUP(assembly_staff_import[[#This Row],[Formatted and corrected Works for Group Text]],[3]!Table5[#Data],2,0)</f>
        <v>#REF!</v>
      </c>
      <c r="AC126" t="str">
        <f>IF(TRIM(assembly_staff_import[[#This Row],[PUBLIC INFO ADDR_SOURCE_KEY]])="CAPITOL, ALBANY", "Legislative / Capitol Office", "District Office")</f>
        <v>Legislative / Capitol Office</v>
      </c>
      <c r="AD126" t="s">
        <v>23953</v>
      </c>
      <c r="AF126" t="str">
        <f t="shared" si="5"/>
        <v xml:space="preserve">871 </v>
      </c>
      <c r="AG126" t="s">
        <v>23953</v>
      </c>
      <c r="AH126" t="s">
        <v>24164</v>
      </c>
      <c r="AI126" t="s">
        <v>24165</v>
      </c>
      <c r="AJ126" t="s">
        <v>23493</v>
      </c>
    </row>
    <row r="127" spans="1:36" x14ac:dyDescent="0.2">
      <c r="A127" t="str">
        <f>TRIM(PROPER((assembly_staff_import[[#This Row],[First MI Name via NAME_SOURCE_KEY TEXT]]&amp;" "&amp;assembly_staff_import[[#This Row],[Last Name via NAME_SOURCE_KEY TEXT]]&amp;" "&amp;assembly_staff_import[[#This Row],[Suffix via NAME_SOURCE_KEY]])))</f>
        <v>Jonathan A Gatt</v>
      </c>
      <c r="B127" t="str">
        <f>TRIM(CONCATENATE(TRIM(assembly_staff_import[[#This Row],[Full Name]]), ", ", assembly_staff_import[[#This Row],[Title]]))</f>
        <v>Jonathan A Gatt, Research Assistant</v>
      </c>
      <c r="C127" t="e">
        <f>assembly_staff_import[[#This Row],[Vlookup_groups]]</f>
        <v>#REF!</v>
      </c>
      <c r="D127" t="str">
        <f>IF(assembly_staff_import[[#This Row],[Legislative Staff Type]]="Personal",assembly_staff_import[[#This Row],[Formatted Personal Staff Office]],"")</f>
        <v/>
      </c>
      <c r="E127" t="s">
        <v>65</v>
      </c>
      <c r="F127" s="19" t="s">
        <v>10913</v>
      </c>
      <c r="G127" t="s">
        <v>1237</v>
      </c>
      <c r="H127" t="str">
        <f>TRIM(PROPER((assembly_staff_import[[#This Row],[Last Name via NAME_SOURCE_KEY TEXT]]&amp;" "&amp;assembly_staff_import[[#This Row],[Suffix via NAME_SOURCE_KEY]])))</f>
        <v>Gatt</v>
      </c>
      <c r="I127" t="str">
        <f>PROPER(assembly_staff_import[[#This Row],[JOB TITLE_SOURCE_KEY]])</f>
        <v xml:space="preserve">Research Assistant                         </v>
      </c>
      <c r="J127" t="s">
        <v>72</v>
      </c>
      <c r="K127" t="str">
        <f>IF(assembly_staff_import[[#This Row],[Legislative Staff Type]]="Personal",assembly_staff_import[[#This Row],[Vlookup Reports To Person]], "")</f>
        <v/>
      </c>
      <c r="L127" t="str">
        <f>PROPER(assembly_staff_import[[#This Row],[First MI Name via NAME_SOURCE_KEY TEXT]])</f>
        <v xml:space="preserve"> Jonathan A</v>
      </c>
      <c r="M127" t="s">
        <v>19258</v>
      </c>
      <c r="N127" t="str">
        <f>LOWER(CONCATENATE(assembly_staff_import[[#This Row],[Last Name]],LEFT(assembly_staff_import[[#This Row],[First Name (no initial)]],1),"@nyassembly.gov"))</f>
        <v>gattj@nyassembly.gov</v>
      </c>
      <c r="O127" t="s">
        <v>24166</v>
      </c>
      <c r="P127" t="e">
        <f>VLOOKUP(assembly_staff_import[[#This Row],[Full Name]],[3]!PEOPLE_March_20[#Data],1,0)</f>
        <v>#REF!</v>
      </c>
      <c r="Q127" t="e">
        <f>VLOOKUP(assembly_staff_import[[#This Row],[Full Name]],[3]!Table17[#Data],3,0)</f>
        <v>#REF!</v>
      </c>
      <c r="R127" t="e">
        <f>VLOOKUP(assembly_staff_import[[#This Row],[Formatted Works for Group]],[3]!Table7[#Data],1,0)</f>
        <v>#REF!</v>
      </c>
      <c r="S127"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27" s="20" t="str">
        <f>TRIM(assembly_staff_import[[#This Row],[NAME_SOURCE_KEY]])</f>
        <v>GATT, JONATHAN A</v>
      </c>
      <c r="U127" t="s">
        <v>24167</v>
      </c>
      <c r="V127" t="s">
        <v>24168</v>
      </c>
      <c r="W127" t="s">
        <v>24169</v>
      </c>
      <c r="Y127"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27" t="s">
        <v>23952</v>
      </c>
      <c r="AA127" t="e">
        <f>VLOOKUP(assembly_staff_import[[#This Row],[Formatted and corrected Works for Group Text]],[3]!Table4[#Data],1,0)</f>
        <v>#REF!</v>
      </c>
      <c r="AB127" t="e">
        <f>VLOOKUP(assembly_staff_import[[#This Row],[Formatted and corrected Works for Group Text]],[3]!Table5[#Data],2,0)</f>
        <v>#REF!</v>
      </c>
      <c r="AC127" t="str">
        <f>IF(TRIM(assembly_staff_import[[#This Row],[PUBLIC INFO ADDR_SOURCE_KEY]])="CAPITOL, ALBANY", "Legislative / Capitol Office", "District Office")</f>
        <v>Legislative / Capitol Office</v>
      </c>
      <c r="AD127" t="s">
        <v>23953</v>
      </c>
      <c r="AF127" t="str">
        <f t="shared" si="5"/>
        <v xml:space="preserve">871 </v>
      </c>
      <c r="AG127" t="s">
        <v>23953</v>
      </c>
      <c r="AH127" t="s">
        <v>24170</v>
      </c>
      <c r="AI127" t="s">
        <v>24171</v>
      </c>
      <c r="AJ127" t="s">
        <v>23493</v>
      </c>
    </row>
    <row r="128" spans="1:36" x14ac:dyDescent="0.2">
      <c r="A128" t="str">
        <f>TRIM(PROPER((assembly_staff_import[[#This Row],[First MI Name via NAME_SOURCE_KEY TEXT]]&amp;" "&amp;assembly_staff_import[[#This Row],[Last Name via NAME_SOURCE_KEY TEXT]]&amp;" "&amp;assembly_staff_import[[#This Row],[Suffix via NAME_SOURCE_KEY]])))</f>
        <v>Jonathan A Pirro</v>
      </c>
      <c r="B128" t="str">
        <f>TRIM(CONCATENATE(TRIM(assembly_staff_import[[#This Row],[Full Name]]), ", ", assembly_staff_import[[#This Row],[Title]]))</f>
        <v>Jonathan A Pirro, Sr Leg Bud Anal, Min</v>
      </c>
      <c r="C128" t="e">
        <f>assembly_staff_import[[#This Row],[Vlookup_groups]]</f>
        <v>#REF!</v>
      </c>
      <c r="D128" t="str">
        <f>IF(assembly_staff_import[[#This Row],[Legislative Staff Type]]="Personal",assembly_staff_import[[#This Row],[Formatted Personal Staff Office]],"")</f>
        <v/>
      </c>
      <c r="E128" t="s">
        <v>65</v>
      </c>
      <c r="F128" s="19" t="s">
        <v>10913</v>
      </c>
      <c r="G128" t="s">
        <v>1237</v>
      </c>
      <c r="H128" t="str">
        <f>TRIM(PROPER((assembly_staff_import[[#This Row],[Last Name via NAME_SOURCE_KEY TEXT]]&amp;" "&amp;assembly_staff_import[[#This Row],[Suffix via NAME_SOURCE_KEY]])))</f>
        <v>Pirro</v>
      </c>
      <c r="I128" t="str">
        <f>PROPER(assembly_staff_import[[#This Row],[JOB TITLE_SOURCE_KEY]])</f>
        <v xml:space="preserve">Sr Leg Bud Anal, Min                       </v>
      </c>
      <c r="J128" t="s">
        <v>72</v>
      </c>
      <c r="K128" t="str">
        <f>IF(assembly_staff_import[[#This Row],[Legislative Staff Type]]="Personal",assembly_staff_import[[#This Row],[Vlookup Reports To Person]], "")</f>
        <v/>
      </c>
      <c r="L128" t="str">
        <f>PROPER(assembly_staff_import[[#This Row],[First MI Name via NAME_SOURCE_KEY TEXT]])</f>
        <v xml:space="preserve"> Jonathan A</v>
      </c>
      <c r="M128" t="s">
        <v>18199</v>
      </c>
      <c r="N128" t="str">
        <f>LOWER(CONCATENATE(assembly_staff_import[[#This Row],[Last Name]],LEFT(assembly_staff_import[[#This Row],[First Name (no initial)]],1),"@nyassembly.gov"))</f>
        <v>pirroj@nyassembly.gov</v>
      </c>
      <c r="O128" t="s">
        <v>24166</v>
      </c>
      <c r="P128" t="e">
        <f>VLOOKUP(assembly_staff_import[[#This Row],[Full Name]],[3]!PEOPLE_March_20[#Data],1,0)</f>
        <v>#REF!</v>
      </c>
      <c r="Q128" t="e">
        <f>VLOOKUP(assembly_staff_import[[#This Row],[Full Name]],[3]!Table17[#Data],3,0)</f>
        <v>#REF!</v>
      </c>
      <c r="R128" t="e">
        <f>VLOOKUP(assembly_staff_import[[#This Row],[Formatted Works for Group]],[3]!Table7[#Data],1,0)</f>
        <v>#REF!</v>
      </c>
      <c r="S128"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28" s="20" t="str">
        <f>TRIM(assembly_staff_import[[#This Row],[NAME_SOURCE_KEY]])</f>
        <v>PIRRO, JONATHAN A</v>
      </c>
      <c r="U128" t="s">
        <v>9649</v>
      </c>
      <c r="V128" t="s">
        <v>24172</v>
      </c>
      <c r="W128" t="s">
        <v>24169</v>
      </c>
      <c r="Y128"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28" t="s">
        <v>23952</v>
      </c>
      <c r="AA128" t="e">
        <f>VLOOKUP(assembly_staff_import[[#This Row],[Formatted and corrected Works for Group Text]],[3]!Table4[#Data],1,0)</f>
        <v>#REF!</v>
      </c>
      <c r="AB128" t="e">
        <f>VLOOKUP(assembly_staff_import[[#This Row],[Formatted and corrected Works for Group Text]],[3]!Table5[#Data],2,0)</f>
        <v>#REF!</v>
      </c>
      <c r="AC128" t="str">
        <f>IF(TRIM(assembly_staff_import[[#This Row],[PUBLIC INFO ADDR_SOURCE_KEY]])="CAPITOL, ALBANY", "Legislative / Capitol Office", "District Office")</f>
        <v>Legislative / Capitol Office</v>
      </c>
      <c r="AD128" t="s">
        <v>23953</v>
      </c>
      <c r="AF128" t="str">
        <f t="shared" si="5"/>
        <v xml:space="preserve">871 </v>
      </c>
      <c r="AG128" t="s">
        <v>23953</v>
      </c>
      <c r="AH128" t="s">
        <v>24173</v>
      </c>
      <c r="AI128" t="s">
        <v>24174</v>
      </c>
      <c r="AJ128" t="s">
        <v>23493</v>
      </c>
    </row>
    <row r="129" spans="1:36" x14ac:dyDescent="0.2">
      <c r="A129" t="str">
        <f>TRIM(PROPER((assembly_staff_import[[#This Row],[First MI Name via NAME_SOURCE_KEY TEXT]]&amp;" "&amp;assembly_staff_import[[#This Row],[Last Name via NAME_SOURCE_KEY TEXT]]&amp;" "&amp;assembly_staff_import[[#This Row],[Suffix via NAME_SOURCE_KEY]])))</f>
        <v>Joshua P Risler</v>
      </c>
      <c r="B129" t="str">
        <f>TRIM(CONCATENATE(TRIM(assembly_staff_import[[#This Row],[Full Name]]), ", ", assembly_staff_import[[#This Row],[Title]]))</f>
        <v>Joshua P Risler, Assoc Dep Dir Minorit</v>
      </c>
      <c r="C129" t="e">
        <f>assembly_staff_import[[#This Row],[Vlookup_groups]]</f>
        <v>#REF!</v>
      </c>
      <c r="D129" t="str">
        <f>IF(assembly_staff_import[[#This Row],[Legislative Staff Type]]="Personal",assembly_staff_import[[#This Row],[Formatted Personal Staff Office]],"")</f>
        <v/>
      </c>
      <c r="E129" t="s">
        <v>65</v>
      </c>
      <c r="F129" s="19" t="s">
        <v>10913</v>
      </c>
      <c r="G129" t="s">
        <v>1237</v>
      </c>
      <c r="H129" t="str">
        <f>TRIM(PROPER((assembly_staff_import[[#This Row],[Last Name via NAME_SOURCE_KEY TEXT]]&amp;" "&amp;assembly_staff_import[[#This Row],[Suffix via NAME_SOURCE_KEY]])))</f>
        <v>Risler</v>
      </c>
      <c r="I129" t="str">
        <f>PROPER(assembly_staff_import[[#This Row],[JOB TITLE_SOURCE_KEY]])</f>
        <v xml:space="preserve">Assoc Dep Dir Minorit                      </v>
      </c>
      <c r="J129" t="s">
        <v>72</v>
      </c>
      <c r="K129" t="str">
        <f>IF(assembly_staff_import[[#This Row],[Legislative Staff Type]]="Personal",assembly_staff_import[[#This Row],[Vlookup Reports To Person]], "")</f>
        <v/>
      </c>
      <c r="L129" t="str">
        <f>PROPER(assembly_staff_import[[#This Row],[First MI Name via NAME_SOURCE_KEY TEXT]])</f>
        <v xml:space="preserve"> Joshua P</v>
      </c>
      <c r="M129" t="s">
        <v>18017</v>
      </c>
      <c r="N129" t="str">
        <f>LOWER(CONCATENATE(assembly_staff_import[[#This Row],[Last Name]],LEFT(assembly_staff_import[[#This Row],[First Name (no initial)]],1),"@nyassembly.gov"))</f>
        <v>rislerj@nyassembly.gov</v>
      </c>
      <c r="O129" t="s">
        <v>24175</v>
      </c>
      <c r="P129" t="e">
        <f>VLOOKUP(assembly_staff_import[[#This Row],[Full Name]],[3]!PEOPLE_March_20[#Data],1,0)</f>
        <v>#REF!</v>
      </c>
      <c r="Q129" t="e">
        <f>VLOOKUP(assembly_staff_import[[#This Row],[Full Name]],[3]!Table17[#Data],3,0)</f>
        <v>#REF!</v>
      </c>
      <c r="R129" t="e">
        <f>VLOOKUP(assembly_staff_import[[#This Row],[Formatted Works for Group]],[3]!Table7[#Data],1,0)</f>
        <v>#REF!</v>
      </c>
      <c r="S129"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29" s="20" t="str">
        <f>TRIM(assembly_staff_import[[#This Row],[NAME_SOURCE_KEY]])</f>
        <v>RISLER, JOSHUA P</v>
      </c>
      <c r="U129" t="s">
        <v>24176</v>
      </c>
      <c r="V129" t="s">
        <v>24177</v>
      </c>
      <c r="W129" t="s">
        <v>24178</v>
      </c>
      <c r="Y129"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29" t="s">
        <v>23952</v>
      </c>
      <c r="AA129" t="e">
        <f>VLOOKUP(assembly_staff_import[[#This Row],[Formatted and corrected Works for Group Text]],[3]!Table4[#Data],1,0)</f>
        <v>#REF!</v>
      </c>
      <c r="AB129" t="e">
        <f>VLOOKUP(assembly_staff_import[[#This Row],[Formatted and corrected Works for Group Text]],[3]!Table5[#Data],2,0)</f>
        <v>#REF!</v>
      </c>
      <c r="AC129" t="str">
        <f>IF(TRIM(assembly_staff_import[[#This Row],[PUBLIC INFO ADDR_SOURCE_KEY]])="CAPITOL, ALBANY", "Legislative / Capitol Office", "District Office")</f>
        <v>Legislative / Capitol Office</v>
      </c>
      <c r="AD129" t="s">
        <v>23953</v>
      </c>
      <c r="AF129" t="str">
        <f t="shared" si="5"/>
        <v xml:space="preserve">871 </v>
      </c>
      <c r="AG129" t="s">
        <v>23953</v>
      </c>
      <c r="AH129" t="s">
        <v>24179</v>
      </c>
      <c r="AI129" t="s">
        <v>24180</v>
      </c>
      <c r="AJ129" t="s">
        <v>23493</v>
      </c>
    </row>
    <row r="130" spans="1:36" x14ac:dyDescent="0.2">
      <c r="A130" t="str">
        <f>TRIM(PROPER((assembly_staff_import[[#This Row],[First MI Name via NAME_SOURCE_KEY TEXT]]&amp;" "&amp;assembly_staff_import[[#This Row],[Last Name via NAME_SOURCE_KEY TEXT]]&amp;" "&amp;assembly_staff_import[[#This Row],[Suffix via NAME_SOURCE_KEY]])))</f>
        <v>Jude M Chiera</v>
      </c>
      <c r="B130" t="str">
        <f>TRIM(CONCATENATE(TRIM(assembly_staff_import[[#This Row],[Full Name]]), ", ", assembly_staff_import[[#This Row],[Title]]))</f>
        <v>Jude M Chiera, Proj Coordinator</v>
      </c>
      <c r="C130" t="e">
        <f>assembly_staff_import[[#This Row],[Vlookup_groups]]</f>
        <v>#REF!</v>
      </c>
      <c r="D130" t="str">
        <f>IF(assembly_staff_import[[#This Row],[Legislative Staff Type]]="Personal",assembly_staff_import[[#This Row],[Formatted Personal Staff Office]],"")</f>
        <v/>
      </c>
      <c r="E130" t="s">
        <v>65</v>
      </c>
      <c r="F130" s="19" t="s">
        <v>10913</v>
      </c>
      <c r="G130" t="s">
        <v>1237</v>
      </c>
      <c r="H130" t="str">
        <f>TRIM(PROPER((assembly_staff_import[[#This Row],[Last Name via NAME_SOURCE_KEY TEXT]]&amp;" "&amp;assembly_staff_import[[#This Row],[Suffix via NAME_SOURCE_KEY]])))</f>
        <v>Chiera</v>
      </c>
      <c r="I130" t="str">
        <f>PROPER(assembly_staff_import[[#This Row],[JOB TITLE_SOURCE_KEY]])</f>
        <v xml:space="preserve">Proj Coordinator                           </v>
      </c>
      <c r="J130" t="s">
        <v>72</v>
      </c>
      <c r="K130" t="str">
        <f>IF(assembly_staff_import[[#This Row],[Legislative Staff Type]]="Personal",assembly_staff_import[[#This Row],[Vlookup Reports To Person]], "")</f>
        <v/>
      </c>
      <c r="L130" t="str">
        <f>PROPER(assembly_staff_import[[#This Row],[First MI Name via NAME_SOURCE_KEY TEXT]])</f>
        <v xml:space="preserve"> Jude M</v>
      </c>
      <c r="M130" t="s">
        <v>19782</v>
      </c>
      <c r="N130" t="str">
        <f>LOWER(CONCATENATE(assembly_staff_import[[#This Row],[Last Name]],LEFT(assembly_staff_import[[#This Row],[First Name (no initial)]],1),"@nyassembly.gov"))</f>
        <v>chieraj@nyassembly.gov</v>
      </c>
      <c r="O130" t="s">
        <v>24181</v>
      </c>
      <c r="P130" t="e">
        <f>VLOOKUP(assembly_staff_import[[#This Row],[Full Name]],[3]!PEOPLE_March_20[#Data],1,0)</f>
        <v>#REF!</v>
      </c>
      <c r="Q130" t="e">
        <f>VLOOKUP(assembly_staff_import[[#This Row],[Full Name]],[3]!Table17[#Data],3,0)</f>
        <v>#REF!</v>
      </c>
      <c r="R130" t="e">
        <f>VLOOKUP(assembly_staff_import[[#This Row],[Formatted Works for Group]],[3]!Table7[#Data],1,0)</f>
        <v>#REF!</v>
      </c>
      <c r="S130"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30" s="20" t="str">
        <f>TRIM(assembly_staff_import[[#This Row],[NAME_SOURCE_KEY]])</f>
        <v>CHIERA, JUDE M</v>
      </c>
      <c r="U130" t="s">
        <v>24182</v>
      </c>
      <c r="V130" t="s">
        <v>24183</v>
      </c>
      <c r="W130" t="s">
        <v>24184</v>
      </c>
      <c r="Y130"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30" t="s">
        <v>23952</v>
      </c>
      <c r="AA130" t="e">
        <f>VLOOKUP(assembly_staff_import[[#This Row],[Formatted and corrected Works for Group Text]],[3]!Table4[#Data],1,0)</f>
        <v>#REF!</v>
      </c>
      <c r="AB130" t="e">
        <f>VLOOKUP(assembly_staff_import[[#This Row],[Formatted and corrected Works for Group Text]],[3]!Table5[#Data],2,0)</f>
        <v>#REF!</v>
      </c>
      <c r="AC130" t="str">
        <f>IF(TRIM(assembly_staff_import[[#This Row],[PUBLIC INFO ADDR_SOURCE_KEY]])="CAPITOL, ALBANY", "Legislative / Capitol Office", "District Office")</f>
        <v>Legislative / Capitol Office</v>
      </c>
      <c r="AD130" t="s">
        <v>23953</v>
      </c>
      <c r="AF130" t="str">
        <f t="shared" si="5"/>
        <v xml:space="preserve">871 </v>
      </c>
      <c r="AG130" t="s">
        <v>23953</v>
      </c>
      <c r="AH130" t="s">
        <v>24185</v>
      </c>
      <c r="AI130" t="s">
        <v>24186</v>
      </c>
      <c r="AJ130" t="s">
        <v>23493</v>
      </c>
    </row>
    <row r="131" spans="1:36" x14ac:dyDescent="0.2">
      <c r="A131" t="str">
        <f>TRIM(PROPER((assembly_staff_import[[#This Row],[First MI Name via NAME_SOURCE_KEY TEXT]]&amp;" "&amp;assembly_staff_import[[#This Row],[Last Name via NAME_SOURCE_KEY TEXT]]&amp;" "&amp;assembly_staff_import[[#This Row],[Suffix via NAME_SOURCE_KEY]])))</f>
        <v>Karen M Ryan</v>
      </c>
      <c r="B131" t="str">
        <f>TRIM(CONCATENATE(TRIM(assembly_staff_import[[#This Row],[Full Name]]), ", ", assembly_staff_import[[#This Row],[Title]]))</f>
        <v>Karen M Ryan, Exec Asst</v>
      </c>
      <c r="C131" t="e">
        <f>assembly_staff_import[[#This Row],[Vlookup_groups]]</f>
        <v>#REF!</v>
      </c>
      <c r="D131" t="str">
        <f>IF(assembly_staff_import[[#This Row],[Legislative Staff Type]]="Personal",assembly_staff_import[[#This Row],[Formatted Personal Staff Office]],"")</f>
        <v/>
      </c>
      <c r="E131" t="s">
        <v>65</v>
      </c>
      <c r="F131" s="19" t="s">
        <v>10913</v>
      </c>
      <c r="G131" t="s">
        <v>1237</v>
      </c>
      <c r="H131" t="str">
        <f>TRIM(PROPER((assembly_staff_import[[#This Row],[Last Name via NAME_SOURCE_KEY TEXT]]&amp;" "&amp;assembly_staff_import[[#This Row],[Suffix via NAME_SOURCE_KEY]])))</f>
        <v>Ryan</v>
      </c>
      <c r="I131" t="str">
        <f>PROPER(assembly_staff_import[[#This Row],[JOB TITLE_SOURCE_KEY]])</f>
        <v xml:space="preserve">Exec Asst                                  </v>
      </c>
      <c r="J131" t="s">
        <v>72</v>
      </c>
      <c r="K131" t="str">
        <f>IF(assembly_staff_import[[#This Row],[Legislative Staff Type]]="Personal",assembly_staff_import[[#This Row],[Vlookup Reports To Person]], "")</f>
        <v/>
      </c>
      <c r="L131" t="str">
        <f>PROPER(assembly_staff_import[[#This Row],[First MI Name via NAME_SOURCE_KEY TEXT]])</f>
        <v xml:space="preserve"> Karen M</v>
      </c>
      <c r="M131" t="s">
        <v>17888</v>
      </c>
      <c r="N131" t="str">
        <f>LOWER(CONCATENATE(assembly_staff_import[[#This Row],[Last Name]],LEFT(assembly_staff_import[[#This Row],[First Name (no initial)]],1),"@nyassembly.gov"))</f>
        <v>ryank@nyassembly.gov</v>
      </c>
      <c r="O131" t="s">
        <v>6540</v>
      </c>
      <c r="P131" t="e">
        <f>VLOOKUP(assembly_staff_import[[#This Row],[Full Name]],[3]!PEOPLE_March_20[#Data],1,0)</f>
        <v>#REF!</v>
      </c>
      <c r="Q131" t="e">
        <f>VLOOKUP(assembly_staff_import[[#This Row],[Full Name]],[3]!Table17[#Data],3,0)</f>
        <v>#REF!</v>
      </c>
      <c r="R131" t="e">
        <f>VLOOKUP(assembly_staff_import[[#This Row],[Formatted Works for Group]],[3]!Table7[#Data],1,0)</f>
        <v>#REF!</v>
      </c>
      <c r="S131"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31" s="20" t="str">
        <f>TRIM(assembly_staff_import[[#This Row],[NAME_SOURCE_KEY]])</f>
        <v>RYAN, KAREN M</v>
      </c>
      <c r="U131" t="s">
        <v>24187</v>
      </c>
      <c r="V131" t="s">
        <v>23597</v>
      </c>
      <c r="W131" t="s">
        <v>24188</v>
      </c>
      <c r="Y131"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31" t="s">
        <v>23952</v>
      </c>
      <c r="AA131" t="e">
        <f>VLOOKUP(assembly_staff_import[[#This Row],[Formatted and corrected Works for Group Text]],[3]!Table4[#Data],1,0)</f>
        <v>#REF!</v>
      </c>
      <c r="AB131" t="e">
        <f>VLOOKUP(assembly_staff_import[[#This Row],[Formatted and corrected Works for Group Text]],[3]!Table5[#Data],2,0)</f>
        <v>#REF!</v>
      </c>
      <c r="AC131" t="str">
        <f>IF(TRIM(assembly_staff_import[[#This Row],[PUBLIC INFO ADDR_SOURCE_KEY]])="CAPITOL, ALBANY", "Legislative / Capitol Office", "District Office")</f>
        <v>Legislative / Capitol Office</v>
      </c>
      <c r="AD131" t="s">
        <v>23953</v>
      </c>
      <c r="AF131" t="str">
        <f t="shared" si="5"/>
        <v xml:space="preserve">871 </v>
      </c>
      <c r="AG131" t="s">
        <v>23953</v>
      </c>
      <c r="AH131" t="s">
        <v>24189</v>
      </c>
      <c r="AI131" t="s">
        <v>23546</v>
      </c>
      <c r="AJ131" t="s">
        <v>23493</v>
      </c>
    </row>
    <row r="132" spans="1:36" x14ac:dyDescent="0.2">
      <c r="A132" t="str">
        <f>TRIM(PROPER((assembly_staff_import[[#This Row],[First MI Name via NAME_SOURCE_KEY TEXT]]&amp;" "&amp;assembly_staff_import[[#This Row],[Last Name via NAME_SOURCE_KEY TEXT]]&amp;" "&amp;assembly_staff_import[[#This Row],[Suffix via NAME_SOURCE_KEY]])))</f>
        <v>Keisha C Hercules</v>
      </c>
      <c r="B132" t="str">
        <f>TRIM(CONCATENATE(TRIM(assembly_staff_import[[#This Row],[Full Name]]), ", ", assembly_staff_import[[#This Row],[Title]]))</f>
        <v>Keisha C Hercules, Recep/Secy</v>
      </c>
      <c r="C132" t="e">
        <f>assembly_staff_import[[#This Row],[Vlookup_groups]]</f>
        <v>#REF!</v>
      </c>
      <c r="D132" t="str">
        <f>IF(assembly_staff_import[[#This Row],[Legislative Staff Type]]="Personal",assembly_staff_import[[#This Row],[Formatted Personal Staff Office]],"")</f>
        <v/>
      </c>
      <c r="E132" t="s">
        <v>65</v>
      </c>
      <c r="F132" s="19" t="s">
        <v>10913</v>
      </c>
      <c r="G132" t="s">
        <v>1237</v>
      </c>
      <c r="H132" t="str">
        <f>TRIM(PROPER((assembly_staff_import[[#This Row],[Last Name via NAME_SOURCE_KEY TEXT]]&amp;" "&amp;assembly_staff_import[[#This Row],[Suffix via NAME_SOURCE_KEY]])))</f>
        <v>Hercules</v>
      </c>
      <c r="I132" t="str">
        <f>PROPER(assembly_staff_import[[#This Row],[JOB TITLE_SOURCE_KEY]])</f>
        <v xml:space="preserve">Recep/Secy                                 </v>
      </c>
      <c r="J132" t="s">
        <v>72</v>
      </c>
      <c r="K132" t="str">
        <f>IF(assembly_staff_import[[#This Row],[Legislative Staff Type]]="Personal",assembly_staff_import[[#This Row],[Vlookup Reports To Person]], "")</f>
        <v/>
      </c>
      <c r="L132" t="str">
        <f>PROPER(assembly_staff_import[[#This Row],[First MI Name via NAME_SOURCE_KEY TEXT]])</f>
        <v xml:space="preserve"> Keisha C</v>
      </c>
      <c r="M132" t="s">
        <v>19071</v>
      </c>
      <c r="N132" t="str">
        <f>LOWER(CONCATENATE(assembly_staff_import[[#This Row],[Last Name]],LEFT(assembly_staff_import[[#This Row],[First Name (no initial)]],1),"@nyassembly.gov"))</f>
        <v>herculesk@nyassembly.gov</v>
      </c>
      <c r="O132" t="s">
        <v>24190</v>
      </c>
      <c r="P132" t="e">
        <f>VLOOKUP(assembly_staff_import[[#This Row],[Full Name]],[3]!PEOPLE_March_20[#Data],1,0)</f>
        <v>#REF!</v>
      </c>
      <c r="Q132" t="e">
        <f>VLOOKUP(assembly_staff_import[[#This Row],[Full Name]],[3]!Table17[#Data],3,0)</f>
        <v>#REF!</v>
      </c>
      <c r="R132" t="e">
        <f>VLOOKUP(assembly_staff_import[[#This Row],[Formatted Works for Group]],[3]!Table7[#Data],1,0)</f>
        <v>#REF!</v>
      </c>
      <c r="S132"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32" s="20" t="str">
        <f>TRIM(assembly_staff_import[[#This Row],[NAME_SOURCE_KEY]])</f>
        <v>HERCULES, KEISHA C</v>
      </c>
      <c r="U132" t="s">
        <v>24191</v>
      </c>
      <c r="V132" t="s">
        <v>24192</v>
      </c>
      <c r="W132" t="s">
        <v>24193</v>
      </c>
      <c r="Y132"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32" t="s">
        <v>23952</v>
      </c>
      <c r="AA132" t="e">
        <f>VLOOKUP(assembly_staff_import[[#This Row],[Formatted and corrected Works for Group Text]],[3]!Table4[#Data],1,0)</f>
        <v>#REF!</v>
      </c>
      <c r="AB132" t="e">
        <f>VLOOKUP(assembly_staff_import[[#This Row],[Formatted and corrected Works for Group Text]],[3]!Table5[#Data],2,0)</f>
        <v>#REF!</v>
      </c>
      <c r="AC132" t="str">
        <f>IF(TRIM(assembly_staff_import[[#This Row],[PUBLIC INFO ADDR_SOURCE_KEY]])="CAPITOL, ALBANY", "Legislative / Capitol Office", "District Office")</f>
        <v>Legislative / Capitol Office</v>
      </c>
      <c r="AD132" t="s">
        <v>23953</v>
      </c>
      <c r="AF132" t="str">
        <f t="shared" si="5"/>
        <v xml:space="preserve">871 </v>
      </c>
      <c r="AG132" t="s">
        <v>23953</v>
      </c>
      <c r="AH132" t="s">
        <v>24194</v>
      </c>
      <c r="AI132" t="s">
        <v>23976</v>
      </c>
      <c r="AJ132" t="s">
        <v>23493</v>
      </c>
    </row>
    <row r="133" spans="1:36" x14ac:dyDescent="0.2">
      <c r="A133" t="str">
        <f>TRIM(PROPER((assembly_staff_import[[#This Row],[First MI Name via NAME_SOURCE_KEY TEXT]]&amp;" "&amp;assembly_staff_import[[#This Row],[Last Name via NAME_SOURCE_KEY TEXT]]&amp;" "&amp;assembly_staff_import[[#This Row],[Suffix via NAME_SOURCE_KEY]])))</f>
        <v>Lahmar A Louis</v>
      </c>
      <c r="B133" t="str">
        <f>TRIM(CONCATENATE(TRIM(assembly_staff_import[[#This Row],[Full Name]]), ", ", assembly_staff_import[[#This Row],[Title]]))</f>
        <v>Lahmar A Louis, Legis Budget Analyst</v>
      </c>
      <c r="C133" t="e">
        <f>assembly_staff_import[[#This Row],[Vlookup_groups]]</f>
        <v>#REF!</v>
      </c>
      <c r="D133" t="str">
        <f>IF(assembly_staff_import[[#This Row],[Legislative Staff Type]]="Personal",assembly_staff_import[[#This Row],[Formatted Personal Staff Office]],"")</f>
        <v/>
      </c>
      <c r="E133" t="s">
        <v>65</v>
      </c>
      <c r="F133" s="19" t="s">
        <v>10913</v>
      </c>
      <c r="G133" t="s">
        <v>1237</v>
      </c>
      <c r="H133" t="str">
        <f>TRIM(PROPER((assembly_staff_import[[#This Row],[Last Name via NAME_SOURCE_KEY TEXT]]&amp;" "&amp;assembly_staff_import[[#This Row],[Suffix via NAME_SOURCE_KEY]])))</f>
        <v>Louis</v>
      </c>
      <c r="I133" t="str">
        <f>PROPER(assembly_staff_import[[#This Row],[JOB TITLE_SOURCE_KEY]])</f>
        <v xml:space="preserve">Legis Budget Analyst                       </v>
      </c>
      <c r="J133" t="s">
        <v>72</v>
      </c>
      <c r="K133" t="str">
        <f>IF(assembly_staff_import[[#This Row],[Legislative Staff Type]]="Personal",assembly_staff_import[[#This Row],[Vlookup Reports To Person]], "")</f>
        <v/>
      </c>
      <c r="L133" t="str">
        <f>PROPER(assembly_staff_import[[#This Row],[First MI Name via NAME_SOURCE_KEY TEXT]])</f>
        <v xml:space="preserve"> Lahmar A</v>
      </c>
      <c r="M133" t="s">
        <v>12453</v>
      </c>
      <c r="N133" t="str">
        <f>LOWER(CONCATENATE(assembly_staff_import[[#This Row],[Last Name]],LEFT(assembly_staff_import[[#This Row],[First Name (no initial)]],1),"@nyassembly.gov"))</f>
        <v>louisl@nyassembly.gov</v>
      </c>
      <c r="O133" t="s">
        <v>24195</v>
      </c>
      <c r="P133" t="e">
        <f>VLOOKUP(assembly_staff_import[[#This Row],[Full Name]],[3]!PEOPLE_March_20[#Data],1,0)</f>
        <v>#REF!</v>
      </c>
      <c r="Q133" t="e">
        <f>VLOOKUP(assembly_staff_import[[#This Row],[Full Name]],[3]!Table17[#Data],3,0)</f>
        <v>#REF!</v>
      </c>
      <c r="R133" t="e">
        <f>VLOOKUP(assembly_staff_import[[#This Row],[Formatted Works for Group]],[3]!Table7[#Data],1,0)</f>
        <v>#REF!</v>
      </c>
      <c r="S133"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33" s="20" t="str">
        <f>TRIM(assembly_staff_import[[#This Row],[NAME_SOURCE_KEY]])</f>
        <v>LOUIS, LAHMAR A</v>
      </c>
      <c r="U133" t="s">
        <v>24196</v>
      </c>
      <c r="V133" t="s">
        <v>24197</v>
      </c>
      <c r="W133" t="s">
        <v>24198</v>
      </c>
      <c r="Y133"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33" t="s">
        <v>23952</v>
      </c>
      <c r="AA133" t="e">
        <f>VLOOKUP(assembly_staff_import[[#This Row],[Formatted and corrected Works for Group Text]],[3]!Table4[#Data],1,0)</f>
        <v>#REF!</v>
      </c>
      <c r="AB133" t="e">
        <f>VLOOKUP(assembly_staff_import[[#This Row],[Formatted and corrected Works for Group Text]],[3]!Table5[#Data],2,0)</f>
        <v>#REF!</v>
      </c>
      <c r="AC133" t="str">
        <f>IF(TRIM(assembly_staff_import[[#This Row],[PUBLIC INFO ADDR_SOURCE_KEY]])="CAPITOL, ALBANY", "Legislative / Capitol Office", "District Office")</f>
        <v>Legislative / Capitol Office</v>
      </c>
      <c r="AD133" t="s">
        <v>23953</v>
      </c>
      <c r="AF133" t="str">
        <f t="shared" si="5"/>
        <v xml:space="preserve">871 </v>
      </c>
      <c r="AG133" t="s">
        <v>23953</v>
      </c>
      <c r="AH133" t="s">
        <v>24199</v>
      </c>
      <c r="AI133" t="s">
        <v>24039</v>
      </c>
      <c r="AJ133" t="s">
        <v>23493</v>
      </c>
    </row>
    <row r="134" spans="1:36" x14ac:dyDescent="0.2">
      <c r="A134" t="str">
        <f>TRIM(PROPER((assembly_staff_import[[#This Row],[First MI Name via NAME_SOURCE_KEY TEXT]]&amp;" "&amp;assembly_staff_import[[#This Row],[Last Name via NAME_SOURCE_KEY TEXT]]&amp;" "&amp;assembly_staff_import[[#This Row],[Suffix via NAME_SOURCE_KEY]])))</f>
        <v>Latia V Mitchell</v>
      </c>
      <c r="B134" t="str">
        <f>TRIM(CONCATENATE(TRIM(assembly_staff_import[[#This Row],[Full Name]]), ", ", assembly_staff_import[[#This Row],[Title]]))</f>
        <v>Latia V Mitchell, Legis Fiscal Anal</v>
      </c>
      <c r="C134" t="e">
        <f>assembly_staff_import[[#This Row],[Vlookup_groups]]</f>
        <v>#REF!</v>
      </c>
      <c r="D134" t="str">
        <f>IF(assembly_staff_import[[#This Row],[Legislative Staff Type]]="Personal",assembly_staff_import[[#This Row],[Formatted Personal Staff Office]],"")</f>
        <v/>
      </c>
      <c r="E134" t="s">
        <v>65</v>
      </c>
      <c r="F134" s="19" t="s">
        <v>10913</v>
      </c>
      <c r="G134" t="s">
        <v>1237</v>
      </c>
      <c r="H134" t="str">
        <f>TRIM(PROPER((assembly_staff_import[[#This Row],[Last Name via NAME_SOURCE_KEY TEXT]]&amp;" "&amp;assembly_staff_import[[#This Row],[Suffix via NAME_SOURCE_KEY]])))</f>
        <v>Mitchell</v>
      </c>
      <c r="I134" t="str">
        <f>PROPER(assembly_staff_import[[#This Row],[JOB TITLE_SOURCE_KEY]])</f>
        <v xml:space="preserve">Legis Fiscal Anal                          </v>
      </c>
      <c r="J134" t="s">
        <v>72</v>
      </c>
      <c r="K134" t="str">
        <f>IF(assembly_staff_import[[#This Row],[Legislative Staff Type]]="Personal",assembly_staff_import[[#This Row],[Vlookup Reports To Person]], "")</f>
        <v/>
      </c>
      <c r="L134" t="str">
        <f>PROPER(assembly_staff_import[[#This Row],[First MI Name via NAME_SOURCE_KEY TEXT]])</f>
        <v xml:space="preserve"> Latia V</v>
      </c>
      <c r="M134" t="s">
        <v>12442</v>
      </c>
      <c r="N134" t="str">
        <f>LOWER(CONCATENATE(assembly_staff_import[[#This Row],[Last Name]],LEFT(assembly_staff_import[[#This Row],[First Name (no initial)]],1),"@nyassembly.gov"))</f>
        <v>mitchelll@nyassembly.gov</v>
      </c>
      <c r="O134" t="s">
        <v>24200</v>
      </c>
      <c r="P134" t="e">
        <f>VLOOKUP(assembly_staff_import[[#This Row],[Full Name]],[3]!PEOPLE_March_20[#Data],1,0)</f>
        <v>#REF!</v>
      </c>
      <c r="Q134" t="e">
        <f>VLOOKUP(assembly_staff_import[[#This Row],[Full Name]],[3]!Table17[#Data],3,0)</f>
        <v>#REF!</v>
      </c>
      <c r="R134" t="e">
        <f>VLOOKUP(assembly_staff_import[[#This Row],[Formatted Works for Group]],[3]!Table7[#Data],1,0)</f>
        <v>#REF!</v>
      </c>
      <c r="S134"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34" s="20" t="str">
        <f>TRIM(assembly_staff_import[[#This Row],[NAME_SOURCE_KEY]])</f>
        <v>MITCHELL, LATIA V</v>
      </c>
      <c r="U134" t="s">
        <v>24201</v>
      </c>
      <c r="V134" t="s">
        <v>24202</v>
      </c>
      <c r="W134" t="s">
        <v>24203</v>
      </c>
      <c r="Y134"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34" t="s">
        <v>23952</v>
      </c>
      <c r="AA134" t="e">
        <f>VLOOKUP(assembly_staff_import[[#This Row],[Formatted and corrected Works for Group Text]],[3]!Table4[#Data],1,0)</f>
        <v>#REF!</v>
      </c>
      <c r="AB134" t="e">
        <f>VLOOKUP(assembly_staff_import[[#This Row],[Formatted and corrected Works for Group Text]],[3]!Table5[#Data],2,0)</f>
        <v>#REF!</v>
      </c>
      <c r="AC134" t="str">
        <f>IF(TRIM(assembly_staff_import[[#This Row],[PUBLIC INFO ADDR_SOURCE_KEY]])="CAPITOL, ALBANY", "Legislative / Capitol Office", "District Office")</f>
        <v>Legislative / Capitol Office</v>
      </c>
      <c r="AD134" t="s">
        <v>23953</v>
      </c>
      <c r="AF134" t="str">
        <f t="shared" si="5"/>
        <v xml:space="preserve">871 </v>
      </c>
      <c r="AG134" t="s">
        <v>23953</v>
      </c>
      <c r="AH134" t="s">
        <v>24204</v>
      </c>
      <c r="AI134" t="s">
        <v>23981</v>
      </c>
      <c r="AJ134" t="s">
        <v>23493</v>
      </c>
    </row>
    <row r="135" spans="1:36" x14ac:dyDescent="0.2">
      <c r="A135" t="str">
        <f>TRIM(PROPER((assembly_staff_import[[#This Row],[First MI Name via NAME_SOURCE_KEY TEXT]]&amp;" "&amp;assembly_staff_import[[#This Row],[Last Name via NAME_SOURCE_KEY TEXT]]&amp;" "&amp;assembly_staff_import[[#This Row],[Suffix via NAME_SOURCE_KEY]])))</f>
        <v>Lauren E O'Hare</v>
      </c>
      <c r="B135" t="str">
        <f>TRIM(CONCATENATE(TRIM(assembly_staff_import[[#This Row],[Full Name]]), ", ", assembly_staff_import[[#This Row],[Title]]))</f>
        <v>Lauren E O'Hare, 1St Dp Dr/Dr Fisc Stu</v>
      </c>
      <c r="C135" t="e">
        <f>assembly_staff_import[[#This Row],[Vlookup_groups]]</f>
        <v>#REF!</v>
      </c>
      <c r="D135" t="str">
        <f>IF(assembly_staff_import[[#This Row],[Legislative Staff Type]]="Personal",assembly_staff_import[[#This Row],[Formatted Personal Staff Office]],"")</f>
        <v/>
      </c>
      <c r="E135" t="s">
        <v>65</v>
      </c>
      <c r="F135" s="19" t="s">
        <v>10913</v>
      </c>
      <c r="G135" t="s">
        <v>1237</v>
      </c>
      <c r="H135" t="str">
        <f>TRIM(PROPER((assembly_staff_import[[#This Row],[Last Name via NAME_SOURCE_KEY TEXT]]&amp;" "&amp;assembly_staff_import[[#This Row],[Suffix via NAME_SOURCE_KEY]])))</f>
        <v>O'Hare</v>
      </c>
      <c r="I135" t="str">
        <f>PROPER(assembly_staff_import[[#This Row],[JOB TITLE_SOURCE_KEY]])</f>
        <v xml:space="preserve">1St Dp Dr/Dr Fisc Stu                      </v>
      </c>
      <c r="J135" t="s">
        <v>72</v>
      </c>
      <c r="K135" t="str">
        <f>IF(assembly_staff_import[[#This Row],[Legislative Staff Type]]="Personal",assembly_staff_import[[#This Row],[Vlookup Reports To Person]], "")</f>
        <v/>
      </c>
      <c r="L135" t="str">
        <f>PROPER(assembly_staff_import[[#This Row],[First MI Name via NAME_SOURCE_KEY TEXT]])</f>
        <v xml:space="preserve"> Lauren E</v>
      </c>
      <c r="M135" t="s">
        <v>18451</v>
      </c>
      <c r="N135" t="str">
        <f>LOWER(CONCATENATE(assembly_staff_import[[#This Row],[Last Name]],LEFT(assembly_staff_import[[#This Row],[First Name (no initial)]],1),"@nyassembly.gov"))</f>
        <v>o'harel@nyassembly.gov</v>
      </c>
      <c r="O135" t="s">
        <v>14316</v>
      </c>
      <c r="P135" t="e">
        <f>VLOOKUP(assembly_staff_import[[#This Row],[Full Name]],[3]!PEOPLE_March_20[#Data],1,0)</f>
        <v>#REF!</v>
      </c>
      <c r="Q135" t="e">
        <f>VLOOKUP(assembly_staff_import[[#This Row],[Full Name]],[3]!Table17[#Data],3,0)</f>
        <v>#REF!</v>
      </c>
      <c r="R135" t="e">
        <f>VLOOKUP(assembly_staff_import[[#This Row],[Formatted Works for Group]],[3]!Table7[#Data],1,0)</f>
        <v>#REF!</v>
      </c>
      <c r="S135"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35" s="20" t="str">
        <f>TRIM(assembly_staff_import[[#This Row],[NAME_SOURCE_KEY]])</f>
        <v>O'HARE, LAUREN E</v>
      </c>
      <c r="U135" t="s">
        <v>24205</v>
      </c>
      <c r="V135" t="s">
        <v>24206</v>
      </c>
      <c r="W135" t="s">
        <v>24207</v>
      </c>
      <c r="Y135"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35" t="s">
        <v>23952</v>
      </c>
      <c r="AA135" t="e">
        <f>VLOOKUP(assembly_staff_import[[#This Row],[Formatted and corrected Works for Group Text]],[3]!Table4[#Data],1,0)</f>
        <v>#REF!</v>
      </c>
      <c r="AB135" t="e">
        <f>VLOOKUP(assembly_staff_import[[#This Row],[Formatted and corrected Works for Group Text]],[3]!Table5[#Data],2,0)</f>
        <v>#REF!</v>
      </c>
      <c r="AC135" t="str">
        <f>IF(TRIM(assembly_staff_import[[#This Row],[PUBLIC INFO ADDR_SOURCE_KEY]])="CAPITOL, ALBANY", "Legislative / Capitol Office", "District Office")</f>
        <v>Legislative / Capitol Office</v>
      </c>
      <c r="AD135" t="s">
        <v>23953</v>
      </c>
      <c r="AF135" t="str">
        <f t="shared" si="5"/>
        <v xml:space="preserve">871 </v>
      </c>
      <c r="AG135" t="s">
        <v>23953</v>
      </c>
      <c r="AH135" t="s">
        <v>24208</v>
      </c>
      <c r="AI135" t="s">
        <v>24209</v>
      </c>
      <c r="AJ135" t="s">
        <v>23493</v>
      </c>
    </row>
    <row r="136" spans="1:36" x14ac:dyDescent="0.2">
      <c r="A136" t="str">
        <f>TRIM(PROPER((assembly_staff_import[[#This Row],[First MI Name via NAME_SOURCE_KEY TEXT]]&amp;" "&amp;assembly_staff_import[[#This Row],[Last Name via NAME_SOURCE_KEY TEXT]]&amp;" "&amp;assembly_staff_import[[#This Row],[Suffix via NAME_SOURCE_KEY]])))</f>
        <v>Lori L Hansen</v>
      </c>
      <c r="B136" t="str">
        <f>TRIM(CONCATENATE(TRIM(assembly_staff_import[[#This Row],[Full Name]]), ", ", assembly_staff_import[[#This Row],[Title]]))</f>
        <v>Lori L Hansen, Word Processor/Secy</v>
      </c>
      <c r="C136" t="e">
        <f>assembly_staff_import[[#This Row],[Vlookup_groups]]</f>
        <v>#REF!</v>
      </c>
      <c r="D136" t="str">
        <f>IF(assembly_staff_import[[#This Row],[Legislative Staff Type]]="Personal",assembly_staff_import[[#This Row],[Formatted Personal Staff Office]],"")</f>
        <v/>
      </c>
      <c r="E136" t="s">
        <v>65</v>
      </c>
      <c r="F136" s="19" t="s">
        <v>10913</v>
      </c>
      <c r="G136" t="s">
        <v>1237</v>
      </c>
      <c r="H136" t="str">
        <f>TRIM(PROPER((assembly_staff_import[[#This Row],[Last Name via NAME_SOURCE_KEY TEXT]]&amp;" "&amp;assembly_staff_import[[#This Row],[Suffix via NAME_SOURCE_KEY]])))</f>
        <v>Hansen</v>
      </c>
      <c r="I136" t="str">
        <f>PROPER(assembly_staff_import[[#This Row],[JOB TITLE_SOURCE_KEY]])</f>
        <v xml:space="preserve">Word Processor/Secy                        </v>
      </c>
      <c r="J136" t="s">
        <v>72</v>
      </c>
      <c r="K136" t="str">
        <f>IF(assembly_staff_import[[#This Row],[Legislative Staff Type]]="Personal",assembly_staff_import[[#This Row],[Vlookup Reports To Person]], "")</f>
        <v/>
      </c>
      <c r="L136" t="str">
        <f>PROPER(assembly_staff_import[[#This Row],[First MI Name via NAME_SOURCE_KEY TEXT]])</f>
        <v xml:space="preserve"> Lori L</v>
      </c>
      <c r="M136" t="s">
        <v>12314</v>
      </c>
      <c r="N136" t="str">
        <f>LOWER(CONCATENATE(assembly_staff_import[[#This Row],[Last Name]],LEFT(assembly_staff_import[[#This Row],[First Name (no initial)]],1),"@nyassembly.gov"))</f>
        <v>hansenl@nyassembly.gov</v>
      </c>
      <c r="O136" t="s">
        <v>24210</v>
      </c>
      <c r="P136" t="e">
        <f>VLOOKUP(assembly_staff_import[[#This Row],[Full Name]],[3]!PEOPLE_March_20[#Data],1,0)</f>
        <v>#REF!</v>
      </c>
      <c r="Q136" t="e">
        <f>VLOOKUP(assembly_staff_import[[#This Row],[Full Name]],[3]!Table17[#Data],3,0)</f>
        <v>#REF!</v>
      </c>
      <c r="R136" t="e">
        <f>VLOOKUP(assembly_staff_import[[#This Row],[Formatted Works for Group]],[3]!Table7[#Data],1,0)</f>
        <v>#REF!</v>
      </c>
      <c r="S136"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36" s="20" t="str">
        <f>TRIM(assembly_staff_import[[#This Row],[NAME_SOURCE_KEY]])</f>
        <v>HANSEN, LORI L</v>
      </c>
      <c r="U136" t="s">
        <v>24211</v>
      </c>
      <c r="V136" t="s">
        <v>24212</v>
      </c>
      <c r="W136" t="s">
        <v>24213</v>
      </c>
      <c r="Y136"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36" t="s">
        <v>23952</v>
      </c>
      <c r="AA136" t="e">
        <f>VLOOKUP(assembly_staff_import[[#This Row],[Formatted and corrected Works for Group Text]],[3]!Table4[#Data],1,0)</f>
        <v>#REF!</v>
      </c>
      <c r="AB136" t="e">
        <f>VLOOKUP(assembly_staff_import[[#This Row],[Formatted and corrected Works for Group Text]],[3]!Table5[#Data],2,0)</f>
        <v>#REF!</v>
      </c>
      <c r="AC136" t="str">
        <f>IF(TRIM(assembly_staff_import[[#This Row],[PUBLIC INFO ADDR_SOURCE_KEY]])="CAPITOL, ALBANY", "Legislative / Capitol Office", "District Office")</f>
        <v>Legislative / Capitol Office</v>
      </c>
      <c r="AD136" t="s">
        <v>23953</v>
      </c>
      <c r="AF136" t="str">
        <f t="shared" si="5"/>
        <v xml:space="preserve">871 </v>
      </c>
      <c r="AG136" t="s">
        <v>23953</v>
      </c>
      <c r="AH136" t="s">
        <v>24214</v>
      </c>
      <c r="AI136" t="s">
        <v>24156</v>
      </c>
      <c r="AJ136" t="s">
        <v>23493</v>
      </c>
    </row>
    <row r="137" spans="1:36" x14ac:dyDescent="0.2">
      <c r="A137" t="str">
        <f>TRIM(PROPER((assembly_staff_import[[#This Row],[First MI Name via NAME_SOURCE_KEY TEXT]]&amp;" "&amp;assembly_staff_import[[#This Row],[Last Name via NAME_SOURCE_KEY TEXT]]&amp;" "&amp;assembly_staff_import[[#This Row],[Suffix via NAME_SOURCE_KEY]])))</f>
        <v>Maneechit Pattanapanchai</v>
      </c>
      <c r="B137" t="str">
        <f>TRIM(CONCATENATE(TRIM(assembly_staff_import[[#This Row],[Full Name]]), ", ", assembly_staff_import[[#This Row],[Title]]))</f>
        <v>Maneechit Pattanapanchai, Princ Economist</v>
      </c>
      <c r="C137" t="e">
        <f>assembly_staff_import[[#This Row],[Vlookup_groups]]</f>
        <v>#REF!</v>
      </c>
      <c r="D137" t="str">
        <f>IF(assembly_staff_import[[#This Row],[Legislative Staff Type]]="Personal",assembly_staff_import[[#This Row],[Formatted Personal Staff Office]],"")</f>
        <v/>
      </c>
      <c r="E137" t="s">
        <v>65</v>
      </c>
      <c r="F137" s="19" t="s">
        <v>10913</v>
      </c>
      <c r="G137" t="s">
        <v>1237</v>
      </c>
      <c r="H137" t="str">
        <f>TRIM(PROPER((assembly_staff_import[[#This Row],[Last Name via NAME_SOURCE_KEY TEXT]]&amp;" "&amp;assembly_staff_import[[#This Row],[Suffix via NAME_SOURCE_KEY]])))</f>
        <v>Pattanapanchai</v>
      </c>
      <c r="I137" t="str">
        <f>PROPER(assembly_staff_import[[#This Row],[JOB TITLE_SOURCE_KEY]])</f>
        <v xml:space="preserve">Princ Economist                            </v>
      </c>
      <c r="J137" t="s">
        <v>72</v>
      </c>
      <c r="K137" t="str">
        <f>IF(assembly_staff_import[[#This Row],[Legislative Staff Type]]="Personal",assembly_staff_import[[#This Row],[Vlookup Reports To Person]], "")</f>
        <v/>
      </c>
      <c r="L137" t="str">
        <f>PROPER(assembly_staff_import[[#This Row],[First MI Name via NAME_SOURCE_KEY TEXT]])</f>
        <v xml:space="preserve"> Maneechit</v>
      </c>
      <c r="M137" t="s">
        <v>18217</v>
      </c>
      <c r="N137" t="str">
        <f>LOWER(CONCATENATE(assembly_staff_import[[#This Row],[Last Name]],LEFT(assembly_staff_import[[#This Row],[First Name (no initial)]],1),"@nyassembly.gov"))</f>
        <v>pattanapanchaim@nyassembly.gov</v>
      </c>
      <c r="O137" t="s">
        <v>18219</v>
      </c>
      <c r="P137" t="e">
        <f>VLOOKUP(assembly_staff_import[[#This Row],[Full Name]],[3]!PEOPLE_March_20[#Data],1,0)</f>
        <v>#REF!</v>
      </c>
      <c r="Q137" t="e">
        <f>VLOOKUP(assembly_staff_import[[#This Row],[Full Name]],[3]!Table17[#Data],3,0)</f>
        <v>#REF!</v>
      </c>
      <c r="R137" t="e">
        <f>VLOOKUP(assembly_staff_import[[#This Row],[Formatted Works for Group]],[3]!Table7[#Data],1,0)</f>
        <v>#REF!</v>
      </c>
      <c r="S137"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37" s="20" t="str">
        <f>TRIM(assembly_staff_import[[#This Row],[NAME_SOURCE_KEY]])</f>
        <v>PATTANAPANCHAI, MANEECHIT</v>
      </c>
      <c r="U137" t="s">
        <v>24215</v>
      </c>
      <c r="V137" t="s">
        <v>24216</v>
      </c>
      <c r="W137" t="s">
        <v>24217</v>
      </c>
      <c r="Y137"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37" t="s">
        <v>23952</v>
      </c>
      <c r="AA137" t="e">
        <f>VLOOKUP(assembly_staff_import[[#This Row],[Formatted and corrected Works for Group Text]],[3]!Table4[#Data],1,0)</f>
        <v>#REF!</v>
      </c>
      <c r="AB137" t="e">
        <f>VLOOKUP(assembly_staff_import[[#This Row],[Formatted and corrected Works for Group Text]],[3]!Table5[#Data],2,0)</f>
        <v>#REF!</v>
      </c>
      <c r="AC137" t="str">
        <f>IF(TRIM(assembly_staff_import[[#This Row],[PUBLIC INFO ADDR_SOURCE_KEY]])="CAPITOL, ALBANY", "Legislative / Capitol Office", "District Office")</f>
        <v>Legislative / Capitol Office</v>
      </c>
      <c r="AD137" t="s">
        <v>23953</v>
      </c>
      <c r="AF137" t="str">
        <f t="shared" si="5"/>
        <v xml:space="preserve">871 </v>
      </c>
      <c r="AG137" t="s">
        <v>23953</v>
      </c>
      <c r="AH137" t="s">
        <v>24218</v>
      </c>
      <c r="AI137" t="s">
        <v>24219</v>
      </c>
      <c r="AJ137" t="s">
        <v>23493</v>
      </c>
    </row>
    <row r="138" spans="1:36" x14ac:dyDescent="0.2">
      <c r="A138" t="str">
        <f>TRIM(PROPER((assembly_staff_import[[#This Row],[First MI Name via NAME_SOURCE_KEY TEXT]]&amp;" "&amp;assembly_staff_import[[#This Row],[Last Name via NAME_SOURCE_KEY TEXT]]&amp;" "&amp;assembly_staff_import[[#This Row],[Suffix via NAME_SOURCE_KEY]])))</f>
        <v>Marcia A Coleman</v>
      </c>
      <c r="B138" t="str">
        <f>TRIM(CONCATENATE(TRIM(assembly_staff_import[[#This Row],[Full Name]]), ", ", assembly_staff_import[[#This Row],[Title]]))</f>
        <v>Marcia A Coleman, Exec Director</v>
      </c>
      <c r="C138" t="e">
        <f>assembly_staff_import[[#This Row],[Vlookup_groups]]</f>
        <v>#REF!</v>
      </c>
      <c r="D138" t="str">
        <f>IF(assembly_staff_import[[#This Row],[Legislative Staff Type]]="Personal",assembly_staff_import[[#This Row],[Formatted Personal Staff Office]],"")</f>
        <v/>
      </c>
      <c r="E138" t="s">
        <v>65</v>
      </c>
      <c r="F138" s="19" t="s">
        <v>10913</v>
      </c>
      <c r="G138" t="s">
        <v>1237</v>
      </c>
      <c r="H138" t="str">
        <f>TRIM(PROPER((assembly_staff_import[[#This Row],[Last Name via NAME_SOURCE_KEY TEXT]]&amp;" "&amp;assembly_staff_import[[#This Row],[Suffix via NAME_SOURCE_KEY]])))</f>
        <v>Coleman</v>
      </c>
      <c r="I138" t="str">
        <f>PROPER(assembly_staff_import[[#This Row],[JOB TITLE_SOURCE_KEY]])</f>
        <v xml:space="preserve">Exec Director                              </v>
      </c>
      <c r="J138" t="s">
        <v>72</v>
      </c>
      <c r="K138" t="str">
        <f>IF(assembly_staff_import[[#This Row],[Legislative Staff Type]]="Personal",assembly_staff_import[[#This Row],[Vlookup Reports To Person]], "")</f>
        <v/>
      </c>
      <c r="L138" t="str">
        <f>PROPER(assembly_staff_import[[#This Row],[First MI Name via NAME_SOURCE_KEY TEXT]])</f>
        <v xml:space="preserve"> Marcia A</v>
      </c>
      <c r="M138" t="s">
        <v>19766</v>
      </c>
      <c r="N138" t="str">
        <f>LOWER(CONCATENATE(assembly_staff_import[[#This Row],[Last Name]],LEFT(assembly_staff_import[[#This Row],[First Name (no initial)]],1),"@nyassembly.gov"))</f>
        <v>colemanm@nyassembly.gov</v>
      </c>
      <c r="O138" t="s">
        <v>16173</v>
      </c>
      <c r="P138" t="e">
        <f>VLOOKUP(assembly_staff_import[[#This Row],[Full Name]],[3]!PEOPLE_March_20[#Data],1,0)</f>
        <v>#REF!</v>
      </c>
      <c r="Q138" t="e">
        <f>VLOOKUP(assembly_staff_import[[#This Row],[Full Name]],[3]!Table17[#Data],3,0)</f>
        <v>#REF!</v>
      </c>
      <c r="R138" t="e">
        <f>VLOOKUP(assembly_staff_import[[#This Row],[Formatted Works for Group]],[3]!Table7[#Data],1,0)</f>
        <v>#REF!</v>
      </c>
      <c r="S138"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38" s="20" t="str">
        <f>TRIM(assembly_staff_import[[#This Row],[NAME_SOURCE_KEY]])</f>
        <v>COLEMAN, MARCIA A</v>
      </c>
      <c r="U138" t="s">
        <v>24220</v>
      </c>
      <c r="V138" t="s">
        <v>24221</v>
      </c>
      <c r="W138" t="s">
        <v>24222</v>
      </c>
      <c r="Y138"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38" t="s">
        <v>23952</v>
      </c>
      <c r="AA138" t="e">
        <f>VLOOKUP(assembly_staff_import[[#This Row],[Formatted and corrected Works for Group Text]],[3]!Table4[#Data],1,0)</f>
        <v>#REF!</v>
      </c>
      <c r="AB138" t="e">
        <f>VLOOKUP(assembly_staff_import[[#This Row],[Formatted and corrected Works for Group Text]],[3]!Table5[#Data],2,0)</f>
        <v>#REF!</v>
      </c>
      <c r="AC138" t="str">
        <f>IF(TRIM(assembly_staff_import[[#This Row],[PUBLIC INFO ADDR_SOURCE_KEY]])="CAPITOL, ALBANY", "Legislative / Capitol Office", "District Office")</f>
        <v>Legislative / Capitol Office</v>
      </c>
      <c r="AD138" t="s">
        <v>23953</v>
      </c>
      <c r="AF138" t="str">
        <f t="shared" si="5"/>
        <v xml:space="preserve">871 </v>
      </c>
      <c r="AG138" t="s">
        <v>23953</v>
      </c>
      <c r="AH138" t="s">
        <v>24223</v>
      </c>
      <c r="AI138" t="s">
        <v>23782</v>
      </c>
      <c r="AJ138" t="s">
        <v>23493</v>
      </c>
    </row>
    <row r="139" spans="1:36" x14ac:dyDescent="0.2">
      <c r="A139" t="str">
        <f>TRIM(PROPER((assembly_staff_import[[#This Row],[First MI Name via NAME_SOURCE_KEY TEXT]]&amp;" "&amp;assembly_staff_import[[#This Row],[Last Name via NAME_SOURCE_KEY TEXT]]&amp;" "&amp;assembly_staff_import[[#This Row],[Suffix via NAME_SOURCE_KEY]])))</f>
        <v>Marea N Wright</v>
      </c>
      <c r="B139" t="str">
        <f>TRIM(CONCATENATE(TRIM(assembly_staff_import[[#This Row],[Full Name]]), ", ", assembly_staff_import[[#This Row],[Title]]))</f>
        <v>Marea N Wright, Sr Word Process</v>
      </c>
      <c r="C139" t="e">
        <f>assembly_staff_import[[#This Row],[Vlookup_groups]]</f>
        <v>#REF!</v>
      </c>
      <c r="D139" t="str">
        <f>IF(assembly_staff_import[[#This Row],[Legislative Staff Type]]="Personal",assembly_staff_import[[#This Row],[Formatted Personal Staff Office]],"")</f>
        <v/>
      </c>
      <c r="E139" t="s">
        <v>65</v>
      </c>
      <c r="F139" s="19" t="s">
        <v>10913</v>
      </c>
      <c r="G139" t="s">
        <v>1237</v>
      </c>
      <c r="H139" t="str">
        <f>TRIM(PROPER((assembly_staff_import[[#This Row],[Last Name via NAME_SOURCE_KEY TEXT]]&amp;" "&amp;assembly_staff_import[[#This Row],[Suffix via NAME_SOURCE_KEY]])))</f>
        <v>Wright</v>
      </c>
      <c r="I139" t="str">
        <f>PROPER(assembly_staff_import[[#This Row],[JOB TITLE_SOURCE_KEY]])</f>
        <v xml:space="preserve">Sr Word Process                            </v>
      </c>
      <c r="J139" t="s">
        <v>72</v>
      </c>
      <c r="K139" t="str">
        <f>IF(assembly_staff_import[[#This Row],[Legislative Staff Type]]="Personal",assembly_staff_import[[#This Row],[Vlookup Reports To Person]], "")</f>
        <v/>
      </c>
      <c r="L139" t="str">
        <f>PROPER(assembly_staff_import[[#This Row],[First MI Name via NAME_SOURCE_KEY TEXT]])</f>
        <v xml:space="preserve"> Marea N</v>
      </c>
      <c r="M139" t="s">
        <v>17288</v>
      </c>
      <c r="N139" t="str">
        <f>LOWER(CONCATENATE(assembly_staff_import[[#This Row],[Last Name]],LEFT(assembly_staff_import[[#This Row],[First Name (no initial)]],1),"@nyassembly.gov"))</f>
        <v>wrightm@nyassembly.gov</v>
      </c>
      <c r="O139" t="s">
        <v>24224</v>
      </c>
      <c r="P139" t="e">
        <f>VLOOKUP(assembly_staff_import[[#This Row],[Full Name]],[3]!PEOPLE_March_20[#Data],1,0)</f>
        <v>#REF!</v>
      </c>
      <c r="Q139" t="e">
        <f>VLOOKUP(assembly_staff_import[[#This Row],[Full Name]],[3]!Table17[#Data],3,0)</f>
        <v>#REF!</v>
      </c>
      <c r="R139" t="e">
        <f>VLOOKUP(assembly_staff_import[[#This Row],[Formatted Works for Group]],[3]!Table7[#Data],1,0)</f>
        <v>#REF!</v>
      </c>
      <c r="S139"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39" s="20" t="str">
        <f>TRIM(assembly_staff_import[[#This Row],[NAME_SOURCE_KEY]])</f>
        <v>WRIGHT, MAREA N</v>
      </c>
      <c r="U139" t="s">
        <v>24225</v>
      </c>
      <c r="V139" t="s">
        <v>24226</v>
      </c>
      <c r="W139" t="s">
        <v>24227</v>
      </c>
      <c r="Y139"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39" t="s">
        <v>23952</v>
      </c>
      <c r="AA139" t="e">
        <f>VLOOKUP(assembly_staff_import[[#This Row],[Formatted and corrected Works for Group Text]],[3]!Table4[#Data],1,0)</f>
        <v>#REF!</v>
      </c>
      <c r="AB139" t="e">
        <f>VLOOKUP(assembly_staff_import[[#This Row],[Formatted and corrected Works for Group Text]],[3]!Table5[#Data],2,0)</f>
        <v>#REF!</v>
      </c>
      <c r="AC139" t="str">
        <f>IF(TRIM(assembly_staff_import[[#This Row],[PUBLIC INFO ADDR_SOURCE_KEY]])="CAPITOL, ALBANY", "Legislative / Capitol Office", "District Office")</f>
        <v>Legislative / Capitol Office</v>
      </c>
      <c r="AD139" t="s">
        <v>23953</v>
      </c>
      <c r="AF139" t="str">
        <f t="shared" si="5"/>
        <v xml:space="preserve">871 </v>
      </c>
      <c r="AG139" t="s">
        <v>23953</v>
      </c>
      <c r="AH139" t="s">
        <v>24228</v>
      </c>
      <c r="AI139" t="s">
        <v>24001</v>
      </c>
      <c r="AJ139" t="s">
        <v>23493</v>
      </c>
    </row>
    <row r="140" spans="1:36" x14ac:dyDescent="0.2">
      <c r="A140" t="str">
        <f>TRIM(PROPER((assembly_staff_import[[#This Row],[First MI Name via NAME_SOURCE_KEY TEXT]]&amp;" "&amp;assembly_staff_import[[#This Row],[Last Name via NAME_SOURCE_KEY TEXT]]&amp;" "&amp;assembly_staff_import[[#This Row],[Suffix via NAME_SOURCE_KEY]])))</f>
        <v>Marie Lovato</v>
      </c>
      <c r="B140" t="str">
        <f>TRIM(CONCATENATE(TRIM(assembly_staff_import[[#This Row],[Full Name]]), ", ", assembly_staff_import[[#This Row],[Title]]))</f>
        <v>Marie Lovato, Legis Budget Analyst</v>
      </c>
      <c r="C140" t="e">
        <f>assembly_staff_import[[#This Row],[Vlookup_groups]]</f>
        <v>#REF!</v>
      </c>
      <c r="D140" t="str">
        <f>IF(assembly_staff_import[[#This Row],[Legislative Staff Type]]="Personal",assembly_staff_import[[#This Row],[Formatted Personal Staff Office]],"")</f>
        <v/>
      </c>
      <c r="E140" t="s">
        <v>65</v>
      </c>
      <c r="F140" s="19" t="s">
        <v>10913</v>
      </c>
      <c r="G140" t="s">
        <v>1237</v>
      </c>
      <c r="H140" t="str">
        <f>TRIM(PROPER((assembly_staff_import[[#This Row],[Last Name via NAME_SOURCE_KEY TEXT]]&amp;" "&amp;assembly_staff_import[[#This Row],[Suffix via NAME_SOURCE_KEY]])))</f>
        <v>Lovato</v>
      </c>
      <c r="I140" t="str">
        <f>PROPER(assembly_staff_import[[#This Row],[JOB TITLE_SOURCE_KEY]])</f>
        <v xml:space="preserve">Legis Budget Analyst                       </v>
      </c>
      <c r="J140" t="s">
        <v>72</v>
      </c>
      <c r="K140" t="str">
        <f>IF(assembly_staff_import[[#This Row],[Legislative Staff Type]]="Personal",assembly_staff_import[[#This Row],[Vlookup Reports To Person]], "")</f>
        <v/>
      </c>
      <c r="L140" t="str">
        <f>PROPER(assembly_staff_import[[#This Row],[First MI Name via NAME_SOURCE_KEY TEXT]])</f>
        <v xml:space="preserve"> Marie</v>
      </c>
      <c r="M140" t="s">
        <v>12235</v>
      </c>
      <c r="N140" t="str">
        <f>LOWER(CONCATENATE(assembly_staff_import[[#This Row],[Last Name]],LEFT(assembly_staff_import[[#This Row],[First Name (no initial)]],1),"@nyassembly.gov"))</f>
        <v>lovatom@nyassembly.gov</v>
      </c>
      <c r="O140" t="s">
        <v>3528</v>
      </c>
      <c r="P140" t="e">
        <f>VLOOKUP(assembly_staff_import[[#This Row],[Full Name]],[3]!PEOPLE_March_20[#Data],1,0)</f>
        <v>#REF!</v>
      </c>
      <c r="Q140" t="e">
        <f>VLOOKUP(assembly_staff_import[[#This Row],[Full Name]],[3]!Table17[#Data],3,0)</f>
        <v>#REF!</v>
      </c>
      <c r="R140" t="e">
        <f>VLOOKUP(assembly_staff_import[[#This Row],[Formatted Works for Group]],[3]!Table7[#Data],1,0)</f>
        <v>#REF!</v>
      </c>
      <c r="S140"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40" s="20" t="str">
        <f>TRIM(assembly_staff_import[[#This Row],[NAME_SOURCE_KEY]])</f>
        <v>LOVATO, MARIE</v>
      </c>
      <c r="U140" t="s">
        <v>24229</v>
      </c>
      <c r="V140" t="s">
        <v>24230</v>
      </c>
      <c r="W140" t="s">
        <v>24231</v>
      </c>
      <c r="Y140"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40" t="s">
        <v>23952</v>
      </c>
      <c r="AA140" t="e">
        <f>VLOOKUP(assembly_staff_import[[#This Row],[Formatted and corrected Works for Group Text]],[3]!Table4[#Data],1,0)</f>
        <v>#REF!</v>
      </c>
      <c r="AB140" t="e">
        <f>VLOOKUP(assembly_staff_import[[#This Row],[Formatted and corrected Works for Group Text]],[3]!Table5[#Data],2,0)</f>
        <v>#REF!</v>
      </c>
      <c r="AC140" t="str">
        <f>IF(TRIM(assembly_staff_import[[#This Row],[PUBLIC INFO ADDR_SOURCE_KEY]])="CAPITOL, ALBANY", "Legislative / Capitol Office", "District Office")</f>
        <v>Legislative / Capitol Office</v>
      </c>
      <c r="AD140" t="s">
        <v>23953</v>
      </c>
      <c r="AF140" t="str">
        <f t="shared" si="5"/>
        <v xml:space="preserve">871 </v>
      </c>
      <c r="AG140" t="s">
        <v>23953</v>
      </c>
      <c r="AH140" t="s">
        <v>24232</v>
      </c>
      <c r="AI140" t="s">
        <v>24039</v>
      </c>
      <c r="AJ140" t="s">
        <v>23493</v>
      </c>
    </row>
    <row r="141" spans="1:36" x14ac:dyDescent="0.2">
      <c r="A141" t="str">
        <f>TRIM(PROPER((assembly_staff_import[[#This Row],[First MI Name via NAME_SOURCE_KEY TEXT]]&amp;" "&amp;assembly_staff_import[[#This Row],[Last Name via NAME_SOURCE_KEY TEXT]]&amp;" "&amp;assembly_staff_import[[#This Row],[Suffix via NAME_SOURCE_KEY]])))</f>
        <v>Mariella D Rueda</v>
      </c>
      <c r="B141" t="str">
        <f>TRIM(CONCATENATE(TRIM(assembly_staff_import[[#This Row],[Full Name]]), ", ", assembly_staff_import[[#This Row],[Title]]))</f>
        <v>Mariella D Rueda, Legis Asst</v>
      </c>
      <c r="C141" t="e">
        <f>assembly_staff_import[[#This Row],[Vlookup_groups]]</f>
        <v>#REF!</v>
      </c>
      <c r="D141" t="str">
        <f>IF(assembly_staff_import[[#This Row],[Legislative Staff Type]]="Personal",assembly_staff_import[[#This Row],[Formatted Personal Staff Office]],"")</f>
        <v/>
      </c>
      <c r="E141" t="s">
        <v>65</v>
      </c>
      <c r="F141" s="19" t="s">
        <v>10913</v>
      </c>
      <c r="G141" t="s">
        <v>1237</v>
      </c>
      <c r="H141" t="str">
        <f>TRIM(PROPER((assembly_staff_import[[#This Row],[Last Name via NAME_SOURCE_KEY TEXT]]&amp;" "&amp;assembly_staff_import[[#This Row],[Suffix via NAME_SOURCE_KEY]])))</f>
        <v>Rueda</v>
      </c>
      <c r="I141" t="str">
        <f>PROPER(assembly_staff_import[[#This Row],[JOB TITLE_SOURCE_KEY]])</f>
        <v xml:space="preserve">Legis Asst                                 </v>
      </c>
      <c r="J141" t="s">
        <v>72</v>
      </c>
      <c r="K141" t="str">
        <f>IF(assembly_staff_import[[#This Row],[Legislative Staff Type]]="Personal",assembly_staff_import[[#This Row],[Vlookup Reports To Person]], "")</f>
        <v/>
      </c>
      <c r="L141" t="str">
        <f>PROPER(assembly_staff_import[[#This Row],[First MI Name via NAME_SOURCE_KEY TEXT]])</f>
        <v xml:space="preserve"> Mariella D</v>
      </c>
      <c r="M141" t="s">
        <v>12229</v>
      </c>
      <c r="N141" t="str">
        <f>LOWER(CONCATENATE(assembly_staff_import[[#This Row],[Last Name]],LEFT(assembly_staff_import[[#This Row],[First Name (no initial)]],1),"@nyassembly.gov"))</f>
        <v>ruedam@nyassembly.gov</v>
      </c>
      <c r="O141" t="s">
        <v>24233</v>
      </c>
      <c r="P141" t="e">
        <f>VLOOKUP(assembly_staff_import[[#This Row],[Full Name]],[3]!PEOPLE_March_20[#Data],1,0)</f>
        <v>#REF!</v>
      </c>
      <c r="Q141" t="e">
        <f>VLOOKUP(assembly_staff_import[[#This Row],[Full Name]],[3]!Table17[#Data],3,0)</f>
        <v>#REF!</v>
      </c>
      <c r="R141" t="e">
        <f>VLOOKUP(assembly_staff_import[[#This Row],[Formatted Works for Group]],[3]!Table7[#Data],1,0)</f>
        <v>#REF!</v>
      </c>
      <c r="S141"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41" s="20" t="str">
        <f>TRIM(assembly_staff_import[[#This Row],[NAME_SOURCE_KEY]])</f>
        <v>RUEDA, MARIELLA D</v>
      </c>
      <c r="U141" t="s">
        <v>24234</v>
      </c>
      <c r="V141" t="s">
        <v>24235</v>
      </c>
      <c r="W141" t="s">
        <v>24236</v>
      </c>
      <c r="Y141"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41" t="s">
        <v>23952</v>
      </c>
      <c r="AA141" t="e">
        <f>VLOOKUP(assembly_staff_import[[#This Row],[Formatted and corrected Works for Group Text]],[3]!Table4[#Data],1,0)</f>
        <v>#REF!</v>
      </c>
      <c r="AB141" t="e">
        <f>VLOOKUP(assembly_staff_import[[#This Row],[Formatted and corrected Works for Group Text]],[3]!Table5[#Data],2,0)</f>
        <v>#REF!</v>
      </c>
      <c r="AC141" t="str">
        <f>IF(TRIM(assembly_staff_import[[#This Row],[PUBLIC INFO ADDR_SOURCE_KEY]])="CAPITOL, ALBANY", "Legislative / Capitol Office", "District Office")</f>
        <v>District Office</v>
      </c>
      <c r="AD141" t="s">
        <v>23953</v>
      </c>
      <c r="AF141" t="str">
        <f t="shared" si="5"/>
        <v xml:space="preserve">871 </v>
      </c>
      <c r="AG141" t="s">
        <v>23953</v>
      </c>
      <c r="AH141" t="s">
        <v>24237</v>
      </c>
      <c r="AI141" t="s">
        <v>23706</v>
      </c>
      <c r="AJ141" t="s">
        <v>23959</v>
      </c>
    </row>
    <row r="142" spans="1:36" x14ac:dyDescent="0.2">
      <c r="A142" t="str">
        <f>TRIM(PROPER((assembly_staff_import[[#This Row],[First MI Name via NAME_SOURCE_KEY TEXT]]&amp;" "&amp;assembly_staff_import[[#This Row],[Last Name via NAME_SOURCE_KEY TEXT]]&amp;" "&amp;assembly_staff_import[[#This Row],[Suffix via NAME_SOURCE_KEY]])))</f>
        <v>Marietou Konate</v>
      </c>
      <c r="B142" t="str">
        <f>TRIM(CONCATENATE(TRIM(assembly_staff_import[[#This Row],[Full Name]]), ", ", assembly_staff_import[[#This Row],[Title]]))</f>
        <v>Marietou Konate, Legis Fiscal Anal</v>
      </c>
      <c r="C142" t="e">
        <f>assembly_staff_import[[#This Row],[Vlookup_groups]]</f>
        <v>#REF!</v>
      </c>
      <c r="D142" t="str">
        <f>IF(assembly_staff_import[[#This Row],[Legislative Staff Type]]="Personal",assembly_staff_import[[#This Row],[Formatted Personal Staff Office]],"")</f>
        <v/>
      </c>
      <c r="E142" t="s">
        <v>65</v>
      </c>
      <c r="F142" s="19" t="s">
        <v>10913</v>
      </c>
      <c r="G142" t="s">
        <v>1237</v>
      </c>
      <c r="H142" t="str">
        <f>TRIM(PROPER((assembly_staff_import[[#This Row],[Last Name via NAME_SOURCE_KEY TEXT]]&amp;" "&amp;assembly_staff_import[[#This Row],[Suffix via NAME_SOURCE_KEY]])))</f>
        <v>Konate</v>
      </c>
      <c r="I142" t="str">
        <f>PROPER(assembly_staff_import[[#This Row],[JOB TITLE_SOURCE_KEY]])</f>
        <v xml:space="preserve">Legis Fiscal Anal                          </v>
      </c>
      <c r="J142" t="s">
        <v>72</v>
      </c>
      <c r="K142" t="str">
        <f>IF(assembly_staff_import[[#This Row],[Legislative Staff Type]]="Personal",assembly_staff_import[[#This Row],[Vlookup Reports To Person]], "")</f>
        <v/>
      </c>
      <c r="L142" t="str">
        <f>PROPER(assembly_staff_import[[#This Row],[First MI Name via NAME_SOURCE_KEY TEXT]])</f>
        <v xml:space="preserve"> Marietou</v>
      </c>
      <c r="M142" t="s">
        <v>12223</v>
      </c>
      <c r="N142" t="str">
        <f>LOWER(CONCATENATE(assembly_staff_import[[#This Row],[Last Name]],LEFT(assembly_staff_import[[#This Row],[First Name (no initial)]],1),"@nyassembly.gov"))</f>
        <v>konatem@nyassembly.gov</v>
      </c>
      <c r="O142" t="s">
        <v>12225</v>
      </c>
      <c r="P142" t="e">
        <f>VLOOKUP(assembly_staff_import[[#This Row],[Full Name]],[3]!PEOPLE_March_20[#Data],1,0)</f>
        <v>#REF!</v>
      </c>
      <c r="Q142" t="e">
        <f>VLOOKUP(assembly_staff_import[[#This Row],[Full Name]],[3]!Table17[#Data],3,0)</f>
        <v>#REF!</v>
      </c>
      <c r="R142" t="e">
        <f>VLOOKUP(assembly_staff_import[[#This Row],[Formatted Works for Group]],[3]!Table7[#Data],1,0)</f>
        <v>#REF!</v>
      </c>
      <c r="S142"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42" s="20" t="str">
        <f>TRIM(assembly_staff_import[[#This Row],[NAME_SOURCE_KEY]])</f>
        <v>KONATE, MARIETOU</v>
      </c>
      <c r="U142" t="s">
        <v>24238</v>
      </c>
      <c r="V142" t="s">
        <v>24239</v>
      </c>
      <c r="W142" t="s">
        <v>24240</v>
      </c>
      <c r="Y142"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42" t="s">
        <v>23952</v>
      </c>
      <c r="AA142" t="e">
        <f>VLOOKUP(assembly_staff_import[[#This Row],[Formatted and corrected Works for Group Text]],[3]!Table4[#Data],1,0)</f>
        <v>#REF!</v>
      </c>
      <c r="AB142" t="e">
        <f>VLOOKUP(assembly_staff_import[[#This Row],[Formatted and corrected Works for Group Text]],[3]!Table5[#Data],2,0)</f>
        <v>#REF!</v>
      </c>
      <c r="AC142" t="str">
        <f>IF(TRIM(assembly_staff_import[[#This Row],[PUBLIC INFO ADDR_SOURCE_KEY]])="CAPITOL, ALBANY", "Legislative / Capitol Office", "District Office")</f>
        <v>Legislative / Capitol Office</v>
      </c>
      <c r="AD142" t="s">
        <v>23953</v>
      </c>
      <c r="AF142" t="str">
        <f t="shared" si="5"/>
        <v xml:space="preserve">871 </v>
      </c>
      <c r="AG142" t="s">
        <v>23953</v>
      </c>
      <c r="AH142" t="s">
        <v>24241</v>
      </c>
      <c r="AI142" t="s">
        <v>23981</v>
      </c>
      <c r="AJ142" t="s">
        <v>23493</v>
      </c>
    </row>
    <row r="143" spans="1:36" x14ac:dyDescent="0.2">
      <c r="A143" t="str">
        <f>TRIM(PROPER((assembly_staff_import[[#This Row],[First MI Name via NAME_SOURCE_KEY TEXT]]&amp;" "&amp;assembly_staff_import[[#This Row],[Last Name via NAME_SOURCE_KEY TEXT]]&amp;" "&amp;assembly_staff_import[[#This Row],[Suffix via NAME_SOURCE_KEY]])))</f>
        <v>Mark T Baillargeon</v>
      </c>
      <c r="B143" t="str">
        <f>TRIM(CONCATENATE(TRIM(assembly_staff_import[[#This Row],[Full Name]]), ", ", assembly_staff_import[[#This Row],[Title]]))</f>
        <v>Mark T Baillargeon, Research Assistant</v>
      </c>
      <c r="C143" t="e">
        <f>assembly_staff_import[[#This Row],[Vlookup_groups]]</f>
        <v>#REF!</v>
      </c>
      <c r="D143" t="str">
        <f>IF(assembly_staff_import[[#This Row],[Legislative Staff Type]]="Personal",assembly_staff_import[[#This Row],[Formatted Personal Staff Office]],"")</f>
        <v/>
      </c>
      <c r="E143" t="s">
        <v>65</v>
      </c>
      <c r="F143" s="19" t="s">
        <v>10913</v>
      </c>
      <c r="G143" t="s">
        <v>1237</v>
      </c>
      <c r="H143" t="str">
        <f>TRIM(PROPER((assembly_staff_import[[#This Row],[Last Name via NAME_SOURCE_KEY TEXT]]&amp;" "&amp;assembly_staff_import[[#This Row],[Suffix via NAME_SOURCE_KEY]])))</f>
        <v>Baillargeon</v>
      </c>
      <c r="I143" t="str">
        <f>PROPER(assembly_staff_import[[#This Row],[JOB TITLE_SOURCE_KEY]])</f>
        <v xml:space="preserve">Research Assistant                         </v>
      </c>
      <c r="J143" t="s">
        <v>72</v>
      </c>
      <c r="K143" t="str">
        <f>IF(assembly_staff_import[[#This Row],[Legislative Staff Type]]="Personal",assembly_staff_import[[#This Row],[Vlookup Reports To Person]], "")</f>
        <v/>
      </c>
      <c r="L143" t="str">
        <f>PROPER(assembly_staff_import[[#This Row],[First MI Name via NAME_SOURCE_KEY TEXT]])</f>
        <v xml:space="preserve"> Mark T</v>
      </c>
      <c r="M143" t="s">
        <v>19858</v>
      </c>
      <c r="N143" t="str">
        <f>LOWER(CONCATENATE(assembly_staff_import[[#This Row],[Last Name]],LEFT(assembly_staff_import[[#This Row],[First Name (no initial)]],1),"@nyassembly.gov"))</f>
        <v>baillargeonm@nyassembly.gov</v>
      </c>
      <c r="O143" t="s">
        <v>12213</v>
      </c>
      <c r="P143" t="e">
        <f>VLOOKUP(assembly_staff_import[[#This Row],[Full Name]],[3]!PEOPLE_March_20[#Data],1,0)</f>
        <v>#REF!</v>
      </c>
      <c r="Q143" t="e">
        <f>VLOOKUP(assembly_staff_import[[#This Row],[Full Name]],[3]!Table17[#Data],3,0)</f>
        <v>#REF!</v>
      </c>
      <c r="R143" t="e">
        <f>VLOOKUP(assembly_staff_import[[#This Row],[Formatted Works for Group]],[3]!Table7[#Data],1,0)</f>
        <v>#REF!</v>
      </c>
      <c r="S143"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43" s="20" t="str">
        <f>TRIM(assembly_staff_import[[#This Row],[NAME_SOURCE_KEY]])</f>
        <v>BAILLARGEON, MARK T</v>
      </c>
      <c r="U143" t="s">
        <v>24242</v>
      </c>
      <c r="V143" t="s">
        <v>24243</v>
      </c>
      <c r="W143" t="s">
        <v>24244</v>
      </c>
      <c r="Y143"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43" t="s">
        <v>23952</v>
      </c>
      <c r="AA143" t="e">
        <f>VLOOKUP(assembly_staff_import[[#This Row],[Formatted and corrected Works for Group Text]],[3]!Table4[#Data],1,0)</f>
        <v>#REF!</v>
      </c>
      <c r="AB143" t="e">
        <f>VLOOKUP(assembly_staff_import[[#This Row],[Formatted and corrected Works for Group Text]],[3]!Table5[#Data],2,0)</f>
        <v>#REF!</v>
      </c>
      <c r="AC143" t="str">
        <f>IF(TRIM(assembly_staff_import[[#This Row],[PUBLIC INFO ADDR_SOURCE_KEY]])="CAPITOL, ALBANY", "Legislative / Capitol Office", "District Office")</f>
        <v>Legislative / Capitol Office</v>
      </c>
      <c r="AD143" t="s">
        <v>23953</v>
      </c>
      <c r="AF143" t="str">
        <f t="shared" si="5"/>
        <v xml:space="preserve">871 </v>
      </c>
      <c r="AG143" t="s">
        <v>23953</v>
      </c>
      <c r="AH143" t="s">
        <v>24245</v>
      </c>
      <c r="AI143" t="s">
        <v>24171</v>
      </c>
      <c r="AJ143" t="s">
        <v>23493</v>
      </c>
    </row>
    <row r="144" spans="1:36" x14ac:dyDescent="0.2">
      <c r="A144" t="str">
        <f>TRIM(PROPER((assembly_staff_import[[#This Row],[First MI Name via NAME_SOURCE_KEY TEXT]]&amp;" "&amp;assembly_staff_import[[#This Row],[Last Name via NAME_SOURCE_KEY TEXT]]&amp;" "&amp;assembly_staff_import[[#This Row],[Suffix via NAME_SOURCE_KEY]])))</f>
        <v>Matthew D Golden</v>
      </c>
      <c r="B144" t="str">
        <f>TRIM(CONCATENATE(TRIM(assembly_staff_import[[#This Row],[Full Name]]), ", ", assembly_staff_import[[#This Row],[Title]]))</f>
        <v>Matthew D Golden, Dep Dir Bud Studies</v>
      </c>
      <c r="C144" t="e">
        <f>assembly_staff_import[[#This Row],[Vlookup_groups]]</f>
        <v>#REF!</v>
      </c>
      <c r="D144" t="str">
        <f>IF(assembly_staff_import[[#This Row],[Legislative Staff Type]]="Personal",assembly_staff_import[[#This Row],[Formatted Personal Staff Office]],"")</f>
        <v/>
      </c>
      <c r="E144" t="s">
        <v>65</v>
      </c>
      <c r="F144" s="19" t="s">
        <v>10913</v>
      </c>
      <c r="G144" t="s">
        <v>1237</v>
      </c>
      <c r="H144" t="str">
        <f>TRIM(PROPER((assembly_staff_import[[#This Row],[Last Name via NAME_SOURCE_KEY TEXT]]&amp;" "&amp;assembly_staff_import[[#This Row],[Suffix via NAME_SOURCE_KEY]])))</f>
        <v>Golden</v>
      </c>
      <c r="I144" t="str">
        <f>PROPER(assembly_staff_import[[#This Row],[JOB TITLE_SOURCE_KEY]])</f>
        <v xml:space="preserve">Dep Dir Bud Studies                        </v>
      </c>
      <c r="J144" t="s">
        <v>72</v>
      </c>
      <c r="K144" t="str">
        <f>IF(assembly_staff_import[[#This Row],[Legislative Staff Type]]="Personal",assembly_staff_import[[#This Row],[Vlookup Reports To Person]], "")</f>
        <v/>
      </c>
      <c r="L144" t="str">
        <f>PROPER(assembly_staff_import[[#This Row],[First MI Name via NAME_SOURCE_KEY TEXT]])</f>
        <v xml:space="preserve"> Matthew D</v>
      </c>
      <c r="M144" t="s">
        <v>19194</v>
      </c>
      <c r="N144" t="str">
        <f>LOWER(CONCATENATE(assembly_staff_import[[#This Row],[Last Name]],LEFT(assembly_staff_import[[#This Row],[First Name (no initial)]],1),"@nyassembly.gov"))</f>
        <v>goldenm@nyassembly.gov</v>
      </c>
      <c r="O144" t="s">
        <v>7705</v>
      </c>
      <c r="P144" t="e">
        <f>VLOOKUP(assembly_staff_import[[#This Row],[Full Name]],[3]!PEOPLE_March_20[#Data],1,0)</f>
        <v>#REF!</v>
      </c>
      <c r="Q144" t="e">
        <f>VLOOKUP(assembly_staff_import[[#This Row],[Full Name]],[3]!Table17[#Data],3,0)</f>
        <v>#REF!</v>
      </c>
      <c r="R144" t="e">
        <f>VLOOKUP(assembly_staff_import[[#This Row],[Formatted Works for Group]],[3]!Table7[#Data],1,0)</f>
        <v>#REF!</v>
      </c>
      <c r="S144"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44" s="20" t="str">
        <f>TRIM(assembly_staff_import[[#This Row],[NAME_SOURCE_KEY]])</f>
        <v>GOLDEN, MATTHEW D</v>
      </c>
      <c r="U144" t="s">
        <v>24246</v>
      </c>
      <c r="V144" t="s">
        <v>24110</v>
      </c>
      <c r="W144" t="s">
        <v>24247</v>
      </c>
      <c r="Y144"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44" t="s">
        <v>23952</v>
      </c>
      <c r="AA144" t="e">
        <f>VLOOKUP(assembly_staff_import[[#This Row],[Formatted and corrected Works for Group Text]],[3]!Table4[#Data],1,0)</f>
        <v>#REF!</v>
      </c>
      <c r="AB144" t="e">
        <f>VLOOKUP(assembly_staff_import[[#This Row],[Formatted and corrected Works for Group Text]],[3]!Table5[#Data],2,0)</f>
        <v>#REF!</v>
      </c>
      <c r="AC144" t="str">
        <f>IF(TRIM(assembly_staff_import[[#This Row],[PUBLIC INFO ADDR_SOURCE_KEY]])="CAPITOL, ALBANY", "Legislative / Capitol Office", "District Office")</f>
        <v>Legislative / Capitol Office</v>
      </c>
      <c r="AD144" t="s">
        <v>23953</v>
      </c>
      <c r="AF144" t="str">
        <f t="shared" si="5"/>
        <v xml:space="preserve">871 </v>
      </c>
      <c r="AG144" t="s">
        <v>23953</v>
      </c>
      <c r="AH144" t="s">
        <v>24248</v>
      </c>
      <c r="AI144" t="s">
        <v>24126</v>
      </c>
      <c r="AJ144" t="s">
        <v>23493</v>
      </c>
    </row>
    <row r="145" spans="1:36" x14ac:dyDescent="0.2">
      <c r="A145" t="str">
        <f>TRIM(PROPER((assembly_staff_import[[#This Row],[First MI Name via NAME_SOURCE_KEY TEXT]]&amp;" "&amp;assembly_staff_import[[#This Row],[Last Name via NAME_SOURCE_KEY TEXT]]&amp;" "&amp;assembly_staff_import[[#This Row],[Suffix via NAME_SOURCE_KEY]])))</f>
        <v>Matthew G Steigman</v>
      </c>
      <c r="B145" t="str">
        <f>TRIM(CONCATENATE(TRIM(assembly_staff_import[[#This Row],[Full Name]]), ", ", assembly_staff_import[[#This Row],[Title]]))</f>
        <v>Matthew G Steigman, Dep Dir Bud Studies</v>
      </c>
      <c r="C145" t="e">
        <f>assembly_staff_import[[#This Row],[Vlookup_groups]]</f>
        <v>#REF!</v>
      </c>
      <c r="D145" t="str">
        <f>IF(assembly_staff_import[[#This Row],[Legislative Staff Type]]="Personal",assembly_staff_import[[#This Row],[Formatted Personal Staff Office]],"")</f>
        <v/>
      </c>
      <c r="E145" t="s">
        <v>65</v>
      </c>
      <c r="F145" s="19" t="s">
        <v>10913</v>
      </c>
      <c r="G145" t="s">
        <v>1237</v>
      </c>
      <c r="H145" t="str">
        <f>TRIM(PROPER((assembly_staff_import[[#This Row],[Last Name via NAME_SOURCE_KEY TEXT]]&amp;" "&amp;assembly_staff_import[[#This Row],[Suffix via NAME_SOURCE_KEY]])))</f>
        <v>Steigman</v>
      </c>
      <c r="I145" t="str">
        <f>PROPER(assembly_staff_import[[#This Row],[JOB TITLE_SOURCE_KEY]])</f>
        <v xml:space="preserve">Dep Dir Bud Studies                        </v>
      </c>
      <c r="J145" t="s">
        <v>72</v>
      </c>
      <c r="K145" t="str">
        <f>IF(assembly_staff_import[[#This Row],[Legislative Staff Type]]="Personal",assembly_staff_import[[#This Row],[Vlookup Reports To Person]], "")</f>
        <v/>
      </c>
      <c r="L145" t="str">
        <f>PROPER(assembly_staff_import[[#This Row],[First MI Name via NAME_SOURCE_KEY TEXT]])</f>
        <v xml:space="preserve"> Matthew G</v>
      </c>
      <c r="M145" t="s">
        <v>17619</v>
      </c>
      <c r="N145" t="str">
        <f>LOWER(CONCATENATE(assembly_staff_import[[#This Row],[Last Name]],LEFT(assembly_staff_import[[#This Row],[First Name (no initial)]],1),"@nyassembly.gov"))</f>
        <v>steigmanm@nyassembly.gov</v>
      </c>
      <c r="O145" t="s">
        <v>7705</v>
      </c>
      <c r="P145" t="e">
        <f>VLOOKUP(assembly_staff_import[[#This Row],[Full Name]],[3]!PEOPLE_March_20[#Data],1,0)</f>
        <v>#REF!</v>
      </c>
      <c r="Q145" t="e">
        <f>VLOOKUP(assembly_staff_import[[#This Row],[Full Name]],[3]!Table17[#Data],3,0)</f>
        <v>#REF!</v>
      </c>
      <c r="R145" t="e">
        <f>VLOOKUP(assembly_staff_import[[#This Row],[Formatted Works for Group]],[3]!Table7[#Data],1,0)</f>
        <v>#REF!</v>
      </c>
      <c r="S145"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45" s="20" t="str">
        <f>TRIM(assembly_staff_import[[#This Row],[NAME_SOURCE_KEY]])</f>
        <v>STEIGMAN, MATTHEW G</v>
      </c>
      <c r="U145" t="s">
        <v>24249</v>
      </c>
      <c r="V145" t="s">
        <v>24250</v>
      </c>
      <c r="W145" t="s">
        <v>24251</v>
      </c>
      <c r="Y145"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45" t="s">
        <v>23952</v>
      </c>
      <c r="AA145" t="e">
        <f>VLOOKUP(assembly_staff_import[[#This Row],[Formatted and corrected Works for Group Text]],[3]!Table4[#Data],1,0)</f>
        <v>#REF!</v>
      </c>
      <c r="AB145" t="e">
        <f>VLOOKUP(assembly_staff_import[[#This Row],[Formatted and corrected Works for Group Text]],[3]!Table5[#Data],2,0)</f>
        <v>#REF!</v>
      </c>
      <c r="AC145" t="str">
        <f>IF(TRIM(assembly_staff_import[[#This Row],[PUBLIC INFO ADDR_SOURCE_KEY]])="CAPITOL, ALBANY", "Legislative / Capitol Office", "District Office")</f>
        <v>Legislative / Capitol Office</v>
      </c>
      <c r="AD145" t="s">
        <v>23953</v>
      </c>
      <c r="AF145" t="str">
        <f t="shared" si="5"/>
        <v xml:space="preserve">871 </v>
      </c>
      <c r="AG145" t="s">
        <v>23953</v>
      </c>
      <c r="AH145" t="s">
        <v>24252</v>
      </c>
      <c r="AI145" t="s">
        <v>24126</v>
      </c>
      <c r="AJ145" t="s">
        <v>23493</v>
      </c>
    </row>
    <row r="146" spans="1:36" x14ac:dyDescent="0.2">
      <c r="A146" t="str">
        <f>TRIM(PROPER((assembly_staff_import[[#This Row],[First MI Name via NAME_SOURCE_KEY TEXT]]&amp;" "&amp;assembly_staff_import[[#This Row],[Last Name via NAME_SOURCE_KEY TEXT]]&amp;" "&amp;assembly_staff_import[[#This Row],[Suffix via NAME_SOURCE_KEY]])))</f>
        <v>Matthew T Henderson</v>
      </c>
      <c r="B146" t="str">
        <f>TRIM(CONCATENATE(TRIM(assembly_staff_import[[#This Row],[Full Name]]), ", ", assembly_staff_import[[#This Row],[Title]]))</f>
        <v>Matthew T Henderson, Leg Budget Anal Min</v>
      </c>
      <c r="C146" t="e">
        <f>assembly_staff_import[[#This Row],[Vlookup_groups]]</f>
        <v>#REF!</v>
      </c>
      <c r="D146" t="str">
        <f>IF(assembly_staff_import[[#This Row],[Legislative Staff Type]]="Personal",assembly_staff_import[[#This Row],[Formatted Personal Staff Office]],"")</f>
        <v/>
      </c>
      <c r="E146" t="s">
        <v>65</v>
      </c>
      <c r="F146" s="19" t="s">
        <v>10913</v>
      </c>
      <c r="G146" t="s">
        <v>1237</v>
      </c>
      <c r="H146" t="str">
        <f>TRIM(PROPER((assembly_staff_import[[#This Row],[Last Name via NAME_SOURCE_KEY TEXT]]&amp;" "&amp;assembly_staff_import[[#This Row],[Suffix via NAME_SOURCE_KEY]])))</f>
        <v>Henderson</v>
      </c>
      <c r="I146" t="str">
        <f>PROPER(assembly_staff_import[[#This Row],[JOB TITLE_SOURCE_KEY]])</f>
        <v xml:space="preserve">Leg Budget Anal Min                        </v>
      </c>
      <c r="J146" t="s">
        <v>72</v>
      </c>
      <c r="K146" t="str">
        <f>IF(assembly_staff_import[[#This Row],[Legislative Staff Type]]="Personal",assembly_staff_import[[#This Row],[Vlookup Reports To Person]], "")</f>
        <v/>
      </c>
      <c r="L146" t="str">
        <f>PROPER(assembly_staff_import[[#This Row],[First MI Name via NAME_SOURCE_KEY TEXT]])</f>
        <v xml:space="preserve"> Matthew T</v>
      </c>
      <c r="M146" t="s">
        <v>19077</v>
      </c>
      <c r="N146" t="str">
        <f>LOWER(CONCATENATE(assembly_staff_import[[#This Row],[Last Name]],LEFT(assembly_staff_import[[#This Row],[First Name (no initial)]],1),"@nyassembly.gov"))</f>
        <v>hendersonm@nyassembly.gov</v>
      </c>
      <c r="O146" t="s">
        <v>7705</v>
      </c>
      <c r="P146" t="e">
        <f>VLOOKUP(assembly_staff_import[[#This Row],[Full Name]],[3]!PEOPLE_March_20[#Data],1,0)</f>
        <v>#REF!</v>
      </c>
      <c r="Q146" t="e">
        <f>VLOOKUP(assembly_staff_import[[#This Row],[Full Name]],[3]!Table17[#Data],3,0)</f>
        <v>#REF!</v>
      </c>
      <c r="R146" t="e">
        <f>VLOOKUP(assembly_staff_import[[#This Row],[Formatted Works for Group]],[3]!Table7[#Data],1,0)</f>
        <v>#REF!</v>
      </c>
      <c r="S146"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46" s="20" t="str">
        <f>TRIM(assembly_staff_import[[#This Row],[NAME_SOURCE_KEY]])</f>
        <v>HENDERSON, MATTHEW T</v>
      </c>
      <c r="U146" t="s">
        <v>24253</v>
      </c>
      <c r="V146" t="s">
        <v>24254</v>
      </c>
      <c r="W146" t="s">
        <v>24255</v>
      </c>
      <c r="Y146"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46" t="s">
        <v>23952</v>
      </c>
      <c r="AA146" t="e">
        <f>VLOOKUP(assembly_staff_import[[#This Row],[Formatted and corrected Works for Group Text]],[3]!Table4[#Data],1,0)</f>
        <v>#REF!</v>
      </c>
      <c r="AB146" t="e">
        <f>VLOOKUP(assembly_staff_import[[#This Row],[Formatted and corrected Works for Group Text]],[3]!Table5[#Data],2,0)</f>
        <v>#REF!</v>
      </c>
      <c r="AC146" t="str">
        <f>IF(TRIM(assembly_staff_import[[#This Row],[PUBLIC INFO ADDR_SOURCE_KEY]])="CAPITOL, ALBANY", "Legislative / Capitol Office", "District Office")</f>
        <v>Legislative / Capitol Office</v>
      </c>
      <c r="AD146" t="s">
        <v>23953</v>
      </c>
      <c r="AF146" t="str">
        <f t="shared" si="5"/>
        <v xml:space="preserve">871 </v>
      </c>
      <c r="AG146" t="s">
        <v>23953</v>
      </c>
      <c r="AH146" t="s">
        <v>24256</v>
      </c>
      <c r="AI146" t="s">
        <v>24066</v>
      </c>
      <c r="AJ146" t="s">
        <v>23493</v>
      </c>
    </row>
    <row r="147" spans="1:36" x14ac:dyDescent="0.2">
      <c r="A147" t="str">
        <f>TRIM(PROPER((assembly_staff_import[[#This Row],[First MI Name via NAME_SOURCE_KEY TEXT]]&amp;" "&amp;assembly_staff_import[[#This Row],[Last Name via NAME_SOURCE_KEY TEXT]]&amp;" "&amp;assembly_staff_import[[#This Row],[Suffix via NAME_SOURCE_KEY]])))</f>
        <v>Michael L Johnson</v>
      </c>
      <c r="B147" t="str">
        <f>TRIM(CONCATENATE(TRIM(assembly_staff_import[[#This Row],[Full Name]]), ", ", assembly_staff_import[[#This Row],[Title]]))</f>
        <v>Michael L Johnson, Counsel To Committee</v>
      </c>
      <c r="C147" t="e">
        <f>assembly_staff_import[[#This Row],[Vlookup_groups]]</f>
        <v>#REF!</v>
      </c>
      <c r="D147" t="str">
        <f>IF(assembly_staff_import[[#This Row],[Legislative Staff Type]]="Personal",assembly_staff_import[[#This Row],[Formatted Personal Staff Office]],"")</f>
        <v/>
      </c>
      <c r="E147" t="s">
        <v>65</v>
      </c>
      <c r="F147" s="19" t="s">
        <v>10913</v>
      </c>
      <c r="G147" t="s">
        <v>1237</v>
      </c>
      <c r="H147" t="str">
        <f>TRIM(PROPER((assembly_staff_import[[#This Row],[Last Name via NAME_SOURCE_KEY TEXT]]&amp;" "&amp;assembly_staff_import[[#This Row],[Suffix via NAME_SOURCE_KEY]])))</f>
        <v>Johnson</v>
      </c>
      <c r="I147" t="str">
        <f>PROPER(assembly_staff_import[[#This Row],[JOB TITLE_SOURCE_KEY]])</f>
        <v xml:space="preserve">Counsel To Committee                       </v>
      </c>
      <c r="J147" t="s">
        <v>72</v>
      </c>
      <c r="K147" t="str">
        <f>IF(assembly_staff_import[[#This Row],[Legislative Staff Type]]="Personal",assembly_staff_import[[#This Row],[Vlookup Reports To Person]], "")</f>
        <v/>
      </c>
      <c r="L147" t="str">
        <f>PROPER(assembly_staff_import[[#This Row],[First MI Name via NAME_SOURCE_KEY TEXT]])</f>
        <v xml:space="preserve"> Michael L</v>
      </c>
      <c r="M147" t="s">
        <v>18831</v>
      </c>
      <c r="N147" t="str">
        <f>LOWER(CONCATENATE(assembly_staff_import[[#This Row],[Last Name]],LEFT(assembly_staff_import[[#This Row],[First Name (no initial)]],1),"@nyassembly.gov"))</f>
        <v>johnsonm@nyassembly.gov</v>
      </c>
      <c r="O147" t="s">
        <v>3705</v>
      </c>
      <c r="P147" t="e">
        <f>VLOOKUP(assembly_staff_import[[#This Row],[Full Name]],[3]!PEOPLE_March_20[#Data],1,0)</f>
        <v>#REF!</v>
      </c>
      <c r="Q147" t="e">
        <f>VLOOKUP(assembly_staff_import[[#This Row],[Full Name]],[3]!Table17[#Data],3,0)</f>
        <v>#REF!</v>
      </c>
      <c r="R147" t="e">
        <f>VLOOKUP(assembly_staff_import[[#This Row],[Formatted Works for Group]],[3]!Table7[#Data],1,0)</f>
        <v>#REF!</v>
      </c>
      <c r="S147"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47" s="20" t="str">
        <f>TRIM(assembly_staff_import[[#This Row],[NAME_SOURCE_KEY]])</f>
        <v>JOHNSON, MICHAEL L</v>
      </c>
      <c r="U147" t="s">
        <v>10588</v>
      </c>
      <c r="V147" t="s">
        <v>24257</v>
      </c>
      <c r="W147" t="s">
        <v>24258</v>
      </c>
      <c r="Y147"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47" t="s">
        <v>23952</v>
      </c>
      <c r="AA147" t="e">
        <f>VLOOKUP(assembly_staff_import[[#This Row],[Formatted and corrected Works for Group Text]],[3]!Table4[#Data],1,0)</f>
        <v>#REF!</v>
      </c>
      <c r="AB147" t="e">
        <f>VLOOKUP(assembly_staff_import[[#This Row],[Formatted and corrected Works for Group Text]],[3]!Table5[#Data],2,0)</f>
        <v>#REF!</v>
      </c>
      <c r="AC147" t="str">
        <f>IF(TRIM(assembly_staff_import[[#This Row],[PUBLIC INFO ADDR_SOURCE_KEY]])="CAPITOL, ALBANY", "Legislative / Capitol Office", "District Office")</f>
        <v>Legislative / Capitol Office</v>
      </c>
      <c r="AD147" t="s">
        <v>23953</v>
      </c>
      <c r="AF147" t="str">
        <f t="shared" ref="AF147:AF175" si="6">"871 "</f>
        <v xml:space="preserve">871 </v>
      </c>
      <c r="AG147" t="s">
        <v>23953</v>
      </c>
      <c r="AH147" t="s">
        <v>24259</v>
      </c>
      <c r="AI147" t="s">
        <v>24260</v>
      </c>
      <c r="AJ147" t="s">
        <v>23493</v>
      </c>
    </row>
    <row r="148" spans="1:36" x14ac:dyDescent="0.2">
      <c r="A148" t="str">
        <f>TRIM(PROPER((assembly_staff_import[[#This Row],[First MI Name via NAME_SOURCE_KEY TEXT]]&amp;" "&amp;assembly_staff_import[[#This Row],[Last Name via NAME_SOURCE_KEY TEXT]]&amp;" "&amp;assembly_staff_import[[#This Row],[Suffix via NAME_SOURCE_KEY]])))</f>
        <v>Minoru Hata</v>
      </c>
      <c r="B148" t="str">
        <f>TRIM(CONCATENATE(TRIM(assembly_staff_import[[#This Row],[Full Name]]), ", ", assembly_staff_import[[#This Row],[Title]]))</f>
        <v>Minoru Hata, Counsel</v>
      </c>
      <c r="C148" t="e">
        <f>assembly_staff_import[[#This Row],[Vlookup_groups]]</f>
        <v>#REF!</v>
      </c>
      <c r="D148" t="str">
        <f>IF(assembly_staff_import[[#This Row],[Legislative Staff Type]]="Personal",assembly_staff_import[[#This Row],[Formatted Personal Staff Office]],"")</f>
        <v/>
      </c>
      <c r="E148" t="s">
        <v>65</v>
      </c>
      <c r="F148" s="19" t="s">
        <v>10913</v>
      </c>
      <c r="G148" t="s">
        <v>1237</v>
      </c>
      <c r="H148" t="str">
        <f>TRIM(PROPER((assembly_staff_import[[#This Row],[Last Name via NAME_SOURCE_KEY TEXT]]&amp;" "&amp;assembly_staff_import[[#This Row],[Suffix via NAME_SOURCE_KEY]])))</f>
        <v>Hata</v>
      </c>
      <c r="I148" t="str">
        <f>PROPER(assembly_staff_import[[#This Row],[JOB TITLE_SOURCE_KEY]])</f>
        <v xml:space="preserve">Counsel                                    </v>
      </c>
      <c r="J148" t="s">
        <v>72</v>
      </c>
      <c r="K148" t="str">
        <f>IF(assembly_staff_import[[#This Row],[Legislative Staff Type]]="Personal",assembly_staff_import[[#This Row],[Vlookup Reports To Person]], "")</f>
        <v/>
      </c>
      <c r="L148" t="str">
        <f>PROPER(assembly_staff_import[[#This Row],[First MI Name via NAME_SOURCE_KEY TEXT]])</f>
        <v xml:space="preserve"> Minoru</v>
      </c>
      <c r="M148" t="s">
        <v>19099</v>
      </c>
      <c r="N148" t="str">
        <f>LOWER(CONCATENATE(assembly_staff_import[[#This Row],[Last Name]],LEFT(assembly_staff_import[[#This Row],[First Name (no initial)]],1),"@nyassembly.gov"))</f>
        <v>hatam@nyassembly.gov</v>
      </c>
      <c r="O148" t="s">
        <v>19102</v>
      </c>
      <c r="P148" t="e">
        <f>VLOOKUP(assembly_staff_import[[#This Row],[Full Name]],[3]!PEOPLE_March_20[#Data],1,0)</f>
        <v>#REF!</v>
      </c>
      <c r="Q148" t="e">
        <f>VLOOKUP(assembly_staff_import[[#This Row],[Full Name]],[3]!Table17[#Data],3,0)</f>
        <v>#REF!</v>
      </c>
      <c r="R148" t="e">
        <f>VLOOKUP(assembly_staff_import[[#This Row],[Formatted Works for Group]],[3]!Table7[#Data],1,0)</f>
        <v>#REF!</v>
      </c>
      <c r="S148"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48" s="20" t="str">
        <f>TRIM(assembly_staff_import[[#This Row],[NAME_SOURCE_KEY]])</f>
        <v>HATA, MINORU</v>
      </c>
      <c r="U148" t="s">
        <v>24261</v>
      </c>
      <c r="V148" t="s">
        <v>24262</v>
      </c>
      <c r="W148" t="s">
        <v>24263</v>
      </c>
      <c r="Y148"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48" t="s">
        <v>23952</v>
      </c>
      <c r="AA148" t="e">
        <f>VLOOKUP(assembly_staff_import[[#This Row],[Formatted and corrected Works for Group Text]],[3]!Table4[#Data],1,0)</f>
        <v>#REF!</v>
      </c>
      <c r="AB148" t="e">
        <f>VLOOKUP(assembly_staff_import[[#This Row],[Formatted and corrected Works for Group Text]],[3]!Table5[#Data],2,0)</f>
        <v>#REF!</v>
      </c>
      <c r="AC148" t="str">
        <f>IF(TRIM(assembly_staff_import[[#This Row],[PUBLIC INFO ADDR_SOURCE_KEY]])="CAPITOL, ALBANY", "Legislative / Capitol Office", "District Office")</f>
        <v>Legislative / Capitol Office</v>
      </c>
      <c r="AD148" t="s">
        <v>23953</v>
      </c>
      <c r="AF148" t="str">
        <f t="shared" si="6"/>
        <v xml:space="preserve">871 </v>
      </c>
      <c r="AG148" t="s">
        <v>23953</v>
      </c>
      <c r="AH148" t="s">
        <v>24264</v>
      </c>
      <c r="AI148" t="s">
        <v>24265</v>
      </c>
      <c r="AJ148" t="s">
        <v>23493</v>
      </c>
    </row>
    <row r="149" spans="1:36" x14ac:dyDescent="0.2">
      <c r="A149" t="str">
        <f>TRIM(PROPER((assembly_staff_import[[#This Row],[First MI Name via NAME_SOURCE_KEY TEXT]]&amp;" "&amp;assembly_staff_import[[#This Row],[Last Name via NAME_SOURCE_KEY TEXT]]&amp;" "&amp;assembly_staff_import[[#This Row],[Suffix via NAME_SOURCE_KEY]])))</f>
        <v>Misty S Ferguson</v>
      </c>
      <c r="B149" t="str">
        <f>TRIM(CONCATENATE(TRIM(assembly_staff_import[[#This Row],[Full Name]]), ", ", assembly_staff_import[[#This Row],[Title]]))</f>
        <v>Misty S Ferguson, Leg Fisc Analyst-Min</v>
      </c>
      <c r="C149" t="e">
        <f>assembly_staff_import[[#This Row],[Vlookup_groups]]</f>
        <v>#REF!</v>
      </c>
      <c r="D149" t="str">
        <f>IF(assembly_staff_import[[#This Row],[Legislative Staff Type]]="Personal",assembly_staff_import[[#This Row],[Formatted Personal Staff Office]],"")</f>
        <v/>
      </c>
      <c r="E149" t="s">
        <v>65</v>
      </c>
      <c r="F149" s="19" t="s">
        <v>10913</v>
      </c>
      <c r="G149" t="s">
        <v>1237</v>
      </c>
      <c r="H149" t="str">
        <f>TRIM(PROPER((assembly_staff_import[[#This Row],[Last Name via NAME_SOURCE_KEY TEXT]]&amp;" "&amp;assembly_staff_import[[#This Row],[Suffix via NAME_SOURCE_KEY]])))</f>
        <v>Ferguson</v>
      </c>
      <c r="I149" t="str">
        <f>PROPER(assembly_staff_import[[#This Row],[JOB TITLE_SOURCE_KEY]])</f>
        <v xml:space="preserve">Leg Fisc Analyst-Min                       </v>
      </c>
      <c r="J149" t="s">
        <v>72</v>
      </c>
      <c r="K149" t="str">
        <f>IF(assembly_staff_import[[#This Row],[Legislative Staff Type]]="Personal",assembly_staff_import[[#This Row],[Vlookup Reports To Person]], "")</f>
        <v/>
      </c>
      <c r="L149" t="str">
        <f>PROPER(assembly_staff_import[[#This Row],[First MI Name via NAME_SOURCE_KEY TEXT]])</f>
        <v xml:space="preserve"> Misty S</v>
      </c>
      <c r="M149" t="s">
        <v>18516</v>
      </c>
      <c r="N149" t="str">
        <f>LOWER(CONCATENATE(assembly_staff_import[[#This Row],[Last Name]],LEFT(assembly_staff_import[[#This Row],[First Name (no initial)]],1),"@nyassembly.gov"))</f>
        <v>fergusonm@nyassembly.gov</v>
      </c>
      <c r="O149" t="s">
        <v>24266</v>
      </c>
      <c r="P149" t="e">
        <f>VLOOKUP(assembly_staff_import[[#This Row],[Full Name]],[3]!PEOPLE_March_20[#Data],1,0)</f>
        <v>#REF!</v>
      </c>
      <c r="Q149" t="e">
        <f>VLOOKUP(assembly_staff_import[[#This Row],[Full Name]],[3]!Table17[#Data],3,0)</f>
        <v>#REF!</v>
      </c>
      <c r="R149" t="e">
        <f>VLOOKUP(assembly_staff_import[[#This Row],[Formatted Works for Group]],[3]!Table7[#Data],1,0)</f>
        <v>#REF!</v>
      </c>
      <c r="S149"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49" s="20" t="str">
        <f>TRIM(assembly_staff_import[[#This Row],[NAME_SOURCE_KEY]])</f>
        <v>FERGUSON, MISTY S</v>
      </c>
      <c r="U149" t="s">
        <v>24267</v>
      </c>
      <c r="V149" t="s">
        <v>24268</v>
      </c>
      <c r="W149" t="s">
        <v>24269</v>
      </c>
      <c r="Y149"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49" t="s">
        <v>23952</v>
      </c>
      <c r="AA149" t="e">
        <f>VLOOKUP(assembly_staff_import[[#This Row],[Formatted and corrected Works for Group Text]],[3]!Table4[#Data],1,0)</f>
        <v>#REF!</v>
      </c>
      <c r="AB149" t="e">
        <f>VLOOKUP(assembly_staff_import[[#This Row],[Formatted and corrected Works for Group Text]],[3]!Table5[#Data],2,0)</f>
        <v>#REF!</v>
      </c>
      <c r="AC149" t="str">
        <f>IF(TRIM(assembly_staff_import[[#This Row],[PUBLIC INFO ADDR_SOURCE_KEY]])="CAPITOL, ALBANY", "Legislative / Capitol Office", "District Office")</f>
        <v>Legislative / Capitol Office</v>
      </c>
      <c r="AD149" t="s">
        <v>23953</v>
      </c>
      <c r="AF149" t="str">
        <f t="shared" si="6"/>
        <v xml:space="preserve">871 </v>
      </c>
      <c r="AG149" t="s">
        <v>23953</v>
      </c>
      <c r="AH149" t="s">
        <v>24270</v>
      </c>
      <c r="AI149" t="s">
        <v>24006</v>
      </c>
      <c r="AJ149" t="s">
        <v>23493</v>
      </c>
    </row>
    <row r="150" spans="1:36" x14ac:dyDescent="0.2">
      <c r="A150" t="str">
        <f>TRIM(PROPER((assembly_staff_import[[#This Row],[First MI Name via NAME_SOURCE_KEY TEXT]]&amp;" "&amp;assembly_staff_import[[#This Row],[Last Name via NAME_SOURCE_KEY TEXT]]&amp;" "&amp;assembly_staff_import[[#This Row],[Suffix via NAME_SOURCE_KEY]])))</f>
        <v>Nancy L Allen</v>
      </c>
      <c r="B150" t="str">
        <f>TRIM(CONCATENATE(TRIM(assembly_staff_import[[#This Row],[Full Name]]), ", ", assembly_staff_import[[#This Row],[Title]]))</f>
        <v>Nancy L Allen, Legis Fiscal Anal</v>
      </c>
      <c r="C150" t="e">
        <f>assembly_staff_import[[#This Row],[Vlookup_groups]]</f>
        <v>#REF!</v>
      </c>
      <c r="D150" t="str">
        <f>IF(assembly_staff_import[[#This Row],[Legislative Staff Type]]="Personal",assembly_staff_import[[#This Row],[Formatted Personal Staff Office]],"")</f>
        <v/>
      </c>
      <c r="E150" t="s">
        <v>65</v>
      </c>
      <c r="F150" s="19" t="s">
        <v>10913</v>
      </c>
      <c r="G150" t="s">
        <v>1237</v>
      </c>
      <c r="H150" t="str">
        <f>TRIM(PROPER((assembly_staff_import[[#This Row],[Last Name via NAME_SOURCE_KEY TEXT]]&amp;" "&amp;assembly_staff_import[[#This Row],[Suffix via NAME_SOURCE_KEY]])))</f>
        <v>Allen</v>
      </c>
      <c r="I150" t="str">
        <f>PROPER(assembly_staff_import[[#This Row],[JOB TITLE_SOURCE_KEY]])</f>
        <v xml:space="preserve">Legis Fiscal Anal                          </v>
      </c>
      <c r="J150" t="s">
        <v>72</v>
      </c>
      <c r="K150" t="str">
        <f>IF(assembly_staff_import[[#This Row],[Legislative Staff Type]]="Personal",assembly_staff_import[[#This Row],[Vlookup Reports To Person]], "")</f>
        <v/>
      </c>
      <c r="L150" t="str">
        <f>PROPER(assembly_staff_import[[#This Row],[First MI Name via NAME_SOURCE_KEY TEXT]])</f>
        <v xml:space="preserve"> Nancy L</v>
      </c>
      <c r="M150" t="s">
        <v>11925</v>
      </c>
      <c r="N150" t="str">
        <f>LOWER(CONCATENATE(assembly_staff_import[[#This Row],[Last Name]],LEFT(assembly_staff_import[[#This Row],[First Name (no initial)]],1),"@nyassembly.gov"))</f>
        <v>allenn@nyassembly.gov</v>
      </c>
      <c r="O150" t="s">
        <v>18789</v>
      </c>
      <c r="P150" t="e">
        <f>VLOOKUP(assembly_staff_import[[#This Row],[Full Name]],[3]!PEOPLE_March_20[#Data],1,0)</f>
        <v>#REF!</v>
      </c>
      <c r="Q150" t="e">
        <f>VLOOKUP(assembly_staff_import[[#This Row],[Full Name]],[3]!Table17[#Data],3,0)</f>
        <v>#REF!</v>
      </c>
      <c r="R150" t="e">
        <f>VLOOKUP(assembly_staff_import[[#This Row],[Formatted Works for Group]],[3]!Table7[#Data],1,0)</f>
        <v>#REF!</v>
      </c>
      <c r="S150"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50" s="20" t="str">
        <f>TRIM(assembly_staff_import[[#This Row],[NAME_SOURCE_KEY]])</f>
        <v>ALLEN, NANCY L</v>
      </c>
      <c r="U150" t="s">
        <v>24271</v>
      </c>
      <c r="V150" t="s">
        <v>24272</v>
      </c>
      <c r="W150" t="s">
        <v>24273</v>
      </c>
      <c r="Y150"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50" t="s">
        <v>23952</v>
      </c>
      <c r="AA150" t="e">
        <f>VLOOKUP(assembly_staff_import[[#This Row],[Formatted and corrected Works for Group Text]],[3]!Table4[#Data],1,0)</f>
        <v>#REF!</v>
      </c>
      <c r="AB150" t="e">
        <f>VLOOKUP(assembly_staff_import[[#This Row],[Formatted and corrected Works for Group Text]],[3]!Table5[#Data],2,0)</f>
        <v>#REF!</v>
      </c>
      <c r="AC150" t="str">
        <f>IF(TRIM(assembly_staff_import[[#This Row],[PUBLIC INFO ADDR_SOURCE_KEY]])="CAPITOL, ALBANY", "Legislative / Capitol Office", "District Office")</f>
        <v>Legislative / Capitol Office</v>
      </c>
      <c r="AD150" t="s">
        <v>23953</v>
      </c>
      <c r="AF150" t="str">
        <f t="shared" si="6"/>
        <v xml:space="preserve">871 </v>
      </c>
      <c r="AG150" t="s">
        <v>23953</v>
      </c>
      <c r="AH150" t="s">
        <v>24274</v>
      </c>
      <c r="AI150" t="s">
        <v>23981</v>
      </c>
      <c r="AJ150" t="s">
        <v>23493</v>
      </c>
    </row>
    <row r="151" spans="1:36" x14ac:dyDescent="0.2">
      <c r="A151" t="str">
        <f>TRIM(PROPER((assembly_staff_import[[#This Row],[First MI Name via NAME_SOURCE_KEY TEXT]]&amp;" "&amp;assembly_staff_import[[#This Row],[Last Name via NAME_SOURCE_KEY TEXT]]&amp;" "&amp;assembly_staff_import[[#This Row],[Suffix via NAME_SOURCE_KEY]])))</f>
        <v>Nicholas R Decirce</v>
      </c>
      <c r="B151" t="str">
        <f>TRIM(CONCATENATE(TRIM(assembly_staff_import[[#This Row],[Full Name]]), ", ", assembly_staff_import[[#This Row],[Title]]))</f>
        <v>Nicholas R Decirce, Leg Budget Anal Min</v>
      </c>
      <c r="C151" t="e">
        <f>assembly_staff_import[[#This Row],[Vlookup_groups]]</f>
        <v>#REF!</v>
      </c>
      <c r="D151" t="str">
        <f>IF(assembly_staff_import[[#This Row],[Legislative Staff Type]]="Personal",assembly_staff_import[[#This Row],[Formatted Personal Staff Office]],"")</f>
        <v/>
      </c>
      <c r="E151" t="s">
        <v>65</v>
      </c>
      <c r="F151" s="19" t="s">
        <v>10913</v>
      </c>
      <c r="G151" t="s">
        <v>1237</v>
      </c>
      <c r="H151" t="str">
        <f>TRIM(PROPER((assembly_staff_import[[#This Row],[Last Name via NAME_SOURCE_KEY TEXT]]&amp;" "&amp;assembly_staff_import[[#This Row],[Suffix via NAME_SOURCE_KEY]])))</f>
        <v>Decirce</v>
      </c>
      <c r="I151" t="str">
        <f>PROPER(assembly_staff_import[[#This Row],[JOB TITLE_SOURCE_KEY]])</f>
        <v xml:space="preserve">Leg Budget Anal Min                        </v>
      </c>
      <c r="J151" t="s">
        <v>72</v>
      </c>
      <c r="K151" t="str">
        <f>IF(assembly_staff_import[[#This Row],[Legislative Staff Type]]="Personal",assembly_staff_import[[#This Row],[Vlookup Reports To Person]], "")</f>
        <v/>
      </c>
      <c r="L151" t="str">
        <f>PROPER(assembly_staff_import[[#This Row],[First MI Name via NAME_SOURCE_KEY TEXT]])</f>
        <v xml:space="preserve"> Nicholas R</v>
      </c>
      <c r="M151" t="s">
        <v>11846</v>
      </c>
      <c r="N151" t="str">
        <f>LOWER(CONCATENATE(assembly_staff_import[[#This Row],[Last Name]],LEFT(assembly_staff_import[[#This Row],[First Name (no initial)]],1),"@nyassembly.gov"))</f>
        <v>decircen@nyassembly.gov</v>
      </c>
      <c r="O151" t="s">
        <v>23835</v>
      </c>
      <c r="P151" t="e">
        <f>VLOOKUP(assembly_staff_import[[#This Row],[Full Name]],[3]!PEOPLE_March_20[#Data],1,0)</f>
        <v>#REF!</v>
      </c>
      <c r="Q151" t="e">
        <f>VLOOKUP(assembly_staff_import[[#This Row],[Full Name]],[3]!Table17[#Data],3,0)</f>
        <v>#REF!</v>
      </c>
      <c r="R151" t="e">
        <f>VLOOKUP(assembly_staff_import[[#This Row],[Formatted Works for Group]],[3]!Table7[#Data],1,0)</f>
        <v>#REF!</v>
      </c>
      <c r="S151"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51" s="20" t="str">
        <f>TRIM(assembly_staff_import[[#This Row],[NAME_SOURCE_KEY]])</f>
        <v>DECIRCE, NICHOLAS R</v>
      </c>
      <c r="U151" t="s">
        <v>24275</v>
      </c>
      <c r="V151" t="s">
        <v>24276</v>
      </c>
      <c r="W151" t="s">
        <v>24277</v>
      </c>
      <c r="Y151"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51" t="s">
        <v>23952</v>
      </c>
      <c r="AA151" t="e">
        <f>VLOOKUP(assembly_staff_import[[#This Row],[Formatted and corrected Works for Group Text]],[3]!Table4[#Data],1,0)</f>
        <v>#REF!</v>
      </c>
      <c r="AB151" t="e">
        <f>VLOOKUP(assembly_staff_import[[#This Row],[Formatted and corrected Works for Group Text]],[3]!Table5[#Data],2,0)</f>
        <v>#REF!</v>
      </c>
      <c r="AC151" t="str">
        <f>IF(TRIM(assembly_staff_import[[#This Row],[PUBLIC INFO ADDR_SOURCE_KEY]])="CAPITOL, ALBANY", "Legislative / Capitol Office", "District Office")</f>
        <v>Legislative / Capitol Office</v>
      </c>
      <c r="AD151" t="s">
        <v>23953</v>
      </c>
      <c r="AF151" t="str">
        <f t="shared" si="6"/>
        <v xml:space="preserve">871 </v>
      </c>
      <c r="AG151" t="s">
        <v>23953</v>
      </c>
      <c r="AH151" t="s">
        <v>24278</v>
      </c>
      <c r="AI151" t="s">
        <v>24066</v>
      </c>
      <c r="AJ151" t="s">
        <v>23493</v>
      </c>
    </row>
    <row r="152" spans="1:36" x14ac:dyDescent="0.2">
      <c r="A152" t="str">
        <f>TRIM(PROPER((assembly_staff_import[[#This Row],[First MI Name via NAME_SOURCE_KEY TEXT]]&amp;" "&amp;assembly_staff_import[[#This Row],[Last Name via NAME_SOURCE_KEY TEXT]]&amp;" "&amp;assembly_staff_import[[#This Row],[Suffix via NAME_SOURCE_KEY]])))</f>
        <v>Pamela M Burger</v>
      </c>
      <c r="B152" t="str">
        <f>TRIM(CONCATENATE(TRIM(assembly_staff_import[[#This Row],[Full Name]]), ", ", assembly_staff_import[[#This Row],[Title]]))</f>
        <v>Pamela M Burger, Exec Asst</v>
      </c>
      <c r="C152" t="e">
        <f>assembly_staff_import[[#This Row],[Vlookup_groups]]</f>
        <v>#REF!</v>
      </c>
      <c r="D152" t="str">
        <f>IF(assembly_staff_import[[#This Row],[Legislative Staff Type]]="Personal",assembly_staff_import[[#This Row],[Formatted Personal Staff Office]],"")</f>
        <v/>
      </c>
      <c r="E152" t="s">
        <v>65</v>
      </c>
      <c r="F152" s="19" t="s">
        <v>10913</v>
      </c>
      <c r="G152" t="s">
        <v>1237</v>
      </c>
      <c r="H152" t="str">
        <f>TRIM(PROPER((assembly_staff_import[[#This Row],[Last Name via NAME_SOURCE_KEY TEXT]]&amp;" "&amp;assembly_staff_import[[#This Row],[Suffix via NAME_SOURCE_KEY]])))</f>
        <v>Burger</v>
      </c>
      <c r="I152" t="str">
        <f>PROPER(assembly_staff_import[[#This Row],[JOB TITLE_SOURCE_KEY]])</f>
        <v xml:space="preserve">Exec Asst                                  </v>
      </c>
      <c r="J152" t="s">
        <v>72</v>
      </c>
      <c r="K152" t="str">
        <f>IF(assembly_staff_import[[#This Row],[Legislative Staff Type]]="Personal",assembly_staff_import[[#This Row],[Vlookup Reports To Person]], "")</f>
        <v/>
      </c>
      <c r="L152" t="str">
        <f>PROPER(assembly_staff_import[[#This Row],[First MI Name via NAME_SOURCE_KEY TEXT]])</f>
        <v xml:space="preserve"> Pamela M</v>
      </c>
      <c r="M152" t="s">
        <v>19806</v>
      </c>
      <c r="N152" t="str">
        <f>LOWER(CONCATENATE(assembly_staff_import[[#This Row],[Last Name]],LEFT(assembly_staff_import[[#This Row],[First Name (no initial)]],1),"@nyassembly.gov"))</f>
        <v>burgerp@nyassembly.gov</v>
      </c>
      <c r="O152" t="s">
        <v>11757</v>
      </c>
      <c r="P152" t="e">
        <f>VLOOKUP(assembly_staff_import[[#This Row],[Full Name]],[3]!PEOPLE_March_20[#Data],1,0)</f>
        <v>#REF!</v>
      </c>
      <c r="Q152" t="e">
        <f>VLOOKUP(assembly_staff_import[[#This Row],[Full Name]],[3]!Table17[#Data],3,0)</f>
        <v>#REF!</v>
      </c>
      <c r="R152" t="e">
        <f>VLOOKUP(assembly_staff_import[[#This Row],[Formatted Works for Group]],[3]!Table7[#Data],1,0)</f>
        <v>#REF!</v>
      </c>
      <c r="S152"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52" s="20" t="str">
        <f>TRIM(assembly_staff_import[[#This Row],[NAME_SOURCE_KEY]])</f>
        <v>BURGER, PAMELA M</v>
      </c>
      <c r="U152" t="s">
        <v>24279</v>
      </c>
      <c r="V152" t="s">
        <v>24280</v>
      </c>
      <c r="W152" t="s">
        <v>24281</v>
      </c>
      <c r="Y152"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52" t="s">
        <v>23952</v>
      </c>
      <c r="AA152" t="e">
        <f>VLOOKUP(assembly_staff_import[[#This Row],[Formatted and corrected Works for Group Text]],[3]!Table4[#Data],1,0)</f>
        <v>#REF!</v>
      </c>
      <c r="AB152" t="e">
        <f>VLOOKUP(assembly_staff_import[[#This Row],[Formatted and corrected Works for Group Text]],[3]!Table5[#Data],2,0)</f>
        <v>#REF!</v>
      </c>
      <c r="AC152" t="str">
        <f>IF(TRIM(assembly_staff_import[[#This Row],[PUBLIC INFO ADDR_SOURCE_KEY]])="CAPITOL, ALBANY", "Legislative / Capitol Office", "District Office")</f>
        <v>Legislative / Capitol Office</v>
      </c>
      <c r="AD152" t="s">
        <v>23953</v>
      </c>
      <c r="AF152" t="str">
        <f t="shared" si="6"/>
        <v xml:space="preserve">871 </v>
      </c>
      <c r="AG152" t="s">
        <v>23953</v>
      </c>
      <c r="AH152" t="s">
        <v>24282</v>
      </c>
      <c r="AI152" t="s">
        <v>23546</v>
      </c>
      <c r="AJ152" t="s">
        <v>23493</v>
      </c>
    </row>
    <row r="153" spans="1:36" x14ac:dyDescent="0.2">
      <c r="A153" t="str">
        <f>TRIM(PROPER((assembly_staff_import[[#This Row],[First MI Name via NAME_SOURCE_KEY TEXT]]&amp;" "&amp;assembly_staff_import[[#This Row],[Last Name via NAME_SOURCE_KEY TEXT]]&amp;" "&amp;assembly_staff_import[[#This Row],[Suffix via NAME_SOURCE_KEY]])))</f>
        <v>Patrice J Kuzniak</v>
      </c>
      <c r="B153" t="str">
        <f>TRIM(CONCATENATE(TRIM(assembly_staff_import[[#This Row],[Full Name]]), ", ", assembly_staff_import[[#This Row],[Title]]))</f>
        <v>Patrice J Kuzniak, Demographer</v>
      </c>
      <c r="C153" t="e">
        <f>assembly_staff_import[[#This Row],[Vlookup_groups]]</f>
        <v>#REF!</v>
      </c>
      <c r="D153" t="str">
        <f>IF(assembly_staff_import[[#This Row],[Legislative Staff Type]]="Personal",assembly_staff_import[[#This Row],[Formatted Personal Staff Office]],"")</f>
        <v/>
      </c>
      <c r="E153" t="s">
        <v>65</v>
      </c>
      <c r="F153" s="19" t="s">
        <v>10913</v>
      </c>
      <c r="G153" t="s">
        <v>1237</v>
      </c>
      <c r="H153" t="str">
        <f>TRIM(PROPER((assembly_staff_import[[#This Row],[Last Name via NAME_SOURCE_KEY TEXT]]&amp;" "&amp;assembly_staff_import[[#This Row],[Suffix via NAME_SOURCE_KEY]])))</f>
        <v>Kuzniak</v>
      </c>
      <c r="I153" t="str">
        <f>PROPER(assembly_staff_import[[#This Row],[JOB TITLE_SOURCE_KEY]])</f>
        <v xml:space="preserve">Demographer                                </v>
      </c>
      <c r="J153" t="s">
        <v>72</v>
      </c>
      <c r="K153" t="str">
        <f>IF(assembly_staff_import[[#This Row],[Legislative Staff Type]]="Personal",assembly_staff_import[[#This Row],[Vlookup Reports To Person]], "")</f>
        <v/>
      </c>
      <c r="L153" t="str">
        <f>PROPER(assembly_staff_import[[#This Row],[First MI Name via NAME_SOURCE_KEY TEXT]])</f>
        <v xml:space="preserve"> Patrice J</v>
      </c>
      <c r="M153" t="s">
        <v>18623</v>
      </c>
      <c r="N153" t="str">
        <f>LOWER(CONCATENATE(assembly_staff_import[[#This Row],[Last Name]],LEFT(assembly_staff_import[[#This Row],[First Name (no initial)]],1),"@nyassembly.gov"))</f>
        <v>kuzniakp@nyassembly.gov</v>
      </c>
      <c r="O153" t="s">
        <v>24283</v>
      </c>
      <c r="P153" t="e">
        <f>VLOOKUP(assembly_staff_import[[#This Row],[Full Name]],[3]!PEOPLE_March_20[#Data],1,0)</f>
        <v>#REF!</v>
      </c>
      <c r="Q153" t="e">
        <f>VLOOKUP(assembly_staff_import[[#This Row],[Full Name]],[3]!Table17[#Data],3,0)</f>
        <v>#REF!</v>
      </c>
      <c r="R153" t="e">
        <f>VLOOKUP(assembly_staff_import[[#This Row],[Formatted Works for Group]],[3]!Table7[#Data],1,0)</f>
        <v>#REF!</v>
      </c>
      <c r="S153"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53" s="20" t="str">
        <f>TRIM(assembly_staff_import[[#This Row],[NAME_SOURCE_KEY]])</f>
        <v>KUZNIAK, PATRICE J</v>
      </c>
      <c r="U153" t="s">
        <v>24284</v>
      </c>
      <c r="V153" t="s">
        <v>24285</v>
      </c>
      <c r="W153" t="s">
        <v>24286</v>
      </c>
      <c r="Y153"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53" t="s">
        <v>23952</v>
      </c>
      <c r="AA153" t="e">
        <f>VLOOKUP(assembly_staff_import[[#This Row],[Formatted and corrected Works for Group Text]],[3]!Table4[#Data],1,0)</f>
        <v>#REF!</v>
      </c>
      <c r="AB153" t="e">
        <f>VLOOKUP(assembly_staff_import[[#This Row],[Formatted and corrected Works for Group Text]],[3]!Table5[#Data],2,0)</f>
        <v>#REF!</v>
      </c>
      <c r="AC153" t="str">
        <f>IF(TRIM(assembly_staff_import[[#This Row],[PUBLIC INFO ADDR_SOURCE_KEY]])="CAPITOL, ALBANY", "Legislative / Capitol Office", "District Office")</f>
        <v>Legislative / Capitol Office</v>
      </c>
      <c r="AD153" t="s">
        <v>23953</v>
      </c>
      <c r="AF153" t="str">
        <f t="shared" si="6"/>
        <v xml:space="preserve">871 </v>
      </c>
      <c r="AG153" t="s">
        <v>23953</v>
      </c>
      <c r="AH153" t="s">
        <v>24287</v>
      </c>
      <c r="AI153" t="s">
        <v>24288</v>
      </c>
      <c r="AJ153" t="s">
        <v>23493</v>
      </c>
    </row>
    <row r="154" spans="1:36" x14ac:dyDescent="0.2">
      <c r="A154" t="str">
        <f>TRIM(PROPER((assembly_staff_import[[#This Row],[First MI Name via NAME_SOURCE_KEY TEXT]]&amp;" "&amp;assembly_staff_import[[#This Row],[Last Name via NAME_SOURCE_KEY TEXT]]&amp;" "&amp;assembly_staff_import[[#This Row],[Suffix via NAME_SOURCE_KEY]])))</f>
        <v>Patricia J Kincaid</v>
      </c>
      <c r="B154" t="str">
        <f>TRIM(CONCATENATE(TRIM(assembly_staff_import[[#This Row],[Full Name]]), ", ", assembly_staff_import[[#This Row],[Title]]))</f>
        <v>Patricia J Kincaid, Exec Asst</v>
      </c>
      <c r="C154" t="e">
        <f>assembly_staff_import[[#This Row],[Vlookup_groups]]</f>
        <v>#REF!</v>
      </c>
      <c r="D154" t="str">
        <f>IF(assembly_staff_import[[#This Row],[Legislative Staff Type]]="Personal",assembly_staff_import[[#This Row],[Formatted Personal Staff Office]],"")</f>
        <v/>
      </c>
      <c r="E154" t="s">
        <v>65</v>
      </c>
      <c r="F154" s="19" t="s">
        <v>10913</v>
      </c>
      <c r="G154" t="s">
        <v>1237</v>
      </c>
      <c r="H154" t="str">
        <f>TRIM(PROPER((assembly_staff_import[[#This Row],[Last Name via NAME_SOURCE_KEY TEXT]]&amp;" "&amp;assembly_staff_import[[#This Row],[Suffix via NAME_SOURCE_KEY]])))</f>
        <v>Kincaid</v>
      </c>
      <c r="I154" t="str">
        <f>PROPER(assembly_staff_import[[#This Row],[JOB TITLE_SOURCE_KEY]])</f>
        <v xml:space="preserve">Exec Asst                                  </v>
      </c>
      <c r="J154" t="s">
        <v>72</v>
      </c>
      <c r="K154" t="str">
        <f>IF(assembly_staff_import[[#This Row],[Legislative Staff Type]]="Personal",assembly_staff_import[[#This Row],[Vlookup Reports To Person]], "")</f>
        <v/>
      </c>
      <c r="L154" t="str">
        <f>PROPER(assembly_staff_import[[#This Row],[First MI Name via NAME_SOURCE_KEY TEXT]])</f>
        <v xml:space="preserve"> Patricia J</v>
      </c>
      <c r="M154" t="s">
        <v>18768</v>
      </c>
      <c r="N154" t="str">
        <f>LOWER(CONCATENATE(assembly_staff_import[[#This Row],[Last Name]],LEFT(assembly_staff_import[[#This Row],[First Name (no initial)]],1),"@nyassembly.gov"))</f>
        <v>kincaidp@nyassembly.gov</v>
      </c>
      <c r="O154" t="s">
        <v>4484</v>
      </c>
      <c r="P154" t="e">
        <f>VLOOKUP(assembly_staff_import[[#This Row],[Full Name]],[3]!PEOPLE_March_20[#Data],1,0)</f>
        <v>#REF!</v>
      </c>
      <c r="Q154" t="e">
        <f>VLOOKUP(assembly_staff_import[[#This Row],[Full Name]],[3]!Table17[#Data],3,0)</f>
        <v>#REF!</v>
      </c>
      <c r="R154" t="e">
        <f>VLOOKUP(assembly_staff_import[[#This Row],[Formatted Works for Group]],[3]!Table7[#Data],1,0)</f>
        <v>#REF!</v>
      </c>
      <c r="S154"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54" s="20" t="str">
        <f>TRIM(assembly_staff_import[[#This Row],[NAME_SOURCE_KEY]])</f>
        <v>KINCAID, PATRICIA J</v>
      </c>
      <c r="U154" t="s">
        <v>24289</v>
      </c>
      <c r="V154" t="s">
        <v>24290</v>
      </c>
      <c r="W154" t="s">
        <v>24291</v>
      </c>
      <c r="Y154"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54" t="s">
        <v>23952</v>
      </c>
      <c r="AA154" t="e">
        <f>VLOOKUP(assembly_staff_import[[#This Row],[Formatted and corrected Works for Group Text]],[3]!Table4[#Data],1,0)</f>
        <v>#REF!</v>
      </c>
      <c r="AB154" t="e">
        <f>VLOOKUP(assembly_staff_import[[#This Row],[Formatted and corrected Works for Group Text]],[3]!Table5[#Data],2,0)</f>
        <v>#REF!</v>
      </c>
      <c r="AC154" t="str">
        <f>IF(TRIM(assembly_staff_import[[#This Row],[PUBLIC INFO ADDR_SOURCE_KEY]])="CAPITOL, ALBANY", "Legislative / Capitol Office", "District Office")</f>
        <v>Legislative / Capitol Office</v>
      </c>
      <c r="AD154" t="s">
        <v>23953</v>
      </c>
      <c r="AF154" t="str">
        <f t="shared" si="6"/>
        <v xml:space="preserve">871 </v>
      </c>
      <c r="AG154" t="s">
        <v>23953</v>
      </c>
      <c r="AH154" t="s">
        <v>24292</v>
      </c>
      <c r="AI154" t="s">
        <v>23546</v>
      </c>
      <c r="AJ154" t="s">
        <v>23493</v>
      </c>
    </row>
    <row r="155" spans="1:36" x14ac:dyDescent="0.2">
      <c r="A155" t="str">
        <f>TRIM(PROPER((assembly_staff_import[[#This Row],[First MI Name via NAME_SOURCE_KEY TEXT]]&amp;" "&amp;assembly_staff_import[[#This Row],[Last Name via NAME_SOURCE_KEY TEXT]]&amp;" "&amp;assembly_staff_import[[#This Row],[Suffix via NAME_SOURCE_KEY]])))</f>
        <v>Philip A Fields</v>
      </c>
      <c r="B155" t="str">
        <f>TRIM(CONCATENATE(TRIM(assembly_staff_import[[#This Row],[Full Name]]), ", ", assembly_staff_import[[#This Row],[Title]]))</f>
        <v>Philip A Fields, Dir Of Budget Studies</v>
      </c>
      <c r="C155" t="e">
        <f>assembly_staff_import[[#This Row],[Vlookup_groups]]</f>
        <v>#REF!</v>
      </c>
      <c r="D155" t="str">
        <f>IF(assembly_staff_import[[#This Row],[Legislative Staff Type]]="Personal",assembly_staff_import[[#This Row],[Formatted Personal Staff Office]],"")</f>
        <v/>
      </c>
      <c r="E155" t="s">
        <v>65</v>
      </c>
      <c r="F155" s="19" t="s">
        <v>10913</v>
      </c>
      <c r="G155" t="s">
        <v>1237</v>
      </c>
      <c r="H155" t="str">
        <f>TRIM(PROPER((assembly_staff_import[[#This Row],[Last Name via NAME_SOURCE_KEY TEXT]]&amp;" "&amp;assembly_staff_import[[#This Row],[Suffix via NAME_SOURCE_KEY]])))</f>
        <v>Fields</v>
      </c>
      <c r="I155" t="str">
        <f>PROPER(assembly_staff_import[[#This Row],[JOB TITLE_SOURCE_KEY]])</f>
        <v xml:space="preserve">Dir Of Budget Studies                      </v>
      </c>
      <c r="J155" t="s">
        <v>72</v>
      </c>
      <c r="K155" t="str">
        <f>IF(assembly_staff_import[[#This Row],[Legislative Staff Type]]="Personal",assembly_staff_import[[#This Row],[Vlookup Reports To Person]], "")</f>
        <v/>
      </c>
      <c r="L155" t="str">
        <f>PROPER(assembly_staff_import[[#This Row],[First MI Name via NAME_SOURCE_KEY TEXT]])</f>
        <v xml:space="preserve"> Philip A</v>
      </c>
      <c r="M155" t="s">
        <v>19501</v>
      </c>
      <c r="N155" t="str">
        <f>LOWER(CONCATENATE(assembly_staff_import[[#This Row],[Last Name]],LEFT(assembly_staff_import[[#This Row],[First Name (no initial)]],1),"@nyassembly.gov"))</f>
        <v>fieldsp@nyassembly.gov</v>
      </c>
      <c r="O155" t="s">
        <v>24293</v>
      </c>
      <c r="P155" t="e">
        <f>VLOOKUP(assembly_staff_import[[#This Row],[Full Name]],[3]!PEOPLE_March_20[#Data],1,0)</f>
        <v>#REF!</v>
      </c>
      <c r="Q155" t="e">
        <f>VLOOKUP(assembly_staff_import[[#This Row],[Full Name]],[3]!Table17[#Data],3,0)</f>
        <v>#REF!</v>
      </c>
      <c r="R155" t="e">
        <f>VLOOKUP(assembly_staff_import[[#This Row],[Formatted Works for Group]],[3]!Table7[#Data],1,0)</f>
        <v>#REF!</v>
      </c>
      <c r="S155"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55" s="20" t="str">
        <f>TRIM(assembly_staff_import[[#This Row],[NAME_SOURCE_KEY]])</f>
        <v>FIELDS, PHILIP A</v>
      </c>
      <c r="U155" t="s">
        <v>24294</v>
      </c>
      <c r="V155" t="s">
        <v>24295</v>
      </c>
      <c r="W155" t="s">
        <v>24296</v>
      </c>
      <c r="Y155"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55" t="s">
        <v>23952</v>
      </c>
      <c r="AA155" t="e">
        <f>VLOOKUP(assembly_staff_import[[#This Row],[Formatted and corrected Works for Group Text]],[3]!Table4[#Data],1,0)</f>
        <v>#REF!</v>
      </c>
      <c r="AB155" t="e">
        <f>VLOOKUP(assembly_staff_import[[#This Row],[Formatted and corrected Works for Group Text]],[3]!Table5[#Data],2,0)</f>
        <v>#REF!</v>
      </c>
      <c r="AC155" t="str">
        <f>IF(TRIM(assembly_staff_import[[#This Row],[PUBLIC INFO ADDR_SOURCE_KEY]])="CAPITOL, ALBANY", "Legislative / Capitol Office", "District Office")</f>
        <v>Legislative / Capitol Office</v>
      </c>
      <c r="AD155" t="s">
        <v>23953</v>
      </c>
      <c r="AF155" t="str">
        <f t="shared" si="6"/>
        <v xml:space="preserve">871 </v>
      </c>
      <c r="AG155" t="s">
        <v>23953</v>
      </c>
      <c r="AH155" t="s">
        <v>24297</v>
      </c>
      <c r="AI155" t="s">
        <v>24298</v>
      </c>
      <c r="AJ155" t="s">
        <v>23493</v>
      </c>
    </row>
    <row r="156" spans="1:36" x14ac:dyDescent="0.2">
      <c r="A156" t="str">
        <f>TRIM(PROPER((assembly_staff_import[[#This Row],[First MI Name via NAME_SOURCE_KEY TEXT]]&amp;" "&amp;assembly_staff_import[[#This Row],[Last Name via NAME_SOURCE_KEY TEXT]]&amp;" "&amp;assembly_staff_import[[#This Row],[Suffix via NAME_SOURCE_KEY]])))</f>
        <v>Rebecca P Dower</v>
      </c>
      <c r="B156" t="str">
        <f>TRIM(CONCATENATE(TRIM(assembly_staff_import[[#This Row],[Full Name]]), ", ", assembly_staff_import[[#This Row],[Title]]))</f>
        <v>Rebecca P Dower, Dir Min Staff</v>
      </c>
      <c r="C156" t="e">
        <f>assembly_staff_import[[#This Row],[Vlookup_groups]]</f>
        <v>#REF!</v>
      </c>
      <c r="D156" t="str">
        <f>IF(assembly_staff_import[[#This Row],[Legislative Staff Type]]="Personal",assembly_staff_import[[#This Row],[Formatted Personal Staff Office]],"")</f>
        <v/>
      </c>
      <c r="E156" t="s">
        <v>65</v>
      </c>
      <c r="F156" s="19" t="s">
        <v>10913</v>
      </c>
      <c r="G156" t="s">
        <v>1237</v>
      </c>
      <c r="H156" t="str">
        <f>TRIM(PROPER((assembly_staff_import[[#This Row],[Last Name via NAME_SOURCE_KEY TEXT]]&amp;" "&amp;assembly_staff_import[[#This Row],[Suffix via NAME_SOURCE_KEY]])))</f>
        <v>Dower</v>
      </c>
      <c r="I156" t="str">
        <f>PROPER(assembly_staff_import[[#This Row],[JOB TITLE_SOURCE_KEY]])</f>
        <v xml:space="preserve">Dir Min Staff                              </v>
      </c>
      <c r="J156" t="s">
        <v>72</v>
      </c>
      <c r="K156" t="str">
        <f>IF(assembly_staff_import[[#This Row],[Legislative Staff Type]]="Personal",assembly_staff_import[[#This Row],[Vlookup Reports To Person]], "")</f>
        <v/>
      </c>
      <c r="L156" t="str">
        <f>PROPER(assembly_staff_import[[#This Row],[First MI Name via NAME_SOURCE_KEY TEXT]])</f>
        <v xml:space="preserve"> Rebecca P</v>
      </c>
      <c r="M156" t="s">
        <v>19558</v>
      </c>
      <c r="N156" t="str">
        <f>LOWER(CONCATENATE(assembly_staff_import[[#This Row],[Last Name]],LEFT(assembly_staff_import[[#This Row],[First Name (no initial)]],1),"@nyassembly.gov"))</f>
        <v>dowerr@nyassembly.gov</v>
      </c>
      <c r="O156" t="s">
        <v>23777</v>
      </c>
      <c r="P156" t="e">
        <f>VLOOKUP(assembly_staff_import[[#This Row],[Full Name]],[3]!PEOPLE_March_20[#Data],1,0)</f>
        <v>#REF!</v>
      </c>
      <c r="Q156" t="e">
        <f>VLOOKUP(assembly_staff_import[[#This Row],[Full Name]],[3]!Table17[#Data],3,0)</f>
        <v>#REF!</v>
      </c>
      <c r="R156" t="e">
        <f>VLOOKUP(assembly_staff_import[[#This Row],[Formatted Works for Group]],[3]!Table7[#Data],1,0)</f>
        <v>#REF!</v>
      </c>
      <c r="S156"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56" s="20" t="str">
        <f>TRIM(assembly_staff_import[[#This Row],[NAME_SOURCE_KEY]])</f>
        <v>DOWER, REBECCA P</v>
      </c>
      <c r="U156" t="s">
        <v>24299</v>
      </c>
      <c r="V156" t="s">
        <v>24300</v>
      </c>
      <c r="W156" t="s">
        <v>24301</v>
      </c>
      <c r="Y156"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56" t="s">
        <v>23952</v>
      </c>
      <c r="AA156" t="e">
        <f>VLOOKUP(assembly_staff_import[[#This Row],[Formatted and corrected Works for Group Text]],[3]!Table4[#Data],1,0)</f>
        <v>#REF!</v>
      </c>
      <c r="AB156" t="e">
        <f>VLOOKUP(assembly_staff_import[[#This Row],[Formatted and corrected Works for Group Text]],[3]!Table5[#Data],2,0)</f>
        <v>#REF!</v>
      </c>
      <c r="AC156" t="str">
        <f>IF(TRIM(assembly_staff_import[[#This Row],[PUBLIC INFO ADDR_SOURCE_KEY]])="CAPITOL, ALBANY", "Legislative / Capitol Office", "District Office")</f>
        <v>Legislative / Capitol Office</v>
      </c>
      <c r="AD156" t="s">
        <v>23953</v>
      </c>
      <c r="AF156" t="str">
        <f t="shared" si="6"/>
        <v xml:space="preserve">871 </v>
      </c>
      <c r="AG156" t="s">
        <v>23953</v>
      </c>
      <c r="AH156" t="s">
        <v>24302</v>
      </c>
      <c r="AI156" t="s">
        <v>24303</v>
      </c>
      <c r="AJ156" t="s">
        <v>23493</v>
      </c>
    </row>
    <row r="157" spans="1:36" x14ac:dyDescent="0.2">
      <c r="A157" t="str">
        <f>TRIM(PROPER((assembly_staff_import[[#This Row],[First MI Name via NAME_SOURCE_KEY TEXT]]&amp;" "&amp;assembly_staff_import[[#This Row],[Last Name via NAME_SOURCE_KEY TEXT]]&amp;" "&amp;assembly_staff_import[[#This Row],[Suffix via NAME_SOURCE_KEY]])))</f>
        <v>Renee Lewis</v>
      </c>
      <c r="B157" t="str">
        <f>TRIM(CONCATENATE(TRIM(assembly_staff_import[[#This Row],[Full Name]]), ", ", assembly_staff_import[[#This Row],[Title]]))</f>
        <v>Renee Lewis, Legis Budget Analyst</v>
      </c>
      <c r="C157" t="e">
        <f>assembly_staff_import[[#This Row],[Vlookup_groups]]</f>
        <v>#REF!</v>
      </c>
      <c r="D157" t="str">
        <f>IF(assembly_staff_import[[#This Row],[Legislative Staff Type]]="Personal",assembly_staff_import[[#This Row],[Formatted Personal Staff Office]],"")</f>
        <v/>
      </c>
      <c r="E157" t="s">
        <v>65</v>
      </c>
      <c r="F157" s="19" t="s">
        <v>10913</v>
      </c>
      <c r="G157" t="s">
        <v>1237</v>
      </c>
      <c r="H157" t="str">
        <f>TRIM(PROPER((assembly_staff_import[[#This Row],[Last Name via NAME_SOURCE_KEY TEXT]]&amp;" "&amp;assembly_staff_import[[#This Row],[Suffix via NAME_SOURCE_KEY]])))</f>
        <v>Lewis</v>
      </c>
      <c r="I157" t="str">
        <f>PROPER(assembly_staff_import[[#This Row],[JOB TITLE_SOURCE_KEY]])</f>
        <v xml:space="preserve">Legis Budget Analyst                       </v>
      </c>
      <c r="J157" t="s">
        <v>72</v>
      </c>
      <c r="K157" t="str">
        <f>IF(assembly_staff_import[[#This Row],[Legislative Staff Type]]="Personal",assembly_staff_import[[#This Row],[Vlookup Reports To Person]], "")</f>
        <v/>
      </c>
      <c r="L157" t="str">
        <f>PROPER(assembly_staff_import[[#This Row],[First MI Name via NAME_SOURCE_KEY TEXT]])</f>
        <v xml:space="preserve"> Renee</v>
      </c>
      <c r="M157" t="s">
        <v>11634</v>
      </c>
      <c r="N157" t="str">
        <f>LOWER(CONCATENATE(assembly_staff_import[[#This Row],[Last Name]],LEFT(assembly_staff_import[[#This Row],[First Name (no initial)]],1),"@nyassembly.gov"))</f>
        <v>lewisr@nyassembly.gov</v>
      </c>
      <c r="O157" t="s">
        <v>11636</v>
      </c>
      <c r="P157" t="e">
        <f>VLOOKUP(assembly_staff_import[[#This Row],[Full Name]],[3]!PEOPLE_March_20[#Data],1,0)</f>
        <v>#REF!</v>
      </c>
      <c r="Q157" t="e">
        <f>VLOOKUP(assembly_staff_import[[#This Row],[Full Name]],[3]!Table17[#Data],3,0)</f>
        <v>#REF!</v>
      </c>
      <c r="R157" t="e">
        <f>VLOOKUP(assembly_staff_import[[#This Row],[Formatted Works for Group]],[3]!Table7[#Data],1,0)</f>
        <v>#REF!</v>
      </c>
      <c r="S157"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57" s="20" t="str">
        <f>TRIM(assembly_staff_import[[#This Row],[NAME_SOURCE_KEY]])</f>
        <v>LEWIS, RENEE</v>
      </c>
      <c r="U157" t="s">
        <v>24304</v>
      </c>
      <c r="V157" t="s">
        <v>24305</v>
      </c>
      <c r="W157" t="s">
        <v>24306</v>
      </c>
      <c r="Y157"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57" t="s">
        <v>23952</v>
      </c>
      <c r="AA157" t="e">
        <f>VLOOKUP(assembly_staff_import[[#This Row],[Formatted and corrected Works for Group Text]],[3]!Table4[#Data],1,0)</f>
        <v>#REF!</v>
      </c>
      <c r="AB157" t="e">
        <f>VLOOKUP(assembly_staff_import[[#This Row],[Formatted and corrected Works for Group Text]],[3]!Table5[#Data],2,0)</f>
        <v>#REF!</v>
      </c>
      <c r="AC157" t="str">
        <f>IF(TRIM(assembly_staff_import[[#This Row],[PUBLIC INFO ADDR_SOURCE_KEY]])="CAPITOL, ALBANY", "Legislative / Capitol Office", "District Office")</f>
        <v>Legislative / Capitol Office</v>
      </c>
      <c r="AD157" t="s">
        <v>23953</v>
      </c>
      <c r="AF157" t="str">
        <f t="shared" si="6"/>
        <v xml:space="preserve">871 </v>
      </c>
      <c r="AG157" t="s">
        <v>23953</v>
      </c>
      <c r="AH157" t="s">
        <v>24307</v>
      </c>
      <c r="AI157" t="s">
        <v>24039</v>
      </c>
      <c r="AJ157" t="s">
        <v>23493</v>
      </c>
    </row>
    <row r="158" spans="1:36" x14ac:dyDescent="0.2">
      <c r="A158" t="str">
        <f>TRIM(PROPER((assembly_staff_import[[#This Row],[First MI Name via NAME_SOURCE_KEY TEXT]]&amp;" "&amp;assembly_staff_import[[#This Row],[Last Name via NAME_SOURCE_KEY TEXT]]&amp;" "&amp;assembly_staff_import[[#This Row],[Suffix via NAME_SOURCE_KEY]])))</f>
        <v>Rhonda M Hood</v>
      </c>
      <c r="B158" t="str">
        <f>TRIM(CONCATENATE(TRIM(assembly_staff_import[[#This Row],[Full Name]]), ", ", assembly_staff_import[[#This Row],[Title]]))</f>
        <v>Rhonda M Hood, Exec Asst</v>
      </c>
      <c r="C158" t="e">
        <f>assembly_staff_import[[#This Row],[Vlookup_groups]]</f>
        <v>#REF!</v>
      </c>
      <c r="D158" t="str">
        <f>IF(assembly_staff_import[[#This Row],[Legislative Staff Type]]="Personal",assembly_staff_import[[#This Row],[Formatted Personal Staff Office]],"")</f>
        <v/>
      </c>
      <c r="E158" t="s">
        <v>65</v>
      </c>
      <c r="F158" s="19" t="s">
        <v>10913</v>
      </c>
      <c r="G158" t="s">
        <v>1237</v>
      </c>
      <c r="H158" t="str">
        <f>TRIM(PROPER((assembly_staff_import[[#This Row],[Last Name via NAME_SOURCE_KEY TEXT]]&amp;" "&amp;assembly_staff_import[[#This Row],[Suffix via NAME_SOURCE_KEY]])))</f>
        <v>Hood</v>
      </c>
      <c r="I158" t="str">
        <f>PROPER(assembly_staff_import[[#This Row],[JOB TITLE_SOURCE_KEY]])</f>
        <v xml:space="preserve">Exec Asst                                  </v>
      </c>
      <c r="J158" t="s">
        <v>72</v>
      </c>
      <c r="K158" t="str">
        <f>IF(assembly_staff_import[[#This Row],[Legislative Staff Type]]="Personal",assembly_staff_import[[#This Row],[Vlookup Reports To Person]], "")</f>
        <v/>
      </c>
      <c r="L158" t="str">
        <f>PROPER(assembly_staff_import[[#This Row],[First MI Name via NAME_SOURCE_KEY TEXT]])</f>
        <v xml:space="preserve"> Rhonda M</v>
      </c>
      <c r="M158" t="s">
        <v>18887</v>
      </c>
      <c r="N158" t="str">
        <f>LOWER(CONCATENATE(assembly_staff_import[[#This Row],[Last Name]],LEFT(assembly_staff_import[[#This Row],[First Name (no initial)]],1),"@nyassembly.gov"))</f>
        <v>hoodr@nyassembly.gov</v>
      </c>
      <c r="O158" t="s">
        <v>24308</v>
      </c>
      <c r="P158" t="e">
        <f>VLOOKUP(assembly_staff_import[[#This Row],[Full Name]],[3]!PEOPLE_March_20[#Data],1,0)</f>
        <v>#REF!</v>
      </c>
      <c r="Q158" t="e">
        <f>VLOOKUP(assembly_staff_import[[#This Row],[Full Name]],[3]!Table17[#Data],3,0)</f>
        <v>#REF!</v>
      </c>
      <c r="R158" t="e">
        <f>VLOOKUP(assembly_staff_import[[#This Row],[Formatted Works for Group]],[3]!Table7[#Data],1,0)</f>
        <v>#REF!</v>
      </c>
      <c r="S158"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58" s="20" t="str">
        <f>TRIM(assembly_staff_import[[#This Row],[NAME_SOURCE_KEY]])</f>
        <v>HOOD, RHONDA M</v>
      </c>
      <c r="U158" t="s">
        <v>24309</v>
      </c>
      <c r="V158" t="s">
        <v>24310</v>
      </c>
      <c r="W158" t="s">
        <v>24311</v>
      </c>
      <c r="Y158"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58" t="s">
        <v>23952</v>
      </c>
      <c r="AA158" t="e">
        <f>VLOOKUP(assembly_staff_import[[#This Row],[Formatted and corrected Works for Group Text]],[3]!Table4[#Data],1,0)</f>
        <v>#REF!</v>
      </c>
      <c r="AB158" t="e">
        <f>VLOOKUP(assembly_staff_import[[#This Row],[Formatted and corrected Works for Group Text]],[3]!Table5[#Data],2,0)</f>
        <v>#REF!</v>
      </c>
      <c r="AC158" t="str">
        <f>IF(TRIM(assembly_staff_import[[#This Row],[PUBLIC INFO ADDR_SOURCE_KEY]])="CAPITOL, ALBANY", "Legislative / Capitol Office", "District Office")</f>
        <v>Legislative / Capitol Office</v>
      </c>
      <c r="AD158" t="s">
        <v>23953</v>
      </c>
      <c r="AF158" t="str">
        <f t="shared" si="6"/>
        <v xml:space="preserve">871 </v>
      </c>
      <c r="AG158" t="s">
        <v>23953</v>
      </c>
      <c r="AH158" t="s">
        <v>24312</v>
      </c>
      <c r="AI158" t="s">
        <v>23546</v>
      </c>
      <c r="AJ158" t="s">
        <v>23493</v>
      </c>
    </row>
    <row r="159" spans="1:36" x14ac:dyDescent="0.2">
      <c r="A159" t="str">
        <f>TRIM(PROPER((assembly_staff_import[[#This Row],[First MI Name via NAME_SOURCE_KEY TEXT]]&amp;" "&amp;assembly_staff_import[[#This Row],[Last Name via NAME_SOURCE_KEY TEXT]]&amp;" "&amp;assembly_staff_import[[#This Row],[Suffix via NAME_SOURCE_KEY]])))</f>
        <v>Sandra G Stewart</v>
      </c>
      <c r="B159" t="str">
        <f>TRIM(CONCATENATE(TRIM(assembly_staff_import[[#This Row],[Full Name]]), ", ", assembly_staff_import[[#This Row],[Title]]))</f>
        <v>Sandra G Stewart, Sr Economist</v>
      </c>
      <c r="C159" t="e">
        <f>assembly_staff_import[[#This Row],[Vlookup_groups]]</f>
        <v>#REF!</v>
      </c>
      <c r="D159" t="str">
        <f>IF(assembly_staff_import[[#This Row],[Legislative Staff Type]]="Personal",assembly_staff_import[[#This Row],[Formatted Personal Staff Office]],"")</f>
        <v/>
      </c>
      <c r="E159" t="s">
        <v>65</v>
      </c>
      <c r="F159" s="19" t="s">
        <v>10913</v>
      </c>
      <c r="G159" t="s">
        <v>1237</v>
      </c>
      <c r="H159" t="str">
        <f>TRIM(PROPER((assembly_staff_import[[#This Row],[Last Name via NAME_SOURCE_KEY TEXT]]&amp;" "&amp;assembly_staff_import[[#This Row],[Suffix via NAME_SOURCE_KEY]])))</f>
        <v>Stewart</v>
      </c>
      <c r="I159" t="str">
        <f>PROPER(assembly_staff_import[[#This Row],[JOB TITLE_SOURCE_KEY]])</f>
        <v xml:space="preserve">Sr Economist                               </v>
      </c>
      <c r="J159" t="s">
        <v>72</v>
      </c>
      <c r="K159" t="str">
        <f>IF(assembly_staff_import[[#This Row],[Legislative Staff Type]]="Personal",assembly_staff_import[[#This Row],[Vlookup Reports To Person]], "")</f>
        <v/>
      </c>
      <c r="L159" t="str">
        <f>PROPER(assembly_staff_import[[#This Row],[First MI Name via NAME_SOURCE_KEY TEXT]])</f>
        <v xml:space="preserve"> Sandra G</v>
      </c>
      <c r="M159" t="s">
        <v>17606</v>
      </c>
      <c r="N159" t="str">
        <f>LOWER(CONCATENATE(assembly_staff_import[[#This Row],[Last Name]],LEFT(assembly_staff_import[[#This Row],[First Name (no initial)]],1),"@nyassembly.gov"))</f>
        <v>stewarts@nyassembly.gov</v>
      </c>
      <c r="O159" t="s">
        <v>17776</v>
      </c>
      <c r="P159" t="e">
        <f>VLOOKUP(assembly_staff_import[[#This Row],[Full Name]],[3]!PEOPLE_March_20[#Data],1,0)</f>
        <v>#REF!</v>
      </c>
      <c r="Q159" t="e">
        <f>VLOOKUP(assembly_staff_import[[#This Row],[Full Name]],[3]!Table17[#Data],3,0)</f>
        <v>#REF!</v>
      </c>
      <c r="R159" t="e">
        <f>VLOOKUP(assembly_staff_import[[#This Row],[Formatted Works for Group]],[3]!Table7[#Data],1,0)</f>
        <v>#REF!</v>
      </c>
      <c r="S159"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59" s="20" t="str">
        <f>TRIM(assembly_staff_import[[#This Row],[NAME_SOURCE_KEY]])</f>
        <v>STEWART, SANDRA G</v>
      </c>
      <c r="U159" t="s">
        <v>24313</v>
      </c>
      <c r="V159" t="s">
        <v>24314</v>
      </c>
      <c r="W159" t="s">
        <v>24315</v>
      </c>
      <c r="Y159"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59" t="s">
        <v>23952</v>
      </c>
      <c r="AA159" t="e">
        <f>VLOOKUP(assembly_staff_import[[#This Row],[Formatted and corrected Works for Group Text]],[3]!Table4[#Data],1,0)</f>
        <v>#REF!</v>
      </c>
      <c r="AB159" t="e">
        <f>VLOOKUP(assembly_staff_import[[#This Row],[Formatted and corrected Works for Group Text]],[3]!Table5[#Data],2,0)</f>
        <v>#REF!</v>
      </c>
      <c r="AC159" t="str">
        <f>IF(TRIM(assembly_staff_import[[#This Row],[PUBLIC INFO ADDR_SOURCE_KEY]])="CAPITOL, ALBANY", "Legislative / Capitol Office", "District Office")</f>
        <v>Legislative / Capitol Office</v>
      </c>
      <c r="AD159" t="s">
        <v>23953</v>
      </c>
      <c r="AF159" t="str">
        <f t="shared" si="6"/>
        <v xml:space="preserve">871 </v>
      </c>
      <c r="AG159" t="s">
        <v>23953</v>
      </c>
      <c r="AH159" t="s">
        <v>24316</v>
      </c>
      <c r="AI159" t="s">
        <v>24317</v>
      </c>
      <c r="AJ159" t="s">
        <v>23493</v>
      </c>
    </row>
    <row r="160" spans="1:36" x14ac:dyDescent="0.2">
      <c r="A160" t="str">
        <f>TRIM(PROPER((assembly_staff_import[[#This Row],[First MI Name via NAME_SOURCE_KEY TEXT]]&amp;" "&amp;assembly_staff_import[[#This Row],[Last Name via NAME_SOURCE_KEY TEXT]]&amp;" "&amp;assembly_staff_import[[#This Row],[Suffix via NAME_SOURCE_KEY]])))</f>
        <v>Sarah S Zahakos</v>
      </c>
      <c r="B160" t="str">
        <f>TRIM(CONCATENATE(TRIM(assembly_staff_import[[#This Row],[Full Name]]), ", ", assembly_staff_import[[#This Row],[Title]]))</f>
        <v>Sarah S Zahakos, Legis Budget Analyst</v>
      </c>
      <c r="C160" t="e">
        <f>assembly_staff_import[[#This Row],[Vlookup_groups]]</f>
        <v>#REF!</v>
      </c>
      <c r="D160" t="str">
        <f>IF(assembly_staff_import[[#This Row],[Legislative Staff Type]]="Personal",assembly_staff_import[[#This Row],[Formatted Personal Staff Office]],"")</f>
        <v/>
      </c>
      <c r="E160" t="s">
        <v>65</v>
      </c>
      <c r="F160" s="19" t="s">
        <v>10913</v>
      </c>
      <c r="G160" t="s">
        <v>1237</v>
      </c>
      <c r="H160" t="str">
        <f>TRIM(PROPER((assembly_staff_import[[#This Row],[Last Name via NAME_SOURCE_KEY TEXT]]&amp;" "&amp;assembly_staff_import[[#This Row],[Suffix via NAME_SOURCE_KEY]])))</f>
        <v>Zahakos</v>
      </c>
      <c r="I160" t="str">
        <f>PROPER(assembly_staff_import[[#This Row],[JOB TITLE_SOURCE_KEY]])</f>
        <v xml:space="preserve">Legis Budget Analyst                       </v>
      </c>
      <c r="J160" t="s">
        <v>72</v>
      </c>
      <c r="K160" t="str">
        <f>IF(assembly_staff_import[[#This Row],[Legislative Staff Type]]="Personal",assembly_staff_import[[#This Row],[Vlookup Reports To Person]], "")</f>
        <v/>
      </c>
      <c r="L160" t="str">
        <f>PROPER(assembly_staff_import[[#This Row],[First MI Name via NAME_SOURCE_KEY TEXT]])</f>
        <v xml:space="preserve"> Sarah S</v>
      </c>
      <c r="M160" t="s">
        <v>11458</v>
      </c>
      <c r="N160" t="str">
        <f>LOWER(CONCATENATE(assembly_staff_import[[#This Row],[Last Name]],LEFT(assembly_staff_import[[#This Row],[First Name (no initial)]],1),"@nyassembly.gov"))</f>
        <v>zahakoss@nyassembly.gov</v>
      </c>
      <c r="O160" t="s">
        <v>16231</v>
      </c>
      <c r="P160" t="e">
        <f>VLOOKUP(assembly_staff_import[[#This Row],[Full Name]],[3]!PEOPLE_March_20[#Data],1,0)</f>
        <v>#REF!</v>
      </c>
      <c r="Q160" t="e">
        <f>VLOOKUP(assembly_staff_import[[#This Row],[Full Name]],[3]!Table17[#Data],3,0)</f>
        <v>#REF!</v>
      </c>
      <c r="R160" t="e">
        <f>VLOOKUP(assembly_staff_import[[#This Row],[Formatted Works for Group]],[3]!Table7[#Data],1,0)</f>
        <v>#REF!</v>
      </c>
      <c r="S160"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60" s="20" t="str">
        <f>TRIM(assembly_staff_import[[#This Row],[NAME_SOURCE_KEY]])</f>
        <v>ZAHAKOS, SARAH S</v>
      </c>
      <c r="U160" t="s">
        <v>24318</v>
      </c>
      <c r="V160" t="s">
        <v>24319</v>
      </c>
      <c r="W160" t="s">
        <v>24320</v>
      </c>
      <c r="Y160"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60" t="s">
        <v>23952</v>
      </c>
      <c r="AA160" t="e">
        <f>VLOOKUP(assembly_staff_import[[#This Row],[Formatted and corrected Works for Group Text]],[3]!Table4[#Data],1,0)</f>
        <v>#REF!</v>
      </c>
      <c r="AB160" t="e">
        <f>VLOOKUP(assembly_staff_import[[#This Row],[Formatted and corrected Works for Group Text]],[3]!Table5[#Data],2,0)</f>
        <v>#REF!</v>
      </c>
      <c r="AC160" t="str">
        <f>IF(TRIM(assembly_staff_import[[#This Row],[PUBLIC INFO ADDR_SOURCE_KEY]])="CAPITOL, ALBANY", "Legislative / Capitol Office", "District Office")</f>
        <v>Legislative / Capitol Office</v>
      </c>
      <c r="AD160" t="s">
        <v>23953</v>
      </c>
      <c r="AF160" t="str">
        <f t="shared" si="6"/>
        <v xml:space="preserve">871 </v>
      </c>
      <c r="AG160" t="s">
        <v>23953</v>
      </c>
      <c r="AH160" t="s">
        <v>24321</v>
      </c>
      <c r="AI160" t="s">
        <v>24039</v>
      </c>
      <c r="AJ160" t="s">
        <v>23493</v>
      </c>
    </row>
    <row r="161" spans="1:36" x14ac:dyDescent="0.2">
      <c r="A161" t="str">
        <f>TRIM(PROPER((assembly_staff_import[[#This Row],[First MI Name via NAME_SOURCE_KEY TEXT]]&amp;" "&amp;assembly_staff_import[[#This Row],[Last Name via NAME_SOURCE_KEY TEXT]]&amp;" "&amp;assembly_staff_import[[#This Row],[Suffix via NAME_SOURCE_KEY]])))</f>
        <v>Sean C O'Keefe</v>
      </c>
      <c r="B161" t="str">
        <f>TRIM(CONCATENATE(TRIM(assembly_staff_import[[#This Row],[Full Name]]), ", ", assembly_staff_import[[#This Row],[Title]]))</f>
        <v>Sean C O'Keefe, Dep Dir Bud Studies</v>
      </c>
      <c r="C161" t="e">
        <f>assembly_staff_import[[#This Row],[Vlookup_groups]]</f>
        <v>#REF!</v>
      </c>
      <c r="D161" t="str">
        <f>IF(assembly_staff_import[[#This Row],[Legislative Staff Type]]="Personal",assembly_staff_import[[#This Row],[Formatted Personal Staff Office]],"")</f>
        <v/>
      </c>
      <c r="E161" t="s">
        <v>65</v>
      </c>
      <c r="F161" s="19" t="s">
        <v>10913</v>
      </c>
      <c r="G161" t="s">
        <v>1237</v>
      </c>
      <c r="H161" t="str">
        <f>TRIM(PROPER((assembly_staff_import[[#This Row],[Last Name via NAME_SOURCE_KEY TEXT]]&amp;" "&amp;assembly_staff_import[[#This Row],[Suffix via NAME_SOURCE_KEY]])))</f>
        <v>O'Keefe</v>
      </c>
      <c r="I161" t="str">
        <f>PROPER(assembly_staff_import[[#This Row],[JOB TITLE_SOURCE_KEY]])</f>
        <v xml:space="preserve">Dep Dir Bud Studies                        </v>
      </c>
      <c r="J161" t="s">
        <v>72</v>
      </c>
      <c r="K161" t="str">
        <f>IF(assembly_staff_import[[#This Row],[Legislative Staff Type]]="Personal",assembly_staff_import[[#This Row],[Vlookup Reports To Person]], "")</f>
        <v/>
      </c>
      <c r="L161" t="str">
        <f>PROPER(assembly_staff_import[[#This Row],[First MI Name via NAME_SOURCE_KEY TEXT]])</f>
        <v xml:space="preserve"> Sean C</v>
      </c>
      <c r="M161" t="s">
        <v>18426</v>
      </c>
      <c r="N161" t="str">
        <f>LOWER(CONCATENATE(assembly_staff_import[[#This Row],[Last Name]],LEFT(assembly_staff_import[[#This Row],[First Name (no initial)]],1),"@nyassembly.gov"))</f>
        <v>o'keefes@nyassembly.gov</v>
      </c>
      <c r="O161" t="s">
        <v>19229</v>
      </c>
      <c r="P161" t="e">
        <f>VLOOKUP(assembly_staff_import[[#This Row],[Full Name]],[3]!PEOPLE_March_20[#Data],1,0)</f>
        <v>#REF!</v>
      </c>
      <c r="Q161" t="e">
        <f>VLOOKUP(assembly_staff_import[[#This Row],[Full Name]],[3]!Table17[#Data],3,0)</f>
        <v>#REF!</v>
      </c>
      <c r="R161" t="e">
        <f>VLOOKUP(assembly_staff_import[[#This Row],[Formatted Works for Group]],[3]!Table7[#Data],1,0)</f>
        <v>#REF!</v>
      </c>
      <c r="S161"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61" s="20" t="str">
        <f>TRIM(assembly_staff_import[[#This Row],[NAME_SOURCE_KEY]])</f>
        <v>O'KEEFE, SEAN C</v>
      </c>
      <c r="U161" t="s">
        <v>24322</v>
      </c>
      <c r="V161" t="s">
        <v>24323</v>
      </c>
      <c r="W161" t="s">
        <v>24324</v>
      </c>
      <c r="Y161"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61" t="s">
        <v>23952</v>
      </c>
      <c r="AA161" t="e">
        <f>VLOOKUP(assembly_staff_import[[#This Row],[Formatted and corrected Works for Group Text]],[3]!Table4[#Data],1,0)</f>
        <v>#REF!</v>
      </c>
      <c r="AB161" t="e">
        <f>VLOOKUP(assembly_staff_import[[#This Row],[Formatted and corrected Works for Group Text]],[3]!Table5[#Data],2,0)</f>
        <v>#REF!</v>
      </c>
      <c r="AC161" t="str">
        <f>IF(TRIM(assembly_staff_import[[#This Row],[PUBLIC INFO ADDR_SOURCE_KEY]])="CAPITOL, ALBANY", "Legislative / Capitol Office", "District Office")</f>
        <v>Legislative / Capitol Office</v>
      </c>
      <c r="AD161" t="s">
        <v>23953</v>
      </c>
      <c r="AF161" t="str">
        <f t="shared" si="6"/>
        <v xml:space="preserve">871 </v>
      </c>
      <c r="AG161" t="s">
        <v>23953</v>
      </c>
      <c r="AH161" t="s">
        <v>24325</v>
      </c>
      <c r="AI161" t="s">
        <v>24126</v>
      </c>
      <c r="AJ161" t="s">
        <v>23493</v>
      </c>
    </row>
    <row r="162" spans="1:36" x14ac:dyDescent="0.2">
      <c r="A162" t="str">
        <f>TRIM(PROPER((assembly_staff_import[[#This Row],[First MI Name via NAME_SOURCE_KEY TEXT]]&amp;" "&amp;assembly_staff_import[[#This Row],[Last Name via NAME_SOURCE_KEY TEXT]]&amp;" "&amp;assembly_staff_import[[#This Row],[Suffix via NAME_SOURCE_KEY]])))</f>
        <v>Sean J Stephens</v>
      </c>
      <c r="B162" t="str">
        <f>TRIM(CONCATENATE(TRIM(assembly_staff_import[[#This Row],[Full Name]]), ", ", assembly_staff_import[[#This Row],[Title]]))</f>
        <v>Sean J Stephens, Legis Budget Analyst</v>
      </c>
      <c r="C162" t="e">
        <f>assembly_staff_import[[#This Row],[Vlookup_groups]]</f>
        <v>#REF!</v>
      </c>
      <c r="D162" t="str">
        <f>IF(assembly_staff_import[[#This Row],[Legislative Staff Type]]="Personal",assembly_staff_import[[#This Row],[Formatted Personal Staff Office]],"")</f>
        <v/>
      </c>
      <c r="E162" t="s">
        <v>65</v>
      </c>
      <c r="F162" s="19" t="s">
        <v>10913</v>
      </c>
      <c r="G162" t="s">
        <v>1237</v>
      </c>
      <c r="H162" t="str">
        <f>TRIM(PROPER((assembly_staff_import[[#This Row],[Last Name via NAME_SOURCE_KEY TEXT]]&amp;" "&amp;assembly_staff_import[[#This Row],[Suffix via NAME_SOURCE_KEY]])))</f>
        <v>Stephens</v>
      </c>
      <c r="I162" t="str">
        <f>PROPER(assembly_staff_import[[#This Row],[JOB TITLE_SOURCE_KEY]])</f>
        <v xml:space="preserve">Legis Budget Analyst                       </v>
      </c>
      <c r="J162" t="s">
        <v>72</v>
      </c>
      <c r="K162" t="str">
        <f>IF(assembly_staff_import[[#This Row],[Legislative Staff Type]]="Personal",assembly_staff_import[[#This Row],[Vlookup Reports To Person]], "")</f>
        <v/>
      </c>
      <c r="L162" t="str">
        <f>PROPER(assembly_staff_import[[#This Row],[First MI Name via NAME_SOURCE_KEY TEXT]])</f>
        <v xml:space="preserve"> Sean J</v>
      </c>
      <c r="M162" t="s">
        <v>17613</v>
      </c>
      <c r="N162" t="str">
        <f>LOWER(CONCATENATE(assembly_staff_import[[#This Row],[Last Name]],LEFT(assembly_staff_import[[#This Row],[First Name (no initial)]],1),"@nyassembly.gov"))</f>
        <v>stephenss@nyassembly.gov</v>
      </c>
      <c r="O162" t="s">
        <v>19229</v>
      </c>
      <c r="P162" t="e">
        <f>VLOOKUP(assembly_staff_import[[#This Row],[Full Name]],[3]!PEOPLE_March_20[#Data],1,0)</f>
        <v>#REF!</v>
      </c>
      <c r="Q162" t="e">
        <f>VLOOKUP(assembly_staff_import[[#This Row],[Full Name]],[3]!Table17[#Data],3,0)</f>
        <v>#REF!</v>
      </c>
      <c r="R162" t="e">
        <f>VLOOKUP(assembly_staff_import[[#This Row],[Formatted Works for Group]],[3]!Table7[#Data],1,0)</f>
        <v>#REF!</v>
      </c>
      <c r="S162"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62" s="20" t="str">
        <f>TRIM(assembly_staff_import[[#This Row],[NAME_SOURCE_KEY]])</f>
        <v>STEPHENS, SEAN J</v>
      </c>
      <c r="U162" t="s">
        <v>24326</v>
      </c>
      <c r="V162" t="s">
        <v>24327</v>
      </c>
      <c r="W162" t="s">
        <v>24328</v>
      </c>
      <c r="Y162"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62" t="s">
        <v>23952</v>
      </c>
      <c r="AA162" t="e">
        <f>VLOOKUP(assembly_staff_import[[#This Row],[Formatted and corrected Works for Group Text]],[3]!Table4[#Data],1,0)</f>
        <v>#REF!</v>
      </c>
      <c r="AB162" t="e">
        <f>VLOOKUP(assembly_staff_import[[#This Row],[Formatted and corrected Works for Group Text]],[3]!Table5[#Data],2,0)</f>
        <v>#REF!</v>
      </c>
      <c r="AC162" t="str">
        <f>IF(TRIM(assembly_staff_import[[#This Row],[PUBLIC INFO ADDR_SOURCE_KEY]])="CAPITOL, ALBANY", "Legislative / Capitol Office", "District Office")</f>
        <v>Legislative / Capitol Office</v>
      </c>
      <c r="AD162" t="s">
        <v>23953</v>
      </c>
      <c r="AF162" t="str">
        <f t="shared" si="6"/>
        <v xml:space="preserve">871 </v>
      </c>
      <c r="AG162" t="s">
        <v>23953</v>
      </c>
      <c r="AH162" t="s">
        <v>24329</v>
      </c>
      <c r="AI162" t="s">
        <v>24039</v>
      </c>
      <c r="AJ162" t="s">
        <v>23493</v>
      </c>
    </row>
    <row r="163" spans="1:36" x14ac:dyDescent="0.2">
      <c r="A163" t="str">
        <f>TRIM(PROPER((assembly_staff_import[[#This Row],[First MI Name via NAME_SOURCE_KEY TEXT]]&amp;" "&amp;assembly_staff_import[[#This Row],[Last Name via NAME_SOURCE_KEY TEXT]]&amp;" "&amp;assembly_staff_import[[#This Row],[Suffix via NAME_SOURCE_KEY]])))</f>
        <v>Selena K Hajiani</v>
      </c>
      <c r="B163" t="str">
        <f>TRIM(CONCATENATE(TRIM(assembly_staff_import[[#This Row],[Full Name]]), ", ", assembly_staff_import[[#This Row],[Title]]))</f>
        <v>Selena K Hajiani, Princ Leg Bud Analyst</v>
      </c>
      <c r="C163" t="e">
        <f>assembly_staff_import[[#This Row],[Vlookup_groups]]</f>
        <v>#REF!</v>
      </c>
      <c r="D163" t="str">
        <f>IF(assembly_staff_import[[#This Row],[Legislative Staff Type]]="Personal",assembly_staff_import[[#This Row],[Formatted Personal Staff Office]],"")</f>
        <v/>
      </c>
      <c r="E163" t="s">
        <v>65</v>
      </c>
      <c r="F163" s="19" t="s">
        <v>10913</v>
      </c>
      <c r="G163" t="s">
        <v>1237</v>
      </c>
      <c r="H163" t="str">
        <f>TRIM(PROPER((assembly_staff_import[[#This Row],[Last Name via NAME_SOURCE_KEY TEXT]]&amp;" "&amp;assembly_staff_import[[#This Row],[Suffix via NAME_SOURCE_KEY]])))</f>
        <v>Hajiani</v>
      </c>
      <c r="I163" t="str">
        <f>PROPER(assembly_staff_import[[#This Row],[JOB TITLE_SOURCE_KEY]])</f>
        <v xml:space="preserve">Princ Leg Bud Analyst                      </v>
      </c>
      <c r="J163" t="s">
        <v>72</v>
      </c>
      <c r="K163" t="str">
        <f>IF(assembly_staff_import[[#This Row],[Legislative Staff Type]]="Personal",assembly_staff_import[[#This Row],[Vlookup Reports To Person]], "")</f>
        <v/>
      </c>
      <c r="L163" t="str">
        <f>PROPER(assembly_staff_import[[#This Row],[First MI Name via NAME_SOURCE_KEY TEXT]])</f>
        <v xml:space="preserve"> Selena K</v>
      </c>
      <c r="M163" t="s">
        <v>19178</v>
      </c>
      <c r="N163" t="str">
        <f>LOWER(CONCATENATE(assembly_staff_import[[#This Row],[Last Name]],LEFT(assembly_staff_import[[#This Row],[First Name (no initial)]],1),"@nyassembly.gov"))</f>
        <v>hajianis@nyassembly.gov</v>
      </c>
      <c r="O163" t="s">
        <v>24330</v>
      </c>
      <c r="P163" t="e">
        <f>VLOOKUP(assembly_staff_import[[#This Row],[Full Name]],[3]!PEOPLE_March_20[#Data],1,0)</f>
        <v>#REF!</v>
      </c>
      <c r="Q163" t="e">
        <f>VLOOKUP(assembly_staff_import[[#This Row],[Full Name]],[3]!Table17[#Data],3,0)</f>
        <v>#REF!</v>
      </c>
      <c r="R163" t="e">
        <f>VLOOKUP(assembly_staff_import[[#This Row],[Formatted Works for Group]],[3]!Table7[#Data],1,0)</f>
        <v>#REF!</v>
      </c>
      <c r="S163"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63" s="20" t="str">
        <f>TRIM(assembly_staff_import[[#This Row],[NAME_SOURCE_KEY]])</f>
        <v>HAJIANI, SELENA K</v>
      </c>
      <c r="U163" t="s">
        <v>24331</v>
      </c>
      <c r="V163" t="s">
        <v>24332</v>
      </c>
      <c r="W163" t="s">
        <v>24333</v>
      </c>
      <c r="Y163"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63" t="s">
        <v>23952</v>
      </c>
      <c r="AA163" t="e">
        <f>VLOOKUP(assembly_staff_import[[#This Row],[Formatted and corrected Works for Group Text]],[3]!Table4[#Data],1,0)</f>
        <v>#REF!</v>
      </c>
      <c r="AB163" t="e">
        <f>VLOOKUP(assembly_staff_import[[#This Row],[Formatted and corrected Works for Group Text]],[3]!Table5[#Data],2,0)</f>
        <v>#REF!</v>
      </c>
      <c r="AC163" t="str">
        <f>IF(TRIM(assembly_staff_import[[#This Row],[PUBLIC INFO ADDR_SOURCE_KEY]])="CAPITOL, ALBANY", "Legislative / Capitol Office", "District Office")</f>
        <v>Legislative / Capitol Office</v>
      </c>
      <c r="AD163" t="s">
        <v>23953</v>
      </c>
      <c r="AF163" t="str">
        <f t="shared" si="6"/>
        <v xml:space="preserve">871 </v>
      </c>
      <c r="AG163" t="s">
        <v>23953</v>
      </c>
      <c r="AH163" t="s">
        <v>24334</v>
      </c>
      <c r="AI163" t="s">
        <v>24335</v>
      </c>
      <c r="AJ163" t="s">
        <v>23493</v>
      </c>
    </row>
    <row r="164" spans="1:36" x14ac:dyDescent="0.2">
      <c r="A164" t="str">
        <f>TRIM(PROPER((assembly_staff_import[[#This Row],[First MI Name via NAME_SOURCE_KEY TEXT]]&amp;" "&amp;assembly_staff_import[[#This Row],[Last Name via NAME_SOURCE_KEY TEXT]]&amp;" "&amp;assembly_staff_import[[#This Row],[Suffix via NAME_SOURCE_KEY]])))</f>
        <v>Shauntea E Irby</v>
      </c>
      <c r="B164" t="str">
        <f>TRIM(CONCATENATE(TRIM(assembly_staff_import[[#This Row],[Full Name]]), ", ", assembly_staff_import[[#This Row],[Title]]))</f>
        <v>Shauntea E Irby, Legis Aide</v>
      </c>
      <c r="C164" t="e">
        <f>assembly_staff_import[[#This Row],[Vlookup_groups]]</f>
        <v>#REF!</v>
      </c>
      <c r="D164" t="str">
        <f>IF(assembly_staff_import[[#This Row],[Legislative Staff Type]]="Personal",assembly_staff_import[[#This Row],[Formatted Personal Staff Office]],"")</f>
        <v/>
      </c>
      <c r="E164" t="s">
        <v>65</v>
      </c>
      <c r="F164" s="19" t="s">
        <v>10913</v>
      </c>
      <c r="G164" t="s">
        <v>1237</v>
      </c>
      <c r="H164" t="str">
        <f>TRIM(PROPER((assembly_staff_import[[#This Row],[Last Name via NAME_SOURCE_KEY TEXT]]&amp;" "&amp;assembly_staff_import[[#This Row],[Suffix via NAME_SOURCE_KEY]])))</f>
        <v>Irby</v>
      </c>
      <c r="I164" t="str">
        <f>PROPER(assembly_staff_import[[#This Row],[JOB TITLE_SOURCE_KEY]])</f>
        <v xml:space="preserve">Legis Aide                                 </v>
      </c>
      <c r="J164" t="s">
        <v>72</v>
      </c>
      <c r="K164" t="str">
        <f>IF(assembly_staff_import[[#This Row],[Legislative Staff Type]]="Personal",assembly_staff_import[[#This Row],[Vlookup Reports To Person]], "")</f>
        <v/>
      </c>
      <c r="L164" t="str">
        <f>PROPER(assembly_staff_import[[#This Row],[First MI Name via NAME_SOURCE_KEY TEXT]])</f>
        <v xml:space="preserve"> Shauntea E</v>
      </c>
      <c r="M164" t="s">
        <v>18855</v>
      </c>
      <c r="N164" t="str">
        <f>LOWER(CONCATENATE(assembly_staff_import[[#This Row],[Last Name]],LEFT(assembly_staff_import[[#This Row],[First Name (no initial)]],1),"@nyassembly.gov"))</f>
        <v>irbys@nyassembly.gov</v>
      </c>
      <c r="O164" t="s">
        <v>24336</v>
      </c>
      <c r="P164" t="e">
        <f>VLOOKUP(assembly_staff_import[[#This Row],[Full Name]],[3]!PEOPLE_March_20[#Data],1,0)</f>
        <v>#REF!</v>
      </c>
      <c r="Q164" t="e">
        <f>VLOOKUP(assembly_staff_import[[#This Row],[Full Name]],[3]!Table17[#Data],3,0)</f>
        <v>#REF!</v>
      </c>
      <c r="R164" t="e">
        <f>VLOOKUP(assembly_staff_import[[#This Row],[Formatted Works for Group]],[3]!Table7[#Data],1,0)</f>
        <v>#REF!</v>
      </c>
      <c r="S164"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64" s="20" t="str">
        <f>TRIM(assembly_staff_import[[#This Row],[NAME_SOURCE_KEY]])</f>
        <v>IRBY, SHAUNTEA E</v>
      </c>
      <c r="U164" t="s">
        <v>24337</v>
      </c>
      <c r="V164" t="s">
        <v>24338</v>
      </c>
      <c r="W164" t="s">
        <v>24339</v>
      </c>
      <c r="Y164"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64" t="s">
        <v>23952</v>
      </c>
      <c r="AA164" t="e">
        <f>VLOOKUP(assembly_staff_import[[#This Row],[Formatted and corrected Works for Group Text]],[3]!Table4[#Data],1,0)</f>
        <v>#REF!</v>
      </c>
      <c r="AB164" t="e">
        <f>VLOOKUP(assembly_staff_import[[#This Row],[Formatted and corrected Works for Group Text]],[3]!Table5[#Data],2,0)</f>
        <v>#REF!</v>
      </c>
      <c r="AC164" t="str">
        <f>IF(TRIM(assembly_staff_import[[#This Row],[PUBLIC INFO ADDR_SOURCE_KEY]])="CAPITOL, ALBANY", "Legislative / Capitol Office", "District Office")</f>
        <v>District Office</v>
      </c>
      <c r="AD164" t="s">
        <v>23953</v>
      </c>
      <c r="AF164" t="str">
        <f t="shared" si="6"/>
        <v xml:space="preserve">871 </v>
      </c>
      <c r="AG164" t="s">
        <v>23953</v>
      </c>
      <c r="AH164" t="s">
        <v>24340</v>
      </c>
      <c r="AI164" t="s">
        <v>23600</v>
      </c>
      <c r="AJ164" t="s">
        <v>23959</v>
      </c>
    </row>
    <row r="165" spans="1:36" x14ac:dyDescent="0.2">
      <c r="A165" t="str">
        <f>TRIM(PROPER((assembly_staff_import[[#This Row],[First MI Name via NAME_SOURCE_KEY TEXT]]&amp;" "&amp;assembly_staff_import[[#This Row],[Last Name via NAME_SOURCE_KEY TEXT]]&amp;" "&amp;assembly_staff_import[[#This Row],[Suffix via NAME_SOURCE_KEY]])))</f>
        <v>Stephanie C Lord</v>
      </c>
      <c r="B165" t="str">
        <f>TRIM(CONCATENATE(TRIM(assembly_staff_import[[#This Row],[Full Name]]), ", ", assembly_staff_import[[#This Row],[Title]]))</f>
        <v>Stephanie C Lord, Leg Budget Anal Min</v>
      </c>
      <c r="C165" t="e">
        <f>assembly_staff_import[[#This Row],[Vlookup_groups]]</f>
        <v>#REF!</v>
      </c>
      <c r="D165" t="str">
        <f>IF(assembly_staff_import[[#This Row],[Legislative Staff Type]]="Personal",assembly_staff_import[[#This Row],[Formatted Personal Staff Office]],"")</f>
        <v/>
      </c>
      <c r="E165" t="s">
        <v>65</v>
      </c>
      <c r="F165" s="19" t="s">
        <v>10913</v>
      </c>
      <c r="G165" t="s">
        <v>1237</v>
      </c>
      <c r="H165" t="str">
        <f>TRIM(PROPER((assembly_staff_import[[#This Row],[Last Name via NAME_SOURCE_KEY TEXT]]&amp;" "&amp;assembly_staff_import[[#This Row],[Suffix via NAME_SOURCE_KEY]])))</f>
        <v>Lord</v>
      </c>
      <c r="I165" t="str">
        <f>PROPER(assembly_staff_import[[#This Row],[JOB TITLE_SOURCE_KEY]])</f>
        <v xml:space="preserve">Leg Budget Anal Min                        </v>
      </c>
      <c r="J165" t="s">
        <v>72</v>
      </c>
      <c r="K165" t="str">
        <f>IF(assembly_staff_import[[#This Row],[Legislative Staff Type]]="Personal",assembly_staff_import[[#This Row],[Vlookup Reports To Person]], "")</f>
        <v/>
      </c>
      <c r="L165" t="str">
        <f>PROPER(assembly_staff_import[[#This Row],[First MI Name via NAME_SOURCE_KEY TEXT]])</f>
        <v xml:space="preserve"> Stephanie C</v>
      </c>
      <c r="M165" t="s">
        <v>11368</v>
      </c>
      <c r="N165" t="str">
        <f>LOWER(CONCATENATE(assembly_staff_import[[#This Row],[Last Name]],LEFT(assembly_staff_import[[#This Row],[First Name (no initial)]],1),"@nyassembly.gov"))</f>
        <v>lords@nyassembly.gov</v>
      </c>
      <c r="O165" t="s">
        <v>7343</v>
      </c>
      <c r="P165" t="e">
        <f>VLOOKUP(assembly_staff_import[[#This Row],[Full Name]],[3]!PEOPLE_March_20[#Data],1,0)</f>
        <v>#REF!</v>
      </c>
      <c r="Q165" t="e">
        <f>VLOOKUP(assembly_staff_import[[#This Row],[Full Name]],[3]!Table17[#Data],3,0)</f>
        <v>#REF!</v>
      </c>
      <c r="R165" t="e">
        <f>VLOOKUP(assembly_staff_import[[#This Row],[Formatted Works for Group]],[3]!Table7[#Data],1,0)</f>
        <v>#REF!</v>
      </c>
      <c r="S165"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65" s="20" t="str">
        <f>TRIM(assembly_staff_import[[#This Row],[NAME_SOURCE_KEY]])</f>
        <v>LORD, STEPHANIE C</v>
      </c>
      <c r="U165" t="s">
        <v>24341</v>
      </c>
      <c r="V165" t="s">
        <v>24342</v>
      </c>
      <c r="W165" t="s">
        <v>24343</v>
      </c>
      <c r="Y165"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65" t="s">
        <v>23952</v>
      </c>
      <c r="AA165" t="e">
        <f>VLOOKUP(assembly_staff_import[[#This Row],[Formatted and corrected Works for Group Text]],[3]!Table4[#Data],1,0)</f>
        <v>#REF!</v>
      </c>
      <c r="AB165" t="e">
        <f>VLOOKUP(assembly_staff_import[[#This Row],[Formatted and corrected Works for Group Text]],[3]!Table5[#Data],2,0)</f>
        <v>#REF!</v>
      </c>
      <c r="AC165" t="str">
        <f>IF(TRIM(assembly_staff_import[[#This Row],[PUBLIC INFO ADDR_SOURCE_KEY]])="CAPITOL, ALBANY", "Legislative / Capitol Office", "District Office")</f>
        <v>Legislative / Capitol Office</v>
      </c>
      <c r="AD165" t="s">
        <v>23953</v>
      </c>
      <c r="AF165" t="str">
        <f t="shared" si="6"/>
        <v xml:space="preserve">871 </v>
      </c>
      <c r="AG165" t="s">
        <v>23953</v>
      </c>
      <c r="AH165" t="s">
        <v>24344</v>
      </c>
      <c r="AI165" t="s">
        <v>24066</v>
      </c>
      <c r="AJ165" t="s">
        <v>23493</v>
      </c>
    </row>
    <row r="166" spans="1:36" x14ac:dyDescent="0.2">
      <c r="A166" t="str">
        <f>TRIM(PROPER((assembly_staff_import[[#This Row],[First MI Name via NAME_SOURCE_KEY TEXT]]&amp;" "&amp;assembly_staff_import[[#This Row],[Last Name via NAME_SOURCE_KEY TEXT]]&amp;" "&amp;assembly_staff_import[[#This Row],[Suffix via NAME_SOURCE_KEY]])))</f>
        <v>Stephanie L Herrick</v>
      </c>
      <c r="B166" t="str">
        <f>TRIM(CONCATENATE(TRIM(assembly_staff_import[[#This Row],[Full Name]]), ", ", assembly_staff_import[[#This Row],[Title]]))</f>
        <v>Stephanie L Herrick, Legis Dir - Minority</v>
      </c>
      <c r="C166" t="e">
        <f>assembly_staff_import[[#This Row],[Vlookup_groups]]</f>
        <v>#REF!</v>
      </c>
      <c r="D166" t="str">
        <f>IF(assembly_staff_import[[#This Row],[Legislative Staff Type]]="Personal",assembly_staff_import[[#This Row],[Formatted Personal Staff Office]],"")</f>
        <v/>
      </c>
      <c r="E166" t="s">
        <v>65</v>
      </c>
      <c r="F166" s="19" t="s">
        <v>10913</v>
      </c>
      <c r="G166" t="s">
        <v>1237</v>
      </c>
      <c r="H166" t="str">
        <f>TRIM(PROPER((assembly_staff_import[[#This Row],[Last Name via NAME_SOURCE_KEY TEXT]]&amp;" "&amp;assembly_staff_import[[#This Row],[Suffix via NAME_SOURCE_KEY]])))</f>
        <v>Herrick</v>
      </c>
      <c r="I166" t="str">
        <f>PROPER(assembly_staff_import[[#This Row],[JOB TITLE_SOURCE_KEY]])</f>
        <v xml:space="preserve">Legis Dir - Minority                       </v>
      </c>
      <c r="J166" t="s">
        <v>72</v>
      </c>
      <c r="K166" t="str">
        <f>IF(assembly_staff_import[[#This Row],[Legislative Staff Type]]="Personal",assembly_staff_import[[#This Row],[Vlookup Reports To Person]], "")</f>
        <v/>
      </c>
      <c r="L166" t="str">
        <f>PROPER(assembly_staff_import[[#This Row],[First MI Name via NAME_SOURCE_KEY TEXT]])</f>
        <v xml:space="preserve"> Stephanie L</v>
      </c>
      <c r="M166" t="s">
        <v>19052</v>
      </c>
      <c r="N166" t="str">
        <f>LOWER(CONCATENATE(assembly_staff_import[[#This Row],[Last Name]],LEFT(assembly_staff_import[[#This Row],[First Name (no initial)]],1),"@nyassembly.gov"))</f>
        <v>herricks@nyassembly.gov</v>
      </c>
      <c r="O166" t="s">
        <v>7343</v>
      </c>
      <c r="P166" t="e">
        <f>VLOOKUP(assembly_staff_import[[#This Row],[Full Name]],[3]!PEOPLE_March_20[#Data],1,0)</f>
        <v>#REF!</v>
      </c>
      <c r="Q166" t="e">
        <f>VLOOKUP(assembly_staff_import[[#This Row],[Full Name]],[3]!Table17[#Data],3,0)</f>
        <v>#REF!</v>
      </c>
      <c r="R166" t="e">
        <f>VLOOKUP(assembly_staff_import[[#This Row],[Formatted Works for Group]],[3]!Table7[#Data],1,0)</f>
        <v>#REF!</v>
      </c>
      <c r="S166"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66" s="20" t="str">
        <f>TRIM(assembly_staff_import[[#This Row],[NAME_SOURCE_KEY]])</f>
        <v>HERRICK, STEPHANIE L</v>
      </c>
      <c r="U166" t="s">
        <v>24345</v>
      </c>
      <c r="V166" t="s">
        <v>24346</v>
      </c>
      <c r="W166" t="s">
        <v>24347</v>
      </c>
      <c r="Y166"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66" t="s">
        <v>23952</v>
      </c>
      <c r="AA166" t="e">
        <f>VLOOKUP(assembly_staff_import[[#This Row],[Formatted and corrected Works for Group Text]],[3]!Table4[#Data],1,0)</f>
        <v>#REF!</v>
      </c>
      <c r="AB166" t="e">
        <f>VLOOKUP(assembly_staff_import[[#This Row],[Formatted and corrected Works for Group Text]],[3]!Table5[#Data],2,0)</f>
        <v>#REF!</v>
      </c>
      <c r="AC166" t="str">
        <f>IF(TRIM(assembly_staff_import[[#This Row],[PUBLIC INFO ADDR_SOURCE_KEY]])="CAPITOL, ALBANY", "Legislative / Capitol Office", "District Office")</f>
        <v>Legislative / Capitol Office</v>
      </c>
      <c r="AD166" t="s">
        <v>23953</v>
      </c>
      <c r="AF166" t="str">
        <f t="shared" si="6"/>
        <v xml:space="preserve">871 </v>
      </c>
      <c r="AG166" t="s">
        <v>23953</v>
      </c>
      <c r="AH166" t="s">
        <v>24348</v>
      </c>
      <c r="AI166" t="s">
        <v>24349</v>
      </c>
      <c r="AJ166" t="s">
        <v>23493</v>
      </c>
    </row>
    <row r="167" spans="1:36" x14ac:dyDescent="0.2">
      <c r="A167" t="str">
        <f>TRIM(PROPER((assembly_staff_import[[#This Row],[First MI Name via NAME_SOURCE_KEY TEXT]]&amp;" "&amp;assembly_staff_import[[#This Row],[Last Name via NAME_SOURCE_KEY TEXT]]&amp;" "&amp;assembly_staff_import[[#This Row],[Suffix via NAME_SOURCE_KEY]])))</f>
        <v>Steven A Pleydle</v>
      </c>
      <c r="B167" t="str">
        <f>TRIM(CONCATENATE(TRIM(assembly_staff_import[[#This Row],[Full Name]]), ", ", assembly_staff_import[[#This Row],[Title]]))</f>
        <v>Steven A Pleydle, Dep Secy/Dir Fis Stud</v>
      </c>
      <c r="C167" t="e">
        <f>assembly_staff_import[[#This Row],[Vlookup_groups]]</f>
        <v>#REF!</v>
      </c>
      <c r="D167" t="str">
        <f>IF(assembly_staff_import[[#This Row],[Legislative Staff Type]]="Personal",assembly_staff_import[[#This Row],[Formatted Personal Staff Office]],"")</f>
        <v/>
      </c>
      <c r="E167" t="s">
        <v>65</v>
      </c>
      <c r="F167" s="19" t="s">
        <v>10913</v>
      </c>
      <c r="G167" t="s">
        <v>1237</v>
      </c>
      <c r="H167" t="str">
        <f>TRIM(PROPER((assembly_staff_import[[#This Row],[Last Name via NAME_SOURCE_KEY TEXT]]&amp;" "&amp;assembly_staff_import[[#This Row],[Suffix via NAME_SOURCE_KEY]])))</f>
        <v>Pleydle</v>
      </c>
      <c r="I167" t="str">
        <f>PROPER(assembly_staff_import[[#This Row],[JOB TITLE_SOURCE_KEY]])</f>
        <v xml:space="preserve">Dep Secy/Dir Fis Stud                      </v>
      </c>
      <c r="J167" t="s">
        <v>72</v>
      </c>
      <c r="K167" t="str">
        <f>IF(assembly_staff_import[[#This Row],[Legislative Staff Type]]="Personal",assembly_staff_import[[#This Row],[Vlookup Reports To Person]], "")</f>
        <v/>
      </c>
      <c r="L167" t="str">
        <f>PROPER(assembly_staff_import[[#This Row],[First MI Name via NAME_SOURCE_KEY TEXT]])</f>
        <v xml:space="preserve"> Steven A</v>
      </c>
      <c r="M167" t="s">
        <v>18189</v>
      </c>
      <c r="N167" t="str">
        <f>LOWER(CONCATENATE(assembly_staff_import[[#This Row],[Last Name]],LEFT(assembly_staff_import[[#This Row],[First Name (no initial)]],1),"@nyassembly.gov"))</f>
        <v>pleydles@nyassembly.gov</v>
      </c>
      <c r="O167" t="s">
        <v>18363</v>
      </c>
      <c r="P167" t="e">
        <f>VLOOKUP(assembly_staff_import[[#This Row],[Full Name]],[3]!PEOPLE_March_20[#Data],1,0)</f>
        <v>#REF!</v>
      </c>
      <c r="Q167" t="e">
        <f>VLOOKUP(assembly_staff_import[[#This Row],[Full Name]],[3]!Table17[#Data],3,0)</f>
        <v>#REF!</v>
      </c>
      <c r="R167" t="e">
        <f>VLOOKUP(assembly_staff_import[[#This Row],[Formatted Works for Group]],[3]!Table7[#Data],1,0)</f>
        <v>#REF!</v>
      </c>
      <c r="S167"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67" s="20" t="str">
        <f>TRIM(assembly_staff_import[[#This Row],[NAME_SOURCE_KEY]])</f>
        <v>PLEYDLE, STEVEN A</v>
      </c>
      <c r="U167" t="s">
        <v>24350</v>
      </c>
      <c r="V167" t="s">
        <v>24351</v>
      </c>
      <c r="W167" t="s">
        <v>24352</v>
      </c>
      <c r="Y167"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67" t="s">
        <v>23952</v>
      </c>
      <c r="AA167" t="e">
        <f>VLOOKUP(assembly_staff_import[[#This Row],[Formatted and corrected Works for Group Text]],[3]!Table4[#Data],1,0)</f>
        <v>#REF!</v>
      </c>
      <c r="AB167" t="e">
        <f>VLOOKUP(assembly_staff_import[[#This Row],[Formatted and corrected Works for Group Text]],[3]!Table5[#Data],2,0)</f>
        <v>#REF!</v>
      </c>
      <c r="AC167" t="str">
        <f>IF(TRIM(assembly_staff_import[[#This Row],[PUBLIC INFO ADDR_SOURCE_KEY]])="CAPITOL, ALBANY", "Legislative / Capitol Office", "District Office")</f>
        <v>Legislative / Capitol Office</v>
      </c>
      <c r="AD167" t="s">
        <v>23953</v>
      </c>
      <c r="AF167" t="str">
        <f t="shared" si="6"/>
        <v xml:space="preserve">871 </v>
      </c>
      <c r="AG167" t="s">
        <v>23953</v>
      </c>
      <c r="AH167" t="s">
        <v>24353</v>
      </c>
      <c r="AI167" t="s">
        <v>24354</v>
      </c>
      <c r="AJ167" t="s">
        <v>23493</v>
      </c>
    </row>
    <row r="168" spans="1:36" x14ac:dyDescent="0.2">
      <c r="A168" t="str">
        <f>TRIM(PROPER((assembly_staff_import[[#This Row],[First MI Name via NAME_SOURCE_KEY TEXT]]&amp;" "&amp;assembly_staff_import[[#This Row],[Last Name via NAME_SOURCE_KEY TEXT]]&amp;" "&amp;assembly_staff_import[[#This Row],[Suffix via NAME_SOURCE_KEY]])))</f>
        <v>Susan R Burstein</v>
      </c>
      <c r="B168" t="str">
        <f>TRIM(CONCATENATE(TRIM(assembly_staff_import[[#This Row],[Full Name]]), ", ", assembly_staff_import[[#This Row],[Title]]))</f>
        <v>Susan R Burstein, Legis Asst</v>
      </c>
      <c r="C168" t="e">
        <f>assembly_staff_import[[#This Row],[Vlookup_groups]]</f>
        <v>#REF!</v>
      </c>
      <c r="D168" t="str">
        <f>IF(assembly_staff_import[[#This Row],[Legislative Staff Type]]="Personal",assembly_staff_import[[#This Row],[Formatted Personal Staff Office]],"")</f>
        <v/>
      </c>
      <c r="E168" t="s">
        <v>65</v>
      </c>
      <c r="F168" s="19" t="s">
        <v>10913</v>
      </c>
      <c r="G168" t="s">
        <v>1237</v>
      </c>
      <c r="H168" t="str">
        <f>TRIM(PROPER((assembly_staff_import[[#This Row],[Last Name via NAME_SOURCE_KEY TEXT]]&amp;" "&amp;assembly_staff_import[[#This Row],[Suffix via NAME_SOURCE_KEY]])))</f>
        <v>Burstein</v>
      </c>
      <c r="I168" t="str">
        <f>PROPER(assembly_staff_import[[#This Row],[JOB TITLE_SOURCE_KEY]])</f>
        <v xml:space="preserve">Legis Asst                                 </v>
      </c>
      <c r="J168" t="s">
        <v>72</v>
      </c>
      <c r="K168" t="str">
        <f>IF(assembly_staff_import[[#This Row],[Legislative Staff Type]]="Personal",assembly_staff_import[[#This Row],[Vlookup Reports To Person]], "")</f>
        <v/>
      </c>
      <c r="L168" t="str">
        <f>PROPER(assembly_staff_import[[#This Row],[First MI Name via NAME_SOURCE_KEY TEXT]])</f>
        <v xml:space="preserve"> Susan R</v>
      </c>
      <c r="M168" t="s">
        <v>19793</v>
      </c>
      <c r="N168" t="str">
        <f>LOWER(CONCATENATE(assembly_staff_import[[#This Row],[Last Name]],LEFT(assembly_staff_import[[#This Row],[First Name (no initial)]],1),"@nyassembly.gov"))</f>
        <v>bursteins@nyassembly.gov</v>
      </c>
      <c r="O168" t="s">
        <v>7324</v>
      </c>
      <c r="P168" t="e">
        <f>VLOOKUP(assembly_staff_import[[#This Row],[Full Name]],[3]!PEOPLE_March_20[#Data],1,0)</f>
        <v>#REF!</v>
      </c>
      <c r="Q168" t="e">
        <f>VLOOKUP(assembly_staff_import[[#This Row],[Full Name]],[3]!Table17[#Data],3,0)</f>
        <v>#REF!</v>
      </c>
      <c r="R168" t="e">
        <f>VLOOKUP(assembly_staff_import[[#This Row],[Formatted Works for Group]],[3]!Table7[#Data],1,0)</f>
        <v>#REF!</v>
      </c>
      <c r="S168"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68" s="20" t="str">
        <f>TRIM(assembly_staff_import[[#This Row],[NAME_SOURCE_KEY]])</f>
        <v>BURSTEIN, SUSAN R</v>
      </c>
      <c r="U168" t="s">
        <v>24355</v>
      </c>
      <c r="V168" t="s">
        <v>24356</v>
      </c>
      <c r="W168" t="s">
        <v>24357</v>
      </c>
      <c r="Y168"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68" t="s">
        <v>23952</v>
      </c>
      <c r="AA168" t="e">
        <f>VLOOKUP(assembly_staff_import[[#This Row],[Formatted and corrected Works for Group Text]],[3]!Table4[#Data],1,0)</f>
        <v>#REF!</v>
      </c>
      <c r="AB168" t="e">
        <f>VLOOKUP(assembly_staff_import[[#This Row],[Formatted and corrected Works for Group Text]],[3]!Table5[#Data],2,0)</f>
        <v>#REF!</v>
      </c>
      <c r="AC168" t="str">
        <f>IF(TRIM(assembly_staff_import[[#This Row],[PUBLIC INFO ADDR_SOURCE_KEY]])="CAPITOL, ALBANY", "Legislative / Capitol Office", "District Office")</f>
        <v>District Office</v>
      </c>
      <c r="AD168" t="s">
        <v>23953</v>
      </c>
      <c r="AF168" t="str">
        <f t="shared" si="6"/>
        <v xml:space="preserve">871 </v>
      </c>
      <c r="AG168" t="s">
        <v>23953</v>
      </c>
      <c r="AH168" t="s">
        <v>24358</v>
      </c>
      <c r="AI168" t="s">
        <v>23706</v>
      </c>
      <c r="AJ168" t="s">
        <v>23965</v>
      </c>
    </row>
    <row r="169" spans="1:36" x14ac:dyDescent="0.2">
      <c r="A169" t="str">
        <f>TRIM(PROPER((assembly_staff_import[[#This Row],[First MI Name via NAME_SOURCE_KEY TEXT]]&amp;" "&amp;assembly_staff_import[[#This Row],[Last Name via NAME_SOURCE_KEY TEXT]]&amp;" "&amp;assembly_staff_import[[#This Row],[Suffix via NAME_SOURCE_KEY]])))</f>
        <v>Tahlil R Mcgough</v>
      </c>
      <c r="B169" t="str">
        <f>TRIM(CONCATENATE(TRIM(assembly_staff_import[[#This Row],[Full Name]]), ", ", assembly_staff_import[[#This Row],[Title]]))</f>
        <v>Tahlil R Mcgough, Legis Budget Analyst</v>
      </c>
      <c r="C169" t="e">
        <f>assembly_staff_import[[#This Row],[Vlookup_groups]]</f>
        <v>#REF!</v>
      </c>
      <c r="D169" t="str">
        <f>IF(assembly_staff_import[[#This Row],[Legislative Staff Type]]="Personal",assembly_staff_import[[#This Row],[Formatted Personal Staff Office]],"")</f>
        <v/>
      </c>
      <c r="E169" t="s">
        <v>65</v>
      </c>
      <c r="F169" s="19" t="s">
        <v>10913</v>
      </c>
      <c r="G169" t="s">
        <v>1237</v>
      </c>
      <c r="H169" t="str">
        <f>TRIM(PROPER((assembly_staff_import[[#This Row],[Last Name via NAME_SOURCE_KEY TEXT]]&amp;" "&amp;assembly_staff_import[[#This Row],[Suffix via NAME_SOURCE_KEY]])))</f>
        <v>Mcgough</v>
      </c>
      <c r="I169" t="str">
        <f>PROPER(assembly_staff_import[[#This Row],[JOB TITLE_SOURCE_KEY]])</f>
        <v xml:space="preserve">Legis Budget Analyst                       </v>
      </c>
      <c r="J169" t="s">
        <v>72</v>
      </c>
      <c r="K169" t="str">
        <f>IF(assembly_staff_import[[#This Row],[Legislative Staff Type]]="Personal",assembly_staff_import[[#This Row],[Vlookup Reports To Person]], "")</f>
        <v/>
      </c>
      <c r="L169" t="str">
        <f>PROPER(assembly_staff_import[[#This Row],[First MI Name via NAME_SOURCE_KEY TEXT]])</f>
        <v xml:space="preserve"> Tahlil R</v>
      </c>
      <c r="M169" t="s">
        <v>11303</v>
      </c>
      <c r="N169" t="str">
        <f>LOWER(CONCATENATE(assembly_staff_import[[#This Row],[Last Name]],LEFT(assembly_staff_import[[#This Row],[First Name (no initial)]],1),"@nyassembly.gov"))</f>
        <v>mcgought@nyassembly.gov</v>
      </c>
      <c r="O169" t="s">
        <v>24359</v>
      </c>
      <c r="P169" t="e">
        <f>VLOOKUP(assembly_staff_import[[#This Row],[Full Name]],[3]!PEOPLE_March_20[#Data],1,0)</f>
        <v>#REF!</v>
      </c>
      <c r="Q169" t="e">
        <f>VLOOKUP(assembly_staff_import[[#This Row],[Full Name]],[3]!Table17[#Data],3,0)</f>
        <v>#REF!</v>
      </c>
      <c r="R169" t="e">
        <f>VLOOKUP(assembly_staff_import[[#This Row],[Formatted Works for Group]],[3]!Table7[#Data],1,0)</f>
        <v>#REF!</v>
      </c>
      <c r="S169"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69" s="20" t="str">
        <f>TRIM(assembly_staff_import[[#This Row],[NAME_SOURCE_KEY]])</f>
        <v>MCGOUGH, TAHLIL R</v>
      </c>
      <c r="U169" t="s">
        <v>24360</v>
      </c>
      <c r="V169" t="s">
        <v>24361</v>
      </c>
      <c r="W169" t="s">
        <v>24362</v>
      </c>
      <c r="Y169"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69" t="s">
        <v>23952</v>
      </c>
      <c r="AA169" t="e">
        <f>VLOOKUP(assembly_staff_import[[#This Row],[Formatted and corrected Works for Group Text]],[3]!Table4[#Data],1,0)</f>
        <v>#REF!</v>
      </c>
      <c r="AB169" t="e">
        <f>VLOOKUP(assembly_staff_import[[#This Row],[Formatted and corrected Works for Group Text]],[3]!Table5[#Data],2,0)</f>
        <v>#REF!</v>
      </c>
      <c r="AC169" t="str">
        <f>IF(TRIM(assembly_staff_import[[#This Row],[PUBLIC INFO ADDR_SOURCE_KEY]])="CAPITOL, ALBANY", "Legislative / Capitol Office", "District Office")</f>
        <v>Legislative / Capitol Office</v>
      </c>
      <c r="AD169" t="s">
        <v>23953</v>
      </c>
      <c r="AF169" t="str">
        <f t="shared" si="6"/>
        <v xml:space="preserve">871 </v>
      </c>
      <c r="AG169" t="s">
        <v>23953</v>
      </c>
      <c r="AH169" t="s">
        <v>24363</v>
      </c>
      <c r="AI169" t="s">
        <v>24039</v>
      </c>
      <c r="AJ169" t="s">
        <v>23493</v>
      </c>
    </row>
    <row r="170" spans="1:36" x14ac:dyDescent="0.2">
      <c r="A170" t="str">
        <f>TRIM(PROPER((assembly_staff_import[[#This Row],[First MI Name via NAME_SOURCE_KEY TEXT]]&amp;" "&amp;assembly_staff_import[[#This Row],[Last Name via NAME_SOURCE_KEY TEXT]]&amp;" "&amp;assembly_staff_import[[#This Row],[Suffix via NAME_SOURCE_KEY]])))</f>
        <v>Tammy L Resnick</v>
      </c>
      <c r="B170" t="str">
        <f>TRIM(CONCATENATE(TRIM(assembly_staff_import[[#This Row],[Full Name]]), ", ", assembly_staff_import[[#This Row],[Title]]))</f>
        <v>Tammy L Resnick, Office Manager</v>
      </c>
      <c r="C170" t="e">
        <f>assembly_staff_import[[#This Row],[Vlookup_groups]]</f>
        <v>#REF!</v>
      </c>
      <c r="D170" t="str">
        <f>IF(assembly_staff_import[[#This Row],[Legislative Staff Type]]="Personal",assembly_staff_import[[#This Row],[Formatted Personal Staff Office]],"")</f>
        <v/>
      </c>
      <c r="E170" t="s">
        <v>65</v>
      </c>
      <c r="F170" s="19" t="s">
        <v>10913</v>
      </c>
      <c r="G170" t="s">
        <v>1237</v>
      </c>
      <c r="H170" t="str">
        <f>TRIM(PROPER((assembly_staff_import[[#This Row],[Last Name via NAME_SOURCE_KEY TEXT]]&amp;" "&amp;assembly_staff_import[[#This Row],[Suffix via NAME_SOURCE_KEY]])))</f>
        <v>Resnick</v>
      </c>
      <c r="I170" t="str">
        <f>PROPER(assembly_staff_import[[#This Row],[JOB TITLE_SOURCE_KEY]])</f>
        <v xml:space="preserve">Office Manager                             </v>
      </c>
      <c r="J170" t="s">
        <v>72</v>
      </c>
      <c r="K170" t="str">
        <f>IF(assembly_staff_import[[#This Row],[Legislative Staff Type]]="Personal",assembly_staff_import[[#This Row],[Vlookup Reports To Person]], "")</f>
        <v/>
      </c>
      <c r="L170" t="str">
        <f>PROPER(assembly_staff_import[[#This Row],[First MI Name via NAME_SOURCE_KEY TEXT]])</f>
        <v xml:space="preserve"> Tammy L</v>
      </c>
      <c r="M170" t="s">
        <v>18082</v>
      </c>
      <c r="N170" t="str">
        <f>LOWER(CONCATENATE(assembly_staff_import[[#This Row],[Last Name]],LEFT(assembly_staff_import[[#This Row],[First Name (no initial)]],1),"@nyassembly.gov"))</f>
        <v>resnickt@nyassembly.gov</v>
      </c>
      <c r="O170" t="s">
        <v>24364</v>
      </c>
      <c r="P170" t="e">
        <f>VLOOKUP(assembly_staff_import[[#This Row],[Full Name]],[3]!PEOPLE_March_20[#Data],1,0)</f>
        <v>#REF!</v>
      </c>
      <c r="Q170" t="e">
        <f>VLOOKUP(assembly_staff_import[[#This Row],[Full Name]],[3]!Table17[#Data],3,0)</f>
        <v>#REF!</v>
      </c>
      <c r="R170" t="e">
        <f>VLOOKUP(assembly_staff_import[[#This Row],[Formatted Works for Group]],[3]!Table7[#Data],1,0)</f>
        <v>#REF!</v>
      </c>
      <c r="S170"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70" s="20" t="str">
        <f>TRIM(assembly_staff_import[[#This Row],[NAME_SOURCE_KEY]])</f>
        <v>RESNICK, TAMMY L</v>
      </c>
      <c r="U170" t="s">
        <v>24365</v>
      </c>
      <c r="V170" t="s">
        <v>24366</v>
      </c>
      <c r="W170" t="s">
        <v>24367</v>
      </c>
      <c r="Y170"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70" t="s">
        <v>23952</v>
      </c>
      <c r="AA170" t="e">
        <f>VLOOKUP(assembly_staff_import[[#This Row],[Formatted and corrected Works for Group Text]],[3]!Table4[#Data],1,0)</f>
        <v>#REF!</v>
      </c>
      <c r="AB170" t="e">
        <f>VLOOKUP(assembly_staff_import[[#This Row],[Formatted and corrected Works for Group Text]],[3]!Table5[#Data],2,0)</f>
        <v>#REF!</v>
      </c>
      <c r="AC170" t="str">
        <f>IF(TRIM(assembly_staff_import[[#This Row],[PUBLIC INFO ADDR_SOURCE_KEY]])="CAPITOL, ALBANY", "Legislative / Capitol Office", "District Office")</f>
        <v>Legislative / Capitol Office</v>
      </c>
      <c r="AD170" t="s">
        <v>23953</v>
      </c>
      <c r="AF170" t="str">
        <f t="shared" si="6"/>
        <v xml:space="preserve">871 </v>
      </c>
      <c r="AG170" t="s">
        <v>23953</v>
      </c>
      <c r="AH170" t="s">
        <v>24368</v>
      </c>
      <c r="AI170" t="s">
        <v>24369</v>
      </c>
      <c r="AJ170" t="s">
        <v>23493</v>
      </c>
    </row>
    <row r="171" spans="1:36" x14ac:dyDescent="0.2">
      <c r="A171" t="str">
        <f>TRIM(PROPER((assembly_staff_import[[#This Row],[First MI Name via NAME_SOURCE_KEY TEXT]]&amp;" "&amp;assembly_staff_import[[#This Row],[Last Name via NAME_SOURCE_KEY TEXT]]&amp;" "&amp;assembly_staff_import[[#This Row],[Suffix via NAME_SOURCE_KEY]])))</f>
        <v>Terri S Hart</v>
      </c>
      <c r="B171" t="str">
        <f>TRIM(CONCATENATE(TRIM(assembly_staff_import[[#This Row],[Full Name]]), ", ", assembly_staff_import[[#This Row],[Title]]))</f>
        <v>Terri S Hart, Word Processor/Secy</v>
      </c>
      <c r="C171" t="e">
        <f>assembly_staff_import[[#This Row],[Vlookup_groups]]</f>
        <v>#REF!</v>
      </c>
      <c r="D171" t="str">
        <f>IF(assembly_staff_import[[#This Row],[Legislative Staff Type]]="Personal",assembly_staff_import[[#This Row],[Formatted Personal Staff Office]],"")</f>
        <v/>
      </c>
      <c r="E171" t="s">
        <v>65</v>
      </c>
      <c r="F171" s="19" t="s">
        <v>10913</v>
      </c>
      <c r="G171" t="s">
        <v>1237</v>
      </c>
      <c r="H171" t="str">
        <f>TRIM(PROPER((assembly_staff_import[[#This Row],[Last Name via NAME_SOURCE_KEY TEXT]]&amp;" "&amp;assembly_staff_import[[#This Row],[Suffix via NAME_SOURCE_KEY]])))</f>
        <v>Hart</v>
      </c>
      <c r="I171" t="str">
        <f>PROPER(assembly_staff_import[[#This Row],[JOB TITLE_SOURCE_KEY]])</f>
        <v xml:space="preserve">Word Processor/Secy                        </v>
      </c>
      <c r="J171" t="s">
        <v>72</v>
      </c>
      <c r="K171" t="str">
        <f>IF(assembly_staff_import[[#This Row],[Legislative Staff Type]]="Personal",assembly_staff_import[[#This Row],[Vlookup Reports To Person]], "")</f>
        <v/>
      </c>
      <c r="L171" t="str">
        <f>PROPER(assembly_staff_import[[#This Row],[First MI Name via NAME_SOURCE_KEY TEXT]])</f>
        <v xml:space="preserve"> Terri S</v>
      </c>
      <c r="M171" t="s">
        <v>19116</v>
      </c>
      <c r="N171" t="str">
        <f>LOWER(CONCATENATE(assembly_staff_import[[#This Row],[Last Name]],LEFT(assembly_staff_import[[#This Row],[First Name (no initial)]],1),"@nyassembly.gov"))</f>
        <v>hartt@nyassembly.gov</v>
      </c>
      <c r="O171" t="s">
        <v>24370</v>
      </c>
      <c r="P171" t="e">
        <f>VLOOKUP(assembly_staff_import[[#This Row],[Full Name]],[3]!PEOPLE_March_20[#Data],1,0)</f>
        <v>#REF!</v>
      </c>
      <c r="Q171" t="e">
        <f>VLOOKUP(assembly_staff_import[[#This Row],[Full Name]],[3]!Table17[#Data],3,0)</f>
        <v>#REF!</v>
      </c>
      <c r="R171" t="e">
        <f>VLOOKUP(assembly_staff_import[[#This Row],[Formatted Works for Group]],[3]!Table7[#Data],1,0)</f>
        <v>#REF!</v>
      </c>
      <c r="S171"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71" s="20" t="str">
        <f>TRIM(assembly_staff_import[[#This Row],[NAME_SOURCE_KEY]])</f>
        <v>HART, TERRI S</v>
      </c>
      <c r="U171" t="s">
        <v>24371</v>
      </c>
      <c r="V171" t="s">
        <v>24372</v>
      </c>
      <c r="W171" t="s">
        <v>24373</v>
      </c>
      <c r="Y171"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71" t="s">
        <v>23952</v>
      </c>
      <c r="AA171" t="e">
        <f>VLOOKUP(assembly_staff_import[[#This Row],[Formatted and corrected Works for Group Text]],[3]!Table4[#Data],1,0)</f>
        <v>#REF!</v>
      </c>
      <c r="AB171" t="e">
        <f>VLOOKUP(assembly_staff_import[[#This Row],[Formatted and corrected Works for Group Text]],[3]!Table5[#Data],2,0)</f>
        <v>#REF!</v>
      </c>
      <c r="AC171" t="str">
        <f>IF(TRIM(assembly_staff_import[[#This Row],[PUBLIC INFO ADDR_SOURCE_KEY]])="CAPITOL, ALBANY", "Legislative / Capitol Office", "District Office")</f>
        <v>Legislative / Capitol Office</v>
      </c>
      <c r="AD171" t="s">
        <v>23953</v>
      </c>
      <c r="AF171" t="str">
        <f t="shared" si="6"/>
        <v xml:space="preserve">871 </v>
      </c>
      <c r="AG171" t="s">
        <v>23953</v>
      </c>
      <c r="AH171" t="s">
        <v>24374</v>
      </c>
      <c r="AI171" t="s">
        <v>24156</v>
      </c>
      <c r="AJ171" t="s">
        <v>23493</v>
      </c>
    </row>
    <row r="172" spans="1:36" x14ac:dyDescent="0.2">
      <c r="A172" t="str">
        <f>TRIM(PROPER((assembly_staff_import[[#This Row],[First MI Name via NAME_SOURCE_KEY TEXT]]&amp;" "&amp;assembly_staff_import[[#This Row],[Last Name via NAME_SOURCE_KEY TEXT]]&amp;" "&amp;assembly_staff_import[[#This Row],[Suffix via NAME_SOURCE_KEY]])))</f>
        <v>Thomas M Hatcher</v>
      </c>
      <c r="B172" t="str">
        <f>TRIM(CONCATENATE(TRIM(assembly_staff_import[[#This Row],[Full Name]]), ", ", assembly_staff_import[[#This Row],[Title]]))</f>
        <v>Thomas M Hatcher, Sr Economist</v>
      </c>
      <c r="C172" t="e">
        <f>assembly_staff_import[[#This Row],[Vlookup_groups]]</f>
        <v>#REF!</v>
      </c>
      <c r="D172" t="str">
        <f>IF(assembly_staff_import[[#This Row],[Legislative Staff Type]]="Personal",assembly_staff_import[[#This Row],[Formatted Personal Staff Office]],"")</f>
        <v/>
      </c>
      <c r="E172" t="s">
        <v>65</v>
      </c>
      <c r="F172" s="19" t="s">
        <v>10913</v>
      </c>
      <c r="G172" t="s">
        <v>1237</v>
      </c>
      <c r="H172" t="str">
        <f>TRIM(PROPER((assembly_staff_import[[#This Row],[Last Name via NAME_SOURCE_KEY TEXT]]&amp;" "&amp;assembly_staff_import[[#This Row],[Suffix via NAME_SOURCE_KEY]])))</f>
        <v>Hatcher</v>
      </c>
      <c r="I172" t="str">
        <f>PROPER(assembly_staff_import[[#This Row],[JOB TITLE_SOURCE_KEY]])</f>
        <v xml:space="preserve">Sr Economist                               </v>
      </c>
      <c r="J172" t="s">
        <v>72</v>
      </c>
      <c r="K172" t="str">
        <f>IF(assembly_staff_import[[#This Row],[Legislative Staff Type]]="Personal",assembly_staff_import[[#This Row],[Vlookup Reports To Person]], "")</f>
        <v/>
      </c>
      <c r="L172" t="str">
        <f>PROPER(assembly_staff_import[[#This Row],[First MI Name via NAME_SOURCE_KEY TEXT]])</f>
        <v xml:space="preserve"> Thomas M</v>
      </c>
      <c r="M172" t="s">
        <v>19094</v>
      </c>
      <c r="N172" t="str">
        <f>LOWER(CONCATENATE(assembly_staff_import[[#This Row],[Last Name]],LEFT(assembly_staff_import[[#This Row],[First Name (no initial)]],1),"@nyassembly.gov"))</f>
        <v>hatchert@nyassembly.gov</v>
      </c>
      <c r="O172" t="s">
        <v>7424</v>
      </c>
      <c r="P172" t="e">
        <f>VLOOKUP(assembly_staff_import[[#This Row],[Full Name]],[3]!PEOPLE_March_20[#Data],1,0)</f>
        <v>#REF!</v>
      </c>
      <c r="Q172" t="e">
        <f>VLOOKUP(assembly_staff_import[[#This Row],[Full Name]],[3]!Table17[#Data],3,0)</f>
        <v>#REF!</v>
      </c>
      <c r="R172" t="e">
        <f>VLOOKUP(assembly_staff_import[[#This Row],[Formatted Works for Group]],[3]!Table7[#Data],1,0)</f>
        <v>#REF!</v>
      </c>
      <c r="S172"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72" s="20" t="str">
        <f>TRIM(assembly_staff_import[[#This Row],[NAME_SOURCE_KEY]])</f>
        <v>HATCHER, THOMAS M</v>
      </c>
      <c r="U172" t="s">
        <v>24375</v>
      </c>
      <c r="V172" t="s">
        <v>24376</v>
      </c>
      <c r="W172" t="s">
        <v>23619</v>
      </c>
      <c r="Y172"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72" t="s">
        <v>23952</v>
      </c>
      <c r="AA172" t="e">
        <f>VLOOKUP(assembly_staff_import[[#This Row],[Formatted and corrected Works for Group Text]],[3]!Table4[#Data],1,0)</f>
        <v>#REF!</v>
      </c>
      <c r="AB172" t="e">
        <f>VLOOKUP(assembly_staff_import[[#This Row],[Formatted and corrected Works for Group Text]],[3]!Table5[#Data],2,0)</f>
        <v>#REF!</v>
      </c>
      <c r="AC172" t="str">
        <f>IF(TRIM(assembly_staff_import[[#This Row],[PUBLIC INFO ADDR_SOURCE_KEY]])="CAPITOL, ALBANY", "Legislative / Capitol Office", "District Office")</f>
        <v>Legislative / Capitol Office</v>
      </c>
      <c r="AD172" t="s">
        <v>23953</v>
      </c>
      <c r="AF172" t="str">
        <f t="shared" si="6"/>
        <v xml:space="preserve">871 </v>
      </c>
      <c r="AG172" t="s">
        <v>23953</v>
      </c>
      <c r="AH172" t="s">
        <v>24377</v>
      </c>
      <c r="AI172" t="s">
        <v>24317</v>
      </c>
      <c r="AJ172" t="s">
        <v>23493</v>
      </c>
    </row>
    <row r="173" spans="1:36" x14ac:dyDescent="0.2">
      <c r="A173" t="str">
        <f>TRIM(PROPER((assembly_staff_import[[#This Row],[First MI Name via NAME_SOURCE_KEY TEXT]]&amp;" "&amp;assembly_staff_import[[#This Row],[Last Name via NAME_SOURCE_KEY TEXT]]&amp;" "&amp;assembly_staff_import[[#This Row],[Suffix via NAME_SOURCE_KEY]])))</f>
        <v>Thomas W Hodgkins</v>
      </c>
      <c r="B173" t="str">
        <f>TRIM(CONCATENATE(TRIM(assembly_staff_import[[#This Row],[Full Name]]), ", ", assembly_staff_import[[#This Row],[Title]]))</f>
        <v>Thomas W Hodgkins, Assoc Dep Dir Fis Sty</v>
      </c>
      <c r="C173" t="e">
        <f>assembly_staff_import[[#This Row],[Vlookup_groups]]</f>
        <v>#REF!</v>
      </c>
      <c r="D173" t="str">
        <f>IF(assembly_staff_import[[#This Row],[Legislative Staff Type]]="Personal",assembly_staff_import[[#This Row],[Formatted Personal Staff Office]],"")</f>
        <v/>
      </c>
      <c r="E173" t="s">
        <v>65</v>
      </c>
      <c r="F173" s="19" t="s">
        <v>10913</v>
      </c>
      <c r="G173" t="s">
        <v>1237</v>
      </c>
      <c r="H173" t="str">
        <f>TRIM(PROPER((assembly_staff_import[[#This Row],[Last Name via NAME_SOURCE_KEY TEXT]]&amp;" "&amp;assembly_staff_import[[#This Row],[Suffix via NAME_SOURCE_KEY]])))</f>
        <v>Hodgkins</v>
      </c>
      <c r="I173" t="str">
        <f>PROPER(assembly_staff_import[[#This Row],[JOB TITLE_SOURCE_KEY]])</f>
        <v xml:space="preserve">Assoc Dep Dir Fis Sty                      </v>
      </c>
      <c r="J173" t="s">
        <v>72</v>
      </c>
      <c r="K173" t="str">
        <f>IF(assembly_staff_import[[#This Row],[Legislative Staff Type]]="Personal",assembly_staff_import[[#This Row],[Vlookup Reports To Person]], "")</f>
        <v/>
      </c>
      <c r="L173" t="str">
        <f>PROPER(assembly_staff_import[[#This Row],[First MI Name via NAME_SOURCE_KEY TEXT]])</f>
        <v xml:space="preserve"> Thomas W</v>
      </c>
      <c r="M173" t="s">
        <v>18922</v>
      </c>
      <c r="N173" t="str">
        <f>LOWER(CONCATENATE(assembly_staff_import[[#This Row],[Last Name]],LEFT(assembly_staff_import[[#This Row],[First Name (no initial)]],1),"@nyassembly.gov"))</f>
        <v>hodgkinst@nyassembly.gov</v>
      </c>
      <c r="O173" t="s">
        <v>7424</v>
      </c>
      <c r="P173" t="e">
        <f>VLOOKUP(assembly_staff_import[[#This Row],[Full Name]],[3]!PEOPLE_March_20[#Data],1,0)</f>
        <v>#REF!</v>
      </c>
      <c r="Q173" t="e">
        <f>VLOOKUP(assembly_staff_import[[#This Row],[Full Name]],[3]!Table17[#Data],3,0)</f>
        <v>#REF!</v>
      </c>
      <c r="R173" t="e">
        <f>VLOOKUP(assembly_staff_import[[#This Row],[Formatted Works for Group]],[3]!Table7[#Data],1,0)</f>
        <v>#REF!</v>
      </c>
      <c r="S173"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73" s="20" t="str">
        <f>TRIM(assembly_staff_import[[#This Row],[NAME_SOURCE_KEY]])</f>
        <v>HODGKINS, THOMAS W</v>
      </c>
      <c r="U173" t="s">
        <v>24378</v>
      </c>
      <c r="V173" t="s">
        <v>24379</v>
      </c>
      <c r="W173" t="s">
        <v>24380</v>
      </c>
      <c r="Y173"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73" t="s">
        <v>23952</v>
      </c>
      <c r="AA173" t="e">
        <f>VLOOKUP(assembly_staff_import[[#This Row],[Formatted and corrected Works for Group Text]],[3]!Table4[#Data],1,0)</f>
        <v>#REF!</v>
      </c>
      <c r="AB173" t="e">
        <f>VLOOKUP(assembly_staff_import[[#This Row],[Formatted and corrected Works for Group Text]],[3]!Table5[#Data],2,0)</f>
        <v>#REF!</v>
      </c>
      <c r="AC173" t="str">
        <f>IF(TRIM(assembly_staff_import[[#This Row],[PUBLIC INFO ADDR_SOURCE_KEY]])="CAPITOL, ALBANY", "Legislative / Capitol Office", "District Office")</f>
        <v>Legislative / Capitol Office</v>
      </c>
      <c r="AD173" t="s">
        <v>23953</v>
      </c>
      <c r="AF173" t="str">
        <f t="shared" si="6"/>
        <v xml:space="preserve">871 </v>
      </c>
      <c r="AG173" t="s">
        <v>23953</v>
      </c>
      <c r="AH173" t="s">
        <v>24381</v>
      </c>
      <c r="AI173" t="s">
        <v>24382</v>
      </c>
      <c r="AJ173" t="s">
        <v>23493</v>
      </c>
    </row>
    <row r="174" spans="1:36" x14ac:dyDescent="0.2">
      <c r="A174" t="str">
        <f>TRIM(PROPER((assembly_staff_import[[#This Row],[First MI Name via NAME_SOURCE_KEY TEXT]]&amp;" "&amp;assembly_staff_import[[#This Row],[Last Name via NAME_SOURCE_KEY TEXT]]&amp;" "&amp;assembly_staff_import[[#This Row],[Suffix via NAME_SOURCE_KEY]])))</f>
        <v>Victor E Jr Franco Jr</v>
      </c>
      <c r="B174" t="str">
        <f>TRIM(CONCATENATE(TRIM(assembly_staff_import[[#This Row],[Full Name]]), ", ", assembly_staff_import[[#This Row],[Title]]))</f>
        <v>Victor E Jr Franco Jr, Princ Dep Dir Bud Stu</v>
      </c>
      <c r="C174" t="e">
        <f>assembly_staff_import[[#This Row],[Vlookup_groups]]</f>
        <v>#REF!</v>
      </c>
      <c r="D174" t="str">
        <f>IF(assembly_staff_import[[#This Row],[Legislative Staff Type]]="Personal",assembly_staff_import[[#This Row],[Formatted Personal Staff Office]],"")</f>
        <v/>
      </c>
      <c r="E174" t="s">
        <v>65</v>
      </c>
      <c r="F174" s="19" t="s">
        <v>10913</v>
      </c>
      <c r="G174" t="s">
        <v>1237</v>
      </c>
      <c r="H174" t="str">
        <f>TRIM(PROPER((assembly_staff_import[[#This Row],[Last Name via NAME_SOURCE_KEY TEXT]]&amp;" "&amp;assembly_staff_import[[#This Row],[Suffix via NAME_SOURCE_KEY]])))</f>
        <v>Franco Jr</v>
      </c>
      <c r="I174" t="str">
        <f>PROPER(assembly_staff_import[[#This Row],[JOB TITLE_SOURCE_KEY]])</f>
        <v xml:space="preserve">Princ Dep Dir Bud Stu                      </v>
      </c>
      <c r="J174" t="s">
        <v>72</v>
      </c>
      <c r="K174" t="str">
        <f>IF(assembly_staff_import[[#This Row],[Legislative Staff Type]]="Personal",assembly_staff_import[[#This Row],[Vlookup Reports To Person]], "")</f>
        <v/>
      </c>
      <c r="L174" t="str">
        <f>PROPER(assembly_staff_import[[#This Row],[First MI Name via NAME_SOURCE_KEY TEXT]])</f>
        <v xml:space="preserve"> Victor E Jr</v>
      </c>
      <c r="M174" t="s">
        <v>19402</v>
      </c>
      <c r="N174" t="str">
        <f>LOWER(CONCATENATE(assembly_staff_import[[#This Row],[Last Name]],LEFT(assembly_staff_import[[#This Row],[First Name (no initial)]],1),"@nyassembly.gov"))</f>
        <v>franco jrv@nyassembly.gov</v>
      </c>
      <c r="O174" t="s">
        <v>24383</v>
      </c>
      <c r="P174" t="e">
        <f>VLOOKUP(assembly_staff_import[[#This Row],[Full Name]],[3]!PEOPLE_March_20[#Data],1,0)</f>
        <v>#REF!</v>
      </c>
      <c r="Q174" t="e">
        <f>VLOOKUP(assembly_staff_import[[#This Row],[Full Name]],[3]!Table17[#Data],3,0)</f>
        <v>#REF!</v>
      </c>
      <c r="R174" t="e">
        <f>VLOOKUP(assembly_staff_import[[#This Row],[Formatted Works for Group]],[3]!Table7[#Data],1,0)</f>
        <v>#REF!</v>
      </c>
      <c r="S174"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74" s="20" t="str">
        <f>TRIM(assembly_staff_import[[#This Row],[NAME_SOURCE_KEY]])</f>
        <v>FRANCO, VICTOR E JR</v>
      </c>
      <c r="U174" t="s">
        <v>24384</v>
      </c>
      <c r="V174" t="s">
        <v>24385</v>
      </c>
      <c r="W174" t="s">
        <v>24386</v>
      </c>
      <c r="X174" t="s">
        <v>23498</v>
      </c>
      <c r="Y174"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74" t="s">
        <v>23952</v>
      </c>
      <c r="AA174" t="e">
        <f>VLOOKUP(assembly_staff_import[[#This Row],[Formatted and corrected Works for Group Text]],[3]!Table4[#Data],1,0)</f>
        <v>#REF!</v>
      </c>
      <c r="AB174" t="e">
        <f>VLOOKUP(assembly_staff_import[[#This Row],[Formatted and corrected Works for Group Text]],[3]!Table5[#Data],2,0)</f>
        <v>#REF!</v>
      </c>
      <c r="AC174" t="str">
        <f>IF(TRIM(assembly_staff_import[[#This Row],[PUBLIC INFO ADDR_SOURCE_KEY]])="CAPITOL, ALBANY", "Legislative / Capitol Office", "District Office")</f>
        <v>Legislative / Capitol Office</v>
      </c>
      <c r="AD174" t="s">
        <v>23953</v>
      </c>
      <c r="AF174" t="str">
        <f t="shared" si="6"/>
        <v xml:space="preserve">871 </v>
      </c>
      <c r="AG174" t="s">
        <v>23953</v>
      </c>
      <c r="AH174" t="s">
        <v>24387</v>
      </c>
      <c r="AI174" t="s">
        <v>24388</v>
      </c>
      <c r="AJ174" t="s">
        <v>23493</v>
      </c>
    </row>
    <row r="175" spans="1:36" x14ac:dyDescent="0.2">
      <c r="A175" t="str">
        <f>TRIM(PROPER((assembly_staff_import[[#This Row],[First MI Name via NAME_SOURCE_KEY TEXT]]&amp;" "&amp;assembly_staff_import[[#This Row],[Last Name via NAME_SOURCE_KEY TEXT]]&amp;" "&amp;assembly_staff_import[[#This Row],[Suffix via NAME_SOURCE_KEY]])))</f>
        <v>Wesley J Mounts</v>
      </c>
      <c r="B175" t="str">
        <f>TRIM(CONCATENATE(TRIM(assembly_staff_import[[#This Row],[Full Name]]), ", ", assembly_staff_import[[#This Row],[Title]]))</f>
        <v>Wesley J Mounts, Legis Fiscal Anal</v>
      </c>
      <c r="C175" t="e">
        <f>assembly_staff_import[[#This Row],[Vlookup_groups]]</f>
        <v>#REF!</v>
      </c>
      <c r="D175" t="str">
        <f>IF(assembly_staff_import[[#This Row],[Legislative Staff Type]]="Personal",assembly_staff_import[[#This Row],[Formatted Personal Staff Office]],"")</f>
        <v/>
      </c>
      <c r="E175" t="s">
        <v>65</v>
      </c>
      <c r="F175" s="19" t="s">
        <v>10913</v>
      </c>
      <c r="G175" t="s">
        <v>1237</v>
      </c>
      <c r="H175" t="str">
        <f>TRIM(PROPER((assembly_staff_import[[#This Row],[Last Name via NAME_SOURCE_KEY TEXT]]&amp;" "&amp;assembly_staff_import[[#This Row],[Suffix via NAME_SOURCE_KEY]])))</f>
        <v>Mounts</v>
      </c>
      <c r="I175" t="str">
        <f>PROPER(assembly_staff_import[[#This Row],[JOB TITLE_SOURCE_KEY]])</f>
        <v xml:space="preserve">Legis Fiscal Anal                          </v>
      </c>
      <c r="J175" t="s">
        <v>72</v>
      </c>
      <c r="K175" t="str">
        <f>IF(assembly_staff_import[[#This Row],[Legislative Staff Type]]="Personal",assembly_staff_import[[#This Row],[Vlookup Reports To Person]], "")</f>
        <v/>
      </c>
      <c r="L175" t="str">
        <f>PROPER(assembly_staff_import[[#This Row],[First MI Name via NAME_SOURCE_KEY TEXT]])</f>
        <v xml:space="preserve"> Wesley J</v>
      </c>
      <c r="M175" t="s">
        <v>11004</v>
      </c>
      <c r="N175" t="str">
        <f>LOWER(CONCATENATE(assembly_staff_import[[#This Row],[Last Name]],LEFT(assembly_staff_import[[#This Row],[First Name (no initial)]],1),"@nyassembly.gov"))</f>
        <v>mountsw@nyassembly.gov</v>
      </c>
      <c r="O175" t="s">
        <v>24389</v>
      </c>
      <c r="P175" t="e">
        <f>VLOOKUP(assembly_staff_import[[#This Row],[Full Name]],[3]!PEOPLE_March_20[#Data],1,0)</f>
        <v>#REF!</v>
      </c>
      <c r="Q175" t="e">
        <f>VLOOKUP(assembly_staff_import[[#This Row],[Full Name]],[3]!Table17[#Data],3,0)</f>
        <v>#REF!</v>
      </c>
      <c r="R175" t="e">
        <f>VLOOKUP(assembly_staff_import[[#This Row],[Formatted Works for Group]],[3]!Table7[#Data],1,0)</f>
        <v>#REF!</v>
      </c>
      <c r="S175" t="str">
        <f>IF(assembly_staff_import[[#This Row],[Legislative Staff Type]]="Personal", assembly_staff_import[[#This Row],[Vlookup Works for Group]], assembly_staff_import[[#This Row],[Formatted Works for Group calc]]&amp;", Central Staff Office, Assembly")</f>
        <v>Assembly Ways And Means Committee, Central Staff Office, Assembly</v>
      </c>
      <c r="T175" s="20" t="str">
        <f>TRIM(assembly_staff_import[[#This Row],[NAME_SOURCE_KEY]])</f>
        <v>MOUNTS, WESLEY J</v>
      </c>
      <c r="U175" t="s">
        <v>24390</v>
      </c>
      <c r="V175" t="s">
        <v>24391</v>
      </c>
      <c r="W175" t="s">
        <v>24392</v>
      </c>
      <c r="Y175" t="str">
        <f>IF(assembly_staff_import[[#This Row],[Legislative Staff Type]]="Personal", PROPER(TRIM(assembly_staff_import[[#This Row],[Unit First MI via UNIT_SOURCE_KEY]])&amp;" "&amp;assembly_staff_import[[#This Row],[Unit Last via UNIT_SOURCE_KEY]]), PROPER(TRIM(assembly_staff_import[[#This Row],[UNIT NAME_SOURCE_KEY2]])))</f>
        <v>Assembly Ways And Means Committee</v>
      </c>
      <c r="Z175" t="s">
        <v>23952</v>
      </c>
      <c r="AA175" t="e">
        <f>VLOOKUP(assembly_staff_import[[#This Row],[Formatted and corrected Works for Group Text]],[3]!Table4[#Data],1,0)</f>
        <v>#REF!</v>
      </c>
      <c r="AB175" t="e">
        <f>VLOOKUP(assembly_staff_import[[#This Row],[Formatted and corrected Works for Group Text]],[3]!Table5[#Data],2,0)</f>
        <v>#REF!</v>
      </c>
      <c r="AC175" t="str">
        <f>IF(TRIM(assembly_staff_import[[#This Row],[PUBLIC INFO ADDR_SOURCE_KEY]])="CAPITOL, ALBANY", "Legislative / Capitol Office", "District Office")</f>
        <v>Legislative / Capitol Office</v>
      </c>
      <c r="AD175" t="s">
        <v>23953</v>
      </c>
      <c r="AF175" t="str">
        <f t="shared" si="6"/>
        <v xml:space="preserve">871 </v>
      </c>
      <c r="AG175" t="s">
        <v>23953</v>
      </c>
      <c r="AH175" t="s">
        <v>24393</v>
      </c>
      <c r="AI175" t="s">
        <v>23981</v>
      </c>
      <c r="AJ175" t="s">
        <v>23493</v>
      </c>
    </row>
    <row r="176" spans="1:36" x14ac:dyDescent="0.2">
      <c r="A176" t="str">
        <f>TRIM(PROPER((assembly_staff_import[[#This Row],[First MI Name via NAME_SOURCE_KEY TEXT]]&amp;" "&amp;assembly_staff_import[[#This Row],[Last Name via NAME_SOURCE_KEY TEXT]]&amp;" "&amp;assembly_staff_import[[#This Row],[Suffix via NAME_SOURCE_KEY]])))</f>
        <v>Catherine M Emilian</v>
      </c>
      <c r="B176" t="str">
        <f>TRIM(CONCATENATE(TRIM(assembly_staff_import[[#This Row],[Full Name]]), ", ", assembly_staff_import[[#This Row],[Title]]))</f>
        <v>Catherine M Emilian, D O Manager</v>
      </c>
      <c r="C176" t="e">
        <f>assembly_staff_import[[#This Row],[Vlookup_groups]]</f>
        <v>#REF!</v>
      </c>
      <c r="D176" t="str">
        <f>IF(assembly_staff_import[[#This Row],[Legislative Staff Type]]="Personal",assembly_staff_import[[#This Row],[Formatted Personal Staff Office]],"")</f>
        <v>District Office</v>
      </c>
      <c r="E176" t="s">
        <v>65</v>
      </c>
      <c r="F176" s="19" t="s">
        <v>10913</v>
      </c>
      <c r="G176" t="s">
        <v>67</v>
      </c>
      <c r="H176" t="str">
        <f>TRIM(PROPER((assembly_staff_import[[#This Row],[Last Name via NAME_SOURCE_KEY TEXT]]&amp;" "&amp;assembly_staff_import[[#This Row],[Suffix via NAME_SOURCE_KEY]])))</f>
        <v>Emilian</v>
      </c>
      <c r="I176" t="str">
        <f>PROPER(assembly_staff_import[[#This Row],[JOB TITLE_SOURCE_KEY]])</f>
        <v xml:space="preserve">D O Manager                                </v>
      </c>
      <c r="J176" t="s">
        <v>72</v>
      </c>
      <c r="K176" t="e">
        <f>IF(assembly_staff_import[[#This Row],[Legislative Staff Type]]="Personal",assembly_staff_import[[#This Row],[Vlookup Reports To Person]], "")</f>
        <v>#REF!</v>
      </c>
      <c r="L176" t="str">
        <f>PROPER(assembly_staff_import[[#This Row],[First MI Name via NAME_SOURCE_KEY TEXT]])</f>
        <v xml:space="preserve"> Catherine M</v>
      </c>
      <c r="M176" t="s">
        <v>18224</v>
      </c>
      <c r="N176" t="str">
        <f>LOWER(CONCATENATE(assembly_staff_import[[#This Row],[Last Name]],LEFT(assembly_staff_import[[#This Row],[First Name (no initial)]],1),"@nyassembly.gov"))</f>
        <v>emilianc@nyassembly.gov</v>
      </c>
      <c r="O176" t="s">
        <v>23459</v>
      </c>
      <c r="P176" t="e">
        <f>VLOOKUP(assembly_staff_import[[#This Row],[Full Name]],[3]!PEOPLE_March_20[#Data],1,0)</f>
        <v>#REF!</v>
      </c>
      <c r="Q176" t="e">
        <f>VLOOKUP(assembly_staff_import[[#This Row],[Full Name]],[3]!Table17[#Data],3,0)</f>
        <v>#REF!</v>
      </c>
      <c r="R176" t="e">
        <f>VLOOKUP(assembly_staff_import[[#This Row],[Formatted Works for Group]],[3]!Table7[#Data],1,0)</f>
        <v>#REF!</v>
      </c>
      <c r="S176" t="e">
        <f>IF(assembly_staff_import[[#This Row],[Legislative Staff Type]]="Personal", assembly_staff_import[[#This Row],[Vlookup Works for Group]], assembly_staff_import[[#This Row],[Formatted Works for Group calc]]&amp;", Central Staff Office, Assembly")</f>
        <v>#REF!</v>
      </c>
      <c r="T176" s="20" t="str">
        <f>TRIM(assembly_staff_import[[#This Row],[NAME_SOURCE_KEY]])</f>
        <v>EMILIAN, CATHERINE M</v>
      </c>
      <c r="U176" t="s">
        <v>24394</v>
      </c>
      <c r="V176" t="s">
        <v>24395</v>
      </c>
      <c r="W176" t="s">
        <v>24396</v>
      </c>
      <c r="Y176" t="str">
        <f>IF(assembly_staff_import[[#This Row],[Legislative Staff Type]]="Personal", PROPER(TRIM(assembly_staff_import[[#This Row],[Unit First MI via UNIT_SOURCE_KEY]])&amp;" "&amp;assembly_staff_import[[#This Row],[Unit Last via UNIT_SOURCE_KEY]]), PROPER(TRIM(assembly_staff_import[[#This Row],[UNIT NAME_SOURCE_KEY2]])))</f>
        <v>Barbara S. Lifton</v>
      </c>
      <c r="Z176" t="s">
        <v>24397</v>
      </c>
      <c r="AA176" t="e">
        <f>VLOOKUP(assembly_staff_import[[#This Row],[Formatted and corrected Works for Group Text]],[3]!Table4[#Data],1,0)</f>
        <v>#REF!</v>
      </c>
      <c r="AB176" t="e">
        <f>VLOOKUP(assembly_staff_import[[#This Row],[Formatted and corrected Works for Group Text]],[3]!Table5[#Data],2,0)</f>
        <v>#REF!</v>
      </c>
      <c r="AC176" t="str">
        <f>IF(TRIM(assembly_staff_import[[#This Row],[PUBLIC INFO ADDR_SOURCE_KEY]])="CAPITOL, ALBANY", "Legislative / Capitol Office", "District Office")</f>
        <v>District Office</v>
      </c>
      <c r="AD176" t="s">
        <v>24398</v>
      </c>
      <c r="AE176" t="s">
        <v>24399</v>
      </c>
      <c r="AF176" t="str">
        <f>"B04 "</f>
        <v xml:space="preserve">B04 </v>
      </c>
      <c r="AG176" t="s">
        <v>24400</v>
      </c>
      <c r="AH176" t="s">
        <v>24401</v>
      </c>
      <c r="AI176" t="s">
        <v>23468</v>
      </c>
      <c r="AJ176" t="s">
        <v>24402</v>
      </c>
    </row>
    <row r="177" spans="1:36" x14ac:dyDescent="0.2">
      <c r="A177" t="str">
        <f>TRIM(PROPER((assembly_staff_import[[#This Row],[First MI Name via NAME_SOURCE_KEY TEXT]]&amp;" "&amp;assembly_staff_import[[#This Row],[Last Name via NAME_SOURCE_KEY TEXT]]&amp;" "&amp;assembly_staff_import[[#This Row],[Suffix via NAME_SOURCE_KEY]])))</f>
        <v>Jordan A Lesser</v>
      </c>
      <c r="B177" t="str">
        <f>TRIM(CONCATENATE(TRIM(assembly_staff_import[[#This Row],[Full Name]]), ", ", assembly_staff_import[[#This Row],[Title]]))</f>
        <v>Jordan A Lesser, Legis Counsel</v>
      </c>
      <c r="C177" t="e">
        <f>assembly_staff_import[[#This Row],[Vlookup_groups]]</f>
        <v>#REF!</v>
      </c>
      <c r="D177" t="str">
        <f>IF(assembly_staff_import[[#This Row],[Legislative Staff Type]]="Personal",assembly_staff_import[[#This Row],[Formatted Personal Staff Office]],"")</f>
        <v>Legislative / Capitol Office</v>
      </c>
      <c r="E177" t="s">
        <v>65</v>
      </c>
      <c r="F177" s="19" t="s">
        <v>10913</v>
      </c>
      <c r="G177" t="s">
        <v>67</v>
      </c>
      <c r="H177" t="str">
        <f>TRIM(PROPER((assembly_staff_import[[#This Row],[Last Name via NAME_SOURCE_KEY TEXT]]&amp;" "&amp;assembly_staff_import[[#This Row],[Suffix via NAME_SOURCE_KEY]])))</f>
        <v>Lesser</v>
      </c>
      <c r="I177" t="str">
        <f>PROPER(assembly_staff_import[[#This Row],[JOB TITLE_SOURCE_KEY]])</f>
        <v xml:space="preserve">Legis Counsel                              </v>
      </c>
      <c r="J177" t="s">
        <v>72</v>
      </c>
      <c r="K177" t="e">
        <f>IF(assembly_staff_import[[#This Row],[Legislative Staff Type]]="Personal",assembly_staff_import[[#This Row],[Vlookup Reports To Person]], "")</f>
        <v>#REF!</v>
      </c>
      <c r="L177" t="str">
        <f>PROPER(assembly_staff_import[[#This Row],[First MI Name via NAME_SOURCE_KEY TEXT]])</f>
        <v xml:space="preserve"> Jordan A</v>
      </c>
      <c r="M177" t="s">
        <v>16721</v>
      </c>
      <c r="N177" t="str">
        <f>LOWER(CONCATENATE(assembly_staff_import[[#This Row],[Last Name]],LEFT(assembly_staff_import[[#This Row],[First Name (no initial)]],1),"@nyassembly.gov"))</f>
        <v>lesserj@nyassembly.gov</v>
      </c>
      <c r="O177" t="s">
        <v>2197</v>
      </c>
      <c r="P177" t="e">
        <f>VLOOKUP(assembly_staff_import[[#This Row],[Full Name]],[3]!PEOPLE_March_20[#Data],1,0)</f>
        <v>#REF!</v>
      </c>
      <c r="Q177" t="e">
        <f>VLOOKUP(assembly_staff_import[[#This Row],[Full Name]],[3]!Table17[#Data],3,0)</f>
        <v>#REF!</v>
      </c>
      <c r="R177" t="e">
        <f>VLOOKUP(assembly_staff_import[[#This Row],[Formatted Works for Group]],[3]!Table7[#Data],1,0)</f>
        <v>#REF!</v>
      </c>
      <c r="S177" t="e">
        <f>IF(assembly_staff_import[[#This Row],[Legislative Staff Type]]="Personal", assembly_staff_import[[#This Row],[Vlookup Works for Group]], assembly_staff_import[[#This Row],[Formatted Works for Group calc]]&amp;", Central Staff Office, Assembly")</f>
        <v>#REF!</v>
      </c>
      <c r="T177" s="20" t="str">
        <f>TRIM(assembly_staff_import[[#This Row],[NAME_SOURCE_KEY]])</f>
        <v>LESSER, JORDAN A</v>
      </c>
      <c r="U177" t="s">
        <v>24403</v>
      </c>
      <c r="V177" t="s">
        <v>24404</v>
      </c>
      <c r="W177" t="s">
        <v>24405</v>
      </c>
      <c r="Y177" t="str">
        <f>IF(assembly_staff_import[[#This Row],[Legislative Staff Type]]="Personal", PROPER(TRIM(assembly_staff_import[[#This Row],[Unit First MI via UNIT_SOURCE_KEY]])&amp;" "&amp;assembly_staff_import[[#This Row],[Unit Last via UNIT_SOURCE_KEY]]), PROPER(TRIM(assembly_staff_import[[#This Row],[UNIT NAME_SOURCE_KEY2]])))</f>
        <v>Barbara S. Lifton</v>
      </c>
      <c r="Z177" t="s">
        <v>24397</v>
      </c>
      <c r="AA177" t="e">
        <f>VLOOKUP(assembly_staff_import[[#This Row],[Formatted and corrected Works for Group Text]],[3]!Table4[#Data],1,0)</f>
        <v>#REF!</v>
      </c>
      <c r="AB177" t="e">
        <f>VLOOKUP(assembly_staff_import[[#This Row],[Formatted and corrected Works for Group Text]],[3]!Table5[#Data],2,0)</f>
        <v>#REF!</v>
      </c>
      <c r="AC177" t="str">
        <f>IF(TRIM(assembly_staff_import[[#This Row],[PUBLIC INFO ADDR_SOURCE_KEY]])="CAPITOL, ALBANY", "Legislative / Capitol Office", "District Office")</f>
        <v>Legislative / Capitol Office</v>
      </c>
      <c r="AD177" t="s">
        <v>24398</v>
      </c>
      <c r="AE177" t="s">
        <v>24399</v>
      </c>
      <c r="AF177" t="str">
        <f>"B04 "</f>
        <v xml:space="preserve">B04 </v>
      </c>
      <c r="AG177" t="s">
        <v>24400</v>
      </c>
      <c r="AH177" t="s">
        <v>24406</v>
      </c>
      <c r="AI177" t="s">
        <v>23729</v>
      </c>
      <c r="AJ177" t="s">
        <v>23493</v>
      </c>
    </row>
    <row r="178" spans="1:36" x14ac:dyDescent="0.2">
      <c r="A178" t="str">
        <f>TRIM(PROPER((assembly_staff_import[[#This Row],[First MI Name via NAME_SOURCE_KEY TEXT]]&amp;" "&amp;assembly_staff_import[[#This Row],[Last Name via NAME_SOURCE_KEY TEXT]]&amp;" "&amp;assembly_staff_import[[#This Row],[Suffix via NAME_SOURCE_KEY]])))</f>
        <v>Joseph C Murtagh</v>
      </c>
      <c r="B178" t="str">
        <f>TRIM(CONCATENATE(TRIM(assembly_staff_import[[#This Row],[Full Name]]), ", ", assembly_staff_import[[#This Row],[Title]]))</f>
        <v>Joseph C Murtagh, Communications Coord</v>
      </c>
      <c r="C178" t="e">
        <f>assembly_staff_import[[#This Row],[Vlookup_groups]]</f>
        <v>#REF!</v>
      </c>
      <c r="D178" t="str">
        <f>IF(assembly_staff_import[[#This Row],[Legislative Staff Type]]="Personal",assembly_staff_import[[#This Row],[Formatted Personal Staff Office]],"")</f>
        <v>District Office</v>
      </c>
      <c r="E178" t="s">
        <v>65</v>
      </c>
      <c r="F178" s="19" t="s">
        <v>10913</v>
      </c>
      <c r="G178" t="s">
        <v>67</v>
      </c>
      <c r="H178" t="str">
        <f>TRIM(PROPER((assembly_staff_import[[#This Row],[Last Name via NAME_SOURCE_KEY TEXT]]&amp;" "&amp;assembly_staff_import[[#This Row],[Suffix via NAME_SOURCE_KEY]])))</f>
        <v>Murtagh</v>
      </c>
      <c r="I178" t="str">
        <f>PROPER(assembly_staff_import[[#This Row],[JOB TITLE_SOURCE_KEY]])</f>
        <v xml:space="preserve">Communications Coord                       </v>
      </c>
      <c r="J178" t="s">
        <v>72</v>
      </c>
      <c r="K178" t="e">
        <f>IF(assembly_staff_import[[#This Row],[Legislative Staff Type]]="Personal",assembly_staff_import[[#This Row],[Vlookup Reports To Person]], "")</f>
        <v>#REF!</v>
      </c>
      <c r="L178" t="str">
        <f>PROPER(assembly_staff_import[[#This Row],[First MI Name via NAME_SOURCE_KEY TEXT]])</f>
        <v xml:space="preserve"> Joseph C</v>
      </c>
      <c r="M178" t="s">
        <v>18047</v>
      </c>
      <c r="N178" t="str">
        <f>LOWER(CONCATENATE(assembly_staff_import[[#This Row],[Last Name]],LEFT(assembly_staff_import[[#This Row],[First Name (no initial)]],1),"@nyassembly.gov"))</f>
        <v>murtaghj@nyassembly.gov</v>
      </c>
      <c r="O178" t="s">
        <v>2640</v>
      </c>
      <c r="P178" t="e">
        <f>VLOOKUP(assembly_staff_import[[#This Row],[Full Name]],[3]!PEOPLE_March_20[#Data],1,0)</f>
        <v>#REF!</v>
      </c>
      <c r="Q178" t="e">
        <f>VLOOKUP(assembly_staff_import[[#This Row],[Full Name]],[3]!Table17[#Data],3,0)</f>
        <v>#REF!</v>
      </c>
      <c r="R178" t="e">
        <f>VLOOKUP(assembly_staff_import[[#This Row],[Formatted Works for Group]],[3]!Table7[#Data],1,0)</f>
        <v>#REF!</v>
      </c>
      <c r="S178" t="e">
        <f>IF(assembly_staff_import[[#This Row],[Legislative Staff Type]]="Personal", assembly_staff_import[[#This Row],[Vlookup Works for Group]], assembly_staff_import[[#This Row],[Formatted Works for Group calc]]&amp;", Central Staff Office, Assembly")</f>
        <v>#REF!</v>
      </c>
      <c r="T178" s="20" t="str">
        <f>TRIM(assembly_staff_import[[#This Row],[NAME_SOURCE_KEY]])</f>
        <v>MURTAGH, JOSEPH C</v>
      </c>
      <c r="U178" t="s">
        <v>24407</v>
      </c>
      <c r="V178" t="s">
        <v>24408</v>
      </c>
      <c r="W178" t="s">
        <v>24409</v>
      </c>
      <c r="Y178" t="str">
        <f>IF(assembly_staff_import[[#This Row],[Legislative Staff Type]]="Personal", PROPER(TRIM(assembly_staff_import[[#This Row],[Unit First MI via UNIT_SOURCE_KEY]])&amp;" "&amp;assembly_staff_import[[#This Row],[Unit Last via UNIT_SOURCE_KEY]]), PROPER(TRIM(assembly_staff_import[[#This Row],[UNIT NAME_SOURCE_KEY2]])))</f>
        <v>Barbara S. Lifton</v>
      </c>
      <c r="Z178" t="s">
        <v>24397</v>
      </c>
      <c r="AA178" t="e">
        <f>VLOOKUP(assembly_staff_import[[#This Row],[Formatted and corrected Works for Group Text]],[3]!Table4[#Data],1,0)</f>
        <v>#REF!</v>
      </c>
      <c r="AB178" t="e">
        <f>VLOOKUP(assembly_staff_import[[#This Row],[Formatted and corrected Works for Group Text]],[3]!Table5[#Data],2,0)</f>
        <v>#REF!</v>
      </c>
      <c r="AC178" t="str">
        <f>IF(TRIM(assembly_staff_import[[#This Row],[PUBLIC INFO ADDR_SOURCE_KEY]])="CAPITOL, ALBANY", "Legislative / Capitol Office", "District Office")</f>
        <v>District Office</v>
      </c>
      <c r="AD178" t="s">
        <v>24398</v>
      </c>
      <c r="AE178" t="s">
        <v>24399</v>
      </c>
      <c r="AF178" t="str">
        <f>"B04 "</f>
        <v xml:space="preserve">B04 </v>
      </c>
      <c r="AG178" t="s">
        <v>24400</v>
      </c>
      <c r="AH178" t="s">
        <v>24410</v>
      </c>
      <c r="AI178" t="s">
        <v>23486</v>
      </c>
      <c r="AJ178" t="s">
        <v>24402</v>
      </c>
    </row>
    <row r="179" spans="1:36" x14ac:dyDescent="0.2">
      <c r="A179" t="str">
        <f>TRIM(PROPER((assembly_staff_import[[#This Row],[First MI Name via NAME_SOURCE_KEY TEXT]]&amp;" "&amp;assembly_staff_import[[#This Row],[Last Name via NAME_SOURCE_KEY TEXT]]&amp;" "&amp;assembly_staff_import[[#This Row],[Suffix via NAME_SOURCE_KEY]])))</f>
        <v>Lesley A Tillotson</v>
      </c>
      <c r="B179" t="str">
        <f>TRIM(CONCATENATE(TRIM(assembly_staff_import[[#This Row],[Full Name]]), ", ", assembly_staff_import[[#This Row],[Title]]))</f>
        <v>Lesley A Tillotson, Legis Aide</v>
      </c>
      <c r="C179" t="e">
        <f>assembly_staff_import[[#This Row],[Vlookup_groups]]</f>
        <v>#REF!</v>
      </c>
      <c r="D179" t="str">
        <f>IF(assembly_staff_import[[#This Row],[Legislative Staff Type]]="Personal",assembly_staff_import[[#This Row],[Formatted Personal Staff Office]],"")</f>
        <v>District Office</v>
      </c>
      <c r="E179" t="s">
        <v>65</v>
      </c>
      <c r="F179" s="19" t="s">
        <v>10913</v>
      </c>
      <c r="G179" t="s">
        <v>67</v>
      </c>
      <c r="H179" t="str">
        <f>TRIM(PROPER((assembly_staff_import[[#This Row],[Last Name via NAME_SOURCE_KEY TEXT]]&amp;" "&amp;assembly_staff_import[[#This Row],[Suffix via NAME_SOURCE_KEY]])))</f>
        <v>Tillotson</v>
      </c>
      <c r="I179" t="str">
        <f>PROPER(assembly_staff_import[[#This Row],[JOB TITLE_SOURCE_KEY]])</f>
        <v xml:space="preserve">Legis Aide                                 </v>
      </c>
      <c r="J179" t="s">
        <v>72</v>
      </c>
      <c r="K179" t="e">
        <f>IF(assembly_staff_import[[#This Row],[Legislative Staff Type]]="Personal",assembly_staff_import[[#This Row],[Vlookup Reports To Person]], "")</f>
        <v>#REF!</v>
      </c>
      <c r="L179" t="str">
        <f>PROPER(assembly_staff_import[[#This Row],[First MI Name via NAME_SOURCE_KEY TEXT]])</f>
        <v xml:space="preserve"> Lesley A</v>
      </c>
      <c r="M179" t="s">
        <v>18011</v>
      </c>
      <c r="N179" t="str">
        <f>LOWER(CONCATENATE(assembly_staff_import[[#This Row],[Last Name]],LEFT(assembly_staff_import[[#This Row],[First Name (no initial)]],1),"@nyassembly.gov"))</f>
        <v>tillotsonl@nyassembly.gov</v>
      </c>
      <c r="O179" t="s">
        <v>24411</v>
      </c>
      <c r="P179" t="e">
        <f>VLOOKUP(assembly_staff_import[[#This Row],[Full Name]],[3]!PEOPLE_March_20[#Data],1,0)</f>
        <v>#REF!</v>
      </c>
      <c r="Q179" t="e">
        <f>VLOOKUP(assembly_staff_import[[#This Row],[Full Name]],[3]!Table17[#Data],3,0)</f>
        <v>#REF!</v>
      </c>
      <c r="R179" t="e">
        <f>VLOOKUP(assembly_staff_import[[#This Row],[Formatted Works for Group]],[3]!Table7[#Data],1,0)</f>
        <v>#REF!</v>
      </c>
      <c r="S179" t="e">
        <f>IF(assembly_staff_import[[#This Row],[Legislative Staff Type]]="Personal", assembly_staff_import[[#This Row],[Vlookup Works for Group]], assembly_staff_import[[#This Row],[Formatted Works for Group calc]]&amp;", Central Staff Office, Assembly")</f>
        <v>#REF!</v>
      </c>
      <c r="T179" s="20" t="str">
        <f>TRIM(assembly_staff_import[[#This Row],[NAME_SOURCE_KEY]])</f>
        <v>TILLOTSON, LESLEY A</v>
      </c>
      <c r="U179" t="s">
        <v>24412</v>
      </c>
      <c r="V179" t="s">
        <v>24413</v>
      </c>
      <c r="W179" t="s">
        <v>24414</v>
      </c>
      <c r="Y179" t="str">
        <f>IF(assembly_staff_import[[#This Row],[Legislative Staff Type]]="Personal", PROPER(TRIM(assembly_staff_import[[#This Row],[Unit First MI via UNIT_SOURCE_KEY]])&amp;" "&amp;assembly_staff_import[[#This Row],[Unit Last via UNIT_SOURCE_KEY]]), PROPER(TRIM(assembly_staff_import[[#This Row],[UNIT NAME_SOURCE_KEY2]])))</f>
        <v>Barbara S. Lifton</v>
      </c>
      <c r="Z179" t="s">
        <v>24397</v>
      </c>
      <c r="AA179" t="e">
        <f>VLOOKUP(assembly_staff_import[[#This Row],[Formatted and corrected Works for Group Text]],[3]!Table4[#Data],1,0)</f>
        <v>#REF!</v>
      </c>
      <c r="AB179" t="e">
        <f>VLOOKUP(assembly_staff_import[[#This Row],[Formatted and corrected Works for Group Text]],[3]!Table5[#Data],2,0)</f>
        <v>#REF!</v>
      </c>
      <c r="AC179" t="str">
        <f>IF(TRIM(assembly_staff_import[[#This Row],[PUBLIC INFO ADDR_SOURCE_KEY]])="CAPITOL, ALBANY", "Legislative / Capitol Office", "District Office")</f>
        <v>District Office</v>
      </c>
      <c r="AD179" t="s">
        <v>24398</v>
      </c>
      <c r="AE179" t="s">
        <v>24399</v>
      </c>
      <c r="AF179" t="str">
        <f>"B04 "</f>
        <v xml:space="preserve">B04 </v>
      </c>
      <c r="AG179" t="s">
        <v>24400</v>
      </c>
      <c r="AH179" t="s">
        <v>24415</v>
      </c>
      <c r="AI179" t="s">
        <v>23600</v>
      </c>
      <c r="AJ179" t="s">
        <v>24402</v>
      </c>
    </row>
    <row r="180" spans="1:36" x14ac:dyDescent="0.2">
      <c r="A180" t="str">
        <f>TRIM(PROPER((assembly_staff_import[[#This Row],[First MI Name via NAME_SOURCE_KEY TEXT]]&amp;" "&amp;assembly_staff_import[[#This Row],[Last Name via NAME_SOURCE_KEY TEXT]]&amp;" "&amp;assembly_staff_import[[#This Row],[Suffix via NAME_SOURCE_KEY]])))</f>
        <v>Linda L Smith</v>
      </c>
      <c r="B180" t="str">
        <f>TRIM(CONCATENATE(TRIM(assembly_staff_import[[#This Row],[Full Name]]), ", ", assembly_staff_import[[#This Row],[Title]]))</f>
        <v>Linda L Smith, Chief Of Staff</v>
      </c>
      <c r="C180" t="e">
        <f>assembly_staff_import[[#This Row],[Vlookup_groups]]</f>
        <v>#REF!</v>
      </c>
      <c r="D180" t="str">
        <f>IF(assembly_staff_import[[#This Row],[Legislative Staff Type]]="Personal",assembly_staff_import[[#This Row],[Formatted Personal Staff Office]],"")</f>
        <v>District Office</v>
      </c>
      <c r="E180" t="s">
        <v>65</v>
      </c>
      <c r="F180" s="19" t="s">
        <v>10913</v>
      </c>
      <c r="G180" t="s">
        <v>67</v>
      </c>
      <c r="H180" t="str">
        <f>TRIM(PROPER((assembly_staff_import[[#This Row],[Last Name via NAME_SOURCE_KEY TEXT]]&amp;" "&amp;assembly_staff_import[[#This Row],[Suffix via NAME_SOURCE_KEY]])))</f>
        <v>Smith</v>
      </c>
      <c r="I180" t="str">
        <f>PROPER(assembly_staff_import[[#This Row],[JOB TITLE_SOURCE_KEY]])</f>
        <v xml:space="preserve">Chief Of Staff                             </v>
      </c>
      <c r="J180" t="s">
        <v>72</v>
      </c>
      <c r="K180" t="e">
        <f>IF(assembly_staff_import[[#This Row],[Legislative Staff Type]]="Personal",assembly_staff_import[[#This Row],[Vlookup Reports To Person]], "")</f>
        <v>#REF!</v>
      </c>
      <c r="L180" t="str">
        <f>PROPER(assembly_staff_import[[#This Row],[First MI Name via NAME_SOURCE_KEY TEXT]])</f>
        <v xml:space="preserve"> Linda L</v>
      </c>
      <c r="M180" t="s">
        <v>16692</v>
      </c>
      <c r="N180" t="str">
        <f>LOWER(CONCATENATE(assembly_staff_import[[#This Row],[Last Name]],LEFT(assembly_staff_import[[#This Row],[First Name (no initial)]],1),"@nyassembly.gov"))</f>
        <v>smithl@nyassembly.gov</v>
      </c>
      <c r="O180" t="s">
        <v>23928</v>
      </c>
      <c r="P180" t="e">
        <f>VLOOKUP(assembly_staff_import[[#This Row],[Full Name]],[3]!PEOPLE_March_20[#Data],1,0)</f>
        <v>#REF!</v>
      </c>
      <c r="Q180" t="e">
        <f>VLOOKUP(assembly_staff_import[[#This Row],[Full Name]],[3]!Table17[#Data],3,0)</f>
        <v>#REF!</v>
      </c>
      <c r="R180" t="e">
        <f>VLOOKUP(assembly_staff_import[[#This Row],[Formatted Works for Group]],[3]!Table7[#Data],1,0)</f>
        <v>#REF!</v>
      </c>
      <c r="S180" t="e">
        <f>IF(assembly_staff_import[[#This Row],[Legislative Staff Type]]="Personal", assembly_staff_import[[#This Row],[Vlookup Works for Group]], assembly_staff_import[[#This Row],[Formatted Works for Group calc]]&amp;", Central Staff Office, Assembly")</f>
        <v>#REF!</v>
      </c>
      <c r="T180" s="20" t="str">
        <f>TRIM(assembly_staff_import[[#This Row],[NAME_SOURCE_KEY]])</f>
        <v>SMITH, LINDA L</v>
      </c>
      <c r="U180" t="s">
        <v>24416</v>
      </c>
      <c r="V180" t="s">
        <v>23631</v>
      </c>
      <c r="W180" t="s">
        <v>24417</v>
      </c>
      <c r="Y180" t="str">
        <f>IF(assembly_staff_import[[#This Row],[Legislative Staff Type]]="Personal", PROPER(TRIM(assembly_staff_import[[#This Row],[Unit First MI via UNIT_SOURCE_KEY]])&amp;" "&amp;assembly_staff_import[[#This Row],[Unit Last via UNIT_SOURCE_KEY]]), PROPER(TRIM(assembly_staff_import[[#This Row],[UNIT NAME_SOURCE_KEY2]])))</f>
        <v>Barbara S. Lifton</v>
      </c>
      <c r="Z180" t="s">
        <v>24397</v>
      </c>
      <c r="AA180" t="e">
        <f>VLOOKUP(assembly_staff_import[[#This Row],[Formatted and corrected Works for Group Text]],[3]!Table4[#Data],1,0)</f>
        <v>#REF!</v>
      </c>
      <c r="AB180" t="e">
        <f>VLOOKUP(assembly_staff_import[[#This Row],[Formatted and corrected Works for Group Text]],[3]!Table5[#Data],2,0)</f>
        <v>#REF!</v>
      </c>
      <c r="AC180" t="str">
        <f>IF(TRIM(assembly_staff_import[[#This Row],[PUBLIC INFO ADDR_SOURCE_KEY]])="CAPITOL, ALBANY", "Legislative / Capitol Office", "District Office")</f>
        <v>District Office</v>
      </c>
      <c r="AD180" t="s">
        <v>24398</v>
      </c>
      <c r="AE180" t="s">
        <v>24399</v>
      </c>
      <c r="AF180" t="str">
        <f>"B04 "</f>
        <v xml:space="preserve">B04 </v>
      </c>
      <c r="AG180" t="s">
        <v>24400</v>
      </c>
      <c r="AH180" t="s">
        <v>24418</v>
      </c>
      <c r="AI180" t="s">
        <v>23587</v>
      </c>
      <c r="AJ180" t="s">
        <v>24402</v>
      </c>
    </row>
    <row r="181" spans="1:36" x14ac:dyDescent="0.2">
      <c r="A181" t="str">
        <f>TRIM(PROPER((assembly_staff_import[[#This Row],[First MI Name via NAME_SOURCE_KEY TEXT]]&amp;" "&amp;assembly_staff_import[[#This Row],[Last Name via NAME_SOURCE_KEY TEXT]]&amp;" "&amp;assembly_staff_import[[#This Row],[Suffix via NAME_SOURCE_KEY]])))</f>
        <v>Denise Redmond</v>
      </c>
      <c r="B181" t="str">
        <f>TRIM(CONCATENATE(TRIM(assembly_staff_import[[#This Row],[Full Name]]), ", ", assembly_staff_import[[#This Row],[Title]]))</f>
        <v>Denise Redmond, Exec Asst</v>
      </c>
      <c r="C181" t="e">
        <f>assembly_staff_import[[#This Row],[Vlookup_groups]]</f>
        <v>#REF!</v>
      </c>
      <c r="D181" t="str">
        <f>IF(assembly_staff_import[[#This Row],[Legislative Staff Type]]="Personal",assembly_staff_import[[#This Row],[Formatted Personal Staff Office]],"")</f>
        <v/>
      </c>
      <c r="E181" t="s">
        <v>65</v>
      </c>
      <c r="F181" s="19" t="s">
        <v>10913</v>
      </c>
      <c r="G181" t="s">
        <v>1237</v>
      </c>
      <c r="H181" t="str">
        <f>TRIM(PROPER((assembly_staff_import[[#This Row],[Last Name via NAME_SOURCE_KEY TEXT]]&amp;" "&amp;assembly_staff_import[[#This Row],[Suffix via NAME_SOURCE_KEY]])))</f>
        <v>Redmond</v>
      </c>
      <c r="I181" t="str">
        <f>PROPER(assembly_staff_import[[#This Row],[JOB TITLE_SOURCE_KEY]])</f>
        <v xml:space="preserve">Exec Asst                                  </v>
      </c>
      <c r="J181" t="s">
        <v>72</v>
      </c>
      <c r="K181" t="str">
        <f>IF(assembly_staff_import[[#This Row],[Legislative Staff Type]]="Personal",assembly_staff_import[[#This Row],[Vlookup Reports To Person]], "")</f>
        <v/>
      </c>
      <c r="L181" t="str">
        <f>PROPER(assembly_staff_import[[#This Row],[First MI Name via NAME_SOURCE_KEY TEXT]])</f>
        <v xml:space="preserve"> Denise</v>
      </c>
      <c r="M181" t="s">
        <v>18097</v>
      </c>
      <c r="N181" t="str">
        <f>LOWER(CONCATENATE(assembly_staff_import[[#This Row],[Last Name]],LEFT(assembly_staff_import[[#This Row],[First Name (no initial)]],1),"@nyassembly.gov"))</f>
        <v>redmondd@nyassembly.gov</v>
      </c>
      <c r="O181" t="s">
        <v>18099</v>
      </c>
      <c r="P181" t="e">
        <f>VLOOKUP(assembly_staff_import[[#This Row],[Full Name]],[3]!PEOPLE_March_20[#Data],1,0)</f>
        <v>#REF!</v>
      </c>
      <c r="Q181" t="e">
        <f>VLOOKUP(assembly_staff_import[[#This Row],[Full Name]],[3]!Table17[#Data],3,0)</f>
        <v>#REF!</v>
      </c>
      <c r="R181" t="e">
        <f>VLOOKUP(assembly_staff_import[[#This Row],[Formatted Works for Group]],[3]!Table7[#Data],1,0)</f>
        <v>#REF!</v>
      </c>
      <c r="S181" t="str">
        <f>IF(assembly_staff_import[[#This Row],[Legislative Staff Type]]="Personal", assembly_staff_import[[#This Row],[Vlookup Works for Group]], assembly_staff_import[[#This Row],[Formatted Works for Group calc]]&amp;", Central Staff Office, Assembly")</f>
        <v>Black, Puerto Rican, Hispanic &amp; Asian Legislative Caucus, Central Staff Office, Assembly</v>
      </c>
      <c r="T181" s="20" t="str">
        <f>TRIM(assembly_staff_import[[#This Row],[NAME_SOURCE_KEY]])</f>
        <v>REDMOND, DENISE</v>
      </c>
      <c r="U181" t="s">
        <v>24419</v>
      </c>
      <c r="V181" t="s">
        <v>24420</v>
      </c>
      <c r="W181" t="s">
        <v>24421</v>
      </c>
      <c r="Y181" t="str">
        <f>IF(assembly_staff_import[[#This Row],[Legislative Staff Type]]="Personal", PROPER(TRIM(assembly_staff_import[[#This Row],[Unit First MI via UNIT_SOURCE_KEY]])&amp;" "&amp;assembly_staff_import[[#This Row],[Unit Last via UNIT_SOURCE_KEY]]), PROPER(TRIM(assembly_staff_import[[#This Row],[UNIT NAME_SOURCE_KEY2]])))</f>
        <v>Black, Puerto Rican, Hispanic &amp; Asian Legislative Caucus</v>
      </c>
      <c r="Z181" t="s">
        <v>24422</v>
      </c>
      <c r="AA181" t="e">
        <f>VLOOKUP(assembly_staff_import[[#This Row],[Formatted and corrected Works for Group Text]],[3]!Table4[#Data],1,0)</f>
        <v>#REF!</v>
      </c>
      <c r="AB181" t="e">
        <f>VLOOKUP(assembly_staff_import[[#This Row],[Formatted and corrected Works for Group Text]],[3]!Table5[#Data],2,0)</f>
        <v>#REF!</v>
      </c>
      <c r="AC181" t="str">
        <f>IF(TRIM(assembly_staff_import[[#This Row],[PUBLIC INFO ADDR_SOURCE_KEY]])="CAPITOL, ALBANY", "Legislative / Capitol Office", "District Office")</f>
        <v>Legislative / Capitol Office</v>
      </c>
      <c r="AD181" t="s">
        <v>24423</v>
      </c>
      <c r="AE181" t="s">
        <v>24424</v>
      </c>
      <c r="AF181" t="str">
        <f>"551 "</f>
        <v xml:space="preserve">551 </v>
      </c>
      <c r="AG181" t="s">
        <v>24425</v>
      </c>
      <c r="AH181" t="s">
        <v>24426</v>
      </c>
      <c r="AI181" t="s">
        <v>23546</v>
      </c>
      <c r="AJ181" t="s">
        <v>23493</v>
      </c>
    </row>
    <row r="182" spans="1:36" x14ac:dyDescent="0.2">
      <c r="A182" t="str">
        <f>TRIM(PROPER((assembly_staff_import[[#This Row],[First MI Name via NAME_SOURCE_KEY TEXT]]&amp;" "&amp;assembly_staff_import[[#This Row],[Last Name via NAME_SOURCE_KEY TEXT]]&amp;" "&amp;assembly_staff_import[[#This Row],[Suffix via NAME_SOURCE_KEY]])))</f>
        <v>Kyle H Ishmael</v>
      </c>
      <c r="B182" t="str">
        <f>TRIM(CONCATENATE(TRIM(assembly_staff_import[[#This Row],[Full Name]]), ", ", assembly_staff_import[[#This Row],[Title]]))</f>
        <v>Kyle H Ishmael, Exec Director</v>
      </c>
      <c r="C182" t="e">
        <f>assembly_staff_import[[#This Row],[Vlookup_groups]]</f>
        <v>#REF!</v>
      </c>
      <c r="D182" t="str">
        <f>IF(assembly_staff_import[[#This Row],[Legislative Staff Type]]="Personal",assembly_staff_import[[#This Row],[Formatted Personal Staff Office]],"")</f>
        <v/>
      </c>
      <c r="E182" t="s">
        <v>65</v>
      </c>
      <c r="F182" s="19" t="s">
        <v>10913</v>
      </c>
      <c r="G182" t="s">
        <v>1237</v>
      </c>
      <c r="H182" t="str">
        <f>TRIM(PROPER((assembly_staff_import[[#This Row],[Last Name via NAME_SOURCE_KEY TEXT]]&amp;" "&amp;assembly_staff_import[[#This Row],[Suffix via NAME_SOURCE_KEY]])))</f>
        <v>Ishmael</v>
      </c>
      <c r="I182" t="str">
        <f>PROPER(assembly_staff_import[[#This Row],[JOB TITLE_SOURCE_KEY]])</f>
        <v xml:space="preserve">Exec Director                              </v>
      </c>
      <c r="J182" t="s">
        <v>72</v>
      </c>
      <c r="K182" t="str">
        <f>IF(assembly_staff_import[[#This Row],[Legislative Staff Type]]="Personal",assembly_staff_import[[#This Row],[Vlookup Reports To Person]], "")</f>
        <v/>
      </c>
      <c r="L182" t="str">
        <f>PROPER(assembly_staff_import[[#This Row],[First MI Name via NAME_SOURCE_KEY TEXT]])</f>
        <v xml:space="preserve"> Kyle H</v>
      </c>
      <c r="M182" t="s">
        <v>12471</v>
      </c>
      <c r="N182" t="str">
        <f>LOWER(CONCATENATE(assembly_staff_import[[#This Row],[Last Name]],LEFT(assembly_staff_import[[#This Row],[First Name (no initial)]],1),"@nyassembly.gov"))</f>
        <v>ishmaelk@nyassembly.gov</v>
      </c>
      <c r="O182" t="s">
        <v>24427</v>
      </c>
      <c r="P182" t="e">
        <f>VLOOKUP(assembly_staff_import[[#This Row],[Full Name]],[3]!PEOPLE_March_20[#Data],1,0)</f>
        <v>#REF!</v>
      </c>
      <c r="Q182" t="e">
        <f>VLOOKUP(assembly_staff_import[[#This Row],[Full Name]],[3]!Table17[#Data],3,0)</f>
        <v>#REF!</v>
      </c>
      <c r="R182" t="e">
        <f>VLOOKUP(assembly_staff_import[[#This Row],[Formatted Works for Group]],[3]!Table7[#Data],1,0)</f>
        <v>#REF!</v>
      </c>
      <c r="S182" t="str">
        <f>IF(assembly_staff_import[[#This Row],[Legislative Staff Type]]="Personal", assembly_staff_import[[#This Row],[Vlookup Works for Group]], assembly_staff_import[[#This Row],[Formatted Works for Group calc]]&amp;", Central Staff Office, Assembly")</f>
        <v>Black, Puerto Rican, Hispanic &amp; Asian Legislative Caucus, Central Staff Office, Assembly</v>
      </c>
      <c r="T182" s="20" t="str">
        <f>TRIM(assembly_staff_import[[#This Row],[NAME_SOURCE_KEY]])</f>
        <v>ISHMAEL, KYLE H</v>
      </c>
      <c r="U182" t="s">
        <v>24428</v>
      </c>
      <c r="V182" t="s">
        <v>24429</v>
      </c>
      <c r="W182" t="s">
        <v>24430</v>
      </c>
      <c r="Y182" t="str">
        <f>IF(assembly_staff_import[[#This Row],[Legislative Staff Type]]="Personal", PROPER(TRIM(assembly_staff_import[[#This Row],[Unit First MI via UNIT_SOURCE_KEY]])&amp;" "&amp;assembly_staff_import[[#This Row],[Unit Last via UNIT_SOURCE_KEY]]), PROPER(TRIM(assembly_staff_import[[#This Row],[UNIT NAME_SOURCE_KEY2]])))</f>
        <v>Black, Puerto Rican, Hispanic &amp; Asian Legislative Caucus</v>
      </c>
      <c r="Z182" t="s">
        <v>24422</v>
      </c>
      <c r="AA182" t="e">
        <f>VLOOKUP(assembly_staff_import[[#This Row],[Formatted and corrected Works for Group Text]],[3]!Table4[#Data],1,0)</f>
        <v>#REF!</v>
      </c>
      <c r="AB182" t="e">
        <f>VLOOKUP(assembly_staff_import[[#This Row],[Formatted and corrected Works for Group Text]],[3]!Table5[#Data],2,0)</f>
        <v>#REF!</v>
      </c>
      <c r="AC182" t="str">
        <f>IF(TRIM(assembly_staff_import[[#This Row],[PUBLIC INFO ADDR_SOURCE_KEY]])="CAPITOL, ALBANY", "Legislative / Capitol Office", "District Office")</f>
        <v>District Office</v>
      </c>
      <c r="AD182" t="s">
        <v>24423</v>
      </c>
      <c r="AE182" t="s">
        <v>24424</v>
      </c>
      <c r="AF182" t="str">
        <f>"551 "</f>
        <v xml:space="preserve">551 </v>
      </c>
      <c r="AG182" t="s">
        <v>24425</v>
      </c>
      <c r="AH182" t="s">
        <v>24431</v>
      </c>
      <c r="AI182" t="s">
        <v>23782</v>
      </c>
      <c r="AJ182" t="s">
        <v>24432</v>
      </c>
    </row>
    <row r="183" spans="1:36" x14ac:dyDescent="0.2">
      <c r="A183" t="str">
        <f>TRIM(PROPER((assembly_staff_import[[#This Row],[First MI Name via NAME_SOURCE_KEY TEXT]]&amp;" "&amp;assembly_staff_import[[#This Row],[Last Name via NAME_SOURCE_KEY TEXT]]&amp;" "&amp;assembly_staff_import[[#This Row],[Suffix via NAME_SOURCE_KEY]])))</f>
        <v>Cory L Tylenda</v>
      </c>
      <c r="B183" t="str">
        <f>TRIM(CONCATENATE(TRIM(assembly_staff_import[[#This Row],[Full Name]]), ", ", assembly_staff_import[[#This Row],[Title]]))</f>
        <v>Cory L Tylenda, Legis Asst</v>
      </c>
      <c r="C183" t="e">
        <f>assembly_staff_import[[#This Row],[Vlookup_groups]]</f>
        <v>#REF!</v>
      </c>
      <c r="D183" t="str">
        <f>IF(assembly_staff_import[[#This Row],[Legislative Staff Type]]="Personal",assembly_staff_import[[#This Row],[Formatted Personal Staff Office]],"")</f>
        <v>District Office</v>
      </c>
      <c r="E183" t="s">
        <v>65</v>
      </c>
      <c r="F183" s="19" t="s">
        <v>10913</v>
      </c>
      <c r="G183" t="s">
        <v>67</v>
      </c>
      <c r="H183" t="str">
        <f>TRIM(PROPER((assembly_staff_import[[#This Row],[Last Name via NAME_SOURCE_KEY TEXT]]&amp;" "&amp;assembly_staff_import[[#This Row],[Suffix via NAME_SOURCE_KEY]])))</f>
        <v>Tylenda</v>
      </c>
      <c r="I183" t="str">
        <f>PROPER(assembly_staff_import[[#This Row],[JOB TITLE_SOURCE_KEY]])</f>
        <v xml:space="preserve">Legis Asst                                 </v>
      </c>
      <c r="J183" t="s">
        <v>72</v>
      </c>
      <c r="K183" t="e">
        <f>IF(assembly_staff_import[[#This Row],[Legislative Staff Type]]="Personal",assembly_staff_import[[#This Row],[Vlookup Reports To Person]], "")</f>
        <v>#REF!</v>
      </c>
      <c r="L183" t="str">
        <f>PROPER(assembly_staff_import[[#This Row],[First MI Name via NAME_SOURCE_KEY TEXT]])</f>
        <v xml:space="preserve"> Cory L</v>
      </c>
      <c r="M183" t="s">
        <v>15959</v>
      </c>
      <c r="N183" t="str">
        <f>LOWER(CONCATENATE(assembly_staff_import[[#This Row],[Last Name]],LEFT(assembly_staff_import[[#This Row],[First Name (no initial)]],1),"@nyassembly.gov"))</f>
        <v>tylendac@nyassembly.gov</v>
      </c>
      <c r="O183" t="s">
        <v>24433</v>
      </c>
      <c r="P183" t="e">
        <f>VLOOKUP(assembly_staff_import[[#This Row],[Full Name]],[3]!PEOPLE_March_20[#Data],1,0)</f>
        <v>#REF!</v>
      </c>
      <c r="Q183" t="e">
        <f>VLOOKUP(assembly_staff_import[[#This Row],[Full Name]],[3]!Table17[#Data],3,0)</f>
        <v>#REF!</v>
      </c>
      <c r="R183" t="e">
        <f>VLOOKUP(assembly_staff_import[[#This Row],[Formatted Works for Group]],[3]!Table7[#Data],1,0)</f>
        <v>#REF!</v>
      </c>
      <c r="S183" t="e">
        <f>IF(assembly_staff_import[[#This Row],[Legislative Staff Type]]="Personal", assembly_staff_import[[#This Row],[Vlookup Works for Group]], assembly_staff_import[[#This Row],[Formatted Works for Group calc]]&amp;", Central Staff Office, Assembly")</f>
        <v>#REF!</v>
      </c>
      <c r="T183" s="20" t="str">
        <f>TRIM(assembly_staff_import[[#This Row],[NAME_SOURCE_KEY]])</f>
        <v>TYLENDA, CORY L</v>
      </c>
      <c r="U183" t="s">
        <v>24434</v>
      </c>
      <c r="V183" t="s">
        <v>24435</v>
      </c>
      <c r="W183" t="s">
        <v>24436</v>
      </c>
      <c r="Y183" t="str">
        <f>IF(assembly_staff_import[[#This Row],[Legislative Staff Type]]="Personal", PROPER(TRIM(assembly_staff_import[[#This Row],[Unit First MI via UNIT_SOURCE_KEY]])&amp;" "&amp;assembly_staff_import[[#This Row],[Unit Last via UNIT_SOURCE_KEY]]), PROPER(TRIM(assembly_staff_import[[#This Row],[UNIT NAME_SOURCE_KEY2]])))</f>
        <v>Robert C. Oaks</v>
      </c>
      <c r="Z183" t="s">
        <v>24437</v>
      </c>
      <c r="AA183" t="e">
        <f>VLOOKUP(assembly_staff_import[[#This Row],[Formatted and corrected Works for Group Text]],[3]!Table4[#Data],1,0)</f>
        <v>#REF!</v>
      </c>
      <c r="AB183" t="e">
        <f>VLOOKUP(assembly_staff_import[[#This Row],[Formatted and corrected Works for Group Text]],[3]!Table5[#Data],2,0)</f>
        <v>#REF!</v>
      </c>
      <c r="AC183" t="str">
        <f>IF(TRIM(assembly_staff_import[[#This Row],[PUBLIC INFO ADDR_SOURCE_KEY]])="CAPITOL, ALBANY", "Legislative / Capitol Office", "District Office")</f>
        <v>District Office</v>
      </c>
      <c r="AD183" t="s">
        <v>24438</v>
      </c>
      <c r="AE183" t="s">
        <v>24439</v>
      </c>
      <c r="AF183" t="str">
        <f>"P45 "</f>
        <v xml:space="preserve">P45 </v>
      </c>
      <c r="AG183" t="s">
        <v>24440</v>
      </c>
      <c r="AH183" t="s">
        <v>24441</v>
      </c>
      <c r="AI183" t="s">
        <v>23706</v>
      </c>
      <c r="AJ183" t="s">
        <v>24442</v>
      </c>
    </row>
    <row r="184" spans="1:36" x14ac:dyDescent="0.2">
      <c r="A184" t="str">
        <f>TRIM(PROPER((assembly_staff_import[[#This Row],[First MI Name via NAME_SOURCE_KEY TEXT]]&amp;" "&amp;assembly_staff_import[[#This Row],[Last Name via NAME_SOURCE_KEY TEXT]]&amp;" "&amp;assembly_staff_import[[#This Row],[Suffix via NAME_SOURCE_KEY]])))</f>
        <v>Louise R Hoffman Broach</v>
      </c>
      <c r="B184" t="str">
        <f>TRIM(CONCATENATE(TRIM(assembly_staff_import[[#This Row],[Full Name]]), ", ", assembly_staff_import[[#This Row],[Title]]))</f>
        <v>Louise R Hoffman Broach, Communications Coord</v>
      </c>
      <c r="C184" t="e">
        <f>assembly_staff_import[[#This Row],[Vlookup_groups]]</f>
        <v>#REF!</v>
      </c>
      <c r="D184" t="str">
        <f>IF(assembly_staff_import[[#This Row],[Legislative Staff Type]]="Personal",assembly_staff_import[[#This Row],[Formatted Personal Staff Office]],"")</f>
        <v>District Office</v>
      </c>
      <c r="E184" t="s">
        <v>65</v>
      </c>
      <c r="F184" s="19" t="s">
        <v>10913</v>
      </c>
      <c r="G184" t="s">
        <v>67</v>
      </c>
      <c r="H184" t="str">
        <f>TRIM(PROPER((assembly_staff_import[[#This Row],[Last Name via NAME_SOURCE_KEY TEXT]]&amp;" "&amp;assembly_staff_import[[#This Row],[Suffix via NAME_SOURCE_KEY]])))</f>
        <v>Hoffman Broach</v>
      </c>
      <c r="I184" t="str">
        <f>PROPER(assembly_staff_import[[#This Row],[JOB TITLE_SOURCE_KEY]])</f>
        <v xml:space="preserve">Communications Coord                       </v>
      </c>
      <c r="J184" t="s">
        <v>72</v>
      </c>
      <c r="K184" t="e">
        <f>IF(assembly_staff_import[[#This Row],[Legislative Staff Type]]="Personal",assembly_staff_import[[#This Row],[Vlookup Reports To Person]], "")</f>
        <v>#REF!</v>
      </c>
      <c r="L184" t="str">
        <f>PROPER(assembly_staff_import[[#This Row],[First MI Name via NAME_SOURCE_KEY TEXT]])</f>
        <v xml:space="preserve"> Louise R</v>
      </c>
      <c r="M184" t="s">
        <v>21802</v>
      </c>
      <c r="N184" t="str">
        <f>LOWER(CONCATENATE(assembly_staff_import[[#This Row],[Last Name]],LEFT(assembly_staff_import[[#This Row],[First Name (no initial)]],1),"@nyassembly.gov"))</f>
        <v>hoffman broachl@nyassembly.gov</v>
      </c>
      <c r="O184" t="s">
        <v>20246</v>
      </c>
      <c r="P184" t="e">
        <f>VLOOKUP(assembly_staff_import[[#This Row],[Full Name]],[3]!PEOPLE_March_20[#Data],1,0)</f>
        <v>#REF!</v>
      </c>
      <c r="Q184" t="e">
        <f>VLOOKUP(assembly_staff_import[[#This Row],[Full Name]],[3]!Table17[#Data],3,0)</f>
        <v>#REF!</v>
      </c>
      <c r="R184" t="e">
        <f>VLOOKUP(assembly_staff_import[[#This Row],[Formatted Works for Group]],[3]!Table7[#Data],1,0)</f>
        <v>#REF!</v>
      </c>
      <c r="S184" t="e">
        <f>IF(assembly_staff_import[[#This Row],[Legislative Staff Type]]="Personal", assembly_staff_import[[#This Row],[Vlookup Works for Group]], assembly_staff_import[[#This Row],[Formatted Works for Group calc]]&amp;", Central Staff Office, Assembly")</f>
        <v>#REF!</v>
      </c>
      <c r="T184" s="20" t="str">
        <f>TRIM(assembly_staff_import[[#This Row],[NAME_SOURCE_KEY]])</f>
        <v>HOFFMAN BROACH, LOUISE R</v>
      </c>
      <c r="U184" t="s">
        <v>24443</v>
      </c>
      <c r="V184" t="s">
        <v>24444</v>
      </c>
      <c r="W184" t="s">
        <v>24445</v>
      </c>
      <c r="Y184" t="str">
        <f>IF(assembly_staff_import[[#This Row],[Legislative Staff Type]]="Personal", PROPER(TRIM(assembly_staff_import[[#This Row],[Unit First MI via UNIT_SOURCE_KEY]])&amp;" "&amp;assembly_staff_import[[#This Row],[Unit Last via UNIT_SOURCE_KEY]]), PROPER(TRIM(assembly_staff_import[[#This Row],[UNIT NAME_SOURCE_KEY2]])))</f>
        <v>Robert C. Oaks</v>
      </c>
      <c r="Z184" t="s">
        <v>24437</v>
      </c>
      <c r="AA184" t="e">
        <f>VLOOKUP(assembly_staff_import[[#This Row],[Formatted and corrected Works for Group Text]],[3]!Table4[#Data],1,0)</f>
        <v>#REF!</v>
      </c>
      <c r="AB184" t="e">
        <f>VLOOKUP(assembly_staff_import[[#This Row],[Formatted and corrected Works for Group Text]],[3]!Table5[#Data],2,0)</f>
        <v>#REF!</v>
      </c>
      <c r="AC184" t="str">
        <f>IF(TRIM(assembly_staff_import[[#This Row],[PUBLIC INFO ADDR_SOURCE_KEY]])="CAPITOL, ALBANY", "Legislative / Capitol Office", "District Office")</f>
        <v>District Office</v>
      </c>
      <c r="AD184" t="s">
        <v>24438</v>
      </c>
      <c r="AE184" t="s">
        <v>24439</v>
      </c>
      <c r="AF184" t="str">
        <f>"P45 "</f>
        <v xml:space="preserve">P45 </v>
      </c>
      <c r="AG184" t="s">
        <v>24440</v>
      </c>
      <c r="AH184" t="s">
        <v>24446</v>
      </c>
      <c r="AI184" t="s">
        <v>23486</v>
      </c>
      <c r="AJ184" t="s">
        <v>24442</v>
      </c>
    </row>
    <row r="185" spans="1:36" x14ac:dyDescent="0.2">
      <c r="A185" t="str">
        <f>TRIM(PROPER((assembly_staff_import[[#This Row],[First MI Name via NAME_SOURCE_KEY TEXT]]&amp;" "&amp;assembly_staff_import[[#This Row],[Last Name via NAME_SOURCE_KEY TEXT]]&amp;" "&amp;assembly_staff_import[[#This Row],[Suffix via NAME_SOURCE_KEY]])))</f>
        <v>Myra L Brown</v>
      </c>
      <c r="B185" t="str">
        <f>TRIM(CONCATENATE(TRIM(assembly_staff_import[[#This Row],[Full Name]]), ", ", assembly_staff_import[[#This Row],[Title]]))</f>
        <v>Myra L Brown, D O Manager</v>
      </c>
      <c r="C185" t="e">
        <f>assembly_staff_import[[#This Row],[Vlookup_groups]]</f>
        <v>#REF!</v>
      </c>
      <c r="D185" t="str">
        <f>IF(assembly_staff_import[[#This Row],[Legislative Staff Type]]="Personal",assembly_staff_import[[#This Row],[Formatted Personal Staff Office]],"")</f>
        <v>District Office</v>
      </c>
      <c r="E185" t="s">
        <v>65</v>
      </c>
      <c r="F185" s="19" t="s">
        <v>10913</v>
      </c>
      <c r="G185" t="s">
        <v>67</v>
      </c>
      <c r="H185" t="str">
        <f>TRIM(PROPER((assembly_staff_import[[#This Row],[Last Name via NAME_SOURCE_KEY TEXT]]&amp;" "&amp;assembly_staff_import[[#This Row],[Suffix via NAME_SOURCE_KEY]])))</f>
        <v>Brown</v>
      </c>
      <c r="I185" t="str">
        <f>PROPER(assembly_staff_import[[#This Row],[JOB TITLE_SOURCE_KEY]])</f>
        <v xml:space="preserve">D O Manager                                </v>
      </c>
      <c r="J185" t="s">
        <v>72</v>
      </c>
      <c r="K185" t="e">
        <f>IF(assembly_staff_import[[#This Row],[Legislative Staff Type]]="Personal",assembly_staff_import[[#This Row],[Vlookup Reports To Person]], "")</f>
        <v>#REF!</v>
      </c>
      <c r="L185" t="str">
        <f>PROPER(assembly_staff_import[[#This Row],[First MI Name via NAME_SOURCE_KEY TEXT]])</f>
        <v xml:space="preserve"> Myra L</v>
      </c>
      <c r="M185" t="s">
        <v>21821</v>
      </c>
      <c r="N185" t="str">
        <f>LOWER(CONCATENATE(assembly_staff_import[[#This Row],[Last Name]],LEFT(assembly_staff_import[[#This Row],[First Name (no initial)]],1),"@nyassembly.gov"))</f>
        <v>brownm@nyassembly.gov</v>
      </c>
      <c r="O185" t="s">
        <v>24447</v>
      </c>
      <c r="P185" t="e">
        <f>VLOOKUP(assembly_staff_import[[#This Row],[Full Name]],[3]!PEOPLE_March_20[#Data],1,0)</f>
        <v>#REF!</v>
      </c>
      <c r="Q185" t="e">
        <f>VLOOKUP(assembly_staff_import[[#This Row],[Full Name]],[3]!Table17[#Data],3,0)</f>
        <v>#REF!</v>
      </c>
      <c r="R185" t="e">
        <f>VLOOKUP(assembly_staff_import[[#This Row],[Formatted Works for Group]],[3]!Table7[#Data],1,0)</f>
        <v>#REF!</v>
      </c>
      <c r="S185" t="e">
        <f>IF(assembly_staff_import[[#This Row],[Legislative Staff Type]]="Personal", assembly_staff_import[[#This Row],[Vlookup Works for Group]], assembly_staff_import[[#This Row],[Formatted Works for Group calc]]&amp;", Central Staff Office, Assembly")</f>
        <v>#REF!</v>
      </c>
      <c r="T185" s="20" t="str">
        <f>TRIM(assembly_staff_import[[#This Row],[NAME_SOURCE_KEY]])</f>
        <v>BROWN, MYRA L</v>
      </c>
      <c r="U185" t="s">
        <v>24448</v>
      </c>
      <c r="V185" t="s">
        <v>24087</v>
      </c>
      <c r="W185" t="s">
        <v>24449</v>
      </c>
      <c r="Y185" t="str">
        <f>IF(assembly_staff_import[[#This Row],[Legislative Staff Type]]="Personal", PROPER(TRIM(assembly_staff_import[[#This Row],[Unit First MI via UNIT_SOURCE_KEY]])&amp;" "&amp;assembly_staff_import[[#This Row],[Unit Last via UNIT_SOURCE_KEY]]), PROPER(TRIM(assembly_staff_import[[#This Row],[UNIT NAME_SOURCE_KEY2]])))</f>
        <v>Robert C. Oaks</v>
      </c>
      <c r="Z185" t="s">
        <v>24437</v>
      </c>
      <c r="AA185" t="e">
        <f>VLOOKUP(assembly_staff_import[[#This Row],[Formatted and corrected Works for Group Text]],[3]!Table4[#Data],1,0)</f>
        <v>#REF!</v>
      </c>
      <c r="AB185" t="e">
        <f>VLOOKUP(assembly_staff_import[[#This Row],[Formatted and corrected Works for Group Text]],[3]!Table5[#Data],2,0)</f>
        <v>#REF!</v>
      </c>
      <c r="AC185" t="str">
        <f>IF(TRIM(assembly_staff_import[[#This Row],[PUBLIC INFO ADDR_SOURCE_KEY]])="CAPITOL, ALBANY", "Legislative / Capitol Office", "District Office")</f>
        <v>District Office</v>
      </c>
      <c r="AD185" t="s">
        <v>24438</v>
      </c>
      <c r="AE185" t="s">
        <v>24439</v>
      </c>
      <c r="AF185" t="str">
        <f>"P45 "</f>
        <v xml:space="preserve">P45 </v>
      </c>
      <c r="AG185" t="s">
        <v>24440</v>
      </c>
      <c r="AH185" t="s">
        <v>24450</v>
      </c>
      <c r="AI185" t="s">
        <v>23468</v>
      </c>
      <c r="AJ185" t="s">
        <v>24442</v>
      </c>
    </row>
    <row r="186" spans="1:36" x14ac:dyDescent="0.2">
      <c r="A186" t="str">
        <f>TRIM(PROPER((assembly_staff_import[[#This Row],[First MI Name via NAME_SOURCE_KEY TEXT]]&amp;" "&amp;assembly_staff_import[[#This Row],[Last Name via NAME_SOURCE_KEY TEXT]]&amp;" "&amp;assembly_staff_import[[#This Row],[Suffix via NAME_SOURCE_KEY]])))</f>
        <v>Meredith A Wittmann</v>
      </c>
      <c r="B186" t="str">
        <f>TRIM(CONCATENATE(TRIM(assembly_staff_import[[#This Row],[Full Name]]), ", ", assembly_staff_import[[#This Row],[Title]]))</f>
        <v>Meredith A Wittmann, Scheduler</v>
      </c>
      <c r="C186" t="e">
        <f>assembly_staff_import[[#This Row],[Vlookup_groups]]</f>
        <v>#REF!</v>
      </c>
      <c r="D186" t="str">
        <f>IF(assembly_staff_import[[#This Row],[Legislative Staff Type]]="Personal",assembly_staff_import[[#This Row],[Formatted Personal Staff Office]],"")</f>
        <v>Legislative / Capitol Office</v>
      </c>
      <c r="E186" t="s">
        <v>65</v>
      </c>
      <c r="F186" s="19" t="s">
        <v>10913</v>
      </c>
      <c r="G186" t="s">
        <v>67</v>
      </c>
      <c r="H186" t="str">
        <f>TRIM(PROPER((assembly_staff_import[[#This Row],[Last Name via NAME_SOURCE_KEY TEXT]]&amp;" "&amp;assembly_staff_import[[#This Row],[Suffix via NAME_SOURCE_KEY]])))</f>
        <v>Wittmann</v>
      </c>
      <c r="I186" t="str">
        <f>PROPER(assembly_staff_import[[#This Row],[JOB TITLE_SOURCE_KEY]])</f>
        <v xml:space="preserve">Scheduler                                  </v>
      </c>
      <c r="J186" t="s">
        <v>72</v>
      </c>
      <c r="K186" t="e">
        <f>IF(assembly_staff_import[[#This Row],[Legislative Staff Type]]="Personal",assembly_staff_import[[#This Row],[Vlookup Reports To Person]], "")</f>
        <v>#REF!</v>
      </c>
      <c r="L186" t="str">
        <f>PROPER(assembly_staff_import[[#This Row],[First MI Name via NAME_SOURCE_KEY TEXT]])</f>
        <v xml:space="preserve"> Meredith A</v>
      </c>
      <c r="M186" t="s">
        <v>12075</v>
      </c>
      <c r="N186" t="str">
        <f>LOWER(CONCATENATE(assembly_staff_import[[#This Row],[Last Name]],LEFT(assembly_staff_import[[#This Row],[First Name (no initial)]],1),"@nyassembly.gov"))</f>
        <v>wittmannm@nyassembly.gov</v>
      </c>
      <c r="O186" t="s">
        <v>24451</v>
      </c>
      <c r="P186" t="e">
        <f>VLOOKUP(assembly_staff_import[[#This Row],[Full Name]],[3]!PEOPLE_March_20[#Data],1,0)</f>
        <v>#REF!</v>
      </c>
      <c r="Q186" t="e">
        <f>VLOOKUP(assembly_staff_import[[#This Row],[Full Name]],[3]!Table17[#Data],3,0)</f>
        <v>#REF!</v>
      </c>
      <c r="R186" t="e">
        <f>VLOOKUP(assembly_staff_import[[#This Row],[Formatted Works for Group]],[3]!Table7[#Data],1,0)</f>
        <v>#REF!</v>
      </c>
      <c r="S186" t="e">
        <f>IF(assembly_staff_import[[#This Row],[Legislative Staff Type]]="Personal", assembly_staff_import[[#This Row],[Vlookup Works for Group]], assembly_staff_import[[#This Row],[Formatted Works for Group calc]]&amp;", Central Staff Office, Assembly")</f>
        <v>#REF!</v>
      </c>
      <c r="T186" s="20" t="str">
        <f>TRIM(assembly_staff_import[[#This Row],[NAME_SOURCE_KEY]])</f>
        <v>WITTMANN, MEREDITH A</v>
      </c>
      <c r="U186" t="s">
        <v>24452</v>
      </c>
      <c r="V186" t="s">
        <v>24453</v>
      </c>
      <c r="W186" t="s">
        <v>24454</v>
      </c>
      <c r="Y186" t="str">
        <f>IF(assembly_staff_import[[#This Row],[Legislative Staff Type]]="Personal", PROPER(TRIM(assembly_staff_import[[#This Row],[Unit First MI via UNIT_SOURCE_KEY]])&amp;" "&amp;assembly_staff_import[[#This Row],[Unit Last via UNIT_SOURCE_KEY]]), PROPER(TRIM(assembly_staff_import[[#This Row],[UNIT NAME_SOURCE_KEY2]])))</f>
        <v>Brian T. Barnwell</v>
      </c>
      <c r="Z186" t="s">
        <v>24455</v>
      </c>
      <c r="AA186" t="e">
        <f>VLOOKUP(assembly_staff_import[[#This Row],[Formatted and corrected Works for Group Text]],[3]!Table4[#Data],1,0)</f>
        <v>#REF!</v>
      </c>
      <c r="AB186" t="e">
        <f>VLOOKUP(assembly_staff_import[[#This Row],[Formatted and corrected Works for Group Text]],[3]!Table5[#Data],2,0)</f>
        <v>#REF!</v>
      </c>
      <c r="AC186" t="str">
        <f>IF(TRIM(assembly_staff_import[[#This Row],[PUBLIC INFO ADDR_SOURCE_KEY]])="CAPITOL, ALBANY", "Legislative / Capitol Office", "District Office")</f>
        <v>Legislative / Capitol Office</v>
      </c>
      <c r="AD186" t="s">
        <v>24456</v>
      </c>
      <c r="AE186" t="s">
        <v>24457</v>
      </c>
      <c r="AF186" t="str">
        <f>"B70 "</f>
        <v xml:space="preserve">B70 </v>
      </c>
      <c r="AG186" t="s">
        <v>24458</v>
      </c>
      <c r="AH186" t="s">
        <v>24459</v>
      </c>
      <c r="AI186" t="s">
        <v>23677</v>
      </c>
      <c r="AJ186" t="s">
        <v>23493</v>
      </c>
    </row>
    <row r="187" spans="1:36" x14ac:dyDescent="0.2">
      <c r="A187" t="str">
        <f>TRIM(PROPER((assembly_staff_import[[#This Row],[First MI Name via NAME_SOURCE_KEY TEXT]]&amp;" "&amp;assembly_staff_import[[#This Row],[Last Name via NAME_SOURCE_KEY TEXT]]&amp;" "&amp;assembly_staff_import[[#This Row],[Suffix via NAME_SOURCE_KEY]])))</f>
        <v>Steven B Raga</v>
      </c>
      <c r="B187" t="str">
        <f>TRIM(CONCATENATE(TRIM(assembly_staff_import[[#This Row],[Full Name]]), ", ", assembly_staff_import[[#This Row],[Title]]))</f>
        <v>Steven B Raga, Chief Of Staff</v>
      </c>
      <c r="C187" t="e">
        <f>assembly_staff_import[[#This Row],[Vlookup_groups]]</f>
        <v>#REF!</v>
      </c>
      <c r="D187" t="str">
        <f>IF(assembly_staff_import[[#This Row],[Legislative Staff Type]]="Personal",assembly_staff_import[[#This Row],[Formatted Personal Staff Office]],"")</f>
        <v>Legislative / Capitol Office</v>
      </c>
      <c r="E187" t="s">
        <v>65</v>
      </c>
      <c r="F187" s="19" t="s">
        <v>10913</v>
      </c>
      <c r="G187" t="s">
        <v>67</v>
      </c>
      <c r="H187" t="str">
        <f>TRIM(PROPER((assembly_staff_import[[#This Row],[Last Name via NAME_SOURCE_KEY TEXT]]&amp;" "&amp;assembly_staff_import[[#This Row],[Suffix via NAME_SOURCE_KEY]])))</f>
        <v>Raga</v>
      </c>
      <c r="I187" t="str">
        <f>PROPER(assembly_staff_import[[#This Row],[JOB TITLE_SOURCE_KEY]])</f>
        <v xml:space="preserve">Chief Of Staff                             </v>
      </c>
      <c r="J187" t="s">
        <v>72</v>
      </c>
      <c r="K187" t="e">
        <f>IF(assembly_staff_import[[#This Row],[Legislative Staff Type]]="Personal",assembly_staff_import[[#This Row],[Vlookup Reports To Person]], "")</f>
        <v>#REF!</v>
      </c>
      <c r="L187" t="str">
        <f>PROPER(assembly_staff_import[[#This Row],[First MI Name via NAME_SOURCE_KEY TEXT]])</f>
        <v xml:space="preserve"> Steven B</v>
      </c>
      <c r="M187" t="s">
        <v>11357</v>
      </c>
      <c r="N187" t="str">
        <f>LOWER(CONCATENATE(assembly_staff_import[[#This Row],[Last Name]],LEFT(assembly_staff_import[[#This Row],[First Name (no initial)]],1),"@nyassembly.gov"))</f>
        <v>ragas@nyassembly.gov</v>
      </c>
      <c r="O187" t="s">
        <v>18363</v>
      </c>
      <c r="P187" t="e">
        <f>VLOOKUP(assembly_staff_import[[#This Row],[Full Name]],[3]!PEOPLE_March_20[#Data],1,0)</f>
        <v>#REF!</v>
      </c>
      <c r="Q187" t="e">
        <f>VLOOKUP(assembly_staff_import[[#This Row],[Full Name]],[3]!Table17[#Data],3,0)</f>
        <v>#REF!</v>
      </c>
      <c r="R187" t="e">
        <f>VLOOKUP(assembly_staff_import[[#This Row],[Formatted Works for Group]],[3]!Table7[#Data],1,0)</f>
        <v>#REF!</v>
      </c>
      <c r="S187" t="e">
        <f>IF(assembly_staff_import[[#This Row],[Legislative Staff Type]]="Personal", assembly_staff_import[[#This Row],[Vlookup Works for Group]], assembly_staff_import[[#This Row],[Formatted Works for Group calc]]&amp;", Central Staff Office, Assembly")</f>
        <v>#REF!</v>
      </c>
      <c r="T187" s="20" t="str">
        <f>TRIM(assembly_staff_import[[#This Row],[NAME_SOURCE_KEY]])</f>
        <v>RAGA, STEVEN B</v>
      </c>
      <c r="U187" t="s">
        <v>24460</v>
      </c>
      <c r="V187" t="s">
        <v>24461</v>
      </c>
      <c r="W187" t="s">
        <v>24462</v>
      </c>
      <c r="Y187" t="str">
        <f>IF(assembly_staff_import[[#This Row],[Legislative Staff Type]]="Personal", PROPER(TRIM(assembly_staff_import[[#This Row],[Unit First MI via UNIT_SOURCE_KEY]])&amp;" "&amp;assembly_staff_import[[#This Row],[Unit Last via UNIT_SOURCE_KEY]]), PROPER(TRIM(assembly_staff_import[[#This Row],[UNIT NAME_SOURCE_KEY2]])))</f>
        <v>Brian T. Barnwell</v>
      </c>
      <c r="Z187" t="s">
        <v>24455</v>
      </c>
      <c r="AA187" t="e">
        <f>VLOOKUP(assembly_staff_import[[#This Row],[Formatted and corrected Works for Group Text]],[3]!Table4[#Data],1,0)</f>
        <v>#REF!</v>
      </c>
      <c r="AB187" t="e">
        <f>VLOOKUP(assembly_staff_import[[#This Row],[Formatted and corrected Works for Group Text]],[3]!Table5[#Data],2,0)</f>
        <v>#REF!</v>
      </c>
      <c r="AC187" t="str">
        <f>IF(TRIM(assembly_staff_import[[#This Row],[PUBLIC INFO ADDR_SOURCE_KEY]])="CAPITOL, ALBANY", "Legislative / Capitol Office", "District Office")</f>
        <v>Legislative / Capitol Office</v>
      </c>
      <c r="AD187" t="s">
        <v>24456</v>
      </c>
      <c r="AE187" t="s">
        <v>24457</v>
      </c>
      <c r="AF187" t="str">
        <f>"B70 "</f>
        <v xml:space="preserve">B70 </v>
      </c>
      <c r="AG187" t="s">
        <v>24458</v>
      </c>
      <c r="AH187" t="s">
        <v>24463</v>
      </c>
      <c r="AI187" t="s">
        <v>23587</v>
      </c>
      <c r="AJ187" t="s">
        <v>23493</v>
      </c>
    </row>
    <row r="188" spans="1:36" x14ac:dyDescent="0.2">
      <c r="A188" t="str">
        <f>TRIM(PROPER((assembly_staff_import[[#This Row],[First MI Name via NAME_SOURCE_KEY TEXT]]&amp;" "&amp;assembly_staff_import[[#This Row],[Last Name via NAME_SOURCE_KEY TEXT]]&amp;" "&amp;assembly_staff_import[[#This Row],[Suffix via NAME_SOURCE_KEY]])))</f>
        <v>Annmarie Reardon</v>
      </c>
      <c r="B188" t="str">
        <f>TRIM(CONCATENATE(TRIM(assembly_staff_import[[#This Row],[Full Name]]), ", ", assembly_staff_import[[#This Row],[Title]]))</f>
        <v>Annmarie Reardon, Community Liaison</v>
      </c>
      <c r="C188" t="e">
        <f>assembly_staff_import[[#This Row],[Vlookup_groups]]</f>
        <v>#REF!</v>
      </c>
      <c r="D188" t="str">
        <f>IF(assembly_staff_import[[#This Row],[Legislative Staff Type]]="Personal",assembly_staff_import[[#This Row],[Formatted Personal Staff Office]],"")</f>
        <v>District Office</v>
      </c>
      <c r="E188" t="s">
        <v>65</v>
      </c>
      <c r="F188" s="19" t="s">
        <v>10913</v>
      </c>
      <c r="G188" t="s">
        <v>67</v>
      </c>
      <c r="H188" t="str">
        <f>TRIM(PROPER((assembly_staff_import[[#This Row],[Last Name via NAME_SOURCE_KEY TEXT]]&amp;" "&amp;assembly_staff_import[[#This Row],[Suffix via NAME_SOURCE_KEY]])))</f>
        <v>Reardon</v>
      </c>
      <c r="I188" t="str">
        <f>PROPER(assembly_staff_import[[#This Row],[JOB TITLE_SOURCE_KEY]])</f>
        <v xml:space="preserve">Community Liaison                          </v>
      </c>
      <c r="J188" t="s">
        <v>72</v>
      </c>
      <c r="K188" t="e">
        <f>IF(assembly_staff_import[[#This Row],[Legislative Staff Type]]="Personal",assembly_staff_import[[#This Row],[Vlookup Reports To Person]], "")</f>
        <v>#REF!</v>
      </c>
      <c r="L188" t="str">
        <f>PROPER(assembly_staff_import[[#This Row],[First MI Name via NAME_SOURCE_KEY TEXT]])</f>
        <v xml:space="preserve"> Annmarie</v>
      </c>
      <c r="M188" t="s">
        <v>15777</v>
      </c>
      <c r="N188" t="str">
        <f>LOWER(CONCATENATE(assembly_staff_import[[#This Row],[Last Name]],LEFT(assembly_staff_import[[#This Row],[First Name (no initial)]],1),"@nyassembly.gov"))</f>
        <v>reardona@nyassembly.gov</v>
      </c>
      <c r="O188" t="s">
        <v>3767</v>
      </c>
      <c r="P188" t="e">
        <f>VLOOKUP(assembly_staff_import[[#This Row],[Full Name]],[3]!PEOPLE_March_20[#Data],1,0)</f>
        <v>#REF!</v>
      </c>
      <c r="Q188" t="e">
        <f>VLOOKUP(assembly_staff_import[[#This Row],[Full Name]],[3]!Table17[#Data],3,0)</f>
        <v>#REF!</v>
      </c>
      <c r="R188" t="e">
        <f>VLOOKUP(assembly_staff_import[[#This Row],[Formatted Works for Group]],[3]!Table7[#Data],1,0)</f>
        <v>#REF!</v>
      </c>
      <c r="S188" t="e">
        <f>IF(assembly_staff_import[[#This Row],[Legislative Staff Type]]="Personal", assembly_staff_import[[#This Row],[Vlookup Works for Group]], assembly_staff_import[[#This Row],[Formatted Works for Group calc]]&amp;", Central Staff Office, Assembly")</f>
        <v>#REF!</v>
      </c>
      <c r="T188" s="20" t="str">
        <f>TRIM(assembly_staff_import[[#This Row],[NAME_SOURCE_KEY]])</f>
        <v>REARDON, ANNMARIE</v>
      </c>
      <c r="U188" t="s">
        <v>24464</v>
      </c>
      <c r="V188" t="s">
        <v>24465</v>
      </c>
      <c r="W188" t="s">
        <v>24466</v>
      </c>
      <c r="Y188" t="str">
        <f>IF(assembly_staff_import[[#This Row],[Legislative Staff Type]]="Personal", PROPER(TRIM(assembly_staff_import[[#This Row],[Unit First MI via UNIT_SOURCE_KEY]])&amp;" "&amp;assembly_staff_import[[#This Row],[Unit Last via UNIT_SOURCE_KEY]]), PROPER(TRIM(assembly_staff_import[[#This Row],[UNIT NAME_SOURCE_KEY2]])))</f>
        <v>Brian F. Curran</v>
      </c>
      <c r="Z188" t="s">
        <v>24467</v>
      </c>
      <c r="AA188" t="e">
        <f>VLOOKUP(assembly_staff_import[[#This Row],[Formatted and corrected Works for Group Text]],[3]!Table4[#Data],1,0)</f>
        <v>#REF!</v>
      </c>
      <c r="AB188" t="e">
        <f>VLOOKUP(assembly_staff_import[[#This Row],[Formatted and corrected Works for Group Text]],[3]!Table5[#Data],2,0)</f>
        <v>#REF!</v>
      </c>
      <c r="AC188" t="str">
        <f>IF(TRIM(assembly_staff_import[[#This Row],[PUBLIC INFO ADDR_SOURCE_KEY]])="CAPITOL, ALBANY", "Legislative / Capitol Office", "District Office")</f>
        <v>District Office</v>
      </c>
      <c r="AD188" t="s">
        <v>24468</v>
      </c>
      <c r="AE188" t="s">
        <v>24469</v>
      </c>
      <c r="AF188" t="str">
        <f t="shared" ref="AF188:AF196" si="7">"N18 "</f>
        <v xml:space="preserve">N18 </v>
      </c>
      <c r="AG188" t="s">
        <v>24470</v>
      </c>
      <c r="AH188" t="s">
        <v>24471</v>
      </c>
      <c r="AI188" t="s">
        <v>23692</v>
      </c>
      <c r="AJ188" t="s">
        <v>24472</v>
      </c>
    </row>
    <row r="189" spans="1:36" x14ac:dyDescent="0.2">
      <c r="A189" t="str">
        <f>TRIM(PROPER((assembly_staff_import[[#This Row],[First MI Name via NAME_SOURCE_KEY TEXT]]&amp;" "&amp;assembly_staff_import[[#This Row],[Last Name via NAME_SOURCE_KEY TEXT]]&amp;" "&amp;assembly_staff_import[[#This Row],[Suffix via NAME_SOURCE_KEY]])))</f>
        <v>Bruno F Romano</v>
      </c>
      <c r="B189" t="str">
        <f>TRIM(CONCATENATE(TRIM(assembly_staff_import[[#This Row],[Full Name]]), ", ", assembly_staff_import[[#This Row],[Title]]))</f>
        <v>Bruno F Romano, Community Liaison</v>
      </c>
      <c r="C189" t="e">
        <f>assembly_staff_import[[#This Row],[Vlookup_groups]]</f>
        <v>#REF!</v>
      </c>
      <c r="D189" t="str">
        <f>IF(assembly_staff_import[[#This Row],[Legislative Staff Type]]="Personal",assembly_staff_import[[#This Row],[Formatted Personal Staff Office]],"")</f>
        <v>District Office</v>
      </c>
      <c r="E189" t="s">
        <v>65</v>
      </c>
      <c r="F189" s="19" t="s">
        <v>10913</v>
      </c>
      <c r="G189" t="s">
        <v>67</v>
      </c>
      <c r="H189" t="str">
        <f>TRIM(PROPER((assembly_staff_import[[#This Row],[Last Name via NAME_SOURCE_KEY TEXT]]&amp;" "&amp;assembly_staff_import[[#This Row],[Suffix via NAME_SOURCE_KEY]])))</f>
        <v>Romano</v>
      </c>
      <c r="I189" t="str">
        <f>PROPER(assembly_staff_import[[#This Row],[JOB TITLE_SOURCE_KEY]])</f>
        <v xml:space="preserve">Community Liaison                          </v>
      </c>
      <c r="J189" t="s">
        <v>72</v>
      </c>
      <c r="K189" t="e">
        <f>IF(assembly_staff_import[[#This Row],[Legislative Staff Type]]="Personal",assembly_staff_import[[#This Row],[Vlookup Reports To Person]], "")</f>
        <v>#REF!</v>
      </c>
      <c r="L189" t="str">
        <f>PROPER(assembly_staff_import[[#This Row],[First MI Name via NAME_SOURCE_KEY TEXT]])</f>
        <v xml:space="preserve"> Bruno F</v>
      </c>
      <c r="M189" t="s">
        <v>18072</v>
      </c>
      <c r="N189" t="str">
        <f>LOWER(CONCATENATE(assembly_staff_import[[#This Row],[Last Name]],LEFT(assembly_staff_import[[#This Row],[First Name (no initial)]],1),"@nyassembly.gov"))</f>
        <v>romanob@nyassembly.gov</v>
      </c>
      <c r="O189" t="s">
        <v>3992</v>
      </c>
      <c r="P189" t="e">
        <f>VLOOKUP(assembly_staff_import[[#This Row],[Full Name]],[3]!PEOPLE_March_20[#Data],1,0)</f>
        <v>#REF!</v>
      </c>
      <c r="Q189" t="e">
        <f>VLOOKUP(assembly_staff_import[[#This Row],[Full Name]],[3]!Table17[#Data],3,0)</f>
        <v>#REF!</v>
      </c>
      <c r="R189" t="e">
        <f>VLOOKUP(assembly_staff_import[[#This Row],[Formatted Works for Group]],[3]!Table7[#Data],1,0)</f>
        <v>#REF!</v>
      </c>
      <c r="S189" t="e">
        <f>IF(assembly_staff_import[[#This Row],[Legislative Staff Type]]="Personal", assembly_staff_import[[#This Row],[Vlookup Works for Group]], assembly_staff_import[[#This Row],[Formatted Works for Group calc]]&amp;", Central Staff Office, Assembly")</f>
        <v>#REF!</v>
      </c>
      <c r="T189" s="20" t="str">
        <f>TRIM(assembly_staff_import[[#This Row],[NAME_SOURCE_KEY]])</f>
        <v>ROMANO, BRUNO F</v>
      </c>
      <c r="U189" t="s">
        <v>24473</v>
      </c>
      <c r="V189" t="s">
        <v>24474</v>
      </c>
      <c r="W189" t="s">
        <v>24475</v>
      </c>
      <c r="Y189" t="str">
        <f>IF(assembly_staff_import[[#This Row],[Legislative Staff Type]]="Personal", PROPER(TRIM(assembly_staff_import[[#This Row],[Unit First MI via UNIT_SOURCE_KEY]])&amp;" "&amp;assembly_staff_import[[#This Row],[Unit Last via UNIT_SOURCE_KEY]]), PROPER(TRIM(assembly_staff_import[[#This Row],[UNIT NAME_SOURCE_KEY2]])))</f>
        <v>Brian F. Curran</v>
      </c>
      <c r="Z189" t="s">
        <v>24467</v>
      </c>
      <c r="AA189" t="e">
        <f>VLOOKUP(assembly_staff_import[[#This Row],[Formatted and corrected Works for Group Text]],[3]!Table4[#Data],1,0)</f>
        <v>#REF!</v>
      </c>
      <c r="AB189" t="e">
        <f>VLOOKUP(assembly_staff_import[[#This Row],[Formatted and corrected Works for Group Text]],[3]!Table5[#Data],2,0)</f>
        <v>#REF!</v>
      </c>
      <c r="AC189" t="str">
        <f>IF(TRIM(assembly_staff_import[[#This Row],[PUBLIC INFO ADDR_SOURCE_KEY]])="CAPITOL, ALBANY", "Legislative / Capitol Office", "District Office")</f>
        <v>District Office</v>
      </c>
      <c r="AD189" t="s">
        <v>24468</v>
      </c>
      <c r="AE189" t="s">
        <v>24469</v>
      </c>
      <c r="AF189" t="str">
        <f t="shared" si="7"/>
        <v xml:space="preserve">N18 </v>
      </c>
      <c r="AG189" t="s">
        <v>24470</v>
      </c>
      <c r="AH189" t="s">
        <v>24476</v>
      </c>
      <c r="AI189" t="s">
        <v>23692</v>
      </c>
      <c r="AJ189" t="s">
        <v>24472</v>
      </c>
    </row>
    <row r="190" spans="1:36" x14ac:dyDescent="0.2">
      <c r="A190" t="str">
        <f>TRIM(PROPER((assembly_staff_import[[#This Row],[First MI Name via NAME_SOURCE_KEY TEXT]]&amp;" "&amp;assembly_staff_import[[#This Row],[Last Name via NAME_SOURCE_KEY TEXT]]&amp;" "&amp;assembly_staff_import[[#This Row],[Suffix via NAME_SOURCE_KEY]])))</f>
        <v>Christine M Digregorio</v>
      </c>
      <c r="B190" t="str">
        <f>TRIM(CONCATENATE(TRIM(assembly_staff_import[[#This Row],[Full Name]]), ", ", assembly_staff_import[[#This Row],[Title]]))</f>
        <v>Christine M Digregorio, Legis Liaison</v>
      </c>
      <c r="C190" t="e">
        <f>assembly_staff_import[[#This Row],[Vlookup_groups]]</f>
        <v>#REF!</v>
      </c>
      <c r="D190" t="str">
        <f>IF(assembly_staff_import[[#This Row],[Legislative Staff Type]]="Personal",assembly_staff_import[[#This Row],[Formatted Personal Staff Office]],"")</f>
        <v>District Office</v>
      </c>
      <c r="E190" t="s">
        <v>65</v>
      </c>
      <c r="F190" s="19" t="s">
        <v>10913</v>
      </c>
      <c r="G190" t="s">
        <v>67</v>
      </c>
      <c r="H190" t="str">
        <f>TRIM(PROPER((assembly_staff_import[[#This Row],[Last Name via NAME_SOURCE_KEY TEXT]]&amp;" "&amp;assembly_staff_import[[#This Row],[Suffix via NAME_SOURCE_KEY]])))</f>
        <v>Digregorio</v>
      </c>
      <c r="I190" t="str">
        <f>PROPER(assembly_staff_import[[#This Row],[JOB TITLE_SOURCE_KEY]])</f>
        <v xml:space="preserve">Legis Liaison                              </v>
      </c>
      <c r="J190" t="s">
        <v>72</v>
      </c>
      <c r="K190" t="e">
        <f>IF(assembly_staff_import[[#This Row],[Legislative Staff Type]]="Personal",assembly_staff_import[[#This Row],[Vlookup Reports To Person]], "")</f>
        <v>#REF!</v>
      </c>
      <c r="L190" t="str">
        <f>PROPER(assembly_staff_import[[#This Row],[First MI Name via NAME_SOURCE_KEY TEXT]])</f>
        <v xml:space="preserve"> Christine M</v>
      </c>
      <c r="M190" t="s">
        <v>15799</v>
      </c>
      <c r="N190" t="str">
        <f>LOWER(CONCATENATE(assembly_staff_import[[#This Row],[Last Name]],LEFT(assembly_staff_import[[#This Row],[First Name (no initial)]],1),"@nyassembly.gov"))</f>
        <v>digregorioc@nyassembly.gov</v>
      </c>
      <c r="O190" t="s">
        <v>17419</v>
      </c>
      <c r="P190" t="e">
        <f>VLOOKUP(assembly_staff_import[[#This Row],[Full Name]],[3]!PEOPLE_March_20[#Data],1,0)</f>
        <v>#REF!</v>
      </c>
      <c r="Q190" t="e">
        <f>VLOOKUP(assembly_staff_import[[#This Row],[Full Name]],[3]!Table17[#Data],3,0)</f>
        <v>#REF!</v>
      </c>
      <c r="R190" t="e">
        <f>VLOOKUP(assembly_staff_import[[#This Row],[Formatted Works for Group]],[3]!Table7[#Data],1,0)</f>
        <v>#REF!</v>
      </c>
      <c r="S190" t="e">
        <f>IF(assembly_staff_import[[#This Row],[Legislative Staff Type]]="Personal", assembly_staff_import[[#This Row],[Vlookup Works for Group]], assembly_staff_import[[#This Row],[Formatted Works for Group calc]]&amp;", Central Staff Office, Assembly")</f>
        <v>#REF!</v>
      </c>
      <c r="T190" s="20" t="str">
        <f>TRIM(assembly_staff_import[[#This Row],[NAME_SOURCE_KEY]])</f>
        <v>DIGREGORIO, CHRISTINE M</v>
      </c>
      <c r="U190" t="s">
        <v>24477</v>
      </c>
      <c r="V190" t="s">
        <v>24478</v>
      </c>
      <c r="W190" t="s">
        <v>24479</v>
      </c>
      <c r="Y190" t="str">
        <f>IF(assembly_staff_import[[#This Row],[Legislative Staff Type]]="Personal", PROPER(TRIM(assembly_staff_import[[#This Row],[Unit First MI via UNIT_SOURCE_KEY]])&amp;" "&amp;assembly_staff_import[[#This Row],[Unit Last via UNIT_SOURCE_KEY]]), PROPER(TRIM(assembly_staff_import[[#This Row],[UNIT NAME_SOURCE_KEY2]])))</f>
        <v>Brian F. Curran</v>
      </c>
      <c r="Z190" t="s">
        <v>24467</v>
      </c>
      <c r="AA190" t="e">
        <f>VLOOKUP(assembly_staff_import[[#This Row],[Formatted and corrected Works for Group Text]],[3]!Table4[#Data],1,0)</f>
        <v>#REF!</v>
      </c>
      <c r="AB190" t="e">
        <f>VLOOKUP(assembly_staff_import[[#This Row],[Formatted and corrected Works for Group Text]],[3]!Table5[#Data],2,0)</f>
        <v>#REF!</v>
      </c>
      <c r="AC190" t="str">
        <f>IF(TRIM(assembly_staff_import[[#This Row],[PUBLIC INFO ADDR_SOURCE_KEY]])="CAPITOL, ALBANY", "Legislative / Capitol Office", "District Office")</f>
        <v>District Office</v>
      </c>
      <c r="AD190" t="s">
        <v>24468</v>
      </c>
      <c r="AE190" t="s">
        <v>24469</v>
      </c>
      <c r="AF190" t="str">
        <f t="shared" si="7"/>
        <v xml:space="preserve">N18 </v>
      </c>
      <c r="AG190" t="s">
        <v>24470</v>
      </c>
      <c r="AH190" t="s">
        <v>24480</v>
      </c>
      <c r="AI190" t="s">
        <v>24481</v>
      </c>
      <c r="AJ190" t="s">
        <v>24472</v>
      </c>
    </row>
    <row r="191" spans="1:36" x14ac:dyDescent="0.2">
      <c r="A191" t="str">
        <f>TRIM(PROPER((assembly_staff_import[[#This Row],[First MI Name via NAME_SOURCE_KEY TEXT]]&amp;" "&amp;assembly_staff_import[[#This Row],[Last Name via NAME_SOURCE_KEY TEXT]]&amp;" "&amp;assembly_staff_import[[#This Row],[Suffix via NAME_SOURCE_KEY]])))</f>
        <v>Eileen M Grim</v>
      </c>
      <c r="B191" t="str">
        <f>TRIM(CONCATENATE(TRIM(assembly_staff_import[[#This Row],[Full Name]]), ", ", assembly_staff_import[[#This Row],[Title]]))</f>
        <v>Eileen M Grim, Community Liaison</v>
      </c>
      <c r="C191" t="e">
        <f>assembly_staff_import[[#This Row],[Vlookup_groups]]</f>
        <v>#REF!</v>
      </c>
      <c r="D191" t="str">
        <f>IF(assembly_staff_import[[#This Row],[Legislative Staff Type]]="Personal",assembly_staff_import[[#This Row],[Formatted Personal Staff Office]],"")</f>
        <v>District Office</v>
      </c>
      <c r="E191" t="s">
        <v>65</v>
      </c>
      <c r="F191" s="19" t="s">
        <v>10913</v>
      </c>
      <c r="G191" t="s">
        <v>67</v>
      </c>
      <c r="H191" t="str">
        <f>TRIM(PROPER((assembly_staff_import[[#This Row],[Last Name via NAME_SOURCE_KEY TEXT]]&amp;" "&amp;assembly_staff_import[[#This Row],[Suffix via NAME_SOURCE_KEY]])))</f>
        <v>Grim</v>
      </c>
      <c r="I191" t="str">
        <f>PROPER(assembly_staff_import[[#This Row],[JOB TITLE_SOURCE_KEY]])</f>
        <v xml:space="preserve">Community Liaison                          </v>
      </c>
      <c r="J191" t="s">
        <v>72</v>
      </c>
      <c r="K191" t="e">
        <f>IF(assembly_staff_import[[#This Row],[Legislative Staff Type]]="Personal",assembly_staff_import[[#This Row],[Vlookup Reports To Person]], "")</f>
        <v>#REF!</v>
      </c>
      <c r="L191" t="str">
        <f>PROPER(assembly_staff_import[[#This Row],[First MI Name via NAME_SOURCE_KEY TEXT]])</f>
        <v xml:space="preserve"> Eileen M</v>
      </c>
      <c r="M191" t="s">
        <v>15793</v>
      </c>
      <c r="N191" t="str">
        <f>LOWER(CONCATENATE(assembly_staff_import[[#This Row],[Last Name]],LEFT(assembly_staff_import[[#This Row],[First Name (no initial)]],1),"@nyassembly.gov"))</f>
        <v>grime@nyassembly.gov</v>
      </c>
      <c r="O191" t="s">
        <v>24482</v>
      </c>
      <c r="P191" t="e">
        <f>VLOOKUP(assembly_staff_import[[#This Row],[Full Name]],[3]!PEOPLE_March_20[#Data],1,0)</f>
        <v>#REF!</v>
      </c>
      <c r="Q191" t="e">
        <f>VLOOKUP(assembly_staff_import[[#This Row],[Full Name]],[3]!Table17[#Data],3,0)</f>
        <v>#REF!</v>
      </c>
      <c r="R191" t="e">
        <f>VLOOKUP(assembly_staff_import[[#This Row],[Formatted Works for Group]],[3]!Table7[#Data],1,0)</f>
        <v>#REF!</v>
      </c>
      <c r="S191" t="e">
        <f>IF(assembly_staff_import[[#This Row],[Legislative Staff Type]]="Personal", assembly_staff_import[[#This Row],[Vlookup Works for Group]], assembly_staff_import[[#This Row],[Formatted Works for Group calc]]&amp;", Central Staff Office, Assembly")</f>
        <v>#REF!</v>
      </c>
      <c r="T191" s="20" t="str">
        <f>TRIM(assembly_staff_import[[#This Row],[NAME_SOURCE_KEY]])</f>
        <v>GRIM, EILEEN M</v>
      </c>
      <c r="U191" t="s">
        <v>24483</v>
      </c>
      <c r="V191" t="s">
        <v>24484</v>
      </c>
      <c r="W191" t="s">
        <v>24485</v>
      </c>
      <c r="Y191" t="str">
        <f>IF(assembly_staff_import[[#This Row],[Legislative Staff Type]]="Personal", PROPER(TRIM(assembly_staff_import[[#This Row],[Unit First MI via UNIT_SOURCE_KEY]])&amp;" "&amp;assembly_staff_import[[#This Row],[Unit Last via UNIT_SOURCE_KEY]]), PROPER(TRIM(assembly_staff_import[[#This Row],[UNIT NAME_SOURCE_KEY2]])))</f>
        <v>Brian F. Curran</v>
      </c>
      <c r="Z191" t="s">
        <v>24467</v>
      </c>
      <c r="AA191" t="e">
        <f>VLOOKUP(assembly_staff_import[[#This Row],[Formatted and corrected Works for Group Text]],[3]!Table4[#Data],1,0)</f>
        <v>#REF!</v>
      </c>
      <c r="AB191" t="e">
        <f>VLOOKUP(assembly_staff_import[[#This Row],[Formatted and corrected Works for Group Text]],[3]!Table5[#Data],2,0)</f>
        <v>#REF!</v>
      </c>
      <c r="AC191" t="str">
        <f>IF(TRIM(assembly_staff_import[[#This Row],[PUBLIC INFO ADDR_SOURCE_KEY]])="CAPITOL, ALBANY", "Legislative / Capitol Office", "District Office")</f>
        <v>District Office</v>
      </c>
      <c r="AD191" t="s">
        <v>24468</v>
      </c>
      <c r="AE191" t="s">
        <v>24469</v>
      </c>
      <c r="AF191" t="str">
        <f t="shared" si="7"/>
        <v xml:space="preserve">N18 </v>
      </c>
      <c r="AG191" t="s">
        <v>24470</v>
      </c>
      <c r="AH191" t="s">
        <v>24486</v>
      </c>
      <c r="AI191" t="s">
        <v>23692</v>
      </c>
      <c r="AJ191" t="s">
        <v>24472</v>
      </c>
    </row>
    <row r="192" spans="1:36" x14ac:dyDescent="0.2">
      <c r="A192" t="str">
        <f>TRIM(PROPER((assembly_staff_import[[#This Row],[First MI Name via NAME_SOURCE_KEY TEXT]]&amp;" "&amp;assembly_staff_import[[#This Row],[Last Name via NAME_SOURCE_KEY TEXT]]&amp;" "&amp;assembly_staff_import[[#This Row],[Suffix via NAME_SOURCE_KEY]])))</f>
        <v>Elizabeth M Liguori</v>
      </c>
      <c r="B192" t="str">
        <f>TRIM(CONCATENATE(TRIM(assembly_staff_import[[#This Row],[Full Name]]), ", ", assembly_staff_import[[#This Row],[Title]]))</f>
        <v>Elizabeth M Liguori, Community Liaison</v>
      </c>
      <c r="C192" t="e">
        <f>assembly_staff_import[[#This Row],[Vlookup_groups]]</f>
        <v>#REF!</v>
      </c>
      <c r="D192" t="str">
        <f>IF(assembly_staff_import[[#This Row],[Legislative Staff Type]]="Personal",assembly_staff_import[[#This Row],[Formatted Personal Staff Office]],"")</f>
        <v>District Office</v>
      </c>
      <c r="E192" t="s">
        <v>65</v>
      </c>
      <c r="F192" s="19" t="s">
        <v>10913</v>
      </c>
      <c r="G192" t="s">
        <v>67</v>
      </c>
      <c r="H192" t="str">
        <f>TRIM(PROPER((assembly_staff_import[[#This Row],[Last Name via NAME_SOURCE_KEY TEXT]]&amp;" "&amp;assembly_staff_import[[#This Row],[Suffix via NAME_SOURCE_KEY]])))</f>
        <v>Liguori</v>
      </c>
      <c r="I192" t="str">
        <f>PROPER(assembly_staff_import[[#This Row],[JOB TITLE_SOURCE_KEY]])</f>
        <v xml:space="preserve">Community Liaison                          </v>
      </c>
      <c r="J192" t="s">
        <v>72</v>
      </c>
      <c r="K192" t="e">
        <f>IF(assembly_staff_import[[#This Row],[Legislative Staff Type]]="Personal",assembly_staff_import[[#This Row],[Vlookup Reports To Person]], "")</f>
        <v>#REF!</v>
      </c>
      <c r="L192" t="str">
        <f>PROPER(assembly_staff_import[[#This Row],[First MI Name via NAME_SOURCE_KEY TEXT]])</f>
        <v xml:space="preserve"> Elizabeth M</v>
      </c>
      <c r="M192" t="s">
        <v>14649</v>
      </c>
      <c r="N192" t="str">
        <f>LOWER(CONCATENATE(assembly_staff_import[[#This Row],[Last Name]],LEFT(assembly_staff_import[[#This Row],[First Name (no initial)]],1),"@nyassembly.gov"))</f>
        <v>liguorie@nyassembly.gov</v>
      </c>
      <c r="O192" t="s">
        <v>2972</v>
      </c>
      <c r="P192" t="e">
        <f>VLOOKUP(assembly_staff_import[[#This Row],[Full Name]],[3]!PEOPLE_March_20[#Data],1,0)</f>
        <v>#REF!</v>
      </c>
      <c r="Q192" t="e">
        <f>VLOOKUP(assembly_staff_import[[#This Row],[Full Name]],[3]!Table17[#Data],3,0)</f>
        <v>#REF!</v>
      </c>
      <c r="R192" t="e">
        <f>VLOOKUP(assembly_staff_import[[#This Row],[Formatted Works for Group]],[3]!Table7[#Data],1,0)</f>
        <v>#REF!</v>
      </c>
      <c r="S192" t="e">
        <f>IF(assembly_staff_import[[#This Row],[Legislative Staff Type]]="Personal", assembly_staff_import[[#This Row],[Vlookup Works for Group]], assembly_staff_import[[#This Row],[Formatted Works for Group calc]]&amp;", Central Staff Office, Assembly")</f>
        <v>#REF!</v>
      </c>
      <c r="T192" s="20" t="str">
        <f>TRIM(assembly_staff_import[[#This Row],[NAME_SOURCE_KEY]])</f>
        <v>LIGUORI, ELIZABETH M</v>
      </c>
      <c r="U192" t="s">
        <v>24487</v>
      </c>
      <c r="V192" t="s">
        <v>24488</v>
      </c>
      <c r="W192" t="s">
        <v>24489</v>
      </c>
      <c r="Y192" t="str">
        <f>IF(assembly_staff_import[[#This Row],[Legislative Staff Type]]="Personal", PROPER(TRIM(assembly_staff_import[[#This Row],[Unit First MI via UNIT_SOURCE_KEY]])&amp;" "&amp;assembly_staff_import[[#This Row],[Unit Last via UNIT_SOURCE_KEY]]), PROPER(TRIM(assembly_staff_import[[#This Row],[UNIT NAME_SOURCE_KEY2]])))</f>
        <v>Brian F. Curran</v>
      </c>
      <c r="Z192" t="s">
        <v>24467</v>
      </c>
      <c r="AA192" t="e">
        <f>VLOOKUP(assembly_staff_import[[#This Row],[Formatted and corrected Works for Group Text]],[3]!Table4[#Data],1,0)</f>
        <v>#REF!</v>
      </c>
      <c r="AB192" t="e">
        <f>VLOOKUP(assembly_staff_import[[#This Row],[Formatted and corrected Works for Group Text]],[3]!Table5[#Data],2,0)</f>
        <v>#REF!</v>
      </c>
      <c r="AC192" t="str">
        <f>IF(TRIM(assembly_staff_import[[#This Row],[PUBLIC INFO ADDR_SOURCE_KEY]])="CAPITOL, ALBANY", "Legislative / Capitol Office", "District Office")</f>
        <v>District Office</v>
      </c>
      <c r="AD192" t="s">
        <v>24468</v>
      </c>
      <c r="AE192" t="s">
        <v>24469</v>
      </c>
      <c r="AF192" t="str">
        <f t="shared" si="7"/>
        <v xml:space="preserve">N18 </v>
      </c>
      <c r="AG192" t="s">
        <v>24470</v>
      </c>
      <c r="AH192" t="s">
        <v>24490</v>
      </c>
      <c r="AI192" t="s">
        <v>23692</v>
      </c>
      <c r="AJ192" t="s">
        <v>24472</v>
      </c>
    </row>
    <row r="193" spans="1:36" x14ac:dyDescent="0.2">
      <c r="A193" t="str">
        <f>TRIM(PROPER((assembly_staff_import[[#This Row],[First MI Name via NAME_SOURCE_KEY TEXT]]&amp;" "&amp;assembly_staff_import[[#This Row],[Last Name via NAME_SOURCE_KEY TEXT]]&amp;" "&amp;assembly_staff_import[[#This Row],[Suffix via NAME_SOURCE_KEY]])))</f>
        <v>Kathryn M Stark</v>
      </c>
      <c r="B193" t="str">
        <f>TRIM(CONCATENATE(TRIM(assembly_staff_import[[#This Row],[Full Name]]), ", ", assembly_staff_import[[#This Row],[Title]]))</f>
        <v>Kathryn M Stark, Admin Assistant</v>
      </c>
      <c r="C193" t="e">
        <f>assembly_staff_import[[#This Row],[Vlookup_groups]]</f>
        <v>#REF!</v>
      </c>
      <c r="D193" t="str">
        <f>IF(assembly_staff_import[[#This Row],[Legislative Staff Type]]="Personal",assembly_staff_import[[#This Row],[Formatted Personal Staff Office]],"")</f>
        <v>District Office</v>
      </c>
      <c r="E193" t="s">
        <v>65</v>
      </c>
      <c r="F193" s="19" t="s">
        <v>10913</v>
      </c>
      <c r="G193" t="s">
        <v>67</v>
      </c>
      <c r="H193" t="str">
        <f>TRIM(PROPER((assembly_staff_import[[#This Row],[Last Name via NAME_SOURCE_KEY TEXT]]&amp;" "&amp;assembly_staff_import[[#This Row],[Suffix via NAME_SOURCE_KEY]])))</f>
        <v>Stark</v>
      </c>
      <c r="I193" t="str">
        <f>PROPER(assembly_staff_import[[#This Row],[JOB TITLE_SOURCE_KEY]])</f>
        <v xml:space="preserve">Admin Assistant                            </v>
      </c>
      <c r="J193" t="s">
        <v>72</v>
      </c>
      <c r="K193" t="e">
        <f>IF(assembly_staff_import[[#This Row],[Legislative Staff Type]]="Personal",assembly_staff_import[[#This Row],[Vlookup Reports To Person]], "")</f>
        <v>#REF!</v>
      </c>
      <c r="L193" t="str">
        <f>PROPER(assembly_staff_import[[#This Row],[First MI Name via NAME_SOURCE_KEY TEXT]])</f>
        <v xml:space="preserve"> Kathryn M</v>
      </c>
      <c r="M193" t="s">
        <v>18037</v>
      </c>
      <c r="N193" t="str">
        <f>LOWER(CONCATENATE(assembly_staff_import[[#This Row],[Last Name]],LEFT(assembly_staff_import[[#This Row],[First Name (no initial)]],1),"@nyassembly.gov"))</f>
        <v>starkk@nyassembly.gov</v>
      </c>
      <c r="O193" t="s">
        <v>24491</v>
      </c>
      <c r="P193" t="e">
        <f>VLOOKUP(assembly_staff_import[[#This Row],[Full Name]],[3]!PEOPLE_March_20[#Data],1,0)</f>
        <v>#REF!</v>
      </c>
      <c r="Q193" t="e">
        <f>VLOOKUP(assembly_staff_import[[#This Row],[Full Name]],[3]!Table17[#Data],3,0)</f>
        <v>#REF!</v>
      </c>
      <c r="R193" t="e">
        <f>VLOOKUP(assembly_staff_import[[#This Row],[Formatted Works for Group]],[3]!Table7[#Data],1,0)</f>
        <v>#REF!</v>
      </c>
      <c r="S193" t="e">
        <f>IF(assembly_staff_import[[#This Row],[Legislative Staff Type]]="Personal", assembly_staff_import[[#This Row],[Vlookup Works for Group]], assembly_staff_import[[#This Row],[Formatted Works for Group calc]]&amp;", Central Staff Office, Assembly")</f>
        <v>#REF!</v>
      </c>
      <c r="T193" s="20" t="str">
        <f>TRIM(assembly_staff_import[[#This Row],[NAME_SOURCE_KEY]])</f>
        <v>STARK, KATHRYN M</v>
      </c>
      <c r="U193" t="s">
        <v>24492</v>
      </c>
      <c r="V193" t="s">
        <v>24493</v>
      </c>
      <c r="W193" t="s">
        <v>24494</v>
      </c>
      <c r="Y193" t="str">
        <f>IF(assembly_staff_import[[#This Row],[Legislative Staff Type]]="Personal", PROPER(TRIM(assembly_staff_import[[#This Row],[Unit First MI via UNIT_SOURCE_KEY]])&amp;" "&amp;assembly_staff_import[[#This Row],[Unit Last via UNIT_SOURCE_KEY]]), PROPER(TRIM(assembly_staff_import[[#This Row],[UNIT NAME_SOURCE_KEY2]])))</f>
        <v>Brian F. Curran</v>
      </c>
      <c r="Z193" t="s">
        <v>24467</v>
      </c>
      <c r="AA193" t="e">
        <f>VLOOKUP(assembly_staff_import[[#This Row],[Formatted and corrected Works for Group Text]],[3]!Table4[#Data],1,0)</f>
        <v>#REF!</v>
      </c>
      <c r="AB193" t="e">
        <f>VLOOKUP(assembly_staff_import[[#This Row],[Formatted and corrected Works for Group Text]],[3]!Table5[#Data],2,0)</f>
        <v>#REF!</v>
      </c>
      <c r="AC193" t="str">
        <f>IF(TRIM(assembly_staff_import[[#This Row],[PUBLIC INFO ADDR_SOURCE_KEY]])="CAPITOL, ALBANY", "Legislative / Capitol Office", "District Office")</f>
        <v>District Office</v>
      </c>
      <c r="AD193" t="s">
        <v>24468</v>
      </c>
      <c r="AE193" t="s">
        <v>24469</v>
      </c>
      <c r="AF193" t="str">
        <f t="shared" si="7"/>
        <v xml:space="preserve">N18 </v>
      </c>
      <c r="AG193" t="s">
        <v>24470</v>
      </c>
      <c r="AH193" t="s">
        <v>24495</v>
      </c>
      <c r="AI193" t="s">
        <v>23568</v>
      </c>
      <c r="AJ193" t="s">
        <v>24472</v>
      </c>
    </row>
    <row r="194" spans="1:36" x14ac:dyDescent="0.2">
      <c r="A194" t="str">
        <f>TRIM(PROPER((assembly_staff_import[[#This Row],[First MI Name via NAME_SOURCE_KEY TEXT]]&amp;" "&amp;assembly_staff_import[[#This Row],[Last Name via NAME_SOURCE_KEY TEXT]]&amp;" "&amp;assembly_staff_import[[#This Row],[Suffix via NAME_SOURCE_KEY]])))</f>
        <v>Leslie S Rothschild</v>
      </c>
      <c r="B194" t="str">
        <f>TRIM(CONCATENATE(TRIM(assembly_staff_import[[#This Row],[Full Name]]), ", ", assembly_staff_import[[#This Row],[Title]]))</f>
        <v>Leslie S Rothschild, Chief Of Staff</v>
      </c>
      <c r="C194" t="e">
        <f>assembly_staff_import[[#This Row],[Vlookup_groups]]</f>
        <v>#REF!</v>
      </c>
      <c r="D194" t="str">
        <f>IF(assembly_staff_import[[#This Row],[Legislative Staff Type]]="Personal",assembly_staff_import[[#This Row],[Formatted Personal Staff Office]],"")</f>
        <v>District Office</v>
      </c>
      <c r="E194" t="s">
        <v>65</v>
      </c>
      <c r="F194" s="19" t="s">
        <v>10913</v>
      </c>
      <c r="G194" t="s">
        <v>67</v>
      </c>
      <c r="H194" t="str">
        <f>TRIM(PROPER((assembly_staff_import[[#This Row],[Last Name via NAME_SOURCE_KEY TEXT]]&amp;" "&amp;assembly_staff_import[[#This Row],[Suffix via NAME_SOURCE_KEY]])))</f>
        <v>Rothschild</v>
      </c>
      <c r="I194" t="str">
        <f>PROPER(assembly_staff_import[[#This Row],[JOB TITLE_SOURCE_KEY]])</f>
        <v xml:space="preserve">Chief Of Staff                             </v>
      </c>
      <c r="J194" t="s">
        <v>72</v>
      </c>
      <c r="K194" t="e">
        <f>IF(assembly_staff_import[[#This Row],[Legislative Staff Type]]="Personal",assembly_staff_import[[#This Row],[Vlookup Reports To Person]], "")</f>
        <v>#REF!</v>
      </c>
      <c r="L194" t="str">
        <f>PROPER(assembly_staff_import[[#This Row],[First MI Name via NAME_SOURCE_KEY TEXT]])</f>
        <v xml:space="preserve"> Leslie S</v>
      </c>
      <c r="M194" t="s">
        <v>15665</v>
      </c>
      <c r="N194" t="str">
        <f>LOWER(CONCATENATE(assembly_staff_import[[#This Row],[Last Name]],LEFT(assembly_staff_import[[#This Row],[First Name (no initial)]],1),"@nyassembly.gov"))</f>
        <v>rothschildl@nyassembly.gov</v>
      </c>
      <c r="O194" t="s">
        <v>24496</v>
      </c>
      <c r="P194" t="e">
        <f>VLOOKUP(assembly_staff_import[[#This Row],[Full Name]],[3]!PEOPLE_March_20[#Data],1,0)</f>
        <v>#REF!</v>
      </c>
      <c r="Q194" t="e">
        <f>VLOOKUP(assembly_staff_import[[#This Row],[Full Name]],[3]!Table17[#Data],3,0)</f>
        <v>#REF!</v>
      </c>
      <c r="R194" t="e">
        <f>VLOOKUP(assembly_staff_import[[#This Row],[Formatted Works for Group]],[3]!Table7[#Data],1,0)</f>
        <v>#REF!</v>
      </c>
      <c r="S194" t="e">
        <f>IF(assembly_staff_import[[#This Row],[Legislative Staff Type]]="Personal", assembly_staff_import[[#This Row],[Vlookup Works for Group]], assembly_staff_import[[#This Row],[Formatted Works for Group calc]]&amp;", Central Staff Office, Assembly")</f>
        <v>#REF!</v>
      </c>
      <c r="T194" s="20" t="str">
        <f>TRIM(assembly_staff_import[[#This Row],[NAME_SOURCE_KEY]])</f>
        <v>ROTHSCHILD, LESLIE S</v>
      </c>
      <c r="U194" t="s">
        <v>24497</v>
      </c>
      <c r="V194" t="s">
        <v>24498</v>
      </c>
      <c r="W194" t="s">
        <v>24499</v>
      </c>
      <c r="Y194" t="str">
        <f>IF(assembly_staff_import[[#This Row],[Legislative Staff Type]]="Personal", PROPER(TRIM(assembly_staff_import[[#This Row],[Unit First MI via UNIT_SOURCE_KEY]])&amp;" "&amp;assembly_staff_import[[#This Row],[Unit Last via UNIT_SOURCE_KEY]]), PROPER(TRIM(assembly_staff_import[[#This Row],[UNIT NAME_SOURCE_KEY2]])))</f>
        <v>Brian F. Curran</v>
      </c>
      <c r="Z194" t="s">
        <v>24467</v>
      </c>
      <c r="AA194" t="e">
        <f>VLOOKUP(assembly_staff_import[[#This Row],[Formatted and corrected Works for Group Text]],[3]!Table4[#Data],1,0)</f>
        <v>#REF!</v>
      </c>
      <c r="AB194" t="e">
        <f>VLOOKUP(assembly_staff_import[[#This Row],[Formatted and corrected Works for Group Text]],[3]!Table5[#Data],2,0)</f>
        <v>#REF!</v>
      </c>
      <c r="AC194" t="str">
        <f>IF(TRIM(assembly_staff_import[[#This Row],[PUBLIC INFO ADDR_SOURCE_KEY]])="CAPITOL, ALBANY", "Legislative / Capitol Office", "District Office")</f>
        <v>District Office</v>
      </c>
      <c r="AD194" t="s">
        <v>24468</v>
      </c>
      <c r="AE194" t="s">
        <v>24469</v>
      </c>
      <c r="AF194" t="str">
        <f t="shared" si="7"/>
        <v xml:space="preserve">N18 </v>
      </c>
      <c r="AG194" t="s">
        <v>24470</v>
      </c>
      <c r="AH194" t="s">
        <v>24500</v>
      </c>
      <c r="AI194" t="s">
        <v>23587</v>
      </c>
      <c r="AJ194" t="s">
        <v>24472</v>
      </c>
    </row>
    <row r="195" spans="1:36" x14ac:dyDescent="0.2">
      <c r="A195" t="str">
        <f>TRIM(PROPER((assembly_staff_import[[#This Row],[First MI Name via NAME_SOURCE_KEY TEXT]]&amp;" "&amp;assembly_staff_import[[#This Row],[Last Name via NAME_SOURCE_KEY TEXT]]&amp;" "&amp;assembly_staff_import[[#This Row],[Suffix via NAME_SOURCE_KEY]])))</f>
        <v>Matthew F Paccione</v>
      </c>
      <c r="B195" t="str">
        <f>TRIM(CONCATENATE(TRIM(assembly_staff_import[[#This Row],[Full Name]]), ", ", assembly_staff_import[[#This Row],[Title]]))</f>
        <v>Matthew F Paccione, Community Liaison</v>
      </c>
      <c r="C195" t="e">
        <f>assembly_staff_import[[#This Row],[Vlookup_groups]]</f>
        <v>#REF!</v>
      </c>
      <c r="D195" t="str">
        <f>IF(assembly_staff_import[[#This Row],[Legislative Staff Type]]="Personal",assembly_staff_import[[#This Row],[Formatted Personal Staff Office]],"")</f>
        <v>District Office</v>
      </c>
      <c r="E195" t="s">
        <v>65</v>
      </c>
      <c r="F195" s="19" t="s">
        <v>10913</v>
      </c>
      <c r="G195" t="s">
        <v>67</v>
      </c>
      <c r="H195" t="str">
        <f>TRIM(PROPER((assembly_staff_import[[#This Row],[Last Name via NAME_SOURCE_KEY TEXT]]&amp;" "&amp;assembly_staff_import[[#This Row],[Suffix via NAME_SOURCE_KEY]])))</f>
        <v>Paccione</v>
      </c>
      <c r="I195" t="str">
        <f>PROPER(assembly_staff_import[[#This Row],[JOB TITLE_SOURCE_KEY]])</f>
        <v xml:space="preserve">Community Liaison                          </v>
      </c>
      <c r="J195" t="s">
        <v>72</v>
      </c>
      <c r="K195" t="e">
        <f>IF(assembly_staff_import[[#This Row],[Legislative Staff Type]]="Personal",assembly_staff_import[[#This Row],[Vlookup Reports To Person]], "")</f>
        <v>#REF!</v>
      </c>
      <c r="L195" t="str">
        <f>PROPER(assembly_staff_import[[#This Row],[First MI Name via NAME_SOURCE_KEY TEXT]])</f>
        <v xml:space="preserve"> Matthew F</v>
      </c>
      <c r="M195" t="s">
        <v>18102</v>
      </c>
      <c r="N195" t="str">
        <f>LOWER(CONCATENATE(assembly_staff_import[[#This Row],[Last Name]],LEFT(assembly_staff_import[[#This Row],[First Name (no initial)]],1),"@nyassembly.gov"))</f>
        <v>paccionem@nyassembly.gov</v>
      </c>
      <c r="O195" t="s">
        <v>7705</v>
      </c>
      <c r="P195" t="e">
        <f>VLOOKUP(assembly_staff_import[[#This Row],[Full Name]],[3]!PEOPLE_March_20[#Data],1,0)</f>
        <v>#REF!</v>
      </c>
      <c r="Q195" t="e">
        <f>VLOOKUP(assembly_staff_import[[#This Row],[Full Name]],[3]!Table17[#Data],3,0)</f>
        <v>#REF!</v>
      </c>
      <c r="R195" t="e">
        <f>VLOOKUP(assembly_staff_import[[#This Row],[Formatted Works for Group]],[3]!Table7[#Data],1,0)</f>
        <v>#REF!</v>
      </c>
      <c r="S195" t="e">
        <f>IF(assembly_staff_import[[#This Row],[Legislative Staff Type]]="Personal", assembly_staff_import[[#This Row],[Vlookup Works for Group]], assembly_staff_import[[#This Row],[Formatted Works for Group calc]]&amp;", Central Staff Office, Assembly")</f>
        <v>#REF!</v>
      </c>
      <c r="T195" s="20" t="str">
        <f>TRIM(assembly_staff_import[[#This Row],[NAME_SOURCE_KEY]])</f>
        <v>PACCIONE, MATTHEW F</v>
      </c>
      <c r="U195" t="s">
        <v>24501</v>
      </c>
      <c r="V195" t="s">
        <v>24502</v>
      </c>
      <c r="W195" t="s">
        <v>24503</v>
      </c>
      <c r="Y195" t="str">
        <f>IF(assembly_staff_import[[#This Row],[Legislative Staff Type]]="Personal", PROPER(TRIM(assembly_staff_import[[#This Row],[Unit First MI via UNIT_SOURCE_KEY]])&amp;" "&amp;assembly_staff_import[[#This Row],[Unit Last via UNIT_SOURCE_KEY]]), PROPER(TRIM(assembly_staff_import[[#This Row],[UNIT NAME_SOURCE_KEY2]])))</f>
        <v>Brian F. Curran</v>
      </c>
      <c r="Z195" t="s">
        <v>24467</v>
      </c>
      <c r="AA195" t="e">
        <f>VLOOKUP(assembly_staff_import[[#This Row],[Formatted and corrected Works for Group Text]],[3]!Table4[#Data],1,0)</f>
        <v>#REF!</v>
      </c>
      <c r="AB195" t="e">
        <f>VLOOKUP(assembly_staff_import[[#This Row],[Formatted and corrected Works for Group Text]],[3]!Table5[#Data],2,0)</f>
        <v>#REF!</v>
      </c>
      <c r="AC195" t="str">
        <f>IF(TRIM(assembly_staff_import[[#This Row],[PUBLIC INFO ADDR_SOURCE_KEY]])="CAPITOL, ALBANY", "Legislative / Capitol Office", "District Office")</f>
        <v>District Office</v>
      </c>
      <c r="AD195" t="s">
        <v>24468</v>
      </c>
      <c r="AE195" t="s">
        <v>24469</v>
      </c>
      <c r="AF195" t="str">
        <f t="shared" si="7"/>
        <v xml:space="preserve">N18 </v>
      </c>
      <c r="AG195" t="s">
        <v>24470</v>
      </c>
      <c r="AH195" t="s">
        <v>24504</v>
      </c>
      <c r="AI195" t="s">
        <v>23692</v>
      </c>
      <c r="AJ195" t="s">
        <v>24472</v>
      </c>
    </row>
    <row r="196" spans="1:36" x14ac:dyDescent="0.2">
      <c r="A196" t="str">
        <f>TRIM(PROPER((assembly_staff_import[[#This Row],[First MI Name via NAME_SOURCE_KEY TEXT]]&amp;" "&amp;assembly_staff_import[[#This Row],[Last Name via NAME_SOURCE_KEY TEXT]]&amp;" "&amp;assembly_staff_import[[#This Row],[Suffix via NAME_SOURCE_KEY]])))</f>
        <v>Patrick R Deangelis</v>
      </c>
      <c r="B196" t="str">
        <f>TRIM(CONCATENATE(TRIM(assembly_staff_import[[#This Row],[Full Name]]), ", ", assembly_staff_import[[#This Row],[Title]]))</f>
        <v>Patrick R Deangelis, Community Liaison</v>
      </c>
      <c r="C196" t="e">
        <f>assembly_staff_import[[#This Row],[Vlookup_groups]]</f>
        <v>#REF!</v>
      </c>
      <c r="D196" t="str">
        <f>IF(assembly_staff_import[[#This Row],[Legislative Staff Type]]="Personal",assembly_staff_import[[#This Row],[Formatted Personal Staff Office]],"")</f>
        <v>District Office</v>
      </c>
      <c r="E196" t="s">
        <v>65</v>
      </c>
      <c r="F196" s="19" t="s">
        <v>10913</v>
      </c>
      <c r="G196" t="s">
        <v>67</v>
      </c>
      <c r="H196" t="str">
        <f>TRIM(PROPER((assembly_staff_import[[#This Row],[Last Name via NAME_SOURCE_KEY TEXT]]&amp;" "&amp;assembly_staff_import[[#This Row],[Suffix via NAME_SOURCE_KEY]])))</f>
        <v>Deangelis</v>
      </c>
      <c r="I196" t="str">
        <f>PROPER(assembly_staff_import[[#This Row],[JOB TITLE_SOURCE_KEY]])</f>
        <v xml:space="preserve">Community Liaison                          </v>
      </c>
      <c r="J196" t="s">
        <v>72</v>
      </c>
      <c r="K196" t="e">
        <f>IF(assembly_staff_import[[#This Row],[Legislative Staff Type]]="Personal",assembly_staff_import[[#This Row],[Vlookup Reports To Person]], "")</f>
        <v>#REF!</v>
      </c>
      <c r="L196" t="str">
        <f>PROPER(assembly_staff_import[[#This Row],[First MI Name via NAME_SOURCE_KEY TEXT]])</f>
        <v xml:space="preserve"> Patrick R</v>
      </c>
      <c r="M196" t="s">
        <v>11742</v>
      </c>
      <c r="N196" t="str">
        <f>LOWER(CONCATENATE(assembly_staff_import[[#This Row],[Last Name]],LEFT(assembly_staff_import[[#This Row],[First Name (no initial)]],1),"@nyassembly.gov"))</f>
        <v>deangelisp@nyassembly.gov</v>
      </c>
      <c r="O196" t="s">
        <v>23796</v>
      </c>
      <c r="P196" t="e">
        <f>VLOOKUP(assembly_staff_import[[#This Row],[Full Name]],[3]!PEOPLE_March_20[#Data],1,0)</f>
        <v>#REF!</v>
      </c>
      <c r="Q196" t="e">
        <f>VLOOKUP(assembly_staff_import[[#This Row],[Full Name]],[3]!Table17[#Data],3,0)</f>
        <v>#REF!</v>
      </c>
      <c r="R196" t="e">
        <f>VLOOKUP(assembly_staff_import[[#This Row],[Formatted Works for Group]],[3]!Table7[#Data],1,0)</f>
        <v>#REF!</v>
      </c>
      <c r="S196" t="e">
        <f>IF(assembly_staff_import[[#This Row],[Legislative Staff Type]]="Personal", assembly_staff_import[[#This Row],[Vlookup Works for Group]], assembly_staff_import[[#This Row],[Formatted Works for Group calc]]&amp;", Central Staff Office, Assembly")</f>
        <v>#REF!</v>
      </c>
      <c r="T196" s="20" t="str">
        <f>TRIM(assembly_staff_import[[#This Row],[NAME_SOURCE_KEY]])</f>
        <v>DEANGELIS, PATRICK R</v>
      </c>
      <c r="U196" t="s">
        <v>24505</v>
      </c>
      <c r="V196" t="s">
        <v>24506</v>
      </c>
      <c r="W196" t="s">
        <v>24507</v>
      </c>
      <c r="Y196" t="str">
        <f>IF(assembly_staff_import[[#This Row],[Legislative Staff Type]]="Personal", PROPER(TRIM(assembly_staff_import[[#This Row],[Unit First MI via UNIT_SOURCE_KEY]])&amp;" "&amp;assembly_staff_import[[#This Row],[Unit Last via UNIT_SOURCE_KEY]]), PROPER(TRIM(assembly_staff_import[[#This Row],[UNIT NAME_SOURCE_KEY2]])))</f>
        <v>Brian F. Curran</v>
      </c>
      <c r="Z196" t="s">
        <v>24467</v>
      </c>
      <c r="AA196" t="e">
        <f>VLOOKUP(assembly_staff_import[[#This Row],[Formatted and corrected Works for Group Text]],[3]!Table4[#Data],1,0)</f>
        <v>#REF!</v>
      </c>
      <c r="AB196" t="e">
        <f>VLOOKUP(assembly_staff_import[[#This Row],[Formatted and corrected Works for Group Text]],[3]!Table5[#Data],2,0)</f>
        <v>#REF!</v>
      </c>
      <c r="AC196" t="str">
        <f>IF(TRIM(assembly_staff_import[[#This Row],[PUBLIC INFO ADDR_SOURCE_KEY]])="CAPITOL, ALBANY", "Legislative / Capitol Office", "District Office")</f>
        <v>District Office</v>
      </c>
      <c r="AD196" t="s">
        <v>24468</v>
      </c>
      <c r="AE196" t="s">
        <v>24469</v>
      </c>
      <c r="AF196" t="str">
        <f t="shared" si="7"/>
        <v xml:space="preserve">N18 </v>
      </c>
      <c r="AG196" t="s">
        <v>24470</v>
      </c>
      <c r="AH196" t="s">
        <v>24508</v>
      </c>
      <c r="AI196" t="s">
        <v>23692</v>
      </c>
      <c r="AJ196" t="s">
        <v>24472</v>
      </c>
    </row>
    <row r="197" spans="1:36" x14ac:dyDescent="0.2">
      <c r="A197" t="str">
        <f>TRIM(PROPER((assembly_staff_import[[#This Row],[First MI Name via NAME_SOURCE_KEY TEXT]]&amp;" "&amp;assembly_staff_import[[#This Row],[Last Name via NAME_SOURCE_KEY TEXT]]&amp;" "&amp;assembly_staff_import[[#This Row],[Suffix via NAME_SOURCE_KEY]])))</f>
        <v>Andrew J Hendrickson</v>
      </c>
      <c r="B197" t="str">
        <f>TRIM(CONCATENATE(TRIM(assembly_staff_import[[#This Row],[Full Name]]), ", ", assembly_staff_import[[#This Row],[Title]]))</f>
        <v>Andrew J Hendrickson, Legis Director</v>
      </c>
      <c r="C197" t="e">
        <f>assembly_staff_import[[#This Row],[Vlookup_groups]]</f>
        <v>#REF!</v>
      </c>
      <c r="D197" t="str">
        <f>IF(assembly_staff_import[[#This Row],[Legislative Staff Type]]="Personal",assembly_staff_import[[#This Row],[Formatted Personal Staff Office]],"")</f>
        <v>District Office</v>
      </c>
      <c r="E197" t="s">
        <v>65</v>
      </c>
      <c r="F197" s="19" t="s">
        <v>10913</v>
      </c>
      <c r="G197" t="s">
        <v>67</v>
      </c>
      <c r="H197" t="str">
        <f>TRIM(PROPER((assembly_staff_import[[#This Row],[Last Name via NAME_SOURCE_KEY TEXT]]&amp;" "&amp;assembly_staff_import[[#This Row],[Suffix via NAME_SOURCE_KEY]])))</f>
        <v>Hendrickson</v>
      </c>
      <c r="I197" t="str">
        <f>PROPER(assembly_staff_import[[#This Row],[JOB TITLE_SOURCE_KEY]])</f>
        <v xml:space="preserve">Legis Director                             </v>
      </c>
      <c r="J197" t="s">
        <v>72</v>
      </c>
      <c r="K197" t="e">
        <f>IF(assembly_staff_import[[#This Row],[Legislative Staff Type]]="Personal",assembly_staff_import[[#This Row],[Vlookup Reports To Person]], "")</f>
        <v>#REF!</v>
      </c>
      <c r="L197" t="str">
        <f>PROPER(assembly_staff_import[[#This Row],[First MI Name via NAME_SOURCE_KEY TEXT]])</f>
        <v xml:space="preserve"> Andrew J</v>
      </c>
      <c r="M197" t="s">
        <v>17652</v>
      </c>
      <c r="N197" t="str">
        <f>LOWER(CONCATENATE(assembly_staff_import[[#This Row],[Last Name]],LEFT(assembly_staff_import[[#This Row],[First Name (no initial)]],1),"@nyassembly.gov"))</f>
        <v>hendricksona@nyassembly.gov</v>
      </c>
      <c r="O197" t="s">
        <v>23966</v>
      </c>
      <c r="P197" t="e">
        <f>VLOOKUP(assembly_staff_import[[#This Row],[Full Name]],[3]!PEOPLE_March_20[#Data],1,0)</f>
        <v>#REF!</v>
      </c>
      <c r="Q197" t="e">
        <f>VLOOKUP(assembly_staff_import[[#This Row],[Full Name]],[3]!Table17[#Data],3,0)</f>
        <v>#REF!</v>
      </c>
      <c r="R197" t="e">
        <f>VLOOKUP(assembly_staff_import[[#This Row],[Formatted Works for Group]],[3]!Table7[#Data],1,0)</f>
        <v>#REF!</v>
      </c>
      <c r="S197" t="e">
        <f>IF(assembly_staff_import[[#This Row],[Legislative Staff Type]]="Personal", assembly_staff_import[[#This Row],[Vlookup Works for Group]], assembly_staff_import[[#This Row],[Formatted Works for Group calc]]&amp;", Central Staff Office, Assembly")</f>
        <v>#REF!</v>
      </c>
      <c r="T197" s="20" t="str">
        <f>TRIM(assembly_staff_import[[#This Row],[NAME_SOURCE_KEY]])</f>
        <v>HENDRICKSON, ANDREW J</v>
      </c>
      <c r="U197" t="s">
        <v>24509</v>
      </c>
      <c r="V197" t="s">
        <v>24510</v>
      </c>
      <c r="W197" t="s">
        <v>23969</v>
      </c>
      <c r="Y197" t="str">
        <f>IF(assembly_staff_import[[#This Row],[Legislative Staff Type]]="Personal", PROPER(TRIM(assembly_staff_import[[#This Row],[Unit First MI via UNIT_SOURCE_KEY]])&amp;" "&amp;assembly_staff_import[[#This Row],[Unit Last via UNIT_SOURCE_KEY]]), PROPER(TRIM(assembly_staff_import[[#This Row],[UNIT NAME_SOURCE_KEY2]])))</f>
        <v>Brian P. Kavanagh</v>
      </c>
      <c r="Z197" t="s">
        <v>24511</v>
      </c>
      <c r="AA197" t="e">
        <f>VLOOKUP(assembly_staff_import[[#This Row],[Formatted and corrected Works for Group Text]],[3]!Table4[#Data],1,0)</f>
        <v>#REF!</v>
      </c>
      <c r="AB197" t="e">
        <f>VLOOKUP(assembly_staff_import[[#This Row],[Formatted and corrected Works for Group Text]],[3]!Table5[#Data],2,0)</f>
        <v>#REF!</v>
      </c>
      <c r="AC197" t="str">
        <f>IF(TRIM(assembly_staff_import[[#This Row],[PUBLIC INFO ADDR_SOURCE_KEY]])="CAPITOL, ALBANY", "Legislative / Capitol Office", "District Office")</f>
        <v>District Office</v>
      </c>
      <c r="AD197" t="s">
        <v>24512</v>
      </c>
      <c r="AE197" t="s">
        <v>24513</v>
      </c>
      <c r="AF197" t="str">
        <f>"A88 "</f>
        <v xml:space="preserve">A88 </v>
      </c>
      <c r="AG197" t="s">
        <v>24514</v>
      </c>
      <c r="AH197" t="s">
        <v>24515</v>
      </c>
      <c r="AI197" t="s">
        <v>23492</v>
      </c>
      <c r="AJ197" t="s">
        <v>24516</v>
      </c>
    </row>
    <row r="198" spans="1:36" x14ac:dyDescent="0.2">
      <c r="A198" t="str">
        <f>TRIM(PROPER((assembly_staff_import[[#This Row],[First MI Name via NAME_SOURCE_KEY TEXT]]&amp;" "&amp;assembly_staff_import[[#This Row],[Last Name via NAME_SOURCE_KEY TEXT]]&amp;" "&amp;assembly_staff_import[[#This Row],[Suffix via NAME_SOURCE_KEY]])))</f>
        <v>Anna C Loper</v>
      </c>
      <c r="B198" t="str">
        <f>TRIM(CONCATENATE(TRIM(assembly_staff_import[[#This Row],[Full Name]]), ", ", assembly_staff_import[[#This Row],[Title]]))</f>
        <v>Anna C Loper, Legis Aide</v>
      </c>
      <c r="C198" t="e">
        <f>assembly_staff_import[[#This Row],[Vlookup_groups]]</f>
        <v>#REF!</v>
      </c>
      <c r="D198" t="str">
        <f>IF(assembly_staff_import[[#This Row],[Legislative Staff Type]]="Personal",assembly_staff_import[[#This Row],[Formatted Personal Staff Office]],"")</f>
        <v>District Office</v>
      </c>
      <c r="E198" t="s">
        <v>65</v>
      </c>
      <c r="F198" s="19" t="s">
        <v>10913</v>
      </c>
      <c r="G198" t="s">
        <v>67</v>
      </c>
      <c r="H198" t="str">
        <f>TRIM(PROPER((assembly_staff_import[[#This Row],[Last Name via NAME_SOURCE_KEY TEXT]]&amp;" "&amp;assembly_staff_import[[#This Row],[Suffix via NAME_SOURCE_KEY]])))</f>
        <v>Loper</v>
      </c>
      <c r="I198" t="str">
        <f>PROPER(assembly_staff_import[[#This Row],[JOB TITLE_SOURCE_KEY]])</f>
        <v xml:space="preserve">Legis Aide                                 </v>
      </c>
      <c r="J198" t="s">
        <v>72</v>
      </c>
      <c r="K198" t="e">
        <f>IF(assembly_staff_import[[#This Row],[Legislative Staff Type]]="Personal",assembly_staff_import[[#This Row],[Vlookup Reports To Person]], "")</f>
        <v>#REF!</v>
      </c>
      <c r="L198" t="str">
        <f>PROPER(assembly_staff_import[[#This Row],[First MI Name via NAME_SOURCE_KEY TEXT]])</f>
        <v xml:space="preserve"> Anna C</v>
      </c>
      <c r="M198" t="s">
        <v>20210</v>
      </c>
      <c r="N198" t="str">
        <f>LOWER(CONCATENATE(assembly_staff_import[[#This Row],[Last Name]],LEFT(assembly_staff_import[[#This Row],[First Name (no initial)]],1),"@nyassembly.gov"))</f>
        <v>lopera@nyassembly.gov</v>
      </c>
      <c r="O198" t="s">
        <v>1668</v>
      </c>
      <c r="P198" t="e">
        <f>VLOOKUP(assembly_staff_import[[#This Row],[Full Name]],[3]!PEOPLE_March_20[#Data],1,0)</f>
        <v>#REF!</v>
      </c>
      <c r="Q198" t="e">
        <f>VLOOKUP(assembly_staff_import[[#This Row],[Full Name]],[3]!Table17[#Data],3,0)</f>
        <v>#REF!</v>
      </c>
      <c r="R198" t="e">
        <f>VLOOKUP(assembly_staff_import[[#This Row],[Formatted Works for Group]],[3]!Table7[#Data],1,0)</f>
        <v>#REF!</v>
      </c>
      <c r="S198" t="e">
        <f>IF(assembly_staff_import[[#This Row],[Legislative Staff Type]]="Personal", assembly_staff_import[[#This Row],[Vlookup Works for Group]], assembly_staff_import[[#This Row],[Formatted Works for Group calc]]&amp;", Central Staff Office, Assembly")</f>
        <v>#REF!</v>
      </c>
      <c r="T198" s="20" t="str">
        <f>TRIM(assembly_staff_import[[#This Row],[NAME_SOURCE_KEY]])</f>
        <v>LOPER, ANNA C</v>
      </c>
      <c r="U198" t="s">
        <v>24517</v>
      </c>
      <c r="V198" t="s">
        <v>24518</v>
      </c>
      <c r="W198" t="s">
        <v>24519</v>
      </c>
      <c r="Y198" t="str">
        <f>IF(assembly_staff_import[[#This Row],[Legislative Staff Type]]="Personal", PROPER(TRIM(assembly_staff_import[[#This Row],[Unit First MI via UNIT_SOURCE_KEY]])&amp;" "&amp;assembly_staff_import[[#This Row],[Unit Last via UNIT_SOURCE_KEY]]), PROPER(TRIM(assembly_staff_import[[#This Row],[UNIT NAME_SOURCE_KEY2]])))</f>
        <v>Brian P. Kavanagh</v>
      </c>
      <c r="Z198" t="s">
        <v>24511</v>
      </c>
      <c r="AA198" t="e">
        <f>VLOOKUP(assembly_staff_import[[#This Row],[Formatted and corrected Works for Group Text]],[3]!Table4[#Data],1,0)</f>
        <v>#REF!</v>
      </c>
      <c r="AB198" t="e">
        <f>VLOOKUP(assembly_staff_import[[#This Row],[Formatted and corrected Works for Group Text]],[3]!Table5[#Data],2,0)</f>
        <v>#REF!</v>
      </c>
      <c r="AC198" t="str">
        <f>IF(TRIM(assembly_staff_import[[#This Row],[PUBLIC INFO ADDR_SOURCE_KEY]])="CAPITOL, ALBANY", "Legislative / Capitol Office", "District Office")</f>
        <v>District Office</v>
      </c>
      <c r="AD198" t="s">
        <v>24512</v>
      </c>
      <c r="AE198" t="s">
        <v>24513</v>
      </c>
      <c r="AF198" t="str">
        <f>"A88 "</f>
        <v xml:space="preserve">A88 </v>
      </c>
      <c r="AG198" t="s">
        <v>24514</v>
      </c>
      <c r="AH198" t="s">
        <v>24520</v>
      </c>
      <c r="AI198" t="s">
        <v>23600</v>
      </c>
      <c r="AJ198" t="s">
        <v>24516</v>
      </c>
    </row>
    <row r="199" spans="1:36" x14ac:dyDescent="0.2">
      <c r="A199" t="str">
        <f>TRIM(PROPER((assembly_staff_import[[#This Row],[First MI Name via NAME_SOURCE_KEY TEXT]]&amp;" "&amp;assembly_staff_import[[#This Row],[Last Name via NAME_SOURCE_KEY TEXT]]&amp;" "&amp;assembly_staff_import[[#This Row],[Suffix via NAME_SOURCE_KEY]])))</f>
        <v>Jill A Schoenfeld</v>
      </c>
      <c r="B199" t="str">
        <f>TRIM(CONCATENATE(TRIM(assembly_staff_import[[#This Row],[Full Name]]), ", ", assembly_staff_import[[#This Row],[Title]]))</f>
        <v>Jill A Schoenfeld, Community Liaison</v>
      </c>
      <c r="C199" t="e">
        <f>assembly_staff_import[[#This Row],[Vlookup_groups]]</f>
        <v>#REF!</v>
      </c>
      <c r="D199" t="str">
        <f>IF(assembly_staff_import[[#This Row],[Legislative Staff Type]]="Personal",assembly_staff_import[[#This Row],[Formatted Personal Staff Office]],"")</f>
        <v>District Office</v>
      </c>
      <c r="E199" t="s">
        <v>65</v>
      </c>
      <c r="F199" s="19" t="s">
        <v>10913</v>
      </c>
      <c r="G199" t="s">
        <v>67</v>
      </c>
      <c r="H199" t="str">
        <f>TRIM(PROPER((assembly_staff_import[[#This Row],[Last Name via NAME_SOURCE_KEY TEXT]]&amp;" "&amp;assembly_staff_import[[#This Row],[Suffix via NAME_SOURCE_KEY]])))</f>
        <v>Schoenfeld</v>
      </c>
      <c r="I199" t="str">
        <f>PROPER(assembly_staff_import[[#This Row],[JOB TITLE_SOURCE_KEY]])</f>
        <v xml:space="preserve">Community Liaison                          </v>
      </c>
      <c r="J199" t="s">
        <v>72</v>
      </c>
      <c r="K199" t="e">
        <f>IF(assembly_staff_import[[#This Row],[Legislative Staff Type]]="Personal",assembly_staff_import[[#This Row],[Vlookup Reports To Person]], "")</f>
        <v>#REF!</v>
      </c>
      <c r="L199" t="str">
        <f>PROPER(assembly_staff_import[[#This Row],[First MI Name via NAME_SOURCE_KEY TEXT]])</f>
        <v xml:space="preserve"> Jill A</v>
      </c>
      <c r="M199" t="s">
        <v>12873</v>
      </c>
      <c r="N199" t="str">
        <f>LOWER(CONCATENATE(assembly_staff_import[[#This Row],[Last Name]],LEFT(assembly_staff_import[[#This Row],[First Name (no initial)]],1),"@nyassembly.gov"))</f>
        <v>schoenfeldj@nyassembly.gov</v>
      </c>
      <c r="O199" t="s">
        <v>24521</v>
      </c>
      <c r="P199" t="e">
        <f>VLOOKUP(assembly_staff_import[[#This Row],[Full Name]],[3]!PEOPLE_March_20[#Data],1,0)</f>
        <v>#REF!</v>
      </c>
      <c r="Q199" t="e">
        <f>VLOOKUP(assembly_staff_import[[#This Row],[Full Name]],[3]!Table17[#Data],3,0)</f>
        <v>#REF!</v>
      </c>
      <c r="R199" t="e">
        <f>VLOOKUP(assembly_staff_import[[#This Row],[Formatted Works for Group]],[3]!Table7[#Data],1,0)</f>
        <v>#REF!</v>
      </c>
      <c r="S199" t="e">
        <f>IF(assembly_staff_import[[#This Row],[Legislative Staff Type]]="Personal", assembly_staff_import[[#This Row],[Vlookup Works for Group]], assembly_staff_import[[#This Row],[Formatted Works for Group calc]]&amp;", Central Staff Office, Assembly")</f>
        <v>#REF!</v>
      </c>
      <c r="T199" s="20" t="str">
        <f>TRIM(assembly_staff_import[[#This Row],[NAME_SOURCE_KEY]])</f>
        <v>SCHOENFELD, JILL A</v>
      </c>
      <c r="U199" t="s">
        <v>24522</v>
      </c>
      <c r="V199" t="s">
        <v>24523</v>
      </c>
      <c r="W199" t="s">
        <v>24524</v>
      </c>
      <c r="Y199" t="str">
        <f>IF(assembly_staff_import[[#This Row],[Legislative Staff Type]]="Personal", PROPER(TRIM(assembly_staff_import[[#This Row],[Unit First MI via UNIT_SOURCE_KEY]])&amp;" "&amp;assembly_staff_import[[#This Row],[Unit Last via UNIT_SOURCE_KEY]]), PROPER(TRIM(assembly_staff_import[[#This Row],[UNIT NAME_SOURCE_KEY2]])))</f>
        <v>Brian P. Kavanagh</v>
      </c>
      <c r="Z199" t="s">
        <v>24511</v>
      </c>
      <c r="AA199" t="e">
        <f>VLOOKUP(assembly_staff_import[[#This Row],[Formatted and corrected Works for Group Text]],[3]!Table4[#Data],1,0)</f>
        <v>#REF!</v>
      </c>
      <c r="AB199" t="e">
        <f>VLOOKUP(assembly_staff_import[[#This Row],[Formatted and corrected Works for Group Text]],[3]!Table5[#Data],2,0)</f>
        <v>#REF!</v>
      </c>
      <c r="AC199" t="str">
        <f>IF(TRIM(assembly_staff_import[[#This Row],[PUBLIC INFO ADDR_SOURCE_KEY]])="CAPITOL, ALBANY", "Legislative / Capitol Office", "District Office")</f>
        <v>District Office</v>
      </c>
      <c r="AD199" t="s">
        <v>24512</v>
      </c>
      <c r="AE199" t="s">
        <v>24513</v>
      </c>
      <c r="AF199" t="str">
        <f>"A88 "</f>
        <v xml:space="preserve">A88 </v>
      </c>
      <c r="AG199" t="s">
        <v>24514</v>
      </c>
      <c r="AH199" t="s">
        <v>24525</v>
      </c>
      <c r="AI199" t="s">
        <v>23692</v>
      </c>
      <c r="AJ199" t="s">
        <v>24516</v>
      </c>
    </row>
    <row r="200" spans="1:36" x14ac:dyDescent="0.2">
      <c r="A200" t="str">
        <f>TRIM(PROPER((assembly_staff_import[[#This Row],[First MI Name via NAME_SOURCE_KEY TEXT]]&amp;" "&amp;assembly_staff_import[[#This Row],[Last Name via NAME_SOURCE_KEY TEXT]]&amp;" "&amp;assembly_staff_import[[#This Row],[Suffix via NAME_SOURCE_KEY]])))</f>
        <v>Katherine M Franger</v>
      </c>
      <c r="B200" t="str">
        <f>TRIM(CONCATENATE(TRIM(assembly_staff_import[[#This Row],[Full Name]]), ", ", assembly_staff_import[[#This Row],[Title]]))</f>
        <v>Katherine M Franger, Chief Of Staff</v>
      </c>
      <c r="C200" t="e">
        <f>assembly_staff_import[[#This Row],[Vlookup_groups]]</f>
        <v>#REF!</v>
      </c>
      <c r="D200" t="str">
        <f>IF(assembly_staff_import[[#This Row],[Legislative Staff Type]]="Personal",assembly_staff_import[[#This Row],[Formatted Personal Staff Office]],"")</f>
        <v>District Office</v>
      </c>
      <c r="E200" t="s">
        <v>65</v>
      </c>
      <c r="F200" s="19" t="s">
        <v>10913</v>
      </c>
      <c r="G200" t="s">
        <v>67</v>
      </c>
      <c r="H200" t="str">
        <f>TRIM(PROPER((assembly_staff_import[[#This Row],[Last Name via NAME_SOURCE_KEY TEXT]]&amp;" "&amp;assembly_staff_import[[#This Row],[Suffix via NAME_SOURCE_KEY]])))</f>
        <v>Franger</v>
      </c>
      <c r="I200" t="str">
        <f>PROPER(assembly_staff_import[[#This Row],[JOB TITLE_SOURCE_KEY]])</f>
        <v xml:space="preserve">Chief Of Staff                             </v>
      </c>
      <c r="J200" t="s">
        <v>72</v>
      </c>
      <c r="K200" t="e">
        <f>IF(assembly_staff_import[[#This Row],[Legislative Staff Type]]="Personal",assembly_staff_import[[#This Row],[Vlookup Reports To Person]], "")</f>
        <v>#REF!</v>
      </c>
      <c r="L200" t="str">
        <f>PROPER(assembly_staff_import[[#This Row],[First MI Name via NAME_SOURCE_KEY TEXT]])</f>
        <v xml:space="preserve"> Katherine M</v>
      </c>
      <c r="M200" t="s">
        <v>12654</v>
      </c>
      <c r="N200" t="str">
        <f>LOWER(CONCATENATE(assembly_staff_import[[#This Row],[Last Name]],LEFT(assembly_staff_import[[#This Row],[First Name (no initial)]],1),"@nyassembly.gov"))</f>
        <v>frangerk@nyassembly.gov</v>
      </c>
      <c r="O200" t="s">
        <v>20886</v>
      </c>
      <c r="P200" t="e">
        <f>VLOOKUP(assembly_staff_import[[#This Row],[Full Name]],[3]!PEOPLE_March_20[#Data],1,0)</f>
        <v>#REF!</v>
      </c>
      <c r="Q200" t="e">
        <f>VLOOKUP(assembly_staff_import[[#This Row],[Full Name]],[3]!Table17[#Data],3,0)</f>
        <v>#REF!</v>
      </c>
      <c r="R200" t="e">
        <f>VLOOKUP(assembly_staff_import[[#This Row],[Formatted Works for Group]],[3]!Table7[#Data],1,0)</f>
        <v>#REF!</v>
      </c>
      <c r="S200" t="e">
        <f>IF(assembly_staff_import[[#This Row],[Legislative Staff Type]]="Personal", assembly_staff_import[[#This Row],[Vlookup Works for Group]], assembly_staff_import[[#This Row],[Formatted Works for Group calc]]&amp;", Central Staff Office, Assembly")</f>
        <v>#REF!</v>
      </c>
      <c r="T200" s="20" t="str">
        <f>TRIM(assembly_staff_import[[#This Row],[NAME_SOURCE_KEY]])</f>
        <v>FRANGER, KATHERINE M</v>
      </c>
      <c r="U200" t="s">
        <v>24526</v>
      </c>
      <c r="V200" t="s">
        <v>24527</v>
      </c>
      <c r="W200" t="s">
        <v>24528</v>
      </c>
      <c r="Y200" t="str">
        <f>IF(assembly_staff_import[[#This Row],[Legislative Staff Type]]="Personal", PROPER(TRIM(assembly_staff_import[[#This Row],[Unit First MI via UNIT_SOURCE_KEY]])&amp;" "&amp;assembly_staff_import[[#This Row],[Unit Last via UNIT_SOURCE_KEY]]), PROPER(TRIM(assembly_staff_import[[#This Row],[UNIT NAME_SOURCE_KEY2]])))</f>
        <v>Brian P. Kavanagh</v>
      </c>
      <c r="Z200" t="s">
        <v>24511</v>
      </c>
      <c r="AA200" t="e">
        <f>VLOOKUP(assembly_staff_import[[#This Row],[Formatted and corrected Works for Group Text]],[3]!Table4[#Data],1,0)</f>
        <v>#REF!</v>
      </c>
      <c r="AB200" t="e">
        <f>VLOOKUP(assembly_staff_import[[#This Row],[Formatted and corrected Works for Group Text]],[3]!Table5[#Data],2,0)</f>
        <v>#REF!</v>
      </c>
      <c r="AC200" t="str">
        <f>IF(TRIM(assembly_staff_import[[#This Row],[PUBLIC INFO ADDR_SOURCE_KEY]])="CAPITOL, ALBANY", "Legislative / Capitol Office", "District Office")</f>
        <v>District Office</v>
      </c>
      <c r="AD200" t="s">
        <v>24512</v>
      </c>
      <c r="AE200" t="s">
        <v>24513</v>
      </c>
      <c r="AF200" t="str">
        <f>"A88 "</f>
        <v xml:space="preserve">A88 </v>
      </c>
      <c r="AG200" t="s">
        <v>24514</v>
      </c>
      <c r="AH200" t="s">
        <v>24529</v>
      </c>
      <c r="AI200" t="s">
        <v>23587</v>
      </c>
      <c r="AJ200" t="s">
        <v>24516</v>
      </c>
    </row>
    <row r="201" spans="1:36" x14ac:dyDescent="0.2">
      <c r="A201" t="str">
        <f>TRIM(PROPER((assembly_staff_import[[#This Row],[First MI Name via NAME_SOURCE_KEY TEXT]]&amp;" "&amp;assembly_staff_import[[#This Row],[Last Name via NAME_SOURCE_KEY TEXT]]&amp;" "&amp;assembly_staff_import[[#This Row],[Suffix via NAME_SOURCE_KEY]])))</f>
        <v>Jacqualine M Bruce</v>
      </c>
      <c r="B201" t="str">
        <f>TRIM(CONCATENATE(TRIM(assembly_staff_import[[#This Row],[Full Name]]), ", ", assembly_staff_import[[#This Row],[Title]]))</f>
        <v>Jacqualine M Bruce, Office Manager</v>
      </c>
      <c r="C201" t="e">
        <f>assembly_staff_import[[#This Row],[Vlookup_groups]]</f>
        <v>#REF!</v>
      </c>
      <c r="D201" t="str">
        <f>IF(assembly_staff_import[[#This Row],[Legislative Staff Type]]="Personal",assembly_staff_import[[#This Row],[Formatted Personal Staff Office]],"")</f>
        <v>District Office</v>
      </c>
      <c r="E201" t="s">
        <v>65</v>
      </c>
      <c r="F201" s="19" t="s">
        <v>10913</v>
      </c>
      <c r="G201" t="s">
        <v>67</v>
      </c>
      <c r="H201" t="str">
        <f>TRIM(PROPER((assembly_staff_import[[#This Row],[Last Name via NAME_SOURCE_KEY TEXT]]&amp;" "&amp;assembly_staff_import[[#This Row],[Suffix via NAME_SOURCE_KEY]])))</f>
        <v>Bruce</v>
      </c>
      <c r="I201" t="str">
        <f>PROPER(assembly_staff_import[[#This Row],[JOB TITLE_SOURCE_KEY]])</f>
        <v xml:space="preserve">Office Manager                             </v>
      </c>
      <c r="J201" t="s">
        <v>72</v>
      </c>
      <c r="K201" t="e">
        <f>IF(assembly_staff_import[[#This Row],[Legislative Staff Type]]="Personal",assembly_staff_import[[#This Row],[Vlookup Reports To Person]], "")</f>
        <v>#REF!</v>
      </c>
      <c r="L201" t="str">
        <f>PROPER(assembly_staff_import[[#This Row],[First MI Name via NAME_SOURCE_KEY TEXT]])</f>
        <v xml:space="preserve"> Jacqualine M</v>
      </c>
      <c r="M201" t="s">
        <v>21530</v>
      </c>
      <c r="N201" t="str">
        <f>LOWER(CONCATENATE(assembly_staff_import[[#This Row],[Last Name]],LEFT(assembly_staff_import[[#This Row],[First Name (no initial)]],1),"@nyassembly.gov"))</f>
        <v>brucej@nyassembly.gov</v>
      </c>
      <c r="O201" t="s">
        <v>24530</v>
      </c>
      <c r="P201" t="e">
        <f>VLOOKUP(assembly_staff_import[[#This Row],[Full Name]],[3]!PEOPLE_March_20[#Data],1,0)</f>
        <v>#REF!</v>
      </c>
      <c r="Q201" t="e">
        <f>VLOOKUP(assembly_staff_import[[#This Row],[Full Name]],[3]!Table17[#Data],3,0)</f>
        <v>#REF!</v>
      </c>
      <c r="R201" t="e">
        <f>VLOOKUP(assembly_staff_import[[#This Row],[Formatted Works for Group]],[3]!Table7[#Data],1,0)</f>
        <v>#REF!</v>
      </c>
      <c r="S201" t="e">
        <f>IF(assembly_staff_import[[#This Row],[Legislative Staff Type]]="Personal", assembly_staff_import[[#This Row],[Vlookup Works for Group]], assembly_staff_import[[#This Row],[Formatted Works for Group calc]]&amp;", Central Staff Office, Assembly")</f>
        <v>#REF!</v>
      </c>
      <c r="T201" s="20" t="str">
        <f>TRIM(assembly_staff_import[[#This Row],[NAME_SOURCE_KEY]])</f>
        <v>BRUCE, JACQUALINE M</v>
      </c>
      <c r="U201" t="s">
        <v>24531</v>
      </c>
      <c r="V201" t="s">
        <v>24532</v>
      </c>
      <c r="W201" t="s">
        <v>24533</v>
      </c>
      <c r="Y201" t="str">
        <f>IF(assembly_staff_import[[#This Row],[Legislative Staff Type]]="Personal", PROPER(TRIM(assembly_staff_import[[#This Row],[Unit First MI via UNIT_SOURCE_KEY]])&amp;" "&amp;assembly_staff_import[[#This Row],[Unit Last via UNIT_SOURCE_KEY]]), PROPER(TRIM(assembly_staff_import[[#This Row],[UNIT NAME_SOURCE_KEY2]])))</f>
        <v>Brian M. Kolb</v>
      </c>
      <c r="Z201" t="s">
        <v>24534</v>
      </c>
      <c r="AA201" t="e">
        <f>VLOOKUP(assembly_staff_import[[#This Row],[Formatted and corrected Works for Group Text]],[3]!Table4[#Data],1,0)</f>
        <v>#REF!</v>
      </c>
      <c r="AB201" t="e">
        <f>VLOOKUP(assembly_staff_import[[#This Row],[Formatted and corrected Works for Group Text]],[3]!Table5[#Data],2,0)</f>
        <v>#REF!</v>
      </c>
      <c r="AC201" t="str">
        <f>IF(TRIM(assembly_staff_import[[#This Row],[PUBLIC INFO ADDR_SOURCE_KEY]])="CAPITOL, ALBANY", "Legislative / Capitol Office", "District Office")</f>
        <v>District Office</v>
      </c>
      <c r="AD201" t="s">
        <v>24535</v>
      </c>
      <c r="AE201" t="s">
        <v>24536</v>
      </c>
      <c r="AF201" t="str">
        <f>"P80 "</f>
        <v xml:space="preserve">P80 </v>
      </c>
      <c r="AG201" t="s">
        <v>24537</v>
      </c>
      <c r="AH201" t="s">
        <v>24538</v>
      </c>
      <c r="AI201" t="s">
        <v>24369</v>
      </c>
      <c r="AJ201" t="s">
        <v>24539</v>
      </c>
    </row>
    <row r="202" spans="1:36" x14ac:dyDescent="0.2">
      <c r="A202" t="str">
        <f>TRIM(PROPER((assembly_staff_import[[#This Row],[First MI Name via NAME_SOURCE_KEY TEXT]]&amp;" "&amp;assembly_staff_import[[#This Row],[Last Name via NAME_SOURCE_KEY TEXT]]&amp;" "&amp;assembly_staff_import[[#This Row],[Suffix via NAME_SOURCE_KEY]])))</f>
        <v>Tearra A Dame-Rohring</v>
      </c>
      <c r="B202" t="str">
        <f>TRIM(CONCATENATE(TRIM(assembly_staff_import[[#This Row],[Full Name]]), ", ", assembly_staff_import[[#This Row],[Title]]))</f>
        <v>Tearra A Dame-Rohring, Admin Assistant</v>
      </c>
      <c r="C202" t="e">
        <f>assembly_staff_import[[#This Row],[Vlookup_groups]]</f>
        <v>#REF!</v>
      </c>
      <c r="D202" t="str">
        <f>IF(assembly_staff_import[[#This Row],[Legislative Staff Type]]="Personal",assembly_staff_import[[#This Row],[Formatted Personal Staff Office]],"")</f>
        <v>District Office</v>
      </c>
      <c r="E202" t="s">
        <v>65</v>
      </c>
      <c r="F202" s="19" t="s">
        <v>10913</v>
      </c>
      <c r="G202" t="s">
        <v>67</v>
      </c>
      <c r="H202" t="str">
        <f>TRIM(PROPER((assembly_staff_import[[#This Row],[Last Name via NAME_SOURCE_KEY TEXT]]&amp;" "&amp;assembly_staff_import[[#This Row],[Suffix via NAME_SOURCE_KEY]])))</f>
        <v>Dame-Rohring</v>
      </c>
      <c r="I202" t="str">
        <f>PROPER(assembly_staff_import[[#This Row],[JOB TITLE_SOURCE_KEY]])</f>
        <v xml:space="preserve">Admin Assistant                            </v>
      </c>
      <c r="J202" t="s">
        <v>72</v>
      </c>
      <c r="K202" t="e">
        <f>IF(assembly_staff_import[[#This Row],[Legislative Staff Type]]="Personal",assembly_staff_import[[#This Row],[Vlookup Reports To Person]], "")</f>
        <v>#REF!</v>
      </c>
      <c r="L202" t="str">
        <f>PROPER(assembly_staff_import[[#This Row],[First MI Name via NAME_SOURCE_KEY TEXT]])</f>
        <v xml:space="preserve"> Tearra A</v>
      </c>
      <c r="M202" t="s">
        <v>11245</v>
      </c>
      <c r="N202" t="str">
        <f>LOWER(CONCATENATE(assembly_staff_import[[#This Row],[Last Name]],LEFT(assembly_staff_import[[#This Row],[First Name (no initial)]],1),"@nyassembly.gov"))</f>
        <v>dame-rohringt@nyassembly.gov</v>
      </c>
      <c r="O202" t="s">
        <v>24540</v>
      </c>
      <c r="P202" t="e">
        <f>VLOOKUP(assembly_staff_import[[#This Row],[Full Name]],[3]!PEOPLE_March_20[#Data],1,0)</f>
        <v>#REF!</v>
      </c>
      <c r="Q202" t="e">
        <f>VLOOKUP(assembly_staff_import[[#This Row],[Full Name]],[3]!Table17[#Data],3,0)</f>
        <v>#REF!</v>
      </c>
      <c r="R202" t="e">
        <f>VLOOKUP(assembly_staff_import[[#This Row],[Formatted Works for Group]],[3]!Table7[#Data],1,0)</f>
        <v>#REF!</v>
      </c>
      <c r="S202" t="e">
        <f>IF(assembly_staff_import[[#This Row],[Legislative Staff Type]]="Personal", assembly_staff_import[[#This Row],[Vlookup Works for Group]], assembly_staff_import[[#This Row],[Formatted Works for Group calc]]&amp;", Central Staff Office, Assembly")</f>
        <v>#REF!</v>
      </c>
      <c r="T202" s="20" t="str">
        <f>TRIM(assembly_staff_import[[#This Row],[NAME_SOURCE_KEY]])</f>
        <v>DAME-ROHRING, TEARRA A</v>
      </c>
      <c r="U202" t="s">
        <v>24541</v>
      </c>
      <c r="V202" t="s">
        <v>24542</v>
      </c>
      <c r="W202" t="s">
        <v>24543</v>
      </c>
      <c r="Y202" t="str">
        <f>IF(assembly_staff_import[[#This Row],[Legislative Staff Type]]="Personal", PROPER(TRIM(assembly_staff_import[[#This Row],[Unit First MI via UNIT_SOURCE_KEY]])&amp;" "&amp;assembly_staff_import[[#This Row],[Unit Last via UNIT_SOURCE_KEY]]), PROPER(TRIM(assembly_staff_import[[#This Row],[UNIT NAME_SOURCE_KEY2]])))</f>
        <v>Brian M. Kolb</v>
      </c>
      <c r="Z202" t="s">
        <v>24534</v>
      </c>
      <c r="AA202" t="e">
        <f>VLOOKUP(assembly_staff_import[[#This Row],[Formatted and corrected Works for Group Text]],[3]!Table4[#Data],1,0)</f>
        <v>#REF!</v>
      </c>
      <c r="AB202" t="e">
        <f>VLOOKUP(assembly_staff_import[[#This Row],[Formatted and corrected Works for Group Text]],[3]!Table5[#Data],2,0)</f>
        <v>#REF!</v>
      </c>
      <c r="AC202" t="str">
        <f>IF(TRIM(assembly_staff_import[[#This Row],[PUBLIC INFO ADDR_SOURCE_KEY]])="CAPITOL, ALBANY", "Legislative / Capitol Office", "District Office")</f>
        <v>District Office</v>
      </c>
      <c r="AD202" t="s">
        <v>24535</v>
      </c>
      <c r="AE202" t="s">
        <v>24536</v>
      </c>
      <c r="AF202" t="str">
        <f>"P80 "</f>
        <v xml:space="preserve">P80 </v>
      </c>
      <c r="AG202" t="s">
        <v>24537</v>
      </c>
      <c r="AH202" t="s">
        <v>24544</v>
      </c>
      <c r="AI202" t="s">
        <v>23568</v>
      </c>
      <c r="AJ202" t="s">
        <v>24539</v>
      </c>
    </row>
    <row r="203" spans="1:36" x14ac:dyDescent="0.2">
      <c r="A203" t="str">
        <f>TRIM(PROPER((assembly_staff_import[[#This Row],[First MI Name via NAME_SOURCE_KEY TEXT]]&amp;" "&amp;assembly_staff_import[[#This Row],[Last Name via NAME_SOURCE_KEY TEXT]]&amp;" "&amp;assembly_staff_import[[#This Row],[Suffix via NAME_SOURCE_KEY]])))</f>
        <v>Trisha A Turner</v>
      </c>
      <c r="B203" t="str">
        <f>TRIM(CONCATENATE(TRIM(assembly_staff_import[[#This Row],[Full Name]]), ", ", assembly_staff_import[[#This Row],[Title]]))</f>
        <v>Trisha A Turner, Community Liaison</v>
      </c>
      <c r="C203" t="e">
        <f>assembly_staff_import[[#This Row],[Vlookup_groups]]</f>
        <v>#REF!</v>
      </c>
      <c r="D203" t="str">
        <f>IF(assembly_staff_import[[#This Row],[Legislative Staff Type]]="Personal",assembly_staff_import[[#This Row],[Formatted Personal Staff Office]],"")</f>
        <v>District Office</v>
      </c>
      <c r="E203" t="s">
        <v>65</v>
      </c>
      <c r="F203" s="19" t="s">
        <v>10913</v>
      </c>
      <c r="G203" t="s">
        <v>67</v>
      </c>
      <c r="H203" t="str">
        <f>TRIM(PROPER((assembly_staff_import[[#This Row],[Last Name via NAME_SOURCE_KEY TEXT]]&amp;" "&amp;assembly_staff_import[[#This Row],[Suffix via NAME_SOURCE_KEY]])))</f>
        <v>Turner</v>
      </c>
      <c r="I203" t="str">
        <f>PROPER(assembly_staff_import[[#This Row],[JOB TITLE_SOURCE_KEY]])</f>
        <v xml:space="preserve">Community Liaison                          </v>
      </c>
      <c r="J203" t="s">
        <v>72</v>
      </c>
      <c r="K203" t="e">
        <f>IF(assembly_staff_import[[#This Row],[Legislative Staff Type]]="Personal",assembly_staff_import[[#This Row],[Vlookup Reports To Person]], "")</f>
        <v>#REF!</v>
      </c>
      <c r="L203" t="str">
        <f>PROPER(assembly_staff_import[[#This Row],[First MI Name via NAME_SOURCE_KEY TEXT]])</f>
        <v xml:space="preserve"> Trisha A</v>
      </c>
      <c r="M203" t="s">
        <v>21520</v>
      </c>
      <c r="N203" t="str">
        <f>LOWER(CONCATENATE(assembly_staff_import[[#This Row],[Last Name]],LEFT(assembly_staff_import[[#This Row],[First Name (no initial)]],1),"@nyassembly.gov"))</f>
        <v>turnert@nyassembly.gov</v>
      </c>
      <c r="O203" t="s">
        <v>11090</v>
      </c>
      <c r="P203" t="e">
        <f>VLOOKUP(assembly_staff_import[[#This Row],[Full Name]],[3]!PEOPLE_March_20[#Data],1,0)</f>
        <v>#REF!</v>
      </c>
      <c r="Q203" t="e">
        <f>VLOOKUP(assembly_staff_import[[#This Row],[Full Name]],[3]!Table17[#Data],3,0)</f>
        <v>#REF!</v>
      </c>
      <c r="R203" t="e">
        <f>VLOOKUP(assembly_staff_import[[#This Row],[Formatted Works for Group]],[3]!Table7[#Data],1,0)</f>
        <v>#REF!</v>
      </c>
      <c r="S203" t="e">
        <f>IF(assembly_staff_import[[#This Row],[Legislative Staff Type]]="Personal", assembly_staff_import[[#This Row],[Vlookup Works for Group]], assembly_staff_import[[#This Row],[Formatted Works for Group calc]]&amp;", Central Staff Office, Assembly")</f>
        <v>#REF!</v>
      </c>
      <c r="T203" s="20" t="str">
        <f>TRIM(assembly_staff_import[[#This Row],[NAME_SOURCE_KEY]])</f>
        <v>TURNER, TRISHA A</v>
      </c>
      <c r="U203" t="s">
        <v>24545</v>
      </c>
      <c r="V203" t="s">
        <v>23576</v>
      </c>
      <c r="W203" t="s">
        <v>24546</v>
      </c>
      <c r="Y203" t="str">
        <f>IF(assembly_staff_import[[#This Row],[Legislative Staff Type]]="Personal", PROPER(TRIM(assembly_staff_import[[#This Row],[Unit First MI via UNIT_SOURCE_KEY]])&amp;" "&amp;assembly_staff_import[[#This Row],[Unit Last via UNIT_SOURCE_KEY]]), PROPER(TRIM(assembly_staff_import[[#This Row],[UNIT NAME_SOURCE_KEY2]])))</f>
        <v>Brian M. Kolb</v>
      </c>
      <c r="Z203" t="s">
        <v>24534</v>
      </c>
      <c r="AA203" t="e">
        <f>VLOOKUP(assembly_staff_import[[#This Row],[Formatted and corrected Works for Group Text]],[3]!Table4[#Data],1,0)</f>
        <v>#REF!</v>
      </c>
      <c r="AB203" t="e">
        <f>VLOOKUP(assembly_staff_import[[#This Row],[Formatted and corrected Works for Group Text]],[3]!Table5[#Data],2,0)</f>
        <v>#REF!</v>
      </c>
      <c r="AC203" t="str">
        <f>IF(TRIM(assembly_staff_import[[#This Row],[PUBLIC INFO ADDR_SOURCE_KEY]])="CAPITOL, ALBANY", "Legislative / Capitol Office", "District Office")</f>
        <v>District Office</v>
      </c>
      <c r="AD203" t="s">
        <v>24535</v>
      </c>
      <c r="AE203" t="s">
        <v>24536</v>
      </c>
      <c r="AF203" t="str">
        <f>"P80 "</f>
        <v xml:space="preserve">P80 </v>
      </c>
      <c r="AG203" t="s">
        <v>24537</v>
      </c>
      <c r="AH203" t="s">
        <v>24547</v>
      </c>
      <c r="AI203" t="s">
        <v>23692</v>
      </c>
      <c r="AJ203" t="s">
        <v>24539</v>
      </c>
    </row>
    <row r="204" spans="1:36" x14ac:dyDescent="0.2">
      <c r="A204" t="str">
        <f>TRIM(PROPER((assembly_staff_import[[#This Row],[First MI Name via NAME_SOURCE_KEY TEXT]]&amp;" "&amp;assembly_staff_import[[#This Row],[Last Name via NAME_SOURCE_KEY TEXT]]&amp;" "&amp;assembly_staff_import[[#This Row],[Suffix via NAME_SOURCE_KEY]])))</f>
        <v>Alicia P Osur</v>
      </c>
      <c r="B204" t="str">
        <f>TRIM(CONCATENATE(TRIM(assembly_staff_import[[#This Row],[Full Name]]), ", ", assembly_staff_import[[#This Row],[Title]]))</f>
        <v>Alicia P Osur, Constituent Liaison</v>
      </c>
      <c r="C204" t="e">
        <f>assembly_staff_import[[#This Row],[Vlookup_groups]]</f>
        <v>#REF!</v>
      </c>
      <c r="D204" t="str">
        <f>IF(assembly_staff_import[[#This Row],[Legislative Staff Type]]="Personal",assembly_staff_import[[#This Row],[Formatted Personal Staff Office]],"")</f>
        <v>Legislative / Capitol Office</v>
      </c>
      <c r="E204" t="s">
        <v>65</v>
      </c>
      <c r="F204" s="19" t="s">
        <v>10913</v>
      </c>
      <c r="G204" t="s">
        <v>67</v>
      </c>
      <c r="H204" t="str">
        <f>TRIM(PROPER((assembly_staff_import[[#This Row],[Last Name via NAME_SOURCE_KEY TEXT]]&amp;" "&amp;assembly_staff_import[[#This Row],[Suffix via NAME_SOURCE_KEY]])))</f>
        <v>Osur</v>
      </c>
      <c r="I204" t="str">
        <f>PROPER(assembly_staff_import[[#This Row],[JOB TITLE_SOURCE_KEY]])</f>
        <v xml:space="preserve">Constituent Liaison                        </v>
      </c>
      <c r="J204" t="s">
        <v>72</v>
      </c>
      <c r="K204" t="e">
        <f>IF(assembly_staff_import[[#This Row],[Legislative Staff Type]]="Personal",assembly_staff_import[[#This Row],[Vlookup Reports To Person]], "")</f>
        <v>#REF!</v>
      </c>
      <c r="L204" t="str">
        <f>PROPER(assembly_staff_import[[#This Row],[First MI Name via NAME_SOURCE_KEY TEXT]])</f>
        <v xml:space="preserve"> Alicia P</v>
      </c>
      <c r="M204" t="s">
        <v>14149</v>
      </c>
      <c r="N204" t="str">
        <f>LOWER(CONCATENATE(assembly_staff_import[[#This Row],[Last Name]],LEFT(assembly_staff_import[[#This Row],[First Name (no initial)]],1),"@nyassembly.gov"))</f>
        <v>osura@nyassembly.gov</v>
      </c>
      <c r="O204" t="s">
        <v>24548</v>
      </c>
      <c r="P204" t="e">
        <f>VLOOKUP(assembly_staff_import[[#This Row],[Full Name]],[3]!PEOPLE_March_20[#Data],1,0)</f>
        <v>#REF!</v>
      </c>
      <c r="Q204" t="e">
        <f>VLOOKUP(assembly_staff_import[[#This Row],[Full Name]],[3]!Table17[#Data],3,0)</f>
        <v>#REF!</v>
      </c>
      <c r="R204" t="e">
        <f>VLOOKUP(assembly_staff_import[[#This Row],[Formatted Works for Group]],[3]!Table7[#Data],1,0)</f>
        <v>#REF!</v>
      </c>
      <c r="S204" t="e">
        <f>IF(assembly_staff_import[[#This Row],[Legislative Staff Type]]="Personal", assembly_staff_import[[#This Row],[Vlookup Works for Group]], assembly_staff_import[[#This Row],[Formatted Works for Group calc]]&amp;", Central Staff Office, Assembly")</f>
        <v>#REF!</v>
      </c>
      <c r="T204" s="20" t="str">
        <f>TRIM(assembly_staff_import[[#This Row],[NAME_SOURCE_KEY]])</f>
        <v>OSUR, ALICIA P</v>
      </c>
      <c r="U204" t="s">
        <v>24549</v>
      </c>
      <c r="V204" t="s">
        <v>24550</v>
      </c>
      <c r="W204" t="s">
        <v>24551</v>
      </c>
      <c r="Y204" t="str">
        <f>IF(assembly_staff_import[[#This Row],[Legislative Staff Type]]="Personal", PROPER(TRIM(assembly_staff_import[[#This Row],[Unit First MI via UNIT_SOURCE_KEY]])&amp;" "&amp;assembly_staff_import[[#This Row],[Unit Last via UNIT_SOURCE_KEY]]), PROPER(TRIM(assembly_staff_import[[#This Row],[UNIT NAME_SOURCE_KEY2]])))</f>
        <v>Brian D. Miller</v>
      </c>
      <c r="Z204" t="s">
        <v>24552</v>
      </c>
      <c r="AA204" t="e">
        <f>VLOOKUP(assembly_staff_import[[#This Row],[Formatted and corrected Works for Group Text]],[3]!Table4[#Data],1,0)</f>
        <v>#REF!</v>
      </c>
      <c r="AB204" t="e">
        <f>VLOOKUP(assembly_staff_import[[#This Row],[Formatted and corrected Works for Group Text]],[3]!Table5[#Data],2,0)</f>
        <v>#REF!</v>
      </c>
      <c r="AC204" t="str">
        <f>IF(TRIM(assembly_staff_import[[#This Row],[PUBLIC INFO ADDR_SOURCE_KEY]])="CAPITOL, ALBANY", "Legislative / Capitol Office", "District Office")</f>
        <v>Legislative / Capitol Office</v>
      </c>
      <c r="AD204" t="s">
        <v>24553</v>
      </c>
      <c r="AE204" t="s">
        <v>24554</v>
      </c>
      <c r="AF204" t="str">
        <f>"N77 "</f>
        <v xml:space="preserve">N77 </v>
      </c>
      <c r="AG204" t="s">
        <v>24555</v>
      </c>
      <c r="AH204" t="s">
        <v>24556</v>
      </c>
      <c r="AI204" t="s">
        <v>23475</v>
      </c>
      <c r="AJ204" t="s">
        <v>23493</v>
      </c>
    </row>
    <row r="205" spans="1:36" x14ac:dyDescent="0.2">
      <c r="A205" t="str">
        <f>TRIM(PROPER((assembly_staff_import[[#This Row],[First MI Name via NAME_SOURCE_KEY TEXT]]&amp;" "&amp;assembly_staff_import[[#This Row],[Last Name via NAME_SOURCE_KEY TEXT]]&amp;" "&amp;assembly_staff_import[[#This Row],[Suffix via NAME_SOURCE_KEY]])))</f>
        <v>Karen I Newton</v>
      </c>
      <c r="B205" t="str">
        <f>TRIM(CONCATENATE(TRIM(assembly_staff_import[[#This Row],[Full Name]]), ", ", assembly_staff_import[[#This Row],[Title]]))</f>
        <v>Karen I Newton, D O Manager</v>
      </c>
      <c r="C205" t="e">
        <f>assembly_staff_import[[#This Row],[Vlookup_groups]]</f>
        <v>#REF!</v>
      </c>
      <c r="D205" t="str">
        <f>IF(assembly_staff_import[[#This Row],[Legislative Staff Type]]="Personal",assembly_staff_import[[#This Row],[Formatted Personal Staff Office]],"")</f>
        <v>District Office</v>
      </c>
      <c r="E205" t="s">
        <v>65</v>
      </c>
      <c r="F205" s="19" t="s">
        <v>10913</v>
      </c>
      <c r="G205" t="s">
        <v>67</v>
      </c>
      <c r="H205" t="str">
        <f>TRIM(PROPER((assembly_staff_import[[#This Row],[Last Name via NAME_SOURCE_KEY TEXT]]&amp;" "&amp;assembly_staff_import[[#This Row],[Suffix via NAME_SOURCE_KEY]])))</f>
        <v>Newton</v>
      </c>
      <c r="I205" t="str">
        <f>PROPER(assembly_staff_import[[#This Row],[JOB TITLE_SOURCE_KEY]])</f>
        <v xml:space="preserve">D O Manager                                </v>
      </c>
      <c r="J205" t="s">
        <v>72</v>
      </c>
      <c r="K205" t="e">
        <f>IF(assembly_staff_import[[#This Row],[Legislative Staff Type]]="Personal",assembly_staff_import[[#This Row],[Vlookup Reports To Person]], "")</f>
        <v>#REF!</v>
      </c>
      <c r="L205" t="str">
        <f>PROPER(assembly_staff_import[[#This Row],[First MI Name via NAME_SOURCE_KEY TEXT]])</f>
        <v xml:space="preserve"> Karen I</v>
      </c>
      <c r="M205" t="s">
        <v>17812</v>
      </c>
      <c r="N205" t="str">
        <f>LOWER(CONCATENATE(assembly_staff_import[[#This Row],[Last Name]],LEFT(assembly_staff_import[[#This Row],[First Name (no initial)]],1),"@nyassembly.gov"))</f>
        <v>newtonk@nyassembly.gov</v>
      </c>
      <c r="O205" t="s">
        <v>6540</v>
      </c>
      <c r="P205" t="e">
        <f>VLOOKUP(assembly_staff_import[[#This Row],[Full Name]],[3]!PEOPLE_March_20[#Data],1,0)</f>
        <v>#REF!</v>
      </c>
      <c r="Q205" t="e">
        <f>VLOOKUP(assembly_staff_import[[#This Row],[Full Name]],[3]!Table17[#Data],3,0)</f>
        <v>#REF!</v>
      </c>
      <c r="R205" t="e">
        <f>VLOOKUP(assembly_staff_import[[#This Row],[Formatted Works for Group]],[3]!Table7[#Data],1,0)</f>
        <v>#REF!</v>
      </c>
      <c r="S205" t="e">
        <f>IF(assembly_staff_import[[#This Row],[Legislative Staff Type]]="Personal", assembly_staff_import[[#This Row],[Vlookup Works for Group]], assembly_staff_import[[#This Row],[Formatted Works for Group calc]]&amp;", Central Staff Office, Assembly")</f>
        <v>#REF!</v>
      </c>
      <c r="T205" s="20" t="str">
        <f>TRIM(assembly_staff_import[[#This Row],[NAME_SOURCE_KEY]])</f>
        <v>NEWTON, KAREN I</v>
      </c>
      <c r="U205" t="s">
        <v>24557</v>
      </c>
      <c r="V205" t="s">
        <v>24558</v>
      </c>
      <c r="W205" t="s">
        <v>24559</v>
      </c>
      <c r="Y205" t="str">
        <f>IF(assembly_staff_import[[#This Row],[Legislative Staff Type]]="Personal", PROPER(TRIM(assembly_staff_import[[#This Row],[Unit First MI via UNIT_SOURCE_KEY]])&amp;" "&amp;assembly_staff_import[[#This Row],[Unit Last via UNIT_SOURCE_KEY]]), PROPER(TRIM(assembly_staff_import[[#This Row],[UNIT NAME_SOURCE_KEY2]])))</f>
        <v>Brian D. Miller</v>
      </c>
      <c r="Z205" t="s">
        <v>24552</v>
      </c>
      <c r="AA205" t="e">
        <f>VLOOKUP(assembly_staff_import[[#This Row],[Formatted and corrected Works for Group Text]],[3]!Table4[#Data],1,0)</f>
        <v>#REF!</v>
      </c>
      <c r="AB205" t="e">
        <f>VLOOKUP(assembly_staff_import[[#This Row],[Formatted and corrected Works for Group Text]],[3]!Table5[#Data],2,0)</f>
        <v>#REF!</v>
      </c>
      <c r="AC205" t="str">
        <f>IF(TRIM(assembly_staff_import[[#This Row],[PUBLIC INFO ADDR_SOURCE_KEY]])="CAPITOL, ALBANY", "Legislative / Capitol Office", "District Office")</f>
        <v>District Office</v>
      </c>
      <c r="AD205" t="s">
        <v>24553</v>
      </c>
      <c r="AE205" t="s">
        <v>24554</v>
      </c>
      <c r="AF205" t="str">
        <f>"N77 "</f>
        <v xml:space="preserve">N77 </v>
      </c>
      <c r="AG205" t="s">
        <v>24555</v>
      </c>
      <c r="AH205" t="s">
        <v>24560</v>
      </c>
      <c r="AI205" t="s">
        <v>23468</v>
      </c>
      <c r="AJ205" t="s">
        <v>24561</v>
      </c>
    </row>
    <row r="206" spans="1:36" x14ac:dyDescent="0.2">
      <c r="A206" t="str">
        <f>TRIM(PROPER((assembly_staff_import[[#This Row],[First MI Name via NAME_SOURCE_KEY TEXT]]&amp;" "&amp;assembly_staff_import[[#This Row],[Last Name via NAME_SOURCE_KEY TEXT]]&amp;" "&amp;assembly_staff_import[[#This Row],[Suffix via NAME_SOURCE_KEY]])))</f>
        <v>Bruce A Beauchamp</v>
      </c>
      <c r="B206" t="str">
        <f>TRIM(CONCATENATE(TRIM(assembly_staff_import[[#This Row],[Full Name]]), ", ", assembly_staff_import[[#This Row],[Title]]))</f>
        <v>Bruce A Beauchamp, Sr Process Operator</v>
      </c>
      <c r="C206" t="e">
        <f>assembly_staff_import[[#This Row],[Vlookup_groups]]</f>
        <v>#REF!</v>
      </c>
      <c r="D206" t="str">
        <f>IF(assembly_staff_import[[#This Row],[Legislative Staff Type]]="Personal",assembly_staff_import[[#This Row],[Formatted Personal Staff Office]],"")</f>
        <v/>
      </c>
      <c r="E206" t="s">
        <v>65</v>
      </c>
      <c r="F206" s="19" t="s">
        <v>10913</v>
      </c>
      <c r="G206" t="s">
        <v>1237</v>
      </c>
      <c r="H206" t="str">
        <f>TRIM(PROPER((assembly_staff_import[[#This Row],[Last Name via NAME_SOURCE_KEY TEXT]]&amp;" "&amp;assembly_staff_import[[#This Row],[Suffix via NAME_SOURCE_KEY]])))</f>
        <v>Beauchamp</v>
      </c>
      <c r="I206" t="str">
        <f>PROPER(assembly_staff_import[[#This Row],[JOB TITLE_SOURCE_KEY]])</f>
        <v xml:space="preserve">Sr Process Operator                        </v>
      </c>
      <c r="J206" t="s">
        <v>72</v>
      </c>
      <c r="K206" t="str">
        <f>IF(assembly_staff_import[[#This Row],[Legislative Staff Type]]="Personal",assembly_staff_import[[#This Row],[Vlookup Reports To Person]], "")</f>
        <v/>
      </c>
      <c r="L206" t="str">
        <f>PROPER(assembly_staff_import[[#This Row],[First MI Name via NAME_SOURCE_KEY TEXT]])</f>
        <v xml:space="preserve"> Bruce A</v>
      </c>
      <c r="M206" t="s">
        <v>22876</v>
      </c>
      <c r="N206" t="str">
        <f>LOWER(CONCATENATE(assembly_staff_import[[#This Row],[Last Name]],LEFT(assembly_staff_import[[#This Row],[First Name (no initial)]],1),"@nyassembly.gov"))</f>
        <v>beauchampb@nyassembly.gov</v>
      </c>
      <c r="O206" t="s">
        <v>1743</v>
      </c>
      <c r="P206" t="e">
        <f>VLOOKUP(assembly_staff_import[[#This Row],[Full Name]],[3]!PEOPLE_March_20[#Data],1,0)</f>
        <v>#REF!</v>
      </c>
      <c r="Q206" t="e">
        <f>VLOOKUP(assembly_staff_import[[#This Row],[Full Name]],[3]!Table17[#Data],3,0)</f>
        <v>#REF!</v>
      </c>
      <c r="R206" t="e">
        <f>VLOOKUP(assembly_staff_import[[#This Row],[Formatted Works for Group]],[3]!Table7[#Data],1,0)</f>
        <v>#REF!</v>
      </c>
      <c r="S206" t="str">
        <f>IF(assembly_staff_import[[#This Row],[Legislative Staff Type]]="Personal", assembly_staff_import[[#This Row],[Vlookup Works for Group]], assembly_staff_import[[#This Row],[Formatted Works for Group calc]]&amp;", Central Staff Office, Assembly")</f>
        <v>Bulk Processing, Central Staff Office, Assembly</v>
      </c>
      <c r="T206" s="20" t="str">
        <f>TRIM(assembly_staff_import[[#This Row],[NAME_SOURCE_KEY]])</f>
        <v>BEAUCHAMP, BRUCE A</v>
      </c>
      <c r="U206" t="s">
        <v>24562</v>
      </c>
      <c r="V206" t="s">
        <v>24563</v>
      </c>
      <c r="W206" t="s">
        <v>24564</v>
      </c>
      <c r="Y206" t="str">
        <f>IF(assembly_staff_import[[#This Row],[Legislative Staff Type]]="Personal", PROPER(TRIM(assembly_staff_import[[#This Row],[Unit First MI via UNIT_SOURCE_KEY]])&amp;" "&amp;assembly_staff_import[[#This Row],[Unit Last via UNIT_SOURCE_KEY]]), PROPER(TRIM(assembly_staff_import[[#This Row],[UNIT NAME_SOURCE_KEY2]])))</f>
        <v>Bulk Processing</v>
      </c>
      <c r="Z206" t="s">
        <v>24565</v>
      </c>
      <c r="AA206" t="e">
        <f>VLOOKUP(assembly_staff_import[[#This Row],[Formatted and corrected Works for Group Text]],[3]!Table4[#Data],1,0)</f>
        <v>#REF!</v>
      </c>
      <c r="AB206" t="e">
        <f>VLOOKUP(assembly_staff_import[[#This Row],[Formatted and corrected Works for Group Text]],[3]!Table5[#Data],2,0)</f>
        <v>#REF!</v>
      </c>
      <c r="AC206" t="str">
        <f>IF(TRIM(assembly_staff_import[[#This Row],[PUBLIC INFO ADDR_SOURCE_KEY]])="CAPITOL, ALBANY", "Legislative / Capitol Office", "District Office")</f>
        <v>Legislative / Capitol Office</v>
      </c>
      <c r="AD206" t="s">
        <v>24566</v>
      </c>
      <c r="AF206" t="str">
        <f t="shared" ref="AF206:AF218" si="8">"210 "</f>
        <v xml:space="preserve">210 </v>
      </c>
      <c r="AG206" t="s">
        <v>24566</v>
      </c>
      <c r="AH206" t="s">
        <v>24567</v>
      </c>
      <c r="AI206" t="s">
        <v>24568</v>
      </c>
      <c r="AJ206" t="s">
        <v>23493</v>
      </c>
    </row>
    <row r="207" spans="1:36" x14ac:dyDescent="0.2">
      <c r="A207" t="str">
        <f>TRIM(PROPER((assembly_staff_import[[#This Row],[First MI Name via NAME_SOURCE_KEY TEXT]]&amp;" "&amp;assembly_staff_import[[#This Row],[Last Name via NAME_SOURCE_KEY TEXT]]&amp;" "&amp;assembly_staff_import[[#This Row],[Suffix via NAME_SOURCE_KEY]])))</f>
        <v>Eric J Wierzbicki</v>
      </c>
      <c r="B207" t="str">
        <f>TRIM(CONCATENATE(TRIM(assembly_staff_import[[#This Row],[Full Name]]), ", ", assembly_staff_import[[#This Row],[Title]]))</f>
        <v>Eric J Wierzbicki, Sr Process Operator</v>
      </c>
      <c r="C207" t="e">
        <f>assembly_staff_import[[#This Row],[Vlookup_groups]]</f>
        <v>#REF!</v>
      </c>
      <c r="D207" t="str">
        <f>IF(assembly_staff_import[[#This Row],[Legislative Staff Type]]="Personal",assembly_staff_import[[#This Row],[Formatted Personal Staff Office]],"")</f>
        <v/>
      </c>
      <c r="E207" t="s">
        <v>65</v>
      </c>
      <c r="F207" s="19" t="s">
        <v>10913</v>
      </c>
      <c r="G207" t="s">
        <v>1237</v>
      </c>
      <c r="H207" t="str">
        <f>TRIM(PROPER((assembly_staff_import[[#This Row],[Last Name via NAME_SOURCE_KEY TEXT]]&amp;" "&amp;assembly_staff_import[[#This Row],[Suffix via NAME_SOURCE_KEY]])))</f>
        <v>Wierzbicki</v>
      </c>
      <c r="I207" t="str">
        <f>PROPER(assembly_staff_import[[#This Row],[JOB TITLE_SOURCE_KEY]])</f>
        <v xml:space="preserve">Sr Process Operator                        </v>
      </c>
      <c r="J207" t="s">
        <v>72</v>
      </c>
      <c r="K207" t="str">
        <f>IF(assembly_staff_import[[#This Row],[Legislative Staff Type]]="Personal",assembly_staff_import[[#This Row],[Vlookup Reports To Person]], "")</f>
        <v/>
      </c>
      <c r="L207" t="str">
        <f>PROPER(assembly_staff_import[[#This Row],[First MI Name via NAME_SOURCE_KEY TEXT]])</f>
        <v xml:space="preserve"> Eric J</v>
      </c>
      <c r="M207" t="s">
        <v>22387</v>
      </c>
      <c r="N207" t="str">
        <f>LOWER(CONCATENATE(assembly_staff_import[[#This Row],[Last Name]],LEFT(assembly_staff_import[[#This Row],[First Name (no initial)]],1),"@nyassembly.gov"))</f>
        <v>wierzbickie@nyassembly.gov</v>
      </c>
      <c r="O207" t="s">
        <v>8079</v>
      </c>
      <c r="P207" t="e">
        <f>VLOOKUP(assembly_staff_import[[#This Row],[Full Name]],[3]!PEOPLE_March_20[#Data],1,0)</f>
        <v>#REF!</v>
      </c>
      <c r="Q207" t="e">
        <f>VLOOKUP(assembly_staff_import[[#This Row],[Full Name]],[3]!Table17[#Data],3,0)</f>
        <v>#REF!</v>
      </c>
      <c r="R207" t="e">
        <f>VLOOKUP(assembly_staff_import[[#This Row],[Formatted Works for Group]],[3]!Table7[#Data],1,0)</f>
        <v>#REF!</v>
      </c>
      <c r="S207" t="str">
        <f>IF(assembly_staff_import[[#This Row],[Legislative Staff Type]]="Personal", assembly_staff_import[[#This Row],[Vlookup Works for Group]], assembly_staff_import[[#This Row],[Formatted Works for Group calc]]&amp;", Central Staff Office, Assembly")</f>
        <v>Bulk Processing, Central Staff Office, Assembly</v>
      </c>
      <c r="T207" s="20" t="str">
        <f>TRIM(assembly_staff_import[[#This Row],[NAME_SOURCE_KEY]])</f>
        <v>WIERZBICKI, ERIC J</v>
      </c>
      <c r="U207" t="s">
        <v>24569</v>
      </c>
      <c r="V207" t="s">
        <v>24570</v>
      </c>
      <c r="W207" t="s">
        <v>24571</v>
      </c>
      <c r="Y207" t="str">
        <f>IF(assembly_staff_import[[#This Row],[Legislative Staff Type]]="Personal", PROPER(TRIM(assembly_staff_import[[#This Row],[Unit First MI via UNIT_SOURCE_KEY]])&amp;" "&amp;assembly_staff_import[[#This Row],[Unit Last via UNIT_SOURCE_KEY]]), PROPER(TRIM(assembly_staff_import[[#This Row],[UNIT NAME_SOURCE_KEY2]])))</f>
        <v>Bulk Processing</v>
      </c>
      <c r="Z207" t="s">
        <v>24565</v>
      </c>
      <c r="AA207" t="e">
        <f>VLOOKUP(assembly_staff_import[[#This Row],[Formatted and corrected Works for Group Text]],[3]!Table4[#Data],1,0)</f>
        <v>#REF!</v>
      </c>
      <c r="AB207" t="e">
        <f>VLOOKUP(assembly_staff_import[[#This Row],[Formatted and corrected Works for Group Text]],[3]!Table5[#Data],2,0)</f>
        <v>#REF!</v>
      </c>
      <c r="AC207" t="str">
        <f>IF(TRIM(assembly_staff_import[[#This Row],[PUBLIC INFO ADDR_SOURCE_KEY]])="CAPITOL, ALBANY", "Legislative / Capitol Office", "District Office")</f>
        <v>Legislative / Capitol Office</v>
      </c>
      <c r="AD207" t="s">
        <v>24566</v>
      </c>
      <c r="AF207" t="str">
        <f t="shared" si="8"/>
        <v xml:space="preserve">210 </v>
      </c>
      <c r="AG207" t="s">
        <v>24566</v>
      </c>
      <c r="AH207" t="s">
        <v>24572</v>
      </c>
      <c r="AI207" t="s">
        <v>24568</v>
      </c>
      <c r="AJ207" t="s">
        <v>23493</v>
      </c>
    </row>
    <row r="208" spans="1:36" x14ac:dyDescent="0.2">
      <c r="A208" t="str">
        <f>TRIM(PROPER((assembly_staff_import[[#This Row],[First MI Name via NAME_SOURCE_KEY TEXT]]&amp;" "&amp;assembly_staff_import[[#This Row],[Last Name via NAME_SOURCE_KEY TEXT]]&amp;" "&amp;assembly_staff_import[[#This Row],[Suffix via NAME_SOURCE_KEY]])))</f>
        <v>Heather E Warren</v>
      </c>
      <c r="B208" t="str">
        <f>TRIM(CONCATENATE(TRIM(assembly_staff_import[[#This Row],[Full Name]]), ", ", assembly_staff_import[[#This Row],[Title]]))</f>
        <v>Heather E Warren, Sr Process Operator</v>
      </c>
      <c r="C208" t="e">
        <f>assembly_staff_import[[#This Row],[Vlookup_groups]]</f>
        <v>#REF!</v>
      </c>
      <c r="D208" t="str">
        <f>IF(assembly_staff_import[[#This Row],[Legislative Staff Type]]="Personal",assembly_staff_import[[#This Row],[Formatted Personal Staff Office]],"")</f>
        <v/>
      </c>
      <c r="E208" t="s">
        <v>65</v>
      </c>
      <c r="F208" s="19" t="s">
        <v>10913</v>
      </c>
      <c r="G208" t="s">
        <v>1237</v>
      </c>
      <c r="H208" t="str">
        <f>TRIM(PROPER((assembly_staff_import[[#This Row],[Last Name via NAME_SOURCE_KEY TEXT]]&amp;" "&amp;assembly_staff_import[[#This Row],[Suffix via NAME_SOURCE_KEY]])))</f>
        <v>Warren</v>
      </c>
      <c r="I208" t="str">
        <f>PROPER(assembly_staff_import[[#This Row],[JOB TITLE_SOURCE_KEY]])</f>
        <v xml:space="preserve">Sr Process Operator                        </v>
      </c>
      <c r="J208" t="s">
        <v>72</v>
      </c>
      <c r="K208" t="str">
        <f>IF(assembly_staff_import[[#This Row],[Legislative Staff Type]]="Personal",assembly_staff_import[[#This Row],[Vlookup Reports To Person]], "")</f>
        <v/>
      </c>
      <c r="L208" t="str">
        <f>PROPER(assembly_staff_import[[#This Row],[First MI Name via NAME_SOURCE_KEY TEXT]])</f>
        <v xml:space="preserve"> Heather E</v>
      </c>
      <c r="M208" t="s">
        <v>22645</v>
      </c>
      <c r="N208" t="str">
        <f>LOWER(CONCATENATE(assembly_staff_import[[#This Row],[Last Name]],LEFT(assembly_staff_import[[#This Row],[First Name (no initial)]],1),"@nyassembly.gov"))</f>
        <v>warrenh@nyassembly.gov</v>
      </c>
      <c r="O208" t="s">
        <v>24135</v>
      </c>
      <c r="P208" t="e">
        <f>VLOOKUP(assembly_staff_import[[#This Row],[Full Name]],[3]!PEOPLE_March_20[#Data],1,0)</f>
        <v>#REF!</v>
      </c>
      <c r="Q208" t="e">
        <f>VLOOKUP(assembly_staff_import[[#This Row],[Full Name]],[3]!Table17[#Data],3,0)</f>
        <v>#REF!</v>
      </c>
      <c r="R208" t="e">
        <f>VLOOKUP(assembly_staff_import[[#This Row],[Formatted Works for Group]],[3]!Table7[#Data],1,0)</f>
        <v>#REF!</v>
      </c>
      <c r="S208" t="str">
        <f>IF(assembly_staff_import[[#This Row],[Legislative Staff Type]]="Personal", assembly_staff_import[[#This Row],[Vlookup Works for Group]], assembly_staff_import[[#This Row],[Formatted Works for Group calc]]&amp;", Central Staff Office, Assembly")</f>
        <v>Bulk Processing, Central Staff Office, Assembly</v>
      </c>
      <c r="T208" s="20" t="str">
        <f>TRIM(assembly_staff_import[[#This Row],[NAME_SOURCE_KEY]])</f>
        <v>WARREN, HEATHER E</v>
      </c>
      <c r="U208" t="s">
        <v>24573</v>
      </c>
      <c r="V208" t="s">
        <v>24574</v>
      </c>
      <c r="W208" t="s">
        <v>24575</v>
      </c>
      <c r="Y208" t="str">
        <f>IF(assembly_staff_import[[#This Row],[Legislative Staff Type]]="Personal", PROPER(TRIM(assembly_staff_import[[#This Row],[Unit First MI via UNIT_SOURCE_KEY]])&amp;" "&amp;assembly_staff_import[[#This Row],[Unit Last via UNIT_SOURCE_KEY]]), PROPER(TRIM(assembly_staff_import[[#This Row],[UNIT NAME_SOURCE_KEY2]])))</f>
        <v>Bulk Processing</v>
      </c>
      <c r="Z208" t="s">
        <v>24565</v>
      </c>
      <c r="AA208" t="e">
        <f>VLOOKUP(assembly_staff_import[[#This Row],[Formatted and corrected Works for Group Text]],[3]!Table4[#Data],1,0)</f>
        <v>#REF!</v>
      </c>
      <c r="AB208" t="e">
        <f>VLOOKUP(assembly_staff_import[[#This Row],[Formatted and corrected Works for Group Text]],[3]!Table5[#Data],2,0)</f>
        <v>#REF!</v>
      </c>
      <c r="AC208" t="str">
        <f>IF(TRIM(assembly_staff_import[[#This Row],[PUBLIC INFO ADDR_SOURCE_KEY]])="CAPITOL, ALBANY", "Legislative / Capitol Office", "District Office")</f>
        <v>Legislative / Capitol Office</v>
      </c>
      <c r="AD208" t="s">
        <v>24566</v>
      </c>
      <c r="AF208" t="str">
        <f t="shared" si="8"/>
        <v xml:space="preserve">210 </v>
      </c>
      <c r="AG208" t="s">
        <v>24566</v>
      </c>
      <c r="AH208" t="s">
        <v>24576</v>
      </c>
      <c r="AI208" t="s">
        <v>24568</v>
      </c>
      <c r="AJ208" t="s">
        <v>23493</v>
      </c>
    </row>
    <row r="209" spans="1:36" x14ac:dyDescent="0.2">
      <c r="A209" t="str">
        <f>TRIM(PROPER((assembly_staff_import[[#This Row],[First MI Name via NAME_SOURCE_KEY TEXT]]&amp;" "&amp;assembly_staff_import[[#This Row],[Last Name via NAME_SOURCE_KEY TEXT]]&amp;" "&amp;assembly_staff_import[[#This Row],[Suffix via NAME_SOURCE_KEY]])))</f>
        <v>John B Mckay</v>
      </c>
      <c r="B209" t="str">
        <f>TRIM(CONCATENATE(TRIM(assembly_staff_import[[#This Row],[Full Name]]), ", ", assembly_staff_import[[#This Row],[Title]]))</f>
        <v>John B Mckay, Journey Person</v>
      </c>
      <c r="C209" t="e">
        <f>assembly_staff_import[[#This Row],[Vlookup_groups]]</f>
        <v>#REF!</v>
      </c>
      <c r="D209" t="str">
        <f>IF(assembly_staff_import[[#This Row],[Legislative Staff Type]]="Personal",assembly_staff_import[[#This Row],[Formatted Personal Staff Office]],"")</f>
        <v/>
      </c>
      <c r="E209" t="s">
        <v>65</v>
      </c>
      <c r="F209" s="19" t="s">
        <v>10913</v>
      </c>
      <c r="G209" t="s">
        <v>1237</v>
      </c>
      <c r="H209" t="str">
        <f>TRIM(PROPER((assembly_staff_import[[#This Row],[Last Name via NAME_SOURCE_KEY TEXT]]&amp;" "&amp;assembly_staff_import[[#This Row],[Suffix via NAME_SOURCE_KEY]])))</f>
        <v>Mckay</v>
      </c>
      <c r="I209" t="str">
        <f>PROPER(assembly_staff_import[[#This Row],[JOB TITLE_SOURCE_KEY]])</f>
        <v xml:space="preserve">Journey Person                             </v>
      </c>
      <c r="J209" t="s">
        <v>72</v>
      </c>
      <c r="K209" t="str">
        <f>IF(assembly_staff_import[[#This Row],[Legislative Staff Type]]="Personal",assembly_staff_import[[#This Row],[Vlookup Reports To Person]], "")</f>
        <v/>
      </c>
      <c r="L209" t="str">
        <f>PROPER(assembly_staff_import[[#This Row],[First MI Name via NAME_SOURCE_KEY TEXT]])</f>
        <v xml:space="preserve"> John B</v>
      </c>
      <c r="M209" t="s">
        <v>22696</v>
      </c>
      <c r="N209" t="str">
        <f>LOWER(CONCATENATE(assembly_staff_import[[#This Row],[Last Name]],LEFT(assembly_staff_import[[#This Row],[First Name (no initial)]],1),"@nyassembly.gov"))</f>
        <v>mckayj@nyassembly.gov</v>
      </c>
      <c r="O209" t="s">
        <v>2544</v>
      </c>
      <c r="P209" t="e">
        <f>VLOOKUP(assembly_staff_import[[#This Row],[Full Name]],[3]!PEOPLE_March_20[#Data],1,0)</f>
        <v>#REF!</v>
      </c>
      <c r="Q209" t="e">
        <f>VLOOKUP(assembly_staff_import[[#This Row],[Full Name]],[3]!Table17[#Data],3,0)</f>
        <v>#REF!</v>
      </c>
      <c r="R209" t="e">
        <f>VLOOKUP(assembly_staff_import[[#This Row],[Formatted Works for Group]],[3]!Table7[#Data],1,0)</f>
        <v>#REF!</v>
      </c>
      <c r="S209" t="str">
        <f>IF(assembly_staff_import[[#This Row],[Legislative Staff Type]]="Personal", assembly_staff_import[[#This Row],[Vlookup Works for Group]], assembly_staff_import[[#This Row],[Formatted Works for Group calc]]&amp;", Central Staff Office, Assembly")</f>
        <v>Bulk Processing, Central Staff Office, Assembly</v>
      </c>
      <c r="T209" s="20" t="str">
        <f>TRIM(assembly_staff_import[[#This Row],[NAME_SOURCE_KEY]])</f>
        <v>MCKAY, JOHN B</v>
      </c>
      <c r="U209" t="s">
        <v>24577</v>
      </c>
      <c r="V209" t="s">
        <v>24578</v>
      </c>
      <c r="W209" t="s">
        <v>24579</v>
      </c>
      <c r="Y209" t="str">
        <f>IF(assembly_staff_import[[#This Row],[Legislative Staff Type]]="Personal", PROPER(TRIM(assembly_staff_import[[#This Row],[Unit First MI via UNIT_SOURCE_KEY]])&amp;" "&amp;assembly_staff_import[[#This Row],[Unit Last via UNIT_SOURCE_KEY]]), PROPER(TRIM(assembly_staff_import[[#This Row],[UNIT NAME_SOURCE_KEY2]])))</f>
        <v>Bulk Processing</v>
      </c>
      <c r="Z209" t="s">
        <v>24565</v>
      </c>
      <c r="AA209" t="e">
        <f>VLOOKUP(assembly_staff_import[[#This Row],[Formatted and corrected Works for Group Text]],[3]!Table4[#Data],1,0)</f>
        <v>#REF!</v>
      </c>
      <c r="AB209" t="e">
        <f>VLOOKUP(assembly_staff_import[[#This Row],[Formatted and corrected Works for Group Text]],[3]!Table5[#Data],2,0)</f>
        <v>#REF!</v>
      </c>
      <c r="AC209" t="str">
        <f>IF(TRIM(assembly_staff_import[[#This Row],[PUBLIC INFO ADDR_SOURCE_KEY]])="CAPITOL, ALBANY", "Legislative / Capitol Office", "District Office")</f>
        <v>Legislative / Capitol Office</v>
      </c>
      <c r="AD209" t="s">
        <v>24566</v>
      </c>
      <c r="AF209" t="str">
        <f t="shared" si="8"/>
        <v xml:space="preserve">210 </v>
      </c>
      <c r="AG209" t="s">
        <v>24566</v>
      </c>
      <c r="AH209" t="s">
        <v>24580</v>
      </c>
      <c r="AI209" t="s">
        <v>24581</v>
      </c>
      <c r="AJ209" t="s">
        <v>23493</v>
      </c>
    </row>
    <row r="210" spans="1:36" x14ac:dyDescent="0.2">
      <c r="A210" t="str">
        <f>TRIM(PROPER((assembly_staff_import[[#This Row],[First MI Name via NAME_SOURCE_KEY TEXT]]&amp;" "&amp;assembly_staff_import[[#This Row],[Last Name via NAME_SOURCE_KEY TEXT]]&amp;" "&amp;assembly_staff_import[[#This Row],[Suffix via NAME_SOURCE_KEY]])))</f>
        <v>John F Travis</v>
      </c>
      <c r="B210" t="str">
        <f>TRIM(CONCATENATE(TRIM(assembly_staff_import[[#This Row],[Full Name]]), ", ", assembly_staff_import[[#This Row],[Title]]))</f>
        <v>John F Travis, Process Operator</v>
      </c>
      <c r="C210" t="e">
        <f>assembly_staff_import[[#This Row],[Vlookup_groups]]</f>
        <v>#REF!</v>
      </c>
      <c r="D210" t="str">
        <f>IF(assembly_staff_import[[#This Row],[Legislative Staff Type]]="Personal",assembly_staff_import[[#This Row],[Formatted Personal Staff Office]],"")</f>
        <v/>
      </c>
      <c r="E210" t="s">
        <v>65</v>
      </c>
      <c r="F210" s="19" t="s">
        <v>10913</v>
      </c>
      <c r="G210" t="s">
        <v>1237</v>
      </c>
      <c r="H210" t="str">
        <f>TRIM(PROPER((assembly_staff_import[[#This Row],[Last Name via NAME_SOURCE_KEY TEXT]]&amp;" "&amp;assembly_staff_import[[#This Row],[Suffix via NAME_SOURCE_KEY]])))</f>
        <v>Travis</v>
      </c>
      <c r="I210" t="str">
        <f>PROPER(assembly_staff_import[[#This Row],[JOB TITLE_SOURCE_KEY]])</f>
        <v xml:space="preserve">Process Operator                           </v>
      </c>
      <c r="J210" t="s">
        <v>72</v>
      </c>
      <c r="K210" t="str">
        <f>IF(assembly_staff_import[[#This Row],[Legislative Staff Type]]="Personal",assembly_staff_import[[#This Row],[Vlookup Reports To Person]], "")</f>
        <v/>
      </c>
      <c r="L210" t="str">
        <f>PROPER(assembly_staff_import[[#This Row],[First MI Name via NAME_SOURCE_KEY TEXT]])</f>
        <v xml:space="preserve"> John F</v>
      </c>
      <c r="M210" t="s">
        <v>22661</v>
      </c>
      <c r="N210" t="str">
        <f>LOWER(CONCATENATE(assembly_staff_import[[#This Row],[Last Name]],LEFT(assembly_staff_import[[#This Row],[First Name (no initial)]],1),"@nyassembly.gov"))</f>
        <v>travisj@nyassembly.gov</v>
      </c>
      <c r="O210" t="s">
        <v>2544</v>
      </c>
      <c r="P210" t="e">
        <f>VLOOKUP(assembly_staff_import[[#This Row],[Full Name]],[3]!PEOPLE_March_20[#Data],1,0)</f>
        <v>#REF!</v>
      </c>
      <c r="Q210" t="e">
        <f>VLOOKUP(assembly_staff_import[[#This Row],[Full Name]],[3]!Table17[#Data],3,0)</f>
        <v>#REF!</v>
      </c>
      <c r="R210" t="e">
        <f>VLOOKUP(assembly_staff_import[[#This Row],[Formatted Works for Group]],[3]!Table7[#Data],1,0)</f>
        <v>#REF!</v>
      </c>
      <c r="S210" t="str">
        <f>IF(assembly_staff_import[[#This Row],[Legislative Staff Type]]="Personal", assembly_staff_import[[#This Row],[Vlookup Works for Group]], assembly_staff_import[[#This Row],[Formatted Works for Group calc]]&amp;", Central Staff Office, Assembly")</f>
        <v>Bulk Processing, Central Staff Office, Assembly</v>
      </c>
      <c r="T210" s="20" t="str">
        <f>TRIM(assembly_staff_import[[#This Row],[NAME_SOURCE_KEY]])</f>
        <v>TRAVIS, JOHN F</v>
      </c>
      <c r="U210" t="s">
        <v>24582</v>
      </c>
      <c r="V210" t="s">
        <v>24583</v>
      </c>
      <c r="W210" t="s">
        <v>24584</v>
      </c>
      <c r="Y210" t="str">
        <f>IF(assembly_staff_import[[#This Row],[Legislative Staff Type]]="Personal", PROPER(TRIM(assembly_staff_import[[#This Row],[Unit First MI via UNIT_SOURCE_KEY]])&amp;" "&amp;assembly_staff_import[[#This Row],[Unit Last via UNIT_SOURCE_KEY]]), PROPER(TRIM(assembly_staff_import[[#This Row],[UNIT NAME_SOURCE_KEY2]])))</f>
        <v>Bulk Processing</v>
      </c>
      <c r="Z210" t="s">
        <v>24565</v>
      </c>
      <c r="AA210" t="e">
        <f>VLOOKUP(assembly_staff_import[[#This Row],[Formatted and corrected Works for Group Text]],[3]!Table4[#Data],1,0)</f>
        <v>#REF!</v>
      </c>
      <c r="AB210" t="e">
        <f>VLOOKUP(assembly_staff_import[[#This Row],[Formatted and corrected Works for Group Text]],[3]!Table5[#Data],2,0)</f>
        <v>#REF!</v>
      </c>
      <c r="AC210" t="str">
        <f>IF(TRIM(assembly_staff_import[[#This Row],[PUBLIC INFO ADDR_SOURCE_KEY]])="CAPITOL, ALBANY", "Legislative / Capitol Office", "District Office")</f>
        <v>Legislative / Capitol Office</v>
      </c>
      <c r="AD210" t="s">
        <v>24566</v>
      </c>
      <c r="AF210" t="str">
        <f t="shared" si="8"/>
        <v xml:space="preserve">210 </v>
      </c>
      <c r="AG210" t="s">
        <v>24566</v>
      </c>
      <c r="AH210" t="s">
        <v>24585</v>
      </c>
      <c r="AI210" t="s">
        <v>24586</v>
      </c>
      <c r="AJ210" t="s">
        <v>23493</v>
      </c>
    </row>
    <row r="211" spans="1:36" x14ac:dyDescent="0.2">
      <c r="A211" t="str">
        <f>TRIM(PROPER((assembly_staff_import[[#This Row],[First MI Name via NAME_SOURCE_KEY TEXT]]&amp;" "&amp;assembly_staff_import[[#This Row],[Last Name via NAME_SOURCE_KEY TEXT]]&amp;" "&amp;assembly_staff_import[[#This Row],[Suffix via NAME_SOURCE_KEY]])))</f>
        <v>Lewis J Foster</v>
      </c>
      <c r="B211" t="str">
        <f>TRIM(CONCATENATE(TRIM(assembly_staff_import[[#This Row],[Full Name]]), ", ", assembly_staff_import[[#This Row],[Title]]))</f>
        <v>Lewis J Foster, Mail Clk</v>
      </c>
      <c r="C211" t="e">
        <f>assembly_staff_import[[#This Row],[Vlookup_groups]]</f>
        <v>#REF!</v>
      </c>
      <c r="D211" t="str">
        <f>IF(assembly_staff_import[[#This Row],[Legislative Staff Type]]="Personal",assembly_staff_import[[#This Row],[Formatted Personal Staff Office]],"")</f>
        <v/>
      </c>
      <c r="E211" t="s">
        <v>65</v>
      </c>
      <c r="F211" s="19" t="s">
        <v>10913</v>
      </c>
      <c r="G211" t="s">
        <v>1237</v>
      </c>
      <c r="H211" t="str">
        <f>TRIM(PROPER((assembly_staff_import[[#This Row],[Last Name via NAME_SOURCE_KEY TEXT]]&amp;" "&amp;assembly_staff_import[[#This Row],[Suffix via NAME_SOURCE_KEY]])))</f>
        <v>Foster</v>
      </c>
      <c r="I211" t="str">
        <f>PROPER(assembly_staff_import[[#This Row],[JOB TITLE_SOURCE_KEY]])</f>
        <v xml:space="preserve">Mail Clk                                   </v>
      </c>
      <c r="J211" t="s">
        <v>72</v>
      </c>
      <c r="K211" t="str">
        <f>IF(assembly_staff_import[[#This Row],[Legislative Staff Type]]="Personal",assembly_staff_import[[#This Row],[Vlookup Reports To Person]], "")</f>
        <v/>
      </c>
      <c r="L211" t="str">
        <f>PROPER(assembly_staff_import[[#This Row],[First MI Name via NAME_SOURCE_KEY TEXT]])</f>
        <v xml:space="preserve"> Lewis J</v>
      </c>
      <c r="M211" t="s">
        <v>22840</v>
      </c>
      <c r="N211" t="str">
        <f>LOWER(CONCATENATE(assembly_staff_import[[#This Row],[Last Name]],LEFT(assembly_staff_import[[#This Row],[First Name (no initial)]],1),"@nyassembly.gov"))</f>
        <v>fosterl@nyassembly.gov</v>
      </c>
      <c r="O211" t="s">
        <v>2191</v>
      </c>
      <c r="P211" t="e">
        <f>VLOOKUP(assembly_staff_import[[#This Row],[Full Name]],[3]!PEOPLE_March_20[#Data],1,0)</f>
        <v>#REF!</v>
      </c>
      <c r="Q211" t="e">
        <f>VLOOKUP(assembly_staff_import[[#This Row],[Full Name]],[3]!Table17[#Data],3,0)</f>
        <v>#REF!</v>
      </c>
      <c r="R211" t="e">
        <f>VLOOKUP(assembly_staff_import[[#This Row],[Formatted Works for Group]],[3]!Table7[#Data],1,0)</f>
        <v>#REF!</v>
      </c>
      <c r="S211" t="str">
        <f>IF(assembly_staff_import[[#This Row],[Legislative Staff Type]]="Personal", assembly_staff_import[[#This Row],[Vlookup Works for Group]], assembly_staff_import[[#This Row],[Formatted Works for Group calc]]&amp;", Central Staff Office, Assembly")</f>
        <v>Bulk Processing, Central Staff Office, Assembly</v>
      </c>
      <c r="T211" s="20" t="str">
        <f>TRIM(assembly_staff_import[[#This Row],[NAME_SOURCE_KEY]])</f>
        <v>FOSTER, LEWIS J</v>
      </c>
      <c r="U211" t="s">
        <v>24587</v>
      </c>
      <c r="V211" t="s">
        <v>24588</v>
      </c>
      <c r="W211" t="s">
        <v>24589</v>
      </c>
      <c r="Y211" t="str">
        <f>IF(assembly_staff_import[[#This Row],[Legislative Staff Type]]="Personal", PROPER(TRIM(assembly_staff_import[[#This Row],[Unit First MI via UNIT_SOURCE_KEY]])&amp;" "&amp;assembly_staff_import[[#This Row],[Unit Last via UNIT_SOURCE_KEY]]), PROPER(TRIM(assembly_staff_import[[#This Row],[UNIT NAME_SOURCE_KEY2]])))</f>
        <v>Bulk Processing</v>
      </c>
      <c r="Z211" t="s">
        <v>24565</v>
      </c>
      <c r="AA211" t="e">
        <f>VLOOKUP(assembly_staff_import[[#This Row],[Formatted and corrected Works for Group Text]],[3]!Table4[#Data],1,0)</f>
        <v>#REF!</v>
      </c>
      <c r="AB211" t="e">
        <f>VLOOKUP(assembly_staff_import[[#This Row],[Formatted and corrected Works for Group Text]],[3]!Table5[#Data],2,0)</f>
        <v>#REF!</v>
      </c>
      <c r="AC211" t="str">
        <f>IF(TRIM(assembly_staff_import[[#This Row],[PUBLIC INFO ADDR_SOURCE_KEY]])="CAPITOL, ALBANY", "Legislative / Capitol Office", "District Office")</f>
        <v>Legislative / Capitol Office</v>
      </c>
      <c r="AD211" t="s">
        <v>24566</v>
      </c>
      <c r="AF211" t="str">
        <f t="shared" si="8"/>
        <v xml:space="preserve">210 </v>
      </c>
      <c r="AG211" t="s">
        <v>24566</v>
      </c>
      <c r="AH211" t="s">
        <v>24590</v>
      </c>
      <c r="AI211" t="s">
        <v>24591</v>
      </c>
      <c r="AJ211" t="s">
        <v>23493</v>
      </c>
    </row>
    <row r="212" spans="1:36" x14ac:dyDescent="0.2">
      <c r="A212" t="str">
        <f>TRIM(PROPER((assembly_staff_import[[#This Row],[First MI Name via NAME_SOURCE_KEY TEXT]]&amp;" "&amp;assembly_staff_import[[#This Row],[Last Name via NAME_SOURCE_KEY TEXT]]&amp;" "&amp;assembly_staff_import[[#This Row],[Suffix via NAME_SOURCE_KEY]])))</f>
        <v>Malaika A Barrett</v>
      </c>
      <c r="B212" t="str">
        <f>TRIM(CONCATENATE(TRIM(assembly_staff_import[[#This Row],[Full Name]]), ", ", assembly_staff_import[[#This Row],[Title]]))</f>
        <v>Malaika A Barrett, Mail Clk</v>
      </c>
      <c r="C212" t="e">
        <f>assembly_staff_import[[#This Row],[Vlookup_groups]]</f>
        <v>#REF!</v>
      </c>
      <c r="D212" t="str">
        <f>IF(assembly_staff_import[[#This Row],[Legislative Staff Type]]="Personal",assembly_staff_import[[#This Row],[Formatted Personal Staff Office]],"")</f>
        <v/>
      </c>
      <c r="E212" t="s">
        <v>65</v>
      </c>
      <c r="F212" s="19" t="s">
        <v>10913</v>
      </c>
      <c r="G212" t="s">
        <v>1237</v>
      </c>
      <c r="H212" t="str">
        <f>TRIM(PROPER((assembly_staff_import[[#This Row],[Last Name via NAME_SOURCE_KEY TEXT]]&amp;" "&amp;assembly_staff_import[[#This Row],[Suffix via NAME_SOURCE_KEY]])))</f>
        <v>Barrett</v>
      </c>
      <c r="I212" t="str">
        <f>PROPER(assembly_staff_import[[#This Row],[JOB TITLE_SOURCE_KEY]])</f>
        <v xml:space="preserve">Mail Clk                                   </v>
      </c>
      <c r="J212" t="s">
        <v>72</v>
      </c>
      <c r="K212" t="str">
        <f>IF(assembly_staff_import[[#This Row],[Legislative Staff Type]]="Personal",assembly_staff_import[[#This Row],[Vlookup Reports To Person]], "")</f>
        <v/>
      </c>
      <c r="L212" t="str">
        <f>PROPER(assembly_staff_import[[#This Row],[First MI Name via NAME_SOURCE_KEY TEXT]])</f>
        <v xml:space="preserve"> Malaika A</v>
      </c>
      <c r="M212" t="s">
        <v>14536</v>
      </c>
      <c r="N212" t="str">
        <f>LOWER(CONCATENATE(assembly_staff_import[[#This Row],[Last Name]],LEFT(assembly_staff_import[[#This Row],[First Name (no initial)]],1),"@nyassembly.gov"))</f>
        <v>barrettm@nyassembly.gov</v>
      </c>
      <c r="O212" t="s">
        <v>24592</v>
      </c>
      <c r="P212" t="e">
        <f>VLOOKUP(assembly_staff_import[[#This Row],[Full Name]],[3]!PEOPLE_March_20[#Data],1,0)</f>
        <v>#REF!</v>
      </c>
      <c r="Q212" t="e">
        <f>VLOOKUP(assembly_staff_import[[#This Row],[Full Name]],[3]!Table17[#Data],3,0)</f>
        <v>#REF!</v>
      </c>
      <c r="R212" t="e">
        <f>VLOOKUP(assembly_staff_import[[#This Row],[Formatted Works for Group]],[3]!Table7[#Data],1,0)</f>
        <v>#REF!</v>
      </c>
      <c r="S212" t="str">
        <f>IF(assembly_staff_import[[#This Row],[Legislative Staff Type]]="Personal", assembly_staff_import[[#This Row],[Vlookup Works for Group]], assembly_staff_import[[#This Row],[Formatted Works for Group calc]]&amp;", Central Staff Office, Assembly")</f>
        <v>Bulk Processing, Central Staff Office, Assembly</v>
      </c>
      <c r="T212" s="20" t="str">
        <f>TRIM(assembly_staff_import[[#This Row],[NAME_SOURCE_KEY]])</f>
        <v>BARRETT, MALAIKA A</v>
      </c>
      <c r="U212" t="s">
        <v>24593</v>
      </c>
      <c r="V212" t="s">
        <v>24594</v>
      </c>
      <c r="W212" t="s">
        <v>24595</v>
      </c>
      <c r="Y212" t="str">
        <f>IF(assembly_staff_import[[#This Row],[Legislative Staff Type]]="Personal", PROPER(TRIM(assembly_staff_import[[#This Row],[Unit First MI via UNIT_SOURCE_KEY]])&amp;" "&amp;assembly_staff_import[[#This Row],[Unit Last via UNIT_SOURCE_KEY]]), PROPER(TRIM(assembly_staff_import[[#This Row],[UNIT NAME_SOURCE_KEY2]])))</f>
        <v>Bulk Processing</v>
      </c>
      <c r="Z212" t="s">
        <v>24565</v>
      </c>
      <c r="AA212" t="e">
        <f>VLOOKUP(assembly_staff_import[[#This Row],[Formatted and corrected Works for Group Text]],[3]!Table4[#Data],1,0)</f>
        <v>#REF!</v>
      </c>
      <c r="AB212" t="e">
        <f>VLOOKUP(assembly_staff_import[[#This Row],[Formatted and corrected Works for Group Text]],[3]!Table5[#Data],2,0)</f>
        <v>#REF!</v>
      </c>
      <c r="AC212" t="str">
        <f>IF(TRIM(assembly_staff_import[[#This Row],[PUBLIC INFO ADDR_SOURCE_KEY]])="CAPITOL, ALBANY", "Legislative / Capitol Office", "District Office")</f>
        <v>Legislative / Capitol Office</v>
      </c>
      <c r="AD212" t="s">
        <v>24566</v>
      </c>
      <c r="AF212" t="str">
        <f t="shared" si="8"/>
        <v xml:space="preserve">210 </v>
      </c>
      <c r="AG212" t="s">
        <v>24566</v>
      </c>
      <c r="AH212" t="s">
        <v>24596</v>
      </c>
      <c r="AI212" t="s">
        <v>24591</v>
      </c>
      <c r="AJ212" t="s">
        <v>23493</v>
      </c>
    </row>
    <row r="213" spans="1:36" x14ac:dyDescent="0.2">
      <c r="A213" t="str">
        <f>TRIM(PROPER((assembly_staff_import[[#This Row],[First MI Name via NAME_SOURCE_KEY TEXT]]&amp;" "&amp;assembly_staff_import[[#This Row],[Last Name via NAME_SOURCE_KEY TEXT]]&amp;" "&amp;assembly_staff_import[[#This Row],[Suffix via NAME_SOURCE_KEY]])))</f>
        <v>Mark Pasquariello</v>
      </c>
      <c r="B213" t="str">
        <f>TRIM(CONCATENATE(TRIM(assembly_staff_import[[#This Row],[Full Name]]), ", ", assembly_staff_import[[#This Row],[Title]]))</f>
        <v>Mark Pasquariello, Dir Of Bulk Procesing</v>
      </c>
      <c r="C213" t="e">
        <f>assembly_staff_import[[#This Row],[Vlookup_groups]]</f>
        <v>#REF!</v>
      </c>
      <c r="D213" t="str">
        <f>IF(assembly_staff_import[[#This Row],[Legislative Staff Type]]="Personal",assembly_staff_import[[#This Row],[Formatted Personal Staff Office]],"")</f>
        <v/>
      </c>
      <c r="E213" t="s">
        <v>65</v>
      </c>
      <c r="F213" s="19" t="s">
        <v>10913</v>
      </c>
      <c r="G213" t="s">
        <v>1237</v>
      </c>
      <c r="H213" t="str">
        <f>TRIM(PROPER((assembly_staff_import[[#This Row],[Last Name via NAME_SOURCE_KEY TEXT]]&amp;" "&amp;assembly_staff_import[[#This Row],[Suffix via NAME_SOURCE_KEY]])))</f>
        <v>Pasquariello</v>
      </c>
      <c r="I213" t="str">
        <f>PROPER(assembly_staff_import[[#This Row],[JOB TITLE_SOURCE_KEY]])</f>
        <v xml:space="preserve">Dir Of Bulk Procesing                      </v>
      </c>
      <c r="J213" t="s">
        <v>72</v>
      </c>
      <c r="K213" t="str">
        <f>IF(assembly_staff_import[[#This Row],[Legislative Staff Type]]="Personal",assembly_staff_import[[#This Row],[Vlookup Reports To Person]], "")</f>
        <v/>
      </c>
      <c r="L213" t="str">
        <f>PROPER(assembly_staff_import[[#This Row],[First MI Name via NAME_SOURCE_KEY TEXT]])</f>
        <v xml:space="preserve"> Mark</v>
      </c>
      <c r="M213" t="s">
        <v>22682</v>
      </c>
      <c r="N213" t="str">
        <f>LOWER(CONCATENATE(assembly_staff_import[[#This Row],[Last Name]],LEFT(assembly_staff_import[[#This Row],[First Name (no initial)]],1),"@nyassembly.gov"))</f>
        <v>pasquariellom@nyassembly.gov</v>
      </c>
      <c r="O213" t="s">
        <v>12213</v>
      </c>
      <c r="P213" t="e">
        <f>VLOOKUP(assembly_staff_import[[#This Row],[Full Name]],[3]!PEOPLE_March_20[#Data],1,0)</f>
        <v>#REF!</v>
      </c>
      <c r="Q213" t="e">
        <f>VLOOKUP(assembly_staff_import[[#This Row],[Full Name]],[3]!Table17[#Data],3,0)</f>
        <v>#REF!</v>
      </c>
      <c r="R213" t="e">
        <f>VLOOKUP(assembly_staff_import[[#This Row],[Formatted Works for Group]],[3]!Table7[#Data],1,0)</f>
        <v>#REF!</v>
      </c>
      <c r="S213" t="str">
        <f>IF(assembly_staff_import[[#This Row],[Legislative Staff Type]]="Personal", assembly_staff_import[[#This Row],[Vlookup Works for Group]], assembly_staff_import[[#This Row],[Formatted Works for Group calc]]&amp;", Central Staff Office, Assembly")</f>
        <v>Bulk Processing, Central Staff Office, Assembly</v>
      </c>
      <c r="T213" s="20" t="str">
        <f>TRIM(assembly_staff_import[[#This Row],[NAME_SOURCE_KEY]])</f>
        <v>PASQUARIELLO, MARK</v>
      </c>
      <c r="U213" t="s">
        <v>24597</v>
      </c>
      <c r="V213" t="s">
        <v>24598</v>
      </c>
      <c r="W213" t="s">
        <v>24599</v>
      </c>
      <c r="Y213" t="str">
        <f>IF(assembly_staff_import[[#This Row],[Legislative Staff Type]]="Personal", PROPER(TRIM(assembly_staff_import[[#This Row],[Unit First MI via UNIT_SOURCE_KEY]])&amp;" "&amp;assembly_staff_import[[#This Row],[Unit Last via UNIT_SOURCE_KEY]]), PROPER(TRIM(assembly_staff_import[[#This Row],[UNIT NAME_SOURCE_KEY2]])))</f>
        <v>Bulk Processing</v>
      </c>
      <c r="Z213" t="s">
        <v>24565</v>
      </c>
      <c r="AA213" t="e">
        <f>VLOOKUP(assembly_staff_import[[#This Row],[Formatted and corrected Works for Group Text]],[3]!Table4[#Data],1,0)</f>
        <v>#REF!</v>
      </c>
      <c r="AB213" t="e">
        <f>VLOOKUP(assembly_staff_import[[#This Row],[Formatted and corrected Works for Group Text]],[3]!Table5[#Data],2,0)</f>
        <v>#REF!</v>
      </c>
      <c r="AC213" t="str">
        <f>IF(TRIM(assembly_staff_import[[#This Row],[PUBLIC INFO ADDR_SOURCE_KEY]])="CAPITOL, ALBANY", "Legislative / Capitol Office", "District Office")</f>
        <v>Legislative / Capitol Office</v>
      </c>
      <c r="AD213" t="s">
        <v>24566</v>
      </c>
      <c r="AF213" t="str">
        <f t="shared" si="8"/>
        <v xml:space="preserve">210 </v>
      </c>
      <c r="AG213" t="s">
        <v>24566</v>
      </c>
      <c r="AH213" t="s">
        <v>24600</v>
      </c>
      <c r="AI213" t="s">
        <v>24601</v>
      </c>
      <c r="AJ213" t="s">
        <v>23493</v>
      </c>
    </row>
    <row r="214" spans="1:36" x14ac:dyDescent="0.2">
      <c r="A214" t="str">
        <f>TRIM(PROPER((assembly_staff_import[[#This Row],[First MI Name via NAME_SOURCE_KEY TEXT]]&amp;" "&amp;assembly_staff_import[[#This Row],[Last Name via NAME_SOURCE_KEY TEXT]]&amp;" "&amp;assembly_staff_import[[#This Row],[Suffix via NAME_SOURCE_KEY]])))</f>
        <v>Michael F Labunski</v>
      </c>
      <c r="B214" t="str">
        <f>TRIM(CONCATENATE(TRIM(assembly_staff_import[[#This Row],[Full Name]]), ", ", assembly_staff_import[[#This Row],[Title]]))</f>
        <v>Michael F Labunski, Mail Clk</v>
      </c>
      <c r="C214" t="e">
        <f>assembly_staff_import[[#This Row],[Vlookup_groups]]</f>
        <v>#REF!</v>
      </c>
      <c r="D214" t="str">
        <f>IF(assembly_staff_import[[#This Row],[Legislative Staff Type]]="Personal",assembly_staff_import[[#This Row],[Formatted Personal Staff Office]],"")</f>
        <v/>
      </c>
      <c r="E214" t="s">
        <v>65</v>
      </c>
      <c r="F214" s="19" t="s">
        <v>10913</v>
      </c>
      <c r="G214" t="s">
        <v>1237</v>
      </c>
      <c r="H214" t="str">
        <f>TRIM(PROPER((assembly_staff_import[[#This Row],[Last Name via NAME_SOURCE_KEY TEXT]]&amp;" "&amp;assembly_staff_import[[#This Row],[Suffix via NAME_SOURCE_KEY]])))</f>
        <v>Labunski</v>
      </c>
      <c r="I214" t="str">
        <f>PROPER(assembly_staff_import[[#This Row],[JOB TITLE_SOURCE_KEY]])</f>
        <v xml:space="preserve">Mail Clk                                   </v>
      </c>
      <c r="J214" t="s">
        <v>72</v>
      </c>
      <c r="K214" t="str">
        <f>IF(assembly_staff_import[[#This Row],[Legislative Staff Type]]="Personal",assembly_staff_import[[#This Row],[Vlookup Reports To Person]], "")</f>
        <v/>
      </c>
      <c r="L214" t="str">
        <f>PROPER(assembly_staff_import[[#This Row],[First MI Name via NAME_SOURCE_KEY TEXT]])</f>
        <v xml:space="preserve"> Michael F</v>
      </c>
      <c r="M214" t="s">
        <v>12034</v>
      </c>
      <c r="N214" t="str">
        <f>LOWER(CONCATENATE(assembly_staff_import[[#This Row],[Last Name]],LEFT(assembly_staff_import[[#This Row],[First Name (no initial)]],1),"@nyassembly.gov"))</f>
        <v>labunskim@nyassembly.gov</v>
      </c>
      <c r="O214" t="s">
        <v>3705</v>
      </c>
      <c r="P214" t="e">
        <f>VLOOKUP(assembly_staff_import[[#This Row],[Full Name]],[3]!PEOPLE_March_20[#Data],1,0)</f>
        <v>#REF!</v>
      </c>
      <c r="Q214" t="e">
        <f>VLOOKUP(assembly_staff_import[[#This Row],[Full Name]],[3]!Table17[#Data],3,0)</f>
        <v>#REF!</v>
      </c>
      <c r="R214" t="e">
        <f>VLOOKUP(assembly_staff_import[[#This Row],[Formatted Works for Group]],[3]!Table7[#Data],1,0)</f>
        <v>#REF!</v>
      </c>
      <c r="S214" t="str">
        <f>IF(assembly_staff_import[[#This Row],[Legislative Staff Type]]="Personal", assembly_staff_import[[#This Row],[Vlookup Works for Group]], assembly_staff_import[[#This Row],[Formatted Works for Group calc]]&amp;", Central Staff Office, Assembly")</f>
        <v>Bulk Processing, Central Staff Office, Assembly</v>
      </c>
      <c r="T214" s="20" t="str">
        <f>TRIM(assembly_staff_import[[#This Row],[NAME_SOURCE_KEY]])</f>
        <v>LABUNSKI, MICHAEL F</v>
      </c>
      <c r="U214" t="s">
        <v>24602</v>
      </c>
      <c r="V214" t="s">
        <v>24603</v>
      </c>
      <c r="W214" t="s">
        <v>24604</v>
      </c>
      <c r="Y214" t="str">
        <f>IF(assembly_staff_import[[#This Row],[Legislative Staff Type]]="Personal", PROPER(TRIM(assembly_staff_import[[#This Row],[Unit First MI via UNIT_SOURCE_KEY]])&amp;" "&amp;assembly_staff_import[[#This Row],[Unit Last via UNIT_SOURCE_KEY]]), PROPER(TRIM(assembly_staff_import[[#This Row],[UNIT NAME_SOURCE_KEY2]])))</f>
        <v>Bulk Processing</v>
      </c>
      <c r="Z214" t="s">
        <v>24565</v>
      </c>
      <c r="AA214" t="e">
        <f>VLOOKUP(assembly_staff_import[[#This Row],[Formatted and corrected Works for Group Text]],[3]!Table4[#Data],1,0)</f>
        <v>#REF!</v>
      </c>
      <c r="AB214" t="e">
        <f>VLOOKUP(assembly_staff_import[[#This Row],[Formatted and corrected Works for Group Text]],[3]!Table5[#Data],2,0)</f>
        <v>#REF!</v>
      </c>
      <c r="AC214" t="str">
        <f>IF(TRIM(assembly_staff_import[[#This Row],[PUBLIC INFO ADDR_SOURCE_KEY]])="CAPITOL, ALBANY", "Legislative / Capitol Office", "District Office")</f>
        <v>Legislative / Capitol Office</v>
      </c>
      <c r="AD214" t="s">
        <v>24566</v>
      </c>
      <c r="AF214" t="str">
        <f t="shared" si="8"/>
        <v xml:space="preserve">210 </v>
      </c>
      <c r="AG214" t="s">
        <v>24566</v>
      </c>
      <c r="AH214" t="s">
        <v>24605</v>
      </c>
      <c r="AI214" t="s">
        <v>24591</v>
      </c>
      <c r="AJ214" t="s">
        <v>23493</v>
      </c>
    </row>
    <row r="215" spans="1:36" x14ac:dyDescent="0.2">
      <c r="A215" t="str">
        <f>TRIM(PROPER((assembly_staff_import[[#This Row],[First MI Name via NAME_SOURCE_KEY TEXT]]&amp;" "&amp;assembly_staff_import[[#This Row],[Last Name via NAME_SOURCE_KEY TEXT]]&amp;" "&amp;assembly_staff_import[[#This Row],[Suffix via NAME_SOURCE_KEY]])))</f>
        <v>Michael G Galarneau</v>
      </c>
      <c r="B215" t="str">
        <f>TRIM(CONCATENATE(TRIM(assembly_staff_import[[#This Row],[Full Name]]), ", ", assembly_staff_import[[#This Row],[Title]]))</f>
        <v>Michael G Galarneau, Dep Dir Bulk Mail</v>
      </c>
      <c r="C215" t="e">
        <f>assembly_staff_import[[#This Row],[Vlookup_groups]]</f>
        <v>#REF!</v>
      </c>
      <c r="D215" t="str">
        <f>IF(assembly_staff_import[[#This Row],[Legislative Staff Type]]="Personal",assembly_staff_import[[#This Row],[Formatted Personal Staff Office]],"")</f>
        <v/>
      </c>
      <c r="E215" t="s">
        <v>65</v>
      </c>
      <c r="F215" s="19" t="s">
        <v>10913</v>
      </c>
      <c r="G215" t="s">
        <v>1237</v>
      </c>
      <c r="H215" t="str">
        <f>TRIM(PROPER((assembly_staff_import[[#This Row],[Last Name via NAME_SOURCE_KEY TEXT]]&amp;" "&amp;assembly_staff_import[[#This Row],[Suffix via NAME_SOURCE_KEY]])))</f>
        <v>Galarneau</v>
      </c>
      <c r="I215" t="str">
        <f>PROPER(assembly_staff_import[[#This Row],[JOB TITLE_SOURCE_KEY]])</f>
        <v xml:space="preserve">Dep Dir Bulk Mail                          </v>
      </c>
      <c r="J215" t="s">
        <v>72</v>
      </c>
      <c r="K215" t="str">
        <f>IF(assembly_staff_import[[#This Row],[Legislative Staff Type]]="Personal",assembly_staff_import[[#This Row],[Vlookup Reports To Person]], "")</f>
        <v/>
      </c>
      <c r="L215" t="str">
        <f>PROPER(assembly_staff_import[[#This Row],[First MI Name via NAME_SOURCE_KEY TEXT]])</f>
        <v xml:space="preserve"> Michael G</v>
      </c>
      <c r="M215" t="s">
        <v>22835</v>
      </c>
      <c r="N215" t="str">
        <f>LOWER(CONCATENATE(assembly_staff_import[[#This Row],[Last Name]],LEFT(assembly_staff_import[[#This Row],[First Name (no initial)]],1),"@nyassembly.gov"))</f>
        <v>galarneaum@nyassembly.gov</v>
      </c>
      <c r="O215" t="s">
        <v>3705</v>
      </c>
      <c r="P215" t="e">
        <f>VLOOKUP(assembly_staff_import[[#This Row],[Full Name]],[3]!PEOPLE_March_20[#Data],1,0)</f>
        <v>#REF!</v>
      </c>
      <c r="Q215" t="e">
        <f>VLOOKUP(assembly_staff_import[[#This Row],[Full Name]],[3]!Table17[#Data],3,0)</f>
        <v>#REF!</v>
      </c>
      <c r="R215" t="e">
        <f>VLOOKUP(assembly_staff_import[[#This Row],[Formatted Works for Group]],[3]!Table7[#Data],1,0)</f>
        <v>#REF!</v>
      </c>
      <c r="S215" t="str">
        <f>IF(assembly_staff_import[[#This Row],[Legislative Staff Type]]="Personal", assembly_staff_import[[#This Row],[Vlookup Works for Group]], assembly_staff_import[[#This Row],[Formatted Works for Group calc]]&amp;", Central Staff Office, Assembly")</f>
        <v>Bulk Processing, Central Staff Office, Assembly</v>
      </c>
      <c r="T215" s="20" t="str">
        <f>TRIM(assembly_staff_import[[#This Row],[NAME_SOURCE_KEY]])</f>
        <v>GALARNEAU, MICHAEL G</v>
      </c>
      <c r="U215" t="s">
        <v>24606</v>
      </c>
      <c r="V215" t="s">
        <v>24607</v>
      </c>
      <c r="W215" t="s">
        <v>24608</v>
      </c>
      <c r="Y215" t="str">
        <f>IF(assembly_staff_import[[#This Row],[Legislative Staff Type]]="Personal", PROPER(TRIM(assembly_staff_import[[#This Row],[Unit First MI via UNIT_SOURCE_KEY]])&amp;" "&amp;assembly_staff_import[[#This Row],[Unit Last via UNIT_SOURCE_KEY]]), PROPER(TRIM(assembly_staff_import[[#This Row],[UNIT NAME_SOURCE_KEY2]])))</f>
        <v>Bulk Processing</v>
      </c>
      <c r="Z215" t="s">
        <v>24565</v>
      </c>
      <c r="AA215" t="e">
        <f>VLOOKUP(assembly_staff_import[[#This Row],[Formatted and corrected Works for Group Text]],[3]!Table4[#Data],1,0)</f>
        <v>#REF!</v>
      </c>
      <c r="AB215" t="e">
        <f>VLOOKUP(assembly_staff_import[[#This Row],[Formatted and corrected Works for Group Text]],[3]!Table5[#Data],2,0)</f>
        <v>#REF!</v>
      </c>
      <c r="AC215" t="str">
        <f>IF(TRIM(assembly_staff_import[[#This Row],[PUBLIC INFO ADDR_SOURCE_KEY]])="CAPITOL, ALBANY", "Legislative / Capitol Office", "District Office")</f>
        <v>Legislative / Capitol Office</v>
      </c>
      <c r="AD215" t="s">
        <v>24566</v>
      </c>
      <c r="AF215" t="str">
        <f t="shared" si="8"/>
        <v xml:space="preserve">210 </v>
      </c>
      <c r="AG215" t="s">
        <v>24566</v>
      </c>
      <c r="AH215" t="s">
        <v>24609</v>
      </c>
      <c r="AI215" t="s">
        <v>24610</v>
      </c>
      <c r="AJ215" t="s">
        <v>23493</v>
      </c>
    </row>
    <row r="216" spans="1:36" x14ac:dyDescent="0.2">
      <c r="A216" t="str">
        <f>TRIM(PROPER((assembly_staff_import[[#This Row],[First MI Name via NAME_SOURCE_KEY TEXT]]&amp;" "&amp;assembly_staff_import[[#This Row],[Last Name via NAME_SOURCE_KEY TEXT]]&amp;" "&amp;assembly_staff_import[[#This Row],[Suffix via NAME_SOURCE_KEY]])))</f>
        <v>Walter Manilenko</v>
      </c>
      <c r="B216" t="str">
        <f>TRIM(CONCATENATE(TRIM(assembly_staff_import[[#This Row],[Full Name]]), ", ", assembly_staff_import[[#This Row],[Title]]))</f>
        <v>Walter Manilenko, Journey Person</v>
      </c>
      <c r="C216" t="e">
        <f>assembly_staff_import[[#This Row],[Vlookup_groups]]</f>
        <v>#REF!</v>
      </c>
      <c r="D216" t="str">
        <f>IF(assembly_staff_import[[#This Row],[Legislative Staff Type]]="Personal",assembly_staff_import[[#This Row],[Formatted Personal Staff Office]],"")</f>
        <v/>
      </c>
      <c r="E216" t="s">
        <v>65</v>
      </c>
      <c r="F216" s="19" t="s">
        <v>10913</v>
      </c>
      <c r="G216" t="s">
        <v>1237</v>
      </c>
      <c r="H216" t="str">
        <f>TRIM(PROPER((assembly_staff_import[[#This Row],[Last Name via NAME_SOURCE_KEY TEXT]]&amp;" "&amp;assembly_staff_import[[#This Row],[Suffix via NAME_SOURCE_KEY]])))</f>
        <v>Manilenko</v>
      </c>
      <c r="I216" t="str">
        <f>PROPER(assembly_staff_import[[#This Row],[JOB TITLE_SOURCE_KEY]])</f>
        <v xml:space="preserve">Journey Person                             </v>
      </c>
      <c r="J216" t="s">
        <v>72</v>
      </c>
      <c r="K216" t="str">
        <f>IF(assembly_staff_import[[#This Row],[Legislative Staff Type]]="Personal",assembly_staff_import[[#This Row],[Vlookup Reports To Person]], "")</f>
        <v/>
      </c>
      <c r="L216" t="str">
        <f>PROPER(assembly_staff_import[[#This Row],[First MI Name via NAME_SOURCE_KEY TEXT]])</f>
        <v xml:space="preserve"> Walter</v>
      </c>
      <c r="M216" t="s">
        <v>22720</v>
      </c>
      <c r="N216" t="str">
        <f>LOWER(CONCATENATE(assembly_staff_import[[#This Row],[Last Name]],LEFT(assembly_staff_import[[#This Row],[First Name (no initial)]],1),"@nyassembly.gov"))</f>
        <v>manilenkow@nyassembly.gov</v>
      </c>
      <c r="O216" t="s">
        <v>22722</v>
      </c>
      <c r="P216" t="e">
        <f>VLOOKUP(assembly_staff_import[[#This Row],[Full Name]],[3]!PEOPLE_March_20[#Data],1,0)</f>
        <v>#REF!</v>
      </c>
      <c r="Q216" t="e">
        <f>VLOOKUP(assembly_staff_import[[#This Row],[Full Name]],[3]!Table17[#Data],3,0)</f>
        <v>#REF!</v>
      </c>
      <c r="R216" t="e">
        <f>VLOOKUP(assembly_staff_import[[#This Row],[Formatted Works for Group]],[3]!Table7[#Data],1,0)</f>
        <v>#REF!</v>
      </c>
      <c r="S216" t="str">
        <f>IF(assembly_staff_import[[#This Row],[Legislative Staff Type]]="Personal", assembly_staff_import[[#This Row],[Vlookup Works for Group]], assembly_staff_import[[#This Row],[Formatted Works for Group calc]]&amp;", Central Staff Office, Assembly")</f>
        <v>Bulk Processing, Central Staff Office, Assembly</v>
      </c>
      <c r="T216" s="20" t="str">
        <f>TRIM(assembly_staff_import[[#This Row],[NAME_SOURCE_KEY]])</f>
        <v>MANILENKO, WALTER</v>
      </c>
      <c r="U216" t="s">
        <v>24611</v>
      </c>
      <c r="V216" t="s">
        <v>24612</v>
      </c>
      <c r="W216" t="s">
        <v>24613</v>
      </c>
      <c r="Y216" t="str">
        <f>IF(assembly_staff_import[[#This Row],[Legislative Staff Type]]="Personal", PROPER(TRIM(assembly_staff_import[[#This Row],[Unit First MI via UNIT_SOURCE_KEY]])&amp;" "&amp;assembly_staff_import[[#This Row],[Unit Last via UNIT_SOURCE_KEY]]), PROPER(TRIM(assembly_staff_import[[#This Row],[UNIT NAME_SOURCE_KEY2]])))</f>
        <v>Bulk Processing</v>
      </c>
      <c r="Z216" t="s">
        <v>24565</v>
      </c>
      <c r="AA216" t="e">
        <f>VLOOKUP(assembly_staff_import[[#This Row],[Formatted and corrected Works for Group Text]],[3]!Table4[#Data],1,0)</f>
        <v>#REF!</v>
      </c>
      <c r="AB216" t="e">
        <f>VLOOKUP(assembly_staff_import[[#This Row],[Formatted and corrected Works for Group Text]],[3]!Table5[#Data],2,0)</f>
        <v>#REF!</v>
      </c>
      <c r="AC216" t="str">
        <f>IF(TRIM(assembly_staff_import[[#This Row],[PUBLIC INFO ADDR_SOURCE_KEY]])="CAPITOL, ALBANY", "Legislative / Capitol Office", "District Office")</f>
        <v>Legislative / Capitol Office</v>
      </c>
      <c r="AD216" t="s">
        <v>24566</v>
      </c>
      <c r="AF216" t="str">
        <f t="shared" si="8"/>
        <v xml:space="preserve">210 </v>
      </c>
      <c r="AG216" t="s">
        <v>24566</v>
      </c>
      <c r="AH216" t="s">
        <v>24614</v>
      </c>
      <c r="AI216" t="s">
        <v>24581</v>
      </c>
      <c r="AJ216" t="s">
        <v>23493</v>
      </c>
    </row>
    <row r="217" spans="1:36" x14ac:dyDescent="0.2">
      <c r="A217" t="str">
        <f>TRIM(PROPER((assembly_staff_import[[#This Row],[First MI Name via NAME_SOURCE_KEY TEXT]]&amp;" "&amp;assembly_staff_import[[#This Row],[Last Name via NAME_SOURCE_KEY TEXT]]&amp;" "&amp;assembly_staff_import[[#This Row],[Suffix via NAME_SOURCE_KEY]])))</f>
        <v>William F Bub</v>
      </c>
      <c r="B217" t="str">
        <f>TRIM(CONCATENATE(TRIM(assembly_staff_import[[#This Row],[Full Name]]), ", ", assembly_staff_import[[#This Row],[Title]]))</f>
        <v>William F Bub, Process Operator</v>
      </c>
      <c r="C217" t="e">
        <f>assembly_staff_import[[#This Row],[Vlookup_groups]]</f>
        <v>#REF!</v>
      </c>
      <c r="D217" t="str">
        <f>IF(assembly_staff_import[[#This Row],[Legislative Staff Type]]="Personal",assembly_staff_import[[#This Row],[Formatted Personal Staff Office]],"")</f>
        <v/>
      </c>
      <c r="E217" t="s">
        <v>65</v>
      </c>
      <c r="F217" s="19" t="s">
        <v>10913</v>
      </c>
      <c r="G217" t="s">
        <v>1237</v>
      </c>
      <c r="H217" t="str">
        <f>TRIM(PROPER((assembly_staff_import[[#This Row],[Last Name via NAME_SOURCE_KEY TEXT]]&amp;" "&amp;assembly_staff_import[[#This Row],[Suffix via NAME_SOURCE_KEY]])))</f>
        <v>Bub</v>
      </c>
      <c r="I217" t="str">
        <f>PROPER(assembly_staff_import[[#This Row],[JOB TITLE_SOURCE_KEY]])</f>
        <v xml:space="preserve">Process Operator                           </v>
      </c>
      <c r="J217" t="s">
        <v>72</v>
      </c>
      <c r="K217" t="str">
        <f>IF(assembly_staff_import[[#This Row],[Legislative Staff Type]]="Personal",assembly_staff_import[[#This Row],[Vlookup Reports To Person]], "")</f>
        <v/>
      </c>
      <c r="L217" t="str">
        <f>PROPER(assembly_staff_import[[#This Row],[First MI Name via NAME_SOURCE_KEY TEXT]])</f>
        <v xml:space="preserve"> William F</v>
      </c>
      <c r="M217" t="s">
        <v>22858</v>
      </c>
      <c r="N217" t="str">
        <f>LOWER(CONCATENATE(assembly_staff_import[[#This Row],[Last Name]],LEFT(assembly_staff_import[[#This Row],[First Name (no initial)]],1),"@nyassembly.gov"))</f>
        <v>bubw@nyassembly.gov</v>
      </c>
      <c r="O217" t="s">
        <v>4756</v>
      </c>
      <c r="P217" t="e">
        <f>VLOOKUP(assembly_staff_import[[#This Row],[Full Name]],[3]!PEOPLE_March_20[#Data],1,0)</f>
        <v>#REF!</v>
      </c>
      <c r="Q217" t="e">
        <f>VLOOKUP(assembly_staff_import[[#This Row],[Full Name]],[3]!Table17[#Data],3,0)</f>
        <v>#REF!</v>
      </c>
      <c r="R217" t="e">
        <f>VLOOKUP(assembly_staff_import[[#This Row],[Formatted Works for Group]],[3]!Table7[#Data],1,0)</f>
        <v>#REF!</v>
      </c>
      <c r="S217" t="str">
        <f>IF(assembly_staff_import[[#This Row],[Legislative Staff Type]]="Personal", assembly_staff_import[[#This Row],[Vlookup Works for Group]], assembly_staff_import[[#This Row],[Formatted Works for Group calc]]&amp;", Central Staff Office, Assembly")</f>
        <v>Bulk Processing, Central Staff Office, Assembly</v>
      </c>
      <c r="T217" s="20" t="str">
        <f>TRIM(assembly_staff_import[[#This Row],[NAME_SOURCE_KEY]])</f>
        <v>BUB, WILLIAM F</v>
      </c>
      <c r="U217" t="s">
        <v>24615</v>
      </c>
      <c r="V217" t="s">
        <v>24616</v>
      </c>
      <c r="W217" t="s">
        <v>24617</v>
      </c>
      <c r="Y217" t="str">
        <f>IF(assembly_staff_import[[#This Row],[Legislative Staff Type]]="Personal", PROPER(TRIM(assembly_staff_import[[#This Row],[Unit First MI via UNIT_SOURCE_KEY]])&amp;" "&amp;assembly_staff_import[[#This Row],[Unit Last via UNIT_SOURCE_KEY]]), PROPER(TRIM(assembly_staff_import[[#This Row],[UNIT NAME_SOURCE_KEY2]])))</f>
        <v>Bulk Processing</v>
      </c>
      <c r="Z217" t="s">
        <v>24565</v>
      </c>
      <c r="AA217" t="e">
        <f>VLOOKUP(assembly_staff_import[[#This Row],[Formatted and corrected Works for Group Text]],[3]!Table4[#Data],1,0)</f>
        <v>#REF!</v>
      </c>
      <c r="AB217" t="e">
        <f>VLOOKUP(assembly_staff_import[[#This Row],[Formatted and corrected Works for Group Text]],[3]!Table5[#Data],2,0)</f>
        <v>#REF!</v>
      </c>
      <c r="AC217" t="str">
        <f>IF(TRIM(assembly_staff_import[[#This Row],[PUBLIC INFO ADDR_SOURCE_KEY]])="CAPITOL, ALBANY", "Legislative / Capitol Office", "District Office")</f>
        <v>Legislative / Capitol Office</v>
      </c>
      <c r="AD217" t="s">
        <v>24566</v>
      </c>
      <c r="AF217" t="str">
        <f t="shared" si="8"/>
        <v xml:space="preserve">210 </v>
      </c>
      <c r="AG217" t="s">
        <v>24566</v>
      </c>
      <c r="AH217" t="s">
        <v>24618</v>
      </c>
      <c r="AI217" t="s">
        <v>24586</v>
      </c>
      <c r="AJ217" t="s">
        <v>23493</v>
      </c>
    </row>
    <row r="218" spans="1:36" x14ac:dyDescent="0.2">
      <c r="A218" t="str">
        <f>TRIM(PROPER((assembly_staff_import[[#This Row],[First MI Name via NAME_SOURCE_KEY TEXT]]&amp;" "&amp;assembly_staff_import[[#This Row],[Last Name via NAME_SOURCE_KEY TEXT]]&amp;" "&amp;assembly_staff_import[[#This Row],[Suffix via NAME_SOURCE_KEY]])))</f>
        <v>William J Jr La Clair Jr</v>
      </c>
      <c r="B218" t="str">
        <f>TRIM(CONCATENATE(TRIM(assembly_staff_import[[#This Row],[Full Name]]), ", ", assembly_staff_import[[#This Row],[Title]]))</f>
        <v>William J Jr La Clair Jr, Asst Supv</v>
      </c>
      <c r="C218" t="e">
        <f>assembly_staff_import[[#This Row],[Vlookup_groups]]</f>
        <v>#REF!</v>
      </c>
      <c r="D218" t="str">
        <f>IF(assembly_staff_import[[#This Row],[Legislative Staff Type]]="Personal",assembly_staff_import[[#This Row],[Formatted Personal Staff Office]],"")</f>
        <v/>
      </c>
      <c r="E218" t="s">
        <v>65</v>
      </c>
      <c r="F218" s="19" t="s">
        <v>10913</v>
      </c>
      <c r="G218" t="s">
        <v>1237</v>
      </c>
      <c r="H218" t="str">
        <f>TRIM(PROPER((assembly_staff_import[[#This Row],[Last Name via NAME_SOURCE_KEY TEXT]]&amp;" "&amp;assembly_staff_import[[#This Row],[Suffix via NAME_SOURCE_KEY]])))</f>
        <v>La Clair Jr</v>
      </c>
      <c r="I218" t="str">
        <f>PROPER(assembly_staff_import[[#This Row],[JOB TITLE_SOURCE_KEY]])</f>
        <v xml:space="preserve">Asst Supv                                  </v>
      </c>
      <c r="J218" t="s">
        <v>72</v>
      </c>
      <c r="K218" t="str">
        <f>IF(assembly_staff_import[[#This Row],[Legislative Staff Type]]="Personal",assembly_staff_import[[#This Row],[Vlookup Reports To Person]], "")</f>
        <v/>
      </c>
      <c r="L218" t="str">
        <f>PROPER(assembly_staff_import[[#This Row],[First MI Name via NAME_SOURCE_KEY TEXT]])</f>
        <v xml:space="preserve"> William J Jr</v>
      </c>
      <c r="M218" t="s">
        <v>22732</v>
      </c>
      <c r="N218" t="str">
        <f>LOWER(CONCATENATE(assembly_staff_import[[#This Row],[Last Name]],LEFT(assembly_staff_import[[#This Row],[First Name (no initial)]],1),"@nyassembly.gov"))</f>
        <v>la clair jrw@nyassembly.gov</v>
      </c>
      <c r="O218" t="s">
        <v>4756</v>
      </c>
      <c r="P218" t="e">
        <f>VLOOKUP(assembly_staff_import[[#This Row],[Full Name]],[3]!PEOPLE_March_20[#Data],1,0)</f>
        <v>#REF!</v>
      </c>
      <c r="Q218" t="e">
        <f>VLOOKUP(assembly_staff_import[[#This Row],[Full Name]],[3]!Table17[#Data],3,0)</f>
        <v>#REF!</v>
      </c>
      <c r="R218" t="e">
        <f>VLOOKUP(assembly_staff_import[[#This Row],[Formatted Works for Group]],[3]!Table7[#Data],1,0)</f>
        <v>#REF!</v>
      </c>
      <c r="S218" t="str">
        <f>IF(assembly_staff_import[[#This Row],[Legislative Staff Type]]="Personal", assembly_staff_import[[#This Row],[Vlookup Works for Group]], assembly_staff_import[[#This Row],[Formatted Works for Group calc]]&amp;", Central Staff Office, Assembly")</f>
        <v>Bulk Processing, Central Staff Office, Assembly</v>
      </c>
      <c r="T218" s="20" t="str">
        <f>TRIM(assembly_staff_import[[#This Row],[NAME_SOURCE_KEY]])</f>
        <v>LA CLAIR, WILLIAM J JR</v>
      </c>
      <c r="U218" t="s">
        <v>24619</v>
      </c>
      <c r="V218" t="s">
        <v>24620</v>
      </c>
      <c r="W218" t="s">
        <v>24621</v>
      </c>
      <c r="X218" t="s">
        <v>23498</v>
      </c>
      <c r="Y218" t="str">
        <f>IF(assembly_staff_import[[#This Row],[Legislative Staff Type]]="Personal", PROPER(TRIM(assembly_staff_import[[#This Row],[Unit First MI via UNIT_SOURCE_KEY]])&amp;" "&amp;assembly_staff_import[[#This Row],[Unit Last via UNIT_SOURCE_KEY]]), PROPER(TRIM(assembly_staff_import[[#This Row],[UNIT NAME_SOURCE_KEY2]])))</f>
        <v>Bulk Processing</v>
      </c>
      <c r="Z218" t="s">
        <v>24565</v>
      </c>
      <c r="AA218" t="e">
        <f>VLOOKUP(assembly_staff_import[[#This Row],[Formatted and corrected Works for Group Text]],[3]!Table4[#Data],1,0)</f>
        <v>#REF!</v>
      </c>
      <c r="AB218" t="e">
        <f>VLOOKUP(assembly_staff_import[[#This Row],[Formatted and corrected Works for Group Text]],[3]!Table5[#Data],2,0)</f>
        <v>#REF!</v>
      </c>
      <c r="AC218" t="str">
        <f>IF(TRIM(assembly_staff_import[[#This Row],[PUBLIC INFO ADDR_SOURCE_KEY]])="CAPITOL, ALBANY", "Legislative / Capitol Office", "District Office")</f>
        <v>Legislative / Capitol Office</v>
      </c>
      <c r="AD218" t="s">
        <v>24566</v>
      </c>
      <c r="AF218" t="str">
        <f t="shared" si="8"/>
        <v xml:space="preserve">210 </v>
      </c>
      <c r="AG218" t="s">
        <v>24566</v>
      </c>
      <c r="AH218" t="s">
        <v>24622</v>
      </c>
      <c r="AI218" t="s">
        <v>24623</v>
      </c>
      <c r="AJ218" t="s">
        <v>23493</v>
      </c>
    </row>
    <row r="219" spans="1:36" x14ac:dyDescent="0.2">
      <c r="A219" t="str">
        <f>TRIM(PROPER((assembly_staff_import[[#This Row],[First MI Name via NAME_SOURCE_KEY TEXT]]&amp;" "&amp;assembly_staff_import[[#This Row],[Last Name via NAME_SOURCE_KEY TEXT]]&amp;" "&amp;assembly_staff_import[[#This Row],[Suffix via NAME_SOURCE_KEY]])))</f>
        <v>Alexandrae W Wint</v>
      </c>
      <c r="B219" t="str">
        <f>TRIM(CONCATENATE(TRIM(assembly_staff_import[[#This Row],[Full Name]]), ", ", assembly_staff_import[[#This Row],[Title]]))</f>
        <v>Alexandrae W Wint, Community Liaison</v>
      </c>
      <c r="C219" t="e">
        <f>assembly_staff_import[[#This Row],[Vlookup_groups]]</f>
        <v>#REF!</v>
      </c>
      <c r="D219" t="str">
        <f>IF(assembly_staff_import[[#This Row],[Legislative Staff Type]]="Personal",assembly_staff_import[[#This Row],[Formatted Personal Staff Office]],"")</f>
        <v>District Office</v>
      </c>
      <c r="E219" t="s">
        <v>65</v>
      </c>
      <c r="F219" s="19" t="s">
        <v>10913</v>
      </c>
      <c r="G219" t="s">
        <v>67</v>
      </c>
      <c r="H219" t="str">
        <f>TRIM(PROPER((assembly_staff_import[[#This Row],[Last Name via NAME_SOURCE_KEY TEXT]]&amp;" "&amp;assembly_staff_import[[#This Row],[Suffix via NAME_SOURCE_KEY]])))</f>
        <v>Wint</v>
      </c>
      <c r="I219" t="str">
        <f>PROPER(assembly_staff_import[[#This Row],[JOB TITLE_SOURCE_KEY]])</f>
        <v xml:space="preserve">Community Liaison                          </v>
      </c>
      <c r="J219" t="s">
        <v>72</v>
      </c>
      <c r="K219" t="e">
        <f>IF(assembly_staff_import[[#This Row],[Legislative Staff Type]]="Personal",assembly_staff_import[[#This Row],[Vlookup Reports To Person]], "")</f>
        <v>#REF!</v>
      </c>
      <c r="L219" t="str">
        <f>PROPER(assembly_staff_import[[#This Row],[First MI Name via NAME_SOURCE_KEY TEXT]])</f>
        <v xml:space="preserve"> Alexandrae W</v>
      </c>
      <c r="M219" t="s">
        <v>14194</v>
      </c>
      <c r="N219" t="str">
        <f>LOWER(CONCATENATE(assembly_staff_import[[#This Row],[Last Name]],LEFT(assembly_staff_import[[#This Row],[First Name (no initial)]],1),"@nyassembly.gov"))</f>
        <v>winta@nyassembly.gov</v>
      </c>
      <c r="O219" t="s">
        <v>24624</v>
      </c>
      <c r="P219" t="e">
        <f>VLOOKUP(assembly_staff_import[[#This Row],[Full Name]],[3]!PEOPLE_March_20[#Data],1,0)</f>
        <v>#REF!</v>
      </c>
      <c r="Q219" t="e">
        <f>VLOOKUP(assembly_staff_import[[#This Row],[Full Name]],[3]!Table17[#Data],3,0)</f>
        <v>#REF!</v>
      </c>
      <c r="R219" t="e">
        <f>VLOOKUP(assembly_staff_import[[#This Row],[Formatted Works for Group]],[3]!Table7[#Data],1,0)</f>
        <v>#REF!</v>
      </c>
      <c r="S219" t="e">
        <f>IF(assembly_staff_import[[#This Row],[Legislative Staff Type]]="Personal", assembly_staff_import[[#This Row],[Vlookup Works for Group]], assembly_staff_import[[#This Row],[Formatted Works for Group calc]]&amp;", Central Staff Office, Assembly")</f>
        <v>#REF!</v>
      </c>
      <c r="T219" s="20" t="str">
        <f>TRIM(assembly_staff_import[[#This Row],[NAME_SOURCE_KEY]])</f>
        <v>WINT, ALEXANDRAE W</v>
      </c>
      <c r="U219" t="s">
        <v>24625</v>
      </c>
      <c r="V219" t="s">
        <v>24626</v>
      </c>
      <c r="W219" t="s">
        <v>24627</v>
      </c>
      <c r="Y219" t="str">
        <f>IF(assembly_staff_import[[#This Row],[Legislative Staff Type]]="Personal", PROPER(TRIM(assembly_staff_import[[#This Row],[Unit First MI via UNIT_SOURCE_KEY]])&amp;" "&amp;assembly_staff_import[[#This Row],[Unit Last via UNIT_SOURCE_KEY]]), PROPER(TRIM(assembly_staff_import[[#This Row],[UNIT NAME_SOURCE_KEY2]])))</f>
        <v>Carl E. Heastie</v>
      </c>
      <c r="Z219" t="s">
        <v>24628</v>
      </c>
      <c r="AA219" t="e">
        <f>VLOOKUP(assembly_staff_import[[#This Row],[Formatted and corrected Works for Group Text]],[3]!Table4[#Data],1,0)</f>
        <v>#REF!</v>
      </c>
      <c r="AB219" t="e">
        <f>VLOOKUP(assembly_staff_import[[#This Row],[Formatted and corrected Works for Group Text]],[3]!Table5[#Data],2,0)</f>
        <v>#REF!</v>
      </c>
      <c r="AC219" t="str">
        <f>IF(TRIM(assembly_staff_import[[#This Row],[PUBLIC INFO ADDR_SOURCE_KEY]])="CAPITOL, ALBANY", "Legislative / Capitol Office", "District Office")</f>
        <v>District Office</v>
      </c>
      <c r="AD219" t="s">
        <v>24629</v>
      </c>
      <c r="AE219" t="s">
        <v>24630</v>
      </c>
      <c r="AF219" t="str">
        <f>"A32 "</f>
        <v xml:space="preserve">A32 </v>
      </c>
      <c r="AG219" t="s">
        <v>24631</v>
      </c>
      <c r="AH219" t="s">
        <v>24632</v>
      </c>
      <c r="AI219" t="s">
        <v>23692</v>
      </c>
      <c r="AJ219" t="s">
        <v>24633</v>
      </c>
    </row>
    <row r="220" spans="1:36" x14ac:dyDescent="0.2">
      <c r="A220" t="str">
        <f>TRIM(PROPER((assembly_staff_import[[#This Row],[First MI Name via NAME_SOURCE_KEY TEXT]]&amp;" "&amp;assembly_staff_import[[#This Row],[Last Name via NAME_SOURCE_KEY TEXT]]&amp;" "&amp;assembly_staff_import[[#This Row],[Suffix via NAME_SOURCE_KEY]])))</f>
        <v>Kevin C Riley</v>
      </c>
      <c r="B220" t="str">
        <f>TRIM(CONCATENATE(TRIM(assembly_staff_import[[#This Row],[Full Name]]), ", ", assembly_staff_import[[#This Row],[Title]]))</f>
        <v>Kevin C Riley, Commun Relations Dir</v>
      </c>
      <c r="C220" t="e">
        <f>assembly_staff_import[[#This Row],[Vlookup_groups]]</f>
        <v>#REF!</v>
      </c>
      <c r="D220" t="str">
        <f>IF(assembly_staff_import[[#This Row],[Legislative Staff Type]]="Personal",assembly_staff_import[[#This Row],[Formatted Personal Staff Office]],"")</f>
        <v>District Office</v>
      </c>
      <c r="E220" t="s">
        <v>65</v>
      </c>
      <c r="F220" s="19" t="s">
        <v>10913</v>
      </c>
      <c r="G220" t="s">
        <v>67</v>
      </c>
      <c r="H220" t="str">
        <f>TRIM(PROPER((assembly_staff_import[[#This Row],[Last Name via NAME_SOURCE_KEY TEXT]]&amp;" "&amp;assembly_staff_import[[#This Row],[Suffix via NAME_SOURCE_KEY]])))</f>
        <v>Riley</v>
      </c>
      <c r="I220" t="str">
        <f>PROPER(assembly_staff_import[[#This Row],[JOB TITLE_SOURCE_KEY]])</f>
        <v xml:space="preserve">Commun Relations Dir                       </v>
      </c>
      <c r="J220" t="s">
        <v>72</v>
      </c>
      <c r="K220" t="e">
        <f>IF(assembly_staff_import[[#This Row],[Legislative Staff Type]]="Personal",assembly_staff_import[[#This Row],[Vlookup Reports To Person]], "")</f>
        <v>#REF!</v>
      </c>
      <c r="L220" t="str">
        <f>PROPER(assembly_staff_import[[#This Row],[First MI Name via NAME_SOURCE_KEY TEXT]])</f>
        <v xml:space="preserve"> Kevin C</v>
      </c>
      <c r="M220" t="s">
        <v>20068</v>
      </c>
      <c r="N220" t="str">
        <f>LOWER(CONCATENATE(assembly_staff_import[[#This Row],[Last Name]],LEFT(assembly_staff_import[[#This Row],[First Name (no initial)]],1),"@nyassembly.gov"))</f>
        <v>rileyk@nyassembly.gov</v>
      </c>
      <c r="O220" t="s">
        <v>4893</v>
      </c>
      <c r="P220" t="e">
        <f>VLOOKUP(assembly_staff_import[[#This Row],[Full Name]],[3]!PEOPLE_March_20[#Data],1,0)</f>
        <v>#REF!</v>
      </c>
      <c r="Q220" t="e">
        <f>VLOOKUP(assembly_staff_import[[#This Row],[Full Name]],[3]!Table17[#Data],3,0)</f>
        <v>#REF!</v>
      </c>
      <c r="R220" t="e">
        <f>VLOOKUP(assembly_staff_import[[#This Row],[Formatted Works for Group]],[3]!Table7[#Data],1,0)</f>
        <v>#REF!</v>
      </c>
      <c r="S220" t="e">
        <f>IF(assembly_staff_import[[#This Row],[Legislative Staff Type]]="Personal", assembly_staff_import[[#This Row],[Vlookup Works for Group]], assembly_staff_import[[#This Row],[Formatted Works for Group calc]]&amp;", Central Staff Office, Assembly")</f>
        <v>#REF!</v>
      </c>
      <c r="T220" s="20" t="str">
        <f>TRIM(assembly_staff_import[[#This Row],[NAME_SOURCE_KEY]])</f>
        <v>RILEY, KEVIN C</v>
      </c>
      <c r="U220" t="s">
        <v>24634</v>
      </c>
      <c r="V220" t="s">
        <v>24635</v>
      </c>
      <c r="W220" t="s">
        <v>24636</v>
      </c>
      <c r="Y220" t="str">
        <f>IF(assembly_staff_import[[#This Row],[Legislative Staff Type]]="Personal", PROPER(TRIM(assembly_staff_import[[#This Row],[Unit First MI via UNIT_SOURCE_KEY]])&amp;" "&amp;assembly_staff_import[[#This Row],[Unit Last via UNIT_SOURCE_KEY]]), PROPER(TRIM(assembly_staff_import[[#This Row],[UNIT NAME_SOURCE_KEY2]])))</f>
        <v>Carl E. Heastie</v>
      </c>
      <c r="Z220" t="s">
        <v>24628</v>
      </c>
      <c r="AA220" t="e">
        <f>VLOOKUP(assembly_staff_import[[#This Row],[Formatted and corrected Works for Group Text]],[3]!Table4[#Data],1,0)</f>
        <v>#REF!</v>
      </c>
      <c r="AB220" t="e">
        <f>VLOOKUP(assembly_staff_import[[#This Row],[Formatted and corrected Works for Group Text]],[3]!Table5[#Data],2,0)</f>
        <v>#REF!</v>
      </c>
      <c r="AC220" t="str">
        <f>IF(TRIM(assembly_staff_import[[#This Row],[PUBLIC INFO ADDR_SOURCE_KEY]])="CAPITOL, ALBANY", "Legislative / Capitol Office", "District Office")</f>
        <v>District Office</v>
      </c>
      <c r="AD220" t="s">
        <v>24629</v>
      </c>
      <c r="AE220" t="s">
        <v>24630</v>
      </c>
      <c r="AF220" t="str">
        <f>"A32 "</f>
        <v xml:space="preserve">A32 </v>
      </c>
      <c r="AG220" t="s">
        <v>24631</v>
      </c>
      <c r="AH220" t="s">
        <v>24637</v>
      </c>
      <c r="AI220" t="s">
        <v>24638</v>
      </c>
      <c r="AJ220" t="s">
        <v>24633</v>
      </c>
    </row>
    <row r="221" spans="1:36" x14ac:dyDescent="0.2">
      <c r="A221" t="str">
        <f>TRIM(PROPER((assembly_staff_import[[#This Row],[First MI Name via NAME_SOURCE_KEY TEXT]]&amp;" "&amp;assembly_staff_import[[#This Row],[Last Name via NAME_SOURCE_KEY TEXT]]&amp;" "&amp;assembly_staff_import[[#This Row],[Suffix via NAME_SOURCE_KEY]])))</f>
        <v>Michelle S Stewart</v>
      </c>
      <c r="B221" t="str">
        <f>TRIM(CONCATENATE(TRIM(assembly_staff_import[[#This Row],[Full Name]]), ", ", assembly_staff_import[[#This Row],[Title]]))</f>
        <v>Michelle S Stewart, Admin Assistant</v>
      </c>
      <c r="C221" t="e">
        <f>assembly_staff_import[[#This Row],[Vlookup_groups]]</f>
        <v>#REF!</v>
      </c>
      <c r="D221" t="str">
        <f>IF(assembly_staff_import[[#This Row],[Legislative Staff Type]]="Personal",assembly_staff_import[[#This Row],[Formatted Personal Staff Office]],"")</f>
        <v>District Office</v>
      </c>
      <c r="E221" t="s">
        <v>65</v>
      </c>
      <c r="F221" s="19" t="s">
        <v>10913</v>
      </c>
      <c r="G221" t="s">
        <v>67</v>
      </c>
      <c r="H221" t="str">
        <f>TRIM(PROPER((assembly_staff_import[[#This Row],[Last Name via NAME_SOURCE_KEY TEXT]]&amp;" "&amp;assembly_staff_import[[#This Row],[Suffix via NAME_SOURCE_KEY]])))</f>
        <v>Stewart</v>
      </c>
      <c r="I221" t="str">
        <f>PROPER(assembly_staff_import[[#This Row],[JOB TITLE_SOURCE_KEY]])</f>
        <v xml:space="preserve">Admin Assistant                            </v>
      </c>
      <c r="J221" t="s">
        <v>72</v>
      </c>
      <c r="K221" t="e">
        <f>IF(assembly_staff_import[[#This Row],[Legislative Staff Type]]="Personal",assembly_staff_import[[#This Row],[Vlookup Reports To Person]], "")</f>
        <v>#REF!</v>
      </c>
      <c r="L221" t="str">
        <f>PROPER(assembly_staff_import[[#This Row],[First MI Name via NAME_SOURCE_KEY TEXT]])</f>
        <v xml:space="preserve"> Michelle S</v>
      </c>
      <c r="M221" t="s">
        <v>22495</v>
      </c>
      <c r="N221" t="str">
        <f>LOWER(CONCATENATE(assembly_staff_import[[#This Row],[Last Name]],LEFT(assembly_staff_import[[#This Row],[First Name (no initial)]],1),"@nyassembly.gov"))</f>
        <v>stewartm@nyassembly.gov</v>
      </c>
      <c r="O221" t="s">
        <v>15628</v>
      </c>
      <c r="P221" t="e">
        <f>VLOOKUP(assembly_staff_import[[#This Row],[Full Name]],[3]!PEOPLE_March_20[#Data],1,0)</f>
        <v>#REF!</v>
      </c>
      <c r="Q221" t="e">
        <f>VLOOKUP(assembly_staff_import[[#This Row],[Full Name]],[3]!Table17[#Data],3,0)</f>
        <v>#REF!</v>
      </c>
      <c r="R221" t="e">
        <f>VLOOKUP(assembly_staff_import[[#This Row],[Formatted Works for Group]],[3]!Table7[#Data],1,0)</f>
        <v>#REF!</v>
      </c>
      <c r="S221" t="e">
        <f>IF(assembly_staff_import[[#This Row],[Legislative Staff Type]]="Personal", assembly_staff_import[[#This Row],[Vlookup Works for Group]], assembly_staff_import[[#This Row],[Formatted Works for Group calc]]&amp;", Central Staff Office, Assembly")</f>
        <v>#REF!</v>
      </c>
      <c r="T221" s="20" t="str">
        <f>TRIM(assembly_staff_import[[#This Row],[NAME_SOURCE_KEY]])</f>
        <v>STEWART, MICHELLE S</v>
      </c>
      <c r="U221" t="s">
        <v>24639</v>
      </c>
      <c r="V221" t="s">
        <v>24314</v>
      </c>
      <c r="W221" t="s">
        <v>24640</v>
      </c>
      <c r="Y221" t="str">
        <f>IF(assembly_staff_import[[#This Row],[Legislative Staff Type]]="Personal", PROPER(TRIM(assembly_staff_import[[#This Row],[Unit First MI via UNIT_SOURCE_KEY]])&amp;" "&amp;assembly_staff_import[[#This Row],[Unit Last via UNIT_SOURCE_KEY]]), PROPER(TRIM(assembly_staff_import[[#This Row],[UNIT NAME_SOURCE_KEY2]])))</f>
        <v>Carl E. Heastie</v>
      </c>
      <c r="Z221" t="s">
        <v>24628</v>
      </c>
      <c r="AA221" t="e">
        <f>VLOOKUP(assembly_staff_import[[#This Row],[Formatted and corrected Works for Group Text]],[3]!Table4[#Data],1,0)</f>
        <v>#REF!</v>
      </c>
      <c r="AB221" t="e">
        <f>VLOOKUP(assembly_staff_import[[#This Row],[Formatted and corrected Works for Group Text]],[3]!Table5[#Data],2,0)</f>
        <v>#REF!</v>
      </c>
      <c r="AC221" t="str">
        <f>IF(TRIM(assembly_staff_import[[#This Row],[PUBLIC INFO ADDR_SOURCE_KEY]])="CAPITOL, ALBANY", "Legislative / Capitol Office", "District Office")</f>
        <v>District Office</v>
      </c>
      <c r="AD221" t="s">
        <v>24629</v>
      </c>
      <c r="AE221" t="s">
        <v>24630</v>
      </c>
      <c r="AF221" t="str">
        <f>"A32 "</f>
        <v xml:space="preserve">A32 </v>
      </c>
      <c r="AG221" t="s">
        <v>24631</v>
      </c>
      <c r="AH221" t="s">
        <v>24641</v>
      </c>
      <c r="AI221" t="s">
        <v>23568</v>
      </c>
      <c r="AJ221" t="s">
        <v>24633</v>
      </c>
    </row>
    <row r="222" spans="1:36" x14ac:dyDescent="0.2">
      <c r="A222" t="str">
        <f>TRIM(PROPER((assembly_staff_import[[#This Row],[First MI Name via NAME_SOURCE_KEY TEXT]]&amp;" "&amp;assembly_staff_import[[#This Row],[Last Name via NAME_SOURCE_KEY TEXT]]&amp;" "&amp;assembly_staff_import[[#This Row],[Suffix via NAME_SOURCE_KEY]])))</f>
        <v>Sandra E Cruz Rosas</v>
      </c>
      <c r="B222" t="str">
        <f>TRIM(CONCATENATE(TRIM(assembly_staff_import[[#This Row],[Full Name]]), ", ", assembly_staff_import[[#This Row],[Title]]))</f>
        <v>Sandra E Cruz Rosas, Constituent Liaison</v>
      </c>
      <c r="C222" t="e">
        <f>assembly_staff_import[[#This Row],[Vlookup_groups]]</f>
        <v>#REF!</v>
      </c>
      <c r="D222" t="str">
        <f>IF(assembly_staff_import[[#This Row],[Legislative Staff Type]]="Personal",assembly_staff_import[[#This Row],[Formatted Personal Staff Office]],"")</f>
        <v>District Office</v>
      </c>
      <c r="E222" t="s">
        <v>65</v>
      </c>
      <c r="F222" s="19" t="s">
        <v>10913</v>
      </c>
      <c r="G222" t="s">
        <v>67</v>
      </c>
      <c r="H222" t="str">
        <f>TRIM(PROPER((assembly_staff_import[[#This Row],[Last Name via NAME_SOURCE_KEY TEXT]]&amp;" "&amp;assembly_staff_import[[#This Row],[Suffix via NAME_SOURCE_KEY]])))</f>
        <v>Cruz Rosas</v>
      </c>
      <c r="I222" t="str">
        <f>PROPER(assembly_staff_import[[#This Row],[JOB TITLE_SOURCE_KEY]])</f>
        <v xml:space="preserve">Constituent Liaison                        </v>
      </c>
      <c r="J222" t="s">
        <v>72</v>
      </c>
      <c r="K222" t="e">
        <f>IF(assembly_staff_import[[#This Row],[Legislative Staff Type]]="Personal",assembly_staff_import[[#This Row],[Vlookup Reports To Person]], "")</f>
        <v>#REF!</v>
      </c>
      <c r="L222" t="str">
        <f>PROPER(assembly_staff_import[[#This Row],[First MI Name via NAME_SOURCE_KEY TEXT]])</f>
        <v xml:space="preserve"> Sandra E</v>
      </c>
      <c r="M222" t="s">
        <v>22534</v>
      </c>
      <c r="N222" t="str">
        <f>LOWER(CONCATENATE(assembly_staff_import[[#This Row],[Last Name]],LEFT(assembly_staff_import[[#This Row],[First Name (no initial)]],1),"@nyassembly.gov"))</f>
        <v>cruz rosass@nyassembly.gov</v>
      </c>
      <c r="O222" t="s">
        <v>17776</v>
      </c>
      <c r="P222" t="e">
        <f>VLOOKUP(assembly_staff_import[[#This Row],[Full Name]],[3]!PEOPLE_March_20[#Data],1,0)</f>
        <v>#REF!</v>
      </c>
      <c r="Q222" t="e">
        <f>VLOOKUP(assembly_staff_import[[#This Row],[Full Name]],[3]!Table17[#Data],3,0)</f>
        <v>#REF!</v>
      </c>
      <c r="R222" t="e">
        <f>VLOOKUP(assembly_staff_import[[#This Row],[Formatted Works for Group]],[3]!Table7[#Data],1,0)</f>
        <v>#REF!</v>
      </c>
      <c r="S222" t="e">
        <f>IF(assembly_staff_import[[#This Row],[Legislative Staff Type]]="Personal", assembly_staff_import[[#This Row],[Vlookup Works for Group]], assembly_staff_import[[#This Row],[Formatted Works for Group calc]]&amp;", Central Staff Office, Assembly")</f>
        <v>#REF!</v>
      </c>
      <c r="T222" s="20" t="str">
        <f>TRIM(assembly_staff_import[[#This Row],[NAME_SOURCE_KEY]])</f>
        <v>CRUZ ROSAS, SANDRA E</v>
      </c>
      <c r="U222" t="s">
        <v>24642</v>
      </c>
      <c r="V222" t="s">
        <v>24643</v>
      </c>
      <c r="W222" t="s">
        <v>24644</v>
      </c>
      <c r="Y222" t="str">
        <f>IF(assembly_staff_import[[#This Row],[Legislative Staff Type]]="Personal", PROPER(TRIM(assembly_staff_import[[#This Row],[Unit First MI via UNIT_SOURCE_KEY]])&amp;" "&amp;assembly_staff_import[[#This Row],[Unit Last via UNIT_SOURCE_KEY]]), PROPER(TRIM(assembly_staff_import[[#This Row],[UNIT NAME_SOURCE_KEY2]])))</f>
        <v>Carl E. Heastie</v>
      </c>
      <c r="Z222" t="s">
        <v>24628</v>
      </c>
      <c r="AA222" t="e">
        <f>VLOOKUP(assembly_staff_import[[#This Row],[Formatted and corrected Works for Group Text]],[3]!Table4[#Data],1,0)</f>
        <v>#REF!</v>
      </c>
      <c r="AB222" t="e">
        <f>VLOOKUP(assembly_staff_import[[#This Row],[Formatted and corrected Works for Group Text]],[3]!Table5[#Data],2,0)</f>
        <v>#REF!</v>
      </c>
      <c r="AC222" t="str">
        <f>IF(TRIM(assembly_staff_import[[#This Row],[PUBLIC INFO ADDR_SOURCE_KEY]])="CAPITOL, ALBANY", "Legislative / Capitol Office", "District Office")</f>
        <v>District Office</v>
      </c>
      <c r="AD222" t="s">
        <v>24629</v>
      </c>
      <c r="AE222" t="s">
        <v>24630</v>
      </c>
      <c r="AF222" t="str">
        <f>"A32 "</f>
        <v xml:space="preserve">A32 </v>
      </c>
      <c r="AG222" t="s">
        <v>24631</v>
      </c>
      <c r="AH222" t="s">
        <v>24645</v>
      </c>
      <c r="AI222" t="s">
        <v>23475</v>
      </c>
      <c r="AJ222" t="s">
        <v>24633</v>
      </c>
    </row>
    <row r="223" spans="1:36" x14ac:dyDescent="0.2">
      <c r="A223" t="str">
        <f>TRIM(PROPER((assembly_staff_import[[#This Row],[First MI Name via NAME_SOURCE_KEY TEXT]]&amp;" "&amp;assembly_staff_import[[#This Row],[Last Name via NAME_SOURCE_KEY TEXT]]&amp;" "&amp;assembly_staff_import[[#This Row],[Suffix via NAME_SOURCE_KEY]])))</f>
        <v>Arnold Brown</v>
      </c>
      <c r="B223" t="str">
        <f>TRIM(CONCATENATE(TRIM(assembly_staff_import[[#This Row],[Full Name]]), ", ", assembly_staff_import[[#This Row],[Title]]))</f>
        <v>Arnold Brown, Special Asst</v>
      </c>
      <c r="C223" t="e">
        <f>assembly_staff_import[[#This Row],[Vlookup_groups]]</f>
        <v>#REF!</v>
      </c>
      <c r="D223" t="str">
        <f>IF(assembly_staff_import[[#This Row],[Legislative Staff Type]]="Personal",assembly_staff_import[[#This Row],[Formatted Personal Staff Office]],"")</f>
        <v>District Office</v>
      </c>
      <c r="E223" t="s">
        <v>65</v>
      </c>
      <c r="F223" s="19" t="s">
        <v>10913</v>
      </c>
      <c r="G223" t="s">
        <v>67</v>
      </c>
      <c r="H223" t="str">
        <f>TRIM(PROPER((assembly_staff_import[[#This Row],[Last Name via NAME_SOURCE_KEY TEXT]]&amp;" "&amp;assembly_staff_import[[#This Row],[Suffix via NAME_SOURCE_KEY]])))</f>
        <v>Brown</v>
      </c>
      <c r="I223" t="str">
        <f>PROPER(assembly_staff_import[[#This Row],[JOB TITLE_SOURCE_KEY]])</f>
        <v xml:space="preserve">Special Asst                               </v>
      </c>
      <c r="J223" t="s">
        <v>72</v>
      </c>
      <c r="K223" t="e">
        <f>IF(assembly_staff_import[[#This Row],[Legislative Staff Type]]="Personal",assembly_staff_import[[#This Row],[Vlookup Reports To Person]], "")</f>
        <v>#REF!</v>
      </c>
      <c r="L223" t="str">
        <f>PROPER(assembly_staff_import[[#This Row],[First MI Name via NAME_SOURCE_KEY TEXT]])</f>
        <v xml:space="preserve"> Arnold</v>
      </c>
      <c r="M223" t="s">
        <v>17718</v>
      </c>
      <c r="N223" t="str">
        <f>LOWER(CONCATENATE(assembly_staff_import[[#This Row],[Last Name]],LEFT(assembly_staff_import[[#This Row],[First Name (no initial)]],1),"@nyassembly.gov"))</f>
        <v>browna@nyassembly.gov</v>
      </c>
      <c r="O223" t="s">
        <v>6567</v>
      </c>
      <c r="P223" t="e">
        <f>VLOOKUP(assembly_staff_import[[#This Row],[Full Name]],[3]!PEOPLE_March_20[#Data],1,0)</f>
        <v>#REF!</v>
      </c>
      <c r="Q223" t="e">
        <f>VLOOKUP(assembly_staff_import[[#This Row],[Full Name]],[3]!Table17[#Data],3,0)</f>
        <v>#REF!</v>
      </c>
      <c r="R223" t="e">
        <f>VLOOKUP(assembly_staff_import[[#This Row],[Formatted Works for Group]],[3]!Table7[#Data],1,0)</f>
        <v>#REF!</v>
      </c>
      <c r="S223" t="e">
        <f>IF(assembly_staff_import[[#This Row],[Legislative Staff Type]]="Personal", assembly_staff_import[[#This Row],[Vlookup Works for Group]], assembly_staff_import[[#This Row],[Formatted Works for Group calc]]&amp;", Central Staff Office, Assembly")</f>
        <v>#REF!</v>
      </c>
      <c r="T223" s="20" t="str">
        <f>TRIM(assembly_staff_import[[#This Row],[NAME_SOURCE_KEY]])</f>
        <v>BROWN, ARNOLD</v>
      </c>
      <c r="U223" t="s">
        <v>24646</v>
      </c>
      <c r="V223" t="s">
        <v>24087</v>
      </c>
      <c r="W223" t="s">
        <v>24647</v>
      </c>
      <c r="Y223" t="str">
        <f>IF(assembly_staff_import[[#This Row],[Legislative Staff Type]]="Personal", PROPER(TRIM(assembly_staff_import[[#This Row],[Unit First MI via UNIT_SOURCE_KEY]])&amp;" "&amp;assembly_staff_import[[#This Row],[Unit Last via UNIT_SOURCE_KEY]]), PROPER(TRIM(assembly_staff_import[[#This Row],[UNIT NAME_SOURCE_KEY2]])))</f>
        <v>Carmen E. Arroyo</v>
      </c>
      <c r="Z223" t="s">
        <v>24648</v>
      </c>
      <c r="AA223" t="e">
        <f>VLOOKUP(assembly_staff_import[[#This Row],[Formatted and corrected Works for Group Text]],[3]!Table4[#Data],1,0)</f>
        <v>#REF!</v>
      </c>
      <c r="AB223" t="e">
        <f>VLOOKUP(assembly_staff_import[[#This Row],[Formatted and corrected Works for Group Text]],[3]!Table5[#Data],2,0)</f>
        <v>#REF!</v>
      </c>
      <c r="AC223" t="str">
        <f>IF(TRIM(assembly_staff_import[[#This Row],[PUBLIC INFO ADDR_SOURCE_KEY]])="CAPITOL, ALBANY", "Legislative / Capitol Office", "District Office")</f>
        <v>District Office</v>
      </c>
      <c r="AD223" t="s">
        <v>24649</v>
      </c>
      <c r="AE223" t="s">
        <v>24650</v>
      </c>
      <c r="AF223" t="str">
        <f t="shared" ref="AF223:AF229" si="9">"B99 "</f>
        <v xml:space="preserve">B99 </v>
      </c>
      <c r="AG223" t="s">
        <v>24651</v>
      </c>
      <c r="AH223" t="s">
        <v>24652</v>
      </c>
      <c r="AI223" t="s">
        <v>24653</v>
      </c>
      <c r="AJ223" t="s">
        <v>24654</v>
      </c>
    </row>
    <row r="224" spans="1:36" x14ac:dyDescent="0.2">
      <c r="A224" t="str">
        <f>TRIM(PROPER((assembly_staff_import[[#This Row],[First MI Name via NAME_SOURCE_KEY TEXT]]&amp;" "&amp;assembly_staff_import[[#This Row],[Last Name via NAME_SOURCE_KEY TEXT]]&amp;" "&amp;assembly_staff_import[[#This Row],[Suffix via NAME_SOURCE_KEY]])))</f>
        <v>Bethzaida R Rivas</v>
      </c>
      <c r="B224" t="str">
        <f>TRIM(CONCATENATE(TRIM(assembly_staff_import[[#This Row],[Full Name]]), ", ", assembly_staff_import[[#This Row],[Title]]))</f>
        <v>Bethzaida R Rivas, Office Assistant</v>
      </c>
      <c r="C224" t="e">
        <f>assembly_staff_import[[#This Row],[Vlookup_groups]]</f>
        <v>#REF!</v>
      </c>
      <c r="D224" t="str">
        <f>IF(assembly_staff_import[[#This Row],[Legislative Staff Type]]="Personal",assembly_staff_import[[#This Row],[Formatted Personal Staff Office]],"")</f>
        <v>Legislative / Capitol Office</v>
      </c>
      <c r="E224" t="s">
        <v>65</v>
      </c>
      <c r="F224" s="19" t="s">
        <v>10913</v>
      </c>
      <c r="G224" t="s">
        <v>67</v>
      </c>
      <c r="H224" t="str">
        <f>TRIM(PROPER((assembly_staff_import[[#This Row],[Last Name via NAME_SOURCE_KEY TEXT]]&amp;" "&amp;assembly_staff_import[[#This Row],[Suffix via NAME_SOURCE_KEY]])))</f>
        <v>Rivas</v>
      </c>
      <c r="I224" t="str">
        <f>PROPER(assembly_staff_import[[#This Row],[JOB TITLE_SOURCE_KEY]])</f>
        <v xml:space="preserve">Office Assistant                           </v>
      </c>
      <c r="J224" t="s">
        <v>72</v>
      </c>
      <c r="K224" t="e">
        <f>IF(assembly_staff_import[[#This Row],[Legislative Staff Type]]="Personal",assembly_staff_import[[#This Row],[Vlookup Reports To Person]], "")</f>
        <v>#REF!</v>
      </c>
      <c r="L224" t="str">
        <f>PROPER(assembly_staff_import[[#This Row],[First MI Name via NAME_SOURCE_KEY TEXT]])</f>
        <v xml:space="preserve"> Bethzaida R</v>
      </c>
      <c r="M224" t="s">
        <v>21319</v>
      </c>
      <c r="N224" t="str">
        <f>LOWER(CONCATENATE(assembly_staff_import[[#This Row],[Last Name]],LEFT(assembly_staff_import[[#This Row],[First Name (no initial)]],1),"@nyassembly.gov"))</f>
        <v>rivasb@nyassembly.gov</v>
      </c>
      <c r="O224" t="s">
        <v>24655</v>
      </c>
      <c r="P224" t="e">
        <f>VLOOKUP(assembly_staff_import[[#This Row],[Full Name]],[3]!PEOPLE_March_20[#Data],1,0)</f>
        <v>#REF!</v>
      </c>
      <c r="Q224" t="e">
        <f>VLOOKUP(assembly_staff_import[[#This Row],[Full Name]],[3]!Table17[#Data],3,0)</f>
        <v>#REF!</v>
      </c>
      <c r="R224" t="e">
        <f>VLOOKUP(assembly_staff_import[[#This Row],[Formatted Works for Group]],[3]!Table7[#Data],1,0)</f>
        <v>#REF!</v>
      </c>
      <c r="S224" t="e">
        <f>IF(assembly_staff_import[[#This Row],[Legislative Staff Type]]="Personal", assembly_staff_import[[#This Row],[Vlookup Works for Group]], assembly_staff_import[[#This Row],[Formatted Works for Group calc]]&amp;", Central Staff Office, Assembly")</f>
        <v>#REF!</v>
      </c>
      <c r="T224" s="20" t="str">
        <f>TRIM(assembly_staff_import[[#This Row],[NAME_SOURCE_KEY]])</f>
        <v>RIVAS, BETHZAIDA R</v>
      </c>
      <c r="U224" t="s">
        <v>24656</v>
      </c>
      <c r="V224" t="s">
        <v>24657</v>
      </c>
      <c r="W224" t="s">
        <v>24658</v>
      </c>
      <c r="Y224" t="str">
        <f>IF(assembly_staff_import[[#This Row],[Legislative Staff Type]]="Personal", PROPER(TRIM(assembly_staff_import[[#This Row],[Unit First MI via UNIT_SOURCE_KEY]])&amp;" "&amp;assembly_staff_import[[#This Row],[Unit Last via UNIT_SOURCE_KEY]]), PROPER(TRIM(assembly_staff_import[[#This Row],[UNIT NAME_SOURCE_KEY2]])))</f>
        <v>Carmen E. Arroyo</v>
      </c>
      <c r="Z224" t="s">
        <v>24648</v>
      </c>
      <c r="AA224" t="e">
        <f>VLOOKUP(assembly_staff_import[[#This Row],[Formatted and corrected Works for Group Text]],[3]!Table4[#Data],1,0)</f>
        <v>#REF!</v>
      </c>
      <c r="AB224" t="e">
        <f>VLOOKUP(assembly_staff_import[[#This Row],[Formatted and corrected Works for Group Text]],[3]!Table5[#Data],2,0)</f>
        <v>#REF!</v>
      </c>
      <c r="AC224" t="str">
        <f>IF(TRIM(assembly_staff_import[[#This Row],[PUBLIC INFO ADDR_SOURCE_KEY]])="CAPITOL, ALBANY", "Legislative / Capitol Office", "District Office")</f>
        <v>Legislative / Capitol Office</v>
      </c>
      <c r="AD224" t="s">
        <v>24649</v>
      </c>
      <c r="AE224" t="s">
        <v>24650</v>
      </c>
      <c r="AF224" t="str">
        <f t="shared" si="9"/>
        <v xml:space="preserve">B99 </v>
      </c>
      <c r="AG224" t="s">
        <v>24651</v>
      </c>
      <c r="AH224" t="s">
        <v>24659</v>
      </c>
      <c r="AI224" t="s">
        <v>24660</v>
      </c>
      <c r="AJ224" t="s">
        <v>23493</v>
      </c>
    </row>
    <row r="225" spans="1:36" x14ac:dyDescent="0.2">
      <c r="A225" t="str">
        <f>TRIM(PROPER((assembly_staff_import[[#This Row],[First MI Name via NAME_SOURCE_KEY TEXT]]&amp;" "&amp;assembly_staff_import[[#This Row],[Last Name via NAME_SOURCE_KEY TEXT]]&amp;" "&amp;assembly_staff_import[[#This Row],[Suffix via NAME_SOURCE_KEY]])))</f>
        <v>Eric J Green</v>
      </c>
      <c r="B225" t="str">
        <f>TRIM(CONCATENATE(TRIM(assembly_staff_import[[#This Row],[Full Name]]), ", ", assembly_staff_import[[#This Row],[Title]]))</f>
        <v>Eric J Green, Community Liaison</v>
      </c>
      <c r="C225" t="e">
        <f>assembly_staff_import[[#This Row],[Vlookup_groups]]</f>
        <v>#REF!</v>
      </c>
      <c r="D225" t="str">
        <f>IF(assembly_staff_import[[#This Row],[Legislative Staff Type]]="Personal",assembly_staff_import[[#This Row],[Formatted Personal Staff Office]],"")</f>
        <v>District Office</v>
      </c>
      <c r="E225" t="s">
        <v>65</v>
      </c>
      <c r="F225" s="19" t="s">
        <v>10913</v>
      </c>
      <c r="G225" t="s">
        <v>67</v>
      </c>
      <c r="H225" t="str">
        <f>TRIM(PROPER((assembly_staff_import[[#This Row],[Last Name via NAME_SOURCE_KEY TEXT]]&amp;" "&amp;assembly_staff_import[[#This Row],[Suffix via NAME_SOURCE_KEY]])))</f>
        <v>Green</v>
      </c>
      <c r="I225" t="str">
        <f>PROPER(assembly_staff_import[[#This Row],[JOB TITLE_SOURCE_KEY]])</f>
        <v xml:space="preserve">Community Liaison                          </v>
      </c>
      <c r="J225" t="s">
        <v>72</v>
      </c>
      <c r="K225" t="e">
        <f>IF(assembly_staff_import[[#This Row],[Legislative Staff Type]]="Personal",assembly_staff_import[[#This Row],[Vlookup Reports To Person]], "")</f>
        <v>#REF!</v>
      </c>
      <c r="L225" t="str">
        <f>PROPER(assembly_staff_import[[#This Row],[First MI Name via NAME_SOURCE_KEY TEXT]])</f>
        <v xml:space="preserve"> Eric J</v>
      </c>
      <c r="M225" t="s">
        <v>17701</v>
      </c>
      <c r="N225" t="str">
        <f>LOWER(CONCATENATE(assembly_staff_import[[#This Row],[Last Name]],LEFT(assembly_staff_import[[#This Row],[First Name (no initial)]],1),"@nyassembly.gov"))</f>
        <v>greene@nyassembly.gov</v>
      </c>
      <c r="O225" t="s">
        <v>8079</v>
      </c>
      <c r="P225" t="e">
        <f>VLOOKUP(assembly_staff_import[[#This Row],[Full Name]],[3]!PEOPLE_March_20[#Data],1,0)</f>
        <v>#REF!</v>
      </c>
      <c r="Q225" t="e">
        <f>VLOOKUP(assembly_staff_import[[#This Row],[Full Name]],[3]!Table17[#Data],3,0)</f>
        <v>#REF!</v>
      </c>
      <c r="R225" t="e">
        <f>VLOOKUP(assembly_staff_import[[#This Row],[Formatted Works for Group]],[3]!Table7[#Data],1,0)</f>
        <v>#REF!</v>
      </c>
      <c r="S225" t="e">
        <f>IF(assembly_staff_import[[#This Row],[Legislative Staff Type]]="Personal", assembly_staff_import[[#This Row],[Vlookup Works for Group]], assembly_staff_import[[#This Row],[Formatted Works for Group calc]]&amp;", Central Staff Office, Assembly")</f>
        <v>#REF!</v>
      </c>
      <c r="T225" s="20" t="str">
        <f>TRIM(assembly_staff_import[[#This Row],[NAME_SOURCE_KEY]])</f>
        <v>GREEN, ERIC J</v>
      </c>
      <c r="U225" t="s">
        <v>24661</v>
      </c>
      <c r="V225" t="s">
        <v>24662</v>
      </c>
      <c r="W225" t="s">
        <v>24571</v>
      </c>
      <c r="Y225" t="str">
        <f>IF(assembly_staff_import[[#This Row],[Legislative Staff Type]]="Personal", PROPER(TRIM(assembly_staff_import[[#This Row],[Unit First MI via UNIT_SOURCE_KEY]])&amp;" "&amp;assembly_staff_import[[#This Row],[Unit Last via UNIT_SOURCE_KEY]]), PROPER(TRIM(assembly_staff_import[[#This Row],[UNIT NAME_SOURCE_KEY2]])))</f>
        <v>Carmen E. Arroyo</v>
      </c>
      <c r="Z225" t="s">
        <v>24648</v>
      </c>
      <c r="AA225" t="e">
        <f>VLOOKUP(assembly_staff_import[[#This Row],[Formatted and corrected Works for Group Text]],[3]!Table4[#Data],1,0)</f>
        <v>#REF!</v>
      </c>
      <c r="AB225" t="e">
        <f>VLOOKUP(assembly_staff_import[[#This Row],[Formatted and corrected Works for Group Text]],[3]!Table5[#Data],2,0)</f>
        <v>#REF!</v>
      </c>
      <c r="AC225" t="str">
        <f>IF(TRIM(assembly_staff_import[[#This Row],[PUBLIC INFO ADDR_SOURCE_KEY]])="CAPITOL, ALBANY", "Legislative / Capitol Office", "District Office")</f>
        <v>District Office</v>
      </c>
      <c r="AD225" t="s">
        <v>24649</v>
      </c>
      <c r="AE225" t="s">
        <v>24650</v>
      </c>
      <c r="AF225" t="str">
        <f t="shared" si="9"/>
        <v xml:space="preserve">B99 </v>
      </c>
      <c r="AG225" t="s">
        <v>24651</v>
      </c>
      <c r="AH225" t="s">
        <v>24663</v>
      </c>
      <c r="AI225" t="s">
        <v>23692</v>
      </c>
      <c r="AJ225" t="s">
        <v>24654</v>
      </c>
    </row>
    <row r="226" spans="1:36" x14ac:dyDescent="0.2">
      <c r="A226" t="str">
        <f>TRIM(PROPER((assembly_staff_import[[#This Row],[First MI Name via NAME_SOURCE_KEY TEXT]]&amp;" "&amp;assembly_staff_import[[#This Row],[Last Name via NAME_SOURCE_KEY TEXT]]&amp;" "&amp;assembly_staff_import[[#This Row],[Suffix via NAME_SOURCE_KEY]])))</f>
        <v>Isamar Rodriguez</v>
      </c>
      <c r="B226" t="str">
        <f>TRIM(CONCATENATE(TRIM(assembly_staff_import[[#This Row],[Full Name]]), ", ", assembly_staff_import[[#This Row],[Title]]))</f>
        <v>Isamar Rodriguez, Chief Of Staff</v>
      </c>
      <c r="C226" t="e">
        <f>assembly_staff_import[[#This Row],[Vlookup_groups]]</f>
        <v>#REF!</v>
      </c>
      <c r="D226" t="str">
        <f>IF(assembly_staff_import[[#This Row],[Legislative Staff Type]]="Personal",assembly_staff_import[[#This Row],[Formatted Personal Staff Office]],"")</f>
        <v>District Office</v>
      </c>
      <c r="E226" t="s">
        <v>65</v>
      </c>
      <c r="F226" s="19" t="s">
        <v>10913</v>
      </c>
      <c r="G226" t="s">
        <v>67</v>
      </c>
      <c r="H226" t="str">
        <f>TRIM(PROPER((assembly_staff_import[[#This Row],[Last Name via NAME_SOURCE_KEY TEXT]]&amp;" "&amp;assembly_staff_import[[#This Row],[Suffix via NAME_SOURCE_KEY]])))</f>
        <v>Rodriguez</v>
      </c>
      <c r="I226" t="str">
        <f>PROPER(assembly_staff_import[[#This Row],[JOB TITLE_SOURCE_KEY]])</f>
        <v xml:space="preserve">Chief Of Staff                             </v>
      </c>
      <c r="J226" t="s">
        <v>72</v>
      </c>
      <c r="K226" t="e">
        <f>IF(assembly_staff_import[[#This Row],[Legislative Staff Type]]="Personal",assembly_staff_import[[#This Row],[Vlookup Reports To Person]], "")</f>
        <v>#REF!</v>
      </c>
      <c r="L226" t="str">
        <f>PROPER(assembly_staff_import[[#This Row],[First MI Name via NAME_SOURCE_KEY TEXT]])</f>
        <v xml:space="preserve"> Isamar</v>
      </c>
      <c r="M226" t="s">
        <v>18934</v>
      </c>
      <c r="N226" t="str">
        <f>LOWER(CONCATENATE(assembly_staff_import[[#This Row],[Last Name]],LEFT(assembly_staff_import[[#This Row],[First Name (no initial)]],1),"@nyassembly.gov"))</f>
        <v>rodriguezi@nyassembly.gov</v>
      </c>
      <c r="O226" t="s">
        <v>18936</v>
      </c>
      <c r="P226" t="e">
        <f>VLOOKUP(assembly_staff_import[[#This Row],[Full Name]],[3]!PEOPLE_March_20[#Data],1,0)</f>
        <v>#REF!</v>
      </c>
      <c r="Q226" t="e">
        <f>VLOOKUP(assembly_staff_import[[#This Row],[Full Name]],[3]!Table17[#Data],3,0)</f>
        <v>#REF!</v>
      </c>
      <c r="R226" t="e">
        <f>VLOOKUP(assembly_staff_import[[#This Row],[Formatted Works for Group]],[3]!Table7[#Data],1,0)</f>
        <v>#REF!</v>
      </c>
      <c r="S226" t="e">
        <f>IF(assembly_staff_import[[#This Row],[Legislative Staff Type]]="Personal", assembly_staff_import[[#This Row],[Vlookup Works for Group]], assembly_staff_import[[#This Row],[Formatted Works for Group calc]]&amp;", Central Staff Office, Assembly")</f>
        <v>#REF!</v>
      </c>
      <c r="T226" s="20" t="str">
        <f>TRIM(assembly_staff_import[[#This Row],[NAME_SOURCE_KEY]])</f>
        <v>RODRIGUEZ, ISAMAR</v>
      </c>
      <c r="U226" t="s">
        <v>24664</v>
      </c>
      <c r="V226" t="s">
        <v>24665</v>
      </c>
      <c r="W226" t="s">
        <v>24666</v>
      </c>
      <c r="Y226" t="str">
        <f>IF(assembly_staff_import[[#This Row],[Legislative Staff Type]]="Personal", PROPER(TRIM(assembly_staff_import[[#This Row],[Unit First MI via UNIT_SOURCE_KEY]])&amp;" "&amp;assembly_staff_import[[#This Row],[Unit Last via UNIT_SOURCE_KEY]]), PROPER(TRIM(assembly_staff_import[[#This Row],[UNIT NAME_SOURCE_KEY2]])))</f>
        <v>Carmen E. Arroyo</v>
      </c>
      <c r="Z226" t="s">
        <v>24648</v>
      </c>
      <c r="AA226" t="e">
        <f>VLOOKUP(assembly_staff_import[[#This Row],[Formatted and corrected Works for Group Text]],[3]!Table4[#Data],1,0)</f>
        <v>#REF!</v>
      </c>
      <c r="AB226" t="e">
        <f>VLOOKUP(assembly_staff_import[[#This Row],[Formatted and corrected Works for Group Text]],[3]!Table5[#Data],2,0)</f>
        <v>#REF!</v>
      </c>
      <c r="AC226" t="str">
        <f>IF(TRIM(assembly_staff_import[[#This Row],[PUBLIC INFO ADDR_SOURCE_KEY]])="CAPITOL, ALBANY", "Legislative / Capitol Office", "District Office")</f>
        <v>District Office</v>
      </c>
      <c r="AD226" t="s">
        <v>24649</v>
      </c>
      <c r="AE226" t="s">
        <v>24650</v>
      </c>
      <c r="AF226" t="str">
        <f t="shared" si="9"/>
        <v xml:space="preserve">B99 </v>
      </c>
      <c r="AG226" t="s">
        <v>24651</v>
      </c>
      <c r="AH226" t="s">
        <v>24667</v>
      </c>
      <c r="AI226" t="s">
        <v>23587</v>
      </c>
      <c r="AJ226" t="s">
        <v>24654</v>
      </c>
    </row>
    <row r="227" spans="1:36" x14ac:dyDescent="0.2">
      <c r="A227" t="str">
        <f>TRIM(PROPER((assembly_staff_import[[#This Row],[First MI Name via NAME_SOURCE_KEY TEXT]]&amp;" "&amp;assembly_staff_import[[#This Row],[Last Name via NAME_SOURCE_KEY TEXT]]&amp;" "&amp;assembly_staff_import[[#This Row],[Suffix via NAME_SOURCE_KEY]])))</f>
        <v>Neyda I Martinez-Franco</v>
      </c>
      <c r="B227" t="str">
        <f>TRIM(CONCATENATE(TRIM(assembly_staff_import[[#This Row],[Full Name]]), ", ", assembly_staff_import[[#This Row],[Title]]))</f>
        <v>Neyda I Martinez-Franco, Special Asst</v>
      </c>
      <c r="C227" t="e">
        <f>assembly_staff_import[[#This Row],[Vlookup_groups]]</f>
        <v>#REF!</v>
      </c>
      <c r="D227" t="str">
        <f>IF(assembly_staff_import[[#This Row],[Legislative Staff Type]]="Personal",assembly_staff_import[[#This Row],[Formatted Personal Staff Office]],"")</f>
        <v>District Office</v>
      </c>
      <c r="E227" t="s">
        <v>65</v>
      </c>
      <c r="F227" s="19" t="s">
        <v>10913</v>
      </c>
      <c r="G227" t="s">
        <v>67</v>
      </c>
      <c r="H227" t="str">
        <f>TRIM(PROPER((assembly_staff_import[[#This Row],[Last Name via NAME_SOURCE_KEY TEXT]]&amp;" "&amp;assembly_staff_import[[#This Row],[Suffix via NAME_SOURCE_KEY]])))</f>
        <v>Martinez-Franco</v>
      </c>
      <c r="I227" t="str">
        <f>PROPER(assembly_staff_import[[#This Row],[JOB TITLE_SOURCE_KEY]])</f>
        <v xml:space="preserve">Special Asst                               </v>
      </c>
      <c r="J227" t="s">
        <v>72</v>
      </c>
      <c r="K227" t="e">
        <f>IF(assembly_staff_import[[#This Row],[Legislative Staff Type]]="Personal",assembly_staff_import[[#This Row],[Vlookup Reports To Person]], "")</f>
        <v>#REF!</v>
      </c>
      <c r="L227" t="str">
        <f>PROPER(assembly_staff_import[[#This Row],[First MI Name via NAME_SOURCE_KEY TEXT]])</f>
        <v xml:space="preserve"> Neyda I</v>
      </c>
      <c r="M227" t="s">
        <v>17670</v>
      </c>
      <c r="N227" t="str">
        <f>LOWER(CONCATENATE(assembly_staff_import[[#This Row],[Last Name]],LEFT(assembly_staff_import[[#This Row],[First Name (no initial)]],1),"@nyassembly.gov"))</f>
        <v>martinez-francon@nyassembly.gov</v>
      </c>
      <c r="O227" t="s">
        <v>24668</v>
      </c>
      <c r="P227" t="e">
        <f>VLOOKUP(assembly_staff_import[[#This Row],[Full Name]],[3]!PEOPLE_March_20[#Data],1,0)</f>
        <v>#REF!</v>
      </c>
      <c r="Q227" t="e">
        <f>VLOOKUP(assembly_staff_import[[#This Row],[Full Name]],[3]!Table17[#Data],3,0)</f>
        <v>#REF!</v>
      </c>
      <c r="R227" t="e">
        <f>VLOOKUP(assembly_staff_import[[#This Row],[Formatted Works for Group]],[3]!Table7[#Data],1,0)</f>
        <v>#REF!</v>
      </c>
      <c r="S227" t="e">
        <f>IF(assembly_staff_import[[#This Row],[Legislative Staff Type]]="Personal", assembly_staff_import[[#This Row],[Vlookup Works for Group]], assembly_staff_import[[#This Row],[Formatted Works for Group calc]]&amp;", Central Staff Office, Assembly")</f>
        <v>#REF!</v>
      </c>
      <c r="T227" s="20" t="str">
        <f>TRIM(assembly_staff_import[[#This Row],[NAME_SOURCE_KEY]])</f>
        <v>MARTINEZ-FRANCO, NEYDA I</v>
      </c>
      <c r="U227" t="s">
        <v>24669</v>
      </c>
      <c r="V227" t="s">
        <v>24670</v>
      </c>
      <c r="W227" t="s">
        <v>24671</v>
      </c>
      <c r="Y227" t="str">
        <f>IF(assembly_staff_import[[#This Row],[Legislative Staff Type]]="Personal", PROPER(TRIM(assembly_staff_import[[#This Row],[Unit First MI via UNIT_SOURCE_KEY]])&amp;" "&amp;assembly_staff_import[[#This Row],[Unit Last via UNIT_SOURCE_KEY]]), PROPER(TRIM(assembly_staff_import[[#This Row],[UNIT NAME_SOURCE_KEY2]])))</f>
        <v>Carmen E. Arroyo</v>
      </c>
      <c r="Z227" t="s">
        <v>24648</v>
      </c>
      <c r="AA227" t="e">
        <f>VLOOKUP(assembly_staff_import[[#This Row],[Formatted and corrected Works for Group Text]],[3]!Table4[#Data],1,0)</f>
        <v>#REF!</v>
      </c>
      <c r="AB227" t="e">
        <f>VLOOKUP(assembly_staff_import[[#This Row],[Formatted and corrected Works for Group Text]],[3]!Table5[#Data],2,0)</f>
        <v>#REF!</v>
      </c>
      <c r="AC227" t="str">
        <f>IF(TRIM(assembly_staff_import[[#This Row],[PUBLIC INFO ADDR_SOURCE_KEY]])="CAPITOL, ALBANY", "Legislative / Capitol Office", "District Office")</f>
        <v>District Office</v>
      </c>
      <c r="AD227" t="s">
        <v>24649</v>
      </c>
      <c r="AE227" t="s">
        <v>24650</v>
      </c>
      <c r="AF227" t="str">
        <f t="shared" si="9"/>
        <v xml:space="preserve">B99 </v>
      </c>
      <c r="AG227" t="s">
        <v>24651</v>
      </c>
      <c r="AH227" t="s">
        <v>24672</v>
      </c>
      <c r="AI227" t="s">
        <v>24653</v>
      </c>
      <c r="AJ227" t="s">
        <v>24654</v>
      </c>
    </row>
    <row r="228" spans="1:36" x14ac:dyDescent="0.2">
      <c r="A228" t="str">
        <f>TRIM(PROPER((assembly_staff_import[[#This Row],[First MI Name via NAME_SOURCE_KEY TEXT]]&amp;" "&amp;assembly_staff_import[[#This Row],[Last Name via NAME_SOURCE_KEY TEXT]]&amp;" "&amp;assembly_staff_import[[#This Row],[Suffix via NAME_SOURCE_KEY]])))</f>
        <v>Petrita Hernandez-Rojas</v>
      </c>
      <c r="B228" t="str">
        <f>TRIM(CONCATENATE(TRIM(assembly_staff_import[[#This Row],[Full Name]]), ", ", assembly_staff_import[[#This Row],[Title]]))</f>
        <v>Petrita Hernandez-Rojas, Special Asst</v>
      </c>
      <c r="C228" t="e">
        <f>assembly_staff_import[[#This Row],[Vlookup_groups]]</f>
        <v>#REF!</v>
      </c>
      <c r="D228" t="str">
        <f>IF(assembly_staff_import[[#This Row],[Legislative Staff Type]]="Personal",assembly_staff_import[[#This Row],[Formatted Personal Staff Office]],"")</f>
        <v>Legislative / Capitol Office</v>
      </c>
      <c r="E228" t="s">
        <v>65</v>
      </c>
      <c r="F228" s="19" t="s">
        <v>10913</v>
      </c>
      <c r="G228" t="s">
        <v>67</v>
      </c>
      <c r="H228" t="str">
        <f>TRIM(PROPER((assembly_staff_import[[#This Row],[Last Name via NAME_SOURCE_KEY TEXT]]&amp;" "&amp;assembly_staff_import[[#This Row],[Suffix via NAME_SOURCE_KEY]])))</f>
        <v>Hernandez-Rojas</v>
      </c>
      <c r="I228" t="str">
        <f>PROPER(assembly_staff_import[[#This Row],[JOB TITLE_SOURCE_KEY]])</f>
        <v xml:space="preserve">Special Asst                               </v>
      </c>
      <c r="J228" t="s">
        <v>72</v>
      </c>
      <c r="K228" t="e">
        <f>IF(assembly_staff_import[[#This Row],[Legislative Staff Type]]="Personal",assembly_staff_import[[#This Row],[Vlookup Reports To Person]], "")</f>
        <v>#REF!</v>
      </c>
      <c r="L228" t="str">
        <f>PROPER(assembly_staff_import[[#This Row],[First MI Name via NAME_SOURCE_KEY TEXT]])</f>
        <v xml:space="preserve"> Petrita</v>
      </c>
      <c r="M228" t="s">
        <v>18946</v>
      </c>
      <c r="N228" t="str">
        <f>LOWER(CONCATENATE(assembly_staff_import[[#This Row],[Last Name]],LEFT(assembly_staff_import[[#This Row],[First Name (no initial)]],1),"@nyassembly.gov"))</f>
        <v>hernandez-rojasp@nyassembly.gov</v>
      </c>
      <c r="O228" t="s">
        <v>18948</v>
      </c>
      <c r="P228" t="e">
        <f>VLOOKUP(assembly_staff_import[[#This Row],[Full Name]],[3]!PEOPLE_March_20[#Data],1,0)</f>
        <v>#REF!</v>
      </c>
      <c r="Q228" t="e">
        <f>VLOOKUP(assembly_staff_import[[#This Row],[Full Name]],[3]!Table17[#Data],3,0)</f>
        <v>#REF!</v>
      </c>
      <c r="R228" t="e">
        <f>VLOOKUP(assembly_staff_import[[#This Row],[Formatted Works for Group]],[3]!Table7[#Data],1,0)</f>
        <v>#REF!</v>
      </c>
      <c r="S228" t="e">
        <f>IF(assembly_staff_import[[#This Row],[Legislative Staff Type]]="Personal", assembly_staff_import[[#This Row],[Vlookup Works for Group]], assembly_staff_import[[#This Row],[Formatted Works for Group calc]]&amp;", Central Staff Office, Assembly")</f>
        <v>#REF!</v>
      </c>
      <c r="T228" s="20" t="str">
        <f>TRIM(assembly_staff_import[[#This Row],[NAME_SOURCE_KEY]])</f>
        <v>HERNANDEZ-ROJAS, PETRITA</v>
      </c>
      <c r="U228" t="s">
        <v>24673</v>
      </c>
      <c r="V228" t="s">
        <v>24674</v>
      </c>
      <c r="W228" t="s">
        <v>24675</v>
      </c>
      <c r="Y228" t="str">
        <f>IF(assembly_staff_import[[#This Row],[Legislative Staff Type]]="Personal", PROPER(TRIM(assembly_staff_import[[#This Row],[Unit First MI via UNIT_SOURCE_KEY]])&amp;" "&amp;assembly_staff_import[[#This Row],[Unit Last via UNIT_SOURCE_KEY]]), PROPER(TRIM(assembly_staff_import[[#This Row],[UNIT NAME_SOURCE_KEY2]])))</f>
        <v>Carmen E. Arroyo</v>
      </c>
      <c r="Z228" t="s">
        <v>24648</v>
      </c>
      <c r="AA228" t="e">
        <f>VLOOKUP(assembly_staff_import[[#This Row],[Formatted and corrected Works for Group Text]],[3]!Table4[#Data],1,0)</f>
        <v>#REF!</v>
      </c>
      <c r="AB228" t="e">
        <f>VLOOKUP(assembly_staff_import[[#This Row],[Formatted and corrected Works for Group Text]],[3]!Table5[#Data],2,0)</f>
        <v>#REF!</v>
      </c>
      <c r="AC228" t="str">
        <f>IF(TRIM(assembly_staff_import[[#This Row],[PUBLIC INFO ADDR_SOURCE_KEY]])="CAPITOL, ALBANY", "Legislative / Capitol Office", "District Office")</f>
        <v>Legislative / Capitol Office</v>
      </c>
      <c r="AD228" t="s">
        <v>24649</v>
      </c>
      <c r="AE228" t="s">
        <v>24650</v>
      </c>
      <c r="AF228" t="str">
        <f t="shared" si="9"/>
        <v xml:space="preserve">B99 </v>
      </c>
      <c r="AG228" t="s">
        <v>24651</v>
      </c>
      <c r="AH228" t="s">
        <v>24676</v>
      </c>
      <c r="AI228" t="s">
        <v>24653</v>
      </c>
      <c r="AJ228" t="s">
        <v>23493</v>
      </c>
    </row>
    <row r="229" spans="1:36" x14ac:dyDescent="0.2">
      <c r="A229" t="str">
        <f>TRIM(PROPER((assembly_staff_import[[#This Row],[First MI Name via NAME_SOURCE_KEY TEXT]]&amp;" "&amp;assembly_staff_import[[#This Row],[Last Name via NAME_SOURCE_KEY TEXT]]&amp;" "&amp;assembly_staff_import[[#This Row],[Suffix via NAME_SOURCE_KEY]])))</f>
        <v>Stanley De La Cruz</v>
      </c>
      <c r="B229" t="str">
        <f>TRIM(CONCATENATE(TRIM(assembly_staff_import[[#This Row],[Full Name]]), ", ", assembly_staff_import[[#This Row],[Title]]))</f>
        <v>Stanley De La Cruz, Special Asst</v>
      </c>
      <c r="C229" t="e">
        <f>assembly_staff_import[[#This Row],[Vlookup_groups]]</f>
        <v>#REF!</v>
      </c>
      <c r="D229" t="str">
        <f>IF(assembly_staff_import[[#This Row],[Legislative Staff Type]]="Personal",assembly_staff_import[[#This Row],[Formatted Personal Staff Office]],"")</f>
        <v>Legislative / Capitol Office</v>
      </c>
      <c r="E229" t="s">
        <v>65</v>
      </c>
      <c r="F229" s="19" t="s">
        <v>10913</v>
      </c>
      <c r="G229" t="s">
        <v>67</v>
      </c>
      <c r="H229" t="str">
        <f>TRIM(PROPER((assembly_staff_import[[#This Row],[Last Name via NAME_SOURCE_KEY TEXT]]&amp;" "&amp;assembly_staff_import[[#This Row],[Suffix via NAME_SOURCE_KEY]])))</f>
        <v>De La Cruz</v>
      </c>
      <c r="I229" t="str">
        <f>PROPER(assembly_staff_import[[#This Row],[JOB TITLE_SOURCE_KEY]])</f>
        <v xml:space="preserve">Special Asst                               </v>
      </c>
      <c r="J229" t="s">
        <v>72</v>
      </c>
      <c r="K229" t="e">
        <f>IF(assembly_staff_import[[#This Row],[Legislative Staff Type]]="Personal",assembly_staff_import[[#This Row],[Vlookup Reports To Person]], "")</f>
        <v>#REF!</v>
      </c>
      <c r="L229" t="str">
        <f>PROPER(assembly_staff_import[[#This Row],[First MI Name via NAME_SOURCE_KEY TEXT]])</f>
        <v xml:space="preserve"> Stanley</v>
      </c>
      <c r="M229" t="s">
        <v>20062</v>
      </c>
      <c r="N229" t="str">
        <f>LOWER(CONCATENATE(assembly_staff_import[[#This Row],[Last Name]],LEFT(assembly_staff_import[[#This Row],[First Name (no initial)]],1),"@nyassembly.gov"))</f>
        <v>de la cruzs@nyassembly.gov</v>
      </c>
      <c r="O229" t="s">
        <v>20064</v>
      </c>
      <c r="P229" t="e">
        <f>VLOOKUP(assembly_staff_import[[#This Row],[Full Name]],[3]!PEOPLE_March_20[#Data],1,0)</f>
        <v>#REF!</v>
      </c>
      <c r="Q229" t="e">
        <f>VLOOKUP(assembly_staff_import[[#This Row],[Full Name]],[3]!Table17[#Data],3,0)</f>
        <v>#REF!</v>
      </c>
      <c r="R229" t="e">
        <f>VLOOKUP(assembly_staff_import[[#This Row],[Formatted Works for Group]],[3]!Table7[#Data],1,0)</f>
        <v>#REF!</v>
      </c>
      <c r="S229" t="e">
        <f>IF(assembly_staff_import[[#This Row],[Legislative Staff Type]]="Personal", assembly_staff_import[[#This Row],[Vlookup Works for Group]], assembly_staff_import[[#This Row],[Formatted Works for Group calc]]&amp;", Central Staff Office, Assembly")</f>
        <v>#REF!</v>
      </c>
      <c r="T229" s="20" t="str">
        <f>TRIM(assembly_staff_import[[#This Row],[NAME_SOURCE_KEY]])</f>
        <v>DE LA CRUZ, STANLEY</v>
      </c>
      <c r="U229" t="s">
        <v>24677</v>
      </c>
      <c r="V229" t="s">
        <v>24678</v>
      </c>
      <c r="W229" t="s">
        <v>24679</v>
      </c>
      <c r="Y229" t="str">
        <f>IF(assembly_staff_import[[#This Row],[Legislative Staff Type]]="Personal", PROPER(TRIM(assembly_staff_import[[#This Row],[Unit First MI via UNIT_SOURCE_KEY]])&amp;" "&amp;assembly_staff_import[[#This Row],[Unit Last via UNIT_SOURCE_KEY]]), PROPER(TRIM(assembly_staff_import[[#This Row],[UNIT NAME_SOURCE_KEY2]])))</f>
        <v>Carmen E. Arroyo</v>
      </c>
      <c r="Z229" t="s">
        <v>24648</v>
      </c>
      <c r="AA229" t="e">
        <f>VLOOKUP(assembly_staff_import[[#This Row],[Formatted and corrected Works for Group Text]],[3]!Table4[#Data],1,0)</f>
        <v>#REF!</v>
      </c>
      <c r="AB229" t="e">
        <f>VLOOKUP(assembly_staff_import[[#This Row],[Formatted and corrected Works for Group Text]],[3]!Table5[#Data],2,0)</f>
        <v>#REF!</v>
      </c>
      <c r="AC229" t="str">
        <f>IF(TRIM(assembly_staff_import[[#This Row],[PUBLIC INFO ADDR_SOURCE_KEY]])="CAPITOL, ALBANY", "Legislative / Capitol Office", "District Office")</f>
        <v>Legislative / Capitol Office</v>
      </c>
      <c r="AD229" t="s">
        <v>24649</v>
      </c>
      <c r="AE229" t="s">
        <v>24650</v>
      </c>
      <c r="AF229" t="str">
        <f t="shared" si="9"/>
        <v xml:space="preserve">B99 </v>
      </c>
      <c r="AG229" t="s">
        <v>24651</v>
      </c>
      <c r="AH229" t="s">
        <v>24680</v>
      </c>
      <c r="AI229" t="s">
        <v>24653</v>
      </c>
      <c r="AJ229" t="s">
        <v>23493</v>
      </c>
    </row>
    <row r="230" spans="1:36" x14ac:dyDescent="0.2">
      <c r="A230" t="str">
        <f>TRIM(PROPER((assembly_staff_import[[#This Row],[First MI Name via NAME_SOURCE_KEY TEXT]]&amp;" "&amp;assembly_staff_import[[#This Row],[Last Name via NAME_SOURCE_KEY TEXT]]&amp;" "&amp;assembly_staff_import[[#This Row],[Suffix via NAME_SOURCE_KEY]])))</f>
        <v>Arelys E Martinez</v>
      </c>
      <c r="B230" t="str">
        <f>TRIM(CONCATENATE(TRIM(assembly_staff_import[[#This Row],[Full Name]]), ", ", assembly_staff_import[[#This Row],[Title]]))</f>
        <v>Arelys E Martinez, Community Liaison</v>
      </c>
      <c r="C230" t="e">
        <f>assembly_staff_import[[#This Row],[Vlookup_groups]]</f>
        <v>#REF!</v>
      </c>
      <c r="D230" t="str">
        <f>IF(assembly_staff_import[[#This Row],[Legislative Staff Type]]="Personal",assembly_staff_import[[#This Row],[Formatted Personal Staff Office]],"")</f>
        <v>Legislative / Capitol Office</v>
      </c>
      <c r="E230" t="s">
        <v>65</v>
      </c>
      <c r="F230" s="19" t="s">
        <v>10913</v>
      </c>
      <c r="G230" t="s">
        <v>67</v>
      </c>
      <c r="H230" t="str">
        <f>TRIM(PROPER((assembly_staff_import[[#This Row],[Last Name via NAME_SOURCE_KEY TEXT]]&amp;" "&amp;assembly_staff_import[[#This Row],[Suffix via NAME_SOURCE_KEY]])))</f>
        <v>Martinez</v>
      </c>
      <c r="I230" t="str">
        <f>PROPER(assembly_staff_import[[#This Row],[JOB TITLE_SOURCE_KEY]])</f>
        <v xml:space="preserve">Community Liaison                          </v>
      </c>
      <c r="J230" t="s">
        <v>72</v>
      </c>
      <c r="K230" t="e">
        <f>IF(assembly_staff_import[[#This Row],[Legislative Staff Type]]="Personal",assembly_staff_import[[#This Row],[Vlookup Reports To Person]], "")</f>
        <v>#REF!</v>
      </c>
      <c r="L230" t="str">
        <f>PROPER(assembly_staff_import[[#This Row],[First MI Name via NAME_SOURCE_KEY TEXT]])</f>
        <v xml:space="preserve"> Arelys E</v>
      </c>
      <c r="M230" t="s">
        <v>13937</v>
      </c>
      <c r="N230" t="str">
        <f>LOWER(CONCATENATE(assembly_staff_import[[#This Row],[Last Name]],LEFT(assembly_staff_import[[#This Row],[First Name (no initial)]],1),"@nyassembly.gov"))</f>
        <v>martineza@nyassembly.gov</v>
      </c>
      <c r="O230" t="s">
        <v>24681</v>
      </c>
      <c r="P230" t="e">
        <f>VLOOKUP(assembly_staff_import[[#This Row],[Full Name]],[3]!PEOPLE_March_20[#Data],1,0)</f>
        <v>#REF!</v>
      </c>
      <c r="Q230" t="e">
        <f>VLOOKUP(assembly_staff_import[[#This Row],[Full Name]],[3]!Table17[#Data],3,0)</f>
        <v>#REF!</v>
      </c>
      <c r="R230" t="e">
        <f>VLOOKUP(assembly_staff_import[[#This Row],[Formatted Works for Group]],[3]!Table7[#Data],1,0)</f>
        <v>#REF!</v>
      </c>
      <c r="S230" t="str">
        <f>IF(assembly_staff_import[[#This Row],[Legislative Staff Type]]="Personal", assembly_staff_import[[#This Row],[Vlookup Works for Group]], assembly_staff_import[[#This Row],[Formatted Works for Group calc]]&amp;", Central Staff Office, Assembly")</f>
        <v>Carmen De La Rosa, Office of Assemblymember, Personal Staff Office, Assembly</v>
      </c>
      <c r="T230" s="20" t="str">
        <f>TRIM(assembly_staff_import[[#This Row],[NAME_SOURCE_KEY]])</f>
        <v>MARTINEZ, ARELYS E</v>
      </c>
      <c r="U230" t="s">
        <v>24682</v>
      </c>
      <c r="V230" t="s">
        <v>24683</v>
      </c>
      <c r="W230" t="s">
        <v>24684</v>
      </c>
      <c r="Y230" t="str">
        <f>IF(assembly_staff_import[[#This Row],[Legislative Staff Type]]="Personal", PROPER(TRIM(assembly_staff_import[[#This Row],[Unit First MI via UNIT_SOURCE_KEY]])&amp;" "&amp;assembly_staff_import[[#This Row],[Unit Last via UNIT_SOURCE_KEY]]), PROPER(TRIM(assembly_staff_import[[#This Row],[UNIT NAME_SOURCE_KEY2]])))</f>
        <v>Carmen N. De La Rosa</v>
      </c>
      <c r="Z230" t="s">
        <v>24685</v>
      </c>
      <c r="AA230" t="e">
        <f>VLOOKUP(assembly_staff_import[[#This Row],[Formatted and corrected Works for Group Text]],[3]!Table4[#Data],1,0)</f>
        <v>#REF!</v>
      </c>
      <c r="AB230" t="s">
        <v>11769</v>
      </c>
      <c r="AC230" t="str">
        <f>IF(TRIM(assembly_staff_import[[#This Row],[PUBLIC INFO ADDR_SOURCE_KEY]])="CAPITOL, ALBANY", "Legislative / Capitol Office", "District Office")</f>
        <v>Legislative / Capitol Office</v>
      </c>
      <c r="AD230" t="s">
        <v>24686</v>
      </c>
      <c r="AE230" t="s">
        <v>24687</v>
      </c>
      <c r="AF230" t="str">
        <f>"A98 "</f>
        <v xml:space="preserve">A98 </v>
      </c>
      <c r="AG230" t="s">
        <v>24688</v>
      </c>
      <c r="AH230" t="s">
        <v>24689</v>
      </c>
      <c r="AI230" t="s">
        <v>23692</v>
      </c>
      <c r="AJ230" t="s">
        <v>23493</v>
      </c>
    </row>
    <row r="231" spans="1:36" x14ac:dyDescent="0.2">
      <c r="A231" t="str">
        <f>TRIM(PROPER((assembly_staff_import[[#This Row],[First MI Name via NAME_SOURCE_KEY TEXT]]&amp;" "&amp;assembly_staff_import[[#This Row],[Last Name via NAME_SOURCE_KEY TEXT]]&amp;" "&amp;assembly_staff_import[[#This Row],[Suffix via NAME_SOURCE_KEY]])))</f>
        <v>Elizabeth Conforme</v>
      </c>
      <c r="B231" t="str">
        <f>TRIM(CONCATENATE(TRIM(assembly_staff_import[[#This Row],[Full Name]]), ", ", assembly_staff_import[[#This Row],[Title]]))</f>
        <v>Elizabeth Conforme, D O Manager</v>
      </c>
      <c r="C231" t="e">
        <f>assembly_staff_import[[#This Row],[Vlookup_groups]]</f>
        <v>#REF!</v>
      </c>
      <c r="D231" t="str">
        <f>IF(assembly_staff_import[[#This Row],[Legislative Staff Type]]="Personal",assembly_staff_import[[#This Row],[Formatted Personal Staff Office]],"")</f>
        <v>Legislative / Capitol Office</v>
      </c>
      <c r="E231" t="s">
        <v>65</v>
      </c>
      <c r="F231" s="19" t="s">
        <v>10913</v>
      </c>
      <c r="G231" t="s">
        <v>67</v>
      </c>
      <c r="H231" t="str">
        <f>TRIM(PROPER((assembly_staff_import[[#This Row],[Last Name via NAME_SOURCE_KEY TEXT]]&amp;" "&amp;assembly_staff_import[[#This Row],[Suffix via NAME_SOURCE_KEY]])))</f>
        <v>Conforme</v>
      </c>
      <c r="I231" t="str">
        <f>PROPER(assembly_staff_import[[#This Row],[JOB TITLE_SOURCE_KEY]])</f>
        <v xml:space="preserve">D O Manager                                </v>
      </c>
      <c r="J231" t="s">
        <v>72</v>
      </c>
      <c r="K231" t="e">
        <f>IF(assembly_staff_import[[#This Row],[Legislative Staff Type]]="Personal",assembly_staff_import[[#This Row],[Vlookup Reports To Person]], "")</f>
        <v>#REF!</v>
      </c>
      <c r="L231" t="str">
        <f>PROPER(assembly_staff_import[[#This Row],[First MI Name via NAME_SOURCE_KEY TEXT]])</f>
        <v xml:space="preserve"> Elizabeth</v>
      </c>
      <c r="M231" t="s">
        <v>13315</v>
      </c>
      <c r="N231" t="str">
        <f>LOWER(CONCATENATE(assembly_staff_import[[#This Row],[Last Name]],LEFT(assembly_staff_import[[#This Row],[First Name (no initial)]],1),"@nyassembly.gov"))</f>
        <v>conformee@nyassembly.gov</v>
      </c>
      <c r="O231" t="s">
        <v>2972</v>
      </c>
      <c r="P231" t="e">
        <f>VLOOKUP(assembly_staff_import[[#This Row],[Full Name]],[3]!PEOPLE_March_20[#Data],1,0)</f>
        <v>#REF!</v>
      </c>
      <c r="Q231" t="e">
        <f>VLOOKUP(assembly_staff_import[[#This Row],[Full Name]],[3]!Table17[#Data],3,0)</f>
        <v>#REF!</v>
      </c>
      <c r="R231" t="e">
        <f>VLOOKUP(assembly_staff_import[[#This Row],[Formatted Works for Group]],[3]!Table7[#Data],1,0)</f>
        <v>#REF!</v>
      </c>
      <c r="S231" t="str">
        <f>IF(assembly_staff_import[[#This Row],[Legislative Staff Type]]="Personal", assembly_staff_import[[#This Row],[Vlookup Works for Group]], assembly_staff_import[[#This Row],[Formatted Works for Group calc]]&amp;", Central Staff Office, Assembly")</f>
        <v>Carmen De La Rosa, Office of Assemblymember, Personal Staff Office, Assembly</v>
      </c>
      <c r="T231" s="20" t="str">
        <f>TRIM(assembly_staff_import[[#This Row],[NAME_SOURCE_KEY]])</f>
        <v>CONFORME, ELIZABETH</v>
      </c>
      <c r="U231" t="s">
        <v>24690</v>
      </c>
      <c r="V231" t="s">
        <v>24691</v>
      </c>
      <c r="W231" t="s">
        <v>24692</v>
      </c>
      <c r="Y231" t="str">
        <f>IF(assembly_staff_import[[#This Row],[Legislative Staff Type]]="Personal", PROPER(TRIM(assembly_staff_import[[#This Row],[Unit First MI via UNIT_SOURCE_KEY]])&amp;" "&amp;assembly_staff_import[[#This Row],[Unit Last via UNIT_SOURCE_KEY]]), PROPER(TRIM(assembly_staff_import[[#This Row],[UNIT NAME_SOURCE_KEY2]])))</f>
        <v>Carmen N. De La Rosa</v>
      </c>
      <c r="Z231" t="s">
        <v>24685</v>
      </c>
      <c r="AA231" t="e">
        <f>VLOOKUP(assembly_staff_import[[#This Row],[Formatted and corrected Works for Group Text]],[3]!Table4[#Data],1,0)</f>
        <v>#REF!</v>
      </c>
      <c r="AB231" t="s">
        <v>11769</v>
      </c>
      <c r="AC231" t="str">
        <f>IF(TRIM(assembly_staff_import[[#This Row],[PUBLIC INFO ADDR_SOURCE_KEY]])="CAPITOL, ALBANY", "Legislative / Capitol Office", "District Office")</f>
        <v>Legislative / Capitol Office</v>
      </c>
      <c r="AD231" t="s">
        <v>24686</v>
      </c>
      <c r="AE231" t="s">
        <v>24687</v>
      </c>
      <c r="AF231" t="str">
        <f>"A98 "</f>
        <v xml:space="preserve">A98 </v>
      </c>
      <c r="AG231" t="s">
        <v>24688</v>
      </c>
      <c r="AH231" t="s">
        <v>24693</v>
      </c>
      <c r="AI231" t="s">
        <v>23468</v>
      </c>
      <c r="AJ231" t="s">
        <v>23493</v>
      </c>
    </row>
    <row r="232" spans="1:36" x14ac:dyDescent="0.2">
      <c r="A232" t="str">
        <f>TRIM(PROPER((assembly_staff_import[[#This Row],[First MI Name via NAME_SOURCE_KEY TEXT]]&amp;" "&amp;assembly_staff_import[[#This Row],[Last Name via NAME_SOURCE_KEY TEXT]]&amp;" "&amp;assembly_staff_import[[#This Row],[Suffix via NAME_SOURCE_KEY]])))</f>
        <v>Judith M Cruz</v>
      </c>
      <c r="B232" t="str">
        <f>TRIM(CONCATENATE(TRIM(assembly_staff_import[[#This Row],[Full Name]]), ", ", assembly_staff_import[[#This Row],[Title]]))</f>
        <v>Judith M Cruz, Dir Constit/Supp Svcs</v>
      </c>
      <c r="C232" t="e">
        <f>assembly_staff_import[[#This Row],[Vlookup_groups]]</f>
        <v>#REF!</v>
      </c>
      <c r="D232" t="str">
        <f>IF(assembly_staff_import[[#This Row],[Legislative Staff Type]]="Personal",assembly_staff_import[[#This Row],[Formatted Personal Staff Office]],"")</f>
        <v>Legislative / Capitol Office</v>
      </c>
      <c r="E232" t="s">
        <v>65</v>
      </c>
      <c r="F232" s="19" t="s">
        <v>10913</v>
      </c>
      <c r="G232" t="s">
        <v>67</v>
      </c>
      <c r="H232" t="str">
        <f>TRIM(PROPER((assembly_staff_import[[#This Row],[Last Name via NAME_SOURCE_KEY TEXT]]&amp;" "&amp;assembly_staff_import[[#This Row],[Suffix via NAME_SOURCE_KEY]])))</f>
        <v>Cruz</v>
      </c>
      <c r="I232" t="str">
        <f>PROPER(assembly_staff_import[[#This Row],[JOB TITLE_SOURCE_KEY]])</f>
        <v xml:space="preserve">Dir Constit/Supp Svcs                      </v>
      </c>
      <c r="J232" t="s">
        <v>72</v>
      </c>
      <c r="K232" t="e">
        <f>IF(assembly_staff_import[[#This Row],[Legislative Staff Type]]="Personal",assembly_staff_import[[#This Row],[Vlookup Reports To Person]], "")</f>
        <v>#REF!</v>
      </c>
      <c r="L232" t="str">
        <f>PROPER(assembly_staff_import[[#This Row],[First MI Name via NAME_SOURCE_KEY TEXT]])</f>
        <v xml:space="preserve"> Judith M</v>
      </c>
      <c r="M232" t="s">
        <v>22809</v>
      </c>
      <c r="N232" t="str">
        <f>LOWER(CONCATENATE(assembly_staff_import[[#This Row],[Last Name]],LEFT(assembly_staff_import[[#This Row],[First Name (no initial)]],1),"@nyassembly.gov"))</f>
        <v>cruzj@nyassembly.gov</v>
      </c>
      <c r="O232" t="s">
        <v>14546</v>
      </c>
      <c r="P232" t="e">
        <f>VLOOKUP(assembly_staff_import[[#This Row],[Full Name]],[3]!PEOPLE_March_20[#Data],1,0)</f>
        <v>#REF!</v>
      </c>
      <c r="Q232" t="e">
        <f>VLOOKUP(assembly_staff_import[[#This Row],[Full Name]],[3]!Table17[#Data],3,0)</f>
        <v>#REF!</v>
      </c>
      <c r="R232" t="e">
        <f>VLOOKUP(assembly_staff_import[[#This Row],[Formatted Works for Group]],[3]!Table7[#Data],1,0)</f>
        <v>#REF!</v>
      </c>
      <c r="S232" t="str">
        <f>IF(assembly_staff_import[[#This Row],[Legislative Staff Type]]="Personal", assembly_staff_import[[#This Row],[Vlookup Works for Group]], assembly_staff_import[[#This Row],[Formatted Works for Group calc]]&amp;", Central Staff Office, Assembly")</f>
        <v>Carmen De La Rosa, Office of Assemblymember, Personal Staff Office, Assembly</v>
      </c>
      <c r="T232" s="20" t="str">
        <f>TRIM(assembly_staff_import[[#This Row],[NAME_SOURCE_KEY]])</f>
        <v>CRUZ, JUDITH M</v>
      </c>
      <c r="U232" t="s">
        <v>24694</v>
      </c>
      <c r="V232" t="s">
        <v>24695</v>
      </c>
      <c r="W232" t="s">
        <v>24696</v>
      </c>
      <c r="Y232" t="str">
        <f>IF(assembly_staff_import[[#This Row],[Legislative Staff Type]]="Personal", PROPER(TRIM(assembly_staff_import[[#This Row],[Unit First MI via UNIT_SOURCE_KEY]])&amp;" "&amp;assembly_staff_import[[#This Row],[Unit Last via UNIT_SOURCE_KEY]]), PROPER(TRIM(assembly_staff_import[[#This Row],[UNIT NAME_SOURCE_KEY2]])))</f>
        <v>Carmen N. De La Rosa</v>
      </c>
      <c r="Z232" t="s">
        <v>24685</v>
      </c>
      <c r="AA232" t="e">
        <f>VLOOKUP(assembly_staff_import[[#This Row],[Formatted and corrected Works for Group Text]],[3]!Table4[#Data],1,0)</f>
        <v>#REF!</v>
      </c>
      <c r="AB232" t="s">
        <v>11769</v>
      </c>
      <c r="AC232" t="str">
        <f>IF(TRIM(assembly_staff_import[[#This Row],[PUBLIC INFO ADDR_SOURCE_KEY]])="CAPITOL, ALBANY", "Legislative / Capitol Office", "District Office")</f>
        <v>Legislative / Capitol Office</v>
      </c>
      <c r="AD232" t="s">
        <v>24686</v>
      </c>
      <c r="AE232" t="s">
        <v>24687</v>
      </c>
      <c r="AF232" t="str">
        <f>"A98 "</f>
        <v xml:space="preserve">A98 </v>
      </c>
      <c r="AG232" t="s">
        <v>24688</v>
      </c>
      <c r="AH232" t="s">
        <v>24697</v>
      </c>
      <c r="AI232" t="s">
        <v>23616</v>
      </c>
      <c r="AJ232" t="s">
        <v>23493</v>
      </c>
    </row>
    <row r="233" spans="1:36" x14ac:dyDescent="0.2">
      <c r="A233" t="str">
        <f>TRIM(PROPER((assembly_staff_import[[#This Row],[First MI Name via NAME_SOURCE_KEY TEXT]]&amp;" "&amp;assembly_staff_import[[#This Row],[Last Name via NAME_SOURCE_KEY TEXT]]&amp;" "&amp;assembly_staff_import[[#This Row],[Suffix via NAME_SOURCE_KEY]])))</f>
        <v>Orlando R Ovalles</v>
      </c>
      <c r="B233" t="str">
        <f>TRIM(CONCATENATE(TRIM(assembly_staff_import[[#This Row],[Full Name]]), ", ", assembly_staff_import[[#This Row],[Title]]))</f>
        <v>Orlando R Ovalles, Chief Of Staff</v>
      </c>
      <c r="C233" t="e">
        <f>assembly_staff_import[[#This Row],[Vlookup_groups]]</f>
        <v>#REF!</v>
      </c>
      <c r="D233" t="str">
        <f>IF(assembly_staff_import[[#This Row],[Legislative Staff Type]]="Personal",assembly_staff_import[[#This Row],[Formatted Personal Staff Office]],"")</f>
        <v>Legislative / Capitol Office</v>
      </c>
      <c r="E233" t="s">
        <v>65</v>
      </c>
      <c r="F233" s="19" t="s">
        <v>10913</v>
      </c>
      <c r="G233" t="s">
        <v>67</v>
      </c>
      <c r="H233" t="str">
        <f>TRIM(PROPER((assembly_staff_import[[#This Row],[Last Name via NAME_SOURCE_KEY TEXT]]&amp;" "&amp;assembly_staff_import[[#This Row],[Suffix via NAME_SOURCE_KEY]])))</f>
        <v>Ovalles</v>
      </c>
      <c r="I233" t="str">
        <f>PROPER(assembly_staff_import[[#This Row],[JOB TITLE_SOURCE_KEY]])</f>
        <v xml:space="preserve">Chief Of Staff                             </v>
      </c>
      <c r="J233" t="s">
        <v>72</v>
      </c>
      <c r="K233" t="e">
        <f>IF(assembly_staff_import[[#This Row],[Legislative Staff Type]]="Personal",assembly_staff_import[[#This Row],[Vlookup Reports To Person]], "")</f>
        <v>#REF!</v>
      </c>
      <c r="L233" t="str">
        <f>PROPER(assembly_staff_import[[#This Row],[First MI Name via NAME_SOURCE_KEY TEXT]])</f>
        <v xml:space="preserve"> Orlando R</v>
      </c>
      <c r="M233" t="s">
        <v>11770</v>
      </c>
      <c r="N233" t="str">
        <f>LOWER(CONCATENATE(assembly_staff_import[[#This Row],[Last Name]],LEFT(assembly_staff_import[[#This Row],[First Name (no initial)]],1),"@nyassembly.gov"))</f>
        <v>ovalleso@nyassembly.gov</v>
      </c>
      <c r="O233" t="s">
        <v>12758</v>
      </c>
      <c r="P233" t="e">
        <f>VLOOKUP(assembly_staff_import[[#This Row],[Full Name]],[3]!PEOPLE_March_20[#Data],1,0)</f>
        <v>#REF!</v>
      </c>
      <c r="Q233" t="e">
        <f>VLOOKUP(assembly_staff_import[[#This Row],[Full Name]],[3]!Table17[#Data],3,0)</f>
        <v>#REF!</v>
      </c>
      <c r="R233" t="e">
        <f>VLOOKUP(assembly_staff_import[[#This Row],[Formatted Works for Group]],[3]!Table7[#Data],1,0)</f>
        <v>#REF!</v>
      </c>
      <c r="S233" t="str">
        <f>IF(assembly_staff_import[[#This Row],[Legislative Staff Type]]="Personal", assembly_staff_import[[#This Row],[Vlookup Works for Group]], assembly_staff_import[[#This Row],[Formatted Works for Group calc]]&amp;", Central Staff Office, Assembly")</f>
        <v>Carmen De La Rosa, Office of Assemblymember, Personal Staff Office, Assembly</v>
      </c>
      <c r="T233" s="20" t="str">
        <f>TRIM(assembly_staff_import[[#This Row],[NAME_SOURCE_KEY]])</f>
        <v>OVALLES, ORLANDO R</v>
      </c>
      <c r="U233" t="s">
        <v>24698</v>
      </c>
      <c r="V233" t="s">
        <v>24699</v>
      </c>
      <c r="W233" t="s">
        <v>24700</v>
      </c>
      <c r="Y233" t="str">
        <f>IF(assembly_staff_import[[#This Row],[Legislative Staff Type]]="Personal", PROPER(TRIM(assembly_staff_import[[#This Row],[Unit First MI via UNIT_SOURCE_KEY]])&amp;" "&amp;assembly_staff_import[[#This Row],[Unit Last via UNIT_SOURCE_KEY]]), PROPER(TRIM(assembly_staff_import[[#This Row],[UNIT NAME_SOURCE_KEY2]])))</f>
        <v>Carmen N. De La Rosa</v>
      </c>
      <c r="Z233" t="s">
        <v>24685</v>
      </c>
      <c r="AA233" t="e">
        <f>VLOOKUP(assembly_staff_import[[#This Row],[Formatted and corrected Works for Group Text]],[3]!Table4[#Data],1,0)</f>
        <v>#REF!</v>
      </c>
      <c r="AB233" t="s">
        <v>11769</v>
      </c>
      <c r="AC233" t="str">
        <f>IF(TRIM(assembly_staff_import[[#This Row],[PUBLIC INFO ADDR_SOURCE_KEY]])="CAPITOL, ALBANY", "Legislative / Capitol Office", "District Office")</f>
        <v>Legislative / Capitol Office</v>
      </c>
      <c r="AD233" t="s">
        <v>24686</v>
      </c>
      <c r="AE233" t="s">
        <v>24687</v>
      </c>
      <c r="AF233" t="str">
        <f>"A98 "</f>
        <v xml:space="preserve">A98 </v>
      </c>
      <c r="AG233" t="s">
        <v>24688</v>
      </c>
      <c r="AH233" t="s">
        <v>24701</v>
      </c>
      <c r="AI233" t="s">
        <v>23587</v>
      </c>
      <c r="AJ233" t="s">
        <v>23493</v>
      </c>
    </row>
    <row r="234" spans="1:36" x14ac:dyDescent="0.2">
      <c r="A234" t="str">
        <f>TRIM(PROPER((assembly_staff_import[[#This Row],[First MI Name via NAME_SOURCE_KEY TEXT]]&amp;" "&amp;assembly_staff_import[[#This Row],[Last Name via NAME_SOURCE_KEY TEXT]]&amp;" "&amp;assembly_staff_import[[#This Row],[Suffix via NAME_SOURCE_KEY]])))</f>
        <v>Amanda E Seres</v>
      </c>
      <c r="B234" t="str">
        <f>TRIM(CONCATENATE(TRIM(assembly_staff_import[[#This Row],[Full Name]]), ", ", assembly_staff_import[[#This Row],[Title]]))</f>
        <v>Amanda E Seres, D O Director</v>
      </c>
      <c r="C234" t="e">
        <f>assembly_staff_import[[#This Row],[Vlookup_groups]]</f>
        <v>#REF!</v>
      </c>
      <c r="D234" t="str">
        <f>IF(assembly_staff_import[[#This Row],[Legislative Staff Type]]="Personal",assembly_staff_import[[#This Row],[Formatted Personal Staff Office]],"")</f>
        <v>District Office</v>
      </c>
      <c r="E234" t="s">
        <v>65</v>
      </c>
      <c r="F234" s="19" t="s">
        <v>10913</v>
      </c>
      <c r="G234" t="s">
        <v>67</v>
      </c>
      <c r="H234" t="str">
        <f>TRIM(PROPER((assembly_staff_import[[#This Row],[Last Name via NAME_SOURCE_KEY TEXT]]&amp;" "&amp;assembly_staff_import[[#This Row],[Suffix via NAME_SOURCE_KEY]])))</f>
        <v>Seres</v>
      </c>
      <c r="I234" t="str">
        <f>PROPER(assembly_staff_import[[#This Row],[JOB TITLE_SOURCE_KEY]])</f>
        <v xml:space="preserve">D O Director                               </v>
      </c>
      <c r="J234" t="s">
        <v>72</v>
      </c>
      <c r="K234" t="e">
        <f>IF(assembly_staff_import[[#This Row],[Legislative Staff Type]]="Personal",assembly_staff_import[[#This Row],[Vlookup Reports To Person]], "")</f>
        <v>#REF!</v>
      </c>
      <c r="L234" t="str">
        <f>PROPER(assembly_staff_import[[#This Row],[First MI Name via NAME_SOURCE_KEY TEXT]])</f>
        <v xml:space="preserve"> Amanda E</v>
      </c>
      <c r="M234" t="s">
        <v>16757</v>
      </c>
      <c r="N234" t="str">
        <f>LOWER(CONCATENATE(assembly_staff_import[[#This Row],[Last Name]],LEFT(assembly_staff_import[[#This Row],[First Name (no initial)]],1),"@nyassembly.gov"))</f>
        <v>seresa@nyassembly.gov</v>
      </c>
      <c r="O234" t="s">
        <v>24702</v>
      </c>
      <c r="P234" t="e">
        <f>VLOOKUP(assembly_staff_import[[#This Row],[Full Name]],[3]!PEOPLE_March_20[#Data],1,0)</f>
        <v>#REF!</v>
      </c>
      <c r="Q234" t="e">
        <f>VLOOKUP(assembly_staff_import[[#This Row],[Full Name]],[3]!Table17[#Data],3,0)</f>
        <v>#REF!</v>
      </c>
      <c r="R234" t="e">
        <f>VLOOKUP(assembly_staff_import[[#This Row],[Formatted Works for Group]],[3]!Table7[#Data],1,0)</f>
        <v>#REF!</v>
      </c>
      <c r="S234" t="e">
        <f>IF(assembly_staff_import[[#This Row],[Legislative Staff Type]]="Personal", assembly_staff_import[[#This Row],[Vlookup Works for Group]], assembly_staff_import[[#This Row],[Formatted Works for Group calc]]&amp;", Central Staff Office, Assembly")</f>
        <v>#REF!</v>
      </c>
      <c r="T234" s="20" t="str">
        <f>TRIM(assembly_staff_import[[#This Row],[NAME_SOURCE_KEY]])</f>
        <v>SERES, AMANDA E</v>
      </c>
      <c r="U234" t="s">
        <v>24703</v>
      </c>
      <c r="V234" t="s">
        <v>24704</v>
      </c>
      <c r="W234" t="s">
        <v>24705</v>
      </c>
      <c r="Y234" t="str">
        <f>IF(assembly_staff_import[[#This Row],[Legislative Staff Type]]="Personal", PROPER(TRIM(assembly_staff_import[[#This Row],[Unit First MI via UNIT_SOURCE_KEY]])&amp;" "&amp;assembly_staff_import[[#This Row],[Unit Last via UNIT_SOURCE_KEY]]), PROPER(TRIM(assembly_staff_import[[#This Row],[UNIT NAME_SOURCE_KEY2]])))</f>
        <v>Caroline C. Woerner</v>
      </c>
      <c r="Z234" t="s">
        <v>24706</v>
      </c>
      <c r="AA234" t="e">
        <f>VLOOKUP(assembly_staff_import[[#This Row],[Formatted and corrected Works for Group Text]],[3]!Table4[#Data],1,0)</f>
        <v>#REF!</v>
      </c>
      <c r="AB234" t="e">
        <f>VLOOKUP(assembly_staff_import[[#This Row],[Formatted and corrected Works for Group Text]],[3]!Table5[#Data],2,0)</f>
        <v>#REF!</v>
      </c>
      <c r="AC234" t="str">
        <f>IF(TRIM(assembly_staff_import[[#This Row],[PUBLIC INFO ADDR_SOURCE_KEY]])="CAPITOL, ALBANY", "Legislative / Capitol Office", "District Office")</f>
        <v>District Office</v>
      </c>
      <c r="AD234" t="s">
        <v>24707</v>
      </c>
      <c r="AE234" t="s">
        <v>24708</v>
      </c>
      <c r="AF234" t="str">
        <f>"B03 "</f>
        <v xml:space="preserve">B03 </v>
      </c>
      <c r="AG234" t="s">
        <v>24709</v>
      </c>
      <c r="AH234" t="s">
        <v>24710</v>
      </c>
      <c r="AI234" t="s">
        <v>23653</v>
      </c>
      <c r="AJ234" t="s">
        <v>24711</v>
      </c>
    </row>
    <row r="235" spans="1:36" x14ac:dyDescent="0.2">
      <c r="A235" t="str">
        <f>TRIM(PROPER((assembly_staff_import[[#This Row],[First MI Name via NAME_SOURCE_KEY TEXT]]&amp;" "&amp;assembly_staff_import[[#This Row],[Last Name via NAME_SOURCE_KEY TEXT]]&amp;" "&amp;assembly_staff_import[[#This Row],[Suffix via NAME_SOURCE_KEY]])))</f>
        <v>Mark A Luciano</v>
      </c>
      <c r="B235" t="str">
        <f>TRIM(CONCATENATE(TRIM(assembly_staff_import[[#This Row],[Full Name]]), ", ", assembly_staff_import[[#This Row],[Title]]))</f>
        <v>Mark A Luciano, Chief Of Staff</v>
      </c>
      <c r="C235" t="e">
        <f>assembly_staff_import[[#This Row],[Vlookup_groups]]</f>
        <v>#REF!</v>
      </c>
      <c r="D235" t="str">
        <f>IF(assembly_staff_import[[#This Row],[Legislative Staff Type]]="Personal",assembly_staff_import[[#This Row],[Formatted Personal Staff Office]],"")</f>
        <v>District Office</v>
      </c>
      <c r="E235" t="s">
        <v>65</v>
      </c>
      <c r="F235" s="19" t="s">
        <v>10913</v>
      </c>
      <c r="G235" t="s">
        <v>67</v>
      </c>
      <c r="H235" t="str">
        <f>TRIM(PROPER((assembly_staff_import[[#This Row],[Last Name via NAME_SOURCE_KEY TEXT]]&amp;" "&amp;assembly_staff_import[[#This Row],[Suffix via NAME_SOURCE_KEY]])))</f>
        <v>Luciano</v>
      </c>
      <c r="I235" t="str">
        <f>PROPER(assembly_staff_import[[#This Row],[JOB TITLE_SOURCE_KEY]])</f>
        <v xml:space="preserve">Chief Of Staff                             </v>
      </c>
      <c r="J235" t="s">
        <v>72</v>
      </c>
      <c r="K235" t="e">
        <f>IF(assembly_staff_import[[#This Row],[Legislative Staff Type]]="Personal",assembly_staff_import[[#This Row],[Vlookup Reports To Person]], "")</f>
        <v>#REF!</v>
      </c>
      <c r="L235" t="str">
        <f>PROPER(assembly_staff_import[[#This Row],[First MI Name via NAME_SOURCE_KEY TEXT]])</f>
        <v xml:space="preserve"> Mark A</v>
      </c>
      <c r="M235" t="s">
        <v>18248</v>
      </c>
      <c r="N235" t="str">
        <f>LOWER(CONCATENATE(assembly_staff_import[[#This Row],[Last Name]],LEFT(assembly_staff_import[[#This Row],[First Name (no initial)]],1),"@nyassembly.gov"))</f>
        <v>lucianom@nyassembly.gov</v>
      </c>
      <c r="O235" t="s">
        <v>12213</v>
      </c>
      <c r="P235" t="e">
        <f>VLOOKUP(assembly_staff_import[[#This Row],[Full Name]],[3]!PEOPLE_March_20[#Data],1,0)</f>
        <v>#REF!</v>
      </c>
      <c r="Q235" t="e">
        <f>VLOOKUP(assembly_staff_import[[#This Row],[Full Name]],[3]!Table17[#Data],3,0)</f>
        <v>#REF!</v>
      </c>
      <c r="R235" t="e">
        <f>VLOOKUP(assembly_staff_import[[#This Row],[Formatted Works for Group]],[3]!Table7[#Data],1,0)</f>
        <v>#REF!</v>
      </c>
      <c r="S235" t="e">
        <f>IF(assembly_staff_import[[#This Row],[Legislative Staff Type]]="Personal", assembly_staff_import[[#This Row],[Vlookup Works for Group]], assembly_staff_import[[#This Row],[Formatted Works for Group calc]]&amp;", Central Staff Office, Assembly")</f>
        <v>#REF!</v>
      </c>
      <c r="T235" s="20" t="str">
        <f>TRIM(assembly_staff_import[[#This Row],[NAME_SOURCE_KEY]])</f>
        <v>LUCIANO, MARK A</v>
      </c>
      <c r="U235" t="s">
        <v>24712</v>
      </c>
      <c r="V235" t="s">
        <v>24713</v>
      </c>
      <c r="W235" t="s">
        <v>24714</v>
      </c>
      <c r="Y235" t="str">
        <f>IF(assembly_staff_import[[#This Row],[Legislative Staff Type]]="Personal", PROPER(TRIM(assembly_staff_import[[#This Row],[Unit First MI via UNIT_SOURCE_KEY]])&amp;" "&amp;assembly_staff_import[[#This Row],[Unit Last via UNIT_SOURCE_KEY]]), PROPER(TRIM(assembly_staff_import[[#This Row],[UNIT NAME_SOURCE_KEY2]])))</f>
        <v>Caroline C. Woerner</v>
      </c>
      <c r="Z235" t="s">
        <v>24706</v>
      </c>
      <c r="AA235" t="e">
        <f>VLOOKUP(assembly_staff_import[[#This Row],[Formatted and corrected Works for Group Text]],[3]!Table4[#Data],1,0)</f>
        <v>#REF!</v>
      </c>
      <c r="AB235" t="e">
        <f>VLOOKUP(assembly_staff_import[[#This Row],[Formatted and corrected Works for Group Text]],[3]!Table5[#Data],2,0)</f>
        <v>#REF!</v>
      </c>
      <c r="AC235" t="str">
        <f>IF(TRIM(assembly_staff_import[[#This Row],[PUBLIC INFO ADDR_SOURCE_KEY]])="CAPITOL, ALBANY", "Legislative / Capitol Office", "District Office")</f>
        <v>District Office</v>
      </c>
      <c r="AD235" t="s">
        <v>24707</v>
      </c>
      <c r="AE235" t="s">
        <v>24708</v>
      </c>
      <c r="AF235" t="str">
        <f>"B03 "</f>
        <v xml:space="preserve">B03 </v>
      </c>
      <c r="AG235" t="s">
        <v>24709</v>
      </c>
      <c r="AH235" t="s">
        <v>24715</v>
      </c>
      <c r="AI235" t="s">
        <v>23587</v>
      </c>
      <c r="AJ235" t="s">
        <v>24711</v>
      </c>
    </row>
    <row r="236" spans="1:36" x14ac:dyDescent="0.2">
      <c r="A236" t="str">
        <f>TRIM(PROPER((assembly_staff_import[[#This Row],[First MI Name via NAME_SOURCE_KEY TEXT]]&amp;" "&amp;assembly_staff_import[[#This Row],[Last Name via NAME_SOURCE_KEY TEXT]]&amp;" "&amp;assembly_staff_import[[#This Row],[Suffix via NAME_SOURCE_KEY]])))</f>
        <v>Zena L Zimmerglass</v>
      </c>
      <c r="B236" t="str">
        <f>TRIM(CONCATENATE(TRIM(assembly_staff_import[[#This Row],[Full Name]]), ", ", assembly_staff_import[[#This Row],[Title]]))</f>
        <v>Zena L Zimmerglass, Legis Asst</v>
      </c>
      <c r="C236" t="e">
        <f>assembly_staff_import[[#This Row],[Vlookup_groups]]</f>
        <v>#REF!</v>
      </c>
      <c r="D236" t="str">
        <f>IF(assembly_staff_import[[#This Row],[Legislative Staff Type]]="Personal",assembly_staff_import[[#This Row],[Formatted Personal Staff Office]],"")</f>
        <v>Legislative / Capitol Office</v>
      </c>
      <c r="E236" t="s">
        <v>65</v>
      </c>
      <c r="F236" s="19" t="s">
        <v>10913</v>
      </c>
      <c r="G236" t="s">
        <v>67</v>
      </c>
      <c r="H236" t="str">
        <f>TRIM(PROPER((assembly_staff_import[[#This Row],[Last Name via NAME_SOURCE_KEY TEXT]]&amp;" "&amp;assembly_staff_import[[#This Row],[Suffix via NAME_SOURCE_KEY]])))</f>
        <v>Zimmerglass</v>
      </c>
      <c r="I236" t="str">
        <f>PROPER(assembly_staff_import[[#This Row],[JOB TITLE_SOURCE_KEY]])</f>
        <v xml:space="preserve">Legis Asst                                 </v>
      </c>
      <c r="J236" t="s">
        <v>72</v>
      </c>
      <c r="K236" t="e">
        <f>IF(assembly_staff_import[[#This Row],[Legislative Staff Type]]="Personal",assembly_staff_import[[#This Row],[Vlookup Reports To Person]], "")</f>
        <v>#REF!</v>
      </c>
      <c r="L236" t="str">
        <f>PROPER(assembly_staff_import[[#This Row],[First MI Name via NAME_SOURCE_KEY TEXT]])</f>
        <v xml:space="preserve"> Zena L</v>
      </c>
      <c r="M236" t="s">
        <v>10951</v>
      </c>
      <c r="N236" t="str">
        <f>LOWER(CONCATENATE(assembly_staff_import[[#This Row],[Last Name]],LEFT(assembly_staff_import[[#This Row],[First Name (no initial)]],1),"@nyassembly.gov"))</f>
        <v>zimmerglassz@nyassembly.gov</v>
      </c>
      <c r="O236" t="s">
        <v>24716</v>
      </c>
      <c r="P236" t="e">
        <f>VLOOKUP(assembly_staff_import[[#This Row],[Full Name]],[3]!PEOPLE_March_20[#Data],1,0)</f>
        <v>#REF!</v>
      </c>
      <c r="Q236" t="e">
        <f>VLOOKUP(assembly_staff_import[[#This Row],[Full Name]],[3]!Table17[#Data],3,0)</f>
        <v>#REF!</v>
      </c>
      <c r="R236" t="e">
        <f>VLOOKUP(assembly_staff_import[[#This Row],[Formatted Works for Group]],[3]!Table7[#Data],1,0)</f>
        <v>#REF!</v>
      </c>
      <c r="S236" t="e">
        <f>IF(assembly_staff_import[[#This Row],[Legislative Staff Type]]="Personal", assembly_staff_import[[#This Row],[Vlookup Works for Group]], assembly_staff_import[[#This Row],[Formatted Works for Group calc]]&amp;", Central Staff Office, Assembly")</f>
        <v>#REF!</v>
      </c>
      <c r="T236" s="20" t="str">
        <f>TRIM(assembly_staff_import[[#This Row],[NAME_SOURCE_KEY]])</f>
        <v>ZIMMERGLASS, ZENA L</v>
      </c>
      <c r="U236" t="s">
        <v>24717</v>
      </c>
      <c r="V236" t="s">
        <v>24718</v>
      </c>
      <c r="W236" t="s">
        <v>24719</v>
      </c>
      <c r="Y236" t="str">
        <f>IF(assembly_staff_import[[#This Row],[Legislative Staff Type]]="Personal", PROPER(TRIM(assembly_staff_import[[#This Row],[Unit First MI via UNIT_SOURCE_KEY]])&amp;" "&amp;assembly_staff_import[[#This Row],[Unit Last via UNIT_SOURCE_KEY]]), PROPER(TRIM(assembly_staff_import[[#This Row],[UNIT NAME_SOURCE_KEY2]])))</f>
        <v>Caroline C. Woerner</v>
      </c>
      <c r="Z236" t="s">
        <v>24706</v>
      </c>
      <c r="AA236" t="e">
        <f>VLOOKUP(assembly_staff_import[[#This Row],[Formatted and corrected Works for Group Text]],[3]!Table4[#Data],1,0)</f>
        <v>#REF!</v>
      </c>
      <c r="AB236" t="e">
        <f>VLOOKUP(assembly_staff_import[[#This Row],[Formatted and corrected Works for Group Text]],[3]!Table5[#Data],2,0)</f>
        <v>#REF!</v>
      </c>
      <c r="AC236" t="str">
        <f>IF(TRIM(assembly_staff_import[[#This Row],[PUBLIC INFO ADDR_SOURCE_KEY]])="CAPITOL, ALBANY", "Legislative / Capitol Office", "District Office")</f>
        <v>Legislative / Capitol Office</v>
      </c>
      <c r="AD236" t="s">
        <v>24707</v>
      </c>
      <c r="AE236" t="s">
        <v>24708</v>
      </c>
      <c r="AF236" t="str">
        <f>"B03 "</f>
        <v xml:space="preserve">B03 </v>
      </c>
      <c r="AG236" t="s">
        <v>24709</v>
      </c>
      <c r="AH236" t="s">
        <v>24720</v>
      </c>
      <c r="AI236" t="s">
        <v>23706</v>
      </c>
      <c r="AJ236" t="s">
        <v>23493</v>
      </c>
    </row>
    <row r="237" spans="1:36" x14ac:dyDescent="0.2">
      <c r="A237" t="str">
        <f>TRIM(PROPER((assembly_staff_import[[#This Row],[First MI Name via NAME_SOURCE_KEY TEXT]]&amp;" "&amp;assembly_staff_import[[#This Row],[Last Name via NAME_SOURCE_KEY TEXT]]&amp;" "&amp;assembly_staff_import[[#This Row],[Suffix via NAME_SOURCE_KEY]])))</f>
        <v>Alison Cummings</v>
      </c>
      <c r="B237" t="str">
        <f>TRIM(CONCATENATE(TRIM(assembly_staff_import[[#This Row],[Full Name]]), ", ", assembly_staff_import[[#This Row],[Title]]))</f>
        <v>Alison Cummings, Constituent Liaison</v>
      </c>
      <c r="C237" t="e">
        <f>assembly_staff_import[[#This Row],[Vlookup_groups]]</f>
        <v>#REF!</v>
      </c>
      <c r="D237" t="str">
        <f>IF(assembly_staff_import[[#This Row],[Legislative Staff Type]]="Personal",assembly_staff_import[[#This Row],[Formatted Personal Staff Office]],"")</f>
        <v>District Office</v>
      </c>
      <c r="E237" t="s">
        <v>65</v>
      </c>
      <c r="F237" s="19" t="s">
        <v>10913</v>
      </c>
      <c r="G237" t="s">
        <v>67</v>
      </c>
      <c r="H237" t="str">
        <f>TRIM(PROPER((assembly_staff_import[[#This Row],[Last Name via NAME_SOURCE_KEY TEXT]]&amp;" "&amp;assembly_staff_import[[#This Row],[Suffix via NAME_SOURCE_KEY]])))</f>
        <v>Cummings</v>
      </c>
      <c r="I237" t="str">
        <f>PROPER(assembly_staff_import[[#This Row],[JOB TITLE_SOURCE_KEY]])</f>
        <v xml:space="preserve">Constituent Liaison                        </v>
      </c>
      <c r="J237" t="s">
        <v>72</v>
      </c>
      <c r="K237" t="e">
        <f>IF(assembly_staff_import[[#This Row],[Legislative Staff Type]]="Personal",assembly_staff_import[[#This Row],[Vlookup Reports To Person]], "")</f>
        <v>#REF!</v>
      </c>
      <c r="L237" t="str">
        <f>PROPER(assembly_staff_import[[#This Row],[First MI Name via NAME_SOURCE_KEY TEXT]])</f>
        <v xml:space="preserve"> Alison</v>
      </c>
      <c r="M237" t="s">
        <v>14136</v>
      </c>
      <c r="N237" t="str">
        <f>LOWER(CONCATENATE(assembly_staff_import[[#This Row],[Last Name]],LEFT(assembly_staff_import[[#This Row],[First Name (no initial)]],1),"@nyassembly.gov"))</f>
        <v>cummingsa@nyassembly.gov</v>
      </c>
      <c r="O237" t="s">
        <v>14138</v>
      </c>
      <c r="P237" t="e">
        <f>VLOOKUP(assembly_staff_import[[#This Row],[Full Name]],[3]!PEOPLE_March_20[#Data],1,0)</f>
        <v>#REF!</v>
      </c>
      <c r="Q237" t="e">
        <f>VLOOKUP(assembly_staff_import[[#This Row],[Full Name]],[3]!Table17[#Data],3,0)</f>
        <v>#REF!</v>
      </c>
      <c r="R237" t="e">
        <f>VLOOKUP(assembly_staff_import[[#This Row],[Formatted Works for Group]],[3]!Table7[#Data],1,0)</f>
        <v>#REF!</v>
      </c>
      <c r="S237" t="e">
        <f>IF(assembly_staff_import[[#This Row],[Legislative Staff Type]]="Personal", assembly_staff_import[[#This Row],[Vlookup Works for Group]], assembly_staff_import[[#This Row],[Formatted Works for Group calc]]&amp;", Central Staff Office, Assembly")</f>
        <v>#REF!</v>
      </c>
      <c r="T237" s="20" t="str">
        <f>TRIM(assembly_staff_import[[#This Row],[NAME_SOURCE_KEY]])</f>
        <v>CUMMINGS, ALISON</v>
      </c>
      <c r="U237" t="s">
        <v>24721</v>
      </c>
      <c r="V237" t="s">
        <v>24722</v>
      </c>
      <c r="W237" t="s">
        <v>24723</v>
      </c>
      <c r="Y237" t="str">
        <f>IF(assembly_staff_import[[#This Row],[Legislative Staff Type]]="Personal", PROPER(TRIM(assembly_staff_import[[#This Row],[Unit First MI via UNIT_SOURCE_KEY]])&amp;" "&amp;assembly_staff_import[[#This Row],[Unit Last via UNIT_SOURCE_KEY]]), PROPER(TRIM(assembly_staff_import[[#This Row],[UNIT NAME_SOURCE_KEY2]])))</f>
        <v>Catherine T. Nolan</v>
      </c>
      <c r="Z237" t="s">
        <v>24724</v>
      </c>
      <c r="AA237" t="e">
        <f>VLOOKUP(assembly_staff_import[[#This Row],[Formatted and corrected Works for Group Text]],[3]!Table4[#Data],1,0)</f>
        <v>#REF!</v>
      </c>
      <c r="AB237" t="e">
        <f>VLOOKUP(assembly_staff_import[[#This Row],[Formatted and corrected Works for Group Text]],[3]!Table5[#Data],2,0)</f>
        <v>#REF!</v>
      </c>
      <c r="AC237" t="str">
        <f>IF(TRIM(assembly_staff_import[[#This Row],[PUBLIC INFO ADDR_SOURCE_KEY]])="CAPITOL, ALBANY", "Legislative / Capitol Office", "District Office")</f>
        <v>District Office</v>
      </c>
      <c r="AD237" t="s">
        <v>24725</v>
      </c>
      <c r="AE237" t="s">
        <v>24726</v>
      </c>
      <c r="AF237" t="str">
        <f t="shared" ref="AF237:AF248" si="10">"B46 "</f>
        <v xml:space="preserve">B46 </v>
      </c>
      <c r="AG237" t="s">
        <v>24727</v>
      </c>
      <c r="AH237" t="s">
        <v>24728</v>
      </c>
      <c r="AI237" t="s">
        <v>23475</v>
      </c>
      <c r="AJ237" t="s">
        <v>24729</v>
      </c>
    </row>
    <row r="238" spans="1:36" x14ac:dyDescent="0.2">
      <c r="A238" t="str">
        <f>TRIM(PROPER((assembly_staff_import[[#This Row],[First MI Name via NAME_SOURCE_KEY TEXT]]&amp;" "&amp;assembly_staff_import[[#This Row],[Last Name via NAME_SOURCE_KEY TEXT]]&amp;" "&amp;assembly_staff_import[[#This Row],[Suffix via NAME_SOURCE_KEY]])))</f>
        <v>Anne-Marie G Weiss</v>
      </c>
      <c r="B238" t="str">
        <f>TRIM(CONCATENATE(TRIM(assembly_staff_import[[#This Row],[Full Name]]), ", ", assembly_staff_import[[#This Row],[Title]]))</f>
        <v>Anne-Marie G Weiss, Legis Advisor</v>
      </c>
      <c r="C238" t="e">
        <f>assembly_staff_import[[#This Row],[Vlookup_groups]]</f>
        <v>#REF!</v>
      </c>
      <c r="D238" t="str">
        <f>IF(assembly_staff_import[[#This Row],[Legislative Staff Type]]="Personal",assembly_staff_import[[#This Row],[Formatted Personal Staff Office]],"")</f>
        <v>District Office</v>
      </c>
      <c r="E238" t="s">
        <v>65</v>
      </c>
      <c r="F238" s="19" t="s">
        <v>10913</v>
      </c>
      <c r="G238" t="s">
        <v>67</v>
      </c>
      <c r="H238" t="str">
        <f>TRIM(PROPER((assembly_staff_import[[#This Row],[Last Name via NAME_SOURCE_KEY TEXT]]&amp;" "&amp;assembly_staff_import[[#This Row],[Suffix via NAME_SOURCE_KEY]])))</f>
        <v>Weiss</v>
      </c>
      <c r="I238" t="str">
        <f>PROPER(assembly_staff_import[[#This Row],[JOB TITLE_SOURCE_KEY]])</f>
        <v xml:space="preserve">Legis Advisor                              </v>
      </c>
      <c r="J238" t="s">
        <v>72</v>
      </c>
      <c r="K238" t="e">
        <f>IF(assembly_staff_import[[#This Row],[Legislative Staff Type]]="Personal",assembly_staff_import[[#This Row],[Vlookup Reports To Person]], "")</f>
        <v>#REF!</v>
      </c>
      <c r="L238" t="str">
        <f>PROPER(assembly_staff_import[[#This Row],[First MI Name via NAME_SOURCE_KEY TEXT]])</f>
        <v xml:space="preserve"> Anne-Marie G</v>
      </c>
      <c r="M238" t="s">
        <v>16921</v>
      </c>
      <c r="N238" t="str">
        <f>LOWER(CONCATENATE(assembly_staff_import[[#This Row],[Last Name]],LEFT(assembly_staff_import[[#This Row],[First Name (no initial)]],1),"@nyassembly.gov"))</f>
        <v>weissa@nyassembly.gov</v>
      </c>
      <c r="O238" t="s">
        <v>24730</v>
      </c>
      <c r="P238" t="e">
        <f>VLOOKUP(assembly_staff_import[[#This Row],[Full Name]],[3]!PEOPLE_March_20[#Data],1,0)</f>
        <v>#REF!</v>
      </c>
      <c r="Q238" t="e">
        <f>VLOOKUP(assembly_staff_import[[#This Row],[Full Name]],[3]!Table17[#Data],3,0)</f>
        <v>#REF!</v>
      </c>
      <c r="R238" t="e">
        <f>VLOOKUP(assembly_staff_import[[#This Row],[Formatted Works for Group]],[3]!Table7[#Data],1,0)</f>
        <v>#REF!</v>
      </c>
      <c r="S238" t="e">
        <f>IF(assembly_staff_import[[#This Row],[Legislative Staff Type]]="Personal", assembly_staff_import[[#This Row],[Vlookup Works for Group]], assembly_staff_import[[#This Row],[Formatted Works for Group calc]]&amp;", Central Staff Office, Assembly")</f>
        <v>#REF!</v>
      </c>
      <c r="T238" s="20" t="str">
        <f>TRIM(assembly_staff_import[[#This Row],[NAME_SOURCE_KEY]])</f>
        <v>WEISS, ANNE-MARIE G</v>
      </c>
      <c r="U238" t="s">
        <v>24731</v>
      </c>
      <c r="V238" t="s">
        <v>24732</v>
      </c>
      <c r="W238" t="s">
        <v>24733</v>
      </c>
      <c r="Y238" t="str">
        <f>IF(assembly_staff_import[[#This Row],[Legislative Staff Type]]="Personal", PROPER(TRIM(assembly_staff_import[[#This Row],[Unit First MI via UNIT_SOURCE_KEY]])&amp;" "&amp;assembly_staff_import[[#This Row],[Unit Last via UNIT_SOURCE_KEY]]), PROPER(TRIM(assembly_staff_import[[#This Row],[UNIT NAME_SOURCE_KEY2]])))</f>
        <v>Catherine T. Nolan</v>
      </c>
      <c r="Z238" t="s">
        <v>24724</v>
      </c>
      <c r="AA238" t="e">
        <f>VLOOKUP(assembly_staff_import[[#This Row],[Formatted and corrected Works for Group Text]],[3]!Table4[#Data],1,0)</f>
        <v>#REF!</v>
      </c>
      <c r="AB238" t="e">
        <f>VLOOKUP(assembly_staff_import[[#This Row],[Formatted and corrected Works for Group Text]],[3]!Table5[#Data],2,0)</f>
        <v>#REF!</v>
      </c>
      <c r="AC238" t="str">
        <f>IF(TRIM(assembly_staff_import[[#This Row],[PUBLIC INFO ADDR_SOURCE_KEY]])="CAPITOL, ALBANY", "Legislative / Capitol Office", "District Office")</f>
        <v>District Office</v>
      </c>
      <c r="AD238" t="s">
        <v>24725</v>
      </c>
      <c r="AE238" t="s">
        <v>24726</v>
      </c>
      <c r="AF238" t="str">
        <f t="shared" si="10"/>
        <v xml:space="preserve">B46 </v>
      </c>
      <c r="AG238" t="s">
        <v>24727</v>
      </c>
      <c r="AH238" t="s">
        <v>24734</v>
      </c>
      <c r="AI238" t="s">
        <v>24735</v>
      </c>
      <c r="AJ238" t="s">
        <v>24729</v>
      </c>
    </row>
    <row r="239" spans="1:36" x14ac:dyDescent="0.2">
      <c r="A239" t="str">
        <f>TRIM(PROPER((assembly_staff_import[[#This Row],[First MI Name via NAME_SOURCE_KEY TEXT]]&amp;" "&amp;assembly_staff_import[[#This Row],[Last Name via NAME_SOURCE_KEY TEXT]]&amp;" "&amp;assembly_staff_import[[#This Row],[Suffix via NAME_SOURCE_KEY]])))</f>
        <v>Brittany L Stinson</v>
      </c>
      <c r="B239" t="str">
        <f>TRIM(CONCATENATE(TRIM(assembly_staff_import[[#This Row],[Full Name]]), ", ", assembly_staff_import[[#This Row],[Title]]))</f>
        <v>Brittany L Stinson, Committee Clerk</v>
      </c>
      <c r="C239" t="e">
        <f>assembly_staff_import[[#This Row],[Vlookup_groups]]</f>
        <v>#REF!</v>
      </c>
      <c r="D239" t="str">
        <f>IF(assembly_staff_import[[#This Row],[Legislative Staff Type]]="Personal",assembly_staff_import[[#This Row],[Formatted Personal Staff Office]],"")</f>
        <v>Legislative / Capitol Office</v>
      </c>
      <c r="E239" t="s">
        <v>65</v>
      </c>
      <c r="F239" s="19" t="s">
        <v>10913</v>
      </c>
      <c r="G239" t="s">
        <v>67</v>
      </c>
      <c r="H239" t="str">
        <f>TRIM(PROPER((assembly_staff_import[[#This Row],[Last Name via NAME_SOURCE_KEY TEXT]]&amp;" "&amp;assembly_staff_import[[#This Row],[Suffix via NAME_SOURCE_KEY]])))</f>
        <v>Stinson</v>
      </c>
      <c r="I239" t="str">
        <f>PROPER(assembly_staff_import[[#This Row],[JOB TITLE_SOURCE_KEY]])</f>
        <v xml:space="preserve">Committee Clerk                            </v>
      </c>
      <c r="J239" t="s">
        <v>72</v>
      </c>
      <c r="K239" t="e">
        <f>IF(assembly_staff_import[[#This Row],[Legislative Staff Type]]="Personal",assembly_staff_import[[#This Row],[Vlookup Reports To Person]], "")</f>
        <v>#REF!</v>
      </c>
      <c r="L239" t="str">
        <f>PROPER(assembly_staff_import[[#This Row],[First MI Name via NAME_SOURCE_KEY TEXT]])</f>
        <v xml:space="preserve"> Brittany L</v>
      </c>
      <c r="M239" t="s">
        <v>13776</v>
      </c>
      <c r="N239" t="str">
        <f>LOWER(CONCATENATE(assembly_staff_import[[#This Row],[Last Name]],LEFT(assembly_staff_import[[#This Row],[First Name (no initial)]],1),"@nyassembly.gov"))</f>
        <v>stinsonb@nyassembly.gov</v>
      </c>
      <c r="O239" t="s">
        <v>24736</v>
      </c>
      <c r="P239" t="e">
        <f>VLOOKUP(assembly_staff_import[[#This Row],[Full Name]],[3]!PEOPLE_March_20[#Data],1,0)</f>
        <v>#REF!</v>
      </c>
      <c r="Q239" t="e">
        <f>VLOOKUP(assembly_staff_import[[#This Row],[Full Name]],[3]!Table17[#Data],3,0)</f>
        <v>#REF!</v>
      </c>
      <c r="R239" t="e">
        <f>VLOOKUP(assembly_staff_import[[#This Row],[Formatted Works for Group]],[3]!Table7[#Data],1,0)</f>
        <v>#REF!</v>
      </c>
      <c r="S239" t="e">
        <f>IF(assembly_staff_import[[#This Row],[Legislative Staff Type]]="Personal", assembly_staff_import[[#This Row],[Vlookup Works for Group]], assembly_staff_import[[#This Row],[Formatted Works for Group calc]]&amp;", Central Staff Office, Assembly")</f>
        <v>#REF!</v>
      </c>
      <c r="T239" s="20" t="str">
        <f>TRIM(assembly_staff_import[[#This Row],[NAME_SOURCE_KEY]])</f>
        <v>STINSON, BRITTANY L</v>
      </c>
      <c r="U239" t="s">
        <v>24737</v>
      </c>
      <c r="V239" t="s">
        <v>24738</v>
      </c>
      <c r="W239" t="s">
        <v>24739</v>
      </c>
      <c r="Y239" t="str">
        <f>IF(assembly_staff_import[[#This Row],[Legislative Staff Type]]="Personal", PROPER(TRIM(assembly_staff_import[[#This Row],[Unit First MI via UNIT_SOURCE_KEY]])&amp;" "&amp;assembly_staff_import[[#This Row],[Unit Last via UNIT_SOURCE_KEY]]), PROPER(TRIM(assembly_staff_import[[#This Row],[UNIT NAME_SOURCE_KEY2]])))</f>
        <v>Catherine T. Nolan</v>
      </c>
      <c r="Z239" t="s">
        <v>24724</v>
      </c>
      <c r="AA239" t="e">
        <f>VLOOKUP(assembly_staff_import[[#This Row],[Formatted and corrected Works for Group Text]],[3]!Table4[#Data],1,0)</f>
        <v>#REF!</v>
      </c>
      <c r="AB239" t="e">
        <f>VLOOKUP(assembly_staff_import[[#This Row],[Formatted and corrected Works for Group Text]],[3]!Table5[#Data],2,0)</f>
        <v>#REF!</v>
      </c>
      <c r="AC239" t="str">
        <f>IF(TRIM(assembly_staff_import[[#This Row],[PUBLIC INFO ADDR_SOURCE_KEY]])="CAPITOL, ALBANY", "Legislative / Capitol Office", "District Office")</f>
        <v>Legislative / Capitol Office</v>
      </c>
      <c r="AD239" t="s">
        <v>24725</v>
      </c>
      <c r="AE239" t="s">
        <v>24726</v>
      </c>
      <c r="AF239" t="str">
        <f t="shared" si="10"/>
        <v xml:space="preserve">B46 </v>
      </c>
      <c r="AG239" t="s">
        <v>24727</v>
      </c>
      <c r="AH239" t="s">
        <v>24740</v>
      </c>
      <c r="AI239" t="s">
        <v>24741</v>
      </c>
      <c r="AJ239" t="s">
        <v>23493</v>
      </c>
    </row>
    <row r="240" spans="1:36" x14ac:dyDescent="0.2">
      <c r="A240" t="str">
        <f>TRIM(PROPER((assembly_staff_import[[#This Row],[First MI Name via NAME_SOURCE_KEY TEXT]]&amp;" "&amp;assembly_staff_import[[#This Row],[Last Name via NAME_SOURCE_KEY TEXT]]&amp;" "&amp;assembly_staff_import[[#This Row],[Suffix via NAME_SOURCE_KEY]])))</f>
        <v>David J Aglialoro</v>
      </c>
      <c r="B240" t="str">
        <f>TRIM(CONCATENATE(TRIM(assembly_staff_import[[#This Row],[Full Name]]), ", ", assembly_staff_import[[#This Row],[Title]]))</f>
        <v>David J Aglialoro, D O Director</v>
      </c>
      <c r="C240" t="e">
        <f>assembly_staff_import[[#This Row],[Vlookup_groups]]</f>
        <v>#REF!</v>
      </c>
      <c r="D240" t="str">
        <f>IF(assembly_staff_import[[#This Row],[Legislative Staff Type]]="Personal",assembly_staff_import[[#This Row],[Formatted Personal Staff Office]],"")</f>
        <v>District Office</v>
      </c>
      <c r="E240" t="s">
        <v>65</v>
      </c>
      <c r="F240" s="19" t="s">
        <v>10913</v>
      </c>
      <c r="G240" t="s">
        <v>67</v>
      </c>
      <c r="H240" t="str">
        <f>TRIM(PROPER((assembly_staff_import[[#This Row],[Last Name via NAME_SOURCE_KEY TEXT]]&amp;" "&amp;assembly_staff_import[[#This Row],[Suffix via NAME_SOURCE_KEY]])))</f>
        <v>Aglialoro</v>
      </c>
      <c r="I240" t="str">
        <f>PROPER(assembly_staff_import[[#This Row],[JOB TITLE_SOURCE_KEY]])</f>
        <v xml:space="preserve">D O Director                               </v>
      </c>
      <c r="J240" t="s">
        <v>72</v>
      </c>
      <c r="K240" t="e">
        <f>IF(assembly_staff_import[[#This Row],[Legislative Staff Type]]="Personal",assembly_staff_import[[#This Row],[Vlookup Reports To Person]], "")</f>
        <v>#REF!</v>
      </c>
      <c r="L240" t="str">
        <f>PROPER(assembly_staff_import[[#This Row],[First MI Name via NAME_SOURCE_KEY TEXT]])</f>
        <v xml:space="preserve"> David J</v>
      </c>
      <c r="M240" t="s">
        <v>17642</v>
      </c>
      <c r="N240" t="str">
        <f>LOWER(CONCATENATE(assembly_staff_import[[#This Row],[Last Name]],LEFT(assembly_staff_import[[#This Row],[First Name (no initial)]],1),"@nyassembly.gov"))</f>
        <v>aglialorod@nyassembly.gov</v>
      </c>
      <c r="O240" t="s">
        <v>687</v>
      </c>
      <c r="P240" t="e">
        <f>VLOOKUP(assembly_staff_import[[#This Row],[Full Name]],[3]!PEOPLE_March_20[#Data],1,0)</f>
        <v>#REF!</v>
      </c>
      <c r="Q240" t="e">
        <f>VLOOKUP(assembly_staff_import[[#This Row],[Full Name]],[3]!Table17[#Data],3,0)</f>
        <v>#REF!</v>
      </c>
      <c r="R240" t="e">
        <f>VLOOKUP(assembly_staff_import[[#This Row],[Formatted Works for Group]],[3]!Table7[#Data],1,0)</f>
        <v>#REF!</v>
      </c>
      <c r="S240" t="e">
        <f>IF(assembly_staff_import[[#This Row],[Legislative Staff Type]]="Personal", assembly_staff_import[[#This Row],[Vlookup Works for Group]], assembly_staff_import[[#This Row],[Formatted Works for Group calc]]&amp;", Central Staff Office, Assembly")</f>
        <v>#REF!</v>
      </c>
      <c r="T240" s="20" t="str">
        <f>TRIM(assembly_staff_import[[#This Row],[NAME_SOURCE_KEY]])</f>
        <v>AGLIALORO, DAVID J</v>
      </c>
      <c r="U240" t="s">
        <v>24742</v>
      </c>
      <c r="V240" t="s">
        <v>24743</v>
      </c>
      <c r="W240" t="s">
        <v>23651</v>
      </c>
      <c r="Y240" t="str">
        <f>IF(assembly_staff_import[[#This Row],[Legislative Staff Type]]="Personal", PROPER(TRIM(assembly_staff_import[[#This Row],[Unit First MI via UNIT_SOURCE_KEY]])&amp;" "&amp;assembly_staff_import[[#This Row],[Unit Last via UNIT_SOURCE_KEY]]), PROPER(TRIM(assembly_staff_import[[#This Row],[UNIT NAME_SOURCE_KEY2]])))</f>
        <v>Catherine T. Nolan</v>
      </c>
      <c r="Z240" t="s">
        <v>24724</v>
      </c>
      <c r="AA240" t="e">
        <f>VLOOKUP(assembly_staff_import[[#This Row],[Formatted and corrected Works for Group Text]],[3]!Table4[#Data],1,0)</f>
        <v>#REF!</v>
      </c>
      <c r="AB240" t="e">
        <f>VLOOKUP(assembly_staff_import[[#This Row],[Formatted and corrected Works for Group Text]],[3]!Table5[#Data],2,0)</f>
        <v>#REF!</v>
      </c>
      <c r="AC240" t="str">
        <f>IF(TRIM(assembly_staff_import[[#This Row],[PUBLIC INFO ADDR_SOURCE_KEY]])="CAPITOL, ALBANY", "Legislative / Capitol Office", "District Office")</f>
        <v>District Office</v>
      </c>
      <c r="AD240" t="s">
        <v>24725</v>
      </c>
      <c r="AE240" t="s">
        <v>24726</v>
      </c>
      <c r="AF240" t="str">
        <f t="shared" si="10"/>
        <v xml:space="preserve">B46 </v>
      </c>
      <c r="AG240" t="s">
        <v>24727</v>
      </c>
      <c r="AH240" t="s">
        <v>24744</v>
      </c>
      <c r="AI240" t="s">
        <v>23653</v>
      </c>
      <c r="AJ240" t="s">
        <v>24729</v>
      </c>
    </row>
    <row r="241" spans="1:36" x14ac:dyDescent="0.2">
      <c r="A241" t="str">
        <f>TRIM(PROPER((assembly_staff_import[[#This Row],[First MI Name via NAME_SOURCE_KEY TEXT]]&amp;" "&amp;assembly_staff_import[[#This Row],[Last Name via NAME_SOURCE_KEY TEXT]]&amp;" "&amp;assembly_staff_import[[#This Row],[Suffix via NAME_SOURCE_KEY]])))</f>
        <v>David Renz</v>
      </c>
      <c r="B241" t="str">
        <f>TRIM(CONCATENATE(TRIM(assembly_staff_import[[#This Row],[Full Name]]), ", ", assembly_staff_import[[#This Row],[Title]]))</f>
        <v>David Renz, Constituent Liaison</v>
      </c>
      <c r="C241" t="e">
        <f>assembly_staff_import[[#This Row],[Vlookup_groups]]</f>
        <v>#REF!</v>
      </c>
      <c r="D241" t="str">
        <f>IF(assembly_staff_import[[#This Row],[Legislative Staff Type]]="Personal",assembly_staff_import[[#This Row],[Formatted Personal Staff Office]],"")</f>
        <v>District Office</v>
      </c>
      <c r="E241" t="s">
        <v>65</v>
      </c>
      <c r="F241" s="19" t="s">
        <v>10913</v>
      </c>
      <c r="G241" t="s">
        <v>67</v>
      </c>
      <c r="H241" t="str">
        <f>TRIM(PROPER((assembly_staff_import[[#This Row],[Last Name via NAME_SOURCE_KEY TEXT]]&amp;" "&amp;assembly_staff_import[[#This Row],[Suffix via NAME_SOURCE_KEY]])))</f>
        <v>Renz</v>
      </c>
      <c r="I241" t="str">
        <f>PROPER(assembly_staff_import[[#This Row],[JOB TITLE_SOURCE_KEY]])</f>
        <v xml:space="preserve">Constituent Liaison                        </v>
      </c>
      <c r="J241" t="s">
        <v>72</v>
      </c>
      <c r="K241" t="e">
        <f>IF(assembly_staff_import[[#This Row],[Legislative Staff Type]]="Personal",assembly_staff_import[[#This Row],[Vlookup Reports To Person]], "")</f>
        <v>#REF!</v>
      </c>
      <c r="L241" t="str">
        <f>PROPER(assembly_staff_import[[#This Row],[First MI Name via NAME_SOURCE_KEY TEXT]])</f>
        <v xml:space="preserve"> David</v>
      </c>
      <c r="M241" t="s">
        <v>21816</v>
      </c>
      <c r="N241" t="str">
        <f>LOWER(CONCATENATE(assembly_staff_import[[#This Row],[Last Name]],LEFT(assembly_staff_import[[#This Row],[First Name (no initial)]],1),"@nyassembly.gov"))</f>
        <v>renzd@nyassembly.gov</v>
      </c>
      <c r="O241" t="s">
        <v>687</v>
      </c>
      <c r="P241" t="e">
        <f>VLOOKUP(assembly_staff_import[[#This Row],[Full Name]],[3]!PEOPLE_March_20[#Data],1,0)</f>
        <v>#REF!</v>
      </c>
      <c r="Q241" t="e">
        <f>VLOOKUP(assembly_staff_import[[#This Row],[Full Name]],[3]!Table17[#Data],3,0)</f>
        <v>#REF!</v>
      </c>
      <c r="R241" t="e">
        <f>VLOOKUP(assembly_staff_import[[#This Row],[Formatted Works for Group]],[3]!Table7[#Data],1,0)</f>
        <v>#REF!</v>
      </c>
      <c r="S241" t="e">
        <f>IF(assembly_staff_import[[#This Row],[Legislative Staff Type]]="Personal", assembly_staff_import[[#This Row],[Vlookup Works for Group]], assembly_staff_import[[#This Row],[Formatted Works for Group calc]]&amp;", Central Staff Office, Assembly")</f>
        <v>#REF!</v>
      </c>
      <c r="T241" s="20" t="str">
        <f>TRIM(assembly_staff_import[[#This Row],[NAME_SOURCE_KEY]])</f>
        <v>RENZ, DAVID</v>
      </c>
      <c r="U241" t="s">
        <v>24745</v>
      </c>
      <c r="V241" t="s">
        <v>24746</v>
      </c>
      <c r="W241" t="s">
        <v>24747</v>
      </c>
      <c r="Y241" t="str">
        <f>IF(assembly_staff_import[[#This Row],[Legislative Staff Type]]="Personal", PROPER(TRIM(assembly_staff_import[[#This Row],[Unit First MI via UNIT_SOURCE_KEY]])&amp;" "&amp;assembly_staff_import[[#This Row],[Unit Last via UNIT_SOURCE_KEY]]), PROPER(TRIM(assembly_staff_import[[#This Row],[UNIT NAME_SOURCE_KEY2]])))</f>
        <v>Catherine T. Nolan</v>
      </c>
      <c r="Z241" t="s">
        <v>24724</v>
      </c>
      <c r="AA241" t="e">
        <f>VLOOKUP(assembly_staff_import[[#This Row],[Formatted and corrected Works for Group Text]],[3]!Table4[#Data],1,0)</f>
        <v>#REF!</v>
      </c>
      <c r="AB241" t="e">
        <f>VLOOKUP(assembly_staff_import[[#This Row],[Formatted and corrected Works for Group Text]],[3]!Table5[#Data],2,0)</f>
        <v>#REF!</v>
      </c>
      <c r="AC241" t="str">
        <f>IF(TRIM(assembly_staff_import[[#This Row],[PUBLIC INFO ADDR_SOURCE_KEY]])="CAPITOL, ALBANY", "Legislative / Capitol Office", "District Office")</f>
        <v>District Office</v>
      </c>
      <c r="AD241" t="s">
        <v>24725</v>
      </c>
      <c r="AE241" t="s">
        <v>24726</v>
      </c>
      <c r="AF241" t="str">
        <f t="shared" si="10"/>
        <v xml:space="preserve">B46 </v>
      </c>
      <c r="AG241" t="s">
        <v>24727</v>
      </c>
      <c r="AH241" t="s">
        <v>24748</v>
      </c>
      <c r="AI241" t="s">
        <v>23475</v>
      </c>
      <c r="AJ241" t="s">
        <v>24729</v>
      </c>
    </row>
    <row r="242" spans="1:36" x14ac:dyDescent="0.2">
      <c r="A242" t="str">
        <f>TRIM(PROPER((assembly_staff_import[[#This Row],[First MI Name via NAME_SOURCE_KEY TEXT]]&amp;" "&amp;assembly_staff_import[[#This Row],[Last Name via NAME_SOURCE_KEY TEXT]]&amp;" "&amp;assembly_staff_import[[#This Row],[Suffix via NAME_SOURCE_KEY]])))</f>
        <v>Devra L Nusbaum</v>
      </c>
      <c r="B242" t="str">
        <f>TRIM(CONCATENATE(TRIM(assembly_staff_import[[#This Row],[Full Name]]), ", ", assembly_staff_import[[#This Row],[Title]]))</f>
        <v>Devra L Nusbaum, Special Asst</v>
      </c>
      <c r="C242" t="e">
        <f>assembly_staff_import[[#This Row],[Vlookup_groups]]</f>
        <v>#REF!</v>
      </c>
      <c r="D242" t="str">
        <f>IF(assembly_staff_import[[#This Row],[Legislative Staff Type]]="Personal",assembly_staff_import[[#This Row],[Formatted Personal Staff Office]],"")</f>
        <v>Legislative / Capitol Office</v>
      </c>
      <c r="E242" t="s">
        <v>65</v>
      </c>
      <c r="F242" s="19" t="s">
        <v>10913</v>
      </c>
      <c r="G242" t="s">
        <v>67</v>
      </c>
      <c r="H242" t="str">
        <f>TRIM(PROPER((assembly_staff_import[[#This Row],[Last Name via NAME_SOURCE_KEY TEXT]]&amp;" "&amp;assembly_staff_import[[#This Row],[Suffix via NAME_SOURCE_KEY]])))</f>
        <v>Nusbaum</v>
      </c>
      <c r="I242" t="str">
        <f>PROPER(assembly_staff_import[[#This Row],[JOB TITLE_SOURCE_KEY]])</f>
        <v xml:space="preserve">Special Asst                               </v>
      </c>
      <c r="J242" t="s">
        <v>72</v>
      </c>
      <c r="K242" t="e">
        <f>IF(assembly_staff_import[[#This Row],[Legislative Staff Type]]="Personal",assembly_staff_import[[#This Row],[Vlookup Reports To Person]], "")</f>
        <v>#REF!</v>
      </c>
      <c r="L242" t="str">
        <f>PROPER(assembly_staff_import[[#This Row],[First MI Name via NAME_SOURCE_KEY TEXT]])</f>
        <v xml:space="preserve"> Devra L</v>
      </c>
      <c r="M242" t="s">
        <v>22357</v>
      </c>
      <c r="N242" t="str">
        <f>LOWER(CONCATENATE(assembly_staff_import[[#This Row],[Last Name]],LEFT(assembly_staff_import[[#This Row],[First Name (no initial)]],1),"@nyassembly.gov"))</f>
        <v>nusbaumd@nyassembly.gov</v>
      </c>
      <c r="O242" t="s">
        <v>24749</v>
      </c>
      <c r="P242" t="e">
        <f>VLOOKUP(assembly_staff_import[[#This Row],[Full Name]],[3]!PEOPLE_March_20[#Data],1,0)</f>
        <v>#REF!</v>
      </c>
      <c r="Q242" t="e">
        <f>VLOOKUP(assembly_staff_import[[#This Row],[Full Name]],[3]!Table17[#Data],3,0)</f>
        <v>#REF!</v>
      </c>
      <c r="R242" t="e">
        <f>VLOOKUP(assembly_staff_import[[#This Row],[Formatted Works for Group]],[3]!Table7[#Data],1,0)</f>
        <v>#REF!</v>
      </c>
      <c r="S242" t="e">
        <f>IF(assembly_staff_import[[#This Row],[Legislative Staff Type]]="Personal", assembly_staff_import[[#This Row],[Vlookup Works for Group]], assembly_staff_import[[#This Row],[Formatted Works for Group calc]]&amp;", Central Staff Office, Assembly")</f>
        <v>#REF!</v>
      </c>
      <c r="T242" s="20" t="str">
        <f>TRIM(assembly_staff_import[[#This Row],[NAME_SOURCE_KEY]])</f>
        <v>NUSBAUM, DEVRA L</v>
      </c>
      <c r="U242" t="s">
        <v>24750</v>
      </c>
      <c r="V242" t="s">
        <v>24751</v>
      </c>
      <c r="W242" t="s">
        <v>24752</v>
      </c>
      <c r="Y242" t="str">
        <f>IF(assembly_staff_import[[#This Row],[Legislative Staff Type]]="Personal", PROPER(TRIM(assembly_staff_import[[#This Row],[Unit First MI via UNIT_SOURCE_KEY]])&amp;" "&amp;assembly_staff_import[[#This Row],[Unit Last via UNIT_SOURCE_KEY]]), PROPER(TRIM(assembly_staff_import[[#This Row],[UNIT NAME_SOURCE_KEY2]])))</f>
        <v>Catherine T. Nolan</v>
      </c>
      <c r="Z242" t="s">
        <v>24724</v>
      </c>
      <c r="AA242" t="e">
        <f>VLOOKUP(assembly_staff_import[[#This Row],[Formatted and corrected Works for Group Text]],[3]!Table4[#Data],1,0)</f>
        <v>#REF!</v>
      </c>
      <c r="AB242" t="e">
        <f>VLOOKUP(assembly_staff_import[[#This Row],[Formatted and corrected Works for Group Text]],[3]!Table5[#Data],2,0)</f>
        <v>#REF!</v>
      </c>
      <c r="AC242" t="str">
        <f>IF(TRIM(assembly_staff_import[[#This Row],[PUBLIC INFO ADDR_SOURCE_KEY]])="CAPITOL, ALBANY", "Legislative / Capitol Office", "District Office")</f>
        <v>Legislative / Capitol Office</v>
      </c>
      <c r="AD242" t="s">
        <v>24725</v>
      </c>
      <c r="AE242" t="s">
        <v>24726</v>
      </c>
      <c r="AF242" t="str">
        <f t="shared" si="10"/>
        <v xml:space="preserve">B46 </v>
      </c>
      <c r="AG242" t="s">
        <v>24727</v>
      </c>
      <c r="AH242" t="s">
        <v>24753</v>
      </c>
      <c r="AI242" t="s">
        <v>24653</v>
      </c>
      <c r="AJ242" t="s">
        <v>23493</v>
      </c>
    </row>
    <row r="243" spans="1:36" x14ac:dyDescent="0.2">
      <c r="A243" t="str">
        <f>TRIM(PROPER((assembly_staff_import[[#This Row],[First MI Name via NAME_SOURCE_KEY TEXT]]&amp;" "&amp;assembly_staff_import[[#This Row],[Last Name via NAME_SOURCE_KEY TEXT]]&amp;" "&amp;assembly_staff_import[[#This Row],[Suffix via NAME_SOURCE_KEY]])))</f>
        <v>Diane R Ballek</v>
      </c>
      <c r="B243" t="str">
        <f>TRIM(CONCATENATE(TRIM(assembly_staff_import[[#This Row],[Full Name]]), ", ", assembly_staff_import[[#This Row],[Title]]))</f>
        <v>Diane R Ballek, Spec Asst-Comm Relat</v>
      </c>
      <c r="C243" t="e">
        <f>assembly_staff_import[[#This Row],[Vlookup_groups]]</f>
        <v>#REF!</v>
      </c>
      <c r="D243" t="str">
        <f>IF(assembly_staff_import[[#This Row],[Legislative Staff Type]]="Personal",assembly_staff_import[[#This Row],[Formatted Personal Staff Office]],"")</f>
        <v>District Office</v>
      </c>
      <c r="E243" t="s">
        <v>65</v>
      </c>
      <c r="F243" s="19" t="s">
        <v>10913</v>
      </c>
      <c r="G243" t="s">
        <v>67</v>
      </c>
      <c r="H243" t="str">
        <f>TRIM(PROPER((assembly_staff_import[[#This Row],[Last Name via NAME_SOURCE_KEY TEXT]]&amp;" "&amp;assembly_staff_import[[#This Row],[Suffix via NAME_SOURCE_KEY]])))</f>
        <v>Ballek</v>
      </c>
      <c r="I243" t="str">
        <f>PROPER(assembly_staff_import[[#This Row],[JOB TITLE_SOURCE_KEY]])</f>
        <v xml:space="preserve">Spec Asst-Comm Relat                       </v>
      </c>
      <c r="J243" t="s">
        <v>72</v>
      </c>
      <c r="K243" t="e">
        <f>IF(assembly_staff_import[[#This Row],[Legislative Staff Type]]="Personal",assembly_staff_import[[#This Row],[Vlookup Reports To Person]], "")</f>
        <v>#REF!</v>
      </c>
      <c r="L243" t="str">
        <f>PROPER(assembly_staff_import[[#This Row],[First MI Name via NAME_SOURCE_KEY TEXT]])</f>
        <v xml:space="preserve"> Diane R</v>
      </c>
      <c r="M243" t="s">
        <v>22438</v>
      </c>
      <c r="N243" t="str">
        <f>LOWER(CONCATENATE(assembly_staff_import[[#This Row],[Last Name]],LEFT(assembly_staff_import[[#This Row],[First Name (no initial)]],1),"@nyassembly.gov"))</f>
        <v>ballekd@nyassembly.gov</v>
      </c>
      <c r="O243" t="s">
        <v>100</v>
      </c>
      <c r="P243" t="e">
        <f>VLOOKUP(assembly_staff_import[[#This Row],[Full Name]],[3]!PEOPLE_March_20[#Data],1,0)</f>
        <v>#REF!</v>
      </c>
      <c r="Q243" t="e">
        <f>VLOOKUP(assembly_staff_import[[#This Row],[Full Name]],[3]!Table17[#Data],3,0)</f>
        <v>#REF!</v>
      </c>
      <c r="R243" t="e">
        <f>VLOOKUP(assembly_staff_import[[#This Row],[Formatted Works for Group]],[3]!Table7[#Data],1,0)</f>
        <v>#REF!</v>
      </c>
      <c r="S243" t="e">
        <f>IF(assembly_staff_import[[#This Row],[Legislative Staff Type]]="Personal", assembly_staff_import[[#This Row],[Vlookup Works for Group]], assembly_staff_import[[#This Row],[Formatted Works for Group calc]]&amp;", Central Staff Office, Assembly")</f>
        <v>#REF!</v>
      </c>
      <c r="T243" s="20" t="str">
        <f>TRIM(assembly_staff_import[[#This Row],[NAME_SOURCE_KEY]])</f>
        <v>BALLEK, DIANE R</v>
      </c>
      <c r="U243" t="s">
        <v>24754</v>
      </c>
      <c r="V243" t="s">
        <v>24755</v>
      </c>
      <c r="W243" t="s">
        <v>24756</v>
      </c>
      <c r="Y243" t="str">
        <f>IF(assembly_staff_import[[#This Row],[Legislative Staff Type]]="Personal", PROPER(TRIM(assembly_staff_import[[#This Row],[Unit First MI via UNIT_SOURCE_KEY]])&amp;" "&amp;assembly_staff_import[[#This Row],[Unit Last via UNIT_SOURCE_KEY]]), PROPER(TRIM(assembly_staff_import[[#This Row],[UNIT NAME_SOURCE_KEY2]])))</f>
        <v>Catherine T. Nolan</v>
      </c>
      <c r="Z243" t="s">
        <v>24724</v>
      </c>
      <c r="AA243" t="e">
        <f>VLOOKUP(assembly_staff_import[[#This Row],[Formatted and corrected Works for Group Text]],[3]!Table4[#Data],1,0)</f>
        <v>#REF!</v>
      </c>
      <c r="AB243" t="e">
        <f>VLOOKUP(assembly_staff_import[[#This Row],[Formatted and corrected Works for Group Text]],[3]!Table5[#Data],2,0)</f>
        <v>#REF!</v>
      </c>
      <c r="AC243" t="str">
        <f>IF(TRIM(assembly_staff_import[[#This Row],[PUBLIC INFO ADDR_SOURCE_KEY]])="CAPITOL, ALBANY", "Legislative / Capitol Office", "District Office")</f>
        <v>District Office</v>
      </c>
      <c r="AD243" t="s">
        <v>24725</v>
      </c>
      <c r="AE243" t="s">
        <v>24726</v>
      </c>
      <c r="AF243" t="str">
        <f t="shared" si="10"/>
        <v xml:space="preserve">B46 </v>
      </c>
      <c r="AG243" t="s">
        <v>24727</v>
      </c>
      <c r="AH243" t="s">
        <v>24757</v>
      </c>
      <c r="AI243" t="s">
        <v>24758</v>
      </c>
      <c r="AJ243" t="s">
        <v>24729</v>
      </c>
    </row>
    <row r="244" spans="1:36" x14ac:dyDescent="0.2">
      <c r="A244" t="str">
        <f>TRIM(PROPER((assembly_staff_import[[#This Row],[First MI Name via NAME_SOURCE_KEY TEXT]]&amp;" "&amp;assembly_staff_import[[#This Row],[Last Name via NAME_SOURCE_KEY TEXT]]&amp;" "&amp;assembly_staff_import[[#This Row],[Suffix via NAME_SOURCE_KEY]])))</f>
        <v>Edwin G Cadiz</v>
      </c>
      <c r="B244" t="str">
        <f>TRIM(CONCATENATE(TRIM(assembly_staff_import[[#This Row],[Full Name]]), ", ", assembly_staff_import[[#This Row],[Title]]))</f>
        <v>Edwin G Cadiz, Constituent Liaison</v>
      </c>
      <c r="C244" t="e">
        <f>assembly_staff_import[[#This Row],[Vlookup_groups]]</f>
        <v>#REF!</v>
      </c>
      <c r="D244" t="str">
        <f>IF(assembly_staff_import[[#This Row],[Legislative Staff Type]]="Personal",assembly_staff_import[[#This Row],[Formatted Personal Staff Office]],"")</f>
        <v>District Office</v>
      </c>
      <c r="E244" t="s">
        <v>65</v>
      </c>
      <c r="F244" s="19" t="s">
        <v>10913</v>
      </c>
      <c r="G244" t="s">
        <v>67</v>
      </c>
      <c r="H244" t="str">
        <f>TRIM(PROPER((assembly_staff_import[[#This Row],[Last Name via NAME_SOURCE_KEY TEXT]]&amp;" "&amp;assembly_staff_import[[#This Row],[Suffix via NAME_SOURCE_KEY]])))</f>
        <v>Cadiz</v>
      </c>
      <c r="I244" t="str">
        <f>PROPER(assembly_staff_import[[#This Row],[JOB TITLE_SOURCE_KEY]])</f>
        <v xml:space="preserve">Constituent Liaison                        </v>
      </c>
      <c r="J244" t="s">
        <v>72</v>
      </c>
      <c r="K244" t="e">
        <f>IF(assembly_staff_import[[#This Row],[Legislative Staff Type]]="Personal",assembly_staff_import[[#This Row],[Vlookup Reports To Person]], "")</f>
        <v>#REF!</v>
      </c>
      <c r="L244" t="str">
        <f>PROPER(assembly_staff_import[[#This Row],[First MI Name via NAME_SOURCE_KEY TEXT]])</f>
        <v xml:space="preserve"> Edwin G</v>
      </c>
      <c r="M244" t="s">
        <v>17433</v>
      </c>
      <c r="N244" t="str">
        <f>LOWER(CONCATENATE(assembly_staff_import[[#This Row],[Last Name]],LEFT(assembly_staff_import[[#This Row],[First Name (no initial)]],1),"@nyassembly.gov"))</f>
        <v>cadize@nyassembly.gov</v>
      </c>
      <c r="O244" t="s">
        <v>997</v>
      </c>
      <c r="P244" t="e">
        <f>VLOOKUP(assembly_staff_import[[#This Row],[Full Name]],[3]!PEOPLE_March_20[#Data],1,0)</f>
        <v>#REF!</v>
      </c>
      <c r="Q244" t="e">
        <f>VLOOKUP(assembly_staff_import[[#This Row],[Full Name]],[3]!Table17[#Data],3,0)</f>
        <v>#REF!</v>
      </c>
      <c r="R244" t="e">
        <f>VLOOKUP(assembly_staff_import[[#This Row],[Formatted Works for Group]],[3]!Table7[#Data],1,0)</f>
        <v>#REF!</v>
      </c>
      <c r="S244" t="e">
        <f>IF(assembly_staff_import[[#This Row],[Legislative Staff Type]]="Personal", assembly_staff_import[[#This Row],[Vlookup Works for Group]], assembly_staff_import[[#This Row],[Formatted Works for Group calc]]&amp;", Central Staff Office, Assembly")</f>
        <v>#REF!</v>
      </c>
      <c r="T244" s="20" t="str">
        <f>TRIM(assembly_staff_import[[#This Row],[NAME_SOURCE_KEY]])</f>
        <v>CADIZ, EDWIN G</v>
      </c>
      <c r="U244" t="s">
        <v>24759</v>
      </c>
      <c r="V244" t="s">
        <v>24760</v>
      </c>
      <c r="W244" t="s">
        <v>24761</v>
      </c>
      <c r="Y244" t="str">
        <f>IF(assembly_staff_import[[#This Row],[Legislative Staff Type]]="Personal", PROPER(TRIM(assembly_staff_import[[#This Row],[Unit First MI via UNIT_SOURCE_KEY]])&amp;" "&amp;assembly_staff_import[[#This Row],[Unit Last via UNIT_SOURCE_KEY]]), PROPER(TRIM(assembly_staff_import[[#This Row],[UNIT NAME_SOURCE_KEY2]])))</f>
        <v>Catherine T. Nolan</v>
      </c>
      <c r="Z244" t="s">
        <v>24724</v>
      </c>
      <c r="AA244" t="e">
        <f>VLOOKUP(assembly_staff_import[[#This Row],[Formatted and corrected Works for Group Text]],[3]!Table4[#Data],1,0)</f>
        <v>#REF!</v>
      </c>
      <c r="AB244" t="e">
        <f>VLOOKUP(assembly_staff_import[[#This Row],[Formatted and corrected Works for Group Text]],[3]!Table5[#Data],2,0)</f>
        <v>#REF!</v>
      </c>
      <c r="AC244" t="str">
        <f>IF(TRIM(assembly_staff_import[[#This Row],[PUBLIC INFO ADDR_SOURCE_KEY]])="CAPITOL, ALBANY", "Legislative / Capitol Office", "District Office")</f>
        <v>District Office</v>
      </c>
      <c r="AD244" t="s">
        <v>24725</v>
      </c>
      <c r="AE244" t="s">
        <v>24726</v>
      </c>
      <c r="AF244" t="str">
        <f t="shared" si="10"/>
        <v xml:space="preserve">B46 </v>
      </c>
      <c r="AG244" t="s">
        <v>24727</v>
      </c>
      <c r="AH244" t="s">
        <v>24762</v>
      </c>
      <c r="AI244" t="s">
        <v>23475</v>
      </c>
      <c r="AJ244" t="s">
        <v>24729</v>
      </c>
    </row>
    <row r="245" spans="1:36" x14ac:dyDescent="0.2">
      <c r="A245" t="str">
        <f>TRIM(PROPER((assembly_staff_import[[#This Row],[First MI Name via NAME_SOURCE_KEY TEXT]]&amp;" "&amp;assembly_staff_import[[#This Row],[Last Name via NAME_SOURCE_KEY TEXT]]&amp;" "&amp;assembly_staff_import[[#This Row],[Suffix via NAME_SOURCE_KEY]])))</f>
        <v>Elizabeth M Cope</v>
      </c>
      <c r="B245" t="str">
        <f>TRIM(CONCATENATE(TRIM(assembly_staff_import[[#This Row],[Full Name]]), ", ", assembly_staff_import[[#This Row],[Title]]))</f>
        <v>Elizabeth M Cope, Legis Coord</v>
      </c>
      <c r="C245" t="e">
        <f>assembly_staff_import[[#This Row],[Vlookup_groups]]</f>
        <v>#REF!</v>
      </c>
      <c r="D245" t="str">
        <f>IF(assembly_staff_import[[#This Row],[Legislative Staff Type]]="Personal",assembly_staff_import[[#This Row],[Formatted Personal Staff Office]],"")</f>
        <v>Legislative / Capitol Office</v>
      </c>
      <c r="E245" t="s">
        <v>65</v>
      </c>
      <c r="F245" s="19" t="s">
        <v>10913</v>
      </c>
      <c r="G245" t="s">
        <v>67</v>
      </c>
      <c r="H245" t="str">
        <f>TRIM(PROPER((assembly_staff_import[[#This Row],[Last Name via NAME_SOURCE_KEY TEXT]]&amp;" "&amp;assembly_staff_import[[#This Row],[Suffix via NAME_SOURCE_KEY]])))</f>
        <v>Cope</v>
      </c>
      <c r="I245" t="str">
        <f>PROPER(assembly_staff_import[[#This Row],[JOB TITLE_SOURCE_KEY]])</f>
        <v xml:space="preserve">Legis Coord                                </v>
      </c>
      <c r="J245" t="s">
        <v>72</v>
      </c>
      <c r="K245" t="e">
        <f>IF(assembly_staff_import[[#This Row],[Legislative Staff Type]]="Personal",assembly_staff_import[[#This Row],[Vlookup Reports To Person]], "")</f>
        <v>#REF!</v>
      </c>
      <c r="L245" t="str">
        <f>PROPER(assembly_staff_import[[#This Row],[First MI Name via NAME_SOURCE_KEY TEXT]])</f>
        <v xml:space="preserve"> Elizabeth M</v>
      </c>
      <c r="M245" t="s">
        <v>18403</v>
      </c>
      <c r="N245" t="str">
        <f>LOWER(CONCATENATE(assembly_staff_import[[#This Row],[Last Name]],LEFT(assembly_staff_import[[#This Row],[First Name (no initial)]],1),"@nyassembly.gov"))</f>
        <v>copee@nyassembly.gov</v>
      </c>
      <c r="O245" t="s">
        <v>2972</v>
      </c>
      <c r="P245" t="e">
        <f>VLOOKUP(assembly_staff_import[[#This Row],[Full Name]],[3]!PEOPLE_March_20[#Data],1,0)</f>
        <v>#REF!</v>
      </c>
      <c r="Q245" t="e">
        <f>VLOOKUP(assembly_staff_import[[#This Row],[Full Name]],[3]!Table17[#Data],3,0)</f>
        <v>#REF!</v>
      </c>
      <c r="R245" t="e">
        <f>VLOOKUP(assembly_staff_import[[#This Row],[Formatted Works for Group]],[3]!Table7[#Data],1,0)</f>
        <v>#REF!</v>
      </c>
      <c r="S245" t="e">
        <f>IF(assembly_staff_import[[#This Row],[Legislative Staff Type]]="Personal", assembly_staff_import[[#This Row],[Vlookup Works for Group]], assembly_staff_import[[#This Row],[Formatted Works for Group calc]]&amp;", Central Staff Office, Assembly")</f>
        <v>#REF!</v>
      </c>
      <c r="T245" s="20" t="str">
        <f>TRIM(assembly_staff_import[[#This Row],[NAME_SOURCE_KEY]])</f>
        <v>COPE, ELIZABETH M</v>
      </c>
      <c r="U245" t="s">
        <v>24763</v>
      </c>
      <c r="V245" t="s">
        <v>24764</v>
      </c>
      <c r="W245" t="s">
        <v>24489</v>
      </c>
      <c r="Y245" t="str">
        <f>IF(assembly_staff_import[[#This Row],[Legislative Staff Type]]="Personal", PROPER(TRIM(assembly_staff_import[[#This Row],[Unit First MI via UNIT_SOURCE_KEY]])&amp;" "&amp;assembly_staff_import[[#This Row],[Unit Last via UNIT_SOURCE_KEY]]), PROPER(TRIM(assembly_staff_import[[#This Row],[UNIT NAME_SOURCE_KEY2]])))</f>
        <v>Catherine T. Nolan</v>
      </c>
      <c r="Z245" t="s">
        <v>24724</v>
      </c>
      <c r="AA245" t="e">
        <f>VLOOKUP(assembly_staff_import[[#This Row],[Formatted and corrected Works for Group Text]],[3]!Table4[#Data],1,0)</f>
        <v>#REF!</v>
      </c>
      <c r="AB245" t="e">
        <f>VLOOKUP(assembly_staff_import[[#This Row],[Formatted and corrected Works for Group Text]],[3]!Table5[#Data],2,0)</f>
        <v>#REF!</v>
      </c>
      <c r="AC245" t="str">
        <f>IF(TRIM(assembly_staff_import[[#This Row],[PUBLIC INFO ADDR_SOURCE_KEY]])="CAPITOL, ALBANY", "Legislative / Capitol Office", "District Office")</f>
        <v>Legislative / Capitol Office</v>
      </c>
      <c r="AD245" t="s">
        <v>24725</v>
      </c>
      <c r="AE245" t="s">
        <v>24726</v>
      </c>
      <c r="AF245" t="str">
        <f t="shared" si="10"/>
        <v xml:space="preserve">B46 </v>
      </c>
      <c r="AG245" t="s">
        <v>24727</v>
      </c>
      <c r="AH245" t="s">
        <v>24765</v>
      </c>
      <c r="AI245" t="s">
        <v>23659</v>
      </c>
      <c r="AJ245" t="s">
        <v>23493</v>
      </c>
    </row>
    <row r="246" spans="1:36" x14ac:dyDescent="0.2">
      <c r="A246" t="str">
        <f>TRIM(PROPER((assembly_staff_import[[#This Row],[First MI Name via NAME_SOURCE_KEY TEXT]]&amp;" "&amp;assembly_staff_import[[#This Row],[Last Name via NAME_SOURCE_KEY TEXT]]&amp;" "&amp;assembly_staff_import[[#This Row],[Suffix via NAME_SOURCE_KEY]])))</f>
        <v>Ira R Greenberg</v>
      </c>
      <c r="B246" t="str">
        <f>TRIM(CONCATENATE(TRIM(assembly_staff_import[[#This Row],[Full Name]]), ", ", assembly_staff_import[[#This Row],[Title]]))</f>
        <v>Ira R Greenberg, Legis Advisor</v>
      </c>
      <c r="C246" t="e">
        <f>assembly_staff_import[[#This Row],[Vlookup_groups]]</f>
        <v>#REF!</v>
      </c>
      <c r="D246" t="str">
        <f>IF(assembly_staff_import[[#This Row],[Legislative Staff Type]]="Personal",assembly_staff_import[[#This Row],[Formatted Personal Staff Office]],"")</f>
        <v>District Office</v>
      </c>
      <c r="E246" t="s">
        <v>65</v>
      </c>
      <c r="F246" s="19" t="s">
        <v>10913</v>
      </c>
      <c r="G246" t="s">
        <v>67</v>
      </c>
      <c r="H246" t="str">
        <f>TRIM(PROPER((assembly_staff_import[[#This Row],[Last Name via NAME_SOURCE_KEY TEXT]]&amp;" "&amp;assembly_staff_import[[#This Row],[Suffix via NAME_SOURCE_KEY]])))</f>
        <v>Greenberg</v>
      </c>
      <c r="I246" t="str">
        <f>PROPER(assembly_staff_import[[#This Row],[JOB TITLE_SOURCE_KEY]])</f>
        <v xml:space="preserve">Legis Advisor                              </v>
      </c>
      <c r="J246" t="s">
        <v>72</v>
      </c>
      <c r="K246" t="e">
        <f>IF(assembly_staff_import[[#This Row],[Legislative Staff Type]]="Personal",assembly_staff_import[[#This Row],[Vlookup Reports To Person]], "")</f>
        <v>#REF!</v>
      </c>
      <c r="L246" t="str">
        <f>PROPER(assembly_staff_import[[#This Row],[First MI Name via NAME_SOURCE_KEY TEXT]])</f>
        <v xml:space="preserve"> Ira R</v>
      </c>
      <c r="M246" t="s">
        <v>22416</v>
      </c>
      <c r="N246" t="str">
        <f>LOWER(CONCATENATE(assembly_staff_import[[#This Row],[Last Name]],LEFT(assembly_staff_import[[#This Row],[First Name (no initial)]],1),"@nyassembly.gov"))</f>
        <v>greenbergi@nyassembly.gov</v>
      </c>
      <c r="O246" t="s">
        <v>24766</v>
      </c>
      <c r="P246" t="e">
        <f>VLOOKUP(assembly_staff_import[[#This Row],[Full Name]],[3]!PEOPLE_March_20[#Data],1,0)</f>
        <v>#REF!</v>
      </c>
      <c r="Q246" t="e">
        <f>VLOOKUP(assembly_staff_import[[#This Row],[Full Name]],[3]!Table17[#Data],3,0)</f>
        <v>#REF!</v>
      </c>
      <c r="R246" t="e">
        <f>VLOOKUP(assembly_staff_import[[#This Row],[Formatted Works for Group]],[3]!Table7[#Data],1,0)</f>
        <v>#REF!</v>
      </c>
      <c r="S246" t="e">
        <f>IF(assembly_staff_import[[#This Row],[Legislative Staff Type]]="Personal", assembly_staff_import[[#This Row],[Vlookup Works for Group]], assembly_staff_import[[#This Row],[Formatted Works for Group calc]]&amp;", Central Staff Office, Assembly")</f>
        <v>#REF!</v>
      </c>
      <c r="T246" s="20" t="str">
        <f>TRIM(assembly_staff_import[[#This Row],[NAME_SOURCE_KEY]])</f>
        <v>GREENBERG, IRA R</v>
      </c>
      <c r="U246" t="s">
        <v>24767</v>
      </c>
      <c r="V246" t="s">
        <v>24768</v>
      </c>
      <c r="W246" t="s">
        <v>24769</v>
      </c>
      <c r="Y246" t="str">
        <f>IF(assembly_staff_import[[#This Row],[Legislative Staff Type]]="Personal", PROPER(TRIM(assembly_staff_import[[#This Row],[Unit First MI via UNIT_SOURCE_KEY]])&amp;" "&amp;assembly_staff_import[[#This Row],[Unit Last via UNIT_SOURCE_KEY]]), PROPER(TRIM(assembly_staff_import[[#This Row],[UNIT NAME_SOURCE_KEY2]])))</f>
        <v>Catherine T. Nolan</v>
      </c>
      <c r="Z246" t="s">
        <v>24724</v>
      </c>
      <c r="AA246" t="e">
        <f>VLOOKUP(assembly_staff_import[[#This Row],[Formatted and corrected Works for Group Text]],[3]!Table4[#Data],1,0)</f>
        <v>#REF!</v>
      </c>
      <c r="AB246" t="e">
        <f>VLOOKUP(assembly_staff_import[[#This Row],[Formatted and corrected Works for Group Text]],[3]!Table5[#Data],2,0)</f>
        <v>#REF!</v>
      </c>
      <c r="AC246" t="str">
        <f>IF(TRIM(assembly_staff_import[[#This Row],[PUBLIC INFO ADDR_SOURCE_KEY]])="CAPITOL, ALBANY", "Legislative / Capitol Office", "District Office")</f>
        <v>District Office</v>
      </c>
      <c r="AD246" t="s">
        <v>24725</v>
      </c>
      <c r="AE246" t="s">
        <v>24726</v>
      </c>
      <c r="AF246" t="str">
        <f t="shared" si="10"/>
        <v xml:space="preserve">B46 </v>
      </c>
      <c r="AG246" t="s">
        <v>24727</v>
      </c>
      <c r="AH246" t="s">
        <v>24770</v>
      </c>
      <c r="AI246" t="s">
        <v>24735</v>
      </c>
      <c r="AJ246" t="s">
        <v>24729</v>
      </c>
    </row>
    <row r="247" spans="1:36" x14ac:dyDescent="0.2">
      <c r="A247" t="str">
        <f>TRIM(PROPER((assembly_staff_import[[#This Row],[First MI Name via NAME_SOURCE_KEY TEXT]]&amp;" "&amp;assembly_staff_import[[#This Row],[Last Name via NAME_SOURCE_KEY TEXT]]&amp;" "&amp;assembly_staff_import[[#This Row],[Suffix via NAME_SOURCE_KEY]])))</f>
        <v>Joseph Ham</v>
      </c>
      <c r="B247" t="str">
        <f>TRIM(CONCATENATE(TRIM(assembly_staff_import[[#This Row],[Full Name]]), ", ", assembly_staff_import[[#This Row],[Title]]))</f>
        <v>Joseph Ham, Community Liaison</v>
      </c>
      <c r="C247" t="e">
        <f>assembly_staff_import[[#This Row],[Vlookup_groups]]</f>
        <v>#REF!</v>
      </c>
      <c r="D247" t="str">
        <f>IF(assembly_staff_import[[#This Row],[Legislative Staff Type]]="Personal",assembly_staff_import[[#This Row],[Formatted Personal Staff Office]],"")</f>
        <v>District Office</v>
      </c>
      <c r="E247" t="s">
        <v>65</v>
      </c>
      <c r="F247" s="19" t="s">
        <v>10913</v>
      </c>
      <c r="G247" t="s">
        <v>67</v>
      </c>
      <c r="H247" t="str">
        <f>TRIM(PROPER((assembly_staff_import[[#This Row],[Last Name via NAME_SOURCE_KEY TEXT]]&amp;" "&amp;assembly_staff_import[[#This Row],[Suffix via NAME_SOURCE_KEY]])))</f>
        <v>Ham</v>
      </c>
      <c r="I247" t="str">
        <f>PROPER(assembly_staff_import[[#This Row],[JOB TITLE_SOURCE_KEY]])</f>
        <v xml:space="preserve">Community Liaison                          </v>
      </c>
      <c r="J247" t="s">
        <v>72</v>
      </c>
      <c r="K247" t="e">
        <f>IF(assembly_staff_import[[#This Row],[Legislative Staff Type]]="Personal",assembly_staff_import[[#This Row],[Vlookup Reports To Person]], "")</f>
        <v>#REF!</v>
      </c>
      <c r="L247" t="str">
        <f>PROPER(assembly_staff_import[[#This Row],[First MI Name via NAME_SOURCE_KEY TEXT]])</f>
        <v xml:space="preserve"> Joseph</v>
      </c>
      <c r="M247" t="s">
        <v>12769</v>
      </c>
      <c r="N247" t="str">
        <f>LOWER(CONCATENATE(assembly_staff_import[[#This Row],[Last Name]],LEFT(assembly_staff_import[[#This Row],[First Name (no initial)]],1),"@nyassembly.gov"))</f>
        <v>hamj@nyassembly.gov</v>
      </c>
      <c r="O247" t="s">
        <v>2640</v>
      </c>
      <c r="P247" t="e">
        <f>VLOOKUP(assembly_staff_import[[#This Row],[Full Name]],[3]!PEOPLE_March_20[#Data],1,0)</f>
        <v>#REF!</v>
      </c>
      <c r="Q247" t="e">
        <f>VLOOKUP(assembly_staff_import[[#This Row],[Full Name]],[3]!Table17[#Data],3,0)</f>
        <v>#REF!</v>
      </c>
      <c r="R247" t="e">
        <f>VLOOKUP(assembly_staff_import[[#This Row],[Formatted Works for Group]],[3]!Table7[#Data],1,0)</f>
        <v>#REF!</v>
      </c>
      <c r="S247" t="e">
        <f>IF(assembly_staff_import[[#This Row],[Legislative Staff Type]]="Personal", assembly_staff_import[[#This Row],[Vlookup Works for Group]], assembly_staff_import[[#This Row],[Formatted Works for Group calc]]&amp;", Central Staff Office, Assembly")</f>
        <v>#REF!</v>
      </c>
      <c r="T247" s="20" t="str">
        <f>TRIM(assembly_staff_import[[#This Row],[NAME_SOURCE_KEY]])</f>
        <v>HAM, JOSEPH</v>
      </c>
      <c r="U247" t="s">
        <v>24771</v>
      </c>
      <c r="V247" t="s">
        <v>24772</v>
      </c>
      <c r="W247" t="s">
        <v>24773</v>
      </c>
      <c r="Y247" t="str">
        <f>IF(assembly_staff_import[[#This Row],[Legislative Staff Type]]="Personal", PROPER(TRIM(assembly_staff_import[[#This Row],[Unit First MI via UNIT_SOURCE_KEY]])&amp;" "&amp;assembly_staff_import[[#This Row],[Unit Last via UNIT_SOURCE_KEY]]), PROPER(TRIM(assembly_staff_import[[#This Row],[UNIT NAME_SOURCE_KEY2]])))</f>
        <v>Catherine T. Nolan</v>
      </c>
      <c r="Z247" t="s">
        <v>24724</v>
      </c>
      <c r="AA247" t="e">
        <f>VLOOKUP(assembly_staff_import[[#This Row],[Formatted and corrected Works for Group Text]],[3]!Table4[#Data],1,0)</f>
        <v>#REF!</v>
      </c>
      <c r="AB247" t="e">
        <f>VLOOKUP(assembly_staff_import[[#This Row],[Formatted and corrected Works for Group Text]],[3]!Table5[#Data],2,0)</f>
        <v>#REF!</v>
      </c>
      <c r="AC247" t="str">
        <f>IF(TRIM(assembly_staff_import[[#This Row],[PUBLIC INFO ADDR_SOURCE_KEY]])="CAPITOL, ALBANY", "Legislative / Capitol Office", "District Office")</f>
        <v>District Office</v>
      </c>
      <c r="AD247" t="s">
        <v>24725</v>
      </c>
      <c r="AE247" t="s">
        <v>24726</v>
      </c>
      <c r="AF247" t="str">
        <f t="shared" si="10"/>
        <v xml:space="preserve">B46 </v>
      </c>
      <c r="AG247" t="s">
        <v>24727</v>
      </c>
      <c r="AH247" t="s">
        <v>24774</v>
      </c>
      <c r="AI247" t="s">
        <v>23692</v>
      </c>
      <c r="AJ247" t="s">
        <v>24729</v>
      </c>
    </row>
    <row r="248" spans="1:36" x14ac:dyDescent="0.2">
      <c r="A248" t="str">
        <f>TRIM(PROPER((assembly_staff_import[[#This Row],[First MI Name via NAME_SOURCE_KEY TEXT]]&amp;" "&amp;assembly_staff_import[[#This Row],[Last Name via NAME_SOURCE_KEY TEXT]]&amp;" "&amp;assembly_staff_import[[#This Row],[Suffix via NAME_SOURCE_KEY]])))</f>
        <v>Kathleen M Whynot</v>
      </c>
      <c r="B248" t="str">
        <f>TRIM(CONCATENATE(TRIM(assembly_staff_import[[#This Row],[Full Name]]), ", ", assembly_staff_import[[#This Row],[Title]]))</f>
        <v>Kathleen M Whynot, Chief Of Staff</v>
      </c>
      <c r="C248" t="e">
        <f>assembly_staff_import[[#This Row],[Vlookup_groups]]</f>
        <v>#REF!</v>
      </c>
      <c r="D248" t="str">
        <f>IF(assembly_staff_import[[#This Row],[Legislative Staff Type]]="Personal",assembly_staff_import[[#This Row],[Formatted Personal Staff Office]],"")</f>
        <v>Legislative / Capitol Office</v>
      </c>
      <c r="E248" t="s">
        <v>65</v>
      </c>
      <c r="F248" s="19" t="s">
        <v>10913</v>
      </c>
      <c r="G248" t="s">
        <v>67</v>
      </c>
      <c r="H248" t="str">
        <f>TRIM(PROPER((assembly_staff_import[[#This Row],[Last Name via NAME_SOURCE_KEY TEXT]]&amp;" "&amp;assembly_staff_import[[#This Row],[Suffix via NAME_SOURCE_KEY]])))</f>
        <v>Whynot</v>
      </c>
      <c r="I248" t="str">
        <f>PROPER(assembly_staff_import[[#This Row],[JOB TITLE_SOURCE_KEY]])</f>
        <v xml:space="preserve">Chief Of Staff                             </v>
      </c>
      <c r="J248" t="s">
        <v>72</v>
      </c>
      <c r="K248" t="e">
        <f>IF(assembly_staff_import[[#This Row],[Legislative Staff Type]]="Personal",assembly_staff_import[[#This Row],[Vlookup Reports To Person]], "")</f>
        <v>#REF!</v>
      </c>
      <c r="L248" t="str">
        <f>PROPER(assembly_staff_import[[#This Row],[First MI Name via NAME_SOURCE_KEY TEXT]])</f>
        <v xml:space="preserve"> Kathleen M</v>
      </c>
      <c r="M248" t="s">
        <v>22084</v>
      </c>
      <c r="N248" t="str">
        <f>LOWER(CONCATENATE(assembly_staff_import[[#This Row],[Last Name]],LEFT(assembly_staff_import[[#This Row],[First Name (no initial)]],1),"@nyassembly.gov"))</f>
        <v>whynotk@nyassembly.gov</v>
      </c>
      <c r="O248" t="s">
        <v>18998</v>
      </c>
      <c r="P248" t="e">
        <f>VLOOKUP(assembly_staff_import[[#This Row],[Full Name]],[3]!PEOPLE_March_20[#Data],1,0)</f>
        <v>#REF!</v>
      </c>
      <c r="Q248" t="e">
        <f>VLOOKUP(assembly_staff_import[[#This Row],[Full Name]],[3]!Table17[#Data],3,0)</f>
        <v>#REF!</v>
      </c>
      <c r="R248" t="e">
        <f>VLOOKUP(assembly_staff_import[[#This Row],[Formatted Works for Group]],[3]!Table7[#Data],1,0)</f>
        <v>#REF!</v>
      </c>
      <c r="S248" t="e">
        <f>IF(assembly_staff_import[[#This Row],[Legislative Staff Type]]="Personal", assembly_staff_import[[#This Row],[Vlookup Works for Group]], assembly_staff_import[[#This Row],[Formatted Works for Group calc]]&amp;", Central Staff Office, Assembly")</f>
        <v>#REF!</v>
      </c>
      <c r="T248" s="20" t="str">
        <f>TRIM(assembly_staff_import[[#This Row],[NAME_SOURCE_KEY]])</f>
        <v>WHYNOT, KATHLEEN M</v>
      </c>
      <c r="U248" t="s">
        <v>24775</v>
      </c>
      <c r="V248" t="s">
        <v>24776</v>
      </c>
      <c r="W248" t="s">
        <v>23560</v>
      </c>
      <c r="Y248" t="str">
        <f>IF(assembly_staff_import[[#This Row],[Legislative Staff Type]]="Personal", PROPER(TRIM(assembly_staff_import[[#This Row],[Unit First MI via UNIT_SOURCE_KEY]])&amp;" "&amp;assembly_staff_import[[#This Row],[Unit Last via UNIT_SOURCE_KEY]]), PROPER(TRIM(assembly_staff_import[[#This Row],[UNIT NAME_SOURCE_KEY2]])))</f>
        <v>Catherine T. Nolan</v>
      </c>
      <c r="Z248" t="s">
        <v>24724</v>
      </c>
      <c r="AA248" t="e">
        <f>VLOOKUP(assembly_staff_import[[#This Row],[Formatted and corrected Works for Group Text]],[3]!Table4[#Data],1,0)</f>
        <v>#REF!</v>
      </c>
      <c r="AB248" t="e">
        <f>VLOOKUP(assembly_staff_import[[#This Row],[Formatted and corrected Works for Group Text]],[3]!Table5[#Data],2,0)</f>
        <v>#REF!</v>
      </c>
      <c r="AC248" t="str">
        <f>IF(TRIM(assembly_staff_import[[#This Row],[PUBLIC INFO ADDR_SOURCE_KEY]])="CAPITOL, ALBANY", "Legislative / Capitol Office", "District Office")</f>
        <v>Legislative / Capitol Office</v>
      </c>
      <c r="AD248" t="s">
        <v>24725</v>
      </c>
      <c r="AE248" t="s">
        <v>24726</v>
      </c>
      <c r="AF248" t="str">
        <f t="shared" si="10"/>
        <v xml:space="preserve">B46 </v>
      </c>
      <c r="AG248" t="s">
        <v>24727</v>
      </c>
      <c r="AH248" t="s">
        <v>24777</v>
      </c>
      <c r="AI248" t="s">
        <v>23587</v>
      </c>
      <c r="AJ248" t="s">
        <v>23493</v>
      </c>
    </row>
    <row r="249" spans="1:36" x14ac:dyDescent="0.2">
      <c r="A249" t="str">
        <f>TRIM(PROPER((assembly_staff_import[[#This Row],[First MI Name via NAME_SOURCE_KEY TEXT]]&amp;" "&amp;assembly_staff_import[[#This Row],[Last Name via NAME_SOURCE_KEY TEXT]]&amp;" "&amp;assembly_staff_import[[#This Row],[Suffix via NAME_SOURCE_KEY]])))</f>
        <v>Brendan R Sweeney</v>
      </c>
      <c r="B249" t="str">
        <f>TRIM(CONCATENATE(TRIM(assembly_staff_import[[#This Row],[Full Name]]), ", ", assembly_staff_import[[#This Row],[Title]]))</f>
        <v>Brendan R Sweeney, Legis Aide</v>
      </c>
      <c r="C249" t="e">
        <f>assembly_staff_import[[#This Row],[Vlookup_groups]]</f>
        <v>#REF!</v>
      </c>
      <c r="D249" t="str">
        <f>IF(assembly_staff_import[[#This Row],[Legislative Staff Type]]="Personal",assembly_staff_import[[#This Row],[Formatted Personal Staff Office]],"")</f>
        <v>District Office</v>
      </c>
      <c r="E249" t="s">
        <v>65</v>
      </c>
      <c r="F249" s="19" t="s">
        <v>10913</v>
      </c>
      <c r="G249" t="s">
        <v>67</v>
      </c>
      <c r="H249" t="str">
        <f>TRIM(PROPER((assembly_staff_import[[#This Row],[Last Name via NAME_SOURCE_KEY TEXT]]&amp;" "&amp;assembly_staff_import[[#This Row],[Suffix via NAME_SOURCE_KEY]])))</f>
        <v>Sweeney</v>
      </c>
      <c r="I249" t="str">
        <f>PROPER(assembly_staff_import[[#This Row],[JOB TITLE_SOURCE_KEY]])</f>
        <v xml:space="preserve">Legis Aide                                 </v>
      </c>
      <c r="J249" t="s">
        <v>72</v>
      </c>
      <c r="K249" t="e">
        <f>IF(assembly_staff_import[[#This Row],[Legislative Staff Type]]="Personal",assembly_staff_import[[#This Row],[Vlookup Reports To Person]], "")</f>
        <v>#REF!</v>
      </c>
      <c r="L249" t="str">
        <f>PROPER(assembly_staff_import[[#This Row],[First MI Name via NAME_SOURCE_KEY TEXT]])</f>
        <v xml:space="preserve"> Brendan R</v>
      </c>
      <c r="M249" t="s">
        <v>13825</v>
      </c>
      <c r="N249" t="str">
        <f>LOWER(CONCATENATE(assembly_staff_import[[#This Row],[Last Name]],LEFT(assembly_staff_import[[#This Row],[First Name (no initial)]],1),"@nyassembly.gov"))</f>
        <v>sweeneyb@nyassembly.gov</v>
      </c>
      <c r="O249" t="s">
        <v>24778</v>
      </c>
      <c r="P249" t="e">
        <f>VLOOKUP(assembly_staff_import[[#This Row],[Full Name]],[3]!PEOPLE_March_20[#Data],1,0)</f>
        <v>#REF!</v>
      </c>
      <c r="Q249" t="e">
        <f>VLOOKUP(assembly_staff_import[[#This Row],[Full Name]],[3]!Table17[#Data],3,0)</f>
        <v>#REF!</v>
      </c>
      <c r="R249" t="e">
        <f>VLOOKUP(assembly_staff_import[[#This Row],[Formatted Works for Group]],[3]!Table7[#Data],1,0)</f>
        <v>#REF!</v>
      </c>
      <c r="S249" t="e">
        <f>IF(assembly_staff_import[[#This Row],[Legislative Staff Type]]="Personal", assembly_staff_import[[#This Row],[Vlookup Works for Group]], assembly_staff_import[[#This Row],[Formatted Works for Group calc]]&amp;", Central Staff Office, Assembly")</f>
        <v>#REF!</v>
      </c>
      <c r="T249" s="20" t="str">
        <f>TRIM(assembly_staff_import[[#This Row],[NAME_SOURCE_KEY]])</f>
        <v>SWEENEY, BRENDAN R</v>
      </c>
      <c r="U249" t="s">
        <v>24779</v>
      </c>
      <c r="V249" t="s">
        <v>24780</v>
      </c>
      <c r="W249" t="s">
        <v>24781</v>
      </c>
      <c r="Y249" t="str">
        <f>IF(assembly_staff_import[[#This Row],[Legislative Staff Type]]="Personal", PROPER(TRIM(assembly_staff_import[[#This Row],[Unit First MI via UNIT_SOURCE_KEY]])&amp;" "&amp;assembly_staff_import[[#This Row],[Unit Last via UNIT_SOURCE_KEY]]), PROPER(TRIM(assembly_staff_import[[#This Row],[UNIT NAME_SOURCE_KEY2]])))</f>
        <v>Chad A. Lupinacci</v>
      </c>
      <c r="Z249" t="s">
        <v>24782</v>
      </c>
      <c r="AA249" t="e">
        <f>VLOOKUP(assembly_staff_import[[#This Row],[Formatted and corrected Works for Group Text]],[3]!Table4[#Data],1,0)</f>
        <v>#REF!</v>
      </c>
      <c r="AB249" t="e">
        <f>VLOOKUP(assembly_staff_import[[#This Row],[Formatted and corrected Works for Group Text]],[3]!Table5[#Data],2,0)</f>
        <v>#REF!</v>
      </c>
      <c r="AC249" t="str">
        <f>IF(TRIM(assembly_staff_import[[#This Row],[PUBLIC INFO ADDR_SOURCE_KEY]])="CAPITOL, ALBANY", "Legislative / Capitol Office", "District Office")</f>
        <v>District Office</v>
      </c>
      <c r="AD249" t="s">
        <v>24783</v>
      </c>
      <c r="AE249" t="s">
        <v>24784</v>
      </c>
      <c r="AF249" t="str">
        <f>"N56 "</f>
        <v xml:space="preserve">N56 </v>
      </c>
      <c r="AG249" t="s">
        <v>24785</v>
      </c>
      <c r="AH249" t="s">
        <v>24786</v>
      </c>
      <c r="AI249" t="s">
        <v>23600</v>
      </c>
      <c r="AJ249" t="s">
        <v>24787</v>
      </c>
    </row>
    <row r="250" spans="1:36" x14ac:dyDescent="0.2">
      <c r="A250" t="str">
        <f>TRIM(PROPER((assembly_staff_import[[#This Row],[First MI Name via NAME_SOURCE_KEY TEXT]]&amp;" "&amp;assembly_staff_import[[#This Row],[Last Name via NAME_SOURCE_KEY TEXT]]&amp;" "&amp;assembly_staff_import[[#This Row],[Suffix via NAME_SOURCE_KEY]])))</f>
        <v>Brian T Finnegan</v>
      </c>
      <c r="B250" t="str">
        <f>TRIM(CONCATENATE(TRIM(assembly_staff_import[[#This Row],[Full Name]]), ", ", assembly_staff_import[[#This Row],[Title]]))</f>
        <v>Brian T Finnegan, Chief Of Staff</v>
      </c>
      <c r="C250" t="e">
        <f>assembly_staff_import[[#This Row],[Vlookup_groups]]</f>
        <v>#REF!</v>
      </c>
      <c r="D250" t="str">
        <f>IF(assembly_staff_import[[#This Row],[Legislative Staff Type]]="Personal",assembly_staff_import[[#This Row],[Formatted Personal Staff Office]],"")</f>
        <v>District Office</v>
      </c>
      <c r="E250" t="s">
        <v>65</v>
      </c>
      <c r="F250" s="19" t="s">
        <v>10913</v>
      </c>
      <c r="G250" t="s">
        <v>67</v>
      </c>
      <c r="H250" t="str">
        <f>TRIM(PROPER((assembly_staff_import[[#This Row],[Last Name via NAME_SOURCE_KEY TEXT]]&amp;" "&amp;assembly_staff_import[[#This Row],[Suffix via NAME_SOURCE_KEY]])))</f>
        <v>Finnegan</v>
      </c>
      <c r="I250" t="str">
        <f>PROPER(assembly_staff_import[[#This Row],[JOB TITLE_SOURCE_KEY]])</f>
        <v xml:space="preserve">Chief Of Staff                             </v>
      </c>
      <c r="J250" t="s">
        <v>72</v>
      </c>
      <c r="K250" t="e">
        <f>IF(assembly_staff_import[[#This Row],[Legislative Staff Type]]="Personal",assembly_staff_import[[#This Row],[Vlookup Reports To Person]], "")</f>
        <v>#REF!</v>
      </c>
      <c r="L250" t="str">
        <f>PROPER(assembly_staff_import[[#This Row],[First MI Name via NAME_SOURCE_KEY TEXT]])</f>
        <v xml:space="preserve"> Brian T</v>
      </c>
      <c r="M250" t="s">
        <v>16733</v>
      </c>
      <c r="N250" t="str">
        <f>LOWER(CONCATENATE(assembly_staff_import[[#This Row],[Last Name]],LEFT(assembly_staff_import[[#This Row],[First Name (no initial)]],1),"@nyassembly.gov"))</f>
        <v>finneganb@nyassembly.gov</v>
      </c>
      <c r="O250" t="s">
        <v>7855</v>
      </c>
      <c r="P250" t="e">
        <f>VLOOKUP(assembly_staff_import[[#This Row],[Full Name]],[3]!PEOPLE_March_20[#Data],1,0)</f>
        <v>#REF!</v>
      </c>
      <c r="Q250" t="e">
        <f>VLOOKUP(assembly_staff_import[[#This Row],[Full Name]],[3]!Table17[#Data],3,0)</f>
        <v>#REF!</v>
      </c>
      <c r="R250" t="e">
        <f>VLOOKUP(assembly_staff_import[[#This Row],[Formatted Works for Group]],[3]!Table7[#Data],1,0)</f>
        <v>#REF!</v>
      </c>
      <c r="S250" t="e">
        <f>IF(assembly_staff_import[[#This Row],[Legislative Staff Type]]="Personal", assembly_staff_import[[#This Row],[Vlookup Works for Group]], assembly_staff_import[[#This Row],[Formatted Works for Group calc]]&amp;", Central Staff Office, Assembly")</f>
        <v>#REF!</v>
      </c>
      <c r="T250" s="20" t="str">
        <f>TRIM(assembly_staff_import[[#This Row],[NAME_SOURCE_KEY]])</f>
        <v>FINNEGAN, BRIAN T</v>
      </c>
      <c r="U250" t="s">
        <v>24788</v>
      </c>
      <c r="V250" t="s">
        <v>24789</v>
      </c>
      <c r="W250" t="s">
        <v>24790</v>
      </c>
      <c r="Y250" t="str">
        <f>IF(assembly_staff_import[[#This Row],[Legislative Staff Type]]="Personal", PROPER(TRIM(assembly_staff_import[[#This Row],[Unit First MI via UNIT_SOURCE_KEY]])&amp;" "&amp;assembly_staff_import[[#This Row],[Unit Last via UNIT_SOURCE_KEY]]), PROPER(TRIM(assembly_staff_import[[#This Row],[UNIT NAME_SOURCE_KEY2]])))</f>
        <v>Chad A. Lupinacci</v>
      </c>
      <c r="Z250" t="s">
        <v>24782</v>
      </c>
      <c r="AA250" t="e">
        <f>VLOOKUP(assembly_staff_import[[#This Row],[Formatted and corrected Works for Group Text]],[3]!Table4[#Data],1,0)</f>
        <v>#REF!</v>
      </c>
      <c r="AB250" t="e">
        <f>VLOOKUP(assembly_staff_import[[#This Row],[Formatted and corrected Works for Group Text]],[3]!Table5[#Data],2,0)</f>
        <v>#REF!</v>
      </c>
      <c r="AC250" t="str">
        <f>IF(TRIM(assembly_staff_import[[#This Row],[PUBLIC INFO ADDR_SOURCE_KEY]])="CAPITOL, ALBANY", "Legislative / Capitol Office", "District Office")</f>
        <v>District Office</v>
      </c>
      <c r="AD250" t="s">
        <v>24783</v>
      </c>
      <c r="AE250" t="s">
        <v>24784</v>
      </c>
      <c r="AF250" t="str">
        <f>"N56 "</f>
        <v xml:space="preserve">N56 </v>
      </c>
      <c r="AG250" t="s">
        <v>24785</v>
      </c>
      <c r="AH250" t="s">
        <v>24791</v>
      </c>
      <c r="AI250" t="s">
        <v>23587</v>
      </c>
      <c r="AJ250" t="s">
        <v>24787</v>
      </c>
    </row>
    <row r="251" spans="1:36" x14ac:dyDescent="0.2">
      <c r="A251" t="str">
        <f>TRIM(PROPER((assembly_staff_import[[#This Row],[First MI Name via NAME_SOURCE_KEY TEXT]]&amp;" "&amp;assembly_staff_import[[#This Row],[Last Name via NAME_SOURCE_KEY TEXT]]&amp;" "&amp;assembly_staff_import[[#This Row],[Suffix via NAME_SOURCE_KEY]])))</f>
        <v>Ginelle O Cantave</v>
      </c>
      <c r="B251" t="str">
        <f>TRIM(CONCATENATE(TRIM(assembly_staff_import[[#This Row],[Full Name]]), ", ", assembly_staff_import[[#This Row],[Title]]))</f>
        <v>Ginelle O Cantave, Admin Assistant</v>
      </c>
      <c r="C251" t="e">
        <f>assembly_staff_import[[#This Row],[Vlookup_groups]]</f>
        <v>#REF!</v>
      </c>
      <c r="D251" t="str">
        <f>IF(assembly_staff_import[[#This Row],[Legislative Staff Type]]="Personal",assembly_staff_import[[#This Row],[Formatted Personal Staff Office]],"")</f>
        <v>District Office</v>
      </c>
      <c r="E251" t="s">
        <v>65</v>
      </c>
      <c r="F251" s="19" t="s">
        <v>10913</v>
      </c>
      <c r="G251" t="s">
        <v>67</v>
      </c>
      <c r="H251" t="str">
        <f>TRIM(PROPER((assembly_staff_import[[#This Row],[Last Name via NAME_SOURCE_KEY TEXT]]&amp;" "&amp;assembly_staff_import[[#This Row],[Suffix via NAME_SOURCE_KEY]])))</f>
        <v>Cantave</v>
      </c>
      <c r="I251" t="str">
        <f>PROPER(assembly_staff_import[[#This Row],[JOB TITLE_SOURCE_KEY]])</f>
        <v xml:space="preserve">Admin Assistant                            </v>
      </c>
      <c r="J251" t="s">
        <v>72</v>
      </c>
      <c r="K251" t="e">
        <f>IF(assembly_staff_import[[#This Row],[Legislative Staff Type]]="Personal",assembly_staff_import[[#This Row],[Vlookup Reports To Person]], "")</f>
        <v>#REF!</v>
      </c>
      <c r="L251" t="str">
        <f>PROPER(assembly_staff_import[[#This Row],[First MI Name via NAME_SOURCE_KEY TEXT]])</f>
        <v xml:space="preserve"> Ginelle O</v>
      </c>
      <c r="M251" t="s">
        <v>13163</v>
      </c>
      <c r="N251" t="str">
        <f>LOWER(CONCATENATE(assembly_staff_import[[#This Row],[Last Name]],LEFT(assembly_staff_import[[#This Row],[First Name (no initial)]],1),"@nyassembly.gov"))</f>
        <v>cantaveg@nyassembly.gov</v>
      </c>
      <c r="O251" t="s">
        <v>24792</v>
      </c>
      <c r="P251" t="e">
        <f>VLOOKUP(assembly_staff_import[[#This Row],[Full Name]],[3]!PEOPLE_March_20[#Data],1,0)</f>
        <v>#REF!</v>
      </c>
      <c r="Q251" t="e">
        <f>VLOOKUP(assembly_staff_import[[#This Row],[Full Name]],[3]!Table17[#Data],3,0)</f>
        <v>#REF!</v>
      </c>
      <c r="R251" t="e">
        <f>VLOOKUP(assembly_staff_import[[#This Row],[Formatted Works for Group]],[3]!Table7[#Data],1,0)</f>
        <v>#REF!</v>
      </c>
      <c r="S251" t="e">
        <f>IF(assembly_staff_import[[#This Row],[Legislative Staff Type]]="Personal", assembly_staff_import[[#This Row],[Vlookup Works for Group]], assembly_staff_import[[#This Row],[Formatted Works for Group calc]]&amp;", Central Staff Office, Assembly")</f>
        <v>#REF!</v>
      </c>
      <c r="T251" s="20" t="str">
        <f>TRIM(assembly_staff_import[[#This Row],[NAME_SOURCE_KEY]])</f>
        <v>CANTAVE, GINELLE O</v>
      </c>
      <c r="U251" t="s">
        <v>24793</v>
      </c>
      <c r="V251" t="s">
        <v>24794</v>
      </c>
      <c r="W251" t="s">
        <v>24795</v>
      </c>
      <c r="Y251" t="str">
        <f>IF(assembly_staff_import[[#This Row],[Legislative Staff Type]]="Personal", PROPER(TRIM(assembly_staff_import[[#This Row],[Unit First MI via UNIT_SOURCE_KEY]])&amp;" "&amp;assembly_staff_import[[#This Row],[Unit Last via UNIT_SOURCE_KEY]]), PROPER(TRIM(assembly_staff_import[[#This Row],[UNIT NAME_SOURCE_KEY2]])))</f>
        <v>Chad A. Lupinacci</v>
      </c>
      <c r="Z251" t="s">
        <v>24782</v>
      </c>
      <c r="AA251" t="e">
        <f>VLOOKUP(assembly_staff_import[[#This Row],[Formatted and corrected Works for Group Text]],[3]!Table4[#Data],1,0)</f>
        <v>#REF!</v>
      </c>
      <c r="AB251" t="e">
        <f>VLOOKUP(assembly_staff_import[[#This Row],[Formatted and corrected Works for Group Text]],[3]!Table5[#Data],2,0)</f>
        <v>#REF!</v>
      </c>
      <c r="AC251" t="str">
        <f>IF(TRIM(assembly_staff_import[[#This Row],[PUBLIC INFO ADDR_SOURCE_KEY]])="CAPITOL, ALBANY", "Legislative / Capitol Office", "District Office")</f>
        <v>District Office</v>
      </c>
      <c r="AD251" t="s">
        <v>24783</v>
      </c>
      <c r="AE251" t="s">
        <v>24784</v>
      </c>
      <c r="AF251" t="str">
        <f>"N56 "</f>
        <v xml:space="preserve">N56 </v>
      </c>
      <c r="AG251" t="s">
        <v>24785</v>
      </c>
      <c r="AH251" t="s">
        <v>24796</v>
      </c>
      <c r="AI251" t="s">
        <v>23568</v>
      </c>
      <c r="AJ251" t="s">
        <v>24787</v>
      </c>
    </row>
    <row r="252" spans="1:36" x14ac:dyDescent="0.2">
      <c r="A252" t="str">
        <f>TRIM(PROPER((assembly_staff_import[[#This Row],[First MI Name via NAME_SOURCE_KEY TEXT]]&amp;" "&amp;assembly_staff_import[[#This Row],[Last Name via NAME_SOURCE_KEY TEXT]]&amp;" "&amp;assembly_staff_import[[#This Row],[Suffix via NAME_SOURCE_KEY]])))</f>
        <v>Lauren A Lembo</v>
      </c>
      <c r="B252" t="str">
        <f>TRIM(CONCATENATE(TRIM(assembly_staff_import[[#This Row],[Full Name]]), ", ", assembly_staff_import[[#This Row],[Title]]))</f>
        <v>Lauren A Lembo, Communications Coord</v>
      </c>
      <c r="C252" t="e">
        <f>assembly_staff_import[[#This Row],[Vlookup_groups]]</f>
        <v>#REF!</v>
      </c>
      <c r="D252" t="str">
        <f>IF(assembly_staff_import[[#This Row],[Legislative Staff Type]]="Personal",assembly_staff_import[[#This Row],[Formatted Personal Staff Office]],"")</f>
        <v>District Office</v>
      </c>
      <c r="E252" t="s">
        <v>65</v>
      </c>
      <c r="F252" s="19" t="s">
        <v>10913</v>
      </c>
      <c r="G252" t="s">
        <v>67</v>
      </c>
      <c r="H252" t="str">
        <f>TRIM(PROPER((assembly_staff_import[[#This Row],[Last Name via NAME_SOURCE_KEY TEXT]]&amp;" "&amp;assembly_staff_import[[#This Row],[Suffix via NAME_SOURCE_KEY]])))</f>
        <v>Lembo</v>
      </c>
      <c r="I252" t="str">
        <f>PROPER(assembly_staff_import[[#This Row],[JOB TITLE_SOURCE_KEY]])</f>
        <v xml:space="preserve">Communications Coord                       </v>
      </c>
      <c r="J252" t="s">
        <v>72</v>
      </c>
      <c r="K252" t="e">
        <f>IF(assembly_staff_import[[#This Row],[Legislative Staff Type]]="Personal",assembly_staff_import[[#This Row],[Vlookup Reports To Person]], "")</f>
        <v>#REF!</v>
      </c>
      <c r="L252" t="str">
        <f>PROPER(assembly_staff_import[[#This Row],[First MI Name via NAME_SOURCE_KEY TEXT]])</f>
        <v xml:space="preserve"> Lauren A</v>
      </c>
      <c r="M252" t="s">
        <v>12426</v>
      </c>
      <c r="N252" t="str">
        <f>LOWER(CONCATENATE(assembly_staff_import[[#This Row],[Last Name]],LEFT(assembly_staff_import[[#This Row],[First Name (no initial)]],1),"@nyassembly.gov"))</f>
        <v>lembol@nyassembly.gov</v>
      </c>
      <c r="O252" t="s">
        <v>14316</v>
      </c>
      <c r="P252" t="e">
        <f>VLOOKUP(assembly_staff_import[[#This Row],[Full Name]],[3]!PEOPLE_March_20[#Data],1,0)</f>
        <v>#REF!</v>
      </c>
      <c r="Q252" t="e">
        <f>VLOOKUP(assembly_staff_import[[#This Row],[Full Name]],[3]!Table17[#Data],3,0)</f>
        <v>#REF!</v>
      </c>
      <c r="R252" t="e">
        <f>VLOOKUP(assembly_staff_import[[#This Row],[Formatted Works for Group]],[3]!Table7[#Data],1,0)</f>
        <v>#REF!</v>
      </c>
      <c r="S252" t="e">
        <f>IF(assembly_staff_import[[#This Row],[Legislative Staff Type]]="Personal", assembly_staff_import[[#This Row],[Vlookup Works for Group]], assembly_staff_import[[#This Row],[Formatted Works for Group calc]]&amp;", Central Staff Office, Assembly")</f>
        <v>#REF!</v>
      </c>
      <c r="T252" s="20" t="str">
        <f>TRIM(assembly_staff_import[[#This Row],[NAME_SOURCE_KEY]])</f>
        <v>LEMBO, LAUREN A</v>
      </c>
      <c r="U252" t="s">
        <v>24797</v>
      </c>
      <c r="V252" t="s">
        <v>24798</v>
      </c>
      <c r="W252" t="s">
        <v>24799</v>
      </c>
      <c r="Y252" t="str">
        <f>IF(assembly_staff_import[[#This Row],[Legislative Staff Type]]="Personal", PROPER(TRIM(assembly_staff_import[[#This Row],[Unit First MI via UNIT_SOURCE_KEY]])&amp;" "&amp;assembly_staff_import[[#This Row],[Unit Last via UNIT_SOURCE_KEY]]), PROPER(TRIM(assembly_staff_import[[#This Row],[UNIT NAME_SOURCE_KEY2]])))</f>
        <v>Chad A. Lupinacci</v>
      </c>
      <c r="Z252" t="s">
        <v>24782</v>
      </c>
      <c r="AA252" t="e">
        <f>VLOOKUP(assembly_staff_import[[#This Row],[Formatted and corrected Works for Group Text]],[3]!Table4[#Data],1,0)</f>
        <v>#REF!</v>
      </c>
      <c r="AB252" t="e">
        <f>VLOOKUP(assembly_staff_import[[#This Row],[Formatted and corrected Works for Group Text]],[3]!Table5[#Data],2,0)</f>
        <v>#REF!</v>
      </c>
      <c r="AC252" t="str">
        <f>IF(TRIM(assembly_staff_import[[#This Row],[PUBLIC INFO ADDR_SOURCE_KEY]])="CAPITOL, ALBANY", "Legislative / Capitol Office", "District Office")</f>
        <v>District Office</v>
      </c>
      <c r="AD252" t="s">
        <v>24783</v>
      </c>
      <c r="AE252" t="s">
        <v>24784</v>
      </c>
      <c r="AF252" t="str">
        <f>"N56 "</f>
        <v xml:space="preserve">N56 </v>
      </c>
      <c r="AG252" t="s">
        <v>24785</v>
      </c>
      <c r="AH252" t="s">
        <v>24800</v>
      </c>
      <c r="AI252" t="s">
        <v>23486</v>
      </c>
      <c r="AJ252" t="s">
        <v>24787</v>
      </c>
    </row>
    <row r="253" spans="1:36" x14ac:dyDescent="0.2">
      <c r="A253" t="str">
        <f>TRIM(PROPER((assembly_staff_import[[#This Row],[First MI Name via NAME_SOURCE_KEY TEXT]]&amp;" "&amp;assembly_staff_import[[#This Row],[Last Name via NAME_SOURCE_KEY TEXT]]&amp;" "&amp;assembly_staff_import[[#This Row],[Suffix via NAME_SOURCE_KEY]])))</f>
        <v>Sheila M Sullivan</v>
      </c>
      <c r="B253" t="str">
        <f>TRIM(CONCATENATE(TRIM(assembly_staff_import[[#This Row],[Full Name]]), ", ", assembly_staff_import[[#This Row],[Title]]))</f>
        <v>Sheila M Sullivan, Commun Relations Dir</v>
      </c>
      <c r="C253" t="e">
        <f>assembly_staff_import[[#This Row],[Vlookup_groups]]</f>
        <v>#REF!</v>
      </c>
      <c r="D253" t="str">
        <f>IF(assembly_staff_import[[#This Row],[Legislative Staff Type]]="Personal",assembly_staff_import[[#This Row],[Formatted Personal Staff Office]],"")</f>
        <v>District Office</v>
      </c>
      <c r="E253" t="s">
        <v>65</v>
      </c>
      <c r="F253" s="19" t="s">
        <v>10913</v>
      </c>
      <c r="G253" t="s">
        <v>67</v>
      </c>
      <c r="H253" t="str">
        <f>TRIM(PROPER((assembly_staff_import[[#This Row],[Last Name via NAME_SOURCE_KEY TEXT]]&amp;" "&amp;assembly_staff_import[[#This Row],[Suffix via NAME_SOURCE_KEY]])))</f>
        <v>Sullivan</v>
      </c>
      <c r="I253" t="str">
        <f>PROPER(assembly_staff_import[[#This Row],[JOB TITLE_SOURCE_KEY]])</f>
        <v xml:space="preserve">Commun Relations Dir                       </v>
      </c>
      <c r="J253" t="s">
        <v>72</v>
      </c>
      <c r="K253" t="e">
        <f>IF(assembly_staff_import[[#This Row],[Legislative Staff Type]]="Personal",assembly_staff_import[[#This Row],[Vlookup Reports To Person]], "")</f>
        <v>#REF!</v>
      </c>
      <c r="L253" t="str">
        <f>PROPER(assembly_staff_import[[#This Row],[First MI Name via NAME_SOURCE_KEY TEXT]])</f>
        <v xml:space="preserve"> Sheila M</v>
      </c>
      <c r="M253" t="s">
        <v>23201</v>
      </c>
      <c r="N253" t="str">
        <f>LOWER(CONCATENATE(assembly_staff_import[[#This Row],[Last Name]],LEFT(assembly_staff_import[[#This Row],[First Name (no initial)]],1),"@nyassembly.gov"))</f>
        <v>sullivans@nyassembly.gov</v>
      </c>
      <c r="O253" t="s">
        <v>7136</v>
      </c>
      <c r="P253" t="e">
        <f>VLOOKUP(assembly_staff_import[[#This Row],[Full Name]],[3]!PEOPLE_March_20[#Data],1,0)</f>
        <v>#REF!</v>
      </c>
      <c r="Q253" t="e">
        <f>VLOOKUP(assembly_staff_import[[#This Row],[Full Name]],[3]!Table17[#Data],3,0)</f>
        <v>#REF!</v>
      </c>
      <c r="R253" t="e">
        <f>VLOOKUP(assembly_staff_import[[#This Row],[Formatted Works for Group]],[3]!Table7[#Data],1,0)</f>
        <v>#REF!</v>
      </c>
      <c r="S253" t="e">
        <f>IF(assembly_staff_import[[#This Row],[Legislative Staff Type]]="Personal", assembly_staff_import[[#This Row],[Vlookup Works for Group]], assembly_staff_import[[#This Row],[Formatted Works for Group calc]]&amp;", Central Staff Office, Assembly")</f>
        <v>#REF!</v>
      </c>
      <c r="T253" s="20" t="str">
        <f>TRIM(assembly_staff_import[[#This Row],[NAME_SOURCE_KEY]])</f>
        <v>SULLIVAN, SHEILA M</v>
      </c>
      <c r="U253" t="s">
        <v>24801</v>
      </c>
      <c r="V253" t="s">
        <v>24802</v>
      </c>
      <c r="W253" t="s">
        <v>24803</v>
      </c>
      <c r="Y253" t="str">
        <f>IF(assembly_staff_import[[#This Row],[Legislative Staff Type]]="Personal", PROPER(TRIM(assembly_staff_import[[#This Row],[Unit First MI via UNIT_SOURCE_KEY]])&amp;" "&amp;assembly_staff_import[[#This Row],[Unit Last via UNIT_SOURCE_KEY]]), PROPER(TRIM(assembly_staff_import[[#This Row],[UNIT NAME_SOURCE_KEY2]])))</f>
        <v>Chad A. Lupinacci</v>
      </c>
      <c r="Z253" t="s">
        <v>24782</v>
      </c>
      <c r="AA253" t="e">
        <f>VLOOKUP(assembly_staff_import[[#This Row],[Formatted and corrected Works for Group Text]],[3]!Table4[#Data],1,0)</f>
        <v>#REF!</v>
      </c>
      <c r="AB253" t="e">
        <f>VLOOKUP(assembly_staff_import[[#This Row],[Formatted and corrected Works for Group Text]],[3]!Table5[#Data],2,0)</f>
        <v>#REF!</v>
      </c>
      <c r="AC253" t="str">
        <f>IF(TRIM(assembly_staff_import[[#This Row],[PUBLIC INFO ADDR_SOURCE_KEY]])="CAPITOL, ALBANY", "Legislative / Capitol Office", "District Office")</f>
        <v>District Office</v>
      </c>
      <c r="AD253" t="s">
        <v>24783</v>
      </c>
      <c r="AE253" t="s">
        <v>24784</v>
      </c>
      <c r="AF253" t="str">
        <f>"N56 "</f>
        <v xml:space="preserve">N56 </v>
      </c>
      <c r="AG253" t="s">
        <v>24785</v>
      </c>
      <c r="AH253" t="s">
        <v>24804</v>
      </c>
      <c r="AI253" t="s">
        <v>24638</v>
      </c>
      <c r="AJ253" t="s">
        <v>24787</v>
      </c>
    </row>
    <row r="254" spans="1:36" x14ac:dyDescent="0.2">
      <c r="A254" t="str">
        <f>TRIM(PROPER((assembly_staff_import[[#This Row],[First MI Name via NAME_SOURCE_KEY TEXT]]&amp;" "&amp;assembly_staff_import[[#This Row],[Last Name via NAME_SOURCE_KEY TEXT]]&amp;" "&amp;assembly_staff_import[[#This Row],[Suffix via NAME_SOURCE_KEY]])))</f>
        <v>Keron W Alleyne</v>
      </c>
      <c r="B254" t="str">
        <f>TRIM(CONCATENATE(TRIM(assembly_staff_import[[#This Row],[Full Name]]), ", ", assembly_staff_import[[#This Row],[Title]]))</f>
        <v>Keron W Alleyne, Office Assistant</v>
      </c>
      <c r="C254" t="e">
        <f>assembly_staff_import[[#This Row],[Vlookup_groups]]</f>
        <v>#REF!</v>
      </c>
      <c r="D254" t="str">
        <f>IF(assembly_staff_import[[#This Row],[Legislative Staff Type]]="Personal",assembly_staff_import[[#This Row],[Formatted Personal Staff Office]],"")</f>
        <v>District Office</v>
      </c>
      <c r="E254" t="s">
        <v>65</v>
      </c>
      <c r="F254" s="19" t="s">
        <v>10913</v>
      </c>
      <c r="G254" t="s">
        <v>67</v>
      </c>
      <c r="H254" t="str">
        <f>TRIM(PROPER((assembly_staff_import[[#This Row],[Last Name via NAME_SOURCE_KEY TEXT]]&amp;" "&amp;assembly_staff_import[[#This Row],[Suffix via NAME_SOURCE_KEY]])))</f>
        <v>Alleyne</v>
      </c>
      <c r="I254" t="str">
        <f>PROPER(assembly_staff_import[[#This Row],[JOB TITLE_SOURCE_KEY]])</f>
        <v xml:space="preserve">Office Assistant                           </v>
      </c>
      <c r="J254" t="s">
        <v>72</v>
      </c>
      <c r="K254" t="e">
        <f>IF(assembly_staff_import[[#This Row],[Legislative Staff Type]]="Personal",assembly_staff_import[[#This Row],[Vlookup Reports To Person]], "")</f>
        <v>#REF!</v>
      </c>
      <c r="L254" t="str">
        <f>PROPER(assembly_staff_import[[#This Row],[First MI Name via NAME_SOURCE_KEY TEXT]])</f>
        <v xml:space="preserve"> Keron W</v>
      </c>
      <c r="M254" t="s">
        <v>18762</v>
      </c>
      <c r="N254" t="str">
        <f>LOWER(CONCATENATE(assembly_staff_import[[#This Row],[Last Name]],LEFT(assembly_staff_import[[#This Row],[First Name (no initial)]],1),"@nyassembly.gov"))</f>
        <v>alleynek@nyassembly.gov</v>
      </c>
      <c r="O254" t="s">
        <v>24805</v>
      </c>
      <c r="P254" t="e">
        <f>VLOOKUP(assembly_staff_import[[#This Row],[Full Name]],[3]!PEOPLE_March_20[#Data],1,0)</f>
        <v>#REF!</v>
      </c>
      <c r="Q254" t="e">
        <f>VLOOKUP(assembly_staff_import[[#This Row],[Full Name]],[3]!Table17[#Data],3,0)</f>
        <v>#REF!</v>
      </c>
      <c r="R254" t="e">
        <f>VLOOKUP(assembly_staff_import[[#This Row],[Formatted Works for Group]],[3]!Table7[#Data],1,0)</f>
        <v>#REF!</v>
      </c>
      <c r="S254" t="e">
        <f>IF(assembly_staff_import[[#This Row],[Legislative Staff Type]]="Personal", assembly_staff_import[[#This Row],[Vlookup Works for Group]], assembly_staff_import[[#This Row],[Formatted Works for Group calc]]&amp;", Central Staff Office, Assembly")</f>
        <v>#REF!</v>
      </c>
      <c r="T254" s="20" t="str">
        <f>TRIM(assembly_staff_import[[#This Row],[NAME_SOURCE_KEY]])</f>
        <v>ALLEYNE, KERON W</v>
      </c>
      <c r="U254" t="s">
        <v>24806</v>
      </c>
      <c r="V254" t="s">
        <v>24807</v>
      </c>
      <c r="W254" t="s">
        <v>24808</v>
      </c>
      <c r="Y254" t="str">
        <f>IF(assembly_staff_import[[#This Row],[Legislative Staff Type]]="Personal", PROPER(TRIM(assembly_staff_import[[#This Row],[Unit First MI via UNIT_SOURCE_KEY]])&amp;" "&amp;assembly_staff_import[[#This Row],[Unit Last via UNIT_SOURCE_KEY]]), PROPER(TRIM(assembly_staff_import[[#This Row],[UNIT NAME_SOURCE_KEY2]])))</f>
        <v>Charles Barron</v>
      </c>
      <c r="Z254" t="s">
        <v>24809</v>
      </c>
      <c r="AA254" t="e">
        <f>VLOOKUP(assembly_staff_import[[#This Row],[Formatted and corrected Works for Group Text]],[3]!Table4[#Data],1,0)</f>
        <v>#REF!</v>
      </c>
      <c r="AB254" t="e">
        <f>VLOOKUP(assembly_staff_import[[#This Row],[Formatted and corrected Works for Group Text]],[3]!Table5[#Data],2,0)</f>
        <v>#REF!</v>
      </c>
      <c r="AC254" t="str">
        <f>IF(TRIM(assembly_staff_import[[#This Row],[PUBLIC INFO ADDR_SOURCE_KEY]])="CAPITOL, ALBANY", "Legislative / Capitol Office", "District Office")</f>
        <v>District Office</v>
      </c>
      <c r="AD254" t="s">
        <v>24810</v>
      </c>
      <c r="AE254" t="s">
        <v>24811</v>
      </c>
      <c r="AF254" t="str">
        <f>"A56 "</f>
        <v xml:space="preserve">A56 </v>
      </c>
      <c r="AG254" t="s">
        <v>24812</v>
      </c>
      <c r="AH254" t="s">
        <v>24813</v>
      </c>
      <c r="AI254" t="s">
        <v>24660</v>
      </c>
      <c r="AJ254" t="s">
        <v>24814</v>
      </c>
    </row>
    <row r="255" spans="1:36" x14ac:dyDescent="0.2">
      <c r="A255" t="str">
        <f>TRIM(PROPER((assembly_staff_import[[#This Row],[First MI Name via NAME_SOURCE_KEY TEXT]]&amp;" "&amp;assembly_staff_import[[#This Row],[Last Name via NAME_SOURCE_KEY TEXT]]&amp;" "&amp;assembly_staff_import[[#This Row],[Suffix via NAME_SOURCE_KEY]])))</f>
        <v>Melvin A Faulkner</v>
      </c>
      <c r="B255" t="str">
        <f>TRIM(CONCATENATE(TRIM(assembly_staff_import[[#This Row],[Full Name]]), ", ", assembly_staff_import[[#This Row],[Title]]))</f>
        <v>Melvin A Faulkner, Community Liaison</v>
      </c>
      <c r="C255" t="e">
        <f>assembly_staff_import[[#This Row],[Vlookup_groups]]</f>
        <v>#REF!</v>
      </c>
      <c r="D255" t="str">
        <f>IF(assembly_staff_import[[#This Row],[Legislative Staff Type]]="Personal",assembly_staff_import[[#This Row],[Formatted Personal Staff Office]],"")</f>
        <v>District Office</v>
      </c>
      <c r="E255" t="s">
        <v>65</v>
      </c>
      <c r="F255" s="19" t="s">
        <v>10913</v>
      </c>
      <c r="G255" t="s">
        <v>67</v>
      </c>
      <c r="H255" t="str">
        <f>TRIM(PROPER((assembly_staff_import[[#This Row],[Last Name via NAME_SOURCE_KEY TEXT]]&amp;" "&amp;assembly_staff_import[[#This Row],[Suffix via NAME_SOURCE_KEY]])))</f>
        <v>Faulkner</v>
      </c>
      <c r="I255" t="str">
        <f>PROPER(assembly_staff_import[[#This Row],[JOB TITLE_SOURCE_KEY]])</f>
        <v xml:space="preserve">Community Liaison                          </v>
      </c>
      <c r="J255" t="s">
        <v>72</v>
      </c>
      <c r="K255" t="e">
        <f>IF(assembly_staff_import[[#This Row],[Legislative Staff Type]]="Personal",assembly_staff_import[[#This Row],[Vlookup Reports To Person]], "")</f>
        <v>#REF!</v>
      </c>
      <c r="L255" t="str">
        <f>PROPER(assembly_staff_import[[#This Row],[First MI Name via NAME_SOURCE_KEY TEXT]])</f>
        <v xml:space="preserve"> Melvin A</v>
      </c>
      <c r="M255" t="s">
        <v>16036</v>
      </c>
      <c r="N255" t="str">
        <f>LOWER(CONCATENATE(assembly_staff_import[[#This Row],[Last Name]],LEFT(assembly_staff_import[[#This Row],[First Name (no initial)]],1),"@nyassembly.gov"))</f>
        <v>faulknerm@nyassembly.gov</v>
      </c>
      <c r="O255" t="s">
        <v>24815</v>
      </c>
      <c r="P255" t="e">
        <f>VLOOKUP(assembly_staff_import[[#This Row],[Full Name]],[3]!PEOPLE_March_20[#Data],1,0)</f>
        <v>#REF!</v>
      </c>
      <c r="Q255" t="e">
        <f>VLOOKUP(assembly_staff_import[[#This Row],[Full Name]],[3]!Table17[#Data],3,0)</f>
        <v>#REF!</v>
      </c>
      <c r="R255" t="e">
        <f>VLOOKUP(assembly_staff_import[[#This Row],[Formatted Works for Group]],[3]!Table7[#Data],1,0)</f>
        <v>#REF!</v>
      </c>
      <c r="S255" t="e">
        <f>IF(assembly_staff_import[[#This Row],[Legislative Staff Type]]="Personal", assembly_staff_import[[#This Row],[Vlookup Works for Group]], assembly_staff_import[[#This Row],[Formatted Works for Group calc]]&amp;", Central Staff Office, Assembly")</f>
        <v>#REF!</v>
      </c>
      <c r="T255" s="20" t="str">
        <f>TRIM(assembly_staff_import[[#This Row],[NAME_SOURCE_KEY]])</f>
        <v>FAULKNER, MELVIN A</v>
      </c>
      <c r="U255" t="s">
        <v>24816</v>
      </c>
      <c r="V255" t="s">
        <v>24817</v>
      </c>
      <c r="W255" t="s">
        <v>24818</v>
      </c>
      <c r="Y255" t="str">
        <f>IF(assembly_staff_import[[#This Row],[Legislative Staff Type]]="Personal", PROPER(TRIM(assembly_staff_import[[#This Row],[Unit First MI via UNIT_SOURCE_KEY]])&amp;" "&amp;assembly_staff_import[[#This Row],[Unit Last via UNIT_SOURCE_KEY]]), PROPER(TRIM(assembly_staff_import[[#This Row],[UNIT NAME_SOURCE_KEY2]])))</f>
        <v>Charles Barron</v>
      </c>
      <c r="Z255" t="s">
        <v>24809</v>
      </c>
      <c r="AA255" t="e">
        <f>VLOOKUP(assembly_staff_import[[#This Row],[Formatted and corrected Works for Group Text]],[3]!Table4[#Data],1,0)</f>
        <v>#REF!</v>
      </c>
      <c r="AB255" t="e">
        <f>VLOOKUP(assembly_staff_import[[#This Row],[Formatted and corrected Works for Group Text]],[3]!Table5[#Data],2,0)</f>
        <v>#REF!</v>
      </c>
      <c r="AC255" t="str">
        <f>IF(TRIM(assembly_staff_import[[#This Row],[PUBLIC INFO ADDR_SOURCE_KEY]])="CAPITOL, ALBANY", "Legislative / Capitol Office", "District Office")</f>
        <v>District Office</v>
      </c>
      <c r="AD255" t="s">
        <v>24810</v>
      </c>
      <c r="AE255" t="s">
        <v>24811</v>
      </c>
      <c r="AF255" t="str">
        <f>"A56 "</f>
        <v xml:space="preserve">A56 </v>
      </c>
      <c r="AG255" t="s">
        <v>24812</v>
      </c>
      <c r="AH255" t="s">
        <v>24819</v>
      </c>
      <c r="AI255" t="s">
        <v>23692</v>
      </c>
      <c r="AJ255" t="s">
        <v>24814</v>
      </c>
    </row>
    <row r="256" spans="1:36" x14ac:dyDescent="0.2">
      <c r="A256" t="str">
        <f>TRIM(PROPER((assembly_staff_import[[#This Row],[First MI Name via NAME_SOURCE_KEY TEXT]]&amp;" "&amp;assembly_staff_import[[#This Row],[Last Name via NAME_SOURCE_KEY TEXT]]&amp;" "&amp;assembly_staff_import[[#This Row],[Suffix via NAME_SOURCE_KEY]])))</f>
        <v>Valeria D White</v>
      </c>
      <c r="B256" t="str">
        <f>TRIM(CONCATENATE(TRIM(assembly_staff_import[[#This Row],[Full Name]]), ", ", assembly_staff_import[[#This Row],[Title]]))</f>
        <v>Valeria D White, Exec Asst</v>
      </c>
      <c r="C256" t="e">
        <f>assembly_staff_import[[#This Row],[Vlookup_groups]]</f>
        <v>#REF!</v>
      </c>
      <c r="D256" t="str">
        <f>IF(assembly_staff_import[[#This Row],[Legislative Staff Type]]="Personal",assembly_staff_import[[#This Row],[Formatted Personal Staff Office]],"")</f>
        <v>Legislative / Capitol Office</v>
      </c>
      <c r="E256" t="s">
        <v>65</v>
      </c>
      <c r="F256" s="19" t="s">
        <v>10913</v>
      </c>
      <c r="G256" t="s">
        <v>67</v>
      </c>
      <c r="H256" t="str">
        <f>TRIM(PROPER((assembly_staff_import[[#This Row],[Last Name via NAME_SOURCE_KEY TEXT]]&amp;" "&amp;assembly_staff_import[[#This Row],[Suffix via NAME_SOURCE_KEY]])))</f>
        <v>White</v>
      </c>
      <c r="I256" t="str">
        <f>PROPER(assembly_staff_import[[#This Row],[JOB TITLE_SOURCE_KEY]])</f>
        <v xml:space="preserve">Exec Asst                                  </v>
      </c>
      <c r="J256" t="s">
        <v>72</v>
      </c>
      <c r="K256" t="e">
        <f>IF(assembly_staff_import[[#This Row],[Legislative Staff Type]]="Personal",assembly_staff_import[[#This Row],[Vlookup Reports To Person]], "")</f>
        <v>#REF!</v>
      </c>
      <c r="L256" t="str">
        <f>PROPER(assembly_staff_import[[#This Row],[First MI Name via NAME_SOURCE_KEY TEXT]])</f>
        <v xml:space="preserve"> Valeria D</v>
      </c>
      <c r="M256" t="s">
        <v>16003</v>
      </c>
      <c r="N256" t="str">
        <f>LOWER(CONCATENATE(assembly_staff_import[[#This Row],[Last Name]],LEFT(assembly_staff_import[[#This Row],[First Name (no initial)]],1),"@nyassembly.gov"))</f>
        <v>whitev@nyassembly.gov</v>
      </c>
      <c r="O256" t="s">
        <v>24820</v>
      </c>
      <c r="P256" t="e">
        <f>VLOOKUP(assembly_staff_import[[#This Row],[Full Name]],[3]!PEOPLE_March_20[#Data],1,0)</f>
        <v>#REF!</v>
      </c>
      <c r="Q256" t="e">
        <f>VLOOKUP(assembly_staff_import[[#This Row],[Full Name]],[3]!Table17[#Data],3,0)</f>
        <v>#REF!</v>
      </c>
      <c r="R256" t="e">
        <f>VLOOKUP(assembly_staff_import[[#This Row],[Formatted Works for Group]],[3]!Table7[#Data],1,0)</f>
        <v>#REF!</v>
      </c>
      <c r="S256" t="e">
        <f>IF(assembly_staff_import[[#This Row],[Legislative Staff Type]]="Personal", assembly_staff_import[[#This Row],[Vlookup Works for Group]], assembly_staff_import[[#This Row],[Formatted Works for Group calc]]&amp;", Central Staff Office, Assembly")</f>
        <v>#REF!</v>
      </c>
      <c r="T256" s="20" t="str">
        <f>TRIM(assembly_staff_import[[#This Row],[NAME_SOURCE_KEY]])</f>
        <v>WHITE, VALERIA D</v>
      </c>
      <c r="U256" t="s">
        <v>24821</v>
      </c>
      <c r="V256" t="s">
        <v>24822</v>
      </c>
      <c r="W256" t="s">
        <v>24823</v>
      </c>
      <c r="Y256" t="str">
        <f>IF(assembly_staff_import[[#This Row],[Legislative Staff Type]]="Personal", PROPER(TRIM(assembly_staff_import[[#This Row],[Unit First MI via UNIT_SOURCE_KEY]])&amp;" "&amp;assembly_staff_import[[#This Row],[Unit Last via UNIT_SOURCE_KEY]]), PROPER(TRIM(assembly_staff_import[[#This Row],[UNIT NAME_SOURCE_KEY2]])))</f>
        <v>Charles Barron</v>
      </c>
      <c r="Z256" t="s">
        <v>24809</v>
      </c>
      <c r="AA256" t="e">
        <f>VLOOKUP(assembly_staff_import[[#This Row],[Formatted and corrected Works for Group Text]],[3]!Table4[#Data],1,0)</f>
        <v>#REF!</v>
      </c>
      <c r="AB256" t="e">
        <f>VLOOKUP(assembly_staff_import[[#This Row],[Formatted and corrected Works for Group Text]],[3]!Table5[#Data],2,0)</f>
        <v>#REF!</v>
      </c>
      <c r="AC256" t="str">
        <f>IF(TRIM(assembly_staff_import[[#This Row],[PUBLIC INFO ADDR_SOURCE_KEY]])="CAPITOL, ALBANY", "Legislative / Capitol Office", "District Office")</f>
        <v>Legislative / Capitol Office</v>
      </c>
      <c r="AD256" t="s">
        <v>24810</v>
      </c>
      <c r="AE256" t="s">
        <v>24811</v>
      </c>
      <c r="AF256" t="str">
        <f>"A56 "</f>
        <v xml:space="preserve">A56 </v>
      </c>
      <c r="AG256" t="s">
        <v>24812</v>
      </c>
      <c r="AH256" t="s">
        <v>24824</v>
      </c>
      <c r="AI256" t="s">
        <v>23546</v>
      </c>
      <c r="AJ256" t="s">
        <v>23493</v>
      </c>
    </row>
    <row r="257" spans="1:36" x14ac:dyDescent="0.2">
      <c r="A257" t="str">
        <f>TRIM(PROPER((assembly_staff_import[[#This Row],[First MI Name via NAME_SOURCE_KEY TEXT]]&amp;" "&amp;assembly_staff_import[[#This Row],[Last Name via NAME_SOURCE_KEY TEXT]]&amp;" "&amp;assembly_staff_import[[#This Row],[Suffix via NAME_SOURCE_KEY]])))</f>
        <v>Viola E Plummer</v>
      </c>
      <c r="B257" t="str">
        <f>TRIM(CONCATENATE(TRIM(assembly_staff_import[[#This Row],[Full Name]]), ", ", assembly_staff_import[[#This Row],[Title]]))</f>
        <v>Viola E Plummer, Chief Of Staff</v>
      </c>
      <c r="C257" t="e">
        <f>assembly_staff_import[[#This Row],[Vlookup_groups]]</f>
        <v>#REF!</v>
      </c>
      <c r="D257" t="str">
        <f>IF(assembly_staff_import[[#This Row],[Legislative Staff Type]]="Personal",assembly_staff_import[[#This Row],[Formatted Personal Staff Office]],"")</f>
        <v>District Office</v>
      </c>
      <c r="E257" t="s">
        <v>65</v>
      </c>
      <c r="F257" s="19" t="s">
        <v>10913</v>
      </c>
      <c r="G257" t="s">
        <v>67</v>
      </c>
      <c r="H257" t="str">
        <f>TRIM(PROPER((assembly_staff_import[[#This Row],[Last Name via NAME_SOURCE_KEY TEXT]]&amp;" "&amp;assembly_staff_import[[#This Row],[Suffix via NAME_SOURCE_KEY]])))</f>
        <v>Plummer</v>
      </c>
      <c r="I257" t="str">
        <f>PROPER(assembly_staff_import[[#This Row],[JOB TITLE_SOURCE_KEY]])</f>
        <v xml:space="preserve">Chief Of Staff                             </v>
      </c>
      <c r="J257" t="s">
        <v>72</v>
      </c>
      <c r="K257" t="e">
        <f>IF(assembly_staff_import[[#This Row],[Legislative Staff Type]]="Personal",assembly_staff_import[[#This Row],[Vlookup Reports To Person]], "")</f>
        <v>#REF!</v>
      </c>
      <c r="L257" t="str">
        <f>PROPER(assembly_staff_import[[#This Row],[First MI Name via NAME_SOURCE_KEY TEXT]])</f>
        <v xml:space="preserve"> Viola E</v>
      </c>
      <c r="M257" t="s">
        <v>18739</v>
      </c>
      <c r="N257" t="str">
        <f>LOWER(CONCATENATE(assembly_staff_import[[#This Row],[Last Name]],LEFT(assembly_staff_import[[#This Row],[First Name (no initial)]],1),"@nyassembly.gov"))</f>
        <v>plummerv@nyassembly.gov</v>
      </c>
      <c r="O257" t="s">
        <v>5176</v>
      </c>
      <c r="P257" t="e">
        <f>VLOOKUP(assembly_staff_import[[#This Row],[Full Name]],[3]!PEOPLE_March_20[#Data],1,0)</f>
        <v>#REF!</v>
      </c>
      <c r="Q257" t="e">
        <f>VLOOKUP(assembly_staff_import[[#This Row],[Full Name]],[3]!Table17[#Data],3,0)</f>
        <v>#REF!</v>
      </c>
      <c r="R257" t="e">
        <f>VLOOKUP(assembly_staff_import[[#This Row],[Formatted Works for Group]],[3]!Table7[#Data],1,0)</f>
        <v>#REF!</v>
      </c>
      <c r="S257" t="e">
        <f>IF(assembly_staff_import[[#This Row],[Legislative Staff Type]]="Personal", assembly_staff_import[[#This Row],[Vlookup Works for Group]], assembly_staff_import[[#This Row],[Formatted Works for Group calc]]&amp;", Central Staff Office, Assembly")</f>
        <v>#REF!</v>
      </c>
      <c r="T257" s="20" t="str">
        <f>TRIM(assembly_staff_import[[#This Row],[NAME_SOURCE_KEY]])</f>
        <v>PLUMMER, VIOLA E</v>
      </c>
      <c r="U257" t="s">
        <v>24825</v>
      </c>
      <c r="V257" t="s">
        <v>24826</v>
      </c>
      <c r="W257" t="s">
        <v>24827</v>
      </c>
      <c r="Y257" t="str">
        <f>IF(assembly_staff_import[[#This Row],[Legislative Staff Type]]="Personal", PROPER(TRIM(assembly_staff_import[[#This Row],[Unit First MI via UNIT_SOURCE_KEY]])&amp;" "&amp;assembly_staff_import[[#This Row],[Unit Last via UNIT_SOURCE_KEY]]), PROPER(TRIM(assembly_staff_import[[#This Row],[UNIT NAME_SOURCE_KEY2]])))</f>
        <v>Charles Barron</v>
      </c>
      <c r="Z257" t="s">
        <v>24809</v>
      </c>
      <c r="AA257" t="e">
        <f>VLOOKUP(assembly_staff_import[[#This Row],[Formatted and corrected Works for Group Text]],[3]!Table4[#Data],1,0)</f>
        <v>#REF!</v>
      </c>
      <c r="AB257" t="e">
        <f>VLOOKUP(assembly_staff_import[[#This Row],[Formatted and corrected Works for Group Text]],[3]!Table5[#Data],2,0)</f>
        <v>#REF!</v>
      </c>
      <c r="AC257" t="str">
        <f>IF(TRIM(assembly_staff_import[[#This Row],[PUBLIC INFO ADDR_SOURCE_KEY]])="CAPITOL, ALBANY", "Legislative / Capitol Office", "District Office")</f>
        <v>District Office</v>
      </c>
      <c r="AD257" t="s">
        <v>24810</v>
      </c>
      <c r="AE257" t="s">
        <v>24811</v>
      </c>
      <c r="AF257" t="str">
        <f>"A56 "</f>
        <v xml:space="preserve">A56 </v>
      </c>
      <c r="AG257" t="s">
        <v>24812</v>
      </c>
      <c r="AH257" t="s">
        <v>24828</v>
      </c>
      <c r="AI257" t="s">
        <v>23587</v>
      </c>
      <c r="AJ257" t="s">
        <v>24814</v>
      </c>
    </row>
    <row r="258" spans="1:36" x14ac:dyDescent="0.2">
      <c r="A258" t="str">
        <f>TRIM(PROPER((assembly_staff_import[[#This Row],[First MI Name via NAME_SOURCE_KEY TEXT]]&amp;" "&amp;assembly_staff_import[[#This Row],[Last Name via NAME_SOURCE_KEY TEXT]]&amp;" "&amp;assembly_staff_import[[#This Row],[Suffix via NAME_SOURCE_KEY]])))</f>
        <v>Antonia M Brown</v>
      </c>
      <c r="B258" t="str">
        <f>TRIM(CONCATENATE(TRIM(assembly_staff_import[[#This Row],[Full Name]]), ", ", assembly_staff_import[[#This Row],[Title]]))</f>
        <v>Antonia M Brown, Admin Aide</v>
      </c>
      <c r="C258" t="e">
        <f>assembly_staff_import[[#This Row],[Vlookup_groups]]</f>
        <v>#REF!</v>
      </c>
      <c r="D258" t="str">
        <f>IF(assembly_staff_import[[#This Row],[Legislative Staff Type]]="Personal",assembly_staff_import[[#This Row],[Formatted Personal Staff Office]],"")</f>
        <v>Legislative / Capitol Office</v>
      </c>
      <c r="E258" t="s">
        <v>65</v>
      </c>
      <c r="F258" s="19" t="s">
        <v>10913</v>
      </c>
      <c r="G258" t="s">
        <v>67</v>
      </c>
      <c r="H258" t="str">
        <f>TRIM(PROPER((assembly_staff_import[[#This Row],[Last Name via NAME_SOURCE_KEY TEXT]]&amp;" "&amp;assembly_staff_import[[#This Row],[Suffix via NAME_SOURCE_KEY]])))</f>
        <v>Brown</v>
      </c>
      <c r="I258" t="str">
        <f>PROPER(assembly_staff_import[[#This Row],[JOB TITLE_SOURCE_KEY]])</f>
        <v xml:space="preserve">Admin Aide                                 </v>
      </c>
      <c r="J258" t="s">
        <v>72</v>
      </c>
      <c r="K258" t="e">
        <f>IF(assembly_staff_import[[#This Row],[Legislative Staff Type]]="Personal",assembly_staff_import[[#This Row],[Vlookup Reports To Person]], "")</f>
        <v>#REF!</v>
      </c>
      <c r="L258" t="str">
        <f>PROPER(assembly_staff_import[[#This Row],[First MI Name via NAME_SOURCE_KEY TEXT]])</f>
        <v xml:space="preserve"> Antonia M</v>
      </c>
      <c r="M258" t="s">
        <v>17718</v>
      </c>
      <c r="N258" t="str">
        <f>LOWER(CONCATENATE(assembly_staff_import[[#This Row],[Last Name]],LEFT(assembly_staff_import[[#This Row],[First Name (no initial)]],1),"@nyassembly.gov"))</f>
        <v>browna@nyassembly.gov</v>
      </c>
      <c r="O258" t="s">
        <v>24829</v>
      </c>
      <c r="P258" t="e">
        <f>VLOOKUP(assembly_staff_import[[#This Row],[Full Name]],[3]!PEOPLE_March_20[#Data],1,0)</f>
        <v>#REF!</v>
      </c>
      <c r="Q258" t="e">
        <f>VLOOKUP(assembly_staff_import[[#This Row],[Full Name]],[3]!Table17[#Data],3,0)</f>
        <v>#REF!</v>
      </c>
      <c r="R258" t="e">
        <f>VLOOKUP(assembly_staff_import[[#This Row],[Formatted Works for Group]],[3]!Table7[#Data],1,0)</f>
        <v>#REF!</v>
      </c>
      <c r="S258" t="e">
        <f>IF(assembly_staff_import[[#This Row],[Legislative Staff Type]]="Personal", assembly_staff_import[[#This Row],[Vlookup Works for Group]], assembly_staff_import[[#This Row],[Formatted Works for Group calc]]&amp;", Central Staff Office, Assembly")</f>
        <v>#REF!</v>
      </c>
      <c r="T258" s="20" t="str">
        <f>TRIM(assembly_staff_import[[#This Row],[NAME_SOURCE_KEY]])</f>
        <v>BROWN, ANTONIA M</v>
      </c>
      <c r="U258" t="s">
        <v>24830</v>
      </c>
      <c r="V258" t="s">
        <v>24087</v>
      </c>
      <c r="W258" t="s">
        <v>24831</v>
      </c>
      <c r="Y258" t="str">
        <f>IF(assembly_staff_import[[#This Row],[Legislative Staff Type]]="Personal", PROPER(TRIM(assembly_staff_import[[#This Row],[Unit First MI via UNIT_SOURCE_KEY]])&amp;" "&amp;assembly_staff_import[[#This Row],[Unit Last via UNIT_SOURCE_KEY]]), PROPER(TRIM(assembly_staff_import[[#This Row],[UNIT NAME_SOURCE_KEY2]])))</f>
        <v>Charles Lavine</v>
      </c>
      <c r="Z258" t="s">
        <v>24832</v>
      </c>
      <c r="AA258" t="e">
        <f>VLOOKUP(assembly_staff_import[[#This Row],[Formatted and corrected Works for Group Text]],[3]!Table4[#Data],1,0)</f>
        <v>#REF!</v>
      </c>
      <c r="AB258" t="e">
        <f>VLOOKUP(assembly_staff_import[[#This Row],[Formatted and corrected Works for Group Text]],[3]!Table5[#Data],2,0)</f>
        <v>#REF!</v>
      </c>
      <c r="AC258" t="str">
        <f>IF(TRIM(assembly_staff_import[[#This Row],[PUBLIC INFO ADDR_SOURCE_KEY]])="CAPITOL, ALBANY", "Legislative / Capitol Office", "District Office")</f>
        <v>Legislative / Capitol Office</v>
      </c>
      <c r="AD258" t="s">
        <v>24833</v>
      </c>
      <c r="AE258" t="s">
        <v>24811</v>
      </c>
      <c r="AF258" t="str">
        <f t="shared" ref="AF258:AF264" si="11">"A17 "</f>
        <v xml:space="preserve">A17 </v>
      </c>
      <c r="AG258" t="s">
        <v>24834</v>
      </c>
      <c r="AH258" t="s">
        <v>24835</v>
      </c>
      <c r="AI258" t="s">
        <v>24836</v>
      </c>
      <c r="AJ258" t="s">
        <v>23493</v>
      </c>
    </row>
    <row r="259" spans="1:36" x14ac:dyDescent="0.2">
      <c r="A259" t="str">
        <f>TRIM(PROPER((assembly_staff_import[[#This Row],[First MI Name via NAME_SOURCE_KEY TEXT]]&amp;" "&amp;assembly_staff_import[[#This Row],[Last Name via NAME_SOURCE_KEY TEXT]]&amp;" "&amp;assembly_staff_import[[#This Row],[Suffix via NAME_SOURCE_KEY]])))</f>
        <v>Darci M Lindgren</v>
      </c>
      <c r="B259" t="str">
        <f>TRIM(CONCATENATE(TRIM(assembly_staff_import[[#This Row],[Full Name]]), ", ", assembly_staff_import[[#This Row],[Title]]))</f>
        <v>Darci M Lindgren, Legis Director</v>
      </c>
      <c r="C259" t="e">
        <f>assembly_staff_import[[#This Row],[Vlookup_groups]]</f>
        <v>#REF!</v>
      </c>
      <c r="D259" t="str">
        <f>IF(assembly_staff_import[[#This Row],[Legislative Staff Type]]="Personal",assembly_staff_import[[#This Row],[Formatted Personal Staff Office]],"")</f>
        <v>Legislative / Capitol Office</v>
      </c>
      <c r="E259" t="s">
        <v>65</v>
      </c>
      <c r="F259" s="19" t="s">
        <v>10913</v>
      </c>
      <c r="G259" t="s">
        <v>67</v>
      </c>
      <c r="H259" t="str">
        <f>TRIM(PROPER((assembly_staff_import[[#This Row],[Last Name via NAME_SOURCE_KEY TEXT]]&amp;" "&amp;assembly_staff_import[[#This Row],[Suffix via NAME_SOURCE_KEY]])))</f>
        <v>Lindgren</v>
      </c>
      <c r="I259" t="str">
        <f>PROPER(assembly_staff_import[[#This Row],[JOB TITLE_SOURCE_KEY]])</f>
        <v xml:space="preserve">Legis Director                             </v>
      </c>
      <c r="J259" t="s">
        <v>72</v>
      </c>
      <c r="K259" t="e">
        <f>IF(assembly_staff_import[[#This Row],[Legislative Staff Type]]="Personal",assembly_staff_import[[#This Row],[Vlookup Reports To Person]], "")</f>
        <v>#REF!</v>
      </c>
      <c r="L259" t="str">
        <f>PROPER(assembly_staff_import[[#This Row],[First MI Name via NAME_SOURCE_KEY TEXT]])</f>
        <v xml:space="preserve"> Darci M</v>
      </c>
      <c r="M259" t="s">
        <v>16100</v>
      </c>
      <c r="N259" t="str">
        <f>LOWER(CONCATENATE(assembly_staff_import[[#This Row],[Last Name]],LEFT(assembly_staff_import[[#This Row],[First Name (no initial)]],1),"@nyassembly.gov"))</f>
        <v>lindgrend@nyassembly.gov</v>
      </c>
      <c r="O259" t="s">
        <v>24837</v>
      </c>
      <c r="P259" t="e">
        <f>VLOOKUP(assembly_staff_import[[#This Row],[Full Name]],[3]!PEOPLE_March_20[#Data],1,0)</f>
        <v>#REF!</v>
      </c>
      <c r="Q259" t="e">
        <f>VLOOKUP(assembly_staff_import[[#This Row],[Full Name]],[3]!Table17[#Data],3,0)</f>
        <v>#REF!</v>
      </c>
      <c r="R259" t="e">
        <f>VLOOKUP(assembly_staff_import[[#This Row],[Formatted Works for Group]],[3]!Table7[#Data],1,0)</f>
        <v>#REF!</v>
      </c>
      <c r="S259" t="e">
        <f>IF(assembly_staff_import[[#This Row],[Legislative Staff Type]]="Personal", assembly_staff_import[[#This Row],[Vlookup Works for Group]], assembly_staff_import[[#This Row],[Formatted Works for Group calc]]&amp;", Central Staff Office, Assembly")</f>
        <v>#REF!</v>
      </c>
      <c r="T259" s="20" t="str">
        <f>TRIM(assembly_staff_import[[#This Row],[NAME_SOURCE_KEY]])</f>
        <v>LINDGREN, DARCI M</v>
      </c>
      <c r="U259" t="s">
        <v>24838</v>
      </c>
      <c r="V259" t="s">
        <v>24839</v>
      </c>
      <c r="W259" t="s">
        <v>24840</v>
      </c>
      <c r="Y259" t="str">
        <f>IF(assembly_staff_import[[#This Row],[Legislative Staff Type]]="Personal", PROPER(TRIM(assembly_staff_import[[#This Row],[Unit First MI via UNIT_SOURCE_KEY]])&amp;" "&amp;assembly_staff_import[[#This Row],[Unit Last via UNIT_SOURCE_KEY]]), PROPER(TRIM(assembly_staff_import[[#This Row],[UNIT NAME_SOURCE_KEY2]])))</f>
        <v>Charles Lavine</v>
      </c>
      <c r="Z259" t="s">
        <v>24832</v>
      </c>
      <c r="AA259" t="e">
        <f>VLOOKUP(assembly_staff_import[[#This Row],[Formatted and corrected Works for Group Text]],[3]!Table4[#Data],1,0)</f>
        <v>#REF!</v>
      </c>
      <c r="AB259" t="e">
        <f>VLOOKUP(assembly_staff_import[[#This Row],[Formatted and corrected Works for Group Text]],[3]!Table5[#Data],2,0)</f>
        <v>#REF!</v>
      </c>
      <c r="AC259" t="str">
        <f>IF(TRIM(assembly_staff_import[[#This Row],[PUBLIC INFO ADDR_SOURCE_KEY]])="CAPITOL, ALBANY", "Legislative / Capitol Office", "District Office")</f>
        <v>Legislative / Capitol Office</v>
      </c>
      <c r="AD259" t="s">
        <v>24833</v>
      </c>
      <c r="AE259" t="s">
        <v>24811</v>
      </c>
      <c r="AF259" t="str">
        <f t="shared" si="11"/>
        <v xml:space="preserve">A17 </v>
      </c>
      <c r="AG259" t="s">
        <v>24834</v>
      </c>
      <c r="AH259" t="s">
        <v>24841</v>
      </c>
      <c r="AI259" t="s">
        <v>23492</v>
      </c>
      <c r="AJ259" t="s">
        <v>23493</v>
      </c>
    </row>
    <row r="260" spans="1:36" x14ac:dyDescent="0.2">
      <c r="A260" t="str">
        <f>TRIM(PROPER((assembly_staff_import[[#This Row],[First MI Name via NAME_SOURCE_KEY TEXT]]&amp;" "&amp;assembly_staff_import[[#This Row],[Last Name via NAME_SOURCE_KEY TEXT]]&amp;" "&amp;assembly_staff_import[[#This Row],[Suffix via NAME_SOURCE_KEY]])))</f>
        <v>Michael E Rostoker</v>
      </c>
      <c r="B260" t="str">
        <f>TRIM(CONCATENATE(TRIM(assembly_staff_import[[#This Row],[Full Name]]), ", ", assembly_staff_import[[#This Row],[Title]]))</f>
        <v>Michael E Rostoker, Constituent Liaison</v>
      </c>
      <c r="C260" t="e">
        <f>assembly_staff_import[[#This Row],[Vlookup_groups]]</f>
        <v>#REF!</v>
      </c>
      <c r="D260" t="str">
        <f>IF(assembly_staff_import[[#This Row],[Legislative Staff Type]]="Personal",assembly_staff_import[[#This Row],[Formatted Personal Staff Office]],"")</f>
        <v>District Office</v>
      </c>
      <c r="E260" t="s">
        <v>65</v>
      </c>
      <c r="F260" s="19" t="s">
        <v>10913</v>
      </c>
      <c r="G260" t="s">
        <v>67</v>
      </c>
      <c r="H260" t="str">
        <f>TRIM(PROPER((assembly_staff_import[[#This Row],[Last Name via NAME_SOURCE_KEY TEXT]]&amp;" "&amp;assembly_staff_import[[#This Row],[Suffix via NAME_SOURCE_KEY]])))</f>
        <v>Rostoker</v>
      </c>
      <c r="I260" t="str">
        <f>PROPER(assembly_staff_import[[#This Row],[JOB TITLE_SOURCE_KEY]])</f>
        <v xml:space="preserve">Constituent Liaison                        </v>
      </c>
      <c r="J260" t="s">
        <v>72</v>
      </c>
      <c r="K260" t="e">
        <f>IF(assembly_staff_import[[#This Row],[Legislative Staff Type]]="Personal",assembly_staff_import[[#This Row],[Vlookup Reports To Person]], "")</f>
        <v>#REF!</v>
      </c>
      <c r="L260" t="str">
        <f>PROPER(assembly_staff_import[[#This Row],[First MI Name via NAME_SOURCE_KEY TEXT]])</f>
        <v xml:space="preserve"> Michael E</v>
      </c>
      <c r="M260" t="s">
        <v>12039</v>
      </c>
      <c r="N260" t="str">
        <f>LOWER(CONCATENATE(assembly_staff_import[[#This Row],[Last Name]],LEFT(assembly_staff_import[[#This Row],[First Name (no initial)]],1),"@nyassembly.gov"))</f>
        <v>rostokerm@nyassembly.gov</v>
      </c>
      <c r="O260" t="s">
        <v>3705</v>
      </c>
      <c r="P260" t="e">
        <f>VLOOKUP(assembly_staff_import[[#This Row],[Full Name]],[3]!PEOPLE_March_20[#Data],1,0)</f>
        <v>#REF!</v>
      </c>
      <c r="Q260" t="e">
        <f>VLOOKUP(assembly_staff_import[[#This Row],[Full Name]],[3]!Table17[#Data],3,0)</f>
        <v>#REF!</v>
      </c>
      <c r="R260" t="e">
        <f>VLOOKUP(assembly_staff_import[[#This Row],[Formatted Works for Group]],[3]!Table7[#Data],1,0)</f>
        <v>#REF!</v>
      </c>
      <c r="S260" t="e">
        <f>IF(assembly_staff_import[[#This Row],[Legislative Staff Type]]="Personal", assembly_staff_import[[#This Row],[Vlookup Works for Group]], assembly_staff_import[[#This Row],[Formatted Works for Group calc]]&amp;", Central Staff Office, Assembly")</f>
        <v>#REF!</v>
      </c>
      <c r="T260" s="20" t="str">
        <f>TRIM(assembly_staff_import[[#This Row],[NAME_SOURCE_KEY]])</f>
        <v>ROSTOKER, MICHAEL E</v>
      </c>
      <c r="U260" t="s">
        <v>24842</v>
      </c>
      <c r="V260" t="s">
        <v>24843</v>
      </c>
      <c r="W260" t="s">
        <v>24844</v>
      </c>
      <c r="Y260" t="str">
        <f>IF(assembly_staff_import[[#This Row],[Legislative Staff Type]]="Personal", PROPER(TRIM(assembly_staff_import[[#This Row],[Unit First MI via UNIT_SOURCE_KEY]])&amp;" "&amp;assembly_staff_import[[#This Row],[Unit Last via UNIT_SOURCE_KEY]]), PROPER(TRIM(assembly_staff_import[[#This Row],[UNIT NAME_SOURCE_KEY2]])))</f>
        <v>Charles Lavine</v>
      </c>
      <c r="Z260" t="s">
        <v>24832</v>
      </c>
      <c r="AA260" t="e">
        <f>VLOOKUP(assembly_staff_import[[#This Row],[Formatted and corrected Works for Group Text]],[3]!Table4[#Data],1,0)</f>
        <v>#REF!</v>
      </c>
      <c r="AB260" t="e">
        <f>VLOOKUP(assembly_staff_import[[#This Row],[Formatted and corrected Works for Group Text]],[3]!Table5[#Data],2,0)</f>
        <v>#REF!</v>
      </c>
      <c r="AC260" t="str">
        <f>IF(TRIM(assembly_staff_import[[#This Row],[PUBLIC INFO ADDR_SOURCE_KEY]])="CAPITOL, ALBANY", "Legislative / Capitol Office", "District Office")</f>
        <v>District Office</v>
      </c>
      <c r="AD260" t="s">
        <v>24833</v>
      </c>
      <c r="AE260" t="s">
        <v>24811</v>
      </c>
      <c r="AF260" t="str">
        <f t="shared" si="11"/>
        <v xml:space="preserve">A17 </v>
      </c>
      <c r="AG260" t="s">
        <v>24834</v>
      </c>
      <c r="AH260" t="s">
        <v>24845</v>
      </c>
      <c r="AI260" t="s">
        <v>23475</v>
      </c>
      <c r="AJ260" t="s">
        <v>24846</v>
      </c>
    </row>
    <row r="261" spans="1:36" x14ac:dyDescent="0.2">
      <c r="A261" t="str">
        <f>TRIM(PROPER((assembly_staff_import[[#This Row],[First MI Name via NAME_SOURCE_KEY TEXT]]&amp;" "&amp;assembly_staff_import[[#This Row],[Last Name via NAME_SOURCE_KEY TEXT]]&amp;" "&amp;assembly_staff_import[[#This Row],[Suffix via NAME_SOURCE_KEY]])))</f>
        <v>Nelson O Melgar Martinez</v>
      </c>
      <c r="B261" t="str">
        <f>TRIM(CONCATENATE(TRIM(assembly_staff_import[[#This Row],[Full Name]]), ", ", assembly_staff_import[[#This Row],[Title]]))</f>
        <v>Nelson O Melgar Martinez, Constituent Liaison</v>
      </c>
      <c r="C261" t="e">
        <f>assembly_staff_import[[#This Row],[Vlookup_groups]]</f>
        <v>#REF!</v>
      </c>
      <c r="D261" t="str">
        <f>IF(assembly_staff_import[[#This Row],[Legislative Staff Type]]="Personal",assembly_staff_import[[#This Row],[Formatted Personal Staff Office]],"")</f>
        <v>District Office</v>
      </c>
      <c r="E261" t="s">
        <v>65</v>
      </c>
      <c r="F261" s="19" t="s">
        <v>10913</v>
      </c>
      <c r="G261" t="s">
        <v>67</v>
      </c>
      <c r="H261" t="str">
        <f>TRIM(PROPER((assembly_staff_import[[#This Row],[Last Name via NAME_SOURCE_KEY TEXT]]&amp;" "&amp;assembly_staff_import[[#This Row],[Suffix via NAME_SOURCE_KEY]])))</f>
        <v>Melgar Martinez</v>
      </c>
      <c r="I261" t="str">
        <f>PROPER(assembly_staff_import[[#This Row],[JOB TITLE_SOURCE_KEY]])</f>
        <v xml:space="preserve">Constituent Liaison                        </v>
      </c>
      <c r="J261" t="s">
        <v>72</v>
      </c>
      <c r="K261" t="e">
        <f>IF(assembly_staff_import[[#This Row],[Legislative Staff Type]]="Personal",assembly_staff_import[[#This Row],[Vlookup Reports To Person]], "")</f>
        <v>#REF!</v>
      </c>
      <c r="L261" t="str">
        <f>PROPER(assembly_staff_import[[#This Row],[First MI Name via NAME_SOURCE_KEY TEXT]])</f>
        <v xml:space="preserve"> Nelson O</v>
      </c>
      <c r="M261" t="s">
        <v>11891</v>
      </c>
      <c r="N261" t="str">
        <f>LOWER(CONCATENATE(assembly_staff_import[[#This Row],[Last Name]],LEFT(assembly_staff_import[[#This Row],[First Name (no initial)]],1),"@nyassembly.gov"))</f>
        <v>melgar martinezn@nyassembly.gov</v>
      </c>
      <c r="O261" t="s">
        <v>4033</v>
      </c>
      <c r="P261" t="e">
        <f>VLOOKUP(assembly_staff_import[[#This Row],[Full Name]],[3]!PEOPLE_March_20[#Data],1,0)</f>
        <v>#REF!</v>
      </c>
      <c r="Q261" t="e">
        <f>VLOOKUP(assembly_staff_import[[#This Row],[Full Name]],[3]!Table17[#Data],3,0)</f>
        <v>#REF!</v>
      </c>
      <c r="R261" t="e">
        <f>VLOOKUP(assembly_staff_import[[#This Row],[Formatted Works for Group]],[3]!Table7[#Data],1,0)</f>
        <v>#REF!</v>
      </c>
      <c r="S261" t="e">
        <f>IF(assembly_staff_import[[#This Row],[Legislative Staff Type]]="Personal", assembly_staff_import[[#This Row],[Vlookup Works for Group]], assembly_staff_import[[#This Row],[Formatted Works for Group calc]]&amp;", Central Staff Office, Assembly")</f>
        <v>#REF!</v>
      </c>
      <c r="T261" s="20" t="str">
        <f>TRIM(assembly_staff_import[[#This Row],[NAME_SOURCE_KEY]])</f>
        <v>MELGAR MARTINEZ, NELSON O</v>
      </c>
      <c r="U261" t="s">
        <v>24847</v>
      </c>
      <c r="V261" t="s">
        <v>24848</v>
      </c>
      <c r="W261" t="s">
        <v>24849</v>
      </c>
      <c r="Y261" t="str">
        <f>IF(assembly_staff_import[[#This Row],[Legislative Staff Type]]="Personal", PROPER(TRIM(assembly_staff_import[[#This Row],[Unit First MI via UNIT_SOURCE_KEY]])&amp;" "&amp;assembly_staff_import[[#This Row],[Unit Last via UNIT_SOURCE_KEY]]), PROPER(TRIM(assembly_staff_import[[#This Row],[UNIT NAME_SOURCE_KEY2]])))</f>
        <v>Charles Lavine</v>
      </c>
      <c r="Z261" t="s">
        <v>24832</v>
      </c>
      <c r="AA261" t="e">
        <f>VLOOKUP(assembly_staff_import[[#This Row],[Formatted and corrected Works for Group Text]],[3]!Table4[#Data],1,0)</f>
        <v>#REF!</v>
      </c>
      <c r="AB261" t="e">
        <f>VLOOKUP(assembly_staff_import[[#This Row],[Formatted and corrected Works for Group Text]],[3]!Table5[#Data],2,0)</f>
        <v>#REF!</v>
      </c>
      <c r="AC261" t="str">
        <f>IF(TRIM(assembly_staff_import[[#This Row],[PUBLIC INFO ADDR_SOURCE_KEY]])="CAPITOL, ALBANY", "Legislative / Capitol Office", "District Office")</f>
        <v>District Office</v>
      </c>
      <c r="AD261" t="s">
        <v>24833</v>
      </c>
      <c r="AE261" t="s">
        <v>24811</v>
      </c>
      <c r="AF261" t="str">
        <f t="shared" si="11"/>
        <v xml:space="preserve">A17 </v>
      </c>
      <c r="AG261" t="s">
        <v>24834</v>
      </c>
      <c r="AH261" t="s">
        <v>24850</v>
      </c>
      <c r="AI261" t="s">
        <v>23475</v>
      </c>
      <c r="AJ261" t="s">
        <v>24846</v>
      </c>
    </row>
    <row r="262" spans="1:36" x14ac:dyDescent="0.2">
      <c r="A262" t="str">
        <f>TRIM(PROPER((assembly_staff_import[[#This Row],[First MI Name via NAME_SOURCE_KEY TEXT]]&amp;" "&amp;assembly_staff_import[[#This Row],[Last Name via NAME_SOURCE_KEY TEXT]]&amp;" "&amp;assembly_staff_import[[#This Row],[Suffix via NAME_SOURCE_KEY]])))</f>
        <v>Scott M Wolff</v>
      </c>
      <c r="B262" t="str">
        <f>TRIM(CONCATENATE(TRIM(assembly_staff_import[[#This Row],[Full Name]]), ", ", assembly_staff_import[[#This Row],[Title]]))</f>
        <v>Scott M Wolff, Dir Of Operations</v>
      </c>
      <c r="C262" t="e">
        <f>assembly_staff_import[[#This Row],[Vlookup_groups]]</f>
        <v>#REF!</v>
      </c>
      <c r="D262" t="str">
        <f>IF(assembly_staff_import[[#This Row],[Legislative Staff Type]]="Personal",assembly_staff_import[[#This Row],[Formatted Personal Staff Office]],"")</f>
        <v>District Office</v>
      </c>
      <c r="E262" t="s">
        <v>65</v>
      </c>
      <c r="F262" s="19" t="s">
        <v>10913</v>
      </c>
      <c r="G262" t="s">
        <v>67</v>
      </c>
      <c r="H262" t="str">
        <f>TRIM(PROPER((assembly_staff_import[[#This Row],[Last Name via NAME_SOURCE_KEY TEXT]]&amp;" "&amp;assembly_staff_import[[#This Row],[Suffix via NAME_SOURCE_KEY]])))</f>
        <v>Wolff</v>
      </c>
      <c r="I262" t="str">
        <f>PROPER(assembly_staff_import[[#This Row],[JOB TITLE_SOURCE_KEY]])</f>
        <v xml:space="preserve">Dir Of Operations                          </v>
      </c>
      <c r="J262" t="s">
        <v>72</v>
      </c>
      <c r="K262" t="e">
        <f>IF(assembly_staff_import[[#This Row],[Legislative Staff Type]]="Personal",assembly_staff_import[[#This Row],[Vlookup Reports To Person]], "")</f>
        <v>#REF!</v>
      </c>
      <c r="L262" t="str">
        <f>PROPER(assembly_staff_import[[#This Row],[First MI Name via NAME_SOURCE_KEY TEXT]])</f>
        <v xml:space="preserve"> Scott M</v>
      </c>
      <c r="M262" t="s">
        <v>19493</v>
      </c>
      <c r="N262" t="str">
        <f>LOWER(CONCATENATE(assembly_staff_import[[#This Row],[Last Name]],LEFT(assembly_staff_import[[#This Row],[First Name (no initial)]],1),"@nyassembly.gov"))</f>
        <v>wolffs@nyassembly.gov</v>
      </c>
      <c r="O262" t="s">
        <v>11172</v>
      </c>
      <c r="P262" t="e">
        <f>VLOOKUP(assembly_staff_import[[#This Row],[Full Name]],[3]!PEOPLE_March_20[#Data],1,0)</f>
        <v>#REF!</v>
      </c>
      <c r="Q262" t="e">
        <f>VLOOKUP(assembly_staff_import[[#This Row],[Full Name]],[3]!Table17[#Data],3,0)</f>
        <v>#REF!</v>
      </c>
      <c r="R262" t="e">
        <f>VLOOKUP(assembly_staff_import[[#This Row],[Formatted Works for Group]],[3]!Table7[#Data],1,0)</f>
        <v>#REF!</v>
      </c>
      <c r="S262" t="e">
        <f>IF(assembly_staff_import[[#This Row],[Legislative Staff Type]]="Personal", assembly_staff_import[[#This Row],[Vlookup Works for Group]], assembly_staff_import[[#This Row],[Formatted Works for Group calc]]&amp;", Central Staff Office, Assembly")</f>
        <v>#REF!</v>
      </c>
      <c r="T262" s="20" t="str">
        <f>TRIM(assembly_staff_import[[#This Row],[NAME_SOURCE_KEY]])</f>
        <v>WOLFF, SCOTT M</v>
      </c>
      <c r="U262" t="s">
        <v>24851</v>
      </c>
      <c r="V262" t="s">
        <v>24852</v>
      </c>
      <c r="W262" t="s">
        <v>24853</v>
      </c>
      <c r="Y262" t="str">
        <f>IF(assembly_staff_import[[#This Row],[Legislative Staff Type]]="Personal", PROPER(TRIM(assembly_staff_import[[#This Row],[Unit First MI via UNIT_SOURCE_KEY]])&amp;" "&amp;assembly_staff_import[[#This Row],[Unit Last via UNIT_SOURCE_KEY]]), PROPER(TRIM(assembly_staff_import[[#This Row],[UNIT NAME_SOURCE_KEY2]])))</f>
        <v>Charles Lavine</v>
      </c>
      <c r="Z262" t="s">
        <v>24832</v>
      </c>
      <c r="AA262" t="e">
        <f>VLOOKUP(assembly_staff_import[[#This Row],[Formatted and corrected Works for Group Text]],[3]!Table4[#Data],1,0)</f>
        <v>#REF!</v>
      </c>
      <c r="AB262" t="e">
        <f>VLOOKUP(assembly_staff_import[[#This Row],[Formatted and corrected Works for Group Text]],[3]!Table5[#Data],2,0)</f>
        <v>#REF!</v>
      </c>
      <c r="AC262" t="str">
        <f>IF(TRIM(assembly_staff_import[[#This Row],[PUBLIC INFO ADDR_SOURCE_KEY]])="CAPITOL, ALBANY", "Legislative / Capitol Office", "District Office")</f>
        <v>District Office</v>
      </c>
      <c r="AD262" t="s">
        <v>24833</v>
      </c>
      <c r="AE262" t="s">
        <v>24811</v>
      </c>
      <c r="AF262" t="str">
        <f t="shared" si="11"/>
        <v xml:space="preserve">A17 </v>
      </c>
      <c r="AG262" t="s">
        <v>24834</v>
      </c>
      <c r="AH262" t="s">
        <v>24854</v>
      </c>
      <c r="AI262" t="s">
        <v>24855</v>
      </c>
      <c r="AJ262" t="s">
        <v>24846</v>
      </c>
    </row>
    <row r="263" spans="1:36" x14ac:dyDescent="0.2">
      <c r="A263" t="str">
        <f>TRIM(PROPER((assembly_staff_import[[#This Row],[First MI Name via NAME_SOURCE_KEY TEXT]]&amp;" "&amp;assembly_staff_import[[#This Row],[Last Name via NAME_SOURCE_KEY TEXT]]&amp;" "&amp;assembly_staff_import[[#This Row],[Suffix via NAME_SOURCE_KEY]])))</f>
        <v>Tara E Butler-Sahai</v>
      </c>
      <c r="B263" t="str">
        <f>TRIM(CONCATENATE(TRIM(assembly_staff_import[[#This Row],[Full Name]]), ", ", assembly_staff_import[[#This Row],[Title]]))</f>
        <v>Tara E Butler-Sahai, Chief Of Staff</v>
      </c>
      <c r="C263" t="e">
        <f>assembly_staff_import[[#This Row],[Vlookup_groups]]</f>
        <v>#REF!</v>
      </c>
      <c r="D263" t="str">
        <f>IF(assembly_staff_import[[#This Row],[Legislative Staff Type]]="Personal",assembly_staff_import[[#This Row],[Formatted Personal Staff Office]],"")</f>
        <v>District Office</v>
      </c>
      <c r="E263" t="s">
        <v>65</v>
      </c>
      <c r="F263" s="19" t="s">
        <v>10913</v>
      </c>
      <c r="G263" t="s">
        <v>67</v>
      </c>
      <c r="H263" t="str">
        <f>TRIM(PROPER((assembly_staff_import[[#This Row],[Last Name via NAME_SOURCE_KEY TEXT]]&amp;" "&amp;assembly_staff_import[[#This Row],[Suffix via NAME_SOURCE_KEY]])))</f>
        <v>Butler-Sahai</v>
      </c>
      <c r="I263" t="str">
        <f>PROPER(assembly_staff_import[[#This Row],[JOB TITLE_SOURCE_KEY]])</f>
        <v xml:space="preserve">Chief Of Staff                             </v>
      </c>
      <c r="J263" t="s">
        <v>72</v>
      </c>
      <c r="K263" t="e">
        <f>IF(assembly_staff_import[[#This Row],[Legislative Staff Type]]="Personal",assembly_staff_import[[#This Row],[Vlookup Reports To Person]], "")</f>
        <v>#REF!</v>
      </c>
      <c r="L263" t="str">
        <f>PROPER(assembly_staff_import[[#This Row],[First MI Name via NAME_SOURCE_KEY TEXT]])</f>
        <v xml:space="preserve"> Tara E</v>
      </c>
      <c r="M263" t="s">
        <v>16294</v>
      </c>
      <c r="N263" t="str">
        <f>LOWER(CONCATENATE(assembly_staff_import[[#This Row],[Last Name]],LEFT(assembly_staff_import[[#This Row],[First Name (no initial)]],1),"@nyassembly.gov"))</f>
        <v>butler-sahait@nyassembly.gov</v>
      </c>
      <c r="O263" t="s">
        <v>1737</v>
      </c>
      <c r="P263" t="e">
        <f>VLOOKUP(assembly_staff_import[[#This Row],[Full Name]],[3]!PEOPLE_March_20[#Data],1,0)</f>
        <v>#REF!</v>
      </c>
      <c r="Q263" t="e">
        <f>VLOOKUP(assembly_staff_import[[#This Row],[Full Name]],[3]!Table17[#Data],3,0)</f>
        <v>#REF!</v>
      </c>
      <c r="R263" t="e">
        <f>VLOOKUP(assembly_staff_import[[#This Row],[Formatted Works for Group]],[3]!Table7[#Data],1,0)</f>
        <v>#REF!</v>
      </c>
      <c r="S263" t="e">
        <f>IF(assembly_staff_import[[#This Row],[Legislative Staff Type]]="Personal", assembly_staff_import[[#This Row],[Vlookup Works for Group]], assembly_staff_import[[#This Row],[Formatted Works for Group calc]]&amp;", Central Staff Office, Assembly")</f>
        <v>#REF!</v>
      </c>
      <c r="T263" s="20" t="str">
        <f>TRIM(assembly_staff_import[[#This Row],[NAME_SOURCE_KEY]])</f>
        <v>BUTLER-SAHAI, TARA E</v>
      </c>
      <c r="U263" t="s">
        <v>24856</v>
      </c>
      <c r="V263" t="s">
        <v>24857</v>
      </c>
      <c r="W263" t="s">
        <v>24858</v>
      </c>
      <c r="Y263" t="str">
        <f>IF(assembly_staff_import[[#This Row],[Legislative Staff Type]]="Personal", PROPER(TRIM(assembly_staff_import[[#This Row],[Unit First MI via UNIT_SOURCE_KEY]])&amp;" "&amp;assembly_staff_import[[#This Row],[Unit Last via UNIT_SOURCE_KEY]]), PROPER(TRIM(assembly_staff_import[[#This Row],[UNIT NAME_SOURCE_KEY2]])))</f>
        <v>Charles Lavine</v>
      </c>
      <c r="Z263" t="s">
        <v>24832</v>
      </c>
      <c r="AA263" t="e">
        <f>VLOOKUP(assembly_staff_import[[#This Row],[Formatted and corrected Works for Group Text]],[3]!Table4[#Data],1,0)</f>
        <v>#REF!</v>
      </c>
      <c r="AB263" t="e">
        <f>VLOOKUP(assembly_staff_import[[#This Row],[Formatted and corrected Works for Group Text]],[3]!Table5[#Data],2,0)</f>
        <v>#REF!</v>
      </c>
      <c r="AC263" t="str">
        <f>IF(TRIM(assembly_staff_import[[#This Row],[PUBLIC INFO ADDR_SOURCE_KEY]])="CAPITOL, ALBANY", "Legislative / Capitol Office", "District Office")</f>
        <v>District Office</v>
      </c>
      <c r="AD263" t="s">
        <v>24833</v>
      </c>
      <c r="AE263" t="s">
        <v>24811</v>
      </c>
      <c r="AF263" t="str">
        <f t="shared" si="11"/>
        <v xml:space="preserve">A17 </v>
      </c>
      <c r="AG263" t="s">
        <v>24834</v>
      </c>
      <c r="AH263" t="s">
        <v>24859</v>
      </c>
      <c r="AI263" t="s">
        <v>23587</v>
      </c>
      <c r="AJ263" t="s">
        <v>24846</v>
      </c>
    </row>
    <row r="264" spans="1:36" x14ac:dyDescent="0.2">
      <c r="A264" t="str">
        <f>TRIM(PROPER((assembly_staff_import[[#This Row],[First MI Name via NAME_SOURCE_KEY TEXT]]&amp;" "&amp;assembly_staff_import[[#This Row],[Last Name via NAME_SOURCE_KEY TEXT]]&amp;" "&amp;assembly_staff_import[[#This Row],[Suffix via NAME_SOURCE_KEY]])))</f>
        <v>Theodore J Jr. Kopczynski Jr</v>
      </c>
      <c r="B264" t="str">
        <f>TRIM(CONCATENATE(TRIM(assembly_staff_import[[#This Row],[Full Name]]), ", ", assembly_staff_import[[#This Row],[Title]]))</f>
        <v>Theodore J Jr. Kopczynski Jr, Constituent Liaison</v>
      </c>
      <c r="C264" t="e">
        <f>assembly_staff_import[[#This Row],[Vlookup_groups]]</f>
        <v>#REF!</v>
      </c>
      <c r="D264" t="str">
        <f>IF(assembly_staff_import[[#This Row],[Legislative Staff Type]]="Personal",assembly_staff_import[[#This Row],[Formatted Personal Staff Office]],"")</f>
        <v>District Office</v>
      </c>
      <c r="E264" t="s">
        <v>65</v>
      </c>
      <c r="F264" s="19" t="s">
        <v>10913</v>
      </c>
      <c r="G264" t="s">
        <v>67</v>
      </c>
      <c r="H264" t="str">
        <f>TRIM(PROPER((assembly_staff_import[[#This Row],[Last Name via NAME_SOURCE_KEY TEXT]]&amp;" "&amp;assembly_staff_import[[#This Row],[Suffix via NAME_SOURCE_KEY]])))</f>
        <v>Kopczynski Jr</v>
      </c>
      <c r="I264" t="str">
        <f>PROPER(assembly_staff_import[[#This Row],[JOB TITLE_SOURCE_KEY]])</f>
        <v xml:space="preserve">Constituent Liaison                        </v>
      </c>
      <c r="J264" t="s">
        <v>72</v>
      </c>
      <c r="K264" t="e">
        <f>IF(assembly_staff_import[[#This Row],[Legislative Staff Type]]="Personal",assembly_staff_import[[#This Row],[Vlookup Reports To Person]], "")</f>
        <v>#REF!</v>
      </c>
      <c r="L264" t="str">
        <f>PROPER(assembly_staff_import[[#This Row],[First MI Name via NAME_SOURCE_KEY TEXT]])</f>
        <v xml:space="preserve"> Theodore J Jr.</v>
      </c>
      <c r="M264" t="s">
        <v>20651</v>
      </c>
      <c r="N264" t="str">
        <f>LOWER(CONCATENATE(assembly_staff_import[[#This Row],[Last Name]],LEFT(assembly_staff_import[[#This Row],[First Name (no initial)]],1),"@nyassembly.gov"))</f>
        <v>kopczynski jrt@nyassembly.gov</v>
      </c>
      <c r="O264" t="s">
        <v>24860</v>
      </c>
      <c r="P264" t="e">
        <f>VLOOKUP(assembly_staff_import[[#This Row],[Full Name]],[3]!PEOPLE_March_20[#Data],1,0)</f>
        <v>#REF!</v>
      </c>
      <c r="Q264" t="e">
        <f>VLOOKUP(assembly_staff_import[[#This Row],[Full Name]],[3]!Table17[#Data],3,0)</f>
        <v>#REF!</v>
      </c>
      <c r="R264" t="e">
        <f>VLOOKUP(assembly_staff_import[[#This Row],[Formatted Works for Group]],[3]!Table7[#Data],1,0)</f>
        <v>#REF!</v>
      </c>
      <c r="S264" t="e">
        <f>IF(assembly_staff_import[[#This Row],[Legislative Staff Type]]="Personal", assembly_staff_import[[#This Row],[Vlookup Works for Group]], assembly_staff_import[[#This Row],[Formatted Works for Group calc]]&amp;", Central Staff Office, Assembly")</f>
        <v>#REF!</v>
      </c>
      <c r="T264" s="20" t="str">
        <f>TRIM(assembly_staff_import[[#This Row],[NAME_SOURCE_KEY]])</f>
        <v>KOPCZYNSKI, THEODORE J JR.</v>
      </c>
      <c r="U264" t="s">
        <v>24861</v>
      </c>
      <c r="V264" t="s">
        <v>24862</v>
      </c>
      <c r="W264" t="s">
        <v>24863</v>
      </c>
      <c r="X264" t="s">
        <v>23498</v>
      </c>
      <c r="Y264" t="str">
        <f>IF(assembly_staff_import[[#This Row],[Legislative Staff Type]]="Personal", PROPER(TRIM(assembly_staff_import[[#This Row],[Unit First MI via UNIT_SOURCE_KEY]])&amp;" "&amp;assembly_staff_import[[#This Row],[Unit Last via UNIT_SOURCE_KEY]]), PROPER(TRIM(assembly_staff_import[[#This Row],[UNIT NAME_SOURCE_KEY2]])))</f>
        <v>Charles Lavine</v>
      </c>
      <c r="Z264" t="s">
        <v>24832</v>
      </c>
      <c r="AA264" t="e">
        <f>VLOOKUP(assembly_staff_import[[#This Row],[Formatted and corrected Works for Group Text]],[3]!Table4[#Data],1,0)</f>
        <v>#REF!</v>
      </c>
      <c r="AB264" t="e">
        <f>VLOOKUP(assembly_staff_import[[#This Row],[Formatted and corrected Works for Group Text]],[3]!Table5[#Data],2,0)</f>
        <v>#REF!</v>
      </c>
      <c r="AC264" t="str">
        <f>IF(TRIM(assembly_staff_import[[#This Row],[PUBLIC INFO ADDR_SOURCE_KEY]])="CAPITOL, ALBANY", "Legislative / Capitol Office", "District Office")</f>
        <v>District Office</v>
      </c>
      <c r="AD264" t="s">
        <v>24833</v>
      </c>
      <c r="AE264" t="s">
        <v>24811</v>
      </c>
      <c r="AF264" t="str">
        <f t="shared" si="11"/>
        <v xml:space="preserve">A17 </v>
      </c>
      <c r="AG264" t="s">
        <v>24834</v>
      </c>
      <c r="AH264" t="s">
        <v>24864</v>
      </c>
      <c r="AI264" t="s">
        <v>23475</v>
      </c>
      <c r="AJ264" t="s">
        <v>24846</v>
      </c>
    </row>
    <row r="265" spans="1:36" x14ac:dyDescent="0.2">
      <c r="A265" t="str">
        <f>TRIM(PROPER((assembly_staff_import[[#This Row],[First MI Name via NAME_SOURCE_KEY TEXT]]&amp;" "&amp;assembly_staff_import[[#This Row],[Last Name via NAME_SOURCE_KEY TEXT]]&amp;" "&amp;assembly_staff_import[[#This Row],[Suffix via NAME_SOURCE_KEY]])))</f>
        <v>Christine A Brooks</v>
      </c>
      <c r="B265" t="str">
        <f>TRIM(CONCATENATE(TRIM(assembly_staff_import[[#This Row],[Full Name]]), ", ", assembly_staff_import[[#This Row],[Title]]))</f>
        <v>Christine A Brooks, Admin Assistant</v>
      </c>
      <c r="C265" t="e">
        <f>assembly_staff_import[[#This Row],[Vlookup_groups]]</f>
        <v>#REF!</v>
      </c>
      <c r="D265" t="str">
        <f>IF(assembly_staff_import[[#This Row],[Legislative Staff Type]]="Personal",assembly_staff_import[[#This Row],[Formatted Personal Staff Office]],"")</f>
        <v>District Office</v>
      </c>
      <c r="E265" t="s">
        <v>65</v>
      </c>
      <c r="F265" s="19" t="s">
        <v>10913</v>
      </c>
      <c r="G265" t="s">
        <v>67</v>
      </c>
      <c r="H265" t="str">
        <f>TRIM(PROPER((assembly_staff_import[[#This Row],[Last Name via NAME_SOURCE_KEY TEXT]]&amp;" "&amp;assembly_staff_import[[#This Row],[Suffix via NAME_SOURCE_KEY]])))</f>
        <v>Brooks</v>
      </c>
      <c r="I265" t="str">
        <f>PROPER(assembly_staff_import[[#This Row],[JOB TITLE_SOURCE_KEY]])</f>
        <v xml:space="preserve">Admin Assistant                            </v>
      </c>
      <c r="J265" t="s">
        <v>72</v>
      </c>
      <c r="K265" t="e">
        <f>IF(assembly_staff_import[[#This Row],[Legislative Staff Type]]="Personal",assembly_staff_import[[#This Row],[Vlookup Reports To Person]], "")</f>
        <v>#REF!</v>
      </c>
      <c r="L265" t="str">
        <f>PROPER(assembly_staff_import[[#This Row],[First MI Name via NAME_SOURCE_KEY TEXT]])</f>
        <v xml:space="preserve"> Christine A</v>
      </c>
      <c r="M265" t="s">
        <v>17503</v>
      </c>
      <c r="N265" t="str">
        <f>LOWER(CONCATENATE(assembly_staff_import[[#This Row],[Last Name]],LEFT(assembly_staff_import[[#This Row],[First Name (no initial)]],1),"@nyassembly.gov"))</f>
        <v>brooksc@nyassembly.gov</v>
      </c>
      <c r="O265" t="s">
        <v>17419</v>
      </c>
      <c r="P265" t="e">
        <f>VLOOKUP(assembly_staff_import[[#This Row],[Full Name]],[3]!PEOPLE_March_20[#Data],1,0)</f>
        <v>#REF!</v>
      </c>
      <c r="Q265" t="e">
        <f>VLOOKUP(assembly_staff_import[[#This Row],[Full Name]],[3]!Table17[#Data],3,0)</f>
        <v>#REF!</v>
      </c>
      <c r="R265" t="e">
        <f>VLOOKUP(assembly_staff_import[[#This Row],[Formatted Works for Group]],[3]!Table7[#Data],1,0)</f>
        <v>#REF!</v>
      </c>
      <c r="S265" t="e">
        <f>IF(assembly_staff_import[[#This Row],[Legislative Staff Type]]="Personal", assembly_staff_import[[#This Row],[Vlookup Works for Group]], assembly_staff_import[[#This Row],[Formatted Works for Group calc]]&amp;", Central Staff Office, Assembly")</f>
        <v>#REF!</v>
      </c>
      <c r="T265" s="20" t="str">
        <f>TRIM(assembly_staff_import[[#This Row],[NAME_SOURCE_KEY]])</f>
        <v>BROOKS, CHRISTINE A</v>
      </c>
      <c r="U265" t="s">
        <v>24865</v>
      </c>
      <c r="V265" t="s">
        <v>24866</v>
      </c>
      <c r="W265" t="s">
        <v>24867</v>
      </c>
      <c r="Y265" t="str">
        <f>IF(assembly_staff_import[[#This Row],[Legislative Staff Type]]="Personal", PROPER(TRIM(assembly_staff_import[[#This Row],[Unit First MI via UNIT_SOURCE_KEY]])&amp;" "&amp;assembly_staff_import[[#This Row],[Unit Last via UNIT_SOURCE_KEY]]), PROPER(TRIM(assembly_staff_import[[#This Row],[UNIT NAME_SOURCE_KEY2]])))</f>
        <v>Christopher S. Friend</v>
      </c>
      <c r="Z265" t="s">
        <v>24868</v>
      </c>
      <c r="AA265" t="e">
        <f>VLOOKUP(assembly_staff_import[[#This Row],[Formatted and corrected Works for Group Text]],[3]!Table4[#Data],1,0)</f>
        <v>#REF!</v>
      </c>
      <c r="AB265" t="e">
        <f>VLOOKUP(assembly_staff_import[[#This Row],[Formatted and corrected Works for Group Text]],[3]!Table5[#Data],2,0)</f>
        <v>#REF!</v>
      </c>
      <c r="AC265" t="str">
        <f>IF(TRIM(assembly_staff_import[[#This Row],[PUBLIC INFO ADDR_SOURCE_KEY]])="CAPITOL, ALBANY", "Legislative / Capitol Office", "District Office")</f>
        <v>District Office</v>
      </c>
      <c r="AD265" t="s">
        <v>24068</v>
      </c>
      <c r="AE265" t="s">
        <v>24869</v>
      </c>
      <c r="AF265" t="str">
        <f>"N36 "</f>
        <v xml:space="preserve">N36 </v>
      </c>
      <c r="AG265" t="s">
        <v>24870</v>
      </c>
      <c r="AH265" t="s">
        <v>24871</v>
      </c>
      <c r="AI265" t="s">
        <v>23568</v>
      </c>
      <c r="AJ265" t="s">
        <v>24872</v>
      </c>
    </row>
    <row r="266" spans="1:36" x14ac:dyDescent="0.2">
      <c r="A266" t="str">
        <f>TRIM(PROPER((assembly_staff_import[[#This Row],[First MI Name via NAME_SOURCE_KEY TEXT]]&amp;" "&amp;assembly_staff_import[[#This Row],[Last Name via NAME_SOURCE_KEY TEXT]]&amp;" "&amp;assembly_staff_import[[#This Row],[Suffix via NAME_SOURCE_KEY]])))</f>
        <v>Deborah J Howard</v>
      </c>
      <c r="B266" t="str">
        <f>TRIM(CONCATENATE(TRIM(assembly_staff_import[[#This Row],[Full Name]]), ", ", assembly_staff_import[[#This Row],[Title]]))</f>
        <v>Deborah J Howard, Community Liaison</v>
      </c>
      <c r="C266" t="e">
        <f>assembly_staff_import[[#This Row],[Vlookup_groups]]</f>
        <v>#REF!</v>
      </c>
      <c r="D266" t="str">
        <f>IF(assembly_staff_import[[#This Row],[Legislative Staff Type]]="Personal",assembly_staff_import[[#This Row],[Formatted Personal Staff Office]],"")</f>
        <v>District Office</v>
      </c>
      <c r="E266" t="s">
        <v>65</v>
      </c>
      <c r="F266" s="19" t="s">
        <v>10913</v>
      </c>
      <c r="G266" t="s">
        <v>67</v>
      </c>
      <c r="H266" t="str">
        <f>TRIM(PROPER((assembly_staff_import[[#This Row],[Last Name via NAME_SOURCE_KEY TEXT]]&amp;" "&amp;assembly_staff_import[[#This Row],[Suffix via NAME_SOURCE_KEY]])))</f>
        <v>Howard</v>
      </c>
      <c r="I266" t="str">
        <f>PROPER(assembly_staff_import[[#This Row],[JOB TITLE_SOURCE_KEY]])</f>
        <v xml:space="preserve">Community Liaison                          </v>
      </c>
      <c r="J266" t="s">
        <v>72</v>
      </c>
      <c r="K266" t="e">
        <f>IF(assembly_staff_import[[#This Row],[Legislative Staff Type]]="Personal",assembly_staff_import[[#This Row],[Vlookup Reports To Person]], "")</f>
        <v>#REF!</v>
      </c>
      <c r="L266" t="str">
        <f>PROPER(assembly_staff_import[[#This Row],[First MI Name via NAME_SOURCE_KEY TEXT]])</f>
        <v xml:space="preserve"> Deborah J</v>
      </c>
      <c r="M266" t="s">
        <v>17338</v>
      </c>
      <c r="N266" t="str">
        <f>LOWER(CONCATENATE(assembly_staff_import[[#This Row],[Last Name]],LEFT(assembly_staff_import[[#This Row],[First Name (no initial)]],1),"@nyassembly.gov"))</f>
        <v>howardd@nyassembly.gov</v>
      </c>
      <c r="O266" t="s">
        <v>23878</v>
      </c>
      <c r="P266" t="e">
        <f>VLOOKUP(assembly_staff_import[[#This Row],[Full Name]],[3]!PEOPLE_March_20[#Data],1,0)</f>
        <v>#REF!</v>
      </c>
      <c r="Q266" t="e">
        <f>VLOOKUP(assembly_staff_import[[#This Row],[Full Name]],[3]!Table17[#Data],3,0)</f>
        <v>#REF!</v>
      </c>
      <c r="R266" t="e">
        <f>VLOOKUP(assembly_staff_import[[#This Row],[Formatted Works for Group]],[3]!Table7[#Data],1,0)</f>
        <v>#REF!</v>
      </c>
      <c r="S266" t="e">
        <f>IF(assembly_staff_import[[#This Row],[Legislative Staff Type]]="Personal", assembly_staff_import[[#This Row],[Vlookup Works for Group]], assembly_staff_import[[#This Row],[Formatted Works for Group calc]]&amp;", Central Staff Office, Assembly")</f>
        <v>#REF!</v>
      </c>
      <c r="T266" s="20" t="str">
        <f>TRIM(assembly_staff_import[[#This Row],[NAME_SOURCE_KEY]])</f>
        <v>HOWARD, DEBORAH J</v>
      </c>
      <c r="U266" t="s">
        <v>24873</v>
      </c>
      <c r="V266" t="s">
        <v>24874</v>
      </c>
      <c r="W266" t="s">
        <v>24875</v>
      </c>
      <c r="Y266" t="str">
        <f>IF(assembly_staff_import[[#This Row],[Legislative Staff Type]]="Personal", PROPER(TRIM(assembly_staff_import[[#This Row],[Unit First MI via UNIT_SOURCE_KEY]])&amp;" "&amp;assembly_staff_import[[#This Row],[Unit Last via UNIT_SOURCE_KEY]]), PROPER(TRIM(assembly_staff_import[[#This Row],[UNIT NAME_SOURCE_KEY2]])))</f>
        <v>Christopher S. Friend</v>
      </c>
      <c r="Z266" t="s">
        <v>24868</v>
      </c>
      <c r="AA266" t="e">
        <f>VLOOKUP(assembly_staff_import[[#This Row],[Formatted and corrected Works for Group Text]],[3]!Table4[#Data],1,0)</f>
        <v>#REF!</v>
      </c>
      <c r="AB266" t="e">
        <f>VLOOKUP(assembly_staff_import[[#This Row],[Formatted and corrected Works for Group Text]],[3]!Table5[#Data],2,0)</f>
        <v>#REF!</v>
      </c>
      <c r="AC266" t="str">
        <f>IF(TRIM(assembly_staff_import[[#This Row],[PUBLIC INFO ADDR_SOURCE_KEY]])="CAPITOL, ALBANY", "Legislative / Capitol Office", "District Office")</f>
        <v>District Office</v>
      </c>
      <c r="AD266" t="s">
        <v>24068</v>
      </c>
      <c r="AE266" t="s">
        <v>24869</v>
      </c>
      <c r="AF266" t="str">
        <f>"N36 "</f>
        <v xml:space="preserve">N36 </v>
      </c>
      <c r="AG266" t="s">
        <v>24870</v>
      </c>
      <c r="AH266" t="s">
        <v>24876</v>
      </c>
      <c r="AI266" t="s">
        <v>23692</v>
      </c>
      <c r="AJ266" t="s">
        <v>24877</v>
      </c>
    </row>
    <row r="267" spans="1:36" x14ac:dyDescent="0.2">
      <c r="A267" t="str">
        <f>TRIM(PROPER((assembly_staff_import[[#This Row],[First MI Name via NAME_SOURCE_KEY TEXT]]&amp;" "&amp;assembly_staff_import[[#This Row],[Last Name via NAME_SOURCE_KEY TEXT]]&amp;" "&amp;assembly_staff_import[[#This Row],[Suffix via NAME_SOURCE_KEY]])))</f>
        <v>Scott A Esty</v>
      </c>
      <c r="B267" t="str">
        <f>TRIM(CONCATENATE(TRIM(assembly_staff_import[[#This Row],[Full Name]]), ", ", assembly_staff_import[[#This Row],[Title]]))</f>
        <v>Scott A Esty, Chief Of Staff</v>
      </c>
      <c r="C267" t="e">
        <f>assembly_staff_import[[#This Row],[Vlookup_groups]]</f>
        <v>#REF!</v>
      </c>
      <c r="D267" t="str">
        <f>IF(assembly_staff_import[[#This Row],[Legislative Staff Type]]="Personal",assembly_staff_import[[#This Row],[Formatted Personal Staff Office]],"")</f>
        <v>District Office</v>
      </c>
      <c r="E267" t="s">
        <v>65</v>
      </c>
      <c r="F267" s="19" t="s">
        <v>10913</v>
      </c>
      <c r="G267" t="s">
        <v>67</v>
      </c>
      <c r="H267" t="str">
        <f>TRIM(PROPER((assembly_staff_import[[#This Row],[Last Name via NAME_SOURCE_KEY TEXT]]&amp;" "&amp;assembly_staff_import[[#This Row],[Suffix via NAME_SOURCE_KEY]])))</f>
        <v>Esty</v>
      </c>
      <c r="I267" t="str">
        <f>PROPER(assembly_staff_import[[#This Row],[JOB TITLE_SOURCE_KEY]])</f>
        <v xml:space="preserve">Chief Of Staff                             </v>
      </c>
      <c r="J267" t="s">
        <v>72</v>
      </c>
      <c r="K267" t="e">
        <f>IF(assembly_staff_import[[#This Row],[Legislative Staff Type]]="Personal",assembly_staff_import[[#This Row],[Vlookup Reports To Person]], "")</f>
        <v>#REF!</v>
      </c>
      <c r="L267" t="str">
        <f>PROPER(assembly_staff_import[[#This Row],[First MI Name via NAME_SOURCE_KEY TEXT]])</f>
        <v xml:space="preserve"> Scott A</v>
      </c>
      <c r="M267" t="s">
        <v>22999</v>
      </c>
      <c r="N267" t="str">
        <f>LOWER(CONCATENATE(assembly_staff_import[[#This Row],[Last Name]],LEFT(assembly_staff_import[[#This Row],[First Name (no initial)]],1),"@nyassembly.gov"))</f>
        <v>estys@nyassembly.gov</v>
      </c>
      <c r="O267" t="s">
        <v>11172</v>
      </c>
      <c r="P267" t="e">
        <f>VLOOKUP(assembly_staff_import[[#This Row],[Full Name]],[3]!PEOPLE_March_20[#Data],1,0)</f>
        <v>#REF!</v>
      </c>
      <c r="Q267" t="e">
        <f>VLOOKUP(assembly_staff_import[[#This Row],[Full Name]],[3]!Table17[#Data],3,0)</f>
        <v>#REF!</v>
      </c>
      <c r="R267" t="e">
        <f>VLOOKUP(assembly_staff_import[[#This Row],[Formatted Works for Group]],[3]!Table7[#Data],1,0)</f>
        <v>#REF!</v>
      </c>
      <c r="S267" t="e">
        <f>IF(assembly_staff_import[[#This Row],[Legislative Staff Type]]="Personal", assembly_staff_import[[#This Row],[Vlookup Works for Group]], assembly_staff_import[[#This Row],[Formatted Works for Group calc]]&amp;", Central Staff Office, Assembly")</f>
        <v>#REF!</v>
      </c>
      <c r="T267" s="20" t="str">
        <f>TRIM(assembly_staff_import[[#This Row],[NAME_SOURCE_KEY]])</f>
        <v>ESTY, SCOTT A</v>
      </c>
      <c r="U267" t="s">
        <v>24878</v>
      </c>
      <c r="V267" t="s">
        <v>24879</v>
      </c>
      <c r="W267" t="s">
        <v>24880</v>
      </c>
      <c r="Y267" t="str">
        <f>IF(assembly_staff_import[[#This Row],[Legislative Staff Type]]="Personal", PROPER(TRIM(assembly_staff_import[[#This Row],[Unit First MI via UNIT_SOURCE_KEY]])&amp;" "&amp;assembly_staff_import[[#This Row],[Unit Last via UNIT_SOURCE_KEY]]), PROPER(TRIM(assembly_staff_import[[#This Row],[UNIT NAME_SOURCE_KEY2]])))</f>
        <v>Christopher S. Friend</v>
      </c>
      <c r="Z267" t="s">
        <v>24868</v>
      </c>
      <c r="AA267" t="e">
        <f>VLOOKUP(assembly_staff_import[[#This Row],[Formatted and corrected Works for Group Text]],[3]!Table4[#Data],1,0)</f>
        <v>#REF!</v>
      </c>
      <c r="AB267" t="e">
        <f>VLOOKUP(assembly_staff_import[[#This Row],[Formatted and corrected Works for Group Text]],[3]!Table5[#Data],2,0)</f>
        <v>#REF!</v>
      </c>
      <c r="AC267" t="str">
        <f>IF(TRIM(assembly_staff_import[[#This Row],[PUBLIC INFO ADDR_SOURCE_KEY]])="CAPITOL, ALBANY", "Legislative / Capitol Office", "District Office")</f>
        <v>District Office</v>
      </c>
      <c r="AD267" t="s">
        <v>24068</v>
      </c>
      <c r="AE267" t="s">
        <v>24869</v>
      </c>
      <c r="AF267" t="str">
        <f>"N36 "</f>
        <v xml:space="preserve">N36 </v>
      </c>
      <c r="AG267" t="s">
        <v>24870</v>
      </c>
      <c r="AH267" t="s">
        <v>24881</v>
      </c>
      <c r="AI267" t="s">
        <v>23587</v>
      </c>
      <c r="AJ267" t="s">
        <v>24872</v>
      </c>
    </row>
    <row r="268" spans="1:36" x14ac:dyDescent="0.2">
      <c r="A268" t="str">
        <f>TRIM(PROPER((assembly_staff_import[[#This Row],[First MI Name via NAME_SOURCE_KEY TEXT]]&amp;" "&amp;assembly_staff_import[[#This Row],[Last Name via NAME_SOURCE_KEY TEXT]]&amp;" "&amp;assembly_staff_import[[#This Row],[Suffix via NAME_SOURCE_KEY]])))</f>
        <v>Donald W Petrie</v>
      </c>
      <c r="B268" t="str">
        <f>TRIM(CONCATENATE(TRIM(assembly_staff_import[[#This Row],[Full Name]]), ", ", assembly_staff_import[[#This Row],[Title]]))</f>
        <v>Donald W Petrie, Legis Aide</v>
      </c>
      <c r="C268" t="e">
        <f>assembly_staff_import[[#This Row],[Vlookup_groups]]</f>
        <v>#REF!</v>
      </c>
      <c r="D268" t="str">
        <f>IF(assembly_staff_import[[#This Row],[Legislative Staff Type]]="Personal",assembly_staff_import[[#This Row],[Formatted Personal Staff Office]],"")</f>
        <v>District Office</v>
      </c>
      <c r="E268" t="s">
        <v>65</v>
      </c>
      <c r="F268" s="19" t="s">
        <v>10913</v>
      </c>
      <c r="G268" t="s">
        <v>67</v>
      </c>
      <c r="H268" t="str">
        <f>TRIM(PROPER((assembly_staff_import[[#This Row],[Last Name via NAME_SOURCE_KEY TEXT]]&amp;" "&amp;assembly_staff_import[[#This Row],[Suffix via NAME_SOURCE_KEY]])))</f>
        <v>Petrie</v>
      </c>
      <c r="I268" t="str">
        <f>PROPER(assembly_staff_import[[#This Row],[JOB TITLE_SOURCE_KEY]])</f>
        <v xml:space="preserve">Legis Aide                                 </v>
      </c>
      <c r="J268" t="s">
        <v>72</v>
      </c>
      <c r="K268" t="e">
        <f>IF(assembly_staff_import[[#This Row],[Legislative Staff Type]]="Personal",assembly_staff_import[[#This Row],[Vlookup Reports To Person]], "")</f>
        <v>#REF!</v>
      </c>
      <c r="L268" t="str">
        <f>PROPER(assembly_staff_import[[#This Row],[First MI Name via NAME_SOURCE_KEY TEXT]])</f>
        <v xml:space="preserve"> Donald W</v>
      </c>
      <c r="M268" t="s">
        <v>13430</v>
      </c>
      <c r="N268" t="str">
        <f>LOWER(CONCATENATE(assembly_staff_import[[#This Row],[Last Name]],LEFT(assembly_staff_import[[#This Row],[First Name (no initial)]],1),"@nyassembly.gov"))</f>
        <v>petried@nyassembly.gov</v>
      </c>
      <c r="O268" t="s">
        <v>2606</v>
      </c>
      <c r="P268" t="e">
        <f>VLOOKUP(assembly_staff_import[[#This Row],[Full Name]],[3]!PEOPLE_March_20[#Data],1,0)</f>
        <v>#REF!</v>
      </c>
      <c r="Q268" t="e">
        <f>VLOOKUP(assembly_staff_import[[#This Row],[Full Name]],[3]!Table17[#Data],3,0)</f>
        <v>#REF!</v>
      </c>
      <c r="R268" t="e">
        <f>VLOOKUP(assembly_staff_import[[#This Row],[Formatted Works for Group]],[3]!Table7[#Data],1,0)</f>
        <v>#REF!</v>
      </c>
      <c r="S268" t="e">
        <f>IF(assembly_staff_import[[#This Row],[Legislative Staff Type]]="Personal", assembly_staff_import[[#This Row],[Vlookup Works for Group]], assembly_staff_import[[#This Row],[Formatted Works for Group calc]]&amp;", Central Staff Office, Assembly")</f>
        <v>#REF!</v>
      </c>
      <c r="T268" s="20" t="str">
        <f>TRIM(assembly_staff_import[[#This Row],[NAME_SOURCE_KEY]])</f>
        <v>PETRIE, DONALD W</v>
      </c>
      <c r="U268" t="s">
        <v>24882</v>
      </c>
      <c r="V268" t="s">
        <v>24883</v>
      </c>
      <c r="W268" t="s">
        <v>24884</v>
      </c>
      <c r="Y268" t="str">
        <f>IF(assembly_staff_import[[#This Row],[Legislative Staff Type]]="Personal", PROPER(TRIM(assembly_staff_import[[#This Row],[Unit First MI via UNIT_SOURCE_KEY]])&amp;" "&amp;assembly_staff_import[[#This Row],[Unit Last via UNIT_SOURCE_KEY]]), PROPER(TRIM(assembly_staff_import[[#This Row],[UNIT NAME_SOURCE_KEY2]])))</f>
        <v>Clifford W. Crouch</v>
      </c>
      <c r="Z268" t="s">
        <v>24885</v>
      </c>
      <c r="AA268" t="e">
        <f>VLOOKUP(assembly_staff_import[[#This Row],[Formatted and corrected Works for Group Text]],[3]!Table4[#Data],1,0)</f>
        <v>#REF!</v>
      </c>
      <c r="AB268" t="e">
        <f>VLOOKUP(assembly_staff_import[[#This Row],[Formatted and corrected Works for Group Text]],[3]!Table5[#Data],2,0)</f>
        <v>#REF!</v>
      </c>
      <c r="AC268" t="str">
        <f>IF(TRIM(assembly_staff_import[[#This Row],[PUBLIC INFO ADDR_SOURCE_KEY]])="CAPITOL, ALBANY", "Legislative / Capitol Office", "District Office")</f>
        <v>District Office</v>
      </c>
      <c r="AD268" t="s">
        <v>24886</v>
      </c>
      <c r="AE268" t="s">
        <v>24887</v>
      </c>
      <c r="AF268" t="str">
        <f>"P66 "</f>
        <v xml:space="preserve">P66 </v>
      </c>
      <c r="AG268" t="s">
        <v>24888</v>
      </c>
      <c r="AH268" t="s">
        <v>24889</v>
      </c>
      <c r="AI268" t="s">
        <v>23600</v>
      </c>
      <c r="AJ268" t="s">
        <v>24890</v>
      </c>
    </row>
    <row r="269" spans="1:36" x14ac:dyDescent="0.2">
      <c r="A269" t="str">
        <f>TRIM(PROPER((assembly_staff_import[[#This Row],[First MI Name via NAME_SOURCE_KEY TEXT]]&amp;" "&amp;assembly_staff_import[[#This Row],[Last Name via NAME_SOURCE_KEY TEXT]]&amp;" "&amp;assembly_staff_import[[#This Row],[Suffix via NAME_SOURCE_KEY]])))</f>
        <v>Laurie A Gialanella</v>
      </c>
      <c r="B269" t="str">
        <f>TRIM(CONCATENATE(TRIM(assembly_staff_import[[#This Row],[Full Name]]), ", ", assembly_staff_import[[#This Row],[Title]]))</f>
        <v>Laurie A Gialanella, D O Manager</v>
      </c>
      <c r="C269" t="e">
        <f>assembly_staff_import[[#This Row],[Vlookup_groups]]</f>
        <v>#REF!</v>
      </c>
      <c r="D269" t="str">
        <f>IF(assembly_staff_import[[#This Row],[Legislative Staff Type]]="Personal",assembly_staff_import[[#This Row],[Formatted Personal Staff Office]],"")</f>
        <v>District Office</v>
      </c>
      <c r="E269" t="s">
        <v>65</v>
      </c>
      <c r="F269" s="19" t="s">
        <v>10913</v>
      </c>
      <c r="G269" t="s">
        <v>67</v>
      </c>
      <c r="H269" t="str">
        <f>TRIM(PROPER((assembly_staff_import[[#This Row],[Last Name via NAME_SOURCE_KEY TEXT]]&amp;" "&amp;assembly_staff_import[[#This Row],[Suffix via NAME_SOURCE_KEY]])))</f>
        <v>Gialanella</v>
      </c>
      <c r="I269" t="str">
        <f>PROPER(assembly_staff_import[[#This Row],[JOB TITLE_SOURCE_KEY]])</f>
        <v xml:space="preserve">D O Manager                                </v>
      </c>
      <c r="J269" t="s">
        <v>72</v>
      </c>
      <c r="K269" t="e">
        <f>IF(assembly_staff_import[[#This Row],[Legislative Staff Type]]="Personal",assembly_staff_import[[#This Row],[Vlookup Reports To Person]], "")</f>
        <v>#REF!</v>
      </c>
      <c r="L269" t="str">
        <f>PROPER(assembly_staff_import[[#This Row],[First MI Name via NAME_SOURCE_KEY TEXT]])</f>
        <v xml:space="preserve"> Laurie A</v>
      </c>
      <c r="M269" t="s">
        <v>15484</v>
      </c>
      <c r="N269" t="str">
        <f>LOWER(CONCATENATE(assembly_staff_import[[#This Row],[Last Name]],LEFT(assembly_staff_import[[#This Row],[First Name (no initial)]],1),"@nyassembly.gov"))</f>
        <v>gialanellal@nyassembly.gov</v>
      </c>
      <c r="O269" t="s">
        <v>18671</v>
      </c>
      <c r="P269" t="e">
        <f>VLOOKUP(assembly_staff_import[[#This Row],[Full Name]],[3]!PEOPLE_March_20[#Data],1,0)</f>
        <v>#REF!</v>
      </c>
      <c r="Q269" t="e">
        <f>VLOOKUP(assembly_staff_import[[#This Row],[Full Name]],[3]!Table17[#Data],3,0)</f>
        <v>#REF!</v>
      </c>
      <c r="R269" t="e">
        <f>VLOOKUP(assembly_staff_import[[#This Row],[Formatted Works for Group]],[3]!Table7[#Data],1,0)</f>
        <v>#REF!</v>
      </c>
      <c r="S269" t="e">
        <f>IF(assembly_staff_import[[#This Row],[Legislative Staff Type]]="Personal", assembly_staff_import[[#This Row],[Vlookup Works for Group]], assembly_staff_import[[#This Row],[Formatted Works for Group calc]]&amp;", Central Staff Office, Assembly")</f>
        <v>#REF!</v>
      </c>
      <c r="T269" s="20" t="str">
        <f>TRIM(assembly_staff_import[[#This Row],[NAME_SOURCE_KEY]])</f>
        <v>GIALANELLA, LAURIE A</v>
      </c>
      <c r="U269" t="s">
        <v>24891</v>
      </c>
      <c r="V269" t="s">
        <v>24892</v>
      </c>
      <c r="W269" t="s">
        <v>24893</v>
      </c>
      <c r="Y269" t="str">
        <f>IF(assembly_staff_import[[#This Row],[Legislative Staff Type]]="Personal", PROPER(TRIM(assembly_staff_import[[#This Row],[Unit First MI via UNIT_SOURCE_KEY]])&amp;" "&amp;assembly_staff_import[[#This Row],[Unit Last via UNIT_SOURCE_KEY]]), PROPER(TRIM(assembly_staff_import[[#This Row],[UNIT NAME_SOURCE_KEY2]])))</f>
        <v>Clifford W. Crouch</v>
      </c>
      <c r="Z269" t="s">
        <v>24885</v>
      </c>
      <c r="AA269" t="e">
        <f>VLOOKUP(assembly_staff_import[[#This Row],[Formatted and corrected Works for Group Text]],[3]!Table4[#Data],1,0)</f>
        <v>#REF!</v>
      </c>
      <c r="AB269" t="e">
        <f>VLOOKUP(assembly_staff_import[[#This Row],[Formatted and corrected Works for Group Text]],[3]!Table5[#Data],2,0)</f>
        <v>#REF!</v>
      </c>
      <c r="AC269" t="str">
        <f>IF(TRIM(assembly_staff_import[[#This Row],[PUBLIC INFO ADDR_SOURCE_KEY]])="CAPITOL, ALBANY", "Legislative / Capitol Office", "District Office")</f>
        <v>District Office</v>
      </c>
      <c r="AD269" t="s">
        <v>24886</v>
      </c>
      <c r="AE269" t="s">
        <v>24887</v>
      </c>
      <c r="AF269" t="str">
        <f>"P66 "</f>
        <v xml:space="preserve">P66 </v>
      </c>
      <c r="AG269" t="s">
        <v>24888</v>
      </c>
      <c r="AH269" t="s">
        <v>24894</v>
      </c>
      <c r="AI269" t="s">
        <v>23468</v>
      </c>
      <c r="AJ269" t="s">
        <v>24890</v>
      </c>
    </row>
    <row r="270" spans="1:36" x14ac:dyDescent="0.2">
      <c r="A270" t="str">
        <f>TRIM(PROPER((assembly_staff_import[[#This Row],[First MI Name via NAME_SOURCE_KEY TEXT]]&amp;" "&amp;assembly_staff_import[[#This Row],[Last Name via NAME_SOURCE_KEY TEXT]]&amp;" "&amp;assembly_staff_import[[#This Row],[Suffix via NAME_SOURCE_KEY]])))</f>
        <v>Souriporn Bouasay</v>
      </c>
      <c r="B270" t="str">
        <f>TRIM(CONCATENATE(TRIM(assembly_staff_import[[#This Row],[Full Name]]), ", ", assembly_staff_import[[#This Row],[Title]]))</f>
        <v>Souriporn Bouasay, Chief Of Staff</v>
      </c>
      <c r="C270" t="e">
        <f>assembly_staff_import[[#This Row],[Vlookup_groups]]</f>
        <v>#REF!</v>
      </c>
      <c r="D270" t="str">
        <f>IF(assembly_staff_import[[#This Row],[Legislative Staff Type]]="Personal",assembly_staff_import[[#This Row],[Formatted Personal Staff Office]],"")</f>
        <v>Legislative / Capitol Office</v>
      </c>
      <c r="E270" t="s">
        <v>65</v>
      </c>
      <c r="F270" s="19" t="s">
        <v>10913</v>
      </c>
      <c r="G270" t="s">
        <v>67</v>
      </c>
      <c r="H270" t="str">
        <f>TRIM(PROPER((assembly_staff_import[[#This Row],[Last Name via NAME_SOURCE_KEY TEXT]]&amp;" "&amp;assembly_staff_import[[#This Row],[Suffix via NAME_SOURCE_KEY]])))</f>
        <v>Bouasay</v>
      </c>
      <c r="I270" t="str">
        <f>PROPER(assembly_staff_import[[#This Row],[JOB TITLE_SOURCE_KEY]])</f>
        <v xml:space="preserve">Chief Of Staff                             </v>
      </c>
      <c r="J270" t="s">
        <v>72</v>
      </c>
      <c r="K270" t="e">
        <f>IF(assembly_staff_import[[#This Row],[Legislative Staff Type]]="Personal",assembly_staff_import[[#This Row],[Vlookup Reports To Person]], "")</f>
        <v>#REF!</v>
      </c>
      <c r="L270" t="str">
        <f>PROPER(assembly_staff_import[[#This Row],[First MI Name via NAME_SOURCE_KEY TEXT]])</f>
        <v xml:space="preserve"> Souriporn</v>
      </c>
      <c r="M270" t="s">
        <v>21583</v>
      </c>
      <c r="N270" t="str">
        <f>LOWER(CONCATENATE(assembly_staff_import[[#This Row],[Last Name]],LEFT(assembly_staff_import[[#This Row],[First Name (no initial)]],1),"@nyassembly.gov"))</f>
        <v>bouasays@nyassembly.gov</v>
      </c>
      <c r="O270" t="s">
        <v>21586</v>
      </c>
      <c r="P270" t="e">
        <f>VLOOKUP(assembly_staff_import[[#This Row],[Full Name]],[3]!PEOPLE_March_20[#Data],1,0)</f>
        <v>#REF!</v>
      </c>
      <c r="Q270" t="e">
        <f>VLOOKUP(assembly_staff_import[[#This Row],[Full Name]],[3]!Table17[#Data],3,0)</f>
        <v>#REF!</v>
      </c>
      <c r="R270" t="e">
        <f>VLOOKUP(assembly_staff_import[[#This Row],[Formatted Works for Group]],[3]!Table7[#Data],1,0)</f>
        <v>#REF!</v>
      </c>
      <c r="S270" t="e">
        <f>IF(assembly_staff_import[[#This Row],[Legislative Staff Type]]="Personal", assembly_staff_import[[#This Row],[Vlookup Works for Group]], assembly_staff_import[[#This Row],[Formatted Works for Group calc]]&amp;", Central Staff Office, Assembly")</f>
        <v>#REF!</v>
      </c>
      <c r="T270" s="20" t="str">
        <f>TRIM(assembly_staff_import[[#This Row],[NAME_SOURCE_KEY]])</f>
        <v>BOUASAY, SOURIPORN</v>
      </c>
      <c r="U270" t="s">
        <v>24895</v>
      </c>
      <c r="V270" t="s">
        <v>24896</v>
      </c>
      <c r="W270" t="s">
        <v>24897</v>
      </c>
      <c r="Y270" t="str">
        <f>IF(assembly_staff_import[[#This Row],[Legislative Staff Type]]="Personal", PROPER(TRIM(assembly_staff_import[[#This Row],[Unit First MI via UNIT_SOURCE_KEY]])&amp;" "&amp;assembly_staff_import[[#This Row],[Unit Last via UNIT_SOURCE_KEY]]), PROPER(TRIM(assembly_staff_import[[#This Row],[UNIT NAME_SOURCE_KEY2]])))</f>
        <v>Clifford W. Crouch</v>
      </c>
      <c r="Z270" t="s">
        <v>24885</v>
      </c>
      <c r="AA270" t="e">
        <f>VLOOKUP(assembly_staff_import[[#This Row],[Formatted and corrected Works for Group Text]],[3]!Table4[#Data],1,0)</f>
        <v>#REF!</v>
      </c>
      <c r="AB270" t="e">
        <f>VLOOKUP(assembly_staff_import[[#This Row],[Formatted and corrected Works for Group Text]],[3]!Table5[#Data],2,0)</f>
        <v>#REF!</v>
      </c>
      <c r="AC270" t="str">
        <f>IF(TRIM(assembly_staff_import[[#This Row],[PUBLIC INFO ADDR_SOURCE_KEY]])="CAPITOL, ALBANY", "Legislative / Capitol Office", "District Office")</f>
        <v>Legislative / Capitol Office</v>
      </c>
      <c r="AD270" t="s">
        <v>24886</v>
      </c>
      <c r="AE270" t="s">
        <v>24887</v>
      </c>
      <c r="AF270" t="str">
        <f>"P66 "</f>
        <v xml:space="preserve">P66 </v>
      </c>
      <c r="AG270" t="s">
        <v>24888</v>
      </c>
      <c r="AH270" t="s">
        <v>24898</v>
      </c>
      <c r="AI270" t="s">
        <v>23587</v>
      </c>
      <c r="AJ270" t="s">
        <v>23493</v>
      </c>
    </row>
    <row r="271" spans="1:36" x14ac:dyDescent="0.2">
      <c r="A271" s="23" t="str">
        <f>TRIM(PROPER((assembly_staff_import[[#This Row],[First MI Name via NAME_SOURCE_KEY TEXT]]&amp;" "&amp;assembly_staff_import[[#This Row],[Last Name via NAME_SOURCE_KEY TEXT]]&amp;" "&amp;assembly_staff_import[[#This Row],[Suffix via NAME_SOURCE_KEY]])))</f>
        <v>Aaron K Ambrose</v>
      </c>
      <c r="B271" s="23" t="str">
        <f>TRIM(CONCATENATE(TRIM(assembly_staff_import[[#This Row],[Full Name]]), ", ", assembly_staff_import[[#This Row],[Title]]))</f>
        <v>Aaron K Ambrose, Office Manager</v>
      </c>
      <c r="C271" s="23" t="e">
        <f>assembly_staff_import[[#This Row],[Vlookup_groups]]</f>
        <v>#REF!</v>
      </c>
      <c r="D271" s="23" t="str">
        <f>IF(assembly_staff_import[[#This Row],[Legislative Staff Type]]="Personal",assembly_staff_import[[#This Row],[Formatted Personal Staff Office]],"")</f>
        <v>District Office</v>
      </c>
      <c r="E271" s="23" t="s">
        <v>65</v>
      </c>
      <c r="F271" s="24" t="s">
        <v>10913</v>
      </c>
      <c r="G271" s="23" t="s">
        <v>67</v>
      </c>
      <c r="H271" t="str">
        <f>TRIM(PROPER((assembly_staff_import[[#This Row],[Last Name via NAME_SOURCE_KEY TEXT]]&amp;" "&amp;assembly_staff_import[[#This Row],[Suffix via NAME_SOURCE_KEY]])))</f>
        <v>Ambrose</v>
      </c>
      <c r="I271" s="23" t="str">
        <f>PROPER(assembly_staff_import[[#This Row],[JOB TITLE_SOURCE_KEY]])</f>
        <v xml:space="preserve">Office Manager                             </v>
      </c>
      <c r="J271" s="23" t="s">
        <v>72</v>
      </c>
      <c r="K271" s="23" t="e">
        <f>IF(assembly_staff_import[[#This Row],[Legislative Staff Type]]="Personal",assembly_staff_import[[#This Row],[Vlookup Reports To Person]], "")</f>
        <v>#REF!</v>
      </c>
      <c r="L271" s="23" t="str">
        <f>PROPER(assembly_staff_import[[#This Row],[First MI Name via NAME_SOURCE_KEY TEXT]])</f>
        <v xml:space="preserve"> Aaron K</v>
      </c>
      <c r="M271" s="23" t="s">
        <v>14259</v>
      </c>
      <c r="N271" s="23" t="str">
        <f>LOWER(CONCATENATE(assembly_staff_import[[#This Row],[Last Name]],LEFT(assembly_staff_import[[#This Row],[First Name (no initial)]],1),"@nyassembly.gov"))</f>
        <v>ambrosea@nyassembly.gov</v>
      </c>
      <c r="O271" s="23" t="s">
        <v>24899</v>
      </c>
      <c r="P271" t="e">
        <f>VLOOKUP(assembly_staff_import[[#This Row],[Full Name]],[3]!PEOPLE_March_20[#Data],1,0)</f>
        <v>#REF!</v>
      </c>
      <c r="Q271" s="23" t="e">
        <f>VLOOKUP(assembly_staff_import[[#This Row],[Full Name]],[3]!Table17[#Data],3,0)</f>
        <v>#REF!</v>
      </c>
      <c r="R271" s="23" t="e">
        <f>VLOOKUP(assembly_staff_import[[#This Row],[Formatted Works for Group]],[3]!Table7[#Data],1,0)</f>
        <v>#REF!</v>
      </c>
      <c r="S271" s="23" t="e">
        <f>IF(assembly_staff_import[[#This Row],[Legislative Staff Type]]="Personal", assembly_staff_import[[#This Row],[Vlookup Works for Group]], assembly_staff_import[[#This Row],[Formatted Works for Group calc]]&amp;", Central Staff Office, Assembly")</f>
        <v>#REF!</v>
      </c>
      <c r="T271" s="25" t="str">
        <f>TRIM(assembly_staff_import[[#This Row],[NAME_SOURCE_KEY]])</f>
        <v>AMBROSE, AARON K</v>
      </c>
      <c r="U271" s="23" t="s">
        <v>24900</v>
      </c>
      <c r="V271" s="23" t="s">
        <v>24901</v>
      </c>
      <c r="W271" s="23" t="s">
        <v>24902</v>
      </c>
      <c r="X271" s="23"/>
      <c r="Y271" s="23" t="str">
        <f>IF(assembly_staff_import[[#This Row],[Legislative Staff Type]]="Personal", PROPER(TRIM(assembly_staff_import[[#This Row],[Unit First MI via UNIT_SOURCE_KEY]])&amp;" "&amp;assembly_staff_import[[#This Row],[Unit Last via UNIT_SOURCE_KEY]]), PROPER(TRIM(assembly_staff_import[[#This Row],[UNIT NAME_SOURCE_KEY2]])))</f>
        <v>Clyde Vanel</v>
      </c>
      <c r="Z271" s="23" t="s">
        <v>24903</v>
      </c>
      <c r="AA271" t="e">
        <f>VLOOKUP(assembly_staff_import[[#This Row],[Formatted and corrected Works for Group Text]],[3]!Table4[#Data],1,0)</f>
        <v>#REF!</v>
      </c>
      <c r="AB271" t="e">
        <f>VLOOKUP(assembly_staff_import[[#This Row],[Formatted and corrected Works for Group Text]],[3]!Table5[#Data],2,0)</f>
        <v>#REF!</v>
      </c>
      <c r="AC271" t="str">
        <f>IF(TRIM(assembly_staff_import[[#This Row],[PUBLIC INFO ADDR_SOURCE_KEY]])="CAPITOL, ALBANY", "Legislative / Capitol Office", "District Office")</f>
        <v>District Office</v>
      </c>
      <c r="AD271" t="s">
        <v>24904</v>
      </c>
      <c r="AE271" t="s">
        <v>24905</v>
      </c>
      <c r="AF271" t="str">
        <f>"B80 "</f>
        <v xml:space="preserve">B80 </v>
      </c>
      <c r="AG271" t="s">
        <v>24906</v>
      </c>
      <c r="AH271" t="s">
        <v>24907</v>
      </c>
      <c r="AI271" t="s">
        <v>24369</v>
      </c>
      <c r="AJ271" t="s">
        <v>24908</v>
      </c>
    </row>
    <row r="272" spans="1:36" x14ac:dyDescent="0.2">
      <c r="A272" s="23" t="str">
        <f>TRIM(PROPER((assembly_staff_import[[#This Row],[First MI Name via NAME_SOURCE_KEY TEXT]]&amp;" "&amp;assembly_staff_import[[#This Row],[Last Name via NAME_SOURCE_KEY TEXT]]&amp;" "&amp;assembly_staff_import[[#This Row],[Suffix via NAME_SOURCE_KEY]])))</f>
        <v>Klarke J Mc Kissick</v>
      </c>
      <c r="B272" s="23" t="str">
        <f>TRIM(CONCATENATE(TRIM(assembly_staff_import[[#This Row],[Full Name]]), ", ", assembly_staff_import[[#This Row],[Title]]))</f>
        <v>Klarke J Mc Kissick, Dir Communications</v>
      </c>
      <c r="C272" s="23" t="e">
        <f>assembly_staff_import[[#This Row],[Vlookup_groups]]</f>
        <v>#REF!</v>
      </c>
      <c r="D272" s="23" t="str">
        <f>IF(assembly_staff_import[[#This Row],[Legislative Staff Type]]="Personal",assembly_staff_import[[#This Row],[Formatted Personal Staff Office]],"")</f>
        <v>District Office</v>
      </c>
      <c r="E272" s="23" t="s">
        <v>65</v>
      </c>
      <c r="F272" s="24" t="s">
        <v>10913</v>
      </c>
      <c r="G272" s="23" t="s">
        <v>67</v>
      </c>
      <c r="H272" t="str">
        <f>TRIM(PROPER((assembly_staff_import[[#This Row],[Last Name via NAME_SOURCE_KEY TEXT]]&amp;" "&amp;assembly_staff_import[[#This Row],[Suffix via NAME_SOURCE_KEY]])))</f>
        <v>Mc Kissick</v>
      </c>
      <c r="I272" s="23" t="str">
        <f>PROPER(assembly_staff_import[[#This Row],[JOB TITLE_SOURCE_KEY]])</f>
        <v xml:space="preserve">Dir Communications                         </v>
      </c>
      <c r="J272" s="23" t="s">
        <v>72</v>
      </c>
      <c r="K272" s="23" t="e">
        <f>IF(assembly_staff_import[[#This Row],[Legislative Staff Type]]="Personal",assembly_staff_import[[#This Row],[Vlookup Reports To Person]], "")</f>
        <v>#REF!</v>
      </c>
      <c r="L272" s="23" t="str">
        <f>PROPER(assembly_staff_import[[#This Row],[First MI Name via NAME_SOURCE_KEY TEXT]])</f>
        <v xml:space="preserve"> Klarke J</v>
      </c>
      <c r="M272" s="23" t="s">
        <v>12496</v>
      </c>
      <c r="N272" s="23" t="str">
        <f>LOWER(CONCATENATE(assembly_staff_import[[#This Row],[Last Name]],LEFT(assembly_staff_import[[#This Row],[First Name (no initial)]],1),"@nyassembly.gov"))</f>
        <v>mc kissickk@nyassembly.gov</v>
      </c>
      <c r="O272" s="23" t="s">
        <v>24909</v>
      </c>
      <c r="P272" t="e">
        <f>VLOOKUP(assembly_staff_import[[#This Row],[Full Name]],[3]!PEOPLE_March_20[#Data],1,0)</f>
        <v>#REF!</v>
      </c>
      <c r="Q272" s="23" t="e">
        <f>VLOOKUP(assembly_staff_import[[#This Row],[Full Name]],[3]!Table17[#Data],3,0)</f>
        <v>#REF!</v>
      </c>
      <c r="R272" s="23" t="e">
        <f>VLOOKUP(assembly_staff_import[[#This Row],[Formatted Works for Group]],[3]!Table7[#Data],1,0)</f>
        <v>#REF!</v>
      </c>
      <c r="S272" s="23" t="e">
        <f>IF(assembly_staff_import[[#This Row],[Legislative Staff Type]]="Personal", assembly_staff_import[[#This Row],[Vlookup Works for Group]], assembly_staff_import[[#This Row],[Formatted Works for Group calc]]&amp;", Central Staff Office, Assembly")</f>
        <v>#REF!</v>
      </c>
      <c r="T272" s="25" t="str">
        <f>TRIM(assembly_staff_import[[#This Row],[NAME_SOURCE_KEY]])</f>
        <v>MC KISSICK, KLARKE J</v>
      </c>
      <c r="U272" s="23" t="s">
        <v>24910</v>
      </c>
      <c r="V272" s="23" t="s">
        <v>24911</v>
      </c>
      <c r="W272" s="23" t="s">
        <v>24912</v>
      </c>
      <c r="X272" s="23"/>
      <c r="Y272" s="23" t="str">
        <f>IF(assembly_staff_import[[#This Row],[Legislative Staff Type]]="Personal", PROPER(TRIM(assembly_staff_import[[#This Row],[Unit First MI via UNIT_SOURCE_KEY]])&amp;" "&amp;assembly_staff_import[[#This Row],[Unit Last via UNIT_SOURCE_KEY]]), PROPER(TRIM(assembly_staff_import[[#This Row],[UNIT NAME_SOURCE_KEY2]])))</f>
        <v>Clyde Vanel</v>
      </c>
      <c r="Z272" s="23" t="s">
        <v>24903</v>
      </c>
      <c r="AA272" t="e">
        <f>VLOOKUP(assembly_staff_import[[#This Row],[Formatted and corrected Works for Group Text]],[3]!Table4[#Data],1,0)</f>
        <v>#REF!</v>
      </c>
      <c r="AB272" t="e">
        <f>VLOOKUP(assembly_staff_import[[#This Row],[Formatted and corrected Works for Group Text]],[3]!Table5[#Data],2,0)</f>
        <v>#REF!</v>
      </c>
      <c r="AC272" t="str">
        <f>IF(TRIM(assembly_staff_import[[#This Row],[PUBLIC INFO ADDR_SOURCE_KEY]])="CAPITOL, ALBANY", "Legislative / Capitol Office", "District Office")</f>
        <v>District Office</v>
      </c>
      <c r="AD272" t="s">
        <v>24904</v>
      </c>
      <c r="AE272" t="s">
        <v>24905</v>
      </c>
      <c r="AF272" t="str">
        <f>"B80 "</f>
        <v xml:space="preserve">B80 </v>
      </c>
      <c r="AG272" t="s">
        <v>24906</v>
      </c>
      <c r="AH272" t="s">
        <v>24913</v>
      </c>
      <c r="AI272" t="s">
        <v>23873</v>
      </c>
      <c r="AJ272" t="s">
        <v>24908</v>
      </c>
    </row>
    <row r="273" spans="1:36" x14ac:dyDescent="0.2">
      <c r="A273" s="23" t="str">
        <f>TRIM(PROPER((assembly_staff_import[[#This Row],[First MI Name via NAME_SOURCE_KEY TEXT]]&amp;" "&amp;assembly_staff_import[[#This Row],[Last Name via NAME_SOURCE_KEY TEXT]]&amp;" "&amp;assembly_staff_import[[#This Row],[Suffix via NAME_SOURCE_KEY]])))</f>
        <v>Rana E Moses</v>
      </c>
      <c r="B273" s="23" t="str">
        <f>TRIM(CONCATENATE(TRIM(assembly_staff_import[[#This Row],[Full Name]]), ", ", assembly_staff_import[[#This Row],[Title]]))</f>
        <v>Rana E Moses, Office Administrator</v>
      </c>
      <c r="C273" s="23" t="e">
        <f>assembly_staff_import[[#This Row],[Vlookup_groups]]</f>
        <v>#REF!</v>
      </c>
      <c r="D273" s="23" t="str">
        <f>IF(assembly_staff_import[[#This Row],[Legislative Staff Type]]="Personal",assembly_staff_import[[#This Row],[Formatted Personal Staff Office]],"")</f>
        <v>District Office</v>
      </c>
      <c r="E273" s="23" t="s">
        <v>65</v>
      </c>
      <c r="F273" s="24" t="s">
        <v>10913</v>
      </c>
      <c r="G273" s="23" t="s">
        <v>67</v>
      </c>
      <c r="H273" t="str">
        <f>TRIM(PROPER((assembly_staff_import[[#This Row],[Last Name via NAME_SOURCE_KEY TEXT]]&amp;" "&amp;assembly_staff_import[[#This Row],[Suffix via NAME_SOURCE_KEY]])))</f>
        <v>Moses</v>
      </c>
      <c r="I273" s="23" t="str">
        <f>PROPER(assembly_staff_import[[#This Row],[JOB TITLE_SOURCE_KEY]])</f>
        <v xml:space="preserve">Office Administrator                       </v>
      </c>
      <c r="J273" s="23" t="s">
        <v>72</v>
      </c>
      <c r="K273" s="23" t="e">
        <f>IF(assembly_staff_import[[#This Row],[Legislative Staff Type]]="Personal",assembly_staff_import[[#This Row],[Vlookup Reports To Person]], "")</f>
        <v>#REF!</v>
      </c>
      <c r="L273" s="23" t="str">
        <f>PROPER(assembly_staff_import[[#This Row],[First MI Name via NAME_SOURCE_KEY TEXT]])</f>
        <v xml:space="preserve"> Rana E</v>
      </c>
      <c r="M273" s="23" t="s">
        <v>11686</v>
      </c>
      <c r="N273" s="23" t="str">
        <f>LOWER(CONCATENATE(assembly_staff_import[[#This Row],[Last Name]],LEFT(assembly_staff_import[[#This Row],[First Name (no initial)]],1),"@nyassembly.gov"))</f>
        <v>mosesr@nyassembly.gov</v>
      </c>
      <c r="O273" s="23" t="s">
        <v>24914</v>
      </c>
      <c r="P273" t="e">
        <f>VLOOKUP(assembly_staff_import[[#This Row],[Full Name]],[3]!PEOPLE_March_20[#Data],1,0)</f>
        <v>#REF!</v>
      </c>
      <c r="Q273" s="23" t="e">
        <f>VLOOKUP(assembly_staff_import[[#This Row],[Full Name]],[3]!Table17[#Data],3,0)</f>
        <v>#REF!</v>
      </c>
      <c r="R273" s="23" t="e">
        <f>VLOOKUP(assembly_staff_import[[#This Row],[Formatted Works for Group]],[3]!Table7[#Data],1,0)</f>
        <v>#REF!</v>
      </c>
      <c r="S273" s="23" t="e">
        <f>IF(assembly_staff_import[[#This Row],[Legislative Staff Type]]="Personal", assembly_staff_import[[#This Row],[Vlookup Works for Group]], assembly_staff_import[[#This Row],[Formatted Works for Group calc]]&amp;", Central Staff Office, Assembly")</f>
        <v>#REF!</v>
      </c>
      <c r="T273" s="25" t="str">
        <f>TRIM(assembly_staff_import[[#This Row],[NAME_SOURCE_KEY]])</f>
        <v>MOSES, RANA E</v>
      </c>
      <c r="U273" s="23" t="s">
        <v>24915</v>
      </c>
      <c r="V273" s="23" t="s">
        <v>24916</v>
      </c>
      <c r="W273" s="23" t="s">
        <v>24917</v>
      </c>
      <c r="X273" s="23"/>
      <c r="Y273" s="23" t="str">
        <f>IF(assembly_staff_import[[#This Row],[Legislative Staff Type]]="Personal", PROPER(TRIM(assembly_staff_import[[#This Row],[Unit First MI via UNIT_SOURCE_KEY]])&amp;" "&amp;assembly_staff_import[[#This Row],[Unit Last via UNIT_SOURCE_KEY]]), PROPER(TRIM(assembly_staff_import[[#This Row],[UNIT NAME_SOURCE_KEY2]])))</f>
        <v>Clyde Vanel</v>
      </c>
      <c r="Z273" s="23" t="s">
        <v>24903</v>
      </c>
      <c r="AA273" t="e">
        <f>VLOOKUP(assembly_staff_import[[#This Row],[Formatted and corrected Works for Group Text]],[3]!Table4[#Data],1,0)</f>
        <v>#REF!</v>
      </c>
      <c r="AB273" t="e">
        <f>VLOOKUP(assembly_staff_import[[#This Row],[Formatted and corrected Works for Group Text]],[3]!Table5[#Data],2,0)</f>
        <v>#REF!</v>
      </c>
      <c r="AC273" t="str">
        <f>IF(TRIM(assembly_staff_import[[#This Row],[PUBLIC INFO ADDR_SOURCE_KEY]])="CAPITOL, ALBANY", "Legislative / Capitol Office", "District Office")</f>
        <v>District Office</v>
      </c>
      <c r="AD273" t="s">
        <v>24904</v>
      </c>
      <c r="AE273" t="s">
        <v>24905</v>
      </c>
      <c r="AF273" t="str">
        <f>"B80 "</f>
        <v xml:space="preserve">B80 </v>
      </c>
      <c r="AG273" t="s">
        <v>24906</v>
      </c>
      <c r="AH273" t="s">
        <v>24918</v>
      </c>
      <c r="AI273" t="s">
        <v>24919</v>
      </c>
      <c r="AJ273" t="s">
        <v>24908</v>
      </c>
    </row>
    <row r="274" spans="1:36" x14ac:dyDescent="0.2">
      <c r="A274" t="str">
        <f>TRIM(PROPER((assembly_staff_import[[#This Row],[First MI Name via NAME_SOURCE_KEY TEXT]]&amp;" "&amp;assembly_staff_import[[#This Row],[Last Name via NAME_SOURCE_KEY TEXT]]&amp;" "&amp;assembly_staff_import[[#This Row],[Suffix via NAME_SOURCE_KEY]])))</f>
        <v>Michael J Fraser</v>
      </c>
      <c r="B274" t="str">
        <f>TRIM(CONCATENATE(TRIM(assembly_staff_import[[#This Row],[Full Name]]), ", ", assembly_staff_import[[#This Row],[Title]]))</f>
        <v>Michael J Fraser, Dir Communications</v>
      </c>
      <c r="C274" t="e">
        <f>assembly_staff_import[[#This Row],[Vlookup_groups]]</f>
        <v>#REF!</v>
      </c>
      <c r="D274" t="str">
        <f>IF(assembly_staff_import[[#This Row],[Legislative Staff Type]]="Personal",assembly_staff_import[[#This Row],[Formatted Personal Staff Office]],"")</f>
        <v/>
      </c>
      <c r="E274" t="s">
        <v>65</v>
      </c>
      <c r="F274" s="19" t="s">
        <v>10913</v>
      </c>
      <c r="G274" t="s">
        <v>1237</v>
      </c>
      <c r="H274" t="str">
        <f>TRIM(PROPER((assembly_staff_import[[#This Row],[Last Name via NAME_SOURCE_KEY TEXT]]&amp;" "&amp;assembly_staff_import[[#This Row],[Suffix via NAME_SOURCE_KEY]])))</f>
        <v>Fraser</v>
      </c>
      <c r="I274" t="str">
        <f>PROPER(assembly_staff_import[[#This Row],[JOB TITLE_SOURCE_KEY]])</f>
        <v xml:space="preserve">Dir Communications                         </v>
      </c>
      <c r="J274" t="s">
        <v>72</v>
      </c>
      <c r="K274" t="str">
        <f>IF(assembly_staff_import[[#This Row],[Legislative Staff Type]]="Personal",assembly_staff_import[[#This Row],[Vlookup Reports To Person]], "")</f>
        <v/>
      </c>
      <c r="L274" t="str">
        <f>PROPER(assembly_staff_import[[#This Row],[First MI Name via NAME_SOURCE_KEY TEXT]])</f>
        <v xml:space="preserve"> Michael J</v>
      </c>
      <c r="M274" t="s">
        <v>22909</v>
      </c>
      <c r="N274" t="str">
        <f>LOWER(CONCATENATE(assembly_staff_import[[#This Row],[Last Name]],LEFT(assembly_staff_import[[#This Row],[First Name (no initial)]],1),"@nyassembly.gov"))</f>
        <v>fraserm@nyassembly.gov</v>
      </c>
      <c r="O274" t="s">
        <v>3705</v>
      </c>
      <c r="P274" t="e">
        <f>VLOOKUP(assembly_staff_import[[#This Row],[Full Name]],[3]!PEOPLE_March_20[#Data],1,0)</f>
        <v>#REF!</v>
      </c>
      <c r="Q274" t="e">
        <f>VLOOKUP(assembly_staff_import[[#This Row],[Full Name]],[3]!Table17[#Data],3,0)</f>
        <v>#REF!</v>
      </c>
      <c r="R274" t="e">
        <f>VLOOKUP(assembly_staff_import[[#This Row],[Formatted Works for Group]],[3]!Table7[#Data],1,0)</f>
        <v>#REF!</v>
      </c>
      <c r="S274" t="str">
        <f>IF(assembly_staff_import[[#This Row],[Legislative Staff Type]]="Personal", assembly_staff_import[[#This Row],[Vlookup Works for Group]], assembly_staff_import[[#This Row],[Formatted Works for Group calc]]&amp;", Central Staff Office, Assembly")</f>
        <v>Communications (Minority), Central Staff Office, Assembly</v>
      </c>
      <c r="T274" s="20" t="str">
        <f>TRIM(assembly_staff_import[[#This Row],[NAME_SOURCE_KEY]])</f>
        <v>FRASER, MICHAEL J</v>
      </c>
      <c r="U274" t="s">
        <v>24920</v>
      </c>
      <c r="V274" t="s">
        <v>24921</v>
      </c>
      <c r="W274" t="s">
        <v>24922</v>
      </c>
      <c r="Y274" t="str">
        <f>IF(assembly_staff_import[[#This Row],[Legislative Staff Type]]="Personal", PROPER(TRIM(assembly_staff_import[[#This Row],[Unit First MI via UNIT_SOURCE_KEY]])&amp;" "&amp;assembly_staff_import[[#This Row],[Unit Last via UNIT_SOURCE_KEY]]), PROPER(TRIM(assembly_staff_import[[#This Row],[UNIT NAME_SOURCE_KEY2]])))</f>
        <v>Communications (Minority)</v>
      </c>
      <c r="Z274" t="s">
        <v>24923</v>
      </c>
      <c r="AA274" t="e">
        <f>VLOOKUP(assembly_staff_import[[#This Row],[Formatted and corrected Works for Group Text]],[3]!Table4[#Data],1,0)</f>
        <v>#REF!</v>
      </c>
      <c r="AB274" t="e">
        <f>VLOOKUP(assembly_staff_import[[#This Row],[Formatted and corrected Works for Group Text]],[3]!Table5[#Data],2,0)</f>
        <v>#REF!</v>
      </c>
      <c r="AC274" t="str">
        <f>IF(TRIM(assembly_staff_import[[#This Row],[PUBLIC INFO ADDR_SOURCE_KEY]])="CAPITOL, ALBANY", "Legislative / Capitol Office", "District Office")</f>
        <v>Legislative / Capitol Office</v>
      </c>
      <c r="AD274" t="s">
        <v>24924</v>
      </c>
      <c r="AF274" t="str">
        <f>"420 "</f>
        <v xml:space="preserve">420 </v>
      </c>
      <c r="AG274" t="s">
        <v>24924</v>
      </c>
      <c r="AH274" t="s">
        <v>24925</v>
      </c>
      <c r="AI274" t="s">
        <v>23873</v>
      </c>
      <c r="AJ274" t="s">
        <v>23493</v>
      </c>
    </row>
    <row r="275" spans="1:36" x14ac:dyDescent="0.2">
      <c r="A275" t="str">
        <f>TRIM(PROPER((assembly_staff_import[[#This Row],[First MI Name via NAME_SOURCE_KEY TEXT]]&amp;" "&amp;assembly_staff_import[[#This Row],[Last Name via NAME_SOURCE_KEY TEXT]]&amp;" "&amp;assembly_staff_import[[#This Row],[Suffix via NAME_SOURCE_KEY]])))</f>
        <v>Andrew C Hayles</v>
      </c>
      <c r="B275" t="str">
        <f>TRIM(CONCATENATE(TRIM(assembly_staff_import[[#This Row],[Full Name]]), ", ", assembly_staff_import[[#This Row],[Title]]))</f>
        <v>Andrew C Hayles, Messenger</v>
      </c>
      <c r="C275" t="e">
        <f>assembly_staff_import[[#This Row],[Vlookup_groups]]</f>
        <v>#REF!</v>
      </c>
      <c r="D275" t="str">
        <f>IF(assembly_staff_import[[#This Row],[Legislative Staff Type]]="Personal",assembly_staff_import[[#This Row],[Formatted Personal Staff Office]],"")</f>
        <v/>
      </c>
      <c r="E275" t="s">
        <v>65</v>
      </c>
      <c r="F275" s="19" t="s">
        <v>10913</v>
      </c>
      <c r="G275" t="s">
        <v>1237</v>
      </c>
      <c r="H275" t="str">
        <f>TRIM(PROPER((assembly_staff_import[[#This Row],[Last Name via NAME_SOURCE_KEY TEXT]]&amp;" "&amp;assembly_staff_import[[#This Row],[Suffix via NAME_SOURCE_KEY]])))</f>
        <v>Hayles</v>
      </c>
      <c r="I275" t="str">
        <f>PROPER(assembly_staff_import[[#This Row],[JOB TITLE_SOURCE_KEY]])</f>
        <v xml:space="preserve">Messenger                                  </v>
      </c>
      <c r="J275" t="s">
        <v>72</v>
      </c>
      <c r="K275" t="str">
        <f>IF(assembly_staff_import[[#This Row],[Legislative Staff Type]]="Personal",assembly_staff_import[[#This Row],[Vlookup Reports To Person]], "")</f>
        <v/>
      </c>
      <c r="L275" t="str">
        <f>PROPER(assembly_staff_import[[#This Row],[First MI Name via NAME_SOURCE_KEY TEXT]])</f>
        <v xml:space="preserve"> Andrew C</v>
      </c>
      <c r="M275" t="s">
        <v>17819</v>
      </c>
      <c r="N275" t="str">
        <f>LOWER(CONCATENATE(assembly_staff_import[[#This Row],[Last Name]],LEFT(assembly_staff_import[[#This Row],[First Name (no initial)]],1),"@nyassembly.gov"))</f>
        <v>haylesa@nyassembly.gov</v>
      </c>
      <c r="O275" t="s">
        <v>23966</v>
      </c>
      <c r="P275" t="e">
        <f>VLOOKUP(assembly_staff_import[[#This Row],[Full Name]],[3]!PEOPLE_March_20[#Data],1,0)</f>
        <v>#REF!</v>
      </c>
      <c r="Q275" t="e">
        <f>VLOOKUP(assembly_staff_import[[#This Row],[Full Name]],[3]!Table17[#Data],3,0)</f>
        <v>#REF!</v>
      </c>
      <c r="R275" t="e">
        <f>VLOOKUP(assembly_staff_import[[#This Row],[Formatted Works for Group]],[3]!Table7[#Data],1,0)</f>
        <v>#REF!</v>
      </c>
      <c r="S275" t="str">
        <f>IF(assembly_staff_import[[#This Row],[Legislative Staff Type]]="Personal", assembly_staff_import[[#This Row],[Vlookup Works for Group]], assembly_staff_import[[#This Row],[Formatted Works for Group calc]]&amp;", Central Staff Office, Assembly")</f>
        <v>Communications And Information Services, Central Staff Office, Assembly</v>
      </c>
      <c r="T275" s="20" t="str">
        <f>TRIM(assembly_staff_import[[#This Row],[NAME_SOURCE_KEY]])</f>
        <v>HAYLES, ANDREW C</v>
      </c>
      <c r="U275" t="s">
        <v>24926</v>
      </c>
      <c r="V275" t="s">
        <v>24927</v>
      </c>
      <c r="W275" t="s">
        <v>24928</v>
      </c>
      <c r="Y275" t="str">
        <f>IF(assembly_staff_import[[#This Row],[Legislative Staff Type]]="Personal", PROPER(TRIM(assembly_staff_import[[#This Row],[Unit First MI via UNIT_SOURCE_KEY]])&amp;" "&amp;assembly_staff_import[[#This Row],[Unit Last via UNIT_SOURCE_KEY]]), PROPER(TRIM(assembly_staff_import[[#This Row],[UNIT NAME_SOURCE_KEY2]])))</f>
        <v>Communications And Information Services</v>
      </c>
      <c r="Z275" t="s">
        <v>24929</v>
      </c>
      <c r="AA275" t="e">
        <f>VLOOKUP(assembly_staff_import[[#This Row],[Formatted and corrected Works for Group Text]],[3]!Table4[#Data],1,0)</f>
        <v>#REF!</v>
      </c>
      <c r="AB275" t="e">
        <f>VLOOKUP(assembly_staff_import[[#This Row],[Formatted and corrected Works for Group Text]],[3]!Table5[#Data],2,0)</f>
        <v>#REF!</v>
      </c>
      <c r="AC275" t="str">
        <f>IF(TRIM(assembly_staff_import[[#This Row],[PUBLIC INFO ADDR_SOURCE_KEY]])="CAPITOL, ALBANY", "Legislative / Capitol Office", "District Office")</f>
        <v>Legislative / Capitol Office</v>
      </c>
      <c r="AD275" t="s">
        <v>24930</v>
      </c>
      <c r="AF275" t="str">
        <f t="shared" ref="AF275:AF283" si="12">"331 "</f>
        <v xml:space="preserve">331 </v>
      </c>
      <c r="AG275" t="s">
        <v>24930</v>
      </c>
      <c r="AH275" t="s">
        <v>24931</v>
      </c>
      <c r="AI275" t="s">
        <v>24932</v>
      </c>
      <c r="AJ275" t="s">
        <v>23493</v>
      </c>
    </row>
    <row r="276" spans="1:36" x14ac:dyDescent="0.2">
      <c r="A276" t="str">
        <f>TRIM(PROPER((assembly_staff_import[[#This Row],[First MI Name via NAME_SOURCE_KEY TEXT]]&amp;" "&amp;assembly_staff_import[[#This Row],[Last Name via NAME_SOURCE_KEY TEXT]]&amp;" "&amp;assembly_staff_import[[#This Row],[Suffix via NAME_SOURCE_KEY]])))</f>
        <v>Brenna C Igoe</v>
      </c>
      <c r="B276" t="str">
        <f>TRIM(CONCATENATE(TRIM(assembly_staff_import[[#This Row],[Full Name]]), ", ", assembly_staff_import[[#This Row],[Title]]))</f>
        <v>Brenna C Igoe, Office Administrator</v>
      </c>
      <c r="C276" t="e">
        <f>assembly_staff_import[[#This Row],[Vlookup_groups]]</f>
        <v>#REF!</v>
      </c>
      <c r="D276" t="str">
        <f>IF(assembly_staff_import[[#This Row],[Legislative Staff Type]]="Personal",assembly_staff_import[[#This Row],[Formatted Personal Staff Office]],"")</f>
        <v/>
      </c>
      <c r="E276" t="s">
        <v>65</v>
      </c>
      <c r="F276" s="19" t="s">
        <v>10913</v>
      </c>
      <c r="G276" t="s">
        <v>1237</v>
      </c>
      <c r="H276" t="str">
        <f>TRIM(PROPER((assembly_staff_import[[#This Row],[Last Name via NAME_SOURCE_KEY TEXT]]&amp;" "&amp;assembly_staff_import[[#This Row],[Suffix via NAME_SOURCE_KEY]])))</f>
        <v>Igoe</v>
      </c>
      <c r="I276" t="str">
        <f>PROPER(assembly_staff_import[[#This Row],[JOB TITLE_SOURCE_KEY]])</f>
        <v xml:space="preserve">Office Administrator                       </v>
      </c>
      <c r="J276" t="s">
        <v>72</v>
      </c>
      <c r="K276" t="str">
        <f>IF(assembly_staff_import[[#This Row],[Legislative Staff Type]]="Personal",assembly_staff_import[[#This Row],[Vlookup Reports To Person]], "")</f>
        <v/>
      </c>
      <c r="L276" t="str">
        <f>PROPER(assembly_staff_import[[#This Row],[First MI Name via NAME_SOURCE_KEY TEXT]])</f>
        <v xml:space="preserve"> Brenna C</v>
      </c>
      <c r="M276" t="s">
        <v>17806</v>
      </c>
      <c r="N276" t="str">
        <f>LOWER(CONCATENATE(assembly_staff_import[[#This Row],[Last Name]],LEFT(assembly_staff_import[[#This Row],[First Name (no initial)]],1),"@nyassembly.gov"))</f>
        <v>igoeb@nyassembly.gov</v>
      </c>
      <c r="O276" t="s">
        <v>24933</v>
      </c>
      <c r="P276" t="e">
        <f>VLOOKUP(assembly_staff_import[[#This Row],[Full Name]],[3]!PEOPLE_March_20[#Data],1,0)</f>
        <v>#REF!</v>
      </c>
      <c r="Q276" t="e">
        <f>VLOOKUP(assembly_staff_import[[#This Row],[Full Name]],[3]!Table17[#Data],3,0)</f>
        <v>#REF!</v>
      </c>
      <c r="R276" t="e">
        <f>VLOOKUP(assembly_staff_import[[#This Row],[Formatted Works for Group]],[3]!Table7[#Data],1,0)</f>
        <v>#REF!</v>
      </c>
      <c r="S276" t="str">
        <f>IF(assembly_staff_import[[#This Row],[Legislative Staff Type]]="Personal", assembly_staff_import[[#This Row],[Vlookup Works for Group]], assembly_staff_import[[#This Row],[Formatted Works for Group calc]]&amp;", Central Staff Office, Assembly")</f>
        <v>Communications And Information Services, Central Staff Office, Assembly</v>
      </c>
      <c r="T276" s="20" t="str">
        <f>TRIM(assembly_staff_import[[#This Row],[NAME_SOURCE_KEY]])</f>
        <v>IGOE, BRENNA C</v>
      </c>
      <c r="U276" t="s">
        <v>24934</v>
      </c>
      <c r="V276" t="s">
        <v>24935</v>
      </c>
      <c r="W276" t="s">
        <v>24936</v>
      </c>
      <c r="Y276" t="str">
        <f>IF(assembly_staff_import[[#This Row],[Legislative Staff Type]]="Personal", PROPER(TRIM(assembly_staff_import[[#This Row],[Unit First MI via UNIT_SOURCE_KEY]])&amp;" "&amp;assembly_staff_import[[#This Row],[Unit Last via UNIT_SOURCE_KEY]]), PROPER(TRIM(assembly_staff_import[[#This Row],[UNIT NAME_SOURCE_KEY2]])))</f>
        <v>Communications And Information Services</v>
      </c>
      <c r="Z276" t="s">
        <v>24929</v>
      </c>
      <c r="AA276" t="e">
        <f>VLOOKUP(assembly_staff_import[[#This Row],[Formatted and corrected Works for Group Text]],[3]!Table4[#Data],1,0)</f>
        <v>#REF!</v>
      </c>
      <c r="AB276" t="e">
        <f>VLOOKUP(assembly_staff_import[[#This Row],[Formatted and corrected Works for Group Text]],[3]!Table5[#Data],2,0)</f>
        <v>#REF!</v>
      </c>
      <c r="AC276" t="str">
        <f>IF(TRIM(assembly_staff_import[[#This Row],[PUBLIC INFO ADDR_SOURCE_KEY]])="CAPITOL, ALBANY", "Legislative / Capitol Office", "District Office")</f>
        <v>Legislative / Capitol Office</v>
      </c>
      <c r="AD276" t="s">
        <v>24930</v>
      </c>
      <c r="AF276" t="str">
        <f t="shared" si="12"/>
        <v xml:space="preserve">331 </v>
      </c>
      <c r="AG276" t="s">
        <v>24930</v>
      </c>
      <c r="AH276" t="s">
        <v>24937</v>
      </c>
      <c r="AI276" t="s">
        <v>24919</v>
      </c>
      <c r="AJ276" t="s">
        <v>23493</v>
      </c>
    </row>
    <row r="277" spans="1:36" x14ac:dyDescent="0.2">
      <c r="A277" t="str">
        <f>TRIM(PROPER((assembly_staff_import[[#This Row],[First MI Name via NAME_SOURCE_KEY TEXT]]&amp;" "&amp;assembly_staff_import[[#This Row],[Last Name via NAME_SOURCE_KEY TEXT]]&amp;" "&amp;assembly_staff_import[[#This Row],[Suffix via NAME_SOURCE_KEY]])))</f>
        <v>Douglas H Defriest</v>
      </c>
      <c r="B277" t="str">
        <f>TRIM(CONCATENATE(TRIM(assembly_staff_import[[#This Row],[Full Name]]), ", ", assembly_staff_import[[#This Row],[Title]]))</f>
        <v>Douglas H Defriest, Messenger</v>
      </c>
      <c r="C277" t="e">
        <f>assembly_staff_import[[#This Row],[Vlookup_groups]]</f>
        <v>#REF!</v>
      </c>
      <c r="D277" t="str">
        <f>IF(assembly_staff_import[[#This Row],[Legislative Staff Type]]="Personal",assembly_staff_import[[#This Row],[Formatted Personal Staff Office]],"")</f>
        <v/>
      </c>
      <c r="E277" t="s">
        <v>65</v>
      </c>
      <c r="F277" s="19" t="s">
        <v>10913</v>
      </c>
      <c r="G277" t="s">
        <v>1237</v>
      </c>
      <c r="H277" t="str">
        <f>TRIM(PROPER((assembly_staff_import[[#This Row],[Last Name via NAME_SOURCE_KEY TEXT]]&amp;" "&amp;assembly_staff_import[[#This Row],[Suffix via NAME_SOURCE_KEY]])))</f>
        <v>Defriest</v>
      </c>
      <c r="I277" t="str">
        <f>PROPER(assembly_staff_import[[#This Row],[JOB TITLE_SOURCE_KEY]])</f>
        <v xml:space="preserve">Messenger                                  </v>
      </c>
      <c r="J277" t="s">
        <v>72</v>
      </c>
      <c r="K277" t="str">
        <f>IF(assembly_staff_import[[#This Row],[Legislative Staff Type]]="Personal",assembly_staff_import[[#This Row],[Vlookup Reports To Person]], "")</f>
        <v/>
      </c>
      <c r="L277" t="str">
        <f>PROPER(assembly_staff_import[[#This Row],[First MI Name via NAME_SOURCE_KEY TEXT]])</f>
        <v xml:space="preserve"> Douglas H</v>
      </c>
      <c r="M277" t="s">
        <v>17823</v>
      </c>
      <c r="N277" t="str">
        <f>LOWER(CONCATENATE(assembly_staff_import[[#This Row],[Last Name]],LEFT(assembly_staff_import[[#This Row],[First Name (no initial)]],1),"@nyassembly.gov"))</f>
        <v>defriestd@nyassembly.gov</v>
      </c>
      <c r="O277" t="s">
        <v>20167</v>
      </c>
      <c r="P277" t="e">
        <f>VLOOKUP(assembly_staff_import[[#This Row],[Full Name]],[3]!PEOPLE_March_20[#Data],1,0)</f>
        <v>#REF!</v>
      </c>
      <c r="Q277" t="e">
        <f>VLOOKUP(assembly_staff_import[[#This Row],[Full Name]],[3]!Table17[#Data],3,0)</f>
        <v>#REF!</v>
      </c>
      <c r="R277" t="e">
        <f>VLOOKUP(assembly_staff_import[[#This Row],[Formatted Works for Group]],[3]!Table7[#Data],1,0)</f>
        <v>#REF!</v>
      </c>
      <c r="S277" t="str">
        <f>IF(assembly_staff_import[[#This Row],[Legislative Staff Type]]="Personal", assembly_staff_import[[#This Row],[Vlookup Works for Group]], assembly_staff_import[[#This Row],[Formatted Works for Group calc]]&amp;", Central Staff Office, Assembly")</f>
        <v>Communications And Information Services, Central Staff Office, Assembly</v>
      </c>
      <c r="T277" s="20" t="str">
        <f>TRIM(assembly_staff_import[[#This Row],[NAME_SOURCE_KEY]])</f>
        <v>DEFRIEST, DOUGLAS H</v>
      </c>
      <c r="U277" t="s">
        <v>24938</v>
      </c>
      <c r="V277" t="s">
        <v>24939</v>
      </c>
      <c r="W277" t="s">
        <v>24940</v>
      </c>
      <c r="Y277" t="str">
        <f>IF(assembly_staff_import[[#This Row],[Legislative Staff Type]]="Personal", PROPER(TRIM(assembly_staff_import[[#This Row],[Unit First MI via UNIT_SOURCE_KEY]])&amp;" "&amp;assembly_staff_import[[#This Row],[Unit Last via UNIT_SOURCE_KEY]]), PROPER(TRIM(assembly_staff_import[[#This Row],[UNIT NAME_SOURCE_KEY2]])))</f>
        <v>Communications And Information Services</v>
      </c>
      <c r="Z277" t="s">
        <v>24929</v>
      </c>
      <c r="AA277" t="e">
        <f>VLOOKUP(assembly_staff_import[[#This Row],[Formatted and corrected Works for Group Text]],[3]!Table4[#Data],1,0)</f>
        <v>#REF!</v>
      </c>
      <c r="AB277" t="e">
        <f>VLOOKUP(assembly_staff_import[[#This Row],[Formatted and corrected Works for Group Text]],[3]!Table5[#Data],2,0)</f>
        <v>#REF!</v>
      </c>
      <c r="AC277" t="str">
        <f>IF(TRIM(assembly_staff_import[[#This Row],[PUBLIC INFO ADDR_SOURCE_KEY]])="CAPITOL, ALBANY", "Legislative / Capitol Office", "District Office")</f>
        <v>Legislative / Capitol Office</v>
      </c>
      <c r="AD277" t="s">
        <v>24930</v>
      </c>
      <c r="AF277" t="str">
        <f t="shared" si="12"/>
        <v xml:space="preserve">331 </v>
      </c>
      <c r="AG277" t="s">
        <v>24930</v>
      </c>
      <c r="AH277" t="s">
        <v>24941</v>
      </c>
      <c r="AI277" t="s">
        <v>24932</v>
      </c>
      <c r="AJ277" t="s">
        <v>23493</v>
      </c>
    </row>
    <row r="278" spans="1:36" x14ac:dyDescent="0.2">
      <c r="A278" t="str">
        <f>TRIM(PROPER((assembly_staff_import[[#This Row],[First MI Name via NAME_SOURCE_KEY TEXT]]&amp;" "&amp;assembly_staff_import[[#This Row],[Last Name via NAME_SOURCE_KEY TEXT]]&amp;" "&amp;assembly_staff_import[[#This Row],[Suffix via NAME_SOURCE_KEY]])))</f>
        <v>Jannie V Daggs</v>
      </c>
      <c r="B278" t="str">
        <f>TRIM(CONCATENATE(TRIM(assembly_staff_import[[#This Row],[Full Name]]), ", ", assembly_staff_import[[#This Row],[Title]]))</f>
        <v>Jannie V Daggs, Admin Assistant</v>
      </c>
      <c r="C278" t="e">
        <f>assembly_staff_import[[#This Row],[Vlookup_groups]]</f>
        <v>#REF!</v>
      </c>
      <c r="D278" t="str">
        <f>IF(assembly_staff_import[[#This Row],[Legislative Staff Type]]="Personal",assembly_staff_import[[#This Row],[Formatted Personal Staff Office]],"")</f>
        <v/>
      </c>
      <c r="E278" t="s">
        <v>65</v>
      </c>
      <c r="F278" s="19" t="s">
        <v>10913</v>
      </c>
      <c r="G278" t="s">
        <v>1237</v>
      </c>
      <c r="H278" t="str">
        <f>TRIM(PROPER((assembly_staff_import[[#This Row],[Last Name via NAME_SOURCE_KEY TEXT]]&amp;" "&amp;assembly_staff_import[[#This Row],[Suffix via NAME_SOURCE_KEY]])))</f>
        <v>Daggs</v>
      </c>
      <c r="I278" t="str">
        <f>PROPER(assembly_staff_import[[#This Row],[JOB TITLE_SOURCE_KEY]])</f>
        <v xml:space="preserve">Admin Assistant                            </v>
      </c>
      <c r="J278" t="s">
        <v>72</v>
      </c>
      <c r="K278" t="str">
        <f>IF(assembly_staff_import[[#This Row],[Legislative Staff Type]]="Personal",assembly_staff_import[[#This Row],[Vlookup Reports To Person]], "")</f>
        <v/>
      </c>
      <c r="L278" t="str">
        <f>PROPER(assembly_staff_import[[#This Row],[First MI Name via NAME_SOURCE_KEY TEXT]])</f>
        <v xml:space="preserve"> Jannie V</v>
      </c>
      <c r="M278" t="s">
        <v>17839</v>
      </c>
      <c r="N278" t="str">
        <f>LOWER(CONCATENATE(assembly_staff_import[[#This Row],[Last Name]],LEFT(assembly_staff_import[[#This Row],[First Name (no initial)]],1),"@nyassembly.gov"))</f>
        <v>daggsj@nyassembly.gov</v>
      </c>
      <c r="O278" t="s">
        <v>24942</v>
      </c>
      <c r="P278" t="e">
        <f>VLOOKUP(assembly_staff_import[[#This Row],[Full Name]],[3]!PEOPLE_March_20[#Data],1,0)</f>
        <v>#REF!</v>
      </c>
      <c r="Q278" t="e">
        <f>VLOOKUP(assembly_staff_import[[#This Row],[Full Name]],[3]!Table17[#Data],3,0)</f>
        <v>#REF!</v>
      </c>
      <c r="R278" t="e">
        <f>VLOOKUP(assembly_staff_import[[#This Row],[Formatted Works for Group]],[3]!Table7[#Data],1,0)</f>
        <v>#REF!</v>
      </c>
      <c r="S278" t="str">
        <f>IF(assembly_staff_import[[#This Row],[Legislative Staff Type]]="Personal", assembly_staff_import[[#This Row],[Vlookup Works for Group]], assembly_staff_import[[#This Row],[Formatted Works for Group calc]]&amp;", Central Staff Office, Assembly")</f>
        <v>Communications And Information Services, Central Staff Office, Assembly</v>
      </c>
      <c r="T278" s="20" t="str">
        <f>TRIM(assembly_staff_import[[#This Row],[NAME_SOURCE_KEY]])</f>
        <v>DAGGS, JANNIE V</v>
      </c>
      <c r="U278" t="s">
        <v>24943</v>
      </c>
      <c r="V278" t="s">
        <v>24944</v>
      </c>
      <c r="W278" t="s">
        <v>24945</v>
      </c>
      <c r="Y278" t="str">
        <f>IF(assembly_staff_import[[#This Row],[Legislative Staff Type]]="Personal", PROPER(TRIM(assembly_staff_import[[#This Row],[Unit First MI via UNIT_SOURCE_KEY]])&amp;" "&amp;assembly_staff_import[[#This Row],[Unit Last via UNIT_SOURCE_KEY]]), PROPER(TRIM(assembly_staff_import[[#This Row],[UNIT NAME_SOURCE_KEY2]])))</f>
        <v>Communications And Information Services</v>
      </c>
      <c r="Z278" t="s">
        <v>24929</v>
      </c>
      <c r="AA278" t="e">
        <f>VLOOKUP(assembly_staff_import[[#This Row],[Formatted and corrected Works for Group Text]],[3]!Table4[#Data],1,0)</f>
        <v>#REF!</v>
      </c>
      <c r="AB278" t="e">
        <f>VLOOKUP(assembly_staff_import[[#This Row],[Formatted and corrected Works for Group Text]],[3]!Table5[#Data],2,0)</f>
        <v>#REF!</v>
      </c>
      <c r="AC278" t="str">
        <f>IF(TRIM(assembly_staff_import[[#This Row],[PUBLIC INFO ADDR_SOURCE_KEY]])="CAPITOL, ALBANY", "Legislative / Capitol Office", "District Office")</f>
        <v>Legislative / Capitol Office</v>
      </c>
      <c r="AD278" t="s">
        <v>24930</v>
      </c>
      <c r="AF278" t="str">
        <f t="shared" si="12"/>
        <v xml:space="preserve">331 </v>
      </c>
      <c r="AG278" t="s">
        <v>24930</v>
      </c>
      <c r="AH278" t="s">
        <v>24946</v>
      </c>
      <c r="AI278" t="s">
        <v>23568</v>
      </c>
      <c r="AJ278" t="s">
        <v>23493</v>
      </c>
    </row>
    <row r="279" spans="1:36" x14ac:dyDescent="0.2">
      <c r="A279" t="str">
        <f>TRIM(PROPER((assembly_staff_import[[#This Row],[First MI Name via NAME_SOURCE_KEY TEXT]]&amp;" "&amp;assembly_staff_import[[#This Row],[Last Name via NAME_SOURCE_KEY TEXT]]&amp;" "&amp;assembly_staff_import[[#This Row],[Suffix via NAME_SOURCE_KEY]])))</f>
        <v>John J Knight</v>
      </c>
      <c r="B279" t="str">
        <f>TRIM(CONCATENATE(TRIM(assembly_staff_import[[#This Row],[Full Name]]), ", ", assembly_staff_import[[#This Row],[Title]]))</f>
        <v>John J Knight, Sr Communication Coor</v>
      </c>
      <c r="C279" t="e">
        <f>assembly_staff_import[[#This Row],[Vlookup_groups]]</f>
        <v>#REF!</v>
      </c>
      <c r="D279" t="str">
        <f>IF(assembly_staff_import[[#This Row],[Legislative Staff Type]]="Personal",assembly_staff_import[[#This Row],[Formatted Personal Staff Office]],"")</f>
        <v/>
      </c>
      <c r="E279" t="s">
        <v>65</v>
      </c>
      <c r="F279" s="19" t="s">
        <v>10913</v>
      </c>
      <c r="G279" t="s">
        <v>1237</v>
      </c>
      <c r="H279" t="str">
        <f>TRIM(PROPER((assembly_staff_import[[#This Row],[Last Name via NAME_SOURCE_KEY TEXT]]&amp;" "&amp;assembly_staff_import[[#This Row],[Suffix via NAME_SOURCE_KEY]])))</f>
        <v>Knight</v>
      </c>
      <c r="I279" t="str">
        <f>PROPER(assembly_staff_import[[#This Row],[JOB TITLE_SOURCE_KEY]])</f>
        <v xml:space="preserve">Sr Communication Coor                      </v>
      </c>
      <c r="J279" t="s">
        <v>72</v>
      </c>
      <c r="K279" t="str">
        <f>IF(assembly_staff_import[[#This Row],[Legislative Staff Type]]="Personal",assembly_staff_import[[#This Row],[Vlookup Reports To Person]], "")</f>
        <v/>
      </c>
      <c r="L279" t="str">
        <f>PROPER(assembly_staff_import[[#This Row],[First MI Name via NAME_SOURCE_KEY TEXT]])</f>
        <v xml:space="preserve"> John J</v>
      </c>
      <c r="M279" t="s">
        <v>15566</v>
      </c>
      <c r="N279" t="str">
        <f>LOWER(CONCATENATE(assembly_staff_import[[#This Row],[Last Name]],LEFT(assembly_staff_import[[#This Row],[First Name (no initial)]],1),"@nyassembly.gov"))</f>
        <v>knightj@nyassembly.gov</v>
      </c>
      <c r="O279" t="s">
        <v>2544</v>
      </c>
      <c r="P279" t="e">
        <f>VLOOKUP(assembly_staff_import[[#This Row],[Full Name]],[3]!PEOPLE_March_20[#Data],1,0)</f>
        <v>#REF!</v>
      </c>
      <c r="Q279" t="e">
        <f>VLOOKUP(assembly_staff_import[[#This Row],[Full Name]],[3]!Table17[#Data],3,0)</f>
        <v>#REF!</v>
      </c>
      <c r="R279" t="e">
        <f>VLOOKUP(assembly_staff_import[[#This Row],[Formatted Works for Group]],[3]!Table7[#Data],1,0)</f>
        <v>#REF!</v>
      </c>
      <c r="S279" t="str">
        <f>IF(assembly_staff_import[[#This Row],[Legislative Staff Type]]="Personal", assembly_staff_import[[#This Row],[Vlookup Works for Group]], assembly_staff_import[[#This Row],[Formatted Works for Group calc]]&amp;", Central Staff Office, Assembly")</f>
        <v>Communications And Information Services, Central Staff Office, Assembly</v>
      </c>
      <c r="T279" s="20" t="str">
        <f>TRIM(assembly_staff_import[[#This Row],[NAME_SOURCE_KEY]])</f>
        <v>KNIGHT, JOHN J</v>
      </c>
      <c r="U279" t="s">
        <v>24947</v>
      </c>
      <c r="V279" t="s">
        <v>24948</v>
      </c>
      <c r="W279" t="s">
        <v>24949</v>
      </c>
      <c r="Y279" t="str">
        <f>IF(assembly_staff_import[[#This Row],[Legislative Staff Type]]="Personal", PROPER(TRIM(assembly_staff_import[[#This Row],[Unit First MI via UNIT_SOURCE_KEY]])&amp;" "&amp;assembly_staff_import[[#This Row],[Unit Last via UNIT_SOURCE_KEY]]), PROPER(TRIM(assembly_staff_import[[#This Row],[UNIT NAME_SOURCE_KEY2]])))</f>
        <v>Communications And Information Services</v>
      </c>
      <c r="Z279" t="s">
        <v>24929</v>
      </c>
      <c r="AA279" t="e">
        <f>VLOOKUP(assembly_staff_import[[#This Row],[Formatted and corrected Works for Group Text]],[3]!Table4[#Data],1,0)</f>
        <v>#REF!</v>
      </c>
      <c r="AB279" t="e">
        <f>VLOOKUP(assembly_staff_import[[#This Row],[Formatted and corrected Works for Group Text]],[3]!Table5[#Data],2,0)</f>
        <v>#REF!</v>
      </c>
      <c r="AC279" t="str">
        <f>IF(TRIM(assembly_staff_import[[#This Row],[PUBLIC INFO ADDR_SOURCE_KEY]])="CAPITOL, ALBANY", "Legislative / Capitol Office", "District Office")</f>
        <v>Legislative / Capitol Office</v>
      </c>
      <c r="AD279" t="s">
        <v>24930</v>
      </c>
      <c r="AF279" t="str">
        <f t="shared" si="12"/>
        <v xml:space="preserve">331 </v>
      </c>
      <c r="AG279" t="s">
        <v>24930</v>
      </c>
      <c r="AH279" t="s">
        <v>24950</v>
      </c>
      <c r="AI279" t="s">
        <v>24951</v>
      </c>
      <c r="AJ279" t="s">
        <v>23493</v>
      </c>
    </row>
    <row r="280" spans="1:36" x14ac:dyDescent="0.2">
      <c r="A280" t="str">
        <f>TRIM(PROPER((assembly_staff_import[[#This Row],[First MI Name via NAME_SOURCE_KEY TEXT]]&amp;" "&amp;assembly_staff_import[[#This Row],[Last Name via NAME_SOURCE_KEY TEXT]]&amp;" "&amp;assembly_staff_import[[#This Row],[Suffix via NAME_SOURCE_KEY]])))</f>
        <v>Katie M Bender</v>
      </c>
      <c r="B280" t="str">
        <f>TRIM(CONCATENATE(TRIM(assembly_staff_import[[#This Row],[Full Name]]), ", ", assembly_staff_import[[#This Row],[Title]]))</f>
        <v>Katie M Bender, Dep Dir Com/Info Svce</v>
      </c>
      <c r="C280" t="e">
        <f>assembly_staff_import[[#This Row],[Vlookup_groups]]</f>
        <v>#REF!</v>
      </c>
      <c r="D280" t="str">
        <f>IF(assembly_staff_import[[#This Row],[Legislative Staff Type]]="Personal",assembly_staff_import[[#This Row],[Formatted Personal Staff Office]],"")</f>
        <v/>
      </c>
      <c r="E280" t="s">
        <v>65</v>
      </c>
      <c r="F280" s="19" t="s">
        <v>10913</v>
      </c>
      <c r="G280" t="s">
        <v>1237</v>
      </c>
      <c r="H280" t="str">
        <f>TRIM(PROPER((assembly_staff_import[[#This Row],[Last Name via NAME_SOURCE_KEY TEXT]]&amp;" "&amp;assembly_staff_import[[#This Row],[Suffix via NAME_SOURCE_KEY]])))</f>
        <v>Bender</v>
      </c>
      <c r="I280" t="str">
        <f>PROPER(assembly_staff_import[[#This Row],[JOB TITLE_SOURCE_KEY]])</f>
        <v xml:space="preserve">Dep Dir Com/Info Svce                      </v>
      </c>
      <c r="J280" t="s">
        <v>72</v>
      </c>
      <c r="K280" t="str">
        <f>IF(assembly_staff_import[[#This Row],[Legislative Staff Type]]="Personal",assembly_staff_import[[#This Row],[Vlookup Reports To Person]], "")</f>
        <v/>
      </c>
      <c r="L280" t="str">
        <f>PROPER(assembly_staff_import[[#This Row],[First MI Name via NAME_SOURCE_KEY TEXT]])</f>
        <v xml:space="preserve"> Katie M</v>
      </c>
      <c r="M280" t="s">
        <v>16359</v>
      </c>
      <c r="N280" t="str">
        <f>LOWER(CONCATENATE(assembly_staff_import[[#This Row],[Last Name]],LEFT(assembly_staff_import[[#This Row],[First Name (no initial)]],1),"@nyassembly.gov"))</f>
        <v>benderk@nyassembly.gov</v>
      </c>
      <c r="O280" t="s">
        <v>19554</v>
      </c>
      <c r="P280" t="e">
        <f>VLOOKUP(assembly_staff_import[[#This Row],[Full Name]],[3]!PEOPLE_March_20[#Data],1,0)</f>
        <v>#REF!</v>
      </c>
      <c r="Q280" t="e">
        <f>VLOOKUP(assembly_staff_import[[#This Row],[Full Name]],[3]!Table17[#Data],3,0)</f>
        <v>#REF!</v>
      </c>
      <c r="R280" t="e">
        <f>VLOOKUP(assembly_staff_import[[#This Row],[Formatted Works for Group]],[3]!Table7[#Data],1,0)</f>
        <v>#REF!</v>
      </c>
      <c r="S280" t="str">
        <f>IF(assembly_staff_import[[#This Row],[Legislative Staff Type]]="Personal", assembly_staff_import[[#This Row],[Vlookup Works for Group]], assembly_staff_import[[#This Row],[Formatted Works for Group calc]]&amp;", Central Staff Office, Assembly")</f>
        <v>Communications And Information Services, Central Staff Office, Assembly</v>
      </c>
      <c r="T280" s="20" t="str">
        <f>TRIM(assembly_staff_import[[#This Row],[NAME_SOURCE_KEY]])</f>
        <v>BENDER, KATIE M</v>
      </c>
      <c r="U280" t="s">
        <v>24952</v>
      </c>
      <c r="V280" t="s">
        <v>24953</v>
      </c>
      <c r="W280" t="s">
        <v>24954</v>
      </c>
      <c r="Y280" t="str">
        <f>IF(assembly_staff_import[[#This Row],[Legislative Staff Type]]="Personal", PROPER(TRIM(assembly_staff_import[[#This Row],[Unit First MI via UNIT_SOURCE_KEY]])&amp;" "&amp;assembly_staff_import[[#This Row],[Unit Last via UNIT_SOURCE_KEY]]), PROPER(TRIM(assembly_staff_import[[#This Row],[UNIT NAME_SOURCE_KEY2]])))</f>
        <v>Communications And Information Services</v>
      </c>
      <c r="Z280" t="s">
        <v>24929</v>
      </c>
      <c r="AA280" t="e">
        <f>VLOOKUP(assembly_staff_import[[#This Row],[Formatted and corrected Works for Group Text]],[3]!Table4[#Data],1,0)</f>
        <v>#REF!</v>
      </c>
      <c r="AB280" t="e">
        <f>VLOOKUP(assembly_staff_import[[#This Row],[Formatted and corrected Works for Group Text]],[3]!Table5[#Data],2,0)</f>
        <v>#REF!</v>
      </c>
      <c r="AC280" t="str">
        <f>IF(TRIM(assembly_staff_import[[#This Row],[PUBLIC INFO ADDR_SOURCE_KEY]])="CAPITOL, ALBANY", "Legislative / Capitol Office", "District Office")</f>
        <v>Legislative / Capitol Office</v>
      </c>
      <c r="AD280" t="s">
        <v>24930</v>
      </c>
      <c r="AF280" t="str">
        <f t="shared" si="12"/>
        <v xml:space="preserve">331 </v>
      </c>
      <c r="AG280" t="s">
        <v>24930</v>
      </c>
      <c r="AH280" t="s">
        <v>24955</v>
      </c>
      <c r="AI280" t="s">
        <v>24956</v>
      </c>
      <c r="AJ280" t="s">
        <v>23493</v>
      </c>
    </row>
    <row r="281" spans="1:36" x14ac:dyDescent="0.2">
      <c r="A281" t="str">
        <f>TRIM(PROPER((assembly_staff_import[[#This Row],[First MI Name via NAME_SOURCE_KEY TEXT]]&amp;" "&amp;assembly_staff_import[[#This Row],[Last Name via NAME_SOURCE_KEY TEXT]]&amp;" "&amp;assembly_staff_import[[#This Row],[Suffix via NAME_SOURCE_KEY]])))</f>
        <v>Lisa M Yaeger</v>
      </c>
      <c r="B281" t="str">
        <f>TRIM(CONCATENATE(TRIM(assembly_staff_import[[#This Row],[Full Name]]), ", ", assembly_staff_import[[#This Row],[Title]]))</f>
        <v>Lisa M Yaeger, Counsel</v>
      </c>
      <c r="C281" t="e">
        <f>assembly_staff_import[[#This Row],[Vlookup_groups]]</f>
        <v>#REF!</v>
      </c>
      <c r="D281" t="str">
        <f>IF(assembly_staff_import[[#This Row],[Legislative Staff Type]]="Personal",assembly_staff_import[[#This Row],[Formatted Personal Staff Office]],"")</f>
        <v/>
      </c>
      <c r="E281" t="s">
        <v>65</v>
      </c>
      <c r="F281" s="19" t="s">
        <v>10913</v>
      </c>
      <c r="G281" t="s">
        <v>1237</v>
      </c>
      <c r="H281" t="str">
        <f>TRIM(PROPER((assembly_staff_import[[#This Row],[Last Name via NAME_SOURCE_KEY TEXT]]&amp;" "&amp;assembly_staff_import[[#This Row],[Suffix via NAME_SOURCE_KEY]])))</f>
        <v>Yaeger</v>
      </c>
      <c r="I281" t="str">
        <f>PROPER(assembly_staff_import[[#This Row],[JOB TITLE_SOURCE_KEY]])</f>
        <v xml:space="preserve">Counsel                                    </v>
      </c>
      <c r="J281" t="s">
        <v>72</v>
      </c>
      <c r="K281" t="str">
        <f>IF(assembly_staff_import[[#This Row],[Legislative Staff Type]]="Personal",assembly_staff_import[[#This Row],[Vlookup Reports To Person]], "")</f>
        <v/>
      </c>
      <c r="L281" t="str">
        <f>PROPER(assembly_staff_import[[#This Row],[First MI Name via NAME_SOURCE_KEY TEXT]])</f>
        <v xml:space="preserve"> Lisa M</v>
      </c>
      <c r="M281" t="s">
        <v>12354</v>
      </c>
      <c r="N281" t="str">
        <f>LOWER(CONCATENATE(assembly_staff_import[[#This Row],[Last Name]],LEFT(assembly_staff_import[[#This Row],[First Name (no initial)]],1),"@nyassembly.gov"))</f>
        <v>yaegerl@nyassembly.gov</v>
      </c>
      <c r="O281" t="s">
        <v>12349</v>
      </c>
      <c r="P281" t="e">
        <f>VLOOKUP(assembly_staff_import[[#This Row],[Full Name]],[3]!PEOPLE_March_20[#Data],1,0)</f>
        <v>#REF!</v>
      </c>
      <c r="Q281" t="e">
        <f>VLOOKUP(assembly_staff_import[[#This Row],[Full Name]],[3]!Table17[#Data],3,0)</f>
        <v>#REF!</v>
      </c>
      <c r="R281" t="e">
        <f>VLOOKUP(assembly_staff_import[[#This Row],[Formatted Works for Group]],[3]!Table7[#Data],1,0)</f>
        <v>#REF!</v>
      </c>
      <c r="S281" t="str">
        <f>IF(assembly_staff_import[[#This Row],[Legislative Staff Type]]="Personal", assembly_staff_import[[#This Row],[Vlookup Works for Group]], assembly_staff_import[[#This Row],[Formatted Works for Group calc]]&amp;", Central Staff Office, Assembly")</f>
        <v>Communications And Information Services, Central Staff Office, Assembly</v>
      </c>
      <c r="T281" s="20" t="str">
        <f>TRIM(assembly_staff_import[[#This Row],[NAME_SOURCE_KEY]])</f>
        <v>YAEGER, LISA M</v>
      </c>
      <c r="U281" t="s">
        <v>24957</v>
      </c>
      <c r="V281" t="s">
        <v>24958</v>
      </c>
      <c r="W281" t="s">
        <v>24959</v>
      </c>
      <c r="Y281" t="str">
        <f>IF(assembly_staff_import[[#This Row],[Legislative Staff Type]]="Personal", PROPER(TRIM(assembly_staff_import[[#This Row],[Unit First MI via UNIT_SOURCE_KEY]])&amp;" "&amp;assembly_staff_import[[#This Row],[Unit Last via UNIT_SOURCE_KEY]]), PROPER(TRIM(assembly_staff_import[[#This Row],[UNIT NAME_SOURCE_KEY2]])))</f>
        <v>Communications And Information Services</v>
      </c>
      <c r="Z281" t="s">
        <v>24929</v>
      </c>
      <c r="AA281" t="e">
        <f>VLOOKUP(assembly_staff_import[[#This Row],[Formatted and corrected Works for Group Text]],[3]!Table4[#Data],1,0)</f>
        <v>#REF!</v>
      </c>
      <c r="AB281" t="e">
        <f>VLOOKUP(assembly_staff_import[[#This Row],[Formatted and corrected Works for Group Text]],[3]!Table5[#Data],2,0)</f>
        <v>#REF!</v>
      </c>
      <c r="AC281" t="str">
        <f>IF(TRIM(assembly_staff_import[[#This Row],[PUBLIC INFO ADDR_SOURCE_KEY]])="CAPITOL, ALBANY", "Legislative / Capitol Office", "District Office")</f>
        <v>District Office</v>
      </c>
      <c r="AD281" t="s">
        <v>24930</v>
      </c>
      <c r="AF281" t="str">
        <f t="shared" si="12"/>
        <v xml:space="preserve">331 </v>
      </c>
      <c r="AG281" t="s">
        <v>24930</v>
      </c>
      <c r="AH281" t="s">
        <v>24960</v>
      </c>
      <c r="AI281" t="s">
        <v>24265</v>
      </c>
      <c r="AJ281" t="s">
        <v>24961</v>
      </c>
    </row>
    <row r="282" spans="1:36" x14ac:dyDescent="0.2">
      <c r="A282" t="str">
        <f>TRIM(PROPER((assembly_staff_import[[#This Row],[First MI Name via NAME_SOURCE_KEY TEXT]]&amp;" "&amp;assembly_staff_import[[#This Row],[Last Name via NAME_SOURCE_KEY TEXT]]&amp;" "&amp;assembly_staff_import[[#This Row],[Suffix via NAME_SOURCE_KEY]])))</f>
        <v>Morgan E Weinberg</v>
      </c>
      <c r="B282" t="str">
        <f>TRIM(CONCATENATE(TRIM(assembly_staff_import[[#This Row],[Full Name]]), ", ", assembly_staff_import[[#This Row],[Title]]))</f>
        <v>Morgan E Weinberg, Dir Comm &amp; Info Svces</v>
      </c>
      <c r="C282" t="e">
        <f>assembly_staff_import[[#This Row],[Vlookup_groups]]</f>
        <v>#REF!</v>
      </c>
      <c r="D282" t="str">
        <f>IF(assembly_staff_import[[#This Row],[Legislative Staff Type]]="Personal",assembly_staff_import[[#This Row],[Formatted Personal Staff Office]],"")</f>
        <v/>
      </c>
      <c r="E282" t="s">
        <v>65</v>
      </c>
      <c r="F282" s="19" t="s">
        <v>10913</v>
      </c>
      <c r="G282" t="s">
        <v>1237</v>
      </c>
      <c r="H282" t="str">
        <f>TRIM(PROPER((assembly_staff_import[[#This Row],[Last Name via NAME_SOURCE_KEY TEXT]]&amp;" "&amp;assembly_staff_import[[#This Row],[Suffix via NAME_SOURCE_KEY]])))</f>
        <v>Weinberg</v>
      </c>
      <c r="I282" t="str">
        <f>PROPER(assembly_staff_import[[#This Row],[JOB TITLE_SOURCE_KEY]])</f>
        <v xml:space="preserve">Dir Comm &amp; Info Svces                      </v>
      </c>
      <c r="J282" t="s">
        <v>72</v>
      </c>
      <c r="K282" t="str">
        <f>IF(assembly_staff_import[[#This Row],[Legislative Staff Type]]="Personal",assembly_staff_import[[#This Row],[Vlookup Reports To Person]], "")</f>
        <v/>
      </c>
      <c r="L282" t="str">
        <f>PROPER(assembly_staff_import[[#This Row],[First MI Name via NAME_SOURCE_KEY TEXT]])</f>
        <v xml:space="preserve"> Morgan E</v>
      </c>
      <c r="M282" t="s">
        <v>17598</v>
      </c>
      <c r="N282" t="str">
        <f>LOWER(CONCATENATE(assembly_staff_import[[#This Row],[Last Name]],LEFT(assembly_staff_import[[#This Row],[First Name (no initial)]],1),"@nyassembly.gov"))</f>
        <v>weinbergm@nyassembly.gov</v>
      </c>
      <c r="O282" t="s">
        <v>11583</v>
      </c>
      <c r="P282" t="e">
        <f>VLOOKUP(assembly_staff_import[[#This Row],[Full Name]],[3]!PEOPLE_March_20[#Data],1,0)</f>
        <v>#REF!</v>
      </c>
      <c r="Q282" t="e">
        <f>VLOOKUP(assembly_staff_import[[#This Row],[Full Name]],[3]!Table17[#Data],3,0)</f>
        <v>#REF!</v>
      </c>
      <c r="R282" t="e">
        <f>VLOOKUP(assembly_staff_import[[#This Row],[Formatted Works for Group]],[3]!Table7[#Data],1,0)</f>
        <v>#REF!</v>
      </c>
      <c r="S282" t="str">
        <f>IF(assembly_staff_import[[#This Row],[Legislative Staff Type]]="Personal", assembly_staff_import[[#This Row],[Vlookup Works for Group]], assembly_staff_import[[#This Row],[Formatted Works for Group calc]]&amp;", Central Staff Office, Assembly")</f>
        <v>Communications And Information Services, Central Staff Office, Assembly</v>
      </c>
      <c r="T282" s="20" t="str">
        <f>TRIM(assembly_staff_import[[#This Row],[NAME_SOURCE_KEY]])</f>
        <v>WEINBERG, MORGAN E</v>
      </c>
      <c r="U282" t="s">
        <v>24962</v>
      </c>
      <c r="V282" t="s">
        <v>24963</v>
      </c>
      <c r="W282" t="s">
        <v>24964</v>
      </c>
      <c r="Y282" t="str">
        <f>IF(assembly_staff_import[[#This Row],[Legislative Staff Type]]="Personal", PROPER(TRIM(assembly_staff_import[[#This Row],[Unit First MI via UNIT_SOURCE_KEY]])&amp;" "&amp;assembly_staff_import[[#This Row],[Unit Last via UNIT_SOURCE_KEY]]), PROPER(TRIM(assembly_staff_import[[#This Row],[UNIT NAME_SOURCE_KEY2]])))</f>
        <v>Communications And Information Services</v>
      </c>
      <c r="Z282" t="s">
        <v>24929</v>
      </c>
      <c r="AA282" t="e">
        <f>VLOOKUP(assembly_staff_import[[#This Row],[Formatted and corrected Works for Group Text]],[3]!Table4[#Data],1,0)</f>
        <v>#REF!</v>
      </c>
      <c r="AB282" t="e">
        <f>VLOOKUP(assembly_staff_import[[#This Row],[Formatted and corrected Works for Group Text]],[3]!Table5[#Data],2,0)</f>
        <v>#REF!</v>
      </c>
      <c r="AC282" t="str">
        <f>IF(TRIM(assembly_staff_import[[#This Row],[PUBLIC INFO ADDR_SOURCE_KEY]])="CAPITOL, ALBANY", "Legislative / Capitol Office", "District Office")</f>
        <v>Legislative / Capitol Office</v>
      </c>
      <c r="AD282" t="s">
        <v>24930</v>
      </c>
      <c r="AF282" t="str">
        <f t="shared" si="12"/>
        <v xml:space="preserve">331 </v>
      </c>
      <c r="AG282" t="s">
        <v>24930</v>
      </c>
      <c r="AH282" t="s">
        <v>24965</v>
      </c>
      <c r="AI282" t="s">
        <v>24966</v>
      </c>
      <c r="AJ282" t="s">
        <v>23493</v>
      </c>
    </row>
    <row r="283" spans="1:36" x14ac:dyDescent="0.2">
      <c r="A283" t="str">
        <f>TRIM(PROPER((assembly_staff_import[[#This Row],[First MI Name via NAME_SOURCE_KEY TEXT]]&amp;" "&amp;assembly_staff_import[[#This Row],[Last Name via NAME_SOURCE_KEY TEXT]]&amp;" "&amp;assembly_staff_import[[#This Row],[Suffix via NAME_SOURCE_KEY]])))</f>
        <v>Susan J Coletto</v>
      </c>
      <c r="B283" t="str">
        <f>TRIM(CONCATENATE(TRIM(assembly_staff_import[[#This Row],[Full Name]]), ", ", assembly_staff_import[[#This Row],[Title]]))</f>
        <v>Susan J Coletto, Exec Asst</v>
      </c>
      <c r="C283" t="e">
        <f>assembly_staff_import[[#This Row],[Vlookup_groups]]</f>
        <v>#REF!</v>
      </c>
      <c r="D283" t="str">
        <f>IF(assembly_staff_import[[#This Row],[Legislative Staff Type]]="Personal",assembly_staff_import[[#This Row],[Formatted Personal Staff Office]],"")</f>
        <v/>
      </c>
      <c r="E283" t="s">
        <v>65</v>
      </c>
      <c r="F283" s="19" t="s">
        <v>10913</v>
      </c>
      <c r="G283" t="s">
        <v>1237</v>
      </c>
      <c r="H283" t="str">
        <f>TRIM(PROPER((assembly_staff_import[[#This Row],[Last Name via NAME_SOURCE_KEY TEXT]]&amp;" "&amp;assembly_staff_import[[#This Row],[Suffix via NAME_SOURCE_KEY]])))</f>
        <v>Coletto</v>
      </c>
      <c r="I283" t="str">
        <f>PROPER(assembly_staff_import[[#This Row],[JOB TITLE_SOURCE_KEY]])</f>
        <v xml:space="preserve">Exec Asst                                  </v>
      </c>
      <c r="J283" t="s">
        <v>72</v>
      </c>
      <c r="K283" t="str">
        <f>IF(assembly_staff_import[[#This Row],[Legislative Staff Type]]="Personal",assembly_staff_import[[#This Row],[Vlookup Reports To Person]], "")</f>
        <v/>
      </c>
      <c r="L283" t="str">
        <f>PROPER(assembly_staff_import[[#This Row],[First MI Name via NAME_SOURCE_KEY TEXT]])</f>
        <v xml:space="preserve"> Susan J</v>
      </c>
      <c r="M283" t="s">
        <v>17876</v>
      </c>
      <c r="N283" t="str">
        <f>LOWER(CONCATENATE(assembly_staff_import[[#This Row],[Last Name]],LEFT(assembly_staff_import[[#This Row],[First Name (no initial)]],1),"@nyassembly.gov"))</f>
        <v>colettos@nyassembly.gov</v>
      </c>
      <c r="O283" t="s">
        <v>7324</v>
      </c>
      <c r="P283" t="e">
        <f>VLOOKUP(assembly_staff_import[[#This Row],[Full Name]],[3]!PEOPLE_March_20[#Data],1,0)</f>
        <v>#REF!</v>
      </c>
      <c r="Q283" t="e">
        <f>VLOOKUP(assembly_staff_import[[#This Row],[Full Name]],[3]!Table17[#Data],3,0)</f>
        <v>#REF!</v>
      </c>
      <c r="R283" t="e">
        <f>VLOOKUP(assembly_staff_import[[#This Row],[Formatted Works for Group]],[3]!Table7[#Data],1,0)</f>
        <v>#REF!</v>
      </c>
      <c r="S283" t="str">
        <f>IF(assembly_staff_import[[#This Row],[Legislative Staff Type]]="Personal", assembly_staff_import[[#This Row],[Vlookup Works for Group]], assembly_staff_import[[#This Row],[Formatted Works for Group calc]]&amp;", Central Staff Office, Assembly")</f>
        <v>Communications And Information Services, Central Staff Office, Assembly</v>
      </c>
      <c r="T283" s="20" t="str">
        <f>TRIM(assembly_staff_import[[#This Row],[NAME_SOURCE_KEY]])</f>
        <v>COLETTO, SUSAN J</v>
      </c>
      <c r="U283" t="s">
        <v>24967</v>
      </c>
      <c r="V283" t="s">
        <v>24968</v>
      </c>
      <c r="W283" t="s">
        <v>24969</v>
      </c>
      <c r="Y283" t="str">
        <f>IF(assembly_staff_import[[#This Row],[Legislative Staff Type]]="Personal", PROPER(TRIM(assembly_staff_import[[#This Row],[Unit First MI via UNIT_SOURCE_KEY]])&amp;" "&amp;assembly_staff_import[[#This Row],[Unit Last via UNIT_SOURCE_KEY]]), PROPER(TRIM(assembly_staff_import[[#This Row],[UNIT NAME_SOURCE_KEY2]])))</f>
        <v>Communications And Information Services</v>
      </c>
      <c r="Z283" t="s">
        <v>24929</v>
      </c>
      <c r="AA283" t="e">
        <f>VLOOKUP(assembly_staff_import[[#This Row],[Formatted and corrected Works for Group Text]],[3]!Table4[#Data],1,0)</f>
        <v>#REF!</v>
      </c>
      <c r="AB283" t="e">
        <f>VLOOKUP(assembly_staff_import[[#This Row],[Formatted and corrected Works for Group Text]],[3]!Table5[#Data],2,0)</f>
        <v>#REF!</v>
      </c>
      <c r="AC283" t="str">
        <f>IF(TRIM(assembly_staff_import[[#This Row],[PUBLIC INFO ADDR_SOURCE_KEY]])="CAPITOL, ALBANY", "Legislative / Capitol Office", "District Office")</f>
        <v>Legislative / Capitol Office</v>
      </c>
      <c r="AD283" t="s">
        <v>24930</v>
      </c>
      <c r="AF283" t="str">
        <f t="shared" si="12"/>
        <v xml:space="preserve">331 </v>
      </c>
      <c r="AG283" t="s">
        <v>24930</v>
      </c>
      <c r="AH283" t="s">
        <v>24970</v>
      </c>
      <c r="AI283" t="s">
        <v>23546</v>
      </c>
      <c r="AJ283" t="s">
        <v>23493</v>
      </c>
    </row>
    <row r="284" spans="1:36" x14ac:dyDescent="0.2">
      <c r="A284" t="str">
        <f>TRIM(PROPER((assembly_staff_import[[#This Row],[First MI Name via NAME_SOURCE_KEY TEXT]]&amp;" "&amp;assembly_staff_import[[#This Row],[Last Name via NAME_SOURCE_KEY TEXT]]&amp;" "&amp;assembly_staff_import[[#This Row],[Suffix via NAME_SOURCE_KEY]])))</f>
        <v>Douglas L Santon</v>
      </c>
      <c r="B284" t="str">
        <f>TRIM(CONCATENATE(TRIM(assembly_staff_import[[#This Row],[Full Name]]), ", ", assembly_staff_import[[#This Row],[Title]]))</f>
        <v>Douglas L Santon, Editorial Webmaster</v>
      </c>
      <c r="C284" t="e">
        <f>assembly_staff_import[[#This Row],[Vlookup_groups]]</f>
        <v>#REF!</v>
      </c>
      <c r="D284" t="str">
        <f>IF(assembly_staff_import[[#This Row],[Legislative Staff Type]]="Personal",assembly_staff_import[[#This Row],[Formatted Personal Staff Office]],"")</f>
        <v/>
      </c>
      <c r="E284" t="s">
        <v>65</v>
      </c>
      <c r="F284" s="19" t="s">
        <v>10913</v>
      </c>
      <c r="G284" t="s">
        <v>1237</v>
      </c>
      <c r="H284" t="str">
        <f>TRIM(PROPER((assembly_staff_import[[#This Row],[Last Name via NAME_SOURCE_KEY TEXT]]&amp;" "&amp;assembly_staff_import[[#This Row],[Suffix via NAME_SOURCE_KEY]])))</f>
        <v>Santon</v>
      </c>
      <c r="I284" t="str">
        <f>PROPER(assembly_staff_import[[#This Row],[JOB TITLE_SOURCE_KEY]])</f>
        <v xml:space="preserve">Editorial Webmaster                        </v>
      </c>
      <c r="J284" t="s">
        <v>72</v>
      </c>
      <c r="K284" t="str">
        <f>IF(assembly_staff_import[[#This Row],[Legislative Staff Type]]="Personal",assembly_staff_import[[#This Row],[Vlookup Reports To Person]], "")</f>
        <v/>
      </c>
      <c r="L284" t="str">
        <f>PROPER(assembly_staff_import[[#This Row],[First MI Name via NAME_SOURCE_KEY TEXT]])</f>
        <v xml:space="preserve"> Douglas L</v>
      </c>
      <c r="M284" t="s">
        <v>16627</v>
      </c>
      <c r="N284" t="str">
        <f>LOWER(CONCATENATE(assembly_staff_import[[#This Row],[Last Name]],LEFT(assembly_staff_import[[#This Row],[First Name (no initial)]],1),"@nyassembly.gov"))</f>
        <v>santond@nyassembly.gov</v>
      </c>
      <c r="O284" t="s">
        <v>20167</v>
      </c>
      <c r="P284" t="e">
        <f>VLOOKUP(assembly_staff_import[[#This Row],[Full Name]],[3]!PEOPLE_March_20[#Data],1,0)</f>
        <v>#REF!</v>
      </c>
      <c r="Q284" t="e">
        <f>VLOOKUP(assembly_staff_import[[#This Row],[Full Name]],[3]!Table17[#Data],3,0)</f>
        <v>#REF!</v>
      </c>
      <c r="R284" t="e">
        <f>VLOOKUP(assembly_staff_import[[#This Row],[Formatted Works for Group]],[3]!Table7[#Data],1,0)</f>
        <v>#REF!</v>
      </c>
      <c r="S284" t="str">
        <f>IF(assembly_staff_import[[#This Row],[Legislative Staff Type]]="Personal", assembly_staff_import[[#This Row],[Vlookup Works for Group]], assembly_staff_import[[#This Row],[Formatted Works for Group calc]]&amp;", Central Staff Office, Assembly")</f>
        <v>Conference Services, Central Staff Office, Assembly</v>
      </c>
      <c r="T284" s="20" t="str">
        <f>TRIM(assembly_staff_import[[#This Row],[NAME_SOURCE_KEY]])</f>
        <v>SANTON, DOUGLAS L</v>
      </c>
      <c r="U284" t="s">
        <v>24971</v>
      </c>
      <c r="V284" t="s">
        <v>24972</v>
      </c>
      <c r="W284" t="s">
        <v>24973</v>
      </c>
      <c r="Y284" t="str">
        <f>IF(assembly_staff_import[[#This Row],[Legislative Staff Type]]="Personal", PROPER(TRIM(assembly_staff_import[[#This Row],[Unit First MI via UNIT_SOURCE_KEY]])&amp;" "&amp;assembly_staff_import[[#This Row],[Unit Last via UNIT_SOURCE_KEY]]), PROPER(TRIM(assembly_staff_import[[#This Row],[UNIT NAME_SOURCE_KEY2]])))</f>
        <v>Conference Services</v>
      </c>
      <c r="Z284" t="s">
        <v>24974</v>
      </c>
      <c r="AA284" t="e">
        <f>VLOOKUP(assembly_staff_import[[#This Row],[Formatted and corrected Works for Group Text]],[3]!Table4[#Data],1,0)</f>
        <v>#REF!</v>
      </c>
      <c r="AB284" t="e">
        <f>VLOOKUP(assembly_staff_import[[#This Row],[Formatted and corrected Works for Group Text]],[3]!Table5[#Data],2,0)</f>
        <v>#REF!</v>
      </c>
      <c r="AC284" t="str">
        <f>IF(TRIM(assembly_staff_import[[#This Row],[PUBLIC INFO ADDR_SOURCE_KEY]])="CAPITOL, ALBANY", "Legislative / Capitol Office", "District Office")</f>
        <v>Legislative / Capitol Office</v>
      </c>
      <c r="AD284" t="s">
        <v>24975</v>
      </c>
      <c r="AF284" t="str">
        <f t="shared" ref="AF284:AF298" si="13">"351 "</f>
        <v xml:space="preserve">351 </v>
      </c>
      <c r="AG284" t="s">
        <v>24975</v>
      </c>
      <c r="AH284" t="s">
        <v>24976</v>
      </c>
      <c r="AI284" t="s">
        <v>24977</v>
      </c>
      <c r="AJ284" t="s">
        <v>23493</v>
      </c>
    </row>
    <row r="285" spans="1:36" x14ac:dyDescent="0.2">
      <c r="A285" t="str">
        <f>TRIM(PROPER((assembly_staff_import[[#This Row],[First MI Name via NAME_SOURCE_KEY TEXT]]&amp;" "&amp;assembly_staff_import[[#This Row],[Last Name via NAME_SOURCE_KEY TEXT]]&amp;" "&amp;assembly_staff_import[[#This Row],[Suffix via NAME_SOURCE_KEY]])))</f>
        <v>Elena Del Peral</v>
      </c>
      <c r="B285" t="str">
        <f>TRIM(CONCATENATE(TRIM(assembly_staff_import[[#This Row],[Full Name]]), ", ", assembly_staff_import[[#This Row],[Title]]))</f>
        <v>Elena Del Peral, Media Spec</v>
      </c>
      <c r="C285" t="e">
        <f>assembly_staff_import[[#This Row],[Vlookup_groups]]</f>
        <v>#REF!</v>
      </c>
      <c r="D285" t="str">
        <f>IF(assembly_staff_import[[#This Row],[Legislative Staff Type]]="Personal",assembly_staff_import[[#This Row],[Formatted Personal Staff Office]],"")</f>
        <v/>
      </c>
      <c r="E285" t="s">
        <v>65</v>
      </c>
      <c r="F285" s="19" t="s">
        <v>10913</v>
      </c>
      <c r="G285" t="s">
        <v>1237</v>
      </c>
      <c r="H285" t="str">
        <f>TRIM(PROPER((assembly_staff_import[[#This Row],[Last Name via NAME_SOURCE_KEY TEXT]]&amp;" "&amp;assembly_staff_import[[#This Row],[Suffix via NAME_SOURCE_KEY]])))</f>
        <v>Del Peral</v>
      </c>
      <c r="I285" t="str">
        <f>PROPER(assembly_staff_import[[#This Row],[JOB TITLE_SOURCE_KEY]])</f>
        <v xml:space="preserve">Media Spec                                 </v>
      </c>
      <c r="J285" t="s">
        <v>72</v>
      </c>
      <c r="K285" t="str">
        <f>IF(assembly_staff_import[[#This Row],[Legislative Staff Type]]="Personal",assembly_staff_import[[#This Row],[Vlookup Reports To Person]], "")</f>
        <v/>
      </c>
      <c r="L285" t="str">
        <f>PROPER(assembly_staff_import[[#This Row],[First MI Name via NAME_SOURCE_KEY TEXT]])</f>
        <v xml:space="preserve"> Elena</v>
      </c>
      <c r="M285" t="s">
        <v>13367</v>
      </c>
      <c r="N285" t="str">
        <f>LOWER(CONCATENATE(assembly_staff_import[[#This Row],[Last Name]],LEFT(assembly_staff_import[[#This Row],[First Name (no initial)]],1),"@nyassembly.gov"))</f>
        <v>del perale@nyassembly.gov</v>
      </c>
      <c r="O285" t="s">
        <v>13369</v>
      </c>
      <c r="P285" t="e">
        <f>VLOOKUP(assembly_staff_import[[#This Row],[Full Name]],[3]!PEOPLE_March_20[#Data],1,0)</f>
        <v>#REF!</v>
      </c>
      <c r="Q285" t="e">
        <f>VLOOKUP(assembly_staff_import[[#This Row],[Full Name]],[3]!Table17[#Data],3,0)</f>
        <v>#REF!</v>
      </c>
      <c r="R285" t="e">
        <f>VLOOKUP(assembly_staff_import[[#This Row],[Formatted Works for Group]],[3]!Table7[#Data],1,0)</f>
        <v>#REF!</v>
      </c>
      <c r="S285" t="str">
        <f>IF(assembly_staff_import[[#This Row],[Legislative Staff Type]]="Personal", assembly_staff_import[[#This Row],[Vlookup Works for Group]], assembly_staff_import[[#This Row],[Formatted Works for Group calc]]&amp;", Central Staff Office, Assembly")</f>
        <v>Conference Services, Central Staff Office, Assembly</v>
      </c>
      <c r="T285" s="20" t="str">
        <f>TRIM(assembly_staff_import[[#This Row],[NAME_SOURCE_KEY]])</f>
        <v>DEL PERAL, ELENA</v>
      </c>
      <c r="U285" t="s">
        <v>24978</v>
      </c>
      <c r="V285" t="s">
        <v>24979</v>
      </c>
      <c r="W285" t="s">
        <v>24980</v>
      </c>
      <c r="Y285" t="str">
        <f>IF(assembly_staff_import[[#This Row],[Legislative Staff Type]]="Personal", PROPER(TRIM(assembly_staff_import[[#This Row],[Unit First MI via UNIT_SOURCE_KEY]])&amp;" "&amp;assembly_staff_import[[#This Row],[Unit Last via UNIT_SOURCE_KEY]]), PROPER(TRIM(assembly_staff_import[[#This Row],[UNIT NAME_SOURCE_KEY2]])))</f>
        <v>Conference Services</v>
      </c>
      <c r="Z285" t="s">
        <v>24974</v>
      </c>
      <c r="AA285" t="e">
        <f>VLOOKUP(assembly_staff_import[[#This Row],[Formatted and corrected Works for Group Text]],[3]!Table4[#Data],1,0)</f>
        <v>#REF!</v>
      </c>
      <c r="AB285" t="e">
        <f>VLOOKUP(assembly_staff_import[[#This Row],[Formatted and corrected Works for Group Text]],[3]!Table5[#Data],2,0)</f>
        <v>#REF!</v>
      </c>
      <c r="AC285" t="str">
        <f>IF(TRIM(assembly_staff_import[[#This Row],[PUBLIC INFO ADDR_SOURCE_KEY]])="CAPITOL, ALBANY", "Legislative / Capitol Office", "District Office")</f>
        <v>Legislative / Capitol Office</v>
      </c>
      <c r="AD285" t="s">
        <v>24975</v>
      </c>
      <c r="AF285" t="str">
        <f t="shared" si="13"/>
        <v xml:space="preserve">351 </v>
      </c>
      <c r="AG285" t="s">
        <v>24975</v>
      </c>
      <c r="AH285" t="s">
        <v>24981</v>
      </c>
      <c r="AI285" t="s">
        <v>24982</v>
      </c>
      <c r="AJ285" t="s">
        <v>23493</v>
      </c>
    </row>
    <row r="286" spans="1:36" x14ac:dyDescent="0.2">
      <c r="A286" t="str">
        <f>TRIM(PROPER((assembly_staff_import[[#This Row],[First MI Name via NAME_SOURCE_KEY TEXT]]&amp;" "&amp;assembly_staff_import[[#This Row],[Last Name via NAME_SOURCE_KEY TEXT]]&amp;" "&amp;assembly_staff_import[[#This Row],[Suffix via NAME_SOURCE_KEY]])))</f>
        <v>Francesco C Sainato</v>
      </c>
      <c r="B286" t="str">
        <f>TRIM(CONCATENATE(TRIM(assembly_staff_import[[#This Row],[Full Name]]), ", ", assembly_staff_import[[#This Row],[Title]]))</f>
        <v>Francesco C Sainato, Media Spec</v>
      </c>
      <c r="C286" t="e">
        <f>assembly_staff_import[[#This Row],[Vlookup_groups]]</f>
        <v>#REF!</v>
      </c>
      <c r="D286" t="str">
        <f>IF(assembly_staff_import[[#This Row],[Legislative Staff Type]]="Personal",assembly_staff_import[[#This Row],[Formatted Personal Staff Office]],"")</f>
        <v/>
      </c>
      <c r="E286" t="s">
        <v>65</v>
      </c>
      <c r="F286" s="19" t="s">
        <v>10913</v>
      </c>
      <c r="G286" t="s">
        <v>1237</v>
      </c>
      <c r="H286" t="str">
        <f>TRIM(PROPER((assembly_staff_import[[#This Row],[Last Name via NAME_SOURCE_KEY TEXT]]&amp;" "&amp;assembly_staff_import[[#This Row],[Suffix via NAME_SOURCE_KEY]])))</f>
        <v>Sainato</v>
      </c>
      <c r="I286" t="str">
        <f>PROPER(assembly_staff_import[[#This Row],[JOB TITLE_SOURCE_KEY]])</f>
        <v xml:space="preserve">Media Spec                                 </v>
      </c>
      <c r="J286" t="s">
        <v>72</v>
      </c>
      <c r="K286" t="str">
        <f>IF(assembly_staff_import[[#This Row],[Legislative Staff Type]]="Personal",assembly_staff_import[[#This Row],[Vlookup Reports To Person]], "")</f>
        <v/>
      </c>
      <c r="L286" t="str">
        <f>PROPER(assembly_staff_import[[#This Row],[First MI Name via NAME_SOURCE_KEY TEXT]])</f>
        <v xml:space="preserve"> Francesco C</v>
      </c>
      <c r="M286" t="s">
        <v>16645</v>
      </c>
      <c r="N286" t="str">
        <f>LOWER(CONCATENATE(assembly_staff_import[[#This Row],[Last Name]],LEFT(assembly_staff_import[[#This Row],[First Name (no initial)]],1),"@nyassembly.gov"))</f>
        <v>sainatof@nyassembly.gov</v>
      </c>
      <c r="O286" t="s">
        <v>24983</v>
      </c>
      <c r="P286" t="e">
        <f>VLOOKUP(assembly_staff_import[[#This Row],[Full Name]],[3]!PEOPLE_March_20[#Data],1,0)</f>
        <v>#REF!</v>
      </c>
      <c r="Q286" t="e">
        <f>VLOOKUP(assembly_staff_import[[#This Row],[Full Name]],[3]!Table17[#Data],3,0)</f>
        <v>#REF!</v>
      </c>
      <c r="R286" t="e">
        <f>VLOOKUP(assembly_staff_import[[#This Row],[Formatted Works for Group]],[3]!Table7[#Data],1,0)</f>
        <v>#REF!</v>
      </c>
      <c r="S286" t="str">
        <f>IF(assembly_staff_import[[#This Row],[Legislative Staff Type]]="Personal", assembly_staff_import[[#This Row],[Vlookup Works for Group]], assembly_staff_import[[#This Row],[Formatted Works for Group calc]]&amp;", Central Staff Office, Assembly")</f>
        <v>Conference Services, Central Staff Office, Assembly</v>
      </c>
      <c r="T286" s="20" t="str">
        <f>TRIM(assembly_staff_import[[#This Row],[NAME_SOURCE_KEY]])</f>
        <v>SAINATO, FRANCESCO C</v>
      </c>
      <c r="U286" t="s">
        <v>24984</v>
      </c>
      <c r="V286" t="s">
        <v>24985</v>
      </c>
      <c r="W286" t="s">
        <v>24986</v>
      </c>
      <c r="Y286" t="str">
        <f>IF(assembly_staff_import[[#This Row],[Legislative Staff Type]]="Personal", PROPER(TRIM(assembly_staff_import[[#This Row],[Unit First MI via UNIT_SOURCE_KEY]])&amp;" "&amp;assembly_staff_import[[#This Row],[Unit Last via UNIT_SOURCE_KEY]]), PROPER(TRIM(assembly_staff_import[[#This Row],[UNIT NAME_SOURCE_KEY2]])))</f>
        <v>Conference Services</v>
      </c>
      <c r="Z286" t="s">
        <v>24974</v>
      </c>
      <c r="AA286" t="e">
        <f>VLOOKUP(assembly_staff_import[[#This Row],[Formatted and corrected Works for Group Text]],[3]!Table4[#Data],1,0)</f>
        <v>#REF!</v>
      </c>
      <c r="AB286" t="e">
        <f>VLOOKUP(assembly_staff_import[[#This Row],[Formatted and corrected Works for Group Text]],[3]!Table5[#Data],2,0)</f>
        <v>#REF!</v>
      </c>
      <c r="AC286" t="str">
        <f>IF(TRIM(assembly_staff_import[[#This Row],[PUBLIC INFO ADDR_SOURCE_KEY]])="CAPITOL, ALBANY", "Legislative / Capitol Office", "District Office")</f>
        <v>Legislative / Capitol Office</v>
      </c>
      <c r="AD286" t="s">
        <v>24975</v>
      </c>
      <c r="AF286" t="str">
        <f t="shared" si="13"/>
        <v xml:space="preserve">351 </v>
      </c>
      <c r="AG286" t="s">
        <v>24975</v>
      </c>
      <c r="AH286" t="s">
        <v>24987</v>
      </c>
      <c r="AI286" t="s">
        <v>24982</v>
      </c>
      <c r="AJ286" t="s">
        <v>23493</v>
      </c>
    </row>
    <row r="287" spans="1:36" x14ac:dyDescent="0.2">
      <c r="A287" t="str">
        <f>TRIM(PROPER((assembly_staff_import[[#This Row],[First MI Name via NAME_SOURCE_KEY TEXT]]&amp;" "&amp;assembly_staff_import[[#This Row],[Last Name via NAME_SOURCE_KEY TEXT]]&amp;" "&amp;assembly_staff_import[[#This Row],[Suffix via NAME_SOURCE_KEY]])))</f>
        <v>James P Riley</v>
      </c>
      <c r="B287" t="str">
        <f>TRIM(CONCATENATE(TRIM(assembly_staff_import[[#This Row],[Full Name]]), ", ", assembly_staff_import[[#This Row],[Title]]))</f>
        <v>James P Riley, Librarian-Retrieval</v>
      </c>
      <c r="C287" t="e">
        <f>assembly_staff_import[[#This Row],[Vlookup_groups]]</f>
        <v>#REF!</v>
      </c>
      <c r="D287" t="str">
        <f>IF(assembly_staff_import[[#This Row],[Legislative Staff Type]]="Personal",assembly_staff_import[[#This Row],[Formatted Personal Staff Office]],"")</f>
        <v/>
      </c>
      <c r="E287" t="s">
        <v>65</v>
      </c>
      <c r="F287" s="19" t="s">
        <v>10913</v>
      </c>
      <c r="G287" t="s">
        <v>1237</v>
      </c>
      <c r="H287" t="str">
        <f>TRIM(PROPER((assembly_staff_import[[#This Row],[Last Name via NAME_SOURCE_KEY TEXT]]&amp;" "&amp;assembly_staff_import[[#This Row],[Suffix via NAME_SOURCE_KEY]])))</f>
        <v>Riley</v>
      </c>
      <c r="I287" t="str">
        <f>PROPER(assembly_staff_import[[#This Row],[JOB TITLE_SOURCE_KEY]])</f>
        <v xml:space="preserve">Librarian-Retrieval                        </v>
      </c>
      <c r="J287" t="s">
        <v>72</v>
      </c>
      <c r="K287" t="str">
        <f>IF(assembly_staff_import[[#This Row],[Legislative Staff Type]]="Personal",assembly_staff_import[[#This Row],[Vlookup Reports To Person]], "")</f>
        <v/>
      </c>
      <c r="L287" t="str">
        <f>PROPER(assembly_staff_import[[#This Row],[First MI Name via NAME_SOURCE_KEY TEXT]])</f>
        <v xml:space="preserve"> James P</v>
      </c>
      <c r="M287" t="s">
        <v>16685</v>
      </c>
      <c r="N287" t="str">
        <f>LOWER(CONCATENATE(assembly_staff_import[[#This Row],[Last Name]],LEFT(assembly_staff_import[[#This Row],[First Name (no initial)]],1),"@nyassembly.gov"))</f>
        <v>rileyj@nyassembly.gov</v>
      </c>
      <c r="O287" t="s">
        <v>2380</v>
      </c>
      <c r="P287" t="e">
        <f>VLOOKUP(assembly_staff_import[[#This Row],[Full Name]],[3]!PEOPLE_March_20[#Data],1,0)</f>
        <v>#REF!</v>
      </c>
      <c r="Q287" t="e">
        <f>VLOOKUP(assembly_staff_import[[#This Row],[Full Name]],[3]!Table17[#Data],3,0)</f>
        <v>#REF!</v>
      </c>
      <c r="R287" t="e">
        <f>VLOOKUP(assembly_staff_import[[#This Row],[Formatted Works for Group]],[3]!Table7[#Data],1,0)</f>
        <v>#REF!</v>
      </c>
      <c r="S287" t="str">
        <f>IF(assembly_staff_import[[#This Row],[Legislative Staff Type]]="Personal", assembly_staff_import[[#This Row],[Vlookup Works for Group]], assembly_staff_import[[#This Row],[Formatted Works for Group calc]]&amp;", Central Staff Office, Assembly")</f>
        <v>Conference Services, Central Staff Office, Assembly</v>
      </c>
      <c r="T287" s="20" t="str">
        <f>TRIM(assembly_staff_import[[#This Row],[NAME_SOURCE_KEY]])</f>
        <v>RILEY, JAMES P</v>
      </c>
      <c r="U287" t="s">
        <v>24988</v>
      </c>
      <c r="V287" t="s">
        <v>24635</v>
      </c>
      <c r="W287" t="s">
        <v>24989</v>
      </c>
      <c r="Y287" t="str">
        <f>IF(assembly_staff_import[[#This Row],[Legislative Staff Type]]="Personal", PROPER(TRIM(assembly_staff_import[[#This Row],[Unit First MI via UNIT_SOURCE_KEY]])&amp;" "&amp;assembly_staff_import[[#This Row],[Unit Last via UNIT_SOURCE_KEY]]), PROPER(TRIM(assembly_staff_import[[#This Row],[UNIT NAME_SOURCE_KEY2]])))</f>
        <v>Conference Services</v>
      </c>
      <c r="Z287" t="s">
        <v>24974</v>
      </c>
      <c r="AA287" t="e">
        <f>VLOOKUP(assembly_staff_import[[#This Row],[Formatted and corrected Works for Group Text]],[3]!Table4[#Data],1,0)</f>
        <v>#REF!</v>
      </c>
      <c r="AB287" t="e">
        <f>VLOOKUP(assembly_staff_import[[#This Row],[Formatted and corrected Works for Group Text]],[3]!Table5[#Data],2,0)</f>
        <v>#REF!</v>
      </c>
      <c r="AC287" t="str">
        <f>IF(TRIM(assembly_staff_import[[#This Row],[PUBLIC INFO ADDR_SOURCE_KEY]])="CAPITOL, ALBANY", "Legislative / Capitol Office", "District Office")</f>
        <v>Legislative / Capitol Office</v>
      </c>
      <c r="AD287" t="s">
        <v>24975</v>
      </c>
      <c r="AF287" t="str">
        <f t="shared" si="13"/>
        <v xml:space="preserve">351 </v>
      </c>
      <c r="AG287" t="s">
        <v>24975</v>
      </c>
      <c r="AH287" t="s">
        <v>24990</v>
      </c>
      <c r="AI287" t="s">
        <v>24991</v>
      </c>
      <c r="AJ287" t="s">
        <v>23493</v>
      </c>
    </row>
    <row r="288" spans="1:36" x14ac:dyDescent="0.2">
      <c r="A288" t="str">
        <f>TRIM(PROPER((assembly_staff_import[[#This Row],[First MI Name via NAME_SOURCE_KEY TEXT]]&amp;" "&amp;assembly_staff_import[[#This Row],[Last Name via NAME_SOURCE_KEY TEXT]]&amp;" "&amp;assembly_staff_import[[#This Row],[Suffix via NAME_SOURCE_KEY]])))</f>
        <v>Joshua M Benton</v>
      </c>
      <c r="B288" t="str">
        <f>TRIM(CONCATENATE(TRIM(assembly_staff_import[[#This Row],[Full Name]]), ", ", assembly_staff_import[[#This Row],[Title]]))</f>
        <v>Joshua M Benton, Media Spec</v>
      </c>
      <c r="C288" t="e">
        <f>assembly_staff_import[[#This Row],[Vlookup_groups]]</f>
        <v>#REF!</v>
      </c>
      <c r="D288" t="str">
        <f>IF(assembly_staff_import[[#This Row],[Legislative Staff Type]]="Personal",assembly_staff_import[[#This Row],[Formatted Personal Staff Office]],"")</f>
        <v/>
      </c>
      <c r="E288" t="s">
        <v>65</v>
      </c>
      <c r="F288" s="19" t="s">
        <v>10913</v>
      </c>
      <c r="G288" t="s">
        <v>1237</v>
      </c>
      <c r="H288" t="str">
        <f>TRIM(PROPER((assembly_staff_import[[#This Row],[Last Name via NAME_SOURCE_KEY TEXT]]&amp;" "&amp;assembly_staff_import[[#This Row],[Suffix via NAME_SOURCE_KEY]])))</f>
        <v>Benton</v>
      </c>
      <c r="I288" t="str">
        <f>PROPER(assembly_staff_import[[#This Row],[JOB TITLE_SOURCE_KEY]])</f>
        <v xml:space="preserve">Media Spec                                 </v>
      </c>
      <c r="J288" t="s">
        <v>72</v>
      </c>
      <c r="K288" t="str">
        <f>IF(assembly_staff_import[[#This Row],[Legislative Staff Type]]="Personal",assembly_staff_import[[#This Row],[Vlookup Reports To Person]], "")</f>
        <v/>
      </c>
      <c r="L288" t="str">
        <f>PROPER(assembly_staff_import[[#This Row],[First MI Name via NAME_SOURCE_KEY TEXT]])</f>
        <v xml:space="preserve"> Joshua M</v>
      </c>
      <c r="M288" t="s">
        <v>15854</v>
      </c>
      <c r="N288" t="str">
        <f>LOWER(CONCATENATE(assembly_staff_import[[#This Row],[Last Name]],LEFT(assembly_staff_import[[#This Row],[First Name (no initial)]],1),"@nyassembly.gov"))</f>
        <v>bentonj@nyassembly.gov</v>
      </c>
      <c r="O288" t="s">
        <v>24175</v>
      </c>
      <c r="P288" t="e">
        <f>VLOOKUP(assembly_staff_import[[#This Row],[Full Name]],[3]!PEOPLE_March_20[#Data],1,0)</f>
        <v>#REF!</v>
      </c>
      <c r="Q288" t="e">
        <f>VLOOKUP(assembly_staff_import[[#This Row],[Full Name]],[3]!Table17[#Data],3,0)</f>
        <v>#REF!</v>
      </c>
      <c r="R288" t="e">
        <f>VLOOKUP(assembly_staff_import[[#This Row],[Formatted Works for Group]],[3]!Table7[#Data],1,0)</f>
        <v>#REF!</v>
      </c>
      <c r="S288" t="str">
        <f>IF(assembly_staff_import[[#This Row],[Legislative Staff Type]]="Personal", assembly_staff_import[[#This Row],[Vlookup Works for Group]], assembly_staff_import[[#This Row],[Formatted Works for Group calc]]&amp;", Central Staff Office, Assembly")</f>
        <v>Conference Services, Central Staff Office, Assembly</v>
      </c>
      <c r="T288" s="20" t="str">
        <f>TRIM(assembly_staff_import[[#This Row],[NAME_SOURCE_KEY]])</f>
        <v>BENTON, JOSHUA M</v>
      </c>
      <c r="U288" t="s">
        <v>24992</v>
      </c>
      <c r="V288" t="s">
        <v>24993</v>
      </c>
      <c r="W288" t="s">
        <v>24994</v>
      </c>
      <c r="Y288" t="str">
        <f>IF(assembly_staff_import[[#This Row],[Legislative Staff Type]]="Personal", PROPER(TRIM(assembly_staff_import[[#This Row],[Unit First MI via UNIT_SOURCE_KEY]])&amp;" "&amp;assembly_staff_import[[#This Row],[Unit Last via UNIT_SOURCE_KEY]]), PROPER(TRIM(assembly_staff_import[[#This Row],[UNIT NAME_SOURCE_KEY2]])))</f>
        <v>Conference Services</v>
      </c>
      <c r="Z288" t="s">
        <v>24974</v>
      </c>
      <c r="AA288" t="e">
        <f>VLOOKUP(assembly_staff_import[[#This Row],[Formatted and corrected Works for Group Text]],[3]!Table4[#Data],1,0)</f>
        <v>#REF!</v>
      </c>
      <c r="AB288" t="e">
        <f>VLOOKUP(assembly_staff_import[[#This Row],[Formatted and corrected Works for Group Text]],[3]!Table5[#Data],2,0)</f>
        <v>#REF!</v>
      </c>
      <c r="AC288" t="str">
        <f>IF(TRIM(assembly_staff_import[[#This Row],[PUBLIC INFO ADDR_SOURCE_KEY]])="CAPITOL, ALBANY", "Legislative / Capitol Office", "District Office")</f>
        <v>Legislative / Capitol Office</v>
      </c>
      <c r="AD288" t="s">
        <v>24975</v>
      </c>
      <c r="AF288" t="str">
        <f t="shared" si="13"/>
        <v xml:space="preserve">351 </v>
      </c>
      <c r="AG288" t="s">
        <v>24975</v>
      </c>
      <c r="AH288" t="s">
        <v>24995</v>
      </c>
      <c r="AI288" t="s">
        <v>24982</v>
      </c>
      <c r="AJ288" t="s">
        <v>23493</v>
      </c>
    </row>
    <row r="289" spans="1:36" x14ac:dyDescent="0.2">
      <c r="A289" t="str">
        <f>TRIM(PROPER((assembly_staff_import[[#This Row],[First MI Name via NAME_SOURCE_KEY TEXT]]&amp;" "&amp;assembly_staff_import[[#This Row],[Last Name via NAME_SOURCE_KEY TEXT]]&amp;" "&amp;assembly_staff_import[[#This Row],[Suffix via NAME_SOURCE_KEY]])))</f>
        <v>Kevin P Moran</v>
      </c>
      <c r="B289" t="str">
        <f>TRIM(CONCATENATE(TRIM(assembly_staff_import[[#This Row],[Full Name]]), ", ", assembly_staff_import[[#This Row],[Title]]))</f>
        <v>Kevin P Moran, Media Spec</v>
      </c>
      <c r="C289" t="e">
        <f>assembly_staff_import[[#This Row],[Vlookup_groups]]</f>
        <v>#REF!</v>
      </c>
      <c r="D289" t="str">
        <f>IF(assembly_staff_import[[#This Row],[Legislative Staff Type]]="Personal",assembly_staff_import[[#This Row],[Formatted Personal Staff Office]],"")</f>
        <v/>
      </c>
      <c r="E289" t="s">
        <v>65</v>
      </c>
      <c r="F289" s="19" t="s">
        <v>10913</v>
      </c>
      <c r="G289" t="s">
        <v>1237</v>
      </c>
      <c r="H289" t="str">
        <f>TRIM(PROPER((assembly_staff_import[[#This Row],[Last Name via NAME_SOURCE_KEY TEXT]]&amp;" "&amp;assembly_staff_import[[#This Row],[Suffix via NAME_SOURCE_KEY]])))</f>
        <v>Moran</v>
      </c>
      <c r="I289" t="str">
        <f>PROPER(assembly_staff_import[[#This Row],[JOB TITLE_SOURCE_KEY]])</f>
        <v xml:space="preserve">Media Spec                                 </v>
      </c>
      <c r="J289" t="s">
        <v>72</v>
      </c>
      <c r="K289" t="str">
        <f>IF(assembly_staff_import[[#This Row],[Legislative Staff Type]]="Personal",assembly_staff_import[[#This Row],[Vlookup Reports To Person]], "")</f>
        <v/>
      </c>
      <c r="L289" t="str">
        <f>PROPER(assembly_staff_import[[#This Row],[First MI Name via NAME_SOURCE_KEY TEXT]])</f>
        <v xml:space="preserve"> Kevin P</v>
      </c>
      <c r="M289" t="s">
        <v>12535</v>
      </c>
      <c r="N289" t="str">
        <f>LOWER(CONCATENATE(assembly_staff_import[[#This Row],[Last Name]],LEFT(assembly_staff_import[[#This Row],[First Name (no initial)]],1),"@nyassembly.gov"))</f>
        <v>morank@nyassembly.gov</v>
      </c>
      <c r="O289" t="s">
        <v>4893</v>
      </c>
      <c r="P289" t="e">
        <f>VLOOKUP(assembly_staff_import[[#This Row],[Full Name]],[3]!PEOPLE_March_20[#Data],1,0)</f>
        <v>#REF!</v>
      </c>
      <c r="Q289" t="e">
        <f>VLOOKUP(assembly_staff_import[[#This Row],[Full Name]],[3]!Table17[#Data],3,0)</f>
        <v>#REF!</v>
      </c>
      <c r="R289" t="e">
        <f>VLOOKUP(assembly_staff_import[[#This Row],[Formatted Works for Group]],[3]!Table7[#Data],1,0)</f>
        <v>#REF!</v>
      </c>
      <c r="S289" t="str">
        <f>IF(assembly_staff_import[[#This Row],[Legislative Staff Type]]="Personal", assembly_staff_import[[#This Row],[Vlookup Works for Group]], assembly_staff_import[[#This Row],[Formatted Works for Group calc]]&amp;", Central Staff Office, Assembly")</f>
        <v>Conference Services, Central Staff Office, Assembly</v>
      </c>
      <c r="T289" s="20" t="str">
        <f>TRIM(assembly_staff_import[[#This Row],[NAME_SOURCE_KEY]])</f>
        <v>MORAN, KEVIN P</v>
      </c>
      <c r="U289" t="s">
        <v>24996</v>
      </c>
      <c r="V289" t="s">
        <v>24997</v>
      </c>
      <c r="W289" t="s">
        <v>24998</v>
      </c>
      <c r="Y289" t="str">
        <f>IF(assembly_staff_import[[#This Row],[Legislative Staff Type]]="Personal", PROPER(TRIM(assembly_staff_import[[#This Row],[Unit First MI via UNIT_SOURCE_KEY]])&amp;" "&amp;assembly_staff_import[[#This Row],[Unit Last via UNIT_SOURCE_KEY]]), PROPER(TRIM(assembly_staff_import[[#This Row],[UNIT NAME_SOURCE_KEY2]])))</f>
        <v>Conference Services</v>
      </c>
      <c r="Z289" t="s">
        <v>24974</v>
      </c>
      <c r="AA289" t="e">
        <f>VLOOKUP(assembly_staff_import[[#This Row],[Formatted and corrected Works for Group Text]],[3]!Table4[#Data],1,0)</f>
        <v>#REF!</v>
      </c>
      <c r="AB289" t="e">
        <f>VLOOKUP(assembly_staff_import[[#This Row],[Formatted and corrected Works for Group Text]],[3]!Table5[#Data],2,0)</f>
        <v>#REF!</v>
      </c>
      <c r="AC289" t="str">
        <f>IF(TRIM(assembly_staff_import[[#This Row],[PUBLIC INFO ADDR_SOURCE_KEY]])="CAPITOL, ALBANY", "Legislative / Capitol Office", "District Office")</f>
        <v>Legislative / Capitol Office</v>
      </c>
      <c r="AD289" t="s">
        <v>24975</v>
      </c>
      <c r="AF289" t="str">
        <f t="shared" si="13"/>
        <v xml:space="preserve">351 </v>
      </c>
      <c r="AG289" t="s">
        <v>24975</v>
      </c>
      <c r="AH289" t="s">
        <v>24999</v>
      </c>
      <c r="AI289" t="s">
        <v>24982</v>
      </c>
      <c r="AJ289" t="s">
        <v>23493</v>
      </c>
    </row>
    <row r="290" spans="1:36" x14ac:dyDescent="0.2">
      <c r="A290" t="str">
        <f>TRIM(PROPER((assembly_staff_import[[#This Row],[First MI Name via NAME_SOURCE_KEY TEXT]]&amp;" "&amp;assembly_staff_import[[#This Row],[Last Name via NAME_SOURCE_KEY TEXT]]&amp;" "&amp;assembly_staff_import[[#This Row],[Suffix via NAME_SOURCE_KEY]])))</f>
        <v>Linda A Robins</v>
      </c>
      <c r="B290" t="str">
        <f>TRIM(CONCATENATE(TRIM(assembly_staff_import[[#This Row],[Full Name]]), ", ", assembly_staff_import[[#This Row],[Title]]))</f>
        <v>Linda A Robins, Director</v>
      </c>
      <c r="C290" t="e">
        <f>assembly_staff_import[[#This Row],[Vlookup_groups]]</f>
        <v>#REF!</v>
      </c>
      <c r="D290" t="str">
        <f>IF(assembly_staff_import[[#This Row],[Legislative Staff Type]]="Personal",assembly_staff_import[[#This Row],[Formatted Personal Staff Office]],"")</f>
        <v/>
      </c>
      <c r="E290" t="s">
        <v>65</v>
      </c>
      <c r="F290" s="19" t="s">
        <v>10913</v>
      </c>
      <c r="G290" t="s">
        <v>1237</v>
      </c>
      <c r="H290" t="str">
        <f>TRIM(PROPER((assembly_staff_import[[#This Row],[Last Name via NAME_SOURCE_KEY TEXT]]&amp;" "&amp;assembly_staff_import[[#This Row],[Suffix via NAME_SOURCE_KEY]])))</f>
        <v>Robins</v>
      </c>
      <c r="I290" t="str">
        <f>PROPER(assembly_staff_import[[#This Row],[JOB TITLE_SOURCE_KEY]])</f>
        <v xml:space="preserve">Director                                   </v>
      </c>
      <c r="J290" t="s">
        <v>72</v>
      </c>
      <c r="K290" t="str">
        <f>IF(assembly_staff_import[[#This Row],[Legislative Staff Type]]="Personal",assembly_staff_import[[#This Row],[Vlookup Reports To Person]], "")</f>
        <v/>
      </c>
      <c r="L290" t="str">
        <f>PROPER(assembly_staff_import[[#This Row],[First MI Name via NAME_SOURCE_KEY TEXT]])</f>
        <v xml:space="preserve"> Linda A</v>
      </c>
      <c r="M290" t="s">
        <v>16661</v>
      </c>
      <c r="N290" t="str">
        <f>LOWER(CONCATENATE(assembly_staff_import[[#This Row],[Last Name]],LEFT(assembly_staff_import[[#This Row],[First Name (no initial)]],1),"@nyassembly.gov"))</f>
        <v>robinsl@nyassembly.gov</v>
      </c>
      <c r="O290" t="s">
        <v>23928</v>
      </c>
      <c r="P290" t="e">
        <f>VLOOKUP(assembly_staff_import[[#This Row],[Full Name]],[3]!PEOPLE_March_20[#Data],1,0)</f>
        <v>#REF!</v>
      </c>
      <c r="Q290" t="e">
        <f>VLOOKUP(assembly_staff_import[[#This Row],[Full Name]],[3]!Table17[#Data],3,0)</f>
        <v>#REF!</v>
      </c>
      <c r="R290" t="e">
        <f>VLOOKUP(assembly_staff_import[[#This Row],[Formatted Works for Group]],[3]!Table7[#Data],1,0)</f>
        <v>#REF!</v>
      </c>
      <c r="S290" t="str">
        <f>IF(assembly_staff_import[[#This Row],[Legislative Staff Type]]="Personal", assembly_staff_import[[#This Row],[Vlookup Works for Group]], assembly_staff_import[[#This Row],[Formatted Works for Group calc]]&amp;", Central Staff Office, Assembly")</f>
        <v>Conference Services, Central Staff Office, Assembly</v>
      </c>
      <c r="T290" s="20" t="str">
        <f>TRIM(assembly_staff_import[[#This Row],[NAME_SOURCE_KEY]])</f>
        <v>ROBINS, LINDA A</v>
      </c>
      <c r="U290" t="s">
        <v>25000</v>
      </c>
      <c r="V290" t="s">
        <v>25001</v>
      </c>
      <c r="W290" t="s">
        <v>25002</v>
      </c>
      <c r="Y290" t="str">
        <f>IF(assembly_staff_import[[#This Row],[Legislative Staff Type]]="Personal", PROPER(TRIM(assembly_staff_import[[#This Row],[Unit First MI via UNIT_SOURCE_KEY]])&amp;" "&amp;assembly_staff_import[[#This Row],[Unit Last via UNIT_SOURCE_KEY]]), PROPER(TRIM(assembly_staff_import[[#This Row],[UNIT NAME_SOURCE_KEY2]])))</f>
        <v>Conference Services</v>
      </c>
      <c r="Z290" t="s">
        <v>24974</v>
      </c>
      <c r="AA290" t="e">
        <f>VLOOKUP(assembly_staff_import[[#This Row],[Formatted and corrected Works for Group Text]],[3]!Table4[#Data],1,0)</f>
        <v>#REF!</v>
      </c>
      <c r="AB290" t="e">
        <f>VLOOKUP(assembly_staff_import[[#This Row],[Formatted and corrected Works for Group Text]],[3]!Table5[#Data],2,0)</f>
        <v>#REF!</v>
      </c>
      <c r="AC290" t="str">
        <f>IF(TRIM(assembly_staff_import[[#This Row],[PUBLIC INFO ADDR_SOURCE_KEY]])="CAPITOL, ALBANY", "Legislative / Capitol Office", "District Office")</f>
        <v>Legislative / Capitol Office</v>
      </c>
      <c r="AD290" t="s">
        <v>24975</v>
      </c>
      <c r="AF290" t="str">
        <f t="shared" si="13"/>
        <v xml:space="preserve">351 </v>
      </c>
      <c r="AG290" t="s">
        <v>24975</v>
      </c>
      <c r="AH290" t="s">
        <v>25003</v>
      </c>
      <c r="AI290" t="s">
        <v>25004</v>
      </c>
      <c r="AJ290" t="s">
        <v>23493</v>
      </c>
    </row>
    <row r="291" spans="1:36" x14ac:dyDescent="0.2">
      <c r="A291" t="str">
        <f>TRIM(PROPER((assembly_staff_import[[#This Row],[First MI Name via NAME_SOURCE_KEY TEXT]]&amp;" "&amp;assembly_staff_import[[#This Row],[Last Name via NAME_SOURCE_KEY TEXT]]&amp;" "&amp;assembly_staff_import[[#This Row],[Suffix via NAME_SOURCE_KEY]])))</f>
        <v>Mark A Jr Halwick Jr</v>
      </c>
      <c r="B291" t="str">
        <f>TRIM(CONCATENATE(TRIM(assembly_staff_import[[#This Row],[Full Name]]), ", ", assembly_staff_import[[#This Row],[Title]]))</f>
        <v>Mark A Jr Halwick Jr, Media Spec</v>
      </c>
      <c r="C291" t="e">
        <f>assembly_staff_import[[#This Row],[Vlookup_groups]]</f>
        <v>#REF!</v>
      </c>
      <c r="D291" t="str">
        <f>IF(assembly_staff_import[[#This Row],[Legislative Staff Type]]="Personal",assembly_staff_import[[#This Row],[Formatted Personal Staff Office]],"")</f>
        <v/>
      </c>
      <c r="E291" t="s">
        <v>65</v>
      </c>
      <c r="F291" s="19" t="s">
        <v>10913</v>
      </c>
      <c r="G291" t="s">
        <v>1237</v>
      </c>
      <c r="H291" t="str">
        <f>TRIM(PROPER((assembly_staff_import[[#This Row],[Last Name via NAME_SOURCE_KEY TEXT]]&amp;" "&amp;assembly_staff_import[[#This Row],[Suffix via NAME_SOURCE_KEY]])))</f>
        <v>Halwick Jr</v>
      </c>
      <c r="I291" t="str">
        <f>PROPER(assembly_staff_import[[#This Row],[JOB TITLE_SOURCE_KEY]])</f>
        <v xml:space="preserve">Media Spec                                 </v>
      </c>
      <c r="J291" t="s">
        <v>72</v>
      </c>
      <c r="K291" t="str">
        <f>IF(assembly_staff_import[[#This Row],[Legislative Staff Type]]="Personal",assembly_staff_import[[#This Row],[Vlookup Reports To Person]], "")</f>
        <v/>
      </c>
      <c r="L291" t="str">
        <f>PROPER(assembly_staff_import[[#This Row],[First MI Name via NAME_SOURCE_KEY TEXT]])</f>
        <v xml:space="preserve"> Mark A Jr</v>
      </c>
      <c r="M291" t="s">
        <v>17041</v>
      </c>
      <c r="N291" t="str">
        <f>LOWER(CONCATENATE(assembly_staff_import[[#This Row],[Last Name]],LEFT(assembly_staff_import[[#This Row],[First Name (no initial)]],1),"@nyassembly.gov"))</f>
        <v>halwick jrm@nyassembly.gov</v>
      </c>
      <c r="O291" t="s">
        <v>12213</v>
      </c>
      <c r="P291" t="e">
        <f>VLOOKUP(assembly_staff_import[[#This Row],[Full Name]],[3]!PEOPLE_March_20[#Data],1,0)</f>
        <v>#REF!</v>
      </c>
      <c r="Q291" t="e">
        <f>VLOOKUP(assembly_staff_import[[#This Row],[Full Name]],[3]!Table17[#Data],3,0)</f>
        <v>#REF!</v>
      </c>
      <c r="R291" t="e">
        <f>VLOOKUP(assembly_staff_import[[#This Row],[Formatted Works for Group]],[3]!Table7[#Data],1,0)</f>
        <v>#REF!</v>
      </c>
      <c r="S291" t="str">
        <f>IF(assembly_staff_import[[#This Row],[Legislative Staff Type]]="Personal", assembly_staff_import[[#This Row],[Vlookup Works for Group]], assembly_staff_import[[#This Row],[Formatted Works for Group calc]]&amp;", Central Staff Office, Assembly")</f>
        <v>Conference Services, Central Staff Office, Assembly</v>
      </c>
      <c r="T291" s="20" t="str">
        <f>TRIM(assembly_staff_import[[#This Row],[NAME_SOURCE_KEY]])</f>
        <v>HALWICK, MARK A JR</v>
      </c>
      <c r="U291" t="s">
        <v>25005</v>
      </c>
      <c r="V291" t="s">
        <v>25006</v>
      </c>
      <c r="W291" t="s">
        <v>25007</v>
      </c>
      <c r="X291" t="s">
        <v>23498</v>
      </c>
      <c r="Y291" t="str">
        <f>IF(assembly_staff_import[[#This Row],[Legislative Staff Type]]="Personal", PROPER(TRIM(assembly_staff_import[[#This Row],[Unit First MI via UNIT_SOURCE_KEY]])&amp;" "&amp;assembly_staff_import[[#This Row],[Unit Last via UNIT_SOURCE_KEY]]), PROPER(TRIM(assembly_staff_import[[#This Row],[UNIT NAME_SOURCE_KEY2]])))</f>
        <v>Conference Services</v>
      </c>
      <c r="Z291" t="s">
        <v>24974</v>
      </c>
      <c r="AA291" t="e">
        <f>VLOOKUP(assembly_staff_import[[#This Row],[Formatted and corrected Works for Group Text]],[3]!Table4[#Data],1,0)</f>
        <v>#REF!</v>
      </c>
      <c r="AB291" t="e">
        <f>VLOOKUP(assembly_staff_import[[#This Row],[Formatted and corrected Works for Group Text]],[3]!Table5[#Data],2,0)</f>
        <v>#REF!</v>
      </c>
      <c r="AC291" t="str">
        <f>IF(TRIM(assembly_staff_import[[#This Row],[PUBLIC INFO ADDR_SOURCE_KEY]])="CAPITOL, ALBANY", "Legislative / Capitol Office", "District Office")</f>
        <v>Legislative / Capitol Office</v>
      </c>
      <c r="AD291" t="s">
        <v>24975</v>
      </c>
      <c r="AF291" t="str">
        <f t="shared" si="13"/>
        <v xml:space="preserve">351 </v>
      </c>
      <c r="AG291" t="s">
        <v>24975</v>
      </c>
      <c r="AH291" t="s">
        <v>25008</v>
      </c>
      <c r="AI291" t="s">
        <v>24982</v>
      </c>
      <c r="AJ291" t="s">
        <v>23493</v>
      </c>
    </row>
    <row r="292" spans="1:36" x14ac:dyDescent="0.2">
      <c r="A292" t="str">
        <f>TRIM(PROPER((assembly_staff_import[[#This Row],[First MI Name via NAME_SOURCE_KEY TEXT]]&amp;" "&amp;assembly_staff_import[[#This Row],[Last Name via NAME_SOURCE_KEY TEXT]]&amp;" "&amp;assembly_staff_import[[#This Row],[Suffix via NAME_SOURCE_KEY]])))</f>
        <v>Michael J Sellers</v>
      </c>
      <c r="B292" t="str">
        <f>TRIM(CONCATENATE(TRIM(assembly_staff_import[[#This Row],[Full Name]]), ", ", assembly_staff_import[[#This Row],[Title]]))</f>
        <v>Michael J Sellers, Dir Of Retrieval Svc</v>
      </c>
      <c r="C292" t="e">
        <f>assembly_staff_import[[#This Row],[Vlookup_groups]]</f>
        <v>#REF!</v>
      </c>
      <c r="D292" t="str">
        <f>IF(assembly_staff_import[[#This Row],[Legislative Staff Type]]="Personal",assembly_staff_import[[#This Row],[Formatted Personal Staff Office]],"")</f>
        <v/>
      </c>
      <c r="E292" t="s">
        <v>65</v>
      </c>
      <c r="F292" s="19" t="s">
        <v>10913</v>
      </c>
      <c r="G292" t="s">
        <v>1237</v>
      </c>
      <c r="H292" t="str">
        <f>TRIM(PROPER((assembly_staff_import[[#This Row],[Last Name via NAME_SOURCE_KEY TEXT]]&amp;" "&amp;assembly_staff_import[[#This Row],[Suffix via NAME_SOURCE_KEY]])))</f>
        <v>Sellers</v>
      </c>
      <c r="I292" t="str">
        <f>PROPER(assembly_staff_import[[#This Row],[JOB TITLE_SOURCE_KEY]])</f>
        <v xml:space="preserve">Dir Of Retrieval Svc                       </v>
      </c>
      <c r="J292" t="s">
        <v>72</v>
      </c>
      <c r="K292" t="str">
        <f>IF(assembly_staff_import[[#This Row],[Legislative Staff Type]]="Personal",assembly_staff_import[[#This Row],[Vlookup Reports To Person]], "")</f>
        <v/>
      </c>
      <c r="L292" t="str">
        <f>PROPER(assembly_staff_import[[#This Row],[First MI Name via NAME_SOURCE_KEY TEXT]])</f>
        <v xml:space="preserve"> Michael J</v>
      </c>
      <c r="M292" t="s">
        <v>16616</v>
      </c>
      <c r="N292" t="str">
        <f>LOWER(CONCATENATE(assembly_staff_import[[#This Row],[Last Name]],LEFT(assembly_staff_import[[#This Row],[First Name (no initial)]],1),"@nyassembly.gov"))</f>
        <v>sellersm@nyassembly.gov</v>
      </c>
      <c r="O292" t="s">
        <v>3705</v>
      </c>
      <c r="P292" t="e">
        <f>VLOOKUP(assembly_staff_import[[#This Row],[Full Name]],[3]!PEOPLE_March_20[#Data],1,0)</f>
        <v>#REF!</v>
      </c>
      <c r="Q292" t="e">
        <f>VLOOKUP(assembly_staff_import[[#This Row],[Full Name]],[3]!Table17[#Data],3,0)</f>
        <v>#REF!</v>
      </c>
      <c r="R292" t="e">
        <f>VLOOKUP(assembly_staff_import[[#This Row],[Formatted Works for Group]],[3]!Table7[#Data],1,0)</f>
        <v>#REF!</v>
      </c>
      <c r="S292" t="str">
        <f>IF(assembly_staff_import[[#This Row],[Legislative Staff Type]]="Personal", assembly_staff_import[[#This Row],[Vlookup Works for Group]], assembly_staff_import[[#This Row],[Formatted Works for Group calc]]&amp;", Central Staff Office, Assembly")</f>
        <v>Conference Services, Central Staff Office, Assembly</v>
      </c>
      <c r="T292" s="20" t="str">
        <f>TRIM(assembly_staff_import[[#This Row],[NAME_SOURCE_KEY]])</f>
        <v>SELLERS, MICHAEL J</v>
      </c>
      <c r="U292" t="s">
        <v>25009</v>
      </c>
      <c r="V292" t="s">
        <v>25010</v>
      </c>
      <c r="W292" t="s">
        <v>24922</v>
      </c>
      <c r="Y292" t="str">
        <f>IF(assembly_staff_import[[#This Row],[Legislative Staff Type]]="Personal", PROPER(TRIM(assembly_staff_import[[#This Row],[Unit First MI via UNIT_SOURCE_KEY]])&amp;" "&amp;assembly_staff_import[[#This Row],[Unit Last via UNIT_SOURCE_KEY]]), PROPER(TRIM(assembly_staff_import[[#This Row],[UNIT NAME_SOURCE_KEY2]])))</f>
        <v>Conference Services</v>
      </c>
      <c r="Z292" t="s">
        <v>24974</v>
      </c>
      <c r="AA292" t="e">
        <f>VLOOKUP(assembly_staff_import[[#This Row],[Formatted and corrected Works for Group Text]],[3]!Table4[#Data],1,0)</f>
        <v>#REF!</v>
      </c>
      <c r="AB292" t="e">
        <f>VLOOKUP(assembly_staff_import[[#This Row],[Formatted and corrected Works for Group Text]],[3]!Table5[#Data],2,0)</f>
        <v>#REF!</v>
      </c>
      <c r="AC292" t="str">
        <f>IF(TRIM(assembly_staff_import[[#This Row],[PUBLIC INFO ADDR_SOURCE_KEY]])="CAPITOL, ALBANY", "Legislative / Capitol Office", "District Office")</f>
        <v>Legislative / Capitol Office</v>
      </c>
      <c r="AD292" t="s">
        <v>24975</v>
      </c>
      <c r="AF292" t="str">
        <f t="shared" si="13"/>
        <v xml:space="preserve">351 </v>
      </c>
      <c r="AG292" t="s">
        <v>24975</v>
      </c>
      <c r="AH292" t="s">
        <v>25011</v>
      </c>
      <c r="AI292" t="s">
        <v>25012</v>
      </c>
      <c r="AJ292" t="s">
        <v>23493</v>
      </c>
    </row>
    <row r="293" spans="1:36" x14ac:dyDescent="0.2">
      <c r="A293" t="str">
        <f>TRIM(PROPER((assembly_staff_import[[#This Row],[First MI Name via NAME_SOURCE_KEY TEXT]]&amp;" "&amp;assembly_staff_import[[#This Row],[Last Name via NAME_SOURCE_KEY TEXT]]&amp;" "&amp;assembly_staff_import[[#This Row],[Suffix via NAME_SOURCE_KEY]])))</f>
        <v>Michael R Mann</v>
      </c>
      <c r="B293" t="str">
        <f>TRIM(CONCATENATE(TRIM(assembly_staff_import[[#This Row],[Full Name]]), ", ", assembly_staff_import[[#This Row],[Title]]))</f>
        <v>Michael R Mann, Media Supervisor</v>
      </c>
      <c r="C293" t="e">
        <f>assembly_staff_import[[#This Row],[Vlookup_groups]]</f>
        <v>#REF!</v>
      </c>
      <c r="D293" t="str">
        <f>IF(assembly_staff_import[[#This Row],[Legislative Staff Type]]="Personal",assembly_staff_import[[#This Row],[Formatted Personal Staff Office]],"")</f>
        <v/>
      </c>
      <c r="E293" t="s">
        <v>65</v>
      </c>
      <c r="F293" s="19" t="s">
        <v>10913</v>
      </c>
      <c r="G293" t="s">
        <v>1237</v>
      </c>
      <c r="H293" t="str">
        <f>TRIM(PROPER((assembly_staff_import[[#This Row],[Last Name via NAME_SOURCE_KEY TEXT]]&amp;" "&amp;assembly_staff_import[[#This Row],[Suffix via NAME_SOURCE_KEY]])))</f>
        <v>Mann</v>
      </c>
      <c r="I293" t="str">
        <f>PROPER(assembly_staff_import[[#This Row],[JOB TITLE_SOURCE_KEY]])</f>
        <v xml:space="preserve">Media Supervisor                           </v>
      </c>
      <c r="J293" t="s">
        <v>72</v>
      </c>
      <c r="K293" t="str">
        <f>IF(assembly_staff_import[[#This Row],[Legislative Staff Type]]="Personal",assembly_staff_import[[#This Row],[Vlookup Reports To Person]], "")</f>
        <v/>
      </c>
      <c r="L293" t="str">
        <f>PROPER(assembly_staff_import[[#This Row],[First MI Name via NAME_SOURCE_KEY TEXT]])</f>
        <v xml:space="preserve"> Michael R</v>
      </c>
      <c r="M293" t="s">
        <v>16990</v>
      </c>
      <c r="N293" t="str">
        <f>LOWER(CONCATENATE(assembly_staff_import[[#This Row],[Last Name]],LEFT(assembly_staff_import[[#This Row],[First Name (no initial)]],1),"@nyassembly.gov"))</f>
        <v>mannm@nyassembly.gov</v>
      </c>
      <c r="O293" t="s">
        <v>3705</v>
      </c>
      <c r="P293" t="e">
        <f>VLOOKUP(assembly_staff_import[[#This Row],[Full Name]],[3]!PEOPLE_March_20[#Data],1,0)</f>
        <v>#REF!</v>
      </c>
      <c r="Q293" t="e">
        <f>VLOOKUP(assembly_staff_import[[#This Row],[Full Name]],[3]!Table17[#Data],3,0)</f>
        <v>#REF!</v>
      </c>
      <c r="R293" t="e">
        <f>VLOOKUP(assembly_staff_import[[#This Row],[Formatted Works for Group]],[3]!Table7[#Data],1,0)</f>
        <v>#REF!</v>
      </c>
      <c r="S293" t="str">
        <f>IF(assembly_staff_import[[#This Row],[Legislative Staff Type]]="Personal", assembly_staff_import[[#This Row],[Vlookup Works for Group]], assembly_staff_import[[#This Row],[Formatted Works for Group calc]]&amp;", Central Staff Office, Assembly")</f>
        <v>Conference Services, Central Staff Office, Assembly</v>
      </c>
      <c r="T293" s="20" t="str">
        <f>TRIM(assembly_staff_import[[#This Row],[NAME_SOURCE_KEY]])</f>
        <v>MANN, MICHAEL R</v>
      </c>
      <c r="U293" t="s">
        <v>25013</v>
      </c>
      <c r="V293" t="s">
        <v>25014</v>
      </c>
      <c r="W293" t="s">
        <v>25015</v>
      </c>
      <c r="Y293" t="str">
        <f>IF(assembly_staff_import[[#This Row],[Legislative Staff Type]]="Personal", PROPER(TRIM(assembly_staff_import[[#This Row],[Unit First MI via UNIT_SOURCE_KEY]])&amp;" "&amp;assembly_staff_import[[#This Row],[Unit Last via UNIT_SOURCE_KEY]]), PROPER(TRIM(assembly_staff_import[[#This Row],[UNIT NAME_SOURCE_KEY2]])))</f>
        <v>Conference Services</v>
      </c>
      <c r="Z293" t="s">
        <v>24974</v>
      </c>
      <c r="AA293" t="e">
        <f>VLOOKUP(assembly_staff_import[[#This Row],[Formatted and corrected Works for Group Text]],[3]!Table4[#Data],1,0)</f>
        <v>#REF!</v>
      </c>
      <c r="AB293" t="e">
        <f>VLOOKUP(assembly_staff_import[[#This Row],[Formatted and corrected Works for Group Text]],[3]!Table5[#Data],2,0)</f>
        <v>#REF!</v>
      </c>
      <c r="AC293" t="str">
        <f>IF(TRIM(assembly_staff_import[[#This Row],[PUBLIC INFO ADDR_SOURCE_KEY]])="CAPITOL, ALBANY", "Legislative / Capitol Office", "District Office")</f>
        <v>Legislative / Capitol Office</v>
      </c>
      <c r="AD293" t="s">
        <v>24975</v>
      </c>
      <c r="AF293" t="str">
        <f t="shared" si="13"/>
        <v xml:space="preserve">351 </v>
      </c>
      <c r="AG293" t="s">
        <v>24975</v>
      </c>
      <c r="AH293" t="s">
        <v>25016</v>
      </c>
      <c r="AI293" t="s">
        <v>25017</v>
      </c>
      <c r="AJ293" t="s">
        <v>23493</v>
      </c>
    </row>
    <row r="294" spans="1:36" x14ac:dyDescent="0.2">
      <c r="A294" t="str">
        <f>TRIM(PROPER((assembly_staff_import[[#This Row],[First MI Name via NAME_SOURCE_KEY TEXT]]&amp;" "&amp;assembly_staff_import[[#This Row],[Last Name via NAME_SOURCE_KEY TEXT]]&amp;" "&amp;assembly_staff_import[[#This Row],[Suffix via NAME_SOURCE_KEY]])))</f>
        <v>Molly E Snyder</v>
      </c>
      <c r="B294" t="str">
        <f>TRIM(CONCATENATE(TRIM(assembly_staff_import[[#This Row],[Full Name]]), ", ", assembly_staff_import[[#This Row],[Title]]))</f>
        <v>Molly E Snyder, Media Coord</v>
      </c>
      <c r="C294" t="e">
        <f>assembly_staff_import[[#This Row],[Vlookup_groups]]</f>
        <v>#REF!</v>
      </c>
      <c r="D294" t="str">
        <f>IF(assembly_staff_import[[#This Row],[Legislative Staff Type]]="Personal",assembly_staff_import[[#This Row],[Formatted Personal Staff Office]],"")</f>
        <v/>
      </c>
      <c r="E294" t="s">
        <v>65</v>
      </c>
      <c r="F294" s="19" t="s">
        <v>10913</v>
      </c>
      <c r="G294" t="s">
        <v>1237</v>
      </c>
      <c r="H294" t="str">
        <f>TRIM(PROPER((assembly_staff_import[[#This Row],[Last Name via NAME_SOURCE_KEY TEXT]]&amp;" "&amp;assembly_staff_import[[#This Row],[Suffix via NAME_SOURCE_KEY]])))</f>
        <v>Snyder</v>
      </c>
      <c r="I294" t="str">
        <f>PROPER(assembly_staff_import[[#This Row],[JOB TITLE_SOURCE_KEY]])</f>
        <v xml:space="preserve">Media Coord                                </v>
      </c>
      <c r="J294" t="s">
        <v>72</v>
      </c>
      <c r="K294" t="str">
        <f>IF(assembly_staff_import[[#This Row],[Legislative Staff Type]]="Personal",assembly_staff_import[[#This Row],[Vlookup Reports To Person]], "")</f>
        <v/>
      </c>
      <c r="L294" t="str">
        <f>PROPER(assembly_staff_import[[#This Row],[First MI Name via NAME_SOURCE_KEY TEXT]])</f>
        <v xml:space="preserve"> Molly E</v>
      </c>
      <c r="M294" t="s">
        <v>11960</v>
      </c>
      <c r="N294" t="str">
        <f>LOWER(CONCATENATE(assembly_staff_import[[#This Row],[Last Name]],LEFT(assembly_staff_import[[#This Row],[First Name (no initial)]],1),"@nyassembly.gov"))</f>
        <v>snyderm@nyassembly.gov</v>
      </c>
      <c r="O294" t="s">
        <v>15599</v>
      </c>
      <c r="P294" t="e">
        <f>VLOOKUP(assembly_staff_import[[#This Row],[Full Name]],[3]!PEOPLE_March_20[#Data],1,0)</f>
        <v>#REF!</v>
      </c>
      <c r="Q294" t="e">
        <f>VLOOKUP(assembly_staff_import[[#This Row],[Full Name]],[3]!Table17[#Data],3,0)</f>
        <v>#REF!</v>
      </c>
      <c r="R294" t="e">
        <f>VLOOKUP(assembly_staff_import[[#This Row],[Formatted Works for Group]],[3]!Table7[#Data],1,0)</f>
        <v>#REF!</v>
      </c>
      <c r="S294" t="str">
        <f>IF(assembly_staff_import[[#This Row],[Legislative Staff Type]]="Personal", assembly_staff_import[[#This Row],[Vlookup Works for Group]], assembly_staff_import[[#This Row],[Formatted Works for Group calc]]&amp;", Central Staff Office, Assembly")</f>
        <v>Conference Services, Central Staff Office, Assembly</v>
      </c>
      <c r="T294" s="20" t="str">
        <f>TRIM(assembly_staff_import[[#This Row],[NAME_SOURCE_KEY]])</f>
        <v>SNYDER, MOLLY E</v>
      </c>
      <c r="U294" t="s">
        <v>25018</v>
      </c>
      <c r="V294" t="s">
        <v>25019</v>
      </c>
      <c r="W294" t="s">
        <v>25020</v>
      </c>
      <c r="Y294" t="str">
        <f>IF(assembly_staff_import[[#This Row],[Legislative Staff Type]]="Personal", PROPER(TRIM(assembly_staff_import[[#This Row],[Unit First MI via UNIT_SOURCE_KEY]])&amp;" "&amp;assembly_staff_import[[#This Row],[Unit Last via UNIT_SOURCE_KEY]]), PROPER(TRIM(assembly_staff_import[[#This Row],[UNIT NAME_SOURCE_KEY2]])))</f>
        <v>Conference Services</v>
      </c>
      <c r="Z294" t="s">
        <v>24974</v>
      </c>
      <c r="AA294" t="e">
        <f>VLOOKUP(assembly_staff_import[[#This Row],[Formatted and corrected Works for Group Text]],[3]!Table4[#Data],1,0)</f>
        <v>#REF!</v>
      </c>
      <c r="AB294" t="e">
        <f>VLOOKUP(assembly_staff_import[[#This Row],[Formatted and corrected Works for Group Text]],[3]!Table5[#Data],2,0)</f>
        <v>#REF!</v>
      </c>
      <c r="AC294" t="str">
        <f>IF(TRIM(assembly_staff_import[[#This Row],[PUBLIC INFO ADDR_SOURCE_KEY]])="CAPITOL, ALBANY", "Legislative / Capitol Office", "District Office")</f>
        <v>Legislative / Capitol Office</v>
      </c>
      <c r="AD294" t="s">
        <v>24975</v>
      </c>
      <c r="AF294" t="str">
        <f t="shared" si="13"/>
        <v xml:space="preserve">351 </v>
      </c>
      <c r="AG294" t="s">
        <v>24975</v>
      </c>
      <c r="AH294" t="s">
        <v>25021</v>
      </c>
      <c r="AI294" t="s">
        <v>23716</v>
      </c>
      <c r="AJ294" t="s">
        <v>23493</v>
      </c>
    </row>
    <row r="295" spans="1:36" x14ac:dyDescent="0.2">
      <c r="A295" t="str">
        <f>TRIM(PROPER((assembly_staff_import[[#This Row],[First MI Name via NAME_SOURCE_KEY TEXT]]&amp;" "&amp;assembly_staff_import[[#This Row],[Last Name via NAME_SOURCE_KEY TEXT]]&amp;" "&amp;assembly_staff_import[[#This Row],[Suffix via NAME_SOURCE_KEY]])))</f>
        <v>Sarah J Humes</v>
      </c>
      <c r="B295" t="str">
        <f>TRIM(CONCATENATE(TRIM(assembly_staff_import[[#This Row],[Full Name]]), ", ", assembly_staff_import[[#This Row],[Title]]))</f>
        <v>Sarah J Humes, Admin Assistant</v>
      </c>
      <c r="C295" t="e">
        <f>assembly_staff_import[[#This Row],[Vlookup_groups]]</f>
        <v>#REF!</v>
      </c>
      <c r="D295" t="str">
        <f>IF(assembly_staff_import[[#This Row],[Legislative Staff Type]]="Personal",assembly_staff_import[[#This Row],[Formatted Personal Staff Office]],"")</f>
        <v/>
      </c>
      <c r="E295" t="s">
        <v>65</v>
      </c>
      <c r="F295" s="19" t="s">
        <v>10913</v>
      </c>
      <c r="G295" t="s">
        <v>1237</v>
      </c>
      <c r="H295" t="str">
        <f>TRIM(PROPER((assembly_staff_import[[#This Row],[Last Name via NAME_SOURCE_KEY TEXT]]&amp;" "&amp;assembly_staff_import[[#This Row],[Suffix via NAME_SOURCE_KEY]])))</f>
        <v>Humes</v>
      </c>
      <c r="I295" t="str">
        <f>PROPER(assembly_staff_import[[#This Row],[JOB TITLE_SOURCE_KEY]])</f>
        <v xml:space="preserve">Admin Assistant                            </v>
      </c>
      <c r="J295" t="s">
        <v>72</v>
      </c>
      <c r="K295" t="str">
        <f>IF(assembly_staff_import[[#This Row],[Legislative Staff Type]]="Personal",assembly_staff_import[[#This Row],[Vlookup Reports To Person]], "")</f>
        <v/>
      </c>
      <c r="L295" t="str">
        <f>PROPER(assembly_staff_import[[#This Row],[First MI Name via NAME_SOURCE_KEY TEXT]])</f>
        <v xml:space="preserve"> Sarah J</v>
      </c>
      <c r="M295" t="s">
        <v>11473</v>
      </c>
      <c r="N295" t="str">
        <f>LOWER(CONCATENATE(assembly_staff_import[[#This Row],[Last Name]],LEFT(assembly_staff_import[[#This Row],[First Name (no initial)]],1),"@nyassembly.gov"))</f>
        <v>humess@nyassembly.gov</v>
      </c>
      <c r="O295" t="s">
        <v>16231</v>
      </c>
      <c r="P295" t="e">
        <f>VLOOKUP(assembly_staff_import[[#This Row],[Full Name]],[3]!PEOPLE_March_20[#Data],1,0)</f>
        <v>#REF!</v>
      </c>
      <c r="Q295" t="e">
        <f>VLOOKUP(assembly_staff_import[[#This Row],[Full Name]],[3]!Table17[#Data],3,0)</f>
        <v>#REF!</v>
      </c>
      <c r="R295" t="e">
        <f>VLOOKUP(assembly_staff_import[[#This Row],[Formatted Works for Group]],[3]!Table7[#Data],1,0)</f>
        <v>#REF!</v>
      </c>
      <c r="S295" t="str">
        <f>IF(assembly_staff_import[[#This Row],[Legislative Staff Type]]="Personal", assembly_staff_import[[#This Row],[Vlookup Works for Group]], assembly_staff_import[[#This Row],[Formatted Works for Group calc]]&amp;", Central Staff Office, Assembly")</f>
        <v>Conference Services, Central Staff Office, Assembly</v>
      </c>
      <c r="T295" s="20" t="str">
        <f>TRIM(assembly_staff_import[[#This Row],[NAME_SOURCE_KEY]])</f>
        <v>HUMES, SARAH J</v>
      </c>
      <c r="U295" t="s">
        <v>25022</v>
      </c>
      <c r="V295" t="s">
        <v>25023</v>
      </c>
      <c r="W295" t="s">
        <v>25024</v>
      </c>
      <c r="Y295" t="str">
        <f>IF(assembly_staff_import[[#This Row],[Legislative Staff Type]]="Personal", PROPER(TRIM(assembly_staff_import[[#This Row],[Unit First MI via UNIT_SOURCE_KEY]])&amp;" "&amp;assembly_staff_import[[#This Row],[Unit Last via UNIT_SOURCE_KEY]]), PROPER(TRIM(assembly_staff_import[[#This Row],[UNIT NAME_SOURCE_KEY2]])))</f>
        <v>Conference Services</v>
      </c>
      <c r="Z295" t="s">
        <v>24974</v>
      </c>
      <c r="AA295" t="e">
        <f>VLOOKUP(assembly_staff_import[[#This Row],[Formatted and corrected Works for Group Text]],[3]!Table4[#Data],1,0)</f>
        <v>#REF!</v>
      </c>
      <c r="AB295" t="e">
        <f>VLOOKUP(assembly_staff_import[[#This Row],[Formatted and corrected Works for Group Text]],[3]!Table5[#Data],2,0)</f>
        <v>#REF!</v>
      </c>
      <c r="AC295" t="str">
        <f>IF(TRIM(assembly_staff_import[[#This Row],[PUBLIC INFO ADDR_SOURCE_KEY]])="CAPITOL, ALBANY", "Legislative / Capitol Office", "District Office")</f>
        <v>Legislative / Capitol Office</v>
      </c>
      <c r="AD295" t="s">
        <v>24975</v>
      </c>
      <c r="AF295" t="str">
        <f t="shared" si="13"/>
        <v xml:space="preserve">351 </v>
      </c>
      <c r="AG295" t="s">
        <v>24975</v>
      </c>
      <c r="AH295" t="s">
        <v>25025</v>
      </c>
      <c r="AI295" t="s">
        <v>23568</v>
      </c>
      <c r="AJ295" t="s">
        <v>23493</v>
      </c>
    </row>
    <row r="296" spans="1:36" x14ac:dyDescent="0.2">
      <c r="A296" t="str">
        <f>TRIM(PROPER((assembly_staff_import[[#This Row],[First MI Name via NAME_SOURCE_KEY TEXT]]&amp;" "&amp;assembly_staff_import[[#This Row],[Last Name via NAME_SOURCE_KEY TEXT]]&amp;" "&amp;assembly_staff_import[[#This Row],[Suffix via NAME_SOURCE_KEY]])))</f>
        <v>Scott R Andi</v>
      </c>
      <c r="B296" t="str">
        <f>TRIM(CONCATENATE(TRIM(assembly_staff_import[[#This Row],[Full Name]]), ", ", assembly_staff_import[[#This Row],[Title]]))</f>
        <v>Scott R Andi, Info Research-Retriev</v>
      </c>
      <c r="C296" t="e">
        <f>assembly_staff_import[[#This Row],[Vlookup_groups]]</f>
        <v>#REF!</v>
      </c>
      <c r="D296" t="str">
        <f>IF(assembly_staff_import[[#This Row],[Legislative Staff Type]]="Personal",assembly_staff_import[[#This Row],[Formatted Personal Staff Office]],"")</f>
        <v/>
      </c>
      <c r="E296" t="s">
        <v>65</v>
      </c>
      <c r="F296" s="19" t="s">
        <v>10913</v>
      </c>
      <c r="G296" t="s">
        <v>1237</v>
      </c>
      <c r="H296" t="str">
        <f>TRIM(PROPER((assembly_staff_import[[#This Row],[Last Name via NAME_SOURCE_KEY TEXT]]&amp;" "&amp;assembly_staff_import[[#This Row],[Suffix via NAME_SOURCE_KEY]])))</f>
        <v>Andi</v>
      </c>
      <c r="I296" t="str">
        <f>PROPER(assembly_staff_import[[#This Row],[JOB TITLE_SOURCE_KEY]])</f>
        <v xml:space="preserve">Info Research-Retriev                      </v>
      </c>
      <c r="J296" t="s">
        <v>72</v>
      </c>
      <c r="K296" t="str">
        <f>IF(assembly_staff_import[[#This Row],[Legislative Staff Type]]="Personal",assembly_staff_import[[#This Row],[Vlookup Reports To Person]], "")</f>
        <v/>
      </c>
      <c r="L296" t="str">
        <f>PROPER(assembly_staff_import[[#This Row],[First MI Name via NAME_SOURCE_KEY TEXT]])</f>
        <v xml:space="preserve"> Scott R</v>
      </c>
      <c r="M296" t="s">
        <v>17573</v>
      </c>
      <c r="N296" t="str">
        <f>LOWER(CONCATENATE(assembly_staff_import[[#This Row],[Last Name]],LEFT(assembly_staff_import[[#This Row],[First Name (no initial)]],1),"@nyassembly.gov"))</f>
        <v>andis@nyassembly.gov</v>
      </c>
      <c r="O296" t="s">
        <v>11172</v>
      </c>
      <c r="P296" t="e">
        <f>VLOOKUP(assembly_staff_import[[#This Row],[Full Name]],[3]!PEOPLE_March_20[#Data],1,0)</f>
        <v>#REF!</v>
      </c>
      <c r="Q296" t="e">
        <f>VLOOKUP(assembly_staff_import[[#This Row],[Full Name]],[3]!Table17[#Data],3,0)</f>
        <v>#REF!</v>
      </c>
      <c r="R296" t="e">
        <f>VLOOKUP(assembly_staff_import[[#This Row],[Formatted Works for Group]],[3]!Table7[#Data],1,0)</f>
        <v>#REF!</v>
      </c>
      <c r="S296" t="str">
        <f>IF(assembly_staff_import[[#This Row],[Legislative Staff Type]]="Personal", assembly_staff_import[[#This Row],[Vlookup Works for Group]], assembly_staff_import[[#This Row],[Formatted Works for Group calc]]&amp;", Central Staff Office, Assembly")</f>
        <v>Conference Services, Central Staff Office, Assembly</v>
      </c>
      <c r="T296" s="20" t="str">
        <f>TRIM(assembly_staff_import[[#This Row],[NAME_SOURCE_KEY]])</f>
        <v>ANDI, SCOTT R</v>
      </c>
      <c r="U296" t="s">
        <v>25026</v>
      </c>
      <c r="V296" t="s">
        <v>25027</v>
      </c>
      <c r="W296" t="s">
        <v>25028</v>
      </c>
      <c r="Y296" t="str">
        <f>IF(assembly_staff_import[[#This Row],[Legislative Staff Type]]="Personal", PROPER(TRIM(assembly_staff_import[[#This Row],[Unit First MI via UNIT_SOURCE_KEY]])&amp;" "&amp;assembly_staff_import[[#This Row],[Unit Last via UNIT_SOURCE_KEY]]), PROPER(TRIM(assembly_staff_import[[#This Row],[UNIT NAME_SOURCE_KEY2]])))</f>
        <v>Conference Services</v>
      </c>
      <c r="Z296" t="s">
        <v>24974</v>
      </c>
      <c r="AA296" t="e">
        <f>VLOOKUP(assembly_staff_import[[#This Row],[Formatted and corrected Works for Group Text]],[3]!Table4[#Data],1,0)</f>
        <v>#REF!</v>
      </c>
      <c r="AB296" t="e">
        <f>VLOOKUP(assembly_staff_import[[#This Row],[Formatted and corrected Works for Group Text]],[3]!Table5[#Data],2,0)</f>
        <v>#REF!</v>
      </c>
      <c r="AC296" t="str">
        <f>IF(TRIM(assembly_staff_import[[#This Row],[PUBLIC INFO ADDR_SOURCE_KEY]])="CAPITOL, ALBANY", "Legislative / Capitol Office", "District Office")</f>
        <v>Legislative / Capitol Office</v>
      </c>
      <c r="AD296" t="s">
        <v>24975</v>
      </c>
      <c r="AF296" t="str">
        <f t="shared" si="13"/>
        <v xml:space="preserve">351 </v>
      </c>
      <c r="AG296" t="s">
        <v>24975</v>
      </c>
      <c r="AH296" t="s">
        <v>25029</v>
      </c>
      <c r="AI296" t="s">
        <v>25030</v>
      </c>
      <c r="AJ296" t="s">
        <v>23493</v>
      </c>
    </row>
    <row r="297" spans="1:36" x14ac:dyDescent="0.2">
      <c r="A297" t="str">
        <f>TRIM(PROPER((assembly_staff_import[[#This Row],[First MI Name via NAME_SOURCE_KEY TEXT]]&amp;" "&amp;assembly_staff_import[[#This Row],[Last Name via NAME_SOURCE_KEY TEXT]]&amp;" "&amp;assembly_staff_import[[#This Row],[Suffix via NAME_SOURCE_KEY]])))</f>
        <v>Shaniqua Lyles</v>
      </c>
      <c r="B297" t="str">
        <f>TRIM(CONCATENATE(TRIM(assembly_staff_import[[#This Row],[Full Name]]), ", ", assembly_staff_import[[#This Row],[Title]]))</f>
        <v>Shaniqua Lyles, Media Coord</v>
      </c>
      <c r="C297" t="e">
        <f>assembly_staff_import[[#This Row],[Vlookup_groups]]</f>
        <v>#REF!</v>
      </c>
      <c r="D297" t="str">
        <f>IF(assembly_staff_import[[#This Row],[Legislative Staff Type]]="Personal",assembly_staff_import[[#This Row],[Formatted Personal Staff Office]],"")</f>
        <v/>
      </c>
      <c r="E297" t="s">
        <v>65</v>
      </c>
      <c r="F297" s="19" t="s">
        <v>10913</v>
      </c>
      <c r="G297" t="s">
        <v>1237</v>
      </c>
      <c r="H297" t="str">
        <f>TRIM(PROPER((assembly_staff_import[[#This Row],[Last Name via NAME_SOURCE_KEY TEXT]]&amp;" "&amp;assembly_staff_import[[#This Row],[Suffix via NAME_SOURCE_KEY]])))</f>
        <v>Lyles</v>
      </c>
      <c r="I297" t="str">
        <f>PROPER(assembly_staff_import[[#This Row],[JOB TITLE_SOURCE_KEY]])</f>
        <v xml:space="preserve">Media Coord                                </v>
      </c>
      <c r="J297" t="s">
        <v>72</v>
      </c>
      <c r="K297" t="str">
        <f>IF(assembly_staff_import[[#This Row],[Legislative Staff Type]]="Personal",assembly_staff_import[[#This Row],[Vlookup Reports To Person]], "")</f>
        <v/>
      </c>
      <c r="L297" t="str">
        <f>PROPER(assembly_staff_import[[#This Row],[First MI Name via NAME_SOURCE_KEY TEXT]])</f>
        <v xml:space="preserve"> Shaniqua</v>
      </c>
      <c r="M297" t="s">
        <v>17027</v>
      </c>
      <c r="N297" t="str">
        <f>LOWER(CONCATENATE(assembly_staff_import[[#This Row],[Last Name]],LEFT(assembly_staff_import[[#This Row],[First Name (no initial)]],1),"@nyassembly.gov"))</f>
        <v>lyless@nyassembly.gov</v>
      </c>
      <c r="O297" t="s">
        <v>17029</v>
      </c>
      <c r="P297" t="e">
        <f>VLOOKUP(assembly_staff_import[[#This Row],[Full Name]],[3]!PEOPLE_March_20[#Data],1,0)</f>
        <v>#REF!</v>
      </c>
      <c r="Q297" t="e">
        <f>VLOOKUP(assembly_staff_import[[#This Row],[Full Name]],[3]!Table17[#Data],3,0)</f>
        <v>#REF!</v>
      </c>
      <c r="R297" t="e">
        <f>VLOOKUP(assembly_staff_import[[#This Row],[Formatted Works for Group]],[3]!Table7[#Data],1,0)</f>
        <v>#REF!</v>
      </c>
      <c r="S297" t="str">
        <f>IF(assembly_staff_import[[#This Row],[Legislative Staff Type]]="Personal", assembly_staff_import[[#This Row],[Vlookup Works for Group]], assembly_staff_import[[#This Row],[Formatted Works for Group calc]]&amp;", Central Staff Office, Assembly")</f>
        <v>Conference Services, Central Staff Office, Assembly</v>
      </c>
      <c r="T297" s="20" t="str">
        <f>TRIM(assembly_staff_import[[#This Row],[NAME_SOURCE_KEY]])</f>
        <v>LYLES, SHANIQUA</v>
      </c>
      <c r="U297" t="s">
        <v>25031</v>
      </c>
      <c r="V297" t="s">
        <v>25032</v>
      </c>
      <c r="W297" t="s">
        <v>25033</v>
      </c>
      <c r="Y297" t="str">
        <f>IF(assembly_staff_import[[#This Row],[Legislative Staff Type]]="Personal", PROPER(TRIM(assembly_staff_import[[#This Row],[Unit First MI via UNIT_SOURCE_KEY]])&amp;" "&amp;assembly_staff_import[[#This Row],[Unit Last via UNIT_SOURCE_KEY]]), PROPER(TRIM(assembly_staff_import[[#This Row],[UNIT NAME_SOURCE_KEY2]])))</f>
        <v>Conference Services</v>
      </c>
      <c r="Z297" t="s">
        <v>24974</v>
      </c>
      <c r="AA297" t="e">
        <f>VLOOKUP(assembly_staff_import[[#This Row],[Formatted and corrected Works for Group Text]],[3]!Table4[#Data],1,0)</f>
        <v>#REF!</v>
      </c>
      <c r="AB297" t="e">
        <f>VLOOKUP(assembly_staff_import[[#This Row],[Formatted and corrected Works for Group Text]],[3]!Table5[#Data],2,0)</f>
        <v>#REF!</v>
      </c>
      <c r="AC297" t="str">
        <f>IF(TRIM(assembly_staff_import[[#This Row],[PUBLIC INFO ADDR_SOURCE_KEY]])="CAPITOL, ALBANY", "Legislative / Capitol Office", "District Office")</f>
        <v>Legislative / Capitol Office</v>
      </c>
      <c r="AD297" t="s">
        <v>24975</v>
      </c>
      <c r="AF297" t="str">
        <f t="shared" si="13"/>
        <v xml:space="preserve">351 </v>
      </c>
      <c r="AG297" t="s">
        <v>24975</v>
      </c>
      <c r="AH297" t="s">
        <v>25034</v>
      </c>
      <c r="AI297" t="s">
        <v>23716</v>
      </c>
      <c r="AJ297" t="s">
        <v>23493</v>
      </c>
    </row>
    <row r="298" spans="1:36" x14ac:dyDescent="0.2">
      <c r="A298" t="str">
        <f>TRIM(PROPER((assembly_staff_import[[#This Row],[First MI Name via NAME_SOURCE_KEY TEXT]]&amp;" "&amp;assembly_staff_import[[#This Row],[Last Name via NAME_SOURCE_KEY TEXT]]&amp;" "&amp;assembly_staff_import[[#This Row],[Suffix via NAME_SOURCE_KEY]])))</f>
        <v>Siderita M Bombaj</v>
      </c>
      <c r="B298" t="str">
        <f>TRIM(CONCATENATE(TRIM(assembly_staff_import[[#This Row],[Full Name]]), ", ", assembly_staff_import[[#This Row],[Title]]))</f>
        <v>Siderita M Bombaj, Dep Dir Conference Sv</v>
      </c>
      <c r="C298" t="e">
        <f>assembly_staff_import[[#This Row],[Vlookup_groups]]</f>
        <v>#REF!</v>
      </c>
      <c r="D298" t="str">
        <f>IF(assembly_staff_import[[#This Row],[Legislative Staff Type]]="Personal",assembly_staff_import[[#This Row],[Formatted Personal Staff Office]],"")</f>
        <v/>
      </c>
      <c r="E298" t="s">
        <v>65</v>
      </c>
      <c r="F298" s="19" t="s">
        <v>10913</v>
      </c>
      <c r="G298" t="s">
        <v>1237</v>
      </c>
      <c r="H298" t="str">
        <f>TRIM(PROPER((assembly_staff_import[[#This Row],[Last Name via NAME_SOURCE_KEY TEXT]]&amp;" "&amp;assembly_staff_import[[#This Row],[Suffix via NAME_SOURCE_KEY]])))</f>
        <v>Bombaj</v>
      </c>
      <c r="I298" t="str">
        <f>PROPER(assembly_staff_import[[#This Row],[JOB TITLE_SOURCE_KEY]])</f>
        <v xml:space="preserve">Dep Dir Conference Sv                      </v>
      </c>
      <c r="J298" t="s">
        <v>72</v>
      </c>
      <c r="K298" t="str">
        <f>IF(assembly_staff_import[[#This Row],[Legislative Staff Type]]="Personal",assembly_staff_import[[#This Row],[Vlookup Reports To Person]], "")</f>
        <v/>
      </c>
      <c r="L298" t="str">
        <f>PROPER(assembly_staff_import[[#This Row],[First MI Name via NAME_SOURCE_KEY TEXT]])</f>
        <v xml:space="preserve"> Siderita M</v>
      </c>
      <c r="M298" t="s">
        <v>16338</v>
      </c>
      <c r="N298" t="str">
        <f>LOWER(CONCATENATE(assembly_staff_import[[#This Row],[Last Name]],LEFT(assembly_staff_import[[#This Row],[First Name (no initial)]],1),"@nyassembly.gov"))</f>
        <v>bombajs@nyassembly.gov</v>
      </c>
      <c r="O298" t="s">
        <v>25035</v>
      </c>
      <c r="P298" t="e">
        <f>VLOOKUP(assembly_staff_import[[#This Row],[Full Name]],[3]!PEOPLE_March_20[#Data],1,0)</f>
        <v>#REF!</v>
      </c>
      <c r="Q298" t="e">
        <f>VLOOKUP(assembly_staff_import[[#This Row],[Full Name]],[3]!Table17[#Data],3,0)</f>
        <v>#REF!</v>
      </c>
      <c r="R298" t="e">
        <f>VLOOKUP(assembly_staff_import[[#This Row],[Formatted Works for Group]],[3]!Table7[#Data],1,0)</f>
        <v>#REF!</v>
      </c>
      <c r="S298" t="str">
        <f>IF(assembly_staff_import[[#This Row],[Legislative Staff Type]]="Personal", assembly_staff_import[[#This Row],[Vlookup Works for Group]], assembly_staff_import[[#This Row],[Formatted Works for Group calc]]&amp;", Central Staff Office, Assembly")</f>
        <v>Conference Services, Central Staff Office, Assembly</v>
      </c>
      <c r="T298" s="20" t="str">
        <f>TRIM(assembly_staff_import[[#This Row],[NAME_SOURCE_KEY]])</f>
        <v>BOMBAJ, SIDERITA M</v>
      </c>
      <c r="U298" t="s">
        <v>25036</v>
      </c>
      <c r="V298" t="s">
        <v>25037</v>
      </c>
      <c r="W298" t="s">
        <v>25038</v>
      </c>
      <c r="Y298" t="str">
        <f>IF(assembly_staff_import[[#This Row],[Legislative Staff Type]]="Personal", PROPER(TRIM(assembly_staff_import[[#This Row],[Unit First MI via UNIT_SOURCE_KEY]])&amp;" "&amp;assembly_staff_import[[#This Row],[Unit Last via UNIT_SOURCE_KEY]]), PROPER(TRIM(assembly_staff_import[[#This Row],[UNIT NAME_SOURCE_KEY2]])))</f>
        <v>Conference Services</v>
      </c>
      <c r="Z298" t="s">
        <v>24974</v>
      </c>
      <c r="AA298" t="e">
        <f>VLOOKUP(assembly_staff_import[[#This Row],[Formatted and corrected Works for Group Text]],[3]!Table4[#Data],1,0)</f>
        <v>#REF!</v>
      </c>
      <c r="AB298" t="e">
        <f>VLOOKUP(assembly_staff_import[[#This Row],[Formatted and corrected Works for Group Text]],[3]!Table5[#Data],2,0)</f>
        <v>#REF!</v>
      </c>
      <c r="AC298" t="str">
        <f>IF(TRIM(assembly_staff_import[[#This Row],[PUBLIC INFO ADDR_SOURCE_KEY]])="CAPITOL, ALBANY", "Legislative / Capitol Office", "District Office")</f>
        <v>Legislative / Capitol Office</v>
      </c>
      <c r="AD298" t="s">
        <v>24975</v>
      </c>
      <c r="AF298" t="str">
        <f t="shared" si="13"/>
        <v xml:space="preserve">351 </v>
      </c>
      <c r="AG298" t="s">
        <v>24975</v>
      </c>
      <c r="AH298" t="s">
        <v>25039</v>
      </c>
      <c r="AI298" t="s">
        <v>25040</v>
      </c>
      <c r="AJ298" t="s">
        <v>23493</v>
      </c>
    </row>
    <row r="299" spans="1:36" x14ac:dyDescent="0.2">
      <c r="A299" t="str">
        <f>TRIM(PROPER((assembly_staff_import[[#This Row],[First MI Name via NAME_SOURCE_KEY TEXT]]&amp;" "&amp;assembly_staff_import[[#This Row],[Last Name via NAME_SOURCE_KEY TEXT]]&amp;" "&amp;assembly_staff_import[[#This Row],[Suffix via NAME_SOURCE_KEY]])))</f>
        <v>Adam D Muro</v>
      </c>
      <c r="B299" t="str">
        <f>TRIM(CONCATENATE(TRIM(assembly_staff_import[[#This Row],[Full Name]]), ", ", assembly_staff_import[[#This Row],[Title]]))</f>
        <v>Adam D Muro, Media Coord</v>
      </c>
      <c r="C299" t="e">
        <f>assembly_staff_import[[#This Row],[Vlookup_groups]]</f>
        <v>#REF!</v>
      </c>
      <c r="D299" t="str">
        <f>IF(assembly_staff_import[[#This Row],[Legislative Staff Type]]="Personal",assembly_staff_import[[#This Row],[Formatted Personal Staff Office]],"")</f>
        <v/>
      </c>
      <c r="E299" t="s">
        <v>65</v>
      </c>
      <c r="F299" s="19" t="s">
        <v>10913</v>
      </c>
      <c r="G299" t="s">
        <v>1237</v>
      </c>
      <c r="H299" t="str">
        <f>TRIM(PROPER((assembly_staff_import[[#This Row],[Last Name via NAME_SOURCE_KEY TEXT]]&amp;" "&amp;assembly_staff_import[[#This Row],[Suffix via NAME_SOURCE_KEY]])))</f>
        <v>Muro</v>
      </c>
      <c r="I299" t="str">
        <f>PROPER(assembly_staff_import[[#This Row],[JOB TITLE_SOURCE_KEY]])</f>
        <v xml:space="preserve">Media Coord                                </v>
      </c>
      <c r="J299" t="s">
        <v>72</v>
      </c>
      <c r="K299" t="str">
        <f>IF(assembly_staff_import[[#This Row],[Legislative Staff Type]]="Personal",assembly_staff_import[[#This Row],[Vlookup Reports To Person]], "")</f>
        <v/>
      </c>
      <c r="L299" t="str">
        <f>PROPER(assembly_staff_import[[#This Row],[First MI Name via NAME_SOURCE_KEY TEXT]])</f>
        <v xml:space="preserve"> Adam D</v>
      </c>
      <c r="M299" t="s">
        <v>14265</v>
      </c>
      <c r="N299" t="str">
        <f>LOWER(CONCATENATE(assembly_staff_import[[#This Row],[Last Name]],LEFT(assembly_staff_import[[#This Row],[First Name (no initial)]],1),"@nyassembly.gov"))</f>
        <v>muroa@nyassembly.gov</v>
      </c>
      <c r="O299" t="s">
        <v>25041</v>
      </c>
      <c r="P299" t="e">
        <f>VLOOKUP(assembly_staff_import[[#This Row],[Full Name]],[3]!PEOPLE_March_20[#Data],1,0)</f>
        <v>#REF!</v>
      </c>
      <c r="Q299" t="e">
        <f>VLOOKUP(assembly_staff_import[[#This Row],[Full Name]],[3]!Table17[#Data],3,0)</f>
        <v>#REF!</v>
      </c>
      <c r="R299" t="e">
        <f>VLOOKUP(assembly_staff_import[[#This Row],[Formatted Works for Group]],[3]!Table7[#Data],1,0)</f>
        <v>#REF!</v>
      </c>
      <c r="S299"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299" s="20" t="str">
        <f>TRIM(assembly_staff_import[[#This Row],[NAME_SOURCE_KEY]])</f>
        <v>MURO, ADAM D</v>
      </c>
      <c r="U299" t="s">
        <v>25042</v>
      </c>
      <c r="V299" t="s">
        <v>25043</v>
      </c>
      <c r="W299" t="s">
        <v>25044</v>
      </c>
      <c r="Y299"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299" t="s">
        <v>25045</v>
      </c>
      <c r="AA299" t="e">
        <f>VLOOKUP(assembly_staff_import[[#This Row],[Formatted and corrected Works for Group Text]],[3]!Table4[#Data],1,0)</f>
        <v>#REF!</v>
      </c>
      <c r="AB299" t="e">
        <f>VLOOKUP(assembly_staff_import[[#This Row],[Formatted and corrected Works for Group Text]],[3]!Table5[#Data],2,0)</f>
        <v>#REF!</v>
      </c>
      <c r="AC299" t="str">
        <f>IF(TRIM(assembly_staff_import[[#This Row],[PUBLIC INFO ADDR_SOURCE_KEY]])="CAPITOL, ALBANY", "Legislative / Capitol Office", "District Office")</f>
        <v>Legislative / Capitol Office</v>
      </c>
      <c r="AD299" t="s">
        <v>25046</v>
      </c>
      <c r="AF299" t="str">
        <f t="shared" ref="AF299:AF323" si="14">"422 "</f>
        <v xml:space="preserve">422 </v>
      </c>
      <c r="AG299" t="s">
        <v>25046</v>
      </c>
      <c r="AH299" t="s">
        <v>25047</v>
      </c>
      <c r="AI299" t="s">
        <v>23716</v>
      </c>
      <c r="AJ299" t="s">
        <v>23493</v>
      </c>
    </row>
    <row r="300" spans="1:36" x14ac:dyDescent="0.2">
      <c r="A300" t="str">
        <f>TRIM(PROPER((assembly_staff_import[[#This Row],[First MI Name via NAME_SOURCE_KEY TEXT]]&amp;" "&amp;assembly_staff_import[[#This Row],[Last Name via NAME_SOURCE_KEY TEXT]]&amp;" "&amp;assembly_staff_import[[#This Row],[Suffix via NAME_SOURCE_KEY]])))</f>
        <v>Allison L Scott</v>
      </c>
      <c r="B300" t="str">
        <f>TRIM(CONCATENATE(TRIM(assembly_staff_import[[#This Row],[Full Name]]), ", ", assembly_staff_import[[#This Row],[Title]]))</f>
        <v>Allison L Scott, Sr Coord</v>
      </c>
      <c r="C300" t="e">
        <f>assembly_staff_import[[#This Row],[Vlookup_groups]]</f>
        <v>#REF!</v>
      </c>
      <c r="D300" t="str">
        <f>IF(assembly_staff_import[[#This Row],[Legislative Staff Type]]="Personal",assembly_staff_import[[#This Row],[Formatted Personal Staff Office]],"")</f>
        <v/>
      </c>
      <c r="E300" t="s">
        <v>65</v>
      </c>
      <c r="F300" s="19" t="s">
        <v>10913</v>
      </c>
      <c r="G300" t="s">
        <v>1237</v>
      </c>
      <c r="H300" t="str">
        <f>TRIM(PROPER((assembly_staff_import[[#This Row],[Last Name via NAME_SOURCE_KEY TEXT]]&amp;" "&amp;assembly_staff_import[[#This Row],[Suffix via NAME_SOURCE_KEY]])))</f>
        <v>Scott</v>
      </c>
      <c r="I300" t="str">
        <f>PROPER(assembly_staff_import[[#This Row],[JOB TITLE_SOURCE_KEY]])</f>
        <v xml:space="preserve">Sr Coord                                   </v>
      </c>
      <c r="J300" t="s">
        <v>72</v>
      </c>
      <c r="K300" t="str">
        <f>IF(assembly_staff_import[[#This Row],[Legislative Staff Type]]="Personal",assembly_staff_import[[#This Row],[Vlookup Reports To Person]], "")</f>
        <v/>
      </c>
      <c r="L300" t="str">
        <f>PROPER(assembly_staff_import[[#This Row],[First MI Name via NAME_SOURCE_KEY TEXT]])</f>
        <v xml:space="preserve"> Allison L</v>
      </c>
      <c r="M300" t="s">
        <v>22640</v>
      </c>
      <c r="N300" t="str">
        <f>LOWER(CONCATENATE(assembly_staff_import[[#This Row],[Last Name]],LEFT(assembly_staff_import[[#This Row],[First Name (no initial)]],1),"@nyassembly.gov"))</f>
        <v>scotta@nyassembly.gov</v>
      </c>
      <c r="O300" t="s">
        <v>23105</v>
      </c>
      <c r="P300" t="e">
        <f>VLOOKUP(assembly_staff_import[[#This Row],[Full Name]],[3]!PEOPLE_March_20[#Data],1,0)</f>
        <v>#REF!</v>
      </c>
      <c r="Q300" t="e">
        <f>VLOOKUP(assembly_staff_import[[#This Row],[Full Name]],[3]!Table17[#Data],3,0)</f>
        <v>#REF!</v>
      </c>
      <c r="R300" t="e">
        <f>VLOOKUP(assembly_staff_import[[#This Row],[Formatted Works for Group]],[3]!Table7[#Data],1,0)</f>
        <v>#REF!</v>
      </c>
      <c r="S300"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00" s="20" t="str">
        <f>TRIM(assembly_staff_import[[#This Row],[NAME_SOURCE_KEY]])</f>
        <v>SCOTT, ALLISON L</v>
      </c>
      <c r="U300" t="s">
        <v>25048</v>
      </c>
      <c r="V300" t="s">
        <v>25049</v>
      </c>
      <c r="W300" t="s">
        <v>25050</v>
      </c>
      <c r="Y300"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00" t="s">
        <v>25045</v>
      </c>
      <c r="AA300" t="e">
        <f>VLOOKUP(assembly_staff_import[[#This Row],[Formatted and corrected Works for Group Text]],[3]!Table4[#Data],1,0)</f>
        <v>#REF!</v>
      </c>
      <c r="AB300" t="e">
        <f>VLOOKUP(assembly_staff_import[[#This Row],[Formatted and corrected Works for Group Text]],[3]!Table5[#Data],2,0)</f>
        <v>#REF!</v>
      </c>
      <c r="AC300" t="str">
        <f>IF(TRIM(assembly_staff_import[[#This Row],[PUBLIC INFO ADDR_SOURCE_KEY]])="CAPITOL, ALBANY", "Legislative / Capitol Office", "District Office")</f>
        <v>Legislative / Capitol Office</v>
      </c>
      <c r="AD300" t="s">
        <v>25046</v>
      </c>
      <c r="AF300" t="str">
        <f t="shared" si="14"/>
        <v xml:space="preserve">422 </v>
      </c>
      <c r="AG300" t="s">
        <v>25046</v>
      </c>
      <c r="AH300" t="s">
        <v>25051</v>
      </c>
      <c r="AI300" t="s">
        <v>25052</v>
      </c>
      <c r="AJ300" t="s">
        <v>23493</v>
      </c>
    </row>
    <row r="301" spans="1:36" x14ac:dyDescent="0.2">
      <c r="A301" t="str">
        <f>TRIM(PROPER((assembly_staff_import[[#This Row],[First MI Name via NAME_SOURCE_KEY TEXT]]&amp;" "&amp;assembly_staff_import[[#This Row],[Last Name via NAME_SOURCE_KEY TEXT]]&amp;" "&amp;assembly_staff_import[[#This Row],[Suffix via NAME_SOURCE_KEY]])))</f>
        <v>Amanda N Perri</v>
      </c>
      <c r="B301" t="str">
        <f>TRIM(CONCATENATE(TRIM(assembly_staff_import[[#This Row],[Full Name]]), ", ", assembly_staff_import[[#This Row],[Title]]))</f>
        <v>Amanda N Perri, Graphic Artist</v>
      </c>
      <c r="C301" t="e">
        <f>assembly_staff_import[[#This Row],[Vlookup_groups]]</f>
        <v>#REF!</v>
      </c>
      <c r="D301" t="str">
        <f>IF(assembly_staff_import[[#This Row],[Legislative Staff Type]]="Personal",assembly_staff_import[[#This Row],[Formatted Personal Staff Office]],"")</f>
        <v/>
      </c>
      <c r="E301" t="s">
        <v>65</v>
      </c>
      <c r="F301" s="19" t="s">
        <v>10913</v>
      </c>
      <c r="G301" t="s">
        <v>1237</v>
      </c>
      <c r="H301" t="str">
        <f>TRIM(PROPER((assembly_staff_import[[#This Row],[Last Name via NAME_SOURCE_KEY TEXT]]&amp;" "&amp;assembly_staff_import[[#This Row],[Suffix via NAME_SOURCE_KEY]])))</f>
        <v>Perri</v>
      </c>
      <c r="I301" t="str">
        <f>PROPER(assembly_staff_import[[#This Row],[JOB TITLE_SOURCE_KEY]])</f>
        <v xml:space="preserve">Graphic Artist                             </v>
      </c>
      <c r="J301" t="s">
        <v>72</v>
      </c>
      <c r="K301" t="str">
        <f>IF(assembly_staff_import[[#This Row],[Legislative Staff Type]]="Personal",assembly_staff_import[[#This Row],[Vlookup Reports To Person]], "")</f>
        <v/>
      </c>
      <c r="L301" t="str">
        <f>PROPER(assembly_staff_import[[#This Row],[First MI Name via NAME_SOURCE_KEY TEXT]])</f>
        <v xml:space="preserve"> Amanda N</v>
      </c>
      <c r="M301" t="s">
        <v>14107</v>
      </c>
      <c r="N301" t="str">
        <f>LOWER(CONCATENATE(assembly_staff_import[[#This Row],[Last Name]],LEFT(assembly_staff_import[[#This Row],[First Name (no initial)]],1),"@nyassembly.gov"))</f>
        <v>perria@nyassembly.gov</v>
      </c>
      <c r="O301" t="s">
        <v>24702</v>
      </c>
      <c r="P301" t="e">
        <f>VLOOKUP(assembly_staff_import[[#This Row],[Full Name]],[3]!PEOPLE_March_20[#Data],1,0)</f>
        <v>#REF!</v>
      </c>
      <c r="Q301" t="e">
        <f>VLOOKUP(assembly_staff_import[[#This Row],[Full Name]],[3]!Table17[#Data],3,0)</f>
        <v>#REF!</v>
      </c>
      <c r="R301" t="e">
        <f>VLOOKUP(assembly_staff_import[[#This Row],[Formatted Works for Group]],[3]!Table7[#Data],1,0)</f>
        <v>#REF!</v>
      </c>
      <c r="S301"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01" s="20" t="str">
        <f>TRIM(assembly_staff_import[[#This Row],[NAME_SOURCE_KEY]])</f>
        <v>PERRI, AMANDA N</v>
      </c>
      <c r="U301" t="s">
        <v>25053</v>
      </c>
      <c r="V301" t="s">
        <v>25054</v>
      </c>
      <c r="W301" t="s">
        <v>25055</v>
      </c>
      <c r="Y301"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01" t="s">
        <v>25045</v>
      </c>
      <c r="AA301" t="e">
        <f>VLOOKUP(assembly_staff_import[[#This Row],[Formatted and corrected Works for Group Text]],[3]!Table4[#Data],1,0)</f>
        <v>#REF!</v>
      </c>
      <c r="AB301" t="e">
        <f>VLOOKUP(assembly_staff_import[[#This Row],[Formatted and corrected Works for Group Text]],[3]!Table5[#Data],2,0)</f>
        <v>#REF!</v>
      </c>
      <c r="AC301" t="str">
        <f>IF(TRIM(assembly_staff_import[[#This Row],[PUBLIC INFO ADDR_SOURCE_KEY]])="CAPITOL, ALBANY", "Legislative / Capitol Office", "District Office")</f>
        <v>Legislative / Capitol Office</v>
      </c>
      <c r="AD301" t="s">
        <v>25046</v>
      </c>
      <c r="AF301" t="str">
        <f t="shared" si="14"/>
        <v xml:space="preserve">422 </v>
      </c>
      <c r="AG301" t="s">
        <v>25046</v>
      </c>
      <c r="AH301" t="s">
        <v>25056</v>
      </c>
      <c r="AI301" t="s">
        <v>25057</v>
      </c>
      <c r="AJ301" t="s">
        <v>23493</v>
      </c>
    </row>
    <row r="302" spans="1:36" x14ac:dyDescent="0.2">
      <c r="A302" t="str">
        <f>TRIM(PROPER((assembly_staff_import[[#This Row],[First MI Name via NAME_SOURCE_KEY TEXT]]&amp;" "&amp;assembly_staff_import[[#This Row],[Last Name via NAME_SOURCE_KEY TEXT]]&amp;" "&amp;assembly_staff_import[[#This Row],[Suffix via NAME_SOURCE_KEY]])))</f>
        <v>Andrew M Dugan</v>
      </c>
      <c r="B302" t="str">
        <f>TRIM(CONCATENATE(TRIM(assembly_staff_import[[#This Row],[Full Name]]), ", ", assembly_staff_import[[#This Row],[Title]]))</f>
        <v>Andrew M Dugan, Coord</v>
      </c>
      <c r="C302" t="e">
        <f>assembly_staff_import[[#This Row],[Vlookup_groups]]</f>
        <v>#REF!</v>
      </c>
      <c r="D302" t="str">
        <f>IF(assembly_staff_import[[#This Row],[Legislative Staff Type]]="Personal",assembly_staff_import[[#This Row],[Formatted Personal Staff Office]],"")</f>
        <v/>
      </c>
      <c r="E302" t="s">
        <v>65</v>
      </c>
      <c r="F302" s="19" t="s">
        <v>10913</v>
      </c>
      <c r="G302" t="s">
        <v>1237</v>
      </c>
      <c r="H302" t="str">
        <f>TRIM(PROPER((assembly_staff_import[[#This Row],[Last Name via NAME_SOURCE_KEY TEXT]]&amp;" "&amp;assembly_staff_import[[#This Row],[Suffix via NAME_SOURCE_KEY]])))</f>
        <v>Dugan</v>
      </c>
      <c r="I302" t="str">
        <f>PROPER(assembly_staff_import[[#This Row],[JOB TITLE_SOURCE_KEY]])</f>
        <v xml:space="preserve">Coord                                      </v>
      </c>
      <c r="J302" t="s">
        <v>72</v>
      </c>
      <c r="K302" t="str">
        <f>IF(assembly_staff_import[[#This Row],[Legislative Staff Type]]="Personal",assembly_staff_import[[#This Row],[Vlookup Reports To Person]], "")</f>
        <v/>
      </c>
      <c r="L302" t="str">
        <f>PROPER(assembly_staff_import[[#This Row],[First MI Name via NAME_SOURCE_KEY TEXT]])</f>
        <v xml:space="preserve"> Andrew M</v>
      </c>
      <c r="M302" t="s">
        <v>14058</v>
      </c>
      <c r="N302" t="str">
        <f>LOWER(CONCATENATE(assembly_staff_import[[#This Row],[Last Name]],LEFT(assembly_staff_import[[#This Row],[First Name (no initial)]],1),"@nyassembly.gov"))</f>
        <v>dugana@nyassembly.gov</v>
      </c>
      <c r="O302" t="s">
        <v>23966</v>
      </c>
      <c r="P302" t="e">
        <f>VLOOKUP(assembly_staff_import[[#This Row],[Full Name]],[3]!PEOPLE_March_20[#Data],1,0)</f>
        <v>#REF!</v>
      </c>
      <c r="Q302" t="e">
        <f>VLOOKUP(assembly_staff_import[[#This Row],[Full Name]],[3]!Table17[#Data],3,0)</f>
        <v>#REF!</v>
      </c>
      <c r="R302" t="e">
        <f>VLOOKUP(assembly_staff_import[[#This Row],[Formatted Works for Group]],[3]!Table7[#Data],1,0)</f>
        <v>#REF!</v>
      </c>
      <c r="S302"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02" s="20" t="str">
        <f>TRIM(assembly_staff_import[[#This Row],[NAME_SOURCE_KEY]])</f>
        <v>DUGAN, ANDREW M</v>
      </c>
      <c r="U302" t="s">
        <v>25058</v>
      </c>
      <c r="V302" t="s">
        <v>25059</v>
      </c>
      <c r="W302" t="s">
        <v>25060</v>
      </c>
      <c r="Y302"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02" t="s">
        <v>25045</v>
      </c>
      <c r="AA302" t="e">
        <f>VLOOKUP(assembly_staff_import[[#This Row],[Formatted and corrected Works for Group Text]],[3]!Table4[#Data],1,0)</f>
        <v>#REF!</v>
      </c>
      <c r="AB302" t="e">
        <f>VLOOKUP(assembly_staff_import[[#This Row],[Formatted and corrected Works for Group Text]],[3]!Table5[#Data],2,0)</f>
        <v>#REF!</v>
      </c>
      <c r="AC302" t="str">
        <f>IF(TRIM(assembly_staff_import[[#This Row],[PUBLIC INFO ADDR_SOURCE_KEY]])="CAPITOL, ALBANY", "Legislative / Capitol Office", "District Office")</f>
        <v>Legislative / Capitol Office</v>
      </c>
      <c r="AD302" t="s">
        <v>25046</v>
      </c>
      <c r="AF302" t="str">
        <f t="shared" si="14"/>
        <v xml:space="preserve">422 </v>
      </c>
      <c r="AG302" t="s">
        <v>25046</v>
      </c>
      <c r="AH302" t="s">
        <v>25061</v>
      </c>
      <c r="AI302" t="s">
        <v>25062</v>
      </c>
      <c r="AJ302" t="s">
        <v>23493</v>
      </c>
    </row>
    <row r="303" spans="1:36" x14ac:dyDescent="0.2">
      <c r="A303" t="str">
        <f>TRIM(PROPER((assembly_staff_import[[#This Row],[First MI Name via NAME_SOURCE_KEY TEXT]]&amp;" "&amp;assembly_staff_import[[#This Row],[Last Name via NAME_SOURCE_KEY TEXT]]&amp;" "&amp;assembly_staff_import[[#This Row],[Suffix via NAME_SOURCE_KEY]])))</f>
        <v>Aron Ashrafioun</v>
      </c>
      <c r="B303" t="str">
        <f>TRIM(CONCATENATE(TRIM(assembly_staff_import[[#This Row],[Full Name]]), ", ", assembly_staff_import[[#This Row],[Title]]))</f>
        <v>Aron Ashrafioun, Coord</v>
      </c>
      <c r="C303" t="e">
        <f>assembly_staff_import[[#This Row],[Vlookup_groups]]</f>
        <v>#REF!</v>
      </c>
      <c r="D303" t="str">
        <f>IF(assembly_staff_import[[#This Row],[Legislative Staff Type]]="Personal",assembly_staff_import[[#This Row],[Formatted Personal Staff Office]],"")</f>
        <v/>
      </c>
      <c r="E303" t="s">
        <v>65</v>
      </c>
      <c r="F303" s="19" t="s">
        <v>10913</v>
      </c>
      <c r="G303" t="s">
        <v>1237</v>
      </c>
      <c r="H303" t="str">
        <f>TRIM(PROPER((assembly_staff_import[[#This Row],[Last Name via NAME_SOURCE_KEY TEXT]]&amp;" "&amp;assembly_staff_import[[#This Row],[Suffix via NAME_SOURCE_KEY]])))</f>
        <v>Ashrafioun</v>
      </c>
      <c r="I303" t="str">
        <f>PROPER(assembly_staff_import[[#This Row],[JOB TITLE_SOURCE_KEY]])</f>
        <v xml:space="preserve">Coord                                      </v>
      </c>
      <c r="J303" t="s">
        <v>72</v>
      </c>
      <c r="K303" t="str">
        <f>IF(assembly_staff_import[[#This Row],[Legislative Staff Type]]="Personal",assembly_staff_import[[#This Row],[Vlookup Reports To Person]], "")</f>
        <v/>
      </c>
      <c r="L303" t="str">
        <f>PROPER(assembly_staff_import[[#This Row],[First MI Name via NAME_SOURCE_KEY TEXT]])</f>
        <v xml:space="preserve"> Aron</v>
      </c>
      <c r="M303" t="s">
        <v>22769</v>
      </c>
      <c r="N303" t="str">
        <f>LOWER(CONCATENATE(assembly_staff_import[[#This Row],[Last Name]],LEFT(assembly_staff_import[[#This Row],[First Name (no initial)]],1),"@nyassembly.gov"))</f>
        <v>ashrafiouna@nyassembly.gov</v>
      </c>
      <c r="O303" t="s">
        <v>22771</v>
      </c>
      <c r="P303" t="e">
        <f>VLOOKUP(assembly_staff_import[[#This Row],[Full Name]],[3]!PEOPLE_March_20[#Data],1,0)</f>
        <v>#REF!</v>
      </c>
      <c r="Q303" t="e">
        <f>VLOOKUP(assembly_staff_import[[#This Row],[Full Name]],[3]!Table17[#Data],3,0)</f>
        <v>#REF!</v>
      </c>
      <c r="R303" t="e">
        <f>VLOOKUP(assembly_staff_import[[#This Row],[Formatted Works for Group]],[3]!Table7[#Data],1,0)</f>
        <v>#REF!</v>
      </c>
      <c r="S303"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03" s="20" t="str">
        <f>TRIM(assembly_staff_import[[#This Row],[NAME_SOURCE_KEY]])</f>
        <v>ASHRAFIOUN, ARON</v>
      </c>
      <c r="U303" t="s">
        <v>25063</v>
      </c>
      <c r="V303" t="s">
        <v>25064</v>
      </c>
      <c r="W303" t="s">
        <v>25065</v>
      </c>
      <c r="Y303"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03" t="s">
        <v>25045</v>
      </c>
      <c r="AA303" t="e">
        <f>VLOOKUP(assembly_staff_import[[#This Row],[Formatted and corrected Works for Group Text]],[3]!Table4[#Data],1,0)</f>
        <v>#REF!</v>
      </c>
      <c r="AB303" t="e">
        <f>VLOOKUP(assembly_staff_import[[#This Row],[Formatted and corrected Works for Group Text]],[3]!Table5[#Data],2,0)</f>
        <v>#REF!</v>
      </c>
      <c r="AC303" t="str">
        <f>IF(TRIM(assembly_staff_import[[#This Row],[PUBLIC INFO ADDR_SOURCE_KEY]])="CAPITOL, ALBANY", "Legislative / Capitol Office", "District Office")</f>
        <v>Legislative / Capitol Office</v>
      </c>
      <c r="AD303" t="s">
        <v>25046</v>
      </c>
      <c r="AF303" t="str">
        <f t="shared" si="14"/>
        <v xml:space="preserve">422 </v>
      </c>
      <c r="AG303" t="s">
        <v>25046</v>
      </c>
      <c r="AH303" t="s">
        <v>25066</v>
      </c>
      <c r="AI303" t="s">
        <v>25062</v>
      </c>
      <c r="AJ303" t="s">
        <v>23493</v>
      </c>
    </row>
    <row r="304" spans="1:36" x14ac:dyDescent="0.2">
      <c r="A304" t="str">
        <f>TRIM(PROPER((assembly_staff_import[[#This Row],[First MI Name via NAME_SOURCE_KEY TEXT]]&amp;" "&amp;assembly_staff_import[[#This Row],[Last Name via NAME_SOURCE_KEY TEXT]]&amp;" "&amp;assembly_staff_import[[#This Row],[Suffix via NAME_SOURCE_KEY]])))</f>
        <v>Bernadette D Vandeinse-Perez</v>
      </c>
      <c r="B304" t="str">
        <f>TRIM(CONCATENATE(TRIM(assembly_staff_import[[#This Row],[Full Name]]), ", ", assembly_staff_import[[#This Row],[Title]]))</f>
        <v>Bernadette D Vandeinse-Perez, Sr Coord</v>
      </c>
      <c r="C304" t="e">
        <f>assembly_staff_import[[#This Row],[Vlookup_groups]]</f>
        <v>#REF!</v>
      </c>
      <c r="D304" t="str">
        <f>IF(assembly_staff_import[[#This Row],[Legislative Staff Type]]="Personal",assembly_staff_import[[#This Row],[Formatted Personal Staff Office]],"")</f>
        <v/>
      </c>
      <c r="E304" t="s">
        <v>65</v>
      </c>
      <c r="F304" s="19" t="s">
        <v>10913</v>
      </c>
      <c r="G304" t="s">
        <v>1237</v>
      </c>
      <c r="H304" t="str">
        <f>TRIM(PROPER((assembly_staff_import[[#This Row],[Last Name via NAME_SOURCE_KEY TEXT]]&amp;" "&amp;assembly_staff_import[[#This Row],[Suffix via NAME_SOURCE_KEY]])))</f>
        <v>Vandeinse-Perez</v>
      </c>
      <c r="I304" t="str">
        <f>PROPER(assembly_staff_import[[#This Row],[JOB TITLE_SOURCE_KEY]])</f>
        <v xml:space="preserve">Sr Coord                                   </v>
      </c>
      <c r="J304" t="s">
        <v>72</v>
      </c>
      <c r="K304" t="str">
        <f>IF(assembly_staff_import[[#This Row],[Legislative Staff Type]]="Personal",assembly_staff_import[[#This Row],[Vlookup Reports To Person]], "")</f>
        <v/>
      </c>
      <c r="L304" t="str">
        <f>PROPER(assembly_staff_import[[#This Row],[First MI Name via NAME_SOURCE_KEY TEXT]])</f>
        <v xml:space="preserve"> Bernadette D</v>
      </c>
      <c r="M304" t="s">
        <v>22545</v>
      </c>
      <c r="N304" t="str">
        <f>LOWER(CONCATENATE(assembly_staff_import[[#This Row],[Last Name]],LEFT(assembly_staff_import[[#This Row],[First Name (no initial)]],1),"@nyassembly.gov"))</f>
        <v>vandeinse-perezb@nyassembly.gov</v>
      </c>
      <c r="O304" t="s">
        <v>24007</v>
      </c>
      <c r="P304" t="e">
        <f>VLOOKUP(assembly_staff_import[[#This Row],[Full Name]],[3]!PEOPLE_March_20[#Data],1,0)</f>
        <v>#REF!</v>
      </c>
      <c r="Q304" t="e">
        <f>VLOOKUP(assembly_staff_import[[#This Row],[Full Name]],[3]!Table17[#Data],3,0)</f>
        <v>#REF!</v>
      </c>
      <c r="R304" t="e">
        <f>VLOOKUP(assembly_staff_import[[#This Row],[Formatted Works for Group]],[3]!Table7[#Data],1,0)</f>
        <v>#REF!</v>
      </c>
      <c r="S304"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04" s="20" t="str">
        <f>TRIM(assembly_staff_import[[#This Row],[NAME_SOURCE_KEY]])</f>
        <v>VANDEINSE-PEREZ, BERNADETTE D</v>
      </c>
      <c r="U304" t="s">
        <v>25067</v>
      </c>
      <c r="V304" t="s">
        <v>25068</v>
      </c>
      <c r="W304" t="s">
        <v>25069</v>
      </c>
      <c r="Y304"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04" t="s">
        <v>25045</v>
      </c>
      <c r="AA304" t="e">
        <f>VLOOKUP(assembly_staff_import[[#This Row],[Formatted and corrected Works for Group Text]],[3]!Table4[#Data],1,0)</f>
        <v>#REF!</v>
      </c>
      <c r="AB304" t="e">
        <f>VLOOKUP(assembly_staff_import[[#This Row],[Formatted and corrected Works for Group Text]],[3]!Table5[#Data],2,0)</f>
        <v>#REF!</v>
      </c>
      <c r="AC304" t="str">
        <f>IF(TRIM(assembly_staff_import[[#This Row],[PUBLIC INFO ADDR_SOURCE_KEY]])="CAPITOL, ALBANY", "Legislative / Capitol Office", "District Office")</f>
        <v>Legislative / Capitol Office</v>
      </c>
      <c r="AD304" t="s">
        <v>25046</v>
      </c>
      <c r="AF304" t="str">
        <f t="shared" si="14"/>
        <v xml:space="preserve">422 </v>
      </c>
      <c r="AG304" t="s">
        <v>25046</v>
      </c>
      <c r="AH304" t="s">
        <v>25070</v>
      </c>
      <c r="AI304" t="s">
        <v>25052</v>
      </c>
      <c r="AJ304" t="s">
        <v>23493</v>
      </c>
    </row>
    <row r="305" spans="1:36" x14ac:dyDescent="0.2">
      <c r="A305" t="str">
        <f>TRIM(PROPER((assembly_staff_import[[#This Row],[First MI Name via NAME_SOURCE_KEY TEXT]]&amp;" "&amp;assembly_staff_import[[#This Row],[Last Name via NAME_SOURCE_KEY TEXT]]&amp;" "&amp;assembly_staff_import[[#This Row],[Suffix via NAME_SOURCE_KEY]])))</f>
        <v>Bruce R Mcdonough</v>
      </c>
      <c r="B305" t="str">
        <f>TRIM(CONCATENATE(TRIM(assembly_staff_import[[#This Row],[Full Name]]), ", ", assembly_staff_import[[#This Row],[Title]]))</f>
        <v>Bruce R Mcdonough, Photography Svcs Mgr</v>
      </c>
      <c r="C305" t="e">
        <f>assembly_staff_import[[#This Row],[Vlookup_groups]]</f>
        <v>#REF!</v>
      </c>
      <c r="D305" t="str">
        <f>IF(assembly_staff_import[[#This Row],[Legislative Staff Type]]="Personal",assembly_staff_import[[#This Row],[Formatted Personal Staff Office]],"")</f>
        <v/>
      </c>
      <c r="E305" t="s">
        <v>65</v>
      </c>
      <c r="F305" s="19" t="s">
        <v>10913</v>
      </c>
      <c r="G305" t="s">
        <v>1237</v>
      </c>
      <c r="H305" t="str">
        <f>TRIM(PROPER((assembly_staff_import[[#This Row],[Last Name via NAME_SOURCE_KEY TEXT]]&amp;" "&amp;assembly_staff_import[[#This Row],[Suffix via NAME_SOURCE_KEY]])))</f>
        <v>Mcdonough</v>
      </c>
      <c r="I305" t="str">
        <f>PROPER(assembly_staff_import[[#This Row],[JOB TITLE_SOURCE_KEY]])</f>
        <v xml:space="preserve">Photography Svcs Mgr                       </v>
      </c>
      <c r="J305" t="s">
        <v>72</v>
      </c>
      <c r="K305" t="str">
        <f>IF(assembly_staff_import[[#This Row],[Legislative Staff Type]]="Personal",assembly_staff_import[[#This Row],[Vlookup Reports To Person]], "")</f>
        <v/>
      </c>
      <c r="L305" t="str">
        <f>PROPER(assembly_staff_import[[#This Row],[First MI Name via NAME_SOURCE_KEY TEXT]])</f>
        <v xml:space="preserve"> Bruce R</v>
      </c>
      <c r="M305" t="s">
        <v>22740</v>
      </c>
      <c r="N305" t="str">
        <f>LOWER(CONCATENATE(assembly_staff_import[[#This Row],[Last Name]],LEFT(assembly_staff_import[[#This Row],[First Name (no initial)]],1),"@nyassembly.gov"))</f>
        <v>mcdonoughb@nyassembly.gov</v>
      </c>
      <c r="O305" t="s">
        <v>1743</v>
      </c>
      <c r="P305" t="e">
        <f>VLOOKUP(assembly_staff_import[[#This Row],[Full Name]],[3]!PEOPLE_March_20[#Data],1,0)</f>
        <v>#REF!</v>
      </c>
      <c r="Q305" t="e">
        <f>VLOOKUP(assembly_staff_import[[#This Row],[Full Name]],[3]!Table17[#Data],3,0)</f>
        <v>#REF!</v>
      </c>
      <c r="R305" t="e">
        <f>VLOOKUP(assembly_staff_import[[#This Row],[Formatted Works for Group]],[3]!Table7[#Data],1,0)</f>
        <v>#REF!</v>
      </c>
      <c r="S305"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05" s="20" t="str">
        <f>TRIM(assembly_staff_import[[#This Row],[NAME_SOURCE_KEY]])</f>
        <v>MCDONOUGH, BRUCE R</v>
      </c>
      <c r="U305" t="s">
        <v>25071</v>
      </c>
      <c r="V305" t="s">
        <v>25072</v>
      </c>
      <c r="W305" t="s">
        <v>25073</v>
      </c>
      <c r="Y305"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05" t="s">
        <v>25045</v>
      </c>
      <c r="AA305" t="e">
        <f>VLOOKUP(assembly_staff_import[[#This Row],[Formatted and corrected Works for Group Text]],[3]!Table4[#Data],1,0)</f>
        <v>#REF!</v>
      </c>
      <c r="AB305" t="e">
        <f>VLOOKUP(assembly_staff_import[[#This Row],[Formatted and corrected Works for Group Text]],[3]!Table5[#Data],2,0)</f>
        <v>#REF!</v>
      </c>
      <c r="AC305" t="str">
        <f>IF(TRIM(assembly_staff_import[[#This Row],[PUBLIC INFO ADDR_SOURCE_KEY]])="CAPITOL, ALBANY", "Legislative / Capitol Office", "District Office")</f>
        <v>Legislative / Capitol Office</v>
      </c>
      <c r="AD305" t="s">
        <v>25046</v>
      </c>
      <c r="AF305" t="str">
        <f t="shared" si="14"/>
        <v xml:space="preserve">422 </v>
      </c>
      <c r="AG305" t="s">
        <v>25046</v>
      </c>
      <c r="AH305" t="s">
        <v>25074</v>
      </c>
      <c r="AI305" t="s">
        <v>25075</v>
      </c>
      <c r="AJ305" t="s">
        <v>23493</v>
      </c>
    </row>
    <row r="306" spans="1:36" x14ac:dyDescent="0.2">
      <c r="A306" t="str">
        <f>TRIM(PROPER((assembly_staff_import[[#This Row],[First MI Name via NAME_SOURCE_KEY TEXT]]&amp;" "&amp;assembly_staff_import[[#This Row],[Last Name via NAME_SOURCE_KEY TEXT]]&amp;" "&amp;assembly_staff_import[[#This Row],[Suffix via NAME_SOURCE_KEY]])))</f>
        <v>Corey D Bailey</v>
      </c>
      <c r="B306" t="str">
        <f>TRIM(CONCATENATE(TRIM(assembly_staff_import[[#This Row],[Full Name]]), ", ", assembly_staff_import[[#This Row],[Title]]))</f>
        <v>Corey D Bailey, Dir Comm Resources</v>
      </c>
      <c r="C306" t="e">
        <f>assembly_staff_import[[#This Row],[Vlookup_groups]]</f>
        <v>#REF!</v>
      </c>
      <c r="D306" t="str">
        <f>IF(assembly_staff_import[[#This Row],[Legislative Staff Type]]="Personal",assembly_staff_import[[#This Row],[Formatted Personal Staff Office]],"")</f>
        <v/>
      </c>
      <c r="E306" t="s">
        <v>65</v>
      </c>
      <c r="F306" s="19" t="s">
        <v>10913</v>
      </c>
      <c r="G306" t="s">
        <v>1237</v>
      </c>
      <c r="H306" t="str">
        <f>TRIM(PROPER((assembly_staff_import[[#This Row],[Last Name via NAME_SOURCE_KEY TEXT]]&amp;" "&amp;assembly_staff_import[[#This Row],[Suffix via NAME_SOURCE_KEY]])))</f>
        <v>Bailey</v>
      </c>
      <c r="I306" t="str">
        <f>PROPER(assembly_staff_import[[#This Row],[JOB TITLE_SOURCE_KEY]])</f>
        <v xml:space="preserve">Dir Comm Resources                         </v>
      </c>
      <c r="J306" t="s">
        <v>72</v>
      </c>
      <c r="K306" t="str">
        <f>IF(assembly_staff_import[[#This Row],[Legislative Staff Type]]="Personal",assembly_staff_import[[#This Row],[Vlookup Reports To Person]], "")</f>
        <v/>
      </c>
      <c r="L306" t="str">
        <f>PROPER(assembly_staff_import[[#This Row],[First MI Name via NAME_SOURCE_KEY TEXT]])</f>
        <v xml:space="preserve"> Corey D</v>
      </c>
      <c r="M306" t="s">
        <v>21808</v>
      </c>
      <c r="N306" t="str">
        <f>LOWER(CONCATENATE(assembly_staff_import[[#This Row],[Last Name]],LEFT(assembly_staff_import[[#This Row],[First Name (no initial)]],1),"@nyassembly.gov"))</f>
        <v>baileyc@nyassembly.gov</v>
      </c>
      <c r="O306" t="s">
        <v>25076</v>
      </c>
      <c r="P306" t="e">
        <f>VLOOKUP(assembly_staff_import[[#This Row],[Full Name]],[3]!PEOPLE_March_20[#Data],1,0)</f>
        <v>#REF!</v>
      </c>
      <c r="Q306" t="e">
        <f>VLOOKUP(assembly_staff_import[[#This Row],[Full Name]],[3]!Table17[#Data],3,0)</f>
        <v>#REF!</v>
      </c>
      <c r="R306" t="e">
        <f>VLOOKUP(assembly_staff_import[[#This Row],[Formatted Works for Group]],[3]!Table7[#Data],1,0)</f>
        <v>#REF!</v>
      </c>
      <c r="S306"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06" s="20" t="str">
        <f>TRIM(assembly_staff_import[[#This Row],[NAME_SOURCE_KEY]])</f>
        <v>BAILEY, COREY D</v>
      </c>
      <c r="U306" t="s">
        <v>25077</v>
      </c>
      <c r="V306" t="s">
        <v>25078</v>
      </c>
      <c r="W306" t="s">
        <v>25079</v>
      </c>
      <c r="Y306"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06" t="s">
        <v>25045</v>
      </c>
      <c r="AA306" t="e">
        <f>VLOOKUP(assembly_staff_import[[#This Row],[Formatted and corrected Works for Group Text]],[3]!Table4[#Data],1,0)</f>
        <v>#REF!</v>
      </c>
      <c r="AB306" t="e">
        <f>VLOOKUP(assembly_staff_import[[#This Row],[Formatted and corrected Works for Group Text]],[3]!Table5[#Data],2,0)</f>
        <v>#REF!</v>
      </c>
      <c r="AC306" t="str">
        <f>IF(TRIM(assembly_staff_import[[#This Row],[PUBLIC INFO ADDR_SOURCE_KEY]])="CAPITOL, ALBANY", "Legislative / Capitol Office", "District Office")</f>
        <v>Legislative / Capitol Office</v>
      </c>
      <c r="AD306" t="s">
        <v>25046</v>
      </c>
      <c r="AF306" t="str">
        <f t="shared" si="14"/>
        <v xml:space="preserve">422 </v>
      </c>
      <c r="AG306" t="s">
        <v>25046</v>
      </c>
      <c r="AH306" t="s">
        <v>25080</v>
      </c>
      <c r="AI306" t="s">
        <v>25081</v>
      </c>
      <c r="AJ306" t="s">
        <v>23493</v>
      </c>
    </row>
    <row r="307" spans="1:36" x14ac:dyDescent="0.2">
      <c r="A307" t="str">
        <f>TRIM(PROPER((assembly_staff_import[[#This Row],[First MI Name via NAME_SOURCE_KEY TEXT]]&amp;" "&amp;assembly_staff_import[[#This Row],[Last Name via NAME_SOURCE_KEY TEXT]]&amp;" "&amp;assembly_staff_import[[#This Row],[Suffix via NAME_SOURCE_KEY]])))</f>
        <v>Daniel J Lafave</v>
      </c>
      <c r="B307" t="str">
        <f>TRIM(CONCATENATE(TRIM(assembly_staff_import[[#This Row],[Full Name]]), ", ", assembly_staff_import[[#This Row],[Title]]))</f>
        <v>Daniel J Lafave, Princ Coordinator</v>
      </c>
      <c r="C307" t="e">
        <f>assembly_staff_import[[#This Row],[Vlookup_groups]]</f>
        <v>#REF!</v>
      </c>
      <c r="D307" t="str">
        <f>IF(assembly_staff_import[[#This Row],[Legislative Staff Type]]="Personal",assembly_staff_import[[#This Row],[Formatted Personal Staff Office]],"")</f>
        <v/>
      </c>
      <c r="E307" t="s">
        <v>65</v>
      </c>
      <c r="F307" s="19" t="s">
        <v>10913</v>
      </c>
      <c r="G307" t="s">
        <v>1237</v>
      </c>
      <c r="H307" t="str">
        <f>TRIM(PROPER((assembly_staff_import[[#This Row],[Last Name via NAME_SOURCE_KEY TEXT]]&amp;" "&amp;assembly_staff_import[[#This Row],[Suffix via NAME_SOURCE_KEY]])))</f>
        <v>Lafave</v>
      </c>
      <c r="I307" t="str">
        <f>PROPER(assembly_staff_import[[#This Row],[JOB TITLE_SOURCE_KEY]])</f>
        <v xml:space="preserve">Princ Coordinator                          </v>
      </c>
      <c r="J307" t="s">
        <v>72</v>
      </c>
      <c r="K307" t="str">
        <f>IF(assembly_staff_import[[#This Row],[Legislative Staff Type]]="Personal",assembly_staff_import[[#This Row],[Vlookup Reports To Person]], "")</f>
        <v/>
      </c>
      <c r="L307" t="str">
        <f>PROPER(assembly_staff_import[[#This Row],[First MI Name via NAME_SOURCE_KEY TEXT]])</f>
        <v xml:space="preserve"> Daniel J</v>
      </c>
      <c r="M307" t="s">
        <v>22758</v>
      </c>
      <c r="N307" t="str">
        <f>LOWER(CONCATENATE(assembly_staff_import[[#This Row],[Last Name]],LEFT(assembly_staff_import[[#This Row],[First Name (no initial)]],1),"@nyassembly.gov"))</f>
        <v>lafaved@nyassembly.gov</v>
      </c>
      <c r="O307" t="s">
        <v>23595</v>
      </c>
      <c r="P307" t="e">
        <f>VLOOKUP(assembly_staff_import[[#This Row],[Full Name]],[3]!PEOPLE_March_20[#Data],1,0)</f>
        <v>#REF!</v>
      </c>
      <c r="Q307" t="e">
        <f>VLOOKUP(assembly_staff_import[[#This Row],[Full Name]],[3]!Table17[#Data],3,0)</f>
        <v>#REF!</v>
      </c>
      <c r="R307" t="e">
        <f>VLOOKUP(assembly_staff_import[[#This Row],[Formatted Works for Group]],[3]!Table7[#Data],1,0)</f>
        <v>#REF!</v>
      </c>
      <c r="S307"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07" s="20" t="str">
        <f>TRIM(assembly_staff_import[[#This Row],[NAME_SOURCE_KEY]])</f>
        <v>LAFAVE, DANIEL J</v>
      </c>
      <c r="U307" t="s">
        <v>25082</v>
      </c>
      <c r="V307" t="s">
        <v>25083</v>
      </c>
      <c r="W307" t="s">
        <v>25084</v>
      </c>
      <c r="Y307"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07" t="s">
        <v>25045</v>
      </c>
      <c r="AA307" t="e">
        <f>VLOOKUP(assembly_staff_import[[#This Row],[Formatted and corrected Works for Group Text]],[3]!Table4[#Data],1,0)</f>
        <v>#REF!</v>
      </c>
      <c r="AB307" t="e">
        <f>VLOOKUP(assembly_staff_import[[#This Row],[Formatted and corrected Works for Group Text]],[3]!Table5[#Data],2,0)</f>
        <v>#REF!</v>
      </c>
      <c r="AC307" t="str">
        <f>IF(TRIM(assembly_staff_import[[#This Row],[PUBLIC INFO ADDR_SOURCE_KEY]])="CAPITOL, ALBANY", "Legislative / Capitol Office", "District Office")</f>
        <v>Legislative / Capitol Office</v>
      </c>
      <c r="AD307" t="s">
        <v>25046</v>
      </c>
      <c r="AF307" t="str">
        <f t="shared" si="14"/>
        <v xml:space="preserve">422 </v>
      </c>
      <c r="AG307" t="s">
        <v>25046</v>
      </c>
      <c r="AH307" t="s">
        <v>25085</v>
      </c>
      <c r="AI307" t="s">
        <v>25086</v>
      </c>
      <c r="AJ307" t="s">
        <v>23493</v>
      </c>
    </row>
    <row r="308" spans="1:36" x14ac:dyDescent="0.2">
      <c r="A308" t="str">
        <f>TRIM(PROPER((assembly_staff_import[[#This Row],[First MI Name via NAME_SOURCE_KEY TEXT]]&amp;" "&amp;assembly_staff_import[[#This Row],[Last Name via NAME_SOURCE_KEY TEXT]]&amp;" "&amp;assembly_staff_import[[#This Row],[Suffix via NAME_SOURCE_KEY]])))</f>
        <v>Francis J Hogan</v>
      </c>
      <c r="B308" t="str">
        <f>TRIM(CONCATENATE(TRIM(assembly_staff_import[[#This Row],[Full Name]]), ", ", assembly_staff_import[[#This Row],[Title]]))</f>
        <v>Francis J Hogan, Sr Graphic Artist</v>
      </c>
      <c r="C308" t="e">
        <f>assembly_staff_import[[#This Row],[Vlookup_groups]]</f>
        <v>#REF!</v>
      </c>
      <c r="D308" t="str">
        <f>IF(assembly_staff_import[[#This Row],[Legislative Staff Type]]="Personal",assembly_staff_import[[#This Row],[Formatted Personal Staff Office]],"")</f>
        <v/>
      </c>
      <c r="E308" t="s">
        <v>65</v>
      </c>
      <c r="F308" s="19" t="s">
        <v>10913</v>
      </c>
      <c r="G308" t="s">
        <v>1237</v>
      </c>
      <c r="H308" t="str">
        <f>TRIM(PROPER((assembly_staff_import[[#This Row],[Last Name via NAME_SOURCE_KEY TEXT]]&amp;" "&amp;assembly_staff_import[[#This Row],[Suffix via NAME_SOURCE_KEY]])))</f>
        <v>Hogan</v>
      </c>
      <c r="I308" t="str">
        <f>PROPER(assembly_staff_import[[#This Row],[JOB TITLE_SOURCE_KEY]])</f>
        <v xml:space="preserve">Sr Graphic Artist                          </v>
      </c>
      <c r="J308" t="s">
        <v>72</v>
      </c>
      <c r="K308" t="str">
        <f>IF(assembly_staff_import[[#This Row],[Legislative Staff Type]]="Personal",assembly_staff_import[[#This Row],[Vlookup Reports To Person]], "")</f>
        <v/>
      </c>
      <c r="L308" t="str">
        <f>PROPER(assembly_staff_import[[#This Row],[First MI Name via NAME_SOURCE_KEY TEXT]])</f>
        <v xml:space="preserve"> Francis J</v>
      </c>
      <c r="M308" t="s">
        <v>22826</v>
      </c>
      <c r="N308" t="str">
        <f>LOWER(CONCATENATE(assembly_staff_import[[#This Row],[Last Name]],LEFT(assembly_staff_import[[#This Row],[First Name (no initial)]],1),"@nyassembly.gov"))</f>
        <v>hoganf@nyassembly.gov</v>
      </c>
      <c r="O308" t="s">
        <v>1709</v>
      </c>
      <c r="P308" t="e">
        <f>VLOOKUP(assembly_staff_import[[#This Row],[Full Name]],[3]!PEOPLE_March_20[#Data],1,0)</f>
        <v>#REF!</v>
      </c>
      <c r="Q308" t="e">
        <f>VLOOKUP(assembly_staff_import[[#This Row],[Full Name]],[3]!Table17[#Data],3,0)</f>
        <v>#REF!</v>
      </c>
      <c r="R308" t="e">
        <f>VLOOKUP(assembly_staff_import[[#This Row],[Formatted Works for Group]],[3]!Table7[#Data],1,0)</f>
        <v>#REF!</v>
      </c>
      <c r="S308"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08" s="20" t="str">
        <f>TRIM(assembly_staff_import[[#This Row],[NAME_SOURCE_KEY]])</f>
        <v>HOGAN, FRANCIS J</v>
      </c>
      <c r="U308" t="s">
        <v>25087</v>
      </c>
      <c r="V308" t="s">
        <v>25088</v>
      </c>
      <c r="W308" t="s">
        <v>25089</v>
      </c>
      <c r="Y308"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08" t="s">
        <v>25045</v>
      </c>
      <c r="AA308" t="e">
        <f>VLOOKUP(assembly_staff_import[[#This Row],[Formatted and corrected Works for Group Text]],[3]!Table4[#Data],1,0)</f>
        <v>#REF!</v>
      </c>
      <c r="AB308" t="e">
        <f>VLOOKUP(assembly_staff_import[[#This Row],[Formatted and corrected Works for Group Text]],[3]!Table5[#Data],2,0)</f>
        <v>#REF!</v>
      </c>
      <c r="AC308" t="str">
        <f>IF(TRIM(assembly_staff_import[[#This Row],[PUBLIC INFO ADDR_SOURCE_KEY]])="CAPITOL, ALBANY", "Legislative / Capitol Office", "District Office")</f>
        <v>Legislative / Capitol Office</v>
      </c>
      <c r="AD308" t="s">
        <v>25046</v>
      </c>
      <c r="AF308" t="str">
        <f t="shared" si="14"/>
        <v xml:space="preserve">422 </v>
      </c>
      <c r="AG308" t="s">
        <v>25046</v>
      </c>
      <c r="AH308" t="s">
        <v>25090</v>
      </c>
      <c r="AI308" t="s">
        <v>25091</v>
      </c>
      <c r="AJ308" t="s">
        <v>23493</v>
      </c>
    </row>
    <row r="309" spans="1:36" x14ac:dyDescent="0.2">
      <c r="A309" t="str">
        <f>TRIM(PROPER((assembly_staff_import[[#This Row],[First MI Name via NAME_SOURCE_KEY TEXT]]&amp;" "&amp;assembly_staff_import[[#This Row],[Last Name via NAME_SOURCE_KEY TEXT]]&amp;" "&amp;assembly_staff_import[[#This Row],[Suffix via NAME_SOURCE_KEY]])))</f>
        <v>James W Coughlin</v>
      </c>
      <c r="B309" t="str">
        <f>TRIM(CONCATENATE(TRIM(assembly_staff_import[[#This Row],[Full Name]]), ", ", assembly_staff_import[[#This Row],[Title]]))</f>
        <v>James W Coughlin, Coord</v>
      </c>
      <c r="C309" t="e">
        <f>assembly_staff_import[[#This Row],[Vlookup_groups]]</f>
        <v>#REF!</v>
      </c>
      <c r="D309" t="str">
        <f>IF(assembly_staff_import[[#This Row],[Legislative Staff Type]]="Personal",assembly_staff_import[[#This Row],[Formatted Personal Staff Office]],"")</f>
        <v/>
      </c>
      <c r="E309" t="s">
        <v>65</v>
      </c>
      <c r="F309" s="19" t="s">
        <v>10913</v>
      </c>
      <c r="G309" t="s">
        <v>1237</v>
      </c>
      <c r="H309" t="str">
        <f>TRIM(PROPER((assembly_staff_import[[#This Row],[Last Name via NAME_SOURCE_KEY TEXT]]&amp;" "&amp;assembly_staff_import[[#This Row],[Suffix via NAME_SOURCE_KEY]])))</f>
        <v>Coughlin</v>
      </c>
      <c r="I309" t="str">
        <f>PROPER(assembly_staff_import[[#This Row],[JOB TITLE_SOURCE_KEY]])</f>
        <v xml:space="preserve">Coord                                      </v>
      </c>
      <c r="J309" t="s">
        <v>72</v>
      </c>
      <c r="K309" t="str">
        <f>IF(assembly_staff_import[[#This Row],[Legislative Staff Type]]="Personal",assembly_staff_import[[#This Row],[Vlookup Reports To Person]], "")</f>
        <v/>
      </c>
      <c r="L309" t="str">
        <f>PROPER(assembly_staff_import[[#This Row],[First MI Name via NAME_SOURCE_KEY TEXT]])</f>
        <v xml:space="preserve"> James W</v>
      </c>
      <c r="M309" t="s">
        <v>13002</v>
      </c>
      <c r="N309" t="str">
        <f>LOWER(CONCATENATE(assembly_staff_import[[#This Row],[Last Name]],LEFT(assembly_staff_import[[#This Row],[First Name (no initial)]],1),"@nyassembly.gov"))</f>
        <v>coughlinj@nyassembly.gov</v>
      </c>
      <c r="O309" t="s">
        <v>2380</v>
      </c>
      <c r="P309" t="e">
        <f>VLOOKUP(assembly_staff_import[[#This Row],[Full Name]],[3]!PEOPLE_March_20[#Data],1,0)</f>
        <v>#REF!</v>
      </c>
      <c r="Q309" t="e">
        <f>VLOOKUP(assembly_staff_import[[#This Row],[Full Name]],[3]!Table17[#Data],3,0)</f>
        <v>#REF!</v>
      </c>
      <c r="R309" t="e">
        <f>VLOOKUP(assembly_staff_import[[#This Row],[Formatted Works for Group]],[3]!Table7[#Data],1,0)</f>
        <v>#REF!</v>
      </c>
      <c r="S309"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09" s="20" t="str">
        <f>TRIM(assembly_staff_import[[#This Row],[NAME_SOURCE_KEY]])</f>
        <v>COUGHLIN, JAMES W</v>
      </c>
      <c r="U309" t="s">
        <v>25092</v>
      </c>
      <c r="V309" t="s">
        <v>25093</v>
      </c>
      <c r="W309" t="s">
        <v>25094</v>
      </c>
      <c r="Y309"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09" t="s">
        <v>25045</v>
      </c>
      <c r="AA309" t="e">
        <f>VLOOKUP(assembly_staff_import[[#This Row],[Formatted and corrected Works for Group Text]],[3]!Table4[#Data],1,0)</f>
        <v>#REF!</v>
      </c>
      <c r="AB309" t="e">
        <f>VLOOKUP(assembly_staff_import[[#This Row],[Formatted and corrected Works for Group Text]],[3]!Table5[#Data],2,0)</f>
        <v>#REF!</v>
      </c>
      <c r="AC309" t="str">
        <f>IF(TRIM(assembly_staff_import[[#This Row],[PUBLIC INFO ADDR_SOURCE_KEY]])="CAPITOL, ALBANY", "Legislative / Capitol Office", "District Office")</f>
        <v>Legislative / Capitol Office</v>
      </c>
      <c r="AD309" t="s">
        <v>25046</v>
      </c>
      <c r="AF309" t="str">
        <f t="shared" si="14"/>
        <v xml:space="preserve">422 </v>
      </c>
      <c r="AG309" t="s">
        <v>25046</v>
      </c>
      <c r="AH309" t="s">
        <v>25095</v>
      </c>
      <c r="AI309" t="s">
        <v>25062</v>
      </c>
      <c r="AJ309" t="s">
        <v>23493</v>
      </c>
    </row>
    <row r="310" spans="1:36" x14ac:dyDescent="0.2">
      <c r="A310" t="str">
        <f>TRIM(PROPER((assembly_staff_import[[#This Row],[First MI Name via NAME_SOURCE_KEY TEXT]]&amp;" "&amp;assembly_staff_import[[#This Row],[Last Name via NAME_SOURCE_KEY TEXT]]&amp;" "&amp;assembly_staff_import[[#This Row],[Suffix via NAME_SOURCE_KEY]])))</f>
        <v>Joshua S Nagy</v>
      </c>
      <c r="B310" t="str">
        <f>TRIM(CONCATENATE(TRIM(assembly_staff_import[[#This Row],[Full Name]]), ", ", assembly_staff_import[[#This Row],[Title]]))</f>
        <v>Joshua S Nagy, Sr Media Coord</v>
      </c>
      <c r="C310" t="e">
        <f>assembly_staff_import[[#This Row],[Vlookup_groups]]</f>
        <v>#REF!</v>
      </c>
      <c r="D310" t="str">
        <f>IF(assembly_staff_import[[#This Row],[Legislative Staff Type]]="Personal",assembly_staff_import[[#This Row],[Formatted Personal Staff Office]],"")</f>
        <v/>
      </c>
      <c r="E310" t="s">
        <v>65</v>
      </c>
      <c r="F310" s="19" t="s">
        <v>10913</v>
      </c>
      <c r="G310" t="s">
        <v>1237</v>
      </c>
      <c r="H310" t="str">
        <f>TRIM(PROPER((assembly_staff_import[[#This Row],[Last Name via NAME_SOURCE_KEY TEXT]]&amp;" "&amp;assembly_staff_import[[#This Row],[Suffix via NAME_SOURCE_KEY]])))</f>
        <v>Nagy</v>
      </c>
      <c r="I310" t="str">
        <f>PROPER(assembly_staff_import[[#This Row],[JOB TITLE_SOURCE_KEY]])</f>
        <v xml:space="preserve">Sr Media Coord                             </v>
      </c>
      <c r="J310" t="s">
        <v>72</v>
      </c>
      <c r="K310" t="str">
        <f>IF(assembly_staff_import[[#This Row],[Legislative Staff Type]]="Personal",assembly_staff_import[[#This Row],[Vlookup Reports To Person]], "")</f>
        <v/>
      </c>
      <c r="L310" t="str">
        <f>PROPER(assembly_staff_import[[#This Row],[First MI Name via NAME_SOURCE_KEY TEXT]])</f>
        <v xml:space="preserve"> Joshua S</v>
      </c>
      <c r="M310" t="s">
        <v>22689</v>
      </c>
      <c r="N310" t="str">
        <f>LOWER(CONCATENATE(assembly_staff_import[[#This Row],[Last Name]],LEFT(assembly_staff_import[[#This Row],[First Name (no initial)]],1),"@nyassembly.gov"))</f>
        <v>nagyj@nyassembly.gov</v>
      </c>
      <c r="O310" t="s">
        <v>24175</v>
      </c>
      <c r="P310" t="e">
        <f>VLOOKUP(assembly_staff_import[[#This Row],[Full Name]],[3]!PEOPLE_March_20[#Data],1,0)</f>
        <v>#REF!</v>
      </c>
      <c r="Q310" t="e">
        <f>VLOOKUP(assembly_staff_import[[#This Row],[Full Name]],[3]!Table17[#Data],3,0)</f>
        <v>#REF!</v>
      </c>
      <c r="R310" t="e">
        <f>VLOOKUP(assembly_staff_import[[#This Row],[Formatted Works for Group]],[3]!Table7[#Data],1,0)</f>
        <v>#REF!</v>
      </c>
      <c r="S310"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10" s="20" t="str">
        <f>TRIM(assembly_staff_import[[#This Row],[NAME_SOURCE_KEY]])</f>
        <v>NAGY, JOSHUA S</v>
      </c>
      <c r="U310" t="s">
        <v>25096</v>
      </c>
      <c r="V310" t="s">
        <v>25097</v>
      </c>
      <c r="W310" t="s">
        <v>25098</v>
      </c>
      <c r="Y310"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10" t="s">
        <v>25045</v>
      </c>
      <c r="AA310" t="e">
        <f>VLOOKUP(assembly_staff_import[[#This Row],[Formatted and corrected Works for Group Text]],[3]!Table4[#Data],1,0)</f>
        <v>#REF!</v>
      </c>
      <c r="AB310" t="e">
        <f>VLOOKUP(assembly_staff_import[[#This Row],[Formatted and corrected Works for Group Text]],[3]!Table5[#Data],2,0)</f>
        <v>#REF!</v>
      </c>
      <c r="AC310" t="str">
        <f>IF(TRIM(assembly_staff_import[[#This Row],[PUBLIC INFO ADDR_SOURCE_KEY]])="CAPITOL, ALBANY", "Legislative / Capitol Office", "District Office")</f>
        <v>Legislative / Capitol Office</v>
      </c>
      <c r="AD310" t="s">
        <v>25046</v>
      </c>
      <c r="AF310" t="str">
        <f t="shared" si="14"/>
        <v xml:space="preserve">422 </v>
      </c>
      <c r="AG310" t="s">
        <v>25046</v>
      </c>
      <c r="AH310" t="s">
        <v>25099</v>
      </c>
      <c r="AI310" t="s">
        <v>25100</v>
      </c>
      <c r="AJ310" t="s">
        <v>23493</v>
      </c>
    </row>
    <row r="311" spans="1:36" x14ac:dyDescent="0.2">
      <c r="A311" t="str">
        <f>TRIM(PROPER((assembly_staff_import[[#This Row],[First MI Name via NAME_SOURCE_KEY TEXT]]&amp;" "&amp;assembly_staff_import[[#This Row],[Last Name via NAME_SOURCE_KEY TEXT]]&amp;" "&amp;assembly_staff_import[[#This Row],[Suffix via NAME_SOURCE_KEY]])))</f>
        <v>Leslie A Wallace</v>
      </c>
      <c r="B311" t="str">
        <f>TRIM(CONCATENATE(TRIM(assembly_staff_import[[#This Row],[Full Name]]), ", ", assembly_staff_import[[#This Row],[Title]]))</f>
        <v>Leslie A Wallace, Coord</v>
      </c>
      <c r="C311" t="e">
        <f>assembly_staff_import[[#This Row],[Vlookup_groups]]</f>
        <v>#REF!</v>
      </c>
      <c r="D311" t="str">
        <f>IF(assembly_staff_import[[#This Row],[Legislative Staff Type]]="Personal",assembly_staff_import[[#This Row],[Formatted Personal Staff Office]],"")</f>
        <v/>
      </c>
      <c r="E311" t="s">
        <v>65</v>
      </c>
      <c r="F311" s="19" t="s">
        <v>10913</v>
      </c>
      <c r="G311" t="s">
        <v>1237</v>
      </c>
      <c r="H311" t="str">
        <f>TRIM(PROPER((assembly_staff_import[[#This Row],[Last Name via NAME_SOURCE_KEY TEXT]]&amp;" "&amp;assembly_staff_import[[#This Row],[Suffix via NAME_SOURCE_KEY]])))</f>
        <v>Wallace</v>
      </c>
      <c r="I311" t="str">
        <f>PROPER(assembly_staff_import[[#This Row],[JOB TITLE_SOURCE_KEY]])</f>
        <v xml:space="preserve">Coord                                      </v>
      </c>
      <c r="J311" t="s">
        <v>72</v>
      </c>
      <c r="K311" t="str">
        <f>IF(assembly_staff_import[[#This Row],[Legislative Staff Type]]="Personal",assembly_staff_import[[#This Row],[Vlookup Reports To Person]], "")</f>
        <v/>
      </c>
      <c r="L311" t="str">
        <f>PROPER(assembly_staff_import[[#This Row],[First MI Name via NAME_SOURCE_KEY TEXT]])</f>
        <v xml:space="preserve"> Leslie A</v>
      </c>
      <c r="M311" t="s">
        <v>12398</v>
      </c>
      <c r="N311" t="str">
        <f>LOWER(CONCATENATE(assembly_staff_import[[#This Row],[Last Name]],LEFT(assembly_staff_import[[#This Row],[First Name (no initial)]],1),"@nyassembly.gov"))</f>
        <v>wallacel@nyassembly.gov</v>
      </c>
      <c r="O311" t="s">
        <v>24496</v>
      </c>
      <c r="P311" t="e">
        <f>VLOOKUP(assembly_staff_import[[#This Row],[Full Name]],[3]!PEOPLE_March_20[#Data],1,0)</f>
        <v>#REF!</v>
      </c>
      <c r="Q311" t="e">
        <f>VLOOKUP(assembly_staff_import[[#This Row],[Full Name]],[3]!Table17[#Data],3,0)</f>
        <v>#REF!</v>
      </c>
      <c r="R311" t="e">
        <f>VLOOKUP(assembly_staff_import[[#This Row],[Formatted Works for Group]],[3]!Table7[#Data],1,0)</f>
        <v>#REF!</v>
      </c>
      <c r="S311"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11" s="20" t="str">
        <f>TRIM(assembly_staff_import[[#This Row],[NAME_SOURCE_KEY]])</f>
        <v>WALLACE, LESLIE A</v>
      </c>
      <c r="U311" t="s">
        <v>25101</v>
      </c>
      <c r="V311" t="s">
        <v>25102</v>
      </c>
      <c r="W311" t="s">
        <v>25103</v>
      </c>
      <c r="Y311"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11" t="s">
        <v>25045</v>
      </c>
      <c r="AA311" t="e">
        <f>VLOOKUP(assembly_staff_import[[#This Row],[Formatted and corrected Works for Group Text]],[3]!Table4[#Data],1,0)</f>
        <v>#REF!</v>
      </c>
      <c r="AB311" t="e">
        <f>VLOOKUP(assembly_staff_import[[#This Row],[Formatted and corrected Works for Group Text]],[3]!Table5[#Data],2,0)</f>
        <v>#REF!</v>
      </c>
      <c r="AC311" t="str">
        <f>IF(TRIM(assembly_staff_import[[#This Row],[PUBLIC INFO ADDR_SOURCE_KEY]])="CAPITOL, ALBANY", "Legislative / Capitol Office", "District Office")</f>
        <v>Legislative / Capitol Office</v>
      </c>
      <c r="AD311" t="s">
        <v>25046</v>
      </c>
      <c r="AF311" t="str">
        <f t="shared" si="14"/>
        <v xml:space="preserve">422 </v>
      </c>
      <c r="AG311" t="s">
        <v>25046</v>
      </c>
      <c r="AH311" t="s">
        <v>25104</v>
      </c>
      <c r="AI311" t="s">
        <v>25062</v>
      </c>
      <c r="AJ311" t="s">
        <v>23493</v>
      </c>
    </row>
    <row r="312" spans="1:36" x14ac:dyDescent="0.2">
      <c r="A312" t="str">
        <f>TRIM(PROPER((assembly_staff_import[[#This Row],[First MI Name via NAME_SOURCE_KEY TEXT]]&amp;" "&amp;assembly_staff_import[[#This Row],[Last Name via NAME_SOURCE_KEY TEXT]]&amp;" "&amp;assembly_staff_import[[#This Row],[Suffix via NAME_SOURCE_KEY]])))</f>
        <v>Matthew J Dill</v>
      </c>
      <c r="B312" t="str">
        <f>TRIM(CONCATENATE(TRIM(assembly_staff_import[[#This Row],[Full Name]]), ", ", assembly_staff_import[[#This Row],[Title]]))</f>
        <v>Matthew J Dill, Dir Member Svcs Min</v>
      </c>
      <c r="C312" t="e">
        <f>assembly_staff_import[[#This Row],[Vlookup_groups]]</f>
        <v>#REF!</v>
      </c>
      <c r="D312" t="str">
        <f>IF(assembly_staff_import[[#This Row],[Legislative Staff Type]]="Personal",assembly_staff_import[[#This Row],[Formatted Personal Staff Office]],"")</f>
        <v/>
      </c>
      <c r="E312" t="s">
        <v>65</v>
      </c>
      <c r="F312" s="19" t="s">
        <v>10913</v>
      </c>
      <c r="G312" t="s">
        <v>1237</v>
      </c>
      <c r="H312" t="str">
        <f>TRIM(PROPER((assembly_staff_import[[#This Row],[Last Name via NAME_SOURCE_KEY TEXT]]&amp;" "&amp;assembly_staff_import[[#This Row],[Suffix via NAME_SOURCE_KEY]])))</f>
        <v>Dill</v>
      </c>
      <c r="I312" t="str">
        <f>PROPER(assembly_staff_import[[#This Row],[JOB TITLE_SOURCE_KEY]])</f>
        <v xml:space="preserve">Dir Member Svcs Min                        </v>
      </c>
      <c r="J312" t="s">
        <v>72</v>
      </c>
      <c r="K312" t="str">
        <f>IF(assembly_staff_import[[#This Row],[Legislative Staff Type]]="Personal",assembly_staff_import[[#This Row],[Vlookup Reports To Person]], "")</f>
        <v/>
      </c>
      <c r="L312" t="str">
        <f>PROPER(assembly_staff_import[[#This Row],[First MI Name via NAME_SOURCE_KEY TEXT]])</f>
        <v xml:space="preserve"> Matthew J</v>
      </c>
      <c r="M312" t="s">
        <v>22882</v>
      </c>
      <c r="N312" t="str">
        <f>LOWER(CONCATENATE(assembly_staff_import[[#This Row],[Last Name]],LEFT(assembly_staff_import[[#This Row],[First Name (no initial)]],1),"@nyassembly.gov"))</f>
        <v>dillm@nyassembly.gov</v>
      </c>
      <c r="O312" t="s">
        <v>7705</v>
      </c>
      <c r="P312" t="e">
        <f>VLOOKUP(assembly_staff_import[[#This Row],[Full Name]],[3]!PEOPLE_March_20[#Data],1,0)</f>
        <v>#REF!</v>
      </c>
      <c r="Q312" t="e">
        <f>VLOOKUP(assembly_staff_import[[#This Row],[Full Name]],[3]!Table17[#Data],3,0)</f>
        <v>#REF!</v>
      </c>
      <c r="R312" t="e">
        <f>VLOOKUP(assembly_staff_import[[#This Row],[Formatted Works for Group]],[3]!Table7[#Data],1,0)</f>
        <v>#REF!</v>
      </c>
      <c r="S312"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12" s="20" t="str">
        <f>TRIM(assembly_staff_import[[#This Row],[NAME_SOURCE_KEY]])</f>
        <v>DILL, MATTHEW J</v>
      </c>
      <c r="U312" t="s">
        <v>25105</v>
      </c>
      <c r="V312" t="s">
        <v>25106</v>
      </c>
      <c r="W312" t="s">
        <v>25107</v>
      </c>
      <c r="Y312"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12" t="s">
        <v>25045</v>
      </c>
      <c r="AA312" t="e">
        <f>VLOOKUP(assembly_staff_import[[#This Row],[Formatted and corrected Works for Group Text]],[3]!Table4[#Data],1,0)</f>
        <v>#REF!</v>
      </c>
      <c r="AB312" t="e">
        <f>VLOOKUP(assembly_staff_import[[#This Row],[Formatted and corrected Works for Group Text]],[3]!Table5[#Data],2,0)</f>
        <v>#REF!</v>
      </c>
      <c r="AC312" t="str">
        <f>IF(TRIM(assembly_staff_import[[#This Row],[PUBLIC INFO ADDR_SOURCE_KEY]])="CAPITOL, ALBANY", "Legislative / Capitol Office", "District Office")</f>
        <v>Legislative / Capitol Office</v>
      </c>
      <c r="AD312" t="s">
        <v>25046</v>
      </c>
      <c r="AF312" t="str">
        <f t="shared" si="14"/>
        <v xml:space="preserve">422 </v>
      </c>
      <c r="AG312" t="s">
        <v>25046</v>
      </c>
      <c r="AH312" t="s">
        <v>25108</v>
      </c>
      <c r="AI312" t="s">
        <v>25109</v>
      </c>
      <c r="AJ312" t="s">
        <v>23493</v>
      </c>
    </row>
    <row r="313" spans="1:36" x14ac:dyDescent="0.2">
      <c r="A313" t="str">
        <f>TRIM(PROPER((assembly_staff_import[[#This Row],[First MI Name via NAME_SOURCE_KEY TEXT]]&amp;" "&amp;assembly_staff_import[[#This Row],[Last Name via NAME_SOURCE_KEY TEXT]]&amp;" "&amp;assembly_staff_import[[#This Row],[Suffix via NAME_SOURCE_KEY]])))</f>
        <v>Matthew J Milligan</v>
      </c>
      <c r="B313" t="str">
        <f>TRIM(CONCATENATE(TRIM(assembly_staff_import[[#This Row],[Full Name]]), ", ", assembly_staff_import[[#This Row],[Title]]))</f>
        <v>Matthew J Milligan, Art Director-Minority</v>
      </c>
      <c r="C313" t="e">
        <f>assembly_staff_import[[#This Row],[Vlookup_groups]]</f>
        <v>#REF!</v>
      </c>
      <c r="D313" t="str">
        <f>IF(assembly_staff_import[[#This Row],[Legislative Staff Type]]="Personal",assembly_staff_import[[#This Row],[Formatted Personal Staff Office]],"")</f>
        <v/>
      </c>
      <c r="E313" t="s">
        <v>65</v>
      </c>
      <c r="F313" s="19" t="s">
        <v>10913</v>
      </c>
      <c r="G313" t="s">
        <v>1237</v>
      </c>
      <c r="H313" t="str">
        <f>TRIM(PROPER((assembly_staff_import[[#This Row],[Last Name via NAME_SOURCE_KEY TEXT]]&amp;" "&amp;assembly_staff_import[[#This Row],[Suffix via NAME_SOURCE_KEY]])))</f>
        <v>Milligan</v>
      </c>
      <c r="I313" t="str">
        <f>PROPER(assembly_staff_import[[#This Row],[JOB TITLE_SOURCE_KEY]])</f>
        <v xml:space="preserve">Art Director-Minority                      </v>
      </c>
      <c r="J313" t="s">
        <v>72</v>
      </c>
      <c r="K313" t="str">
        <f>IF(assembly_staff_import[[#This Row],[Legislative Staff Type]]="Personal",assembly_staff_import[[#This Row],[Vlookup Reports To Person]], "")</f>
        <v/>
      </c>
      <c r="L313" t="str">
        <f>PROPER(assembly_staff_import[[#This Row],[First MI Name via NAME_SOURCE_KEY TEXT]])</f>
        <v xml:space="preserve"> Matthew J</v>
      </c>
      <c r="M313" t="s">
        <v>22726</v>
      </c>
      <c r="N313" t="str">
        <f>LOWER(CONCATENATE(assembly_staff_import[[#This Row],[Last Name]],LEFT(assembly_staff_import[[#This Row],[First Name (no initial)]],1),"@nyassembly.gov"))</f>
        <v>milliganm@nyassembly.gov</v>
      </c>
      <c r="O313" t="s">
        <v>7705</v>
      </c>
      <c r="P313" t="e">
        <f>VLOOKUP(assembly_staff_import[[#This Row],[Full Name]],[3]!PEOPLE_March_20[#Data],1,0)</f>
        <v>#REF!</v>
      </c>
      <c r="Q313" t="e">
        <f>VLOOKUP(assembly_staff_import[[#This Row],[Full Name]],[3]!Table17[#Data],3,0)</f>
        <v>#REF!</v>
      </c>
      <c r="R313" t="e">
        <f>VLOOKUP(assembly_staff_import[[#This Row],[Formatted Works for Group]],[3]!Table7[#Data],1,0)</f>
        <v>#REF!</v>
      </c>
      <c r="S313"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13" s="20" t="str">
        <f>TRIM(assembly_staff_import[[#This Row],[NAME_SOURCE_KEY]])</f>
        <v>MILLIGAN, MATTHEW J</v>
      </c>
      <c r="U313" t="s">
        <v>25110</v>
      </c>
      <c r="V313" t="s">
        <v>25111</v>
      </c>
      <c r="W313" t="s">
        <v>25107</v>
      </c>
      <c r="Y313"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13" t="s">
        <v>25045</v>
      </c>
      <c r="AA313" t="e">
        <f>VLOOKUP(assembly_staff_import[[#This Row],[Formatted and corrected Works for Group Text]],[3]!Table4[#Data],1,0)</f>
        <v>#REF!</v>
      </c>
      <c r="AB313" t="e">
        <f>VLOOKUP(assembly_staff_import[[#This Row],[Formatted and corrected Works for Group Text]],[3]!Table5[#Data],2,0)</f>
        <v>#REF!</v>
      </c>
      <c r="AC313" t="str">
        <f>IF(TRIM(assembly_staff_import[[#This Row],[PUBLIC INFO ADDR_SOURCE_KEY]])="CAPITOL, ALBANY", "Legislative / Capitol Office", "District Office")</f>
        <v>Legislative / Capitol Office</v>
      </c>
      <c r="AD313" t="s">
        <v>25046</v>
      </c>
      <c r="AF313" t="str">
        <f t="shared" si="14"/>
        <v xml:space="preserve">422 </v>
      </c>
      <c r="AG313" t="s">
        <v>25046</v>
      </c>
      <c r="AH313" t="s">
        <v>25112</v>
      </c>
      <c r="AI313" t="s">
        <v>25113</v>
      </c>
      <c r="AJ313" t="s">
        <v>23493</v>
      </c>
    </row>
    <row r="314" spans="1:36" x14ac:dyDescent="0.2">
      <c r="A314" t="str">
        <f>TRIM(PROPER((assembly_staff_import[[#This Row],[First MI Name via NAME_SOURCE_KEY TEXT]]&amp;" "&amp;assembly_staff_import[[#This Row],[Last Name via NAME_SOURCE_KEY TEXT]]&amp;" "&amp;assembly_staff_import[[#This Row],[Suffix via NAME_SOURCE_KEY]])))</f>
        <v>Michael J Miller</v>
      </c>
      <c r="B314" t="str">
        <f>TRIM(CONCATENATE(TRIM(assembly_staff_import[[#This Row],[Full Name]]), ", ", assembly_staff_import[[#This Row],[Title]]))</f>
        <v>Michael J Miller, Regional Coord</v>
      </c>
      <c r="C314" t="e">
        <f>assembly_staff_import[[#This Row],[Vlookup_groups]]</f>
        <v>#REF!</v>
      </c>
      <c r="D314" t="str">
        <f>IF(assembly_staff_import[[#This Row],[Legislative Staff Type]]="Personal",assembly_staff_import[[#This Row],[Formatted Personal Staff Office]],"")</f>
        <v/>
      </c>
      <c r="E314" t="s">
        <v>65</v>
      </c>
      <c r="F314" s="19" t="s">
        <v>10913</v>
      </c>
      <c r="G314" t="s">
        <v>1237</v>
      </c>
      <c r="H314" t="str">
        <f>TRIM(PROPER((assembly_staff_import[[#This Row],[Last Name via NAME_SOURCE_KEY TEXT]]&amp;" "&amp;assembly_staff_import[[#This Row],[Suffix via NAME_SOURCE_KEY]])))</f>
        <v>Miller</v>
      </c>
      <c r="I314" t="str">
        <f>PROPER(assembly_staff_import[[#This Row],[JOB TITLE_SOURCE_KEY]])</f>
        <v xml:space="preserve">Regional Coord                             </v>
      </c>
      <c r="J314" t="s">
        <v>72</v>
      </c>
      <c r="K314" t="str">
        <f>IF(assembly_staff_import[[#This Row],[Legislative Staff Type]]="Personal",assembly_staff_import[[#This Row],[Vlookup Reports To Person]], "")</f>
        <v/>
      </c>
      <c r="L314" t="str">
        <f>PROPER(assembly_staff_import[[#This Row],[First MI Name via NAME_SOURCE_KEY TEXT]])</f>
        <v xml:space="preserve"> Michael J</v>
      </c>
      <c r="M314" t="s">
        <v>14493</v>
      </c>
      <c r="N314" t="str">
        <f>LOWER(CONCATENATE(assembly_staff_import[[#This Row],[Last Name]],LEFT(assembly_staff_import[[#This Row],[First Name (no initial)]],1),"@nyassembly.gov"))</f>
        <v>millerm@nyassembly.gov</v>
      </c>
      <c r="O314" t="s">
        <v>3705</v>
      </c>
      <c r="P314" t="e">
        <f>VLOOKUP(assembly_staff_import[[#This Row],[Full Name]],[3]!PEOPLE_March_20[#Data],1,0)</f>
        <v>#REF!</v>
      </c>
      <c r="Q314" t="e">
        <f>VLOOKUP(assembly_staff_import[[#This Row],[Full Name]],[3]!Table17[#Data],3,0)</f>
        <v>#REF!</v>
      </c>
      <c r="R314" t="e">
        <f>VLOOKUP(assembly_staff_import[[#This Row],[Formatted Works for Group]],[3]!Table7[#Data],1,0)</f>
        <v>#REF!</v>
      </c>
      <c r="S314"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14" s="20" t="str">
        <f>TRIM(assembly_staff_import[[#This Row],[NAME_SOURCE_KEY]])</f>
        <v>MILLER, MICHAEL J</v>
      </c>
      <c r="U314" t="s">
        <v>25114</v>
      </c>
      <c r="V314" t="s">
        <v>24553</v>
      </c>
      <c r="W314" t="s">
        <v>24922</v>
      </c>
      <c r="Y314"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14" t="s">
        <v>25045</v>
      </c>
      <c r="AA314" t="e">
        <f>VLOOKUP(assembly_staff_import[[#This Row],[Formatted and corrected Works for Group Text]],[3]!Table4[#Data],1,0)</f>
        <v>#REF!</v>
      </c>
      <c r="AB314" t="e">
        <f>VLOOKUP(assembly_staff_import[[#This Row],[Formatted and corrected Works for Group Text]],[3]!Table5[#Data],2,0)</f>
        <v>#REF!</v>
      </c>
      <c r="AC314" t="str">
        <f>IF(TRIM(assembly_staff_import[[#This Row],[PUBLIC INFO ADDR_SOURCE_KEY]])="CAPITOL, ALBANY", "Legislative / Capitol Office", "District Office")</f>
        <v>Legislative / Capitol Office</v>
      </c>
      <c r="AD314" t="s">
        <v>25046</v>
      </c>
      <c r="AF314" t="str">
        <f t="shared" si="14"/>
        <v xml:space="preserve">422 </v>
      </c>
      <c r="AG314" t="s">
        <v>25046</v>
      </c>
      <c r="AH314" t="s">
        <v>25115</v>
      </c>
      <c r="AI314" t="s">
        <v>25116</v>
      </c>
      <c r="AJ314" t="s">
        <v>23493</v>
      </c>
    </row>
    <row r="315" spans="1:36" x14ac:dyDescent="0.2">
      <c r="A315" t="str">
        <f>TRIM(PROPER((assembly_staff_import[[#This Row],[First MI Name via NAME_SOURCE_KEY TEXT]]&amp;" "&amp;assembly_staff_import[[#This Row],[Last Name via NAME_SOURCE_KEY TEXT]]&amp;" "&amp;assembly_staff_import[[#This Row],[Suffix via NAME_SOURCE_KEY]])))</f>
        <v>Michael M Mulraney</v>
      </c>
      <c r="B315" t="str">
        <f>TRIM(CONCATENATE(TRIM(assembly_staff_import[[#This Row],[Full Name]]), ", ", assembly_staff_import[[#This Row],[Title]]))</f>
        <v>Michael M Mulraney, Sr Coord</v>
      </c>
      <c r="C315" t="e">
        <f>assembly_staff_import[[#This Row],[Vlookup_groups]]</f>
        <v>#REF!</v>
      </c>
      <c r="D315" t="str">
        <f>IF(assembly_staff_import[[#This Row],[Legislative Staff Type]]="Personal",assembly_staff_import[[#This Row],[Formatted Personal Staff Office]],"")</f>
        <v/>
      </c>
      <c r="E315" t="s">
        <v>65</v>
      </c>
      <c r="F315" s="19" t="s">
        <v>10913</v>
      </c>
      <c r="G315" t="s">
        <v>1237</v>
      </c>
      <c r="H315" t="str">
        <f>TRIM(PROPER((assembly_staff_import[[#This Row],[Last Name via NAME_SOURCE_KEY TEXT]]&amp;" "&amp;assembly_staff_import[[#This Row],[Suffix via NAME_SOURCE_KEY]])))</f>
        <v>Mulraney</v>
      </c>
      <c r="I315" t="str">
        <f>PROPER(assembly_staff_import[[#This Row],[JOB TITLE_SOURCE_KEY]])</f>
        <v xml:space="preserve">Sr Coord                                   </v>
      </c>
      <c r="J315" t="s">
        <v>72</v>
      </c>
      <c r="K315" t="str">
        <f>IF(assembly_staff_import[[#This Row],[Legislative Staff Type]]="Personal",assembly_staff_import[[#This Row],[Vlookup Reports To Person]], "")</f>
        <v/>
      </c>
      <c r="L315" t="str">
        <f>PROPER(assembly_staff_import[[#This Row],[First MI Name via NAME_SOURCE_KEY TEXT]])</f>
        <v xml:space="preserve"> Michael M</v>
      </c>
      <c r="M315" t="s">
        <v>22712</v>
      </c>
      <c r="N315" t="str">
        <f>LOWER(CONCATENATE(assembly_staff_import[[#This Row],[Last Name]],LEFT(assembly_staff_import[[#This Row],[First Name (no initial)]],1),"@nyassembly.gov"))</f>
        <v>mulraneym@nyassembly.gov</v>
      </c>
      <c r="O315" t="s">
        <v>3705</v>
      </c>
      <c r="P315" t="e">
        <f>VLOOKUP(assembly_staff_import[[#This Row],[Full Name]],[3]!PEOPLE_March_20[#Data],1,0)</f>
        <v>#REF!</v>
      </c>
      <c r="Q315" t="e">
        <f>VLOOKUP(assembly_staff_import[[#This Row],[Full Name]],[3]!Table17[#Data],3,0)</f>
        <v>#REF!</v>
      </c>
      <c r="R315" t="e">
        <f>VLOOKUP(assembly_staff_import[[#This Row],[Formatted Works for Group]],[3]!Table7[#Data],1,0)</f>
        <v>#REF!</v>
      </c>
      <c r="S315"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15" s="20" t="str">
        <f>TRIM(assembly_staff_import[[#This Row],[NAME_SOURCE_KEY]])</f>
        <v>MULRANEY, MICHAEL M</v>
      </c>
      <c r="U315" t="s">
        <v>25117</v>
      </c>
      <c r="V315" t="s">
        <v>25118</v>
      </c>
      <c r="W315" t="s">
        <v>25119</v>
      </c>
      <c r="Y315"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15" t="s">
        <v>25045</v>
      </c>
      <c r="AA315" t="e">
        <f>VLOOKUP(assembly_staff_import[[#This Row],[Formatted and corrected Works for Group Text]],[3]!Table4[#Data],1,0)</f>
        <v>#REF!</v>
      </c>
      <c r="AB315" t="e">
        <f>VLOOKUP(assembly_staff_import[[#This Row],[Formatted and corrected Works for Group Text]],[3]!Table5[#Data],2,0)</f>
        <v>#REF!</v>
      </c>
      <c r="AC315" t="str">
        <f>IF(TRIM(assembly_staff_import[[#This Row],[PUBLIC INFO ADDR_SOURCE_KEY]])="CAPITOL, ALBANY", "Legislative / Capitol Office", "District Office")</f>
        <v>Legislative / Capitol Office</v>
      </c>
      <c r="AD315" t="s">
        <v>25046</v>
      </c>
      <c r="AF315" t="str">
        <f t="shared" si="14"/>
        <v xml:space="preserve">422 </v>
      </c>
      <c r="AG315" t="s">
        <v>25046</v>
      </c>
      <c r="AH315" t="s">
        <v>25120</v>
      </c>
      <c r="AI315" t="s">
        <v>25052</v>
      </c>
      <c r="AJ315" t="s">
        <v>23493</v>
      </c>
    </row>
    <row r="316" spans="1:36" x14ac:dyDescent="0.2">
      <c r="A316" t="str">
        <f>TRIM(PROPER((assembly_staff_import[[#This Row],[First MI Name via NAME_SOURCE_KEY TEXT]]&amp;" "&amp;assembly_staff_import[[#This Row],[Last Name via NAME_SOURCE_KEY TEXT]]&amp;" "&amp;assembly_staff_import[[#This Row],[Suffix via NAME_SOURCE_KEY]])))</f>
        <v>Michael S Barse</v>
      </c>
      <c r="B316" t="str">
        <f>TRIM(CONCATENATE(TRIM(assembly_staff_import[[#This Row],[Full Name]]), ", ", assembly_staff_import[[#This Row],[Title]]))</f>
        <v>Michael S Barse, Coord</v>
      </c>
      <c r="C316" t="e">
        <f>assembly_staff_import[[#This Row],[Vlookup_groups]]</f>
        <v>#REF!</v>
      </c>
      <c r="D316" t="str">
        <f>IF(assembly_staff_import[[#This Row],[Legislative Staff Type]]="Personal",assembly_staff_import[[#This Row],[Formatted Personal Staff Office]],"")</f>
        <v/>
      </c>
      <c r="E316" t="s">
        <v>65</v>
      </c>
      <c r="F316" s="19" t="s">
        <v>10913</v>
      </c>
      <c r="G316" t="s">
        <v>1237</v>
      </c>
      <c r="H316" t="str">
        <f>TRIM(PROPER((assembly_staff_import[[#This Row],[Last Name via NAME_SOURCE_KEY TEXT]]&amp;" "&amp;assembly_staff_import[[#This Row],[Suffix via NAME_SOURCE_KEY]])))</f>
        <v>Barse</v>
      </c>
      <c r="I316" t="str">
        <f>PROPER(assembly_staff_import[[#This Row],[JOB TITLE_SOURCE_KEY]])</f>
        <v xml:space="preserve">Coord                                      </v>
      </c>
      <c r="J316" t="s">
        <v>72</v>
      </c>
      <c r="K316" t="str">
        <f>IF(assembly_staff_import[[#This Row],[Legislative Staff Type]]="Personal",assembly_staff_import[[#This Row],[Vlookup Reports To Person]], "")</f>
        <v/>
      </c>
      <c r="L316" t="str">
        <f>PROPER(assembly_staff_import[[#This Row],[First MI Name via NAME_SOURCE_KEY TEXT]])</f>
        <v xml:space="preserve"> Michael S</v>
      </c>
      <c r="M316" t="s">
        <v>11986</v>
      </c>
      <c r="N316" t="str">
        <f>LOWER(CONCATENATE(assembly_staff_import[[#This Row],[Last Name]],LEFT(assembly_staff_import[[#This Row],[First Name (no initial)]],1),"@nyassembly.gov"))</f>
        <v>barsem@nyassembly.gov</v>
      </c>
      <c r="O316" t="s">
        <v>3705</v>
      </c>
      <c r="P316" t="e">
        <f>VLOOKUP(assembly_staff_import[[#This Row],[Full Name]],[3]!PEOPLE_March_20[#Data],1,0)</f>
        <v>#REF!</v>
      </c>
      <c r="Q316" t="e">
        <f>VLOOKUP(assembly_staff_import[[#This Row],[Full Name]],[3]!Table17[#Data],3,0)</f>
        <v>#REF!</v>
      </c>
      <c r="R316" t="e">
        <f>VLOOKUP(assembly_staff_import[[#This Row],[Formatted Works for Group]],[3]!Table7[#Data],1,0)</f>
        <v>#REF!</v>
      </c>
      <c r="S316"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16" s="20" t="str">
        <f>TRIM(assembly_staff_import[[#This Row],[NAME_SOURCE_KEY]])</f>
        <v>BARSE, MICHAEL S</v>
      </c>
      <c r="U316" t="s">
        <v>25121</v>
      </c>
      <c r="V316" t="s">
        <v>25122</v>
      </c>
      <c r="W316" t="s">
        <v>25123</v>
      </c>
      <c r="Y316"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16" t="s">
        <v>25045</v>
      </c>
      <c r="AA316" t="e">
        <f>VLOOKUP(assembly_staff_import[[#This Row],[Formatted and corrected Works for Group Text]],[3]!Table4[#Data],1,0)</f>
        <v>#REF!</v>
      </c>
      <c r="AB316" t="e">
        <f>VLOOKUP(assembly_staff_import[[#This Row],[Formatted and corrected Works for Group Text]],[3]!Table5[#Data],2,0)</f>
        <v>#REF!</v>
      </c>
      <c r="AC316" t="str">
        <f>IF(TRIM(assembly_staff_import[[#This Row],[PUBLIC INFO ADDR_SOURCE_KEY]])="CAPITOL, ALBANY", "Legislative / Capitol Office", "District Office")</f>
        <v>Legislative / Capitol Office</v>
      </c>
      <c r="AD316" t="s">
        <v>25046</v>
      </c>
      <c r="AF316" t="str">
        <f t="shared" si="14"/>
        <v xml:space="preserve">422 </v>
      </c>
      <c r="AG316" t="s">
        <v>25046</v>
      </c>
      <c r="AH316" t="s">
        <v>25124</v>
      </c>
      <c r="AI316" t="s">
        <v>25062</v>
      </c>
      <c r="AJ316" t="s">
        <v>23493</v>
      </c>
    </row>
    <row r="317" spans="1:36" x14ac:dyDescent="0.2">
      <c r="A317" t="str">
        <f>TRIM(PROPER((assembly_staff_import[[#This Row],[First MI Name via NAME_SOURCE_KEY TEXT]]&amp;" "&amp;assembly_staff_import[[#This Row],[Last Name via NAME_SOURCE_KEY TEXT]]&amp;" "&amp;assembly_staff_import[[#This Row],[Suffix via NAME_SOURCE_KEY]])))</f>
        <v>Michayla Q Mcmahon</v>
      </c>
      <c r="B317" t="str">
        <f>TRIM(CONCATENATE(TRIM(assembly_staff_import[[#This Row],[Full Name]]), ", ", assembly_staff_import[[#This Row],[Title]]))</f>
        <v>Michayla Q Mcmahon, Admin Assistant</v>
      </c>
      <c r="C317" t="e">
        <f>assembly_staff_import[[#This Row],[Vlookup_groups]]</f>
        <v>#REF!</v>
      </c>
      <c r="D317" t="str">
        <f>IF(assembly_staff_import[[#This Row],[Legislative Staff Type]]="Personal",assembly_staff_import[[#This Row],[Formatted Personal Staff Office]],"")</f>
        <v/>
      </c>
      <c r="E317" t="s">
        <v>65</v>
      </c>
      <c r="F317" s="19" t="s">
        <v>10913</v>
      </c>
      <c r="G317" t="s">
        <v>1237</v>
      </c>
      <c r="H317" t="str">
        <f>TRIM(PROPER((assembly_staff_import[[#This Row],[Last Name via NAME_SOURCE_KEY TEXT]]&amp;" "&amp;assembly_staff_import[[#This Row],[Suffix via NAME_SOURCE_KEY]])))</f>
        <v>Mcmahon</v>
      </c>
      <c r="I317" t="str">
        <f>PROPER(assembly_staff_import[[#This Row],[JOB TITLE_SOURCE_KEY]])</f>
        <v xml:space="preserve">Admin Assistant                            </v>
      </c>
      <c r="J317" t="s">
        <v>72</v>
      </c>
      <c r="K317" t="str">
        <f>IF(assembly_staff_import[[#This Row],[Legislative Staff Type]]="Personal",assembly_staff_import[[#This Row],[Vlookup Reports To Person]], "")</f>
        <v/>
      </c>
      <c r="L317" t="str">
        <f>PROPER(assembly_staff_import[[#This Row],[First MI Name via NAME_SOURCE_KEY TEXT]])</f>
        <v xml:space="preserve"> Michayla Q</v>
      </c>
      <c r="M317" t="s">
        <v>11981</v>
      </c>
      <c r="N317" t="str">
        <f>LOWER(CONCATENATE(assembly_staff_import[[#This Row],[Last Name]],LEFT(assembly_staff_import[[#This Row],[First Name (no initial)]],1),"@nyassembly.gov"))</f>
        <v>mcmahonm@nyassembly.gov</v>
      </c>
      <c r="O317" t="s">
        <v>25125</v>
      </c>
      <c r="P317" t="e">
        <f>VLOOKUP(assembly_staff_import[[#This Row],[Full Name]],[3]!PEOPLE_March_20[#Data],1,0)</f>
        <v>#REF!</v>
      </c>
      <c r="Q317" t="e">
        <f>VLOOKUP(assembly_staff_import[[#This Row],[Full Name]],[3]!Table17[#Data],3,0)</f>
        <v>#REF!</v>
      </c>
      <c r="R317" t="e">
        <f>VLOOKUP(assembly_staff_import[[#This Row],[Formatted Works for Group]],[3]!Table7[#Data],1,0)</f>
        <v>#REF!</v>
      </c>
      <c r="S317"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17" s="20" t="str">
        <f>TRIM(assembly_staff_import[[#This Row],[NAME_SOURCE_KEY]])</f>
        <v>MCMAHON, MICHAYLA Q</v>
      </c>
      <c r="U317" t="s">
        <v>25126</v>
      </c>
      <c r="V317" t="s">
        <v>25127</v>
      </c>
      <c r="W317" t="s">
        <v>25128</v>
      </c>
      <c r="Y317"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17" t="s">
        <v>25045</v>
      </c>
      <c r="AA317" t="e">
        <f>VLOOKUP(assembly_staff_import[[#This Row],[Formatted and corrected Works for Group Text]],[3]!Table4[#Data],1,0)</f>
        <v>#REF!</v>
      </c>
      <c r="AB317" t="e">
        <f>VLOOKUP(assembly_staff_import[[#This Row],[Formatted and corrected Works for Group Text]],[3]!Table5[#Data],2,0)</f>
        <v>#REF!</v>
      </c>
      <c r="AC317" t="str">
        <f>IF(TRIM(assembly_staff_import[[#This Row],[PUBLIC INFO ADDR_SOURCE_KEY]])="CAPITOL, ALBANY", "Legislative / Capitol Office", "District Office")</f>
        <v>Legislative / Capitol Office</v>
      </c>
      <c r="AD317" t="s">
        <v>25046</v>
      </c>
      <c r="AF317" t="str">
        <f t="shared" si="14"/>
        <v xml:space="preserve">422 </v>
      </c>
      <c r="AG317" t="s">
        <v>25046</v>
      </c>
      <c r="AH317" t="s">
        <v>25129</v>
      </c>
      <c r="AI317" t="s">
        <v>23568</v>
      </c>
      <c r="AJ317" t="s">
        <v>23493</v>
      </c>
    </row>
    <row r="318" spans="1:36" x14ac:dyDescent="0.2">
      <c r="A318" t="str">
        <f>TRIM(PROPER((assembly_staff_import[[#This Row],[First MI Name via NAME_SOURCE_KEY TEXT]]&amp;" "&amp;assembly_staff_import[[#This Row],[Last Name via NAME_SOURCE_KEY TEXT]]&amp;" "&amp;assembly_staff_import[[#This Row],[Suffix via NAME_SOURCE_KEY]])))</f>
        <v>Nicholas A Wilock</v>
      </c>
      <c r="B318" t="str">
        <f>TRIM(CONCATENATE(TRIM(assembly_staff_import[[#This Row],[Full Name]]), ", ", assembly_staff_import[[#This Row],[Title]]))</f>
        <v>Nicholas A Wilock, Dir Constit/Supp Svcs</v>
      </c>
      <c r="C318" t="e">
        <f>assembly_staff_import[[#This Row],[Vlookup_groups]]</f>
        <v>#REF!</v>
      </c>
      <c r="D318" t="str">
        <f>IF(assembly_staff_import[[#This Row],[Legislative Staff Type]]="Personal",assembly_staff_import[[#This Row],[Formatted Personal Staff Office]],"")</f>
        <v/>
      </c>
      <c r="E318" t="s">
        <v>65</v>
      </c>
      <c r="F318" s="19" t="s">
        <v>10913</v>
      </c>
      <c r="G318" t="s">
        <v>1237</v>
      </c>
      <c r="H318" t="str">
        <f>TRIM(PROPER((assembly_staff_import[[#This Row],[Last Name via NAME_SOURCE_KEY TEXT]]&amp;" "&amp;assembly_staff_import[[#This Row],[Suffix via NAME_SOURCE_KEY]])))</f>
        <v>Wilock</v>
      </c>
      <c r="I318" t="str">
        <f>PROPER(assembly_staff_import[[#This Row],[JOB TITLE_SOURCE_KEY]])</f>
        <v xml:space="preserve">Dir Constit/Supp Svcs                      </v>
      </c>
      <c r="J318" t="s">
        <v>72</v>
      </c>
      <c r="K318" t="str">
        <f>IF(assembly_staff_import[[#This Row],[Legislative Staff Type]]="Personal",assembly_staff_import[[#This Row],[Vlookup Reports To Person]], "")</f>
        <v/>
      </c>
      <c r="L318" t="str">
        <f>PROPER(assembly_staff_import[[#This Row],[First MI Name via NAME_SOURCE_KEY TEXT]])</f>
        <v xml:space="preserve"> Nicholas A</v>
      </c>
      <c r="M318" t="s">
        <v>22519</v>
      </c>
      <c r="N318" t="str">
        <f>LOWER(CONCATENATE(assembly_staff_import[[#This Row],[Last Name]],LEFT(assembly_staff_import[[#This Row],[First Name (no initial)]],1),"@nyassembly.gov"))</f>
        <v>wilockn@nyassembly.gov</v>
      </c>
      <c r="O318" t="s">
        <v>23835</v>
      </c>
      <c r="P318" t="e">
        <f>VLOOKUP(assembly_staff_import[[#This Row],[Full Name]],[3]!PEOPLE_March_20[#Data],1,0)</f>
        <v>#REF!</v>
      </c>
      <c r="Q318" t="e">
        <f>VLOOKUP(assembly_staff_import[[#This Row],[Full Name]],[3]!Table17[#Data],3,0)</f>
        <v>#REF!</v>
      </c>
      <c r="R318" t="e">
        <f>VLOOKUP(assembly_staff_import[[#This Row],[Formatted Works for Group]],[3]!Table7[#Data],1,0)</f>
        <v>#REF!</v>
      </c>
      <c r="S318"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18" s="20" t="str">
        <f>TRIM(assembly_staff_import[[#This Row],[NAME_SOURCE_KEY]])</f>
        <v>WILOCK, NICHOLAS A</v>
      </c>
      <c r="U318" t="s">
        <v>25130</v>
      </c>
      <c r="V318" t="s">
        <v>25131</v>
      </c>
      <c r="W318" t="s">
        <v>25132</v>
      </c>
      <c r="Y318"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18" t="s">
        <v>25045</v>
      </c>
      <c r="AA318" t="e">
        <f>VLOOKUP(assembly_staff_import[[#This Row],[Formatted and corrected Works for Group Text]],[3]!Table4[#Data],1,0)</f>
        <v>#REF!</v>
      </c>
      <c r="AB318" t="e">
        <f>VLOOKUP(assembly_staff_import[[#This Row],[Formatted and corrected Works for Group Text]],[3]!Table5[#Data],2,0)</f>
        <v>#REF!</v>
      </c>
      <c r="AC318" t="str">
        <f>IF(TRIM(assembly_staff_import[[#This Row],[PUBLIC INFO ADDR_SOURCE_KEY]])="CAPITOL, ALBANY", "Legislative / Capitol Office", "District Office")</f>
        <v>Legislative / Capitol Office</v>
      </c>
      <c r="AD318" t="s">
        <v>25046</v>
      </c>
      <c r="AF318" t="str">
        <f t="shared" si="14"/>
        <v xml:space="preserve">422 </v>
      </c>
      <c r="AG318" t="s">
        <v>25046</v>
      </c>
      <c r="AH318" t="s">
        <v>25133</v>
      </c>
      <c r="AI318" t="s">
        <v>23616</v>
      </c>
      <c r="AJ318" t="s">
        <v>23493</v>
      </c>
    </row>
    <row r="319" spans="1:36" x14ac:dyDescent="0.2">
      <c r="A319" t="str">
        <f>TRIM(PROPER((assembly_staff_import[[#This Row],[First MI Name via NAME_SOURCE_KEY TEXT]]&amp;" "&amp;assembly_staff_import[[#This Row],[Last Name via NAME_SOURCE_KEY TEXT]]&amp;" "&amp;assembly_staff_import[[#This Row],[Suffix via NAME_SOURCE_KEY]])))</f>
        <v>Robert L Ragaini</v>
      </c>
      <c r="B319" t="str">
        <f>TRIM(CONCATENATE(TRIM(assembly_staff_import[[#This Row],[Full Name]]), ", ", assembly_staff_import[[#This Row],[Title]]))</f>
        <v>Robert L Ragaini, Photographer</v>
      </c>
      <c r="C319" t="e">
        <f>assembly_staff_import[[#This Row],[Vlookup_groups]]</f>
        <v>#REF!</v>
      </c>
      <c r="D319" t="str">
        <f>IF(assembly_staff_import[[#This Row],[Legislative Staff Type]]="Personal",assembly_staff_import[[#This Row],[Formatted Personal Staff Office]],"")</f>
        <v/>
      </c>
      <c r="E319" t="s">
        <v>65</v>
      </c>
      <c r="F319" s="19" t="s">
        <v>10913</v>
      </c>
      <c r="G319" t="s">
        <v>1237</v>
      </c>
      <c r="H319" t="str">
        <f>TRIM(PROPER((assembly_staff_import[[#This Row],[Last Name via NAME_SOURCE_KEY TEXT]]&amp;" "&amp;assembly_staff_import[[#This Row],[Suffix via NAME_SOURCE_KEY]])))</f>
        <v>Ragaini</v>
      </c>
      <c r="I319" t="str">
        <f>PROPER(assembly_staff_import[[#This Row],[JOB TITLE_SOURCE_KEY]])</f>
        <v xml:space="preserve">Photographer                               </v>
      </c>
      <c r="J319" t="s">
        <v>72</v>
      </c>
      <c r="K319" t="str">
        <f>IF(assembly_staff_import[[#This Row],[Legislative Staff Type]]="Personal",assembly_staff_import[[#This Row],[Vlookup Reports To Person]], "")</f>
        <v/>
      </c>
      <c r="L319" t="str">
        <f>PROPER(assembly_staff_import[[#This Row],[First MI Name via NAME_SOURCE_KEY TEXT]])</f>
        <v xml:space="preserve"> Robert L</v>
      </c>
      <c r="M319" t="s">
        <v>22667</v>
      </c>
      <c r="N319" t="str">
        <f>LOWER(CONCATENATE(assembly_staff_import[[#This Row],[Last Name]],LEFT(assembly_staff_import[[#This Row],[First Name (no initial)]],1),"@nyassembly.gov"))</f>
        <v>ragainir@nyassembly.gov</v>
      </c>
      <c r="O319" t="s">
        <v>6749</v>
      </c>
      <c r="P319" t="e">
        <f>VLOOKUP(assembly_staff_import[[#This Row],[Full Name]],[3]!PEOPLE_March_20[#Data],1,0)</f>
        <v>#REF!</v>
      </c>
      <c r="Q319" t="e">
        <f>VLOOKUP(assembly_staff_import[[#This Row],[Full Name]],[3]!Table17[#Data],3,0)</f>
        <v>#REF!</v>
      </c>
      <c r="R319" t="e">
        <f>VLOOKUP(assembly_staff_import[[#This Row],[Formatted Works for Group]],[3]!Table7[#Data],1,0)</f>
        <v>#REF!</v>
      </c>
      <c r="S319"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19" s="20" t="str">
        <f>TRIM(assembly_staff_import[[#This Row],[NAME_SOURCE_KEY]])</f>
        <v>RAGAINI, ROBERT L</v>
      </c>
      <c r="U319" t="s">
        <v>25134</v>
      </c>
      <c r="V319" t="s">
        <v>25135</v>
      </c>
      <c r="W319" t="s">
        <v>25136</v>
      </c>
      <c r="Y319"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19" t="s">
        <v>25045</v>
      </c>
      <c r="AA319" t="e">
        <f>VLOOKUP(assembly_staff_import[[#This Row],[Formatted and corrected Works for Group Text]],[3]!Table4[#Data],1,0)</f>
        <v>#REF!</v>
      </c>
      <c r="AB319" t="e">
        <f>VLOOKUP(assembly_staff_import[[#This Row],[Formatted and corrected Works for Group Text]],[3]!Table5[#Data],2,0)</f>
        <v>#REF!</v>
      </c>
      <c r="AC319" t="str">
        <f>IF(TRIM(assembly_staff_import[[#This Row],[PUBLIC INFO ADDR_SOURCE_KEY]])="CAPITOL, ALBANY", "Legislative / Capitol Office", "District Office")</f>
        <v>Legislative / Capitol Office</v>
      </c>
      <c r="AD319" t="s">
        <v>25046</v>
      </c>
      <c r="AF319" t="str">
        <f t="shared" si="14"/>
        <v xml:space="preserve">422 </v>
      </c>
      <c r="AG319" t="s">
        <v>25046</v>
      </c>
      <c r="AH319" t="s">
        <v>25137</v>
      </c>
      <c r="AI319" t="s">
        <v>25138</v>
      </c>
      <c r="AJ319" t="s">
        <v>23493</v>
      </c>
    </row>
    <row r="320" spans="1:36" x14ac:dyDescent="0.2">
      <c r="A320" t="str">
        <f>TRIM(PROPER((assembly_staff_import[[#This Row],[First MI Name via NAME_SOURCE_KEY TEXT]]&amp;" "&amp;assembly_staff_import[[#This Row],[Last Name via NAME_SOURCE_KEY TEXT]]&amp;" "&amp;assembly_staff_import[[#This Row],[Suffix via NAME_SOURCE_KEY]])))</f>
        <v>Santino R Thomas</v>
      </c>
      <c r="B320" t="str">
        <f>TRIM(CONCATENATE(TRIM(assembly_staff_import[[#This Row],[Full Name]]), ", ", assembly_staff_import[[#This Row],[Title]]))</f>
        <v>Santino R Thomas, Coord</v>
      </c>
      <c r="C320" t="e">
        <f>assembly_staff_import[[#This Row],[Vlookup_groups]]</f>
        <v>#REF!</v>
      </c>
      <c r="D320" t="str">
        <f>IF(assembly_staff_import[[#This Row],[Legislative Staff Type]]="Personal",assembly_staff_import[[#This Row],[Formatted Personal Staff Office]],"")</f>
        <v/>
      </c>
      <c r="E320" t="s">
        <v>65</v>
      </c>
      <c r="F320" s="19" t="s">
        <v>10913</v>
      </c>
      <c r="G320" t="s">
        <v>1237</v>
      </c>
      <c r="H320" t="str">
        <f>TRIM(PROPER((assembly_staff_import[[#This Row],[Last Name via NAME_SOURCE_KEY TEXT]]&amp;" "&amp;assembly_staff_import[[#This Row],[Suffix via NAME_SOURCE_KEY]])))</f>
        <v>Thomas</v>
      </c>
      <c r="I320" t="str">
        <f>PROPER(assembly_staff_import[[#This Row],[JOB TITLE_SOURCE_KEY]])</f>
        <v xml:space="preserve">Coord                                      </v>
      </c>
      <c r="J320" t="s">
        <v>72</v>
      </c>
      <c r="K320" t="str">
        <f>IF(assembly_staff_import[[#This Row],[Legislative Staff Type]]="Personal",assembly_staff_import[[#This Row],[Vlookup Reports To Person]], "")</f>
        <v/>
      </c>
      <c r="L320" t="str">
        <f>PROPER(assembly_staff_import[[#This Row],[First MI Name via NAME_SOURCE_KEY TEXT]])</f>
        <v xml:space="preserve"> Santino R</v>
      </c>
      <c r="M320" t="s">
        <v>22594</v>
      </c>
      <c r="N320" t="str">
        <f>LOWER(CONCATENATE(assembly_staff_import[[#This Row],[Last Name]],LEFT(assembly_staff_import[[#This Row],[First Name (no initial)]],1),"@nyassembly.gov"))</f>
        <v>thomass@nyassembly.gov</v>
      </c>
      <c r="O320" t="s">
        <v>25139</v>
      </c>
      <c r="P320" t="e">
        <f>VLOOKUP(assembly_staff_import[[#This Row],[Full Name]],[3]!PEOPLE_March_20[#Data],1,0)</f>
        <v>#REF!</v>
      </c>
      <c r="Q320" t="e">
        <f>VLOOKUP(assembly_staff_import[[#This Row],[Full Name]],[3]!Table17[#Data],3,0)</f>
        <v>#REF!</v>
      </c>
      <c r="R320" t="e">
        <f>VLOOKUP(assembly_staff_import[[#This Row],[Formatted Works for Group]],[3]!Table7[#Data],1,0)</f>
        <v>#REF!</v>
      </c>
      <c r="S320"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20" s="20" t="str">
        <f>TRIM(assembly_staff_import[[#This Row],[NAME_SOURCE_KEY]])</f>
        <v>THOMAS, SANTINO R</v>
      </c>
      <c r="U320" t="s">
        <v>25140</v>
      </c>
      <c r="V320" t="s">
        <v>25141</v>
      </c>
      <c r="W320" t="s">
        <v>25142</v>
      </c>
      <c r="Y320"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20" t="s">
        <v>25045</v>
      </c>
      <c r="AA320" t="e">
        <f>VLOOKUP(assembly_staff_import[[#This Row],[Formatted and corrected Works for Group Text]],[3]!Table4[#Data],1,0)</f>
        <v>#REF!</v>
      </c>
      <c r="AB320" t="e">
        <f>VLOOKUP(assembly_staff_import[[#This Row],[Formatted and corrected Works for Group Text]],[3]!Table5[#Data],2,0)</f>
        <v>#REF!</v>
      </c>
      <c r="AC320" t="str">
        <f>IF(TRIM(assembly_staff_import[[#This Row],[PUBLIC INFO ADDR_SOURCE_KEY]])="CAPITOL, ALBANY", "Legislative / Capitol Office", "District Office")</f>
        <v>Legislative / Capitol Office</v>
      </c>
      <c r="AD320" t="s">
        <v>25046</v>
      </c>
      <c r="AF320" t="str">
        <f t="shared" si="14"/>
        <v xml:space="preserve">422 </v>
      </c>
      <c r="AG320" t="s">
        <v>25046</v>
      </c>
      <c r="AH320" t="s">
        <v>25143</v>
      </c>
      <c r="AI320" t="s">
        <v>25062</v>
      </c>
      <c r="AJ320" t="s">
        <v>23493</v>
      </c>
    </row>
    <row r="321" spans="1:36" x14ac:dyDescent="0.2">
      <c r="A321" t="str">
        <f>TRIM(PROPER((assembly_staff_import[[#This Row],[First MI Name via NAME_SOURCE_KEY TEXT]]&amp;" "&amp;assembly_staff_import[[#This Row],[Last Name via NAME_SOURCE_KEY TEXT]]&amp;" "&amp;assembly_staff_import[[#This Row],[Suffix via NAME_SOURCE_KEY]])))</f>
        <v>Shane P Mchugh</v>
      </c>
      <c r="B321" t="str">
        <f>TRIM(CONCATENATE(TRIM(assembly_staff_import[[#This Row],[Full Name]]), ", ", assembly_staff_import[[#This Row],[Title]]))</f>
        <v>Shane P Mchugh, Coord</v>
      </c>
      <c r="C321" t="e">
        <f>assembly_staff_import[[#This Row],[Vlookup_groups]]</f>
        <v>#REF!</v>
      </c>
      <c r="D321" t="str">
        <f>IF(assembly_staff_import[[#This Row],[Legislative Staff Type]]="Personal",assembly_staff_import[[#This Row],[Formatted Personal Staff Office]],"")</f>
        <v/>
      </c>
      <c r="E321" t="s">
        <v>65</v>
      </c>
      <c r="F321" s="19" t="s">
        <v>10913</v>
      </c>
      <c r="G321" t="s">
        <v>1237</v>
      </c>
      <c r="H321" t="str">
        <f>TRIM(PROPER((assembly_staff_import[[#This Row],[Last Name via NAME_SOURCE_KEY TEXT]]&amp;" "&amp;assembly_staff_import[[#This Row],[Suffix via NAME_SOURCE_KEY]])))</f>
        <v>Mchugh</v>
      </c>
      <c r="I321" t="str">
        <f>PROPER(assembly_staff_import[[#This Row],[JOB TITLE_SOURCE_KEY]])</f>
        <v xml:space="preserve">Coord                                      </v>
      </c>
      <c r="J321" t="s">
        <v>72</v>
      </c>
      <c r="K321" t="str">
        <f>IF(assembly_staff_import[[#This Row],[Legislative Staff Type]]="Personal",assembly_staff_import[[#This Row],[Vlookup Reports To Person]], "")</f>
        <v/>
      </c>
      <c r="L321" t="str">
        <f>PROPER(assembly_staff_import[[#This Row],[First MI Name via NAME_SOURCE_KEY TEXT]])</f>
        <v xml:space="preserve"> Shane P</v>
      </c>
      <c r="M321" t="s">
        <v>21755</v>
      </c>
      <c r="N321" t="str">
        <f>LOWER(CONCATENATE(assembly_staff_import[[#This Row],[Last Name]],LEFT(assembly_staff_import[[#This Row],[First Name (no initial)]],1),"@nyassembly.gov"))</f>
        <v>mchughs@nyassembly.gov</v>
      </c>
      <c r="O321" t="s">
        <v>25144</v>
      </c>
      <c r="P321" t="e">
        <f>VLOOKUP(assembly_staff_import[[#This Row],[Full Name]],[3]!PEOPLE_March_20[#Data],1,0)</f>
        <v>#REF!</v>
      </c>
      <c r="Q321" t="e">
        <f>VLOOKUP(assembly_staff_import[[#This Row],[Full Name]],[3]!Table17[#Data],3,0)</f>
        <v>#REF!</v>
      </c>
      <c r="R321" t="e">
        <f>VLOOKUP(assembly_staff_import[[#This Row],[Formatted Works for Group]],[3]!Table7[#Data],1,0)</f>
        <v>#REF!</v>
      </c>
      <c r="S321"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21" s="20" t="str">
        <f>TRIM(assembly_staff_import[[#This Row],[NAME_SOURCE_KEY]])</f>
        <v>MCHUGH, SHANE P</v>
      </c>
      <c r="U321" t="s">
        <v>25145</v>
      </c>
      <c r="V321" t="s">
        <v>23993</v>
      </c>
      <c r="W321" t="s">
        <v>25146</v>
      </c>
      <c r="Y321"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21" t="s">
        <v>25045</v>
      </c>
      <c r="AA321" t="e">
        <f>VLOOKUP(assembly_staff_import[[#This Row],[Formatted and corrected Works for Group Text]],[3]!Table4[#Data],1,0)</f>
        <v>#REF!</v>
      </c>
      <c r="AB321" t="e">
        <f>VLOOKUP(assembly_staff_import[[#This Row],[Formatted and corrected Works for Group Text]],[3]!Table5[#Data],2,0)</f>
        <v>#REF!</v>
      </c>
      <c r="AC321" t="str">
        <f>IF(TRIM(assembly_staff_import[[#This Row],[PUBLIC INFO ADDR_SOURCE_KEY]])="CAPITOL, ALBANY", "Legislative / Capitol Office", "District Office")</f>
        <v>Legislative / Capitol Office</v>
      </c>
      <c r="AD321" t="s">
        <v>25046</v>
      </c>
      <c r="AF321" t="str">
        <f t="shared" si="14"/>
        <v xml:space="preserve">422 </v>
      </c>
      <c r="AG321" t="s">
        <v>25046</v>
      </c>
      <c r="AH321" t="s">
        <v>25147</v>
      </c>
      <c r="AI321" t="s">
        <v>25062</v>
      </c>
      <c r="AJ321" t="s">
        <v>23493</v>
      </c>
    </row>
    <row r="322" spans="1:36" x14ac:dyDescent="0.2">
      <c r="A322" t="str">
        <f>TRIM(PROPER((assembly_staff_import[[#This Row],[First MI Name via NAME_SOURCE_KEY TEXT]]&amp;" "&amp;assembly_staff_import[[#This Row],[Last Name via NAME_SOURCE_KEY TEXT]]&amp;" "&amp;assembly_staff_import[[#This Row],[Suffix via NAME_SOURCE_KEY]])))</f>
        <v>Timothy P Lantz</v>
      </c>
      <c r="B322" t="str">
        <f>TRIM(CONCATENATE(TRIM(assembly_staff_import[[#This Row],[Full Name]]), ", ", assembly_staff_import[[#This Row],[Title]]))</f>
        <v>Timothy P Lantz, Princ Coordinator</v>
      </c>
      <c r="C322" t="e">
        <f>assembly_staff_import[[#This Row],[Vlookup_groups]]</f>
        <v>#REF!</v>
      </c>
      <c r="D322" t="str">
        <f>IF(assembly_staff_import[[#This Row],[Legislative Staff Type]]="Personal",assembly_staff_import[[#This Row],[Formatted Personal Staff Office]],"")</f>
        <v/>
      </c>
      <c r="E322" t="s">
        <v>65</v>
      </c>
      <c r="F322" s="19" t="s">
        <v>10913</v>
      </c>
      <c r="G322" t="s">
        <v>1237</v>
      </c>
      <c r="H322" t="str">
        <f>TRIM(PROPER((assembly_staff_import[[#This Row],[Last Name via NAME_SOURCE_KEY TEXT]]&amp;" "&amp;assembly_staff_import[[#This Row],[Suffix via NAME_SOURCE_KEY]])))</f>
        <v>Lantz</v>
      </c>
      <c r="I322" t="str">
        <f>PROPER(assembly_staff_import[[#This Row],[JOB TITLE_SOURCE_KEY]])</f>
        <v xml:space="preserve">Princ Coordinator                          </v>
      </c>
      <c r="J322" t="s">
        <v>72</v>
      </c>
      <c r="K322" t="str">
        <f>IF(assembly_staff_import[[#This Row],[Legislative Staff Type]]="Personal",assembly_staff_import[[#This Row],[Vlookup Reports To Person]], "")</f>
        <v/>
      </c>
      <c r="L322" t="str">
        <f>PROPER(assembly_staff_import[[#This Row],[First MI Name via NAME_SOURCE_KEY TEXT]])</f>
        <v xml:space="preserve"> Timothy P</v>
      </c>
      <c r="M322" t="s">
        <v>22747</v>
      </c>
      <c r="N322" t="str">
        <f>LOWER(CONCATENATE(assembly_staff_import[[#This Row],[Last Name]],LEFT(assembly_staff_import[[#This Row],[First Name (no initial)]],1),"@nyassembly.gov"))</f>
        <v>lantzt@nyassembly.gov</v>
      </c>
      <c r="O322" t="s">
        <v>23535</v>
      </c>
      <c r="P322" t="e">
        <f>VLOOKUP(assembly_staff_import[[#This Row],[Full Name]],[3]!PEOPLE_March_20[#Data],1,0)</f>
        <v>#REF!</v>
      </c>
      <c r="Q322" t="e">
        <f>VLOOKUP(assembly_staff_import[[#This Row],[Full Name]],[3]!Table17[#Data],3,0)</f>
        <v>#REF!</v>
      </c>
      <c r="R322" t="e">
        <f>VLOOKUP(assembly_staff_import[[#This Row],[Formatted Works for Group]],[3]!Table7[#Data],1,0)</f>
        <v>#REF!</v>
      </c>
      <c r="S322"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22" s="20" t="str">
        <f>TRIM(assembly_staff_import[[#This Row],[NAME_SOURCE_KEY]])</f>
        <v>LANTZ, TIMOTHY P</v>
      </c>
      <c r="U322" t="s">
        <v>25148</v>
      </c>
      <c r="V322" t="s">
        <v>25149</v>
      </c>
      <c r="W322" t="s">
        <v>25150</v>
      </c>
      <c r="Y322"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22" t="s">
        <v>25045</v>
      </c>
      <c r="AA322" t="e">
        <f>VLOOKUP(assembly_staff_import[[#This Row],[Formatted and corrected Works for Group Text]],[3]!Table4[#Data],1,0)</f>
        <v>#REF!</v>
      </c>
      <c r="AB322" t="e">
        <f>VLOOKUP(assembly_staff_import[[#This Row],[Formatted and corrected Works for Group Text]],[3]!Table5[#Data],2,0)</f>
        <v>#REF!</v>
      </c>
      <c r="AC322" t="str">
        <f>IF(TRIM(assembly_staff_import[[#This Row],[PUBLIC INFO ADDR_SOURCE_KEY]])="CAPITOL, ALBANY", "Legislative / Capitol Office", "District Office")</f>
        <v>Legislative / Capitol Office</v>
      </c>
      <c r="AD322" t="s">
        <v>25046</v>
      </c>
      <c r="AF322" t="str">
        <f t="shared" si="14"/>
        <v xml:space="preserve">422 </v>
      </c>
      <c r="AG322" t="s">
        <v>25046</v>
      </c>
      <c r="AH322" t="s">
        <v>25151</v>
      </c>
      <c r="AI322" t="s">
        <v>25086</v>
      </c>
      <c r="AJ322" t="s">
        <v>23493</v>
      </c>
    </row>
    <row r="323" spans="1:36" x14ac:dyDescent="0.2">
      <c r="A323" t="str">
        <f>TRIM(PROPER((assembly_staff_import[[#This Row],[First MI Name via NAME_SOURCE_KEY TEXT]]&amp;" "&amp;assembly_staff_import[[#This Row],[Last Name via NAME_SOURCE_KEY TEXT]]&amp;" "&amp;assembly_staff_import[[#This Row],[Suffix via NAME_SOURCE_KEY]])))</f>
        <v>Victoria D Brannigan</v>
      </c>
      <c r="B323" t="str">
        <f>TRIM(CONCATENATE(TRIM(assembly_staff_import[[#This Row],[Full Name]]), ", ", assembly_staff_import[[#This Row],[Title]]))</f>
        <v>Victoria D Brannigan, Graphic Artist</v>
      </c>
      <c r="C323" t="e">
        <f>assembly_staff_import[[#This Row],[Vlookup_groups]]</f>
        <v>#REF!</v>
      </c>
      <c r="D323" t="str">
        <f>IF(assembly_staff_import[[#This Row],[Legislative Staff Type]]="Personal",assembly_staff_import[[#This Row],[Formatted Personal Staff Office]],"")</f>
        <v/>
      </c>
      <c r="E323" t="s">
        <v>65</v>
      </c>
      <c r="F323" s="19" t="s">
        <v>10913</v>
      </c>
      <c r="G323" t="s">
        <v>1237</v>
      </c>
      <c r="H323" t="str">
        <f>TRIM(PROPER((assembly_staff_import[[#This Row],[Last Name via NAME_SOURCE_KEY TEXT]]&amp;" "&amp;assembly_staff_import[[#This Row],[Suffix via NAME_SOURCE_KEY]])))</f>
        <v>Brannigan</v>
      </c>
      <c r="I323" t="str">
        <f>PROPER(assembly_staff_import[[#This Row],[JOB TITLE_SOURCE_KEY]])</f>
        <v xml:space="preserve">Graphic Artist                             </v>
      </c>
      <c r="J323" t="s">
        <v>72</v>
      </c>
      <c r="K323" t="str">
        <f>IF(assembly_staff_import[[#This Row],[Legislative Staff Type]]="Personal",assembly_staff_import[[#This Row],[Vlookup Reports To Person]], "")</f>
        <v/>
      </c>
      <c r="L323" t="str">
        <f>PROPER(assembly_staff_import[[#This Row],[First MI Name via NAME_SOURCE_KEY TEXT]])</f>
        <v xml:space="preserve"> Victoria D</v>
      </c>
      <c r="M323" t="s">
        <v>11044</v>
      </c>
      <c r="N323" t="str">
        <f>LOWER(CONCATENATE(assembly_staff_import[[#This Row],[Last Name]],LEFT(assembly_staff_import[[#This Row],[First Name (no initial)]],1),"@nyassembly.gov"))</f>
        <v>branniganv@nyassembly.gov</v>
      </c>
      <c r="O323" t="s">
        <v>15843</v>
      </c>
      <c r="P323" t="e">
        <f>VLOOKUP(assembly_staff_import[[#This Row],[Full Name]],[3]!PEOPLE_March_20[#Data],1,0)</f>
        <v>#REF!</v>
      </c>
      <c r="Q323" t="e">
        <f>VLOOKUP(assembly_staff_import[[#This Row],[Full Name]],[3]!Table17[#Data],3,0)</f>
        <v>#REF!</v>
      </c>
      <c r="R323" t="e">
        <f>VLOOKUP(assembly_staff_import[[#This Row],[Formatted Works for Group]],[3]!Table7[#Data],1,0)</f>
        <v>#REF!</v>
      </c>
      <c r="S323" t="str">
        <f>IF(assembly_staff_import[[#This Row],[Legislative Staff Type]]="Personal", assembly_staff_import[[#This Row],[Vlookup Works for Group]], assembly_staff_import[[#This Row],[Formatted Works for Group calc]]&amp;", Central Staff Office, Assembly")</f>
        <v>Constituent Services/Photography (Minority), Central Staff Office, Assembly</v>
      </c>
      <c r="T323" s="20" t="str">
        <f>TRIM(assembly_staff_import[[#This Row],[NAME_SOURCE_KEY]])</f>
        <v>BRANNIGAN, VICTORIA D</v>
      </c>
      <c r="U323" t="s">
        <v>25152</v>
      </c>
      <c r="V323" t="s">
        <v>25153</v>
      </c>
      <c r="W323" t="s">
        <v>25154</v>
      </c>
      <c r="Y323" t="str">
        <f>IF(assembly_staff_import[[#This Row],[Legislative Staff Type]]="Personal", PROPER(TRIM(assembly_staff_import[[#This Row],[Unit First MI via UNIT_SOURCE_KEY]])&amp;" "&amp;assembly_staff_import[[#This Row],[Unit Last via UNIT_SOURCE_KEY]]), PROPER(TRIM(assembly_staff_import[[#This Row],[UNIT NAME_SOURCE_KEY2]])))</f>
        <v>Constituent Services/Photography (Minority)</v>
      </c>
      <c r="Z323" t="s">
        <v>25045</v>
      </c>
      <c r="AA323" t="e">
        <f>VLOOKUP(assembly_staff_import[[#This Row],[Formatted and corrected Works for Group Text]],[3]!Table4[#Data],1,0)</f>
        <v>#REF!</v>
      </c>
      <c r="AB323" t="e">
        <f>VLOOKUP(assembly_staff_import[[#This Row],[Formatted and corrected Works for Group Text]],[3]!Table5[#Data],2,0)</f>
        <v>#REF!</v>
      </c>
      <c r="AC323" t="str">
        <f>IF(TRIM(assembly_staff_import[[#This Row],[PUBLIC INFO ADDR_SOURCE_KEY]])="CAPITOL, ALBANY", "Legislative / Capitol Office", "District Office")</f>
        <v>Legislative / Capitol Office</v>
      </c>
      <c r="AD323" t="s">
        <v>25046</v>
      </c>
      <c r="AF323" t="str">
        <f t="shared" si="14"/>
        <v xml:space="preserve">422 </v>
      </c>
      <c r="AG323" t="s">
        <v>25046</v>
      </c>
      <c r="AH323" t="s">
        <v>25155</v>
      </c>
      <c r="AI323" t="s">
        <v>25057</v>
      </c>
      <c r="AJ323" t="s">
        <v>23493</v>
      </c>
    </row>
    <row r="324" spans="1:36" x14ac:dyDescent="0.2">
      <c r="A324" t="str">
        <f>TRIM(PROPER((assembly_staff_import[[#This Row],[First MI Name via NAME_SOURCE_KEY TEXT]]&amp;" "&amp;assembly_staff_import[[#This Row],[Last Name via NAME_SOURCE_KEY TEXT]]&amp;" "&amp;assembly_staff_import[[#This Row],[Suffix via NAME_SOURCE_KEY]])))</f>
        <v>Angilena L Mauro</v>
      </c>
      <c r="B324" t="str">
        <f>TRIM(CONCATENATE(TRIM(assembly_staff_import[[#This Row],[Full Name]]), ", ", assembly_staff_import[[#This Row],[Title]]))</f>
        <v>Angilena L Mauro, Contract Mgmt Spec</v>
      </c>
      <c r="C324" t="str">
        <f>assembly_staff_import[[#This Row],[Vlookup_groups]]</f>
        <v>Contracts, Central Staff Office, Assembly</v>
      </c>
      <c r="D324" t="str">
        <f>IF(assembly_staff_import[[#This Row],[Legislative Staff Type]]="Personal",assembly_staff_import[[#This Row],[Formatted Personal Staff Office]],"")</f>
        <v/>
      </c>
      <c r="E324" t="s">
        <v>65</v>
      </c>
      <c r="F324" s="19" t="s">
        <v>10913</v>
      </c>
      <c r="G324" t="s">
        <v>1237</v>
      </c>
      <c r="H324" t="str">
        <f>TRIM(PROPER((assembly_staff_import[[#This Row],[Last Name via NAME_SOURCE_KEY TEXT]]&amp;" "&amp;assembly_staff_import[[#This Row],[Suffix via NAME_SOURCE_KEY]])))</f>
        <v>Mauro</v>
      </c>
      <c r="I324" t="str">
        <f>PROPER(assembly_staff_import[[#This Row],[JOB TITLE_SOURCE_KEY]])</f>
        <v xml:space="preserve">Contract Mgmt Spec                         </v>
      </c>
      <c r="J324" t="s">
        <v>72</v>
      </c>
      <c r="K324" t="str">
        <f>IF(assembly_staff_import[[#This Row],[Legislative Staff Type]]="Personal",assembly_staff_import[[#This Row],[Vlookup Reports To Person]], "")</f>
        <v/>
      </c>
      <c r="L324" t="str">
        <f>PROPER(assembly_staff_import[[#This Row],[First MI Name via NAME_SOURCE_KEY TEXT]])</f>
        <v xml:space="preserve"> Angilena L</v>
      </c>
      <c r="M324" t="s">
        <v>18479</v>
      </c>
      <c r="N324" t="str">
        <f>LOWER(CONCATENATE(assembly_staff_import[[#This Row],[Last Name]],LEFT(assembly_staff_import[[#This Row],[First Name (no initial)]],1),"@nyassembly.gov"))</f>
        <v>mauroa@nyassembly.gov</v>
      </c>
      <c r="O324" t="s">
        <v>25156</v>
      </c>
      <c r="P324" t="e">
        <f>VLOOKUP(assembly_staff_import[[#This Row],[Full Name]],[3]!PEOPLE_March_20[#Data],1,0)</f>
        <v>#REF!</v>
      </c>
      <c r="Q324" t="e">
        <f>VLOOKUP(assembly_staff_import[[#This Row],[Full Name]],[3]!Table17[#Data],3,0)</f>
        <v>#REF!</v>
      </c>
      <c r="R324" t="s">
        <v>18478</v>
      </c>
      <c r="S324" t="str">
        <f>IF(assembly_staff_import[[#This Row],[Legislative Staff Type]]="Personal", assembly_staff_import[[#This Row],[Vlookup Works for Group]], assembly_staff_import[[#This Row],[Formatted Works for Group calc]]&amp;", Central Staff Office, Assembly")</f>
        <v>Contracts, Central Staff Office, Assembly</v>
      </c>
      <c r="T324" s="20" t="str">
        <f>TRIM(assembly_staff_import[[#This Row],[NAME_SOURCE_KEY]])</f>
        <v>MAURO, ANGILENA L</v>
      </c>
      <c r="U324" t="s">
        <v>25157</v>
      </c>
      <c r="V324" t="s">
        <v>25158</v>
      </c>
      <c r="W324" t="s">
        <v>25159</v>
      </c>
      <c r="Y324" t="str">
        <f>IF(assembly_staff_import[[#This Row],[Legislative Staff Type]]="Personal", PROPER(TRIM(assembly_staff_import[[#This Row],[Unit First MI via UNIT_SOURCE_KEY]])&amp;" "&amp;assembly_staff_import[[#This Row],[Unit Last via UNIT_SOURCE_KEY]]), PROPER(TRIM(assembly_staff_import[[#This Row],[UNIT NAME_SOURCE_KEY2]])))</f>
        <v>Contracts</v>
      </c>
      <c r="Z324" t="s">
        <v>25160</v>
      </c>
      <c r="AA324" t="e">
        <f>VLOOKUP(assembly_staff_import[[#This Row],[Formatted and corrected Works for Group Text]],[3]!Table4[#Data],1,0)</f>
        <v>#REF!</v>
      </c>
      <c r="AB324" t="e">
        <f>VLOOKUP(assembly_staff_import[[#This Row],[Formatted and corrected Works for Group Text]],[3]!Table5[#Data],2,0)</f>
        <v>#REF!</v>
      </c>
      <c r="AC324" t="str">
        <f>IF(TRIM(assembly_staff_import[[#This Row],[PUBLIC INFO ADDR_SOURCE_KEY]])="CAPITOL, ALBANY", "Legislative / Capitol Office", "District Office")</f>
        <v>Legislative / Capitol Office</v>
      </c>
      <c r="AD324" t="s">
        <v>25161</v>
      </c>
      <c r="AF324" t="str">
        <f>"237 "</f>
        <v xml:space="preserve">237 </v>
      </c>
      <c r="AG324" t="s">
        <v>25161</v>
      </c>
      <c r="AH324" t="s">
        <v>25162</v>
      </c>
      <c r="AI324" t="s">
        <v>25163</v>
      </c>
      <c r="AJ324" t="s">
        <v>23493</v>
      </c>
    </row>
    <row r="325" spans="1:36" x14ac:dyDescent="0.2">
      <c r="A325" t="str">
        <f>TRIM(PROPER((assembly_staff_import[[#This Row],[First MI Name via NAME_SOURCE_KEY TEXT]]&amp;" "&amp;assembly_staff_import[[#This Row],[Last Name via NAME_SOURCE_KEY TEXT]]&amp;" "&amp;assembly_staff_import[[#This Row],[Suffix via NAME_SOURCE_KEY]])))</f>
        <v>Michael G Hughes</v>
      </c>
      <c r="B325" t="str">
        <f>TRIM(CONCATENATE(TRIM(assembly_staff_import[[#This Row],[Full Name]]), ", ", assembly_staff_import[[#This Row],[Title]]))</f>
        <v>Michael G Hughes, Sr Contract Mgmt Spec</v>
      </c>
      <c r="C325" t="str">
        <f>assembly_staff_import[[#This Row],[Vlookup_groups]]</f>
        <v>Contracts, Central Staff Office, Assembly</v>
      </c>
      <c r="D325" t="str">
        <f>IF(assembly_staff_import[[#This Row],[Legislative Staff Type]]="Personal",assembly_staff_import[[#This Row],[Formatted Personal Staff Office]],"")</f>
        <v/>
      </c>
      <c r="E325" t="s">
        <v>65</v>
      </c>
      <c r="F325" s="19" t="s">
        <v>10913</v>
      </c>
      <c r="G325" t="s">
        <v>1237</v>
      </c>
      <c r="H325" t="str">
        <f>TRIM(PROPER((assembly_staff_import[[#This Row],[Last Name via NAME_SOURCE_KEY TEXT]]&amp;" "&amp;assembly_staff_import[[#This Row],[Suffix via NAME_SOURCE_KEY]])))</f>
        <v>Hughes</v>
      </c>
      <c r="I325" t="str">
        <f>PROPER(assembly_staff_import[[#This Row],[JOB TITLE_SOURCE_KEY]])</f>
        <v xml:space="preserve">Sr Contract Mgmt Spec                      </v>
      </c>
      <c r="J325" t="s">
        <v>72</v>
      </c>
      <c r="K325" t="str">
        <f>IF(assembly_staff_import[[#This Row],[Legislative Staff Type]]="Personal",assembly_staff_import[[#This Row],[Vlookup Reports To Person]], "")</f>
        <v/>
      </c>
      <c r="L325" t="str">
        <f>PROPER(assembly_staff_import[[#This Row],[First MI Name via NAME_SOURCE_KEY TEXT]])</f>
        <v xml:space="preserve"> Michael G</v>
      </c>
      <c r="M325" t="s">
        <v>22559</v>
      </c>
      <c r="N325" t="str">
        <f>LOWER(CONCATENATE(assembly_staff_import[[#This Row],[Last Name]],LEFT(assembly_staff_import[[#This Row],[First Name (no initial)]],1),"@nyassembly.gov"))</f>
        <v>hughesm@nyassembly.gov</v>
      </c>
      <c r="O325" t="s">
        <v>3705</v>
      </c>
      <c r="P325" t="e">
        <f>VLOOKUP(assembly_staff_import[[#This Row],[Full Name]],[3]!PEOPLE_March_20[#Data],1,0)</f>
        <v>#REF!</v>
      </c>
      <c r="Q325" t="e">
        <f>VLOOKUP(assembly_staff_import[[#This Row],[Full Name]],[3]!Table17[#Data],3,0)</f>
        <v>#REF!</v>
      </c>
      <c r="R325" t="s">
        <v>18478</v>
      </c>
      <c r="S325" t="str">
        <f>IF(assembly_staff_import[[#This Row],[Legislative Staff Type]]="Personal", assembly_staff_import[[#This Row],[Vlookup Works for Group]], assembly_staff_import[[#This Row],[Formatted Works for Group calc]]&amp;", Central Staff Office, Assembly")</f>
        <v>Contracts, Central Staff Office, Assembly</v>
      </c>
      <c r="T325" s="20" t="str">
        <f>TRIM(assembly_staff_import[[#This Row],[NAME_SOURCE_KEY]])</f>
        <v>HUGHES, MICHAEL G</v>
      </c>
      <c r="U325" t="s">
        <v>25164</v>
      </c>
      <c r="V325" t="s">
        <v>25165</v>
      </c>
      <c r="W325" t="s">
        <v>24608</v>
      </c>
      <c r="Y325" t="str">
        <f>IF(assembly_staff_import[[#This Row],[Legislative Staff Type]]="Personal", PROPER(TRIM(assembly_staff_import[[#This Row],[Unit First MI via UNIT_SOURCE_KEY]])&amp;" "&amp;assembly_staff_import[[#This Row],[Unit Last via UNIT_SOURCE_KEY]]), PROPER(TRIM(assembly_staff_import[[#This Row],[UNIT NAME_SOURCE_KEY2]])))</f>
        <v>Contracts</v>
      </c>
      <c r="Z325" t="s">
        <v>25160</v>
      </c>
      <c r="AA325" t="e">
        <f>VLOOKUP(assembly_staff_import[[#This Row],[Formatted and corrected Works for Group Text]],[3]!Table4[#Data],1,0)</f>
        <v>#REF!</v>
      </c>
      <c r="AB325" t="e">
        <f>VLOOKUP(assembly_staff_import[[#This Row],[Formatted and corrected Works for Group Text]],[3]!Table5[#Data],2,0)</f>
        <v>#REF!</v>
      </c>
      <c r="AC325" t="str">
        <f>IF(TRIM(assembly_staff_import[[#This Row],[PUBLIC INFO ADDR_SOURCE_KEY]])="CAPITOL, ALBANY", "Legislative / Capitol Office", "District Office")</f>
        <v>Legislative / Capitol Office</v>
      </c>
      <c r="AD325" t="s">
        <v>25161</v>
      </c>
      <c r="AF325" t="str">
        <f>"237 "</f>
        <v xml:space="preserve">237 </v>
      </c>
      <c r="AG325" t="s">
        <v>25161</v>
      </c>
      <c r="AH325" t="s">
        <v>25166</v>
      </c>
      <c r="AI325" t="s">
        <v>25167</v>
      </c>
      <c r="AJ325" t="s">
        <v>23493</v>
      </c>
    </row>
    <row r="326" spans="1:36" x14ac:dyDescent="0.2">
      <c r="A326" t="str">
        <f>TRIM(PROPER((assembly_staff_import[[#This Row],[First MI Name via NAME_SOURCE_KEY TEXT]]&amp;" "&amp;assembly_staff_import[[#This Row],[Last Name via NAME_SOURCE_KEY TEXT]]&amp;" "&amp;assembly_staff_import[[#This Row],[Suffix via NAME_SOURCE_KEY]])))</f>
        <v>Richard C Hoffmeister</v>
      </c>
      <c r="B326" t="str">
        <f>TRIM(CONCATENATE(TRIM(assembly_staff_import[[#This Row],[Full Name]]), ", ", assembly_staff_import[[#This Row],[Title]]))</f>
        <v>Richard C Hoffmeister, Contracts Manager</v>
      </c>
      <c r="C326" t="str">
        <f>assembly_staff_import[[#This Row],[Vlookup_groups]]</f>
        <v>Contracts, Central Staff Office, Assembly</v>
      </c>
      <c r="D326" t="str">
        <f>IF(assembly_staff_import[[#This Row],[Legislative Staff Type]]="Personal",assembly_staff_import[[#This Row],[Formatted Personal Staff Office]],"")</f>
        <v/>
      </c>
      <c r="E326" t="s">
        <v>65</v>
      </c>
      <c r="F326" s="19" t="s">
        <v>10913</v>
      </c>
      <c r="G326" t="s">
        <v>1237</v>
      </c>
      <c r="H326" t="str">
        <f>TRIM(PROPER((assembly_staff_import[[#This Row],[Last Name via NAME_SOURCE_KEY TEXT]]&amp;" "&amp;assembly_staff_import[[#This Row],[Suffix via NAME_SOURCE_KEY]])))</f>
        <v>Hoffmeister</v>
      </c>
      <c r="I326" t="str">
        <f>PROPER(assembly_staff_import[[#This Row],[JOB TITLE_SOURCE_KEY]])</f>
        <v xml:space="preserve">Contracts Manager                          </v>
      </c>
      <c r="J326" t="s">
        <v>72</v>
      </c>
      <c r="K326" t="str">
        <f>IF(assembly_staff_import[[#This Row],[Legislative Staff Type]]="Personal",assembly_staff_import[[#This Row],[Vlookup Reports To Person]], "")</f>
        <v/>
      </c>
      <c r="L326" t="str">
        <f>PROPER(assembly_staff_import[[#This Row],[First MI Name via NAME_SOURCE_KEY TEXT]])</f>
        <v xml:space="preserve"> Richard C</v>
      </c>
      <c r="M326" t="s">
        <v>22569</v>
      </c>
      <c r="N326" t="str">
        <f>LOWER(CONCATENATE(assembly_staff_import[[#This Row],[Last Name]],LEFT(assembly_staff_import[[#This Row],[First Name (no initial)]],1),"@nyassembly.gov"))</f>
        <v>hoffmeisterr@nyassembly.gov</v>
      </c>
      <c r="O326" t="s">
        <v>3996</v>
      </c>
      <c r="P326" t="e">
        <f>VLOOKUP(assembly_staff_import[[#This Row],[Full Name]],[3]!PEOPLE_March_20[#Data],1,0)</f>
        <v>#REF!</v>
      </c>
      <c r="Q326" t="e">
        <f>VLOOKUP(assembly_staff_import[[#This Row],[Full Name]],[3]!Table17[#Data],3,0)</f>
        <v>#REF!</v>
      </c>
      <c r="R326" t="s">
        <v>18478</v>
      </c>
      <c r="S326" t="str">
        <f>IF(assembly_staff_import[[#This Row],[Legislative Staff Type]]="Personal", assembly_staff_import[[#This Row],[Vlookup Works for Group]], assembly_staff_import[[#This Row],[Formatted Works for Group calc]]&amp;", Central Staff Office, Assembly")</f>
        <v>Contracts, Central Staff Office, Assembly</v>
      </c>
      <c r="T326" s="20" t="str">
        <f>TRIM(assembly_staff_import[[#This Row],[NAME_SOURCE_KEY]])</f>
        <v>HOFFMEISTER, RICHARD C</v>
      </c>
      <c r="U326" t="s">
        <v>25168</v>
      </c>
      <c r="V326" t="s">
        <v>25169</v>
      </c>
      <c r="W326" t="s">
        <v>25170</v>
      </c>
      <c r="Y326" t="str">
        <f>IF(assembly_staff_import[[#This Row],[Legislative Staff Type]]="Personal", PROPER(TRIM(assembly_staff_import[[#This Row],[Unit First MI via UNIT_SOURCE_KEY]])&amp;" "&amp;assembly_staff_import[[#This Row],[Unit Last via UNIT_SOURCE_KEY]]), PROPER(TRIM(assembly_staff_import[[#This Row],[UNIT NAME_SOURCE_KEY2]])))</f>
        <v>Contracts</v>
      </c>
      <c r="Z326" t="s">
        <v>25160</v>
      </c>
      <c r="AA326" t="e">
        <f>VLOOKUP(assembly_staff_import[[#This Row],[Formatted and corrected Works for Group Text]],[3]!Table4[#Data],1,0)</f>
        <v>#REF!</v>
      </c>
      <c r="AB326" t="e">
        <f>VLOOKUP(assembly_staff_import[[#This Row],[Formatted and corrected Works for Group Text]],[3]!Table5[#Data],2,0)</f>
        <v>#REF!</v>
      </c>
      <c r="AC326" t="str">
        <f>IF(TRIM(assembly_staff_import[[#This Row],[PUBLIC INFO ADDR_SOURCE_KEY]])="CAPITOL, ALBANY", "Legislative / Capitol Office", "District Office")</f>
        <v>Legislative / Capitol Office</v>
      </c>
      <c r="AD326" t="s">
        <v>25161</v>
      </c>
      <c r="AF326" t="str">
        <f>"237 "</f>
        <v xml:space="preserve">237 </v>
      </c>
      <c r="AG326" t="s">
        <v>25161</v>
      </c>
      <c r="AH326" t="s">
        <v>25171</v>
      </c>
      <c r="AI326" t="s">
        <v>25172</v>
      </c>
      <c r="AJ326" t="s">
        <v>23493</v>
      </c>
    </row>
    <row r="327" spans="1:36" x14ac:dyDescent="0.2">
      <c r="A327" t="str">
        <f>TRIM(PROPER((assembly_staff_import[[#This Row],[First MI Name via NAME_SOURCE_KEY TEXT]]&amp;" "&amp;assembly_staff_import[[#This Row],[Last Name via NAME_SOURCE_KEY TEXT]]&amp;" "&amp;assembly_staff_import[[#This Row],[Suffix via NAME_SOURCE_KEY]])))</f>
        <v>Amy L Damin</v>
      </c>
      <c r="B327" t="str">
        <f>TRIM(CONCATENATE(TRIM(assembly_staff_import[[#This Row],[Full Name]]), ", ", assembly_staff_import[[#This Row],[Title]]))</f>
        <v>Amy L Damin, Corres Coordinator</v>
      </c>
      <c r="C327" t="e">
        <f>assembly_staff_import[[#This Row],[Vlookup_groups]]</f>
        <v>#REF!</v>
      </c>
      <c r="D327" t="str">
        <f>IF(assembly_staff_import[[#This Row],[Legislative Staff Type]]="Personal",assembly_staff_import[[#This Row],[Formatted Personal Staff Office]],"")</f>
        <v/>
      </c>
      <c r="E327" t="s">
        <v>65</v>
      </c>
      <c r="F327" s="19" t="s">
        <v>10913</v>
      </c>
      <c r="G327" t="s">
        <v>1237</v>
      </c>
      <c r="H327" t="str">
        <f>TRIM(PROPER((assembly_staff_import[[#This Row],[Last Name via NAME_SOURCE_KEY TEXT]]&amp;" "&amp;assembly_staff_import[[#This Row],[Suffix via NAME_SOURCE_KEY]])))</f>
        <v>Damin</v>
      </c>
      <c r="I327" t="str">
        <f>PROPER(assembly_staff_import[[#This Row],[JOB TITLE_SOURCE_KEY]])</f>
        <v xml:space="preserve">Corres Coordinator                         </v>
      </c>
      <c r="J327" t="s">
        <v>72</v>
      </c>
      <c r="K327" t="str">
        <f>IF(assembly_staff_import[[#This Row],[Legislative Staff Type]]="Personal",assembly_staff_import[[#This Row],[Vlookup Reports To Person]], "")</f>
        <v/>
      </c>
      <c r="L327" t="str">
        <f>PROPER(assembly_staff_import[[#This Row],[First MI Name via NAME_SOURCE_KEY TEXT]])</f>
        <v xml:space="preserve"> Amy L</v>
      </c>
      <c r="M327" t="s">
        <v>21783</v>
      </c>
      <c r="N327" t="str">
        <f>LOWER(CONCATENATE(assembly_staff_import[[#This Row],[Last Name]],LEFT(assembly_staff_import[[#This Row],[First Name (no initial)]],1),"@nyassembly.gov"))</f>
        <v>damina@nyassembly.gov</v>
      </c>
      <c r="O327" t="s">
        <v>25173</v>
      </c>
      <c r="P327" t="e">
        <f>VLOOKUP(assembly_staff_import[[#This Row],[Full Name]],[3]!PEOPLE_March_20[#Data],1,0)</f>
        <v>#REF!</v>
      </c>
      <c r="Q327" t="e">
        <f>VLOOKUP(assembly_staff_import[[#This Row],[Full Name]],[3]!Table17[#Data],3,0)</f>
        <v>#REF!</v>
      </c>
      <c r="R327" t="e">
        <f>VLOOKUP(assembly_staff_import[[#This Row],[Formatted Works for Group]],[3]!Table7[#Data],1,0)</f>
        <v>#REF!</v>
      </c>
      <c r="S327" t="str">
        <f>IF(assembly_staff_import[[#This Row],[Legislative Staff Type]]="Personal", assembly_staff_import[[#This Row],[Vlookup Works for Group]], assembly_staff_import[[#This Row],[Formatted Works for Group calc]]&amp;", Central Staff Office, Assembly")</f>
        <v>Correspondence Services (Minority), Central Staff Office, Assembly</v>
      </c>
      <c r="T327" s="20" t="str">
        <f>TRIM(assembly_staff_import[[#This Row],[NAME_SOURCE_KEY]])</f>
        <v>DAMIN, AMY L</v>
      </c>
      <c r="U327" t="s">
        <v>25174</v>
      </c>
      <c r="V327" t="s">
        <v>25175</v>
      </c>
      <c r="W327" t="s">
        <v>25176</v>
      </c>
      <c r="Y327" t="str">
        <f>IF(assembly_staff_import[[#This Row],[Legislative Staff Type]]="Personal", PROPER(TRIM(assembly_staff_import[[#This Row],[Unit First MI via UNIT_SOURCE_KEY]])&amp;" "&amp;assembly_staff_import[[#This Row],[Unit Last via UNIT_SOURCE_KEY]]), PROPER(TRIM(assembly_staff_import[[#This Row],[UNIT NAME_SOURCE_KEY2]])))</f>
        <v>Correspondence Services (Minority)</v>
      </c>
      <c r="Z327" t="s">
        <v>25177</v>
      </c>
      <c r="AA327" t="e">
        <f>VLOOKUP(assembly_staff_import[[#This Row],[Formatted and corrected Works for Group Text]],[3]!Table4[#Data],1,0)</f>
        <v>#REF!</v>
      </c>
      <c r="AB327" t="e">
        <f>VLOOKUP(assembly_staff_import[[#This Row],[Formatted and corrected Works for Group Text]],[3]!Table5[#Data],2,0)</f>
        <v>#REF!</v>
      </c>
      <c r="AC327" t="str">
        <f>IF(TRIM(assembly_staff_import[[#This Row],[PUBLIC INFO ADDR_SOURCE_KEY]])="CAPITOL, ALBANY", "Legislative / Capitol Office", "District Office")</f>
        <v>Legislative / Capitol Office</v>
      </c>
      <c r="AD327" t="s">
        <v>25178</v>
      </c>
      <c r="AF327" t="str">
        <f>"436 "</f>
        <v xml:space="preserve">436 </v>
      </c>
      <c r="AG327" t="s">
        <v>25178</v>
      </c>
      <c r="AH327" t="s">
        <v>25179</v>
      </c>
      <c r="AI327" t="s">
        <v>25180</v>
      </c>
      <c r="AJ327" t="s">
        <v>23493</v>
      </c>
    </row>
    <row r="328" spans="1:36" x14ac:dyDescent="0.2">
      <c r="A328" t="str">
        <f>TRIM(PROPER((assembly_staff_import[[#This Row],[First MI Name via NAME_SOURCE_KEY TEXT]]&amp;" "&amp;assembly_staff_import[[#This Row],[Last Name via NAME_SOURCE_KEY TEXT]]&amp;" "&amp;assembly_staff_import[[#This Row],[Suffix via NAME_SOURCE_KEY]])))</f>
        <v>Henry M Cumoletti</v>
      </c>
      <c r="B328" t="str">
        <f>TRIM(CONCATENATE(TRIM(assembly_staff_import[[#This Row],[Full Name]]), ", ", assembly_staff_import[[#This Row],[Title]]))</f>
        <v>Henry M Cumoletti, Corres Coordinator</v>
      </c>
      <c r="C328" t="e">
        <f>assembly_staff_import[[#This Row],[Vlookup_groups]]</f>
        <v>#REF!</v>
      </c>
      <c r="D328" t="str">
        <f>IF(assembly_staff_import[[#This Row],[Legislative Staff Type]]="Personal",assembly_staff_import[[#This Row],[Formatted Personal Staff Office]],"")</f>
        <v/>
      </c>
      <c r="E328" t="s">
        <v>65</v>
      </c>
      <c r="F328" s="19" t="s">
        <v>10913</v>
      </c>
      <c r="G328" t="s">
        <v>1237</v>
      </c>
      <c r="H328" t="str">
        <f>TRIM(PROPER((assembly_staff_import[[#This Row],[Last Name via NAME_SOURCE_KEY TEXT]]&amp;" "&amp;assembly_staff_import[[#This Row],[Suffix via NAME_SOURCE_KEY]])))</f>
        <v>Cumoletti</v>
      </c>
      <c r="I328" t="str">
        <f>PROPER(assembly_staff_import[[#This Row],[JOB TITLE_SOURCE_KEY]])</f>
        <v xml:space="preserve">Corres Coordinator                         </v>
      </c>
      <c r="J328" t="s">
        <v>72</v>
      </c>
      <c r="K328" t="str">
        <f>IF(assembly_staff_import[[#This Row],[Legislative Staff Type]]="Personal",assembly_staff_import[[#This Row],[Vlookup Reports To Person]], "")</f>
        <v/>
      </c>
      <c r="L328" t="str">
        <f>PROPER(assembly_staff_import[[#This Row],[First MI Name via NAME_SOURCE_KEY TEXT]])</f>
        <v xml:space="preserve"> Henry M</v>
      </c>
      <c r="M328" t="s">
        <v>13099</v>
      </c>
      <c r="N328" t="str">
        <f>LOWER(CONCATENATE(assembly_staff_import[[#This Row],[Last Name]],LEFT(assembly_staff_import[[#This Row],[First Name (no initial)]],1),"@nyassembly.gov"))</f>
        <v>cumolettih@nyassembly.gov</v>
      </c>
      <c r="O328" t="s">
        <v>1233</v>
      </c>
      <c r="P328" t="e">
        <f>VLOOKUP(assembly_staff_import[[#This Row],[Full Name]],[3]!PEOPLE_March_20[#Data],1,0)</f>
        <v>#REF!</v>
      </c>
      <c r="Q328" t="e">
        <f>VLOOKUP(assembly_staff_import[[#This Row],[Full Name]],[3]!Table17[#Data],3,0)</f>
        <v>#REF!</v>
      </c>
      <c r="R328" t="e">
        <f>VLOOKUP(assembly_staff_import[[#This Row],[Formatted Works for Group]],[3]!Table7[#Data],1,0)</f>
        <v>#REF!</v>
      </c>
      <c r="S328" t="str">
        <f>IF(assembly_staff_import[[#This Row],[Legislative Staff Type]]="Personal", assembly_staff_import[[#This Row],[Vlookup Works for Group]], assembly_staff_import[[#This Row],[Formatted Works for Group calc]]&amp;", Central Staff Office, Assembly")</f>
        <v>Correspondence Services (Minority), Central Staff Office, Assembly</v>
      </c>
      <c r="T328" s="20" t="str">
        <f>TRIM(assembly_staff_import[[#This Row],[NAME_SOURCE_KEY]])</f>
        <v>CUMOLETTI, HENRY M</v>
      </c>
      <c r="U328" t="s">
        <v>25181</v>
      </c>
      <c r="V328" t="s">
        <v>25182</v>
      </c>
      <c r="W328" t="s">
        <v>25183</v>
      </c>
      <c r="Y328" t="str">
        <f>IF(assembly_staff_import[[#This Row],[Legislative Staff Type]]="Personal", PROPER(TRIM(assembly_staff_import[[#This Row],[Unit First MI via UNIT_SOURCE_KEY]])&amp;" "&amp;assembly_staff_import[[#This Row],[Unit Last via UNIT_SOURCE_KEY]]), PROPER(TRIM(assembly_staff_import[[#This Row],[UNIT NAME_SOURCE_KEY2]])))</f>
        <v>Correspondence Services (Minority)</v>
      </c>
      <c r="Z328" t="s">
        <v>25177</v>
      </c>
      <c r="AA328" t="e">
        <f>VLOOKUP(assembly_staff_import[[#This Row],[Formatted and corrected Works for Group Text]],[3]!Table4[#Data],1,0)</f>
        <v>#REF!</v>
      </c>
      <c r="AB328" t="e">
        <f>VLOOKUP(assembly_staff_import[[#This Row],[Formatted and corrected Works for Group Text]],[3]!Table5[#Data],2,0)</f>
        <v>#REF!</v>
      </c>
      <c r="AC328" t="str">
        <f>IF(TRIM(assembly_staff_import[[#This Row],[PUBLIC INFO ADDR_SOURCE_KEY]])="CAPITOL, ALBANY", "Legislative / Capitol Office", "District Office")</f>
        <v>Legislative / Capitol Office</v>
      </c>
      <c r="AD328" t="s">
        <v>25178</v>
      </c>
      <c r="AF328" t="str">
        <f>"436 "</f>
        <v xml:space="preserve">436 </v>
      </c>
      <c r="AG328" t="s">
        <v>25178</v>
      </c>
      <c r="AH328" t="s">
        <v>25184</v>
      </c>
      <c r="AI328" t="s">
        <v>25180</v>
      </c>
      <c r="AJ328" t="s">
        <v>23493</v>
      </c>
    </row>
    <row r="329" spans="1:36" x14ac:dyDescent="0.2">
      <c r="A329" t="str">
        <f>TRIM(PROPER((assembly_staff_import[[#This Row],[First MI Name via NAME_SOURCE_KEY TEXT]]&amp;" "&amp;assembly_staff_import[[#This Row],[Last Name via NAME_SOURCE_KEY TEXT]]&amp;" "&amp;assembly_staff_import[[#This Row],[Suffix via NAME_SOURCE_KEY]])))</f>
        <v>Kevin M Scorsone</v>
      </c>
      <c r="B329" t="str">
        <f>TRIM(CONCATENATE(TRIM(assembly_staff_import[[#This Row],[Full Name]]), ", ", assembly_staff_import[[#This Row],[Title]]))</f>
        <v>Kevin M Scorsone, Corres Coordinator</v>
      </c>
      <c r="C329" t="e">
        <f>assembly_staff_import[[#This Row],[Vlookup_groups]]</f>
        <v>#REF!</v>
      </c>
      <c r="D329" t="str">
        <f>IF(assembly_staff_import[[#This Row],[Legislative Staff Type]]="Personal",assembly_staff_import[[#This Row],[Formatted Personal Staff Office]],"")</f>
        <v/>
      </c>
      <c r="E329" t="s">
        <v>65</v>
      </c>
      <c r="F329" s="19" t="s">
        <v>10913</v>
      </c>
      <c r="G329" t="s">
        <v>1237</v>
      </c>
      <c r="H329" t="str">
        <f>TRIM(PROPER((assembly_staff_import[[#This Row],[Last Name via NAME_SOURCE_KEY TEXT]]&amp;" "&amp;assembly_staff_import[[#This Row],[Suffix via NAME_SOURCE_KEY]])))</f>
        <v>Scorsone</v>
      </c>
      <c r="I329" t="str">
        <f>PROPER(assembly_staff_import[[#This Row],[JOB TITLE_SOURCE_KEY]])</f>
        <v xml:space="preserve">Corres Coordinator                         </v>
      </c>
      <c r="J329" t="s">
        <v>72</v>
      </c>
      <c r="K329" t="str">
        <f>IF(assembly_staff_import[[#This Row],[Legislative Staff Type]]="Personal",assembly_staff_import[[#This Row],[Vlookup Reports To Person]], "")</f>
        <v/>
      </c>
      <c r="L329" t="str">
        <f>PROPER(assembly_staff_import[[#This Row],[First MI Name via NAME_SOURCE_KEY TEXT]])</f>
        <v xml:space="preserve"> Kevin M</v>
      </c>
      <c r="M329" t="s">
        <v>12542</v>
      </c>
      <c r="N329" t="str">
        <f>LOWER(CONCATENATE(assembly_staff_import[[#This Row],[Last Name]],LEFT(assembly_staff_import[[#This Row],[First Name (no initial)]],1),"@nyassembly.gov"))</f>
        <v>scorsonek@nyassembly.gov</v>
      </c>
      <c r="O329" t="s">
        <v>4893</v>
      </c>
      <c r="P329" t="e">
        <f>VLOOKUP(assembly_staff_import[[#This Row],[Full Name]],[3]!PEOPLE_March_20[#Data],1,0)</f>
        <v>#REF!</v>
      </c>
      <c r="Q329" t="e">
        <f>VLOOKUP(assembly_staff_import[[#This Row],[Full Name]],[3]!Table17[#Data],3,0)</f>
        <v>#REF!</v>
      </c>
      <c r="R329" t="e">
        <f>VLOOKUP(assembly_staff_import[[#This Row],[Formatted Works for Group]],[3]!Table7[#Data],1,0)</f>
        <v>#REF!</v>
      </c>
      <c r="S329" t="str">
        <f>IF(assembly_staff_import[[#This Row],[Legislative Staff Type]]="Personal", assembly_staff_import[[#This Row],[Vlookup Works for Group]], assembly_staff_import[[#This Row],[Formatted Works for Group calc]]&amp;", Central Staff Office, Assembly")</f>
        <v>Correspondence Services (Minority), Central Staff Office, Assembly</v>
      </c>
      <c r="T329" s="20" t="str">
        <f>TRIM(assembly_staff_import[[#This Row],[NAME_SOURCE_KEY]])</f>
        <v>SCORSONE, KEVIN M</v>
      </c>
      <c r="U329" t="s">
        <v>25185</v>
      </c>
      <c r="V329" t="s">
        <v>25186</v>
      </c>
      <c r="W329" t="s">
        <v>25187</v>
      </c>
      <c r="Y329" t="str">
        <f>IF(assembly_staff_import[[#This Row],[Legislative Staff Type]]="Personal", PROPER(TRIM(assembly_staff_import[[#This Row],[Unit First MI via UNIT_SOURCE_KEY]])&amp;" "&amp;assembly_staff_import[[#This Row],[Unit Last via UNIT_SOURCE_KEY]]), PROPER(TRIM(assembly_staff_import[[#This Row],[UNIT NAME_SOURCE_KEY2]])))</f>
        <v>Correspondence Services (Minority)</v>
      </c>
      <c r="Z329" t="s">
        <v>25177</v>
      </c>
      <c r="AA329" t="e">
        <f>VLOOKUP(assembly_staff_import[[#This Row],[Formatted and corrected Works for Group Text]],[3]!Table4[#Data],1,0)</f>
        <v>#REF!</v>
      </c>
      <c r="AB329" t="e">
        <f>VLOOKUP(assembly_staff_import[[#This Row],[Formatted and corrected Works for Group Text]],[3]!Table5[#Data],2,0)</f>
        <v>#REF!</v>
      </c>
      <c r="AC329" t="str">
        <f>IF(TRIM(assembly_staff_import[[#This Row],[PUBLIC INFO ADDR_SOURCE_KEY]])="CAPITOL, ALBANY", "Legislative / Capitol Office", "District Office")</f>
        <v>Legislative / Capitol Office</v>
      </c>
      <c r="AD329" t="s">
        <v>25178</v>
      </c>
      <c r="AF329" t="str">
        <f>"436 "</f>
        <v xml:space="preserve">436 </v>
      </c>
      <c r="AG329" t="s">
        <v>25178</v>
      </c>
      <c r="AH329" t="s">
        <v>25188</v>
      </c>
      <c r="AI329" t="s">
        <v>25180</v>
      </c>
      <c r="AJ329" t="s">
        <v>23493</v>
      </c>
    </row>
    <row r="330" spans="1:36" x14ac:dyDescent="0.2">
      <c r="A330" t="str">
        <f>TRIM(PROPER((assembly_staff_import[[#This Row],[First MI Name via NAME_SOURCE_KEY TEXT]]&amp;" "&amp;assembly_staff_import[[#This Row],[Last Name via NAME_SOURCE_KEY TEXT]]&amp;" "&amp;assembly_staff_import[[#This Row],[Suffix via NAME_SOURCE_KEY]])))</f>
        <v>Adam M Fusco</v>
      </c>
      <c r="B330" t="str">
        <f>TRIM(CONCATENATE(TRIM(assembly_staff_import[[#This Row],[Full Name]]), ", ", assembly_staff_import[[#This Row],[Title]]))</f>
        <v>Adam M Fusco, Admin Counsel</v>
      </c>
      <c r="C330" t="e">
        <f>assembly_staff_import[[#This Row],[Vlookup_groups]]</f>
        <v>#REF!</v>
      </c>
      <c r="D330" t="str">
        <f>IF(assembly_staff_import[[#This Row],[Legislative Staff Type]]="Personal",assembly_staff_import[[#This Row],[Formatted Personal Staff Office]],"")</f>
        <v/>
      </c>
      <c r="E330" t="s">
        <v>65</v>
      </c>
      <c r="F330" s="19" t="s">
        <v>10913</v>
      </c>
      <c r="G330" t="s">
        <v>1237</v>
      </c>
      <c r="H330" t="str">
        <f>TRIM(PROPER((assembly_staff_import[[#This Row],[Last Name via NAME_SOURCE_KEY TEXT]]&amp;" "&amp;assembly_staff_import[[#This Row],[Suffix via NAME_SOURCE_KEY]])))</f>
        <v>Fusco</v>
      </c>
      <c r="I330" t="str">
        <f>PROPER(assembly_staff_import[[#This Row],[JOB TITLE_SOURCE_KEY]])</f>
        <v xml:space="preserve">Admin Counsel                              </v>
      </c>
      <c r="J330" t="s">
        <v>72</v>
      </c>
      <c r="K330" t="str">
        <f>IF(assembly_staff_import[[#This Row],[Legislative Staff Type]]="Personal",assembly_staff_import[[#This Row],[Vlookup Reports To Person]], "")</f>
        <v/>
      </c>
      <c r="L330" t="str">
        <f>PROPER(assembly_staff_import[[#This Row],[First MI Name via NAME_SOURCE_KEY TEXT]])</f>
        <v xml:space="preserve"> Adam M</v>
      </c>
      <c r="M330" t="s">
        <v>21622</v>
      </c>
      <c r="N330" t="str">
        <f>LOWER(CONCATENATE(assembly_staff_import[[#This Row],[Last Name]],LEFT(assembly_staff_import[[#This Row],[First Name (no initial)]],1),"@nyassembly.gov"))</f>
        <v>fuscoa@nyassembly.gov</v>
      </c>
      <c r="O330" t="s">
        <v>25041</v>
      </c>
      <c r="P330" t="e">
        <f>VLOOKUP(assembly_staff_import[[#This Row],[Full Name]],[3]!PEOPLE_March_20[#Data],1,0)</f>
        <v>#REF!</v>
      </c>
      <c r="Q330" t="e">
        <f>VLOOKUP(assembly_staff_import[[#This Row],[Full Name]],[3]!Table17[#Data],3,0)</f>
        <v>#REF!</v>
      </c>
      <c r="R330" t="e">
        <f>VLOOKUP(assembly_staff_import[[#This Row],[Formatted Works for Group]],[3]!Table7[#Data],1,0)</f>
        <v>#REF!</v>
      </c>
      <c r="S330" t="str">
        <f>IF(assembly_staff_import[[#This Row],[Legislative Staff Type]]="Personal", assembly_staff_import[[#This Row],[Vlookup Works for Group]], assembly_staff_import[[#This Row],[Formatted Works for Group calc]]&amp;", Central Staff Office, Assembly")</f>
        <v>Counsel Staff (Minority), Central Staff Office, Assembly</v>
      </c>
      <c r="T330" s="20" t="str">
        <f>TRIM(assembly_staff_import[[#This Row],[NAME_SOURCE_KEY]])</f>
        <v>FUSCO, ADAM M</v>
      </c>
      <c r="U330" t="s">
        <v>25189</v>
      </c>
      <c r="V330" t="s">
        <v>25190</v>
      </c>
      <c r="W330" t="s">
        <v>25191</v>
      </c>
      <c r="Y330"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30" t="s">
        <v>25192</v>
      </c>
      <c r="AA330" t="e">
        <f>VLOOKUP(assembly_staff_import[[#This Row],[Formatted and corrected Works for Group Text]],[3]!Table4[#Data],1,0)</f>
        <v>#REF!</v>
      </c>
      <c r="AB330" t="e">
        <f>VLOOKUP(assembly_staff_import[[#This Row],[Formatted and corrected Works for Group Text]],[3]!Table5[#Data],2,0)</f>
        <v>#REF!</v>
      </c>
      <c r="AC330" t="str">
        <f>IF(TRIM(assembly_staff_import[[#This Row],[PUBLIC INFO ADDR_SOURCE_KEY]])="CAPITOL, ALBANY", "Legislative / Capitol Office", "District Office")</f>
        <v>Legislative / Capitol Office</v>
      </c>
      <c r="AD330" t="s">
        <v>25193</v>
      </c>
      <c r="AF330" t="str">
        <f t="shared" ref="AF330:AF349" si="15">"439 "</f>
        <v xml:space="preserve">439 </v>
      </c>
      <c r="AG330" t="s">
        <v>25193</v>
      </c>
      <c r="AH330" t="s">
        <v>25194</v>
      </c>
      <c r="AI330" t="s">
        <v>25195</v>
      </c>
      <c r="AJ330" t="s">
        <v>23493</v>
      </c>
    </row>
    <row r="331" spans="1:36" x14ac:dyDescent="0.2">
      <c r="A331" t="str">
        <f>TRIM(PROPER((assembly_staff_import[[#This Row],[First MI Name via NAME_SOURCE_KEY TEXT]]&amp;" "&amp;assembly_staff_import[[#This Row],[Last Name via NAME_SOURCE_KEY TEXT]]&amp;" "&amp;assembly_staff_import[[#This Row],[Suffix via NAME_SOURCE_KEY]])))</f>
        <v>Ann M Riccitelli</v>
      </c>
      <c r="B331" t="str">
        <f>TRIM(CONCATENATE(TRIM(assembly_staff_import[[#This Row],[Full Name]]), ", ", assembly_staff_import[[#This Row],[Title]]))</f>
        <v>Ann M Riccitelli, Office Manager</v>
      </c>
      <c r="C331" t="e">
        <f>assembly_staff_import[[#This Row],[Vlookup_groups]]</f>
        <v>#REF!</v>
      </c>
      <c r="D331" t="str">
        <f>IF(assembly_staff_import[[#This Row],[Legislative Staff Type]]="Personal",assembly_staff_import[[#This Row],[Formatted Personal Staff Office]],"")</f>
        <v/>
      </c>
      <c r="E331" t="s">
        <v>65</v>
      </c>
      <c r="F331" s="19" t="s">
        <v>10913</v>
      </c>
      <c r="G331" t="s">
        <v>1237</v>
      </c>
      <c r="H331" t="str">
        <f>TRIM(PROPER((assembly_staff_import[[#This Row],[Last Name via NAME_SOURCE_KEY TEXT]]&amp;" "&amp;assembly_staff_import[[#This Row],[Suffix via NAME_SOURCE_KEY]])))</f>
        <v>Riccitelli</v>
      </c>
      <c r="I331" t="str">
        <f>PROPER(assembly_staff_import[[#This Row],[JOB TITLE_SOURCE_KEY]])</f>
        <v xml:space="preserve">Office Manager                             </v>
      </c>
      <c r="J331" t="s">
        <v>72</v>
      </c>
      <c r="K331" t="str">
        <f>IF(assembly_staff_import[[#This Row],[Legislative Staff Type]]="Personal",assembly_staff_import[[#This Row],[Vlookup Reports To Person]], "")</f>
        <v/>
      </c>
      <c r="L331" t="str">
        <f>PROPER(assembly_staff_import[[#This Row],[First MI Name via NAME_SOURCE_KEY TEXT]])</f>
        <v xml:space="preserve"> Ann M</v>
      </c>
      <c r="M331" t="s">
        <v>21352</v>
      </c>
      <c r="N331" t="str">
        <f>LOWER(CONCATENATE(assembly_staff_import[[#This Row],[Last Name]],LEFT(assembly_staff_import[[#This Row],[First Name (no initial)]],1),"@nyassembly.gov"))</f>
        <v>riccitellia@nyassembly.gov</v>
      </c>
      <c r="O331" t="s">
        <v>7270</v>
      </c>
      <c r="P331" t="e">
        <f>VLOOKUP(assembly_staff_import[[#This Row],[Full Name]],[3]!PEOPLE_March_20[#Data],1,0)</f>
        <v>#REF!</v>
      </c>
      <c r="Q331" t="e">
        <f>VLOOKUP(assembly_staff_import[[#This Row],[Full Name]],[3]!Table17[#Data],3,0)</f>
        <v>#REF!</v>
      </c>
      <c r="R331" t="e">
        <f>VLOOKUP(assembly_staff_import[[#This Row],[Formatted Works for Group]],[3]!Table7[#Data],1,0)</f>
        <v>#REF!</v>
      </c>
      <c r="S331" t="str">
        <f>IF(assembly_staff_import[[#This Row],[Legislative Staff Type]]="Personal", assembly_staff_import[[#This Row],[Vlookup Works for Group]], assembly_staff_import[[#This Row],[Formatted Works for Group calc]]&amp;", Central Staff Office, Assembly")</f>
        <v>Counsel Staff (Minority), Central Staff Office, Assembly</v>
      </c>
      <c r="T331" s="20" t="str">
        <f>TRIM(assembly_staff_import[[#This Row],[NAME_SOURCE_KEY]])</f>
        <v>RICCITELLI, ANN M</v>
      </c>
      <c r="U331" t="s">
        <v>25196</v>
      </c>
      <c r="V331" t="s">
        <v>25197</v>
      </c>
      <c r="W331" t="s">
        <v>25198</v>
      </c>
      <c r="Y331"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31" t="s">
        <v>25192</v>
      </c>
      <c r="AA331" t="e">
        <f>VLOOKUP(assembly_staff_import[[#This Row],[Formatted and corrected Works for Group Text]],[3]!Table4[#Data],1,0)</f>
        <v>#REF!</v>
      </c>
      <c r="AB331" t="e">
        <f>VLOOKUP(assembly_staff_import[[#This Row],[Formatted and corrected Works for Group Text]],[3]!Table5[#Data],2,0)</f>
        <v>#REF!</v>
      </c>
      <c r="AC331" t="str">
        <f>IF(TRIM(assembly_staff_import[[#This Row],[PUBLIC INFO ADDR_SOURCE_KEY]])="CAPITOL, ALBANY", "Legislative / Capitol Office", "District Office")</f>
        <v>Legislative / Capitol Office</v>
      </c>
      <c r="AD331" t="s">
        <v>25193</v>
      </c>
      <c r="AF331" t="str">
        <f t="shared" si="15"/>
        <v xml:space="preserve">439 </v>
      </c>
      <c r="AG331" t="s">
        <v>25193</v>
      </c>
      <c r="AH331" t="s">
        <v>25199</v>
      </c>
      <c r="AI331" t="s">
        <v>24369</v>
      </c>
      <c r="AJ331" t="s">
        <v>23493</v>
      </c>
    </row>
    <row r="332" spans="1:36" x14ac:dyDescent="0.2">
      <c r="A332" t="str">
        <f>TRIM(PROPER((assembly_staff_import[[#This Row],[First MI Name via NAME_SOURCE_KEY TEXT]]&amp;" "&amp;assembly_staff_import[[#This Row],[Last Name via NAME_SOURCE_KEY TEXT]]&amp;" "&amp;assembly_staff_import[[#This Row],[Suffix via NAME_SOURCE_KEY]])))</f>
        <v>Ashley C Dougherty</v>
      </c>
      <c r="B332" t="str">
        <f>TRIM(CONCATENATE(TRIM(assembly_staff_import[[#This Row],[Full Name]]), ", ", assembly_staff_import[[#This Row],[Title]]))</f>
        <v>Ashley C Dougherty, Admin Counsel</v>
      </c>
      <c r="C332" t="e">
        <f>assembly_staff_import[[#This Row],[Vlookup_groups]]</f>
        <v>#REF!</v>
      </c>
      <c r="D332" t="str">
        <f>IF(assembly_staff_import[[#This Row],[Legislative Staff Type]]="Personal",assembly_staff_import[[#This Row],[Formatted Personal Staff Office]],"")</f>
        <v/>
      </c>
      <c r="E332" t="s">
        <v>65</v>
      </c>
      <c r="F332" s="19" t="s">
        <v>10913</v>
      </c>
      <c r="G332" t="s">
        <v>1237</v>
      </c>
      <c r="H332" t="str">
        <f>TRIM(PROPER((assembly_staff_import[[#This Row],[Last Name via NAME_SOURCE_KEY TEXT]]&amp;" "&amp;assembly_staff_import[[#This Row],[Suffix via NAME_SOURCE_KEY]])))</f>
        <v>Dougherty</v>
      </c>
      <c r="I332" t="str">
        <f>PROPER(assembly_staff_import[[#This Row],[JOB TITLE_SOURCE_KEY]])</f>
        <v xml:space="preserve">Admin Counsel                              </v>
      </c>
      <c r="J332" t="s">
        <v>72</v>
      </c>
      <c r="K332" t="str">
        <f>IF(assembly_staff_import[[#This Row],[Legislative Staff Type]]="Personal",assembly_staff_import[[#This Row],[Vlookup Reports To Person]], "")</f>
        <v/>
      </c>
      <c r="L332" t="str">
        <f>PROPER(assembly_staff_import[[#This Row],[First MI Name via NAME_SOURCE_KEY TEXT]])</f>
        <v xml:space="preserve"> Ashley C</v>
      </c>
      <c r="M332" t="s">
        <v>21667</v>
      </c>
      <c r="N332" t="str">
        <f>LOWER(CONCATENATE(assembly_staff_import[[#This Row],[Last Name]],LEFT(assembly_staff_import[[#This Row],[First Name (no initial)]],1),"@nyassembly.gov"))</f>
        <v>doughertya@nyassembly.gov</v>
      </c>
      <c r="O332" t="s">
        <v>5879</v>
      </c>
      <c r="P332" t="e">
        <f>VLOOKUP(assembly_staff_import[[#This Row],[Full Name]],[3]!PEOPLE_March_20[#Data],1,0)</f>
        <v>#REF!</v>
      </c>
      <c r="Q332" t="e">
        <f>VLOOKUP(assembly_staff_import[[#This Row],[Full Name]],[3]!Table17[#Data],3,0)</f>
        <v>#REF!</v>
      </c>
      <c r="R332" t="e">
        <f>VLOOKUP(assembly_staff_import[[#This Row],[Formatted Works for Group]],[3]!Table7[#Data],1,0)</f>
        <v>#REF!</v>
      </c>
      <c r="S332" t="str">
        <f>IF(assembly_staff_import[[#This Row],[Legislative Staff Type]]="Personal", assembly_staff_import[[#This Row],[Vlookup Works for Group]], assembly_staff_import[[#This Row],[Formatted Works for Group calc]]&amp;", Central Staff Office, Assembly")</f>
        <v>Counsel Staff (Minority), Central Staff Office, Assembly</v>
      </c>
      <c r="T332" s="20" t="str">
        <f>TRIM(assembly_staff_import[[#This Row],[NAME_SOURCE_KEY]])</f>
        <v>DOUGHERTY, ASHLEY C</v>
      </c>
      <c r="U332" t="s">
        <v>10819</v>
      </c>
      <c r="V332" t="s">
        <v>25200</v>
      </c>
      <c r="W332" t="s">
        <v>25201</v>
      </c>
      <c r="Y332"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32" t="s">
        <v>25192</v>
      </c>
      <c r="AA332" t="e">
        <f>VLOOKUP(assembly_staff_import[[#This Row],[Formatted and corrected Works for Group Text]],[3]!Table4[#Data],1,0)</f>
        <v>#REF!</v>
      </c>
      <c r="AB332" t="e">
        <f>VLOOKUP(assembly_staff_import[[#This Row],[Formatted and corrected Works for Group Text]],[3]!Table5[#Data],2,0)</f>
        <v>#REF!</v>
      </c>
      <c r="AC332" t="str">
        <f>IF(TRIM(assembly_staff_import[[#This Row],[PUBLIC INFO ADDR_SOURCE_KEY]])="CAPITOL, ALBANY", "Legislative / Capitol Office", "District Office")</f>
        <v>Legislative / Capitol Office</v>
      </c>
      <c r="AD332" t="s">
        <v>25193</v>
      </c>
      <c r="AF332" t="str">
        <f t="shared" si="15"/>
        <v xml:space="preserve">439 </v>
      </c>
      <c r="AG332" t="s">
        <v>25193</v>
      </c>
      <c r="AH332" t="s">
        <v>25202</v>
      </c>
      <c r="AI332" t="s">
        <v>25195</v>
      </c>
      <c r="AJ332" t="s">
        <v>23493</v>
      </c>
    </row>
    <row r="333" spans="1:36" x14ac:dyDescent="0.2">
      <c r="A333" t="str">
        <f>TRIM(PROPER((assembly_staff_import[[#This Row],[First MI Name via NAME_SOURCE_KEY TEXT]]&amp;" "&amp;assembly_staff_import[[#This Row],[Last Name via NAME_SOURCE_KEY TEXT]]&amp;" "&amp;assembly_staff_import[[#This Row],[Suffix via NAME_SOURCE_KEY]])))</f>
        <v>Beth A Maselli</v>
      </c>
      <c r="B333" t="str">
        <f>TRIM(CONCATENATE(TRIM(assembly_staff_import[[#This Row],[Full Name]]), ", ", assembly_staff_import[[#This Row],[Title]]))</f>
        <v>Beth A Maselli, Princ Legis Assistant</v>
      </c>
      <c r="C333" t="e">
        <f>assembly_staff_import[[#This Row],[Vlookup_groups]]</f>
        <v>#REF!</v>
      </c>
      <c r="D333" t="str">
        <f>IF(assembly_staff_import[[#This Row],[Legislative Staff Type]]="Personal",assembly_staff_import[[#This Row],[Formatted Personal Staff Office]],"")</f>
        <v/>
      </c>
      <c r="E333" t="s">
        <v>65</v>
      </c>
      <c r="F333" s="19" t="s">
        <v>10913</v>
      </c>
      <c r="G333" t="s">
        <v>1237</v>
      </c>
      <c r="H333" t="str">
        <f>TRIM(PROPER((assembly_staff_import[[#This Row],[Last Name via NAME_SOURCE_KEY TEXT]]&amp;" "&amp;assembly_staff_import[[#This Row],[Suffix via NAME_SOURCE_KEY]])))</f>
        <v>Maselli</v>
      </c>
      <c r="I333" t="str">
        <f>PROPER(assembly_staff_import[[#This Row],[JOB TITLE_SOURCE_KEY]])</f>
        <v xml:space="preserve">Princ Legis Assistant                      </v>
      </c>
      <c r="J333" t="s">
        <v>72</v>
      </c>
      <c r="K333" t="str">
        <f>IF(assembly_staff_import[[#This Row],[Legislative Staff Type]]="Personal",assembly_staff_import[[#This Row],[Vlookup Reports To Person]], "")</f>
        <v/>
      </c>
      <c r="L333" t="str">
        <f>PROPER(assembly_staff_import[[#This Row],[First MI Name via NAME_SOURCE_KEY TEXT]])</f>
        <v xml:space="preserve"> Beth A</v>
      </c>
      <c r="M333" t="s">
        <v>21590</v>
      </c>
      <c r="N333" t="str">
        <f>LOWER(CONCATENATE(assembly_staff_import[[#This Row],[Last Name]],LEFT(assembly_staff_import[[#This Row],[First Name (no initial)]],1),"@nyassembly.gov"))</f>
        <v>masellib@nyassembly.gov</v>
      </c>
      <c r="O333" t="s">
        <v>25203</v>
      </c>
      <c r="P333" t="e">
        <f>VLOOKUP(assembly_staff_import[[#This Row],[Full Name]],[3]!PEOPLE_March_20[#Data],1,0)</f>
        <v>#REF!</v>
      </c>
      <c r="Q333" t="e">
        <f>VLOOKUP(assembly_staff_import[[#This Row],[Full Name]],[3]!Table17[#Data],3,0)</f>
        <v>#REF!</v>
      </c>
      <c r="R333" t="e">
        <f>VLOOKUP(assembly_staff_import[[#This Row],[Formatted Works for Group]],[3]!Table7[#Data],1,0)</f>
        <v>#REF!</v>
      </c>
      <c r="S333" t="str">
        <f>IF(assembly_staff_import[[#This Row],[Legislative Staff Type]]="Personal", assembly_staff_import[[#This Row],[Vlookup Works for Group]], assembly_staff_import[[#This Row],[Formatted Works for Group calc]]&amp;", Central Staff Office, Assembly")</f>
        <v>Counsel Staff (Minority), Central Staff Office, Assembly</v>
      </c>
      <c r="T333" s="20" t="str">
        <f>TRIM(assembly_staff_import[[#This Row],[NAME_SOURCE_KEY]])</f>
        <v>MASELLI, BETH A</v>
      </c>
      <c r="U333" t="s">
        <v>25204</v>
      </c>
      <c r="V333" t="s">
        <v>25205</v>
      </c>
      <c r="W333" t="s">
        <v>25206</v>
      </c>
      <c r="Y333"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33" t="s">
        <v>25192</v>
      </c>
      <c r="AA333" t="e">
        <f>VLOOKUP(assembly_staff_import[[#This Row],[Formatted and corrected Works for Group Text]],[3]!Table4[#Data],1,0)</f>
        <v>#REF!</v>
      </c>
      <c r="AB333" t="e">
        <f>VLOOKUP(assembly_staff_import[[#This Row],[Formatted and corrected Works for Group Text]],[3]!Table5[#Data],2,0)</f>
        <v>#REF!</v>
      </c>
      <c r="AC333" t="str">
        <f>IF(TRIM(assembly_staff_import[[#This Row],[PUBLIC INFO ADDR_SOURCE_KEY]])="CAPITOL, ALBANY", "Legislative / Capitol Office", "District Office")</f>
        <v>Legislative / Capitol Office</v>
      </c>
      <c r="AD333" t="s">
        <v>25193</v>
      </c>
      <c r="AF333" t="str">
        <f t="shared" si="15"/>
        <v xml:space="preserve">439 </v>
      </c>
      <c r="AG333" t="s">
        <v>25193</v>
      </c>
      <c r="AH333" t="s">
        <v>25207</v>
      </c>
      <c r="AI333" t="s">
        <v>25208</v>
      </c>
      <c r="AJ333" t="s">
        <v>23493</v>
      </c>
    </row>
    <row r="334" spans="1:36" x14ac:dyDescent="0.2">
      <c r="A334" t="str">
        <f>TRIM(PROPER((assembly_staff_import[[#This Row],[First MI Name via NAME_SOURCE_KEY TEXT]]&amp;" "&amp;assembly_staff_import[[#This Row],[Last Name via NAME_SOURCE_KEY TEXT]]&amp;" "&amp;assembly_staff_import[[#This Row],[Suffix via NAME_SOURCE_KEY]])))</f>
        <v>Brielle J Christian</v>
      </c>
      <c r="B334" t="str">
        <f>TRIM(CONCATENATE(TRIM(assembly_staff_import[[#This Row],[Full Name]]), ", ", assembly_staff_import[[#This Row],[Title]]))</f>
        <v>Brielle J Christian, Admin Counsel</v>
      </c>
      <c r="C334" t="e">
        <f>assembly_staff_import[[#This Row],[Vlookup_groups]]</f>
        <v>#REF!</v>
      </c>
      <c r="D334" t="str">
        <f>IF(assembly_staff_import[[#This Row],[Legislative Staff Type]]="Personal",assembly_staff_import[[#This Row],[Formatted Personal Staff Office]],"")</f>
        <v/>
      </c>
      <c r="E334" t="s">
        <v>65</v>
      </c>
      <c r="F334" s="19" t="s">
        <v>10913</v>
      </c>
      <c r="G334" t="s">
        <v>1237</v>
      </c>
      <c r="H334" t="str">
        <f>TRIM(PROPER((assembly_staff_import[[#This Row],[Last Name via NAME_SOURCE_KEY TEXT]]&amp;" "&amp;assembly_staff_import[[#This Row],[Suffix via NAME_SOURCE_KEY]])))</f>
        <v>Christian</v>
      </c>
      <c r="I334" t="str">
        <f>PROPER(assembly_staff_import[[#This Row],[JOB TITLE_SOURCE_KEY]])</f>
        <v xml:space="preserve">Admin Counsel                              </v>
      </c>
      <c r="J334" t="s">
        <v>72</v>
      </c>
      <c r="K334" t="str">
        <f>IF(assembly_staff_import[[#This Row],[Legislative Staff Type]]="Personal",assembly_staff_import[[#This Row],[Vlookup Reports To Person]], "")</f>
        <v/>
      </c>
      <c r="L334" t="str">
        <f>PROPER(assembly_staff_import[[#This Row],[First MI Name via NAME_SOURCE_KEY TEXT]])</f>
        <v xml:space="preserve"> Brielle J</v>
      </c>
      <c r="M334" t="s">
        <v>21707</v>
      </c>
      <c r="N334" t="str">
        <f>LOWER(CONCATENATE(assembly_staff_import[[#This Row],[Last Name]],LEFT(assembly_staff_import[[#This Row],[First Name (no initial)]],1),"@nyassembly.gov"))</f>
        <v>christianb@nyassembly.gov</v>
      </c>
      <c r="O334" t="s">
        <v>25209</v>
      </c>
      <c r="P334" t="e">
        <f>VLOOKUP(assembly_staff_import[[#This Row],[Full Name]],[3]!PEOPLE_March_20[#Data],1,0)</f>
        <v>#REF!</v>
      </c>
      <c r="Q334" t="e">
        <f>VLOOKUP(assembly_staff_import[[#This Row],[Full Name]],[3]!Table17[#Data],3,0)</f>
        <v>#REF!</v>
      </c>
      <c r="R334" t="e">
        <f>VLOOKUP(assembly_staff_import[[#This Row],[Formatted Works for Group]],[3]!Table7[#Data],1,0)</f>
        <v>#REF!</v>
      </c>
      <c r="S334" t="str">
        <f>IF(assembly_staff_import[[#This Row],[Legislative Staff Type]]="Personal", assembly_staff_import[[#This Row],[Vlookup Works for Group]], assembly_staff_import[[#This Row],[Formatted Works for Group calc]]&amp;", Central Staff Office, Assembly")</f>
        <v>Counsel Staff (Minority), Central Staff Office, Assembly</v>
      </c>
      <c r="T334" s="20" t="str">
        <f>TRIM(assembly_staff_import[[#This Row],[NAME_SOURCE_KEY]])</f>
        <v>CHRISTIAN, BRIELLE J</v>
      </c>
      <c r="U334" t="s">
        <v>9552</v>
      </c>
      <c r="V334" t="s">
        <v>25210</v>
      </c>
      <c r="W334" t="s">
        <v>25211</v>
      </c>
      <c r="Y334"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34" t="s">
        <v>25192</v>
      </c>
      <c r="AA334" t="e">
        <f>VLOOKUP(assembly_staff_import[[#This Row],[Formatted and corrected Works for Group Text]],[3]!Table4[#Data],1,0)</f>
        <v>#REF!</v>
      </c>
      <c r="AB334" t="e">
        <f>VLOOKUP(assembly_staff_import[[#This Row],[Formatted and corrected Works for Group Text]],[3]!Table5[#Data],2,0)</f>
        <v>#REF!</v>
      </c>
      <c r="AC334" t="str">
        <f>IF(TRIM(assembly_staff_import[[#This Row],[PUBLIC INFO ADDR_SOURCE_KEY]])="CAPITOL, ALBANY", "Legislative / Capitol Office", "District Office")</f>
        <v>Legislative / Capitol Office</v>
      </c>
      <c r="AD334" t="s">
        <v>25193</v>
      </c>
      <c r="AF334" t="str">
        <f t="shared" si="15"/>
        <v xml:space="preserve">439 </v>
      </c>
      <c r="AG334" t="s">
        <v>25193</v>
      </c>
      <c r="AH334" t="s">
        <v>25212</v>
      </c>
      <c r="AI334" t="s">
        <v>25195</v>
      </c>
      <c r="AJ334" t="s">
        <v>23493</v>
      </c>
    </row>
    <row r="335" spans="1:36" x14ac:dyDescent="0.2">
      <c r="A335" t="str">
        <f>TRIM(PROPER((assembly_staff_import[[#This Row],[First MI Name via NAME_SOURCE_KEY TEXT]]&amp;" "&amp;assembly_staff_import[[#This Row],[Last Name via NAME_SOURCE_KEY TEXT]]&amp;" "&amp;assembly_staff_import[[#This Row],[Suffix via NAME_SOURCE_KEY]])))</f>
        <v>Bruce J Couture</v>
      </c>
      <c r="B335" t="str">
        <f>TRIM(CONCATENATE(TRIM(assembly_staff_import[[#This Row],[Full Name]]), ", ", assembly_staff_import[[#This Row],[Title]]))</f>
        <v>Bruce J Couture, Legis Assoc</v>
      </c>
      <c r="C335" t="e">
        <f>assembly_staff_import[[#This Row],[Vlookup_groups]]</f>
        <v>#REF!</v>
      </c>
      <c r="D335" t="str">
        <f>IF(assembly_staff_import[[#This Row],[Legislative Staff Type]]="Personal",assembly_staff_import[[#This Row],[Formatted Personal Staff Office]],"")</f>
        <v/>
      </c>
      <c r="E335" t="s">
        <v>65</v>
      </c>
      <c r="F335" s="19" t="s">
        <v>10913</v>
      </c>
      <c r="G335" t="s">
        <v>1237</v>
      </c>
      <c r="H335" t="str">
        <f>TRIM(PROPER((assembly_staff_import[[#This Row],[Last Name via NAME_SOURCE_KEY TEXT]]&amp;" "&amp;assembly_staff_import[[#This Row],[Suffix via NAME_SOURCE_KEY]])))</f>
        <v>Couture</v>
      </c>
      <c r="I335" t="str">
        <f>PROPER(assembly_staff_import[[#This Row],[JOB TITLE_SOURCE_KEY]])</f>
        <v xml:space="preserve">Legis Assoc                                </v>
      </c>
      <c r="J335" t="s">
        <v>72</v>
      </c>
      <c r="K335" t="str">
        <f>IF(assembly_staff_import[[#This Row],[Legislative Staff Type]]="Personal",assembly_staff_import[[#This Row],[Vlookup Reports To Person]], "")</f>
        <v/>
      </c>
      <c r="L335" t="str">
        <f>PROPER(assembly_staff_import[[#This Row],[First MI Name via NAME_SOURCE_KEY TEXT]])</f>
        <v xml:space="preserve"> Bruce J</v>
      </c>
      <c r="M335" t="s">
        <v>21679</v>
      </c>
      <c r="N335" t="str">
        <f>LOWER(CONCATENATE(assembly_staff_import[[#This Row],[Last Name]],LEFT(assembly_staff_import[[#This Row],[First Name (no initial)]],1),"@nyassembly.gov"))</f>
        <v>coutureb@nyassembly.gov</v>
      </c>
      <c r="O335" t="s">
        <v>1743</v>
      </c>
      <c r="P335" t="e">
        <f>VLOOKUP(assembly_staff_import[[#This Row],[Full Name]],[3]!PEOPLE_March_20[#Data],1,0)</f>
        <v>#REF!</v>
      </c>
      <c r="Q335" t="e">
        <f>VLOOKUP(assembly_staff_import[[#This Row],[Full Name]],[3]!Table17[#Data],3,0)</f>
        <v>#REF!</v>
      </c>
      <c r="R335" t="e">
        <f>VLOOKUP(assembly_staff_import[[#This Row],[Formatted Works for Group]],[3]!Table7[#Data],1,0)</f>
        <v>#REF!</v>
      </c>
      <c r="S335" t="str">
        <f>IF(assembly_staff_import[[#This Row],[Legislative Staff Type]]="Personal", assembly_staff_import[[#This Row],[Vlookup Works for Group]], assembly_staff_import[[#This Row],[Formatted Works for Group calc]]&amp;", Central Staff Office, Assembly")</f>
        <v>Counsel Staff (Minority), Central Staff Office, Assembly</v>
      </c>
      <c r="T335" s="20" t="str">
        <f>TRIM(assembly_staff_import[[#This Row],[NAME_SOURCE_KEY]])</f>
        <v>COUTURE, BRUCE J</v>
      </c>
      <c r="U335" t="s">
        <v>25213</v>
      </c>
      <c r="V335" t="s">
        <v>25214</v>
      </c>
      <c r="W335" t="s">
        <v>25215</v>
      </c>
      <c r="Y335"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35" t="s">
        <v>25192</v>
      </c>
      <c r="AA335" t="e">
        <f>VLOOKUP(assembly_staff_import[[#This Row],[Formatted and corrected Works for Group Text]],[3]!Table4[#Data],1,0)</f>
        <v>#REF!</v>
      </c>
      <c r="AB335" t="e">
        <f>VLOOKUP(assembly_staff_import[[#This Row],[Formatted and corrected Works for Group Text]],[3]!Table5[#Data],2,0)</f>
        <v>#REF!</v>
      </c>
      <c r="AC335" t="str">
        <f>IF(TRIM(assembly_staff_import[[#This Row],[PUBLIC INFO ADDR_SOURCE_KEY]])="CAPITOL, ALBANY", "Legislative / Capitol Office", "District Office")</f>
        <v>Legislative / Capitol Office</v>
      </c>
      <c r="AD335" t="s">
        <v>25193</v>
      </c>
      <c r="AF335" t="str">
        <f t="shared" si="15"/>
        <v xml:space="preserve">439 </v>
      </c>
      <c r="AG335" t="s">
        <v>25193</v>
      </c>
      <c r="AH335" t="s">
        <v>25216</v>
      </c>
      <c r="AI335" t="s">
        <v>23756</v>
      </c>
      <c r="AJ335" t="s">
        <v>23493</v>
      </c>
    </row>
    <row r="336" spans="1:36" x14ac:dyDescent="0.2">
      <c r="A336" t="str">
        <f>TRIM(PROPER((assembly_staff_import[[#This Row],[First MI Name via NAME_SOURCE_KEY TEXT]]&amp;" "&amp;assembly_staff_import[[#This Row],[Last Name via NAME_SOURCE_KEY TEXT]]&amp;" "&amp;assembly_staff_import[[#This Row],[Suffix via NAME_SOURCE_KEY]])))</f>
        <v>Carey A Mcneff</v>
      </c>
      <c r="B336" t="str">
        <f>TRIM(CONCATENATE(TRIM(assembly_staff_import[[#This Row],[Full Name]]), ", ", assembly_staff_import[[#This Row],[Title]]))</f>
        <v>Carey A Mcneff, Exec Secy</v>
      </c>
      <c r="C336" t="e">
        <f>assembly_staff_import[[#This Row],[Vlookup_groups]]</f>
        <v>#REF!</v>
      </c>
      <c r="D336" t="str">
        <f>IF(assembly_staff_import[[#This Row],[Legislative Staff Type]]="Personal",assembly_staff_import[[#This Row],[Formatted Personal Staff Office]],"")</f>
        <v/>
      </c>
      <c r="E336" t="s">
        <v>65</v>
      </c>
      <c r="F336" s="19" t="s">
        <v>10913</v>
      </c>
      <c r="G336" t="s">
        <v>1237</v>
      </c>
      <c r="H336" t="str">
        <f>TRIM(PROPER((assembly_staff_import[[#This Row],[Last Name via NAME_SOURCE_KEY TEXT]]&amp;" "&amp;assembly_staff_import[[#This Row],[Suffix via NAME_SOURCE_KEY]])))</f>
        <v>Mcneff</v>
      </c>
      <c r="I336" t="str">
        <f>PROPER(assembly_staff_import[[#This Row],[JOB TITLE_SOURCE_KEY]])</f>
        <v xml:space="preserve">Exec Secy                                  </v>
      </c>
      <c r="J336" t="s">
        <v>72</v>
      </c>
      <c r="K336" t="str">
        <f>IF(assembly_staff_import[[#This Row],[Legislative Staff Type]]="Personal",assembly_staff_import[[#This Row],[Vlookup Reports To Person]], "")</f>
        <v/>
      </c>
      <c r="L336" t="str">
        <f>PROPER(assembly_staff_import[[#This Row],[First MI Name via NAME_SOURCE_KEY TEXT]])</f>
        <v xml:space="preserve"> Carey A</v>
      </c>
      <c r="M336" t="s">
        <v>21544</v>
      </c>
      <c r="N336" t="str">
        <f>LOWER(CONCATENATE(assembly_staff_import[[#This Row],[Last Name]],LEFT(assembly_staff_import[[#This Row],[First Name (no initial)]],1),"@nyassembly.gov"))</f>
        <v>mcneffc@nyassembly.gov</v>
      </c>
      <c r="O336" t="s">
        <v>6770</v>
      </c>
      <c r="P336" t="e">
        <f>VLOOKUP(assembly_staff_import[[#This Row],[Full Name]],[3]!PEOPLE_March_20[#Data],1,0)</f>
        <v>#REF!</v>
      </c>
      <c r="Q336" t="e">
        <f>VLOOKUP(assembly_staff_import[[#This Row],[Full Name]],[3]!Table17[#Data],3,0)</f>
        <v>#REF!</v>
      </c>
      <c r="R336" t="e">
        <f>VLOOKUP(assembly_staff_import[[#This Row],[Formatted Works for Group]],[3]!Table7[#Data],1,0)</f>
        <v>#REF!</v>
      </c>
      <c r="S336" t="str">
        <f>IF(assembly_staff_import[[#This Row],[Legislative Staff Type]]="Personal", assembly_staff_import[[#This Row],[Vlookup Works for Group]], assembly_staff_import[[#This Row],[Formatted Works for Group calc]]&amp;", Central Staff Office, Assembly")</f>
        <v>Counsel Staff (Minority), Central Staff Office, Assembly</v>
      </c>
      <c r="T336" s="20" t="str">
        <f>TRIM(assembly_staff_import[[#This Row],[NAME_SOURCE_KEY]])</f>
        <v>MCNEFF, CAREY A</v>
      </c>
      <c r="U336" t="s">
        <v>25217</v>
      </c>
      <c r="V336" t="s">
        <v>25218</v>
      </c>
      <c r="W336" t="s">
        <v>25219</v>
      </c>
      <c r="Y336"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36" t="s">
        <v>25192</v>
      </c>
      <c r="AA336" t="e">
        <f>VLOOKUP(assembly_staff_import[[#This Row],[Formatted and corrected Works for Group Text]],[3]!Table4[#Data],1,0)</f>
        <v>#REF!</v>
      </c>
      <c r="AB336" t="e">
        <f>VLOOKUP(assembly_staff_import[[#This Row],[Formatted and corrected Works for Group Text]],[3]!Table5[#Data],2,0)</f>
        <v>#REF!</v>
      </c>
      <c r="AC336" t="str">
        <f>IF(TRIM(assembly_staff_import[[#This Row],[PUBLIC INFO ADDR_SOURCE_KEY]])="CAPITOL, ALBANY", "Legislative / Capitol Office", "District Office")</f>
        <v>Legislative / Capitol Office</v>
      </c>
      <c r="AD336" t="s">
        <v>25193</v>
      </c>
      <c r="AF336" t="str">
        <f t="shared" si="15"/>
        <v xml:space="preserve">439 </v>
      </c>
      <c r="AG336" t="s">
        <v>25193</v>
      </c>
      <c r="AH336" t="s">
        <v>25220</v>
      </c>
      <c r="AI336" t="s">
        <v>24079</v>
      </c>
      <c r="AJ336" t="s">
        <v>23493</v>
      </c>
    </row>
    <row r="337" spans="1:36" x14ac:dyDescent="0.2">
      <c r="A337" t="str">
        <f>TRIM(PROPER((assembly_staff_import[[#This Row],[First MI Name via NAME_SOURCE_KEY TEXT]]&amp;" "&amp;assembly_staff_import[[#This Row],[Last Name via NAME_SOURCE_KEY TEXT]]&amp;" "&amp;assembly_staff_import[[#This Row],[Suffix via NAME_SOURCE_KEY]])))</f>
        <v>Douglas L Goldman</v>
      </c>
      <c r="B337" t="str">
        <f>TRIM(CONCATENATE(TRIM(assembly_staff_import[[#This Row],[Full Name]]), ", ", assembly_staff_import[[#This Row],[Title]]))</f>
        <v>Douglas L Goldman, Sr Assoc Counsel</v>
      </c>
      <c r="C337" t="e">
        <f>assembly_staff_import[[#This Row],[Vlookup_groups]]</f>
        <v>#REF!</v>
      </c>
      <c r="D337" t="str">
        <f>IF(assembly_staff_import[[#This Row],[Legislative Staff Type]]="Personal",assembly_staff_import[[#This Row],[Formatted Personal Staff Office]],"")</f>
        <v/>
      </c>
      <c r="E337" t="s">
        <v>65</v>
      </c>
      <c r="F337" s="19" t="s">
        <v>10913</v>
      </c>
      <c r="G337" t="s">
        <v>1237</v>
      </c>
      <c r="H337" t="str">
        <f>TRIM(PROPER((assembly_staff_import[[#This Row],[Last Name via NAME_SOURCE_KEY TEXT]]&amp;" "&amp;assembly_staff_import[[#This Row],[Suffix via NAME_SOURCE_KEY]])))</f>
        <v>Goldman</v>
      </c>
      <c r="I337" t="str">
        <f>PROPER(assembly_staff_import[[#This Row],[JOB TITLE_SOURCE_KEY]])</f>
        <v xml:space="preserve">Sr Assoc Counsel                           </v>
      </c>
      <c r="J337" t="s">
        <v>72</v>
      </c>
      <c r="K337" t="str">
        <f>IF(assembly_staff_import[[#This Row],[Legislative Staff Type]]="Personal",assembly_staff_import[[#This Row],[Vlookup Reports To Person]], "")</f>
        <v/>
      </c>
      <c r="L337" t="str">
        <f>PROPER(assembly_staff_import[[#This Row],[First MI Name via NAME_SOURCE_KEY TEXT]])</f>
        <v xml:space="preserve"> Douglas L</v>
      </c>
      <c r="M337" t="s">
        <v>21612</v>
      </c>
      <c r="N337" t="str">
        <f>LOWER(CONCATENATE(assembly_staff_import[[#This Row],[Last Name]],LEFT(assembly_staff_import[[#This Row],[First Name (no initial)]],1),"@nyassembly.gov"))</f>
        <v>goldmand@nyassembly.gov</v>
      </c>
      <c r="O337" t="s">
        <v>20167</v>
      </c>
      <c r="P337" t="e">
        <f>VLOOKUP(assembly_staff_import[[#This Row],[Full Name]],[3]!PEOPLE_March_20[#Data],1,0)</f>
        <v>#REF!</v>
      </c>
      <c r="Q337" t="e">
        <f>VLOOKUP(assembly_staff_import[[#This Row],[Full Name]],[3]!Table17[#Data],3,0)</f>
        <v>#REF!</v>
      </c>
      <c r="R337" t="e">
        <f>VLOOKUP(assembly_staff_import[[#This Row],[Formatted Works for Group]],[3]!Table7[#Data],1,0)</f>
        <v>#REF!</v>
      </c>
      <c r="S337" t="str">
        <f>IF(assembly_staff_import[[#This Row],[Legislative Staff Type]]="Personal", assembly_staff_import[[#This Row],[Vlookup Works for Group]], assembly_staff_import[[#This Row],[Formatted Works for Group calc]]&amp;", Central Staff Office, Assembly")</f>
        <v>Counsel Staff (Minority), Central Staff Office, Assembly</v>
      </c>
      <c r="T337" s="20" t="str">
        <f>TRIM(assembly_staff_import[[#This Row],[NAME_SOURCE_KEY]])</f>
        <v>GOLDMAN, DOUGLAS L</v>
      </c>
      <c r="U337" t="s">
        <v>25221</v>
      </c>
      <c r="V337" t="s">
        <v>25222</v>
      </c>
      <c r="W337" t="s">
        <v>24973</v>
      </c>
      <c r="Y337"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37" t="s">
        <v>25192</v>
      </c>
      <c r="AA337" t="e">
        <f>VLOOKUP(assembly_staff_import[[#This Row],[Formatted and corrected Works for Group Text]],[3]!Table4[#Data],1,0)</f>
        <v>#REF!</v>
      </c>
      <c r="AB337" t="e">
        <f>VLOOKUP(assembly_staff_import[[#This Row],[Formatted and corrected Works for Group Text]],[3]!Table5[#Data],2,0)</f>
        <v>#REF!</v>
      </c>
      <c r="AC337" t="str">
        <f>IF(TRIM(assembly_staff_import[[#This Row],[PUBLIC INFO ADDR_SOURCE_KEY]])="CAPITOL, ALBANY", "Legislative / Capitol Office", "District Office")</f>
        <v>Legislative / Capitol Office</v>
      </c>
      <c r="AD337" t="s">
        <v>25193</v>
      </c>
      <c r="AF337" t="str">
        <f t="shared" si="15"/>
        <v xml:space="preserve">439 </v>
      </c>
      <c r="AG337" t="s">
        <v>25193</v>
      </c>
      <c r="AH337" t="s">
        <v>25223</v>
      </c>
      <c r="AI337" t="s">
        <v>25224</v>
      </c>
      <c r="AJ337" t="s">
        <v>23493</v>
      </c>
    </row>
    <row r="338" spans="1:36" x14ac:dyDescent="0.2">
      <c r="A338" t="str">
        <f>TRIM(PROPER((assembly_staff_import[[#This Row],[First MI Name via NAME_SOURCE_KEY TEXT]]&amp;" "&amp;assembly_staff_import[[#This Row],[Last Name via NAME_SOURCE_KEY TEXT]]&amp;" "&amp;assembly_staff_import[[#This Row],[Suffix via NAME_SOURCE_KEY]])))</f>
        <v>Edmund V Wick</v>
      </c>
      <c r="B338" t="str">
        <f>TRIM(CONCATENATE(TRIM(assembly_staff_import[[#This Row],[Full Name]]), ", ", assembly_staff_import[[#This Row],[Title]]))</f>
        <v>Edmund V Wick, Dir Min Counsel Staff</v>
      </c>
      <c r="C338" t="e">
        <f>assembly_staff_import[[#This Row],[Vlookup_groups]]</f>
        <v>#REF!</v>
      </c>
      <c r="D338" t="str">
        <f>IF(assembly_staff_import[[#This Row],[Legislative Staff Type]]="Personal",assembly_staff_import[[#This Row],[Formatted Personal Staff Office]],"")</f>
        <v/>
      </c>
      <c r="E338" t="s">
        <v>65</v>
      </c>
      <c r="F338" s="19" t="s">
        <v>10913</v>
      </c>
      <c r="G338" t="s">
        <v>1237</v>
      </c>
      <c r="H338" t="str">
        <f>TRIM(PROPER((assembly_staff_import[[#This Row],[Last Name via NAME_SOURCE_KEY TEXT]]&amp;" "&amp;assembly_staff_import[[#This Row],[Suffix via NAME_SOURCE_KEY]])))</f>
        <v>Wick</v>
      </c>
      <c r="I338" t="str">
        <f>PROPER(assembly_staff_import[[#This Row],[JOB TITLE_SOURCE_KEY]])</f>
        <v xml:space="preserve">Dir Min Counsel Staff                      </v>
      </c>
      <c r="J338" t="s">
        <v>72</v>
      </c>
      <c r="K338" t="str">
        <f>IF(assembly_staff_import[[#This Row],[Legislative Staff Type]]="Personal",assembly_staff_import[[#This Row],[Vlookup Reports To Person]], "")</f>
        <v/>
      </c>
      <c r="L338" t="str">
        <f>PROPER(assembly_staff_import[[#This Row],[First MI Name via NAME_SOURCE_KEY TEXT]])</f>
        <v xml:space="preserve"> Edmund V</v>
      </c>
      <c r="M338" t="s">
        <v>21148</v>
      </c>
      <c r="N338" t="str">
        <f>LOWER(CONCATENATE(assembly_staff_import[[#This Row],[Last Name]],LEFT(assembly_staff_import[[#This Row],[First Name (no initial)]],1),"@nyassembly.gov"))</f>
        <v>wicke@nyassembly.gov</v>
      </c>
      <c r="O338" t="s">
        <v>25225</v>
      </c>
      <c r="P338" t="e">
        <f>VLOOKUP(assembly_staff_import[[#This Row],[Full Name]],[3]!PEOPLE_March_20[#Data],1,0)</f>
        <v>#REF!</v>
      </c>
      <c r="Q338" t="e">
        <f>VLOOKUP(assembly_staff_import[[#This Row],[Full Name]],[3]!Table17[#Data],3,0)</f>
        <v>#REF!</v>
      </c>
      <c r="R338" t="e">
        <f>VLOOKUP(assembly_staff_import[[#This Row],[Formatted Works for Group]],[3]!Table7[#Data],1,0)</f>
        <v>#REF!</v>
      </c>
      <c r="S338" t="str">
        <f>IF(assembly_staff_import[[#This Row],[Legislative Staff Type]]="Personal", assembly_staff_import[[#This Row],[Vlookup Works for Group]], assembly_staff_import[[#This Row],[Formatted Works for Group calc]]&amp;", Central Staff Office, Assembly")</f>
        <v>Counsel Staff (Minority), Central Staff Office, Assembly</v>
      </c>
      <c r="T338" s="20" t="str">
        <f>TRIM(assembly_staff_import[[#This Row],[NAME_SOURCE_KEY]])</f>
        <v>WICK, EDMUND V</v>
      </c>
      <c r="U338" t="s">
        <v>25226</v>
      </c>
      <c r="V338" t="s">
        <v>25227</v>
      </c>
      <c r="W338" t="s">
        <v>25228</v>
      </c>
      <c r="Y338"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38" t="s">
        <v>25192</v>
      </c>
      <c r="AA338" t="e">
        <f>VLOOKUP(assembly_staff_import[[#This Row],[Formatted and corrected Works for Group Text]],[3]!Table4[#Data],1,0)</f>
        <v>#REF!</v>
      </c>
      <c r="AB338" t="e">
        <f>VLOOKUP(assembly_staff_import[[#This Row],[Formatted and corrected Works for Group Text]],[3]!Table5[#Data],2,0)</f>
        <v>#REF!</v>
      </c>
      <c r="AC338" t="str">
        <f>IF(TRIM(assembly_staff_import[[#This Row],[PUBLIC INFO ADDR_SOURCE_KEY]])="CAPITOL, ALBANY", "Legislative / Capitol Office", "District Office")</f>
        <v>District Office</v>
      </c>
      <c r="AD338" t="s">
        <v>25193</v>
      </c>
      <c r="AF338" t="str">
        <f t="shared" si="15"/>
        <v xml:space="preserve">439 </v>
      </c>
      <c r="AG338" t="s">
        <v>25193</v>
      </c>
      <c r="AH338" t="s">
        <v>25229</v>
      </c>
      <c r="AI338" t="s">
        <v>25230</v>
      </c>
      <c r="AJ338" t="s">
        <v>25231</v>
      </c>
    </row>
    <row r="339" spans="1:36" x14ac:dyDescent="0.2">
      <c r="A339" t="str">
        <f>TRIM(PROPER((assembly_staff_import[[#This Row],[First MI Name via NAME_SOURCE_KEY TEXT]]&amp;" "&amp;assembly_staff_import[[#This Row],[Last Name via NAME_SOURCE_KEY TEXT]]&amp;" "&amp;assembly_staff_import[[#This Row],[Suffix via NAME_SOURCE_KEY]])))</f>
        <v>Karen A Romagnano</v>
      </c>
      <c r="B339" t="str">
        <f>TRIM(CONCATENATE(TRIM(assembly_staff_import[[#This Row],[Full Name]]), ", ", assembly_staff_import[[#This Row],[Title]]))</f>
        <v>Karen A Romagnano, Legis Assoc</v>
      </c>
      <c r="C339" t="e">
        <f>assembly_staff_import[[#This Row],[Vlookup_groups]]</f>
        <v>#REF!</v>
      </c>
      <c r="D339" t="str">
        <f>IF(assembly_staff_import[[#This Row],[Legislative Staff Type]]="Personal",assembly_staff_import[[#This Row],[Formatted Personal Staff Office]],"")</f>
        <v/>
      </c>
      <c r="E339" t="s">
        <v>65</v>
      </c>
      <c r="F339" s="19" t="s">
        <v>10913</v>
      </c>
      <c r="G339" t="s">
        <v>1237</v>
      </c>
      <c r="H339" t="str">
        <f>TRIM(PROPER((assembly_staff_import[[#This Row],[Last Name via NAME_SOURCE_KEY TEXT]]&amp;" "&amp;assembly_staff_import[[#This Row],[Suffix via NAME_SOURCE_KEY]])))</f>
        <v>Romagnano</v>
      </c>
      <c r="I339" t="str">
        <f>PROPER(assembly_staff_import[[#This Row],[JOB TITLE_SOURCE_KEY]])</f>
        <v xml:space="preserve">Legis Assoc                                </v>
      </c>
      <c r="J339" t="s">
        <v>72</v>
      </c>
      <c r="K339" t="str">
        <f>IF(assembly_staff_import[[#This Row],[Legislative Staff Type]]="Personal",assembly_staff_import[[#This Row],[Vlookup Reports To Person]], "")</f>
        <v/>
      </c>
      <c r="L339" t="str">
        <f>PROPER(assembly_staff_import[[#This Row],[First MI Name via NAME_SOURCE_KEY TEXT]])</f>
        <v xml:space="preserve"> Karen A</v>
      </c>
      <c r="M339" t="s">
        <v>21325</v>
      </c>
      <c r="N339" t="str">
        <f>LOWER(CONCATENATE(assembly_staff_import[[#This Row],[Last Name]],LEFT(assembly_staff_import[[#This Row],[First Name (no initial)]],1),"@nyassembly.gov"))</f>
        <v>romagnanok@nyassembly.gov</v>
      </c>
      <c r="O339" t="s">
        <v>6540</v>
      </c>
      <c r="P339" t="e">
        <f>VLOOKUP(assembly_staff_import[[#This Row],[Full Name]],[3]!PEOPLE_March_20[#Data],1,0)</f>
        <v>#REF!</v>
      </c>
      <c r="Q339" t="e">
        <f>VLOOKUP(assembly_staff_import[[#This Row],[Full Name]],[3]!Table17[#Data],3,0)</f>
        <v>#REF!</v>
      </c>
      <c r="R339" t="e">
        <f>VLOOKUP(assembly_staff_import[[#This Row],[Formatted Works for Group]],[3]!Table7[#Data],1,0)</f>
        <v>#REF!</v>
      </c>
      <c r="S339" t="str">
        <f>IF(assembly_staff_import[[#This Row],[Legislative Staff Type]]="Personal", assembly_staff_import[[#This Row],[Vlookup Works for Group]], assembly_staff_import[[#This Row],[Formatted Works for Group calc]]&amp;", Central Staff Office, Assembly")</f>
        <v>Counsel Staff (Minority), Central Staff Office, Assembly</v>
      </c>
      <c r="T339" s="20" t="str">
        <f>TRIM(assembly_staff_import[[#This Row],[NAME_SOURCE_KEY]])</f>
        <v>ROMAGNANO, KAREN A</v>
      </c>
      <c r="U339" t="s">
        <v>25232</v>
      </c>
      <c r="V339" t="s">
        <v>25233</v>
      </c>
      <c r="W339" t="s">
        <v>25234</v>
      </c>
      <c r="Y339"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39" t="s">
        <v>25192</v>
      </c>
      <c r="AA339" t="e">
        <f>VLOOKUP(assembly_staff_import[[#This Row],[Formatted and corrected Works for Group Text]],[3]!Table4[#Data],1,0)</f>
        <v>#REF!</v>
      </c>
      <c r="AB339" t="e">
        <f>VLOOKUP(assembly_staff_import[[#This Row],[Formatted and corrected Works for Group Text]],[3]!Table5[#Data],2,0)</f>
        <v>#REF!</v>
      </c>
      <c r="AC339" t="str">
        <f>IF(TRIM(assembly_staff_import[[#This Row],[PUBLIC INFO ADDR_SOURCE_KEY]])="CAPITOL, ALBANY", "Legislative / Capitol Office", "District Office")</f>
        <v>Legislative / Capitol Office</v>
      </c>
      <c r="AD339" t="s">
        <v>25193</v>
      </c>
      <c r="AF339" t="str">
        <f t="shared" si="15"/>
        <v xml:space="preserve">439 </v>
      </c>
      <c r="AG339" t="s">
        <v>25193</v>
      </c>
      <c r="AH339" t="s">
        <v>25235</v>
      </c>
      <c r="AI339" t="s">
        <v>23756</v>
      </c>
      <c r="AJ339" t="s">
        <v>23493</v>
      </c>
    </row>
    <row r="340" spans="1:36" x14ac:dyDescent="0.2">
      <c r="A340" t="str">
        <f>TRIM(PROPER((assembly_staff_import[[#This Row],[First MI Name via NAME_SOURCE_KEY TEXT]]&amp;" "&amp;assembly_staff_import[[#This Row],[Last Name via NAME_SOURCE_KEY TEXT]]&amp;" "&amp;assembly_staff_import[[#This Row],[Suffix via NAME_SOURCE_KEY]])))</f>
        <v>Kelli A Mazzariello</v>
      </c>
      <c r="B340" t="str">
        <f>TRIM(CONCATENATE(TRIM(assembly_staff_import[[#This Row],[Full Name]]), ", ", assembly_staff_import[[#This Row],[Title]]))</f>
        <v>Kelli A Mazzariello, Exec Secy</v>
      </c>
      <c r="C340" t="e">
        <f>assembly_staff_import[[#This Row],[Vlookup_groups]]</f>
        <v>#REF!</v>
      </c>
      <c r="D340" t="str">
        <f>IF(assembly_staff_import[[#This Row],[Legislative Staff Type]]="Personal",assembly_staff_import[[#This Row],[Formatted Personal Staff Office]],"")</f>
        <v/>
      </c>
      <c r="E340" t="s">
        <v>65</v>
      </c>
      <c r="F340" s="19" t="s">
        <v>10913</v>
      </c>
      <c r="G340" t="s">
        <v>1237</v>
      </c>
      <c r="H340" t="str">
        <f>TRIM(PROPER((assembly_staff_import[[#This Row],[Last Name via NAME_SOURCE_KEY TEXT]]&amp;" "&amp;assembly_staff_import[[#This Row],[Suffix via NAME_SOURCE_KEY]])))</f>
        <v>Mazzariello</v>
      </c>
      <c r="I340" t="str">
        <f>PROPER(assembly_staff_import[[#This Row],[JOB TITLE_SOURCE_KEY]])</f>
        <v xml:space="preserve">Exec Secy                                  </v>
      </c>
      <c r="J340" t="s">
        <v>72</v>
      </c>
      <c r="K340" t="str">
        <f>IF(assembly_staff_import[[#This Row],[Legislative Staff Type]]="Personal",assembly_staff_import[[#This Row],[Vlookup Reports To Person]], "")</f>
        <v/>
      </c>
      <c r="L340" t="str">
        <f>PROPER(assembly_staff_import[[#This Row],[First MI Name via NAME_SOURCE_KEY TEXT]])</f>
        <v xml:space="preserve"> Kelli A</v>
      </c>
      <c r="M340" t="s">
        <v>21572</v>
      </c>
      <c r="N340" t="str">
        <f>LOWER(CONCATENATE(assembly_staff_import[[#This Row],[Last Name]],LEFT(assembly_staff_import[[#This Row],[First Name (no initial)]],1),"@nyassembly.gov"))</f>
        <v>mazzariellok@nyassembly.gov</v>
      </c>
      <c r="O340" t="s">
        <v>25236</v>
      </c>
      <c r="P340" t="e">
        <f>VLOOKUP(assembly_staff_import[[#This Row],[Full Name]],[3]!PEOPLE_March_20[#Data],1,0)</f>
        <v>#REF!</v>
      </c>
      <c r="Q340" t="e">
        <f>VLOOKUP(assembly_staff_import[[#This Row],[Full Name]],[3]!Table17[#Data],3,0)</f>
        <v>#REF!</v>
      </c>
      <c r="R340" t="e">
        <f>VLOOKUP(assembly_staff_import[[#This Row],[Formatted Works for Group]],[3]!Table7[#Data],1,0)</f>
        <v>#REF!</v>
      </c>
      <c r="S340" t="str">
        <f>IF(assembly_staff_import[[#This Row],[Legislative Staff Type]]="Personal", assembly_staff_import[[#This Row],[Vlookup Works for Group]], assembly_staff_import[[#This Row],[Formatted Works for Group calc]]&amp;", Central Staff Office, Assembly")</f>
        <v>Counsel Staff (Minority), Central Staff Office, Assembly</v>
      </c>
      <c r="T340" s="20" t="str">
        <f>TRIM(assembly_staff_import[[#This Row],[NAME_SOURCE_KEY]])</f>
        <v>MAZZARIELLO, KELLI A</v>
      </c>
      <c r="U340" t="s">
        <v>25237</v>
      </c>
      <c r="V340" t="s">
        <v>25238</v>
      </c>
      <c r="W340" t="s">
        <v>25239</v>
      </c>
      <c r="Y340"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40" t="s">
        <v>25192</v>
      </c>
      <c r="AA340" t="e">
        <f>VLOOKUP(assembly_staff_import[[#This Row],[Formatted and corrected Works for Group Text]],[3]!Table4[#Data],1,0)</f>
        <v>#REF!</v>
      </c>
      <c r="AB340" t="e">
        <f>VLOOKUP(assembly_staff_import[[#This Row],[Formatted and corrected Works for Group Text]],[3]!Table5[#Data],2,0)</f>
        <v>#REF!</v>
      </c>
      <c r="AC340" t="str">
        <f>IF(TRIM(assembly_staff_import[[#This Row],[PUBLIC INFO ADDR_SOURCE_KEY]])="CAPITOL, ALBANY", "Legislative / Capitol Office", "District Office")</f>
        <v>Legislative / Capitol Office</v>
      </c>
      <c r="AD340" t="s">
        <v>25193</v>
      </c>
      <c r="AF340" t="str">
        <f t="shared" si="15"/>
        <v xml:space="preserve">439 </v>
      </c>
      <c r="AG340" t="s">
        <v>25193</v>
      </c>
      <c r="AH340" t="s">
        <v>25240</v>
      </c>
      <c r="AI340" t="s">
        <v>24079</v>
      </c>
      <c r="AJ340" t="s">
        <v>23493</v>
      </c>
    </row>
    <row r="341" spans="1:36" x14ac:dyDescent="0.2">
      <c r="A341" t="str">
        <f>TRIM(PROPER((assembly_staff_import[[#This Row],[First MI Name via NAME_SOURCE_KEY TEXT]]&amp;" "&amp;assembly_staff_import[[#This Row],[Last Name via NAME_SOURCE_KEY TEXT]]&amp;" "&amp;assembly_staff_import[[#This Row],[Suffix via NAME_SOURCE_KEY]])))</f>
        <v>Kelly L O'Donovan</v>
      </c>
      <c r="B341" t="str">
        <f>TRIM(CONCATENATE(TRIM(assembly_staff_import[[#This Row],[Full Name]]), ", ", assembly_staff_import[[#This Row],[Title]]))</f>
        <v>Kelly L O'Donovan, Admin Counsel</v>
      </c>
      <c r="C341" t="e">
        <f>assembly_staff_import[[#This Row],[Vlookup_groups]]</f>
        <v>#REF!</v>
      </c>
      <c r="D341" t="str">
        <f>IF(assembly_staff_import[[#This Row],[Legislative Staff Type]]="Personal",assembly_staff_import[[#This Row],[Formatted Personal Staff Office]],"")</f>
        <v/>
      </c>
      <c r="E341" t="s">
        <v>65</v>
      </c>
      <c r="F341" s="19" t="s">
        <v>10913</v>
      </c>
      <c r="G341" t="s">
        <v>1237</v>
      </c>
      <c r="H341" t="str">
        <f>TRIM(PROPER((assembly_staff_import[[#This Row],[Last Name via NAME_SOURCE_KEY TEXT]]&amp;" "&amp;assembly_staff_import[[#This Row],[Suffix via NAME_SOURCE_KEY]])))</f>
        <v>O'Donovan</v>
      </c>
      <c r="I341" t="str">
        <f>PROPER(assembly_staff_import[[#This Row],[JOB TITLE_SOURCE_KEY]])</f>
        <v xml:space="preserve">Admin Counsel                              </v>
      </c>
      <c r="J341" t="s">
        <v>72</v>
      </c>
      <c r="K341" t="str">
        <f>IF(assembly_staff_import[[#This Row],[Legislative Staff Type]]="Personal",assembly_staff_import[[#This Row],[Vlookup Reports To Person]], "")</f>
        <v/>
      </c>
      <c r="L341" t="str">
        <f>PROPER(assembly_staff_import[[#This Row],[First MI Name via NAME_SOURCE_KEY TEXT]])</f>
        <v xml:space="preserve"> Kelly L</v>
      </c>
      <c r="M341" t="s">
        <v>21416</v>
      </c>
      <c r="N341" t="str">
        <f>LOWER(CONCATENATE(assembly_staff_import[[#This Row],[Last Name]],LEFT(assembly_staff_import[[#This Row],[First Name (no initial)]],1),"@nyassembly.gov"))</f>
        <v>o'donovank@nyassembly.gov</v>
      </c>
      <c r="O341" t="s">
        <v>564</v>
      </c>
      <c r="P341" t="e">
        <f>VLOOKUP(assembly_staff_import[[#This Row],[Full Name]],[3]!PEOPLE_March_20[#Data],1,0)</f>
        <v>#REF!</v>
      </c>
      <c r="Q341" t="e">
        <f>VLOOKUP(assembly_staff_import[[#This Row],[Full Name]],[3]!Table17[#Data],3,0)</f>
        <v>#REF!</v>
      </c>
      <c r="R341" t="e">
        <f>VLOOKUP(assembly_staff_import[[#This Row],[Formatted Works for Group]],[3]!Table7[#Data],1,0)</f>
        <v>#REF!</v>
      </c>
      <c r="S341" t="str">
        <f>IF(assembly_staff_import[[#This Row],[Legislative Staff Type]]="Personal", assembly_staff_import[[#This Row],[Vlookup Works for Group]], assembly_staff_import[[#This Row],[Formatted Works for Group calc]]&amp;", Central Staff Office, Assembly")</f>
        <v>Counsel Staff (Minority), Central Staff Office, Assembly</v>
      </c>
      <c r="T341" s="20" t="str">
        <f>TRIM(assembly_staff_import[[#This Row],[NAME_SOURCE_KEY]])</f>
        <v>O'DONOVAN, KELLY L</v>
      </c>
      <c r="U341" t="s">
        <v>25241</v>
      </c>
      <c r="V341" t="s">
        <v>25242</v>
      </c>
      <c r="W341" t="s">
        <v>25243</v>
      </c>
      <c r="Y341"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41" t="s">
        <v>25192</v>
      </c>
      <c r="AA341" t="e">
        <f>VLOOKUP(assembly_staff_import[[#This Row],[Formatted and corrected Works for Group Text]],[3]!Table4[#Data],1,0)</f>
        <v>#REF!</v>
      </c>
      <c r="AB341" t="e">
        <f>VLOOKUP(assembly_staff_import[[#This Row],[Formatted and corrected Works for Group Text]],[3]!Table5[#Data],2,0)</f>
        <v>#REF!</v>
      </c>
      <c r="AC341" t="str">
        <f>IF(TRIM(assembly_staff_import[[#This Row],[PUBLIC INFO ADDR_SOURCE_KEY]])="CAPITOL, ALBANY", "Legislative / Capitol Office", "District Office")</f>
        <v>Legislative / Capitol Office</v>
      </c>
      <c r="AD341" t="s">
        <v>25193</v>
      </c>
      <c r="AF341" t="str">
        <f t="shared" si="15"/>
        <v xml:space="preserve">439 </v>
      </c>
      <c r="AG341" t="s">
        <v>25193</v>
      </c>
      <c r="AH341" t="s">
        <v>25244</v>
      </c>
      <c r="AI341" t="s">
        <v>25195</v>
      </c>
      <c r="AJ341" t="s">
        <v>23493</v>
      </c>
    </row>
    <row r="342" spans="1:36" x14ac:dyDescent="0.2">
      <c r="A342" t="str">
        <f>TRIM(PROPER((assembly_staff_import[[#This Row],[First MI Name via NAME_SOURCE_KEY TEXT]]&amp;" "&amp;assembly_staff_import[[#This Row],[Last Name via NAME_SOURCE_KEY TEXT]]&amp;" "&amp;assembly_staff_import[[#This Row],[Suffix via NAME_SOURCE_KEY]])))</f>
        <v>Kristin Frank</v>
      </c>
      <c r="B342" t="str">
        <f>TRIM(CONCATENATE(TRIM(assembly_staff_import[[#This Row],[Full Name]]), ", ", assembly_staff_import[[#This Row],[Title]]))</f>
        <v>Kristin Frank, Admin Counsel</v>
      </c>
      <c r="C342" t="e">
        <f>assembly_staff_import[[#This Row],[Vlookup_groups]]</f>
        <v>#REF!</v>
      </c>
      <c r="D342" t="str">
        <f>IF(assembly_staff_import[[#This Row],[Legislative Staff Type]]="Personal",assembly_staff_import[[#This Row],[Formatted Personal Staff Office]],"")</f>
        <v/>
      </c>
      <c r="E342" t="s">
        <v>65</v>
      </c>
      <c r="F342" s="19" t="s">
        <v>10913</v>
      </c>
      <c r="G342" t="s">
        <v>1237</v>
      </c>
      <c r="H342" t="str">
        <f>TRIM(PROPER((assembly_staff_import[[#This Row],[Last Name via NAME_SOURCE_KEY TEXT]]&amp;" "&amp;assembly_staff_import[[#This Row],[Suffix via NAME_SOURCE_KEY]])))</f>
        <v>Frank</v>
      </c>
      <c r="I342" t="str">
        <f>PROPER(assembly_staff_import[[#This Row],[JOB TITLE_SOURCE_KEY]])</f>
        <v xml:space="preserve">Admin Counsel                              </v>
      </c>
      <c r="J342" t="s">
        <v>72</v>
      </c>
      <c r="K342" t="str">
        <f>IF(assembly_staff_import[[#This Row],[Legislative Staff Type]]="Personal",assembly_staff_import[[#This Row],[Vlookup Reports To Person]], "")</f>
        <v/>
      </c>
      <c r="L342" t="str">
        <f>PROPER(assembly_staff_import[[#This Row],[First MI Name via NAME_SOURCE_KEY TEXT]])</f>
        <v xml:space="preserve"> Kristin</v>
      </c>
      <c r="M342" t="s">
        <v>21645</v>
      </c>
      <c r="N342" t="str">
        <f>LOWER(CONCATENATE(assembly_staff_import[[#This Row],[Last Name]],LEFT(assembly_staff_import[[#This Row],[First Name (no initial)]],1),"@nyassembly.gov"))</f>
        <v>frankk@nyassembly.gov</v>
      </c>
      <c r="O342" t="s">
        <v>21647</v>
      </c>
      <c r="P342" t="e">
        <f>VLOOKUP(assembly_staff_import[[#This Row],[Full Name]],[3]!PEOPLE_March_20[#Data],1,0)</f>
        <v>#REF!</v>
      </c>
      <c r="Q342" t="e">
        <f>VLOOKUP(assembly_staff_import[[#This Row],[Full Name]],[3]!Table17[#Data],3,0)</f>
        <v>#REF!</v>
      </c>
      <c r="R342" t="e">
        <f>VLOOKUP(assembly_staff_import[[#This Row],[Formatted Works for Group]],[3]!Table7[#Data],1,0)</f>
        <v>#REF!</v>
      </c>
      <c r="S342" t="str">
        <f>IF(assembly_staff_import[[#This Row],[Legislative Staff Type]]="Personal", assembly_staff_import[[#This Row],[Vlookup Works for Group]], assembly_staff_import[[#This Row],[Formatted Works for Group calc]]&amp;", Central Staff Office, Assembly")</f>
        <v>Counsel Staff (Minority), Central Staff Office, Assembly</v>
      </c>
      <c r="T342" s="20" t="str">
        <f>TRIM(assembly_staff_import[[#This Row],[NAME_SOURCE_KEY]])</f>
        <v>FRANK, KRISTIN</v>
      </c>
      <c r="U342" t="s">
        <v>25245</v>
      </c>
      <c r="V342" t="s">
        <v>25246</v>
      </c>
      <c r="W342" t="s">
        <v>25247</v>
      </c>
      <c r="Y342"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42" t="s">
        <v>25192</v>
      </c>
      <c r="AA342" t="e">
        <f>VLOOKUP(assembly_staff_import[[#This Row],[Formatted and corrected Works for Group Text]],[3]!Table4[#Data],1,0)</f>
        <v>#REF!</v>
      </c>
      <c r="AB342" t="e">
        <f>VLOOKUP(assembly_staff_import[[#This Row],[Formatted and corrected Works for Group Text]],[3]!Table5[#Data],2,0)</f>
        <v>#REF!</v>
      </c>
      <c r="AC342" t="str">
        <f>IF(TRIM(assembly_staff_import[[#This Row],[PUBLIC INFO ADDR_SOURCE_KEY]])="CAPITOL, ALBANY", "Legislative / Capitol Office", "District Office")</f>
        <v>Legislative / Capitol Office</v>
      </c>
      <c r="AD342" t="s">
        <v>25193</v>
      </c>
      <c r="AF342" t="str">
        <f t="shared" si="15"/>
        <v xml:space="preserve">439 </v>
      </c>
      <c r="AG342" t="s">
        <v>25193</v>
      </c>
      <c r="AH342" t="s">
        <v>25248</v>
      </c>
      <c r="AI342" t="s">
        <v>25195</v>
      </c>
      <c r="AJ342" t="s">
        <v>23493</v>
      </c>
    </row>
    <row r="343" spans="1:36" x14ac:dyDescent="0.2">
      <c r="A343" t="str">
        <f>TRIM(PROPER((assembly_staff_import[[#This Row],[First MI Name via NAME_SOURCE_KEY TEXT]]&amp;" "&amp;assembly_staff_import[[#This Row],[Last Name via NAME_SOURCE_KEY TEXT]]&amp;" "&amp;assembly_staff_import[[#This Row],[Suffix via NAME_SOURCE_KEY]])))</f>
        <v>Logan J Smith</v>
      </c>
      <c r="B343" t="str">
        <f>TRIM(CONCATENATE(TRIM(assembly_staff_import[[#This Row],[Full Name]]), ", ", assembly_staff_import[[#This Row],[Title]]))</f>
        <v>Logan J Smith, Sr Assoc Counsel</v>
      </c>
      <c r="C343" t="e">
        <f>assembly_staff_import[[#This Row],[Vlookup_groups]]</f>
        <v>#REF!</v>
      </c>
      <c r="D343" t="str">
        <f>IF(assembly_staff_import[[#This Row],[Legislative Staff Type]]="Personal",assembly_staff_import[[#This Row],[Formatted Personal Staff Office]],"")</f>
        <v/>
      </c>
      <c r="E343" t="s">
        <v>65</v>
      </c>
      <c r="F343" s="19" t="s">
        <v>10913</v>
      </c>
      <c r="G343" t="s">
        <v>1237</v>
      </c>
      <c r="H343" t="str">
        <f>TRIM(PROPER((assembly_staff_import[[#This Row],[Last Name via NAME_SOURCE_KEY TEXT]]&amp;" "&amp;assembly_staff_import[[#This Row],[Suffix via NAME_SOURCE_KEY]])))</f>
        <v>Smith</v>
      </c>
      <c r="I343" t="str">
        <f>PROPER(assembly_staff_import[[#This Row],[JOB TITLE_SOURCE_KEY]])</f>
        <v xml:space="preserve">Sr Assoc Counsel                           </v>
      </c>
      <c r="J343" t="s">
        <v>72</v>
      </c>
      <c r="K343" t="str">
        <f>IF(assembly_staff_import[[#This Row],[Legislative Staff Type]]="Personal",assembly_staff_import[[#This Row],[Vlookup Reports To Person]], "")</f>
        <v/>
      </c>
      <c r="L343" t="str">
        <f>PROPER(assembly_staff_import[[#This Row],[First MI Name via NAME_SOURCE_KEY TEXT]])</f>
        <v xml:space="preserve"> Logan J</v>
      </c>
      <c r="M343" t="s">
        <v>16692</v>
      </c>
      <c r="N343" t="str">
        <f>LOWER(CONCATENATE(assembly_staff_import[[#This Row],[Last Name]],LEFT(assembly_staff_import[[#This Row],[First Name (no initial)]],1),"@nyassembly.gov"))</f>
        <v>smithl@nyassembly.gov</v>
      </c>
      <c r="O343" t="s">
        <v>25249</v>
      </c>
      <c r="P343" t="e">
        <f>VLOOKUP(assembly_staff_import[[#This Row],[Full Name]],[3]!PEOPLE_March_20[#Data],1,0)</f>
        <v>#REF!</v>
      </c>
      <c r="Q343" t="e">
        <f>VLOOKUP(assembly_staff_import[[#This Row],[Full Name]],[3]!Table17[#Data],3,0)</f>
        <v>#REF!</v>
      </c>
      <c r="R343" t="e">
        <f>VLOOKUP(assembly_staff_import[[#This Row],[Formatted Works for Group]],[3]!Table7[#Data],1,0)</f>
        <v>#REF!</v>
      </c>
      <c r="S343" t="str">
        <f>IF(assembly_staff_import[[#This Row],[Legislative Staff Type]]="Personal", assembly_staff_import[[#This Row],[Vlookup Works for Group]], assembly_staff_import[[#This Row],[Formatted Works for Group calc]]&amp;", Central Staff Office, Assembly")</f>
        <v>Counsel Staff (Minority), Central Staff Office, Assembly</v>
      </c>
      <c r="T343" s="20" t="str">
        <f>TRIM(assembly_staff_import[[#This Row],[NAME_SOURCE_KEY]])</f>
        <v>SMITH, LOGAN J</v>
      </c>
      <c r="U343" t="s">
        <v>25250</v>
      </c>
      <c r="V343" t="s">
        <v>23631</v>
      </c>
      <c r="W343" t="s">
        <v>25251</v>
      </c>
      <c r="Y343"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43" t="s">
        <v>25192</v>
      </c>
      <c r="AA343" t="e">
        <f>VLOOKUP(assembly_staff_import[[#This Row],[Formatted and corrected Works for Group Text]],[3]!Table4[#Data],1,0)</f>
        <v>#REF!</v>
      </c>
      <c r="AB343" t="e">
        <f>VLOOKUP(assembly_staff_import[[#This Row],[Formatted and corrected Works for Group Text]],[3]!Table5[#Data],2,0)</f>
        <v>#REF!</v>
      </c>
      <c r="AC343" t="str">
        <f>IF(TRIM(assembly_staff_import[[#This Row],[PUBLIC INFO ADDR_SOURCE_KEY]])="CAPITOL, ALBANY", "Legislative / Capitol Office", "District Office")</f>
        <v>Legislative / Capitol Office</v>
      </c>
      <c r="AD343" t="s">
        <v>25193</v>
      </c>
      <c r="AF343" t="str">
        <f t="shared" si="15"/>
        <v xml:space="preserve">439 </v>
      </c>
      <c r="AG343" t="s">
        <v>25193</v>
      </c>
      <c r="AH343" t="s">
        <v>25252</v>
      </c>
      <c r="AI343" t="s">
        <v>25224</v>
      </c>
      <c r="AJ343" t="s">
        <v>23493</v>
      </c>
    </row>
    <row r="344" spans="1:36" x14ac:dyDescent="0.2">
      <c r="A344" t="str">
        <f>TRIM(PROPER((assembly_staff_import[[#This Row],[First MI Name via NAME_SOURCE_KEY TEXT]]&amp;" "&amp;assembly_staff_import[[#This Row],[Last Name via NAME_SOURCE_KEY TEXT]]&amp;" "&amp;assembly_staff_import[[#This Row],[Suffix via NAME_SOURCE_KEY]])))</f>
        <v>Meagan M Fleming</v>
      </c>
      <c r="B344" t="str">
        <f>TRIM(CONCATENATE(TRIM(assembly_staff_import[[#This Row],[Full Name]]), ", ", assembly_staff_import[[#This Row],[Title]]))</f>
        <v>Meagan M Fleming, Legal Assistant</v>
      </c>
      <c r="C344" t="e">
        <f>assembly_staff_import[[#This Row],[Vlookup_groups]]</f>
        <v>#REF!</v>
      </c>
      <c r="D344" t="str">
        <f>IF(assembly_staff_import[[#This Row],[Legislative Staff Type]]="Personal",assembly_staff_import[[#This Row],[Formatted Personal Staff Office]],"")</f>
        <v/>
      </c>
      <c r="E344" t="s">
        <v>65</v>
      </c>
      <c r="F344" s="19" t="s">
        <v>10913</v>
      </c>
      <c r="G344" t="s">
        <v>1237</v>
      </c>
      <c r="H344" t="str">
        <f>TRIM(PROPER((assembly_staff_import[[#This Row],[Last Name via NAME_SOURCE_KEY TEXT]]&amp;" "&amp;assembly_staff_import[[#This Row],[Suffix via NAME_SOURCE_KEY]])))</f>
        <v>Fleming</v>
      </c>
      <c r="I344" t="str">
        <f>PROPER(assembly_staff_import[[#This Row],[JOB TITLE_SOURCE_KEY]])</f>
        <v xml:space="preserve">Legal Assistant                            </v>
      </c>
      <c r="J344" t="s">
        <v>72</v>
      </c>
      <c r="K344" t="str">
        <f>IF(assembly_staff_import[[#This Row],[Legislative Staff Type]]="Personal",assembly_staff_import[[#This Row],[Vlookup Reports To Person]], "")</f>
        <v/>
      </c>
      <c r="L344" t="str">
        <f>PROPER(assembly_staff_import[[#This Row],[First MI Name via NAME_SOURCE_KEY TEXT]])</f>
        <v xml:space="preserve"> Meagan M</v>
      </c>
      <c r="M344" t="s">
        <v>12107</v>
      </c>
      <c r="N344" t="str">
        <f>LOWER(CONCATENATE(assembly_staff_import[[#This Row],[Last Name]],LEFT(assembly_staff_import[[#This Row],[First Name (no initial)]],1),"@nyassembly.gov"))</f>
        <v>flemingm@nyassembly.gov</v>
      </c>
      <c r="O344" t="s">
        <v>8418</v>
      </c>
      <c r="P344" t="e">
        <f>VLOOKUP(assembly_staff_import[[#This Row],[Full Name]],[3]!PEOPLE_March_20[#Data],1,0)</f>
        <v>#REF!</v>
      </c>
      <c r="Q344" t="e">
        <f>VLOOKUP(assembly_staff_import[[#This Row],[Full Name]],[3]!Table17[#Data],3,0)</f>
        <v>#REF!</v>
      </c>
      <c r="R344" t="e">
        <f>VLOOKUP(assembly_staff_import[[#This Row],[Formatted Works for Group]],[3]!Table7[#Data],1,0)</f>
        <v>#REF!</v>
      </c>
      <c r="S344" t="str">
        <f>IF(assembly_staff_import[[#This Row],[Legislative Staff Type]]="Personal", assembly_staff_import[[#This Row],[Vlookup Works for Group]], assembly_staff_import[[#This Row],[Formatted Works for Group calc]]&amp;", Central Staff Office, Assembly")</f>
        <v>Counsel Staff (Minority), Central Staff Office, Assembly</v>
      </c>
      <c r="T344" s="20" t="str">
        <f>TRIM(assembly_staff_import[[#This Row],[NAME_SOURCE_KEY]])</f>
        <v>FLEMING, MEAGAN M</v>
      </c>
      <c r="U344" t="s">
        <v>25253</v>
      </c>
      <c r="V344" t="s">
        <v>25254</v>
      </c>
      <c r="W344" t="s">
        <v>25255</v>
      </c>
      <c r="Y344"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44" t="s">
        <v>25192</v>
      </c>
      <c r="AA344" t="e">
        <f>VLOOKUP(assembly_staff_import[[#This Row],[Formatted and corrected Works for Group Text]],[3]!Table4[#Data],1,0)</f>
        <v>#REF!</v>
      </c>
      <c r="AB344" t="e">
        <f>VLOOKUP(assembly_staff_import[[#This Row],[Formatted and corrected Works for Group Text]],[3]!Table5[#Data],2,0)</f>
        <v>#REF!</v>
      </c>
      <c r="AC344" t="str">
        <f>IF(TRIM(assembly_staff_import[[#This Row],[PUBLIC INFO ADDR_SOURCE_KEY]])="CAPITOL, ALBANY", "Legislative / Capitol Office", "District Office")</f>
        <v>Legislative / Capitol Office</v>
      </c>
      <c r="AD344" t="s">
        <v>25193</v>
      </c>
      <c r="AF344" t="str">
        <f t="shared" si="15"/>
        <v xml:space="preserve">439 </v>
      </c>
      <c r="AG344" t="s">
        <v>25193</v>
      </c>
      <c r="AH344" t="s">
        <v>25256</v>
      </c>
      <c r="AI344" t="s">
        <v>25257</v>
      </c>
      <c r="AJ344" t="s">
        <v>23493</v>
      </c>
    </row>
    <row r="345" spans="1:36" x14ac:dyDescent="0.2">
      <c r="A345" t="str">
        <f>TRIM(PROPER((assembly_staff_import[[#This Row],[First MI Name via NAME_SOURCE_KEY TEXT]]&amp;" "&amp;assembly_staff_import[[#This Row],[Last Name via NAME_SOURCE_KEY TEXT]]&amp;" "&amp;assembly_staff_import[[#This Row],[Suffix via NAME_SOURCE_KEY]])))</f>
        <v>Melissa A Ullrich</v>
      </c>
      <c r="B345" t="str">
        <f>TRIM(CONCATENATE(TRIM(assembly_staff_import[[#This Row],[Full Name]]), ", ", assembly_staff_import[[#This Row],[Title]]))</f>
        <v>Melissa A Ullrich, Exec Secy</v>
      </c>
      <c r="C345" t="e">
        <f>assembly_staff_import[[#This Row],[Vlookup_groups]]</f>
        <v>#REF!</v>
      </c>
      <c r="D345" t="str">
        <f>IF(assembly_staff_import[[#This Row],[Legislative Staff Type]]="Personal",assembly_staff_import[[#This Row],[Formatted Personal Staff Office]],"")</f>
        <v/>
      </c>
      <c r="E345" t="s">
        <v>65</v>
      </c>
      <c r="F345" s="19" t="s">
        <v>10913</v>
      </c>
      <c r="G345" t="s">
        <v>1237</v>
      </c>
      <c r="H345" t="str">
        <f>TRIM(PROPER((assembly_staff_import[[#This Row],[Last Name via NAME_SOURCE_KEY TEXT]]&amp;" "&amp;assembly_staff_import[[#This Row],[Suffix via NAME_SOURCE_KEY]])))</f>
        <v>Ullrich</v>
      </c>
      <c r="I345" t="str">
        <f>PROPER(assembly_staff_import[[#This Row],[JOB TITLE_SOURCE_KEY]])</f>
        <v xml:space="preserve">Exec Secy                                  </v>
      </c>
      <c r="J345" t="s">
        <v>72</v>
      </c>
      <c r="K345" t="str">
        <f>IF(assembly_staff_import[[#This Row],[Legislative Staff Type]]="Personal",assembly_staff_import[[#This Row],[Vlookup Reports To Person]], "")</f>
        <v/>
      </c>
      <c r="L345" t="str">
        <f>PROPER(assembly_staff_import[[#This Row],[First MI Name via NAME_SOURCE_KEY TEXT]])</f>
        <v xml:space="preserve"> Melissa A</v>
      </c>
      <c r="M345" t="s">
        <v>21177</v>
      </c>
      <c r="N345" t="str">
        <f>LOWER(CONCATENATE(assembly_staff_import[[#This Row],[Last Name]],LEFT(assembly_staff_import[[#This Row],[First Name (no initial)]],1),"@nyassembly.gov"))</f>
        <v>ullrichm@nyassembly.gov</v>
      </c>
      <c r="O345" t="s">
        <v>25258</v>
      </c>
      <c r="P345" t="e">
        <f>VLOOKUP(assembly_staff_import[[#This Row],[Full Name]],[3]!PEOPLE_March_20[#Data],1,0)</f>
        <v>#REF!</v>
      </c>
      <c r="Q345" t="e">
        <f>VLOOKUP(assembly_staff_import[[#This Row],[Full Name]],[3]!Table17[#Data],3,0)</f>
        <v>#REF!</v>
      </c>
      <c r="R345" t="e">
        <f>VLOOKUP(assembly_staff_import[[#This Row],[Formatted Works for Group]],[3]!Table7[#Data],1,0)</f>
        <v>#REF!</v>
      </c>
      <c r="S345" t="str">
        <f>IF(assembly_staff_import[[#This Row],[Legislative Staff Type]]="Personal", assembly_staff_import[[#This Row],[Vlookup Works for Group]], assembly_staff_import[[#This Row],[Formatted Works for Group calc]]&amp;", Central Staff Office, Assembly")</f>
        <v>Counsel Staff (Minority), Central Staff Office, Assembly</v>
      </c>
      <c r="T345" s="20" t="str">
        <f>TRIM(assembly_staff_import[[#This Row],[NAME_SOURCE_KEY]])</f>
        <v>ULLRICH, MELISSA A</v>
      </c>
      <c r="U345" t="s">
        <v>25259</v>
      </c>
      <c r="V345" t="s">
        <v>25260</v>
      </c>
      <c r="W345" t="s">
        <v>25261</v>
      </c>
      <c r="Y345"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45" t="s">
        <v>25192</v>
      </c>
      <c r="AA345" t="e">
        <f>VLOOKUP(assembly_staff_import[[#This Row],[Formatted and corrected Works for Group Text]],[3]!Table4[#Data],1,0)</f>
        <v>#REF!</v>
      </c>
      <c r="AB345" t="e">
        <f>VLOOKUP(assembly_staff_import[[#This Row],[Formatted and corrected Works for Group Text]],[3]!Table5[#Data],2,0)</f>
        <v>#REF!</v>
      </c>
      <c r="AC345" t="str">
        <f>IF(TRIM(assembly_staff_import[[#This Row],[PUBLIC INFO ADDR_SOURCE_KEY]])="CAPITOL, ALBANY", "Legislative / Capitol Office", "District Office")</f>
        <v>Legislative / Capitol Office</v>
      </c>
      <c r="AD345" t="s">
        <v>25193</v>
      </c>
      <c r="AF345" t="str">
        <f t="shared" si="15"/>
        <v xml:space="preserve">439 </v>
      </c>
      <c r="AG345" t="s">
        <v>25193</v>
      </c>
      <c r="AH345" t="s">
        <v>25262</v>
      </c>
      <c r="AI345" t="s">
        <v>24079</v>
      </c>
      <c r="AJ345" t="s">
        <v>23493</v>
      </c>
    </row>
    <row r="346" spans="1:36" x14ac:dyDescent="0.2">
      <c r="A346" t="str">
        <f>TRIM(PROPER((assembly_staff_import[[#This Row],[First MI Name via NAME_SOURCE_KEY TEXT]]&amp;" "&amp;assembly_staff_import[[#This Row],[Last Name via NAME_SOURCE_KEY TEXT]]&amp;" "&amp;assembly_staff_import[[#This Row],[Suffix via NAME_SOURCE_KEY]])))</f>
        <v>Michelle S Pellegri</v>
      </c>
      <c r="B346" t="str">
        <f>TRIM(CONCATENATE(TRIM(assembly_staff_import[[#This Row],[Full Name]]), ", ", assembly_staff_import[[#This Row],[Title]]))</f>
        <v>Michelle S Pellegri, Legis Counsel</v>
      </c>
      <c r="C346" t="e">
        <f>assembly_staff_import[[#This Row],[Vlookup_groups]]</f>
        <v>#REF!</v>
      </c>
      <c r="D346" t="str">
        <f>IF(assembly_staff_import[[#This Row],[Legislative Staff Type]]="Personal",assembly_staff_import[[#This Row],[Formatted Personal Staff Office]],"")</f>
        <v/>
      </c>
      <c r="E346" t="s">
        <v>65</v>
      </c>
      <c r="F346" s="19" t="s">
        <v>10913</v>
      </c>
      <c r="G346" t="s">
        <v>1237</v>
      </c>
      <c r="H346" t="str">
        <f>TRIM(PROPER((assembly_staff_import[[#This Row],[Last Name via NAME_SOURCE_KEY TEXT]]&amp;" "&amp;assembly_staff_import[[#This Row],[Suffix via NAME_SOURCE_KEY]])))</f>
        <v>Pellegri</v>
      </c>
      <c r="I346" t="str">
        <f>PROPER(assembly_staff_import[[#This Row],[JOB TITLE_SOURCE_KEY]])</f>
        <v xml:space="preserve">Legis Counsel                              </v>
      </c>
      <c r="J346" t="s">
        <v>72</v>
      </c>
      <c r="K346" t="str">
        <f>IF(assembly_staff_import[[#This Row],[Legislative Staff Type]]="Personal",assembly_staff_import[[#This Row],[Vlookup Reports To Person]], "")</f>
        <v/>
      </c>
      <c r="L346" t="str">
        <f>PROPER(assembly_staff_import[[#This Row],[First MI Name via NAME_SOURCE_KEY TEXT]])</f>
        <v xml:space="preserve"> Michelle S</v>
      </c>
      <c r="M346" t="s">
        <v>21396</v>
      </c>
      <c r="N346" t="str">
        <f>LOWER(CONCATENATE(assembly_staff_import[[#This Row],[Last Name]],LEFT(assembly_staff_import[[#This Row],[First Name (no initial)]],1),"@nyassembly.gov"))</f>
        <v>pellegrim@nyassembly.gov</v>
      </c>
      <c r="O346" t="s">
        <v>15628</v>
      </c>
      <c r="P346" t="e">
        <f>VLOOKUP(assembly_staff_import[[#This Row],[Full Name]],[3]!PEOPLE_March_20[#Data],1,0)</f>
        <v>#REF!</v>
      </c>
      <c r="Q346" t="e">
        <f>VLOOKUP(assembly_staff_import[[#This Row],[Full Name]],[3]!Table17[#Data],3,0)</f>
        <v>#REF!</v>
      </c>
      <c r="R346" t="e">
        <f>VLOOKUP(assembly_staff_import[[#This Row],[Formatted Works for Group]],[3]!Table7[#Data],1,0)</f>
        <v>#REF!</v>
      </c>
      <c r="S346" t="str">
        <f>IF(assembly_staff_import[[#This Row],[Legislative Staff Type]]="Personal", assembly_staff_import[[#This Row],[Vlookup Works for Group]], assembly_staff_import[[#This Row],[Formatted Works for Group calc]]&amp;", Central Staff Office, Assembly")</f>
        <v>Counsel Staff (Minority), Central Staff Office, Assembly</v>
      </c>
      <c r="T346" s="20" t="str">
        <f>TRIM(assembly_staff_import[[#This Row],[NAME_SOURCE_KEY]])</f>
        <v>PELLEGRI, MICHELLE S</v>
      </c>
      <c r="U346" t="s">
        <v>25263</v>
      </c>
      <c r="V346" t="s">
        <v>25264</v>
      </c>
      <c r="W346" t="s">
        <v>24640</v>
      </c>
      <c r="Y346"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46" t="s">
        <v>25192</v>
      </c>
      <c r="AA346" t="e">
        <f>VLOOKUP(assembly_staff_import[[#This Row],[Formatted and corrected Works for Group Text]],[3]!Table4[#Data],1,0)</f>
        <v>#REF!</v>
      </c>
      <c r="AB346" t="e">
        <f>VLOOKUP(assembly_staff_import[[#This Row],[Formatted and corrected Works for Group Text]],[3]!Table5[#Data],2,0)</f>
        <v>#REF!</v>
      </c>
      <c r="AC346" t="str">
        <f>IF(TRIM(assembly_staff_import[[#This Row],[PUBLIC INFO ADDR_SOURCE_KEY]])="CAPITOL, ALBANY", "Legislative / Capitol Office", "District Office")</f>
        <v>Legislative / Capitol Office</v>
      </c>
      <c r="AD346" t="s">
        <v>25193</v>
      </c>
      <c r="AF346" t="str">
        <f t="shared" si="15"/>
        <v xml:space="preserve">439 </v>
      </c>
      <c r="AG346" t="s">
        <v>25193</v>
      </c>
      <c r="AH346" t="s">
        <v>25265</v>
      </c>
      <c r="AI346" t="s">
        <v>23729</v>
      </c>
      <c r="AJ346" t="s">
        <v>23493</v>
      </c>
    </row>
    <row r="347" spans="1:36" x14ac:dyDescent="0.2">
      <c r="A347" t="str">
        <f>TRIM(PROPER((assembly_staff_import[[#This Row],[First MI Name via NAME_SOURCE_KEY TEXT]]&amp;" "&amp;assembly_staff_import[[#This Row],[Last Name via NAME_SOURCE_KEY TEXT]]&amp;" "&amp;assembly_staff_import[[#This Row],[Suffix via NAME_SOURCE_KEY]])))</f>
        <v>Renee E Canestrari</v>
      </c>
      <c r="B347" t="str">
        <f>TRIM(CONCATENATE(TRIM(assembly_staff_import[[#This Row],[Full Name]]), ", ", assembly_staff_import[[#This Row],[Title]]))</f>
        <v>Renee E Canestrari, Floor Assistant</v>
      </c>
      <c r="C347" t="e">
        <f>assembly_staff_import[[#This Row],[Vlookup_groups]]</f>
        <v>#REF!</v>
      </c>
      <c r="D347" t="str">
        <f>IF(assembly_staff_import[[#This Row],[Legislative Staff Type]]="Personal",assembly_staff_import[[#This Row],[Formatted Personal Staff Office]],"")</f>
        <v/>
      </c>
      <c r="E347" t="s">
        <v>65</v>
      </c>
      <c r="F347" s="19" t="s">
        <v>10913</v>
      </c>
      <c r="G347" t="s">
        <v>1237</v>
      </c>
      <c r="H347" t="str">
        <f>TRIM(PROPER((assembly_staff_import[[#This Row],[Last Name via NAME_SOURCE_KEY TEXT]]&amp;" "&amp;assembly_staff_import[[#This Row],[Suffix via NAME_SOURCE_KEY]])))</f>
        <v>Canestrari</v>
      </c>
      <c r="I347" t="str">
        <f>PROPER(assembly_staff_import[[#This Row],[JOB TITLE_SOURCE_KEY]])</f>
        <v xml:space="preserve">Floor Assistant                            </v>
      </c>
      <c r="J347" t="s">
        <v>72</v>
      </c>
      <c r="K347" t="str">
        <f>IF(assembly_staff_import[[#This Row],[Legislative Staff Type]]="Personal",assembly_staff_import[[#This Row],[Vlookup Reports To Person]], "")</f>
        <v/>
      </c>
      <c r="L347" t="str">
        <f>PROPER(assembly_staff_import[[#This Row],[First MI Name via NAME_SOURCE_KEY TEXT]])</f>
        <v xml:space="preserve"> Renee E</v>
      </c>
      <c r="M347" t="s">
        <v>21722</v>
      </c>
      <c r="N347" t="str">
        <f>LOWER(CONCATENATE(assembly_staff_import[[#This Row],[Last Name]],LEFT(assembly_staff_import[[#This Row],[First Name (no initial)]],1),"@nyassembly.gov"))</f>
        <v>canestrarir@nyassembly.gov</v>
      </c>
      <c r="O347" t="s">
        <v>11636</v>
      </c>
      <c r="P347" t="e">
        <f>VLOOKUP(assembly_staff_import[[#This Row],[Full Name]],[3]!PEOPLE_March_20[#Data],1,0)</f>
        <v>#REF!</v>
      </c>
      <c r="Q347" t="e">
        <f>VLOOKUP(assembly_staff_import[[#This Row],[Full Name]],[3]!Table17[#Data],3,0)</f>
        <v>#REF!</v>
      </c>
      <c r="R347" t="e">
        <f>VLOOKUP(assembly_staff_import[[#This Row],[Formatted Works for Group]],[3]!Table7[#Data],1,0)</f>
        <v>#REF!</v>
      </c>
      <c r="S347" t="str">
        <f>IF(assembly_staff_import[[#This Row],[Legislative Staff Type]]="Personal", assembly_staff_import[[#This Row],[Vlookup Works for Group]], assembly_staff_import[[#This Row],[Formatted Works for Group calc]]&amp;", Central Staff Office, Assembly")</f>
        <v>Counsel Staff (Minority), Central Staff Office, Assembly</v>
      </c>
      <c r="T347" s="20" t="str">
        <f>TRIM(assembly_staff_import[[#This Row],[NAME_SOURCE_KEY]])</f>
        <v>CANESTRARI, RENEE E</v>
      </c>
      <c r="U347" t="s">
        <v>25266</v>
      </c>
      <c r="V347" t="s">
        <v>25267</v>
      </c>
      <c r="W347" t="s">
        <v>25268</v>
      </c>
      <c r="Y347"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47" t="s">
        <v>25192</v>
      </c>
      <c r="AA347" t="e">
        <f>VLOOKUP(assembly_staff_import[[#This Row],[Formatted and corrected Works for Group Text]],[3]!Table4[#Data],1,0)</f>
        <v>#REF!</v>
      </c>
      <c r="AB347" t="e">
        <f>VLOOKUP(assembly_staff_import[[#This Row],[Formatted and corrected Works for Group Text]],[3]!Table5[#Data],2,0)</f>
        <v>#REF!</v>
      </c>
      <c r="AC347" t="str">
        <f>IF(TRIM(assembly_staff_import[[#This Row],[PUBLIC INFO ADDR_SOURCE_KEY]])="CAPITOL, ALBANY", "Legislative / Capitol Office", "District Office")</f>
        <v>Legislative / Capitol Office</v>
      </c>
      <c r="AD347" t="s">
        <v>25193</v>
      </c>
      <c r="AF347" t="str">
        <f t="shared" si="15"/>
        <v xml:space="preserve">439 </v>
      </c>
      <c r="AG347" t="s">
        <v>25193</v>
      </c>
      <c r="AH347" t="s">
        <v>25269</v>
      </c>
      <c r="AI347" t="s">
        <v>25270</v>
      </c>
      <c r="AJ347" t="s">
        <v>23493</v>
      </c>
    </row>
    <row r="348" spans="1:36" x14ac:dyDescent="0.2">
      <c r="A348" t="str">
        <f>TRIM(PROPER((assembly_staff_import[[#This Row],[First MI Name via NAME_SOURCE_KEY TEXT]]&amp;" "&amp;assembly_staff_import[[#This Row],[Last Name via NAME_SOURCE_KEY TEXT]]&amp;" "&amp;assembly_staff_import[[#This Row],[Suffix via NAME_SOURCE_KEY]])))</f>
        <v>Rhiannon I Spencer</v>
      </c>
      <c r="B348" t="str">
        <f>TRIM(CONCATENATE(TRIM(assembly_staff_import[[#This Row],[Full Name]]), ", ", assembly_staff_import[[#This Row],[Title]]))</f>
        <v>Rhiannon I Spencer, Legal Assistant</v>
      </c>
      <c r="C348" t="e">
        <f>assembly_staff_import[[#This Row],[Vlookup_groups]]</f>
        <v>#REF!</v>
      </c>
      <c r="D348" t="str">
        <f>IF(assembly_staff_import[[#This Row],[Legislative Staff Type]]="Personal",assembly_staff_import[[#This Row],[Formatted Personal Staff Office]],"")</f>
        <v/>
      </c>
      <c r="E348" t="s">
        <v>65</v>
      </c>
      <c r="F348" s="19" t="s">
        <v>10913</v>
      </c>
      <c r="G348" t="s">
        <v>1237</v>
      </c>
      <c r="H348" t="str">
        <f>TRIM(PROPER((assembly_staff_import[[#This Row],[Last Name via NAME_SOURCE_KEY TEXT]]&amp;" "&amp;assembly_staff_import[[#This Row],[Suffix via NAME_SOURCE_KEY]])))</f>
        <v>Spencer</v>
      </c>
      <c r="I348" t="str">
        <f>PROPER(assembly_staff_import[[#This Row],[JOB TITLE_SOURCE_KEY]])</f>
        <v xml:space="preserve">Legal Assistant                            </v>
      </c>
      <c r="J348" t="s">
        <v>72</v>
      </c>
      <c r="K348" t="str">
        <f>IF(assembly_staff_import[[#This Row],[Legislative Staff Type]]="Personal",assembly_staff_import[[#This Row],[Vlookup Reports To Person]], "")</f>
        <v/>
      </c>
      <c r="L348" t="str">
        <f>PROPER(assembly_staff_import[[#This Row],[First MI Name via NAME_SOURCE_KEY TEXT]])</f>
        <v xml:space="preserve"> Rhiannon I</v>
      </c>
      <c r="M348" t="s">
        <v>11628</v>
      </c>
      <c r="N348" t="str">
        <f>LOWER(CONCATENATE(assembly_staff_import[[#This Row],[Last Name]],LEFT(assembly_staff_import[[#This Row],[First Name (no initial)]],1),"@nyassembly.gov"))</f>
        <v>spencerr@nyassembly.gov</v>
      </c>
      <c r="O348" t="s">
        <v>25271</v>
      </c>
      <c r="P348" t="e">
        <f>VLOOKUP(assembly_staff_import[[#This Row],[Full Name]],[3]!PEOPLE_March_20[#Data],1,0)</f>
        <v>#REF!</v>
      </c>
      <c r="Q348" t="e">
        <f>VLOOKUP(assembly_staff_import[[#This Row],[Full Name]],[3]!Table17[#Data],3,0)</f>
        <v>#REF!</v>
      </c>
      <c r="R348" t="e">
        <f>VLOOKUP(assembly_staff_import[[#This Row],[Formatted Works for Group]],[3]!Table7[#Data],1,0)</f>
        <v>#REF!</v>
      </c>
      <c r="S348" t="str">
        <f>IF(assembly_staff_import[[#This Row],[Legislative Staff Type]]="Personal", assembly_staff_import[[#This Row],[Vlookup Works for Group]], assembly_staff_import[[#This Row],[Formatted Works for Group calc]]&amp;", Central Staff Office, Assembly")</f>
        <v>Counsel Staff (Minority), Central Staff Office, Assembly</v>
      </c>
      <c r="T348" s="20" t="str">
        <f>TRIM(assembly_staff_import[[#This Row],[NAME_SOURCE_KEY]])</f>
        <v>SPENCER, RHIANNON I</v>
      </c>
      <c r="U348" t="s">
        <v>25272</v>
      </c>
      <c r="V348" t="s">
        <v>25273</v>
      </c>
      <c r="W348" t="s">
        <v>25274</v>
      </c>
      <c r="Y348"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48" t="s">
        <v>25192</v>
      </c>
      <c r="AA348" t="e">
        <f>VLOOKUP(assembly_staff_import[[#This Row],[Formatted and corrected Works for Group Text]],[3]!Table4[#Data],1,0)</f>
        <v>#REF!</v>
      </c>
      <c r="AB348" t="e">
        <f>VLOOKUP(assembly_staff_import[[#This Row],[Formatted and corrected Works for Group Text]],[3]!Table5[#Data],2,0)</f>
        <v>#REF!</v>
      </c>
      <c r="AC348" t="str">
        <f>IF(TRIM(assembly_staff_import[[#This Row],[PUBLIC INFO ADDR_SOURCE_KEY]])="CAPITOL, ALBANY", "Legislative / Capitol Office", "District Office")</f>
        <v>Legislative / Capitol Office</v>
      </c>
      <c r="AD348" t="s">
        <v>25193</v>
      </c>
      <c r="AF348" t="str">
        <f t="shared" si="15"/>
        <v xml:space="preserve">439 </v>
      </c>
      <c r="AG348" t="s">
        <v>25193</v>
      </c>
      <c r="AH348" t="s">
        <v>25275</v>
      </c>
      <c r="AI348" t="s">
        <v>25257</v>
      </c>
      <c r="AJ348" t="s">
        <v>23493</v>
      </c>
    </row>
    <row r="349" spans="1:36" x14ac:dyDescent="0.2">
      <c r="A349" t="str">
        <f>TRIM(PROPER((assembly_staff_import[[#This Row],[First MI Name via NAME_SOURCE_KEY TEXT]]&amp;" "&amp;assembly_staff_import[[#This Row],[Last Name via NAME_SOURCE_KEY TEXT]]&amp;" "&amp;assembly_staff_import[[#This Row],[Suffix via NAME_SOURCE_KEY]])))</f>
        <v>Sarah A Shearer</v>
      </c>
      <c r="B349" t="str">
        <f>TRIM(CONCATENATE(TRIM(assembly_staff_import[[#This Row],[Full Name]]), ", ", assembly_staff_import[[#This Row],[Title]]))</f>
        <v>Sarah A Shearer, Admin Counsel</v>
      </c>
      <c r="C349" t="e">
        <f>assembly_staff_import[[#This Row],[Vlookup_groups]]</f>
        <v>#REF!</v>
      </c>
      <c r="D349" t="str">
        <f>IF(assembly_staff_import[[#This Row],[Legislative Staff Type]]="Personal",assembly_staff_import[[#This Row],[Formatted Personal Staff Office]],"")</f>
        <v/>
      </c>
      <c r="E349" t="s">
        <v>65</v>
      </c>
      <c r="F349" s="19" t="s">
        <v>10913</v>
      </c>
      <c r="G349" t="s">
        <v>1237</v>
      </c>
      <c r="H349" t="str">
        <f>TRIM(PROPER((assembly_staff_import[[#This Row],[Last Name via NAME_SOURCE_KEY TEXT]]&amp;" "&amp;assembly_staff_import[[#This Row],[Suffix via NAME_SOURCE_KEY]])))</f>
        <v>Shearer</v>
      </c>
      <c r="I349" t="str">
        <f>PROPER(assembly_staff_import[[#This Row],[JOB TITLE_SOURCE_KEY]])</f>
        <v xml:space="preserve">Admin Counsel                              </v>
      </c>
      <c r="J349" t="s">
        <v>72</v>
      </c>
      <c r="K349" t="str">
        <f>IF(assembly_staff_import[[#This Row],[Legislative Staff Type]]="Personal",assembly_staff_import[[#This Row],[Vlookup Reports To Person]], "")</f>
        <v/>
      </c>
      <c r="L349" t="str">
        <f>PROPER(assembly_staff_import[[#This Row],[First MI Name via NAME_SOURCE_KEY TEXT]])</f>
        <v xml:space="preserve"> Sarah A</v>
      </c>
      <c r="M349" t="s">
        <v>21230</v>
      </c>
      <c r="N349" t="str">
        <f>LOWER(CONCATENATE(assembly_staff_import[[#This Row],[Last Name]],LEFT(assembly_staff_import[[#This Row],[First Name (no initial)]],1),"@nyassembly.gov"))</f>
        <v>shearers@nyassembly.gov</v>
      </c>
      <c r="O349" t="s">
        <v>16231</v>
      </c>
      <c r="P349" t="e">
        <f>VLOOKUP(assembly_staff_import[[#This Row],[Full Name]],[3]!PEOPLE_March_20[#Data],1,0)</f>
        <v>#REF!</v>
      </c>
      <c r="Q349" t="e">
        <f>VLOOKUP(assembly_staff_import[[#This Row],[Full Name]],[3]!Table17[#Data],3,0)</f>
        <v>#REF!</v>
      </c>
      <c r="R349" t="e">
        <f>VLOOKUP(assembly_staff_import[[#This Row],[Formatted Works for Group]],[3]!Table7[#Data],1,0)</f>
        <v>#REF!</v>
      </c>
      <c r="S349" t="str">
        <f>IF(assembly_staff_import[[#This Row],[Legislative Staff Type]]="Personal", assembly_staff_import[[#This Row],[Vlookup Works for Group]], assembly_staff_import[[#This Row],[Formatted Works for Group calc]]&amp;", Central Staff Office, Assembly")</f>
        <v>Counsel Staff (Minority), Central Staff Office, Assembly</v>
      </c>
      <c r="T349" s="20" t="str">
        <f>TRIM(assembly_staff_import[[#This Row],[NAME_SOURCE_KEY]])</f>
        <v>SHEARER, SARAH A</v>
      </c>
      <c r="U349" t="s">
        <v>25276</v>
      </c>
      <c r="V349" t="s">
        <v>23978</v>
      </c>
      <c r="W349" t="s">
        <v>25277</v>
      </c>
      <c r="Y349" t="str">
        <f>IF(assembly_staff_import[[#This Row],[Legislative Staff Type]]="Personal", PROPER(TRIM(assembly_staff_import[[#This Row],[Unit First MI via UNIT_SOURCE_KEY]])&amp;" "&amp;assembly_staff_import[[#This Row],[Unit Last via UNIT_SOURCE_KEY]]), PROPER(TRIM(assembly_staff_import[[#This Row],[UNIT NAME_SOURCE_KEY2]])))</f>
        <v>Counsel Staff (Minority)</v>
      </c>
      <c r="Z349" t="s">
        <v>25192</v>
      </c>
      <c r="AA349" t="e">
        <f>VLOOKUP(assembly_staff_import[[#This Row],[Formatted and corrected Works for Group Text]],[3]!Table4[#Data],1,0)</f>
        <v>#REF!</v>
      </c>
      <c r="AB349" t="e">
        <f>VLOOKUP(assembly_staff_import[[#This Row],[Formatted and corrected Works for Group Text]],[3]!Table5[#Data],2,0)</f>
        <v>#REF!</v>
      </c>
      <c r="AC349" t="str">
        <f>IF(TRIM(assembly_staff_import[[#This Row],[PUBLIC INFO ADDR_SOURCE_KEY]])="CAPITOL, ALBANY", "Legislative / Capitol Office", "District Office")</f>
        <v>Legislative / Capitol Office</v>
      </c>
      <c r="AD349" t="s">
        <v>25193</v>
      </c>
      <c r="AF349" t="str">
        <f t="shared" si="15"/>
        <v xml:space="preserve">439 </v>
      </c>
      <c r="AG349" t="s">
        <v>25193</v>
      </c>
      <c r="AH349" t="s">
        <v>25278</v>
      </c>
      <c r="AI349" t="s">
        <v>25195</v>
      </c>
      <c r="AJ349" t="s">
        <v>23493</v>
      </c>
    </row>
    <row r="350" spans="1:36" x14ac:dyDescent="0.2">
      <c r="A350" t="str">
        <f>TRIM(PROPER((assembly_staff_import[[#This Row],[First MI Name via NAME_SOURCE_KEY TEXT]]&amp;" "&amp;assembly_staff_import[[#This Row],[Last Name via NAME_SOURCE_KEY TEXT]]&amp;" "&amp;assembly_staff_import[[#This Row],[Suffix via NAME_SOURCE_KEY]])))</f>
        <v>Alicia D Searles</v>
      </c>
      <c r="B350" t="str">
        <f>TRIM(CONCATENATE(TRIM(assembly_staff_import[[#This Row],[Full Name]]), ", ", assembly_staff_import[[#This Row],[Title]]))</f>
        <v>Alicia D Searles, Exec Asst</v>
      </c>
      <c r="C350" t="e">
        <f>assembly_staff_import[[#This Row],[Vlookup_groups]]</f>
        <v>#REF!</v>
      </c>
      <c r="D350" t="str">
        <f>IF(assembly_staff_import[[#This Row],[Legislative Staff Type]]="Personal",assembly_staff_import[[#This Row],[Formatted Personal Staff Office]],"")</f>
        <v/>
      </c>
      <c r="E350" t="s">
        <v>65</v>
      </c>
      <c r="F350" s="19" t="s">
        <v>10913</v>
      </c>
      <c r="G350" t="s">
        <v>1237</v>
      </c>
      <c r="H350" t="str">
        <f>TRIM(PROPER((assembly_staff_import[[#This Row],[Last Name via NAME_SOURCE_KEY TEXT]]&amp;" "&amp;assembly_staff_import[[#This Row],[Suffix via NAME_SOURCE_KEY]])))</f>
        <v>Searles</v>
      </c>
      <c r="I350" t="str">
        <f>PROPER(assembly_staff_import[[#This Row],[JOB TITLE_SOURCE_KEY]])</f>
        <v xml:space="preserve">Exec Asst                                  </v>
      </c>
      <c r="J350" t="s">
        <v>72</v>
      </c>
      <c r="K350" t="str">
        <f>IF(assembly_staff_import[[#This Row],[Legislative Staff Type]]="Personal",assembly_staff_import[[#This Row],[Vlookup Reports To Person]], "")</f>
        <v/>
      </c>
      <c r="L350" t="str">
        <f>PROPER(assembly_staff_import[[#This Row],[First MI Name via NAME_SOURCE_KEY TEXT]])</f>
        <v xml:space="preserve"> Alicia D</v>
      </c>
      <c r="M350" t="s">
        <v>19625</v>
      </c>
      <c r="N350" t="str">
        <f>LOWER(CONCATENATE(assembly_staff_import[[#This Row],[Last Name]],LEFT(assembly_staff_import[[#This Row],[First Name (no initial)]],1),"@nyassembly.gov"))</f>
        <v>searlesa@nyassembly.gov</v>
      </c>
      <c r="O350" t="s">
        <v>24548</v>
      </c>
      <c r="P350" t="e">
        <f>VLOOKUP(assembly_staff_import[[#This Row],[Full Name]],[3]!PEOPLE_March_20[#Data],1,0)</f>
        <v>#REF!</v>
      </c>
      <c r="Q350" t="e">
        <f>VLOOKUP(assembly_staff_import[[#This Row],[Full Name]],[3]!Table17[#Data],3,0)</f>
        <v>#REF!</v>
      </c>
      <c r="R350" t="e">
        <f>VLOOKUP(assembly_staff_import[[#This Row],[Formatted Works for Group]],[3]!Table7[#Data],1,0)</f>
        <v>#REF!</v>
      </c>
      <c r="S350" t="str">
        <f>IF(assembly_staff_import[[#This Row],[Legislative Staff Type]]="Personal", assembly_staff_import[[#This Row],[Vlookup Works for Group]], assembly_staff_import[[#This Row],[Formatted Works for Group calc]]&amp;", Central Staff Office, Assembly")</f>
        <v>Counsel To The Majority, Central Staff Office, Assembly</v>
      </c>
      <c r="T350" s="20" t="str">
        <f>TRIM(assembly_staff_import[[#This Row],[NAME_SOURCE_KEY]])</f>
        <v>SEARLES, ALICIA D</v>
      </c>
      <c r="U350" t="s">
        <v>25279</v>
      </c>
      <c r="V350" t="s">
        <v>25280</v>
      </c>
      <c r="W350" t="s">
        <v>25281</v>
      </c>
      <c r="Y350" t="str">
        <f>IF(assembly_staff_import[[#This Row],[Legislative Staff Type]]="Personal", PROPER(TRIM(assembly_staff_import[[#This Row],[Unit First MI via UNIT_SOURCE_KEY]])&amp;" "&amp;assembly_staff_import[[#This Row],[Unit Last via UNIT_SOURCE_KEY]]), PROPER(TRIM(assembly_staff_import[[#This Row],[UNIT NAME_SOURCE_KEY2]])))</f>
        <v>Counsel To The Majority</v>
      </c>
      <c r="Z350" t="s">
        <v>2968</v>
      </c>
      <c r="AA350" t="e">
        <f>VLOOKUP(assembly_staff_import[[#This Row],[Formatted and corrected Works for Group Text]],[3]!Table4[#Data],1,0)</f>
        <v>#REF!</v>
      </c>
      <c r="AB350" t="e">
        <f>VLOOKUP(assembly_staff_import[[#This Row],[Formatted and corrected Works for Group Text]],[3]!Table5[#Data],2,0)</f>
        <v>#REF!</v>
      </c>
      <c r="AC350" t="str">
        <f>IF(TRIM(assembly_staff_import[[#This Row],[PUBLIC INFO ADDR_SOURCE_KEY]])="CAPITOL, ALBANY", "Legislative / Capitol Office", "District Office")</f>
        <v>Legislative / Capitol Office</v>
      </c>
      <c r="AD350" t="s">
        <v>25282</v>
      </c>
      <c r="AF350" t="str">
        <f t="shared" ref="AF350:AF356" si="16">"308 "</f>
        <v xml:space="preserve">308 </v>
      </c>
      <c r="AG350" t="s">
        <v>25282</v>
      </c>
      <c r="AH350" t="s">
        <v>25283</v>
      </c>
      <c r="AI350" t="s">
        <v>23546</v>
      </c>
      <c r="AJ350" t="s">
        <v>23493</v>
      </c>
    </row>
    <row r="351" spans="1:36" x14ac:dyDescent="0.2">
      <c r="A351" t="str">
        <f>TRIM(PROPER((assembly_staff_import[[#This Row],[First MI Name via NAME_SOURCE_KEY TEXT]]&amp;" "&amp;assembly_staff_import[[#This Row],[Last Name via NAME_SOURCE_KEY TEXT]]&amp;" "&amp;assembly_staff_import[[#This Row],[Suffix via NAME_SOURCE_KEY]])))</f>
        <v>Amy A Metcalfe</v>
      </c>
      <c r="B351" t="str">
        <f>TRIM(CONCATENATE(TRIM(assembly_staff_import[[#This Row],[Full Name]]), ", ", assembly_staff_import[[#This Row],[Title]]))</f>
        <v>Amy A Metcalfe, Dep Counsel To Maj</v>
      </c>
      <c r="C351" t="e">
        <f>assembly_staff_import[[#This Row],[Vlookup_groups]]</f>
        <v>#REF!</v>
      </c>
      <c r="D351" t="str">
        <f>IF(assembly_staff_import[[#This Row],[Legislative Staff Type]]="Personal",assembly_staff_import[[#This Row],[Formatted Personal Staff Office]],"")</f>
        <v/>
      </c>
      <c r="E351" t="s">
        <v>65</v>
      </c>
      <c r="F351" s="19" t="s">
        <v>10913</v>
      </c>
      <c r="G351" t="s">
        <v>1237</v>
      </c>
      <c r="H351" t="str">
        <f>TRIM(PROPER((assembly_staff_import[[#This Row],[Last Name via NAME_SOURCE_KEY TEXT]]&amp;" "&amp;assembly_staff_import[[#This Row],[Suffix via NAME_SOURCE_KEY]])))</f>
        <v>Metcalfe</v>
      </c>
      <c r="I351" t="str">
        <f>PROPER(assembly_staff_import[[#This Row],[JOB TITLE_SOURCE_KEY]])</f>
        <v xml:space="preserve">Dep Counsel To Maj                         </v>
      </c>
      <c r="J351" t="s">
        <v>72</v>
      </c>
      <c r="K351" t="str">
        <f>IF(assembly_staff_import[[#This Row],[Legislative Staff Type]]="Personal",assembly_staff_import[[#This Row],[Vlookup Reports To Person]], "")</f>
        <v/>
      </c>
      <c r="L351" t="str">
        <f>PROPER(assembly_staff_import[[#This Row],[First MI Name via NAME_SOURCE_KEY TEXT]])</f>
        <v xml:space="preserve"> Amy A</v>
      </c>
      <c r="M351" t="s">
        <v>19649</v>
      </c>
      <c r="N351" t="str">
        <f>LOWER(CONCATENATE(assembly_staff_import[[#This Row],[Last Name]],LEFT(assembly_staff_import[[#This Row],[First Name (no initial)]],1),"@nyassembly.gov"))</f>
        <v>metcalfea@nyassembly.gov</v>
      </c>
      <c r="O351" t="s">
        <v>25173</v>
      </c>
      <c r="P351" t="e">
        <f>VLOOKUP(assembly_staff_import[[#This Row],[Full Name]],[3]!PEOPLE_March_20[#Data],1,0)</f>
        <v>#REF!</v>
      </c>
      <c r="Q351" t="e">
        <f>VLOOKUP(assembly_staff_import[[#This Row],[Full Name]],[3]!Table17[#Data],3,0)</f>
        <v>#REF!</v>
      </c>
      <c r="R351" t="e">
        <f>VLOOKUP(assembly_staff_import[[#This Row],[Formatted Works for Group]],[3]!Table7[#Data],1,0)</f>
        <v>#REF!</v>
      </c>
      <c r="S351" t="str">
        <f>IF(assembly_staff_import[[#This Row],[Legislative Staff Type]]="Personal", assembly_staff_import[[#This Row],[Vlookup Works for Group]], assembly_staff_import[[#This Row],[Formatted Works for Group calc]]&amp;", Central Staff Office, Assembly")</f>
        <v>Counsel To The Majority, Central Staff Office, Assembly</v>
      </c>
      <c r="T351" s="20" t="str">
        <f>TRIM(assembly_staff_import[[#This Row],[NAME_SOURCE_KEY]])</f>
        <v>METCALFE, AMY A</v>
      </c>
      <c r="U351" t="s">
        <v>25284</v>
      </c>
      <c r="V351" t="s">
        <v>25285</v>
      </c>
      <c r="W351" t="s">
        <v>25286</v>
      </c>
      <c r="Y351" t="str">
        <f>IF(assembly_staff_import[[#This Row],[Legislative Staff Type]]="Personal", PROPER(TRIM(assembly_staff_import[[#This Row],[Unit First MI via UNIT_SOURCE_KEY]])&amp;" "&amp;assembly_staff_import[[#This Row],[Unit Last via UNIT_SOURCE_KEY]]), PROPER(TRIM(assembly_staff_import[[#This Row],[UNIT NAME_SOURCE_KEY2]])))</f>
        <v>Counsel To The Majority</v>
      </c>
      <c r="Z351" t="s">
        <v>2968</v>
      </c>
      <c r="AA351" t="e">
        <f>VLOOKUP(assembly_staff_import[[#This Row],[Formatted and corrected Works for Group Text]],[3]!Table4[#Data],1,0)</f>
        <v>#REF!</v>
      </c>
      <c r="AB351" t="e">
        <f>VLOOKUP(assembly_staff_import[[#This Row],[Formatted and corrected Works for Group Text]],[3]!Table5[#Data],2,0)</f>
        <v>#REF!</v>
      </c>
      <c r="AC351" t="str">
        <f>IF(TRIM(assembly_staff_import[[#This Row],[PUBLIC INFO ADDR_SOURCE_KEY]])="CAPITOL, ALBANY", "Legislative / Capitol Office", "District Office")</f>
        <v>Legislative / Capitol Office</v>
      </c>
      <c r="AD351" t="s">
        <v>25282</v>
      </c>
      <c r="AF351" t="str">
        <f t="shared" si="16"/>
        <v xml:space="preserve">308 </v>
      </c>
      <c r="AG351" t="s">
        <v>25282</v>
      </c>
      <c r="AH351" t="s">
        <v>25287</v>
      </c>
      <c r="AI351" t="s">
        <v>25288</v>
      </c>
      <c r="AJ351" t="s">
        <v>23493</v>
      </c>
    </row>
    <row r="352" spans="1:36" x14ac:dyDescent="0.2">
      <c r="A352" t="str">
        <f>TRIM(PROPER((assembly_staff_import[[#This Row],[First MI Name via NAME_SOURCE_KEY TEXT]]&amp;" "&amp;assembly_staff_import[[#This Row],[Last Name via NAME_SOURCE_KEY TEXT]]&amp;" "&amp;assembly_staff_import[[#This Row],[Suffix via NAME_SOURCE_KEY]])))</f>
        <v>Brian R Haak</v>
      </c>
      <c r="B352" t="str">
        <f>TRIM(CONCATENATE(TRIM(assembly_staff_import[[#This Row],[Full Name]]), ", ", assembly_staff_import[[#This Row],[Title]]))</f>
        <v>Brian R Haak, Assoc Counsel/Parliam</v>
      </c>
      <c r="C352" t="e">
        <f>assembly_staff_import[[#This Row],[Vlookup_groups]]</f>
        <v>#REF!</v>
      </c>
      <c r="D352" t="str">
        <f>IF(assembly_staff_import[[#This Row],[Legislative Staff Type]]="Personal",assembly_staff_import[[#This Row],[Formatted Personal Staff Office]],"")</f>
        <v/>
      </c>
      <c r="E352" t="s">
        <v>65</v>
      </c>
      <c r="F352" s="19" t="s">
        <v>10913</v>
      </c>
      <c r="G352" t="s">
        <v>1237</v>
      </c>
      <c r="H352" t="str">
        <f>TRIM(PROPER((assembly_staff_import[[#This Row],[Last Name via NAME_SOURCE_KEY TEXT]]&amp;" "&amp;assembly_staff_import[[#This Row],[Suffix via NAME_SOURCE_KEY]])))</f>
        <v>Haak</v>
      </c>
      <c r="I352" t="str">
        <f>PROPER(assembly_staff_import[[#This Row],[JOB TITLE_SOURCE_KEY]])</f>
        <v xml:space="preserve">Assoc Counsel/Parliam                      </v>
      </c>
      <c r="J352" t="s">
        <v>72</v>
      </c>
      <c r="K352" t="str">
        <f>IF(assembly_staff_import[[#This Row],[Legislative Staff Type]]="Personal",assembly_staff_import[[#This Row],[Vlookup Reports To Person]], "")</f>
        <v/>
      </c>
      <c r="L352" t="str">
        <f>PROPER(assembly_staff_import[[#This Row],[First MI Name via NAME_SOURCE_KEY TEXT]])</f>
        <v xml:space="preserve"> Brian R</v>
      </c>
      <c r="M352" t="s">
        <v>19863</v>
      </c>
      <c r="N352" t="str">
        <f>LOWER(CONCATENATE(assembly_staff_import[[#This Row],[Last Name]],LEFT(assembly_staff_import[[#This Row],[First Name (no initial)]],1),"@nyassembly.gov"))</f>
        <v>haakb@nyassembly.gov</v>
      </c>
      <c r="O352" t="s">
        <v>7855</v>
      </c>
      <c r="P352" t="e">
        <f>VLOOKUP(assembly_staff_import[[#This Row],[Full Name]],[3]!PEOPLE_March_20[#Data],1,0)</f>
        <v>#REF!</v>
      </c>
      <c r="Q352" t="e">
        <f>VLOOKUP(assembly_staff_import[[#This Row],[Full Name]],[3]!Table17[#Data],3,0)</f>
        <v>#REF!</v>
      </c>
      <c r="R352" t="e">
        <f>VLOOKUP(assembly_staff_import[[#This Row],[Formatted Works for Group]],[3]!Table7[#Data],1,0)</f>
        <v>#REF!</v>
      </c>
      <c r="S352" t="str">
        <f>IF(assembly_staff_import[[#This Row],[Legislative Staff Type]]="Personal", assembly_staff_import[[#This Row],[Vlookup Works for Group]], assembly_staff_import[[#This Row],[Formatted Works for Group calc]]&amp;", Central Staff Office, Assembly")</f>
        <v>Counsel To The Majority, Central Staff Office, Assembly</v>
      </c>
      <c r="T352" s="20" t="str">
        <f>TRIM(assembly_staff_import[[#This Row],[NAME_SOURCE_KEY]])</f>
        <v>HAAK, BRIAN R</v>
      </c>
      <c r="U352" t="s">
        <v>25289</v>
      </c>
      <c r="V352" t="s">
        <v>25290</v>
      </c>
      <c r="W352" t="s">
        <v>25291</v>
      </c>
      <c r="Y352" t="str">
        <f>IF(assembly_staff_import[[#This Row],[Legislative Staff Type]]="Personal", PROPER(TRIM(assembly_staff_import[[#This Row],[Unit First MI via UNIT_SOURCE_KEY]])&amp;" "&amp;assembly_staff_import[[#This Row],[Unit Last via UNIT_SOURCE_KEY]]), PROPER(TRIM(assembly_staff_import[[#This Row],[UNIT NAME_SOURCE_KEY2]])))</f>
        <v>Counsel To The Majority</v>
      </c>
      <c r="Z352" t="s">
        <v>2968</v>
      </c>
      <c r="AA352" t="e">
        <f>VLOOKUP(assembly_staff_import[[#This Row],[Formatted and corrected Works for Group Text]],[3]!Table4[#Data],1,0)</f>
        <v>#REF!</v>
      </c>
      <c r="AB352" t="e">
        <f>VLOOKUP(assembly_staff_import[[#This Row],[Formatted and corrected Works for Group Text]],[3]!Table5[#Data],2,0)</f>
        <v>#REF!</v>
      </c>
      <c r="AC352" t="str">
        <f>IF(TRIM(assembly_staff_import[[#This Row],[PUBLIC INFO ADDR_SOURCE_KEY]])="CAPITOL, ALBANY", "Legislative / Capitol Office", "District Office")</f>
        <v>Legislative / Capitol Office</v>
      </c>
      <c r="AD352" t="s">
        <v>25282</v>
      </c>
      <c r="AF352" t="str">
        <f t="shared" si="16"/>
        <v xml:space="preserve">308 </v>
      </c>
      <c r="AG352" t="s">
        <v>25282</v>
      </c>
      <c r="AH352" t="s">
        <v>25292</v>
      </c>
      <c r="AI352" t="s">
        <v>25293</v>
      </c>
      <c r="AJ352" t="s">
        <v>23493</v>
      </c>
    </row>
    <row r="353" spans="1:36" x14ac:dyDescent="0.2">
      <c r="A353" t="str">
        <f>TRIM(PROPER((assembly_staff_import[[#This Row],[First MI Name via NAME_SOURCE_KEY TEXT]]&amp;" "&amp;assembly_staff_import[[#This Row],[Last Name via NAME_SOURCE_KEY TEXT]]&amp;" "&amp;assembly_staff_import[[#This Row],[Suffix via NAME_SOURCE_KEY]])))</f>
        <v>Joanne E Barker</v>
      </c>
      <c r="B353" t="str">
        <f>TRIM(CONCATENATE(TRIM(assembly_staff_import[[#This Row],[Full Name]]), ", ", assembly_staff_import[[#This Row],[Title]]))</f>
        <v>Joanne E Barker, Counsel To Majority</v>
      </c>
      <c r="C353" t="e">
        <f>assembly_staff_import[[#This Row],[Vlookup_groups]]</f>
        <v>#REF!</v>
      </c>
      <c r="D353" t="str">
        <f>IF(assembly_staff_import[[#This Row],[Legislative Staff Type]]="Personal",assembly_staff_import[[#This Row],[Formatted Personal Staff Office]],"")</f>
        <v/>
      </c>
      <c r="E353" t="s">
        <v>65</v>
      </c>
      <c r="F353" s="19" t="s">
        <v>10913</v>
      </c>
      <c r="G353" t="s">
        <v>1237</v>
      </c>
      <c r="H353" t="str">
        <f>TRIM(PROPER((assembly_staff_import[[#This Row],[Last Name via NAME_SOURCE_KEY TEXT]]&amp;" "&amp;assembly_staff_import[[#This Row],[Suffix via NAME_SOURCE_KEY]])))</f>
        <v>Barker</v>
      </c>
      <c r="I353" t="str">
        <f>PROPER(assembly_staff_import[[#This Row],[JOB TITLE_SOURCE_KEY]])</f>
        <v xml:space="preserve">Counsel To Majority                        </v>
      </c>
      <c r="J353" t="s">
        <v>72</v>
      </c>
      <c r="K353" t="str">
        <f>IF(assembly_staff_import[[#This Row],[Legislative Staff Type]]="Personal",assembly_staff_import[[#This Row],[Vlookup Reports To Person]], "")</f>
        <v/>
      </c>
      <c r="L353" t="str">
        <f>PROPER(assembly_staff_import[[#This Row],[First MI Name via NAME_SOURCE_KEY TEXT]])</f>
        <v xml:space="preserve"> Joanne E</v>
      </c>
      <c r="M353" t="s">
        <v>19896</v>
      </c>
      <c r="N353" t="str">
        <f>LOWER(CONCATENATE(assembly_staff_import[[#This Row],[Last Name]],LEFT(assembly_staff_import[[#This Row],[First Name (no initial)]],1),"@nyassembly.gov"))</f>
        <v>barkerj@nyassembly.gov</v>
      </c>
      <c r="O353" t="s">
        <v>2036</v>
      </c>
      <c r="P353" t="e">
        <f>VLOOKUP(assembly_staff_import[[#This Row],[Full Name]],[3]!PEOPLE_March_20[#Data],1,0)</f>
        <v>#REF!</v>
      </c>
      <c r="Q353" t="e">
        <f>VLOOKUP(assembly_staff_import[[#This Row],[Full Name]],[3]!Table17[#Data],3,0)</f>
        <v>#REF!</v>
      </c>
      <c r="R353" t="e">
        <f>VLOOKUP(assembly_staff_import[[#This Row],[Formatted Works for Group]],[3]!Table7[#Data],1,0)</f>
        <v>#REF!</v>
      </c>
      <c r="S353" t="str">
        <f>IF(assembly_staff_import[[#This Row],[Legislative Staff Type]]="Personal", assembly_staff_import[[#This Row],[Vlookup Works for Group]], assembly_staff_import[[#This Row],[Formatted Works for Group calc]]&amp;", Central Staff Office, Assembly")</f>
        <v>Counsel To The Majority, Central Staff Office, Assembly</v>
      </c>
      <c r="T353" s="20" t="str">
        <f>TRIM(assembly_staff_import[[#This Row],[NAME_SOURCE_KEY]])</f>
        <v>BARKER, JOANNE E</v>
      </c>
      <c r="U353" t="s">
        <v>25294</v>
      </c>
      <c r="V353" t="s">
        <v>25295</v>
      </c>
      <c r="W353" t="s">
        <v>25296</v>
      </c>
      <c r="Y353" t="str">
        <f>IF(assembly_staff_import[[#This Row],[Legislative Staff Type]]="Personal", PROPER(TRIM(assembly_staff_import[[#This Row],[Unit First MI via UNIT_SOURCE_KEY]])&amp;" "&amp;assembly_staff_import[[#This Row],[Unit Last via UNIT_SOURCE_KEY]]), PROPER(TRIM(assembly_staff_import[[#This Row],[UNIT NAME_SOURCE_KEY2]])))</f>
        <v>Counsel To The Majority</v>
      </c>
      <c r="Z353" t="s">
        <v>2968</v>
      </c>
      <c r="AA353" t="e">
        <f>VLOOKUP(assembly_staff_import[[#This Row],[Formatted and corrected Works for Group Text]],[3]!Table4[#Data],1,0)</f>
        <v>#REF!</v>
      </c>
      <c r="AB353" t="e">
        <f>VLOOKUP(assembly_staff_import[[#This Row],[Formatted and corrected Works for Group Text]],[3]!Table5[#Data],2,0)</f>
        <v>#REF!</v>
      </c>
      <c r="AC353" t="str">
        <f>IF(TRIM(assembly_staff_import[[#This Row],[PUBLIC INFO ADDR_SOURCE_KEY]])="CAPITOL, ALBANY", "Legislative / Capitol Office", "District Office")</f>
        <v>Legislative / Capitol Office</v>
      </c>
      <c r="AD353" t="s">
        <v>25282</v>
      </c>
      <c r="AF353" t="str">
        <f t="shared" si="16"/>
        <v xml:space="preserve">308 </v>
      </c>
      <c r="AG353" t="s">
        <v>25282</v>
      </c>
      <c r="AH353" t="s">
        <v>25297</v>
      </c>
      <c r="AI353" t="s">
        <v>25298</v>
      </c>
      <c r="AJ353" t="s">
        <v>23493</v>
      </c>
    </row>
    <row r="354" spans="1:36" x14ac:dyDescent="0.2">
      <c r="A354" t="str">
        <f>TRIM(PROPER((assembly_staff_import[[#This Row],[First MI Name via NAME_SOURCE_KEY TEXT]]&amp;" "&amp;assembly_staff_import[[#This Row],[Last Name via NAME_SOURCE_KEY TEXT]]&amp;" "&amp;assembly_staff_import[[#This Row],[Suffix via NAME_SOURCE_KEY]])))</f>
        <v>Maryann C White</v>
      </c>
      <c r="B354" t="str">
        <f>TRIM(CONCATENATE(TRIM(assembly_staff_import[[#This Row],[Full Name]]), ", ", assembly_staff_import[[#This Row],[Title]]))</f>
        <v>Maryann C White, Assoc Counsel</v>
      </c>
      <c r="C354" t="e">
        <f>assembly_staff_import[[#This Row],[Vlookup_groups]]</f>
        <v>#REF!</v>
      </c>
      <c r="D354" t="str">
        <f>IF(assembly_staff_import[[#This Row],[Legislative Staff Type]]="Personal",assembly_staff_import[[#This Row],[Formatted Personal Staff Office]],"")</f>
        <v/>
      </c>
      <c r="E354" t="s">
        <v>65</v>
      </c>
      <c r="F354" s="19" t="s">
        <v>10913</v>
      </c>
      <c r="G354" t="s">
        <v>1237</v>
      </c>
      <c r="H354" t="str">
        <f>TRIM(PROPER((assembly_staff_import[[#This Row],[Last Name via NAME_SOURCE_KEY TEXT]]&amp;" "&amp;assembly_staff_import[[#This Row],[Suffix via NAME_SOURCE_KEY]])))</f>
        <v>White</v>
      </c>
      <c r="I354" t="str">
        <f>PROPER(assembly_staff_import[[#This Row],[JOB TITLE_SOURCE_KEY]])</f>
        <v xml:space="preserve">Assoc Counsel                              </v>
      </c>
      <c r="J354" t="s">
        <v>72</v>
      </c>
      <c r="K354" t="str">
        <f>IF(assembly_staff_import[[#This Row],[Legislative Staff Type]]="Personal",assembly_staff_import[[#This Row],[Vlookup Reports To Person]], "")</f>
        <v/>
      </c>
      <c r="L354" t="str">
        <f>PROPER(assembly_staff_import[[#This Row],[First MI Name via NAME_SOURCE_KEY TEXT]])</f>
        <v xml:space="preserve"> Maryann C</v>
      </c>
      <c r="M354" t="s">
        <v>19581</v>
      </c>
      <c r="N354" t="str">
        <f>LOWER(CONCATENATE(assembly_staff_import[[#This Row],[Last Name]],LEFT(assembly_staff_import[[#This Row],[First Name (no initial)]],1),"@nyassembly.gov"))</f>
        <v>whitem@nyassembly.gov</v>
      </c>
      <c r="O354" t="s">
        <v>22635</v>
      </c>
      <c r="P354" t="e">
        <f>VLOOKUP(assembly_staff_import[[#This Row],[Full Name]],[3]!PEOPLE_March_20[#Data],1,0)</f>
        <v>#REF!</v>
      </c>
      <c r="Q354" t="e">
        <f>VLOOKUP(assembly_staff_import[[#This Row],[Full Name]],[3]!Table17[#Data],3,0)</f>
        <v>#REF!</v>
      </c>
      <c r="R354" t="e">
        <f>VLOOKUP(assembly_staff_import[[#This Row],[Formatted Works for Group]],[3]!Table7[#Data],1,0)</f>
        <v>#REF!</v>
      </c>
      <c r="S354" t="str">
        <f>IF(assembly_staff_import[[#This Row],[Legislative Staff Type]]="Personal", assembly_staff_import[[#This Row],[Vlookup Works for Group]], assembly_staff_import[[#This Row],[Formatted Works for Group calc]]&amp;", Central Staff Office, Assembly")</f>
        <v>Counsel To The Majority, Central Staff Office, Assembly</v>
      </c>
      <c r="T354" s="20" t="str">
        <f>TRIM(assembly_staff_import[[#This Row],[NAME_SOURCE_KEY]])</f>
        <v>WHITE, MARYANN C</v>
      </c>
      <c r="U354" t="s">
        <v>25299</v>
      </c>
      <c r="V354" t="s">
        <v>24822</v>
      </c>
      <c r="W354" t="s">
        <v>25300</v>
      </c>
      <c r="Y354" t="str">
        <f>IF(assembly_staff_import[[#This Row],[Legislative Staff Type]]="Personal", PROPER(TRIM(assembly_staff_import[[#This Row],[Unit First MI via UNIT_SOURCE_KEY]])&amp;" "&amp;assembly_staff_import[[#This Row],[Unit Last via UNIT_SOURCE_KEY]]), PROPER(TRIM(assembly_staff_import[[#This Row],[UNIT NAME_SOURCE_KEY2]])))</f>
        <v>Counsel To The Majority</v>
      </c>
      <c r="Z354" t="s">
        <v>2968</v>
      </c>
      <c r="AA354" t="e">
        <f>VLOOKUP(assembly_staff_import[[#This Row],[Formatted and corrected Works for Group Text]],[3]!Table4[#Data],1,0)</f>
        <v>#REF!</v>
      </c>
      <c r="AB354" t="e">
        <f>VLOOKUP(assembly_staff_import[[#This Row],[Formatted and corrected Works for Group Text]],[3]!Table5[#Data],2,0)</f>
        <v>#REF!</v>
      </c>
      <c r="AC354" t="str">
        <f>IF(TRIM(assembly_staff_import[[#This Row],[PUBLIC INFO ADDR_SOURCE_KEY]])="CAPITOL, ALBANY", "Legislative / Capitol Office", "District Office")</f>
        <v>Legislative / Capitol Office</v>
      </c>
      <c r="AD354" t="s">
        <v>25282</v>
      </c>
      <c r="AF354" t="str">
        <f t="shared" si="16"/>
        <v xml:space="preserve">308 </v>
      </c>
      <c r="AG354" t="s">
        <v>25282</v>
      </c>
      <c r="AH354" t="s">
        <v>25301</v>
      </c>
      <c r="AI354" t="s">
        <v>25302</v>
      </c>
      <c r="AJ354" t="s">
        <v>23493</v>
      </c>
    </row>
    <row r="355" spans="1:36" x14ac:dyDescent="0.2">
      <c r="A355" t="str">
        <f>TRIM(PROPER((assembly_staff_import[[#This Row],[First MI Name via NAME_SOURCE_KEY TEXT]]&amp;" "&amp;assembly_staff_import[[#This Row],[Last Name via NAME_SOURCE_KEY TEXT]]&amp;" "&amp;assembly_staff_import[[#This Row],[Suffix via NAME_SOURCE_KEY]])))</f>
        <v>Roslyn D Stinney-Gayle</v>
      </c>
      <c r="B355" t="str">
        <f>TRIM(CONCATENATE(TRIM(assembly_staff_import[[#This Row],[Full Name]]), ", ", assembly_staff_import[[#This Row],[Title]]))</f>
        <v>Roslyn D Stinney-Gayle, Admin Assistant</v>
      </c>
      <c r="C355" t="e">
        <f>assembly_staff_import[[#This Row],[Vlookup_groups]]</f>
        <v>#REF!</v>
      </c>
      <c r="D355" t="str">
        <f>IF(assembly_staff_import[[#This Row],[Legislative Staff Type]]="Personal",assembly_staff_import[[#This Row],[Formatted Personal Staff Office]],"")</f>
        <v/>
      </c>
      <c r="E355" t="s">
        <v>65</v>
      </c>
      <c r="F355" s="19" t="s">
        <v>10913</v>
      </c>
      <c r="G355" t="s">
        <v>1237</v>
      </c>
      <c r="H355" t="str">
        <f>TRIM(PROPER((assembly_staff_import[[#This Row],[Last Name via NAME_SOURCE_KEY TEXT]]&amp;" "&amp;assembly_staff_import[[#This Row],[Suffix via NAME_SOURCE_KEY]])))</f>
        <v>Stinney-Gayle</v>
      </c>
      <c r="I355" t="str">
        <f>PROPER(assembly_staff_import[[#This Row],[JOB TITLE_SOURCE_KEY]])</f>
        <v xml:space="preserve">Admin Assistant                            </v>
      </c>
      <c r="J355" t="s">
        <v>72</v>
      </c>
      <c r="K355" t="str">
        <f>IF(assembly_staff_import[[#This Row],[Legislative Staff Type]]="Personal",assembly_staff_import[[#This Row],[Vlookup Reports To Person]], "")</f>
        <v/>
      </c>
      <c r="L355" t="str">
        <f>PROPER(assembly_staff_import[[#This Row],[First MI Name via NAME_SOURCE_KEY TEXT]])</f>
        <v xml:space="preserve"> Roslyn D</v>
      </c>
      <c r="M355" t="s">
        <v>19614</v>
      </c>
      <c r="N355" t="str">
        <f>LOWER(CONCATENATE(assembly_staff_import[[#This Row],[Last Name]],LEFT(assembly_staff_import[[#This Row],[First Name (no initial)]],1),"@nyassembly.gov"))</f>
        <v>stinney-gayler@nyassembly.gov</v>
      </c>
      <c r="O355" t="s">
        <v>25303</v>
      </c>
      <c r="P355" t="e">
        <f>VLOOKUP(assembly_staff_import[[#This Row],[Full Name]],[3]!PEOPLE_March_20[#Data],1,0)</f>
        <v>#REF!</v>
      </c>
      <c r="Q355" t="e">
        <f>VLOOKUP(assembly_staff_import[[#This Row],[Full Name]],[3]!Table17[#Data],3,0)</f>
        <v>#REF!</v>
      </c>
      <c r="R355" t="e">
        <f>VLOOKUP(assembly_staff_import[[#This Row],[Formatted Works for Group]],[3]!Table7[#Data],1,0)</f>
        <v>#REF!</v>
      </c>
      <c r="S355" t="str">
        <f>IF(assembly_staff_import[[#This Row],[Legislative Staff Type]]="Personal", assembly_staff_import[[#This Row],[Vlookup Works for Group]], assembly_staff_import[[#This Row],[Formatted Works for Group calc]]&amp;", Central Staff Office, Assembly")</f>
        <v>Counsel To The Majority, Central Staff Office, Assembly</v>
      </c>
      <c r="T355" s="20" t="str">
        <f>TRIM(assembly_staff_import[[#This Row],[NAME_SOURCE_KEY]])</f>
        <v>STINNEY-GAYLE, ROSLYN D</v>
      </c>
      <c r="U355" t="s">
        <v>25304</v>
      </c>
      <c r="V355" t="s">
        <v>25305</v>
      </c>
      <c r="W355" t="s">
        <v>25306</v>
      </c>
      <c r="Y355" t="str">
        <f>IF(assembly_staff_import[[#This Row],[Legislative Staff Type]]="Personal", PROPER(TRIM(assembly_staff_import[[#This Row],[Unit First MI via UNIT_SOURCE_KEY]])&amp;" "&amp;assembly_staff_import[[#This Row],[Unit Last via UNIT_SOURCE_KEY]]), PROPER(TRIM(assembly_staff_import[[#This Row],[UNIT NAME_SOURCE_KEY2]])))</f>
        <v>Counsel To The Majority</v>
      </c>
      <c r="Z355" t="s">
        <v>2968</v>
      </c>
      <c r="AA355" t="e">
        <f>VLOOKUP(assembly_staff_import[[#This Row],[Formatted and corrected Works for Group Text]],[3]!Table4[#Data],1,0)</f>
        <v>#REF!</v>
      </c>
      <c r="AB355" t="e">
        <f>VLOOKUP(assembly_staff_import[[#This Row],[Formatted and corrected Works for Group Text]],[3]!Table5[#Data],2,0)</f>
        <v>#REF!</v>
      </c>
      <c r="AC355" t="str">
        <f>IF(TRIM(assembly_staff_import[[#This Row],[PUBLIC INFO ADDR_SOURCE_KEY]])="CAPITOL, ALBANY", "Legislative / Capitol Office", "District Office")</f>
        <v>Legislative / Capitol Office</v>
      </c>
      <c r="AD355" t="s">
        <v>25282</v>
      </c>
      <c r="AF355" t="str">
        <f t="shared" si="16"/>
        <v xml:space="preserve">308 </v>
      </c>
      <c r="AG355" t="s">
        <v>25282</v>
      </c>
      <c r="AH355" t="s">
        <v>25307</v>
      </c>
      <c r="AI355" t="s">
        <v>23568</v>
      </c>
      <c r="AJ355" t="s">
        <v>23493</v>
      </c>
    </row>
    <row r="356" spans="1:36" x14ac:dyDescent="0.2">
      <c r="A356" t="str">
        <f>TRIM(PROPER((assembly_staff_import[[#This Row],[First MI Name via NAME_SOURCE_KEY TEXT]]&amp;" "&amp;assembly_staff_import[[#This Row],[Last Name via NAME_SOURCE_KEY TEXT]]&amp;" "&amp;assembly_staff_import[[#This Row],[Suffix via NAME_SOURCE_KEY]])))</f>
        <v>Tina M Walters</v>
      </c>
      <c r="B356" t="str">
        <f>TRIM(CONCATENATE(TRIM(assembly_staff_import[[#This Row],[Full Name]]), ", ", assembly_staff_import[[#This Row],[Title]]))</f>
        <v>Tina M Walters, Admin Assistant</v>
      </c>
      <c r="C356" t="e">
        <f>assembly_staff_import[[#This Row],[Vlookup_groups]]</f>
        <v>#REF!</v>
      </c>
      <c r="D356" t="str">
        <f>IF(assembly_staff_import[[#This Row],[Legislative Staff Type]]="Personal",assembly_staff_import[[#This Row],[Formatted Personal Staff Office]],"")</f>
        <v/>
      </c>
      <c r="E356" t="s">
        <v>65</v>
      </c>
      <c r="F356" s="19" t="s">
        <v>10913</v>
      </c>
      <c r="G356" t="s">
        <v>1237</v>
      </c>
      <c r="H356" t="str">
        <f>TRIM(PROPER((assembly_staff_import[[#This Row],[Last Name via NAME_SOURCE_KEY TEXT]]&amp;" "&amp;assembly_staff_import[[#This Row],[Suffix via NAME_SOURCE_KEY]])))</f>
        <v>Walters</v>
      </c>
      <c r="I356" t="str">
        <f>PROPER(assembly_staff_import[[#This Row],[JOB TITLE_SOURCE_KEY]])</f>
        <v xml:space="preserve">Admin Assistant                            </v>
      </c>
      <c r="J356" t="s">
        <v>72</v>
      </c>
      <c r="K356" t="str">
        <f>IF(assembly_staff_import[[#This Row],[Legislative Staff Type]]="Personal",assembly_staff_import[[#This Row],[Vlookup Reports To Person]], "")</f>
        <v/>
      </c>
      <c r="L356" t="str">
        <f>PROPER(assembly_staff_import[[#This Row],[First MI Name via NAME_SOURCE_KEY TEXT]])</f>
        <v xml:space="preserve"> Tina M</v>
      </c>
      <c r="M356" t="s">
        <v>19604</v>
      </c>
      <c r="N356" t="str">
        <f>LOWER(CONCATENATE(assembly_staff_import[[#This Row],[Last Name]],LEFT(assembly_staff_import[[#This Row],[First Name (no initial)]],1),"@nyassembly.gov"))</f>
        <v>walterst@nyassembly.gov</v>
      </c>
      <c r="O356" t="s">
        <v>7647</v>
      </c>
      <c r="P356" t="e">
        <f>VLOOKUP(assembly_staff_import[[#This Row],[Full Name]],[3]!PEOPLE_March_20[#Data],1,0)</f>
        <v>#REF!</v>
      </c>
      <c r="Q356" t="e">
        <f>VLOOKUP(assembly_staff_import[[#This Row],[Full Name]],[3]!Table17[#Data],3,0)</f>
        <v>#REF!</v>
      </c>
      <c r="R356" t="e">
        <f>VLOOKUP(assembly_staff_import[[#This Row],[Formatted Works for Group]],[3]!Table7[#Data],1,0)</f>
        <v>#REF!</v>
      </c>
      <c r="S356" t="str">
        <f>IF(assembly_staff_import[[#This Row],[Legislative Staff Type]]="Personal", assembly_staff_import[[#This Row],[Vlookup Works for Group]], assembly_staff_import[[#This Row],[Formatted Works for Group calc]]&amp;", Central Staff Office, Assembly")</f>
        <v>Counsel To The Majority, Central Staff Office, Assembly</v>
      </c>
      <c r="T356" s="20" t="str">
        <f>TRIM(assembly_staff_import[[#This Row],[NAME_SOURCE_KEY]])</f>
        <v>WALTERS, TINA M</v>
      </c>
      <c r="U356" t="s">
        <v>25308</v>
      </c>
      <c r="V356" t="s">
        <v>25309</v>
      </c>
      <c r="W356" t="s">
        <v>25310</v>
      </c>
      <c r="Y356" t="str">
        <f>IF(assembly_staff_import[[#This Row],[Legislative Staff Type]]="Personal", PROPER(TRIM(assembly_staff_import[[#This Row],[Unit First MI via UNIT_SOURCE_KEY]])&amp;" "&amp;assembly_staff_import[[#This Row],[Unit Last via UNIT_SOURCE_KEY]]), PROPER(TRIM(assembly_staff_import[[#This Row],[UNIT NAME_SOURCE_KEY2]])))</f>
        <v>Counsel To The Majority</v>
      </c>
      <c r="Z356" t="s">
        <v>2968</v>
      </c>
      <c r="AA356" t="e">
        <f>VLOOKUP(assembly_staff_import[[#This Row],[Formatted and corrected Works for Group Text]],[3]!Table4[#Data],1,0)</f>
        <v>#REF!</v>
      </c>
      <c r="AB356" t="e">
        <f>VLOOKUP(assembly_staff_import[[#This Row],[Formatted and corrected Works for Group Text]],[3]!Table5[#Data],2,0)</f>
        <v>#REF!</v>
      </c>
      <c r="AC356" t="str">
        <f>IF(TRIM(assembly_staff_import[[#This Row],[PUBLIC INFO ADDR_SOURCE_KEY]])="CAPITOL, ALBANY", "Legislative / Capitol Office", "District Office")</f>
        <v>Legislative / Capitol Office</v>
      </c>
      <c r="AD356" t="s">
        <v>25282</v>
      </c>
      <c r="AF356" t="str">
        <f t="shared" si="16"/>
        <v xml:space="preserve">308 </v>
      </c>
      <c r="AG356" t="s">
        <v>25282</v>
      </c>
      <c r="AH356" t="s">
        <v>25311</v>
      </c>
      <c r="AI356" t="s">
        <v>23568</v>
      </c>
      <c r="AJ356" t="s">
        <v>23493</v>
      </c>
    </row>
    <row r="357" spans="1:36" x14ac:dyDescent="0.2">
      <c r="A357" t="str">
        <f>TRIM(PROPER((assembly_staff_import[[#This Row],[First MI Name via NAME_SOURCE_KEY TEXT]]&amp;" "&amp;assembly_staff_import[[#This Row],[Last Name via NAME_SOURCE_KEY TEXT]]&amp;" "&amp;assembly_staff_import[[#This Row],[Suffix via NAME_SOURCE_KEY]])))</f>
        <v>Carmen L Swans</v>
      </c>
      <c r="B357" t="str">
        <f>TRIM(CONCATENATE(TRIM(assembly_staff_import[[#This Row],[Full Name]]), ", ", assembly_staff_import[[#This Row],[Title]]))</f>
        <v>Carmen L Swans, Legis Asst</v>
      </c>
      <c r="C357" t="e">
        <f>assembly_staff_import[[#This Row],[Vlookup_groups]]</f>
        <v>#REF!</v>
      </c>
      <c r="D357" t="str">
        <f>IF(assembly_staff_import[[#This Row],[Legislative Staff Type]]="Personal",assembly_staff_import[[#This Row],[Formatted Personal Staff Office]],"")</f>
        <v>District Office</v>
      </c>
      <c r="E357" t="s">
        <v>65</v>
      </c>
      <c r="F357" s="19" t="s">
        <v>10913</v>
      </c>
      <c r="G357" t="s">
        <v>67</v>
      </c>
      <c r="H357" t="str">
        <f>TRIM(PROPER((assembly_staff_import[[#This Row],[Last Name via NAME_SOURCE_KEY TEXT]]&amp;" "&amp;assembly_staff_import[[#This Row],[Suffix via NAME_SOURCE_KEY]])))</f>
        <v>Swans</v>
      </c>
      <c r="I357" t="str">
        <f>PROPER(assembly_staff_import[[#This Row],[JOB TITLE_SOURCE_KEY]])</f>
        <v xml:space="preserve">Legis Asst                                 </v>
      </c>
      <c r="J357" t="s">
        <v>72</v>
      </c>
      <c r="K357" t="e">
        <f>IF(assembly_staff_import[[#This Row],[Legislative Staff Type]]="Personal",assembly_staff_import[[#This Row],[Vlookup Reports To Person]], "")</f>
        <v>#REF!</v>
      </c>
      <c r="L357" t="str">
        <f>PROPER(assembly_staff_import[[#This Row],[First MI Name via NAME_SOURCE_KEY TEXT]])</f>
        <v xml:space="preserve"> Carmen L</v>
      </c>
      <c r="M357" t="s">
        <v>15771</v>
      </c>
      <c r="N357" t="str">
        <f>LOWER(CONCATENATE(assembly_staff_import[[#This Row],[Last Name]],LEFT(assembly_staff_import[[#This Row],[First Name (no initial)]],1),"@nyassembly.gov"))</f>
        <v>swansc@nyassembly.gov</v>
      </c>
      <c r="O357" t="s">
        <v>17082</v>
      </c>
      <c r="P357" t="e">
        <f>VLOOKUP(assembly_staff_import[[#This Row],[Full Name]],[3]!PEOPLE_March_20[#Data],1,0)</f>
        <v>#REF!</v>
      </c>
      <c r="Q357" t="e">
        <f>VLOOKUP(assembly_staff_import[[#This Row],[Full Name]],[3]!Table17[#Data],3,0)</f>
        <v>#REF!</v>
      </c>
      <c r="R357" t="e">
        <f>VLOOKUP(assembly_staff_import[[#This Row],[Formatted Works for Group]],[3]!Table7[#Data],1,0)</f>
        <v>#REF!</v>
      </c>
      <c r="S357" t="e">
        <f>IF(assembly_staff_import[[#This Row],[Legislative Staff Type]]="Personal", assembly_staff_import[[#This Row],[Vlookup Works for Group]], assembly_staff_import[[#This Row],[Formatted Works for Group calc]]&amp;", Central Staff Office, Assembly")</f>
        <v>#REF!</v>
      </c>
      <c r="T357" s="20" t="str">
        <f>TRIM(assembly_staff_import[[#This Row],[NAME_SOURCE_KEY]])</f>
        <v>SWANS, CARMEN L</v>
      </c>
      <c r="U357" t="s">
        <v>25312</v>
      </c>
      <c r="V357" t="s">
        <v>25313</v>
      </c>
      <c r="W357" t="s">
        <v>25314</v>
      </c>
      <c r="Y357" t="str">
        <f>IF(assembly_staff_import[[#This Row],[Legislative Staff Type]]="Personal", PROPER(TRIM(assembly_staff_import[[#This Row],[Unit First MI via UNIT_SOURCE_KEY]])&amp;" "&amp;assembly_staff_import[[#This Row],[Unit Last via UNIT_SOURCE_KEY]]), PROPER(TRIM(assembly_staff_import[[#This Row],[UNIT NAME_SOURCE_KEY2]])))</f>
        <v>Crystal D. Peoples-Stokes</v>
      </c>
      <c r="Z357" t="s">
        <v>25315</v>
      </c>
      <c r="AA357" t="e">
        <f>VLOOKUP(assembly_staff_import[[#This Row],[Formatted and corrected Works for Group Text]],[3]!Table4[#Data],1,0)</f>
        <v>#REF!</v>
      </c>
      <c r="AB357" t="e">
        <f>VLOOKUP(assembly_staff_import[[#This Row],[Formatted and corrected Works for Group Text]],[3]!Table5[#Data],2,0)</f>
        <v>#REF!</v>
      </c>
      <c r="AC357" t="str">
        <f>IF(TRIM(assembly_staff_import[[#This Row],[PUBLIC INFO ADDR_SOURCE_KEY]])="CAPITOL, ALBANY", "Legislative / Capitol Office", "District Office")</f>
        <v>District Office</v>
      </c>
      <c r="AD357" t="s">
        <v>25316</v>
      </c>
      <c r="AE357" t="s">
        <v>25317</v>
      </c>
      <c r="AF357" t="str">
        <f>"B14 "</f>
        <v xml:space="preserve">B14 </v>
      </c>
      <c r="AG357" t="s">
        <v>25318</v>
      </c>
      <c r="AH357" t="s">
        <v>25319</v>
      </c>
      <c r="AI357" t="s">
        <v>23706</v>
      </c>
      <c r="AJ357" t="s">
        <v>24961</v>
      </c>
    </row>
    <row r="358" spans="1:36" x14ac:dyDescent="0.2">
      <c r="A358" t="str">
        <f>TRIM(PROPER((assembly_staff_import[[#This Row],[First MI Name via NAME_SOURCE_KEY TEXT]]&amp;" "&amp;assembly_staff_import[[#This Row],[Last Name via NAME_SOURCE_KEY TEXT]]&amp;" "&amp;assembly_staff_import[[#This Row],[Suffix via NAME_SOURCE_KEY]])))</f>
        <v>Deborah E Tucker</v>
      </c>
      <c r="B358" t="str">
        <f>TRIM(CONCATENATE(TRIM(assembly_staff_import[[#This Row],[Full Name]]), ", ", assembly_staff_import[[#This Row],[Title]]))</f>
        <v>Deborah E Tucker, Legis Aide</v>
      </c>
      <c r="C358" t="e">
        <f>assembly_staff_import[[#This Row],[Vlookup_groups]]</f>
        <v>#REF!</v>
      </c>
      <c r="D358" t="str">
        <f>IF(assembly_staff_import[[#This Row],[Legislative Staff Type]]="Personal",assembly_staff_import[[#This Row],[Formatted Personal Staff Office]],"")</f>
        <v>District Office</v>
      </c>
      <c r="E358" t="s">
        <v>65</v>
      </c>
      <c r="F358" s="19" t="s">
        <v>10913</v>
      </c>
      <c r="G358" t="s">
        <v>67</v>
      </c>
      <c r="H358" t="str">
        <f>TRIM(PROPER((assembly_staff_import[[#This Row],[Last Name via NAME_SOURCE_KEY TEXT]]&amp;" "&amp;assembly_staff_import[[#This Row],[Suffix via NAME_SOURCE_KEY]])))</f>
        <v>Tucker</v>
      </c>
      <c r="I358" t="str">
        <f>PROPER(assembly_staff_import[[#This Row],[JOB TITLE_SOURCE_KEY]])</f>
        <v xml:space="preserve">Legis Aide                                 </v>
      </c>
      <c r="J358" t="s">
        <v>72</v>
      </c>
      <c r="K358" t="e">
        <f>IF(assembly_staff_import[[#This Row],[Legislative Staff Type]]="Personal",assembly_staff_import[[#This Row],[Vlookup Reports To Person]], "")</f>
        <v>#REF!</v>
      </c>
      <c r="L358" t="str">
        <f>PROPER(assembly_staff_import[[#This Row],[First MI Name via NAME_SOURCE_KEY TEXT]])</f>
        <v xml:space="preserve"> Deborah E</v>
      </c>
      <c r="M358" t="s">
        <v>13469</v>
      </c>
      <c r="N358" t="str">
        <f>LOWER(CONCATENATE(assembly_staff_import[[#This Row],[Last Name]],LEFT(assembly_staff_import[[#This Row],[First Name (no initial)]],1),"@nyassembly.gov"))</f>
        <v>tuckerd@nyassembly.gov</v>
      </c>
      <c r="O358" t="s">
        <v>23878</v>
      </c>
      <c r="P358" t="e">
        <f>VLOOKUP(assembly_staff_import[[#This Row],[Full Name]],[3]!PEOPLE_March_20[#Data],1,0)</f>
        <v>#REF!</v>
      </c>
      <c r="Q358" t="e">
        <f>VLOOKUP(assembly_staff_import[[#This Row],[Full Name]],[3]!Table17[#Data],3,0)</f>
        <v>#REF!</v>
      </c>
      <c r="R358" t="e">
        <f>VLOOKUP(assembly_staff_import[[#This Row],[Formatted Works for Group]],[3]!Table7[#Data],1,0)</f>
        <v>#REF!</v>
      </c>
      <c r="S358" t="e">
        <f>IF(assembly_staff_import[[#This Row],[Legislative Staff Type]]="Personal", assembly_staff_import[[#This Row],[Vlookup Works for Group]], assembly_staff_import[[#This Row],[Formatted Works for Group calc]]&amp;", Central Staff Office, Assembly")</f>
        <v>#REF!</v>
      </c>
      <c r="T358" s="20" t="str">
        <f>TRIM(assembly_staff_import[[#This Row],[NAME_SOURCE_KEY]])</f>
        <v>TUCKER, DEBORAH E</v>
      </c>
      <c r="U358" t="s">
        <v>25320</v>
      </c>
      <c r="V358" t="s">
        <v>25321</v>
      </c>
      <c r="W358" t="s">
        <v>25322</v>
      </c>
      <c r="Y358" t="str">
        <f>IF(assembly_staff_import[[#This Row],[Legislative Staff Type]]="Personal", PROPER(TRIM(assembly_staff_import[[#This Row],[Unit First MI via UNIT_SOURCE_KEY]])&amp;" "&amp;assembly_staff_import[[#This Row],[Unit Last via UNIT_SOURCE_KEY]]), PROPER(TRIM(assembly_staff_import[[#This Row],[UNIT NAME_SOURCE_KEY2]])))</f>
        <v>Crystal D. Peoples-Stokes</v>
      </c>
      <c r="Z358" t="s">
        <v>25315</v>
      </c>
      <c r="AA358" t="e">
        <f>VLOOKUP(assembly_staff_import[[#This Row],[Formatted and corrected Works for Group Text]],[3]!Table4[#Data],1,0)</f>
        <v>#REF!</v>
      </c>
      <c r="AB358" t="e">
        <f>VLOOKUP(assembly_staff_import[[#This Row],[Formatted and corrected Works for Group Text]],[3]!Table5[#Data],2,0)</f>
        <v>#REF!</v>
      </c>
      <c r="AC358" t="str">
        <f>IF(TRIM(assembly_staff_import[[#This Row],[PUBLIC INFO ADDR_SOURCE_KEY]])="CAPITOL, ALBANY", "Legislative / Capitol Office", "District Office")</f>
        <v>District Office</v>
      </c>
      <c r="AD358" t="s">
        <v>25316</v>
      </c>
      <c r="AE358" t="s">
        <v>25317</v>
      </c>
      <c r="AF358" t="str">
        <f>"B14 "</f>
        <v xml:space="preserve">B14 </v>
      </c>
      <c r="AG358" t="s">
        <v>25318</v>
      </c>
      <c r="AH358" t="s">
        <v>25323</v>
      </c>
      <c r="AI358" t="s">
        <v>23600</v>
      </c>
      <c r="AJ358" t="s">
        <v>24961</v>
      </c>
    </row>
    <row r="359" spans="1:36" x14ac:dyDescent="0.2">
      <c r="A359" t="str">
        <f>TRIM(PROPER((assembly_staff_import[[#This Row],[First MI Name via NAME_SOURCE_KEY TEXT]]&amp;" "&amp;assembly_staff_import[[#This Row],[Last Name via NAME_SOURCE_KEY TEXT]]&amp;" "&amp;assembly_staff_import[[#This Row],[Suffix via NAME_SOURCE_KEY]])))</f>
        <v>Leah M Halton-Pope</v>
      </c>
      <c r="B359" t="str">
        <f>TRIM(CONCATENATE(TRIM(assembly_staff_import[[#This Row],[Full Name]]), ", ", assembly_staff_import[[#This Row],[Title]]))</f>
        <v>Leah M Halton-Pope, Dep Chief Of Staff</v>
      </c>
      <c r="C359" t="e">
        <f>assembly_staff_import[[#This Row],[Vlookup_groups]]</f>
        <v>#REF!</v>
      </c>
      <c r="D359" t="str">
        <f>IF(assembly_staff_import[[#This Row],[Legislative Staff Type]]="Personal",assembly_staff_import[[#This Row],[Formatted Personal Staff Office]],"")</f>
        <v>District Office</v>
      </c>
      <c r="E359" t="s">
        <v>65</v>
      </c>
      <c r="F359" s="19" t="s">
        <v>10913</v>
      </c>
      <c r="G359" t="s">
        <v>67</v>
      </c>
      <c r="H359" t="str">
        <f>TRIM(PROPER((assembly_staff_import[[#This Row],[Last Name via NAME_SOURCE_KEY TEXT]]&amp;" "&amp;assembly_staff_import[[#This Row],[Suffix via NAME_SOURCE_KEY]])))</f>
        <v>Halton-Pope</v>
      </c>
      <c r="I359" t="str">
        <f>PROPER(assembly_staff_import[[#This Row],[JOB TITLE_SOURCE_KEY]])</f>
        <v xml:space="preserve">Dep Chief Of Staff                         </v>
      </c>
      <c r="J359" t="s">
        <v>72</v>
      </c>
      <c r="K359" t="e">
        <f>IF(assembly_staff_import[[#This Row],[Legislative Staff Type]]="Personal",assembly_staff_import[[#This Row],[Vlookup Reports To Person]], "")</f>
        <v>#REF!</v>
      </c>
      <c r="L359" t="str">
        <f>PROPER(assembly_staff_import[[#This Row],[First MI Name via NAME_SOURCE_KEY TEXT]])</f>
        <v xml:space="preserve"> Leah M</v>
      </c>
      <c r="M359" t="s">
        <v>15141</v>
      </c>
      <c r="N359" t="str">
        <f>LOWER(CONCATENATE(assembly_staff_import[[#This Row],[Last Name]],LEFT(assembly_staff_import[[#This Row],[First Name (no initial)]],1),"@nyassembly.gov"))</f>
        <v>halton-popel@nyassembly.gov</v>
      </c>
      <c r="O359" t="s">
        <v>12406</v>
      </c>
      <c r="P359" t="e">
        <f>VLOOKUP(assembly_staff_import[[#This Row],[Full Name]],[3]!PEOPLE_March_20[#Data],1,0)</f>
        <v>#REF!</v>
      </c>
      <c r="Q359" t="e">
        <f>VLOOKUP(assembly_staff_import[[#This Row],[Full Name]],[3]!Table17[#Data],3,0)</f>
        <v>#REF!</v>
      </c>
      <c r="R359" t="e">
        <f>VLOOKUP(assembly_staff_import[[#This Row],[Formatted Works for Group]],[3]!Table7[#Data],1,0)</f>
        <v>#REF!</v>
      </c>
      <c r="S359" t="e">
        <f>IF(assembly_staff_import[[#This Row],[Legislative Staff Type]]="Personal", assembly_staff_import[[#This Row],[Vlookup Works for Group]], assembly_staff_import[[#This Row],[Formatted Works for Group calc]]&amp;", Central Staff Office, Assembly")</f>
        <v>#REF!</v>
      </c>
      <c r="T359" s="20" t="str">
        <f>TRIM(assembly_staff_import[[#This Row],[NAME_SOURCE_KEY]])</f>
        <v>HALTON-POPE, LEAH M</v>
      </c>
      <c r="U359" t="s">
        <v>25324</v>
      </c>
      <c r="V359" t="s">
        <v>25325</v>
      </c>
      <c r="W359" t="s">
        <v>25326</v>
      </c>
      <c r="Y359" t="str">
        <f>IF(assembly_staff_import[[#This Row],[Legislative Staff Type]]="Personal", PROPER(TRIM(assembly_staff_import[[#This Row],[Unit First MI via UNIT_SOURCE_KEY]])&amp;" "&amp;assembly_staff_import[[#This Row],[Unit Last via UNIT_SOURCE_KEY]]), PROPER(TRIM(assembly_staff_import[[#This Row],[UNIT NAME_SOURCE_KEY2]])))</f>
        <v>Crystal D. Peoples-Stokes</v>
      </c>
      <c r="Z359" t="s">
        <v>25315</v>
      </c>
      <c r="AA359" t="e">
        <f>VLOOKUP(assembly_staff_import[[#This Row],[Formatted and corrected Works for Group Text]],[3]!Table4[#Data],1,0)</f>
        <v>#REF!</v>
      </c>
      <c r="AB359" t="e">
        <f>VLOOKUP(assembly_staff_import[[#This Row],[Formatted and corrected Works for Group Text]],[3]!Table5[#Data],2,0)</f>
        <v>#REF!</v>
      </c>
      <c r="AC359" t="str">
        <f>IF(TRIM(assembly_staff_import[[#This Row],[PUBLIC INFO ADDR_SOURCE_KEY]])="CAPITOL, ALBANY", "Legislative / Capitol Office", "District Office")</f>
        <v>District Office</v>
      </c>
      <c r="AD359" t="s">
        <v>25316</v>
      </c>
      <c r="AE359" t="s">
        <v>25317</v>
      </c>
      <c r="AF359" t="str">
        <f>"B14 "</f>
        <v xml:space="preserve">B14 </v>
      </c>
      <c r="AG359" t="s">
        <v>25318</v>
      </c>
      <c r="AH359" t="s">
        <v>25327</v>
      </c>
      <c r="AI359" t="s">
        <v>23776</v>
      </c>
      <c r="AJ359" t="s">
        <v>24961</v>
      </c>
    </row>
    <row r="360" spans="1:36" x14ac:dyDescent="0.2">
      <c r="A360" t="str">
        <f>TRIM(PROPER((assembly_staff_import[[#This Row],[First MI Name via NAME_SOURCE_KEY TEXT]]&amp;" "&amp;assembly_staff_import[[#This Row],[Last Name via NAME_SOURCE_KEY TEXT]]&amp;" "&amp;assembly_staff_import[[#This Row],[Suffix via NAME_SOURCE_KEY]])))</f>
        <v>Mark J Boyd</v>
      </c>
      <c r="B360" t="str">
        <f>TRIM(CONCATENATE(TRIM(assembly_staff_import[[#This Row],[Full Name]]), ", ", assembly_staff_import[[#This Row],[Title]]))</f>
        <v>Mark J Boyd, Chief Of Staff</v>
      </c>
      <c r="C360" t="e">
        <f>assembly_staff_import[[#This Row],[Vlookup_groups]]</f>
        <v>#REF!</v>
      </c>
      <c r="D360" t="str">
        <f>IF(assembly_staff_import[[#This Row],[Legislative Staff Type]]="Personal",assembly_staff_import[[#This Row],[Formatted Personal Staff Office]],"")</f>
        <v>District Office</v>
      </c>
      <c r="E360" t="s">
        <v>65</v>
      </c>
      <c r="F360" s="19" t="s">
        <v>10913</v>
      </c>
      <c r="G360" t="s">
        <v>67</v>
      </c>
      <c r="H360" t="str">
        <f>TRIM(PROPER((assembly_staff_import[[#This Row],[Last Name via NAME_SOURCE_KEY TEXT]]&amp;" "&amp;assembly_staff_import[[#This Row],[Suffix via NAME_SOURCE_KEY]])))</f>
        <v>Boyd</v>
      </c>
      <c r="I360" t="str">
        <f>PROPER(assembly_staff_import[[#This Row],[JOB TITLE_SOURCE_KEY]])</f>
        <v xml:space="preserve">Chief Of Staff                             </v>
      </c>
      <c r="J360" t="s">
        <v>72</v>
      </c>
      <c r="K360" t="e">
        <f>IF(assembly_staff_import[[#This Row],[Legislative Staff Type]]="Personal",assembly_staff_import[[#This Row],[Vlookup Reports To Person]], "")</f>
        <v>#REF!</v>
      </c>
      <c r="L360" t="str">
        <f>PROPER(assembly_staff_import[[#This Row],[First MI Name via NAME_SOURCE_KEY TEXT]])</f>
        <v xml:space="preserve"> Mark J</v>
      </c>
      <c r="M360" t="s">
        <v>15572</v>
      </c>
      <c r="N360" t="str">
        <f>LOWER(CONCATENATE(assembly_staff_import[[#This Row],[Last Name]],LEFT(assembly_staff_import[[#This Row],[First Name (no initial)]],1),"@nyassembly.gov"))</f>
        <v>boydm@nyassembly.gov</v>
      </c>
      <c r="O360" t="s">
        <v>12213</v>
      </c>
      <c r="P360" t="e">
        <f>VLOOKUP(assembly_staff_import[[#This Row],[Full Name]],[3]!PEOPLE_March_20[#Data],1,0)</f>
        <v>#REF!</v>
      </c>
      <c r="Q360" t="e">
        <f>VLOOKUP(assembly_staff_import[[#This Row],[Full Name]],[3]!Table17[#Data],3,0)</f>
        <v>#REF!</v>
      </c>
      <c r="R360" t="e">
        <f>VLOOKUP(assembly_staff_import[[#This Row],[Formatted Works for Group]],[3]!Table7[#Data],1,0)</f>
        <v>#REF!</v>
      </c>
      <c r="S360" t="e">
        <f>IF(assembly_staff_import[[#This Row],[Legislative Staff Type]]="Personal", assembly_staff_import[[#This Row],[Vlookup Works for Group]], assembly_staff_import[[#This Row],[Formatted Works for Group calc]]&amp;", Central Staff Office, Assembly")</f>
        <v>#REF!</v>
      </c>
      <c r="T360" s="20" t="str">
        <f>TRIM(assembly_staff_import[[#This Row],[NAME_SOURCE_KEY]])</f>
        <v>BOYD, MARK J</v>
      </c>
      <c r="U360" t="s">
        <v>25328</v>
      </c>
      <c r="V360" t="s">
        <v>25329</v>
      </c>
      <c r="W360" t="s">
        <v>25330</v>
      </c>
      <c r="Y360" t="str">
        <f>IF(assembly_staff_import[[#This Row],[Legislative Staff Type]]="Personal", PROPER(TRIM(assembly_staff_import[[#This Row],[Unit First MI via UNIT_SOURCE_KEY]])&amp;" "&amp;assembly_staff_import[[#This Row],[Unit Last via UNIT_SOURCE_KEY]]), PROPER(TRIM(assembly_staff_import[[#This Row],[UNIT NAME_SOURCE_KEY2]])))</f>
        <v>Crystal D. Peoples-Stokes</v>
      </c>
      <c r="Z360" t="s">
        <v>25315</v>
      </c>
      <c r="AA360" t="e">
        <f>VLOOKUP(assembly_staff_import[[#This Row],[Formatted and corrected Works for Group Text]],[3]!Table4[#Data],1,0)</f>
        <v>#REF!</v>
      </c>
      <c r="AB360" t="e">
        <f>VLOOKUP(assembly_staff_import[[#This Row],[Formatted and corrected Works for Group Text]],[3]!Table5[#Data],2,0)</f>
        <v>#REF!</v>
      </c>
      <c r="AC360" t="str">
        <f>IF(TRIM(assembly_staff_import[[#This Row],[PUBLIC INFO ADDR_SOURCE_KEY]])="CAPITOL, ALBANY", "Legislative / Capitol Office", "District Office")</f>
        <v>District Office</v>
      </c>
      <c r="AD360" t="s">
        <v>25316</v>
      </c>
      <c r="AE360" t="s">
        <v>25317</v>
      </c>
      <c r="AF360" t="str">
        <f>"B14 "</f>
        <v xml:space="preserve">B14 </v>
      </c>
      <c r="AG360" t="s">
        <v>25318</v>
      </c>
      <c r="AH360" t="s">
        <v>25331</v>
      </c>
      <c r="AI360" t="s">
        <v>23587</v>
      </c>
      <c r="AJ360" t="s">
        <v>24961</v>
      </c>
    </row>
    <row r="361" spans="1:36" x14ac:dyDescent="0.2">
      <c r="A361" t="str">
        <f>TRIM(PROPER((assembly_staff_import[[#This Row],[First MI Name via NAME_SOURCE_KEY TEXT]]&amp;" "&amp;assembly_staff_import[[#This Row],[Last Name via NAME_SOURCE_KEY TEXT]]&amp;" "&amp;assembly_staff_import[[#This Row],[Suffix via NAME_SOURCE_KEY]])))</f>
        <v>Sheldon L Anderson</v>
      </c>
      <c r="B361" t="str">
        <f>TRIM(CONCATENATE(TRIM(assembly_staff_import[[#This Row],[Full Name]]), ", ", assembly_staff_import[[#This Row],[Title]]))</f>
        <v>Sheldon L Anderson, Communications Assoc</v>
      </c>
      <c r="C361" t="e">
        <f>assembly_staff_import[[#This Row],[Vlookup_groups]]</f>
        <v>#REF!</v>
      </c>
      <c r="D361" t="str">
        <f>IF(assembly_staff_import[[#This Row],[Legislative Staff Type]]="Personal",assembly_staff_import[[#This Row],[Formatted Personal Staff Office]],"")</f>
        <v>District Office</v>
      </c>
      <c r="E361" t="s">
        <v>65</v>
      </c>
      <c r="F361" s="19" t="s">
        <v>10913</v>
      </c>
      <c r="G361" t="s">
        <v>67</v>
      </c>
      <c r="H361" t="str">
        <f>TRIM(PROPER((assembly_staff_import[[#This Row],[Last Name via NAME_SOURCE_KEY TEXT]]&amp;" "&amp;assembly_staff_import[[#This Row],[Suffix via NAME_SOURCE_KEY]])))</f>
        <v>Anderson</v>
      </c>
      <c r="I361" t="str">
        <f>PROPER(assembly_staff_import[[#This Row],[JOB TITLE_SOURCE_KEY]])</f>
        <v xml:space="preserve">Communications Assoc                       </v>
      </c>
      <c r="J361" t="s">
        <v>72</v>
      </c>
      <c r="K361" t="e">
        <f>IF(assembly_staff_import[[#This Row],[Legislative Staff Type]]="Personal",assembly_staff_import[[#This Row],[Vlookup Reports To Person]], "")</f>
        <v>#REF!</v>
      </c>
      <c r="L361" t="str">
        <f>PROPER(assembly_staff_import[[#This Row],[First MI Name via NAME_SOURCE_KEY TEXT]])</f>
        <v xml:space="preserve"> Sheldon L</v>
      </c>
      <c r="M361" t="s">
        <v>15787</v>
      </c>
      <c r="N361" t="str">
        <f>LOWER(CONCATENATE(assembly_staff_import[[#This Row],[Last Name]],LEFT(assembly_staff_import[[#This Row],[First Name (no initial)]],1),"@nyassembly.gov"))</f>
        <v>andersons@nyassembly.gov</v>
      </c>
      <c r="O361" t="s">
        <v>25332</v>
      </c>
      <c r="P361" t="e">
        <f>VLOOKUP(assembly_staff_import[[#This Row],[Full Name]],[3]!PEOPLE_March_20[#Data],1,0)</f>
        <v>#REF!</v>
      </c>
      <c r="Q361" t="e">
        <f>VLOOKUP(assembly_staff_import[[#This Row],[Full Name]],[3]!Table17[#Data],3,0)</f>
        <v>#REF!</v>
      </c>
      <c r="R361" t="e">
        <f>VLOOKUP(assembly_staff_import[[#This Row],[Formatted Works for Group]],[3]!Table7[#Data],1,0)</f>
        <v>#REF!</v>
      </c>
      <c r="S361" t="e">
        <f>IF(assembly_staff_import[[#This Row],[Legislative Staff Type]]="Personal", assembly_staff_import[[#This Row],[Vlookup Works for Group]], assembly_staff_import[[#This Row],[Formatted Works for Group calc]]&amp;", Central Staff Office, Assembly")</f>
        <v>#REF!</v>
      </c>
      <c r="T361" s="20" t="str">
        <f>TRIM(assembly_staff_import[[#This Row],[NAME_SOURCE_KEY]])</f>
        <v>ANDERSON, SHELDON L</v>
      </c>
      <c r="U361" t="s">
        <v>25333</v>
      </c>
      <c r="V361" t="s">
        <v>24119</v>
      </c>
      <c r="W361" t="s">
        <v>25334</v>
      </c>
      <c r="Y361" t="str">
        <f>IF(assembly_staff_import[[#This Row],[Legislative Staff Type]]="Personal", PROPER(TRIM(assembly_staff_import[[#This Row],[Unit First MI via UNIT_SOURCE_KEY]])&amp;" "&amp;assembly_staff_import[[#This Row],[Unit Last via UNIT_SOURCE_KEY]]), PROPER(TRIM(assembly_staff_import[[#This Row],[UNIT NAME_SOURCE_KEY2]])))</f>
        <v>Crystal D. Peoples-Stokes</v>
      </c>
      <c r="Z361" t="s">
        <v>25315</v>
      </c>
      <c r="AA361" t="e">
        <f>VLOOKUP(assembly_staff_import[[#This Row],[Formatted and corrected Works for Group Text]],[3]!Table4[#Data],1,0)</f>
        <v>#REF!</v>
      </c>
      <c r="AB361" t="e">
        <f>VLOOKUP(assembly_staff_import[[#This Row],[Formatted and corrected Works for Group Text]],[3]!Table5[#Data],2,0)</f>
        <v>#REF!</v>
      </c>
      <c r="AC361" t="str">
        <f>IF(TRIM(assembly_staff_import[[#This Row],[PUBLIC INFO ADDR_SOURCE_KEY]])="CAPITOL, ALBANY", "Legislative / Capitol Office", "District Office")</f>
        <v>District Office</v>
      </c>
      <c r="AD361" t="s">
        <v>25316</v>
      </c>
      <c r="AE361" t="s">
        <v>25317</v>
      </c>
      <c r="AF361" t="str">
        <f>"B14 "</f>
        <v xml:space="preserve">B14 </v>
      </c>
      <c r="AG361" t="s">
        <v>25318</v>
      </c>
      <c r="AH361" t="s">
        <v>25335</v>
      </c>
      <c r="AI361" t="s">
        <v>25336</v>
      </c>
      <c r="AJ361" t="s">
        <v>24961</v>
      </c>
    </row>
    <row r="362" spans="1:36" x14ac:dyDescent="0.2">
      <c r="A362" t="str">
        <f>TRIM(PROPER((assembly_staff_import[[#This Row],[First MI Name via NAME_SOURCE_KEY TEXT]]&amp;" "&amp;assembly_staff_import[[#This Row],[Last Name via NAME_SOURCE_KEY TEXT]]&amp;" "&amp;assembly_staff_import[[#This Row],[Suffix via NAME_SOURCE_KEY]])))</f>
        <v>Amanda R Wallwin</v>
      </c>
      <c r="B362" t="str">
        <f>TRIM(CONCATENATE(TRIM(assembly_staff_import[[#This Row],[Full Name]]), ", ", assembly_staff_import[[#This Row],[Title]]))</f>
        <v>Amanda R Wallwin, Chief Of Staff</v>
      </c>
      <c r="C362" t="e">
        <f>assembly_staff_import[[#This Row],[Vlookup_groups]]</f>
        <v>#REF!</v>
      </c>
      <c r="D362" t="str">
        <f>IF(assembly_staff_import[[#This Row],[Legislative Staff Type]]="Personal",assembly_staff_import[[#This Row],[Formatted Personal Staff Office]],"")</f>
        <v>District Office</v>
      </c>
      <c r="E362" t="s">
        <v>65</v>
      </c>
      <c r="F362" s="19" t="s">
        <v>10913</v>
      </c>
      <c r="G362" t="s">
        <v>67</v>
      </c>
      <c r="H362" t="str">
        <f>TRIM(PROPER((assembly_staff_import[[#This Row],[Last Name via NAME_SOURCE_KEY TEXT]]&amp;" "&amp;assembly_staff_import[[#This Row],[Suffix via NAME_SOURCE_KEY]])))</f>
        <v>Wallwin</v>
      </c>
      <c r="I362" t="str">
        <f>PROPER(assembly_staff_import[[#This Row],[JOB TITLE_SOURCE_KEY]])</f>
        <v xml:space="preserve">Chief Of Staff                             </v>
      </c>
      <c r="J362" t="s">
        <v>72</v>
      </c>
      <c r="K362" t="e">
        <f>IF(assembly_staff_import[[#This Row],[Legislative Staff Type]]="Personal",assembly_staff_import[[#This Row],[Vlookup Reports To Person]], "")</f>
        <v>#REF!</v>
      </c>
      <c r="L362" t="str">
        <f>PROPER(assembly_staff_import[[#This Row],[First MI Name via NAME_SOURCE_KEY TEXT]])</f>
        <v xml:space="preserve"> Amanda R</v>
      </c>
      <c r="M362" t="s">
        <v>18610</v>
      </c>
      <c r="N362" t="str">
        <f>LOWER(CONCATENATE(assembly_staff_import[[#This Row],[Last Name]],LEFT(assembly_staff_import[[#This Row],[First Name (no initial)]],1),"@nyassembly.gov"))</f>
        <v>wallwina@nyassembly.gov</v>
      </c>
      <c r="O362" t="s">
        <v>24702</v>
      </c>
      <c r="P362" t="e">
        <f>VLOOKUP(assembly_staff_import[[#This Row],[Full Name]],[3]!PEOPLE_March_20[#Data],1,0)</f>
        <v>#REF!</v>
      </c>
      <c r="Q362" t="e">
        <f>VLOOKUP(assembly_staff_import[[#This Row],[Full Name]],[3]!Table17[#Data],3,0)</f>
        <v>#REF!</v>
      </c>
      <c r="R362" t="e">
        <f>VLOOKUP(assembly_staff_import[[#This Row],[Formatted Works for Group]],[3]!Table7[#Data],1,0)</f>
        <v>#REF!</v>
      </c>
      <c r="S362" t="e">
        <f>IF(assembly_staff_import[[#This Row],[Legislative Staff Type]]="Personal", assembly_staff_import[[#This Row],[Vlookup Works for Group]], assembly_staff_import[[#This Row],[Formatted Works for Group calc]]&amp;", Central Staff Office, Assembly")</f>
        <v>#REF!</v>
      </c>
      <c r="T362" s="20" t="str">
        <f>TRIM(assembly_staff_import[[#This Row],[NAME_SOURCE_KEY]])</f>
        <v>WALLWIN, AMANDA R</v>
      </c>
      <c r="U362" t="s">
        <v>25337</v>
      </c>
      <c r="V362" t="s">
        <v>25338</v>
      </c>
      <c r="W362" t="s">
        <v>25339</v>
      </c>
      <c r="Y362" t="str">
        <f>IF(assembly_staff_import[[#This Row],[Legislative Staff Type]]="Personal", PROPER(TRIM(assembly_staff_import[[#This Row],[Unit First MI via UNIT_SOURCE_KEY]])&amp;" "&amp;assembly_staff_import[[#This Row],[Unit Last via UNIT_SOURCE_KEY]]), PROPER(TRIM(assembly_staff_import[[#This Row],[UNIT NAME_SOURCE_KEY2]])))</f>
        <v>Daniel Quart</v>
      </c>
      <c r="Z362" t="s">
        <v>25340</v>
      </c>
      <c r="AA362" t="e">
        <f>VLOOKUP(assembly_staff_import[[#This Row],[Formatted and corrected Works for Group Text]],[3]!Table4[#Data],1,0)</f>
        <v>#REF!</v>
      </c>
      <c r="AB362" t="e">
        <f>VLOOKUP(assembly_staff_import[[#This Row],[Formatted and corrected Works for Group Text]],[3]!Table5[#Data],2,0)</f>
        <v>#REF!</v>
      </c>
      <c r="AC362" t="str">
        <f>IF(TRIM(assembly_staff_import[[#This Row],[PUBLIC INFO ADDR_SOURCE_KEY]])="CAPITOL, ALBANY", "Legislative / Capitol Office", "District Office")</f>
        <v>District Office</v>
      </c>
      <c r="AD362" t="s">
        <v>25341</v>
      </c>
      <c r="AE362" t="s">
        <v>25342</v>
      </c>
      <c r="AF362" t="str">
        <f>"B40 "</f>
        <v xml:space="preserve">B40 </v>
      </c>
      <c r="AG362" t="s">
        <v>25343</v>
      </c>
      <c r="AH362" t="s">
        <v>25344</v>
      </c>
      <c r="AI362" t="s">
        <v>23587</v>
      </c>
      <c r="AJ362" t="s">
        <v>25345</v>
      </c>
    </row>
    <row r="363" spans="1:36" x14ac:dyDescent="0.2">
      <c r="A363" t="str">
        <f>TRIM(PROPER((assembly_staff_import[[#This Row],[First MI Name via NAME_SOURCE_KEY TEXT]]&amp;" "&amp;assembly_staff_import[[#This Row],[Last Name via NAME_SOURCE_KEY TEXT]]&amp;" "&amp;assembly_staff_import[[#This Row],[Suffix via NAME_SOURCE_KEY]])))</f>
        <v>Genevieve M Marcy</v>
      </c>
      <c r="B363" t="str">
        <f>TRIM(CONCATENATE(TRIM(assembly_staff_import[[#This Row],[Full Name]]), ", ", assembly_staff_import[[#This Row],[Title]]))</f>
        <v>Genevieve M Marcy, Community Liaison</v>
      </c>
      <c r="C363" t="e">
        <f>assembly_staff_import[[#This Row],[Vlookup_groups]]</f>
        <v>#REF!</v>
      </c>
      <c r="D363" t="str">
        <f>IF(assembly_staff_import[[#This Row],[Legislative Staff Type]]="Personal",assembly_staff_import[[#This Row],[Formatted Personal Staff Office]],"")</f>
        <v>District Office</v>
      </c>
      <c r="E363" t="s">
        <v>65</v>
      </c>
      <c r="F363" s="19" t="s">
        <v>10913</v>
      </c>
      <c r="G363" t="s">
        <v>67</v>
      </c>
      <c r="H363" t="str">
        <f>TRIM(PROPER((assembly_staff_import[[#This Row],[Last Name via NAME_SOURCE_KEY TEXT]]&amp;" "&amp;assembly_staff_import[[#This Row],[Suffix via NAME_SOURCE_KEY]])))</f>
        <v>Marcy</v>
      </c>
      <c r="I363" t="str">
        <f>PROPER(assembly_staff_import[[#This Row],[JOB TITLE_SOURCE_KEY]])</f>
        <v xml:space="preserve">Community Liaison                          </v>
      </c>
      <c r="J363" t="s">
        <v>72</v>
      </c>
      <c r="K363" t="e">
        <f>IF(assembly_staff_import[[#This Row],[Legislative Staff Type]]="Personal",assembly_staff_import[[#This Row],[Vlookup Reports To Person]], "")</f>
        <v>#REF!</v>
      </c>
      <c r="L363" t="str">
        <f>PROPER(assembly_staff_import[[#This Row],[First MI Name via NAME_SOURCE_KEY TEXT]])</f>
        <v xml:space="preserve"> Genevieve M</v>
      </c>
      <c r="M363" t="s">
        <v>13189</v>
      </c>
      <c r="N363" t="str">
        <f>LOWER(CONCATENATE(assembly_staff_import[[#This Row],[Last Name]],LEFT(assembly_staff_import[[#This Row],[First Name (no initial)]],1),"@nyassembly.gov"))</f>
        <v>marcyg@nyassembly.gov</v>
      </c>
      <c r="O363" t="s">
        <v>25346</v>
      </c>
      <c r="P363" t="e">
        <f>VLOOKUP(assembly_staff_import[[#This Row],[Full Name]],[3]!PEOPLE_March_20[#Data],1,0)</f>
        <v>#REF!</v>
      </c>
      <c r="Q363" t="e">
        <f>VLOOKUP(assembly_staff_import[[#This Row],[Full Name]],[3]!Table17[#Data],3,0)</f>
        <v>#REF!</v>
      </c>
      <c r="R363" t="e">
        <f>VLOOKUP(assembly_staff_import[[#This Row],[Formatted Works for Group]],[3]!Table7[#Data],1,0)</f>
        <v>#REF!</v>
      </c>
      <c r="S363" t="e">
        <f>IF(assembly_staff_import[[#This Row],[Legislative Staff Type]]="Personal", assembly_staff_import[[#This Row],[Vlookup Works for Group]], assembly_staff_import[[#This Row],[Formatted Works for Group calc]]&amp;", Central Staff Office, Assembly")</f>
        <v>#REF!</v>
      </c>
      <c r="T363" s="20" t="str">
        <f>TRIM(assembly_staff_import[[#This Row],[NAME_SOURCE_KEY]])</f>
        <v>MARCY, GENEVIEVE M</v>
      </c>
      <c r="U363" t="s">
        <v>25347</v>
      </c>
      <c r="V363" t="s">
        <v>25348</v>
      </c>
      <c r="W363" t="s">
        <v>25349</v>
      </c>
      <c r="Y363" t="str">
        <f>IF(assembly_staff_import[[#This Row],[Legislative Staff Type]]="Personal", PROPER(TRIM(assembly_staff_import[[#This Row],[Unit First MI via UNIT_SOURCE_KEY]])&amp;" "&amp;assembly_staff_import[[#This Row],[Unit Last via UNIT_SOURCE_KEY]]), PROPER(TRIM(assembly_staff_import[[#This Row],[UNIT NAME_SOURCE_KEY2]])))</f>
        <v>Daniel Quart</v>
      </c>
      <c r="Z363" t="s">
        <v>25340</v>
      </c>
      <c r="AA363" t="e">
        <f>VLOOKUP(assembly_staff_import[[#This Row],[Formatted and corrected Works for Group Text]],[3]!Table4[#Data],1,0)</f>
        <v>#REF!</v>
      </c>
      <c r="AB363" t="e">
        <f>VLOOKUP(assembly_staff_import[[#This Row],[Formatted and corrected Works for Group Text]],[3]!Table5[#Data],2,0)</f>
        <v>#REF!</v>
      </c>
      <c r="AC363" t="str">
        <f>IF(TRIM(assembly_staff_import[[#This Row],[PUBLIC INFO ADDR_SOURCE_KEY]])="CAPITOL, ALBANY", "Legislative / Capitol Office", "District Office")</f>
        <v>District Office</v>
      </c>
      <c r="AD363" t="s">
        <v>25341</v>
      </c>
      <c r="AE363" t="s">
        <v>25342</v>
      </c>
      <c r="AF363" t="str">
        <f>"B40 "</f>
        <v xml:space="preserve">B40 </v>
      </c>
      <c r="AG363" t="s">
        <v>25343</v>
      </c>
      <c r="AH363" t="s">
        <v>25350</v>
      </c>
      <c r="AI363" t="s">
        <v>23692</v>
      </c>
      <c r="AJ363" t="s">
        <v>25345</v>
      </c>
    </row>
    <row r="364" spans="1:36" x14ac:dyDescent="0.2">
      <c r="A364" t="str">
        <f>TRIM(PROPER((assembly_staff_import[[#This Row],[First MI Name via NAME_SOURCE_KEY TEXT]]&amp;" "&amp;assembly_staff_import[[#This Row],[Last Name via NAME_SOURCE_KEY TEXT]]&amp;" "&amp;assembly_staff_import[[#This Row],[Suffix via NAME_SOURCE_KEY]])))</f>
        <v>Deborah A Capezzuti</v>
      </c>
      <c r="B364" t="str">
        <f>TRIM(CONCATENATE(TRIM(assembly_staff_import[[#This Row],[Full Name]]), ", ", assembly_staff_import[[#This Row],[Title]]))</f>
        <v>Deborah A Capezzuti, Chief Of Staff</v>
      </c>
      <c r="C364" t="e">
        <f>assembly_staff_import[[#This Row],[Vlookup_groups]]</f>
        <v>#REF!</v>
      </c>
      <c r="D364" t="str">
        <f>IF(assembly_staff_import[[#This Row],[Legislative Staff Type]]="Personal",assembly_staff_import[[#This Row],[Formatted Personal Staff Office]],"")</f>
        <v>District Office</v>
      </c>
      <c r="E364" t="s">
        <v>65</v>
      </c>
      <c r="F364" s="19" t="s">
        <v>10913</v>
      </c>
      <c r="G364" t="s">
        <v>67</v>
      </c>
      <c r="H364" t="str">
        <f>TRIM(PROPER((assembly_staff_import[[#This Row],[Last Name via NAME_SOURCE_KEY TEXT]]&amp;" "&amp;assembly_staff_import[[#This Row],[Suffix via NAME_SOURCE_KEY]])))</f>
        <v>Capezzuti</v>
      </c>
      <c r="I364" t="str">
        <f>PROPER(assembly_staff_import[[#This Row],[JOB TITLE_SOURCE_KEY]])</f>
        <v xml:space="preserve">Chief Of Staff                             </v>
      </c>
      <c r="J364" t="s">
        <v>72</v>
      </c>
      <c r="K364" t="e">
        <f>IF(assembly_staff_import[[#This Row],[Legislative Staff Type]]="Personal",assembly_staff_import[[#This Row],[Vlookup Reports To Person]], "")</f>
        <v>#REF!</v>
      </c>
      <c r="L364" t="str">
        <f>PROPER(assembly_staff_import[[#This Row],[First MI Name via NAME_SOURCE_KEY TEXT]])</f>
        <v xml:space="preserve"> Deborah A</v>
      </c>
      <c r="M364" t="s">
        <v>23191</v>
      </c>
      <c r="N364" t="str">
        <f>LOWER(CONCATENATE(assembly_staff_import[[#This Row],[Last Name]],LEFT(assembly_staff_import[[#This Row],[First Name (no initial)]],1),"@nyassembly.gov"))</f>
        <v>capezzutid@nyassembly.gov</v>
      </c>
      <c r="O364" t="s">
        <v>23878</v>
      </c>
      <c r="P364" t="e">
        <f>VLOOKUP(assembly_staff_import[[#This Row],[Full Name]],[3]!PEOPLE_March_20[#Data],1,0)</f>
        <v>#REF!</v>
      </c>
      <c r="Q364" t="e">
        <f>VLOOKUP(assembly_staff_import[[#This Row],[Full Name]],[3]!Table17[#Data],3,0)</f>
        <v>#REF!</v>
      </c>
      <c r="R364" t="e">
        <f>VLOOKUP(assembly_staff_import[[#This Row],[Formatted Works for Group]],[3]!Table7[#Data],1,0)</f>
        <v>#REF!</v>
      </c>
      <c r="S364" t="e">
        <f>IF(assembly_staff_import[[#This Row],[Legislative Staff Type]]="Personal", assembly_staff_import[[#This Row],[Vlookup Works for Group]], assembly_staff_import[[#This Row],[Formatted Works for Group calc]]&amp;", Central Staff Office, Assembly")</f>
        <v>#REF!</v>
      </c>
      <c r="T364" s="20" t="str">
        <f>TRIM(assembly_staff_import[[#This Row],[NAME_SOURCE_KEY]])</f>
        <v>CAPEZZUTI, DEBORAH A</v>
      </c>
      <c r="U364" t="s">
        <v>25351</v>
      </c>
      <c r="V364" t="s">
        <v>25352</v>
      </c>
      <c r="W364" t="s">
        <v>23881</v>
      </c>
      <c r="Y364" t="str">
        <f>IF(assembly_staff_import[[#This Row],[Legislative Staff Type]]="Personal", PROPER(TRIM(assembly_staff_import[[#This Row],[Unit First MI via UNIT_SOURCE_KEY]])&amp;" "&amp;assembly_staff_import[[#This Row],[Unit Last via UNIT_SOURCE_KEY]]), PROPER(TRIM(assembly_staff_import[[#This Row],[UNIT NAME_SOURCE_KEY2]])))</f>
        <v>Daniel G. Stec</v>
      </c>
      <c r="Z364" t="s">
        <v>25353</v>
      </c>
      <c r="AA364" t="e">
        <f>VLOOKUP(assembly_staff_import[[#This Row],[Formatted and corrected Works for Group Text]],[3]!Table4[#Data],1,0)</f>
        <v>#REF!</v>
      </c>
      <c r="AB364" t="e">
        <f>VLOOKUP(assembly_staff_import[[#This Row],[Formatted and corrected Works for Group Text]],[3]!Table5[#Data],2,0)</f>
        <v>#REF!</v>
      </c>
      <c r="AC364" t="str">
        <f>IF(TRIM(assembly_staff_import[[#This Row],[PUBLIC INFO ADDR_SOURCE_KEY]])="CAPITOL, ALBANY", "Legislative / Capitol Office", "District Office")</f>
        <v>District Office</v>
      </c>
      <c r="AD364" t="s">
        <v>25354</v>
      </c>
      <c r="AE364" t="s">
        <v>25355</v>
      </c>
      <c r="AF364" t="str">
        <f>"N59 "</f>
        <v xml:space="preserve">N59 </v>
      </c>
      <c r="AG364" t="s">
        <v>25356</v>
      </c>
      <c r="AH364" t="s">
        <v>25357</v>
      </c>
      <c r="AI364" t="s">
        <v>23587</v>
      </c>
      <c r="AJ364" t="s">
        <v>25358</v>
      </c>
    </row>
    <row r="365" spans="1:36" x14ac:dyDescent="0.2">
      <c r="A365" t="str">
        <f>TRIM(PROPER((assembly_staff_import[[#This Row],[First MI Name via NAME_SOURCE_KEY TEXT]]&amp;" "&amp;assembly_staff_import[[#This Row],[Last Name via NAME_SOURCE_KEY TEXT]]&amp;" "&amp;assembly_staff_import[[#This Row],[Suffix via NAME_SOURCE_KEY]])))</f>
        <v>Leesa K Stiller</v>
      </c>
      <c r="B365" t="str">
        <f>TRIM(CONCATENATE(TRIM(assembly_staff_import[[#This Row],[Full Name]]), ", ", assembly_staff_import[[#This Row],[Title]]))</f>
        <v>Leesa K Stiller, D O Manager</v>
      </c>
      <c r="C365" t="e">
        <f>assembly_staff_import[[#This Row],[Vlookup_groups]]</f>
        <v>#REF!</v>
      </c>
      <c r="D365" t="str">
        <f>IF(assembly_staff_import[[#This Row],[Legislative Staff Type]]="Personal",assembly_staff_import[[#This Row],[Formatted Personal Staff Office]],"")</f>
        <v>District Office</v>
      </c>
      <c r="E365" t="s">
        <v>65</v>
      </c>
      <c r="F365" s="19" t="s">
        <v>10913</v>
      </c>
      <c r="G365" t="s">
        <v>67</v>
      </c>
      <c r="H365" t="str">
        <f>TRIM(PROPER((assembly_staff_import[[#This Row],[Last Name via NAME_SOURCE_KEY TEXT]]&amp;" "&amp;assembly_staff_import[[#This Row],[Suffix via NAME_SOURCE_KEY]])))</f>
        <v>Stiller</v>
      </c>
      <c r="I365" t="str">
        <f>PROPER(assembly_staff_import[[#This Row],[JOB TITLE_SOURCE_KEY]])</f>
        <v xml:space="preserve">D O Manager                                </v>
      </c>
      <c r="J365" t="s">
        <v>72</v>
      </c>
      <c r="K365" t="e">
        <f>IF(assembly_staff_import[[#This Row],[Legislative Staff Type]]="Personal",assembly_staff_import[[#This Row],[Vlookup Reports To Person]], "")</f>
        <v>#REF!</v>
      </c>
      <c r="L365" t="str">
        <f>PROPER(assembly_staff_import[[#This Row],[First MI Name via NAME_SOURCE_KEY TEXT]])</f>
        <v xml:space="preserve"> Leesa K</v>
      </c>
      <c r="M365" t="s">
        <v>16493</v>
      </c>
      <c r="N365" t="str">
        <f>LOWER(CONCATENATE(assembly_staff_import[[#This Row],[Last Name]],LEFT(assembly_staff_import[[#This Row],[First Name (no initial)]],1),"@nyassembly.gov"))</f>
        <v>stillerl@nyassembly.gov</v>
      </c>
      <c r="O365" t="s">
        <v>25359</v>
      </c>
      <c r="P365" t="e">
        <f>VLOOKUP(assembly_staff_import[[#This Row],[Full Name]],[3]!PEOPLE_March_20[#Data],1,0)</f>
        <v>#REF!</v>
      </c>
      <c r="Q365" t="e">
        <f>VLOOKUP(assembly_staff_import[[#This Row],[Full Name]],[3]!Table17[#Data],3,0)</f>
        <v>#REF!</v>
      </c>
      <c r="R365" t="e">
        <f>VLOOKUP(assembly_staff_import[[#This Row],[Formatted Works for Group]],[3]!Table7[#Data],1,0)</f>
        <v>#REF!</v>
      </c>
      <c r="S365" t="e">
        <f>IF(assembly_staff_import[[#This Row],[Legislative Staff Type]]="Personal", assembly_staff_import[[#This Row],[Vlookup Works for Group]], assembly_staff_import[[#This Row],[Formatted Works for Group calc]]&amp;", Central Staff Office, Assembly")</f>
        <v>#REF!</v>
      </c>
      <c r="T365" s="20" t="str">
        <f>TRIM(assembly_staff_import[[#This Row],[NAME_SOURCE_KEY]])</f>
        <v>STILLER, LEESA K</v>
      </c>
      <c r="U365" t="s">
        <v>25360</v>
      </c>
      <c r="V365" t="s">
        <v>25361</v>
      </c>
      <c r="W365" t="s">
        <v>25362</v>
      </c>
      <c r="Y365" t="str">
        <f>IF(assembly_staff_import[[#This Row],[Legislative Staff Type]]="Personal", PROPER(TRIM(assembly_staff_import[[#This Row],[Unit First MI via UNIT_SOURCE_KEY]])&amp;" "&amp;assembly_staff_import[[#This Row],[Unit Last via UNIT_SOURCE_KEY]]), PROPER(TRIM(assembly_staff_import[[#This Row],[UNIT NAME_SOURCE_KEY2]])))</f>
        <v>Daniel G. Stec</v>
      </c>
      <c r="Z365" t="s">
        <v>25353</v>
      </c>
      <c r="AA365" t="e">
        <f>VLOOKUP(assembly_staff_import[[#This Row],[Formatted and corrected Works for Group Text]],[3]!Table4[#Data],1,0)</f>
        <v>#REF!</v>
      </c>
      <c r="AB365" t="e">
        <f>VLOOKUP(assembly_staff_import[[#This Row],[Formatted and corrected Works for Group Text]],[3]!Table5[#Data],2,0)</f>
        <v>#REF!</v>
      </c>
      <c r="AC365" t="str">
        <f>IF(TRIM(assembly_staff_import[[#This Row],[PUBLIC INFO ADDR_SOURCE_KEY]])="CAPITOL, ALBANY", "Legislative / Capitol Office", "District Office")</f>
        <v>District Office</v>
      </c>
      <c r="AD365" t="s">
        <v>25354</v>
      </c>
      <c r="AE365" t="s">
        <v>25355</v>
      </c>
      <c r="AF365" t="str">
        <f>"N59 "</f>
        <v xml:space="preserve">N59 </v>
      </c>
      <c r="AG365" t="s">
        <v>25356</v>
      </c>
      <c r="AH365" t="s">
        <v>25363</v>
      </c>
      <c r="AI365" t="s">
        <v>23468</v>
      </c>
      <c r="AJ365" t="s">
        <v>25358</v>
      </c>
    </row>
    <row r="366" spans="1:36" x14ac:dyDescent="0.2">
      <c r="A366" t="str">
        <f>TRIM(PROPER((assembly_staff_import[[#This Row],[First MI Name via NAME_SOURCE_KEY TEXT]]&amp;" "&amp;assembly_staff_import[[#This Row],[Last Name via NAME_SOURCE_KEY TEXT]]&amp;" "&amp;assembly_staff_import[[#This Row],[Suffix via NAME_SOURCE_KEY]])))</f>
        <v>Amanda L Roberts</v>
      </c>
      <c r="B366" t="str">
        <f>TRIM(CONCATENATE(TRIM(assembly_staff_import[[#This Row],[Full Name]]), ", ", assembly_staff_import[[#This Row],[Title]]))</f>
        <v>Amanda L Roberts, Legis Director</v>
      </c>
      <c r="C366" t="e">
        <f>assembly_staff_import[[#This Row],[Vlookup_groups]]</f>
        <v>#REF!</v>
      </c>
      <c r="D366" t="str">
        <f>IF(assembly_staff_import[[#This Row],[Legislative Staff Type]]="Personal",assembly_staff_import[[#This Row],[Formatted Personal Staff Office]],"")</f>
        <v>District Office</v>
      </c>
      <c r="E366" t="s">
        <v>65</v>
      </c>
      <c r="F366" s="19" t="s">
        <v>10913</v>
      </c>
      <c r="G366" t="s">
        <v>67</v>
      </c>
      <c r="H366" t="str">
        <f>TRIM(PROPER((assembly_staff_import[[#This Row],[Last Name via NAME_SOURCE_KEY TEXT]]&amp;" "&amp;assembly_staff_import[[#This Row],[Suffix via NAME_SOURCE_KEY]])))</f>
        <v>Roberts</v>
      </c>
      <c r="I366" t="str">
        <f>PROPER(assembly_staff_import[[#This Row],[JOB TITLE_SOURCE_KEY]])</f>
        <v xml:space="preserve">Legis Director                             </v>
      </c>
      <c r="J366" t="s">
        <v>72</v>
      </c>
      <c r="K366" t="e">
        <f>IF(assembly_staff_import[[#This Row],[Legislative Staff Type]]="Personal",assembly_staff_import[[#This Row],[Vlookup Reports To Person]], "")</f>
        <v>#REF!</v>
      </c>
      <c r="L366" t="str">
        <f>PROPER(assembly_staff_import[[#This Row],[First MI Name via NAME_SOURCE_KEY TEXT]])</f>
        <v xml:space="preserve"> Amanda L</v>
      </c>
      <c r="M366" t="s">
        <v>14112</v>
      </c>
      <c r="N366" t="str">
        <f>LOWER(CONCATENATE(assembly_staff_import[[#This Row],[Last Name]],LEFT(assembly_staff_import[[#This Row],[First Name (no initial)]],1),"@nyassembly.gov"))</f>
        <v>robertsa@nyassembly.gov</v>
      </c>
      <c r="O366" t="s">
        <v>24702</v>
      </c>
      <c r="P366" t="e">
        <f>VLOOKUP(assembly_staff_import[[#This Row],[Full Name]],[3]!PEOPLE_March_20[#Data],1,0)</f>
        <v>#REF!</v>
      </c>
      <c r="Q366" t="e">
        <f>VLOOKUP(assembly_staff_import[[#This Row],[Full Name]],[3]!Table17[#Data],3,0)</f>
        <v>#REF!</v>
      </c>
      <c r="R366" t="e">
        <f>VLOOKUP(assembly_staff_import[[#This Row],[Formatted Works for Group]],[3]!Table7[#Data],1,0)</f>
        <v>#REF!</v>
      </c>
      <c r="S366" t="e">
        <f>IF(assembly_staff_import[[#This Row],[Legislative Staff Type]]="Personal", assembly_staff_import[[#This Row],[Vlookup Works for Group]], assembly_staff_import[[#This Row],[Formatted Works for Group calc]]&amp;", Central Staff Office, Assembly")</f>
        <v>#REF!</v>
      </c>
      <c r="T366" s="20" t="str">
        <f>TRIM(assembly_staff_import[[#This Row],[NAME_SOURCE_KEY]])</f>
        <v>ROBERTS, AMANDA L</v>
      </c>
      <c r="U366" t="s">
        <v>25364</v>
      </c>
      <c r="V366" t="s">
        <v>25365</v>
      </c>
      <c r="W366" t="s">
        <v>25366</v>
      </c>
      <c r="Y366" t="str">
        <f>IF(assembly_staff_import[[#This Row],[Legislative Staff Type]]="Personal", PROPER(TRIM(assembly_staff_import[[#This Row],[Unit First MI via UNIT_SOURCE_KEY]])&amp;" "&amp;assembly_staff_import[[#This Row],[Unit Last via UNIT_SOURCE_KEY]]), PROPER(TRIM(assembly_staff_import[[#This Row],[UNIT NAME_SOURCE_KEY2]])))</f>
        <v>Daniel J. O'Donnell</v>
      </c>
      <c r="Z366" t="s">
        <v>25367</v>
      </c>
      <c r="AA366" t="e">
        <f>VLOOKUP(assembly_staff_import[[#This Row],[Formatted and corrected Works for Group Text]],[3]!Table4[#Data],1,0)</f>
        <v>#REF!</v>
      </c>
      <c r="AB366" t="e">
        <f>VLOOKUP(assembly_staff_import[[#This Row],[Formatted and corrected Works for Group Text]],[3]!Table5[#Data],2,0)</f>
        <v>#REF!</v>
      </c>
      <c r="AC366" t="str">
        <f>IF(TRIM(assembly_staff_import[[#This Row],[PUBLIC INFO ADDR_SOURCE_KEY]])="CAPITOL, ALBANY", "Legislative / Capitol Office", "District Office")</f>
        <v>District Office</v>
      </c>
      <c r="AD366" t="s">
        <v>25368</v>
      </c>
      <c r="AE366" t="s">
        <v>25369</v>
      </c>
      <c r="AF366" t="str">
        <f t="shared" ref="AF366:AF372" si="17">"B12 "</f>
        <v xml:space="preserve">B12 </v>
      </c>
      <c r="AG366" t="s">
        <v>25370</v>
      </c>
      <c r="AH366" t="s">
        <v>25371</v>
      </c>
      <c r="AI366" t="s">
        <v>23492</v>
      </c>
      <c r="AJ366" t="s">
        <v>25372</v>
      </c>
    </row>
    <row r="367" spans="1:36" x14ac:dyDescent="0.2">
      <c r="A367" t="str">
        <f>TRIM(PROPER((assembly_staff_import[[#This Row],[First MI Name via NAME_SOURCE_KEY TEXT]]&amp;" "&amp;assembly_staff_import[[#This Row],[Last Name via NAME_SOURCE_KEY TEXT]]&amp;" "&amp;assembly_staff_import[[#This Row],[Suffix via NAME_SOURCE_KEY]])))</f>
        <v>Ann Horowitz</v>
      </c>
      <c r="B367" t="str">
        <f>TRIM(CONCATENATE(TRIM(assembly_staff_import[[#This Row],[Full Name]]), ", ", assembly_staff_import[[#This Row],[Title]]))</f>
        <v>Ann Horowitz, Legis Asst</v>
      </c>
      <c r="C367" t="e">
        <f>assembly_staff_import[[#This Row],[Vlookup_groups]]</f>
        <v>#REF!</v>
      </c>
      <c r="D367" t="str">
        <f>IF(assembly_staff_import[[#This Row],[Legislative Staff Type]]="Personal",assembly_staff_import[[#This Row],[Formatted Personal Staff Office]],"")</f>
        <v>Legislative / Capitol Office</v>
      </c>
      <c r="E367" t="s">
        <v>65</v>
      </c>
      <c r="F367" s="19" t="s">
        <v>10913</v>
      </c>
      <c r="G367" t="s">
        <v>67</v>
      </c>
      <c r="H367" t="str">
        <f>TRIM(PROPER((assembly_staff_import[[#This Row],[Last Name via NAME_SOURCE_KEY TEXT]]&amp;" "&amp;assembly_staff_import[[#This Row],[Suffix via NAME_SOURCE_KEY]])))</f>
        <v>Horowitz</v>
      </c>
      <c r="I367" t="str">
        <f>PROPER(assembly_staff_import[[#This Row],[JOB TITLE_SOURCE_KEY]])</f>
        <v xml:space="preserve">Legis Asst                                 </v>
      </c>
      <c r="J367" t="s">
        <v>72</v>
      </c>
      <c r="K367" t="e">
        <f>IF(assembly_staff_import[[#This Row],[Legislative Staff Type]]="Personal",assembly_staff_import[[#This Row],[Vlookup Reports To Person]], "")</f>
        <v>#REF!</v>
      </c>
      <c r="L367" t="str">
        <f>PROPER(assembly_staff_import[[#This Row],[First MI Name via NAME_SOURCE_KEY TEXT]])</f>
        <v xml:space="preserve"> Ann</v>
      </c>
      <c r="M367" t="s">
        <v>16640</v>
      </c>
      <c r="N367" t="str">
        <f>LOWER(CONCATENATE(assembly_staff_import[[#This Row],[Last Name]],LEFT(assembly_staff_import[[#This Row],[First Name (no initial)]],1),"@nyassembly.gov"))</f>
        <v>horowitza@nyassembly.gov</v>
      </c>
      <c r="O367" t="s">
        <v>7270</v>
      </c>
      <c r="P367" t="e">
        <f>VLOOKUP(assembly_staff_import[[#This Row],[Full Name]],[3]!PEOPLE_March_20[#Data],1,0)</f>
        <v>#REF!</v>
      </c>
      <c r="Q367" t="e">
        <f>VLOOKUP(assembly_staff_import[[#This Row],[Full Name]],[3]!Table17[#Data],3,0)</f>
        <v>#REF!</v>
      </c>
      <c r="R367" t="e">
        <f>VLOOKUP(assembly_staff_import[[#This Row],[Formatted Works for Group]],[3]!Table7[#Data],1,0)</f>
        <v>#REF!</v>
      </c>
      <c r="S367" t="e">
        <f>IF(assembly_staff_import[[#This Row],[Legislative Staff Type]]="Personal", assembly_staff_import[[#This Row],[Vlookup Works for Group]], assembly_staff_import[[#This Row],[Formatted Works for Group calc]]&amp;", Central Staff Office, Assembly")</f>
        <v>#REF!</v>
      </c>
      <c r="T367" s="20" t="str">
        <f>TRIM(assembly_staff_import[[#This Row],[NAME_SOURCE_KEY]])</f>
        <v>HOROWITZ, ANN</v>
      </c>
      <c r="U367" t="s">
        <v>25373</v>
      </c>
      <c r="V367" t="s">
        <v>25374</v>
      </c>
      <c r="W367" t="s">
        <v>25375</v>
      </c>
      <c r="Y367" t="str">
        <f>IF(assembly_staff_import[[#This Row],[Legislative Staff Type]]="Personal", PROPER(TRIM(assembly_staff_import[[#This Row],[Unit First MI via UNIT_SOURCE_KEY]])&amp;" "&amp;assembly_staff_import[[#This Row],[Unit Last via UNIT_SOURCE_KEY]]), PROPER(TRIM(assembly_staff_import[[#This Row],[UNIT NAME_SOURCE_KEY2]])))</f>
        <v>Daniel J. O'Donnell</v>
      </c>
      <c r="Z367" t="s">
        <v>25367</v>
      </c>
      <c r="AA367" t="e">
        <f>VLOOKUP(assembly_staff_import[[#This Row],[Formatted and corrected Works for Group Text]],[3]!Table4[#Data],1,0)</f>
        <v>#REF!</v>
      </c>
      <c r="AB367" t="e">
        <f>VLOOKUP(assembly_staff_import[[#This Row],[Formatted and corrected Works for Group Text]],[3]!Table5[#Data],2,0)</f>
        <v>#REF!</v>
      </c>
      <c r="AC367" t="str">
        <f>IF(TRIM(assembly_staff_import[[#This Row],[PUBLIC INFO ADDR_SOURCE_KEY]])="CAPITOL, ALBANY", "Legislative / Capitol Office", "District Office")</f>
        <v>Legislative / Capitol Office</v>
      </c>
      <c r="AD367" t="s">
        <v>25368</v>
      </c>
      <c r="AE367" t="s">
        <v>25369</v>
      </c>
      <c r="AF367" t="str">
        <f t="shared" si="17"/>
        <v xml:space="preserve">B12 </v>
      </c>
      <c r="AG367" t="s">
        <v>25370</v>
      </c>
      <c r="AH367" t="s">
        <v>25376</v>
      </c>
      <c r="AI367" t="s">
        <v>23706</v>
      </c>
      <c r="AJ367" t="s">
        <v>23493</v>
      </c>
    </row>
    <row r="368" spans="1:36" x14ac:dyDescent="0.2">
      <c r="A368" t="str">
        <f>TRIM(PROPER((assembly_staff_import[[#This Row],[First MI Name via NAME_SOURCE_KEY TEXT]]&amp;" "&amp;assembly_staff_import[[#This Row],[Last Name via NAME_SOURCE_KEY TEXT]]&amp;" "&amp;assembly_staff_import[[#This Row],[Suffix via NAME_SOURCE_KEY]])))</f>
        <v>Cheryl A Myers</v>
      </c>
      <c r="B368" t="str">
        <f>TRIM(CONCATENATE(TRIM(assembly_staff_import[[#This Row],[Full Name]]), ", ", assembly_staff_import[[#This Row],[Title]]))</f>
        <v>Cheryl A Myers, Committee Clerk</v>
      </c>
      <c r="C368" t="e">
        <f>assembly_staff_import[[#This Row],[Vlookup_groups]]</f>
        <v>#REF!</v>
      </c>
      <c r="D368" t="str">
        <f>IF(assembly_staff_import[[#This Row],[Legislative Staff Type]]="Personal",assembly_staff_import[[#This Row],[Formatted Personal Staff Office]],"")</f>
        <v>Legislative / Capitol Office</v>
      </c>
      <c r="E368" t="s">
        <v>65</v>
      </c>
      <c r="F368" s="19" t="s">
        <v>10913</v>
      </c>
      <c r="G368" t="s">
        <v>67</v>
      </c>
      <c r="H368" t="str">
        <f>TRIM(PROPER((assembly_staff_import[[#This Row],[Last Name via NAME_SOURCE_KEY TEXT]]&amp;" "&amp;assembly_staff_import[[#This Row],[Suffix via NAME_SOURCE_KEY]])))</f>
        <v>Myers</v>
      </c>
      <c r="I368" t="str">
        <f>PROPER(assembly_staff_import[[#This Row],[JOB TITLE_SOURCE_KEY]])</f>
        <v xml:space="preserve">Committee Clerk                            </v>
      </c>
      <c r="J368" t="s">
        <v>72</v>
      </c>
      <c r="K368" t="e">
        <f>IF(assembly_staff_import[[#This Row],[Legislative Staff Type]]="Personal",assembly_staff_import[[#This Row],[Vlookup Reports To Person]], "")</f>
        <v>#REF!</v>
      </c>
      <c r="L368" t="str">
        <f>PROPER(assembly_staff_import[[#This Row],[First MI Name via NAME_SOURCE_KEY TEXT]])</f>
        <v xml:space="preserve"> Cheryl A</v>
      </c>
      <c r="M368" t="s">
        <v>16115</v>
      </c>
      <c r="N368" t="str">
        <f>LOWER(CONCATENATE(assembly_staff_import[[#This Row],[Last Name]],LEFT(assembly_staff_import[[#This Row],[First Name (no initial)]],1),"@nyassembly.gov"))</f>
        <v>myersc@nyassembly.gov</v>
      </c>
      <c r="O368" t="s">
        <v>25377</v>
      </c>
      <c r="P368" t="e">
        <f>VLOOKUP(assembly_staff_import[[#This Row],[Full Name]],[3]!PEOPLE_March_20[#Data],1,0)</f>
        <v>#REF!</v>
      </c>
      <c r="Q368" t="e">
        <f>VLOOKUP(assembly_staff_import[[#This Row],[Full Name]],[3]!Table17[#Data],3,0)</f>
        <v>#REF!</v>
      </c>
      <c r="R368" t="e">
        <f>VLOOKUP(assembly_staff_import[[#This Row],[Formatted Works for Group]],[3]!Table7[#Data],1,0)</f>
        <v>#REF!</v>
      </c>
      <c r="S368" t="e">
        <f>IF(assembly_staff_import[[#This Row],[Legislative Staff Type]]="Personal", assembly_staff_import[[#This Row],[Vlookup Works for Group]], assembly_staff_import[[#This Row],[Formatted Works for Group calc]]&amp;", Central Staff Office, Assembly")</f>
        <v>#REF!</v>
      </c>
      <c r="T368" s="20" t="str">
        <f>TRIM(assembly_staff_import[[#This Row],[NAME_SOURCE_KEY]])</f>
        <v>MYERS, CHERYL A</v>
      </c>
      <c r="U368" t="s">
        <v>25378</v>
      </c>
      <c r="V368" t="s">
        <v>25379</v>
      </c>
      <c r="W368" t="s">
        <v>25380</v>
      </c>
      <c r="Y368" t="str">
        <f>IF(assembly_staff_import[[#This Row],[Legislative Staff Type]]="Personal", PROPER(TRIM(assembly_staff_import[[#This Row],[Unit First MI via UNIT_SOURCE_KEY]])&amp;" "&amp;assembly_staff_import[[#This Row],[Unit Last via UNIT_SOURCE_KEY]]), PROPER(TRIM(assembly_staff_import[[#This Row],[UNIT NAME_SOURCE_KEY2]])))</f>
        <v>Daniel J. O'Donnell</v>
      </c>
      <c r="Z368" t="s">
        <v>25367</v>
      </c>
      <c r="AA368" t="e">
        <f>VLOOKUP(assembly_staff_import[[#This Row],[Formatted and corrected Works for Group Text]],[3]!Table4[#Data],1,0)</f>
        <v>#REF!</v>
      </c>
      <c r="AB368" t="e">
        <f>VLOOKUP(assembly_staff_import[[#This Row],[Formatted and corrected Works for Group Text]],[3]!Table5[#Data],2,0)</f>
        <v>#REF!</v>
      </c>
      <c r="AC368" t="str">
        <f>IF(TRIM(assembly_staff_import[[#This Row],[PUBLIC INFO ADDR_SOURCE_KEY]])="CAPITOL, ALBANY", "Legislative / Capitol Office", "District Office")</f>
        <v>Legislative / Capitol Office</v>
      </c>
      <c r="AD368" t="s">
        <v>25368</v>
      </c>
      <c r="AE368" t="s">
        <v>25369</v>
      </c>
      <c r="AF368" t="str">
        <f t="shared" si="17"/>
        <v xml:space="preserve">B12 </v>
      </c>
      <c r="AG368" t="s">
        <v>25370</v>
      </c>
      <c r="AH368" t="s">
        <v>25381</v>
      </c>
      <c r="AI368" t="s">
        <v>24741</v>
      </c>
      <c r="AJ368" t="s">
        <v>23493</v>
      </c>
    </row>
    <row r="369" spans="1:36" x14ac:dyDescent="0.2">
      <c r="A369" t="str">
        <f>TRIM(PROPER((assembly_staff_import[[#This Row],[First MI Name via NAME_SOURCE_KEY TEXT]]&amp;" "&amp;assembly_staff_import[[#This Row],[Last Name via NAME_SOURCE_KEY TEXT]]&amp;" "&amp;assembly_staff_import[[#This Row],[Suffix via NAME_SOURCE_KEY]])))</f>
        <v>Joyce P Goodman</v>
      </c>
      <c r="B369" t="str">
        <f>TRIM(CONCATENATE(TRIM(assembly_staff_import[[#This Row],[Full Name]]), ", ", assembly_staff_import[[#This Row],[Title]]))</f>
        <v>Joyce P Goodman, Community Liaison</v>
      </c>
      <c r="C369" t="e">
        <f>assembly_staff_import[[#This Row],[Vlookup_groups]]</f>
        <v>#REF!</v>
      </c>
      <c r="D369" t="str">
        <f>IF(assembly_staff_import[[#This Row],[Legislative Staff Type]]="Personal",assembly_staff_import[[#This Row],[Formatted Personal Staff Office]],"")</f>
        <v>District Office</v>
      </c>
      <c r="E369" t="s">
        <v>65</v>
      </c>
      <c r="F369" s="19" t="s">
        <v>10913</v>
      </c>
      <c r="G369" t="s">
        <v>67</v>
      </c>
      <c r="H369" t="str">
        <f>TRIM(PROPER((assembly_staff_import[[#This Row],[Last Name via NAME_SOURCE_KEY TEXT]]&amp;" "&amp;assembly_staff_import[[#This Row],[Suffix via NAME_SOURCE_KEY]])))</f>
        <v>Goodman</v>
      </c>
      <c r="I369" t="str">
        <f>PROPER(assembly_staff_import[[#This Row],[JOB TITLE_SOURCE_KEY]])</f>
        <v xml:space="preserve">Community Liaison                          </v>
      </c>
      <c r="J369" t="s">
        <v>72</v>
      </c>
      <c r="K369" t="e">
        <f>IF(assembly_staff_import[[#This Row],[Legislative Staff Type]]="Personal",assembly_staff_import[[#This Row],[Vlookup Reports To Person]], "")</f>
        <v>#REF!</v>
      </c>
      <c r="L369" t="str">
        <f>PROPER(assembly_staff_import[[#This Row],[First MI Name via NAME_SOURCE_KEY TEXT]])</f>
        <v xml:space="preserve"> Joyce P</v>
      </c>
      <c r="M369" t="s">
        <v>16133</v>
      </c>
      <c r="N369" t="str">
        <f>LOWER(CONCATENATE(assembly_staff_import[[#This Row],[Last Name]],LEFT(assembly_staff_import[[#This Row],[First Name (no initial)]],1),"@nyassembly.gov"))</f>
        <v>goodmanj@nyassembly.gov</v>
      </c>
      <c r="O369" t="s">
        <v>2462</v>
      </c>
      <c r="P369" t="e">
        <f>VLOOKUP(assembly_staff_import[[#This Row],[Full Name]],[3]!PEOPLE_March_20[#Data],1,0)</f>
        <v>#REF!</v>
      </c>
      <c r="Q369" t="e">
        <f>VLOOKUP(assembly_staff_import[[#This Row],[Full Name]],[3]!Table17[#Data],3,0)</f>
        <v>#REF!</v>
      </c>
      <c r="R369" t="e">
        <f>VLOOKUP(assembly_staff_import[[#This Row],[Formatted Works for Group]],[3]!Table7[#Data],1,0)</f>
        <v>#REF!</v>
      </c>
      <c r="S369" t="e">
        <f>IF(assembly_staff_import[[#This Row],[Legislative Staff Type]]="Personal", assembly_staff_import[[#This Row],[Vlookup Works for Group]], assembly_staff_import[[#This Row],[Formatted Works for Group calc]]&amp;", Central Staff Office, Assembly")</f>
        <v>#REF!</v>
      </c>
      <c r="T369" s="20" t="str">
        <f>TRIM(assembly_staff_import[[#This Row],[NAME_SOURCE_KEY]])</f>
        <v>GOODMAN, JOYCE P</v>
      </c>
      <c r="U369" t="s">
        <v>25382</v>
      </c>
      <c r="V369" t="s">
        <v>25383</v>
      </c>
      <c r="W369" t="s">
        <v>25384</v>
      </c>
      <c r="Y369" t="str">
        <f>IF(assembly_staff_import[[#This Row],[Legislative Staff Type]]="Personal", PROPER(TRIM(assembly_staff_import[[#This Row],[Unit First MI via UNIT_SOURCE_KEY]])&amp;" "&amp;assembly_staff_import[[#This Row],[Unit Last via UNIT_SOURCE_KEY]]), PROPER(TRIM(assembly_staff_import[[#This Row],[UNIT NAME_SOURCE_KEY2]])))</f>
        <v>Daniel J. O'Donnell</v>
      </c>
      <c r="Z369" t="s">
        <v>25367</v>
      </c>
      <c r="AA369" t="e">
        <f>VLOOKUP(assembly_staff_import[[#This Row],[Formatted and corrected Works for Group Text]],[3]!Table4[#Data],1,0)</f>
        <v>#REF!</v>
      </c>
      <c r="AB369" t="e">
        <f>VLOOKUP(assembly_staff_import[[#This Row],[Formatted and corrected Works for Group Text]],[3]!Table5[#Data],2,0)</f>
        <v>#REF!</v>
      </c>
      <c r="AC369" t="str">
        <f>IF(TRIM(assembly_staff_import[[#This Row],[PUBLIC INFO ADDR_SOURCE_KEY]])="CAPITOL, ALBANY", "Legislative / Capitol Office", "District Office")</f>
        <v>District Office</v>
      </c>
      <c r="AD369" t="s">
        <v>25368</v>
      </c>
      <c r="AE369" t="s">
        <v>25369</v>
      </c>
      <c r="AF369" t="str">
        <f t="shared" si="17"/>
        <v xml:space="preserve">B12 </v>
      </c>
      <c r="AG369" t="s">
        <v>25370</v>
      </c>
      <c r="AH369" t="s">
        <v>25385</v>
      </c>
      <c r="AI369" t="s">
        <v>23692</v>
      </c>
      <c r="AJ369" t="s">
        <v>25372</v>
      </c>
    </row>
    <row r="370" spans="1:36" x14ac:dyDescent="0.2">
      <c r="A370" t="str">
        <f>TRIM(PROPER((assembly_staff_import[[#This Row],[First MI Name via NAME_SOURCE_KEY TEXT]]&amp;" "&amp;assembly_staff_import[[#This Row],[Last Name via NAME_SOURCE_KEY TEXT]]&amp;" "&amp;assembly_staff_import[[#This Row],[Suffix via NAME_SOURCE_KEY]])))</f>
        <v>Liznel C Aybar-Ventura</v>
      </c>
      <c r="B370" t="str">
        <f>TRIM(CONCATENATE(TRIM(assembly_staff_import[[#This Row],[Full Name]]), ", ", assembly_staff_import[[#This Row],[Title]]))</f>
        <v>Liznel C Aybar-Ventura, Dir Community Affairs</v>
      </c>
      <c r="C370" t="e">
        <f>assembly_staff_import[[#This Row],[Vlookup_groups]]</f>
        <v>#REF!</v>
      </c>
      <c r="D370" t="str">
        <f>IF(assembly_staff_import[[#This Row],[Legislative Staff Type]]="Personal",assembly_staff_import[[#This Row],[Formatted Personal Staff Office]],"")</f>
        <v>District Office</v>
      </c>
      <c r="E370" t="s">
        <v>65</v>
      </c>
      <c r="F370" s="19" t="s">
        <v>10913</v>
      </c>
      <c r="G370" t="s">
        <v>67</v>
      </c>
      <c r="H370" t="str">
        <f>TRIM(PROPER((assembly_staff_import[[#This Row],[Last Name via NAME_SOURCE_KEY TEXT]]&amp;" "&amp;assembly_staff_import[[#This Row],[Suffix via NAME_SOURCE_KEY]])))</f>
        <v>Aybar-Ventura</v>
      </c>
      <c r="I370" t="str">
        <f>PROPER(assembly_staff_import[[#This Row],[JOB TITLE_SOURCE_KEY]])</f>
        <v xml:space="preserve">Dir Community Affairs                      </v>
      </c>
      <c r="J370" t="s">
        <v>72</v>
      </c>
      <c r="K370" t="e">
        <f>IF(assembly_staff_import[[#This Row],[Legislative Staff Type]]="Personal",assembly_staff_import[[#This Row],[Vlookup Reports To Person]], "")</f>
        <v>#REF!</v>
      </c>
      <c r="L370" t="str">
        <f>PROPER(assembly_staff_import[[#This Row],[First MI Name via NAME_SOURCE_KEY TEXT]])</f>
        <v xml:space="preserve"> Liznel C</v>
      </c>
      <c r="M370" t="s">
        <v>12340</v>
      </c>
      <c r="N370" t="str">
        <f>LOWER(CONCATENATE(assembly_staff_import[[#This Row],[Last Name]],LEFT(assembly_staff_import[[#This Row],[First Name (no initial)]],1),"@nyassembly.gov"))</f>
        <v>aybar-ventural@nyassembly.gov</v>
      </c>
      <c r="O370" t="s">
        <v>25386</v>
      </c>
      <c r="P370" t="e">
        <f>VLOOKUP(assembly_staff_import[[#This Row],[Full Name]],[3]!PEOPLE_March_20[#Data],1,0)</f>
        <v>#REF!</v>
      </c>
      <c r="Q370" t="e">
        <f>VLOOKUP(assembly_staff_import[[#This Row],[Full Name]],[3]!Table17[#Data],3,0)</f>
        <v>#REF!</v>
      </c>
      <c r="R370" t="e">
        <f>VLOOKUP(assembly_staff_import[[#This Row],[Formatted Works for Group]],[3]!Table7[#Data],1,0)</f>
        <v>#REF!</v>
      </c>
      <c r="S370" t="e">
        <f>IF(assembly_staff_import[[#This Row],[Legislative Staff Type]]="Personal", assembly_staff_import[[#This Row],[Vlookup Works for Group]], assembly_staff_import[[#This Row],[Formatted Works for Group calc]]&amp;", Central Staff Office, Assembly")</f>
        <v>#REF!</v>
      </c>
      <c r="T370" s="20" t="str">
        <f>TRIM(assembly_staff_import[[#This Row],[NAME_SOURCE_KEY]])</f>
        <v>AYBAR-VENTURA, LIZNEL C</v>
      </c>
      <c r="U370" t="s">
        <v>25387</v>
      </c>
      <c r="V370" t="s">
        <v>25388</v>
      </c>
      <c r="W370" t="s">
        <v>25389</v>
      </c>
      <c r="Y370" t="str">
        <f>IF(assembly_staff_import[[#This Row],[Legislative Staff Type]]="Personal", PROPER(TRIM(assembly_staff_import[[#This Row],[Unit First MI via UNIT_SOURCE_KEY]])&amp;" "&amp;assembly_staff_import[[#This Row],[Unit Last via UNIT_SOURCE_KEY]]), PROPER(TRIM(assembly_staff_import[[#This Row],[UNIT NAME_SOURCE_KEY2]])))</f>
        <v>Daniel J. O'Donnell</v>
      </c>
      <c r="Z370" t="s">
        <v>25367</v>
      </c>
      <c r="AA370" t="e">
        <f>VLOOKUP(assembly_staff_import[[#This Row],[Formatted and corrected Works for Group Text]],[3]!Table4[#Data],1,0)</f>
        <v>#REF!</v>
      </c>
      <c r="AB370" t="e">
        <f>VLOOKUP(assembly_staff_import[[#This Row],[Formatted and corrected Works for Group Text]],[3]!Table5[#Data],2,0)</f>
        <v>#REF!</v>
      </c>
      <c r="AC370" t="str">
        <f>IF(TRIM(assembly_staff_import[[#This Row],[PUBLIC INFO ADDR_SOURCE_KEY]])="CAPITOL, ALBANY", "Legislative / Capitol Office", "District Office")</f>
        <v>District Office</v>
      </c>
      <c r="AD370" t="s">
        <v>25368</v>
      </c>
      <c r="AE370" t="s">
        <v>25369</v>
      </c>
      <c r="AF370" t="str">
        <f t="shared" si="17"/>
        <v xml:space="preserve">B12 </v>
      </c>
      <c r="AG370" t="s">
        <v>25370</v>
      </c>
      <c r="AH370" t="s">
        <v>25390</v>
      </c>
      <c r="AI370" t="s">
        <v>25391</v>
      </c>
      <c r="AJ370" t="s">
        <v>25372</v>
      </c>
    </row>
    <row r="371" spans="1:36" x14ac:dyDescent="0.2">
      <c r="A371" t="str">
        <f>TRIM(PROPER((assembly_staff_import[[#This Row],[First MI Name via NAME_SOURCE_KEY TEXT]]&amp;" "&amp;assembly_staff_import[[#This Row],[Last Name via NAME_SOURCE_KEY TEXT]]&amp;" "&amp;assembly_staff_import[[#This Row],[Suffix via NAME_SOURCE_KEY]])))</f>
        <v>Nicole V Migliore</v>
      </c>
      <c r="B371" t="str">
        <f>TRIM(CONCATENATE(TRIM(assembly_staff_import[[#This Row],[Full Name]]), ", ", assembly_staff_import[[#This Row],[Title]]))</f>
        <v>Nicole V Migliore, Chief Of Staff</v>
      </c>
      <c r="C371" t="e">
        <f>assembly_staff_import[[#This Row],[Vlookup_groups]]</f>
        <v>#REF!</v>
      </c>
      <c r="D371" t="str">
        <f>IF(assembly_staff_import[[#This Row],[Legislative Staff Type]]="Personal",assembly_staff_import[[#This Row],[Formatted Personal Staff Office]],"")</f>
        <v>District Office</v>
      </c>
      <c r="E371" t="s">
        <v>65</v>
      </c>
      <c r="F371" s="19" t="s">
        <v>10913</v>
      </c>
      <c r="G371" t="s">
        <v>67</v>
      </c>
      <c r="H371" t="str">
        <f>TRIM(PROPER((assembly_staff_import[[#This Row],[Last Name via NAME_SOURCE_KEY TEXT]]&amp;" "&amp;assembly_staff_import[[#This Row],[Suffix via NAME_SOURCE_KEY]])))</f>
        <v>Migliore</v>
      </c>
      <c r="I371" t="str">
        <f>PROPER(assembly_staff_import[[#This Row],[JOB TITLE_SOURCE_KEY]])</f>
        <v xml:space="preserve">Chief Of Staff                             </v>
      </c>
      <c r="J371" t="s">
        <v>72</v>
      </c>
      <c r="K371" t="e">
        <f>IF(assembly_staff_import[[#This Row],[Legislative Staff Type]]="Personal",assembly_staff_import[[#This Row],[Vlookup Reports To Person]], "")</f>
        <v>#REF!</v>
      </c>
      <c r="L371" t="str">
        <f>PROPER(assembly_staff_import[[#This Row],[First MI Name via NAME_SOURCE_KEY TEXT]])</f>
        <v xml:space="preserve"> Nicole V</v>
      </c>
      <c r="M371" t="s">
        <v>11813</v>
      </c>
      <c r="N371" t="str">
        <f>LOWER(CONCATENATE(assembly_staff_import[[#This Row],[Last Name]],LEFT(assembly_staff_import[[#This Row],[First Name (no initial)]],1),"@nyassembly.gov"))</f>
        <v>miglioren@nyassembly.gov</v>
      </c>
      <c r="O371" t="s">
        <v>23854</v>
      </c>
      <c r="P371" t="e">
        <f>VLOOKUP(assembly_staff_import[[#This Row],[Full Name]],[3]!PEOPLE_March_20[#Data],1,0)</f>
        <v>#REF!</v>
      </c>
      <c r="Q371" t="e">
        <f>VLOOKUP(assembly_staff_import[[#This Row],[Full Name]],[3]!Table17[#Data],3,0)</f>
        <v>#REF!</v>
      </c>
      <c r="R371" t="e">
        <f>VLOOKUP(assembly_staff_import[[#This Row],[Formatted Works for Group]],[3]!Table7[#Data],1,0)</f>
        <v>#REF!</v>
      </c>
      <c r="S371" t="e">
        <f>IF(assembly_staff_import[[#This Row],[Legislative Staff Type]]="Personal", assembly_staff_import[[#This Row],[Vlookup Works for Group]], assembly_staff_import[[#This Row],[Formatted Works for Group calc]]&amp;", Central Staff Office, Assembly")</f>
        <v>#REF!</v>
      </c>
      <c r="T371" s="20" t="str">
        <f>TRIM(assembly_staff_import[[#This Row],[NAME_SOURCE_KEY]])</f>
        <v>MIGLIORE, NICOLE V</v>
      </c>
      <c r="U371" t="s">
        <v>25392</v>
      </c>
      <c r="V371" t="s">
        <v>25393</v>
      </c>
      <c r="W371" t="s">
        <v>23857</v>
      </c>
      <c r="Y371" t="str">
        <f>IF(assembly_staff_import[[#This Row],[Legislative Staff Type]]="Personal", PROPER(TRIM(assembly_staff_import[[#This Row],[Unit First MI via UNIT_SOURCE_KEY]])&amp;" "&amp;assembly_staff_import[[#This Row],[Unit Last via UNIT_SOURCE_KEY]]), PROPER(TRIM(assembly_staff_import[[#This Row],[UNIT NAME_SOURCE_KEY2]])))</f>
        <v>Daniel J. O'Donnell</v>
      </c>
      <c r="Z371" t="s">
        <v>25367</v>
      </c>
      <c r="AA371" t="e">
        <f>VLOOKUP(assembly_staff_import[[#This Row],[Formatted and corrected Works for Group Text]],[3]!Table4[#Data],1,0)</f>
        <v>#REF!</v>
      </c>
      <c r="AB371" t="e">
        <f>VLOOKUP(assembly_staff_import[[#This Row],[Formatted and corrected Works for Group Text]],[3]!Table5[#Data],2,0)</f>
        <v>#REF!</v>
      </c>
      <c r="AC371" t="str">
        <f>IF(TRIM(assembly_staff_import[[#This Row],[PUBLIC INFO ADDR_SOURCE_KEY]])="CAPITOL, ALBANY", "Legislative / Capitol Office", "District Office")</f>
        <v>District Office</v>
      </c>
      <c r="AD371" t="s">
        <v>25368</v>
      </c>
      <c r="AE371" t="s">
        <v>25369</v>
      </c>
      <c r="AF371" t="str">
        <f t="shared" si="17"/>
        <v xml:space="preserve">B12 </v>
      </c>
      <c r="AG371" t="s">
        <v>25370</v>
      </c>
      <c r="AH371" t="s">
        <v>25394</v>
      </c>
      <c r="AI371" t="s">
        <v>23587</v>
      </c>
      <c r="AJ371" t="s">
        <v>25372</v>
      </c>
    </row>
    <row r="372" spans="1:36" x14ac:dyDescent="0.2">
      <c r="A372" t="str">
        <f>TRIM(PROPER((assembly_staff_import[[#This Row],[First MI Name via NAME_SOURCE_KEY TEXT]]&amp;" "&amp;assembly_staff_import[[#This Row],[Last Name via NAME_SOURCE_KEY TEXT]]&amp;" "&amp;assembly_staff_import[[#This Row],[Suffix via NAME_SOURCE_KEY]])))</f>
        <v>Yannis Trittas</v>
      </c>
      <c r="B372" t="str">
        <f>TRIM(CONCATENATE(TRIM(assembly_staff_import[[#This Row],[Full Name]]), ", ", assembly_staff_import[[#This Row],[Title]]))</f>
        <v>Yannis Trittas, Dir Communications</v>
      </c>
      <c r="C372" t="e">
        <f>assembly_staff_import[[#This Row],[Vlookup_groups]]</f>
        <v>#REF!</v>
      </c>
      <c r="D372" t="str">
        <f>IF(assembly_staff_import[[#This Row],[Legislative Staff Type]]="Personal",assembly_staff_import[[#This Row],[Formatted Personal Staff Office]],"")</f>
        <v>District Office</v>
      </c>
      <c r="E372" t="s">
        <v>65</v>
      </c>
      <c r="F372" s="19" t="s">
        <v>10913</v>
      </c>
      <c r="G372" t="s">
        <v>67</v>
      </c>
      <c r="H372" t="str">
        <f>TRIM(PROPER((assembly_staff_import[[#This Row],[Last Name via NAME_SOURCE_KEY TEXT]]&amp;" "&amp;assembly_staff_import[[#This Row],[Suffix via NAME_SOURCE_KEY]])))</f>
        <v>Trittas</v>
      </c>
      <c r="I372" t="str">
        <f>PROPER(assembly_staff_import[[#This Row],[JOB TITLE_SOURCE_KEY]])</f>
        <v xml:space="preserve">Dir Communications                         </v>
      </c>
      <c r="J372" t="s">
        <v>72</v>
      </c>
      <c r="K372" t="e">
        <f>IF(assembly_staff_import[[#This Row],[Legislative Staff Type]]="Personal",assembly_staff_import[[#This Row],[Vlookup Reports To Person]], "")</f>
        <v>#REF!</v>
      </c>
      <c r="L372" t="str">
        <f>PROPER(assembly_staff_import[[#This Row],[First MI Name via NAME_SOURCE_KEY TEXT]])</f>
        <v xml:space="preserve"> Yannis</v>
      </c>
      <c r="M372" t="s">
        <v>10985</v>
      </c>
      <c r="N372" t="str">
        <f>LOWER(CONCATENATE(assembly_staff_import[[#This Row],[Last Name]],LEFT(assembly_staff_import[[#This Row],[First Name (no initial)]],1),"@nyassembly.gov"))</f>
        <v>trittasy@nyassembly.gov</v>
      </c>
      <c r="O372" t="s">
        <v>10987</v>
      </c>
      <c r="P372" t="e">
        <f>VLOOKUP(assembly_staff_import[[#This Row],[Full Name]],[3]!PEOPLE_March_20[#Data],1,0)</f>
        <v>#REF!</v>
      </c>
      <c r="Q372" t="e">
        <f>VLOOKUP(assembly_staff_import[[#This Row],[Full Name]],[3]!Table17[#Data],3,0)</f>
        <v>#REF!</v>
      </c>
      <c r="R372" t="e">
        <f>VLOOKUP(assembly_staff_import[[#This Row],[Formatted Works for Group]],[3]!Table7[#Data],1,0)</f>
        <v>#REF!</v>
      </c>
      <c r="S372" t="e">
        <f>IF(assembly_staff_import[[#This Row],[Legislative Staff Type]]="Personal", assembly_staff_import[[#This Row],[Vlookup Works for Group]], assembly_staff_import[[#This Row],[Formatted Works for Group calc]]&amp;", Central Staff Office, Assembly")</f>
        <v>#REF!</v>
      </c>
      <c r="T372" s="20" t="str">
        <f>TRIM(assembly_staff_import[[#This Row],[NAME_SOURCE_KEY]])</f>
        <v>TRITTAS, YANNIS</v>
      </c>
      <c r="U372" t="s">
        <v>25395</v>
      </c>
      <c r="V372" t="s">
        <v>25396</v>
      </c>
      <c r="W372" t="s">
        <v>25397</v>
      </c>
      <c r="Y372" t="str">
        <f>IF(assembly_staff_import[[#This Row],[Legislative Staff Type]]="Personal", PROPER(TRIM(assembly_staff_import[[#This Row],[Unit First MI via UNIT_SOURCE_KEY]])&amp;" "&amp;assembly_staff_import[[#This Row],[Unit Last via UNIT_SOURCE_KEY]]), PROPER(TRIM(assembly_staff_import[[#This Row],[UNIT NAME_SOURCE_KEY2]])))</f>
        <v>Daniel J. O'Donnell</v>
      </c>
      <c r="Z372" t="s">
        <v>25367</v>
      </c>
      <c r="AA372" t="e">
        <f>VLOOKUP(assembly_staff_import[[#This Row],[Formatted and corrected Works for Group Text]],[3]!Table4[#Data],1,0)</f>
        <v>#REF!</v>
      </c>
      <c r="AB372" t="e">
        <f>VLOOKUP(assembly_staff_import[[#This Row],[Formatted and corrected Works for Group Text]],[3]!Table5[#Data],2,0)</f>
        <v>#REF!</v>
      </c>
      <c r="AC372" t="str">
        <f>IF(TRIM(assembly_staff_import[[#This Row],[PUBLIC INFO ADDR_SOURCE_KEY]])="CAPITOL, ALBANY", "Legislative / Capitol Office", "District Office")</f>
        <v>District Office</v>
      </c>
      <c r="AD372" t="s">
        <v>25368</v>
      </c>
      <c r="AE372" t="s">
        <v>25369</v>
      </c>
      <c r="AF372" t="str">
        <f t="shared" si="17"/>
        <v xml:space="preserve">B12 </v>
      </c>
      <c r="AG372" t="s">
        <v>25370</v>
      </c>
      <c r="AH372" t="s">
        <v>25398</v>
      </c>
      <c r="AI372" t="s">
        <v>23873</v>
      </c>
      <c r="AJ372" t="s">
        <v>25372</v>
      </c>
    </row>
    <row r="373" spans="1:36" x14ac:dyDescent="0.2">
      <c r="A373" t="str">
        <f>TRIM(PROPER((assembly_staff_import[[#This Row],[First MI Name via NAME_SOURCE_KEY TEXT]]&amp;" "&amp;assembly_staff_import[[#This Row],[Last Name via NAME_SOURCE_KEY TEXT]]&amp;" "&amp;assembly_staff_import[[#This Row],[Suffix via NAME_SOURCE_KEY]])))</f>
        <v>Carolyn G Riley</v>
      </c>
      <c r="B373" t="str">
        <f>TRIM(CONCATENATE(TRIM(assembly_staff_import[[#This Row],[Full Name]]), ", ", assembly_staff_import[[#This Row],[Title]]))</f>
        <v>Carolyn G Riley, Data Assistant</v>
      </c>
      <c r="C373" t="e">
        <f>assembly_staff_import[[#This Row],[Vlookup_groups]]</f>
        <v>#REF!</v>
      </c>
      <c r="D373" t="str">
        <f>IF(assembly_staff_import[[#This Row],[Legislative Staff Type]]="Personal",assembly_staff_import[[#This Row],[Formatted Personal Staff Office]],"")</f>
        <v/>
      </c>
      <c r="E373" t="s">
        <v>65</v>
      </c>
      <c r="F373" s="19" t="s">
        <v>10913</v>
      </c>
      <c r="G373" t="s">
        <v>1237</v>
      </c>
      <c r="H373" t="str">
        <f>TRIM(PROPER((assembly_staff_import[[#This Row],[Last Name via NAME_SOURCE_KEY TEXT]]&amp;" "&amp;assembly_staff_import[[#This Row],[Suffix via NAME_SOURCE_KEY]])))</f>
        <v>Riley</v>
      </c>
      <c r="I373" t="str">
        <f>PROPER(assembly_staff_import[[#This Row],[JOB TITLE_SOURCE_KEY]])</f>
        <v xml:space="preserve">Data Assistant                             </v>
      </c>
      <c r="J373" t="s">
        <v>72</v>
      </c>
      <c r="K373" t="str">
        <f>IF(assembly_staff_import[[#This Row],[Legislative Staff Type]]="Personal",assembly_staff_import[[#This Row],[Vlookup Reports To Person]], "")</f>
        <v/>
      </c>
      <c r="L373" t="str">
        <f>PROPER(assembly_staff_import[[#This Row],[First MI Name via NAME_SOURCE_KEY TEXT]])</f>
        <v xml:space="preserve"> Carolyn G</v>
      </c>
      <c r="M373" t="s">
        <v>14477</v>
      </c>
      <c r="N373" t="str">
        <f>LOWER(CONCATENATE(assembly_staff_import[[#This Row],[Last Name]],LEFT(assembly_staff_import[[#This Row],[First Name (no initial)]],1),"@nyassembly.gov"))</f>
        <v>rileyc@nyassembly.gov</v>
      </c>
      <c r="O373" t="s">
        <v>25399</v>
      </c>
      <c r="P373" t="e">
        <f>VLOOKUP(assembly_staff_import[[#This Row],[Full Name]],[3]!PEOPLE_March_20[#Data],1,0)</f>
        <v>#REF!</v>
      </c>
      <c r="Q373" t="e">
        <f>VLOOKUP(assembly_staff_import[[#This Row],[Full Name]],[3]!Table17[#Data],3,0)</f>
        <v>#REF!</v>
      </c>
      <c r="R373" t="e">
        <f>VLOOKUP(assembly_staff_import[[#This Row],[Formatted Works for Group]],[3]!Table7[#Data],1,0)</f>
        <v>#REF!</v>
      </c>
      <c r="S373" t="str">
        <f>IF(assembly_staff_import[[#This Row],[Legislative Staff Type]]="Personal", assembly_staff_import[[#This Row],[Vlookup Works for Group]], assembly_staff_import[[#This Row],[Formatted Works for Group calc]]&amp;", Central Staff Office, Assembly")</f>
        <v>Data Services, Central Staff Office, Assembly</v>
      </c>
      <c r="T373" s="20" t="str">
        <f>TRIM(assembly_staff_import[[#This Row],[NAME_SOURCE_KEY]])</f>
        <v>RILEY, CAROLYN G</v>
      </c>
      <c r="U373" t="s">
        <v>25400</v>
      </c>
      <c r="V373" t="s">
        <v>24635</v>
      </c>
      <c r="W373" t="s">
        <v>25401</v>
      </c>
      <c r="Y373" t="str">
        <f>IF(assembly_staff_import[[#This Row],[Legislative Staff Type]]="Personal", PROPER(TRIM(assembly_staff_import[[#This Row],[Unit First MI via UNIT_SOURCE_KEY]])&amp;" "&amp;assembly_staff_import[[#This Row],[Unit Last via UNIT_SOURCE_KEY]]), PROPER(TRIM(assembly_staff_import[[#This Row],[UNIT NAME_SOURCE_KEY2]])))</f>
        <v>Data Services</v>
      </c>
      <c r="Z373" t="s">
        <v>25402</v>
      </c>
      <c r="AA373" t="e">
        <f>VLOOKUP(assembly_staff_import[[#This Row],[Formatted and corrected Works for Group Text]],[3]!Table4[#Data],1,0)</f>
        <v>#REF!</v>
      </c>
      <c r="AB373" t="e">
        <f>VLOOKUP(assembly_staff_import[[#This Row],[Formatted and corrected Works for Group Text]],[3]!Table5[#Data],2,0)</f>
        <v>#REF!</v>
      </c>
      <c r="AC373" t="str">
        <f>IF(TRIM(assembly_staff_import[[#This Row],[PUBLIC INFO ADDR_SOURCE_KEY]])="CAPITOL, ALBANY", "Legislative / Capitol Office", "District Office")</f>
        <v>Legislative / Capitol Office</v>
      </c>
      <c r="AD373" t="s">
        <v>25403</v>
      </c>
      <c r="AF373" t="str">
        <f t="shared" ref="AF373:AF381" si="18">"377 "</f>
        <v xml:space="preserve">377 </v>
      </c>
      <c r="AG373" t="s">
        <v>25403</v>
      </c>
      <c r="AH373" t="s">
        <v>25404</v>
      </c>
      <c r="AI373" t="s">
        <v>25405</v>
      </c>
      <c r="AJ373" t="s">
        <v>23493</v>
      </c>
    </row>
    <row r="374" spans="1:36" x14ac:dyDescent="0.2">
      <c r="A374" t="str">
        <f>TRIM(PROPER((assembly_staff_import[[#This Row],[First MI Name via NAME_SOURCE_KEY TEXT]]&amp;" "&amp;assembly_staff_import[[#This Row],[Last Name via NAME_SOURCE_KEY TEXT]]&amp;" "&amp;assembly_staff_import[[#This Row],[Suffix via NAME_SOURCE_KEY]])))</f>
        <v>Donna M Wilde</v>
      </c>
      <c r="B374" t="str">
        <f>TRIM(CONCATENATE(TRIM(assembly_staff_import[[#This Row],[Full Name]]), ", ", assembly_staff_import[[#This Row],[Title]]))</f>
        <v>Donna M Wilde, Asst Dir</v>
      </c>
      <c r="C374" t="e">
        <f>assembly_staff_import[[#This Row],[Vlookup_groups]]</f>
        <v>#REF!</v>
      </c>
      <c r="D374" t="str">
        <f>IF(assembly_staff_import[[#This Row],[Legislative Staff Type]]="Personal",assembly_staff_import[[#This Row],[Formatted Personal Staff Office]],"")</f>
        <v/>
      </c>
      <c r="E374" t="s">
        <v>65</v>
      </c>
      <c r="F374" s="19" t="s">
        <v>10913</v>
      </c>
      <c r="G374" t="s">
        <v>1237</v>
      </c>
      <c r="H374" t="str">
        <f>TRIM(PROPER((assembly_staff_import[[#This Row],[Last Name via NAME_SOURCE_KEY TEXT]]&amp;" "&amp;assembly_staff_import[[#This Row],[Suffix via NAME_SOURCE_KEY]])))</f>
        <v>Wilde</v>
      </c>
      <c r="I374" t="str">
        <f>PROPER(assembly_staff_import[[#This Row],[JOB TITLE_SOURCE_KEY]])</f>
        <v xml:space="preserve">Asst Dir                                   </v>
      </c>
      <c r="J374" t="s">
        <v>72</v>
      </c>
      <c r="K374" t="str">
        <f>IF(assembly_staff_import[[#This Row],[Legislative Staff Type]]="Personal",assembly_staff_import[[#This Row],[Vlookup Reports To Person]], "")</f>
        <v/>
      </c>
      <c r="L374" t="str">
        <f>PROPER(assembly_staff_import[[#This Row],[First MI Name via NAME_SOURCE_KEY TEXT]])</f>
        <v xml:space="preserve"> Donna M</v>
      </c>
      <c r="M374" t="s">
        <v>14449</v>
      </c>
      <c r="N374" t="str">
        <f>LOWER(CONCATENATE(assembly_staff_import[[#This Row],[Last Name]],LEFT(assembly_staff_import[[#This Row],[First Name (no initial)]],1),"@nyassembly.gov"))</f>
        <v>wilded@nyassembly.gov</v>
      </c>
      <c r="O374" t="s">
        <v>6464</v>
      </c>
      <c r="P374" t="e">
        <f>VLOOKUP(assembly_staff_import[[#This Row],[Full Name]],[3]!PEOPLE_March_20[#Data],1,0)</f>
        <v>#REF!</v>
      </c>
      <c r="Q374" t="e">
        <f>VLOOKUP(assembly_staff_import[[#This Row],[Full Name]],[3]!Table17[#Data],3,0)</f>
        <v>#REF!</v>
      </c>
      <c r="R374" t="e">
        <f>VLOOKUP(assembly_staff_import[[#This Row],[Formatted Works for Group]],[3]!Table7[#Data],1,0)</f>
        <v>#REF!</v>
      </c>
      <c r="S374" t="str">
        <f>IF(assembly_staff_import[[#This Row],[Legislative Staff Type]]="Personal", assembly_staff_import[[#This Row],[Vlookup Works for Group]], assembly_staff_import[[#This Row],[Formatted Works for Group calc]]&amp;", Central Staff Office, Assembly")</f>
        <v>Data Services, Central Staff Office, Assembly</v>
      </c>
      <c r="T374" s="20" t="str">
        <f>TRIM(assembly_staff_import[[#This Row],[NAME_SOURCE_KEY]])</f>
        <v>WILDE, DONNA M</v>
      </c>
      <c r="U374" t="s">
        <v>25406</v>
      </c>
      <c r="V374" t="s">
        <v>25407</v>
      </c>
      <c r="W374" t="s">
        <v>25408</v>
      </c>
      <c r="Y374" t="str">
        <f>IF(assembly_staff_import[[#This Row],[Legislative Staff Type]]="Personal", PROPER(TRIM(assembly_staff_import[[#This Row],[Unit First MI via UNIT_SOURCE_KEY]])&amp;" "&amp;assembly_staff_import[[#This Row],[Unit Last via UNIT_SOURCE_KEY]]), PROPER(TRIM(assembly_staff_import[[#This Row],[UNIT NAME_SOURCE_KEY2]])))</f>
        <v>Data Services</v>
      </c>
      <c r="Z374" t="s">
        <v>25402</v>
      </c>
      <c r="AA374" t="e">
        <f>VLOOKUP(assembly_staff_import[[#This Row],[Formatted and corrected Works for Group Text]],[3]!Table4[#Data],1,0)</f>
        <v>#REF!</v>
      </c>
      <c r="AB374" t="e">
        <f>VLOOKUP(assembly_staff_import[[#This Row],[Formatted and corrected Works for Group Text]],[3]!Table5[#Data],2,0)</f>
        <v>#REF!</v>
      </c>
      <c r="AC374" t="str">
        <f>IF(TRIM(assembly_staff_import[[#This Row],[PUBLIC INFO ADDR_SOURCE_KEY]])="CAPITOL, ALBANY", "Legislative / Capitol Office", "District Office")</f>
        <v>Legislative / Capitol Office</v>
      </c>
      <c r="AD374" t="s">
        <v>25403</v>
      </c>
      <c r="AF374" t="str">
        <f t="shared" si="18"/>
        <v xml:space="preserve">377 </v>
      </c>
      <c r="AG374" t="s">
        <v>25403</v>
      </c>
      <c r="AH374" t="s">
        <v>25409</v>
      </c>
      <c r="AI374" t="s">
        <v>25410</v>
      </c>
      <c r="AJ374" t="s">
        <v>23493</v>
      </c>
    </row>
    <row r="375" spans="1:36" x14ac:dyDescent="0.2">
      <c r="A375" t="str">
        <f>TRIM(PROPER((assembly_staff_import[[#This Row],[First MI Name via NAME_SOURCE_KEY TEXT]]&amp;" "&amp;assembly_staff_import[[#This Row],[Last Name via NAME_SOURCE_KEY TEXT]]&amp;" "&amp;assembly_staff_import[[#This Row],[Suffix via NAME_SOURCE_KEY]])))</f>
        <v>Elena M Labunski</v>
      </c>
      <c r="B375" t="str">
        <f>TRIM(CONCATENATE(TRIM(assembly_staff_import[[#This Row],[Full Name]]), ", ", assembly_staff_import[[#This Row],[Title]]))</f>
        <v>Elena M Labunski, Word Processor</v>
      </c>
      <c r="C375" t="e">
        <f>assembly_staff_import[[#This Row],[Vlookup_groups]]</f>
        <v>#REF!</v>
      </c>
      <c r="D375" t="str">
        <f>IF(assembly_staff_import[[#This Row],[Legislative Staff Type]]="Personal",assembly_staff_import[[#This Row],[Formatted Personal Staff Office]],"")</f>
        <v/>
      </c>
      <c r="E375" t="s">
        <v>65</v>
      </c>
      <c r="F375" s="19" t="s">
        <v>10913</v>
      </c>
      <c r="G375" t="s">
        <v>1237</v>
      </c>
      <c r="H375" t="str">
        <f>TRIM(PROPER((assembly_staff_import[[#This Row],[Last Name via NAME_SOURCE_KEY TEXT]]&amp;" "&amp;assembly_staff_import[[#This Row],[Suffix via NAME_SOURCE_KEY]])))</f>
        <v>Labunski</v>
      </c>
      <c r="I375" t="str">
        <f>PROPER(assembly_staff_import[[#This Row],[JOB TITLE_SOURCE_KEY]])</f>
        <v xml:space="preserve">Word Processor                             </v>
      </c>
      <c r="J375" t="s">
        <v>72</v>
      </c>
      <c r="K375" t="str">
        <f>IF(assembly_staff_import[[#This Row],[Legislative Staff Type]]="Personal",assembly_staff_import[[#This Row],[Vlookup Reports To Person]], "")</f>
        <v/>
      </c>
      <c r="L375" t="str">
        <f>PROPER(assembly_staff_import[[#This Row],[First MI Name via NAME_SOURCE_KEY TEXT]])</f>
        <v xml:space="preserve"> Elena M</v>
      </c>
      <c r="M375" t="s">
        <v>13362</v>
      </c>
      <c r="N375" t="str">
        <f>LOWER(CONCATENATE(assembly_staff_import[[#This Row],[Last Name]],LEFT(assembly_staff_import[[#This Row],[First Name (no initial)]],1),"@nyassembly.gov"))</f>
        <v>labunskie@nyassembly.gov</v>
      </c>
      <c r="O375" t="s">
        <v>13369</v>
      </c>
      <c r="P375" t="e">
        <f>VLOOKUP(assembly_staff_import[[#This Row],[Full Name]],[3]!PEOPLE_March_20[#Data],1,0)</f>
        <v>#REF!</v>
      </c>
      <c r="Q375" t="e">
        <f>VLOOKUP(assembly_staff_import[[#This Row],[Full Name]],[3]!Table17[#Data],3,0)</f>
        <v>#REF!</v>
      </c>
      <c r="R375" t="e">
        <f>VLOOKUP(assembly_staff_import[[#This Row],[Formatted Works for Group]],[3]!Table7[#Data],1,0)</f>
        <v>#REF!</v>
      </c>
      <c r="S375" t="str">
        <f>IF(assembly_staff_import[[#This Row],[Legislative Staff Type]]="Personal", assembly_staff_import[[#This Row],[Vlookup Works for Group]], assembly_staff_import[[#This Row],[Formatted Works for Group calc]]&amp;", Central Staff Office, Assembly")</f>
        <v>Data Services, Central Staff Office, Assembly</v>
      </c>
      <c r="T375" s="20" t="str">
        <f>TRIM(assembly_staff_import[[#This Row],[NAME_SOURCE_KEY]])</f>
        <v>LABUNSKI, ELENA M</v>
      </c>
      <c r="U375" t="s">
        <v>25411</v>
      </c>
      <c r="V375" t="s">
        <v>24603</v>
      </c>
      <c r="W375" t="s">
        <v>25412</v>
      </c>
      <c r="Y375" t="str">
        <f>IF(assembly_staff_import[[#This Row],[Legislative Staff Type]]="Personal", PROPER(TRIM(assembly_staff_import[[#This Row],[Unit First MI via UNIT_SOURCE_KEY]])&amp;" "&amp;assembly_staff_import[[#This Row],[Unit Last via UNIT_SOURCE_KEY]]), PROPER(TRIM(assembly_staff_import[[#This Row],[UNIT NAME_SOURCE_KEY2]])))</f>
        <v>Data Services</v>
      </c>
      <c r="Z375" t="s">
        <v>25402</v>
      </c>
      <c r="AA375" t="e">
        <f>VLOOKUP(assembly_staff_import[[#This Row],[Formatted and corrected Works for Group Text]],[3]!Table4[#Data],1,0)</f>
        <v>#REF!</v>
      </c>
      <c r="AB375" t="e">
        <f>VLOOKUP(assembly_staff_import[[#This Row],[Formatted and corrected Works for Group Text]],[3]!Table5[#Data],2,0)</f>
        <v>#REF!</v>
      </c>
      <c r="AC375" t="str">
        <f>IF(TRIM(assembly_staff_import[[#This Row],[PUBLIC INFO ADDR_SOURCE_KEY]])="CAPITOL, ALBANY", "Legislative / Capitol Office", "District Office")</f>
        <v>Legislative / Capitol Office</v>
      </c>
      <c r="AD375" t="s">
        <v>25403</v>
      </c>
      <c r="AF375" t="str">
        <f t="shared" si="18"/>
        <v xml:space="preserve">377 </v>
      </c>
      <c r="AG375" t="s">
        <v>25403</v>
      </c>
      <c r="AH375" t="s">
        <v>25413</v>
      </c>
      <c r="AI375" t="s">
        <v>25414</v>
      </c>
      <c r="AJ375" t="s">
        <v>23493</v>
      </c>
    </row>
    <row r="376" spans="1:36" x14ac:dyDescent="0.2">
      <c r="A376" t="str">
        <f>TRIM(PROPER((assembly_staff_import[[#This Row],[First MI Name via NAME_SOURCE_KEY TEXT]]&amp;" "&amp;assembly_staff_import[[#This Row],[Last Name via NAME_SOURCE_KEY TEXT]]&amp;" "&amp;assembly_staff_import[[#This Row],[Suffix via NAME_SOURCE_KEY]])))</f>
        <v>Judith Ethier</v>
      </c>
      <c r="B376" t="str">
        <f>TRIM(CONCATENATE(TRIM(assembly_staff_import[[#This Row],[Full Name]]), ", ", assembly_staff_import[[#This Row],[Title]]))</f>
        <v>Judith Ethier, Print Operator</v>
      </c>
      <c r="C376" t="e">
        <f>assembly_staff_import[[#This Row],[Vlookup_groups]]</f>
        <v>#REF!</v>
      </c>
      <c r="D376" t="str">
        <f>IF(assembly_staff_import[[#This Row],[Legislative Staff Type]]="Personal",assembly_staff_import[[#This Row],[Formatted Personal Staff Office]],"")</f>
        <v/>
      </c>
      <c r="E376" t="s">
        <v>65</v>
      </c>
      <c r="F376" s="19" t="s">
        <v>10913</v>
      </c>
      <c r="G376" t="s">
        <v>1237</v>
      </c>
      <c r="H376" t="str">
        <f>TRIM(PROPER((assembly_staff_import[[#This Row],[Last Name via NAME_SOURCE_KEY TEXT]]&amp;" "&amp;assembly_staff_import[[#This Row],[Suffix via NAME_SOURCE_KEY]])))</f>
        <v>Ethier</v>
      </c>
      <c r="I376" t="str">
        <f>PROPER(assembly_staff_import[[#This Row],[JOB TITLE_SOURCE_KEY]])</f>
        <v xml:space="preserve">Print Operator                             </v>
      </c>
      <c r="J376" t="s">
        <v>72</v>
      </c>
      <c r="K376" t="str">
        <f>IF(assembly_staff_import[[#This Row],[Legislative Staff Type]]="Personal",assembly_staff_import[[#This Row],[Vlookup Reports To Person]], "")</f>
        <v/>
      </c>
      <c r="L376" t="str">
        <f>PROPER(assembly_staff_import[[#This Row],[First MI Name via NAME_SOURCE_KEY TEXT]])</f>
        <v xml:space="preserve"> Judith</v>
      </c>
      <c r="M376" t="s">
        <v>14543</v>
      </c>
      <c r="N376" t="str">
        <f>LOWER(CONCATENATE(assembly_staff_import[[#This Row],[Last Name]],LEFT(assembly_staff_import[[#This Row],[First Name (no initial)]],1),"@nyassembly.gov"))</f>
        <v>ethierj@nyassembly.gov</v>
      </c>
      <c r="O376" t="s">
        <v>14546</v>
      </c>
      <c r="P376" t="e">
        <f>VLOOKUP(assembly_staff_import[[#This Row],[Full Name]],[3]!PEOPLE_March_20[#Data],1,0)</f>
        <v>#REF!</v>
      </c>
      <c r="Q376" t="e">
        <f>VLOOKUP(assembly_staff_import[[#This Row],[Full Name]],[3]!Table17[#Data],3,0)</f>
        <v>#REF!</v>
      </c>
      <c r="R376" t="e">
        <f>VLOOKUP(assembly_staff_import[[#This Row],[Formatted Works for Group]],[3]!Table7[#Data],1,0)</f>
        <v>#REF!</v>
      </c>
      <c r="S376" t="str">
        <f>IF(assembly_staff_import[[#This Row],[Legislative Staff Type]]="Personal", assembly_staff_import[[#This Row],[Vlookup Works for Group]], assembly_staff_import[[#This Row],[Formatted Works for Group calc]]&amp;", Central Staff Office, Assembly")</f>
        <v>Data Services, Central Staff Office, Assembly</v>
      </c>
      <c r="T376" s="20" t="str">
        <f>TRIM(assembly_staff_import[[#This Row],[NAME_SOURCE_KEY]])</f>
        <v>ETHIER, JUDITH</v>
      </c>
      <c r="U376" t="s">
        <v>25415</v>
      </c>
      <c r="V376" t="s">
        <v>25416</v>
      </c>
      <c r="W376" t="s">
        <v>25417</v>
      </c>
      <c r="Y376" t="str">
        <f>IF(assembly_staff_import[[#This Row],[Legislative Staff Type]]="Personal", PROPER(TRIM(assembly_staff_import[[#This Row],[Unit First MI via UNIT_SOURCE_KEY]])&amp;" "&amp;assembly_staff_import[[#This Row],[Unit Last via UNIT_SOURCE_KEY]]), PROPER(TRIM(assembly_staff_import[[#This Row],[UNIT NAME_SOURCE_KEY2]])))</f>
        <v>Data Services</v>
      </c>
      <c r="Z376" t="s">
        <v>25402</v>
      </c>
      <c r="AA376" t="e">
        <f>VLOOKUP(assembly_staff_import[[#This Row],[Formatted and corrected Works for Group Text]],[3]!Table4[#Data],1,0)</f>
        <v>#REF!</v>
      </c>
      <c r="AB376" t="e">
        <f>VLOOKUP(assembly_staff_import[[#This Row],[Formatted and corrected Works for Group Text]],[3]!Table5[#Data],2,0)</f>
        <v>#REF!</v>
      </c>
      <c r="AC376" t="str">
        <f>IF(TRIM(assembly_staff_import[[#This Row],[PUBLIC INFO ADDR_SOURCE_KEY]])="CAPITOL, ALBANY", "Legislative / Capitol Office", "District Office")</f>
        <v>Legislative / Capitol Office</v>
      </c>
      <c r="AD376" t="s">
        <v>25403</v>
      </c>
      <c r="AF376" t="str">
        <f t="shared" si="18"/>
        <v xml:space="preserve">377 </v>
      </c>
      <c r="AG376" t="s">
        <v>25403</v>
      </c>
      <c r="AH376" t="s">
        <v>25418</v>
      </c>
      <c r="AI376" t="s">
        <v>25419</v>
      </c>
      <c r="AJ376" t="s">
        <v>23493</v>
      </c>
    </row>
    <row r="377" spans="1:36" x14ac:dyDescent="0.2">
      <c r="A377" t="str">
        <f>TRIM(PROPER((assembly_staff_import[[#This Row],[First MI Name via NAME_SOURCE_KEY TEXT]]&amp;" "&amp;assembly_staff_import[[#This Row],[Last Name via NAME_SOURCE_KEY TEXT]]&amp;" "&amp;assembly_staff_import[[#This Row],[Suffix via NAME_SOURCE_KEY]])))</f>
        <v>Leisha H Harrison-Vinci</v>
      </c>
      <c r="B377" t="str">
        <f>TRIM(CONCATENATE(TRIM(assembly_staff_import[[#This Row],[Full Name]]), ", ", assembly_staff_import[[#This Row],[Title]]))</f>
        <v>Leisha H Harrison-Vinci, Dir Of Data Services</v>
      </c>
      <c r="C377" t="e">
        <f>assembly_staff_import[[#This Row],[Vlookup_groups]]</f>
        <v>#REF!</v>
      </c>
      <c r="D377" t="str">
        <f>IF(assembly_staff_import[[#This Row],[Legislative Staff Type]]="Personal",assembly_staff_import[[#This Row],[Formatted Personal Staff Office]],"")</f>
        <v/>
      </c>
      <c r="E377" t="s">
        <v>65</v>
      </c>
      <c r="F377" s="19" t="s">
        <v>10913</v>
      </c>
      <c r="G377" t="s">
        <v>1237</v>
      </c>
      <c r="H377" t="str">
        <f>TRIM(PROPER((assembly_staff_import[[#This Row],[Last Name via NAME_SOURCE_KEY TEXT]]&amp;" "&amp;assembly_staff_import[[#This Row],[Suffix via NAME_SOURCE_KEY]])))</f>
        <v>Harrison-Vinci</v>
      </c>
      <c r="I377" t="str">
        <f>PROPER(assembly_staff_import[[#This Row],[JOB TITLE_SOURCE_KEY]])</f>
        <v xml:space="preserve">Dir Of Data Services                       </v>
      </c>
      <c r="J377" t="s">
        <v>72</v>
      </c>
      <c r="K377" t="str">
        <f>IF(assembly_staff_import[[#This Row],[Legislative Staff Type]]="Personal",assembly_staff_import[[#This Row],[Vlookup Reports To Person]], "")</f>
        <v/>
      </c>
      <c r="L377" t="str">
        <f>PROPER(assembly_staff_import[[#This Row],[First MI Name via NAME_SOURCE_KEY TEXT]])</f>
        <v xml:space="preserve"> Leisha H</v>
      </c>
      <c r="M377" t="s">
        <v>14522</v>
      </c>
      <c r="N377" t="str">
        <f>LOWER(CONCATENATE(assembly_staff_import[[#This Row],[Last Name]],LEFT(assembly_staff_import[[#This Row],[First Name (no initial)]],1),"@nyassembly.gov"))</f>
        <v>harrison-vincil@nyassembly.gov</v>
      </c>
      <c r="O377" t="s">
        <v>25420</v>
      </c>
      <c r="P377" t="e">
        <f>VLOOKUP(assembly_staff_import[[#This Row],[Full Name]],[3]!PEOPLE_March_20[#Data],1,0)</f>
        <v>#REF!</v>
      </c>
      <c r="Q377" t="e">
        <f>VLOOKUP(assembly_staff_import[[#This Row],[Full Name]],[3]!Table17[#Data],3,0)</f>
        <v>#REF!</v>
      </c>
      <c r="R377" t="e">
        <f>VLOOKUP(assembly_staff_import[[#This Row],[Formatted Works for Group]],[3]!Table7[#Data],1,0)</f>
        <v>#REF!</v>
      </c>
      <c r="S377" t="str">
        <f>IF(assembly_staff_import[[#This Row],[Legislative Staff Type]]="Personal", assembly_staff_import[[#This Row],[Vlookup Works for Group]], assembly_staff_import[[#This Row],[Formatted Works for Group calc]]&amp;", Central Staff Office, Assembly")</f>
        <v>Data Services, Central Staff Office, Assembly</v>
      </c>
      <c r="T377" s="20" t="str">
        <f>TRIM(assembly_staff_import[[#This Row],[NAME_SOURCE_KEY]])</f>
        <v>HARRISON-VINCI, LEISHA H</v>
      </c>
      <c r="U377" t="s">
        <v>25421</v>
      </c>
      <c r="V377" t="s">
        <v>25422</v>
      </c>
      <c r="W377" t="s">
        <v>25423</v>
      </c>
      <c r="Y377" t="str">
        <f>IF(assembly_staff_import[[#This Row],[Legislative Staff Type]]="Personal", PROPER(TRIM(assembly_staff_import[[#This Row],[Unit First MI via UNIT_SOURCE_KEY]])&amp;" "&amp;assembly_staff_import[[#This Row],[Unit Last via UNIT_SOURCE_KEY]]), PROPER(TRIM(assembly_staff_import[[#This Row],[UNIT NAME_SOURCE_KEY2]])))</f>
        <v>Data Services</v>
      </c>
      <c r="Z377" t="s">
        <v>25402</v>
      </c>
      <c r="AA377" t="e">
        <f>VLOOKUP(assembly_staff_import[[#This Row],[Formatted and corrected Works for Group Text]],[3]!Table4[#Data],1,0)</f>
        <v>#REF!</v>
      </c>
      <c r="AB377" t="e">
        <f>VLOOKUP(assembly_staff_import[[#This Row],[Formatted and corrected Works for Group Text]],[3]!Table5[#Data],2,0)</f>
        <v>#REF!</v>
      </c>
      <c r="AC377" t="str">
        <f>IF(TRIM(assembly_staff_import[[#This Row],[PUBLIC INFO ADDR_SOURCE_KEY]])="CAPITOL, ALBANY", "Legislative / Capitol Office", "District Office")</f>
        <v>Legislative / Capitol Office</v>
      </c>
      <c r="AD377" t="s">
        <v>25403</v>
      </c>
      <c r="AF377" t="str">
        <f t="shared" si="18"/>
        <v xml:space="preserve">377 </v>
      </c>
      <c r="AG377" t="s">
        <v>25403</v>
      </c>
      <c r="AH377" t="s">
        <v>25424</v>
      </c>
      <c r="AI377" t="s">
        <v>25425</v>
      </c>
      <c r="AJ377" t="s">
        <v>23493</v>
      </c>
    </row>
    <row r="378" spans="1:36" x14ac:dyDescent="0.2">
      <c r="A378" t="str">
        <f>TRIM(PROPER((assembly_staff_import[[#This Row],[First MI Name via NAME_SOURCE_KEY TEXT]]&amp;" "&amp;assembly_staff_import[[#This Row],[Last Name via NAME_SOURCE_KEY TEXT]]&amp;" "&amp;assembly_staff_import[[#This Row],[Suffix via NAME_SOURCE_KEY]])))</f>
        <v>Lisa A Calarco</v>
      </c>
      <c r="B378" t="str">
        <f>TRIM(CONCATENATE(TRIM(assembly_staff_import[[#This Row],[Full Name]]), ", ", assembly_staff_import[[#This Row],[Title]]))</f>
        <v>Lisa A Calarco, Dep Dir Data Services</v>
      </c>
      <c r="C378" t="e">
        <f>assembly_staff_import[[#This Row],[Vlookup_groups]]</f>
        <v>#REF!</v>
      </c>
      <c r="D378" t="str">
        <f>IF(assembly_staff_import[[#This Row],[Legislative Staff Type]]="Personal",assembly_staff_import[[#This Row],[Formatted Personal Staff Office]],"")</f>
        <v/>
      </c>
      <c r="E378" t="s">
        <v>65</v>
      </c>
      <c r="F378" s="19" t="s">
        <v>10913</v>
      </c>
      <c r="G378" t="s">
        <v>1237</v>
      </c>
      <c r="H378" t="str">
        <f>TRIM(PROPER((assembly_staff_import[[#This Row],[Last Name via NAME_SOURCE_KEY TEXT]]&amp;" "&amp;assembly_staff_import[[#This Row],[Suffix via NAME_SOURCE_KEY]])))</f>
        <v>Calarco</v>
      </c>
      <c r="I378" t="str">
        <f>PROPER(assembly_staff_import[[#This Row],[JOB TITLE_SOURCE_KEY]])</f>
        <v xml:space="preserve">Dep Dir Data Services                      </v>
      </c>
      <c r="J378" t="s">
        <v>72</v>
      </c>
      <c r="K378" t="str">
        <f>IF(assembly_staff_import[[#This Row],[Legislative Staff Type]]="Personal",assembly_staff_import[[#This Row],[Vlookup Reports To Person]], "")</f>
        <v/>
      </c>
      <c r="L378" t="str">
        <f>PROPER(assembly_staff_import[[#This Row],[First MI Name via NAME_SOURCE_KEY TEXT]])</f>
        <v xml:space="preserve"> Lisa A</v>
      </c>
      <c r="M378" t="s">
        <v>14628</v>
      </c>
      <c r="N378" t="str">
        <f>LOWER(CONCATENATE(assembly_staff_import[[#This Row],[Last Name]],LEFT(assembly_staff_import[[#This Row],[First Name (no initial)]],1),"@nyassembly.gov"))</f>
        <v>calarcol@nyassembly.gov</v>
      </c>
      <c r="O378" t="s">
        <v>12349</v>
      </c>
      <c r="P378" t="e">
        <f>VLOOKUP(assembly_staff_import[[#This Row],[Full Name]],[3]!PEOPLE_March_20[#Data],1,0)</f>
        <v>#REF!</v>
      </c>
      <c r="Q378" t="e">
        <f>VLOOKUP(assembly_staff_import[[#This Row],[Full Name]],[3]!Table17[#Data],3,0)</f>
        <v>#REF!</v>
      </c>
      <c r="R378" t="e">
        <f>VLOOKUP(assembly_staff_import[[#This Row],[Formatted Works for Group]],[3]!Table7[#Data],1,0)</f>
        <v>#REF!</v>
      </c>
      <c r="S378" t="str">
        <f>IF(assembly_staff_import[[#This Row],[Legislative Staff Type]]="Personal", assembly_staff_import[[#This Row],[Vlookup Works for Group]], assembly_staff_import[[#This Row],[Formatted Works for Group calc]]&amp;", Central Staff Office, Assembly")</f>
        <v>Data Services, Central Staff Office, Assembly</v>
      </c>
      <c r="T378" s="20" t="str">
        <f>TRIM(assembly_staff_import[[#This Row],[NAME_SOURCE_KEY]])</f>
        <v>CALARCO, LISA A</v>
      </c>
      <c r="U378" t="s">
        <v>25426</v>
      </c>
      <c r="V378" t="s">
        <v>25427</v>
      </c>
      <c r="W378" t="s">
        <v>25428</v>
      </c>
      <c r="Y378" t="str">
        <f>IF(assembly_staff_import[[#This Row],[Legislative Staff Type]]="Personal", PROPER(TRIM(assembly_staff_import[[#This Row],[Unit First MI via UNIT_SOURCE_KEY]])&amp;" "&amp;assembly_staff_import[[#This Row],[Unit Last via UNIT_SOURCE_KEY]]), PROPER(TRIM(assembly_staff_import[[#This Row],[UNIT NAME_SOURCE_KEY2]])))</f>
        <v>Data Services</v>
      </c>
      <c r="Z378" t="s">
        <v>25402</v>
      </c>
      <c r="AA378" t="e">
        <f>VLOOKUP(assembly_staff_import[[#This Row],[Formatted and corrected Works for Group Text]],[3]!Table4[#Data],1,0)</f>
        <v>#REF!</v>
      </c>
      <c r="AB378" t="e">
        <f>VLOOKUP(assembly_staff_import[[#This Row],[Formatted and corrected Works for Group Text]],[3]!Table5[#Data],2,0)</f>
        <v>#REF!</v>
      </c>
      <c r="AC378" t="str">
        <f>IF(TRIM(assembly_staff_import[[#This Row],[PUBLIC INFO ADDR_SOURCE_KEY]])="CAPITOL, ALBANY", "Legislative / Capitol Office", "District Office")</f>
        <v>Legislative / Capitol Office</v>
      </c>
      <c r="AD378" t="s">
        <v>25403</v>
      </c>
      <c r="AF378" t="str">
        <f t="shared" si="18"/>
        <v xml:space="preserve">377 </v>
      </c>
      <c r="AG378" t="s">
        <v>25403</v>
      </c>
      <c r="AH378" t="s">
        <v>25429</v>
      </c>
      <c r="AI378" t="s">
        <v>25430</v>
      </c>
      <c r="AJ378" t="s">
        <v>23493</v>
      </c>
    </row>
    <row r="379" spans="1:36" x14ac:dyDescent="0.2">
      <c r="A379" t="str">
        <f>TRIM(PROPER((assembly_staff_import[[#This Row],[First MI Name via NAME_SOURCE_KEY TEXT]]&amp;" "&amp;assembly_staff_import[[#This Row],[Last Name via NAME_SOURCE_KEY TEXT]]&amp;" "&amp;assembly_staff_import[[#This Row],[Suffix via NAME_SOURCE_KEY]])))</f>
        <v>Nicole M Campagnano</v>
      </c>
      <c r="B379" t="str">
        <f>TRIM(CONCATENATE(TRIM(assembly_staff_import[[#This Row],[Full Name]]), ", ", assembly_staff_import[[#This Row],[Title]]))</f>
        <v>Nicole M Campagnano, Electronic Media Coor</v>
      </c>
      <c r="C379" t="e">
        <f>assembly_staff_import[[#This Row],[Vlookup_groups]]</f>
        <v>#REF!</v>
      </c>
      <c r="D379" t="str">
        <f>IF(assembly_staff_import[[#This Row],[Legislative Staff Type]]="Personal",assembly_staff_import[[#This Row],[Formatted Personal Staff Office]],"")</f>
        <v/>
      </c>
      <c r="E379" t="s">
        <v>65</v>
      </c>
      <c r="F379" s="19" t="s">
        <v>10913</v>
      </c>
      <c r="G379" t="s">
        <v>1237</v>
      </c>
      <c r="H379" t="str">
        <f>TRIM(PROPER((assembly_staff_import[[#This Row],[Last Name via NAME_SOURCE_KEY TEXT]]&amp;" "&amp;assembly_staff_import[[#This Row],[Suffix via NAME_SOURCE_KEY]])))</f>
        <v>Campagnano</v>
      </c>
      <c r="I379" t="str">
        <f>PROPER(assembly_staff_import[[#This Row],[JOB TITLE_SOURCE_KEY]])</f>
        <v xml:space="preserve">Electronic Media Coor                      </v>
      </c>
      <c r="J379" t="s">
        <v>72</v>
      </c>
      <c r="K379" t="str">
        <f>IF(assembly_staff_import[[#This Row],[Legislative Staff Type]]="Personal",assembly_staff_import[[#This Row],[Vlookup Reports To Person]], "")</f>
        <v/>
      </c>
      <c r="L379" t="str">
        <f>PROPER(assembly_staff_import[[#This Row],[First MI Name via NAME_SOURCE_KEY TEXT]])</f>
        <v xml:space="preserve"> Nicole M</v>
      </c>
      <c r="M379" t="s">
        <v>14610</v>
      </c>
      <c r="N379" t="str">
        <f>LOWER(CONCATENATE(assembly_staff_import[[#This Row],[Last Name]],LEFT(assembly_staff_import[[#This Row],[First Name (no initial)]],1),"@nyassembly.gov"))</f>
        <v>campagnanon@nyassembly.gov</v>
      </c>
      <c r="O379" t="s">
        <v>23854</v>
      </c>
      <c r="P379" t="e">
        <f>VLOOKUP(assembly_staff_import[[#This Row],[Full Name]],[3]!PEOPLE_March_20[#Data],1,0)</f>
        <v>#REF!</v>
      </c>
      <c r="Q379" t="e">
        <f>VLOOKUP(assembly_staff_import[[#This Row],[Full Name]],[3]!Table17[#Data],3,0)</f>
        <v>#REF!</v>
      </c>
      <c r="R379" t="e">
        <f>VLOOKUP(assembly_staff_import[[#This Row],[Formatted Works for Group]],[3]!Table7[#Data],1,0)</f>
        <v>#REF!</v>
      </c>
      <c r="S379" t="str">
        <f>IF(assembly_staff_import[[#This Row],[Legislative Staff Type]]="Personal", assembly_staff_import[[#This Row],[Vlookup Works for Group]], assembly_staff_import[[#This Row],[Formatted Works for Group calc]]&amp;", Central Staff Office, Assembly")</f>
        <v>Data Services, Central Staff Office, Assembly</v>
      </c>
      <c r="T379" s="20" t="str">
        <f>TRIM(assembly_staff_import[[#This Row],[NAME_SOURCE_KEY]])</f>
        <v>CAMPAGNANO, NICOLE M</v>
      </c>
      <c r="U379" t="s">
        <v>25431</v>
      </c>
      <c r="V379" t="s">
        <v>25432</v>
      </c>
      <c r="W379" t="s">
        <v>25433</v>
      </c>
      <c r="Y379" t="str">
        <f>IF(assembly_staff_import[[#This Row],[Legislative Staff Type]]="Personal", PROPER(TRIM(assembly_staff_import[[#This Row],[Unit First MI via UNIT_SOURCE_KEY]])&amp;" "&amp;assembly_staff_import[[#This Row],[Unit Last via UNIT_SOURCE_KEY]]), PROPER(TRIM(assembly_staff_import[[#This Row],[UNIT NAME_SOURCE_KEY2]])))</f>
        <v>Data Services</v>
      </c>
      <c r="Z379" t="s">
        <v>25402</v>
      </c>
      <c r="AA379" t="e">
        <f>VLOOKUP(assembly_staff_import[[#This Row],[Formatted and corrected Works for Group Text]],[3]!Table4[#Data],1,0)</f>
        <v>#REF!</v>
      </c>
      <c r="AB379" t="e">
        <f>VLOOKUP(assembly_staff_import[[#This Row],[Formatted and corrected Works for Group Text]],[3]!Table5[#Data],2,0)</f>
        <v>#REF!</v>
      </c>
      <c r="AC379" t="str">
        <f>IF(TRIM(assembly_staff_import[[#This Row],[PUBLIC INFO ADDR_SOURCE_KEY]])="CAPITOL, ALBANY", "Legislative / Capitol Office", "District Office")</f>
        <v>Legislative / Capitol Office</v>
      </c>
      <c r="AD379" t="s">
        <v>25403</v>
      </c>
      <c r="AF379" t="str">
        <f t="shared" si="18"/>
        <v xml:space="preserve">377 </v>
      </c>
      <c r="AG379" t="s">
        <v>25403</v>
      </c>
      <c r="AH379" t="s">
        <v>25434</v>
      </c>
      <c r="AI379" t="s">
        <v>25435</v>
      </c>
      <c r="AJ379" t="s">
        <v>23493</v>
      </c>
    </row>
    <row r="380" spans="1:36" x14ac:dyDescent="0.2">
      <c r="A380" t="str">
        <f>TRIM(PROPER((assembly_staff_import[[#This Row],[First MI Name via NAME_SOURCE_KEY TEXT]]&amp;" "&amp;assembly_staff_import[[#This Row],[Last Name via NAME_SOURCE_KEY TEXT]]&amp;" "&amp;assembly_staff_import[[#This Row],[Suffix via NAME_SOURCE_KEY]])))</f>
        <v>Patricia A Luce</v>
      </c>
      <c r="B380" t="str">
        <f>TRIM(CONCATENATE(TRIM(assembly_staff_import[[#This Row],[Full Name]]), ", ", assembly_staff_import[[#This Row],[Title]]))</f>
        <v>Patricia A Luce, Systems Operator</v>
      </c>
      <c r="C380" t="e">
        <f>assembly_staff_import[[#This Row],[Vlookup_groups]]</f>
        <v>#REF!</v>
      </c>
      <c r="D380" t="str">
        <f>IF(assembly_staff_import[[#This Row],[Legislative Staff Type]]="Personal",assembly_staff_import[[#This Row],[Formatted Personal Staff Office]],"")</f>
        <v/>
      </c>
      <c r="E380" t="s">
        <v>65</v>
      </c>
      <c r="F380" s="19" t="s">
        <v>10913</v>
      </c>
      <c r="G380" t="s">
        <v>1237</v>
      </c>
      <c r="H380" t="str">
        <f>TRIM(PROPER((assembly_staff_import[[#This Row],[Last Name via NAME_SOURCE_KEY TEXT]]&amp;" "&amp;assembly_staff_import[[#This Row],[Suffix via NAME_SOURCE_KEY]])))</f>
        <v>Luce</v>
      </c>
      <c r="I380" t="str">
        <f>PROPER(assembly_staff_import[[#This Row],[JOB TITLE_SOURCE_KEY]])</f>
        <v xml:space="preserve">Systems Operator                           </v>
      </c>
      <c r="J380" t="s">
        <v>72</v>
      </c>
      <c r="K380" t="str">
        <f>IF(assembly_staff_import[[#This Row],[Legislative Staff Type]]="Personal",assembly_staff_import[[#This Row],[Vlookup Reports To Person]], "")</f>
        <v/>
      </c>
      <c r="L380" t="str">
        <f>PROPER(assembly_staff_import[[#This Row],[First MI Name via NAME_SOURCE_KEY TEXT]])</f>
        <v xml:space="preserve"> Patricia A</v>
      </c>
      <c r="M380" t="s">
        <v>14511</v>
      </c>
      <c r="N380" t="str">
        <f>LOWER(CONCATENATE(assembly_staff_import[[#This Row],[Last Name]],LEFT(assembly_staff_import[[#This Row],[First Name (no initial)]],1),"@nyassembly.gov"))</f>
        <v>lucep@nyassembly.gov</v>
      </c>
      <c r="O380" t="s">
        <v>4484</v>
      </c>
      <c r="P380" t="e">
        <f>VLOOKUP(assembly_staff_import[[#This Row],[Full Name]],[3]!PEOPLE_March_20[#Data],1,0)</f>
        <v>#REF!</v>
      </c>
      <c r="Q380" t="e">
        <f>VLOOKUP(assembly_staff_import[[#This Row],[Full Name]],[3]!Table17[#Data],3,0)</f>
        <v>#REF!</v>
      </c>
      <c r="R380" t="e">
        <f>VLOOKUP(assembly_staff_import[[#This Row],[Formatted Works for Group]],[3]!Table7[#Data],1,0)</f>
        <v>#REF!</v>
      </c>
      <c r="S380" t="str">
        <f>IF(assembly_staff_import[[#This Row],[Legislative Staff Type]]="Personal", assembly_staff_import[[#This Row],[Vlookup Works for Group]], assembly_staff_import[[#This Row],[Formatted Works for Group calc]]&amp;", Central Staff Office, Assembly")</f>
        <v>Data Services, Central Staff Office, Assembly</v>
      </c>
      <c r="T380" s="20" t="str">
        <f>TRIM(assembly_staff_import[[#This Row],[NAME_SOURCE_KEY]])</f>
        <v>LUCE, PATRICIA A</v>
      </c>
      <c r="U380" t="s">
        <v>25436</v>
      </c>
      <c r="V380" t="s">
        <v>25437</v>
      </c>
      <c r="W380" t="s">
        <v>25438</v>
      </c>
      <c r="Y380" t="str">
        <f>IF(assembly_staff_import[[#This Row],[Legislative Staff Type]]="Personal", PROPER(TRIM(assembly_staff_import[[#This Row],[Unit First MI via UNIT_SOURCE_KEY]])&amp;" "&amp;assembly_staff_import[[#This Row],[Unit Last via UNIT_SOURCE_KEY]]), PROPER(TRIM(assembly_staff_import[[#This Row],[UNIT NAME_SOURCE_KEY2]])))</f>
        <v>Data Services</v>
      </c>
      <c r="Z380" t="s">
        <v>25402</v>
      </c>
      <c r="AA380" t="e">
        <f>VLOOKUP(assembly_staff_import[[#This Row],[Formatted and corrected Works for Group Text]],[3]!Table4[#Data],1,0)</f>
        <v>#REF!</v>
      </c>
      <c r="AB380" t="e">
        <f>VLOOKUP(assembly_staff_import[[#This Row],[Formatted and corrected Works for Group Text]],[3]!Table5[#Data],2,0)</f>
        <v>#REF!</v>
      </c>
      <c r="AC380" t="str">
        <f>IF(TRIM(assembly_staff_import[[#This Row],[PUBLIC INFO ADDR_SOURCE_KEY]])="CAPITOL, ALBANY", "Legislative / Capitol Office", "District Office")</f>
        <v>Legislative / Capitol Office</v>
      </c>
      <c r="AD380" t="s">
        <v>25403</v>
      </c>
      <c r="AF380" t="str">
        <f t="shared" si="18"/>
        <v xml:space="preserve">377 </v>
      </c>
      <c r="AG380" t="s">
        <v>25403</v>
      </c>
      <c r="AH380" t="s">
        <v>25439</v>
      </c>
      <c r="AI380" t="s">
        <v>25440</v>
      </c>
      <c r="AJ380" t="s">
        <v>23493</v>
      </c>
    </row>
    <row r="381" spans="1:36" x14ac:dyDescent="0.2">
      <c r="A381" t="str">
        <f>TRIM(PROPER((assembly_staff_import[[#This Row],[First MI Name via NAME_SOURCE_KEY TEXT]]&amp;" "&amp;assembly_staff_import[[#This Row],[Last Name via NAME_SOURCE_KEY TEXT]]&amp;" "&amp;assembly_staff_import[[#This Row],[Suffix via NAME_SOURCE_KEY]])))</f>
        <v>Regina M Eastman</v>
      </c>
      <c r="B381" t="str">
        <f>TRIM(CONCATENATE(TRIM(assembly_staff_import[[#This Row],[Full Name]]), ", ", assembly_staff_import[[#This Row],[Title]]))</f>
        <v>Regina M Eastman, Sr Mail Specialist</v>
      </c>
      <c r="C381" t="e">
        <f>assembly_staff_import[[#This Row],[Vlookup_groups]]</f>
        <v>#REF!</v>
      </c>
      <c r="D381" t="str">
        <f>IF(assembly_staff_import[[#This Row],[Legislative Staff Type]]="Personal",assembly_staff_import[[#This Row],[Formatted Personal Staff Office]],"")</f>
        <v/>
      </c>
      <c r="E381" t="s">
        <v>65</v>
      </c>
      <c r="F381" s="19" t="s">
        <v>10913</v>
      </c>
      <c r="G381" t="s">
        <v>1237</v>
      </c>
      <c r="H381" t="str">
        <f>TRIM(PROPER((assembly_staff_import[[#This Row],[Last Name via NAME_SOURCE_KEY TEXT]]&amp;" "&amp;assembly_staff_import[[#This Row],[Suffix via NAME_SOURCE_KEY]])))</f>
        <v>Eastman</v>
      </c>
      <c r="I381" t="str">
        <f>PROPER(assembly_staff_import[[#This Row],[JOB TITLE_SOURCE_KEY]])</f>
        <v xml:space="preserve">Sr Mail Specialist                         </v>
      </c>
      <c r="J381" t="s">
        <v>72</v>
      </c>
      <c r="K381" t="str">
        <f>IF(assembly_staff_import[[#This Row],[Legislative Staff Type]]="Personal",assembly_staff_import[[#This Row],[Vlookup Reports To Person]], "")</f>
        <v/>
      </c>
      <c r="L381" t="str">
        <f>PROPER(assembly_staff_import[[#This Row],[First MI Name via NAME_SOURCE_KEY TEXT]])</f>
        <v xml:space="preserve"> Regina M</v>
      </c>
      <c r="M381" t="s">
        <v>14573</v>
      </c>
      <c r="N381" t="str">
        <f>LOWER(CONCATENATE(assembly_staff_import[[#This Row],[Last Name]],LEFT(assembly_staff_import[[#This Row],[First Name (no initial)]],1),"@nyassembly.gov"))</f>
        <v>eastmanr@nyassembly.gov</v>
      </c>
      <c r="O381" t="s">
        <v>25441</v>
      </c>
      <c r="P381" t="e">
        <f>VLOOKUP(assembly_staff_import[[#This Row],[Full Name]],[3]!PEOPLE_March_20[#Data],1,0)</f>
        <v>#REF!</v>
      </c>
      <c r="Q381" t="e">
        <f>VLOOKUP(assembly_staff_import[[#This Row],[Full Name]],[3]!Table17[#Data],3,0)</f>
        <v>#REF!</v>
      </c>
      <c r="R381" t="e">
        <f>VLOOKUP(assembly_staff_import[[#This Row],[Formatted Works for Group]],[3]!Table7[#Data],1,0)</f>
        <v>#REF!</v>
      </c>
      <c r="S381" t="str">
        <f>IF(assembly_staff_import[[#This Row],[Legislative Staff Type]]="Personal", assembly_staff_import[[#This Row],[Vlookup Works for Group]], assembly_staff_import[[#This Row],[Formatted Works for Group calc]]&amp;", Central Staff Office, Assembly")</f>
        <v>Data Services, Central Staff Office, Assembly</v>
      </c>
      <c r="T381" s="20" t="str">
        <f>TRIM(assembly_staff_import[[#This Row],[NAME_SOURCE_KEY]])</f>
        <v>EASTMAN, REGINA M</v>
      </c>
      <c r="U381" t="s">
        <v>25442</v>
      </c>
      <c r="V381" t="s">
        <v>25443</v>
      </c>
      <c r="W381" t="s">
        <v>25444</v>
      </c>
      <c r="Y381" t="str">
        <f>IF(assembly_staff_import[[#This Row],[Legislative Staff Type]]="Personal", PROPER(TRIM(assembly_staff_import[[#This Row],[Unit First MI via UNIT_SOURCE_KEY]])&amp;" "&amp;assembly_staff_import[[#This Row],[Unit Last via UNIT_SOURCE_KEY]]), PROPER(TRIM(assembly_staff_import[[#This Row],[UNIT NAME_SOURCE_KEY2]])))</f>
        <v>Data Services</v>
      </c>
      <c r="Z381" t="s">
        <v>25402</v>
      </c>
      <c r="AA381" t="e">
        <f>VLOOKUP(assembly_staff_import[[#This Row],[Formatted and corrected Works for Group Text]],[3]!Table4[#Data],1,0)</f>
        <v>#REF!</v>
      </c>
      <c r="AB381" t="e">
        <f>VLOOKUP(assembly_staff_import[[#This Row],[Formatted and corrected Works for Group Text]],[3]!Table5[#Data],2,0)</f>
        <v>#REF!</v>
      </c>
      <c r="AC381" t="str">
        <f>IF(TRIM(assembly_staff_import[[#This Row],[PUBLIC INFO ADDR_SOURCE_KEY]])="CAPITOL, ALBANY", "Legislative / Capitol Office", "District Office")</f>
        <v>Legislative / Capitol Office</v>
      </c>
      <c r="AD381" t="s">
        <v>25403</v>
      </c>
      <c r="AF381" t="str">
        <f t="shared" si="18"/>
        <v xml:space="preserve">377 </v>
      </c>
      <c r="AG381" t="s">
        <v>25403</v>
      </c>
      <c r="AH381" t="s">
        <v>25445</v>
      </c>
      <c r="AI381" t="s">
        <v>25446</v>
      </c>
      <c r="AJ381" t="s">
        <v>23493</v>
      </c>
    </row>
    <row r="382" spans="1:36" x14ac:dyDescent="0.2">
      <c r="A382" t="str">
        <f>TRIM(PROPER((assembly_staff_import[[#This Row],[First MI Name via NAME_SOURCE_KEY TEXT]]&amp;" "&amp;assembly_staff_import[[#This Row],[Last Name via NAME_SOURCE_KEY TEXT]]&amp;" "&amp;assembly_staff_import[[#This Row],[Suffix via NAME_SOURCE_KEY]])))</f>
        <v>Alexander E Roithmayr</v>
      </c>
      <c r="B382" t="str">
        <f>TRIM(CONCATENATE(TRIM(assembly_staff_import[[#This Row],[Full Name]]), ", ", assembly_staff_import[[#This Row],[Title]]))</f>
        <v>Alexander E Roithmayr, Chief Of Staff</v>
      </c>
      <c r="C382" t="e">
        <f>assembly_staff_import[[#This Row],[Vlookup_groups]]</f>
        <v>#REF!</v>
      </c>
      <c r="D382" t="str">
        <f>IF(assembly_staff_import[[#This Row],[Legislative Staff Type]]="Personal",assembly_staff_import[[#This Row],[Formatted Personal Staff Office]],"")</f>
        <v>District Office</v>
      </c>
      <c r="E382" t="s">
        <v>65</v>
      </c>
      <c r="F382" s="19" t="s">
        <v>10913</v>
      </c>
      <c r="G382" t="s">
        <v>67</v>
      </c>
      <c r="H382" t="str">
        <f>TRIM(PROPER((assembly_staff_import[[#This Row],[Last Name via NAME_SOURCE_KEY TEXT]]&amp;" "&amp;assembly_staff_import[[#This Row],[Suffix via NAME_SOURCE_KEY]])))</f>
        <v>Roithmayr</v>
      </c>
      <c r="I382" t="str">
        <f>PROPER(assembly_staff_import[[#This Row],[JOB TITLE_SOURCE_KEY]])</f>
        <v xml:space="preserve">Chief Of Staff                             </v>
      </c>
      <c r="J382" t="s">
        <v>72</v>
      </c>
      <c r="K382" t="e">
        <f>IF(assembly_staff_import[[#This Row],[Legislative Staff Type]]="Personal",assembly_staff_import[[#This Row],[Vlookup Reports To Person]], "")</f>
        <v>#REF!</v>
      </c>
      <c r="L382" t="str">
        <f>PROPER(assembly_staff_import[[#This Row],[First MI Name via NAME_SOURCE_KEY TEXT]])</f>
        <v xml:space="preserve"> Alexander E</v>
      </c>
      <c r="M382" t="s">
        <v>22956</v>
      </c>
      <c r="N382" t="str">
        <f>LOWER(CONCATENATE(assembly_staff_import[[#This Row],[Last Name]],LEFT(assembly_staff_import[[#This Row],[First Name (no initial)]],1),"@nyassembly.gov"))</f>
        <v>roithmayra@nyassembly.gov</v>
      </c>
      <c r="O382" t="s">
        <v>3285</v>
      </c>
      <c r="P382" t="e">
        <f>VLOOKUP(assembly_staff_import[[#This Row],[Full Name]],[3]!PEOPLE_March_20[#Data],1,0)</f>
        <v>#REF!</v>
      </c>
      <c r="Q382" t="e">
        <f>VLOOKUP(assembly_staff_import[[#This Row],[Full Name]],[3]!Table17[#Data],3,0)</f>
        <v>#REF!</v>
      </c>
      <c r="R382" t="e">
        <f>VLOOKUP(assembly_staff_import[[#This Row],[Formatted Works for Group]],[3]!Table7[#Data],1,0)</f>
        <v>#REF!</v>
      </c>
      <c r="S382" t="e">
        <f>IF(assembly_staff_import[[#This Row],[Legislative Staff Type]]="Personal", assembly_staff_import[[#This Row],[Vlookup Works for Group]], assembly_staff_import[[#This Row],[Formatted Works for Group calc]]&amp;", Central Staff Office, Assembly")</f>
        <v>#REF!</v>
      </c>
      <c r="T382" s="20" t="str">
        <f>TRIM(assembly_staff_import[[#This Row],[NAME_SOURCE_KEY]])</f>
        <v>ROITHMAYR, ALEXANDER E</v>
      </c>
      <c r="U382" t="s">
        <v>25447</v>
      </c>
      <c r="V382" t="s">
        <v>25448</v>
      </c>
      <c r="W382" t="s">
        <v>25449</v>
      </c>
      <c r="Y382" t="str">
        <f>IF(assembly_staff_import[[#This Row],[Legislative Staff Type]]="Personal", PROPER(TRIM(assembly_staff_import[[#This Row],[Unit First MI via UNIT_SOURCE_KEY]])&amp;" "&amp;assembly_staff_import[[#This Row],[Unit Last via UNIT_SOURCE_KEY]]), PROPER(TRIM(assembly_staff_import[[#This Row],[UNIT NAME_SOURCE_KEY2]])))</f>
        <v>David E. Buchwald</v>
      </c>
      <c r="Z382" t="s">
        <v>25450</v>
      </c>
      <c r="AA382" t="e">
        <f>VLOOKUP(assembly_staff_import[[#This Row],[Formatted and corrected Works for Group Text]],[3]!Table4[#Data],1,0)</f>
        <v>#REF!</v>
      </c>
      <c r="AB382" t="e">
        <f>VLOOKUP(assembly_staff_import[[#This Row],[Formatted and corrected Works for Group Text]],[3]!Table5[#Data],2,0)</f>
        <v>#REF!</v>
      </c>
      <c r="AC382" t="str">
        <f>IF(TRIM(assembly_staff_import[[#This Row],[PUBLIC INFO ADDR_SOURCE_KEY]])="CAPITOL, ALBANY", "Legislative / Capitol Office", "District Office")</f>
        <v>District Office</v>
      </c>
      <c r="AD382" t="s">
        <v>25451</v>
      </c>
      <c r="AE382" t="s">
        <v>25452</v>
      </c>
      <c r="AF382" t="str">
        <f>"B33 "</f>
        <v xml:space="preserve">B33 </v>
      </c>
      <c r="AG382" t="s">
        <v>25453</v>
      </c>
      <c r="AH382" t="s">
        <v>25454</v>
      </c>
      <c r="AI382" t="s">
        <v>23587</v>
      </c>
      <c r="AJ382" t="s">
        <v>25455</v>
      </c>
    </row>
    <row r="383" spans="1:36" x14ac:dyDescent="0.2">
      <c r="A383" t="str">
        <f>TRIM(PROPER((assembly_staff_import[[#This Row],[First MI Name via NAME_SOURCE_KEY TEXT]]&amp;" "&amp;assembly_staff_import[[#This Row],[Last Name via NAME_SOURCE_KEY TEXT]]&amp;" "&amp;assembly_staff_import[[#This Row],[Suffix via NAME_SOURCE_KEY]])))</f>
        <v>Joseph J Orlando</v>
      </c>
      <c r="B383" t="str">
        <f>TRIM(CONCATENATE(TRIM(assembly_staff_import[[#This Row],[Full Name]]), ", ", assembly_staff_import[[#This Row],[Title]]))</f>
        <v>Joseph J Orlando, Community Liaison</v>
      </c>
      <c r="C383" t="e">
        <f>assembly_staff_import[[#This Row],[Vlookup_groups]]</f>
        <v>#REF!</v>
      </c>
      <c r="D383" t="str">
        <f>IF(assembly_staff_import[[#This Row],[Legislative Staff Type]]="Personal",assembly_staff_import[[#This Row],[Formatted Personal Staff Office]],"")</f>
        <v>District Office</v>
      </c>
      <c r="E383" t="s">
        <v>65</v>
      </c>
      <c r="F383" s="19" t="s">
        <v>10913</v>
      </c>
      <c r="G383" t="s">
        <v>67</v>
      </c>
      <c r="H383" t="str">
        <f>TRIM(PROPER((assembly_staff_import[[#This Row],[Last Name via NAME_SOURCE_KEY TEXT]]&amp;" "&amp;assembly_staff_import[[#This Row],[Suffix via NAME_SOURCE_KEY]])))</f>
        <v>Orlando</v>
      </c>
      <c r="I383" t="str">
        <f>PROPER(assembly_staff_import[[#This Row],[JOB TITLE_SOURCE_KEY]])</f>
        <v xml:space="preserve">Community Liaison                          </v>
      </c>
      <c r="J383" t="s">
        <v>72</v>
      </c>
      <c r="K383" t="e">
        <f>IF(assembly_staff_import[[#This Row],[Legislative Staff Type]]="Personal",assembly_staff_import[[#This Row],[Vlookup Reports To Person]], "")</f>
        <v>#REF!</v>
      </c>
      <c r="L383" t="str">
        <f>PROPER(assembly_staff_import[[#This Row],[First MI Name via NAME_SOURCE_KEY TEXT]])</f>
        <v xml:space="preserve"> Joseph J</v>
      </c>
      <c r="M383" t="s">
        <v>12756</v>
      </c>
      <c r="N383" t="str">
        <f>LOWER(CONCATENATE(assembly_staff_import[[#This Row],[Last Name]],LEFT(assembly_staff_import[[#This Row],[First Name (no initial)]],1),"@nyassembly.gov"))</f>
        <v>orlandoj@nyassembly.gov</v>
      </c>
      <c r="O383" t="s">
        <v>2640</v>
      </c>
      <c r="P383" t="e">
        <f>VLOOKUP(assembly_staff_import[[#This Row],[Full Name]],[3]!PEOPLE_March_20[#Data],1,0)</f>
        <v>#REF!</v>
      </c>
      <c r="Q383" t="e">
        <f>VLOOKUP(assembly_staff_import[[#This Row],[Full Name]],[3]!Table17[#Data],3,0)</f>
        <v>#REF!</v>
      </c>
      <c r="R383" t="e">
        <f>VLOOKUP(assembly_staff_import[[#This Row],[Formatted Works for Group]],[3]!Table7[#Data],1,0)</f>
        <v>#REF!</v>
      </c>
      <c r="S383" t="e">
        <f>IF(assembly_staff_import[[#This Row],[Legislative Staff Type]]="Personal", assembly_staff_import[[#This Row],[Vlookup Works for Group]], assembly_staff_import[[#This Row],[Formatted Works for Group calc]]&amp;", Central Staff Office, Assembly")</f>
        <v>#REF!</v>
      </c>
      <c r="T383" s="20" t="str">
        <f>TRIM(assembly_staff_import[[#This Row],[NAME_SOURCE_KEY]])</f>
        <v>ORLANDO, JOSEPH J</v>
      </c>
      <c r="U383" t="s">
        <v>25456</v>
      </c>
      <c r="V383" t="s">
        <v>25457</v>
      </c>
      <c r="W383" t="s">
        <v>25458</v>
      </c>
      <c r="Y383" t="str">
        <f>IF(assembly_staff_import[[#This Row],[Legislative Staff Type]]="Personal", PROPER(TRIM(assembly_staff_import[[#This Row],[Unit First MI via UNIT_SOURCE_KEY]])&amp;" "&amp;assembly_staff_import[[#This Row],[Unit Last via UNIT_SOURCE_KEY]]), PROPER(TRIM(assembly_staff_import[[#This Row],[UNIT NAME_SOURCE_KEY2]])))</f>
        <v>David E. Buchwald</v>
      </c>
      <c r="Z383" t="s">
        <v>25450</v>
      </c>
      <c r="AA383" t="e">
        <f>VLOOKUP(assembly_staff_import[[#This Row],[Formatted and corrected Works for Group Text]],[3]!Table4[#Data],1,0)</f>
        <v>#REF!</v>
      </c>
      <c r="AB383" t="e">
        <f>VLOOKUP(assembly_staff_import[[#This Row],[Formatted and corrected Works for Group Text]],[3]!Table5[#Data],2,0)</f>
        <v>#REF!</v>
      </c>
      <c r="AC383" t="str">
        <f>IF(TRIM(assembly_staff_import[[#This Row],[PUBLIC INFO ADDR_SOURCE_KEY]])="CAPITOL, ALBANY", "Legislative / Capitol Office", "District Office")</f>
        <v>District Office</v>
      </c>
      <c r="AD383" t="s">
        <v>25451</v>
      </c>
      <c r="AE383" t="s">
        <v>25452</v>
      </c>
      <c r="AF383" t="str">
        <f>"B33 "</f>
        <v xml:space="preserve">B33 </v>
      </c>
      <c r="AG383" t="s">
        <v>25453</v>
      </c>
      <c r="AH383" t="s">
        <v>25459</v>
      </c>
      <c r="AI383" t="s">
        <v>23692</v>
      </c>
      <c r="AJ383" t="s">
        <v>25455</v>
      </c>
    </row>
    <row r="384" spans="1:36" x14ac:dyDescent="0.2">
      <c r="A384" t="str">
        <f>TRIM(PROPER((assembly_staff_import[[#This Row],[First MI Name via NAME_SOURCE_KEY TEXT]]&amp;" "&amp;assembly_staff_import[[#This Row],[Last Name via NAME_SOURCE_KEY TEXT]]&amp;" "&amp;assembly_staff_import[[#This Row],[Suffix via NAME_SOURCE_KEY]])))</f>
        <v>Kimberly A Rose</v>
      </c>
      <c r="B384" t="str">
        <f>TRIM(CONCATENATE(TRIM(assembly_staff_import[[#This Row],[Full Name]]), ", ", assembly_staff_import[[#This Row],[Title]]))</f>
        <v>Kimberly A Rose, Legis Director</v>
      </c>
      <c r="C384" t="e">
        <f>assembly_staff_import[[#This Row],[Vlookup_groups]]</f>
        <v>#REF!</v>
      </c>
      <c r="D384" t="str">
        <f>IF(assembly_staff_import[[#This Row],[Legislative Staff Type]]="Personal",assembly_staff_import[[#This Row],[Formatted Personal Staff Office]],"")</f>
        <v>Legislative / Capitol Office</v>
      </c>
      <c r="E384" t="s">
        <v>65</v>
      </c>
      <c r="F384" s="19" t="s">
        <v>10913</v>
      </c>
      <c r="G384" t="s">
        <v>67</v>
      </c>
      <c r="H384" t="str">
        <f>TRIM(PROPER((assembly_staff_import[[#This Row],[Last Name via NAME_SOURCE_KEY TEXT]]&amp;" "&amp;assembly_staff_import[[#This Row],[Suffix via NAME_SOURCE_KEY]])))</f>
        <v>Rose</v>
      </c>
      <c r="I384" t="str">
        <f>PROPER(assembly_staff_import[[#This Row],[JOB TITLE_SOURCE_KEY]])</f>
        <v xml:space="preserve">Legis Director                             </v>
      </c>
      <c r="J384" t="s">
        <v>72</v>
      </c>
      <c r="K384" t="e">
        <f>IF(assembly_staff_import[[#This Row],[Legislative Staff Type]]="Personal",assembly_staff_import[[#This Row],[Vlookup Reports To Person]], "")</f>
        <v>#REF!</v>
      </c>
      <c r="L384" t="str">
        <f>PROPER(assembly_staff_import[[#This Row],[First MI Name via NAME_SOURCE_KEY TEXT]])</f>
        <v xml:space="preserve"> Kimberly A</v>
      </c>
      <c r="M384" t="s">
        <v>12519</v>
      </c>
      <c r="N384" t="str">
        <f>LOWER(CONCATENATE(assembly_staff_import[[#This Row],[Last Name]],LEFT(assembly_staff_import[[#This Row],[First Name (no initial)]],1),"@nyassembly.gov"))</f>
        <v>rosek@nyassembly.gov</v>
      </c>
      <c r="O384" t="s">
        <v>5050</v>
      </c>
      <c r="P384" t="e">
        <f>VLOOKUP(assembly_staff_import[[#This Row],[Full Name]],[3]!PEOPLE_March_20[#Data],1,0)</f>
        <v>#REF!</v>
      </c>
      <c r="Q384" t="e">
        <f>VLOOKUP(assembly_staff_import[[#This Row],[Full Name]],[3]!Table17[#Data],3,0)</f>
        <v>#REF!</v>
      </c>
      <c r="R384" t="e">
        <f>VLOOKUP(assembly_staff_import[[#This Row],[Formatted Works for Group]],[3]!Table7[#Data],1,0)</f>
        <v>#REF!</v>
      </c>
      <c r="S384" t="e">
        <f>IF(assembly_staff_import[[#This Row],[Legislative Staff Type]]="Personal", assembly_staff_import[[#This Row],[Vlookup Works for Group]], assembly_staff_import[[#This Row],[Formatted Works for Group calc]]&amp;", Central Staff Office, Assembly")</f>
        <v>#REF!</v>
      </c>
      <c r="T384" s="20" t="str">
        <f>TRIM(assembly_staff_import[[#This Row],[NAME_SOURCE_KEY]])</f>
        <v>ROSE, KIMBERLY A</v>
      </c>
      <c r="U384" t="s">
        <v>25460</v>
      </c>
      <c r="V384" t="s">
        <v>25461</v>
      </c>
      <c r="W384" t="s">
        <v>25462</v>
      </c>
      <c r="Y384" t="str">
        <f>IF(assembly_staff_import[[#This Row],[Legislative Staff Type]]="Personal", PROPER(TRIM(assembly_staff_import[[#This Row],[Unit First MI via UNIT_SOURCE_KEY]])&amp;" "&amp;assembly_staff_import[[#This Row],[Unit Last via UNIT_SOURCE_KEY]]), PROPER(TRIM(assembly_staff_import[[#This Row],[UNIT NAME_SOURCE_KEY2]])))</f>
        <v>David E. Buchwald</v>
      </c>
      <c r="Z384" t="s">
        <v>25450</v>
      </c>
      <c r="AA384" t="e">
        <f>VLOOKUP(assembly_staff_import[[#This Row],[Formatted and corrected Works for Group Text]],[3]!Table4[#Data],1,0)</f>
        <v>#REF!</v>
      </c>
      <c r="AB384" t="e">
        <f>VLOOKUP(assembly_staff_import[[#This Row],[Formatted and corrected Works for Group Text]],[3]!Table5[#Data],2,0)</f>
        <v>#REF!</v>
      </c>
      <c r="AC384" t="str">
        <f>IF(TRIM(assembly_staff_import[[#This Row],[PUBLIC INFO ADDR_SOURCE_KEY]])="CAPITOL, ALBANY", "Legislative / Capitol Office", "District Office")</f>
        <v>Legislative / Capitol Office</v>
      </c>
      <c r="AD384" t="s">
        <v>25451</v>
      </c>
      <c r="AE384" t="s">
        <v>25452</v>
      </c>
      <c r="AF384" t="str">
        <f>"B33 "</f>
        <v xml:space="preserve">B33 </v>
      </c>
      <c r="AG384" t="s">
        <v>25453</v>
      </c>
      <c r="AH384" t="s">
        <v>25463</v>
      </c>
      <c r="AI384" t="s">
        <v>23492</v>
      </c>
      <c r="AJ384" t="s">
        <v>23493</v>
      </c>
    </row>
    <row r="385" spans="1:36" x14ac:dyDescent="0.2">
      <c r="A385" t="str">
        <f>TRIM(PROPER((assembly_staff_import[[#This Row],[First MI Name via NAME_SOURCE_KEY TEXT]]&amp;" "&amp;assembly_staff_import[[#This Row],[Last Name via NAME_SOURCE_KEY TEXT]]&amp;" "&amp;assembly_staff_import[[#This Row],[Suffix via NAME_SOURCE_KEY]])))</f>
        <v>Madiha L Mughal</v>
      </c>
      <c r="B385" t="str">
        <f>TRIM(CONCATENATE(TRIM(assembly_staff_import[[#This Row],[Full Name]]), ", ", assembly_staff_import[[#This Row],[Title]]))</f>
        <v>Madiha L Mughal, D O Assistant</v>
      </c>
      <c r="C385" t="e">
        <f>assembly_staff_import[[#This Row],[Vlookup_groups]]</f>
        <v>#REF!</v>
      </c>
      <c r="D385" t="str">
        <f>IF(assembly_staff_import[[#This Row],[Legislative Staff Type]]="Personal",assembly_staff_import[[#This Row],[Formatted Personal Staff Office]],"")</f>
        <v>District Office</v>
      </c>
      <c r="E385" t="s">
        <v>65</v>
      </c>
      <c r="F385" s="19" t="s">
        <v>10913</v>
      </c>
      <c r="G385" t="s">
        <v>67</v>
      </c>
      <c r="H385" t="str">
        <f>TRIM(PROPER((assembly_staff_import[[#This Row],[Last Name via NAME_SOURCE_KEY TEXT]]&amp;" "&amp;assembly_staff_import[[#This Row],[Suffix via NAME_SOURCE_KEY]])))</f>
        <v>Mughal</v>
      </c>
      <c r="I385" t="str">
        <f>PROPER(assembly_staff_import[[#This Row],[JOB TITLE_SOURCE_KEY]])</f>
        <v xml:space="preserve">D O Assistant                              </v>
      </c>
      <c r="J385" t="s">
        <v>72</v>
      </c>
      <c r="K385" t="e">
        <f>IF(assembly_staff_import[[#This Row],[Legislative Staff Type]]="Personal",assembly_staff_import[[#This Row],[Vlookup Reports To Person]], "")</f>
        <v>#REF!</v>
      </c>
      <c r="L385" t="str">
        <f>PROPER(assembly_staff_import[[#This Row],[First MI Name via NAME_SOURCE_KEY TEXT]])</f>
        <v xml:space="preserve"> Madiha L</v>
      </c>
      <c r="M385" t="s">
        <v>12280</v>
      </c>
      <c r="N385" t="str">
        <f>LOWER(CONCATENATE(assembly_staff_import[[#This Row],[Last Name]],LEFT(assembly_staff_import[[#This Row],[First Name (no initial)]],1),"@nyassembly.gov"))</f>
        <v>mughalm@nyassembly.gov</v>
      </c>
      <c r="O385" t="s">
        <v>25464</v>
      </c>
      <c r="P385" t="e">
        <f>VLOOKUP(assembly_staff_import[[#This Row],[Full Name]],[3]!PEOPLE_March_20[#Data],1,0)</f>
        <v>#REF!</v>
      </c>
      <c r="Q385" t="e">
        <f>VLOOKUP(assembly_staff_import[[#This Row],[Full Name]],[3]!Table17[#Data],3,0)</f>
        <v>#REF!</v>
      </c>
      <c r="R385" t="e">
        <f>VLOOKUP(assembly_staff_import[[#This Row],[Formatted Works for Group]],[3]!Table7[#Data],1,0)</f>
        <v>#REF!</v>
      </c>
      <c r="S385" t="e">
        <f>IF(assembly_staff_import[[#This Row],[Legislative Staff Type]]="Personal", assembly_staff_import[[#This Row],[Vlookup Works for Group]], assembly_staff_import[[#This Row],[Formatted Works for Group calc]]&amp;", Central Staff Office, Assembly")</f>
        <v>#REF!</v>
      </c>
      <c r="T385" s="20" t="str">
        <f>TRIM(assembly_staff_import[[#This Row],[NAME_SOURCE_KEY]])</f>
        <v>MUGHAL, MADIHA L</v>
      </c>
      <c r="U385" t="s">
        <v>25465</v>
      </c>
      <c r="V385" t="s">
        <v>25466</v>
      </c>
      <c r="W385" t="s">
        <v>25467</v>
      </c>
      <c r="Y385" t="str">
        <f>IF(assembly_staff_import[[#This Row],[Legislative Staff Type]]="Personal", PROPER(TRIM(assembly_staff_import[[#This Row],[Unit First MI via UNIT_SOURCE_KEY]])&amp;" "&amp;assembly_staff_import[[#This Row],[Unit Last via UNIT_SOURCE_KEY]]), PROPER(TRIM(assembly_staff_import[[#This Row],[UNIT NAME_SOURCE_KEY2]])))</f>
        <v>David E. Buchwald</v>
      </c>
      <c r="Z385" t="s">
        <v>25450</v>
      </c>
      <c r="AA385" t="e">
        <f>VLOOKUP(assembly_staff_import[[#This Row],[Formatted and corrected Works for Group Text]],[3]!Table4[#Data],1,0)</f>
        <v>#REF!</v>
      </c>
      <c r="AB385" t="e">
        <f>VLOOKUP(assembly_staff_import[[#This Row],[Formatted and corrected Works for Group Text]],[3]!Table5[#Data],2,0)</f>
        <v>#REF!</v>
      </c>
      <c r="AC385" t="str">
        <f>IF(TRIM(assembly_staff_import[[#This Row],[PUBLIC INFO ADDR_SOURCE_KEY]])="CAPITOL, ALBANY", "Legislative / Capitol Office", "District Office")</f>
        <v>District Office</v>
      </c>
      <c r="AD385" t="s">
        <v>25451</v>
      </c>
      <c r="AE385" t="s">
        <v>25452</v>
      </c>
      <c r="AF385" t="str">
        <f>"B33 "</f>
        <v xml:space="preserve">B33 </v>
      </c>
      <c r="AG385" t="s">
        <v>25453</v>
      </c>
      <c r="AH385" t="s">
        <v>25468</v>
      </c>
      <c r="AI385" t="s">
        <v>25469</v>
      </c>
      <c r="AJ385" t="s">
        <v>25455</v>
      </c>
    </row>
    <row r="386" spans="1:36" x14ac:dyDescent="0.2">
      <c r="A386" t="str">
        <f>TRIM(PROPER((assembly_staff_import[[#This Row],[First MI Name via NAME_SOURCE_KEY TEXT]]&amp;" "&amp;assembly_staff_import[[#This Row],[Last Name via NAME_SOURCE_KEY TEXT]]&amp;" "&amp;assembly_staff_import[[#This Row],[Suffix via NAME_SOURCE_KEY]])))</f>
        <v>Randy S Koniowka</v>
      </c>
      <c r="B386" t="str">
        <f>TRIM(CONCATENATE(TRIM(assembly_staff_import[[#This Row],[Full Name]]), ", ", assembly_staff_import[[#This Row],[Title]]))</f>
        <v>Randy S Koniowka, Legis Director</v>
      </c>
      <c r="C386" t="e">
        <f>assembly_staff_import[[#This Row],[Vlookup_groups]]</f>
        <v>#REF!</v>
      </c>
      <c r="D386" t="str">
        <f>IF(assembly_staff_import[[#This Row],[Legislative Staff Type]]="Personal",assembly_staff_import[[#This Row],[Formatted Personal Staff Office]],"")</f>
        <v>Legislative / Capitol Office</v>
      </c>
      <c r="E386" t="s">
        <v>65</v>
      </c>
      <c r="F386" s="19" t="s">
        <v>10913</v>
      </c>
      <c r="G386" t="s">
        <v>67</v>
      </c>
      <c r="H386" t="str">
        <f>TRIM(PROPER((assembly_staff_import[[#This Row],[Last Name via NAME_SOURCE_KEY TEXT]]&amp;" "&amp;assembly_staff_import[[#This Row],[Suffix via NAME_SOURCE_KEY]])))</f>
        <v>Koniowka</v>
      </c>
      <c r="I386" t="str">
        <f>PROPER(assembly_staff_import[[#This Row],[JOB TITLE_SOURCE_KEY]])</f>
        <v xml:space="preserve">Legis Director                             </v>
      </c>
      <c r="J386" t="s">
        <v>72</v>
      </c>
      <c r="K386" t="e">
        <f>IF(assembly_staff_import[[#This Row],[Legislative Staff Type]]="Personal",assembly_staff_import[[#This Row],[Vlookup Reports To Person]], "")</f>
        <v>#REF!</v>
      </c>
      <c r="L386" t="str">
        <f>PROPER(assembly_staff_import[[#This Row],[First MI Name via NAME_SOURCE_KEY TEXT]])</f>
        <v xml:space="preserve"> Randy S</v>
      </c>
      <c r="M386" t="s">
        <v>11677</v>
      </c>
      <c r="N386" t="str">
        <f>LOWER(CONCATENATE(assembly_staff_import[[#This Row],[Last Name]],LEFT(assembly_staff_import[[#This Row],[First Name (no initial)]],1),"@nyassembly.gov"))</f>
        <v>koniowkar@nyassembly.gov</v>
      </c>
      <c r="O386" t="s">
        <v>25470</v>
      </c>
      <c r="P386" t="e">
        <f>VLOOKUP(assembly_staff_import[[#This Row],[Full Name]],[3]!PEOPLE_March_20[#Data],1,0)</f>
        <v>#REF!</v>
      </c>
      <c r="Q386" t="e">
        <f>VLOOKUP(assembly_staff_import[[#This Row],[Full Name]],[3]!Table17[#Data],3,0)</f>
        <v>#REF!</v>
      </c>
      <c r="R386" t="e">
        <f>VLOOKUP(assembly_staff_import[[#This Row],[Formatted Works for Group]],[3]!Table7[#Data],1,0)</f>
        <v>#REF!</v>
      </c>
      <c r="S386" t="e">
        <f>IF(assembly_staff_import[[#This Row],[Legislative Staff Type]]="Personal", assembly_staff_import[[#This Row],[Vlookup Works for Group]], assembly_staff_import[[#This Row],[Formatted Works for Group calc]]&amp;", Central Staff Office, Assembly")</f>
        <v>#REF!</v>
      </c>
      <c r="T386" s="20" t="str">
        <f>TRIM(assembly_staff_import[[#This Row],[NAME_SOURCE_KEY]])</f>
        <v>KONIOWKA, RANDY S</v>
      </c>
      <c r="U386" t="s">
        <v>25471</v>
      </c>
      <c r="V386" t="s">
        <v>25472</v>
      </c>
      <c r="W386" t="s">
        <v>25473</v>
      </c>
      <c r="Y386" t="str">
        <f>IF(assembly_staff_import[[#This Row],[Legislative Staff Type]]="Personal", PROPER(TRIM(assembly_staff_import[[#This Row],[Unit First MI via UNIT_SOURCE_KEY]])&amp;" "&amp;assembly_staff_import[[#This Row],[Unit Last via UNIT_SOURCE_KEY]]), PROPER(TRIM(assembly_staff_import[[#This Row],[UNIT NAME_SOURCE_KEY2]])))</f>
        <v>David E. Buchwald</v>
      </c>
      <c r="Z386" t="s">
        <v>25450</v>
      </c>
      <c r="AA386" t="e">
        <f>VLOOKUP(assembly_staff_import[[#This Row],[Formatted and corrected Works for Group Text]],[3]!Table4[#Data],1,0)</f>
        <v>#REF!</v>
      </c>
      <c r="AB386" t="e">
        <f>VLOOKUP(assembly_staff_import[[#This Row],[Formatted and corrected Works for Group Text]],[3]!Table5[#Data],2,0)</f>
        <v>#REF!</v>
      </c>
      <c r="AC386" t="str">
        <f>IF(TRIM(assembly_staff_import[[#This Row],[PUBLIC INFO ADDR_SOURCE_KEY]])="CAPITOL, ALBANY", "Legislative / Capitol Office", "District Office")</f>
        <v>Legislative / Capitol Office</v>
      </c>
      <c r="AD386" t="s">
        <v>25451</v>
      </c>
      <c r="AE386" t="s">
        <v>25452</v>
      </c>
      <c r="AF386" t="str">
        <f>"B33 "</f>
        <v xml:space="preserve">B33 </v>
      </c>
      <c r="AG386" t="s">
        <v>25453</v>
      </c>
      <c r="AH386" t="s">
        <v>25474</v>
      </c>
      <c r="AI386" t="s">
        <v>23492</v>
      </c>
      <c r="AJ386" t="s">
        <v>23493</v>
      </c>
    </row>
    <row r="387" spans="1:36" x14ac:dyDescent="0.2">
      <c r="A387" t="str">
        <f>TRIM(PROPER((assembly_staff_import[[#This Row],[First MI Name via NAME_SOURCE_KEY TEXT]]&amp;" "&amp;assembly_staff_import[[#This Row],[Last Name via NAME_SOURCE_KEY TEXT]]&amp;" "&amp;assembly_staff_import[[#This Row],[Suffix via NAME_SOURCE_KEY]])))</f>
        <v>Christine M Gierlinger</v>
      </c>
      <c r="B387" t="str">
        <f>TRIM(CONCATENATE(TRIM(assembly_staff_import[[#This Row],[Full Name]]), ", ", assembly_staff_import[[#This Row],[Title]]))</f>
        <v>Christine M Gierlinger, Chief Of Staff</v>
      </c>
      <c r="C387" t="e">
        <f>assembly_staff_import[[#This Row],[Vlookup_groups]]</f>
        <v>#REF!</v>
      </c>
      <c r="D387" t="str">
        <f>IF(assembly_staff_import[[#This Row],[Legislative Staff Type]]="Personal",assembly_staff_import[[#This Row],[Formatted Personal Staff Office]],"")</f>
        <v>District Office</v>
      </c>
      <c r="E387" t="s">
        <v>65</v>
      </c>
      <c r="F387" s="19" t="s">
        <v>10913</v>
      </c>
      <c r="G387" t="s">
        <v>67</v>
      </c>
      <c r="H387" t="str">
        <f>TRIM(PROPER((assembly_staff_import[[#This Row],[Last Name via NAME_SOURCE_KEY TEXT]]&amp;" "&amp;assembly_staff_import[[#This Row],[Suffix via NAME_SOURCE_KEY]])))</f>
        <v>Gierlinger</v>
      </c>
      <c r="I387" t="str">
        <f>PROPER(assembly_staff_import[[#This Row],[JOB TITLE_SOURCE_KEY]])</f>
        <v xml:space="preserve">Chief Of Staff                             </v>
      </c>
      <c r="J387" t="s">
        <v>72</v>
      </c>
      <c r="K387" t="e">
        <f>IF(assembly_staff_import[[#This Row],[Legislative Staff Type]]="Personal",assembly_staff_import[[#This Row],[Vlookup Reports To Person]], "")</f>
        <v>#REF!</v>
      </c>
      <c r="L387" t="str">
        <f>PROPER(assembly_staff_import[[#This Row],[First MI Name via NAME_SOURCE_KEY TEXT]])</f>
        <v xml:space="preserve"> Christine M</v>
      </c>
      <c r="M387" t="s">
        <v>23284</v>
      </c>
      <c r="N387" t="str">
        <f>LOWER(CONCATENATE(assembly_staff_import[[#This Row],[Last Name]],LEFT(assembly_staff_import[[#This Row],[First Name (no initial)]],1),"@nyassembly.gov"))</f>
        <v>gierlingerc@nyassembly.gov</v>
      </c>
      <c r="O387" t="s">
        <v>17419</v>
      </c>
      <c r="P387" t="e">
        <f>VLOOKUP(assembly_staff_import[[#This Row],[Full Name]],[3]!PEOPLE_March_20[#Data],1,0)</f>
        <v>#REF!</v>
      </c>
      <c r="Q387" t="e">
        <f>VLOOKUP(assembly_staff_import[[#This Row],[Full Name]],[3]!Table17[#Data],3,0)</f>
        <v>#REF!</v>
      </c>
      <c r="R387" t="e">
        <f>VLOOKUP(assembly_staff_import[[#This Row],[Formatted Works for Group]],[3]!Table7[#Data],1,0)</f>
        <v>#REF!</v>
      </c>
      <c r="S387" t="e">
        <f>IF(assembly_staff_import[[#This Row],[Legislative Staff Type]]="Personal", assembly_staff_import[[#This Row],[Vlookup Works for Group]], assembly_staff_import[[#This Row],[Formatted Works for Group calc]]&amp;", Central Staff Office, Assembly")</f>
        <v>#REF!</v>
      </c>
      <c r="T387" s="20" t="str">
        <f>TRIM(assembly_staff_import[[#This Row],[NAME_SOURCE_KEY]])</f>
        <v>GIERLINGER, CHRISTINE M</v>
      </c>
      <c r="U387" t="s">
        <v>25475</v>
      </c>
      <c r="V387" t="s">
        <v>25476</v>
      </c>
      <c r="W387" t="s">
        <v>24479</v>
      </c>
      <c r="Y387" t="str">
        <f>IF(assembly_staff_import[[#This Row],[Legislative Staff Type]]="Personal", PROPER(TRIM(assembly_staff_import[[#This Row],[Unit First MI via UNIT_SOURCE_KEY]])&amp;" "&amp;assembly_staff_import[[#This Row],[Unit Last via UNIT_SOURCE_KEY]]), PROPER(TRIM(assembly_staff_import[[#This Row],[UNIT NAME_SOURCE_KEY2]])))</f>
        <v>David J. Dipietro</v>
      </c>
      <c r="Z387" t="s">
        <v>25477</v>
      </c>
      <c r="AA387" t="e">
        <f>VLOOKUP(assembly_staff_import[[#This Row],[Formatted and corrected Works for Group Text]],[3]!Table4[#Data],1,0)</f>
        <v>#REF!</v>
      </c>
      <c r="AB387" t="e">
        <f>VLOOKUP(assembly_staff_import[[#This Row],[Formatted and corrected Works for Group Text]],[3]!Table5[#Data],2,0)</f>
        <v>#REF!</v>
      </c>
      <c r="AC387" t="str">
        <f>IF(TRIM(assembly_staff_import[[#This Row],[PUBLIC INFO ADDR_SOURCE_KEY]])="CAPITOL, ALBANY", "Legislative / Capitol Office", "District Office")</f>
        <v>District Office</v>
      </c>
      <c r="AD387" t="s">
        <v>25478</v>
      </c>
      <c r="AE387" t="s">
        <v>25479</v>
      </c>
      <c r="AF387" t="str">
        <f>"N50 "</f>
        <v xml:space="preserve">N50 </v>
      </c>
      <c r="AG387" t="s">
        <v>25480</v>
      </c>
      <c r="AH387" t="s">
        <v>25481</v>
      </c>
      <c r="AI387" t="s">
        <v>23587</v>
      </c>
      <c r="AJ387" t="s">
        <v>25482</v>
      </c>
    </row>
    <row r="388" spans="1:36" x14ac:dyDescent="0.2">
      <c r="A388" t="str">
        <f>TRIM(PROPER((assembly_staff_import[[#This Row],[First MI Name via NAME_SOURCE_KEY TEXT]]&amp;" "&amp;assembly_staff_import[[#This Row],[Last Name via NAME_SOURCE_KEY TEXT]]&amp;" "&amp;assembly_staff_import[[#This Row],[Suffix via NAME_SOURCE_KEY]])))</f>
        <v>Elizabeth A Huson</v>
      </c>
      <c r="B388" t="str">
        <f>TRIM(CONCATENATE(TRIM(assembly_staff_import[[#This Row],[Full Name]]), ", ", assembly_staff_import[[#This Row],[Title]]))</f>
        <v>Elizabeth A Huson, D O Assistant</v>
      </c>
      <c r="C388" t="e">
        <f>assembly_staff_import[[#This Row],[Vlookup_groups]]</f>
        <v>#REF!</v>
      </c>
      <c r="D388" t="str">
        <f>IF(assembly_staff_import[[#This Row],[Legislative Staff Type]]="Personal",assembly_staff_import[[#This Row],[Formatted Personal Staff Office]],"")</f>
        <v>District Office</v>
      </c>
      <c r="E388" t="s">
        <v>65</v>
      </c>
      <c r="F388" s="19" t="s">
        <v>10913</v>
      </c>
      <c r="G388" t="s">
        <v>67</v>
      </c>
      <c r="H388" t="str">
        <f>TRIM(PROPER((assembly_staff_import[[#This Row],[Last Name via NAME_SOURCE_KEY TEXT]]&amp;" "&amp;assembly_staff_import[[#This Row],[Suffix via NAME_SOURCE_KEY]])))</f>
        <v>Huson</v>
      </c>
      <c r="I388" t="str">
        <f>PROPER(assembly_staff_import[[#This Row],[JOB TITLE_SOURCE_KEY]])</f>
        <v xml:space="preserve">D O Assistant                              </v>
      </c>
      <c r="J388" t="s">
        <v>72</v>
      </c>
      <c r="K388" t="e">
        <f>IF(assembly_staff_import[[#This Row],[Legislative Staff Type]]="Personal",assembly_staff_import[[#This Row],[Vlookup Reports To Person]], "")</f>
        <v>#REF!</v>
      </c>
      <c r="L388" t="str">
        <f>PROPER(assembly_staff_import[[#This Row],[First MI Name via NAME_SOURCE_KEY TEXT]])</f>
        <v xml:space="preserve"> Elizabeth A</v>
      </c>
      <c r="M388" t="s">
        <v>13322</v>
      </c>
      <c r="N388" t="str">
        <f>LOWER(CONCATENATE(assembly_staff_import[[#This Row],[Last Name]],LEFT(assembly_staff_import[[#This Row],[First Name (no initial)]],1),"@nyassembly.gov"))</f>
        <v>husone@nyassembly.gov</v>
      </c>
      <c r="O388" t="s">
        <v>2972</v>
      </c>
      <c r="P388" t="e">
        <f>VLOOKUP(assembly_staff_import[[#This Row],[Full Name]],[3]!PEOPLE_March_20[#Data],1,0)</f>
        <v>#REF!</v>
      </c>
      <c r="Q388" t="e">
        <f>VLOOKUP(assembly_staff_import[[#This Row],[Full Name]],[3]!Table17[#Data],3,0)</f>
        <v>#REF!</v>
      </c>
      <c r="R388" t="e">
        <f>VLOOKUP(assembly_staff_import[[#This Row],[Formatted Works for Group]],[3]!Table7[#Data],1,0)</f>
        <v>#REF!</v>
      </c>
      <c r="S388" t="e">
        <f>IF(assembly_staff_import[[#This Row],[Legislative Staff Type]]="Personal", assembly_staff_import[[#This Row],[Vlookup Works for Group]], assembly_staff_import[[#This Row],[Formatted Works for Group calc]]&amp;", Central Staff Office, Assembly")</f>
        <v>#REF!</v>
      </c>
      <c r="T388" s="20" t="str">
        <f>TRIM(assembly_staff_import[[#This Row],[NAME_SOURCE_KEY]])</f>
        <v>HUSON, ELIZABETH A</v>
      </c>
      <c r="U388" t="s">
        <v>25483</v>
      </c>
      <c r="V388" t="s">
        <v>25484</v>
      </c>
      <c r="W388" t="s">
        <v>25485</v>
      </c>
      <c r="Y388" t="str">
        <f>IF(assembly_staff_import[[#This Row],[Legislative Staff Type]]="Personal", PROPER(TRIM(assembly_staff_import[[#This Row],[Unit First MI via UNIT_SOURCE_KEY]])&amp;" "&amp;assembly_staff_import[[#This Row],[Unit Last via UNIT_SOURCE_KEY]]), PROPER(TRIM(assembly_staff_import[[#This Row],[UNIT NAME_SOURCE_KEY2]])))</f>
        <v>David J. Dipietro</v>
      </c>
      <c r="Z388" t="s">
        <v>25477</v>
      </c>
      <c r="AA388" t="e">
        <f>VLOOKUP(assembly_staff_import[[#This Row],[Formatted and corrected Works for Group Text]],[3]!Table4[#Data],1,0)</f>
        <v>#REF!</v>
      </c>
      <c r="AB388" t="e">
        <f>VLOOKUP(assembly_staff_import[[#This Row],[Formatted and corrected Works for Group Text]],[3]!Table5[#Data],2,0)</f>
        <v>#REF!</v>
      </c>
      <c r="AC388" t="str">
        <f>IF(TRIM(assembly_staff_import[[#This Row],[PUBLIC INFO ADDR_SOURCE_KEY]])="CAPITOL, ALBANY", "Legislative / Capitol Office", "District Office")</f>
        <v>District Office</v>
      </c>
      <c r="AD388" t="s">
        <v>25478</v>
      </c>
      <c r="AE388" t="s">
        <v>25479</v>
      </c>
      <c r="AF388" t="str">
        <f>"N50 "</f>
        <v xml:space="preserve">N50 </v>
      </c>
      <c r="AG388" t="s">
        <v>25480</v>
      </c>
      <c r="AH388" t="s">
        <v>25486</v>
      </c>
      <c r="AI388" t="s">
        <v>25469</v>
      </c>
      <c r="AJ388" t="s">
        <v>25482</v>
      </c>
    </row>
    <row r="389" spans="1:36" x14ac:dyDescent="0.2">
      <c r="A389" t="str">
        <f>TRIM(PROPER((assembly_staff_import[[#This Row],[First MI Name via NAME_SOURCE_KEY TEXT]]&amp;" "&amp;assembly_staff_import[[#This Row],[Last Name via NAME_SOURCE_KEY TEXT]]&amp;" "&amp;assembly_staff_import[[#This Row],[Suffix via NAME_SOURCE_KEY]])))</f>
        <v>Karl J Jr Simmeth Jr</v>
      </c>
      <c r="B389" t="str">
        <f>TRIM(CONCATENATE(TRIM(assembly_staff_import[[#This Row],[Full Name]]), ", ", assembly_staff_import[[#This Row],[Title]]))</f>
        <v>Karl J Jr Simmeth Jr, Community Liaison</v>
      </c>
      <c r="C389" t="e">
        <f>assembly_staff_import[[#This Row],[Vlookup_groups]]</f>
        <v>#REF!</v>
      </c>
      <c r="D389" t="str">
        <f>IF(assembly_staff_import[[#This Row],[Legislative Staff Type]]="Personal",assembly_staff_import[[#This Row],[Formatted Personal Staff Office]],"")</f>
        <v>District Office</v>
      </c>
      <c r="E389" t="s">
        <v>65</v>
      </c>
      <c r="F389" s="19" t="s">
        <v>10913</v>
      </c>
      <c r="G389" t="s">
        <v>67</v>
      </c>
      <c r="H389" t="str">
        <f>TRIM(PROPER((assembly_staff_import[[#This Row],[Last Name via NAME_SOURCE_KEY TEXT]]&amp;" "&amp;assembly_staff_import[[#This Row],[Suffix via NAME_SOURCE_KEY]])))</f>
        <v>Simmeth Jr</v>
      </c>
      <c r="I389" t="str">
        <f>PROPER(assembly_staff_import[[#This Row],[JOB TITLE_SOURCE_KEY]])</f>
        <v xml:space="preserve">Community Liaison                          </v>
      </c>
      <c r="J389" t="s">
        <v>72</v>
      </c>
      <c r="K389" t="e">
        <f>IF(assembly_staff_import[[#This Row],[Legislative Staff Type]]="Personal",assembly_staff_import[[#This Row],[Vlookup Reports To Person]], "")</f>
        <v>#REF!</v>
      </c>
      <c r="L389" t="str">
        <f>PROPER(assembly_staff_import[[#This Row],[First MI Name via NAME_SOURCE_KEY TEXT]])</f>
        <v xml:space="preserve"> Karl J Jr</v>
      </c>
      <c r="M389" t="s">
        <v>16843</v>
      </c>
      <c r="N389" t="str">
        <f>LOWER(CONCATENATE(assembly_staff_import[[#This Row],[Last Name]],LEFT(assembly_staff_import[[#This Row],[First Name (no initial)]],1),"@nyassembly.gov"))</f>
        <v>simmeth jrk@nyassembly.gov</v>
      </c>
      <c r="O389" t="s">
        <v>25487</v>
      </c>
      <c r="P389" t="e">
        <f>VLOOKUP(assembly_staff_import[[#This Row],[Full Name]],[3]!PEOPLE_March_20[#Data],1,0)</f>
        <v>#REF!</v>
      </c>
      <c r="Q389" t="e">
        <f>VLOOKUP(assembly_staff_import[[#This Row],[Full Name]],[3]!Table17[#Data],3,0)</f>
        <v>#REF!</v>
      </c>
      <c r="R389" t="e">
        <f>VLOOKUP(assembly_staff_import[[#This Row],[Formatted Works for Group]],[3]!Table7[#Data],1,0)</f>
        <v>#REF!</v>
      </c>
      <c r="S389" t="e">
        <f>IF(assembly_staff_import[[#This Row],[Legislative Staff Type]]="Personal", assembly_staff_import[[#This Row],[Vlookup Works for Group]], assembly_staff_import[[#This Row],[Formatted Works for Group calc]]&amp;", Central Staff Office, Assembly")</f>
        <v>#REF!</v>
      </c>
      <c r="T389" s="20" t="str">
        <f>TRIM(assembly_staff_import[[#This Row],[NAME_SOURCE_KEY]])</f>
        <v>SIMMETH, KARL J JR</v>
      </c>
      <c r="U389" t="s">
        <v>25488</v>
      </c>
      <c r="V389" t="s">
        <v>25489</v>
      </c>
      <c r="W389" t="s">
        <v>25490</v>
      </c>
      <c r="X389" t="s">
        <v>23498</v>
      </c>
      <c r="Y389" t="str">
        <f>IF(assembly_staff_import[[#This Row],[Legislative Staff Type]]="Personal", PROPER(TRIM(assembly_staff_import[[#This Row],[Unit First MI via UNIT_SOURCE_KEY]])&amp;" "&amp;assembly_staff_import[[#This Row],[Unit Last via UNIT_SOURCE_KEY]]), PROPER(TRIM(assembly_staff_import[[#This Row],[UNIT NAME_SOURCE_KEY2]])))</f>
        <v>David J. Dipietro</v>
      </c>
      <c r="Z389" t="s">
        <v>25477</v>
      </c>
      <c r="AA389" t="e">
        <f>VLOOKUP(assembly_staff_import[[#This Row],[Formatted and corrected Works for Group Text]],[3]!Table4[#Data],1,0)</f>
        <v>#REF!</v>
      </c>
      <c r="AB389" t="e">
        <f>VLOOKUP(assembly_staff_import[[#This Row],[Formatted and corrected Works for Group Text]],[3]!Table5[#Data],2,0)</f>
        <v>#REF!</v>
      </c>
      <c r="AC389" t="str">
        <f>IF(TRIM(assembly_staff_import[[#This Row],[PUBLIC INFO ADDR_SOURCE_KEY]])="CAPITOL, ALBANY", "Legislative / Capitol Office", "District Office")</f>
        <v>District Office</v>
      </c>
      <c r="AD389" t="s">
        <v>25478</v>
      </c>
      <c r="AE389" t="s">
        <v>25479</v>
      </c>
      <c r="AF389" t="str">
        <f>"N50 "</f>
        <v xml:space="preserve">N50 </v>
      </c>
      <c r="AG389" t="s">
        <v>25480</v>
      </c>
      <c r="AH389" t="s">
        <v>25491</v>
      </c>
      <c r="AI389" t="s">
        <v>23692</v>
      </c>
      <c r="AJ389" t="s">
        <v>25482</v>
      </c>
    </row>
    <row r="390" spans="1:36" x14ac:dyDescent="0.2">
      <c r="A390" t="str">
        <f>TRIM(PROPER((assembly_staff_import[[#This Row],[First MI Name via NAME_SOURCE_KEY TEXT]]&amp;" "&amp;assembly_staff_import[[#This Row],[Last Name via NAME_SOURCE_KEY TEXT]]&amp;" "&amp;assembly_staff_import[[#This Row],[Suffix via NAME_SOURCE_KEY]])))</f>
        <v>Albert Jr Jones Jr</v>
      </c>
      <c r="B390" t="str">
        <f>TRIM(CONCATENATE(TRIM(assembly_staff_import[[#This Row],[Full Name]]), ", ", assembly_staff_import[[#This Row],[Title]]))</f>
        <v>Albert Jr Jones Jr, Legis Aide</v>
      </c>
      <c r="C390" t="e">
        <f>assembly_staff_import[[#This Row],[Vlookup_groups]]</f>
        <v>#REF!</v>
      </c>
      <c r="D390" t="str">
        <f>IF(assembly_staff_import[[#This Row],[Legislative Staff Type]]="Personal",assembly_staff_import[[#This Row],[Formatted Personal Staff Office]],"")</f>
        <v>District Office</v>
      </c>
      <c r="E390" t="s">
        <v>65</v>
      </c>
      <c r="F390" s="19" t="s">
        <v>10913</v>
      </c>
      <c r="G390" t="s">
        <v>67</v>
      </c>
      <c r="H390" t="str">
        <f>TRIM(PROPER((assembly_staff_import[[#This Row],[Last Name via NAME_SOURCE_KEY TEXT]]&amp;" "&amp;assembly_staff_import[[#This Row],[Suffix via NAME_SOURCE_KEY]])))</f>
        <v>Jones Jr</v>
      </c>
      <c r="I390" t="str">
        <f>PROPER(assembly_staff_import[[#This Row],[JOB TITLE_SOURCE_KEY]])</f>
        <v xml:space="preserve">Legis Aide                                 </v>
      </c>
      <c r="J390" t="s">
        <v>72</v>
      </c>
      <c r="K390" t="e">
        <f>IF(assembly_staff_import[[#This Row],[Legislative Staff Type]]="Personal",assembly_staff_import[[#This Row],[Vlookup Reports To Person]], "")</f>
        <v>#REF!</v>
      </c>
      <c r="L390" t="str">
        <f>PROPER(assembly_staff_import[[#This Row],[First MI Name via NAME_SOURCE_KEY TEXT]])</f>
        <v xml:space="preserve"> Albert Jr</v>
      </c>
      <c r="M390" t="s">
        <v>15247</v>
      </c>
      <c r="N390" t="str">
        <f>LOWER(CONCATENATE(assembly_staff_import[[#This Row],[Last Name]],LEFT(assembly_staff_import[[#This Row],[First Name (no initial)]],1),"@nyassembly.gov"))</f>
        <v>jones jra@nyassembly.gov</v>
      </c>
      <c r="O390" t="s">
        <v>7246</v>
      </c>
      <c r="P390" t="e">
        <f>VLOOKUP(assembly_staff_import[[#This Row],[Full Name]],[3]!PEOPLE_March_20[#Data],1,0)</f>
        <v>#REF!</v>
      </c>
      <c r="Q390" t="e">
        <f>VLOOKUP(assembly_staff_import[[#This Row],[Full Name]],[3]!Table17[#Data],3,0)</f>
        <v>#REF!</v>
      </c>
      <c r="R390" t="e">
        <f>VLOOKUP(assembly_staff_import[[#This Row],[Formatted Works for Group]],[3]!Table7[#Data],1,0)</f>
        <v>#REF!</v>
      </c>
      <c r="S390" t="e">
        <f>IF(assembly_staff_import[[#This Row],[Legislative Staff Type]]="Personal", assembly_staff_import[[#This Row],[Vlookup Works for Group]], assembly_staff_import[[#This Row],[Formatted Works for Group calc]]&amp;", Central Staff Office, Assembly")</f>
        <v>#REF!</v>
      </c>
      <c r="T390" s="20" t="str">
        <f>TRIM(assembly_staff_import[[#This Row],[NAME_SOURCE_KEY]])</f>
        <v>JONES, ALBERT JR</v>
      </c>
      <c r="U390" t="s">
        <v>25492</v>
      </c>
      <c r="V390" t="s">
        <v>25493</v>
      </c>
      <c r="W390" t="s">
        <v>25494</v>
      </c>
      <c r="X390" t="s">
        <v>23498</v>
      </c>
      <c r="Y390" t="str">
        <f>IF(assembly_staff_import[[#This Row],[Legislative Staff Type]]="Personal", PROPER(TRIM(assembly_staff_import[[#This Row],[Unit First MI via UNIT_SOURCE_KEY]])&amp;" "&amp;assembly_staff_import[[#This Row],[Unit Last via UNIT_SOURCE_KEY]]), PROPER(TRIM(assembly_staff_import[[#This Row],[UNIT NAME_SOURCE_KEY2]])))</f>
        <v>David F. Gantt</v>
      </c>
      <c r="Z390" t="s">
        <v>25495</v>
      </c>
      <c r="AA390" t="e">
        <f>VLOOKUP(assembly_staff_import[[#This Row],[Formatted and corrected Works for Group Text]],[3]!Table4[#Data],1,0)</f>
        <v>#REF!</v>
      </c>
      <c r="AB390" t="e">
        <f>VLOOKUP(assembly_staff_import[[#This Row],[Formatted and corrected Works for Group Text]],[3]!Table5[#Data],2,0)</f>
        <v>#REF!</v>
      </c>
      <c r="AC390" t="str">
        <f>IF(TRIM(assembly_staff_import[[#This Row],[PUBLIC INFO ADDR_SOURCE_KEY]])="CAPITOL, ALBANY", "Legislative / Capitol Office", "District Office")</f>
        <v>District Office</v>
      </c>
      <c r="AD390" t="s">
        <v>25496</v>
      </c>
      <c r="AE390" t="s">
        <v>25497</v>
      </c>
      <c r="AF390" t="str">
        <f t="shared" ref="AF390:AF395" si="19">"B23 "</f>
        <v xml:space="preserve">B23 </v>
      </c>
      <c r="AG390" t="s">
        <v>25498</v>
      </c>
      <c r="AH390" t="s">
        <v>25499</v>
      </c>
      <c r="AI390" t="s">
        <v>23600</v>
      </c>
      <c r="AJ390" t="s">
        <v>25500</v>
      </c>
    </row>
    <row r="391" spans="1:36" x14ac:dyDescent="0.2">
      <c r="A391" t="str">
        <f>TRIM(PROPER((assembly_staff_import[[#This Row],[First MI Name via NAME_SOURCE_KEY TEXT]]&amp;" "&amp;assembly_staff_import[[#This Row],[Last Name via NAME_SOURCE_KEY TEXT]]&amp;" "&amp;assembly_staff_import[[#This Row],[Suffix via NAME_SOURCE_KEY]])))</f>
        <v>Allison A Mosley</v>
      </c>
      <c r="B391" t="str">
        <f>TRIM(CONCATENATE(TRIM(assembly_staff_import[[#This Row],[Full Name]]), ", ", assembly_staff_import[[#This Row],[Title]]))</f>
        <v>Allison A Mosley, D O Manager</v>
      </c>
      <c r="C391" t="e">
        <f>assembly_staff_import[[#This Row],[Vlookup_groups]]</f>
        <v>#REF!</v>
      </c>
      <c r="D391" t="str">
        <f>IF(assembly_staff_import[[#This Row],[Legislative Staff Type]]="Personal",assembly_staff_import[[#This Row],[Formatted Personal Staff Office]],"")</f>
        <v>District Office</v>
      </c>
      <c r="E391" t="s">
        <v>65</v>
      </c>
      <c r="F391" s="19" t="s">
        <v>10913</v>
      </c>
      <c r="G391" t="s">
        <v>67</v>
      </c>
      <c r="H391" t="str">
        <f>TRIM(PROPER((assembly_staff_import[[#This Row],[Last Name via NAME_SOURCE_KEY TEXT]]&amp;" "&amp;assembly_staff_import[[#This Row],[Suffix via NAME_SOURCE_KEY]])))</f>
        <v>Mosley</v>
      </c>
      <c r="I391" t="str">
        <f>PROPER(assembly_staff_import[[#This Row],[JOB TITLE_SOURCE_KEY]])</f>
        <v xml:space="preserve">D O Manager                                </v>
      </c>
      <c r="J391" t="s">
        <v>72</v>
      </c>
      <c r="K391" t="e">
        <f>IF(assembly_staff_import[[#This Row],[Legislative Staff Type]]="Personal",assembly_staff_import[[#This Row],[Vlookup Reports To Person]], "")</f>
        <v>#REF!</v>
      </c>
      <c r="L391" t="str">
        <f>PROPER(assembly_staff_import[[#This Row],[First MI Name via NAME_SOURCE_KEY TEXT]])</f>
        <v xml:space="preserve"> Allison A</v>
      </c>
      <c r="M391" t="s">
        <v>15219</v>
      </c>
      <c r="N391" t="str">
        <f>LOWER(CONCATENATE(assembly_staff_import[[#This Row],[Last Name]],LEFT(assembly_staff_import[[#This Row],[First Name (no initial)]],1),"@nyassembly.gov"))</f>
        <v>mosleya@nyassembly.gov</v>
      </c>
      <c r="O391" t="s">
        <v>23105</v>
      </c>
      <c r="P391" t="e">
        <f>VLOOKUP(assembly_staff_import[[#This Row],[Full Name]],[3]!PEOPLE_March_20[#Data],1,0)</f>
        <v>#REF!</v>
      </c>
      <c r="Q391" t="e">
        <f>VLOOKUP(assembly_staff_import[[#This Row],[Full Name]],[3]!Table17[#Data],3,0)</f>
        <v>#REF!</v>
      </c>
      <c r="R391" t="e">
        <f>VLOOKUP(assembly_staff_import[[#This Row],[Formatted Works for Group]],[3]!Table7[#Data],1,0)</f>
        <v>#REF!</v>
      </c>
      <c r="S391" t="e">
        <f>IF(assembly_staff_import[[#This Row],[Legislative Staff Type]]="Personal", assembly_staff_import[[#This Row],[Vlookup Works for Group]], assembly_staff_import[[#This Row],[Formatted Works for Group calc]]&amp;", Central Staff Office, Assembly")</f>
        <v>#REF!</v>
      </c>
      <c r="T391" s="20" t="str">
        <f>TRIM(assembly_staff_import[[#This Row],[NAME_SOURCE_KEY]])</f>
        <v>MOSLEY, ALLISON A</v>
      </c>
      <c r="U391" t="s">
        <v>25501</v>
      </c>
      <c r="V391" t="s">
        <v>25502</v>
      </c>
      <c r="W391" t="s">
        <v>25503</v>
      </c>
      <c r="Y391" t="str">
        <f>IF(assembly_staff_import[[#This Row],[Legislative Staff Type]]="Personal", PROPER(TRIM(assembly_staff_import[[#This Row],[Unit First MI via UNIT_SOURCE_KEY]])&amp;" "&amp;assembly_staff_import[[#This Row],[Unit Last via UNIT_SOURCE_KEY]]), PROPER(TRIM(assembly_staff_import[[#This Row],[UNIT NAME_SOURCE_KEY2]])))</f>
        <v>David F. Gantt</v>
      </c>
      <c r="Z391" t="s">
        <v>25495</v>
      </c>
      <c r="AA391" t="e">
        <f>VLOOKUP(assembly_staff_import[[#This Row],[Formatted and corrected Works for Group Text]],[3]!Table4[#Data],1,0)</f>
        <v>#REF!</v>
      </c>
      <c r="AB391" t="e">
        <f>VLOOKUP(assembly_staff_import[[#This Row],[Formatted and corrected Works for Group Text]],[3]!Table5[#Data],2,0)</f>
        <v>#REF!</v>
      </c>
      <c r="AC391" t="str">
        <f>IF(TRIM(assembly_staff_import[[#This Row],[PUBLIC INFO ADDR_SOURCE_KEY]])="CAPITOL, ALBANY", "Legislative / Capitol Office", "District Office")</f>
        <v>District Office</v>
      </c>
      <c r="AD391" t="s">
        <v>25496</v>
      </c>
      <c r="AE391" t="s">
        <v>25497</v>
      </c>
      <c r="AF391" t="str">
        <f t="shared" si="19"/>
        <v xml:space="preserve">B23 </v>
      </c>
      <c r="AG391" t="s">
        <v>25498</v>
      </c>
      <c r="AH391" t="s">
        <v>25504</v>
      </c>
      <c r="AI391" t="s">
        <v>23468</v>
      </c>
      <c r="AJ391" t="s">
        <v>25500</v>
      </c>
    </row>
    <row r="392" spans="1:36" x14ac:dyDescent="0.2">
      <c r="A392" t="str">
        <f>TRIM(PROPER((assembly_staff_import[[#This Row],[First MI Name via NAME_SOURCE_KEY TEXT]]&amp;" "&amp;assembly_staff_import[[#This Row],[Last Name via NAME_SOURCE_KEY TEXT]]&amp;" "&amp;assembly_staff_import[[#This Row],[Suffix via NAME_SOURCE_KEY]])))</f>
        <v>Brian F Van Grol</v>
      </c>
      <c r="B392" t="str">
        <f>TRIM(CONCATENATE(TRIM(assembly_staff_import[[#This Row],[Full Name]]), ", ", assembly_staff_import[[#This Row],[Title]]))</f>
        <v>Brian F Van Grol, Legis Aide</v>
      </c>
      <c r="C392" t="e">
        <f>assembly_staff_import[[#This Row],[Vlookup_groups]]</f>
        <v>#REF!</v>
      </c>
      <c r="D392" t="str">
        <f>IF(assembly_staff_import[[#This Row],[Legislative Staff Type]]="Personal",assembly_staff_import[[#This Row],[Formatted Personal Staff Office]],"")</f>
        <v>District Office</v>
      </c>
      <c r="E392" t="s">
        <v>65</v>
      </c>
      <c r="F392" s="19" t="s">
        <v>10913</v>
      </c>
      <c r="G392" t="s">
        <v>67</v>
      </c>
      <c r="H392" t="str">
        <f>TRIM(PROPER((assembly_staff_import[[#This Row],[Last Name via NAME_SOURCE_KEY TEXT]]&amp;" "&amp;assembly_staff_import[[#This Row],[Suffix via NAME_SOURCE_KEY]])))</f>
        <v>Van Grol</v>
      </c>
      <c r="I392" t="str">
        <f>PROPER(assembly_staff_import[[#This Row],[JOB TITLE_SOURCE_KEY]])</f>
        <v xml:space="preserve">Legis Aide                                 </v>
      </c>
      <c r="J392" t="s">
        <v>72</v>
      </c>
      <c r="K392" t="e">
        <f>IF(assembly_staff_import[[#This Row],[Legislative Staff Type]]="Personal",assembly_staff_import[[#This Row],[Vlookup Reports To Person]], "")</f>
        <v>#REF!</v>
      </c>
      <c r="L392" t="str">
        <f>PROPER(assembly_staff_import[[#This Row],[First MI Name via NAME_SOURCE_KEY TEXT]])</f>
        <v xml:space="preserve"> Brian F</v>
      </c>
      <c r="M392" t="s">
        <v>22115</v>
      </c>
      <c r="N392" t="str">
        <f>LOWER(CONCATENATE(assembly_staff_import[[#This Row],[Last Name]],LEFT(assembly_staff_import[[#This Row],[First Name (no initial)]],1),"@nyassembly.gov"))</f>
        <v>van grolb@nyassembly.gov</v>
      </c>
      <c r="O392" t="s">
        <v>7855</v>
      </c>
      <c r="P392" t="e">
        <f>VLOOKUP(assembly_staff_import[[#This Row],[Full Name]],[3]!PEOPLE_March_20[#Data],1,0)</f>
        <v>#REF!</v>
      </c>
      <c r="Q392" t="e">
        <f>VLOOKUP(assembly_staff_import[[#This Row],[Full Name]],[3]!Table17[#Data],3,0)</f>
        <v>#REF!</v>
      </c>
      <c r="R392" t="e">
        <f>VLOOKUP(assembly_staff_import[[#This Row],[Formatted Works for Group]],[3]!Table7[#Data],1,0)</f>
        <v>#REF!</v>
      </c>
      <c r="S392" t="e">
        <f>IF(assembly_staff_import[[#This Row],[Legislative Staff Type]]="Personal", assembly_staff_import[[#This Row],[Vlookup Works for Group]], assembly_staff_import[[#This Row],[Formatted Works for Group calc]]&amp;", Central Staff Office, Assembly")</f>
        <v>#REF!</v>
      </c>
      <c r="T392" s="20" t="str">
        <f>TRIM(assembly_staff_import[[#This Row],[NAME_SOURCE_KEY]])</f>
        <v>VAN GROL, BRIAN F</v>
      </c>
      <c r="U392" t="s">
        <v>25505</v>
      </c>
      <c r="V392" t="s">
        <v>25506</v>
      </c>
      <c r="W392" t="s">
        <v>25507</v>
      </c>
      <c r="Y392" t="str">
        <f>IF(assembly_staff_import[[#This Row],[Legislative Staff Type]]="Personal", PROPER(TRIM(assembly_staff_import[[#This Row],[Unit First MI via UNIT_SOURCE_KEY]])&amp;" "&amp;assembly_staff_import[[#This Row],[Unit Last via UNIT_SOURCE_KEY]]), PROPER(TRIM(assembly_staff_import[[#This Row],[UNIT NAME_SOURCE_KEY2]])))</f>
        <v>David F. Gantt</v>
      </c>
      <c r="Z392" t="s">
        <v>25495</v>
      </c>
      <c r="AA392" t="e">
        <f>VLOOKUP(assembly_staff_import[[#This Row],[Formatted and corrected Works for Group Text]],[3]!Table4[#Data],1,0)</f>
        <v>#REF!</v>
      </c>
      <c r="AB392" t="e">
        <f>VLOOKUP(assembly_staff_import[[#This Row],[Formatted and corrected Works for Group Text]],[3]!Table5[#Data],2,0)</f>
        <v>#REF!</v>
      </c>
      <c r="AC392" t="str">
        <f>IF(TRIM(assembly_staff_import[[#This Row],[PUBLIC INFO ADDR_SOURCE_KEY]])="CAPITOL, ALBANY", "Legislative / Capitol Office", "District Office")</f>
        <v>District Office</v>
      </c>
      <c r="AD392" t="s">
        <v>25496</v>
      </c>
      <c r="AE392" t="s">
        <v>25497</v>
      </c>
      <c r="AF392" t="str">
        <f t="shared" si="19"/>
        <v xml:space="preserve">B23 </v>
      </c>
      <c r="AG392" t="s">
        <v>25498</v>
      </c>
      <c r="AH392" t="s">
        <v>25508</v>
      </c>
      <c r="AI392" t="s">
        <v>23600</v>
      </c>
      <c r="AJ392" t="s">
        <v>25500</v>
      </c>
    </row>
    <row r="393" spans="1:36" x14ac:dyDescent="0.2">
      <c r="A393" t="str">
        <f>TRIM(PROPER((assembly_staff_import[[#This Row],[First MI Name via NAME_SOURCE_KEY TEXT]]&amp;" "&amp;assembly_staff_import[[#This Row],[Last Name via NAME_SOURCE_KEY TEXT]]&amp;" "&amp;assembly_staff_import[[#This Row],[Suffix via NAME_SOURCE_KEY]])))</f>
        <v>Frank Keophetlasy</v>
      </c>
      <c r="B393" t="str">
        <f>TRIM(CONCATENATE(TRIM(assembly_staff_import[[#This Row],[Full Name]]), ", ", assembly_staff_import[[#This Row],[Title]]))</f>
        <v>Frank Keophetlasy, Legis Asst</v>
      </c>
      <c r="C393" t="e">
        <f>assembly_staff_import[[#This Row],[Vlookup_groups]]</f>
        <v>#REF!</v>
      </c>
      <c r="D393" t="str">
        <f>IF(assembly_staff_import[[#This Row],[Legislative Staff Type]]="Personal",assembly_staff_import[[#This Row],[Formatted Personal Staff Office]],"")</f>
        <v>Legislative / Capitol Office</v>
      </c>
      <c r="E393" t="s">
        <v>65</v>
      </c>
      <c r="F393" s="19" t="s">
        <v>10913</v>
      </c>
      <c r="G393" t="s">
        <v>67</v>
      </c>
      <c r="H393" t="str">
        <f>TRIM(PROPER((assembly_staff_import[[#This Row],[Last Name via NAME_SOURCE_KEY TEXT]]&amp;" "&amp;assembly_staff_import[[#This Row],[Suffix via NAME_SOURCE_KEY]])))</f>
        <v>Keophetlasy</v>
      </c>
      <c r="I393" t="str">
        <f>PROPER(assembly_staff_import[[#This Row],[JOB TITLE_SOURCE_KEY]])</f>
        <v xml:space="preserve">Legis Asst                                 </v>
      </c>
      <c r="J393" t="s">
        <v>72</v>
      </c>
      <c r="K393" t="e">
        <f>IF(assembly_staff_import[[#This Row],[Legislative Staff Type]]="Personal",assembly_staff_import[[#This Row],[Vlookup Reports To Person]], "")</f>
        <v>#REF!</v>
      </c>
      <c r="L393" t="str">
        <f>PROPER(assembly_staff_import[[#This Row],[First MI Name via NAME_SOURCE_KEY TEXT]])</f>
        <v xml:space="preserve"> Frank</v>
      </c>
      <c r="M393" t="s">
        <v>13227</v>
      </c>
      <c r="N393" t="str">
        <f>LOWER(CONCATENATE(assembly_staff_import[[#This Row],[Last Name]],LEFT(assembly_staff_import[[#This Row],[First Name (no initial)]],1),"@nyassembly.gov"))</f>
        <v>keophetlasyf@nyassembly.gov</v>
      </c>
      <c r="O393" t="s">
        <v>1858</v>
      </c>
      <c r="P393" t="e">
        <f>VLOOKUP(assembly_staff_import[[#This Row],[Full Name]],[3]!PEOPLE_March_20[#Data],1,0)</f>
        <v>#REF!</v>
      </c>
      <c r="Q393" t="e">
        <f>VLOOKUP(assembly_staff_import[[#This Row],[Full Name]],[3]!Table17[#Data],3,0)</f>
        <v>#REF!</v>
      </c>
      <c r="R393" t="e">
        <f>VLOOKUP(assembly_staff_import[[#This Row],[Formatted Works for Group]],[3]!Table7[#Data],1,0)</f>
        <v>#REF!</v>
      </c>
      <c r="S393" t="e">
        <f>IF(assembly_staff_import[[#This Row],[Legislative Staff Type]]="Personal", assembly_staff_import[[#This Row],[Vlookup Works for Group]], assembly_staff_import[[#This Row],[Formatted Works for Group calc]]&amp;", Central Staff Office, Assembly")</f>
        <v>#REF!</v>
      </c>
      <c r="T393" s="20" t="str">
        <f>TRIM(assembly_staff_import[[#This Row],[NAME_SOURCE_KEY]])</f>
        <v>KEOPHETLASY, FRANK</v>
      </c>
      <c r="U393" t="s">
        <v>25509</v>
      </c>
      <c r="V393" t="s">
        <v>25510</v>
      </c>
      <c r="W393" t="s">
        <v>25511</v>
      </c>
      <c r="Y393" t="str">
        <f>IF(assembly_staff_import[[#This Row],[Legislative Staff Type]]="Personal", PROPER(TRIM(assembly_staff_import[[#This Row],[Unit First MI via UNIT_SOURCE_KEY]])&amp;" "&amp;assembly_staff_import[[#This Row],[Unit Last via UNIT_SOURCE_KEY]]), PROPER(TRIM(assembly_staff_import[[#This Row],[UNIT NAME_SOURCE_KEY2]])))</f>
        <v>David F. Gantt</v>
      </c>
      <c r="Z393" t="s">
        <v>25495</v>
      </c>
      <c r="AA393" t="e">
        <f>VLOOKUP(assembly_staff_import[[#This Row],[Formatted and corrected Works for Group Text]],[3]!Table4[#Data],1,0)</f>
        <v>#REF!</v>
      </c>
      <c r="AB393" t="e">
        <f>VLOOKUP(assembly_staff_import[[#This Row],[Formatted and corrected Works for Group Text]],[3]!Table5[#Data],2,0)</f>
        <v>#REF!</v>
      </c>
      <c r="AC393" t="str">
        <f>IF(TRIM(assembly_staff_import[[#This Row],[PUBLIC INFO ADDR_SOURCE_KEY]])="CAPITOL, ALBANY", "Legislative / Capitol Office", "District Office")</f>
        <v>Legislative / Capitol Office</v>
      </c>
      <c r="AD393" t="s">
        <v>25496</v>
      </c>
      <c r="AE393" t="s">
        <v>25497</v>
      </c>
      <c r="AF393" t="str">
        <f t="shared" si="19"/>
        <v xml:space="preserve">B23 </v>
      </c>
      <c r="AG393" t="s">
        <v>25498</v>
      </c>
      <c r="AH393" t="s">
        <v>25512</v>
      </c>
      <c r="AI393" t="s">
        <v>23706</v>
      </c>
      <c r="AJ393" t="s">
        <v>23493</v>
      </c>
    </row>
    <row r="394" spans="1:36" x14ac:dyDescent="0.2">
      <c r="A394" t="str">
        <f>TRIM(PROPER((assembly_staff_import[[#This Row],[First MI Name via NAME_SOURCE_KEY TEXT]]&amp;" "&amp;assembly_staff_import[[#This Row],[Last Name via NAME_SOURCE_KEY TEXT]]&amp;" "&amp;assembly_staff_import[[#This Row],[Suffix via NAME_SOURCE_KEY]])))</f>
        <v>Nicholas E Thony</v>
      </c>
      <c r="B394" t="str">
        <f>TRIM(CONCATENATE(TRIM(assembly_staff_import[[#This Row],[Full Name]]), ", ", assembly_staff_import[[#This Row],[Title]]))</f>
        <v>Nicholas E Thony, Legis Director</v>
      </c>
      <c r="C394" t="e">
        <f>assembly_staff_import[[#This Row],[Vlookup_groups]]</f>
        <v>#REF!</v>
      </c>
      <c r="D394" t="str">
        <f>IF(assembly_staff_import[[#This Row],[Legislative Staff Type]]="Personal",assembly_staff_import[[#This Row],[Formatted Personal Staff Office]],"")</f>
        <v>Legislative / Capitol Office</v>
      </c>
      <c r="E394" t="s">
        <v>65</v>
      </c>
      <c r="F394" s="19" t="s">
        <v>10913</v>
      </c>
      <c r="G394" t="s">
        <v>67</v>
      </c>
      <c r="H394" t="str">
        <f>TRIM(PROPER((assembly_staff_import[[#This Row],[Last Name via NAME_SOURCE_KEY TEXT]]&amp;" "&amp;assembly_staff_import[[#This Row],[Suffix via NAME_SOURCE_KEY]])))</f>
        <v>Thony</v>
      </c>
      <c r="I394" t="str">
        <f>PROPER(assembly_staff_import[[#This Row],[JOB TITLE_SOURCE_KEY]])</f>
        <v xml:space="preserve">Legis Director                             </v>
      </c>
      <c r="J394" t="s">
        <v>72</v>
      </c>
      <c r="K394" t="e">
        <f>IF(assembly_staff_import[[#This Row],[Legislative Staff Type]]="Personal",assembly_staff_import[[#This Row],[Vlookup Reports To Person]], "")</f>
        <v>#REF!</v>
      </c>
      <c r="L394" t="str">
        <f>PROPER(assembly_staff_import[[#This Row],[First MI Name via NAME_SOURCE_KEY TEXT]])</f>
        <v xml:space="preserve"> Nicholas E</v>
      </c>
      <c r="M394" t="s">
        <v>15179</v>
      </c>
      <c r="N394" t="str">
        <f>LOWER(CONCATENATE(assembly_staff_import[[#This Row],[Last Name]],LEFT(assembly_staff_import[[#This Row],[First Name (no initial)]],1),"@nyassembly.gov"))</f>
        <v>thonyn@nyassembly.gov</v>
      </c>
      <c r="O394" t="s">
        <v>23835</v>
      </c>
      <c r="P394" t="e">
        <f>VLOOKUP(assembly_staff_import[[#This Row],[Full Name]],[3]!PEOPLE_March_20[#Data],1,0)</f>
        <v>#REF!</v>
      </c>
      <c r="Q394" t="e">
        <f>VLOOKUP(assembly_staff_import[[#This Row],[Full Name]],[3]!Table17[#Data],3,0)</f>
        <v>#REF!</v>
      </c>
      <c r="R394" t="e">
        <f>VLOOKUP(assembly_staff_import[[#This Row],[Formatted Works for Group]],[3]!Table7[#Data],1,0)</f>
        <v>#REF!</v>
      </c>
      <c r="S394" t="e">
        <f>IF(assembly_staff_import[[#This Row],[Legislative Staff Type]]="Personal", assembly_staff_import[[#This Row],[Vlookup Works for Group]], assembly_staff_import[[#This Row],[Formatted Works for Group calc]]&amp;", Central Staff Office, Assembly")</f>
        <v>#REF!</v>
      </c>
      <c r="T394" s="20" t="str">
        <f>TRIM(assembly_staff_import[[#This Row],[NAME_SOURCE_KEY]])</f>
        <v>THONY, NICHOLAS E</v>
      </c>
      <c r="U394" t="s">
        <v>25513</v>
      </c>
      <c r="V394" t="s">
        <v>25514</v>
      </c>
      <c r="W394" t="s">
        <v>25515</v>
      </c>
      <c r="Y394" t="str">
        <f>IF(assembly_staff_import[[#This Row],[Legislative Staff Type]]="Personal", PROPER(TRIM(assembly_staff_import[[#This Row],[Unit First MI via UNIT_SOURCE_KEY]])&amp;" "&amp;assembly_staff_import[[#This Row],[Unit Last via UNIT_SOURCE_KEY]]), PROPER(TRIM(assembly_staff_import[[#This Row],[UNIT NAME_SOURCE_KEY2]])))</f>
        <v>David F. Gantt</v>
      </c>
      <c r="Z394" t="s">
        <v>25495</v>
      </c>
      <c r="AA394" t="e">
        <f>VLOOKUP(assembly_staff_import[[#This Row],[Formatted and corrected Works for Group Text]],[3]!Table4[#Data],1,0)</f>
        <v>#REF!</v>
      </c>
      <c r="AB394" t="e">
        <f>VLOOKUP(assembly_staff_import[[#This Row],[Formatted and corrected Works for Group Text]],[3]!Table5[#Data],2,0)</f>
        <v>#REF!</v>
      </c>
      <c r="AC394" t="str">
        <f>IF(TRIM(assembly_staff_import[[#This Row],[PUBLIC INFO ADDR_SOURCE_KEY]])="CAPITOL, ALBANY", "Legislative / Capitol Office", "District Office")</f>
        <v>Legislative / Capitol Office</v>
      </c>
      <c r="AD394" t="s">
        <v>25496</v>
      </c>
      <c r="AE394" t="s">
        <v>25497</v>
      </c>
      <c r="AF394" t="str">
        <f t="shared" si="19"/>
        <v xml:space="preserve">B23 </v>
      </c>
      <c r="AG394" t="s">
        <v>25498</v>
      </c>
      <c r="AH394" t="s">
        <v>25516</v>
      </c>
      <c r="AI394" t="s">
        <v>23492</v>
      </c>
      <c r="AJ394" t="s">
        <v>23493</v>
      </c>
    </row>
    <row r="395" spans="1:36" x14ac:dyDescent="0.2">
      <c r="A395" t="str">
        <f>TRIM(PROPER((assembly_staff_import[[#This Row],[First MI Name via NAME_SOURCE_KEY TEXT]]&amp;" "&amp;assembly_staff_import[[#This Row],[Last Name via NAME_SOURCE_KEY TEXT]]&amp;" "&amp;assembly_staff_import[[#This Row],[Suffix via NAME_SOURCE_KEY]])))</f>
        <v>Vincent R Felder</v>
      </c>
      <c r="B395" t="str">
        <f>TRIM(CONCATENATE(TRIM(assembly_staff_import[[#This Row],[Full Name]]), ", ", assembly_staff_import[[#This Row],[Title]]))</f>
        <v>Vincent R Felder, Legis Aide</v>
      </c>
      <c r="C395" t="e">
        <f>assembly_staff_import[[#This Row],[Vlookup_groups]]</f>
        <v>#REF!</v>
      </c>
      <c r="D395" t="str">
        <f>IF(assembly_staff_import[[#This Row],[Legislative Staff Type]]="Personal",assembly_staff_import[[#This Row],[Formatted Personal Staff Office]],"")</f>
        <v>District Office</v>
      </c>
      <c r="E395" t="s">
        <v>65</v>
      </c>
      <c r="F395" s="19" t="s">
        <v>10913</v>
      </c>
      <c r="G395" t="s">
        <v>67</v>
      </c>
      <c r="H395" t="str">
        <f>TRIM(PROPER((assembly_staff_import[[#This Row],[Last Name via NAME_SOURCE_KEY TEXT]]&amp;" "&amp;assembly_staff_import[[#This Row],[Suffix via NAME_SOURCE_KEY]])))</f>
        <v>Felder</v>
      </c>
      <c r="I395" t="str">
        <f>PROPER(assembly_staff_import[[#This Row],[JOB TITLE_SOURCE_KEY]])</f>
        <v xml:space="preserve">Legis Aide                                 </v>
      </c>
      <c r="J395" t="s">
        <v>72</v>
      </c>
      <c r="K395" t="e">
        <f>IF(assembly_staff_import[[#This Row],[Legislative Staff Type]]="Personal",assembly_staff_import[[#This Row],[Vlookup Reports To Person]], "")</f>
        <v>#REF!</v>
      </c>
      <c r="L395" t="str">
        <f>PROPER(assembly_staff_import[[#This Row],[First MI Name via NAME_SOURCE_KEY TEXT]])</f>
        <v xml:space="preserve"> Vincent R</v>
      </c>
      <c r="M395" t="s">
        <v>22604</v>
      </c>
      <c r="N395" t="str">
        <f>LOWER(CONCATENATE(assembly_staff_import[[#This Row],[Last Name]],LEFT(assembly_staff_import[[#This Row],[First Name (no initial)]],1),"@nyassembly.gov"))</f>
        <v>felderv@nyassembly.gov</v>
      </c>
      <c r="O395" t="s">
        <v>7477</v>
      </c>
      <c r="P395" t="e">
        <f>VLOOKUP(assembly_staff_import[[#This Row],[Full Name]],[3]!PEOPLE_March_20[#Data],1,0)</f>
        <v>#REF!</v>
      </c>
      <c r="Q395" t="e">
        <f>VLOOKUP(assembly_staff_import[[#This Row],[Full Name]],[3]!Table17[#Data],3,0)</f>
        <v>#REF!</v>
      </c>
      <c r="R395" t="e">
        <f>VLOOKUP(assembly_staff_import[[#This Row],[Formatted Works for Group]],[3]!Table7[#Data],1,0)</f>
        <v>#REF!</v>
      </c>
      <c r="S395" t="e">
        <f>IF(assembly_staff_import[[#This Row],[Legislative Staff Type]]="Personal", assembly_staff_import[[#This Row],[Vlookup Works for Group]], assembly_staff_import[[#This Row],[Formatted Works for Group calc]]&amp;", Central Staff Office, Assembly")</f>
        <v>#REF!</v>
      </c>
      <c r="T395" s="20" t="str">
        <f>TRIM(assembly_staff_import[[#This Row],[NAME_SOURCE_KEY]])</f>
        <v>FELDER, VINCENT R</v>
      </c>
      <c r="U395" t="s">
        <v>25517</v>
      </c>
      <c r="V395" t="s">
        <v>25518</v>
      </c>
      <c r="W395" t="s">
        <v>25519</v>
      </c>
      <c r="Y395" t="str">
        <f>IF(assembly_staff_import[[#This Row],[Legislative Staff Type]]="Personal", PROPER(TRIM(assembly_staff_import[[#This Row],[Unit First MI via UNIT_SOURCE_KEY]])&amp;" "&amp;assembly_staff_import[[#This Row],[Unit Last via UNIT_SOURCE_KEY]]), PROPER(TRIM(assembly_staff_import[[#This Row],[UNIT NAME_SOURCE_KEY2]])))</f>
        <v>David F. Gantt</v>
      </c>
      <c r="Z395" t="s">
        <v>25495</v>
      </c>
      <c r="AA395" t="e">
        <f>VLOOKUP(assembly_staff_import[[#This Row],[Formatted and corrected Works for Group Text]],[3]!Table4[#Data],1,0)</f>
        <v>#REF!</v>
      </c>
      <c r="AB395" t="e">
        <f>VLOOKUP(assembly_staff_import[[#This Row],[Formatted and corrected Works for Group Text]],[3]!Table5[#Data],2,0)</f>
        <v>#REF!</v>
      </c>
      <c r="AC395" t="str">
        <f>IF(TRIM(assembly_staff_import[[#This Row],[PUBLIC INFO ADDR_SOURCE_KEY]])="CAPITOL, ALBANY", "Legislative / Capitol Office", "District Office")</f>
        <v>District Office</v>
      </c>
      <c r="AD395" t="s">
        <v>25496</v>
      </c>
      <c r="AE395" t="s">
        <v>25497</v>
      </c>
      <c r="AF395" t="str">
        <f t="shared" si="19"/>
        <v xml:space="preserve">B23 </v>
      </c>
      <c r="AG395" t="s">
        <v>25498</v>
      </c>
      <c r="AH395" t="s">
        <v>25520</v>
      </c>
      <c r="AI395" t="s">
        <v>23600</v>
      </c>
      <c r="AJ395" t="s">
        <v>25500</v>
      </c>
    </row>
    <row r="396" spans="1:36" x14ac:dyDescent="0.2">
      <c r="A396" t="str">
        <f>TRIM(PROPER((assembly_staff_import[[#This Row],[First MI Name via NAME_SOURCE_KEY TEXT]]&amp;" "&amp;assembly_staff_import[[#This Row],[Last Name via NAME_SOURCE_KEY TEXT]]&amp;" "&amp;assembly_staff_import[[#This Row],[Suffix via NAME_SOURCE_KEY]])))</f>
        <v>Lynette P Liverani</v>
      </c>
      <c r="B396" t="str">
        <f>TRIM(CONCATENATE(TRIM(assembly_staff_import[[#This Row],[Full Name]]), ", ", assembly_staff_import[[#This Row],[Title]]))</f>
        <v>Lynette P Liverani, D O Manager</v>
      </c>
      <c r="C396" t="e">
        <f>assembly_staff_import[[#This Row],[Vlookup_groups]]</f>
        <v>#REF!</v>
      </c>
      <c r="D396" t="str">
        <f>IF(assembly_staff_import[[#This Row],[Legislative Staff Type]]="Personal",assembly_staff_import[[#This Row],[Formatted Personal Staff Office]],"")</f>
        <v>District Office</v>
      </c>
      <c r="E396" t="s">
        <v>65</v>
      </c>
      <c r="F396" s="19" t="s">
        <v>10913</v>
      </c>
      <c r="G396" t="s">
        <v>67</v>
      </c>
      <c r="H396" t="str">
        <f>TRIM(PROPER((assembly_staff_import[[#This Row],[Last Name via NAME_SOURCE_KEY TEXT]]&amp;" "&amp;assembly_staff_import[[#This Row],[Suffix via NAME_SOURCE_KEY]])))</f>
        <v>Liverani</v>
      </c>
      <c r="I396" t="str">
        <f>PROPER(assembly_staff_import[[#This Row],[JOB TITLE_SOURCE_KEY]])</f>
        <v xml:space="preserve">D O Manager                                </v>
      </c>
      <c r="J396" t="s">
        <v>72</v>
      </c>
      <c r="K396" t="e">
        <f>IF(assembly_staff_import[[#This Row],[Legislative Staff Type]]="Personal",assembly_staff_import[[#This Row],[Vlookup Reports To Person]], "")</f>
        <v>#REF!</v>
      </c>
      <c r="L396" t="str">
        <f>PROPER(assembly_staff_import[[#This Row],[First MI Name via NAME_SOURCE_KEY TEXT]])</f>
        <v xml:space="preserve"> Lynette P</v>
      </c>
      <c r="M396" t="s">
        <v>15127</v>
      </c>
      <c r="N396" t="str">
        <f>LOWER(CONCATENATE(assembly_staff_import[[#This Row],[Last Name]],LEFT(assembly_staff_import[[#This Row],[First Name (no initial)]],1),"@nyassembly.gov"))</f>
        <v>liveranil@nyassembly.gov</v>
      </c>
      <c r="O396" t="s">
        <v>3721</v>
      </c>
      <c r="P396" t="e">
        <f>VLOOKUP(assembly_staff_import[[#This Row],[Full Name]],[3]!PEOPLE_March_20[#Data],1,0)</f>
        <v>#REF!</v>
      </c>
      <c r="Q396" t="e">
        <f>VLOOKUP(assembly_staff_import[[#This Row],[Full Name]],[3]!Table17[#Data],3,0)</f>
        <v>#REF!</v>
      </c>
      <c r="R396" t="e">
        <f>VLOOKUP(assembly_staff_import[[#This Row],[Formatted Works for Group]],[3]!Table7[#Data],1,0)</f>
        <v>#REF!</v>
      </c>
      <c r="S396" t="e">
        <f>IF(assembly_staff_import[[#This Row],[Legislative Staff Type]]="Personal", assembly_staff_import[[#This Row],[Vlookup Works for Group]], assembly_staff_import[[#This Row],[Formatted Works for Group calc]]&amp;", Central Staff Office, Assembly")</f>
        <v>#REF!</v>
      </c>
      <c r="T396" s="20" t="str">
        <f>TRIM(assembly_staff_import[[#This Row],[NAME_SOURCE_KEY]])</f>
        <v>LIVERANI, LYNETTE P</v>
      </c>
      <c r="U396" t="s">
        <v>25521</v>
      </c>
      <c r="V396" t="s">
        <v>25522</v>
      </c>
      <c r="W396" t="s">
        <v>25523</v>
      </c>
      <c r="Y396" t="str">
        <f>IF(assembly_staff_import[[#This Row],[Legislative Staff Type]]="Personal", PROPER(TRIM(assembly_staff_import[[#This Row],[Unit First MI via UNIT_SOURCE_KEY]])&amp;" "&amp;assembly_staff_import[[#This Row],[Unit Last via UNIT_SOURCE_KEY]]), PROPER(TRIM(assembly_staff_import[[#This Row],[UNIT NAME_SOURCE_KEY2]])))</f>
        <v>David G. Mcdonough</v>
      </c>
      <c r="Z396" t="s">
        <v>25524</v>
      </c>
      <c r="AA396" t="e">
        <f>VLOOKUP(assembly_staff_import[[#This Row],[Formatted and corrected Works for Group Text]],[3]!Table4[#Data],1,0)</f>
        <v>#REF!</v>
      </c>
      <c r="AB396" t="e">
        <f>VLOOKUP(assembly_staff_import[[#This Row],[Formatted and corrected Works for Group Text]],[3]!Table5[#Data],2,0)</f>
        <v>#REF!</v>
      </c>
      <c r="AC396" t="str">
        <f>IF(TRIM(assembly_staff_import[[#This Row],[PUBLIC INFO ADDR_SOURCE_KEY]])="CAPITOL, ALBANY", "Legislative / Capitol Office", "District Office")</f>
        <v>District Office</v>
      </c>
      <c r="AD396" t="s">
        <v>25072</v>
      </c>
      <c r="AE396" t="s">
        <v>25525</v>
      </c>
      <c r="AF396" t="str">
        <f>"P84 "</f>
        <v xml:space="preserve">P84 </v>
      </c>
      <c r="AG396" t="s">
        <v>25526</v>
      </c>
      <c r="AH396" t="s">
        <v>25527</v>
      </c>
      <c r="AI396" t="s">
        <v>23468</v>
      </c>
      <c r="AJ396" t="s">
        <v>25528</v>
      </c>
    </row>
    <row r="397" spans="1:36" x14ac:dyDescent="0.2">
      <c r="A397" t="str">
        <f>TRIM(PROPER((assembly_staff_import[[#This Row],[First MI Name via NAME_SOURCE_KEY TEXT]]&amp;" "&amp;assembly_staff_import[[#This Row],[Last Name via NAME_SOURCE_KEY TEXT]]&amp;" "&amp;assembly_staff_import[[#This Row],[Suffix via NAME_SOURCE_KEY]])))</f>
        <v>Norene W Parola</v>
      </c>
      <c r="B397" t="str">
        <f>TRIM(CONCATENATE(TRIM(assembly_staff_import[[#This Row],[Full Name]]), ", ", assembly_staff_import[[#This Row],[Title]]))</f>
        <v>Norene W Parola, Legis Asst</v>
      </c>
      <c r="C397" t="e">
        <f>assembly_staff_import[[#This Row],[Vlookup_groups]]</f>
        <v>#REF!</v>
      </c>
      <c r="D397" t="str">
        <f>IF(assembly_staff_import[[#This Row],[Legislative Staff Type]]="Personal",assembly_staff_import[[#This Row],[Formatted Personal Staff Office]],"")</f>
        <v>District Office</v>
      </c>
      <c r="E397" t="s">
        <v>65</v>
      </c>
      <c r="F397" s="19" t="s">
        <v>10913</v>
      </c>
      <c r="G397" t="s">
        <v>67</v>
      </c>
      <c r="H397" t="str">
        <f>TRIM(PROPER((assembly_staff_import[[#This Row],[Last Name via NAME_SOURCE_KEY TEXT]]&amp;" "&amp;assembly_staff_import[[#This Row],[Suffix via NAME_SOURCE_KEY]])))</f>
        <v>Parola</v>
      </c>
      <c r="I397" t="str">
        <f>PROPER(assembly_staff_import[[#This Row],[JOB TITLE_SOURCE_KEY]])</f>
        <v xml:space="preserve">Legis Asst                                 </v>
      </c>
      <c r="J397" t="s">
        <v>72</v>
      </c>
      <c r="K397" t="e">
        <f>IF(assembly_staff_import[[#This Row],[Legislative Staff Type]]="Personal",assembly_staff_import[[#This Row],[Vlookup Reports To Person]], "")</f>
        <v>#REF!</v>
      </c>
      <c r="L397" t="str">
        <f>PROPER(assembly_staff_import[[#This Row],[First MI Name via NAME_SOURCE_KEY TEXT]])</f>
        <v xml:space="preserve"> Norene W</v>
      </c>
      <c r="M397" t="s">
        <v>22950</v>
      </c>
      <c r="N397" t="str">
        <f>LOWER(CONCATENATE(assembly_staff_import[[#This Row],[Last Name]],LEFT(assembly_staff_import[[#This Row],[First Name (no initial)]],1),"@nyassembly.gov"))</f>
        <v>parolan@nyassembly.gov</v>
      </c>
      <c r="O397" t="s">
        <v>25529</v>
      </c>
      <c r="P397" t="e">
        <f>VLOOKUP(assembly_staff_import[[#This Row],[Full Name]],[3]!PEOPLE_March_20[#Data],1,0)</f>
        <v>#REF!</v>
      </c>
      <c r="Q397" t="e">
        <f>VLOOKUP(assembly_staff_import[[#This Row],[Full Name]],[3]!Table17[#Data],3,0)</f>
        <v>#REF!</v>
      </c>
      <c r="R397" t="e">
        <f>VLOOKUP(assembly_staff_import[[#This Row],[Formatted Works for Group]],[3]!Table7[#Data],1,0)</f>
        <v>#REF!</v>
      </c>
      <c r="S397" t="e">
        <f>IF(assembly_staff_import[[#This Row],[Legislative Staff Type]]="Personal", assembly_staff_import[[#This Row],[Vlookup Works for Group]], assembly_staff_import[[#This Row],[Formatted Works for Group calc]]&amp;", Central Staff Office, Assembly")</f>
        <v>#REF!</v>
      </c>
      <c r="T397" s="20" t="str">
        <f>TRIM(assembly_staff_import[[#This Row],[NAME_SOURCE_KEY]])</f>
        <v>PAROLA, NORENE W</v>
      </c>
      <c r="U397" t="s">
        <v>25530</v>
      </c>
      <c r="V397" t="s">
        <v>25531</v>
      </c>
      <c r="W397" t="s">
        <v>25532</v>
      </c>
      <c r="Y397" t="str">
        <f>IF(assembly_staff_import[[#This Row],[Legislative Staff Type]]="Personal", PROPER(TRIM(assembly_staff_import[[#This Row],[Unit First MI via UNIT_SOURCE_KEY]])&amp;" "&amp;assembly_staff_import[[#This Row],[Unit Last via UNIT_SOURCE_KEY]]), PROPER(TRIM(assembly_staff_import[[#This Row],[UNIT NAME_SOURCE_KEY2]])))</f>
        <v>David G. Mcdonough</v>
      </c>
      <c r="Z397" t="s">
        <v>25524</v>
      </c>
      <c r="AA397" t="e">
        <f>VLOOKUP(assembly_staff_import[[#This Row],[Formatted and corrected Works for Group Text]],[3]!Table4[#Data],1,0)</f>
        <v>#REF!</v>
      </c>
      <c r="AB397" t="e">
        <f>VLOOKUP(assembly_staff_import[[#This Row],[Formatted and corrected Works for Group Text]],[3]!Table5[#Data],2,0)</f>
        <v>#REF!</v>
      </c>
      <c r="AC397" t="str">
        <f>IF(TRIM(assembly_staff_import[[#This Row],[PUBLIC INFO ADDR_SOURCE_KEY]])="CAPITOL, ALBANY", "Legislative / Capitol Office", "District Office")</f>
        <v>District Office</v>
      </c>
      <c r="AD397" t="s">
        <v>25072</v>
      </c>
      <c r="AE397" t="s">
        <v>25525</v>
      </c>
      <c r="AF397" t="str">
        <f>"P84 "</f>
        <v xml:space="preserve">P84 </v>
      </c>
      <c r="AG397" t="s">
        <v>25526</v>
      </c>
      <c r="AH397" t="s">
        <v>25533</v>
      </c>
      <c r="AI397" t="s">
        <v>23706</v>
      </c>
      <c r="AJ397" t="s">
        <v>25528</v>
      </c>
    </row>
    <row r="398" spans="1:36" x14ac:dyDescent="0.2">
      <c r="A398" t="str">
        <f>TRIM(PROPER((assembly_staff_import[[#This Row],[First MI Name via NAME_SOURCE_KEY TEXT]]&amp;" "&amp;assembly_staff_import[[#This Row],[Last Name via NAME_SOURCE_KEY TEXT]]&amp;" "&amp;assembly_staff_import[[#This Row],[Suffix via NAME_SOURCE_KEY]])))</f>
        <v>Sara A Holly</v>
      </c>
      <c r="B398" t="str">
        <f>TRIM(CONCATENATE(TRIM(assembly_staff_import[[#This Row],[Full Name]]), ", ", assembly_staff_import[[#This Row],[Title]]))</f>
        <v>Sara A Holly, Legis Asst</v>
      </c>
      <c r="C398" t="e">
        <f>assembly_staff_import[[#This Row],[Vlookup_groups]]</f>
        <v>#REF!</v>
      </c>
      <c r="D398" t="str">
        <f>IF(assembly_staff_import[[#This Row],[Legislative Staff Type]]="Personal",assembly_staff_import[[#This Row],[Formatted Personal Staff Office]],"")</f>
        <v>District Office</v>
      </c>
      <c r="E398" t="s">
        <v>65</v>
      </c>
      <c r="F398" s="19" t="s">
        <v>10913</v>
      </c>
      <c r="G398" t="s">
        <v>67</v>
      </c>
      <c r="H398" t="str">
        <f>TRIM(PROPER((assembly_staff_import[[#This Row],[Last Name via NAME_SOURCE_KEY TEXT]]&amp;" "&amp;assembly_staff_import[[#This Row],[Suffix via NAME_SOURCE_KEY]])))</f>
        <v>Holly</v>
      </c>
      <c r="I398" t="str">
        <f>PROPER(assembly_staff_import[[#This Row],[JOB TITLE_SOURCE_KEY]])</f>
        <v xml:space="preserve">Legis Asst                                 </v>
      </c>
      <c r="J398" t="s">
        <v>72</v>
      </c>
      <c r="K398" t="e">
        <f>IF(assembly_staff_import[[#This Row],[Legislative Staff Type]]="Personal",assembly_staff_import[[#This Row],[Vlookup Reports To Person]], "")</f>
        <v>#REF!</v>
      </c>
      <c r="L398" t="str">
        <f>PROPER(assembly_staff_import[[#This Row],[First MI Name via NAME_SOURCE_KEY TEXT]])</f>
        <v xml:space="preserve"> Sara A</v>
      </c>
      <c r="M398" t="s">
        <v>23151</v>
      </c>
      <c r="N398" t="str">
        <f>LOWER(CONCATENATE(assembly_staff_import[[#This Row],[Last Name]],LEFT(assembly_staff_import[[#This Row],[First Name (no initial)]],1),"@nyassembly.gov"))</f>
        <v>hollys@nyassembly.gov</v>
      </c>
      <c r="O398" t="s">
        <v>20477</v>
      </c>
      <c r="P398" t="e">
        <f>VLOOKUP(assembly_staff_import[[#This Row],[Full Name]],[3]!PEOPLE_March_20[#Data],1,0)</f>
        <v>#REF!</v>
      </c>
      <c r="Q398" t="e">
        <f>VLOOKUP(assembly_staff_import[[#This Row],[Full Name]],[3]!Table17[#Data],3,0)</f>
        <v>#REF!</v>
      </c>
      <c r="R398" t="e">
        <f>VLOOKUP(assembly_staff_import[[#This Row],[Formatted Works for Group]],[3]!Table7[#Data],1,0)</f>
        <v>#REF!</v>
      </c>
      <c r="S398" t="e">
        <f>IF(assembly_staff_import[[#This Row],[Legislative Staff Type]]="Personal", assembly_staff_import[[#This Row],[Vlookup Works for Group]], assembly_staff_import[[#This Row],[Formatted Works for Group calc]]&amp;", Central Staff Office, Assembly")</f>
        <v>#REF!</v>
      </c>
      <c r="T398" s="20" t="str">
        <f>TRIM(assembly_staff_import[[#This Row],[NAME_SOURCE_KEY]])</f>
        <v>HOLLY, SARA A</v>
      </c>
      <c r="U398" t="s">
        <v>25534</v>
      </c>
      <c r="V398" t="s">
        <v>25535</v>
      </c>
      <c r="W398" t="s">
        <v>25536</v>
      </c>
      <c r="Y398" t="str">
        <f>IF(assembly_staff_import[[#This Row],[Legislative Staff Type]]="Personal", PROPER(TRIM(assembly_staff_import[[#This Row],[Unit First MI via UNIT_SOURCE_KEY]])&amp;" "&amp;assembly_staff_import[[#This Row],[Unit Last via UNIT_SOURCE_KEY]]), PROPER(TRIM(assembly_staff_import[[#This Row],[UNIT NAME_SOURCE_KEY2]])))</f>
        <v>David G. Mcdonough</v>
      </c>
      <c r="Z398" t="s">
        <v>25524</v>
      </c>
      <c r="AA398" t="e">
        <f>VLOOKUP(assembly_staff_import[[#This Row],[Formatted and corrected Works for Group Text]],[3]!Table4[#Data],1,0)</f>
        <v>#REF!</v>
      </c>
      <c r="AB398" t="e">
        <f>VLOOKUP(assembly_staff_import[[#This Row],[Formatted and corrected Works for Group Text]],[3]!Table5[#Data],2,0)</f>
        <v>#REF!</v>
      </c>
      <c r="AC398" t="str">
        <f>IF(TRIM(assembly_staff_import[[#This Row],[PUBLIC INFO ADDR_SOURCE_KEY]])="CAPITOL, ALBANY", "Legislative / Capitol Office", "District Office")</f>
        <v>District Office</v>
      </c>
      <c r="AD398" t="s">
        <v>25072</v>
      </c>
      <c r="AE398" t="s">
        <v>25525</v>
      </c>
      <c r="AF398" t="str">
        <f>"P84 "</f>
        <v xml:space="preserve">P84 </v>
      </c>
      <c r="AG398" t="s">
        <v>25526</v>
      </c>
      <c r="AH398" t="s">
        <v>25537</v>
      </c>
      <c r="AI398" t="s">
        <v>23706</v>
      </c>
      <c r="AJ398" t="s">
        <v>25528</v>
      </c>
    </row>
    <row r="399" spans="1:36" x14ac:dyDescent="0.2">
      <c r="A399" t="str">
        <f>TRIM(PROPER((assembly_staff_import[[#This Row],[First MI Name via NAME_SOURCE_KEY TEXT]]&amp;" "&amp;assembly_staff_import[[#This Row],[Last Name via NAME_SOURCE_KEY TEXT]]&amp;" "&amp;assembly_staff_import[[#This Row],[Suffix via NAME_SOURCE_KEY]])))</f>
        <v>Anthony J Lemma</v>
      </c>
      <c r="B399" t="str">
        <f>TRIM(CONCATENATE(TRIM(assembly_staff_import[[#This Row],[Full Name]]), ", ", assembly_staff_import[[#This Row],[Title]]))</f>
        <v>Anthony J Lemma, Commun Relations Dir</v>
      </c>
      <c r="C399" t="e">
        <f>assembly_staff_import[[#This Row],[Vlookup_groups]]</f>
        <v>#REF!</v>
      </c>
      <c r="D399" t="str">
        <f>IF(assembly_staff_import[[#This Row],[Legislative Staff Type]]="Personal",assembly_staff_import[[#This Row],[Formatted Personal Staff Office]],"")</f>
        <v>District Office</v>
      </c>
      <c r="E399" t="s">
        <v>65</v>
      </c>
      <c r="F399" s="19" t="s">
        <v>10913</v>
      </c>
      <c r="G399" t="s">
        <v>67</v>
      </c>
      <c r="H399" t="str">
        <f>TRIM(PROPER((assembly_staff_import[[#This Row],[Last Name via NAME_SOURCE_KEY TEXT]]&amp;" "&amp;assembly_staff_import[[#This Row],[Suffix via NAME_SOURCE_KEY]])))</f>
        <v>Lemma</v>
      </c>
      <c r="I399" t="str">
        <f>PROPER(assembly_staff_import[[#This Row],[JOB TITLE_SOURCE_KEY]])</f>
        <v xml:space="preserve">Commun Relations Dir                       </v>
      </c>
      <c r="J399" t="s">
        <v>72</v>
      </c>
      <c r="K399" t="e">
        <f>IF(assembly_staff_import[[#This Row],[Legislative Staff Type]]="Personal",assembly_staff_import[[#This Row],[Vlookup Reports To Person]], "")</f>
        <v>#REF!</v>
      </c>
      <c r="L399" t="str">
        <f>PROPER(assembly_staff_import[[#This Row],[First MI Name via NAME_SOURCE_KEY TEXT]])</f>
        <v xml:space="preserve"> Anthony J</v>
      </c>
      <c r="M399" t="s">
        <v>21525</v>
      </c>
      <c r="N399" t="str">
        <f>LOWER(CONCATENATE(assembly_staff_import[[#This Row],[Last Name]],LEFT(assembly_staff_import[[#This Row],[First Name (no initial)]],1),"@nyassembly.gov"))</f>
        <v>lemmaa@nyassembly.gov</v>
      </c>
      <c r="O399" t="s">
        <v>17092</v>
      </c>
      <c r="P399" t="e">
        <f>VLOOKUP(assembly_staff_import[[#This Row],[Full Name]],[3]!PEOPLE_March_20[#Data],1,0)</f>
        <v>#REF!</v>
      </c>
      <c r="Q399" t="e">
        <f>VLOOKUP(assembly_staff_import[[#This Row],[Full Name]],[3]!Table17[#Data],3,0)</f>
        <v>#REF!</v>
      </c>
      <c r="R399" t="e">
        <f>VLOOKUP(assembly_staff_import[[#This Row],[Formatted Works for Group]],[3]!Table7[#Data],1,0)</f>
        <v>#REF!</v>
      </c>
      <c r="S399" t="e">
        <f>IF(assembly_staff_import[[#This Row],[Legislative Staff Type]]="Personal", assembly_staff_import[[#This Row],[Vlookup Works for Group]], assembly_staff_import[[#This Row],[Formatted Works for Group calc]]&amp;", Central Staff Office, Assembly")</f>
        <v>#REF!</v>
      </c>
      <c r="T399" s="20" t="str">
        <f>TRIM(assembly_staff_import[[#This Row],[NAME_SOURCE_KEY]])</f>
        <v>LEMMA, ANTHONY J</v>
      </c>
      <c r="U399" t="s">
        <v>25538</v>
      </c>
      <c r="V399" t="s">
        <v>25539</v>
      </c>
      <c r="W399" t="s">
        <v>23979</v>
      </c>
      <c r="Y399" t="str">
        <f>IF(assembly_staff_import[[#This Row],[Legislative Staff Type]]="Personal", PROPER(TRIM(assembly_staff_import[[#This Row],[Unit First MI via UNIT_SOURCE_KEY]])&amp;" "&amp;assembly_staff_import[[#This Row],[Unit Last via UNIT_SOURCE_KEY]]), PROPER(TRIM(assembly_staff_import[[#This Row],[UNIT NAME_SOURCE_KEY2]])))</f>
        <v>David I. Weprin</v>
      </c>
      <c r="Z399" t="s">
        <v>25540</v>
      </c>
      <c r="AA399" t="e">
        <f>VLOOKUP(assembly_staff_import[[#This Row],[Formatted and corrected Works for Group Text]],[3]!Table4[#Data],1,0)</f>
        <v>#REF!</v>
      </c>
      <c r="AB399" t="e">
        <f>VLOOKUP(assembly_staff_import[[#This Row],[Formatted and corrected Works for Group Text]],[3]!Table5[#Data],2,0)</f>
        <v>#REF!</v>
      </c>
      <c r="AC399" t="str">
        <f>IF(TRIM(assembly_staff_import[[#This Row],[PUBLIC INFO ADDR_SOURCE_KEY]])="CAPITOL, ALBANY", "Legislative / Capitol Office", "District Office")</f>
        <v>District Office</v>
      </c>
      <c r="AD399" t="s">
        <v>25541</v>
      </c>
      <c r="AE399" t="s">
        <v>25542</v>
      </c>
      <c r="AF399" t="str">
        <f t="shared" ref="AF399:AF406" si="20">"A35 "</f>
        <v xml:space="preserve">A35 </v>
      </c>
      <c r="AG399" t="s">
        <v>25543</v>
      </c>
      <c r="AH399" t="s">
        <v>25544</v>
      </c>
      <c r="AI399" t="s">
        <v>24638</v>
      </c>
      <c r="AJ399" t="s">
        <v>25545</v>
      </c>
    </row>
    <row r="400" spans="1:36" x14ac:dyDescent="0.2">
      <c r="A400" t="str">
        <f>TRIM(PROPER((assembly_staff_import[[#This Row],[First MI Name via NAME_SOURCE_KEY TEXT]]&amp;" "&amp;assembly_staff_import[[#This Row],[Last Name via NAME_SOURCE_KEY TEXT]]&amp;" "&amp;assembly_staff_import[[#This Row],[Suffix via NAME_SOURCE_KEY]])))</f>
        <v>Aristidis S Dionisiou</v>
      </c>
      <c r="B400" t="str">
        <f>TRIM(CONCATENATE(TRIM(assembly_staff_import[[#This Row],[Full Name]]), ", ", assembly_staff_import[[#This Row],[Title]]))</f>
        <v>Aristidis S Dionisiou, Constituent Liaison</v>
      </c>
      <c r="C400" t="e">
        <f>assembly_staff_import[[#This Row],[Vlookup_groups]]</f>
        <v>#REF!</v>
      </c>
      <c r="D400" t="str">
        <f>IF(assembly_staff_import[[#This Row],[Legislative Staff Type]]="Personal",assembly_staff_import[[#This Row],[Formatted Personal Staff Office]],"")</f>
        <v>District Office</v>
      </c>
      <c r="E400" t="s">
        <v>65</v>
      </c>
      <c r="F400" s="19" t="s">
        <v>10913</v>
      </c>
      <c r="G400" t="s">
        <v>67</v>
      </c>
      <c r="H400" t="str">
        <f>TRIM(PROPER((assembly_staff_import[[#This Row],[Last Name via NAME_SOURCE_KEY TEXT]]&amp;" "&amp;assembly_staff_import[[#This Row],[Suffix via NAME_SOURCE_KEY]])))</f>
        <v>Dionisiou</v>
      </c>
      <c r="I400" t="str">
        <f>PROPER(assembly_staff_import[[#This Row],[JOB TITLE_SOURCE_KEY]])</f>
        <v xml:space="preserve">Constituent Liaison                        </v>
      </c>
      <c r="J400" t="s">
        <v>72</v>
      </c>
      <c r="K400" t="e">
        <f>IF(assembly_staff_import[[#This Row],[Legislative Staff Type]]="Personal",assembly_staff_import[[#This Row],[Vlookup Reports To Person]], "")</f>
        <v>#REF!</v>
      </c>
      <c r="L400" t="str">
        <f>PROPER(assembly_staff_import[[#This Row],[First MI Name via NAME_SOURCE_KEY TEXT]])</f>
        <v xml:space="preserve"> Aristidis S</v>
      </c>
      <c r="M400" t="s">
        <v>13925</v>
      </c>
      <c r="N400" t="str">
        <f>LOWER(CONCATENATE(assembly_staff_import[[#This Row],[Last Name]],LEFT(assembly_staff_import[[#This Row],[First Name (no initial)]],1),"@nyassembly.gov"))</f>
        <v>dionisioua@nyassembly.gov</v>
      </c>
      <c r="O400" t="s">
        <v>25546</v>
      </c>
      <c r="P400" t="e">
        <f>VLOOKUP(assembly_staff_import[[#This Row],[Full Name]],[3]!PEOPLE_March_20[#Data],1,0)</f>
        <v>#REF!</v>
      </c>
      <c r="Q400" t="e">
        <f>VLOOKUP(assembly_staff_import[[#This Row],[Full Name]],[3]!Table17[#Data],3,0)</f>
        <v>#REF!</v>
      </c>
      <c r="R400" t="e">
        <f>VLOOKUP(assembly_staff_import[[#This Row],[Formatted Works for Group]],[3]!Table7[#Data],1,0)</f>
        <v>#REF!</v>
      </c>
      <c r="S400" t="e">
        <f>IF(assembly_staff_import[[#This Row],[Legislative Staff Type]]="Personal", assembly_staff_import[[#This Row],[Vlookup Works for Group]], assembly_staff_import[[#This Row],[Formatted Works for Group calc]]&amp;", Central Staff Office, Assembly")</f>
        <v>#REF!</v>
      </c>
      <c r="T400" s="20" t="str">
        <f>TRIM(assembly_staff_import[[#This Row],[NAME_SOURCE_KEY]])</f>
        <v>DIONISIOU, ARISTIDIS S</v>
      </c>
      <c r="U400" t="s">
        <v>25547</v>
      </c>
      <c r="V400" t="s">
        <v>25548</v>
      </c>
      <c r="W400" t="s">
        <v>25549</v>
      </c>
      <c r="Y400" t="str">
        <f>IF(assembly_staff_import[[#This Row],[Legislative Staff Type]]="Personal", PROPER(TRIM(assembly_staff_import[[#This Row],[Unit First MI via UNIT_SOURCE_KEY]])&amp;" "&amp;assembly_staff_import[[#This Row],[Unit Last via UNIT_SOURCE_KEY]]), PROPER(TRIM(assembly_staff_import[[#This Row],[UNIT NAME_SOURCE_KEY2]])))</f>
        <v>David I. Weprin</v>
      </c>
      <c r="Z400" t="s">
        <v>25540</v>
      </c>
      <c r="AA400" t="e">
        <f>VLOOKUP(assembly_staff_import[[#This Row],[Formatted and corrected Works for Group Text]],[3]!Table4[#Data],1,0)</f>
        <v>#REF!</v>
      </c>
      <c r="AB400" t="e">
        <f>VLOOKUP(assembly_staff_import[[#This Row],[Formatted and corrected Works for Group Text]],[3]!Table5[#Data],2,0)</f>
        <v>#REF!</v>
      </c>
      <c r="AC400" t="str">
        <f>IF(TRIM(assembly_staff_import[[#This Row],[PUBLIC INFO ADDR_SOURCE_KEY]])="CAPITOL, ALBANY", "Legislative / Capitol Office", "District Office")</f>
        <v>District Office</v>
      </c>
      <c r="AD400" t="s">
        <v>25541</v>
      </c>
      <c r="AE400" t="s">
        <v>25542</v>
      </c>
      <c r="AF400" t="str">
        <f t="shared" si="20"/>
        <v xml:space="preserve">A35 </v>
      </c>
      <c r="AG400" t="s">
        <v>25543</v>
      </c>
      <c r="AH400" t="s">
        <v>25550</v>
      </c>
      <c r="AI400" t="s">
        <v>23475</v>
      </c>
      <c r="AJ400" t="s">
        <v>25545</v>
      </c>
    </row>
    <row r="401" spans="1:36" x14ac:dyDescent="0.2">
      <c r="A401" t="str">
        <f>TRIM(PROPER((assembly_staff_import[[#This Row],[First MI Name via NAME_SOURCE_KEY TEXT]]&amp;" "&amp;assembly_staff_import[[#This Row],[Last Name via NAME_SOURCE_KEY TEXT]]&amp;" "&amp;assembly_staff_import[[#This Row],[Suffix via NAME_SOURCE_KEY]])))</f>
        <v>Casey R Lajszky</v>
      </c>
      <c r="B401" t="str">
        <f>TRIM(CONCATENATE(TRIM(assembly_staff_import[[#This Row],[Full Name]]), ", ", assembly_staff_import[[#This Row],[Title]]))</f>
        <v>Casey R Lajszky, Dir Constit/Supp Svcs</v>
      </c>
      <c r="C401" t="e">
        <f>assembly_staff_import[[#This Row],[Vlookup_groups]]</f>
        <v>#REF!</v>
      </c>
      <c r="D401" t="str">
        <f>IF(assembly_staff_import[[#This Row],[Legislative Staff Type]]="Personal",assembly_staff_import[[#This Row],[Formatted Personal Staff Office]],"")</f>
        <v>District Office</v>
      </c>
      <c r="E401" t="s">
        <v>65</v>
      </c>
      <c r="F401" s="19" t="s">
        <v>10913</v>
      </c>
      <c r="G401" t="s">
        <v>67</v>
      </c>
      <c r="H401" t="str">
        <f>TRIM(PROPER((assembly_staff_import[[#This Row],[Last Name via NAME_SOURCE_KEY TEXT]]&amp;" "&amp;assembly_staff_import[[#This Row],[Suffix via NAME_SOURCE_KEY]])))</f>
        <v>Lajszky</v>
      </c>
      <c r="I401" t="str">
        <f>PROPER(assembly_staff_import[[#This Row],[JOB TITLE_SOURCE_KEY]])</f>
        <v xml:space="preserve">Dir Constit/Supp Svcs                      </v>
      </c>
      <c r="J401" t="s">
        <v>72</v>
      </c>
      <c r="K401" t="e">
        <f>IF(assembly_staff_import[[#This Row],[Legislative Staff Type]]="Personal",assembly_staff_import[[#This Row],[Vlookup Reports To Person]], "")</f>
        <v>#REF!</v>
      </c>
      <c r="L401" t="str">
        <f>PROPER(assembly_staff_import[[#This Row],[First MI Name via NAME_SOURCE_KEY TEXT]])</f>
        <v xml:space="preserve"> Casey R</v>
      </c>
      <c r="M401" t="s">
        <v>19951</v>
      </c>
      <c r="N401" t="str">
        <f>LOWER(CONCATENATE(assembly_staff_import[[#This Row],[Last Name]],LEFT(assembly_staff_import[[#This Row],[First Name (no initial)]],1),"@nyassembly.gov"))</f>
        <v>lajszkyc@nyassembly.gov</v>
      </c>
      <c r="O401" t="s">
        <v>7315</v>
      </c>
      <c r="P401" t="e">
        <f>VLOOKUP(assembly_staff_import[[#This Row],[Full Name]],[3]!PEOPLE_March_20[#Data],1,0)</f>
        <v>#REF!</v>
      </c>
      <c r="Q401" t="e">
        <f>VLOOKUP(assembly_staff_import[[#This Row],[Full Name]],[3]!Table17[#Data],3,0)</f>
        <v>#REF!</v>
      </c>
      <c r="R401" t="e">
        <f>VLOOKUP(assembly_staff_import[[#This Row],[Formatted Works for Group]],[3]!Table7[#Data],1,0)</f>
        <v>#REF!</v>
      </c>
      <c r="S401" t="e">
        <f>IF(assembly_staff_import[[#This Row],[Legislative Staff Type]]="Personal", assembly_staff_import[[#This Row],[Vlookup Works for Group]], assembly_staff_import[[#This Row],[Formatted Works for Group calc]]&amp;", Central Staff Office, Assembly")</f>
        <v>#REF!</v>
      </c>
      <c r="T401" s="20" t="str">
        <f>TRIM(assembly_staff_import[[#This Row],[NAME_SOURCE_KEY]])</f>
        <v>LAJSZKY, CASEY R</v>
      </c>
      <c r="U401" t="s">
        <v>25551</v>
      </c>
      <c r="V401" t="s">
        <v>25552</v>
      </c>
      <c r="W401" t="s">
        <v>25553</v>
      </c>
      <c r="Y401" t="str">
        <f>IF(assembly_staff_import[[#This Row],[Legislative Staff Type]]="Personal", PROPER(TRIM(assembly_staff_import[[#This Row],[Unit First MI via UNIT_SOURCE_KEY]])&amp;" "&amp;assembly_staff_import[[#This Row],[Unit Last via UNIT_SOURCE_KEY]]), PROPER(TRIM(assembly_staff_import[[#This Row],[UNIT NAME_SOURCE_KEY2]])))</f>
        <v>David I. Weprin</v>
      </c>
      <c r="Z401" t="s">
        <v>25540</v>
      </c>
      <c r="AA401" t="e">
        <f>VLOOKUP(assembly_staff_import[[#This Row],[Formatted and corrected Works for Group Text]],[3]!Table4[#Data],1,0)</f>
        <v>#REF!</v>
      </c>
      <c r="AB401" t="e">
        <f>VLOOKUP(assembly_staff_import[[#This Row],[Formatted and corrected Works for Group Text]],[3]!Table5[#Data],2,0)</f>
        <v>#REF!</v>
      </c>
      <c r="AC401" t="str">
        <f>IF(TRIM(assembly_staff_import[[#This Row],[PUBLIC INFO ADDR_SOURCE_KEY]])="CAPITOL, ALBANY", "Legislative / Capitol Office", "District Office")</f>
        <v>District Office</v>
      </c>
      <c r="AD401" t="s">
        <v>25541</v>
      </c>
      <c r="AE401" t="s">
        <v>25542</v>
      </c>
      <c r="AF401" t="str">
        <f t="shared" si="20"/>
        <v xml:space="preserve">A35 </v>
      </c>
      <c r="AG401" t="s">
        <v>25543</v>
      </c>
      <c r="AH401" t="s">
        <v>25554</v>
      </c>
      <c r="AI401" t="s">
        <v>23616</v>
      </c>
      <c r="AJ401" t="s">
        <v>25545</v>
      </c>
    </row>
    <row r="402" spans="1:36" x14ac:dyDescent="0.2">
      <c r="A402" t="str">
        <f>TRIM(PROPER((assembly_staff_import[[#This Row],[First MI Name via NAME_SOURCE_KEY TEXT]]&amp;" "&amp;assembly_staff_import[[#This Row],[Last Name via NAME_SOURCE_KEY TEXT]]&amp;" "&amp;assembly_staff_import[[#This Row],[Suffix via NAME_SOURCE_KEY]])))</f>
        <v>Harpreet S Toor</v>
      </c>
      <c r="B402" t="str">
        <f>TRIM(CONCATENATE(TRIM(assembly_staff_import[[#This Row],[Full Name]]), ", ", assembly_staff_import[[#This Row],[Title]]))</f>
        <v>Harpreet S Toor, Spec Asst-Comm Relat</v>
      </c>
      <c r="C402" t="e">
        <f>assembly_staff_import[[#This Row],[Vlookup_groups]]</f>
        <v>#REF!</v>
      </c>
      <c r="D402" t="str">
        <f>IF(assembly_staff_import[[#This Row],[Legislative Staff Type]]="Personal",assembly_staff_import[[#This Row],[Formatted Personal Staff Office]],"")</f>
        <v>District Office</v>
      </c>
      <c r="E402" t="s">
        <v>65</v>
      </c>
      <c r="F402" s="19" t="s">
        <v>10913</v>
      </c>
      <c r="G402" t="s">
        <v>67</v>
      </c>
      <c r="H402" t="str">
        <f>TRIM(PROPER((assembly_staff_import[[#This Row],[Last Name via NAME_SOURCE_KEY TEXT]]&amp;" "&amp;assembly_staff_import[[#This Row],[Suffix via NAME_SOURCE_KEY]])))</f>
        <v>Toor</v>
      </c>
      <c r="I402" t="str">
        <f>PROPER(assembly_staff_import[[#This Row],[JOB TITLE_SOURCE_KEY]])</f>
        <v xml:space="preserve">Spec Asst-Comm Relat                       </v>
      </c>
      <c r="J402" t="s">
        <v>72</v>
      </c>
      <c r="K402" t="e">
        <f>IF(assembly_staff_import[[#This Row],[Legislative Staff Type]]="Personal",assembly_staff_import[[#This Row],[Vlookup Reports To Person]], "")</f>
        <v>#REF!</v>
      </c>
      <c r="L402" t="str">
        <f>PROPER(assembly_staff_import[[#This Row],[First MI Name via NAME_SOURCE_KEY TEXT]])</f>
        <v xml:space="preserve"> Harpreet S</v>
      </c>
      <c r="M402" t="s">
        <v>21480</v>
      </c>
      <c r="N402" t="str">
        <f>LOWER(CONCATENATE(assembly_staff_import[[#This Row],[Last Name]],LEFT(assembly_staff_import[[#This Row],[First Name (no initial)]],1),"@nyassembly.gov"))</f>
        <v>toorh@nyassembly.gov</v>
      </c>
      <c r="O402" t="s">
        <v>25555</v>
      </c>
      <c r="P402" t="e">
        <f>VLOOKUP(assembly_staff_import[[#This Row],[Full Name]],[3]!PEOPLE_March_20[#Data],1,0)</f>
        <v>#REF!</v>
      </c>
      <c r="Q402" t="e">
        <f>VLOOKUP(assembly_staff_import[[#This Row],[Full Name]],[3]!Table17[#Data],3,0)</f>
        <v>#REF!</v>
      </c>
      <c r="R402" t="e">
        <f>VLOOKUP(assembly_staff_import[[#This Row],[Formatted Works for Group]],[3]!Table7[#Data],1,0)</f>
        <v>#REF!</v>
      </c>
      <c r="S402" t="e">
        <f>IF(assembly_staff_import[[#This Row],[Legislative Staff Type]]="Personal", assembly_staff_import[[#This Row],[Vlookup Works for Group]], assembly_staff_import[[#This Row],[Formatted Works for Group calc]]&amp;", Central Staff Office, Assembly")</f>
        <v>#REF!</v>
      </c>
      <c r="T402" s="20" t="str">
        <f>TRIM(assembly_staff_import[[#This Row],[NAME_SOURCE_KEY]])</f>
        <v>TOOR, HARPREET S</v>
      </c>
      <c r="U402" t="s">
        <v>25556</v>
      </c>
      <c r="V402" t="s">
        <v>25557</v>
      </c>
      <c r="W402" t="s">
        <v>25558</v>
      </c>
      <c r="Y402" t="str">
        <f>IF(assembly_staff_import[[#This Row],[Legislative Staff Type]]="Personal", PROPER(TRIM(assembly_staff_import[[#This Row],[Unit First MI via UNIT_SOURCE_KEY]])&amp;" "&amp;assembly_staff_import[[#This Row],[Unit Last via UNIT_SOURCE_KEY]]), PROPER(TRIM(assembly_staff_import[[#This Row],[UNIT NAME_SOURCE_KEY2]])))</f>
        <v>David I. Weprin</v>
      </c>
      <c r="Z402" t="s">
        <v>25540</v>
      </c>
      <c r="AA402" t="e">
        <f>VLOOKUP(assembly_staff_import[[#This Row],[Formatted and corrected Works for Group Text]],[3]!Table4[#Data],1,0)</f>
        <v>#REF!</v>
      </c>
      <c r="AB402" t="e">
        <f>VLOOKUP(assembly_staff_import[[#This Row],[Formatted and corrected Works for Group Text]],[3]!Table5[#Data],2,0)</f>
        <v>#REF!</v>
      </c>
      <c r="AC402" t="str">
        <f>IF(TRIM(assembly_staff_import[[#This Row],[PUBLIC INFO ADDR_SOURCE_KEY]])="CAPITOL, ALBANY", "Legislative / Capitol Office", "District Office")</f>
        <v>District Office</v>
      </c>
      <c r="AD402" t="s">
        <v>25541</v>
      </c>
      <c r="AE402" t="s">
        <v>25542</v>
      </c>
      <c r="AF402" t="str">
        <f t="shared" si="20"/>
        <v xml:space="preserve">A35 </v>
      </c>
      <c r="AG402" t="s">
        <v>25543</v>
      </c>
      <c r="AH402" t="s">
        <v>25559</v>
      </c>
      <c r="AI402" t="s">
        <v>24758</v>
      </c>
      <c r="AJ402" t="s">
        <v>25560</v>
      </c>
    </row>
    <row r="403" spans="1:36" x14ac:dyDescent="0.2">
      <c r="A403" t="str">
        <f>TRIM(PROPER((assembly_staff_import[[#This Row],[First MI Name via NAME_SOURCE_KEY TEXT]]&amp;" "&amp;assembly_staff_import[[#This Row],[Last Name via NAME_SOURCE_KEY TEXT]]&amp;" "&amp;assembly_staff_import[[#This Row],[Suffix via NAME_SOURCE_KEY]])))</f>
        <v>Janna M Loyola</v>
      </c>
      <c r="B403" t="str">
        <f>TRIM(CONCATENATE(TRIM(assembly_staff_import[[#This Row],[Full Name]]), ", ", assembly_staff_import[[#This Row],[Title]]))</f>
        <v>Janna M Loyola, Chief Of Staff</v>
      </c>
      <c r="C403" t="e">
        <f>assembly_staff_import[[#This Row],[Vlookup_groups]]</f>
        <v>#REF!</v>
      </c>
      <c r="D403" t="str">
        <f>IF(assembly_staff_import[[#This Row],[Legislative Staff Type]]="Personal",assembly_staff_import[[#This Row],[Formatted Personal Staff Office]],"")</f>
        <v>District Office</v>
      </c>
      <c r="E403" t="s">
        <v>65</v>
      </c>
      <c r="F403" s="19" t="s">
        <v>10913</v>
      </c>
      <c r="G403" t="s">
        <v>67</v>
      </c>
      <c r="H403" t="str">
        <f>TRIM(PROPER((assembly_staff_import[[#This Row],[Last Name via NAME_SOURCE_KEY TEXT]]&amp;" "&amp;assembly_staff_import[[#This Row],[Suffix via NAME_SOURCE_KEY]])))</f>
        <v>Loyola</v>
      </c>
      <c r="I403" t="str">
        <f>PROPER(assembly_staff_import[[#This Row],[JOB TITLE_SOURCE_KEY]])</f>
        <v xml:space="preserve">Chief Of Staff                             </v>
      </c>
      <c r="J403" t="s">
        <v>72</v>
      </c>
      <c r="K403" t="e">
        <f>IF(assembly_staff_import[[#This Row],[Legislative Staff Type]]="Personal",assembly_staff_import[[#This Row],[Vlookup Reports To Person]], "")</f>
        <v>#REF!</v>
      </c>
      <c r="L403" t="str">
        <f>PROPER(assembly_staff_import[[#This Row],[First MI Name via NAME_SOURCE_KEY TEXT]])</f>
        <v xml:space="preserve"> Janna M</v>
      </c>
      <c r="M403" t="s">
        <v>21514</v>
      </c>
      <c r="N403" t="str">
        <f>LOWER(CONCATENATE(assembly_staff_import[[#This Row],[Last Name]],LEFT(assembly_staff_import[[#This Row],[First Name (no initial)]],1),"@nyassembly.gov"))</f>
        <v>loyolaj@nyassembly.gov</v>
      </c>
      <c r="O403" t="s">
        <v>25561</v>
      </c>
      <c r="P403" t="e">
        <f>VLOOKUP(assembly_staff_import[[#This Row],[Full Name]],[3]!PEOPLE_March_20[#Data],1,0)</f>
        <v>#REF!</v>
      </c>
      <c r="Q403" t="e">
        <f>VLOOKUP(assembly_staff_import[[#This Row],[Full Name]],[3]!Table17[#Data],3,0)</f>
        <v>#REF!</v>
      </c>
      <c r="R403" t="e">
        <f>VLOOKUP(assembly_staff_import[[#This Row],[Formatted Works for Group]],[3]!Table7[#Data],1,0)</f>
        <v>#REF!</v>
      </c>
      <c r="S403" t="e">
        <f>IF(assembly_staff_import[[#This Row],[Legislative Staff Type]]="Personal", assembly_staff_import[[#This Row],[Vlookup Works for Group]], assembly_staff_import[[#This Row],[Formatted Works for Group calc]]&amp;", Central Staff Office, Assembly")</f>
        <v>#REF!</v>
      </c>
      <c r="T403" s="20" t="str">
        <f>TRIM(assembly_staff_import[[#This Row],[NAME_SOURCE_KEY]])</f>
        <v>LOYOLA, JANNA M</v>
      </c>
      <c r="U403" t="s">
        <v>25562</v>
      </c>
      <c r="V403" t="s">
        <v>25563</v>
      </c>
      <c r="W403" t="s">
        <v>25564</v>
      </c>
      <c r="Y403" t="str">
        <f>IF(assembly_staff_import[[#This Row],[Legislative Staff Type]]="Personal", PROPER(TRIM(assembly_staff_import[[#This Row],[Unit First MI via UNIT_SOURCE_KEY]])&amp;" "&amp;assembly_staff_import[[#This Row],[Unit Last via UNIT_SOURCE_KEY]]), PROPER(TRIM(assembly_staff_import[[#This Row],[UNIT NAME_SOURCE_KEY2]])))</f>
        <v>David I. Weprin</v>
      </c>
      <c r="Z403" t="s">
        <v>25540</v>
      </c>
      <c r="AA403" t="e">
        <f>VLOOKUP(assembly_staff_import[[#This Row],[Formatted and corrected Works for Group Text]],[3]!Table4[#Data],1,0)</f>
        <v>#REF!</v>
      </c>
      <c r="AB403" t="e">
        <f>VLOOKUP(assembly_staff_import[[#This Row],[Formatted and corrected Works for Group Text]],[3]!Table5[#Data],2,0)</f>
        <v>#REF!</v>
      </c>
      <c r="AC403" t="str">
        <f>IF(TRIM(assembly_staff_import[[#This Row],[PUBLIC INFO ADDR_SOURCE_KEY]])="CAPITOL, ALBANY", "Legislative / Capitol Office", "District Office")</f>
        <v>District Office</v>
      </c>
      <c r="AD403" t="s">
        <v>25541</v>
      </c>
      <c r="AE403" t="s">
        <v>25542</v>
      </c>
      <c r="AF403" t="str">
        <f t="shared" si="20"/>
        <v xml:space="preserve">A35 </v>
      </c>
      <c r="AG403" t="s">
        <v>25543</v>
      </c>
      <c r="AH403" t="s">
        <v>25565</v>
      </c>
      <c r="AI403" t="s">
        <v>23587</v>
      </c>
      <c r="AJ403" t="s">
        <v>25545</v>
      </c>
    </row>
    <row r="404" spans="1:36" x14ac:dyDescent="0.2">
      <c r="A404" t="str">
        <f>TRIM(PROPER((assembly_staff_import[[#This Row],[First MI Name via NAME_SOURCE_KEY TEXT]]&amp;" "&amp;assembly_staff_import[[#This Row],[Last Name via NAME_SOURCE_KEY TEXT]]&amp;" "&amp;assembly_staff_import[[#This Row],[Suffix via NAME_SOURCE_KEY]])))</f>
        <v>Muhammad M Rahman</v>
      </c>
      <c r="B404" t="str">
        <f>TRIM(CONCATENATE(TRIM(assembly_staff_import[[#This Row],[Full Name]]), ", ", assembly_staff_import[[#This Row],[Title]]))</f>
        <v>Muhammad M Rahman, Constituent Liaison</v>
      </c>
      <c r="C404" t="e">
        <f>assembly_staff_import[[#This Row],[Vlookup_groups]]</f>
        <v>#REF!</v>
      </c>
      <c r="D404" t="str">
        <f>IF(assembly_staff_import[[#This Row],[Legislative Staff Type]]="Personal",assembly_staff_import[[#This Row],[Formatted Personal Staff Office]],"")</f>
        <v>District Office</v>
      </c>
      <c r="E404" t="s">
        <v>65</v>
      </c>
      <c r="F404" s="19" t="s">
        <v>10913</v>
      </c>
      <c r="G404" t="s">
        <v>67</v>
      </c>
      <c r="H404" t="str">
        <f>TRIM(PROPER((assembly_staff_import[[#This Row],[Last Name via NAME_SOURCE_KEY TEXT]]&amp;" "&amp;assembly_staff_import[[#This Row],[Suffix via NAME_SOURCE_KEY]])))</f>
        <v>Rahman</v>
      </c>
      <c r="I404" t="str">
        <f>PROPER(assembly_staff_import[[#This Row],[JOB TITLE_SOURCE_KEY]])</f>
        <v xml:space="preserve">Constituent Liaison                        </v>
      </c>
      <c r="J404" t="s">
        <v>72</v>
      </c>
      <c r="K404" t="e">
        <f>IF(assembly_staff_import[[#This Row],[Legislative Staff Type]]="Personal",assembly_staff_import[[#This Row],[Vlookup Reports To Person]], "")</f>
        <v>#REF!</v>
      </c>
      <c r="L404" t="str">
        <f>PROPER(assembly_staff_import[[#This Row],[First MI Name via NAME_SOURCE_KEY TEXT]])</f>
        <v xml:space="preserve"> Muhammad M</v>
      </c>
      <c r="M404" t="s">
        <v>11941</v>
      </c>
      <c r="N404" t="str">
        <f>LOWER(CONCATENATE(assembly_staff_import[[#This Row],[Last Name]],LEFT(assembly_staff_import[[#This Row],[First Name (no initial)]],1),"@nyassembly.gov"))</f>
        <v>rahmanm@nyassembly.gov</v>
      </c>
      <c r="O404" t="s">
        <v>25566</v>
      </c>
      <c r="P404" t="e">
        <f>VLOOKUP(assembly_staff_import[[#This Row],[Full Name]],[3]!PEOPLE_March_20[#Data],1,0)</f>
        <v>#REF!</v>
      </c>
      <c r="Q404" t="e">
        <f>VLOOKUP(assembly_staff_import[[#This Row],[Full Name]],[3]!Table17[#Data],3,0)</f>
        <v>#REF!</v>
      </c>
      <c r="R404" t="e">
        <f>VLOOKUP(assembly_staff_import[[#This Row],[Formatted Works for Group]],[3]!Table7[#Data],1,0)</f>
        <v>#REF!</v>
      </c>
      <c r="S404" t="e">
        <f>IF(assembly_staff_import[[#This Row],[Legislative Staff Type]]="Personal", assembly_staff_import[[#This Row],[Vlookup Works for Group]], assembly_staff_import[[#This Row],[Formatted Works for Group calc]]&amp;", Central Staff Office, Assembly")</f>
        <v>#REF!</v>
      </c>
      <c r="T404" s="20" t="str">
        <f>TRIM(assembly_staff_import[[#This Row],[NAME_SOURCE_KEY]])</f>
        <v>RAHMAN, MUHAMMAD M</v>
      </c>
      <c r="U404" t="s">
        <v>25567</v>
      </c>
      <c r="V404" t="s">
        <v>23674</v>
      </c>
      <c r="W404" t="s">
        <v>25568</v>
      </c>
      <c r="Y404" t="str">
        <f>IF(assembly_staff_import[[#This Row],[Legislative Staff Type]]="Personal", PROPER(TRIM(assembly_staff_import[[#This Row],[Unit First MI via UNIT_SOURCE_KEY]])&amp;" "&amp;assembly_staff_import[[#This Row],[Unit Last via UNIT_SOURCE_KEY]]), PROPER(TRIM(assembly_staff_import[[#This Row],[UNIT NAME_SOURCE_KEY2]])))</f>
        <v>David I. Weprin</v>
      </c>
      <c r="Z404" t="s">
        <v>25540</v>
      </c>
      <c r="AA404" t="e">
        <f>VLOOKUP(assembly_staff_import[[#This Row],[Formatted and corrected Works for Group Text]],[3]!Table4[#Data],1,0)</f>
        <v>#REF!</v>
      </c>
      <c r="AB404" t="e">
        <f>VLOOKUP(assembly_staff_import[[#This Row],[Formatted and corrected Works for Group Text]],[3]!Table5[#Data],2,0)</f>
        <v>#REF!</v>
      </c>
      <c r="AC404" t="str">
        <f>IF(TRIM(assembly_staff_import[[#This Row],[PUBLIC INFO ADDR_SOURCE_KEY]])="CAPITOL, ALBANY", "Legislative / Capitol Office", "District Office")</f>
        <v>District Office</v>
      </c>
      <c r="AD404" t="s">
        <v>25541</v>
      </c>
      <c r="AE404" t="s">
        <v>25542</v>
      </c>
      <c r="AF404" t="str">
        <f t="shared" si="20"/>
        <v xml:space="preserve">A35 </v>
      </c>
      <c r="AG404" t="s">
        <v>25543</v>
      </c>
      <c r="AH404" t="s">
        <v>25569</v>
      </c>
      <c r="AI404" t="s">
        <v>23475</v>
      </c>
      <c r="AJ404" t="s">
        <v>25545</v>
      </c>
    </row>
    <row r="405" spans="1:36" x14ac:dyDescent="0.2">
      <c r="A405" t="str">
        <f>TRIM(PROPER((assembly_staff_import[[#This Row],[First MI Name via NAME_SOURCE_KEY TEXT]]&amp;" "&amp;assembly_staff_import[[#This Row],[Last Name via NAME_SOURCE_KEY TEXT]]&amp;" "&amp;assembly_staff_import[[#This Row],[Suffix via NAME_SOURCE_KEY]])))</f>
        <v>Sumeet A Sharma</v>
      </c>
      <c r="B405" t="str">
        <f>TRIM(CONCATENATE(TRIM(assembly_staff_import[[#This Row],[Full Name]]), ", ", assembly_staff_import[[#This Row],[Title]]))</f>
        <v>Sumeet A Sharma, Dir Communications</v>
      </c>
      <c r="C405" t="e">
        <f>assembly_staff_import[[#This Row],[Vlookup_groups]]</f>
        <v>#REF!</v>
      </c>
      <c r="D405" t="str">
        <f>IF(assembly_staff_import[[#This Row],[Legislative Staff Type]]="Personal",assembly_staff_import[[#This Row],[Formatted Personal Staff Office]],"")</f>
        <v>District Office</v>
      </c>
      <c r="E405" t="s">
        <v>65</v>
      </c>
      <c r="F405" s="19" t="s">
        <v>10913</v>
      </c>
      <c r="G405" t="s">
        <v>67</v>
      </c>
      <c r="H405" t="str">
        <f>TRIM(PROPER((assembly_staff_import[[#This Row],[Last Name via NAME_SOURCE_KEY TEXT]]&amp;" "&amp;assembly_staff_import[[#This Row],[Suffix via NAME_SOURCE_KEY]])))</f>
        <v>Sharma</v>
      </c>
      <c r="I405" t="str">
        <f>PROPER(assembly_staff_import[[#This Row],[JOB TITLE_SOURCE_KEY]])</f>
        <v xml:space="preserve">Dir Communications                         </v>
      </c>
      <c r="J405" t="s">
        <v>72</v>
      </c>
      <c r="K405" t="e">
        <f>IF(assembly_staff_import[[#This Row],[Legislative Staff Type]]="Personal",assembly_staff_import[[#This Row],[Vlookup Reports To Person]], "")</f>
        <v>#REF!</v>
      </c>
      <c r="L405" t="str">
        <f>PROPER(assembly_staff_import[[#This Row],[First MI Name via NAME_SOURCE_KEY TEXT]])</f>
        <v xml:space="preserve"> Sumeet A</v>
      </c>
      <c r="M405" t="s">
        <v>11327</v>
      </c>
      <c r="N405" t="str">
        <f>LOWER(CONCATENATE(assembly_staff_import[[#This Row],[Last Name]],LEFT(assembly_staff_import[[#This Row],[First Name (no initial)]],1),"@nyassembly.gov"))</f>
        <v>sharmas@nyassembly.gov</v>
      </c>
      <c r="O405" t="s">
        <v>25570</v>
      </c>
      <c r="P405" t="e">
        <f>VLOOKUP(assembly_staff_import[[#This Row],[Full Name]],[3]!PEOPLE_March_20[#Data],1,0)</f>
        <v>#REF!</v>
      </c>
      <c r="Q405" t="e">
        <f>VLOOKUP(assembly_staff_import[[#This Row],[Full Name]],[3]!Table17[#Data],3,0)</f>
        <v>#REF!</v>
      </c>
      <c r="R405" t="e">
        <f>VLOOKUP(assembly_staff_import[[#This Row],[Formatted Works for Group]],[3]!Table7[#Data],1,0)</f>
        <v>#REF!</v>
      </c>
      <c r="S405" t="e">
        <f>IF(assembly_staff_import[[#This Row],[Legislative Staff Type]]="Personal", assembly_staff_import[[#This Row],[Vlookup Works for Group]], assembly_staff_import[[#This Row],[Formatted Works for Group calc]]&amp;", Central Staff Office, Assembly")</f>
        <v>#REF!</v>
      </c>
      <c r="T405" s="20" t="str">
        <f>TRIM(assembly_staff_import[[#This Row],[NAME_SOURCE_KEY]])</f>
        <v>SHARMA, SUMEET A</v>
      </c>
      <c r="U405" t="s">
        <v>25571</v>
      </c>
      <c r="V405" t="s">
        <v>25572</v>
      </c>
      <c r="W405" t="s">
        <v>25573</v>
      </c>
      <c r="Y405" t="str">
        <f>IF(assembly_staff_import[[#This Row],[Legislative Staff Type]]="Personal", PROPER(TRIM(assembly_staff_import[[#This Row],[Unit First MI via UNIT_SOURCE_KEY]])&amp;" "&amp;assembly_staff_import[[#This Row],[Unit Last via UNIT_SOURCE_KEY]]), PROPER(TRIM(assembly_staff_import[[#This Row],[UNIT NAME_SOURCE_KEY2]])))</f>
        <v>David I. Weprin</v>
      </c>
      <c r="Z405" t="s">
        <v>25540</v>
      </c>
      <c r="AA405" t="e">
        <f>VLOOKUP(assembly_staff_import[[#This Row],[Formatted and corrected Works for Group Text]],[3]!Table4[#Data],1,0)</f>
        <v>#REF!</v>
      </c>
      <c r="AB405" t="e">
        <f>VLOOKUP(assembly_staff_import[[#This Row],[Formatted and corrected Works for Group Text]],[3]!Table5[#Data],2,0)</f>
        <v>#REF!</v>
      </c>
      <c r="AC405" t="str">
        <f>IF(TRIM(assembly_staff_import[[#This Row],[PUBLIC INFO ADDR_SOURCE_KEY]])="CAPITOL, ALBANY", "Legislative / Capitol Office", "District Office")</f>
        <v>District Office</v>
      </c>
      <c r="AD405" t="s">
        <v>25541</v>
      </c>
      <c r="AE405" t="s">
        <v>25542</v>
      </c>
      <c r="AF405" t="str">
        <f t="shared" si="20"/>
        <v xml:space="preserve">A35 </v>
      </c>
      <c r="AG405" t="s">
        <v>25543</v>
      </c>
      <c r="AH405" t="s">
        <v>25574</v>
      </c>
      <c r="AI405" t="s">
        <v>23873</v>
      </c>
      <c r="AJ405" t="s">
        <v>25545</v>
      </c>
    </row>
    <row r="406" spans="1:36" x14ac:dyDescent="0.2">
      <c r="A406" t="str">
        <f>TRIM(PROPER((assembly_staff_import[[#This Row],[First MI Name via NAME_SOURCE_KEY TEXT]]&amp;" "&amp;assembly_staff_import[[#This Row],[Last Name via NAME_SOURCE_KEY TEXT]]&amp;" "&amp;assembly_staff_import[[#This Row],[Suffix via NAME_SOURCE_KEY]])))</f>
        <v>Yen S Chou</v>
      </c>
      <c r="B406" t="str">
        <f>TRIM(CONCATENATE(TRIM(assembly_staff_import[[#This Row],[Full Name]]), ", ", assembly_staff_import[[#This Row],[Title]]))</f>
        <v>Yen S Chou, Special Asst</v>
      </c>
      <c r="C406" t="e">
        <f>assembly_staff_import[[#This Row],[Vlookup_groups]]</f>
        <v>#REF!</v>
      </c>
      <c r="D406" t="str">
        <f>IF(assembly_staff_import[[#This Row],[Legislative Staff Type]]="Personal",assembly_staff_import[[#This Row],[Formatted Personal Staff Office]],"")</f>
        <v>District Office</v>
      </c>
      <c r="E406" t="s">
        <v>65</v>
      </c>
      <c r="F406" s="19" t="s">
        <v>10913</v>
      </c>
      <c r="G406" t="s">
        <v>67</v>
      </c>
      <c r="H406" t="str">
        <f>TRIM(PROPER((assembly_staff_import[[#This Row],[Last Name via NAME_SOURCE_KEY TEXT]]&amp;" "&amp;assembly_staff_import[[#This Row],[Suffix via NAME_SOURCE_KEY]])))</f>
        <v>Chou</v>
      </c>
      <c r="I406" t="str">
        <f>PROPER(assembly_staff_import[[#This Row],[JOB TITLE_SOURCE_KEY]])</f>
        <v xml:space="preserve">Special Asst                               </v>
      </c>
      <c r="J406" t="s">
        <v>72</v>
      </c>
      <c r="K406" t="e">
        <f>IF(assembly_staff_import[[#This Row],[Legislative Staff Type]]="Personal",assembly_staff_import[[#This Row],[Vlookup Reports To Person]], "")</f>
        <v>#REF!</v>
      </c>
      <c r="L406" t="str">
        <f>PROPER(assembly_staff_import[[#This Row],[First MI Name via NAME_SOURCE_KEY TEXT]])</f>
        <v xml:space="preserve"> Yen S</v>
      </c>
      <c r="M406" t="s">
        <v>19962</v>
      </c>
      <c r="N406" t="str">
        <f>LOWER(CONCATENATE(assembly_staff_import[[#This Row],[Last Name]],LEFT(assembly_staff_import[[#This Row],[First Name (no initial)]],1),"@nyassembly.gov"))</f>
        <v>chouy@nyassembly.gov</v>
      </c>
      <c r="O406" t="s">
        <v>25575</v>
      </c>
      <c r="P406" t="e">
        <f>VLOOKUP(assembly_staff_import[[#This Row],[Full Name]],[3]!PEOPLE_March_20[#Data],1,0)</f>
        <v>#REF!</v>
      </c>
      <c r="Q406" t="e">
        <f>VLOOKUP(assembly_staff_import[[#This Row],[Full Name]],[3]!Table17[#Data],3,0)</f>
        <v>#REF!</v>
      </c>
      <c r="R406" t="e">
        <f>VLOOKUP(assembly_staff_import[[#This Row],[Formatted Works for Group]],[3]!Table7[#Data],1,0)</f>
        <v>#REF!</v>
      </c>
      <c r="S406" t="e">
        <f>IF(assembly_staff_import[[#This Row],[Legislative Staff Type]]="Personal", assembly_staff_import[[#This Row],[Vlookup Works for Group]], assembly_staff_import[[#This Row],[Formatted Works for Group calc]]&amp;", Central Staff Office, Assembly")</f>
        <v>#REF!</v>
      </c>
      <c r="T406" s="20" t="str">
        <f>TRIM(assembly_staff_import[[#This Row],[NAME_SOURCE_KEY]])</f>
        <v>CHOU, YEN S</v>
      </c>
      <c r="U406" t="s">
        <v>25576</v>
      </c>
      <c r="V406" t="s">
        <v>25577</v>
      </c>
      <c r="W406" t="s">
        <v>25578</v>
      </c>
      <c r="Y406" t="str">
        <f>IF(assembly_staff_import[[#This Row],[Legislative Staff Type]]="Personal", PROPER(TRIM(assembly_staff_import[[#This Row],[Unit First MI via UNIT_SOURCE_KEY]])&amp;" "&amp;assembly_staff_import[[#This Row],[Unit Last via UNIT_SOURCE_KEY]]), PROPER(TRIM(assembly_staff_import[[#This Row],[UNIT NAME_SOURCE_KEY2]])))</f>
        <v>David I. Weprin</v>
      </c>
      <c r="Z406" t="s">
        <v>25540</v>
      </c>
      <c r="AA406" t="e">
        <f>VLOOKUP(assembly_staff_import[[#This Row],[Formatted and corrected Works for Group Text]],[3]!Table4[#Data],1,0)</f>
        <v>#REF!</v>
      </c>
      <c r="AB406" t="e">
        <f>VLOOKUP(assembly_staff_import[[#This Row],[Formatted and corrected Works for Group Text]],[3]!Table5[#Data],2,0)</f>
        <v>#REF!</v>
      </c>
      <c r="AC406" t="str">
        <f>IF(TRIM(assembly_staff_import[[#This Row],[PUBLIC INFO ADDR_SOURCE_KEY]])="CAPITOL, ALBANY", "Legislative / Capitol Office", "District Office")</f>
        <v>District Office</v>
      </c>
      <c r="AD406" t="s">
        <v>25541</v>
      </c>
      <c r="AE406" t="s">
        <v>25542</v>
      </c>
      <c r="AF406" t="str">
        <f t="shared" si="20"/>
        <v xml:space="preserve">A35 </v>
      </c>
      <c r="AG406" t="s">
        <v>25543</v>
      </c>
      <c r="AH406" t="s">
        <v>25579</v>
      </c>
      <c r="AI406" t="s">
        <v>24653</v>
      </c>
      <c r="AJ406" t="s">
        <v>25545</v>
      </c>
    </row>
    <row r="407" spans="1:36" x14ac:dyDescent="0.2">
      <c r="A407" t="str">
        <f>TRIM(PROPER((assembly_staff_import[[#This Row],[First MI Name via NAME_SOURCE_KEY TEXT]]&amp;" "&amp;assembly_staff_import[[#This Row],[Last Name via NAME_SOURCE_KEY TEXT]]&amp;" "&amp;assembly_staff_import[[#This Row],[Suffix via NAME_SOURCE_KEY]])))</f>
        <v>Edward A Flood</v>
      </c>
      <c r="B407" t="str">
        <f>TRIM(CONCATENATE(TRIM(assembly_staff_import[[#This Row],[Full Name]]), ", ", assembly_staff_import[[#This Row],[Title]]))</f>
        <v>Edward A Flood, Chief Of Staff</v>
      </c>
      <c r="C407" t="e">
        <f>assembly_staff_import[[#This Row],[Vlookup_groups]]</f>
        <v>#REF!</v>
      </c>
      <c r="D407" t="str">
        <f>IF(assembly_staff_import[[#This Row],[Legislative Staff Type]]="Personal",assembly_staff_import[[#This Row],[Formatted Personal Staff Office]],"")</f>
        <v>District Office</v>
      </c>
      <c r="E407" t="s">
        <v>65</v>
      </c>
      <c r="F407" s="19" t="s">
        <v>10913</v>
      </c>
      <c r="G407" t="s">
        <v>67</v>
      </c>
      <c r="H407" t="str">
        <f>TRIM(PROPER((assembly_staff_import[[#This Row],[Last Name via NAME_SOURCE_KEY TEXT]]&amp;" "&amp;assembly_staff_import[[#This Row],[Suffix via NAME_SOURCE_KEY]])))</f>
        <v>Flood</v>
      </c>
      <c r="I407" t="str">
        <f>PROPER(assembly_staff_import[[#This Row],[JOB TITLE_SOURCE_KEY]])</f>
        <v xml:space="preserve">Chief Of Staff                             </v>
      </c>
      <c r="J407" t="s">
        <v>72</v>
      </c>
      <c r="K407" t="e">
        <f>IF(assembly_staff_import[[#This Row],[Legislative Staff Type]]="Personal",assembly_staff_import[[#This Row],[Vlookup Reports To Person]], "")</f>
        <v>#REF!</v>
      </c>
      <c r="L407" t="str">
        <f>PROPER(assembly_staff_import[[#This Row],[First MI Name via NAME_SOURCE_KEY TEXT]])</f>
        <v xml:space="preserve"> Edward A</v>
      </c>
      <c r="M407" t="s">
        <v>16221</v>
      </c>
      <c r="N407" t="str">
        <f>LOWER(CONCATENATE(assembly_staff_import[[#This Row],[Last Name]],LEFT(assembly_staff_import[[#This Row],[First Name (no initial)]],1),"@nyassembly.gov"))</f>
        <v>floode@nyassembly.gov</v>
      </c>
      <c r="O407" t="s">
        <v>7025</v>
      </c>
      <c r="P407" t="e">
        <f>VLOOKUP(assembly_staff_import[[#This Row],[Full Name]],[3]!PEOPLE_March_20[#Data],1,0)</f>
        <v>#REF!</v>
      </c>
      <c r="Q407" t="e">
        <f>VLOOKUP(assembly_staff_import[[#This Row],[Full Name]],[3]!Table17[#Data],3,0)</f>
        <v>#REF!</v>
      </c>
      <c r="R407" t="e">
        <f>VLOOKUP(assembly_staff_import[[#This Row],[Formatted Works for Group]],[3]!Table7[#Data],1,0)</f>
        <v>#REF!</v>
      </c>
      <c r="S407" t="e">
        <f>IF(assembly_staff_import[[#This Row],[Legislative Staff Type]]="Personal", assembly_staff_import[[#This Row],[Vlookup Works for Group]], assembly_staff_import[[#This Row],[Formatted Works for Group calc]]&amp;", Central Staff Office, Assembly")</f>
        <v>#REF!</v>
      </c>
      <c r="T407" s="20" t="str">
        <f>TRIM(assembly_staff_import[[#This Row],[NAME_SOURCE_KEY]])</f>
        <v>FLOOD, EDWARD A</v>
      </c>
      <c r="U407" t="s">
        <v>25580</v>
      </c>
      <c r="V407" t="s">
        <v>25581</v>
      </c>
      <c r="W407" t="s">
        <v>25582</v>
      </c>
      <c r="Y407" t="str">
        <f>IF(assembly_staff_import[[#This Row],[Legislative Staff Type]]="Personal", PROPER(TRIM(assembly_staff_import[[#This Row],[Unit First MI via UNIT_SOURCE_KEY]])&amp;" "&amp;assembly_staff_import[[#This Row],[Unit Last via UNIT_SOURCE_KEY]]), PROPER(TRIM(assembly_staff_import[[#This Row],[UNIT NAME_SOURCE_KEY2]])))</f>
        <v>L. Dean Murray</v>
      </c>
      <c r="Z407" t="s">
        <v>25583</v>
      </c>
      <c r="AA407" t="e">
        <f>VLOOKUP(assembly_staff_import[[#This Row],[Formatted and corrected Works for Group Text]],[3]!Table4[#Data],1,0)</f>
        <v>#REF!</v>
      </c>
      <c r="AB407" t="e">
        <f>VLOOKUP(assembly_staff_import[[#This Row],[Formatted and corrected Works for Group Text]],[3]!Table5[#Data],2,0)</f>
        <v>#REF!</v>
      </c>
      <c r="AC407" t="str">
        <f>IF(TRIM(assembly_staff_import[[#This Row],[PUBLIC INFO ADDR_SOURCE_KEY]])="CAPITOL, ALBANY", "Legislative / Capitol Office", "District Office")</f>
        <v>District Office</v>
      </c>
      <c r="AD407" t="s">
        <v>25584</v>
      </c>
      <c r="AE407" t="s">
        <v>25585</v>
      </c>
      <c r="AF407" t="str">
        <f>"N16 "</f>
        <v xml:space="preserve">N16 </v>
      </c>
      <c r="AG407" t="s">
        <v>25586</v>
      </c>
      <c r="AH407" t="s">
        <v>25587</v>
      </c>
      <c r="AI407" t="s">
        <v>23587</v>
      </c>
      <c r="AJ407" t="s">
        <v>25588</v>
      </c>
    </row>
    <row r="408" spans="1:36" x14ac:dyDescent="0.2">
      <c r="A408" t="str">
        <f>TRIM(PROPER((assembly_staff_import[[#This Row],[First MI Name via NAME_SOURCE_KEY TEXT]]&amp;" "&amp;assembly_staff_import[[#This Row],[Last Name via NAME_SOURCE_KEY TEXT]]&amp;" "&amp;assembly_staff_import[[#This Row],[Suffix via NAME_SOURCE_KEY]])))</f>
        <v>Krystina R Sconzo</v>
      </c>
      <c r="B408" t="str">
        <f>TRIM(CONCATENATE(TRIM(assembly_staff_import[[#This Row],[Full Name]]), ", ", assembly_staff_import[[#This Row],[Title]]))</f>
        <v>Krystina R Sconzo, Legis Aide</v>
      </c>
      <c r="C408" t="e">
        <f>assembly_staff_import[[#This Row],[Vlookup_groups]]</f>
        <v>#REF!</v>
      </c>
      <c r="D408" t="str">
        <f>IF(assembly_staff_import[[#This Row],[Legislative Staff Type]]="Personal",assembly_staff_import[[#This Row],[Formatted Personal Staff Office]],"")</f>
        <v>District Office</v>
      </c>
      <c r="E408" t="s">
        <v>65</v>
      </c>
      <c r="F408" s="19" t="s">
        <v>10913</v>
      </c>
      <c r="G408" t="s">
        <v>67</v>
      </c>
      <c r="H408" t="str">
        <f>TRIM(PROPER((assembly_staff_import[[#This Row],[Last Name via NAME_SOURCE_KEY TEXT]]&amp;" "&amp;assembly_staff_import[[#This Row],[Suffix via NAME_SOURCE_KEY]])))</f>
        <v>Sconzo</v>
      </c>
      <c r="I408" t="str">
        <f>PROPER(assembly_staff_import[[#This Row],[JOB TITLE_SOURCE_KEY]])</f>
        <v xml:space="preserve">Legis Aide                                 </v>
      </c>
      <c r="J408" t="s">
        <v>72</v>
      </c>
      <c r="K408" t="e">
        <f>IF(assembly_staff_import[[#This Row],[Legislative Staff Type]]="Personal",assembly_staff_import[[#This Row],[Vlookup Reports To Person]], "")</f>
        <v>#REF!</v>
      </c>
      <c r="L408" t="str">
        <f>PROPER(assembly_staff_import[[#This Row],[First MI Name via NAME_SOURCE_KEY TEXT]])</f>
        <v xml:space="preserve"> Krystina R</v>
      </c>
      <c r="M408" t="s">
        <v>12478</v>
      </c>
      <c r="N408" t="str">
        <f>LOWER(CONCATENATE(assembly_staff_import[[#This Row],[Last Name]],LEFT(assembly_staff_import[[#This Row],[First Name (no initial)]],1),"@nyassembly.gov"))</f>
        <v>sconzok@nyassembly.gov</v>
      </c>
      <c r="O408" t="s">
        <v>25589</v>
      </c>
      <c r="P408" t="e">
        <f>VLOOKUP(assembly_staff_import[[#This Row],[Full Name]],[3]!PEOPLE_March_20[#Data],1,0)</f>
        <v>#REF!</v>
      </c>
      <c r="Q408" t="e">
        <f>VLOOKUP(assembly_staff_import[[#This Row],[Full Name]],[3]!Table17[#Data],3,0)</f>
        <v>#REF!</v>
      </c>
      <c r="R408" t="e">
        <f>VLOOKUP(assembly_staff_import[[#This Row],[Formatted Works for Group]],[3]!Table7[#Data],1,0)</f>
        <v>#REF!</v>
      </c>
      <c r="S408" t="e">
        <f>IF(assembly_staff_import[[#This Row],[Legislative Staff Type]]="Personal", assembly_staff_import[[#This Row],[Vlookup Works for Group]], assembly_staff_import[[#This Row],[Formatted Works for Group calc]]&amp;", Central Staff Office, Assembly")</f>
        <v>#REF!</v>
      </c>
      <c r="T408" s="20" t="str">
        <f>TRIM(assembly_staff_import[[#This Row],[NAME_SOURCE_KEY]])</f>
        <v>SCONZO, KRYSTINA R</v>
      </c>
      <c r="U408" t="s">
        <v>25590</v>
      </c>
      <c r="V408" t="s">
        <v>25591</v>
      </c>
      <c r="W408" t="s">
        <v>25592</v>
      </c>
      <c r="Y408" t="str">
        <f>IF(assembly_staff_import[[#This Row],[Legislative Staff Type]]="Personal", PROPER(TRIM(assembly_staff_import[[#This Row],[Unit First MI via UNIT_SOURCE_KEY]])&amp;" "&amp;assembly_staff_import[[#This Row],[Unit Last via UNIT_SOURCE_KEY]]), PROPER(TRIM(assembly_staff_import[[#This Row],[UNIT NAME_SOURCE_KEY2]])))</f>
        <v>L. Dean Murray</v>
      </c>
      <c r="Z408" t="s">
        <v>25583</v>
      </c>
      <c r="AA408" t="e">
        <f>VLOOKUP(assembly_staff_import[[#This Row],[Formatted and corrected Works for Group Text]],[3]!Table4[#Data],1,0)</f>
        <v>#REF!</v>
      </c>
      <c r="AB408" t="e">
        <f>VLOOKUP(assembly_staff_import[[#This Row],[Formatted and corrected Works for Group Text]],[3]!Table5[#Data],2,0)</f>
        <v>#REF!</v>
      </c>
      <c r="AC408" t="str">
        <f>IF(TRIM(assembly_staff_import[[#This Row],[PUBLIC INFO ADDR_SOURCE_KEY]])="CAPITOL, ALBANY", "Legislative / Capitol Office", "District Office")</f>
        <v>District Office</v>
      </c>
      <c r="AD408" t="s">
        <v>25584</v>
      </c>
      <c r="AE408" t="s">
        <v>25585</v>
      </c>
      <c r="AF408" t="str">
        <f>"N16 "</f>
        <v xml:space="preserve">N16 </v>
      </c>
      <c r="AG408" t="s">
        <v>25586</v>
      </c>
      <c r="AH408" t="s">
        <v>25593</v>
      </c>
      <c r="AI408" t="s">
        <v>23600</v>
      </c>
      <c r="AJ408" t="s">
        <v>25588</v>
      </c>
    </row>
    <row r="409" spans="1:36" x14ac:dyDescent="0.2">
      <c r="A409" t="str">
        <f>TRIM(PROPER((assembly_staff_import[[#This Row],[First MI Name via NAME_SOURCE_KEY TEXT]]&amp;" "&amp;assembly_staff_import[[#This Row],[Last Name via NAME_SOURCE_KEY TEXT]]&amp;" "&amp;assembly_staff_import[[#This Row],[Suffix via NAME_SOURCE_KEY]])))</f>
        <v>Tracy L Whitford</v>
      </c>
      <c r="B409" t="str">
        <f>TRIM(CONCATENATE(TRIM(assembly_staff_import[[#This Row],[Full Name]]), ", ", assembly_staff_import[[#This Row],[Title]]))</f>
        <v>Tracy L Whitford, Legis Aide</v>
      </c>
      <c r="C409" t="e">
        <f>assembly_staff_import[[#This Row],[Vlookup_groups]]</f>
        <v>#REF!</v>
      </c>
      <c r="D409" t="str">
        <f>IF(assembly_staff_import[[#This Row],[Legislative Staff Type]]="Personal",assembly_staff_import[[#This Row],[Formatted Personal Staff Office]],"")</f>
        <v>Legislative / Capitol Office</v>
      </c>
      <c r="E409" t="s">
        <v>65</v>
      </c>
      <c r="F409" s="19" t="s">
        <v>10913</v>
      </c>
      <c r="G409" t="s">
        <v>67</v>
      </c>
      <c r="H409" t="str">
        <f>TRIM(PROPER((assembly_staff_import[[#This Row],[Last Name via NAME_SOURCE_KEY TEXT]]&amp;" "&amp;assembly_staff_import[[#This Row],[Suffix via NAME_SOURCE_KEY]])))</f>
        <v>Whitford</v>
      </c>
      <c r="I409" t="str">
        <f>PROPER(assembly_staff_import[[#This Row],[JOB TITLE_SOURCE_KEY]])</f>
        <v xml:space="preserve">Legis Aide                                 </v>
      </c>
      <c r="J409" t="s">
        <v>72</v>
      </c>
      <c r="K409" t="e">
        <f>IF(assembly_staff_import[[#This Row],[Legislative Staff Type]]="Personal",assembly_staff_import[[#This Row],[Vlookup Reports To Person]], "")</f>
        <v>#REF!</v>
      </c>
      <c r="L409" t="str">
        <f>PROPER(assembly_staff_import[[#This Row],[First MI Name via NAME_SOURCE_KEY TEXT]])</f>
        <v xml:space="preserve"> Tracy L</v>
      </c>
      <c r="M409" t="s">
        <v>11104</v>
      </c>
      <c r="N409" t="str">
        <f>LOWER(CONCATENATE(assembly_staff_import[[#This Row],[Last Name]],LEFT(assembly_staff_import[[#This Row],[First Name (no initial)]],1),"@nyassembly.gov"))</f>
        <v>whitfordt@nyassembly.gov</v>
      </c>
      <c r="O409" t="s">
        <v>25594</v>
      </c>
      <c r="P409" t="e">
        <f>VLOOKUP(assembly_staff_import[[#This Row],[Full Name]],[3]!PEOPLE_March_20[#Data],1,0)</f>
        <v>#REF!</v>
      </c>
      <c r="Q409" t="e">
        <f>VLOOKUP(assembly_staff_import[[#This Row],[Full Name]],[3]!Table17[#Data],3,0)</f>
        <v>#REF!</v>
      </c>
      <c r="R409" t="e">
        <f>VLOOKUP(assembly_staff_import[[#This Row],[Formatted Works for Group]],[3]!Table7[#Data],1,0)</f>
        <v>#REF!</v>
      </c>
      <c r="S409" t="e">
        <f>IF(assembly_staff_import[[#This Row],[Legislative Staff Type]]="Personal", assembly_staff_import[[#This Row],[Vlookup Works for Group]], assembly_staff_import[[#This Row],[Formatted Works for Group calc]]&amp;", Central Staff Office, Assembly")</f>
        <v>#REF!</v>
      </c>
      <c r="T409" s="20" t="str">
        <f>TRIM(assembly_staff_import[[#This Row],[NAME_SOURCE_KEY]])</f>
        <v>WHITFORD, TRACY L</v>
      </c>
      <c r="U409" t="s">
        <v>25595</v>
      </c>
      <c r="V409" t="s">
        <v>25596</v>
      </c>
      <c r="W409" t="s">
        <v>25597</v>
      </c>
      <c r="Y409" t="str">
        <f>IF(assembly_staff_import[[#This Row],[Legislative Staff Type]]="Personal", PROPER(TRIM(assembly_staff_import[[#This Row],[Unit First MI via UNIT_SOURCE_KEY]])&amp;" "&amp;assembly_staff_import[[#This Row],[Unit Last via UNIT_SOURCE_KEY]]), PROPER(TRIM(assembly_staff_import[[#This Row],[UNIT NAME_SOURCE_KEY2]])))</f>
        <v>L. Dean Murray</v>
      </c>
      <c r="Z409" t="s">
        <v>25583</v>
      </c>
      <c r="AA409" t="e">
        <f>VLOOKUP(assembly_staff_import[[#This Row],[Formatted and corrected Works for Group Text]],[3]!Table4[#Data],1,0)</f>
        <v>#REF!</v>
      </c>
      <c r="AB409" t="e">
        <f>VLOOKUP(assembly_staff_import[[#This Row],[Formatted and corrected Works for Group Text]],[3]!Table5[#Data],2,0)</f>
        <v>#REF!</v>
      </c>
      <c r="AC409" t="str">
        <f>IF(TRIM(assembly_staff_import[[#This Row],[PUBLIC INFO ADDR_SOURCE_KEY]])="CAPITOL, ALBANY", "Legislative / Capitol Office", "District Office")</f>
        <v>Legislative / Capitol Office</v>
      </c>
      <c r="AD409" t="s">
        <v>25584</v>
      </c>
      <c r="AE409" t="s">
        <v>25585</v>
      </c>
      <c r="AF409" t="str">
        <f>"N16 "</f>
        <v xml:space="preserve">N16 </v>
      </c>
      <c r="AG409" t="s">
        <v>25586</v>
      </c>
      <c r="AH409" t="s">
        <v>25598</v>
      </c>
      <c r="AI409" t="s">
        <v>23600</v>
      </c>
      <c r="AJ409" t="s">
        <v>23493</v>
      </c>
    </row>
    <row r="410" spans="1:36" x14ac:dyDescent="0.2">
      <c r="A410" t="str">
        <f>TRIM(PROPER((assembly_staff_import[[#This Row],[First MI Name via NAME_SOURCE_KEY TEXT]]&amp;" "&amp;assembly_staff_import[[#This Row],[Last Name via NAME_SOURCE_KEY TEXT]]&amp;" "&amp;assembly_staff_import[[#This Row],[Suffix via NAME_SOURCE_KEY]])))</f>
        <v>Charles Leduc</v>
      </c>
      <c r="B410" t="str">
        <f>TRIM(CONCATENATE(TRIM(assembly_staff_import[[#This Row],[Full Name]]), ", ", assembly_staff_import[[#This Row],[Title]]))</f>
        <v>Charles Leduc, Legis Director</v>
      </c>
      <c r="C410" t="e">
        <f>assembly_staff_import[[#This Row],[Vlookup_groups]]</f>
        <v>#REF!</v>
      </c>
      <c r="D410" t="str">
        <f>IF(assembly_staff_import[[#This Row],[Legislative Staff Type]]="Personal",assembly_staff_import[[#This Row],[Formatted Personal Staff Office]],"")</f>
        <v>Legislative / Capitol Office</v>
      </c>
      <c r="E410" t="s">
        <v>65</v>
      </c>
      <c r="F410" s="19" t="s">
        <v>10913</v>
      </c>
      <c r="G410" t="s">
        <v>67</v>
      </c>
      <c r="H410" t="str">
        <f>TRIM(PROPER((assembly_staff_import[[#This Row],[Last Name via NAME_SOURCE_KEY TEXT]]&amp;" "&amp;assembly_staff_import[[#This Row],[Suffix via NAME_SOURCE_KEY]])))</f>
        <v>Leduc</v>
      </c>
      <c r="I410" t="str">
        <f>PROPER(assembly_staff_import[[#This Row],[JOB TITLE_SOURCE_KEY]])</f>
        <v xml:space="preserve">Legis Director                             </v>
      </c>
      <c r="J410" t="s">
        <v>72</v>
      </c>
      <c r="K410" t="e">
        <f>IF(assembly_staff_import[[#This Row],[Legislative Staff Type]]="Personal",assembly_staff_import[[#This Row],[Vlookup Reports To Person]], "")</f>
        <v>#REF!</v>
      </c>
      <c r="L410" t="str">
        <f>PROPER(assembly_staff_import[[#This Row],[First MI Name via NAME_SOURCE_KEY TEXT]])</f>
        <v xml:space="preserve"> Charles</v>
      </c>
      <c r="M410" t="s">
        <v>22157</v>
      </c>
      <c r="N410" t="str">
        <f>LOWER(CONCATENATE(assembly_staff_import[[#This Row],[Last Name]],LEFT(assembly_staff_import[[#This Row],[First Name (no initial)]],1),"@nyassembly.gov"))</f>
        <v>leducc@nyassembly.gov</v>
      </c>
      <c r="O410" t="s">
        <v>22159</v>
      </c>
      <c r="P410" t="e">
        <f>VLOOKUP(assembly_staff_import[[#This Row],[Full Name]],[3]!PEOPLE_March_20[#Data],1,0)</f>
        <v>#REF!</v>
      </c>
      <c r="Q410" t="e">
        <f>VLOOKUP(assembly_staff_import[[#This Row],[Full Name]],[3]!Table17[#Data],3,0)</f>
        <v>#REF!</v>
      </c>
      <c r="R410" t="e">
        <f>VLOOKUP(assembly_staff_import[[#This Row],[Formatted Works for Group]],[3]!Table7[#Data],1,0)</f>
        <v>#REF!</v>
      </c>
      <c r="S410" t="e">
        <f>IF(assembly_staff_import[[#This Row],[Legislative Staff Type]]="Personal", assembly_staff_import[[#This Row],[Vlookup Works for Group]], assembly_staff_import[[#This Row],[Formatted Works for Group calc]]&amp;", Central Staff Office, Assembly")</f>
        <v>#REF!</v>
      </c>
      <c r="T410" s="20" t="str">
        <f>TRIM(assembly_staff_import[[#This Row],[NAME_SOURCE_KEY]])</f>
        <v>LEDUC, CHARLES</v>
      </c>
      <c r="U410" t="s">
        <v>25599</v>
      </c>
      <c r="V410" t="s">
        <v>25600</v>
      </c>
      <c r="W410" t="s">
        <v>25601</v>
      </c>
      <c r="Y410" t="str">
        <f>IF(assembly_staff_import[[#This Row],[Legislative Staff Type]]="Personal", PROPER(TRIM(assembly_staff_import[[#This Row],[Unit First MI via UNIT_SOURCE_KEY]])&amp;" "&amp;assembly_staff_import[[#This Row],[Unit Last via UNIT_SOURCE_KEY]]), PROPER(TRIM(assembly_staff_import[[#This Row],[UNIT NAME_SOURCE_KEY2]])))</f>
        <v>Deborah J. Glick</v>
      </c>
      <c r="Z410" t="s">
        <v>25602</v>
      </c>
      <c r="AA410" t="e">
        <f>VLOOKUP(assembly_staff_import[[#This Row],[Formatted and corrected Works for Group Text]],[3]!Table4[#Data],1,0)</f>
        <v>#REF!</v>
      </c>
      <c r="AB410" t="e">
        <f>VLOOKUP(assembly_staff_import[[#This Row],[Formatted and corrected Works for Group Text]],[3]!Table5[#Data],2,0)</f>
        <v>#REF!</v>
      </c>
      <c r="AC410" t="str">
        <f>IF(TRIM(assembly_staff_import[[#This Row],[PUBLIC INFO ADDR_SOURCE_KEY]])="CAPITOL, ALBANY", "Legislative / Capitol Office", "District Office")</f>
        <v>Legislative / Capitol Office</v>
      </c>
      <c r="AD410" t="s">
        <v>25603</v>
      </c>
      <c r="AE410" t="s">
        <v>25604</v>
      </c>
      <c r="AF410" t="str">
        <f t="shared" ref="AF410:AF416" si="21">"B69 "</f>
        <v xml:space="preserve">B69 </v>
      </c>
      <c r="AG410" t="s">
        <v>25605</v>
      </c>
      <c r="AH410" t="s">
        <v>25606</v>
      </c>
      <c r="AI410" t="s">
        <v>23492</v>
      </c>
      <c r="AJ410" t="s">
        <v>23493</v>
      </c>
    </row>
    <row r="411" spans="1:36" x14ac:dyDescent="0.2">
      <c r="A411" t="str">
        <f>TRIM(PROPER((assembly_staff_import[[#This Row],[First MI Name via NAME_SOURCE_KEY TEXT]]&amp;" "&amp;assembly_staff_import[[#This Row],[Last Name via NAME_SOURCE_KEY TEXT]]&amp;" "&amp;assembly_staff_import[[#This Row],[Suffix via NAME_SOURCE_KEY]])))</f>
        <v>Charles N Anderson</v>
      </c>
      <c r="B411" t="str">
        <f>TRIM(CONCATENATE(TRIM(assembly_staff_import[[#This Row],[Full Name]]), ", ", assembly_staff_import[[#This Row],[Title]]))</f>
        <v>Charles N Anderson, Community Liaison</v>
      </c>
      <c r="C411" t="e">
        <f>assembly_staff_import[[#This Row],[Vlookup_groups]]</f>
        <v>#REF!</v>
      </c>
      <c r="D411" t="str">
        <f>IF(assembly_staff_import[[#This Row],[Legislative Staff Type]]="Personal",assembly_staff_import[[#This Row],[Formatted Personal Staff Office]],"")</f>
        <v>District Office</v>
      </c>
      <c r="E411" t="s">
        <v>65</v>
      </c>
      <c r="F411" s="19" t="s">
        <v>10913</v>
      </c>
      <c r="G411" t="s">
        <v>67</v>
      </c>
      <c r="H411" t="str">
        <f>TRIM(PROPER((assembly_staff_import[[#This Row],[Last Name via NAME_SOURCE_KEY TEXT]]&amp;" "&amp;assembly_staff_import[[#This Row],[Suffix via NAME_SOURCE_KEY]])))</f>
        <v>Anderson</v>
      </c>
      <c r="I411" t="str">
        <f>PROPER(assembly_staff_import[[#This Row],[JOB TITLE_SOURCE_KEY]])</f>
        <v xml:space="preserve">Community Liaison                          </v>
      </c>
      <c r="J411" t="s">
        <v>72</v>
      </c>
      <c r="K411" t="e">
        <f>IF(assembly_staff_import[[#This Row],[Legislative Staff Type]]="Personal",assembly_staff_import[[#This Row],[Vlookup Reports To Person]], "")</f>
        <v>#REF!</v>
      </c>
      <c r="L411" t="str">
        <f>PROPER(assembly_staff_import[[#This Row],[First MI Name via NAME_SOURCE_KEY TEXT]])</f>
        <v xml:space="preserve"> Charles N</v>
      </c>
      <c r="M411" t="s">
        <v>22163</v>
      </c>
      <c r="N411" t="str">
        <f>LOWER(CONCATENATE(assembly_staff_import[[#This Row],[Last Name]],LEFT(assembly_staff_import[[#This Row],[First Name (no initial)]],1),"@nyassembly.gov"))</f>
        <v>andersonc@nyassembly.gov</v>
      </c>
      <c r="O411" t="s">
        <v>22159</v>
      </c>
      <c r="P411" t="e">
        <f>VLOOKUP(assembly_staff_import[[#This Row],[Full Name]],[3]!PEOPLE_March_20[#Data],1,0)</f>
        <v>#REF!</v>
      </c>
      <c r="Q411" t="e">
        <f>VLOOKUP(assembly_staff_import[[#This Row],[Full Name]],[3]!Table17[#Data],3,0)</f>
        <v>#REF!</v>
      </c>
      <c r="R411" t="e">
        <f>VLOOKUP(assembly_staff_import[[#This Row],[Formatted Works for Group]],[3]!Table7[#Data],1,0)</f>
        <v>#REF!</v>
      </c>
      <c r="S411" t="e">
        <f>IF(assembly_staff_import[[#This Row],[Legislative Staff Type]]="Personal", assembly_staff_import[[#This Row],[Vlookup Works for Group]], assembly_staff_import[[#This Row],[Formatted Works for Group calc]]&amp;", Central Staff Office, Assembly")</f>
        <v>#REF!</v>
      </c>
      <c r="T411" s="20" t="str">
        <f>TRIM(assembly_staff_import[[#This Row],[NAME_SOURCE_KEY]])</f>
        <v>ANDERSON, CHARLES N</v>
      </c>
      <c r="U411" t="s">
        <v>25607</v>
      </c>
      <c r="V411" t="s">
        <v>24119</v>
      </c>
      <c r="W411" t="s">
        <v>25608</v>
      </c>
      <c r="Y411" t="str">
        <f>IF(assembly_staff_import[[#This Row],[Legislative Staff Type]]="Personal", PROPER(TRIM(assembly_staff_import[[#This Row],[Unit First MI via UNIT_SOURCE_KEY]])&amp;" "&amp;assembly_staff_import[[#This Row],[Unit Last via UNIT_SOURCE_KEY]]), PROPER(TRIM(assembly_staff_import[[#This Row],[UNIT NAME_SOURCE_KEY2]])))</f>
        <v>Deborah J. Glick</v>
      </c>
      <c r="Z411" t="s">
        <v>25602</v>
      </c>
      <c r="AA411" t="e">
        <f>VLOOKUP(assembly_staff_import[[#This Row],[Formatted and corrected Works for Group Text]],[3]!Table4[#Data],1,0)</f>
        <v>#REF!</v>
      </c>
      <c r="AB411" t="e">
        <f>VLOOKUP(assembly_staff_import[[#This Row],[Formatted and corrected Works for Group Text]],[3]!Table5[#Data],2,0)</f>
        <v>#REF!</v>
      </c>
      <c r="AC411" t="str">
        <f>IF(TRIM(assembly_staff_import[[#This Row],[PUBLIC INFO ADDR_SOURCE_KEY]])="CAPITOL, ALBANY", "Legislative / Capitol Office", "District Office")</f>
        <v>District Office</v>
      </c>
      <c r="AD411" t="s">
        <v>25603</v>
      </c>
      <c r="AE411" t="s">
        <v>25604</v>
      </c>
      <c r="AF411" t="str">
        <f t="shared" si="21"/>
        <v xml:space="preserve">B69 </v>
      </c>
      <c r="AG411" t="s">
        <v>25605</v>
      </c>
      <c r="AH411" t="s">
        <v>25609</v>
      </c>
      <c r="AI411" t="s">
        <v>23692</v>
      </c>
      <c r="AJ411" t="s">
        <v>25610</v>
      </c>
    </row>
    <row r="412" spans="1:36" x14ac:dyDescent="0.2">
      <c r="A412" t="str">
        <f>TRIM(PROPER((assembly_staff_import[[#This Row],[First MI Name via NAME_SOURCE_KEY TEXT]]&amp;" "&amp;assembly_staff_import[[#This Row],[Last Name via NAME_SOURCE_KEY TEXT]]&amp;" "&amp;assembly_staff_import[[#This Row],[Suffix via NAME_SOURCE_KEY]])))</f>
        <v>Louise E Mahon</v>
      </c>
      <c r="B412" t="str">
        <f>TRIM(CONCATENATE(TRIM(assembly_staff_import[[#This Row],[Full Name]]), ", ", assembly_staff_import[[#This Row],[Title]]))</f>
        <v>Louise E Mahon, Legis Asst</v>
      </c>
      <c r="C412" t="e">
        <f>assembly_staff_import[[#This Row],[Vlookup_groups]]</f>
        <v>#REF!</v>
      </c>
      <c r="D412" t="str">
        <f>IF(assembly_staff_import[[#This Row],[Legislative Staff Type]]="Personal",assembly_staff_import[[#This Row],[Formatted Personal Staff Office]],"")</f>
        <v>Legislative / Capitol Office</v>
      </c>
      <c r="E412" t="s">
        <v>65</v>
      </c>
      <c r="F412" s="19" t="s">
        <v>10913</v>
      </c>
      <c r="G412" t="s">
        <v>67</v>
      </c>
      <c r="H412" t="str">
        <f>TRIM(PROPER((assembly_staff_import[[#This Row],[Last Name via NAME_SOURCE_KEY TEXT]]&amp;" "&amp;assembly_staff_import[[#This Row],[Suffix via NAME_SOURCE_KEY]])))</f>
        <v>Mahon</v>
      </c>
      <c r="I412" t="str">
        <f>PROPER(assembly_staff_import[[#This Row],[JOB TITLE_SOURCE_KEY]])</f>
        <v xml:space="preserve">Legis Asst                                 </v>
      </c>
      <c r="J412" t="s">
        <v>72</v>
      </c>
      <c r="K412" t="e">
        <f>IF(assembly_staff_import[[#This Row],[Legislative Staff Type]]="Personal",assembly_staff_import[[#This Row],[Vlookup Reports To Person]], "")</f>
        <v>#REF!</v>
      </c>
      <c r="L412" t="str">
        <f>PROPER(assembly_staff_import[[#This Row],[First MI Name via NAME_SOURCE_KEY TEXT]])</f>
        <v xml:space="preserve"> Louise E</v>
      </c>
      <c r="M412" t="s">
        <v>21914</v>
      </c>
      <c r="N412" t="str">
        <f>LOWER(CONCATENATE(assembly_staff_import[[#This Row],[Last Name]],LEFT(assembly_staff_import[[#This Row],[First Name (no initial)]],1),"@nyassembly.gov"))</f>
        <v>mahonl@nyassembly.gov</v>
      </c>
      <c r="O412" t="s">
        <v>20246</v>
      </c>
      <c r="P412" t="e">
        <f>VLOOKUP(assembly_staff_import[[#This Row],[Full Name]],[3]!PEOPLE_March_20[#Data],1,0)</f>
        <v>#REF!</v>
      </c>
      <c r="Q412" t="e">
        <f>VLOOKUP(assembly_staff_import[[#This Row],[Full Name]],[3]!Table17[#Data],3,0)</f>
        <v>#REF!</v>
      </c>
      <c r="R412" t="e">
        <f>VLOOKUP(assembly_staff_import[[#This Row],[Formatted Works for Group]],[3]!Table7[#Data],1,0)</f>
        <v>#REF!</v>
      </c>
      <c r="S412" t="e">
        <f>IF(assembly_staff_import[[#This Row],[Legislative Staff Type]]="Personal", assembly_staff_import[[#This Row],[Vlookup Works for Group]], assembly_staff_import[[#This Row],[Formatted Works for Group calc]]&amp;", Central Staff Office, Assembly")</f>
        <v>#REF!</v>
      </c>
      <c r="T412" s="20" t="str">
        <f>TRIM(assembly_staff_import[[#This Row],[NAME_SOURCE_KEY]])</f>
        <v>MAHON, LOUISE E</v>
      </c>
      <c r="U412" t="s">
        <v>25611</v>
      </c>
      <c r="V412" t="s">
        <v>25612</v>
      </c>
      <c r="W412" t="s">
        <v>25613</v>
      </c>
      <c r="Y412" t="str">
        <f>IF(assembly_staff_import[[#This Row],[Legislative Staff Type]]="Personal", PROPER(TRIM(assembly_staff_import[[#This Row],[Unit First MI via UNIT_SOURCE_KEY]])&amp;" "&amp;assembly_staff_import[[#This Row],[Unit Last via UNIT_SOURCE_KEY]]), PROPER(TRIM(assembly_staff_import[[#This Row],[UNIT NAME_SOURCE_KEY2]])))</f>
        <v>Deborah J. Glick</v>
      </c>
      <c r="Z412" t="s">
        <v>25602</v>
      </c>
      <c r="AA412" t="e">
        <f>VLOOKUP(assembly_staff_import[[#This Row],[Formatted and corrected Works for Group Text]],[3]!Table4[#Data],1,0)</f>
        <v>#REF!</v>
      </c>
      <c r="AB412" t="e">
        <f>VLOOKUP(assembly_staff_import[[#This Row],[Formatted and corrected Works for Group Text]],[3]!Table5[#Data],2,0)</f>
        <v>#REF!</v>
      </c>
      <c r="AC412" t="str">
        <f>IF(TRIM(assembly_staff_import[[#This Row],[PUBLIC INFO ADDR_SOURCE_KEY]])="CAPITOL, ALBANY", "Legislative / Capitol Office", "District Office")</f>
        <v>Legislative / Capitol Office</v>
      </c>
      <c r="AD412" t="s">
        <v>25603</v>
      </c>
      <c r="AE412" t="s">
        <v>25604</v>
      </c>
      <c r="AF412" t="str">
        <f t="shared" si="21"/>
        <v xml:space="preserve">B69 </v>
      </c>
      <c r="AG412" t="s">
        <v>25605</v>
      </c>
      <c r="AH412" t="s">
        <v>25614</v>
      </c>
      <c r="AI412" t="s">
        <v>23706</v>
      </c>
      <c r="AJ412" t="s">
        <v>23493</v>
      </c>
    </row>
    <row r="413" spans="1:36" x14ac:dyDescent="0.2">
      <c r="A413" t="str">
        <f>TRIM(PROPER((assembly_staff_import[[#This Row],[First MI Name via NAME_SOURCE_KEY TEXT]]&amp;" "&amp;assembly_staff_import[[#This Row],[Last Name via NAME_SOURCE_KEY TEXT]]&amp;" "&amp;assembly_staff_import[[#This Row],[Suffix via NAME_SOURCE_KEY]])))</f>
        <v>Maryam A Abdul-Aleem</v>
      </c>
      <c r="B413" t="str">
        <f>TRIM(CONCATENATE(TRIM(assembly_staff_import[[#This Row],[Full Name]]), ", ", assembly_staff_import[[#This Row],[Title]]))</f>
        <v>Maryam A Abdul-Aleem, Community Liaison</v>
      </c>
      <c r="C413" t="e">
        <f>assembly_staff_import[[#This Row],[Vlookup_groups]]</f>
        <v>#REF!</v>
      </c>
      <c r="D413" t="str">
        <f>IF(assembly_staff_import[[#This Row],[Legislative Staff Type]]="Personal",assembly_staff_import[[#This Row],[Formatted Personal Staff Office]],"")</f>
        <v>District Office</v>
      </c>
      <c r="E413" t="s">
        <v>65</v>
      </c>
      <c r="F413" s="19" t="s">
        <v>10913</v>
      </c>
      <c r="G413" t="s">
        <v>67</v>
      </c>
      <c r="H413" t="str">
        <f>TRIM(PROPER((assembly_staff_import[[#This Row],[Last Name via NAME_SOURCE_KEY TEXT]]&amp;" "&amp;assembly_staff_import[[#This Row],[Suffix via NAME_SOURCE_KEY]])))</f>
        <v>Abdul-Aleem</v>
      </c>
      <c r="I413" t="str">
        <f>PROPER(assembly_staff_import[[#This Row],[JOB TITLE_SOURCE_KEY]])</f>
        <v xml:space="preserve">Community Liaison                          </v>
      </c>
      <c r="J413" t="s">
        <v>72</v>
      </c>
      <c r="K413" t="e">
        <f>IF(assembly_staff_import[[#This Row],[Legislative Staff Type]]="Personal",assembly_staff_import[[#This Row],[Vlookup Reports To Person]], "")</f>
        <v>#REF!</v>
      </c>
      <c r="L413" t="str">
        <f>PROPER(assembly_staff_import[[#This Row],[First MI Name via NAME_SOURCE_KEY TEXT]])</f>
        <v xml:space="preserve"> Maryam A</v>
      </c>
      <c r="M413" t="s">
        <v>20695</v>
      </c>
      <c r="N413" t="str">
        <f>LOWER(CONCATENATE(assembly_staff_import[[#This Row],[Last Name]],LEFT(assembly_staff_import[[#This Row],[First Name (no initial)]],1),"@nyassembly.gov"))</f>
        <v>abdul-aleemm@nyassembly.gov</v>
      </c>
      <c r="O413" t="s">
        <v>25615</v>
      </c>
      <c r="P413" t="e">
        <f>VLOOKUP(assembly_staff_import[[#This Row],[Full Name]],[3]!PEOPLE_March_20[#Data],1,0)</f>
        <v>#REF!</v>
      </c>
      <c r="Q413" t="e">
        <f>VLOOKUP(assembly_staff_import[[#This Row],[Full Name]],[3]!Table17[#Data],3,0)</f>
        <v>#REF!</v>
      </c>
      <c r="R413" t="e">
        <f>VLOOKUP(assembly_staff_import[[#This Row],[Formatted Works for Group]],[3]!Table7[#Data],1,0)</f>
        <v>#REF!</v>
      </c>
      <c r="S413" t="e">
        <f>IF(assembly_staff_import[[#This Row],[Legislative Staff Type]]="Personal", assembly_staff_import[[#This Row],[Vlookup Works for Group]], assembly_staff_import[[#This Row],[Formatted Works for Group calc]]&amp;", Central Staff Office, Assembly")</f>
        <v>#REF!</v>
      </c>
      <c r="T413" s="20" t="str">
        <f>TRIM(assembly_staff_import[[#This Row],[NAME_SOURCE_KEY]])</f>
        <v>ABDUL-ALEEM, MARYAM A</v>
      </c>
      <c r="U413" t="s">
        <v>25616</v>
      </c>
      <c r="V413" t="s">
        <v>25617</v>
      </c>
      <c r="W413" t="s">
        <v>25618</v>
      </c>
      <c r="Y413" t="str">
        <f>IF(assembly_staff_import[[#This Row],[Legislative Staff Type]]="Personal", PROPER(TRIM(assembly_staff_import[[#This Row],[Unit First MI via UNIT_SOURCE_KEY]])&amp;" "&amp;assembly_staff_import[[#This Row],[Unit Last via UNIT_SOURCE_KEY]]), PROPER(TRIM(assembly_staff_import[[#This Row],[UNIT NAME_SOURCE_KEY2]])))</f>
        <v>Deborah J. Glick</v>
      </c>
      <c r="Z413" t="s">
        <v>25602</v>
      </c>
      <c r="AA413" t="e">
        <f>VLOOKUP(assembly_staff_import[[#This Row],[Formatted and corrected Works for Group Text]],[3]!Table4[#Data],1,0)</f>
        <v>#REF!</v>
      </c>
      <c r="AB413" t="e">
        <f>VLOOKUP(assembly_staff_import[[#This Row],[Formatted and corrected Works for Group Text]],[3]!Table5[#Data],2,0)</f>
        <v>#REF!</v>
      </c>
      <c r="AC413" t="str">
        <f>IF(TRIM(assembly_staff_import[[#This Row],[PUBLIC INFO ADDR_SOURCE_KEY]])="CAPITOL, ALBANY", "Legislative / Capitol Office", "District Office")</f>
        <v>District Office</v>
      </c>
      <c r="AD413" t="s">
        <v>25603</v>
      </c>
      <c r="AE413" t="s">
        <v>25604</v>
      </c>
      <c r="AF413" t="str">
        <f t="shared" si="21"/>
        <v xml:space="preserve">B69 </v>
      </c>
      <c r="AG413" t="s">
        <v>25605</v>
      </c>
      <c r="AH413" t="s">
        <v>25619</v>
      </c>
      <c r="AI413" t="s">
        <v>23692</v>
      </c>
      <c r="AJ413" t="s">
        <v>25610</v>
      </c>
    </row>
    <row r="414" spans="1:36" x14ac:dyDescent="0.2">
      <c r="A414" t="str">
        <f>TRIM(PROPER((assembly_staff_import[[#This Row],[First MI Name via NAME_SOURCE_KEY TEXT]]&amp;" "&amp;assembly_staff_import[[#This Row],[Last Name via NAME_SOURCE_KEY TEXT]]&amp;" "&amp;assembly_staff_import[[#This Row],[Suffix via NAME_SOURCE_KEY]])))</f>
        <v>Paul Goldstein</v>
      </c>
      <c r="B414" t="str">
        <f>TRIM(CONCATENATE(TRIM(assembly_staff_import[[#This Row],[Full Name]]), ", ", assembly_staff_import[[#This Row],[Title]]))</f>
        <v>Paul Goldstein, Special Asst</v>
      </c>
      <c r="C414" t="e">
        <f>assembly_staff_import[[#This Row],[Vlookup_groups]]</f>
        <v>#REF!</v>
      </c>
      <c r="D414" t="str">
        <f>IF(assembly_staff_import[[#This Row],[Legislative Staff Type]]="Personal",assembly_staff_import[[#This Row],[Formatted Personal Staff Office]],"")</f>
        <v>District Office</v>
      </c>
      <c r="E414" t="s">
        <v>65</v>
      </c>
      <c r="F414" s="19" t="s">
        <v>10913</v>
      </c>
      <c r="G414" t="s">
        <v>67</v>
      </c>
      <c r="H414" t="str">
        <f>TRIM(PROPER((assembly_staff_import[[#This Row],[Last Name via NAME_SOURCE_KEY TEXT]]&amp;" "&amp;assembly_staff_import[[#This Row],[Suffix via NAME_SOURCE_KEY]])))</f>
        <v>Goldstein</v>
      </c>
      <c r="I414" t="str">
        <f>PROPER(assembly_staff_import[[#This Row],[JOB TITLE_SOURCE_KEY]])</f>
        <v xml:space="preserve">Special Asst                               </v>
      </c>
      <c r="J414" t="s">
        <v>72</v>
      </c>
      <c r="K414" t="e">
        <f>IF(assembly_staff_import[[#This Row],[Legislative Staff Type]]="Personal",assembly_staff_import[[#This Row],[Vlookup Reports To Person]], "")</f>
        <v>#REF!</v>
      </c>
      <c r="L414" t="str">
        <f>PROPER(assembly_staff_import[[#This Row],[First MI Name via NAME_SOURCE_KEY TEXT]])</f>
        <v xml:space="preserve"> Paul</v>
      </c>
      <c r="M414" t="s">
        <v>22122</v>
      </c>
      <c r="N414" t="str">
        <f>LOWER(CONCATENATE(assembly_staff_import[[#This Row],[Last Name]],LEFT(assembly_staff_import[[#This Row],[First Name (no initial)]],1),"@nyassembly.gov"))</f>
        <v>goldsteinp@nyassembly.gov</v>
      </c>
      <c r="O414" t="s">
        <v>7216</v>
      </c>
      <c r="P414" t="e">
        <f>VLOOKUP(assembly_staff_import[[#This Row],[Full Name]],[3]!PEOPLE_March_20[#Data],1,0)</f>
        <v>#REF!</v>
      </c>
      <c r="Q414" t="e">
        <f>VLOOKUP(assembly_staff_import[[#This Row],[Full Name]],[3]!Table17[#Data],3,0)</f>
        <v>#REF!</v>
      </c>
      <c r="R414" t="e">
        <f>VLOOKUP(assembly_staff_import[[#This Row],[Formatted Works for Group]],[3]!Table7[#Data],1,0)</f>
        <v>#REF!</v>
      </c>
      <c r="S414" t="e">
        <f>IF(assembly_staff_import[[#This Row],[Legislative Staff Type]]="Personal", assembly_staff_import[[#This Row],[Vlookup Works for Group]], assembly_staff_import[[#This Row],[Formatted Works for Group calc]]&amp;", Central Staff Office, Assembly")</f>
        <v>#REF!</v>
      </c>
      <c r="T414" s="20" t="str">
        <f>TRIM(assembly_staff_import[[#This Row],[NAME_SOURCE_KEY]])</f>
        <v>GOLDSTEIN, PAUL</v>
      </c>
      <c r="U414" t="s">
        <v>25620</v>
      </c>
      <c r="V414" t="s">
        <v>25621</v>
      </c>
      <c r="W414" t="s">
        <v>25622</v>
      </c>
      <c r="Y414" t="str">
        <f>IF(assembly_staff_import[[#This Row],[Legislative Staff Type]]="Personal", PROPER(TRIM(assembly_staff_import[[#This Row],[Unit First MI via UNIT_SOURCE_KEY]])&amp;" "&amp;assembly_staff_import[[#This Row],[Unit Last via UNIT_SOURCE_KEY]]), PROPER(TRIM(assembly_staff_import[[#This Row],[UNIT NAME_SOURCE_KEY2]])))</f>
        <v>Deborah J. Glick</v>
      </c>
      <c r="Z414" t="s">
        <v>25602</v>
      </c>
      <c r="AA414" t="e">
        <f>VLOOKUP(assembly_staff_import[[#This Row],[Formatted and corrected Works for Group Text]],[3]!Table4[#Data],1,0)</f>
        <v>#REF!</v>
      </c>
      <c r="AB414" t="e">
        <f>VLOOKUP(assembly_staff_import[[#This Row],[Formatted and corrected Works for Group Text]],[3]!Table5[#Data],2,0)</f>
        <v>#REF!</v>
      </c>
      <c r="AC414" t="str">
        <f>IF(TRIM(assembly_staff_import[[#This Row],[PUBLIC INFO ADDR_SOURCE_KEY]])="CAPITOL, ALBANY", "Legislative / Capitol Office", "District Office")</f>
        <v>District Office</v>
      </c>
      <c r="AD414" t="s">
        <v>25603</v>
      </c>
      <c r="AE414" t="s">
        <v>25604</v>
      </c>
      <c r="AF414" t="str">
        <f t="shared" si="21"/>
        <v xml:space="preserve">B69 </v>
      </c>
      <c r="AG414" t="s">
        <v>25605</v>
      </c>
      <c r="AH414" t="s">
        <v>25623</v>
      </c>
      <c r="AI414" t="s">
        <v>24653</v>
      </c>
      <c r="AJ414" t="s">
        <v>25610</v>
      </c>
    </row>
    <row r="415" spans="1:36" x14ac:dyDescent="0.2">
      <c r="A415" t="str">
        <f>TRIM(PROPER((assembly_staff_import[[#This Row],[First MI Name via NAME_SOURCE_KEY TEXT]]&amp;" "&amp;assembly_staff_import[[#This Row],[Last Name via NAME_SOURCE_KEY TEXT]]&amp;" "&amp;assembly_staff_import[[#This Row],[Suffix via NAME_SOURCE_KEY]])))</f>
        <v>Sarah M Sanchala</v>
      </c>
      <c r="B415" t="str">
        <f>TRIM(CONCATENATE(TRIM(assembly_staff_import[[#This Row],[Full Name]]), ", ", assembly_staff_import[[#This Row],[Title]]))</f>
        <v>Sarah M Sanchala, Chief Of Staff</v>
      </c>
      <c r="C415" t="e">
        <f>assembly_staff_import[[#This Row],[Vlookup_groups]]</f>
        <v>#REF!</v>
      </c>
      <c r="D415" t="str">
        <f>IF(assembly_staff_import[[#This Row],[Legislative Staff Type]]="Personal",assembly_staff_import[[#This Row],[Formatted Personal Staff Office]],"")</f>
        <v>District Office</v>
      </c>
      <c r="E415" t="s">
        <v>65</v>
      </c>
      <c r="F415" s="19" t="s">
        <v>10913</v>
      </c>
      <c r="G415" t="s">
        <v>67</v>
      </c>
      <c r="H415" t="str">
        <f>TRIM(PROPER((assembly_staff_import[[#This Row],[Last Name via NAME_SOURCE_KEY TEXT]]&amp;" "&amp;assembly_staff_import[[#This Row],[Suffix via NAME_SOURCE_KEY]])))</f>
        <v>Sanchala</v>
      </c>
      <c r="I415" t="str">
        <f>PROPER(assembly_staff_import[[#This Row],[JOB TITLE_SOURCE_KEY]])</f>
        <v xml:space="preserve">Chief Of Staff                             </v>
      </c>
      <c r="J415" t="s">
        <v>72</v>
      </c>
      <c r="K415" t="e">
        <f>IF(assembly_staff_import[[#This Row],[Legislative Staff Type]]="Personal",assembly_staff_import[[#This Row],[Vlookup Reports To Person]], "")</f>
        <v>#REF!</v>
      </c>
      <c r="L415" t="str">
        <f>PROPER(assembly_staff_import[[#This Row],[First MI Name via NAME_SOURCE_KEY TEXT]])</f>
        <v xml:space="preserve"> Sarah M</v>
      </c>
      <c r="M415" t="s">
        <v>21893</v>
      </c>
      <c r="N415" t="str">
        <f>LOWER(CONCATENATE(assembly_staff_import[[#This Row],[Last Name]],LEFT(assembly_staff_import[[#This Row],[First Name (no initial)]],1),"@nyassembly.gov"))</f>
        <v>sanchalas@nyassembly.gov</v>
      </c>
      <c r="O415" t="s">
        <v>16231</v>
      </c>
      <c r="P415" t="e">
        <f>VLOOKUP(assembly_staff_import[[#This Row],[Full Name]],[3]!PEOPLE_March_20[#Data],1,0)</f>
        <v>#REF!</v>
      </c>
      <c r="Q415" t="e">
        <f>VLOOKUP(assembly_staff_import[[#This Row],[Full Name]],[3]!Table17[#Data],3,0)</f>
        <v>#REF!</v>
      </c>
      <c r="R415" t="e">
        <f>VLOOKUP(assembly_staff_import[[#This Row],[Formatted Works for Group]],[3]!Table7[#Data],1,0)</f>
        <v>#REF!</v>
      </c>
      <c r="S415" t="e">
        <f>IF(assembly_staff_import[[#This Row],[Legislative Staff Type]]="Personal", assembly_staff_import[[#This Row],[Vlookup Works for Group]], assembly_staff_import[[#This Row],[Formatted Works for Group calc]]&amp;", Central Staff Office, Assembly")</f>
        <v>#REF!</v>
      </c>
      <c r="T415" s="20" t="str">
        <f>TRIM(assembly_staff_import[[#This Row],[NAME_SOURCE_KEY]])</f>
        <v>SANCHALA, SARAH M</v>
      </c>
      <c r="U415" t="s">
        <v>25624</v>
      </c>
      <c r="V415" t="s">
        <v>25625</v>
      </c>
      <c r="W415" t="s">
        <v>25626</v>
      </c>
      <c r="Y415" t="str">
        <f>IF(assembly_staff_import[[#This Row],[Legislative Staff Type]]="Personal", PROPER(TRIM(assembly_staff_import[[#This Row],[Unit First MI via UNIT_SOURCE_KEY]])&amp;" "&amp;assembly_staff_import[[#This Row],[Unit Last via UNIT_SOURCE_KEY]]), PROPER(TRIM(assembly_staff_import[[#This Row],[UNIT NAME_SOURCE_KEY2]])))</f>
        <v>Deborah J. Glick</v>
      </c>
      <c r="Z415" t="s">
        <v>25602</v>
      </c>
      <c r="AA415" t="e">
        <f>VLOOKUP(assembly_staff_import[[#This Row],[Formatted and corrected Works for Group Text]],[3]!Table4[#Data],1,0)</f>
        <v>#REF!</v>
      </c>
      <c r="AB415" t="e">
        <f>VLOOKUP(assembly_staff_import[[#This Row],[Formatted and corrected Works for Group Text]],[3]!Table5[#Data],2,0)</f>
        <v>#REF!</v>
      </c>
      <c r="AC415" t="str">
        <f>IF(TRIM(assembly_staff_import[[#This Row],[PUBLIC INFO ADDR_SOURCE_KEY]])="CAPITOL, ALBANY", "Legislative / Capitol Office", "District Office")</f>
        <v>District Office</v>
      </c>
      <c r="AD415" t="s">
        <v>25603</v>
      </c>
      <c r="AE415" t="s">
        <v>25604</v>
      </c>
      <c r="AF415" t="str">
        <f t="shared" si="21"/>
        <v xml:space="preserve">B69 </v>
      </c>
      <c r="AG415" t="s">
        <v>25605</v>
      </c>
      <c r="AH415" t="s">
        <v>25627</v>
      </c>
      <c r="AI415" t="s">
        <v>23587</v>
      </c>
      <c r="AJ415" t="s">
        <v>25610</v>
      </c>
    </row>
    <row r="416" spans="1:36" x14ac:dyDescent="0.2">
      <c r="A416" t="str">
        <f>TRIM(PROPER((assembly_staff_import[[#This Row],[First MI Name via NAME_SOURCE_KEY TEXT]]&amp;" "&amp;assembly_staff_import[[#This Row],[Last Name via NAME_SOURCE_KEY TEXT]]&amp;" "&amp;assembly_staff_import[[#This Row],[Suffix via NAME_SOURCE_KEY]])))</f>
        <v>Virginia E Farrell</v>
      </c>
      <c r="B416" t="str">
        <f>TRIM(CONCATENATE(TRIM(assembly_staff_import[[#This Row],[Full Name]]), ", ", assembly_staff_import[[#This Row],[Title]]))</f>
        <v>Virginia E Farrell, Legis Analyst</v>
      </c>
      <c r="C416" t="e">
        <f>assembly_staff_import[[#This Row],[Vlookup_groups]]</f>
        <v>#REF!</v>
      </c>
      <c r="D416" t="str">
        <f>IF(assembly_staff_import[[#This Row],[Legislative Staff Type]]="Personal",assembly_staff_import[[#This Row],[Formatted Personal Staff Office]],"")</f>
        <v>Legislative / Capitol Office</v>
      </c>
      <c r="E416" t="s">
        <v>65</v>
      </c>
      <c r="F416" s="19" t="s">
        <v>10913</v>
      </c>
      <c r="G416" t="s">
        <v>67</v>
      </c>
      <c r="H416" t="str">
        <f>TRIM(PROPER((assembly_staff_import[[#This Row],[Last Name via NAME_SOURCE_KEY TEXT]]&amp;" "&amp;assembly_staff_import[[#This Row],[Suffix via NAME_SOURCE_KEY]])))</f>
        <v>Farrell</v>
      </c>
      <c r="I416" t="str">
        <f>PROPER(assembly_staff_import[[#This Row],[JOB TITLE_SOURCE_KEY]])</f>
        <v xml:space="preserve">Legis Analyst                              </v>
      </c>
      <c r="J416" t="s">
        <v>72</v>
      </c>
      <c r="K416" t="e">
        <f>IF(assembly_staff_import[[#This Row],[Legislative Staff Type]]="Personal",assembly_staff_import[[#This Row],[Vlookup Reports To Person]], "")</f>
        <v>#REF!</v>
      </c>
      <c r="L416" t="str">
        <f>PROPER(assembly_staff_import[[#This Row],[First MI Name via NAME_SOURCE_KEY TEXT]])</f>
        <v xml:space="preserve"> Virginia E</v>
      </c>
      <c r="M416" t="s">
        <v>19417</v>
      </c>
      <c r="N416" t="str">
        <f>LOWER(CONCATENATE(assembly_staff_import[[#This Row],[Last Name]],LEFT(assembly_staff_import[[#This Row],[First Name (no initial)]],1),"@nyassembly.gov"))</f>
        <v>farrellv@nyassembly.gov</v>
      </c>
      <c r="O416" t="s">
        <v>25628</v>
      </c>
      <c r="P416" t="e">
        <f>VLOOKUP(assembly_staff_import[[#This Row],[Full Name]],[3]!PEOPLE_March_20[#Data],1,0)</f>
        <v>#REF!</v>
      </c>
      <c r="Q416" t="e">
        <f>VLOOKUP(assembly_staff_import[[#This Row],[Full Name]],[3]!Table17[#Data],3,0)</f>
        <v>#REF!</v>
      </c>
      <c r="R416" t="e">
        <f>VLOOKUP(assembly_staff_import[[#This Row],[Formatted Works for Group]],[3]!Table7[#Data],1,0)</f>
        <v>#REF!</v>
      </c>
      <c r="S416" t="e">
        <f>IF(assembly_staff_import[[#This Row],[Legislative Staff Type]]="Personal", assembly_staff_import[[#This Row],[Vlookup Works for Group]], assembly_staff_import[[#This Row],[Formatted Works for Group calc]]&amp;", Central Staff Office, Assembly")</f>
        <v>#REF!</v>
      </c>
      <c r="T416" s="20" t="str">
        <f>TRIM(assembly_staff_import[[#This Row],[NAME_SOURCE_KEY]])</f>
        <v>FARRELL, VIRGINIA E</v>
      </c>
      <c r="U416" t="s">
        <v>25629</v>
      </c>
      <c r="V416" t="s">
        <v>25630</v>
      </c>
      <c r="W416" t="s">
        <v>25631</v>
      </c>
      <c r="Y416" t="str">
        <f>IF(assembly_staff_import[[#This Row],[Legislative Staff Type]]="Personal", PROPER(TRIM(assembly_staff_import[[#This Row],[Unit First MI via UNIT_SOURCE_KEY]])&amp;" "&amp;assembly_staff_import[[#This Row],[Unit Last via UNIT_SOURCE_KEY]]), PROPER(TRIM(assembly_staff_import[[#This Row],[UNIT NAME_SOURCE_KEY2]])))</f>
        <v>Deborah J. Glick</v>
      </c>
      <c r="Z416" t="s">
        <v>25602</v>
      </c>
      <c r="AA416" t="e">
        <f>VLOOKUP(assembly_staff_import[[#This Row],[Formatted and corrected Works for Group Text]],[3]!Table4[#Data],1,0)</f>
        <v>#REF!</v>
      </c>
      <c r="AB416" t="e">
        <f>VLOOKUP(assembly_staff_import[[#This Row],[Formatted and corrected Works for Group Text]],[3]!Table5[#Data],2,0)</f>
        <v>#REF!</v>
      </c>
      <c r="AC416" t="str">
        <f>IF(TRIM(assembly_staff_import[[#This Row],[PUBLIC INFO ADDR_SOURCE_KEY]])="CAPITOL, ALBANY", "Legislative / Capitol Office", "District Office")</f>
        <v>Legislative / Capitol Office</v>
      </c>
      <c r="AD416" t="s">
        <v>25603</v>
      </c>
      <c r="AE416" t="s">
        <v>25604</v>
      </c>
      <c r="AF416" t="str">
        <f t="shared" si="21"/>
        <v xml:space="preserve">B69 </v>
      </c>
      <c r="AG416" t="s">
        <v>25605</v>
      </c>
      <c r="AH416" t="s">
        <v>25632</v>
      </c>
      <c r="AI416" t="s">
        <v>23735</v>
      </c>
      <c r="AJ416" t="s">
        <v>23493</v>
      </c>
    </row>
    <row r="417" spans="1:36" x14ac:dyDescent="0.2">
      <c r="A417" t="str">
        <f>TRIM(PROPER((assembly_staff_import[[#This Row],[First MI Name via NAME_SOURCE_KEY TEXT]]&amp;" "&amp;assembly_staff_import[[#This Row],[Last Name via NAME_SOURCE_KEY TEXT]]&amp;" "&amp;assembly_staff_import[[#This Row],[Suffix via NAME_SOURCE_KEY]])))</f>
        <v>Jamila A Pringle</v>
      </c>
      <c r="B417" t="str">
        <f>TRIM(CONCATENATE(TRIM(assembly_staff_import[[#This Row],[Full Name]]), ", ", assembly_staff_import[[#This Row],[Title]]))</f>
        <v>Jamila A Pringle, Dep Dir District Off</v>
      </c>
      <c r="C417" t="e">
        <f>assembly_staff_import[[#This Row],[Vlookup_groups]]</f>
        <v>#REF!</v>
      </c>
      <c r="D417" t="str">
        <f>IF(assembly_staff_import[[#This Row],[Legislative Staff Type]]="Personal",assembly_staff_import[[#This Row],[Formatted Personal Staff Office]],"")</f>
        <v>District Office</v>
      </c>
      <c r="E417" t="s">
        <v>65</v>
      </c>
      <c r="F417" s="19" t="s">
        <v>10913</v>
      </c>
      <c r="G417" t="s">
        <v>67</v>
      </c>
      <c r="H417" t="str">
        <f>TRIM(PROPER((assembly_staff_import[[#This Row],[Last Name via NAME_SOURCE_KEY TEXT]]&amp;" "&amp;assembly_staff_import[[#This Row],[Suffix via NAME_SOURCE_KEY]])))</f>
        <v>Pringle</v>
      </c>
      <c r="I417" t="str">
        <f>PROPER(assembly_staff_import[[#This Row],[JOB TITLE_SOURCE_KEY]])</f>
        <v xml:space="preserve">Dep Dir District Off                       </v>
      </c>
      <c r="J417" t="s">
        <v>72</v>
      </c>
      <c r="K417" t="e">
        <f>IF(assembly_staff_import[[#This Row],[Legislative Staff Type]]="Personal",assembly_staff_import[[#This Row],[Vlookup Reports To Person]], "")</f>
        <v>#REF!</v>
      </c>
      <c r="L417" t="str">
        <f>PROPER(assembly_staff_import[[#This Row],[First MI Name via NAME_SOURCE_KEY TEXT]])</f>
        <v xml:space="preserve"> Jamila A</v>
      </c>
      <c r="M417" t="s">
        <v>12995</v>
      </c>
      <c r="N417" t="str">
        <f>LOWER(CONCATENATE(assembly_staff_import[[#This Row],[Last Name]],LEFT(assembly_staff_import[[#This Row],[First Name (no initial)]],1),"@nyassembly.gov"))</f>
        <v>pringlej@nyassembly.gov</v>
      </c>
      <c r="O417" t="s">
        <v>25633</v>
      </c>
      <c r="P417" t="e">
        <f>VLOOKUP(assembly_staff_import[[#This Row],[Full Name]],[3]!PEOPLE_March_20[#Data],1,0)</f>
        <v>#REF!</v>
      </c>
      <c r="Q417" t="e">
        <f>VLOOKUP(assembly_staff_import[[#This Row],[Full Name]],[3]!Table17[#Data],3,0)</f>
        <v>#REF!</v>
      </c>
      <c r="R417" t="e">
        <f>VLOOKUP(assembly_staff_import[[#This Row],[Formatted Works for Group]],[3]!Table7[#Data],1,0)</f>
        <v>#REF!</v>
      </c>
      <c r="S417" t="e">
        <f>IF(assembly_staff_import[[#This Row],[Legislative Staff Type]]="Personal", assembly_staff_import[[#This Row],[Vlookup Works for Group]], assembly_staff_import[[#This Row],[Formatted Works for Group calc]]&amp;", Central Staff Office, Assembly")</f>
        <v>#REF!</v>
      </c>
      <c r="T417" s="20" t="str">
        <f>TRIM(assembly_staff_import[[#This Row],[NAME_SOURCE_KEY]])</f>
        <v>PRINGLE, JAMILA A</v>
      </c>
      <c r="U417" t="s">
        <v>25634</v>
      </c>
      <c r="V417" t="s">
        <v>25635</v>
      </c>
      <c r="W417" t="s">
        <v>25636</v>
      </c>
      <c r="Y417" t="str">
        <f>IF(assembly_staff_import[[#This Row],[Legislative Staff Type]]="Personal", PROPER(TRIM(assembly_staff_import[[#This Row],[Unit First MI via UNIT_SOURCE_KEY]])&amp;" "&amp;assembly_staff_import[[#This Row],[Unit Last via UNIT_SOURCE_KEY]]), PROPER(TRIM(assembly_staff_import[[#This Row],[UNIT NAME_SOURCE_KEY2]])))</f>
        <v>Diana C. Richardson</v>
      </c>
      <c r="Z417" t="s">
        <v>25637</v>
      </c>
      <c r="AA417" t="e">
        <f>VLOOKUP(assembly_staff_import[[#This Row],[Formatted and corrected Works for Group Text]],[3]!Table4[#Data],1,0)</f>
        <v>#REF!</v>
      </c>
      <c r="AB417" t="e">
        <f>VLOOKUP(assembly_staff_import[[#This Row],[Formatted and corrected Works for Group Text]],[3]!Table5[#Data],2,0)</f>
        <v>#REF!</v>
      </c>
      <c r="AC417" t="str">
        <f>IF(TRIM(assembly_staff_import[[#This Row],[PUBLIC INFO ADDR_SOURCE_KEY]])="CAPITOL, ALBANY", "Legislative / Capitol Office", "District Office")</f>
        <v>District Office</v>
      </c>
      <c r="AD417" t="s">
        <v>25638</v>
      </c>
      <c r="AE417" t="s">
        <v>25639</v>
      </c>
      <c r="AF417" t="str">
        <f>"B37 "</f>
        <v xml:space="preserve">B37 </v>
      </c>
      <c r="AG417" t="s">
        <v>25640</v>
      </c>
      <c r="AH417" t="s">
        <v>25641</v>
      </c>
      <c r="AI417" t="s">
        <v>25642</v>
      </c>
      <c r="AJ417" t="s">
        <v>25643</v>
      </c>
    </row>
    <row r="418" spans="1:36" x14ac:dyDescent="0.2">
      <c r="A418" t="str">
        <f>TRIM(PROPER((assembly_staff_import[[#This Row],[First MI Name via NAME_SOURCE_KEY TEXT]]&amp;" "&amp;assembly_staff_import[[#This Row],[Last Name via NAME_SOURCE_KEY TEXT]]&amp;" "&amp;assembly_staff_import[[#This Row],[Suffix via NAME_SOURCE_KEY]])))</f>
        <v>John P Louis</v>
      </c>
      <c r="B418" t="str">
        <f>TRIM(CONCATENATE(TRIM(assembly_staff_import[[#This Row],[Full Name]]), ", ", assembly_staff_import[[#This Row],[Title]]))</f>
        <v>John P Louis, Constituent Svc Mgr</v>
      </c>
      <c r="C418" t="e">
        <f>assembly_staff_import[[#This Row],[Vlookup_groups]]</f>
        <v>#REF!</v>
      </c>
      <c r="D418" t="str">
        <f>IF(assembly_staff_import[[#This Row],[Legislative Staff Type]]="Personal",assembly_staff_import[[#This Row],[Formatted Personal Staff Office]],"")</f>
        <v>District Office</v>
      </c>
      <c r="E418" t="s">
        <v>65</v>
      </c>
      <c r="F418" s="19" t="s">
        <v>10913</v>
      </c>
      <c r="G418" t="s">
        <v>67</v>
      </c>
      <c r="H418" t="str">
        <f>TRIM(PROPER((assembly_staff_import[[#This Row],[Last Name via NAME_SOURCE_KEY TEXT]]&amp;" "&amp;assembly_staff_import[[#This Row],[Suffix via NAME_SOURCE_KEY]])))</f>
        <v>Louis</v>
      </c>
      <c r="I418" t="str">
        <f>PROPER(assembly_staff_import[[#This Row],[JOB TITLE_SOURCE_KEY]])</f>
        <v xml:space="preserve">Constituent Svc Mgr                        </v>
      </c>
      <c r="J418" t="s">
        <v>72</v>
      </c>
      <c r="K418" t="e">
        <f>IF(assembly_staff_import[[#This Row],[Legislative Staff Type]]="Personal",assembly_staff_import[[#This Row],[Vlookup Reports To Person]], "")</f>
        <v>#REF!</v>
      </c>
      <c r="L418" t="str">
        <f>PROPER(assembly_staff_import[[#This Row],[First MI Name via NAME_SOURCE_KEY TEXT]])</f>
        <v xml:space="preserve"> John P</v>
      </c>
      <c r="M418" t="s">
        <v>12826</v>
      </c>
      <c r="N418" t="str">
        <f>LOWER(CONCATENATE(assembly_staff_import[[#This Row],[Last Name]],LEFT(assembly_staff_import[[#This Row],[First Name (no initial)]],1),"@nyassembly.gov"))</f>
        <v>louisj@nyassembly.gov</v>
      </c>
      <c r="O418" t="s">
        <v>2544</v>
      </c>
      <c r="P418" t="e">
        <f>VLOOKUP(assembly_staff_import[[#This Row],[Full Name]],[3]!PEOPLE_March_20[#Data],1,0)</f>
        <v>#REF!</v>
      </c>
      <c r="Q418" t="e">
        <f>VLOOKUP(assembly_staff_import[[#This Row],[Full Name]],[3]!Table17[#Data],3,0)</f>
        <v>#REF!</v>
      </c>
      <c r="R418" t="e">
        <f>VLOOKUP(assembly_staff_import[[#This Row],[Formatted Works for Group]],[3]!Table7[#Data],1,0)</f>
        <v>#REF!</v>
      </c>
      <c r="S418" t="e">
        <f>IF(assembly_staff_import[[#This Row],[Legislative Staff Type]]="Personal", assembly_staff_import[[#This Row],[Vlookup Works for Group]], assembly_staff_import[[#This Row],[Formatted Works for Group calc]]&amp;", Central Staff Office, Assembly")</f>
        <v>#REF!</v>
      </c>
      <c r="T418" s="20" t="str">
        <f>TRIM(assembly_staff_import[[#This Row],[NAME_SOURCE_KEY]])</f>
        <v>LOUIS, JOHN P</v>
      </c>
      <c r="U418" t="s">
        <v>25644</v>
      </c>
      <c r="V418" t="s">
        <v>24197</v>
      </c>
      <c r="W418" t="s">
        <v>23555</v>
      </c>
      <c r="Y418" t="str">
        <f>IF(assembly_staff_import[[#This Row],[Legislative Staff Type]]="Personal", PROPER(TRIM(assembly_staff_import[[#This Row],[Unit First MI via UNIT_SOURCE_KEY]])&amp;" "&amp;assembly_staff_import[[#This Row],[Unit Last via UNIT_SOURCE_KEY]]), PROPER(TRIM(assembly_staff_import[[#This Row],[UNIT NAME_SOURCE_KEY2]])))</f>
        <v>Diana C. Richardson</v>
      </c>
      <c r="Z418" t="s">
        <v>25637</v>
      </c>
      <c r="AA418" t="e">
        <f>VLOOKUP(assembly_staff_import[[#This Row],[Formatted and corrected Works for Group Text]],[3]!Table4[#Data],1,0)</f>
        <v>#REF!</v>
      </c>
      <c r="AB418" t="e">
        <f>VLOOKUP(assembly_staff_import[[#This Row],[Formatted and corrected Works for Group Text]],[3]!Table5[#Data],2,0)</f>
        <v>#REF!</v>
      </c>
      <c r="AC418" t="str">
        <f>IF(TRIM(assembly_staff_import[[#This Row],[PUBLIC INFO ADDR_SOURCE_KEY]])="CAPITOL, ALBANY", "Legislative / Capitol Office", "District Office")</f>
        <v>District Office</v>
      </c>
      <c r="AD418" t="s">
        <v>25638</v>
      </c>
      <c r="AE418" t="s">
        <v>25639</v>
      </c>
      <c r="AF418" t="str">
        <f>"B37 "</f>
        <v xml:space="preserve">B37 </v>
      </c>
      <c r="AG418" t="s">
        <v>25640</v>
      </c>
      <c r="AH418" t="s">
        <v>25645</v>
      </c>
      <c r="AI418" t="s">
        <v>23594</v>
      </c>
      <c r="AJ418" t="s">
        <v>25643</v>
      </c>
    </row>
    <row r="419" spans="1:36" x14ac:dyDescent="0.2">
      <c r="A419" t="str">
        <f>TRIM(PROPER((assembly_staff_import[[#This Row],[First MI Name via NAME_SOURCE_KEY TEXT]]&amp;" "&amp;assembly_staff_import[[#This Row],[Last Name via NAME_SOURCE_KEY TEXT]]&amp;" "&amp;assembly_staff_import[[#This Row],[Suffix via NAME_SOURCE_KEY]])))</f>
        <v>Ruben D Suazo Rodas</v>
      </c>
      <c r="B419" t="str">
        <f>TRIM(CONCATENATE(TRIM(assembly_staff_import[[#This Row],[Full Name]]), ", ", assembly_staff_import[[#This Row],[Title]]))</f>
        <v>Ruben D Suazo Rodas, Schedule &amp; Prog Coord</v>
      </c>
      <c r="C419" t="e">
        <f>assembly_staff_import[[#This Row],[Vlookup_groups]]</f>
        <v>#REF!</v>
      </c>
      <c r="D419" t="str">
        <f>IF(assembly_staff_import[[#This Row],[Legislative Staff Type]]="Personal",assembly_staff_import[[#This Row],[Formatted Personal Staff Office]],"")</f>
        <v>District Office</v>
      </c>
      <c r="E419" t="s">
        <v>65</v>
      </c>
      <c r="F419" s="19" t="s">
        <v>10913</v>
      </c>
      <c r="G419" t="s">
        <v>67</v>
      </c>
      <c r="H419" t="str">
        <f>TRIM(PROPER((assembly_staff_import[[#This Row],[Last Name via NAME_SOURCE_KEY TEXT]]&amp;" "&amp;assembly_staff_import[[#This Row],[Suffix via NAME_SOURCE_KEY]])))</f>
        <v>Suazo Rodas</v>
      </c>
      <c r="I419" t="str">
        <f>PROPER(assembly_staff_import[[#This Row],[JOB TITLE_SOURCE_KEY]])</f>
        <v xml:space="preserve">Schedule &amp; Prog Coord                      </v>
      </c>
      <c r="J419" t="s">
        <v>72</v>
      </c>
      <c r="K419" t="e">
        <f>IF(assembly_staff_import[[#This Row],[Legislative Staff Type]]="Personal",assembly_staff_import[[#This Row],[Vlookup Reports To Person]], "")</f>
        <v>#REF!</v>
      </c>
      <c r="L419" t="str">
        <f>PROPER(assembly_staff_import[[#This Row],[First MI Name via NAME_SOURCE_KEY TEXT]])</f>
        <v xml:space="preserve"> Ruben D</v>
      </c>
      <c r="M419" t="s">
        <v>11555</v>
      </c>
      <c r="N419" t="str">
        <f>LOWER(CONCATENATE(assembly_staff_import[[#This Row],[Last Name]],LEFT(assembly_staff_import[[#This Row],[First Name (no initial)]],1),"@nyassembly.gov"))</f>
        <v>suazo rodasr@nyassembly.gov</v>
      </c>
      <c r="O419" t="s">
        <v>25646</v>
      </c>
      <c r="P419" t="e">
        <f>VLOOKUP(assembly_staff_import[[#This Row],[Full Name]],[3]!PEOPLE_March_20[#Data],1,0)</f>
        <v>#REF!</v>
      </c>
      <c r="Q419" t="e">
        <f>VLOOKUP(assembly_staff_import[[#This Row],[Full Name]],[3]!Table17[#Data],3,0)</f>
        <v>#REF!</v>
      </c>
      <c r="R419" t="e">
        <f>VLOOKUP(assembly_staff_import[[#This Row],[Formatted Works for Group]],[3]!Table7[#Data],1,0)</f>
        <v>#REF!</v>
      </c>
      <c r="S419" t="e">
        <f>IF(assembly_staff_import[[#This Row],[Legislative Staff Type]]="Personal", assembly_staff_import[[#This Row],[Vlookup Works for Group]], assembly_staff_import[[#This Row],[Formatted Works for Group calc]]&amp;", Central Staff Office, Assembly")</f>
        <v>#REF!</v>
      </c>
      <c r="T419" s="20" t="str">
        <f>TRIM(assembly_staff_import[[#This Row],[NAME_SOURCE_KEY]])</f>
        <v>SUAZO RODAS, RUBEN D</v>
      </c>
      <c r="U419" t="s">
        <v>25647</v>
      </c>
      <c r="V419" t="s">
        <v>25648</v>
      </c>
      <c r="W419" t="s">
        <v>25649</v>
      </c>
      <c r="Y419" t="str">
        <f>IF(assembly_staff_import[[#This Row],[Legislative Staff Type]]="Personal", PROPER(TRIM(assembly_staff_import[[#This Row],[Unit First MI via UNIT_SOURCE_KEY]])&amp;" "&amp;assembly_staff_import[[#This Row],[Unit Last via UNIT_SOURCE_KEY]]), PROPER(TRIM(assembly_staff_import[[#This Row],[UNIT NAME_SOURCE_KEY2]])))</f>
        <v>Diana C. Richardson</v>
      </c>
      <c r="Z419" t="s">
        <v>25637</v>
      </c>
      <c r="AA419" t="e">
        <f>VLOOKUP(assembly_staff_import[[#This Row],[Formatted and corrected Works for Group Text]],[3]!Table4[#Data],1,0)</f>
        <v>#REF!</v>
      </c>
      <c r="AB419" t="e">
        <f>VLOOKUP(assembly_staff_import[[#This Row],[Formatted and corrected Works for Group Text]],[3]!Table5[#Data],2,0)</f>
        <v>#REF!</v>
      </c>
      <c r="AC419" t="str">
        <f>IF(TRIM(assembly_staff_import[[#This Row],[PUBLIC INFO ADDR_SOURCE_KEY]])="CAPITOL, ALBANY", "Legislative / Capitol Office", "District Office")</f>
        <v>District Office</v>
      </c>
      <c r="AD419" t="s">
        <v>25638</v>
      </c>
      <c r="AE419" t="s">
        <v>25639</v>
      </c>
      <c r="AF419" t="str">
        <f>"B37 "</f>
        <v xml:space="preserve">B37 </v>
      </c>
      <c r="AG419" t="s">
        <v>25640</v>
      </c>
      <c r="AH419" t="s">
        <v>25650</v>
      </c>
      <c r="AI419" t="s">
        <v>25651</v>
      </c>
      <c r="AJ419" t="s">
        <v>25643</v>
      </c>
    </row>
    <row r="420" spans="1:36" x14ac:dyDescent="0.2">
      <c r="A420" t="str">
        <f>TRIM(PROPER((assembly_staff_import[[#This Row],[First MI Name via NAME_SOURCE_KEY TEXT]]&amp;" "&amp;assembly_staff_import[[#This Row],[Last Name via NAME_SOURCE_KEY TEXT]]&amp;" "&amp;assembly_staff_import[[#This Row],[Suffix via NAME_SOURCE_KEY]])))</f>
        <v>Samuel C Clarke</v>
      </c>
      <c r="B420" t="str">
        <f>TRIM(CONCATENATE(TRIM(assembly_staff_import[[#This Row],[Full Name]]), ", ", assembly_staff_import[[#This Row],[Title]]))</f>
        <v>Samuel C Clarke, D O Director</v>
      </c>
      <c r="C420" t="e">
        <f>assembly_staff_import[[#This Row],[Vlookup_groups]]</f>
        <v>#REF!</v>
      </c>
      <c r="D420" t="str">
        <f>IF(assembly_staff_import[[#This Row],[Legislative Staff Type]]="Personal",assembly_staff_import[[#This Row],[Formatted Personal Staff Office]],"")</f>
        <v>District Office</v>
      </c>
      <c r="E420" t="s">
        <v>65</v>
      </c>
      <c r="F420" s="19" t="s">
        <v>10913</v>
      </c>
      <c r="G420" t="s">
        <v>67</v>
      </c>
      <c r="H420" t="str">
        <f>TRIM(PROPER((assembly_staff_import[[#This Row],[Last Name via NAME_SOURCE_KEY TEXT]]&amp;" "&amp;assembly_staff_import[[#This Row],[Suffix via NAME_SOURCE_KEY]])))</f>
        <v>Clarke</v>
      </c>
      <c r="I420" t="str">
        <f>PROPER(assembly_staff_import[[#This Row],[JOB TITLE_SOURCE_KEY]])</f>
        <v xml:space="preserve">D O Director                               </v>
      </c>
      <c r="J420" t="s">
        <v>72</v>
      </c>
      <c r="K420" t="e">
        <f>IF(assembly_staff_import[[#This Row],[Legislative Staff Type]]="Personal",assembly_staff_import[[#This Row],[Vlookup Reports To Person]], "")</f>
        <v>#REF!</v>
      </c>
      <c r="L420" t="str">
        <f>PROPER(assembly_staff_import[[#This Row],[First MI Name via NAME_SOURCE_KEY TEXT]])</f>
        <v xml:space="preserve"> Samuel C</v>
      </c>
      <c r="M420" t="s">
        <v>11499</v>
      </c>
      <c r="N420" t="str">
        <f>LOWER(CONCATENATE(assembly_staff_import[[#This Row],[Last Name]],LEFT(assembly_staff_import[[#This Row],[First Name (no initial)]],1),"@nyassembly.gov"))</f>
        <v>clarkes@nyassembly.gov</v>
      </c>
      <c r="O420" t="s">
        <v>25652</v>
      </c>
      <c r="P420" t="e">
        <f>VLOOKUP(assembly_staff_import[[#This Row],[Full Name]],[3]!PEOPLE_March_20[#Data],1,0)</f>
        <v>#REF!</v>
      </c>
      <c r="Q420" t="e">
        <f>VLOOKUP(assembly_staff_import[[#This Row],[Full Name]],[3]!Table17[#Data],3,0)</f>
        <v>#REF!</v>
      </c>
      <c r="R420" t="e">
        <f>VLOOKUP(assembly_staff_import[[#This Row],[Formatted Works for Group]],[3]!Table7[#Data],1,0)</f>
        <v>#REF!</v>
      </c>
      <c r="S420" t="e">
        <f>IF(assembly_staff_import[[#This Row],[Legislative Staff Type]]="Personal", assembly_staff_import[[#This Row],[Vlookup Works for Group]], assembly_staff_import[[#This Row],[Formatted Works for Group calc]]&amp;", Central Staff Office, Assembly")</f>
        <v>#REF!</v>
      </c>
      <c r="T420" s="20" t="str">
        <f>TRIM(assembly_staff_import[[#This Row],[NAME_SOURCE_KEY]])</f>
        <v>CLARKE, SAMUEL C</v>
      </c>
      <c r="U420" t="s">
        <v>25653</v>
      </c>
      <c r="V420" t="s">
        <v>25654</v>
      </c>
      <c r="W420" t="s">
        <v>25655</v>
      </c>
      <c r="Y420" t="str">
        <f>IF(assembly_staff_import[[#This Row],[Legislative Staff Type]]="Personal", PROPER(TRIM(assembly_staff_import[[#This Row],[Unit First MI via UNIT_SOURCE_KEY]])&amp;" "&amp;assembly_staff_import[[#This Row],[Unit Last via UNIT_SOURCE_KEY]]), PROPER(TRIM(assembly_staff_import[[#This Row],[UNIT NAME_SOURCE_KEY2]])))</f>
        <v>Diana C. Richardson</v>
      </c>
      <c r="Z420" t="s">
        <v>25637</v>
      </c>
      <c r="AA420" t="e">
        <f>VLOOKUP(assembly_staff_import[[#This Row],[Formatted and corrected Works for Group Text]],[3]!Table4[#Data],1,0)</f>
        <v>#REF!</v>
      </c>
      <c r="AB420" t="e">
        <f>VLOOKUP(assembly_staff_import[[#This Row],[Formatted and corrected Works for Group Text]],[3]!Table5[#Data],2,0)</f>
        <v>#REF!</v>
      </c>
      <c r="AC420" t="str">
        <f>IF(TRIM(assembly_staff_import[[#This Row],[PUBLIC INFO ADDR_SOURCE_KEY]])="CAPITOL, ALBANY", "Legislative / Capitol Office", "District Office")</f>
        <v>District Office</v>
      </c>
      <c r="AD420" t="s">
        <v>25638</v>
      </c>
      <c r="AE420" t="s">
        <v>25639</v>
      </c>
      <c r="AF420" t="str">
        <f>"B37 "</f>
        <v xml:space="preserve">B37 </v>
      </c>
      <c r="AG420" t="s">
        <v>25640</v>
      </c>
      <c r="AH420" t="s">
        <v>25656</v>
      </c>
      <c r="AI420" t="s">
        <v>23653</v>
      </c>
      <c r="AJ420" t="s">
        <v>25643</v>
      </c>
    </row>
    <row r="421" spans="1:36" x14ac:dyDescent="0.2">
      <c r="A421" t="str">
        <f>TRIM(PROPER((assembly_staff_import[[#This Row],[First MI Name via NAME_SOURCE_KEY TEXT]]&amp;" "&amp;assembly_staff_import[[#This Row],[Last Name via NAME_SOURCE_KEY TEXT]]&amp;" "&amp;assembly_staff_import[[#This Row],[Suffix via NAME_SOURCE_KEY]])))</f>
        <v>John T Midwood</v>
      </c>
      <c r="B421" t="str">
        <f>TRIM(CONCATENATE(TRIM(assembly_staff_import[[#This Row],[Full Name]]), ", ", assembly_staff_import[[#This Row],[Title]]))</f>
        <v>John T Midwood, Community Liaison</v>
      </c>
      <c r="C421" t="e">
        <f>assembly_staff_import[[#This Row],[Vlookup_groups]]</f>
        <v>#REF!</v>
      </c>
      <c r="D421" t="str">
        <f>IF(assembly_staff_import[[#This Row],[Legislative Staff Type]]="Personal",assembly_staff_import[[#This Row],[Formatted Personal Staff Office]],"")</f>
        <v>District Office</v>
      </c>
      <c r="E421" t="s">
        <v>65</v>
      </c>
      <c r="F421" s="19" t="s">
        <v>10913</v>
      </c>
      <c r="G421" t="s">
        <v>67</v>
      </c>
      <c r="H421" t="str">
        <f>TRIM(PROPER((assembly_staff_import[[#This Row],[Last Name via NAME_SOURCE_KEY TEXT]]&amp;" "&amp;assembly_staff_import[[#This Row],[Suffix via NAME_SOURCE_KEY]])))</f>
        <v>Midwood</v>
      </c>
      <c r="I421" t="str">
        <f>PROPER(assembly_staff_import[[#This Row],[JOB TITLE_SOURCE_KEY]])</f>
        <v xml:space="preserve">Community Liaison                          </v>
      </c>
      <c r="J421" t="s">
        <v>72</v>
      </c>
      <c r="K421" t="e">
        <f>IF(assembly_staff_import[[#This Row],[Legislative Staff Type]]="Personal",assembly_staff_import[[#This Row],[Vlookup Reports To Person]], "")</f>
        <v>#REF!</v>
      </c>
      <c r="L421" t="str">
        <f>PROPER(assembly_staff_import[[#This Row],[First MI Name via NAME_SOURCE_KEY TEXT]])</f>
        <v xml:space="preserve"> John T</v>
      </c>
      <c r="M421" t="s">
        <v>12813</v>
      </c>
      <c r="N421" t="str">
        <f>LOWER(CONCATENATE(assembly_staff_import[[#This Row],[Last Name]],LEFT(assembly_staff_import[[#This Row],[First Name (no initial)]],1),"@nyassembly.gov"))</f>
        <v>midwoodj@nyassembly.gov</v>
      </c>
      <c r="O421" t="s">
        <v>2544</v>
      </c>
      <c r="P421" t="e">
        <f>VLOOKUP(assembly_staff_import[[#This Row],[Full Name]],[3]!PEOPLE_March_20[#Data],1,0)</f>
        <v>#REF!</v>
      </c>
      <c r="Q421" t="e">
        <f>VLOOKUP(assembly_staff_import[[#This Row],[Full Name]],[3]!Table17[#Data],3,0)</f>
        <v>#REF!</v>
      </c>
      <c r="R421" t="e">
        <f>VLOOKUP(assembly_staff_import[[#This Row],[Formatted Works for Group]],[3]!Table7[#Data],1,0)</f>
        <v>#REF!</v>
      </c>
      <c r="S421" t="e">
        <f>IF(assembly_staff_import[[#This Row],[Legislative Staff Type]]="Personal", assembly_staff_import[[#This Row],[Vlookup Works for Group]], assembly_staff_import[[#This Row],[Formatted Works for Group calc]]&amp;", Central Staff Office, Assembly")</f>
        <v>#REF!</v>
      </c>
      <c r="T421" s="20" t="str">
        <f>TRIM(assembly_staff_import[[#This Row],[NAME_SOURCE_KEY]])</f>
        <v>MIDWOOD, JOHN T</v>
      </c>
      <c r="U421" t="s">
        <v>25657</v>
      </c>
      <c r="V421" t="s">
        <v>25658</v>
      </c>
      <c r="W421" t="s">
        <v>25659</v>
      </c>
      <c r="Y421" t="str">
        <f>IF(assembly_staff_import[[#This Row],[Legislative Staff Type]]="Personal", PROPER(TRIM(assembly_staff_import[[#This Row],[Unit First MI via UNIT_SOURCE_KEY]])&amp;" "&amp;assembly_staff_import[[#This Row],[Unit Last via UNIT_SOURCE_KEY]]), PROPER(TRIM(assembly_staff_import[[#This Row],[UNIT NAME_SOURCE_KEY2]])))</f>
        <v>Didi D. Barrett</v>
      </c>
      <c r="Z421" t="s">
        <v>25660</v>
      </c>
      <c r="AA421" t="e">
        <f>VLOOKUP(assembly_staff_import[[#This Row],[Formatted and corrected Works for Group Text]],[3]!Table4[#Data],1,0)</f>
        <v>#REF!</v>
      </c>
      <c r="AB421" t="e">
        <f>VLOOKUP(assembly_staff_import[[#This Row],[Formatted and corrected Works for Group Text]],[3]!Table5[#Data],2,0)</f>
        <v>#REF!</v>
      </c>
      <c r="AC421" t="str">
        <f>IF(TRIM(assembly_staff_import[[#This Row],[PUBLIC INFO ADDR_SOURCE_KEY]])="CAPITOL, ALBANY", "Legislative / Capitol Office", "District Office")</f>
        <v>District Office</v>
      </c>
      <c r="AD421" t="s">
        <v>24594</v>
      </c>
      <c r="AE421" t="s">
        <v>25661</v>
      </c>
      <c r="AF421" t="str">
        <f>"B10 "</f>
        <v xml:space="preserve">B10 </v>
      </c>
      <c r="AG421" t="s">
        <v>25662</v>
      </c>
      <c r="AH421" t="s">
        <v>25663</v>
      </c>
      <c r="AI421" t="s">
        <v>23692</v>
      </c>
      <c r="AJ421" t="s">
        <v>25664</v>
      </c>
    </row>
    <row r="422" spans="1:36" x14ac:dyDescent="0.2">
      <c r="A422" t="str">
        <f>TRIM(PROPER((assembly_staff_import[[#This Row],[First MI Name via NAME_SOURCE_KEY TEXT]]&amp;" "&amp;assembly_staff_import[[#This Row],[Last Name via NAME_SOURCE_KEY TEXT]]&amp;" "&amp;assembly_staff_import[[#This Row],[Suffix via NAME_SOURCE_KEY]])))</f>
        <v>Kristin M Williams</v>
      </c>
      <c r="B422" t="str">
        <f>TRIM(CONCATENATE(TRIM(assembly_staff_import[[#This Row],[Full Name]]), ", ", assembly_staff_import[[#This Row],[Title]]))</f>
        <v>Kristin M Williams, Legis Director</v>
      </c>
      <c r="C422" t="e">
        <f>assembly_staff_import[[#This Row],[Vlookup_groups]]</f>
        <v>#REF!</v>
      </c>
      <c r="D422" t="str">
        <f>IF(assembly_staff_import[[#This Row],[Legislative Staff Type]]="Personal",assembly_staff_import[[#This Row],[Formatted Personal Staff Office]],"")</f>
        <v>Legislative / Capitol Office</v>
      </c>
      <c r="E422" t="s">
        <v>65</v>
      </c>
      <c r="F422" s="19" t="s">
        <v>10913</v>
      </c>
      <c r="G422" t="s">
        <v>67</v>
      </c>
      <c r="H422" t="str">
        <f>TRIM(PROPER((assembly_staff_import[[#This Row],[Last Name via NAME_SOURCE_KEY TEXT]]&amp;" "&amp;assembly_staff_import[[#This Row],[Suffix via NAME_SOURCE_KEY]])))</f>
        <v>Williams</v>
      </c>
      <c r="I422" t="str">
        <f>PROPER(assembly_staff_import[[#This Row],[JOB TITLE_SOURCE_KEY]])</f>
        <v xml:space="preserve">Legis Director                             </v>
      </c>
      <c r="J422" t="s">
        <v>72</v>
      </c>
      <c r="K422" t="e">
        <f>IF(assembly_staff_import[[#This Row],[Legislative Staff Type]]="Personal",assembly_staff_import[[#This Row],[Vlookup Reports To Person]], "")</f>
        <v>#REF!</v>
      </c>
      <c r="L422" t="str">
        <f>PROPER(assembly_staff_import[[#This Row],[First MI Name via NAME_SOURCE_KEY TEXT]])</f>
        <v xml:space="preserve"> Kristin M</v>
      </c>
      <c r="M422" t="s">
        <v>20440</v>
      </c>
      <c r="N422" t="str">
        <f>LOWER(CONCATENATE(assembly_staff_import[[#This Row],[Last Name]],LEFT(assembly_staff_import[[#This Row],[First Name (no initial)]],1),"@nyassembly.gov"))</f>
        <v>williamsk@nyassembly.gov</v>
      </c>
      <c r="O422" t="s">
        <v>21647</v>
      </c>
      <c r="P422" t="e">
        <f>VLOOKUP(assembly_staff_import[[#This Row],[Full Name]],[3]!PEOPLE_March_20[#Data],1,0)</f>
        <v>#REF!</v>
      </c>
      <c r="Q422" t="e">
        <f>VLOOKUP(assembly_staff_import[[#This Row],[Full Name]],[3]!Table17[#Data],3,0)</f>
        <v>#REF!</v>
      </c>
      <c r="R422" t="e">
        <f>VLOOKUP(assembly_staff_import[[#This Row],[Formatted Works for Group]],[3]!Table7[#Data],1,0)</f>
        <v>#REF!</v>
      </c>
      <c r="S422" t="e">
        <f>IF(assembly_staff_import[[#This Row],[Legislative Staff Type]]="Personal", assembly_staff_import[[#This Row],[Vlookup Works for Group]], assembly_staff_import[[#This Row],[Formatted Works for Group calc]]&amp;", Central Staff Office, Assembly")</f>
        <v>#REF!</v>
      </c>
      <c r="T422" s="20" t="str">
        <f>TRIM(assembly_staff_import[[#This Row],[NAME_SOURCE_KEY]])</f>
        <v>WILLIAMS, KRISTIN M</v>
      </c>
      <c r="U422" t="s">
        <v>25665</v>
      </c>
      <c r="V422" t="s">
        <v>25666</v>
      </c>
      <c r="W422" t="s">
        <v>25667</v>
      </c>
      <c r="Y422" t="str">
        <f>IF(assembly_staff_import[[#This Row],[Legislative Staff Type]]="Personal", PROPER(TRIM(assembly_staff_import[[#This Row],[Unit First MI via UNIT_SOURCE_KEY]])&amp;" "&amp;assembly_staff_import[[#This Row],[Unit Last via UNIT_SOURCE_KEY]]), PROPER(TRIM(assembly_staff_import[[#This Row],[UNIT NAME_SOURCE_KEY2]])))</f>
        <v>Didi D. Barrett</v>
      </c>
      <c r="Z422" t="s">
        <v>25660</v>
      </c>
      <c r="AA422" t="e">
        <f>VLOOKUP(assembly_staff_import[[#This Row],[Formatted and corrected Works for Group Text]],[3]!Table4[#Data],1,0)</f>
        <v>#REF!</v>
      </c>
      <c r="AB422" t="e">
        <f>VLOOKUP(assembly_staff_import[[#This Row],[Formatted and corrected Works for Group Text]],[3]!Table5[#Data],2,0)</f>
        <v>#REF!</v>
      </c>
      <c r="AC422" t="str">
        <f>IF(TRIM(assembly_staff_import[[#This Row],[PUBLIC INFO ADDR_SOURCE_KEY]])="CAPITOL, ALBANY", "Legislative / Capitol Office", "District Office")</f>
        <v>Legislative / Capitol Office</v>
      </c>
      <c r="AD422" t="s">
        <v>24594</v>
      </c>
      <c r="AE422" t="s">
        <v>25661</v>
      </c>
      <c r="AF422" t="str">
        <f>"B10 "</f>
        <v xml:space="preserve">B10 </v>
      </c>
      <c r="AG422" t="s">
        <v>25662</v>
      </c>
      <c r="AH422" t="s">
        <v>25668</v>
      </c>
      <c r="AI422" t="s">
        <v>23492</v>
      </c>
      <c r="AJ422" t="s">
        <v>23493</v>
      </c>
    </row>
    <row r="423" spans="1:36" x14ac:dyDescent="0.2">
      <c r="A423" t="str">
        <f>TRIM(PROPER((assembly_staff_import[[#This Row],[First MI Name via NAME_SOURCE_KEY TEXT]]&amp;" "&amp;assembly_staff_import[[#This Row],[Last Name via NAME_SOURCE_KEY TEXT]]&amp;" "&amp;assembly_staff_import[[#This Row],[Suffix via NAME_SOURCE_KEY]])))</f>
        <v>William C Gustafson</v>
      </c>
      <c r="B423" t="str">
        <f>TRIM(CONCATENATE(TRIM(assembly_staff_import[[#This Row],[Full Name]]), ", ", assembly_staff_import[[#This Row],[Title]]))</f>
        <v>William C Gustafson, Chief Of Staff</v>
      </c>
      <c r="C423" t="e">
        <f>assembly_staff_import[[#This Row],[Vlookup_groups]]</f>
        <v>#REF!</v>
      </c>
      <c r="D423" t="str">
        <f>IF(assembly_staff_import[[#This Row],[Legislative Staff Type]]="Personal",assembly_staff_import[[#This Row],[Formatted Personal Staff Office]],"")</f>
        <v>District Office</v>
      </c>
      <c r="E423" t="s">
        <v>65</v>
      </c>
      <c r="F423" s="19" t="s">
        <v>10913</v>
      </c>
      <c r="G423" t="s">
        <v>67</v>
      </c>
      <c r="H423" t="str">
        <f>TRIM(PROPER((assembly_staff_import[[#This Row],[Last Name via NAME_SOURCE_KEY TEXT]]&amp;" "&amp;assembly_staff_import[[#This Row],[Suffix via NAME_SOURCE_KEY]])))</f>
        <v>Gustafson</v>
      </c>
      <c r="I423" t="str">
        <f>PROPER(assembly_staff_import[[#This Row],[JOB TITLE_SOURCE_KEY]])</f>
        <v xml:space="preserve">Chief Of Staff                             </v>
      </c>
      <c r="J423" t="s">
        <v>72</v>
      </c>
      <c r="K423" t="e">
        <f>IF(assembly_staff_import[[#This Row],[Legislative Staff Type]]="Personal",assembly_staff_import[[#This Row],[Vlookup Reports To Person]], "")</f>
        <v>#REF!</v>
      </c>
      <c r="L423" t="str">
        <f>PROPER(assembly_staff_import[[#This Row],[First MI Name via NAME_SOURCE_KEY TEXT]])</f>
        <v xml:space="preserve"> William C</v>
      </c>
      <c r="M423" t="s">
        <v>10999</v>
      </c>
      <c r="N423" t="str">
        <f>LOWER(CONCATENATE(assembly_staff_import[[#This Row],[Last Name]],LEFT(assembly_staff_import[[#This Row],[First Name (no initial)]],1),"@nyassembly.gov"))</f>
        <v>gustafsonw@nyassembly.gov</v>
      </c>
      <c r="O423" t="s">
        <v>4756</v>
      </c>
      <c r="P423" t="e">
        <f>VLOOKUP(assembly_staff_import[[#This Row],[Full Name]],[3]!PEOPLE_March_20[#Data],1,0)</f>
        <v>#REF!</v>
      </c>
      <c r="Q423" t="e">
        <f>VLOOKUP(assembly_staff_import[[#This Row],[Full Name]],[3]!Table17[#Data],3,0)</f>
        <v>#REF!</v>
      </c>
      <c r="R423" t="e">
        <f>VLOOKUP(assembly_staff_import[[#This Row],[Formatted Works for Group]],[3]!Table7[#Data],1,0)</f>
        <v>#REF!</v>
      </c>
      <c r="S423" t="e">
        <f>IF(assembly_staff_import[[#This Row],[Legislative Staff Type]]="Personal", assembly_staff_import[[#This Row],[Vlookup Works for Group]], assembly_staff_import[[#This Row],[Formatted Works for Group calc]]&amp;", Central Staff Office, Assembly")</f>
        <v>#REF!</v>
      </c>
      <c r="T423" s="20" t="str">
        <f>TRIM(assembly_staff_import[[#This Row],[NAME_SOURCE_KEY]])</f>
        <v>GUSTAFSON, WILLIAM C</v>
      </c>
      <c r="U423" t="s">
        <v>25669</v>
      </c>
      <c r="V423" t="s">
        <v>25670</v>
      </c>
      <c r="W423" t="s">
        <v>25671</v>
      </c>
      <c r="Y423" t="str">
        <f>IF(assembly_staff_import[[#This Row],[Legislative Staff Type]]="Personal", PROPER(TRIM(assembly_staff_import[[#This Row],[Unit First MI via UNIT_SOURCE_KEY]])&amp;" "&amp;assembly_staff_import[[#This Row],[Unit Last via UNIT_SOURCE_KEY]]), PROPER(TRIM(assembly_staff_import[[#This Row],[UNIT NAME_SOURCE_KEY2]])))</f>
        <v>Didi D. Barrett</v>
      </c>
      <c r="Z423" t="s">
        <v>25660</v>
      </c>
      <c r="AA423" t="e">
        <f>VLOOKUP(assembly_staff_import[[#This Row],[Formatted and corrected Works for Group Text]],[3]!Table4[#Data],1,0)</f>
        <v>#REF!</v>
      </c>
      <c r="AB423" t="e">
        <f>VLOOKUP(assembly_staff_import[[#This Row],[Formatted and corrected Works for Group Text]],[3]!Table5[#Data],2,0)</f>
        <v>#REF!</v>
      </c>
      <c r="AC423" t="str">
        <f>IF(TRIM(assembly_staff_import[[#This Row],[PUBLIC INFO ADDR_SOURCE_KEY]])="CAPITOL, ALBANY", "Legislative / Capitol Office", "District Office")</f>
        <v>District Office</v>
      </c>
      <c r="AD423" t="s">
        <v>24594</v>
      </c>
      <c r="AE423" t="s">
        <v>25661</v>
      </c>
      <c r="AF423" t="str">
        <f>"B10 "</f>
        <v xml:space="preserve">B10 </v>
      </c>
      <c r="AG423" t="s">
        <v>25662</v>
      </c>
      <c r="AH423" t="s">
        <v>25672</v>
      </c>
      <c r="AI423" t="s">
        <v>23587</v>
      </c>
      <c r="AJ423" t="s">
        <v>25673</v>
      </c>
    </row>
    <row r="424" spans="1:36" x14ac:dyDescent="0.2">
      <c r="A424" t="str">
        <f>TRIM(PROPER((assembly_staff_import[[#This Row],[First MI Name via NAME_SOURCE_KEY TEXT]]&amp;" "&amp;assembly_staff_import[[#This Row],[Last Name via NAME_SOURCE_KEY TEXT]]&amp;" "&amp;assembly_staff_import[[#This Row],[Suffix via NAME_SOURCE_KEY]])))</f>
        <v>Brian J Paeglow</v>
      </c>
      <c r="B424" t="str">
        <f>TRIM(CONCATENATE(TRIM(assembly_staff_import[[#This Row],[Full Name]]), ", ", assembly_staff_import[[#This Row],[Title]]))</f>
        <v>Brian J Paeglow, Document Clerk</v>
      </c>
      <c r="C424" t="e">
        <f>assembly_staff_import[[#This Row],[Vlookup_groups]]</f>
        <v>#REF!</v>
      </c>
      <c r="D424" t="str">
        <f>IF(assembly_staff_import[[#This Row],[Legislative Staff Type]]="Personal",assembly_staff_import[[#This Row],[Formatted Personal Staff Office]],"")</f>
        <v/>
      </c>
      <c r="E424" t="s">
        <v>65</v>
      </c>
      <c r="F424" s="19" t="s">
        <v>10913</v>
      </c>
      <c r="G424" t="s">
        <v>1237</v>
      </c>
      <c r="H424" t="str">
        <f>TRIM(PROPER((assembly_staff_import[[#This Row],[Last Name via NAME_SOURCE_KEY TEXT]]&amp;" "&amp;assembly_staff_import[[#This Row],[Suffix via NAME_SOURCE_KEY]])))</f>
        <v>Paeglow</v>
      </c>
      <c r="I424" t="str">
        <f>PROPER(assembly_staff_import[[#This Row],[JOB TITLE_SOURCE_KEY]])</f>
        <v xml:space="preserve">Document Clerk                             </v>
      </c>
      <c r="J424" t="s">
        <v>72</v>
      </c>
      <c r="K424" t="str">
        <f>IF(assembly_staff_import[[#This Row],[Legislative Staff Type]]="Personal",assembly_staff_import[[#This Row],[Vlookup Reports To Person]], "")</f>
        <v/>
      </c>
      <c r="L424" t="str">
        <f>PROPER(assembly_staff_import[[#This Row],[First MI Name via NAME_SOURCE_KEY TEXT]])</f>
        <v xml:space="preserve"> Brian J</v>
      </c>
      <c r="M424" t="s">
        <v>14617</v>
      </c>
      <c r="N424" t="str">
        <f>LOWER(CONCATENATE(assembly_staff_import[[#This Row],[Last Name]],LEFT(assembly_staff_import[[#This Row],[First Name (no initial)]],1),"@nyassembly.gov"))</f>
        <v>paeglowb@nyassembly.gov</v>
      </c>
      <c r="O424" t="s">
        <v>7855</v>
      </c>
      <c r="P424" t="e">
        <f>VLOOKUP(assembly_staff_import[[#This Row],[Full Name]],[3]!PEOPLE_March_20[#Data],1,0)</f>
        <v>#REF!</v>
      </c>
      <c r="Q424" t="e">
        <f>VLOOKUP(assembly_staff_import[[#This Row],[Full Name]],[3]!Table17[#Data],3,0)</f>
        <v>#REF!</v>
      </c>
      <c r="R424" t="e">
        <f>VLOOKUP(assembly_staff_import[[#This Row],[Formatted Works for Group]],[3]!Table7[#Data],1,0)</f>
        <v>#REF!</v>
      </c>
      <c r="S424" t="str">
        <f>IF(assembly_staff_import[[#This Row],[Legislative Staff Type]]="Personal", assembly_staff_import[[#This Row],[Vlookup Works for Group]], assembly_staff_import[[#This Row],[Formatted Works for Group calc]]&amp;", Central Staff Office, Assembly")</f>
        <v>Document Room, Central Staff Office, Assembly</v>
      </c>
      <c r="T424" s="20" t="str">
        <f>TRIM(assembly_staff_import[[#This Row],[NAME_SOURCE_KEY]])</f>
        <v>PAEGLOW, BRIAN J</v>
      </c>
      <c r="U424" t="s">
        <v>25674</v>
      </c>
      <c r="V424" t="s">
        <v>25675</v>
      </c>
      <c r="W424" t="s">
        <v>25676</v>
      </c>
      <c r="Y424" t="str">
        <f>IF(assembly_staff_import[[#This Row],[Legislative Staff Type]]="Personal", PROPER(TRIM(assembly_staff_import[[#This Row],[Unit First MI via UNIT_SOURCE_KEY]])&amp;" "&amp;assembly_staff_import[[#This Row],[Unit Last via UNIT_SOURCE_KEY]]), PROPER(TRIM(assembly_staff_import[[#This Row],[UNIT NAME_SOURCE_KEY2]])))</f>
        <v>Document Room</v>
      </c>
      <c r="Z424" t="s">
        <v>25677</v>
      </c>
      <c r="AA424" t="e">
        <f>VLOOKUP(assembly_staff_import[[#This Row],[Formatted and corrected Works for Group Text]],[3]!Table4[#Data],1,0)</f>
        <v>#REF!</v>
      </c>
      <c r="AB424" t="e">
        <f>VLOOKUP(assembly_staff_import[[#This Row],[Formatted and corrected Works for Group Text]],[3]!Table5[#Data],2,0)</f>
        <v>#REF!</v>
      </c>
      <c r="AC424" t="str">
        <f>IF(TRIM(assembly_staff_import[[#This Row],[PUBLIC INFO ADDR_SOURCE_KEY]])="CAPITOL, ALBANY", "Legislative / Capitol Office", "District Office")</f>
        <v>Legislative / Capitol Office</v>
      </c>
      <c r="AD424" t="s">
        <v>25678</v>
      </c>
      <c r="AF424" t="str">
        <f t="shared" ref="AF424:AF430" si="22">"208 "</f>
        <v xml:space="preserve">208 </v>
      </c>
      <c r="AG424" t="s">
        <v>25678</v>
      </c>
      <c r="AH424" t="s">
        <v>25679</v>
      </c>
      <c r="AI424" t="s">
        <v>25680</v>
      </c>
      <c r="AJ424" t="s">
        <v>23493</v>
      </c>
    </row>
    <row r="425" spans="1:36" x14ac:dyDescent="0.2">
      <c r="A425" t="str">
        <f>TRIM(PROPER((assembly_staff_import[[#This Row],[First MI Name via NAME_SOURCE_KEY TEXT]]&amp;" "&amp;assembly_staff_import[[#This Row],[Last Name via NAME_SOURCE_KEY TEXT]]&amp;" "&amp;assembly_staff_import[[#This Row],[Suffix via NAME_SOURCE_KEY]])))</f>
        <v>David G Cole</v>
      </c>
      <c r="B425" t="str">
        <f>TRIM(CONCATENATE(TRIM(assembly_staff_import[[#This Row],[Full Name]]), ", ", assembly_staff_import[[#This Row],[Title]]))</f>
        <v>David G Cole, Document Clerk</v>
      </c>
      <c r="C425" t="e">
        <f>assembly_staff_import[[#This Row],[Vlookup_groups]]</f>
        <v>#REF!</v>
      </c>
      <c r="D425" t="str">
        <f>IF(assembly_staff_import[[#This Row],[Legislative Staff Type]]="Personal",assembly_staff_import[[#This Row],[Formatted Personal Staff Office]],"")</f>
        <v/>
      </c>
      <c r="E425" t="s">
        <v>65</v>
      </c>
      <c r="F425" s="19" t="s">
        <v>10913</v>
      </c>
      <c r="G425" t="s">
        <v>1237</v>
      </c>
      <c r="H425" t="str">
        <f>TRIM(PROPER((assembly_staff_import[[#This Row],[Last Name via NAME_SOURCE_KEY TEXT]]&amp;" "&amp;assembly_staff_import[[#This Row],[Suffix via NAME_SOURCE_KEY]])))</f>
        <v>Cole</v>
      </c>
      <c r="I425" t="str">
        <f>PROPER(assembly_staff_import[[#This Row],[JOB TITLE_SOURCE_KEY]])</f>
        <v xml:space="preserve">Document Clerk                             </v>
      </c>
      <c r="J425" t="s">
        <v>72</v>
      </c>
      <c r="K425" t="str">
        <f>IF(assembly_staff_import[[#This Row],[Legislative Staff Type]]="Personal",assembly_staff_import[[#This Row],[Vlookup Reports To Person]], "")</f>
        <v/>
      </c>
      <c r="L425" t="str">
        <f>PROPER(assembly_staff_import[[#This Row],[First MI Name via NAME_SOURCE_KEY TEXT]])</f>
        <v xml:space="preserve"> David G</v>
      </c>
      <c r="M425" t="s">
        <v>14793</v>
      </c>
      <c r="N425" t="str">
        <f>LOWER(CONCATENATE(assembly_staff_import[[#This Row],[Last Name]],LEFT(assembly_staff_import[[#This Row],[First Name (no initial)]],1),"@nyassembly.gov"))</f>
        <v>coled@nyassembly.gov</v>
      </c>
      <c r="O425" t="s">
        <v>687</v>
      </c>
      <c r="P425" t="e">
        <f>VLOOKUP(assembly_staff_import[[#This Row],[Full Name]],[3]!PEOPLE_March_20[#Data],1,0)</f>
        <v>#REF!</v>
      </c>
      <c r="Q425" t="e">
        <f>VLOOKUP(assembly_staff_import[[#This Row],[Full Name]],[3]!Table17[#Data],3,0)</f>
        <v>#REF!</v>
      </c>
      <c r="R425" t="e">
        <f>VLOOKUP(assembly_staff_import[[#This Row],[Formatted Works for Group]],[3]!Table7[#Data],1,0)</f>
        <v>#REF!</v>
      </c>
      <c r="S425" t="str">
        <f>IF(assembly_staff_import[[#This Row],[Legislative Staff Type]]="Personal", assembly_staff_import[[#This Row],[Vlookup Works for Group]], assembly_staff_import[[#This Row],[Formatted Works for Group calc]]&amp;", Central Staff Office, Assembly")</f>
        <v>Document Room, Central Staff Office, Assembly</v>
      </c>
      <c r="T425" s="20" t="str">
        <f>TRIM(assembly_staff_import[[#This Row],[NAME_SOURCE_KEY]])</f>
        <v>COLE, DAVID G</v>
      </c>
      <c r="U425" t="s">
        <v>25681</v>
      </c>
      <c r="V425" t="s">
        <v>25682</v>
      </c>
      <c r="W425" t="s">
        <v>25683</v>
      </c>
      <c r="Y425" t="str">
        <f>IF(assembly_staff_import[[#This Row],[Legislative Staff Type]]="Personal", PROPER(TRIM(assembly_staff_import[[#This Row],[Unit First MI via UNIT_SOURCE_KEY]])&amp;" "&amp;assembly_staff_import[[#This Row],[Unit Last via UNIT_SOURCE_KEY]]), PROPER(TRIM(assembly_staff_import[[#This Row],[UNIT NAME_SOURCE_KEY2]])))</f>
        <v>Document Room</v>
      </c>
      <c r="Z425" t="s">
        <v>25677</v>
      </c>
      <c r="AA425" t="e">
        <f>VLOOKUP(assembly_staff_import[[#This Row],[Formatted and corrected Works for Group Text]],[3]!Table4[#Data],1,0)</f>
        <v>#REF!</v>
      </c>
      <c r="AB425" t="e">
        <f>VLOOKUP(assembly_staff_import[[#This Row],[Formatted and corrected Works for Group Text]],[3]!Table5[#Data],2,0)</f>
        <v>#REF!</v>
      </c>
      <c r="AC425" t="str">
        <f>IF(TRIM(assembly_staff_import[[#This Row],[PUBLIC INFO ADDR_SOURCE_KEY]])="CAPITOL, ALBANY", "Legislative / Capitol Office", "District Office")</f>
        <v>Legislative / Capitol Office</v>
      </c>
      <c r="AD425" t="s">
        <v>25678</v>
      </c>
      <c r="AF425" t="str">
        <f t="shared" si="22"/>
        <v xml:space="preserve">208 </v>
      </c>
      <c r="AG425" t="s">
        <v>25678</v>
      </c>
      <c r="AH425" t="s">
        <v>25684</v>
      </c>
      <c r="AI425" t="s">
        <v>25680</v>
      </c>
      <c r="AJ425" t="s">
        <v>23493</v>
      </c>
    </row>
    <row r="426" spans="1:36" x14ac:dyDescent="0.2">
      <c r="A426" t="str">
        <f>TRIM(PROPER((assembly_staff_import[[#This Row],[First MI Name via NAME_SOURCE_KEY TEXT]]&amp;" "&amp;assembly_staff_import[[#This Row],[Last Name via NAME_SOURCE_KEY TEXT]]&amp;" "&amp;assembly_staff_import[[#This Row],[Suffix via NAME_SOURCE_KEY]])))</f>
        <v>Lee O Williams</v>
      </c>
      <c r="B426" t="str">
        <f>TRIM(CONCATENATE(TRIM(assembly_staff_import[[#This Row],[Full Name]]), ", ", assembly_staff_import[[#This Row],[Title]]))</f>
        <v>Lee O Williams, Document Clerk</v>
      </c>
      <c r="C426" t="e">
        <f>assembly_staff_import[[#This Row],[Vlookup_groups]]</f>
        <v>#REF!</v>
      </c>
      <c r="D426" t="str">
        <f>IF(assembly_staff_import[[#This Row],[Legislative Staff Type]]="Personal",assembly_staff_import[[#This Row],[Formatted Personal Staff Office]],"")</f>
        <v/>
      </c>
      <c r="E426" t="s">
        <v>65</v>
      </c>
      <c r="F426" s="19" t="s">
        <v>10913</v>
      </c>
      <c r="G426" t="s">
        <v>1237</v>
      </c>
      <c r="H426" t="str">
        <f>TRIM(PROPER((assembly_staff_import[[#This Row],[Last Name via NAME_SOURCE_KEY TEXT]]&amp;" "&amp;assembly_staff_import[[#This Row],[Suffix via NAME_SOURCE_KEY]])))</f>
        <v>Williams</v>
      </c>
      <c r="I426" t="str">
        <f>PROPER(assembly_staff_import[[#This Row],[JOB TITLE_SOURCE_KEY]])</f>
        <v xml:space="preserve">Document Clerk                             </v>
      </c>
      <c r="J426" t="s">
        <v>72</v>
      </c>
      <c r="K426" t="str">
        <f>IF(assembly_staff_import[[#This Row],[Legislative Staff Type]]="Personal",assembly_staff_import[[#This Row],[Vlookup Reports To Person]], "")</f>
        <v/>
      </c>
      <c r="L426" t="str">
        <f>PROPER(assembly_staff_import[[#This Row],[First MI Name via NAME_SOURCE_KEY TEXT]])</f>
        <v xml:space="preserve"> Lee O</v>
      </c>
      <c r="M426" t="s">
        <v>14558</v>
      </c>
      <c r="N426" t="str">
        <f>LOWER(CONCATENATE(assembly_staff_import[[#This Row],[Last Name]],LEFT(assembly_staff_import[[#This Row],[First Name (no initial)]],1),"@nyassembly.gov"))</f>
        <v>williamsl@nyassembly.gov</v>
      </c>
      <c r="O426" t="s">
        <v>4633</v>
      </c>
      <c r="P426" t="e">
        <f>VLOOKUP(assembly_staff_import[[#This Row],[Full Name]],[3]!PEOPLE_March_20[#Data],1,0)</f>
        <v>#REF!</v>
      </c>
      <c r="Q426" t="e">
        <f>VLOOKUP(assembly_staff_import[[#This Row],[Full Name]],[3]!Table17[#Data],3,0)</f>
        <v>#REF!</v>
      </c>
      <c r="R426" t="e">
        <f>VLOOKUP(assembly_staff_import[[#This Row],[Formatted Works for Group]],[3]!Table7[#Data],1,0)</f>
        <v>#REF!</v>
      </c>
      <c r="S426" t="str">
        <f>IF(assembly_staff_import[[#This Row],[Legislative Staff Type]]="Personal", assembly_staff_import[[#This Row],[Vlookup Works for Group]], assembly_staff_import[[#This Row],[Formatted Works for Group calc]]&amp;", Central Staff Office, Assembly")</f>
        <v>Document Room, Central Staff Office, Assembly</v>
      </c>
      <c r="T426" s="20" t="str">
        <f>TRIM(assembly_staff_import[[#This Row],[NAME_SOURCE_KEY]])</f>
        <v>WILLIAMS, LEE O</v>
      </c>
      <c r="U426" t="s">
        <v>25685</v>
      </c>
      <c r="V426" t="s">
        <v>25666</v>
      </c>
      <c r="W426" t="s">
        <v>25686</v>
      </c>
      <c r="Y426" t="str">
        <f>IF(assembly_staff_import[[#This Row],[Legislative Staff Type]]="Personal", PROPER(TRIM(assembly_staff_import[[#This Row],[Unit First MI via UNIT_SOURCE_KEY]])&amp;" "&amp;assembly_staff_import[[#This Row],[Unit Last via UNIT_SOURCE_KEY]]), PROPER(TRIM(assembly_staff_import[[#This Row],[UNIT NAME_SOURCE_KEY2]])))</f>
        <v>Document Room</v>
      </c>
      <c r="Z426" t="s">
        <v>25677</v>
      </c>
      <c r="AA426" t="e">
        <f>VLOOKUP(assembly_staff_import[[#This Row],[Formatted and corrected Works for Group Text]],[3]!Table4[#Data],1,0)</f>
        <v>#REF!</v>
      </c>
      <c r="AB426" t="e">
        <f>VLOOKUP(assembly_staff_import[[#This Row],[Formatted and corrected Works for Group Text]],[3]!Table5[#Data],2,0)</f>
        <v>#REF!</v>
      </c>
      <c r="AC426" t="str">
        <f>IF(TRIM(assembly_staff_import[[#This Row],[PUBLIC INFO ADDR_SOURCE_KEY]])="CAPITOL, ALBANY", "Legislative / Capitol Office", "District Office")</f>
        <v>Legislative / Capitol Office</v>
      </c>
      <c r="AD426" t="s">
        <v>25678</v>
      </c>
      <c r="AF426" t="str">
        <f t="shared" si="22"/>
        <v xml:space="preserve">208 </v>
      </c>
      <c r="AG426" t="s">
        <v>25678</v>
      </c>
      <c r="AH426" t="s">
        <v>25687</v>
      </c>
      <c r="AI426" t="s">
        <v>25680</v>
      </c>
      <c r="AJ426" t="s">
        <v>23493</v>
      </c>
    </row>
    <row r="427" spans="1:36" x14ac:dyDescent="0.2">
      <c r="A427" t="str">
        <f>TRIM(PROPER((assembly_staff_import[[#This Row],[First MI Name via NAME_SOURCE_KEY TEXT]]&amp;" "&amp;assembly_staff_import[[#This Row],[Last Name via NAME_SOURCE_KEY TEXT]]&amp;" "&amp;assembly_staff_import[[#This Row],[Suffix via NAME_SOURCE_KEY]])))</f>
        <v>Marc A Bohley</v>
      </c>
      <c r="B427" t="str">
        <f>TRIM(CONCATENATE(TRIM(assembly_staff_import[[#This Row],[Full Name]]), ", ", assembly_staff_import[[#This Row],[Title]]))</f>
        <v>Marc A Bohley, Document Clerk</v>
      </c>
      <c r="C427" t="e">
        <f>assembly_staff_import[[#This Row],[Vlookup_groups]]</f>
        <v>#REF!</v>
      </c>
      <c r="D427" t="str">
        <f>IF(assembly_staff_import[[#This Row],[Legislative Staff Type]]="Personal",assembly_staff_import[[#This Row],[Formatted Personal Staff Office]],"")</f>
        <v/>
      </c>
      <c r="E427" t="s">
        <v>65</v>
      </c>
      <c r="F427" s="19" t="s">
        <v>10913</v>
      </c>
      <c r="G427" t="s">
        <v>1237</v>
      </c>
      <c r="H427" t="str">
        <f>TRIM(PROPER((assembly_staff_import[[#This Row],[Last Name via NAME_SOURCE_KEY TEXT]]&amp;" "&amp;assembly_staff_import[[#This Row],[Suffix via NAME_SOURCE_KEY]])))</f>
        <v>Bohley</v>
      </c>
      <c r="I427" t="str">
        <f>PROPER(assembly_staff_import[[#This Row],[JOB TITLE_SOURCE_KEY]])</f>
        <v xml:space="preserve">Document Clerk                             </v>
      </c>
      <c r="J427" t="s">
        <v>72</v>
      </c>
      <c r="K427" t="str">
        <f>IF(assembly_staff_import[[#This Row],[Legislative Staff Type]]="Personal",assembly_staff_import[[#This Row],[Vlookup Reports To Person]], "")</f>
        <v/>
      </c>
      <c r="L427" t="str">
        <f>PROPER(assembly_staff_import[[#This Row],[First MI Name via NAME_SOURCE_KEY TEXT]])</f>
        <v xml:space="preserve"> Marc A</v>
      </c>
      <c r="M427" t="s">
        <v>14813</v>
      </c>
      <c r="N427" t="str">
        <f>LOWER(CONCATENATE(assembly_staff_import[[#This Row],[Last Name]],LEFT(assembly_staff_import[[#This Row],[First Name (no initial)]],1),"@nyassembly.gov"))</f>
        <v>bohleym@nyassembly.gov</v>
      </c>
      <c r="O427" t="s">
        <v>25688</v>
      </c>
      <c r="P427" t="e">
        <f>VLOOKUP(assembly_staff_import[[#This Row],[Full Name]],[3]!PEOPLE_March_20[#Data],1,0)</f>
        <v>#REF!</v>
      </c>
      <c r="Q427" t="e">
        <f>VLOOKUP(assembly_staff_import[[#This Row],[Full Name]],[3]!Table17[#Data],3,0)</f>
        <v>#REF!</v>
      </c>
      <c r="R427" t="e">
        <f>VLOOKUP(assembly_staff_import[[#This Row],[Formatted Works for Group]],[3]!Table7[#Data],1,0)</f>
        <v>#REF!</v>
      </c>
      <c r="S427" t="str">
        <f>IF(assembly_staff_import[[#This Row],[Legislative Staff Type]]="Personal", assembly_staff_import[[#This Row],[Vlookup Works for Group]], assembly_staff_import[[#This Row],[Formatted Works for Group calc]]&amp;", Central Staff Office, Assembly")</f>
        <v>Document Room, Central Staff Office, Assembly</v>
      </c>
      <c r="T427" s="20" t="str">
        <f>TRIM(assembly_staff_import[[#This Row],[NAME_SOURCE_KEY]])</f>
        <v>BOHLEY, MARC A</v>
      </c>
      <c r="U427" t="s">
        <v>25689</v>
      </c>
      <c r="V427" t="s">
        <v>25690</v>
      </c>
      <c r="W427" t="s">
        <v>25691</v>
      </c>
      <c r="Y427" t="str">
        <f>IF(assembly_staff_import[[#This Row],[Legislative Staff Type]]="Personal", PROPER(TRIM(assembly_staff_import[[#This Row],[Unit First MI via UNIT_SOURCE_KEY]])&amp;" "&amp;assembly_staff_import[[#This Row],[Unit Last via UNIT_SOURCE_KEY]]), PROPER(TRIM(assembly_staff_import[[#This Row],[UNIT NAME_SOURCE_KEY2]])))</f>
        <v>Document Room</v>
      </c>
      <c r="Z427" t="s">
        <v>25677</v>
      </c>
      <c r="AA427" t="e">
        <f>VLOOKUP(assembly_staff_import[[#This Row],[Formatted and corrected Works for Group Text]],[3]!Table4[#Data],1,0)</f>
        <v>#REF!</v>
      </c>
      <c r="AB427" t="e">
        <f>VLOOKUP(assembly_staff_import[[#This Row],[Formatted and corrected Works for Group Text]],[3]!Table5[#Data],2,0)</f>
        <v>#REF!</v>
      </c>
      <c r="AC427" t="str">
        <f>IF(TRIM(assembly_staff_import[[#This Row],[PUBLIC INFO ADDR_SOURCE_KEY]])="CAPITOL, ALBANY", "Legislative / Capitol Office", "District Office")</f>
        <v>Legislative / Capitol Office</v>
      </c>
      <c r="AD427" t="s">
        <v>25678</v>
      </c>
      <c r="AF427" t="str">
        <f t="shared" si="22"/>
        <v xml:space="preserve">208 </v>
      </c>
      <c r="AG427" t="s">
        <v>25678</v>
      </c>
      <c r="AH427" t="s">
        <v>25692</v>
      </c>
      <c r="AI427" t="s">
        <v>25680</v>
      </c>
      <c r="AJ427" t="s">
        <v>23493</v>
      </c>
    </row>
    <row r="428" spans="1:36" x14ac:dyDescent="0.2">
      <c r="A428" t="str">
        <f>TRIM(PROPER((assembly_staff_import[[#This Row],[First MI Name via NAME_SOURCE_KEY TEXT]]&amp;" "&amp;assembly_staff_import[[#This Row],[Last Name via NAME_SOURCE_KEY TEXT]]&amp;" "&amp;assembly_staff_import[[#This Row],[Suffix via NAME_SOURCE_KEY]])))</f>
        <v>Michael O Gaffney</v>
      </c>
      <c r="B428" t="str">
        <f>TRIM(CONCATENATE(TRIM(assembly_staff_import[[#This Row],[Full Name]]), ", ", assembly_staff_import[[#This Row],[Title]]))</f>
        <v>Michael O Gaffney, Director</v>
      </c>
      <c r="C428" t="e">
        <f>assembly_staff_import[[#This Row],[Vlookup_groups]]</f>
        <v>#REF!</v>
      </c>
      <c r="D428" t="str">
        <f>IF(assembly_staff_import[[#This Row],[Legislative Staff Type]]="Personal",assembly_staff_import[[#This Row],[Formatted Personal Staff Office]],"")</f>
        <v/>
      </c>
      <c r="E428" t="s">
        <v>65</v>
      </c>
      <c r="F428" s="19" t="s">
        <v>10913</v>
      </c>
      <c r="G428" t="s">
        <v>1237</v>
      </c>
      <c r="H428" t="str">
        <f>TRIM(PROPER((assembly_staff_import[[#This Row],[Last Name via NAME_SOURCE_KEY TEXT]]&amp;" "&amp;assembly_staff_import[[#This Row],[Suffix via NAME_SOURCE_KEY]])))</f>
        <v>Gaffney</v>
      </c>
      <c r="I428" t="str">
        <f>PROPER(assembly_staff_import[[#This Row],[JOB TITLE_SOURCE_KEY]])</f>
        <v xml:space="preserve">Director                                   </v>
      </c>
      <c r="J428" t="s">
        <v>72</v>
      </c>
      <c r="K428" t="str">
        <f>IF(assembly_staff_import[[#This Row],[Legislative Staff Type]]="Personal",assembly_staff_import[[#This Row],[Vlookup Reports To Person]], "")</f>
        <v/>
      </c>
      <c r="L428" t="str">
        <f>PROPER(assembly_staff_import[[#This Row],[First MI Name via NAME_SOURCE_KEY TEXT]])</f>
        <v xml:space="preserve"> Michael O</v>
      </c>
      <c r="M428" t="s">
        <v>14762</v>
      </c>
      <c r="N428" t="str">
        <f>LOWER(CONCATENATE(assembly_staff_import[[#This Row],[Last Name]],LEFT(assembly_staff_import[[#This Row],[First Name (no initial)]],1),"@nyassembly.gov"))</f>
        <v>gaffneym@nyassembly.gov</v>
      </c>
      <c r="O428" t="s">
        <v>3705</v>
      </c>
      <c r="P428" t="e">
        <f>VLOOKUP(assembly_staff_import[[#This Row],[Full Name]],[3]!PEOPLE_March_20[#Data],1,0)</f>
        <v>#REF!</v>
      </c>
      <c r="Q428" t="e">
        <f>VLOOKUP(assembly_staff_import[[#This Row],[Full Name]],[3]!Table17[#Data],3,0)</f>
        <v>#REF!</v>
      </c>
      <c r="R428" t="e">
        <f>VLOOKUP(assembly_staff_import[[#This Row],[Formatted Works for Group]],[3]!Table7[#Data],1,0)</f>
        <v>#REF!</v>
      </c>
      <c r="S428" t="str">
        <f>IF(assembly_staff_import[[#This Row],[Legislative Staff Type]]="Personal", assembly_staff_import[[#This Row],[Vlookup Works for Group]], assembly_staff_import[[#This Row],[Formatted Works for Group calc]]&amp;", Central Staff Office, Assembly")</f>
        <v>Document Room, Central Staff Office, Assembly</v>
      </c>
      <c r="T428" s="20" t="str">
        <f>TRIM(assembly_staff_import[[#This Row],[NAME_SOURCE_KEY]])</f>
        <v>GAFFNEY, MICHAEL O</v>
      </c>
      <c r="U428" t="s">
        <v>25693</v>
      </c>
      <c r="V428" t="s">
        <v>25694</v>
      </c>
      <c r="W428" t="s">
        <v>25695</v>
      </c>
      <c r="Y428" t="str">
        <f>IF(assembly_staff_import[[#This Row],[Legislative Staff Type]]="Personal", PROPER(TRIM(assembly_staff_import[[#This Row],[Unit First MI via UNIT_SOURCE_KEY]])&amp;" "&amp;assembly_staff_import[[#This Row],[Unit Last via UNIT_SOURCE_KEY]]), PROPER(TRIM(assembly_staff_import[[#This Row],[UNIT NAME_SOURCE_KEY2]])))</f>
        <v>Document Room</v>
      </c>
      <c r="Z428" t="s">
        <v>25677</v>
      </c>
      <c r="AA428" t="e">
        <f>VLOOKUP(assembly_staff_import[[#This Row],[Formatted and corrected Works for Group Text]],[3]!Table4[#Data],1,0)</f>
        <v>#REF!</v>
      </c>
      <c r="AB428" t="e">
        <f>VLOOKUP(assembly_staff_import[[#This Row],[Formatted and corrected Works for Group Text]],[3]!Table5[#Data],2,0)</f>
        <v>#REF!</v>
      </c>
      <c r="AC428" t="str">
        <f>IF(TRIM(assembly_staff_import[[#This Row],[PUBLIC INFO ADDR_SOURCE_KEY]])="CAPITOL, ALBANY", "Legislative / Capitol Office", "District Office")</f>
        <v>Legislative / Capitol Office</v>
      </c>
      <c r="AD428" t="s">
        <v>25678</v>
      </c>
      <c r="AF428" t="str">
        <f t="shared" si="22"/>
        <v xml:space="preserve">208 </v>
      </c>
      <c r="AG428" t="s">
        <v>25678</v>
      </c>
      <c r="AH428" t="s">
        <v>25696</v>
      </c>
      <c r="AI428" t="s">
        <v>25004</v>
      </c>
      <c r="AJ428" t="s">
        <v>23493</v>
      </c>
    </row>
    <row r="429" spans="1:36" x14ac:dyDescent="0.2">
      <c r="A429" t="str">
        <f>TRIM(PROPER((assembly_staff_import[[#This Row],[First MI Name via NAME_SOURCE_KEY TEXT]]&amp;" "&amp;assembly_staff_import[[#This Row],[Last Name via NAME_SOURCE_KEY TEXT]]&amp;" "&amp;assembly_staff_import[[#This Row],[Suffix via NAME_SOURCE_KEY]])))</f>
        <v>Sandra L Stevens</v>
      </c>
      <c r="B429" t="str">
        <f>TRIM(CONCATENATE(TRIM(assembly_staff_import[[#This Row],[Full Name]]), ", ", assembly_staff_import[[#This Row],[Title]]))</f>
        <v>Sandra L Stevens, 1St Deputy Suprdnt</v>
      </c>
      <c r="C429" t="e">
        <f>assembly_staff_import[[#This Row],[Vlookup_groups]]</f>
        <v>#REF!</v>
      </c>
      <c r="D429" t="str">
        <f>IF(assembly_staff_import[[#This Row],[Legislative Staff Type]]="Personal",assembly_staff_import[[#This Row],[Formatted Personal Staff Office]],"")</f>
        <v/>
      </c>
      <c r="E429" t="s">
        <v>65</v>
      </c>
      <c r="F429" s="19" t="s">
        <v>10913</v>
      </c>
      <c r="G429" t="s">
        <v>1237</v>
      </c>
      <c r="H429" t="str">
        <f>TRIM(PROPER((assembly_staff_import[[#This Row],[Last Name via NAME_SOURCE_KEY TEXT]]&amp;" "&amp;assembly_staff_import[[#This Row],[Suffix via NAME_SOURCE_KEY]])))</f>
        <v>Stevens</v>
      </c>
      <c r="I429" t="str">
        <f>PROPER(assembly_staff_import[[#This Row],[JOB TITLE_SOURCE_KEY]])</f>
        <v xml:space="preserve">1St Deputy Suprdnt                         </v>
      </c>
      <c r="J429" t="s">
        <v>72</v>
      </c>
      <c r="K429" t="str">
        <f>IF(assembly_staff_import[[#This Row],[Legislative Staff Type]]="Personal",assembly_staff_import[[#This Row],[Vlookup Reports To Person]], "")</f>
        <v/>
      </c>
      <c r="L429" t="str">
        <f>PROPER(assembly_staff_import[[#This Row],[First MI Name via NAME_SOURCE_KEY TEXT]])</f>
        <v xml:space="preserve"> Sandra L</v>
      </c>
      <c r="M429" t="s">
        <v>14581</v>
      </c>
      <c r="N429" t="str">
        <f>LOWER(CONCATENATE(assembly_staff_import[[#This Row],[Last Name]],LEFT(assembly_staff_import[[#This Row],[First Name (no initial)]],1),"@nyassembly.gov"))</f>
        <v>stevenss@nyassembly.gov</v>
      </c>
      <c r="O429" t="s">
        <v>17776</v>
      </c>
      <c r="P429" t="e">
        <f>VLOOKUP(assembly_staff_import[[#This Row],[Full Name]],[3]!PEOPLE_March_20[#Data],1,0)</f>
        <v>#REF!</v>
      </c>
      <c r="Q429" t="e">
        <f>VLOOKUP(assembly_staff_import[[#This Row],[Full Name]],[3]!Table17[#Data],3,0)</f>
        <v>#REF!</v>
      </c>
      <c r="R429" t="e">
        <f>VLOOKUP(assembly_staff_import[[#This Row],[Formatted Works for Group]],[3]!Table7[#Data],1,0)</f>
        <v>#REF!</v>
      </c>
      <c r="S429" t="str">
        <f>IF(assembly_staff_import[[#This Row],[Legislative Staff Type]]="Personal", assembly_staff_import[[#This Row],[Vlookup Works for Group]], assembly_staff_import[[#This Row],[Formatted Works for Group calc]]&amp;", Central Staff Office, Assembly")</f>
        <v>Document Room, Central Staff Office, Assembly</v>
      </c>
      <c r="T429" s="20" t="str">
        <f>TRIM(assembly_staff_import[[#This Row],[NAME_SOURCE_KEY]])</f>
        <v>STEVENS, SANDRA L</v>
      </c>
      <c r="U429" t="s">
        <v>25697</v>
      </c>
      <c r="V429" t="s">
        <v>25698</v>
      </c>
      <c r="W429" t="s">
        <v>25699</v>
      </c>
      <c r="Y429" t="str">
        <f>IF(assembly_staff_import[[#This Row],[Legislative Staff Type]]="Personal", PROPER(TRIM(assembly_staff_import[[#This Row],[Unit First MI via UNIT_SOURCE_KEY]])&amp;" "&amp;assembly_staff_import[[#This Row],[Unit Last via UNIT_SOURCE_KEY]]), PROPER(TRIM(assembly_staff_import[[#This Row],[UNIT NAME_SOURCE_KEY2]])))</f>
        <v>Document Room</v>
      </c>
      <c r="Z429" t="s">
        <v>25677</v>
      </c>
      <c r="AA429" t="e">
        <f>VLOOKUP(assembly_staff_import[[#This Row],[Formatted and corrected Works for Group Text]],[3]!Table4[#Data],1,0)</f>
        <v>#REF!</v>
      </c>
      <c r="AB429" t="e">
        <f>VLOOKUP(assembly_staff_import[[#This Row],[Formatted and corrected Works for Group Text]],[3]!Table5[#Data],2,0)</f>
        <v>#REF!</v>
      </c>
      <c r="AC429" t="str">
        <f>IF(TRIM(assembly_staff_import[[#This Row],[PUBLIC INFO ADDR_SOURCE_KEY]])="CAPITOL, ALBANY", "Legislative / Capitol Office", "District Office")</f>
        <v>Legislative / Capitol Office</v>
      </c>
      <c r="AD429" t="s">
        <v>25678</v>
      </c>
      <c r="AF429" t="str">
        <f t="shared" si="22"/>
        <v xml:space="preserve">208 </v>
      </c>
      <c r="AG429" t="s">
        <v>25678</v>
      </c>
      <c r="AH429" t="s">
        <v>25700</v>
      </c>
      <c r="AI429" t="s">
        <v>25701</v>
      </c>
      <c r="AJ429" t="s">
        <v>23493</v>
      </c>
    </row>
    <row r="430" spans="1:36" x14ac:dyDescent="0.2">
      <c r="A430" t="str">
        <f>TRIM(PROPER((assembly_staff_import[[#This Row],[First MI Name via NAME_SOURCE_KEY TEXT]]&amp;" "&amp;assembly_staff_import[[#This Row],[Last Name via NAME_SOURCE_KEY TEXT]]&amp;" "&amp;assembly_staff_import[[#This Row],[Suffix via NAME_SOURCE_KEY]])))</f>
        <v>Timothy P Mc Hugh</v>
      </c>
      <c r="B430" t="str">
        <f>TRIM(CONCATENATE(TRIM(assembly_staff_import[[#This Row],[Full Name]]), ", ", assembly_staff_import[[#This Row],[Title]]))</f>
        <v>Timothy P Mc Hugh, Document Clerk</v>
      </c>
      <c r="C430" t="e">
        <f>assembly_staff_import[[#This Row],[Vlookup_groups]]</f>
        <v>#REF!</v>
      </c>
      <c r="D430" t="str">
        <f>IF(assembly_staff_import[[#This Row],[Legislative Staff Type]]="Personal",assembly_staff_import[[#This Row],[Formatted Personal Staff Office]],"")</f>
        <v/>
      </c>
      <c r="E430" t="s">
        <v>65</v>
      </c>
      <c r="F430" s="19" t="s">
        <v>10913</v>
      </c>
      <c r="G430" t="s">
        <v>1237</v>
      </c>
      <c r="H430" t="str">
        <f>TRIM(PROPER((assembly_staff_import[[#This Row],[Last Name via NAME_SOURCE_KEY TEXT]]&amp;" "&amp;assembly_staff_import[[#This Row],[Suffix via NAME_SOURCE_KEY]])))</f>
        <v>Mc Hugh</v>
      </c>
      <c r="I430" t="str">
        <f>PROPER(assembly_staff_import[[#This Row],[JOB TITLE_SOURCE_KEY]])</f>
        <v xml:space="preserve">Document Clerk                             </v>
      </c>
      <c r="J430" t="s">
        <v>72</v>
      </c>
      <c r="K430" t="str">
        <f>IF(assembly_staff_import[[#This Row],[Legislative Staff Type]]="Personal",assembly_staff_import[[#This Row],[Vlookup Reports To Person]], "")</f>
        <v/>
      </c>
      <c r="L430" t="str">
        <f>PROPER(assembly_staff_import[[#This Row],[First MI Name via NAME_SOURCE_KEY TEXT]])</f>
        <v xml:space="preserve"> Timothy P</v>
      </c>
      <c r="M430" t="s">
        <v>14622</v>
      </c>
      <c r="N430" t="str">
        <f>LOWER(CONCATENATE(assembly_staff_import[[#This Row],[Last Name]],LEFT(assembly_staff_import[[#This Row],[First Name (no initial)]],1),"@nyassembly.gov"))</f>
        <v>mc hught@nyassembly.gov</v>
      </c>
      <c r="O430" t="s">
        <v>23535</v>
      </c>
      <c r="P430" t="e">
        <f>VLOOKUP(assembly_staff_import[[#This Row],[Full Name]],[3]!PEOPLE_March_20[#Data],1,0)</f>
        <v>#REF!</v>
      </c>
      <c r="Q430" t="e">
        <f>VLOOKUP(assembly_staff_import[[#This Row],[Full Name]],[3]!Table17[#Data],3,0)</f>
        <v>#REF!</v>
      </c>
      <c r="R430" t="e">
        <f>VLOOKUP(assembly_staff_import[[#This Row],[Formatted Works for Group]],[3]!Table7[#Data],1,0)</f>
        <v>#REF!</v>
      </c>
      <c r="S430" t="str">
        <f>IF(assembly_staff_import[[#This Row],[Legislative Staff Type]]="Personal", assembly_staff_import[[#This Row],[Vlookup Works for Group]], assembly_staff_import[[#This Row],[Formatted Works for Group calc]]&amp;", Central Staff Office, Assembly")</f>
        <v>Document Room, Central Staff Office, Assembly</v>
      </c>
      <c r="T430" s="20" t="str">
        <f>TRIM(assembly_staff_import[[#This Row],[NAME_SOURCE_KEY]])</f>
        <v>MC HUGH, TIMOTHY P</v>
      </c>
      <c r="U430" t="s">
        <v>25702</v>
      </c>
      <c r="V430" t="s">
        <v>25703</v>
      </c>
      <c r="W430" t="s">
        <v>25150</v>
      </c>
      <c r="Y430" t="str">
        <f>IF(assembly_staff_import[[#This Row],[Legislative Staff Type]]="Personal", PROPER(TRIM(assembly_staff_import[[#This Row],[Unit First MI via UNIT_SOURCE_KEY]])&amp;" "&amp;assembly_staff_import[[#This Row],[Unit Last via UNIT_SOURCE_KEY]]), PROPER(TRIM(assembly_staff_import[[#This Row],[UNIT NAME_SOURCE_KEY2]])))</f>
        <v>Document Room</v>
      </c>
      <c r="Z430" t="s">
        <v>25677</v>
      </c>
      <c r="AA430" t="e">
        <f>VLOOKUP(assembly_staff_import[[#This Row],[Formatted and corrected Works for Group Text]],[3]!Table4[#Data],1,0)</f>
        <v>#REF!</v>
      </c>
      <c r="AB430" t="e">
        <f>VLOOKUP(assembly_staff_import[[#This Row],[Formatted and corrected Works for Group Text]],[3]!Table5[#Data],2,0)</f>
        <v>#REF!</v>
      </c>
      <c r="AC430" t="str">
        <f>IF(TRIM(assembly_staff_import[[#This Row],[PUBLIC INFO ADDR_SOURCE_KEY]])="CAPITOL, ALBANY", "Legislative / Capitol Office", "District Office")</f>
        <v>Legislative / Capitol Office</v>
      </c>
      <c r="AD430" t="s">
        <v>25678</v>
      </c>
      <c r="AF430" t="str">
        <f t="shared" si="22"/>
        <v xml:space="preserve">208 </v>
      </c>
      <c r="AG430" t="s">
        <v>25678</v>
      </c>
      <c r="AH430" t="s">
        <v>25704</v>
      </c>
      <c r="AI430" t="s">
        <v>25680</v>
      </c>
      <c r="AJ430" t="s">
        <v>23493</v>
      </c>
    </row>
    <row r="431" spans="1:36" x14ac:dyDescent="0.2">
      <c r="A431" t="str">
        <f>TRIM(PROPER((assembly_staff_import[[#This Row],[First MI Name via NAME_SOURCE_KEY TEXT]]&amp;" "&amp;assembly_staff_import[[#This Row],[Last Name via NAME_SOURCE_KEY TEXT]]&amp;" "&amp;assembly_staff_import[[#This Row],[Suffix via NAME_SOURCE_KEY]])))</f>
        <v>Christopher J Whalen</v>
      </c>
      <c r="B431" t="str">
        <f>TRIM(CONCATENATE(TRIM(assembly_staff_import[[#This Row],[Full Name]]), ", ", assembly_staff_import[[#This Row],[Title]]))</f>
        <v>Christopher J Whalen, Dir Communications</v>
      </c>
      <c r="C431" t="e">
        <f>assembly_staff_import[[#This Row],[Vlookup_groups]]</f>
        <v>#REF!</v>
      </c>
      <c r="D431" t="str">
        <f>IF(assembly_staff_import[[#This Row],[Legislative Staff Type]]="Personal",assembly_staff_import[[#This Row],[Formatted Personal Staff Office]],"")</f>
        <v>District Office</v>
      </c>
      <c r="E431" t="s">
        <v>65</v>
      </c>
      <c r="F431" s="19" t="s">
        <v>10913</v>
      </c>
      <c r="G431" t="s">
        <v>67</v>
      </c>
      <c r="H431" t="str">
        <f>TRIM(PROPER((assembly_staff_import[[#This Row],[Last Name via NAME_SOURCE_KEY TEXT]]&amp;" "&amp;assembly_staff_import[[#This Row],[Suffix via NAME_SOURCE_KEY]])))</f>
        <v>Whalen</v>
      </c>
      <c r="I431" t="str">
        <f>PROPER(assembly_staff_import[[#This Row],[JOB TITLE_SOURCE_KEY]])</f>
        <v xml:space="preserve">Dir Communications                         </v>
      </c>
      <c r="J431" t="s">
        <v>72</v>
      </c>
      <c r="K431" t="e">
        <f>IF(assembly_staff_import[[#This Row],[Legislative Staff Type]]="Personal",assembly_staff_import[[#This Row],[Vlookup Reports To Person]], "")</f>
        <v>#REF!</v>
      </c>
      <c r="L431" t="str">
        <f>PROPER(assembly_staff_import[[#This Row],[First MI Name via NAME_SOURCE_KEY TEXT]])</f>
        <v xml:space="preserve"> Christopher J</v>
      </c>
      <c r="M431" t="s">
        <v>17007</v>
      </c>
      <c r="N431" t="str">
        <f>LOWER(CONCATENATE(assembly_staff_import[[#This Row],[Last Name]],LEFT(assembly_staff_import[[#This Row],[First Name (no initial)]],1),"@nyassembly.gov"))</f>
        <v>whalenc@nyassembly.gov</v>
      </c>
      <c r="O431" t="s">
        <v>13616</v>
      </c>
      <c r="P431" t="e">
        <f>VLOOKUP(assembly_staff_import[[#This Row],[Full Name]],[3]!PEOPLE_March_20[#Data],1,0)</f>
        <v>#REF!</v>
      </c>
      <c r="Q431" t="e">
        <f>VLOOKUP(assembly_staff_import[[#This Row],[Full Name]],[3]!Table17[#Data],3,0)</f>
        <v>#REF!</v>
      </c>
      <c r="R431" t="e">
        <f>VLOOKUP(assembly_staff_import[[#This Row],[Formatted Works for Group]],[3]!Table7[#Data],1,0)</f>
        <v>#REF!</v>
      </c>
      <c r="S431" t="e">
        <f>IF(assembly_staff_import[[#This Row],[Legislative Staff Type]]="Personal", assembly_staff_import[[#This Row],[Vlookup Works for Group]], assembly_staff_import[[#This Row],[Formatted Works for Group calc]]&amp;", Central Staff Office, Assembly")</f>
        <v>#REF!</v>
      </c>
      <c r="T431" s="20" t="str">
        <f>TRIM(assembly_staff_import[[#This Row],[NAME_SOURCE_KEY]])</f>
        <v>WHALEN, CHRISTOPHER J</v>
      </c>
      <c r="U431" t="s">
        <v>25705</v>
      </c>
      <c r="V431" t="s">
        <v>25706</v>
      </c>
      <c r="W431" t="s">
        <v>25707</v>
      </c>
      <c r="Y431" t="str">
        <f>IF(assembly_staff_import[[#This Row],[Legislative Staff Type]]="Personal", PROPER(TRIM(assembly_staff_import[[#This Row],[Unit First MI via UNIT_SOURCE_KEY]])&amp;" "&amp;assembly_staff_import[[#This Row],[Unit Last via UNIT_SOURCE_KEY]]), PROPER(TRIM(assembly_staff_import[[#This Row],[UNIT NAME_SOURCE_KEY2]])))</f>
        <v>Donna A. Lupardo</v>
      </c>
      <c r="Z431" t="s">
        <v>25708</v>
      </c>
      <c r="AA431" t="e">
        <f>VLOOKUP(assembly_staff_import[[#This Row],[Formatted and corrected Works for Group Text]],[3]!Table4[#Data],1,0)</f>
        <v>#REF!</v>
      </c>
      <c r="AB431" t="e">
        <f>VLOOKUP(assembly_staff_import[[#This Row],[Formatted and corrected Works for Group Text]],[3]!Table5[#Data],2,0)</f>
        <v>#REF!</v>
      </c>
      <c r="AC431" t="str">
        <f>IF(TRIM(assembly_staff_import[[#This Row],[PUBLIC INFO ADDR_SOURCE_KEY]])="CAPITOL, ALBANY", "Legislative / Capitol Office", "District Office")</f>
        <v>District Office</v>
      </c>
      <c r="AD431" t="s">
        <v>25709</v>
      </c>
      <c r="AE431" t="s">
        <v>25710</v>
      </c>
      <c r="AF431" t="str">
        <f>"B11 "</f>
        <v xml:space="preserve">B11 </v>
      </c>
      <c r="AG431" t="s">
        <v>25711</v>
      </c>
      <c r="AH431" t="s">
        <v>25712</v>
      </c>
      <c r="AI431" t="s">
        <v>23873</v>
      </c>
      <c r="AJ431" t="s">
        <v>25713</v>
      </c>
    </row>
    <row r="432" spans="1:36" x14ac:dyDescent="0.2">
      <c r="A432" t="str">
        <f>TRIM(PROPER((assembly_staff_import[[#This Row],[First MI Name via NAME_SOURCE_KEY TEXT]]&amp;" "&amp;assembly_staff_import[[#This Row],[Last Name via NAME_SOURCE_KEY TEXT]]&amp;" "&amp;assembly_staff_import[[#This Row],[Suffix via NAME_SOURCE_KEY]])))</f>
        <v>Gloria J Poff</v>
      </c>
      <c r="B432" t="str">
        <f>TRIM(CONCATENATE(TRIM(assembly_staff_import[[#This Row],[Full Name]]), ", ", assembly_staff_import[[#This Row],[Title]]))</f>
        <v>Gloria J Poff, Chief Of Staff</v>
      </c>
      <c r="C432" t="e">
        <f>assembly_staff_import[[#This Row],[Vlookup_groups]]</f>
        <v>#REF!</v>
      </c>
      <c r="D432" t="str">
        <f>IF(assembly_staff_import[[#This Row],[Legislative Staff Type]]="Personal",assembly_staff_import[[#This Row],[Formatted Personal Staff Office]],"")</f>
        <v>District Office</v>
      </c>
      <c r="E432" t="s">
        <v>65</v>
      </c>
      <c r="F432" s="19" t="s">
        <v>10913</v>
      </c>
      <c r="G432" t="s">
        <v>67</v>
      </c>
      <c r="H432" t="str">
        <f>TRIM(PROPER((assembly_staff_import[[#This Row],[Last Name via NAME_SOURCE_KEY TEXT]]&amp;" "&amp;assembly_staff_import[[#This Row],[Suffix via NAME_SOURCE_KEY]])))</f>
        <v>Poff</v>
      </c>
      <c r="I432" t="str">
        <f>PROPER(assembly_staff_import[[#This Row],[JOB TITLE_SOURCE_KEY]])</f>
        <v xml:space="preserve">Chief Of Staff                             </v>
      </c>
      <c r="J432" t="s">
        <v>72</v>
      </c>
      <c r="K432" t="e">
        <f>IF(assembly_staff_import[[#This Row],[Legislative Staff Type]]="Personal",assembly_staff_import[[#This Row],[Vlookup Reports To Person]], "")</f>
        <v>#REF!</v>
      </c>
      <c r="L432" t="str">
        <f>PROPER(assembly_staff_import[[#This Row],[First MI Name via NAME_SOURCE_KEY TEXT]])</f>
        <v xml:space="preserve"> Gloria J</v>
      </c>
      <c r="M432" t="s">
        <v>17022</v>
      </c>
      <c r="N432" t="str">
        <f>LOWER(CONCATENATE(assembly_staff_import[[#This Row],[Last Name]],LEFT(assembly_staff_import[[#This Row],[First Name (no initial)]],1),"@nyassembly.gov"))</f>
        <v>poffg@nyassembly.gov</v>
      </c>
      <c r="O432" t="s">
        <v>25714</v>
      </c>
      <c r="P432" t="e">
        <f>VLOOKUP(assembly_staff_import[[#This Row],[Full Name]],[3]!PEOPLE_March_20[#Data],1,0)</f>
        <v>#REF!</v>
      </c>
      <c r="Q432" t="e">
        <f>VLOOKUP(assembly_staff_import[[#This Row],[Full Name]],[3]!Table17[#Data],3,0)</f>
        <v>#REF!</v>
      </c>
      <c r="R432" t="e">
        <f>VLOOKUP(assembly_staff_import[[#This Row],[Formatted Works for Group]],[3]!Table7[#Data],1,0)</f>
        <v>#REF!</v>
      </c>
      <c r="S432" t="e">
        <f>IF(assembly_staff_import[[#This Row],[Legislative Staff Type]]="Personal", assembly_staff_import[[#This Row],[Vlookup Works for Group]], assembly_staff_import[[#This Row],[Formatted Works for Group calc]]&amp;", Central Staff Office, Assembly")</f>
        <v>#REF!</v>
      </c>
      <c r="T432" s="20" t="str">
        <f>TRIM(assembly_staff_import[[#This Row],[NAME_SOURCE_KEY]])</f>
        <v>POFF, GLORIA J</v>
      </c>
      <c r="U432" t="s">
        <v>25715</v>
      </c>
      <c r="V432" t="s">
        <v>25716</v>
      </c>
      <c r="W432" t="s">
        <v>25717</v>
      </c>
      <c r="Y432" t="str">
        <f>IF(assembly_staff_import[[#This Row],[Legislative Staff Type]]="Personal", PROPER(TRIM(assembly_staff_import[[#This Row],[Unit First MI via UNIT_SOURCE_KEY]])&amp;" "&amp;assembly_staff_import[[#This Row],[Unit Last via UNIT_SOURCE_KEY]]), PROPER(TRIM(assembly_staff_import[[#This Row],[UNIT NAME_SOURCE_KEY2]])))</f>
        <v>Donna A. Lupardo</v>
      </c>
      <c r="Z432" t="s">
        <v>25708</v>
      </c>
      <c r="AA432" t="e">
        <f>VLOOKUP(assembly_staff_import[[#This Row],[Formatted and corrected Works for Group Text]],[3]!Table4[#Data],1,0)</f>
        <v>#REF!</v>
      </c>
      <c r="AB432" t="e">
        <f>VLOOKUP(assembly_staff_import[[#This Row],[Formatted and corrected Works for Group Text]],[3]!Table5[#Data],2,0)</f>
        <v>#REF!</v>
      </c>
      <c r="AC432" t="str">
        <f>IF(TRIM(assembly_staff_import[[#This Row],[PUBLIC INFO ADDR_SOURCE_KEY]])="CAPITOL, ALBANY", "Legislative / Capitol Office", "District Office")</f>
        <v>District Office</v>
      </c>
      <c r="AD432" t="s">
        <v>25709</v>
      </c>
      <c r="AE432" t="s">
        <v>25710</v>
      </c>
      <c r="AF432" t="str">
        <f>"B11 "</f>
        <v xml:space="preserve">B11 </v>
      </c>
      <c r="AG432" t="s">
        <v>25711</v>
      </c>
      <c r="AH432" t="s">
        <v>25718</v>
      </c>
      <c r="AI432" t="s">
        <v>23587</v>
      </c>
      <c r="AJ432" t="s">
        <v>25713</v>
      </c>
    </row>
    <row r="433" spans="1:36" x14ac:dyDescent="0.2">
      <c r="A433" t="str">
        <f>TRIM(PROPER((assembly_staff_import[[#This Row],[First MI Name via NAME_SOURCE_KEY TEXT]]&amp;" "&amp;assembly_staff_import[[#This Row],[Last Name via NAME_SOURCE_KEY TEXT]]&amp;" "&amp;assembly_staff_import[[#This Row],[Suffix via NAME_SOURCE_KEY]])))</f>
        <v>Harris A Weiss</v>
      </c>
      <c r="B433" t="str">
        <f>TRIM(CONCATENATE(TRIM(assembly_staff_import[[#This Row],[Full Name]]), ", ", assembly_staff_import[[#This Row],[Title]]))</f>
        <v>Harris A Weiss, Legis Aide</v>
      </c>
      <c r="C433" t="e">
        <f>assembly_staff_import[[#This Row],[Vlookup_groups]]</f>
        <v>#REF!</v>
      </c>
      <c r="D433" t="str">
        <f>IF(assembly_staff_import[[#This Row],[Legislative Staff Type]]="Personal",assembly_staff_import[[#This Row],[Formatted Personal Staff Office]],"")</f>
        <v>Legislative / Capitol Office</v>
      </c>
      <c r="E433" t="s">
        <v>65</v>
      </c>
      <c r="F433" s="19" t="s">
        <v>10913</v>
      </c>
      <c r="G433" t="s">
        <v>67</v>
      </c>
      <c r="H433" t="str">
        <f>TRIM(PROPER((assembly_staff_import[[#This Row],[Last Name via NAME_SOURCE_KEY TEXT]]&amp;" "&amp;assembly_staff_import[[#This Row],[Suffix via NAME_SOURCE_KEY]])))</f>
        <v>Weiss</v>
      </c>
      <c r="I433" t="str">
        <f>PROPER(assembly_staff_import[[#This Row],[JOB TITLE_SOURCE_KEY]])</f>
        <v xml:space="preserve">Legis Aide                                 </v>
      </c>
      <c r="J433" t="s">
        <v>72</v>
      </c>
      <c r="K433" t="e">
        <f>IF(assembly_staff_import[[#This Row],[Legislative Staff Type]]="Personal",assembly_staff_import[[#This Row],[Vlookup Reports To Person]], "")</f>
        <v>#REF!</v>
      </c>
      <c r="L433" t="str">
        <f>PROPER(assembly_staff_import[[#This Row],[First MI Name via NAME_SOURCE_KEY TEXT]])</f>
        <v xml:space="preserve"> Harris A</v>
      </c>
      <c r="M433" t="s">
        <v>13126</v>
      </c>
      <c r="N433" t="str">
        <f>LOWER(CONCATENATE(assembly_staff_import[[#This Row],[Last Name]],LEFT(assembly_staff_import[[#This Row],[First Name (no initial)]],1),"@nyassembly.gov"))</f>
        <v>weissh@nyassembly.gov</v>
      </c>
      <c r="O433" t="s">
        <v>3513</v>
      </c>
      <c r="P433" t="e">
        <f>VLOOKUP(assembly_staff_import[[#This Row],[Full Name]],[3]!PEOPLE_March_20[#Data],1,0)</f>
        <v>#REF!</v>
      </c>
      <c r="Q433" t="e">
        <f>VLOOKUP(assembly_staff_import[[#This Row],[Full Name]],[3]!Table17[#Data],3,0)</f>
        <v>#REF!</v>
      </c>
      <c r="R433" t="e">
        <f>VLOOKUP(assembly_staff_import[[#This Row],[Formatted Works for Group]],[3]!Table7[#Data],1,0)</f>
        <v>#REF!</v>
      </c>
      <c r="S433" t="e">
        <f>IF(assembly_staff_import[[#This Row],[Legislative Staff Type]]="Personal", assembly_staff_import[[#This Row],[Vlookup Works for Group]], assembly_staff_import[[#This Row],[Formatted Works for Group calc]]&amp;", Central Staff Office, Assembly")</f>
        <v>#REF!</v>
      </c>
      <c r="T433" s="20" t="str">
        <f>TRIM(assembly_staff_import[[#This Row],[NAME_SOURCE_KEY]])</f>
        <v>WEISS, HARRIS A</v>
      </c>
      <c r="U433" t="s">
        <v>25719</v>
      </c>
      <c r="V433" t="s">
        <v>24732</v>
      </c>
      <c r="W433" t="s">
        <v>25720</v>
      </c>
      <c r="Y433" t="str">
        <f>IF(assembly_staff_import[[#This Row],[Legislative Staff Type]]="Personal", PROPER(TRIM(assembly_staff_import[[#This Row],[Unit First MI via UNIT_SOURCE_KEY]])&amp;" "&amp;assembly_staff_import[[#This Row],[Unit Last via UNIT_SOURCE_KEY]]), PROPER(TRIM(assembly_staff_import[[#This Row],[UNIT NAME_SOURCE_KEY2]])))</f>
        <v>Donna A. Lupardo</v>
      </c>
      <c r="Z433" t="s">
        <v>25708</v>
      </c>
      <c r="AA433" t="e">
        <f>VLOOKUP(assembly_staff_import[[#This Row],[Formatted and corrected Works for Group Text]],[3]!Table4[#Data],1,0)</f>
        <v>#REF!</v>
      </c>
      <c r="AB433" t="e">
        <f>VLOOKUP(assembly_staff_import[[#This Row],[Formatted and corrected Works for Group Text]],[3]!Table5[#Data],2,0)</f>
        <v>#REF!</v>
      </c>
      <c r="AC433" t="str">
        <f>IF(TRIM(assembly_staff_import[[#This Row],[PUBLIC INFO ADDR_SOURCE_KEY]])="CAPITOL, ALBANY", "Legislative / Capitol Office", "District Office")</f>
        <v>Legislative / Capitol Office</v>
      </c>
      <c r="AD433" t="s">
        <v>25709</v>
      </c>
      <c r="AE433" t="s">
        <v>25710</v>
      </c>
      <c r="AF433" t="str">
        <f>"B11 "</f>
        <v xml:space="preserve">B11 </v>
      </c>
      <c r="AG433" t="s">
        <v>25711</v>
      </c>
      <c r="AH433" t="s">
        <v>25721</v>
      </c>
      <c r="AI433" t="s">
        <v>23600</v>
      </c>
      <c r="AJ433" t="s">
        <v>23493</v>
      </c>
    </row>
    <row r="434" spans="1:36" x14ac:dyDescent="0.2">
      <c r="A434" t="str">
        <f>TRIM(PROPER((assembly_staff_import[[#This Row],[First MI Name via NAME_SOURCE_KEY TEXT]]&amp;" "&amp;assembly_staff_import[[#This Row],[Last Name via NAME_SOURCE_KEY TEXT]]&amp;" "&amp;assembly_staff_import[[#This Row],[Suffix via NAME_SOURCE_KEY]])))</f>
        <v>Jeffrey M Quain</v>
      </c>
      <c r="B434" t="str">
        <f>TRIM(CONCATENATE(TRIM(assembly_staff_import[[#This Row],[Full Name]]), ", ", assembly_staff_import[[#This Row],[Title]]))</f>
        <v>Jeffrey M Quain, Dep Chief Of Staff</v>
      </c>
      <c r="C434" t="e">
        <f>assembly_staff_import[[#This Row],[Vlookup_groups]]</f>
        <v>#REF!</v>
      </c>
      <c r="D434" t="str">
        <f>IF(assembly_staff_import[[#This Row],[Legislative Staff Type]]="Personal",assembly_staff_import[[#This Row],[Formatted Personal Staff Office]],"")</f>
        <v>Legislative / Capitol Office</v>
      </c>
      <c r="E434" t="s">
        <v>65</v>
      </c>
      <c r="F434" s="19" t="s">
        <v>10913</v>
      </c>
      <c r="G434" t="s">
        <v>67</v>
      </c>
      <c r="H434" t="str">
        <f>TRIM(PROPER((assembly_staff_import[[#This Row],[Last Name via NAME_SOURCE_KEY TEXT]]&amp;" "&amp;assembly_staff_import[[#This Row],[Suffix via NAME_SOURCE_KEY]])))</f>
        <v>Quain</v>
      </c>
      <c r="I434" t="str">
        <f>PROPER(assembly_staff_import[[#This Row],[JOB TITLE_SOURCE_KEY]])</f>
        <v xml:space="preserve">Dep Chief Of Staff                         </v>
      </c>
      <c r="J434" t="s">
        <v>72</v>
      </c>
      <c r="K434" t="e">
        <f>IF(assembly_staff_import[[#This Row],[Legislative Staff Type]]="Personal",assembly_staff_import[[#This Row],[Vlookup Reports To Person]], "")</f>
        <v>#REF!</v>
      </c>
      <c r="L434" t="str">
        <f>PROPER(assembly_staff_import[[#This Row],[First MI Name via NAME_SOURCE_KEY TEXT]])</f>
        <v xml:space="preserve"> Jeffrey M</v>
      </c>
      <c r="M434" t="s">
        <v>16160</v>
      </c>
      <c r="N434" t="str">
        <f>LOWER(CONCATENATE(assembly_staff_import[[#This Row],[Last Name]],LEFT(assembly_staff_import[[#This Row],[First Name (no initial)]],1),"@nyassembly.gov"))</f>
        <v>quainj@nyassembly.gov</v>
      </c>
      <c r="O434" t="s">
        <v>2250</v>
      </c>
      <c r="P434" t="e">
        <f>VLOOKUP(assembly_staff_import[[#This Row],[Full Name]],[3]!PEOPLE_March_20[#Data],1,0)</f>
        <v>#REF!</v>
      </c>
      <c r="Q434" t="e">
        <f>VLOOKUP(assembly_staff_import[[#This Row],[Full Name]],[3]!Table17[#Data],3,0)</f>
        <v>#REF!</v>
      </c>
      <c r="R434" t="e">
        <f>VLOOKUP(assembly_staff_import[[#This Row],[Formatted Works for Group]],[3]!Table7[#Data],1,0)</f>
        <v>#REF!</v>
      </c>
      <c r="S434" t="e">
        <f>IF(assembly_staff_import[[#This Row],[Legislative Staff Type]]="Personal", assembly_staff_import[[#This Row],[Vlookup Works for Group]], assembly_staff_import[[#This Row],[Formatted Works for Group calc]]&amp;", Central Staff Office, Assembly")</f>
        <v>#REF!</v>
      </c>
      <c r="T434" s="20" t="str">
        <f>TRIM(assembly_staff_import[[#This Row],[NAME_SOURCE_KEY]])</f>
        <v>QUAIN, JEFFREY M</v>
      </c>
      <c r="U434" t="s">
        <v>25722</v>
      </c>
      <c r="V434" t="s">
        <v>25723</v>
      </c>
      <c r="W434" t="s">
        <v>25724</v>
      </c>
      <c r="Y434" t="str">
        <f>IF(assembly_staff_import[[#This Row],[Legislative Staff Type]]="Personal", PROPER(TRIM(assembly_staff_import[[#This Row],[Unit First MI via UNIT_SOURCE_KEY]])&amp;" "&amp;assembly_staff_import[[#This Row],[Unit Last via UNIT_SOURCE_KEY]]), PROPER(TRIM(assembly_staff_import[[#This Row],[UNIT NAME_SOURCE_KEY2]])))</f>
        <v>Donna A. Lupardo</v>
      </c>
      <c r="Z434" t="s">
        <v>25708</v>
      </c>
      <c r="AA434" t="e">
        <f>VLOOKUP(assembly_staff_import[[#This Row],[Formatted and corrected Works for Group Text]],[3]!Table4[#Data],1,0)</f>
        <v>#REF!</v>
      </c>
      <c r="AB434" t="e">
        <f>VLOOKUP(assembly_staff_import[[#This Row],[Formatted and corrected Works for Group Text]],[3]!Table5[#Data],2,0)</f>
        <v>#REF!</v>
      </c>
      <c r="AC434" t="str">
        <f>IF(TRIM(assembly_staff_import[[#This Row],[PUBLIC INFO ADDR_SOURCE_KEY]])="CAPITOL, ALBANY", "Legislative / Capitol Office", "District Office")</f>
        <v>Legislative / Capitol Office</v>
      </c>
      <c r="AD434" t="s">
        <v>25709</v>
      </c>
      <c r="AE434" t="s">
        <v>25710</v>
      </c>
      <c r="AF434" t="str">
        <f>"B11 "</f>
        <v xml:space="preserve">B11 </v>
      </c>
      <c r="AG434" t="s">
        <v>25711</v>
      </c>
      <c r="AH434" t="s">
        <v>25725</v>
      </c>
      <c r="AI434" t="s">
        <v>23776</v>
      </c>
      <c r="AJ434" t="s">
        <v>23493</v>
      </c>
    </row>
    <row r="435" spans="1:36" x14ac:dyDescent="0.2">
      <c r="A435" t="str">
        <f>TRIM(PROPER((assembly_staff_import[[#This Row],[First MI Name via NAME_SOURCE_KEY TEXT]]&amp;" "&amp;assembly_staff_import[[#This Row],[Last Name via NAME_SOURCE_KEY TEXT]]&amp;" "&amp;assembly_staff_import[[#This Row],[Suffix via NAME_SOURCE_KEY]])))</f>
        <v>Joan M Marcy</v>
      </c>
      <c r="B435" t="str">
        <f>TRIM(CONCATENATE(TRIM(assembly_staff_import[[#This Row],[Full Name]]), ", ", assembly_staff_import[[#This Row],[Title]]))</f>
        <v>Joan M Marcy, Office Manager</v>
      </c>
      <c r="C435" t="e">
        <f>assembly_staff_import[[#This Row],[Vlookup_groups]]</f>
        <v>#REF!</v>
      </c>
      <c r="D435" t="str">
        <f>IF(assembly_staff_import[[#This Row],[Legislative Staff Type]]="Personal",assembly_staff_import[[#This Row],[Formatted Personal Staff Office]],"")</f>
        <v>Legislative / Capitol Office</v>
      </c>
      <c r="E435" t="s">
        <v>65</v>
      </c>
      <c r="F435" s="19" t="s">
        <v>10913</v>
      </c>
      <c r="G435" t="s">
        <v>67</v>
      </c>
      <c r="H435" t="str">
        <f>TRIM(PROPER((assembly_staff_import[[#This Row],[Last Name via NAME_SOURCE_KEY TEXT]]&amp;" "&amp;assembly_staff_import[[#This Row],[Suffix via NAME_SOURCE_KEY]])))</f>
        <v>Marcy</v>
      </c>
      <c r="I435" t="str">
        <f>PROPER(assembly_staff_import[[#This Row],[JOB TITLE_SOURCE_KEY]])</f>
        <v xml:space="preserve">Office Manager                             </v>
      </c>
      <c r="J435" t="s">
        <v>72</v>
      </c>
      <c r="K435" t="e">
        <f>IF(assembly_staff_import[[#This Row],[Legislative Staff Type]]="Personal",assembly_staff_import[[#This Row],[Vlookup Reports To Person]], "")</f>
        <v>#REF!</v>
      </c>
      <c r="L435" t="str">
        <f>PROPER(assembly_staff_import[[#This Row],[First MI Name via NAME_SOURCE_KEY TEXT]])</f>
        <v xml:space="preserve"> Joan M</v>
      </c>
      <c r="M435" t="s">
        <v>16378</v>
      </c>
      <c r="N435" t="str">
        <f>LOWER(CONCATENATE(assembly_staff_import[[#This Row],[Last Name]],LEFT(assembly_staff_import[[#This Row],[First Name (no initial)]],1),"@nyassembly.gov"))</f>
        <v>marcyj@nyassembly.gov</v>
      </c>
      <c r="O435" t="s">
        <v>25726</v>
      </c>
      <c r="P435" t="e">
        <f>VLOOKUP(assembly_staff_import[[#This Row],[Full Name]],[3]!PEOPLE_March_20[#Data],1,0)</f>
        <v>#REF!</v>
      </c>
      <c r="Q435" t="e">
        <f>VLOOKUP(assembly_staff_import[[#This Row],[Full Name]],[3]!Table17[#Data],3,0)</f>
        <v>#REF!</v>
      </c>
      <c r="R435" t="e">
        <f>VLOOKUP(assembly_staff_import[[#This Row],[Formatted Works for Group]],[3]!Table7[#Data],1,0)</f>
        <v>#REF!</v>
      </c>
      <c r="S435" t="e">
        <f>IF(assembly_staff_import[[#This Row],[Legislative Staff Type]]="Personal", assembly_staff_import[[#This Row],[Vlookup Works for Group]], assembly_staff_import[[#This Row],[Formatted Works for Group calc]]&amp;", Central Staff Office, Assembly")</f>
        <v>#REF!</v>
      </c>
      <c r="T435" s="20" t="str">
        <f>TRIM(assembly_staff_import[[#This Row],[NAME_SOURCE_KEY]])</f>
        <v>MARCY, JOAN M</v>
      </c>
      <c r="U435" t="s">
        <v>25727</v>
      </c>
      <c r="V435" t="s">
        <v>25348</v>
      </c>
      <c r="W435" t="s">
        <v>25728</v>
      </c>
      <c r="Y435" t="str">
        <f>IF(assembly_staff_import[[#This Row],[Legislative Staff Type]]="Personal", PROPER(TRIM(assembly_staff_import[[#This Row],[Unit First MI via UNIT_SOURCE_KEY]])&amp;" "&amp;assembly_staff_import[[#This Row],[Unit Last via UNIT_SOURCE_KEY]]), PROPER(TRIM(assembly_staff_import[[#This Row],[UNIT NAME_SOURCE_KEY2]])))</f>
        <v>Donna A. Lupardo</v>
      </c>
      <c r="Z435" t="s">
        <v>25708</v>
      </c>
      <c r="AA435" t="e">
        <f>VLOOKUP(assembly_staff_import[[#This Row],[Formatted and corrected Works for Group Text]],[3]!Table4[#Data],1,0)</f>
        <v>#REF!</v>
      </c>
      <c r="AB435" t="e">
        <f>VLOOKUP(assembly_staff_import[[#This Row],[Formatted and corrected Works for Group Text]],[3]!Table5[#Data],2,0)</f>
        <v>#REF!</v>
      </c>
      <c r="AC435" t="str">
        <f>IF(TRIM(assembly_staff_import[[#This Row],[PUBLIC INFO ADDR_SOURCE_KEY]])="CAPITOL, ALBANY", "Legislative / Capitol Office", "District Office")</f>
        <v>Legislative / Capitol Office</v>
      </c>
      <c r="AD435" t="s">
        <v>25709</v>
      </c>
      <c r="AE435" t="s">
        <v>25710</v>
      </c>
      <c r="AF435" t="str">
        <f>"B11 "</f>
        <v xml:space="preserve">B11 </v>
      </c>
      <c r="AG435" t="s">
        <v>25711</v>
      </c>
      <c r="AH435" t="s">
        <v>25729</v>
      </c>
      <c r="AI435" t="s">
        <v>24369</v>
      </c>
      <c r="AJ435" t="s">
        <v>23493</v>
      </c>
    </row>
    <row r="436" spans="1:36" x14ac:dyDescent="0.2">
      <c r="A436" t="str">
        <f>TRIM(PROPER((assembly_staff_import[[#This Row],[First MI Name via NAME_SOURCE_KEY TEXT]]&amp;" "&amp;assembly_staff_import[[#This Row],[Last Name via NAME_SOURCE_KEY TEXT]]&amp;" "&amp;assembly_staff_import[[#This Row],[Suffix via NAME_SOURCE_KEY]])))</f>
        <v>Avi Cyperstein</v>
      </c>
      <c r="B436" t="str">
        <f>TRIM(CONCATENATE(TRIM(assembly_staff_import[[#This Row],[Full Name]]), ", ", assembly_staff_import[[#This Row],[Title]]))</f>
        <v>Avi Cyperstein, Sr Advisor</v>
      </c>
      <c r="C436" t="e">
        <f>assembly_staff_import[[#This Row],[Vlookup_groups]]</f>
        <v>#REF!</v>
      </c>
      <c r="D436" t="str">
        <f>IF(assembly_staff_import[[#This Row],[Legislative Staff Type]]="Personal",assembly_staff_import[[#This Row],[Formatted Personal Staff Office]],"")</f>
        <v>District Office</v>
      </c>
      <c r="E436" t="s">
        <v>65</v>
      </c>
      <c r="F436" s="19" t="s">
        <v>10913</v>
      </c>
      <c r="G436" t="s">
        <v>67</v>
      </c>
      <c r="H436" t="str">
        <f>TRIM(PROPER((assembly_staff_import[[#This Row],[Last Name via NAME_SOURCE_KEY TEXT]]&amp;" "&amp;assembly_staff_import[[#This Row],[Suffix via NAME_SOURCE_KEY]])))</f>
        <v>Cyperstein</v>
      </c>
      <c r="I436" t="str">
        <f>PROPER(assembly_staff_import[[#This Row],[JOB TITLE_SOURCE_KEY]])</f>
        <v xml:space="preserve">Sr Advisor                                 </v>
      </c>
      <c r="J436" t="s">
        <v>72</v>
      </c>
      <c r="K436" t="e">
        <f>IF(assembly_staff_import[[#This Row],[Legislative Staff Type]]="Personal",assembly_staff_import[[#This Row],[Vlookup Reports To Person]], "")</f>
        <v>#REF!</v>
      </c>
      <c r="L436" t="str">
        <f>PROPER(assembly_staff_import[[#This Row],[First MI Name via NAME_SOURCE_KEY TEXT]])</f>
        <v xml:space="preserve"> Avi</v>
      </c>
      <c r="M436" t="s">
        <v>13901</v>
      </c>
      <c r="N436" t="str">
        <f>LOWER(CONCATENATE(assembly_staff_import[[#This Row],[Last Name]],LEFT(assembly_staff_import[[#This Row],[First Name (no initial)]],1),"@nyassembly.gov"))</f>
        <v>cypersteina@nyassembly.gov</v>
      </c>
      <c r="O436" t="s">
        <v>13903</v>
      </c>
      <c r="P436" t="e">
        <f>VLOOKUP(assembly_staff_import[[#This Row],[Full Name]],[3]!PEOPLE_March_20[#Data],1,0)</f>
        <v>#REF!</v>
      </c>
      <c r="Q436" t="e">
        <f>VLOOKUP(assembly_staff_import[[#This Row],[Full Name]],[3]!Table17[#Data],3,0)</f>
        <v>#REF!</v>
      </c>
      <c r="R436" t="e">
        <f>VLOOKUP(assembly_staff_import[[#This Row],[Formatted Works for Group]],[3]!Table7[#Data],1,0)</f>
        <v>#REF!</v>
      </c>
      <c r="S436" t="e">
        <f>IF(assembly_staff_import[[#This Row],[Legislative Staff Type]]="Personal", assembly_staff_import[[#This Row],[Vlookup Works for Group]], assembly_staff_import[[#This Row],[Formatted Works for Group calc]]&amp;", Central Staff Office, Assembly")</f>
        <v>#REF!</v>
      </c>
      <c r="T436" s="20" t="str">
        <f>TRIM(assembly_staff_import[[#This Row],[NAME_SOURCE_KEY]])</f>
        <v>CYPERSTEIN, AVI</v>
      </c>
      <c r="U436" t="s">
        <v>25730</v>
      </c>
      <c r="V436" t="s">
        <v>25731</v>
      </c>
      <c r="W436" t="s">
        <v>25732</v>
      </c>
      <c r="Y436" t="str">
        <f>IF(assembly_staff_import[[#This Row],[Legislative Staff Type]]="Personal", PROPER(TRIM(assembly_staff_import[[#This Row],[Unit First MI via UNIT_SOURCE_KEY]])&amp;" "&amp;assembly_staff_import[[#This Row],[Unit Last via UNIT_SOURCE_KEY]]), PROPER(TRIM(assembly_staff_import[[#This Row],[UNIT NAME_SOURCE_KEY2]])))</f>
        <v>Dov Hikind</v>
      </c>
      <c r="Z436" t="s">
        <v>25733</v>
      </c>
      <c r="AA436" t="e">
        <f>VLOOKUP(assembly_staff_import[[#This Row],[Formatted and corrected Works for Group Text]],[3]!Table4[#Data],1,0)</f>
        <v>#REF!</v>
      </c>
      <c r="AB436" t="e">
        <f>VLOOKUP(assembly_staff_import[[#This Row],[Formatted and corrected Works for Group Text]],[3]!Table5[#Data],2,0)</f>
        <v>#REF!</v>
      </c>
      <c r="AC436" t="str">
        <f>IF(TRIM(assembly_staff_import[[#This Row],[PUBLIC INFO ADDR_SOURCE_KEY]])="CAPITOL, ALBANY", "Legislative / Capitol Office", "District Office")</f>
        <v>District Office</v>
      </c>
      <c r="AD436" t="s">
        <v>25734</v>
      </c>
      <c r="AE436" t="s">
        <v>25735</v>
      </c>
      <c r="AF436" t="str">
        <f t="shared" ref="AF436:AF447" si="23">"B24 "</f>
        <v xml:space="preserve">B24 </v>
      </c>
      <c r="AG436" t="s">
        <v>25736</v>
      </c>
      <c r="AH436" t="s">
        <v>25737</v>
      </c>
      <c r="AI436" t="s">
        <v>25738</v>
      </c>
      <c r="AJ436" t="s">
        <v>25739</v>
      </c>
    </row>
    <row r="437" spans="1:36" x14ac:dyDescent="0.2">
      <c r="A437" t="str">
        <f>TRIM(PROPER((assembly_staff_import[[#This Row],[First MI Name via NAME_SOURCE_KEY TEXT]]&amp;" "&amp;assembly_staff_import[[#This Row],[Last Name via NAME_SOURCE_KEY TEXT]]&amp;" "&amp;assembly_staff_import[[#This Row],[Suffix via NAME_SOURCE_KEY]])))</f>
        <v>Cheskel Klein</v>
      </c>
      <c r="B437" t="str">
        <f>TRIM(CONCATENATE(TRIM(assembly_staff_import[[#This Row],[Full Name]]), ", ", assembly_staff_import[[#This Row],[Title]]))</f>
        <v>Cheskel Klein, Community Liaison</v>
      </c>
      <c r="C437" t="e">
        <f>assembly_staff_import[[#This Row],[Vlookup_groups]]</f>
        <v>#REF!</v>
      </c>
      <c r="D437" t="str">
        <f>IF(assembly_staff_import[[#This Row],[Legislative Staff Type]]="Personal",assembly_staff_import[[#This Row],[Formatted Personal Staff Office]],"")</f>
        <v>District Office</v>
      </c>
      <c r="E437" t="s">
        <v>65</v>
      </c>
      <c r="F437" s="19" t="s">
        <v>10913</v>
      </c>
      <c r="G437" t="s">
        <v>67</v>
      </c>
      <c r="H437" t="str">
        <f>TRIM(PROPER((assembly_staff_import[[#This Row],[Last Name via NAME_SOURCE_KEY TEXT]]&amp;" "&amp;assembly_staff_import[[#This Row],[Suffix via NAME_SOURCE_KEY]])))</f>
        <v>Klein</v>
      </c>
      <c r="I437" t="str">
        <f>PROPER(assembly_staff_import[[#This Row],[JOB TITLE_SOURCE_KEY]])</f>
        <v xml:space="preserve">Community Liaison                          </v>
      </c>
      <c r="J437" t="s">
        <v>72</v>
      </c>
      <c r="K437" t="e">
        <f>IF(assembly_staff_import[[#This Row],[Legislative Staff Type]]="Personal",assembly_staff_import[[#This Row],[Vlookup Reports To Person]], "")</f>
        <v>#REF!</v>
      </c>
      <c r="L437" t="str">
        <f>PROPER(assembly_staff_import[[#This Row],[First MI Name via NAME_SOURCE_KEY TEXT]])</f>
        <v xml:space="preserve"> Cheskel</v>
      </c>
      <c r="M437" t="s">
        <v>21766</v>
      </c>
      <c r="N437" t="str">
        <f>LOWER(CONCATENATE(assembly_staff_import[[#This Row],[Last Name]],LEFT(assembly_staff_import[[#This Row],[First Name (no initial)]],1),"@nyassembly.gov"))</f>
        <v>kleinc@nyassembly.gov</v>
      </c>
      <c r="O437" t="s">
        <v>21768</v>
      </c>
      <c r="P437" t="e">
        <f>VLOOKUP(assembly_staff_import[[#This Row],[Full Name]],[3]!PEOPLE_March_20[#Data],1,0)</f>
        <v>#REF!</v>
      </c>
      <c r="Q437" t="e">
        <f>VLOOKUP(assembly_staff_import[[#This Row],[Full Name]],[3]!Table17[#Data],3,0)</f>
        <v>#REF!</v>
      </c>
      <c r="R437" t="e">
        <f>VLOOKUP(assembly_staff_import[[#This Row],[Formatted Works for Group]],[3]!Table7[#Data],1,0)</f>
        <v>#REF!</v>
      </c>
      <c r="S437" t="e">
        <f>IF(assembly_staff_import[[#This Row],[Legislative Staff Type]]="Personal", assembly_staff_import[[#This Row],[Vlookup Works for Group]], assembly_staff_import[[#This Row],[Formatted Works for Group calc]]&amp;", Central Staff Office, Assembly")</f>
        <v>#REF!</v>
      </c>
      <c r="T437" s="20" t="str">
        <f>TRIM(assembly_staff_import[[#This Row],[NAME_SOURCE_KEY]])</f>
        <v>KLEIN, CHESKEL</v>
      </c>
      <c r="U437" t="s">
        <v>25740</v>
      </c>
      <c r="V437" t="s">
        <v>25741</v>
      </c>
      <c r="W437" t="s">
        <v>25742</v>
      </c>
      <c r="Y437" t="str">
        <f>IF(assembly_staff_import[[#This Row],[Legislative Staff Type]]="Personal", PROPER(TRIM(assembly_staff_import[[#This Row],[Unit First MI via UNIT_SOURCE_KEY]])&amp;" "&amp;assembly_staff_import[[#This Row],[Unit Last via UNIT_SOURCE_KEY]]), PROPER(TRIM(assembly_staff_import[[#This Row],[UNIT NAME_SOURCE_KEY2]])))</f>
        <v>Dov Hikind</v>
      </c>
      <c r="Z437" t="s">
        <v>25733</v>
      </c>
      <c r="AA437" t="e">
        <f>VLOOKUP(assembly_staff_import[[#This Row],[Formatted and corrected Works for Group Text]],[3]!Table4[#Data],1,0)</f>
        <v>#REF!</v>
      </c>
      <c r="AB437" t="e">
        <f>VLOOKUP(assembly_staff_import[[#This Row],[Formatted and corrected Works for Group Text]],[3]!Table5[#Data],2,0)</f>
        <v>#REF!</v>
      </c>
      <c r="AC437" t="str">
        <f>IF(TRIM(assembly_staff_import[[#This Row],[PUBLIC INFO ADDR_SOURCE_KEY]])="CAPITOL, ALBANY", "Legislative / Capitol Office", "District Office")</f>
        <v>District Office</v>
      </c>
      <c r="AD437" t="s">
        <v>25734</v>
      </c>
      <c r="AE437" t="s">
        <v>25735</v>
      </c>
      <c r="AF437" t="str">
        <f t="shared" si="23"/>
        <v xml:space="preserve">B24 </v>
      </c>
      <c r="AG437" t="s">
        <v>25736</v>
      </c>
      <c r="AH437" t="s">
        <v>25743</v>
      </c>
      <c r="AI437" t="s">
        <v>23692</v>
      </c>
      <c r="AJ437" t="s">
        <v>25739</v>
      </c>
    </row>
    <row r="438" spans="1:36" x14ac:dyDescent="0.2">
      <c r="A438" t="str">
        <f>TRIM(PROPER((assembly_staff_import[[#This Row],[First MI Name via NAME_SOURCE_KEY TEXT]]&amp;" "&amp;assembly_staff_import[[#This Row],[Last Name via NAME_SOURCE_KEY TEXT]]&amp;" "&amp;assembly_staff_import[[#This Row],[Suffix via NAME_SOURCE_KEY]])))</f>
        <v>David Schwartz</v>
      </c>
      <c r="B438" t="str">
        <f>TRIM(CONCATENATE(TRIM(assembly_staff_import[[#This Row],[Full Name]]), ", ", assembly_staff_import[[#This Row],[Title]]))</f>
        <v>David Schwartz, Communications Asst</v>
      </c>
      <c r="C438" t="e">
        <f>assembly_staff_import[[#This Row],[Vlookup_groups]]</f>
        <v>#REF!</v>
      </c>
      <c r="D438" t="str">
        <f>IF(assembly_staff_import[[#This Row],[Legislative Staff Type]]="Personal",assembly_staff_import[[#This Row],[Formatted Personal Staff Office]],"")</f>
        <v>District Office</v>
      </c>
      <c r="E438" t="s">
        <v>65</v>
      </c>
      <c r="F438" s="19" t="s">
        <v>10913</v>
      </c>
      <c r="G438" t="s">
        <v>67</v>
      </c>
      <c r="H438" t="str">
        <f>TRIM(PROPER((assembly_staff_import[[#This Row],[Last Name via NAME_SOURCE_KEY TEXT]]&amp;" "&amp;assembly_staff_import[[#This Row],[Suffix via NAME_SOURCE_KEY]])))</f>
        <v>Schwartz</v>
      </c>
      <c r="I438" t="str">
        <f>PROPER(assembly_staff_import[[#This Row],[JOB TITLE_SOURCE_KEY]])</f>
        <v xml:space="preserve">Communications Asst                        </v>
      </c>
      <c r="J438" t="s">
        <v>72</v>
      </c>
      <c r="K438" t="e">
        <f>IF(assembly_staff_import[[#This Row],[Legislative Staff Type]]="Personal",assembly_staff_import[[#This Row],[Vlookup Reports To Person]], "")</f>
        <v>#REF!</v>
      </c>
      <c r="L438" t="str">
        <f>PROPER(assembly_staff_import[[#This Row],[First MI Name via NAME_SOURCE_KEY TEXT]])</f>
        <v xml:space="preserve"> David</v>
      </c>
      <c r="M438" t="s">
        <v>21246</v>
      </c>
      <c r="N438" t="str">
        <f>LOWER(CONCATENATE(assembly_staff_import[[#This Row],[Last Name]],LEFT(assembly_staff_import[[#This Row],[First Name (no initial)]],1),"@nyassembly.gov"))</f>
        <v>schwartzd@nyassembly.gov</v>
      </c>
      <c r="O438" t="s">
        <v>687</v>
      </c>
      <c r="P438" t="e">
        <f>VLOOKUP(assembly_staff_import[[#This Row],[Full Name]],[3]!PEOPLE_March_20[#Data],1,0)</f>
        <v>#REF!</v>
      </c>
      <c r="Q438" t="e">
        <f>VLOOKUP(assembly_staff_import[[#This Row],[Full Name]],[3]!Table17[#Data],3,0)</f>
        <v>#REF!</v>
      </c>
      <c r="R438" t="e">
        <f>VLOOKUP(assembly_staff_import[[#This Row],[Formatted Works for Group]],[3]!Table7[#Data],1,0)</f>
        <v>#REF!</v>
      </c>
      <c r="S438" t="e">
        <f>IF(assembly_staff_import[[#This Row],[Legislative Staff Type]]="Personal", assembly_staff_import[[#This Row],[Vlookup Works for Group]], assembly_staff_import[[#This Row],[Formatted Works for Group calc]]&amp;", Central Staff Office, Assembly")</f>
        <v>#REF!</v>
      </c>
      <c r="T438" s="20" t="str">
        <f>TRIM(assembly_staff_import[[#This Row],[NAME_SOURCE_KEY]])</f>
        <v>SCHWARTZ, DAVID</v>
      </c>
      <c r="U438" t="s">
        <v>25744</v>
      </c>
      <c r="V438" t="s">
        <v>25745</v>
      </c>
      <c r="W438" t="s">
        <v>24747</v>
      </c>
      <c r="Y438" t="str">
        <f>IF(assembly_staff_import[[#This Row],[Legislative Staff Type]]="Personal", PROPER(TRIM(assembly_staff_import[[#This Row],[Unit First MI via UNIT_SOURCE_KEY]])&amp;" "&amp;assembly_staff_import[[#This Row],[Unit Last via UNIT_SOURCE_KEY]]), PROPER(TRIM(assembly_staff_import[[#This Row],[UNIT NAME_SOURCE_KEY2]])))</f>
        <v>Dov Hikind</v>
      </c>
      <c r="Z438" t="s">
        <v>25733</v>
      </c>
      <c r="AA438" t="e">
        <f>VLOOKUP(assembly_staff_import[[#This Row],[Formatted and corrected Works for Group Text]],[3]!Table4[#Data],1,0)</f>
        <v>#REF!</v>
      </c>
      <c r="AB438" t="e">
        <f>VLOOKUP(assembly_staff_import[[#This Row],[Formatted and corrected Works for Group Text]],[3]!Table5[#Data],2,0)</f>
        <v>#REF!</v>
      </c>
      <c r="AC438" t="str">
        <f>IF(TRIM(assembly_staff_import[[#This Row],[PUBLIC INFO ADDR_SOURCE_KEY]])="CAPITOL, ALBANY", "Legislative / Capitol Office", "District Office")</f>
        <v>District Office</v>
      </c>
      <c r="AD438" t="s">
        <v>25734</v>
      </c>
      <c r="AE438" t="s">
        <v>25735</v>
      </c>
      <c r="AF438" t="str">
        <f t="shared" si="23"/>
        <v xml:space="preserve">B24 </v>
      </c>
      <c r="AG438" t="s">
        <v>25736</v>
      </c>
      <c r="AH438" t="s">
        <v>25746</v>
      </c>
      <c r="AI438" t="s">
        <v>25747</v>
      </c>
      <c r="AJ438" t="s">
        <v>25739</v>
      </c>
    </row>
    <row r="439" spans="1:36" x14ac:dyDescent="0.2">
      <c r="A439" t="str">
        <f>TRIM(PROPER((assembly_staff_import[[#This Row],[First MI Name via NAME_SOURCE_KEY TEXT]]&amp;" "&amp;assembly_staff_import[[#This Row],[Last Name via NAME_SOURCE_KEY TEXT]]&amp;" "&amp;assembly_staff_import[[#This Row],[Suffix via NAME_SOURCE_KEY]])))</f>
        <v>Dov Cohen</v>
      </c>
      <c r="B439" t="str">
        <f>TRIM(CONCATENATE(TRIM(assembly_staff_import[[#This Row],[Full Name]]), ", ", assembly_staff_import[[#This Row],[Title]]))</f>
        <v>Dov Cohen, Legis Director</v>
      </c>
      <c r="C439" t="e">
        <f>assembly_staff_import[[#This Row],[Vlookup_groups]]</f>
        <v>#REF!</v>
      </c>
      <c r="D439" t="str">
        <f>IF(assembly_staff_import[[#This Row],[Legislative Staff Type]]="Personal",assembly_staff_import[[#This Row],[Formatted Personal Staff Office]],"")</f>
        <v>District Office</v>
      </c>
      <c r="E439" t="s">
        <v>65</v>
      </c>
      <c r="F439" s="19" t="s">
        <v>10913</v>
      </c>
      <c r="G439" t="s">
        <v>67</v>
      </c>
      <c r="H439" t="str">
        <f>TRIM(PROPER((assembly_staff_import[[#This Row],[Last Name via NAME_SOURCE_KEY TEXT]]&amp;" "&amp;assembly_staff_import[[#This Row],[Suffix via NAME_SOURCE_KEY]])))</f>
        <v>Cohen</v>
      </c>
      <c r="I439" t="str">
        <f>PROPER(assembly_staff_import[[#This Row],[JOB TITLE_SOURCE_KEY]])</f>
        <v xml:space="preserve">Legis Director                             </v>
      </c>
      <c r="J439" t="s">
        <v>72</v>
      </c>
      <c r="K439" t="e">
        <f>IF(assembly_staff_import[[#This Row],[Legislative Staff Type]]="Personal",assembly_staff_import[[#This Row],[Vlookup Reports To Person]], "")</f>
        <v>#REF!</v>
      </c>
      <c r="L439" t="str">
        <f>PROPER(assembly_staff_import[[#This Row],[First MI Name via NAME_SOURCE_KEY TEXT]])</f>
        <v xml:space="preserve"> Dov</v>
      </c>
      <c r="M439" t="s">
        <v>15109</v>
      </c>
      <c r="N439" t="str">
        <f>LOWER(CONCATENATE(assembly_staff_import[[#This Row],[Last Name]],LEFT(assembly_staff_import[[#This Row],[First Name (no initial)]],1),"@nyassembly.gov"))</f>
        <v>cohend@nyassembly.gov</v>
      </c>
      <c r="O439" t="s">
        <v>15111</v>
      </c>
      <c r="P439" t="e">
        <f>VLOOKUP(assembly_staff_import[[#This Row],[Full Name]],[3]!PEOPLE_March_20[#Data],1,0)</f>
        <v>#REF!</v>
      </c>
      <c r="Q439" t="e">
        <f>VLOOKUP(assembly_staff_import[[#This Row],[Full Name]],[3]!Table17[#Data],3,0)</f>
        <v>#REF!</v>
      </c>
      <c r="R439" t="e">
        <f>VLOOKUP(assembly_staff_import[[#This Row],[Formatted Works for Group]],[3]!Table7[#Data],1,0)</f>
        <v>#REF!</v>
      </c>
      <c r="S439" t="e">
        <f>IF(assembly_staff_import[[#This Row],[Legislative Staff Type]]="Personal", assembly_staff_import[[#This Row],[Vlookup Works for Group]], assembly_staff_import[[#This Row],[Formatted Works for Group calc]]&amp;", Central Staff Office, Assembly")</f>
        <v>#REF!</v>
      </c>
      <c r="T439" s="20" t="str">
        <f>TRIM(assembly_staff_import[[#This Row],[NAME_SOURCE_KEY]])</f>
        <v>COHEN, DOV</v>
      </c>
      <c r="U439" t="s">
        <v>25748</v>
      </c>
      <c r="V439" t="s">
        <v>25749</v>
      </c>
      <c r="W439" t="s">
        <v>25750</v>
      </c>
      <c r="Y439" t="str">
        <f>IF(assembly_staff_import[[#This Row],[Legislative Staff Type]]="Personal", PROPER(TRIM(assembly_staff_import[[#This Row],[Unit First MI via UNIT_SOURCE_KEY]])&amp;" "&amp;assembly_staff_import[[#This Row],[Unit Last via UNIT_SOURCE_KEY]]), PROPER(TRIM(assembly_staff_import[[#This Row],[UNIT NAME_SOURCE_KEY2]])))</f>
        <v>Dov Hikind</v>
      </c>
      <c r="Z439" t="s">
        <v>25733</v>
      </c>
      <c r="AA439" t="e">
        <f>VLOOKUP(assembly_staff_import[[#This Row],[Formatted and corrected Works for Group Text]],[3]!Table4[#Data],1,0)</f>
        <v>#REF!</v>
      </c>
      <c r="AB439" t="e">
        <f>VLOOKUP(assembly_staff_import[[#This Row],[Formatted and corrected Works for Group Text]],[3]!Table5[#Data],2,0)</f>
        <v>#REF!</v>
      </c>
      <c r="AC439" t="str">
        <f>IF(TRIM(assembly_staff_import[[#This Row],[PUBLIC INFO ADDR_SOURCE_KEY]])="CAPITOL, ALBANY", "Legislative / Capitol Office", "District Office")</f>
        <v>District Office</v>
      </c>
      <c r="AD439" t="s">
        <v>25734</v>
      </c>
      <c r="AE439" t="s">
        <v>25735</v>
      </c>
      <c r="AF439" t="str">
        <f t="shared" si="23"/>
        <v xml:space="preserve">B24 </v>
      </c>
      <c r="AG439" t="s">
        <v>25736</v>
      </c>
      <c r="AH439" t="s">
        <v>25751</v>
      </c>
      <c r="AI439" t="s">
        <v>23492</v>
      </c>
      <c r="AJ439" t="s">
        <v>25739</v>
      </c>
    </row>
    <row r="440" spans="1:36" x14ac:dyDescent="0.2">
      <c r="A440" t="str">
        <f>TRIM(PROPER((assembly_staff_import[[#This Row],[First MI Name via NAME_SOURCE_KEY TEXT]]&amp;" "&amp;assembly_staff_import[[#This Row],[Last Name via NAME_SOURCE_KEY TEXT]]&amp;" "&amp;assembly_staff_import[[#This Row],[Suffix via NAME_SOURCE_KEY]])))</f>
        <v>Feige Blachorsky</v>
      </c>
      <c r="B440" t="str">
        <f>TRIM(CONCATENATE(TRIM(assembly_staff_import[[#This Row],[Full Name]]), ", ", assembly_staff_import[[#This Row],[Title]]))</f>
        <v>Feige Blachorsky, Office Manager</v>
      </c>
      <c r="C440" t="e">
        <f>assembly_staff_import[[#This Row],[Vlookup_groups]]</f>
        <v>#REF!</v>
      </c>
      <c r="D440" t="str">
        <f>IF(assembly_staff_import[[#This Row],[Legislative Staff Type]]="Personal",assembly_staff_import[[#This Row],[Formatted Personal Staff Office]],"")</f>
        <v>District Office</v>
      </c>
      <c r="E440" t="s">
        <v>65</v>
      </c>
      <c r="F440" s="19" t="s">
        <v>10913</v>
      </c>
      <c r="G440" t="s">
        <v>67</v>
      </c>
      <c r="H440" t="str">
        <f>TRIM(PROPER((assembly_staff_import[[#This Row],[Last Name via NAME_SOURCE_KEY TEXT]]&amp;" "&amp;assembly_staff_import[[#This Row],[Suffix via NAME_SOURCE_KEY]])))</f>
        <v>Blachorsky</v>
      </c>
      <c r="I440" t="str">
        <f>PROPER(assembly_staff_import[[#This Row],[JOB TITLE_SOURCE_KEY]])</f>
        <v xml:space="preserve">Office Manager                             </v>
      </c>
      <c r="J440" t="s">
        <v>72</v>
      </c>
      <c r="K440" t="e">
        <f>IF(assembly_staff_import[[#This Row],[Legislative Staff Type]]="Personal",assembly_staff_import[[#This Row],[Vlookup Reports To Person]], "")</f>
        <v>#REF!</v>
      </c>
      <c r="L440" t="str">
        <f>PROPER(assembly_staff_import[[#This Row],[First MI Name via NAME_SOURCE_KEY TEXT]])</f>
        <v xml:space="preserve"> Feige</v>
      </c>
      <c r="M440" t="s">
        <v>15154</v>
      </c>
      <c r="N440" t="str">
        <f>LOWER(CONCATENATE(assembly_staff_import[[#This Row],[Last Name]],LEFT(assembly_staff_import[[#This Row],[First Name (no initial)]],1),"@nyassembly.gov"))</f>
        <v>blachorskyf@nyassembly.gov</v>
      </c>
      <c r="O440" t="s">
        <v>15156</v>
      </c>
      <c r="P440" t="e">
        <f>VLOOKUP(assembly_staff_import[[#This Row],[Full Name]],[3]!PEOPLE_March_20[#Data],1,0)</f>
        <v>#REF!</v>
      </c>
      <c r="Q440" t="e">
        <f>VLOOKUP(assembly_staff_import[[#This Row],[Full Name]],[3]!Table17[#Data],3,0)</f>
        <v>#REF!</v>
      </c>
      <c r="R440" t="e">
        <f>VLOOKUP(assembly_staff_import[[#This Row],[Formatted Works for Group]],[3]!Table7[#Data],1,0)</f>
        <v>#REF!</v>
      </c>
      <c r="S440" t="e">
        <f>IF(assembly_staff_import[[#This Row],[Legislative Staff Type]]="Personal", assembly_staff_import[[#This Row],[Vlookup Works for Group]], assembly_staff_import[[#This Row],[Formatted Works for Group calc]]&amp;", Central Staff Office, Assembly")</f>
        <v>#REF!</v>
      </c>
      <c r="T440" s="20" t="str">
        <f>TRIM(assembly_staff_import[[#This Row],[NAME_SOURCE_KEY]])</f>
        <v>BLACHORSKY, FEIGE</v>
      </c>
      <c r="U440" t="s">
        <v>25752</v>
      </c>
      <c r="V440" t="s">
        <v>25753</v>
      </c>
      <c r="W440" t="s">
        <v>25754</v>
      </c>
      <c r="Y440" t="str">
        <f>IF(assembly_staff_import[[#This Row],[Legislative Staff Type]]="Personal", PROPER(TRIM(assembly_staff_import[[#This Row],[Unit First MI via UNIT_SOURCE_KEY]])&amp;" "&amp;assembly_staff_import[[#This Row],[Unit Last via UNIT_SOURCE_KEY]]), PROPER(TRIM(assembly_staff_import[[#This Row],[UNIT NAME_SOURCE_KEY2]])))</f>
        <v>Dov Hikind</v>
      </c>
      <c r="Z440" t="s">
        <v>25733</v>
      </c>
      <c r="AA440" t="e">
        <f>VLOOKUP(assembly_staff_import[[#This Row],[Formatted and corrected Works for Group Text]],[3]!Table4[#Data],1,0)</f>
        <v>#REF!</v>
      </c>
      <c r="AB440" t="e">
        <f>VLOOKUP(assembly_staff_import[[#This Row],[Formatted and corrected Works for Group Text]],[3]!Table5[#Data],2,0)</f>
        <v>#REF!</v>
      </c>
      <c r="AC440" t="str">
        <f>IF(TRIM(assembly_staff_import[[#This Row],[PUBLIC INFO ADDR_SOURCE_KEY]])="CAPITOL, ALBANY", "Legislative / Capitol Office", "District Office")</f>
        <v>District Office</v>
      </c>
      <c r="AD440" t="s">
        <v>25734</v>
      </c>
      <c r="AE440" t="s">
        <v>25735</v>
      </c>
      <c r="AF440" t="str">
        <f t="shared" si="23"/>
        <v xml:space="preserve">B24 </v>
      </c>
      <c r="AG440" t="s">
        <v>25736</v>
      </c>
      <c r="AH440" t="s">
        <v>25755</v>
      </c>
      <c r="AI440" t="s">
        <v>24369</v>
      </c>
      <c r="AJ440" t="s">
        <v>25739</v>
      </c>
    </row>
    <row r="441" spans="1:36" x14ac:dyDescent="0.2">
      <c r="A441" t="str">
        <f>TRIM(PROPER((assembly_staff_import[[#This Row],[First MI Name via NAME_SOURCE_KEY TEXT]]&amp;" "&amp;assembly_staff_import[[#This Row],[Last Name via NAME_SOURCE_KEY TEXT]]&amp;" "&amp;assembly_staff_import[[#This Row],[Suffix via NAME_SOURCE_KEY]])))</f>
        <v>Leibish L Daskal</v>
      </c>
      <c r="B441" t="str">
        <f>TRIM(CONCATENATE(TRIM(assembly_staff_import[[#This Row],[Full Name]]), ", ", assembly_staff_import[[#This Row],[Title]]))</f>
        <v>Leibish L Daskal, Community Liaison</v>
      </c>
      <c r="C441" t="e">
        <f>assembly_staff_import[[#This Row],[Vlookup_groups]]</f>
        <v>#REF!</v>
      </c>
      <c r="D441" t="str">
        <f>IF(assembly_staff_import[[#This Row],[Legislative Staff Type]]="Personal",assembly_staff_import[[#This Row],[Formatted Personal Staff Office]],"")</f>
        <v>District Office</v>
      </c>
      <c r="E441" t="s">
        <v>65</v>
      </c>
      <c r="F441" s="19" t="s">
        <v>10913</v>
      </c>
      <c r="G441" t="s">
        <v>67</v>
      </c>
      <c r="H441" t="str">
        <f>TRIM(PROPER((assembly_staff_import[[#This Row],[Last Name via NAME_SOURCE_KEY TEXT]]&amp;" "&amp;assembly_staff_import[[#This Row],[Suffix via NAME_SOURCE_KEY]])))</f>
        <v>Daskal</v>
      </c>
      <c r="I441" t="str">
        <f>PROPER(assembly_staff_import[[#This Row],[JOB TITLE_SOURCE_KEY]])</f>
        <v xml:space="preserve">Community Liaison                          </v>
      </c>
      <c r="J441" t="s">
        <v>72</v>
      </c>
      <c r="K441" t="e">
        <f>IF(assembly_staff_import[[#This Row],[Legislative Staff Type]]="Personal",assembly_staff_import[[#This Row],[Vlookup Reports To Person]], "")</f>
        <v>#REF!</v>
      </c>
      <c r="L441" t="str">
        <f>PROPER(assembly_staff_import[[#This Row],[First MI Name via NAME_SOURCE_KEY TEXT]])</f>
        <v xml:space="preserve"> Leibish L</v>
      </c>
      <c r="M441" t="s">
        <v>21789</v>
      </c>
      <c r="N441" t="str">
        <f>LOWER(CONCATENATE(assembly_staff_import[[#This Row],[Last Name]],LEFT(assembly_staff_import[[#This Row],[First Name (no initial)]],1),"@nyassembly.gov"))</f>
        <v>daskall@nyassembly.gov</v>
      </c>
      <c r="O441" t="s">
        <v>25756</v>
      </c>
      <c r="P441" t="e">
        <f>VLOOKUP(assembly_staff_import[[#This Row],[Full Name]],[3]!PEOPLE_March_20[#Data],1,0)</f>
        <v>#REF!</v>
      </c>
      <c r="Q441" t="e">
        <f>VLOOKUP(assembly_staff_import[[#This Row],[Full Name]],[3]!Table17[#Data],3,0)</f>
        <v>#REF!</v>
      </c>
      <c r="R441" t="e">
        <f>VLOOKUP(assembly_staff_import[[#This Row],[Formatted Works for Group]],[3]!Table7[#Data],1,0)</f>
        <v>#REF!</v>
      </c>
      <c r="S441" t="e">
        <f>IF(assembly_staff_import[[#This Row],[Legislative Staff Type]]="Personal", assembly_staff_import[[#This Row],[Vlookup Works for Group]], assembly_staff_import[[#This Row],[Formatted Works for Group calc]]&amp;", Central Staff Office, Assembly")</f>
        <v>#REF!</v>
      </c>
      <c r="T441" s="20" t="str">
        <f>TRIM(assembly_staff_import[[#This Row],[NAME_SOURCE_KEY]])</f>
        <v>DASKAL, LEIBISH L</v>
      </c>
      <c r="U441" t="s">
        <v>25757</v>
      </c>
      <c r="V441" t="s">
        <v>25758</v>
      </c>
      <c r="W441" t="s">
        <v>25759</v>
      </c>
      <c r="Y441" t="str">
        <f>IF(assembly_staff_import[[#This Row],[Legislative Staff Type]]="Personal", PROPER(TRIM(assembly_staff_import[[#This Row],[Unit First MI via UNIT_SOURCE_KEY]])&amp;" "&amp;assembly_staff_import[[#This Row],[Unit Last via UNIT_SOURCE_KEY]]), PROPER(TRIM(assembly_staff_import[[#This Row],[UNIT NAME_SOURCE_KEY2]])))</f>
        <v>Dov Hikind</v>
      </c>
      <c r="Z441" t="s">
        <v>25733</v>
      </c>
      <c r="AA441" t="e">
        <f>VLOOKUP(assembly_staff_import[[#This Row],[Formatted and corrected Works for Group Text]],[3]!Table4[#Data],1,0)</f>
        <v>#REF!</v>
      </c>
      <c r="AB441" t="e">
        <f>VLOOKUP(assembly_staff_import[[#This Row],[Formatted and corrected Works for Group Text]],[3]!Table5[#Data],2,0)</f>
        <v>#REF!</v>
      </c>
      <c r="AC441" t="str">
        <f>IF(TRIM(assembly_staff_import[[#This Row],[PUBLIC INFO ADDR_SOURCE_KEY]])="CAPITOL, ALBANY", "Legislative / Capitol Office", "District Office")</f>
        <v>District Office</v>
      </c>
      <c r="AD441" t="s">
        <v>25734</v>
      </c>
      <c r="AE441" t="s">
        <v>25735</v>
      </c>
      <c r="AF441" t="str">
        <f t="shared" si="23"/>
        <v xml:space="preserve">B24 </v>
      </c>
      <c r="AG441" t="s">
        <v>25736</v>
      </c>
      <c r="AH441" t="s">
        <v>25760</v>
      </c>
      <c r="AI441" t="s">
        <v>23692</v>
      </c>
      <c r="AJ441" t="s">
        <v>25739</v>
      </c>
    </row>
    <row r="442" spans="1:36" x14ac:dyDescent="0.2">
      <c r="A442" t="str">
        <f>TRIM(PROPER((assembly_staff_import[[#This Row],[First MI Name via NAME_SOURCE_KEY TEXT]]&amp;" "&amp;assembly_staff_import[[#This Row],[Last Name via NAME_SOURCE_KEY TEXT]]&amp;" "&amp;assembly_staff_import[[#This Row],[Suffix via NAME_SOURCE_KEY]])))</f>
        <v>Marc B Kronenberg</v>
      </c>
      <c r="B442" t="str">
        <f>TRIM(CONCATENATE(TRIM(assembly_staff_import[[#This Row],[Full Name]]), ", ", assembly_staff_import[[#This Row],[Title]]))</f>
        <v>Marc B Kronenberg, Chief Of Staff</v>
      </c>
      <c r="C442" t="e">
        <f>assembly_staff_import[[#This Row],[Vlookup_groups]]</f>
        <v>#REF!</v>
      </c>
      <c r="D442" t="str">
        <f>IF(assembly_staff_import[[#This Row],[Legislative Staff Type]]="Personal",assembly_staff_import[[#This Row],[Formatted Personal Staff Office]],"")</f>
        <v>District Office</v>
      </c>
      <c r="E442" t="s">
        <v>65</v>
      </c>
      <c r="F442" s="19" t="s">
        <v>10913</v>
      </c>
      <c r="G442" t="s">
        <v>67</v>
      </c>
      <c r="H442" t="str">
        <f>TRIM(PROPER((assembly_staff_import[[#This Row],[Last Name via NAME_SOURCE_KEY TEXT]]&amp;" "&amp;assembly_staff_import[[#This Row],[Suffix via NAME_SOURCE_KEY]])))</f>
        <v>Kronenberg</v>
      </c>
      <c r="I442" t="str">
        <f>PROPER(assembly_staff_import[[#This Row],[JOB TITLE_SOURCE_KEY]])</f>
        <v xml:space="preserve">Chief Of Staff                             </v>
      </c>
      <c r="J442" t="s">
        <v>72</v>
      </c>
      <c r="K442" t="e">
        <f>IF(assembly_staff_import[[#This Row],[Legislative Staff Type]]="Personal",assembly_staff_import[[#This Row],[Vlookup Reports To Person]], "")</f>
        <v>#REF!</v>
      </c>
      <c r="L442" t="str">
        <f>PROPER(assembly_staff_import[[#This Row],[First MI Name via NAME_SOURCE_KEY TEXT]])</f>
        <v xml:space="preserve"> Marc B</v>
      </c>
      <c r="M442" t="s">
        <v>14824</v>
      </c>
      <c r="N442" t="str">
        <f>LOWER(CONCATENATE(assembly_staff_import[[#This Row],[Last Name]],LEFT(assembly_staff_import[[#This Row],[First Name (no initial)]],1),"@nyassembly.gov"))</f>
        <v>kronenbergm@nyassembly.gov</v>
      </c>
      <c r="O442" t="s">
        <v>25688</v>
      </c>
      <c r="P442" t="e">
        <f>VLOOKUP(assembly_staff_import[[#This Row],[Full Name]],[3]!PEOPLE_March_20[#Data],1,0)</f>
        <v>#REF!</v>
      </c>
      <c r="Q442" t="e">
        <f>VLOOKUP(assembly_staff_import[[#This Row],[Full Name]],[3]!Table17[#Data],3,0)</f>
        <v>#REF!</v>
      </c>
      <c r="R442" t="e">
        <f>VLOOKUP(assembly_staff_import[[#This Row],[Formatted Works for Group]],[3]!Table7[#Data],1,0)</f>
        <v>#REF!</v>
      </c>
      <c r="S442" t="e">
        <f>IF(assembly_staff_import[[#This Row],[Legislative Staff Type]]="Personal", assembly_staff_import[[#This Row],[Vlookup Works for Group]], assembly_staff_import[[#This Row],[Formatted Works for Group calc]]&amp;", Central Staff Office, Assembly")</f>
        <v>#REF!</v>
      </c>
      <c r="T442" s="20" t="str">
        <f>TRIM(assembly_staff_import[[#This Row],[NAME_SOURCE_KEY]])</f>
        <v>KRONENBERG, MARC B</v>
      </c>
      <c r="U442" t="s">
        <v>25761</v>
      </c>
      <c r="V442" t="s">
        <v>25762</v>
      </c>
      <c r="W442" t="s">
        <v>25763</v>
      </c>
      <c r="Y442" t="str">
        <f>IF(assembly_staff_import[[#This Row],[Legislative Staff Type]]="Personal", PROPER(TRIM(assembly_staff_import[[#This Row],[Unit First MI via UNIT_SOURCE_KEY]])&amp;" "&amp;assembly_staff_import[[#This Row],[Unit Last via UNIT_SOURCE_KEY]]), PROPER(TRIM(assembly_staff_import[[#This Row],[UNIT NAME_SOURCE_KEY2]])))</f>
        <v>Dov Hikind</v>
      </c>
      <c r="Z442" t="s">
        <v>25733</v>
      </c>
      <c r="AA442" t="e">
        <f>VLOOKUP(assembly_staff_import[[#This Row],[Formatted and corrected Works for Group Text]],[3]!Table4[#Data],1,0)</f>
        <v>#REF!</v>
      </c>
      <c r="AB442" t="e">
        <f>VLOOKUP(assembly_staff_import[[#This Row],[Formatted and corrected Works for Group Text]],[3]!Table5[#Data],2,0)</f>
        <v>#REF!</v>
      </c>
      <c r="AC442" t="str">
        <f>IF(TRIM(assembly_staff_import[[#This Row],[PUBLIC INFO ADDR_SOURCE_KEY]])="CAPITOL, ALBANY", "Legislative / Capitol Office", "District Office")</f>
        <v>District Office</v>
      </c>
      <c r="AD442" t="s">
        <v>25734</v>
      </c>
      <c r="AE442" t="s">
        <v>25735</v>
      </c>
      <c r="AF442" t="str">
        <f t="shared" si="23"/>
        <v xml:space="preserve">B24 </v>
      </c>
      <c r="AG442" t="s">
        <v>25736</v>
      </c>
      <c r="AH442" t="s">
        <v>25764</v>
      </c>
      <c r="AI442" t="s">
        <v>23587</v>
      </c>
      <c r="AJ442" t="s">
        <v>25739</v>
      </c>
    </row>
    <row r="443" spans="1:36" x14ac:dyDescent="0.2">
      <c r="A443" t="str">
        <f>TRIM(PROPER((assembly_staff_import[[#This Row],[First MI Name via NAME_SOURCE_KEY TEXT]]&amp;" "&amp;assembly_staff_import[[#This Row],[Last Name via NAME_SOURCE_KEY TEXT]]&amp;" "&amp;assembly_staff_import[[#This Row],[Suffix via NAME_SOURCE_KEY]])))</f>
        <v>Nava Sivan</v>
      </c>
      <c r="B443" t="str">
        <f>TRIM(CONCATENATE(TRIM(assembly_staff_import[[#This Row],[Full Name]]), ", ", assembly_staff_import[[#This Row],[Title]]))</f>
        <v>Nava Sivan, Legis Aide</v>
      </c>
      <c r="C443" t="e">
        <f>assembly_staff_import[[#This Row],[Vlookup_groups]]</f>
        <v>#REF!</v>
      </c>
      <c r="D443" t="str">
        <f>IF(assembly_staff_import[[#This Row],[Legislative Staff Type]]="Personal",assembly_staff_import[[#This Row],[Formatted Personal Staff Office]],"")</f>
        <v>District Office</v>
      </c>
      <c r="E443" t="s">
        <v>65</v>
      </c>
      <c r="F443" s="19" t="s">
        <v>10913</v>
      </c>
      <c r="G443" t="s">
        <v>67</v>
      </c>
      <c r="H443" t="str">
        <f>TRIM(PROPER((assembly_staff_import[[#This Row],[Last Name via NAME_SOURCE_KEY TEXT]]&amp;" "&amp;assembly_staff_import[[#This Row],[Suffix via NAME_SOURCE_KEY]])))</f>
        <v>Sivan</v>
      </c>
      <c r="I443" t="str">
        <f>PROPER(assembly_staff_import[[#This Row],[JOB TITLE_SOURCE_KEY]])</f>
        <v xml:space="preserve">Legis Aide                                 </v>
      </c>
      <c r="J443" t="s">
        <v>72</v>
      </c>
      <c r="K443" t="e">
        <f>IF(assembly_staff_import[[#This Row],[Legislative Staff Type]]="Personal",assembly_staff_import[[#This Row],[Vlookup Reports To Person]], "")</f>
        <v>#REF!</v>
      </c>
      <c r="L443" t="str">
        <f>PROPER(assembly_staff_import[[#This Row],[First MI Name via NAME_SOURCE_KEY TEXT]])</f>
        <v xml:space="preserve"> Nava</v>
      </c>
      <c r="M443" t="s">
        <v>11903</v>
      </c>
      <c r="N443" t="str">
        <f>LOWER(CONCATENATE(assembly_staff_import[[#This Row],[Last Name]],LEFT(assembly_staff_import[[#This Row],[First Name (no initial)]],1),"@nyassembly.gov"))</f>
        <v>sivann@nyassembly.gov</v>
      </c>
      <c r="O443" t="s">
        <v>11905</v>
      </c>
      <c r="P443" t="e">
        <f>VLOOKUP(assembly_staff_import[[#This Row],[Full Name]],[3]!PEOPLE_March_20[#Data],1,0)</f>
        <v>#REF!</v>
      </c>
      <c r="Q443" t="e">
        <f>VLOOKUP(assembly_staff_import[[#This Row],[Full Name]],[3]!Table17[#Data],3,0)</f>
        <v>#REF!</v>
      </c>
      <c r="R443" t="e">
        <f>VLOOKUP(assembly_staff_import[[#This Row],[Formatted Works for Group]],[3]!Table7[#Data],1,0)</f>
        <v>#REF!</v>
      </c>
      <c r="S443" t="e">
        <f>IF(assembly_staff_import[[#This Row],[Legislative Staff Type]]="Personal", assembly_staff_import[[#This Row],[Vlookup Works for Group]], assembly_staff_import[[#This Row],[Formatted Works for Group calc]]&amp;", Central Staff Office, Assembly")</f>
        <v>#REF!</v>
      </c>
      <c r="T443" s="20" t="str">
        <f>TRIM(assembly_staff_import[[#This Row],[NAME_SOURCE_KEY]])</f>
        <v>SIVAN, NAVA</v>
      </c>
      <c r="U443" t="s">
        <v>25765</v>
      </c>
      <c r="V443" t="s">
        <v>25766</v>
      </c>
      <c r="W443" t="s">
        <v>25767</v>
      </c>
      <c r="Y443" t="str">
        <f>IF(assembly_staff_import[[#This Row],[Legislative Staff Type]]="Personal", PROPER(TRIM(assembly_staff_import[[#This Row],[Unit First MI via UNIT_SOURCE_KEY]])&amp;" "&amp;assembly_staff_import[[#This Row],[Unit Last via UNIT_SOURCE_KEY]]), PROPER(TRIM(assembly_staff_import[[#This Row],[UNIT NAME_SOURCE_KEY2]])))</f>
        <v>Dov Hikind</v>
      </c>
      <c r="Z443" t="s">
        <v>25733</v>
      </c>
      <c r="AA443" t="e">
        <f>VLOOKUP(assembly_staff_import[[#This Row],[Formatted and corrected Works for Group Text]],[3]!Table4[#Data],1,0)</f>
        <v>#REF!</v>
      </c>
      <c r="AB443" t="e">
        <f>VLOOKUP(assembly_staff_import[[#This Row],[Formatted and corrected Works for Group Text]],[3]!Table5[#Data],2,0)</f>
        <v>#REF!</v>
      </c>
      <c r="AC443" t="str">
        <f>IF(TRIM(assembly_staff_import[[#This Row],[PUBLIC INFO ADDR_SOURCE_KEY]])="CAPITOL, ALBANY", "Legislative / Capitol Office", "District Office")</f>
        <v>District Office</v>
      </c>
      <c r="AD443" t="s">
        <v>25734</v>
      </c>
      <c r="AE443" t="s">
        <v>25735</v>
      </c>
      <c r="AF443" t="str">
        <f t="shared" si="23"/>
        <v xml:space="preserve">B24 </v>
      </c>
      <c r="AG443" t="s">
        <v>25736</v>
      </c>
      <c r="AH443" t="s">
        <v>25768</v>
      </c>
      <c r="AI443" t="s">
        <v>23600</v>
      </c>
      <c r="AJ443" t="s">
        <v>25739</v>
      </c>
    </row>
    <row r="444" spans="1:36" x14ac:dyDescent="0.2">
      <c r="A444" t="str">
        <f>TRIM(PROPER((assembly_staff_import[[#This Row],[First MI Name via NAME_SOURCE_KEY TEXT]]&amp;" "&amp;assembly_staff_import[[#This Row],[Last Name via NAME_SOURCE_KEY TEXT]]&amp;" "&amp;assembly_staff_import[[#This Row],[Suffix via NAME_SOURCE_KEY]])))</f>
        <v>Ryan J Haas</v>
      </c>
      <c r="B444" t="str">
        <f>TRIM(CONCATENATE(TRIM(assembly_staff_import[[#This Row],[Full Name]]), ", ", assembly_staff_import[[#This Row],[Title]]))</f>
        <v>Ryan J Haas, Dir Communications</v>
      </c>
      <c r="C444" t="e">
        <f>assembly_staff_import[[#This Row],[Vlookup_groups]]</f>
        <v>#REF!</v>
      </c>
      <c r="D444" t="str">
        <f>IF(assembly_staff_import[[#This Row],[Legislative Staff Type]]="Personal",assembly_staff_import[[#This Row],[Formatted Personal Staff Office]],"")</f>
        <v>District Office</v>
      </c>
      <c r="E444" t="s">
        <v>65</v>
      </c>
      <c r="F444" s="19" t="s">
        <v>10913</v>
      </c>
      <c r="G444" t="s">
        <v>67</v>
      </c>
      <c r="H444" t="str">
        <f>TRIM(PROPER((assembly_staff_import[[#This Row],[Last Name via NAME_SOURCE_KEY TEXT]]&amp;" "&amp;assembly_staff_import[[#This Row],[Suffix via NAME_SOURCE_KEY]])))</f>
        <v>Haas</v>
      </c>
      <c r="I444" t="str">
        <f>PROPER(assembly_staff_import[[#This Row],[JOB TITLE_SOURCE_KEY]])</f>
        <v xml:space="preserve">Dir Communications                         </v>
      </c>
      <c r="J444" t="s">
        <v>72</v>
      </c>
      <c r="K444" t="e">
        <f>IF(assembly_staff_import[[#This Row],[Legislative Staff Type]]="Personal",assembly_staff_import[[#This Row],[Vlookup Reports To Person]], "")</f>
        <v>#REF!</v>
      </c>
      <c r="L444" t="str">
        <f>PROPER(assembly_staff_import[[#This Row],[First MI Name via NAME_SOURCE_KEY TEXT]])</f>
        <v xml:space="preserve"> Ryan J</v>
      </c>
      <c r="M444" t="s">
        <v>11533</v>
      </c>
      <c r="N444" t="str">
        <f>LOWER(CONCATENATE(assembly_staff_import[[#This Row],[Last Name]],LEFT(assembly_staff_import[[#This Row],[First Name (no initial)]],1),"@nyassembly.gov"))</f>
        <v>haasr@nyassembly.gov</v>
      </c>
      <c r="O444" t="s">
        <v>4686</v>
      </c>
      <c r="P444" t="e">
        <f>VLOOKUP(assembly_staff_import[[#This Row],[Full Name]],[3]!PEOPLE_March_20[#Data],1,0)</f>
        <v>#REF!</v>
      </c>
      <c r="Q444" t="e">
        <f>VLOOKUP(assembly_staff_import[[#This Row],[Full Name]],[3]!Table17[#Data],3,0)</f>
        <v>#REF!</v>
      </c>
      <c r="R444" t="e">
        <f>VLOOKUP(assembly_staff_import[[#This Row],[Formatted Works for Group]],[3]!Table7[#Data],1,0)</f>
        <v>#REF!</v>
      </c>
      <c r="S444" t="e">
        <f>IF(assembly_staff_import[[#This Row],[Legislative Staff Type]]="Personal", assembly_staff_import[[#This Row],[Vlookup Works for Group]], assembly_staff_import[[#This Row],[Formatted Works for Group calc]]&amp;", Central Staff Office, Assembly")</f>
        <v>#REF!</v>
      </c>
      <c r="T444" s="20" t="str">
        <f>TRIM(assembly_staff_import[[#This Row],[NAME_SOURCE_KEY]])</f>
        <v>HAAS, RYAN J</v>
      </c>
      <c r="U444" t="s">
        <v>25769</v>
      </c>
      <c r="V444" t="s">
        <v>25770</v>
      </c>
      <c r="W444" t="s">
        <v>25771</v>
      </c>
      <c r="Y444" t="str">
        <f>IF(assembly_staff_import[[#This Row],[Legislative Staff Type]]="Personal", PROPER(TRIM(assembly_staff_import[[#This Row],[Unit First MI via UNIT_SOURCE_KEY]])&amp;" "&amp;assembly_staff_import[[#This Row],[Unit Last via UNIT_SOURCE_KEY]]), PROPER(TRIM(assembly_staff_import[[#This Row],[UNIT NAME_SOURCE_KEY2]])))</f>
        <v>Dov Hikind</v>
      </c>
      <c r="Z444" t="s">
        <v>25733</v>
      </c>
      <c r="AA444" t="e">
        <f>VLOOKUP(assembly_staff_import[[#This Row],[Formatted and corrected Works for Group Text]],[3]!Table4[#Data],1,0)</f>
        <v>#REF!</v>
      </c>
      <c r="AB444" t="e">
        <f>VLOOKUP(assembly_staff_import[[#This Row],[Formatted and corrected Works for Group Text]],[3]!Table5[#Data],2,0)</f>
        <v>#REF!</v>
      </c>
      <c r="AC444" t="str">
        <f>IF(TRIM(assembly_staff_import[[#This Row],[PUBLIC INFO ADDR_SOURCE_KEY]])="CAPITOL, ALBANY", "Legislative / Capitol Office", "District Office")</f>
        <v>District Office</v>
      </c>
      <c r="AD444" t="s">
        <v>25734</v>
      </c>
      <c r="AE444" t="s">
        <v>25735</v>
      </c>
      <c r="AF444" t="str">
        <f t="shared" si="23"/>
        <v xml:space="preserve">B24 </v>
      </c>
      <c r="AG444" t="s">
        <v>25736</v>
      </c>
      <c r="AH444" t="s">
        <v>25772</v>
      </c>
      <c r="AI444" t="s">
        <v>23873</v>
      </c>
      <c r="AJ444" t="s">
        <v>25739</v>
      </c>
    </row>
    <row r="445" spans="1:36" x14ac:dyDescent="0.2">
      <c r="A445" t="str">
        <f>TRIM(PROPER((assembly_staff_import[[#This Row],[First MI Name via NAME_SOURCE_KEY TEXT]]&amp;" "&amp;assembly_staff_import[[#This Row],[Last Name via NAME_SOURCE_KEY TEXT]]&amp;" "&amp;assembly_staff_import[[#This Row],[Suffix via NAME_SOURCE_KEY]])))</f>
        <v>Sharon Fuchs</v>
      </c>
      <c r="B445" t="str">
        <f>TRIM(CONCATENATE(TRIM(assembly_staff_import[[#This Row],[Full Name]]), ", ", assembly_staff_import[[#This Row],[Title]]))</f>
        <v>Sharon Fuchs, Exec Asst</v>
      </c>
      <c r="C445" t="e">
        <f>assembly_staff_import[[#This Row],[Vlookup_groups]]</f>
        <v>#REF!</v>
      </c>
      <c r="D445" t="str">
        <f>IF(assembly_staff_import[[#This Row],[Legislative Staff Type]]="Personal",assembly_staff_import[[#This Row],[Formatted Personal Staff Office]],"")</f>
        <v>District Office</v>
      </c>
      <c r="E445" t="s">
        <v>65</v>
      </c>
      <c r="F445" s="19" t="s">
        <v>10913</v>
      </c>
      <c r="G445" t="s">
        <v>67</v>
      </c>
      <c r="H445" t="str">
        <f>TRIM(PROPER((assembly_staff_import[[#This Row],[Last Name via NAME_SOURCE_KEY TEXT]]&amp;" "&amp;assembly_staff_import[[#This Row],[Suffix via NAME_SOURCE_KEY]])))</f>
        <v>Fuchs</v>
      </c>
      <c r="I445" t="str">
        <f>PROPER(assembly_staff_import[[#This Row],[JOB TITLE_SOURCE_KEY]])</f>
        <v xml:space="preserve">Exec Asst                                  </v>
      </c>
      <c r="J445" t="s">
        <v>72</v>
      </c>
      <c r="K445" t="e">
        <f>IF(assembly_staff_import[[#This Row],[Legislative Staff Type]]="Personal",assembly_staff_import[[#This Row],[Vlookup Reports To Person]], "")</f>
        <v>#REF!</v>
      </c>
      <c r="L445" t="str">
        <f>PROPER(assembly_staff_import[[#This Row],[First MI Name via NAME_SOURCE_KEY TEXT]])</f>
        <v xml:space="preserve"> Sharon</v>
      </c>
      <c r="M445" t="s">
        <v>15085</v>
      </c>
      <c r="N445" t="str">
        <f>LOWER(CONCATENATE(assembly_staff_import[[#This Row],[Last Name]],LEFT(assembly_staff_import[[#This Row],[First Name (no initial)]],1),"@nyassembly.gov"))</f>
        <v>fuchss@nyassembly.gov</v>
      </c>
      <c r="O445" t="s">
        <v>6293</v>
      </c>
      <c r="P445" t="e">
        <f>VLOOKUP(assembly_staff_import[[#This Row],[Full Name]],[3]!PEOPLE_March_20[#Data],1,0)</f>
        <v>#REF!</v>
      </c>
      <c r="Q445" t="e">
        <f>VLOOKUP(assembly_staff_import[[#This Row],[Full Name]],[3]!Table17[#Data],3,0)</f>
        <v>#REF!</v>
      </c>
      <c r="R445" t="e">
        <f>VLOOKUP(assembly_staff_import[[#This Row],[Formatted Works for Group]],[3]!Table7[#Data],1,0)</f>
        <v>#REF!</v>
      </c>
      <c r="S445" t="e">
        <f>IF(assembly_staff_import[[#This Row],[Legislative Staff Type]]="Personal", assembly_staff_import[[#This Row],[Vlookup Works for Group]], assembly_staff_import[[#This Row],[Formatted Works for Group calc]]&amp;", Central Staff Office, Assembly")</f>
        <v>#REF!</v>
      </c>
      <c r="T445" s="20" t="str">
        <f>TRIM(assembly_staff_import[[#This Row],[NAME_SOURCE_KEY]])</f>
        <v>FUCHS, SHARON</v>
      </c>
      <c r="U445" t="s">
        <v>25773</v>
      </c>
      <c r="V445" t="s">
        <v>25774</v>
      </c>
      <c r="W445" t="s">
        <v>25775</v>
      </c>
      <c r="Y445" t="str">
        <f>IF(assembly_staff_import[[#This Row],[Legislative Staff Type]]="Personal", PROPER(TRIM(assembly_staff_import[[#This Row],[Unit First MI via UNIT_SOURCE_KEY]])&amp;" "&amp;assembly_staff_import[[#This Row],[Unit Last via UNIT_SOURCE_KEY]]), PROPER(TRIM(assembly_staff_import[[#This Row],[UNIT NAME_SOURCE_KEY2]])))</f>
        <v>Dov Hikind</v>
      </c>
      <c r="Z445" t="s">
        <v>25733</v>
      </c>
      <c r="AA445" t="e">
        <f>VLOOKUP(assembly_staff_import[[#This Row],[Formatted and corrected Works for Group Text]],[3]!Table4[#Data],1,0)</f>
        <v>#REF!</v>
      </c>
      <c r="AB445" t="e">
        <f>VLOOKUP(assembly_staff_import[[#This Row],[Formatted and corrected Works for Group Text]],[3]!Table5[#Data],2,0)</f>
        <v>#REF!</v>
      </c>
      <c r="AC445" t="str">
        <f>IF(TRIM(assembly_staff_import[[#This Row],[PUBLIC INFO ADDR_SOURCE_KEY]])="CAPITOL, ALBANY", "Legislative / Capitol Office", "District Office")</f>
        <v>District Office</v>
      </c>
      <c r="AD445" t="s">
        <v>25734</v>
      </c>
      <c r="AE445" t="s">
        <v>25735</v>
      </c>
      <c r="AF445" t="str">
        <f t="shared" si="23"/>
        <v xml:space="preserve">B24 </v>
      </c>
      <c r="AG445" t="s">
        <v>25736</v>
      </c>
      <c r="AH445" t="s">
        <v>25776</v>
      </c>
      <c r="AI445" t="s">
        <v>23546</v>
      </c>
      <c r="AJ445" t="s">
        <v>25739</v>
      </c>
    </row>
    <row r="446" spans="1:36" x14ac:dyDescent="0.2">
      <c r="A446" t="str">
        <f>TRIM(PROPER((assembly_staff_import[[#This Row],[First MI Name via NAME_SOURCE_KEY TEXT]]&amp;" "&amp;assembly_staff_import[[#This Row],[Last Name via NAME_SOURCE_KEY TEXT]]&amp;" "&amp;assembly_staff_import[[#This Row],[Suffix via NAME_SOURCE_KEY]])))</f>
        <v>Yechiel Landau</v>
      </c>
      <c r="B446" t="str">
        <f>TRIM(CONCATENATE(TRIM(assembly_staff_import[[#This Row],[Full Name]]), ", ", assembly_staff_import[[#This Row],[Title]]))</f>
        <v>Yechiel Landau, Community Liaison</v>
      </c>
      <c r="C446" t="e">
        <f>assembly_staff_import[[#This Row],[Vlookup_groups]]</f>
        <v>#REF!</v>
      </c>
      <c r="D446" t="str">
        <f>IF(assembly_staff_import[[#This Row],[Legislative Staff Type]]="Personal",assembly_staff_import[[#This Row],[Formatted Personal Staff Office]],"")</f>
        <v>District Office</v>
      </c>
      <c r="E446" t="s">
        <v>65</v>
      </c>
      <c r="F446" s="19" t="s">
        <v>10913</v>
      </c>
      <c r="G446" t="s">
        <v>67</v>
      </c>
      <c r="H446" t="str">
        <f>TRIM(PROPER((assembly_staff_import[[#This Row],[Last Name via NAME_SOURCE_KEY TEXT]]&amp;" "&amp;assembly_staff_import[[#This Row],[Suffix via NAME_SOURCE_KEY]])))</f>
        <v>Landau</v>
      </c>
      <c r="I446" t="str">
        <f>PROPER(assembly_staff_import[[#This Row],[JOB TITLE_SOURCE_KEY]])</f>
        <v xml:space="preserve">Community Liaison                          </v>
      </c>
      <c r="J446" t="s">
        <v>72</v>
      </c>
      <c r="K446" t="e">
        <f>IF(assembly_staff_import[[#This Row],[Legislative Staff Type]]="Personal",assembly_staff_import[[#This Row],[Vlookup Reports To Person]], "")</f>
        <v>#REF!</v>
      </c>
      <c r="L446" t="str">
        <f>PROPER(assembly_staff_import[[#This Row],[First MI Name via NAME_SOURCE_KEY TEXT]])</f>
        <v xml:space="preserve"> Yechiel</v>
      </c>
      <c r="M446" t="s">
        <v>21749</v>
      </c>
      <c r="N446" t="str">
        <f>LOWER(CONCATENATE(assembly_staff_import[[#This Row],[Last Name]],LEFT(assembly_staff_import[[#This Row],[First Name (no initial)]],1),"@nyassembly.gov"))</f>
        <v>landauy@nyassembly.gov</v>
      </c>
      <c r="O446" t="s">
        <v>21751</v>
      </c>
      <c r="P446" t="e">
        <f>VLOOKUP(assembly_staff_import[[#This Row],[Full Name]],[3]!PEOPLE_March_20[#Data],1,0)</f>
        <v>#REF!</v>
      </c>
      <c r="Q446" t="e">
        <f>VLOOKUP(assembly_staff_import[[#This Row],[Full Name]],[3]!Table17[#Data],3,0)</f>
        <v>#REF!</v>
      </c>
      <c r="R446" t="e">
        <f>VLOOKUP(assembly_staff_import[[#This Row],[Formatted Works for Group]],[3]!Table7[#Data],1,0)</f>
        <v>#REF!</v>
      </c>
      <c r="S446" t="e">
        <f>IF(assembly_staff_import[[#This Row],[Legislative Staff Type]]="Personal", assembly_staff_import[[#This Row],[Vlookup Works for Group]], assembly_staff_import[[#This Row],[Formatted Works for Group calc]]&amp;", Central Staff Office, Assembly")</f>
        <v>#REF!</v>
      </c>
      <c r="T446" s="20" t="str">
        <f>TRIM(assembly_staff_import[[#This Row],[NAME_SOURCE_KEY]])</f>
        <v>LANDAU, YECHIEL</v>
      </c>
      <c r="U446" t="s">
        <v>25777</v>
      </c>
      <c r="V446" t="s">
        <v>25778</v>
      </c>
      <c r="W446" t="s">
        <v>25779</v>
      </c>
      <c r="Y446" t="str">
        <f>IF(assembly_staff_import[[#This Row],[Legislative Staff Type]]="Personal", PROPER(TRIM(assembly_staff_import[[#This Row],[Unit First MI via UNIT_SOURCE_KEY]])&amp;" "&amp;assembly_staff_import[[#This Row],[Unit Last via UNIT_SOURCE_KEY]]), PROPER(TRIM(assembly_staff_import[[#This Row],[UNIT NAME_SOURCE_KEY2]])))</f>
        <v>Dov Hikind</v>
      </c>
      <c r="Z446" t="s">
        <v>25733</v>
      </c>
      <c r="AA446" t="e">
        <f>VLOOKUP(assembly_staff_import[[#This Row],[Formatted and corrected Works for Group Text]],[3]!Table4[#Data],1,0)</f>
        <v>#REF!</v>
      </c>
      <c r="AB446" t="e">
        <f>VLOOKUP(assembly_staff_import[[#This Row],[Formatted and corrected Works for Group Text]],[3]!Table5[#Data],2,0)</f>
        <v>#REF!</v>
      </c>
      <c r="AC446" t="str">
        <f>IF(TRIM(assembly_staff_import[[#This Row],[PUBLIC INFO ADDR_SOURCE_KEY]])="CAPITOL, ALBANY", "Legislative / Capitol Office", "District Office")</f>
        <v>District Office</v>
      </c>
      <c r="AD446" t="s">
        <v>25734</v>
      </c>
      <c r="AE446" t="s">
        <v>25735</v>
      </c>
      <c r="AF446" t="str">
        <f t="shared" si="23"/>
        <v xml:space="preserve">B24 </v>
      </c>
      <c r="AG446" t="s">
        <v>25736</v>
      </c>
      <c r="AH446" t="s">
        <v>25780</v>
      </c>
      <c r="AI446" t="s">
        <v>23692</v>
      </c>
      <c r="AJ446" t="s">
        <v>25739</v>
      </c>
    </row>
    <row r="447" spans="1:36" x14ac:dyDescent="0.2">
      <c r="A447" t="str">
        <f>TRIM(PROPER((assembly_staff_import[[#This Row],[First MI Name via NAME_SOURCE_KEY TEXT]]&amp;" "&amp;assembly_staff_import[[#This Row],[Last Name via NAME_SOURCE_KEY TEXT]]&amp;" "&amp;assembly_staff_import[[#This Row],[Suffix via NAME_SOURCE_KEY]])))</f>
        <v>Yisroel E Weiss</v>
      </c>
      <c r="B447" t="str">
        <f>TRIM(CONCATENATE(TRIM(assembly_staff_import[[#This Row],[Full Name]]), ", ", assembly_staff_import[[#This Row],[Title]]))</f>
        <v>Yisroel E Weiss, Community Liaison</v>
      </c>
      <c r="C447" t="e">
        <f>assembly_staff_import[[#This Row],[Vlookup_groups]]</f>
        <v>#REF!</v>
      </c>
      <c r="D447" t="str">
        <f>IF(assembly_staff_import[[#This Row],[Legislative Staff Type]]="Personal",assembly_staff_import[[#This Row],[Formatted Personal Staff Office]],"")</f>
        <v>District Office</v>
      </c>
      <c r="E447" t="s">
        <v>65</v>
      </c>
      <c r="F447" s="19" t="s">
        <v>10913</v>
      </c>
      <c r="G447" t="s">
        <v>67</v>
      </c>
      <c r="H447" t="str">
        <f>TRIM(PROPER((assembly_staff_import[[#This Row],[Last Name via NAME_SOURCE_KEY TEXT]]&amp;" "&amp;assembly_staff_import[[#This Row],[Suffix via NAME_SOURCE_KEY]])))</f>
        <v>Weiss</v>
      </c>
      <c r="I447" t="str">
        <f>PROPER(assembly_staff_import[[#This Row],[JOB TITLE_SOURCE_KEY]])</f>
        <v xml:space="preserve">Community Liaison                          </v>
      </c>
      <c r="J447" t="s">
        <v>72</v>
      </c>
      <c r="K447" t="e">
        <f>IF(assembly_staff_import[[#This Row],[Legislative Staff Type]]="Personal",assembly_staff_import[[#This Row],[Vlookup Reports To Person]], "")</f>
        <v>#REF!</v>
      </c>
      <c r="L447" t="str">
        <f>PROPER(assembly_staff_import[[#This Row],[First MI Name via NAME_SOURCE_KEY TEXT]])</f>
        <v xml:space="preserve"> Yisroel E</v>
      </c>
      <c r="M447" t="s">
        <v>14750</v>
      </c>
      <c r="N447" t="str">
        <f>LOWER(CONCATENATE(assembly_staff_import[[#This Row],[Last Name]],LEFT(assembly_staff_import[[#This Row],[First Name (no initial)]],1),"@nyassembly.gov"))</f>
        <v>weissy@nyassembly.gov</v>
      </c>
      <c r="O447" t="s">
        <v>25781</v>
      </c>
      <c r="P447" t="e">
        <f>VLOOKUP(assembly_staff_import[[#This Row],[Full Name]],[3]!PEOPLE_March_20[#Data],1,0)</f>
        <v>#REF!</v>
      </c>
      <c r="Q447" t="e">
        <f>VLOOKUP(assembly_staff_import[[#This Row],[Full Name]],[3]!Table17[#Data],3,0)</f>
        <v>#REF!</v>
      </c>
      <c r="R447" t="e">
        <f>VLOOKUP(assembly_staff_import[[#This Row],[Formatted Works for Group]],[3]!Table7[#Data],1,0)</f>
        <v>#REF!</v>
      </c>
      <c r="S447" t="e">
        <f>IF(assembly_staff_import[[#This Row],[Legislative Staff Type]]="Personal", assembly_staff_import[[#This Row],[Vlookup Works for Group]], assembly_staff_import[[#This Row],[Formatted Works for Group calc]]&amp;", Central Staff Office, Assembly")</f>
        <v>#REF!</v>
      </c>
      <c r="T447" s="20" t="str">
        <f>TRIM(assembly_staff_import[[#This Row],[NAME_SOURCE_KEY]])</f>
        <v>WEISS, YISROEL E</v>
      </c>
      <c r="U447" t="s">
        <v>25782</v>
      </c>
      <c r="V447" t="s">
        <v>24732</v>
      </c>
      <c r="W447" t="s">
        <v>25783</v>
      </c>
      <c r="Y447" t="str">
        <f>IF(assembly_staff_import[[#This Row],[Legislative Staff Type]]="Personal", PROPER(TRIM(assembly_staff_import[[#This Row],[Unit First MI via UNIT_SOURCE_KEY]])&amp;" "&amp;assembly_staff_import[[#This Row],[Unit Last via UNIT_SOURCE_KEY]]), PROPER(TRIM(assembly_staff_import[[#This Row],[UNIT NAME_SOURCE_KEY2]])))</f>
        <v>Dov Hikind</v>
      </c>
      <c r="Z447" t="s">
        <v>25733</v>
      </c>
      <c r="AA447" t="e">
        <f>VLOOKUP(assembly_staff_import[[#This Row],[Formatted and corrected Works for Group Text]],[3]!Table4[#Data],1,0)</f>
        <v>#REF!</v>
      </c>
      <c r="AB447" t="e">
        <f>VLOOKUP(assembly_staff_import[[#This Row],[Formatted and corrected Works for Group Text]],[3]!Table5[#Data],2,0)</f>
        <v>#REF!</v>
      </c>
      <c r="AC447" t="str">
        <f>IF(TRIM(assembly_staff_import[[#This Row],[PUBLIC INFO ADDR_SOURCE_KEY]])="CAPITOL, ALBANY", "Legislative / Capitol Office", "District Office")</f>
        <v>District Office</v>
      </c>
      <c r="AD447" t="s">
        <v>25734</v>
      </c>
      <c r="AE447" t="s">
        <v>25735</v>
      </c>
      <c r="AF447" t="str">
        <f t="shared" si="23"/>
        <v xml:space="preserve">B24 </v>
      </c>
      <c r="AG447" t="s">
        <v>25736</v>
      </c>
      <c r="AH447" t="s">
        <v>25784</v>
      </c>
      <c r="AI447" t="s">
        <v>23692</v>
      </c>
      <c r="AJ447" t="s">
        <v>25739</v>
      </c>
    </row>
    <row r="448" spans="1:36" x14ac:dyDescent="0.2">
      <c r="A448" t="str">
        <f>TRIM(PROPER((assembly_staff_import[[#This Row],[First MI Name via NAME_SOURCE_KEY TEXT]]&amp;" "&amp;assembly_staff_import[[#This Row],[Last Name via NAME_SOURCE_KEY TEXT]]&amp;" "&amp;assembly_staff_import[[#This Row],[Suffix via NAME_SOURCE_KEY]])))</f>
        <v>Arndreia M Goodbee</v>
      </c>
      <c r="B448" t="str">
        <f>TRIM(CONCATENATE(TRIM(assembly_staff_import[[#This Row],[Full Name]]), ", ", assembly_staff_import[[#This Row],[Title]]))</f>
        <v>Arndreia M Goodbee, Chief Of Staff</v>
      </c>
      <c r="C448" t="e">
        <f>assembly_staff_import[[#This Row],[Vlookup_groups]]</f>
        <v>#REF!</v>
      </c>
      <c r="D448" t="str">
        <f>IF(assembly_staff_import[[#This Row],[Legislative Staff Type]]="Personal",assembly_staff_import[[#This Row],[Formatted Personal Staff Office]],"")</f>
        <v>Legislative / Capitol Office</v>
      </c>
      <c r="E448" t="s">
        <v>65</v>
      </c>
      <c r="F448" s="19" t="s">
        <v>10913</v>
      </c>
      <c r="G448" t="s">
        <v>67</v>
      </c>
      <c r="H448" t="str">
        <f>TRIM(PROPER((assembly_staff_import[[#This Row],[Last Name via NAME_SOURCE_KEY TEXT]]&amp;" "&amp;assembly_staff_import[[#This Row],[Suffix via NAME_SOURCE_KEY]])))</f>
        <v>Goodbee</v>
      </c>
      <c r="I448" t="str">
        <f>PROPER(assembly_staff_import[[#This Row],[JOB TITLE_SOURCE_KEY]])</f>
        <v xml:space="preserve">Chief Of Staff                             </v>
      </c>
      <c r="J448" t="s">
        <v>72</v>
      </c>
      <c r="K448" t="e">
        <f>IF(assembly_staff_import[[#This Row],[Legislative Staff Type]]="Personal",assembly_staff_import[[#This Row],[Vlookup Reports To Person]], "")</f>
        <v>#REF!</v>
      </c>
      <c r="L448" t="str">
        <f>PROPER(assembly_staff_import[[#This Row],[First MI Name via NAME_SOURCE_KEY TEXT]])</f>
        <v xml:space="preserve"> Arndreia M</v>
      </c>
      <c r="M448" t="s">
        <v>21473</v>
      </c>
      <c r="N448" t="str">
        <f>LOWER(CONCATENATE(assembly_staff_import[[#This Row],[Last Name]],LEFT(assembly_staff_import[[#This Row],[First Name (no initial)]],1),"@nyassembly.gov"))</f>
        <v>goodbeea@nyassembly.gov</v>
      </c>
      <c r="O448" t="s">
        <v>25785</v>
      </c>
      <c r="P448" t="e">
        <f>VLOOKUP(assembly_staff_import[[#This Row],[Full Name]],[3]!PEOPLE_March_20[#Data],1,0)</f>
        <v>#REF!</v>
      </c>
      <c r="Q448" t="e">
        <f>VLOOKUP(assembly_staff_import[[#This Row],[Full Name]],[3]!Table17[#Data],3,0)</f>
        <v>#REF!</v>
      </c>
      <c r="R448" t="e">
        <f>VLOOKUP(assembly_staff_import[[#This Row],[Formatted Works for Group]],[3]!Table7[#Data],1,0)</f>
        <v>#REF!</v>
      </c>
      <c r="S448" t="e">
        <f>IF(assembly_staff_import[[#This Row],[Legislative Staff Type]]="Personal", assembly_staff_import[[#This Row],[Vlookup Works for Group]], assembly_staff_import[[#This Row],[Formatted Works for Group calc]]&amp;", Central Staff Office, Assembly")</f>
        <v>#REF!</v>
      </c>
      <c r="T448" s="20" t="str">
        <f>TRIM(assembly_staff_import[[#This Row],[NAME_SOURCE_KEY]])</f>
        <v>GOODBEE, ARNDREIA M</v>
      </c>
      <c r="U448" t="s">
        <v>25786</v>
      </c>
      <c r="V448" t="s">
        <v>25787</v>
      </c>
      <c r="W448" t="s">
        <v>25788</v>
      </c>
      <c r="Y448" t="str">
        <f>IF(assembly_staff_import[[#This Row],[Legislative Staff Type]]="Personal", PROPER(TRIM(assembly_staff_import[[#This Row],[Unit First MI via UNIT_SOURCE_KEY]])&amp;" "&amp;assembly_staff_import[[#This Row],[Unit Last via UNIT_SOURCE_KEY]]), PROPER(TRIM(assembly_staff_import[[#This Row],[UNIT NAME_SOURCE_KEY2]])))</f>
        <v>Earlene Hooper</v>
      </c>
      <c r="Z448" t="s">
        <v>25789</v>
      </c>
      <c r="AA448" t="e">
        <f>VLOOKUP(assembly_staff_import[[#This Row],[Formatted and corrected Works for Group Text]],[3]!Table4[#Data],1,0)</f>
        <v>#REF!</v>
      </c>
      <c r="AB448" t="e">
        <f>VLOOKUP(assembly_staff_import[[#This Row],[Formatted and corrected Works for Group Text]],[3]!Table5[#Data],2,0)</f>
        <v>#REF!</v>
      </c>
      <c r="AC448" t="str">
        <f>IF(TRIM(assembly_staff_import[[#This Row],[PUBLIC INFO ADDR_SOURCE_KEY]])="CAPITOL, ALBANY", "Legislative / Capitol Office", "District Office")</f>
        <v>Legislative / Capitol Office</v>
      </c>
      <c r="AD448" t="s">
        <v>25790</v>
      </c>
      <c r="AE448" t="s">
        <v>25791</v>
      </c>
      <c r="AF448" t="str">
        <f>"B58 "</f>
        <v xml:space="preserve">B58 </v>
      </c>
      <c r="AG448" t="s">
        <v>25792</v>
      </c>
      <c r="AH448" t="s">
        <v>25793</v>
      </c>
      <c r="AI448" t="s">
        <v>23587</v>
      </c>
      <c r="AJ448" t="s">
        <v>23493</v>
      </c>
    </row>
    <row r="449" spans="1:36" x14ac:dyDescent="0.2">
      <c r="A449" t="str">
        <f>TRIM(PROPER((assembly_staff_import[[#This Row],[First MI Name via NAME_SOURCE_KEY TEXT]]&amp;" "&amp;assembly_staff_import[[#This Row],[Last Name via NAME_SOURCE_KEY TEXT]]&amp;" "&amp;assembly_staff_import[[#This Row],[Suffix via NAME_SOURCE_KEY]])))</f>
        <v>Lance D Clarke</v>
      </c>
      <c r="B449" t="str">
        <f>TRIM(CONCATENATE(TRIM(assembly_staff_import[[#This Row],[Full Name]]), ", ", assembly_staff_import[[#This Row],[Title]]))</f>
        <v>Lance D Clarke, Counsel</v>
      </c>
      <c r="C449" t="e">
        <f>assembly_staff_import[[#This Row],[Vlookup_groups]]</f>
        <v>#REF!</v>
      </c>
      <c r="D449" t="str">
        <f>IF(assembly_staff_import[[#This Row],[Legislative Staff Type]]="Personal",assembly_staff_import[[#This Row],[Formatted Personal Staff Office]],"")</f>
        <v>District Office</v>
      </c>
      <c r="E449" t="s">
        <v>65</v>
      </c>
      <c r="F449" s="19" t="s">
        <v>10913</v>
      </c>
      <c r="G449" t="s">
        <v>67</v>
      </c>
      <c r="H449" t="str">
        <f>TRIM(PROPER((assembly_staff_import[[#This Row],[Last Name via NAME_SOURCE_KEY TEXT]]&amp;" "&amp;assembly_staff_import[[#This Row],[Suffix via NAME_SOURCE_KEY]])))</f>
        <v>Clarke</v>
      </c>
      <c r="I449" t="str">
        <f>PROPER(assembly_staff_import[[#This Row],[JOB TITLE_SOURCE_KEY]])</f>
        <v xml:space="preserve">Counsel                                    </v>
      </c>
      <c r="J449" t="s">
        <v>72</v>
      </c>
      <c r="K449" t="e">
        <f>IF(assembly_staff_import[[#This Row],[Legislative Staff Type]]="Personal",assembly_staff_import[[#This Row],[Vlookup Reports To Person]], "")</f>
        <v>#REF!</v>
      </c>
      <c r="L449" t="str">
        <f>PROPER(assembly_staff_import[[#This Row],[First MI Name via NAME_SOURCE_KEY TEXT]])</f>
        <v xml:space="preserve"> Lance D</v>
      </c>
      <c r="M449" t="s">
        <v>14848</v>
      </c>
      <c r="N449" t="str">
        <f>LOWER(CONCATENATE(assembly_staff_import[[#This Row],[Last Name]],LEFT(assembly_staff_import[[#This Row],[First Name (no initial)]],1),"@nyassembly.gov"))</f>
        <v>clarkel@nyassembly.gov</v>
      </c>
      <c r="O449" t="s">
        <v>25794</v>
      </c>
      <c r="P449" t="e">
        <f>VLOOKUP(assembly_staff_import[[#This Row],[Full Name]],[3]!PEOPLE_March_20[#Data],1,0)</f>
        <v>#REF!</v>
      </c>
      <c r="Q449" t="e">
        <f>VLOOKUP(assembly_staff_import[[#This Row],[Full Name]],[3]!Table17[#Data],3,0)</f>
        <v>#REF!</v>
      </c>
      <c r="R449" t="e">
        <f>VLOOKUP(assembly_staff_import[[#This Row],[Formatted Works for Group]],[3]!Table7[#Data],1,0)</f>
        <v>#REF!</v>
      </c>
      <c r="S449" t="e">
        <f>IF(assembly_staff_import[[#This Row],[Legislative Staff Type]]="Personal", assembly_staff_import[[#This Row],[Vlookup Works for Group]], assembly_staff_import[[#This Row],[Formatted Works for Group calc]]&amp;", Central Staff Office, Assembly")</f>
        <v>#REF!</v>
      </c>
      <c r="T449" s="20" t="str">
        <f>TRIM(assembly_staff_import[[#This Row],[NAME_SOURCE_KEY]])</f>
        <v>CLARKE, LANCE D</v>
      </c>
      <c r="U449" t="s">
        <v>25795</v>
      </c>
      <c r="V449" t="s">
        <v>25654</v>
      </c>
      <c r="W449" t="s">
        <v>25796</v>
      </c>
      <c r="Y449" t="str">
        <f>IF(assembly_staff_import[[#This Row],[Legislative Staff Type]]="Personal", PROPER(TRIM(assembly_staff_import[[#This Row],[Unit First MI via UNIT_SOURCE_KEY]])&amp;" "&amp;assembly_staff_import[[#This Row],[Unit Last via UNIT_SOURCE_KEY]]), PROPER(TRIM(assembly_staff_import[[#This Row],[UNIT NAME_SOURCE_KEY2]])))</f>
        <v>Earlene Hooper</v>
      </c>
      <c r="Z449" t="s">
        <v>25789</v>
      </c>
      <c r="AA449" t="e">
        <f>VLOOKUP(assembly_staff_import[[#This Row],[Formatted and corrected Works for Group Text]],[3]!Table4[#Data],1,0)</f>
        <v>#REF!</v>
      </c>
      <c r="AB449" t="e">
        <f>VLOOKUP(assembly_staff_import[[#This Row],[Formatted and corrected Works for Group Text]],[3]!Table5[#Data],2,0)</f>
        <v>#REF!</v>
      </c>
      <c r="AC449" t="str">
        <f>IF(TRIM(assembly_staff_import[[#This Row],[PUBLIC INFO ADDR_SOURCE_KEY]])="CAPITOL, ALBANY", "Legislative / Capitol Office", "District Office")</f>
        <v>District Office</v>
      </c>
      <c r="AD449" t="s">
        <v>25790</v>
      </c>
      <c r="AE449" t="s">
        <v>25791</v>
      </c>
      <c r="AF449" t="str">
        <f>"B58 "</f>
        <v xml:space="preserve">B58 </v>
      </c>
      <c r="AG449" t="s">
        <v>25792</v>
      </c>
      <c r="AH449" t="s">
        <v>25797</v>
      </c>
      <c r="AI449" t="s">
        <v>24265</v>
      </c>
      <c r="AJ449" t="s">
        <v>25798</v>
      </c>
    </row>
    <row r="450" spans="1:36" x14ac:dyDescent="0.2">
      <c r="A450" t="str">
        <f>TRIM(PROPER((assembly_staff_import[[#This Row],[First MI Name via NAME_SOURCE_KEY TEXT]]&amp;" "&amp;assembly_staff_import[[#This Row],[Last Name via NAME_SOURCE_KEY TEXT]]&amp;" "&amp;assembly_staff_import[[#This Row],[Suffix via NAME_SOURCE_KEY]])))</f>
        <v>Marcia J Chandler</v>
      </c>
      <c r="B450" t="str">
        <f>TRIM(CONCATENATE(TRIM(assembly_staff_import[[#This Row],[Full Name]]), ", ", assembly_staff_import[[#This Row],[Title]]))</f>
        <v>Marcia J Chandler, Dep Chief Of Staff</v>
      </c>
      <c r="C450" t="e">
        <f>assembly_staff_import[[#This Row],[Vlookup_groups]]</f>
        <v>#REF!</v>
      </c>
      <c r="D450" t="str">
        <f>IF(assembly_staff_import[[#This Row],[Legislative Staff Type]]="Personal",assembly_staff_import[[#This Row],[Formatted Personal Staff Office]],"")</f>
        <v>Legislative / Capitol Office</v>
      </c>
      <c r="E450" t="s">
        <v>65</v>
      </c>
      <c r="F450" s="19" t="s">
        <v>10913</v>
      </c>
      <c r="G450" t="s">
        <v>67</v>
      </c>
      <c r="H450" t="str">
        <f>TRIM(PROPER((assembly_staff_import[[#This Row],[Last Name via NAME_SOURCE_KEY TEXT]]&amp;" "&amp;assembly_staff_import[[#This Row],[Suffix via NAME_SOURCE_KEY]])))</f>
        <v>Chandler</v>
      </c>
      <c r="I450" t="str">
        <f>PROPER(assembly_staff_import[[#This Row],[JOB TITLE_SOURCE_KEY]])</f>
        <v xml:space="preserve">Dep Chief Of Staff                         </v>
      </c>
      <c r="J450" t="s">
        <v>72</v>
      </c>
      <c r="K450" t="e">
        <f>IF(assembly_staff_import[[#This Row],[Legislative Staff Type]]="Personal",assembly_staff_import[[#This Row],[Vlookup Reports To Person]], "")</f>
        <v>#REF!</v>
      </c>
      <c r="L450" t="str">
        <f>PROPER(assembly_staff_import[[#This Row],[First MI Name via NAME_SOURCE_KEY TEXT]])</f>
        <v xml:space="preserve"> Marcia J</v>
      </c>
      <c r="M450" t="s">
        <v>21498</v>
      </c>
      <c r="N450" t="str">
        <f>LOWER(CONCATENATE(assembly_staff_import[[#This Row],[Last Name]],LEFT(assembly_staff_import[[#This Row],[First Name (no initial)]],1),"@nyassembly.gov"))</f>
        <v>chandlerm@nyassembly.gov</v>
      </c>
      <c r="O450" t="s">
        <v>16173</v>
      </c>
      <c r="P450" t="e">
        <f>VLOOKUP(assembly_staff_import[[#This Row],[Full Name]],[3]!PEOPLE_March_20[#Data],1,0)</f>
        <v>#REF!</v>
      </c>
      <c r="Q450" t="e">
        <f>VLOOKUP(assembly_staff_import[[#This Row],[Full Name]],[3]!Table17[#Data],3,0)</f>
        <v>#REF!</v>
      </c>
      <c r="R450" t="e">
        <f>VLOOKUP(assembly_staff_import[[#This Row],[Formatted Works for Group]],[3]!Table7[#Data],1,0)</f>
        <v>#REF!</v>
      </c>
      <c r="S450" t="e">
        <f>IF(assembly_staff_import[[#This Row],[Legislative Staff Type]]="Personal", assembly_staff_import[[#This Row],[Vlookup Works for Group]], assembly_staff_import[[#This Row],[Formatted Works for Group calc]]&amp;", Central Staff Office, Assembly")</f>
        <v>#REF!</v>
      </c>
      <c r="T450" s="20" t="str">
        <f>TRIM(assembly_staff_import[[#This Row],[NAME_SOURCE_KEY]])</f>
        <v>CHANDLER, MARCIA J</v>
      </c>
      <c r="U450" t="s">
        <v>25799</v>
      </c>
      <c r="V450" t="s">
        <v>25800</v>
      </c>
      <c r="W450" t="s">
        <v>25801</v>
      </c>
      <c r="Y450" t="str">
        <f>IF(assembly_staff_import[[#This Row],[Legislative Staff Type]]="Personal", PROPER(TRIM(assembly_staff_import[[#This Row],[Unit First MI via UNIT_SOURCE_KEY]])&amp;" "&amp;assembly_staff_import[[#This Row],[Unit Last via UNIT_SOURCE_KEY]]), PROPER(TRIM(assembly_staff_import[[#This Row],[UNIT NAME_SOURCE_KEY2]])))</f>
        <v>Earlene Hooper</v>
      </c>
      <c r="Z450" t="s">
        <v>25789</v>
      </c>
      <c r="AA450" t="e">
        <f>VLOOKUP(assembly_staff_import[[#This Row],[Formatted and corrected Works for Group Text]],[3]!Table4[#Data],1,0)</f>
        <v>#REF!</v>
      </c>
      <c r="AB450" t="e">
        <f>VLOOKUP(assembly_staff_import[[#This Row],[Formatted and corrected Works for Group Text]],[3]!Table5[#Data],2,0)</f>
        <v>#REF!</v>
      </c>
      <c r="AC450" t="str">
        <f>IF(TRIM(assembly_staff_import[[#This Row],[PUBLIC INFO ADDR_SOURCE_KEY]])="CAPITOL, ALBANY", "Legislative / Capitol Office", "District Office")</f>
        <v>Legislative / Capitol Office</v>
      </c>
      <c r="AD450" t="s">
        <v>25790</v>
      </c>
      <c r="AE450" t="s">
        <v>25791</v>
      </c>
      <c r="AF450" t="str">
        <f>"B58 "</f>
        <v xml:space="preserve">B58 </v>
      </c>
      <c r="AG450" t="s">
        <v>25792</v>
      </c>
      <c r="AH450" t="s">
        <v>25802</v>
      </c>
      <c r="AI450" t="s">
        <v>23776</v>
      </c>
      <c r="AJ450" t="s">
        <v>23493</v>
      </c>
    </row>
    <row r="451" spans="1:36" x14ac:dyDescent="0.2">
      <c r="A451" t="str">
        <f>TRIM(PROPER((assembly_staff_import[[#This Row],[First MI Name via NAME_SOURCE_KEY TEXT]]&amp;" "&amp;assembly_staff_import[[#This Row],[Last Name via NAME_SOURCE_KEY TEXT]]&amp;" "&amp;assembly_staff_import[[#This Row],[Suffix via NAME_SOURCE_KEY]])))</f>
        <v>Mashama R Burns</v>
      </c>
      <c r="B451" t="str">
        <f>TRIM(CONCATENATE(TRIM(assembly_staff_import[[#This Row],[Full Name]]), ", ", assembly_staff_import[[#This Row],[Title]]))</f>
        <v>Mashama R Burns, Legis Asst</v>
      </c>
      <c r="C451" t="e">
        <f>assembly_staff_import[[#This Row],[Vlookup_groups]]</f>
        <v>#REF!</v>
      </c>
      <c r="D451" t="str">
        <f>IF(assembly_staff_import[[#This Row],[Legislative Staff Type]]="Personal",assembly_staff_import[[#This Row],[Formatted Personal Staff Office]],"")</f>
        <v>Legislative / Capitol Office</v>
      </c>
      <c r="E451" t="s">
        <v>65</v>
      </c>
      <c r="F451" s="19" t="s">
        <v>10913</v>
      </c>
      <c r="G451" t="s">
        <v>67</v>
      </c>
      <c r="H451" t="str">
        <f>TRIM(PROPER((assembly_staff_import[[#This Row],[Last Name via NAME_SOURCE_KEY TEXT]]&amp;" "&amp;assembly_staff_import[[#This Row],[Suffix via NAME_SOURCE_KEY]])))</f>
        <v>Burns</v>
      </c>
      <c r="I451" t="str">
        <f>PROPER(assembly_staff_import[[#This Row],[JOB TITLE_SOURCE_KEY]])</f>
        <v xml:space="preserve">Legis Asst                                 </v>
      </c>
      <c r="J451" t="s">
        <v>72</v>
      </c>
      <c r="K451" t="e">
        <f>IF(assembly_staff_import[[#This Row],[Legislative Staff Type]]="Personal",assembly_staff_import[[#This Row],[Vlookup Reports To Person]], "")</f>
        <v>#REF!</v>
      </c>
      <c r="L451" t="str">
        <f>PROPER(assembly_staff_import[[#This Row],[First MI Name via NAME_SOURCE_KEY TEXT]])</f>
        <v xml:space="preserve"> Mashama R</v>
      </c>
      <c r="M451" t="s">
        <v>12171</v>
      </c>
      <c r="N451" t="str">
        <f>LOWER(CONCATENATE(assembly_staff_import[[#This Row],[Last Name]],LEFT(assembly_staff_import[[#This Row],[First Name (no initial)]],1),"@nyassembly.gov"))</f>
        <v>burnsm@nyassembly.gov</v>
      </c>
      <c r="O451" t="s">
        <v>25803</v>
      </c>
      <c r="P451" t="e">
        <f>VLOOKUP(assembly_staff_import[[#This Row],[Full Name]],[3]!PEOPLE_March_20[#Data],1,0)</f>
        <v>#REF!</v>
      </c>
      <c r="Q451" t="e">
        <f>VLOOKUP(assembly_staff_import[[#This Row],[Full Name]],[3]!Table17[#Data],3,0)</f>
        <v>#REF!</v>
      </c>
      <c r="R451" t="e">
        <f>VLOOKUP(assembly_staff_import[[#This Row],[Formatted Works for Group]],[3]!Table7[#Data],1,0)</f>
        <v>#REF!</v>
      </c>
      <c r="S451" t="e">
        <f>IF(assembly_staff_import[[#This Row],[Legislative Staff Type]]="Personal", assembly_staff_import[[#This Row],[Vlookup Works for Group]], assembly_staff_import[[#This Row],[Formatted Works for Group calc]]&amp;", Central Staff Office, Assembly")</f>
        <v>#REF!</v>
      </c>
      <c r="T451" s="20" t="str">
        <f>TRIM(assembly_staff_import[[#This Row],[NAME_SOURCE_KEY]])</f>
        <v>BURNS, MASHAMA R</v>
      </c>
      <c r="U451" t="s">
        <v>25804</v>
      </c>
      <c r="V451" t="s">
        <v>25805</v>
      </c>
      <c r="W451" t="s">
        <v>25806</v>
      </c>
      <c r="Y451" t="str">
        <f>IF(assembly_staff_import[[#This Row],[Legislative Staff Type]]="Personal", PROPER(TRIM(assembly_staff_import[[#This Row],[Unit First MI via UNIT_SOURCE_KEY]])&amp;" "&amp;assembly_staff_import[[#This Row],[Unit Last via UNIT_SOURCE_KEY]]), PROPER(TRIM(assembly_staff_import[[#This Row],[UNIT NAME_SOURCE_KEY2]])))</f>
        <v>Earlene Hooper</v>
      </c>
      <c r="Z451" t="s">
        <v>25789</v>
      </c>
      <c r="AA451" t="e">
        <f>VLOOKUP(assembly_staff_import[[#This Row],[Formatted and corrected Works for Group Text]],[3]!Table4[#Data],1,0)</f>
        <v>#REF!</v>
      </c>
      <c r="AB451" t="e">
        <f>VLOOKUP(assembly_staff_import[[#This Row],[Formatted and corrected Works for Group Text]],[3]!Table5[#Data],2,0)</f>
        <v>#REF!</v>
      </c>
      <c r="AC451" t="str">
        <f>IF(TRIM(assembly_staff_import[[#This Row],[PUBLIC INFO ADDR_SOURCE_KEY]])="CAPITOL, ALBANY", "Legislative / Capitol Office", "District Office")</f>
        <v>Legislative / Capitol Office</v>
      </c>
      <c r="AD451" t="s">
        <v>25790</v>
      </c>
      <c r="AE451" t="s">
        <v>25791</v>
      </c>
      <c r="AF451" t="str">
        <f>"B58 "</f>
        <v xml:space="preserve">B58 </v>
      </c>
      <c r="AG451" t="s">
        <v>25792</v>
      </c>
      <c r="AH451" t="s">
        <v>25807</v>
      </c>
      <c r="AI451" t="s">
        <v>23706</v>
      </c>
      <c r="AJ451" t="s">
        <v>23493</v>
      </c>
    </row>
    <row r="452" spans="1:36" x14ac:dyDescent="0.2">
      <c r="A452" t="str">
        <f>TRIM(PROPER((assembly_staff_import[[#This Row],[First MI Name via NAME_SOURCE_KEY TEXT]]&amp;" "&amp;assembly_staff_import[[#This Row],[Last Name via NAME_SOURCE_KEY TEXT]]&amp;" "&amp;assembly_staff_import[[#This Row],[Suffix via NAME_SOURCE_KEY]])))</f>
        <v>Paulette D Williams</v>
      </c>
      <c r="B452" t="str">
        <f>TRIM(CONCATENATE(TRIM(assembly_staff_import[[#This Row],[Full Name]]), ", ", assembly_staff_import[[#This Row],[Title]]))</f>
        <v>Paulette D Williams, D O Manager</v>
      </c>
      <c r="C452" t="e">
        <f>assembly_staff_import[[#This Row],[Vlookup_groups]]</f>
        <v>#REF!</v>
      </c>
      <c r="D452" t="str">
        <f>IF(assembly_staff_import[[#This Row],[Legislative Staff Type]]="Personal",assembly_staff_import[[#This Row],[Formatted Personal Staff Office]],"")</f>
        <v>District Office</v>
      </c>
      <c r="E452" t="s">
        <v>65</v>
      </c>
      <c r="F452" s="19" t="s">
        <v>10913</v>
      </c>
      <c r="G452" t="s">
        <v>67</v>
      </c>
      <c r="H452" t="str">
        <f>TRIM(PROPER((assembly_staff_import[[#This Row],[Last Name via NAME_SOURCE_KEY TEXT]]&amp;" "&amp;assembly_staff_import[[#This Row],[Suffix via NAME_SOURCE_KEY]])))</f>
        <v>Williams</v>
      </c>
      <c r="I452" t="str">
        <f>PROPER(assembly_staff_import[[#This Row],[JOB TITLE_SOURCE_KEY]])</f>
        <v xml:space="preserve">D O Manager                                </v>
      </c>
      <c r="J452" t="s">
        <v>72</v>
      </c>
      <c r="K452" t="e">
        <f>IF(assembly_staff_import[[#This Row],[Legislative Staff Type]]="Personal",assembly_staff_import[[#This Row],[Vlookup Reports To Person]], "")</f>
        <v>#REF!</v>
      </c>
      <c r="L452" t="str">
        <f>PROPER(assembly_staff_import[[#This Row],[First MI Name via NAME_SOURCE_KEY TEXT]])</f>
        <v xml:space="preserve"> Paulette D</v>
      </c>
      <c r="M452" t="s">
        <v>21454</v>
      </c>
      <c r="N452" t="str">
        <f>LOWER(CONCATENATE(assembly_staff_import[[#This Row],[Last Name]],LEFT(assembly_staff_import[[#This Row],[First Name (no initial)]],1),"@nyassembly.gov"))</f>
        <v>williamsp@nyassembly.gov</v>
      </c>
      <c r="O452" t="s">
        <v>25808</v>
      </c>
      <c r="P452" t="e">
        <f>VLOOKUP(assembly_staff_import[[#This Row],[Full Name]],[3]!PEOPLE_March_20[#Data],1,0)</f>
        <v>#REF!</v>
      </c>
      <c r="Q452" t="e">
        <f>VLOOKUP(assembly_staff_import[[#This Row],[Full Name]],[3]!Table17[#Data],3,0)</f>
        <v>#REF!</v>
      </c>
      <c r="R452" t="e">
        <f>VLOOKUP(assembly_staff_import[[#This Row],[Formatted Works for Group]],[3]!Table7[#Data],1,0)</f>
        <v>#REF!</v>
      </c>
      <c r="S452" t="e">
        <f>IF(assembly_staff_import[[#This Row],[Legislative Staff Type]]="Personal", assembly_staff_import[[#This Row],[Vlookup Works for Group]], assembly_staff_import[[#This Row],[Formatted Works for Group calc]]&amp;", Central Staff Office, Assembly")</f>
        <v>#REF!</v>
      </c>
      <c r="T452" s="20" t="str">
        <f>TRIM(assembly_staff_import[[#This Row],[NAME_SOURCE_KEY]])</f>
        <v>WILLIAMS, PAULETTE D</v>
      </c>
      <c r="U452" t="s">
        <v>25809</v>
      </c>
      <c r="V452" t="s">
        <v>25666</v>
      </c>
      <c r="W452" t="s">
        <v>25810</v>
      </c>
      <c r="Y452" t="str">
        <f>IF(assembly_staff_import[[#This Row],[Legislative Staff Type]]="Personal", PROPER(TRIM(assembly_staff_import[[#This Row],[Unit First MI via UNIT_SOURCE_KEY]])&amp;" "&amp;assembly_staff_import[[#This Row],[Unit Last via UNIT_SOURCE_KEY]]), PROPER(TRIM(assembly_staff_import[[#This Row],[UNIT NAME_SOURCE_KEY2]])))</f>
        <v>Earlene Hooper</v>
      </c>
      <c r="Z452" t="s">
        <v>25789</v>
      </c>
      <c r="AA452" t="e">
        <f>VLOOKUP(assembly_staff_import[[#This Row],[Formatted and corrected Works for Group Text]],[3]!Table4[#Data],1,0)</f>
        <v>#REF!</v>
      </c>
      <c r="AB452" t="e">
        <f>VLOOKUP(assembly_staff_import[[#This Row],[Formatted and corrected Works for Group Text]],[3]!Table5[#Data],2,0)</f>
        <v>#REF!</v>
      </c>
      <c r="AC452" t="str">
        <f>IF(TRIM(assembly_staff_import[[#This Row],[PUBLIC INFO ADDR_SOURCE_KEY]])="CAPITOL, ALBANY", "Legislative / Capitol Office", "District Office")</f>
        <v>District Office</v>
      </c>
      <c r="AD452" t="s">
        <v>25790</v>
      </c>
      <c r="AE452" t="s">
        <v>25791</v>
      </c>
      <c r="AF452" t="str">
        <f>"B58 "</f>
        <v xml:space="preserve">B58 </v>
      </c>
      <c r="AG452" t="s">
        <v>25792</v>
      </c>
      <c r="AH452" t="s">
        <v>25811</v>
      </c>
      <c r="AI452" t="s">
        <v>23468</v>
      </c>
      <c r="AJ452" t="s">
        <v>25798</v>
      </c>
    </row>
    <row r="453" spans="1:36" x14ac:dyDescent="0.2">
      <c r="A453" t="str">
        <f>TRIM(PROPER((assembly_staff_import[[#This Row],[First MI Name via NAME_SOURCE_KEY TEXT]]&amp;" "&amp;assembly_staff_import[[#This Row],[Last Name via NAME_SOURCE_KEY TEXT]]&amp;" "&amp;assembly_staff_import[[#This Row],[Suffix via NAME_SOURCE_KEY]])))</f>
        <v>Aida G Maldonado-Torres</v>
      </c>
      <c r="B453" t="str">
        <f>TRIM(CONCATENATE(TRIM(assembly_staff_import[[#This Row],[Full Name]]), ", ", assembly_staff_import[[#This Row],[Title]]))</f>
        <v>Aida G Maldonado-Torres, Translator</v>
      </c>
      <c r="C453" t="e">
        <f>assembly_staff_import[[#This Row],[Vlookup_groups]]</f>
        <v>#REF!</v>
      </c>
      <c r="D453" t="str">
        <f>IF(assembly_staff_import[[#This Row],[Legislative Staff Type]]="Personal",assembly_staff_import[[#This Row],[Formatted Personal Staff Office]],"")</f>
        <v/>
      </c>
      <c r="E453" t="s">
        <v>65</v>
      </c>
      <c r="F453" s="19" t="s">
        <v>10913</v>
      </c>
      <c r="G453" t="s">
        <v>1237</v>
      </c>
      <c r="H453" t="str">
        <f>TRIM(PROPER((assembly_staff_import[[#This Row],[Last Name via NAME_SOURCE_KEY TEXT]]&amp;" "&amp;assembly_staff_import[[#This Row],[Suffix via NAME_SOURCE_KEY]])))</f>
        <v>Maldonado-Torres</v>
      </c>
      <c r="I453" t="str">
        <f>PROPER(assembly_staff_import[[#This Row],[JOB TITLE_SOURCE_KEY]])</f>
        <v xml:space="preserve">Translator                                 </v>
      </c>
      <c r="J453" t="s">
        <v>72</v>
      </c>
      <c r="K453" t="str">
        <f>IF(assembly_staff_import[[#This Row],[Legislative Staff Type]]="Personal",assembly_staff_import[[#This Row],[Vlookup Reports To Person]], "")</f>
        <v/>
      </c>
      <c r="L453" t="str">
        <f>PROPER(assembly_staff_import[[#This Row],[First MI Name via NAME_SOURCE_KEY TEXT]])</f>
        <v xml:space="preserve"> Aida G</v>
      </c>
      <c r="M453" t="s">
        <v>14714</v>
      </c>
      <c r="N453" t="str">
        <f>LOWER(CONCATENATE(assembly_staff_import[[#This Row],[Last Name]],LEFT(assembly_staff_import[[#This Row],[First Name (no initial)]],1),"@nyassembly.gov"))</f>
        <v>maldonado-torresa@nyassembly.gov</v>
      </c>
      <c r="O453" t="s">
        <v>25812</v>
      </c>
      <c r="P453" t="e">
        <f>VLOOKUP(assembly_staff_import[[#This Row],[Full Name]],[3]!PEOPLE_March_20[#Data],1,0)</f>
        <v>#REF!</v>
      </c>
      <c r="Q453" t="e">
        <f>VLOOKUP(assembly_staff_import[[#This Row],[Full Name]],[3]!Table17[#Data],3,0)</f>
        <v>#REF!</v>
      </c>
      <c r="R453" t="e">
        <f>VLOOKUP(assembly_staff_import[[#This Row],[Formatted Works for Group]],[3]!Table7[#Data],1,0)</f>
        <v>#REF!</v>
      </c>
      <c r="S453" t="str">
        <f>IF(assembly_staff_import[[#This Row],[Legislative Staff Type]]="Personal", assembly_staff_import[[#This Row],[Vlookup Works for Group]], assembly_staff_import[[#This Row],[Formatted Works for Group calc]]&amp;", Central Staff Office, Assembly")</f>
        <v>Editorial Services, Central Staff Office, Assembly</v>
      </c>
      <c r="T453" s="20" t="str">
        <f>TRIM(assembly_staff_import[[#This Row],[NAME_SOURCE_KEY]])</f>
        <v>MALDONADO-TORRES, AIDA G</v>
      </c>
      <c r="U453" t="s">
        <v>25813</v>
      </c>
      <c r="V453" t="s">
        <v>25814</v>
      </c>
      <c r="W453" t="s">
        <v>25815</v>
      </c>
      <c r="Y453"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53" t="s">
        <v>25816</v>
      </c>
      <c r="AA453" t="e">
        <f>VLOOKUP(assembly_staff_import[[#This Row],[Formatted and corrected Works for Group Text]],[3]!Table4[#Data],1,0)</f>
        <v>#REF!</v>
      </c>
      <c r="AB453" t="e">
        <f>VLOOKUP(assembly_staff_import[[#This Row],[Formatted and corrected Works for Group Text]],[3]!Table5[#Data],2,0)</f>
        <v>#REF!</v>
      </c>
      <c r="AC453" t="str">
        <f>IF(TRIM(assembly_staff_import[[#This Row],[PUBLIC INFO ADDR_SOURCE_KEY]])="CAPITOL, ALBANY", "Legislative / Capitol Office", "District Office")</f>
        <v>Legislative / Capitol Office</v>
      </c>
      <c r="AD453" t="s">
        <v>25817</v>
      </c>
      <c r="AF453" t="str">
        <f t="shared" ref="AF453:AF472" si="24">"355 "</f>
        <v xml:space="preserve">355 </v>
      </c>
      <c r="AG453" t="s">
        <v>25817</v>
      </c>
      <c r="AH453" t="s">
        <v>25818</v>
      </c>
      <c r="AI453" t="s">
        <v>25819</v>
      </c>
      <c r="AJ453" t="s">
        <v>23493</v>
      </c>
    </row>
    <row r="454" spans="1:36" x14ac:dyDescent="0.2">
      <c r="A454" t="str">
        <f>TRIM(PROPER((assembly_staff_import[[#This Row],[First MI Name via NAME_SOURCE_KEY TEXT]]&amp;" "&amp;assembly_staff_import[[#This Row],[Last Name via NAME_SOURCE_KEY TEXT]]&amp;" "&amp;assembly_staff_import[[#This Row],[Suffix via NAME_SOURCE_KEY]])))</f>
        <v>Alan F Seymour</v>
      </c>
      <c r="B454" t="str">
        <f>TRIM(CONCATENATE(TRIM(assembly_staff_import[[#This Row],[Full Name]]), ", ", assembly_staff_import[[#This Row],[Title]]))</f>
        <v>Alan F Seymour, Sr Graphic Artist</v>
      </c>
      <c r="C454" t="e">
        <f>assembly_staff_import[[#This Row],[Vlookup_groups]]</f>
        <v>#REF!</v>
      </c>
      <c r="D454" t="str">
        <f>IF(assembly_staff_import[[#This Row],[Legislative Staff Type]]="Personal",assembly_staff_import[[#This Row],[Formatted Personal Staff Office]],"")</f>
        <v/>
      </c>
      <c r="E454" t="s">
        <v>65</v>
      </c>
      <c r="F454" s="19" t="s">
        <v>10913</v>
      </c>
      <c r="G454" t="s">
        <v>1237</v>
      </c>
      <c r="H454" t="str">
        <f>TRIM(PROPER((assembly_staff_import[[#This Row],[Last Name via NAME_SOURCE_KEY TEXT]]&amp;" "&amp;assembly_staff_import[[#This Row],[Suffix via NAME_SOURCE_KEY]])))</f>
        <v>Seymour</v>
      </c>
      <c r="I454" t="str">
        <f>PROPER(assembly_staff_import[[#This Row],[JOB TITLE_SOURCE_KEY]])</f>
        <v xml:space="preserve">Sr Graphic Artist                          </v>
      </c>
      <c r="J454" t="s">
        <v>72</v>
      </c>
      <c r="K454" t="str">
        <f>IF(assembly_staff_import[[#This Row],[Legislative Staff Type]]="Personal",assembly_staff_import[[#This Row],[Vlookup Reports To Person]], "")</f>
        <v/>
      </c>
      <c r="L454" t="str">
        <f>PROPER(assembly_staff_import[[#This Row],[First MI Name via NAME_SOURCE_KEY TEXT]])</f>
        <v xml:space="preserve"> Alan F</v>
      </c>
      <c r="M454" t="s">
        <v>23059</v>
      </c>
      <c r="N454" t="str">
        <f>LOWER(CONCATENATE(assembly_staff_import[[#This Row],[Last Name]],LEFT(assembly_staff_import[[#This Row],[First Name (no initial)]],1),"@nyassembly.gov"))</f>
        <v>seymoura@nyassembly.gov</v>
      </c>
      <c r="O454" t="s">
        <v>25820</v>
      </c>
      <c r="P454" t="e">
        <f>VLOOKUP(assembly_staff_import[[#This Row],[Full Name]],[3]!PEOPLE_March_20[#Data],1,0)</f>
        <v>#REF!</v>
      </c>
      <c r="Q454" t="e">
        <f>VLOOKUP(assembly_staff_import[[#This Row],[Full Name]],[3]!Table17[#Data],3,0)</f>
        <v>#REF!</v>
      </c>
      <c r="R454" t="e">
        <f>VLOOKUP(assembly_staff_import[[#This Row],[Formatted Works for Group]],[3]!Table7[#Data],1,0)</f>
        <v>#REF!</v>
      </c>
      <c r="S454" t="str">
        <f>IF(assembly_staff_import[[#This Row],[Legislative Staff Type]]="Personal", assembly_staff_import[[#This Row],[Vlookup Works for Group]], assembly_staff_import[[#This Row],[Formatted Works for Group calc]]&amp;", Central Staff Office, Assembly")</f>
        <v>Editorial Services, Central Staff Office, Assembly</v>
      </c>
      <c r="T454" s="20" t="str">
        <f>TRIM(assembly_staff_import[[#This Row],[NAME_SOURCE_KEY]])</f>
        <v>SEYMOUR, ALAN F</v>
      </c>
      <c r="U454" t="s">
        <v>25821</v>
      </c>
      <c r="V454" t="s">
        <v>25822</v>
      </c>
      <c r="W454" t="s">
        <v>25823</v>
      </c>
      <c r="Y454"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54" t="s">
        <v>25816</v>
      </c>
      <c r="AA454" t="e">
        <f>VLOOKUP(assembly_staff_import[[#This Row],[Formatted and corrected Works for Group Text]],[3]!Table4[#Data],1,0)</f>
        <v>#REF!</v>
      </c>
      <c r="AB454" t="e">
        <f>VLOOKUP(assembly_staff_import[[#This Row],[Formatted and corrected Works for Group Text]],[3]!Table5[#Data],2,0)</f>
        <v>#REF!</v>
      </c>
      <c r="AC454" t="str">
        <f>IF(TRIM(assembly_staff_import[[#This Row],[PUBLIC INFO ADDR_SOURCE_KEY]])="CAPITOL, ALBANY", "Legislative / Capitol Office", "District Office")</f>
        <v>Legislative / Capitol Office</v>
      </c>
      <c r="AD454" t="s">
        <v>25817</v>
      </c>
      <c r="AF454" t="str">
        <f t="shared" si="24"/>
        <v xml:space="preserve">355 </v>
      </c>
      <c r="AG454" t="s">
        <v>25817</v>
      </c>
      <c r="AH454" t="s">
        <v>25824</v>
      </c>
      <c r="AI454" t="s">
        <v>25091</v>
      </c>
      <c r="AJ454" t="s">
        <v>23493</v>
      </c>
    </row>
    <row r="455" spans="1:36" x14ac:dyDescent="0.2">
      <c r="A455" t="str">
        <f>TRIM(PROPER((assembly_staff_import[[#This Row],[First MI Name via NAME_SOURCE_KEY TEXT]]&amp;" "&amp;assembly_staff_import[[#This Row],[Last Name via NAME_SOURCE_KEY TEXT]]&amp;" "&amp;assembly_staff_import[[#This Row],[Suffix via NAME_SOURCE_KEY]])))</f>
        <v>Alyssa B Colton-Heins</v>
      </c>
      <c r="B455" t="str">
        <f>TRIM(CONCATENATE(TRIM(assembly_staff_import[[#This Row],[Full Name]]), ", ", assembly_staff_import[[#This Row],[Title]]))</f>
        <v>Alyssa B Colton-Heins, Writer</v>
      </c>
      <c r="C455" t="e">
        <f>assembly_staff_import[[#This Row],[Vlookup_groups]]</f>
        <v>#REF!</v>
      </c>
      <c r="D455" t="str">
        <f>IF(assembly_staff_import[[#This Row],[Legislative Staff Type]]="Personal",assembly_staff_import[[#This Row],[Formatted Personal Staff Office]],"")</f>
        <v/>
      </c>
      <c r="E455" t="s">
        <v>65</v>
      </c>
      <c r="F455" s="19" t="s">
        <v>10913</v>
      </c>
      <c r="G455" t="s">
        <v>1237</v>
      </c>
      <c r="H455" t="str">
        <f>TRIM(PROPER((assembly_staff_import[[#This Row],[Last Name via NAME_SOURCE_KEY TEXT]]&amp;" "&amp;assembly_staff_import[[#This Row],[Suffix via NAME_SOURCE_KEY]])))</f>
        <v>Colton-Heins</v>
      </c>
      <c r="I455" t="str">
        <f>PROPER(assembly_staff_import[[#This Row],[JOB TITLE_SOURCE_KEY]])</f>
        <v xml:space="preserve">Writer                                     </v>
      </c>
      <c r="J455" t="s">
        <v>72</v>
      </c>
      <c r="K455" t="str">
        <f>IF(assembly_staff_import[[#This Row],[Legislative Staff Type]]="Personal",assembly_staff_import[[#This Row],[Vlookup Reports To Person]], "")</f>
        <v/>
      </c>
      <c r="L455" t="str">
        <f>PROPER(assembly_staff_import[[#This Row],[First MI Name via NAME_SOURCE_KEY TEXT]])</f>
        <v xml:space="preserve"> Alyssa B</v>
      </c>
      <c r="M455" t="s">
        <v>14120</v>
      </c>
      <c r="N455" t="str">
        <f>LOWER(CONCATENATE(assembly_staff_import[[#This Row],[Last Name]],LEFT(assembly_staff_import[[#This Row],[First Name (no initial)]],1),"@nyassembly.gov"))</f>
        <v>colton-heinsa@nyassembly.gov</v>
      </c>
      <c r="O455" t="s">
        <v>25825</v>
      </c>
      <c r="P455" t="e">
        <f>VLOOKUP(assembly_staff_import[[#This Row],[Full Name]],[3]!PEOPLE_March_20[#Data],1,0)</f>
        <v>#REF!</v>
      </c>
      <c r="Q455" t="e">
        <f>VLOOKUP(assembly_staff_import[[#This Row],[Full Name]],[3]!Table17[#Data],3,0)</f>
        <v>#REF!</v>
      </c>
      <c r="R455" t="e">
        <f>VLOOKUP(assembly_staff_import[[#This Row],[Formatted Works for Group]],[3]!Table7[#Data],1,0)</f>
        <v>#REF!</v>
      </c>
      <c r="S455" t="str">
        <f>IF(assembly_staff_import[[#This Row],[Legislative Staff Type]]="Personal", assembly_staff_import[[#This Row],[Vlookup Works for Group]], assembly_staff_import[[#This Row],[Formatted Works for Group calc]]&amp;", Central Staff Office, Assembly")</f>
        <v>Editorial Services, Central Staff Office, Assembly</v>
      </c>
      <c r="T455" s="20" t="str">
        <f>TRIM(assembly_staff_import[[#This Row],[NAME_SOURCE_KEY]])</f>
        <v>COLTON-HEINS, ALYSSA B</v>
      </c>
      <c r="U455" t="s">
        <v>25826</v>
      </c>
      <c r="V455" t="s">
        <v>25827</v>
      </c>
      <c r="W455" t="s">
        <v>25828</v>
      </c>
      <c r="Y455"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55" t="s">
        <v>25816</v>
      </c>
      <c r="AA455" t="e">
        <f>VLOOKUP(assembly_staff_import[[#This Row],[Formatted and corrected Works for Group Text]],[3]!Table4[#Data],1,0)</f>
        <v>#REF!</v>
      </c>
      <c r="AB455" t="e">
        <f>VLOOKUP(assembly_staff_import[[#This Row],[Formatted and corrected Works for Group Text]],[3]!Table5[#Data],2,0)</f>
        <v>#REF!</v>
      </c>
      <c r="AC455" t="str">
        <f>IF(TRIM(assembly_staff_import[[#This Row],[PUBLIC INFO ADDR_SOURCE_KEY]])="CAPITOL, ALBANY", "Legislative / Capitol Office", "District Office")</f>
        <v>Legislative / Capitol Office</v>
      </c>
      <c r="AD455" t="s">
        <v>25817</v>
      </c>
      <c r="AF455" t="str">
        <f t="shared" si="24"/>
        <v xml:space="preserve">355 </v>
      </c>
      <c r="AG455" t="s">
        <v>25817</v>
      </c>
      <c r="AH455" t="s">
        <v>25829</v>
      </c>
      <c r="AI455" t="s">
        <v>25830</v>
      </c>
      <c r="AJ455" t="s">
        <v>23493</v>
      </c>
    </row>
    <row r="456" spans="1:36" x14ac:dyDescent="0.2">
      <c r="A456" t="str">
        <f>TRIM(PROPER((assembly_staff_import[[#This Row],[First MI Name via NAME_SOURCE_KEY TEXT]]&amp;" "&amp;assembly_staff_import[[#This Row],[Last Name via NAME_SOURCE_KEY TEXT]]&amp;" "&amp;assembly_staff_import[[#This Row],[Suffix via NAME_SOURCE_KEY]])))</f>
        <v>Amber L Fulmer</v>
      </c>
      <c r="B456" t="str">
        <f>TRIM(CONCATENATE(TRIM(assembly_staff_import[[#This Row],[Full Name]]), ", ", assembly_staff_import[[#This Row],[Title]]))</f>
        <v>Amber L Fulmer, Dep Dir For Processin</v>
      </c>
      <c r="C456" t="e">
        <f>assembly_staff_import[[#This Row],[Vlookup_groups]]</f>
        <v>#REF!</v>
      </c>
      <c r="D456" t="str">
        <f>IF(assembly_staff_import[[#This Row],[Legislative Staff Type]]="Personal",assembly_staff_import[[#This Row],[Formatted Personal Staff Office]],"")</f>
        <v/>
      </c>
      <c r="E456" t="s">
        <v>65</v>
      </c>
      <c r="F456" s="19" t="s">
        <v>10913</v>
      </c>
      <c r="G456" t="s">
        <v>1237</v>
      </c>
      <c r="H456" t="str">
        <f>TRIM(PROPER((assembly_staff_import[[#This Row],[Last Name via NAME_SOURCE_KEY TEXT]]&amp;" "&amp;assembly_staff_import[[#This Row],[Suffix via NAME_SOURCE_KEY]])))</f>
        <v>Fulmer</v>
      </c>
      <c r="I456" t="str">
        <f>PROPER(assembly_staff_import[[#This Row],[JOB TITLE_SOURCE_KEY]])</f>
        <v xml:space="preserve">Dep Dir For Processin                      </v>
      </c>
      <c r="J456" t="s">
        <v>72</v>
      </c>
      <c r="K456" t="str">
        <f>IF(assembly_staff_import[[#This Row],[Legislative Staff Type]]="Personal",assembly_staff_import[[#This Row],[Vlookup Reports To Person]], "")</f>
        <v/>
      </c>
      <c r="L456" t="str">
        <f>PROPER(assembly_staff_import[[#This Row],[First MI Name via NAME_SOURCE_KEY TEXT]])</f>
        <v xml:space="preserve"> Amber L</v>
      </c>
      <c r="M456" t="s">
        <v>14806</v>
      </c>
      <c r="N456" t="str">
        <f>LOWER(CONCATENATE(assembly_staff_import[[#This Row],[Last Name]],LEFT(assembly_staff_import[[#This Row],[First Name (no initial)]],1),"@nyassembly.gov"))</f>
        <v>fulmera@nyassembly.gov</v>
      </c>
      <c r="O456" t="s">
        <v>25831</v>
      </c>
      <c r="P456" t="e">
        <f>VLOOKUP(assembly_staff_import[[#This Row],[Full Name]],[3]!PEOPLE_March_20[#Data],1,0)</f>
        <v>#REF!</v>
      </c>
      <c r="Q456" t="e">
        <f>VLOOKUP(assembly_staff_import[[#This Row],[Full Name]],[3]!Table17[#Data],3,0)</f>
        <v>#REF!</v>
      </c>
      <c r="R456" t="e">
        <f>VLOOKUP(assembly_staff_import[[#This Row],[Formatted Works for Group]],[3]!Table7[#Data],1,0)</f>
        <v>#REF!</v>
      </c>
      <c r="S456" t="str">
        <f>IF(assembly_staff_import[[#This Row],[Legislative Staff Type]]="Personal", assembly_staff_import[[#This Row],[Vlookup Works for Group]], assembly_staff_import[[#This Row],[Formatted Works for Group calc]]&amp;", Central Staff Office, Assembly")</f>
        <v>Editorial Services, Central Staff Office, Assembly</v>
      </c>
      <c r="T456" s="20" t="str">
        <f>TRIM(assembly_staff_import[[#This Row],[NAME_SOURCE_KEY]])</f>
        <v>FULMER, AMBER L</v>
      </c>
      <c r="U456" t="s">
        <v>25832</v>
      </c>
      <c r="V456" t="s">
        <v>25833</v>
      </c>
      <c r="W456" t="s">
        <v>25834</v>
      </c>
      <c r="Y456"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56" t="s">
        <v>25816</v>
      </c>
      <c r="AA456" t="e">
        <f>VLOOKUP(assembly_staff_import[[#This Row],[Formatted and corrected Works for Group Text]],[3]!Table4[#Data],1,0)</f>
        <v>#REF!</v>
      </c>
      <c r="AB456" t="e">
        <f>VLOOKUP(assembly_staff_import[[#This Row],[Formatted and corrected Works for Group Text]],[3]!Table5[#Data],2,0)</f>
        <v>#REF!</v>
      </c>
      <c r="AC456" t="str">
        <f>IF(TRIM(assembly_staff_import[[#This Row],[PUBLIC INFO ADDR_SOURCE_KEY]])="CAPITOL, ALBANY", "Legislative / Capitol Office", "District Office")</f>
        <v>Legislative / Capitol Office</v>
      </c>
      <c r="AD456" t="s">
        <v>25817</v>
      </c>
      <c r="AF456" t="str">
        <f t="shared" si="24"/>
        <v xml:space="preserve">355 </v>
      </c>
      <c r="AG456" t="s">
        <v>25817</v>
      </c>
      <c r="AH456" t="s">
        <v>25835</v>
      </c>
      <c r="AI456" t="s">
        <v>25836</v>
      </c>
      <c r="AJ456" t="s">
        <v>23493</v>
      </c>
    </row>
    <row r="457" spans="1:36" x14ac:dyDescent="0.2">
      <c r="A457" t="str">
        <f>TRIM(PROPER((assembly_staff_import[[#This Row],[First MI Name via NAME_SOURCE_KEY TEXT]]&amp;" "&amp;assembly_staff_import[[#This Row],[Last Name via NAME_SOURCE_KEY TEXT]]&amp;" "&amp;assembly_staff_import[[#This Row],[Suffix via NAME_SOURCE_KEY]])))</f>
        <v>Brittany L Tucker</v>
      </c>
      <c r="B457" t="str">
        <f>TRIM(CONCATENATE(TRIM(assembly_staff_import[[#This Row],[Full Name]]), ", ", assembly_staff_import[[#This Row],[Title]]))</f>
        <v>Brittany L Tucker, Dir For Editing</v>
      </c>
      <c r="C457" t="e">
        <f>assembly_staff_import[[#This Row],[Vlookup_groups]]</f>
        <v>#REF!</v>
      </c>
      <c r="D457" t="str">
        <f>IF(assembly_staff_import[[#This Row],[Legislative Staff Type]]="Personal",assembly_staff_import[[#This Row],[Formatted Personal Staff Office]],"")</f>
        <v/>
      </c>
      <c r="E457" t="s">
        <v>65</v>
      </c>
      <c r="F457" s="19" t="s">
        <v>10913</v>
      </c>
      <c r="G457" t="s">
        <v>1237</v>
      </c>
      <c r="H457" t="str">
        <f>TRIM(PROPER((assembly_staff_import[[#This Row],[Last Name via NAME_SOURCE_KEY TEXT]]&amp;" "&amp;assembly_staff_import[[#This Row],[Suffix via NAME_SOURCE_KEY]])))</f>
        <v>Tucker</v>
      </c>
      <c r="I457" t="str">
        <f>PROPER(assembly_staff_import[[#This Row],[JOB TITLE_SOURCE_KEY]])</f>
        <v xml:space="preserve">Dir For Editing                            </v>
      </c>
      <c r="J457" t="s">
        <v>72</v>
      </c>
      <c r="K457" t="str">
        <f>IF(assembly_staff_import[[#This Row],[Legislative Staff Type]]="Personal",assembly_staff_import[[#This Row],[Vlookup Reports To Person]], "")</f>
        <v/>
      </c>
      <c r="L457" t="str">
        <f>PROPER(assembly_staff_import[[#This Row],[First MI Name via NAME_SOURCE_KEY TEXT]])</f>
        <v xml:space="preserve"> Brittany L</v>
      </c>
      <c r="M457" t="s">
        <v>23020</v>
      </c>
      <c r="N457" t="str">
        <f>LOWER(CONCATENATE(assembly_staff_import[[#This Row],[Last Name]],LEFT(assembly_staff_import[[#This Row],[First Name (no initial)]],1),"@nyassembly.gov"))</f>
        <v>tuckerb@nyassembly.gov</v>
      </c>
      <c r="O457" t="s">
        <v>24736</v>
      </c>
      <c r="P457" t="e">
        <f>VLOOKUP(assembly_staff_import[[#This Row],[Full Name]],[3]!PEOPLE_March_20[#Data],1,0)</f>
        <v>#REF!</v>
      </c>
      <c r="Q457" t="e">
        <f>VLOOKUP(assembly_staff_import[[#This Row],[Full Name]],[3]!Table17[#Data],3,0)</f>
        <v>#REF!</v>
      </c>
      <c r="R457" t="e">
        <f>VLOOKUP(assembly_staff_import[[#This Row],[Formatted Works for Group]],[3]!Table7[#Data],1,0)</f>
        <v>#REF!</v>
      </c>
      <c r="S457" t="str">
        <f>IF(assembly_staff_import[[#This Row],[Legislative Staff Type]]="Personal", assembly_staff_import[[#This Row],[Vlookup Works for Group]], assembly_staff_import[[#This Row],[Formatted Works for Group calc]]&amp;", Central Staff Office, Assembly")</f>
        <v>Editorial Services, Central Staff Office, Assembly</v>
      </c>
      <c r="T457" s="20" t="str">
        <f>TRIM(assembly_staff_import[[#This Row],[NAME_SOURCE_KEY]])</f>
        <v>TUCKER, BRITTANY L</v>
      </c>
      <c r="U457" t="s">
        <v>25837</v>
      </c>
      <c r="V457" t="s">
        <v>25321</v>
      </c>
      <c r="W457" t="s">
        <v>24739</v>
      </c>
      <c r="Y457"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57" t="s">
        <v>25816</v>
      </c>
      <c r="AA457" t="e">
        <f>VLOOKUP(assembly_staff_import[[#This Row],[Formatted and corrected Works for Group Text]],[3]!Table4[#Data],1,0)</f>
        <v>#REF!</v>
      </c>
      <c r="AB457" t="e">
        <f>VLOOKUP(assembly_staff_import[[#This Row],[Formatted and corrected Works for Group Text]],[3]!Table5[#Data],2,0)</f>
        <v>#REF!</v>
      </c>
      <c r="AC457" t="str">
        <f>IF(TRIM(assembly_staff_import[[#This Row],[PUBLIC INFO ADDR_SOURCE_KEY]])="CAPITOL, ALBANY", "Legislative / Capitol Office", "District Office")</f>
        <v>Legislative / Capitol Office</v>
      </c>
      <c r="AD457" t="s">
        <v>25817</v>
      </c>
      <c r="AF457" t="str">
        <f t="shared" si="24"/>
        <v xml:space="preserve">355 </v>
      </c>
      <c r="AG457" t="s">
        <v>25817</v>
      </c>
      <c r="AH457" t="s">
        <v>25838</v>
      </c>
      <c r="AI457" t="s">
        <v>25839</v>
      </c>
      <c r="AJ457" t="s">
        <v>23493</v>
      </c>
    </row>
    <row r="458" spans="1:36" x14ac:dyDescent="0.2">
      <c r="A458" t="str">
        <f>TRIM(PROPER((assembly_staff_import[[#This Row],[First MI Name via NAME_SOURCE_KEY TEXT]]&amp;" "&amp;assembly_staff_import[[#This Row],[Last Name via NAME_SOURCE_KEY TEXT]]&amp;" "&amp;assembly_staff_import[[#This Row],[Suffix via NAME_SOURCE_KEY]])))</f>
        <v>Catherine A Berman</v>
      </c>
      <c r="B458" t="str">
        <f>TRIM(CONCATENATE(TRIM(assembly_staff_import[[#This Row],[Full Name]]), ", ", assembly_staff_import[[#This Row],[Title]]))</f>
        <v>Catherine A Berman, Spec Proj Coord</v>
      </c>
      <c r="C458" t="e">
        <f>assembly_staff_import[[#This Row],[Vlookup_groups]]</f>
        <v>#REF!</v>
      </c>
      <c r="D458" t="str">
        <f>IF(assembly_staff_import[[#This Row],[Legislative Staff Type]]="Personal",assembly_staff_import[[#This Row],[Formatted Personal Staff Office]],"")</f>
        <v/>
      </c>
      <c r="E458" t="s">
        <v>65</v>
      </c>
      <c r="F458" s="19" t="s">
        <v>10913</v>
      </c>
      <c r="G458" t="s">
        <v>1237</v>
      </c>
      <c r="H458" t="str">
        <f>TRIM(PROPER((assembly_staff_import[[#This Row],[Last Name via NAME_SOURCE_KEY TEXT]]&amp;" "&amp;assembly_staff_import[[#This Row],[Suffix via NAME_SOURCE_KEY]])))</f>
        <v>Berman</v>
      </c>
      <c r="I458" t="str">
        <f>PROPER(assembly_staff_import[[#This Row],[JOB TITLE_SOURCE_KEY]])</f>
        <v xml:space="preserve">Spec Proj Coord                            </v>
      </c>
      <c r="J458" t="s">
        <v>72</v>
      </c>
      <c r="K458" t="str">
        <f>IF(assembly_staff_import[[#This Row],[Legislative Staff Type]]="Personal",assembly_staff_import[[#This Row],[Vlookup Reports To Person]], "")</f>
        <v/>
      </c>
      <c r="L458" t="str">
        <f>PROPER(assembly_staff_import[[#This Row],[First MI Name via NAME_SOURCE_KEY TEXT]])</f>
        <v xml:space="preserve"> Catherine A</v>
      </c>
      <c r="M458" t="s">
        <v>15114</v>
      </c>
      <c r="N458" t="str">
        <f>LOWER(CONCATENATE(assembly_staff_import[[#This Row],[Last Name]],LEFT(assembly_staff_import[[#This Row],[First Name (no initial)]],1),"@nyassembly.gov"))</f>
        <v>bermanc@nyassembly.gov</v>
      </c>
      <c r="O458" t="s">
        <v>23459</v>
      </c>
      <c r="P458" t="e">
        <f>VLOOKUP(assembly_staff_import[[#This Row],[Full Name]],[3]!PEOPLE_March_20[#Data],1,0)</f>
        <v>#REF!</v>
      </c>
      <c r="Q458" t="e">
        <f>VLOOKUP(assembly_staff_import[[#This Row],[Full Name]],[3]!Table17[#Data],3,0)</f>
        <v>#REF!</v>
      </c>
      <c r="R458" t="e">
        <f>VLOOKUP(assembly_staff_import[[#This Row],[Formatted Works for Group]],[3]!Table7[#Data],1,0)</f>
        <v>#REF!</v>
      </c>
      <c r="S458" t="str">
        <f>IF(assembly_staff_import[[#This Row],[Legislative Staff Type]]="Personal", assembly_staff_import[[#This Row],[Vlookup Works for Group]], assembly_staff_import[[#This Row],[Formatted Works for Group calc]]&amp;", Central Staff Office, Assembly")</f>
        <v>Editorial Services, Central Staff Office, Assembly</v>
      </c>
      <c r="T458" s="20" t="str">
        <f>TRIM(assembly_staff_import[[#This Row],[NAME_SOURCE_KEY]])</f>
        <v>BERMAN, CATHERINE A</v>
      </c>
      <c r="U458" t="s">
        <v>25840</v>
      </c>
      <c r="V458" t="s">
        <v>25841</v>
      </c>
      <c r="W458" t="s">
        <v>23710</v>
      </c>
      <c r="Y458"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58" t="s">
        <v>25816</v>
      </c>
      <c r="AA458" t="e">
        <f>VLOOKUP(assembly_staff_import[[#This Row],[Formatted and corrected Works for Group Text]],[3]!Table4[#Data],1,0)</f>
        <v>#REF!</v>
      </c>
      <c r="AB458" t="e">
        <f>VLOOKUP(assembly_staff_import[[#This Row],[Formatted and corrected Works for Group Text]],[3]!Table5[#Data],2,0)</f>
        <v>#REF!</v>
      </c>
      <c r="AC458" t="str">
        <f>IF(TRIM(assembly_staff_import[[#This Row],[PUBLIC INFO ADDR_SOURCE_KEY]])="CAPITOL, ALBANY", "Legislative / Capitol Office", "District Office")</f>
        <v>Legislative / Capitol Office</v>
      </c>
      <c r="AD458" t="s">
        <v>25817</v>
      </c>
      <c r="AF458" t="str">
        <f t="shared" si="24"/>
        <v xml:space="preserve">355 </v>
      </c>
      <c r="AG458" t="s">
        <v>25817</v>
      </c>
      <c r="AH458" t="s">
        <v>25842</v>
      </c>
      <c r="AI458" t="s">
        <v>25843</v>
      </c>
      <c r="AJ458" t="s">
        <v>23493</v>
      </c>
    </row>
    <row r="459" spans="1:36" x14ac:dyDescent="0.2">
      <c r="A459" t="str">
        <f>TRIM(PROPER((assembly_staff_import[[#This Row],[First MI Name via NAME_SOURCE_KEY TEXT]]&amp;" "&amp;assembly_staff_import[[#This Row],[Last Name via NAME_SOURCE_KEY TEXT]]&amp;" "&amp;assembly_staff_import[[#This Row],[Suffix via NAME_SOURCE_KEY]])))</f>
        <v>Dalia S Quintero</v>
      </c>
      <c r="B459" t="str">
        <f>TRIM(CONCATENATE(TRIM(assembly_staff_import[[#This Row],[Full Name]]), ", ", assembly_staff_import[[#This Row],[Title]]))</f>
        <v>Dalia S Quintero, Senior Translator</v>
      </c>
      <c r="C459" t="e">
        <f>assembly_staff_import[[#This Row],[Vlookup_groups]]</f>
        <v>#REF!</v>
      </c>
      <c r="D459" t="str">
        <f>IF(assembly_staff_import[[#This Row],[Legislative Staff Type]]="Personal",assembly_staff_import[[#This Row],[Formatted Personal Staff Office]],"")</f>
        <v/>
      </c>
      <c r="E459" t="s">
        <v>65</v>
      </c>
      <c r="F459" s="19" t="s">
        <v>10913</v>
      </c>
      <c r="G459" t="s">
        <v>1237</v>
      </c>
      <c r="H459" t="str">
        <f>TRIM(PROPER((assembly_staff_import[[#This Row],[Last Name via NAME_SOURCE_KEY TEXT]]&amp;" "&amp;assembly_staff_import[[#This Row],[Suffix via NAME_SOURCE_KEY]])))</f>
        <v>Quintero</v>
      </c>
      <c r="I459" t="str">
        <f>PROPER(assembly_staff_import[[#This Row],[JOB TITLE_SOURCE_KEY]])</f>
        <v xml:space="preserve">Senior Translator                          </v>
      </c>
      <c r="J459" t="s">
        <v>72</v>
      </c>
      <c r="K459" t="str">
        <f>IF(assembly_staff_import[[#This Row],[Legislative Staff Type]]="Personal",assembly_staff_import[[#This Row],[Vlookup Reports To Person]], "")</f>
        <v/>
      </c>
      <c r="L459" t="str">
        <f>PROPER(assembly_staff_import[[#This Row],[First MI Name via NAME_SOURCE_KEY TEXT]])</f>
        <v xml:space="preserve"> Dalia S</v>
      </c>
      <c r="M459" t="s">
        <v>14327</v>
      </c>
      <c r="N459" t="str">
        <f>LOWER(CONCATENATE(assembly_staff_import[[#This Row],[Last Name]],LEFT(assembly_staff_import[[#This Row],[First Name (no initial)]],1),"@nyassembly.gov"))</f>
        <v>quinterod@nyassembly.gov</v>
      </c>
      <c r="O459" t="s">
        <v>25844</v>
      </c>
      <c r="P459" t="e">
        <f>VLOOKUP(assembly_staff_import[[#This Row],[Full Name]],[3]!PEOPLE_March_20[#Data],1,0)</f>
        <v>#REF!</v>
      </c>
      <c r="Q459" t="e">
        <f>VLOOKUP(assembly_staff_import[[#This Row],[Full Name]],[3]!Table17[#Data],3,0)</f>
        <v>#REF!</v>
      </c>
      <c r="R459" t="e">
        <f>VLOOKUP(assembly_staff_import[[#This Row],[Formatted Works for Group]],[3]!Table7[#Data],1,0)</f>
        <v>#REF!</v>
      </c>
      <c r="S459" t="str">
        <f>IF(assembly_staff_import[[#This Row],[Legislative Staff Type]]="Personal", assembly_staff_import[[#This Row],[Vlookup Works for Group]], assembly_staff_import[[#This Row],[Formatted Works for Group calc]]&amp;", Central Staff Office, Assembly")</f>
        <v>Editorial Services, Central Staff Office, Assembly</v>
      </c>
      <c r="T459" s="20" t="str">
        <f>TRIM(assembly_staff_import[[#This Row],[NAME_SOURCE_KEY]])</f>
        <v>QUINTERO, DALIA S</v>
      </c>
      <c r="U459" t="s">
        <v>25845</v>
      </c>
      <c r="V459" t="s">
        <v>25846</v>
      </c>
      <c r="W459" t="s">
        <v>25847</v>
      </c>
      <c r="Y459"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59" t="s">
        <v>25816</v>
      </c>
      <c r="AA459" t="e">
        <f>VLOOKUP(assembly_staff_import[[#This Row],[Formatted and corrected Works for Group Text]],[3]!Table4[#Data],1,0)</f>
        <v>#REF!</v>
      </c>
      <c r="AB459" t="e">
        <f>VLOOKUP(assembly_staff_import[[#This Row],[Formatted and corrected Works for Group Text]],[3]!Table5[#Data],2,0)</f>
        <v>#REF!</v>
      </c>
      <c r="AC459" t="str">
        <f>IF(TRIM(assembly_staff_import[[#This Row],[PUBLIC INFO ADDR_SOURCE_KEY]])="CAPITOL, ALBANY", "Legislative / Capitol Office", "District Office")</f>
        <v>Legislative / Capitol Office</v>
      </c>
      <c r="AD459" t="s">
        <v>25817</v>
      </c>
      <c r="AF459" t="str">
        <f t="shared" si="24"/>
        <v xml:space="preserve">355 </v>
      </c>
      <c r="AG459" t="s">
        <v>25817</v>
      </c>
      <c r="AH459" t="s">
        <v>25848</v>
      </c>
      <c r="AI459" t="s">
        <v>25849</v>
      </c>
      <c r="AJ459" t="s">
        <v>23493</v>
      </c>
    </row>
    <row r="460" spans="1:36" x14ac:dyDescent="0.2">
      <c r="A460" t="str">
        <f>TRIM(PROPER((assembly_staff_import[[#This Row],[First MI Name via NAME_SOURCE_KEY TEXT]]&amp;" "&amp;assembly_staff_import[[#This Row],[Last Name via NAME_SOURCE_KEY TEXT]]&amp;" "&amp;assembly_staff_import[[#This Row],[Suffix via NAME_SOURCE_KEY]])))</f>
        <v>Dana M Marascia</v>
      </c>
      <c r="B460" t="str">
        <f>TRIM(CONCATENATE(TRIM(assembly_staff_import[[#This Row],[Full Name]]), ", ", assembly_staff_import[[#This Row],[Title]]))</f>
        <v>Dana M Marascia, Dir Editorial Svc</v>
      </c>
      <c r="C460" t="e">
        <f>assembly_staff_import[[#This Row],[Vlookup_groups]]</f>
        <v>#REF!</v>
      </c>
      <c r="D460" t="str">
        <f>IF(assembly_staff_import[[#This Row],[Legislative Staff Type]]="Personal",assembly_staff_import[[#This Row],[Formatted Personal Staff Office]],"")</f>
        <v/>
      </c>
      <c r="E460" t="s">
        <v>65</v>
      </c>
      <c r="F460" s="19" t="s">
        <v>10913</v>
      </c>
      <c r="G460" t="s">
        <v>1237</v>
      </c>
      <c r="H460" t="str">
        <f>TRIM(PROPER((assembly_staff_import[[#This Row],[Last Name via NAME_SOURCE_KEY TEXT]]&amp;" "&amp;assembly_staff_import[[#This Row],[Suffix via NAME_SOURCE_KEY]])))</f>
        <v>Marascia</v>
      </c>
      <c r="I460" t="str">
        <f>PROPER(assembly_staff_import[[#This Row],[JOB TITLE_SOURCE_KEY]])</f>
        <v xml:space="preserve">Dir Editorial Svc                          </v>
      </c>
      <c r="J460" t="s">
        <v>72</v>
      </c>
      <c r="K460" t="str">
        <f>IF(assembly_staff_import[[#This Row],[Legislative Staff Type]]="Personal",assembly_staff_import[[#This Row],[Vlookup Reports To Person]], "")</f>
        <v/>
      </c>
      <c r="L460" t="str">
        <f>PROPER(assembly_staff_import[[#This Row],[First MI Name via NAME_SOURCE_KEY TEXT]])</f>
        <v xml:space="preserve"> Dana M</v>
      </c>
      <c r="M460" t="s">
        <v>14410</v>
      </c>
      <c r="N460" t="str">
        <f>LOWER(CONCATENATE(assembly_staff_import[[#This Row],[Last Name]],LEFT(assembly_staff_import[[#This Row],[First Name (no initial)]],1),"@nyassembly.gov"))</f>
        <v>marasciad@nyassembly.gov</v>
      </c>
      <c r="O460" t="s">
        <v>25850</v>
      </c>
      <c r="P460" t="e">
        <f>VLOOKUP(assembly_staff_import[[#This Row],[Full Name]],[3]!PEOPLE_March_20[#Data],1,0)</f>
        <v>#REF!</v>
      </c>
      <c r="Q460" t="e">
        <f>VLOOKUP(assembly_staff_import[[#This Row],[Full Name]],[3]!Table17[#Data],3,0)</f>
        <v>#REF!</v>
      </c>
      <c r="R460" t="e">
        <f>VLOOKUP(assembly_staff_import[[#This Row],[Formatted Works for Group]],[3]!Table7[#Data],1,0)</f>
        <v>#REF!</v>
      </c>
      <c r="S460" t="str">
        <f>IF(assembly_staff_import[[#This Row],[Legislative Staff Type]]="Personal", assembly_staff_import[[#This Row],[Vlookup Works for Group]], assembly_staff_import[[#This Row],[Formatted Works for Group calc]]&amp;", Central Staff Office, Assembly")</f>
        <v>Editorial Services, Central Staff Office, Assembly</v>
      </c>
      <c r="T460" s="20" t="str">
        <f>TRIM(assembly_staff_import[[#This Row],[NAME_SOURCE_KEY]])</f>
        <v>MARASCIA, DANA M</v>
      </c>
      <c r="U460" t="s">
        <v>25851</v>
      </c>
      <c r="V460" t="s">
        <v>25852</v>
      </c>
      <c r="W460" t="s">
        <v>25853</v>
      </c>
      <c r="Y460"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60" t="s">
        <v>25816</v>
      </c>
      <c r="AA460" t="e">
        <f>VLOOKUP(assembly_staff_import[[#This Row],[Formatted and corrected Works for Group Text]],[3]!Table4[#Data],1,0)</f>
        <v>#REF!</v>
      </c>
      <c r="AB460" t="e">
        <f>VLOOKUP(assembly_staff_import[[#This Row],[Formatted and corrected Works for Group Text]],[3]!Table5[#Data],2,0)</f>
        <v>#REF!</v>
      </c>
      <c r="AC460" t="str">
        <f>IF(TRIM(assembly_staff_import[[#This Row],[PUBLIC INFO ADDR_SOURCE_KEY]])="CAPITOL, ALBANY", "Legislative / Capitol Office", "District Office")</f>
        <v>Legislative / Capitol Office</v>
      </c>
      <c r="AD460" t="s">
        <v>25817</v>
      </c>
      <c r="AF460" t="str">
        <f t="shared" si="24"/>
        <v xml:space="preserve">355 </v>
      </c>
      <c r="AG460" t="s">
        <v>25817</v>
      </c>
      <c r="AH460" t="s">
        <v>25854</v>
      </c>
      <c r="AI460" t="s">
        <v>25855</v>
      </c>
      <c r="AJ460" t="s">
        <v>23493</v>
      </c>
    </row>
    <row r="461" spans="1:36" x14ac:dyDescent="0.2">
      <c r="A461" t="str">
        <f>TRIM(PROPER((assembly_staff_import[[#This Row],[First MI Name via NAME_SOURCE_KEY TEXT]]&amp;" "&amp;assembly_staff_import[[#This Row],[Last Name via NAME_SOURCE_KEY TEXT]]&amp;" "&amp;assembly_staff_import[[#This Row],[Suffix via NAME_SOURCE_KEY]])))</f>
        <v>Elizabeth A Sweeney</v>
      </c>
      <c r="B461" t="str">
        <f>TRIM(CONCATENATE(TRIM(assembly_staff_import[[#This Row],[Full Name]]), ", ", assembly_staff_import[[#This Row],[Title]]))</f>
        <v>Elizabeth A Sweeney, Assoc Graphic Artist</v>
      </c>
      <c r="C461" t="e">
        <f>assembly_staff_import[[#This Row],[Vlookup_groups]]</f>
        <v>#REF!</v>
      </c>
      <c r="D461" t="str">
        <f>IF(assembly_staff_import[[#This Row],[Legislative Staff Type]]="Personal",assembly_staff_import[[#This Row],[Formatted Personal Staff Office]],"")</f>
        <v/>
      </c>
      <c r="E461" t="s">
        <v>65</v>
      </c>
      <c r="F461" s="19" t="s">
        <v>10913</v>
      </c>
      <c r="G461" t="s">
        <v>1237</v>
      </c>
      <c r="H461" t="str">
        <f>TRIM(PROPER((assembly_staff_import[[#This Row],[Last Name via NAME_SOURCE_KEY TEXT]]&amp;" "&amp;assembly_staff_import[[#This Row],[Suffix via NAME_SOURCE_KEY]])))</f>
        <v>Sweeney</v>
      </c>
      <c r="I461" t="str">
        <f>PROPER(assembly_staff_import[[#This Row],[JOB TITLE_SOURCE_KEY]])</f>
        <v xml:space="preserve">Assoc Graphic Artist                       </v>
      </c>
      <c r="J461" t="s">
        <v>72</v>
      </c>
      <c r="K461" t="str">
        <f>IF(assembly_staff_import[[#This Row],[Legislative Staff Type]]="Personal",assembly_staff_import[[#This Row],[Vlookup Reports To Person]], "")</f>
        <v/>
      </c>
      <c r="L461" t="str">
        <f>PROPER(assembly_staff_import[[#This Row],[First MI Name via NAME_SOURCE_KEY TEXT]])</f>
        <v xml:space="preserve"> Elizabeth A</v>
      </c>
      <c r="M461" t="s">
        <v>23038</v>
      </c>
      <c r="N461" t="str">
        <f>LOWER(CONCATENATE(assembly_staff_import[[#This Row],[Last Name]],LEFT(assembly_staff_import[[#This Row],[First Name (no initial)]],1),"@nyassembly.gov"))</f>
        <v>sweeneye@nyassembly.gov</v>
      </c>
      <c r="O461" t="s">
        <v>2972</v>
      </c>
      <c r="P461" t="e">
        <f>VLOOKUP(assembly_staff_import[[#This Row],[Full Name]],[3]!PEOPLE_March_20[#Data],1,0)</f>
        <v>#REF!</v>
      </c>
      <c r="Q461" t="e">
        <f>VLOOKUP(assembly_staff_import[[#This Row],[Full Name]],[3]!Table17[#Data],3,0)</f>
        <v>#REF!</v>
      </c>
      <c r="R461" t="e">
        <f>VLOOKUP(assembly_staff_import[[#This Row],[Formatted Works for Group]],[3]!Table7[#Data],1,0)</f>
        <v>#REF!</v>
      </c>
      <c r="S461" t="str">
        <f>IF(assembly_staff_import[[#This Row],[Legislative Staff Type]]="Personal", assembly_staff_import[[#This Row],[Vlookup Works for Group]], assembly_staff_import[[#This Row],[Formatted Works for Group calc]]&amp;", Central Staff Office, Assembly")</f>
        <v>Editorial Services, Central Staff Office, Assembly</v>
      </c>
      <c r="T461" s="20" t="str">
        <f>TRIM(assembly_staff_import[[#This Row],[NAME_SOURCE_KEY]])</f>
        <v>SWEENEY, ELIZABETH A</v>
      </c>
      <c r="U461" t="s">
        <v>25856</v>
      </c>
      <c r="V461" t="s">
        <v>24780</v>
      </c>
      <c r="W461" t="s">
        <v>25485</v>
      </c>
      <c r="Y461"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61" t="s">
        <v>25816</v>
      </c>
      <c r="AA461" t="e">
        <f>VLOOKUP(assembly_staff_import[[#This Row],[Formatted and corrected Works for Group Text]],[3]!Table4[#Data],1,0)</f>
        <v>#REF!</v>
      </c>
      <c r="AB461" t="e">
        <f>VLOOKUP(assembly_staff_import[[#This Row],[Formatted and corrected Works for Group Text]],[3]!Table5[#Data],2,0)</f>
        <v>#REF!</v>
      </c>
      <c r="AC461" t="str">
        <f>IF(TRIM(assembly_staff_import[[#This Row],[PUBLIC INFO ADDR_SOURCE_KEY]])="CAPITOL, ALBANY", "Legislative / Capitol Office", "District Office")</f>
        <v>Legislative / Capitol Office</v>
      </c>
      <c r="AD461" t="s">
        <v>25817</v>
      </c>
      <c r="AF461" t="str">
        <f t="shared" si="24"/>
        <v xml:space="preserve">355 </v>
      </c>
      <c r="AG461" t="s">
        <v>25817</v>
      </c>
      <c r="AH461" t="s">
        <v>25857</v>
      </c>
      <c r="AI461" t="s">
        <v>25858</v>
      </c>
      <c r="AJ461" t="s">
        <v>23493</v>
      </c>
    </row>
    <row r="462" spans="1:36" x14ac:dyDescent="0.2">
      <c r="A462" t="str">
        <f>TRIM(PROPER((assembly_staff_import[[#This Row],[First MI Name via NAME_SOURCE_KEY TEXT]]&amp;" "&amp;assembly_staff_import[[#This Row],[Last Name via NAME_SOURCE_KEY TEXT]]&amp;" "&amp;assembly_staff_import[[#This Row],[Suffix via NAME_SOURCE_KEY]])))</f>
        <v>Gwendolyn L Girsdansky</v>
      </c>
      <c r="B462" t="str">
        <f>TRIM(CONCATENATE(TRIM(assembly_staff_import[[#This Row],[Full Name]]), ", ", assembly_staff_import[[#This Row],[Title]]))</f>
        <v>Gwendolyn L Girsdansky, Writer</v>
      </c>
      <c r="C462" t="e">
        <f>assembly_staff_import[[#This Row],[Vlookup_groups]]</f>
        <v>#REF!</v>
      </c>
      <c r="D462" t="str">
        <f>IF(assembly_staff_import[[#This Row],[Legislative Staff Type]]="Personal",assembly_staff_import[[#This Row],[Formatted Personal Staff Office]],"")</f>
        <v/>
      </c>
      <c r="E462" t="s">
        <v>65</v>
      </c>
      <c r="F462" s="19" t="s">
        <v>10913</v>
      </c>
      <c r="G462" t="s">
        <v>1237</v>
      </c>
      <c r="H462" t="str">
        <f>TRIM(PROPER((assembly_staff_import[[#This Row],[Last Name via NAME_SOURCE_KEY TEXT]]&amp;" "&amp;assembly_staff_import[[#This Row],[Suffix via NAME_SOURCE_KEY]])))</f>
        <v>Girsdansky</v>
      </c>
      <c r="I462" t="str">
        <f>PROPER(assembly_staff_import[[#This Row],[JOB TITLE_SOURCE_KEY]])</f>
        <v xml:space="preserve">Writer                                     </v>
      </c>
      <c r="J462" t="s">
        <v>72</v>
      </c>
      <c r="K462" t="str">
        <f>IF(assembly_staff_import[[#This Row],[Legislative Staff Type]]="Personal",assembly_staff_import[[#This Row],[Vlookup Reports To Person]], "")</f>
        <v/>
      </c>
      <c r="L462" t="str">
        <f>PROPER(assembly_staff_import[[#This Row],[First MI Name via NAME_SOURCE_KEY TEXT]])</f>
        <v xml:space="preserve"> Gwendolyn L</v>
      </c>
      <c r="M462" t="s">
        <v>13131</v>
      </c>
      <c r="N462" t="str">
        <f>LOWER(CONCATENATE(assembly_staff_import[[#This Row],[Last Name]],LEFT(assembly_staff_import[[#This Row],[First Name (no initial)]],1),"@nyassembly.gov"))</f>
        <v>girsdanskyg@nyassembly.gov</v>
      </c>
      <c r="O462" t="s">
        <v>25859</v>
      </c>
      <c r="P462" t="e">
        <f>VLOOKUP(assembly_staff_import[[#This Row],[Full Name]],[3]!PEOPLE_March_20[#Data],1,0)</f>
        <v>#REF!</v>
      </c>
      <c r="Q462" t="e">
        <f>VLOOKUP(assembly_staff_import[[#This Row],[Full Name]],[3]!Table17[#Data],3,0)</f>
        <v>#REF!</v>
      </c>
      <c r="R462" t="e">
        <f>VLOOKUP(assembly_staff_import[[#This Row],[Formatted Works for Group]],[3]!Table7[#Data],1,0)</f>
        <v>#REF!</v>
      </c>
      <c r="S462" t="str">
        <f>IF(assembly_staff_import[[#This Row],[Legislative Staff Type]]="Personal", assembly_staff_import[[#This Row],[Vlookup Works for Group]], assembly_staff_import[[#This Row],[Formatted Works for Group calc]]&amp;", Central Staff Office, Assembly")</f>
        <v>Editorial Services, Central Staff Office, Assembly</v>
      </c>
      <c r="T462" s="20" t="str">
        <f>TRIM(assembly_staff_import[[#This Row],[NAME_SOURCE_KEY]])</f>
        <v>GIRSDANSKY, GWENDOLYN L</v>
      </c>
      <c r="U462" t="s">
        <v>25860</v>
      </c>
      <c r="V462" t="s">
        <v>25861</v>
      </c>
      <c r="W462" t="s">
        <v>25862</v>
      </c>
      <c r="Y462"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62" t="s">
        <v>25816</v>
      </c>
      <c r="AA462" t="e">
        <f>VLOOKUP(assembly_staff_import[[#This Row],[Formatted and corrected Works for Group Text]],[3]!Table4[#Data],1,0)</f>
        <v>#REF!</v>
      </c>
      <c r="AB462" t="e">
        <f>VLOOKUP(assembly_staff_import[[#This Row],[Formatted and corrected Works for Group Text]],[3]!Table5[#Data],2,0)</f>
        <v>#REF!</v>
      </c>
      <c r="AC462" t="str">
        <f>IF(TRIM(assembly_staff_import[[#This Row],[PUBLIC INFO ADDR_SOURCE_KEY]])="CAPITOL, ALBANY", "Legislative / Capitol Office", "District Office")</f>
        <v>Legislative / Capitol Office</v>
      </c>
      <c r="AD462" t="s">
        <v>25817</v>
      </c>
      <c r="AF462" t="str">
        <f t="shared" si="24"/>
        <v xml:space="preserve">355 </v>
      </c>
      <c r="AG462" t="s">
        <v>25817</v>
      </c>
      <c r="AH462" t="s">
        <v>25863</v>
      </c>
      <c r="AI462" t="s">
        <v>25830</v>
      </c>
      <c r="AJ462" t="s">
        <v>23493</v>
      </c>
    </row>
    <row r="463" spans="1:36" x14ac:dyDescent="0.2">
      <c r="A463" t="str">
        <f>TRIM(PROPER((assembly_staff_import[[#This Row],[First MI Name via NAME_SOURCE_KEY TEXT]]&amp;" "&amp;assembly_staff_import[[#This Row],[Last Name via NAME_SOURCE_KEY TEXT]]&amp;" "&amp;assembly_staff_import[[#This Row],[Suffix via NAME_SOURCE_KEY]])))</f>
        <v>Jacqueline S Schillinger</v>
      </c>
      <c r="B463" t="str">
        <f>TRIM(CONCATENATE(TRIM(assembly_staff_import[[#This Row],[Full Name]]), ", ", assembly_staff_import[[#This Row],[Title]]))</f>
        <v>Jacqueline S Schillinger, Asst Dir Of Procesing</v>
      </c>
      <c r="C463" t="e">
        <f>assembly_staff_import[[#This Row],[Vlookup_groups]]</f>
        <v>#REF!</v>
      </c>
      <c r="D463" t="str">
        <f>IF(assembly_staff_import[[#This Row],[Legislative Staff Type]]="Personal",assembly_staff_import[[#This Row],[Formatted Personal Staff Office]],"")</f>
        <v/>
      </c>
      <c r="E463" t="s">
        <v>65</v>
      </c>
      <c r="F463" s="19" t="s">
        <v>10913</v>
      </c>
      <c r="G463" t="s">
        <v>1237</v>
      </c>
      <c r="H463" t="str">
        <f>TRIM(PROPER((assembly_staff_import[[#This Row],[Last Name via NAME_SOURCE_KEY TEXT]]&amp;" "&amp;assembly_staff_import[[#This Row],[Suffix via NAME_SOURCE_KEY]])))</f>
        <v>Schillinger</v>
      </c>
      <c r="I463" t="str">
        <f>PROPER(assembly_staff_import[[#This Row],[JOB TITLE_SOURCE_KEY]])</f>
        <v xml:space="preserve">Asst Dir Of Procesing                      </v>
      </c>
      <c r="J463" t="s">
        <v>72</v>
      </c>
      <c r="K463" t="str">
        <f>IF(assembly_staff_import[[#This Row],[Legislative Staff Type]]="Personal",assembly_staff_import[[#This Row],[Vlookup Reports To Person]], "")</f>
        <v/>
      </c>
      <c r="L463" t="str">
        <f>PROPER(assembly_staff_import[[#This Row],[First MI Name via NAME_SOURCE_KEY TEXT]])</f>
        <v xml:space="preserve"> Jacqueline S</v>
      </c>
      <c r="M463" t="s">
        <v>23070</v>
      </c>
      <c r="N463" t="str">
        <f>LOWER(CONCATENATE(assembly_staff_import[[#This Row],[Last Name]],LEFT(assembly_staff_import[[#This Row],[First Name (no initial)]],1),"@nyassembly.gov"))</f>
        <v>schillingerj@nyassembly.gov</v>
      </c>
      <c r="O463" t="s">
        <v>7629</v>
      </c>
      <c r="P463" t="e">
        <f>VLOOKUP(assembly_staff_import[[#This Row],[Full Name]],[3]!PEOPLE_March_20[#Data],1,0)</f>
        <v>#REF!</v>
      </c>
      <c r="Q463" t="e">
        <f>VLOOKUP(assembly_staff_import[[#This Row],[Full Name]],[3]!Table17[#Data],3,0)</f>
        <v>#REF!</v>
      </c>
      <c r="R463" t="e">
        <f>VLOOKUP(assembly_staff_import[[#This Row],[Formatted Works for Group]],[3]!Table7[#Data],1,0)</f>
        <v>#REF!</v>
      </c>
      <c r="S463" t="str">
        <f>IF(assembly_staff_import[[#This Row],[Legislative Staff Type]]="Personal", assembly_staff_import[[#This Row],[Vlookup Works for Group]], assembly_staff_import[[#This Row],[Formatted Works for Group calc]]&amp;", Central Staff Office, Assembly")</f>
        <v>Editorial Services, Central Staff Office, Assembly</v>
      </c>
      <c r="T463" s="20" t="str">
        <f>TRIM(assembly_staff_import[[#This Row],[NAME_SOURCE_KEY]])</f>
        <v>SCHILLINGER, JACQUELINE S</v>
      </c>
      <c r="U463" t="s">
        <v>25864</v>
      </c>
      <c r="V463" t="s">
        <v>25865</v>
      </c>
      <c r="W463" t="s">
        <v>25866</v>
      </c>
      <c r="Y463"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63" t="s">
        <v>25816</v>
      </c>
      <c r="AA463" t="e">
        <f>VLOOKUP(assembly_staff_import[[#This Row],[Formatted and corrected Works for Group Text]],[3]!Table4[#Data],1,0)</f>
        <v>#REF!</v>
      </c>
      <c r="AB463" t="e">
        <f>VLOOKUP(assembly_staff_import[[#This Row],[Formatted and corrected Works for Group Text]],[3]!Table5[#Data],2,0)</f>
        <v>#REF!</v>
      </c>
      <c r="AC463" t="str">
        <f>IF(TRIM(assembly_staff_import[[#This Row],[PUBLIC INFO ADDR_SOURCE_KEY]])="CAPITOL, ALBANY", "Legislative / Capitol Office", "District Office")</f>
        <v>Legislative / Capitol Office</v>
      </c>
      <c r="AD463" t="s">
        <v>25817</v>
      </c>
      <c r="AF463" t="str">
        <f t="shared" si="24"/>
        <v xml:space="preserve">355 </v>
      </c>
      <c r="AG463" t="s">
        <v>25817</v>
      </c>
      <c r="AH463" t="s">
        <v>25867</v>
      </c>
      <c r="AI463" t="s">
        <v>25868</v>
      </c>
      <c r="AJ463" t="s">
        <v>23493</v>
      </c>
    </row>
    <row r="464" spans="1:36" x14ac:dyDescent="0.2">
      <c r="A464" t="str">
        <f>TRIM(PROPER((assembly_staff_import[[#This Row],[First MI Name via NAME_SOURCE_KEY TEXT]]&amp;" "&amp;assembly_staff_import[[#This Row],[Last Name via NAME_SOURCE_KEY TEXT]]&amp;" "&amp;assembly_staff_import[[#This Row],[Suffix via NAME_SOURCE_KEY]])))</f>
        <v>Laura Koennecke</v>
      </c>
      <c r="B464" t="str">
        <f>TRIM(CONCATENATE(TRIM(assembly_staff_import[[#This Row],[Full Name]]), ", ", assembly_staff_import[[#This Row],[Title]]))</f>
        <v>Laura Koennecke, Dep Dir Editorial Svc</v>
      </c>
      <c r="C464" t="e">
        <f>assembly_staff_import[[#This Row],[Vlookup_groups]]</f>
        <v>#REF!</v>
      </c>
      <c r="D464" t="str">
        <f>IF(assembly_staff_import[[#This Row],[Legislative Staff Type]]="Personal",assembly_staff_import[[#This Row],[Formatted Personal Staff Office]],"")</f>
        <v/>
      </c>
      <c r="E464" t="s">
        <v>65</v>
      </c>
      <c r="F464" s="19" t="s">
        <v>10913</v>
      </c>
      <c r="G464" t="s">
        <v>1237</v>
      </c>
      <c r="H464" t="str">
        <f>TRIM(PROPER((assembly_staff_import[[#This Row],[Last Name via NAME_SOURCE_KEY TEXT]]&amp;" "&amp;assembly_staff_import[[#This Row],[Suffix via NAME_SOURCE_KEY]])))</f>
        <v>Koennecke</v>
      </c>
      <c r="I464" t="str">
        <f>PROPER(assembly_staff_import[[#This Row],[JOB TITLE_SOURCE_KEY]])</f>
        <v xml:space="preserve">Dep Dir Editorial Svc                      </v>
      </c>
      <c r="J464" t="s">
        <v>72</v>
      </c>
      <c r="K464" t="str">
        <f>IF(assembly_staff_import[[#This Row],[Legislative Staff Type]]="Personal",assembly_staff_import[[#This Row],[Vlookup Reports To Person]], "")</f>
        <v/>
      </c>
      <c r="L464" t="str">
        <f>PROPER(assembly_staff_import[[#This Row],[First MI Name via NAME_SOURCE_KEY TEXT]])</f>
        <v xml:space="preserve"> Laura</v>
      </c>
      <c r="M464" t="s">
        <v>14768</v>
      </c>
      <c r="N464" t="str">
        <f>LOWER(CONCATENATE(assembly_staff_import[[#This Row],[Last Name]],LEFT(assembly_staff_import[[#This Row],[First Name (no initial)]],1),"@nyassembly.gov"))</f>
        <v>koenneckel@nyassembly.gov</v>
      </c>
      <c r="O464" t="s">
        <v>14770</v>
      </c>
      <c r="P464" t="e">
        <f>VLOOKUP(assembly_staff_import[[#This Row],[Full Name]],[3]!PEOPLE_March_20[#Data],1,0)</f>
        <v>#REF!</v>
      </c>
      <c r="Q464" t="e">
        <f>VLOOKUP(assembly_staff_import[[#This Row],[Full Name]],[3]!Table17[#Data],3,0)</f>
        <v>#REF!</v>
      </c>
      <c r="R464" t="e">
        <f>VLOOKUP(assembly_staff_import[[#This Row],[Formatted Works for Group]],[3]!Table7[#Data],1,0)</f>
        <v>#REF!</v>
      </c>
      <c r="S464" t="str">
        <f>IF(assembly_staff_import[[#This Row],[Legislative Staff Type]]="Personal", assembly_staff_import[[#This Row],[Vlookup Works for Group]], assembly_staff_import[[#This Row],[Formatted Works for Group calc]]&amp;", Central Staff Office, Assembly")</f>
        <v>Editorial Services, Central Staff Office, Assembly</v>
      </c>
      <c r="T464" s="20" t="str">
        <f>TRIM(assembly_staff_import[[#This Row],[NAME_SOURCE_KEY]])</f>
        <v>KOENNECKE, LAURA</v>
      </c>
      <c r="U464" t="s">
        <v>25869</v>
      </c>
      <c r="V464" t="s">
        <v>25870</v>
      </c>
      <c r="W464" t="s">
        <v>25871</v>
      </c>
      <c r="Y464"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64" t="s">
        <v>25816</v>
      </c>
      <c r="AA464" t="e">
        <f>VLOOKUP(assembly_staff_import[[#This Row],[Formatted and corrected Works for Group Text]],[3]!Table4[#Data],1,0)</f>
        <v>#REF!</v>
      </c>
      <c r="AB464" t="e">
        <f>VLOOKUP(assembly_staff_import[[#This Row],[Formatted and corrected Works for Group Text]],[3]!Table5[#Data],2,0)</f>
        <v>#REF!</v>
      </c>
      <c r="AC464" t="str">
        <f>IF(TRIM(assembly_staff_import[[#This Row],[PUBLIC INFO ADDR_SOURCE_KEY]])="CAPITOL, ALBANY", "Legislative / Capitol Office", "District Office")</f>
        <v>Legislative / Capitol Office</v>
      </c>
      <c r="AD464" t="s">
        <v>25817</v>
      </c>
      <c r="AF464" t="str">
        <f t="shared" si="24"/>
        <v xml:space="preserve">355 </v>
      </c>
      <c r="AG464" t="s">
        <v>25817</v>
      </c>
      <c r="AH464" t="s">
        <v>25872</v>
      </c>
      <c r="AI464" t="s">
        <v>25873</v>
      </c>
      <c r="AJ464" t="s">
        <v>23493</v>
      </c>
    </row>
    <row r="465" spans="1:36" x14ac:dyDescent="0.2">
      <c r="A465" t="str">
        <f>TRIM(PROPER((assembly_staff_import[[#This Row],[First MI Name via NAME_SOURCE_KEY TEXT]]&amp;" "&amp;assembly_staff_import[[#This Row],[Last Name via NAME_SOURCE_KEY TEXT]]&amp;" "&amp;assembly_staff_import[[#This Row],[Suffix via NAME_SOURCE_KEY]])))</f>
        <v>Mary J Copeland</v>
      </c>
      <c r="B465" t="str">
        <f>TRIM(CONCATENATE(TRIM(assembly_staff_import[[#This Row],[Full Name]]), ", ", assembly_staff_import[[#This Row],[Title]]))</f>
        <v>Mary J Copeland, Graphic Artist</v>
      </c>
      <c r="C465" t="e">
        <f>assembly_staff_import[[#This Row],[Vlookup_groups]]</f>
        <v>#REF!</v>
      </c>
      <c r="D465" t="str">
        <f>IF(assembly_staff_import[[#This Row],[Legislative Staff Type]]="Personal",assembly_staff_import[[#This Row],[Formatted Personal Staff Office]],"")</f>
        <v/>
      </c>
      <c r="E465" t="s">
        <v>65</v>
      </c>
      <c r="F465" s="19" t="s">
        <v>10913</v>
      </c>
      <c r="G465" t="s">
        <v>1237</v>
      </c>
      <c r="H465" t="str">
        <f>TRIM(PROPER((assembly_staff_import[[#This Row],[Last Name via NAME_SOURCE_KEY TEXT]]&amp;" "&amp;assembly_staff_import[[#This Row],[Suffix via NAME_SOURCE_KEY]])))</f>
        <v>Copeland</v>
      </c>
      <c r="I465" t="str">
        <f>PROPER(assembly_staff_import[[#This Row],[JOB TITLE_SOURCE_KEY]])</f>
        <v xml:space="preserve">Graphic Artist                             </v>
      </c>
      <c r="J465" t="s">
        <v>72</v>
      </c>
      <c r="K465" t="str">
        <f>IF(assembly_staff_import[[#This Row],[Legislative Staff Type]]="Personal",assembly_staff_import[[#This Row],[Vlookup Reports To Person]], "")</f>
        <v/>
      </c>
      <c r="L465" t="str">
        <f>PROPER(assembly_staff_import[[#This Row],[First MI Name via NAME_SOURCE_KEY TEXT]])</f>
        <v xml:space="preserve"> Mary J</v>
      </c>
      <c r="M465" t="s">
        <v>12184</v>
      </c>
      <c r="N465" t="str">
        <f>LOWER(CONCATENATE(assembly_staff_import[[#This Row],[Last Name]],LEFT(assembly_staff_import[[#This Row],[First Name (no initial)]],1),"@nyassembly.gov"))</f>
        <v>copelandm@nyassembly.gov</v>
      </c>
      <c r="O465" t="s">
        <v>904</v>
      </c>
      <c r="P465" t="e">
        <f>VLOOKUP(assembly_staff_import[[#This Row],[Full Name]],[3]!PEOPLE_March_20[#Data],1,0)</f>
        <v>#REF!</v>
      </c>
      <c r="Q465" t="e">
        <f>VLOOKUP(assembly_staff_import[[#This Row],[Full Name]],[3]!Table17[#Data],3,0)</f>
        <v>#REF!</v>
      </c>
      <c r="R465" t="e">
        <f>VLOOKUP(assembly_staff_import[[#This Row],[Formatted Works for Group]],[3]!Table7[#Data],1,0)</f>
        <v>#REF!</v>
      </c>
      <c r="S465" t="str">
        <f>IF(assembly_staff_import[[#This Row],[Legislative Staff Type]]="Personal", assembly_staff_import[[#This Row],[Vlookup Works for Group]], assembly_staff_import[[#This Row],[Formatted Works for Group calc]]&amp;", Central Staff Office, Assembly")</f>
        <v>Editorial Services, Central Staff Office, Assembly</v>
      </c>
      <c r="T465" s="20" t="str">
        <f>TRIM(assembly_staff_import[[#This Row],[NAME_SOURCE_KEY]])</f>
        <v>COPELAND, MARY J</v>
      </c>
      <c r="U465" t="s">
        <v>25874</v>
      </c>
      <c r="V465" t="s">
        <v>25875</v>
      </c>
      <c r="W465" t="s">
        <v>25876</v>
      </c>
      <c r="Y465"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65" t="s">
        <v>25816</v>
      </c>
      <c r="AA465" t="e">
        <f>VLOOKUP(assembly_staff_import[[#This Row],[Formatted and corrected Works for Group Text]],[3]!Table4[#Data],1,0)</f>
        <v>#REF!</v>
      </c>
      <c r="AB465" t="e">
        <f>VLOOKUP(assembly_staff_import[[#This Row],[Formatted and corrected Works for Group Text]],[3]!Table5[#Data],2,0)</f>
        <v>#REF!</v>
      </c>
      <c r="AC465" t="str">
        <f>IF(TRIM(assembly_staff_import[[#This Row],[PUBLIC INFO ADDR_SOURCE_KEY]])="CAPITOL, ALBANY", "Legislative / Capitol Office", "District Office")</f>
        <v>Legislative / Capitol Office</v>
      </c>
      <c r="AD465" t="s">
        <v>25817</v>
      </c>
      <c r="AF465" t="str">
        <f t="shared" si="24"/>
        <v xml:space="preserve">355 </v>
      </c>
      <c r="AG465" t="s">
        <v>25817</v>
      </c>
      <c r="AH465" t="s">
        <v>25877</v>
      </c>
      <c r="AI465" t="s">
        <v>25057</v>
      </c>
      <c r="AJ465" t="s">
        <v>23493</v>
      </c>
    </row>
    <row r="466" spans="1:36" x14ac:dyDescent="0.2">
      <c r="A466" t="str">
        <f>TRIM(PROPER((assembly_staff_import[[#This Row],[First MI Name via NAME_SOURCE_KEY TEXT]]&amp;" "&amp;assembly_staff_import[[#This Row],[Last Name via NAME_SOURCE_KEY TEXT]]&amp;" "&amp;assembly_staff_import[[#This Row],[Suffix via NAME_SOURCE_KEY]])))</f>
        <v>Patrick E Stephenson</v>
      </c>
      <c r="B466" t="str">
        <f>TRIM(CONCATENATE(TRIM(assembly_staff_import[[#This Row],[Full Name]]), ", ", assembly_staff_import[[#This Row],[Title]]))</f>
        <v>Patrick E Stephenson, Graphic Artist</v>
      </c>
      <c r="C466" t="e">
        <f>assembly_staff_import[[#This Row],[Vlookup_groups]]</f>
        <v>#REF!</v>
      </c>
      <c r="D466" t="str">
        <f>IF(assembly_staff_import[[#This Row],[Legislative Staff Type]]="Personal",assembly_staff_import[[#This Row],[Formatted Personal Staff Office]],"")</f>
        <v/>
      </c>
      <c r="E466" t="s">
        <v>65</v>
      </c>
      <c r="F466" s="19" t="s">
        <v>10913</v>
      </c>
      <c r="G466" t="s">
        <v>1237</v>
      </c>
      <c r="H466" t="str">
        <f>TRIM(PROPER((assembly_staff_import[[#This Row],[Last Name via NAME_SOURCE_KEY TEXT]]&amp;" "&amp;assembly_staff_import[[#This Row],[Suffix via NAME_SOURCE_KEY]])))</f>
        <v>Stephenson</v>
      </c>
      <c r="I466" t="str">
        <f>PROPER(assembly_staff_import[[#This Row],[JOB TITLE_SOURCE_KEY]])</f>
        <v xml:space="preserve">Graphic Artist                             </v>
      </c>
      <c r="J466" t="s">
        <v>72</v>
      </c>
      <c r="K466" t="str">
        <f>IF(assembly_staff_import[[#This Row],[Legislative Staff Type]]="Personal",assembly_staff_import[[#This Row],[Vlookup Reports To Person]], "")</f>
        <v/>
      </c>
      <c r="L466" t="str">
        <f>PROPER(assembly_staff_import[[#This Row],[First MI Name via NAME_SOURCE_KEY TEXT]])</f>
        <v xml:space="preserve"> Patrick E</v>
      </c>
      <c r="M466" t="s">
        <v>23049</v>
      </c>
      <c r="N466" t="str">
        <f>LOWER(CONCATENATE(assembly_staff_import[[#This Row],[Last Name]],LEFT(assembly_staff_import[[#This Row],[First Name (no initial)]],1),"@nyassembly.gov"))</f>
        <v>stephensonp@nyassembly.gov</v>
      </c>
      <c r="O466" t="s">
        <v>23796</v>
      </c>
      <c r="P466" t="e">
        <f>VLOOKUP(assembly_staff_import[[#This Row],[Full Name]],[3]!PEOPLE_March_20[#Data],1,0)</f>
        <v>#REF!</v>
      </c>
      <c r="Q466" t="e">
        <f>VLOOKUP(assembly_staff_import[[#This Row],[Full Name]],[3]!Table17[#Data],3,0)</f>
        <v>#REF!</v>
      </c>
      <c r="R466" t="e">
        <f>VLOOKUP(assembly_staff_import[[#This Row],[Formatted Works for Group]],[3]!Table7[#Data],1,0)</f>
        <v>#REF!</v>
      </c>
      <c r="S466" t="str">
        <f>IF(assembly_staff_import[[#This Row],[Legislative Staff Type]]="Personal", assembly_staff_import[[#This Row],[Vlookup Works for Group]], assembly_staff_import[[#This Row],[Formatted Works for Group calc]]&amp;", Central Staff Office, Assembly")</f>
        <v>Editorial Services, Central Staff Office, Assembly</v>
      </c>
      <c r="T466" s="20" t="str">
        <f>TRIM(assembly_staff_import[[#This Row],[NAME_SOURCE_KEY]])</f>
        <v>STEPHENSON, PATRICK E</v>
      </c>
      <c r="U466" t="s">
        <v>25878</v>
      </c>
      <c r="V466" t="s">
        <v>25879</v>
      </c>
      <c r="W466" t="s">
        <v>25880</v>
      </c>
      <c r="Y466"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66" t="s">
        <v>25816</v>
      </c>
      <c r="AA466" t="e">
        <f>VLOOKUP(assembly_staff_import[[#This Row],[Formatted and corrected Works for Group Text]],[3]!Table4[#Data],1,0)</f>
        <v>#REF!</v>
      </c>
      <c r="AB466" t="e">
        <f>VLOOKUP(assembly_staff_import[[#This Row],[Formatted and corrected Works for Group Text]],[3]!Table5[#Data],2,0)</f>
        <v>#REF!</v>
      </c>
      <c r="AC466" t="str">
        <f>IF(TRIM(assembly_staff_import[[#This Row],[PUBLIC INFO ADDR_SOURCE_KEY]])="CAPITOL, ALBANY", "Legislative / Capitol Office", "District Office")</f>
        <v>Legislative / Capitol Office</v>
      </c>
      <c r="AD466" t="s">
        <v>25817</v>
      </c>
      <c r="AF466" t="str">
        <f t="shared" si="24"/>
        <v xml:space="preserve">355 </v>
      </c>
      <c r="AG466" t="s">
        <v>25817</v>
      </c>
      <c r="AH466" t="s">
        <v>25881</v>
      </c>
      <c r="AI466" t="s">
        <v>25057</v>
      </c>
      <c r="AJ466" t="s">
        <v>23493</v>
      </c>
    </row>
    <row r="467" spans="1:36" x14ac:dyDescent="0.2">
      <c r="A467" t="str">
        <f>TRIM(PROPER((assembly_staff_import[[#This Row],[First MI Name via NAME_SOURCE_KEY TEXT]]&amp;" "&amp;assembly_staff_import[[#This Row],[Last Name via NAME_SOURCE_KEY TEXT]]&amp;" "&amp;assembly_staff_import[[#This Row],[Suffix via NAME_SOURCE_KEY]])))</f>
        <v>Ramon V Rodriguez</v>
      </c>
      <c r="B467" t="str">
        <f>TRIM(CONCATENATE(TRIM(assembly_staff_import[[#This Row],[Full Name]]), ", ", assembly_staff_import[[#This Row],[Title]]))</f>
        <v>Ramon V Rodriguez, Admin Assistant</v>
      </c>
      <c r="C467" t="e">
        <f>assembly_staff_import[[#This Row],[Vlookup_groups]]</f>
        <v>#REF!</v>
      </c>
      <c r="D467" t="str">
        <f>IF(assembly_staff_import[[#This Row],[Legislative Staff Type]]="Personal",assembly_staff_import[[#This Row],[Formatted Personal Staff Office]],"")</f>
        <v/>
      </c>
      <c r="E467" t="s">
        <v>65</v>
      </c>
      <c r="F467" s="19" t="s">
        <v>10913</v>
      </c>
      <c r="G467" t="s">
        <v>1237</v>
      </c>
      <c r="H467" t="str">
        <f>TRIM(PROPER((assembly_staff_import[[#This Row],[Last Name via NAME_SOURCE_KEY TEXT]]&amp;" "&amp;assembly_staff_import[[#This Row],[Suffix via NAME_SOURCE_KEY]])))</f>
        <v>Rodriguez</v>
      </c>
      <c r="I467" t="str">
        <f>PROPER(assembly_staff_import[[#This Row],[JOB TITLE_SOURCE_KEY]])</f>
        <v xml:space="preserve">Admin Assistant                            </v>
      </c>
      <c r="J467" t="s">
        <v>72</v>
      </c>
      <c r="K467" t="str">
        <f>IF(assembly_staff_import[[#This Row],[Legislative Staff Type]]="Personal",assembly_staff_import[[#This Row],[Vlookup Reports To Person]], "")</f>
        <v/>
      </c>
      <c r="L467" t="str">
        <f>PROPER(assembly_staff_import[[#This Row],[First MI Name via NAME_SOURCE_KEY TEXT]])</f>
        <v xml:space="preserve"> Ramon V</v>
      </c>
      <c r="M467" t="s">
        <v>11564</v>
      </c>
      <c r="N467" t="str">
        <f>LOWER(CONCATENATE(assembly_staff_import[[#This Row],[Last Name]],LEFT(assembly_staff_import[[#This Row],[First Name (no initial)]],1),"@nyassembly.gov"))</f>
        <v>rodriguezr@nyassembly.gov</v>
      </c>
      <c r="O467" t="s">
        <v>25882</v>
      </c>
      <c r="P467" t="e">
        <f>VLOOKUP(assembly_staff_import[[#This Row],[Full Name]],[3]!PEOPLE_March_20[#Data],1,0)</f>
        <v>#REF!</v>
      </c>
      <c r="Q467" t="e">
        <f>VLOOKUP(assembly_staff_import[[#This Row],[Full Name]],[3]!Table17[#Data],3,0)</f>
        <v>#REF!</v>
      </c>
      <c r="R467" t="e">
        <f>VLOOKUP(assembly_staff_import[[#This Row],[Formatted Works for Group]],[3]!Table7[#Data],1,0)</f>
        <v>#REF!</v>
      </c>
      <c r="S467" t="str">
        <f>IF(assembly_staff_import[[#This Row],[Legislative Staff Type]]="Personal", assembly_staff_import[[#This Row],[Vlookup Works for Group]], assembly_staff_import[[#This Row],[Formatted Works for Group calc]]&amp;", Central Staff Office, Assembly")</f>
        <v>Editorial Services, Central Staff Office, Assembly</v>
      </c>
      <c r="T467" s="20" t="str">
        <f>TRIM(assembly_staff_import[[#This Row],[NAME_SOURCE_KEY]])</f>
        <v>RODRIGUEZ, RAMON V</v>
      </c>
      <c r="U467" t="s">
        <v>25883</v>
      </c>
      <c r="V467" t="s">
        <v>24665</v>
      </c>
      <c r="W467" t="s">
        <v>25884</v>
      </c>
      <c r="Y467"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67" t="s">
        <v>25816</v>
      </c>
      <c r="AA467" t="e">
        <f>VLOOKUP(assembly_staff_import[[#This Row],[Formatted and corrected Works for Group Text]],[3]!Table4[#Data],1,0)</f>
        <v>#REF!</v>
      </c>
      <c r="AB467" t="e">
        <f>VLOOKUP(assembly_staff_import[[#This Row],[Formatted and corrected Works for Group Text]],[3]!Table5[#Data],2,0)</f>
        <v>#REF!</v>
      </c>
      <c r="AC467" t="str">
        <f>IF(TRIM(assembly_staff_import[[#This Row],[PUBLIC INFO ADDR_SOURCE_KEY]])="CAPITOL, ALBANY", "Legislative / Capitol Office", "District Office")</f>
        <v>Legislative / Capitol Office</v>
      </c>
      <c r="AD467" t="s">
        <v>25817</v>
      </c>
      <c r="AF467" t="str">
        <f t="shared" si="24"/>
        <v xml:space="preserve">355 </v>
      </c>
      <c r="AG467" t="s">
        <v>25817</v>
      </c>
      <c r="AH467" t="s">
        <v>25885</v>
      </c>
      <c r="AI467" t="s">
        <v>23568</v>
      </c>
      <c r="AJ467" t="s">
        <v>23493</v>
      </c>
    </row>
    <row r="468" spans="1:36" x14ac:dyDescent="0.2">
      <c r="A468" t="str">
        <f>TRIM(PROPER((assembly_staff_import[[#This Row],[First MI Name via NAME_SOURCE_KEY TEXT]]&amp;" "&amp;assembly_staff_import[[#This Row],[Last Name via NAME_SOURCE_KEY TEXT]]&amp;" "&amp;assembly_staff_import[[#This Row],[Suffix via NAME_SOURCE_KEY]])))</f>
        <v>Riley M Ackley</v>
      </c>
      <c r="B468" t="str">
        <f>TRIM(CONCATENATE(TRIM(assembly_staff_import[[#This Row],[Full Name]]), ", ", assembly_staff_import[[#This Row],[Title]]))</f>
        <v>Riley M Ackley, Writer</v>
      </c>
      <c r="C468" t="e">
        <f>assembly_staff_import[[#This Row],[Vlookup_groups]]</f>
        <v>#REF!</v>
      </c>
      <c r="D468" t="str">
        <f>IF(assembly_staff_import[[#This Row],[Legislative Staff Type]]="Personal",assembly_staff_import[[#This Row],[Formatted Personal Staff Office]],"")</f>
        <v/>
      </c>
      <c r="E468" t="s">
        <v>65</v>
      </c>
      <c r="F468" s="19" t="s">
        <v>10913</v>
      </c>
      <c r="G468" t="s">
        <v>1237</v>
      </c>
      <c r="H468" t="str">
        <f>TRIM(PROPER((assembly_staff_import[[#This Row],[Last Name via NAME_SOURCE_KEY TEXT]]&amp;" "&amp;assembly_staff_import[[#This Row],[Suffix via NAME_SOURCE_KEY]])))</f>
        <v>Ackley</v>
      </c>
      <c r="I468" t="str">
        <f>PROPER(assembly_staff_import[[#This Row],[JOB TITLE_SOURCE_KEY]])</f>
        <v xml:space="preserve">Writer                                     </v>
      </c>
      <c r="J468" t="s">
        <v>72</v>
      </c>
      <c r="K468" t="str">
        <f>IF(assembly_staff_import[[#This Row],[Legislative Staff Type]]="Personal",assembly_staff_import[[#This Row],[Vlookup Reports To Person]], "")</f>
        <v/>
      </c>
      <c r="L468" t="str">
        <f>PROPER(assembly_staff_import[[#This Row],[First MI Name via NAME_SOURCE_KEY TEXT]])</f>
        <v xml:space="preserve"> Riley M</v>
      </c>
      <c r="M468" t="s">
        <v>11596</v>
      </c>
      <c r="N468" t="str">
        <f>LOWER(CONCATENATE(assembly_staff_import[[#This Row],[Last Name]],LEFT(assembly_staff_import[[#This Row],[First Name (no initial)]],1),"@nyassembly.gov"))</f>
        <v>ackleyr@nyassembly.gov</v>
      </c>
      <c r="O468" t="s">
        <v>14481</v>
      </c>
      <c r="P468" t="e">
        <f>VLOOKUP(assembly_staff_import[[#This Row],[Full Name]],[3]!PEOPLE_March_20[#Data],1,0)</f>
        <v>#REF!</v>
      </c>
      <c r="Q468" t="e">
        <f>VLOOKUP(assembly_staff_import[[#This Row],[Full Name]],[3]!Table17[#Data],3,0)</f>
        <v>#REF!</v>
      </c>
      <c r="R468" t="e">
        <f>VLOOKUP(assembly_staff_import[[#This Row],[Formatted Works for Group]],[3]!Table7[#Data],1,0)</f>
        <v>#REF!</v>
      </c>
      <c r="S468" t="str">
        <f>IF(assembly_staff_import[[#This Row],[Legislative Staff Type]]="Personal", assembly_staff_import[[#This Row],[Vlookup Works for Group]], assembly_staff_import[[#This Row],[Formatted Works for Group calc]]&amp;", Central Staff Office, Assembly")</f>
        <v>Editorial Services, Central Staff Office, Assembly</v>
      </c>
      <c r="T468" s="20" t="str">
        <f>TRIM(assembly_staff_import[[#This Row],[NAME_SOURCE_KEY]])</f>
        <v>ACKLEY, RILEY M</v>
      </c>
      <c r="U468" t="s">
        <v>25886</v>
      </c>
      <c r="V468" t="s">
        <v>25887</v>
      </c>
      <c r="W468" t="s">
        <v>25888</v>
      </c>
      <c r="Y468"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68" t="s">
        <v>25816</v>
      </c>
      <c r="AA468" t="e">
        <f>VLOOKUP(assembly_staff_import[[#This Row],[Formatted and corrected Works for Group Text]],[3]!Table4[#Data],1,0)</f>
        <v>#REF!</v>
      </c>
      <c r="AB468" t="e">
        <f>VLOOKUP(assembly_staff_import[[#This Row],[Formatted and corrected Works for Group Text]],[3]!Table5[#Data],2,0)</f>
        <v>#REF!</v>
      </c>
      <c r="AC468" t="str">
        <f>IF(TRIM(assembly_staff_import[[#This Row],[PUBLIC INFO ADDR_SOURCE_KEY]])="CAPITOL, ALBANY", "Legislative / Capitol Office", "District Office")</f>
        <v>Legislative / Capitol Office</v>
      </c>
      <c r="AD468" t="s">
        <v>25817</v>
      </c>
      <c r="AF468" t="str">
        <f t="shared" si="24"/>
        <v xml:space="preserve">355 </v>
      </c>
      <c r="AG468" t="s">
        <v>25817</v>
      </c>
      <c r="AH468" t="s">
        <v>25889</v>
      </c>
      <c r="AI468" t="s">
        <v>25830</v>
      </c>
      <c r="AJ468" t="s">
        <v>23493</v>
      </c>
    </row>
    <row r="469" spans="1:36" x14ac:dyDescent="0.2">
      <c r="A469" t="str">
        <f>TRIM(PROPER((assembly_staff_import[[#This Row],[First MI Name via NAME_SOURCE_KEY TEXT]]&amp;" "&amp;assembly_staff_import[[#This Row],[Last Name via NAME_SOURCE_KEY TEXT]]&amp;" "&amp;assembly_staff_import[[#This Row],[Suffix via NAME_SOURCE_KEY]])))</f>
        <v>Sana F Bady</v>
      </c>
      <c r="B469" t="str">
        <f>TRIM(CONCATENATE(TRIM(assembly_staff_import[[#This Row],[Full Name]]), ", ", assembly_staff_import[[#This Row],[Title]]))</f>
        <v>Sana F Bady, Dep Chief Ed/Writer</v>
      </c>
      <c r="C469" t="e">
        <f>assembly_staff_import[[#This Row],[Vlookup_groups]]</f>
        <v>#REF!</v>
      </c>
      <c r="D469" t="str">
        <f>IF(assembly_staff_import[[#This Row],[Legislative Staff Type]]="Personal",assembly_staff_import[[#This Row],[Formatted Personal Staff Office]],"")</f>
        <v/>
      </c>
      <c r="E469" t="s">
        <v>65</v>
      </c>
      <c r="F469" s="19" t="s">
        <v>10913</v>
      </c>
      <c r="G469" t="s">
        <v>1237</v>
      </c>
      <c r="H469" t="str">
        <f>TRIM(PROPER((assembly_staff_import[[#This Row],[Last Name via NAME_SOURCE_KEY TEXT]]&amp;" "&amp;assembly_staff_import[[#This Row],[Suffix via NAME_SOURCE_KEY]])))</f>
        <v>Bady</v>
      </c>
      <c r="I469" t="str">
        <f>PROPER(assembly_staff_import[[#This Row],[JOB TITLE_SOURCE_KEY]])</f>
        <v xml:space="preserve">Dep Chief Ed/Writer                        </v>
      </c>
      <c r="J469" t="s">
        <v>72</v>
      </c>
      <c r="K469" t="str">
        <f>IF(assembly_staff_import[[#This Row],[Legislative Staff Type]]="Personal",assembly_staff_import[[#This Row],[Vlookup Reports To Person]], "")</f>
        <v/>
      </c>
      <c r="L469" t="str">
        <f>PROPER(assembly_staff_import[[#This Row],[First MI Name via NAME_SOURCE_KEY TEXT]])</f>
        <v xml:space="preserve"> Sana F</v>
      </c>
      <c r="M469" t="s">
        <v>15147</v>
      </c>
      <c r="N469" t="str">
        <f>LOWER(CONCATENATE(assembly_staff_import[[#This Row],[Last Name]],LEFT(assembly_staff_import[[#This Row],[First Name (no initial)]],1),"@nyassembly.gov"))</f>
        <v>badys@nyassembly.gov</v>
      </c>
      <c r="O469" t="s">
        <v>23563</v>
      </c>
      <c r="P469" t="e">
        <f>VLOOKUP(assembly_staff_import[[#This Row],[Full Name]],[3]!PEOPLE_March_20[#Data],1,0)</f>
        <v>#REF!</v>
      </c>
      <c r="Q469" t="e">
        <f>VLOOKUP(assembly_staff_import[[#This Row],[Full Name]],[3]!Table17[#Data],3,0)</f>
        <v>#REF!</v>
      </c>
      <c r="R469" t="e">
        <f>VLOOKUP(assembly_staff_import[[#This Row],[Formatted Works for Group]],[3]!Table7[#Data],1,0)</f>
        <v>#REF!</v>
      </c>
      <c r="S469" t="str">
        <f>IF(assembly_staff_import[[#This Row],[Legislative Staff Type]]="Personal", assembly_staff_import[[#This Row],[Vlookup Works for Group]], assembly_staff_import[[#This Row],[Formatted Works for Group calc]]&amp;", Central Staff Office, Assembly")</f>
        <v>Editorial Services, Central Staff Office, Assembly</v>
      </c>
      <c r="T469" s="20" t="str">
        <f>TRIM(assembly_staff_import[[#This Row],[NAME_SOURCE_KEY]])</f>
        <v>BADY, SANA F</v>
      </c>
      <c r="U469" t="s">
        <v>25890</v>
      </c>
      <c r="V469" t="s">
        <v>25891</v>
      </c>
      <c r="W469" t="s">
        <v>23566</v>
      </c>
      <c r="Y469"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69" t="s">
        <v>25816</v>
      </c>
      <c r="AA469" t="e">
        <f>VLOOKUP(assembly_staff_import[[#This Row],[Formatted and corrected Works for Group Text]],[3]!Table4[#Data],1,0)</f>
        <v>#REF!</v>
      </c>
      <c r="AB469" t="e">
        <f>VLOOKUP(assembly_staff_import[[#This Row],[Formatted and corrected Works for Group Text]],[3]!Table5[#Data],2,0)</f>
        <v>#REF!</v>
      </c>
      <c r="AC469" t="str">
        <f>IF(TRIM(assembly_staff_import[[#This Row],[PUBLIC INFO ADDR_SOURCE_KEY]])="CAPITOL, ALBANY", "Legislative / Capitol Office", "District Office")</f>
        <v>Legislative / Capitol Office</v>
      </c>
      <c r="AD469" t="s">
        <v>25817</v>
      </c>
      <c r="AF469" t="str">
        <f t="shared" si="24"/>
        <v xml:space="preserve">355 </v>
      </c>
      <c r="AG469" t="s">
        <v>25817</v>
      </c>
      <c r="AH469" t="s">
        <v>25892</v>
      </c>
      <c r="AI469" t="s">
        <v>25893</v>
      </c>
      <c r="AJ469" t="s">
        <v>23493</v>
      </c>
    </row>
    <row r="470" spans="1:36" x14ac:dyDescent="0.2">
      <c r="A470" t="str">
        <f>TRIM(PROPER((assembly_staff_import[[#This Row],[First MI Name via NAME_SOURCE_KEY TEXT]]&amp;" "&amp;assembly_staff_import[[#This Row],[Last Name via NAME_SOURCE_KEY TEXT]]&amp;" "&amp;assembly_staff_import[[#This Row],[Suffix via NAME_SOURCE_KEY]])))</f>
        <v>Tanique Q Williams</v>
      </c>
      <c r="B470" t="str">
        <f>TRIM(CONCATENATE(TRIM(assembly_staff_import[[#This Row],[Full Name]]), ", ", assembly_staff_import[[#This Row],[Title]]))</f>
        <v>Tanique Q Williams, Writer</v>
      </c>
      <c r="C470" t="e">
        <f>assembly_staff_import[[#This Row],[Vlookup_groups]]</f>
        <v>#REF!</v>
      </c>
      <c r="D470" t="str">
        <f>IF(assembly_staff_import[[#This Row],[Legislative Staff Type]]="Personal",assembly_staff_import[[#This Row],[Formatted Personal Staff Office]],"")</f>
        <v/>
      </c>
      <c r="E470" t="s">
        <v>65</v>
      </c>
      <c r="F470" s="19" t="s">
        <v>10913</v>
      </c>
      <c r="G470" t="s">
        <v>1237</v>
      </c>
      <c r="H470" t="str">
        <f>TRIM(PROPER((assembly_staff_import[[#This Row],[Last Name via NAME_SOURCE_KEY TEXT]]&amp;" "&amp;assembly_staff_import[[#This Row],[Suffix via NAME_SOURCE_KEY]])))</f>
        <v>Williams</v>
      </c>
      <c r="I470" t="str">
        <f>PROPER(assembly_staff_import[[#This Row],[JOB TITLE_SOURCE_KEY]])</f>
        <v xml:space="preserve">Writer                                     </v>
      </c>
      <c r="J470" t="s">
        <v>72</v>
      </c>
      <c r="K470" t="str">
        <f>IF(assembly_staff_import[[#This Row],[Legislative Staff Type]]="Personal",assembly_staff_import[[#This Row],[Vlookup Reports To Person]], "")</f>
        <v/>
      </c>
      <c r="L470" t="str">
        <f>PROPER(assembly_staff_import[[#This Row],[First MI Name via NAME_SOURCE_KEY TEXT]])</f>
        <v xml:space="preserve"> Tanique Q</v>
      </c>
      <c r="M470" t="s">
        <v>11109</v>
      </c>
      <c r="N470" t="str">
        <f>LOWER(CONCATENATE(assembly_staff_import[[#This Row],[Last Name]],LEFT(assembly_staff_import[[#This Row],[First Name (no initial)]],1),"@nyassembly.gov"))</f>
        <v>williamst@nyassembly.gov</v>
      </c>
      <c r="O470" t="s">
        <v>25894</v>
      </c>
      <c r="P470" t="e">
        <f>VLOOKUP(assembly_staff_import[[#This Row],[Full Name]],[3]!PEOPLE_March_20[#Data],1,0)</f>
        <v>#REF!</v>
      </c>
      <c r="Q470" t="e">
        <f>VLOOKUP(assembly_staff_import[[#This Row],[Full Name]],[3]!Table17[#Data],3,0)</f>
        <v>#REF!</v>
      </c>
      <c r="R470" t="e">
        <f>VLOOKUP(assembly_staff_import[[#This Row],[Formatted Works for Group]],[3]!Table7[#Data],1,0)</f>
        <v>#REF!</v>
      </c>
      <c r="S470" t="str">
        <f>IF(assembly_staff_import[[#This Row],[Legislative Staff Type]]="Personal", assembly_staff_import[[#This Row],[Vlookup Works for Group]], assembly_staff_import[[#This Row],[Formatted Works for Group calc]]&amp;", Central Staff Office, Assembly")</f>
        <v>Editorial Services, Central Staff Office, Assembly</v>
      </c>
      <c r="T470" s="20" t="str">
        <f>TRIM(assembly_staff_import[[#This Row],[NAME_SOURCE_KEY]])</f>
        <v>WILLIAMS, TANIQUE Q</v>
      </c>
      <c r="U470" t="s">
        <v>25895</v>
      </c>
      <c r="V470" t="s">
        <v>25666</v>
      </c>
      <c r="W470" t="s">
        <v>25896</v>
      </c>
      <c r="Y470"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70" t="s">
        <v>25816</v>
      </c>
      <c r="AA470" t="e">
        <f>VLOOKUP(assembly_staff_import[[#This Row],[Formatted and corrected Works for Group Text]],[3]!Table4[#Data],1,0)</f>
        <v>#REF!</v>
      </c>
      <c r="AB470" t="e">
        <f>VLOOKUP(assembly_staff_import[[#This Row],[Formatted and corrected Works for Group Text]],[3]!Table5[#Data],2,0)</f>
        <v>#REF!</v>
      </c>
      <c r="AC470" t="str">
        <f>IF(TRIM(assembly_staff_import[[#This Row],[PUBLIC INFO ADDR_SOURCE_KEY]])="CAPITOL, ALBANY", "Legislative / Capitol Office", "District Office")</f>
        <v>Legislative / Capitol Office</v>
      </c>
      <c r="AD470" t="s">
        <v>25817</v>
      </c>
      <c r="AF470" t="str">
        <f t="shared" si="24"/>
        <v xml:space="preserve">355 </v>
      </c>
      <c r="AG470" t="s">
        <v>25817</v>
      </c>
      <c r="AH470" t="s">
        <v>25897</v>
      </c>
      <c r="AI470" t="s">
        <v>25830</v>
      </c>
      <c r="AJ470" t="s">
        <v>23493</v>
      </c>
    </row>
    <row r="471" spans="1:36" x14ac:dyDescent="0.2">
      <c r="A471" t="str">
        <f>TRIM(PROPER((assembly_staff_import[[#This Row],[First MI Name via NAME_SOURCE_KEY TEXT]]&amp;" "&amp;assembly_staff_import[[#This Row],[Last Name via NAME_SOURCE_KEY TEXT]]&amp;" "&amp;assembly_staff_import[[#This Row],[Suffix via NAME_SOURCE_KEY]])))</f>
        <v>Thomas A Alston</v>
      </c>
      <c r="B471" t="str">
        <f>TRIM(CONCATENATE(TRIM(assembly_staff_import[[#This Row],[Full Name]]), ", ", assembly_staff_import[[#This Row],[Title]]))</f>
        <v>Thomas A Alston, Ed Writer</v>
      </c>
      <c r="C471" t="e">
        <f>assembly_staff_import[[#This Row],[Vlookup_groups]]</f>
        <v>#REF!</v>
      </c>
      <c r="D471" t="str">
        <f>IF(assembly_staff_import[[#This Row],[Legislative Staff Type]]="Personal",assembly_staff_import[[#This Row],[Formatted Personal Staff Office]],"")</f>
        <v/>
      </c>
      <c r="E471" t="s">
        <v>65</v>
      </c>
      <c r="F471" s="19" t="s">
        <v>10913</v>
      </c>
      <c r="G471" t="s">
        <v>1237</v>
      </c>
      <c r="H471" t="str">
        <f>TRIM(PROPER((assembly_staff_import[[#This Row],[Last Name via NAME_SOURCE_KEY TEXT]]&amp;" "&amp;assembly_staff_import[[#This Row],[Suffix via NAME_SOURCE_KEY]])))</f>
        <v>Alston</v>
      </c>
      <c r="I471" t="str">
        <f>PROPER(assembly_staff_import[[#This Row],[JOB TITLE_SOURCE_KEY]])</f>
        <v xml:space="preserve">Ed Writer                                  </v>
      </c>
      <c r="J471" t="s">
        <v>72</v>
      </c>
      <c r="K471" t="str">
        <f>IF(assembly_staff_import[[#This Row],[Legislative Staff Type]]="Personal",assembly_staff_import[[#This Row],[Vlookup Reports To Person]], "")</f>
        <v/>
      </c>
      <c r="L471" t="str">
        <f>PROPER(assembly_staff_import[[#This Row],[First MI Name via NAME_SOURCE_KEY TEXT]])</f>
        <v xml:space="preserve"> Thomas A</v>
      </c>
      <c r="M471" t="s">
        <v>11200</v>
      </c>
      <c r="N471" t="str">
        <f>LOWER(CONCATENATE(assembly_staff_import[[#This Row],[Last Name]],LEFT(assembly_staff_import[[#This Row],[First Name (no initial)]],1),"@nyassembly.gov"))</f>
        <v>alstont@nyassembly.gov</v>
      </c>
      <c r="O471" t="s">
        <v>7424</v>
      </c>
      <c r="P471" t="e">
        <f>VLOOKUP(assembly_staff_import[[#This Row],[Full Name]],[3]!PEOPLE_March_20[#Data],1,0)</f>
        <v>#REF!</v>
      </c>
      <c r="Q471" t="e">
        <f>VLOOKUP(assembly_staff_import[[#This Row],[Full Name]],[3]!Table17[#Data],3,0)</f>
        <v>#REF!</v>
      </c>
      <c r="R471" t="e">
        <f>VLOOKUP(assembly_staff_import[[#This Row],[Formatted Works for Group]],[3]!Table7[#Data],1,0)</f>
        <v>#REF!</v>
      </c>
      <c r="S471" t="str">
        <f>IF(assembly_staff_import[[#This Row],[Legislative Staff Type]]="Personal", assembly_staff_import[[#This Row],[Vlookup Works for Group]], assembly_staff_import[[#This Row],[Formatted Works for Group calc]]&amp;", Central Staff Office, Assembly")</f>
        <v>Editorial Services, Central Staff Office, Assembly</v>
      </c>
      <c r="T471" s="20" t="str">
        <f>TRIM(assembly_staff_import[[#This Row],[NAME_SOURCE_KEY]])</f>
        <v>ALSTON, THOMAS A</v>
      </c>
      <c r="U471" t="s">
        <v>25898</v>
      </c>
      <c r="V471" t="s">
        <v>25899</v>
      </c>
      <c r="W471" t="s">
        <v>25900</v>
      </c>
      <c r="Y471"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71" t="s">
        <v>25816</v>
      </c>
      <c r="AA471" t="e">
        <f>VLOOKUP(assembly_staff_import[[#This Row],[Formatted and corrected Works for Group Text]],[3]!Table4[#Data],1,0)</f>
        <v>#REF!</v>
      </c>
      <c r="AB471" t="e">
        <f>VLOOKUP(assembly_staff_import[[#This Row],[Formatted and corrected Works for Group Text]],[3]!Table5[#Data],2,0)</f>
        <v>#REF!</v>
      </c>
      <c r="AC471" t="str">
        <f>IF(TRIM(assembly_staff_import[[#This Row],[PUBLIC INFO ADDR_SOURCE_KEY]])="CAPITOL, ALBANY", "Legislative / Capitol Office", "District Office")</f>
        <v>Legislative / Capitol Office</v>
      </c>
      <c r="AD471" t="s">
        <v>25817</v>
      </c>
      <c r="AF471" t="str">
        <f t="shared" si="24"/>
        <v xml:space="preserve">355 </v>
      </c>
      <c r="AG471" t="s">
        <v>25817</v>
      </c>
      <c r="AH471" t="s">
        <v>25901</v>
      </c>
      <c r="AI471" t="s">
        <v>25902</v>
      </c>
      <c r="AJ471" t="s">
        <v>23493</v>
      </c>
    </row>
    <row r="472" spans="1:36" x14ac:dyDescent="0.2">
      <c r="A472" t="str">
        <f>TRIM(PROPER((assembly_staff_import[[#This Row],[First MI Name via NAME_SOURCE_KEY TEXT]]&amp;" "&amp;assembly_staff_import[[#This Row],[Last Name via NAME_SOURCE_KEY TEXT]]&amp;" "&amp;assembly_staff_import[[#This Row],[Suffix via NAME_SOURCE_KEY]])))</f>
        <v>Yoloxochitl Vidal-Guzman</v>
      </c>
      <c r="B472" t="str">
        <f>TRIM(CONCATENATE(TRIM(assembly_staff_import[[#This Row],[Full Name]]), ", ", assembly_staff_import[[#This Row],[Title]]))</f>
        <v>Yoloxochitl Vidal-Guzman, Translator</v>
      </c>
      <c r="C472" t="e">
        <f>assembly_staff_import[[#This Row],[Vlookup_groups]]</f>
        <v>#REF!</v>
      </c>
      <c r="D472" t="str">
        <f>IF(assembly_staff_import[[#This Row],[Legislative Staff Type]]="Personal",assembly_staff_import[[#This Row],[Formatted Personal Staff Office]],"")</f>
        <v/>
      </c>
      <c r="E472" t="s">
        <v>65</v>
      </c>
      <c r="F472" s="19" t="s">
        <v>10913</v>
      </c>
      <c r="G472" t="s">
        <v>1237</v>
      </c>
      <c r="H472" t="str">
        <f>TRIM(PROPER((assembly_staff_import[[#This Row],[Last Name via NAME_SOURCE_KEY TEXT]]&amp;" "&amp;assembly_staff_import[[#This Row],[Suffix via NAME_SOURCE_KEY]])))</f>
        <v>Vidal-Guzman</v>
      </c>
      <c r="I472" t="str">
        <f>PROPER(assembly_staff_import[[#This Row],[JOB TITLE_SOURCE_KEY]])</f>
        <v xml:space="preserve">Translator                                 </v>
      </c>
      <c r="J472" t="s">
        <v>72</v>
      </c>
      <c r="K472" t="str">
        <f>IF(assembly_staff_import[[#This Row],[Legislative Staff Type]]="Personal",assembly_staff_import[[#This Row],[Vlookup Reports To Person]], "")</f>
        <v/>
      </c>
      <c r="L472" t="str">
        <f>PROPER(assembly_staff_import[[#This Row],[First MI Name via NAME_SOURCE_KEY TEXT]])</f>
        <v xml:space="preserve"> Yoloxochitl</v>
      </c>
      <c r="M472" t="s">
        <v>22993</v>
      </c>
      <c r="N472" t="str">
        <f>LOWER(CONCATENATE(assembly_staff_import[[#This Row],[Last Name]],LEFT(assembly_staff_import[[#This Row],[First Name (no initial)]],1),"@nyassembly.gov"))</f>
        <v>vidal-guzmany@nyassembly.gov</v>
      </c>
      <c r="O472" t="s">
        <v>22995</v>
      </c>
      <c r="P472" t="e">
        <f>VLOOKUP(assembly_staff_import[[#This Row],[Full Name]],[3]!PEOPLE_March_20[#Data],1,0)</f>
        <v>#REF!</v>
      </c>
      <c r="Q472" t="e">
        <f>VLOOKUP(assembly_staff_import[[#This Row],[Full Name]],[3]!Table17[#Data],3,0)</f>
        <v>#REF!</v>
      </c>
      <c r="R472" t="e">
        <f>VLOOKUP(assembly_staff_import[[#This Row],[Formatted Works for Group]],[3]!Table7[#Data],1,0)</f>
        <v>#REF!</v>
      </c>
      <c r="S472" t="str">
        <f>IF(assembly_staff_import[[#This Row],[Legislative Staff Type]]="Personal", assembly_staff_import[[#This Row],[Vlookup Works for Group]], assembly_staff_import[[#This Row],[Formatted Works for Group calc]]&amp;", Central Staff Office, Assembly")</f>
        <v>Editorial Services, Central Staff Office, Assembly</v>
      </c>
      <c r="T472" s="20" t="str">
        <f>TRIM(assembly_staff_import[[#This Row],[NAME_SOURCE_KEY]])</f>
        <v>VIDAL-GUZMAN, YOLOXOCHITL</v>
      </c>
      <c r="U472" t="s">
        <v>25903</v>
      </c>
      <c r="V472" t="s">
        <v>25904</v>
      </c>
      <c r="W472" t="s">
        <v>25905</v>
      </c>
      <c r="Y472" t="str">
        <f>IF(assembly_staff_import[[#This Row],[Legislative Staff Type]]="Personal", PROPER(TRIM(assembly_staff_import[[#This Row],[Unit First MI via UNIT_SOURCE_KEY]])&amp;" "&amp;assembly_staff_import[[#This Row],[Unit Last via UNIT_SOURCE_KEY]]), PROPER(TRIM(assembly_staff_import[[#This Row],[UNIT NAME_SOURCE_KEY2]])))</f>
        <v>Editorial Services</v>
      </c>
      <c r="Z472" t="s">
        <v>25816</v>
      </c>
      <c r="AA472" t="e">
        <f>VLOOKUP(assembly_staff_import[[#This Row],[Formatted and corrected Works for Group Text]],[3]!Table4[#Data],1,0)</f>
        <v>#REF!</v>
      </c>
      <c r="AB472" t="e">
        <f>VLOOKUP(assembly_staff_import[[#This Row],[Formatted and corrected Works for Group Text]],[3]!Table5[#Data],2,0)</f>
        <v>#REF!</v>
      </c>
      <c r="AC472" t="str">
        <f>IF(TRIM(assembly_staff_import[[#This Row],[PUBLIC INFO ADDR_SOURCE_KEY]])="CAPITOL, ALBANY", "Legislative / Capitol Office", "District Office")</f>
        <v>Legislative / Capitol Office</v>
      </c>
      <c r="AD472" t="s">
        <v>25817</v>
      </c>
      <c r="AF472" t="str">
        <f t="shared" si="24"/>
        <v xml:space="preserve">355 </v>
      </c>
      <c r="AG472" t="s">
        <v>25817</v>
      </c>
      <c r="AH472" t="s">
        <v>25906</v>
      </c>
      <c r="AI472" t="s">
        <v>25819</v>
      </c>
      <c r="AJ472" t="s">
        <v>23493</v>
      </c>
    </row>
    <row r="473" spans="1:36" x14ac:dyDescent="0.2">
      <c r="A473" t="str">
        <f>TRIM(PROPER((assembly_staff_import[[#This Row],[First MI Name via NAME_SOURCE_KEY TEXT]]&amp;" "&amp;assembly_staff_import[[#This Row],[Last Name via NAME_SOURCE_KEY TEXT]]&amp;" "&amp;assembly_staff_import[[#This Row],[Suffix via NAME_SOURCE_KEY]])))</f>
        <v>Ariadne B Yoon</v>
      </c>
      <c r="B473" t="str">
        <f>TRIM(CONCATENATE(TRIM(assembly_staff_import[[#This Row],[Full Name]]), ", ", assembly_staff_import[[#This Row],[Title]]))</f>
        <v>Ariadne B Yoon, Special Asst</v>
      </c>
      <c r="C473" t="e">
        <f>assembly_staff_import[[#This Row],[Vlookup_groups]]</f>
        <v>#REF!</v>
      </c>
      <c r="D473" t="str">
        <f>IF(assembly_staff_import[[#This Row],[Legislative Staff Type]]="Personal",assembly_staff_import[[#This Row],[Formatted Personal Staff Office]],"")</f>
        <v>District Office</v>
      </c>
      <c r="E473" t="s">
        <v>65</v>
      </c>
      <c r="F473" s="19" t="s">
        <v>10913</v>
      </c>
      <c r="G473" t="s">
        <v>67</v>
      </c>
      <c r="H473" t="str">
        <f>TRIM(PROPER((assembly_staff_import[[#This Row],[Last Name via NAME_SOURCE_KEY TEXT]]&amp;" "&amp;assembly_staff_import[[#This Row],[Suffix via NAME_SOURCE_KEY]])))</f>
        <v>Yoon</v>
      </c>
      <c r="I473" t="str">
        <f>PROPER(assembly_staff_import[[#This Row],[JOB TITLE_SOURCE_KEY]])</f>
        <v xml:space="preserve">Special Asst                               </v>
      </c>
      <c r="J473" t="s">
        <v>72</v>
      </c>
      <c r="K473" t="e">
        <f>IF(assembly_staff_import[[#This Row],[Legislative Staff Type]]="Personal",assembly_staff_import[[#This Row],[Vlookup Reports To Person]], "")</f>
        <v>#REF!</v>
      </c>
      <c r="L473" t="str">
        <f>PROPER(assembly_staff_import[[#This Row],[First MI Name via NAME_SOURCE_KEY TEXT]])</f>
        <v xml:space="preserve"> Ariadne B</v>
      </c>
      <c r="M473" t="s">
        <v>13931</v>
      </c>
      <c r="N473" t="str">
        <f>LOWER(CONCATENATE(assembly_staff_import[[#This Row],[Last Name]],LEFT(assembly_staff_import[[#This Row],[First Name (no initial)]],1),"@nyassembly.gov"))</f>
        <v>yoona@nyassembly.gov</v>
      </c>
      <c r="O473" t="s">
        <v>25907</v>
      </c>
      <c r="P473" t="e">
        <f>VLOOKUP(assembly_staff_import[[#This Row],[Full Name]],[3]!PEOPLE_March_20[#Data],1,0)</f>
        <v>#REF!</v>
      </c>
      <c r="Q473" t="e">
        <f>VLOOKUP(assembly_staff_import[[#This Row],[Full Name]],[3]!Table17[#Data],3,0)</f>
        <v>#REF!</v>
      </c>
      <c r="R473" t="e">
        <f>VLOOKUP(assembly_staff_import[[#This Row],[Formatted Works for Group]],[3]!Table7[#Data],1,0)</f>
        <v>#REF!</v>
      </c>
      <c r="S473" t="e">
        <f>IF(assembly_staff_import[[#This Row],[Legislative Staff Type]]="Personal", assembly_staff_import[[#This Row],[Vlookup Works for Group]], assembly_staff_import[[#This Row],[Formatted Works for Group calc]]&amp;", Central Staff Office, Assembly")</f>
        <v>#REF!</v>
      </c>
      <c r="T473" s="20" t="str">
        <f>TRIM(assembly_staff_import[[#This Row],[NAME_SOURCE_KEY]])</f>
        <v>YOON, ARIADNE B</v>
      </c>
      <c r="U473" t="s">
        <v>25908</v>
      </c>
      <c r="V473" t="s">
        <v>25909</v>
      </c>
      <c r="W473" t="s">
        <v>25910</v>
      </c>
      <c r="Y473" t="str">
        <f>IF(assembly_staff_import[[#This Row],[Legislative Staff Type]]="Personal", PROPER(TRIM(assembly_staff_import[[#This Row],[Unit First MI via UNIT_SOURCE_KEY]])&amp;" "&amp;assembly_staff_import[[#This Row],[Unit Last via UNIT_SOURCE_KEY]]), PROPER(TRIM(assembly_staff_import[[#This Row],[UNIT NAME_SOURCE_KEY2]])))</f>
        <v>Edward C. Braunstein</v>
      </c>
      <c r="Z473" t="s">
        <v>25911</v>
      </c>
      <c r="AA473" t="e">
        <f>VLOOKUP(assembly_staff_import[[#This Row],[Formatted and corrected Works for Group Text]],[3]!Table4[#Data],1,0)</f>
        <v>#REF!</v>
      </c>
      <c r="AB473" t="e">
        <f>VLOOKUP(assembly_staff_import[[#This Row],[Formatted and corrected Works for Group Text]],[3]!Table5[#Data],2,0)</f>
        <v>#REF!</v>
      </c>
      <c r="AC473" t="str">
        <f>IF(TRIM(assembly_staff_import[[#This Row],[PUBLIC INFO ADDR_SOURCE_KEY]])="CAPITOL, ALBANY", "Legislative / Capitol Office", "District Office")</f>
        <v>District Office</v>
      </c>
      <c r="AD473" t="s">
        <v>25912</v>
      </c>
      <c r="AE473" t="s">
        <v>25913</v>
      </c>
      <c r="AF473" t="str">
        <f>"A47 "</f>
        <v xml:space="preserve">A47 </v>
      </c>
      <c r="AG473" t="s">
        <v>25914</v>
      </c>
      <c r="AH473" t="s">
        <v>25915</v>
      </c>
      <c r="AI473" t="s">
        <v>24653</v>
      </c>
      <c r="AJ473" t="s">
        <v>25916</v>
      </c>
    </row>
    <row r="474" spans="1:36" x14ac:dyDescent="0.2">
      <c r="A474" t="str">
        <f>TRIM(PROPER((assembly_staff_import[[#This Row],[First MI Name via NAME_SOURCE_KEY TEXT]]&amp;" "&amp;assembly_staff_import[[#This Row],[Last Name via NAME_SOURCE_KEY TEXT]]&amp;" "&amp;assembly_staff_import[[#This Row],[Suffix via NAME_SOURCE_KEY]])))</f>
        <v>David M Fischer</v>
      </c>
      <c r="B474" t="str">
        <f>TRIM(CONCATENATE(TRIM(assembly_staff_import[[#This Row],[Full Name]]), ", ", assembly_staff_import[[#This Row],[Title]]))</f>
        <v>David M Fischer, Chief Of Staff</v>
      </c>
      <c r="C474" t="e">
        <f>assembly_staff_import[[#This Row],[Vlookup_groups]]</f>
        <v>#REF!</v>
      </c>
      <c r="D474" t="str">
        <f>IF(assembly_staff_import[[#This Row],[Legislative Staff Type]]="Personal",assembly_staff_import[[#This Row],[Formatted Personal Staff Office]],"")</f>
        <v>District Office</v>
      </c>
      <c r="E474" t="s">
        <v>65</v>
      </c>
      <c r="F474" s="19" t="s">
        <v>10913</v>
      </c>
      <c r="G474" t="s">
        <v>67</v>
      </c>
      <c r="H474" t="str">
        <f>TRIM(PROPER((assembly_staff_import[[#This Row],[Last Name via NAME_SOURCE_KEY TEXT]]&amp;" "&amp;assembly_staff_import[[#This Row],[Suffix via NAME_SOURCE_KEY]])))</f>
        <v>Fischer</v>
      </c>
      <c r="I474" t="str">
        <f>PROPER(assembly_staff_import[[#This Row],[JOB TITLE_SOURCE_KEY]])</f>
        <v xml:space="preserve">Chief Of Staff                             </v>
      </c>
      <c r="J474" t="s">
        <v>72</v>
      </c>
      <c r="K474" t="e">
        <f>IF(assembly_staff_import[[#This Row],[Legislative Staff Type]]="Personal",assembly_staff_import[[#This Row],[Vlookup Reports To Person]], "")</f>
        <v>#REF!</v>
      </c>
      <c r="L474" t="str">
        <f>PROPER(assembly_staff_import[[#This Row],[First MI Name via NAME_SOURCE_KEY TEXT]])</f>
        <v xml:space="preserve"> David M</v>
      </c>
      <c r="M474" t="s">
        <v>19253</v>
      </c>
      <c r="N474" t="str">
        <f>LOWER(CONCATENATE(assembly_staff_import[[#This Row],[Last Name]],LEFT(assembly_staff_import[[#This Row],[First Name (no initial)]],1),"@nyassembly.gov"))</f>
        <v>fischerd@nyassembly.gov</v>
      </c>
      <c r="O474" t="s">
        <v>687</v>
      </c>
      <c r="P474" t="e">
        <f>VLOOKUP(assembly_staff_import[[#This Row],[Full Name]],[3]!PEOPLE_March_20[#Data],1,0)</f>
        <v>#REF!</v>
      </c>
      <c r="Q474" t="e">
        <f>VLOOKUP(assembly_staff_import[[#This Row],[Full Name]],[3]!Table17[#Data],3,0)</f>
        <v>#REF!</v>
      </c>
      <c r="R474" t="e">
        <f>VLOOKUP(assembly_staff_import[[#This Row],[Formatted Works for Group]],[3]!Table7[#Data],1,0)</f>
        <v>#REF!</v>
      </c>
      <c r="S474" t="e">
        <f>IF(assembly_staff_import[[#This Row],[Legislative Staff Type]]="Personal", assembly_staff_import[[#This Row],[Vlookup Works for Group]], assembly_staff_import[[#This Row],[Formatted Works for Group calc]]&amp;", Central Staff Office, Assembly")</f>
        <v>#REF!</v>
      </c>
      <c r="T474" s="20" t="str">
        <f>TRIM(assembly_staff_import[[#This Row],[NAME_SOURCE_KEY]])</f>
        <v>FISCHER, DAVID M</v>
      </c>
      <c r="U474" t="s">
        <v>25917</v>
      </c>
      <c r="V474" t="s">
        <v>25918</v>
      </c>
      <c r="W474" t="s">
        <v>25919</v>
      </c>
      <c r="Y474" t="str">
        <f>IF(assembly_staff_import[[#This Row],[Legislative Staff Type]]="Personal", PROPER(TRIM(assembly_staff_import[[#This Row],[Unit First MI via UNIT_SOURCE_KEY]])&amp;" "&amp;assembly_staff_import[[#This Row],[Unit Last via UNIT_SOURCE_KEY]]), PROPER(TRIM(assembly_staff_import[[#This Row],[UNIT NAME_SOURCE_KEY2]])))</f>
        <v>Edward C. Braunstein</v>
      </c>
      <c r="Z474" t="s">
        <v>25911</v>
      </c>
      <c r="AA474" t="e">
        <f>VLOOKUP(assembly_staff_import[[#This Row],[Formatted and corrected Works for Group Text]],[3]!Table4[#Data],1,0)</f>
        <v>#REF!</v>
      </c>
      <c r="AB474" t="e">
        <f>VLOOKUP(assembly_staff_import[[#This Row],[Formatted and corrected Works for Group Text]],[3]!Table5[#Data],2,0)</f>
        <v>#REF!</v>
      </c>
      <c r="AC474" t="str">
        <f>IF(TRIM(assembly_staff_import[[#This Row],[PUBLIC INFO ADDR_SOURCE_KEY]])="CAPITOL, ALBANY", "Legislative / Capitol Office", "District Office")</f>
        <v>District Office</v>
      </c>
      <c r="AD474" t="s">
        <v>25912</v>
      </c>
      <c r="AE474" t="s">
        <v>25913</v>
      </c>
      <c r="AF474" t="str">
        <f>"A47 "</f>
        <v xml:space="preserve">A47 </v>
      </c>
      <c r="AG474" t="s">
        <v>25914</v>
      </c>
      <c r="AH474" t="s">
        <v>25920</v>
      </c>
      <c r="AI474" t="s">
        <v>23587</v>
      </c>
      <c r="AJ474" t="s">
        <v>25916</v>
      </c>
    </row>
    <row r="475" spans="1:36" x14ac:dyDescent="0.2">
      <c r="A475" t="str">
        <f>TRIM(PROPER((assembly_staff_import[[#This Row],[First MI Name via NAME_SOURCE_KEY TEXT]]&amp;" "&amp;assembly_staff_import[[#This Row],[Last Name via NAME_SOURCE_KEY TEXT]]&amp;" "&amp;assembly_staff_import[[#This Row],[Suffix via NAME_SOURCE_KEY]])))</f>
        <v>Jason D Antonopoulos</v>
      </c>
      <c r="B475" t="str">
        <f>TRIM(CONCATENATE(TRIM(assembly_staff_import[[#This Row],[Full Name]]), ", ", assembly_staff_import[[#This Row],[Title]]))</f>
        <v>Jason D Antonopoulos, Community Liaison</v>
      </c>
      <c r="C475" t="e">
        <f>assembly_staff_import[[#This Row],[Vlookup_groups]]</f>
        <v>#REF!</v>
      </c>
      <c r="D475" t="str">
        <f>IF(assembly_staff_import[[#This Row],[Legislative Staff Type]]="Personal",assembly_staff_import[[#This Row],[Formatted Personal Staff Office]],"")</f>
        <v>District Office</v>
      </c>
      <c r="E475" t="s">
        <v>65</v>
      </c>
      <c r="F475" s="19" t="s">
        <v>10913</v>
      </c>
      <c r="G475" t="s">
        <v>67</v>
      </c>
      <c r="H475" t="str">
        <f>TRIM(PROPER((assembly_staff_import[[#This Row],[Last Name via NAME_SOURCE_KEY TEXT]]&amp;" "&amp;assembly_staff_import[[#This Row],[Suffix via NAME_SOURCE_KEY]])))</f>
        <v>Antonopoulos</v>
      </c>
      <c r="I475" t="str">
        <f>PROPER(assembly_staff_import[[#This Row],[JOB TITLE_SOURCE_KEY]])</f>
        <v xml:space="preserve">Community Liaison                          </v>
      </c>
      <c r="J475" t="s">
        <v>72</v>
      </c>
      <c r="K475" t="e">
        <f>IF(assembly_staff_import[[#This Row],[Legislative Staff Type]]="Personal",assembly_staff_import[[#This Row],[Vlookup Reports To Person]], "")</f>
        <v>#REF!</v>
      </c>
      <c r="L475" t="str">
        <f>PROPER(assembly_staff_import[[#This Row],[First MI Name via NAME_SOURCE_KEY TEXT]])</f>
        <v xml:space="preserve"> Jason D</v>
      </c>
      <c r="M475" t="s">
        <v>12974</v>
      </c>
      <c r="N475" t="str">
        <f>LOWER(CONCATENATE(assembly_staff_import[[#This Row],[Last Name]],LEFT(assembly_staff_import[[#This Row],[First Name (no initial)]],1),"@nyassembly.gov"))</f>
        <v>antonopoulosj@nyassembly.gov</v>
      </c>
      <c r="O475" t="s">
        <v>22811</v>
      </c>
      <c r="P475" t="e">
        <f>VLOOKUP(assembly_staff_import[[#This Row],[Full Name]],[3]!PEOPLE_March_20[#Data],1,0)</f>
        <v>#REF!</v>
      </c>
      <c r="Q475" t="e">
        <f>VLOOKUP(assembly_staff_import[[#This Row],[Full Name]],[3]!Table17[#Data],3,0)</f>
        <v>#REF!</v>
      </c>
      <c r="R475" t="e">
        <f>VLOOKUP(assembly_staff_import[[#This Row],[Formatted Works for Group]],[3]!Table7[#Data],1,0)</f>
        <v>#REF!</v>
      </c>
      <c r="S475" t="e">
        <f>IF(assembly_staff_import[[#This Row],[Legislative Staff Type]]="Personal", assembly_staff_import[[#This Row],[Vlookup Works for Group]], assembly_staff_import[[#This Row],[Formatted Works for Group calc]]&amp;", Central Staff Office, Assembly")</f>
        <v>#REF!</v>
      </c>
      <c r="T475" s="20" t="str">
        <f>TRIM(assembly_staff_import[[#This Row],[NAME_SOURCE_KEY]])</f>
        <v>ANTONOPOULOS, JASON D</v>
      </c>
      <c r="U475" t="s">
        <v>25921</v>
      </c>
      <c r="V475" t="s">
        <v>25922</v>
      </c>
      <c r="W475" t="s">
        <v>25923</v>
      </c>
      <c r="Y475" t="str">
        <f>IF(assembly_staff_import[[#This Row],[Legislative Staff Type]]="Personal", PROPER(TRIM(assembly_staff_import[[#This Row],[Unit First MI via UNIT_SOURCE_KEY]])&amp;" "&amp;assembly_staff_import[[#This Row],[Unit Last via UNIT_SOURCE_KEY]]), PROPER(TRIM(assembly_staff_import[[#This Row],[UNIT NAME_SOURCE_KEY2]])))</f>
        <v>Edward C. Braunstein</v>
      </c>
      <c r="Z475" t="s">
        <v>25911</v>
      </c>
      <c r="AA475" t="e">
        <f>VLOOKUP(assembly_staff_import[[#This Row],[Formatted and corrected Works for Group Text]],[3]!Table4[#Data],1,0)</f>
        <v>#REF!</v>
      </c>
      <c r="AB475" t="e">
        <f>VLOOKUP(assembly_staff_import[[#This Row],[Formatted and corrected Works for Group Text]],[3]!Table5[#Data],2,0)</f>
        <v>#REF!</v>
      </c>
      <c r="AC475" t="str">
        <f>IF(TRIM(assembly_staff_import[[#This Row],[PUBLIC INFO ADDR_SOURCE_KEY]])="CAPITOL, ALBANY", "Legislative / Capitol Office", "District Office")</f>
        <v>District Office</v>
      </c>
      <c r="AD475" t="s">
        <v>25912</v>
      </c>
      <c r="AE475" t="s">
        <v>25913</v>
      </c>
      <c r="AF475" t="str">
        <f>"A47 "</f>
        <v xml:space="preserve">A47 </v>
      </c>
      <c r="AG475" t="s">
        <v>25914</v>
      </c>
      <c r="AH475" t="s">
        <v>25924</v>
      </c>
      <c r="AI475" t="s">
        <v>23692</v>
      </c>
      <c r="AJ475" t="s">
        <v>25916</v>
      </c>
    </row>
    <row r="476" spans="1:36" x14ac:dyDescent="0.2">
      <c r="A476" t="str">
        <f>TRIM(PROPER((assembly_staff_import[[#This Row],[First MI Name via NAME_SOURCE_KEY TEXT]]&amp;" "&amp;assembly_staff_import[[#This Row],[Last Name via NAME_SOURCE_KEY TEXT]]&amp;" "&amp;assembly_staff_import[[#This Row],[Suffix via NAME_SOURCE_KEY]])))</f>
        <v>Seth H Urbinder</v>
      </c>
      <c r="B476" t="str">
        <f>TRIM(CONCATENATE(TRIM(assembly_staff_import[[#This Row],[Full Name]]), ", ", assembly_staff_import[[#This Row],[Title]]))</f>
        <v>Seth H Urbinder, Special Asst</v>
      </c>
      <c r="C476" t="e">
        <f>assembly_staff_import[[#This Row],[Vlookup_groups]]</f>
        <v>#REF!</v>
      </c>
      <c r="D476" t="str">
        <f>IF(assembly_staff_import[[#This Row],[Legislative Staff Type]]="Personal",assembly_staff_import[[#This Row],[Formatted Personal Staff Office]],"")</f>
        <v>District Office</v>
      </c>
      <c r="E476" t="s">
        <v>65</v>
      </c>
      <c r="F476" s="19" t="s">
        <v>10913</v>
      </c>
      <c r="G476" t="s">
        <v>67</v>
      </c>
      <c r="H476" t="str">
        <f>TRIM(PROPER((assembly_staff_import[[#This Row],[Last Name via NAME_SOURCE_KEY TEXT]]&amp;" "&amp;assembly_staff_import[[#This Row],[Suffix via NAME_SOURCE_KEY]])))</f>
        <v>Urbinder</v>
      </c>
      <c r="I476" t="str">
        <f>PROPER(assembly_staff_import[[#This Row],[JOB TITLE_SOURCE_KEY]])</f>
        <v xml:space="preserve">Special Asst                               </v>
      </c>
      <c r="J476" t="s">
        <v>72</v>
      </c>
      <c r="K476" t="e">
        <f>IF(assembly_staff_import[[#This Row],[Legislative Staff Type]]="Personal",assembly_staff_import[[#This Row],[Vlookup Reports To Person]], "")</f>
        <v>#REF!</v>
      </c>
      <c r="L476" t="str">
        <f>PROPER(assembly_staff_import[[#This Row],[First MI Name via NAME_SOURCE_KEY TEXT]])</f>
        <v xml:space="preserve"> Seth H</v>
      </c>
      <c r="M476" t="s">
        <v>11435</v>
      </c>
      <c r="N476" t="str">
        <f>LOWER(CONCATENATE(assembly_staff_import[[#This Row],[Last Name]],LEFT(assembly_staff_import[[#This Row],[First Name (no initial)]],1),"@nyassembly.gov"))</f>
        <v>urbinders@nyassembly.gov</v>
      </c>
      <c r="O476" t="s">
        <v>3791</v>
      </c>
      <c r="P476" t="e">
        <f>VLOOKUP(assembly_staff_import[[#This Row],[Full Name]],[3]!PEOPLE_March_20[#Data],1,0)</f>
        <v>#REF!</v>
      </c>
      <c r="Q476" t="e">
        <f>VLOOKUP(assembly_staff_import[[#This Row],[Full Name]],[3]!Table17[#Data],3,0)</f>
        <v>#REF!</v>
      </c>
      <c r="R476" t="e">
        <f>VLOOKUP(assembly_staff_import[[#This Row],[Formatted Works for Group]],[3]!Table7[#Data],1,0)</f>
        <v>#REF!</v>
      </c>
      <c r="S476" t="e">
        <f>IF(assembly_staff_import[[#This Row],[Legislative Staff Type]]="Personal", assembly_staff_import[[#This Row],[Vlookup Works for Group]], assembly_staff_import[[#This Row],[Formatted Works for Group calc]]&amp;", Central Staff Office, Assembly")</f>
        <v>#REF!</v>
      </c>
      <c r="T476" s="20" t="str">
        <f>TRIM(assembly_staff_import[[#This Row],[NAME_SOURCE_KEY]])</f>
        <v>URBINDER, SETH H</v>
      </c>
      <c r="U476" t="s">
        <v>25925</v>
      </c>
      <c r="V476" t="s">
        <v>25926</v>
      </c>
      <c r="W476" t="s">
        <v>25927</v>
      </c>
      <c r="Y476" t="str">
        <f>IF(assembly_staff_import[[#This Row],[Legislative Staff Type]]="Personal", PROPER(TRIM(assembly_staff_import[[#This Row],[Unit First MI via UNIT_SOURCE_KEY]])&amp;" "&amp;assembly_staff_import[[#This Row],[Unit Last via UNIT_SOURCE_KEY]]), PROPER(TRIM(assembly_staff_import[[#This Row],[UNIT NAME_SOURCE_KEY2]])))</f>
        <v>Edward C. Braunstein</v>
      </c>
      <c r="Z476" t="s">
        <v>25911</v>
      </c>
      <c r="AA476" t="e">
        <f>VLOOKUP(assembly_staff_import[[#This Row],[Formatted and corrected Works for Group Text]],[3]!Table4[#Data],1,0)</f>
        <v>#REF!</v>
      </c>
      <c r="AB476" t="e">
        <f>VLOOKUP(assembly_staff_import[[#This Row],[Formatted and corrected Works for Group Text]],[3]!Table5[#Data],2,0)</f>
        <v>#REF!</v>
      </c>
      <c r="AC476" t="str">
        <f>IF(TRIM(assembly_staff_import[[#This Row],[PUBLIC INFO ADDR_SOURCE_KEY]])="CAPITOL, ALBANY", "Legislative / Capitol Office", "District Office")</f>
        <v>District Office</v>
      </c>
      <c r="AD476" t="s">
        <v>25912</v>
      </c>
      <c r="AE476" t="s">
        <v>25913</v>
      </c>
      <c r="AF476" t="str">
        <f>"A47 "</f>
        <v xml:space="preserve">A47 </v>
      </c>
      <c r="AG476" t="s">
        <v>25914</v>
      </c>
      <c r="AH476" t="s">
        <v>25928</v>
      </c>
      <c r="AI476" t="s">
        <v>24653</v>
      </c>
      <c r="AJ476" t="s">
        <v>25916</v>
      </c>
    </row>
    <row r="477" spans="1:36" x14ac:dyDescent="0.2">
      <c r="A477" t="str">
        <f>TRIM(PROPER((assembly_staff_import[[#This Row],[First MI Name via NAME_SOURCE_KEY TEXT]]&amp;" "&amp;assembly_staff_import[[#This Row],[Last Name via NAME_SOURCE_KEY TEXT]]&amp;" "&amp;assembly_staff_import[[#This Row],[Suffix via NAME_SOURCE_KEY]])))</f>
        <v>Christopher C Cianciulli</v>
      </c>
      <c r="B477" t="str">
        <f>TRIM(CONCATENATE(TRIM(assembly_staff_import[[#This Row],[Full Name]]), ", ", assembly_staff_import[[#This Row],[Title]]))</f>
        <v>Christopher C Cianciulli, Special Asst</v>
      </c>
      <c r="C477" t="e">
        <f>assembly_staff_import[[#This Row],[Vlookup_groups]]</f>
        <v>#REF!</v>
      </c>
      <c r="D477" t="str">
        <f>IF(assembly_staff_import[[#This Row],[Legislative Staff Type]]="Personal",assembly_staff_import[[#This Row],[Formatted Personal Staff Office]],"")</f>
        <v>District Office</v>
      </c>
      <c r="E477" t="s">
        <v>65</v>
      </c>
      <c r="F477" s="19" t="s">
        <v>10913</v>
      </c>
      <c r="G477" t="s">
        <v>67</v>
      </c>
      <c r="H477" t="str">
        <f>TRIM(PROPER((assembly_staff_import[[#This Row],[Last Name via NAME_SOURCE_KEY TEXT]]&amp;" "&amp;assembly_staff_import[[#This Row],[Suffix via NAME_SOURCE_KEY]])))</f>
        <v>Cianciulli</v>
      </c>
      <c r="I477" t="str">
        <f>PROPER(assembly_staff_import[[#This Row],[JOB TITLE_SOURCE_KEY]])</f>
        <v xml:space="preserve">Special Asst                               </v>
      </c>
      <c r="J477" t="s">
        <v>72</v>
      </c>
      <c r="K477" t="e">
        <f>IF(assembly_staff_import[[#This Row],[Legislative Staff Type]]="Personal",assembly_staff_import[[#This Row],[Vlookup Reports To Person]], "")</f>
        <v>#REF!</v>
      </c>
      <c r="L477" t="str">
        <f>PROPER(assembly_staff_import[[#This Row],[First MI Name via NAME_SOURCE_KEY TEXT]])</f>
        <v xml:space="preserve"> Christopher C</v>
      </c>
      <c r="M477" t="s">
        <v>18024</v>
      </c>
      <c r="N477" t="str">
        <f>LOWER(CONCATENATE(assembly_staff_import[[#This Row],[Last Name]],LEFT(assembly_staff_import[[#This Row],[First Name (no initial)]],1),"@nyassembly.gov"))</f>
        <v>cianciullic@nyassembly.gov</v>
      </c>
      <c r="O477" t="s">
        <v>13616</v>
      </c>
      <c r="P477" t="e">
        <f>VLOOKUP(assembly_staff_import[[#This Row],[Full Name]],[3]!PEOPLE_March_20[#Data],1,0)</f>
        <v>#REF!</v>
      </c>
      <c r="Q477" t="e">
        <f>VLOOKUP(assembly_staff_import[[#This Row],[Full Name]],[3]!Table17[#Data],3,0)</f>
        <v>#REF!</v>
      </c>
      <c r="R477" t="e">
        <f>VLOOKUP(assembly_staff_import[[#This Row],[Formatted Works for Group]],[3]!Table7[#Data],1,0)</f>
        <v>#REF!</v>
      </c>
      <c r="S477" t="e">
        <f>IF(assembly_staff_import[[#This Row],[Legislative Staff Type]]="Personal", assembly_staff_import[[#This Row],[Vlookup Works for Group]], assembly_staff_import[[#This Row],[Formatted Works for Group calc]]&amp;", Central Staff Office, Assembly")</f>
        <v>#REF!</v>
      </c>
      <c r="T477" s="20" t="str">
        <f>TRIM(assembly_staff_import[[#This Row],[NAME_SOURCE_KEY]])</f>
        <v>CIANCIULLI, CHRISTOPHER C</v>
      </c>
      <c r="U477" t="s">
        <v>25929</v>
      </c>
      <c r="V477" t="s">
        <v>25930</v>
      </c>
      <c r="W477" t="s">
        <v>25931</v>
      </c>
      <c r="Y477" t="str">
        <f>IF(assembly_staff_import[[#This Row],[Legislative Staff Type]]="Personal", PROPER(TRIM(assembly_staff_import[[#This Row],[Unit First MI via UNIT_SOURCE_KEY]])&amp;" "&amp;assembly_staff_import[[#This Row],[Unit Last via UNIT_SOURCE_KEY]]), PROPER(TRIM(assembly_staff_import[[#This Row],[UNIT NAME_SOURCE_KEY2]])))</f>
        <v>Edward P. Ra</v>
      </c>
      <c r="Z477" t="s">
        <v>25932</v>
      </c>
      <c r="AA477" t="e">
        <f>VLOOKUP(assembly_staff_import[[#This Row],[Formatted and corrected Works for Group Text]],[3]!Table4[#Data],1,0)</f>
        <v>#REF!</v>
      </c>
      <c r="AB477" t="e">
        <f>VLOOKUP(assembly_staff_import[[#This Row],[Formatted and corrected Works for Group Text]],[3]!Table5[#Data],2,0)</f>
        <v>#REF!</v>
      </c>
      <c r="AC477" t="str">
        <f>IF(TRIM(assembly_staff_import[[#This Row],[PUBLIC INFO ADDR_SOURCE_KEY]])="CAPITOL, ALBANY", "Legislative / Capitol Office", "District Office")</f>
        <v>District Office</v>
      </c>
      <c r="AD477" t="s">
        <v>25933</v>
      </c>
      <c r="AE477" t="s">
        <v>25934</v>
      </c>
      <c r="AF477" t="str">
        <f>"N19 "</f>
        <v xml:space="preserve">N19 </v>
      </c>
      <c r="AG477" t="s">
        <v>25935</v>
      </c>
      <c r="AH477" t="s">
        <v>25936</v>
      </c>
      <c r="AI477" t="s">
        <v>24653</v>
      </c>
      <c r="AJ477" t="s">
        <v>25937</v>
      </c>
    </row>
    <row r="478" spans="1:36" x14ac:dyDescent="0.2">
      <c r="A478" t="str">
        <f>TRIM(PROPER((assembly_staff_import[[#This Row],[First MI Name via NAME_SOURCE_KEY TEXT]]&amp;" "&amp;assembly_staff_import[[#This Row],[Last Name via NAME_SOURCE_KEY TEXT]]&amp;" "&amp;assembly_staff_import[[#This Row],[Suffix via NAME_SOURCE_KEY]])))</f>
        <v>Monica Buck</v>
      </c>
      <c r="B478" t="str">
        <f>TRIM(CONCATENATE(TRIM(assembly_staff_import[[#This Row],[Full Name]]), ", ", assembly_staff_import[[#This Row],[Title]]))</f>
        <v>Monica Buck, Community Liaison</v>
      </c>
      <c r="C478" t="e">
        <f>assembly_staff_import[[#This Row],[Vlookup_groups]]</f>
        <v>#REF!</v>
      </c>
      <c r="D478" t="str">
        <f>IF(assembly_staff_import[[#This Row],[Legislative Staff Type]]="Personal",assembly_staff_import[[#This Row],[Formatted Personal Staff Office]],"")</f>
        <v>District Office</v>
      </c>
      <c r="E478" t="s">
        <v>65</v>
      </c>
      <c r="F478" s="19" t="s">
        <v>10913</v>
      </c>
      <c r="G478" t="s">
        <v>67</v>
      </c>
      <c r="H478" t="str">
        <f>TRIM(PROPER((assembly_staff_import[[#This Row],[Last Name via NAME_SOURCE_KEY TEXT]]&amp;" "&amp;assembly_staff_import[[#This Row],[Suffix via NAME_SOURCE_KEY]])))</f>
        <v>Buck</v>
      </c>
      <c r="I478" t="str">
        <f>PROPER(assembly_staff_import[[#This Row],[JOB TITLE_SOURCE_KEY]])</f>
        <v xml:space="preserve">Community Liaison                          </v>
      </c>
      <c r="J478" t="s">
        <v>72</v>
      </c>
      <c r="K478" t="e">
        <f>IF(assembly_staff_import[[#This Row],[Legislative Staff Type]]="Personal",assembly_staff_import[[#This Row],[Vlookup Reports To Person]], "")</f>
        <v>#REF!</v>
      </c>
      <c r="L478" t="str">
        <f>PROPER(assembly_staff_import[[#This Row],[First MI Name via NAME_SOURCE_KEY TEXT]])</f>
        <v xml:space="preserve"> Monica</v>
      </c>
      <c r="M478" t="s">
        <v>15637</v>
      </c>
      <c r="N478" t="str">
        <f>LOWER(CONCATENATE(assembly_staff_import[[#This Row],[Last Name]],LEFT(assembly_staff_import[[#This Row],[First Name (no initial)]],1),"@nyassembly.gov"))</f>
        <v>buckm@nyassembly.gov</v>
      </c>
      <c r="O478" t="s">
        <v>11955</v>
      </c>
      <c r="P478" t="e">
        <f>VLOOKUP(assembly_staff_import[[#This Row],[Full Name]],[3]!PEOPLE_March_20[#Data],1,0)</f>
        <v>#REF!</v>
      </c>
      <c r="Q478" t="e">
        <f>VLOOKUP(assembly_staff_import[[#This Row],[Full Name]],[3]!Table17[#Data],3,0)</f>
        <v>#REF!</v>
      </c>
      <c r="R478" t="e">
        <f>VLOOKUP(assembly_staff_import[[#This Row],[Formatted Works for Group]],[3]!Table7[#Data],1,0)</f>
        <v>#REF!</v>
      </c>
      <c r="S478" t="e">
        <f>IF(assembly_staff_import[[#This Row],[Legislative Staff Type]]="Personal", assembly_staff_import[[#This Row],[Vlookup Works for Group]], assembly_staff_import[[#This Row],[Formatted Works for Group calc]]&amp;", Central Staff Office, Assembly")</f>
        <v>#REF!</v>
      </c>
      <c r="T478" s="20" t="str">
        <f>TRIM(assembly_staff_import[[#This Row],[NAME_SOURCE_KEY]])</f>
        <v>BUCK, MONICA</v>
      </c>
      <c r="U478" t="s">
        <v>25938</v>
      </c>
      <c r="V478" t="s">
        <v>25939</v>
      </c>
      <c r="W478" t="s">
        <v>25940</v>
      </c>
      <c r="Y478" t="str">
        <f>IF(assembly_staff_import[[#This Row],[Legislative Staff Type]]="Personal", PROPER(TRIM(assembly_staff_import[[#This Row],[Unit First MI via UNIT_SOURCE_KEY]])&amp;" "&amp;assembly_staff_import[[#This Row],[Unit Last via UNIT_SOURCE_KEY]]), PROPER(TRIM(assembly_staff_import[[#This Row],[UNIT NAME_SOURCE_KEY2]])))</f>
        <v>Edward P. Ra</v>
      </c>
      <c r="Z478" t="s">
        <v>25932</v>
      </c>
      <c r="AA478" t="e">
        <f>VLOOKUP(assembly_staff_import[[#This Row],[Formatted and corrected Works for Group Text]],[3]!Table4[#Data],1,0)</f>
        <v>#REF!</v>
      </c>
      <c r="AB478" t="e">
        <f>VLOOKUP(assembly_staff_import[[#This Row],[Formatted and corrected Works for Group Text]],[3]!Table5[#Data],2,0)</f>
        <v>#REF!</v>
      </c>
      <c r="AC478" t="str">
        <f>IF(TRIM(assembly_staff_import[[#This Row],[PUBLIC INFO ADDR_SOURCE_KEY]])="CAPITOL, ALBANY", "Legislative / Capitol Office", "District Office")</f>
        <v>District Office</v>
      </c>
      <c r="AD478" t="s">
        <v>25933</v>
      </c>
      <c r="AE478" t="s">
        <v>25934</v>
      </c>
      <c r="AF478" t="str">
        <f>"N19 "</f>
        <v xml:space="preserve">N19 </v>
      </c>
      <c r="AG478" t="s">
        <v>25935</v>
      </c>
      <c r="AH478" t="s">
        <v>25941</v>
      </c>
      <c r="AI478" t="s">
        <v>23692</v>
      </c>
      <c r="AJ478" t="s">
        <v>25937</v>
      </c>
    </row>
    <row r="479" spans="1:36" x14ac:dyDescent="0.2">
      <c r="A479" t="str">
        <f>TRIM(PROPER((assembly_staff_import[[#This Row],[First MI Name via NAME_SOURCE_KEY TEXT]]&amp;" "&amp;assembly_staff_import[[#This Row],[Last Name via NAME_SOURCE_KEY TEXT]]&amp;" "&amp;assembly_staff_import[[#This Row],[Suffix via NAME_SOURCE_KEY]])))</f>
        <v>Savitri P Naraidu</v>
      </c>
      <c r="B479" t="str">
        <f>TRIM(CONCATENATE(TRIM(assembly_staff_import[[#This Row],[Full Name]]), ", ", assembly_staff_import[[#This Row],[Title]]))</f>
        <v>Savitri P Naraidu, Secy</v>
      </c>
      <c r="C479" t="e">
        <f>assembly_staff_import[[#This Row],[Vlookup_groups]]</f>
        <v>#REF!</v>
      </c>
      <c r="D479" t="str">
        <f>IF(assembly_staff_import[[#This Row],[Legislative Staff Type]]="Personal",assembly_staff_import[[#This Row],[Formatted Personal Staff Office]],"")</f>
        <v>District Office</v>
      </c>
      <c r="E479" t="s">
        <v>65</v>
      </c>
      <c r="F479" s="19" t="s">
        <v>10913</v>
      </c>
      <c r="G479" t="s">
        <v>67</v>
      </c>
      <c r="H479" t="str">
        <f>TRIM(PROPER((assembly_staff_import[[#This Row],[Last Name via NAME_SOURCE_KEY TEXT]]&amp;" "&amp;assembly_staff_import[[#This Row],[Suffix via NAME_SOURCE_KEY]])))</f>
        <v>Naraidu</v>
      </c>
      <c r="I479" t="str">
        <f>PROPER(assembly_staff_import[[#This Row],[JOB TITLE_SOURCE_KEY]])</f>
        <v xml:space="preserve">Secy                                       </v>
      </c>
      <c r="J479" t="s">
        <v>72</v>
      </c>
      <c r="K479" t="e">
        <f>IF(assembly_staff_import[[#This Row],[Legislative Staff Type]]="Personal",assembly_staff_import[[#This Row],[Vlookup Reports To Person]], "")</f>
        <v>#REF!</v>
      </c>
      <c r="L479" t="str">
        <f>PROPER(assembly_staff_import[[#This Row],[First MI Name via NAME_SOURCE_KEY TEXT]])</f>
        <v xml:space="preserve"> Savitri P</v>
      </c>
      <c r="M479" t="s">
        <v>17977</v>
      </c>
      <c r="N479" t="str">
        <f>LOWER(CONCATENATE(assembly_staff_import[[#This Row],[Last Name]],LEFT(assembly_staff_import[[#This Row],[First Name (no initial)]],1),"@nyassembly.gov"))</f>
        <v>naraidus@nyassembly.gov</v>
      </c>
      <c r="O479" t="s">
        <v>25942</v>
      </c>
      <c r="P479" t="e">
        <f>VLOOKUP(assembly_staff_import[[#This Row],[Full Name]],[3]!PEOPLE_March_20[#Data],1,0)</f>
        <v>#REF!</v>
      </c>
      <c r="Q479" t="e">
        <f>VLOOKUP(assembly_staff_import[[#This Row],[Full Name]],[3]!Table17[#Data],3,0)</f>
        <v>#REF!</v>
      </c>
      <c r="R479" t="e">
        <f>VLOOKUP(assembly_staff_import[[#This Row],[Formatted Works for Group]],[3]!Table7[#Data],1,0)</f>
        <v>#REF!</v>
      </c>
      <c r="S479" t="e">
        <f>IF(assembly_staff_import[[#This Row],[Legislative Staff Type]]="Personal", assembly_staff_import[[#This Row],[Vlookup Works for Group]], assembly_staff_import[[#This Row],[Formatted Works for Group calc]]&amp;", Central Staff Office, Assembly")</f>
        <v>#REF!</v>
      </c>
      <c r="T479" s="20" t="str">
        <f>TRIM(assembly_staff_import[[#This Row],[NAME_SOURCE_KEY]])</f>
        <v>NARAIDU, SAVITRI P</v>
      </c>
      <c r="U479" t="s">
        <v>25943</v>
      </c>
      <c r="V479" t="s">
        <v>25944</v>
      </c>
      <c r="W479" t="s">
        <v>25945</v>
      </c>
      <c r="Y479" t="str">
        <f>IF(assembly_staff_import[[#This Row],[Legislative Staff Type]]="Personal", PROPER(TRIM(assembly_staff_import[[#This Row],[Unit First MI via UNIT_SOURCE_KEY]])&amp;" "&amp;assembly_staff_import[[#This Row],[Unit Last via UNIT_SOURCE_KEY]]), PROPER(TRIM(assembly_staff_import[[#This Row],[UNIT NAME_SOURCE_KEY2]])))</f>
        <v>Edward P. Ra</v>
      </c>
      <c r="Z479" t="s">
        <v>25932</v>
      </c>
      <c r="AA479" t="e">
        <f>VLOOKUP(assembly_staff_import[[#This Row],[Formatted and corrected Works for Group Text]],[3]!Table4[#Data],1,0)</f>
        <v>#REF!</v>
      </c>
      <c r="AB479" t="e">
        <f>VLOOKUP(assembly_staff_import[[#This Row],[Formatted and corrected Works for Group Text]],[3]!Table5[#Data],2,0)</f>
        <v>#REF!</v>
      </c>
      <c r="AC479" t="str">
        <f>IF(TRIM(assembly_staff_import[[#This Row],[PUBLIC INFO ADDR_SOURCE_KEY]])="CAPITOL, ALBANY", "Legislative / Capitol Office", "District Office")</f>
        <v>District Office</v>
      </c>
      <c r="AD479" t="s">
        <v>25933</v>
      </c>
      <c r="AE479" t="s">
        <v>25934</v>
      </c>
      <c r="AF479" t="str">
        <f>"N19 "</f>
        <v xml:space="preserve">N19 </v>
      </c>
      <c r="AG479" t="s">
        <v>25935</v>
      </c>
      <c r="AH479" t="s">
        <v>25946</v>
      </c>
      <c r="AI479" t="s">
        <v>25947</v>
      </c>
      <c r="AJ479" t="s">
        <v>25937</v>
      </c>
    </row>
    <row r="480" spans="1:36" x14ac:dyDescent="0.2">
      <c r="A480" t="str">
        <f>TRIM(PROPER((assembly_staff_import[[#This Row],[First MI Name via NAME_SOURCE_KEY TEXT]]&amp;" "&amp;assembly_staff_import[[#This Row],[Last Name via NAME_SOURCE_KEY TEXT]]&amp;" "&amp;assembly_staff_import[[#This Row],[Suffix via NAME_SOURCE_KEY]])))</f>
        <v>Timothy W Derocher</v>
      </c>
      <c r="B480" t="str">
        <f>TRIM(CONCATENATE(TRIM(assembly_staff_import[[#This Row],[Full Name]]), ", ", assembly_staff_import[[#This Row],[Title]]))</f>
        <v>Timothy W Derocher, Legis Aide</v>
      </c>
      <c r="C480" t="e">
        <f>assembly_staff_import[[#This Row],[Vlookup_groups]]</f>
        <v>#REF!</v>
      </c>
      <c r="D480" t="str">
        <f>IF(assembly_staff_import[[#This Row],[Legislative Staff Type]]="Personal",assembly_staff_import[[#This Row],[Formatted Personal Staff Office]],"")</f>
        <v>Legislative / Capitol Office</v>
      </c>
      <c r="E480" t="s">
        <v>65</v>
      </c>
      <c r="F480" s="19" t="s">
        <v>10913</v>
      </c>
      <c r="G480" t="s">
        <v>67</v>
      </c>
      <c r="H480" t="str">
        <f>TRIM(PROPER((assembly_staff_import[[#This Row],[Last Name via NAME_SOURCE_KEY TEXT]]&amp;" "&amp;assembly_staff_import[[#This Row],[Suffix via NAME_SOURCE_KEY]])))</f>
        <v>Derocher</v>
      </c>
      <c r="I480" t="str">
        <f>PROPER(assembly_staff_import[[#This Row],[JOB TITLE_SOURCE_KEY]])</f>
        <v xml:space="preserve">Legis Aide                                 </v>
      </c>
      <c r="J480" t="s">
        <v>72</v>
      </c>
      <c r="K480" t="e">
        <f>IF(assembly_staff_import[[#This Row],[Legislative Staff Type]]="Personal",assembly_staff_import[[#This Row],[Vlookup Reports To Person]], "")</f>
        <v>#REF!</v>
      </c>
      <c r="L480" t="str">
        <f>PROPER(assembly_staff_import[[#This Row],[First MI Name via NAME_SOURCE_KEY TEXT]])</f>
        <v xml:space="preserve"> Timothy W</v>
      </c>
      <c r="M480" t="s">
        <v>15603</v>
      </c>
      <c r="N480" t="str">
        <f>LOWER(CONCATENATE(assembly_staff_import[[#This Row],[Last Name]],LEFT(assembly_staff_import[[#This Row],[First Name (no initial)]],1),"@nyassembly.gov"))</f>
        <v>derochert@nyassembly.gov</v>
      </c>
      <c r="O480" t="s">
        <v>23535</v>
      </c>
      <c r="P480" t="e">
        <f>VLOOKUP(assembly_staff_import[[#This Row],[Full Name]],[3]!PEOPLE_March_20[#Data],1,0)</f>
        <v>#REF!</v>
      </c>
      <c r="Q480" t="e">
        <f>VLOOKUP(assembly_staff_import[[#This Row],[Full Name]],[3]!Table17[#Data],3,0)</f>
        <v>#REF!</v>
      </c>
      <c r="R480" t="e">
        <f>VLOOKUP(assembly_staff_import[[#This Row],[Formatted Works for Group]],[3]!Table7[#Data],1,0)</f>
        <v>#REF!</v>
      </c>
      <c r="S480" t="e">
        <f>IF(assembly_staff_import[[#This Row],[Legislative Staff Type]]="Personal", assembly_staff_import[[#This Row],[Vlookup Works for Group]], assembly_staff_import[[#This Row],[Formatted Works for Group calc]]&amp;", Central Staff Office, Assembly")</f>
        <v>#REF!</v>
      </c>
      <c r="T480" s="20" t="str">
        <f>TRIM(assembly_staff_import[[#This Row],[NAME_SOURCE_KEY]])</f>
        <v>DEROCHER, TIMOTHY W</v>
      </c>
      <c r="U480" t="s">
        <v>25948</v>
      </c>
      <c r="V480" t="s">
        <v>25949</v>
      </c>
      <c r="W480" t="s">
        <v>25950</v>
      </c>
      <c r="Y480" t="str">
        <f>IF(assembly_staff_import[[#This Row],[Legislative Staff Type]]="Personal", PROPER(TRIM(assembly_staff_import[[#This Row],[Unit First MI via UNIT_SOURCE_KEY]])&amp;" "&amp;assembly_staff_import[[#This Row],[Unit Last via UNIT_SOURCE_KEY]]), PROPER(TRIM(assembly_staff_import[[#This Row],[UNIT NAME_SOURCE_KEY2]])))</f>
        <v>Edward P. Ra</v>
      </c>
      <c r="Z480" t="s">
        <v>25932</v>
      </c>
      <c r="AA480" t="e">
        <f>VLOOKUP(assembly_staff_import[[#This Row],[Formatted and corrected Works for Group Text]],[3]!Table4[#Data],1,0)</f>
        <v>#REF!</v>
      </c>
      <c r="AB480" t="e">
        <f>VLOOKUP(assembly_staff_import[[#This Row],[Formatted and corrected Works for Group Text]],[3]!Table5[#Data],2,0)</f>
        <v>#REF!</v>
      </c>
      <c r="AC480" t="str">
        <f>IF(TRIM(assembly_staff_import[[#This Row],[PUBLIC INFO ADDR_SOURCE_KEY]])="CAPITOL, ALBANY", "Legislative / Capitol Office", "District Office")</f>
        <v>Legislative / Capitol Office</v>
      </c>
      <c r="AD480" t="s">
        <v>25933</v>
      </c>
      <c r="AE480" t="s">
        <v>25934</v>
      </c>
      <c r="AF480" t="str">
        <f>"N19 "</f>
        <v xml:space="preserve">N19 </v>
      </c>
      <c r="AG480" t="s">
        <v>25935</v>
      </c>
      <c r="AH480" t="s">
        <v>25951</v>
      </c>
      <c r="AI480" t="s">
        <v>23600</v>
      </c>
      <c r="AJ480" t="s">
        <v>23493</v>
      </c>
    </row>
    <row r="481" spans="1:36" x14ac:dyDescent="0.2">
      <c r="A481" t="str">
        <f>TRIM(PROPER((assembly_staff_import[[#This Row],[First MI Name via NAME_SOURCE_KEY TEXT]]&amp;" "&amp;assembly_staff_import[[#This Row],[Last Name via NAME_SOURCE_KEY TEXT]]&amp;" "&amp;assembly_staff_import[[#This Row],[Suffix via NAME_SOURCE_KEY]])))</f>
        <v>Veronica E Ebhuoma</v>
      </c>
      <c r="B481" t="str">
        <f>TRIM(CONCATENATE(TRIM(assembly_staff_import[[#This Row],[Full Name]]), ", ", assembly_staff_import[[#This Row],[Title]]))</f>
        <v>Veronica E Ebhuoma, Community Liaison</v>
      </c>
      <c r="C481" t="e">
        <f>assembly_staff_import[[#This Row],[Vlookup_groups]]</f>
        <v>#REF!</v>
      </c>
      <c r="D481" t="str">
        <f>IF(assembly_staff_import[[#This Row],[Legislative Staff Type]]="Personal",assembly_staff_import[[#This Row],[Formatted Personal Staff Office]],"")</f>
        <v>District Office</v>
      </c>
      <c r="E481" t="s">
        <v>65</v>
      </c>
      <c r="F481" s="19" t="s">
        <v>10913</v>
      </c>
      <c r="G481" t="s">
        <v>67</v>
      </c>
      <c r="H481" t="str">
        <f>TRIM(PROPER((assembly_staff_import[[#This Row],[Last Name via NAME_SOURCE_KEY TEXT]]&amp;" "&amp;assembly_staff_import[[#This Row],[Suffix via NAME_SOURCE_KEY]])))</f>
        <v>Ebhuoma</v>
      </c>
      <c r="I481" t="str">
        <f>PROPER(assembly_staff_import[[#This Row],[JOB TITLE_SOURCE_KEY]])</f>
        <v xml:space="preserve">Community Liaison                          </v>
      </c>
      <c r="J481" t="s">
        <v>72</v>
      </c>
      <c r="K481" t="e">
        <f>IF(assembly_staff_import[[#This Row],[Legislative Staff Type]]="Personal",assembly_staff_import[[#This Row],[Vlookup Reports To Person]], "")</f>
        <v>#REF!</v>
      </c>
      <c r="L481" t="str">
        <f>PROPER(assembly_staff_import[[#This Row],[First MI Name via NAME_SOURCE_KEY TEXT]])</f>
        <v xml:space="preserve"> Veronica E</v>
      </c>
      <c r="M481" t="s">
        <v>18001</v>
      </c>
      <c r="N481" t="str">
        <f>LOWER(CONCATENATE(assembly_staff_import[[#This Row],[Last Name]],LEFT(assembly_staff_import[[#This Row],[First Name (no initial)]],1),"@nyassembly.gov"))</f>
        <v>ebhuomav@nyassembly.gov</v>
      </c>
      <c r="O481" t="s">
        <v>927</v>
      </c>
      <c r="P481" t="e">
        <f>VLOOKUP(assembly_staff_import[[#This Row],[Full Name]],[3]!PEOPLE_March_20[#Data],1,0)</f>
        <v>#REF!</v>
      </c>
      <c r="Q481" t="e">
        <f>VLOOKUP(assembly_staff_import[[#This Row],[Full Name]],[3]!Table17[#Data],3,0)</f>
        <v>#REF!</v>
      </c>
      <c r="R481" t="e">
        <f>VLOOKUP(assembly_staff_import[[#This Row],[Formatted Works for Group]],[3]!Table7[#Data],1,0)</f>
        <v>#REF!</v>
      </c>
      <c r="S481" t="e">
        <f>IF(assembly_staff_import[[#This Row],[Legislative Staff Type]]="Personal", assembly_staff_import[[#This Row],[Vlookup Works for Group]], assembly_staff_import[[#This Row],[Formatted Works for Group calc]]&amp;", Central Staff Office, Assembly")</f>
        <v>#REF!</v>
      </c>
      <c r="T481" s="20" t="str">
        <f>TRIM(assembly_staff_import[[#This Row],[NAME_SOURCE_KEY]])</f>
        <v>EBHUOMA, VERONICA E</v>
      </c>
      <c r="U481" t="s">
        <v>25952</v>
      </c>
      <c r="V481" t="s">
        <v>25953</v>
      </c>
      <c r="W481" t="s">
        <v>25954</v>
      </c>
      <c r="Y481" t="str">
        <f>IF(assembly_staff_import[[#This Row],[Legislative Staff Type]]="Personal", PROPER(TRIM(assembly_staff_import[[#This Row],[Unit First MI via UNIT_SOURCE_KEY]])&amp;" "&amp;assembly_staff_import[[#This Row],[Unit Last via UNIT_SOURCE_KEY]]), PROPER(TRIM(assembly_staff_import[[#This Row],[UNIT NAME_SOURCE_KEY2]])))</f>
        <v>Edward P. Ra</v>
      </c>
      <c r="Z481" t="s">
        <v>25932</v>
      </c>
      <c r="AA481" t="e">
        <f>VLOOKUP(assembly_staff_import[[#This Row],[Formatted and corrected Works for Group Text]],[3]!Table4[#Data],1,0)</f>
        <v>#REF!</v>
      </c>
      <c r="AB481" t="e">
        <f>VLOOKUP(assembly_staff_import[[#This Row],[Formatted and corrected Works for Group Text]],[3]!Table5[#Data],2,0)</f>
        <v>#REF!</v>
      </c>
      <c r="AC481" t="str">
        <f>IF(TRIM(assembly_staff_import[[#This Row],[PUBLIC INFO ADDR_SOURCE_KEY]])="CAPITOL, ALBANY", "Legislative / Capitol Office", "District Office")</f>
        <v>District Office</v>
      </c>
      <c r="AD481" t="s">
        <v>25933</v>
      </c>
      <c r="AE481" t="s">
        <v>25934</v>
      </c>
      <c r="AF481" t="str">
        <f>"N19 "</f>
        <v xml:space="preserve">N19 </v>
      </c>
      <c r="AG481" t="s">
        <v>25935</v>
      </c>
      <c r="AH481" t="s">
        <v>25955</v>
      </c>
      <c r="AI481" t="s">
        <v>23692</v>
      </c>
      <c r="AJ481" t="s">
        <v>25937</v>
      </c>
    </row>
    <row r="482" spans="1:36" x14ac:dyDescent="0.2">
      <c r="A482" t="str">
        <f>TRIM(PROPER((assembly_staff_import[[#This Row],[First MI Name via NAME_SOURCE_KEY TEXT]]&amp;" "&amp;assembly_staff_import[[#This Row],[Last Name via NAME_SOURCE_KEY TEXT]]&amp;" "&amp;assembly_staff_import[[#This Row],[Suffix via NAME_SOURCE_KEY]])))</f>
        <v>Christina M Philo</v>
      </c>
      <c r="B482" t="str">
        <f>TRIM(CONCATENATE(TRIM(assembly_staff_import[[#This Row],[Full Name]]), ", ", assembly_staff_import[[#This Row],[Title]]))</f>
        <v>Christina M Philo, Legis Director</v>
      </c>
      <c r="C482" t="e">
        <f>assembly_staff_import[[#This Row],[Vlookup_groups]]</f>
        <v>#REF!</v>
      </c>
      <c r="D482" t="str">
        <f>IF(assembly_staff_import[[#This Row],[Legislative Staff Type]]="Personal",assembly_staff_import[[#This Row],[Formatted Personal Staff Office]],"")</f>
        <v>Legislative / Capitol Office</v>
      </c>
      <c r="E482" t="s">
        <v>65</v>
      </c>
      <c r="F482" s="19" t="s">
        <v>10913</v>
      </c>
      <c r="G482" t="s">
        <v>67</v>
      </c>
      <c r="H482" t="str">
        <f>TRIM(PROPER((assembly_staff_import[[#This Row],[Last Name via NAME_SOURCE_KEY TEXT]]&amp;" "&amp;assembly_staff_import[[#This Row],[Suffix via NAME_SOURCE_KEY]])))</f>
        <v>Philo</v>
      </c>
      <c r="I482" t="str">
        <f>PROPER(assembly_staff_import[[#This Row],[JOB TITLE_SOURCE_KEY]])</f>
        <v xml:space="preserve">Legis Director                             </v>
      </c>
      <c r="J482" t="s">
        <v>72</v>
      </c>
      <c r="K482" t="e">
        <f>IF(assembly_staff_import[[#This Row],[Legislative Staff Type]]="Personal",assembly_staff_import[[#This Row],[Vlookup Reports To Person]], "")</f>
        <v>#REF!</v>
      </c>
      <c r="L482" t="str">
        <f>PROPER(assembly_staff_import[[#This Row],[First MI Name via NAME_SOURCE_KEY TEXT]])</f>
        <v xml:space="preserve"> Christina M</v>
      </c>
      <c r="M482" t="s">
        <v>14663</v>
      </c>
      <c r="N482" t="str">
        <f>LOWER(CONCATENATE(assembly_staff_import[[#This Row],[Last Name]],LEFT(assembly_staff_import[[#This Row],[First Name (no initial)]],1),"@nyassembly.gov"))</f>
        <v>philoc@nyassembly.gov</v>
      </c>
      <c r="O482" t="s">
        <v>25956</v>
      </c>
      <c r="P482" t="e">
        <f>VLOOKUP(assembly_staff_import[[#This Row],[Full Name]],[3]!PEOPLE_March_20[#Data],1,0)</f>
        <v>#REF!</v>
      </c>
      <c r="Q482" t="e">
        <f>VLOOKUP(assembly_staff_import[[#This Row],[Full Name]],[3]!Table17[#Data],3,0)</f>
        <v>#REF!</v>
      </c>
      <c r="R482" t="e">
        <f>VLOOKUP(assembly_staff_import[[#This Row],[Formatted Works for Group]],[3]!Table7[#Data],1,0)</f>
        <v>#REF!</v>
      </c>
      <c r="S482" t="e">
        <f>IF(assembly_staff_import[[#This Row],[Legislative Staff Type]]="Personal", assembly_staff_import[[#This Row],[Vlookup Works for Group]], assembly_staff_import[[#This Row],[Formatted Works for Group calc]]&amp;", Central Staff Office, Assembly")</f>
        <v>#REF!</v>
      </c>
      <c r="T482" s="20" t="str">
        <f>TRIM(assembly_staff_import[[#This Row],[NAME_SOURCE_KEY]])</f>
        <v>PHILO, CHRISTINA M</v>
      </c>
      <c r="U482" t="s">
        <v>25957</v>
      </c>
      <c r="V482" t="s">
        <v>25958</v>
      </c>
      <c r="W482" t="s">
        <v>25959</v>
      </c>
      <c r="Y482" t="str">
        <f>IF(assembly_staff_import[[#This Row],[Legislative Staff Type]]="Personal", PROPER(TRIM(assembly_staff_import[[#This Row],[Unit First MI via UNIT_SOURCE_KEY]])&amp;" "&amp;assembly_staff_import[[#This Row],[Unit Last via UNIT_SOURCE_KEY]]), PROPER(TRIM(assembly_staff_import[[#This Row],[UNIT NAME_SOURCE_KEY2]])))</f>
        <v>Ellen C. Jaffee</v>
      </c>
      <c r="Z482" t="s">
        <v>25960</v>
      </c>
      <c r="AA482" t="e">
        <f>VLOOKUP(assembly_staff_import[[#This Row],[Formatted and corrected Works for Group Text]],[3]!Table4[#Data],1,0)</f>
        <v>#REF!</v>
      </c>
      <c r="AB482" t="e">
        <f>VLOOKUP(assembly_staff_import[[#This Row],[Formatted and corrected Works for Group Text]],[3]!Table5[#Data],2,0)</f>
        <v>#REF!</v>
      </c>
      <c r="AC482" t="str">
        <f>IF(TRIM(assembly_staff_import[[#This Row],[PUBLIC INFO ADDR_SOURCE_KEY]])="CAPITOL, ALBANY", "Legislative / Capitol Office", "District Office")</f>
        <v>Legislative / Capitol Office</v>
      </c>
      <c r="AD482" t="s">
        <v>25961</v>
      </c>
      <c r="AE482" t="s">
        <v>25962</v>
      </c>
      <c r="AF482" t="str">
        <f>"A68 "</f>
        <v xml:space="preserve">A68 </v>
      </c>
      <c r="AG482" t="s">
        <v>25963</v>
      </c>
      <c r="AH482" t="s">
        <v>25964</v>
      </c>
      <c r="AI482" t="s">
        <v>23492</v>
      </c>
      <c r="AJ482" t="s">
        <v>23493</v>
      </c>
    </row>
    <row r="483" spans="1:36" x14ac:dyDescent="0.2">
      <c r="A483" t="str">
        <f>TRIM(PROPER((assembly_staff_import[[#This Row],[First MI Name via NAME_SOURCE_KEY TEXT]]&amp;" "&amp;assembly_staff_import[[#This Row],[Last Name via NAME_SOURCE_KEY TEXT]]&amp;" "&amp;assembly_staff_import[[#This Row],[Suffix via NAME_SOURCE_KEY]])))</f>
        <v>Michele J Mccarthy</v>
      </c>
      <c r="B483" t="str">
        <f>TRIM(CONCATENATE(TRIM(assembly_staff_import[[#This Row],[Full Name]]), ", ", assembly_staff_import[[#This Row],[Title]]))</f>
        <v>Michele J Mccarthy, Dir Communications</v>
      </c>
      <c r="C483" t="e">
        <f>assembly_staff_import[[#This Row],[Vlookup_groups]]</f>
        <v>#REF!</v>
      </c>
      <c r="D483" t="str">
        <f>IF(assembly_staff_import[[#This Row],[Legislative Staff Type]]="Personal",assembly_staff_import[[#This Row],[Formatted Personal Staff Office]],"")</f>
        <v>District Office</v>
      </c>
      <c r="E483" t="s">
        <v>65</v>
      </c>
      <c r="F483" s="19" t="s">
        <v>10913</v>
      </c>
      <c r="G483" t="s">
        <v>67</v>
      </c>
      <c r="H483" t="str">
        <f>TRIM(PROPER((assembly_staff_import[[#This Row],[Last Name via NAME_SOURCE_KEY TEXT]]&amp;" "&amp;assembly_staff_import[[#This Row],[Suffix via NAME_SOURCE_KEY]])))</f>
        <v>Mccarthy</v>
      </c>
      <c r="I483" t="str">
        <f>PROPER(assembly_staff_import[[#This Row],[JOB TITLE_SOURCE_KEY]])</f>
        <v xml:space="preserve">Dir Communications                         </v>
      </c>
      <c r="J483" t="s">
        <v>72</v>
      </c>
      <c r="K483" t="e">
        <f>IF(assembly_staff_import[[#This Row],[Legislative Staff Type]]="Personal",assembly_staff_import[[#This Row],[Vlookup Reports To Person]], "")</f>
        <v>#REF!</v>
      </c>
      <c r="L483" t="str">
        <f>PROPER(assembly_staff_import[[#This Row],[First MI Name via NAME_SOURCE_KEY TEXT]])</f>
        <v xml:space="preserve"> Michele J</v>
      </c>
      <c r="M483" t="s">
        <v>14686</v>
      </c>
      <c r="N483" t="str">
        <f>LOWER(CONCATENATE(assembly_staff_import[[#This Row],[Last Name]],LEFT(assembly_staff_import[[#This Row],[First Name (no initial)]],1),"@nyassembly.gov"))</f>
        <v>mccarthym@nyassembly.gov</v>
      </c>
      <c r="O483" t="s">
        <v>23816</v>
      </c>
      <c r="P483" t="e">
        <f>VLOOKUP(assembly_staff_import[[#This Row],[Full Name]],[3]!PEOPLE_March_20[#Data],1,0)</f>
        <v>#REF!</v>
      </c>
      <c r="Q483" t="e">
        <f>VLOOKUP(assembly_staff_import[[#This Row],[Full Name]],[3]!Table17[#Data],3,0)</f>
        <v>#REF!</v>
      </c>
      <c r="R483" t="e">
        <f>VLOOKUP(assembly_staff_import[[#This Row],[Formatted Works for Group]],[3]!Table7[#Data],1,0)</f>
        <v>#REF!</v>
      </c>
      <c r="S483" t="e">
        <f>IF(assembly_staff_import[[#This Row],[Legislative Staff Type]]="Personal", assembly_staff_import[[#This Row],[Vlookup Works for Group]], assembly_staff_import[[#This Row],[Formatted Works for Group calc]]&amp;", Central Staff Office, Assembly")</f>
        <v>#REF!</v>
      </c>
      <c r="T483" s="20" t="str">
        <f>TRIM(assembly_staff_import[[#This Row],[NAME_SOURCE_KEY]])</f>
        <v>MCCARTHY, MICHELE J</v>
      </c>
      <c r="U483" t="s">
        <v>25965</v>
      </c>
      <c r="V483" t="s">
        <v>25966</v>
      </c>
      <c r="W483" t="s">
        <v>25967</v>
      </c>
      <c r="Y483" t="str">
        <f>IF(assembly_staff_import[[#This Row],[Legislative Staff Type]]="Personal", PROPER(TRIM(assembly_staff_import[[#This Row],[Unit First MI via UNIT_SOURCE_KEY]])&amp;" "&amp;assembly_staff_import[[#This Row],[Unit Last via UNIT_SOURCE_KEY]]), PROPER(TRIM(assembly_staff_import[[#This Row],[UNIT NAME_SOURCE_KEY2]])))</f>
        <v>Ellen C. Jaffee</v>
      </c>
      <c r="Z483" t="s">
        <v>25960</v>
      </c>
      <c r="AA483" t="e">
        <f>VLOOKUP(assembly_staff_import[[#This Row],[Formatted and corrected Works for Group Text]],[3]!Table4[#Data],1,0)</f>
        <v>#REF!</v>
      </c>
      <c r="AB483" t="e">
        <f>VLOOKUP(assembly_staff_import[[#This Row],[Formatted and corrected Works for Group Text]],[3]!Table5[#Data],2,0)</f>
        <v>#REF!</v>
      </c>
      <c r="AC483" t="str">
        <f>IF(TRIM(assembly_staff_import[[#This Row],[PUBLIC INFO ADDR_SOURCE_KEY]])="CAPITOL, ALBANY", "Legislative / Capitol Office", "District Office")</f>
        <v>District Office</v>
      </c>
      <c r="AD483" t="s">
        <v>25961</v>
      </c>
      <c r="AE483" t="s">
        <v>25962</v>
      </c>
      <c r="AF483" t="str">
        <f>"A68 "</f>
        <v xml:space="preserve">A68 </v>
      </c>
      <c r="AG483" t="s">
        <v>25963</v>
      </c>
      <c r="AH483" t="s">
        <v>25968</v>
      </c>
      <c r="AI483" t="s">
        <v>23873</v>
      </c>
      <c r="AJ483" t="s">
        <v>25969</v>
      </c>
    </row>
    <row r="484" spans="1:36" x14ac:dyDescent="0.2">
      <c r="A484" t="str">
        <f>TRIM(PROPER((assembly_staff_import[[#This Row],[First MI Name via NAME_SOURCE_KEY TEXT]]&amp;" "&amp;assembly_staff_import[[#This Row],[Last Name via NAME_SOURCE_KEY TEXT]]&amp;" "&amp;assembly_staff_import[[#This Row],[Suffix via NAME_SOURCE_KEY]])))</f>
        <v>Rose A Gabriel-Leandre</v>
      </c>
      <c r="B484" t="str">
        <f>TRIM(CONCATENATE(TRIM(assembly_staff_import[[#This Row],[Full Name]]), ", ", assembly_staff_import[[#This Row],[Title]]))</f>
        <v>Rose A Gabriel-Leandre, Dir Constit/Supp Svcs</v>
      </c>
      <c r="C484" t="e">
        <f>assembly_staff_import[[#This Row],[Vlookup_groups]]</f>
        <v>#REF!</v>
      </c>
      <c r="D484" t="str">
        <f>IF(assembly_staff_import[[#This Row],[Legislative Staff Type]]="Personal",assembly_staff_import[[#This Row],[Formatted Personal Staff Office]],"")</f>
        <v>District Office</v>
      </c>
      <c r="E484" t="s">
        <v>65</v>
      </c>
      <c r="F484" s="19" t="s">
        <v>10913</v>
      </c>
      <c r="G484" t="s">
        <v>67</v>
      </c>
      <c r="H484" t="str">
        <f>TRIM(PROPER((assembly_staff_import[[#This Row],[Last Name via NAME_SOURCE_KEY TEXT]]&amp;" "&amp;assembly_staff_import[[#This Row],[Suffix via NAME_SOURCE_KEY]])))</f>
        <v>Gabriel-Leandre</v>
      </c>
      <c r="I484" t="str">
        <f>PROPER(assembly_staff_import[[#This Row],[JOB TITLE_SOURCE_KEY]])</f>
        <v xml:space="preserve">Dir Constit/Supp Svcs                      </v>
      </c>
      <c r="J484" t="s">
        <v>72</v>
      </c>
      <c r="K484" t="e">
        <f>IF(assembly_staff_import[[#This Row],[Legislative Staff Type]]="Personal",assembly_staff_import[[#This Row],[Vlookup Reports To Person]], "")</f>
        <v>#REF!</v>
      </c>
      <c r="L484" t="str">
        <f>PROPER(assembly_staff_import[[#This Row],[First MI Name via NAME_SOURCE_KEY TEXT]])</f>
        <v xml:space="preserve"> Rose A</v>
      </c>
      <c r="M484" t="s">
        <v>18466</v>
      </c>
      <c r="N484" t="str">
        <f>LOWER(CONCATENATE(assembly_staff_import[[#This Row],[Last Name]],LEFT(assembly_staff_import[[#This Row],[First Name (no initial)]],1),"@nyassembly.gov"))</f>
        <v>gabriel-leandrer@nyassembly.gov</v>
      </c>
      <c r="O484" t="s">
        <v>12084</v>
      </c>
      <c r="P484" t="e">
        <f>VLOOKUP(assembly_staff_import[[#This Row],[Full Name]],[3]!PEOPLE_March_20[#Data],1,0)</f>
        <v>#REF!</v>
      </c>
      <c r="Q484" t="e">
        <f>VLOOKUP(assembly_staff_import[[#This Row],[Full Name]],[3]!Table17[#Data],3,0)</f>
        <v>#REF!</v>
      </c>
      <c r="R484" t="e">
        <f>VLOOKUP(assembly_staff_import[[#This Row],[Formatted Works for Group]],[3]!Table7[#Data],1,0)</f>
        <v>#REF!</v>
      </c>
      <c r="S484" t="e">
        <f>IF(assembly_staff_import[[#This Row],[Legislative Staff Type]]="Personal", assembly_staff_import[[#This Row],[Vlookup Works for Group]], assembly_staff_import[[#This Row],[Formatted Works for Group calc]]&amp;", Central Staff Office, Assembly")</f>
        <v>#REF!</v>
      </c>
      <c r="T484" s="20" t="str">
        <f>TRIM(assembly_staff_import[[#This Row],[NAME_SOURCE_KEY]])</f>
        <v>GABRIEL-LEANDRE, ROSE A</v>
      </c>
      <c r="U484" t="s">
        <v>25970</v>
      </c>
      <c r="V484" t="s">
        <v>25971</v>
      </c>
      <c r="W484" t="s">
        <v>25972</v>
      </c>
      <c r="Y484" t="str">
        <f>IF(assembly_staff_import[[#This Row],[Legislative Staff Type]]="Personal", PROPER(TRIM(assembly_staff_import[[#This Row],[Unit First MI via UNIT_SOURCE_KEY]])&amp;" "&amp;assembly_staff_import[[#This Row],[Unit Last via UNIT_SOURCE_KEY]]), PROPER(TRIM(assembly_staff_import[[#This Row],[UNIT NAME_SOURCE_KEY2]])))</f>
        <v>Ellen C. Jaffee</v>
      </c>
      <c r="Z484" t="s">
        <v>25960</v>
      </c>
      <c r="AA484" t="e">
        <f>VLOOKUP(assembly_staff_import[[#This Row],[Formatted and corrected Works for Group Text]],[3]!Table4[#Data],1,0)</f>
        <v>#REF!</v>
      </c>
      <c r="AB484" t="e">
        <f>VLOOKUP(assembly_staff_import[[#This Row],[Formatted and corrected Works for Group Text]],[3]!Table5[#Data],2,0)</f>
        <v>#REF!</v>
      </c>
      <c r="AC484" t="str">
        <f>IF(TRIM(assembly_staff_import[[#This Row],[PUBLIC INFO ADDR_SOURCE_KEY]])="CAPITOL, ALBANY", "Legislative / Capitol Office", "District Office")</f>
        <v>District Office</v>
      </c>
      <c r="AD484" t="s">
        <v>25961</v>
      </c>
      <c r="AE484" t="s">
        <v>25962</v>
      </c>
      <c r="AF484" t="str">
        <f>"A68 "</f>
        <v xml:space="preserve">A68 </v>
      </c>
      <c r="AG484" t="s">
        <v>25963</v>
      </c>
      <c r="AH484" t="s">
        <v>25973</v>
      </c>
      <c r="AI484" t="s">
        <v>23616</v>
      </c>
      <c r="AJ484" t="s">
        <v>25969</v>
      </c>
    </row>
    <row r="485" spans="1:36" x14ac:dyDescent="0.2">
      <c r="A485" t="str">
        <f>TRIM(PROPER((assembly_staff_import[[#This Row],[First MI Name via NAME_SOURCE_KEY TEXT]]&amp;" "&amp;assembly_staff_import[[#This Row],[Last Name via NAME_SOURCE_KEY TEXT]]&amp;" "&amp;assembly_staff_import[[#This Row],[Suffix via NAME_SOURCE_KEY]])))</f>
        <v>Tiffany M Card</v>
      </c>
      <c r="B485" t="str">
        <f>TRIM(CONCATENATE(TRIM(assembly_staff_import[[#This Row],[Full Name]]), ", ", assembly_staff_import[[#This Row],[Title]]))</f>
        <v>Tiffany M Card, Chief Of Staff</v>
      </c>
      <c r="C485" t="e">
        <f>assembly_staff_import[[#This Row],[Vlookup_groups]]</f>
        <v>#REF!</v>
      </c>
      <c r="D485" t="str">
        <f>IF(assembly_staff_import[[#This Row],[Legislative Staff Type]]="Personal",assembly_staff_import[[#This Row],[Formatted Personal Staff Office]],"")</f>
        <v>District Office</v>
      </c>
      <c r="E485" t="s">
        <v>65</v>
      </c>
      <c r="F485" s="19" t="s">
        <v>10913</v>
      </c>
      <c r="G485" t="s">
        <v>67</v>
      </c>
      <c r="H485" t="str">
        <f>TRIM(PROPER((assembly_staff_import[[#This Row],[Last Name via NAME_SOURCE_KEY TEXT]]&amp;" "&amp;assembly_staff_import[[#This Row],[Suffix via NAME_SOURCE_KEY]])))</f>
        <v>Card</v>
      </c>
      <c r="I485" t="str">
        <f>PROPER(assembly_staff_import[[#This Row],[JOB TITLE_SOURCE_KEY]])</f>
        <v xml:space="preserve">Chief Of Staff                             </v>
      </c>
      <c r="J485" t="s">
        <v>72</v>
      </c>
      <c r="K485" t="e">
        <f>IF(assembly_staff_import[[#This Row],[Legislative Staff Type]]="Personal",assembly_staff_import[[#This Row],[Vlookup Reports To Person]], "")</f>
        <v>#REF!</v>
      </c>
      <c r="L485" t="str">
        <f>PROPER(assembly_staff_import[[#This Row],[First MI Name via NAME_SOURCE_KEY TEXT]])</f>
        <v xml:space="preserve"> Tiffany M</v>
      </c>
      <c r="M485" t="s">
        <v>14710</v>
      </c>
      <c r="N485" t="str">
        <f>LOWER(CONCATENATE(assembly_staff_import[[#This Row],[Last Name]],LEFT(assembly_staff_import[[#This Row],[First Name (no initial)]],1),"@nyassembly.gov"))</f>
        <v>cardt@nyassembly.gov</v>
      </c>
      <c r="O485" t="s">
        <v>11158</v>
      </c>
      <c r="P485" t="e">
        <f>VLOOKUP(assembly_staff_import[[#This Row],[Full Name]],[3]!PEOPLE_March_20[#Data],1,0)</f>
        <v>#REF!</v>
      </c>
      <c r="Q485" t="e">
        <f>VLOOKUP(assembly_staff_import[[#This Row],[Full Name]],[3]!Table17[#Data],3,0)</f>
        <v>#REF!</v>
      </c>
      <c r="R485" t="e">
        <f>VLOOKUP(assembly_staff_import[[#This Row],[Formatted Works for Group]],[3]!Table7[#Data],1,0)</f>
        <v>#REF!</v>
      </c>
      <c r="S485" t="e">
        <f>IF(assembly_staff_import[[#This Row],[Legislative Staff Type]]="Personal", assembly_staff_import[[#This Row],[Vlookup Works for Group]], assembly_staff_import[[#This Row],[Formatted Works for Group calc]]&amp;", Central Staff Office, Assembly")</f>
        <v>#REF!</v>
      </c>
      <c r="T485" s="20" t="str">
        <f>TRIM(assembly_staff_import[[#This Row],[NAME_SOURCE_KEY]])</f>
        <v>CARD, TIFFANY M</v>
      </c>
      <c r="U485" t="s">
        <v>25974</v>
      </c>
      <c r="V485" t="s">
        <v>25975</v>
      </c>
      <c r="W485" t="s">
        <v>25976</v>
      </c>
      <c r="Y485" t="str">
        <f>IF(assembly_staff_import[[#This Row],[Legislative Staff Type]]="Personal", PROPER(TRIM(assembly_staff_import[[#This Row],[Unit First MI via UNIT_SOURCE_KEY]])&amp;" "&amp;assembly_staff_import[[#This Row],[Unit Last via UNIT_SOURCE_KEY]]), PROPER(TRIM(assembly_staff_import[[#This Row],[UNIT NAME_SOURCE_KEY2]])))</f>
        <v>Ellen C. Jaffee</v>
      </c>
      <c r="Z485" t="s">
        <v>25960</v>
      </c>
      <c r="AA485" t="e">
        <f>VLOOKUP(assembly_staff_import[[#This Row],[Formatted and corrected Works for Group Text]],[3]!Table4[#Data],1,0)</f>
        <v>#REF!</v>
      </c>
      <c r="AB485" t="e">
        <f>VLOOKUP(assembly_staff_import[[#This Row],[Formatted and corrected Works for Group Text]],[3]!Table5[#Data],2,0)</f>
        <v>#REF!</v>
      </c>
      <c r="AC485" t="str">
        <f>IF(TRIM(assembly_staff_import[[#This Row],[PUBLIC INFO ADDR_SOURCE_KEY]])="CAPITOL, ALBANY", "Legislative / Capitol Office", "District Office")</f>
        <v>District Office</v>
      </c>
      <c r="AD485" t="s">
        <v>25961</v>
      </c>
      <c r="AE485" t="s">
        <v>25962</v>
      </c>
      <c r="AF485" t="str">
        <f>"A68 "</f>
        <v xml:space="preserve">A68 </v>
      </c>
      <c r="AG485" t="s">
        <v>25963</v>
      </c>
      <c r="AH485" t="s">
        <v>25977</v>
      </c>
      <c r="AI485" t="s">
        <v>23587</v>
      </c>
      <c r="AJ485" t="s">
        <v>25969</v>
      </c>
    </row>
    <row r="486" spans="1:36" x14ac:dyDescent="0.2">
      <c r="A486" t="str">
        <f>TRIM(PROPER((assembly_staff_import[[#This Row],[First MI Name via NAME_SOURCE_KEY TEXT]]&amp;" "&amp;assembly_staff_import[[#This Row],[Last Name via NAME_SOURCE_KEY TEXT]]&amp;" "&amp;assembly_staff_import[[#This Row],[Suffix via NAME_SOURCE_KEY]])))</f>
        <v>Jackelynn L Reyes</v>
      </c>
      <c r="B486" t="str">
        <f>TRIM(CONCATENATE(TRIM(assembly_staff_import[[#This Row],[Full Name]]), ", ", assembly_staff_import[[#This Row],[Title]]))</f>
        <v>Jackelynn L Reyes, Constituent Svc Mgr</v>
      </c>
      <c r="C486" t="e">
        <f>assembly_staff_import[[#This Row],[Vlookup_groups]]</f>
        <v>#REF!</v>
      </c>
      <c r="D486" t="str">
        <f>IF(assembly_staff_import[[#This Row],[Legislative Staff Type]]="Personal",assembly_staff_import[[#This Row],[Formatted Personal Staff Office]],"")</f>
        <v>District Office</v>
      </c>
      <c r="E486" t="s">
        <v>65</v>
      </c>
      <c r="F486" s="19" t="s">
        <v>10913</v>
      </c>
      <c r="G486" t="s">
        <v>67</v>
      </c>
      <c r="H486" t="str">
        <f>TRIM(PROPER((assembly_staff_import[[#This Row],[Last Name via NAME_SOURCE_KEY TEXT]]&amp;" "&amp;assembly_staff_import[[#This Row],[Suffix via NAME_SOURCE_KEY]])))</f>
        <v>Reyes</v>
      </c>
      <c r="I486" t="str">
        <f>PROPER(assembly_staff_import[[#This Row],[JOB TITLE_SOURCE_KEY]])</f>
        <v xml:space="preserve">Constituent Svc Mgr                        </v>
      </c>
      <c r="J486" t="s">
        <v>72</v>
      </c>
      <c r="K486" t="e">
        <f>IF(assembly_staff_import[[#This Row],[Legislative Staff Type]]="Personal",assembly_staff_import[[#This Row],[Vlookup Reports To Person]], "")</f>
        <v>#REF!</v>
      </c>
      <c r="L486" t="str">
        <f>PROPER(assembly_staff_import[[#This Row],[First MI Name via NAME_SOURCE_KEY TEXT]])</f>
        <v xml:space="preserve"> Jackelynn L</v>
      </c>
      <c r="M486" t="s">
        <v>20280</v>
      </c>
      <c r="N486" t="str">
        <f>LOWER(CONCATENATE(assembly_staff_import[[#This Row],[Last Name]],LEFT(assembly_staff_import[[#This Row],[First Name (no initial)]],1),"@nyassembly.gov"))</f>
        <v>reyesj@nyassembly.gov</v>
      </c>
      <c r="O486" t="s">
        <v>25978</v>
      </c>
      <c r="P486" t="e">
        <f>VLOOKUP(assembly_staff_import[[#This Row],[Full Name]],[3]!PEOPLE_March_20[#Data],1,0)</f>
        <v>#REF!</v>
      </c>
      <c r="Q486" t="e">
        <f>VLOOKUP(assembly_staff_import[[#This Row],[Full Name]],[3]!Table17[#Data],3,0)</f>
        <v>#REF!</v>
      </c>
      <c r="R486" t="e">
        <f>VLOOKUP(assembly_staff_import[[#This Row],[Formatted Works for Group]],[3]!Table7[#Data],1,0)</f>
        <v>#REF!</v>
      </c>
      <c r="S486" t="e">
        <f>IF(assembly_staff_import[[#This Row],[Legislative Staff Type]]="Personal", assembly_staff_import[[#This Row],[Vlookup Works for Group]], assembly_staff_import[[#This Row],[Formatted Works for Group calc]]&amp;", Central Staff Office, Assembly")</f>
        <v>#REF!</v>
      </c>
      <c r="T486" s="20" t="str">
        <f>TRIM(assembly_staff_import[[#This Row],[NAME_SOURCE_KEY]])</f>
        <v>REYES, JACKELYNN L</v>
      </c>
      <c r="U486" t="s">
        <v>25979</v>
      </c>
      <c r="V486" t="s">
        <v>25980</v>
      </c>
      <c r="W486" t="s">
        <v>25981</v>
      </c>
      <c r="Y486" t="str">
        <f>IF(assembly_staff_import[[#This Row],[Legislative Staff Type]]="Personal", PROPER(TRIM(assembly_staff_import[[#This Row],[Unit First MI via UNIT_SOURCE_KEY]])&amp;" "&amp;assembly_staff_import[[#This Row],[Unit Last via UNIT_SOURCE_KEY]]), PROPER(TRIM(assembly_staff_import[[#This Row],[UNIT NAME_SOURCE_KEY2]])))</f>
        <v>Erik M. Dilan</v>
      </c>
      <c r="Z486" t="s">
        <v>25982</v>
      </c>
      <c r="AA486" t="e">
        <f>VLOOKUP(assembly_staff_import[[#This Row],[Formatted and corrected Works for Group Text]],[3]!Table4[#Data],1,0)</f>
        <v>#REF!</v>
      </c>
      <c r="AB486" t="e">
        <f>VLOOKUP(assembly_staff_import[[#This Row],[Formatted and corrected Works for Group Text]],[3]!Table5[#Data],2,0)</f>
        <v>#REF!</v>
      </c>
      <c r="AC486" t="str">
        <f>IF(TRIM(assembly_staff_import[[#This Row],[PUBLIC INFO ADDR_SOURCE_KEY]])="CAPITOL, ALBANY", "Legislative / Capitol Office", "District Office")</f>
        <v>District Office</v>
      </c>
      <c r="AD486" t="s">
        <v>25983</v>
      </c>
      <c r="AE486" t="s">
        <v>25984</v>
      </c>
      <c r="AF486" t="str">
        <f>"B74 "</f>
        <v xml:space="preserve">B74 </v>
      </c>
      <c r="AG486" t="s">
        <v>25985</v>
      </c>
      <c r="AH486" t="s">
        <v>25986</v>
      </c>
      <c r="AI486" t="s">
        <v>23594</v>
      </c>
      <c r="AJ486" t="s">
        <v>25987</v>
      </c>
    </row>
    <row r="487" spans="1:36" x14ac:dyDescent="0.2">
      <c r="A487" t="str">
        <f>TRIM(PROPER((assembly_staff_import[[#This Row],[First MI Name via NAME_SOURCE_KEY TEXT]]&amp;" "&amp;assembly_staff_import[[#This Row],[Last Name via NAME_SOURCE_KEY TEXT]]&amp;" "&amp;assembly_staff_import[[#This Row],[Suffix via NAME_SOURCE_KEY]])))</f>
        <v>Karen Z Cherry</v>
      </c>
      <c r="B487" t="str">
        <f>TRIM(CONCATENATE(TRIM(assembly_staff_import[[#This Row],[Full Name]]), ", ", assembly_staff_import[[#This Row],[Title]]))</f>
        <v>Karen Z Cherry, Community Liaison</v>
      </c>
      <c r="C487" t="e">
        <f>assembly_staff_import[[#This Row],[Vlookup_groups]]</f>
        <v>#REF!</v>
      </c>
      <c r="D487" t="str">
        <f>IF(assembly_staff_import[[#This Row],[Legislative Staff Type]]="Personal",assembly_staff_import[[#This Row],[Formatted Personal Staff Office]],"")</f>
        <v>District Office</v>
      </c>
      <c r="E487" t="s">
        <v>65</v>
      </c>
      <c r="F487" s="19" t="s">
        <v>10913</v>
      </c>
      <c r="G487" t="s">
        <v>67</v>
      </c>
      <c r="H487" t="str">
        <f>TRIM(PROPER((assembly_staff_import[[#This Row],[Last Name via NAME_SOURCE_KEY TEXT]]&amp;" "&amp;assembly_staff_import[[#This Row],[Suffix via NAME_SOURCE_KEY]])))</f>
        <v>Cherry</v>
      </c>
      <c r="I487" t="str">
        <f>PROPER(assembly_staff_import[[#This Row],[JOB TITLE_SOURCE_KEY]])</f>
        <v xml:space="preserve">Community Liaison                          </v>
      </c>
      <c r="J487" t="s">
        <v>72</v>
      </c>
      <c r="K487" t="e">
        <f>IF(assembly_staff_import[[#This Row],[Legislative Staff Type]]="Personal",assembly_staff_import[[#This Row],[Vlookup Reports To Person]], "")</f>
        <v>#REF!</v>
      </c>
      <c r="L487" t="str">
        <f>PROPER(assembly_staff_import[[#This Row],[First MI Name via NAME_SOURCE_KEY TEXT]])</f>
        <v xml:space="preserve"> Karen Z</v>
      </c>
      <c r="M487" t="s">
        <v>20903</v>
      </c>
      <c r="N487" t="str">
        <f>LOWER(CONCATENATE(assembly_staff_import[[#This Row],[Last Name]],LEFT(assembly_staff_import[[#This Row],[First Name (no initial)]],1),"@nyassembly.gov"))</f>
        <v>cherryk@nyassembly.gov</v>
      </c>
      <c r="O487" t="s">
        <v>6540</v>
      </c>
      <c r="P487" t="e">
        <f>VLOOKUP(assembly_staff_import[[#This Row],[Full Name]],[3]!PEOPLE_March_20[#Data],1,0)</f>
        <v>#REF!</v>
      </c>
      <c r="Q487" t="e">
        <f>VLOOKUP(assembly_staff_import[[#This Row],[Full Name]],[3]!Table17[#Data],3,0)</f>
        <v>#REF!</v>
      </c>
      <c r="R487" t="e">
        <f>VLOOKUP(assembly_staff_import[[#This Row],[Formatted Works for Group]],[3]!Table7[#Data],1,0)</f>
        <v>#REF!</v>
      </c>
      <c r="S487" t="e">
        <f>IF(assembly_staff_import[[#This Row],[Legislative Staff Type]]="Personal", assembly_staff_import[[#This Row],[Vlookup Works for Group]], assembly_staff_import[[#This Row],[Formatted Works for Group calc]]&amp;", Central Staff Office, Assembly")</f>
        <v>#REF!</v>
      </c>
      <c r="T487" s="20" t="str">
        <f>TRIM(assembly_staff_import[[#This Row],[NAME_SOURCE_KEY]])</f>
        <v>CHERRY, KAREN Z</v>
      </c>
      <c r="U487" t="s">
        <v>25988</v>
      </c>
      <c r="V487" t="s">
        <v>25989</v>
      </c>
      <c r="W487" t="s">
        <v>25990</v>
      </c>
      <c r="Y487" t="str">
        <f>IF(assembly_staff_import[[#This Row],[Legislative Staff Type]]="Personal", PROPER(TRIM(assembly_staff_import[[#This Row],[Unit First MI via UNIT_SOURCE_KEY]])&amp;" "&amp;assembly_staff_import[[#This Row],[Unit Last via UNIT_SOURCE_KEY]]), PROPER(TRIM(assembly_staff_import[[#This Row],[UNIT NAME_SOURCE_KEY2]])))</f>
        <v>Erik M. Dilan</v>
      </c>
      <c r="Z487" t="s">
        <v>25982</v>
      </c>
      <c r="AA487" t="e">
        <f>VLOOKUP(assembly_staff_import[[#This Row],[Formatted and corrected Works for Group Text]],[3]!Table4[#Data],1,0)</f>
        <v>#REF!</v>
      </c>
      <c r="AB487" t="e">
        <f>VLOOKUP(assembly_staff_import[[#This Row],[Formatted and corrected Works for Group Text]],[3]!Table5[#Data],2,0)</f>
        <v>#REF!</v>
      </c>
      <c r="AC487" t="str">
        <f>IF(TRIM(assembly_staff_import[[#This Row],[PUBLIC INFO ADDR_SOURCE_KEY]])="CAPITOL, ALBANY", "Legislative / Capitol Office", "District Office")</f>
        <v>District Office</v>
      </c>
      <c r="AD487" t="s">
        <v>25983</v>
      </c>
      <c r="AE487" t="s">
        <v>25984</v>
      </c>
      <c r="AF487" t="str">
        <f>"B74 "</f>
        <v xml:space="preserve">B74 </v>
      </c>
      <c r="AG487" t="s">
        <v>25985</v>
      </c>
      <c r="AH487" t="s">
        <v>25991</v>
      </c>
      <c r="AI487" t="s">
        <v>23692</v>
      </c>
      <c r="AJ487" t="s">
        <v>25987</v>
      </c>
    </row>
    <row r="488" spans="1:36" x14ac:dyDescent="0.2">
      <c r="A488" t="str">
        <f>TRIM(PROPER((assembly_staff_import[[#This Row],[First MI Name via NAME_SOURCE_KEY TEXT]]&amp;" "&amp;assembly_staff_import[[#This Row],[Last Name via NAME_SOURCE_KEY TEXT]]&amp;" "&amp;assembly_staff_import[[#This Row],[Suffix via NAME_SOURCE_KEY]])))</f>
        <v>Tonisha D Marin</v>
      </c>
      <c r="B488" t="str">
        <f>TRIM(CONCATENATE(TRIM(assembly_staff_import[[#This Row],[Full Name]]), ", ", assembly_staff_import[[#This Row],[Title]]))</f>
        <v>Tonisha D Marin, Constituent Liaison</v>
      </c>
      <c r="C488" t="e">
        <f>assembly_staff_import[[#This Row],[Vlookup_groups]]</f>
        <v>#REF!</v>
      </c>
      <c r="D488" t="str">
        <f>IF(assembly_staff_import[[#This Row],[Legislative Staff Type]]="Personal",assembly_staff_import[[#This Row],[Formatted Personal Staff Office]],"")</f>
        <v>District Office</v>
      </c>
      <c r="E488" t="s">
        <v>65</v>
      </c>
      <c r="F488" s="19" t="s">
        <v>10913</v>
      </c>
      <c r="G488" t="s">
        <v>67</v>
      </c>
      <c r="H488" t="str">
        <f>TRIM(PROPER((assembly_staff_import[[#This Row],[Last Name via NAME_SOURCE_KEY TEXT]]&amp;" "&amp;assembly_staff_import[[#This Row],[Suffix via NAME_SOURCE_KEY]])))</f>
        <v>Marin</v>
      </c>
      <c r="I488" t="str">
        <f>PROPER(assembly_staff_import[[#This Row],[JOB TITLE_SOURCE_KEY]])</f>
        <v xml:space="preserve">Constituent Liaison                        </v>
      </c>
      <c r="J488" t="s">
        <v>72</v>
      </c>
      <c r="K488" t="e">
        <f>IF(assembly_staff_import[[#This Row],[Legislative Staff Type]]="Personal",assembly_staff_import[[#This Row],[Vlookup Reports To Person]], "")</f>
        <v>#REF!</v>
      </c>
      <c r="L488" t="str">
        <f>PROPER(assembly_staff_import[[#This Row],[First MI Name via NAME_SOURCE_KEY TEXT]])</f>
        <v xml:space="preserve"> Tonisha D</v>
      </c>
      <c r="M488" t="s">
        <v>11122</v>
      </c>
      <c r="N488" t="str">
        <f>LOWER(CONCATENATE(assembly_staff_import[[#This Row],[Last Name]],LEFT(assembly_staff_import[[#This Row],[First Name (no initial)]],1),"@nyassembly.gov"))</f>
        <v>marint@nyassembly.gov</v>
      </c>
      <c r="O488" t="s">
        <v>25992</v>
      </c>
      <c r="P488" t="e">
        <f>VLOOKUP(assembly_staff_import[[#This Row],[Full Name]],[3]!PEOPLE_March_20[#Data],1,0)</f>
        <v>#REF!</v>
      </c>
      <c r="Q488" t="e">
        <f>VLOOKUP(assembly_staff_import[[#This Row],[Full Name]],[3]!Table17[#Data],3,0)</f>
        <v>#REF!</v>
      </c>
      <c r="R488" t="e">
        <f>VLOOKUP(assembly_staff_import[[#This Row],[Formatted Works for Group]],[3]!Table7[#Data],1,0)</f>
        <v>#REF!</v>
      </c>
      <c r="S488" t="e">
        <f>IF(assembly_staff_import[[#This Row],[Legislative Staff Type]]="Personal", assembly_staff_import[[#This Row],[Vlookup Works for Group]], assembly_staff_import[[#This Row],[Formatted Works for Group calc]]&amp;", Central Staff Office, Assembly")</f>
        <v>#REF!</v>
      </c>
      <c r="T488" s="20" t="str">
        <f>TRIM(assembly_staff_import[[#This Row],[NAME_SOURCE_KEY]])</f>
        <v>MARIN, TONISHA D</v>
      </c>
      <c r="U488" t="s">
        <v>25993</v>
      </c>
      <c r="V488" t="s">
        <v>25994</v>
      </c>
      <c r="W488" t="s">
        <v>25995</v>
      </c>
      <c r="Y488" t="str">
        <f>IF(assembly_staff_import[[#This Row],[Legislative Staff Type]]="Personal", PROPER(TRIM(assembly_staff_import[[#This Row],[Unit First MI via UNIT_SOURCE_KEY]])&amp;" "&amp;assembly_staff_import[[#This Row],[Unit Last via UNIT_SOURCE_KEY]]), PROPER(TRIM(assembly_staff_import[[#This Row],[UNIT NAME_SOURCE_KEY2]])))</f>
        <v>Erik M. Dilan</v>
      </c>
      <c r="Z488" t="s">
        <v>25982</v>
      </c>
      <c r="AA488" t="e">
        <f>VLOOKUP(assembly_staff_import[[#This Row],[Formatted and corrected Works for Group Text]],[3]!Table4[#Data],1,0)</f>
        <v>#REF!</v>
      </c>
      <c r="AB488" t="e">
        <f>VLOOKUP(assembly_staff_import[[#This Row],[Formatted and corrected Works for Group Text]],[3]!Table5[#Data],2,0)</f>
        <v>#REF!</v>
      </c>
      <c r="AC488" t="str">
        <f>IF(TRIM(assembly_staff_import[[#This Row],[PUBLIC INFO ADDR_SOURCE_KEY]])="CAPITOL, ALBANY", "Legislative / Capitol Office", "District Office")</f>
        <v>District Office</v>
      </c>
      <c r="AD488" t="s">
        <v>25983</v>
      </c>
      <c r="AE488" t="s">
        <v>25984</v>
      </c>
      <c r="AF488" t="str">
        <f>"B74 "</f>
        <v xml:space="preserve">B74 </v>
      </c>
      <c r="AG488" t="s">
        <v>25985</v>
      </c>
      <c r="AH488" t="s">
        <v>25996</v>
      </c>
      <c r="AI488" t="s">
        <v>23475</v>
      </c>
      <c r="AJ488" t="s">
        <v>25987</v>
      </c>
    </row>
    <row r="489" spans="1:36" x14ac:dyDescent="0.2">
      <c r="A489" t="str">
        <f>TRIM(PROPER((assembly_staff_import[[#This Row],[First MI Name via NAME_SOURCE_KEY TEXT]]&amp;" "&amp;assembly_staff_import[[#This Row],[Last Name via NAME_SOURCE_KEY TEXT]]&amp;" "&amp;assembly_staff_import[[#This Row],[Suffix via NAME_SOURCE_KEY]])))</f>
        <v>Videsh A Persaud</v>
      </c>
      <c r="B489" t="str">
        <f>TRIM(CONCATENATE(TRIM(assembly_staff_import[[#This Row],[Full Name]]), ", ", assembly_staff_import[[#This Row],[Title]]))</f>
        <v>Videsh A Persaud, Chief Of Staff</v>
      </c>
      <c r="C489" t="e">
        <f>assembly_staff_import[[#This Row],[Vlookup_groups]]</f>
        <v>#REF!</v>
      </c>
      <c r="D489" t="str">
        <f>IF(assembly_staff_import[[#This Row],[Legislative Staff Type]]="Personal",assembly_staff_import[[#This Row],[Formatted Personal Staff Office]],"")</f>
        <v>District Office</v>
      </c>
      <c r="E489" t="s">
        <v>65</v>
      </c>
      <c r="F489" s="19" t="s">
        <v>10913</v>
      </c>
      <c r="G489" t="s">
        <v>67</v>
      </c>
      <c r="H489" t="str">
        <f>TRIM(PROPER((assembly_staff_import[[#This Row],[Last Name via NAME_SOURCE_KEY TEXT]]&amp;" "&amp;assembly_staff_import[[#This Row],[Suffix via NAME_SOURCE_KEY]])))</f>
        <v>Persaud</v>
      </c>
      <c r="I489" t="str">
        <f>PROPER(assembly_staff_import[[#This Row],[JOB TITLE_SOURCE_KEY]])</f>
        <v xml:space="preserve">Chief Of Staff                             </v>
      </c>
      <c r="J489" t="s">
        <v>72</v>
      </c>
      <c r="K489" t="e">
        <f>IF(assembly_staff_import[[#This Row],[Legislative Staff Type]]="Personal",assembly_staff_import[[#This Row],[Vlookup Reports To Person]], "")</f>
        <v>#REF!</v>
      </c>
      <c r="L489" t="str">
        <f>PROPER(assembly_staff_import[[#This Row],[First MI Name via NAME_SOURCE_KEY TEXT]])</f>
        <v xml:space="preserve"> Videsh A</v>
      </c>
      <c r="M489" t="s">
        <v>20864</v>
      </c>
      <c r="N489" t="str">
        <f>LOWER(CONCATENATE(assembly_staff_import[[#This Row],[Last Name]],LEFT(assembly_staff_import[[#This Row],[First Name (no initial)]],1),"@nyassembly.gov"))</f>
        <v>persaudv@nyassembly.gov</v>
      </c>
      <c r="O489" t="s">
        <v>25997</v>
      </c>
      <c r="P489" t="e">
        <f>VLOOKUP(assembly_staff_import[[#This Row],[Full Name]],[3]!PEOPLE_March_20[#Data],1,0)</f>
        <v>#REF!</v>
      </c>
      <c r="Q489" t="e">
        <f>VLOOKUP(assembly_staff_import[[#This Row],[Full Name]],[3]!Table17[#Data],3,0)</f>
        <v>#REF!</v>
      </c>
      <c r="R489" t="e">
        <f>VLOOKUP(assembly_staff_import[[#This Row],[Formatted Works for Group]],[3]!Table7[#Data],1,0)</f>
        <v>#REF!</v>
      </c>
      <c r="S489" t="e">
        <f>IF(assembly_staff_import[[#This Row],[Legislative Staff Type]]="Personal", assembly_staff_import[[#This Row],[Vlookup Works for Group]], assembly_staff_import[[#This Row],[Formatted Works for Group calc]]&amp;", Central Staff Office, Assembly")</f>
        <v>#REF!</v>
      </c>
      <c r="T489" s="20" t="str">
        <f>TRIM(assembly_staff_import[[#This Row],[NAME_SOURCE_KEY]])</f>
        <v>PERSAUD, VIDESH A</v>
      </c>
      <c r="U489" t="s">
        <v>25998</v>
      </c>
      <c r="V489" t="s">
        <v>25999</v>
      </c>
      <c r="W489" t="s">
        <v>26000</v>
      </c>
      <c r="Y489" t="str">
        <f>IF(assembly_staff_import[[#This Row],[Legislative Staff Type]]="Personal", PROPER(TRIM(assembly_staff_import[[#This Row],[Unit First MI via UNIT_SOURCE_KEY]])&amp;" "&amp;assembly_staff_import[[#This Row],[Unit Last via UNIT_SOURCE_KEY]]), PROPER(TRIM(assembly_staff_import[[#This Row],[UNIT NAME_SOURCE_KEY2]])))</f>
        <v>Erik M. Dilan</v>
      </c>
      <c r="Z489" t="s">
        <v>25982</v>
      </c>
      <c r="AA489" t="e">
        <f>VLOOKUP(assembly_staff_import[[#This Row],[Formatted and corrected Works for Group Text]],[3]!Table4[#Data],1,0)</f>
        <v>#REF!</v>
      </c>
      <c r="AB489" t="e">
        <f>VLOOKUP(assembly_staff_import[[#This Row],[Formatted and corrected Works for Group Text]],[3]!Table5[#Data],2,0)</f>
        <v>#REF!</v>
      </c>
      <c r="AC489" t="str">
        <f>IF(TRIM(assembly_staff_import[[#This Row],[PUBLIC INFO ADDR_SOURCE_KEY]])="CAPITOL, ALBANY", "Legislative / Capitol Office", "District Office")</f>
        <v>District Office</v>
      </c>
      <c r="AD489" t="s">
        <v>25983</v>
      </c>
      <c r="AE489" t="s">
        <v>25984</v>
      </c>
      <c r="AF489" t="str">
        <f>"B74 "</f>
        <v xml:space="preserve">B74 </v>
      </c>
      <c r="AG489" t="s">
        <v>25985</v>
      </c>
      <c r="AH489" t="s">
        <v>26001</v>
      </c>
      <c r="AI489" t="s">
        <v>23587</v>
      </c>
      <c r="AJ489" t="s">
        <v>25987</v>
      </c>
    </row>
    <row r="490" spans="1:36" x14ac:dyDescent="0.2">
      <c r="A490" t="str">
        <f>TRIM(PROPER((assembly_staff_import[[#This Row],[First MI Name via NAME_SOURCE_KEY TEXT]]&amp;" "&amp;assembly_staff_import[[#This Row],[Last Name via NAME_SOURCE_KEY TEXT]]&amp;" "&amp;assembly_staff_import[[#This Row],[Suffix via NAME_SOURCE_KEY]])))</f>
        <v>Alexandra M Santo</v>
      </c>
      <c r="B490" t="str">
        <f>TRIM(CONCATENATE(TRIM(assembly_staff_import[[#This Row],[Full Name]]), ", ", assembly_staff_import[[#This Row],[Title]]))</f>
        <v>Alexandra M Santo, Community Liaison</v>
      </c>
      <c r="C490" t="e">
        <f>assembly_staff_import[[#This Row],[Vlookup_groups]]</f>
        <v>#REF!</v>
      </c>
      <c r="D490" t="str">
        <f>IF(assembly_staff_import[[#This Row],[Legislative Staff Type]]="Personal",assembly_staff_import[[#This Row],[Formatted Personal Staff Office]],"")</f>
        <v>District Office</v>
      </c>
      <c r="E490" t="s">
        <v>65</v>
      </c>
      <c r="F490" s="19" t="s">
        <v>10913</v>
      </c>
      <c r="G490" t="s">
        <v>67</v>
      </c>
      <c r="H490" t="str">
        <f>TRIM(PROPER((assembly_staff_import[[#This Row],[Last Name via NAME_SOURCE_KEY TEXT]]&amp;" "&amp;assembly_staff_import[[#This Row],[Suffix via NAME_SOURCE_KEY]])))</f>
        <v>Santo</v>
      </c>
      <c r="I490" t="str">
        <f>PROPER(assembly_staff_import[[#This Row],[JOB TITLE_SOURCE_KEY]])</f>
        <v xml:space="preserve">Community Liaison                          </v>
      </c>
      <c r="J490" t="s">
        <v>72</v>
      </c>
      <c r="K490" t="e">
        <f>IF(assembly_staff_import[[#This Row],[Legislative Staff Type]]="Personal",assembly_staff_import[[#This Row],[Vlookup Reports To Person]], "")</f>
        <v>#REF!</v>
      </c>
      <c r="L490" t="str">
        <f>PROPER(assembly_staff_import[[#This Row],[First MI Name via NAME_SOURCE_KEY TEXT]])</f>
        <v xml:space="preserve"> Alexandra M</v>
      </c>
      <c r="M490" t="s">
        <v>14216</v>
      </c>
      <c r="N490" t="str">
        <f>LOWER(CONCATENATE(assembly_staff_import[[#This Row],[Last Name]],LEFT(assembly_staff_import[[#This Row],[First Name (no initial)]],1),"@nyassembly.gov"))</f>
        <v>santoa@nyassembly.gov</v>
      </c>
      <c r="O490" t="s">
        <v>6298</v>
      </c>
      <c r="P490" t="e">
        <f>VLOOKUP(assembly_staff_import[[#This Row],[Full Name]],[3]!PEOPLE_March_20[#Data],1,0)</f>
        <v>#REF!</v>
      </c>
      <c r="Q490" t="e">
        <f>VLOOKUP(assembly_staff_import[[#This Row],[Full Name]],[3]!Table17[#Data],3,0)</f>
        <v>#REF!</v>
      </c>
      <c r="R490" t="e">
        <f>VLOOKUP(assembly_staff_import[[#This Row],[Formatted Works for Group]],[3]!Table7[#Data],1,0)</f>
        <v>#REF!</v>
      </c>
      <c r="S490" t="e">
        <f>IF(assembly_staff_import[[#This Row],[Legislative Staff Type]]="Personal", assembly_staff_import[[#This Row],[Vlookup Works for Group]], assembly_staff_import[[#This Row],[Formatted Works for Group calc]]&amp;", Central Staff Office, Assembly")</f>
        <v>#REF!</v>
      </c>
      <c r="T490" s="20" t="str">
        <f>TRIM(assembly_staff_import[[#This Row],[NAME_SOURCE_KEY]])</f>
        <v>SANTO, ALEXANDRA M</v>
      </c>
      <c r="U490" t="s">
        <v>26002</v>
      </c>
      <c r="V490" t="s">
        <v>26003</v>
      </c>
      <c r="W490" t="s">
        <v>26004</v>
      </c>
      <c r="Y490" t="str">
        <f>IF(assembly_staff_import[[#This Row],[Legislative Staff Type]]="Personal", PROPER(TRIM(assembly_staff_import[[#This Row],[Unit First MI via UNIT_SOURCE_KEY]])&amp;" "&amp;assembly_staff_import[[#This Row],[Unit Last via UNIT_SOURCE_KEY]]), PROPER(TRIM(assembly_staff_import[[#This Row],[UNIT NAME_SOURCE_KEY2]])))</f>
        <v>Felix Ortiz</v>
      </c>
      <c r="Z490" t="s">
        <v>26005</v>
      </c>
      <c r="AA490" t="e">
        <f>VLOOKUP(assembly_staff_import[[#This Row],[Formatted and corrected Works for Group Text]],[3]!Table4[#Data],1,0)</f>
        <v>#REF!</v>
      </c>
      <c r="AB490" t="e">
        <f>VLOOKUP(assembly_staff_import[[#This Row],[Formatted and corrected Works for Group Text]],[3]!Table5[#Data],2,0)</f>
        <v>#REF!</v>
      </c>
      <c r="AC490" t="str">
        <f>IF(TRIM(assembly_staff_import[[#This Row],[PUBLIC INFO ADDR_SOURCE_KEY]])="CAPITOL, ALBANY", "Legislative / Capitol Office", "District Office")</f>
        <v>District Office</v>
      </c>
      <c r="AD490" t="s">
        <v>26006</v>
      </c>
      <c r="AE490" t="s">
        <v>26007</v>
      </c>
      <c r="AF490" t="str">
        <f t="shared" ref="AF490:AF502" si="25">"A24 "</f>
        <v xml:space="preserve">A24 </v>
      </c>
      <c r="AG490" t="s">
        <v>26008</v>
      </c>
      <c r="AH490" t="s">
        <v>26009</v>
      </c>
      <c r="AI490" t="s">
        <v>23692</v>
      </c>
      <c r="AJ490" t="s">
        <v>26010</v>
      </c>
    </row>
    <row r="491" spans="1:36" x14ac:dyDescent="0.2">
      <c r="A491" t="str">
        <f>TRIM(PROPER((assembly_staff_import[[#This Row],[First MI Name via NAME_SOURCE_KEY TEXT]]&amp;" "&amp;assembly_staff_import[[#This Row],[Last Name via NAME_SOURCE_KEY TEXT]]&amp;" "&amp;assembly_staff_import[[#This Row],[Suffix via NAME_SOURCE_KEY]])))</f>
        <v>Anthony M Cristello</v>
      </c>
      <c r="B491" t="str">
        <f>TRIM(CONCATENATE(TRIM(assembly_staff_import[[#This Row],[Full Name]]), ", ", assembly_staff_import[[#This Row],[Title]]))</f>
        <v>Anthony M Cristello, Committee Clerk</v>
      </c>
      <c r="C491" t="e">
        <f>assembly_staff_import[[#This Row],[Vlookup_groups]]</f>
        <v>#REF!</v>
      </c>
      <c r="D491" t="str">
        <f>IF(assembly_staff_import[[#This Row],[Legislative Staff Type]]="Personal",assembly_staff_import[[#This Row],[Formatted Personal Staff Office]],"")</f>
        <v>Legislative / Capitol Office</v>
      </c>
      <c r="E491" t="s">
        <v>65</v>
      </c>
      <c r="F491" s="19" t="s">
        <v>10913</v>
      </c>
      <c r="G491" t="s">
        <v>67</v>
      </c>
      <c r="H491" t="str">
        <f>TRIM(PROPER((assembly_staff_import[[#This Row],[Last Name via NAME_SOURCE_KEY TEXT]]&amp;" "&amp;assembly_staff_import[[#This Row],[Suffix via NAME_SOURCE_KEY]])))</f>
        <v>Cristello</v>
      </c>
      <c r="I491" t="str">
        <f>PROPER(assembly_staff_import[[#This Row],[JOB TITLE_SOURCE_KEY]])</f>
        <v xml:space="preserve">Committee Clerk                            </v>
      </c>
      <c r="J491" t="s">
        <v>72</v>
      </c>
      <c r="K491" t="e">
        <f>IF(assembly_staff_import[[#This Row],[Legislative Staff Type]]="Personal",assembly_staff_import[[#This Row],[Vlookup Reports To Person]], "")</f>
        <v>#REF!</v>
      </c>
      <c r="L491" t="str">
        <f>PROPER(assembly_staff_import[[#This Row],[First MI Name via NAME_SOURCE_KEY TEXT]])</f>
        <v xml:space="preserve"> Anthony M</v>
      </c>
      <c r="M491" t="s">
        <v>15510</v>
      </c>
      <c r="N491" t="str">
        <f>LOWER(CONCATENATE(assembly_staff_import[[#This Row],[Last Name]],LEFT(assembly_staff_import[[#This Row],[First Name (no initial)]],1),"@nyassembly.gov"))</f>
        <v>cristelloa@nyassembly.gov</v>
      </c>
      <c r="O491" t="s">
        <v>17092</v>
      </c>
      <c r="P491" t="e">
        <f>VLOOKUP(assembly_staff_import[[#This Row],[Full Name]],[3]!PEOPLE_March_20[#Data],1,0)</f>
        <v>#REF!</v>
      </c>
      <c r="Q491" t="e">
        <f>VLOOKUP(assembly_staff_import[[#This Row],[Full Name]],[3]!Table17[#Data],3,0)</f>
        <v>#REF!</v>
      </c>
      <c r="R491" t="e">
        <f>VLOOKUP(assembly_staff_import[[#This Row],[Formatted Works for Group]],[3]!Table7[#Data],1,0)</f>
        <v>#REF!</v>
      </c>
      <c r="S491" t="e">
        <f>IF(assembly_staff_import[[#This Row],[Legislative Staff Type]]="Personal", assembly_staff_import[[#This Row],[Vlookup Works for Group]], assembly_staff_import[[#This Row],[Formatted Works for Group calc]]&amp;", Central Staff Office, Assembly")</f>
        <v>#REF!</v>
      </c>
      <c r="T491" s="20" t="str">
        <f>TRIM(assembly_staff_import[[#This Row],[NAME_SOURCE_KEY]])</f>
        <v>CRISTELLO, ANTHONY M</v>
      </c>
      <c r="U491" t="s">
        <v>26011</v>
      </c>
      <c r="V491" t="s">
        <v>26012</v>
      </c>
      <c r="W491" t="s">
        <v>26013</v>
      </c>
      <c r="Y491" t="str">
        <f>IF(assembly_staff_import[[#This Row],[Legislative Staff Type]]="Personal", PROPER(TRIM(assembly_staff_import[[#This Row],[Unit First MI via UNIT_SOURCE_KEY]])&amp;" "&amp;assembly_staff_import[[#This Row],[Unit Last via UNIT_SOURCE_KEY]]), PROPER(TRIM(assembly_staff_import[[#This Row],[UNIT NAME_SOURCE_KEY2]])))</f>
        <v>Felix Ortiz</v>
      </c>
      <c r="Z491" t="s">
        <v>26005</v>
      </c>
      <c r="AA491" t="e">
        <f>VLOOKUP(assembly_staff_import[[#This Row],[Formatted and corrected Works for Group Text]],[3]!Table4[#Data],1,0)</f>
        <v>#REF!</v>
      </c>
      <c r="AB491" t="e">
        <f>VLOOKUP(assembly_staff_import[[#This Row],[Formatted and corrected Works for Group Text]],[3]!Table5[#Data],2,0)</f>
        <v>#REF!</v>
      </c>
      <c r="AC491" t="str">
        <f>IF(TRIM(assembly_staff_import[[#This Row],[PUBLIC INFO ADDR_SOURCE_KEY]])="CAPITOL, ALBANY", "Legislative / Capitol Office", "District Office")</f>
        <v>Legislative / Capitol Office</v>
      </c>
      <c r="AD491" t="s">
        <v>26006</v>
      </c>
      <c r="AE491" t="s">
        <v>26007</v>
      </c>
      <c r="AF491" t="str">
        <f t="shared" si="25"/>
        <v xml:space="preserve">A24 </v>
      </c>
      <c r="AG491" t="s">
        <v>26008</v>
      </c>
      <c r="AH491" t="s">
        <v>26014</v>
      </c>
      <c r="AI491" t="s">
        <v>24741</v>
      </c>
      <c r="AJ491" t="s">
        <v>23493</v>
      </c>
    </row>
    <row r="492" spans="1:36" x14ac:dyDescent="0.2">
      <c r="A492" t="str">
        <f>TRIM(PROPER((assembly_staff_import[[#This Row],[First MI Name via NAME_SOURCE_KEY TEXT]]&amp;" "&amp;assembly_staff_import[[#This Row],[Last Name via NAME_SOURCE_KEY TEXT]]&amp;" "&amp;assembly_staff_import[[#This Row],[Suffix via NAME_SOURCE_KEY]])))</f>
        <v>Brian J Early</v>
      </c>
      <c r="B492" t="str">
        <f>TRIM(CONCATENATE(TRIM(assembly_staff_import[[#This Row],[Full Name]]), ", ", assembly_staff_import[[#This Row],[Title]]))</f>
        <v>Brian J Early, Legis Director</v>
      </c>
      <c r="C492" t="e">
        <f>assembly_staff_import[[#This Row],[Vlookup_groups]]</f>
        <v>#REF!</v>
      </c>
      <c r="D492" t="str">
        <f>IF(assembly_staff_import[[#This Row],[Legislative Staff Type]]="Personal",assembly_staff_import[[#This Row],[Formatted Personal Staff Office]],"")</f>
        <v>Legislative / Capitol Office</v>
      </c>
      <c r="E492" t="s">
        <v>65</v>
      </c>
      <c r="F492" s="19" t="s">
        <v>10913</v>
      </c>
      <c r="G492" t="s">
        <v>67</v>
      </c>
      <c r="H492" t="str">
        <f>TRIM(PROPER((assembly_staff_import[[#This Row],[Last Name via NAME_SOURCE_KEY TEXT]]&amp;" "&amp;assembly_staff_import[[#This Row],[Suffix via NAME_SOURCE_KEY]])))</f>
        <v>Early</v>
      </c>
      <c r="I492" t="str">
        <f>PROPER(assembly_staff_import[[#This Row],[JOB TITLE_SOURCE_KEY]])</f>
        <v xml:space="preserve">Legis Director                             </v>
      </c>
      <c r="J492" t="s">
        <v>72</v>
      </c>
      <c r="K492" t="e">
        <f>IF(assembly_staff_import[[#This Row],[Legislative Staff Type]]="Personal",assembly_staff_import[[#This Row],[Vlookup Reports To Person]], "")</f>
        <v>#REF!</v>
      </c>
      <c r="L492" t="str">
        <f>PROPER(assembly_staff_import[[#This Row],[First MI Name via NAME_SOURCE_KEY TEXT]])</f>
        <v xml:space="preserve"> Brian J</v>
      </c>
      <c r="M492" t="s">
        <v>13803</v>
      </c>
      <c r="N492" t="str">
        <f>LOWER(CONCATENATE(assembly_staff_import[[#This Row],[Last Name]],LEFT(assembly_staff_import[[#This Row],[First Name (no initial)]],1),"@nyassembly.gov"))</f>
        <v>earlyb@nyassembly.gov</v>
      </c>
      <c r="O492" t="s">
        <v>7855</v>
      </c>
      <c r="P492" t="e">
        <f>VLOOKUP(assembly_staff_import[[#This Row],[Full Name]],[3]!PEOPLE_March_20[#Data],1,0)</f>
        <v>#REF!</v>
      </c>
      <c r="Q492" t="e">
        <f>VLOOKUP(assembly_staff_import[[#This Row],[Full Name]],[3]!Table17[#Data],3,0)</f>
        <v>#REF!</v>
      </c>
      <c r="R492" t="e">
        <f>VLOOKUP(assembly_staff_import[[#This Row],[Formatted Works for Group]],[3]!Table7[#Data],1,0)</f>
        <v>#REF!</v>
      </c>
      <c r="S492" t="e">
        <f>IF(assembly_staff_import[[#This Row],[Legislative Staff Type]]="Personal", assembly_staff_import[[#This Row],[Vlookup Works for Group]], assembly_staff_import[[#This Row],[Formatted Works for Group calc]]&amp;", Central Staff Office, Assembly")</f>
        <v>#REF!</v>
      </c>
      <c r="T492" s="20" t="str">
        <f>TRIM(assembly_staff_import[[#This Row],[NAME_SOURCE_KEY]])</f>
        <v>EARLY, BRIAN J</v>
      </c>
      <c r="U492" t="s">
        <v>26015</v>
      </c>
      <c r="V492" t="s">
        <v>26016</v>
      </c>
      <c r="W492" t="s">
        <v>25676</v>
      </c>
      <c r="Y492" t="str">
        <f>IF(assembly_staff_import[[#This Row],[Legislative Staff Type]]="Personal", PROPER(TRIM(assembly_staff_import[[#This Row],[Unit First MI via UNIT_SOURCE_KEY]])&amp;" "&amp;assembly_staff_import[[#This Row],[Unit Last via UNIT_SOURCE_KEY]]), PROPER(TRIM(assembly_staff_import[[#This Row],[UNIT NAME_SOURCE_KEY2]])))</f>
        <v>Felix Ortiz</v>
      </c>
      <c r="Z492" t="s">
        <v>26005</v>
      </c>
      <c r="AA492" t="e">
        <f>VLOOKUP(assembly_staff_import[[#This Row],[Formatted and corrected Works for Group Text]],[3]!Table4[#Data],1,0)</f>
        <v>#REF!</v>
      </c>
      <c r="AB492" t="e">
        <f>VLOOKUP(assembly_staff_import[[#This Row],[Formatted and corrected Works for Group Text]],[3]!Table5[#Data],2,0)</f>
        <v>#REF!</v>
      </c>
      <c r="AC492" t="str">
        <f>IF(TRIM(assembly_staff_import[[#This Row],[PUBLIC INFO ADDR_SOURCE_KEY]])="CAPITOL, ALBANY", "Legislative / Capitol Office", "District Office")</f>
        <v>Legislative / Capitol Office</v>
      </c>
      <c r="AD492" t="s">
        <v>26006</v>
      </c>
      <c r="AE492" t="s">
        <v>26007</v>
      </c>
      <c r="AF492" t="str">
        <f t="shared" si="25"/>
        <v xml:space="preserve">A24 </v>
      </c>
      <c r="AG492" t="s">
        <v>26008</v>
      </c>
      <c r="AH492" t="s">
        <v>26017</v>
      </c>
      <c r="AI492" t="s">
        <v>23492</v>
      </c>
      <c r="AJ492" t="s">
        <v>23493</v>
      </c>
    </row>
    <row r="493" spans="1:36" x14ac:dyDescent="0.2">
      <c r="A493" t="str">
        <f>TRIM(PROPER((assembly_staff_import[[#This Row],[First MI Name via NAME_SOURCE_KEY TEXT]]&amp;" "&amp;assembly_staff_import[[#This Row],[Last Name via NAME_SOURCE_KEY TEXT]]&amp;" "&amp;assembly_staff_import[[#This Row],[Suffix via NAME_SOURCE_KEY]])))</f>
        <v>Carmen I Calderin</v>
      </c>
      <c r="B493" t="str">
        <f>TRIM(CONCATENATE(TRIM(assembly_staff_import[[#This Row],[Full Name]]), ", ", assembly_staff_import[[#This Row],[Title]]))</f>
        <v>Carmen I Calderin, Community Liaison</v>
      </c>
      <c r="C493" t="e">
        <f>assembly_staff_import[[#This Row],[Vlookup_groups]]</f>
        <v>#REF!</v>
      </c>
      <c r="D493" t="str">
        <f>IF(assembly_staff_import[[#This Row],[Legislative Staff Type]]="Personal",assembly_staff_import[[#This Row],[Formatted Personal Staff Office]],"")</f>
        <v>District Office</v>
      </c>
      <c r="E493" t="s">
        <v>65</v>
      </c>
      <c r="F493" s="19" t="s">
        <v>10913</v>
      </c>
      <c r="G493" t="s">
        <v>67</v>
      </c>
      <c r="H493" t="str">
        <f>TRIM(PROPER((assembly_staff_import[[#This Row],[Last Name via NAME_SOURCE_KEY TEXT]]&amp;" "&amp;assembly_staff_import[[#This Row],[Suffix via NAME_SOURCE_KEY]])))</f>
        <v>Calderin</v>
      </c>
      <c r="I493" t="str">
        <f>PROPER(assembly_staff_import[[#This Row],[JOB TITLE_SOURCE_KEY]])</f>
        <v xml:space="preserve">Community Liaison                          </v>
      </c>
      <c r="J493" t="s">
        <v>72</v>
      </c>
      <c r="K493" t="e">
        <f>IF(assembly_staff_import[[#This Row],[Legislative Staff Type]]="Personal",assembly_staff_import[[#This Row],[Vlookup Reports To Person]], "")</f>
        <v>#REF!</v>
      </c>
      <c r="L493" t="str">
        <f>PROPER(assembly_staff_import[[#This Row],[First MI Name via NAME_SOURCE_KEY TEXT]])</f>
        <v xml:space="preserve"> Carmen I</v>
      </c>
      <c r="M493" t="s">
        <v>20491</v>
      </c>
      <c r="N493" t="str">
        <f>LOWER(CONCATENATE(assembly_staff_import[[#This Row],[Last Name]],LEFT(assembly_staff_import[[#This Row],[First Name (no initial)]],1),"@nyassembly.gov"))</f>
        <v>calderinc@nyassembly.gov</v>
      </c>
      <c r="O493" t="s">
        <v>17082</v>
      </c>
      <c r="P493" t="e">
        <f>VLOOKUP(assembly_staff_import[[#This Row],[Full Name]],[3]!PEOPLE_March_20[#Data],1,0)</f>
        <v>#REF!</v>
      </c>
      <c r="Q493" t="e">
        <f>VLOOKUP(assembly_staff_import[[#This Row],[Full Name]],[3]!Table17[#Data],3,0)</f>
        <v>#REF!</v>
      </c>
      <c r="R493" t="e">
        <f>VLOOKUP(assembly_staff_import[[#This Row],[Formatted Works for Group]],[3]!Table7[#Data],1,0)</f>
        <v>#REF!</v>
      </c>
      <c r="S493" t="e">
        <f>IF(assembly_staff_import[[#This Row],[Legislative Staff Type]]="Personal", assembly_staff_import[[#This Row],[Vlookup Works for Group]], assembly_staff_import[[#This Row],[Formatted Works for Group calc]]&amp;", Central Staff Office, Assembly")</f>
        <v>#REF!</v>
      </c>
      <c r="T493" s="20" t="str">
        <f>TRIM(assembly_staff_import[[#This Row],[NAME_SOURCE_KEY]])</f>
        <v>CALDERIN, CARMEN I</v>
      </c>
      <c r="U493" t="s">
        <v>26018</v>
      </c>
      <c r="V493" t="s">
        <v>26019</v>
      </c>
      <c r="W493" t="s">
        <v>26020</v>
      </c>
      <c r="Y493" t="str">
        <f>IF(assembly_staff_import[[#This Row],[Legislative Staff Type]]="Personal", PROPER(TRIM(assembly_staff_import[[#This Row],[Unit First MI via UNIT_SOURCE_KEY]])&amp;" "&amp;assembly_staff_import[[#This Row],[Unit Last via UNIT_SOURCE_KEY]]), PROPER(TRIM(assembly_staff_import[[#This Row],[UNIT NAME_SOURCE_KEY2]])))</f>
        <v>Felix Ortiz</v>
      </c>
      <c r="Z493" t="s">
        <v>26005</v>
      </c>
      <c r="AA493" t="e">
        <f>VLOOKUP(assembly_staff_import[[#This Row],[Formatted and corrected Works for Group Text]],[3]!Table4[#Data],1,0)</f>
        <v>#REF!</v>
      </c>
      <c r="AB493" t="e">
        <f>VLOOKUP(assembly_staff_import[[#This Row],[Formatted and corrected Works for Group Text]],[3]!Table5[#Data],2,0)</f>
        <v>#REF!</v>
      </c>
      <c r="AC493" t="str">
        <f>IF(TRIM(assembly_staff_import[[#This Row],[PUBLIC INFO ADDR_SOURCE_KEY]])="CAPITOL, ALBANY", "Legislative / Capitol Office", "District Office")</f>
        <v>District Office</v>
      </c>
      <c r="AD493" t="s">
        <v>26006</v>
      </c>
      <c r="AE493" t="s">
        <v>26007</v>
      </c>
      <c r="AF493" t="str">
        <f t="shared" si="25"/>
        <v xml:space="preserve">A24 </v>
      </c>
      <c r="AG493" t="s">
        <v>26008</v>
      </c>
      <c r="AH493" t="s">
        <v>26021</v>
      </c>
      <c r="AI493" t="s">
        <v>23692</v>
      </c>
      <c r="AJ493" t="s">
        <v>26010</v>
      </c>
    </row>
    <row r="494" spans="1:36" x14ac:dyDescent="0.2">
      <c r="A494" t="str">
        <f>TRIM(PROPER((assembly_staff_import[[#This Row],[First MI Name via NAME_SOURCE_KEY TEXT]]&amp;" "&amp;assembly_staff_import[[#This Row],[Last Name via NAME_SOURCE_KEY TEXT]]&amp;" "&amp;assembly_staff_import[[#This Row],[Suffix via NAME_SOURCE_KEY]])))</f>
        <v>Elyse B Hennes</v>
      </c>
      <c r="B494" t="str">
        <f>TRIM(CONCATENATE(TRIM(assembly_staff_import[[#This Row],[Full Name]]), ", ", assembly_staff_import[[#This Row],[Title]]))</f>
        <v>Elyse B Hennes, Research Assistant</v>
      </c>
      <c r="C494" t="e">
        <f>assembly_staff_import[[#This Row],[Vlookup_groups]]</f>
        <v>#REF!</v>
      </c>
      <c r="D494" t="str">
        <f>IF(assembly_staff_import[[#This Row],[Legislative Staff Type]]="Personal",assembly_staff_import[[#This Row],[Formatted Personal Staff Office]],"")</f>
        <v>District Office</v>
      </c>
      <c r="E494" t="s">
        <v>65</v>
      </c>
      <c r="F494" s="19" t="s">
        <v>10913</v>
      </c>
      <c r="G494" t="s">
        <v>67</v>
      </c>
      <c r="H494" t="str">
        <f>TRIM(PROPER((assembly_staff_import[[#This Row],[Last Name via NAME_SOURCE_KEY TEXT]]&amp;" "&amp;assembly_staff_import[[#This Row],[Suffix via NAME_SOURCE_KEY]])))</f>
        <v>Hennes</v>
      </c>
      <c r="I494" t="str">
        <f>PROPER(assembly_staff_import[[#This Row],[JOB TITLE_SOURCE_KEY]])</f>
        <v xml:space="preserve">Research Assistant                         </v>
      </c>
      <c r="J494" t="s">
        <v>72</v>
      </c>
      <c r="K494" t="e">
        <f>IF(assembly_staff_import[[#This Row],[Legislative Staff Type]]="Personal",assembly_staff_import[[#This Row],[Vlookup Reports To Person]], "")</f>
        <v>#REF!</v>
      </c>
      <c r="L494" t="str">
        <f>PROPER(assembly_staff_import[[#This Row],[First MI Name via NAME_SOURCE_KEY TEXT]])</f>
        <v xml:space="preserve"> Elyse B</v>
      </c>
      <c r="M494" t="s">
        <v>13284</v>
      </c>
      <c r="N494" t="str">
        <f>LOWER(CONCATENATE(assembly_staff_import[[#This Row],[Last Name]],LEFT(assembly_staff_import[[#This Row],[First Name (no initial)]],1),"@nyassembly.gov"))</f>
        <v>hennese@nyassembly.gov</v>
      </c>
      <c r="O494" t="s">
        <v>26022</v>
      </c>
      <c r="P494" t="e">
        <f>VLOOKUP(assembly_staff_import[[#This Row],[Full Name]],[3]!PEOPLE_March_20[#Data],1,0)</f>
        <v>#REF!</v>
      </c>
      <c r="Q494" t="e">
        <f>VLOOKUP(assembly_staff_import[[#This Row],[Full Name]],[3]!Table17[#Data],3,0)</f>
        <v>#REF!</v>
      </c>
      <c r="R494" t="e">
        <f>VLOOKUP(assembly_staff_import[[#This Row],[Formatted Works for Group]],[3]!Table7[#Data],1,0)</f>
        <v>#REF!</v>
      </c>
      <c r="S494" t="e">
        <f>IF(assembly_staff_import[[#This Row],[Legislative Staff Type]]="Personal", assembly_staff_import[[#This Row],[Vlookup Works for Group]], assembly_staff_import[[#This Row],[Formatted Works for Group calc]]&amp;", Central Staff Office, Assembly")</f>
        <v>#REF!</v>
      </c>
      <c r="T494" s="20" t="str">
        <f>TRIM(assembly_staff_import[[#This Row],[NAME_SOURCE_KEY]])</f>
        <v>HENNES, ELYSE B</v>
      </c>
      <c r="U494" t="s">
        <v>26023</v>
      </c>
      <c r="V494" t="s">
        <v>26024</v>
      </c>
      <c r="W494" t="s">
        <v>26025</v>
      </c>
      <c r="Y494" t="str">
        <f>IF(assembly_staff_import[[#This Row],[Legislative Staff Type]]="Personal", PROPER(TRIM(assembly_staff_import[[#This Row],[Unit First MI via UNIT_SOURCE_KEY]])&amp;" "&amp;assembly_staff_import[[#This Row],[Unit Last via UNIT_SOURCE_KEY]]), PROPER(TRIM(assembly_staff_import[[#This Row],[UNIT NAME_SOURCE_KEY2]])))</f>
        <v>Felix Ortiz</v>
      </c>
      <c r="Z494" t="s">
        <v>26005</v>
      </c>
      <c r="AA494" t="e">
        <f>VLOOKUP(assembly_staff_import[[#This Row],[Formatted and corrected Works for Group Text]],[3]!Table4[#Data],1,0)</f>
        <v>#REF!</v>
      </c>
      <c r="AB494" t="e">
        <f>VLOOKUP(assembly_staff_import[[#This Row],[Formatted and corrected Works for Group Text]],[3]!Table5[#Data],2,0)</f>
        <v>#REF!</v>
      </c>
      <c r="AC494" t="str">
        <f>IF(TRIM(assembly_staff_import[[#This Row],[PUBLIC INFO ADDR_SOURCE_KEY]])="CAPITOL, ALBANY", "Legislative / Capitol Office", "District Office")</f>
        <v>District Office</v>
      </c>
      <c r="AD494" t="s">
        <v>26006</v>
      </c>
      <c r="AE494" t="s">
        <v>26007</v>
      </c>
      <c r="AF494" t="str">
        <f t="shared" si="25"/>
        <v xml:space="preserve">A24 </v>
      </c>
      <c r="AG494" t="s">
        <v>26008</v>
      </c>
      <c r="AH494" t="s">
        <v>26026</v>
      </c>
      <c r="AI494" t="s">
        <v>24171</v>
      </c>
      <c r="AJ494" t="s">
        <v>26010</v>
      </c>
    </row>
    <row r="495" spans="1:36" x14ac:dyDescent="0.2">
      <c r="A495" t="str">
        <f>TRIM(PROPER((assembly_staff_import[[#This Row],[First MI Name via NAME_SOURCE_KEY TEXT]]&amp;" "&amp;assembly_staff_import[[#This Row],[Last Name via NAME_SOURCE_KEY TEXT]]&amp;" "&amp;assembly_staff_import[[#This Row],[Suffix via NAME_SOURCE_KEY]])))</f>
        <v>Jeffrey M Wice</v>
      </c>
      <c r="B495" t="str">
        <f>TRIM(CONCATENATE(TRIM(assembly_staff_import[[#This Row],[Full Name]]), ", ", assembly_staff_import[[#This Row],[Title]]))</f>
        <v>Jeffrey M Wice, Spec Counsel</v>
      </c>
      <c r="C495" t="e">
        <f>assembly_staff_import[[#This Row],[Vlookup_groups]]</f>
        <v>#REF!</v>
      </c>
      <c r="D495" t="str">
        <f>IF(assembly_staff_import[[#This Row],[Legislative Staff Type]]="Personal",assembly_staff_import[[#This Row],[Formatted Personal Staff Office]],"")</f>
        <v>District Office</v>
      </c>
      <c r="E495" t="s">
        <v>65</v>
      </c>
      <c r="F495" s="19" t="s">
        <v>10913</v>
      </c>
      <c r="G495" t="s">
        <v>67</v>
      </c>
      <c r="H495" t="str">
        <f>TRIM(PROPER((assembly_staff_import[[#This Row],[Last Name via NAME_SOURCE_KEY TEXT]]&amp;" "&amp;assembly_staff_import[[#This Row],[Suffix via NAME_SOURCE_KEY]])))</f>
        <v>Wice</v>
      </c>
      <c r="I495" t="str">
        <f>PROPER(assembly_staff_import[[#This Row],[JOB TITLE_SOURCE_KEY]])</f>
        <v xml:space="preserve">Spec Counsel                               </v>
      </c>
      <c r="J495" t="s">
        <v>72</v>
      </c>
      <c r="K495" t="e">
        <f>IF(assembly_staff_import[[#This Row],[Legislative Staff Type]]="Personal",assembly_staff_import[[#This Row],[Vlookup Reports To Person]], "")</f>
        <v>#REF!</v>
      </c>
      <c r="L495" t="str">
        <f>PROPER(assembly_staff_import[[#This Row],[First MI Name via NAME_SOURCE_KEY TEXT]])</f>
        <v xml:space="preserve"> Jeffrey M</v>
      </c>
      <c r="M495" t="s">
        <v>15268</v>
      </c>
      <c r="N495" t="str">
        <f>LOWER(CONCATENATE(assembly_staff_import[[#This Row],[Last Name]],LEFT(assembly_staff_import[[#This Row],[First Name (no initial)]],1),"@nyassembly.gov"))</f>
        <v>wicej@nyassembly.gov</v>
      </c>
      <c r="O495" t="s">
        <v>2250</v>
      </c>
      <c r="P495" t="e">
        <f>VLOOKUP(assembly_staff_import[[#This Row],[Full Name]],[3]!PEOPLE_March_20[#Data],1,0)</f>
        <v>#REF!</v>
      </c>
      <c r="Q495" t="e">
        <f>VLOOKUP(assembly_staff_import[[#This Row],[Full Name]],[3]!Table17[#Data],3,0)</f>
        <v>#REF!</v>
      </c>
      <c r="R495" t="e">
        <f>VLOOKUP(assembly_staff_import[[#This Row],[Formatted Works for Group]],[3]!Table7[#Data],1,0)</f>
        <v>#REF!</v>
      </c>
      <c r="S495" t="e">
        <f>IF(assembly_staff_import[[#This Row],[Legislative Staff Type]]="Personal", assembly_staff_import[[#This Row],[Vlookup Works for Group]], assembly_staff_import[[#This Row],[Formatted Works for Group calc]]&amp;", Central Staff Office, Assembly")</f>
        <v>#REF!</v>
      </c>
      <c r="T495" s="20" t="str">
        <f>TRIM(assembly_staff_import[[#This Row],[NAME_SOURCE_KEY]])</f>
        <v>WICE, JEFFREY M</v>
      </c>
      <c r="U495" t="s">
        <v>26027</v>
      </c>
      <c r="V495" t="s">
        <v>26028</v>
      </c>
      <c r="W495" t="s">
        <v>25724</v>
      </c>
      <c r="Y495" t="str">
        <f>IF(assembly_staff_import[[#This Row],[Legislative Staff Type]]="Personal", PROPER(TRIM(assembly_staff_import[[#This Row],[Unit First MI via UNIT_SOURCE_KEY]])&amp;" "&amp;assembly_staff_import[[#This Row],[Unit Last via UNIT_SOURCE_KEY]]), PROPER(TRIM(assembly_staff_import[[#This Row],[UNIT NAME_SOURCE_KEY2]])))</f>
        <v>Felix Ortiz</v>
      </c>
      <c r="Z495" t="s">
        <v>26005</v>
      </c>
      <c r="AA495" t="e">
        <f>VLOOKUP(assembly_staff_import[[#This Row],[Formatted and corrected Works for Group Text]],[3]!Table4[#Data],1,0)</f>
        <v>#REF!</v>
      </c>
      <c r="AB495" t="e">
        <f>VLOOKUP(assembly_staff_import[[#This Row],[Formatted and corrected Works for Group Text]],[3]!Table5[#Data],2,0)</f>
        <v>#REF!</v>
      </c>
      <c r="AC495" t="str">
        <f>IF(TRIM(assembly_staff_import[[#This Row],[PUBLIC INFO ADDR_SOURCE_KEY]])="CAPITOL, ALBANY", "Legislative / Capitol Office", "District Office")</f>
        <v>District Office</v>
      </c>
      <c r="AD495" t="s">
        <v>26006</v>
      </c>
      <c r="AE495" t="s">
        <v>26007</v>
      </c>
      <c r="AF495" t="str">
        <f t="shared" si="25"/>
        <v xml:space="preserve">A24 </v>
      </c>
      <c r="AG495" t="s">
        <v>26008</v>
      </c>
      <c r="AH495" t="s">
        <v>26029</v>
      </c>
      <c r="AI495" t="s">
        <v>26030</v>
      </c>
      <c r="AJ495" t="s">
        <v>26010</v>
      </c>
    </row>
    <row r="496" spans="1:36" x14ac:dyDescent="0.2">
      <c r="A496" t="str">
        <f>TRIM(PROPER((assembly_staff_import[[#This Row],[First MI Name via NAME_SOURCE_KEY TEXT]]&amp;" "&amp;assembly_staff_import[[#This Row],[Last Name via NAME_SOURCE_KEY TEXT]]&amp;" "&amp;assembly_staff_import[[#This Row],[Suffix via NAME_SOURCE_KEY]])))</f>
        <v>Karen Broughton</v>
      </c>
      <c r="B496" t="str">
        <f>TRIM(CONCATENATE(TRIM(assembly_staff_import[[#This Row],[Full Name]]), ", ", assembly_staff_import[[#This Row],[Title]]))</f>
        <v>Karen Broughton, Community Liaison</v>
      </c>
      <c r="C496" t="e">
        <f>assembly_staff_import[[#This Row],[Vlookup_groups]]</f>
        <v>#REF!</v>
      </c>
      <c r="D496" t="str">
        <f>IF(assembly_staff_import[[#This Row],[Legislative Staff Type]]="Personal",assembly_staff_import[[#This Row],[Formatted Personal Staff Office]],"")</f>
        <v>District Office</v>
      </c>
      <c r="E496" t="s">
        <v>65</v>
      </c>
      <c r="F496" s="19" t="s">
        <v>10913</v>
      </c>
      <c r="G496" t="s">
        <v>67</v>
      </c>
      <c r="H496" t="str">
        <f>TRIM(PROPER((assembly_staff_import[[#This Row],[Last Name via NAME_SOURCE_KEY TEXT]]&amp;" "&amp;assembly_staff_import[[#This Row],[Suffix via NAME_SOURCE_KEY]])))</f>
        <v>Broughton</v>
      </c>
      <c r="I496" t="str">
        <f>PROPER(assembly_staff_import[[#This Row],[JOB TITLE_SOURCE_KEY]])</f>
        <v xml:space="preserve">Community Liaison                          </v>
      </c>
      <c r="J496" t="s">
        <v>72</v>
      </c>
      <c r="K496" t="e">
        <f>IF(assembly_staff_import[[#This Row],[Legislative Staff Type]]="Personal",assembly_staff_import[[#This Row],[Vlookup Reports To Person]], "")</f>
        <v>#REF!</v>
      </c>
      <c r="L496" t="str">
        <f>PROPER(assembly_staff_import[[#This Row],[First MI Name via NAME_SOURCE_KEY TEXT]])</f>
        <v xml:space="preserve"> Karen</v>
      </c>
      <c r="M496" t="s">
        <v>15535</v>
      </c>
      <c r="N496" t="str">
        <f>LOWER(CONCATENATE(assembly_staff_import[[#This Row],[Last Name]],LEFT(assembly_staff_import[[#This Row],[First Name (no initial)]],1),"@nyassembly.gov"))</f>
        <v>broughtonk@nyassembly.gov</v>
      </c>
      <c r="O496" t="s">
        <v>6540</v>
      </c>
      <c r="P496" t="e">
        <f>VLOOKUP(assembly_staff_import[[#This Row],[Full Name]],[3]!PEOPLE_March_20[#Data],1,0)</f>
        <v>#REF!</v>
      </c>
      <c r="Q496" t="e">
        <f>VLOOKUP(assembly_staff_import[[#This Row],[Full Name]],[3]!Table17[#Data],3,0)</f>
        <v>#REF!</v>
      </c>
      <c r="R496" t="e">
        <f>VLOOKUP(assembly_staff_import[[#This Row],[Formatted Works for Group]],[3]!Table7[#Data],1,0)</f>
        <v>#REF!</v>
      </c>
      <c r="S496" t="e">
        <f>IF(assembly_staff_import[[#This Row],[Legislative Staff Type]]="Personal", assembly_staff_import[[#This Row],[Vlookup Works for Group]], assembly_staff_import[[#This Row],[Formatted Works for Group calc]]&amp;", Central Staff Office, Assembly")</f>
        <v>#REF!</v>
      </c>
      <c r="T496" s="20" t="str">
        <f>TRIM(assembly_staff_import[[#This Row],[NAME_SOURCE_KEY]])</f>
        <v>BROUGHTON, KAREN</v>
      </c>
      <c r="U496" t="s">
        <v>26031</v>
      </c>
      <c r="V496" t="s">
        <v>26032</v>
      </c>
      <c r="W496" t="s">
        <v>26033</v>
      </c>
      <c r="Y496" t="str">
        <f>IF(assembly_staff_import[[#This Row],[Legislative Staff Type]]="Personal", PROPER(TRIM(assembly_staff_import[[#This Row],[Unit First MI via UNIT_SOURCE_KEY]])&amp;" "&amp;assembly_staff_import[[#This Row],[Unit Last via UNIT_SOURCE_KEY]]), PROPER(TRIM(assembly_staff_import[[#This Row],[UNIT NAME_SOURCE_KEY2]])))</f>
        <v>Felix Ortiz</v>
      </c>
      <c r="Z496" t="s">
        <v>26005</v>
      </c>
      <c r="AA496" t="e">
        <f>VLOOKUP(assembly_staff_import[[#This Row],[Formatted and corrected Works for Group Text]],[3]!Table4[#Data],1,0)</f>
        <v>#REF!</v>
      </c>
      <c r="AB496" t="e">
        <f>VLOOKUP(assembly_staff_import[[#This Row],[Formatted and corrected Works for Group Text]],[3]!Table5[#Data],2,0)</f>
        <v>#REF!</v>
      </c>
      <c r="AC496" t="str">
        <f>IF(TRIM(assembly_staff_import[[#This Row],[PUBLIC INFO ADDR_SOURCE_KEY]])="CAPITOL, ALBANY", "Legislative / Capitol Office", "District Office")</f>
        <v>District Office</v>
      </c>
      <c r="AD496" t="s">
        <v>26006</v>
      </c>
      <c r="AE496" t="s">
        <v>26007</v>
      </c>
      <c r="AF496" t="str">
        <f t="shared" si="25"/>
        <v xml:space="preserve">A24 </v>
      </c>
      <c r="AG496" t="s">
        <v>26008</v>
      </c>
      <c r="AH496" t="s">
        <v>26034</v>
      </c>
      <c r="AI496" t="s">
        <v>23692</v>
      </c>
      <c r="AJ496" t="s">
        <v>26010</v>
      </c>
    </row>
    <row r="497" spans="1:36" x14ac:dyDescent="0.2">
      <c r="A497" t="str">
        <f>TRIM(PROPER((assembly_staff_import[[#This Row],[First MI Name via NAME_SOURCE_KEY TEXT]]&amp;" "&amp;assembly_staff_import[[#This Row],[Last Name via NAME_SOURCE_KEY TEXT]]&amp;" "&amp;assembly_staff_import[[#This Row],[Suffix via NAME_SOURCE_KEY]])))</f>
        <v>Maruf M Alam</v>
      </c>
      <c r="B497" t="str">
        <f>TRIM(CONCATENATE(TRIM(assembly_staff_import[[#This Row],[Full Name]]), ", ", assembly_staff_import[[#This Row],[Title]]))</f>
        <v>Maruf M Alam, Office Director</v>
      </c>
      <c r="C497" t="e">
        <f>assembly_staff_import[[#This Row],[Vlookup_groups]]</f>
        <v>#REF!</v>
      </c>
      <c r="D497" t="str">
        <f>IF(assembly_staff_import[[#This Row],[Legislative Staff Type]]="Personal",assembly_staff_import[[#This Row],[Formatted Personal Staff Office]],"")</f>
        <v>District Office</v>
      </c>
      <c r="E497" t="s">
        <v>65</v>
      </c>
      <c r="F497" s="19" t="s">
        <v>10913</v>
      </c>
      <c r="G497" t="s">
        <v>67</v>
      </c>
      <c r="H497" t="str">
        <f>TRIM(PROPER((assembly_staff_import[[#This Row],[Last Name via NAME_SOURCE_KEY TEXT]]&amp;" "&amp;assembly_staff_import[[#This Row],[Suffix via NAME_SOURCE_KEY]])))</f>
        <v>Alam</v>
      </c>
      <c r="I497" t="str">
        <f>PROPER(assembly_staff_import[[#This Row],[JOB TITLE_SOURCE_KEY]])</f>
        <v xml:space="preserve">Office Director                            </v>
      </c>
      <c r="J497" t="s">
        <v>72</v>
      </c>
      <c r="K497" t="e">
        <f>IF(assembly_staff_import[[#This Row],[Legislative Staff Type]]="Personal",assembly_staff_import[[#This Row],[Vlookup Reports To Person]], "")</f>
        <v>#REF!</v>
      </c>
      <c r="L497" t="str">
        <f>PROPER(assembly_staff_import[[#This Row],[First MI Name via NAME_SOURCE_KEY TEXT]])</f>
        <v xml:space="preserve"> Maruf M</v>
      </c>
      <c r="M497" t="s">
        <v>20539</v>
      </c>
      <c r="N497" t="str">
        <f>LOWER(CONCATENATE(assembly_staff_import[[#This Row],[Last Name]],LEFT(assembly_staff_import[[#This Row],[First Name (no initial)]],1),"@nyassembly.gov"))</f>
        <v>alamm@nyassembly.gov</v>
      </c>
      <c r="O497" t="s">
        <v>26035</v>
      </c>
      <c r="P497" t="e">
        <f>VLOOKUP(assembly_staff_import[[#This Row],[Full Name]],[3]!PEOPLE_March_20[#Data],1,0)</f>
        <v>#REF!</v>
      </c>
      <c r="Q497" t="e">
        <f>VLOOKUP(assembly_staff_import[[#This Row],[Full Name]],[3]!Table17[#Data],3,0)</f>
        <v>#REF!</v>
      </c>
      <c r="R497" t="e">
        <f>VLOOKUP(assembly_staff_import[[#This Row],[Formatted Works for Group]],[3]!Table7[#Data],1,0)</f>
        <v>#REF!</v>
      </c>
      <c r="S497" t="e">
        <f>IF(assembly_staff_import[[#This Row],[Legislative Staff Type]]="Personal", assembly_staff_import[[#This Row],[Vlookup Works for Group]], assembly_staff_import[[#This Row],[Formatted Works for Group calc]]&amp;", Central Staff Office, Assembly")</f>
        <v>#REF!</v>
      </c>
      <c r="T497" s="20" t="str">
        <f>TRIM(assembly_staff_import[[#This Row],[NAME_SOURCE_KEY]])</f>
        <v>ALAM, MARUF M</v>
      </c>
      <c r="U497" t="s">
        <v>26036</v>
      </c>
      <c r="V497" t="s">
        <v>26037</v>
      </c>
      <c r="W497" t="s">
        <v>26038</v>
      </c>
      <c r="Y497" t="str">
        <f>IF(assembly_staff_import[[#This Row],[Legislative Staff Type]]="Personal", PROPER(TRIM(assembly_staff_import[[#This Row],[Unit First MI via UNIT_SOURCE_KEY]])&amp;" "&amp;assembly_staff_import[[#This Row],[Unit Last via UNIT_SOURCE_KEY]]), PROPER(TRIM(assembly_staff_import[[#This Row],[UNIT NAME_SOURCE_KEY2]])))</f>
        <v>Felix Ortiz</v>
      </c>
      <c r="Z497" t="s">
        <v>26005</v>
      </c>
      <c r="AA497" t="e">
        <f>VLOOKUP(assembly_staff_import[[#This Row],[Formatted and corrected Works for Group Text]],[3]!Table4[#Data],1,0)</f>
        <v>#REF!</v>
      </c>
      <c r="AB497" t="e">
        <f>VLOOKUP(assembly_staff_import[[#This Row],[Formatted and corrected Works for Group Text]],[3]!Table5[#Data],2,0)</f>
        <v>#REF!</v>
      </c>
      <c r="AC497" t="str">
        <f>IF(TRIM(assembly_staff_import[[#This Row],[PUBLIC INFO ADDR_SOURCE_KEY]])="CAPITOL, ALBANY", "Legislative / Capitol Office", "District Office")</f>
        <v>District Office</v>
      </c>
      <c r="AD497" t="s">
        <v>26006</v>
      </c>
      <c r="AE497" t="s">
        <v>26007</v>
      </c>
      <c r="AF497" t="str">
        <f t="shared" si="25"/>
        <v xml:space="preserve">A24 </v>
      </c>
      <c r="AG497" t="s">
        <v>26008</v>
      </c>
      <c r="AH497" t="s">
        <v>26039</v>
      </c>
      <c r="AI497" t="s">
        <v>23887</v>
      </c>
      <c r="AJ497" t="s">
        <v>26010</v>
      </c>
    </row>
    <row r="498" spans="1:36" x14ac:dyDescent="0.2">
      <c r="A498" t="str">
        <f>TRIM(PROPER((assembly_staff_import[[#This Row],[First MI Name via NAME_SOURCE_KEY TEXT]]&amp;" "&amp;assembly_staff_import[[#This Row],[Last Name via NAME_SOURCE_KEY TEXT]]&amp;" "&amp;assembly_staff_import[[#This Row],[Suffix via NAME_SOURCE_KEY]])))</f>
        <v>Nancy A Astudillo</v>
      </c>
      <c r="B498" t="str">
        <f>TRIM(CONCATENATE(TRIM(assembly_staff_import[[#This Row],[Full Name]]), ", ", assembly_staff_import[[#This Row],[Title]]))</f>
        <v>Nancy A Astudillo, Community Liaison</v>
      </c>
      <c r="C498" t="e">
        <f>assembly_staff_import[[#This Row],[Vlookup_groups]]</f>
        <v>#REF!</v>
      </c>
      <c r="D498" t="str">
        <f>IF(assembly_staff_import[[#This Row],[Legislative Staff Type]]="Personal",assembly_staff_import[[#This Row],[Formatted Personal Staff Office]],"")</f>
        <v>District Office</v>
      </c>
      <c r="E498" t="s">
        <v>65</v>
      </c>
      <c r="F498" s="19" t="s">
        <v>10913</v>
      </c>
      <c r="G498" t="s">
        <v>67</v>
      </c>
      <c r="H498" t="str">
        <f>TRIM(PROPER((assembly_staff_import[[#This Row],[Last Name via NAME_SOURCE_KEY TEXT]]&amp;" "&amp;assembly_staff_import[[#This Row],[Suffix via NAME_SOURCE_KEY]])))</f>
        <v>Astudillo</v>
      </c>
      <c r="I498" t="str">
        <f>PROPER(assembly_staff_import[[#This Row],[JOB TITLE_SOURCE_KEY]])</f>
        <v xml:space="preserve">Community Liaison                          </v>
      </c>
      <c r="J498" t="s">
        <v>72</v>
      </c>
      <c r="K498" t="e">
        <f>IF(assembly_staff_import[[#This Row],[Legislative Staff Type]]="Personal",assembly_staff_import[[#This Row],[Vlookup Reports To Person]], "")</f>
        <v>#REF!</v>
      </c>
      <c r="L498" t="str">
        <f>PROPER(assembly_staff_import[[#This Row],[First MI Name via NAME_SOURCE_KEY TEXT]])</f>
        <v xml:space="preserve"> Nancy A</v>
      </c>
      <c r="M498" t="s">
        <v>15555</v>
      </c>
      <c r="N498" t="str">
        <f>LOWER(CONCATENATE(assembly_staff_import[[#This Row],[Last Name]],LEFT(assembly_staff_import[[#This Row],[First Name (no initial)]],1),"@nyassembly.gov"))</f>
        <v>astudillon@nyassembly.gov</v>
      </c>
      <c r="O498" t="s">
        <v>18789</v>
      </c>
      <c r="P498" t="e">
        <f>VLOOKUP(assembly_staff_import[[#This Row],[Full Name]],[3]!PEOPLE_March_20[#Data],1,0)</f>
        <v>#REF!</v>
      </c>
      <c r="Q498" t="e">
        <f>VLOOKUP(assembly_staff_import[[#This Row],[Full Name]],[3]!Table17[#Data],3,0)</f>
        <v>#REF!</v>
      </c>
      <c r="R498" t="e">
        <f>VLOOKUP(assembly_staff_import[[#This Row],[Formatted Works for Group]],[3]!Table7[#Data],1,0)</f>
        <v>#REF!</v>
      </c>
      <c r="S498" t="e">
        <f>IF(assembly_staff_import[[#This Row],[Legislative Staff Type]]="Personal", assembly_staff_import[[#This Row],[Vlookup Works for Group]], assembly_staff_import[[#This Row],[Formatted Works for Group calc]]&amp;", Central Staff Office, Assembly")</f>
        <v>#REF!</v>
      </c>
      <c r="T498" s="20" t="str">
        <f>TRIM(assembly_staff_import[[#This Row],[NAME_SOURCE_KEY]])</f>
        <v>ASTUDILLO, NANCY A</v>
      </c>
      <c r="U498" t="s">
        <v>26040</v>
      </c>
      <c r="V498" t="s">
        <v>26041</v>
      </c>
      <c r="W498" t="s">
        <v>23723</v>
      </c>
      <c r="Y498" t="str">
        <f>IF(assembly_staff_import[[#This Row],[Legislative Staff Type]]="Personal", PROPER(TRIM(assembly_staff_import[[#This Row],[Unit First MI via UNIT_SOURCE_KEY]])&amp;" "&amp;assembly_staff_import[[#This Row],[Unit Last via UNIT_SOURCE_KEY]]), PROPER(TRIM(assembly_staff_import[[#This Row],[UNIT NAME_SOURCE_KEY2]])))</f>
        <v>Felix Ortiz</v>
      </c>
      <c r="Z498" t="s">
        <v>26005</v>
      </c>
      <c r="AA498" t="e">
        <f>VLOOKUP(assembly_staff_import[[#This Row],[Formatted and corrected Works for Group Text]],[3]!Table4[#Data],1,0)</f>
        <v>#REF!</v>
      </c>
      <c r="AB498" t="e">
        <f>VLOOKUP(assembly_staff_import[[#This Row],[Formatted and corrected Works for Group Text]],[3]!Table5[#Data],2,0)</f>
        <v>#REF!</v>
      </c>
      <c r="AC498" t="str">
        <f>IF(TRIM(assembly_staff_import[[#This Row],[PUBLIC INFO ADDR_SOURCE_KEY]])="CAPITOL, ALBANY", "Legislative / Capitol Office", "District Office")</f>
        <v>District Office</v>
      </c>
      <c r="AD498" t="s">
        <v>26006</v>
      </c>
      <c r="AE498" t="s">
        <v>26007</v>
      </c>
      <c r="AF498" t="str">
        <f t="shared" si="25"/>
        <v xml:space="preserve">A24 </v>
      </c>
      <c r="AG498" t="s">
        <v>26008</v>
      </c>
      <c r="AH498" t="s">
        <v>26042</v>
      </c>
      <c r="AI498" t="s">
        <v>23692</v>
      </c>
      <c r="AJ498" t="s">
        <v>26010</v>
      </c>
    </row>
    <row r="499" spans="1:36" x14ac:dyDescent="0.2">
      <c r="A499" t="str">
        <f>TRIM(PROPER((assembly_staff_import[[#This Row],[First MI Name via NAME_SOURCE_KEY TEXT]]&amp;" "&amp;assembly_staff_import[[#This Row],[Last Name via NAME_SOURCE_KEY TEXT]]&amp;" "&amp;assembly_staff_import[[#This Row],[Suffix via NAME_SOURCE_KEY]])))</f>
        <v>Persida Roman</v>
      </c>
      <c r="B499" t="str">
        <f>TRIM(CONCATENATE(TRIM(assembly_staff_import[[#This Row],[Full Name]]), ", ", assembly_staff_import[[#This Row],[Title]]))</f>
        <v>Persida Roman, Community Liaison</v>
      </c>
      <c r="C499" t="e">
        <f>assembly_staff_import[[#This Row],[Vlookup_groups]]</f>
        <v>#REF!</v>
      </c>
      <c r="D499" t="str">
        <f>IF(assembly_staff_import[[#This Row],[Legislative Staff Type]]="Personal",assembly_staff_import[[#This Row],[Formatted Personal Staff Office]],"")</f>
        <v>District Office</v>
      </c>
      <c r="E499" t="s">
        <v>65</v>
      </c>
      <c r="F499" s="19" t="s">
        <v>10913</v>
      </c>
      <c r="G499" t="s">
        <v>67</v>
      </c>
      <c r="H499" t="str">
        <f>TRIM(PROPER((assembly_staff_import[[#This Row],[Last Name via NAME_SOURCE_KEY TEXT]]&amp;" "&amp;assembly_staff_import[[#This Row],[Suffix via NAME_SOURCE_KEY]])))</f>
        <v>Roman</v>
      </c>
      <c r="I499" t="str">
        <f>PROPER(assembly_staff_import[[#This Row],[JOB TITLE_SOURCE_KEY]])</f>
        <v xml:space="preserve">Community Liaison                          </v>
      </c>
      <c r="J499" t="s">
        <v>72</v>
      </c>
      <c r="K499" t="e">
        <f>IF(assembly_staff_import[[#This Row],[Legislative Staff Type]]="Personal",assembly_staff_import[[#This Row],[Vlookup Reports To Person]], "")</f>
        <v>#REF!</v>
      </c>
      <c r="L499" t="str">
        <f>PROPER(assembly_staff_import[[#This Row],[First MI Name via NAME_SOURCE_KEY TEXT]])</f>
        <v xml:space="preserve"> Persida</v>
      </c>
      <c r="M499" t="s">
        <v>11722</v>
      </c>
      <c r="N499" t="str">
        <f>LOWER(CONCATENATE(assembly_staff_import[[#This Row],[Last Name]],LEFT(assembly_staff_import[[#This Row],[First Name (no initial)]],1),"@nyassembly.gov"))</f>
        <v>romanp@nyassembly.gov</v>
      </c>
      <c r="O499" t="s">
        <v>11724</v>
      </c>
      <c r="P499" t="e">
        <f>VLOOKUP(assembly_staff_import[[#This Row],[Full Name]],[3]!PEOPLE_March_20[#Data],1,0)</f>
        <v>#REF!</v>
      </c>
      <c r="Q499" t="e">
        <f>VLOOKUP(assembly_staff_import[[#This Row],[Full Name]],[3]!Table17[#Data],3,0)</f>
        <v>#REF!</v>
      </c>
      <c r="R499" t="e">
        <f>VLOOKUP(assembly_staff_import[[#This Row],[Formatted Works for Group]],[3]!Table7[#Data],1,0)</f>
        <v>#REF!</v>
      </c>
      <c r="S499" t="e">
        <f>IF(assembly_staff_import[[#This Row],[Legislative Staff Type]]="Personal", assembly_staff_import[[#This Row],[Vlookup Works for Group]], assembly_staff_import[[#This Row],[Formatted Works for Group calc]]&amp;", Central Staff Office, Assembly")</f>
        <v>#REF!</v>
      </c>
      <c r="T499" s="20" t="str">
        <f>TRIM(assembly_staff_import[[#This Row],[NAME_SOURCE_KEY]])</f>
        <v>ROMAN, PERSIDA</v>
      </c>
      <c r="U499" t="s">
        <v>26043</v>
      </c>
      <c r="V499" t="s">
        <v>26044</v>
      </c>
      <c r="W499" t="s">
        <v>26045</v>
      </c>
      <c r="Y499" t="str">
        <f>IF(assembly_staff_import[[#This Row],[Legislative Staff Type]]="Personal", PROPER(TRIM(assembly_staff_import[[#This Row],[Unit First MI via UNIT_SOURCE_KEY]])&amp;" "&amp;assembly_staff_import[[#This Row],[Unit Last via UNIT_SOURCE_KEY]]), PROPER(TRIM(assembly_staff_import[[#This Row],[UNIT NAME_SOURCE_KEY2]])))</f>
        <v>Felix Ortiz</v>
      </c>
      <c r="Z499" t="s">
        <v>26005</v>
      </c>
      <c r="AA499" t="e">
        <f>VLOOKUP(assembly_staff_import[[#This Row],[Formatted and corrected Works for Group Text]],[3]!Table4[#Data],1,0)</f>
        <v>#REF!</v>
      </c>
      <c r="AB499" t="e">
        <f>VLOOKUP(assembly_staff_import[[#This Row],[Formatted and corrected Works for Group Text]],[3]!Table5[#Data],2,0)</f>
        <v>#REF!</v>
      </c>
      <c r="AC499" t="str">
        <f>IF(TRIM(assembly_staff_import[[#This Row],[PUBLIC INFO ADDR_SOURCE_KEY]])="CAPITOL, ALBANY", "Legislative / Capitol Office", "District Office")</f>
        <v>District Office</v>
      </c>
      <c r="AD499" t="s">
        <v>26006</v>
      </c>
      <c r="AE499" t="s">
        <v>26007</v>
      </c>
      <c r="AF499" t="str">
        <f t="shared" si="25"/>
        <v xml:space="preserve">A24 </v>
      </c>
      <c r="AG499" t="s">
        <v>26008</v>
      </c>
      <c r="AH499" t="s">
        <v>26046</v>
      </c>
      <c r="AI499" t="s">
        <v>23692</v>
      </c>
      <c r="AJ499" t="s">
        <v>26010</v>
      </c>
    </row>
    <row r="500" spans="1:36" x14ac:dyDescent="0.2">
      <c r="A500" t="str">
        <f>TRIM(PROPER((assembly_staff_import[[#This Row],[First MI Name via NAME_SOURCE_KEY TEXT]]&amp;" "&amp;assembly_staff_import[[#This Row],[Last Name via NAME_SOURCE_KEY TEXT]]&amp;" "&amp;assembly_staff_import[[#This Row],[Suffix via NAME_SOURCE_KEY]])))</f>
        <v>Raulito R Martinez</v>
      </c>
      <c r="B500" t="str">
        <f>TRIM(CONCATENATE(TRIM(assembly_staff_import[[#This Row],[Full Name]]), ", ", assembly_staff_import[[#This Row],[Title]]))</f>
        <v>Raulito R Martinez, Community Liaison</v>
      </c>
      <c r="C500" t="e">
        <f>assembly_staff_import[[#This Row],[Vlookup_groups]]</f>
        <v>#REF!</v>
      </c>
      <c r="D500" t="str">
        <f>IF(assembly_staff_import[[#This Row],[Legislative Staff Type]]="Personal",assembly_staff_import[[#This Row],[Formatted Personal Staff Office]],"")</f>
        <v>District Office</v>
      </c>
      <c r="E500" t="s">
        <v>65</v>
      </c>
      <c r="F500" s="19" t="s">
        <v>10913</v>
      </c>
      <c r="G500" t="s">
        <v>67</v>
      </c>
      <c r="H500" t="str">
        <f>TRIM(PROPER((assembly_staff_import[[#This Row],[Last Name via NAME_SOURCE_KEY TEXT]]&amp;" "&amp;assembly_staff_import[[#This Row],[Suffix via NAME_SOURCE_KEY]])))</f>
        <v>Martinez</v>
      </c>
      <c r="I500" t="str">
        <f>PROPER(assembly_staff_import[[#This Row],[JOB TITLE_SOURCE_KEY]])</f>
        <v xml:space="preserve">Community Liaison                          </v>
      </c>
      <c r="J500" t="s">
        <v>72</v>
      </c>
      <c r="K500" t="e">
        <f>IF(assembly_staff_import[[#This Row],[Legislative Staff Type]]="Personal",assembly_staff_import[[#This Row],[Vlookup Reports To Person]], "")</f>
        <v>#REF!</v>
      </c>
      <c r="L500" t="str">
        <f>PROPER(assembly_staff_import[[#This Row],[First MI Name via NAME_SOURCE_KEY TEXT]])</f>
        <v xml:space="preserve"> Raulito R</v>
      </c>
      <c r="M500" t="s">
        <v>11670</v>
      </c>
      <c r="N500" t="str">
        <f>LOWER(CONCATENATE(assembly_staff_import[[#This Row],[Last Name]],LEFT(assembly_staff_import[[#This Row],[First Name (no initial)]],1),"@nyassembly.gov"))</f>
        <v>martinezr@nyassembly.gov</v>
      </c>
      <c r="O500" t="s">
        <v>26047</v>
      </c>
      <c r="P500" t="e">
        <f>VLOOKUP(assembly_staff_import[[#This Row],[Full Name]],[3]!PEOPLE_March_20[#Data],1,0)</f>
        <v>#REF!</v>
      </c>
      <c r="Q500" t="e">
        <f>VLOOKUP(assembly_staff_import[[#This Row],[Full Name]],[3]!Table17[#Data],3,0)</f>
        <v>#REF!</v>
      </c>
      <c r="R500" t="e">
        <f>VLOOKUP(assembly_staff_import[[#This Row],[Formatted Works for Group]],[3]!Table7[#Data],1,0)</f>
        <v>#REF!</v>
      </c>
      <c r="S500" t="e">
        <f>IF(assembly_staff_import[[#This Row],[Legislative Staff Type]]="Personal", assembly_staff_import[[#This Row],[Vlookup Works for Group]], assembly_staff_import[[#This Row],[Formatted Works for Group calc]]&amp;", Central Staff Office, Assembly")</f>
        <v>#REF!</v>
      </c>
      <c r="T500" s="20" t="str">
        <f>TRIM(assembly_staff_import[[#This Row],[NAME_SOURCE_KEY]])</f>
        <v>MARTINEZ, RAULITO R</v>
      </c>
      <c r="U500" t="s">
        <v>26048</v>
      </c>
      <c r="V500" t="s">
        <v>24683</v>
      </c>
      <c r="W500" t="s">
        <v>26049</v>
      </c>
      <c r="Y500" t="str">
        <f>IF(assembly_staff_import[[#This Row],[Legislative Staff Type]]="Personal", PROPER(TRIM(assembly_staff_import[[#This Row],[Unit First MI via UNIT_SOURCE_KEY]])&amp;" "&amp;assembly_staff_import[[#This Row],[Unit Last via UNIT_SOURCE_KEY]]), PROPER(TRIM(assembly_staff_import[[#This Row],[UNIT NAME_SOURCE_KEY2]])))</f>
        <v>Felix Ortiz</v>
      </c>
      <c r="Z500" t="s">
        <v>26005</v>
      </c>
      <c r="AA500" t="e">
        <f>VLOOKUP(assembly_staff_import[[#This Row],[Formatted and corrected Works for Group Text]],[3]!Table4[#Data],1,0)</f>
        <v>#REF!</v>
      </c>
      <c r="AB500" t="e">
        <f>VLOOKUP(assembly_staff_import[[#This Row],[Formatted and corrected Works for Group Text]],[3]!Table5[#Data],2,0)</f>
        <v>#REF!</v>
      </c>
      <c r="AC500" t="str">
        <f>IF(TRIM(assembly_staff_import[[#This Row],[PUBLIC INFO ADDR_SOURCE_KEY]])="CAPITOL, ALBANY", "Legislative / Capitol Office", "District Office")</f>
        <v>District Office</v>
      </c>
      <c r="AD500" t="s">
        <v>26006</v>
      </c>
      <c r="AE500" t="s">
        <v>26007</v>
      </c>
      <c r="AF500" t="str">
        <f t="shared" si="25"/>
        <v xml:space="preserve">A24 </v>
      </c>
      <c r="AG500" t="s">
        <v>26008</v>
      </c>
      <c r="AH500" t="s">
        <v>26050</v>
      </c>
      <c r="AI500" t="s">
        <v>23692</v>
      </c>
      <c r="AJ500" t="s">
        <v>26010</v>
      </c>
    </row>
    <row r="501" spans="1:36" x14ac:dyDescent="0.2">
      <c r="A501" t="str">
        <f>TRIM(PROPER((assembly_staff_import[[#This Row],[First MI Name via NAME_SOURCE_KEY TEXT]]&amp;" "&amp;assembly_staff_import[[#This Row],[Last Name via NAME_SOURCE_KEY TEXT]]&amp;" "&amp;assembly_staff_import[[#This Row],[Suffix via NAME_SOURCE_KEY]])))</f>
        <v>Sandeep Kaur</v>
      </c>
      <c r="B501" t="str">
        <f>TRIM(CONCATENATE(TRIM(assembly_staff_import[[#This Row],[Full Name]]), ", ", assembly_staff_import[[#This Row],[Title]]))</f>
        <v>Sandeep Kaur, Community Liaison</v>
      </c>
      <c r="C501" t="e">
        <f>assembly_staff_import[[#This Row],[Vlookup_groups]]</f>
        <v>#REF!</v>
      </c>
      <c r="D501" t="str">
        <f>IF(assembly_staff_import[[#This Row],[Legislative Staff Type]]="Personal",assembly_staff_import[[#This Row],[Formatted Personal Staff Office]],"")</f>
        <v>District Office</v>
      </c>
      <c r="E501" t="s">
        <v>65</v>
      </c>
      <c r="F501" s="19" t="s">
        <v>10913</v>
      </c>
      <c r="G501" t="s">
        <v>67</v>
      </c>
      <c r="H501" t="str">
        <f>TRIM(PROPER((assembly_staff_import[[#This Row],[Last Name via NAME_SOURCE_KEY TEXT]]&amp;" "&amp;assembly_staff_import[[#This Row],[Suffix via NAME_SOURCE_KEY]])))</f>
        <v>Kaur</v>
      </c>
      <c r="I501" t="str">
        <f>PROPER(assembly_staff_import[[#This Row],[JOB TITLE_SOURCE_KEY]])</f>
        <v xml:space="preserve">Community Liaison                          </v>
      </c>
      <c r="J501" t="s">
        <v>72</v>
      </c>
      <c r="K501" t="e">
        <f>IF(assembly_staff_import[[#This Row],[Legislative Staff Type]]="Personal",assembly_staff_import[[#This Row],[Vlookup Reports To Person]], "")</f>
        <v>#REF!</v>
      </c>
      <c r="L501" t="str">
        <f>PROPER(assembly_staff_import[[#This Row],[First MI Name via NAME_SOURCE_KEY TEXT]])</f>
        <v xml:space="preserve"> Sandeep</v>
      </c>
      <c r="M501" t="s">
        <v>11485</v>
      </c>
      <c r="N501" t="str">
        <f>LOWER(CONCATENATE(assembly_staff_import[[#This Row],[Last Name]],LEFT(assembly_staff_import[[#This Row],[First Name (no initial)]],1),"@nyassembly.gov"))</f>
        <v>kaurs@nyassembly.gov</v>
      </c>
      <c r="O501" t="s">
        <v>11487</v>
      </c>
      <c r="P501" t="e">
        <f>VLOOKUP(assembly_staff_import[[#This Row],[Full Name]],[3]!PEOPLE_March_20[#Data],1,0)</f>
        <v>#REF!</v>
      </c>
      <c r="Q501" t="e">
        <f>VLOOKUP(assembly_staff_import[[#This Row],[Full Name]],[3]!Table17[#Data],3,0)</f>
        <v>#REF!</v>
      </c>
      <c r="R501" t="e">
        <f>VLOOKUP(assembly_staff_import[[#This Row],[Formatted Works for Group]],[3]!Table7[#Data],1,0)</f>
        <v>#REF!</v>
      </c>
      <c r="S501" t="e">
        <f>IF(assembly_staff_import[[#This Row],[Legislative Staff Type]]="Personal", assembly_staff_import[[#This Row],[Vlookup Works for Group]], assembly_staff_import[[#This Row],[Formatted Works for Group calc]]&amp;", Central Staff Office, Assembly")</f>
        <v>#REF!</v>
      </c>
      <c r="T501" s="20" t="str">
        <f>TRIM(assembly_staff_import[[#This Row],[NAME_SOURCE_KEY]])</f>
        <v>KAUR, SANDEEP</v>
      </c>
      <c r="U501" t="s">
        <v>26051</v>
      </c>
      <c r="V501" t="s">
        <v>26052</v>
      </c>
      <c r="W501" t="s">
        <v>26053</v>
      </c>
      <c r="Y501" t="str">
        <f>IF(assembly_staff_import[[#This Row],[Legislative Staff Type]]="Personal", PROPER(TRIM(assembly_staff_import[[#This Row],[Unit First MI via UNIT_SOURCE_KEY]])&amp;" "&amp;assembly_staff_import[[#This Row],[Unit Last via UNIT_SOURCE_KEY]]), PROPER(TRIM(assembly_staff_import[[#This Row],[UNIT NAME_SOURCE_KEY2]])))</f>
        <v>Felix Ortiz</v>
      </c>
      <c r="Z501" t="s">
        <v>26005</v>
      </c>
      <c r="AA501" t="e">
        <f>VLOOKUP(assembly_staff_import[[#This Row],[Formatted and corrected Works for Group Text]],[3]!Table4[#Data],1,0)</f>
        <v>#REF!</v>
      </c>
      <c r="AB501" t="e">
        <f>VLOOKUP(assembly_staff_import[[#This Row],[Formatted and corrected Works for Group Text]],[3]!Table5[#Data],2,0)</f>
        <v>#REF!</v>
      </c>
      <c r="AC501" t="str">
        <f>IF(TRIM(assembly_staff_import[[#This Row],[PUBLIC INFO ADDR_SOURCE_KEY]])="CAPITOL, ALBANY", "Legislative / Capitol Office", "District Office")</f>
        <v>District Office</v>
      </c>
      <c r="AD501" t="s">
        <v>26006</v>
      </c>
      <c r="AE501" t="s">
        <v>26007</v>
      </c>
      <c r="AF501" t="str">
        <f t="shared" si="25"/>
        <v xml:space="preserve">A24 </v>
      </c>
      <c r="AG501" t="s">
        <v>26008</v>
      </c>
      <c r="AH501" t="s">
        <v>26054</v>
      </c>
      <c r="AI501" t="s">
        <v>23692</v>
      </c>
      <c r="AJ501" t="s">
        <v>26010</v>
      </c>
    </row>
    <row r="502" spans="1:36" x14ac:dyDescent="0.2">
      <c r="A502" t="str">
        <f>TRIM(PROPER((assembly_staff_import[[#This Row],[First MI Name via NAME_SOURCE_KEY TEXT]]&amp;" "&amp;assembly_staff_import[[#This Row],[Last Name via NAME_SOURCE_KEY TEXT]]&amp;" "&amp;assembly_staff_import[[#This Row],[Suffix via NAME_SOURCE_KEY]])))</f>
        <v>Weber Leung</v>
      </c>
      <c r="B502" t="str">
        <f>TRIM(CONCATENATE(TRIM(assembly_staff_import[[#This Row],[Full Name]]), ", ", assembly_staff_import[[#This Row],[Title]]))</f>
        <v>Weber Leung, Asst To Asst Speaker</v>
      </c>
      <c r="C502" t="e">
        <f>assembly_staff_import[[#This Row],[Vlookup_groups]]</f>
        <v>#REF!</v>
      </c>
      <c r="D502" t="str">
        <f>IF(assembly_staff_import[[#This Row],[Legislative Staff Type]]="Personal",assembly_staff_import[[#This Row],[Formatted Personal Staff Office]],"")</f>
        <v>District Office</v>
      </c>
      <c r="E502" t="s">
        <v>65</v>
      </c>
      <c r="F502" s="19" t="s">
        <v>10913</v>
      </c>
      <c r="G502" t="s">
        <v>67</v>
      </c>
      <c r="H502" t="str">
        <f>TRIM(PROPER((assembly_staff_import[[#This Row],[Last Name via NAME_SOURCE_KEY TEXT]]&amp;" "&amp;assembly_staff_import[[#This Row],[Suffix via NAME_SOURCE_KEY]])))</f>
        <v>Leung</v>
      </c>
      <c r="I502" t="str">
        <f>PROPER(assembly_staff_import[[#This Row],[JOB TITLE_SOURCE_KEY]])</f>
        <v xml:space="preserve">Asst To Asst Speaker                       </v>
      </c>
      <c r="J502" t="s">
        <v>72</v>
      </c>
      <c r="K502" t="e">
        <f>IF(assembly_staff_import[[#This Row],[Legislative Staff Type]]="Personal",assembly_staff_import[[#This Row],[Vlookup Reports To Person]], "")</f>
        <v>#REF!</v>
      </c>
      <c r="L502" t="str">
        <f>PROPER(assembly_staff_import[[#This Row],[First MI Name via NAME_SOURCE_KEY TEXT]])</f>
        <v xml:space="preserve"> Weber</v>
      </c>
      <c r="M502" t="s">
        <v>11013</v>
      </c>
      <c r="N502" t="str">
        <f>LOWER(CONCATENATE(assembly_staff_import[[#This Row],[Last Name]],LEFT(assembly_staff_import[[#This Row],[First Name (no initial)]],1),"@nyassembly.gov"))</f>
        <v>leungw@nyassembly.gov</v>
      </c>
      <c r="O502" t="s">
        <v>11015</v>
      </c>
      <c r="P502" t="e">
        <f>VLOOKUP(assembly_staff_import[[#This Row],[Full Name]],[3]!PEOPLE_March_20[#Data],1,0)</f>
        <v>#REF!</v>
      </c>
      <c r="Q502" t="e">
        <f>VLOOKUP(assembly_staff_import[[#This Row],[Full Name]],[3]!Table17[#Data],3,0)</f>
        <v>#REF!</v>
      </c>
      <c r="R502" t="e">
        <f>VLOOKUP(assembly_staff_import[[#This Row],[Formatted Works for Group]],[3]!Table7[#Data],1,0)</f>
        <v>#REF!</v>
      </c>
      <c r="S502" t="e">
        <f>IF(assembly_staff_import[[#This Row],[Legislative Staff Type]]="Personal", assembly_staff_import[[#This Row],[Vlookup Works for Group]], assembly_staff_import[[#This Row],[Formatted Works for Group calc]]&amp;", Central Staff Office, Assembly")</f>
        <v>#REF!</v>
      </c>
      <c r="T502" s="20" t="str">
        <f>TRIM(assembly_staff_import[[#This Row],[NAME_SOURCE_KEY]])</f>
        <v>LEUNG, WEBER</v>
      </c>
      <c r="U502" t="s">
        <v>26055</v>
      </c>
      <c r="V502" t="s">
        <v>26056</v>
      </c>
      <c r="W502" t="s">
        <v>26057</v>
      </c>
      <c r="Y502" t="str">
        <f>IF(assembly_staff_import[[#This Row],[Legislative Staff Type]]="Personal", PROPER(TRIM(assembly_staff_import[[#This Row],[Unit First MI via UNIT_SOURCE_KEY]])&amp;" "&amp;assembly_staff_import[[#This Row],[Unit Last via UNIT_SOURCE_KEY]]), PROPER(TRIM(assembly_staff_import[[#This Row],[UNIT NAME_SOURCE_KEY2]])))</f>
        <v>Felix Ortiz</v>
      </c>
      <c r="Z502" t="s">
        <v>26005</v>
      </c>
      <c r="AA502" t="e">
        <f>VLOOKUP(assembly_staff_import[[#This Row],[Formatted and corrected Works for Group Text]],[3]!Table4[#Data],1,0)</f>
        <v>#REF!</v>
      </c>
      <c r="AB502" t="e">
        <f>VLOOKUP(assembly_staff_import[[#This Row],[Formatted and corrected Works for Group Text]],[3]!Table5[#Data],2,0)</f>
        <v>#REF!</v>
      </c>
      <c r="AC502" t="str">
        <f>IF(TRIM(assembly_staff_import[[#This Row],[PUBLIC INFO ADDR_SOURCE_KEY]])="CAPITOL, ALBANY", "Legislative / Capitol Office", "District Office")</f>
        <v>District Office</v>
      </c>
      <c r="AD502" t="s">
        <v>26006</v>
      </c>
      <c r="AE502" t="s">
        <v>26007</v>
      </c>
      <c r="AF502" t="str">
        <f t="shared" si="25"/>
        <v xml:space="preserve">A24 </v>
      </c>
      <c r="AG502" t="s">
        <v>26008</v>
      </c>
      <c r="AH502" t="s">
        <v>26058</v>
      </c>
      <c r="AI502" t="s">
        <v>26059</v>
      </c>
      <c r="AJ502" t="s">
        <v>26010</v>
      </c>
    </row>
    <row r="503" spans="1:36" x14ac:dyDescent="0.2">
      <c r="A503" t="str">
        <f>TRIM(PROPER((assembly_staff_import[[#This Row],[First MI Name via NAME_SOURCE_KEY TEXT]]&amp;" "&amp;assembly_staff_import[[#This Row],[Last Name via NAME_SOURCE_KEY TEXT]]&amp;" "&amp;assembly_staff_import[[#This Row],[Suffix via NAME_SOURCE_KEY]])))</f>
        <v>Amy E Marchand</v>
      </c>
      <c r="B503" t="str">
        <f>TRIM(CONCATENATE(TRIM(assembly_staff_import[[#This Row],[Full Name]]), ", ", assembly_staff_import[[#This Row],[Title]]))</f>
        <v>Amy E Marchand, Supv Payroll</v>
      </c>
      <c r="C503" t="e">
        <f>assembly_staff_import[[#This Row],[Vlookup_groups]]</f>
        <v>#REF!</v>
      </c>
      <c r="D503" t="str">
        <f>IF(assembly_staff_import[[#This Row],[Legislative Staff Type]]="Personal",assembly_staff_import[[#This Row],[Formatted Personal Staff Office]],"")</f>
        <v/>
      </c>
      <c r="E503" t="s">
        <v>65</v>
      </c>
      <c r="F503" s="19" t="s">
        <v>10913</v>
      </c>
      <c r="G503" t="s">
        <v>1237</v>
      </c>
      <c r="H503" t="str">
        <f>TRIM(PROPER((assembly_staff_import[[#This Row],[Last Name via NAME_SOURCE_KEY TEXT]]&amp;" "&amp;assembly_staff_import[[#This Row],[Suffix via NAME_SOURCE_KEY]])))</f>
        <v>Marchand</v>
      </c>
      <c r="I503" t="str">
        <f>PROPER(assembly_staff_import[[#This Row],[JOB TITLE_SOURCE_KEY]])</f>
        <v xml:space="preserve">Supv Payroll                               </v>
      </c>
      <c r="J503" t="s">
        <v>72</v>
      </c>
      <c r="K503" t="str">
        <f>IF(assembly_staff_import[[#This Row],[Legislative Staff Type]]="Personal",assembly_staff_import[[#This Row],[Vlookup Reports To Person]], "")</f>
        <v/>
      </c>
      <c r="L503" t="str">
        <f>PROPER(assembly_staff_import[[#This Row],[First MI Name via NAME_SOURCE_KEY TEXT]])</f>
        <v xml:space="preserve"> Amy E</v>
      </c>
      <c r="M503" t="s">
        <v>14088</v>
      </c>
      <c r="N503" t="str">
        <f>LOWER(CONCATENATE(assembly_staff_import[[#This Row],[Last Name]],LEFT(assembly_staff_import[[#This Row],[First Name (no initial)]],1),"@nyassembly.gov"))</f>
        <v>marchanda@nyassembly.gov</v>
      </c>
      <c r="O503" t="s">
        <v>25173</v>
      </c>
      <c r="P503" t="e">
        <f>VLOOKUP(assembly_staff_import[[#This Row],[Full Name]],[3]!PEOPLE_March_20[#Data],1,0)</f>
        <v>#REF!</v>
      </c>
      <c r="Q503" t="e">
        <f>VLOOKUP(assembly_staff_import[[#This Row],[Full Name]],[3]!Table17[#Data],3,0)</f>
        <v>#REF!</v>
      </c>
      <c r="R503" t="e">
        <f>VLOOKUP(assembly_staff_import[[#This Row],[Formatted Works for Group]],[3]!Table7[#Data],1,0)</f>
        <v>#REF!</v>
      </c>
      <c r="S503" t="str">
        <f>IF(assembly_staff_import[[#This Row],[Legislative Staff Type]]="Personal", assembly_staff_import[[#This Row],[Vlookup Works for Group]], assembly_staff_import[[#This Row],[Formatted Works for Group calc]]&amp;", Central Staff Office, Assembly")</f>
        <v>Finance Department, Central Staff Office, Assembly</v>
      </c>
      <c r="T503" s="20" t="str">
        <f>TRIM(assembly_staff_import[[#This Row],[NAME_SOURCE_KEY]])</f>
        <v>MARCHAND, AMY E</v>
      </c>
      <c r="U503" t="s">
        <v>26060</v>
      </c>
      <c r="V503" t="s">
        <v>26061</v>
      </c>
      <c r="W503" t="s">
        <v>26062</v>
      </c>
      <c r="Y503"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03" t="s">
        <v>26063</v>
      </c>
      <c r="AA503" t="e">
        <f>VLOOKUP(assembly_staff_import[[#This Row],[Formatted and corrected Works for Group Text]],[3]!Table4[#Data],1,0)</f>
        <v>#REF!</v>
      </c>
      <c r="AB503" t="e">
        <f>VLOOKUP(assembly_staff_import[[#This Row],[Formatted and corrected Works for Group Text]],[3]!Table5[#Data],2,0)</f>
        <v>#REF!</v>
      </c>
      <c r="AC503" t="str">
        <f>IF(TRIM(assembly_staff_import[[#This Row],[PUBLIC INFO ADDR_SOURCE_KEY]])="CAPITOL, ALBANY", "Legislative / Capitol Office", "District Office")</f>
        <v>Legislative / Capitol Office</v>
      </c>
      <c r="AD503" t="s">
        <v>26064</v>
      </c>
      <c r="AF503" t="str">
        <f t="shared" ref="AF503:AF524" si="26">"218 "</f>
        <v xml:space="preserve">218 </v>
      </c>
      <c r="AG503" t="s">
        <v>26064</v>
      </c>
      <c r="AH503" t="s">
        <v>26065</v>
      </c>
      <c r="AI503" t="s">
        <v>26066</v>
      </c>
      <c r="AJ503" t="s">
        <v>23493</v>
      </c>
    </row>
    <row r="504" spans="1:36" x14ac:dyDescent="0.2">
      <c r="A504" t="str">
        <f>TRIM(PROPER((assembly_staff_import[[#This Row],[First MI Name via NAME_SOURCE_KEY TEXT]]&amp;" "&amp;assembly_staff_import[[#This Row],[Last Name via NAME_SOURCE_KEY TEXT]]&amp;" "&amp;assembly_staff_import[[#This Row],[Suffix via NAME_SOURCE_KEY]])))</f>
        <v>Ashley D Ceasar</v>
      </c>
      <c r="B504" t="str">
        <f>TRIM(CONCATENATE(TRIM(assembly_staff_import[[#This Row],[Full Name]]), ", ", assembly_staff_import[[#This Row],[Title]]))</f>
        <v>Ashley D Ceasar, Accts Pay Input Spec</v>
      </c>
      <c r="C504" t="e">
        <f>assembly_staff_import[[#This Row],[Vlookup_groups]]</f>
        <v>#REF!</v>
      </c>
      <c r="D504" t="str">
        <f>IF(assembly_staff_import[[#This Row],[Legislative Staff Type]]="Personal",assembly_staff_import[[#This Row],[Formatted Personal Staff Office]],"")</f>
        <v/>
      </c>
      <c r="E504" t="s">
        <v>65</v>
      </c>
      <c r="F504" s="19" t="s">
        <v>10913</v>
      </c>
      <c r="G504" t="s">
        <v>1237</v>
      </c>
      <c r="H504" t="str">
        <f>TRIM(PROPER((assembly_staff_import[[#This Row],[Last Name via NAME_SOURCE_KEY TEXT]]&amp;" "&amp;assembly_staff_import[[#This Row],[Suffix via NAME_SOURCE_KEY]])))</f>
        <v>Ceasar</v>
      </c>
      <c r="I504" t="str">
        <f>PROPER(assembly_staff_import[[#This Row],[JOB TITLE_SOURCE_KEY]])</f>
        <v xml:space="preserve">Accts Pay Input Spec                       </v>
      </c>
      <c r="J504" t="s">
        <v>72</v>
      </c>
      <c r="K504" t="str">
        <f>IF(assembly_staff_import[[#This Row],[Legislative Staff Type]]="Personal",assembly_staff_import[[#This Row],[Vlookup Reports To Person]], "")</f>
        <v/>
      </c>
      <c r="L504" t="str">
        <f>PROPER(assembly_staff_import[[#This Row],[First MI Name via NAME_SOURCE_KEY TEXT]])</f>
        <v xml:space="preserve"> Ashley D</v>
      </c>
      <c r="M504" t="s">
        <v>17388</v>
      </c>
      <c r="N504" t="str">
        <f>LOWER(CONCATENATE(assembly_staff_import[[#This Row],[Last Name]],LEFT(assembly_staff_import[[#This Row],[First Name (no initial)]],1),"@nyassembly.gov"))</f>
        <v>ceasara@nyassembly.gov</v>
      </c>
      <c r="O504" t="s">
        <v>5879</v>
      </c>
      <c r="P504" t="e">
        <f>VLOOKUP(assembly_staff_import[[#This Row],[Full Name]],[3]!PEOPLE_March_20[#Data],1,0)</f>
        <v>#REF!</v>
      </c>
      <c r="Q504" t="e">
        <f>VLOOKUP(assembly_staff_import[[#This Row],[Full Name]],[3]!Table17[#Data],3,0)</f>
        <v>#REF!</v>
      </c>
      <c r="R504" t="e">
        <f>VLOOKUP(assembly_staff_import[[#This Row],[Formatted Works for Group]],[3]!Table7[#Data],1,0)</f>
        <v>#REF!</v>
      </c>
      <c r="S504" t="str">
        <f>IF(assembly_staff_import[[#This Row],[Legislative Staff Type]]="Personal", assembly_staff_import[[#This Row],[Vlookup Works for Group]], assembly_staff_import[[#This Row],[Formatted Works for Group calc]]&amp;", Central Staff Office, Assembly")</f>
        <v>Finance Department, Central Staff Office, Assembly</v>
      </c>
      <c r="T504" s="20" t="str">
        <f>TRIM(assembly_staff_import[[#This Row],[NAME_SOURCE_KEY]])</f>
        <v>CEASAR, ASHLEY D</v>
      </c>
      <c r="U504" t="s">
        <v>26067</v>
      </c>
      <c r="V504" t="s">
        <v>26068</v>
      </c>
      <c r="W504" t="s">
        <v>26069</v>
      </c>
      <c r="Y504"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04" t="s">
        <v>26063</v>
      </c>
      <c r="AA504" t="e">
        <f>VLOOKUP(assembly_staff_import[[#This Row],[Formatted and corrected Works for Group Text]],[3]!Table4[#Data],1,0)</f>
        <v>#REF!</v>
      </c>
      <c r="AB504" t="e">
        <f>VLOOKUP(assembly_staff_import[[#This Row],[Formatted and corrected Works for Group Text]],[3]!Table5[#Data],2,0)</f>
        <v>#REF!</v>
      </c>
      <c r="AC504" t="str">
        <f>IF(TRIM(assembly_staff_import[[#This Row],[PUBLIC INFO ADDR_SOURCE_KEY]])="CAPITOL, ALBANY", "Legislative / Capitol Office", "District Office")</f>
        <v>Legislative / Capitol Office</v>
      </c>
      <c r="AD504" t="s">
        <v>26064</v>
      </c>
      <c r="AF504" t="str">
        <f t="shared" si="26"/>
        <v xml:space="preserve">218 </v>
      </c>
      <c r="AG504" t="s">
        <v>26064</v>
      </c>
      <c r="AH504" t="s">
        <v>26070</v>
      </c>
      <c r="AI504" t="s">
        <v>26071</v>
      </c>
      <c r="AJ504" t="s">
        <v>23493</v>
      </c>
    </row>
    <row r="505" spans="1:36" x14ac:dyDescent="0.2">
      <c r="A505" t="str">
        <f>TRIM(PROPER((assembly_staff_import[[#This Row],[First MI Name via NAME_SOURCE_KEY TEXT]]&amp;" "&amp;assembly_staff_import[[#This Row],[Last Name via NAME_SOURCE_KEY TEXT]]&amp;" "&amp;assembly_staff_import[[#This Row],[Suffix via NAME_SOURCE_KEY]])))</f>
        <v>Chrysanthe T Cholakis</v>
      </c>
      <c r="B505" t="str">
        <f>TRIM(CONCATENATE(TRIM(assembly_staff_import[[#This Row],[Full Name]]), ", ", assembly_staff_import[[#This Row],[Title]]))</f>
        <v>Chrysanthe T Cholakis, Financial Analyst</v>
      </c>
      <c r="C505" t="e">
        <f>assembly_staff_import[[#This Row],[Vlookup_groups]]</f>
        <v>#REF!</v>
      </c>
      <c r="D505" t="str">
        <f>IF(assembly_staff_import[[#This Row],[Legislative Staff Type]]="Personal",assembly_staff_import[[#This Row],[Formatted Personal Staff Office]],"")</f>
        <v/>
      </c>
      <c r="E505" t="s">
        <v>65</v>
      </c>
      <c r="F505" s="19" t="s">
        <v>10913</v>
      </c>
      <c r="G505" t="s">
        <v>1237</v>
      </c>
      <c r="H505" t="str">
        <f>TRIM(PROPER((assembly_staff_import[[#This Row],[Last Name via NAME_SOURCE_KEY TEXT]]&amp;" "&amp;assembly_staff_import[[#This Row],[Suffix via NAME_SOURCE_KEY]])))</f>
        <v>Cholakis</v>
      </c>
      <c r="I505" t="str">
        <f>PROPER(assembly_staff_import[[#This Row],[JOB TITLE_SOURCE_KEY]])</f>
        <v xml:space="preserve">Financial Analyst                          </v>
      </c>
      <c r="J505" t="s">
        <v>72</v>
      </c>
      <c r="K505" t="str">
        <f>IF(assembly_staff_import[[#This Row],[Legislative Staff Type]]="Personal",assembly_staff_import[[#This Row],[Vlookup Reports To Person]], "")</f>
        <v/>
      </c>
      <c r="L505" t="str">
        <f>PROPER(assembly_staff_import[[#This Row],[First MI Name via NAME_SOURCE_KEY TEXT]])</f>
        <v xml:space="preserve"> Chrysanthe T</v>
      </c>
      <c r="M505" t="s">
        <v>17355</v>
      </c>
      <c r="N505" t="str">
        <f>LOWER(CONCATENATE(assembly_staff_import[[#This Row],[Last Name]],LEFT(assembly_staff_import[[#This Row],[First Name (no initial)]],1),"@nyassembly.gov"))</f>
        <v>cholakisc@nyassembly.gov</v>
      </c>
      <c r="O505" t="s">
        <v>26072</v>
      </c>
      <c r="P505" t="e">
        <f>VLOOKUP(assembly_staff_import[[#This Row],[Full Name]],[3]!PEOPLE_March_20[#Data],1,0)</f>
        <v>#REF!</v>
      </c>
      <c r="Q505" t="e">
        <f>VLOOKUP(assembly_staff_import[[#This Row],[Full Name]],[3]!Table17[#Data],3,0)</f>
        <v>#REF!</v>
      </c>
      <c r="R505" t="e">
        <f>VLOOKUP(assembly_staff_import[[#This Row],[Formatted Works for Group]],[3]!Table7[#Data],1,0)</f>
        <v>#REF!</v>
      </c>
      <c r="S505" t="str">
        <f>IF(assembly_staff_import[[#This Row],[Legislative Staff Type]]="Personal", assembly_staff_import[[#This Row],[Vlookup Works for Group]], assembly_staff_import[[#This Row],[Formatted Works for Group calc]]&amp;", Central Staff Office, Assembly")</f>
        <v>Finance Department, Central Staff Office, Assembly</v>
      </c>
      <c r="T505" s="20" t="str">
        <f>TRIM(assembly_staff_import[[#This Row],[NAME_SOURCE_KEY]])</f>
        <v>CHOLAKIS, CHRYSANTHE T</v>
      </c>
      <c r="U505" t="s">
        <v>26073</v>
      </c>
      <c r="V505" t="s">
        <v>26074</v>
      </c>
      <c r="W505" t="s">
        <v>26075</v>
      </c>
      <c r="Y505"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05" t="s">
        <v>26063</v>
      </c>
      <c r="AA505" t="e">
        <f>VLOOKUP(assembly_staff_import[[#This Row],[Formatted and corrected Works for Group Text]],[3]!Table4[#Data],1,0)</f>
        <v>#REF!</v>
      </c>
      <c r="AB505" t="e">
        <f>VLOOKUP(assembly_staff_import[[#This Row],[Formatted and corrected Works for Group Text]],[3]!Table5[#Data],2,0)</f>
        <v>#REF!</v>
      </c>
      <c r="AC505" t="str">
        <f>IF(TRIM(assembly_staff_import[[#This Row],[PUBLIC INFO ADDR_SOURCE_KEY]])="CAPITOL, ALBANY", "Legislative / Capitol Office", "District Office")</f>
        <v>Legislative / Capitol Office</v>
      </c>
      <c r="AD505" t="s">
        <v>26064</v>
      </c>
      <c r="AF505" t="str">
        <f t="shared" si="26"/>
        <v xml:space="preserve">218 </v>
      </c>
      <c r="AG505" t="s">
        <v>26064</v>
      </c>
      <c r="AH505" t="s">
        <v>26076</v>
      </c>
      <c r="AI505" t="s">
        <v>26077</v>
      </c>
      <c r="AJ505" t="s">
        <v>23493</v>
      </c>
    </row>
    <row r="506" spans="1:36" x14ac:dyDescent="0.2">
      <c r="A506" t="str">
        <f>TRIM(PROPER((assembly_staff_import[[#This Row],[First MI Name via NAME_SOURCE_KEY TEXT]]&amp;" "&amp;assembly_staff_import[[#This Row],[Last Name via NAME_SOURCE_KEY TEXT]]&amp;" "&amp;assembly_staff_import[[#This Row],[Suffix via NAME_SOURCE_KEY]])))</f>
        <v>Deona L Walker</v>
      </c>
      <c r="B506" t="str">
        <f>TRIM(CONCATENATE(TRIM(assembly_staff_import[[#This Row],[Full Name]]), ", ", assembly_staff_import[[#This Row],[Title]]))</f>
        <v>Deona L Walker, Accts Payable Auditor</v>
      </c>
      <c r="C506" t="e">
        <f>assembly_staff_import[[#This Row],[Vlookup_groups]]</f>
        <v>#REF!</v>
      </c>
      <c r="D506" t="str">
        <f>IF(assembly_staff_import[[#This Row],[Legislative Staff Type]]="Personal",assembly_staff_import[[#This Row],[Formatted Personal Staff Office]],"")</f>
        <v/>
      </c>
      <c r="E506" t="s">
        <v>65</v>
      </c>
      <c r="F506" s="19" t="s">
        <v>10913</v>
      </c>
      <c r="G506" t="s">
        <v>1237</v>
      </c>
      <c r="H506" t="str">
        <f>TRIM(PROPER((assembly_staff_import[[#This Row],[Last Name via NAME_SOURCE_KEY TEXT]]&amp;" "&amp;assembly_staff_import[[#This Row],[Suffix via NAME_SOURCE_KEY]])))</f>
        <v>Walker</v>
      </c>
      <c r="I506" t="str">
        <f>PROPER(assembly_staff_import[[#This Row],[JOB TITLE_SOURCE_KEY]])</f>
        <v xml:space="preserve">Accts Payable Auditor                      </v>
      </c>
      <c r="J506" t="s">
        <v>72</v>
      </c>
      <c r="K506" t="str">
        <f>IF(assembly_staff_import[[#This Row],[Legislative Staff Type]]="Personal",assembly_staff_import[[#This Row],[Vlookup Reports To Person]], "")</f>
        <v/>
      </c>
      <c r="L506" t="str">
        <f>PROPER(assembly_staff_import[[#This Row],[First MI Name via NAME_SOURCE_KEY TEXT]])</f>
        <v xml:space="preserve"> Deona L</v>
      </c>
      <c r="M506" t="s">
        <v>16326</v>
      </c>
      <c r="N506" t="str">
        <f>LOWER(CONCATENATE(assembly_staff_import[[#This Row],[Last Name]],LEFT(assembly_staff_import[[#This Row],[First Name (no initial)]],1),"@nyassembly.gov"))</f>
        <v>walkerd@nyassembly.gov</v>
      </c>
      <c r="O506" t="s">
        <v>26078</v>
      </c>
      <c r="P506" t="e">
        <f>VLOOKUP(assembly_staff_import[[#This Row],[Full Name]],[3]!PEOPLE_March_20[#Data],1,0)</f>
        <v>#REF!</v>
      </c>
      <c r="Q506" t="e">
        <f>VLOOKUP(assembly_staff_import[[#This Row],[Full Name]],[3]!Table17[#Data],3,0)</f>
        <v>#REF!</v>
      </c>
      <c r="R506" t="e">
        <f>VLOOKUP(assembly_staff_import[[#This Row],[Formatted Works for Group]],[3]!Table7[#Data],1,0)</f>
        <v>#REF!</v>
      </c>
      <c r="S506" t="str">
        <f>IF(assembly_staff_import[[#This Row],[Legislative Staff Type]]="Personal", assembly_staff_import[[#This Row],[Vlookup Works for Group]], assembly_staff_import[[#This Row],[Formatted Works for Group calc]]&amp;", Central Staff Office, Assembly")</f>
        <v>Finance Department, Central Staff Office, Assembly</v>
      </c>
      <c r="T506" s="20" t="str">
        <f>TRIM(assembly_staff_import[[#This Row],[NAME_SOURCE_KEY]])</f>
        <v>WALKER, DEONA L</v>
      </c>
      <c r="U506" t="s">
        <v>26079</v>
      </c>
      <c r="V506" t="s">
        <v>26080</v>
      </c>
      <c r="W506" t="s">
        <v>26081</v>
      </c>
      <c r="Y506"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06" t="s">
        <v>26063</v>
      </c>
      <c r="AA506" t="e">
        <f>VLOOKUP(assembly_staff_import[[#This Row],[Formatted and corrected Works for Group Text]],[3]!Table4[#Data],1,0)</f>
        <v>#REF!</v>
      </c>
      <c r="AB506" t="e">
        <f>VLOOKUP(assembly_staff_import[[#This Row],[Formatted and corrected Works for Group Text]],[3]!Table5[#Data],2,0)</f>
        <v>#REF!</v>
      </c>
      <c r="AC506" t="str">
        <f>IF(TRIM(assembly_staff_import[[#This Row],[PUBLIC INFO ADDR_SOURCE_KEY]])="CAPITOL, ALBANY", "Legislative / Capitol Office", "District Office")</f>
        <v>Legislative / Capitol Office</v>
      </c>
      <c r="AD506" t="s">
        <v>26064</v>
      </c>
      <c r="AF506" t="str">
        <f t="shared" si="26"/>
        <v xml:space="preserve">218 </v>
      </c>
      <c r="AG506" t="s">
        <v>26064</v>
      </c>
      <c r="AH506" t="s">
        <v>26082</v>
      </c>
      <c r="AI506" t="s">
        <v>26083</v>
      </c>
      <c r="AJ506" t="s">
        <v>23493</v>
      </c>
    </row>
    <row r="507" spans="1:36" x14ac:dyDescent="0.2">
      <c r="A507" t="str">
        <f>TRIM(PROPER((assembly_staff_import[[#This Row],[First MI Name via NAME_SOURCE_KEY TEXT]]&amp;" "&amp;assembly_staff_import[[#This Row],[Last Name via NAME_SOURCE_KEY TEXT]]&amp;" "&amp;assembly_staff_import[[#This Row],[Suffix via NAME_SOURCE_KEY]])))</f>
        <v>Edward O Johnson</v>
      </c>
      <c r="B507" t="str">
        <f>TRIM(CONCATENATE(TRIM(assembly_staff_import[[#This Row],[Full Name]]), ", ", assembly_staff_import[[#This Row],[Title]]))</f>
        <v>Edward O Johnson, Financial Analyst</v>
      </c>
      <c r="C507" t="e">
        <f>assembly_staff_import[[#This Row],[Vlookup_groups]]</f>
        <v>#REF!</v>
      </c>
      <c r="D507" t="str">
        <f>IF(assembly_staff_import[[#This Row],[Legislative Staff Type]]="Personal",assembly_staff_import[[#This Row],[Formatted Personal Staff Office]],"")</f>
        <v/>
      </c>
      <c r="E507" t="s">
        <v>65</v>
      </c>
      <c r="F507" s="19" t="s">
        <v>10913</v>
      </c>
      <c r="G507" t="s">
        <v>1237</v>
      </c>
      <c r="H507" t="str">
        <f>TRIM(PROPER((assembly_staff_import[[#This Row],[Last Name via NAME_SOURCE_KEY TEXT]]&amp;" "&amp;assembly_staff_import[[#This Row],[Suffix via NAME_SOURCE_KEY]])))</f>
        <v>Johnson</v>
      </c>
      <c r="I507" t="str">
        <f>PROPER(assembly_staff_import[[#This Row],[JOB TITLE_SOURCE_KEY]])</f>
        <v xml:space="preserve">Financial Analyst                          </v>
      </c>
      <c r="J507" t="s">
        <v>72</v>
      </c>
      <c r="K507" t="str">
        <f>IF(assembly_staff_import[[#This Row],[Legislative Staff Type]]="Personal",assembly_staff_import[[#This Row],[Vlookup Reports To Person]], "")</f>
        <v/>
      </c>
      <c r="L507" t="str">
        <f>PROPER(assembly_staff_import[[#This Row],[First MI Name via NAME_SOURCE_KEY TEXT]])</f>
        <v xml:space="preserve"> Edward O</v>
      </c>
      <c r="M507" t="s">
        <v>16862</v>
      </c>
      <c r="N507" t="str">
        <f>LOWER(CONCATENATE(assembly_staff_import[[#This Row],[Last Name]],LEFT(assembly_staff_import[[#This Row],[First Name (no initial)]],1),"@nyassembly.gov"))</f>
        <v>johnsone@nyassembly.gov</v>
      </c>
      <c r="O507" t="s">
        <v>7025</v>
      </c>
      <c r="P507" t="e">
        <f>VLOOKUP(assembly_staff_import[[#This Row],[Full Name]],[3]!PEOPLE_March_20[#Data],1,0)</f>
        <v>#REF!</v>
      </c>
      <c r="Q507" t="e">
        <f>VLOOKUP(assembly_staff_import[[#This Row],[Full Name]],[3]!Table17[#Data],3,0)</f>
        <v>#REF!</v>
      </c>
      <c r="R507" t="e">
        <f>VLOOKUP(assembly_staff_import[[#This Row],[Formatted Works for Group]],[3]!Table7[#Data],1,0)</f>
        <v>#REF!</v>
      </c>
      <c r="S507" t="str">
        <f>IF(assembly_staff_import[[#This Row],[Legislative Staff Type]]="Personal", assembly_staff_import[[#This Row],[Vlookup Works for Group]], assembly_staff_import[[#This Row],[Formatted Works for Group calc]]&amp;", Central Staff Office, Assembly")</f>
        <v>Finance Department, Central Staff Office, Assembly</v>
      </c>
      <c r="T507" s="20" t="str">
        <f>TRIM(assembly_staff_import[[#This Row],[NAME_SOURCE_KEY]])</f>
        <v>JOHNSON, EDWARD O</v>
      </c>
      <c r="U507" t="s">
        <v>26084</v>
      </c>
      <c r="V507" t="s">
        <v>24257</v>
      </c>
      <c r="W507" t="s">
        <v>26085</v>
      </c>
      <c r="Y507"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07" t="s">
        <v>26063</v>
      </c>
      <c r="AA507" t="e">
        <f>VLOOKUP(assembly_staff_import[[#This Row],[Formatted and corrected Works for Group Text]],[3]!Table4[#Data],1,0)</f>
        <v>#REF!</v>
      </c>
      <c r="AB507" t="e">
        <f>VLOOKUP(assembly_staff_import[[#This Row],[Formatted and corrected Works for Group Text]],[3]!Table5[#Data],2,0)</f>
        <v>#REF!</v>
      </c>
      <c r="AC507" t="str">
        <f>IF(TRIM(assembly_staff_import[[#This Row],[PUBLIC INFO ADDR_SOURCE_KEY]])="CAPITOL, ALBANY", "Legislative / Capitol Office", "District Office")</f>
        <v>Legislative / Capitol Office</v>
      </c>
      <c r="AD507" t="s">
        <v>26064</v>
      </c>
      <c r="AF507" t="str">
        <f t="shared" si="26"/>
        <v xml:space="preserve">218 </v>
      </c>
      <c r="AG507" t="s">
        <v>26064</v>
      </c>
      <c r="AH507" t="s">
        <v>26086</v>
      </c>
      <c r="AI507" t="s">
        <v>26077</v>
      </c>
      <c r="AJ507" t="s">
        <v>23493</v>
      </c>
    </row>
    <row r="508" spans="1:36" x14ac:dyDescent="0.2">
      <c r="A508" t="str">
        <f>TRIM(PROPER((assembly_staff_import[[#This Row],[First MI Name via NAME_SOURCE_KEY TEXT]]&amp;" "&amp;assembly_staff_import[[#This Row],[Last Name via NAME_SOURCE_KEY TEXT]]&amp;" "&amp;assembly_staff_import[[#This Row],[Suffix via NAME_SOURCE_KEY]])))</f>
        <v>F. Charles Antonucci</v>
      </c>
      <c r="B508" t="str">
        <f>TRIM(CONCATENATE(TRIM(assembly_staff_import[[#This Row],[Full Name]]), ", ", assembly_staff_import[[#This Row],[Title]]))</f>
        <v>F. Charles Antonucci, Sr Payroll Processor</v>
      </c>
      <c r="C508" t="e">
        <f>assembly_staff_import[[#This Row],[Vlookup_groups]]</f>
        <v>#REF!</v>
      </c>
      <c r="D508" t="str">
        <f>IF(assembly_staff_import[[#This Row],[Legislative Staff Type]]="Personal",assembly_staff_import[[#This Row],[Formatted Personal Staff Office]],"")</f>
        <v/>
      </c>
      <c r="E508" t="s">
        <v>65</v>
      </c>
      <c r="F508" s="19" t="s">
        <v>10913</v>
      </c>
      <c r="G508" t="s">
        <v>1237</v>
      </c>
      <c r="H508" t="str">
        <f>TRIM(PROPER((assembly_staff_import[[#This Row],[Last Name via NAME_SOURCE_KEY TEXT]]&amp;" "&amp;assembly_staff_import[[#This Row],[Suffix via NAME_SOURCE_KEY]])))</f>
        <v>Antonucci</v>
      </c>
      <c r="I508" t="str">
        <f>PROPER(assembly_staff_import[[#This Row],[JOB TITLE_SOURCE_KEY]])</f>
        <v xml:space="preserve">Sr Payroll Processor                       </v>
      </c>
      <c r="J508" t="s">
        <v>72</v>
      </c>
      <c r="K508" t="str">
        <f>IF(assembly_staff_import[[#This Row],[Legislative Staff Type]]="Personal",assembly_staff_import[[#This Row],[Vlookup Reports To Person]], "")</f>
        <v/>
      </c>
      <c r="L508" t="str">
        <f>PROPER(assembly_staff_import[[#This Row],[First MI Name via NAME_SOURCE_KEY TEXT]])</f>
        <v xml:space="preserve"> F. Charles</v>
      </c>
      <c r="M508" t="s">
        <v>17711</v>
      </c>
      <c r="N508" t="str">
        <f>LOWER(CONCATENATE(assembly_staff_import[[#This Row],[Last Name]],LEFT(assembly_staff_import[[#This Row],[First Name (no initial)]],1),"@nyassembly.gov"))</f>
        <v>antonuccif@nyassembly.gov</v>
      </c>
      <c r="O508" t="s">
        <v>26087</v>
      </c>
      <c r="P508" t="e">
        <f>VLOOKUP(assembly_staff_import[[#This Row],[Full Name]],[3]!PEOPLE_March_20[#Data],1,0)</f>
        <v>#REF!</v>
      </c>
      <c r="Q508" t="e">
        <f>VLOOKUP(assembly_staff_import[[#This Row],[Full Name]],[3]!Table17[#Data],3,0)</f>
        <v>#REF!</v>
      </c>
      <c r="R508" t="e">
        <f>VLOOKUP(assembly_staff_import[[#This Row],[Formatted Works for Group]],[3]!Table7[#Data],1,0)</f>
        <v>#REF!</v>
      </c>
      <c r="S508" t="str">
        <f>IF(assembly_staff_import[[#This Row],[Legislative Staff Type]]="Personal", assembly_staff_import[[#This Row],[Vlookup Works for Group]], assembly_staff_import[[#This Row],[Formatted Works for Group calc]]&amp;", Central Staff Office, Assembly")</f>
        <v>Finance Department, Central Staff Office, Assembly</v>
      </c>
      <c r="T508" s="20" t="str">
        <f>TRIM(assembly_staff_import[[#This Row],[NAME_SOURCE_KEY]])</f>
        <v>ANTONUCCI, F. CHARLES</v>
      </c>
      <c r="U508" t="s">
        <v>26088</v>
      </c>
      <c r="V508" t="s">
        <v>26089</v>
      </c>
      <c r="W508" t="s">
        <v>26090</v>
      </c>
      <c r="Y508"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08" t="s">
        <v>26063</v>
      </c>
      <c r="AA508" t="e">
        <f>VLOOKUP(assembly_staff_import[[#This Row],[Formatted and corrected Works for Group Text]],[3]!Table4[#Data],1,0)</f>
        <v>#REF!</v>
      </c>
      <c r="AB508" t="e">
        <f>VLOOKUP(assembly_staff_import[[#This Row],[Formatted and corrected Works for Group Text]],[3]!Table5[#Data],2,0)</f>
        <v>#REF!</v>
      </c>
      <c r="AC508" t="str">
        <f>IF(TRIM(assembly_staff_import[[#This Row],[PUBLIC INFO ADDR_SOURCE_KEY]])="CAPITOL, ALBANY", "Legislative / Capitol Office", "District Office")</f>
        <v>Legislative / Capitol Office</v>
      </c>
      <c r="AD508" t="s">
        <v>26064</v>
      </c>
      <c r="AF508" t="str">
        <f t="shared" si="26"/>
        <v xml:space="preserve">218 </v>
      </c>
      <c r="AG508" t="s">
        <v>26064</v>
      </c>
      <c r="AH508" t="s">
        <v>26091</v>
      </c>
      <c r="AI508" t="s">
        <v>26092</v>
      </c>
      <c r="AJ508" t="s">
        <v>23493</v>
      </c>
    </row>
    <row r="509" spans="1:36" x14ac:dyDescent="0.2">
      <c r="A509" t="str">
        <f>TRIM(PROPER((assembly_staff_import[[#This Row],[First MI Name via NAME_SOURCE_KEY TEXT]]&amp;" "&amp;assembly_staff_import[[#This Row],[Last Name via NAME_SOURCE_KEY TEXT]]&amp;" "&amp;assembly_staff_import[[#This Row],[Suffix via NAME_SOURCE_KEY]])))</f>
        <v>Gail L Agata</v>
      </c>
      <c r="B509" t="str">
        <f>TRIM(CONCATENATE(TRIM(assembly_staff_import[[#This Row],[Full Name]]), ", ", assembly_staff_import[[#This Row],[Title]]))</f>
        <v>Gail L Agata, Princ Financi Analyst</v>
      </c>
      <c r="C509" t="e">
        <f>assembly_staff_import[[#This Row],[Vlookup_groups]]</f>
        <v>#REF!</v>
      </c>
      <c r="D509" t="str">
        <f>IF(assembly_staff_import[[#This Row],[Legislative Staff Type]]="Personal",assembly_staff_import[[#This Row],[Formatted Personal Staff Office]],"")</f>
        <v/>
      </c>
      <c r="E509" t="s">
        <v>65</v>
      </c>
      <c r="F509" s="19" t="s">
        <v>10913</v>
      </c>
      <c r="G509" t="s">
        <v>1237</v>
      </c>
      <c r="H509" t="str">
        <f>TRIM(PROPER((assembly_staff_import[[#This Row],[Last Name via NAME_SOURCE_KEY TEXT]]&amp;" "&amp;assembly_staff_import[[#This Row],[Suffix via NAME_SOURCE_KEY]])))</f>
        <v>Agata</v>
      </c>
      <c r="I509" t="str">
        <f>PROPER(assembly_staff_import[[#This Row],[JOB TITLE_SOURCE_KEY]])</f>
        <v xml:space="preserve">Princ Financi Analyst                      </v>
      </c>
      <c r="J509" t="s">
        <v>72</v>
      </c>
      <c r="K509" t="str">
        <f>IF(assembly_staff_import[[#This Row],[Legislative Staff Type]]="Personal",assembly_staff_import[[#This Row],[Vlookup Reports To Person]], "")</f>
        <v/>
      </c>
      <c r="L509" t="str">
        <f>PROPER(assembly_staff_import[[#This Row],[First MI Name via NAME_SOURCE_KEY TEXT]])</f>
        <v xml:space="preserve"> Gail L</v>
      </c>
      <c r="M509" t="s">
        <v>17759</v>
      </c>
      <c r="N509" t="str">
        <f>LOWER(CONCATENATE(assembly_staff_import[[#This Row],[Last Name]],LEFT(assembly_staff_import[[#This Row],[First Name (no initial)]],1),"@nyassembly.gov"))</f>
        <v>agatag@nyassembly.gov</v>
      </c>
      <c r="O509" t="s">
        <v>7453</v>
      </c>
      <c r="P509" t="e">
        <f>VLOOKUP(assembly_staff_import[[#This Row],[Full Name]],[3]!PEOPLE_March_20[#Data],1,0)</f>
        <v>#REF!</v>
      </c>
      <c r="Q509" t="e">
        <f>VLOOKUP(assembly_staff_import[[#This Row],[Full Name]],[3]!Table17[#Data],3,0)</f>
        <v>#REF!</v>
      </c>
      <c r="R509" t="e">
        <f>VLOOKUP(assembly_staff_import[[#This Row],[Formatted Works for Group]],[3]!Table7[#Data],1,0)</f>
        <v>#REF!</v>
      </c>
      <c r="S509" t="str">
        <f>IF(assembly_staff_import[[#This Row],[Legislative Staff Type]]="Personal", assembly_staff_import[[#This Row],[Vlookup Works for Group]], assembly_staff_import[[#This Row],[Formatted Works for Group calc]]&amp;", Central Staff Office, Assembly")</f>
        <v>Finance Department, Central Staff Office, Assembly</v>
      </c>
      <c r="T509" s="20" t="str">
        <f>TRIM(assembly_staff_import[[#This Row],[NAME_SOURCE_KEY]])</f>
        <v>AGATA, GAIL L</v>
      </c>
      <c r="U509" t="s">
        <v>26093</v>
      </c>
      <c r="V509" t="s">
        <v>26094</v>
      </c>
      <c r="W509" t="s">
        <v>26095</v>
      </c>
      <c r="Y509"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09" t="s">
        <v>26063</v>
      </c>
      <c r="AA509" t="e">
        <f>VLOOKUP(assembly_staff_import[[#This Row],[Formatted and corrected Works for Group Text]],[3]!Table4[#Data],1,0)</f>
        <v>#REF!</v>
      </c>
      <c r="AB509" t="e">
        <f>VLOOKUP(assembly_staff_import[[#This Row],[Formatted and corrected Works for Group Text]],[3]!Table5[#Data],2,0)</f>
        <v>#REF!</v>
      </c>
      <c r="AC509" t="str">
        <f>IF(TRIM(assembly_staff_import[[#This Row],[PUBLIC INFO ADDR_SOURCE_KEY]])="CAPITOL, ALBANY", "Legislative / Capitol Office", "District Office")</f>
        <v>Legislative / Capitol Office</v>
      </c>
      <c r="AD509" t="s">
        <v>26064</v>
      </c>
      <c r="AF509" t="str">
        <f t="shared" si="26"/>
        <v xml:space="preserve">218 </v>
      </c>
      <c r="AG509" t="s">
        <v>26064</v>
      </c>
      <c r="AH509" t="s">
        <v>26096</v>
      </c>
      <c r="AI509" t="s">
        <v>26097</v>
      </c>
      <c r="AJ509" t="s">
        <v>23493</v>
      </c>
    </row>
    <row r="510" spans="1:36" x14ac:dyDescent="0.2">
      <c r="A510" t="str">
        <f>TRIM(PROPER((assembly_staff_import[[#This Row],[First MI Name via NAME_SOURCE_KEY TEXT]]&amp;" "&amp;assembly_staff_import[[#This Row],[Last Name via NAME_SOURCE_KEY TEXT]]&amp;" "&amp;assembly_staff_import[[#This Row],[Suffix via NAME_SOURCE_KEY]])))</f>
        <v>Gwendolyn L Hayles</v>
      </c>
      <c r="B510" t="str">
        <f>TRIM(CONCATENATE(TRIM(assembly_staff_import[[#This Row],[Full Name]]), ", ", assembly_staff_import[[#This Row],[Title]]))</f>
        <v>Gwendolyn L Hayles, Accts Pay Specialist</v>
      </c>
      <c r="C510" t="e">
        <f>assembly_staff_import[[#This Row],[Vlookup_groups]]</f>
        <v>#REF!</v>
      </c>
      <c r="D510" t="str">
        <f>IF(assembly_staff_import[[#This Row],[Legislative Staff Type]]="Personal",assembly_staff_import[[#This Row],[Formatted Personal Staff Office]],"")</f>
        <v/>
      </c>
      <c r="E510" t="s">
        <v>65</v>
      </c>
      <c r="F510" s="19" t="s">
        <v>10913</v>
      </c>
      <c r="G510" t="s">
        <v>1237</v>
      </c>
      <c r="H510" t="str">
        <f>TRIM(PROPER((assembly_staff_import[[#This Row],[Last Name via NAME_SOURCE_KEY TEXT]]&amp;" "&amp;assembly_staff_import[[#This Row],[Suffix via NAME_SOURCE_KEY]])))</f>
        <v>Hayles</v>
      </c>
      <c r="I510" t="str">
        <f>PROPER(assembly_staff_import[[#This Row],[JOB TITLE_SOURCE_KEY]])</f>
        <v xml:space="preserve">Accts Pay Specialist                       </v>
      </c>
      <c r="J510" t="s">
        <v>72</v>
      </c>
      <c r="K510" t="str">
        <f>IF(assembly_staff_import[[#This Row],[Legislative Staff Type]]="Personal",assembly_staff_import[[#This Row],[Vlookup Reports To Person]], "")</f>
        <v/>
      </c>
      <c r="L510" t="str">
        <f>PROPER(assembly_staff_import[[#This Row],[First MI Name via NAME_SOURCE_KEY TEXT]])</f>
        <v xml:space="preserve"> Gwendolyn L</v>
      </c>
      <c r="M510" t="s">
        <v>17264</v>
      </c>
      <c r="N510" t="str">
        <f>LOWER(CONCATENATE(assembly_staff_import[[#This Row],[Last Name]],LEFT(assembly_staff_import[[#This Row],[First Name (no initial)]],1),"@nyassembly.gov"))</f>
        <v>haylesg@nyassembly.gov</v>
      </c>
      <c r="O510" t="s">
        <v>25859</v>
      </c>
      <c r="P510" t="e">
        <f>VLOOKUP(assembly_staff_import[[#This Row],[Full Name]],[3]!PEOPLE_March_20[#Data],1,0)</f>
        <v>#REF!</v>
      </c>
      <c r="Q510" t="e">
        <f>VLOOKUP(assembly_staff_import[[#This Row],[Full Name]],[3]!Table17[#Data],3,0)</f>
        <v>#REF!</v>
      </c>
      <c r="R510" t="e">
        <f>VLOOKUP(assembly_staff_import[[#This Row],[Formatted Works for Group]],[3]!Table7[#Data],1,0)</f>
        <v>#REF!</v>
      </c>
      <c r="S510" t="str">
        <f>IF(assembly_staff_import[[#This Row],[Legislative Staff Type]]="Personal", assembly_staff_import[[#This Row],[Vlookup Works for Group]], assembly_staff_import[[#This Row],[Formatted Works for Group calc]]&amp;", Central Staff Office, Assembly")</f>
        <v>Finance Department, Central Staff Office, Assembly</v>
      </c>
      <c r="T510" s="20" t="str">
        <f>TRIM(assembly_staff_import[[#This Row],[NAME_SOURCE_KEY]])</f>
        <v>HAYLES, GWENDOLYN L</v>
      </c>
      <c r="U510" t="s">
        <v>26098</v>
      </c>
      <c r="V510" t="s">
        <v>24927</v>
      </c>
      <c r="W510" t="s">
        <v>25862</v>
      </c>
      <c r="Y510"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10" t="s">
        <v>26063</v>
      </c>
      <c r="AA510" t="e">
        <f>VLOOKUP(assembly_staff_import[[#This Row],[Formatted and corrected Works for Group Text]],[3]!Table4[#Data],1,0)</f>
        <v>#REF!</v>
      </c>
      <c r="AB510" t="e">
        <f>VLOOKUP(assembly_staff_import[[#This Row],[Formatted and corrected Works for Group Text]],[3]!Table5[#Data],2,0)</f>
        <v>#REF!</v>
      </c>
      <c r="AC510" t="str">
        <f>IF(TRIM(assembly_staff_import[[#This Row],[PUBLIC INFO ADDR_SOURCE_KEY]])="CAPITOL, ALBANY", "Legislative / Capitol Office", "District Office")</f>
        <v>Legislative / Capitol Office</v>
      </c>
      <c r="AD510" t="s">
        <v>26064</v>
      </c>
      <c r="AF510" t="str">
        <f t="shared" si="26"/>
        <v xml:space="preserve">218 </v>
      </c>
      <c r="AG510" t="s">
        <v>26064</v>
      </c>
      <c r="AH510" t="s">
        <v>26099</v>
      </c>
      <c r="AI510" t="s">
        <v>26100</v>
      </c>
      <c r="AJ510" t="s">
        <v>23493</v>
      </c>
    </row>
    <row r="511" spans="1:36" x14ac:dyDescent="0.2">
      <c r="A511" t="str">
        <f>TRIM(PROPER((assembly_staff_import[[#This Row],[First MI Name via NAME_SOURCE_KEY TEXT]]&amp;" "&amp;assembly_staff_import[[#This Row],[Last Name via NAME_SOURCE_KEY TEXT]]&amp;" "&amp;assembly_staff_import[[#This Row],[Suffix via NAME_SOURCE_KEY]])))</f>
        <v>Jan E Hunziker</v>
      </c>
      <c r="B511" t="str">
        <f>TRIM(CONCATENATE(TRIM(assembly_staff_import[[#This Row],[Full Name]]), ", ", assembly_staff_import[[#This Row],[Title]]))</f>
        <v>Jan E Hunziker, Financial Analyst</v>
      </c>
      <c r="C511" t="e">
        <f>assembly_staff_import[[#This Row],[Vlookup_groups]]</f>
        <v>#REF!</v>
      </c>
      <c r="D511" t="str">
        <f>IF(assembly_staff_import[[#This Row],[Legislative Staff Type]]="Personal",assembly_staff_import[[#This Row],[Formatted Personal Staff Office]],"")</f>
        <v/>
      </c>
      <c r="E511" t="s">
        <v>65</v>
      </c>
      <c r="F511" s="19" t="s">
        <v>10913</v>
      </c>
      <c r="G511" t="s">
        <v>1237</v>
      </c>
      <c r="H511" t="str">
        <f>TRIM(PROPER((assembly_staff_import[[#This Row],[Last Name via NAME_SOURCE_KEY TEXT]]&amp;" "&amp;assembly_staff_import[[#This Row],[Suffix via NAME_SOURCE_KEY]])))</f>
        <v>Hunziker</v>
      </c>
      <c r="I511" t="str">
        <f>PROPER(assembly_staff_import[[#This Row],[JOB TITLE_SOURCE_KEY]])</f>
        <v xml:space="preserve">Financial Analyst                          </v>
      </c>
      <c r="J511" t="s">
        <v>72</v>
      </c>
      <c r="K511" t="str">
        <f>IF(assembly_staff_import[[#This Row],[Legislative Staff Type]]="Personal",assembly_staff_import[[#This Row],[Vlookup Reports To Person]], "")</f>
        <v/>
      </c>
      <c r="L511" t="str">
        <f>PROPER(assembly_staff_import[[#This Row],[First MI Name via NAME_SOURCE_KEY TEXT]])</f>
        <v xml:space="preserve"> Jan E</v>
      </c>
      <c r="M511" t="s">
        <v>16881</v>
      </c>
      <c r="N511" t="str">
        <f>LOWER(CONCATENATE(assembly_staff_import[[#This Row],[Last Name]],LEFT(assembly_staff_import[[#This Row],[First Name (no initial)]],1),"@nyassembly.gov"))</f>
        <v>hunzikerj@nyassembly.gov</v>
      </c>
      <c r="O511" t="s">
        <v>26101</v>
      </c>
      <c r="P511" t="e">
        <f>VLOOKUP(assembly_staff_import[[#This Row],[Full Name]],[3]!PEOPLE_March_20[#Data],1,0)</f>
        <v>#REF!</v>
      </c>
      <c r="Q511" t="e">
        <f>VLOOKUP(assembly_staff_import[[#This Row],[Full Name]],[3]!Table17[#Data],3,0)</f>
        <v>#REF!</v>
      </c>
      <c r="R511" t="e">
        <f>VLOOKUP(assembly_staff_import[[#This Row],[Formatted Works for Group]],[3]!Table7[#Data],1,0)</f>
        <v>#REF!</v>
      </c>
      <c r="S511" t="str">
        <f>IF(assembly_staff_import[[#This Row],[Legislative Staff Type]]="Personal", assembly_staff_import[[#This Row],[Vlookup Works for Group]], assembly_staff_import[[#This Row],[Formatted Works for Group calc]]&amp;", Central Staff Office, Assembly")</f>
        <v>Finance Department, Central Staff Office, Assembly</v>
      </c>
      <c r="T511" s="20" t="str">
        <f>TRIM(assembly_staff_import[[#This Row],[NAME_SOURCE_KEY]])</f>
        <v>HUNZIKER, JAN E</v>
      </c>
      <c r="U511" t="s">
        <v>26102</v>
      </c>
      <c r="V511" t="s">
        <v>26103</v>
      </c>
      <c r="W511" t="s">
        <v>26104</v>
      </c>
      <c r="Y511"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11" t="s">
        <v>26063</v>
      </c>
      <c r="AA511" t="e">
        <f>VLOOKUP(assembly_staff_import[[#This Row],[Formatted and corrected Works for Group Text]],[3]!Table4[#Data],1,0)</f>
        <v>#REF!</v>
      </c>
      <c r="AB511" t="e">
        <f>VLOOKUP(assembly_staff_import[[#This Row],[Formatted and corrected Works for Group Text]],[3]!Table5[#Data],2,0)</f>
        <v>#REF!</v>
      </c>
      <c r="AC511" t="str">
        <f>IF(TRIM(assembly_staff_import[[#This Row],[PUBLIC INFO ADDR_SOURCE_KEY]])="CAPITOL, ALBANY", "Legislative / Capitol Office", "District Office")</f>
        <v>Legislative / Capitol Office</v>
      </c>
      <c r="AD511" t="s">
        <v>26064</v>
      </c>
      <c r="AF511" t="str">
        <f t="shared" si="26"/>
        <v xml:space="preserve">218 </v>
      </c>
      <c r="AG511" t="s">
        <v>26064</v>
      </c>
      <c r="AH511" t="s">
        <v>26105</v>
      </c>
      <c r="AI511" t="s">
        <v>26077</v>
      </c>
      <c r="AJ511" t="s">
        <v>23493</v>
      </c>
    </row>
    <row r="512" spans="1:36" x14ac:dyDescent="0.2">
      <c r="A512" t="str">
        <f>TRIM(PROPER((assembly_staff_import[[#This Row],[First MI Name via NAME_SOURCE_KEY TEXT]]&amp;" "&amp;assembly_staff_import[[#This Row],[Last Name via NAME_SOURCE_KEY TEXT]]&amp;" "&amp;assembly_staff_import[[#This Row],[Suffix via NAME_SOURCE_KEY]])))</f>
        <v>Jessica R Tibbitts</v>
      </c>
      <c r="B512" t="str">
        <f>TRIM(CONCATENATE(TRIM(assembly_staff_import[[#This Row],[Full Name]]), ", ", assembly_staff_import[[#This Row],[Title]]))</f>
        <v>Jessica R Tibbitts, Payroll Processor</v>
      </c>
      <c r="C512" t="e">
        <f>assembly_staff_import[[#This Row],[Vlookup_groups]]</f>
        <v>#REF!</v>
      </c>
      <c r="D512" t="str">
        <f>IF(assembly_staff_import[[#This Row],[Legislative Staff Type]]="Personal",assembly_staff_import[[#This Row],[Formatted Personal Staff Office]],"")</f>
        <v/>
      </c>
      <c r="E512" t="s">
        <v>65</v>
      </c>
      <c r="F512" s="19" t="s">
        <v>10913</v>
      </c>
      <c r="G512" t="s">
        <v>1237</v>
      </c>
      <c r="H512" t="str">
        <f>TRIM(PROPER((assembly_staff_import[[#This Row],[Last Name via NAME_SOURCE_KEY TEXT]]&amp;" "&amp;assembly_staff_import[[#This Row],[Suffix via NAME_SOURCE_KEY]])))</f>
        <v>Tibbitts</v>
      </c>
      <c r="I512" t="str">
        <f>PROPER(assembly_staff_import[[#This Row],[JOB TITLE_SOURCE_KEY]])</f>
        <v xml:space="preserve">Payroll Processor                          </v>
      </c>
      <c r="J512" t="s">
        <v>72</v>
      </c>
      <c r="K512" t="str">
        <f>IF(assembly_staff_import[[#This Row],[Legislative Staff Type]]="Personal",assembly_staff_import[[#This Row],[Vlookup Reports To Person]], "")</f>
        <v/>
      </c>
      <c r="L512" t="str">
        <f>PROPER(assembly_staff_import[[#This Row],[First MI Name via NAME_SOURCE_KEY TEXT]])</f>
        <v xml:space="preserve"> Jessica R</v>
      </c>
      <c r="M512" t="s">
        <v>16048</v>
      </c>
      <c r="N512" t="str">
        <f>LOWER(CONCATENATE(assembly_staff_import[[#This Row],[Last Name]],LEFT(assembly_staff_import[[#This Row],[First Name (no initial)]],1),"@nyassembly.gov"))</f>
        <v>tibbittsj@nyassembly.gov</v>
      </c>
      <c r="O512" t="s">
        <v>12902</v>
      </c>
      <c r="P512" t="e">
        <f>VLOOKUP(assembly_staff_import[[#This Row],[Full Name]],[3]!PEOPLE_March_20[#Data],1,0)</f>
        <v>#REF!</v>
      </c>
      <c r="Q512" t="e">
        <f>VLOOKUP(assembly_staff_import[[#This Row],[Full Name]],[3]!Table17[#Data],3,0)</f>
        <v>#REF!</v>
      </c>
      <c r="R512" t="e">
        <f>VLOOKUP(assembly_staff_import[[#This Row],[Formatted Works for Group]],[3]!Table7[#Data],1,0)</f>
        <v>#REF!</v>
      </c>
      <c r="S512" t="str">
        <f>IF(assembly_staff_import[[#This Row],[Legislative Staff Type]]="Personal", assembly_staff_import[[#This Row],[Vlookup Works for Group]], assembly_staff_import[[#This Row],[Formatted Works for Group calc]]&amp;", Central Staff Office, Assembly")</f>
        <v>Finance Department, Central Staff Office, Assembly</v>
      </c>
      <c r="T512" s="20" t="str">
        <f>TRIM(assembly_staff_import[[#This Row],[NAME_SOURCE_KEY]])</f>
        <v>TIBBITTS, JESSICA R</v>
      </c>
      <c r="U512" t="s">
        <v>26106</v>
      </c>
      <c r="V512" t="s">
        <v>26107</v>
      </c>
      <c r="W512" t="s">
        <v>26108</v>
      </c>
      <c r="Y512"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12" t="s">
        <v>26063</v>
      </c>
      <c r="AA512" t="e">
        <f>VLOOKUP(assembly_staff_import[[#This Row],[Formatted and corrected Works for Group Text]],[3]!Table4[#Data],1,0)</f>
        <v>#REF!</v>
      </c>
      <c r="AB512" t="e">
        <f>VLOOKUP(assembly_staff_import[[#This Row],[Formatted and corrected Works for Group Text]],[3]!Table5[#Data],2,0)</f>
        <v>#REF!</v>
      </c>
      <c r="AC512" t="str">
        <f>IF(TRIM(assembly_staff_import[[#This Row],[PUBLIC INFO ADDR_SOURCE_KEY]])="CAPITOL, ALBANY", "Legislative / Capitol Office", "District Office")</f>
        <v>Legislative / Capitol Office</v>
      </c>
      <c r="AD512" t="s">
        <v>26064</v>
      </c>
      <c r="AF512" t="str">
        <f t="shared" si="26"/>
        <v xml:space="preserve">218 </v>
      </c>
      <c r="AG512" t="s">
        <v>26064</v>
      </c>
      <c r="AH512" t="s">
        <v>26109</v>
      </c>
      <c r="AI512" t="s">
        <v>26110</v>
      </c>
      <c r="AJ512" t="s">
        <v>23493</v>
      </c>
    </row>
    <row r="513" spans="1:36" x14ac:dyDescent="0.2">
      <c r="A513" t="str">
        <f>TRIM(PROPER((assembly_staff_import[[#This Row],[First MI Name via NAME_SOURCE_KEY TEXT]]&amp;" "&amp;assembly_staff_import[[#This Row],[Last Name via NAME_SOURCE_KEY TEXT]]&amp;" "&amp;assembly_staff_import[[#This Row],[Suffix via NAME_SOURCE_KEY]])))</f>
        <v>Keely J Luce</v>
      </c>
      <c r="B513" t="str">
        <f>TRIM(CONCATENATE(TRIM(assembly_staff_import[[#This Row],[Full Name]]), ", ", assembly_staff_import[[#This Row],[Title]]))</f>
        <v>Keely J Luce, Payroll Processor</v>
      </c>
      <c r="C513" t="e">
        <f>assembly_staff_import[[#This Row],[Vlookup_groups]]</f>
        <v>#REF!</v>
      </c>
      <c r="D513" t="str">
        <f>IF(assembly_staff_import[[#This Row],[Legislative Staff Type]]="Personal",assembly_staff_import[[#This Row],[Formatted Personal Staff Office]],"")</f>
        <v/>
      </c>
      <c r="E513" t="s">
        <v>65</v>
      </c>
      <c r="F513" s="19" t="s">
        <v>10913</v>
      </c>
      <c r="G513" t="s">
        <v>1237</v>
      </c>
      <c r="H513" t="str">
        <f>TRIM(PROPER((assembly_staff_import[[#This Row],[Last Name via NAME_SOURCE_KEY TEXT]]&amp;" "&amp;assembly_staff_import[[#This Row],[Suffix via NAME_SOURCE_KEY]])))</f>
        <v>Luce</v>
      </c>
      <c r="I513" t="str">
        <f>PROPER(assembly_staff_import[[#This Row],[JOB TITLE_SOURCE_KEY]])</f>
        <v xml:space="preserve">Payroll Processor                          </v>
      </c>
      <c r="J513" t="s">
        <v>72</v>
      </c>
      <c r="K513" t="str">
        <f>IF(assembly_staff_import[[#This Row],[Legislative Staff Type]]="Personal",assembly_staff_import[[#This Row],[Vlookup Reports To Person]], "")</f>
        <v/>
      </c>
      <c r="L513" t="str">
        <f>PROPER(assembly_staff_import[[#This Row],[First MI Name via NAME_SOURCE_KEY TEXT]])</f>
        <v xml:space="preserve"> Keely J</v>
      </c>
      <c r="M513" t="s">
        <v>12588</v>
      </c>
      <c r="N513" t="str">
        <f>LOWER(CONCATENATE(assembly_staff_import[[#This Row],[Last Name]],LEFT(assembly_staff_import[[#This Row],[First Name (no initial)]],1),"@nyassembly.gov"))</f>
        <v>lucek@nyassembly.gov</v>
      </c>
      <c r="O513" t="s">
        <v>26111</v>
      </c>
      <c r="P513" t="e">
        <f>VLOOKUP(assembly_staff_import[[#This Row],[Full Name]],[3]!PEOPLE_March_20[#Data],1,0)</f>
        <v>#REF!</v>
      </c>
      <c r="Q513" t="e">
        <f>VLOOKUP(assembly_staff_import[[#This Row],[Full Name]],[3]!Table17[#Data],3,0)</f>
        <v>#REF!</v>
      </c>
      <c r="R513" t="e">
        <f>VLOOKUP(assembly_staff_import[[#This Row],[Formatted Works for Group]],[3]!Table7[#Data],1,0)</f>
        <v>#REF!</v>
      </c>
      <c r="S513" t="str">
        <f>IF(assembly_staff_import[[#This Row],[Legislative Staff Type]]="Personal", assembly_staff_import[[#This Row],[Vlookup Works for Group]], assembly_staff_import[[#This Row],[Formatted Works for Group calc]]&amp;", Central Staff Office, Assembly")</f>
        <v>Finance Department, Central Staff Office, Assembly</v>
      </c>
      <c r="T513" s="20" t="str">
        <f>TRIM(assembly_staff_import[[#This Row],[NAME_SOURCE_KEY]])</f>
        <v>LUCE, KEELY J</v>
      </c>
      <c r="U513" t="s">
        <v>26112</v>
      </c>
      <c r="V513" t="s">
        <v>25437</v>
      </c>
      <c r="W513" t="s">
        <v>26113</v>
      </c>
      <c r="Y513"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13" t="s">
        <v>26063</v>
      </c>
      <c r="AA513" t="e">
        <f>VLOOKUP(assembly_staff_import[[#This Row],[Formatted and corrected Works for Group Text]],[3]!Table4[#Data],1,0)</f>
        <v>#REF!</v>
      </c>
      <c r="AB513" t="e">
        <f>VLOOKUP(assembly_staff_import[[#This Row],[Formatted and corrected Works for Group Text]],[3]!Table5[#Data],2,0)</f>
        <v>#REF!</v>
      </c>
      <c r="AC513" t="str">
        <f>IF(TRIM(assembly_staff_import[[#This Row],[PUBLIC INFO ADDR_SOURCE_KEY]])="CAPITOL, ALBANY", "Legislative / Capitol Office", "District Office")</f>
        <v>Legislative / Capitol Office</v>
      </c>
      <c r="AD513" t="s">
        <v>26064</v>
      </c>
      <c r="AF513" t="str">
        <f t="shared" si="26"/>
        <v xml:space="preserve">218 </v>
      </c>
      <c r="AG513" t="s">
        <v>26064</v>
      </c>
      <c r="AH513" t="s">
        <v>26114</v>
      </c>
      <c r="AI513" t="s">
        <v>26110</v>
      </c>
      <c r="AJ513" t="s">
        <v>23493</v>
      </c>
    </row>
    <row r="514" spans="1:36" x14ac:dyDescent="0.2">
      <c r="A514" t="str">
        <f>TRIM(PROPER((assembly_staff_import[[#This Row],[First MI Name via NAME_SOURCE_KEY TEXT]]&amp;" "&amp;assembly_staff_import[[#This Row],[Last Name via NAME_SOURCE_KEY TEXT]]&amp;" "&amp;assembly_staff_import[[#This Row],[Suffix via NAME_SOURCE_KEY]])))</f>
        <v>Kimberly A Bonomo</v>
      </c>
      <c r="B514" t="str">
        <f>TRIM(CONCATENATE(TRIM(assembly_staff_import[[#This Row],[Full Name]]), ", ", assembly_staff_import[[#This Row],[Title]]))</f>
        <v>Kimberly A Bonomo, Payroll Manager</v>
      </c>
      <c r="C514" t="e">
        <f>assembly_staff_import[[#This Row],[Vlookup_groups]]</f>
        <v>#REF!</v>
      </c>
      <c r="D514" t="str">
        <f>IF(assembly_staff_import[[#This Row],[Legislative Staff Type]]="Personal",assembly_staff_import[[#This Row],[Formatted Personal Staff Office]],"")</f>
        <v/>
      </c>
      <c r="E514" t="s">
        <v>65</v>
      </c>
      <c r="F514" s="19" t="s">
        <v>10913</v>
      </c>
      <c r="G514" t="s">
        <v>1237</v>
      </c>
      <c r="H514" t="str">
        <f>TRIM(PROPER((assembly_staff_import[[#This Row],[Last Name via NAME_SOURCE_KEY TEXT]]&amp;" "&amp;assembly_staff_import[[#This Row],[Suffix via NAME_SOURCE_KEY]])))</f>
        <v>Bonomo</v>
      </c>
      <c r="I514" t="str">
        <f>PROPER(assembly_staff_import[[#This Row],[JOB TITLE_SOURCE_KEY]])</f>
        <v xml:space="preserve">Payroll Manager                            </v>
      </c>
      <c r="J514" t="s">
        <v>72</v>
      </c>
      <c r="K514" t="str">
        <f>IF(assembly_staff_import[[#This Row],[Legislative Staff Type]]="Personal",assembly_staff_import[[#This Row],[Vlookup Reports To Person]], "")</f>
        <v/>
      </c>
      <c r="L514" t="str">
        <f>PROPER(assembly_staff_import[[#This Row],[First MI Name via NAME_SOURCE_KEY TEXT]])</f>
        <v xml:space="preserve"> Kimberly A</v>
      </c>
      <c r="M514" t="s">
        <v>17695</v>
      </c>
      <c r="N514" t="str">
        <f>LOWER(CONCATENATE(assembly_staff_import[[#This Row],[Last Name]],LEFT(assembly_staff_import[[#This Row],[First Name (no initial)]],1),"@nyassembly.gov"))</f>
        <v>bonomok@nyassembly.gov</v>
      </c>
      <c r="O514" t="s">
        <v>5050</v>
      </c>
      <c r="P514" t="e">
        <f>VLOOKUP(assembly_staff_import[[#This Row],[Full Name]],[3]!PEOPLE_March_20[#Data],1,0)</f>
        <v>#REF!</v>
      </c>
      <c r="Q514" t="e">
        <f>VLOOKUP(assembly_staff_import[[#This Row],[Full Name]],[3]!Table17[#Data],3,0)</f>
        <v>#REF!</v>
      </c>
      <c r="R514" t="e">
        <f>VLOOKUP(assembly_staff_import[[#This Row],[Formatted Works for Group]],[3]!Table7[#Data],1,0)</f>
        <v>#REF!</v>
      </c>
      <c r="S514" t="str">
        <f>IF(assembly_staff_import[[#This Row],[Legislative Staff Type]]="Personal", assembly_staff_import[[#This Row],[Vlookup Works for Group]], assembly_staff_import[[#This Row],[Formatted Works for Group calc]]&amp;", Central Staff Office, Assembly")</f>
        <v>Finance Department, Central Staff Office, Assembly</v>
      </c>
      <c r="T514" s="20" t="str">
        <f>TRIM(assembly_staff_import[[#This Row],[NAME_SOURCE_KEY]])</f>
        <v>BONOMO, KIMBERLY A</v>
      </c>
      <c r="U514" t="s">
        <v>26115</v>
      </c>
      <c r="V514" t="s">
        <v>26116</v>
      </c>
      <c r="W514" t="s">
        <v>25462</v>
      </c>
      <c r="Y514"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14" t="s">
        <v>26063</v>
      </c>
      <c r="AA514" t="e">
        <f>VLOOKUP(assembly_staff_import[[#This Row],[Formatted and corrected Works for Group Text]],[3]!Table4[#Data],1,0)</f>
        <v>#REF!</v>
      </c>
      <c r="AB514" t="e">
        <f>VLOOKUP(assembly_staff_import[[#This Row],[Formatted and corrected Works for Group Text]],[3]!Table5[#Data],2,0)</f>
        <v>#REF!</v>
      </c>
      <c r="AC514" t="str">
        <f>IF(TRIM(assembly_staff_import[[#This Row],[PUBLIC INFO ADDR_SOURCE_KEY]])="CAPITOL, ALBANY", "Legislative / Capitol Office", "District Office")</f>
        <v>Legislative / Capitol Office</v>
      </c>
      <c r="AD514" t="s">
        <v>26064</v>
      </c>
      <c r="AF514" t="str">
        <f t="shared" si="26"/>
        <v xml:space="preserve">218 </v>
      </c>
      <c r="AG514" t="s">
        <v>26064</v>
      </c>
      <c r="AH514" t="s">
        <v>26117</v>
      </c>
      <c r="AI514" t="s">
        <v>26118</v>
      </c>
      <c r="AJ514" t="s">
        <v>23493</v>
      </c>
    </row>
    <row r="515" spans="1:36" x14ac:dyDescent="0.2">
      <c r="A515" t="str">
        <f>TRIM(PROPER((assembly_staff_import[[#This Row],[First MI Name via NAME_SOURCE_KEY TEXT]]&amp;" "&amp;assembly_staff_import[[#This Row],[Last Name via NAME_SOURCE_KEY TEXT]]&amp;" "&amp;assembly_staff_import[[#This Row],[Suffix via NAME_SOURCE_KEY]])))</f>
        <v>Lorraine G Almindo</v>
      </c>
      <c r="B515" t="str">
        <f>TRIM(CONCATENATE(TRIM(assembly_staff_import[[#This Row],[Full Name]]), ", ", assembly_staff_import[[#This Row],[Title]]))</f>
        <v>Lorraine G Almindo, Accts Payable Manager</v>
      </c>
      <c r="C515" t="e">
        <f>assembly_staff_import[[#This Row],[Vlookup_groups]]</f>
        <v>#REF!</v>
      </c>
      <c r="D515" t="str">
        <f>IF(assembly_staff_import[[#This Row],[Legislative Staff Type]]="Personal",assembly_staff_import[[#This Row],[Formatted Personal Staff Office]],"")</f>
        <v/>
      </c>
      <c r="E515" t="s">
        <v>65</v>
      </c>
      <c r="F515" s="19" t="s">
        <v>10913</v>
      </c>
      <c r="G515" t="s">
        <v>1237</v>
      </c>
      <c r="H515" t="str">
        <f>TRIM(PROPER((assembly_staff_import[[#This Row],[Last Name via NAME_SOURCE_KEY TEXT]]&amp;" "&amp;assembly_staff_import[[#This Row],[Suffix via NAME_SOURCE_KEY]])))</f>
        <v>Almindo</v>
      </c>
      <c r="I515" t="str">
        <f>PROPER(assembly_staff_import[[#This Row],[JOB TITLE_SOURCE_KEY]])</f>
        <v xml:space="preserve">Accts Payable Manager                      </v>
      </c>
      <c r="J515" t="s">
        <v>72</v>
      </c>
      <c r="K515" t="str">
        <f>IF(assembly_staff_import[[#This Row],[Legislative Staff Type]]="Personal",assembly_staff_import[[#This Row],[Vlookup Reports To Person]], "")</f>
        <v/>
      </c>
      <c r="L515" t="str">
        <f>PROPER(assembly_staff_import[[#This Row],[First MI Name via NAME_SOURCE_KEY TEXT]])</f>
        <v xml:space="preserve"> Lorraine G</v>
      </c>
      <c r="M515" t="s">
        <v>17741</v>
      </c>
      <c r="N515" t="str">
        <f>LOWER(CONCATENATE(assembly_staff_import[[#This Row],[Last Name]],LEFT(assembly_staff_import[[#This Row],[First Name (no initial)]],1),"@nyassembly.gov"))</f>
        <v>almindol@nyassembly.gov</v>
      </c>
      <c r="O515" t="s">
        <v>26119</v>
      </c>
      <c r="P515" t="e">
        <f>VLOOKUP(assembly_staff_import[[#This Row],[Full Name]],[3]!PEOPLE_March_20[#Data],1,0)</f>
        <v>#REF!</v>
      </c>
      <c r="Q515" t="e">
        <f>VLOOKUP(assembly_staff_import[[#This Row],[Full Name]],[3]!Table17[#Data],3,0)</f>
        <v>#REF!</v>
      </c>
      <c r="R515" t="e">
        <f>VLOOKUP(assembly_staff_import[[#This Row],[Formatted Works for Group]],[3]!Table7[#Data],1,0)</f>
        <v>#REF!</v>
      </c>
      <c r="S515" t="str">
        <f>IF(assembly_staff_import[[#This Row],[Legislative Staff Type]]="Personal", assembly_staff_import[[#This Row],[Vlookup Works for Group]], assembly_staff_import[[#This Row],[Formatted Works for Group calc]]&amp;", Central Staff Office, Assembly")</f>
        <v>Finance Department, Central Staff Office, Assembly</v>
      </c>
      <c r="T515" s="20" t="str">
        <f>TRIM(assembly_staff_import[[#This Row],[NAME_SOURCE_KEY]])</f>
        <v>ALMINDO, LORRAINE G</v>
      </c>
      <c r="U515" t="s">
        <v>26120</v>
      </c>
      <c r="V515" t="s">
        <v>26121</v>
      </c>
      <c r="W515" t="s">
        <v>26122</v>
      </c>
      <c r="Y515"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15" t="s">
        <v>26063</v>
      </c>
      <c r="AA515" t="e">
        <f>VLOOKUP(assembly_staff_import[[#This Row],[Formatted and corrected Works for Group Text]],[3]!Table4[#Data],1,0)</f>
        <v>#REF!</v>
      </c>
      <c r="AB515" t="e">
        <f>VLOOKUP(assembly_staff_import[[#This Row],[Formatted and corrected Works for Group Text]],[3]!Table5[#Data],2,0)</f>
        <v>#REF!</v>
      </c>
      <c r="AC515" t="str">
        <f>IF(TRIM(assembly_staff_import[[#This Row],[PUBLIC INFO ADDR_SOURCE_KEY]])="CAPITOL, ALBANY", "Legislative / Capitol Office", "District Office")</f>
        <v>Legislative / Capitol Office</v>
      </c>
      <c r="AD515" t="s">
        <v>26064</v>
      </c>
      <c r="AF515" t="str">
        <f t="shared" si="26"/>
        <v xml:space="preserve">218 </v>
      </c>
      <c r="AG515" t="s">
        <v>26064</v>
      </c>
      <c r="AH515" t="s">
        <v>26123</v>
      </c>
      <c r="AI515" t="s">
        <v>26124</v>
      </c>
      <c r="AJ515" t="s">
        <v>23493</v>
      </c>
    </row>
    <row r="516" spans="1:36" x14ac:dyDescent="0.2">
      <c r="A516" t="str">
        <f>TRIM(PROPER((assembly_staff_import[[#This Row],[First MI Name via NAME_SOURCE_KEY TEXT]]&amp;" "&amp;assembly_staff_import[[#This Row],[Last Name via NAME_SOURCE_KEY TEXT]]&amp;" "&amp;assembly_staff_import[[#This Row],[Suffix via NAME_SOURCE_KEY]])))</f>
        <v>Margot A Rose</v>
      </c>
      <c r="B516" t="str">
        <f>TRIM(CONCATENATE(TRIM(assembly_staff_import[[#This Row],[Full Name]]), ", ", assembly_staff_import[[#This Row],[Title]]))</f>
        <v>Margot A Rose, Asst Mgr Acts Payable</v>
      </c>
      <c r="C516" t="e">
        <f>assembly_staff_import[[#This Row],[Vlookup_groups]]</f>
        <v>#REF!</v>
      </c>
      <c r="D516" t="str">
        <f>IF(assembly_staff_import[[#This Row],[Legislative Staff Type]]="Personal",assembly_staff_import[[#This Row],[Formatted Personal Staff Office]],"")</f>
        <v/>
      </c>
      <c r="E516" t="s">
        <v>65</v>
      </c>
      <c r="F516" s="19" t="s">
        <v>10913</v>
      </c>
      <c r="G516" t="s">
        <v>1237</v>
      </c>
      <c r="H516" t="str">
        <f>TRIM(PROPER((assembly_staff_import[[#This Row],[Last Name via NAME_SOURCE_KEY TEXT]]&amp;" "&amp;assembly_staff_import[[#This Row],[Suffix via NAME_SOURCE_KEY]])))</f>
        <v>Rose</v>
      </c>
      <c r="I516" t="str">
        <f>PROPER(assembly_staff_import[[#This Row],[JOB TITLE_SOURCE_KEY]])</f>
        <v xml:space="preserve">Asst Mgr Acts Payable                      </v>
      </c>
      <c r="J516" t="s">
        <v>72</v>
      </c>
      <c r="K516" t="str">
        <f>IF(assembly_staff_import[[#This Row],[Legislative Staff Type]]="Personal",assembly_staff_import[[#This Row],[Vlookup Reports To Person]], "")</f>
        <v/>
      </c>
      <c r="L516" t="str">
        <f>PROPER(assembly_staff_import[[#This Row],[First MI Name via NAME_SOURCE_KEY TEXT]])</f>
        <v xml:space="preserve"> Margot A</v>
      </c>
      <c r="M516" t="s">
        <v>12081</v>
      </c>
      <c r="N516" t="str">
        <f>LOWER(CONCATENATE(assembly_staff_import[[#This Row],[Last Name]],LEFT(assembly_staff_import[[#This Row],[First Name (no initial)]],1),"@nyassembly.gov"))</f>
        <v>rosem@nyassembly.gov</v>
      </c>
      <c r="O516" t="s">
        <v>26125</v>
      </c>
      <c r="P516" t="e">
        <f>VLOOKUP(assembly_staff_import[[#This Row],[Full Name]],[3]!PEOPLE_March_20[#Data],1,0)</f>
        <v>#REF!</v>
      </c>
      <c r="Q516" t="e">
        <f>VLOOKUP(assembly_staff_import[[#This Row],[Full Name]],[3]!Table17[#Data],3,0)</f>
        <v>#REF!</v>
      </c>
      <c r="R516" t="e">
        <f>VLOOKUP(assembly_staff_import[[#This Row],[Formatted Works for Group]],[3]!Table7[#Data],1,0)</f>
        <v>#REF!</v>
      </c>
      <c r="S516" t="str">
        <f>IF(assembly_staff_import[[#This Row],[Legislative Staff Type]]="Personal", assembly_staff_import[[#This Row],[Vlookup Works for Group]], assembly_staff_import[[#This Row],[Formatted Works for Group calc]]&amp;", Central Staff Office, Assembly")</f>
        <v>Finance Department, Central Staff Office, Assembly</v>
      </c>
      <c r="T516" s="20" t="str">
        <f>TRIM(assembly_staff_import[[#This Row],[NAME_SOURCE_KEY]])</f>
        <v>ROSE, MARGOT A</v>
      </c>
      <c r="U516" t="s">
        <v>26126</v>
      </c>
      <c r="V516" t="s">
        <v>25461</v>
      </c>
      <c r="W516" t="s">
        <v>26127</v>
      </c>
      <c r="Y516"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16" t="s">
        <v>26063</v>
      </c>
      <c r="AA516" t="e">
        <f>VLOOKUP(assembly_staff_import[[#This Row],[Formatted and corrected Works for Group Text]],[3]!Table4[#Data],1,0)</f>
        <v>#REF!</v>
      </c>
      <c r="AB516" t="e">
        <f>VLOOKUP(assembly_staff_import[[#This Row],[Formatted and corrected Works for Group Text]],[3]!Table5[#Data],2,0)</f>
        <v>#REF!</v>
      </c>
      <c r="AC516" t="str">
        <f>IF(TRIM(assembly_staff_import[[#This Row],[PUBLIC INFO ADDR_SOURCE_KEY]])="CAPITOL, ALBANY", "Legislative / Capitol Office", "District Office")</f>
        <v>Legislative / Capitol Office</v>
      </c>
      <c r="AD516" t="s">
        <v>26064</v>
      </c>
      <c r="AF516" t="str">
        <f t="shared" si="26"/>
        <v xml:space="preserve">218 </v>
      </c>
      <c r="AG516" t="s">
        <v>26064</v>
      </c>
      <c r="AH516" t="s">
        <v>26128</v>
      </c>
      <c r="AI516" t="s">
        <v>26129</v>
      </c>
      <c r="AJ516" t="s">
        <v>23493</v>
      </c>
    </row>
    <row r="517" spans="1:36" x14ac:dyDescent="0.2">
      <c r="A517" t="str">
        <f>TRIM(PROPER((assembly_staff_import[[#This Row],[First MI Name via NAME_SOURCE_KEY TEXT]]&amp;" "&amp;assembly_staff_import[[#This Row],[Last Name via NAME_SOURCE_KEY TEXT]]&amp;" "&amp;assembly_staff_import[[#This Row],[Suffix via NAME_SOURCE_KEY]])))</f>
        <v>Meagan E Girgenti</v>
      </c>
      <c r="B517" t="str">
        <f>TRIM(CONCATENATE(TRIM(assembly_staff_import[[#This Row],[Full Name]]), ", ", assembly_staff_import[[#This Row],[Title]]))</f>
        <v>Meagan E Girgenti, Accts Payable Auditor</v>
      </c>
      <c r="C517" t="e">
        <f>assembly_staff_import[[#This Row],[Vlookup_groups]]</f>
        <v>#REF!</v>
      </c>
      <c r="D517" t="str">
        <f>IF(assembly_staff_import[[#This Row],[Legislative Staff Type]]="Personal",assembly_staff_import[[#This Row],[Formatted Personal Staff Office]],"")</f>
        <v/>
      </c>
      <c r="E517" t="s">
        <v>65</v>
      </c>
      <c r="F517" s="19" t="s">
        <v>10913</v>
      </c>
      <c r="G517" t="s">
        <v>1237</v>
      </c>
      <c r="H517" t="str">
        <f>TRIM(PROPER((assembly_staff_import[[#This Row],[Last Name via NAME_SOURCE_KEY TEXT]]&amp;" "&amp;assembly_staff_import[[#This Row],[Suffix via NAME_SOURCE_KEY]])))</f>
        <v>Girgenti</v>
      </c>
      <c r="I517" t="str">
        <f>PROPER(assembly_staff_import[[#This Row],[JOB TITLE_SOURCE_KEY]])</f>
        <v xml:space="preserve">Accts Payable Auditor                      </v>
      </c>
      <c r="J517" t="s">
        <v>72</v>
      </c>
      <c r="K517" t="str">
        <f>IF(assembly_staff_import[[#This Row],[Legislative Staff Type]]="Personal",assembly_staff_import[[#This Row],[Vlookup Reports To Person]], "")</f>
        <v/>
      </c>
      <c r="L517" t="str">
        <f>PROPER(assembly_staff_import[[#This Row],[First MI Name via NAME_SOURCE_KEY TEXT]])</f>
        <v xml:space="preserve"> Meagan E</v>
      </c>
      <c r="M517" t="s">
        <v>17296</v>
      </c>
      <c r="N517" t="str">
        <f>LOWER(CONCATENATE(assembly_staff_import[[#This Row],[Last Name]],LEFT(assembly_staff_import[[#This Row],[First Name (no initial)]],1),"@nyassembly.gov"))</f>
        <v>girgentim@nyassembly.gov</v>
      </c>
      <c r="O517" t="s">
        <v>8418</v>
      </c>
      <c r="P517" t="e">
        <f>VLOOKUP(assembly_staff_import[[#This Row],[Full Name]],[3]!PEOPLE_March_20[#Data],1,0)</f>
        <v>#REF!</v>
      </c>
      <c r="Q517" t="e">
        <f>VLOOKUP(assembly_staff_import[[#This Row],[Full Name]],[3]!Table17[#Data],3,0)</f>
        <v>#REF!</v>
      </c>
      <c r="R517" t="e">
        <f>VLOOKUP(assembly_staff_import[[#This Row],[Formatted Works for Group]],[3]!Table7[#Data],1,0)</f>
        <v>#REF!</v>
      </c>
      <c r="S517" t="str">
        <f>IF(assembly_staff_import[[#This Row],[Legislative Staff Type]]="Personal", assembly_staff_import[[#This Row],[Vlookup Works for Group]], assembly_staff_import[[#This Row],[Formatted Works for Group calc]]&amp;", Central Staff Office, Assembly")</f>
        <v>Finance Department, Central Staff Office, Assembly</v>
      </c>
      <c r="T517" s="20" t="str">
        <f>TRIM(assembly_staff_import[[#This Row],[NAME_SOURCE_KEY]])</f>
        <v>GIRGENTI, MEAGAN E</v>
      </c>
      <c r="U517" t="s">
        <v>26130</v>
      </c>
      <c r="V517" t="s">
        <v>23880</v>
      </c>
      <c r="W517" t="s">
        <v>26131</v>
      </c>
      <c r="Y517"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17" t="s">
        <v>26063</v>
      </c>
      <c r="AA517" t="e">
        <f>VLOOKUP(assembly_staff_import[[#This Row],[Formatted and corrected Works for Group Text]],[3]!Table4[#Data],1,0)</f>
        <v>#REF!</v>
      </c>
      <c r="AB517" t="e">
        <f>VLOOKUP(assembly_staff_import[[#This Row],[Formatted and corrected Works for Group Text]],[3]!Table5[#Data],2,0)</f>
        <v>#REF!</v>
      </c>
      <c r="AC517" t="str">
        <f>IF(TRIM(assembly_staff_import[[#This Row],[PUBLIC INFO ADDR_SOURCE_KEY]])="CAPITOL, ALBANY", "Legislative / Capitol Office", "District Office")</f>
        <v>Legislative / Capitol Office</v>
      </c>
      <c r="AD517" t="s">
        <v>26064</v>
      </c>
      <c r="AF517" t="str">
        <f t="shared" si="26"/>
        <v xml:space="preserve">218 </v>
      </c>
      <c r="AG517" t="s">
        <v>26064</v>
      </c>
      <c r="AH517" t="s">
        <v>26132</v>
      </c>
      <c r="AI517" t="s">
        <v>26083</v>
      </c>
      <c r="AJ517" t="s">
        <v>23493</v>
      </c>
    </row>
    <row r="518" spans="1:36" x14ac:dyDescent="0.2">
      <c r="A518" t="str">
        <f>TRIM(PROPER((assembly_staff_import[[#This Row],[First MI Name via NAME_SOURCE_KEY TEXT]]&amp;" "&amp;assembly_staff_import[[#This Row],[Last Name via NAME_SOURCE_KEY TEXT]]&amp;" "&amp;assembly_staff_import[[#This Row],[Suffix via NAME_SOURCE_KEY]])))</f>
        <v>Nicole L Einhorn</v>
      </c>
      <c r="B518" t="str">
        <f>TRIM(CONCATENATE(TRIM(assembly_staff_import[[#This Row],[Full Name]]), ", ", assembly_staff_import[[#This Row],[Title]]))</f>
        <v>Nicole L Einhorn, Accts Pay Specialist</v>
      </c>
      <c r="C518" t="e">
        <f>assembly_staff_import[[#This Row],[Vlookup_groups]]</f>
        <v>#REF!</v>
      </c>
      <c r="D518" t="str">
        <f>IF(assembly_staff_import[[#This Row],[Legislative Staff Type]]="Personal",assembly_staff_import[[#This Row],[Formatted Personal Staff Office]],"")</f>
        <v/>
      </c>
      <c r="E518" t="s">
        <v>65</v>
      </c>
      <c r="F518" s="19" t="s">
        <v>10913</v>
      </c>
      <c r="G518" t="s">
        <v>1237</v>
      </c>
      <c r="H518" t="str">
        <f>TRIM(PROPER((assembly_staff_import[[#This Row],[Last Name via NAME_SOURCE_KEY TEXT]]&amp;" "&amp;assembly_staff_import[[#This Row],[Suffix via NAME_SOURCE_KEY]])))</f>
        <v>Einhorn</v>
      </c>
      <c r="I518" t="str">
        <f>PROPER(assembly_staff_import[[#This Row],[JOB TITLE_SOURCE_KEY]])</f>
        <v xml:space="preserve">Accts Pay Specialist                       </v>
      </c>
      <c r="J518" t="s">
        <v>72</v>
      </c>
      <c r="K518" t="str">
        <f>IF(assembly_staff_import[[#This Row],[Legislative Staff Type]]="Personal",assembly_staff_import[[#This Row],[Vlookup Reports To Person]], "")</f>
        <v/>
      </c>
      <c r="L518" t="str">
        <f>PROPER(assembly_staff_import[[#This Row],[First MI Name via NAME_SOURCE_KEY TEXT]])</f>
        <v xml:space="preserve"> Nicole L</v>
      </c>
      <c r="M518" t="s">
        <v>11823</v>
      </c>
      <c r="N518" t="str">
        <f>LOWER(CONCATENATE(assembly_staff_import[[#This Row],[Last Name]],LEFT(assembly_staff_import[[#This Row],[First Name (no initial)]],1),"@nyassembly.gov"))</f>
        <v>einhornn@nyassembly.gov</v>
      </c>
      <c r="O518" t="s">
        <v>23854</v>
      </c>
      <c r="P518" t="e">
        <f>VLOOKUP(assembly_staff_import[[#This Row],[Full Name]],[3]!PEOPLE_March_20[#Data],1,0)</f>
        <v>#REF!</v>
      </c>
      <c r="Q518" t="e">
        <f>VLOOKUP(assembly_staff_import[[#This Row],[Full Name]],[3]!Table17[#Data],3,0)</f>
        <v>#REF!</v>
      </c>
      <c r="R518" t="e">
        <f>VLOOKUP(assembly_staff_import[[#This Row],[Formatted Works for Group]],[3]!Table7[#Data],1,0)</f>
        <v>#REF!</v>
      </c>
      <c r="S518" t="str">
        <f>IF(assembly_staff_import[[#This Row],[Legislative Staff Type]]="Personal", assembly_staff_import[[#This Row],[Vlookup Works for Group]], assembly_staff_import[[#This Row],[Formatted Works for Group calc]]&amp;", Central Staff Office, Assembly")</f>
        <v>Finance Department, Central Staff Office, Assembly</v>
      </c>
      <c r="T518" s="20" t="str">
        <f>TRIM(assembly_staff_import[[#This Row],[NAME_SOURCE_KEY]])</f>
        <v>EINHORN, NICOLE L</v>
      </c>
      <c r="U518" t="s">
        <v>26133</v>
      </c>
      <c r="V518" t="s">
        <v>26134</v>
      </c>
      <c r="W518" t="s">
        <v>26135</v>
      </c>
      <c r="Y518"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18" t="s">
        <v>26063</v>
      </c>
      <c r="AA518" t="e">
        <f>VLOOKUP(assembly_staff_import[[#This Row],[Formatted and corrected Works for Group Text]],[3]!Table4[#Data],1,0)</f>
        <v>#REF!</v>
      </c>
      <c r="AB518" t="e">
        <f>VLOOKUP(assembly_staff_import[[#This Row],[Formatted and corrected Works for Group Text]],[3]!Table5[#Data],2,0)</f>
        <v>#REF!</v>
      </c>
      <c r="AC518" t="str">
        <f>IF(TRIM(assembly_staff_import[[#This Row],[PUBLIC INFO ADDR_SOURCE_KEY]])="CAPITOL, ALBANY", "Legislative / Capitol Office", "District Office")</f>
        <v>Legislative / Capitol Office</v>
      </c>
      <c r="AD518" t="s">
        <v>26064</v>
      </c>
      <c r="AF518" t="str">
        <f t="shared" si="26"/>
        <v xml:space="preserve">218 </v>
      </c>
      <c r="AG518" t="s">
        <v>26064</v>
      </c>
      <c r="AH518" t="s">
        <v>26136</v>
      </c>
      <c r="AI518" t="s">
        <v>26100</v>
      </c>
      <c r="AJ518" t="s">
        <v>23493</v>
      </c>
    </row>
    <row r="519" spans="1:36" x14ac:dyDescent="0.2">
      <c r="A519" t="str">
        <f>TRIM(PROPER((assembly_staff_import[[#This Row],[First MI Name via NAME_SOURCE_KEY TEXT]]&amp;" "&amp;assembly_staff_import[[#This Row],[Last Name via NAME_SOURCE_KEY TEXT]]&amp;" "&amp;assembly_staff_import[[#This Row],[Suffix via NAME_SOURCE_KEY]])))</f>
        <v>Pamela Santos</v>
      </c>
      <c r="B519" t="str">
        <f>TRIM(CONCATENATE(TRIM(assembly_staff_import[[#This Row],[Full Name]]), ", ", assembly_staff_import[[#This Row],[Title]]))</f>
        <v>Pamela Santos, Accts Pay Specialist</v>
      </c>
      <c r="C519" t="e">
        <f>assembly_staff_import[[#This Row],[Vlookup_groups]]</f>
        <v>#REF!</v>
      </c>
      <c r="D519" t="str">
        <f>IF(assembly_staff_import[[#This Row],[Legislative Staff Type]]="Personal",assembly_staff_import[[#This Row],[Formatted Personal Staff Office]],"")</f>
        <v/>
      </c>
      <c r="E519" t="s">
        <v>65</v>
      </c>
      <c r="F519" s="19" t="s">
        <v>10913</v>
      </c>
      <c r="G519" t="s">
        <v>1237</v>
      </c>
      <c r="H519" t="str">
        <f>TRIM(PROPER((assembly_staff_import[[#This Row],[Last Name via NAME_SOURCE_KEY TEXT]]&amp;" "&amp;assembly_staff_import[[#This Row],[Suffix via NAME_SOURCE_KEY]])))</f>
        <v>Santos</v>
      </c>
      <c r="I519" t="str">
        <f>PROPER(assembly_staff_import[[#This Row],[JOB TITLE_SOURCE_KEY]])</f>
        <v xml:space="preserve">Accts Pay Specialist                       </v>
      </c>
      <c r="J519" t="s">
        <v>72</v>
      </c>
      <c r="K519" t="str">
        <f>IF(assembly_staff_import[[#This Row],[Legislative Staff Type]]="Personal",assembly_staff_import[[#This Row],[Vlookup Reports To Person]], "")</f>
        <v/>
      </c>
      <c r="L519" t="str">
        <f>PROPER(assembly_staff_import[[#This Row],[First MI Name via NAME_SOURCE_KEY TEXT]])</f>
        <v xml:space="preserve"> Pamela</v>
      </c>
      <c r="M519" t="s">
        <v>11755</v>
      </c>
      <c r="N519" t="str">
        <f>LOWER(CONCATENATE(assembly_staff_import[[#This Row],[Last Name]],LEFT(assembly_staff_import[[#This Row],[First Name (no initial)]],1),"@nyassembly.gov"))</f>
        <v>santosp@nyassembly.gov</v>
      </c>
      <c r="O519" t="s">
        <v>11757</v>
      </c>
      <c r="P519" t="e">
        <f>VLOOKUP(assembly_staff_import[[#This Row],[Full Name]],[3]!PEOPLE_March_20[#Data],1,0)</f>
        <v>#REF!</v>
      </c>
      <c r="Q519" t="e">
        <f>VLOOKUP(assembly_staff_import[[#This Row],[Full Name]],[3]!Table17[#Data],3,0)</f>
        <v>#REF!</v>
      </c>
      <c r="R519" t="e">
        <f>VLOOKUP(assembly_staff_import[[#This Row],[Formatted Works for Group]],[3]!Table7[#Data],1,0)</f>
        <v>#REF!</v>
      </c>
      <c r="S519" t="str">
        <f>IF(assembly_staff_import[[#This Row],[Legislative Staff Type]]="Personal", assembly_staff_import[[#This Row],[Vlookup Works for Group]], assembly_staff_import[[#This Row],[Formatted Works for Group calc]]&amp;", Central Staff Office, Assembly")</f>
        <v>Finance Department, Central Staff Office, Assembly</v>
      </c>
      <c r="T519" s="20" t="str">
        <f>TRIM(assembly_staff_import[[#This Row],[NAME_SOURCE_KEY]])</f>
        <v>SANTOS, PAMELA</v>
      </c>
      <c r="U519" t="s">
        <v>26137</v>
      </c>
      <c r="V519" t="s">
        <v>26138</v>
      </c>
      <c r="W519" t="s">
        <v>26139</v>
      </c>
      <c r="Y519"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19" t="s">
        <v>26063</v>
      </c>
      <c r="AA519" t="e">
        <f>VLOOKUP(assembly_staff_import[[#This Row],[Formatted and corrected Works for Group Text]],[3]!Table4[#Data],1,0)</f>
        <v>#REF!</v>
      </c>
      <c r="AB519" t="e">
        <f>VLOOKUP(assembly_staff_import[[#This Row],[Formatted and corrected Works for Group Text]],[3]!Table5[#Data],2,0)</f>
        <v>#REF!</v>
      </c>
      <c r="AC519" t="str">
        <f>IF(TRIM(assembly_staff_import[[#This Row],[PUBLIC INFO ADDR_SOURCE_KEY]])="CAPITOL, ALBANY", "Legislative / Capitol Office", "District Office")</f>
        <v>Legislative / Capitol Office</v>
      </c>
      <c r="AD519" t="s">
        <v>26064</v>
      </c>
      <c r="AF519" t="str">
        <f t="shared" si="26"/>
        <v xml:space="preserve">218 </v>
      </c>
      <c r="AG519" t="s">
        <v>26064</v>
      </c>
      <c r="AH519" t="s">
        <v>26140</v>
      </c>
      <c r="AI519" t="s">
        <v>26100</v>
      </c>
      <c r="AJ519" t="s">
        <v>23493</v>
      </c>
    </row>
    <row r="520" spans="1:36" x14ac:dyDescent="0.2">
      <c r="A520" t="str">
        <f>TRIM(PROPER((assembly_staff_import[[#This Row],[First MI Name via NAME_SOURCE_KEY TEXT]]&amp;" "&amp;assembly_staff_import[[#This Row],[Last Name via NAME_SOURCE_KEY TEXT]]&amp;" "&amp;assembly_staff_import[[#This Row],[Suffix via NAME_SOURCE_KEY]])))</f>
        <v>Ricky J Cook</v>
      </c>
      <c r="B520" t="str">
        <f>TRIM(CONCATENATE(TRIM(assembly_staff_import[[#This Row],[Full Name]]), ", ", assembly_staff_import[[#This Row],[Title]]))</f>
        <v>Ricky J Cook, Financial Accountant</v>
      </c>
      <c r="C520" t="e">
        <f>assembly_staff_import[[#This Row],[Vlookup_groups]]</f>
        <v>#REF!</v>
      </c>
      <c r="D520" t="str">
        <f>IF(assembly_staff_import[[#This Row],[Legislative Staff Type]]="Personal",assembly_staff_import[[#This Row],[Formatted Personal Staff Office]],"")</f>
        <v/>
      </c>
      <c r="E520" t="s">
        <v>65</v>
      </c>
      <c r="F520" s="19" t="s">
        <v>10913</v>
      </c>
      <c r="G520" t="s">
        <v>1237</v>
      </c>
      <c r="H520" t="str">
        <f>TRIM(PROPER((assembly_staff_import[[#This Row],[Last Name via NAME_SOURCE_KEY TEXT]]&amp;" "&amp;assembly_staff_import[[#This Row],[Suffix via NAME_SOURCE_KEY]])))</f>
        <v>Cook</v>
      </c>
      <c r="I520" t="str">
        <f>PROPER(assembly_staff_import[[#This Row],[JOB TITLE_SOURCE_KEY]])</f>
        <v xml:space="preserve">Financial Accountant                       </v>
      </c>
      <c r="J520" t="s">
        <v>72</v>
      </c>
      <c r="K520" t="str">
        <f>IF(assembly_staff_import[[#This Row],[Legislative Staff Type]]="Personal",assembly_staff_import[[#This Row],[Vlookup Reports To Person]], "")</f>
        <v/>
      </c>
      <c r="L520" t="str">
        <f>PROPER(assembly_staff_import[[#This Row],[First MI Name via NAME_SOURCE_KEY TEXT]])</f>
        <v xml:space="preserve"> Ricky J</v>
      </c>
      <c r="M520" t="s">
        <v>17329</v>
      </c>
      <c r="N520" t="str">
        <f>LOWER(CONCATENATE(assembly_staff_import[[#This Row],[Last Name]],LEFT(assembly_staff_import[[#This Row],[First Name (no initial)]],1),"@nyassembly.gov"))</f>
        <v>cookr@nyassembly.gov</v>
      </c>
      <c r="O520" t="s">
        <v>26141</v>
      </c>
      <c r="P520" t="e">
        <f>VLOOKUP(assembly_staff_import[[#This Row],[Full Name]],[3]!PEOPLE_March_20[#Data],1,0)</f>
        <v>#REF!</v>
      </c>
      <c r="Q520" t="e">
        <f>VLOOKUP(assembly_staff_import[[#This Row],[Full Name]],[3]!Table17[#Data],3,0)</f>
        <v>#REF!</v>
      </c>
      <c r="R520" t="e">
        <f>VLOOKUP(assembly_staff_import[[#This Row],[Formatted Works for Group]],[3]!Table7[#Data],1,0)</f>
        <v>#REF!</v>
      </c>
      <c r="S520" t="str">
        <f>IF(assembly_staff_import[[#This Row],[Legislative Staff Type]]="Personal", assembly_staff_import[[#This Row],[Vlookup Works for Group]], assembly_staff_import[[#This Row],[Formatted Works for Group calc]]&amp;", Central Staff Office, Assembly")</f>
        <v>Finance Department, Central Staff Office, Assembly</v>
      </c>
      <c r="T520" s="20" t="str">
        <f>TRIM(assembly_staff_import[[#This Row],[NAME_SOURCE_KEY]])</f>
        <v>COOK, RICKY J</v>
      </c>
      <c r="U520" t="s">
        <v>26142</v>
      </c>
      <c r="V520" t="s">
        <v>26143</v>
      </c>
      <c r="W520" t="s">
        <v>26144</v>
      </c>
      <c r="Y520"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20" t="s">
        <v>26063</v>
      </c>
      <c r="AA520" t="e">
        <f>VLOOKUP(assembly_staff_import[[#This Row],[Formatted and corrected Works for Group Text]],[3]!Table4[#Data],1,0)</f>
        <v>#REF!</v>
      </c>
      <c r="AB520" t="e">
        <f>VLOOKUP(assembly_staff_import[[#This Row],[Formatted and corrected Works for Group Text]],[3]!Table5[#Data],2,0)</f>
        <v>#REF!</v>
      </c>
      <c r="AC520" t="str">
        <f>IF(TRIM(assembly_staff_import[[#This Row],[PUBLIC INFO ADDR_SOURCE_KEY]])="CAPITOL, ALBANY", "Legislative / Capitol Office", "District Office")</f>
        <v>Legislative / Capitol Office</v>
      </c>
      <c r="AD520" t="s">
        <v>26064</v>
      </c>
      <c r="AF520" t="str">
        <f t="shared" si="26"/>
        <v xml:space="preserve">218 </v>
      </c>
      <c r="AG520" t="s">
        <v>26064</v>
      </c>
      <c r="AH520" t="s">
        <v>26145</v>
      </c>
      <c r="AI520" t="s">
        <v>26146</v>
      </c>
      <c r="AJ520" t="s">
        <v>23493</v>
      </c>
    </row>
    <row r="521" spans="1:36" x14ac:dyDescent="0.2">
      <c r="A521" t="str">
        <f>TRIM(PROPER((assembly_staff_import[[#This Row],[First MI Name via NAME_SOURCE_KEY TEXT]]&amp;" "&amp;assembly_staff_import[[#This Row],[Last Name via NAME_SOURCE_KEY TEXT]]&amp;" "&amp;assembly_staff_import[[#This Row],[Suffix via NAME_SOURCE_KEY]])))</f>
        <v>Sandra L Miller-Pangman</v>
      </c>
      <c r="B521" t="str">
        <f>TRIM(CONCATENATE(TRIM(assembly_staff_import[[#This Row],[Full Name]]), ", ", assembly_staff_import[[#This Row],[Title]]))</f>
        <v>Sandra L Miller-Pangman, Sr Payroll Processor</v>
      </c>
      <c r="C521" t="e">
        <f>assembly_staff_import[[#This Row],[Vlookup_groups]]</f>
        <v>#REF!</v>
      </c>
      <c r="D521" t="str">
        <f>IF(assembly_staff_import[[#This Row],[Legislative Staff Type]]="Personal",assembly_staff_import[[#This Row],[Formatted Personal Staff Office]],"")</f>
        <v/>
      </c>
      <c r="E521" t="s">
        <v>65</v>
      </c>
      <c r="F521" s="19" t="s">
        <v>10913</v>
      </c>
      <c r="G521" t="s">
        <v>1237</v>
      </c>
      <c r="H521" t="str">
        <f>TRIM(PROPER((assembly_staff_import[[#This Row],[Last Name via NAME_SOURCE_KEY TEXT]]&amp;" "&amp;assembly_staff_import[[#This Row],[Suffix via NAME_SOURCE_KEY]])))</f>
        <v>Miller-Pangman</v>
      </c>
      <c r="I521" t="str">
        <f>PROPER(assembly_staff_import[[#This Row],[JOB TITLE_SOURCE_KEY]])</f>
        <v xml:space="preserve">Sr Payroll Processor                       </v>
      </c>
      <c r="J521" t="s">
        <v>72</v>
      </c>
      <c r="K521" t="str">
        <f>IF(assembly_staff_import[[#This Row],[Legislative Staff Type]]="Personal",assembly_staff_import[[#This Row],[Vlookup Reports To Person]], "")</f>
        <v/>
      </c>
      <c r="L521" t="str">
        <f>PROPER(assembly_staff_import[[#This Row],[First MI Name via NAME_SOURCE_KEY TEXT]])</f>
        <v xml:space="preserve"> Sandra L</v>
      </c>
      <c r="M521" t="s">
        <v>16767</v>
      </c>
      <c r="N521" t="str">
        <f>LOWER(CONCATENATE(assembly_staff_import[[#This Row],[Last Name]],LEFT(assembly_staff_import[[#This Row],[First Name (no initial)]],1),"@nyassembly.gov"))</f>
        <v>miller-pangmans@nyassembly.gov</v>
      </c>
      <c r="O521" t="s">
        <v>17776</v>
      </c>
      <c r="P521" t="e">
        <f>VLOOKUP(assembly_staff_import[[#This Row],[Full Name]],[3]!PEOPLE_March_20[#Data],1,0)</f>
        <v>#REF!</v>
      </c>
      <c r="Q521" t="e">
        <f>VLOOKUP(assembly_staff_import[[#This Row],[Full Name]],[3]!Table17[#Data],3,0)</f>
        <v>#REF!</v>
      </c>
      <c r="R521" t="e">
        <f>VLOOKUP(assembly_staff_import[[#This Row],[Formatted Works for Group]],[3]!Table7[#Data],1,0)</f>
        <v>#REF!</v>
      </c>
      <c r="S521" t="str">
        <f>IF(assembly_staff_import[[#This Row],[Legislative Staff Type]]="Personal", assembly_staff_import[[#This Row],[Vlookup Works for Group]], assembly_staff_import[[#This Row],[Formatted Works for Group calc]]&amp;", Central Staff Office, Assembly")</f>
        <v>Finance Department, Central Staff Office, Assembly</v>
      </c>
      <c r="T521" s="20" t="str">
        <f>TRIM(assembly_staff_import[[#This Row],[NAME_SOURCE_KEY]])</f>
        <v>MILLER-PANGMAN, SANDRA L</v>
      </c>
      <c r="U521" t="s">
        <v>26147</v>
      </c>
      <c r="V521" t="s">
        <v>26148</v>
      </c>
      <c r="W521" t="s">
        <v>25699</v>
      </c>
      <c r="Y521"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21" t="s">
        <v>26063</v>
      </c>
      <c r="AA521" t="e">
        <f>VLOOKUP(assembly_staff_import[[#This Row],[Formatted and corrected Works for Group Text]],[3]!Table4[#Data],1,0)</f>
        <v>#REF!</v>
      </c>
      <c r="AB521" t="e">
        <f>VLOOKUP(assembly_staff_import[[#This Row],[Formatted and corrected Works for Group Text]],[3]!Table5[#Data],2,0)</f>
        <v>#REF!</v>
      </c>
      <c r="AC521" t="str">
        <f>IF(TRIM(assembly_staff_import[[#This Row],[PUBLIC INFO ADDR_SOURCE_KEY]])="CAPITOL, ALBANY", "Legislative / Capitol Office", "District Office")</f>
        <v>Legislative / Capitol Office</v>
      </c>
      <c r="AD521" t="s">
        <v>26064</v>
      </c>
      <c r="AF521" t="str">
        <f t="shared" si="26"/>
        <v xml:space="preserve">218 </v>
      </c>
      <c r="AG521" t="s">
        <v>26064</v>
      </c>
      <c r="AH521" t="s">
        <v>26149</v>
      </c>
      <c r="AI521" t="s">
        <v>26092</v>
      </c>
      <c r="AJ521" t="s">
        <v>23493</v>
      </c>
    </row>
    <row r="522" spans="1:36" x14ac:dyDescent="0.2">
      <c r="A522" t="str">
        <f>TRIM(PROPER((assembly_staff_import[[#This Row],[First MI Name via NAME_SOURCE_KEY TEXT]]&amp;" "&amp;assembly_staff_import[[#This Row],[Last Name via NAME_SOURCE_KEY TEXT]]&amp;" "&amp;assembly_staff_import[[#This Row],[Suffix via NAME_SOURCE_KEY]])))</f>
        <v>Subhash D Sukhram</v>
      </c>
      <c r="B522" t="str">
        <f>TRIM(CONCATENATE(TRIM(assembly_staff_import[[#This Row],[Full Name]]), ", ", assembly_staff_import[[#This Row],[Title]]))</f>
        <v>Subhash D Sukhram, Accts Pay Specialist</v>
      </c>
      <c r="C522" t="e">
        <f>assembly_staff_import[[#This Row],[Vlookup_groups]]</f>
        <v>#REF!</v>
      </c>
      <c r="D522" t="str">
        <f>IF(assembly_staff_import[[#This Row],[Legislative Staff Type]]="Personal",assembly_staff_import[[#This Row],[Formatted Personal Staff Office]],"")</f>
        <v/>
      </c>
      <c r="E522" t="s">
        <v>65</v>
      </c>
      <c r="F522" s="19" t="s">
        <v>10913</v>
      </c>
      <c r="G522" t="s">
        <v>1237</v>
      </c>
      <c r="H522" t="str">
        <f>TRIM(PROPER((assembly_staff_import[[#This Row],[Last Name via NAME_SOURCE_KEY TEXT]]&amp;" "&amp;assembly_staff_import[[#This Row],[Suffix via NAME_SOURCE_KEY]])))</f>
        <v>Sukhram</v>
      </c>
      <c r="I522" t="str">
        <f>PROPER(assembly_staff_import[[#This Row],[JOB TITLE_SOURCE_KEY]])</f>
        <v xml:space="preserve">Accts Pay Specialist                       </v>
      </c>
      <c r="J522" t="s">
        <v>72</v>
      </c>
      <c r="K522" t="str">
        <f>IF(assembly_staff_import[[#This Row],[Legislative Staff Type]]="Personal",assembly_staff_import[[#This Row],[Vlookup Reports To Person]], "")</f>
        <v/>
      </c>
      <c r="L522" t="str">
        <f>PROPER(assembly_staff_import[[#This Row],[First MI Name via NAME_SOURCE_KEY TEXT]])</f>
        <v xml:space="preserve"> Subhash D</v>
      </c>
      <c r="M522" t="s">
        <v>11341</v>
      </c>
      <c r="N522" t="str">
        <f>LOWER(CONCATENATE(assembly_staff_import[[#This Row],[Last Name]],LEFT(assembly_staff_import[[#This Row],[First Name (no initial)]],1),"@nyassembly.gov"))</f>
        <v>sukhrams@nyassembly.gov</v>
      </c>
      <c r="O522" t="s">
        <v>26150</v>
      </c>
      <c r="P522" t="e">
        <f>VLOOKUP(assembly_staff_import[[#This Row],[Full Name]],[3]!PEOPLE_March_20[#Data],1,0)</f>
        <v>#REF!</v>
      </c>
      <c r="Q522" t="e">
        <f>VLOOKUP(assembly_staff_import[[#This Row],[Full Name]],[3]!Table17[#Data],3,0)</f>
        <v>#REF!</v>
      </c>
      <c r="R522" t="e">
        <f>VLOOKUP(assembly_staff_import[[#This Row],[Formatted Works for Group]],[3]!Table7[#Data],1,0)</f>
        <v>#REF!</v>
      </c>
      <c r="S522" t="str">
        <f>IF(assembly_staff_import[[#This Row],[Legislative Staff Type]]="Personal", assembly_staff_import[[#This Row],[Vlookup Works for Group]], assembly_staff_import[[#This Row],[Formatted Works for Group calc]]&amp;", Central Staff Office, Assembly")</f>
        <v>Finance Department, Central Staff Office, Assembly</v>
      </c>
      <c r="T522" s="20" t="str">
        <f>TRIM(assembly_staff_import[[#This Row],[NAME_SOURCE_KEY]])</f>
        <v>SUKHRAM, SUBHASH D</v>
      </c>
      <c r="U522" t="s">
        <v>26151</v>
      </c>
      <c r="V522" t="s">
        <v>26152</v>
      </c>
      <c r="W522" t="s">
        <v>26153</v>
      </c>
      <c r="Y522"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22" t="s">
        <v>26063</v>
      </c>
      <c r="AA522" t="e">
        <f>VLOOKUP(assembly_staff_import[[#This Row],[Formatted and corrected Works for Group Text]],[3]!Table4[#Data],1,0)</f>
        <v>#REF!</v>
      </c>
      <c r="AB522" t="e">
        <f>VLOOKUP(assembly_staff_import[[#This Row],[Formatted and corrected Works for Group Text]],[3]!Table5[#Data],2,0)</f>
        <v>#REF!</v>
      </c>
      <c r="AC522" t="str">
        <f>IF(TRIM(assembly_staff_import[[#This Row],[PUBLIC INFO ADDR_SOURCE_KEY]])="CAPITOL, ALBANY", "Legislative / Capitol Office", "District Office")</f>
        <v>Legislative / Capitol Office</v>
      </c>
      <c r="AD522" t="s">
        <v>26064</v>
      </c>
      <c r="AF522" t="str">
        <f t="shared" si="26"/>
        <v xml:space="preserve">218 </v>
      </c>
      <c r="AG522" t="s">
        <v>26064</v>
      </c>
      <c r="AH522" t="s">
        <v>26154</v>
      </c>
      <c r="AI522" t="s">
        <v>26100</v>
      </c>
      <c r="AJ522" t="s">
        <v>23493</v>
      </c>
    </row>
    <row r="523" spans="1:36" x14ac:dyDescent="0.2">
      <c r="A523" t="str">
        <f>TRIM(PROPER((assembly_staff_import[[#This Row],[First MI Name via NAME_SOURCE_KEY TEXT]]&amp;" "&amp;assembly_staff_import[[#This Row],[Last Name via NAME_SOURCE_KEY TEXT]]&amp;" "&amp;assembly_staff_import[[#This Row],[Suffix via NAME_SOURCE_KEY]])))</f>
        <v>Tracy M Madison</v>
      </c>
      <c r="B523" t="str">
        <f>TRIM(CONCATENATE(TRIM(assembly_staff_import[[#This Row],[Full Name]]), ", ", assembly_staff_import[[#This Row],[Title]]))</f>
        <v>Tracy M Madison, Sr Payroll Processor</v>
      </c>
      <c r="C523" t="e">
        <f>assembly_staff_import[[#This Row],[Vlookup_groups]]</f>
        <v>#REF!</v>
      </c>
      <c r="D523" t="str">
        <f>IF(assembly_staff_import[[#This Row],[Legislative Staff Type]]="Personal",assembly_staff_import[[#This Row],[Formatted Personal Staff Office]],"")</f>
        <v/>
      </c>
      <c r="E523" t="s">
        <v>65</v>
      </c>
      <c r="F523" s="19" t="s">
        <v>10913</v>
      </c>
      <c r="G523" t="s">
        <v>1237</v>
      </c>
      <c r="H523" t="str">
        <f>TRIM(PROPER((assembly_staff_import[[#This Row],[Last Name via NAME_SOURCE_KEY TEXT]]&amp;" "&amp;assembly_staff_import[[#This Row],[Suffix via NAME_SOURCE_KEY]])))</f>
        <v>Madison</v>
      </c>
      <c r="I523" t="str">
        <f>PROPER(assembly_staff_import[[#This Row],[JOB TITLE_SOURCE_KEY]])</f>
        <v xml:space="preserve">Sr Payroll Processor                       </v>
      </c>
      <c r="J523" t="s">
        <v>72</v>
      </c>
      <c r="K523" t="str">
        <f>IF(assembly_staff_import[[#This Row],[Legislative Staff Type]]="Personal",assembly_staff_import[[#This Row],[Vlookup Reports To Person]], "")</f>
        <v/>
      </c>
      <c r="L523" t="str">
        <f>PROPER(assembly_staff_import[[#This Row],[First MI Name via NAME_SOURCE_KEY TEXT]])</f>
        <v xml:space="preserve"> Tracy M</v>
      </c>
      <c r="M523" t="s">
        <v>11095</v>
      </c>
      <c r="N523" t="str">
        <f>LOWER(CONCATENATE(assembly_staff_import[[#This Row],[Last Name]],LEFT(assembly_staff_import[[#This Row],[First Name (no initial)]],1),"@nyassembly.gov"))</f>
        <v>madisont@nyassembly.gov</v>
      </c>
      <c r="O523" t="s">
        <v>25594</v>
      </c>
      <c r="P523" t="e">
        <f>VLOOKUP(assembly_staff_import[[#This Row],[Full Name]],[3]!PEOPLE_March_20[#Data],1,0)</f>
        <v>#REF!</v>
      </c>
      <c r="Q523" t="e">
        <f>VLOOKUP(assembly_staff_import[[#This Row],[Full Name]],[3]!Table17[#Data],3,0)</f>
        <v>#REF!</v>
      </c>
      <c r="R523" t="e">
        <f>VLOOKUP(assembly_staff_import[[#This Row],[Formatted Works for Group]],[3]!Table7[#Data],1,0)</f>
        <v>#REF!</v>
      </c>
      <c r="S523" t="str">
        <f>IF(assembly_staff_import[[#This Row],[Legislative Staff Type]]="Personal", assembly_staff_import[[#This Row],[Vlookup Works for Group]], assembly_staff_import[[#This Row],[Formatted Works for Group calc]]&amp;", Central Staff Office, Assembly")</f>
        <v>Finance Department, Central Staff Office, Assembly</v>
      </c>
      <c r="T523" s="20" t="str">
        <f>TRIM(assembly_staff_import[[#This Row],[NAME_SOURCE_KEY]])</f>
        <v>MADISON, TRACY M</v>
      </c>
      <c r="U523" t="s">
        <v>26155</v>
      </c>
      <c r="V523" t="s">
        <v>26156</v>
      </c>
      <c r="W523" t="s">
        <v>26157</v>
      </c>
      <c r="Y523"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23" t="s">
        <v>26063</v>
      </c>
      <c r="AA523" t="e">
        <f>VLOOKUP(assembly_staff_import[[#This Row],[Formatted and corrected Works for Group Text]],[3]!Table4[#Data],1,0)</f>
        <v>#REF!</v>
      </c>
      <c r="AB523" t="e">
        <f>VLOOKUP(assembly_staff_import[[#This Row],[Formatted and corrected Works for Group Text]],[3]!Table5[#Data],2,0)</f>
        <v>#REF!</v>
      </c>
      <c r="AC523" t="str">
        <f>IF(TRIM(assembly_staff_import[[#This Row],[PUBLIC INFO ADDR_SOURCE_KEY]])="CAPITOL, ALBANY", "Legislative / Capitol Office", "District Office")</f>
        <v>Legislative / Capitol Office</v>
      </c>
      <c r="AD523" t="s">
        <v>26064</v>
      </c>
      <c r="AF523" t="str">
        <f t="shared" si="26"/>
        <v xml:space="preserve">218 </v>
      </c>
      <c r="AG523" t="s">
        <v>26064</v>
      </c>
      <c r="AH523" t="s">
        <v>26158</v>
      </c>
      <c r="AI523" t="s">
        <v>26092</v>
      </c>
      <c r="AJ523" t="s">
        <v>23493</v>
      </c>
    </row>
    <row r="524" spans="1:36" x14ac:dyDescent="0.2">
      <c r="A524" t="str">
        <f>TRIM(PROPER((assembly_staff_import[[#This Row],[First MI Name via NAME_SOURCE_KEY TEXT]]&amp;" "&amp;assembly_staff_import[[#This Row],[Last Name via NAME_SOURCE_KEY TEXT]]&amp;" "&amp;assembly_staff_import[[#This Row],[Suffix via NAME_SOURCE_KEY]])))</f>
        <v>William G Oak</v>
      </c>
      <c r="B524" t="str">
        <f>TRIM(CONCATENATE(TRIM(assembly_staff_import[[#This Row],[Full Name]]), ", ", assembly_staff_import[[#This Row],[Title]]))</f>
        <v>William G Oak, Dir Of Finance</v>
      </c>
      <c r="C524" t="e">
        <f>assembly_staff_import[[#This Row],[Vlookup_groups]]</f>
        <v>#REF!</v>
      </c>
      <c r="D524" t="str">
        <f>IF(assembly_staff_import[[#This Row],[Legislative Staff Type]]="Personal",assembly_staff_import[[#This Row],[Formatted Personal Staff Office]],"")</f>
        <v/>
      </c>
      <c r="E524" t="s">
        <v>65</v>
      </c>
      <c r="F524" s="19" t="s">
        <v>10913</v>
      </c>
      <c r="G524" t="s">
        <v>1237</v>
      </c>
      <c r="H524" t="str">
        <f>TRIM(PROPER((assembly_staff_import[[#This Row],[Last Name via NAME_SOURCE_KEY TEXT]]&amp;" "&amp;assembly_staff_import[[#This Row],[Suffix via NAME_SOURCE_KEY]])))</f>
        <v>Oak</v>
      </c>
      <c r="I524" t="str">
        <f>PROPER(assembly_staff_import[[#This Row],[JOB TITLE_SOURCE_KEY]])</f>
        <v xml:space="preserve">Dir Of Finance                             </v>
      </c>
      <c r="J524" t="s">
        <v>72</v>
      </c>
      <c r="K524" t="str">
        <f>IF(assembly_staff_import[[#This Row],[Legislative Staff Type]]="Personal",assembly_staff_import[[#This Row],[Vlookup Reports To Person]], "")</f>
        <v/>
      </c>
      <c r="L524" t="str">
        <f>PROPER(assembly_staff_import[[#This Row],[First MI Name via NAME_SOURCE_KEY TEXT]])</f>
        <v xml:space="preserve"> William G</v>
      </c>
      <c r="M524" t="s">
        <v>16737</v>
      </c>
      <c r="N524" t="str">
        <f>LOWER(CONCATENATE(assembly_staff_import[[#This Row],[Last Name]],LEFT(assembly_staff_import[[#This Row],[First Name (no initial)]],1),"@nyassembly.gov"))</f>
        <v>oakw@nyassembly.gov</v>
      </c>
      <c r="O524" t="s">
        <v>4756</v>
      </c>
      <c r="P524" t="e">
        <f>VLOOKUP(assembly_staff_import[[#This Row],[Full Name]],[3]!PEOPLE_March_20[#Data],1,0)</f>
        <v>#REF!</v>
      </c>
      <c r="Q524" t="e">
        <f>VLOOKUP(assembly_staff_import[[#This Row],[Full Name]],[3]!Table17[#Data],3,0)</f>
        <v>#REF!</v>
      </c>
      <c r="R524" t="e">
        <f>VLOOKUP(assembly_staff_import[[#This Row],[Formatted Works for Group]],[3]!Table7[#Data],1,0)</f>
        <v>#REF!</v>
      </c>
      <c r="S524" t="str">
        <f>IF(assembly_staff_import[[#This Row],[Legislative Staff Type]]="Personal", assembly_staff_import[[#This Row],[Vlookup Works for Group]], assembly_staff_import[[#This Row],[Formatted Works for Group calc]]&amp;", Central Staff Office, Assembly")</f>
        <v>Finance Department, Central Staff Office, Assembly</v>
      </c>
      <c r="T524" s="20" t="str">
        <f>TRIM(assembly_staff_import[[#This Row],[NAME_SOURCE_KEY]])</f>
        <v>OAK, WILLIAM G</v>
      </c>
      <c r="U524" t="s">
        <v>26159</v>
      </c>
      <c r="V524" t="s">
        <v>26160</v>
      </c>
      <c r="W524" t="s">
        <v>26161</v>
      </c>
      <c r="Y524" t="str">
        <f>IF(assembly_staff_import[[#This Row],[Legislative Staff Type]]="Personal", PROPER(TRIM(assembly_staff_import[[#This Row],[Unit First MI via UNIT_SOURCE_KEY]])&amp;" "&amp;assembly_staff_import[[#This Row],[Unit Last via UNIT_SOURCE_KEY]]), PROPER(TRIM(assembly_staff_import[[#This Row],[UNIT NAME_SOURCE_KEY2]])))</f>
        <v>Finance Department</v>
      </c>
      <c r="Z524" t="s">
        <v>26063</v>
      </c>
      <c r="AA524" t="e">
        <f>VLOOKUP(assembly_staff_import[[#This Row],[Formatted and corrected Works for Group Text]],[3]!Table4[#Data],1,0)</f>
        <v>#REF!</v>
      </c>
      <c r="AB524" t="e">
        <f>VLOOKUP(assembly_staff_import[[#This Row],[Formatted and corrected Works for Group Text]],[3]!Table5[#Data],2,0)</f>
        <v>#REF!</v>
      </c>
      <c r="AC524" t="str">
        <f>IF(TRIM(assembly_staff_import[[#This Row],[PUBLIC INFO ADDR_SOURCE_KEY]])="CAPITOL, ALBANY", "Legislative / Capitol Office", "District Office")</f>
        <v>Legislative / Capitol Office</v>
      </c>
      <c r="AD524" t="s">
        <v>26064</v>
      </c>
      <c r="AF524" t="str">
        <f t="shared" si="26"/>
        <v xml:space="preserve">218 </v>
      </c>
      <c r="AG524" t="s">
        <v>26064</v>
      </c>
      <c r="AH524" t="s">
        <v>26162</v>
      </c>
      <c r="AI524" t="s">
        <v>26163</v>
      </c>
      <c r="AJ524" t="s">
        <v>23493</v>
      </c>
    </row>
    <row r="525" spans="1:36" x14ac:dyDescent="0.2">
      <c r="A525" t="str">
        <f>TRIM(PROPER((assembly_staff_import[[#This Row],[First MI Name via NAME_SOURCE_KEY TEXT]]&amp;" "&amp;assembly_staff_import[[#This Row],[Last Name via NAME_SOURCE_KEY TEXT]]&amp;" "&amp;assembly_staff_import[[#This Row],[Suffix via NAME_SOURCE_KEY]])))</f>
        <v>Aridia Espinal</v>
      </c>
      <c r="B525" t="str">
        <f>TRIM(CONCATENATE(TRIM(assembly_staff_import[[#This Row],[Full Name]]), ", ", assembly_staff_import[[#This Row],[Title]]))</f>
        <v>Aridia Espinal, Dep Dir District Off</v>
      </c>
      <c r="C525" t="e">
        <f>assembly_staff_import[[#This Row],[Vlookup_groups]]</f>
        <v>#REF!</v>
      </c>
      <c r="D525" t="str">
        <f>IF(assembly_staff_import[[#This Row],[Legislative Staff Type]]="Personal",assembly_staff_import[[#This Row],[Formatted Personal Staff Office]],"")</f>
        <v>District Office</v>
      </c>
      <c r="E525" t="s">
        <v>65</v>
      </c>
      <c r="F525" s="19" t="s">
        <v>10913</v>
      </c>
      <c r="G525" t="s">
        <v>67</v>
      </c>
      <c r="H525" t="str">
        <f>TRIM(PROPER((assembly_staff_import[[#This Row],[Last Name via NAME_SOURCE_KEY TEXT]]&amp;" "&amp;assembly_staff_import[[#This Row],[Suffix via NAME_SOURCE_KEY]])))</f>
        <v>Espinal</v>
      </c>
      <c r="I525" t="str">
        <f>PROPER(assembly_staff_import[[#This Row],[JOB TITLE_SOURCE_KEY]])</f>
        <v xml:space="preserve">Dep Dir District Off                       </v>
      </c>
      <c r="J525" t="s">
        <v>72</v>
      </c>
      <c r="K525" t="e">
        <f>IF(assembly_staff_import[[#This Row],[Legislative Staff Type]]="Personal",assembly_staff_import[[#This Row],[Vlookup Reports To Person]], "")</f>
        <v>#REF!</v>
      </c>
      <c r="L525" t="str">
        <f>PROPER(assembly_staff_import[[#This Row],[First MI Name via NAME_SOURCE_KEY TEXT]])</f>
        <v xml:space="preserve"> Aridia</v>
      </c>
      <c r="M525" t="s">
        <v>20617</v>
      </c>
      <c r="N525" t="str">
        <f>LOWER(CONCATENATE(assembly_staff_import[[#This Row],[Last Name]],LEFT(assembly_staff_import[[#This Row],[First Name (no initial)]],1),"@nyassembly.gov"))</f>
        <v>espinala@nyassembly.gov</v>
      </c>
      <c r="O525" t="s">
        <v>20619</v>
      </c>
      <c r="P525" t="e">
        <f>VLOOKUP(assembly_staff_import[[#This Row],[Full Name]],[3]!PEOPLE_March_20[#Data],1,0)</f>
        <v>#REF!</v>
      </c>
      <c r="Q525" t="e">
        <f>VLOOKUP(assembly_staff_import[[#This Row],[Full Name]],[3]!Table17[#Data],3,0)</f>
        <v>#REF!</v>
      </c>
      <c r="R525" t="e">
        <f>VLOOKUP(assembly_staff_import[[#This Row],[Formatted Works for Group]],[3]!Table7[#Data],1,0)</f>
        <v>#REF!</v>
      </c>
      <c r="S525" t="e">
        <f>IF(assembly_staff_import[[#This Row],[Legislative Staff Type]]="Personal", assembly_staff_import[[#This Row],[Vlookup Works for Group]], assembly_staff_import[[#This Row],[Formatted Works for Group calc]]&amp;", Central Staff Office, Assembly")</f>
        <v>#REF!</v>
      </c>
      <c r="T525" s="20" t="str">
        <f>TRIM(assembly_staff_import[[#This Row],[NAME_SOURCE_KEY]])</f>
        <v>ESPINAL, ARIDIA</v>
      </c>
      <c r="U525" t="s">
        <v>26164</v>
      </c>
      <c r="V525" t="s">
        <v>26165</v>
      </c>
      <c r="W525" t="s">
        <v>26166</v>
      </c>
      <c r="Y525" t="str">
        <f>IF(assembly_staff_import[[#This Row],[Legislative Staff Type]]="Personal", PROPER(TRIM(assembly_staff_import[[#This Row],[Unit First MI via UNIT_SOURCE_KEY]])&amp;" "&amp;assembly_staff_import[[#This Row],[Unit Last via UNIT_SOURCE_KEY]]), PROPER(TRIM(assembly_staff_import[[#This Row],[UNIT NAME_SOURCE_KEY2]])))</f>
        <v>Francisco P. Moya</v>
      </c>
      <c r="Z525" t="s">
        <v>26167</v>
      </c>
      <c r="AA525" t="e">
        <f>VLOOKUP(assembly_staff_import[[#This Row],[Formatted and corrected Works for Group Text]],[3]!Table4[#Data],1,0)</f>
        <v>#REF!</v>
      </c>
      <c r="AB525" t="e">
        <f>VLOOKUP(assembly_staff_import[[#This Row],[Formatted and corrected Works for Group Text]],[3]!Table5[#Data],2,0)</f>
        <v>#REF!</v>
      </c>
      <c r="AC525" t="str">
        <f>IF(TRIM(assembly_staff_import[[#This Row],[PUBLIC INFO ADDR_SOURCE_KEY]])="CAPITOL, ALBANY", "Legislative / Capitol Office", "District Office")</f>
        <v>District Office</v>
      </c>
      <c r="AD525" t="s">
        <v>26168</v>
      </c>
      <c r="AE525" t="s">
        <v>26169</v>
      </c>
      <c r="AF525" t="str">
        <f>"A86 "</f>
        <v xml:space="preserve">A86 </v>
      </c>
      <c r="AG525" t="s">
        <v>26170</v>
      </c>
      <c r="AH525" t="s">
        <v>26171</v>
      </c>
      <c r="AI525" t="s">
        <v>25642</v>
      </c>
      <c r="AJ525" t="s">
        <v>26172</v>
      </c>
    </row>
    <row r="526" spans="1:36" x14ac:dyDescent="0.2">
      <c r="A526" t="str">
        <f>TRIM(PROPER((assembly_staff_import[[#This Row],[First MI Name via NAME_SOURCE_KEY TEXT]]&amp;" "&amp;assembly_staff_import[[#This Row],[Last Name via NAME_SOURCE_KEY TEXT]]&amp;" "&amp;assembly_staff_import[[#This Row],[Suffix via NAME_SOURCE_KEY]])))</f>
        <v>Dikran A Vasilescu</v>
      </c>
      <c r="B526" t="str">
        <f>TRIM(CONCATENATE(TRIM(assembly_staff_import[[#This Row],[Full Name]]), ", ", assembly_staff_import[[#This Row],[Title]]))</f>
        <v>Dikran A Vasilescu, Dir Communications</v>
      </c>
      <c r="C526" t="e">
        <f>assembly_staff_import[[#This Row],[Vlookup_groups]]</f>
        <v>#REF!</v>
      </c>
      <c r="D526" t="str">
        <f>IF(assembly_staff_import[[#This Row],[Legislative Staff Type]]="Personal",assembly_staff_import[[#This Row],[Formatted Personal Staff Office]],"")</f>
        <v>District Office</v>
      </c>
      <c r="E526" t="s">
        <v>65</v>
      </c>
      <c r="F526" s="19" t="s">
        <v>10913</v>
      </c>
      <c r="G526" t="s">
        <v>67</v>
      </c>
      <c r="H526" t="str">
        <f>TRIM(PROPER((assembly_staff_import[[#This Row],[Last Name via NAME_SOURCE_KEY TEXT]]&amp;" "&amp;assembly_staff_import[[#This Row],[Suffix via NAME_SOURCE_KEY]])))</f>
        <v>Vasilescu</v>
      </c>
      <c r="I526" t="str">
        <f>PROPER(assembly_staff_import[[#This Row],[JOB TITLE_SOURCE_KEY]])</f>
        <v xml:space="preserve">Dir Communications                         </v>
      </c>
      <c r="J526" t="s">
        <v>72</v>
      </c>
      <c r="K526" t="e">
        <f>IF(assembly_staff_import[[#This Row],[Legislative Staff Type]]="Personal",assembly_staff_import[[#This Row],[Vlookup Reports To Person]], "")</f>
        <v>#REF!</v>
      </c>
      <c r="L526" t="str">
        <f>PROPER(assembly_staff_import[[#This Row],[First MI Name via NAME_SOURCE_KEY TEXT]])</f>
        <v xml:space="preserve"> Dikran A</v>
      </c>
      <c r="M526" t="s">
        <v>13449</v>
      </c>
      <c r="N526" t="str">
        <f>LOWER(CONCATENATE(assembly_staff_import[[#This Row],[Last Name]],LEFT(assembly_staff_import[[#This Row],[First Name (no initial)]],1),"@nyassembly.gov"))</f>
        <v>vasilescud@nyassembly.gov</v>
      </c>
      <c r="O526" t="s">
        <v>26173</v>
      </c>
      <c r="P526" t="e">
        <f>VLOOKUP(assembly_staff_import[[#This Row],[Full Name]],[3]!PEOPLE_March_20[#Data],1,0)</f>
        <v>#REF!</v>
      </c>
      <c r="Q526" t="e">
        <f>VLOOKUP(assembly_staff_import[[#This Row],[Full Name]],[3]!Table17[#Data],3,0)</f>
        <v>#REF!</v>
      </c>
      <c r="R526" t="e">
        <f>VLOOKUP(assembly_staff_import[[#This Row],[Formatted Works for Group]],[3]!Table7[#Data],1,0)</f>
        <v>#REF!</v>
      </c>
      <c r="S526" t="e">
        <f>IF(assembly_staff_import[[#This Row],[Legislative Staff Type]]="Personal", assembly_staff_import[[#This Row],[Vlookup Works for Group]], assembly_staff_import[[#This Row],[Formatted Works for Group calc]]&amp;", Central Staff Office, Assembly")</f>
        <v>#REF!</v>
      </c>
      <c r="T526" s="20" t="str">
        <f>TRIM(assembly_staff_import[[#This Row],[NAME_SOURCE_KEY]])</f>
        <v>VASILESCU, DIKRAN A</v>
      </c>
      <c r="U526" t="s">
        <v>26174</v>
      </c>
      <c r="V526" t="s">
        <v>26175</v>
      </c>
      <c r="W526" t="s">
        <v>26176</v>
      </c>
      <c r="Y526" t="str">
        <f>IF(assembly_staff_import[[#This Row],[Legislative Staff Type]]="Personal", PROPER(TRIM(assembly_staff_import[[#This Row],[Unit First MI via UNIT_SOURCE_KEY]])&amp;" "&amp;assembly_staff_import[[#This Row],[Unit Last via UNIT_SOURCE_KEY]]), PROPER(TRIM(assembly_staff_import[[#This Row],[UNIT NAME_SOURCE_KEY2]])))</f>
        <v>Francisco P. Moya</v>
      </c>
      <c r="Z526" t="s">
        <v>26167</v>
      </c>
      <c r="AA526" t="e">
        <f>VLOOKUP(assembly_staff_import[[#This Row],[Formatted and corrected Works for Group Text]],[3]!Table4[#Data],1,0)</f>
        <v>#REF!</v>
      </c>
      <c r="AB526" t="e">
        <f>VLOOKUP(assembly_staff_import[[#This Row],[Formatted and corrected Works for Group Text]],[3]!Table5[#Data],2,0)</f>
        <v>#REF!</v>
      </c>
      <c r="AC526" t="str">
        <f>IF(TRIM(assembly_staff_import[[#This Row],[PUBLIC INFO ADDR_SOURCE_KEY]])="CAPITOL, ALBANY", "Legislative / Capitol Office", "District Office")</f>
        <v>District Office</v>
      </c>
      <c r="AD526" t="s">
        <v>26168</v>
      </c>
      <c r="AE526" t="s">
        <v>26169</v>
      </c>
      <c r="AF526" t="str">
        <f>"A86 "</f>
        <v xml:space="preserve">A86 </v>
      </c>
      <c r="AG526" t="s">
        <v>26170</v>
      </c>
      <c r="AH526" t="s">
        <v>26177</v>
      </c>
      <c r="AI526" t="s">
        <v>23873</v>
      </c>
      <c r="AJ526" t="s">
        <v>26172</v>
      </c>
    </row>
    <row r="527" spans="1:36" x14ac:dyDescent="0.2">
      <c r="A527" t="str">
        <f>TRIM(PROPER((assembly_staff_import[[#This Row],[First MI Name via NAME_SOURCE_KEY TEXT]]&amp;" "&amp;assembly_staff_import[[#This Row],[Last Name via NAME_SOURCE_KEY TEXT]]&amp;" "&amp;assembly_staff_import[[#This Row],[Suffix via NAME_SOURCE_KEY]])))</f>
        <v>Meghan C Tadio</v>
      </c>
      <c r="B527" t="str">
        <f>TRIM(CONCATENATE(TRIM(assembly_staff_import[[#This Row],[Full Name]]), ", ", assembly_staff_import[[#This Row],[Title]]))</f>
        <v>Meghan C Tadio, Chief Of Staff</v>
      </c>
      <c r="C527" t="e">
        <f>assembly_staff_import[[#This Row],[Vlookup_groups]]</f>
        <v>#REF!</v>
      </c>
      <c r="D527" t="str">
        <f>IF(assembly_staff_import[[#This Row],[Legislative Staff Type]]="Personal",assembly_staff_import[[#This Row],[Formatted Personal Staff Office]],"")</f>
        <v>District Office</v>
      </c>
      <c r="E527" t="s">
        <v>65</v>
      </c>
      <c r="F527" s="19" t="s">
        <v>10913</v>
      </c>
      <c r="G527" t="s">
        <v>67</v>
      </c>
      <c r="H527" t="str">
        <f>TRIM(PROPER((assembly_staff_import[[#This Row],[Last Name via NAME_SOURCE_KEY TEXT]]&amp;" "&amp;assembly_staff_import[[#This Row],[Suffix via NAME_SOURCE_KEY]])))</f>
        <v>Tadio</v>
      </c>
      <c r="I527" t="str">
        <f>PROPER(assembly_staff_import[[#This Row],[JOB TITLE_SOURCE_KEY]])</f>
        <v xml:space="preserve">Chief Of Staff                             </v>
      </c>
      <c r="J527" t="s">
        <v>72</v>
      </c>
      <c r="K527" t="e">
        <f>IF(assembly_staff_import[[#This Row],[Legislative Staff Type]]="Personal",assembly_staff_import[[#This Row],[Vlookup Reports To Person]], "")</f>
        <v>#REF!</v>
      </c>
      <c r="L527" t="str">
        <f>PROPER(assembly_staff_import[[#This Row],[First MI Name via NAME_SOURCE_KEY TEXT]])</f>
        <v xml:space="preserve"> Meghan C</v>
      </c>
      <c r="M527" t="s">
        <v>17662</v>
      </c>
      <c r="N527" t="str">
        <f>LOWER(CONCATENATE(assembly_staff_import[[#This Row],[Last Name]],LEFT(assembly_staff_import[[#This Row],[First Name (no initial)]],1),"@nyassembly.gov"))</f>
        <v>tadiom@nyassembly.gov</v>
      </c>
      <c r="O527" t="s">
        <v>26178</v>
      </c>
      <c r="P527" t="e">
        <f>VLOOKUP(assembly_staff_import[[#This Row],[Full Name]],[3]!PEOPLE_March_20[#Data],1,0)</f>
        <v>#REF!</v>
      </c>
      <c r="Q527" t="e">
        <f>VLOOKUP(assembly_staff_import[[#This Row],[Full Name]],[3]!Table17[#Data],3,0)</f>
        <v>#REF!</v>
      </c>
      <c r="R527" t="e">
        <f>VLOOKUP(assembly_staff_import[[#This Row],[Formatted Works for Group]],[3]!Table7[#Data],1,0)</f>
        <v>#REF!</v>
      </c>
      <c r="S527" t="e">
        <f>IF(assembly_staff_import[[#This Row],[Legislative Staff Type]]="Personal", assembly_staff_import[[#This Row],[Vlookup Works for Group]], assembly_staff_import[[#This Row],[Formatted Works for Group calc]]&amp;", Central Staff Office, Assembly")</f>
        <v>#REF!</v>
      </c>
      <c r="T527" s="20" t="str">
        <f>TRIM(assembly_staff_import[[#This Row],[NAME_SOURCE_KEY]])</f>
        <v>TADIO, MEGHAN C</v>
      </c>
      <c r="U527" t="s">
        <v>26179</v>
      </c>
      <c r="V527" t="s">
        <v>26180</v>
      </c>
      <c r="W527" t="s">
        <v>26181</v>
      </c>
      <c r="Y527" t="str">
        <f>IF(assembly_staff_import[[#This Row],[Legislative Staff Type]]="Personal", PROPER(TRIM(assembly_staff_import[[#This Row],[Unit First MI via UNIT_SOURCE_KEY]])&amp;" "&amp;assembly_staff_import[[#This Row],[Unit Last via UNIT_SOURCE_KEY]]), PROPER(TRIM(assembly_staff_import[[#This Row],[UNIT NAME_SOURCE_KEY2]])))</f>
        <v>Francisco P. Moya</v>
      </c>
      <c r="Z527" t="s">
        <v>26167</v>
      </c>
      <c r="AA527" t="e">
        <f>VLOOKUP(assembly_staff_import[[#This Row],[Formatted and corrected Works for Group Text]],[3]!Table4[#Data],1,0)</f>
        <v>#REF!</v>
      </c>
      <c r="AB527" t="e">
        <f>VLOOKUP(assembly_staff_import[[#This Row],[Formatted and corrected Works for Group Text]],[3]!Table5[#Data],2,0)</f>
        <v>#REF!</v>
      </c>
      <c r="AC527" t="str">
        <f>IF(TRIM(assembly_staff_import[[#This Row],[PUBLIC INFO ADDR_SOURCE_KEY]])="CAPITOL, ALBANY", "Legislative / Capitol Office", "District Office")</f>
        <v>District Office</v>
      </c>
      <c r="AD527" t="s">
        <v>26168</v>
      </c>
      <c r="AE527" t="s">
        <v>26169</v>
      </c>
      <c r="AF527" t="str">
        <f>"A86 "</f>
        <v xml:space="preserve">A86 </v>
      </c>
      <c r="AG527" t="s">
        <v>26170</v>
      </c>
      <c r="AH527" t="s">
        <v>26182</v>
      </c>
      <c r="AI527" t="s">
        <v>23587</v>
      </c>
      <c r="AJ527" t="s">
        <v>26172</v>
      </c>
    </row>
    <row r="528" spans="1:36" x14ac:dyDescent="0.2">
      <c r="A528" t="str">
        <f>TRIM(PROPER((assembly_staff_import[[#This Row],[First MI Name via NAME_SOURCE_KEY TEXT]]&amp;" "&amp;assembly_staff_import[[#This Row],[Last Name via NAME_SOURCE_KEY TEXT]]&amp;" "&amp;assembly_staff_import[[#This Row],[Suffix via NAME_SOURCE_KEY]])))</f>
        <v>Christopher M Whitson</v>
      </c>
      <c r="B528" t="str">
        <f>TRIM(CONCATENATE(TRIM(assembly_staff_import[[#This Row],[Full Name]]), ", ", assembly_staff_import[[#This Row],[Title]]))</f>
        <v>Christopher M Whitson, Public Affairs Coord</v>
      </c>
      <c r="C528" t="e">
        <f>assembly_staff_import[[#This Row],[Vlookup_groups]]</f>
        <v>#REF!</v>
      </c>
      <c r="D528" t="str">
        <f>IF(assembly_staff_import[[#This Row],[Legislative Staff Type]]="Personal",assembly_staff_import[[#This Row],[Formatted Personal Staff Office]],"")</f>
        <v>District Office</v>
      </c>
      <c r="E528" t="s">
        <v>65</v>
      </c>
      <c r="F528" s="19" t="s">
        <v>10913</v>
      </c>
      <c r="G528" t="s">
        <v>67</v>
      </c>
      <c r="H528" t="str">
        <f>TRIM(PROPER((assembly_staff_import[[#This Row],[Last Name via NAME_SOURCE_KEY TEXT]]&amp;" "&amp;assembly_staff_import[[#This Row],[Suffix via NAME_SOURCE_KEY]])))</f>
        <v>Whitson</v>
      </c>
      <c r="I528" t="str">
        <f>PROPER(assembly_staff_import[[#This Row],[JOB TITLE_SOURCE_KEY]])</f>
        <v xml:space="preserve">Public Affairs Coord                       </v>
      </c>
      <c r="J528" t="s">
        <v>72</v>
      </c>
      <c r="K528" t="e">
        <f>IF(assembly_staff_import[[#This Row],[Legislative Staff Type]]="Personal",assembly_staff_import[[#This Row],[Vlookup Reports To Person]], "")</f>
        <v>#REF!</v>
      </c>
      <c r="L528" t="str">
        <f>PROPER(assembly_staff_import[[#This Row],[First MI Name via NAME_SOURCE_KEY TEXT]])</f>
        <v xml:space="preserve"> Christopher M</v>
      </c>
      <c r="M528" t="s">
        <v>22621</v>
      </c>
      <c r="N528" t="str">
        <f>LOWER(CONCATENATE(assembly_staff_import[[#This Row],[Last Name]],LEFT(assembly_staff_import[[#This Row],[First Name (no initial)]],1),"@nyassembly.gov"))</f>
        <v>whitsonc@nyassembly.gov</v>
      </c>
      <c r="O528" t="s">
        <v>13616</v>
      </c>
      <c r="P528" t="e">
        <f>VLOOKUP(assembly_staff_import[[#This Row],[Full Name]],[3]!PEOPLE_March_20[#Data],1,0)</f>
        <v>#REF!</v>
      </c>
      <c r="Q528" t="e">
        <f>VLOOKUP(assembly_staff_import[[#This Row],[Full Name]],[3]!Table17[#Data],3,0)</f>
        <v>#REF!</v>
      </c>
      <c r="R528" t="e">
        <f>VLOOKUP(assembly_staff_import[[#This Row],[Formatted Works for Group]],[3]!Table7[#Data],1,0)</f>
        <v>#REF!</v>
      </c>
      <c r="S528" t="e">
        <f>IF(assembly_staff_import[[#This Row],[Legislative Staff Type]]="Personal", assembly_staff_import[[#This Row],[Vlookup Works for Group]], assembly_staff_import[[#This Row],[Formatted Works for Group calc]]&amp;", Central Staff Office, Assembly")</f>
        <v>#REF!</v>
      </c>
      <c r="T528" s="20" t="str">
        <f>TRIM(assembly_staff_import[[#This Row],[NAME_SOURCE_KEY]])</f>
        <v>WHITSON, CHRISTOPHER M</v>
      </c>
      <c r="U528" t="s">
        <v>26183</v>
      </c>
      <c r="V528" t="s">
        <v>26184</v>
      </c>
      <c r="W528" t="s">
        <v>26185</v>
      </c>
      <c r="Y528" t="str">
        <f>IF(assembly_staff_import[[#This Row],[Legislative Staff Type]]="Personal", PROPER(TRIM(assembly_staff_import[[#This Row],[Unit First MI via UNIT_SOURCE_KEY]])&amp;" "&amp;assembly_staff_import[[#This Row],[Unit Last via UNIT_SOURCE_KEY]]), PROPER(TRIM(assembly_staff_import[[#This Row],[UNIT NAME_SOURCE_KEY2]])))</f>
        <v>Frank K. Skartados</v>
      </c>
      <c r="Z528" t="s">
        <v>26186</v>
      </c>
      <c r="AA528" t="e">
        <f>VLOOKUP(assembly_staff_import[[#This Row],[Formatted and corrected Works for Group Text]],[3]!Table4[#Data],1,0)</f>
        <v>#REF!</v>
      </c>
      <c r="AB528" t="e">
        <f>VLOOKUP(assembly_staff_import[[#This Row],[Formatted and corrected Works for Group Text]],[3]!Table5[#Data],2,0)</f>
        <v>#REF!</v>
      </c>
      <c r="AC528" t="str">
        <f>IF(TRIM(assembly_staff_import[[#This Row],[PUBLIC INFO ADDR_SOURCE_KEY]])="CAPITOL, ALBANY", "Legislative / Capitol Office", "District Office")</f>
        <v>District Office</v>
      </c>
      <c r="AD528" t="s">
        <v>26187</v>
      </c>
      <c r="AE528" t="s">
        <v>26188</v>
      </c>
      <c r="AF528" t="str">
        <f>"B20 "</f>
        <v xml:space="preserve">B20 </v>
      </c>
      <c r="AG528" t="s">
        <v>26189</v>
      </c>
      <c r="AH528" t="s">
        <v>26190</v>
      </c>
      <c r="AI528" t="s">
        <v>26191</v>
      </c>
      <c r="AJ528" t="s">
        <v>26192</v>
      </c>
    </row>
    <row r="529" spans="1:36" x14ac:dyDescent="0.2">
      <c r="A529" t="str">
        <f>TRIM(PROPER((assembly_staff_import[[#This Row],[First MI Name via NAME_SOURCE_KEY TEXT]]&amp;" "&amp;assembly_staff_import[[#This Row],[Last Name via NAME_SOURCE_KEY TEXT]]&amp;" "&amp;assembly_staff_import[[#This Row],[Suffix via NAME_SOURCE_KEY]])))</f>
        <v>Jillian V Cortez</v>
      </c>
      <c r="B529" t="str">
        <f>TRIM(CONCATENATE(TRIM(assembly_staff_import[[#This Row],[Full Name]]), ", ", assembly_staff_import[[#This Row],[Title]]))</f>
        <v>Jillian V Cortez, Office Manager</v>
      </c>
      <c r="C529" t="e">
        <f>assembly_staff_import[[#This Row],[Vlookup_groups]]</f>
        <v>#REF!</v>
      </c>
      <c r="D529" t="str">
        <f>IF(assembly_staff_import[[#This Row],[Legislative Staff Type]]="Personal",assembly_staff_import[[#This Row],[Formatted Personal Staff Office]],"")</f>
        <v>District Office</v>
      </c>
      <c r="E529" t="s">
        <v>65</v>
      </c>
      <c r="F529" s="19" t="s">
        <v>10913</v>
      </c>
      <c r="G529" t="s">
        <v>67</v>
      </c>
      <c r="H529" t="str">
        <f>TRIM(PROPER((assembly_staff_import[[#This Row],[Last Name via NAME_SOURCE_KEY TEXT]]&amp;" "&amp;assembly_staff_import[[#This Row],[Suffix via NAME_SOURCE_KEY]])))</f>
        <v>Cortez</v>
      </c>
      <c r="I529" t="str">
        <f>PROPER(assembly_staff_import[[#This Row],[JOB TITLE_SOURCE_KEY]])</f>
        <v xml:space="preserve">Office Manager                             </v>
      </c>
      <c r="J529" t="s">
        <v>72</v>
      </c>
      <c r="K529" t="e">
        <f>IF(assembly_staff_import[[#This Row],[Legislative Staff Type]]="Personal",assembly_staff_import[[#This Row],[Vlookup Reports To Person]], "")</f>
        <v>#REF!</v>
      </c>
      <c r="L529" t="str">
        <f>PROPER(assembly_staff_import[[#This Row],[First MI Name via NAME_SOURCE_KEY TEXT]])</f>
        <v xml:space="preserve"> Jillian V</v>
      </c>
      <c r="M529" t="s">
        <v>12855</v>
      </c>
      <c r="N529" t="str">
        <f>LOWER(CONCATENATE(assembly_staff_import[[#This Row],[Last Name]],LEFT(assembly_staff_import[[#This Row],[First Name (no initial)]],1),"@nyassembly.gov"))</f>
        <v>cortezj@nyassembly.gov</v>
      </c>
      <c r="O529" t="s">
        <v>26193</v>
      </c>
      <c r="P529" t="e">
        <f>VLOOKUP(assembly_staff_import[[#This Row],[Full Name]],[3]!PEOPLE_March_20[#Data],1,0)</f>
        <v>#REF!</v>
      </c>
      <c r="Q529" t="e">
        <f>VLOOKUP(assembly_staff_import[[#This Row],[Full Name]],[3]!Table17[#Data],3,0)</f>
        <v>#REF!</v>
      </c>
      <c r="R529" t="e">
        <f>VLOOKUP(assembly_staff_import[[#This Row],[Formatted Works for Group]],[3]!Table7[#Data],1,0)</f>
        <v>#REF!</v>
      </c>
      <c r="S529" t="e">
        <f>IF(assembly_staff_import[[#This Row],[Legislative Staff Type]]="Personal", assembly_staff_import[[#This Row],[Vlookup Works for Group]], assembly_staff_import[[#This Row],[Formatted Works for Group calc]]&amp;", Central Staff Office, Assembly")</f>
        <v>#REF!</v>
      </c>
      <c r="T529" s="20" t="str">
        <f>TRIM(assembly_staff_import[[#This Row],[NAME_SOURCE_KEY]])</f>
        <v>CORTEZ, JILLIAN V</v>
      </c>
      <c r="U529" t="s">
        <v>26194</v>
      </c>
      <c r="V529" t="s">
        <v>26195</v>
      </c>
      <c r="W529" t="s">
        <v>26196</v>
      </c>
      <c r="Y529" t="str">
        <f>IF(assembly_staff_import[[#This Row],[Legislative Staff Type]]="Personal", PROPER(TRIM(assembly_staff_import[[#This Row],[Unit First MI via UNIT_SOURCE_KEY]])&amp;" "&amp;assembly_staff_import[[#This Row],[Unit Last via UNIT_SOURCE_KEY]]), PROPER(TRIM(assembly_staff_import[[#This Row],[UNIT NAME_SOURCE_KEY2]])))</f>
        <v>Frank K. Skartados</v>
      </c>
      <c r="Z529" t="s">
        <v>26186</v>
      </c>
      <c r="AA529" t="e">
        <f>VLOOKUP(assembly_staff_import[[#This Row],[Formatted and corrected Works for Group Text]],[3]!Table4[#Data],1,0)</f>
        <v>#REF!</v>
      </c>
      <c r="AB529" t="e">
        <f>VLOOKUP(assembly_staff_import[[#This Row],[Formatted and corrected Works for Group Text]],[3]!Table5[#Data],2,0)</f>
        <v>#REF!</v>
      </c>
      <c r="AC529" t="str">
        <f>IF(TRIM(assembly_staff_import[[#This Row],[PUBLIC INFO ADDR_SOURCE_KEY]])="CAPITOL, ALBANY", "Legislative / Capitol Office", "District Office")</f>
        <v>District Office</v>
      </c>
      <c r="AD529" t="s">
        <v>26187</v>
      </c>
      <c r="AE529" t="s">
        <v>26188</v>
      </c>
      <c r="AF529" t="str">
        <f>"B20 "</f>
        <v xml:space="preserve">B20 </v>
      </c>
      <c r="AG529" t="s">
        <v>26189</v>
      </c>
      <c r="AH529" t="s">
        <v>26197</v>
      </c>
      <c r="AI529" t="s">
        <v>24369</v>
      </c>
      <c r="AJ529" t="s">
        <v>26192</v>
      </c>
    </row>
    <row r="530" spans="1:36" x14ac:dyDescent="0.2">
      <c r="A530" t="str">
        <f>TRIM(PROPER((assembly_staff_import[[#This Row],[First MI Name via NAME_SOURCE_KEY TEXT]]&amp;" "&amp;assembly_staff_import[[#This Row],[Last Name via NAME_SOURCE_KEY TEXT]]&amp;" "&amp;assembly_staff_import[[#This Row],[Suffix via NAME_SOURCE_KEY]])))</f>
        <v>Steven K Gold</v>
      </c>
      <c r="B530" t="str">
        <f>TRIM(CONCATENATE(TRIM(assembly_staff_import[[#This Row],[Full Name]]), ", ", assembly_staff_import[[#This Row],[Title]]))</f>
        <v>Steven K Gold, Chief Of Staff</v>
      </c>
      <c r="C530" t="e">
        <f>assembly_staff_import[[#This Row],[Vlookup_groups]]</f>
        <v>#REF!</v>
      </c>
      <c r="D530" t="str">
        <f>IF(assembly_staff_import[[#This Row],[Legislative Staff Type]]="Personal",assembly_staff_import[[#This Row],[Formatted Personal Staff Office]],"")</f>
        <v>District Office</v>
      </c>
      <c r="E530" t="s">
        <v>65</v>
      </c>
      <c r="F530" s="19" t="s">
        <v>10913</v>
      </c>
      <c r="G530" t="s">
        <v>67</v>
      </c>
      <c r="H530" t="str">
        <f>TRIM(PROPER((assembly_staff_import[[#This Row],[Last Name via NAME_SOURCE_KEY TEXT]]&amp;" "&amp;assembly_staff_import[[#This Row],[Suffix via NAME_SOURCE_KEY]])))</f>
        <v>Gold</v>
      </c>
      <c r="I530" t="str">
        <f>PROPER(assembly_staff_import[[#This Row],[JOB TITLE_SOURCE_KEY]])</f>
        <v xml:space="preserve">Chief Of Staff                             </v>
      </c>
      <c r="J530" t="s">
        <v>72</v>
      </c>
      <c r="K530" t="e">
        <f>IF(assembly_staff_import[[#This Row],[Legislative Staff Type]]="Personal",assembly_staff_import[[#This Row],[Vlookup Reports To Person]], "")</f>
        <v>#REF!</v>
      </c>
      <c r="L530" t="str">
        <f>PROPER(assembly_staff_import[[#This Row],[First MI Name via NAME_SOURCE_KEY TEXT]])</f>
        <v xml:space="preserve"> Steven K</v>
      </c>
      <c r="M530" t="s">
        <v>15440</v>
      </c>
      <c r="N530" t="str">
        <f>LOWER(CONCATENATE(assembly_staff_import[[#This Row],[Last Name]],LEFT(assembly_staff_import[[#This Row],[First Name (no initial)]],1),"@nyassembly.gov"))</f>
        <v>golds@nyassembly.gov</v>
      </c>
      <c r="O530" t="s">
        <v>18363</v>
      </c>
      <c r="P530" t="e">
        <f>VLOOKUP(assembly_staff_import[[#This Row],[Full Name]],[3]!PEOPLE_March_20[#Data],1,0)</f>
        <v>#REF!</v>
      </c>
      <c r="Q530" t="e">
        <f>VLOOKUP(assembly_staff_import[[#This Row],[Full Name]],[3]!Table17[#Data],3,0)</f>
        <v>#REF!</v>
      </c>
      <c r="R530" t="e">
        <f>VLOOKUP(assembly_staff_import[[#This Row],[Formatted Works for Group]],[3]!Table7[#Data],1,0)</f>
        <v>#REF!</v>
      </c>
      <c r="S530" t="e">
        <f>IF(assembly_staff_import[[#This Row],[Legislative Staff Type]]="Personal", assembly_staff_import[[#This Row],[Vlookup Works for Group]], assembly_staff_import[[#This Row],[Formatted Works for Group calc]]&amp;", Central Staff Office, Assembly")</f>
        <v>#REF!</v>
      </c>
      <c r="T530" s="20" t="str">
        <f>TRIM(assembly_staff_import[[#This Row],[NAME_SOURCE_KEY]])</f>
        <v>GOLD, STEVEN K</v>
      </c>
      <c r="U530" t="s">
        <v>26198</v>
      </c>
      <c r="V530" t="s">
        <v>26199</v>
      </c>
      <c r="W530" t="s">
        <v>26200</v>
      </c>
      <c r="Y530" t="str">
        <f>IF(assembly_staff_import[[#This Row],[Legislative Staff Type]]="Personal", PROPER(TRIM(assembly_staff_import[[#This Row],[Unit First MI via UNIT_SOURCE_KEY]])&amp;" "&amp;assembly_staff_import[[#This Row],[Unit Last via UNIT_SOURCE_KEY]]), PROPER(TRIM(assembly_staff_import[[#This Row],[UNIT NAME_SOURCE_KEY2]])))</f>
        <v>Frank K. Skartados</v>
      </c>
      <c r="Z530" t="s">
        <v>26186</v>
      </c>
      <c r="AA530" t="e">
        <f>VLOOKUP(assembly_staff_import[[#This Row],[Formatted and corrected Works for Group Text]],[3]!Table4[#Data],1,0)</f>
        <v>#REF!</v>
      </c>
      <c r="AB530" t="e">
        <f>VLOOKUP(assembly_staff_import[[#This Row],[Formatted and corrected Works for Group Text]],[3]!Table5[#Data],2,0)</f>
        <v>#REF!</v>
      </c>
      <c r="AC530" t="str">
        <f>IF(TRIM(assembly_staff_import[[#This Row],[PUBLIC INFO ADDR_SOURCE_KEY]])="CAPITOL, ALBANY", "Legislative / Capitol Office", "District Office")</f>
        <v>District Office</v>
      </c>
      <c r="AD530" t="s">
        <v>26187</v>
      </c>
      <c r="AE530" t="s">
        <v>26188</v>
      </c>
      <c r="AF530" t="str">
        <f>"B20 "</f>
        <v xml:space="preserve">B20 </v>
      </c>
      <c r="AG530" t="s">
        <v>26189</v>
      </c>
      <c r="AH530" t="s">
        <v>26201</v>
      </c>
      <c r="AI530" t="s">
        <v>23587</v>
      </c>
      <c r="AJ530" t="s">
        <v>26192</v>
      </c>
    </row>
    <row r="531" spans="1:36" x14ac:dyDescent="0.2">
      <c r="A531" t="str">
        <f>TRIM(PROPER((assembly_staff_import[[#This Row],[First MI Name via NAME_SOURCE_KEY TEXT]]&amp;" "&amp;assembly_staff_import[[#This Row],[Last Name via NAME_SOURCE_KEY TEXT]]&amp;" "&amp;assembly_staff_import[[#This Row],[Suffix via NAME_SOURCE_KEY]])))</f>
        <v>Alexandria R Ferraiuolo</v>
      </c>
      <c r="B531" t="str">
        <f>TRIM(CONCATENATE(TRIM(assembly_staff_import[[#This Row],[Full Name]]), ", ", assembly_staff_import[[#This Row],[Title]]))</f>
        <v>Alexandria R Ferraiuolo, Office Assistant</v>
      </c>
      <c r="C531" t="e">
        <f>assembly_staff_import[[#This Row],[Vlookup_groups]]</f>
        <v>#REF!</v>
      </c>
      <c r="D531" t="str">
        <f>IF(assembly_staff_import[[#This Row],[Legislative Staff Type]]="Personal",assembly_staff_import[[#This Row],[Formatted Personal Staff Office]],"")</f>
        <v>District Office</v>
      </c>
      <c r="E531" t="s">
        <v>65</v>
      </c>
      <c r="F531" s="19" t="s">
        <v>10913</v>
      </c>
      <c r="G531" t="s">
        <v>67</v>
      </c>
      <c r="H531" t="str">
        <f>TRIM(PROPER((assembly_staff_import[[#This Row],[Last Name via NAME_SOURCE_KEY TEXT]]&amp;" "&amp;assembly_staff_import[[#This Row],[Suffix via NAME_SOURCE_KEY]])))</f>
        <v>Ferraiuolo</v>
      </c>
      <c r="I531" t="str">
        <f>PROPER(assembly_staff_import[[#This Row],[JOB TITLE_SOURCE_KEY]])</f>
        <v xml:space="preserve">Office Assistant                           </v>
      </c>
      <c r="J531" t="s">
        <v>72</v>
      </c>
      <c r="K531" t="e">
        <f>IF(assembly_staff_import[[#This Row],[Legislative Staff Type]]="Personal",assembly_staff_import[[#This Row],[Vlookup Reports To Person]], "")</f>
        <v>#REF!</v>
      </c>
      <c r="L531" t="str">
        <f>PROPER(assembly_staff_import[[#This Row],[First MI Name via NAME_SOURCE_KEY TEXT]])</f>
        <v xml:space="preserve"> Alexandria R</v>
      </c>
      <c r="M531" t="s">
        <v>14180</v>
      </c>
      <c r="N531" t="str">
        <f>LOWER(CONCATENATE(assembly_staff_import[[#This Row],[Last Name]],LEFT(assembly_staff_import[[#This Row],[First Name (no initial)]],1),"@nyassembly.gov"))</f>
        <v>ferraiuoloa@nyassembly.gov</v>
      </c>
      <c r="O531" t="s">
        <v>26202</v>
      </c>
      <c r="P531" t="e">
        <f>VLOOKUP(assembly_staff_import[[#This Row],[Full Name]],[3]!PEOPLE_March_20[#Data],1,0)</f>
        <v>#REF!</v>
      </c>
      <c r="Q531" t="e">
        <f>VLOOKUP(assembly_staff_import[[#This Row],[Full Name]],[3]!Table17[#Data],3,0)</f>
        <v>#REF!</v>
      </c>
      <c r="R531" t="e">
        <f>VLOOKUP(assembly_staff_import[[#This Row],[Formatted Works for Group]],[3]!Table7[#Data],1,0)</f>
        <v>#REF!</v>
      </c>
      <c r="S531" t="e">
        <f>IF(assembly_staff_import[[#This Row],[Legislative Staff Type]]="Personal", assembly_staff_import[[#This Row],[Vlookup Works for Group]], assembly_staff_import[[#This Row],[Formatted Works for Group calc]]&amp;", Central Staff Office, Assembly")</f>
        <v>#REF!</v>
      </c>
      <c r="T531" s="20" t="str">
        <f>TRIM(assembly_staff_import[[#This Row],[NAME_SOURCE_KEY]])</f>
        <v>FERRAIUOLO, ALEXANDRIA R</v>
      </c>
      <c r="U531" t="s">
        <v>26203</v>
      </c>
      <c r="V531" t="s">
        <v>26204</v>
      </c>
      <c r="W531" t="s">
        <v>26205</v>
      </c>
      <c r="Y531" t="str">
        <f>IF(assembly_staff_import[[#This Row],[Legislative Staff Type]]="Personal", PROPER(TRIM(assembly_staff_import[[#This Row],[Unit First MI via UNIT_SOURCE_KEY]])&amp;" "&amp;assembly_staff_import[[#This Row],[Unit Last via UNIT_SOURCE_KEY]]), PROPER(TRIM(assembly_staff_import[[#This Row],[UNIT NAME_SOURCE_KEY2]])))</f>
        <v>Fred W. Jr. Thiele</v>
      </c>
      <c r="Z531" t="s">
        <v>26206</v>
      </c>
      <c r="AA531" t="e">
        <f>VLOOKUP(assembly_staff_import[[#This Row],[Formatted and corrected Works for Group Text]],[3]!Table4[#Data],1,0)</f>
        <v>#REF!</v>
      </c>
      <c r="AB531" t="e">
        <f>VLOOKUP(assembly_staff_import[[#This Row],[Formatted and corrected Works for Group Text]],[3]!Table5[#Data],2,0)</f>
        <v>#REF!</v>
      </c>
      <c r="AC531" t="str">
        <f>IF(TRIM(assembly_staff_import[[#This Row],[PUBLIC INFO ADDR_SOURCE_KEY]])="CAPITOL, ALBANY", "Legislative / Capitol Office", "District Office")</f>
        <v>District Office</v>
      </c>
      <c r="AD531" t="s">
        <v>26207</v>
      </c>
      <c r="AE531" t="s">
        <v>26208</v>
      </c>
      <c r="AF531" t="str">
        <f>"A43 "</f>
        <v xml:space="preserve">A43 </v>
      </c>
      <c r="AG531" t="s">
        <v>26209</v>
      </c>
      <c r="AH531" t="s">
        <v>26210</v>
      </c>
      <c r="AI531" t="s">
        <v>24660</v>
      </c>
      <c r="AJ531" t="s">
        <v>26211</v>
      </c>
    </row>
    <row r="532" spans="1:36" x14ac:dyDescent="0.2">
      <c r="A532" t="str">
        <f>TRIM(PROPER((assembly_staff_import[[#This Row],[First MI Name via NAME_SOURCE_KEY TEXT]]&amp;" "&amp;assembly_staff_import[[#This Row],[Last Name via NAME_SOURCE_KEY TEXT]]&amp;" "&amp;assembly_staff_import[[#This Row],[Suffix via NAME_SOURCE_KEY]])))</f>
        <v>Denise A Mcredmond</v>
      </c>
      <c r="B532" t="str">
        <f>TRIM(CONCATENATE(TRIM(assembly_staff_import[[#This Row],[Full Name]]), ", ", assembly_staff_import[[#This Row],[Title]]))</f>
        <v>Denise A Mcredmond, Legis Aide</v>
      </c>
      <c r="C532" t="e">
        <f>assembly_staff_import[[#This Row],[Vlookup_groups]]</f>
        <v>#REF!</v>
      </c>
      <c r="D532" t="str">
        <f>IF(assembly_staff_import[[#This Row],[Legislative Staff Type]]="Personal",assembly_staff_import[[#This Row],[Formatted Personal Staff Office]],"")</f>
        <v>District Office</v>
      </c>
      <c r="E532" t="s">
        <v>65</v>
      </c>
      <c r="F532" s="19" t="s">
        <v>10913</v>
      </c>
      <c r="G532" t="s">
        <v>67</v>
      </c>
      <c r="H532" t="str">
        <f>TRIM(PROPER((assembly_staff_import[[#This Row],[Last Name via NAME_SOURCE_KEY TEXT]]&amp;" "&amp;assembly_staff_import[[#This Row],[Suffix via NAME_SOURCE_KEY]])))</f>
        <v>Mcredmond</v>
      </c>
      <c r="I532" t="str">
        <f>PROPER(assembly_staff_import[[#This Row],[JOB TITLE_SOURCE_KEY]])</f>
        <v xml:space="preserve">Legis Aide                                 </v>
      </c>
      <c r="J532" t="s">
        <v>72</v>
      </c>
      <c r="K532" t="e">
        <f>IF(assembly_staff_import[[#This Row],[Legislative Staff Type]]="Personal",assembly_staff_import[[#This Row],[Vlookup Reports To Person]], "")</f>
        <v>#REF!</v>
      </c>
      <c r="L532" t="str">
        <f>PROPER(assembly_staff_import[[#This Row],[First MI Name via NAME_SOURCE_KEY TEXT]])</f>
        <v xml:space="preserve"> Denise A</v>
      </c>
      <c r="M532" t="s">
        <v>19422</v>
      </c>
      <c r="N532" t="str">
        <f>LOWER(CONCATENATE(assembly_staff_import[[#This Row],[Last Name]],LEFT(assembly_staff_import[[#This Row],[First Name (no initial)]],1),"@nyassembly.gov"))</f>
        <v>mcredmondd@nyassembly.gov</v>
      </c>
      <c r="O532" t="s">
        <v>18099</v>
      </c>
      <c r="P532" t="e">
        <f>VLOOKUP(assembly_staff_import[[#This Row],[Full Name]],[3]!PEOPLE_March_20[#Data],1,0)</f>
        <v>#REF!</v>
      </c>
      <c r="Q532" t="e">
        <f>VLOOKUP(assembly_staff_import[[#This Row],[Full Name]],[3]!Table17[#Data],3,0)</f>
        <v>#REF!</v>
      </c>
      <c r="R532" t="e">
        <f>VLOOKUP(assembly_staff_import[[#This Row],[Formatted Works for Group]],[3]!Table7[#Data],1,0)</f>
        <v>#REF!</v>
      </c>
      <c r="S532" t="e">
        <f>IF(assembly_staff_import[[#This Row],[Legislative Staff Type]]="Personal", assembly_staff_import[[#This Row],[Vlookup Works for Group]], assembly_staff_import[[#This Row],[Formatted Works for Group calc]]&amp;", Central Staff Office, Assembly")</f>
        <v>#REF!</v>
      </c>
      <c r="T532" s="20" t="str">
        <f>TRIM(assembly_staff_import[[#This Row],[NAME_SOURCE_KEY]])</f>
        <v>MCREDMOND, DENISE A</v>
      </c>
      <c r="U532" t="s">
        <v>26212</v>
      </c>
      <c r="V532" t="s">
        <v>26213</v>
      </c>
      <c r="W532" t="s">
        <v>26214</v>
      </c>
      <c r="Y532" t="str">
        <f>IF(assembly_staff_import[[#This Row],[Legislative Staff Type]]="Personal", PROPER(TRIM(assembly_staff_import[[#This Row],[Unit First MI via UNIT_SOURCE_KEY]])&amp;" "&amp;assembly_staff_import[[#This Row],[Unit Last via UNIT_SOURCE_KEY]]), PROPER(TRIM(assembly_staff_import[[#This Row],[UNIT NAME_SOURCE_KEY2]])))</f>
        <v>Fred W. Jr. Thiele</v>
      </c>
      <c r="Z532" t="s">
        <v>26206</v>
      </c>
      <c r="AA532" t="e">
        <f>VLOOKUP(assembly_staff_import[[#This Row],[Formatted and corrected Works for Group Text]],[3]!Table4[#Data],1,0)</f>
        <v>#REF!</v>
      </c>
      <c r="AB532" t="e">
        <f>VLOOKUP(assembly_staff_import[[#This Row],[Formatted and corrected Works for Group Text]],[3]!Table5[#Data],2,0)</f>
        <v>#REF!</v>
      </c>
      <c r="AC532" t="str">
        <f>IF(TRIM(assembly_staff_import[[#This Row],[PUBLIC INFO ADDR_SOURCE_KEY]])="CAPITOL, ALBANY", "Legislative / Capitol Office", "District Office")</f>
        <v>District Office</v>
      </c>
      <c r="AD532" t="s">
        <v>26207</v>
      </c>
      <c r="AE532" t="s">
        <v>26208</v>
      </c>
      <c r="AF532" t="str">
        <f>"A43 "</f>
        <v xml:space="preserve">A43 </v>
      </c>
      <c r="AG532" t="s">
        <v>26209</v>
      </c>
      <c r="AH532" t="s">
        <v>26215</v>
      </c>
      <c r="AI532" t="s">
        <v>23600</v>
      </c>
      <c r="AJ532" t="s">
        <v>26211</v>
      </c>
    </row>
    <row r="533" spans="1:36" x14ac:dyDescent="0.2">
      <c r="A533" t="str">
        <f>TRIM(PROPER((assembly_staff_import[[#This Row],[First MI Name via NAME_SOURCE_KEY TEXT]]&amp;" "&amp;assembly_staff_import[[#This Row],[Last Name via NAME_SOURCE_KEY TEXT]]&amp;" "&amp;assembly_staff_import[[#This Row],[Suffix via NAME_SOURCE_KEY]])))</f>
        <v>Laura B Tooman</v>
      </c>
      <c r="B533" t="str">
        <f>TRIM(CONCATENATE(TRIM(assembly_staff_import[[#This Row],[Full Name]]), ", ", assembly_staff_import[[#This Row],[Title]]))</f>
        <v>Laura B Tooman, Exec Asst</v>
      </c>
      <c r="C533" t="e">
        <f>assembly_staff_import[[#This Row],[Vlookup_groups]]</f>
        <v>#REF!</v>
      </c>
      <c r="D533" t="str">
        <f>IF(assembly_staff_import[[#This Row],[Legislative Staff Type]]="Personal",assembly_staff_import[[#This Row],[Formatted Personal Staff Office]],"")</f>
        <v>District Office</v>
      </c>
      <c r="E533" t="s">
        <v>65</v>
      </c>
      <c r="F533" s="19" t="s">
        <v>10913</v>
      </c>
      <c r="G533" t="s">
        <v>67</v>
      </c>
      <c r="H533" t="str">
        <f>TRIM(PROPER((assembly_staff_import[[#This Row],[Last Name via NAME_SOURCE_KEY TEXT]]&amp;" "&amp;assembly_staff_import[[#This Row],[Suffix via NAME_SOURCE_KEY]])))</f>
        <v>Tooman</v>
      </c>
      <c r="I533" t="str">
        <f>PROPER(assembly_staff_import[[#This Row],[JOB TITLE_SOURCE_KEY]])</f>
        <v xml:space="preserve">Exec Asst                                  </v>
      </c>
      <c r="J533" t="s">
        <v>72</v>
      </c>
      <c r="K533" t="e">
        <f>IF(assembly_staff_import[[#This Row],[Legislative Staff Type]]="Personal",assembly_staff_import[[#This Row],[Vlookup Reports To Person]], "")</f>
        <v>#REF!</v>
      </c>
      <c r="L533" t="str">
        <f>PROPER(assembly_staff_import[[#This Row],[First MI Name via NAME_SOURCE_KEY TEXT]])</f>
        <v xml:space="preserve"> Laura B</v>
      </c>
      <c r="M533" t="s">
        <v>19035</v>
      </c>
      <c r="N533" t="str">
        <f>LOWER(CONCATENATE(assembly_staff_import[[#This Row],[Last Name]],LEFT(assembly_staff_import[[#This Row],[First Name (no initial)]],1),"@nyassembly.gov"))</f>
        <v>toomanl@nyassembly.gov</v>
      </c>
      <c r="O533" t="s">
        <v>14770</v>
      </c>
      <c r="P533" t="e">
        <f>VLOOKUP(assembly_staff_import[[#This Row],[Full Name]],[3]!PEOPLE_March_20[#Data],1,0)</f>
        <v>#REF!</v>
      </c>
      <c r="Q533" t="e">
        <f>VLOOKUP(assembly_staff_import[[#This Row],[Full Name]],[3]!Table17[#Data],3,0)</f>
        <v>#REF!</v>
      </c>
      <c r="R533" t="e">
        <f>VLOOKUP(assembly_staff_import[[#This Row],[Formatted Works for Group]],[3]!Table7[#Data],1,0)</f>
        <v>#REF!</v>
      </c>
      <c r="S533" t="e">
        <f>IF(assembly_staff_import[[#This Row],[Legislative Staff Type]]="Personal", assembly_staff_import[[#This Row],[Vlookup Works for Group]], assembly_staff_import[[#This Row],[Formatted Works for Group calc]]&amp;", Central Staff Office, Assembly")</f>
        <v>#REF!</v>
      </c>
      <c r="T533" s="20" t="str">
        <f>TRIM(assembly_staff_import[[#This Row],[NAME_SOURCE_KEY]])</f>
        <v>TOOMAN, LAURA B</v>
      </c>
      <c r="U533" t="s">
        <v>26216</v>
      </c>
      <c r="V533" t="s">
        <v>26217</v>
      </c>
      <c r="W533" t="s">
        <v>26218</v>
      </c>
      <c r="Y533" t="str">
        <f>IF(assembly_staff_import[[#This Row],[Legislative Staff Type]]="Personal", PROPER(TRIM(assembly_staff_import[[#This Row],[Unit First MI via UNIT_SOURCE_KEY]])&amp;" "&amp;assembly_staff_import[[#This Row],[Unit Last via UNIT_SOURCE_KEY]]), PROPER(TRIM(assembly_staff_import[[#This Row],[UNIT NAME_SOURCE_KEY2]])))</f>
        <v>Fred W. Jr. Thiele</v>
      </c>
      <c r="Z533" t="s">
        <v>26206</v>
      </c>
      <c r="AA533" t="e">
        <f>VLOOKUP(assembly_staff_import[[#This Row],[Formatted and corrected Works for Group Text]],[3]!Table4[#Data],1,0)</f>
        <v>#REF!</v>
      </c>
      <c r="AB533" t="e">
        <f>VLOOKUP(assembly_staff_import[[#This Row],[Formatted and corrected Works for Group Text]],[3]!Table5[#Data],2,0)</f>
        <v>#REF!</v>
      </c>
      <c r="AC533" t="str">
        <f>IF(TRIM(assembly_staff_import[[#This Row],[PUBLIC INFO ADDR_SOURCE_KEY]])="CAPITOL, ALBANY", "Legislative / Capitol Office", "District Office")</f>
        <v>District Office</v>
      </c>
      <c r="AD533" t="s">
        <v>26207</v>
      </c>
      <c r="AE533" t="s">
        <v>26208</v>
      </c>
      <c r="AF533" t="str">
        <f>"A43 "</f>
        <v xml:space="preserve">A43 </v>
      </c>
      <c r="AG533" t="s">
        <v>26209</v>
      </c>
      <c r="AH533" t="s">
        <v>26219</v>
      </c>
      <c r="AI533" t="s">
        <v>23546</v>
      </c>
      <c r="AJ533" t="s">
        <v>26211</v>
      </c>
    </row>
    <row r="534" spans="1:36" x14ac:dyDescent="0.2">
      <c r="A534" t="str">
        <f>TRIM(PROPER((assembly_staff_import[[#This Row],[First MI Name via NAME_SOURCE_KEY TEXT]]&amp;" "&amp;assembly_staff_import[[#This Row],[Last Name via NAME_SOURCE_KEY TEXT]]&amp;" "&amp;assembly_staff_import[[#This Row],[Suffix via NAME_SOURCE_KEY]])))</f>
        <v>Lisa M Lombardo</v>
      </c>
      <c r="B534" t="str">
        <f>TRIM(CONCATENATE(TRIM(assembly_staff_import[[#This Row],[Full Name]]), ", ", assembly_staff_import[[#This Row],[Title]]))</f>
        <v>Lisa M Lombardo, Office Manager</v>
      </c>
      <c r="C534" t="e">
        <f>assembly_staff_import[[#This Row],[Vlookup_groups]]</f>
        <v>#REF!</v>
      </c>
      <c r="D534" t="str">
        <f>IF(assembly_staff_import[[#This Row],[Legislative Staff Type]]="Personal",assembly_staff_import[[#This Row],[Formatted Personal Staff Office]],"")</f>
        <v>Legislative / Capitol Office</v>
      </c>
      <c r="E534" t="s">
        <v>65</v>
      </c>
      <c r="F534" s="19" t="s">
        <v>10913</v>
      </c>
      <c r="G534" t="s">
        <v>67</v>
      </c>
      <c r="H534" t="str">
        <f>TRIM(PROPER((assembly_staff_import[[#This Row],[Last Name via NAME_SOURCE_KEY TEXT]]&amp;" "&amp;assembly_staff_import[[#This Row],[Suffix via NAME_SOURCE_KEY]])))</f>
        <v>Lombardo</v>
      </c>
      <c r="I534" t="str">
        <f>PROPER(assembly_staff_import[[#This Row],[JOB TITLE_SOURCE_KEY]])</f>
        <v xml:space="preserve">Office Manager                             </v>
      </c>
      <c r="J534" t="s">
        <v>72</v>
      </c>
      <c r="K534" t="e">
        <f>IF(assembly_staff_import[[#This Row],[Legislative Staff Type]]="Personal",assembly_staff_import[[#This Row],[Vlookup Reports To Person]], "")</f>
        <v>#REF!</v>
      </c>
      <c r="L534" t="str">
        <f>PROPER(assembly_staff_import[[#This Row],[First MI Name via NAME_SOURCE_KEY TEXT]])</f>
        <v xml:space="preserve"> Lisa M</v>
      </c>
      <c r="M534" t="s">
        <v>19060</v>
      </c>
      <c r="N534" t="str">
        <f>LOWER(CONCATENATE(assembly_staff_import[[#This Row],[Last Name]],LEFT(assembly_staff_import[[#This Row],[First Name (no initial)]],1),"@nyassembly.gov"))</f>
        <v>lombardol@nyassembly.gov</v>
      </c>
      <c r="O534" t="s">
        <v>12349</v>
      </c>
      <c r="P534" t="e">
        <f>VLOOKUP(assembly_staff_import[[#This Row],[Full Name]],[3]!PEOPLE_March_20[#Data],1,0)</f>
        <v>#REF!</v>
      </c>
      <c r="Q534" t="e">
        <f>VLOOKUP(assembly_staff_import[[#This Row],[Full Name]],[3]!Table17[#Data],3,0)</f>
        <v>#REF!</v>
      </c>
      <c r="R534" t="e">
        <f>VLOOKUP(assembly_staff_import[[#This Row],[Formatted Works for Group]],[3]!Table7[#Data],1,0)</f>
        <v>#REF!</v>
      </c>
      <c r="S534" t="e">
        <f>IF(assembly_staff_import[[#This Row],[Legislative Staff Type]]="Personal", assembly_staff_import[[#This Row],[Vlookup Works for Group]], assembly_staff_import[[#This Row],[Formatted Works for Group calc]]&amp;", Central Staff Office, Assembly")</f>
        <v>#REF!</v>
      </c>
      <c r="T534" s="20" t="str">
        <f>TRIM(assembly_staff_import[[#This Row],[NAME_SOURCE_KEY]])</f>
        <v>LOMBARDO, LISA M</v>
      </c>
      <c r="U534" t="s">
        <v>26220</v>
      </c>
      <c r="V534" t="s">
        <v>26221</v>
      </c>
      <c r="W534" t="s">
        <v>24959</v>
      </c>
      <c r="Y534" t="str">
        <f>IF(assembly_staff_import[[#This Row],[Legislative Staff Type]]="Personal", PROPER(TRIM(assembly_staff_import[[#This Row],[Unit First MI via UNIT_SOURCE_KEY]])&amp;" "&amp;assembly_staff_import[[#This Row],[Unit Last via UNIT_SOURCE_KEY]]), PROPER(TRIM(assembly_staff_import[[#This Row],[UNIT NAME_SOURCE_KEY2]])))</f>
        <v>Fred W. Jr. Thiele</v>
      </c>
      <c r="Z534" t="s">
        <v>26206</v>
      </c>
      <c r="AA534" t="e">
        <f>VLOOKUP(assembly_staff_import[[#This Row],[Formatted and corrected Works for Group Text]],[3]!Table4[#Data],1,0)</f>
        <v>#REF!</v>
      </c>
      <c r="AB534" t="e">
        <f>VLOOKUP(assembly_staff_import[[#This Row],[Formatted and corrected Works for Group Text]],[3]!Table5[#Data],2,0)</f>
        <v>#REF!</v>
      </c>
      <c r="AC534" t="str">
        <f>IF(TRIM(assembly_staff_import[[#This Row],[PUBLIC INFO ADDR_SOURCE_KEY]])="CAPITOL, ALBANY", "Legislative / Capitol Office", "District Office")</f>
        <v>Legislative / Capitol Office</v>
      </c>
      <c r="AD534" t="s">
        <v>26207</v>
      </c>
      <c r="AE534" t="s">
        <v>26208</v>
      </c>
      <c r="AF534" t="str">
        <f>"A43 "</f>
        <v xml:space="preserve">A43 </v>
      </c>
      <c r="AG534" t="s">
        <v>26209</v>
      </c>
      <c r="AH534" t="s">
        <v>26222</v>
      </c>
      <c r="AI534" t="s">
        <v>24369</v>
      </c>
      <c r="AJ534" t="s">
        <v>23493</v>
      </c>
    </row>
    <row r="535" spans="1:36" x14ac:dyDescent="0.2">
      <c r="A535" t="str">
        <f>TRIM(PROPER((assembly_staff_import[[#This Row],[First MI Name via NAME_SOURCE_KEY TEXT]]&amp;" "&amp;assembly_staff_import[[#This Row],[Last Name via NAME_SOURCE_KEY TEXT]]&amp;" "&amp;assembly_staff_import[[#This Row],[Suffix via NAME_SOURCE_KEY]])))</f>
        <v>Denice A Hall</v>
      </c>
      <c r="B535" t="str">
        <f>TRIM(CONCATENATE(TRIM(assembly_staff_import[[#This Row],[Full Name]]), ", ", assembly_staff_import[[#This Row],[Title]]))</f>
        <v>Denice A Hall, Exec Asst</v>
      </c>
      <c r="C535" t="e">
        <f>assembly_staff_import[[#This Row],[Vlookup_groups]]</f>
        <v>#REF!</v>
      </c>
      <c r="D535" t="str">
        <f>IF(assembly_staff_import[[#This Row],[Legislative Staff Type]]="Personal",assembly_staff_import[[#This Row],[Formatted Personal Staff Office]],"")</f>
        <v>District Office</v>
      </c>
      <c r="E535" t="s">
        <v>65</v>
      </c>
      <c r="F535" s="19" t="s">
        <v>10913</v>
      </c>
      <c r="G535" t="s">
        <v>67</v>
      </c>
      <c r="H535" t="str">
        <f>TRIM(PROPER((assembly_staff_import[[#This Row],[Last Name via NAME_SOURCE_KEY TEXT]]&amp;" "&amp;assembly_staff_import[[#This Row],[Suffix via NAME_SOURCE_KEY]])))</f>
        <v>Hall</v>
      </c>
      <c r="I535" t="str">
        <f>PROPER(assembly_staff_import[[#This Row],[JOB TITLE_SOURCE_KEY]])</f>
        <v xml:space="preserve">Exec Asst                                  </v>
      </c>
      <c r="J535" t="s">
        <v>72</v>
      </c>
      <c r="K535" t="e">
        <f>IF(assembly_staff_import[[#This Row],[Legislative Staff Type]]="Personal",assembly_staff_import[[#This Row],[Vlookup Reports To Person]], "")</f>
        <v>#REF!</v>
      </c>
      <c r="L535" t="str">
        <f>PROPER(assembly_staff_import[[#This Row],[First MI Name via NAME_SOURCE_KEY TEXT]])</f>
        <v xml:space="preserve"> Denice A</v>
      </c>
      <c r="M535" t="s">
        <v>15424</v>
      </c>
      <c r="N535" t="str">
        <f>LOWER(CONCATENATE(assembly_staff_import[[#This Row],[Last Name]],LEFT(assembly_staff_import[[#This Row],[First Name (no initial)]],1),"@nyassembly.gov"))</f>
        <v>halld@nyassembly.gov</v>
      </c>
      <c r="O535" t="s">
        <v>26223</v>
      </c>
      <c r="P535" t="e">
        <f>VLOOKUP(assembly_staff_import[[#This Row],[Full Name]],[3]!PEOPLE_March_20[#Data],1,0)</f>
        <v>#REF!</v>
      </c>
      <c r="Q535" t="e">
        <f>VLOOKUP(assembly_staff_import[[#This Row],[Full Name]],[3]!Table17[#Data],3,0)</f>
        <v>#REF!</v>
      </c>
      <c r="R535" t="e">
        <f>VLOOKUP(assembly_staff_import[[#This Row],[Formatted Works for Group]],[3]!Table7[#Data],1,0)</f>
        <v>#REF!</v>
      </c>
      <c r="S535" t="e">
        <f>IF(assembly_staff_import[[#This Row],[Legislative Staff Type]]="Personal", assembly_staff_import[[#This Row],[Vlookup Works for Group]], assembly_staff_import[[#This Row],[Formatted Works for Group calc]]&amp;", Central Staff Office, Assembly")</f>
        <v>#REF!</v>
      </c>
      <c r="T535" s="20" t="str">
        <f>TRIM(assembly_staff_import[[#This Row],[NAME_SOURCE_KEY]])</f>
        <v>HALL, DENICE A</v>
      </c>
      <c r="U535" t="s">
        <v>26224</v>
      </c>
      <c r="V535" t="s">
        <v>26225</v>
      </c>
      <c r="W535" t="s">
        <v>26226</v>
      </c>
      <c r="Y535" t="str">
        <f>IF(assembly_staff_import[[#This Row],[Legislative Staff Type]]="Personal", PROPER(TRIM(assembly_staff_import[[#This Row],[Unit First MI via UNIT_SOURCE_KEY]])&amp;" "&amp;assembly_staff_import[[#This Row],[Unit Last via UNIT_SOURCE_KEY]]), PROPER(TRIM(assembly_staff_import[[#This Row],[UNIT NAME_SOURCE_KEY2]])))</f>
        <v>Gary D. Finch</v>
      </c>
      <c r="Z535" t="s">
        <v>26227</v>
      </c>
      <c r="AA535" t="e">
        <f>VLOOKUP(assembly_staff_import[[#This Row],[Formatted and corrected Works for Group Text]],[3]!Table4[#Data],1,0)</f>
        <v>#REF!</v>
      </c>
      <c r="AB535" t="e">
        <f>VLOOKUP(assembly_staff_import[[#This Row],[Formatted and corrected Works for Group Text]],[3]!Table5[#Data],2,0)</f>
        <v>#REF!</v>
      </c>
      <c r="AC535" t="str">
        <f>IF(TRIM(assembly_staff_import[[#This Row],[PUBLIC INFO ADDR_SOURCE_KEY]])="CAPITOL, ALBANY", "Legislative / Capitol Office", "District Office")</f>
        <v>District Office</v>
      </c>
      <c r="AD535" t="s">
        <v>26228</v>
      </c>
      <c r="AE535" t="s">
        <v>26229</v>
      </c>
      <c r="AF535" t="str">
        <f>"P79 "</f>
        <v xml:space="preserve">P79 </v>
      </c>
      <c r="AG535" t="s">
        <v>26230</v>
      </c>
      <c r="AH535" t="s">
        <v>26231</v>
      </c>
      <c r="AI535" t="s">
        <v>23546</v>
      </c>
      <c r="AJ535" t="s">
        <v>26232</v>
      </c>
    </row>
    <row r="536" spans="1:36" x14ac:dyDescent="0.2">
      <c r="A536" t="str">
        <f>TRIM(PROPER((assembly_staff_import[[#This Row],[First MI Name via NAME_SOURCE_KEY TEXT]]&amp;" "&amp;assembly_staff_import[[#This Row],[Last Name via NAME_SOURCE_KEY TEXT]]&amp;" "&amp;assembly_staff_import[[#This Row],[Suffix via NAME_SOURCE_KEY]])))</f>
        <v>Mary J Fergusson</v>
      </c>
      <c r="B536" t="str">
        <f>TRIM(CONCATENATE(TRIM(assembly_staff_import[[#This Row],[Full Name]]), ", ", assembly_staff_import[[#This Row],[Title]]))</f>
        <v>Mary J Fergusson, Exec Administrator</v>
      </c>
      <c r="C536" t="e">
        <f>assembly_staff_import[[#This Row],[Vlookup_groups]]</f>
        <v>#REF!</v>
      </c>
      <c r="D536" t="str">
        <f>IF(assembly_staff_import[[#This Row],[Legislative Staff Type]]="Personal",assembly_staff_import[[#This Row],[Formatted Personal Staff Office]],"")</f>
        <v>Legislative / Capitol Office</v>
      </c>
      <c r="E536" t="s">
        <v>65</v>
      </c>
      <c r="F536" s="19" t="s">
        <v>10913</v>
      </c>
      <c r="G536" t="s">
        <v>67</v>
      </c>
      <c r="H536" t="str">
        <f>TRIM(PROPER((assembly_staff_import[[#This Row],[Last Name via NAME_SOURCE_KEY TEXT]]&amp;" "&amp;assembly_staff_import[[#This Row],[Suffix via NAME_SOURCE_KEY]])))</f>
        <v>Fergusson</v>
      </c>
      <c r="I536" t="str">
        <f>PROPER(assembly_staff_import[[#This Row],[JOB TITLE_SOURCE_KEY]])</f>
        <v xml:space="preserve">Exec Administrator                         </v>
      </c>
      <c r="J536" t="s">
        <v>72</v>
      </c>
      <c r="K536" t="e">
        <f>IF(assembly_staff_import[[#This Row],[Legislative Staff Type]]="Personal",assembly_staff_import[[#This Row],[Vlookup Reports To Person]], "")</f>
        <v>#REF!</v>
      </c>
      <c r="L536" t="str">
        <f>PROPER(assembly_staff_import[[#This Row],[First MI Name via NAME_SOURCE_KEY TEXT]])</f>
        <v xml:space="preserve"> Mary J</v>
      </c>
      <c r="M536" t="s">
        <v>15450</v>
      </c>
      <c r="N536" t="str">
        <f>LOWER(CONCATENATE(assembly_staff_import[[#This Row],[Last Name]],LEFT(assembly_staff_import[[#This Row],[First Name (no initial)]],1),"@nyassembly.gov"))</f>
        <v>fergussonm@nyassembly.gov</v>
      </c>
      <c r="O536" t="s">
        <v>904</v>
      </c>
      <c r="P536" t="e">
        <f>VLOOKUP(assembly_staff_import[[#This Row],[Full Name]],[3]!PEOPLE_March_20[#Data],1,0)</f>
        <v>#REF!</v>
      </c>
      <c r="Q536" t="e">
        <f>VLOOKUP(assembly_staff_import[[#This Row],[Full Name]],[3]!Table17[#Data],3,0)</f>
        <v>#REF!</v>
      </c>
      <c r="R536" t="e">
        <f>VLOOKUP(assembly_staff_import[[#This Row],[Formatted Works for Group]],[3]!Table7[#Data],1,0)</f>
        <v>#REF!</v>
      </c>
      <c r="S536" t="e">
        <f>IF(assembly_staff_import[[#This Row],[Legislative Staff Type]]="Personal", assembly_staff_import[[#This Row],[Vlookup Works for Group]], assembly_staff_import[[#This Row],[Formatted Works for Group calc]]&amp;", Central Staff Office, Assembly")</f>
        <v>#REF!</v>
      </c>
      <c r="T536" s="20" t="str">
        <f>TRIM(assembly_staff_import[[#This Row],[NAME_SOURCE_KEY]])</f>
        <v>FERGUSSON, MARY J</v>
      </c>
      <c r="U536" t="s">
        <v>26233</v>
      </c>
      <c r="V536" t="s">
        <v>26234</v>
      </c>
      <c r="W536" t="s">
        <v>25876</v>
      </c>
      <c r="Y536" t="str">
        <f>IF(assembly_staff_import[[#This Row],[Legislative Staff Type]]="Personal", PROPER(TRIM(assembly_staff_import[[#This Row],[Unit First MI via UNIT_SOURCE_KEY]])&amp;" "&amp;assembly_staff_import[[#This Row],[Unit Last via UNIT_SOURCE_KEY]]), PROPER(TRIM(assembly_staff_import[[#This Row],[UNIT NAME_SOURCE_KEY2]])))</f>
        <v>Gary D. Finch</v>
      </c>
      <c r="Z536" t="s">
        <v>26227</v>
      </c>
      <c r="AA536" t="e">
        <f>VLOOKUP(assembly_staff_import[[#This Row],[Formatted and corrected Works for Group Text]],[3]!Table4[#Data],1,0)</f>
        <v>#REF!</v>
      </c>
      <c r="AB536" t="e">
        <f>VLOOKUP(assembly_staff_import[[#This Row],[Formatted and corrected Works for Group Text]],[3]!Table5[#Data],2,0)</f>
        <v>#REF!</v>
      </c>
      <c r="AC536" t="str">
        <f>IF(TRIM(assembly_staff_import[[#This Row],[PUBLIC INFO ADDR_SOURCE_KEY]])="CAPITOL, ALBANY", "Legislative / Capitol Office", "District Office")</f>
        <v>Legislative / Capitol Office</v>
      </c>
      <c r="AD536" t="s">
        <v>26228</v>
      </c>
      <c r="AE536" t="s">
        <v>26229</v>
      </c>
      <c r="AF536" t="str">
        <f>"P79 "</f>
        <v xml:space="preserve">P79 </v>
      </c>
      <c r="AG536" t="s">
        <v>26230</v>
      </c>
      <c r="AH536" t="s">
        <v>26235</v>
      </c>
      <c r="AI536" t="s">
        <v>26236</v>
      </c>
      <c r="AJ536" t="s">
        <v>23493</v>
      </c>
    </row>
    <row r="537" spans="1:36" x14ac:dyDescent="0.2">
      <c r="A537" t="str">
        <f>TRIM(PROPER((assembly_staff_import[[#This Row],[First MI Name via NAME_SOURCE_KEY TEXT]]&amp;" "&amp;assembly_staff_import[[#This Row],[Last Name via NAME_SOURCE_KEY TEXT]]&amp;" "&amp;assembly_staff_import[[#This Row],[Suffix via NAME_SOURCE_KEY]])))</f>
        <v>Pamela Scarbrough Kirkwood</v>
      </c>
      <c r="B537" t="str">
        <f>TRIM(CONCATENATE(TRIM(assembly_staff_import[[#This Row],[Full Name]]), ", ", assembly_staff_import[[#This Row],[Title]]))</f>
        <v>Pamela Scarbrough Kirkwood, Special Asst</v>
      </c>
      <c r="C537" t="e">
        <f>assembly_staff_import[[#This Row],[Vlookup_groups]]</f>
        <v>#REF!</v>
      </c>
      <c r="D537" t="str">
        <f>IF(assembly_staff_import[[#This Row],[Legislative Staff Type]]="Personal",assembly_staff_import[[#This Row],[Formatted Personal Staff Office]],"")</f>
        <v>District Office</v>
      </c>
      <c r="E537" t="s">
        <v>65</v>
      </c>
      <c r="F537" s="19" t="s">
        <v>10913</v>
      </c>
      <c r="G537" t="s">
        <v>67</v>
      </c>
      <c r="H537" t="str">
        <f>TRIM(PROPER((assembly_staff_import[[#This Row],[Last Name via NAME_SOURCE_KEY TEXT]]&amp;" "&amp;assembly_staff_import[[#This Row],[Suffix via NAME_SOURCE_KEY]])))</f>
        <v>Scarbrough Kirkwood</v>
      </c>
      <c r="I537" t="str">
        <f>PROPER(assembly_staff_import[[#This Row],[JOB TITLE_SOURCE_KEY]])</f>
        <v xml:space="preserve">Special Asst                               </v>
      </c>
      <c r="J537" t="s">
        <v>72</v>
      </c>
      <c r="K537" t="e">
        <f>IF(assembly_staff_import[[#This Row],[Legislative Staff Type]]="Personal",assembly_staff_import[[#This Row],[Vlookup Reports To Person]], "")</f>
        <v>#REF!</v>
      </c>
      <c r="L537" t="str">
        <f>PROPER(assembly_staff_import[[#This Row],[First MI Name via NAME_SOURCE_KEY TEXT]])</f>
        <v xml:space="preserve"> Pamela</v>
      </c>
      <c r="M537" t="s">
        <v>15202</v>
      </c>
      <c r="N537" t="str">
        <f>LOWER(CONCATENATE(assembly_staff_import[[#This Row],[Last Name]],LEFT(assembly_staff_import[[#This Row],[First Name (no initial)]],1),"@nyassembly.gov"))</f>
        <v>scarbrough kirkwoodp@nyassembly.gov</v>
      </c>
      <c r="O537" t="s">
        <v>11757</v>
      </c>
      <c r="P537" t="e">
        <f>VLOOKUP(assembly_staff_import[[#This Row],[Full Name]],[3]!PEOPLE_March_20[#Data],1,0)</f>
        <v>#REF!</v>
      </c>
      <c r="Q537" t="e">
        <f>VLOOKUP(assembly_staff_import[[#This Row],[Full Name]],[3]!Table17[#Data],3,0)</f>
        <v>#REF!</v>
      </c>
      <c r="R537" t="e">
        <f>VLOOKUP(assembly_staff_import[[#This Row],[Formatted Works for Group]],[3]!Table7[#Data],1,0)</f>
        <v>#REF!</v>
      </c>
      <c r="S537" t="e">
        <f>IF(assembly_staff_import[[#This Row],[Legislative Staff Type]]="Personal", assembly_staff_import[[#This Row],[Vlookup Works for Group]], assembly_staff_import[[#This Row],[Formatted Works for Group calc]]&amp;", Central Staff Office, Assembly")</f>
        <v>#REF!</v>
      </c>
      <c r="T537" s="20" t="str">
        <f>TRIM(assembly_staff_import[[#This Row],[NAME_SOURCE_KEY]])</f>
        <v>SCARBROUGH KIRKWOOD, PAMELA</v>
      </c>
      <c r="U537" t="s">
        <v>26237</v>
      </c>
      <c r="V537" t="s">
        <v>26238</v>
      </c>
      <c r="W537" t="s">
        <v>26139</v>
      </c>
      <c r="Y537" t="str">
        <f>IF(assembly_staff_import[[#This Row],[Legislative Staff Type]]="Personal", PROPER(TRIM(assembly_staff_import[[#This Row],[Unit First MI via UNIT_SOURCE_KEY]])&amp;" "&amp;assembly_staff_import[[#This Row],[Unit Last via UNIT_SOURCE_KEY]]), PROPER(TRIM(assembly_staff_import[[#This Row],[UNIT NAME_SOURCE_KEY2]])))</f>
        <v>Gary D. Finch</v>
      </c>
      <c r="Z537" t="s">
        <v>26227</v>
      </c>
      <c r="AA537" t="e">
        <f>VLOOKUP(assembly_staff_import[[#This Row],[Formatted and corrected Works for Group Text]],[3]!Table4[#Data],1,0)</f>
        <v>#REF!</v>
      </c>
      <c r="AB537" t="e">
        <f>VLOOKUP(assembly_staff_import[[#This Row],[Formatted and corrected Works for Group Text]],[3]!Table5[#Data],2,0)</f>
        <v>#REF!</v>
      </c>
      <c r="AC537" t="str">
        <f>IF(TRIM(assembly_staff_import[[#This Row],[PUBLIC INFO ADDR_SOURCE_KEY]])="CAPITOL, ALBANY", "Legislative / Capitol Office", "District Office")</f>
        <v>District Office</v>
      </c>
      <c r="AD537" t="s">
        <v>26228</v>
      </c>
      <c r="AE537" t="s">
        <v>26229</v>
      </c>
      <c r="AF537" t="str">
        <f>"P79 "</f>
        <v xml:space="preserve">P79 </v>
      </c>
      <c r="AG537" t="s">
        <v>26230</v>
      </c>
      <c r="AH537" t="s">
        <v>26239</v>
      </c>
      <c r="AI537" t="s">
        <v>24653</v>
      </c>
      <c r="AJ537" t="s">
        <v>26232</v>
      </c>
    </row>
    <row r="538" spans="1:36" x14ac:dyDescent="0.2">
      <c r="A538" t="str">
        <f>TRIM(PROPER((assembly_staff_import[[#This Row],[First MI Name via NAME_SOURCE_KEY TEXT]]&amp;" "&amp;assembly_staff_import[[#This Row],[Last Name via NAME_SOURCE_KEY TEXT]]&amp;" "&amp;assembly_staff_import[[#This Row],[Suffix via NAME_SOURCE_KEY]])))</f>
        <v>Suzanne B Redmond</v>
      </c>
      <c r="B538" t="str">
        <f>TRIM(CONCATENATE(TRIM(assembly_staff_import[[#This Row],[Full Name]]), ", ", assembly_staff_import[[#This Row],[Title]]))</f>
        <v>Suzanne B Redmond, D O Manager</v>
      </c>
      <c r="C538" t="e">
        <f>assembly_staff_import[[#This Row],[Vlookup_groups]]</f>
        <v>#REF!</v>
      </c>
      <c r="D538" t="str">
        <f>IF(assembly_staff_import[[#This Row],[Legislative Staff Type]]="Personal",assembly_staff_import[[#This Row],[Formatted Personal Staff Office]],"")</f>
        <v>District Office</v>
      </c>
      <c r="E538" t="s">
        <v>65</v>
      </c>
      <c r="F538" s="19" t="s">
        <v>10913</v>
      </c>
      <c r="G538" t="s">
        <v>67</v>
      </c>
      <c r="H538" t="str">
        <f>TRIM(PROPER((assembly_staff_import[[#This Row],[Last Name via NAME_SOURCE_KEY TEXT]]&amp;" "&amp;assembly_staff_import[[#This Row],[Suffix via NAME_SOURCE_KEY]])))</f>
        <v>Redmond</v>
      </c>
      <c r="I538" t="str">
        <f>PROPER(assembly_staff_import[[#This Row],[JOB TITLE_SOURCE_KEY]])</f>
        <v xml:space="preserve">D O Manager                                </v>
      </c>
      <c r="J538" t="s">
        <v>72</v>
      </c>
      <c r="K538" t="e">
        <f>IF(assembly_staff_import[[#This Row],[Legislative Staff Type]]="Personal",assembly_staff_import[[#This Row],[Vlookup Reports To Person]], "")</f>
        <v>#REF!</v>
      </c>
      <c r="L538" t="str">
        <f>PROPER(assembly_staff_import[[#This Row],[First MI Name via NAME_SOURCE_KEY TEXT]])</f>
        <v xml:space="preserve"> Suzanne B</v>
      </c>
      <c r="M538" t="s">
        <v>21540</v>
      </c>
      <c r="N538" t="str">
        <f>LOWER(CONCATENATE(assembly_staff_import[[#This Row],[Last Name]],LEFT(assembly_staff_import[[#This Row],[First Name (no initial)]],1),"@nyassembly.gov"))</f>
        <v>redmonds@nyassembly.gov</v>
      </c>
      <c r="O538" t="s">
        <v>16899</v>
      </c>
      <c r="P538" t="e">
        <f>VLOOKUP(assembly_staff_import[[#This Row],[Full Name]],[3]!PEOPLE_March_20[#Data],1,0)</f>
        <v>#REF!</v>
      </c>
      <c r="Q538" t="e">
        <f>VLOOKUP(assembly_staff_import[[#This Row],[Full Name]],[3]!Table17[#Data],3,0)</f>
        <v>#REF!</v>
      </c>
      <c r="R538" t="e">
        <f>VLOOKUP(assembly_staff_import[[#This Row],[Formatted Works for Group]],[3]!Table7[#Data],1,0)</f>
        <v>#REF!</v>
      </c>
      <c r="S538" t="e">
        <f>IF(assembly_staff_import[[#This Row],[Legislative Staff Type]]="Personal", assembly_staff_import[[#This Row],[Vlookup Works for Group]], assembly_staff_import[[#This Row],[Formatted Works for Group calc]]&amp;", Central Staff Office, Assembly")</f>
        <v>#REF!</v>
      </c>
      <c r="T538" s="20" t="str">
        <f>TRIM(assembly_staff_import[[#This Row],[NAME_SOURCE_KEY]])</f>
        <v>REDMOND, SUZANNE B</v>
      </c>
      <c r="U538" t="s">
        <v>26240</v>
      </c>
      <c r="V538" t="s">
        <v>24420</v>
      </c>
      <c r="W538" t="s">
        <v>26241</v>
      </c>
      <c r="Y538" t="str">
        <f>IF(assembly_staff_import[[#This Row],[Legislative Staff Type]]="Personal", PROPER(TRIM(assembly_staff_import[[#This Row],[Unit First MI via UNIT_SOURCE_KEY]])&amp;" "&amp;assembly_staff_import[[#This Row],[Unit Last via UNIT_SOURCE_KEY]]), PROPER(TRIM(assembly_staff_import[[#This Row],[UNIT NAME_SOURCE_KEY2]])))</f>
        <v>Gary D. Finch</v>
      </c>
      <c r="Z538" t="s">
        <v>26227</v>
      </c>
      <c r="AA538" t="e">
        <f>VLOOKUP(assembly_staff_import[[#This Row],[Formatted and corrected Works for Group Text]],[3]!Table4[#Data],1,0)</f>
        <v>#REF!</v>
      </c>
      <c r="AB538" t="e">
        <f>VLOOKUP(assembly_staff_import[[#This Row],[Formatted and corrected Works for Group Text]],[3]!Table5[#Data],2,0)</f>
        <v>#REF!</v>
      </c>
      <c r="AC538" t="str">
        <f>IF(TRIM(assembly_staff_import[[#This Row],[PUBLIC INFO ADDR_SOURCE_KEY]])="CAPITOL, ALBANY", "Legislative / Capitol Office", "District Office")</f>
        <v>District Office</v>
      </c>
      <c r="AD538" t="s">
        <v>26228</v>
      </c>
      <c r="AE538" t="s">
        <v>26229</v>
      </c>
      <c r="AF538" t="str">
        <f>"P79 "</f>
        <v xml:space="preserve">P79 </v>
      </c>
      <c r="AG538" t="s">
        <v>26230</v>
      </c>
      <c r="AH538" t="s">
        <v>26242</v>
      </c>
      <c r="AI538" t="s">
        <v>23468</v>
      </c>
      <c r="AJ538" t="s">
        <v>26232</v>
      </c>
    </row>
    <row r="539" spans="1:36" x14ac:dyDescent="0.2">
      <c r="A539" t="str">
        <f>TRIM(PROPER((assembly_staff_import[[#This Row],[First MI Name via NAME_SOURCE_KEY TEXT]]&amp;" "&amp;assembly_staff_import[[#This Row],[Last Name via NAME_SOURCE_KEY TEXT]]&amp;" "&amp;assembly_staff_import[[#This Row],[Suffix via NAME_SOURCE_KEY]])))</f>
        <v>Thomas S Galbato</v>
      </c>
      <c r="B539" t="str">
        <f>TRIM(CONCATENATE(TRIM(assembly_staff_import[[#This Row],[Full Name]]), ", ", assembly_staff_import[[#This Row],[Title]]))</f>
        <v>Thomas S Galbato, Community Liaison</v>
      </c>
      <c r="C539" t="e">
        <f>assembly_staff_import[[#This Row],[Vlookup_groups]]</f>
        <v>#REF!</v>
      </c>
      <c r="D539" t="str">
        <f>IF(assembly_staff_import[[#This Row],[Legislative Staff Type]]="Personal",assembly_staff_import[[#This Row],[Formatted Personal Staff Office]],"")</f>
        <v>District Office</v>
      </c>
      <c r="E539" t="s">
        <v>65</v>
      </c>
      <c r="F539" s="19" t="s">
        <v>10913</v>
      </c>
      <c r="G539" t="s">
        <v>67</v>
      </c>
      <c r="H539" t="str">
        <f>TRIM(PROPER((assembly_staff_import[[#This Row],[Last Name via NAME_SOURCE_KEY TEXT]]&amp;" "&amp;assembly_staff_import[[#This Row],[Suffix via NAME_SOURCE_KEY]])))</f>
        <v>Galbato</v>
      </c>
      <c r="I539" t="str">
        <f>PROPER(assembly_staff_import[[#This Row],[JOB TITLE_SOURCE_KEY]])</f>
        <v xml:space="preserve">Community Liaison                          </v>
      </c>
      <c r="J539" t="s">
        <v>72</v>
      </c>
      <c r="K539" t="e">
        <f>IF(assembly_staff_import[[#This Row],[Legislative Staff Type]]="Personal",assembly_staff_import[[#This Row],[Vlookup Reports To Person]], "")</f>
        <v>#REF!</v>
      </c>
      <c r="L539" t="str">
        <f>PROPER(assembly_staff_import[[#This Row],[First MI Name via NAME_SOURCE_KEY TEXT]])</f>
        <v xml:space="preserve"> Thomas S</v>
      </c>
      <c r="M539" t="s">
        <v>21555</v>
      </c>
      <c r="N539" t="str">
        <f>LOWER(CONCATENATE(assembly_staff_import[[#This Row],[Last Name]],LEFT(assembly_staff_import[[#This Row],[First Name (no initial)]],1),"@nyassembly.gov"))</f>
        <v>galbatot@nyassembly.gov</v>
      </c>
      <c r="O539" t="s">
        <v>7424</v>
      </c>
      <c r="P539" t="e">
        <f>VLOOKUP(assembly_staff_import[[#This Row],[Full Name]],[3]!PEOPLE_March_20[#Data],1,0)</f>
        <v>#REF!</v>
      </c>
      <c r="Q539" t="e">
        <f>VLOOKUP(assembly_staff_import[[#This Row],[Full Name]],[3]!Table17[#Data],3,0)</f>
        <v>#REF!</v>
      </c>
      <c r="R539" t="e">
        <f>VLOOKUP(assembly_staff_import[[#This Row],[Formatted Works for Group]],[3]!Table7[#Data],1,0)</f>
        <v>#REF!</v>
      </c>
      <c r="S539" t="e">
        <f>IF(assembly_staff_import[[#This Row],[Legislative Staff Type]]="Personal", assembly_staff_import[[#This Row],[Vlookup Works for Group]], assembly_staff_import[[#This Row],[Formatted Works for Group calc]]&amp;", Central Staff Office, Assembly")</f>
        <v>#REF!</v>
      </c>
      <c r="T539" s="20" t="str">
        <f>TRIM(assembly_staff_import[[#This Row],[NAME_SOURCE_KEY]])</f>
        <v>GALBATO, THOMAS S</v>
      </c>
      <c r="U539" t="s">
        <v>26243</v>
      </c>
      <c r="V539" t="s">
        <v>26244</v>
      </c>
      <c r="W539" t="s">
        <v>26245</v>
      </c>
      <c r="Y539" t="str">
        <f>IF(assembly_staff_import[[#This Row],[Legislative Staff Type]]="Personal", PROPER(TRIM(assembly_staff_import[[#This Row],[Unit First MI via UNIT_SOURCE_KEY]])&amp;" "&amp;assembly_staff_import[[#This Row],[Unit Last via UNIT_SOURCE_KEY]]), PROPER(TRIM(assembly_staff_import[[#This Row],[UNIT NAME_SOURCE_KEY2]])))</f>
        <v>Gary D. Finch</v>
      </c>
      <c r="Z539" t="s">
        <v>26227</v>
      </c>
      <c r="AA539" t="e">
        <f>VLOOKUP(assembly_staff_import[[#This Row],[Formatted and corrected Works for Group Text]],[3]!Table4[#Data],1,0)</f>
        <v>#REF!</v>
      </c>
      <c r="AB539" t="e">
        <f>VLOOKUP(assembly_staff_import[[#This Row],[Formatted and corrected Works for Group Text]],[3]!Table5[#Data],2,0)</f>
        <v>#REF!</v>
      </c>
      <c r="AC539" t="str">
        <f>IF(TRIM(assembly_staff_import[[#This Row],[PUBLIC INFO ADDR_SOURCE_KEY]])="CAPITOL, ALBANY", "Legislative / Capitol Office", "District Office")</f>
        <v>District Office</v>
      </c>
      <c r="AD539" t="s">
        <v>26228</v>
      </c>
      <c r="AE539" t="s">
        <v>26229</v>
      </c>
      <c r="AF539" t="str">
        <f>"P79 "</f>
        <v xml:space="preserve">P79 </v>
      </c>
      <c r="AG539" t="s">
        <v>26230</v>
      </c>
      <c r="AH539" t="s">
        <v>26246</v>
      </c>
      <c r="AI539" t="s">
        <v>23692</v>
      </c>
      <c r="AJ539" t="s">
        <v>26232</v>
      </c>
    </row>
    <row r="540" spans="1:36" x14ac:dyDescent="0.2">
      <c r="A540" t="str">
        <f>TRIM(PROPER((assembly_staff_import[[#This Row],[First MI Name via NAME_SOURCE_KEY TEXT]]&amp;" "&amp;assembly_staff_import[[#This Row],[Last Name via NAME_SOURCE_KEY TEXT]]&amp;" "&amp;assembly_staff_import[[#This Row],[Suffix via NAME_SOURCE_KEY]])))</f>
        <v>Albert F Edmonds</v>
      </c>
      <c r="B540" t="str">
        <f>TRIM(CONCATENATE(TRIM(assembly_staff_import[[#This Row],[Full Name]]), ", ", assembly_staff_import[[#This Row],[Title]]))</f>
        <v>Albert F Edmonds, Graphic Artist</v>
      </c>
      <c r="C540" t="e">
        <f>assembly_staff_import[[#This Row],[Vlookup_groups]]</f>
        <v>#REF!</v>
      </c>
      <c r="D540" t="str">
        <f>IF(assembly_staff_import[[#This Row],[Legislative Staff Type]]="Personal",assembly_staff_import[[#This Row],[Formatted Personal Staff Office]],"")</f>
        <v/>
      </c>
      <c r="E540" t="s">
        <v>65</v>
      </c>
      <c r="F540" s="19" t="s">
        <v>10913</v>
      </c>
      <c r="G540" t="s">
        <v>1237</v>
      </c>
      <c r="H540" t="str">
        <f>TRIM(PROPER((assembly_staff_import[[#This Row],[Last Name via NAME_SOURCE_KEY TEXT]]&amp;" "&amp;assembly_staff_import[[#This Row],[Suffix via NAME_SOURCE_KEY]])))</f>
        <v>Edmonds</v>
      </c>
      <c r="I540" t="str">
        <f>PROPER(assembly_staff_import[[#This Row],[JOB TITLE_SOURCE_KEY]])</f>
        <v xml:space="preserve">Graphic Artist                             </v>
      </c>
      <c r="J540" t="s">
        <v>72</v>
      </c>
      <c r="K540" t="str">
        <f>IF(assembly_staff_import[[#This Row],[Legislative Staff Type]]="Personal",assembly_staff_import[[#This Row],[Vlookup Reports To Person]], "")</f>
        <v/>
      </c>
      <c r="L540" t="str">
        <f>PROPER(assembly_staff_import[[#This Row],[First MI Name via NAME_SOURCE_KEY TEXT]])</f>
        <v xml:space="preserve"> Albert F</v>
      </c>
      <c r="M540" t="s">
        <v>22650</v>
      </c>
      <c r="N540" t="str">
        <f>LOWER(CONCATENATE(assembly_staff_import[[#This Row],[Last Name]],LEFT(assembly_staff_import[[#This Row],[First Name (no initial)]],1),"@nyassembly.gov"))</f>
        <v>edmondsa@nyassembly.gov</v>
      </c>
      <c r="O540" t="s">
        <v>7246</v>
      </c>
      <c r="P540" t="e">
        <f>VLOOKUP(assembly_staff_import[[#This Row],[Full Name]],[3]!PEOPLE_March_20[#Data],1,0)</f>
        <v>#REF!</v>
      </c>
      <c r="Q540" t="e">
        <f>VLOOKUP(assembly_staff_import[[#This Row],[Full Name]],[3]!Table17[#Data],3,0)</f>
        <v>#REF!</v>
      </c>
      <c r="R540" t="e">
        <f>VLOOKUP(assembly_staff_import[[#This Row],[Formatted Works for Group]],[3]!Table7[#Data],1,0)</f>
        <v>#REF!</v>
      </c>
      <c r="S540" t="str">
        <f>IF(assembly_staff_import[[#This Row],[Legislative Staff Type]]="Personal", assembly_staff_import[[#This Row],[Vlookup Works for Group]], assembly_staff_import[[#This Row],[Formatted Works for Group calc]]&amp;", Central Staff Office, Assembly")</f>
        <v>Graphics, Central Staff Office, Assembly</v>
      </c>
      <c r="T540" s="20" t="str">
        <f>TRIM(assembly_staff_import[[#This Row],[NAME_SOURCE_KEY]])</f>
        <v>EDMONDS, ALBERT F</v>
      </c>
      <c r="U540" t="s">
        <v>26247</v>
      </c>
      <c r="V540" t="s">
        <v>26248</v>
      </c>
      <c r="W540" t="s">
        <v>26249</v>
      </c>
      <c r="Y540" t="str">
        <f>IF(assembly_staff_import[[#This Row],[Legislative Staff Type]]="Personal", PROPER(TRIM(assembly_staff_import[[#This Row],[Unit First MI via UNIT_SOURCE_KEY]])&amp;" "&amp;assembly_staff_import[[#This Row],[Unit Last via UNIT_SOURCE_KEY]]), PROPER(TRIM(assembly_staff_import[[#This Row],[UNIT NAME_SOURCE_KEY2]])))</f>
        <v>Graphics</v>
      </c>
      <c r="Z540" t="s">
        <v>26250</v>
      </c>
      <c r="AA540" t="e">
        <f>VLOOKUP(assembly_staff_import[[#This Row],[Formatted and corrected Works for Group Text]],[3]!Table4[#Data],1,0)</f>
        <v>#REF!</v>
      </c>
      <c r="AB540" t="e">
        <f>VLOOKUP(assembly_staff_import[[#This Row],[Formatted and corrected Works for Group Text]],[3]!Table5[#Data],2,0)</f>
        <v>#REF!</v>
      </c>
      <c r="AC540" t="str">
        <f>IF(TRIM(assembly_staff_import[[#This Row],[PUBLIC INFO ADDR_SOURCE_KEY]])="CAPITOL, ALBANY", "Legislative / Capitol Office", "District Office")</f>
        <v>Legislative / Capitol Office</v>
      </c>
      <c r="AD540" t="s">
        <v>26251</v>
      </c>
      <c r="AF540" t="str">
        <f t="shared" ref="AF540:AF545" si="27">"221 "</f>
        <v xml:space="preserve">221 </v>
      </c>
      <c r="AG540" t="s">
        <v>26251</v>
      </c>
      <c r="AH540" t="s">
        <v>26252</v>
      </c>
      <c r="AI540" t="s">
        <v>25057</v>
      </c>
      <c r="AJ540" t="s">
        <v>23493</v>
      </c>
    </row>
    <row r="541" spans="1:36" x14ac:dyDescent="0.2">
      <c r="A541" t="str">
        <f>TRIM(PROPER((assembly_staff_import[[#This Row],[First MI Name via NAME_SOURCE_KEY TEXT]]&amp;" "&amp;assembly_staff_import[[#This Row],[Last Name via NAME_SOURCE_KEY TEXT]]&amp;" "&amp;assembly_staff_import[[#This Row],[Suffix via NAME_SOURCE_KEY]])))</f>
        <v>Eric R Duncan</v>
      </c>
      <c r="B541" t="str">
        <f>TRIM(CONCATENATE(TRIM(assembly_staff_import[[#This Row],[Full Name]]), ", ", assembly_staff_import[[#This Row],[Title]]))</f>
        <v>Eric R Duncan, Sr Graphic Artist</v>
      </c>
      <c r="C541" t="e">
        <f>assembly_staff_import[[#This Row],[Vlookup_groups]]</f>
        <v>#REF!</v>
      </c>
      <c r="D541" t="str">
        <f>IF(assembly_staff_import[[#This Row],[Legislative Staff Type]]="Personal",assembly_staff_import[[#This Row],[Formatted Personal Staff Office]],"")</f>
        <v/>
      </c>
      <c r="E541" t="s">
        <v>65</v>
      </c>
      <c r="F541" s="19" t="s">
        <v>10913</v>
      </c>
      <c r="G541" t="s">
        <v>1237</v>
      </c>
      <c r="H541" t="str">
        <f>TRIM(PROPER((assembly_staff_import[[#This Row],[Last Name via NAME_SOURCE_KEY TEXT]]&amp;" "&amp;assembly_staff_import[[#This Row],[Suffix via NAME_SOURCE_KEY]])))</f>
        <v>Duncan</v>
      </c>
      <c r="I541" t="str">
        <f>PROPER(assembly_staff_import[[#This Row],[JOB TITLE_SOURCE_KEY]])</f>
        <v xml:space="preserve">Sr Graphic Artist                          </v>
      </c>
      <c r="J541" t="s">
        <v>72</v>
      </c>
      <c r="K541" t="str">
        <f>IF(assembly_staff_import[[#This Row],[Legislative Staff Type]]="Personal",assembly_staff_import[[#This Row],[Vlookup Reports To Person]], "")</f>
        <v/>
      </c>
      <c r="L541" t="str">
        <f>PROPER(assembly_staff_import[[#This Row],[First MI Name via NAME_SOURCE_KEY TEXT]])</f>
        <v xml:space="preserve"> Eric R</v>
      </c>
      <c r="M541" t="s">
        <v>22673</v>
      </c>
      <c r="N541" t="str">
        <f>LOWER(CONCATENATE(assembly_staff_import[[#This Row],[Last Name]],LEFT(assembly_staff_import[[#This Row],[First Name (no initial)]],1),"@nyassembly.gov"))</f>
        <v>duncane@nyassembly.gov</v>
      </c>
      <c r="O541" t="s">
        <v>8079</v>
      </c>
      <c r="P541" t="e">
        <f>VLOOKUP(assembly_staff_import[[#This Row],[Full Name]],[3]!PEOPLE_March_20[#Data],1,0)</f>
        <v>#REF!</v>
      </c>
      <c r="Q541" t="e">
        <f>VLOOKUP(assembly_staff_import[[#This Row],[Full Name]],[3]!Table17[#Data],3,0)</f>
        <v>#REF!</v>
      </c>
      <c r="R541" t="e">
        <f>VLOOKUP(assembly_staff_import[[#This Row],[Formatted Works for Group]],[3]!Table7[#Data],1,0)</f>
        <v>#REF!</v>
      </c>
      <c r="S541" t="str">
        <f>IF(assembly_staff_import[[#This Row],[Legislative Staff Type]]="Personal", assembly_staff_import[[#This Row],[Vlookup Works for Group]], assembly_staff_import[[#This Row],[Formatted Works for Group calc]]&amp;", Central Staff Office, Assembly")</f>
        <v>Graphics, Central Staff Office, Assembly</v>
      </c>
      <c r="T541" s="20" t="str">
        <f>TRIM(assembly_staff_import[[#This Row],[NAME_SOURCE_KEY]])</f>
        <v>DUNCAN, ERIC R</v>
      </c>
      <c r="U541" t="s">
        <v>26253</v>
      </c>
      <c r="V541" t="s">
        <v>26254</v>
      </c>
      <c r="W541" t="s">
        <v>26255</v>
      </c>
      <c r="Y541" t="str">
        <f>IF(assembly_staff_import[[#This Row],[Legislative Staff Type]]="Personal", PROPER(TRIM(assembly_staff_import[[#This Row],[Unit First MI via UNIT_SOURCE_KEY]])&amp;" "&amp;assembly_staff_import[[#This Row],[Unit Last via UNIT_SOURCE_KEY]]), PROPER(TRIM(assembly_staff_import[[#This Row],[UNIT NAME_SOURCE_KEY2]])))</f>
        <v>Graphics</v>
      </c>
      <c r="Z541" t="s">
        <v>26250</v>
      </c>
      <c r="AA541" t="e">
        <f>VLOOKUP(assembly_staff_import[[#This Row],[Formatted and corrected Works for Group Text]],[3]!Table4[#Data],1,0)</f>
        <v>#REF!</v>
      </c>
      <c r="AB541" t="e">
        <f>VLOOKUP(assembly_staff_import[[#This Row],[Formatted and corrected Works for Group Text]],[3]!Table5[#Data],2,0)</f>
        <v>#REF!</v>
      </c>
      <c r="AC541" t="str">
        <f>IF(TRIM(assembly_staff_import[[#This Row],[PUBLIC INFO ADDR_SOURCE_KEY]])="CAPITOL, ALBANY", "Legislative / Capitol Office", "District Office")</f>
        <v>Legislative / Capitol Office</v>
      </c>
      <c r="AD541" t="s">
        <v>26251</v>
      </c>
      <c r="AF541" t="str">
        <f t="shared" si="27"/>
        <v xml:space="preserve">221 </v>
      </c>
      <c r="AG541" t="s">
        <v>26251</v>
      </c>
      <c r="AH541" t="s">
        <v>26256</v>
      </c>
      <c r="AI541" t="s">
        <v>25091</v>
      </c>
      <c r="AJ541" t="s">
        <v>23493</v>
      </c>
    </row>
    <row r="542" spans="1:36" x14ac:dyDescent="0.2">
      <c r="A542" t="str">
        <f>TRIM(PROPER((assembly_staff_import[[#This Row],[First MI Name via NAME_SOURCE_KEY TEXT]]&amp;" "&amp;assembly_staff_import[[#This Row],[Last Name via NAME_SOURCE_KEY TEXT]]&amp;" "&amp;assembly_staff_import[[#This Row],[Suffix via NAME_SOURCE_KEY]])))</f>
        <v>James A Uzzo</v>
      </c>
      <c r="B542" t="str">
        <f>TRIM(CONCATENATE(TRIM(assembly_staff_import[[#This Row],[Full Name]]), ", ", assembly_staff_import[[#This Row],[Title]]))</f>
        <v>James A Uzzo, Graphic Director</v>
      </c>
      <c r="C542" t="e">
        <f>assembly_staff_import[[#This Row],[Vlookup_groups]]</f>
        <v>#REF!</v>
      </c>
      <c r="D542" t="str">
        <f>IF(assembly_staff_import[[#This Row],[Legislative Staff Type]]="Personal",assembly_staff_import[[#This Row],[Formatted Personal Staff Office]],"")</f>
        <v/>
      </c>
      <c r="E542" t="s">
        <v>65</v>
      </c>
      <c r="F542" s="19" t="s">
        <v>10913</v>
      </c>
      <c r="G542" t="s">
        <v>1237</v>
      </c>
      <c r="H542" t="str">
        <f>TRIM(PROPER((assembly_staff_import[[#This Row],[Last Name via NAME_SOURCE_KEY TEXT]]&amp;" "&amp;assembly_staff_import[[#This Row],[Suffix via NAME_SOURCE_KEY]])))</f>
        <v>Uzzo</v>
      </c>
      <c r="I542" t="str">
        <f>PROPER(assembly_staff_import[[#This Row],[JOB TITLE_SOURCE_KEY]])</f>
        <v xml:space="preserve">Graphic Director                           </v>
      </c>
      <c r="J542" t="s">
        <v>72</v>
      </c>
      <c r="K542" t="str">
        <f>IF(assembly_staff_import[[#This Row],[Legislative Staff Type]]="Personal",assembly_staff_import[[#This Row],[Vlookup Reports To Person]], "")</f>
        <v/>
      </c>
      <c r="L542" t="str">
        <f>PROPER(assembly_staff_import[[#This Row],[First MI Name via NAME_SOURCE_KEY TEXT]])</f>
        <v xml:space="preserve"> James A</v>
      </c>
      <c r="M542" t="s">
        <v>22610</v>
      </c>
      <c r="N542" t="str">
        <f>LOWER(CONCATENATE(assembly_staff_import[[#This Row],[Last Name]],LEFT(assembly_staff_import[[#This Row],[First Name (no initial)]],1),"@nyassembly.gov"))</f>
        <v>uzzoj@nyassembly.gov</v>
      </c>
      <c r="O542" t="s">
        <v>2380</v>
      </c>
      <c r="P542" t="e">
        <f>VLOOKUP(assembly_staff_import[[#This Row],[Full Name]],[3]!PEOPLE_March_20[#Data],1,0)</f>
        <v>#REF!</v>
      </c>
      <c r="Q542" t="e">
        <f>VLOOKUP(assembly_staff_import[[#This Row],[Full Name]],[3]!Table17[#Data],3,0)</f>
        <v>#REF!</v>
      </c>
      <c r="R542" t="e">
        <f>VLOOKUP(assembly_staff_import[[#This Row],[Formatted Works for Group]],[3]!Table7[#Data],1,0)</f>
        <v>#REF!</v>
      </c>
      <c r="S542" t="str">
        <f>IF(assembly_staff_import[[#This Row],[Legislative Staff Type]]="Personal", assembly_staff_import[[#This Row],[Vlookup Works for Group]], assembly_staff_import[[#This Row],[Formatted Works for Group calc]]&amp;", Central Staff Office, Assembly")</f>
        <v>Graphics, Central Staff Office, Assembly</v>
      </c>
      <c r="T542" s="20" t="str">
        <f>TRIM(assembly_staff_import[[#This Row],[NAME_SOURCE_KEY]])</f>
        <v>UZZO, JAMES A</v>
      </c>
      <c r="U542" t="s">
        <v>26257</v>
      </c>
      <c r="V542" t="s">
        <v>26258</v>
      </c>
      <c r="W542" t="s">
        <v>26259</v>
      </c>
      <c r="Y542" t="str">
        <f>IF(assembly_staff_import[[#This Row],[Legislative Staff Type]]="Personal", PROPER(TRIM(assembly_staff_import[[#This Row],[Unit First MI via UNIT_SOURCE_KEY]])&amp;" "&amp;assembly_staff_import[[#This Row],[Unit Last via UNIT_SOURCE_KEY]]), PROPER(TRIM(assembly_staff_import[[#This Row],[UNIT NAME_SOURCE_KEY2]])))</f>
        <v>Graphics</v>
      </c>
      <c r="Z542" t="s">
        <v>26250</v>
      </c>
      <c r="AA542" t="e">
        <f>VLOOKUP(assembly_staff_import[[#This Row],[Formatted and corrected Works for Group Text]],[3]!Table4[#Data],1,0)</f>
        <v>#REF!</v>
      </c>
      <c r="AB542" t="e">
        <f>VLOOKUP(assembly_staff_import[[#This Row],[Formatted and corrected Works for Group Text]],[3]!Table5[#Data],2,0)</f>
        <v>#REF!</v>
      </c>
      <c r="AC542" t="str">
        <f>IF(TRIM(assembly_staff_import[[#This Row],[PUBLIC INFO ADDR_SOURCE_KEY]])="CAPITOL, ALBANY", "Legislative / Capitol Office", "District Office")</f>
        <v>Legislative / Capitol Office</v>
      </c>
      <c r="AD542" t="s">
        <v>26251</v>
      </c>
      <c r="AF542" t="str">
        <f t="shared" si="27"/>
        <v xml:space="preserve">221 </v>
      </c>
      <c r="AG542" t="s">
        <v>26251</v>
      </c>
      <c r="AH542" t="s">
        <v>26260</v>
      </c>
      <c r="AI542" t="s">
        <v>26261</v>
      </c>
      <c r="AJ542" t="s">
        <v>23493</v>
      </c>
    </row>
    <row r="543" spans="1:36" x14ac:dyDescent="0.2">
      <c r="A543" t="str">
        <f>TRIM(PROPER((assembly_staff_import[[#This Row],[First MI Name via NAME_SOURCE_KEY TEXT]]&amp;" "&amp;assembly_staff_import[[#This Row],[Last Name via NAME_SOURCE_KEY TEXT]]&amp;" "&amp;assembly_staff_import[[#This Row],[Suffix via NAME_SOURCE_KEY]])))</f>
        <v>James M Whiting</v>
      </c>
      <c r="B543" t="str">
        <f>TRIM(CONCATENATE(TRIM(assembly_staff_import[[#This Row],[Full Name]]), ", ", assembly_staff_import[[#This Row],[Title]]))</f>
        <v>James M Whiting, Graphic Artist</v>
      </c>
      <c r="C543" t="e">
        <f>assembly_staff_import[[#This Row],[Vlookup_groups]]</f>
        <v>#REF!</v>
      </c>
      <c r="D543" t="str">
        <f>IF(assembly_staff_import[[#This Row],[Legislative Staff Type]]="Personal",assembly_staff_import[[#This Row],[Formatted Personal Staff Office]],"")</f>
        <v/>
      </c>
      <c r="E543" t="s">
        <v>65</v>
      </c>
      <c r="F543" s="19" t="s">
        <v>10913</v>
      </c>
      <c r="G543" t="s">
        <v>1237</v>
      </c>
      <c r="H543" t="str">
        <f>TRIM(PROPER((assembly_staff_import[[#This Row],[Last Name via NAME_SOURCE_KEY TEXT]]&amp;" "&amp;assembly_staff_import[[#This Row],[Suffix via NAME_SOURCE_KEY]])))</f>
        <v>Whiting</v>
      </c>
      <c r="I543" t="str">
        <f>PROPER(assembly_staff_import[[#This Row],[JOB TITLE_SOURCE_KEY]])</f>
        <v xml:space="preserve">Graphic Artist                             </v>
      </c>
      <c r="J543" t="s">
        <v>72</v>
      </c>
      <c r="K543" t="str">
        <f>IF(assembly_staff_import[[#This Row],[Legislative Staff Type]]="Personal",assembly_staff_import[[#This Row],[Vlookup Reports To Person]], "")</f>
        <v/>
      </c>
      <c r="L543" t="str">
        <f>PROPER(assembly_staff_import[[#This Row],[First MI Name via NAME_SOURCE_KEY TEXT]])</f>
        <v xml:space="preserve"> James M</v>
      </c>
      <c r="M543" t="s">
        <v>22599</v>
      </c>
      <c r="N543" t="str">
        <f>LOWER(CONCATENATE(assembly_staff_import[[#This Row],[Last Name]],LEFT(assembly_staff_import[[#This Row],[First Name (no initial)]],1),"@nyassembly.gov"))</f>
        <v>whitingj@nyassembly.gov</v>
      </c>
      <c r="O543" t="s">
        <v>2380</v>
      </c>
      <c r="P543" t="e">
        <f>VLOOKUP(assembly_staff_import[[#This Row],[Full Name]],[3]!PEOPLE_March_20[#Data],1,0)</f>
        <v>#REF!</v>
      </c>
      <c r="Q543" t="e">
        <f>VLOOKUP(assembly_staff_import[[#This Row],[Full Name]],[3]!Table17[#Data],3,0)</f>
        <v>#REF!</v>
      </c>
      <c r="R543" t="e">
        <f>VLOOKUP(assembly_staff_import[[#This Row],[Formatted Works for Group]],[3]!Table7[#Data],1,0)</f>
        <v>#REF!</v>
      </c>
      <c r="S543" t="str">
        <f>IF(assembly_staff_import[[#This Row],[Legislative Staff Type]]="Personal", assembly_staff_import[[#This Row],[Vlookup Works for Group]], assembly_staff_import[[#This Row],[Formatted Works for Group calc]]&amp;", Central Staff Office, Assembly")</f>
        <v>Graphics, Central Staff Office, Assembly</v>
      </c>
      <c r="T543" s="20" t="str">
        <f>TRIM(assembly_staff_import[[#This Row],[NAME_SOURCE_KEY]])</f>
        <v>WHITING, JAMES M</v>
      </c>
      <c r="U543" t="s">
        <v>26262</v>
      </c>
      <c r="V543" t="s">
        <v>26263</v>
      </c>
      <c r="W543" t="s">
        <v>26264</v>
      </c>
      <c r="Y543" t="str">
        <f>IF(assembly_staff_import[[#This Row],[Legislative Staff Type]]="Personal", PROPER(TRIM(assembly_staff_import[[#This Row],[Unit First MI via UNIT_SOURCE_KEY]])&amp;" "&amp;assembly_staff_import[[#This Row],[Unit Last via UNIT_SOURCE_KEY]]), PROPER(TRIM(assembly_staff_import[[#This Row],[UNIT NAME_SOURCE_KEY2]])))</f>
        <v>Graphics</v>
      </c>
      <c r="Z543" t="s">
        <v>26250</v>
      </c>
      <c r="AA543" t="e">
        <f>VLOOKUP(assembly_staff_import[[#This Row],[Formatted and corrected Works for Group Text]],[3]!Table4[#Data],1,0)</f>
        <v>#REF!</v>
      </c>
      <c r="AB543" t="e">
        <f>VLOOKUP(assembly_staff_import[[#This Row],[Formatted and corrected Works for Group Text]],[3]!Table5[#Data],2,0)</f>
        <v>#REF!</v>
      </c>
      <c r="AC543" t="str">
        <f>IF(TRIM(assembly_staff_import[[#This Row],[PUBLIC INFO ADDR_SOURCE_KEY]])="CAPITOL, ALBANY", "Legislative / Capitol Office", "District Office")</f>
        <v>Legislative / Capitol Office</v>
      </c>
      <c r="AD543" t="s">
        <v>26251</v>
      </c>
      <c r="AF543" t="str">
        <f t="shared" si="27"/>
        <v xml:space="preserve">221 </v>
      </c>
      <c r="AG543" t="s">
        <v>26251</v>
      </c>
      <c r="AH543" t="s">
        <v>26265</v>
      </c>
      <c r="AI543" t="s">
        <v>25057</v>
      </c>
      <c r="AJ543" t="s">
        <v>23493</v>
      </c>
    </row>
    <row r="544" spans="1:36" x14ac:dyDescent="0.2">
      <c r="A544" t="str">
        <f>TRIM(PROPER((assembly_staff_import[[#This Row],[First MI Name via NAME_SOURCE_KEY TEXT]]&amp;" "&amp;assembly_staff_import[[#This Row],[Last Name via NAME_SOURCE_KEY TEXT]]&amp;" "&amp;assembly_staff_import[[#This Row],[Suffix via NAME_SOURCE_KEY]])))</f>
        <v>Kate W Ng</v>
      </c>
      <c r="B544" t="str">
        <f>TRIM(CONCATENATE(TRIM(assembly_staff_import[[#This Row],[Full Name]]), ", ", assembly_staff_import[[#This Row],[Title]]))</f>
        <v>Kate W Ng, Graphic Artist</v>
      </c>
      <c r="C544" t="e">
        <f>assembly_staff_import[[#This Row],[Vlookup_groups]]</f>
        <v>#REF!</v>
      </c>
      <c r="D544" t="str">
        <f>IF(assembly_staff_import[[#This Row],[Legislative Staff Type]]="Personal",assembly_staff_import[[#This Row],[Formatted Personal Staff Office]],"")</f>
        <v/>
      </c>
      <c r="E544" t="s">
        <v>65</v>
      </c>
      <c r="F544" s="19" t="s">
        <v>10913</v>
      </c>
      <c r="G544" t="s">
        <v>1237</v>
      </c>
      <c r="H544" t="str">
        <f>TRIM(PROPER((assembly_staff_import[[#This Row],[Last Name via NAME_SOURCE_KEY TEXT]]&amp;" "&amp;assembly_staff_import[[#This Row],[Suffix via NAME_SOURCE_KEY]])))</f>
        <v>Ng</v>
      </c>
      <c r="I544" t="str">
        <f>PROPER(assembly_staff_import[[#This Row],[JOB TITLE_SOURCE_KEY]])</f>
        <v xml:space="preserve">Graphic Artist                             </v>
      </c>
      <c r="J544" t="s">
        <v>72</v>
      </c>
      <c r="K544" t="str">
        <f>IF(assembly_staff_import[[#This Row],[Legislative Staff Type]]="Personal",assembly_staff_import[[#This Row],[Vlookup Reports To Person]], "")</f>
        <v/>
      </c>
      <c r="L544" t="str">
        <f>PROPER(assembly_staff_import[[#This Row],[First MI Name via NAME_SOURCE_KEY TEXT]])</f>
        <v xml:space="preserve"> Kate W</v>
      </c>
      <c r="M544" t="s">
        <v>12667</v>
      </c>
      <c r="N544" t="str">
        <f>LOWER(CONCATENATE(assembly_staff_import[[#This Row],[Last Name]],LEFT(assembly_staff_import[[#This Row],[First Name (no initial)]],1),"@nyassembly.gov"))</f>
        <v>ngk@nyassembly.gov</v>
      </c>
      <c r="O544" t="s">
        <v>26266</v>
      </c>
      <c r="P544" t="e">
        <f>VLOOKUP(assembly_staff_import[[#This Row],[Full Name]],[3]!PEOPLE_March_20[#Data],1,0)</f>
        <v>#REF!</v>
      </c>
      <c r="Q544" t="e">
        <f>VLOOKUP(assembly_staff_import[[#This Row],[Full Name]],[3]!Table17[#Data],3,0)</f>
        <v>#REF!</v>
      </c>
      <c r="R544" t="e">
        <f>VLOOKUP(assembly_staff_import[[#This Row],[Formatted Works for Group]],[3]!Table7[#Data],1,0)</f>
        <v>#REF!</v>
      </c>
      <c r="S544" t="str">
        <f>IF(assembly_staff_import[[#This Row],[Legislative Staff Type]]="Personal", assembly_staff_import[[#This Row],[Vlookup Works for Group]], assembly_staff_import[[#This Row],[Formatted Works for Group calc]]&amp;", Central Staff Office, Assembly")</f>
        <v>Graphics, Central Staff Office, Assembly</v>
      </c>
      <c r="T544" s="20" t="str">
        <f>TRIM(assembly_staff_import[[#This Row],[NAME_SOURCE_KEY]])</f>
        <v>NG, KATE W</v>
      </c>
      <c r="U544" t="s">
        <v>26267</v>
      </c>
      <c r="V544" t="s">
        <v>26268</v>
      </c>
      <c r="W544" t="s">
        <v>26269</v>
      </c>
      <c r="Y544" t="str">
        <f>IF(assembly_staff_import[[#This Row],[Legislative Staff Type]]="Personal", PROPER(TRIM(assembly_staff_import[[#This Row],[Unit First MI via UNIT_SOURCE_KEY]])&amp;" "&amp;assembly_staff_import[[#This Row],[Unit Last via UNIT_SOURCE_KEY]]), PROPER(TRIM(assembly_staff_import[[#This Row],[UNIT NAME_SOURCE_KEY2]])))</f>
        <v>Graphics</v>
      </c>
      <c r="Z544" t="s">
        <v>26250</v>
      </c>
      <c r="AA544" t="e">
        <f>VLOOKUP(assembly_staff_import[[#This Row],[Formatted and corrected Works for Group Text]],[3]!Table4[#Data],1,0)</f>
        <v>#REF!</v>
      </c>
      <c r="AB544" t="e">
        <f>VLOOKUP(assembly_staff_import[[#This Row],[Formatted and corrected Works for Group Text]],[3]!Table5[#Data],2,0)</f>
        <v>#REF!</v>
      </c>
      <c r="AC544" t="str">
        <f>IF(TRIM(assembly_staff_import[[#This Row],[PUBLIC INFO ADDR_SOURCE_KEY]])="CAPITOL, ALBANY", "Legislative / Capitol Office", "District Office")</f>
        <v>Legislative / Capitol Office</v>
      </c>
      <c r="AD544" t="s">
        <v>26251</v>
      </c>
      <c r="AF544" t="str">
        <f t="shared" si="27"/>
        <v xml:space="preserve">221 </v>
      </c>
      <c r="AG544" t="s">
        <v>26251</v>
      </c>
      <c r="AH544" t="s">
        <v>26270</v>
      </c>
      <c r="AI544" t="s">
        <v>25057</v>
      </c>
      <c r="AJ544" t="s">
        <v>23493</v>
      </c>
    </row>
    <row r="545" spans="1:36" x14ac:dyDescent="0.2">
      <c r="A545" t="str">
        <f>TRIM(PROPER((assembly_staff_import[[#This Row],[First MI Name via NAME_SOURCE_KEY TEXT]]&amp;" "&amp;assembly_staff_import[[#This Row],[Last Name via NAME_SOURCE_KEY TEXT]]&amp;" "&amp;assembly_staff_import[[#This Row],[Suffix via NAME_SOURCE_KEY]])))</f>
        <v>Maryann Hannay</v>
      </c>
      <c r="B545" t="str">
        <f>TRIM(CONCATENATE(TRIM(assembly_staff_import[[#This Row],[Full Name]]), ", ", assembly_staff_import[[#This Row],[Title]]))</f>
        <v>Maryann Hannay, Prod Coordinator</v>
      </c>
      <c r="C545" t="e">
        <f>assembly_staff_import[[#This Row],[Vlookup_groups]]</f>
        <v>#REF!</v>
      </c>
      <c r="D545" t="str">
        <f>IF(assembly_staff_import[[#This Row],[Legislative Staff Type]]="Personal",assembly_staff_import[[#This Row],[Formatted Personal Staff Office]],"")</f>
        <v/>
      </c>
      <c r="E545" t="s">
        <v>65</v>
      </c>
      <c r="F545" s="19" t="s">
        <v>10913</v>
      </c>
      <c r="G545" t="s">
        <v>1237</v>
      </c>
      <c r="H545" t="str">
        <f>TRIM(PROPER((assembly_staff_import[[#This Row],[Last Name via NAME_SOURCE_KEY TEXT]]&amp;" "&amp;assembly_staff_import[[#This Row],[Suffix via NAME_SOURCE_KEY]])))</f>
        <v>Hannay</v>
      </c>
      <c r="I545" t="str">
        <f>PROPER(assembly_staff_import[[#This Row],[JOB TITLE_SOURCE_KEY]])</f>
        <v xml:space="preserve">Prod Coordinator                           </v>
      </c>
      <c r="J545" t="s">
        <v>72</v>
      </c>
      <c r="K545" t="str">
        <f>IF(assembly_staff_import[[#This Row],[Legislative Staff Type]]="Personal",assembly_staff_import[[#This Row],[Vlookup Reports To Person]], "")</f>
        <v/>
      </c>
      <c r="L545" t="str">
        <f>PROPER(assembly_staff_import[[#This Row],[First MI Name via NAME_SOURCE_KEY TEXT]])</f>
        <v xml:space="preserve"> Maryann</v>
      </c>
      <c r="M545" t="s">
        <v>22633</v>
      </c>
      <c r="N545" t="str">
        <f>LOWER(CONCATENATE(assembly_staff_import[[#This Row],[Last Name]],LEFT(assembly_staff_import[[#This Row],[First Name (no initial)]],1),"@nyassembly.gov"))</f>
        <v>hannaym@nyassembly.gov</v>
      </c>
      <c r="O545" t="s">
        <v>22635</v>
      </c>
      <c r="P545" t="e">
        <f>VLOOKUP(assembly_staff_import[[#This Row],[Full Name]],[3]!PEOPLE_March_20[#Data],1,0)</f>
        <v>#REF!</v>
      </c>
      <c r="Q545" t="e">
        <f>VLOOKUP(assembly_staff_import[[#This Row],[Full Name]],[3]!Table17[#Data],3,0)</f>
        <v>#REF!</v>
      </c>
      <c r="R545" t="e">
        <f>VLOOKUP(assembly_staff_import[[#This Row],[Formatted Works for Group]],[3]!Table7[#Data],1,0)</f>
        <v>#REF!</v>
      </c>
      <c r="S545" t="str">
        <f>IF(assembly_staff_import[[#This Row],[Legislative Staff Type]]="Personal", assembly_staff_import[[#This Row],[Vlookup Works for Group]], assembly_staff_import[[#This Row],[Formatted Works for Group calc]]&amp;", Central Staff Office, Assembly")</f>
        <v>Graphics, Central Staff Office, Assembly</v>
      </c>
      <c r="T545" s="20" t="str">
        <f>TRIM(assembly_staff_import[[#This Row],[NAME_SOURCE_KEY]])</f>
        <v>HANNAY, MARYANN</v>
      </c>
      <c r="U545" t="s">
        <v>26271</v>
      </c>
      <c r="V545" t="s">
        <v>26272</v>
      </c>
      <c r="W545" t="s">
        <v>26273</v>
      </c>
      <c r="Y545" t="str">
        <f>IF(assembly_staff_import[[#This Row],[Legislative Staff Type]]="Personal", PROPER(TRIM(assembly_staff_import[[#This Row],[Unit First MI via UNIT_SOURCE_KEY]])&amp;" "&amp;assembly_staff_import[[#This Row],[Unit Last via UNIT_SOURCE_KEY]]), PROPER(TRIM(assembly_staff_import[[#This Row],[UNIT NAME_SOURCE_KEY2]])))</f>
        <v>Graphics</v>
      </c>
      <c r="Z545" t="s">
        <v>26250</v>
      </c>
      <c r="AA545" t="e">
        <f>VLOOKUP(assembly_staff_import[[#This Row],[Formatted and corrected Works for Group Text]],[3]!Table4[#Data],1,0)</f>
        <v>#REF!</v>
      </c>
      <c r="AB545" t="e">
        <f>VLOOKUP(assembly_staff_import[[#This Row],[Formatted and corrected Works for Group Text]],[3]!Table5[#Data],2,0)</f>
        <v>#REF!</v>
      </c>
      <c r="AC545" t="str">
        <f>IF(TRIM(assembly_staff_import[[#This Row],[PUBLIC INFO ADDR_SOURCE_KEY]])="CAPITOL, ALBANY", "Legislative / Capitol Office", "District Office")</f>
        <v>Legislative / Capitol Office</v>
      </c>
      <c r="AD545" t="s">
        <v>26251</v>
      </c>
      <c r="AF545" t="str">
        <f t="shared" si="27"/>
        <v xml:space="preserve">221 </v>
      </c>
      <c r="AG545" t="s">
        <v>26251</v>
      </c>
      <c r="AH545" t="s">
        <v>26274</v>
      </c>
      <c r="AI545" t="s">
        <v>26275</v>
      </c>
      <c r="AJ545" t="s">
        <v>23493</v>
      </c>
    </row>
    <row r="546" spans="1:36" x14ac:dyDescent="0.2">
      <c r="A546" t="str">
        <f>TRIM(PROPER((assembly_staff_import[[#This Row],[First MI Name via NAME_SOURCE_KEY TEXT]]&amp;" "&amp;assembly_staff_import[[#This Row],[Last Name via NAME_SOURCE_KEY TEXT]]&amp;" "&amp;assembly_staff_import[[#This Row],[Suffix via NAME_SOURCE_KEY]])))</f>
        <v>Alex P Hipolito</v>
      </c>
      <c r="B546" t="str">
        <f>TRIM(CONCATENATE(TRIM(assembly_staff_import[[#This Row],[Full Name]]), ", ", assembly_staff_import[[#This Row],[Title]]))</f>
        <v>Alex P Hipolito, Legis Asst</v>
      </c>
      <c r="C546" t="e">
        <f>assembly_staff_import[[#This Row],[Vlookup_groups]]</f>
        <v>#REF!</v>
      </c>
      <c r="D546" t="str">
        <f>IF(assembly_staff_import[[#This Row],[Legislative Staff Type]]="Personal",assembly_staff_import[[#This Row],[Formatted Personal Staff Office]],"")</f>
        <v>District Office</v>
      </c>
      <c r="E546" t="s">
        <v>65</v>
      </c>
      <c r="F546" s="19" t="s">
        <v>10913</v>
      </c>
      <c r="G546" t="s">
        <v>67</v>
      </c>
      <c r="H546" t="str">
        <f>TRIM(PROPER((assembly_staff_import[[#This Row],[Last Name via NAME_SOURCE_KEY TEXT]]&amp;" "&amp;assembly_staff_import[[#This Row],[Suffix via NAME_SOURCE_KEY]])))</f>
        <v>Hipolito</v>
      </c>
      <c r="I546" t="str">
        <f>PROPER(assembly_staff_import[[#This Row],[JOB TITLE_SOURCE_KEY]])</f>
        <v xml:space="preserve">Legis Asst                                 </v>
      </c>
      <c r="J546" t="s">
        <v>72</v>
      </c>
      <c r="K546" t="e">
        <f>IF(assembly_staff_import[[#This Row],[Legislative Staff Type]]="Personal",assembly_staff_import[[#This Row],[Vlookup Reports To Person]], "")</f>
        <v>#REF!</v>
      </c>
      <c r="L546" t="str">
        <f>PROPER(assembly_staff_import[[#This Row],[First MI Name via NAME_SOURCE_KEY TEXT]])</f>
        <v xml:space="preserve"> Alex P</v>
      </c>
      <c r="M546" t="s">
        <v>14235</v>
      </c>
      <c r="N546" t="str">
        <f>LOWER(CONCATENATE(assembly_staff_import[[#This Row],[Last Name]],LEFT(assembly_staff_import[[#This Row],[First Name (no initial)]],1),"@nyassembly.gov"))</f>
        <v>hipolitoa@nyassembly.gov</v>
      </c>
      <c r="O546" t="s">
        <v>2080</v>
      </c>
      <c r="P546" t="e">
        <f>VLOOKUP(assembly_staff_import[[#This Row],[Full Name]],[3]!PEOPLE_March_20[#Data],1,0)</f>
        <v>#REF!</v>
      </c>
      <c r="Q546" t="e">
        <f>VLOOKUP(assembly_staff_import[[#This Row],[Full Name]],[3]!Table17[#Data],3,0)</f>
        <v>#REF!</v>
      </c>
      <c r="R546" t="e">
        <f>VLOOKUP(assembly_staff_import[[#This Row],[Formatted Works for Group]],[3]!Table7[#Data],1,0)</f>
        <v>#REF!</v>
      </c>
      <c r="S546" t="e">
        <f>IF(assembly_staff_import[[#This Row],[Legislative Staff Type]]="Personal", assembly_staff_import[[#This Row],[Vlookup Works for Group]], assembly_staff_import[[#This Row],[Formatted Works for Group calc]]&amp;", Central Staff Office, Assembly")</f>
        <v>#REF!</v>
      </c>
      <c r="T546" s="20" t="str">
        <f>TRIM(assembly_staff_import[[#This Row],[NAME_SOURCE_KEY]])</f>
        <v>HIPOLITO, ALEX P</v>
      </c>
      <c r="U546" t="s">
        <v>26276</v>
      </c>
      <c r="V546" t="s">
        <v>26277</v>
      </c>
      <c r="W546" t="s">
        <v>26278</v>
      </c>
      <c r="Y546" t="str">
        <f>IF(assembly_staff_import[[#This Row],[Legislative Staff Type]]="Personal", PROPER(TRIM(assembly_staff_import[[#This Row],[Unit First MI via UNIT_SOURCE_KEY]])&amp;" "&amp;assembly_staff_import[[#This Row],[Unit Last via UNIT_SOURCE_KEY]]), PROPER(TRIM(assembly_staff_import[[#This Row],[UNIT NAME_SOURCE_KEY2]])))</f>
        <v>Harry B. Bronson</v>
      </c>
      <c r="Z546" t="s">
        <v>26279</v>
      </c>
      <c r="AA546" t="e">
        <f>VLOOKUP(assembly_staff_import[[#This Row],[Formatted and corrected Works for Group Text]],[3]!Table4[#Data],1,0)</f>
        <v>#REF!</v>
      </c>
      <c r="AB546" t="e">
        <f>VLOOKUP(assembly_staff_import[[#This Row],[Formatted and corrected Works for Group Text]],[3]!Table5[#Data],2,0)</f>
        <v>#REF!</v>
      </c>
      <c r="AC546" t="str">
        <f>IF(TRIM(assembly_staff_import[[#This Row],[PUBLIC INFO ADDR_SOURCE_KEY]])="CAPITOL, ALBANY", "Legislative / Capitol Office", "District Office")</f>
        <v>District Office</v>
      </c>
      <c r="AD546" t="s">
        <v>26280</v>
      </c>
      <c r="AE546" t="s">
        <v>26281</v>
      </c>
      <c r="AF546" t="str">
        <f>"B75 "</f>
        <v xml:space="preserve">B75 </v>
      </c>
      <c r="AG546" t="s">
        <v>26282</v>
      </c>
      <c r="AH546" t="s">
        <v>26283</v>
      </c>
      <c r="AI546" t="s">
        <v>23706</v>
      </c>
      <c r="AJ546" t="s">
        <v>26284</v>
      </c>
    </row>
    <row r="547" spans="1:36" x14ac:dyDescent="0.2">
      <c r="A547" t="str">
        <f>TRIM(PROPER((assembly_staff_import[[#This Row],[First MI Name via NAME_SOURCE_KEY TEXT]]&amp;" "&amp;assembly_staff_import[[#This Row],[Last Name via NAME_SOURCE_KEY TEXT]]&amp;" "&amp;assembly_staff_import[[#This Row],[Suffix via NAME_SOURCE_KEY]])))</f>
        <v>Allan L Richards</v>
      </c>
      <c r="B547" t="str">
        <f>TRIM(CONCATENATE(TRIM(assembly_staff_import[[#This Row],[Full Name]]), ", ", assembly_staff_import[[#This Row],[Title]]))</f>
        <v>Allan L Richards, Coord Leg &amp; Comm Affs</v>
      </c>
      <c r="C547" t="e">
        <f>assembly_staff_import[[#This Row],[Vlookup_groups]]</f>
        <v>#REF!</v>
      </c>
      <c r="D547" t="str">
        <f>IF(assembly_staff_import[[#This Row],[Legislative Staff Type]]="Personal",assembly_staff_import[[#This Row],[Formatted Personal Staff Office]],"")</f>
        <v>District Office</v>
      </c>
      <c r="E547" t="s">
        <v>65</v>
      </c>
      <c r="F547" s="19" t="s">
        <v>10913</v>
      </c>
      <c r="G547" t="s">
        <v>67</v>
      </c>
      <c r="H547" t="str">
        <f>TRIM(PROPER((assembly_staff_import[[#This Row],[Last Name via NAME_SOURCE_KEY TEXT]]&amp;" "&amp;assembly_staff_import[[#This Row],[Suffix via NAME_SOURCE_KEY]])))</f>
        <v>Richards</v>
      </c>
      <c r="I547" t="str">
        <f>PROPER(assembly_staff_import[[#This Row],[JOB TITLE_SOURCE_KEY]])</f>
        <v xml:space="preserve">Coord Leg &amp; Comm Affs                      </v>
      </c>
      <c r="J547" t="s">
        <v>72</v>
      </c>
      <c r="K547" t="e">
        <f>IF(assembly_staff_import[[#This Row],[Legislative Staff Type]]="Personal",assembly_staff_import[[#This Row],[Vlookup Reports To Person]], "")</f>
        <v>#REF!</v>
      </c>
      <c r="L547" t="str">
        <f>PROPER(assembly_staff_import[[#This Row],[First MI Name via NAME_SOURCE_KEY TEXT]])</f>
        <v xml:space="preserve"> Allan L</v>
      </c>
      <c r="M547" t="s">
        <v>13994</v>
      </c>
      <c r="N547" t="str">
        <f>LOWER(CONCATENATE(assembly_staff_import[[#This Row],[Last Name]],LEFT(assembly_staff_import[[#This Row],[First Name (no initial)]],1),"@nyassembly.gov"))</f>
        <v>richardsa@nyassembly.gov</v>
      </c>
      <c r="O547" t="s">
        <v>26285</v>
      </c>
      <c r="P547" t="e">
        <f>VLOOKUP(assembly_staff_import[[#This Row],[Full Name]],[3]!PEOPLE_March_20[#Data],1,0)</f>
        <v>#REF!</v>
      </c>
      <c r="Q547" t="e">
        <f>VLOOKUP(assembly_staff_import[[#This Row],[Full Name]],[3]!Table17[#Data],3,0)</f>
        <v>#REF!</v>
      </c>
      <c r="R547" t="e">
        <f>VLOOKUP(assembly_staff_import[[#This Row],[Formatted Works for Group]],[3]!Table7[#Data],1,0)</f>
        <v>#REF!</v>
      </c>
      <c r="S547" t="e">
        <f>IF(assembly_staff_import[[#This Row],[Legislative Staff Type]]="Personal", assembly_staff_import[[#This Row],[Vlookup Works for Group]], assembly_staff_import[[#This Row],[Formatted Works for Group calc]]&amp;", Central Staff Office, Assembly")</f>
        <v>#REF!</v>
      </c>
      <c r="T547" s="20" t="str">
        <f>TRIM(assembly_staff_import[[#This Row],[NAME_SOURCE_KEY]])</f>
        <v>RICHARDS, ALLAN L</v>
      </c>
      <c r="U547" t="s">
        <v>26286</v>
      </c>
      <c r="V547" t="s">
        <v>26287</v>
      </c>
      <c r="W547" t="s">
        <v>26288</v>
      </c>
      <c r="Y547" t="str">
        <f>IF(assembly_staff_import[[#This Row],[Legislative Staff Type]]="Personal", PROPER(TRIM(assembly_staff_import[[#This Row],[Unit First MI via UNIT_SOURCE_KEY]])&amp;" "&amp;assembly_staff_import[[#This Row],[Unit Last via UNIT_SOURCE_KEY]]), PROPER(TRIM(assembly_staff_import[[#This Row],[UNIT NAME_SOURCE_KEY2]])))</f>
        <v>Harry B. Bronson</v>
      </c>
      <c r="Z547" t="s">
        <v>26279</v>
      </c>
      <c r="AA547" t="e">
        <f>VLOOKUP(assembly_staff_import[[#This Row],[Formatted and corrected Works for Group Text]],[3]!Table4[#Data],1,0)</f>
        <v>#REF!</v>
      </c>
      <c r="AB547" t="e">
        <f>VLOOKUP(assembly_staff_import[[#This Row],[Formatted and corrected Works for Group Text]],[3]!Table5[#Data],2,0)</f>
        <v>#REF!</v>
      </c>
      <c r="AC547" t="str">
        <f>IF(TRIM(assembly_staff_import[[#This Row],[PUBLIC INFO ADDR_SOURCE_KEY]])="CAPITOL, ALBANY", "Legislative / Capitol Office", "District Office")</f>
        <v>District Office</v>
      </c>
      <c r="AD547" t="s">
        <v>26280</v>
      </c>
      <c r="AE547" t="s">
        <v>26281</v>
      </c>
      <c r="AF547" t="str">
        <f>"B75 "</f>
        <v xml:space="preserve">B75 </v>
      </c>
      <c r="AG547" t="s">
        <v>26282</v>
      </c>
      <c r="AH547" t="s">
        <v>26289</v>
      </c>
      <c r="AI547" t="s">
        <v>23480</v>
      </c>
      <c r="AJ547" t="s">
        <v>26284</v>
      </c>
    </row>
    <row r="548" spans="1:36" x14ac:dyDescent="0.2">
      <c r="A548" t="str">
        <f>TRIM(PROPER((assembly_staff_import[[#This Row],[First MI Name via NAME_SOURCE_KEY TEXT]]&amp;" "&amp;assembly_staff_import[[#This Row],[Last Name via NAME_SOURCE_KEY TEXT]]&amp;" "&amp;assembly_staff_import[[#This Row],[Suffix via NAME_SOURCE_KEY]])))</f>
        <v>Cheryl L Redick</v>
      </c>
      <c r="B548" t="str">
        <f>TRIM(CONCATENATE(TRIM(assembly_staff_import[[#This Row],[Full Name]]), ", ", assembly_staff_import[[#This Row],[Title]]))</f>
        <v>Cheryl L Redick, Admin Assistant</v>
      </c>
      <c r="C548" t="e">
        <f>assembly_staff_import[[#This Row],[Vlookup_groups]]</f>
        <v>#REF!</v>
      </c>
      <c r="D548" t="str">
        <f>IF(assembly_staff_import[[#This Row],[Legislative Staff Type]]="Personal",assembly_staff_import[[#This Row],[Formatted Personal Staff Office]],"")</f>
        <v>Legislative / Capitol Office</v>
      </c>
      <c r="E548" t="s">
        <v>65</v>
      </c>
      <c r="F548" s="19" t="s">
        <v>10913</v>
      </c>
      <c r="G548" t="s">
        <v>67</v>
      </c>
      <c r="H548" t="str">
        <f>TRIM(PROPER((assembly_staff_import[[#This Row],[Last Name via NAME_SOURCE_KEY TEXT]]&amp;" "&amp;assembly_staff_import[[#This Row],[Suffix via NAME_SOURCE_KEY]])))</f>
        <v>Redick</v>
      </c>
      <c r="I548" t="str">
        <f>PROPER(assembly_staff_import[[#This Row],[JOB TITLE_SOURCE_KEY]])</f>
        <v xml:space="preserve">Admin Assistant                            </v>
      </c>
      <c r="J548" t="s">
        <v>72</v>
      </c>
      <c r="K548" t="e">
        <f>IF(assembly_staff_import[[#This Row],[Legislative Staff Type]]="Personal",assembly_staff_import[[#This Row],[Vlookup Reports To Person]], "")</f>
        <v>#REF!</v>
      </c>
      <c r="L548" t="str">
        <f>PROPER(assembly_staff_import[[#This Row],[First MI Name via NAME_SOURCE_KEY TEXT]])</f>
        <v xml:space="preserve"> Cheryl L</v>
      </c>
      <c r="M548" t="s">
        <v>20250</v>
      </c>
      <c r="N548" t="str">
        <f>LOWER(CONCATENATE(assembly_staff_import[[#This Row],[Last Name]],LEFT(assembly_staff_import[[#This Row],[First Name (no initial)]],1),"@nyassembly.gov"))</f>
        <v>redickc@nyassembly.gov</v>
      </c>
      <c r="O548" t="s">
        <v>25377</v>
      </c>
      <c r="P548" t="e">
        <f>VLOOKUP(assembly_staff_import[[#This Row],[Full Name]],[3]!PEOPLE_March_20[#Data],1,0)</f>
        <v>#REF!</v>
      </c>
      <c r="Q548" t="e">
        <f>VLOOKUP(assembly_staff_import[[#This Row],[Full Name]],[3]!Table17[#Data],3,0)</f>
        <v>#REF!</v>
      </c>
      <c r="R548" t="e">
        <f>VLOOKUP(assembly_staff_import[[#This Row],[Formatted Works for Group]],[3]!Table7[#Data],1,0)</f>
        <v>#REF!</v>
      </c>
      <c r="S548" t="e">
        <f>IF(assembly_staff_import[[#This Row],[Legislative Staff Type]]="Personal", assembly_staff_import[[#This Row],[Vlookup Works for Group]], assembly_staff_import[[#This Row],[Formatted Works for Group calc]]&amp;", Central Staff Office, Assembly")</f>
        <v>#REF!</v>
      </c>
      <c r="T548" s="20" t="str">
        <f>TRIM(assembly_staff_import[[#This Row],[NAME_SOURCE_KEY]])</f>
        <v>REDICK, CHERYL L</v>
      </c>
      <c r="U548" t="s">
        <v>26290</v>
      </c>
      <c r="V548" t="s">
        <v>26291</v>
      </c>
      <c r="W548" t="s">
        <v>26292</v>
      </c>
      <c r="Y548" t="str">
        <f>IF(assembly_staff_import[[#This Row],[Legislative Staff Type]]="Personal", PROPER(TRIM(assembly_staff_import[[#This Row],[Unit First MI via UNIT_SOURCE_KEY]])&amp;" "&amp;assembly_staff_import[[#This Row],[Unit Last via UNIT_SOURCE_KEY]]), PROPER(TRIM(assembly_staff_import[[#This Row],[UNIT NAME_SOURCE_KEY2]])))</f>
        <v>Harry B. Bronson</v>
      </c>
      <c r="Z548" t="s">
        <v>26279</v>
      </c>
      <c r="AA548" t="e">
        <f>VLOOKUP(assembly_staff_import[[#This Row],[Formatted and corrected Works for Group Text]],[3]!Table4[#Data],1,0)</f>
        <v>#REF!</v>
      </c>
      <c r="AB548" t="e">
        <f>VLOOKUP(assembly_staff_import[[#This Row],[Formatted and corrected Works for Group Text]],[3]!Table5[#Data],2,0)</f>
        <v>#REF!</v>
      </c>
      <c r="AC548" t="str">
        <f>IF(TRIM(assembly_staff_import[[#This Row],[PUBLIC INFO ADDR_SOURCE_KEY]])="CAPITOL, ALBANY", "Legislative / Capitol Office", "District Office")</f>
        <v>Legislative / Capitol Office</v>
      </c>
      <c r="AD548" t="s">
        <v>26280</v>
      </c>
      <c r="AE548" t="s">
        <v>26281</v>
      </c>
      <c r="AF548" t="str">
        <f>"B75 "</f>
        <v xml:space="preserve">B75 </v>
      </c>
      <c r="AG548" t="s">
        <v>26282</v>
      </c>
      <c r="AH548" t="s">
        <v>26293</v>
      </c>
      <c r="AI548" t="s">
        <v>23568</v>
      </c>
      <c r="AJ548" t="s">
        <v>23493</v>
      </c>
    </row>
    <row r="549" spans="1:36" x14ac:dyDescent="0.2">
      <c r="A549" t="str">
        <f>TRIM(PROPER((assembly_staff_import[[#This Row],[First MI Name via NAME_SOURCE_KEY TEXT]]&amp;" "&amp;assembly_staff_import[[#This Row],[Last Name via NAME_SOURCE_KEY TEXT]]&amp;" "&amp;assembly_staff_import[[#This Row],[Suffix via NAME_SOURCE_KEY]])))</f>
        <v>Jennifer L Skoog-Harvey</v>
      </c>
      <c r="B549" t="str">
        <f>TRIM(CONCATENATE(TRIM(assembly_staff_import[[#This Row],[Full Name]]), ", ", assembly_staff_import[[#This Row],[Title]]))</f>
        <v>Jennifer L Skoog-Harvey, Chief Of Staff</v>
      </c>
      <c r="C549" t="e">
        <f>assembly_staff_import[[#This Row],[Vlookup_groups]]</f>
        <v>#REF!</v>
      </c>
      <c r="D549" t="str">
        <f>IF(assembly_staff_import[[#This Row],[Legislative Staff Type]]="Personal",assembly_staff_import[[#This Row],[Formatted Personal Staff Office]],"")</f>
        <v>District Office</v>
      </c>
      <c r="E549" t="s">
        <v>65</v>
      </c>
      <c r="F549" s="19" t="s">
        <v>10913</v>
      </c>
      <c r="G549" t="s">
        <v>67</v>
      </c>
      <c r="H549" t="str">
        <f>TRIM(PROPER((assembly_staff_import[[#This Row],[Last Name via NAME_SOURCE_KEY TEXT]]&amp;" "&amp;assembly_staff_import[[#This Row],[Suffix via NAME_SOURCE_KEY]])))</f>
        <v>Skoog-Harvey</v>
      </c>
      <c r="I549" t="str">
        <f>PROPER(assembly_staff_import[[#This Row],[JOB TITLE_SOURCE_KEY]])</f>
        <v xml:space="preserve">Chief Of Staff                             </v>
      </c>
      <c r="J549" t="s">
        <v>72</v>
      </c>
      <c r="K549" t="e">
        <f>IF(assembly_staff_import[[#This Row],[Legislative Staff Type]]="Personal",assembly_staff_import[[#This Row],[Vlookup Reports To Person]], "")</f>
        <v>#REF!</v>
      </c>
      <c r="L549" t="str">
        <f>PROPER(assembly_staff_import[[#This Row],[First MI Name via NAME_SOURCE_KEY TEXT]])</f>
        <v xml:space="preserve"> Jennifer L</v>
      </c>
      <c r="M549" t="s">
        <v>20228</v>
      </c>
      <c r="N549" t="str">
        <f>LOWER(CONCATENATE(assembly_staff_import[[#This Row],[Last Name]],LEFT(assembly_staff_import[[#This Row],[First Name (no initial)]],1),"@nyassembly.gov"))</f>
        <v>skoog-harveyj@nyassembly.gov</v>
      </c>
      <c r="O549" t="s">
        <v>6116</v>
      </c>
      <c r="P549" t="e">
        <f>VLOOKUP(assembly_staff_import[[#This Row],[Full Name]],[3]!PEOPLE_March_20[#Data],1,0)</f>
        <v>#REF!</v>
      </c>
      <c r="Q549" t="e">
        <f>VLOOKUP(assembly_staff_import[[#This Row],[Full Name]],[3]!Table17[#Data],3,0)</f>
        <v>#REF!</v>
      </c>
      <c r="R549" t="e">
        <f>VLOOKUP(assembly_staff_import[[#This Row],[Formatted Works for Group]],[3]!Table7[#Data],1,0)</f>
        <v>#REF!</v>
      </c>
      <c r="S549" t="e">
        <f>IF(assembly_staff_import[[#This Row],[Legislative Staff Type]]="Personal", assembly_staff_import[[#This Row],[Vlookup Works for Group]], assembly_staff_import[[#This Row],[Formatted Works for Group calc]]&amp;", Central Staff Office, Assembly")</f>
        <v>#REF!</v>
      </c>
      <c r="T549" s="20" t="str">
        <f>TRIM(assembly_staff_import[[#This Row],[NAME_SOURCE_KEY]])</f>
        <v>SKOOG-HARVEY, JENNIFER L</v>
      </c>
      <c r="U549" t="s">
        <v>26294</v>
      </c>
      <c r="V549" t="s">
        <v>26295</v>
      </c>
      <c r="W549" t="s">
        <v>26296</v>
      </c>
      <c r="Y549" t="str">
        <f>IF(assembly_staff_import[[#This Row],[Legislative Staff Type]]="Personal", PROPER(TRIM(assembly_staff_import[[#This Row],[Unit First MI via UNIT_SOURCE_KEY]])&amp;" "&amp;assembly_staff_import[[#This Row],[Unit Last via UNIT_SOURCE_KEY]]), PROPER(TRIM(assembly_staff_import[[#This Row],[UNIT NAME_SOURCE_KEY2]])))</f>
        <v>Harry B. Bronson</v>
      </c>
      <c r="Z549" t="s">
        <v>26279</v>
      </c>
      <c r="AA549" t="e">
        <f>VLOOKUP(assembly_staff_import[[#This Row],[Formatted and corrected Works for Group Text]],[3]!Table4[#Data],1,0)</f>
        <v>#REF!</v>
      </c>
      <c r="AB549" t="e">
        <f>VLOOKUP(assembly_staff_import[[#This Row],[Formatted and corrected Works for Group Text]],[3]!Table5[#Data],2,0)</f>
        <v>#REF!</v>
      </c>
      <c r="AC549" t="str">
        <f>IF(TRIM(assembly_staff_import[[#This Row],[PUBLIC INFO ADDR_SOURCE_KEY]])="CAPITOL, ALBANY", "Legislative / Capitol Office", "District Office")</f>
        <v>District Office</v>
      </c>
      <c r="AD549" t="s">
        <v>26280</v>
      </c>
      <c r="AE549" t="s">
        <v>26281</v>
      </c>
      <c r="AF549" t="str">
        <f>"B75 "</f>
        <v xml:space="preserve">B75 </v>
      </c>
      <c r="AG549" t="s">
        <v>26282</v>
      </c>
      <c r="AH549" t="s">
        <v>26297</v>
      </c>
      <c r="AI549" t="s">
        <v>23587</v>
      </c>
      <c r="AJ549" t="s">
        <v>26284</v>
      </c>
    </row>
    <row r="550" spans="1:36" x14ac:dyDescent="0.2">
      <c r="A550" t="str">
        <f>TRIM(PROPER((assembly_staff_import[[#This Row],[First MI Name via NAME_SOURCE_KEY TEXT]]&amp;" "&amp;assembly_staff_import[[#This Row],[Last Name via NAME_SOURCE_KEY TEXT]]&amp;" "&amp;assembly_staff_import[[#This Row],[Suffix via NAME_SOURCE_KEY]])))</f>
        <v>Gregory S Vayngurt</v>
      </c>
      <c r="B550" t="str">
        <f>TRIM(CONCATENATE(TRIM(assembly_staff_import[[#This Row],[Full Name]]), ", ", assembly_staff_import[[#This Row],[Title]]))</f>
        <v>Gregory S Vayngurt, Community Liaison</v>
      </c>
      <c r="C550" t="e">
        <f>assembly_staff_import[[#This Row],[Vlookup_groups]]</f>
        <v>#REF!</v>
      </c>
      <c r="D550" t="str">
        <f>IF(assembly_staff_import[[#This Row],[Legislative Staff Type]]="Personal",assembly_staff_import[[#This Row],[Formatted Personal Staff Office]],"")</f>
        <v>District Office</v>
      </c>
      <c r="E550" t="s">
        <v>65</v>
      </c>
      <c r="F550" s="19" t="s">
        <v>10913</v>
      </c>
      <c r="G550" t="s">
        <v>67</v>
      </c>
      <c r="H550" t="str">
        <f>TRIM(PROPER((assembly_staff_import[[#This Row],[Last Name via NAME_SOURCE_KEY TEXT]]&amp;" "&amp;assembly_staff_import[[#This Row],[Suffix via NAME_SOURCE_KEY]])))</f>
        <v>Vayngurt</v>
      </c>
      <c r="I550" t="str">
        <f>PROPER(assembly_staff_import[[#This Row],[JOB TITLE_SOURCE_KEY]])</f>
        <v xml:space="preserve">Community Liaison                          </v>
      </c>
      <c r="J550" t="s">
        <v>72</v>
      </c>
      <c r="K550" t="e">
        <f>IF(assembly_staff_import[[#This Row],[Legislative Staff Type]]="Personal",assembly_staff_import[[#This Row],[Vlookup Reports To Person]], "")</f>
        <v>#REF!</v>
      </c>
      <c r="L550" t="str">
        <f>PROPER(assembly_staff_import[[#This Row],[First MI Name via NAME_SOURCE_KEY TEXT]])</f>
        <v xml:space="preserve"> Gregory S</v>
      </c>
      <c r="M550" t="s">
        <v>13151</v>
      </c>
      <c r="N550" t="str">
        <f>LOWER(CONCATENATE(assembly_staff_import[[#This Row],[Last Name]],LEFT(assembly_staff_import[[#This Row],[First Name (no initial)]],1),"@nyassembly.gov"))</f>
        <v>vayngurtg@nyassembly.gov</v>
      </c>
      <c r="O550" t="s">
        <v>8401</v>
      </c>
      <c r="P550" t="e">
        <f>VLOOKUP(assembly_staff_import[[#This Row],[Full Name]],[3]!PEOPLE_March_20[#Data],1,0)</f>
        <v>#REF!</v>
      </c>
      <c r="Q550" t="e">
        <f>VLOOKUP(assembly_staff_import[[#This Row],[Full Name]],[3]!Table17[#Data],3,0)</f>
        <v>#REF!</v>
      </c>
      <c r="R550" t="e">
        <f>VLOOKUP(assembly_staff_import[[#This Row],[Formatted Works for Group]],[3]!Table7[#Data],1,0)</f>
        <v>#REF!</v>
      </c>
      <c r="S550" t="e">
        <f>IF(assembly_staff_import[[#This Row],[Legislative Staff Type]]="Personal", assembly_staff_import[[#This Row],[Vlookup Works for Group]], assembly_staff_import[[#This Row],[Formatted Works for Group calc]]&amp;", Central Staff Office, Assembly")</f>
        <v>#REF!</v>
      </c>
      <c r="T550" s="20" t="str">
        <f>TRIM(assembly_staff_import[[#This Row],[NAME_SOURCE_KEY]])</f>
        <v>VAYNGURT, GREGORY S</v>
      </c>
      <c r="U550" t="s">
        <v>26298</v>
      </c>
      <c r="V550" t="s">
        <v>26299</v>
      </c>
      <c r="W550" t="s">
        <v>26300</v>
      </c>
      <c r="Y550" t="str">
        <f>IF(assembly_staff_import[[#This Row],[Legislative Staff Type]]="Personal", PROPER(TRIM(assembly_staff_import[[#This Row],[Unit First MI via UNIT_SOURCE_KEY]])&amp;" "&amp;assembly_staff_import[[#This Row],[Unit Last via UNIT_SOURCE_KEY]]), PROPER(TRIM(assembly_staff_import[[#This Row],[UNIT NAME_SOURCE_KEY2]])))</f>
        <v>Helene E. Weinstein</v>
      </c>
      <c r="Z550" t="s">
        <v>26301</v>
      </c>
      <c r="AA550" t="e">
        <f>VLOOKUP(assembly_staff_import[[#This Row],[Formatted and corrected Works for Group Text]],[3]!Table4[#Data],1,0)</f>
        <v>#REF!</v>
      </c>
      <c r="AB550" t="e">
        <f>VLOOKUP(assembly_staff_import[[#This Row],[Formatted and corrected Works for Group Text]],[3]!Table5[#Data],2,0)</f>
        <v>#REF!</v>
      </c>
      <c r="AC550" t="str">
        <f>IF(TRIM(assembly_staff_import[[#This Row],[PUBLIC INFO ADDR_SOURCE_KEY]])="CAPITOL, ALBANY", "Legislative / Capitol Office", "District Office")</f>
        <v>District Office</v>
      </c>
      <c r="AD550" t="s">
        <v>26302</v>
      </c>
      <c r="AE550" t="s">
        <v>26303</v>
      </c>
      <c r="AF550" t="str">
        <f t="shared" ref="AF550:AF558" si="28">"B13 "</f>
        <v xml:space="preserve">B13 </v>
      </c>
      <c r="AG550" t="s">
        <v>26304</v>
      </c>
      <c r="AH550" t="s">
        <v>26305</v>
      </c>
      <c r="AI550" t="s">
        <v>23692</v>
      </c>
      <c r="AJ550" t="s">
        <v>26306</v>
      </c>
    </row>
    <row r="551" spans="1:36" x14ac:dyDescent="0.2">
      <c r="A551" t="str">
        <f>TRIM(PROPER((assembly_staff_import[[#This Row],[First MI Name via NAME_SOURCE_KEY TEXT]]&amp;" "&amp;assembly_staff_import[[#This Row],[Last Name via NAME_SOURCE_KEY TEXT]]&amp;" "&amp;assembly_staff_import[[#This Row],[Suffix via NAME_SOURCE_KEY]])))</f>
        <v>Jasmine Thimothe</v>
      </c>
      <c r="B551" t="str">
        <f>TRIM(CONCATENATE(TRIM(assembly_staff_import[[#This Row],[Full Name]]), ", ", assembly_staff_import[[#This Row],[Title]]))</f>
        <v>Jasmine Thimothe, Constituent Liaison</v>
      </c>
      <c r="C551" t="e">
        <f>assembly_staff_import[[#This Row],[Vlookup_groups]]</f>
        <v>#REF!</v>
      </c>
      <c r="D551" t="str">
        <f>IF(assembly_staff_import[[#This Row],[Legislative Staff Type]]="Personal",assembly_staff_import[[#This Row],[Formatted Personal Staff Office]],"")</f>
        <v>District Office</v>
      </c>
      <c r="E551" t="s">
        <v>65</v>
      </c>
      <c r="F551" s="19" t="s">
        <v>10913</v>
      </c>
      <c r="G551" t="s">
        <v>67</v>
      </c>
      <c r="H551" t="str">
        <f>TRIM(PROPER((assembly_staff_import[[#This Row],[Last Name via NAME_SOURCE_KEY TEXT]]&amp;" "&amp;assembly_staff_import[[#This Row],[Suffix via NAME_SOURCE_KEY]])))</f>
        <v>Thimothe</v>
      </c>
      <c r="I551" t="str">
        <f>PROPER(assembly_staff_import[[#This Row],[JOB TITLE_SOURCE_KEY]])</f>
        <v xml:space="preserve">Constituent Liaison                        </v>
      </c>
      <c r="J551" t="s">
        <v>72</v>
      </c>
      <c r="K551" t="e">
        <f>IF(assembly_staff_import[[#This Row],[Legislative Staff Type]]="Personal",assembly_staff_import[[#This Row],[Vlookup Reports To Person]], "")</f>
        <v>#REF!</v>
      </c>
      <c r="L551" t="str">
        <f>PROPER(assembly_staff_import[[#This Row],[First MI Name via NAME_SOURCE_KEY TEXT]])</f>
        <v xml:space="preserve"> Jasmine</v>
      </c>
      <c r="M551" t="s">
        <v>15804</v>
      </c>
      <c r="N551" t="str">
        <f>LOWER(CONCATENATE(assembly_staff_import[[#This Row],[Last Name]],LEFT(assembly_staff_import[[#This Row],[First Name (no initial)]],1),"@nyassembly.gov"))</f>
        <v>thimothej@nyassembly.gov</v>
      </c>
      <c r="O551" t="s">
        <v>15806</v>
      </c>
      <c r="P551" t="e">
        <f>VLOOKUP(assembly_staff_import[[#This Row],[Full Name]],[3]!PEOPLE_March_20[#Data],1,0)</f>
        <v>#REF!</v>
      </c>
      <c r="Q551" t="e">
        <f>VLOOKUP(assembly_staff_import[[#This Row],[Full Name]],[3]!Table17[#Data],3,0)</f>
        <v>#REF!</v>
      </c>
      <c r="R551" t="e">
        <f>VLOOKUP(assembly_staff_import[[#This Row],[Formatted Works for Group]],[3]!Table7[#Data],1,0)</f>
        <v>#REF!</v>
      </c>
      <c r="S551" t="e">
        <f>IF(assembly_staff_import[[#This Row],[Legislative Staff Type]]="Personal", assembly_staff_import[[#This Row],[Vlookup Works for Group]], assembly_staff_import[[#This Row],[Formatted Works for Group calc]]&amp;", Central Staff Office, Assembly")</f>
        <v>#REF!</v>
      </c>
      <c r="T551" s="20" t="str">
        <f>TRIM(assembly_staff_import[[#This Row],[NAME_SOURCE_KEY]])</f>
        <v>THIMOTHE, JASMINE</v>
      </c>
      <c r="U551" t="s">
        <v>26307</v>
      </c>
      <c r="V551" t="s">
        <v>26308</v>
      </c>
      <c r="W551" t="s">
        <v>26309</v>
      </c>
      <c r="Y551" t="str">
        <f>IF(assembly_staff_import[[#This Row],[Legislative Staff Type]]="Personal", PROPER(TRIM(assembly_staff_import[[#This Row],[Unit First MI via UNIT_SOURCE_KEY]])&amp;" "&amp;assembly_staff_import[[#This Row],[Unit Last via UNIT_SOURCE_KEY]]), PROPER(TRIM(assembly_staff_import[[#This Row],[UNIT NAME_SOURCE_KEY2]])))</f>
        <v>Helene E. Weinstein</v>
      </c>
      <c r="Z551" t="s">
        <v>26301</v>
      </c>
      <c r="AA551" t="e">
        <f>VLOOKUP(assembly_staff_import[[#This Row],[Formatted and corrected Works for Group Text]],[3]!Table4[#Data],1,0)</f>
        <v>#REF!</v>
      </c>
      <c r="AB551" t="e">
        <f>VLOOKUP(assembly_staff_import[[#This Row],[Formatted and corrected Works for Group Text]],[3]!Table5[#Data],2,0)</f>
        <v>#REF!</v>
      </c>
      <c r="AC551" t="str">
        <f>IF(TRIM(assembly_staff_import[[#This Row],[PUBLIC INFO ADDR_SOURCE_KEY]])="CAPITOL, ALBANY", "Legislative / Capitol Office", "District Office")</f>
        <v>District Office</v>
      </c>
      <c r="AD551" t="s">
        <v>26302</v>
      </c>
      <c r="AE551" t="s">
        <v>26303</v>
      </c>
      <c r="AF551" t="str">
        <f t="shared" si="28"/>
        <v xml:space="preserve">B13 </v>
      </c>
      <c r="AG551" t="s">
        <v>26304</v>
      </c>
      <c r="AH551" t="s">
        <v>26310</v>
      </c>
      <c r="AI551" t="s">
        <v>23475</v>
      </c>
      <c r="AJ551" t="s">
        <v>26306</v>
      </c>
    </row>
    <row r="552" spans="1:36" x14ac:dyDescent="0.2">
      <c r="A552" t="str">
        <f>TRIM(PROPER((assembly_staff_import[[#This Row],[First MI Name via NAME_SOURCE_KEY TEXT]]&amp;" "&amp;assembly_staff_import[[#This Row],[Last Name via NAME_SOURCE_KEY TEXT]]&amp;" "&amp;assembly_staff_import[[#This Row],[Suffix via NAME_SOURCE_KEY]])))</f>
        <v>Nadia K Gareeb</v>
      </c>
      <c r="B552" t="str">
        <f>TRIM(CONCATENATE(TRIM(assembly_staff_import[[#This Row],[Full Name]]), ", ", assembly_staff_import[[#This Row],[Title]]))</f>
        <v>Nadia K Gareeb, Counsel</v>
      </c>
      <c r="C552" t="e">
        <f>assembly_staff_import[[#This Row],[Vlookup_groups]]</f>
        <v>#REF!</v>
      </c>
      <c r="D552" t="str">
        <f>IF(assembly_staff_import[[#This Row],[Legislative Staff Type]]="Personal",assembly_staff_import[[#This Row],[Formatted Personal Staff Office]],"")</f>
        <v>District Office</v>
      </c>
      <c r="E552" t="s">
        <v>65</v>
      </c>
      <c r="F552" s="19" t="s">
        <v>10913</v>
      </c>
      <c r="G552" t="s">
        <v>67</v>
      </c>
      <c r="H552" t="str">
        <f>TRIM(PROPER((assembly_staff_import[[#This Row],[Last Name via NAME_SOURCE_KEY TEXT]]&amp;" "&amp;assembly_staff_import[[#This Row],[Suffix via NAME_SOURCE_KEY]])))</f>
        <v>Gareeb</v>
      </c>
      <c r="I552" t="str">
        <f>PROPER(assembly_staff_import[[#This Row],[JOB TITLE_SOURCE_KEY]])</f>
        <v xml:space="preserve">Counsel                                    </v>
      </c>
      <c r="J552" t="s">
        <v>72</v>
      </c>
      <c r="K552" t="e">
        <f>IF(assembly_staff_import[[#This Row],[Legislative Staff Type]]="Personal",assembly_staff_import[[#This Row],[Vlookup Reports To Person]], "")</f>
        <v>#REF!</v>
      </c>
      <c r="L552" t="str">
        <f>PROPER(assembly_staff_import[[#This Row],[First MI Name via NAME_SOURCE_KEY TEXT]])</f>
        <v xml:space="preserve"> Nadia K</v>
      </c>
      <c r="M552" t="s">
        <v>16197</v>
      </c>
      <c r="N552" t="str">
        <f>LOWER(CONCATENATE(assembly_staff_import[[#This Row],[Last Name]],LEFT(assembly_staff_import[[#This Row],[First Name (no initial)]],1),"@nyassembly.gov"))</f>
        <v>gareebn@nyassembly.gov</v>
      </c>
      <c r="O552" t="s">
        <v>26311</v>
      </c>
      <c r="P552" t="e">
        <f>VLOOKUP(assembly_staff_import[[#This Row],[Full Name]],[3]!PEOPLE_March_20[#Data],1,0)</f>
        <v>#REF!</v>
      </c>
      <c r="Q552" t="e">
        <f>VLOOKUP(assembly_staff_import[[#This Row],[Full Name]],[3]!Table17[#Data],3,0)</f>
        <v>#REF!</v>
      </c>
      <c r="R552" t="e">
        <f>VLOOKUP(assembly_staff_import[[#This Row],[Formatted Works for Group]],[3]!Table7[#Data],1,0)</f>
        <v>#REF!</v>
      </c>
      <c r="S552" t="e">
        <f>IF(assembly_staff_import[[#This Row],[Legislative Staff Type]]="Personal", assembly_staff_import[[#This Row],[Vlookup Works for Group]], assembly_staff_import[[#This Row],[Formatted Works for Group calc]]&amp;", Central Staff Office, Assembly")</f>
        <v>#REF!</v>
      </c>
      <c r="T552" s="20" t="str">
        <f>TRIM(assembly_staff_import[[#This Row],[NAME_SOURCE_KEY]])</f>
        <v>GAREEB, NADIA K</v>
      </c>
      <c r="U552" t="s">
        <v>26312</v>
      </c>
      <c r="V552" t="s">
        <v>26313</v>
      </c>
      <c r="W552" t="s">
        <v>26314</v>
      </c>
      <c r="Y552" t="str">
        <f>IF(assembly_staff_import[[#This Row],[Legislative Staff Type]]="Personal", PROPER(TRIM(assembly_staff_import[[#This Row],[Unit First MI via UNIT_SOURCE_KEY]])&amp;" "&amp;assembly_staff_import[[#This Row],[Unit Last via UNIT_SOURCE_KEY]]), PROPER(TRIM(assembly_staff_import[[#This Row],[UNIT NAME_SOURCE_KEY2]])))</f>
        <v>Helene E. Weinstein</v>
      </c>
      <c r="Z552" t="s">
        <v>26301</v>
      </c>
      <c r="AA552" t="e">
        <f>VLOOKUP(assembly_staff_import[[#This Row],[Formatted and corrected Works for Group Text]],[3]!Table4[#Data],1,0)</f>
        <v>#REF!</v>
      </c>
      <c r="AB552" t="e">
        <f>VLOOKUP(assembly_staff_import[[#This Row],[Formatted and corrected Works for Group Text]],[3]!Table5[#Data],2,0)</f>
        <v>#REF!</v>
      </c>
      <c r="AC552" t="str">
        <f>IF(TRIM(assembly_staff_import[[#This Row],[PUBLIC INFO ADDR_SOURCE_KEY]])="CAPITOL, ALBANY", "Legislative / Capitol Office", "District Office")</f>
        <v>District Office</v>
      </c>
      <c r="AD552" t="s">
        <v>26302</v>
      </c>
      <c r="AE552" t="s">
        <v>26303</v>
      </c>
      <c r="AF552" t="str">
        <f t="shared" si="28"/>
        <v xml:space="preserve">B13 </v>
      </c>
      <c r="AG552" t="s">
        <v>26304</v>
      </c>
      <c r="AH552" t="s">
        <v>26315</v>
      </c>
      <c r="AI552" t="s">
        <v>24265</v>
      </c>
      <c r="AJ552" t="s">
        <v>26306</v>
      </c>
    </row>
    <row r="553" spans="1:36" x14ac:dyDescent="0.2">
      <c r="A553" t="str">
        <f>TRIM(PROPER((assembly_staff_import[[#This Row],[First MI Name via NAME_SOURCE_KEY TEXT]]&amp;" "&amp;assembly_staff_import[[#This Row],[Last Name via NAME_SOURCE_KEY TEXT]]&amp;" "&amp;assembly_staff_import[[#This Row],[Suffix via NAME_SOURCE_KEY]])))</f>
        <v>Nores Castro</v>
      </c>
      <c r="B553" t="str">
        <f>TRIM(CONCATENATE(TRIM(assembly_staff_import[[#This Row],[Full Name]]), ", ", assembly_staff_import[[#This Row],[Title]]))</f>
        <v>Nores Castro, Admin Assistant</v>
      </c>
      <c r="C553" t="e">
        <f>assembly_staff_import[[#This Row],[Vlookup_groups]]</f>
        <v>#REF!</v>
      </c>
      <c r="D553" t="str">
        <f>IF(assembly_staff_import[[#This Row],[Legislative Staff Type]]="Personal",assembly_staff_import[[#This Row],[Formatted Personal Staff Office]],"")</f>
        <v>Legislative / Capitol Office</v>
      </c>
      <c r="E553" t="s">
        <v>65</v>
      </c>
      <c r="F553" s="19" t="s">
        <v>10913</v>
      </c>
      <c r="G553" t="s">
        <v>67</v>
      </c>
      <c r="H553" t="str">
        <f>TRIM(PROPER((assembly_staff_import[[#This Row],[Last Name via NAME_SOURCE_KEY TEXT]]&amp;" "&amp;assembly_staff_import[[#This Row],[Suffix via NAME_SOURCE_KEY]])))</f>
        <v>Castro</v>
      </c>
      <c r="I553" t="str">
        <f>PROPER(assembly_staff_import[[#This Row],[JOB TITLE_SOURCE_KEY]])</f>
        <v xml:space="preserve">Admin Assistant                            </v>
      </c>
      <c r="J553" t="s">
        <v>72</v>
      </c>
      <c r="K553" t="e">
        <f>IF(assembly_staff_import[[#This Row],[Legislative Staff Type]]="Personal",assembly_staff_import[[#This Row],[Vlookup Reports To Person]], "")</f>
        <v>#REF!</v>
      </c>
      <c r="L553" t="str">
        <f>PROPER(assembly_staff_import[[#This Row],[First MI Name via NAME_SOURCE_KEY TEXT]])</f>
        <v xml:space="preserve"> Nores</v>
      </c>
      <c r="M553" t="s">
        <v>11781</v>
      </c>
      <c r="N553" t="str">
        <f>LOWER(CONCATENATE(assembly_staff_import[[#This Row],[Last Name]],LEFT(assembly_staff_import[[#This Row],[First Name (no initial)]],1),"@nyassembly.gov"))</f>
        <v>castron@nyassembly.gov</v>
      </c>
      <c r="O553" t="s">
        <v>11783</v>
      </c>
      <c r="P553" t="e">
        <f>VLOOKUP(assembly_staff_import[[#This Row],[Full Name]],[3]!PEOPLE_March_20[#Data],1,0)</f>
        <v>#REF!</v>
      </c>
      <c r="Q553" t="e">
        <f>VLOOKUP(assembly_staff_import[[#This Row],[Full Name]],[3]!Table17[#Data],3,0)</f>
        <v>#REF!</v>
      </c>
      <c r="R553" t="e">
        <f>VLOOKUP(assembly_staff_import[[#This Row],[Formatted Works for Group]],[3]!Table7[#Data],1,0)</f>
        <v>#REF!</v>
      </c>
      <c r="S553" t="e">
        <f>IF(assembly_staff_import[[#This Row],[Legislative Staff Type]]="Personal", assembly_staff_import[[#This Row],[Vlookup Works for Group]], assembly_staff_import[[#This Row],[Formatted Works for Group calc]]&amp;", Central Staff Office, Assembly")</f>
        <v>#REF!</v>
      </c>
      <c r="T553" s="20" t="str">
        <f>TRIM(assembly_staff_import[[#This Row],[NAME_SOURCE_KEY]])</f>
        <v>CASTRO, NORES</v>
      </c>
      <c r="U553" t="s">
        <v>26316</v>
      </c>
      <c r="V553" t="s">
        <v>26317</v>
      </c>
      <c r="W553" t="s">
        <v>26318</v>
      </c>
      <c r="Y553" t="str">
        <f>IF(assembly_staff_import[[#This Row],[Legislative Staff Type]]="Personal", PROPER(TRIM(assembly_staff_import[[#This Row],[Unit First MI via UNIT_SOURCE_KEY]])&amp;" "&amp;assembly_staff_import[[#This Row],[Unit Last via UNIT_SOURCE_KEY]]), PROPER(TRIM(assembly_staff_import[[#This Row],[UNIT NAME_SOURCE_KEY2]])))</f>
        <v>Helene E. Weinstein</v>
      </c>
      <c r="Z553" t="s">
        <v>26301</v>
      </c>
      <c r="AA553" t="e">
        <f>VLOOKUP(assembly_staff_import[[#This Row],[Formatted and corrected Works for Group Text]],[3]!Table4[#Data],1,0)</f>
        <v>#REF!</v>
      </c>
      <c r="AB553" t="e">
        <f>VLOOKUP(assembly_staff_import[[#This Row],[Formatted and corrected Works for Group Text]],[3]!Table5[#Data],2,0)</f>
        <v>#REF!</v>
      </c>
      <c r="AC553" t="str">
        <f>IF(TRIM(assembly_staff_import[[#This Row],[PUBLIC INFO ADDR_SOURCE_KEY]])="CAPITOL, ALBANY", "Legislative / Capitol Office", "District Office")</f>
        <v>Legislative / Capitol Office</v>
      </c>
      <c r="AD553" t="s">
        <v>26302</v>
      </c>
      <c r="AE553" t="s">
        <v>26303</v>
      </c>
      <c r="AF553" t="str">
        <f t="shared" si="28"/>
        <v xml:space="preserve">B13 </v>
      </c>
      <c r="AG553" t="s">
        <v>26304</v>
      </c>
      <c r="AH553" t="s">
        <v>26319</v>
      </c>
      <c r="AI553" t="s">
        <v>23568</v>
      </c>
      <c r="AJ553" t="s">
        <v>23493</v>
      </c>
    </row>
    <row r="554" spans="1:36" x14ac:dyDescent="0.2">
      <c r="A554" t="str">
        <f>TRIM(PROPER((assembly_staff_import[[#This Row],[First MI Name via NAME_SOURCE_KEY TEXT]]&amp;" "&amp;assembly_staff_import[[#This Row],[Last Name via NAME_SOURCE_KEY TEXT]]&amp;" "&amp;assembly_staff_import[[#This Row],[Suffix via NAME_SOURCE_KEY]])))</f>
        <v>Sarah J Beaver</v>
      </c>
      <c r="B554" t="str">
        <f>TRIM(CONCATENATE(TRIM(assembly_staff_import[[#This Row],[Full Name]]), ", ", assembly_staff_import[[#This Row],[Title]]))</f>
        <v>Sarah J Beaver, Legis Director</v>
      </c>
      <c r="C554" t="e">
        <f>assembly_staff_import[[#This Row],[Vlookup_groups]]</f>
        <v>#REF!</v>
      </c>
      <c r="D554" t="str">
        <f>IF(assembly_staff_import[[#This Row],[Legislative Staff Type]]="Personal",assembly_staff_import[[#This Row],[Formatted Personal Staff Office]],"")</f>
        <v>Legislative / Capitol Office</v>
      </c>
      <c r="E554" t="s">
        <v>65</v>
      </c>
      <c r="F554" s="19" t="s">
        <v>10913</v>
      </c>
      <c r="G554" t="s">
        <v>67</v>
      </c>
      <c r="H554" t="str">
        <f>TRIM(PROPER((assembly_staff_import[[#This Row],[Last Name via NAME_SOURCE_KEY TEXT]]&amp;" "&amp;assembly_staff_import[[#This Row],[Suffix via NAME_SOURCE_KEY]])))</f>
        <v>Beaver</v>
      </c>
      <c r="I554" t="str">
        <f>PROPER(assembly_staff_import[[#This Row],[JOB TITLE_SOURCE_KEY]])</f>
        <v xml:space="preserve">Legis Director                             </v>
      </c>
      <c r="J554" t="s">
        <v>72</v>
      </c>
      <c r="K554" t="e">
        <f>IF(assembly_staff_import[[#This Row],[Legislative Staff Type]]="Personal",assembly_staff_import[[#This Row],[Vlookup Reports To Person]], "")</f>
        <v>#REF!</v>
      </c>
      <c r="L554" t="str">
        <f>PROPER(assembly_staff_import[[#This Row],[First MI Name via NAME_SOURCE_KEY TEXT]])</f>
        <v xml:space="preserve"> Sarah J</v>
      </c>
      <c r="M554" t="s">
        <v>16009</v>
      </c>
      <c r="N554" t="str">
        <f>LOWER(CONCATENATE(assembly_staff_import[[#This Row],[Last Name]],LEFT(assembly_staff_import[[#This Row],[First Name (no initial)]],1),"@nyassembly.gov"))</f>
        <v>beavers@nyassembly.gov</v>
      </c>
      <c r="O554" t="s">
        <v>16231</v>
      </c>
      <c r="P554" t="e">
        <f>VLOOKUP(assembly_staff_import[[#This Row],[Full Name]],[3]!PEOPLE_March_20[#Data],1,0)</f>
        <v>#REF!</v>
      </c>
      <c r="Q554" t="e">
        <f>VLOOKUP(assembly_staff_import[[#This Row],[Full Name]],[3]!Table17[#Data],3,0)</f>
        <v>#REF!</v>
      </c>
      <c r="R554" t="e">
        <f>VLOOKUP(assembly_staff_import[[#This Row],[Formatted Works for Group]],[3]!Table7[#Data],1,0)</f>
        <v>#REF!</v>
      </c>
      <c r="S554" t="e">
        <f>IF(assembly_staff_import[[#This Row],[Legislative Staff Type]]="Personal", assembly_staff_import[[#This Row],[Vlookup Works for Group]], assembly_staff_import[[#This Row],[Formatted Works for Group calc]]&amp;", Central Staff Office, Assembly")</f>
        <v>#REF!</v>
      </c>
      <c r="T554" s="20" t="str">
        <f>TRIM(assembly_staff_import[[#This Row],[NAME_SOURCE_KEY]])</f>
        <v>BEAVER, SARAH J</v>
      </c>
      <c r="U554" t="s">
        <v>26320</v>
      </c>
      <c r="V554" t="s">
        <v>26321</v>
      </c>
      <c r="W554" t="s">
        <v>25024</v>
      </c>
      <c r="Y554" t="str">
        <f>IF(assembly_staff_import[[#This Row],[Legislative Staff Type]]="Personal", PROPER(TRIM(assembly_staff_import[[#This Row],[Unit First MI via UNIT_SOURCE_KEY]])&amp;" "&amp;assembly_staff_import[[#This Row],[Unit Last via UNIT_SOURCE_KEY]]), PROPER(TRIM(assembly_staff_import[[#This Row],[UNIT NAME_SOURCE_KEY2]])))</f>
        <v>Helene E. Weinstein</v>
      </c>
      <c r="Z554" t="s">
        <v>26301</v>
      </c>
      <c r="AA554" t="e">
        <f>VLOOKUP(assembly_staff_import[[#This Row],[Formatted and corrected Works for Group Text]],[3]!Table4[#Data],1,0)</f>
        <v>#REF!</v>
      </c>
      <c r="AB554" t="e">
        <f>VLOOKUP(assembly_staff_import[[#This Row],[Formatted and corrected Works for Group Text]],[3]!Table5[#Data],2,0)</f>
        <v>#REF!</v>
      </c>
      <c r="AC554" t="str">
        <f>IF(TRIM(assembly_staff_import[[#This Row],[PUBLIC INFO ADDR_SOURCE_KEY]])="CAPITOL, ALBANY", "Legislative / Capitol Office", "District Office")</f>
        <v>Legislative / Capitol Office</v>
      </c>
      <c r="AD554" t="s">
        <v>26302</v>
      </c>
      <c r="AE554" t="s">
        <v>26303</v>
      </c>
      <c r="AF554" t="str">
        <f t="shared" si="28"/>
        <v xml:space="preserve">B13 </v>
      </c>
      <c r="AG554" t="s">
        <v>26304</v>
      </c>
      <c r="AH554" t="s">
        <v>26322</v>
      </c>
      <c r="AI554" t="s">
        <v>23492</v>
      </c>
      <c r="AJ554" t="s">
        <v>23493</v>
      </c>
    </row>
    <row r="555" spans="1:36" x14ac:dyDescent="0.2">
      <c r="A555" t="str">
        <f>TRIM(PROPER((assembly_staff_import[[#This Row],[First MI Name via NAME_SOURCE_KEY TEXT]]&amp;" "&amp;assembly_staff_import[[#This Row],[Last Name via NAME_SOURCE_KEY TEXT]]&amp;" "&amp;assembly_staff_import[[#This Row],[Suffix via NAME_SOURCE_KEY]])))</f>
        <v>Sofiya Lumelski</v>
      </c>
      <c r="B555" t="str">
        <f>TRIM(CONCATENATE(TRIM(assembly_staff_import[[#This Row],[Full Name]]), ", ", assembly_staff_import[[#This Row],[Title]]))</f>
        <v>Sofiya Lumelski, Dir Constit/Supp Svcs</v>
      </c>
      <c r="C555" t="e">
        <f>assembly_staff_import[[#This Row],[Vlookup_groups]]</f>
        <v>#REF!</v>
      </c>
      <c r="D555" t="str">
        <f>IF(assembly_staff_import[[#This Row],[Legislative Staff Type]]="Personal",assembly_staff_import[[#This Row],[Formatted Personal Staff Office]],"")</f>
        <v>District Office</v>
      </c>
      <c r="E555" t="s">
        <v>65</v>
      </c>
      <c r="F555" s="19" t="s">
        <v>10913</v>
      </c>
      <c r="G555" t="s">
        <v>67</v>
      </c>
      <c r="H555" t="str">
        <f>TRIM(PROPER((assembly_staff_import[[#This Row],[Last Name via NAME_SOURCE_KEY TEXT]]&amp;" "&amp;assembly_staff_import[[#This Row],[Suffix via NAME_SOURCE_KEY]])))</f>
        <v>Lumelski</v>
      </c>
      <c r="I555" t="str">
        <f>PROPER(assembly_staff_import[[#This Row],[JOB TITLE_SOURCE_KEY]])</f>
        <v xml:space="preserve">Dir Constit/Supp Svcs                      </v>
      </c>
      <c r="J555" t="s">
        <v>72</v>
      </c>
      <c r="K555" t="e">
        <f>IF(assembly_staff_import[[#This Row],[Legislative Staff Type]]="Personal",assembly_staff_import[[#This Row],[Vlookup Reports To Person]], "")</f>
        <v>#REF!</v>
      </c>
      <c r="L555" t="str">
        <f>PROPER(assembly_staff_import[[#This Row],[First MI Name via NAME_SOURCE_KEY TEXT]])</f>
        <v xml:space="preserve"> Sofiya</v>
      </c>
      <c r="M555" t="s">
        <v>16180</v>
      </c>
      <c r="N555" t="str">
        <f>LOWER(CONCATENATE(assembly_staff_import[[#This Row],[Last Name]],LEFT(assembly_staff_import[[#This Row],[First Name (no initial)]],1),"@nyassembly.gov"))</f>
        <v>lumelskis@nyassembly.gov</v>
      </c>
      <c r="O555" t="s">
        <v>16182</v>
      </c>
      <c r="P555" t="e">
        <f>VLOOKUP(assembly_staff_import[[#This Row],[Full Name]],[3]!PEOPLE_March_20[#Data],1,0)</f>
        <v>#REF!</v>
      </c>
      <c r="Q555" t="e">
        <f>VLOOKUP(assembly_staff_import[[#This Row],[Full Name]],[3]!Table17[#Data],3,0)</f>
        <v>#REF!</v>
      </c>
      <c r="R555" t="e">
        <f>VLOOKUP(assembly_staff_import[[#This Row],[Formatted Works for Group]],[3]!Table7[#Data],1,0)</f>
        <v>#REF!</v>
      </c>
      <c r="S555" t="e">
        <f>IF(assembly_staff_import[[#This Row],[Legislative Staff Type]]="Personal", assembly_staff_import[[#This Row],[Vlookup Works for Group]], assembly_staff_import[[#This Row],[Formatted Works for Group calc]]&amp;", Central Staff Office, Assembly")</f>
        <v>#REF!</v>
      </c>
      <c r="T555" s="20" t="str">
        <f>TRIM(assembly_staff_import[[#This Row],[NAME_SOURCE_KEY]])</f>
        <v>LUMELSKI, SOFIYA</v>
      </c>
      <c r="U555" t="s">
        <v>26323</v>
      </c>
      <c r="V555" t="s">
        <v>26324</v>
      </c>
      <c r="W555" t="s">
        <v>26325</v>
      </c>
      <c r="Y555" t="str">
        <f>IF(assembly_staff_import[[#This Row],[Legislative Staff Type]]="Personal", PROPER(TRIM(assembly_staff_import[[#This Row],[Unit First MI via UNIT_SOURCE_KEY]])&amp;" "&amp;assembly_staff_import[[#This Row],[Unit Last via UNIT_SOURCE_KEY]]), PROPER(TRIM(assembly_staff_import[[#This Row],[UNIT NAME_SOURCE_KEY2]])))</f>
        <v>Helene E. Weinstein</v>
      </c>
      <c r="Z555" t="s">
        <v>26301</v>
      </c>
      <c r="AA555" t="e">
        <f>VLOOKUP(assembly_staff_import[[#This Row],[Formatted and corrected Works for Group Text]],[3]!Table4[#Data],1,0)</f>
        <v>#REF!</v>
      </c>
      <c r="AB555" t="e">
        <f>VLOOKUP(assembly_staff_import[[#This Row],[Formatted and corrected Works for Group Text]],[3]!Table5[#Data],2,0)</f>
        <v>#REF!</v>
      </c>
      <c r="AC555" t="str">
        <f>IF(TRIM(assembly_staff_import[[#This Row],[PUBLIC INFO ADDR_SOURCE_KEY]])="CAPITOL, ALBANY", "Legislative / Capitol Office", "District Office")</f>
        <v>District Office</v>
      </c>
      <c r="AD555" t="s">
        <v>26302</v>
      </c>
      <c r="AE555" t="s">
        <v>26303</v>
      </c>
      <c r="AF555" t="str">
        <f t="shared" si="28"/>
        <v xml:space="preserve">B13 </v>
      </c>
      <c r="AG555" t="s">
        <v>26304</v>
      </c>
      <c r="AH555" t="s">
        <v>26326</v>
      </c>
      <c r="AI555" t="s">
        <v>23616</v>
      </c>
      <c r="AJ555" t="s">
        <v>26306</v>
      </c>
    </row>
    <row r="556" spans="1:36" x14ac:dyDescent="0.2">
      <c r="A556" t="str">
        <f>TRIM(PROPER((assembly_staff_import[[#This Row],[First MI Name via NAME_SOURCE_KEY TEXT]]&amp;" "&amp;assembly_staff_import[[#This Row],[Last Name via NAME_SOURCE_KEY TEXT]]&amp;" "&amp;assembly_staff_import[[#This Row],[Suffix via NAME_SOURCE_KEY]])))</f>
        <v>Tiffany Yip-Melamed</v>
      </c>
      <c r="B556" t="str">
        <f>TRIM(CONCATENATE(TRIM(assembly_staff_import[[#This Row],[Full Name]]), ", ", assembly_staff_import[[#This Row],[Title]]))</f>
        <v>Tiffany Yip-Melamed, Constituent Liaison</v>
      </c>
      <c r="C556" t="e">
        <f>assembly_staff_import[[#This Row],[Vlookup_groups]]</f>
        <v>#REF!</v>
      </c>
      <c r="D556" t="str">
        <f>IF(assembly_staff_import[[#This Row],[Legislative Staff Type]]="Personal",assembly_staff_import[[#This Row],[Formatted Personal Staff Office]],"")</f>
        <v>District Office</v>
      </c>
      <c r="E556" t="s">
        <v>65</v>
      </c>
      <c r="F556" s="19" t="s">
        <v>10913</v>
      </c>
      <c r="G556" t="s">
        <v>67</v>
      </c>
      <c r="H556" t="str">
        <f>TRIM(PROPER((assembly_staff_import[[#This Row],[Last Name via NAME_SOURCE_KEY TEXT]]&amp;" "&amp;assembly_staff_import[[#This Row],[Suffix via NAME_SOURCE_KEY]])))</f>
        <v>Yip-Melamed</v>
      </c>
      <c r="I556" t="str">
        <f>PROPER(assembly_staff_import[[#This Row],[JOB TITLE_SOURCE_KEY]])</f>
        <v xml:space="preserve">Constituent Liaison                        </v>
      </c>
      <c r="J556" t="s">
        <v>72</v>
      </c>
      <c r="K556" t="e">
        <f>IF(assembly_staff_import[[#This Row],[Legislative Staff Type]]="Personal",assembly_staff_import[[#This Row],[Vlookup Reports To Person]], "")</f>
        <v>#REF!</v>
      </c>
      <c r="L556" t="str">
        <f>PROPER(assembly_staff_import[[#This Row],[First MI Name via NAME_SOURCE_KEY TEXT]])</f>
        <v xml:space="preserve"> Tiffany</v>
      </c>
      <c r="M556" t="s">
        <v>11156</v>
      </c>
      <c r="N556" t="str">
        <f>LOWER(CONCATENATE(assembly_staff_import[[#This Row],[Last Name]],LEFT(assembly_staff_import[[#This Row],[First Name (no initial)]],1),"@nyassembly.gov"))</f>
        <v>yip-melamedt@nyassembly.gov</v>
      </c>
      <c r="O556" t="s">
        <v>11158</v>
      </c>
      <c r="P556" t="e">
        <f>VLOOKUP(assembly_staff_import[[#This Row],[Full Name]],[3]!PEOPLE_March_20[#Data],1,0)</f>
        <v>#REF!</v>
      </c>
      <c r="Q556" t="e">
        <f>VLOOKUP(assembly_staff_import[[#This Row],[Full Name]],[3]!Table17[#Data],3,0)</f>
        <v>#REF!</v>
      </c>
      <c r="R556" t="e">
        <f>VLOOKUP(assembly_staff_import[[#This Row],[Formatted Works for Group]],[3]!Table7[#Data],1,0)</f>
        <v>#REF!</v>
      </c>
      <c r="S556" t="e">
        <f>IF(assembly_staff_import[[#This Row],[Legislative Staff Type]]="Personal", assembly_staff_import[[#This Row],[Vlookup Works for Group]], assembly_staff_import[[#This Row],[Formatted Works for Group calc]]&amp;", Central Staff Office, Assembly")</f>
        <v>#REF!</v>
      </c>
      <c r="T556" s="20" t="str">
        <f>TRIM(assembly_staff_import[[#This Row],[NAME_SOURCE_KEY]])</f>
        <v>YIP-MELAMED, TIFFANY</v>
      </c>
      <c r="U556" t="s">
        <v>26327</v>
      </c>
      <c r="V556" t="s">
        <v>26328</v>
      </c>
      <c r="W556" t="s">
        <v>26329</v>
      </c>
      <c r="Y556" t="str">
        <f>IF(assembly_staff_import[[#This Row],[Legislative Staff Type]]="Personal", PROPER(TRIM(assembly_staff_import[[#This Row],[Unit First MI via UNIT_SOURCE_KEY]])&amp;" "&amp;assembly_staff_import[[#This Row],[Unit Last via UNIT_SOURCE_KEY]]), PROPER(TRIM(assembly_staff_import[[#This Row],[UNIT NAME_SOURCE_KEY2]])))</f>
        <v>Helene E. Weinstein</v>
      </c>
      <c r="Z556" t="s">
        <v>26301</v>
      </c>
      <c r="AA556" t="e">
        <f>VLOOKUP(assembly_staff_import[[#This Row],[Formatted and corrected Works for Group Text]],[3]!Table4[#Data],1,0)</f>
        <v>#REF!</v>
      </c>
      <c r="AB556" t="e">
        <f>VLOOKUP(assembly_staff_import[[#This Row],[Formatted and corrected Works for Group Text]],[3]!Table5[#Data],2,0)</f>
        <v>#REF!</v>
      </c>
      <c r="AC556" t="str">
        <f>IF(TRIM(assembly_staff_import[[#This Row],[PUBLIC INFO ADDR_SOURCE_KEY]])="CAPITOL, ALBANY", "Legislative / Capitol Office", "District Office")</f>
        <v>District Office</v>
      </c>
      <c r="AD556" t="s">
        <v>26302</v>
      </c>
      <c r="AE556" t="s">
        <v>26303</v>
      </c>
      <c r="AF556" t="str">
        <f t="shared" si="28"/>
        <v xml:space="preserve">B13 </v>
      </c>
      <c r="AG556" t="s">
        <v>26304</v>
      </c>
      <c r="AH556" t="s">
        <v>26330</v>
      </c>
      <c r="AI556" t="s">
        <v>23475</v>
      </c>
      <c r="AJ556" t="s">
        <v>26306</v>
      </c>
    </row>
    <row r="557" spans="1:36" x14ac:dyDescent="0.2">
      <c r="A557" t="str">
        <f>TRIM(PROPER((assembly_staff_import[[#This Row],[First MI Name via NAME_SOURCE_KEY TEXT]]&amp;" "&amp;assembly_staff_import[[#This Row],[Last Name via NAME_SOURCE_KEY TEXT]]&amp;" "&amp;assembly_staff_import[[#This Row],[Suffix via NAME_SOURCE_KEY]])))</f>
        <v>Victoria Nekrasova Salyamov</v>
      </c>
      <c r="B557" t="str">
        <f>TRIM(CONCATENATE(TRIM(assembly_staff_import[[#This Row],[Full Name]]), ", ", assembly_staff_import[[#This Row],[Title]]))</f>
        <v>Victoria Nekrasova Salyamov, Constituent Liaison</v>
      </c>
      <c r="C557" t="e">
        <f>assembly_staff_import[[#This Row],[Vlookup_groups]]</f>
        <v>#REF!</v>
      </c>
      <c r="D557" t="str">
        <f>IF(assembly_staff_import[[#This Row],[Legislative Staff Type]]="Personal",assembly_staff_import[[#This Row],[Formatted Personal Staff Office]],"")</f>
        <v>District Office</v>
      </c>
      <c r="E557" t="s">
        <v>65</v>
      </c>
      <c r="F557" s="19" t="s">
        <v>10913</v>
      </c>
      <c r="G557" t="s">
        <v>67</v>
      </c>
      <c r="H557" t="str">
        <f>TRIM(PROPER((assembly_staff_import[[#This Row],[Last Name via NAME_SOURCE_KEY TEXT]]&amp;" "&amp;assembly_staff_import[[#This Row],[Suffix via NAME_SOURCE_KEY]])))</f>
        <v>Nekrasova Salyamov</v>
      </c>
      <c r="I557" t="str">
        <f>PROPER(assembly_staff_import[[#This Row],[JOB TITLE_SOURCE_KEY]])</f>
        <v xml:space="preserve">Constituent Liaison                        </v>
      </c>
      <c r="J557" t="s">
        <v>72</v>
      </c>
      <c r="K557" t="e">
        <f>IF(assembly_staff_import[[#This Row],[Legislative Staff Type]]="Personal",assembly_staff_import[[#This Row],[Vlookup Reports To Person]], "")</f>
        <v>#REF!</v>
      </c>
      <c r="L557" t="str">
        <f>PROPER(assembly_staff_import[[#This Row],[First MI Name via NAME_SOURCE_KEY TEXT]])</f>
        <v xml:space="preserve"> Victoria</v>
      </c>
      <c r="M557" t="s">
        <v>15841</v>
      </c>
      <c r="N557" t="str">
        <f>LOWER(CONCATENATE(assembly_staff_import[[#This Row],[Last Name]],LEFT(assembly_staff_import[[#This Row],[First Name (no initial)]],1),"@nyassembly.gov"))</f>
        <v>nekrasova salyamovv@nyassembly.gov</v>
      </c>
      <c r="O557" t="s">
        <v>15843</v>
      </c>
      <c r="P557" t="e">
        <f>VLOOKUP(assembly_staff_import[[#This Row],[Full Name]],[3]!PEOPLE_March_20[#Data],1,0)</f>
        <v>#REF!</v>
      </c>
      <c r="Q557" t="e">
        <f>VLOOKUP(assembly_staff_import[[#This Row],[Full Name]],[3]!Table17[#Data],3,0)</f>
        <v>#REF!</v>
      </c>
      <c r="R557" t="e">
        <f>VLOOKUP(assembly_staff_import[[#This Row],[Formatted Works for Group]],[3]!Table7[#Data],1,0)</f>
        <v>#REF!</v>
      </c>
      <c r="S557" t="e">
        <f>IF(assembly_staff_import[[#This Row],[Legislative Staff Type]]="Personal", assembly_staff_import[[#This Row],[Vlookup Works for Group]], assembly_staff_import[[#This Row],[Formatted Works for Group calc]]&amp;", Central Staff Office, Assembly")</f>
        <v>#REF!</v>
      </c>
      <c r="T557" s="20" t="str">
        <f>TRIM(assembly_staff_import[[#This Row],[NAME_SOURCE_KEY]])</f>
        <v>NEKRASOVA SALYAMOV, VICTORIA</v>
      </c>
      <c r="U557" t="s">
        <v>26331</v>
      </c>
      <c r="V557" t="s">
        <v>26332</v>
      </c>
      <c r="W557" t="s">
        <v>26333</v>
      </c>
      <c r="Y557" t="str">
        <f>IF(assembly_staff_import[[#This Row],[Legislative Staff Type]]="Personal", PROPER(TRIM(assembly_staff_import[[#This Row],[Unit First MI via UNIT_SOURCE_KEY]])&amp;" "&amp;assembly_staff_import[[#This Row],[Unit Last via UNIT_SOURCE_KEY]]), PROPER(TRIM(assembly_staff_import[[#This Row],[UNIT NAME_SOURCE_KEY2]])))</f>
        <v>Helene E. Weinstein</v>
      </c>
      <c r="Z557" t="s">
        <v>26301</v>
      </c>
      <c r="AA557" t="e">
        <f>VLOOKUP(assembly_staff_import[[#This Row],[Formatted and corrected Works for Group Text]],[3]!Table4[#Data],1,0)</f>
        <v>#REF!</v>
      </c>
      <c r="AB557" t="e">
        <f>VLOOKUP(assembly_staff_import[[#This Row],[Formatted and corrected Works for Group Text]],[3]!Table5[#Data],2,0)</f>
        <v>#REF!</v>
      </c>
      <c r="AC557" t="str">
        <f>IF(TRIM(assembly_staff_import[[#This Row],[PUBLIC INFO ADDR_SOURCE_KEY]])="CAPITOL, ALBANY", "Legislative / Capitol Office", "District Office")</f>
        <v>District Office</v>
      </c>
      <c r="AD557" t="s">
        <v>26302</v>
      </c>
      <c r="AE557" t="s">
        <v>26303</v>
      </c>
      <c r="AF557" t="str">
        <f t="shared" si="28"/>
        <v xml:space="preserve">B13 </v>
      </c>
      <c r="AG557" t="s">
        <v>26304</v>
      </c>
      <c r="AH557" t="s">
        <v>26334</v>
      </c>
      <c r="AI557" t="s">
        <v>23475</v>
      </c>
      <c r="AJ557" t="s">
        <v>26306</v>
      </c>
    </row>
    <row r="558" spans="1:36" x14ac:dyDescent="0.2">
      <c r="A558" t="str">
        <f>TRIM(PROPER((assembly_staff_import[[#This Row],[First MI Name via NAME_SOURCE_KEY TEXT]]&amp;" "&amp;assembly_staff_import[[#This Row],[Last Name via NAME_SOURCE_KEY TEXT]]&amp;" "&amp;assembly_staff_import[[#This Row],[Suffix via NAME_SOURCE_KEY]])))</f>
        <v>Yehuda J Schupper</v>
      </c>
      <c r="B558" t="str">
        <f>TRIM(CONCATENATE(TRIM(assembly_staff_import[[#This Row],[Full Name]]), ", ", assembly_staff_import[[#This Row],[Title]]))</f>
        <v>Yehuda J Schupper, Dir Communications</v>
      </c>
      <c r="C558" t="e">
        <f>assembly_staff_import[[#This Row],[Vlookup_groups]]</f>
        <v>#REF!</v>
      </c>
      <c r="D558" t="str">
        <f>IF(assembly_staff_import[[#This Row],[Legislative Staff Type]]="Personal",assembly_staff_import[[#This Row],[Formatted Personal Staff Office]],"")</f>
        <v>District Office</v>
      </c>
      <c r="E558" t="s">
        <v>65</v>
      </c>
      <c r="F558" s="19" t="s">
        <v>10913</v>
      </c>
      <c r="G558" t="s">
        <v>67</v>
      </c>
      <c r="H558" t="str">
        <f>TRIM(PROPER((assembly_staff_import[[#This Row],[Last Name via NAME_SOURCE_KEY TEXT]]&amp;" "&amp;assembly_staff_import[[#This Row],[Suffix via NAME_SOURCE_KEY]])))</f>
        <v>Schupper</v>
      </c>
      <c r="I558" t="str">
        <f>PROPER(assembly_staff_import[[#This Row],[JOB TITLE_SOURCE_KEY]])</f>
        <v xml:space="preserve">Dir Communications                         </v>
      </c>
      <c r="J558" t="s">
        <v>72</v>
      </c>
      <c r="K558" t="e">
        <f>IF(assembly_staff_import[[#This Row],[Legislative Staff Type]]="Personal",assembly_staff_import[[#This Row],[Vlookup Reports To Person]], "")</f>
        <v>#REF!</v>
      </c>
      <c r="L558" t="str">
        <f>PROPER(assembly_staff_import[[#This Row],[First MI Name via NAME_SOURCE_KEY TEXT]])</f>
        <v xml:space="preserve"> Yehuda J</v>
      </c>
      <c r="M558" t="s">
        <v>15631</v>
      </c>
      <c r="N558" t="str">
        <f>LOWER(CONCATENATE(assembly_staff_import[[#This Row],[Last Name]],LEFT(assembly_staff_import[[#This Row],[First Name (no initial)]],1),"@nyassembly.gov"))</f>
        <v>schuppery@nyassembly.gov</v>
      </c>
      <c r="O558" t="s">
        <v>26335</v>
      </c>
      <c r="P558" t="e">
        <f>VLOOKUP(assembly_staff_import[[#This Row],[Full Name]],[3]!PEOPLE_March_20[#Data],1,0)</f>
        <v>#REF!</v>
      </c>
      <c r="Q558" t="e">
        <f>VLOOKUP(assembly_staff_import[[#This Row],[Full Name]],[3]!Table17[#Data],3,0)</f>
        <v>#REF!</v>
      </c>
      <c r="R558" t="e">
        <f>VLOOKUP(assembly_staff_import[[#This Row],[Formatted Works for Group]],[3]!Table7[#Data],1,0)</f>
        <v>#REF!</v>
      </c>
      <c r="S558" t="e">
        <f>IF(assembly_staff_import[[#This Row],[Legislative Staff Type]]="Personal", assembly_staff_import[[#This Row],[Vlookup Works for Group]], assembly_staff_import[[#This Row],[Formatted Works for Group calc]]&amp;", Central Staff Office, Assembly")</f>
        <v>#REF!</v>
      </c>
      <c r="T558" s="20" t="str">
        <f>TRIM(assembly_staff_import[[#This Row],[NAME_SOURCE_KEY]])</f>
        <v>SCHUPPER, YEHUDA J</v>
      </c>
      <c r="U558" t="s">
        <v>26336</v>
      </c>
      <c r="V558" t="s">
        <v>26337</v>
      </c>
      <c r="W558" t="s">
        <v>26338</v>
      </c>
      <c r="Y558" t="str">
        <f>IF(assembly_staff_import[[#This Row],[Legislative Staff Type]]="Personal", PROPER(TRIM(assembly_staff_import[[#This Row],[Unit First MI via UNIT_SOURCE_KEY]])&amp;" "&amp;assembly_staff_import[[#This Row],[Unit Last via UNIT_SOURCE_KEY]]), PROPER(TRIM(assembly_staff_import[[#This Row],[UNIT NAME_SOURCE_KEY2]])))</f>
        <v>Helene E. Weinstein</v>
      </c>
      <c r="Z558" t="s">
        <v>26301</v>
      </c>
      <c r="AA558" t="e">
        <f>VLOOKUP(assembly_staff_import[[#This Row],[Formatted and corrected Works for Group Text]],[3]!Table4[#Data],1,0)</f>
        <v>#REF!</v>
      </c>
      <c r="AB558" t="e">
        <f>VLOOKUP(assembly_staff_import[[#This Row],[Formatted and corrected Works for Group Text]],[3]!Table5[#Data],2,0)</f>
        <v>#REF!</v>
      </c>
      <c r="AC558" t="str">
        <f>IF(TRIM(assembly_staff_import[[#This Row],[PUBLIC INFO ADDR_SOURCE_KEY]])="CAPITOL, ALBANY", "Legislative / Capitol Office", "District Office")</f>
        <v>District Office</v>
      </c>
      <c r="AD558" t="s">
        <v>26302</v>
      </c>
      <c r="AE558" t="s">
        <v>26303</v>
      </c>
      <c r="AF558" t="str">
        <f t="shared" si="28"/>
        <v xml:space="preserve">B13 </v>
      </c>
      <c r="AG558" t="s">
        <v>26304</v>
      </c>
      <c r="AH558" t="s">
        <v>26339</v>
      </c>
      <c r="AI558" t="s">
        <v>23873</v>
      </c>
      <c r="AJ558" t="s">
        <v>26306</v>
      </c>
    </row>
    <row r="559" spans="1:36" x14ac:dyDescent="0.2">
      <c r="A559" t="str">
        <f>TRIM(PROPER((assembly_staff_import[[#This Row],[First MI Name via NAME_SOURCE_KEY TEXT]]&amp;" "&amp;assembly_staff_import[[#This Row],[Last Name via NAME_SOURCE_KEY TEXT]]&amp;" "&amp;assembly_staff_import[[#This Row],[Suffix via NAME_SOURCE_KEY]])))</f>
        <v>Shawn A Charniga</v>
      </c>
      <c r="B559" t="str">
        <f>TRIM(CONCATENATE(TRIM(assembly_staff_import[[#This Row],[Full Name]]), ", ", assembly_staff_import[[#This Row],[Title]]))</f>
        <v>Shawn A Charniga, Staff Writer</v>
      </c>
      <c r="C559" t="e">
        <f>assembly_staff_import[[#This Row],[Vlookup_groups]]</f>
        <v>#REF!</v>
      </c>
      <c r="D559" t="str">
        <f>IF(assembly_staff_import[[#This Row],[Legislative Staff Type]]="Personal",assembly_staff_import[[#This Row],[Formatted Personal Staff Office]],"")</f>
        <v>Legislative / Capitol Office</v>
      </c>
      <c r="E559" t="s">
        <v>65</v>
      </c>
      <c r="F559" s="19" t="s">
        <v>10913</v>
      </c>
      <c r="G559" t="s">
        <v>67</v>
      </c>
      <c r="H559" t="str">
        <f>TRIM(PROPER((assembly_staff_import[[#This Row],[Last Name via NAME_SOURCE_KEY TEXT]]&amp;" "&amp;assembly_staff_import[[#This Row],[Suffix via NAME_SOURCE_KEY]])))</f>
        <v>Charniga</v>
      </c>
      <c r="I559" t="str">
        <f>PROPER(assembly_staff_import[[#This Row],[JOB TITLE_SOURCE_KEY]])</f>
        <v xml:space="preserve">Staff Writer                               </v>
      </c>
      <c r="J559" t="s">
        <v>72</v>
      </c>
      <c r="K559" t="e">
        <f>IF(assembly_staff_import[[#This Row],[Legislative Staff Type]]="Personal",assembly_staff_import[[#This Row],[Vlookup Reports To Person]], "")</f>
        <v>#REF!</v>
      </c>
      <c r="L559" t="str">
        <f>PROPER(assembly_staff_import[[#This Row],[First MI Name via NAME_SOURCE_KEY TEXT]])</f>
        <v xml:space="preserve"> Shawn A</v>
      </c>
      <c r="M559" t="s">
        <v>16087</v>
      </c>
      <c r="N559" t="str">
        <f>LOWER(CONCATENATE(assembly_staff_import[[#This Row],[Last Name]],LEFT(assembly_staff_import[[#This Row],[First Name (no initial)]],1),"@nyassembly.gov"))</f>
        <v>charnigas@nyassembly.gov</v>
      </c>
      <c r="O559" t="s">
        <v>26340</v>
      </c>
      <c r="P559" t="e">
        <f>VLOOKUP(assembly_staff_import[[#This Row],[Full Name]],[3]!PEOPLE_March_20[#Data],1,0)</f>
        <v>#REF!</v>
      </c>
      <c r="Q559" t="e">
        <f>VLOOKUP(assembly_staff_import[[#This Row],[Full Name]],[3]!Table17[#Data],3,0)</f>
        <v>#REF!</v>
      </c>
      <c r="R559" t="e">
        <f>VLOOKUP(assembly_staff_import[[#This Row],[Formatted Works for Group]],[3]!Table7[#Data],1,0)</f>
        <v>#REF!</v>
      </c>
      <c r="S559" t="e">
        <f>IF(assembly_staff_import[[#This Row],[Legislative Staff Type]]="Personal", assembly_staff_import[[#This Row],[Vlookup Works for Group]], assembly_staff_import[[#This Row],[Formatted Works for Group calc]]&amp;", Central Staff Office, Assembly")</f>
        <v>#REF!</v>
      </c>
      <c r="T559" s="20" t="str">
        <f>TRIM(assembly_staff_import[[#This Row],[NAME_SOURCE_KEY]])</f>
        <v>CHARNIGA, SHAWN A</v>
      </c>
      <c r="U559" t="s">
        <v>26341</v>
      </c>
      <c r="V559" t="s">
        <v>26342</v>
      </c>
      <c r="W559" t="s">
        <v>26343</v>
      </c>
      <c r="Y559" t="str">
        <f>IF(assembly_staff_import[[#This Row],[Legislative Staff Type]]="Personal", PROPER(TRIM(assembly_staff_import[[#This Row],[Unit First MI via UNIT_SOURCE_KEY]])&amp;" "&amp;assembly_staff_import[[#This Row],[Unit Last via UNIT_SOURCE_KEY]]), PROPER(TRIM(assembly_staff_import[[#This Row],[UNIT NAME_SOURCE_KEY2]])))</f>
        <v>Herman D. Jr. Farrell</v>
      </c>
      <c r="Z559" t="s">
        <v>26344</v>
      </c>
      <c r="AA559" t="e">
        <f>VLOOKUP(assembly_staff_import[[#This Row],[Formatted and corrected Works for Group Text]],[3]!Table4[#Data],1,0)</f>
        <v>#REF!</v>
      </c>
      <c r="AB559" t="e">
        <f>VLOOKUP(assembly_staff_import[[#This Row],[Formatted and corrected Works for Group Text]],[3]!Table5[#Data],2,0)</f>
        <v>#REF!</v>
      </c>
      <c r="AC559" t="str">
        <f>IF(TRIM(assembly_staff_import[[#This Row],[PUBLIC INFO ADDR_SOURCE_KEY]])="CAPITOL, ALBANY", "Legislative / Capitol Office", "District Office")</f>
        <v>Legislative / Capitol Office</v>
      </c>
      <c r="AD559" t="s">
        <v>25630</v>
      </c>
      <c r="AE559" t="s">
        <v>26345</v>
      </c>
      <c r="AF559" t="str">
        <f>"A19 "</f>
        <v xml:space="preserve">A19 </v>
      </c>
      <c r="AG559" t="s">
        <v>26346</v>
      </c>
      <c r="AH559" t="s">
        <v>26347</v>
      </c>
      <c r="AI559" t="s">
        <v>26348</v>
      </c>
      <c r="AJ559" t="s">
        <v>23493</v>
      </c>
    </row>
    <row r="560" spans="1:36" x14ac:dyDescent="0.2">
      <c r="A560" t="str">
        <f>TRIM(PROPER((assembly_staff_import[[#This Row],[First MI Name via NAME_SOURCE_KEY TEXT]]&amp;" "&amp;assembly_staff_import[[#This Row],[Last Name via NAME_SOURCE_KEY TEXT]]&amp;" "&amp;assembly_staff_import[[#This Row],[Suffix via NAME_SOURCE_KEY]])))</f>
        <v>Clarence V Fallen</v>
      </c>
      <c r="B560" t="str">
        <f>TRIM(CONCATENATE(TRIM(assembly_staff_import[[#This Row],[Full Name]]), ", ", assembly_staff_import[[#This Row],[Title]]))</f>
        <v>Clarence V Fallen, T &amp; A Input Operator</v>
      </c>
      <c r="C560" t="e">
        <f>assembly_staff_import[[#This Row],[Vlookup_groups]]</f>
        <v>#REF!</v>
      </c>
      <c r="D560" t="str">
        <f>IF(assembly_staff_import[[#This Row],[Legislative Staff Type]]="Personal",assembly_staff_import[[#This Row],[Formatted Personal Staff Office]],"")</f>
        <v/>
      </c>
      <c r="E560" t="s">
        <v>65</v>
      </c>
      <c r="F560" s="19" t="s">
        <v>10913</v>
      </c>
      <c r="G560" t="s">
        <v>1237</v>
      </c>
      <c r="H560" t="str">
        <f>TRIM(PROPER((assembly_staff_import[[#This Row],[Last Name via NAME_SOURCE_KEY TEXT]]&amp;" "&amp;assembly_staff_import[[#This Row],[Suffix via NAME_SOURCE_KEY]])))</f>
        <v>Fallen</v>
      </c>
      <c r="I560" t="str">
        <f>PROPER(assembly_staff_import[[#This Row],[JOB TITLE_SOURCE_KEY]])</f>
        <v xml:space="preserve">T &amp; A Input Operator                       </v>
      </c>
      <c r="J560" t="s">
        <v>72</v>
      </c>
      <c r="K560" t="str">
        <f>IF(assembly_staff_import[[#This Row],[Legislative Staff Type]]="Personal",assembly_staff_import[[#This Row],[Vlookup Reports To Person]], "")</f>
        <v/>
      </c>
      <c r="L560" t="str">
        <f>PROPER(assembly_staff_import[[#This Row],[First MI Name via NAME_SOURCE_KEY TEXT]])</f>
        <v xml:space="preserve"> Clarence V</v>
      </c>
      <c r="M560" t="s">
        <v>16278</v>
      </c>
      <c r="N560" t="str">
        <f>LOWER(CONCATENATE(assembly_staff_import[[#This Row],[Last Name]],LEFT(assembly_staff_import[[#This Row],[First Name (no initial)]],1),"@nyassembly.gov"))</f>
        <v>fallenc@nyassembly.gov</v>
      </c>
      <c r="O560" t="s">
        <v>26349</v>
      </c>
      <c r="P560" t="e">
        <f>VLOOKUP(assembly_staff_import[[#This Row],[Full Name]],[3]!PEOPLE_March_20[#Data],1,0)</f>
        <v>#REF!</v>
      </c>
      <c r="Q560" t="e">
        <f>VLOOKUP(assembly_staff_import[[#This Row],[Full Name]],[3]!Table17[#Data],3,0)</f>
        <v>#REF!</v>
      </c>
      <c r="R560" t="e">
        <f>VLOOKUP(assembly_staff_import[[#This Row],[Formatted Works for Group]],[3]!Table7[#Data],1,0)</f>
        <v>#REF!</v>
      </c>
      <c r="S560" t="str">
        <f>IF(assembly_staff_import[[#This Row],[Legislative Staff Type]]="Personal", assembly_staff_import[[#This Row],[Vlookup Works for Group]], assembly_staff_import[[#This Row],[Formatted Works for Group calc]]&amp;", Central Staff Office, Assembly")</f>
        <v>Human Resources, Central Staff Office, Assembly</v>
      </c>
      <c r="T560" s="20" t="str">
        <f>TRIM(assembly_staff_import[[#This Row],[NAME_SOURCE_KEY]])</f>
        <v>FALLEN, CLARENCE V</v>
      </c>
      <c r="U560" t="s">
        <v>26350</v>
      </c>
      <c r="V560" t="s">
        <v>26351</v>
      </c>
      <c r="W560" t="s">
        <v>26352</v>
      </c>
      <c r="Y560" t="str">
        <f>IF(assembly_staff_import[[#This Row],[Legislative Staff Type]]="Personal", PROPER(TRIM(assembly_staff_import[[#This Row],[Unit First MI via UNIT_SOURCE_KEY]])&amp;" "&amp;assembly_staff_import[[#This Row],[Unit Last via UNIT_SOURCE_KEY]]), PROPER(TRIM(assembly_staff_import[[#This Row],[UNIT NAME_SOURCE_KEY2]])))</f>
        <v>Human Resources</v>
      </c>
      <c r="Z560" t="s">
        <v>26353</v>
      </c>
      <c r="AA560" t="e">
        <f>VLOOKUP(assembly_staff_import[[#This Row],[Formatted and corrected Works for Group Text]],[3]!Table4[#Data],1,0)</f>
        <v>#REF!</v>
      </c>
      <c r="AB560" t="e">
        <f>VLOOKUP(assembly_staff_import[[#This Row],[Formatted and corrected Works for Group Text]],[3]!Table5[#Data],2,0)</f>
        <v>#REF!</v>
      </c>
      <c r="AC560" t="str">
        <f>IF(TRIM(assembly_staff_import[[#This Row],[PUBLIC INFO ADDR_SOURCE_KEY]])="CAPITOL, ALBANY", "Legislative / Capitol Office", "District Office")</f>
        <v>Legislative / Capitol Office</v>
      </c>
      <c r="AD560" t="s">
        <v>26354</v>
      </c>
      <c r="AF560" t="str">
        <f t="shared" ref="AF560:AF573" si="29">"219 "</f>
        <v xml:space="preserve">219 </v>
      </c>
      <c r="AG560" t="s">
        <v>26354</v>
      </c>
      <c r="AH560" t="s">
        <v>26355</v>
      </c>
      <c r="AI560" t="s">
        <v>26356</v>
      </c>
      <c r="AJ560" t="s">
        <v>23493</v>
      </c>
    </row>
    <row r="561" spans="1:36" x14ac:dyDescent="0.2">
      <c r="A561" t="str">
        <f>TRIM(PROPER((assembly_staff_import[[#This Row],[First MI Name via NAME_SOURCE_KEY TEXT]]&amp;" "&amp;assembly_staff_import[[#This Row],[Last Name via NAME_SOURCE_KEY TEXT]]&amp;" "&amp;assembly_staff_import[[#This Row],[Suffix via NAME_SOURCE_KEY]])))</f>
        <v>Clarke O Jr Goyer Jr</v>
      </c>
      <c r="B561" t="str">
        <f>TRIM(CONCATENATE(TRIM(assembly_staff_import[[#This Row],[Full Name]]), ", ", assembly_staff_import[[#This Row],[Title]]))</f>
        <v>Clarke O Jr Goyer Jr, Admin Aide</v>
      </c>
      <c r="C561" t="e">
        <f>assembly_staff_import[[#This Row],[Vlookup_groups]]</f>
        <v>#REF!</v>
      </c>
      <c r="D561" t="str">
        <f>IF(assembly_staff_import[[#This Row],[Legislative Staff Type]]="Personal",assembly_staff_import[[#This Row],[Formatted Personal Staff Office]],"")</f>
        <v/>
      </c>
      <c r="E561" t="s">
        <v>65</v>
      </c>
      <c r="F561" s="19" t="s">
        <v>10913</v>
      </c>
      <c r="G561" t="s">
        <v>1237</v>
      </c>
      <c r="H561" t="str">
        <f>TRIM(PROPER((assembly_staff_import[[#This Row],[Last Name via NAME_SOURCE_KEY TEXT]]&amp;" "&amp;assembly_staff_import[[#This Row],[Suffix via NAME_SOURCE_KEY]])))</f>
        <v>Goyer Jr</v>
      </c>
      <c r="I561" t="str">
        <f>PROPER(assembly_staff_import[[#This Row],[JOB TITLE_SOURCE_KEY]])</f>
        <v xml:space="preserve">Admin Aide                                 </v>
      </c>
      <c r="J561" t="s">
        <v>72</v>
      </c>
      <c r="K561" t="str">
        <f>IF(assembly_staff_import[[#This Row],[Legislative Staff Type]]="Personal",assembly_staff_import[[#This Row],[Vlookup Reports To Person]], "")</f>
        <v/>
      </c>
      <c r="L561" t="str">
        <f>PROPER(assembly_staff_import[[#This Row],[First MI Name via NAME_SOURCE_KEY TEXT]])</f>
        <v xml:space="preserve"> Clarke O Jr</v>
      </c>
      <c r="M561" t="s">
        <v>16259</v>
      </c>
      <c r="N561" t="str">
        <f>LOWER(CONCATENATE(assembly_staff_import[[#This Row],[Last Name]],LEFT(assembly_staff_import[[#This Row],[First Name (no initial)]],1),"@nyassembly.gov"))</f>
        <v>goyer jrc@nyassembly.gov</v>
      </c>
      <c r="O561" t="s">
        <v>11502</v>
      </c>
      <c r="P561" t="e">
        <f>VLOOKUP(assembly_staff_import[[#This Row],[Full Name]],[3]!PEOPLE_March_20[#Data],1,0)</f>
        <v>#REF!</v>
      </c>
      <c r="Q561" t="e">
        <f>VLOOKUP(assembly_staff_import[[#This Row],[Full Name]],[3]!Table17[#Data],3,0)</f>
        <v>#REF!</v>
      </c>
      <c r="R561" t="e">
        <f>VLOOKUP(assembly_staff_import[[#This Row],[Formatted Works for Group]],[3]!Table7[#Data],1,0)</f>
        <v>#REF!</v>
      </c>
      <c r="S561" t="str">
        <f>IF(assembly_staff_import[[#This Row],[Legislative Staff Type]]="Personal", assembly_staff_import[[#This Row],[Vlookup Works for Group]], assembly_staff_import[[#This Row],[Formatted Works for Group calc]]&amp;", Central Staff Office, Assembly")</f>
        <v>Human Resources, Central Staff Office, Assembly</v>
      </c>
      <c r="T561" s="20" t="str">
        <f>TRIM(assembly_staff_import[[#This Row],[NAME_SOURCE_KEY]])</f>
        <v>GOYER, CLARKE O JR</v>
      </c>
      <c r="U561" t="s">
        <v>26357</v>
      </c>
      <c r="V561" t="s">
        <v>26358</v>
      </c>
      <c r="W561" t="s">
        <v>26359</v>
      </c>
      <c r="X561" t="s">
        <v>23498</v>
      </c>
      <c r="Y561" t="str">
        <f>IF(assembly_staff_import[[#This Row],[Legislative Staff Type]]="Personal", PROPER(TRIM(assembly_staff_import[[#This Row],[Unit First MI via UNIT_SOURCE_KEY]])&amp;" "&amp;assembly_staff_import[[#This Row],[Unit Last via UNIT_SOURCE_KEY]]), PROPER(TRIM(assembly_staff_import[[#This Row],[UNIT NAME_SOURCE_KEY2]])))</f>
        <v>Human Resources</v>
      </c>
      <c r="Z561" t="s">
        <v>26353</v>
      </c>
      <c r="AA561" t="e">
        <f>VLOOKUP(assembly_staff_import[[#This Row],[Formatted and corrected Works for Group Text]],[3]!Table4[#Data],1,0)</f>
        <v>#REF!</v>
      </c>
      <c r="AB561" t="e">
        <f>VLOOKUP(assembly_staff_import[[#This Row],[Formatted and corrected Works for Group Text]],[3]!Table5[#Data],2,0)</f>
        <v>#REF!</v>
      </c>
      <c r="AC561" t="str">
        <f>IF(TRIM(assembly_staff_import[[#This Row],[PUBLIC INFO ADDR_SOURCE_KEY]])="CAPITOL, ALBANY", "Legislative / Capitol Office", "District Office")</f>
        <v>Legislative / Capitol Office</v>
      </c>
      <c r="AD561" t="s">
        <v>26354</v>
      </c>
      <c r="AF561" t="str">
        <f t="shared" si="29"/>
        <v xml:space="preserve">219 </v>
      </c>
      <c r="AG561" t="s">
        <v>26354</v>
      </c>
      <c r="AH561" t="s">
        <v>26360</v>
      </c>
      <c r="AI561" t="s">
        <v>24836</v>
      </c>
      <c r="AJ561" t="s">
        <v>23493</v>
      </c>
    </row>
    <row r="562" spans="1:36" x14ac:dyDescent="0.2">
      <c r="A562" t="str">
        <f>TRIM(PROPER((assembly_staff_import[[#This Row],[First MI Name via NAME_SOURCE_KEY TEXT]]&amp;" "&amp;assembly_staff_import[[#This Row],[Last Name via NAME_SOURCE_KEY TEXT]]&amp;" "&amp;assembly_staff_import[[#This Row],[Suffix via NAME_SOURCE_KEY]])))</f>
        <v>Elisha Wellington-Cleary</v>
      </c>
      <c r="B562" t="str">
        <f>TRIM(CONCATENATE(TRIM(assembly_staff_import[[#This Row],[Full Name]]), ", ", assembly_staff_import[[#This Row],[Title]]))</f>
        <v>Elisha Wellington-Cleary, Recruitment Officer</v>
      </c>
      <c r="C562" t="e">
        <f>assembly_staff_import[[#This Row],[Vlookup_groups]]</f>
        <v>#REF!</v>
      </c>
      <c r="D562" t="str">
        <f>IF(assembly_staff_import[[#This Row],[Legislative Staff Type]]="Personal",assembly_staff_import[[#This Row],[Formatted Personal Staff Office]],"")</f>
        <v/>
      </c>
      <c r="E562" t="s">
        <v>65</v>
      </c>
      <c r="F562" s="19" t="s">
        <v>10913</v>
      </c>
      <c r="G562" t="s">
        <v>1237</v>
      </c>
      <c r="H562" t="str">
        <f>TRIM(PROPER((assembly_staff_import[[#This Row],[Last Name via NAME_SOURCE_KEY TEXT]]&amp;" "&amp;assembly_staff_import[[#This Row],[Suffix via NAME_SOURCE_KEY]])))</f>
        <v>Wellington-Cleary</v>
      </c>
      <c r="I562" t="str">
        <f>PROPER(assembly_staff_import[[#This Row],[JOB TITLE_SOURCE_KEY]])</f>
        <v xml:space="preserve">Recruitment Officer                        </v>
      </c>
      <c r="J562" t="s">
        <v>72</v>
      </c>
      <c r="K562" t="str">
        <f>IF(assembly_staff_import[[#This Row],[Legislative Staff Type]]="Personal",assembly_staff_import[[#This Row],[Vlookup Reports To Person]], "")</f>
        <v/>
      </c>
      <c r="L562" t="str">
        <f>PROPER(assembly_staff_import[[#This Row],[First MI Name via NAME_SOURCE_KEY TEXT]])</f>
        <v xml:space="preserve"> Elisha</v>
      </c>
      <c r="M562" t="s">
        <v>13336</v>
      </c>
      <c r="N562" t="str">
        <f>LOWER(CONCATENATE(assembly_staff_import[[#This Row],[Last Name]],LEFT(assembly_staff_import[[#This Row],[First Name (no initial)]],1),"@nyassembly.gov"))</f>
        <v>wellington-clearye@nyassembly.gov</v>
      </c>
      <c r="O562" t="s">
        <v>13338</v>
      </c>
      <c r="P562" t="e">
        <f>VLOOKUP(assembly_staff_import[[#This Row],[Full Name]],[3]!PEOPLE_March_20[#Data],1,0)</f>
        <v>#REF!</v>
      </c>
      <c r="Q562" t="e">
        <f>VLOOKUP(assembly_staff_import[[#This Row],[Full Name]],[3]!Table17[#Data],3,0)</f>
        <v>#REF!</v>
      </c>
      <c r="R562" t="e">
        <f>VLOOKUP(assembly_staff_import[[#This Row],[Formatted Works for Group]],[3]!Table7[#Data],1,0)</f>
        <v>#REF!</v>
      </c>
      <c r="S562" t="str">
        <f>IF(assembly_staff_import[[#This Row],[Legislative Staff Type]]="Personal", assembly_staff_import[[#This Row],[Vlookup Works for Group]], assembly_staff_import[[#This Row],[Formatted Works for Group calc]]&amp;", Central Staff Office, Assembly")</f>
        <v>Human Resources, Central Staff Office, Assembly</v>
      </c>
      <c r="T562" s="20" t="str">
        <f>TRIM(assembly_staff_import[[#This Row],[NAME_SOURCE_KEY]])</f>
        <v>WELLINGTON-CLEARY, ELISHA</v>
      </c>
      <c r="U562" t="s">
        <v>26361</v>
      </c>
      <c r="V562" t="s">
        <v>26362</v>
      </c>
      <c r="W562" t="s">
        <v>26363</v>
      </c>
      <c r="Y562" t="str">
        <f>IF(assembly_staff_import[[#This Row],[Legislative Staff Type]]="Personal", PROPER(TRIM(assembly_staff_import[[#This Row],[Unit First MI via UNIT_SOURCE_KEY]])&amp;" "&amp;assembly_staff_import[[#This Row],[Unit Last via UNIT_SOURCE_KEY]]), PROPER(TRIM(assembly_staff_import[[#This Row],[UNIT NAME_SOURCE_KEY2]])))</f>
        <v>Human Resources</v>
      </c>
      <c r="Z562" t="s">
        <v>26353</v>
      </c>
      <c r="AA562" t="e">
        <f>VLOOKUP(assembly_staff_import[[#This Row],[Formatted and corrected Works for Group Text]],[3]!Table4[#Data],1,0)</f>
        <v>#REF!</v>
      </c>
      <c r="AB562" t="e">
        <f>VLOOKUP(assembly_staff_import[[#This Row],[Formatted and corrected Works for Group Text]],[3]!Table5[#Data],2,0)</f>
        <v>#REF!</v>
      </c>
      <c r="AC562" t="str">
        <f>IF(TRIM(assembly_staff_import[[#This Row],[PUBLIC INFO ADDR_SOURCE_KEY]])="CAPITOL, ALBANY", "Legislative / Capitol Office", "District Office")</f>
        <v>Legislative / Capitol Office</v>
      </c>
      <c r="AD562" t="s">
        <v>26354</v>
      </c>
      <c r="AF562" t="str">
        <f t="shared" si="29"/>
        <v xml:space="preserve">219 </v>
      </c>
      <c r="AG562" t="s">
        <v>26354</v>
      </c>
      <c r="AH562" t="s">
        <v>26364</v>
      </c>
      <c r="AI562" t="s">
        <v>26365</v>
      </c>
      <c r="AJ562" t="s">
        <v>23493</v>
      </c>
    </row>
    <row r="563" spans="1:36" x14ac:dyDescent="0.2">
      <c r="A563" t="str">
        <f>TRIM(PROPER((assembly_staff_import[[#This Row],[First MI Name via NAME_SOURCE_KEY TEXT]]&amp;" "&amp;assembly_staff_import[[#This Row],[Last Name via NAME_SOURCE_KEY TEXT]]&amp;" "&amp;assembly_staff_import[[#This Row],[Suffix via NAME_SOURCE_KEY]])))</f>
        <v>Jennifer Harris</v>
      </c>
      <c r="B563" t="str">
        <f>TRIM(CONCATENATE(TRIM(assembly_staff_import[[#This Row],[Full Name]]), ", ", assembly_staff_import[[#This Row],[Title]]))</f>
        <v>Jennifer Harris, Dep Dir Human Resourc</v>
      </c>
      <c r="C563" t="e">
        <f>assembly_staff_import[[#This Row],[Vlookup_groups]]</f>
        <v>#REF!</v>
      </c>
      <c r="D563" t="str">
        <f>IF(assembly_staff_import[[#This Row],[Legislative Staff Type]]="Personal",assembly_staff_import[[#This Row],[Formatted Personal Staff Office]],"")</f>
        <v/>
      </c>
      <c r="E563" t="s">
        <v>65</v>
      </c>
      <c r="F563" s="19" t="s">
        <v>10913</v>
      </c>
      <c r="G563" t="s">
        <v>1237</v>
      </c>
      <c r="H563" t="str">
        <f>TRIM(PROPER((assembly_staff_import[[#This Row],[Last Name via NAME_SOURCE_KEY TEXT]]&amp;" "&amp;assembly_staff_import[[#This Row],[Suffix via NAME_SOURCE_KEY]])))</f>
        <v>Harris</v>
      </c>
      <c r="I563" t="str">
        <f>PROPER(assembly_staff_import[[#This Row],[JOB TITLE_SOURCE_KEY]])</f>
        <v xml:space="preserve">Dep Dir Human Resourc                      </v>
      </c>
      <c r="J563" t="s">
        <v>72</v>
      </c>
      <c r="K563" t="str">
        <f>IF(assembly_staff_import[[#This Row],[Legislative Staff Type]]="Personal",assembly_staff_import[[#This Row],[Vlookup Reports To Person]], "")</f>
        <v/>
      </c>
      <c r="L563" t="str">
        <f>PROPER(assembly_staff_import[[#This Row],[First MI Name via NAME_SOURCE_KEY TEXT]])</f>
        <v xml:space="preserve"> Jennifer</v>
      </c>
      <c r="M563" t="s">
        <v>16186</v>
      </c>
      <c r="N563" t="str">
        <f>LOWER(CONCATENATE(assembly_staff_import[[#This Row],[Last Name]],LEFT(assembly_staff_import[[#This Row],[First Name (no initial)]],1),"@nyassembly.gov"))</f>
        <v>harrisj@nyassembly.gov</v>
      </c>
      <c r="O563" t="s">
        <v>6116</v>
      </c>
      <c r="P563" t="e">
        <f>VLOOKUP(assembly_staff_import[[#This Row],[Full Name]],[3]!PEOPLE_March_20[#Data],1,0)</f>
        <v>#REF!</v>
      </c>
      <c r="Q563" t="e">
        <f>VLOOKUP(assembly_staff_import[[#This Row],[Full Name]],[3]!Table17[#Data],3,0)</f>
        <v>#REF!</v>
      </c>
      <c r="R563" t="e">
        <f>VLOOKUP(assembly_staff_import[[#This Row],[Formatted Works for Group]],[3]!Table7[#Data],1,0)</f>
        <v>#REF!</v>
      </c>
      <c r="S563" t="str">
        <f>IF(assembly_staff_import[[#This Row],[Legislative Staff Type]]="Personal", assembly_staff_import[[#This Row],[Vlookup Works for Group]], assembly_staff_import[[#This Row],[Formatted Works for Group calc]]&amp;", Central Staff Office, Assembly")</f>
        <v>Human Resources, Central Staff Office, Assembly</v>
      </c>
      <c r="T563" s="20" t="str">
        <f>TRIM(assembly_staff_import[[#This Row],[NAME_SOURCE_KEY]])</f>
        <v>HARRIS, JENNIFER</v>
      </c>
      <c r="U563" t="s">
        <v>26366</v>
      </c>
      <c r="V563" t="s">
        <v>23548</v>
      </c>
      <c r="W563" t="s">
        <v>26367</v>
      </c>
      <c r="Y563" t="str">
        <f>IF(assembly_staff_import[[#This Row],[Legislative Staff Type]]="Personal", PROPER(TRIM(assembly_staff_import[[#This Row],[Unit First MI via UNIT_SOURCE_KEY]])&amp;" "&amp;assembly_staff_import[[#This Row],[Unit Last via UNIT_SOURCE_KEY]]), PROPER(TRIM(assembly_staff_import[[#This Row],[UNIT NAME_SOURCE_KEY2]])))</f>
        <v>Human Resources</v>
      </c>
      <c r="Z563" t="s">
        <v>26353</v>
      </c>
      <c r="AA563" t="e">
        <f>VLOOKUP(assembly_staff_import[[#This Row],[Formatted and corrected Works for Group Text]],[3]!Table4[#Data],1,0)</f>
        <v>#REF!</v>
      </c>
      <c r="AB563" t="e">
        <f>VLOOKUP(assembly_staff_import[[#This Row],[Formatted and corrected Works for Group Text]],[3]!Table5[#Data],2,0)</f>
        <v>#REF!</v>
      </c>
      <c r="AC563" t="str">
        <f>IF(TRIM(assembly_staff_import[[#This Row],[PUBLIC INFO ADDR_SOURCE_KEY]])="CAPITOL, ALBANY", "Legislative / Capitol Office", "District Office")</f>
        <v>Legislative / Capitol Office</v>
      </c>
      <c r="AD563" t="s">
        <v>26354</v>
      </c>
      <c r="AF563" t="str">
        <f t="shared" si="29"/>
        <v xml:space="preserve">219 </v>
      </c>
      <c r="AG563" t="s">
        <v>26354</v>
      </c>
      <c r="AH563" t="s">
        <v>26368</v>
      </c>
      <c r="AI563" t="s">
        <v>26369</v>
      </c>
      <c r="AJ563" t="s">
        <v>23493</v>
      </c>
    </row>
    <row r="564" spans="1:36" x14ac:dyDescent="0.2">
      <c r="A564" t="str">
        <f>TRIM(PROPER((assembly_staff_import[[#This Row],[First MI Name via NAME_SOURCE_KEY TEXT]]&amp;" "&amp;assembly_staff_import[[#This Row],[Last Name via NAME_SOURCE_KEY TEXT]]&amp;" "&amp;assembly_staff_import[[#This Row],[Suffix via NAME_SOURCE_KEY]])))</f>
        <v>Karen A Giroux</v>
      </c>
      <c r="B564" t="str">
        <f>TRIM(CONCATENATE(TRIM(assembly_staff_import[[#This Row],[Full Name]]), ", ", assembly_staff_import[[#This Row],[Title]]))</f>
        <v>Karen A Giroux, Sr Benefits Admin</v>
      </c>
      <c r="C564" t="e">
        <f>assembly_staff_import[[#This Row],[Vlookup_groups]]</f>
        <v>#REF!</v>
      </c>
      <c r="D564" t="str">
        <f>IF(assembly_staff_import[[#This Row],[Legislative Staff Type]]="Personal",assembly_staff_import[[#This Row],[Formatted Personal Staff Office]],"")</f>
        <v/>
      </c>
      <c r="E564" t="s">
        <v>65</v>
      </c>
      <c r="F564" s="19" t="s">
        <v>10913</v>
      </c>
      <c r="G564" t="s">
        <v>1237</v>
      </c>
      <c r="H564" t="str">
        <f>TRIM(PROPER((assembly_staff_import[[#This Row],[Last Name via NAME_SOURCE_KEY TEXT]]&amp;" "&amp;assembly_staff_import[[#This Row],[Suffix via NAME_SOURCE_KEY]])))</f>
        <v>Giroux</v>
      </c>
      <c r="I564" t="str">
        <f>PROPER(assembly_staff_import[[#This Row],[JOB TITLE_SOURCE_KEY]])</f>
        <v xml:space="preserve">Sr Benefits Admin                          </v>
      </c>
      <c r="J564" t="s">
        <v>72</v>
      </c>
      <c r="K564" t="str">
        <f>IF(assembly_staff_import[[#This Row],[Legislative Staff Type]]="Personal",assembly_staff_import[[#This Row],[Vlookup Reports To Person]], "")</f>
        <v/>
      </c>
      <c r="L564" t="str">
        <f>PROPER(assembly_staff_import[[#This Row],[First MI Name via NAME_SOURCE_KEY TEXT]])</f>
        <v xml:space="preserve"> Karen A</v>
      </c>
      <c r="M564" t="s">
        <v>16271</v>
      </c>
      <c r="N564" t="str">
        <f>LOWER(CONCATENATE(assembly_staff_import[[#This Row],[Last Name]],LEFT(assembly_staff_import[[#This Row],[First Name (no initial)]],1),"@nyassembly.gov"))</f>
        <v>girouxk@nyassembly.gov</v>
      </c>
      <c r="O564" t="s">
        <v>6540</v>
      </c>
      <c r="P564" t="e">
        <f>VLOOKUP(assembly_staff_import[[#This Row],[Full Name]],[3]!PEOPLE_March_20[#Data],1,0)</f>
        <v>#REF!</v>
      </c>
      <c r="Q564" t="e">
        <f>VLOOKUP(assembly_staff_import[[#This Row],[Full Name]],[3]!Table17[#Data],3,0)</f>
        <v>#REF!</v>
      </c>
      <c r="R564" t="e">
        <f>VLOOKUP(assembly_staff_import[[#This Row],[Formatted Works for Group]],[3]!Table7[#Data],1,0)</f>
        <v>#REF!</v>
      </c>
      <c r="S564" t="str">
        <f>IF(assembly_staff_import[[#This Row],[Legislative Staff Type]]="Personal", assembly_staff_import[[#This Row],[Vlookup Works for Group]], assembly_staff_import[[#This Row],[Formatted Works for Group calc]]&amp;", Central Staff Office, Assembly")</f>
        <v>Human Resources, Central Staff Office, Assembly</v>
      </c>
      <c r="T564" s="20" t="str">
        <f>TRIM(assembly_staff_import[[#This Row],[NAME_SOURCE_KEY]])</f>
        <v>GIROUX, KAREN A</v>
      </c>
      <c r="U564" t="s">
        <v>26370</v>
      </c>
      <c r="V564" t="s">
        <v>26371</v>
      </c>
      <c r="W564" t="s">
        <v>25234</v>
      </c>
      <c r="Y564" t="str">
        <f>IF(assembly_staff_import[[#This Row],[Legislative Staff Type]]="Personal", PROPER(TRIM(assembly_staff_import[[#This Row],[Unit First MI via UNIT_SOURCE_KEY]])&amp;" "&amp;assembly_staff_import[[#This Row],[Unit Last via UNIT_SOURCE_KEY]]), PROPER(TRIM(assembly_staff_import[[#This Row],[UNIT NAME_SOURCE_KEY2]])))</f>
        <v>Human Resources</v>
      </c>
      <c r="Z564" t="s">
        <v>26353</v>
      </c>
      <c r="AA564" t="e">
        <f>VLOOKUP(assembly_staff_import[[#This Row],[Formatted and corrected Works for Group Text]],[3]!Table4[#Data],1,0)</f>
        <v>#REF!</v>
      </c>
      <c r="AB564" t="e">
        <f>VLOOKUP(assembly_staff_import[[#This Row],[Formatted and corrected Works for Group Text]],[3]!Table5[#Data],2,0)</f>
        <v>#REF!</v>
      </c>
      <c r="AC564" t="str">
        <f>IF(TRIM(assembly_staff_import[[#This Row],[PUBLIC INFO ADDR_SOURCE_KEY]])="CAPITOL, ALBANY", "Legislative / Capitol Office", "District Office")</f>
        <v>Legislative / Capitol Office</v>
      </c>
      <c r="AD564" t="s">
        <v>26354</v>
      </c>
      <c r="AF564" t="str">
        <f t="shared" si="29"/>
        <v xml:space="preserve">219 </v>
      </c>
      <c r="AG564" t="s">
        <v>26354</v>
      </c>
      <c r="AH564" t="s">
        <v>26372</v>
      </c>
      <c r="AI564" t="s">
        <v>26373</v>
      </c>
      <c r="AJ564" t="s">
        <v>23493</v>
      </c>
    </row>
    <row r="565" spans="1:36" x14ac:dyDescent="0.2">
      <c r="A565" t="str">
        <f>TRIM(PROPER((assembly_staff_import[[#This Row],[First MI Name via NAME_SOURCE_KEY TEXT]]&amp;" "&amp;assembly_staff_import[[#This Row],[Last Name via NAME_SOURCE_KEY TEXT]]&amp;" "&amp;assembly_staff_import[[#This Row],[Suffix via NAME_SOURCE_KEY]])))</f>
        <v>Kathleen M Joyce</v>
      </c>
      <c r="B565" t="str">
        <f>TRIM(CONCATENATE(TRIM(assembly_staff_import[[#This Row],[Full Name]]), ", ", assembly_staff_import[[#This Row],[Title]]))</f>
        <v>Kathleen M Joyce, Dir Human Resources</v>
      </c>
      <c r="C565" t="e">
        <f>assembly_staff_import[[#This Row],[Vlookup_groups]]</f>
        <v>#REF!</v>
      </c>
      <c r="D565" t="str">
        <f>IF(assembly_staff_import[[#This Row],[Legislative Staff Type]]="Personal",assembly_staff_import[[#This Row],[Formatted Personal Staff Office]],"")</f>
        <v/>
      </c>
      <c r="E565" t="s">
        <v>65</v>
      </c>
      <c r="F565" s="19" t="s">
        <v>10913</v>
      </c>
      <c r="G565" t="s">
        <v>1237</v>
      </c>
      <c r="H565" t="str">
        <f>TRIM(PROPER((assembly_staff_import[[#This Row],[Last Name via NAME_SOURCE_KEY TEXT]]&amp;" "&amp;assembly_staff_import[[#This Row],[Suffix via NAME_SOURCE_KEY]])))</f>
        <v>Joyce</v>
      </c>
      <c r="I565" t="str">
        <f>PROPER(assembly_staff_import[[#This Row],[JOB TITLE_SOURCE_KEY]])</f>
        <v xml:space="preserve">Dir Human Resources                        </v>
      </c>
      <c r="J565" t="s">
        <v>72</v>
      </c>
      <c r="K565" t="str">
        <f>IF(assembly_staff_import[[#This Row],[Legislative Staff Type]]="Personal",assembly_staff_import[[#This Row],[Vlookup Reports To Person]], "")</f>
        <v/>
      </c>
      <c r="L565" t="str">
        <f>PROPER(assembly_staff_import[[#This Row],[First MI Name via NAME_SOURCE_KEY TEXT]])</f>
        <v xml:space="preserve"> Kathleen M</v>
      </c>
      <c r="M565" t="s">
        <v>16144</v>
      </c>
      <c r="N565" t="str">
        <f>LOWER(CONCATENATE(assembly_staff_import[[#This Row],[Last Name]],LEFT(assembly_staff_import[[#This Row],[First Name (no initial)]],1),"@nyassembly.gov"))</f>
        <v>joycek@nyassembly.gov</v>
      </c>
      <c r="O565" t="s">
        <v>18998</v>
      </c>
      <c r="P565" t="e">
        <f>VLOOKUP(assembly_staff_import[[#This Row],[Full Name]],[3]!PEOPLE_March_20[#Data],1,0)</f>
        <v>#REF!</v>
      </c>
      <c r="Q565" t="e">
        <f>VLOOKUP(assembly_staff_import[[#This Row],[Full Name]],[3]!Table17[#Data],3,0)</f>
        <v>#REF!</v>
      </c>
      <c r="R565" t="e">
        <f>VLOOKUP(assembly_staff_import[[#This Row],[Formatted Works for Group]],[3]!Table7[#Data],1,0)</f>
        <v>#REF!</v>
      </c>
      <c r="S565" t="str">
        <f>IF(assembly_staff_import[[#This Row],[Legislative Staff Type]]="Personal", assembly_staff_import[[#This Row],[Vlookup Works for Group]], assembly_staff_import[[#This Row],[Formatted Works for Group calc]]&amp;", Central Staff Office, Assembly")</f>
        <v>Human Resources, Central Staff Office, Assembly</v>
      </c>
      <c r="T565" s="20" t="str">
        <f>TRIM(assembly_staff_import[[#This Row],[NAME_SOURCE_KEY]])</f>
        <v>JOYCE, KATHLEEN M</v>
      </c>
      <c r="U565" t="s">
        <v>26374</v>
      </c>
      <c r="V565" t="s">
        <v>26375</v>
      </c>
      <c r="W565" t="s">
        <v>23560</v>
      </c>
      <c r="Y565" t="str">
        <f>IF(assembly_staff_import[[#This Row],[Legislative Staff Type]]="Personal", PROPER(TRIM(assembly_staff_import[[#This Row],[Unit First MI via UNIT_SOURCE_KEY]])&amp;" "&amp;assembly_staff_import[[#This Row],[Unit Last via UNIT_SOURCE_KEY]]), PROPER(TRIM(assembly_staff_import[[#This Row],[UNIT NAME_SOURCE_KEY2]])))</f>
        <v>Human Resources</v>
      </c>
      <c r="Z565" t="s">
        <v>26353</v>
      </c>
      <c r="AA565" t="e">
        <f>VLOOKUP(assembly_staff_import[[#This Row],[Formatted and corrected Works for Group Text]],[3]!Table4[#Data],1,0)</f>
        <v>#REF!</v>
      </c>
      <c r="AB565" t="e">
        <f>VLOOKUP(assembly_staff_import[[#This Row],[Formatted and corrected Works for Group Text]],[3]!Table5[#Data],2,0)</f>
        <v>#REF!</v>
      </c>
      <c r="AC565" t="str">
        <f>IF(TRIM(assembly_staff_import[[#This Row],[PUBLIC INFO ADDR_SOURCE_KEY]])="CAPITOL, ALBANY", "Legislative / Capitol Office", "District Office")</f>
        <v>Legislative / Capitol Office</v>
      </c>
      <c r="AD565" t="s">
        <v>26354</v>
      </c>
      <c r="AF565" t="str">
        <f t="shared" si="29"/>
        <v xml:space="preserve">219 </v>
      </c>
      <c r="AG565" t="s">
        <v>26354</v>
      </c>
      <c r="AH565" t="s">
        <v>26376</v>
      </c>
      <c r="AI565" t="s">
        <v>26377</v>
      </c>
      <c r="AJ565" t="s">
        <v>23493</v>
      </c>
    </row>
    <row r="566" spans="1:36" x14ac:dyDescent="0.2">
      <c r="A566" t="str">
        <f>TRIM(PROPER((assembly_staff_import[[#This Row],[First MI Name via NAME_SOURCE_KEY TEXT]]&amp;" "&amp;assembly_staff_import[[#This Row],[Last Name via NAME_SOURCE_KEY TEXT]]&amp;" "&amp;assembly_staff_import[[#This Row],[Suffix via NAME_SOURCE_KEY]])))</f>
        <v>Marcia Hill</v>
      </c>
      <c r="B566" t="str">
        <f>TRIM(CONCATENATE(TRIM(assembly_staff_import[[#This Row],[Full Name]]), ", ", assembly_staff_import[[#This Row],[Title]]))</f>
        <v>Marcia Hill, Admin Assistant</v>
      </c>
      <c r="C566" t="e">
        <f>assembly_staff_import[[#This Row],[Vlookup_groups]]</f>
        <v>#REF!</v>
      </c>
      <c r="D566" t="str">
        <f>IF(assembly_staff_import[[#This Row],[Legislative Staff Type]]="Personal",assembly_staff_import[[#This Row],[Formatted Personal Staff Office]],"")</f>
        <v/>
      </c>
      <c r="E566" t="s">
        <v>65</v>
      </c>
      <c r="F566" s="19" t="s">
        <v>10913</v>
      </c>
      <c r="G566" t="s">
        <v>1237</v>
      </c>
      <c r="H566" t="str">
        <f>TRIM(PROPER((assembly_staff_import[[#This Row],[Last Name via NAME_SOURCE_KEY TEXT]]&amp;" "&amp;assembly_staff_import[[#This Row],[Suffix via NAME_SOURCE_KEY]])))</f>
        <v>Hill</v>
      </c>
      <c r="I566" t="str">
        <f>PROPER(assembly_staff_import[[#This Row],[JOB TITLE_SOURCE_KEY]])</f>
        <v xml:space="preserve">Admin Assistant                            </v>
      </c>
      <c r="J566" t="s">
        <v>72</v>
      </c>
      <c r="K566" t="str">
        <f>IF(assembly_staff_import[[#This Row],[Legislative Staff Type]]="Personal",assembly_staff_import[[#This Row],[Vlookup Reports To Person]], "")</f>
        <v/>
      </c>
      <c r="L566" t="str">
        <f>PROPER(assembly_staff_import[[#This Row],[First MI Name via NAME_SOURCE_KEY TEXT]])</f>
        <v xml:space="preserve"> Marcia</v>
      </c>
      <c r="M566" t="s">
        <v>16171</v>
      </c>
      <c r="N566" t="str">
        <f>LOWER(CONCATENATE(assembly_staff_import[[#This Row],[Last Name]],LEFT(assembly_staff_import[[#This Row],[First Name (no initial)]],1),"@nyassembly.gov"))</f>
        <v>hillm@nyassembly.gov</v>
      </c>
      <c r="O566" t="s">
        <v>16173</v>
      </c>
      <c r="P566" t="e">
        <f>VLOOKUP(assembly_staff_import[[#This Row],[Full Name]],[3]!PEOPLE_March_20[#Data],1,0)</f>
        <v>#REF!</v>
      </c>
      <c r="Q566" t="e">
        <f>VLOOKUP(assembly_staff_import[[#This Row],[Full Name]],[3]!Table17[#Data],3,0)</f>
        <v>#REF!</v>
      </c>
      <c r="R566" t="e">
        <f>VLOOKUP(assembly_staff_import[[#This Row],[Formatted Works for Group]],[3]!Table7[#Data],1,0)</f>
        <v>#REF!</v>
      </c>
      <c r="S566" t="str">
        <f>IF(assembly_staff_import[[#This Row],[Legislative Staff Type]]="Personal", assembly_staff_import[[#This Row],[Vlookup Works for Group]], assembly_staff_import[[#This Row],[Formatted Works for Group calc]]&amp;", Central Staff Office, Assembly")</f>
        <v>Human Resources, Central Staff Office, Assembly</v>
      </c>
      <c r="T566" s="20" t="str">
        <f>TRIM(assembly_staff_import[[#This Row],[NAME_SOURCE_KEY]])</f>
        <v>HILL, MARCIA</v>
      </c>
      <c r="U566" t="s">
        <v>26378</v>
      </c>
      <c r="V566" t="s">
        <v>26379</v>
      </c>
      <c r="W566" t="s">
        <v>26380</v>
      </c>
      <c r="Y566" t="str">
        <f>IF(assembly_staff_import[[#This Row],[Legislative Staff Type]]="Personal", PROPER(TRIM(assembly_staff_import[[#This Row],[Unit First MI via UNIT_SOURCE_KEY]])&amp;" "&amp;assembly_staff_import[[#This Row],[Unit Last via UNIT_SOURCE_KEY]]), PROPER(TRIM(assembly_staff_import[[#This Row],[UNIT NAME_SOURCE_KEY2]])))</f>
        <v>Human Resources</v>
      </c>
      <c r="Z566" t="s">
        <v>26353</v>
      </c>
      <c r="AA566" t="e">
        <f>VLOOKUP(assembly_staff_import[[#This Row],[Formatted and corrected Works for Group Text]],[3]!Table4[#Data],1,0)</f>
        <v>#REF!</v>
      </c>
      <c r="AB566" t="e">
        <f>VLOOKUP(assembly_staff_import[[#This Row],[Formatted and corrected Works for Group Text]],[3]!Table5[#Data],2,0)</f>
        <v>#REF!</v>
      </c>
      <c r="AC566" t="str">
        <f>IF(TRIM(assembly_staff_import[[#This Row],[PUBLIC INFO ADDR_SOURCE_KEY]])="CAPITOL, ALBANY", "Legislative / Capitol Office", "District Office")</f>
        <v>Legislative / Capitol Office</v>
      </c>
      <c r="AD566" t="s">
        <v>26354</v>
      </c>
      <c r="AF566" t="str">
        <f t="shared" si="29"/>
        <v xml:space="preserve">219 </v>
      </c>
      <c r="AG566" t="s">
        <v>26354</v>
      </c>
      <c r="AH566" t="s">
        <v>26381</v>
      </c>
      <c r="AI566" t="s">
        <v>23568</v>
      </c>
      <c r="AJ566" t="s">
        <v>23493</v>
      </c>
    </row>
    <row r="567" spans="1:36" x14ac:dyDescent="0.2">
      <c r="A567" t="str">
        <f>TRIM(PROPER((assembly_staff_import[[#This Row],[First MI Name via NAME_SOURCE_KEY TEXT]]&amp;" "&amp;assembly_staff_import[[#This Row],[Last Name via NAME_SOURCE_KEY TEXT]]&amp;" "&amp;assembly_staff_import[[#This Row],[Suffix via NAME_SOURCE_KEY]])))</f>
        <v>Margaret A Van Epps</v>
      </c>
      <c r="B567" t="str">
        <f>TRIM(CONCATENATE(TRIM(assembly_staff_import[[#This Row],[Full Name]]), ", ", assembly_staff_import[[#This Row],[Title]]))</f>
        <v>Margaret A Van Epps, T &amp; A Input Operator</v>
      </c>
      <c r="C567" t="e">
        <f>assembly_staff_import[[#This Row],[Vlookup_groups]]</f>
        <v>#REF!</v>
      </c>
      <c r="D567" t="str">
        <f>IF(assembly_staff_import[[#This Row],[Legislative Staff Type]]="Personal",assembly_staff_import[[#This Row],[Formatted Personal Staff Office]],"")</f>
        <v/>
      </c>
      <c r="E567" t="s">
        <v>65</v>
      </c>
      <c r="F567" s="19" t="s">
        <v>10913</v>
      </c>
      <c r="G567" t="s">
        <v>1237</v>
      </c>
      <c r="H567" t="str">
        <f>TRIM(PROPER((assembly_staff_import[[#This Row],[Last Name via NAME_SOURCE_KEY TEXT]]&amp;" "&amp;assembly_staff_import[[#This Row],[Suffix via NAME_SOURCE_KEY]])))</f>
        <v>Van Epps</v>
      </c>
      <c r="I567" t="str">
        <f>PROPER(assembly_staff_import[[#This Row],[JOB TITLE_SOURCE_KEY]])</f>
        <v xml:space="preserve">T &amp; A Input Operator                       </v>
      </c>
      <c r="J567" t="s">
        <v>72</v>
      </c>
      <c r="K567" t="str">
        <f>IF(assembly_staff_import[[#This Row],[Legislative Staff Type]]="Personal",assembly_staff_import[[#This Row],[Vlookup Reports To Person]], "")</f>
        <v/>
      </c>
      <c r="L567" t="str">
        <f>PROPER(assembly_staff_import[[#This Row],[First MI Name via NAME_SOURCE_KEY TEXT]])</f>
        <v xml:space="preserve"> Margaret A</v>
      </c>
      <c r="M567" t="s">
        <v>15895</v>
      </c>
      <c r="N567" t="str">
        <f>LOWER(CONCATENATE(assembly_staff_import[[#This Row],[Last Name]],LEFT(assembly_staff_import[[#This Row],[First Name (no initial)]],1),"@nyassembly.gov"))</f>
        <v>van eppsm@nyassembly.gov</v>
      </c>
      <c r="O567" t="s">
        <v>26382</v>
      </c>
      <c r="P567" t="e">
        <f>VLOOKUP(assembly_staff_import[[#This Row],[Full Name]],[3]!PEOPLE_March_20[#Data],1,0)</f>
        <v>#REF!</v>
      </c>
      <c r="Q567" t="e">
        <f>VLOOKUP(assembly_staff_import[[#This Row],[Full Name]],[3]!Table17[#Data],3,0)</f>
        <v>#REF!</v>
      </c>
      <c r="R567" t="e">
        <f>VLOOKUP(assembly_staff_import[[#This Row],[Formatted Works for Group]],[3]!Table7[#Data],1,0)</f>
        <v>#REF!</v>
      </c>
      <c r="S567" t="str">
        <f>IF(assembly_staff_import[[#This Row],[Legislative Staff Type]]="Personal", assembly_staff_import[[#This Row],[Vlookup Works for Group]], assembly_staff_import[[#This Row],[Formatted Works for Group calc]]&amp;", Central Staff Office, Assembly")</f>
        <v>Human Resources, Central Staff Office, Assembly</v>
      </c>
      <c r="T567" s="20" t="str">
        <f>TRIM(assembly_staff_import[[#This Row],[NAME_SOURCE_KEY]])</f>
        <v>VAN EPPS, MARGARET A</v>
      </c>
      <c r="U567" t="s">
        <v>26383</v>
      </c>
      <c r="V567" t="s">
        <v>26384</v>
      </c>
      <c r="W567" t="s">
        <v>26385</v>
      </c>
      <c r="Y567" t="str">
        <f>IF(assembly_staff_import[[#This Row],[Legislative Staff Type]]="Personal", PROPER(TRIM(assembly_staff_import[[#This Row],[Unit First MI via UNIT_SOURCE_KEY]])&amp;" "&amp;assembly_staff_import[[#This Row],[Unit Last via UNIT_SOURCE_KEY]]), PROPER(TRIM(assembly_staff_import[[#This Row],[UNIT NAME_SOURCE_KEY2]])))</f>
        <v>Human Resources</v>
      </c>
      <c r="Z567" t="s">
        <v>26353</v>
      </c>
      <c r="AA567" t="e">
        <f>VLOOKUP(assembly_staff_import[[#This Row],[Formatted and corrected Works for Group Text]],[3]!Table4[#Data],1,0)</f>
        <v>#REF!</v>
      </c>
      <c r="AB567" t="e">
        <f>VLOOKUP(assembly_staff_import[[#This Row],[Formatted and corrected Works for Group Text]],[3]!Table5[#Data],2,0)</f>
        <v>#REF!</v>
      </c>
      <c r="AC567" t="str">
        <f>IF(TRIM(assembly_staff_import[[#This Row],[PUBLIC INFO ADDR_SOURCE_KEY]])="CAPITOL, ALBANY", "Legislative / Capitol Office", "District Office")</f>
        <v>Legislative / Capitol Office</v>
      </c>
      <c r="AD567" t="s">
        <v>26354</v>
      </c>
      <c r="AF567" t="str">
        <f t="shared" si="29"/>
        <v xml:space="preserve">219 </v>
      </c>
      <c r="AG567" t="s">
        <v>26354</v>
      </c>
      <c r="AH567" t="s">
        <v>26386</v>
      </c>
      <c r="AI567" t="s">
        <v>26356</v>
      </c>
      <c r="AJ567" t="s">
        <v>23493</v>
      </c>
    </row>
    <row r="568" spans="1:36" x14ac:dyDescent="0.2">
      <c r="A568" t="str">
        <f>TRIM(PROPER((assembly_staff_import[[#This Row],[First MI Name via NAME_SOURCE_KEY TEXT]]&amp;" "&amp;assembly_staff_import[[#This Row],[Last Name via NAME_SOURCE_KEY TEXT]]&amp;" "&amp;assembly_staff_import[[#This Row],[Suffix via NAME_SOURCE_KEY]])))</f>
        <v>Maria A Patelos</v>
      </c>
      <c r="B568" t="str">
        <f>TRIM(CONCATENATE(TRIM(assembly_staff_import[[#This Row],[Full Name]]), ", ", assembly_staff_import[[#This Row],[Title]]))</f>
        <v>Maria A Patelos, Sr Personnel Asst</v>
      </c>
      <c r="C568" t="e">
        <f>assembly_staff_import[[#This Row],[Vlookup_groups]]</f>
        <v>#REF!</v>
      </c>
      <c r="D568" t="str">
        <f>IF(assembly_staff_import[[#This Row],[Legislative Staff Type]]="Personal",assembly_staff_import[[#This Row],[Formatted Personal Staff Office]],"")</f>
        <v/>
      </c>
      <c r="E568" t="s">
        <v>65</v>
      </c>
      <c r="F568" s="19" t="s">
        <v>10913</v>
      </c>
      <c r="G568" t="s">
        <v>1237</v>
      </c>
      <c r="H568" t="str">
        <f>TRIM(PROPER((assembly_staff_import[[#This Row],[Last Name via NAME_SOURCE_KEY TEXT]]&amp;" "&amp;assembly_staff_import[[#This Row],[Suffix via NAME_SOURCE_KEY]])))</f>
        <v>Patelos</v>
      </c>
      <c r="I568" t="str">
        <f>PROPER(assembly_staff_import[[#This Row],[JOB TITLE_SOURCE_KEY]])</f>
        <v xml:space="preserve">Sr Personnel Asst                          </v>
      </c>
      <c r="J568" t="s">
        <v>72</v>
      </c>
      <c r="K568" t="str">
        <f>IF(assembly_staff_import[[#This Row],[Legislative Staff Type]]="Personal",assembly_staff_import[[#This Row],[Vlookup Reports To Person]], "")</f>
        <v/>
      </c>
      <c r="L568" t="str">
        <f>PROPER(assembly_staff_import[[#This Row],[First MI Name via NAME_SOURCE_KEY TEXT]])</f>
        <v xml:space="preserve"> Maria A</v>
      </c>
      <c r="M568" t="s">
        <v>15977</v>
      </c>
      <c r="N568" t="str">
        <f>LOWER(CONCATENATE(assembly_staff_import[[#This Row],[Last Name]],LEFT(assembly_staff_import[[#This Row],[First Name (no initial)]],1),"@nyassembly.gov"))</f>
        <v>patelosm@nyassembly.gov</v>
      </c>
      <c r="O568" t="s">
        <v>2763</v>
      </c>
      <c r="P568" t="e">
        <f>VLOOKUP(assembly_staff_import[[#This Row],[Full Name]],[3]!PEOPLE_March_20[#Data],1,0)</f>
        <v>#REF!</v>
      </c>
      <c r="Q568" t="e">
        <f>VLOOKUP(assembly_staff_import[[#This Row],[Full Name]],[3]!Table17[#Data],3,0)</f>
        <v>#REF!</v>
      </c>
      <c r="R568" t="e">
        <f>VLOOKUP(assembly_staff_import[[#This Row],[Formatted Works for Group]],[3]!Table7[#Data],1,0)</f>
        <v>#REF!</v>
      </c>
      <c r="S568" t="str">
        <f>IF(assembly_staff_import[[#This Row],[Legislative Staff Type]]="Personal", assembly_staff_import[[#This Row],[Vlookup Works for Group]], assembly_staff_import[[#This Row],[Formatted Works for Group calc]]&amp;", Central Staff Office, Assembly")</f>
        <v>Human Resources, Central Staff Office, Assembly</v>
      </c>
      <c r="T568" s="20" t="str">
        <f>TRIM(assembly_staff_import[[#This Row],[NAME_SOURCE_KEY]])</f>
        <v>PATELOS, MARIA A</v>
      </c>
      <c r="U568" t="s">
        <v>26387</v>
      </c>
      <c r="V568" t="s">
        <v>26388</v>
      </c>
      <c r="W568" t="s">
        <v>26389</v>
      </c>
      <c r="Y568" t="str">
        <f>IF(assembly_staff_import[[#This Row],[Legislative Staff Type]]="Personal", PROPER(TRIM(assembly_staff_import[[#This Row],[Unit First MI via UNIT_SOURCE_KEY]])&amp;" "&amp;assembly_staff_import[[#This Row],[Unit Last via UNIT_SOURCE_KEY]]), PROPER(TRIM(assembly_staff_import[[#This Row],[UNIT NAME_SOURCE_KEY2]])))</f>
        <v>Human Resources</v>
      </c>
      <c r="Z568" t="s">
        <v>26353</v>
      </c>
      <c r="AA568" t="e">
        <f>VLOOKUP(assembly_staff_import[[#This Row],[Formatted and corrected Works for Group Text]],[3]!Table4[#Data],1,0)</f>
        <v>#REF!</v>
      </c>
      <c r="AB568" t="e">
        <f>VLOOKUP(assembly_staff_import[[#This Row],[Formatted and corrected Works for Group Text]],[3]!Table5[#Data],2,0)</f>
        <v>#REF!</v>
      </c>
      <c r="AC568" t="str">
        <f>IF(TRIM(assembly_staff_import[[#This Row],[PUBLIC INFO ADDR_SOURCE_KEY]])="CAPITOL, ALBANY", "Legislative / Capitol Office", "District Office")</f>
        <v>Legislative / Capitol Office</v>
      </c>
      <c r="AD568" t="s">
        <v>26354</v>
      </c>
      <c r="AF568" t="str">
        <f t="shared" si="29"/>
        <v xml:space="preserve">219 </v>
      </c>
      <c r="AG568" t="s">
        <v>26354</v>
      </c>
      <c r="AH568" t="s">
        <v>26390</v>
      </c>
      <c r="AI568" t="s">
        <v>26391</v>
      </c>
      <c r="AJ568" t="s">
        <v>23493</v>
      </c>
    </row>
    <row r="569" spans="1:36" x14ac:dyDescent="0.2">
      <c r="A569" t="str">
        <f>TRIM(PROPER((assembly_staff_import[[#This Row],[First MI Name via NAME_SOURCE_KEY TEXT]]&amp;" "&amp;assembly_staff_import[[#This Row],[Last Name via NAME_SOURCE_KEY TEXT]]&amp;" "&amp;assembly_staff_import[[#This Row],[Suffix via NAME_SOURCE_KEY]])))</f>
        <v>Paul Kuteesa</v>
      </c>
      <c r="B569" t="str">
        <f>TRIM(CONCATENATE(TRIM(assembly_staff_import[[#This Row],[Full Name]]), ", ", assembly_staff_import[[#This Row],[Title]]))</f>
        <v>Paul Kuteesa, Human Resources Splst</v>
      </c>
      <c r="C569" t="e">
        <f>assembly_staff_import[[#This Row],[Vlookup_groups]]</f>
        <v>#REF!</v>
      </c>
      <c r="D569" t="str">
        <f>IF(assembly_staff_import[[#This Row],[Legislative Staff Type]]="Personal",assembly_staff_import[[#This Row],[Formatted Personal Staff Office]],"")</f>
        <v/>
      </c>
      <c r="E569" t="s">
        <v>65</v>
      </c>
      <c r="F569" s="19" t="s">
        <v>10913</v>
      </c>
      <c r="G569" t="s">
        <v>1237</v>
      </c>
      <c r="H569" t="str">
        <f>TRIM(PROPER((assembly_staff_import[[#This Row],[Last Name via NAME_SOURCE_KEY TEXT]]&amp;" "&amp;assembly_staff_import[[#This Row],[Suffix via NAME_SOURCE_KEY]])))</f>
        <v>Kuteesa</v>
      </c>
      <c r="I569" t="str">
        <f>PROPER(assembly_staff_import[[#This Row],[JOB TITLE_SOURCE_KEY]])</f>
        <v xml:space="preserve">Human Resources Splst                      </v>
      </c>
      <c r="J569" t="s">
        <v>72</v>
      </c>
      <c r="K569" t="str">
        <f>IF(assembly_staff_import[[#This Row],[Legislative Staff Type]]="Personal",assembly_staff_import[[#This Row],[Vlookup Reports To Person]], "")</f>
        <v/>
      </c>
      <c r="L569" t="str">
        <f>PROPER(assembly_staff_import[[#This Row],[First MI Name via NAME_SOURCE_KEY TEXT]])</f>
        <v xml:space="preserve"> Paul</v>
      </c>
      <c r="M569" t="s">
        <v>16120</v>
      </c>
      <c r="N569" t="str">
        <f>LOWER(CONCATENATE(assembly_staff_import[[#This Row],[Last Name]],LEFT(assembly_staff_import[[#This Row],[First Name (no initial)]],1),"@nyassembly.gov"))</f>
        <v>kuteesap@nyassembly.gov</v>
      </c>
      <c r="O569" t="s">
        <v>7216</v>
      </c>
      <c r="P569" t="e">
        <f>VLOOKUP(assembly_staff_import[[#This Row],[Full Name]],[3]!PEOPLE_March_20[#Data],1,0)</f>
        <v>#REF!</v>
      </c>
      <c r="Q569" t="e">
        <f>VLOOKUP(assembly_staff_import[[#This Row],[Full Name]],[3]!Table17[#Data],3,0)</f>
        <v>#REF!</v>
      </c>
      <c r="R569" t="e">
        <f>VLOOKUP(assembly_staff_import[[#This Row],[Formatted Works for Group]],[3]!Table7[#Data],1,0)</f>
        <v>#REF!</v>
      </c>
      <c r="S569" t="str">
        <f>IF(assembly_staff_import[[#This Row],[Legislative Staff Type]]="Personal", assembly_staff_import[[#This Row],[Vlookup Works for Group]], assembly_staff_import[[#This Row],[Formatted Works for Group calc]]&amp;", Central Staff Office, Assembly")</f>
        <v>Human Resources, Central Staff Office, Assembly</v>
      </c>
      <c r="T569" s="20" t="str">
        <f>TRIM(assembly_staff_import[[#This Row],[NAME_SOURCE_KEY]])</f>
        <v>KUTEESA, PAUL</v>
      </c>
      <c r="U569" t="s">
        <v>26392</v>
      </c>
      <c r="V569" t="s">
        <v>26393</v>
      </c>
      <c r="W569" t="s">
        <v>25622</v>
      </c>
      <c r="Y569" t="str">
        <f>IF(assembly_staff_import[[#This Row],[Legislative Staff Type]]="Personal", PROPER(TRIM(assembly_staff_import[[#This Row],[Unit First MI via UNIT_SOURCE_KEY]])&amp;" "&amp;assembly_staff_import[[#This Row],[Unit Last via UNIT_SOURCE_KEY]]), PROPER(TRIM(assembly_staff_import[[#This Row],[UNIT NAME_SOURCE_KEY2]])))</f>
        <v>Human Resources</v>
      </c>
      <c r="Z569" t="s">
        <v>26353</v>
      </c>
      <c r="AA569" t="e">
        <f>VLOOKUP(assembly_staff_import[[#This Row],[Formatted and corrected Works for Group Text]],[3]!Table4[#Data],1,0)</f>
        <v>#REF!</v>
      </c>
      <c r="AB569" t="e">
        <f>VLOOKUP(assembly_staff_import[[#This Row],[Formatted and corrected Works for Group Text]],[3]!Table5[#Data],2,0)</f>
        <v>#REF!</v>
      </c>
      <c r="AC569" t="str">
        <f>IF(TRIM(assembly_staff_import[[#This Row],[PUBLIC INFO ADDR_SOURCE_KEY]])="CAPITOL, ALBANY", "Legislative / Capitol Office", "District Office")</f>
        <v>Legislative / Capitol Office</v>
      </c>
      <c r="AD569" t="s">
        <v>26354</v>
      </c>
      <c r="AF569" t="str">
        <f t="shared" si="29"/>
        <v xml:space="preserve">219 </v>
      </c>
      <c r="AG569" t="s">
        <v>26354</v>
      </c>
      <c r="AH569" t="s">
        <v>26394</v>
      </c>
      <c r="AI569" t="s">
        <v>26395</v>
      </c>
      <c r="AJ569" t="s">
        <v>23493</v>
      </c>
    </row>
    <row r="570" spans="1:36" x14ac:dyDescent="0.2">
      <c r="A570" t="str">
        <f>TRIM(PROPER((assembly_staff_import[[#This Row],[First MI Name via NAME_SOURCE_KEY TEXT]]&amp;" "&amp;assembly_staff_import[[#This Row],[Last Name via NAME_SOURCE_KEY TEXT]]&amp;" "&amp;assembly_staff_import[[#This Row],[Suffix via NAME_SOURCE_KEY]])))</f>
        <v>Paula A Guidetti</v>
      </c>
      <c r="B570" t="str">
        <f>TRIM(CONCATENATE(TRIM(assembly_staff_import[[#This Row],[Full Name]]), ", ", assembly_staff_import[[#This Row],[Title]]))</f>
        <v>Paula A Guidetti, T &amp; A Input Operator</v>
      </c>
      <c r="C570" t="e">
        <f>assembly_staff_import[[#This Row],[Vlookup_groups]]</f>
        <v>#REF!</v>
      </c>
      <c r="D570" t="str">
        <f>IF(assembly_staff_import[[#This Row],[Legislative Staff Type]]="Personal",assembly_staff_import[[#This Row],[Formatted Personal Staff Office]],"")</f>
        <v/>
      </c>
      <c r="E570" t="s">
        <v>65</v>
      </c>
      <c r="F570" s="19" t="s">
        <v>10913</v>
      </c>
      <c r="G570" t="s">
        <v>1237</v>
      </c>
      <c r="H570" t="str">
        <f>TRIM(PROPER((assembly_staff_import[[#This Row],[Last Name via NAME_SOURCE_KEY TEXT]]&amp;" "&amp;assembly_staff_import[[#This Row],[Suffix via NAME_SOURCE_KEY]])))</f>
        <v>Guidetti</v>
      </c>
      <c r="I570" t="str">
        <f>PROPER(assembly_staff_import[[#This Row],[JOB TITLE_SOURCE_KEY]])</f>
        <v xml:space="preserve">T &amp; A Input Operator                       </v>
      </c>
      <c r="J570" t="s">
        <v>72</v>
      </c>
      <c r="K570" t="str">
        <f>IF(assembly_staff_import[[#This Row],[Legislative Staff Type]]="Personal",assembly_staff_import[[#This Row],[Vlookup Reports To Person]], "")</f>
        <v/>
      </c>
      <c r="L570" t="str">
        <f>PROPER(assembly_staff_import[[#This Row],[First MI Name via NAME_SOURCE_KEY TEXT]])</f>
        <v xml:space="preserve"> Paula A</v>
      </c>
      <c r="M570" t="s">
        <v>16214</v>
      </c>
      <c r="N570" t="str">
        <f>LOWER(CONCATENATE(assembly_staff_import[[#This Row],[Last Name]],LEFT(assembly_staff_import[[#This Row],[First Name (no initial)]],1),"@nyassembly.gov"))</f>
        <v>guidettip@nyassembly.gov</v>
      </c>
      <c r="O570" t="s">
        <v>19399</v>
      </c>
      <c r="P570" t="e">
        <f>VLOOKUP(assembly_staff_import[[#This Row],[Full Name]],[3]!PEOPLE_March_20[#Data],1,0)</f>
        <v>#REF!</v>
      </c>
      <c r="Q570" t="e">
        <f>VLOOKUP(assembly_staff_import[[#This Row],[Full Name]],[3]!Table17[#Data],3,0)</f>
        <v>#REF!</v>
      </c>
      <c r="R570" t="e">
        <f>VLOOKUP(assembly_staff_import[[#This Row],[Formatted Works for Group]],[3]!Table7[#Data],1,0)</f>
        <v>#REF!</v>
      </c>
      <c r="S570" t="str">
        <f>IF(assembly_staff_import[[#This Row],[Legislative Staff Type]]="Personal", assembly_staff_import[[#This Row],[Vlookup Works for Group]], assembly_staff_import[[#This Row],[Formatted Works for Group calc]]&amp;", Central Staff Office, Assembly")</f>
        <v>Human Resources, Central Staff Office, Assembly</v>
      </c>
      <c r="T570" s="20" t="str">
        <f>TRIM(assembly_staff_import[[#This Row],[NAME_SOURCE_KEY]])</f>
        <v>GUIDETTI, PAULA A</v>
      </c>
      <c r="U570" t="s">
        <v>26396</v>
      </c>
      <c r="V570" t="s">
        <v>26397</v>
      </c>
      <c r="W570" t="s">
        <v>26398</v>
      </c>
      <c r="Y570" t="str">
        <f>IF(assembly_staff_import[[#This Row],[Legislative Staff Type]]="Personal", PROPER(TRIM(assembly_staff_import[[#This Row],[Unit First MI via UNIT_SOURCE_KEY]])&amp;" "&amp;assembly_staff_import[[#This Row],[Unit Last via UNIT_SOURCE_KEY]]), PROPER(TRIM(assembly_staff_import[[#This Row],[UNIT NAME_SOURCE_KEY2]])))</f>
        <v>Human Resources</v>
      </c>
      <c r="Z570" t="s">
        <v>26353</v>
      </c>
      <c r="AA570" t="e">
        <f>VLOOKUP(assembly_staff_import[[#This Row],[Formatted and corrected Works for Group Text]],[3]!Table4[#Data],1,0)</f>
        <v>#REF!</v>
      </c>
      <c r="AB570" t="e">
        <f>VLOOKUP(assembly_staff_import[[#This Row],[Formatted and corrected Works for Group Text]],[3]!Table5[#Data],2,0)</f>
        <v>#REF!</v>
      </c>
      <c r="AC570" t="str">
        <f>IF(TRIM(assembly_staff_import[[#This Row],[PUBLIC INFO ADDR_SOURCE_KEY]])="CAPITOL, ALBANY", "Legislative / Capitol Office", "District Office")</f>
        <v>Legislative / Capitol Office</v>
      </c>
      <c r="AD570" t="s">
        <v>26354</v>
      </c>
      <c r="AF570" t="str">
        <f t="shared" si="29"/>
        <v xml:space="preserve">219 </v>
      </c>
      <c r="AG570" t="s">
        <v>26354</v>
      </c>
      <c r="AH570" t="s">
        <v>26399</v>
      </c>
      <c r="AI570" t="s">
        <v>26356</v>
      </c>
      <c r="AJ570" t="s">
        <v>23493</v>
      </c>
    </row>
    <row r="571" spans="1:36" x14ac:dyDescent="0.2">
      <c r="A571" t="str">
        <f>TRIM(PROPER((assembly_staff_import[[#This Row],[First MI Name via NAME_SOURCE_KEY TEXT]]&amp;" "&amp;assembly_staff_import[[#This Row],[Last Name via NAME_SOURCE_KEY TEXT]]&amp;" "&amp;assembly_staff_import[[#This Row],[Suffix via NAME_SOURCE_KEY]])))</f>
        <v>Peter J Lindemann</v>
      </c>
      <c r="B571" t="str">
        <f>TRIM(CONCATENATE(TRIM(assembly_staff_import[[#This Row],[Full Name]]), ", ", assembly_staff_import[[#This Row],[Title]]))</f>
        <v>Peter J Lindemann, Coord Benefit Servics</v>
      </c>
      <c r="C571" t="e">
        <f>assembly_staff_import[[#This Row],[Vlookup_groups]]</f>
        <v>#REF!</v>
      </c>
      <c r="D571" t="str">
        <f>IF(assembly_staff_import[[#This Row],[Legislative Staff Type]]="Personal",assembly_staff_import[[#This Row],[Formatted Personal Staff Office]],"")</f>
        <v/>
      </c>
      <c r="E571" t="s">
        <v>65</v>
      </c>
      <c r="F571" s="19" t="s">
        <v>10913</v>
      </c>
      <c r="G571" t="s">
        <v>1237</v>
      </c>
      <c r="H571" t="str">
        <f>TRIM(PROPER((assembly_staff_import[[#This Row],[Last Name via NAME_SOURCE_KEY TEXT]]&amp;" "&amp;assembly_staff_import[[#This Row],[Suffix via NAME_SOURCE_KEY]])))</f>
        <v>Lindemann</v>
      </c>
      <c r="I571" t="str">
        <f>PROPER(assembly_staff_import[[#This Row],[JOB TITLE_SOURCE_KEY]])</f>
        <v xml:space="preserve">Coord Benefit Servics                      </v>
      </c>
      <c r="J571" t="s">
        <v>72</v>
      </c>
      <c r="K571" t="str">
        <f>IF(assembly_staff_import[[#This Row],[Legislative Staff Type]]="Personal",assembly_staff_import[[#This Row],[Vlookup Reports To Person]], "")</f>
        <v/>
      </c>
      <c r="L571" t="str">
        <f>PROPER(assembly_staff_import[[#This Row],[First MI Name via NAME_SOURCE_KEY TEXT]])</f>
        <v xml:space="preserve"> Peter J</v>
      </c>
      <c r="M571" t="s">
        <v>16094</v>
      </c>
      <c r="N571" t="str">
        <f>LOWER(CONCATENATE(assembly_staff_import[[#This Row],[Last Name]],LEFT(assembly_staff_import[[#This Row],[First Name (no initial)]],1),"@nyassembly.gov"))</f>
        <v>lindemannp@nyassembly.gov</v>
      </c>
      <c r="O571" t="s">
        <v>26400</v>
      </c>
      <c r="P571" t="e">
        <f>VLOOKUP(assembly_staff_import[[#This Row],[Full Name]],[3]!PEOPLE_March_20[#Data],1,0)</f>
        <v>#REF!</v>
      </c>
      <c r="Q571" t="e">
        <f>VLOOKUP(assembly_staff_import[[#This Row],[Full Name]],[3]!Table17[#Data],3,0)</f>
        <v>#REF!</v>
      </c>
      <c r="R571" t="e">
        <f>VLOOKUP(assembly_staff_import[[#This Row],[Formatted Works for Group]],[3]!Table7[#Data],1,0)</f>
        <v>#REF!</v>
      </c>
      <c r="S571" t="str">
        <f>IF(assembly_staff_import[[#This Row],[Legislative Staff Type]]="Personal", assembly_staff_import[[#This Row],[Vlookup Works for Group]], assembly_staff_import[[#This Row],[Formatted Works for Group calc]]&amp;", Central Staff Office, Assembly")</f>
        <v>Human Resources, Central Staff Office, Assembly</v>
      </c>
      <c r="T571" s="20" t="str">
        <f>TRIM(assembly_staff_import[[#This Row],[NAME_SOURCE_KEY]])</f>
        <v>LINDEMANN, PETER J</v>
      </c>
      <c r="U571" t="s">
        <v>26401</v>
      </c>
      <c r="V571" t="s">
        <v>26402</v>
      </c>
      <c r="W571" t="s">
        <v>26403</v>
      </c>
      <c r="Y571" t="str">
        <f>IF(assembly_staff_import[[#This Row],[Legislative Staff Type]]="Personal", PROPER(TRIM(assembly_staff_import[[#This Row],[Unit First MI via UNIT_SOURCE_KEY]])&amp;" "&amp;assembly_staff_import[[#This Row],[Unit Last via UNIT_SOURCE_KEY]]), PROPER(TRIM(assembly_staff_import[[#This Row],[UNIT NAME_SOURCE_KEY2]])))</f>
        <v>Human Resources</v>
      </c>
      <c r="Z571" t="s">
        <v>26353</v>
      </c>
      <c r="AA571" t="e">
        <f>VLOOKUP(assembly_staff_import[[#This Row],[Formatted and corrected Works for Group Text]],[3]!Table4[#Data],1,0)</f>
        <v>#REF!</v>
      </c>
      <c r="AB571" t="e">
        <f>VLOOKUP(assembly_staff_import[[#This Row],[Formatted and corrected Works for Group Text]],[3]!Table5[#Data],2,0)</f>
        <v>#REF!</v>
      </c>
      <c r="AC571" t="str">
        <f>IF(TRIM(assembly_staff_import[[#This Row],[PUBLIC INFO ADDR_SOURCE_KEY]])="CAPITOL, ALBANY", "Legislative / Capitol Office", "District Office")</f>
        <v>Legislative / Capitol Office</v>
      </c>
      <c r="AD571" t="s">
        <v>26354</v>
      </c>
      <c r="AF571" t="str">
        <f t="shared" si="29"/>
        <v xml:space="preserve">219 </v>
      </c>
      <c r="AG571" t="s">
        <v>26354</v>
      </c>
      <c r="AH571" t="s">
        <v>26404</v>
      </c>
      <c r="AI571" t="s">
        <v>26405</v>
      </c>
      <c r="AJ571" t="s">
        <v>23493</v>
      </c>
    </row>
    <row r="572" spans="1:36" x14ac:dyDescent="0.2">
      <c r="A572" t="str">
        <f>TRIM(PROPER((assembly_staff_import[[#This Row],[First MI Name via NAME_SOURCE_KEY TEXT]]&amp;" "&amp;assembly_staff_import[[#This Row],[Last Name via NAME_SOURCE_KEY TEXT]]&amp;" "&amp;assembly_staff_import[[#This Row],[Suffix via NAME_SOURCE_KEY]])))</f>
        <v>Tamara M Sigond</v>
      </c>
      <c r="B572" t="str">
        <f>TRIM(CONCATENATE(TRIM(assembly_staff_import[[#This Row],[Full Name]]), ", ", assembly_staff_import[[#This Row],[Title]]))</f>
        <v>Tamara M Sigond, Asst Supv T&amp;A</v>
      </c>
      <c r="C572" t="e">
        <f>assembly_staff_import[[#This Row],[Vlookup_groups]]</f>
        <v>#REF!</v>
      </c>
      <c r="D572" t="str">
        <f>IF(assembly_staff_import[[#This Row],[Legislative Staff Type]]="Personal",assembly_staff_import[[#This Row],[Formatted Personal Staff Office]],"")</f>
        <v/>
      </c>
      <c r="E572" t="s">
        <v>65</v>
      </c>
      <c r="F572" s="19" t="s">
        <v>10913</v>
      </c>
      <c r="G572" t="s">
        <v>1237</v>
      </c>
      <c r="H572" t="str">
        <f>TRIM(PROPER((assembly_staff_import[[#This Row],[Last Name via NAME_SOURCE_KEY TEXT]]&amp;" "&amp;assembly_staff_import[[#This Row],[Suffix via NAME_SOURCE_KEY]])))</f>
        <v>Sigond</v>
      </c>
      <c r="I572" t="str">
        <f>PROPER(assembly_staff_import[[#This Row],[JOB TITLE_SOURCE_KEY]])</f>
        <v xml:space="preserve">Asst Supv T&amp;A                              </v>
      </c>
      <c r="J572" t="s">
        <v>72</v>
      </c>
      <c r="K572" t="str">
        <f>IF(assembly_staff_import[[#This Row],[Legislative Staff Type]]="Personal",assembly_staff_import[[#This Row],[Vlookup Reports To Person]], "")</f>
        <v/>
      </c>
      <c r="L572" t="str">
        <f>PROPER(assembly_staff_import[[#This Row],[First MI Name via NAME_SOURCE_KEY TEXT]])</f>
        <v xml:space="preserve"> Tamara M</v>
      </c>
      <c r="M572" t="s">
        <v>15949</v>
      </c>
      <c r="N572" t="str">
        <f>LOWER(CONCATENATE(assembly_staff_import[[#This Row],[Last Name]],LEFT(assembly_staff_import[[#This Row],[First Name (no initial)]],1),"@nyassembly.gov"))</f>
        <v>sigondt@nyassembly.gov</v>
      </c>
      <c r="O572" t="s">
        <v>8578</v>
      </c>
      <c r="P572" t="e">
        <f>VLOOKUP(assembly_staff_import[[#This Row],[Full Name]],[3]!PEOPLE_March_20[#Data],1,0)</f>
        <v>#REF!</v>
      </c>
      <c r="Q572" t="e">
        <f>VLOOKUP(assembly_staff_import[[#This Row],[Full Name]],[3]!Table17[#Data],3,0)</f>
        <v>#REF!</v>
      </c>
      <c r="R572" t="e">
        <f>VLOOKUP(assembly_staff_import[[#This Row],[Formatted Works for Group]],[3]!Table7[#Data],1,0)</f>
        <v>#REF!</v>
      </c>
      <c r="S572" t="str">
        <f>IF(assembly_staff_import[[#This Row],[Legislative Staff Type]]="Personal", assembly_staff_import[[#This Row],[Vlookup Works for Group]], assembly_staff_import[[#This Row],[Formatted Works for Group calc]]&amp;", Central Staff Office, Assembly")</f>
        <v>Human Resources, Central Staff Office, Assembly</v>
      </c>
      <c r="T572" s="20" t="str">
        <f>TRIM(assembly_staff_import[[#This Row],[NAME_SOURCE_KEY]])</f>
        <v>SIGOND, TAMARA M</v>
      </c>
      <c r="U572" t="s">
        <v>26406</v>
      </c>
      <c r="V572" t="s">
        <v>26407</v>
      </c>
      <c r="W572" t="s">
        <v>26408</v>
      </c>
      <c r="Y572" t="str">
        <f>IF(assembly_staff_import[[#This Row],[Legislative Staff Type]]="Personal", PROPER(TRIM(assembly_staff_import[[#This Row],[Unit First MI via UNIT_SOURCE_KEY]])&amp;" "&amp;assembly_staff_import[[#This Row],[Unit Last via UNIT_SOURCE_KEY]]), PROPER(TRIM(assembly_staff_import[[#This Row],[UNIT NAME_SOURCE_KEY2]])))</f>
        <v>Human Resources</v>
      </c>
      <c r="Z572" t="s">
        <v>26353</v>
      </c>
      <c r="AA572" t="e">
        <f>VLOOKUP(assembly_staff_import[[#This Row],[Formatted and corrected Works for Group Text]],[3]!Table4[#Data],1,0)</f>
        <v>#REF!</v>
      </c>
      <c r="AB572" t="e">
        <f>VLOOKUP(assembly_staff_import[[#This Row],[Formatted and corrected Works for Group Text]],[3]!Table5[#Data],2,0)</f>
        <v>#REF!</v>
      </c>
      <c r="AC572" t="str">
        <f>IF(TRIM(assembly_staff_import[[#This Row],[PUBLIC INFO ADDR_SOURCE_KEY]])="CAPITOL, ALBANY", "Legislative / Capitol Office", "District Office")</f>
        <v>Legislative / Capitol Office</v>
      </c>
      <c r="AD572" t="s">
        <v>26354</v>
      </c>
      <c r="AF572" t="str">
        <f t="shared" si="29"/>
        <v xml:space="preserve">219 </v>
      </c>
      <c r="AG572" t="s">
        <v>26354</v>
      </c>
      <c r="AH572" t="s">
        <v>26409</v>
      </c>
      <c r="AI572" t="s">
        <v>26410</v>
      </c>
      <c r="AJ572" t="s">
        <v>23493</v>
      </c>
    </row>
    <row r="573" spans="1:36" x14ac:dyDescent="0.2">
      <c r="A573" t="str">
        <f>TRIM(PROPER((assembly_staff_import[[#This Row],[First MI Name via NAME_SOURCE_KEY TEXT]]&amp;" "&amp;assembly_staff_import[[#This Row],[Last Name via NAME_SOURCE_KEY TEXT]]&amp;" "&amp;assembly_staff_import[[#This Row],[Suffix via NAME_SOURCE_KEY]])))</f>
        <v>Valerie J Smith-Butler</v>
      </c>
      <c r="B573" t="str">
        <f>TRIM(CONCATENATE(TRIM(assembly_staff_import[[#This Row],[Full Name]]), ", ", assembly_staff_import[[#This Row],[Title]]))</f>
        <v>Valerie J Smith-Butler, Sr Personnel Asst</v>
      </c>
      <c r="C573" t="e">
        <f>assembly_staff_import[[#This Row],[Vlookup_groups]]</f>
        <v>#REF!</v>
      </c>
      <c r="D573" t="str">
        <f>IF(assembly_staff_import[[#This Row],[Legislative Staff Type]]="Personal",assembly_staff_import[[#This Row],[Formatted Personal Staff Office]],"")</f>
        <v/>
      </c>
      <c r="E573" t="s">
        <v>65</v>
      </c>
      <c r="F573" s="19" t="s">
        <v>10913</v>
      </c>
      <c r="G573" t="s">
        <v>1237</v>
      </c>
      <c r="H573" t="str">
        <f>TRIM(PROPER((assembly_staff_import[[#This Row],[Last Name via NAME_SOURCE_KEY TEXT]]&amp;" "&amp;assembly_staff_import[[#This Row],[Suffix via NAME_SOURCE_KEY]])))</f>
        <v>Smith-Butler</v>
      </c>
      <c r="I573" t="str">
        <f>PROPER(assembly_staff_import[[#This Row],[JOB TITLE_SOURCE_KEY]])</f>
        <v xml:space="preserve">Sr Personnel Asst                          </v>
      </c>
      <c r="J573" t="s">
        <v>72</v>
      </c>
      <c r="K573" t="str">
        <f>IF(assembly_staff_import[[#This Row],[Legislative Staff Type]]="Personal",assembly_staff_import[[#This Row],[Vlookup Reports To Person]], "")</f>
        <v/>
      </c>
      <c r="L573" t="str">
        <f>PROPER(assembly_staff_import[[#This Row],[First MI Name via NAME_SOURCE_KEY TEXT]])</f>
        <v xml:space="preserve"> Valerie J</v>
      </c>
      <c r="M573" t="s">
        <v>15918</v>
      </c>
      <c r="N573" t="str">
        <f>LOWER(CONCATENATE(assembly_staff_import[[#This Row],[Last Name]],LEFT(assembly_staff_import[[#This Row],[First Name (no initial)]],1),"@nyassembly.gov"))</f>
        <v>smith-butlerv@nyassembly.gov</v>
      </c>
      <c r="O573" t="s">
        <v>4066</v>
      </c>
      <c r="P573" t="e">
        <f>VLOOKUP(assembly_staff_import[[#This Row],[Full Name]],[3]!PEOPLE_March_20[#Data],1,0)</f>
        <v>#REF!</v>
      </c>
      <c r="Q573" t="e">
        <f>VLOOKUP(assembly_staff_import[[#This Row],[Full Name]],[3]!Table17[#Data],3,0)</f>
        <v>#REF!</v>
      </c>
      <c r="R573" t="e">
        <f>VLOOKUP(assembly_staff_import[[#This Row],[Formatted Works for Group]],[3]!Table7[#Data],1,0)</f>
        <v>#REF!</v>
      </c>
      <c r="S573" t="str">
        <f>IF(assembly_staff_import[[#This Row],[Legislative Staff Type]]="Personal", assembly_staff_import[[#This Row],[Vlookup Works for Group]], assembly_staff_import[[#This Row],[Formatted Works for Group calc]]&amp;", Central Staff Office, Assembly")</f>
        <v>Human Resources, Central Staff Office, Assembly</v>
      </c>
      <c r="T573" s="20" t="str">
        <f>TRIM(assembly_staff_import[[#This Row],[NAME_SOURCE_KEY]])</f>
        <v>SMITH-BUTLER, VALERIE J</v>
      </c>
      <c r="U573" t="s">
        <v>26411</v>
      </c>
      <c r="V573" t="s">
        <v>26412</v>
      </c>
      <c r="W573" t="s">
        <v>26413</v>
      </c>
      <c r="Y573" t="str">
        <f>IF(assembly_staff_import[[#This Row],[Legislative Staff Type]]="Personal", PROPER(TRIM(assembly_staff_import[[#This Row],[Unit First MI via UNIT_SOURCE_KEY]])&amp;" "&amp;assembly_staff_import[[#This Row],[Unit Last via UNIT_SOURCE_KEY]]), PROPER(TRIM(assembly_staff_import[[#This Row],[UNIT NAME_SOURCE_KEY2]])))</f>
        <v>Human Resources</v>
      </c>
      <c r="Z573" t="s">
        <v>26353</v>
      </c>
      <c r="AA573" t="e">
        <f>VLOOKUP(assembly_staff_import[[#This Row],[Formatted and corrected Works for Group Text]],[3]!Table4[#Data],1,0)</f>
        <v>#REF!</v>
      </c>
      <c r="AB573" t="e">
        <f>VLOOKUP(assembly_staff_import[[#This Row],[Formatted and corrected Works for Group Text]],[3]!Table5[#Data],2,0)</f>
        <v>#REF!</v>
      </c>
      <c r="AC573" t="str">
        <f>IF(TRIM(assembly_staff_import[[#This Row],[PUBLIC INFO ADDR_SOURCE_KEY]])="CAPITOL, ALBANY", "Legislative / Capitol Office", "District Office")</f>
        <v>Legislative / Capitol Office</v>
      </c>
      <c r="AD573" t="s">
        <v>26354</v>
      </c>
      <c r="AF573" t="str">
        <f t="shared" si="29"/>
        <v xml:space="preserve">219 </v>
      </c>
      <c r="AG573" t="s">
        <v>26354</v>
      </c>
      <c r="AH573" t="s">
        <v>26414</v>
      </c>
      <c r="AI573" t="s">
        <v>26391</v>
      </c>
      <c r="AJ573" t="s">
        <v>23493</v>
      </c>
    </row>
    <row r="574" spans="1:36" x14ac:dyDescent="0.2">
      <c r="A574" t="str">
        <f>TRIM(PROPER((assembly_staff_import[[#This Row],[First MI Name via NAME_SOURCE_KEY TEXT]]&amp;" "&amp;assembly_staff_import[[#This Row],[Last Name via NAME_SOURCE_KEY TEXT]]&amp;" "&amp;assembly_staff_import[[#This Row],[Suffix via NAME_SOURCE_KEY]])))</f>
        <v>Amy B Galarneau</v>
      </c>
      <c r="B574" t="str">
        <f>TRIM(CONCATENATE(TRIM(assembly_staff_import[[#This Row],[Full Name]]), ", ", assembly_staff_import[[#This Row],[Title]]))</f>
        <v>Amy B Galarneau, Info Processing Spec</v>
      </c>
      <c r="C574" t="e">
        <f>assembly_staff_import[[#This Row],[Vlookup_groups]]</f>
        <v>#REF!</v>
      </c>
      <c r="D574" t="str">
        <f>IF(assembly_staff_import[[#This Row],[Legislative Staff Type]]="Personal",assembly_staff_import[[#This Row],[Formatted Personal Staff Office]],"")</f>
        <v/>
      </c>
      <c r="E574" t="s">
        <v>65</v>
      </c>
      <c r="F574" s="19" t="s">
        <v>10913</v>
      </c>
      <c r="G574" t="s">
        <v>1237</v>
      </c>
      <c r="H574" t="str">
        <f>TRIM(PROPER((assembly_staff_import[[#This Row],[Last Name via NAME_SOURCE_KEY TEXT]]&amp;" "&amp;assembly_staff_import[[#This Row],[Suffix via NAME_SOURCE_KEY]])))</f>
        <v>Galarneau</v>
      </c>
      <c r="I574" t="str">
        <f>PROPER(assembly_staff_import[[#This Row],[JOB TITLE_SOURCE_KEY]])</f>
        <v xml:space="preserve">Info Processing Spec                       </v>
      </c>
      <c r="J574" t="s">
        <v>72</v>
      </c>
      <c r="K574" t="str">
        <f>IF(assembly_staff_import[[#This Row],[Legislative Staff Type]]="Personal",assembly_staff_import[[#This Row],[Vlookup Reports To Person]], "")</f>
        <v/>
      </c>
      <c r="L574" t="str">
        <f>PROPER(assembly_staff_import[[#This Row],[First MI Name via NAME_SOURCE_KEY TEXT]])</f>
        <v xml:space="preserve"> Amy B</v>
      </c>
      <c r="M574" t="s">
        <v>15055</v>
      </c>
      <c r="N574" t="str">
        <f>LOWER(CONCATENATE(assembly_staff_import[[#This Row],[Last Name]],LEFT(assembly_staff_import[[#This Row],[First Name (no initial)]],1),"@nyassembly.gov"))</f>
        <v>galarneaua@nyassembly.gov</v>
      </c>
      <c r="O574" t="s">
        <v>25173</v>
      </c>
      <c r="P574" t="e">
        <f>VLOOKUP(assembly_staff_import[[#This Row],[Full Name]],[3]!PEOPLE_March_20[#Data],1,0)</f>
        <v>#REF!</v>
      </c>
      <c r="Q574" t="e">
        <f>VLOOKUP(assembly_staff_import[[#This Row],[Full Name]],[3]!Table17[#Data],3,0)</f>
        <v>#REF!</v>
      </c>
      <c r="R574" t="e">
        <f>VLOOKUP(assembly_staff_import[[#This Row],[Formatted Works for Group]],[3]!Table7[#Data],1,0)</f>
        <v>#REF!</v>
      </c>
      <c r="S574" t="str">
        <f>IF(assembly_staff_import[[#This Row],[Legislative Staff Type]]="Personal", assembly_staff_import[[#This Row],[Vlookup Works for Group]], assembly_staff_import[[#This Row],[Formatted Works for Group calc]]&amp;", Central Staff Office, Assembly")</f>
        <v>Index Clerk, Central Staff Office, Assembly</v>
      </c>
      <c r="T574" s="20" t="str">
        <f>TRIM(assembly_staff_import[[#This Row],[NAME_SOURCE_KEY]])</f>
        <v>GALARNEAU, AMY B</v>
      </c>
      <c r="U574" t="s">
        <v>26415</v>
      </c>
      <c r="V574" t="s">
        <v>24607</v>
      </c>
      <c r="W574" t="s">
        <v>26416</v>
      </c>
      <c r="Y574" t="str">
        <f>IF(assembly_staff_import[[#This Row],[Legislative Staff Type]]="Personal", PROPER(TRIM(assembly_staff_import[[#This Row],[Unit First MI via UNIT_SOURCE_KEY]])&amp;" "&amp;assembly_staff_import[[#This Row],[Unit Last via UNIT_SOURCE_KEY]]), PROPER(TRIM(assembly_staff_import[[#This Row],[UNIT NAME_SOURCE_KEY2]])))</f>
        <v>Index Clerk</v>
      </c>
      <c r="Z574" t="s">
        <v>26417</v>
      </c>
      <c r="AA574" t="e">
        <f>VLOOKUP(assembly_staff_import[[#This Row],[Formatted and corrected Works for Group Text]],[3]!Table4[#Data],1,0)</f>
        <v>#REF!</v>
      </c>
      <c r="AB574" t="e">
        <f>VLOOKUP(assembly_staff_import[[#This Row],[Formatted and corrected Works for Group Text]],[3]!Table5[#Data],2,0)</f>
        <v>#REF!</v>
      </c>
      <c r="AC574" t="str">
        <f>IF(TRIM(assembly_staff_import[[#This Row],[PUBLIC INFO ADDR_SOURCE_KEY]])="CAPITOL, ALBANY", "Legislative / Capitol Office", "District Office")</f>
        <v>Legislative / Capitol Office</v>
      </c>
      <c r="AD574" t="s">
        <v>26418</v>
      </c>
      <c r="AF574" t="str">
        <f t="shared" ref="AF574:AF581" si="30">"206 "</f>
        <v xml:space="preserve">206 </v>
      </c>
      <c r="AG574" t="s">
        <v>26418</v>
      </c>
      <c r="AH574" t="s">
        <v>26419</v>
      </c>
      <c r="AI574" t="s">
        <v>26420</v>
      </c>
      <c r="AJ574" t="s">
        <v>23493</v>
      </c>
    </row>
    <row r="575" spans="1:36" x14ac:dyDescent="0.2">
      <c r="A575" t="str">
        <f>TRIM(PROPER((assembly_staff_import[[#This Row],[First MI Name via NAME_SOURCE_KEY TEXT]]&amp;" "&amp;assembly_staff_import[[#This Row],[Last Name via NAME_SOURCE_KEY TEXT]]&amp;" "&amp;assembly_staff_import[[#This Row],[Suffix via NAME_SOURCE_KEY]])))</f>
        <v>Amy D Williams</v>
      </c>
      <c r="B575" t="str">
        <f>TRIM(CONCATENATE(TRIM(assembly_staff_import[[#This Row],[Full Name]]), ", ", assembly_staff_import[[#This Row],[Title]]))</f>
        <v>Amy D Williams, Sr Asst Index Clk</v>
      </c>
      <c r="C575" t="e">
        <f>assembly_staff_import[[#This Row],[Vlookup_groups]]</f>
        <v>#REF!</v>
      </c>
      <c r="D575" t="str">
        <f>IF(assembly_staff_import[[#This Row],[Legislative Staff Type]]="Personal",assembly_staff_import[[#This Row],[Formatted Personal Staff Office]],"")</f>
        <v/>
      </c>
      <c r="E575" t="s">
        <v>65</v>
      </c>
      <c r="F575" s="19" t="s">
        <v>10913</v>
      </c>
      <c r="G575" t="s">
        <v>1237</v>
      </c>
      <c r="H575" t="str">
        <f>TRIM(PROPER((assembly_staff_import[[#This Row],[Last Name via NAME_SOURCE_KEY TEXT]]&amp;" "&amp;assembly_staff_import[[#This Row],[Suffix via NAME_SOURCE_KEY]])))</f>
        <v>Williams</v>
      </c>
      <c r="I575" t="str">
        <f>PROPER(assembly_staff_import[[#This Row],[JOB TITLE_SOURCE_KEY]])</f>
        <v xml:space="preserve">Sr Asst Index Clk                          </v>
      </c>
      <c r="J575" t="s">
        <v>72</v>
      </c>
      <c r="K575" t="str">
        <f>IF(assembly_staff_import[[#This Row],[Legislative Staff Type]]="Personal",assembly_staff_import[[#This Row],[Vlookup Reports To Person]], "")</f>
        <v/>
      </c>
      <c r="L575" t="str">
        <f>PROPER(assembly_staff_import[[#This Row],[First MI Name via NAME_SOURCE_KEY TEXT]])</f>
        <v xml:space="preserve"> Amy D</v>
      </c>
      <c r="M575" t="s">
        <v>14841</v>
      </c>
      <c r="N575" t="str">
        <f>LOWER(CONCATENATE(assembly_staff_import[[#This Row],[Last Name]],LEFT(assembly_staff_import[[#This Row],[First Name (no initial)]],1),"@nyassembly.gov"))</f>
        <v>williamsa@nyassembly.gov</v>
      </c>
      <c r="O575" t="s">
        <v>25173</v>
      </c>
      <c r="P575" t="e">
        <f>VLOOKUP(assembly_staff_import[[#This Row],[Full Name]],[3]!PEOPLE_March_20[#Data],1,0)</f>
        <v>#REF!</v>
      </c>
      <c r="Q575" t="e">
        <f>VLOOKUP(assembly_staff_import[[#This Row],[Full Name]],[3]!Table17[#Data],3,0)</f>
        <v>#REF!</v>
      </c>
      <c r="R575" t="e">
        <f>VLOOKUP(assembly_staff_import[[#This Row],[Formatted Works for Group]],[3]!Table7[#Data],1,0)</f>
        <v>#REF!</v>
      </c>
      <c r="S575" t="str">
        <f>IF(assembly_staff_import[[#This Row],[Legislative Staff Type]]="Personal", assembly_staff_import[[#This Row],[Vlookup Works for Group]], assembly_staff_import[[#This Row],[Formatted Works for Group calc]]&amp;", Central Staff Office, Assembly")</f>
        <v>Index Clerk, Central Staff Office, Assembly</v>
      </c>
      <c r="T575" s="20" t="str">
        <f>TRIM(assembly_staff_import[[#This Row],[NAME_SOURCE_KEY]])</f>
        <v>WILLIAMS, AMY D</v>
      </c>
      <c r="U575" t="s">
        <v>26421</v>
      </c>
      <c r="V575" t="s">
        <v>25666</v>
      </c>
      <c r="W575" t="s">
        <v>26422</v>
      </c>
      <c r="Y575" t="str">
        <f>IF(assembly_staff_import[[#This Row],[Legislative Staff Type]]="Personal", PROPER(TRIM(assembly_staff_import[[#This Row],[Unit First MI via UNIT_SOURCE_KEY]])&amp;" "&amp;assembly_staff_import[[#This Row],[Unit Last via UNIT_SOURCE_KEY]]), PROPER(TRIM(assembly_staff_import[[#This Row],[UNIT NAME_SOURCE_KEY2]])))</f>
        <v>Index Clerk</v>
      </c>
      <c r="Z575" t="s">
        <v>26417</v>
      </c>
      <c r="AA575" t="e">
        <f>VLOOKUP(assembly_staff_import[[#This Row],[Formatted and corrected Works for Group Text]],[3]!Table4[#Data],1,0)</f>
        <v>#REF!</v>
      </c>
      <c r="AB575" t="e">
        <f>VLOOKUP(assembly_staff_import[[#This Row],[Formatted and corrected Works for Group Text]],[3]!Table5[#Data],2,0)</f>
        <v>#REF!</v>
      </c>
      <c r="AC575" t="str">
        <f>IF(TRIM(assembly_staff_import[[#This Row],[PUBLIC INFO ADDR_SOURCE_KEY]])="CAPITOL, ALBANY", "Legislative / Capitol Office", "District Office")</f>
        <v>Legislative / Capitol Office</v>
      </c>
      <c r="AD575" t="s">
        <v>26418</v>
      </c>
      <c r="AF575" t="str">
        <f t="shared" si="30"/>
        <v xml:space="preserve">206 </v>
      </c>
      <c r="AG575" t="s">
        <v>26418</v>
      </c>
      <c r="AH575" t="s">
        <v>26423</v>
      </c>
      <c r="AI575" t="s">
        <v>26424</v>
      </c>
      <c r="AJ575" t="s">
        <v>23493</v>
      </c>
    </row>
    <row r="576" spans="1:36" x14ac:dyDescent="0.2">
      <c r="A576" t="str">
        <f>TRIM(PROPER((assembly_staff_import[[#This Row],[First MI Name via NAME_SOURCE_KEY TEXT]]&amp;" "&amp;assembly_staff_import[[#This Row],[Last Name via NAME_SOURCE_KEY TEXT]]&amp;" "&amp;assembly_staff_import[[#This Row],[Suffix via NAME_SOURCE_KEY]])))</f>
        <v>Brian T Dalton</v>
      </c>
      <c r="B576" t="str">
        <f>TRIM(CONCATENATE(TRIM(assembly_staff_import[[#This Row],[Full Name]]), ", ", assembly_staff_import[[#This Row],[Title]]))</f>
        <v>Brian T Dalton, Dep Dir Index Opers</v>
      </c>
      <c r="C576" t="e">
        <f>assembly_staff_import[[#This Row],[Vlookup_groups]]</f>
        <v>#REF!</v>
      </c>
      <c r="D576" t="str">
        <f>IF(assembly_staff_import[[#This Row],[Legislative Staff Type]]="Personal",assembly_staff_import[[#This Row],[Formatted Personal Staff Office]],"")</f>
        <v/>
      </c>
      <c r="E576" t="s">
        <v>65</v>
      </c>
      <c r="F576" s="19" t="s">
        <v>10913</v>
      </c>
      <c r="G576" t="s">
        <v>1237</v>
      </c>
      <c r="H576" t="str">
        <f>TRIM(PROPER((assembly_staff_import[[#This Row],[Last Name via NAME_SOURCE_KEY TEXT]]&amp;" "&amp;assembly_staff_import[[#This Row],[Suffix via NAME_SOURCE_KEY]])))</f>
        <v>Dalton</v>
      </c>
      <c r="I576" t="str">
        <f>PROPER(assembly_staff_import[[#This Row],[JOB TITLE_SOURCE_KEY]])</f>
        <v xml:space="preserve">Dep Dir Index Opers                        </v>
      </c>
      <c r="J576" t="s">
        <v>72</v>
      </c>
      <c r="K576" t="str">
        <f>IF(assembly_staff_import[[#This Row],[Legislative Staff Type]]="Personal",assembly_staff_import[[#This Row],[Vlookup Reports To Person]], "")</f>
        <v/>
      </c>
      <c r="L576" t="str">
        <f>PROPER(assembly_staff_import[[#This Row],[First MI Name via NAME_SOURCE_KEY TEXT]])</f>
        <v xml:space="preserve"> Brian T</v>
      </c>
      <c r="M576" t="s">
        <v>15066</v>
      </c>
      <c r="N576" t="str">
        <f>LOWER(CONCATENATE(assembly_staff_import[[#This Row],[Last Name]],LEFT(assembly_staff_import[[#This Row],[First Name (no initial)]],1),"@nyassembly.gov"))</f>
        <v>daltonb@nyassembly.gov</v>
      </c>
      <c r="O576" t="s">
        <v>7855</v>
      </c>
      <c r="P576" t="e">
        <f>VLOOKUP(assembly_staff_import[[#This Row],[Full Name]],[3]!PEOPLE_March_20[#Data],1,0)</f>
        <v>#REF!</v>
      </c>
      <c r="Q576" t="e">
        <f>VLOOKUP(assembly_staff_import[[#This Row],[Full Name]],[3]!Table17[#Data],3,0)</f>
        <v>#REF!</v>
      </c>
      <c r="R576" t="e">
        <f>VLOOKUP(assembly_staff_import[[#This Row],[Formatted Works for Group]],[3]!Table7[#Data],1,0)</f>
        <v>#REF!</v>
      </c>
      <c r="S576" t="str">
        <f>IF(assembly_staff_import[[#This Row],[Legislative Staff Type]]="Personal", assembly_staff_import[[#This Row],[Vlookup Works for Group]], assembly_staff_import[[#This Row],[Formatted Works for Group calc]]&amp;", Central Staff Office, Assembly")</f>
        <v>Index Clerk, Central Staff Office, Assembly</v>
      </c>
      <c r="T576" s="20" t="str">
        <f>TRIM(assembly_staff_import[[#This Row],[NAME_SOURCE_KEY]])</f>
        <v>DALTON, BRIAN T</v>
      </c>
      <c r="U576" t="s">
        <v>26425</v>
      </c>
      <c r="V576" t="s">
        <v>26426</v>
      </c>
      <c r="W576" t="s">
        <v>24790</v>
      </c>
      <c r="Y576" t="str">
        <f>IF(assembly_staff_import[[#This Row],[Legislative Staff Type]]="Personal", PROPER(TRIM(assembly_staff_import[[#This Row],[Unit First MI via UNIT_SOURCE_KEY]])&amp;" "&amp;assembly_staff_import[[#This Row],[Unit Last via UNIT_SOURCE_KEY]]), PROPER(TRIM(assembly_staff_import[[#This Row],[UNIT NAME_SOURCE_KEY2]])))</f>
        <v>Index Clerk</v>
      </c>
      <c r="Z576" t="s">
        <v>26417</v>
      </c>
      <c r="AA576" t="e">
        <f>VLOOKUP(assembly_staff_import[[#This Row],[Formatted and corrected Works for Group Text]],[3]!Table4[#Data],1,0)</f>
        <v>#REF!</v>
      </c>
      <c r="AB576" t="e">
        <f>VLOOKUP(assembly_staff_import[[#This Row],[Formatted and corrected Works for Group Text]],[3]!Table5[#Data],2,0)</f>
        <v>#REF!</v>
      </c>
      <c r="AC576" t="str">
        <f>IF(TRIM(assembly_staff_import[[#This Row],[PUBLIC INFO ADDR_SOURCE_KEY]])="CAPITOL, ALBANY", "Legislative / Capitol Office", "District Office")</f>
        <v>Legislative / Capitol Office</v>
      </c>
      <c r="AD576" t="s">
        <v>26418</v>
      </c>
      <c r="AF576" t="str">
        <f t="shared" si="30"/>
        <v xml:space="preserve">206 </v>
      </c>
      <c r="AG576" t="s">
        <v>26418</v>
      </c>
      <c r="AH576" t="s">
        <v>26427</v>
      </c>
      <c r="AI576" t="s">
        <v>26428</v>
      </c>
      <c r="AJ576" t="s">
        <v>23493</v>
      </c>
    </row>
    <row r="577" spans="1:36" x14ac:dyDescent="0.2">
      <c r="A577" t="str">
        <f>TRIM(PROPER((assembly_staff_import[[#This Row],[First MI Name via NAME_SOURCE_KEY TEXT]]&amp;" "&amp;assembly_staff_import[[#This Row],[Last Name via NAME_SOURCE_KEY TEXT]]&amp;" "&amp;assembly_staff_import[[#This Row],[Suffix via NAME_SOURCE_KEY]])))</f>
        <v>Charles L Braddock</v>
      </c>
      <c r="B577" t="str">
        <f>TRIM(CONCATENATE(TRIM(assembly_staff_import[[#This Row],[Full Name]]), ", ", assembly_staff_import[[#This Row],[Title]]))</f>
        <v>Charles L Braddock, Sr Asst Index Clk</v>
      </c>
      <c r="C577" t="e">
        <f>assembly_staff_import[[#This Row],[Vlookup_groups]]</f>
        <v>#REF!</v>
      </c>
      <c r="D577" t="str">
        <f>IF(assembly_staff_import[[#This Row],[Legislative Staff Type]]="Personal",assembly_staff_import[[#This Row],[Formatted Personal Staff Office]],"")</f>
        <v/>
      </c>
      <c r="E577" t="s">
        <v>65</v>
      </c>
      <c r="F577" s="19" t="s">
        <v>10913</v>
      </c>
      <c r="G577" t="s">
        <v>1237</v>
      </c>
      <c r="H577" t="str">
        <f>TRIM(PROPER((assembly_staff_import[[#This Row],[Last Name via NAME_SOURCE_KEY TEXT]]&amp;" "&amp;assembly_staff_import[[#This Row],[Suffix via NAME_SOURCE_KEY]])))</f>
        <v>Braddock</v>
      </c>
      <c r="I577" t="str">
        <f>PROPER(assembly_staff_import[[#This Row],[JOB TITLE_SOURCE_KEY]])</f>
        <v xml:space="preserve">Sr Asst Index Clk                          </v>
      </c>
      <c r="J577" t="s">
        <v>72</v>
      </c>
      <c r="K577" t="str">
        <f>IF(assembly_staff_import[[#This Row],[Legislative Staff Type]]="Personal",assembly_staff_import[[#This Row],[Vlookup Reports To Person]], "")</f>
        <v/>
      </c>
      <c r="L577" t="str">
        <f>PROPER(assembly_staff_import[[#This Row],[First MI Name via NAME_SOURCE_KEY TEXT]])</f>
        <v xml:space="preserve"> Charles L</v>
      </c>
      <c r="M577" t="s">
        <v>15078</v>
      </c>
      <c r="N577" t="str">
        <f>LOWER(CONCATENATE(assembly_staff_import[[#This Row],[Last Name]],LEFT(assembly_staff_import[[#This Row],[First Name (no initial)]],1),"@nyassembly.gov"))</f>
        <v>braddockc@nyassembly.gov</v>
      </c>
      <c r="O577" t="s">
        <v>22159</v>
      </c>
      <c r="P577" t="e">
        <f>VLOOKUP(assembly_staff_import[[#This Row],[Full Name]],[3]!PEOPLE_March_20[#Data],1,0)</f>
        <v>#REF!</v>
      </c>
      <c r="Q577" t="e">
        <f>VLOOKUP(assembly_staff_import[[#This Row],[Full Name]],[3]!Table17[#Data],3,0)</f>
        <v>#REF!</v>
      </c>
      <c r="R577" t="e">
        <f>VLOOKUP(assembly_staff_import[[#This Row],[Formatted Works for Group]],[3]!Table7[#Data],1,0)</f>
        <v>#REF!</v>
      </c>
      <c r="S577" t="str">
        <f>IF(assembly_staff_import[[#This Row],[Legislative Staff Type]]="Personal", assembly_staff_import[[#This Row],[Vlookup Works for Group]], assembly_staff_import[[#This Row],[Formatted Works for Group calc]]&amp;", Central Staff Office, Assembly")</f>
        <v>Index Clerk, Central Staff Office, Assembly</v>
      </c>
      <c r="T577" s="20" t="str">
        <f>TRIM(assembly_staff_import[[#This Row],[NAME_SOURCE_KEY]])</f>
        <v>BRADDOCK, CHARLES L</v>
      </c>
      <c r="U577" t="s">
        <v>26429</v>
      </c>
      <c r="V577" t="s">
        <v>26430</v>
      </c>
      <c r="W577" t="s">
        <v>26431</v>
      </c>
      <c r="Y577" t="str">
        <f>IF(assembly_staff_import[[#This Row],[Legislative Staff Type]]="Personal", PROPER(TRIM(assembly_staff_import[[#This Row],[Unit First MI via UNIT_SOURCE_KEY]])&amp;" "&amp;assembly_staff_import[[#This Row],[Unit Last via UNIT_SOURCE_KEY]]), PROPER(TRIM(assembly_staff_import[[#This Row],[UNIT NAME_SOURCE_KEY2]])))</f>
        <v>Index Clerk</v>
      </c>
      <c r="Z577" t="s">
        <v>26417</v>
      </c>
      <c r="AA577" t="e">
        <f>VLOOKUP(assembly_staff_import[[#This Row],[Formatted and corrected Works for Group Text]],[3]!Table4[#Data],1,0)</f>
        <v>#REF!</v>
      </c>
      <c r="AB577" t="e">
        <f>VLOOKUP(assembly_staff_import[[#This Row],[Formatted and corrected Works for Group Text]],[3]!Table5[#Data],2,0)</f>
        <v>#REF!</v>
      </c>
      <c r="AC577" t="str">
        <f>IF(TRIM(assembly_staff_import[[#This Row],[PUBLIC INFO ADDR_SOURCE_KEY]])="CAPITOL, ALBANY", "Legislative / Capitol Office", "District Office")</f>
        <v>Legislative / Capitol Office</v>
      </c>
      <c r="AD577" t="s">
        <v>26418</v>
      </c>
      <c r="AF577" t="str">
        <f t="shared" si="30"/>
        <v xml:space="preserve">206 </v>
      </c>
      <c r="AG577" t="s">
        <v>26418</v>
      </c>
      <c r="AH577" t="s">
        <v>26432</v>
      </c>
      <c r="AI577" t="s">
        <v>26424</v>
      </c>
      <c r="AJ577" t="s">
        <v>23493</v>
      </c>
    </row>
    <row r="578" spans="1:36" x14ac:dyDescent="0.2">
      <c r="A578" t="str">
        <f>TRIM(PROPER((assembly_staff_import[[#This Row],[First MI Name via NAME_SOURCE_KEY TEXT]]&amp;" "&amp;assembly_staff_import[[#This Row],[Last Name via NAME_SOURCE_KEY TEXT]]&amp;" "&amp;assembly_staff_import[[#This Row],[Suffix via NAME_SOURCE_KEY]])))</f>
        <v>David A Toohey</v>
      </c>
      <c r="B578" t="str">
        <f>TRIM(CONCATENATE(TRIM(assembly_staff_import[[#This Row],[Full Name]]), ", ", assembly_staff_import[[#This Row],[Title]]))</f>
        <v>David A Toohey, Dep Dir Desk Operatns</v>
      </c>
      <c r="C578" t="e">
        <f>assembly_staff_import[[#This Row],[Vlookup_groups]]</f>
        <v>#REF!</v>
      </c>
      <c r="D578" t="str">
        <f>IF(assembly_staff_import[[#This Row],[Legislative Staff Type]]="Personal",assembly_staff_import[[#This Row],[Formatted Personal Staff Office]],"")</f>
        <v/>
      </c>
      <c r="E578" t="s">
        <v>65</v>
      </c>
      <c r="F578" s="19" t="s">
        <v>10913</v>
      </c>
      <c r="G578" t="s">
        <v>1237</v>
      </c>
      <c r="H578" t="str">
        <f>TRIM(PROPER((assembly_staff_import[[#This Row],[Last Name via NAME_SOURCE_KEY TEXT]]&amp;" "&amp;assembly_staff_import[[#This Row],[Suffix via NAME_SOURCE_KEY]])))</f>
        <v>Toohey</v>
      </c>
      <c r="I578" t="str">
        <f>PROPER(assembly_staff_import[[#This Row],[JOB TITLE_SOURCE_KEY]])</f>
        <v xml:space="preserve">Dep Dir Desk Operatns                      </v>
      </c>
      <c r="J578" t="s">
        <v>72</v>
      </c>
      <c r="K578" t="str">
        <f>IF(assembly_staff_import[[#This Row],[Legislative Staff Type]]="Personal",assembly_staff_import[[#This Row],[Vlookup Reports To Person]], "")</f>
        <v/>
      </c>
      <c r="L578" t="str">
        <f>PROPER(assembly_staff_import[[#This Row],[First MI Name via NAME_SOURCE_KEY TEXT]])</f>
        <v xml:space="preserve"> David A</v>
      </c>
      <c r="M578" t="s">
        <v>14910</v>
      </c>
      <c r="N578" t="str">
        <f>LOWER(CONCATENATE(assembly_staff_import[[#This Row],[Last Name]],LEFT(assembly_staff_import[[#This Row],[First Name (no initial)]],1),"@nyassembly.gov"))</f>
        <v>tooheyd@nyassembly.gov</v>
      </c>
      <c r="O578" t="s">
        <v>687</v>
      </c>
      <c r="P578" t="e">
        <f>VLOOKUP(assembly_staff_import[[#This Row],[Full Name]],[3]!PEOPLE_March_20[#Data],1,0)</f>
        <v>#REF!</v>
      </c>
      <c r="Q578" t="e">
        <f>VLOOKUP(assembly_staff_import[[#This Row],[Full Name]],[3]!Table17[#Data],3,0)</f>
        <v>#REF!</v>
      </c>
      <c r="R578" t="e">
        <f>VLOOKUP(assembly_staff_import[[#This Row],[Formatted Works for Group]],[3]!Table7[#Data],1,0)</f>
        <v>#REF!</v>
      </c>
      <c r="S578" t="str">
        <f>IF(assembly_staff_import[[#This Row],[Legislative Staff Type]]="Personal", assembly_staff_import[[#This Row],[Vlookup Works for Group]], assembly_staff_import[[#This Row],[Formatted Works for Group calc]]&amp;", Central Staff Office, Assembly")</f>
        <v>Index Clerk, Central Staff Office, Assembly</v>
      </c>
      <c r="T578" s="20" t="str">
        <f>TRIM(assembly_staff_import[[#This Row],[NAME_SOURCE_KEY]])</f>
        <v>TOOHEY, DAVID A</v>
      </c>
      <c r="U578" t="s">
        <v>26433</v>
      </c>
      <c r="V578" t="s">
        <v>26434</v>
      </c>
      <c r="W578" t="s">
        <v>24082</v>
      </c>
      <c r="Y578" t="str">
        <f>IF(assembly_staff_import[[#This Row],[Legislative Staff Type]]="Personal", PROPER(TRIM(assembly_staff_import[[#This Row],[Unit First MI via UNIT_SOURCE_KEY]])&amp;" "&amp;assembly_staff_import[[#This Row],[Unit Last via UNIT_SOURCE_KEY]]), PROPER(TRIM(assembly_staff_import[[#This Row],[UNIT NAME_SOURCE_KEY2]])))</f>
        <v>Index Clerk</v>
      </c>
      <c r="Z578" t="s">
        <v>26417</v>
      </c>
      <c r="AA578" t="e">
        <f>VLOOKUP(assembly_staff_import[[#This Row],[Formatted and corrected Works for Group Text]],[3]!Table4[#Data],1,0)</f>
        <v>#REF!</v>
      </c>
      <c r="AB578" t="e">
        <f>VLOOKUP(assembly_staff_import[[#This Row],[Formatted and corrected Works for Group Text]],[3]!Table5[#Data],2,0)</f>
        <v>#REF!</v>
      </c>
      <c r="AC578" t="str">
        <f>IF(TRIM(assembly_staff_import[[#This Row],[PUBLIC INFO ADDR_SOURCE_KEY]])="CAPITOL, ALBANY", "Legislative / Capitol Office", "District Office")</f>
        <v>Legislative / Capitol Office</v>
      </c>
      <c r="AD578" t="s">
        <v>26418</v>
      </c>
      <c r="AF578" t="str">
        <f t="shared" si="30"/>
        <v xml:space="preserve">206 </v>
      </c>
      <c r="AG578" t="s">
        <v>26418</v>
      </c>
      <c r="AH578" t="s">
        <v>26435</v>
      </c>
      <c r="AI578" t="s">
        <v>26436</v>
      </c>
      <c r="AJ578" t="s">
        <v>23493</v>
      </c>
    </row>
    <row r="579" spans="1:36" x14ac:dyDescent="0.2">
      <c r="A579" t="str">
        <f>TRIM(PROPER((assembly_staff_import[[#This Row],[First MI Name via NAME_SOURCE_KEY TEXT]]&amp;" "&amp;assembly_staff_import[[#This Row],[Last Name via NAME_SOURCE_KEY TEXT]]&amp;" "&amp;assembly_staff_import[[#This Row],[Suffix via NAME_SOURCE_KEY]])))</f>
        <v>Denise M Whitman</v>
      </c>
      <c r="B579" t="str">
        <f>TRIM(CONCATENATE(TRIM(assembly_staff_import[[#This Row],[Full Name]]), ", ", assembly_staff_import[[#This Row],[Title]]))</f>
        <v>Denise M Whitman, Info Processing Spec</v>
      </c>
      <c r="C579" t="e">
        <f>assembly_staff_import[[#This Row],[Vlookup_groups]]</f>
        <v>#REF!</v>
      </c>
      <c r="D579" t="str">
        <f>IF(assembly_staff_import[[#This Row],[Legislative Staff Type]]="Personal",assembly_staff_import[[#This Row],[Formatted Personal Staff Office]],"")</f>
        <v/>
      </c>
      <c r="E579" t="s">
        <v>65</v>
      </c>
      <c r="F579" s="19" t="s">
        <v>10913</v>
      </c>
      <c r="G579" t="s">
        <v>1237</v>
      </c>
      <c r="H579" t="str">
        <f>TRIM(PROPER((assembly_staff_import[[#This Row],[Last Name via NAME_SOURCE_KEY TEXT]]&amp;" "&amp;assembly_staff_import[[#This Row],[Suffix via NAME_SOURCE_KEY]])))</f>
        <v>Whitman</v>
      </c>
      <c r="I579" t="str">
        <f>PROPER(assembly_staff_import[[#This Row],[JOB TITLE_SOURCE_KEY]])</f>
        <v xml:space="preserve">Info Processing Spec                       </v>
      </c>
      <c r="J579" t="s">
        <v>72</v>
      </c>
      <c r="K579" t="str">
        <f>IF(assembly_staff_import[[#This Row],[Legislative Staff Type]]="Personal",assembly_staff_import[[#This Row],[Vlookup Reports To Person]], "")</f>
        <v/>
      </c>
      <c r="L579" t="str">
        <f>PROPER(assembly_staff_import[[#This Row],[First MI Name via NAME_SOURCE_KEY TEXT]])</f>
        <v xml:space="preserve"> Denise M</v>
      </c>
      <c r="M579" t="s">
        <v>14877</v>
      </c>
      <c r="N579" t="str">
        <f>LOWER(CONCATENATE(assembly_staff_import[[#This Row],[Last Name]],LEFT(assembly_staff_import[[#This Row],[First Name (no initial)]],1),"@nyassembly.gov"))</f>
        <v>whitmand@nyassembly.gov</v>
      </c>
      <c r="O579" t="s">
        <v>18099</v>
      </c>
      <c r="P579" t="e">
        <f>VLOOKUP(assembly_staff_import[[#This Row],[Full Name]],[3]!PEOPLE_March_20[#Data],1,0)</f>
        <v>#REF!</v>
      </c>
      <c r="Q579" t="e">
        <f>VLOOKUP(assembly_staff_import[[#This Row],[Full Name]],[3]!Table17[#Data],3,0)</f>
        <v>#REF!</v>
      </c>
      <c r="R579" t="e">
        <f>VLOOKUP(assembly_staff_import[[#This Row],[Formatted Works for Group]],[3]!Table7[#Data],1,0)</f>
        <v>#REF!</v>
      </c>
      <c r="S579" t="str">
        <f>IF(assembly_staff_import[[#This Row],[Legislative Staff Type]]="Personal", assembly_staff_import[[#This Row],[Vlookup Works for Group]], assembly_staff_import[[#This Row],[Formatted Works for Group calc]]&amp;", Central Staff Office, Assembly")</f>
        <v>Index Clerk, Central Staff Office, Assembly</v>
      </c>
      <c r="T579" s="20" t="str">
        <f>TRIM(assembly_staff_import[[#This Row],[NAME_SOURCE_KEY]])</f>
        <v>WHITMAN, DENISE M</v>
      </c>
      <c r="U579" t="s">
        <v>26437</v>
      </c>
      <c r="V579" t="s">
        <v>26438</v>
      </c>
      <c r="W579" t="s">
        <v>26439</v>
      </c>
      <c r="Y579" t="str">
        <f>IF(assembly_staff_import[[#This Row],[Legislative Staff Type]]="Personal", PROPER(TRIM(assembly_staff_import[[#This Row],[Unit First MI via UNIT_SOURCE_KEY]])&amp;" "&amp;assembly_staff_import[[#This Row],[Unit Last via UNIT_SOURCE_KEY]]), PROPER(TRIM(assembly_staff_import[[#This Row],[UNIT NAME_SOURCE_KEY2]])))</f>
        <v>Index Clerk</v>
      </c>
      <c r="Z579" t="s">
        <v>26417</v>
      </c>
      <c r="AA579" t="e">
        <f>VLOOKUP(assembly_staff_import[[#This Row],[Formatted and corrected Works for Group Text]],[3]!Table4[#Data],1,0)</f>
        <v>#REF!</v>
      </c>
      <c r="AB579" t="e">
        <f>VLOOKUP(assembly_staff_import[[#This Row],[Formatted and corrected Works for Group Text]],[3]!Table5[#Data],2,0)</f>
        <v>#REF!</v>
      </c>
      <c r="AC579" t="str">
        <f>IF(TRIM(assembly_staff_import[[#This Row],[PUBLIC INFO ADDR_SOURCE_KEY]])="CAPITOL, ALBANY", "Legislative / Capitol Office", "District Office")</f>
        <v>Legislative / Capitol Office</v>
      </c>
      <c r="AD579" t="s">
        <v>26418</v>
      </c>
      <c r="AF579" t="str">
        <f t="shared" si="30"/>
        <v xml:space="preserve">206 </v>
      </c>
      <c r="AG579" t="s">
        <v>26418</v>
      </c>
      <c r="AH579" t="s">
        <v>26440</v>
      </c>
      <c r="AI579" t="s">
        <v>26420</v>
      </c>
      <c r="AJ579" t="s">
        <v>23493</v>
      </c>
    </row>
    <row r="580" spans="1:36" x14ac:dyDescent="0.2">
      <c r="A580" t="str">
        <f>TRIM(PROPER((assembly_staff_import[[#This Row],[First MI Name via NAME_SOURCE_KEY TEXT]]&amp;" "&amp;assembly_staff_import[[#This Row],[Last Name via NAME_SOURCE_KEY TEXT]]&amp;" "&amp;assembly_staff_import[[#This Row],[Suffix via NAME_SOURCE_KEY]])))</f>
        <v>Paul C Tearno</v>
      </c>
      <c r="B580" t="str">
        <f>TRIM(CONCATENATE(TRIM(assembly_staff_import[[#This Row],[Full Name]]), ", ", assembly_staff_import[[#This Row],[Title]]))</f>
        <v>Paul C Tearno, Dir Indx Opr/Indx Clk</v>
      </c>
      <c r="C580" t="e">
        <f>assembly_staff_import[[#This Row],[Vlookup_groups]]</f>
        <v>#REF!</v>
      </c>
      <c r="D580" t="str">
        <f>IF(assembly_staff_import[[#This Row],[Legislative Staff Type]]="Personal",assembly_staff_import[[#This Row],[Formatted Personal Staff Office]],"")</f>
        <v/>
      </c>
      <c r="E580" t="s">
        <v>65</v>
      </c>
      <c r="F580" s="19" t="s">
        <v>10913</v>
      </c>
      <c r="G580" t="s">
        <v>1237</v>
      </c>
      <c r="H580" t="str">
        <f>TRIM(PROPER((assembly_staff_import[[#This Row],[Last Name via NAME_SOURCE_KEY TEXT]]&amp;" "&amp;assembly_staff_import[[#This Row],[Suffix via NAME_SOURCE_KEY]])))</f>
        <v>Tearno</v>
      </c>
      <c r="I580" t="str">
        <f>PROPER(assembly_staff_import[[#This Row],[JOB TITLE_SOURCE_KEY]])</f>
        <v xml:space="preserve">Dir Indx Opr/Indx Clk                      </v>
      </c>
      <c r="J580" t="s">
        <v>72</v>
      </c>
      <c r="K580" t="str">
        <f>IF(assembly_staff_import[[#This Row],[Legislative Staff Type]]="Personal",assembly_staff_import[[#This Row],[Vlookup Reports To Person]], "")</f>
        <v/>
      </c>
      <c r="L580" t="str">
        <f>PROPER(assembly_staff_import[[#This Row],[First MI Name via NAME_SOURCE_KEY TEXT]])</f>
        <v xml:space="preserve"> Paul C</v>
      </c>
      <c r="M580" t="s">
        <v>15026</v>
      </c>
      <c r="N580" t="str">
        <f>LOWER(CONCATENATE(assembly_staff_import[[#This Row],[Last Name]],LEFT(assembly_staff_import[[#This Row],[First Name (no initial)]],1),"@nyassembly.gov"))</f>
        <v>tearnop@nyassembly.gov</v>
      </c>
      <c r="O580" t="s">
        <v>7216</v>
      </c>
      <c r="P580" t="e">
        <f>VLOOKUP(assembly_staff_import[[#This Row],[Full Name]],[3]!PEOPLE_March_20[#Data],1,0)</f>
        <v>#REF!</v>
      </c>
      <c r="Q580" t="e">
        <f>VLOOKUP(assembly_staff_import[[#This Row],[Full Name]],[3]!Table17[#Data],3,0)</f>
        <v>#REF!</v>
      </c>
      <c r="R580" t="e">
        <f>VLOOKUP(assembly_staff_import[[#This Row],[Formatted Works for Group]],[3]!Table7[#Data],1,0)</f>
        <v>#REF!</v>
      </c>
      <c r="S580" t="str">
        <f>IF(assembly_staff_import[[#This Row],[Legislative Staff Type]]="Personal", assembly_staff_import[[#This Row],[Vlookup Works for Group]], assembly_staff_import[[#This Row],[Formatted Works for Group calc]]&amp;", Central Staff Office, Assembly")</f>
        <v>Index Clerk, Central Staff Office, Assembly</v>
      </c>
      <c r="T580" s="20" t="str">
        <f>TRIM(assembly_staff_import[[#This Row],[NAME_SOURCE_KEY]])</f>
        <v>TEARNO, PAUL C</v>
      </c>
      <c r="U580" t="s">
        <v>26441</v>
      </c>
      <c r="V580" t="s">
        <v>26442</v>
      </c>
      <c r="W580" t="s">
        <v>26443</v>
      </c>
      <c r="Y580" t="str">
        <f>IF(assembly_staff_import[[#This Row],[Legislative Staff Type]]="Personal", PROPER(TRIM(assembly_staff_import[[#This Row],[Unit First MI via UNIT_SOURCE_KEY]])&amp;" "&amp;assembly_staff_import[[#This Row],[Unit Last via UNIT_SOURCE_KEY]]), PROPER(TRIM(assembly_staff_import[[#This Row],[UNIT NAME_SOURCE_KEY2]])))</f>
        <v>Index Clerk</v>
      </c>
      <c r="Z580" t="s">
        <v>26417</v>
      </c>
      <c r="AA580" t="e">
        <f>VLOOKUP(assembly_staff_import[[#This Row],[Formatted and corrected Works for Group Text]],[3]!Table4[#Data],1,0)</f>
        <v>#REF!</v>
      </c>
      <c r="AB580" t="e">
        <f>VLOOKUP(assembly_staff_import[[#This Row],[Formatted and corrected Works for Group Text]],[3]!Table5[#Data],2,0)</f>
        <v>#REF!</v>
      </c>
      <c r="AC580" t="str">
        <f>IF(TRIM(assembly_staff_import[[#This Row],[PUBLIC INFO ADDR_SOURCE_KEY]])="CAPITOL, ALBANY", "Legislative / Capitol Office", "District Office")</f>
        <v>Legislative / Capitol Office</v>
      </c>
      <c r="AD580" t="s">
        <v>26418</v>
      </c>
      <c r="AF580" t="str">
        <f t="shared" si="30"/>
        <v xml:space="preserve">206 </v>
      </c>
      <c r="AG580" t="s">
        <v>26418</v>
      </c>
      <c r="AH580" t="s">
        <v>26444</v>
      </c>
      <c r="AI580" t="s">
        <v>26445</v>
      </c>
      <c r="AJ580" t="s">
        <v>23493</v>
      </c>
    </row>
    <row r="581" spans="1:36" x14ac:dyDescent="0.2">
      <c r="A581" t="str">
        <f>TRIM(PROPER((assembly_staff_import[[#This Row],[First MI Name via NAME_SOURCE_KEY TEXT]]&amp;" "&amp;assembly_staff_import[[#This Row],[Last Name via NAME_SOURCE_KEY TEXT]]&amp;" "&amp;assembly_staff_import[[#This Row],[Suffix via NAME_SOURCE_KEY]])))</f>
        <v>Zachary M Andi</v>
      </c>
      <c r="B581" t="str">
        <f>TRIM(CONCATENATE(TRIM(assembly_staff_import[[#This Row],[Full Name]]), ", ", assembly_staff_import[[#This Row],[Title]]))</f>
        <v>Zachary M Andi, Asst Index Clk</v>
      </c>
      <c r="C581" t="e">
        <f>assembly_staff_import[[#This Row],[Vlookup_groups]]</f>
        <v>#REF!</v>
      </c>
      <c r="D581" t="str">
        <f>IF(assembly_staff_import[[#This Row],[Legislative Staff Type]]="Personal",assembly_staff_import[[#This Row],[Formatted Personal Staff Office]],"")</f>
        <v/>
      </c>
      <c r="E581" t="s">
        <v>65</v>
      </c>
      <c r="F581" s="19" t="s">
        <v>10913</v>
      </c>
      <c r="G581" t="s">
        <v>1237</v>
      </c>
      <c r="H581" t="str">
        <f>TRIM(PROPER((assembly_staff_import[[#This Row],[Last Name via NAME_SOURCE_KEY TEXT]]&amp;" "&amp;assembly_staff_import[[#This Row],[Suffix via NAME_SOURCE_KEY]])))</f>
        <v>Andi</v>
      </c>
      <c r="I581" t="str">
        <f>PROPER(assembly_staff_import[[#This Row],[JOB TITLE_SOURCE_KEY]])</f>
        <v xml:space="preserve">Asst Index Clk                             </v>
      </c>
      <c r="J581" t="s">
        <v>72</v>
      </c>
      <c r="K581" t="str">
        <f>IF(assembly_staff_import[[#This Row],[Legislative Staff Type]]="Personal",assembly_staff_import[[#This Row],[Vlookup Reports To Person]], "")</f>
        <v/>
      </c>
      <c r="L581" t="str">
        <f>PROPER(assembly_staff_import[[#This Row],[First MI Name via NAME_SOURCE_KEY TEXT]])</f>
        <v xml:space="preserve"> Zachary M</v>
      </c>
      <c r="M581" t="s">
        <v>15090</v>
      </c>
      <c r="N581" t="str">
        <f>LOWER(CONCATENATE(assembly_staff_import[[#This Row],[Last Name]],LEFT(assembly_staff_import[[#This Row],[First Name (no initial)]],1),"@nyassembly.gov"))</f>
        <v>andiz@nyassembly.gov</v>
      </c>
      <c r="O581" t="s">
        <v>26446</v>
      </c>
      <c r="P581" t="e">
        <f>VLOOKUP(assembly_staff_import[[#This Row],[Full Name]],[3]!PEOPLE_March_20[#Data],1,0)</f>
        <v>#REF!</v>
      </c>
      <c r="Q581" t="e">
        <f>VLOOKUP(assembly_staff_import[[#This Row],[Full Name]],[3]!Table17[#Data],3,0)</f>
        <v>#REF!</v>
      </c>
      <c r="R581" t="e">
        <f>VLOOKUP(assembly_staff_import[[#This Row],[Formatted Works for Group]],[3]!Table7[#Data],1,0)</f>
        <v>#REF!</v>
      </c>
      <c r="S581" t="str">
        <f>IF(assembly_staff_import[[#This Row],[Legislative Staff Type]]="Personal", assembly_staff_import[[#This Row],[Vlookup Works for Group]], assembly_staff_import[[#This Row],[Formatted Works for Group calc]]&amp;", Central Staff Office, Assembly")</f>
        <v>Index Clerk, Central Staff Office, Assembly</v>
      </c>
      <c r="T581" s="20" t="str">
        <f>TRIM(assembly_staff_import[[#This Row],[NAME_SOURCE_KEY]])</f>
        <v>ANDI, ZACHARY M</v>
      </c>
      <c r="U581" t="s">
        <v>26447</v>
      </c>
      <c r="V581" t="s">
        <v>25027</v>
      </c>
      <c r="W581" t="s">
        <v>26448</v>
      </c>
      <c r="Y581" t="str">
        <f>IF(assembly_staff_import[[#This Row],[Legislative Staff Type]]="Personal", PROPER(TRIM(assembly_staff_import[[#This Row],[Unit First MI via UNIT_SOURCE_KEY]])&amp;" "&amp;assembly_staff_import[[#This Row],[Unit Last via UNIT_SOURCE_KEY]]), PROPER(TRIM(assembly_staff_import[[#This Row],[UNIT NAME_SOURCE_KEY2]])))</f>
        <v>Index Clerk</v>
      </c>
      <c r="Z581" t="s">
        <v>26417</v>
      </c>
      <c r="AA581" t="e">
        <f>VLOOKUP(assembly_staff_import[[#This Row],[Formatted and corrected Works for Group Text]],[3]!Table4[#Data],1,0)</f>
        <v>#REF!</v>
      </c>
      <c r="AB581" t="e">
        <f>VLOOKUP(assembly_staff_import[[#This Row],[Formatted and corrected Works for Group Text]],[3]!Table5[#Data],2,0)</f>
        <v>#REF!</v>
      </c>
      <c r="AC581" t="str">
        <f>IF(TRIM(assembly_staff_import[[#This Row],[PUBLIC INFO ADDR_SOURCE_KEY]])="CAPITOL, ALBANY", "Legislative / Capitol Office", "District Office")</f>
        <v>Legislative / Capitol Office</v>
      </c>
      <c r="AD581" t="s">
        <v>26418</v>
      </c>
      <c r="AF581" t="str">
        <f t="shared" si="30"/>
        <v xml:space="preserve">206 </v>
      </c>
      <c r="AG581" t="s">
        <v>26418</v>
      </c>
      <c r="AH581" t="s">
        <v>26449</v>
      </c>
      <c r="AI581" t="s">
        <v>26450</v>
      </c>
      <c r="AJ581" t="s">
        <v>23493</v>
      </c>
    </row>
    <row r="582" spans="1:36" x14ac:dyDescent="0.2">
      <c r="A582" t="str">
        <f>TRIM(PROPER((assembly_staff_import[[#This Row],[First MI Name via NAME_SOURCE_KEY TEXT]]&amp;" "&amp;assembly_staff_import[[#This Row],[Last Name via NAME_SOURCE_KEY TEXT]]&amp;" "&amp;assembly_staff_import[[#This Row],[Suffix via NAME_SOURCE_KEY]])))</f>
        <v>Jamella C Montgomery</v>
      </c>
      <c r="B582" t="str">
        <f>TRIM(CONCATENATE(TRIM(assembly_staff_import[[#This Row],[Full Name]]), ", ", assembly_staff_import[[#This Row],[Title]]))</f>
        <v>Jamella C Montgomery, Legis Coord</v>
      </c>
      <c r="C582" t="e">
        <f>assembly_staff_import[[#This Row],[Vlookup_groups]]</f>
        <v>#REF!</v>
      </c>
      <c r="D582" t="str">
        <f>IF(assembly_staff_import[[#This Row],[Legislative Staff Type]]="Personal",assembly_staff_import[[#This Row],[Formatted Personal Staff Office]],"")</f>
        <v>Legislative / Capitol Office</v>
      </c>
      <c r="E582" t="s">
        <v>65</v>
      </c>
      <c r="F582" s="19" t="s">
        <v>10913</v>
      </c>
      <c r="G582" t="s">
        <v>67</v>
      </c>
      <c r="H582" t="str">
        <f>TRIM(PROPER((assembly_staff_import[[#This Row],[Last Name via NAME_SOURCE_KEY TEXT]]&amp;" "&amp;assembly_staff_import[[#This Row],[Suffix via NAME_SOURCE_KEY]])))</f>
        <v>Montgomery</v>
      </c>
      <c r="I582" t="str">
        <f>PROPER(assembly_staff_import[[#This Row],[JOB TITLE_SOURCE_KEY]])</f>
        <v xml:space="preserve">Legis Coord                                </v>
      </c>
      <c r="J582" t="s">
        <v>72</v>
      </c>
      <c r="K582" t="e">
        <f>IF(assembly_staff_import[[#This Row],[Legislative Staff Type]]="Personal",assembly_staff_import[[#This Row],[Vlookup Reports To Person]], "")</f>
        <v>#REF!</v>
      </c>
      <c r="L582" t="str">
        <f>PROPER(assembly_staff_import[[#This Row],[First MI Name via NAME_SOURCE_KEY TEXT]])</f>
        <v xml:space="preserve"> Jamella C</v>
      </c>
      <c r="M582" t="s">
        <v>13026</v>
      </c>
      <c r="N582" t="str">
        <f>LOWER(CONCATENATE(assembly_staff_import[[#This Row],[Last Name]],LEFT(assembly_staff_import[[#This Row],[First Name (no initial)]],1),"@nyassembly.gov"))</f>
        <v>montgomeryj@nyassembly.gov</v>
      </c>
      <c r="O582" t="s">
        <v>26451</v>
      </c>
      <c r="P582" t="e">
        <f>VLOOKUP(assembly_staff_import[[#This Row],[Full Name]],[3]!PEOPLE_March_20[#Data],1,0)</f>
        <v>#REF!</v>
      </c>
      <c r="Q582" t="e">
        <f>VLOOKUP(assembly_staff_import[[#This Row],[Full Name]],[3]!Table17[#Data],3,0)</f>
        <v>#REF!</v>
      </c>
      <c r="R582" t="e">
        <f>VLOOKUP(assembly_staff_import[[#This Row],[Formatted Works for Group]],[3]!Table7[#Data],1,0)</f>
        <v>#REF!</v>
      </c>
      <c r="S582" t="e">
        <f>IF(assembly_staff_import[[#This Row],[Legislative Staff Type]]="Personal", assembly_staff_import[[#This Row],[Vlookup Works for Group]], assembly_staff_import[[#This Row],[Formatted Works for Group calc]]&amp;", Central Staff Office, Assembly")</f>
        <v>#REF!</v>
      </c>
      <c r="T582" s="20" t="str">
        <f>TRIM(assembly_staff_import[[#This Row],[NAME_SOURCE_KEY]])</f>
        <v>MONTGOMERY, JAMELLA C</v>
      </c>
      <c r="U582" t="s">
        <v>26452</v>
      </c>
      <c r="V582" t="s">
        <v>26453</v>
      </c>
      <c r="W582" t="s">
        <v>26454</v>
      </c>
      <c r="Y582" t="str">
        <f>IF(assembly_staff_import[[#This Row],[Legislative Staff Type]]="Personal", PROPER(TRIM(assembly_staff_import[[#This Row],[Unit First MI via UNIT_SOURCE_KEY]])&amp;" "&amp;assembly_staff_import[[#This Row],[Unit Last via UNIT_SOURCE_KEY]]), PROPER(TRIM(assembly_staff_import[[#This Row],[UNIT NAME_SOURCE_KEY2]])))</f>
        <v>Inez E. Dickens</v>
      </c>
      <c r="Z582" t="s">
        <v>26455</v>
      </c>
      <c r="AA582" t="e">
        <f>VLOOKUP(assembly_staff_import[[#This Row],[Formatted and corrected Works for Group Text]],[3]!Table4[#Data],1,0)</f>
        <v>#REF!</v>
      </c>
      <c r="AB582" t="e">
        <f>VLOOKUP(assembly_staff_import[[#This Row],[Formatted and corrected Works for Group Text]],[3]!Table5[#Data],2,0)</f>
        <v>#REF!</v>
      </c>
      <c r="AC582" t="str">
        <f>IF(TRIM(assembly_staff_import[[#This Row],[PUBLIC INFO ADDR_SOURCE_KEY]])="CAPITOL, ALBANY", "Legislative / Capitol Office", "District Office")</f>
        <v>Legislative / Capitol Office</v>
      </c>
      <c r="AD582" t="s">
        <v>26456</v>
      </c>
      <c r="AE582" t="s">
        <v>26457</v>
      </c>
      <c r="AF582" t="str">
        <f>"A87 "</f>
        <v xml:space="preserve">A87 </v>
      </c>
      <c r="AG582" t="s">
        <v>26458</v>
      </c>
      <c r="AH582" t="s">
        <v>26459</v>
      </c>
      <c r="AI582" t="s">
        <v>23659</v>
      </c>
      <c r="AJ582" t="s">
        <v>23493</v>
      </c>
    </row>
    <row r="583" spans="1:36" x14ac:dyDescent="0.2">
      <c r="A583" t="str">
        <f>TRIM(PROPER((assembly_staff_import[[#This Row],[First MI Name via NAME_SOURCE_KEY TEXT]]&amp;" "&amp;assembly_staff_import[[#This Row],[Last Name via NAME_SOURCE_KEY TEXT]]&amp;" "&amp;assembly_staff_import[[#This Row],[Suffix via NAME_SOURCE_KEY]])))</f>
        <v>Ricardo A Aguirre</v>
      </c>
      <c r="B583" t="str">
        <f>TRIM(CONCATENATE(TRIM(assembly_staff_import[[#This Row],[Full Name]]), ", ", assembly_staff_import[[#This Row],[Title]]))</f>
        <v>Ricardo A Aguirre, Counsel</v>
      </c>
      <c r="C583" t="e">
        <f>assembly_staff_import[[#This Row],[Vlookup_groups]]</f>
        <v>#REF!</v>
      </c>
      <c r="D583" t="str">
        <f>IF(assembly_staff_import[[#This Row],[Legislative Staff Type]]="Personal",assembly_staff_import[[#This Row],[Formatted Personal Staff Office]],"")</f>
        <v>District Office</v>
      </c>
      <c r="E583" t="s">
        <v>65</v>
      </c>
      <c r="F583" s="19" t="s">
        <v>10913</v>
      </c>
      <c r="G583" t="s">
        <v>67</v>
      </c>
      <c r="H583" t="str">
        <f>TRIM(PROPER((assembly_staff_import[[#This Row],[Last Name via NAME_SOURCE_KEY TEXT]]&amp;" "&amp;assembly_staff_import[[#This Row],[Suffix via NAME_SOURCE_KEY]])))</f>
        <v>Aguirre</v>
      </c>
      <c r="I583" t="str">
        <f>PROPER(assembly_staff_import[[#This Row],[JOB TITLE_SOURCE_KEY]])</f>
        <v xml:space="preserve">Counsel                                    </v>
      </c>
      <c r="J583" t="s">
        <v>72</v>
      </c>
      <c r="K583" t="e">
        <f>IF(assembly_staff_import[[#This Row],[Legislative Staff Type]]="Personal",assembly_staff_import[[#This Row],[Vlookup Reports To Person]], "")</f>
        <v>#REF!</v>
      </c>
      <c r="L583" t="str">
        <f>PROPER(assembly_staff_import[[#This Row],[First MI Name via NAME_SOURCE_KEY TEXT]])</f>
        <v xml:space="preserve"> Ricardo A</v>
      </c>
      <c r="M583" t="s">
        <v>11621</v>
      </c>
      <c r="N583" t="str">
        <f>LOWER(CONCATENATE(assembly_staff_import[[#This Row],[Last Name]],LEFT(assembly_staff_import[[#This Row],[First Name (no initial)]],1),"@nyassembly.gov"))</f>
        <v>aguirrer@nyassembly.gov</v>
      </c>
      <c r="O583" t="s">
        <v>26460</v>
      </c>
      <c r="P583" t="e">
        <f>VLOOKUP(assembly_staff_import[[#This Row],[Full Name]],[3]!PEOPLE_March_20[#Data],1,0)</f>
        <v>#REF!</v>
      </c>
      <c r="Q583" t="e">
        <f>VLOOKUP(assembly_staff_import[[#This Row],[Full Name]],[3]!Table17[#Data],3,0)</f>
        <v>#REF!</v>
      </c>
      <c r="R583" t="e">
        <f>VLOOKUP(assembly_staff_import[[#This Row],[Formatted Works for Group]],[3]!Table7[#Data],1,0)</f>
        <v>#REF!</v>
      </c>
      <c r="S583" t="e">
        <f>IF(assembly_staff_import[[#This Row],[Legislative Staff Type]]="Personal", assembly_staff_import[[#This Row],[Vlookup Works for Group]], assembly_staff_import[[#This Row],[Formatted Works for Group calc]]&amp;", Central Staff Office, Assembly")</f>
        <v>#REF!</v>
      </c>
      <c r="T583" s="20" t="str">
        <f>TRIM(assembly_staff_import[[#This Row],[NAME_SOURCE_KEY]])</f>
        <v>AGUIRRE, RICARDO A</v>
      </c>
      <c r="U583" t="s">
        <v>26461</v>
      </c>
      <c r="V583" t="s">
        <v>26462</v>
      </c>
      <c r="W583" t="s">
        <v>26463</v>
      </c>
      <c r="Y583" t="str">
        <f>IF(assembly_staff_import[[#This Row],[Legislative Staff Type]]="Personal", PROPER(TRIM(assembly_staff_import[[#This Row],[Unit First MI via UNIT_SOURCE_KEY]])&amp;" "&amp;assembly_staff_import[[#This Row],[Unit Last via UNIT_SOURCE_KEY]]), PROPER(TRIM(assembly_staff_import[[#This Row],[UNIT NAME_SOURCE_KEY2]])))</f>
        <v>Inez E. Dickens</v>
      </c>
      <c r="Z583" t="s">
        <v>26455</v>
      </c>
      <c r="AA583" t="e">
        <f>VLOOKUP(assembly_staff_import[[#This Row],[Formatted and corrected Works for Group Text]],[3]!Table4[#Data],1,0)</f>
        <v>#REF!</v>
      </c>
      <c r="AB583" t="e">
        <f>VLOOKUP(assembly_staff_import[[#This Row],[Formatted and corrected Works for Group Text]],[3]!Table5[#Data],2,0)</f>
        <v>#REF!</v>
      </c>
      <c r="AC583" t="str">
        <f>IF(TRIM(assembly_staff_import[[#This Row],[PUBLIC INFO ADDR_SOURCE_KEY]])="CAPITOL, ALBANY", "Legislative / Capitol Office", "District Office")</f>
        <v>District Office</v>
      </c>
      <c r="AD583" t="s">
        <v>26456</v>
      </c>
      <c r="AE583" t="s">
        <v>26457</v>
      </c>
      <c r="AF583" t="str">
        <f>"A87 "</f>
        <v xml:space="preserve">A87 </v>
      </c>
      <c r="AG583" t="s">
        <v>26458</v>
      </c>
      <c r="AH583" t="s">
        <v>26464</v>
      </c>
      <c r="AI583" t="s">
        <v>24265</v>
      </c>
      <c r="AJ583" t="s">
        <v>26465</v>
      </c>
    </row>
    <row r="584" spans="1:36" x14ac:dyDescent="0.2">
      <c r="A584" t="str">
        <f>TRIM(PROPER((assembly_staff_import[[#This Row],[First MI Name via NAME_SOURCE_KEY TEXT]]&amp;" "&amp;assembly_staff_import[[#This Row],[Last Name via NAME_SOURCE_KEY TEXT]]&amp;" "&amp;assembly_staff_import[[#This Row],[Suffix via NAME_SOURCE_KEY]])))</f>
        <v>Caroline M Waters</v>
      </c>
      <c r="B584" t="str">
        <f>TRIM(CONCATENATE(TRIM(assembly_staff_import[[#This Row],[Full Name]]), ", ", assembly_staff_import[[#This Row],[Title]]))</f>
        <v>Caroline M Waters, Info Specialist</v>
      </c>
      <c r="C584" t="e">
        <f>assembly_staff_import[[#This Row],[Vlookup_groups]]</f>
        <v>#REF!</v>
      </c>
      <c r="D584" t="str">
        <f>IF(assembly_staff_import[[#This Row],[Legislative Staff Type]]="Personal",assembly_staff_import[[#This Row],[Formatted Personal Staff Office]],"")</f>
        <v/>
      </c>
      <c r="E584" t="s">
        <v>65</v>
      </c>
      <c r="F584" s="19" t="s">
        <v>10913</v>
      </c>
      <c r="G584" t="s">
        <v>1237</v>
      </c>
      <c r="H584" t="str">
        <f>TRIM(PROPER((assembly_staff_import[[#This Row],[Last Name via NAME_SOURCE_KEY TEXT]]&amp;" "&amp;assembly_staff_import[[#This Row],[Suffix via NAME_SOURCE_KEY]])))</f>
        <v>Waters</v>
      </c>
      <c r="I584" t="str">
        <f>PROPER(assembly_staff_import[[#This Row],[JOB TITLE_SOURCE_KEY]])</f>
        <v xml:space="preserve">Info Specialist                            </v>
      </c>
      <c r="J584" t="s">
        <v>72</v>
      </c>
      <c r="K584" t="str">
        <f>IF(assembly_staff_import[[#This Row],[Legislative Staff Type]]="Personal",assembly_staff_import[[#This Row],[Vlookup Reports To Person]], "")</f>
        <v/>
      </c>
      <c r="L584" t="str">
        <f>PROPER(assembly_staff_import[[#This Row],[First MI Name via NAME_SOURCE_KEY TEXT]])</f>
        <v xml:space="preserve"> Caroline M</v>
      </c>
      <c r="M584" t="s">
        <v>22150</v>
      </c>
      <c r="N584" t="str">
        <f>LOWER(CONCATENATE(assembly_staff_import[[#This Row],[Last Name]],LEFT(assembly_staff_import[[#This Row],[First Name (no initial)]],1),"@nyassembly.gov"))</f>
        <v>watersc@nyassembly.gov</v>
      </c>
      <c r="O584" t="s">
        <v>7641</v>
      </c>
      <c r="P584" t="e">
        <f>VLOOKUP(assembly_staff_import[[#This Row],[Full Name]],[3]!PEOPLE_March_20[#Data],1,0)</f>
        <v>#REF!</v>
      </c>
      <c r="Q584" t="e">
        <f>VLOOKUP(assembly_staff_import[[#This Row],[Full Name]],[3]!Table17[#Data],3,0)</f>
        <v>#REF!</v>
      </c>
      <c r="R584" t="e">
        <f>VLOOKUP(assembly_staff_import[[#This Row],[Formatted Works for Group]],[3]!Table7[#Data],1,0)</f>
        <v>#REF!</v>
      </c>
      <c r="S584" t="str">
        <f>IF(assembly_staff_import[[#This Row],[Legislative Staff Type]]="Personal", assembly_staff_import[[#This Row],[Vlookup Works for Group]], assembly_staff_import[[#This Row],[Formatted Works for Group calc]]&amp;", Central Staff Office, Assembly")</f>
        <v>Information Retrieval (Minority), Central Staff Office, Assembly</v>
      </c>
      <c r="T584" s="20" t="str">
        <f>TRIM(assembly_staff_import[[#This Row],[NAME_SOURCE_KEY]])</f>
        <v>WATERS, CAROLINE M</v>
      </c>
      <c r="U584" t="s">
        <v>26466</v>
      </c>
      <c r="V584" t="s">
        <v>26467</v>
      </c>
      <c r="W584" t="s">
        <v>26468</v>
      </c>
      <c r="Y584" t="str">
        <f>IF(assembly_staff_import[[#This Row],[Legislative Staff Type]]="Personal", PROPER(TRIM(assembly_staff_import[[#This Row],[Unit First MI via UNIT_SOURCE_KEY]])&amp;" "&amp;assembly_staff_import[[#This Row],[Unit Last via UNIT_SOURCE_KEY]]), PROPER(TRIM(assembly_staff_import[[#This Row],[UNIT NAME_SOURCE_KEY2]])))</f>
        <v>Information Retrieval (Minority)</v>
      </c>
      <c r="Z584" t="s">
        <v>26469</v>
      </c>
      <c r="AA584" t="e">
        <f>VLOOKUP(assembly_staff_import[[#This Row],[Formatted and corrected Works for Group Text]],[3]!Table4[#Data],1,0)</f>
        <v>#REF!</v>
      </c>
      <c r="AB584" t="e">
        <f>VLOOKUP(assembly_staff_import[[#This Row],[Formatted and corrected Works for Group Text]],[3]!Table5[#Data],2,0)</f>
        <v>#REF!</v>
      </c>
      <c r="AC584" t="str">
        <f>IF(TRIM(assembly_staff_import[[#This Row],[PUBLIC INFO ADDR_SOURCE_KEY]])="CAPITOL, ALBANY", "Legislative / Capitol Office", "District Office")</f>
        <v>Legislative / Capitol Office</v>
      </c>
      <c r="AD584" t="s">
        <v>26470</v>
      </c>
      <c r="AF584" t="str">
        <f t="shared" ref="AF584:AF589" si="31">"425 "</f>
        <v xml:space="preserve">425 </v>
      </c>
      <c r="AG584" t="s">
        <v>26470</v>
      </c>
      <c r="AH584" t="s">
        <v>26471</v>
      </c>
      <c r="AI584" t="s">
        <v>26472</v>
      </c>
      <c r="AJ584" t="s">
        <v>23493</v>
      </c>
    </row>
    <row r="585" spans="1:36" x14ac:dyDescent="0.2">
      <c r="A585" t="str">
        <f>TRIM(PROPER((assembly_staff_import[[#This Row],[First MI Name via NAME_SOURCE_KEY TEXT]]&amp;" "&amp;assembly_staff_import[[#This Row],[Last Name via NAME_SOURCE_KEY TEXT]]&amp;" "&amp;assembly_staff_import[[#This Row],[Suffix via NAME_SOURCE_KEY]])))</f>
        <v>Derek T Neal</v>
      </c>
      <c r="B585" t="str">
        <f>TRIM(CONCATENATE(TRIM(assembly_staff_import[[#This Row],[Full Name]]), ", ", assembly_staff_import[[#This Row],[Title]]))</f>
        <v>Derek T Neal, Sr Info Analyst</v>
      </c>
      <c r="C585" t="e">
        <f>assembly_staff_import[[#This Row],[Vlookup_groups]]</f>
        <v>#REF!</v>
      </c>
      <c r="D585" t="str">
        <f>IF(assembly_staff_import[[#This Row],[Legislative Staff Type]]="Personal",assembly_staff_import[[#This Row],[Formatted Personal Staff Office]],"")</f>
        <v/>
      </c>
      <c r="E585" t="s">
        <v>65</v>
      </c>
      <c r="F585" s="19" t="s">
        <v>10913</v>
      </c>
      <c r="G585" t="s">
        <v>1237</v>
      </c>
      <c r="H585" t="str">
        <f>TRIM(PROPER((assembly_staff_import[[#This Row],[Last Name via NAME_SOURCE_KEY TEXT]]&amp;" "&amp;assembly_staff_import[[#This Row],[Suffix via NAME_SOURCE_KEY]])))</f>
        <v>Neal</v>
      </c>
      <c r="I585" t="str">
        <f>PROPER(assembly_staff_import[[#This Row],[JOB TITLE_SOURCE_KEY]])</f>
        <v xml:space="preserve">Sr Info Analyst                            </v>
      </c>
      <c r="J585" t="s">
        <v>72</v>
      </c>
      <c r="K585" t="str">
        <f>IF(assembly_staff_import[[#This Row],[Legislative Staff Type]]="Personal",assembly_staff_import[[#This Row],[Vlookup Reports To Person]], "")</f>
        <v/>
      </c>
      <c r="L585" t="str">
        <f>PROPER(assembly_staff_import[[#This Row],[First MI Name via NAME_SOURCE_KEY TEXT]])</f>
        <v xml:space="preserve"> Derek T</v>
      </c>
      <c r="M585" t="s">
        <v>22175</v>
      </c>
      <c r="N585" t="str">
        <f>LOWER(CONCATENATE(assembly_staff_import[[#This Row],[Last Name]],LEFT(assembly_staff_import[[#This Row],[First Name (no initial)]],1),"@nyassembly.gov"))</f>
        <v>neald@nyassembly.gov</v>
      </c>
      <c r="O585" t="s">
        <v>26473</v>
      </c>
      <c r="P585" t="e">
        <f>VLOOKUP(assembly_staff_import[[#This Row],[Full Name]],[3]!PEOPLE_March_20[#Data],1,0)</f>
        <v>#REF!</v>
      </c>
      <c r="Q585" t="e">
        <f>VLOOKUP(assembly_staff_import[[#This Row],[Full Name]],[3]!Table17[#Data],3,0)</f>
        <v>#REF!</v>
      </c>
      <c r="R585" t="e">
        <f>VLOOKUP(assembly_staff_import[[#This Row],[Formatted Works for Group]],[3]!Table7[#Data],1,0)</f>
        <v>#REF!</v>
      </c>
      <c r="S585" t="str">
        <f>IF(assembly_staff_import[[#This Row],[Legislative Staff Type]]="Personal", assembly_staff_import[[#This Row],[Vlookup Works for Group]], assembly_staff_import[[#This Row],[Formatted Works for Group calc]]&amp;", Central Staff Office, Assembly")</f>
        <v>Information Retrieval (Minority), Central Staff Office, Assembly</v>
      </c>
      <c r="T585" s="20" t="str">
        <f>TRIM(assembly_staff_import[[#This Row],[NAME_SOURCE_KEY]])</f>
        <v>NEAL, DEREK T</v>
      </c>
      <c r="U585" t="s">
        <v>26474</v>
      </c>
      <c r="V585" t="s">
        <v>23998</v>
      </c>
      <c r="W585" t="s">
        <v>26475</v>
      </c>
      <c r="Y585" t="str">
        <f>IF(assembly_staff_import[[#This Row],[Legislative Staff Type]]="Personal", PROPER(TRIM(assembly_staff_import[[#This Row],[Unit First MI via UNIT_SOURCE_KEY]])&amp;" "&amp;assembly_staff_import[[#This Row],[Unit Last via UNIT_SOURCE_KEY]]), PROPER(TRIM(assembly_staff_import[[#This Row],[UNIT NAME_SOURCE_KEY2]])))</f>
        <v>Information Retrieval (Minority)</v>
      </c>
      <c r="Z585" t="s">
        <v>26469</v>
      </c>
      <c r="AA585" t="e">
        <f>VLOOKUP(assembly_staff_import[[#This Row],[Formatted and corrected Works for Group Text]],[3]!Table4[#Data],1,0)</f>
        <v>#REF!</v>
      </c>
      <c r="AB585" t="e">
        <f>VLOOKUP(assembly_staff_import[[#This Row],[Formatted and corrected Works for Group Text]],[3]!Table5[#Data],2,0)</f>
        <v>#REF!</v>
      </c>
      <c r="AC585" t="str">
        <f>IF(TRIM(assembly_staff_import[[#This Row],[PUBLIC INFO ADDR_SOURCE_KEY]])="CAPITOL, ALBANY", "Legislative / Capitol Office", "District Office")</f>
        <v>Legislative / Capitol Office</v>
      </c>
      <c r="AD585" t="s">
        <v>26470</v>
      </c>
      <c r="AF585" t="str">
        <f t="shared" si="31"/>
        <v xml:space="preserve">425 </v>
      </c>
      <c r="AG585" t="s">
        <v>26470</v>
      </c>
      <c r="AH585" t="s">
        <v>26476</v>
      </c>
      <c r="AI585" t="s">
        <v>26477</v>
      </c>
      <c r="AJ585" t="s">
        <v>23493</v>
      </c>
    </row>
    <row r="586" spans="1:36" x14ac:dyDescent="0.2">
      <c r="A586" t="str">
        <f>TRIM(PROPER((assembly_staff_import[[#This Row],[First MI Name via NAME_SOURCE_KEY TEXT]]&amp;" "&amp;assembly_staff_import[[#This Row],[Last Name via NAME_SOURCE_KEY TEXT]]&amp;" "&amp;assembly_staff_import[[#This Row],[Suffix via NAME_SOURCE_KEY]])))</f>
        <v>Jean M Len</v>
      </c>
      <c r="B586" t="str">
        <f>TRIM(CONCATENATE(TRIM(assembly_staff_import[[#This Row],[Full Name]]), ", ", assembly_staff_import[[#This Row],[Title]]))</f>
        <v>Jean M Len, Info Specialist</v>
      </c>
      <c r="C586" t="e">
        <f>assembly_staff_import[[#This Row],[Vlookup_groups]]</f>
        <v>#REF!</v>
      </c>
      <c r="D586" t="str">
        <f>IF(assembly_staff_import[[#This Row],[Legislative Staff Type]]="Personal",assembly_staff_import[[#This Row],[Formatted Personal Staff Office]],"")</f>
        <v/>
      </c>
      <c r="E586" t="s">
        <v>65</v>
      </c>
      <c r="F586" s="19" t="s">
        <v>10913</v>
      </c>
      <c r="G586" t="s">
        <v>1237</v>
      </c>
      <c r="H586" t="str">
        <f>TRIM(PROPER((assembly_staff_import[[#This Row],[Last Name via NAME_SOURCE_KEY TEXT]]&amp;" "&amp;assembly_staff_import[[#This Row],[Suffix via NAME_SOURCE_KEY]])))</f>
        <v>Len</v>
      </c>
      <c r="I586" t="str">
        <f>PROPER(assembly_staff_import[[#This Row],[JOB TITLE_SOURCE_KEY]])</f>
        <v xml:space="preserve">Info Specialist                            </v>
      </c>
      <c r="J586" t="s">
        <v>72</v>
      </c>
      <c r="K586" t="str">
        <f>IF(assembly_staff_import[[#This Row],[Legislative Staff Type]]="Personal",assembly_staff_import[[#This Row],[Vlookup Reports To Person]], "")</f>
        <v/>
      </c>
      <c r="L586" t="str">
        <f>PROPER(assembly_staff_import[[#This Row],[First MI Name via NAME_SOURCE_KEY TEXT]])</f>
        <v xml:space="preserve"> Jean M</v>
      </c>
      <c r="M586" t="s">
        <v>22186</v>
      </c>
      <c r="N586" t="str">
        <f>LOWER(CONCATENATE(assembly_staff_import[[#This Row],[Last Name]],LEFT(assembly_staff_import[[#This Row],[First Name (no initial)]],1),"@nyassembly.gov"))</f>
        <v>lenj@nyassembly.gov</v>
      </c>
      <c r="O586" t="s">
        <v>23606</v>
      </c>
      <c r="P586" t="e">
        <f>VLOOKUP(assembly_staff_import[[#This Row],[Full Name]],[3]!PEOPLE_March_20[#Data],1,0)</f>
        <v>#REF!</v>
      </c>
      <c r="Q586" t="e">
        <f>VLOOKUP(assembly_staff_import[[#This Row],[Full Name]],[3]!Table17[#Data],3,0)</f>
        <v>#REF!</v>
      </c>
      <c r="R586" t="e">
        <f>VLOOKUP(assembly_staff_import[[#This Row],[Formatted Works for Group]],[3]!Table7[#Data],1,0)</f>
        <v>#REF!</v>
      </c>
      <c r="S586" t="str">
        <f>IF(assembly_staff_import[[#This Row],[Legislative Staff Type]]="Personal", assembly_staff_import[[#This Row],[Vlookup Works for Group]], assembly_staff_import[[#This Row],[Formatted Works for Group calc]]&amp;", Central Staff Office, Assembly")</f>
        <v>Information Retrieval (Minority), Central Staff Office, Assembly</v>
      </c>
      <c r="T586" s="20" t="str">
        <f>TRIM(assembly_staff_import[[#This Row],[NAME_SOURCE_KEY]])</f>
        <v>LEN, JEAN M</v>
      </c>
      <c r="U586" t="s">
        <v>26478</v>
      </c>
      <c r="V586" t="s">
        <v>26479</v>
      </c>
      <c r="W586" t="s">
        <v>26480</v>
      </c>
      <c r="Y586" t="str">
        <f>IF(assembly_staff_import[[#This Row],[Legislative Staff Type]]="Personal", PROPER(TRIM(assembly_staff_import[[#This Row],[Unit First MI via UNIT_SOURCE_KEY]])&amp;" "&amp;assembly_staff_import[[#This Row],[Unit Last via UNIT_SOURCE_KEY]]), PROPER(TRIM(assembly_staff_import[[#This Row],[UNIT NAME_SOURCE_KEY2]])))</f>
        <v>Information Retrieval (Minority)</v>
      </c>
      <c r="Z586" t="s">
        <v>26469</v>
      </c>
      <c r="AA586" t="e">
        <f>VLOOKUP(assembly_staff_import[[#This Row],[Formatted and corrected Works for Group Text]],[3]!Table4[#Data],1,0)</f>
        <v>#REF!</v>
      </c>
      <c r="AB586" t="e">
        <f>VLOOKUP(assembly_staff_import[[#This Row],[Formatted and corrected Works for Group Text]],[3]!Table5[#Data],2,0)</f>
        <v>#REF!</v>
      </c>
      <c r="AC586" t="str">
        <f>IF(TRIM(assembly_staff_import[[#This Row],[PUBLIC INFO ADDR_SOURCE_KEY]])="CAPITOL, ALBANY", "Legislative / Capitol Office", "District Office")</f>
        <v>Legislative / Capitol Office</v>
      </c>
      <c r="AD586" t="s">
        <v>26470</v>
      </c>
      <c r="AF586" t="str">
        <f t="shared" si="31"/>
        <v xml:space="preserve">425 </v>
      </c>
      <c r="AG586" t="s">
        <v>26470</v>
      </c>
      <c r="AH586" t="s">
        <v>26481</v>
      </c>
      <c r="AI586" t="s">
        <v>26472</v>
      </c>
      <c r="AJ586" t="s">
        <v>23493</v>
      </c>
    </row>
    <row r="587" spans="1:36" x14ac:dyDescent="0.2">
      <c r="A587" t="str">
        <f>TRIM(PROPER((assembly_staff_import[[#This Row],[First MI Name via NAME_SOURCE_KEY TEXT]]&amp;" "&amp;assembly_staff_import[[#This Row],[Last Name via NAME_SOURCE_KEY TEXT]]&amp;" "&amp;assembly_staff_import[[#This Row],[Suffix via NAME_SOURCE_KEY]])))</f>
        <v>Robert C Wappman</v>
      </c>
      <c r="B587" t="str">
        <f>TRIM(CONCATENATE(TRIM(assembly_staff_import[[#This Row],[Full Name]]), ", ", assembly_staff_import[[#This Row],[Title]]))</f>
        <v>Robert C Wappman, Sr Info Analyst</v>
      </c>
      <c r="C587" t="e">
        <f>assembly_staff_import[[#This Row],[Vlookup_groups]]</f>
        <v>#REF!</v>
      </c>
      <c r="D587" t="str">
        <f>IF(assembly_staff_import[[#This Row],[Legislative Staff Type]]="Personal",assembly_staff_import[[#This Row],[Formatted Personal Staff Office]],"")</f>
        <v/>
      </c>
      <c r="E587" t="s">
        <v>65</v>
      </c>
      <c r="F587" s="19" t="s">
        <v>10913</v>
      </c>
      <c r="G587" t="s">
        <v>1237</v>
      </c>
      <c r="H587" t="str">
        <f>TRIM(PROPER((assembly_staff_import[[#This Row],[Last Name via NAME_SOURCE_KEY TEXT]]&amp;" "&amp;assembly_staff_import[[#This Row],[Suffix via NAME_SOURCE_KEY]])))</f>
        <v>Wappman</v>
      </c>
      <c r="I587" t="str">
        <f>PROPER(assembly_staff_import[[#This Row],[JOB TITLE_SOURCE_KEY]])</f>
        <v xml:space="preserve">Sr Info Analyst                            </v>
      </c>
      <c r="J587" t="s">
        <v>72</v>
      </c>
      <c r="K587" t="str">
        <f>IF(assembly_staff_import[[#This Row],[Legislative Staff Type]]="Personal",assembly_staff_import[[#This Row],[Vlookup Reports To Person]], "")</f>
        <v/>
      </c>
      <c r="L587" t="str">
        <f>PROPER(assembly_staff_import[[#This Row],[First MI Name via NAME_SOURCE_KEY TEXT]])</f>
        <v xml:space="preserve"> Robert C</v>
      </c>
      <c r="M587" t="s">
        <v>22168</v>
      </c>
      <c r="N587" t="str">
        <f>LOWER(CONCATENATE(assembly_staff_import[[#This Row],[Last Name]],LEFT(assembly_staff_import[[#This Row],[First Name (no initial)]],1),"@nyassembly.gov"))</f>
        <v>wappmanr@nyassembly.gov</v>
      </c>
      <c r="O587" t="s">
        <v>6749</v>
      </c>
      <c r="P587" t="e">
        <f>VLOOKUP(assembly_staff_import[[#This Row],[Full Name]],[3]!PEOPLE_March_20[#Data],1,0)</f>
        <v>#REF!</v>
      </c>
      <c r="Q587" t="e">
        <f>VLOOKUP(assembly_staff_import[[#This Row],[Full Name]],[3]!Table17[#Data],3,0)</f>
        <v>#REF!</v>
      </c>
      <c r="R587" t="e">
        <f>VLOOKUP(assembly_staff_import[[#This Row],[Formatted Works for Group]],[3]!Table7[#Data],1,0)</f>
        <v>#REF!</v>
      </c>
      <c r="S587" t="str">
        <f>IF(assembly_staff_import[[#This Row],[Legislative Staff Type]]="Personal", assembly_staff_import[[#This Row],[Vlookup Works for Group]], assembly_staff_import[[#This Row],[Formatted Works for Group calc]]&amp;", Central Staff Office, Assembly")</f>
        <v>Information Retrieval (Minority), Central Staff Office, Assembly</v>
      </c>
      <c r="T587" s="20" t="str">
        <f>TRIM(assembly_staff_import[[#This Row],[NAME_SOURCE_KEY]])</f>
        <v>WAPPMAN, ROBERT C</v>
      </c>
      <c r="U587" t="s">
        <v>26482</v>
      </c>
      <c r="V587" t="s">
        <v>26483</v>
      </c>
      <c r="W587" t="s">
        <v>26484</v>
      </c>
      <c r="Y587" t="str">
        <f>IF(assembly_staff_import[[#This Row],[Legislative Staff Type]]="Personal", PROPER(TRIM(assembly_staff_import[[#This Row],[Unit First MI via UNIT_SOURCE_KEY]])&amp;" "&amp;assembly_staff_import[[#This Row],[Unit Last via UNIT_SOURCE_KEY]]), PROPER(TRIM(assembly_staff_import[[#This Row],[UNIT NAME_SOURCE_KEY2]])))</f>
        <v>Information Retrieval (Minority)</v>
      </c>
      <c r="Z587" t="s">
        <v>26469</v>
      </c>
      <c r="AA587" t="e">
        <f>VLOOKUP(assembly_staff_import[[#This Row],[Formatted and corrected Works for Group Text]],[3]!Table4[#Data],1,0)</f>
        <v>#REF!</v>
      </c>
      <c r="AB587" t="e">
        <f>VLOOKUP(assembly_staff_import[[#This Row],[Formatted and corrected Works for Group Text]],[3]!Table5[#Data],2,0)</f>
        <v>#REF!</v>
      </c>
      <c r="AC587" t="str">
        <f>IF(TRIM(assembly_staff_import[[#This Row],[PUBLIC INFO ADDR_SOURCE_KEY]])="CAPITOL, ALBANY", "Legislative / Capitol Office", "District Office")</f>
        <v>Legislative / Capitol Office</v>
      </c>
      <c r="AD587" t="s">
        <v>26470</v>
      </c>
      <c r="AF587" t="str">
        <f t="shared" si="31"/>
        <v xml:space="preserve">425 </v>
      </c>
      <c r="AG587" t="s">
        <v>26470</v>
      </c>
      <c r="AH587" t="s">
        <v>26485</v>
      </c>
      <c r="AI587" t="s">
        <v>26477</v>
      </c>
      <c r="AJ587" t="s">
        <v>23493</v>
      </c>
    </row>
    <row r="588" spans="1:36" x14ac:dyDescent="0.2">
      <c r="A588" t="str">
        <f>TRIM(PROPER((assembly_staff_import[[#This Row],[First MI Name via NAME_SOURCE_KEY TEXT]]&amp;" "&amp;assembly_staff_import[[#This Row],[Last Name via NAME_SOURCE_KEY TEXT]]&amp;" "&amp;assembly_staff_import[[#This Row],[Suffix via NAME_SOURCE_KEY]])))</f>
        <v>Russell L Crowe</v>
      </c>
      <c r="B588" t="str">
        <f>TRIM(CONCATENATE(TRIM(assembly_staff_import[[#This Row],[Full Name]]), ", ", assembly_staff_import[[#This Row],[Title]]))</f>
        <v>Russell L Crowe, Info Specialist</v>
      </c>
      <c r="C588" t="e">
        <f>assembly_staff_import[[#This Row],[Vlookup_groups]]</f>
        <v>#REF!</v>
      </c>
      <c r="D588" t="str">
        <f>IF(assembly_staff_import[[#This Row],[Legislative Staff Type]]="Personal",assembly_staff_import[[#This Row],[Formatted Personal Staff Office]],"")</f>
        <v/>
      </c>
      <c r="E588" t="s">
        <v>65</v>
      </c>
      <c r="F588" s="19" t="s">
        <v>10913</v>
      </c>
      <c r="G588" t="s">
        <v>1237</v>
      </c>
      <c r="H588" t="str">
        <f>TRIM(PROPER((assembly_staff_import[[#This Row],[Last Name via NAME_SOURCE_KEY TEXT]]&amp;" "&amp;assembly_staff_import[[#This Row],[Suffix via NAME_SOURCE_KEY]])))</f>
        <v>Crowe</v>
      </c>
      <c r="I588" t="str">
        <f>PROPER(assembly_staff_import[[#This Row],[JOB TITLE_SOURCE_KEY]])</f>
        <v xml:space="preserve">Info Specialist                            </v>
      </c>
      <c r="J588" t="s">
        <v>72</v>
      </c>
      <c r="K588" t="str">
        <f>IF(assembly_staff_import[[#This Row],[Legislative Staff Type]]="Personal",assembly_staff_import[[#This Row],[Vlookup Reports To Person]], "")</f>
        <v/>
      </c>
      <c r="L588" t="str">
        <f>PROPER(assembly_staff_import[[#This Row],[First MI Name via NAME_SOURCE_KEY TEXT]])</f>
        <v xml:space="preserve"> Russell L</v>
      </c>
      <c r="M588" t="s">
        <v>22222</v>
      </c>
      <c r="N588" t="str">
        <f>LOWER(CONCATENATE(assembly_staff_import[[#This Row],[Last Name]],LEFT(assembly_staff_import[[#This Row],[First Name (no initial)]],1),"@nyassembly.gov"))</f>
        <v>crower@nyassembly.gov</v>
      </c>
      <c r="O588" t="s">
        <v>789</v>
      </c>
      <c r="P588" t="e">
        <f>VLOOKUP(assembly_staff_import[[#This Row],[Full Name]],[3]!PEOPLE_March_20[#Data],1,0)</f>
        <v>#REF!</v>
      </c>
      <c r="Q588" t="e">
        <f>VLOOKUP(assembly_staff_import[[#This Row],[Full Name]],[3]!Table17[#Data],3,0)</f>
        <v>#REF!</v>
      </c>
      <c r="R588" t="e">
        <f>VLOOKUP(assembly_staff_import[[#This Row],[Formatted Works for Group]],[3]!Table7[#Data],1,0)</f>
        <v>#REF!</v>
      </c>
      <c r="S588" t="str">
        <f>IF(assembly_staff_import[[#This Row],[Legislative Staff Type]]="Personal", assembly_staff_import[[#This Row],[Vlookup Works for Group]], assembly_staff_import[[#This Row],[Formatted Works for Group calc]]&amp;", Central Staff Office, Assembly")</f>
        <v>Information Retrieval (Minority), Central Staff Office, Assembly</v>
      </c>
      <c r="T588" s="20" t="str">
        <f>TRIM(assembly_staff_import[[#This Row],[NAME_SOURCE_KEY]])</f>
        <v>CROWE, RUSSELL L</v>
      </c>
      <c r="U588" t="s">
        <v>26486</v>
      </c>
      <c r="V588" t="s">
        <v>26487</v>
      </c>
      <c r="W588" t="s">
        <v>26488</v>
      </c>
      <c r="Y588" t="str">
        <f>IF(assembly_staff_import[[#This Row],[Legislative Staff Type]]="Personal", PROPER(TRIM(assembly_staff_import[[#This Row],[Unit First MI via UNIT_SOURCE_KEY]])&amp;" "&amp;assembly_staff_import[[#This Row],[Unit Last via UNIT_SOURCE_KEY]]), PROPER(TRIM(assembly_staff_import[[#This Row],[UNIT NAME_SOURCE_KEY2]])))</f>
        <v>Information Retrieval (Minority)</v>
      </c>
      <c r="Z588" t="s">
        <v>26469</v>
      </c>
      <c r="AA588" t="e">
        <f>VLOOKUP(assembly_staff_import[[#This Row],[Formatted and corrected Works for Group Text]],[3]!Table4[#Data],1,0)</f>
        <v>#REF!</v>
      </c>
      <c r="AB588" t="e">
        <f>VLOOKUP(assembly_staff_import[[#This Row],[Formatted and corrected Works for Group Text]],[3]!Table5[#Data],2,0)</f>
        <v>#REF!</v>
      </c>
      <c r="AC588" t="str">
        <f>IF(TRIM(assembly_staff_import[[#This Row],[PUBLIC INFO ADDR_SOURCE_KEY]])="CAPITOL, ALBANY", "Legislative / Capitol Office", "District Office")</f>
        <v>Legislative / Capitol Office</v>
      </c>
      <c r="AD588" t="s">
        <v>26470</v>
      </c>
      <c r="AF588" t="str">
        <f t="shared" si="31"/>
        <v xml:space="preserve">425 </v>
      </c>
      <c r="AG588" t="s">
        <v>26470</v>
      </c>
      <c r="AH588" t="s">
        <v>26489</v>
      </c>
      <c r="AI588" t="s">
        <v>26472</v>
      </c>
      <c r="AJ588" t="s">
        <v>23493</v>
      </c>
    </row>
    <row r="589" spans="1:36" x14ac:dyDescent="0.2">
      <c r="A589" t="str">
        <f>TRIM(PROPER((assembly_staff_import[[#This Row],[First MI Name via NAME_SOURCE_KEY TEXT]]&amp;" "&amp;assembly_staff_import[[#This Row],[Last Name via NAME_SOURCE_KEY TEXT]]&amp;" "&amp;assembly_staff_import[[#This Row],[Suffix via NAME_SOURCE_KEY]])))</f>
        <v>Timothy J Dunn</v>
      </c>
      <c r="B589" t="str">
        <f>TRIM(CONCATENATE(TRIM(assembly_staff_import[[#This Row],[Full Name]]), ", ", assembly_staff_import[[#This Row],[Title]]))</f>
        <v>Timothy J Dunn, Mgr Info Retrieval</v>
      </c>
      <c r="C589" t="e">
        <f>assembly_staff_import[[#This Row],[Vlookup_groups]]</f>
        <v>#REF!</v>
      </c>
      <c r="D589" t="str">
        <f>IF(assembly_staff_import[[#This Row],[Legislative Staff Type]]="Personal",assembly_staff_import[[#This Row],[Formatted Personal Staff Office]],"")</f>
        <v/>
      </c>
      <c r="E589" t="s">
        <v>65</v>
      </c>
      <c r="F589" s="19" t="s">
        <v>10913</v>
      </c>
      <c r="G589" t="s">
        <v>1237</v>
      </c>
      <c r="H589" t="str">
        <f>TRIM(PROPER((assembly_staff_import[[#This Row],[Last Name via NAME_SOURCE_KEY TEXT]]&amp;" "&amp;assembly_staff_import[[#This Row],[Suffix via NAME_SOURCE_KEY]])))</f>
        <v>Dunn</v>
      </c>
      <c r="I589" t="str">
        <f>PROPER(assembly_staff_import[[#This Row],[JOB TITLE_SOURCE_KEY]])</f>
        <v xml:space="preserve">Mgr Info Retrieval                         </v>
      </c>
      <c r="J589" t="s">
        <v>72</v>
      </c>
      <c r="K589" t="str">
        <f>IF(assembly_staff_import[[#This Row],[Legislative Staff Type]]="Personal",assembly_staff_import[[#This Row],[Vlookup Reports To Person]], "")</f>
        <v/>
      </c>
      <c r="L589" t="str">
        <f>PROPER(assembly_staff_import[[#This Row],[First MI Name via NAME_SOURCE_KEY TEXT]])</f>
        <v xml:space="preserve"> Timothy J</v>
      </c>
      <c r="M589" t="s">
        <v>22200</v>
      </c>
      <c r="N589" t="str">
        <f>LOWER(CONCATENATE(assembly_staff_import[[#This Row],[Last Name]],LEFT(assembly_staff_import[[#This Row],[First Name (no initial)]],1),"@nyassembly.gov"))</f>
        <v>dunnt@nyassembly.gov</v>
      </c>
      <c r="O589" t="s">
        <v>23535</v>
      </c>
      <c r="P589" t="e">
        <f>VLOOKUP(assembly_staff_import[[#This Row],[Full Name]],[3]!PEOPLE_March_20[#Data],1,0)</f>
        <v>#REF!</v>
      </c>
      <c r="Q589" t="e">
        <f>VLOOKUP(assembly_staff_import[[#This Row],[Full Name]],[3]!Table17[#Data],3,0)</f>
        <v>#REF!</v>
      </c>
      <c r="R589" t="e">
        <f>VLOOKUP(assembly_staff_import[[#This Row],[Formatted Works for Group]],[3]!Table7[#Data],1,0)</f>
        <v>#REF!</v>
      </c>
      <c r="S589" t="str">
        <f>IF(assembly_staff_import[[#This Row],[Legislative Staff Type]]="Personal", assembly_staff_import[[#This Row],[Vlookup Works for Group]], assembly_staff_import[[#This Row],[Formatted Works for Group calc]]&amp;", Central Staff Office, Assembly")</f>
        <v>Information Retrieval (Minority), Central Staff Office, Assembly</v>
      </c>
      <c r="T589" s="20" t="str">
        <f>TRIM(assembly_staff_import[[#This Row],[NAME_SOURCE_KEY]])</f>
        <v>DUNN, TIMOTHY J</v>
      </c>
      <c r="U589" t="s">
        <v>26490</v>
      </c>
      <c r="V589" t="s">
        <v>26491</v>
      </c>
      <c r="W589" t="s">
        <v>26492</v>
      </c>
      <c r="Y589" t="str">
        <f>IF(assembly_staff_import[[#This Row],[Legislative Staff Type]]="Personal", PROPER(TRIM(assembly_staff_import[[#This Row],[Unit First MI via UNIT_SOURCE_KEY]])&amp;" "&amp;assembly_staff_import[[#This Row],[Unit Last via UNIT_SOURCE_KEY]]), PROPER(TRIM(assembly_staff_import[[#This Row],[UNIT NAME_SOURCE_KEY2]])))</f>
        <v>Information Retrieval (Minority)</v>
      </c>
      <c r="Z589" t="s">
        <v>26469</v>
      </c>
      <c r="AA589" t="e">
        <f>VLOOKUP(assembly_staff_import[[#This Row],[Formatted and corrected Works for Group Text]],[3]!Table4[#Data],1,0)</f>
        <v>#REF!</v>
      </c>
      <c r="AB589" t="e">
        <f>VLOOKUP(assembly_staff_import[[#This Row],[Formatted and corrected Works for Group Text]],[3]!Table5[#Data],2,0)</f>
        <v>#REF!</v>
      </c>
      <c r="AC589" t="str">
        <f>IF(TRIM(assembly_staff_import[[#This Row],[PUBLIC INFO ADDR_SOURCE_KEY]])="CAPITOL, ALBANY", "Legislative / Capitol Office", "District Office")</f>
        <v>Legislative / Capitol Office</v>
      </c>
      <c r="AD589" t="s">
        <v>26470</v>
      </c>
      <c r="AF589" t="str">
        <f t="shared" si="31"/>
        <v xml:space="preserve">425 </v>
      </c>
      <c r="AG589" t="s">
        <v>26470</v>
      </c>
      <c r="AH589" t="s">
        <v>26493</v>
      </c>
      <c r="AI589" t="s">
        <v>26494</v>
      </c>
      <c r="AJ589" t="s">
        <v>23493</v>
      </c>
    </row>
    <row r="590" spans="1:36" x14ac:dyDescent="0.2">
      <c r="A590" t="str">
        <f>TRIM(PROPER((assembly_staff_import[[#This Row],[First MI Name via NAME_SOURCE_KEY TEXT]]&amp;" "&amp;assembly_staff_import[[#This Row],[Last Name via NAME_SOURCE_KEY TEXT]]&amp;" "&amp;assembly_staff_import[[#This Row],[Suffix via NAME_SOURCE_KEY]])))</f>
        <v>Frank M Grucci</v>
      </c>
      <c r="B590" t="str">
        <f>TRIM(CONCATENATE(TRIM(assembly_staff_import[[#This Row],[Full Name]]), ", ", assembly_staff_import[[#This Row],[Title]]))</f>
        <v>Frank M Grucci, Dep Dir</v>
      </c>
      <c r="C590" t="e">
        <f>assembly_staff_import[[#This Row],[Vlookup_groups]]</f>
        <v>#REF!</v>
      </c>
      <c r="D590" t="str">
        <f>IF(assembly_staff_import[[#This Row],[Legislative Staff Type]]="Personal",assembly_staff_import[[#This Row],[Formatted Personal Staff Office]],"")</f>
        <v/>
      </c>
      <c r="E590" t="s">
        <v>65</v>
      </c>
      <c r="F590" s="19" t="s">
        <v>10913</v>
      </c>
      <c r="G590" t="s">
        <v>1237</v>
      </c>
      <c r="H590" t="str">
        <f>TRIM(PROPER((assembly_staff_import[[#This Row],[Last Name via NAME_SOURCE_KEY TEXT]]&amp;" "&amp;assembly_staff_import[[#This Row],[Suffix via NAME_SOURCE_KEY]])))</f>
        <v>Grucci</v>
      </c>
      <c r="I590" t="str">
        <f>PROPER(assembly_staff_import[[#This Row],[JOB TITLE_SOURCE_KEY]])</f>
        <v xml:space="preserve">Dep Dir                                    </v>
      </c>
      <c r="J590" t="s">
        <v>72</v>
      </c>
      <c r="K590" t="str">
        <f>IF(assembly_staff_import[[#This Row],[Legislative Staff Type]]="Personal",assembly_staff_import[[#This Row],[Vlookup Reports To Person]], "")</f>
        <v/>
      </c>
      <c r="L590" t="str">
        <f>PROPER(assembly_staff_import[[#This Row],[First MI Name via NAME_SOURCE_KEY TEXT]])</f>
        <v xml:space="preserve"> Frank M</v>
      </c>
      <c r="M590" t="s">
        <v>20529</v>
      </c>
      <c r="N590" t="str">
        <f>LOWER(CONCATENATE(assembly_staff_import[[#This Row],[Last Name]],LEFT(assembly_staff_import[[#This Row],[First Name (no initial)]],1),"@nyassembly.gov"))</f>
        <v>gruccif@nyassembly.gov</v>
      </c>
      <c r="O590" t="s">
        <v>1858</v>
      </c>
      <c r="P590" t="e">
        <f>VLOOKUP(assembly_staff_import[[#This Row],[Full Name]],[3]!PEOPLE_March_20[#Data],1,0)</f>
        <v>#REF!</v>
      </c>
      <c r="Q590" t="e">
        <f>VLOOKUP(assembly_staff_import[[#This Row],[Full Name]],[3]!Table17[#Data],3,0)</f>
        <v>#REF!</v>
      </c>
      <c r="R590" t="e">
        <f>VLOOKUP(assembly_staff_import[[#This Row],[Formatted Works for Group]],[3]!Table7[#Data],1,0)</f>
        <v>#REF!</v>
      </c>
      <c r="S590" t="str">
        <f>IF(assembly_staff_import[[#This Row],[Legislative Staff Type]]="Personal", assembly_staff_import[[#This Row],[Vlookup Works for Group]], assembly_staff_import[[#This Row],[Formatted Works for Group calc]]&amp;", Central Staff Office, Assembly")</f>
        <v>Intergovernmental Relations - Long Island (Minority), Central Staff Office, Assembly</v>
      </c>
      <c r="T590" s="20" t="str">
        <f>TRIM(assembly_staff_import[[#This Row],[NAME_SOURCE_KEY]])</f>
        <v>GRUCCI, FRANK M</v>
      </c>
      <c r="U590" t="s">
        <v>26495</v>
      </c>
      <c r="V590" t="s">
        <v>26496</v>
      </c>
      <c r="W590" t="s">
        <v>26497</v>
      </c>
      <c r="Y590" t="str">
        <f>IF(assembly_staff_import[[#This Row],[Legislative Staff Type]]="Personal", PROPER(TRIM(assembly_staff_import[[#This Row],[Unit First MI via UNIT_SOURCE_KEY]])&amp;" "&amp;assembly_staff_import[[#This Row],[Unit Last via UNIT_SOURCE_KEY]]), PROPER(TRIM(assembly_staff_import[[#This Row],[UNIT NAME_SOURCE_KEY2]])))</f>
        <v>Intergovernmental Relations - Long Island (Minority)</v>
      </c>
      <c r="Z590" t="s">
        <v>26498</v>
      </c>
      <c r="AA590" t="e">
        <f>VLOOKUP(assembly_staff_import[[#This Row],[Formatted and corrected Works for Group Text]],[3]!Table4[#Data],1,0)</f>
        <v>#REF!</v>
      </c>
      <c r="AB590" t="e">
        <f>VLOOKUP(assembly_staff_import[[#This Row],[Formatted and corrected Works for Group Text]],[3]!Table5[#Data],2,0)</f>
        <v>#REF!</v>
      </c>
      <c r="AC590" t="str">
        <f>IF(TRIM(assembly_staff_import[[#This Row],[PUBLIC INFO ADDR_SOURCE_KEY]])="CAPITOL, ALBANY", "Legislative / Capitol Office", "District Office")</f>
        <v>District Office</v>
      </c>
      <c r="AD590" t="s">
        <v>26499</v>
      </c>
      <c r="AF590" t="str">
        <f t="shared" ref="AF590:AF595" si="32">"462 "</f>
        <v xml:space="preserve">462 </v>
      </c>
      <c r="AG590" t="s">
        <v>26499</v>
      </c>
      <c r="AH590" t="s">
        <v>26500</v>
      </c>
      <c r="AI590" t="s">
        <v>23534</v>
      </c>
      <c r="AJ590" t="s">
        <v>26501</v>
      </c>
    </row>
    <row r="591" spans="1:36" x14ac:dyDescent="0.2">
      <c r="A591" t="str">
        <f>TRIM(PROPER((assembly_staff_import[[#This Row],[First MI Name via NAME_SOURCE_KEY TEXT]]&amp;" "&amp;assembly_staff_import[[#This Row],[Last Name via NAME_SOURCE_KEY TEXT]]&amp;" "&amp;assembly_staff_import[[#This Row],[Suffix via NAME_SOURCE_KEY]])))</f>
        <v>Gina Palumbo</v>
      </c>
      <c r="B591" t="str">
        <f>TRIM(CONCATENATE(TRIM(assembly_staff_import[[#This Row],[Full Name]]), ", ", assembly_staff_import[[#This Row],[Title]]))</f>
        <v>Gina Palumbo, Sr Coord</v>
      </c>
      <c r="C591" t="e">
        <f>assembly_staff_import[[#This Row],[Vlookup_groups]]</f>
        <v>#REF!</v>
      </c>
      <c r="D591" t="str">
        <f>IF(assembly_staff_import[[#This Row],[Legislative Staff Type]]="Personal",assembly_staff_import[[#This Row],[Formatted Personal Staff Office]],"")</f>
        <v/>
      </c>
      <c r="E591" t="s">
        <v>65</v>
      </c>
      <c r="F591" s="19" t="s">
        <v>10913</v>
      </c>
      <c r="G591" t="s">
        <v>1237</v>
      </c>
      <c r="H591" t="str">
        <f>TRIM(PROPER((assembly_staff_import[[#This Row],[Last Name via NAME_SOURCE_KEY TEXT]]&amp;" "&amp;assembly_staff_import[[#This Row],[Suffix via NAME_SOURCE_KEY]])))</f>
        <v>Palumbo</v>
      </c>
      <c r="I591" t="str">
        <f>PROPER(assembly_staff_import[[#This Row],[JOB TITLE_SOURCE_KEY]])</f>
        <v xml:space="preserve">Sr Coord                                   </v>
      </c>
      <c r="J591" t="s">
        <v>72</v>
      </c>
      <c r="K591" t="str">
        <f>IF(assembly_staff_import[[#This Row],[Legislative Staff Type]]="Personal",assembly_staff_import[[#This Row],[Vlookup Reports To Person]], "")</f>
        <v/>
      </c>
      <c r="L591" t="str">
        <f>PROPER(assembly_staff_import[[#This Row],[First MI Name via NAME_SOURCE_KEY TEXT]])</f>
        <v xml:space="preserve"> Gina</v>
      </c>
      <c r="M591" t="s">
        <v>20470</v>
      </c>
      <c r="N591" t="str">
        <f>LOWER(CONCATENATE(assembly_staff_import[[#This Row],[Last Name]],LEFT(assembly_staff_import[[#This Row],[First Name (no initial)]],1),"@nyassembly.gov"))</f>
        <v>palumbog@nyassembly.gov</v>
      </c>
      <c r="O591" t="s">
        <v>20472</v>
      </c>
      <c r="P591" t="e">
        <f>VLOOKUP(assembly_staff_import[[#This Row],[Full Name]],[3]!PEOPLE_March_20[#Data],1,0)</f>
        <v>#REF!</v>
      </c>
      <c r="Q591" t="e">
        <f>VLOOKUP(assembly_staff_import[[#This Row],[Full Name]],[3]!Table17[#Data],3,0)</f>
        <v>#REF!</v>
      </c>
      <c r="R591" t="e">
        <f>VLOOKUP(assembly_staff_import[[#This Row],[Formatted Works for Group]],[3]!Table7[#Data],1,0)</f>
        <v>#REF!</v>
      </c>
      <c r="S591" t="str">
        <f>IF(assembly_staff_import[[#This Row],[Legislative Staff Type]]="Personal", assembly_staff_import[[#This Row],[Vlookup Works for Group]], assembly_staff_import[[#This Row],[Formatted Works for Group calc]]&amp;", Central Staff Office, Assembly")</f>
        <v>Intergovernmental Relations - Long Island (Minority), Central Staff Office, Assembly</v>
      </c>
      <c r="T591" s="20" t="str">
        <f>TRIM(assembly_staff_import[[#This Row],[NAME_SOURCE_KEY]])</f>
        <v>PALUMBO, GINA</v>
      </c>
      <c r="U591" t="s">
        <v>26502</v>
      </c>
      <c r="V591" t="s">
        <v>23896</v>
      </c>
      <c r="W591" t="s">
        <v>26503</v>
      </c>
      <c r="Y591" t="str">
        <f>IF(assembly_staff_import[[#This Row],[Legislative Staff Type]]="Personal", PROPER(TRIM(assembly_staff_import[[#This Row],[Unit First MI via UNIT_SOURCE_KEY]])&amp;" "&amp;assembly_staff_import[[#This Row],[Unit Last via UNIT_SOURCE_KEY]]), PROPER(TRIM(assembly_staff_import[[#This Row],[UNIT NAME_SOURCE_KEY2]])))</f>
        <v>Intergovernmental Relations - Long Island (Minority)</v>
      </c>
      <c r="Z591" t="s">
        <v>26498</v>
      </c>
      <c r="AA591" t="e">
        <f>VLOOKUP(assembly_staff_import[[#This Row],[Formatted and corrected Works for Group Text]],[3]!Table4[#Data],1,0)</f>
        <v>#REF!</v>
      </c>
      <c r="AB591" t="e">
        <f>VLOOKUP(assembly_staff_import[[#This Row],[Formatted and corrected Works for Group Text]],[3]!Table5[#Data],2,0)</f>
        <v>#REF!</v>
      </c>
      <c r="AC591" t="str">
        <f>IF(TRIM(assembly_staff_import[[#This Row],[PUBLIC INFO ADDR_SOURCE_KEY]])="CAPITOL, ALBANY", "Legislative / Capitol Office", "District Office")</f>
        <v>District Office</v>
      </c>
      <c r="AD591" t="s">
        <v>26499</v>
      </c>
      <c r="AF591" t="str">
        <f t="shared" si="32"/>
        <v xml:space="preserve">462 </v>
      </c>
      <c r="AG591" t="s">
        <v>26499</v>
      </c>
      <c r="AH591" t="s">
        <v>26504</v>
      </c>
      <c r="AI591" t="s">
        <v>25052</v>
      </c>
      <c r="AJ591" t="s">
        <v>26501</v>
      </c>
    </row>
    <row r="592" spans="1:36" x14ac:dyDescent="0.2">
      <c r="A592" t="str">
        <f>TRIM(PROPER((assembly_staff_import[[#This Row],[First MI Name via NAME_SOURCE_KEY TEXT]]&amp;" "&amp;assembly_staff_import[[#This Row],[Last Name via NAME_SOURCE_KEY TEXT]]&amp;" "&amp;assembly_staff_import[[#This Row],[Suffix via NAME_SOURCE_KEY]])))</f>
        <v>James B Teese</v>
      </c>
      <c r="B592" t="str">
        <f>TRIM(CONCATENATE(TRIM(assembly_staff_import[[#This Row],[Full Name]]), ", ", assembly_staff_import[[#This Row],[Title]]))</f>
        <v>James B Teese, Director</v>
      </c>
      <c r="C592" t="e">
        <f>assembly_staff_import[[#This Row],[Vlookup_groups]]</f>
        <v>#REF!</v>
      </c>
      <c r="D592" t="str">
        <f>IF(assembly_staff_import[[#This Row],[Legislative Staff Type]]="Personal",assembly_staff_import[[#This Row],[Formatted Personal Staff Office]],"")</f>
        <v/>
      </c>
      <c r="E592" t="s">
        <v>65</v>
      </c>
      <c r="F592" s="19" t="s">
        <v>10913</v>
      </c>
      <c r="G592" t="s">
        <v>1237</v>
      </c>
      <c r="H592" t="str">
        <f>TRIM(PROPER((assembly_staff_import[[#This Row],[Last Name via NAME_SOURCE_KEY TEXT]]&amp;" "&amp;assembly_staff_import[[#This Row],[Suffix via NAME_SOURCE_KEY]])))</f>
        <v>Teese</v>
      </c>
      <c r="I592" t="str">
        <f>PROPER(assembly_staff_import[[#This Row],[JOB TITLE_SOURCE_KEY]])</f>
        <v xml:space="preserve">Director                                   </v>
      </c>
      <c r="J592" t="s">
        <v>72</v>
      </c>
      <c r="K592" t="str">
        <f>IF(assembly_staff_import[[#This Row],[Legislative Staff Type]]="Personal",assembly_staff_import[[#This Row],[Vlookup Reports To Person]], "")</f>
        <v/>
      </c>
      <c r="L592" t="str">
        <f>PROPER(assembly_staff_import[[#This Row],[First MI Name via NAME_SOURCE_KEY TEXT]])</f>
        <v xml:space="preserve"> James B</v>
      </c>
      <c r="M592" t="s">
        <v>20455</v>
      </c>
      <c r="N592" t="str">
        <f>LOWER(CONCATENATE(assembly_staff_import[[#This Row],[Last Name]],LEFT(assembly_staff_import[[#This Row],[First Name (no initial)]],1),"@nyassembly.gov"))</f>
        <v>teesej@nyassembly.gov</v>
      </c>
      <c r="O592" t="s">
        <v>2380</v>
      </c>
      <c r="P592" t="e">
        <f>VLOOKUP(assembly_staff_import[[#This Row],[Full Name]],[3]!PEOPLE_March_20[#Data],1,0)</f>
        <v>#REF!</v>
      </c>
      <c r="Q592" t="e">
        <f>VLOOKUP(assembly_staff_import[[#This Row],[Full Name]],[3]!Table17[#Data],3,0)</f>
        <v>#REF!</v>
      </c>
      <c r="R592" t="e">
        <f>VLOOKUP(assembly_staff_import[[#This Row],[Formatted Works for Group]],[3]!Table7[#Data],1,0)</f>
        <v>#REF!</v>
      </c>
      <c r="S592" t="str">
        <f>IF(assembly_staff_import[[#This Row],[Legislative Staff Type]]="Personal", assembly_staff_import[[#This Row],[Vlookup Works for Group]], assembly_staff_import[[#This Row],[Formatted Works for Group calc]]&amp;", Central Staff Office, Assembly")</f>
        <v>Intergovernmental Relations - Long Island (Minority), Central Staff Office, Assembly</v>
      </c>
      <c r="T592" s="20" t="str">
        <f>TRIM(assembly_staff_import[[#This Row],[NAME_SOURCE_KEY]])</f>
        <v>TEESE, JAMES B</v>
      </c>
      <c r="U592" t="s">
        <v>26505</v>
      </c>
      <c r="V592" t="s">
        <v>26506</v>
      </c>
      <c r="W592" t="s">
        <v>26507</v>
      </c>
      <c r="Y592" t="str">
        <f>IF(assembly_staff_import[[#This Row],[Legislative Staff Type]]="Personal", PROPER(TRIM(assembly_staff_import[[#This Row],[Unit First MI via UNIT_SOURCE_KEY]])&amp;" "&amp;assembly_staff_import[[#This Row],[Unit Last via UNIT_SOURCE_KEY]]), PROPER(TRIM(assembly_staff_import[[#This Row],[UNIT NAME_SOURCE_KEY2]])))</f>
        <v>Intergovernmental Relations - Long Island (Minority)</v>
      </c>
      <c r="Z592" t="s">
        <v>26498</v>
      </c>
      <c r="AA592" t="e">
        <f>VLOOKUP(assembly_staff_import[[#This Row],[Formatted and corrected Works for Group Text]],[3]!Table4[#Data],1,0)</f>
        <v>#REF!</v>
      </c>
      <c r="AB592" t="e">
        <f>VLOOKUP(assembly_staff_import[[#This Row],[Formatted and corrected Works for Group Text]],[3]!Table5[#Data],2,0)</f>
        <v>#REF!</v>
      </c>
      <c r="AC592" t="str">
        <f>IF(TRIM(assembly_staff_import[[#This Row],[PUBLIC INFO ADDR_SOURCE_KEY]])="CAPITOL, ALBANY", "Legislative / Capitol Office", "District Office")</f>
        <v>District Office</v>
      </c>
      <c r="AD592" t="s">
        <v>26499</v>
      </c>
      <c r="AF592" t="str">
        <f t="shared" si="32"/>
        <v xml:space="preserve">462 </v>
      </c>
      <c r="AG592" t="s">
        <v>26499</v>
      </c>
      <c r="AH592" t="s">
        <v>26508</v>
      </c>
      <c r="AI592" t="s">
        <v>25004</v>
      </c>
      <c r="AJ592" t="s">
        <v>26501</v>
      </c>
    </row>
    <row r="593" spans="1:36" x14ac:dyDescent="0.2">
      <c r="A593" t="str">
        <f>TRIM(PROPER((assembly_staff_import[[#This Row],[First MI Name via NAME_SOURCE_KEY TEXT]]&amp;" "&amp;assembly_staff_import[[#This Row],[Last Name via NAME_SOURCE_KEY TEXT]]&amp;" "&amp;assembly_staff_import[[#This Row],[Suffix via NAME_SOURCE_KEY]])))</f>
        <v>Michael J Graham</v>
      </c>
      <c r="B593" t="str">
        <f>TRIM(CONCATENATE(TRIM(assembly_staff_import[[#This Row],[Full Name]]), ", ", assembly_staff_import[[#This Row],[Title]]))</f>
        <v>Michael J Graham, Community Liaison</v>
      </c>
      <c r="C593" t="e">
        <f>assembly_staff_import[[#This Row],[Vlookup_groups]]</f>
        <v>#REF!</v>
      </c>
      <c r="D593" t="str">
        <f>IF(assembly_staff_import[[#This Row],[Legislative Staff Type]]="Personal",assembly_staff_import[[#This Row],[Formatted Personal Staff Office]],"")</f>
        <v/>
      </c>
      <c r="E593" t="s">
        <v>65</v>
      </c>
      <c r="F593" s="19" t="s">
        <v>10913</v>
      </c>
      <c r="G593" t="s">
        <v>1237</v>
      </c>
      <c r="H593" t="str">
        <f>TRIM(PROPER((assembly_staff_import[[#This Row],[Last Name via NAME_SOURCE_KEY TEXT]]&amp;" "&amp;assembly_staff_import[[#This Row],[Suffix via NAME_SOURCE_KEY]])))</f>
        <v>Graham</v>
      </c>
      <c r="I593" t="str">
        <f>PROPER(assembly_staff_import[[#This Row],[JOB TITLE_SOURCE_KEY]])</f>
        <v xml:space="preserve">Community Liaison                          </v>
      </c>
      <c r="J593" t="s">
        <v>72</v>
      </c>
      <c r="K593" t="str">
        <f>IF(assembly_staff_import[[#This Row],[Legislative Staff Type]]="Personal",assembly_staff_import[[#This Row],[Vlookup Reports To Person]], "")</f>
        <v/>
      </c>
      <c r="L593" t="str">
        <f>PROPER(assembly_staff_import[[#This Row],[First MI Name via NAME_SOURCE_KEY TEXT]])</f>
        <v xml:space="preserve"> Michael J</v>
      </c>
      <c r="M593" t="s">
        <v>12011</v>
      </c>
      <c r="N593" t="str">
        <f>LOWER(CONCATENATE(assembly_staff_import[[#This Row],[Last Name]],LEFT(assembly_staff_import[[#This Row],[First Name (no initial)]],1),"@nyassembly.gov"))</f>
        <v>grahamm@nyassembly.gov</v>
      </c>
      <c r="O593" t="s">
        <v>3705</v>
      </c>
      <c r="P593" t="e">
        <f>VLOOKUP(assembly_staff_import[[#This Row],[Full Name]],[3]!PEOPLE_March_20[#Data],1,0)</f>
        <v>#REF!</v>
      </c>
      <c r="Q593" t="e">
        <f>VLOOKUP(assembly_staff_import[[#This Row],[Full Name]],[3]!Table17[#Data],3,0)</f>
        <v>#REF!</v>
      </c>
      <c r="R593" t="e">
        <f>VLOOKUP(assembly_staff_import[[#This Row],[Formatted Works for Group]],[3]!Table7[#Data],1,0)</f>
        <v>#REF!</v>
      </c>
      <c r="S593" t="str">
        <f>IF(assembly_staff_import[[#This Row],[Legislative Staff Type]]="Personal", assembly_staff_import[[#This Row],[Vlookup Works for Group]], assembly_staff_import[[#This Row],[Formatted Works for Group calc]]&amp;", Central Staff Office, Assembly")</f>
        <v>Intergovernmental Relations - Long Island (Minority), Central Staff Office, Assembly</v>
      </c>
      <c r="T593" s="20" t="str">
        <f>TRIM(assembly_staff_import[[#This Row],[NAME_SOURCE_KEY]])</f>
        <v>GRAHAM, MICHAEL J</v>
      </c>
      <c r="U593" t="s">
        <v>26509</v>
      </c>
      <c r="V593" t="s">
        <v>26510</v>
      </c>
      <c r="W593" t="s">
        <v>24922</v>
      </c>
      <c r="Y593" t="str">
        <f>IF(assembly_staff_import[[#This Row],[Legislative Staff Type]]="Personal", PROPER(TRIM(assembly_staff_import[[#This Row],[Unit First MI via UNIT_SOURCE_KEY]])&amp;" "&amp;assembly_staff_import[[#This Row],[Unit Last via UNIT_SOURCE_KEY]]), PROPER(TRIM(assembly_staff_import[[#This Row],[UNIT NAME_SOURCE_KEY2]])))</f>
        <v>Intergovernmental Relations - Long Island (Minority)</v>
      </c>
      <c r="Z593" t="s">
        <v>26498</v>
      </c>
      <c r="AA593" t="e">
        <f>VLOOKUP(assembly_staff_import[[#This Row],[Formatted and corrected Works for Group Text]],[3]!Table4[#Data],1,0)</f>
        <v>#REF!</v>
      </c>
      <c r="AB593" t="e">
        <f>VLOOKUP(assembly_staff_import[[#This Row],[Formatted and corrected Works for Group Text]],[3]!Table5[#Data],2,0)</f>
        <v>#REF!</v>
      </c>
      <c r="AC593" t="str">
        <f>IF(TRIM(assembly_staff_import[[#This Row],[PUBLIC INFO ADDR_SOURCE_KEY]])="CAPITOL, ALBANY", "Legislative / Capitol Office", "District Office")</f>
        <v>District Office</v>
      </c>
      <c r="AD593" t="s">
        <v>26499</v>
      </c>
      <c r="AF593" t="str">
        <f t="shared" si="32"/>
        <v xml:space="preserve">462 </v>
      </c>
      <c r="AG593" t="s">
        <v>26499</v>
      </c>
      <c r="AH593" t="s">
        <v>26511</v>
      </c>
      <c r="AI593" t="s">
        <v>23692</v>
      </c>
      <c r="AJ593" t="s">
        <v>24472</v>
      </c>
    </row>
    <row r="594" spans="1:36" x14ac:dyDescent="0.2">
      <c r="A594" t="str">
        <f>TRIM(PROPER((assembly_staff_import[[#This Row],[First MI Name via NAME_SOURCE_KEY TEXT]]&amp;" "&amp;assembly_staff_import[[#This Row],[Last Name via NAME_SOURCE_KEY TEXT]]&amp;" "&amp;assembly_staff_import[[#This Row],[Suffix via NAME_SOURCE_KEY]])))</f>
        <v>Rosalie J Hanson</v>
      </c>
      <c r="B594" t="str">
        <f>TRIM(CONCATENATE(TRIM(assembly_staff_import[[#This Row],[Full Name]]), ", ", assembly_staff_import[[#This Row],[Title]]))</f>
        <v>Rosalie J Hanson, Regional Coord</v>
      </c>
      <c r="C594" t="e">
        <f>assembly_staff_import[[#This Row],[Vlookup_groups]]</f>
        <v>#REF!</v>
      </c>
      <c r="D594" t="str">
        <f>IF(assembly_staff_import[[#This Row],[Legislative Staff Type]]="Personal",assembly_staff_import[[#This Row],[Formatted Personal Staff Office]],"")</f>
        <v/>
      </c>
      <c r="E594" t="s">
        <v>65</v>
      </c>
      <c r="F594" s="19" t="s">
        <v>10913</v>
      </c>
      <c r="G594" t="s">
        <v>1237</v>
      </c>
      <c r="H594" t="str">
        <f>TRIM(PROPER((assembly_staff_import[[#This Row],[Last Name via NAME_SOURCE_KEY TEXT]]&amp;" "&amp;assembly_staff_import[[#This Row],[Suffix via NAME_SOURCE_KEY]])))</f>
        <v>Hanson</v>
      </c>
      <c r="I594" t="str">
        <f>PROPER(assembly_staff_import[[#This Row],[JOB TITLE_SOURCE_KEY]])</f>
        <v xml:space="preserve">Regional Coord                             </v>
      </c>
      <c r="J594" t="s">
        <v>72</v>
      </c>
      <c r="K594" t="str">
        <f>IF(assembly_staff_import[[#This Row],[Legislative Staff Type]]="Personal",assembly_staff_import[[#This Row],[Vlookup Reports To Person]], "")</f>
        <v/>
      </c>
      <c r="L594" t="str">
        <f>PROPER(assembly_staff_import[[#This Row],[First MI Name via NAME_SOURCE_KEY TEXT]])</f>
        <v xml:space="preserve"> Rosalie J</v>
      </c>
      <c r="M594" t="s">
        <v>20509</v>
      </c>
      <c r="N594" t="str">
        <f>LOWER(CONCATENATE(assembly_staff_import[[#This Row],[Last Name]],LEFT(assembly_staff_import[[#This Row],[First Name (no initial)]],1),"@nyassembly.gov"))</f>
        <v>hansonr@nyassembly.gov</v>
      </c>
      <c r="O594" t="s">
        <v>26512</v>
      </c>
      <c r="P594" t="e">
        <f>VLOOKUP(assembly_staff_import[[#This Row],[Full Name]],[3]!PEOPLE_March_20[#Data],1,0)</f>
        <v>#REF!</v>
      </c>
      <c r="Q594" t="e">
        <f>VLOOKUP(assembly_staff_import[[#This Row],[Full Name]],[3]!Table17[#Data],3,0)</f>
        <v>#REF!</v>
      </c>
      <c r="R594" t="e">
        <f>VLOOKUP(assembly_staff_import[[#This Row],[Formatted Works for Group]],[3]!Table7[#Data],1,0)</f>
        <v>#REF!</v>
      </c>
      <c r="S594" t="str">
        <f>IF(assembly_staff_import[[#This Row],[Legislative Staff Type]]="Personal", assembly_staff_import[[#This Row],[Vlookup Works for Group]], assembly_staff_import[[#This Row],[Formatted Works for Group calc]]&amp;", Central Staff Office, Assembly")</f>
        <v>Intergovernmental Relations - Long Island (Minority), Central Staff Office, Assembly</v>
      </c>
      <c r="T594" s="20" t="str">
        <f>TRIM(assembly_staff_import[[#This Row],[NAME_SOURCE_KEY]])</f>
        <v>HANSON, ROSALIE J</v>
      </c>
      <c r="U594" t="s">
        <v>26513</v>
      </c>
      <c r="V594" t="s">
        <v>26514</v>
      </c>
      <c r="W594" t="s">
        <v>26515</v>
      </c>
      <c r="Y594" t="str">
        <f>IF(assembly_staff_import[[#This Row],[Legislative Staff Type]]="Personal", PROPER(TRIM(assembly_staff_import[[#This Row],[Unit First MI via UNIT_SOURCE_KEY]])&amp;" "&amp;assembly_staff_import[[#This Row],[Unit Last via UNIT_SOURCE_KEY]]), PROPER(TRIM(assembly_staff_import[[#This Row],[UNIT NAME_SOURCE_KEY2]])))</f>
        <v>Intergovernmental Relations - Long Island (Minority)</v>
      </c>
      <c r="Z594" t="s">
        <v>26498</v>
      </c>
      <c r="AA594" t="e">
        <f>VLOOKUP(assembly_staff_import[[#This Row],[Formatted and corrected Works for Group Text]],[3]!Table4[#Data],1,0)</f>
        <v>#REF!</v>
      </c>
      <c r="AB594" t="e">
        <f>VLOOKUP(assembly_staff_import[[#This Row],[Formatted and corrected Works for Group Text]],[3]!Table5[#Data],2,0)</f>
        <v>#REF!</v>
      </c>
      <c r="AC594" t="str">
        <f>IF(TRIM(assembly_staff_import[[#This Row],[PUBLIC INFO ADDR_SOURCE_KEY]])="CAPITOL, ALBANY", "Legislative / Capitol Office", "District Office")</f>
        <v>District Office</v>
      </c>
      <c r="AD594" t="s">
        <v>26499</v>
      </c>
      <c r="AF594" t="str">
        <f t="shared" si="32"/>
        <v xml:space="preserve">462 </v>
      </c>
      <c r="AG594" t="s">
        <v>26499</v>
      </c>
      <c r="AH594" t="s">
        <v>26516</v>
      </c>
      <c r="AI594" t="s">
        <v>25116</v>
      </c>
      <c r="AJ594" t="s">
        <v>26501</v>
      </c>
    </row>
    <row r="595" spans="1:36" x14ac:dyDescent="0.2">
      <c r="A595" t="str">
        <f>TRIM(PROPER((assembly_staff_import[[#This Row],[First MI Name via NAME_SOURCE_KEY TEXT]]&amp;" "&amp;assembly_staff_import[[#This Row],[Last Name via NAME_SOURCE_KEY TEXT]]&amp;" "&amp;assembly_staff_import[[#This Row],[Suffix via NAME_SOURCE_KEY]])))</f>
        <v>Victoria M Johnson</v>
      </c>
      <c r="B595" t="str">
        <f>TRIM(CONCATENATE(TRIM(assembly_staff_import[[#This Row],[Full Name]]), ", ", assembly_staff_import[[#This Row],[Title]]))</f>
        <v>Victoria M Johnson, Princ Coordinator</v>
      </c>
      <c r="C595" t="e">
        <f>assembly_staff_import[[#This Row],[Vlookup_groups]]</f>
        <v>#REF!</v>
      </c>
      <c r="D595" t="str">
        <f>IF(assembly_staff_import[[#This Row],[Legislative Staff Type]]="Personal",assembly_staff_import[[#This Row],[Formatted Personal Staff Office]],"")</f>
        <v/>
      </c>
      <c r="E595" t="s">
        <v>65</v>
      </c>
      <c r="F595" s="19" t="s">
        <v>10913</v>
      </c>
      <c r="G595" t="s">
        <v>1237</v>
      </c>
      <c r="H595" t="str">
        <f>TRIM(PROPER((assembly_staff_import[[#This Row],[Last Name via NAME_SOURCE_KEY TEXT]]&amp;" "&amp;assembly_staff_import[[#This Row],[Suffix via NAME_SOURCE_KEY]])))</f>
        <v>Johnson</v>
      </c>
      <c r="I595" t="str">
        <f>PROPER(assembly_staff_import[[#This Row],[JOB TITLE_SOURCE_KEY]])</f>
        <v xml:space="preserve">Princ Coordinator                          </v>
      </c>
      <c r="J595" t="s">
        <v>72</v>
      </c>
      <c r="K595" t="str">
        <f>IF(assembly_staff_import[[#This Row],[Legislative Staff Type]]="Personal",assembly_staff_import[[#This Row],[Vlookup Reports To Person]], "")</f>
        <v/>
      </c>
      <c r="L595" t="str">
        <f>PROPER(assembly_staff_import[[#This Row],[First MI Name via NAME_SOURCE_KEY TEXT]])</f>
        <v xml:space="preserve"> Victoria M</v>
      </c>
      <c r="M595" t="s">
        <v>20485</v>
      </c>
      <c r="N595" t="str">
        <f>LOWER(CONCATENATE(assembly_staff_import[[#This Row],[Last Name]],LEFT(assembly_staff_import[[#This Row],[First Name (no initial)]],1),"@nyassembly.gov"))</f>
        <v>johnsonv@nyassembly.gov</v>
      </c>
      <c r="O595" t="s">
        <v>15843</v>
      </c>
      <c r="P595" t="e">
        <f>VLOOKUP(assembly_staff_import[[#This Row],[Full Name]],[3]!PEOPLE_March_20[#Data],1,0)</f>
        <v>#REF!</v>
      </c>
      <c r="Q595" t="e">
        <f>VLOOKUP(assembly_staff_import[[#This Row],[Full Name]],[3]!Table17[#Data],3,0)</f>
        <v>#REF!</v>
      </c>
      <c r="R595" t="e">
        <f>VLOOKUP(assembly_staff_import[[#This Row],[Formatted Works for Group]],[3]!Table7[#Data],1,0)</f>
        <v>#REF!</v>
      </c>
      <c r="S595" t="str">
        <f>IF(assembly_staff_import[[#This Row],[Legislative Staff Type]]="Personal", assembly_staff_import[[#This Row],[Vlookup Works for Group]], assembly_staff_import[[#This Row],[Formatted Works for Group calc]]&amp;", Central Staff Office, Assembly")</f>
        <v>Intergovernmental Relations - Long Island (Minority), Central Staff Office, Assembly</v>
      </c>
      <c r="T595" s="20" t="str">
        <f>TRIM(assembly_staff_import[[#This Row],[NAME_SOURCE_KEY]])</f>
        <v>JOHNSON, VICTORIA M</v>
      </c>
      <c r="U595" t="s">
        <v>26517</v>
      </c>
      <c r="V595" t="s">
        <v>24257</v>
      </c>
      <c r="W595" t="s">
        <v>26518</v>
      </c>
      <c r="Y595" t="str">
        <f>IF(assembly_staff_import[[#This Row],[Legislative Staff Type]]="Personal", PROPER(TRIM(assembly_staff_import[[#This Row],[Unit First MI via UNIT_SOURCE_KEY]])&amp;" "&amp;assembly_staff_import[[#This Row],[Unit Last via UNIT_SOURCE_KEY]]), PROPER(TRIM(assembly_staff_import[[#This Row],[UNIT NAME_SOURCE_KEY2]])))</f>
        <v>Intergovernmental Relations - Long Island (Minority)</v>
      </c>
      <c r="Z595" t="s">
        <v>26498</v>
      </c>
      <c r="AA595" t="e">
        <f>VLOOKUP(assembly_staff_import[[#This Row],[Formatted and corrected Works for Group Text]],[3]!Table4[#Data],1,0)</f>
        <v>#REF!</v>
      </c>
      <c r="AB595" t="e">
        <f>VLOOKUP(assembly_staff_import[[#This Row],[Formatted and corrected Works for Group Text]],[3]!Table5[#Data],2,0)</f>
        <v>#REF!</v>
      </c>
      <c r="AC595" t="str">
        <f>IF(TRIM(assembly_staff_import[[#This Row],[PUBLIC INFO ADDR_SOURCE_KEY]])="CAPITOL, ALBANY", "Legislative / Capitol Office", "District Office")</f>
        <v>District Office</v>
      </c>
      <c r="AD595" t="s">
        <v>26499</v>
      </c>
      <c r="AF595" t="str">
        <f t="shared" si="32"/>
        <v xml:space="preserve">462 </v>
      </c>
      <c r="AG595" t="s">
        <v>26499</v>
      </c>
      <c r="AH595" t="s">
        <v>26519</v>
      </c>
      <c r="AI595" t="s">
        <v>25086</v>
      </c>
      <c r="AJ595" t="s">
        <v>26501</v>
      </c>
    </row>
    <row r="596" spans="1:36" x14ac:dyDescent="0.2">
      <c r="A596" t="str">
        <f>TRIM(PROPER((assembly_staff_import[[#This Row],[First MI Name via NAME_SOURCE_KEY TEXT]]&amp;" "&amp;assembly_staff_import[[#This Row],[Last Name via NAME_SOURCE_KEY TEXT]]&amp;" "&amp;assembly_staff_import[[#This Row],[Suffix via NAME_SOURCE_KEY]])))</f>
        <v>Anne K Barnhart</v>
      </c>
      <c r="B596" t="str">
        <f>TRIM(CONCATENATE(TRIM(assembly_staff_import[[#This Row],[Full Name]]), ", ", assembly_staff_import[[#This Row],[Title]]))</f>
        <v>Anne K Barnhart, Legis Aide</v>
      </c>
      <c r="C596" t="e">
        <f>assembly_staff_import[[#This Row],[Vlookup_groups]]</f>
        <v>#REF!</v>
      </c>
      <c r="D596" t="str">
        <f>IF(assembly_staff_import[[#This Row],[Legislative Staff Type]]="Personal",assembly_staff_import[[#This Row],[Formatted Personal Staff Office]],"")</f>
        <v/>
      </c>
      <c r="E596" t="s">
        <v>65</v>
      </c>
      <c r="F596" s="19" t="s">
        <v>10913</v>
      </c>
      <c r="G596" t="s">
        <v>1237</v>
      </c>
      <c r="H596" t="str">
        <f>TRIM(PROPER((assembly_staff_import[[#This Row],[Last Name via NAME_SOURCE_KEY TEXT]]&amp;" "&amp;assembly_staff_import[[#This Row],[Suffix via NAME_SOURCE_KEY]])))</f>
        <v>Barnhart</v>
      </c>
      <c r="I596" t="str">
        <f>PROPER(assembly_staff_import[[#This Row],[JOB TITLE_SOURCE_KEY]])</f>
        <v xml:space="preserve">Legis Aide                                 </v>
      </c>
      <c r="J596" t="s">
        <v>72</v>
      </c>
      <c r="K596" t="str">
        <f>IF(assembly_staff_import[[#This Row],[Legislative Staff Type]]="Personal",assembly_staff_import[[#This Row],[Vlookup Reports To Person]], "")</f>
        <v/>
      </c>
      <c r="L596" t="str">
        <f>PROPER(assembly_staff_import[[#This Row],[First MI Name via NAME_SOURCE_KEY TEXT]])</f>
        <v xml:space="preserve"> Anne K</v>
      </c>
      <c r="M596" t="s">
        <v>13988</v>
      </c>
      <c r="N596" t="str">
        <f>LOWER(CONCATENATE(assembly_staff_import[[#This Row],[Last Name]],LEFT(assembly_staff_import[[#This Row],[First Name (no initial)]],1),"@nyassembly.gov"))</f>
        <v>barnharta@nyassembly.gov</v>
      </c>
      <c r="O596" t="s">
        <v>22383</v>
      </c>
      <c r="P596" t="e">
        <f>VLOOKUP(assembly_staff_import[[#This Row],[Full Name]],[3]!PEOPLE_March_20[#Data],1,0)</f>
        <v>#REF!</v>
      </c>
      <c r="Q596" t="e">
        <f>VLOOKUP(assembly_staff_import[[#This Row],[Full Name]],[3]!Table17[#Data],3,0)</f>
        <v>#REF!</v>
      </c>
      <c r="R596" t="e">
        <f>VLOOKUP(assembly_staff_import[[#This Row],[Formatted Works for Group]],[3]!Table7[#Data],1,0)</f>
        <v>#REF!</v>
      </c>
      <c r="S596" t="str">
        <f>IF(assembly_staff_import[[#This Row],[Legislative Staff Type]]="Personal", assembly_staff_import[[#This Row],[Vlookup Works for Group]], assembly_staff_import[[#This Row],[Formatted Works for Group calc]]&amp;", Central Staff Office, Assembly")</f>
        <v>Intergovernmental Relations - Mid-Hudson (Minority), Central Staff Office, Assembly</v>
      </c>
      <c r="T596" s="20" t="str">
        <f>TRIM(assembly_staff_import[[#This Row],[NAME_SOURCE_KEY]])</f>
        <v>BARNHART, ANNE K</v>
      </c>
      <c r="U596" t="s">
        <v>26520</v>
      </c>
      <c r="V596" t="s">
        <v>26521</v>
      </c>
      <c r="W596" t="s">
        <v>26522</v>
      </c>
      <c r="Y596" t="str">
        <f>IF(assembly_staff_import[[#This Row],[Legislative Staff Type]]="Personal", PROPER(TRIM(assembly_staff_import[[#This Row],[Unit First MI via UNIT_SOURCE_KEY]])&amp;" "&amp;assembly_staff_import[[#This Row],[Unit Last via UNIT_SOURCE_KEY]]), PROPER(TRIM(assembly_staff_import[[#This Row],[UNIT NAME_SOURCE_KEY2]])))</f>
        <v>Intergovernmental Relations - Mid-Hudson (Minority)</v>
      </c>
      <c r="Z596" t="s">
        <v>26523</v>
      </c>
      <c r="AA596" t="e">
        <f>VLOOKUP(assembly_staff_import[[#This Row],[Formatted and corrected Works for Group Text]],[3]!Table4[#Data],1,0)</f>
        <v>#REF!</v>
      </c>
      <c r="AB596" t="e">
        <f>VLOOKUP(assembly_staff_import[[#This Row],[Formatted and corrected Works for Group Text]],[3]!Table5[#Data],2,0)</f>
        <v>#REF!</v>
      </c>
      <c r="AC596" t="str">
        <f>IF(TRIM(assembly_staff_import[[#This Row],[PUBLIC INFO ADDR_SOURCE_KEY]])="CAPITOL, ALBANY", "Legislative / Capitol Office", "District Office")</f>
        <v>District Office</v>
      </c>
      <c r="AD596" t="s">
        <v>26524</v>
      </c>
      <c r="AF596" t="str">
        <f>"464 "</f>
        <v xml:space="preserve">464 </v>
      </c>
      <c r="AG596" t="s">
        <v>26524</v>
      </c>
      <c r="AH596" t="s">
        <v>26525</v>
      </c>
      <c r="AI596" t="s">
        <v>23600</v>
      </c>
      <c r="AJ596" t="s">
        <v>26526</v>
      </c>
    </row>
    <row r="597" spans="1:36" x14ac:dyDescent="0.2">
      <c r="A597" t="str">
        <f>TRIM(PROPER((assembly_staff_import[[#This Row],[First MI Name via NAME_SOURCE_KEY TEXT]]&amp;" "&amp;assembly_staff_import[[#This Row],[Last Name via NAME_SOURCE_KEY TEXT]]&amp;" "&amp;assembly_staff_import[[#This Row],[Suffix via NAME_SOURCE_KEY]])))</f>
        <v>Kenneth J Jr Ronk Jr</v>
      </c>
      <c r="B597" t="str">
        <f>TRIM(CONCATENATE(TRIM(assembly_staff_import[[#This Row],[Full Name]]), ", ", assembly_staff_import[[#This Row],[Title]]))</f>
        <v>Kenneth J Jr Ronk Jr, Regional Office Dir</v>
      </c>
      <c r="C597" t="str">
        <f>assembly_staff_import[[#This Row],[Vlookup_groups]]</f>
        <v>Intergovernmental Relations - Mid-Hudson (Minority), Central Staff Office, Assembly</v>
      </c>
      <c r="D597" t="str">
        <f>IF(assembly_staff_import[[#This Row],[Legislative Staff Type]]="Personal",assembly_staff_import[[#This Row],[Formatted Personal Staff Office]],"")</f>
        <v/>
      </c>
      <c r="E597" t="s">
        <v>65</v>
      </c>
      <c r="F597" s="19" t="s">
        <v>10913</v>
      </c>
      <c r="G597" t="s">
        <v>1237</v>
      </c>
      <c r="H597" t="str">
        <f>TRIM(PROPER((assembly_staff_import[[#This Row],[Last Name via NAME_SOURCE_KEY TEXT]]&amp;" "&amp;assembly_staff_import[[#This Row],[Suffix via NAME_SOURCE_KEY]])))</f>
        <v>Ronk Jr</v>
      </c>
      <c r="I597" t="str">
        <f>PROPER(assembly_staff_import[[#This Row],[JOB TITLE_SOURCE_KEY]])</f>
        <v xml:space="preserve">Regional Office Dir                        </v>
      </c>
      <c r="J597" t="s">
        <v>72</v>
      </c>
      <c r="K597" t="str">
        <f>IF(assembly_staff_import[[#This Row],[Legislative Staff Type]]="Personal",assembly_staff_import[[#This Row],[Vlookup Reports To Person]], "")</f>
        <v/>
      </c>
      <c r="L597" t="str">
        <f>PROPER(assembly_staff_import[[#This Row],[First MI Name via NAME_SOURCE_KEY TEXT]])</f>
        <v xml:space="preserve"> Kenneth J Jr</v>
      </c>
      <c r="M597" t="s">
        <v>20134</v>
      </c>
      <c r="N597" t="str">
        <f>LOWER(CONCATENATE(assembly_staff_import[[#This Row],[Last Name]],LEFT(assembly_staff_import[[#This Row],[First Name (no initial)]],1),"@nyassembly.gov"))</f>
        <v>ronk jrk@nyassembly.gov</v>
      </c>
      <c r="O597" t="s">
        <v>26527</v>
      </c>
      <c r="P597" t="e">
        <f>VLOOKUP(assembly_staff_import[[#This Row],[Full Name]],[3]!PEOPLE_March_20[#Data],1,0)</f>
        <v>#REF!</v>
      </c>
      <c r="Q597" t="e">
        <f>VLOOKUP(assembly_staff_import[[#This Row],[Full Name]],[3]!Table17[#Data],3,0)</f>
        <v>#REF!</v>
      </c>
      <c r="R597" t="s">
        <v>12176</v>
      </c>
      <c r="S597" t="str">
        <f>IF(assembly_staff_import[[#This Row],[Legislative Staff Type]]="Personal", assembly_staff_import[[#This Row],[Vlookup Works for Group]], assembly_staff_import[[#This Row],[Formatted Works for Group calc]]&amp;", Central Staff Office, Assembly")</f>
        <v>Intergovernmental Relations - Mid-Hudson (Minority), Central Staff Office, Assembly</v>
      </c>
      <c r="T597" s="20" t="str">
        <f>TRIM(assembly_staff_import[[#This Row],[NAME_SOURCE_KEY]])</f>
        <v>RONK, KENNETH J JR</v>
      </c>
      <c r="U597" t="s">
        <v>26528</v>
      </c>
      <c r="V597" t="s">
        <v>26529</v>
      </c>
      <c r="W597" t="s">
        <v>26530</v>
      </c>
      <c r="X597" t="s">
        <v>23498</v>
      </c>
      <c r="Y597" t="str">
        <f>IF(assembly_staff_import[[#This Row],[Legislative Staff Type]]="Personal", PROPER(TRIM(assembly_staff_import[[#This Row],[Unit First MI via UNIT_SOURCE_KEY]])&amp;" "&amp;assembly_staff_import[[#This Row],[Unit Last via UNIT_SOURCE_KEY]]), PROPER(TRIM(assembly_staff_import[[#This Row],[UNIT NAME_SOURCE_KEY2]])))</f>
        <v>Intergovernmental Relations - Mid-Hudson (Minority)</v>
      </c>
      <c r="Z597" t="s">
        <v>26523</v>
      </c>
      <c r="AA597" t="e">
        <f>VLOOKUP(assembly_staff_import[[#This Row],[Formatted and corrected Works for Group Text]],[3]!Table4[#Data],1,0)</f>
        <v>#REF!</v>
      </c>
      <c r="AB597" t="e">
        <f>VLOOKUP(assembly_staff_import[[#This Row],[Formatted and corrected Works for Group Text]],[3]!Table5[#Data],2,0)</f>
        <v>#REF!</v>
      </c>
      <c r="AC597" t="str">
        <f>IF(TRIM(assembly_staff_import[[#This Row],[PUBLIC INFO ADDR_SOURCE_KEY]])="CAPITOL, ALBANY", "Legislative / Capitol Office", "District Office")</f>
        <v>District Office</v>
      </c>
      <c r="AD597" t="s">
        <v>26524</v>
      </c>
      <c r="AF597" t="str">
        <f>"464 "</f>
        <v xml:space="preserve">464 </v>
      </c>
      <c r="AG597" t="s">
        <v>26524</v>
      </c>
      <c r="AH597" t="s">
        <v>26531</v>
      </c>
      <c r="AI597" t="s">
        <v>26532</v>
      </c>
      <c r="AJ597" t="s">
        <v>26533</v>
      </c>
    </row>
    <row r="598" spans="1:36" x14ac:dyDescent="0.2">
      <c r="A598" t="str">
        <f>TRIM(PROPER((assembly_staff_import[[#This Row],[First MI Name via NAME_SOURCE_KEY TEXT]]&amp;" "&amp;assembly_staff_import[[#This Row],[Last Name via NAME_SOURCE_KEY TEXT]]&amp;" "&amp;assembly_staff_import[[#This Row],[Suffix via NAME_SOURCE_KEY]])))</f>
        <v>Marykate Acquisto</v>
      </c>
      <c r="B598" t="str">
        <f>TRIM(CONCATENATE(TRIM(assembly_staff_import[[#This Row],[Full Name]]), ", ", assembly_staff_import[[#This Row],[Title]]))</f>
        <v>Marykate Acquisto, Sr Coord</v>
      </c>
      <c r="C598" t="e">
        <f>assembly_staff_import[[#This Row],[Vlookup_groups]]</f>
        <v>#REF!</v>
      </c>
      <c r="D598" t="str">
        <f>IF(assembly_staff_import[[#This Row],[Legislative Staff Type]]="Personal",assembly_staff_import[[#This Row],[Formatted Personal Staff Office]],"")</f>
        <v/>
      </c>
      <c r="E598" t="s">
        <v>65</v>
      </c>
      <c r="F598" s="19" t="s">
        <v>10913</v>
      </c>
      <c r="G598" t="s">
        <v>1237</v>
      </c>
      <c r="H598" t="str">
        <f>TRIM(PROPER((assembly_staff_import[[#This Row],[Last Name via NAME_SOURCE_KEY TEXT]]&amp;" "&amp;assembly_staff_import[[#This Row],[Suffix via NAME_SOURCE_KEY]])))</f>
        <v>Acquisto</v>
      </c>
      <c r="I598" t="str">
        <f>PROPER(assembly_staff_import[[#This Row],[JOB TITLE_SOURCE_KEY]])</f>
        <v xml:space="preserve">Sr Coord                                   </v>
      </c>
      <c r="J598" t="s">
        <v>72</v>
      </c>
      <c r="K598" t="str">
        <f>IF(assembly_staff_import[[#This Row],[Legislative Staff Type]]="Personal",assembly_staff_import[[#This Row],[Vlookup Reports To Person]], "")</f>
        <v/>
      </c>
      <c r="L598" t="str">
        <f>PROPER(assembly_staff_import[[#This Row],[First MI Name via NAME_SOURCE_KEY TEXT]])</f>
        <v xml:space="preserve"> Marykate</v>
      </c>
      <c r="M598" t="s">
        <v>12177</v>
      </c>
      <c r="N598" t="str">
        <f>LOWER(CONCATENATE(assembly_staff_import[[#This Row],[Last Name]],LEFT(assembly_staff_import[[#This Row],[First Name (no initial)]],1),"@nyassembly.gov"))</f>
        <v>acquistom@nyassembly.gov</v>
      </c>
      <c r="O598" t="s">
        <v>12179</v>
      </c>
      <c r="P598" t="e">
        <f>VLOOKUP(assembly_staff_import[[#This Row],[Full Name]],[3]!PEOPLE_March_20[#Data],1,0)</f>
        <v>#REF!</v>
      </c>
      <c r="Q598" t="e">
        <f>VLOOKUP(assembly_staff_import[[#This Row],[Full Name]],[3]!Table17[#Data],3,0)</f>
        <v>#REF!</v>
      </c>
      <c r="R598" t="e">
        <f>VLOOKUP(assembly_staff_import[[#This Row],[Formatted Works for Group]],[3]!Table7[#Data],1,0)</f>
        <v>#REF!</v>
      </c>
      <c r="S598" t="str">
        <f>IF(assembly_staff_import[[#This Row],[Legislative Staff Type]]="Personal", assembly_staff_import[[#This Row],[Vlookup Works for Group]], assembly_staff_import[[#This Row],[Formatted Works for Group calc]]&amp;", Central Staff Office, Assembly")</f>
        <v>Intergovernmental Relations - Mid-Hudson (Minority), Central Staff Office, Assembly</v>
      </c>
      <c r="T598" s="20" t="str">
        <f>TRIM(assembly_staff_import[[#This Row],[NAME_SOURCE_KEY]])</f>
        <v>ACQUISTO, MARYKATE</v>
      </c>
      <c r="U598" t="s">
        <v>26534</v>
      </c>
      <c r="V598" t="s">
        <v>26535</v>
      </c>
      <c r="W598" t="s">
        <v>26536</v>
      </c>
      <c r="Y598" t="str">
        <f>IF(assembly_staff_import[[#This Row],[Legislative Staff Type]]="Personal", PROPER(TRIM(assembly_staff_import[[#This Row],[Unit First MI via UNIT_SOURCE_KEY]])&amp;" "&amp;assembly_staff_import[[#This Row],[Unit Last via UNIT_SOURCE_KEY]]), PROPER(TRIM(assembly_staff_import[[#This Row],[UNIT NAME_SOURCE_KEY2]])))</f>
        <v>Intergovernmental Relations - Mid-Hudson (Minority)</v>
      </c>
      <c r="Z598" t="s">
        <v>26523</v>
      </c>
      <c r="AA598" t="e">
        <f>VLOOKUP(assembly_staff_import[[#This Row],[Formatted and corrected Works for Group Text]],[3]!Table4[#Data],1,0)</f>
        <v>#REF!</v>
      </c>
      <c r="AB598" t="e">
        <f>VLOOKUP(assembly_staff_import[[#This Row],[Formatted and corrected Works for Group Text]],[3]!Table5[#Data],2,0)</f>
        <v>#REF!</v>
      </c>
      <c r="AC598" t="str">
        <f>IF(TRIM(assembly_staff_import[[#This Row],[PUBLIC INFO ADDR_SOURCE_KEY]])="CAPITOL, ALBANY", "Legislative / Capitol Office", "District Office")</f>
        <v>District Office</v>
      </c>
      <c r="AD598" t="s">
        <v>26524</v>
      </c>
      <c r="AF598" t="str">
        <f>"464 "</f>
        <v xml:space="preserve">464 </v>
      </c>
      <c r="AG598" t="s">
        <v>26524</v>
      </c>
      <c r="AH598" t="s">
        <v>26537</v>
      </c>
      <c r="AI598" t="s">
        <v>25052</v>
      </c>
      <c r="AJ598" t="s">
        <v>26533</v>
      </c>
    </row>
    <row r="599" spans="1:36" x14ac:dyDescent="0.2">
      <c r="A599" t="str">
        <f>TRIM(PROPER((assembly_staff_import[[#This Row],[First MI Name via NAME_SOURCE_KEY TEXT]]&amp;" "&amp;assembly_staff_import[[#This Row],[Last Name via NAME_SOURCE_KEY TEXT]]&amp;" "&amp;assembly_staff_import[[#This Row],[Suffix via NAME_SOURCE_KEY]])))</f>
        <v>Matthew S Watkins</v>
      </c>
      <c r="B599" t="str">
        <f>TRIM(CONCATENATE(TRIM(assembly_staff_import[[#This Row],[Full Name]]), ", ", assembly_staff_import[[#This Row],[Title]]))</f>
        <v>Matthew S Watkins, Community Liaison</v>
      </c>
      <c r="C599" t="str">
        <f>assembly_staff_import[[#This Row],[Vlookup_groups]]</f>
        <v>Intergovernmental Relations - Mid-Hudson (Minority), Central Staff Office, Assembly</v>
      </c>
      <c r="D599" t="str">
        <f>IF(assembly_staff_import[[#This Row],[Legislative Staff Type]]="Personal",assembly_staff_import[[#This Row],[Formatted Personal Staff Office]],"")</f>
        <v/>
      </c>
      <c r="E599" t="s">
        <v>65</v>
      </c>
      <c r="F599" s="19" t="s">
        <v>10913</v>
      </c>
      <c r="G599" t="s">
        <v>1237</v>
      </c>
      <c r="H599" t="str">
        <f>TRIM(PROPER((assembly_staff_import[[#This Row],[Last Name via NAME_SOURCE_KEY TEXT]]&amp;" "&amp;assembly_staff_import[[#This Row],[Suffix via NAME_SOURCE_KEY]])))</f>
        <v>Watkins</v>
      </c>
      <c r="I599" t="str">
        <f>PROPER(assembly_staff_import[[#This Row],[JOB TITLE_SOURCE_KEY]])</f>
        <v xml:space="preserve">Community Liaison                          </v>
      </c>
      <c r="J599" t="s">
        <v>72</v>
      </c>
      <c r="K599" t="str">
        <f>IF(assembly_staff_import[[#This Row],[Legislative Staff Type]]="Personal",assembly_staff_import[[#This Row],[Vlookup Reports To Person]], "")</f>
        <v/>
      </c>
      <c r="L599" t="str">
        <f>PROPER(assembly_staff_import[[#This Row],[First MI Name via NAME_SOURCE_KEY TEXT]])</f>
        <v xml:space="preserve"> Matthew S</v>
      </c>
      <c r="M599" t="s">
        <v>20104</v>
      </c>
      <c r="N599" t="str">
        <f>LOWER(CONCATENATE(assembly_staff_import[[#This Row],[Last Name]],LEFT(assembly_staff_import[[#This Row],[First Name (no initial)]],1),"@nyassembly.gov"))</f>
        <v>watkinsm@nyassembly.gov</v>
      </c>
      <c r="O599" t="s">
        <v>7705</v>
      </c>
      <c r="P599" t="e">
        <f>VLOOKUP(assembly_staff_import[[#This Row],[Full Name]],[3]!PEOPLE_March_20[#Data],1,0)</f>
        <v>#REF!</v>
      </c>
      <c r="Q599" t="e">
        <f>VLOOKUP(assembly_staff_import[[#This Row],[Full Name]],[3]!Table17[#Data],3,0)</f>
        <v>#REF!</v>
      </c>
      <c r="R599" t="s">
        <v>12176</v>
      </c>
      <c r="S599" t="str">
        <f>IF(assembly_staff_import[[#This Row],[Legislative Staff Type]]="Personal", assembly_staff_import[[#This Row],[Vlookup Works for Group]], assembly_staff_import[[#This Row],[Formatted Works for Group calc]]&amp;", Central Staff Office, Assembly")</f>
        <v>Intergovernmental Relations - Mid-Hudson (Minority), Central Staff Office, Assembly</v>
      </c>
      <c r="T599" s="20" t="str">
        <f>TRIM(assembly_staff_import[[#This Row],[NAME_SOURCE_KEY]])</f>
        <v>WATKINS, MATTHEW S</v>
      </c>
      <c r="U599" t="s">
        <v>26538</v>
      </c>
      <c r="V599" t="s">
        <v>26539</v>
      </c>
      <c r="W599" t="s">
        <v>26540</v>
      </c>
      <c r="Y599" t="str">
        <f>IF(assembly_staff_import[[#This Row],[Legislative Staff Type]]="Personal", PROPER(TRIM(assembly_staff_import[[#This Row],[Unit First MI via UNIT_SOURCE_KEY]])&amp;" "&amp;assembly_staff_import[[#This Row],[Unit Last via UNIT_SOURCE_KEY]]), PROPER(TRIM(assembly_staff_import[[#This Row],[UNIT NAME_SOURCE_KEY2]])))</f>
        <v>Intergovernmental Relations - Mid-Hudson (Minority)</v>
      </c>
      <c r="Z599" t="s">
        <v>26523</v>
      </c>
      <c r="AA599" t="e">
        <f>VLOOKUP(assembly_staff_import[[#This Row],[Formatted and corrected Works for Group Text]],[3]!Table4[#Data],1,0)</f>
        <v>#REF!</v>
      </c>
      <c r="AB599" t="e">
        <f>VLOOKUP(assembly_staff_import[[#This Row],[Formatted and corrected Works for Group Text]],[3]!Table5[#Data],2,0)</f>
        <v>#REF!</v>
      </c>
      <c r="AC599" t="str">
        <f>IF(TRIM(assembly_staff_import[[#This Row],[PUBLIC INFO ADDR_SOURCE_KEY]])="CAPITOL, ALBANY", "Legislative / Capitol Office", "District Office")</f>
        <v>District Office</v>
      </c>
      <c r="AD599" t="s">
        <v>26524</v>
      </c>
      <c r="AF599" t="str">
        <f>"464 "</f>
        <v xml:space="preserve">464 </v>
      </c>
      <c r="AG599" t="s">
        <v>26524</v>
      </c>
      <c r="AH599" t="s">
        <v>26541</v>
      </c>
      <c r="AI599" t="s">
        <v>23692</v>
      </c>
      <c r="AJ599" t="s">
        <v>26526</v>
      </c>
    </row>
    <row r="600" spans="1:36" x14ac:dyDescent="0.2">
      <c r="A600" t="s">
        <v>10936</v>
      </c>
      <c r="B600" t="str">
        <f>TRIM(CONCATENATE(TRIM(assembly_staff_import[[#This Row],[Full Name]]), ", ", assembly_staff_import[[#This Row],[Title]]))</f>
        <v>Douglas F Ports III, Staff Secretary</v>
      </c>
      <c r="C600" t="str">
        <f>assembly_staff_import[[#This Row],[Vlookup_groups]]</f>
        <v>Intergovernmental Relations, Central Staff Office, Assembly</v>
      </c>
      <c r="D600" t="str">
        <f>IF(assembly_staff_import[[#This Row],[Legislative Staff Type]]="Personal",assembly_staff_import[[#This Row],[Formatted Personal Staff Office]],"")</f>
        <v/>
      </c>
      <c r="E600" t="s">
        <v>65</v>
      </c>
      <c r="F600" s="19" t="s">
        <v>10913</v>
      </c>
      <c r="G600" t="s">
        <v>1237</v>
      </c>
      <c r="H600" t="str">
        <f>TRIM(PROPER((assembly_staff_import[[#This Row],[Last Name via NAME_SOURCE_KEY TEXT]]&amp;" "&amp;assembly_staff_import[[#This Row],[Suffix via NAME_SOURCE_KEY]])))</f>
        <v>Ports Iii</v>
      </c>
      <c r="I600" t="str">
        <f>PROPER(assembly_staff_import[[#This Row],[JOB TITLE_SOURCE_KEY]])</f>
        <v xml:space="preserve">Staff Secretary                            </v>
      </c>
      <c r="J600" t="s">
        <v>72</v>
      </c>
      <c r="K600" t="str">
        <f>IF(assembly_staff_import[[#This Row],[Legislative Staff Type]]="Personal",assembly_staff_import[[#This Row],[Vlookup Reports To Person]], "")</f>
        <v/>
      </c>
      <c r="L600" t="str">
        <f>PROPER(assembly_staff_import[[#This Row],[First MI Name via NAME_SOURCE_KEY TEXT]])</f>
        <v xml:space="preserve"> Douglas F</v>
      </c>
      <c r="M600" s="21" t="s">
        <v>10935</v>
      </c>
      <c r="N600" t="str">
        <f>LOWER(CONCATENATE(assembly_staff_import[[#This Row],[Last Name]],LEFT(assembly_staff_import[[#This Row],[First Name (no initial)]],1),"@nyassembly.gov"))</f>
        <v>ports iiid@nyassembly.gov</v>
      </c>
      <c r="O600" t="s">
        <v>20167</v>
      </c>
      <c r="P600" t="e">
        <f>VLOOKUP(assembly_staff_import[[#This Row],[Full Name]],[3]!PEOPLE_March_20[#Data],1,0)</f>
        <v>#REF!</v>
      </c>
      <c r="Q600" t="e">
        <f>VLOOKUP(assembly_staff_import[[#This Row],[Full Name]],[3]!Table17[#Data],3,0)</f>
        <v>#REF!</v>
      </c>
      <c r="R600" t="s">
        <v>10911</v>
      </c>
      <c r="S600" t="str">
        <f>IF(assembly_staff_import[[#This Row],[Legislative Staff Type]]="Personal", assembly_staff_import[[#This Row],[Vlookup Works for Group]], assembly_staff_import[[#This Row],[Formatted Works for Group calc]]&amp;", Central Staff Office, Assembly")</f>
        <v>Intergovernmental Relations, Central Staff Office, Assembly</v>
      </c>
      <c r="T600" s="20" t="str">
        <f>TRIM(assembly_staff_import[[#This Row],[NAME_SOURCE_KEY]])</f>
        <v>PORTS, DOUGLAS F III</v>
      </c>
      <c r="U600" t="s">
        <v>26542</v>
      </c>
      <c r="V600" t="s">
        <v>26543</v>
      </c>
      <c r="W600" t="s">
        <v>26544</v>
      </c>
      <c r="X600" t="s">
        <v>23550</v>
      </c>
      <c r="Y600" t="str">
        <f>IF(assembly_staff_import[[#This Row],[Legislative Staff Type]]="Personal", PROPER(TRIM(assembly_staff_import[[#This Row],[Unit First MI via UNIT_SOURCE_KEY]])&amp;" "&amp;assembly_staff_import[[#This Row],[Unit Last via UNIT_SOURCE_KEY]]), PROPER(TRIM(assembly_staff_import[[#This Row],[UNIT NAME_SOURCE_KEY2]])))</f>
        <v>Intergovernmental Relations</v>
      </c>
      <c r="Z600" t="s">
        <v>26545</v>
      </c>
      <c r="AA600" t="e">
        <f>VLOOKUP(assembly_staff_import[[#This Row],[Formatted and corrected Works for Group Text]],[3]!Table4[#Data],1,0)</f>
        <v>#REF!</v>
      </c>
      <c r="AB600" t="e">
        <f>VLOOKUP(assembly_staff_import[[#This Row],[Formatted and corrected Works for Group Text]],[3]!Table5[#Data],2,0)</f>
        <v>#REF!</v>
      </c>
      <c r="AC600" t="str">
        <f>IF(TRIM(assembly_staff_import[[#This Row],[PUBLIC INFO ADDR_SOURCE_KEY]])="CAPITOL, ALBANY", "Legislative / Capitol Office", "District Office")</f>
        <v>District Office</v>
      </c>
      <c r="AD600" t="s">
        <v>26546</v>
      </c>
      <c r="AF600" t="str">
        <f>"376 "</f>
        <v xml:space="preserve">376 </v>
      </c>
      <c r="AG600" t="s">
        <v>26546</v>
      </c>
      <c r="AH600" t="s">
        <v>26547</v>
      </c>
      <c r="AI600" t="s">
        <v>26548</v>
      </c>
      <c r="AJ600" t="s">
        <v>23965</v>
      </c>
    </row>
    <row r="601" spans="1:36" x14ac:dyDescent="0.2">
      <c r="A601" t="str">
        <f>TRIM(PROPER((assembly_staff_import[[#This Row],[First MI Name via NAME_SOURCE_KEY TEXT]]&amp;" "&amp;assembly_staff_import[[#This Row],[Last Name via NAME_SOURCE_KEY TEXT]]&amp;" "&amp;assembly_staff_import[[#This Row],[Suffix via NAME_SOURCE_KEY]])))</f>
        <v>Joseph N Garba</v>
      </c>
      <c r="B601" t="str">
        <f>TRIM(CONCATENATE(TRIM(assembly_staff_import[[#This Row],[Full Name]]), ", ", assembly_staff_import[[#This Row],[Title]]))</f>
        <v>Joseph N Garba, Sec/Spkr Intgovtl Aff</v>
      </c>
      <c r="C601" t="str">
        <f>assembly_staff_import[[#This Row],[Vlookup_groups]]</f>
        <v>Intergovernmental Relations, Central Staff Office, Assembly</v>
      </c>
      <c r="D601" t="str">
        <f>IF(assembly_staff_import[[#This Row],[Legislative Staff Type]]="Personal",assembly_staff_import[[#This Row],[Formatted Personal Staff Office]],"")</f>
        <v/>
      </c>
      <c r="E601" t="s">
        <v>65</v>
      </c>
      <c r="F601" s="19" t="s">
        <v>10913</v>
      </c>
      <c r="G601" t="s">
        <v>1237</v>
      </c>
      <c r="H601" t="str">
        <f>TRIM(PROPER((assembly_staff_import[[#This Row],[Last Name via NAME_SOURCE_KEY TEXT]]&amp;" "&amp;assembly_staff_import[[#This Row],[Suffix via NAME_SOURCE_KEY]])))</f>
        <v>Garba</v>
      </c>
      <c r="I601" t="str">
        <f>PROPER(assembly_staff_import[[#This Row],[JOB TITLE_SOURCE_KEY]])</f>
        <v xml:space="preserve">Sec/Spkr Intgovtl Aff                      </v>
      </c>
      <c r="J601" t="s">
        <v>72</v>
      </c>
      <c r="K601" t="str">
        <f>IF(assembly_staff_import[[#This Row],[Legislative Staff Type]]="Personal",assembly_staff_import[[#This Row],[Vlookup Reports To Person]], "")</f>
        <v/>
      </c>
      <c r="L601" t="str">
        <f>PROPER(assembly_staff_import[[#This Row],[First MI Name via NAME_SOURCE_KEY TEXT]])</f>
        <v xml:space="preserve"> Joseph N</v>
      </c>
      <c r="M601" t="s">
        <v>10920</v>
      </c>
      <c r="N601" t="str">
        <f>LOWER(CONCATENATE(assembly_staff_import[[#This Row],[Last Name]],LEFT(assembly_staff_import[[#This Row],[First Name (no initial)]],1),"@nyassembly.gov"))</f>
        <v>garbaj@nyassembly.gov</v>
      </c>
      <c r="O601" t="s">
        <v>2640</v>
      </c>
      <c r="P601" t="e">
        <f>VLOOKUP(assembly_staff_import[[#This Row],[Full Name]],[3]!PEOPLE_March_20[#Data],1,0)</f>
        <v>#REF!</v>
      </c>
      <c r="Q601" t="e">
        <f>VLOOKUP(assembly_staff_import[[#This Row],[Full Name]],[3]!Table17[#Data],3,0)</f>
        <v>#REF!</v>
      </c>
      <c r="R601" t="s">
        <v>10911</v>
      </c>
      <c r="S601" t="str">
        <f>IF(assembly_staff_import[[#This Row],[Legislative Staff Type]]="Personal", assembly_staff_import[[#This Row],[Vlookup Works for Group]], assembly_staff_import[[#This Row],[Formatted Works for Group calc]]&amp;", Central Staff Office, Assembly")</f>
        <v>Intergovernmental Relations, Central Staff Office, Assembly</v>
      </c>
      <c r="T601" s="20" t="str">
        <f>TRIM(assembly_staff_import[[#This Row],[NAME_SOURCE_KEY]])</f>
        <v>GARBA, JOSEPH N</v>
      </c>
      <c r="U601" t="s">
        <v>26549</v>
      </c>
      <c r="V601" t="s">
        <v>26550</v>
      </c>
      <c r="W601" t="s">
        <v>26551</v>
      </c>
      <c r="Y601" t="str">
        <f>IF(assembly_staff_import[[#This Row],[Legislative Staff Type]]="Personal", PROPER(TRIM(assembly_staff_import[[#This Row],[Unit First MI via UNIT_SOURCE_KEY]])&amp;" "&amp;assembly_staff_import[[#This Row],[Unit Last via UNIT_SOURCE_KEY]]), PROPER(TRIM(assembly_staff_import[[#This Row],[UNIT NAME_SOURCE_KEY2]])))</f>
        <v>Intergovernmental Relations</v>
      </c>
      <c r="Z601" t="s">
        <v>26545</v>
      </c>
      <c r="AA601" t="e">
        <f>VLOOKUP(assembly_staff_import[[#This Row],[Formatted and corrected Works for Group Text]],[3]!Table4[#Data],1,0)</f>
        <v>#REF!</v>
      </c>
      <c r="AB601" t="e">
        <f>VLOOKUP(assembly_staff_import[[#This Row],[Formatted and corrected Works for Group Text]],[3]!Table5[#Data],2,0)</f>
        <v>#REF!</v>
      </c>
      <c r="AC601" t="str">
        <f>IF(TRIM(assembly_staff_import[[#This Row],[PUBLIC INFO ADDR_SOURCE_KEY]])="CAPITOL, ALBANY", "Legislative / Capitol Office", "District Office")</f>
        <v>District Office</v>
      </c>
      <c r="AD601" t="s">
        <v>26546</v>
      </c>
      <c r="AF601" t="str">
        <f>"376 "</f>
        <v xml:space="preserve">376 </v>
      </c>
      <c r="AG601" t="s">
        <v>26546</v>
      </c>
      <c r="AH601" t="s">
        <v>26552</v>
      </c>
      <c r="AI601" t="s">
        <v>26553</v>
      </c>
      <c r="AJ601" t="s">
        <v>23965</v>
      </c>
    </row>
    <row r="602" spans="1:36" x14ac:dyDescent="0.2">
      <c r="A602" t="str">
        <f>TRIM(PROPER((assembly_staff_import[[#This Row],[First MI Name via NAME_SOURCE_KEY TEXT]]&amp;" "&amp;assembly_staff_import[[#This Row],[Last Name via NAME_SOURCE_KEY TEXT]]&amp;" "&amp;assembly_staff_import[[#This Row],[Suffix via NAME_SOURCE_KEY]])))</f>
        <v>Kim Ramos</v>
      </c>
      <c r="B602" t="str">
        <f>TRIM(CONCATENATE(TRIM(assembly_staff_import[[#This Row],[Full Name]]), ", ", assembly_staff_import[[#This Row],[Title]]))</f>
        <v>Kim Ramos, Dep Sec Intergov Aff</v>
      </c>
      <c r="C602" t="str">
        <f>assembly_staff_import[[#This Row],[Vlookup_groups]]</f>
        <v>Intergovernmental Relations, Central Staff Office, Assembly</v>
      </c>
      <c r="D602" t="str">
        <f>IF(assembly_staff_import[[#This Row],[Legislative Staff Type]]="Personal",assembly_staff_import[[#This Row],[Formatted Personal Staff Office]],"")</f>
        <v/>
      </c>
      <c r="E602" t="s">
        <v>65</v>
      </c>
      <c r="F602" s="19" t="s">
        <v>10913</v>
      </c>
      <c r="G602" t="s">
        <v>1237</v>
      </c>
      <c r="H602" t="str">
        <f>TRIM(PROPER((assembly_staff_import[[#This Row],[Last Name via NAME_SOURCE_KEY TEXT]]&amp;" "&amp;assembly_staff_import[[#This Row],[Suffix via NAME_SOURCE_KEY]])))</f>
        <v>Ramos</v>
      </c>
      <c r="I602" t="str">
        <f>PROPER(assembly_staff_import[[#This Row],[JOB TITLE_SOURCE_KEY]])</f>
        <v xml:space="preserve">Dep Sec Intergov Aff                       </v>
      </c>
      <c r="J602" t="s">
        <v>72</v>
      </c>
      <c r="K602" t="str">
        <f>IF(assembly_staff_import[[#This Row],[Legislative Staff Type]]="Personal",assembly_staff_import[[#This Row],[Vlookup Reports To Person]], "")</f>
        <v/>
      </c>
      <c r="L602" t="str">
        <f>PROPER(assembly_staff_import[[#This Row],[First MI Name via NAME_SOURCE_KEY TEXT]])</f>
        <v xml:space="preserve"> Kim</v>
      </c>
      <c r="M602" t="s">
        <v>10912</v>
      </c>
      <c r="N602" t="str">
        <f>LOWER(CONCATENATE(assembly_staff_import[[#This Row],[Last Name]],LEFT(assembly_staff_import[[#This Row],[First Name (no initial)]],1),"@nyassembly.gov"))</f>
        <v>ramosk@nyassembly.gov</v>
      </c>
      <c r="O602" t="s">
        <v>10915</v>
      </c>
      <c r="P602" t="e">
        <f>VLOOKUP(assembly_staff_import[[#This Row],[Full Name]],[3]!PEOPLE_March_20[#Data],1,0)</f>
        <v>#REF!</v>
      </c>
      <c r="Q602" t="e">
        <f>VLOOKUP(assembly_staff_import[[#This Row],[Full Name]],[3]!Table17[#Data],3,0)</f>
        <v>#REF!</v>
      </c>
      <c r="R602" t="s">
        <v>10911</v>
      </c>
      <c r="S602" t="str">
        <f>IF(assembly_staff_import[[#This Row],[Legislative Staff Type]]="Personal", assembly_staff_import[[#This Row],[Vlookup Works for Group]], assembly_staff_import[[#This Row],[Formatted Works for Group calc]]&amp;", Central Staff Office, Assembly")</f>
        <v>Intergovernmental Relations, Central Staff Office, Assembly</v>
      </c>
      <c r="T602" s="20" t="str">
        <f>TRIM(assembly_staff_import[[#This Row],[NAME_SOURCE_KEY]])</f>
        <v>RAMOS, KIM</v>
      </c>
      <c r="U602" t="s">
        <v>26554</v>
      </c>
      <c r="V602" t="s">
        <v>26555</v>
      </c>
      <c r="W602" t="s">
        <v>26556</v>
      </c>
      <c r="Y602" t="str">
        <f>IF(assembly_staff_import[[#This Row],[Legislative Staff Type]]="Personal", PROPER(TRIM(assembly_staff_import[[#This Row],[Unit First MI via UNIT_SOURCE_KEY]])&amp;" "&amp;assembly_staff_import[[#This Row],[Unit Last via UNIT_SOURCE_KEY]]), PROPER(TRIM(assembly_staff_import[[#This Row],[UNIT NAME_SOURCE_KEY2]])))</f>
        <v>Intergovernmental Relations</v>
      </c>
      <c r="Z602" t="s">
        <v>26545</v>
      </c>
      <c r="AA602" t="e">
        <f>VLOOKUP(assembly_staff_import[[#This Row],[Formatted and corrected Works for Group Text]],[3]!Table4[#Data],1,0)</f>
        <v>#REF!</v>
      </c>
      <c r="AB602" t="e">
        <f>VLOOKUP(assembly_staff_import[[#This Row],[Formatted and corrected Works for Group Text]],[3]!Table5[#Data],2,0)</f>
        <v>#REF!</v>
      </c>
      <c r="AC602" t="str">
        <f>IF(TRIM(assembly_staff_import[[#This Row],[PUBLIC INFO ADDR_SOURCE_KEY]])="CAPITOL, ALBANY", "Legislative / Capitol Office", "District Office")</f>
        <v>District Office</v>
      </c>
      <c r="AD602" t="s">
        <v>26546</v>
      </c>
      <c r="AF602" t="str">
        <f>"376 "</f>
        <v xml:space="preserve">376 </v>
      </c>
      <c r="AG602" t="s">
        <v>26546</v>
      </c>
      <c r="AH602" t="s">
        <v>26557</v>
      </c>
      <c r="AI602" t="s">
        <v>26558</v>
      </c>
      <c r="AJ602" t="s">
        <v>23965</v>
      </c>
    </row>
    <row r="603" spans="1:36" x14ac:dyDescent="0.2">
      <c r="A603" t="str">
        <f>TRIM(PROPER((assembly_staff_import[[#This Row],[First MI Name via NAME_SOURCE_KEY TEXT]]&amp;" "&amp;assembly_staff_import[[#This Row],[Last Name via NAME_SOURCE_KEY TEXT]]&amp;" "&amp;assembly_staff_import[[#This Row],[Suffix via NAME_SOURCE_KEY]])))</f>
        <v>Ahathon Tolibov</v>
      </c>
      <c r="B603" t="str">
        <f>TRIM(CONCATENATE(TRIM(assembly_staff_import[[#This Row],[Full Name]]), ", ", assembly_staff_import[[#This Row],[Title]]))</f>
        <v>Ahathon Tolibov, Intern</v>
      </c>
      <c r="C603" t="e">
        <f>assembly_staff_import[[#This Row],[Vlookup_groups]]</f>
        <v>#REF!</v>
      </c>
      <c r="D603" t="str">
        <f>IF(assembly_staff_import[[#This Row],[Legislative Staff Type]]="Personal",assembly_staff_import[[#This Row],[Formatted Personal Staff Office]],"")</f>
        <v/>
      </c>
      <c r="E603" t="s">
        <v>65</v>
      </c>
      <c r="F603" s="19" t="s">
        <v>10913</v>
      </c>
      <c r="G603" t="s">
        <v>1237</v>
      </c>
      <c r="H603" t="str">
        <f>TRIM(PROPER((assembly_staff_import[[#This Row],[Last Name via NAME_SOURCE_KEY TEXT]]&amp;" "&amp;assembly_staff_import[[#This Row],[Suffix via NAME_SOURCE_KEY]])))</f>
        <v>Tolibov</v>
      </c>
      <c r="I603" t="str">
        <f>PROPER(assembly_staff_import[[#This Row],[JOB TITLE_SOURCE_KEY]])</f>
        <v xml:space="preserve">Intern                                     </v>
      </c>
      <c r="J603" t="s">
        <v>72</v>
      </c>
      <c r="K603" t="str">
        <f>IF(assembly_staff_import[[#This Row],[Legislative Staff Type]]="Personal",assembly_staff_import[[#This Row],[Vlookup Reports To Person]], "")</f>
        <v/>
      </c>
      <c r="L603" t="str">
        <f>PROPER(assembly_staff_import[[#This Row],[First MI Name via NAME_SOURCE_KEY TEXT]])</f>
        <v xml:space="preserve"> Ahathon</v>
      </c>
      <c r="M603" t="s">
        <v>14253</v>
      </c>
      <c r="N603" t="str">
        <f>LOWER(CONCATENATE(assembly_staff_import[[#This Row],[Last Name]],LEFT(assembly_staff_import[[#This Row],[First Name (no initial)]],1),"@nyassembly.gov"))</f>
        <v>tolibova@nyassembly.gov</v>
      </c>
      <c r="O603" t="s">
        <v>14255</v>
      </c>
      <c r="P603" t="e">
        <f>VLOOKUP(assembly_staff_import[[#This Row],[Full Name]],[3]!PEOPLE_March_20[#Data],1,0)</f>
        <v>#REF!</v>
      </c>
      <c r="Q603" t="e">
        <f>VLOOKUP(assembly_staff_import[[#This Row],[Full Name]],[3]!Table17[#Data],3,0)</f>
        <v>#REF!</v>
      </c>
      <c r="R603" t="e">
        <f>VLOOKUP(assembly_staff_import[[#This Row],[Formatted Works for Group]],[3]!Table7[#Data],1,0)</f>
        <v>#REF!</v>
      </c>
      <c r="S603" t="str">
        <f>IF(assembly_staff_import[[#This Row],[Legislative Staff Type]]="Personal", assembly_staff_import[[#This Row],[Vlookup Works for Group]], assembly_staff_import[[#This Row],[Formatted Works for Group calc]]&amp;", Central Staff Office, Assembly")</f>
        <v>Intern Program, Central Staff Office, Assembly</v>
      </c>
      <c r="T603" s="20" t="str">
        <f>TRIM(assembly_staff_import[[#This Row],[NAME_SOURCE_KEY]])</f>
        <v>TOLIBOV, AHATHON</v>
      </c>
      <c r="U603" t="s">
        <v>26559</v>
      </c>
      <c r="V603" t="s">
        <v>26560</v>
      </c>
      <c r="W603" t="s">
        <v>26561</v>
      </c>
      <c r="Y60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03" t="s">
        <v>26562</v>
      </c>
      <c r="AA603" t="e">
        <f>VLOOKUP(assembly_staff_import[[#This Row],[Formatted and corrected Works for Group Text]],[3]!Table4[#Data],1,0)</f>
        <v>#REF!</v>
      </c>
      <c r="AB603" t="e">
        <f>VLOOKUP(assembly_staff_import[[#This Row],[Formatted and corrected Works for Group Text]],[3]!Table5[#Data],2,0)</f>
        <v>#REF!</v>
      </c>
      <c r="AC603" t="str">
        <f>IF(TRIM(assembly_staff_import[[#This Row],[PUBLIC INFO ADDR_SOURCE_KEY]])="CAPITOL, ALBANY", "Legislative / Capitol Office", "District Office")</f>
        <v>Legislative / Capitol Office</v>
      </c>
      <c r="AD603" t="s">
        <v>26563</v>
      </c>
      <c r="AF603" t="str">
        <f t="shared" ref="AF603:AF666" si="33">"225 "</f>
        <v xml:space="preserve">225 </v>
      </c>
      <c r="AG603" t="s">
        <v>26563</v>
      </c>
      <c r="AH603" t="s">
        <v>26564</v>
      </c>
      <c r="AI603" t="s">
        <v>26565</v>
      </c>
      <c r="AJ603" t="s">
        <v>23493</v>
      </c>
    </row>
    <row r="604" spans="1:36" x14ac:dyDescent="0.2">
      <c r="A604" t="str">
        <f>TRIM(PROPER((assembly_staff_import[[#This Row],[First MI Name via NAME_SOURCE_KEY TEXT]]&amp;" "&amp;assembly_staff_import[[#This Row],[Last Name via NAME_SOURCE_KEY TEXT]]&amp;" "&amp;assembly_staff_import[[#This Row],[Suffix via NAME_SOURCE_KEY]])))</f>
        <v>Alanna V Lydeatte-Hepburn</v>
      </c>
      <c r="B604" t="str">
        <f>TRIM(CONCATENATE(TRIM(assembly_staff_import[[#This Row],[Full Name]]), ", ", assembly_staff_import[[#This Row],[Title]]))</f>
        <v>Alanna V Lydeatte-Hepburn, Intern</v>
      </c>
      <c r="C604" t="e">
        <f>assembly_staff_import[[#This Row],[Vlookup_groups]]</f>
        <v>#REF!</v>
      </c>
      <c r="D604" t="str">
        <f>IF(assembly_staff_import[[#This Row],[Legislative Staff Type]]="Personal",assembly_staff_import[[#This Row],[Formatted Personal Staff Office]],"")</f>
        <v/>
      </c>
      <c r="E604" t="s">
        <v>65</v>
      </c>
      <c r="F604" s="19" t="s">
        <v>10913</v>
      </c>
      <c r="G604" t="s">
        <v>1237</v>
      </c>
      <c r="H604" t="str">
        <f>TRIM(PROPER((assembly_staff_import[[#This Row],[Last Name via NAME_SOURCE_KEY TEXT]]&amp;" "&amp;assembly_staff_import[[#This Row],[Suffix via NAME_SOURCE_KEY]])))</f>
        <v>Lydeatte-Hepburn</v>
      </c>
      <c r="I604" t="str">
        <f>PROPER(assembly_staff_import[[#This Row],[JOB TITLE_SOURCE_KEY]])</f>
        <v xml:space="preserve">Intern                                     </v>
      </c>
      <c r="J604" t="s">
        <v>72</v>
      </c>
      <c r="K604" t="str">
        <f>IF(assembly_staff_import[[#This Row],[Legislative Staff Type]]="Personal",assembly_staff_import[[#This Row],[Vlookup Reports To Person]], "")</f>
        <v/>
      </c>
      <c r="L604" t="str">
        <f>PROPER(assembly_staff_import[[#This Row],[First MI Name via NAME_SOURCE_KEY TEXT]])</f>
        <v xml:space="preserve"> Alanna V</v>
      </c>
      <c r="M604" t="s">
        <v>14241</v>
      </c>
      <c r="N604" t="str">
        <f>LOWER(CONCATENATE(assembly_staff_import[[#This Row],[Last Name]],LEFT(assembly_staff_import[[#This Row],[First Name (no initial)]],1),"@nyassembly.gov"))</f>
        <v>lydeatte-hepburna@nyassembly.gov</v>
      </c>
      <c r="O604" t="s">
        <v>26566</v>
      </c>
      <c r="P604" t="e">
        <f>VLOOKUP(assembly_staff_import[[#This Row],[Full Name]],[3]!PEOPLE_March_20[#Data],1,0)</f>
        <v>#REF!</v>
      </c>
      <c r="Q604" t="e">
        <f>VLOOKUP(assembly_staff_import[[#This Row],[Full Name]],[3]!Table17[#Data],3,0)</f>
        <v>#REF!</v>
      </c>
      <c r="R604" t="e">
        <f>VLOOKUP(assembly_staff_import[[#This Row],[Formatted Works for Group]],[3]!Table7[#Data],1,0)</f>
        <v>#REF!</v>
      </c>
      <c r="S604" t="str">
        <f>IF(assembly_staff_import[[#This Row],[Legislative Staff Type]]="Personal", assembly_staff_import[[#This Row],[Vlookup Works for Group]], assembly_staff_import[[#This Row],[Formatted Works for Group calc]]&amp;", Central Staff Office, Assembly")</f>
        <v>Intern Program, Central Staff Office, Assembly</v>
      </c>
      <c r="T604" s="20" t="str">
        <f>TRIM(assembly_staff_import[[#This Row],[NAME_SOURCE_KEY]])</f>
        <v>LYDEATTE-HEPBURN, ALANNA V</v>
      </c>
      <c r="U604" t="s">
        <v>26567</v>
      </c>
      <c r="V604" t="s">
        <v>26568</v>
      </c>
      <c r="W604" t="s">
        <v>26569</v>
      </c>
      <c r="Y60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04" t="s">
        <v>26562</v>
      </c>
      <c r="AA604" t="e">
        <f>VLOOKUP(assembly_staff_import[[#This Row],[Formatted and corrected Works for Group Text]],[3]!Table4[#Data],1,0)</f>
        <v>#REF!</v>
      </c>
      <c r="AB604" t="e">
        <f>VLOOKUP(assembly_staff_import[[#This Row],[Formatted and corrected Works for Group Text]],[3]!Table5[#Data],2,0)</f>
        <v>#REF!</v>
      </c>
      <c r="AC604" t="str">
        <f>IF(TRIM(assembly_staff_import[[#This Row],[PUBLIC INFO ADDR_SOURCE_KEY]])="CAPITOL, ALBANY", "Legislative / Capitol Office", "District Office")</f>
        <v>Legislative / Capitol Office</v>
      </c>
      <c r="AD604" t="s">
        <v>26563</v>
      </c>
      <c r="AF604" t="str">
        <f t="shared" si="33"/>
        <v xml:space="preserve">225 </v>
      </c>
      <c r="AG604" t="s">
        <v>26563</v>
      </c>
      <c r="AH604" t="s">
        <v>26570</v>
      </c>
      <c r="AI604" t="s">
        <v>26565</v>
      </c>
      <c r="AJ604" t="s">
        <v>23493</v>
      </c>
    </row>
    <row r="605" spans="1:36" x14ac:dyDescent="0.2">
      <c r="A605" t="str">
        <f>TRIM(PROPER((assembly_staff_import[[#This Row],[First MI Name via NAME_SOURCE_KEY TEXT]]&amp;" "&amp;assembly_staff_import[[#This Row],[Last Name via NAME_SOURCE_KEY TEXT]]&amp;" "&amp;assembly_staff_import[[#This Row],[Suffix via NAME_SOURCE_KEY]])))</f>
        <v>Alexandra N Lamonte</v>
      </c>
      <c r="B605" t="str">
        <f>TRIM(CONCATENATE(TRIM(assembly_staff_import[[#This Row],[Full Name]]), ", ", assembly_staff_import[[#This Row],[Title]]))</f>
        <v>Alexandra N Lamonte, Intern</v>
      </c>
      <c r="C605" t="e">
        <f>assembly_staff_import[[#This Row],[Vlookup_groups]]</f>
        <v>#REF!</v>
      </c>
      <c r="D605" t="str">
        <f>IF(assembly_staff_import[[#This Row],[Legislative Staff Type]]="Personal",assembly_staff_import[[#This Row],[Formatted Personal Staff Office]],"")</f>
        <v/>
      </c>
      <c r="E605" t="s">
        <v>65</v>
      </c>
      <c r="F605" s="19" t="s">
        <v>10913</v>
      </c>
      <c r="G605" t="s">
        <v>1237</v>
      </c>
      <c r="H605" t="str">
        <f>TRIM(PROPER((assembly_staff_import[[#This Row],[Last Name via NAME_SOURCE_KEY TEXT]]&amp;" "&amp;assembly_staff_import[[#This Row],[Suffix via NAME_SOURCE_KEY]])))</f>
        <v>Lamonte</v>
      </c>
      <c r="I605" t="str">
        <f>PROPER(assembly_staff_import[[#This Row],[JOB TITLE_SOURCE_KEY]])</f>
        <v xml:space="preserve">Intern                                     </v>
      </c>
      <c r="J605" t="s">
        <v>72</v>
      </c>
      <c r="K605" t="str">
        <f>IF(assembly_staff_import[[#This Row],[Legislative Staff Type]]="Personal",assembly_staff_import[[#This Row],[Vlookup Reports To Person]], "")</f>
        <v/>
      </c>
      <c r="L605" t="str">
        <f>PROPER(assembly_staff_import[[#This Row],[First MI Name via NAME_SOURCE_KEY TEXT]])</f>
        <v xml:space="preserve"> Alexandra N</v>
      </c>
      <c r="M605" t="s">
        <v>14211</v>
      </c>
      <c r="N605" t="str">
        <f>LOWER(CONCATENATE(assembly_staff_import[[#This Row],[Last Name]],LEFT(assembly_staff_import[[#This Row],[First Name (no initial)]],1),"@nyassembly.gov"))</f>
        <v>lamontea@nyassembly.gov</v>
      </c>
      <c r="O605" t="s">
        <v>6298</v>
      </c>
      <c r="P605" t="e">
        <f>VLOOKUP(assembly_staff_import[[#This Row],[Full Name]],[3]!PEOPLE_March_20[#Data],1,0)</f>
        <v>#REF!</v>
      </c>
      <c r="Q605" t="e">
        <f>VLOOKUP(assembly_staff_import[[#This Row],[Full Name]],[3]!Table17[#Data],3,0)</f>
        <v>#REF!</v>
      </c>
      <c r="R605" t="e">
        <f>VLOOKUP(assembly_staff_import[[#This Row],[Formatted Works for Group]],[3]!Table7[#Data],1,0)</f>
        <v>#REF!</v>
      </c>
      <c r="S605" t="str">
        <f>IF(assembly_staff_import[[#This Row],[Legislative Staff Type]]="Personal", assembly_staff_import[[#This Row],[Vlookup Works for Group]], assembly_staff_import[[#This Row],[Formatted Works for Group calc]]&amp;", Central Staff Office, Assembly")</f>
        <v>Intern Program, Central Staff Office, Assembly</v>
      </c>
      <c r="T605" s="20" t="str">
        <f>TRIM(assembly_staff_import[[#This Row],[NAME_SOURCE_KEY]])</f>
        <v>LAMONTE, ALEXANDRA N</v>
      </c>
      <c r="U605" t="s">
        <v>26571</v>
      </c>
      <c r="V605" t="s">
        <v>26572</v>
      </c>
      <c r="W605" t="s">
        <v>26573</v>
      </c>
      <c r="Y60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05" t="s">
        <v>26562</v>
      </c>
      <c r="AA605" t="e">
        <f>VLOOKUP(assembly_staff_import[[#This Row],[Formatted and corrected Works for Group Text]],[3]!Table4[#Data],1,0)</f>
        <v>#REF!</v>
      </c>
      <c r="AB605" t="e">
        <f>VLOOKUP(assembly_staff_import[[#This Row],[Formatted and corrected Works for Group Text]],[3]!Table5[#Data],2,0)</f>
        <v>#REF!</v>
      </c>
      <c r="AC605" t="str">
        <f>IF(TRIM(assembly_staff_import[[#This Row],[PUBLIC INFO ADDR_SOURCE_KEY]])="CAPITOL, ALBANY", "Legislative / Capitol Office", "District Office")</f>
        <v>Legislative / Capitol Office</v>
      </c>
      <c r="AD605" t="s">
        <v>26563</v>
      </c>
      <c r="AF605" t="str">
        <f t="shared" si="33"/>
        <v xml:space="preserve">225 </v>
      </c>
      <c r="AG605" t="s">
        <v>26563</v>
      </c>
      <c r="AH605" t="s">
        <v>26574</v>
      </c>
      <c r="AI605" t="s">
        <v>26565</v>
      </c>
      <c r="AJ605" t="s">
        <v>23493</v>
      </c>
    </row>
    <row r="606" spans="1:36" x14ac:dyDescent="0.2">
      <c r="A606" t="str">
        <f>TRIM(PROPER((assembly_staff_import[[#This Row],[First MI Name via NAME_SOURCE_KEY TEXT]]&amp;" "&amp;assembly_staff_import[[#This Row],[Last Name via NAME_SOURCE_KEY TEXT]]&amp;" "&amp;assembly_staff_import[[#This Row],[Suffix via NAME_SOURCE_KEY]])))</f>
        <v>Alexandra R Levy</v>
      </c>
      <c r="B606" t="str">
        <f>TRIM(CONCATENATE(TRIM(assembly_staff_import[[#This Row],[Full Name]]), ", ", assembly_staff_import[[#This Row],[Title]]))</f>
        <v>Alexandra R Levy, Intern</v>
      </c>
      <c r="C606" t="e">
        <f>assembly_staff_import[[#This Row],[Vlookup_groups]]</f>
        <v>#REF!</v>
      </c>
      <c r="D606" t="str">
        <f>IF(assembly_staff_import[[#This Row],[Legislative Staff Type]]="Personal",assembly_staff_import[[#This Row],[Formatted Personal Staff Office]],"")</f>
        <v/>
      </c>
      <c r="E606" t="s">
        <v>65</v>
      </c>
      <c r="F606" s="19" t="s">
        <v>10913</v>
      </c>
      <c r="G606" t="s">
        <v>1237</v>
      </c>
      <c r="H606" t="str">
        <f>TRIM(PROPER((assembly_staff_import[[#This Row],[Last Name via NAME_SOURCE_KEY TEXT]]&amp;" "&amp;assembly_staff_import[[#This Row],[Suffix via NAME_SOURCE_KEY]])))</f>
        <v>Levy</v>
      </c>
      <c r="I606" t="str">
        <f>PROPER(assembly_staff_import[[#This Row],[JOB TITLE_SOURCE_KEY]])</f>
        <v xml:space="preserve">Intern                                     </v>
      </c>
      <c r="J606" t="s">
        <v>72</v>
      </c>
      <c r="K606" t="str">
        <f>IF(assembly_staff_import[[#This Row],[Legislative Staff Type]]="Personal",assembly_staff_import[[#This Row],[Vlookup Reports To Person]], "")</f>
        <v/>
      </c>
      <c r="L606" t="str">
        <f>PROPER(assembly_staff_import[[#This Row],[First MI Name via NAME_SOURCE_KEY TEXT]])</f>
        <v xml:space="preserve"> Alexandra R</v>
      </c>
      <c r="M606" t="s">
        <v>14200</v>
      </c>
      <c r="N606" t="str">
        <f>LOWER(CONCATENATE(assembly_staff_import[[#This Row],[Last Name]],LEFT(assembly_staff_import[[#This Row],[First Name (no initial)]],1),"@nyassembly.gov"))</f>
        <v>levya@nyassembly.gov</v>
      </c>
      <c r="O606" t="s">
        <v>6298</v>
      </c>
      <c r="P606" t="e">
        <f>VLOOKUP(assembly_staff_import[[#This Row],[Full Name]],[3]!PEOPLE_March_20[#Data],1,0)</f>
        <v>#REF!</v>
      </c>
      <c r="Q606" t="e">
        <f>VLOOKUP(assembly_staff_import[[#This Row],[Full Name]],[3]!Table17[#Data],3,0)</f>
        <v>#REF!</v>
      </c>
      <c r="R606" t="e">
        <f>VLOOKUP(assembly_staff_import[[#This Row],[Formatted Works for Group]],[3]!Table7[#Data],1,0)</f>
        <v>#REF!</v>
      </c>
      <c r="S606" t="str">
        <f>IF(assembly_staff_import[[#This Row],[Legislative Staff Type]]="Personal", assembly_staff_import[[#This Row],[Vlookup Works for Group]], assembly_staff_import[[#This Row],[Formatted Works for Group calc]]&amp;", Central Staff Office, Assembly")</f>
        <v>Intern Program, Central Staff Office, Assembly</v>
      </c>
      <c r="T606" s="20" t="str">
        <f>TRIM(assembly_staff_import[[#This Row],[NAME_SOURCE_KEY]])</f>
        <v>LEVY, ALEXANDRA R</v>
      </c>
      <c r="U606" t="s">
        <v>26575</v>
      </c>
      <c r="V606" t="s">
        <v>26576</v>
      </c>
      <c r="W606" t="s">
        <v>26577</v>
      </c>
      <c r="Y606"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06" t="s">
        <v>26562</v>
      </c>
      <c r="AA606" t="e">
        <f>VLOOKUP(assembly_staff_import[[#This Row],[Formatted and corrected Works for Group Text]],[3]!Table4[#Data],1,0)</f>
        <v>#REF!</v>
      </c>
      <c r="AB606" t="e">
        <f>VLOOKUP(assembly_staff_import[[#This Row],[Formatted and corrected Works for Group Text]],[3]!Table5[#Data],2,0)</f>
        <v>#REF!</v>
      </c>
      <c r="AC606" t="str">
        <f>IF(TRIM(assembly_staff_import[[#This Row],[PUBLIC INFO ADDR_SOURCE_KEY]])="CAPITOL, ALBANY", "Legislative / Capitol Office", "District Office")</f>
        <v>Legislative / Capitol Office</v>
      </c>
      <c r="AD606" t="s">
        <v>26563</v>
      </c>
      <c r="AF606" t="str">
        <f t="shared" si="33"/>
        <v xml:space="preserve">225 </v>
      </c>
      <c r="AG606" t="s">
        <v>26563</v>
      </c>
      <c r="AH606" t="s">
        <v>26578</v>
      </c>
      <c r="AI606" t="s">
        <v>26565</v>
      </c>
      <c r="AJ606" t="s">
        <v>23493</v>
      </c>
    </row>
    <row r="607" spans="1:36" x14ac:dyDescent="0.2">
      <c r="A607" t="str">
        <f>TRIM(PROPER((assembly_staff_import[[#This Row],[First MI Name via NAME_SOURCE_KEY TEXT]]&amp;" "&amp;assembly_staff_import[[#This Row],[Last Name via NAME_SOURCE_KEY TEXT]]&amp;" "&amp;assembly_staff_import[[#This Row],[Suffix via NAME_SOURCE_KEY]])))</f>
        <v>Alexandrea L Nuwer</v>
      </c>
      <c r="B607" t="str">
        <f>TRIM(CONCATENATE(TRIM(assembly_staff_import[[#This Row],[Full Name]]), ", ", assembly_staff_import[[#This Row],[Title]]))</f>
        <v>Alexandrea L Nuwer, Intern</v>
      </c>
      <c r="C607" t="e">
        <f>assembly_staff_import[[#This Row],[Vlookup_groups]]</f>
        <v>#REF!</v>
      </c>
      <c r="D607" t="str">
        <f>IF(assembly_staff_import[[#This Row],[Legislative Staff Type]]="Personal",assembly_staff_import[[#This Row],[Formatted Personal Staff Office]],"")</f>
        <v/>
      </c>
      <c r="E607" t="s">
        <v>65</v>
      </c>
      <c r="F607" s="19" t="s">
        <v>10913</v>
      </c>
      <c r="G607" t="s">
        <v>1237</v>
      </c>
      <c r="H607" t="str">
        <f>TRIM(PROPER((assembly_staff_import[[#This Row],[Last Name via NAME_SOURCE_KEY TEXT]]&amp;" "&amp;assembly_staff_import[[#This Row],[Suffix via NAME_SOURCE_KEY]])))</f>
        <v>Nuwer</v>
      </c>
      <c r="I607" t="str">
        <f>PROPER(assembly_staff_import[[#This Row],[JOB TITLE_SOURCE_KEY]])</f>
        <v xml:space="preserve">Intern                                     </v>
      </c>
      <c r="J607" t="s">
        <v>72</v>
      </c>
      <c r="K607" t="str">
        <f>IF(assembly_staff_import[[#This Row],[Legislative Staff Type]]="Personal",assembly_staff_import[[#This Row],[Vlookup Reports To Person]], "")</f>
        <v/>
      </c>
      <c r="L607" t="str">
        <f>PROPER(assembly_staff_import[[#This Row],[First MI Name via NAME_SOURCE_KEY TEXT]])</f>
        <v xml:space="preserve"> Alexandrea L</v>
      </c>
      <c r="M607" t="s">
        <v>14186</v>
      </c>
      <c r="N607" t="str">
        <f>LOWER(CONCATENATE(assembly_staff_import[[#This Row],[Last Name]],LEFT(assembly_staff_import[[#This Row],[First Name (no initial)]],1),"@nyassembly.gov"))</f>
        <v>nuwera@nyassembly.gov</v>
      </c>
      <c r="O607" t="s">
        <v>26579</v>
      </c>
      <c r="P607" t="e">
        <f>VLOOKUP(assembly_staff_import[[#This Row],[Full Name]],[3]!PEOPLE_March_20[#Data],1,0)</f>
        <v>#REF!</v>
      </c>
      <c r="Q607" t="e">
        <f>VLOOKUP(assembly_staff_import[[#This Row],[Full Name]],[3]!Table17[#Data],3,0)</f>
        <v>#REF!</v>
      </c>
      <c r="R607" t="e">
        <f>VLOOKUP(assembly_staff_import[[#This Row],[Formatted Works for Group]],[3]!Table7[#Data],1,0)</f>
        <v>#REF!</v>
      </c>
      <c r="S607" t="str">
        <f>IF(assembly_staff_import[[#This Row],[Legislative Staff Type]]="Personal", assembly_staff_import[[#This Row],[Vlookup Works for Group]], assembly_staff_import[[#This Row],[Formatted Works for Group calc]]&amp;", Central Staff Office, Assembly")</f>
        <v>Intern Program, Central Staff Office, Assembly</v>
      </c>
      <c r="T607" s="20" t="str">
        <f>TRIM(assembly_staff_import[[#This Row],[NAME_SOURCE_KEY]])</f>
        <v>NUWER, ALEXANDREA L</v>
      </c>
      <c r="U607" t="s">
        <v>26580</v>
      </c>
      <c r="V607" t="s">
        <v>26581</v>
      </c>
      <c r="W607" t="s">
        <v>26582</v>
      </c>
      <c r="Y607"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07" t="s">
        <v>26562</v>
      </c>
      <c r="AA607" t="e">
        <f>VLOOKUP(assembly_staff_import[[#This Row],[Formatted and corrected Works for Group Text]],[3]!Table4[#Data],1,0)</f>
        <v>#REF!</v>
      </c>
      <c r="AB607" t="e">
        <f>VLOOKUP(assembly_staff_import[[#This Row],[Formatted and corrected Works for Group Text]],[3]!Table5[#Data],2,0)</f>
        <v>#REF!</v>
      </c>
      <c r="AC607" t="str">
        <f>IF(TRIM(assembly_staff_import[[#This Row],[PUBLIC INFO ADDR_SOURCE_KEY]])="CAPITOL, ALBANY", "Legislative / Capitol Office", "District Office")</f>
        <v>Legislative / Capitol Office</v>
      </c>
      <c r="AD607" t="s">
        <v>26563</v>
      </c>
      <c r="AF607" t="str">
        <f t="shared" si="33"/>
        <v xml:space="preserve">225 </v>
      </c>
      <c r="AG607" t="s">
        <v>26563</v>
      </c>
      <c r="AH607" t="s">
        <v>26583</v>
      </c>
      <c r="AI607" t="s">
        <v>26565</v>
      </c>
      <c r="AJ607" t="s">
        <v>23493</v>
      </c>
    </row>
    <row r="608" spans="1:36" x14ac:dyDescent="0.2">
      <c r="A608" t="str">
        <f>TRIM(PROPER((assembly_staff_import[[#This Row],[First MI Name via NAME_SOURCE_KEY TEXT]]&amp;" "&amp;assembly_staff_import[[#This Row],[Last Name via NAME_SOURCE_KEY TEXT]]&amp;" "&amp;assembly_staff_import[[#This Row],[Suffix via NAME_SOURCE_KEY]])))</f>
        <v>Alexis Paredes Toledo</v>
      </c>
      <c r="B608" t="str">
        <f>TRIM(CONCATENATE(TRIM(assembly_staff_import[[#This Row],[Full Name]]), ", ", assembly_staff_import[[#This Row],[Title]]))</f>
        <v>Alexis Paredes Toledo, Intern</v>
      </c>
      <c r="C608" t="e">
        <f>assembly_staff_import[[#This Row],[Vlookup_groups]]</f>
        <v>#REF!</v>
      </c>
      <c r="D608" t="str">
        <f>IF(assembly_staff_import[[#This Row],[Legislative Staff Type]]="Personal",assembly_staff_import[[#This Row],[Formatted Personal Staff Office]],"")</f>
        <v/>
      </c>
      <c r="E608" t="s">
        <v>65</v>
      </c>
      <c r="F608" s="19" t="s">
        <v>10913</v>
      </c>
      <c r="G608" t="s">
        <v>1237</v>
      </c>
      <c r="H608" t="str">
        <f>TRIM(PROPER((assembly_staff_import[[#This Row],[Last Name via NAME_SOURCE_KEY TEXT]]&amp;" "&amp;assembly_staff_import[[#This Row],[Suffix via NAME_SOURCE_KEY]])))</f>
        <v>Paredes Toledo</v>
      </c>
      <c r="I608" t="str">
        <f>PROPER(assembly_staff_import[[#This Row],[JOB TITLE_SOURCE_KEY]])</f>
        <v xml:space="preserve">Intern                                     </v>
      </c>
      <c r="J608" t="s">
        <v>72</v>
      </c>
      <c r="K608" t="str">
        <f>IF(assembly_staff_import[[#This Row],[Legislative Staff Type]]="Personal",assembly_staff_import[[#This Row],[Vlookup Reports To Person]], "")</f>
        <v/>
      </c>
      <c r="L608" t="str">
        <f>PROPER(assembly_staff_import[[#This Row],[First MI Name via NAME_SOURCE_KEY TEXT]])</f>
        <v xml:space="preserve"> Alexis</v>
      </c>
      <c r="M608" t="s">
        <v>14172</v>
      </c>
      <c r="N608" t="str">
        <f>LOWER(CONCATENATE(assembly_staff_import[[#This Row],[Last Name]],LEFT(assembly_staff_import[[#This Row],[First Name (no initial)]],1),"@nyassembly.gov"))</f>
        <v>paredes toledoa@nyassembly.gov</v>
      </c>
      <c r="O608" t="s">
        <v>14174</v>
      </c>
      <c r="P608" t="e">
        <f>VLOOKUP(assembly_staff_import[[#This Row],[Full Name]],[3]!PEOPLE_March_20[#Data],1,0)</f>
        <v>#REF!</v>
      </c>
      <c r="Q608" t="e">
        <f>VLOOKUP(assembly_staff_import[[#This Row],[Full Name]],[3]!Table17[#Data],3,0)</f>
        <v>#REF!</v>
      </c>
      <c r="R608" t="e">
        <f>VLOOKUP(assembly_staff_import[[#This Row],[Formatted Works for Group]],[3]!Table7[#Data],1,0)</f>
        <v>#REF!</v>
      </c>
      <c r="S608" t="str">
        <f>IF(assembly_staff_import[[#This Row],[Legislative Staff Type]]="Personal", assembly_staff_import[[#This Row],[Vlookup Works for Group]], assembly_staff_import[[#This Row],[Formatted Works for Group calc]]&amp;", Central Staff Office, Assembly")</f>
        <v>Intern Program, Central Staff Office, Assembly</v>
      </c>
      <c r="T608" s="20" t="str">
        <f>TRIM(assembly_staff_import[[#This Row],[NAME_SOURCE_KEY]])</f>
        <v>PAREDES TOLEDO, ALEXIS</v>
      </c>
      <c r="U608" t="s">
        <v>26584</v>
      </c>
      <c r="V608" t="s">
        <v>26585</v>
      </c>
      <c r="W608" t="s">
        <v>26586</v>
      </c>
      <c r="Y608"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08" t="s">
        <v>26562</v>
      </c>
      <c r="AA608" t="e">
        <f>VLOOKUP(assembly_staff_import[[#This Row],[Formatted and corrected Works for Group Text]],[3]!Table4[#Data],1,0)</f>
        <v>#REF!</v>
      </c>
      <c r="AB608" t="e">
        <f>VLOOKUP(assembly_staff_import[[#This Row],[Formatted and corrected Works for Group Text]],[3]!Table5[#Data],2,0)</f>
        <v>#REF!</v>
      </c>
      <c r="AC608" t="str">
        <f>IF(TRIM(assembly_staff_import[[#This Row],[PUBLIC INFO ADDR_SOURCE_KEY]])="CAPITOL, ALBANY", "Legislative / Capitol Office", "District Office")</f>
        <v>Legislative / Capitol Office</v>
      </c>
      <c r="AD608" t="s">
        <v>26563</v>
      </c>
      <c r="AF608" t="str">
        <f t="shared" si="33"/>
        <v xml:space="preserve">225 </v>
      </c>
      <c r="AG608" t="s">
        <v>26563</v>
      </c>
      <c r="AH608" t="s">
        <v>26587</v>
      </c>
      <c r="AI608" t="s">
        <v>26565</v>
      </c>
      <c r="AJ608" t="s">
        <v>23493</v>
      </c>
    </row>
    <row r="609" spans="1:36" x14ac:dyDescent="0.2">
      <c r="A609" t="str">
        <f>TRIM(PROPER((assembly_staff_import[[#This Row],[First MI Name via NAME_SOURCE_KEY TEXT]]&amp;" "&amp;assembly_staff_import[[#This Row],[Last Name via NAME_SOURCE_KEY TEXT]]&amp;" "&amp;assembly_staff_import[[#This Row],[Suffix via NAME_SOURCE_KEY]])))</f>
        <v>Alfredo Rivera</v>
      </c>
      <c r="B609" t="str">
        <f>TRIM(CONCATENATE(TRIM(assembly_staff_import[[#This Row],[Full Name]]), ", ", assembly_staff_import[[#This Row],[Title]]))</f>
        <v>Alfredo Rivera, Graduate Scholar</v>
      </c>
      <c r="C609" t="e">
        <f>assembly_staff_import[[#This Row],[Vlookup_groups]]</f>
        <v>#REF!</v>
      </c>
      <c r="D609" t="str">
        <f>IF(assembly_staff_import[[#This Row],[Legislative Staff Type]]="Personal",assembly_staff_import[[#This Row],[Formatted Personal Staff Office]],"")</f>
        <v/>
      </c>
      <c r="E609" t="s">
        <v>65</v>
      </c>
      <c r="F609" s="19" t="s">
        <v>10913</v>
      </c>
      <c r="G609" t="s">
        <v>1237</v>
      </c>
      <c r="H609" t="str">
        <f>TRIM(PROPER((assembly_staff_import[[#This Row],[Last Name via NAME_SOURCE_KEY TEXT]]&amp;" "&amp;assembly_staff_import[[#This Row],[Suffix via NAME_SOURCE_KEY]])))</f>
        <v>Rivera</v>
      </c>
      <c r="I609" t="str">
        <f>PROPER(assembly_staff_import[[#This Row],[JOB TITLE_SOURCE_KEY]])</f>
        <v xml:space="preserve">Graduate Scholar                           </v>
      </c>
      <c r="J609" t="s">
        <v>72</v>
      </c>
      <c r="K609" t="str">
        <f>IF(assembly_staff_import[[#This Row],[Legislative Staff Type]]="Personal",assembly_staff_import[[#This Row],[Vlookup Reports To Person]], "")</f>
        <v/>
      </c>
      <c r="L609" t="str">
        <f>PROPER(assembly_staff_import[[#This Row],[First MI Name via NAME_SOURCE_KEY TEXT]])</f>
        <v xml:space="preserve"> Alfredo</v>
      </c>
      <c r="M609" t="s">
        <v>14167</v>
      </c>
      <c r="N609" t="str">
        <f>LOWER(CONCATENATE(assembly_staff_import[[#This Row],[Last Name]],LEFT(assembly_staff_import[[#This Row],[First Name (no initial)]],1),"@nyassembly.gov"))</f>
        <v>riveraa@nyassembly.gov</v>
      </c>
      <c r="O609" t="s">
        <v>14169</v>
      </c>
      <c r="P609" t="e">
        <f>VLOOKUP(assembly_staff_import[[#This Row],[Full Name]],[3]!PEOPLE_March_20[#Data],1,0)</f>
        <v>#REF!</v>
      </c>
      <c r="Q609" t="e">
        <f>VLOOKUP(assembly_staff_import[[#This Row],[Full Name]],[3]!Table17[#Data],3,0)</f>
        <v>#REF!</v>
      </c>
      <c r="R609" t="e">
        <f>VLOOKUP(assembly_staff_import[[#This Row],[Formatted Works for Group]],[3]!Table7[#Data],1,0)</f>
        <v>#REF!</v>
      </c>
      <c r="S609" t="str">
        <f>IF(assembly_staff_import[[#This Row],[Legislative Staff Type]]="Personal", assembly_staff_import[[#This Row],[Vlookup Works for Group]], assembly_staff_import[[#This Row],[Formatted Works for Group calc]]&amp;", Central Staff Office, Assembly")</f>
        <v>Intern Program, Central Staff Office, Assembly</v>
      </c>
      <c r="T609" s="20" t="str">
        <f>TRIM(assembly_staff_import[[#This Row],[NAME_SOURCE_KEY]])</f>
        <v>RIVERA, ALFREDO</v>
      </c>
      <c r="U609" t="s">
        <v>26588</v>
      </c>
      <c r="V609" t="s">
        <v>26589</v>
      </c>
      <c r="W609" t="s">
        <v>26590</v>
      </c>
      <c r="Y609"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09" t="s">
        <v>26562</v>
      </c>
      <c r="AA609" t="e">
        <f>VLOOKUP(assembly_staff_import[[#This Row],[Formatted and corrected Works for Group Text]],[3]!Table4[#Data],1,0)</f>
        <v>#REF!</v>
      </c>
      <c r="AB609" t="e">
        <f>VLOOKUP(assembly_staff_import[[#This Row],[Formatted and corrected Works for Group Text]],[3]!Table5[#Data],2,0)</f>
        <v>#REF!</v>
      </c>
      <c r="AC609" t="str">
        <f>IF(TRIM(assembly_staff_import[[#This Row],[PUBLIC INFO ADDR_SOURCE_KEY]])="CAPITOL, ALBANY", "Legislative / Capitol Office", "District Office")</f>
        <v>Legislative / Capitol Office</v>
      </c>
      <c r="AD609" t="s">
        <v>26563</v>
      </c>
      <c r="AF609" t="str">
        <f t="shared" si="33"/>
        <v xml:space="preserve">225 </v>
      </c>
      <c r="AG609" t="s">
        <v>26563</v>
      </c>
      <c r="AH609" t="s">
        <v>26591</v>
      </c>
      <c r="AI609" t="s">
        <v>26592</v>
      </c>
      <c r="AJ609" t="s">
        <v>23493</v>
      </c>
    </row>
    <row r="610" spans="1:36" x14ac:dyDescent="0.2">
      <c r="A610" t="str">
        <f>TRIM(PROPER((assembly_staff_import[[#This Row],[First MI Name via NAME_SOURCE_KEY TEXT]]&amp;" "&amp;assembly_staff_import[[#This Row],[Last Name via NAME_SOURCE_KEY TEXT]]&amp;" "&amp;assembly_staff_import[[#This Row],[Suffix via NAME_SOURCE_KEY]])))</f>
        <v>Alina Krugovykh</v>
      </c>
      <c r="B610" t="str">
        <f>TRIM(CONCATENATE(TRIM(assembly_staff_import[[#This Row],[Full Name]]), ", ", assembly_staff_import[[#This Row],[Title]]))</f>
        <v>Alina Krugovykh, Intern</v>
      </c>
      <c r="C610" t="e">
        <f>assembly_staff_import[[#This Row],[Vlookup_groups]]</f>
        <v>#REF!</v>
      </c>
      <c r="D610" t="str">
        <f>IF(assembly_staff_import[[#This Row],[Legislative Staff Type]]="Personal",assembly_staff_import[[#This Row],[Formatted Personal Staff Office]],"")</f>
        <v/>
      </c>
      <c r="E610" t="s">
        <v>65</v>
      </c>
      <c r="F610" s="19" t="s">
        <v>10913</v>
      </c>
      <c r="G610" t="s">
        <v>1237</v>
      </c>
      <c r="H610" t="str">
        <f>TRIM(PROPER((assembly_staff_import[[#This Row],[Last Name via NAME_SOURCE_KEY TEXT]]&amp;" "&amp;assembly_staff_import[[#This Row],[Suffix via NAME_SOURCE_KEY]])))</f>
        <v>Krugovykh</v>
      </c>
      <c r="I610" t="str">
        <f>PROPER(assembly_staff_import[[#This Row],[JOB TITLE_SOURCE_KEY]])</f>
        <v xml:space="preserve">Intern                                     </v>
      </c>
      <c r="J610" t="s">
        <v>72</v>
      </c>
      <c r="K610" t="str">
        <f>IF(assembly_staff_import[[#This Row],[Legislative Staff Type]]="Personal",assembly_staff_import[[#This Row],[Vlookup Reports To Person]], "")</f>
        <v/>
      </c>
      <c r="L610" t="str">
        <f>PROPER(assembly_staff_import[[#This Row],[First MI Name via NAME_SOURCE_KEY TEXT]])</f>
        <v xml:space="preserve"> Alina</v>
      </c>
      <c r="M610" t="s">
        <v>14141</v>
      </c>
      <c r="N610" t="str">
        <f>LOWER(CONCATENATE(assembly_staff_import[[#This Row],[Last Name]],LEFT(assembly_staff_import[[#This Row],[First Name (no initial)]],1),"@nyassembly.gov"))</f>
        <v>krugovykha@nyassembly.gov</v>
      </c>
      <c r="O610" t="s">
        <v>14143</v>
      </c>
      <c r="P610" t="e">
        <f>VLOOKUP(assembly_staff_import[[#This Row],[Full Name]],[3]!PEOPLE_March_20[#Data],1,0)</f>
        <v>#REF!</v>
      </c>
      <c r="Q610" t="e">
        <f>VLOOKUP(assembly_staff_import[[#This Row],[Full Name]],[3]!Table17[#Data],3,0)</f>
        <v>#REF!</v>
      </c>
      <c r="R610" t="e">
        <f>VLOOKUP(assembly_staff_import[[#This Row],[Formatted Works for Group]],[3]!Table7[#Data],1,0)</f>
        <v>#REF!</v>
      </c>
      <c r="S610" t="str">
        <f>IF(assembly_staff_import[[#This Row],[Legislative Staff Type]]="Personal", assembly_staff_import[[#This Row],[Vlookup Works for Group]], assembly_staff_import[[#This Row],[Formatted Works for Group calc]]&amp;", Central Staff Office, Assembly")</f>
        <v>Intern Program, Central Staff Office, Assembly</v>
      </c>
      <c r="T610" s="20" t="str">
        <f>TRIM(assembly_staff_import[[#This Row],[NAME_SOURCE_KEY]])</f>
        <v>KRUGOVYKH, ALINA</v>
      </c>
      <c r="U610" t="s">
        <v>26593</v>
      </c>
      <c r="V610" t="s">
        <v>26594</v>
      </c>
      <c r="W610" t="s">
        <v>26595</v>
      </c>
      <c r="Y610"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10" t="s">
        <v>26562</v>
      </c>
      <c r="AA610" t="e">
        <f>VLOOKUP(assembly_staff_import[[#This Row],[Formatted and corrected Works for Group Text]],[3]!Table4[#Data],1,0)</f>
        <v>#REF!</v>
      </c>
      <c r="AB610" t="e">
        <f>VLOOKUP(assembly_staff_import[[#This Row],[Formatted and corrected Works for Group Text]],[3]!Table5[#Data],2,0)</f>
        <v>#REF!</v>
      </c>
      <c r="AC610" t="str">
        <f>IF(TRIM(assembly_staff_import[[#This Row],[PUBLIC INFO ADDR_SOURCE_KEY]])="CAPITOL, ALBANY", "Legislative / Capitol Office", "District Office")</f>
        <v>Legislative / Capitol Office</v>
      </c>
      <c r="AD610" t="s">
        <v>26563</v>
      </c>
      <c r="AF610" t="str">
        <f t="shared" si="33"/>
        <v xml:space="preserve">225 </v>
      </c>
      <c r="AG610" t="s">
        <v>26563</v>
      </c>
      <c r="AH610" t="s">
        <v>26596</v>
      </c>
      <c r="AI610" t="s">
        <v>26565</v>
      </c>
      <c r="AJ610" t="s">
        <v>23493</v>
      </c>
    </row>
    <row r="611" spans="1:36" x14ac:dyDescent="0.2">
      <c r="A611" t="str">
        <f>TRIM(PROPER((assembly_staff_import[[#This Row],[First MI Name via NAME_SOURCE_KEY TEXT]]&amp;" "&amp;assembly_staff_import[[#This Row],[Last Name via NAME_SOURCE_KEY TEXT]]&amp;" "&amp;assembly_staff_import[[#This Row],[Suffix via NAME_SOURCE_KEY]])))</f>
        <v>Allegra P Beals</v>
      </c>
      <c r="B611" t="str">
        <f>TRIM(CONCATENATE(TRIM(assembly_staff_import[[#This Row],[Full Name]]), ", ", assembly_staff_import[[#This Row],[Title]]))</f>
        <v>Allegra P Beals, Intern</v>
      </c>
      <c r="C611" t="e">
        <f>assembly_staff_import[[#This Row],[Vlookup_groups]]</f>
        <v>#REF!</v>
      </c>
      <c r="D611" t="str">
        <f>IF(assembly_staff_import[[#This Row],[Legislative Staff Type]]="Personal",assembly_staff_import[[#This Row],[Formatted Personal Staff Office]],"")</f>
        <v/>
      </c>
      <c r="E611" t="s">
        <v>65</v>
      </c>
      <c r="F611" s="19" t="s">
        <v>10913</v>
      </c>
      <c r="G611" t="s">
        <v>1237</v>
      </c>
      <c r="H611" t="str">
        <f>TRIM(PROPER((assembly_staff_import[[#This Row],[Last Name via NAME_SOURCE_KEY TEXT]]&amp;" "&amp;assembly_staff_import[[#This Row],[Suffix via NAME_SOURCE_KEY]])))</f>
        <v>Beals</v>
      </c>
      <c r="I611" t="str">
        <f>PROPER(assembly_staff_import[[#This Row],[JOB TITLE_SOURCE_KEY]])</f>
        <v xml:space="preserve">Intern                                     </v>
      </c>
      <c r="J611" t="s">
        <v>72</v>
      </c>
      <c r="K611" t="str">
        <f>IF(assembly_staff_import[[#This Row],[Legislative Staff Type]]="Personal",assembly_staff_import[[#This Row],[Vlookup Reports To Person]], "")</f>
        <v/>
      </c>
      <c r="L611" t="str">
        <f>PROPER(assembly_staff_import[[#This Row],[First MI Name via NAME_SOURCE_KEY TEXT]])</f>
        <v xml:space="preserve"> Allegra P</v>
      </c>
      <c r="M611" t="s">
        <v>14130</v>
      </c>
      <c r="N611" t="str">
        <f>LOWER(CONCATENATE(assembly_staff_import[[#This Row],[Last Name]],LEFT(assembly_staff_import[[#This Row],[First Name (no initial)]],1),"@nyassembly.gov"))</f>
        <v>bealsa@nyassembly.gov</v>
      </c>
      <c r="O611" t="s">
        <v>26597</v>
      </c>
      <c r="P611" t="e">
        <f>VLOOKUP(assembly_staff_import[[#This Row],[Full Name]],[3]!PEOPLE_March_20[#Data],1,0)</f>
        <v>#REF!</v>
      </c>
      <c r="Q611" t="e">
        <f>VLOOKUP(assembly_staff_import[[#This Row],[Full Name]],[3]!Table17[#Data],3,0)</f>
        <v>#REF!</v>
      </c>
      <c r="R611" t="e">
        <f>VLOOKUP(assembly_staff_import[[#This Row],[Formatted Works for Group]],[3]!Table7[#Data],1,0)</f>
        <v>#REF!</v>
      </c>
      <c r="S611" t="str">
        <f>IF(assembly_staff_import[[#This Row],[Legislative Staff Type]]="Personal", assembly_staff_import[[#This Row],[Vlookup Works for Group]], assembly_staff_import[[#This Row],[Formatted Works for Group calc]]&amp;", Central Staff Office, Assembly")</f>
        <v>Intern Program, Central Staff Office, Assembly</v>
      </c>
      <c r="T611" s="20" t="str">
        <f>TRIM(assembly_staff_import[[#This Row],[NAME_SOURCE_KEY]])</f>
        <v>BEALS, ALLEGRA P</v>
      </c>
      <c r="U611" t="s">
        <v>26598</v>
      </c>
      <c r="V611" t="s">
        <v>26599</v>
      </c>
      <c r="W611" t="s">
        <v>26600</v>
      </c>
      <c r="Y611"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11" t="s">
        <v>26562</v>
      </c>
      <c r="AA611" t="e">
        <f>VLOOKUP(assembly_staff_import[[#This Row],[Formatted and corrected Works for Group Text]],[3]!Table4[#Data],1,0)</f>
        <v>#REF!</v>
      </c>
      <c r="AB611" t="e">
        <f>VLOOKUP(assembly_staff_import[[#This Row],[Formatted and corrected Works for Group Text]],[3]!Table5[#Data],2,0)</f>
        <v>#REF!</v>
      </c>
      <c r="AC611" t="str">
        <f>IF(TRIM(assembly_staff_import[[#This Row],[PUBLIC INFO ADDR_SOURCE_KEY]])="CAPITOL, ALBANY", "Legislative / Capitol Office", "District Office")</f>
        <v>Legislative / Capitol Office</v>
      </c>
      <c r="AD611" t="s">
        <v>26563</v>
      </c>
      <c r="AF611" t="str">
        <f t="shared" si="33"/>
        <v xml:space="preserve">225 </v>
      </c>
      <c r="AG611" t="s">
        <v>26563</v>
      </c>
      <c r="AH611" t="s">
        <v>26601</v>
      </c>
      <c r="AI611" t="s">
        <v>26565</v>
      </c>
      <c r="AJ611" t="s">
        <v>23493</v>
      </c>
    </row>
    <row r="612" spans="1:36" x14ac:dyDescent="0.2">
      <c r="A612" t="str">
        <f>TRIM(PROPER((assembly_staff_import[[#This Row],[First MI Name via NAME_SOURCE_KEY TEXT]]&amp;" "&amp;assembly_staff_import[[#This Row],[Last Name via NAME_SOURCE_KEY TEXT]]&amp;" "&amp;assembly_staff_import[[#This Row],[Suffix via NAME_SOURCE_KEY]])))</f>
        <v>Allyssa J Rose</v>
      </c>
      <c r="B612" t="str">
        <f>TRIM(CONCATENATE(TRIM(assembly_staff_import[[#This Row],[Full Name]]), ", ", assembly_staff_import[[#This Row],[Title]]))</f>
        <v>Allyssa J Rose, Intern</v>
      </c>
      <c r="C612" t="e">
        <f>assembly_staff_import[[#This Row],[Vlookup_groups]]</f>
        <v>#REF!</v>
      </c>
      <c r="D612" t="str">
        <f>IF(assembly_staff_import[[#This Row],[Legislative Staff Type]]="Personal",assembly_staff_import[[#This Row],[Formatted Personal Staff Office]],"")</f>
        <v/>
      </c>
      <c r="E612" t="s">
        <v>65</v>
      </c>
      <c r="F612" s="19" t="s">
        <v>10913</v>
      </c>
      <c r="G612" t="s">
        <v>1237</v>
      </c>
      <c r="H612" t="str">
        <f>TRIM(PROPER((assembly_staff_import[[#This Row],[Last Name via NAME_SOURCE_KEY TEXT]]&amp;" "&amp;assembly_staff_import[[#This Row],[Suffix via NAME_SOURCE_KEY]])))</f>
        <v>Rose</v>
      </c>
      <c r="I612" t="str">
        <f>PROPER(assembly_staff_import[[#This Row],[JOB TITLE_SOURCE_KEY]])</f>
        <v xml:space="preserve">Intern                                     </v>
      </c>
      <c r="J612" t="s">
        <v>72</v>
      </c>
      <c r="K612" t="str">
        <f>IF(assembly_staff_import[[#This Row],[Legislative Staff Type]]="Personal",assembly_staff_import[[#This Row],[Vlookup Reports To Person]], "")</f>
        <v/>
      </c>
      <c r="L612" t="str">
        <f>PROPER(assembly_staff_import[[#This Row],[First MI Name via NAME_SOURCE_KEY TEXT]])</f>
        <v xml:space="preserve"> Allyssa J</v>
      </c>
      <c r="M612" t="s">
        <v>14125</v>
      </c>
      <c r="N612" t="str">
        <f>LOWER(CONCATENATE(assembly_staff_import[[#This Row],[Last Name]],LEFT(assembly_staff_import[[#This Row],[First Name (no initial)]],1),"@nyassembly.gov"))</f>
        <v>rosea@nyassembly.gov</v>
      </c>
      <c r="O612" t="s">
        <v>26602</v>
      </c>
      <c r="P612" t="e">
        <f>VLOOKUP(assembly_staff_import[[#This Row],[Full Name]],[3]!PEOPLE_March_20[#Data],1,0)</f>
        <v>#REF!</v>
      </c>
      <c r="Q612" t="e">
        <f>VLOOKUP(assembly_staff_import[[#This Row],[Full Name]],[3]!Table17[#Data],3,0)</f>
        <v>#REF!</v>
      </c>
      <c r="R612" t="e">
        <f>VLOOKUP(assembly_staff_import[[#This Row],[Formatted Works for Group]],[3]!Table7[#Data],1,0)</f>
        <v>#REF!</v>
      </c>
      <c r="S612" t="str">
        <f>IF(assembly_staff_import[[#This Row],[Legislative Staff Type]]="Personal", assembly_staff_import[[#This Row],[Vlookup Works for Group]], assembly_staff_import[[#This Row],[Formatted Works for Group calc]]&amp;", Central Staff Office, Assembly")</f>
        <v>Intern Program, Central Staff Office, Assembly</v>
      </c>
      <c r="T612" s="20" t="str">
        <f>TRIM(assembly_staff_import[[#This Row],[NAME_SOURCE_KEY]])</f>
        <v>ROSE, ALLYSSA J</v>
      </c>
      <c r="U612" t="s">
        <v>26603</v>
      </c>
      <c r="V612" t="s">
        <v>25461</v>
      </c>
      <c r="W612" t="s">
        <v>26604</v>
      </c>
      <c r="Y612"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12" t="s">
        <v>26562</v>
      </c>
      <c r="AA612" t="e">
        <f>VLOOKUP(assembly_staff_import[[#This Row],[Formatted and corrected Works for Group Text]],[3]!Table4[#Data],1,0)</f>
        <v>#REF!</v>
      </c>
      <c r="AB612" t="e">
        <f>VLOOKUP(assembly_staff_import[[#This Row],[Formatted and corrected Works for Group Text]],[3]!Table5[#Data],2,0)</f>
        <v>#REF!</v>
      </c>
      <c r="AC612" t="str">
        <f>IF(TRIM(assembly_staff_import[[#This Row],[PUBLIC INFO ADDR_SOURCE_KEY]])="CAPITOL, ALBANY", "Legislative / Capitol Office", "District Office")</f>
        <v>Legislative / Capitol Office</v>
      </c>
      <c r="AD612" t="s">
        <v>26563</v>
      </c>
      <c r="AF612" t="str">
        <f t="shared" si="33"/>
        <v xml:space="preserve">225 </v>
      </c>
      <c r="AG612" t="s">
        <v>26563</v>
      </c>
      <c r="AH612" t="s">
        <v>26605</v>
      </c>
      <c r="AI612" t="s">
        <v>26565</v>
      </c>
      <c r="AJ612" t="s">
        <v>23493</v>
      </c>
    </row>
    <row r="613" spans="1:36" x14ac:dyDescent="0.2">
      <c r="A613" t="str">
        <f>TRIM(PROPER((assembly_staff_import[[#This Row],[First MI Name via NAME_SOURCE_KEY TEXT]]&amp;" "&amp;assembly_staff_import[[#This Row],[Last Name via NAME_SOURCE_KEY TEXT]]&amp;" "&amp;assembly_staff_import[[#This Row],[Suffix via NAME_SOURCE_KEY]])))</f>
        <v>Amandi S Lebron</v>
      </c>
      <c r="B613" t="str">
        <f>TRIM(CONCATENATE(TRIM(assembly_staff_import[[#This Row],[Full Name]]), ", ", assembly_staff_import[[#This Row],[Title]]))</f>
        <v>Amandi S Lebron, Intern</v>
      </c>
      <c r="C613" t="e">
        <f>assembly_staff_import[[#This Row],[Vlookup_groups]]</f>
        <v>#REF!</v>
      </c>
      <c r="D613" t="str">
        <f>IF(assembly_staff_import[[#This Row],[Legislative Staff Type]]="Personal",assembly_staff_import[[#This Row],[Formatted Personal Staff Office]],"")</f>
        <v/>
      </c>
      <c r="E613" t="s">
        <v>65</v>
      </c>
      <c r="F613" s="19" t="s">
        <v>10913</v>
      </c>
      <c r="G613" t="s">
        <v>1237</v>
      </c>
      <c r="H613" t="str">
        <f>TRIM(PROPER((assembly_staff_import[[#This Row],[Last Name via NAME_SOURCE_KEY TEXT]]&amp;" "&amp;assembly_staff_import[[#This Row],[Suffix via NAME_SOURCE_KEY]])))</f>
        <v>Lebron</v>
      </c>
      <c r="I613" t="str">
        <f>PROPER(assembly_staff_import[[#This Row],[JOB TITLE_SOURCE_KEY]])</f>
        <v xml:space="preserve">Intern                                     </v>
      </c>
      <c r="J613" t="s">
        <v>72</v>
      </c>
      <c r="K613" t="str">
        <f>IF(assembly_staff_import[[#This Row],[Legislative Staff Type]]="Personal",assembly_staff_import[[#This Row],[Vlookup Reports To Person]], "")</f>
        <v/>
      </c>
      <c r="L613" t="str">
        <f>PROPER(assembly_staff_import[[#This Row],[First MI Name via NAME_SOURCE_KEY TEXT]])</f>
        <v xml:space="preserve"> Amandi S</v>
      </c>
      <c r="M613" t="s">
        <v>14101</v>
      </c>
      <c r="N613" t="str">
        <f>LOWER(CONCATENATE(assembly_staff_import[[#This Row],[Last Name]],LEFT(assembly_staff_import[[#This Row],[First Name (no initial)]],1),"@nyassembly.gov"))</f>
        <v>lebrona@nyassembly.gov</v>
      </c>
      <c r="O613" t="s">
        <v>26606</v>
      </c>
      <c r="P613" t="e">
        <f>VLOOKUP(assembly_staff_import[[#This Row],[Full Name]],[3]!PEOPLE_March_20[#Data],1,0)</f>
        <v>#REF!</v>
      </c>
      <c r="Q613" t="e">
        <f>VLOOKUP(assembly_staff_import[[#This Row],[Full Name]],[3]!Table17[#Data],3,0)</f>
        <v>#REF!</v>
      </c>
      <c r="R613" t="e">
        <f>VLOOKUP(assembly_staff_import[[#This Row],[Formatted Works for Group]],[3]!Table7[#Data],1,0)</f>
        <v>#REF!</v>
      </c>
      <c r="S613" t="str">
        <f>IF(assembly_staff_import[[#This Row],[Legislative Staff Type]]="Personal", assembly_staff_import[[#This Row],[Vlookup Works for Group]], assembly_staff_import[[#This Row],[Formatted Works for Group calc]]&amp;", Central Staff Office, Assembly")</f>
        <v>Intern Program, Central Staff Office, Assembly</v>
      </c>
      <c r="T613" s="20" t="str">
        <f>TRIM(assembly_staff_import[[#This Row],[NAME_SOURCE_KEY]])</f>
        <v>LEBRON, AMANDI S</v>
      </c>
      <c r="U613" t="s">
        <v>26607</v>
      </c>
      <c r="V613" t="s">
        <v>26608</v>
      </c>
      <c r="W613" t="s">
        <v>26609</v>
      </c>
      <c r="Y61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13" t="s">
        <v>26562</v>
      </c>
      <c r="AA613" t="e">
        <f>VLOOKUP(assembly_staff_import[[#This Row],[Formatted and corrected Works for Group Text]],[3]!Table4[#Data],1,0)</f>
        <v>#REF!</v>
      </c>
      <c r="AB613" t="e">
        <f>VLOOKUP(assembly_staff_import[[#This Row],[Formatted and corrected Works for Group Text]],[3]!Table5[#Data],2,0)</f>
        <v>#REF!</v>
      </c>
      <c r="AC613" t="str">
        <f>IF(TRIM(assembly_staff_import[[#This Row],[PUBLIC INFO ADDR_SOURCE_KEY]])="CAPITOL, ALBANY", "Legislative / Capitol Office", "District Office")</f>
        <v>Legislative / Capitol Office</v>
      </c>
      <c r="AD613" t="s">
        <v>26563</v>
      </c>
      <c r="AF613" t="str">
        <f t="shared" si="33"/>
        <v xml:space="preserve">225 </v>
      </c>
      <c r="AG613" t="s">
        <v>26563</v>
      </c>
      <c r="AH613" t="s">
        <v>26610</v>
      </c>
      <c r="AI613" t="s">
        <v>26565</v>
      </c>
      <c r="AJ613" t="s">
        <v>23493</v>
      </c>
    </row>
    <row r="614" spans="1:36" x14ac:dyDescent="0.2">
      <c r="A614" t="str">
        <f>TRIM(PROPER((assembly_staff_import[[#This Row],[First MI Name via NAME_SOURCE_KEY TEXT]]&amp;" "&amp;assembly_staff_import[[#This Row],[Last Name via NAME_SOURCE_KEY TEXT]]&amp;" "&amp;assembly_staff_import[[#This Row],[Suffix via NAME_SOURCE_KEY]])))</f>
        <v>Aneta Golaszewski</v>
      </c>
      <c r="B614" t="str">
        <f>TRIM(CONCATENATE(TRIM(assembly_staff_import[[#This Row],[Full Name]]), ", ", assembly_staff_import[[#This Row],[Title]]))</f>
        <v>Aneta Golaszewski, Intern</v>
      </c>
      <c r="C614" t="e">
        <f>assembly_staff_import[[#This Row],[Vlookup_groups]]</f>
        <v>#REF!</v>
      </c>
      <c r="D614" t="str">
        <f>IF(assembly_staff_import[[#This Row],[Legislative Staff Type]]="Personal",assembly_staff_import[[#This Row],[Formatted Personal Staff Office]],"")</f>
        <v/>
      </c>
      <c r="E614" t="s">
        <v>65</v>
      </c>
      <c r="F614" s="19" t="s">
        <v>10913</v>
      </c>
      <c r="G614" t="s">
        <v>1237</v>
      </c>
      <c r="H614" t="str">
        <f>TRIM(PROPER((assembly_staff_import[[#This Row],[Last Name via NAME_SOURCE_KEY TEXT]]&amp;" "&amp;assembly_staff_import[[#This Row],[Suffix via NAME_SOURCE_KEY]])))</f>
        <v>Golaszewski</v>
      </c>
      <c r="I614" t="str">
        <f>PROPER(assembly_staff_import[[#This Row],[JOB TITLE_SOURCE_KEY]])</f>
        <v xml:space="preserve">Intern                                     </v>
      </c>
      <c r="J614" t="s">
        <v>72</v>
      </c>
      <c r="K614" t="str">
        <f>IF(assembly_staff_import[[#This Row],[Legislative Staff Type]]="Personal",assembly_staff_import[[#This Row],[Vlookup Reports To Person]], "")</f>
        <v/>
      </c>
      <c r="L614" t="str">
        <f>PROPER(assembly_staff_import[[#This Row],[First MI Name via NAME_SOURCE_KEY TEXT]])</f>
        <v xml:space="preserve"> Aneta</v>
      </c>
      <c r="M614" t="s">
        <v>14052</v>
      </c>
      <c r="N614" t="str">
        <f>LOWER(CONCATENATE(assembly_staff_import[[#This Row],[Last Name]],LEFT(assembly_staff_import[[#This Row],[First Name (no initial)]],1),"@nyassembly.gov"))</f>
        <v>golaszewskia@nyassembly.gov</v>
      </c>
      <c r="O614" t="s">
        <v>14054</v>
      </c>
      <c r="P614" t="e">
        <f>VLOOKUP(assembly_staff_import[[#This Row],[Full Name]],[3]!PEOPLE_March_20[#Data],1,0)</f>
        <v>#REF!</v>
      </c>
      <c r="Q614" t="e">
        <f>VLOOKUP(assembly_staff_import[[#This Row],[Full Name]],[3]!Table17[#Data],3,0)</f>
        <v>#REF!</v>
      </c>
      <c r="R614" t="e">
        <f>VLOOKUP(assembly_staff_import[[#This Row],[Formatted Works for Group]],[3]!Table7[#Data],1,0)</f>
        <v>#REF!</v>
      </c>
      <c r="S614" t="str">
        <f>IF(assembly_staff_import[[#This Row],[Legislative Staff Type]]="Personal", assembly_staff_import[[#This Row],[Vlookup Works for Group]], assembly_staff_import[[#This Row],[Formatted Works for Group calc]]&amp;", Central Staff Office, Assembly")</f>
        <v>Intern Program, Central Staff Office, Assembly</v>
      </c>
      <c r="T614" s="20" t="str">
        <f>TRIM(assembly_staff_import[[#This Row],[NAME_SOURCE_KEY]])</f>
        <v>GOLASZEWSKI, ANETA</v>
      </c>
      <c r="U614" t="s">
        <v>26611</v>
      </c>
      <c r="V614" t="s">
        <v>26612</v>
      </c>
      <c r="W614" t="s">
        <v>26613</v>
      </c>
      <c r="Y61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14" t="s">
        <v>26562</v>
      </c>
      <c r="AA614" t="e">
        <f>VLOOKUP(assembly_staff_import[[#This Row],[Formatted and corrected Works for Group Text]],[3]!Table4[#Data],1,0)</f>
        <v>#REF!</v>
      </c>
      <c r="AB614" t="e">
        <f>VLOOKUP(assembly_staff_import[[#This Row],[Formatted and corrected Works for Group Text]],[3]!Table5[#Data],2,0)</f>
        <v>#REF!</v>
      </c>
      <c r="AC614" t="str">
        <f>IF(TRIM(assembly_staff_import[[#This Row],[PUBLIC INFO ADDR_SOURCE_KEY]])="CAPITOL, ALBANY", "Legislative / Capitol Office", "District Office")</f>
        <v>Legislative / Capitol Office</v>
      </c>
      <c r="AD614" t="s">
        <v>26563</v>
      </c>
      <c r="AF614" t="str">
        <f t="shared" si="33"/>
        <v xml:space="preserve">225 </v>
      </c>
      <c r="AG614" t="s">
        <v>26563</v>
      </c>
      <c r="AH614" t="s">
        <v>26614</v>
      </c>
      <c r="AI614" t="s">
        <v>26565</v>
      </c>
      <c r="AJ614" t="s">
        <v>23493</v>
      </c>
    </row>
    <row r="615" spans="1:36" x14ac:dyDescent="0.2">
      <c r="A615" t="str">
        <f>TRIM(PROPER((assembly_staff_import[[#This Row],[First MI Name via NAME_SOURCE_KEY TEXT]]&amp;" "&amp;assembly_staff_import[[#This Row],[Last Name via NAME_SOURCE_KEY TEXT]]&amp;" "&amp;assembly_staff_import[[#This Row],[Suffix via NAME_SOURCE_KEY]])))</f>
        <v>Angela D Ledford</v>
      </c>
      <c r="B615" t="str">
        <f>TRIM(CONCATENATE(TRIM(assembly_staff_import[[#This Row],[Full Name]]), ", ", assembly_staff_import[[#This Row],[Title]]))</f>
        <v>Angela D Ledford, Prof-In-Res</v>
      </c>
      <c r="C615" t="e">
        <f>assembly_staff_import[[#This Row],[Vlookup_groups]]</f>
        <v>#REF!</v>
      </c>
      <c r="D615" t="str">
        <f>IF(assembly_staff_import[[#This Row],[Legislative Staff Type]]="Personal",assembly_staff_import[[#This Row],[Formatted Personal Staff Office]],"")</f>
        <v/>
      </c>
      <c r="E615" t="s">
        <v>65</v>
      </c>
      <c r="F615" s="19" t="s">
        <v>10913</v>
      </c>
      <c r="G615" t="s">
        <v>1237</v>
      </c>
      <c r="H615" t="str">
        <f>TRIM(PROPER((assembly_staff_import[[#This Row],[Last Name via NAME_SOURCE_KEY TEXT]]&amp;" "&amp;assembly_staff_import[[#This Row],[Suffix via NAME_SOURCE_KEY]])))</f>
        <v>Ledford</v>
      </c>
      <c r="I615" t="str">
        <f>PROPER(assembly_staff_import[[#This Row],[JOB TITLE_SOURCE_KEY]])</f>
        <v xml:space="preserve">Prof-In-Res                                </v>
      </c>
      <c r="J615" t="s">
        <v>72</v>
      </c>
      <c r="K615" t="str">
        <f>IF(assembly_staff_import[[#This Row],[Legislative Staff Type]]="Personal",assembly_staff_import[[#This Row],[Vlookup Reports To Person]], "")</f>
        <v/>
      </c>
      <c r="L615" t="str">
        <f>PROPER(assembly_staff_import[[#This Row],[First MI Name via NAME_SOURCE_KEY TEXT]])</f>
        <v xml:space="preserve"> Angela D</v>
      </c>
      <c r="M615" t="s">
        <v>15943</v>
      </c>
      <c r="N615" t="str">
        <f>LOWER(CONCATENATE(assembly_staff_import[[#This Row],[Last Name]],LEFT(assembly_staff_import[[#This Row],[First Name (no initial)]],1),"@nyassembly.gov"))</f>
        <v>ledforda@nyassembly.gov</v>
      </c>
      <c r="O615" t="s">
        <v>5460</v>
      </c>
      <c r="P615" t="e">
        <f>VLOOKUP(assembly_staff_import[[#This Row],[Full Name]],[3]!PEOPLE_March_20[#Data],1,0)</f>
        <v>#REF!</v>
      </c>
      <c r="Q615" t="e">
        <f>VLOOKUP(assembly_staff_import[[#This Row],[Full Name]],[3]!Table17[#Data],3,0)</f>
        <v>#REF!</v>
      </c>
      <c r="R615" t="e">
        <f>VLOOKUP(assembly_staff_import[[#This Row],[Formatted Works for Group]],[3]!Table7[#Data],1,0)</f>
        <v>#REF!</v>
      </c>
      <c r="S615" t="str">
        <f>IF(assembly_staff_import[[#This Row],[Legislative Staff Type]]="Personal", assembly_staff_import[[#This Row],[Vlookup Works for Group]], assembly_staff_import[[#This Row],[Formatted Works for Group calc]]&amp;", Central Staff Office, Assembly")</f>
        <v>Intern Program, Central Staff Office, Assembly</v>
      </c>
      <c r="T615" s="20" t="str">
        <f>TRIM(assembly_staff_import[[#This Row],[NAME_SOURCE_KEY]])</f>
        <v>LEDFORD, ANGELA D</v>
      </c>
      <c r="U615" t="s">
        <v>26615</v>
      </c>
      <c r="V615" t="s">
        <v>26616</v>
      </c>
      <c r="W615" t="s">
        <v>26617</v>
      </c>
      <c r="Y61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15" t="s">
        <v>26562</v>
      </c>
      <c r="AA615" t="e">
        <f>VLOOKUP(assembly_staff_import[[#This Row],[Formatted and corrected Works for Group Text]],[3]!Table4[#Data],1,0)</f>
        <v>#REF!</v>
      </c>
      <c r="AB615" t="e">
        <f>VLOOKUP(assembly_staff_import[[#This Row],[Formatted and corrected Works for Group Text]],[3]!Table5[#Data],2,0)</f>
        <v>#REF!</v>
      </c>
      <c r="AC615" t="str">
        <f>IF(TRIM(assembly_staff_import[[#This Row],[PUBLIC INFO ADDR_SOURCE_KEY]])="CAPITOL, ALBANY", "Legislative / Capitol Office", "District Office")</f>
        <v>Legislative / Capitol Office</v>
      </c>
      <c r="AD615" t="s">
        <v>26563</v>
      </c>
      <c r="AF615" t="str">
        <f t="shared" si="33"/>
        <v xml:space="preserve">225 </v>
      </c>
      <c r="AG615" t="s">
        <v>26563</v>
      </c>
      <c r="AH615" t="s">
        <v>26618</v>
      </c>
      <c r="AI615" t="s">
        <v>26619</v>
      </c>
      <c r="AJ615" t="s">
        <v>23493</v>
      </c>
    </row>
    <row r="616" spans="1:36" x14ac:dyDescent="0.2">
      <c r="A616" t="str">
        <f>TRIM(PROPER((assembly_staff_import[[#This Row],[First MI Name via NAME_SOURCE_KEY TEXT]]&amp;" "&amp;assembly_staff_import[[#This Row],[Last Name via NAME_SOURCE_KEY TEXT]]&amp;" "&amp;assembly_staff_import[[#This Row],[Suffix via NAME_SOURCE_KEY]])))</f>
        <v>Angelica C Marrero</v>
      </c>
      <c r="B616" t="str">
        <f>TRIM(CONCATENATE(TRIM(assembly_staff_import[[#This Row],[Full Name]]), ", ", assembly_staff_import[[#This Row],[Title]]))</f>
        <v>Angelica C Marrero, Intern</v>
      </c>
      <c r="C616" t="e">
        <f>assembly_staff_import[[#This Row],[Vlookup_groups]]</f>
        <v>#REF!</v>
      </c>
      <c r="D616" t="str">
        <f>IF(assembly_staff_import[[#This Row],[Legislative Staff Type]]="Personal",assembly_staff_import[[#This Row],[Formatted Personal Staff Office]],"")</f>
        <v/>
      </c>
      <c r="E616" t="s">
        <v>65</v>
      </c>
      <c r="F616" s="19" t="s">
        <v>10913</v>
      </c>
      <c r="G616" t="s">
        <v>1237</v>
      </c>
      <c r="H616" t="str">
        <f>TRIM(PROPER((assembly_staff_import[[#This Row],[Last Name via NAME_SOURCE_KEY TEXT]]&amp;" "&amp;assembly_staff_import[[#This Row],[Suffix via NAME_SOURCE_KEY]])))</f>
        <v>Marrero</v>
      </c>
      <c r="I616" t="str">
        <f>PROPER(assembly_staff_import[[#This Row],[JOB TITLE_SOURCE_KEY]])</f>
        <v xml:space="preserve">Intern                                     </v>
      </c>
      <c r="J616" t="s">
        <v>72</v>
      </c>
      <c r="K616" t="str">
        <f>IF(assembly_staff_import[[#This Row],[Legislative Staff Type]]="Personal",assembly_staff_import[[#This Row],[Vlookup Reports To Person]], "")</f>
        <v/>
      </c>
      <c r="L616" t="str">
        <f>PROPER(assembly_staff_import[[#This Row],[First MI Name via NAME_SOURCE_KEY TEXT]])</f>
        <v xml:space="preserve"> Angelica C</v>
      </c>
      <c r="M616" t="s">
        <v>14035</v>
      </c>
      <c r="N616" t="str">
        <f>LOWER(CONCATENATE(assembly_staff_import[[#This Row],[Last Name]],LEFT(assembly_staff_import[[#This Row],[First Name (no initial)]],1),"@nyassembly.gov"))</f>
        <v>marreroa@nyassembly.gov</v>
      </c>
      <c r="O616" t="s">
        <v>26620</v>
      </c>
      <c r="P616" t="e">
        <f>VLOOKUP(assembly_staff_import[[#This Row],[Full Name]],[3]!PEOPLE_March_20[#Data],1,0)</f>
        <v>#REF!</v>
      </c>
      <c r="Q616" t="e">
        <f>VLOOKUP(assembly_staff_import[[#This Row],[Full Name]],[3]!Table17[#Data],3,0)</f>
        <v>#REF!</v>
      </c>
      <c r="R616" t="e">
        <f>VLOOKUP(assembly_staff_import[[#This Row],[Formatted Works for Group]],[3]!Table7[#Data],1,0)</f>
        <v>#REF!</v>
      </c>
      <c r="S616" t="str">
        <f>IF(assembly_staff_import[[#This Row],[Legislative Staff Type]]="Personal", assembly_staff_import[[#This Row],[Vlookup Works for Group]], assembly_staff_import[[#This Row],[Formatted Works for Group calc]]&amp;", Central Staff Office, Assembly")</f>
        <v>Intern Program, Central Staff Office, Assembly</v>
      </c>
      <c r="T616" s="20" t="str">
        <f>TRIM(assembly_staff_import[[#This Row],[NAME_SOURCE_KEY]])</f>
        <v>MARRERO, ANGELICA C</v>
      </c>
      <c r="U616" t="s">
        <v>26621</v>
      </c>
      <c r="V616" t="s">
        <v>26622</v>
      </c>
      <c r="W616" t="s">
        <v>26623</v>
      </c>
      <c r="Y616"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16" t="s">
        <v>26562</v>
      </c>
      <c r="AA616" t="e">
        <f>VLOOKUP(assembly_staff_import[[#This Row],[Formatted and corrected Works for Group Text]],[3]!Table4[#Data],1,0)</f>
        <v>#REF!</v>
      </c>
      <c r="AB616" t="e">
        <f>VLOOKUP(assembly_staff_import[[#This Row],[Formatted and corrected Works for Group Text]],[3]!Table5[#Data],2,0)</f>
        <v>#REF!</v>
      </c>
      <c r="AC616" t="str">
        <f>IF(TRIM(assembly_staff_import[[#This Row],[PUBLIC INFO ADDR_SOURCE_KEY]])="CAPITOL, ALBANY", "Legislative / Capitol Office", "District Office")</f>
        <v>Legislative / Capitol Office</v>
      </c>
      <c r="AD616" t="s">
        <v>26563</v>
      </c>
      <c r="AF616" t="str">
        <f t="shared" si="33"/>
        <v xml:space="preserve">225 </v>
      </c>
      <c r="AG616" t="s">
        <v>26563</v>
      </c>
      <c r="AH616" t="s">
        <v>26624</v>
      </c>
      <c r="AI616" t="s">
        <v>26565</v>
      </c>
      <c r="AJ616" t="s">
        <v>23493</v>
      </c>
    </row>
    <row r="617" spans="1:36" x14ac:dyDescent="0.2">
      <c r="A617" t="str">
        <f>TRIM(PROPER((assembly_staff_import[[#This Row],[First MI Name via NAME_SOURCE_KEY TEXT]]&amp;" "&amp;assembly_staff_import[[#This Row],[Last Name via NAME_SOURCE_KEY TEXT]]&amp;" "&amp;assembly_staff_import[[#This Row],[Suffix via NAME_SOURCE_KEY]])))</f>
        <v>Anika A Fenton</v>
      </c>
      <c r="B617" t="str">
        <f>TRIM(CONCATENATE(TRIM(assembly_staff_import[[#This Row],[Full Name]]), ", ", assembly_staff_import[[#This Row],[Title]]))</f>
        <v>Anika A Fenton, Intern</v>
      </c>
      <c r="C617" t="e">
        <f>assembly_staff_import[[#This Row],[Vlookup_groups]]</f>
        <v>#REF!</v>
      </c>
      <c r="D617" t="str">
        <f>IF(assembly_staff_import[[#This Row],[Legislative Staff Type]]="Personal",assembly_staff_import[[#This Row],[Formatted Personal Staff Office]],"")</f>
        <v/>
      </c>
      <c r="E617" t="s">
        <v>65</v>
      </c>
      <c r="F617" s="19" t="s">
        <v>10913</v>
      </c>
      <c r="G617" t="s">
        <v>1237</v>
      </c>
      <c r="H617" t="str">
        <f>TRIM(PROPER((assembly_staff_import[[#This Row],[Last Name via NAME_SOURCE_KEY TEXT]]&amp;" "&amp;assembly_staff_import[[#This Row],[Suffix via NAME_SOURCE_KEY]])))</f>
        <v>Fenton</v>
      </c>
      <c r="I617" t="str">
        <f>PROPER(assembly_staff_import[[#This Row],[JOB TITLE_SOURCE_KEY]])</f>
        <v xml:space="preserve">Intern                                     </v>
      </c>
      <c r="J617" t="s">
        <v>72</v>
      </c>
      <c r="K617" t="str">
        <f>IF(assembly_staff_import[[#This Row],[Legislative Staff Type]]="Personal",assembly_staff_import[[#This Row],[Vlookup Reports To Person]], "")</f>
        <v/>
      </c>
      <c r="L617" t="str">
        <f>PROPER(assembly_staff_import[[#This Row],[First MI Name via NAME_SOURCE_KEY TEXT]])</f>
        <v xml:space="preserve"> Anika A</v>
      </c>
      <c r="M617" t="s">
        <v>14018</v>
      </c>
      <c r="N617" t="str">
        <f>LOWER(CONCATENATE(assembly_staff_import[[#This Row],[Last Name]],LEFT(assembly_staff_import[[#This Row],[First Name (no initial)]],1),"@nyassembly.gov"))</f>
        <v>fentona@nyassembly.gov</v>
      </c>
      <c r="O617" t="s">
        <v>26625</v>
      </c>
      <c r="P617" t="e">
        <f>VLOOKUP(assembly_staff_import[[#This Row],[Full Name]],[3]!PEOPLE_March_20[#Data],1,0)</f>
        <v>#REF!</v>
      </c>
      <c r="Q617" t="e">
        <f>VLOOKUP(assembly_staff_import[[#This Row],[Full Name]],[3]!Table17[#Data],3,0)</f>
        <v>#REF!</v>
      </c>
      <c r="R617" t="e">
        <f>VLOOKUP(assembly_staff_import[[#This Row],[Formatted Works for Group]],[3]!Table7[#Data],1,0)</f>
        <v>#REF!</v>
      </c>
      <c r="S617" t="str">
        <f>IF(assembly_staff_import[[#This Row],[Legislative Staff Type]]="Personal", assembly_staff_import[[#This Row],[Vlookup Works for Group]], assembly_staff_import[[#This Row],[Formatted Works for Group calc]]&amp;", Central Staff Office, Assembly")</f>
        <v>Intern Program, Central Staff Office, Assembly</v>
      </c>
      <c r="T617" s="20" t="str">
        <f>TRIM(assembly_staff_import[[#This Row],[NAME_SOURCE_KEY]])</f>
        <v>FENTON, ANIKA A</v>
      </c>
      <c r="U617" t="s">
        <v>26626</v>
      </c>
      <c r="V617" t="s">
        <v>26627</v>
      </c>
      <c r="W617" t="s">
        <v>26628</v>
      </c>
      <c r="Y617"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17" t="s">
        <v>26562</v>
      </c>
      <c r="AA617" t="e">
        <f>VLOOKUP(assembly_staff_import[[#This Row],[Formatted and corrected Works for Group Text]],[3]!Table4[#Data],1,0)</f>
        <v>#REF!</v>
      </c>
      <c r="AB617" t="e">
        <f>VLOOKUP(assembly_staff_import[[#This Row],[Formatted and corrected Works for Group Text]],[3]!Table5[#Data],2,0)</f>
        <v>#REF!</v>
      </c>
      <c r="AC617" t="str">
        <f>IF(TRIM(assembly_staff_import[[#This Row],[PUBLIC INFO ADDR_SOURCE_KEY]])="CAPITOL, ALBANY", "Legislative / Capitol Office", "District Office")</f>
        <v>Legislative / Capitol Office</v>
      </c>
      <c r="AD617" t="s">
        <v>26563</v>
      </c>
      <c r="AF617" t="str">
        <f t="shared" si="33"/>
        <v xml:space="preserve">225 </v>
      </c>
      <c r="AG617" t="s">
        <v>26563</v>
      </c>
      <c r="AH617" t="s">
        <v>26629</v>
      </c>
      <c r="AI617" t="s">
        <v>26565</v>
      </c>
      <c r="AJ617" t="s">
        <v>23493</v>
      </c>
    </row>
    <row r="618" spans="1:36" x14ac:dyDescent="0.2">
      <c r="A618" t="str">
        <f>TRIM(PROPER((assembly_staff_import[[#This Row],[First MI Name via NAME_SOURCE_KEY TEXT]]&amp;" "&amp;assembly_staff_import[[#This Row],[Last Name via NAME_SOURCE_KEY TEXT]]&amp;" "&amp;assembly_staff_import[[#This Row],[Suffix via NAME_SOURCE_KEY]])))</f>
        <v>Anthony F Macerola</v>
      </c>
      <c r="B618" t="str">
        <f>TRIM(CONCATENATE(TRIM(assembly_staff_import[[#This Row],[Full Name]]), ", ", assembly_staff_import[[#This Row],[Title]]))</f>
        <v>Anthony F Macerola, Intern</v>
      </c>
      <c r="C618" t="e">
        <f>assembly_staff_import[[#This Row],[Vlookup_groups]]</f>
        <v>#REF!</v>
      </c>
      <c r="D618" t="str">
        <f>IF(assembly_staff_import[[#This Row],[Legislative Staff Type]]="Personal",assembly_staff_import[[#This Row],[Formatted Personal Staff Office]],"")</f>
        <v/>
      </c>
      <c r="E618" t="s">
        <v>65</v>
      </c>
      <c r="F618" s="19" t="s">
        <v>10913</v>
      </c>
      <c r="G618" t="s">
        <v>1237</v>
      </c>
      <c r="H618" t="str">
        <f>TRIM(PROPER((assembly_staff_import[[#This Row],[Last Name via NAME_SOURCE_KEY TEXT]]&amp;" "&amp;assembly_staff_import[[#This Row],[Suffix via NAME_SOURCE_KEY]])))</f>
        <v>Macerola</v>
      </c>
      <c r="I618" t="str">
        <f>PROPER(assembly_staff_import[[#This Row],[JOB TITLE_SOURCE_KEY]])</f>
        <v xml:space="preserve">Intern                                     </v>
      </c>
      <c r="J618" t="s">
        <v>72</v>
      </c>
      <c r="K618" t="str">
        <f>IF(assembly_staff_import[[#This Row],[Legislative Staff Type]]="Personal",assembly_staff_import[[#This Row],[Vlookup Reports To Person]], "")</f>
        <v/>
      </c>
      <c r="L618" t="str">
        <f>PROPER(assembly_staff_import[[#This Row],[First MI Name via NAME_SOURCE_KEY TEXT]])</f>
        <v xml:space="preserve"> Anthony F</v>
      </c>
      <c r="M618" t="s">
        <v>13977</v>
      </c>
      <c r="N618" t="str">
        <f>LOWER(CONCATENATE(assembly_staff_import[[#This Row],[Last Name]],LEFT(assembly_staff_import[[#This Row],[First Name (no initial)]],1),"@nyassembly.gov"))</f>
        <v>macerolaa@nyassembly.gov</v>
      </c>
      <c r="O618" t="s">
        <v>17092</v>
      </c>
      <c r="P618" t="e">
        <f>VLOOKUP(assembly_staff_import[[#This Row],[Full Name]],[3]!PEOPLE_March_20[#Data],1,0)</f>
        <v>#REF!</v>
      </c>
      <c r="Q618" t="e">
        <f>VLOOKUP(assembly_staff_import[[#This Row],[Full Name]],[3]!Table17[#Data],3,0)</f>
        <v>#REF!</v>
      </c>
      <c r="R618" t="e">
        <f>VLOOKUP(assembly_staff_import[[#This Row],[Formatted Works for Group]],[3]!Table7[#Data],1,0)</f>
        <v>#REF!</v>
      </c>
      <c r="S618" t="str">
        <f>IF(assembly_staff_import[[#This Row],[Legislative Staff Type]]="Personal", assembly_staff_import[[#This Row],[Vlookup Works for Group]], assembly_staff_import[[#This Row],[Formatted Works for Group calc]]&amp;", Central Staff Office, Assembly")</f>
        <v>Intern Program, Central Staff Office, Assembly</v>
      </c>
      <c r="T618" s="20" t="str">
        <f>TRIM(assembly_staff_import[[#This Row],[NAME_SOURCE_KEY]])</f>
        <v>MACEROLA, ANTHONY F</v>
      </c>
      <c r="U618" t="s">
        <v>26630</v>
      </c>
      <c r="V618" t="s">
        <v>26631</v>
      </c>
      <c r="W618" t="s">
        <v>26632</v>
      </c>
      <c r="Y618"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18" t="s">
        <v>26562</v>
      </c>
      <c r="AA618" t="e">
        <f>VLOOKUP(assembly_staff_import[[#This Row],[Formatted and corrected Works for Group Text]],[3]!Table4[#Data],1,0)</f>
        <v>#REF!</v>
      </c>
      <c r="AB618" t="e">
        <f>VLOOKUP(assembly_staff_import[[#This Row],[Formatted and corrected Works for Group Text]],[3]!Table5[#Data],2,0)</f>
        <v>#REF!</v>
      </c>
      <c r="AC618" t="str">
        <f>IF(TRIM(assembly_staff_import[[#This Row],[PUBLIC INFO ADDR_SOURCE_KEY]])="CAPITOL, ALBANY", "Legislative / Capitol Office", "District Office")</f>
        <v>Legislative / Capitol Office</v>
      </c>
      <c r="AD618" t="s">
        <v>26563</v>
      </c>
      <c r="AF618" t="str">
        <f t="shared" si="33"/>
        <v xml:space="preserve">225 </v>
      </c>
      <c r="AG618" t="s">
        <v>26563</v>
      </c>
      <c r="AH618" t="s">
        <v>26633</v>
      </c>
      <c r="AI618" t="s">
        <v>26565</v>
      </c>
      <c r="AJ618" t="s">
        <v>23493</v>
      </c>
    </row>
    <row r="619" spans="1:36" x14ac:dyDescent="0.2">
      <c r="A619" t="str">
        <f>TRIM(PROPER((assembly_staff_import[[#This Row],[First MI Name via NAME_SOURCE_KEY TEXT]]&amp;" "&amp;assembly_staff_import[[#This Row],[Last Name via NAME_SOURCE_KEY TEXT]]&amp;" "&amp;assembly_staff_import[[#This Row],[Suffix via NAME_SOURCE_KEY]])))</f>
        <v>Anthony J Maniscalco</v>
      </c>
      <c r="B619" t="str">
        <f>TRIM(CONCATENATE(TRIM(assembly_staff_import[[#This Row],[Full Name]]), ", ", assembly_staff_import[[#This Row],[Title]]))</f>
        <v>Anthony J Maniscalco, Prof-In-Res</v>
      </c>
      <c r="C619" t="e">
        <f>assembly_staff_import[[#This Row],[Vlookup_groups]]</f>
        <v>#REF!</v>
      </c>
      <c r="D619" t="str">
        <f>IF(assembly_staff_import[[#This Row],[Legislative Staff Type]]="Personal",assembly_staff_import[[#This Row],[Formatted Personal Staff Office]],"")</f>
        <v/>
      </c>
      <c r="E619" t="s">
        <v>65</v>
      </c>
      <c r="F619" s="19" t="s">
        <v>10913</v>
      </c>
      <c r="G619" t="s">
        <v>1237</v>
      </c>
      <c r="H619" t="str">
        <f>TRIM(PROPER((assembly_staff_import[[#This Row],[Last Name via NAME_SOURCE_KEY TEXT]]&amp;" "&amp;assembly_staff_import[[#This Row],[Suffix via NAME_SOURCE_KEY]])))</f>
        <v>Maniscalco</v>
      </c>
      <c r="I619" t="str">
        <f>PROPER(assembly_staff_import[[#This Row],[JOB TITLE_SOURCE_KEY]])</f>
        <v xml:space="preserve">Prof-In-Res                                </v>
      </c>
      <c r="J619" t="s">
        <v>72</v>
      </c>
      <c r="K619" t="str">
        <f>IF(assembly_staff_import[[#This Row],[Legislative Staff Type]]="Personal",assembly_staff_import[[#This Row],[Vlookup Reports To Person]], "")</f>
        <v/>
      </c>
      <c r="L619" t="str">
        <f>PROPER(assembly_staff_import[[#This Row],[First MI Name via NAME_SOURCE_KEY TEXT]])</f>
        <v xml:space="preserve"> Anthony J</v>
      </c>
      <c r="M619" t="s">
        <v>13971</v>
      </c>
      <c r="N619" t="str">
        <f>LOWER(CONCATENATE(assembly_staff_import[[#This Row],[Last Name]],LEFT(assembly_staff_import[[#This Row],[First Name (no initial)]],1),"@nyassembly.gov"))</f>
        <v>maniscalcoa@nyassembly.gov</v>
      </c>
      <c r="O619" t="s">
        <v>17092</v>
      </c>
      <c r="P619" t="e">
        <f>VLOOKUP(assembly_staff_import[[#This Row],[Full Name]],[3]!PEOPLE_March_20[#Data],1,0)</f>
        <v>#REF!</v>
      </c>
      <c r="Q619" t="e">
        <f>VLOOKUP(assembly_staff_import[[#This Row],[Full Name]],[3]!Table17[#Data],3,0)</f>
        <v>#REF!</v>
      </c>
      <c r="R619" t="e">
        <f>VLOOKUP(assembly_staff_import[[#This Row],[Formatted Works for Group]],[3]!Table7[#Data],1,0)</f>
        <v>#REF!</v>
      </c>
      <c r="S619" t="str">
        <f>IF(assembly_staff_import[[#This Row],[Legislative Staff Type]]="Personal", assembly_staff_import[[#This Row],[Vlookup Works for Group]], assembly_staff_import[[#This Row],[Formatted Works for Group calc]]&amp;", Central Staff Office, Assembly")</f>
        <v>Intern Program, Central Staff Office, Assembly</v>
      </c>
      <c r="T619" s="20" t="str">
        <f>TRIM(assembly_staff_import[[#This Row],[NAME_SOURCE_KEY]])</f>
        <v>MANISCALCO, ANTHONY J</v>
      </c>
      <c r="U619" t="s">
        <v>26634</v>
      </c>
      <c r="V619" t="s">
        <v>26635</v>
      </c>
      <c r="W619" t="s">
        <v>23979</v>
      </c>
      <c r="Y619"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19" t="s">
        <v>26562</v>
      </c>
      <c r="AA619" t="e">
        <f>VLOOKUP(assembly_staff_import[[#This Row],[Formatted and corrected Works for Group Text]],[3]!Table4[#Data],1,0)</f>
        <v>#REF!</v>
      </c>
      <c r="AB619" t="e">
        <f>VLOOKUP(assembly_staff_import[[#This Row],[Formatted and corrected Works for Group Text]],[3]!Table5[#Data],2,0)</f>
        <v>#REF!</v>
      </c>
      <c r="AC619" t="str">
        <f>IF(TRIM(assembly_staff_import[[#This Row],[PUBLIC INFO ADDR_SOURCE_KEY]])="CAPITOL, ALBANY", "Legislative / Capitol Office", "District Office")</f>
        <v>Legislative / Capitol Office</v>
      </c>
      <c r="AD619" t="s">
        <v>26563</v>
      </c>
      <c r="AF619" t="str">
        <f t="shared" si="33"/>
        <v xml:space="preserve">225 </v>
      </c>
      <c r="AG619" t="s">
        <v>26563</v>
      </c>
      <c r="AH619" t="s">
        <v>26636</v>
      </c>
      <c r="AI619" t="s">
        <v>26619</v>
      </c>
      <c r="AJ619" t="s">
        <v>23493</v>
      </c>
    </row>
    <row r="620" spans="1:36" x14ac:dyDescent="0.2">
      <c r="A620" t="str">
        <f>TRIM(PROPER((assembly_staff_import[[#This Row],[First MI Name via NAME_SOURCE_KEY TEXT]]&amp;" "&amp;assembly_staff_import[[#This Row],[Last Name via NAME_SOURCE_KEY TEXT]]&amp;" "&amp;assembly_staff_import[[#This Row],[Suffix via NAME_SOURCE_KEY]])))</f>
        <v>Benjamin E Piccolo-Evans</v>
      </c>
      <c r="B620" t="str">
        <f>TRIM(CONCATENATE(TRIM(assembly_staff_import[[#This Row],[Full Name]]), ", ", assembly_staff_import[[#This Row],[Title]]))</f>
        <v>Benjamin E Piccolo-Evans, Intern</v>
      </c>
      <c r="C620" t="e">
        <f>assembly_staff_import[[#This Row],[Vlookup_groups]]</f>
        <v>#REF!</v>
      </c>
      <c r="D620" t="str">
        <f>IF(assembly_staff_import[[#This Row],[Legislative Staff Type]]="Personal",assembly_staff_import[[#This Row],[Formatted Personal Staff Office]],"")</f>
        <v/>
      </c>
      <c r="E620" t="s">
        <v>65</v>
      </c>
      <c r="F620" s="19" t="s">
        <v>10913</v>
      </c>
      <c r="G620" t="s">
        <v>1237</v>
      </c>
      <c r="H620" t="str">
        <f>TRIM(PROPER((assembly_staff_import[[#This Row],[Last Name via NAME_SOURCE_KEY TEXT]]&amp;" "&amp;assembly_staff_import[[#This Row],[Suffix via NAME_SOURCE_KEY]])))</f>
        <v>Piccolo-Evans</v>
      </c>
      <c r="I620" t="str">
        <f>PROPER(assembly_staff_import[[#This Row],[JOB TITLE_SOURCE_KEY]])</f>
        <v xml:space="preserve">Intern                                     </v>
      </c>
      <c r="J620" t="s">
        <v>72</v>
      </c>
      <c r="K620" t="str">
        <f>IF(assembly_staff_import[[#This Row],[Legislative Staff Type]]="Personal",assembly_staff_import[[#This Row],[Vlookup Reports To Person]], "")</f>
        <v/>
      </c>
      <c r="L620" t="str">
        <f>PROPER(assembly_staff_import[[#This Row],[First MI Name via NAME_SOURCE_KEY TEXT]])</f>
        <v xml:space="preserve"> Benjamin E</v>
      </c>
      <c r="M620" t="s">
        <v>13885</v>
      </c>
      <c r="N620" t="str">
        <f>LOWER(CONCATENATE(assembly_staff_import[[#This Row],[Last Name]],LEFT(assembly_staff_import[[#This Row],[First Name (no initial)]],1),"@nyassembly.gov"))</f>
        <v>piccolo-evansb@nyassembly.gov</v>
      </c>
      <c r="O620" t="s">
        <v>491</v>
      </c>
      <c r="P620" t="e">
        <f>VLOOKUP(assembly_staff_import[[#This Row],[Full Name]],[3]!PEOPLE_March_20[#Data],1,0)</f>
        <v>#REF!</v>
      </c>
      <c r="Q620" t="e">
        <f>VLOOKUP(assembly_staff_import[[#This Row],[Full Name]],[3]!Table17[#Data],3,0)</f>
        <v>#REF!</v>
      </c>
      <c r="R620" t="e">
        <f>VLOOKUP(assembly_staff_import[[#This Row],[Formatted Works for Group]],[3]!Table7[#Data],1,0)</f>
        <v>#REF!</v>
      </c>
      <c r="S620" t="str">
        <f>IF(assembly_staff_import[[#This Row],[Legislative Staff Type]]="Personal", assembly_staff_import[[#This Row],[Vlookup Works for Group]], assembly_staff_import[[#This Row],[Formatted Works for Group calc]]&amp;", Central Staff Office, Assembly")</f>
        <v>Intern Program, Central Staff Office, Assembly</v>
      </c>
      <c r="T620" s="20" t="str">
        <f>TRIM(assembly_staff_import[[#This Row],[NAME_SOURCE_KEY]])</f>
        <v>PICCOLO-EVANS, BENJAMIN E</v>
      </c>
      <c r="U620" t="s">
        <v>26637</v>
      </c>
      <c r="V620" t="s">
        <v>26638</v>
      </c>
      <c r="W620" t="s">
        <v>26639</v>
      </c>
      <c r="Y620"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20" t="s">
        <v>26562</v>
      </c>
      <c r="AA620" t="e">
        <f>VLOOKUP(assembly_staff_import[[#This Row],[Formatted and corrected Works for Group Text]],[3]!Table4[#Data],1,0)</f>
        <v>#REF!</v>
      </c>
      <c r="AB620" t="e">
        <f>VLOOKUP(assembly_staff_import[[#This Row],[Formatted and corrected Works for Group Text]],[3]!Table5[#Data],2,0)</f>
        <v>#REF!</v>
      </c>
      <c r="AC620" t="str">
        <f>IF(TRIM(assembly_staff_import[[#This Row],[PUBLIC INFO ADDR_SOURCE_KEY]])="CAPITOL, ALBANY", "Legislative / Capitol Office", "District Office")</f>
        <v>Legislative / Capitol Office</v>
      </c>
      <c r="AD620" t="s">
        <v>26563</v>
      </c>
      <c r="AF620" t="str">
        <f t="shared" si="33"/>
        <v xml:space="preserve">225 </v>
      </c>
      <c r="AG620" t="s">
        <v>26563</v>
      </c>
      <c r="AH620" t="s">
        <v>26640</v>
      </c>
      <c r="AI620" t="s">
        <v>26565</v>
      </c>
      <c r="AJ620" t="s">
        <v>23493</v>
      </c>
    </row>
    <row r="621" spans="1:36" x14ac:dyDescent="0.2">
      <c r="A621" t="str">
        <f>TRIM(PROPER((assembly_staff_import[[#This Row],[First MI Name via NAME_SOURCE_KEY TEXT]]&amp;" "&amp;assembly_staff_import[[#This Row],[Last Name via NAME_SOURCE_KEY TEXT]]&amp;" "&amp;assembly_staff_import[[#This Row],[Suffix via NAME_SOURCE_KEY]])))</f>
        <v>Benjamin J Place</v>
      </c>
      <c r="B621" t="str">
        <f>TRIM(CONCATENATE(TRIM(assembly_staff_import[[#This Row],[Full Name]]), ", ", assembly_staff_import[[#This Row],[Title]]))</f>
        <v>Benjamin J Place, Intern</v>
      </c>
      <c r="C621" t="e">
        <f>assembly_staff_import[[#This Row],[Vlookup_groups]]</f>
        <v>#REF!</v>
      </c>
      <c r="D621" t="str">
        <f>IF(assembly_staff_import[[#This Row],[Legislative Staff Type]]="Personal",assembly_staff_import[[#This Row],[Formatted Personal Staff Office]],"")</f>
        <v/>
      </c>
      <c r="E621" t="s">
        <v>65</v>
      </c>
      <c r="F621" s="19" t="s">
        <v>10913</v>
      </c>
      <c r="G621" t="s">
        <v>1237</v>
      </c>
      <c r="H621" t="str">
        <f>TRIM(PROPER((assembly_staff_import[[#This Row],[Last Name via NAME_SOURCE_KEY TEXT]]&amp;" "&amp;assembly_staff_import[[#This Row],[Suffix via NAME_SOURCE_KEY]])))</f>
        <v>Place</v>
      </c>
      <c r="I621" t="str">
        <f>PROPER(assembly_staff_import[[#This Row],[JOB TITLE_SOURCE_KEY]])</f>
        <v xml:space="preserve">Intern                                     </v>
      </c>
      <c r="J621" t="s">
        <v>72</v>
      </c>
      <c r="K621" t="str">
        <f>IF(assembly_staff_import[[#This Row],[Legislative Staff Type]]="Personal",assembly_staff_import[[#This Row],[Vlookup Reports To Person]], "")</f>
        <v/>
      </c>
      <c r="L621" t="str">
        <f>PROPER(assembly_staff_import[[#This Row],[First MI Name via NAME_SOURCE_KEY TEXT]])</f>
        <v xml:space="preserve"> Benjamin J</v>
      </c>
      <c r="M621" t="s">
        <v>13879</v>
      </c>
      <c r="N621" t="str">
        <f>LOWER(CONCATENATE(assembly_staff_import[[#This Row],[Last Name]],LEFT(assembly_staff_import[[#This Row],[First Name (no initial)]],1),"@nyassembly.gov"))</f>
        <v>placeb@nyassembly.gov</v>
      </c>
      <c r="O621" t="s">
        <v>491</v>
      </c>
      <c r="P621" t="e">
        <f>VLOOKUP(assembly_staff_import[[#This Row],[Full Name]],[3]!PEOPLE_March_20[#Data],1,0)</f>
        <v>#REF!</v>
      </c>
      <c r="Q621" t="e">
        <f>VLOOKUP(assembly_staff_import[[#This Row],[Full Name]],[3]!Table17[#Data],3,0)</f>
        <v>#REF!</v>
      </c>
      <c r="R621" t="e">
        <f>VLOOKUP(assembly_staff_import[[#This Row],[Formatted Works for Group]],[3]!Table7[#Data],1,0)</f>
        <v>#REF!</v>
      </c>
      <c r="S621" t="str">
        <f>IF(assembly_staff_import[[#This Row],[Legislative Staff Type]]="Personal", assembly_staff_import[[#This Row],[Vlookup Works for Group]], assembly_staff_import[[#This Row],[Formatted Works for Group calc]]&amp;", Central Staff Office, Assembly")</f>
        <v>Intern Program, Central Staff Office, Assembly</v>
      </c>
      <c r="T621" s="20" t="str">
        <f>TRIM(assembly_staff_import[[#This Row],[NAME_SOURCE_KEY]])</f>
        <v>PLACE, BENJAMIN J</v>
      </c>
      <c r="U621" t="s">
        <v>26641</v>
      </c>
      <c r="V621" t="s">
        <v>26642</v>
      </c>
      <c r="W621" t="s">
        <v>26643</v>
      </c>
      <c r="Y621"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21" t="s">
        <v>26562</v>
      </c>
      <c r="AA621" t="e">
        <f>VLOOKUP(assembly_staff_import[[#This Row],[Formatted and corrected Works for Group Text]],[3]!Table4[#Data],1,0)</f>
        <v>#REF!</v>
      </c>
      <c r="AB621" t="e">
        <f>VLOOKUP(assembly_staff_import[[#This Row],[Formatted and corrected Works for Group Text]],[3]!Table5[#Data],2,0)</f>
        <v>#REF!</v>
      </c>
      <c r="AC621" t="str">
        <f>IF(TRIM(assembly_staff_import[[#This Row],[PUBLIC INFO ADDR_SOURCE_KEY]])="CAPITOL, ALBANY", "Legislative / Capitol Office", "District Office")</f>
        <v>Legislative / Capitol Office</v>
      </c>
      <c r="AD621" t="s">
        <v>26563</v>
      </c>
      <c r="AF621" t="str">
        <f t="shared" si="33"/>
        <v xml:space="preserve">225 </v>
      </c>
      <c r="AG621" t="s">
        <v>26563</v>
      </c>
      <c r="AH621" t="s">
        <v>26644</v>
      </c>
      <c r="AI621" t="s">
        <v>26565</v>
      </c>
      <c r="AJ621" t="s">
        <v>23493</v>
      </c>
    </row>
    <row r="622" spans="1:36" x14ac:dyDescent="0.2">
      <c r="A622" t="str">
        <f>TRIM(PROPER((assembly_staff_import[[#This Row],[First MI Name via NAME_SOURCE_KEY TEXT]]&amp;" "&amp;assembly_staff_import[[#This Row],[Last Name via NAME_SOURCE_KEY TEXT]]&amp;" "&amp;assembly_staff_import[[#This Row],[Suffix via NAME_SOURCE_KEY]])))</f>
        <v>Beny E Poy</v>
      </c>
      <c r="B622" t="str">
        <f>TRIM(CONCATENATE(TRIM(assembly_staff_import[[#This Row],[Full Name]]), ", ", assembly_staff_import[[#This Row],[Title]]))</f>
        <v>Beny E Poy, Intern</v>
      </c>
      <c r="C622" t="e">
        <f>assembly_staff_import[[#This Row],[Vlookup_groups]]</f>
        <v>#REF!</v>
      </c>
      <c r="D622" t="str">
        <f>IF(assembly_staff_import[[#This Row],[Legislative Staff Type]]="Personal",assembly_staff_import[[#This Row],[Formatted Personal Staff Office]],"")</f>
        <v/>
      </c>
      <c r="E622" t="s">
        <v>65</v>
      </c>
      <c r="F622" s="19" t="s">
        <v>10913</v>
      </c>
      <c r="G622" t="s">
        <v>1237</v>
      </c>
      <c r="H622" t="str">
        <f>TRIM(PROPER((assembly_staff_import[[#This Row],[Last Name via NAME_SOURCE_KEY TEXT]]&amp;" "&amp;assembly_staff_import[[#This Row],[Suffix via NAME_SOURCE_KEY]])))</f>
        <v>Poy</v>
      </c>
      <c r="I622" t="str">
        <f>PROPER(assembly_staff_import[[#This Row],[JOB TITLE_SOURCE_KEY]])</f>
        <v xml:space="preserve">Intern                                     </v>
      </c>
      <c r="J622" t="s">
        <v>72</v>
      </c>
      <c r="K622" t="str">
        <f>IF(assembly_staff_import[[#This Row],[Legislative Staff Type]]="Personal",assembly_staff_import[[#This Row],[Vlookup Reports To Person]], "")</f>
        <v/>
      </c>
      <c r="L622" t="str">
        <f>PROPER(assembly_staff_import[[#This Row],[First MI Name via NAME_SOURCE_KEY TEXT]])</f>
        <v xml:space="preserve"> Beny E</v>
      </c>
      <c r="M622" t="s">
        <v>13868</v>
      </c>
      <c r="N622" t="str">
        <f>LOWER(CONCATENATE(assembly_staff_import[[#This Row],[Last Name]],LEFT(assembly_staff_import[[#This Row],[First Name (no initial)]],1),"@nyassembly.gov"))</f>
        <v>poyb@nyassembly.gov</v>
      </c>
      <c r="O622" t="s">
        <v>26645</v>
      </c>
      <c r="P622" t="e">
        <f>VLOOKUP(assembly_staff_import[[#This Row],[Full Name]],[3]!PEOPLE_March_20[#Data],1,0)</f>
        <v>#REF!</v>
      </c>
      <c r="Q622" t="e">
        <f>VLOOKUP(assembly_staff_import[[#This Row],[Full Name]],[3]!Table17[#Data],3,0)</f>
        <v>#REF!</v>
      </c>
      <c r="R622" t="e">
        <f>VLOOKUP(assembly_staff_import[[#This Row],[Formatted Works for Group]],[3]!Table7[#Data],1,0)</f>
        <v>#REF!</v>
      </c>
      <c r="S622" t="str">
        <f>IF(assembly_staff_import[[#This Row],[Legislative Staff Type]]="Personal", assembly_staff_import[[#This Row],[Vlookup Works for Group]], assembly_staff_import[[#This Row],[Formatted Works for Group calc]]&amp;", Central Staff Office, Assembly")</f>
        <v>Intern Program, Central Staff Office, Assembly</v>
      </c>
      <c r="T622" s="20" t="str">
        <f>TRIM(assembly_staff_import[[#This Row],[NAME_SOURCE_KEY]])</f>
        <v>POY, BENY E</v>
      </c>
      <c r="U622" t="s">
        <v>26646</v>
      </c>
      <c r="V622" t="s">
        <v>26647</v>
      </c>
      <c r="W622" t="s">
        <v>26648</v>
      </c>
      <c r="Y622"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22" t="s">
        <v>26562</v>
      </c>
      <c r="AA622" t="e">
        <f>VLOOKUP(assembly_staff_import[[#This Row],[Formatted and corrected Works for Group Text]],[3]!Table4[#Data],1,0)</f>
        <v>#REF!</v>
      </c>
      <c r="AB622" t="e">
        <f>VLOOKUP(assembly_staff_import[[#This Row],[Formatted and corrected Works for Group Text]],[3]!Table5[#Data],2,0)</f>
        <v>#REF!</v>
      </c>
      <c r="AC622" t="str">
        <f>IF(TRIM(assembly_staff_import[[#This Row],[PUBLIC INFO ADDR_SOURCE_KEY]])="CAPITOL, ALBANY", "Legislative / Capitol Office", "District Office")</f>
        <v>Legislative / Capitol Office</v>
      </c>
      <c r="AD622" t="s">
        <v>26563</v>
      </c>
      <c r="AF622" t="str">
        <f t="shared" si="33"/>
        <v xml:space="preserve">225 </v>
      </c>
      <c r="AG622" t="s">
        <v>26563</v>
      </c>
      <c r="AH622" t="s">
        <v>26649</v>
      </c>
      <c r="AI622" t="s">
        <v>26565</v>
      </c>
      <c r="AJ622" t="s">
        <v>23493</v>
      </c>
    </row>
    <row r="623" spans="1:36" x14ac:dyDescent="0.2">
      <c r="A623" t="str">
        <f>TRIM(PROPER((assembly_staff_import[[#This Row],[First MI Name via NAME_SOURCE_KEY TEXT]]&amp;" "&amp;assembly_staff_import[[#This Row],[Last Name via NAME_SOURCE_KEY TEXT]]&amp;" "&amp;assembly_staff_import[[#This Row],[Suffix via NAME_SOURCE_KEY]])))</f>
        <v>Blessing U Uzoeshi</v>
      </c>
      <c r="B623" t="str">
        <f>TRIM(CONCATENATE(TRIM(assembly_staff_import[[#This Row],[Full Name]]), ", ", assembly_staff_import[[#This Row],[Title]]))</f>
        <v>Blessing U Uzoeshi, Intern</v>
      </c>
      <c r="C623" t="e">
        <f>assembly_staff_import[[#This Row],[Vlookup_groups]]</f>
        <v>#REF!</v>
      </c>
      <c r="D623" t="str">
        <f>IF(assembly_staff_import[[#This Row],[Legislative Staff Type]]="Personal",assembly_staff_import[[#This Row],[Formatted Personal Staff Office]],"")</f>
        <v/>
      </c>
      <c r="E623" t="s">
        <v>65</v>
      </c>
      <c r="F623" s="19" t="s">
        <v>10913</v>
      </c>
      <c r="G623" t="s">
        <v>1237</v>
      </c>
      <c r="H623" t="str">
        <f>TRIM(PROPER((assembly_staff_import[[#This Row],[Last Name via NAME_SOURCE_KEY TEXT]]&amp;" "&amp;assembly_staff_import[[#This Row],[Suffix via NAME_SOURCE_KEY]])))</f>
        <v>Uzoeshi</v>
      </c>
      <c r="I623" t="str">
        <f>PROPER(assembly_staff_import[[#This Row],[JOB TITLE_SOURCE_KEY]])</f>
        <v xml:space="preserve">Intern                                     </v>
      </c>
      <c r="J623" t="s">
        <v>72</v>
      </c>
      <c r="K623" t="str">
        <f>IF(assembly_staff_import[[#This Row],[Legislative Staff Type]]="Personal",assembly_staff_import[[#This Row],[Vlookup Reports To Person]], "")</f>
        <v/>
      </c>
      <c r="L623" t="str">
        <f>PROPER(assembly_staff_import[[#This Row],[First MI Name via NAME_SOURCE_KEY TEXT]])</f>
        <v xml:space="preserve"> Blessing U</v>
      </c>
      <c r="M623" t="s">
        <v>13847</v>
      </c>
      <c r="N623" t="str">
        <f>LOWER(CONCATENATE(assembly_staff_import[[#This Row],[Last Name]],LEFT(assembly_staff_import[[#This Row],[First Name (no initial)]],1),"@nyassembly.gov"))</f>
        <v>uzoeshib@nyassembly.gov</v>
      </c>
      <c r="O623" t="s">
        <v>26650</v>
      </c>
      <c r="P623" t="e">
        <f>VLOOKUP(assembly_staff_import[[#This Row],[Full Name]],[3]!PEOPLE_March_20[#Data],1,0)</f>
        <v>#REF!</v>
      </c>
      <c r="Q623" t="e">
        <f>VLOOKUP(assembly_staff_import[[#This Row],[Full Name]],[3]!Table17[#Data],3,0)</f>
        <v>#REF!</v>
      </c>
      <c r="R623" t="e">
        <f>VLOOKUP(assembly_staff_import[[#This Row],[Formatted Works for Group]],[3]!Table7[#Data],1,0)</f>
        <v>#REF!</v>
      </c>
      <c r="S623" t="str">
        <f>IF(assembly_staff_import[[#This Row],[Legislative Staff Type]]="Personal", assembly_staff_import[[#This Row],[Vlookup Works for Group]], assembly_staff_import[[#This Row],[Formatted Works for Group calc]]&amp;", Central Staff Office, Assembly")</f>
        <v>Intern Program, Central Staff Office, Assembly</v>
      </c>
      <c r="T623" s="20" t="str">
        <f>TRIM(assembly_staff_import[[#This Row],[NAME_SOURCE_KEY]])</f>
        <v>UZOESHI, BLESSING U</v>
      </c>
      <c r="U623" t="s">
        <v>26651</v>
      </c>
      <c r="V623" t="s">
        <v>26652</v>
      </c>
      <c r="W623" t="s">
        <v>26653</v>
      </c>
      <c r="Y62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23" t="s">
        <v>26562</v>
      </c>
      <c r="AA623" t="e">
        <f>VLOOKUP(assembly_staff_import[[#This Row],[Formatted and corrected Works for Group Text]],[3]!Table4[#Data],1,0)</f>
        <v>#REF!</v>
      </c>
      <c r="AB623" t="e">
        <f>VLOOKUP(assembly_staff_import[[#This Row],[Formatted and corrected Works for Group Text]],[3]!Table5[#Data],2,0)</f>
        <v>#REF!</v>
      </c>
      <c r="AC623" t="str">
        <f>IF(TRIM(assembly_staff_import[[#This Row],[PUBLIC INFO ADDR_SOURCE_KEY]])="CAPITOL, ALBANY", "Legislative / Capitol Office", "District Office")</f>
        <v>Legislative / Capitol Office</v>
      </c>
      <c r="AD623" t="s">
        <v>26563</v>
      </c>
      <c r="AF623" t="str">
        <f t="shared" si="33"/>
        <v xml:space="preserve">225 </v>
      </c>
      <c r="AG623" t="s">
        <v>26563</v>
      </c>
      <c r="AH623" t="s">
        <v>26654</v>
      </c>
      <c r="AI623" t="s">
        <v>26565</v>
      </c>
      <c r="AJ623" t="s">
        <v>23493</v>
      </c>
    </row>
    <row r="624" spans="1:36" x14ac:dyDescent="0.2">
      <c r="A624" t="str">
        <f>TRIM(PROPER((assembly_staff_import[[#This Row],[First MI Name via NAME_SOURCE_KEY TEXT]]&amp;" "&amp;assembly_staff_import[[#This Row],[Last Name via NAME_SOURCE_KEY TEXT]]&amp;" "&amp;assembly_staff_import[[#This Row],[Suffix via NAME_SOURCE_KEY]])))</f>
        <v>Brandon T Montanye</v>
      </c>
      <c r="B624" t="str">
        <f>TRIM(CONCATENATE(TRIM(assembly_staff_import[[#This Row],[Full Name]]), ", ", assembly_staff_import[[#This Row],[Title]]))</f>
        <v>Brandon T Montanye, Intern</v>
      </c>
      <c r="C624" t="e">
        <f>assembly_staff_import[[#This Row],[Vlookup_groups]]</f>
        <v>#REF!</v>
      </c>
      <c r="D624" t="str">
        <f>IF(assembly_staff_import[[#This Row],[Legislative Staff Type]]="Personal",assembly_staff_import[[#This Row],[Formatted Personal Staff Office]],"")</f>
        <v/>
      </c>
      <c r="E624" t="s">
        <v>65</v>
      </c>
      <c r="F624" s="19" t="s">
        <v>10913</v>
      </c>
      <c r="G624" t="s">
        <v>1237</v>
      </c>
      <c r="H624" t="str">
        <f>TRIM(PROPER((assembly_staff_import[[#This Row],[Last Name via NAME_SOURCE_KEY TEXT]]&amp;" "&amp;assembly_staff_import[[#This Row],[Suffix via NAME_SOURCE_KEY]])))</f>
        <v>Montanye</v>
      </c>
      <c r="I624" t="str">
        <f>PROPER(assembly_staff_import[[#This Row],[JOB TITLE_SOURCE_KEY]])</f>
        <v xml:space="preserve">Intern                                     </v>
      </c>
      <c r="J624" t="s">
        <v>72</v>
      </c>
      <c r="K624" t="str">
        <f>IF(assembly_staff_import[[#This Row],[Legislative Staff Type]]="Personal",assembly_staff_import[[#This Row],[Vlookup Reports To Person]], "")</f>
        <v/>
      </c>
      <c r="L624" t="str">
        <f>PROPER(assembly_staff_import[[#This Row],[First MI Name via NAME_SOURCE_KEY TEXT]])</f>
        <v xml:space="preserve"> Brandon T</v>
      </c>
      <c r="M624" t="s">
        <v>13841</v>
      </c>
      <c r="N624" t="str">
        <f>LOWER(CONCATENATE(assembly_staff_import[[#This Row],[Last Name]],LEFT(assembly_staff_import[[#This Row],[First Name (no initial)]],1),"@nyassembly.gov"))</f>
        <v>montanyeb@nyassembly.gov</v>
      </c>
      <c r="O624" t="s">
        <v>3669</v>
      </c>
      <c r="P624" t="e">
        <f>VLOOKUP(assembly_staff_import[[#This Row],[Full Name]],[3]!PEOPLE_March_20[#Data],1,0)</f>
        <v>#REF!</v>
      </c>
      <c r="Q624" t="e">
        <f>VLOOKUP(assembly_staff_import[[#This Row],[Full Name]],[3]!Table17[#Data],3,0)</f>
        <v>#REF!</v>
      </c>
      <c r="R624" t="e">
        <f>VLOOKUP(assembly_staff_import[[#This Row],[Formatted Works for Group]],[3]!Table7[#Data],1,0)</f>
        <v>#REF!</v>
      </c>
      <c r="S624" t="str">
        <f>IF(assembly_staff_import[[#This Row],[Legislative Staff Type]]="Personal", assembly_staff_import[[#This Row],[Vlookup Works for Group]], assembly_staff_import[[#This Row],[Formatted Works for Group calc]]&amp;", Central Staff Office, Assembly")</f>
        <v>Intern Program, Central Staff Office, Assembly</v>
      </c>
      <c r="T624" s="20" t="str">
        <f>TRIM(assembly_staff_import[[#This Row],[NAME_SOURCE_KEY]])</f>
        <v>MONTANYE, BRANDON T</v>
      </c>
      <c r="U624" t="s">
        <v>26655</v>
      </c>
      <c r="V624" t="s">
        <v>26656</v>
      </c>
      <c r="W624" t="s">
        <v>26657</v>
      </c>
      <c r="Y62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24" t="s">
        <v>26562</v>
      </c>
      <c r="AA624" t="e">
        <f>VLOOKUP(assembly_staff_import[[#This Row],[Formatted and corrected Works for Group Text]],[3]!Table4[#Data],1,0)</f>
        <v>#REF!</v>
      </c>
      <c r="AB624" t="e">
        <f>VLOOKUP(assembly_staff_import[[#This Row],[Formatted and corrected Works for Group Text]],[3]!Table5[#Data],2,0)</f>
        <v>#REF!</v>
      </c>
      <c r="AC624" t="str">
        <f>IF(TRIM(assembly_staff_import[[#This Row],[PUBLIC INFO ADDR_SOURCE_KEY]])="CAPITOL, ALBANY", "Legislative / Capitol Office", "District Office")</f>
        <v>Legislative / Capitol Office</v>
      </c>
      <c r="AD624" t="s">
        <v>26563</v>
      </c>
      <c r="AF624" t="str">
        <f t="shared" si="33"/>
        <v xml:space="preserve">225 </v>
      </c>
      <c r="AG624" t="s">
        <v>26563</v>
      </c>
      <c r="AH624" t="s">
        <v>26658</v>
      </c>
      <c r="AI624" t="s">
        <v>26565</v>
      </c>
      <c r="AJ624" t="s">
        <v>23493</v>
      </c>
    </row>
    <row r="625" spans="1:36" x14ac:dyDescent="0.2">
      <c r="A625" t="str">
        <f>TRIM(PROPER((assembly_staff_import[[#This Row],[First MI Name via NAME_SOURCE_KEY TEXT]]&amp;" "&amp;assembly_staff_import[[#This Row],[Last Name via NAME_SOURCE_KEY TEXT]]&amp;" "&amp;assembly_staff_import[[#This Row],[Suffix via NAME_SOURCE_KEY]])))</f>
        <v>Brendan J Lapolla</v>
      </c>
      <c r="B625" t="str">
        <f>TRIM(CONCATENATE(TRIM(assembly_staff_import[[#This Row],[Full Name]]), ", ", assembly_staff_import[[#This Row],[Title]]))</f>
        <v>Brendan J Lapolla, Intern</v>
      </c>
      <c r="C625" t="e">
        <f>assembly_staff_import[[#This Row],[Vlookup_groups]]</f>
        <v>#REF!</v>
      </c>
      <c r="D625" t="str">
        <f>IF(assembly_staff_import[[#This Row],[Legislative Staff Type]]="Personal",assembly_staff_import[[#This Row],[Formatted Personal Staff Office]],"")</f>
        <v/>
      </c>
      <c r="E625" t="s">
        <v>65</v>
      </c>
      <c r="F625" s="19" t="s">
        <v>10913</v>
      </c>
      <c r="G625" t="s">
        <v>1237</v>
      </c>
      <c r="H625" t="str">
        <f>TRIM(PROPER((assembly_staff_import[[#This Row],[Last Name via NAME_SOURCE_KEY TEXT]]&amp;" "&amp;assembly_staff_import[[#This Row],[Suffix via NAME_SOURCE_KEY]])))</f>
        <v>Lapolla</v>
      </c>
      <c r="I625" t="str">
        <f>PROPER(assembly_staff_import[[#This Row],[JOB TITLE_SOURCE_KEY]])</f>
        <v xml:space="preserve">Intern                                     </v>
      </c>
      <c r="J625" t="s">
        <v>72</v>
      </c>
      <c r="K625" t="str">
        <f>IF(assembly_staff_import[[#This Row],[Legislative Staff Type]]="Personal",assembly_staff_import[[#This Row],[Vlookup Reports To Person]], "")</f>
        <v/>
      </c>
      <c r="L625" t="str">
        <f>PROPER(assembly_staff_import[[#This Row],[First MI Name via NAME_SOURCE_KEY TEXT]])</f>
        <v xml:space="preserve"> Brendan J</v>
      </c>
      <c r="M625" t="s">
        <v>13831</v>
      </c>
      <c r="N625" t="str">
        <f>LOWER(CONCATENATE(assembly_staff_import[[#This Row],[Last Name]],LEFT(assembly_staff_import[[#This Row],[First Name (no initial)]],1),"@nyassembly.gov"))</f>
        <v>lapollab@nyassembly.gov</v>
      </c>
      <c r="O625" t="s">
        <v>24778</v>
      </c>
      <c r="P625" t="e">
        <f>VLOOKUP(assembly_staff_import[[#This Row],[Full Name]],[3]!PEOPLE_March_20[#Data],1,0)</f>
        <v>#REF!</v>
      </c>
      <c r="Q625" t="e">
        <f>VLOOKUP(assembly_staff_import[[#This Row],[Full Name]],[3]!Table17[#Data],3,0)</f>
        <v>#REF!</v>
      </c>
      <c r="R625" t="e">
        <f>VLOOKUP(assembly_staff_import[[#This Row],[Formatted Works for Group]],[3]!Table7[#Data],1,0)</f>
        <v>#REF!</v>
      </c>
      <c r="S625" t="str">
        <f>IF(assembly_staff_import[[#This Row],[Legislative Staff Type]]="Personal", assembly_staff_import[[#This Row],[Vlookup Works for Group]], assembly_staff_import[[#This Row],[Formatted Works for Group calc]]&amp;", Central Staff Office, Assembly")</f>
        <v>Intern Program, Central Staff Office, Assembly</v>
      </c>
      <c r="T625" s="20" t="str">
        <f>TRIM(assembly_staff_import[[#This Row],[NAME_SOURCE_KEY]])</f>
        <v>LAPOLLA, BRENDAN J</v>
      </c>
      <c r="U625" t="s">
        <v>26659</v>
      </c>
      <c r="V625" t="s">
        <v>26660</v>
      </c>
      <c r="W625" t="s">
        <v>26661</v>
      </c>
      <c r="Y62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25" t="s">
        <v>26562</v>
      </c>
      <c r="AA625" t="e">
        <f>VLOOKUP(assembly_staff_import[[#This Row],[Formatted and corrected Works for Group Text]],[3]!Table4[#Data],1,0)</f>
        <v>#REF!</v>
      </c>
      <c r="AB625" t="e">
        <f>VLOOKUP(assembly_staff_import[[#This Row],[Formatted and corrected Works for Group Text]],[3]!Table5[#Data],2,0)</f>
        <v>#REF!</v>
      </c>
      <c r="AC625" t="str">
        <f>IF(TRIM(assembly_staff_import[[#This Row],[PUBLIC INFO ADDR_SOURCE_KEY]])="CAPITOL, ALBANY", "Legislative / Capitol Office", "District Office")</f>
        <v>Legislative / Capitol Office</v>
      </c>
      <c r="AD625" t="s">
        <v>26563</v>
      </c>
      <c r="AF625" t="str">
        <f t="shared" si="33"/>
        <v xml:space="preserve">225 </v>
      </c>
      <c r="AG625" t="s">
        <v>26563</v>
      </c>
      <c r="AH625" t="s">
        <v>26662</v>
      </c>
      <c r="AI625" t="s">
        <v>26565</v>
      </c>
      <c r="AJ625" t="s">
        <v>23493</v>
      </c>
    </row>
    <row r="626" spans="1:36" x14ac:dyDescent="0.2">
      <c r="A626" t="str">
        <f>TRIM(PROPER((assembly_staff_import[[#This Row],[First MI Name via NAME_SOURCE_KEY TEXT]]&amp;" "&amp;assembly_staff_import[[#This Row],[Last Name via NAME_SOURCE_KEY TEXT]]&amp;" "&amp;assembly_staff_import[[#This Row],[Suffix via NAME_SOURCE_KEY]])))</f>
        <v>Brian J Duffy</v>
      </c>
      <c r="B626" t="str">
        <f>TRIM(CONCATENATE(TRIM(assembly_staff_import[[#This Row],[Full Name]]), ", ", assembly_staff_import[[#This Row],[Title]]))</f>
        <v>Brian J Duffy, Intern</v>
      </c>
      <c r="C626" t="e">
        <f>assembly_staff_import[[#This Row],[Vlookup_groups]]</f>
        <v>#REF!</v>
      </c>
      <c r="D626" t="str">
        <f>IF(assembly_staff_import[[#This Row],[Legislative Staff Type]]="Personal",assembly_staff_import[[#This Row],[Formatted Personal Staff Office]],"")</f>
        <v/>
      </c>
      <c r="E626" t="s">
        <v>65</v>
      </c>
      <c r="F626" s="19" t="s">
        <v>10913</v>
      </c>
      <c r="G626" t="s">
        <v>1237</v>
      </c>
      <c r="H626" t="str">
        <f>TRIM(PROPER((assembly_staff_import[[#This Row],[Last Name via NAME_SOURCE_KEY TEXT]]&amp;" "&amp;assembly_staff_import[[#This Row],[Suffix via NAME_SOURCE_KEY]])))</f>
        <v>Duffy</v>
      </c>
      <c r="I626" t="str">
        <f>PROPER(assembly_staff_import[[#This Row],[JOB TITLE_SOURCE_KEY]])</f>
        <v xml:space="preserve">Intern                                     </v>
      </c>
      <c r="J626" t="s">
        <v>72</v>
      </c>
      <c r="K626" t="str">
        <f>IF(assembly_staff_import[[#This Row],[Legislative Staff Type]]="Personal",assembly_staff_import[[#This Row],[Vlookup Reports To Person]], "")</f>
        <v/>
      </c>
      <c r="L626" t="str">
        <f>PROPER(assembly_staff_import[[#This Row],[First MI Name via NAME_SOURCE_KEY TEXT]])</f>
        <v xml:space="preserve"> Brian J</v>
      </c>
      <c r="M626" t="s">
        <v>13809</v>
      </c>
      <c r="N626" t="str">
        <f>LOWER(CONCATENATE(assembly_staff_import[[#This Row],[Last Name]],LEFT(assembly_staff_import[[#This Row],[First Name (no initial)]],1),"@nyassembly.gov"))</f>
        <v>duffyb@nyassembly.gov</v>
      </c>
      <c r="O626" t="s">
        <v>7855</v>
      </c>
      <c r="P626" t="e">
        <f>VLOOKUP(assembly_staff_import[[#This Row],[Full Name]],[3]!PEOPLE_March_20[#Data],1,0)</f>
        <v>#REF!</v>
      </c>
      <c r="Q626" t="e">
        <f>VLOOKUP(assembly_staff_import[[#This Row],[Full Name]],[3]!Table17[#Data],3,0)</f>
        <v>#REF!</v>
      </c>
      <c r="R626" t="e">
        <f>VLOOKUP(assembly_staff_import[[#This Row],[Formatted Works for Group]],[3]!Table7[#Data],1,0)</f>
        <v>#REF!</v>
      </c>
      <c r="S626" t="str">
        <f>IF(assembly_staff_import[[#This Row],[Legislative Staff Type]]="Personal", assembly_staff_import[[#This Row],[Vlookup Works for Group]], assembly_staff_import[[#This Row],[Formatted Works for Group calc]]&amp;", Central Staff Office, Assembly")</f>
        <v>Intern Program, Central Staff Office, Assembly</v>
      </c>
      <c r="T626" s="20" t="str">
        <f>TRIM(assembly_staff_import[[#This Row],[NAME_SOURCE_KEY]])</f>
        <v>DUFFY, BRIAN J</v>
      </c>
      <c r="U626" t="s">
        <v>26663</v>
      </c>
      <c r="V626" t="s">
        <v>26664</v>
      </c>
      <c r="W626" t="s">
        <v>25676</v>
      </c>
      <c r="Y626"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26" t="s">
        <v>26562</v>
      </c>
      <c r="AA626" t="e">
        <f>VLOOKUP(assembly_staff_import[[#This Row],[Formatted and corrected Works for Group Text]],[3]!Table4[#Data],1,0)</f>
        <v>#REF!</v>
      </c>
      <c r="AB626" t="e">
        <f>VLOOKUP(assembly_staff_import[[#This Row],[Formatted and corrected Works for Group Text]],[3]!Table5[#Data],2,0)</f>
        <v>#REF!</v>
      </c>
      <c r="AC626" t="str">
        <f>IF(TRIM(assembly_staff_import[[#This Row],[PUBLIC INFO ADDR_SOURCE_KEY]])="CAPITOL, ALBANY", "Legislative / Capitol Office", "District Office")</f>
        <v>Legislative / Capitol Office</v>
      </c>
      <c r="AD626" t="s">
        <v>26563</v>
      </c>
      <c r="AF626" t="str">
        <f t="shared" si="33"/>
        <v xml:space="preserve">225 </v>
      </c>
      <c r="AG626" t="s">
        <v>26563</v>
      </c>
      <c r="AH626" t="s">
        <v>26665</v>
      </c>
      <c r="AI626" t="s">
        <v>26565</v>
      </c>
      <c r="AJ626" t="s">
        <v>23493</v>
      </c>
    </row>
    <row r="627" spans="1:36" x14ac:dyDescent="0.2">
      <c r="A627" t="str">
        <f>TRIM(PROPER((assembly_staff_import[[#This Row],[First MI Name via NAME_SOURCE_KEY TEXT]]&amp;" "&amp;assembly_staff_import[[#This Row],[Last Name via NAME_SOURCE_KEY TEXT]]&amp;" "&amp;assembly_staff_import[[#This Row],[Suffix via NAME_SOURCE_KEY]])))</f>
        <v>Brian N Odom</v>
      </c>
      <c r="B627" t="str">
        <f>TRIM(CONCATENATE(TRIM(assembly_staff_import[[#This Row],[Full Name]]), ", ", assembly_staff_import[[#This Row],[Title]]))</f>
        <v>Brian N Odom, Intern</v>
      </c>
      <c r="C627" t="e">
        <f>assembly_staff_import[[#This Row],[Vlookup_groups]]</f>
        <v>#REF!</v>
      </c>
      <c r="D627" t="str">
        <f>IF(assembly_staff_import[[#This Row],[Legislative Staff Type]]="Personal",assembly_staff_import[[#This Row],[Formatted Personal Staff Office]],"")</f>
        <v/>
      </c>
      <c r="E627" t="s">
        <v>65</v>
      </c>
      <c r="F627" s="19" t="s">
        <v>10913</v>
      </c>
      <c r="G627" t="s">
        <v>1237</v>
      </c>
      <c r="H627" t="str">
        <f>TRIM(PROPER((assembly_staff_import[[#This Row],[Last Name via NAME_SOURCE_KEY TEXT]]&amp;" "&amp;assembly_staff_import[[#This Row],[Suffix via NAME_SOURCE_KEY]])))</f>
        <v>Odom</v>
      </c>
      <c r="I627" t="str">
        <f>PROPER(assembly_staff_import[[#This Row],[JOB TITLE_SOURCE_KEY]])</f>
        <v xml:space="preserve">Intern                                     </v>
      </c>
      <c r="J627" t="s">
        <v>72</v>
      </c>
      <c r="K627" t="str">
        <f>IF(assembly_staff_import[[#This Row],[Legislative Staff Type]]="Personal",assembly_staff_import[[#This Row],[Vlookup Reports To Person]], "")</f>
        <v/>
      </c>
      <c r="L627" t="str">
        <f>PROPER(assembly_staff_import[[#This Row],[First MI Name via NAME_SOURCE_KEY TEXT]])</f>
        <v xml:space="preserve"> Brian N</v>
      </c>
      <c r="M627" t="s">
        <v>13792</v>
      </c>
      <c r="N627" t="str">
        <f>LOWER(CONCATENATE(assembly_staff_import[[#This Row],[Last Name]],LEFT(assembly_staff_import[[#This Row],[First Name (no initial)]],1),"@nyassembly.gov"))</f>
        <v>odomb@nyassembly.gov</v>
      </c>
      <c r="O627" t="s">
        <v>7855</v>
      </c>
      <c r="P627" t="e">
        <f>VLOOKUP(assembly_staff_import[[#This Row],[Full Name]],[3]!PEOPLE_March_20[#Data],1,0)</f>
        <v>#REF!</v>
      </c>
      <c r="Q627" t="e">
        <f>VLOOKUP(assembly_staff_import[[#This Row],[Full Name]],[3]!Table17[#Data],3,0)</f>
        <v>#REF!</v>
      </c>
      <c r="R627" t="e">
        <f>VLOOKUP(assembly_staff_import[[#This Row],[Formatted Works for Group]],[3]!Table7[#Data],1,0)</f>
        <v>#REF!</v>
      </c>
      <c r="S627" t="str">
        <f>IF(assembly_staff_import[[#This Row],[Legislative Staff Type]]="Personal", assembly_staff_import[[#This Row],[Vlookup Works for Group]], assembly_staff_import[[#This Row],[Formatted Works for Group calc]]&amp;", Central Staff Office, Assembly")</f>
        <v>Intern Program, Central Staff Office, Assembly</v>
      </c>
      <c r="T627" s="20" t="str">
        <f>TRIM(assembly_staff_import[[#This Row],[NAME_SOURCE_KEY]])</f>
        <v>ODOM, BRIAN N</v>
      </c>
      <c r="U627" t="s">
        <v>26666</v>
      </c>
      <c r="V627" t="s">
        <v>26667</v>
      </c>
      <c r="W627" t="s">
        <v>26668</v>
      </c>
      <c r="Y627"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27" t="s">
        <v>26562</v>
      </c>
      <c r="AA627" t="e">
        <f>VLOOKUP(assembly_staff_import[[#This Row],[Formatted and corrected Works for Group Text]],[3]!Table4[#Data],1,0)</f>
        <v>#REF!</v>
      </c>
      <c r="AB627" t="e">
        <f>VLOOKUP(assembly_staff_import[[#This Row],[Formatted and corrected Works for Group Text]],[3]!Table5[#Data],2,0)</f>
        <v>#REF!</v>
      </c>
      <c r="AC627" t="str">
        <f>IF(TRIM(assembly_staff_import[[#This Row],[PUBLIC INFO ADDR_SOURCE_KEY]])="CAPITOL, ALBANY", "Legislative / Capitol Office", "District Office")</f>
        <v>Legislative / Capitol Office</v>
      </c>
      <c r="AD627" t="s">
        <v>26563</v>
      </c>
      <c r="AF627" t="str">
        <f t="shared" si="33"/>
        <v xml:space="preserve">225 </v>
      </c>
      <c r="AG627" t="s">
        <v>26563</v>
      </c>
      <c r="AH627" t="s">
        <v>26669</v>
      </c>
      <c r="AI627" t="s">
        <v>26565</v>
      </c>
      <c r="AJ627" t="s">
        <v>23493</v>
      </c>
    </row>
    <row r="628" spans="1:36" x14ac:dyDescent="0.2">
      <c r="A628" t="str">
        <f>TRIM(PROPER((assembly_staff_import[[#This Row],[First MI Name via NAME_SOURCE_KEY TEXT]]&amp;" "&amp;assembly_staff_import[[#This Row],[Last Name via NAME_SOURCE_KEY TEXT]]&amp;" "&amp;assembly_staff_import[[#This Row],[Suffix via NAME_SOURCE_KEY]])))</f>
        <v>Brittany I Wafer</v>
      </c>
      <c r="B628" t="str">
        <f>TRIM(CONCATENATE(TRIM(assembly_staff_import[[#This Row],[Full Name]]), ", ", assembly_staff_import[[#This Row],[Title]]))</f>
        <v>Brittany I Wafer, Intern</v>
      </c>
      <c r="C628" t="e">
        <f>assembly_staff_import[[#This Row],[Vlookup_groups]]</f>
        <v>#REF!</v>
      </c>
      <c r="D628" t="str">
        <f>IF(assembly_staff_import[[#This Row],[Legislative Staff Type]]="Personal",assembly_staff_import[[#This Row],[Formatted Personal Staff Office]],"")</f>
        <v/>
      </c>
      <c r="E628" t="s">
        <v>65</v>
      </c>
      <c r="F628" s="19" t="s">
        <v>10913</v>
      </c>
      <c r="G628" t="s">
        <v>1237</v>
      </c>
      <c r="H628" t="str">
        <f>TRIM(PROPER((assembly_staff_import[[#This Row],[Last Name via NAME_SOURCE_KEY TEXT]]&amp;" "&amp;assembly_staff_import[[#This Row],[Suffix via NAME_SOURCE_KEY]])))</f>
        <v>Wafer</v>
      </c>
      <c r="I628" t="str">
        <f>PROPER(assembly_staff_import[[#This Row],[JOB TITLE_SOURCE_KEY]])</f>
        <v xml:space="preserve">Intern                                     </v>
      </c>
      <c r="J628" t="s">
        <v>72</v>
      </c>
      <c r="K628" t="str">
        <f>IF(assembly_staff_import[[#This Row],[Legislative Staff Type]]="Personal",assembly_staff_import[[#This Row],[Vlookup Reports To Person]], "")</f>
        <v/>
      </c>
      <c r="L628" t="str">
        <f>PROPER(assembly_staff_import[[#This Row],[First MI Name via NAME_SOURCE_KEY TEXT]])</f>
        <v xml:space="preserve"> Brittany I</v>
      </c>
      <c r="M628" t="s">
        <v>13780</v>
      </c>
      <c r="N628" t="str">
        <f>LOWER(CONCATENATE(assembly_staff_import[[#This Row],[Last Name]],LEFT(assembly_staff_import[[#This Row],[First Name (no initial)]],1),"@nyassembly.gov"))</f>
        <v>waferb@nyassembly.gov</v>
      </c>
      <c r="O628" t="s">
        <v>24736</v>
      </c>
      <c r="P628" t="e">
        <f>VLOOKUP(assembly_staff_import[[#This Row],[Full Name]],[3]!PEOPLE_March_20[#Data],1,0)</f>
        <v>#REF!</v>
      </c>
      <c r="Q628" t="e">
        <f>VLOOKUP(assembly_staff_import[[#This Row],[Full Name]],[3]!Table17[#Data],3,0)</f>
        <v>#REF!</v>
      </c>
      <c r="R628" t="e">
        <f>VLOOKUP(assembly_staff_import[[#This Row],[Formatted Works for Group]],[3]!Table7[#Data],1,0)</f>
        <v>#REF!</v>
      </c>
      <c r="S628" t="str">
        <f>IF(assembly_staff_import[[#This Row],[Legislative Staff Type]]="Personal", assembly_staff_import[[#This Row],[Vlookup Works for Group]], assembly_staff_import[[#This Row],[Formatted Works for Group calc]]&amp;", Central Staff Office, Assembly")</f>
        <v>Intern Program, Central Staff Office, Assembly</v>
      </c>
      <c r="T628" s="20" t="str">
        <f>TRIM(assembly_staff_import[[#This Row],[NAME_SOURCE_KEY]])</f>
        <v>WAFER, BRITTANY I</v>
      </c>
      <c r="U628" t="s">
        <v>26670</v>
      </c>
      <c r="V628" t="s">
        <v>26671</v>
      </c>
      <c r="W628" t="s">
        <v>26672</v>
      </c>
      <c r="Y628"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28" t="s">
        <v>26562</v>
      </c>
      <c r="AA628" t="e">
        <f>VLOOKUP(assembly_staff_import[[#This Row],[Formatted and corrected Works for Group Text]],[3]!Table4[#Data],1,0)</f>
        <v>#REF!</v>
      </c>
      <c r="AB628" t="e">
        <f>VLOOKUP(assembly_staff_import[[#This Row],[Formatted and corrected Works for Group Text]],[3]!Table5[#Data],2,0)</f>
        <v>#REF!</v>
      </c>
      <c r="AC628" t="str">
        <f>IF(TRIM(assembly_staff_import[[#This Row],[PUBLIC INFO ADDR_SOURCE_KEY]])="CAPITOL, ALBANY", "Legislative / Capitol Office", "District Office")</f>
        <v>Legislative / Capitol Office</v>
      </c>
      <c r="AD628" t="s">
        <v>26563</v>
      </c>
      <c r="AF628" t="str">
        <f t="shared" si="33"/>
        <v xml:space="preserve">225 </v>
      </c>
      <c r="AG628" t="s">
        <v>26563</v>
      </c>
      <c r="AH628" t="s">
        <v>26673</v>
      </c>
      <c r="AI628" t="s">
        <v>26565</v>
      </c>
      <c r="AJ628" t="s">
        <v>23493</v>
      </c>
    </row>
    <row r="629" spans="1:36" x14ac:dyDescent="0.2">
      <c r="A629" t="str">
        <f>TRIM(PROPER((assembly_staff_import[[#This Row],[First MI Name via NAME_SOURCE_KEY TEXT]]&amp;" "&amp;assembly_staff_import[[#This Row],[Last Name via NAME_SOURCE_KEY TEXT]]&amp;" "&amp;assembly_staff_import[[#This Row],[Suffix via NAME_SOURCE_KEY]])))</f>
        <v>Brittany Rk Ellis</v>
      </c>
      <c r="B629" t="str">
        <f>TRIM(CONCATENATE(TRIM(assembly_staff_import[[#This Row],[Full Name]]), ", ", assembly_staff_import[[#This Row],[Title]]))</f>
        <v>Brittany Rk Ellis, Intern</v>
      </c>
      <c r="C629" t="e">
        <f>assembly_staff_import[[#This Row],[Vlookup_groups]]</f>
        <v>#REF!</v>
      </c>
      <c r="D629" t="str">
        <f>IF(assembly_staff_import[[#This Row],[Legislative Staff Type]]="Personal",assembly_staff_import[[#This Row],[Formatted Personal Staff Office]],"")</f>
        <v/>
      </c>
      <c r="E629" t="s">
        <v>65</v>
      </c>
      <c r="F629" s="19" t="s">
        <v>10913</v>
      </c>
      <c r="G629" t="s">
        <v>1237</v>
      </c>
      <c r="H629" t="str">
        <f>TRIM(PROPER((assembly_staff_import[[#This Row],[Last Name via NAME_SOURCE_KEY TEXT]]&amp;" "&amp;assembly_staff_import[[#This Row],[Suffix via NAME_SOURCE_KEY]])))</f>
        <v>Ellis</v>
      </c>
      <c r="I629" t="str">
        <f>PROPER(assembly_staff_import[[#This Row],[JOB TITLE_SOURCE_KEY]])</f>
        <v xml:space="preserve">Intern                                     </v>
      </c>
      <c r="J629" t="s">
        <v>72</v>
      </c>
      <c r="K629" t="str">
        <f>IF(assembly_staff_import[[#This Row],[Legislative Staff Type]]="Personal",assembly_staff_import[[#This Row],[Vlookup Reports To Person]], "")</f>
        <v/>
      </c>
      <c r="L629" t="str">
        <f>PROPER(assembly_staff_import[[#This Row],[First MI Name via NAME_SOURCE_KEY TEXT]])</f>
        <v xml:space="preserve"> Brittany Rk</v>
      </c>
      <c r="M629" t="s">
        <v>13771</v>
      </c>
      <c r="N629" t="str">
        <f>LOWER(CONCATENATE(assembly_staff_import[[#This Row],[Last Name]],LEFT(assembly_staff_import[[#This Row],[First Name (no initial)]],1),"@nyassembly.gov"))</f>
        <v>ellisb@nyassembly.gov</v>
      </c>
      <c r="O629" t="s">
        <v>24736</v>
      </c>
      <c r="P629" t="e">
        <f>VLOOKUP(assembly_staff_import[[#This Row],[Full Name]],[3]!PEOPLE_March_20[#Data],1,0)</f>
        <v>#REF!</v>
      </c>
      <c r="Q629" t="e">
        <f>VLOOKUP(assembly_staff_import[[#This Row],[Full Name]],[3]!Table17[#Data],3,0)</f>
        <v>#REF!</v>
      </c>
      <c r="R629" t="e">
        <f>VLOOKUP(assembly_staff_import[[#This Row],[Formatted Works for Group]],[3]!Table7[#Data],1,0)</f>
        <v>#REF!</v>
      </c>
      <c r="S629" t="str">
        <f>IF(assembly_staff_import[[#This Row],[Legislative Staff Type]]="Personal", assembly_staff_import[[#This Row],[Vlookup Works for Group]], assembly_staff_import[[#This Row],[Formatted Works for Group calc]]&amp;", Central Staff Office, Assembly")</f>
        <v>Intern Program, Central Staff Office, Assembly</v>
      </c>
      <c r="T629" s="20" t="str">
        <f>TRIM(assembly_staff_import[[#This Row],[NAME_SOURCE_KEY]])</f>
        <v>ELLIS, BRITTANY RK</v>
      </c>
      <c r="U629" t="s">
        <v>26674</v>
      </c>
      <c r="V629" t="s">
        <v>26675</v>
      </c>
      <c r="W629" t="s">
        <v>26676</v>
      </c>
      <c r="Y629"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29" t="s">
        <v>26562</v>
      </c>
      <c r="AA629" t="e">
        <f>VLOOKUP(assembly_staff_import[[#This Row],[Formatted and corrected Works for Group Text]],[3]!Table4[#Data],1,0)</f>
        <v>#REF!</v>
      </c>
      <c r="AB629" t="e">
        <f>VLOOKUP(assembly_staff_import[[#This Row],[Formatted and corrected Works for Group Text]],[3]!Table5[#Data],2,0)</f>
        <v>#REF!</v>
      </c>
      <c r="AC629" t="str">
        <f>IF(TRIM(assembly_staff_import[[#This Row],[PUBLIC INFO ADDR_SOURCE_KEY]])="CAPITOL, ALBANY", "Legislative / Capitol Office", "District Office")</f>
        <v>Legislative / Capitol Office</v>
      </c>
      <c r="AD629" t="s">
        <v>26563</v>
      </c>
      <c r="AF629" t="str">
        <f t="shared" si="33"/>
        <v xml:space="preserve">225 </v>
      </c>
      <c r="AG629" t="s">
        <v>26563</v>
      </c>
      <c r="AH629" t="s">
        <v>26677</v>
      </c>
      <c r="AI629" t="s">
        <v>26565</v>
      </c>
      <c r="AJ629" t="s">
        <v>23493</v>
      </c>
    </row>
    <row r="630" spans="1:36" x14ac:dyDescent="0.2">
      <c r="A630" t="str">
        <f>TRIM(PROPER((assembly_staff_import[[#This Row],[First MI Name via NAME_SOURCE_KEY TEXT]]&amp;" "&amp;assembly_staff_import[[#This Row],[Last Name via NAME_SOURCE_KEY TEXT]]&amp;" "&amp;assembly_staff_import[[#This Row],[Suffix via NAME_SOURCE_KEY]])))</f>
        <v>Cameron G Horvath</v>
      </c>
      <c r="B630" t="str">
        <f>TRIM(CONCATENATE(TRIM(assembly_staff_import[[#This Row],[Full Name]]), ", ", assembly_staff_import[[#This Row],[Title]]))</f>
        <v>Cameron G Horvath, Intern</v>
      </c>
      <c r="C630" t="e">
        <f>assembly_staff_import[[#This Row],[Vlookup_groups]]</f>
        <v>#REF!</v>
      </c>
      <c r="D630" t="str">
        <f>IF(assembly_staff_import[[#This Row],[Legislative Staff Type]]="Personal",assembly_staff_import[[#This Row],[Formatted Personal Staff Office]],"")</f>
        <v/>
      </c>
      <c r="E630" t="s">
        <v>65</v>
      </c>
      <c r="F630" s="19" t="s">
        <v>10913</v>
      </c>
      <c r="G630" t="s">
        <v>1237</v>
      </c>
      <c r="H630" t="str">
        <f>TRIM(PROPER((assembly_staff_import[[#This Row],[Last Name via NAME_SOURCE_KEY TEXT]]&amp;" "&amp;assembly_staff_import[[#This Row],[Suffix via NAME_SOURCE_KEY]])))</f>
        <v>Horvath</v>
      </c>
      <c r="I630" t="str">
        <f>PROPER(assembly_staff_import[[#This Row],[JOB TITLE_SOURCE_KEY]])</f>
        <v xml:space="preserve">Intern                                     </v>
      </c>
      <c r="J630" t="s">
        <v>72</v>
      </c>
      <c r="K630" t="str">
        <f>IF(assembly_staff_import[[#This Row],[Legislative Staff Type]]="Personal",assembly_staff_import[[#This Row],[Vlookup Reports To Person]], "")</f>
        <v/>
      </c>
      <c r="L630" t="str">
        <f>PROPER(assembly_staff_import[[#This Row],[First MI Name via NAME_SOURCE_KEY TEXT]])</f>
        <v xml:space="preserve"> Cameron G</v>
      </c>
      <c r="M630" t="s">
        <v>13752</v>
      </c>
      <c r="N630" t="str">
        <f>LOWER(CONCATENATE(assembly_staff_import[[#This Row],[Last Name]],LEFT(assembly_staff_import[[#This Row],[First Name (no initial)]],1),"@nyassembly.gov"))</f>
        <v>horvathc@nyassembly.gov</v>
      </c>
      <c r="O630" t="s">
        <v>2440</v>
      </c>
      <c r="P630" t="e">
        <f>VLOOKUP(assembly_staff_import[[#This Row],[Full Name]],[3]!PEOPLE_March_20[#Data],1,0)</f>
        <v>#REF!</v>
      </c>
      <c r="Q630" t="e">
        <f>VLOOKUP(assembly_staff_import[[#This Row],[Full Name]],[3]!Table17[#Data],3,0)</f>
        <v>#REF!</v>
      </c>
      <c r="R630" t="e">
        <f>VLOOKUP(assembly_staff_import[[#This Row],[Formatted Works for Group]],[3]!Table7[#Data],1,0)</f>
        <v>#REF!</v>
      </c>
      <c r="S630" t="str">
        <f>IF(assembly_staff_import[[#This Row],[Legislative Staff Type]]="Personal", assembly_staff_import[[#This Row],[Vlookup Works for Group]], assembly_staff_import[[#This Row],[Formatted Works for Group calc]]&amp;", Central Staff Office, Assembly")</f>
        <v>Intern Program, Central Staff Office, Assembly</v>
      </c>
      <c r="T630" s="20" t="str">
        <f>TRIM(assembly_staff_import[[#This Row],[NAME_SOURCE_KEY]])</f>
        <v>HORVATH, CAMERON G</v>
      </c>
      <c r="U630" t="s">
        <v>26678</v>
      </c>
      <c r="V630" t="s">
        <v>26679</v>
      </c>
      <c r="W630" t="s">
        <v>26680</v>
      </c>
      <c r="Y630"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30" t="s">
        <v>26562</v>
      </c>
      <c r="AA630" t="e">
        <f>VLOOKUP(assembly_staff_import[[#This Row],[Formatted and corrected Works for Group Text]],[3]!Table4[#Data],1,0)</f>
        <v>#REF!</v>
      </c>
      <c r="AB630" t="e">
        <f>VLOOKUP(assembly_staff_import[[#This Row],[Formatted and corrected Works for Group Text]],[3]!Table5[#Data],2,0)</f>
        <v>#REF!</v>
      </c>
      <c r="AC630" t="str">
        <f>IF(TRIM(assembly_staff_import[[#This Row],[PUBLIC INFO ADDR_SOURCE_KEY]])="CAPITOL, ALBANY", "Legislative / Capitol Office", "District Office")</f>
        <v>Legislative / Capitol Office</v>
      </c>
      <c r="AD630" t="s">
        <v>26563</v>
      </c>
      <c r="AF630" t="str">
        <f t="shared" si="33"/>
        <v xml:space="preserve">225 </v>
      </c>
      <c r="AG630" t="s">
        <v>26563</v>
      </c>
      <c r="AH630" t="s">
        <v>26681</v>
      </c>
      <c r="AI630" t="s">
        <v>26565</v>
      </c>
      <c r="AJ630" t="s">
        <v>23493</v>
      </c>
    </row>
    <row r="631" spans="1:36" x14ac:dyDescent="0.2">
      <c r="A631" t="str">
        <f>TRIM(PROPER((assembly_staff_import[[#This Row],[First MI Name via NAME_SOURCE_KEY TEXT]]&amp;" "&amp;assembly_staff_import[[#This Row],[Last Name via NAME_SOURCE_KEY TEXT]]&amp;" "&amp;assembly_staff_import[[#This Row],[Suffix via NAME_SOURCE_KEY]])))</f>
        <v>Canyon S Ryan</v>
      </c>
      <c r="B631" t="str">
        <f>TRIM(CONCATENATE(TRIM(assembly_staff_import[[#This Row],[Full Name]]), ", ", assembly_staff_import[[#This Row],[Title]]))</f>
        <v>Canyon S Ryan, Intern</v>
      </c>
      <c r="C631" t="e">
        <f>assembly_staff_import[[#This Row],[Vlookup_groups]]</f>
        <v>#REF!</v>
      </c>
      <c r="D631" t="str">
        <f>IF(assembly_staff_import[[#This Row],[Legislative Staff Type]]="Personal",assembly_staff_import[[#This Row],[Formatted Personal Staff Office]],"")</f>
        <v/>
      </c>
      <c r="E631" t="s">
        <v>65</v>
      </c>
      <c r="F631" s="19" t="s">
        <v>10913</v>
      </c>
      <c r="G631" t="s">
        <v>1237</v>
      </c>
      <c r="H631" t="str">
        <f>TRIM(PROPER((assembly_staff_import[[#This Row],[Last Name via NAME_SOURCE_KEY TEXT]]&amp;" "&amp;assembly_staff_import[[#This Row],[Suffix via NAME_SOURCE_KEY]])))</f>
        <v>Ryan</v>
      </c>
      <c r="I631" t="str">
        <f>PROPER(assembly_staff_import[[#This Row],[JOB TITLE_SOURCE_KEY]])</f>
        <v xml:space="preserve">Intern                                     </v>
      </c>
      <c r="J631" t="s">
        <v>72</v>
      </c>
      <c r="K631" t="str">
        <f>IF(assembly_staff_import[[#This Row],[Legislative Staff Type]]="Personal",assembly_staff_import[[#This Row],[Vlookup Reports To Person]], "")</f>
        <v/>
      </c>
      <c r="L631" t="str">
        <f>PROPER(assembly_staff_import[[#This Row],[First MI Name via NAME_SOURCE_KEY TEXT]])</f>
        <v xml:space="preserve"> Canyon S</v>
      </c>
      <c r="M631" t="s">
        <v>13747</v>
      </c>
      <c r="N631" t="str">
        <f>LOWER(CONCATENATE(assembly_staff_import[[#This Row],[Last Name]],LEFT(assembly_staff_import[[#This Row],[First Name (no initial)]],1),"@nyassembly.gov"))</f>
        <v>ryanc@nyassembly.gov</v>
      </c>
      <c r="O631" t="s">
        <v>26682</v>
      </c>
      <c r="P631" t="e">
        <f>VLOOKUP(assembly_staff_import[[#This Row],[Full Name]],[3]!PEOPLE_March_20[#Data],1,0)</f>
        <v>#REF!</v>
      </c>
      <c r="Q631" t="e">
        <f>VLOOKUP(assembly_staff_import[[#This Row],[Full Name]],[3]!Table17[#Data],3,0)</f>
        <v>#REF!</v>
      </c>
      <c r="R631" t="e">
        <f>VLOOKUP(assembly_staff_import[[#This Row],[Formatted Works for Group]],[3]!Table7[#Data],1,0)</f>
        <v>#REF!</v>
      </c>
      <c r="S631" t="str">
        <f>IF(assembly_staff_import[[#This Row],[Legislative Staff Type]]="Personal", assembly_staff_import[[#This Row],[Vlookup Works for Group]], assembly_staff_import[[#This Row],[Formatted Works for Group calc]]&amp;", Central Staff Office, Assembly")</f>
        <v>Intern Program, Central Staff Office, Assembly</v>
      </c>
      <c r="T631" s="20" t="str">
        <f>TRIM(assembly_staff_import[[#This Row],[NAME_SOURCE_KEY]])</f>
        <v>RYAN, CANYON S</v>
      </c>
      <c r="U631" t="s">
        <v>26683</v>
      </c>
      <c r="V631" t="s">
        <v>23597</v>
      </c>
      <c r="W631" t="s">
        <v>26684</v>
      </c>
      <c r="Y631"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31" t="s">
        <v>26562</v>
      </c>
      <c r="AA631" t="e">
        <f>VLOOKUP(assembly_staff_import[[#This Row],[Formatted and corrected Works for Group Text]],[3]!Table4[#Data],1,0)</f>
        <v>#REF!</v>
      </c>
      <c r="AB631" t="e">
        <f>VLOOKUP(assembly_staff_import[[#This Row],[Formatted and corrected Works for Group Text]],[3]!Table5[#Data],2,0)</f>
        <v>#REF!</v>
      </c>
      <c r="AC631" t="str">
        <f>IF(TRIM(assembly_staff_import[[#This Row],[PUBLIC INFO ADDR_SOURCE_KEY]])="CAPITOL, ALBANY", "Legislative / Capitol Office", "District Office")</f>
        <v>Legislative / Capitol Office</v>
      </c>
      <c r="AD631" t="s">
        <v>26563</v>
      </c>
      <c r="AF631" t="str">
        <f t="shared" si="33"/>
        <v xml:space="preserve">225 </v>
      </c>
      <c r="AG631" t="s">
        <v>26563</v>
      </c>
      <c r="AH631" t="s">
        <v>26685</v>
      </c>
      <c r="AI631" t="s">
        <v>26565</v>
      </c>
      <c r="AJ631" t="s">
        <v>23493</v>
      </c>
    </row>
    <row r="632" spans="1:36" x14ac:dyDescent="0.2">
      <c r="A632" t="str">
        <f>TRIM(PROPER((assembly_staff_import[[#This Row],[First MI Name via NAME_SOURCE_KEY TEXT]]&amp;" "&amp;assembly_staff_import[[#This Row],[Last Name via NAME_SOURCE_KEY TEXT]]&amp;" "&amp;assembly_staff_import[[#This Row],[Suffix via NAME_SOURCE_KEY]])))</f>
        <v>Carlos Alonso</v>
      </c>
      <c r="B632" t="str">
        <f>TRIM(CONCATENATE(TRIM(assembly_staff_import[[#This Row],[Full Name]]), ", ", assembly_staff_import[[#This Row],[Title]]))</f>
        <v>Carlos Alonso, Intern</v>
      </c>
      <c r="C632" t="e">
        <f>assembly_staff_import[[#This Row],[Vlookup_groups]]</f>
        <v>#REF!</v>
      </c>
      <c r="D632" t="str">
        <f>IF(assembly_staff_import[[#This Row],[Legislative Staff Type]]="Personal",assembly_staff_import[[#This Row],[Formatted Personal Staff Office]],"")</f>
        <v/>
      </c>
      <c r="E632" t="s">
        <v>65</v>
      </c>
      <c r="F632" s="19" t="s">
        <v>10913</v>
      </c>
      <c r="G632" t="s">
        <v>1237</v>
      </c>
      <c r="H632" t="str">
        <f>TRIM(PROPER((assembly_staff_import[[#This Row],[Last Name via NAME_SOURCE_KEY TEXT]]&amp;" "&amp;assembly_staff_import[[#This Row],[Suffix via NAME_SOURCE_KEY]])))</f>
        <v>Alonso</v>
      </c>
      <c r="I632" t="str">
        <f>PROPER(assembly_staff_import[[#This Row],[JOB TITLE_SOURCE_KEY]])</f>
        <v xml:space="preserve">Intern                                     </v>
      </c>
      <c r="J632" t="s">
        <v>72</v>
      </c>
      <c r="K632" t="str">
        <f>IF(assembly_staff_import[[#This Row],[Legislative Staff Type]]="Personal",assembly_staff_import[[#This Row],[Vlookup Reports To Person]], "")</f>
        <v/>
      </c>
      <c r="L632" t="str">
        <f>PROPER(assembly_staff_import[[#This Row],[First MI Name via NAME_SOURCE_KEY TEXT]])</f>
        <v xml:space="preserve"> Carlos</v>
      </c>
      <c r="M632" t="s">
        <v>13741</v>
      </c>
      <c r="N632" t="str">
        <f>LOWER(CONCATENATE(assembly_staff_import[[#This Row],[Last Name]],LEFT(assembly_staff_import[[#This Row],[First Name (no initial)]],1),"@nyassembly.gov"))</f>
        <v>alonsoc@nyassembly.gov</v>
      </c>
      <c r="O632" t="s">
        <v>13743</v>
      </c>
      <c r="P632" t="e">
        <f>VLOOKUP(assembly_staff_import[[#This Row],[Full Name]],[3]!PEOPLE_March_20[#Data],1,0)</f>
        <v>#REF!</v>
      </c>
      <c r="Q632" t="e">
        <f>VLOOKUP(assembly_staff_import[[#This Row],[Full Name]],[3]!Table17[#Data],3,0)</f>
        <v>#REF!</v>
      </c>
      <c r="R632" t="e">
        <f>VLOOKUP(assembly_staff_import[[#This Row],[Formatted Works for Group]],[3]!Table7[#Data],1,0)</f>
        <v>#REF!</v>
      </c>
      <c r="S632" t="str">
        <f>IF(assembly_staff_import[[#This Row],[Legislative Staff Type]]="Personal", assembly_staff_import[[#This Row],[Vlookup Works for Group]], assembly_staff_import[[#This Row],[Formatted Works for Group calc]]&amp;", Central Staff Office, Assembly")</f>
        <v>Intern Program, Central Staff Office, Assembly</v>
      </c>
      <c r="T632" s="20" t="str">
        <f>TRIM(assembly_staff_import[[#This Row],[NAME_SOURCE_KEY]])</f>
        <v>ALONSO, CARLOS</v>
      </c>
      <c r="U632" t="s">
        <v>26686</v>
      </c>
      <c r="V632" t="s">
        <v>26687</v>
      </c>
      <c r="W632" t="s">
        <v>26688</v>
      </c>
      <c r="Y632"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32" t="s">
        <v>26562</v>
      </c>
      <c r="AA632" t="e">
        <f>VLOOKUP(assembly_staff_import[[#This Row],[Formatted and corrected Works for Group Text]],[3]!Table4[#Data],1,0)</f>
        <v>#REF!</v>
      </c>
      <c r="AB632" t="e">
        <f>VLOOKUP(assembly_staff_import[[#This Row],[Formatted and corrected Works for Group Text]],[3]!Table5[#Data],2,0)</f>
        <v>#REF!</v>
      </c>
      <c r="AC632" t="str">
        <f>IF(TRIM(assembly_staff_import[[#This Row],[PUBLIC INFO ADDR_SOURCE_KEY]])="CAPITOL, ALBANY", "Legislative / Capitol Office", "District Office")</f>
        <v>Legislative / Capitol Office</v>
      </c>
      <c r="AD632" t="s">
        <v>26563</v>
      </c>
      <c r="AF632" t="str">
        <f t="shared" si="33"/>
        <v xml:space="preserve">225 </v>
      </c>
      <c r="AG632" t="s">
        <v>26563</v>
      </c>
      <c r="AH632" t="s">
        <v>26689</v>
      </c>
      <c r="AI632" t="s">
        <v>26565</v>
      </c>
      <c r="AJ632" t="s">
        <v>23493</v>
      </c>
    </row>
    <row r="633" spans="1:36" x14ac:dyDescent="0.2">
      <c r="A633" t="str">
        <f>TRIM(PROPER((assembly_staff_import[[#This Row],[First MI Name via NAME_SOURCE_KEY TEXT]]&amp;" "&amp;assembly_staff_import[[#This Row],[Last Name via NAME_SOURCE_KEY TEXT]]&amp;" "&amp;assembly_staff_import[[#This Row],[Suffix via NAME_SOURCE_KEY]])))</f>
        <v>Caroline S Constance</v>
      </c>
      <c r="B633" t="str">
        <f>TRIM(CONCATENATE(TRIM(assembly_staff_import[[#This Row],[Full Name]]), ", ", assembly_staff_import[[#This Row],[Title]]))</f>
        <v>Caroline S Constance, Intern</v>
      </c>
      <c r="C633" t="e">
        <f>assembly_staff_import[[#This Row],[Vlookup_groups]]</f>
        <v>#REF!</v>
      </c>
      <c r="D633" t="str">
        <f>IF(assembly_staff_import[[#This Row],[Legislative Staff Type]]="Personal",assembly_staff_import[[#This Row],[Formatted Personal Staff Office]],"")</f>
        <v/>
      </c>
      <c r="E633" t="s">
        <v>65</v>
      </c>
      <c r="F633" s="19" t="s">
        <v>10913</v>
      </c>
      <c r="G633" t="s">
        <v>1237</v>
      </c>
      <c r="H633" t="str">
        <f>TRIM(PROPER((assembly_staff_import[[#This Row],[Last Name via NAME_SOURCE_KEY TEXT]]&amp;" "&amp;assembly_staff_import[[#This Row],[Suffix via NAME_SOURCE_KEY]])))</f>
        <v>Constance</v>
      </c>
      <c r="I633" t="str">
        <f>PROPER(assembly_staff_import[[#This Row],[JOB TITLE_SOURCE_KEY]])</f>
        <v xml:space="preserve">Intern                                     </v>
      </c>
      <c r="J633" t="s">
        <v>72</v>
      </c>
      <c r="K633" t="str">
        <f>IF(assembly_staff_import[[#This Row],[Legislative Staff Type]]="Personal",assembly_staff_import[[#This Row],[Vlookup Reports To Person]], "")</f>
        <v/>
      </c>
      <c r="L633" t="str">
        <f>PROPER(assembly_staff_import[[#This Row],[First MI Name via NAME_SOURCE_KEY TEXT]])</f>
        <v xml:space="preserve"> Caroline S</v>
      </c>
      <c r="M633" t="s">
        <v>13715</v>
      </c>
      <c r="N633" t="str">
        <f>LOWER(CONCATENATE(assembly_staff_import[[#This Row],[Last Name]],LEFT(assembly_staff_import[[#This Row],[First Name (no initial)]],1),"@nyassembly.gov"))</f>
        <v>constancec@nyassembly.gov</v>
      </c>
      <c r="O633" t="s">
        <v>7641</v>
      </c>
      <c r="P633" t="e">
        <f>VLOOKUP(assembly_staff_import[[#This Row],[Full Name]],[3]!PEOPLE_March_20[#Data],1,0)</f>
        <v>#REF!</v>
      </c>
      <c r="Q633" t="e">
        <f>VLOOKUP(assembly_staff_import[[#This Row],[Full Name]],[3]!Table17[#Data],3,0)</f>
        <v>#REF!</v>
      </c>
      <c r="R633" t="e">
        <f>VLOOKUP(assembly_staff_import[[#This Row],[Formatted Works for Group]],[3]!Table7[#Data],1,0)</f>
        <v>#REF!</v>
      </c>
      <c r="S633" t="str">
        <f>IF(assembly_staff_import[[#This Row],[Legislative Staff Type]]="Personal", assembly_staff_import[[#This Row],[Vlookup Works for Group]], assembly_staff_import[[#This Row],[Formatted Works for Group calc]]&amp;", Central Staff Office, Assembly")</f>
        <v>Intern Program, Central Staff Office, Assembly</v>
      </c>
      <c r="T633" s="20" t="str">
        <f>TRIM(assembly_staff_import[[#This Row],[NAME_SOURCE_KEY]])</f>
        <v>CONSTANCE, CAROLINE S</v>
      </c>
      <c r="U633" t="s">
        <v>26690</v>
      </c>
      <c r="V633" t="s">
        <v>26691</v>
      </c>
      <c r="W633" t="s">
        <v>26692</v>
      </c>
      <c r="Y63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33" t="s">
        <v>26562</v>
      </c>
      <c r="AA633" t="e">
        <f>VLOOKUP(assembly_staff_import[[#This Row],[Formatted and corrected Works for Group Text]],[3]!Table4[#Data],1,0)</f>
        <v>#REF!</v>
      </c>
      <c r="AB633" t="e">
        <f>VLOOKUP(assembly_staff_import[[#This Row],[Formatted and corrected Works for Group Text]],[3]!Table5[#Data],2,0)</f>
        <v>#REF!</v>
      </c>
      <c r="AC633" t="str">
        <f>IF(TRIM(assembly_staff_import[[#This Row],[PUBLIC INFO ADDR_SOURCE_KEY]])="CAPITOL, ALBANY", "Legislative / Capitol Office", "District Office")</f>
        <v>Legislative / Capitol Office</v>
      </c>
      <c r="AD633" t="s">
        <v>26563</v>
      </c>
      <c r="AF633" t="str">
        <f t="shared" si="33"/>
        <v xml:space="preserve">225 </v>
      </c>
      <c r="AG633" t="s">
        <v>26563</v>
      </c>
      <c r="AH633" t="s">
        <v>26693</v>
      </c>
      <c r="AI633" t="s">
        <v>26565</v>
      </c>
      <c r="AJ633" t="s">
        <v>23493</v>
      </c>
    </row>
    <row r="634" spans="1:36" x14ac:dyDescent="0.2">
      <c r="A634" t="str">
        <f>TRIM(PROPER((assembly_staff_import[[#This Row],[First MI Name via NAME_SOURCE_KEY TEXT]]&amp;" "&amp;assembly_staff_import[[#This Row],[Last Name via NAME_SOURCE_KEY TEXT]]&amp;" "&amp;assembly_staff_import[[#This Row],[Suffix via NAME_SOURCE_KEY]])))</f>
        <v>Cassandra M Nosal</v>
      </c>
      <c r="B634" t="str">
        <f>TRIM(CONCATENATE(TRIM(assembly_staff_import[[#This Row],[Full Name]]), ", ", assembly_staff_import[[#This Row],[Title]]))</f>
        <v>Cassandra M Nosal, Intern</v>
      </c>
      <c r="C634" t="e">
        <f>assembly_staff_import[[#This Row],[Vlookup_groups]]</f>
        <v>#REF!</v>
      </c>
      <c r="D634" t="str">
        <f>IF(assembly_staff_import[[#This Row],[Legislative Staff Type]]="Personal",assembly_staff_import[[#This Row],[Formatted Personal Staff Office]],"")</f>
        <v/>
      </c>
      <c r="E634" t="s">
        <v>65</v>
      </c>
      <c r="F634" s="19" t="s">
        <v>10913</v>
      </c>
      <c r="G634" t="s">
        <v>1237</v>
      </c>
      <c r="H634" t="str">
        <f>TRIM(PROPER((assembly_staff_import[[#This Row],[Last Name via NAME_SOURCE_KEY TEXT]]&amp;" "&amp;assembly_staff_import[[#This Row],[Suffix via NAME_SOURCE_KEY]])))</f>
        <v>Nosal</v>
      </c>
      <c r="I634" t="str">
        <f>PROPER(assembly_staff_import[[#This Row],[JOB TITLE_SOURCE_KEY]])</f>
        <v xml:space="preserve">Intern                                     </v>
      </c>
      <c r="J634" t="s">
        <v>72</v>
      </c>
      <c r="K634" t="str">
        <f>IF(assembly_staff_import[[#This Row],[Legislative Staff Type]]="Personal",assembly_staff_import[[#This Row],[Vlookup Reports To Person]], "")</f>
        <v/>
      </c>
      <c r="L634" t="str">
        <f>PROPER(assembly_staff_import[[#This Row],[First MI Name via NAME_SOURCE_KEY TEXT]])</f>
        <v xml:space="preserve"> Cassandra M</v>
      </c>
      <c r="M634" t="s">
        <v>13697</v>
      </c>
      <c r="N634" t="str">
        <f>LOWER(CONCATENATE(assembly_staff_import[[#This Row],[Last Name]],LEFT(assembly_staff_import[[#This Row],[First Name (no initial)]],1),"@nyassembly.gov"))</f>
        <v>nosalc@nyassembly.gov</v>
      </c>
      <c r="O634" t="s">
        <v>24048</v>
      </c>
      <c r="P634" t="e">
        <f>VLOOKUP(assembly_staff_import[[#This Row],[Full Name]],[3]!PEOPLE_March_20[#Data],1,0)</f>
        <v>#REF!</v>
      </c>
      <c r="Q634" t="e">
        <f>VLOOKUP(assembly_staff_import[[#This Row],[Full Name]],[3]!Table17[#Data],3,0)</f>
        <v>#REF!</v>
      </c>
      <c r="R634" t="e">
        <f>VLOOKUP(assembly_staff_import[[#This Row],[Formatted Works for Group]],[3]!Table7[#Data],1,0)</f>
        <v>#REF!</v>
      </c>
      <c r="S634" t="str">
        <f>IF(assembly_staff_import[[#This Row],[Legislative Staff Type]]="Personal", assembly_staff_import[[#This Row],[Vlookup Works for Group]], assembly_staff_import[[#This Row],[Formatted Works for Group calc]]&amp;", Central Staff Office, Assembly")</f>
        <v>Intern Program, Central Staff Office, Assembly</v>
      </c>
      <c r="T634" s="20" t="str">
        <f>TRIM(assembly_staff_import[[#This Row],[NAME_SOURCE_KEY]])</f>
        <v>NOSAL, CASSANDRA M</v>
      </c>
      <c r="U634" t="s">
        <v>26694</v>
      </c>
      <c r="V634" t="s">
        <v>26695</v>
      </c>
      <c r="W634" t="s">
        <v>24051</v>
      </c>
      <c r="Y63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34" t="s">
        <v>26562</v>
      </c>
      <c r="AA634" t="e">
        <f>VLOOKUP(assembly_staff_import[[#This Row],[Formatted and corrected Works for Group Text]],[3]!Table4[#Data],1,0)</f>
        <v>#REF!</v>
      </c>
      <c r="AB634" t="e">
        <f>VLOOKUP(assembly_staff_import[[#This Row],[Formatted and corrected Works for Group Text]],[3]!Table5[#Data],2,0)</f>
        <v>#REF!</v>
      </c>
      <c r="AC634" t="str">
        <f>IF(TRIM(assembly_staff_import[[#This Row],[PUBLIC INFO ADDR_SOURCE_KEY]])="CAPITOL, ALBANY", "Legislative / Capitol Office", "District Office")</f>
        <v>Legislative / Capitol Office</v>
      </c>
      <c r="AD634" t="s">
        <v>26563</v>
      </c>
      <c r="AF634" t="str">
        <f t="shared" si="33"/>
        <v xml:space="preserve">225 </v>
      </c>
      <c r="AG634" t="s">
        <v>26563</v>
      </c>
      <c r="AH634" t="s">
        <v>26696</v>
      </c>
      <c r="AI634" t="s">
        <v>26565</v>
      </c>
      <c r="AJ634" t="s">
        <v>23493</v>
      </c>
    </row>
    <row r="635" spans="1:36" x14ac:dyDescent="0.2">
      <c r="A635" t="str">
        <f>TRIM(PROPER((assembly_staff_import[[#This Row],[First MI Name via NAME_SOURCE_KEY TEXT]]&amp;" "&amp;assembly_staff_import[[#This Row],[Last Name via NAME_SOURCE_KEY TEXT]]&amp;" "&amp;assembly_staff_import[[#This Row],[Suffix via NAME_SOURCE_KEY]])))</f>
        <v>Catrina Young</v>
      </c>
      <c r="B635" t="str">
        <f>TRIM(CONCATENATE(TRIM(assembly_staff_import[[#This Row],[Full Name]]), ", ", assembly_staff_import[[#This Row],[Title]]))</f>
        <v>Catrina Young, Intern</v>
      </c>
      <c r="C635" t="e">
        <f>assembly_staff_import[[#This Row],[Vlookup_groups]]</f>
        <v>#REF!</v>
      </c>
      <c r="D635" t="str">
        <f>IF(assembly_staff_import[[#This Row],[Legislative Staff Type]]="Personal",assembly_staff_import[[#This Row],[Formatted Personal Staff Office]],"")</f>
        <v/>
      </c>
      <c r="E635" t="s">
        <v>65</v>
      </c>
      <c r="F635" s="19" t="s">
        <v>10913</v>
      </c>
      <c r="G635" t="s">
        <v>1237</v>
      </c>
      <c r="H635" t="str">
        <f>TRIM(PROPER((assembly_staff_import[[#This Row],[Last Name via NAME_SOURCE_KEY TEXT]]&amp;" "&amp;assembly_staff_import[[#This Row],[Suffix via NAME_SOURCE_KEY]])))</f>
        <v>Young</v>
      </c>
      <c r="I635" t="str">
        <f>PROPER(assembly_staff_import[[#This Row],[JOB TITLE_SOURCE_KEY]])</f>
        <v xml:space="preserve">Intern                                     </v>
      </c>
      <c r="J635" t="s">
        <v>72</v>
      </c>
      <c r="K635" t="str">
        <f>IF(assembly_staff_import[[#This Row],[Legislative Staff Type]]="Personal",assembly_staff_import[[#This Row],[Vlookup Reports To Person]], "")</f>
        <v/>
      </c>
      <c r="L635" t="str">
        <f>PROPER(assembly_staff_import[[#This Row],[First MI Name via NAME_SOURCE_KEY TEXT]])</f>
        <v xml:space="preserve"> Catrina</v>
      </c>
      <c r="M635" t="s">
        <v>13682</v>
      </c>
      <c r="N635" t="str">
        <f>LOWER(CONCATENATE(assembly_staff_import[[#This Row],[Last Name]],LEFT(assembly_staff_import[[#This Row],[First Name (no initial)]],1),"@nyassembly.gov"))</f>
        <v>youngc@nyassembly.gov</v>
      </c>
      <c r="O635" t="s">
        <v>13684</v>
      </c>
      <c r="P635" t="e">
        <f>VLOOKUP(assembly_staff_import[[#This Row],[Full Name]],[3]!PEOPLE_March_20[#Data],1,0)</f>
        <v>#REF!</v>
      </c>
      <c r="Q635" t="e">
        <f>VLOOKUP(assembly_staff_import[[#This Row],[Full Name]],[3]!Table17[#Data],3,0)</f>
        <v>#REF!</v>
      </c>
      <c r="R635" t="e">
        <f>VLOOKUP(assembly_staff_import[[#This Row],[Formatted Works for Group]],[3]!Table7[#Data],1,0)</f>
        <v>#REF!</v>
      </c>
      <c r="S635" t="str">
        <f>IF(assembly_staff_import[[#This Row],[Legislative Staff Type]]="Personal", assembly_staff_import[[#This Row],[Vlookup Works for Group]], assembly_staff_import[[#This Row],[Formatted Works for Group calc]]&amp;", Central Staff Office, Assembly")</f>
        <v>Intern Program, Central Staff Office, Assembly</v>
      </c>
      <c r="T635" s="20" t="str">
        <f>TRIM(assembly_staff_import[[#This Row],[NAME_SOURCE_KEY]])</f>
        <v>YOUNG, CATRINA</v>
      </c>
      <c r="U635" t="s">
        <v>26697</v>
      </c>
      <c r="V635" t="s">
        <v>24081</v>
      </c>
      <c r="W635" t="s">
        <v>26698</v>
      </c>
      <c r="Y63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35" t="s">
        <v>26562</v>
      </c>
      <c r="AA635" t="e">
        <f>VLOOKUP(assembly_staff_import[[#This Row],[Formatted and corrected Works for Group Text]],[3]!Table4[#Data],1,0)</f>
        <v>#REF!</v>
      </c>
      <c r="AB635" t="e">
        <f>VLOOKUP(assembly_staff_import[[#This Row],[Formatted and corrected Works for Group Text]],[3]!Table5[#Data],2,0)</f>
        <v>#REF!</v>
      </c>
      <c r="AC635" t="str">
        <f>IF(TRIM(assembly_staff_import[[#This Row],[PUBLIC INFO ADDR_SOURCE_KEY]])="CAPITOL, ALBANY", "Legislative / Capitol Office", "District Office")</f>
        <v>Legislative / Capitol Office</v>
      </c>
      <c r="AD635" t="s">
        <v>26563</v>
      </c>
      <c r="AF635" t="str">
        <f t="shared" si="33"/>
        <v xml:space="preserve">225 </v>
      </c>
      <c r="AG635" t="s">
        <v>26563</v>
      </c>
      <c r="AH635" t="s">
        <v>26699</v>
      </c>
      <c r="AI635" t="s">
        <v>26565</v>
      </c>
      <c r="AJ635" t="s">
        <v>23493</v>
      </c>
    </row>
    <row r="636" spans="1:36" x14ac:dyDescent="0.2">
      <c r="A636" t="str">
        <f>TRIM(PROPER((assembly_staff_import[[#This Row],[First MI Name via NAME_SOURCE_KEY TEXT]]&amp;" "&amp;assembly_staff_import[[#This Row],[Last Name via NAME_SOURCE_KEY TEXT]]&amp;" "&amp;assembly_staff_import[[#This Row],[Suffix via NAME_SOURCE_KEY]])))</f>
        <v>Cayley E Gehnrich</v>
      </c>
      <c r="B636" t="str">
        <f>TRIM(CONCATENATE(TRIM(assembly_staff_import[[#This Row],[Full Name]]), ", ", assembly_staff_import[[#This Row],[Title]]))</f>
        <v>Cayley E Gehnrich, Intern</v>
      </c>
      <c r="C636" t="e">
        <f>assembly_staff_import[[#This Row],[Vlookup_groups]]</f>
        <v>#REF!</v>
      </c>
      <c r="D636" t="str">
        <f>IF(assembly_staff_import[[#This Row],[Legislative Staff Type]]="Personal",assembly_staff_import[[#This Row],[Formatted Personal Staff Office]],"")</f>
        <v/>
      </c>
      <c r="E636" t="s">
        <v>65</v>
      </c>
      <c r="F636" s="19" t="s">
        <v>10913</v>
      </c>
      <c r="G636" t="s">
        <v>1237</v>
      </c>
      <c r="H636" t="str">
        <f>TRIM(PROPER((assembly_staff_import[[#This Row],[Last Name via NAME_SOURCE_KEY TEXT]]&amp;" "&amp;assembly_staff_import[[#This Row],[Suffix via NAME_SOURCE_KEY]])))</f>
        <v>Gehnrich</v>
      </c>
      <c r="I636" t="str">
        <f>PROPER(assembly_staff_import[[#This Row],[JOB TITLE_SOURCE_KEY]])</f>
        <v xml:space="preserve">Intern                                     </v>
      </c>
      <c r="J636" t="s">
        <v>72</v>
      </c>
      <c r="K636" t="str">
        <f>IF(assembly_staff_import[[#This Row],[Legislative Staff Type]]="Personal",assembly_staff_import[[#This Row],[Vlookup Reports To Person]], "")</f>
        <v/>
      </c>
      <c r="L636" t="str">
        <f>PROPER(assembly_staff_import[[#This Row],[First MI Name via NAME_SOURCE_KEY TEXT]])</f>
        <v xml:space="preserve"> Cayley E</v>
      </c>
      <c r="M636" t="s">
        <v>13676</v>
      </c>
      <c r="N636" t="str">
        <f>LOWER(CONCATENATE(assembly_staff_import[[#This Row],[Last Name]],LEFT(assembly_staff_import[[#This Row],[First Name (no initial)]],1),"@nyassembly.gov"))</f>
        <v>gehnrichc@nyassembly.gov</v>
      </c>
      <c r="O636" t="s">
        <v>26700</v>
      </c>
      <c r="P636" t="e">
        <f>VLOOKUP(assembly_staff_import[[#This Row],[Full Name]],[3]!PEOPLE_March_20[#Data],1,0)</f>
        <v>#REF!</v>
      </c>
      <c r="Q636" t="e">
        <f>VLOOKUP(assembly_staff_import[[#This Row],[Full Name]],[3]!Table17[#Data],3,0)</f>
        <v>#REF!</v>
      </c>
      <c r="R636" t="e">
        <f>VLOOKUP(assembly_staff_import[[#This Row],[Formatted Works for Group]],[3]!Table7[#Data],1,0)</f>
        <v>#REF!</v>
      </c>
      <c r="S636" t="str">
        <f>IF(assembly_staff_import[[#This Row],[Legislative Staff Type]]="Personal", assembly_staff_import[[#This Row],[Vlookup Works for Group]], assembly_staff_import[[#This Row],[Formatted Works for Group calc]]&amp;", Central Staff Office, Assembly")</f>
        <v>Intern Program, Central Staff Office, Assembly</v>
      </c>
      <c r="T636" s="20" t="str">
        <f>TRIM(assembly_staff_import[[#This Row],[NAME_SOURCE_KEY]])</f>
        <v>GEHNRICH, CAYLEY E</v>
      </c>
      <c r="U636" t="s">
        <v>26701</v>
      </c>
      <c r="V636" t="s">
        <v>26702</v>
      </c>
      <c r="W636" t="s">
        <v>26703</v>
      </c>
      <c r="Y636"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36" t="s">
        <v>26562</v>
      </c>
      <c r="AA636" t="e">
        <f>VLOOKUP(assembly_staff_import[[#This Row],[Formatted and corrected Works for Group Text]],[3]!Table4[#Data],1,0)</f>
        <v>#REF!</v>
      </c>
      <c r="AB636" t="e">
        <f>VLOOKUP(assembly_staff_import[[#This Row],[Formatted and corrected Works for Group Text]],[3]!Table5[#Data],2,0)</f>
        <v>#REF!</v>
      </c>
      <c r="AC636" t="str">
        <f>IF(TRIM(assembly_staff_import[[#This Row],[PUBLIC INFO ADDR_SOURCE_KEY]])="CAPITOL, ALBANY", "Legislative / Capitol Office", "District Office")</f>
        <v>Legislative / Capitol Office</v>
      </c>
      <c r="AD636" t="s">
        <v>26563</v>
      </c>
      <c r="AF636" t="str">
        <f t="shared" si="33"/>
        <v xml:space="preserve">225 </v>
      </c>
      <c r="AG636" t="s">
        <v>26563</v>
      </c>
      <c r="AH636" t="s">
        <v>26704</v>
      </c>
      <c r="AI636" t="s">
        <v>26565</v>
      </c>
      <c r="AJ636" t="s">
        <v>23493</v>
      </c>
    </row>
    <row r="637" spans="1:36" x14ac:dyDescent="0.2">
      <c r="A637" t="str">
        <f>TRIM(PROPER((assembly_staff_import[[#This Row],[First MI Name via NAME_SOURCE_KEY TEXT]]&amp;" "&amp;assembly_staff_import[[#This Row],[Last Name via NAME_SOURCE_KEY TEXT]]&amp;" "&amp;assembly_staff_import[[#This Row],[Suffix via NAME_SOURCE_KEY]])))</f>
        <v>Celine F Diagne</v>
      </c>
      <c r="B637" t="str">
        <f>TRIM(CONCATENATE(TRIM(assembly_staff_import[[#This Row],[Full Name]]), ", ", assembly_staff_import[[#This Row],[Title]]))</f>
        <v>Celine F Diagne, Intern</v>
      </c>
      <c r="C637" t="e">
        <f>assembly_staff_import[[#This Row],[Vlookup_groups]]</f>
        <v>#REF!</v>
      </c>
      <c r="D637" t="str">
        <f>IF(assembly_staff_import[[#This Row],[Legislative Staff Type]]="Personal",assembly_staff_import[[#This Row],[Formatted Personal Staff Office]],"")</f>
        <v/>
      </c>
      <c r="E637" t="s">
        <v>65</v>
      </c>
      <c r="F637" s="19" t="s">
        <v>10913</v>
      </c>
      <c r="G637" t="s">
        <v>1237</v>
      </c>
      <c r="H637" t="str">
        <f>TRIM(PROPER((assembly_staff_import[[#This Row],[Last Name via NAME_SOURCE_KEY TEXT]]&amp;" "&amp;assembly_staff_import[[#This Row],[Suffix via NAME_SOURCE_KEY]])))</f>
        <v>Diagne</v>
      </c>
      <c r="I637" t="str">
        <f>PROPER(assembly_staff_import[[#This Row],[JOB TITLE_SOURCE_KEY]])</f>
        <v xml:space="preserve">Intern                                     </v>
      </c>
      <c r="J637" t="s">
        <v>72</v>
      </c>
      <c r="K637" t="str">
        <f>IF(assembly_staff_import[[#This Row],[Legislative Staff Type]]="Personal",assembly_staff_import[[#This Row],[Vlookup Reports To Person]], "")</f>
        <v/>
      </c>
      <c r="L637" t="str">
        <f>PROPER(assembly_staff_import[[#This Row],[First MI Name via NAME_SOURCE_KEY TEXT]])</f>
        <v xml:space="preserve"> Celine F</v>
      </c>
      <c r="M637" t="s">
        <v>13670</v>
      </c>
      <c r="N637" t="str">
        <f>LOWER(CONCATENATE(assembly_staff_import[[#This Row],[Last Name]],LEFT(assembly_staff_import[[#This Row],[First Name (no initial)]],1),"@nyassembly.gov"))</f>
        <v>diagnec@nyassembly.gov</v>
      </c>
      <c r="O637" t="s">
        <v>26705</v>
      </c>
      <c r="P637" t="e">
        <f>VLOOKUP(assembly_staff_import[[#This Row],[Full Name]],[3]!PEOPLE_March_20[#Data],1,0)</f>
        <v>#REF!</v>
      </c>
      <c r="Q637" t="e">
        <f>VLOOKUP(assembly_staff_import[[#This Row],[Full Name]],[3]!Table17[#Data],3,0)</f>
        <v>#REF!</v>
      </c>
      <c r="R637" t="e">
        <f>VLOOKUP(assembly_staff_import[[#This Row],[Formatted Works for Group]],[3]!Table7[#Data],1,0)</f>
        <v>#REF!</v>
      </c>
      <c r="S637" t="str">
        <f>IF(assembly_staff_import[[#This Row],[Legislative Staff Type]]="Personal", assembly_staff_import[[#This Row],[Vlookup Works for Group]], assembly_staff_import[[#This Row],[Formatted Works for Group calc]]&amp;", Central Staff Office, Assembly")</f>
        <v>Intern Program, Central Staff Office, Assembly</v>
      </c>
      <c r="T637" s="20" t="str">
        <f>TRIM(assembly_staff_import[[#This Row],[NAME_SOURCE_KEY]])</f>
        <v>DIAGNE, CELINE F</v>
      </c>
      <c r="U637" t="s">
        <v>26706</v>
      </c>
      <c r="V637" t="s">
        <v>26707</v>
      </c>
      <c r="W637" t="s">
        <v>26708</v>
      </c>
      <c r="Y637"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37" t="s">
        <v>26562</v>
      </c>
      <c r="AA637" t="e">
        <f>VLOOKUP(assembly_staff_import[[#This Row],[Formatted and corrected Works for Group Text]],[3]!Table4[#Data],1,0)</f>
        <v>#REF!</v>
      </c>
      <c r="AB637" t="e">
        <f>VLOOKUP(assembly_staff_import[[#This Row],[Formatted and corrected Works for Group Text]],[3]!Table5[#Data],2,0)</f>
        <v>#REF!</v>
      </c>
      <c r="AC637" t="str">
        <f>IF(TRIM(assembly_staff_import[[#This Row],[PUBLIC INFO ADDR_SOURCE_KEY]])="CAPITOL, ALBANY", "Legislative / Capitol Office", "District Office")</f>
        <v>Legislative / Capitol Office</v>
      </c>
      <c r="AD637" t="s">
        <v>26563</v>
      </c>
      <c r="AF637" t="str">
        <f t="shared" si="33"/>
        <v xml:space="preserve">225 </v>
      </c>
      <c r="AG637" t="s">
        <v>26563</v>
      </c>
      <c r="AH637" t="s">
        <v>26709</v>
      </c>
      <c r="AI637" t="s">
        <v>26565</v>
      </c>
      <c r="AJ637" t="s">
        <v>23493</v>
      </c>
    </row>
    <row r="638" spans="1:36" x14ac:dyDescent="0.2">
      <c r="A638" t="str">
        <f>TRIM(PROPER((assembly_staff_import[[#This Row],[First MI Name via NAME_SOURCE_KEY TEXT]]&amp;" "&amp;assembly_staff_import[[#This Row],[Last Name via NAME_SOURCE_KEY TEXT]]&amp;" "&amp;assembly_staff_import[[#This Row],[Suffix via NAME_SOURCE_KEY]])))</f>
        <v>Cherlin B Petit-Frere</v>
      </c>
      <c r="B638" t="str">
        <f>TRIM(CONCATENATE(TRIM(assembly_staff_import[[#This Row],[Full Name]]), ", ", assembly_staff_import[[#This Row],[Title]]))</f>
        <v>Cherlin B Petit-Frere, Intern</v>
      </c>
      <c r="C638" t="e">
        <f>assembly_staff_import[[#This Row],[Vlookup_groups]]</f>
        <v>#REF!</v>
      </c>
      <c r="D638" t="str">
        <f>IF(assembly_staff_import[[#This Row],[Legislative Staff Type]]="Personal",assembly_staff_import[[#This Row],[Formatted Personal Staff Office]],"")</f>
        <v/>
      </c>
      <c r="E638" t="s">
        <v>65</v>
      </c>
      <c r="F638" s="19" t="s">
        <v>10913</v>
      </c>
      <c r="G638" t="s">
        <v>1237</v>
      </c>
      <c r="H638" t="str">
        <f>TRIM(PROPER((assembly_staff_import[[#This Row],[Last Name via NAME_SOURCE_KEY TEXT]]&amp;" "&amp;assembly_staff_import[[#This Row],[Suffix via NAME_SOURCE_KEY]])))</f>
        <v>Petit-Frere</v>
      </c>
      <c r="I638" t="str">
        <f>PROPER(assembly_staff_import[[#This Row],[JOB TITLE_SOURCE_KEY]])</f>
        <v xml:space="preserve">Intern                                     </v>
      </c>
      <c r="J638" t="s">
        <v>72</v>
      </c>
      <c r="K638" t="str">
        <f>IF(assembly_staff_import[[#This Row],[Legislative Staff Type]]="Personal",assembly_staff_import[[#This Row],[Vlookup Reports To Person]], "")</f>
        <v/>
      </c>
      <c r="L638" t="str">
        <f>PROPER(assembly_staff_import[[#This Row],[First MI Name via NAME_SOURCE_KEY TEXT]])</f>
        <v xml:space="preserve"> Cherlin B</v>
      </c>
      <c r="M638" t="s">
        <v>13659</v>
      </c>
      <c r="N638" t="str">
        <f>LOWER(CONCATENATE(assembly_staff_import[[#This Row],[Last Name]],LEFT(assembly_staff_import[[#This Row],[First Name (no initial)]],1),"@nyassembly.gov"))</f>
        <v>petit-frerec@nyassembly.gov</v>
      </c>
      <c r="O638" t="s">
        <v>26710</v>
      </c>
      <c r="P638" t="e">
        <f>VLOOKUP(assembly_staff_import[[#This Row],[Full Name]],[3]!PEOPLE_March_20[#Data],1,0)</f>
        <v>#REF!</v>
      </c>
      <c r="Q638" t="e">
        <f>VLOOKUP(assembly_staff_import[[#This Row],[Full Name]],[3]!Table17[#Data],3,0)</f>
        <v>#REF!</v>
      </c>
      <c r="R638" t="e">
        <f>VLOOKUP(assembly_staff_import[[#This Row],[Formatted Works for Group]],[3]!Table7[#Data],1,0)</f>
        <v>#REF!</v>
      </c>
      <c r="S638" t="str">
        <f>IF(assembly_staff_import[[#This Row],[Legislative Staff Type]]="Personal", assembly_staff_import[[#This Row],[Vlookup Works for Group]], assembly_staff_import[[#This Row],[Formatted Works for Group calc]]&amp;", Central Staff Office, Assembly")</f>
        <v>Intern Program, Central Staff Office, Assembly</v>
      </c>
      <c r="T638" s="20" t="str">
        <f>TRIM(assembly_staff_import[[#This Row],[NAME_SOURCE_KEY]])</f>
        <v>PETIT-FRERE, CHERLIN B</v>
      </c>
      <c r="U638" t="s">
        <v>26711</v>
      </c>
      <c r="V638" t="s">
        <v>26712</v>
      </c>
      <c r="W638" t="s">
        <v>26713</v>
      </c>
      <c r="Y638"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38" t="s">
        <v>26562</v>
      </c>
      <c r="AA638" t="e">
        <f>VLOOKUP(assembly_staff_import[[#This Row],[Formatted and corrected Works for Group Text]],[3]!Table4[#Data],1,0)</f>
        <v>#REF!</v>
      </c>
      <c r="AB638" t="e">
        <f>VLOOKUP(assembly_staff_import[[#This Row],[Formatted and corrected Works for Group Text]],[3]!Table5[#Data],2,0)</f>
        <v>#REF!</v>
      </c>
      <c r="AC638" t="str">
        <f>IF(TRIM(assembly_staff_import[[#This Row],[PUBLIC INFO ADDR_SOURCE_KEY]])="CAPITOL, ALBANY", "Legislative / Capitol Office", "District Office")</f>
        <v>Legislative / Capitol Office</v>
      </c>
      <c r="AD638" t="s">
        <v>26563</v>
      </c>
      <c r="AF638" t="str">
        <f t="shared" si="33"/>
        <v xml:space="preserve">225 </v>
      </c>
      <c r="AG638" t="s">
        <v>26563</v>
      </c>
      <c r="AH638" t="s">
        <v>26714</v>
      </c>
      <c r="AI638" t="s">
        <v>26565</v>
      </c>
      <c r="AJ638" t="s">
        <v>23493</v>
      </c>
    </row>
    <row r="639" spans="1:36" x14ac:dyDescent="0.2">
      <c r="A639" t="str">
        <f>TRIM(PROPER((assembly_staff_import[[#This Row],[First MI Name via NAME_SOURCE_KEY TEXT]]&amp;" "&amp;assembly_staff_import[[#This Row],[Last Name via NAME_SOURCE_KEY TEXT]]&amp;" "&amp;assembly_staff_import[[#This Row],[Suffix via NAME_SOURCE_KEY]])))</f>
        <v>Chineze Mbamali</v>
      </c>
      <c r="B639" t="str">
        <f>TRIM(CONCATENATE(TRIM(assembly_staff_import[[#This Row],[Full Name]]), ", ", assembly_staff_import[[#This Row],[Title]]))</f>
        <v>Chineze Mbamali, Intern</v>
      </c>
      <c r="C639" t="e">
        <f>assembly_staff_import[[#This Row],[Vlookup_groups]]</f>
        <v>#REF!</v>
      </c>
      <c r="D639" t="str">
        <f>IF(assembly_staff_import[[#This Row],[Legislative Staff Type]]="Personal",assembly_staff_import[[#This Row],[Formatted Personal Staff Office]],"")</f>
        <v/>
      </c>
      <c r="E639" t="s">
        <v>65</v>
      </c>
      <c r="F639" s="19" t="s">
        <v>10913</v>
      </c>
      <c r="G639" t="s">
        <v>1237</v>
      </c>
      <c r="H639" t="str">
        <f>TRIM(PROPER((assembly_staff_import[[#This Row],[Last Name via NAME_SOURCE_KEY TEXT]]&amp;" "&amp;assembly_staff_import[[#This Row],[Suffix via NAME_SOURCE_KEY]])))</f>
        <v>Mbamali</v>
      </c>
      <c r="I639" t="str">
        <f>PROPER(assembly_staff_import[[#This Row],[JOB TITLE_SOURCE_KEY]])</f>
        <v xml:space="preserve">Intern                                     </v>
      </c>
      <c r="J639" t="s">
        <v>72</v>
      </c>
      <c r="K639" t="str">
        <f>IF(assembly_staff_import[[#This Row],[Legislative Staff Type]]="Personal",assembly_staff_import[[#This Row],[Vlookup Reports To Person]], "")</f>
        <v/>
      </c>
      <c r="L639" t="str">
        <f>PROPER(assembly_staff_import[[#This Row],[First MI Name via NAME_SOURCE_KEY TEXT]])</f>
        <v xml:space="preserve"> Chineze</v>
      </c>
      <c r="M639" t="s">
        <v>13648</v>
      </c>
      <c r="N639" t="str">
        <f>LOWER(CONCATENATE(assembly_staff_import[[#This Row],[Last Name]],LEFT(assembly_staff_import[[#This Row],[First Name (no initial)]],1),"@nyassembly.gov"))</f>
        <v>mbamalic@nyassembly.gov</v>
      </c>
      <c r="O639" t="s">
        <v>13650</v>
      </c>
      <c r="P639" t="e">
        <f>VLOOKUP(assembly_staff_import[[#This Row],[Full Name]],[3]!PEOPLE_March_20[#Data],1,0)</f>
        <v>#REF!</v>
      </c>
      <c r="Q639" t="e">
        <f>VLOOKUP(assembly_staff_import[[#This Row],[Full Name]],[3]!Table17[#Data],3,0)</f>
        <v>#REF!</v>
      </c>
      <c r="R639" t="e">
        <f>VLOOKUP(assembly_staff_import[[#This Row],[Formatted Works for Group]],[3]!Table7[#Data],1,0)</f>
        <v>#REF!</v>
      </c>
      <c r="S639" t="str">
        <f>IF(assembly_staff_import[[#This Row],[Legislative Staff Type]]="Personal", assembly_staff_import[[#This Row],[Vlookup Works for Group]], assembly_staff_import[[#This Row],[Formatted Works for Group calc]]&amp;", Central Staff Office, Assembly")</f>
        <v>Intern Program, Central Staff Office, Assembly</v>
      </c>
      <c r="T639" s="20" t="str">
        <f>TRIM(assembly_staff_import[[#This Row],[NAME_SOURCE_KEY]])</f>
        <v>MBAMALI, CHINEZE</v>
      </c>
      <c r="U639" t="s">
        <v>26715</v>
      </c>
      <c r="V639" t="s">
        <v>26716</v>
      </c>
      <c r="W639" t="s">
        <v>26717</v>
      </c>
      <c r="Y639"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39" t="s">
        <v>26562</v>
      </c>
      <c r="AA639" t="e">
        <f>VLOOKUP(assembly_staff_import[[#This Row],[Formatted and corrected Works for Group Text]],[3]!Table4[#Data],1,0)</f>
        <v>#REF!</v>
      </c>
      <c r="AB639" t="e">
        <f>VLOOKUP(assembly_staff_import[[#This Row],[Formatted and corrected Works for Group Text]],[3]!Table5[#Data],2,0)</f>
        <v>#REF!</v>
      </c>
      <c r="AC639" t="str">
        <f>IF(TRIM(assembly_staff_import[[#This Row],[PUBLIC INFO ADDR_SOURCE_KEY]])="CAPITOL, ALBANY", "Legislative / Capitol Office", "District Office")</f>
        <v>Legislative / Capitol Office</v>
      </c>
      <c r="AD639" t="s">
        <v>26563</v>
      </c>
      <c r="AF639" t="str">
        <f t="shared" si="33"/>
        <v xml:space="preserve">225 </v>
      </c>
      <c r="AG639" t="s">
        <v>26563</v>
      </c>
      <c r="AH639" t="s">
        <v>26718</v>
      </c>
      <c r="AI639" t="s">
        <v>26565</v>
      </c>
      <c r="AJ639" t="s">
        <v>23493</v>
      </c>
    </row>
    <row r="640" spans="1:36" x14ac:dyDescent="0.2">
      <c r="A640" t="str">
        <f>TRIM(PROPER((assembly_staff_import[[#This Row],[First MI Name via NAME_SOURCE_KEY TEXT]]&amp;" "&amp;assembly_staff_import[[#This Row],[Last Name via NAME_SOURCE_KEY TEXT]]&amp;" "&amp;assembly_staff_import[[#This Row],[Suffix via NAME_SOURCE_KEY]])))</f>
        <v>Christopher A Ortega</v>
      </c>
      <c r="B640" t="str">
        <f>TRIM(CONCATENATE(TRIM(assembly_staff_import[[#This Row],[Full Name]]), ", ", assembly_staff_import[[#This Row],[Title]]))</f>
        <v>Christopher A Ortega, Intern</v>
      </c>
      <c r="C640" t="e">
        <f>assembly_staff_import[[#This Row],[Vlookup_groups]]</f>
        <v>#REF!</v>
      </c>
      <c r="D640" t="str">
        <f>IF(assembly_staff_import[[#This Row],[Legislative Staff Type]]="Personal",assembly_staff_import[[#This Row],[Formatted Personal Staff Office]],"")</f>
        <v/>
      </c>
      <c r="E640" t="s">
        <v>65</v>
      </c>
      <c r="F640" s="19" t="s">
        <v>10913</v>
      </c>
      <c r="G640" t="s">
        <v>1237</v>
      </c>
      <c r="H640" t="str">
        <f>TRIM(PROPER((assembly_staff_import[[#This Row],[Last Name via NAME_SOURCE_KEY TEXT]]&amp;" "&amp;assembly_staff_import[[#This Row],[Suffix via NAME_SOURCE_KEY]])))</f>
        <v>Ortega</v>
      </c>
      <c r="I640" t="str">
        <f>PROPER(assembly_staff_import[[#This Row],[JOB TITLE_SOURCE_KEY]])</f>
        <v xml:space="preserve">Intern                                     </v>
      </c>
      <c r="J640" t="s">
        <v>72</v>
      </c>
      <c r="K640" t="str">
        <f>IF(assembly_staff_import[[#This Row],[Legislative Staff Type]]="Personal",assembly_staff_import[[#This Row],[Vlookup Reports To Person]], "")</f>
        <v/>
      </c>
      <c r="L640" t="str">
        <f>PROPER(assembly_staff_import[[#This Row],[First MI Name via NAME_SOURCE_KEY TEXT]])</f>
        <v xml:space="preserve"> Christopher A</v>
      </c>
      <c r="M640" t="s">
        <v>13625</v>
      </c>
      <c r="N640" t="str">
        <f>LOWER(CONCATENATE(assembly_staff_import[[#This Row],[Last Name]],LEFT(assembly_staff_import[[#This Row],[First Name (no initial)]],1),"@nyassembly.gov"))</f>
        <v>ortegac@nyassembly.gov</v>
      </c>
      <c r="O640" t="s">
        <v>13616</v>
      </c>
      <c r="P640" t="e">
        <f>VLOOKUP(assembly_staff_import[[#This Row],[Full Name]],[3]!PEOPLE_March_20[#Data],1,0)</f>
        <v>#REF!</v>
      </c>
      <c r="Q640" t="e">
        <f>VLOOKUP(assembly_staff_import[[#This Row],[Full Name]],[3]!Table17[#Data],3,0)</f>
        <v>#REF!</v>
      </c>
      <c r="R640" t="e">
        <f>VLOOKUP(assembly_staff_import[[#This Row],[Formatted Works for Group]],[3]!Table7[#Data],1,0)</f>
        <v>#REF!</v>
      </c>
      <c r="S640" t="str">
        <f>IF(assembly_staff_import[[#This Row],[Legislative Staff Type]]="Personal", assembly_staff_import[[#This Row],[Vlookup Works for Group]], assembly_staff_import[[#This Row],[Formatted Works for Group calc]]&amp;", Central Staff Office, Assembly")</f>
        <v>Intern Program, Central Staff Office, Assembly</v>
      </c>
      <c r="T640" s="20" t="str">
        <f>TRIM(assembly_staff_import[[#This Row],[NAME_SOURCE_KEY]])</f>
        <v>ORTEGA, CHRISTOPHER A</v>
      </c>
      <c r="U640" t="s">
        <v>26719</v>
      </c>
      <c r="V640" t="s">
        <v>26720</v>
      </c>
      <c r="W640" t="s">
        <v>24064</v>
      </c>
      <c r="Y640"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40" t="s">
        <v>26562</v>
      </c>
      <c r="AA640" t="e">
        <f>VLOOKUP(assembly_staff_import[[#This Row],[Formatted and corrected Works for Group Text]],[3]!Table4[#Data],1,0)</f>
        <v>#REF!</v>
      </c>
      <c r="AB640" t="e">
        <f>VLOOKUP(assembly_staff_import[[#This Row],[Formatted and corrected Works for Group Text]],[3]!Table5[#Data],2,0)</f>
        <v>#REF!</v>
      </c>
      <c r="AC640" t="str">
        <f>IF(TRIM(assembly_staff_import[[#This Row],[PUBLIC INFO ADDR_SOURCE_KEY]])="CAPITOL, ALBANY", "Legislative / Capitol Office", "District Office")</f>
        <v>Legislative / Capitol Office</v>
      </c>
      <c r="AD640" t="s">
        <v>26563</v>
      </c>
      <c r="AF640" t="str">
        <f t="shared" si="33"/>
        <v xml:space="preserve">225 </v>
      </c>
      <c r="AG640" t="s">
        <v>26563</v>
      </c>
      <c r="AH640" t="s">
        <v>26721</v>
      </c>
      <c r="AI640" t="s">
        <v>26565</v>
      </c>
      <c r="AJ640" t="s">
        <v>23493</v>
      </c>
    </row>
    <row r="641" spans="1:36" x14ac:dyDescent="0.2">
      <c r="A641" t="str">
        <f>TRIM(PROPER((assembly_staff_import[[#This Row],[First MI Name via NAME_SOURCE_KEY TEXT]]&amp;" "&amp;assembly_staff_import[[#This Row],[Last Name via NAME_SOURCE_KEY TEXT]]&amp;" "&amp;assembly_staff_import[[#This Row],[Suffix via NAME_SOURCE_KEY]])))</f>
        <v>Cindy Chau</v>
      </c>
      <c r="B641" t="str">
        <f>TRIM(CONCATENATE(TRIM(assembly_staff_import[[#This Row],[Full Name]]), ", ", assembly_staff_import[[#This Row],[Title]]))</f>
        <v>Cindy Chau, Intern</v>
      </c>
      <c r="C641" t="e">
        <f>assembly_staff_import[[#This Row],[Vlookup_groups]]</f>
        <v>#REF!</v>
      </c>
      <c r="D641" t="str">
        <f>IF(assembly_staff_import[[#This Row],[Legislative Staff Type]]="Personal",assembly_staff_import[[#This Row],[Formatted Personal Staff Office]],"")</f>
        <v/>
      </c>
      <c r="E641" t="s">
        <v>65</v>
      </c>
      <c r="F641" s="19" t="s">
        <v>10913</v>
      </c>
      <c r="G641" t="s">
        <v>1237</v>
      </c>
      <c r="H641" t="str">
        <f>TRIM(PROPER((assembly_staff_import[[#This Row],[Last Name via NAME_SOURCE_KEY TEXT]]&amp;" "&amp;assembly_staff_import[[#This Row],[Suffix via NAME_SOURCE_KEY]])))</f>
        <v>Chau</v>
      </c>
      <c r="I641" t="str">
        <f>PROPER(assembly_staff_import[[#This Row],[JOB TITLE_SOURCE_KEY]])</f>
        <v xml:space="preserve">Intern                                     </v>
      </c>
      <c r="J641" t="s">
        <v>72</v>
      </c>
      <c r="K641" t="str">
        <f>IF(assembly_staff_import[[#This Row],[Legislative Staff Type]]="Personal",assembly_staff_import[[#This Row],[Vlookup Reports To Person]], "")</f>
        <v/>
      </c>
      <c r="L641" t="str">
        <f>PROPER(assembly_staff_import[[#This Row],[First MI Name via NAME_SOURCE_KEY TEXT]])</f>
        <v xml:space="preserve"> Cindy</v>
      </c>
      <c r="M641" t="s">
        <v>13604</v>
      </c>
      <c r="N641" t="str">
        <f>LOWER(CONCATENATE(assembly_staff_import[[#This Row],[Last Name]],LEFT(assembly_staff_import[[#This Row],[First Name (no initial)]],1),"@nyassembly.gov"))</f>
        <v>chauc@nyassembly.gov</v>
      </c>
      <c r="O641" t="s">
        <v>3378</v>
      </c>
      <c r="P641" t="e">
        <f>VLOOKUP(assembly_staff_import[[#This Row],[Full Name]],[3]!PEOPLE_March_20[#Data],1,0)</f>
        <v>#REF!</v>
      </c>
      <c r="Q641" t="e">
        <f>VLOOKUP(assembly_staff_import[[#This Row],[Full Name]],[3]!Table17[#Data],3,0)</f>
        <v>#REF!</v>
      </c>
      <c r="R641" t="e">
        <f>VLOOKUP(assembly_staff_import[[#This Row],[Formatted Works for Group]],[3]!Table7[#Data],1,0)</f>
        <v>#REF!</v>
      </c>
      <c r="S641" t="str">
        <f>IF(assembly_staff_import[[#This Row],[Legislative Staff Type]]="Personal", assembly_staff_import[[#This Row],[Vlookup Works for Group]], assembly_staff_import[[#This Row],[Formatted Works for Group calc]]&amp;", Central Staff Office, Assembly")</f>
        <v>Intern Program, Central Staff Office, Assembly</v>
      </c>
      <c r="T641" s="20" t="str">
        <f>TRIM(assembly_staff_import[[#This Row],[NAME_SOURCE_KEY]])</f>
        <v>CHAU, CINDY</v>
      </c>
      <c r="U641" t="s">
        <v>26722</v>
      </c>
      <c r="V641" t="s">
        <v>26723</v>
      </c>
      <c r="W641" t="s">
        <v>26724</v>
      </c>
      <c r="Y641"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41" t="s">
        <v>26562</v>
      </c>
      <c r="AA641" t="e">
        <f>VLOOKUP(assembly_staff_import[[#This Row],[Formatted and corrected Works for Group Text]],[3]!Table4[#Data],1,0)</f>
        <v>#REF!</v>
      </c>
      <c r="AB641" t="e">
        <f>VLOOKUP(assembly_staff_import[[#This Row],[Formatted and corrected Works for Group Text]],[3]!Table5[#Data],2,0)</f>
        <v>#REF!</v>
      </c>
      <c r="AC641" t="str">
        <f>IF(TRIM(assembly_staff_import[[#This Row],[PUBLIC INFO ADDR_SOURCE_KEY]])="CAPITOL, ALBANY", "Legislative / Capitol Office", "District Office")</f>
        <v>Legislative / Capitol Office</v>
      </c>
      <c r="AD641" t="s">
        <v>26563</v>
      </c>
      <c r="AF641" t="str">
        <f t="shared" si="33"/>
        <v xml:space="preserve">225 </v>
      </c>
      <c r="AG641" t="s">
        <v>26563</v>
      </c>
      <c r="AH641" t="s">
        <v>26725</v>
      </c>
      <c r="AI641" t="s">
        <v>26565</v>
      </c>
      <c r="AJ641" t="s">
        <v>23493</v>
      </c>
    </row>
    <row r="642" spans="1:36" x14ac:dyDescent="0.2">
      <c r="A642" t="str">
        <f>TRIM(PROPER((assembly_staff_import[[#This Row],[First MI Name via NAME_SOURCE_KEY TEXT]]&amp;" "&amp;assembly_staff_import[[#This Row],[Last Name via NAME_SOURCE_KEY TEXT]]&amp;" "&amp;assembly_staff_import[[#This Row],[Suffix via NAME_SOURCE_KEY]])))</f>
        <v>Conner P Dunleavy</v>
      </c>
      <c r="B642" t="str">
        <f>TRIM(CONCATENATE(TRIM(assembly_staff_import[[#This Row],[Full Name]]), ", ", assembly_staff_import[[#This Row],[Title]]))</f>
        <v>Conner P Dunleavy, Intern</v>
      </c>
      <c r="C642" t="e">
        <f>assembly_staff_import[[#This Row],[Vlookup_groups]]</f>
        <v>#REF!</v>
      </c>
      <c r="D642" t="str">
        <f>IF(assembly_staff_import[[#This Row],[Legislative Staff Type]]="Personal",assembly_staff_import[[#This Row],[Formatted Personal Staff Office]],"")</f>
        <v/>
      </c>
      <c r="E642" t="s">
        <v>65</v>
      </c>
      <c r="F642" s="19" t="s">
        <v>10913</v>
      </c>
      <c r="G642" t="s">
        <v>1237</v>
      </c>
      <c r="H642" t="str">
        <f>TRIM(PROPER((assembly_staff_import[[#This Row],[Last Name via NAME_SOURCE_KEY TEXT]]&amp;" "&amp;assembly_staff_import[[#This Row],[Suffix via NAME_SOURCE_KEY]])))</f>
        <v>Dunleavy</v>
      </c>
      <c r="I642" t="str">
        <f>PROPER(assembly_staff_import[[#This Row],[JOB TITLE_SOURCE_KEY]])</f>
        <v xml:space="preserve">Intern                                     </v>
      </c>
      <c r="J642" t="s">
        <v>72</v>
      </c>
      <c r="K642" t="str">
        <f>IF(assembly_staff_import[[#This Row],[Legislative Staff Type]]="Personal",assembly_staff_import[[#This Row],[Vlookup Reports To Person]], "")</f>
        <v/>
      </c>
      <c r="L642" t="str">
        <f>PROPER(assembly_staff_import[[#This Row],[First MI Name via NAME_SOURCE_KEY TEXT]])</f>
        <v xml:space="preserve"> Conner P</v>
      </c>
      <c r="M642" t="s">
        <v>13592</v>
      </c>
      <c r="N642" t="str">
        <f>LOWER(CONCATENATE(assembly_staff_import[[#This Row],[Last Name]],LEFT(assembly_staff_import[[#This Row],[First Name (no initial)]],1),"@nyassembly.gov"))</f>
        <v>dunleavyc@nyassembly.gov</v>
      </c>
      <c r="O642" t="s">
        <v>26726</v>
      </c>
      <c r="P642" t="e">
        <f>VLOOKUP(assembly_staff_import[[#This Row],[Full Name]],[3]!PEOPLE_March_20[#Data],1,0)</f>
        <v>#REF!</v>
      </c>
      <c r="Q642" t="e">
        <f>VLOOKUP(assembly_staff_import[[#This Row],[Full Name]],[3]!Table17[#Data],3,0)</f>
        <v>#REF!</v>
      </c>
      <c r="R642" t="e">
        <f>VLOOKUP(assembly_staff_import[[#This Row],[Formatted Works for Group]],[3]!Table7[#Data],1,0)</f>
        <v>#REF!</v>
      </c>
      <c r="S642" t="str">
        <f>IF(assembly_staff_import[[#This Row],[Legislative Staff Type]]="Personal", assembly_staff_import[[#This Row],[Vlookup Works for Group]], assembly_staff_import[[#This Row],[Formatted Works for Group calc]]&amp;", Central Staff Office, Assembly")</f>
        <v>Intern Program, Central Staff Office, Assembly</v>
      </c>
      <c r="T642" s="20" t="str">
        <f>TRIM(assembly_staff_import[[#This Row],[NAME_SOURCE_KEY]])</f>
        <v>DUNLEAVY, CONNER P</v>
      </c>
      <c r="U642" t="s">
        <v>26727</v>
      </c>
      <c r="V642" t="s">
        <v>26728</v>
      </c>
      <c r="W642" t="s">
        <v>26729</v>
      </c>
      <c r="Y642"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42" t="s">
        <v>26562</v>
      </c>
      <c r="AA642" t="e">
        <f>VLOOKUP(assembly_staff_import[[#This Row],[Formatted and corrected Works for Group Text]],[3]!Table4[#Data],1,0)</f>
        <v>#REF!</v>
      </c>
      <c r="AB642" t="e">
        <f>VLOOKUP(assembly_staff_import[[#This Row],[Formatted and corrected Works for Group Text]],[3]!Table5[#Data],2,0)</f>
        <v>#REF!</v>
      </c>
      <c r="AC642" t="str">
        <f>IF(TRIM(assembly_staff_import[[#This Row],[PUBLIC INFO ADDR_SOURCE_KEY]])="CAPITOL, ALBANY", "Legislative / Capitol Office", "District Office")</f>
        <v>Legislative / Capitol Office</v>
      </c>
      <c r="AD642" t="s">
        <v>26563</v>
      </c>
      <c r="AF642" t="str">
        <f t="shared" si="33"/>
        <v xml:space="preserve">225 </v>
      </c>
      <c r="AG642" t="s">
        <v>26563</v>
      </c>
      <c r="AH642" t="s">
        <v>26730</v>
      </c>
      <c r="AI642" t="s">
        <v>26565</v>
      </c>
      <c r="AJ642" t="s">
        <v>23493</v>
      </c>
    </row>
    <row r="643" spans="1:36" x14ac:dyDescent="0.2">
      <c r="A643" t="str">
        <f>TRIM(PROPER((assembly_staff_import[[#This Row],[First MI Name via NAME_SOURCE_KEY TEXT]]&amp;" "&amp;assembly_staff_import[[#This Row],[Last Name via NAME_SOURCE_KEY TEXT]]&amp;" "&amp;assembly_staff_import[[#This Row],[Suffix via NAME_SOURCE_KEY]])))</f>
        <v>Cynthia M Jacobson</v>
      </c>
      <c r="B643" t="str">
        <f>TRIM(CONCATENATE(TRIM(assembly_staff_import[[#This Row],[Full Name]]), ", ", assembly_staff_import[[#This Row],[Title]]))</f>
        <v>Cynthia M Jacobson, Intern</v>
      </c>
      <c r="C643" t="e">
        <f>assembly_staff_import[[#This Row],[Vlookup_groups]]</f>
        <v>#REF!</v>
      </c>
      <c r="D643" t="str">
        <f>IF(assembly_staff_import[[#This Row],[Legislative Staff Type]]="Personal",assembly_staff_import[[#This Row],[Formatted Personal Staff Office]],"")</f>
        <v/>
      </c>
      <c r="E643" t="s">
        <v>65</v>
      </c>
      <c r="F643" s="19" t="s">
        <v>10913</v>
      </c>
      <c r="G643" t="s">
        <v>1237</v>
      </c>
      <c r="H643" t="str">
        <f>TRIM(PROPER((assembly_staff_import[[#This Row],[Last Name via NAME_SOURCE_KEY TEXT]]&amp;" "&amp;assembly_staff_import[[#This Row],[Suffix via NAME_SOURCE_KEY]])))</f>
        <v>Jacobson</v>
      </c>
      <c r="I643" t="str">
        <f>PROPER(assembly_staff_import[[#This Row],[JOB TITLE_SOURCE_KEY]])</f>
        <v xml:space="preserve">Intern                                     </v>
      </c>
      <c r="J643" t="s">
        <v>72</v>
      </c>
      <c r="K643" t="str">
        <f>IF(assembly_staff_import[[#This Row],[Legislative Staff Type]]="Personal",assembly_staff_import[[#This Row],[Vlookup Reports To Person]], "")</f>
        <v/>
      </c>
      <c r="L643" t="str">
        <f>PROPER(assembly_staff_import[[#This Row],[First MI Name via NAME_SOURCE_KEY TEXT]])</f>
        <v xml:space="preserve"> Cynthia M</v>
      </c>
      <c r="M643" t="s">
        <v>13575</v>
      </c>
      <c r="N643" t="str">
        <f>LOWER(CONCATENATE(assembly_staff_import[[#This Row],[Last Name]],LEFT(assembly_staff_import[[#This Row],[First Name (no initial)]],1),"@nyassembly.gov"))</f>
        <v>jacobsonc@nyassembly.gov</v>
      </c>
      <c r="O643" t="s">
        <v>26731</v>
      </c>
      <c r="P643" t="e">
        <f>VLOOKUP(assembly_staff_import[[#This Row],[Full Name]],[3]!PEOPLE_March_20[#Data],1,0)</f>
        <v>#REF!</v>
      </c>
      <c r="Q643" t="e">
        <f>VLOOKUP(assembly_staff_import[[#This Row],[Full Name]],[3]!Table17[#Data],3,0)</f>
        <v>#REF!</v>
      </c>
      <c r="R643" t="e">
        <f>VLOOKUP(assembly_staff_import[[#This Row],[Formatted Works for Group]],[3]!Table7[#Data],1,0)</f>
        <v>#REF!</v>
      </c>
      <c r="S643" t="str">
        <f>IF(assembly_staff_import[[#This Row],[Legislative Staff Type]]="Personal", assembly_staff_import[[#This Row],[Vlookup Works for Group]], assembly_staff_import[[#This Row],[Formatted Works for Group calc]]&amp;", Central Staff Office, Assembly")</f>
        <v>Intern Program, Central Staff Office, Assembly</v>
      </c>
      <c r="T643" s="20" t="str">
        <f>TRIM(assembly_staff_import[[#This Row],[NAME_SOURCE_KEY]])</f>
        <v>JACOBSON, CYNTHIA M</v>
      </c>
      <c r="U643" t="s">
        <v>26732</v>
      </c>
      <c r="V643" t="s">
        <v>26733</v>
      </c>
      <c r="W643" t="s">
        <v>26734</v>
      </c>
      <c r="Y64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43" t="s">
        <v>26562</v>
      </c>
      <c r="AA643" t="e">
        <f>VLOOKUP(assembly_staff_import[[#This Row],[Formatted and corrected Works for Group Text]],[3]!Table4[#Data],1,0)</f>
        <v>#REF!</v>
      </c>
      <c r="AB643" t="e">
        <f>VLOOKUP(assembly_staff_import[[#This Row],[Formatted and corrected Works for Group Text]],[3]!Table5[#Data],2,0)</f>
        <v>#REF!</v>
      </c>
      <c r="AC643" t="str">
        <f>IF(TRIM(assembly_staff_import[[#This Row],[PUBLIC INFO ADDR_SOURCE_KEY]])="CAPITOL, ALBANY", "Legislative / Capitol Office", "District Office")</f>
        <v>Legislative / Capitol Office</v>
      </c>
      <c r="AD643" t="s">
        <v>26563</v>
      </c>
      <c r="AF643" t="str">
        <f t="shared" si="33"/>
        <v xml:space="preserve">225 </v>
      </c>
      <c r="AG643" t="s">
        <v>26563</v>
      </c>
      <c r="AH643" t="s">
        <v>26735</v>
      </c>
      <c r="AI643" t="s">
        <v>26565</v>
      </c>
      <c r="AJ643" t="s">
        <v>23493</v>
      </c>
    </row>
    <row r="644" spans="1:36" x14ac:dyDescent="0.2">
      <c r="A644" t="str">
        <f>TRIM(PROPER((assembly_staff_import[[#This Row],[First MI Name via NAME_SOURCE_KEY TEXT]]&amp;" "&amp;assembly_staff_import[[#This Row],[Last Name via NAME_SOURCE_KEY TEXT]]&amp;" "&amp;assembly_staff_import[[#This Row],[Suffix via NAME_SOURCE_KEY]])))</f>
        <v>Daniel H Fishelman</v>
      </c>
      <c r="B644" t="str">
        <f>TRIM(CONCATENATE(TRIM(assembly_staff_import[[#This Row],[Full Name]]), ", ", assembly_staff_import[[#This Row],[Title]]))</f>
        <v>Daniel H Fishelman, Intern</v>
      </c>
      <c r="C644" t="e">
        <f>assembly_staff_import[[#This Row],[Vlookup_groups]]</f>
        <v>#REF!</v>
      </c>
      <c r="D644" t="str">
        <f>IF(assembly_staff_import[[#This Row],[Legislative Staff Type]]="Personal",assembly_staff_import[[#This Row],[Formatted Personal Staff Office]],"")</f>
        <v/>
      </c>
      <c r="E644" t="s">
        <v>65</v>
      </c>
      <c r="F644" s="19" t="s">
        <v>10913</v>
      </c>
      <c r="G644" t="s">
        <v>1237</v>
      </c>
      <c r="H644" t="str">
        <f>TRIM(PROPER((assembly_staff_import[[#This Row],[Last Name via NAME_SOURCE_KEY TEXT]]&amp;" "&amp;assembly_staff_import[[#This Row],[Suffix via NAME_SOURCE_KEY]])))</f>
        <v>Fishelman</v>
      </c>
      <c r="I644" t="str">
        <f>PROPER(assembly_staff_import[[#This Row],[JOB TITLE_SOURCE_KEY]])</f>
        <v xml:space="preserve">Intern                                     </v>
      </c>
      <c r="J644" t="s">
        <v>72</v>
      </c>
      <c r="K644" t="str">
        <f>IF(assembly_staff_import[[#This Row],[Legislative Staff Type]]="Personal",assembly_staff_import[[#This Row],[Vlookup Reports To Person]], "")</f>
        <v/>
      </c>
      <c r="L644" t="str">
        <f>PROPER(assembly_staff_import[[#This Row],[First MI Name via NAME_SOURCE_KEY TEXT]])</f>
        <v xml:space="preserve"> Daniel H</v>
      </c>
      <c r="M644" t="s">
        <v>13563</v>
      </c>
      <c r="N644" t="str">
        <f>LOWER(CONCATENATE(assembly_staff_import[[#This Row],[Last Name]],LEFT(assembly_staff_import[[#This Row],[First Name (no initial)]],1),"@nyassembly.gov"))</f>
        <v>fishelmand@nyassembly.gov</v>
      </c>
      <c r="O644" t="s">
        <v>23595</v>
      </c>
      <c r="P644" t="e">
        <f>VLOOKUP(assembly_staff_import[[#This Row],[Full Name]],[3]!PEOPLE_March_20[#Data],1,0)</f>
        <v>#REF!</v>
      </c>
      <c r="Q644" t="e">
        <f>VLOOKUP(assembly_staff_import[[#This Row],[Full Name]],[3]!Table17[#Data],3,0)</f>
        <v>#REF!</v>
      </c>
      <c r="R644" t="e">
        <f>VLOOKUP(assembly_staff_import[[#This Row],[Formatted Works for Group]],[3]!Table7[#Data],1,0)</f>
        <v>#REF!</v>
      </c>
      <c r="S644" t="str">
        <f>IF(assembly_staff_import[[#This Row],[Legislative Staff Type]]="Personal", assembly_staff_import[[#This Row],[Vlookup Works for Group]], assembly_staff_import[[#This Row],[Formatted Works for Group calc]]&amp;", Central Staff Office, Assembly")</f>
        <v>Intern Program, Central Staff Office, Assembly</v>
      </c>
      <c r="T644" s="20" t="str">
        <f>TRIM(assembly_staff_import[[#This Row],[NAME_SOURCE_KEY]])</f>
        <v>FISHELMAN, DANIEL H</v>
      </c>
      <c r="U644" t="s">
        <v>26736</v>
      </c>
      <c r="V644" t="s">
        <v>26737</v>
      </c>
      <c r="W644" t="s">
        <v>26738</v>
      </c>
      <c r="Y64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44" t="s">
        <v>26562</v>
      </c>
      <c r="AA644" t="e">
        <f>VLOOKUP(assembly_staff_import[[#This Row],[Formatted and corrected Works for Group Text]],[3]!Table4[#Data],1,0)</f>
        <v>#REF!</v>
      </c>
      <c r="AB644" t="e">
        <f>VLOOKUP(assembly_staff_import[[#This Row],[Formatted and corrected Works for Group Text]],[3]!Table5[#Data],2,0)</f>
        <v>#REF!</v>
      </c>
      <c r="AC644" t="str">
        <f>IF(TRIM(assembly_staff_import[[#This Row],[PUBLIC INFO ADDR_SOURCE_KEY]])="CAPITOL, ALBANY", "Legislative / Capitol Office", "District Office")</f>
        <v>Legislative / Capitol Office</v>
      </c>
      <c r="AD644" t="s">
        <v>26563</v>
      </c>
      <c r="AF644" t="str">
        <f t="shared" si="33"/>
        <v xml:space="preserve">225 </v>
      </c>
      <c r="AG644" t="s">
        <v>26563</v>
      </c>
      <c r="AH644" t="s">
        <v>26739</v>
      </c>
      <c r="AI644" t="s">
        <v>26565</v>
      </c>
      <c r="AJ644" t="s">
        <v>23493</v>
      </c>
    </row>
    <row r="645" spans="1:36" x14ac:dyDescent="0.2">
      <c r="A645" t="str">
        <f>TRIM(PROPER((assembly_staff_import[[#This Row],[First MI Name via NAME_SOURCE_KEY TEXT]]&amp;" "&amp;assembly_staff_import[[#This Row],[Last Name via NAME_SOURCE_KEY TEXT]]&amp;" "&amp;assembly_staff_import[[#This Row],[Suffix via NAME_SOURCE_KEY]])))</f>
        <v>Daniel T Giannone</v>
      </c>
      <c r="B645" t="str">
        <f>TRIM(CONCATENATE(TRIM(assembly_staff_import[[#This Row],[Full Name]]), ", ", assembly_staff_import[[#This Row],[Title]]))</f>
        <v>Daniel T Giannone, Intern</v>
      </c>
      <c r="C645" t="e">
        <f>assembly_staff_import[[#This Row],[Vlookup_groups]]</f>
        <v>#REF!</v>
      </c>
      <c r="D645" t="str">
        <f>IF(assembly_staff_import[[#This Row],[Legislative Staff Type]]="Personal",assembly_staff_import[[#This Row],[Formatted Personal Staff Office]],"")</f>
        <v/>
      </c>
      <c r="E645" t="s">
        <v>65</v>
      </c>
      <c r="F645" s="19" t="s">
        <v>10913</v>
      </c>
      <c r="G645" t="s">
        <v>1237</v>
      </c>
      <c r="H645" t="str">
        <f>TRIM(PROPER((assembly_staff_import[[#This Row],[Last Name via NAME_SOURCE_KEY TEXT]]&amp;" "&amp;assembly_staff_import[[#This Row],[Suffix via NAME_SOURCE_KEY]])))</f>
        <v>Giannone</v>
      </c>
      <c r="I645" t="str">
        <f>PROPER(assembly_staff_import[[#This Row],[JOB TITLE_SOURCE_KEY]])</f>
        <v xml:space="preserve">Intern                                     </v>
      </c>
      <c r="J645" t="s">
        <v>72</v>
      </c>
      <c r="K645" t="str">
        <f>IF(assembly_staff_import[[#This Row],[Legislative Staff Type]]="Personal",assembly_staff_import[[#This Row],[Vlookup Reports To Person]], "")</f>
        <v/>
      </c>
      <c r="L645" t="str">
        <f>PROPER(assembly_staff_import[[#This Row],[First MI Name via NAME_SOURCE_KEY TEXT]])</f>
        <v xml:space="preserve"> Daniel T</v>
      </c>
      <c r="M645" t="s">
        <v>13546</v>
      </c>
      <c r="N645" t="str">
        <f>LOWER(CONCATENATE(assembly_staff_import[[#This Row],[Last Name]],LEFT(assembly_staff_import[[#This Row],[First Name (no initial)]],1),"@nyassembly.gov"))</f>
        <v>giannoned@nyassembly.gov</v>
      </c>
      <c r="O645" t="s">
        <v>23595</v>
      </c>
      <c r="P645" t="e">
        <f>VLOOKUP(assembly_staff_import[[#This Row],[Full Name]],[3]!PEOPLE_March_20[#Data],1,0)</f>
        <v>#REF!</v>
      </c>
      <c r="Q645" t="e">
        <f>VLOOKUP(assembly_staff_import[[#This Row],[Full Name]],[3]!Table17[#Data],3,0)</f>
        <v>#REF!</v>
      </c>
      <c r="R645" t="e">
        <f>VLOOKUP(assembly_staff_import[[#This Row],[Formatted Works for Group]],[3]!Table7[#Data],1,0)</f>
        <v>#REF!</v>
      </c>
      <c r="S645" t="str">
        <f>IF(assembly_staff_import[[#This Row],[Legislative Staff Type]]="Personal", assembly_staff_import[[#This Row],[Vlookup Works for Group]], assembly_staff_import[[#This Row],[Formatted Works for Group calc]]&amp;", Central Staff Office, Assembly")</f>
        <v>Intern Program, Central Staff Office, Assembly</v>
      </c>
      <c r="T645" s="20" t="str">
        <f>TRIM(assembly_staff_import[[#This Row],[NAME_SOURCE_KEY]])</f>
        <v>GIANNONE, DANIEL T</v>
      </c>
      <c r="U645" t="s">
        <v>26740</v>
      </c>
      <c r="V645" t="s">
        <v>26741</v>
      </c>
      <c r="W645" t="s">
        <v>26742</v>
      </c>
      <c r="Y64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45" t="s">
        <v>26562</v>
      </c>
      <c r="AA645" t="e">
        <f>VLOOKUP(assembly_staff_import[[#This Row],[Formatted and corrected Works for Group Text]],[3]!Table4[#Data],1,0)</f>
        <v>#REF!</v>
      </c>
      <c r="AB645" t="e">
        <f>VLOOKUP(assembly_staff_import[[#This Row],[Formatted and corrected Works for Group Text]],[3]!Table5[#Data],2,0)</f>
        <v>#REF!</v>
      </c>
      <c r="AC645" t="str">
        <f>IF(TRIM(assembly_staff_import[[#This Row],[PUBLIC INFO ADDR_SOURCE_KEY]])="CAPITOL, ALBANY", "Legislative / Capitol Office", "District Office")</f>
        <v>Legislative / Capitol Office</v>
      </c>
      <c r="AD645" t="s">
        <v>26563</v>
      </c>
      <c r="AF645" t="str">
        <f t="shared" si="33"/>
        <v xml:space="preserve">225 </v>
      </c>
      <c r="AG645" t="s">
        <v>26563</v>
      </c>
      <c r="AH645" t="s">
        <v>26743</v>
      </c>
      <c r="AI645" t="s">
        <v>26565</v>
      </c>
      <c r="AJ645" t="s">
        <v>23493</v>
      </c>
    </row>
    <row r="646" spans="1:36" x14ac:dyDescent="0.2">
      <c r="A646" t="str">
        <f>TRIM(PROPER((assembly_staff_import[[#This Row],[First MI Name via NAME_SOURCE_KEY TEXT]]&amp;" "&amp;assembly_staff_import[[#This Row],[Last Name via NAME_SOURCE_KEY TEXT]]&amp;" "&amp;assembly_staff_import[[#This Row],[Suffix via NAME_SOURCE_KEY]])))</f>
        <v>Daniela S Zolorzano</v>
      </c>
      <c r="B646" t="str">
        <f>TRIM(CONCATENATE(TRIM(assembly_staff_import[[#This Row],[Full Name]]), ", ", assembly_staff_import[[#This Row],[Title]]))</f>
        <v>Daniela S Zolorzano, Intern</v>
      </c>
      <c r="C646" t="e">
        <f>assembly_staff_import[[#This Row],[Vlookup_groups]]</f>
        <v>#REF!</v>
      </c>
      <c r="D646" t="str">
        <f>IF(assembly_staff_import[[#This Row],[Legislative Staff Type]]="Personal",assembly_staff_import[[#This Row],[Formatted Personal Staff Office]],"")</f>
        <v/>
      </c>
      <c r="E646" t="s">
        <v>65</v>
      </c>
      <c r="F646" s="19" t="s">
        <v>10913</v>
      </c>
      <c r="G646" t="s">
        <v>1237</v>
      </c>
      <c r="H646" t="str">
        <f>TRIM(PROPER((assembly_staff_import[[#This Row],[Last Name via NAME_SOURCE_KEY TEXT]]&amp;" "&amp;assembly_staff_import[[#This Row],[Suffix via NAME_SOURCE_KEY]])))</f>
        <v>Zolorzano</v>
      </c>
      <c r="I646" t="str">
        <f>PROPER(assembly_staff_import[[#This Row],[JOB TITLE_SOURCE_KEY]])</f>
        <v xml:space="preserve">Intern                                     </v>
      </c>
      <c r="J646" t="s">
        <v>72</v>
      </c>
      <c r="K646" t="str">
        <f>IF(assembly_staff_import[[#This Row],[Legislative Staff Type]]="Personal",assembly_staff_import[[#This Row],[Vlookup Reports To Person]], "")</f>
        <v/>
      </c>
      <c r="L646" t="str">
        <f>PROPER(assembly_staff_import[[#This Row],[First MI Name via NAME_SOURCE_KEY TEXT]])</f>
        <v xml:space="preserve"> Daniela S</v>
      </c>
      <c r="M646" t="s">
        <v>13540</v>
      </c>
      <c r="N646" t="str">
        <f>LOWER(CONCATENATE(assembly_staff_import[[#This Row],[Last Name]],LEFT(assembly_staff_import[[#This Row],[First Name (no initial)]],1),"@nyassembly.gov"))</f>
        <v>zolorzanod@nyassembly.gov</v>
      </c>
      <c r="O646" t="s">
        <v>26744</v>
      </c>
      <c r="P646" t="e">
        <f>VLOOKUP(assembly_staff_import[[#This Row],[Full Name]],[3]!PEOPLE_March_20[#Data],1,0)</f>
        <v>#REF!</v>
      </c>
      <c r="Q646" t="e">
        <f>VLOOKUP(assembly_staff_import[[#This Row],[Full Name]],[3]!Table17[#Data],3,0)</f>
        <v>#REF!</v>
      </c>
      <c r="R646" t="e">
        <f>VLOOKUP(assembly_staff_import[[#This Row],[Formatted Works for Group]],[3]!Table7[#Data],1,0)</f>
        <v>#REF!</v>
      </c>
      <c r="S646" t="str">
        <f>IF(assembly_staff_import[[#This Row],[Legislative Staff Type]]="Personal", assembly_staff_import[[#This Row],[Vlookup Works for Group]], assembly_staff_import[[#This Row],[Formatted Works for Group calc]]&amp;", Central Staff Office, Assembly")</f>
        <v>Intern Program, Central Staff Office, Assembly</v>
      </c>
      <c r="T646" s="20" t="str">
        <f>TRIM(assembly_staff_import[[#This Row],[NAME_SOURCE_KEY]])</f>
        <v>ZOLORZANO, DANIELA S</v>
      </c>
      <c r="U646" t="s">
        <v>26745</v>
      </c>
      <c r="V646" t="s">
        <v>26746</v>
      </c>
      <c r="W646" t="s">
        <v>26747</v>
      </c>
      <c r="Y646"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46" t="s">
        <v>26562</v>
      </c>
      <c r="AA646" t="e">
        <f>VLOOKUP(assembly_staff_import[[#This Row],[Formatted and corrected Works for Group Text]],[3]!Table4[#Data],1,0)</f>
        <v>#REF!</v>
      </c>
      <c r="AB646" t="e">
        <f>VLOOKUP(assembly_staff_import[[#This Row],[Formatted and corrected Works for Group Text]],[3]!Table5[#Data],2,0)</f>
        <v>#REF!</v>
      </c>
      <c r="AC646" t="str">
        <f>IF(TRIM(assembly_staff_import[[#This Row],[PUBLIC INFO ADDR_SOURCE_KEY]])="CAPITOL, ALBANY", "Legislative / Capitol Office", "District Office")</f>
        <v>Legislative / Capitol Office</v>
      </c>
      <c r="AD646" t="s">
        <v>26563</v>
      </c>
      <c r="AF646" t="str">
        <f t="shared" si="33"/>
        <v xml:space="preserve">225 </v>
      </c>
      <c r="AG646" t="s">
        <v>26563</v>
      </c>
      <c r="AH646" t="s">
        <v>26748</v>
      </c>
      <c r="AI646" t="s">
        <v>26565</v>
      </c>
      <c r="AJ646" t="s">
        <v>23493</v>
      </c>
    </row>
    <row r="647" spans="1:36" x14ac:dyDescent="0.2">
      <c r="A647" t="str">
        <f>TRIM(PROPER((assembly_staff_import[[#This Row],[First MI Name via NAME_SOURCE_KEY TEXT]]&amp;" "&amp;assembly_staff_import[[#This Row],[Last Name via NAME_SOURCE_KEY TEXT]]&amp;" "&amp;assembly_staff_import[[#This Row],[Suffix via NAME_SOURCE_KEY]])))</f>
        <v>Danielle L Ebert</v>
      </c>
      <c r="B647" t="str">
        <f>TRIM(CONCATENATE(TRIM(assembly_staff_import[[#This Row],[Full Name]]), ", ", assembly_staff_import[[#This Row],[Title]]))</f>
        <v>Danielle L Ebert, Intern</v>
      </c>
      <c r="C647" t="e">
        <f>assembly_staff_import[[#This Row],[Vlookup_groups]]</f>
        <v>#REF!</v>
      </c>
      <c r="D647" t="str">
        <f>IF(assembly_staff_import[[#This Row],[Legislative Staff Type]]="Personal",assembly_staff_import[[#This Row],[Formatted Personal Staff Office]],"")</f>
        <v/>
      </c>
      <c r="E647" t="s">
        <v>65</v>
      </c>
      <c r="F647" s="19" t="s">
        <v>10913</v>
      </c>
      <c r="G647" t="s">
        <v>1237</v>
      </c>
      <c r="H647" t="str">
        <f>TRIM(PROPER((assembly_staff_import[[#This Row],[Last Name via NAME_SOURCE_KEY TEXT]]&amp;" "&amp;assembly_staff_import[[#This Row],[Suffix via NAME_SOURCE_KEY]])))</f>
        <v>Ebert</v>
      </c>
      <c r="I647" t="str">
        <f>PROPER(assembly_staff_import[[#This Row],[JOB TITLE_SOURCE_KEY]])</f>
        <v xml:space="preserve">Intern                                     </v>
      </c>
      <c r="J647" t="s">
        <v>72</v>
      </c>
      <c r="K647" t="str">
        <f>IF(assembly_staff_import[[#This Row],[Legislative Staff Type]]="Personal",assembly_staff_import[[#This Row],[Vlookup Reports To Person]], "")</f>
        <v/>
      </c>
      <c r="L647" t="str">
        <f>PROPER(assembly_staff_import[[#This Row],[First MI Name via NAME_SOURCE_KEY TEXT]])</f>
        <v xml:space="preserve"> Danielle L</v>
      </c>
      <c r="M647" t="s">
        <v>13534</v>
      </c>
      <c r="N647" t="str">
        <f>LOWER(CONCATENATE(assembly_staff_import[[#This Row],[Last Name]],LEFT(assembly_staff_import[[#This Row],[First Name (no initial)]],1),"@nyassembly.gov"))</f>
        <v>ebertd@nyassembly.gov</v>
      </c>
      <c r="O647" t="s">
        <v>26749</v>
      </c>
      <c r="P647" t="e">
        <f>VLOOKUP(assembly_staff_import[[#This Row],[Full Name]],[3]!PEOPLE_March_20[#Data],1,0)</f>
        <v>#REF!</v>
      </c>
      <c r="Q647" t="e">
        <f>VLOOKUP(assembly_staff_import[[#This Row],[Full Name]],[3]!Table17[#Data],3,0)</f>
        <v>#REF!</v>
      </c>
      <c r="R647" t="e">
        <f>VLOOKUP(assembly_staff_import[[#This Row],[Formatted Works for Group]],[3]!Table7[#Data],1,0)</f>
        <v>#REF!</v>
      </c>
      <c r="S647" t="str">
        <f>IF(assembly_staff_import[[#This Row],[Legislative Staff Type]]="Personal", assembly_staff_import[[#This Row],[Vlookup Works for Group]], assembly_staff_import[[#This Row],[Formatted Works for Group calc]]&amp;", Central Staff Office, Assembly")</f>
        <v>Intern Program, Central Staff Office, Assembly</v>
      </c>
      <c r="T647" s="20" t="str">
        <f>TRIM(assembly_staff_import[[#This Row],[NAME_SOURCE_KEY]])</f>
        <v>EBERT, DANIELLE L</v>
      </c>
      <c r="U647" t="s">
        <v>26750</v>
      </c>
      <c r="V647" t="s">
        <v>26751</v>
      </c>
      <c r="W647" t="s">
        <v>26752</v>
      </c>
      <c r="Y647"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47" t="s">
        <v>26562</v>
      </c>
      <c r="AA647" t="e">
        <f>VLOOKUP(assembly_staff_import[[#This Row],[Formatted and corrected Works for Group Text]],[3]!Table4[#Data],1,0)</f>
        <v>#REF!</v>
      </c>
      <c r="AB647" t="e">
        <f>VLOOKUP(assembly_staff_import[[#This Row],[Formatted and corrected Works for Group Text]],[3]!Table5[#Data],2,0)</f>
        <v>#REF!</v>
      </c>
      <c r="AC647" t="str">
        <f>IF(TRIM(assembly_staff_import[[#This Row],[PUBLIC INFO ADDR_SOURCE_KEY]])="CAPITOL, ALBANY", "Legislative / Capitol Office", "District Office")</f>
        <v>Legislative / Capitol Office</v>
      </c>
      <c r="AD647" t="s">
        <v>26563</v>
      </c>
      <c r="AF647" t="str">
        <f t="shared" si="33"/>
        <v xml:space="preserve">225 </v>
      </c>
      <c r="AG647" t="s">
        <v>26563</v>
      </c>
      <c r="AH647" t="s">
        <v>26753</v>
      </c>
      <c r="AI647" t="s">
        <v>26565</v>
      </c>
      <c r="AJ647" t="s">
        <v>23493</v>
      </c>
    </row>
    <row r="648" spans="1:36" x14ac:dyDescent="0.2">
      <c r="A648" t="str">
        <f>TRIM(PROPER((assembly_staff_import[[#This Row],[First MI Name via NAME_SOURCE_KEY TEXT]]&amp;" "&amp;assembly_staff_import[[#This Row],[Last Name via NAME_SOURCE_KEY TEXT]]&amp;" "&amp;assembly_staff_import[[#This Row],[Suffix via NAME_SOURCE_KEY]])))</f>
        <v>Darren L Jr Moore Jr</v>
      </c>
      <c r="B648" t="str">
        <f>TRIM(CONCATENATE(TRIM(assembly_staff_import[[#This Row],[Full Name]]), ", ", assembly_staff_import[[#This Row],[Title]]))</f>
        <v>Darren L Jr Moore Jr, Intern</v>
      </c>
      <c r="C648" t="e">
        <f>assembly_staff_import[[#This Row],[Vlookup_groups]]</f>
        <v>#REF!</v>
      </c>
      <c r="D648" t="str">
        <f>IF(assembly_staff_import[[#This Row],[Legislative Staff Type]]="Personal",assembly_staff_import[[#This Row],[Formatted Personal Staff Office]],"")</f>
        <v/>
      </c>
      <c r="E648" t="s">
        <v>65</v>
      </c>
      <c r="F648" s="19" t="s">
        <v>10913</v>
      </c>
      <c r="G648" t="s">
        <v>1237</v>
      </c>
      <c r="H648" t="str">
        <f>TRIM(PROPER((assembly_staff_import[[#This Row],[Last Name via NAME_SOURCE_KEY TEXT]]&amp;" "&amp;assembly_staff_import[[#This Row],[Suffix via NAME_SOURCE_KEY]])))</f>
        <v>Moore Jr</v>
      </c>
      <c r="I648" t="str">
        <f>PROPER(assembly_staff_import[[#This Row],[JOB TITLE_SOURCE_KEY]])</f>
        <v xml:space="preserve">Intern                                     </v>
      </c>
      <c r="J648" t="s">
        <v>72</v>
      </c>
      <c r="K648" t="str">
        <f>IF(assembly_staff_import[[#This Row],[Legislative Staff Type]]="Personal",assembly_staff_import[[#This Row],[Vlookup Reports To Person]], "")</f>
        <v/>
      </c>
      <c r="L648" t="str">
        <f>PROPER(assembly_staff_import[[#This Row],[First MI Name via NAME_SOURCE_KEY TEXT]])</f>
        <v xml:space="preserve"> Darren L Jr</v>
      </c>
      <c r="M648" t="s">
        <v>13515</v>
      </c>
      <c r="N648" t="str">
        <f>LOWER(CONCATENATE(assembly_staff_import[[#This Row],[Last Name]],LEFT(assembly_staff_import[[#This Row],[First Name (no initial)]],1),"@nyassembly.gov"))</f>
        <v>moore jrd@nyassembly.gov</v>
      </c>
      <c r="O648" t="s">
        <v>26754</v>
      </c>
      <c r="P648" t="e">
        <f>VLOOKUP(assembly_staff_import[[#This Row],[Full Name]],[3]!PEOPLE_March_20[#Data],1,0)</f>
        <v>#REF!</v>
      </c>
      <c r="Q648" t="e">
        <f>VLOOKUP(assembly_staff_import[[#This Row],[Full Name]],[3]!Table17[#Data],3,0)</f>
        <v>#REF!</v>
      </c>
      <c r="R648" t="e">
        <f>VLOOKUP(assembly_staff_import[[#This Row],[Formatted Works for Group]],[3]!Table7[#Data],1,0)</f>
        <v>#REF!</v>
      </c>
      <c r="S648" t="str">
        <f>IF(assembly_staff_import[[#This Row],[Legislative Staff Type]]="Personal", assembly_staff_import[[#This Row],[Vlookup Works for Group]], assembly_staff_import[[#This Row],[Formatted Works for Group calc]]&amp;", Central Staff Office, Assembly")</f>
        <v>Intern Program, Central Staff Office, Assembly</v>
      </c>
      <c r="T648" s="20" t="str">
        <f>TRIM(assembly_staff_import[[#This Row],[NAME_SOURCE_KEY]])</f>
        <v>MOORE, DARREN L JR</v>
      </c>
      <c r="U648" t="s">
        <v>26755</v>
      </c>
      <c r="V648" t="s">
        <v>24137</v>
      </c>
      <c r="W648" t="s">
        <v>26756</v>
      </c>
      <c r="X648" t="s">
        <v>23498</v>
      </c>
      <c r="Y648"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48" t="s">
        <v>26562</v>
      </c>
      <c r="AA648" t="e">
        <f>VLOOKUP(assembly_staff_import[[#This Row],[Formatted and corrected Works for Group Text]],[3]!Table4[#Data],1,0)</f>
        <v>#REF!</v>
      </c>
      <c r="AB648" t="e">
        <f>VLOOKUP(assembly_staff_import[[#This Row],[Formatted and corrected Works for Group Text]],[3]!Table5[#Data],2,0)</f>
        <v>#REF!</v>
      </c>
      <c r="AC648" t="str">
        <f>IF(TRIM(assembly_staff_import[[#This Row],[PUBLIC INFO ADDR_SOURCE_KEY]])="CAPITOL, ALBANY", "Legislative / Capitol Office", "District Office")</f>
        <v>Legislative / Capitol Office</v>
      </c>
      <c r="AD648" t="s">
        <v>26563</v>
      </c>
      <c r="AF648" t="str">
        <f t="shared" si="33"/>
        <v xml:space="preserve">225 </v>
      </c>
      <c r="AG648" t="s">
        <v>26563</v>
      </c>
      <c r="AH648" t="s">
        <v>26757</v>
      </c>
      <c r="AI648" t="s">
        <v>26565</v>
      </c>
      <c r="AJ648" t="s">
        <v>23493</v>
      </c>
    </row>
    <row r="649" spans="1:36" x14ac:dyDescent="0.2">
      <c r="A649" t="str">
        <f>TRIM(PROPER((assembly_staff_import[[#This Row],[First MI Name via NAME_SOURCE_KEY TEXT]]&amp;" "&amp;assembly_staff_import[[#This Row],[Last Name via NAME_SOURCE_KEY TEXT]]&amp;" "&amp;assembly_staff_import[[#This Row],[Suffix via NAME_SOURCE_KEY]])))</f>
        <v>David J Boodram</v>
      </c>
      <c r="B649" t="str">
        <f>TRIM(CONCATENATE(TRIM(assembly_staff_import[[#This Row],[Full Name]]), ", ", assembly_staff_import[[#This Row],[Title]]))</f>
        <v>David J Boodram, Intern</v>
      </c>
      <c r="C649" t="e">
        <f>assembly_staff_import[[#This Row],[Vlookup_groups]]</f>
        <v>#REF!</v>
      </c>
      <c r="D649" t="str">
        <f>IF(assembly_staff_import[[#This Row],[Legislative Staff Type]]="Personal",assembly_staff_import[[#This Row],[Formatted Personal Staff Office]],"")</f>
        <v/>
      </c>
      <c r="E649" t="s">
        <v>65</v>
      </c>
      <c r="F649" s="19" t="s">
        <v>10913</v>
      </c>
      <c r="G649" t="s">
        <v>1237</v>
      </c>
      <c r="H649" t="str">
        <f>TRIM(PROPER((assembly_staff_import[[#This Row],[Last Name via NAME_SOURCE_KEY TEXT]]&amp;" "&amp;assembly_staff_import[[#This Row],[Suffix via NAME_SOURCE_KEY]])))</f>
        <v>Boodram</v>
      </c>
      <c r="I649" t="str">
        <f>PROPER(assembly_staff_import[[#This Row],[JOB TITLE_SOURCE_KEY]])</f>
        <v xml:space="preserve">Intern                                     </v>
      </c>
      <c r="J649" t="s">
        <v>72</v>
      </c>
      <c r="K649" t="str">
        <f>IF(assembly_staff_import[[#This Row],[Legislative Staff Type]]="Personal",assembly_staff_import[[#This Row],[Vlookup Reports To Person]], "")</f>
        <v/>
      </c>
      <c r="L649" t="str">
        <f>PROPER(assembly_staff_import[[#This Row],[First MI Name via NAME_SOURCE_KEY TEXT]])</f>
        <v xml:space="preserve"> David J</v>
      </c>
      <c r="M649" t="s">
        <v>13505</v>
      </c>
      <c r="N649" t="str">
        <f>LOWER(CONCATENATE(assembly_staff_import[[#This Row],[Last Name]],LEFT(assembly_staff_import[[#This Row],[First Name (no initial)]],1),"@nyassembly.gov"))</f>
        <v>boodramd@nyassembly.gov</v>
      </c>
      <c r="O649" t="s">
        <v>687</v>
      </c>
      <c r="P649" t="e">
        <f>VLOOKUP(assembly_staff_import[[#This Row],[Full Name]],[3]!PEOPLE_March_20[#Data],1,0)</f>
        <v>#REF!</v>
      </c>
      <c r="Q649" t="e">
        <f>VLOOKUP(assembly_staff_import[[#This Row],[Full Name]],[3]!Table17[#Data],3,0)</f>
        <v>#REF!</v>
      </c>
      <c r="R649" t="e">
        <f>VLOOKUP(assembly_staff_import[[#This Row],[Formatted Works for Group]],[3]!Table7[#Data],1,0)</f>
        <v>#REF!</v>
      </c>
      <c r="S649" t="str">
        <f>IF(assembly_staff_import[[#This Row],[Legislative Staff Type]]="Personal", assembly_staff_import[[#This Row],[Vlookup Works for Group]], assembly_staff_import[[#This Row],[Formatted Works for Group calc]]&amp;", Central Staff Office, Assembly")</f>
        <v>Intern Program, Central Staff Office, Assembly</v>
      </c>
      <c r="T649" s="20" t="str">
        <f>TRIM(assembly_staff_import[[#This Row],[NAME_SOURCE_KEY]])</f>
        <v>BOODRAM, DAVID J</v>
      </c>
      <c r="U649" t="s">
        <v>26758</v>
      </c>
      <c r="V649" t="s">
        <v>26759</v>
      </c>
      <c r="W649" t="s">
        <v>23651</v>
      </c>
      <c r="Y649"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49" t="s">
        <v>26562</v>
      </c>
      <c r="AA649" t="e">
        <f>VLOOKUP(assembly_staff_import[[#This Row],[Formatted and corrected Works for Group Text]],[3]!Table4[#Data],1,0)</f>
        <v>#REF!</v>
      </c>
      <c r="AB649" t="e">
        <f>VLOOKUP(assembly_staff_import[[#This Row],[Formatted and corrected Works for Group Text]],[3]!Table5[#Data],2,0)</f>
        <v>#REF!</v>
      </c>
      <c r="AC649" t="str">
        <f>IF(TRIM(assembly_staff_import[[#This Row],[PUBLIC INFO ADDR_SOURCE_KEY]])="CAPITOL, ALBANY", "Legislative / Capitol Office", "District Office")</f>
        <v>Legislative / Capitol Office</v>
      </c>
      <c r="AD649" t="s">
        <v>26563</v>
      </c>
      <c r="AF649" t="str">
        <f t="shared" si="33"/>
        <v xml:space="preserve">225 </v>
      </c>
      <c r="AG649" t="s">
        <v>26563</v>
      </c>
      <c r="AH649" t="s">
        <v>26760</v>
      </c>
      <c r="AI649" t="s">
        <v>26565</v>
      </c>
      <c r="AJ649" t="s">
        <v>23493</v>
      </c>
    </row>
    <row r="650" spans="1:36" x14ac:dyDescent="0.2">
      <c r="A650" t="str">
        <f>TRIM(PROPER((assembly_staff_import[[#This Row],[First MI Name via NAME_SOURCE_KEY TEXT]]&amp;" "&amp;assembly_staff_import[[#This Row],[Last Name via NAME_SOURCE_KEY TEXT]]&amp;" "&amp;assembly_staff_import[[#This Row],[Suffix via NAME_SOURCE_KEY]])))</f>
        <v>Debra A Sanders</v>
      </c>
      <c r="B650" t="str">
        <f>TRIM(CONCATENATE(TRIM(assembly_staff_import[[#This Row],[Full Name]]), ", ", assembly_staff_import[[#This Row],[Title]]))</f>
        <v>Debra A Sanders, Dep Dir</v>
      </c>
      <c r="C650" t="e">
        <f>assembly_staff_import[[#This Row],[Vlookup_groups]]</f>
        <v>#REF!</v>
      </c>
      <c r="D650" t="str">
        <f>IF(assembly_staff_import[[#This Row],[Legislative Staff Type]]="Personal",assembly_staff_import[[#This Row],[Formatted Personal Staff Office]],"")</f>
        <v/>
      </c>
      <c r="E650" t="s">
        <v>65</v>
      </c>
      <c r="F650" s="19" t="s">
        <v>10913</v>
      </c>
      <c r="G650" t="s">
        <v>1237</v>
      </c>
      <c r="H650" t="str">
        <f>TRIM(PROPER((assembly_staff_import[[#This Row],[Last Name via NAME_SOURCE_KEY TEXT]]&amp;" "&amp;assembly_staff_import[[#This Row],[Suffix via NAME_SOURCE_KEY]])))</f>
        <v>Sanders</v>
      </c>
      <c r="I650" t="str">
        <f>PROPER(assembly_staff_import[[#This Row],[JOB TITLE_SOURCE_KEY]])</f>
        <v xml:space="preserve">Dep Dir                                    </v>
      </c>
      <c r="J650" t="s">
        <v>72</v>
      </c>
      <c r="K650" t="str">
        <f>IF(assembly_staff_import[[#This Row],[Legislative Staff Type]]="Personal",assembly_staff_import[[#This Row],[Vlookup Reports To Person]], "")</f>
        <v/>
      </c>
      <c r="L650" t="str">
        <f>PROPER(assembly_staff_import[[#This Row],[First MI Name via NAME_SOURCE_KEY TEXT]])</f>
        <v xml:space="preserve"> Debra A</v>
      </c>
      <c r="M650" t="s">
        <v>15931</v>
      </c>
      <c r="N650" t="str">
        <f>LOWER(CONCATENATE(assembly_staff_import[[#This Row],[Last Name]],LEFT(assembly_staff_import[[#This Row],[First Name (no initial)]],1),"@nyassembly.gov"))</f>
        <v>sandersd@nyassembly.gov</v>
      </c>
      <c r="O650" t="s">
        <v>24090</v>
      </c>
      <c r="P650" t="e">
        <f>VLOOKUP(assembly_staff_import[[#This Row],[Full Name]],[3]!PEOPLE_March_20[#Data],1,0)</f>
        <v>#REF!</v>
      </c>
      <c r="Q650" t="e">
        <f>VLOOKUP(assembly_staff_import[[#This Row],[Full Name]],[3]!Table17[#Data],3,0)</f>
        <v>#REF!</v>
      </c>
      <c r="R650" t="e">
        <f>VLOOKUP(assembly_staff_import[[#This Row],[Formatted Works for Group]],[3]!Table7[#Data],1,0)</f>
        <v>#REF!</v>
      </c>
      <c r="S650" t="str">
        <f>IF(assembly_staff_import[[#This Row],[Legislative Staff Type]]="Personal", assembly_staff_import[[#This Row],[Vlookup Works for Group]], assembly_staff_import[[#This Row],[Formatted Works for Group calc]]&amp;", Central Staff Office, Assembly")</f>
        <v>Intern Program, Central Staff Office, Assembly</v>
      </c>
      <c r="T650" s="20" t="str">
        <f>TRIM(assembly_staff_import[[#This Row],[NAME_SOURCE_KEY]])</f>
        <v>SANDERS, DEBRA A</v>
      </c>
      <c r="U650" t="s">
        <v>26761</v>
      </c>
      <c r="V650" t="s">
        <v>26762</v>
      </c>
      <c r="W650" t="s">
        <v>26763</v>
      </c>
      <c r="Y650"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50" t="s">
        <v>26562</v>
      </c>
      <c r="AA650" t="e">
        <f>VLOOKUP(assembly_staff_import[[#This Row],[Formatted and corrected Works for Group Text]],[3]!Table4[#Data],1,0)</f>
        <v>#REF!</v>
      </c>
      <c r="AB650" t="e">
        <f>VLOOKUP(assembly_staff_import[[#This Row],[Formatted and corrected Works for Group Text]],[3]!Table5[#Data],2,0)</f>
        <v>#REF!</v>
      </c>
      <c r="AC650" t="str">
        <f>IF(TRIM(assembly_staff_import[[#This Row],[PUBLIC INFO ADDR_SOURCE_KEY]])="CAPITOL, ALBANY", "Legislative / Capitol Office", "District Office")</f>
        <v>Legislative / Capitol Office</v>
      </c>
      <c r="AD650" t="s">
        <v>26563</v>
      </c>
      <c r="AF650" t="str">
        <f t="shared" si="33"/>
        <v xml:space="preserve">225 </v>
      </c>
      <c r="AG650" t="s">
        <v>26563</v>
      </c>
      <c r="AH650" t="s">
        <v>26764</v>
      </c>
      <c r="AI650" t="s">
        <v>23534</v>
      </c>
      <c r="AJ650" t="s">
        <v>23493</v>
      </c>
    </row>
    <row r="651" spans="1:36" x14ac:dyDescent="0.2">
      <c r="A651" t="str">
        <f>TRIM(PROPER((assembly_staff_import[[#This Row],[First MI Name via NAME_SOURCE_KEY TEXT]]&amp;" "&amp;assembly_staff_import[[#This Row],[Last Name via NAME_SOURCE_KEY TEXT]]&amp;" "&amp;assembly_staff_import[[#This Row],[Suffix via NAME_SOURCE_KEY]])))</f>
        <v>Dominik D Zadlo</v>
      </c>
      <c r="B651" t="str">
        <f>TRIM(CONCATENATE(TRIM(assembly_staff_import[[#This Row],[Full Name]]), ", ", assembly_staff_import[[#This Row],[Title]]))</f>
        <v>Dominik D Zadlo, Intern</v>
      </c>
      <c r="C651" t="e">
        <f>assembly_staff_import[[#This Row],[Vlookup_groups]]</f>
        <v>#REF!</v>
      </c>
      <c r="D651" t="str">
        <f>IF(assembly_staff_import[[#This Row],[Legislative Staff Type]]="Personal",assembly_staff_import[[#This Row],[Formatted Personal Staff Office]],"")</f>
        <v/>
      </c>
      <c r="E651" t="s">
        <v>65</v>
      </c>
      <c r="F651" s="19" t="s">
        <v>10913</v>
      </c>
      <c r="G651" t="s">
        <v>1237</v>
      </c>
      <c r="H651" t="str">
        <f>TRIM(PROPER((assembly_staff_import[[#This Row],[Last Name via NAME_SOURCE_KEY TEXT]]&amp;" "&amp;assembly_staff_import[[#This Row],[Suffix via NAME_SOURCE_KEY]])))</f>
        <v>Zadlo</v>
      </c>
      <c r="I651" t="str">
        <f>PROPER(assembly_staff_import[[#This Row],[JOB TITLE_SOURCE_KEY]])</f>
        <v xml:space="preserve">Intern                                     </v>
      </c>
      <c r="J651" t="s">
        <v>72</v>
      </c>
      <c r="K651" t="str">
        <f>IF(assembly_staff_import[[#This Row],[Legislative Staff Type]]="Personal",assembly_staff_import[[#This Row],[Vlookup Reports To Person]], "")</f>
        <v/>
      </c>
      <c r="L651" t="str">
        <f>PROPER(assembly_staff_import[[#This Row],[First MI Name via NAME_SOURCE_KEY TEXT]])</f>
        <v xml:space="preserve"> Dominik D</v>
      </c>
      <c r="M651" t="s">
        <v>13436</v>
      </c>
      <c r="N651" t="str">
        <f>LOWER(CONCATENATE(assembly_staff_import[[#This Row],[Last Name]],LEFT(assembly_staff_import[[#This Row],[First Name (no initial)]],1),"@nyassembly.gov"))</f>
        <v>zadlod@nyassembly.gov</v>
      </c>
      <c r="O651" t="s">
        <v>26765</v>
      </c>
      <c r="P651" t="e">
        <f>VLOOKUP(assembly_staff_import[[#This Row],[Full Name]],[3]!PEOPLE_March_20[#Data],1,0)</f>
        <v>#REF!</v>
      </c>
      <c r="Q651" t="e">
        <f>VLOOKUP(assembly_staff_import[[#This Row],[Full Name]],[3]!Table17[#Data],3,0)</f>
        <v>#REF!</v>
      </c>
      <c r="R651" t="e">
        <f>VLOOKUP(assembly_staff_import[[#This Row],[Formatted Works for Group]],[3]!Table7[#Data],1,0)</f>
        <v>#REF!</v>
      </c>
      <c r="S651" t="str">
        <f>IF(assembly_staff_import[[#This Row],[Legislative Staff Type]]="Personal", assembly_staff_import[[#This Row],[Vlookup Works for Group]], assembly_staff_import[[#This Row],[Formatted Works for Group calc]]&amp;", Central Staff Office, Assembly")</f>
        <v>Intern Program, Central Staff Office, Assembly</v>
      </c>
      <c r="T651" s="20" t="str">
        <f>TRIM(assembly_staff_import[[#This Row],[NAME_SOURCE_KEY]])</f>
        <v>ZADLO, DOMINIK D</v>
      </c>
      <c r="U651" t="s">
        <v>26766</v>
      </c>
      <c r="V651" t="s">
        <v>26767</v>
      </c>
      <c r="W651" t="s">
        <v>26768</v>
      </c>
      <c r="Y651"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51" t="s">
        <v>26562</v>
      </c>
      <c r="AA651" t="e">
        <f>VLOOKUP(assembly_staff_import[[#This Row],[Formatted and corrected Works for Group Text]],[3]!Table4[#Data],1,0)</f>
        <v>#REF!</v>
      </c>
      <c r="AB651" t="e">
        <f>VLOOKUP(assembly_staff_import[[#This Row],[Formatted and corrected Works for Group Text]],[3]!Table5[#Data],2,0)</f>
        <v>#REF!</v>
      </c>
      <c r="AC651" t="str">
        <f>IF(TRIM(assembly_staff_import[[#This Row],[PUBLIC INFO ADDR_SOURCE_KEY]])="CAPITOL, ALBANY", "Legislative / Capitol Office", "District Office")</f>
        <v>Legislative / Capitol Office</v>
      </c>
      <c r="AD651" t="s">
        <v>26563</v>
      </c>
      <c r="AF651" t="str">
        <f t="shared" si="33"/>
        <v xml:space="preserve">225 </v>
      </c>
      <c r="AG651" t="s">
        <v>26563</v>
      </c>
      <c r="AH651" t="s">
        <v>26769</v>
      </c>
      <c r="AI651" t="s">
        <v>26565</v>
      </c>
      <c r="AJ651" t="s">
        <v>23493</v>
      </c>
    </row>
    <row r="652" spans="1:36" x14ac:dyDescent="0.2">
      <c r="A652" t="str">
        <f>TRIM(PROPER((assembly_staff_import[[#This Row],[First MI Name via NAME_SOURCE_KEY TEXT]]&amp;" "&amp;assembly_staff_import[[#This Row],[Last Name via NAME_SOURCE_KEY TEXT]]&amp;" "&amp;assembly_staff_import[[#This Row],[Suffix via NAME_SOURCE_KEY]])))</f>
        <v>Dylan L Payne</v>
      </c>
      <c r="B652" t="str">
        <f>TRIM(CONCATENATE(TRIM(assembly_staff_import[[#This Row],[Full Name]]), ", ", assembly_staff_import[[#This Row],[Title]]))</f>
        <v>Dylan L Payne, Intern</v>
      </c>
      <c r="C652" t="e">
        <f>assembly_staff_import[[#This Row],[Vlookup_groups]]</f>
        <v>#REF!</v>
      </c>
      <c r="D652" t="str">
        <f>IF(assembly_staff_import[[#This Row],[Legislative Staff Type]]="Personal",assembly_staff_import[[#This Row],[Formatted Personal Staff Office]],"")</f>
        <v/>
      </c>
      <c r="E652" t="s">
        <v>65</v>
      </c>
      <c r="F652" s="19" t="s">
        <v>10913</v>
      </c>
      <c r="G652" t="s">
        <v>1237</v>
      </c>
      <c r="H652" t="str">
        <f>TRIM(PROPER((assembly_staff_import[[#This Row],[Last Name via NAME_SOURCE_KEY TEXT]]&amp;" "&amp;assembly_staff_import[[#This Row],[Suffix via NAME_SOURCE_KEY]])))</f>
        <v>Payne</v>
      </c>
      <c r="I652" t="str">
        <f>PROPER(assembly_staff_import[[#This Row],[JOB TITLE_SOURCE_KEY]])</f>
        <v xml:space="preserve">Intern                                     </v>
      </c>
      <c r="J652" t="s">
        <v>72</v>
      </c>
      <c r="K652" t="str">
        <f>IF(assembly_staff_import[[#This Row],[Legislative Staff Type]]="Personal",assembly_staff_import[[#This Row],[Vlookup Reports To Person]], "")</f>
        <v/>
      </c>
      <c r="L652" t="str">
        <f>PROPER(assembly_staff_import[[#This Row],[First MI Name via NAME_SOURCE_KEY TEXT]])</f>
        <v xml:space="preserve"> Dylan L</v>
      </c>
      <c r="M652" t="s">
        <v>13409</v>
      </c>
      <c r="N652" t="str">
        <f>LOWER(CONCATENATE(assembly_staff_import[[#This Row],[Last Name]],LEFT(assembly_staff_import[[#This Row],[First Name (no initial)]],1),"@nyassembly.gov"))</f>
        <v>payned@nyassembly.gov</v>
      </c>
      <c r="O652" t="s">
        <v>26770</v>
      </c>
      <c r="P652" t="e">
        <f>VLOOKUP(assembly_staff_import[[#This Row],[Full Name]],[3]!PEOPLE_March_20[#Data],1,0)</f>
        <v>#REF!</v>
      </c>
      <c r="Q652" t="e">
        <f>VLOOKUP(assembly_staff_import[[#This Row],[Full Name]],[3]!Table17[#Data],3,0)</f>
        <v>#REF!</v>
      </c>
      <c r="R652" t="e">
        <f>VLOOKUP(assembly_staff_import[[#This Row],[Formatted Works for Group]],[3]!Table7[#Data],1,0)</f>
        <v>#REF!</v>
      </c>
      <c r="S652" t="str">
        <f>IF(assembly_staff_import[[#This Row],[Legislative Staff Type]]="Personal", assembly_staff_import[[#This Row],[Vlookup Works for Group]], assembly_staff_import[[#This Row],[Formatted Works for Group calc]]&amp;", Central Staff Office, Assembly")</f>
        <v>Intern Program, Central Staff Office, Assembly</v>
      </c>
      <c r="T652" s="20" t="str">
        <f>TRIM(assembly_staff_import[[#This Row],[NAME_SOURCE_KEY]])</f>
        <v>PAYNE, DYLAN L</v>
      </c>
      <c r="U652" t="s">
        <v>26771</v>
      </c>
      <c r="V652" t="s">
        <v>26772</v>
      </c>
      <c r="W652" t="s">
        <v>26773</v>
      </c>
      <c r="Y652"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52" t="s">
        <v>26562</v>
      </c>
      <c r="AA652" t="e">
        <f>VLOOKUP(assembly_staff_import[[#This Row],[Formatted and corrected Works for Group Text]],[3]!Table4[#Data],1,0)</f>
        <v>#REF!</v>
      </c>
      <c r="AB652" t="e">
        <f>VLOOKUP(assembly_staff_import[[#This Row],[Formatted and corrected Works for Group Text]],[3]!Table5[#Data],2,0)</f>
        <v>#REF!</v>
      </c>
      <c r="AC652" t="str">
        <f>IF(TRIM(assembly_staff_import[[#This Row],[PUBLIC INFO ADDR_SOURCE_KEY]])="CAPITOL, ALBANY", "Legislative / Capitol Office", "District Office")</f>
        <v>Legislative / Capitol Office</v>
      </c>
      <c r="AD652" t="s">
        <v>26563</v>
      </c>
      <c r="AF652" t="str">
        <f t="shared" si="33"/>
        <v xml:space="preserve">225 </v>
      </c>
      <c r="AG652" t="s">
        <v>26563</v>
      </c>
      <c r="AH652" t="s">
        <v>26774</v>
      </c>
      <c r="AI652" t="s">
        <v>26565</v>
      </c>
      <c r="AJ652" t="s">
        <v>23493</v>
      </c>
    </row>
    <row r="653" spans="1:36" x14ac:dyDescent="0.2">
      <c r="A653" t="str">
        <f>TRIM(PROPER((assembly_staff_import[[#This Row],[First MI Name via NAME_SOURCE_KEY TEXT]]&amp;" "&amp;assembly_staff_import[[#This Row],[Last Name via NAME_SOURCE_KEY TEXT]]&amp;" "&amp;assembly_staff_import[[#This Row],[Suffix via NAME_SOURCE_KEY]])))</f>
        <v>Dylon H Peertamsingh</v>
      </c>
      <c r="B653" t="str">
        <f>TRIM(CONCATENATE(TRIM(assembly_staff_import[[#This Row],[Full Name]]), ", ", assembly_staff_import[[#This Row],[Title]]))</f>
        <v>Dylon H Peertamsingh, Intern</v>
      </c>
      <c r="C653" t="e">
        <f>assembly_staff_import[[#This Row],[Vlookup_groups]]</f>
        <v>#REF!</v>
      </c>
      <c r="D653" t="str">
        <f>IF(assembly_staff_import[[#This Row],[Legislative Staff Type]]="Personal",assembly_staff_import[[#This Row],[Formatted Personal Staff Office]],"")</f>
        <v/>
      </c>
      <c r="E653" t="s">
        <v>65</v>
      </c>
      <c r="F653" s="19" t="s">
        <v>10913</v>
      </c>
      <c r="G653" t="s">
        <v>1237</v>
      </c>
      <c r="H653" t="str">
        <f>TRIM(PROPER((assembly_staff_import[[#This Row],[Last Name via NAME_SOURCE_KEY TEXT]]&amp;" "&amp;assembly_staff_import[[#This Row],[Suffix via NAME_SOURCE_KEY]])))</f>
        <v>Peertamsingh</v>
      </c>
      <c r="I653" t="str">
        <f>PROPER(assembly_staff_import[[#This Row],[JOB TITLE_SOURCE_KEY]])</f>
        <v xml:space="preserve">Intern                                     </v>
      </c>
      <c r="J653" t="s">
        <v>72</v>
      </c>
      <c r="K653" t="str">
        <f>IF(assembly_staff_import[[#This Row],[Legislative Staff Type]]="Personal",assembly_staff_import[[#This Row],[Vlookup Reports To Person]], "")</f>
        <v/>
      </c>
      <c r="L653" t="str">
        <f>PROPER(assembly_staff_import[[#This Row],[First MI Name via NAME_SOURCE_KEY TEXT]])</f>
        <v xml:space="preserve"> Dylon H</v>
      </c>
      <c r="M653" t="s">
        <v>13403</v>
      </c>
      <c r="N653" t="str">
        <f>LOWER(CONCATENATE(assembly_staff_import[[#This Row],[Last Name]],LEFT(assembly_staff_import[[#This Row],[First Name (no initial)]],1),"@nyassembly.gov"))</f>
        <v>peertamsinghd@nyassembly.gov</v>
      </c>
      <c r="O653" t="s">
        <v>26775</v>
      </c>
      <c r="P653" t="e">
        <f>VLOOKUP(assembly_staff_import[[#This Row],[Full Name]],[3]!PEOPLE_March_20[#Data],1,0)</f>
        <v>#REF!</v>
      </c>
      <c r="Q653" t="e">
        <f>VLOOKUP(assembly_staff_import[[#This Row],[Full Name]],[3]!Table17[#Data],3,0)</f>
        <v>#REF!</v>
      </c>
      <c r="R653" t="e">
        <f>VLOOKUP(assembly_staff_import[[#This Row],[Formatted Works for Group]],[3]!Table7[#Data],1,0)</f>
        <v>#REF!</v>
      </c>
      <c r="S653" t="str">
        <f>IF(assembly_staff_import[[#This Row],[Legislative Staff Type]]="Personal", assembly_staff_import[[#This Row],[Vlookup Works for Group]], assembly_staff_import[[#This Row],[Formatted Works for Group calc]]&amp;", Central Staff Office, Assembly")</f>
        <v>Intern Program, Central Staff Office, Assembly</v>
      </c>
      <c r="T653" s="20" t="str">
        <f>TRIM(assembly_staff_import[[#This Row],[NAME_SOURCE_KEY]])</f>
        <v>PEERTAMSINGH, DYLON H</v>
      </c>
      <c r="U653" t="s">
        <v>26776</v>
      </c>
      <c r="V653" t="s">
        <v>26777</v>
      </c>
      <c r="W653" t="s">
        <v>26778</v>
      </c>
      <c r="Y65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53" t="s">
        <v>26562</v>
      </c>
      <c r="AA653" t="e">
        <f>VLOOKUP(assembly_staff_import[[#This Row],[Formatted and corrected Works for Group Text]],[3]!Table4[#Data],1,0)</f>
        <v>#REF!</v>
      </c>
      <c r="AB653" t="e">
        <f>VLOOKUP(assembly_staff_import[[#This Row],[Formatted and corrected Works for Group Text]],[3]!Table5[#Data],2,0)</f>
        <v>#REF!</v>
      </c>
      <c r="AC653" t="str">
        <f>IF(TRIM(assembly_staff_import[[#This Row],[PUBLIC INFO ADDR_SOURCE_KEY]])="CAPITOL, ALBANY", "Legislative / Capitol Office", "District Office")</f>
        <v>Legislative / Capitol Office</v>
      </c>
      <c r="AD653" t="s">
        <v>26563</v>
      </c>
      <c r="AF653" t="str">
        <f t="shared" si="33"/>
        <v xml:space="preserve">225 </v>
      </c>
      <c r="AG653" t="s">
        <v>26563</v>
      </c>
      <c r="AH653" t="s">
        <v>26779</v>
      </c>
      <c r="AI653" t="s">
        <v>26565</v>
      </c>
      <c r="AJ653" t="s">
        <v>23493</v>
      </c>
    </row>
    <row r="654" spans="1:36" x14ac:dyDescent="0.2">
      <c r="A654" t="str">
        <f>TRIM(PROPER((assembly_staff_import[[#This Row],[First MI Name via NAME_SOURCE_KEY TEXT]]&amp;" "&amp;assembly_staff_import[[#This Row],[Last Name via NAME_SOURCE_KEY TEXT]]&amp;" "&amp;assembly_staff_import[[#This Row],[Suffix via NAME_SOURCE_KEY]])))</f>
        <v>Ekong B Takor</v>
      </c>
      <c r="B654" t="str">
        <f>TRIM(CONCATENATE(TRIM(assembly_staff_import[[#This Row],[Full Name]]), ", ", assembly_staff_import[[#This Row],[Title]]))</f>
        <v>Ekong B Takor, Intern</v>
      </c>
      <c r="C654" t="e">
        <f>assembly_staff_import[[#This Row],[Vlookup_groups]]</f>
        <v>#REF!</v>
      </c>
      <c r="D654" t="str">
        <f>IF(assembly_staff_import[[#This Row],[Legislative Staff Type]]="Personal",assembly_staff_import[[#This Row],[Formatted Personal Staff Office]],"")</f>
        <v/>
      </c>
      <c r="E654" t="s">
        <v>65</v>
      </c>
      <c r="F654" s="19" t="s">
        <v>10913</v>
      </c>
      <c r="G654" t="s">
        <v>1237</v>
      </c>
      <c r="H654" t="str">
        <f>TRIM(PROPER((assembly_staff_import[[#This Row],[Last Name via NAME_SOURCE_KEY TEXT]]&amp;" "&amp;assembly_staff_import[[#This Row],[Suffix via NAME_SOURCE_KEY]])))</f>
        <v>Takor</v>
      </c>
      <c r="I654" t="str">
        <f>PROPER(assembly_staff_import[[#This Row],[JOB TITLE_SOURCE_KEY]])</f>
        <v xml:space="preserve">Intern                                     </v>
      </c>
      <c r="J654" t="s">
        <v>72</v>
      </c>
      <c r="K654" t="str">
        <f>IF(assembly_staff_import[[#This Row],[Legislative Staff Type]]="Personal",assembly_staff_import[[#This Row],[Vlookup Reports To Person]], "")</f>
        <v/>
      </c>
      <c r="L654" t="str">
        <f>PROPER(assembly_staff_import[[#This Row],[First MI Name via NAME_SOURCE_KEY TEXT]])</f>
        <v xml:space="preserve"> Ekong B</v>
      </c>
      <c r="M654" t="s">
        <v>13384</v>
      </c>
      <c r="N654" t="str">
        <f>LOWER(CONCATENATE(assembly_staff_import[[#This Row],[Last Name]],LEFT(assembly_staff_import[[#This Row],[First Name (no initial)]],1),"@nyassembly.gov"))</f>
        <v>takore@nyassembly.gov</v>
      </c>
      <c r="O654" t="s">
        <v>26780</v>
      </c>
      <c r="P654" t="e">
        <f>VLOOKUP(assembly_staff_import[[#This Row],[Full Name]],[3]!PEOPLE_March_20[#Data],1,0)</f>
        <v>#REF!</v>
      </c>
      <c r="Q654" t="e">
        <f>VLOOKUP(assembly_staff_import[[#This Row],[Full Name]],[3]!Table17[#Data],3,0)</f>
        <v>#REF!</v>
      </c>
      <c r="R654" t="e">
        <f>VLOOKUP(assembly_staff_import[[#This Row],[Formatted Works for Group]],[3]!Table7[#Data],1,0)</f>
        <v>#REF!</v>
      </c>
      <c r="S654" t="str">
        <f>IF(assembly_staff_import[[#This Row],[Legislative Staff Type]]="Personal", assembly_staff_import[[#This Row],[Vlookup Works for Group]], assembly_staff_import[[#This Row],[Formatted Works for Group calc]]&amp;", Central Staff Office, Assembly")</f>
        <v>Intern Program, Central Staff Office, Assembly</v>
      </c>
      <c r="T654" s="20" t="str">
        <f>TRIM(assembly_staff_import[[#This Row],[NAME_SOURCE_KEY]])</f>
        <v>TAKOR, EKONG B</v>
      </c>
      <c r="U654" t="s">
        <v>26781</v>
      </c>
      <c r="V654" t="s">
        <v>26782</v>
      </c>
      <c r="W654" t="s">
        <v>26783</v>
      </c>
      <c r="Y65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54" t="s">
        <v>26562</v>
      </c>
      <c r="AA654" t="e">
        <f>VLOOKUP(assembly_staff_import[[#This Row],[Formatted and corrected Works for Group Text]],[3]!Table4[#Data],1,0)</f>
        <v>#REF!</v>
      </c>
      <c r="AB654" t="e">
        <f>VLOOKUP(assembly_staff_import[[#This Row],[Formatted and corrected Works for Group Text]],[3]!Table5[#Data],2,0)</f>
        <v>#REF!</v>
      </c>
      <c r="AC654" t="str">
        <f>IF(TRIM(assembly_staff_import[[#This Row],[PUBLIC INFO ADDR_SOURCE_KEY]])="CAPITOL, ALBANY", "Legislative / Capitol Office", "District Office")</f>
        <v>Legislative / Capitol Office</v>
      </c>
      <c r="AD654" t="s">
        <v>26563</v>
      </c>
      <c r="AF654" t="str">
        <f t="shared" si="33"/>
        <v xml:space="preserve">225 </v>
      </c>
      <c r="AG654" t="s">
        <v>26563</v>
      </c>
      <c r="AH654" t="s">
        <v>26784</v>
      </c>
      <c r="AI654" t="s">
        <v>26565</v>
      </c>
      <c r="AJ654" t="s">
        <v>23493</v>
      </c>
    </row>
    <row r="655" spans="1:36" x14ac:dyDescent="0.2">
      <c r="A655" t="str">
        <f>TRIM(PROPER((assembly_staff_import[[#This Row],[First MI Name via NAME_SOURCE_KEY TEXT]]&amp;" "&amp;assembly_staff_import[[#This Row],[Last Name via NAME_SOURCE_KEY TEXT]]&amp;" "&amp;assembly_staff_import[[#This Row],[Suffix via NAME_SOURCE_KEY]])))</f>
        <v>Elena Cenko</v>
      </c>
      <c r="B655" t="str">
        <f>TRIM(CONCATENATE(TRIM(assembly_staff_import[[#This Row],[Full Name]]), ", ", assembly_staff_import[[#This Row],[Title]]))</f>
        <v>Elena Cenko, Intern</v>
      </c>
      <c r="C655" t="e">
        <f>assembly_staff_import[[#This Row],[Vlookup_groups]]</f>
        <v>#REF!</v>
      </c>
      <c r="D655" t="str">
        <f>IF(assembly_staff_import[[#This Row],[Legislative Staff Type]]="Personal",assembly_staff_import[[#This Row],[Formatted Personal Staff Office]],"")</f>
        <v/>
      </c>
      <c r="E655" t="s">
        <v>65</v>
      </c>
      <c r="F655" s="19" t="s">
        <v>10913</v>
      </c>
      <c r="G655" t="s">
        <v>1237</v>
      </c>
      <c r="H655" t="str">
        <f>TRIM(PROPER((assembly_staff_import[[#This Row],[Last Name via NAME_SOURCE_KEY TEXT]]&amp;" "&amp;assembly_staff_import[[#This Row],[Suffix via NAME_SOURCE_KEY]])))</f>
        <v>Cenko</v>
      </c>
      <c r="I655" t="str">
        <f>PROPER(assembly_staff_import[[#This Row],[JOB TITLE_SOURCE_KEY]])</f>
        <v xml:space="preserve">Intern                                     </v>
      </c>
      <c r="J655" t="s">
        <v>72</v>
      </c>
      <c r="K655" t="str">
        <f>IF(assembly_staff_import[[#This Row],[Legislative Staff Type]]="Personal",assembly_staff_import[[#This Row],[Vlookup Reports To Person]], "")</f>
        <v/>
      </c>
      <c r="L655" t="str">
        <f>PROPER(assembly_staff_import[[#This Row],[First MI Name via NAME_SOURCE_KEY TEXT]])</f>
        <v xml:space="preserve"> Elena</v>
      </c>
      <c r="M655" t="s">
        <v>13373</v>
      </c>
      <c r="N655" t="str">
        <f>LOWER(CONCATENATE(assembly_staff_import[[#This Row],[Last Name]],LEFT(assembly_staff_import[[#This Row],[First Name (no initial)]],1),"@nyassembly.gov"))</f>
        <v>cenkoe@nyassembly.gov</v>
      </c>
      <c r="O655" t="s">
        <v>13369</v>
      </c>
      <c r="P655" t="e">
        <f>VLOOKUP(assembly_staff_import[[#This Row],[Full Name]],[3]!PEOPLE_March_20[#Data],1,0)</f>
        <v>#REF!</v>
      </c>
      <c r="Q655" t="e">
        <f>VLOOKUP(assembly_staff_import[[#This Row],[Full Name]],[3]!Table17[#Data],3,0)</f>
        <v>#REF!</v>
      </c>
      <c r="R655" t="e">
        <f>VLOOKUP(assembly_staff_import[[#This Row],[Formatted Works for Group]],[3]!Table7[#Data],1,0)</f>
        <v>#REF!</v>
      </c>
      <c r="S655" t="str">
        <f>IF(assembly_staff_import[[#This Row],[Legislative Staff Type]]="Personal", assembly_staff_import[[#This Row],[Vlookup Works for Group]], assembly_staff_import[[#This Row],[Formatted Works for Group calc]]&amp;", Central Staff Office, Assembly")</f>
        <v>Intern Program, Central Staff Office, Assembly</v>
      </c>
      <c r="T655" s="20" t="str">
        <f>TRIM(assembly_staff_import[[#This Row],[NAME_SOURCE_KEY]])</f>
        <v>CENKO, ELENA</v>
      </c>
      <c r="U655" t="s">
        <v>26785</v>
      </c>
      <c r="V655" t="s">
        <v>26786</v>
      </c>
      <c r="W655" t="s">
        <v>24980</v>
      </c>
      <c r="Y65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55" t="s">
        <v>26562</v>
      </c>
      <c r="AA655" t="e">
        <f>VLOOKUP(assembly_staff_import[[#This Row],[Formatted and corrected Works for Group Text]],[3]!Table4[#Data],1,0)</f>
        <v>#REF!</v>
      </c>
      <c r="AB655" t="e">
        <f>VLOOKUP(assembly_staff_import[[#This Row],[Formatted and corrected Works for Group Text]],[3]!Table5[#Data],2,0)</f>
        <v>#REF!</v>
      </c>
      <c r="AC655" t="str">
        <f>IF(TRIM(assembly_staff_import[[#This Row],[PUBLIC INFO ADDR_SOURCE_KEY]])="CAPITOL, ALBANY", "Legislative / Capitol Office", "District Office")</f>
        <v>Legislative / Capitol Office</v>
      </c>
      <c r="AD655" t="s">
        <v>26563</v>
      </c>
      <c r="AF655" t="str">
        <f t="shared" si="33"/>
        <v xml:space="preserve">225 </v>
      </c>
      <c r="AG655" t="s">
        <v>26563</v>
      </c>
      <c r="AH655" t="s">
        <v>26787</v>
      </c>
      <c r="AI655" t="s">
        <v>26565</v>
      </c>
      <c r="AJ655" t="s">
        <v>23493</v>
      </c>
    </row>
    <row r="656" spans="1:36" x14ac:dyDescent="0.2">
      <c r="A656" t="str">
        <f>TRIM(PROPER((assembly_staff_import[[#This Row],[First MI Name via NAME_SOURCE_KEY TEXT]]&amp;" "&amp;assembly_staff_import[[#This Row],[Last Name via NAME_SOURCE_KEY TEXT]]&amp;" "&amp;assembly_staff_import[[#This Row],[Suffix via NAME_SOURCE_KEY]])))</f>
        <v>Elena M Norman</v>
      </c>
      <c r="B656" t="str">
        <f>TRIM(CONCATENATE(TRIM(assembly_staff_import[[#This Row],[Full Name]]), ", ", assembly_staff_import[[#This Row],[Title]]))</f>
        <v>Elena M Norman, Intern</v>
      </c>
      <c r="C656" t="e">
        <f>assembly_staff_import[[#This Row],[Vlookup_groups]]</f>
        <v>#REF!</v>
      </c>
      <c r="D656" t="str">
        <f>IF(assembly_staff_import[[#This Row],[Legislative Staff Type]]="Personal",assembly_staff_import[[#This Row],[Formatted Personal Staff Office]],"")</f>
        <v/>
      </c>
      <c r="E656" t="s">
        <v>65</v>
      </c>
      <c r="F656" s="19" t="s">
        <v>10913</v>
      </c>
      <c r="G656" t="s">
        <v>1237</v>
      </c>
      <c r="H656" t="str">
        <f>TRIM(PROPER((assembly_staff_import[[#This Row],[Last Name via NAME_SOURCE_KEY TEXT]]&amp;" "&amp;assembly_staff_import[[#This Row],[Suffix via NAME_SOURCE_KEY]])))</f>
        <v>Norman</v>
      </c>
      <c r="I656" t="str">
        <f>PROPER(assembly_staff_import[[#This Row],[JOB TITLE_SOURCE_KEY]])</f>
        <v xml:space="preserve">Intern                                     </v>
      </c>
      <c r="J656" t="s">
        <v>72</v>
      </c>
      <c r="K656" t="str">
        <f>IF(assembly_staff_import[[#This Row],[Legislative Staff Type]]="Personal",assembly_staff_import[[#This Row],[Vlookup Reports To Person]], "")</f>
        <v/>
      </c>
      <c r="L656" t="str">
        <f>PROPER(assembly_staff_import[[#This Row],[First MI Name via NAME_SOURCE_KEY TEXT]])</f>
        <v xml:space="preserve"> Elena M</v>
      </c>
      <c r="M656" t="s">
        <v>13356</v>
      </c>
      <c r="N656" t="str">
        <f>LOWER(CONCATENATE(assembly_staff_import[[#This Row],[Last Name]],LEFT(assembly_staff_import[[#This Row],[First Name (no initial)]],1),"@nyassembly.gov"))</f>
        <v>normane@nyassembly.gov</v>
      </c>
      <c r="O656" t="s">
        <v>13369</v>
      </c>
      <c r="P656" t="e">
        <f>VLOOKUP(assembly_staff_import[[#This Row],[Full Name]],[3]!PEOPLE_March_20[#Data],1,0)</f>
        <v>#REF!</v>
      </c>
      <c r="Q656" t="e">
        <f>VLOOKUP(assembly_staff_import[[#This Row],[Full Name]],[3]!Table17[#Data],3,0)</f>
        <v>#REF!</v>
      </c>
      <c r="R656" t="e">
        <f>VLOOKUP(assembly_staff_import[[#This Row],[Formatted Works for Group]],[3]!Table7[#Data],1,0)</f>
        <v>#REF!</v>
      </c>
      <c r="S656" t="str">
        <f>IF(assembly_staff_import[[#This Row],[Legislative Staff Type]]="Personal", assembly_staff_import[[#This Row],[Vlookup Works for Group]], assembly_staff_import[[#This Row],[Formatted Works for Group calc]]&amp;", Central Staff Office, Assembly")</f>
        <v>Intern Program, Central Staff Office, Assembly</v>
      </c>
      <c r="T656" s="20" t="str">
        <f>TRIM(assembly_staff_import[[#This Row],[NAME_SOURCE_KEY]])</f>
        <v>NORMAN, ELENA M</v>
      </c>
      <c r="U656" t="s">
        <v>26788</v>
      </c>
      <c r="V656" t="s">
        <v>26789</v>
      </c>
      <c r="W656" t="s">
        <v>25412</v>
      </c>
      <c r="Y656"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56" t="s">
        <v>26562</v>
      </c>
      <c r="AA656" t="e">
        <f>VLOOKUP(assembly_staff_import[[#This Row],[Formatted and corrected Works for Group Text]],[3]!Table4[#Data],1,0)</f>
        <v>#REF!</v>
      </c>
      <c r="AB656" t="e">
        <f>VLOOKUP(assembly_staff_import[[#This Row],[Formatted and corrected Works for Group Text]],[3]!Table5[#Data],2,0)</f>
        <v>#REF!</v>
      </c>
      <c r="AC656" t="str">
        <f>IF(TRIM(assembly_staff_import[[#This Row],[PUBLIC INFO ADDR_SOURCE_KEY]])="CAPITOL, ALBANY", "Legislative / Capitol Office", "District Office")</f>
        <v>Legislative / Capitol Office</v>
      </c>
      <c r="AD656" t="s">
        <v>26563</v>
      </c>
      <c r="AF656" t="str">
        <f t="shared" si="33"/>
        <v xml:space="preserve">225 </v>
      </c>
      <c r="AG656" t="s">
        <v>26563</v>
      </c>
      <c r="AH656" t="s">
        <v>26790</v>
      </c>
      <c r="AI656" t="s">
        <v>26565</v>
      </c>
      <c r="AJ656" t="s">
        <v>23493</v>
      </c>
    </row>
    <row r="657" spans="1:36" x14ac:dyDescent="0.2">
      <c r="A657" t="str">
        <f>TRIM(PROPER((assembly_staff_import[[#This Row],[First MI Name via NAME_SOURCE_KEY TEXT]]&amp;" "&amp;assembly_staff_import[[#This Row],[Last Name via NAME_SOURCE_KEY TEXT]]&amp;" "&amp;assembly_staff_import[[#This Row],[Suffix via NAME_SOURCE_KEY]])))</f>
        <v>Elijio Sandoval</v>
      </c>
      <c r="B657" t="str">
        <f>TRIM(CONCATENATE(TRIM(assembly_staff_import[[#This Row],[Full Name]]), ", ", assembly_staff_import[[#This Row],[Title]]))</f>
        <v>Elijio Sandoval, Graduate Scholar</v>
      </c>
      <c r="C657" t="e">
        <f>assembly_staff_import[[#This Row],[Vlookup_groups]]</f>
        <v>#REF!</v>
      </c>
      <c r="D657" t="str">
        <f>IF(assembly_staff_import[[#This Row],[Legislative Staff Type]]="Personal",assembly_staff_import[[#This Row],[Formatted Personal Staff Office]],"")</f>
        <v/>
      </c>
      <c r="E657" t="s">
        <v>65</v>
      </c>
      <c r="F657" s="19" t="s">
        <v>10913</v>
      </c>
      <c r="G657" t="s">
        <v>1237</v>
      </c>
      <c r="H657" t="str">
        <f>TRIM(PROPER((assembly_staff_import[[#This Row],[Last Name via NAME_SOURCE_KEY TEXT]]&amp;" "&amp;assembly_staff_import[[#This Row],[Suffix via NAME_SOURCE_KEY]])))</f>
        <v>Sandoval</v>
      </c>
      <c r="I657" t="str">
        <f>PROPER(assembly_staff_import[[#This Row],[JOB TITLE_SOURCE_KEY]])</f>
        <v xml:space="preserve">Graduate Scholar                           </v>
      </c>
      <c r="J657" t="s">
        <v>72</v>
      </c>
      <c r="K657" t="str">
        <f>IF(assembly_staff_import[[#This Row],[Legislative Staff Type]]="Personal",assembly_staff_import[[#This Row],[Vlookup Reports To Person]], "")</f>
        <v/>
      </c>
      <c r="L657" t="str">
        <f>PROPER(assembly_staff_import[[#This Row],[First MI Name via NAME_SOURCE_KEY TEXT]])</f>
        <v xml:space="preserve"> Elijio</v>
      </c>
      <c r="M657" t="s">
        <v>13343</v>
      </c>
      <c r="N657" t="str">
        <f>LOWER(CONCATENATE(assembly_staff_import[[#This Row],[Last Name]],LEFT(assembly_staff_import[[#This Row],[First Name (no initial)]],1),"@nyassembly.gov"))</f>
        <v>sandovale@nyassembly.gov</v>
      </c>
      <c r="O657" t="s">
        <v>13345</v>
      </c>
      <c r="P657" t="e">
        <f>VLOOKUP(assembly_staff_import[[#This Row],[Full Name]],[3]!PEOPLE_March_20[#Data],1,0)</f>
        <v>#REF!</v>
      </c>
      <c r="Q657" t="e">
        <f>VLOOKUP(assembly_staff_import[[#This Row],[Full Name]],[3]!Table17[#Data],3,0)</f>
        <v>#REF!</v>
      </c>
      <c r="R657" t="e">
        <f>VLOOKUP(assembly_staff_import[[#This Row],[Formatted Works for Group]],[3]!Table7[#Data],1,0)</f>
        <v>#REF!</v>
      </c>
      <c r="S657" t="str">
        <f>IF(assembly_staff_import[[#This Row],[Legislative Staff Type]]="Personal", assembly_staff_import[[#This Row],[Vlookup Works for Group]], assembly_staff_import[[#This Row],[Formatted Works for Group calc]]&amp;", Central Staff Office, Assembly")</f>
        <v>Intern Program, Central Staff Office, Assembly</v>
      </c>
      <c r="T657" s="20" t="str">
        <f>TRIM(assembly_staff_import[[#This Row],[NAME_SOURCE_KEY]])</f>
        <v>SANDOVAL, ELIJIO</v>
      </c>
      <c r="U657" t="s">
        <v>26791</v>
      </c>
      <c r="V657" t="s">
        <v>26792</v>
      </c>
      <c r="W657" t="s">
        <v>26793</v>
      </c>
      <c r="Y657"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57" t="s">
        <v>26562</v>
      </c>
      <c r="AA657" t="e">
        <f>VLOOKUP(assembly_staff_import[[#This Row],[Formatted and corrected Works for Group Text]],[3]!Table4[#Data],1,0)</f>
        <v>#REF!</v>
      </c>
      <c r="AB657" t="e">
        <f>VLOOKUP(assembly_staff_import[[#This Row],[Formatted and corrected Works for Group Text]],[3]!Table5[#Data],2,0)</f>
        <v>#REF!</v>
      </c>
      <c r="AC657" t="str">
        <f>IF(TRIM(assembly_staff_import[[#This Row],[PUBLIC INFO ADDR_SOURCE_KEY]])="CAPITOL, ALBANY", "Legislative / Capitol Office", "District Office")</f>
        <v>Legislative / Capitol Office</v>
      </c>
      <c r="AD657" t="s">
        <v>26563</v>
      </c>
      <c r="AF657" t="str">
        <f t="shared" si="33"/>
        <v xml:space="preserve">225 </v>
      </c>
      <c r="AG657" t="s">
        <v>26563</v>
      </c>
      <c r="AH657" t="s">
        <v>26794</v>
      </c>
      <c r="AI657" t="s">
        <v>26592</v>
      </c>
      <c r="AJ657" t="s">
        <v>23493</v>
      </c>
    </row>
    <row r="658" spans="1:36" x14ac:dyDescent="0.2">
      <c r="A658" t="str">
        <f>TRIM(PROPER((assembly_staff_import[[#This Row],[First MI Name via NAME_SOURCE_KEY TEXT]]&amp;" "&amp;assembly_staff_import[[#This Row],[Last Name via NAME_SOURCE_KEY TEXT]]&amp;" "&amp;assembly_staff_import[[#This Row],[Suffix via NAME_SOURCE_KEY]])))</f>
        <v>Elsayed A Osman</v>
      </c>
      <c r="B658" t="str">
        <f>TRIM(CONCATENATE(TRIM(assembly_staff_import[[#This Row],[Full Name]]), ", ", assembly_staff_import[[#This Row],[Title]]))</f>
        <v>Elsayed A Osman, Intern</v>
      </c>
      <c r="C658" t="e">
        <f>assembly_staff_import[[#This Row],[Vlookup_groups]]</f>
        <v>#REF!</v>
      </c>
      <c r="D658" t="str">
        <f>IF(assembly_staff_import[[#This Row],[Legislative Staff Type]]="Personal",assembly_staff_import[[#This Row],[Formatted Personal Staff Office]],"")</f>
        <v/>
      </c>
      <c r="E658" t="s">
        <v>65</v>
      </c>
      <c r="F658" s="19" t="s">
        <v>10913</v>
      </c>
      <c r="G658" t="s">
        <v>1237</v>
      </c>
      <c r="H658" t="str">
        <f>TRIM(PROPER((assembly_staff_import[[#This Row],[Last Name via NAME_SOURCE_KEY TEXT]]&amp;" "&amp;assembly_staff_import[[#This Row],[Suffix via NAME_SOURCE_KEY]])))</f>
        <v>Osman</v>
      </c>
      <c r="I658" t="str">
        <f>PROPER(assembly_staff_import[[#This Row],[JOB TITLE_SOURCE_KEY]])</f>
        <v xml:space="preserve">Intern                                     </v>
      </c>
      <c r="J658" t="s">
        <v>72</v>
      </c>
      <c r="K658" t="str">
        <f>IF(assembly_staff_import[[#This Row],[Legislative Staff Type]]="Personal",assembly_staff_import[[#This Row],[Vlookup Reports To Person]], "")</f>
        <v/>
      </c>
      <c r="L658" t="str">
        <f>PROPER(assembly_staff_import[[#This Row],[First MI Name via NAME_SOURCE_KEY TEXT]])</f>
        <v xml:space="preserve"> Elsayed A</v>
      </c>
      <c r="M658" t="s">
        <v>13290</v>
      </c>
      <c r="N658" t="str">
        <f>LOWER(CONCATENATE(assembly_staff_import[[#This Row],[Last Name]],LEFT(assembly_staff_import[[#This Row],[First Name (no initial)]],1),"@nyassembly.gov"))</f>
        <v>osmane@nyassembly.gov</v>
      </c>
      <c r="O658" t="s">
        <v>26795</v>
      </c>
      <c r="P658" t="e">
        <f>VLOOKUP(assembly_staff_import[[#This Row],[Full Name]],[3]!PEOPLE_March_20[#Data],1,0)</f>
        <v>#REF!</v>
      </c>
      <c r="Q658" t="e">
        <f>VLOOKUP(assembly_staff_import[[#This Row],[Full Name]],[3]!Table17[#Data],3,0)</f>
        <v>#REF!</v>
      </c>
      <c r="R658" t="e">
        <f>VLOOKUP(assembly_staff_import[[#This Row],[Formatted Works for Group]],[3]!Table7[#Data],1,0)</f>
        <v>#REF!</v>
      </c>
      <c r="S658" t="str">
        <f>IF(assembly_staff_import[[#This Row],[Legislative Staff Type]]="Personal", assembly_staff_import[[#This Row],[Vlookup Works for Group]], assembly_staff_import[[#This Row],[Formatted Works for Group calc]]&amp;", Central Staff Office, Assembly")</f>
        <v>Intern Program, Central Staff Office, Assembly</v>
      </c>
      <c r="T658" s="20" t="str">
        <f>TRIM(assembly_staff_import[[#This Row],[NAME_SOURCE_KEY]])</f>
        <v>OSMAN, ELSAYED A</v>
      </c>
      <c r="U658" t="s">
        <v>26796</v>
      </c>
      <c r="V658" t="s">
        <v>26797</v>
      </c>
      <c r="W658" t="s">
        <v>26798</v>
      </c>
      <c r="Y658"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58" t="s">
        <v>26562</v>
      </c>
      <c r="AA658" t="e">
        <f>VLOOKUP(assembly_staff_import[[#This Row],[Formatted and corrected Works for Group Text]],[3]!Table4[#Data],1,0)</f>
        <v>#REF!</v>
      </c>
      <c r="AB658" t="e">
        <f>VLOOKUP(assembly_staff_import[[#This Row],[Formatted and corrected Works for Group Text]],[3]!Table5[#Data],2,0)</f>
        <v>#REF!</v>
      </c>
      <c r="AC658" t="str">
        <f>IF(TRIM(assembly_staff_import[[#This Row],[PUBLIC INFO ADDR_SOURCE_KEY]])="CAPITOL, ALBANY", "Legislative / Capitol Office", "District Office")</f>
        <v>Legislative / Capitol Office</v>
      </c>
      <c r="AD658" t="s">
        <v>26563</v>
      </c>
      <c r="AF658" t="str">
        <f t="shared" si="33"/>
        <v xml:space="preserve">225 </v>
      </c>
      <c r="AG658" t="s">
        <v>26563</v>
      </c>
      <c r="AH658" t="s">
        <v>26799</v>
      </c>
      <c r="AI658" t="s">
        <v>26565</v>
      </c>
      <c r="AJ658" t="s">
        <v>23493</v>
      </c>
    </row>
    <row r="659" spans="1:36" x14ac:dyDescent="0.2">
      <c r="A659" t="str">
        <f>TRIM(PROPER((assembly_staff_import[[#This Row],[First MI Name via NAME_SOURCE_KEY TEXT]]&amp;" "&amp;assembly_staff_import[[#This Row],[Last Name via NAME_SOURCE_KEY TEXT]]&amp;" "&amp;assembly_staff_import[[#This Row],[Suffix via NAME_SOURCE_KEY]])))</f>
        <v>Eric R Ross</v>
      </c>
      <c r="B659" t="str">
        <f>TRIM(CONCATENATE(TRIM(assembly_staff_import[[#This Row],[Full Name]]), ", ", assembly_staff_import[[#This Row],[Title]]))</f>
        <v>Eric R Ross, Intern</v>
      </c>
      <c r="C659" t="e">
        <f>assembly_staff_import[[#This Row],[Vlookup_groups]]</f>
        <v>#REF!</v>
      </c>
      <c r="D659" t="str">
        <f>IF(assembly_staff_import[[#This Row],[Legislative Staff Type]]="Personal",assembly_staff_import[[#This Row],[Formatted Personal Staff Office]],"")</f>
        <v/>
      </c>
      <c r="E659" t="s">
        <v>65</v>
      </c>
      <c r="F659" s="19" t="s">
        <v>10913</v>
      </c>
      <c r="G659" t="s">
        <v>1237</v>
      </c>
      <c r="H659" t="str">
        <f>TRIM(PROPER((assembly_staff_import[[#This Row],[Last Name via NAME_SOURCE_KEY TEXT]]&amp;" "&amp;assembly_staff_import[[#This Row],[Suffix via NAME_SOURCE_KEY]])))</f>
        <v>Ross</v>
      </c>
      <c r="I659" t="str">
        <f>PROPER(assembly_staff_import[[#This Row],[JOB TITLE_SOURCE_KEY]])</f>
        <v xml:space="preserve">Intern                                     </v>
      </c>
      <c r="J659" t="s">
        <v>72</v>
      </c>
      <c r="K659" t="str">
        <f>IF(assembly_staff_import[[#This Row],[Legislative Staff Type]]="Personal",assembly_staff_import[[#This Row],[Vlookup Reports To Person]], "")</f>
        <v/>
      </c>
      <c r="L659" t="str">
        <f>PROPER(assembly_staff_import[[#This Row],[First MI Name via NAME_SOURCE_KEY TEXT]])</f>
        <v xml:space="preserve"> Eric R</v>
      </c>
      <c r="M659" t="s">
        <v>13265</v>
      </c>
      <c r="N659" t="str">
        <f>LOWER(CONCATENATE(assembly_staff_import[[#This Row],[Last Name]],LEFT(assembly_staff_import[[#This Row],[First Name (no initial)]],1),"@nyassembly.gov"))</f>
        <v>rosse@nyassembly.gov</v>
      </c>
      <c r="O659" t="s">
        <v>8079</v>
      </c>
      <c r="P659" t="e">
        <f>VLOOKUP(assembly_staff_import[[#This Row],[Full Name]],[3]!PEOPLE_March_20[#Data],1,0)</f>
        <v>#REF!</v>
      </c>
      <c r="Q659" t="e">
        <f>VLOOKUP(assembly_staff_import[[#This Row],[Full Name]],[3]!Table17[#Data],3,0)</f>
        <v>#REF!</v>
      </c>
      <c r="R659" t="e">
        <f>VLOOKUP(assembly_staff_import[[#This Row],[Formatted Works for Group]],[3]!Table7[#Data],1,0)</f>
        <v>#REF!</v>
      </c>
      <c r="S659" t="str">
        <f>IF(assembly_staff_import[[#This Row],[Legislative Staff Type]]="Personal", assembly_staff_import[[#This Row],[Vlookup Works for Group]], assembly_staff_import[[#This Row],[Formatted Works for Group calc]]&amp;", Central Staff Office, Assembly")</f>
        <v>Intern Program, Central Staff Office, Assembly</v>
      </c>
      <c r="T659" s="20" t="str">
        <f>TRIM(assembly_staff_import[[#This Row],[NAME_SOURCE_KEY]])</f>
        <v>ROSS, ERIC R</v>
      </c>
      <c r="U659" t="s">
        <v>26800</v>
      </c>
      <c r="V659" t="s">
        <v>26801</v>
      </c>
      <c r="W659" t="s">
        <v>26255</v>
      </c>
      <c r="Y659"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59" t="s">
        <v>26562</v>
      </c>
      <c r="AA659" t="e">
        <f>VLOOKUP(assembly_staff_import[[#This Row],[Formatted and corrected Works for Group Text]],[3]!Table4[#Data],1,0)</f>
        <v>#REF!</v>
      </c>
      <c r="AB659" t="e">
        <f>VLOOKUP(assembly_staff_import[[#This Row],[Formatted and corrected Works for Group Text]],[3]!Table5[#Data],2,0)</f>
        <v>#REF!</v>
      </c>
      <c r="AC659" t="str">
        <f>IF(TRIM(assembly_staff_import[[#This Row],[PUBLIC INFO ADDR_SOURCE_KEY]])="CAPITOL, ALBANY", "Legislative / Capitol Office", "District Office")</f>
        <v>Legislative / Capitol Office</v>
      </c>
      <c r="AD659" t="s">
        <v>26563</v>
      </c>
      <c r="AF659" t="str">
        <f t="shared" si="33"/>
        <v xml:space="preserve">225 </v>
      </c>
      <c r="AG659" t="s">
        <v>26563</v>
      </c>
      <c r="AH659" t="s">
        <v>26802</v>
      </c>
      <c r="AI659" t="s">
        <v>26565</v>
      </c>
      <c r="AJ659" t="s">
        <v>23493</v>
      </c>
    </row>
    <row r="660" spans="1:36" x14ac:dyDescent="0.2">
      <c r="A660" t="str">
        <f>TRIM(PROPER((assembly_staff_import[[#This Row],[First MI Name via NAME_SOURCE_KEY TEXT]]&amp;" "&amp;assembly_staff_import[[#This Row],[Last Name via NAME_SOURCE_KEY TEXT]]&amp;" "&amp;assembly_staff_import[[#This Row],[Suffix via NAME_SOURCE_KEY]])))</f>
        <v>Fanny Lin</v>
      </c>
      <c r="B660" t="str">
        <f>TRIM(CONCATENATE(TRIM(assembly_staff_import[[#This Row],[Full Name]]), ", ", assembly_staff_import[[#This Row],[Title]]))</f>
        <v>Fanny Lin, Intern</v>
      </c>
      <c r="C660" t="e">
        <f>assembly_staff_import[[#This Row],[Vlookup_groups]]</f>
        <v>#REF!</v>
      </c>
      <c r="D660" t="str">
        <f>IF(assembly_staff_import[[#This Row],[Legislative Staff Type]]="Personal",assembly_staff_import[[#This Row],[Formatted Personal Staff Office]],"")</f>
        <v/>
      </c>
      <c r="E660" t="s">
        <v>65</v>
      </c>
      <c r="F660" s="19" t="s">
        <v>10913</v>
      </c>
      <c r="G660" t="s">
        <v>1237</v>
      </c>
      <c r="H660" t="str">
        <f>TRIM(PROPER((assembly_staff_import[[#This Row],[Last Name via NAME_SOURCE_KEY TEXT]]&amp;" "&amp;assembly_staff_import[[#This Row],[Suffix via NAME_SOURCE_KEY]])))</f>
        <v>Lin</v>
      </c>
      <c r="I660" t="str">
        <f>PROPER(assembly_staff_import[[#This Row],[JOB TITLE_SOURCE_KEY]])</f>
        <v xml:space="preserve">Intern                                     </v>
      </c>
      <c r="J660" t="s">
        <v>72</v>
      </c>
      <c r="K660" t="str">
        <f>IF(assembly_staff_import[[#This Row],[Legislative Staff Type]]="Personal",assembly_staff_import[[#This Row],[Vlookup Reports To Person]], "")</f>
        <v/>
      </c>
      <c r="L660" t="str">
        <f>PROPER(assembly_staff_import[[#This Row],[First MI Name via NAME_SOURCE_KEY TEXT]])</f>
        <v xml:space="preserve"> Fanny</v>
      </c>
      <c r="M660" t="s">
        <v>13259</v>
      </c>
      <c r="N660" t="str">
        <f>LOWER(CONCATENATE(assembly_staff_import[[#This Row],[Last Name]],LEFT(assembly_staff_import[[#This Row],[First Name (no initial)]],1),"@nyassembly.gov"))</f>
        <v>linf@nyassembly.gov</v>
      </c>
      <c r="O660" t="s">
        <v>13261</v>
      </c>
      <c r="P660" t="e">
        <f>VLOOKUP(assembly_staff_import[[#This Row],[Full Name]],[3]!PEOPLE_March_20[#Data],1,0)</f>
        <v>#REF!</v>
      </c>
      <c r="Q660" t="e">
        <f>VLOOKUP(assembly_staff_import[[#This Row],[Full Name]],[3]!Table17[#Data],3,0)</f>
        <v>#REF!</v>
      </c>
      <c r="R660" t="e">
        <f>VLOOKUP(assembly_staff_import[[#This Row],[Formatted Works for Group]],[3]!Table7[#Data],1,0)</f>
        <v>#REF!</v>
      </c>
      <c r="S660" t="str">
        <f>IF(assembly_staff_import[[#This Row],[Legislative Staff Type]]="Personal", assembly_staff_import[[#This Row],[Vlookup Works for Group]], assembly_staff_import[[#This Row],[Formatted Works for Group calc]]&amp;", Central Staff Office, Assembly")</f>
        <v>Intern Program, Central Staff Office, Assembly</v>
      </c>
      <c r="T660" s="20" t="str">
        <f>TRIM(assembly_staff_import[[#This Row],[NAME_SOURCE_KEY]])</f>
        <v>LIN, FANNY</v>
      </c>
      <c r="U660" t="s">
        <v>26803</v>
      </c>
      <c r="V660" t="s">
        <v>26804</v>
      </c>
      <c r="W660" t="s">
        <v>26805</v>
      </c>
      <c r="Y660"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60" t="s">
        <v>26562</v>
      </c>
      <c r="AA660" t="e">
        <f>VLOOKUP(assembly_staff_import[[#This Row],[Formatted and corrected Works for Group Text]],[3]!Table4[#Data],1,0)</f>
        <v>#REF!</v>
      </c>
      <c r="AB660" t="e">
        <f>VLOOKUP(assembly_staff_import[[#This Row],[Formatted and corrected Works for Group Text]],[3]!Table5[#Data],2,0)</f>
        <v>#REF!</v>
      </c>
      <c r="AC660" t="str">
        <f>IF(TRIM(assembly_staff_import[[#This Row],[PUBLIC INFO ADDR_SOURCE_KEY]])="CAPITOL, ALBANY", "Legislative / Capitol Office", "District Office")</f>
        <v>Legislative / Capitol Office</v>
      </c>
      <c r="AD660" t="s">
        <v>26563</v>
      </c>
      <c r="AF660" t="str">
        <f t="shared" si="33"/>
        <v xml:space="preserve">225 </v>
      </c>
      <c r="AG660" t="s">
        <v>26563</v>
      </c>
      <c r="AH660" t="s">
        <v>26806</v>
      </c>
      <c r="AI660" t="s">
        <v>26565</v>
      </c>
      <c r="AJ660" t="s">
        <v>23493</v>
      </c>
    </row>
    <row r="661" spans="1:36" x14ac:dyDescent="0.2">
      <c r="A661" t="str">
        <f>TRIM(PROPER((assembly_staff_import[[#This Row],[First MI Name via NAME_SOURCE_KEY TEXT]]&amp;" "&amp;assembly_staff_import[[#This Row],[Last Name via NAME_SOURCE_KEY TEXT]]&amp;" "&amp;assembly_staff_import[[#This Row],[Suffix via NAME_SOURCE_KEY]])))</f>
        <v>Forhad Rahman</v>
      </c>
      <c r="B661" t="str">
        <f>TRIM(CONCATENATE(TRIM(assembly_staff_import[[#This Row],[Full Name]]), ", ", assembly_staff_import[[#This Row],[Title]]))</f>
        <v>Forhad Rahman, Intern</v>
      </c>
      <c r="C661" t="e">
        <f>assembly_staff_import[[#This Row],[Vlookup_groups]]</f>
        <v>#REF!</v>
      </c>
      <c r="D661" t="str">
        <f>IF(assembly_staff_import[[#This Row],[Legislative Staff Type]]="Personal",assembly_staff_import[[#This Row],[Formatted Personal Staff Office]],"")</f>
        <v/>
      </c>
      <c r="E661" t="s">
        <v>65</v>
      </c>
      <c r="F661" s="19" t="s">
        <v>10913</v>
      </c>
      <c r="G661" t="s">
        <v>1237</v>
      </c>
      <c r="H661" t="str">
        <f>TRIM(PROPER((assembly_staff_import[[#This Row],[Last Name via NAME_SOURCE_KEY TEXT]]&amp;" "&amp;assembly_staff_import[[#This Row],[Suffix via NAME_SOURCE_KEY]])))</f>
        <v>Rahman</v>
      </c>
      <c r="I661" t="str">
        <f>PROPER(assembly_staff_import[[#This Row],[JOB TITLE_SOURCE_KEY]])</f>
        <v xml:space="preserve">Intern                                     </v>
      </c>
      <c r="J661" t="s">
        <v>72</v>
      </c>
      <c r="K661" t="str">
        <f>IF(assembly_staff_import[[#This Row],[Legislative Staff Type]]="Personal",assembly_staff_import[[#This Row],[Vlookup Reports To Person]], "")</f>
        <v/>
      </c>
      <c r="L661" t="str">
        <f>PROPER(assembly_staff_import[[#This Row],[First MI Name via NAME_SOURCE_KEY TEXT]])</f>
        <v xml:space="preserve"> Forhad</v>
      </c>
      <c r="M661" t="s">
        <v>13254</v>
      </c>
      <c r="N661" t="str">
        <f>LOWER(CONCATENATE(assembly_staff_import[[#This Row],[Last Name]],LEFT(assembly_staff_import[[#This Row],[First Name (no initial)]],1),"@nyassembly.gov"))</f>
        <v>rahmanf@nyassembly.gov</v>
      </c>
      <c r="O661" t="s">
        <v>13256</v>
      </c>
      <c r="P661" t="e">
        <f>VLOOKUP(assembly_staff_import[[#This Row],[Full Name]],[3]!PEOPLE_March_20[#Data],1,0)</f>
        <v>#REF!</v>
      </c>
      <c r="Q661" t="e">
        <f>VLOOKUP(assembly_staff_import[[#This Row],[Full Name]],[3]!Table17[#Data],3,0)</f>
        <v>#REF!</v>
      </c>
      <c r="R661" t="e">
        <f>VLOOKUP(assembly_staff_import[[#This Row],[Formatted Works for Group]],[3]!Table7[#Data],1,0)</f>
        <v>#REF!</v>
      </c>
      <c r="S661" t="str">
        <f>IF(assembly_staff_import[[#This Row],[Legislative Staff Type]]="Personal", assembly_staff_import[[#This Row],[Vlookup Works for Group]], assembly_staff_import[[#This Row],[Formatted Works for Group calc]]&amp;", Central Staff Office, Assembly")</f>
        <v>Intern Program, Central Staff Office, Assembly</v>
      </c>
      <c r="T661" s="20" t="str">
        <f>TRIM(assembly_staff_import[[#This Row],[NAME_SOURCE_KEY]])</f>
        <v>RAHMAN, FORHAD</v>
      </c>
      <c r="U661" t="s">
        <v>26807</v>
      </c>
      <c r="V661" t="s">
        <v>23674</v>
      </c>
      <c r="W661" t="s">
        <v>26808</v>
      </c>
      <c r="Y661"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61" t="s">
        <v>26562</v>
      </c>
      <c r="AA661" t="e">
        <f>VLOOKUP(assembly_staff_import[[#This Row],[Formatted and corrected Works for Group Text]],[3]!Table4[#Data],1,0)</f>
        <v>#REF!</v>
      </c>
      <c r="AB661" t="e">
        <f>VLOOKUP(assembly_staff_import[[#This Row],[Formatted and corrected Works for Group Text]],[3]!Table5[#Data],2,0)</f>
        <v>#REF!</v>
      </c>
      <c r="AC661" t="str">
        <f>IF(TRIM(assembly_staff_import[[#This Row],[PUBLIC INFO ADDR_SOURCE_KEY]])="CAPITOL, ALBANY", "Legislative / Capitol Office", "District Office")</f>
        <v>Legislative / Capitol Office</v>
      </c>
      <c r="AD661" t="s">
        <v>26563</v>
      </c>
      <c r="AF661" t="str">
        <f t="shared" si="33"/>
        <v xml:space="preserve">225 </v>
      </c>
      <c r="AG661" t="s">
        <v>26563</v>
      </c>
      <c r="AH661" t="s">
        <v>26809</v>
      </c>
      <c r="AI661" t="s">
        <v>26565</v>
      </c>
      <c r="AJ661" t="s">
        <v>23493</v>
      </c>
    </row>
    <row r="662" spans="1:36" x14ac:dyDescent="0.2">
      <c r="A662" t="str">
        <f>TRIM(PROPER((assembly_staff_import[[#This Row],[First MI Name via NAME_SOURCE_KEY TEXT]]&amp;" "&amp;assembly_staff_import[[#This Row],[Last Name via NAME_SOURCE_KEY TEXT]]&amp;" "&amp;assembly_staff_import[[#This Row],[Suffix via NAME_SOURCE_KEY]])))</f>
        <v>Forrest T Garland</v>
      </c>
      <c r="B662" t="str">
        <f>TRIM(CONCATENATE(TRIM(assembly_staff_import[[#This Row],[Full Name]]), ", ", assembly_staff_import[[#This Row],[Title]]))</f>
        <v>Forrest T Garland, Intern</v>
      </c>
      <c r="C662" t="e">
        <f>assembly_staff_import[[#This Row],[Vlookup_groups]]</f>
        <v>#REF!</v>
      </c>
      <c r="D662" t="str">
        <f>IF(assembly_staff_import[[#This Row],[Legislative Staff Type]]="Personal",assembly_staff_import[[#This Row],[Formatted Personal Staff Office]],"")</f>
        <v/>
      </c>
      <c r="E662" t="s">
        <v>65</v>
      </c>
      <c r="F662" s="19" t="s">
        <v>10913</v>
      </c>
      <c r="G662" t="s">
        <v>1237</v>
      </c>
      <c r="H662" t="str">
        <f>TRIM(PROPER((assembly_staff_import[[#This Row],[Last Name via NAME_SOURCE_KEY TEXT]]&amp;" "&amp;assembly_staff_import[[#This Row],[Suffix via NAME_SOURCE_KEY]])))</f>
        <v>Garland</v>
      </c>
      <c r="I662" t="str">
        <f>PROPER(assembly_staff_import[[#This Row],[JOB TITLE_SOURCE_KEY]])</f>
        <v xml:space="preserve">Intern                                     </v>
      </c>
      <c r="J662" t="s">
        <v>72</v>
      </c>
      <c r="K662" t="str">
        <f>IF(assembly_staff_import[[#This Row],[Legislative Staff Type]]="Personal",assembly_staff_import[[#This Row],[Vlookup Reports To Person]], "")</f>
        <v/>
      </c>
      <c r="L662" t="str">
        <f>PROPER(assembly_staff_import[[#This Row],[First MI Name via NAME_SOURCE_KEY TEXT]])</f>
        <v xml:space="preserve"> Forrest T</v>
      </c>
      <c r="M662" t="s">
        <v>13249</v>
      </c>
      <c r="N662" t="str">
        <f>LOWER(CONCATENATE(assembly_staff_import[[#This Row],[Last Name]],LEFT(assembly_staff_import[[#This Row],[First Name (no initial)]],1),"@nyassembly.gov"))</f>
        <v>garlandf@nyassembly.gov</v>
      </c>
      <c r="O662" t="s">
        <v>26810</v>
      </c>
      <c r="P662" t="e">
        <f>VLOOKUP(assembly_staff_import[[#This Row],[Full Name]],[3]!PEOPLE_March_20[#Data],1,0)</f>
        <v>#REF!</v>
      </c>
      <c r="Q662" t="e">
        <f>VLOOKUP(assembly_staff_import[[#This Row],[Full Name]],[3]!Table17[#Data],3,0)</f>
        <v>#REF!</v>
      </c>
      <c r="R662" t="e">
        <f>VLOOKUP(assembly_staff_import[[#This Row],[Formatted Works for Group]],[3]!Table7[#Data],1,0)</f>
        <v>#REF!</v>
      </c>
      <c r="S662" t="str">
        <f>IF(assembly_staff_import[[#This Row],[Legislative Staff Type]]="Personal", assembly_staff_import[[#This Row],[Vlookup Works for Group]], assembly_staff_import[[#This Row],[Formatted Works for Group calc]]&amp;", Central Staff Office, Assembly")</f>
        <v>Intern Program, Central Staff Office, Assembly</v>
      </c>
      <c r="T662" s="20" t="str">
        <f>TRIM(assembly_staff_import[[#This Row],[NAME_SOURCE_KEY]])</f>
        <v>GARLAND, FORREST T</v>
      </c>
      <c r="U662" t="s">
        <v>26811</v>
      </c>
      <c r="V662" t="s">
        <v>26812</v>
      </c>
      <c r="W662" t="s">
        <v>26813</v>
      </c>
      <c r="Y662"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62" t="s">
        <v>26562</v>
      </c>
      <c r="AA662" t="e">
        <f>VLOOKUP(assembly_staff_import[[#This Row],[Formatted and corrected Works for Group Text]],[3]!Table4[#Data],1,0)</f>
        <v>#REF!</v>
      </c>
      <c r="AB662" t="e">
        <f>VLOOKUP(assembly_staff_import[[#This Row],[Formatted and corrected Works for Group Text]],[3]!Table5[#Data],2,0)</f>
        <v>#REF!</v>
      </c>
      <c r="AC662" t="str">
        <f>IF(TRIM(assembly_staff_import[[#This Row],[PUBLIC INFO ADDR_SOURCE_KEY]])="CAPITOL, ALBANY", "Legislative / Capitol Office", "District Office")</f>
        <v>Legislative / Capitol Office</v>
      </c>
      <c r="AD662" t="s">
        <v>26563</v>
      </c>
      <c r="AF662" t="str">
        <f t="shared" si="33"/>
        <v xml:space="preserve">225 </v>
      </c>
      <c r="AG662" t="s">
        <v>26563</v>
      </c>
      <c r="AH662" t="s">
        <v>26814</v>
      </c>
      <c r="AI662" t="s">
        <v>26565</v>
      </c>
      <c r="AJ662" t="s">
        <v>23493</v>
      </c>
    </row>
    <row r="663" spans="1:36" x14ac:dyDescent="0.2">
      <c r="A663" t="str">
        <f>TRIM(PROPER((assembly_staff_import[[#This Row],[First MI Name via NAME_SOURCE_KEY TEXT]]&amp;" "&amp;assembly_staff_import[[#This Row],[Last Name via NAME_SOURCE_KEY TEXT]]&amp;" "&amp;assembly_staff_import[[#This Row],[Suffix via NAME_SOURCE_KEY]])))</f>
        <v>Francesca C Tse</v>
      </c>
      <c r="B663" t="str">
        <f>TRIM(CONCATENATE(TRIM(assembly_staff_import[[#This Row],[Full Name]]), ", ", assembly_staff_import[[#This Row],[Title]]))</f>
        <v>Francesca C Tse, Intern</v>
      </c>
      <c r="C663" t="e">
        <f>assembly_staff_import[[#This Row],[Vlookup_groups]]</f>
        <v>#REF!</v>
      </c>
      <c r="D663" t="str">
        <f>IF(assembly_staff_import[[#This Row],[Legislative Staff Type]]="Personal",assembly_staff_import[[#This Row],[Formatted Personal Staff Office]],"")</f>
        <v/>
      </c>
      <c r="E663" t="s">
        <v>65</v>
      </c>
      <c r="F663" s="19" t="s">
        <v>10913</v>
      </c>
      <c r="G663" t="s">
        <v>1237</v>
      </c>
      <c r="H663" t="str">
        <f>TRIM(PROPER((assembly_staff_import[[#This Row],[Last Name via NAME_SOURCE_KEY TEXT]]&amp;" "&amp;assembly_staff_import[[#This Row],[Suffix via NAME_SOURCE_KEY]])))</f>
        <v>Tse</v>
      </c>
      <c r="I663" t="str">
        <f>PROPER(assembly_staff_import[[#This Row],[JOB TITLE_SOURCE_KEY]])</f>
        <v xml:space="preserve">Intern                                     </v>
      </c>
      <c r="J663" t="s">
        <v>72</v>
      </c>
      <c r="K663" t="str">
        <f>IF(assembly_staff_import[[#This Row],[Legislative Staff Type]]="Personal",assembly_staff_import[[#This Row],[Vlookup Reports To Person]], "")</f>
        <v/>
      </c>
      <c r="L663" t="str">
        <f>PROPER(assembly_staff_import[[#This Row],[First MI Name via NAME_SOURCE_KEY TEXT]])</f>
        <v xml:space="preserve"> Francesca C</v>
      </c>
      <c r="M663" t="s">
        <v>13237</v>
      </c>
      <c r="N663" t="str">
        <f>LOWER(CONCATENATE(assembly_staff_import[[#This Row],[Last Name]],LEFT(assembly_staff_import[[#This Row],[First Name (no initial)]],1),"@nyassembly.gov"))</f>
        <v>tsef@nyassembly.gov</v>
      </c>
      <c r="O663" t="s">
        <v>26815</v>
      </c>
      <c r="P663" t="e">
        <f>VLOOKUP(assembly_staff_import[[#This Row],[Full Name]],[3]!PEOPLE_March_20[#Data],1,0)</f>
        <v>#REF!</v>
      </c>
      <c r="Q663" t="e">
        <f>VLOOKUP(assembly_staff_import[[#This Row],[Full Name]],[3]!Table17[#Data],3,0)</f>
        <v>#REF!</v>
      </c>
      <c r="R663" t="e">
        <f>VLOOKUP(assembly_staff_import[[#This Row],[Formatted Works for Group]],[3]!Table7[#Data],1,0)</f>
        <v>#REF!</v>
      </c>
      <c r="S663" t="str">
        <f>IF(assembly_staff_import[[#This Row],[Legislative Staff Type]]="Personal", assembly_staff_import[[#This Row],[Vlookup Works for Group]], assembly_staff_import[[#This Row],[Formatted Works for Group calc]]&amp;", Central Staff Office, Assembly")</f>
        <v>Intern Program, Central Staff Office, Assembly</v>
      </c>
      <c r="T663" s="20" t="str">
        <f>TRIM(assembly_staff_import[[#This Row],[NAME_SOURCE_KEY]])</f>
        <v>TSE, FRANCESCA C</v>
      </c>
      <c r="U663" t="s">
        <v>26816</v>
      </c>
      <c r="V663" t="s">
        <v>26817</v>
      </c>
      <c r="W663" t="s">
        <v>26818</v>
      </c>
      <c r="Y66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63" t="s">
        <v>26562</v>
      </c>
      <c r="AA663" t="e">
        <f>VLOOKUP(assembly_staff_import[[#This Row],[Formatted and corrected Works for Group Text]],[3]!Table4[#Data],1,0)</f>
        <v>#REF!</v>
      </c>
      <c r="AB663" t="e">
        <f>VLOOKUP(assembly_staff_import[[#This Row],[Formatted and corrected Works for Group Text]],[3]!Table5[#Data],2,0)</f>
        <v>#REF!</v>
      </c>
      <c r="AC663" t="str">
        <f>IF(TRIM(assembly_staff_import[[#This Row],[PUBLIC INFO ADDR_SOURCE_KEY]])="CAPITOL, ALBANY", "Legislative / Capitol Office", "District Office")</f>
        <v>Legislative / Capitol Office</v>
      </c>
      <c r="AD663" t="s">
        <v>26563</v>
      </c>
      <c r="AF663" t="str">
        <f t="shared" si="33"/>
        <v xml:space="preserve">225 </v>
      </c>
      <c r="AG663" t="s">
        <v>26563</v>
      </c>
      <c r="AH663" t="s">
        <v>26819</v>
      </c>
      <c r="AI663" t="s">
        <v>26565</v>
      </c>
      <c r="AJ663" t="s">
        <v>23493</v>
      </c>
    </row>
    <row r="664" spans="1:36" x14ac:dyDescent="0.2">
      <c r="A664" t="str">
        <f>TRIM(PROPER((assembly_staff_import[[#This Row],[First MI Name via NAME_SOURCE_KEY TEXT]]&amp;" "&amp;assembly_staff_import[[#This Row],[Last Name via NAME_SOURCE_KEY TEXT]]&amp;" "&amp;assembly_staff_import[[#This Row],[Suffix via NAME_SOURCE_KEY]])))</f>
        <v>Francois S Acosta</v>
      </c>
      <c r="B664" t="str">
        <f>TRIM(CONCATENATE(TRIM(assembly_staff_import[[#This Row],[Full Name]]), ", ", assembly_staff_import[[#This Row],[Title]]))</f>
        <v>Francois S Acosta, Intern</v>
      </c>
      <c r="C664" t="e">
        <f>assembly_staff_import[[#This Row],[Vlookup_groups]]</f>
        <v>#REF!</v>
      </c>
      <c r="D664" t="str">
        <f>IF(assembly_staff_import[[#This Row],[Legislative Staff Type]]="Personal",assembly_staff_import[[#This Row],[Formatted Personal Staff Office]],"")</f>
        <v/>
      </c>
      <c r="E664" t="s">
        <v>65</v>
      </c>
      <c r="F664" s="19" t="s">
        <v>10913</v>
      </c>
      <c r="G664" t="s">
        <v>1237</v>
      </c>
      <c r="H664" t="str">
        <f>TRIM(PROPER((assembly_staff_import[[#This Row],[Last Name via NAME_SOURCE_KEY TEXT]]&amp;" "&amp;assembly_staff_import[[#This Row],[Suffix via NAME_SOURCE_KEY]])))</f>
        <v>Acosta</v>
      </c>
      <c r="I664" t="str">
        <f>PROPER(assembly_staff_import[[#This Row],[JOB TITLE_SOURCE_KEY]])</f>
        <v xml:space="preserve">Intern                                     </v>
      </c>
      <c r="J664" t="s">
        <v>72</v>
      </c>
      <c r="K664" t="str">
        <f>IF(assembly_staff_import[[#This Row],[Legislative Staff Type]]="Personal",assembly_staff_import[[#This Row],[Vlookup Reports To Person]], "")</f>
        <v/>
      </c>
      <c r="L664" t="str">
        <f>PROPER(assembly_staff_import[[#This Row],[First MI Name via NAME_SOURCE_KEY TEXT]])</f>
        <v xml:space="preserve"> Francois S</v>
      </c>
      <c r="M664" t="s">
        <v>13232</v>
      </c>
      <c r="N664" t="str">
        <f>LOWER(CONCATENATE(assembly_staff_import[[#This Row],[Last Name]],LEFT(assembly_staff_import[[#This Row],[First Name (no initial)]],1),"@nyassembly.gov"))</f>
        <v>acostaf@nyassembly.gov</v>
      </c>
      <c r="O664" t="s">
        <v>26820</v>
      </c>
      <c r="P664" t="e">
        <f>VLOOKUP(assembly_staff_import[[#This Row],[Full Name]],[3]!PEOPLE_March_20[#Data],1,0)</f>
        <v>#REF!</v>
      </c>
      <c r="Q664" t="e">
        <f>VLOOKUP(assembly_staff_import[[#This Row],[Full Name]],[3]!Table17[#Data],3,0)</f>
        <v>#REF!</v>
      </c>
      <c r="R664" t="e">
        <f>VLOOKUP(assembly_staff_import[[#This Row],[Formatted Works for Group]],[3]!Table7[#Data],1,0)</f>
        <v>#REF!</v>
      </c>
      <c r="S664" t="str">
        <f>IF(assembly_staff_import[[#This Row],[Legislative Staff Type]]="Personal", assembly_staff_import[[#This Row],[Vlookup Works for Group]], assembly_staff_import[[#This Row],[Formatted Works for Group calc]]&amp;", Central Staff Office, Assembly")</f>
        <v>Intern Program, Central Staff Office, Assembly</v>
      </c>
      <c r="T664" s="20" t="str">
        <f>TRIM(assembly_staff_import[[#This Row],[NAME_SOURCE_KEY]])</f>
        <v>ACOSTA, FRANCOIS S</v>
      </c>
      <c r="U664" t="s">
        <v>26821</v>
      </c>
      <c r="V664" t="s">
        <v>26822</v>
      </c>
      <c r="W664" t="s">
        <v>26823</v>
      </c>
      <c r="Y66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64" t="s">
        <v>26562</v>
      </c>
      <c r="AA664" t="e">
        <f>VLOOKUP(assembly_staff_import[[#This Row],[Formatted and corrected Works for Group Text]],[3]!Table4[#Data],1,0)</f>
        <v>#REF!</v>
      </c>
      <c r="AB664" t="e">
        <f>VLOOKUP(assembly_staff_import[[#This Row],[Formatted and corrected Works for Group Text]],[3]!Table5[#Data],2,0)</f>
        <v>#REF!</v>
      </c>
      <c r="AC664" t="str">
        <f>IF(TRIM(assembly_staff_import[[#This Row],[PUBLIC INFO ADDR_SOURCE_KEY]])="CAPITOL, ALBANY", "Legislative / Capitol Office", "District Office")</f>
        <v>Legislative / Capitol Office</v>
      </c>
      <c r="AD664" t="s">
        <v>26563</v>
      </c>
      <c r="AF664" t="str">
        <f t="shared" si="33"/>
        <v xml:space="preserve">225 </v>
      </c>
      <c r="AG664" t="s">
        <v>26563</v>
      </c>
      <c r="AH664" t="s">
        <v>26824</v>
      </c>
      <c r="AI664" t="s">
        <v>26565</v>
      </c>
      <c r="AJ664" t="s">
        <v>23493</v>
      </c>
    </row>
    <row r="665" spans="1:36" x14ac:dyDescent="0.2">
      <c r="A665" t="str">
        <f>TRIM(PROPER((assembly_staff_import[[#This Row],[First MI Name via NAME_SOURCE_KEY TEXT]]&amp;" "&amp;assembly_staff_import[[#This Row],[Last Name via NAME_SOURCE_KEY TEXT]]&amp;" "&amp;assembly_staff_import[[#This Row],[Suffix via NAME_SOURCE_KEY]])))</f>
        <v>Gabrielle A Trejo</v>
      </c>
      <c r="B665" t="str">
        <f>TRIM(CONCATENATE(TRIM(assembly_staff_import[[#This Row],[Full Name]]), ", ", assembly_staff_import[[#This Row],[Title]]))</f>
        <v>Gabrielle A Trejo, Intern</v>
      </c>
      <c r="C665" t="e">
        <f>assembly_staff_import[[#This Row],[Vlookup_groups]]</f>
        <v>#REF!</v>
      </c>
      <c r="D665" t="str">
        <f>IF(assembly_staff_import[[#This Row],[Legislative Staff Type]]="Personal",assembly_staff_import[[#This Row],[Formatted Personal Staff Office]],"")</f>
        <v/>
      </c>
      <c r="E665" t="s">
        <v>65</v>
      </c>
      <c r="F665" s="19" t="s">
        <v>10913</v>
      </c>
      <c r="G665" t="s">
        <v>1237</v>
      </c>
      <c r="H665" t="str">
        <f>TRIM(PROPER((assembly_staff_import[[#This Row],[Last Name via NAME_SOURCE_KEY TEXT]]&amp;" "&amp;assembly_staff_import[[#This Row],[Suffix via NAME_SOURCE_KEY]])))</f>
        <v>Trejo</v>
      </c>
      <c r="I665" t="str">
        <f>PROPER(assembly_staff_import[[#This Row],[JOB TITLE_SOURCE_KEY]])</f>
        <v xml:space="preserve">Intern                                     </v>
      </c>
      <c r="J665" t="s">
        <v>72</v>
      </c>
      <c r="K665" t="str">
        <f>IF(assembly_staff_import[[#This Row],[Legislative Staff Type]]="Personal",assembly_staff_import[[#This Row],[Vlookup Reports To Person]], "")</f>
        <v/>
      </c>
      <c r="L665" t="str">
        <f>PROPER(assembly_staff_import[[#This Row],[First MI Name via NAME_SOURCE_KEY TEXT]])</f>
        <v xml:space="preserve"> Gabrielle A</v>
      </c>
      <c r="M665" t="s">
        <v>13206</v>
      </c>
      <c r="N665" t="str">
        <f>LOWER(CONCATENATE(assembly_staff_import[[#This Row],[Last Name]],LEFT(assembly_staff_import[[#This Row],[First Name (no initial)]],1),"@nyassembly.gov"))</f>
        <v>trejog@nyassembly.gov</v>
      </c>
      <c r="O665" t="s">
        <v>13202</v>
      </c>
      <c r="P665" t="e">
        <f>VLOOKUP(assembly_staff_import[[#This Row],[Full Name]],[3]!PEOPLE_March_20[#Data],1,0)</f>
        <v>#REF!</v>
      </c>
      <c r="Q665" t="e">
        <f>VLOOKUP(assembly_staff_import[[#This Row],[Full Name]],[3]!Table17[#Data],3,0)</f>
        <v>#REF!</v>
      </c>
      <c r="R665" t="e">
        <f>VLOOKUP(assembly_staff_import[[#This Row],[Formatted Works for Group]],[3]!Table7[#Data],1,0)</f>
        <v>#REF!</v>
      </c>
      <c r="S665" t="str">
        <f>IF(assembly_staff_import[[#This Row],[Legislative Staff Type]]="Personal", assembly_staff_import[[#This Row],[Vlookup Works for Group]], assembly_staff_import[[#This Row],[Formatted Works for Group calc]]&amp;", Central Staff Office, Assembly")</f>
        <v>Intern Program, Central Staff Office, Assembly</v>
      </c>
      <c r="T665" s="20" t="str">
        <f>TRIM(assembly_staff_import[[#This Row],[NAME_SOURCE_KEY]])</f>
        <v>TREJO, GABRIELLE A</v>
      </c>
      <c r="U665" t="s">
        <v>26825</v>
      </c>
      <c r="V665" t="s">
        <v>26826</v>
      </c>
      <c r="W665" t="s">
        <v>26827</v>
      </c>
      <c r="Y66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65" t="s">
        <v>26562</v>
      </c>
      <c r="AA665" t="e">
        <f>VLOOKUP(assembly_staff_import[[#This Row],[Formatted and corrected Works for Group Text]],[3]!Table4[#Data],1,0)</f>
        <v>#REF!</v>
      </c>
      <c r="AB665" t="e">
        <f>VLOOKUP(assembly_staff_import[[#This Row],[Formatted and corrected Works for Group Text]],[3]!Table5[#Data],2,0)</f>
        <v>#REF!</v>
      </c>
      <c r="AC665" t="str">
        <f>IF(TRIM(assembly_staff_import[[#This Row],[PUBLIC INFO ADDR_SOURCE_KEY]])="CAPITOL, ALBANY", "Legislative / Capitol Office", "District Office")</f>
        <v>Legislative / Capitol Office</v>
      </c>
      <c r="AD665" t="s">
        <v>26563</v>
      </c>
      <c r="AF665" t="str">
        <f t="shared" si="33"/>
        <v xml:space="preserve">225 </v>
      </c>
      <c r="AG665" t="s">
        <v>26563</v>
      </c>
      <c r="AH665" t="s">
        <v>26828</v>
      </c>
      <c r="AI665" t="s">
        <v>26565</v>
      </c>
      <c r="AJ665" t="s">
        <v>23493</v>
      </c>
    </row>
    <row r="666" spans="1:36" x14ac:dyDescent="0.2">
      <c r="A666" t="str">
        <f>TRIM(PROPER((assembly_staff_import[[#This Row],[First MI Name via NAME_SOURCE_KEY TEXT]]&amp;" "&amp;assembly_staff_import[[#This Row],[Last Name via NAME_SOURCE_KEY TEXT]]&amp;" "&amp;assembly_staff_import[[#This Row],[Suffix via NAME_SOURCE_KEY]])))</f>
        <v>Geraldine L Humbert</v>
      </c>
      <c r="B666" t="str">
        <f>TRIM(CONCATENATE(TRIM(assembly_staff_import[[#This Row],[Full Name]]), ", ", assembly_staff_import[[#This Row],[Title]]))</f>
        <v>Geraldine L Humbert, Intern</v>
      </c>
      <c r="C666" t="e">
        <f>assembly_staff_import[[#This Row],[Vlookup_groups]]</f>
        <v>#REF!</v>
      </c>
      <c r="D666" t="str">
        <f>IF(assembly_staff_import[[#This Row],[Legislative Staff Type]]="Personal",assembly_staff_import[[#This Row],[Formatted Personal Staff Office]],"")</f>
        <v/>
      </c>
      <c r="E666" t="s">
        <v>65</v>
      </c>
      <c r="F666" s="19" t="s">
        <v>10913</v>
      </c>
      <c r="G666" t="s">
        <v>1237</v>
      </c>
      <c r="H666" t="str">
        <f>TRIM(PROPER((assembly_staff_import[[#This Row],[Last Name via NAME_SOURCE_KEY TEXT]]&amp;" "&amp;assembly_staff_import[[#This Row],[Suffix via NAME_SOURCE_KEY]])))</f>
        <v>Humbert</v>
      </c>
      <c r="I666" t="str">
        <f>PROPER(assembly_staff_import[[#This Row],[JOB TITLE_SOURCE_KEY]])</f>
        <v xml:space="preserve">Intern                                     </v>
      </c>
      <c r="J666" t="s">
        <v>72</v>
      </c>
      <c r="K666" t="str">
        <f>IF(assembly_staff_import[[#This Row],[Legislative Staff Type]]="Personal",assembly_staff_import[[#This Row],[Vlookup Reports To Person]], "")</f>
        <v/>
      </c>
      <c r="L666" t="str">
        <f>PROPER(assembly_staff_import[[#This Row],[First MI Name via NAME_SOURCE_KEY TEXT]])</f>
        <v xml:space="preserve"> Geraldine L</v>
      </c>
      <c r="M666" t="s">
        <v>13181</v>
      </c>
      <c r="N666" t="str">
        <f>LOWER(CONCATENATE(assembly_staff_import[[#This Row],[Last Name]],LEFT(assembly_staff_import[[#This Row],[First Name (no initial)]],1),"@nyassembly.gov"))</f>
        <v>humbertg@nyassembly.gov</v>
      </c>
      <c r="O666" t="s">
        <v>26829</v>
      </c>
      <c r="P666" t="e">
        <f>VLOOKUP(assembly_staff_import[[#This Row],[Full Name]],[3]!PEOPLE_March_20[#Data],1,0)</f>
        <v>#REF!</v>
      </c>
      <c r="Q666" t="e">
        <f>VLOOKUP(assembly_staff_import[[#This Row],[Full Name]],[3]!Table17[#Data],3,0)</f>
        <v>#REF!</v>
      </c>
      <c r="R666" t="e">
        <f>VLOOKUP(assembly_staff_import[[#This Row],[Formatted Works for Group]],[3]!Table7[#Data],1,0)</f>
        <v>#REF!</v>
      </c>
      <c r="S666" t="str">
        <f>IF(assembly_staff_import[[#This Row],[Legislative Staff Type]]="Personal", assembly_staff_import[[#This Row],[Vlookup Works for Group]], assembly_staff_import[[#This Row],[Formatted Works for Group calc]]&amp;", Central Staff Office, Assembly")</f>
        <v>Intern Program, Central Staff Office, Assembly</v>
      </c>
      <c r="T666" s="20" t="str">
        <f>TRIM(assembly_staff_import[[#This Row],[NAME_SOURCE_KEY]])</f>
        <v>HUMBERT, GERALDINE L</v>
      </c>
      <c r="U666" t="s">
        <v>26830</v>
      </c>
      <c r="V666" t="s">
        <v>26831</v>
      </c>
      <c r="W666" t="s">
        <v>26832</v>
      </c>
      <c r="Y666"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66" t="s">
        <v>26562</v>
      </c>
      <c r="AA666" t="e">
        <f>VLOOKUP(assembly_staff_import[[#This Row],[Formatted and corrected Works for Group Text]],[3]!Table4[#Data],1,0)</f>
        <v>#REF!</v>
      </c>
      <c r="AB666" t="e">
        <f>VLOOKUP(assembly_staff_import[[#This Row],[Formatted and corrected Works for Group Text]],[3]!Table5[#Data],2,0)</f>
        <v>#REF!</v>
      </c>
      <c r="AC666" t="str">
        <f>IF(TRIM(assembly_staff_import[[#This Row],[PUBLIC INFO ADDR_SOURCE_KEY]])="CAPITOL, ALBANY", "Legislative / Capitol Office", "District Office")</f>
        <v>Legislative / Capitol Office</v>
      </c>
      <c r="AD666" t="s">
        <v>26563</v>
      </c>
      <c r="AF666" t="str">
        <f t="shared" si="33"/>
        <v xml:space="preserve">225 </v>
      </c>
      <c r="AG666" t="s">
        <v>26563</v>
      </c>
      <c r="AH666" t="s">
        <v>26833</v>
      </c>
      <c r="AI666" t="s">
        <v>26565</v>
      </c>
      <c r="AJ666" t="s">
        <v>23493</v>
      </c>
    </row>
    <row r="667" spans="1:36" x14ac:dyDescent="0.2">
      <c r="A667" t="str">
        <f>TRIM(PROPER((assembly_staff_import[[#This Row],[First MI Name via NAME_SOURCE_KEY TEXT]]&amp;" "&amp;assembly_staff_import[[#This Row],[Last Name via NAME_SOURCE_KEY TEXT]]&amp;" "&amp;assembly_staff_import[[#This Row],[Suffix via NAME_SOURCE_KEY]])))</f>
        <v>Gerard D Dannenbaum</v>
      </c>
      <c r="B667" t="str">
        <f>TRIM(CONCATENATE(TRIM(assembly_staff_import[[#This Row],[Full Name]]), ", ", assembly_staff_import[[#This Row],[Title]]))</f>
        <v>Gerard D Dannenbaum, Intern</v>
      </c>
      <c r="C667" t="e">
        <f>assembly_staff_import[[#This Row],[Vlookup_groups]]</f>
        <v>#REF!</v>
      </c>
      <c r="D667" t="str">
        <f>IF(assembly_staff_import[[#This Row],[Legislative Staff Type]]="Personal",assembly_staff_import[[#This Row],[Formatted Personal Staff Office]],"")</f>
        <v/>
      </c>
      <c r="E667" t="s">
        <v>65</v>
      </c>
      <c r="F667" s="19" t="s">
        <v>10913</v>
      </c>
      <c r="G667" t="s">
        <v>1237</v>
      </c>
      <c r="H667" t="str">
        <f>TRIM(PROPER((assembly_staff_import[[#This Row],[Last Name via NAME_SOURCE_KEY TEXT]]&amp;" "&amp;assembly_staff_import[[#This Row],[Suffix via NAME_SOURCE_KEY]])))</f>
        <v>Dannenbaum</v>
      </c>
      <c r="I667" t="str">
        <f>PROPER(assembly_staff_import[[#This Row],[JOB TITLE_SOURCE_KEY]])</f>
        <v xml:space="preserve">Intern                                     </v>
      </c>
      <c r="J667" t="s">
        <v>72</v>
      </c>
      <c r="K667" t="str">
        <f>IF(assembly_staff_import[[#This Row],[Legislative Staff Type]]="Personal",assembly_staff_import[[#This Row],[Vlookup Reports To Person]], "")</f>
        <v/>
      </c>
      <c r="L667" t="str">
        <f>PROPER(assembly_staff_import[[#This Row],[First MI Name via NAME_SOURCE_KEY TEXT]])</f>
        <v xml:space="preserve"> Gerard D</v>
      </c>
      <c r="M667" t="s">
        <v>13175</v>
      </c>
      <c r="N667" t="str">
        <f>LOWER(CONCATENATE(assembly_staff_import[[#This Row],[Last Name]],LEFT(assembly_staff_import[[#This Row],[First Name (no initial)]],1),"@nyassembly.gov"))</f>
        <v>dannenbaumg@nyassembly.gov</v>
      </c>
      <c r="O667" t="s">
        <v>4527</v>
      </c>
      <c r="P667" t="e">
        <f>VLOOKUP(assembly_staff_import[[#This Row],[Full Name]],[3]!PEOPLE_March_20[#Data],1,0)</f>
        <v>#REF!</v>
      </c>
      <c r="Q667" t="e">
        <f>VLOOKUP(assembly_staff_import[[#This Row],[Full Name]],[3]!Table17[#Data],3,0)</f>
        <v>#REF!</v>
      </c>
      <c r="R667" t="e">
        <f>VLOOKUP(assembly_staff_import[[#This Row],[Formatted Works for Group]],[3]!Table7[#Data],1,0)</f>
        <v>#REF!</v>
      </c>
      <c r="S667" t="str">
        <f>IF(assembly_staff_import[[#This Row],[Legislative Staff Type]]="Personal", assembly_staff_import[[#This Row],[Vlookup Works for Group]], assembly_staff_import[[#This Row],[Formatted Works for Group calc]]&amp;", Central Staff Office, Assembly")</f>
        <v>Intern Program, Central Staff Office, Assembly</v>
      </c>
      <c r="T667" s="20" t="str">
        <f>TRIM(assembly_staff_import[[#This Row],[NAME_SOURCE_KEY]])</f>
        <v>DANNENBAUM, GERARD D</v>
      </c>
      <c r="U667" t="s">
        <v>26834</v>
      </c>
      <c r="V667" t="s">
        <v>26835</v>
      </c>
      <c r="W667" t="s">
        <v>26836</v>
      </c>
      <c r="Y667"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67" t="s">
        <v>26562</v>
      </c>
      <c r="AA667" t="e">
        <f>VLOOKUP(assembly_staff_import[[#This Row],[Formatted and corrected Works for Group Text]],[3]!Table4[#Data],1,0)</f>
        <v>#REF!</v>
      </c>
      <c r="AB667" t="e">
        <f>VLOOKUP(assembly_staff_import[[#This Row],[Formatted and corrected Works for Group Text]],[3]!Table5[#Data],2,0)</f>
        <v>#REF!</v>
      </c>
      <c r="AC667" t="str">
        <f>IF(TRIM(assembly_staff_import[[#This Row],[PUBLIC INFO ADDR_SOURCE_KEY]])="CAPITOL, ALBANY", "Legislative / Capitol Office", "District Office")</f>
        <v>Legislative / Capitol Office</v>
      </c>
      <c r="AD667" t="s">
        <v>26563</v>
      </c>
      <c r="AF667" t="str">
        <f t="shared" ref="AF667:AF730" si="34">"225 "</f>
        <v xml:space="preserve">225 </v>
      </c>
      <c r="AG667" t="s">
        <v>26563</v>
      </c>
      <c r="AH667" t="s">
        <v>26837</v>
      </c>
      <c r="AI667" t="s">
        <v>26565</v>
      </c>
      <c r="AJ667" t="s">
        <v>23493</v>
      </c>
    </row>
    <row r="668" spans="1:36" x14ac:dyDescent="0.2">
      <c r="A668" t="str">
        <f>TRIM(PROPER((assembly_staff_import[[#This Row],[First MI Name via NAME_SOURCE_KEY TEXT]]&amp;" "&amp;assembly_staff_import[[#This Row],[Last Name via NAME_SOURCE_KEY TEXT]]&amp;" "&amp;assembly_staff_import[[#This Row],[Suffix via NAME_SOURCE_KEY]])))</f>
        <v>Gian Vito Lovero</v>
      </c>
      <c r="B668" t="str">
        <f>TRIM(CONCATENATE(TRIM(assembly_staff_import[[#This Row],[Full Name]]), ", ", assembly_staff_import[[#This Row],[Title]]))</f>
        <v>Gian Vito Lovero, Graduate Scholar</v>
      </c>
      <c r="C668" t="e">
        <f>assembly_staff_import[[#This Row],[Vlookup_groups]]</f>
        <v>#REF!</v>
      </c>
      <c r="D668" t="str">
        <f>IF(assembly_staff_import[[#This Row],[Legislative Staff Type]]="Personal",assembly_staff_import[[#This Row],[Formatted Personal Staff Office]],"")</f>
        <v/>
      </c>
      <c r="E668" t="s">
        <v>65</v>
      </c>
      <c r="F668" s="19" t="s">
        <v>10913</v>
      </c>
      <c r="G668" t="s">
        <v>1237</v>
      </c>
      <c r="H668" t="str">
        <f>TRIM(PROPER((assembly_staff_import[[#This Row],[Last Name via NAME_SOURCE_KEY TEXT]]&amp;" "&amp;assembly_staff_import[[#This Row],[Suffix via NAME_SOURCE_KEY]])))</f>
        <v>Lovero</v>
      </c>
      <c r="I668" t="str">
        <f>PROPER(assembly_staff_import[[#This Row],[JOB TITLE_SOURCE_KEY]])</f>
        <v xml:space="preserve">Graduate Scholar                           </v>
      </c>
      <c r="J668" t="s">
        <v>72</v>
      </c>
      <c r="K668" t="str">
        <f>IF(assembly_staff_import[[#This Row],[Legislative Staff Type]]="Personal",assembly_staff_import[[#This Row],[Vlookup Reports To Person]], "")</f>
        <v/>
      </c>
      <c r="L668" t="str">
        <f>PROPER(assembly_staff_import[[#This Row],[First MI Name via NAME_SOURCE_KEY TEXT]])</f>
        <v xml:space="preserve"> Gian Vito</v>
      </c>
      <c r="M668" t="s">
        <v>13169</v>
      </c>
      <c r="N668" t="str">
        <f>LOWER(CONCATENATE(assembly_staff_import[[#This Row],[Last Name]],LEFT(assembly_staff_import[[#This Row],[First Name (no initial)]],1),"@nyassembly.gov"))</f>
        <v>loverog@nyassembly.gov</v>
      </c>
      <c r="O668" t="s">
        <v>26838</v>
      </c>
      <c r="P668" t="e">
        <f>VLOOKUP(assembly_staff_import[[#This Row],[Full Name]],[3]!PEOPLE_March_20[#Data],1,0)</f>
        <v>#REF!</v>
      </c>
      <c r="Q668" t="e">
        <f>VLOOKUP(assembly_staff_import[[#This Row],[Full Name]],[3]!Table17[#Data],3,0)</f>
        <v>#REF!</v>
      </c>
      <c r="R668" t="e">
        <f>VLOOKUP(assembly_staff_import[[#This Row],[Formatted Works for Group]],[3]!Table7[#Data],1,0)</f>
        <v>#REF!</v>
      </c>
      <c r="S668" t="str">
        <f>IF(assembly_staff_import[[#This Row],[Legislative Staff Type]]="Personal", assembly_staff_import[[#This Row],[Vlookup Works for Group]], assembly_staff_import[[#This Row],[Formatted Works for Group calc]]&amp;", Central Staff Office, Assembly")</f>
        <v>Intern Program, Central Staff Office, Assembly</v>
      </c>
      <c r="T668" s="20" t="str">
        <f>TRIM(assembly_staff_import[[#This Row],[NAME_SOURCE_KEY]])</f>
        <v>LOVERO, GIAN VITO</v>
      </c>
      <c r="U668" t="s">
        <v>26839</v>
      </c>
      <c r="V668" t="s">
        <v>26840</v>
      </c>
      <c r="W668" t="s">
        <v>26841</v>
      </c>
      <c r="Y668"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68" t="s">
        <v>26562</v>
      </c>
      <c r="AA668" t="e">
        <f>VLOOKUP(assembly_staff_import[[#This Row],[Formatted and corrected Works for Group Text]],[3]!Table4[#Data],1,0)</f>
        <v>#REF!</v>
      </c>
      <c r="AB668" t="e">
        <f>VLOOKUP(assembly_staff_import[[#This Row],[Formatted and corrected Works for Group Text]],[3]!Table5[#Data],2,0)</f>
        <v>#REF!</v>
      </c>
      <c r="AC668" t="str">
        <f>IF(TRIM(assembly_staff_import[[#This Row],[PUBLIC INFO ADDR_SOURCE_KEY]])="CAPITOL, ALBANY", "Legislative / Capitol Office", "District Office")</f>
        <v>Legislative / Capitol Office</v>
      </c>
      <c r="AD668" t="s">
        <v>26563</v>
      </c>
      <c r="AF668" t="str">
        <f t="shared" si="34"/>
        <v xml:space="preserve">225 </v>
      </c>
      <c r="AG668" t="s">
        <v>26563</v>
      </c>
      <c r="AH668" t="s">
        <v>26842</v>
      </c>
      <c r="AI668" t="s">
        <v>26592</v>
      </c>
      <c r="AJ668" t="s">
        <v>23493</v>
      </c>
    </row>
    <row r="669" spans="1:36" x14ac:dyDescent="0.2">
      <c r="A669" t="str">
        <f>TRIM(PROPER((assembly_staff_import[[#This Row],[First MI Name via NAME_SOURCE_KEY TEXT]]&amp;" "&amp;assembly_staff_import[[#This Row],[Last Name via NAME_SOURCE_KEY TEXT]]&amp;" "&amp;assembly_staff_import[[#This Row],[Suffix via NAME_SOURCE_KEY]])))</f>
        <v>Giovanni A Perna</v>
      </c>
      <c r="B669" t="str">
        <f>TRIM(CONCATENATE(TRIM(assembly_staff_import[[#This Row],[Full Name]]), ", ", assembly_staff_import[[#This Row],[Title]]))</f>
        <v>Giovanni A Perna, Intern</v>
      </c>
      <c r="C669" t="e">
        <f>assembly_staff_import[[#This Row],[Vlookup_groups]]</f>
        <v>#REF!</v>
      </c>
      <c r="D669" t="str">
        <f>IF(assembly_staff_import[[#This Row],[Legislative Staff Type]]="Personal",assembly_staff_import[[#This Row],[Formatted Personal Staff Office]],"")</f>
        <v/>
      </c>
      <c r="E669" t="s">
        <v>65</v>
      </c>
      <c r="F669" s="19" t="s">
        <v>10913</v>
      </c>
      <c r="G669" t="s">
        <v>1237</v>
      </c>
      <c r="H669" t="str">
        <f>TRIM(PROPER((assembly_staff_import[[#This Row],[Last Name via NAME_SOURCE_KEY TEXT]]&amp;" "&amp;assembly_staff_import[[#This Row],[Suffix via NAME_SOURCE_KEY]])))</f>
        <v>Perna</v>
      </c>
      <c r="I669" t="str">
        <f>PROPER(assembly_staff_import[[#This Row],[JOB TITLE_SOURCE_KEY]])</f>
        <v xml:space="preserve">Intern                                     </v>
      </c>
      <c r="J669" t="s">
        <v>72</v>
      </c>
      <c r="K669" t="str">
        <f>IF(assembly_staff_import[[#This Row],[Legislative Staff Type]]="Personal",assembly_staff_import[[#This Row],[Vlookup Reports To Person]], "")</f>
        <v/>
      </c>
      <c r="L669" t="str">
        <f>PROPER(assembly_staff_import[[#This Row],[First MI Name via NAME_SOURCE_KEY TEXT]])</f>
        <v xml:space="preserve"> Giovanni A</v>
      </c>
      <c r="M669" t="s">
        <v>13157</v>
      </c>
      <c r="N669" t="str">
        <f>LOWER(CONCATENATE(assembly_staff_import[[#This Row],[Last Name]],LEFT(assembly_staff_import[[#This Row],[First Name (no initial)]],1),"@nyassembly.gov"))</f>
        <v>pernag@nyassembly.gov</v>
      </c>
      <c r="O669" t="s">
        <v>14893</v>
      </c>
      <c r="P669" t="e">
        <f>VLOOKUP(assembly_staff_import[[#This Row],[Full Name]],[3]!PEOPLE_March_20[#Data],1,0)</f>
        <v>#REF!</v>
      </c>
      <c r="Q669" t="e">
        <f>VLOOKUP(assembly_staff_import[[#This Row],[Full Name]],[3]!Table17[#Data],3,0)</f>
        <v>#REF!</v>
      </c>
      <c r="R669" t="e">
        <f>VLOOKUP(assembly_staff_import[[#This Row],[Formatted Works for Group]],[3]!Table7[#Data],1,0)</f>
        <v>#REF!</v>
      </c>
      <c r="S669" t="str">
        <f>IF(assembly_staff_import[[#This Row],[Legislative Staff Type]]="Personal", assembly_staff_import[[#This Row],[Vlookup Works for Group]], assembly_staff_import[[#This Row],[Formatted Works for Group calc]]&amp;", Central Staff Office, Assembly")</f>
        <v>Intern Program, Central Staff Office, Assembly</v>
      </c>
      <c r="T669" s="20" t="str">
        <f>TRIM(assembly_staff_import[[#This Row],[NAME_SOURCE_KEY]])</f>
        <v>PERNA, GIOVANNI A</v>
      </c>
      <c r="U669" t="s">
        <v>26843</v>
      </c>
      <c r="V669" t="s">
        <v>26844</v>
      </c>
      <c r="W669" t="s">
        <v>26845</v>
      </c>
      <c r="Y669"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69" t="s">
        <v>26562</v>
      </c>
      <c r="AA669" t="e">
        <f>VLOOKUP(assembly_staff_import[[#This Row],[Formatted and corrected Works for Group Text]],[3]!Table4[#Data],1,0)</f>
        <v>#REF!</v>
      </c>
      <c r="AB669" t="e">
        <f>VLOOKUP(assembly_staff_import[[#This Row],[Formatted and corrected Works for Group Text]],[3]!Table5[#Data],2,0)</f>
        <v>#REF!</v>
      </c>
      <c r="AC669" t="str">
        <f>IF(TRIM(assembly_staff_import[[#This Row],[PUBLIC INFO ADDR_SOURCE_KEY]])="CAPITOL, ALBANY", "Legislative / Capitol Office", "District Office")</f>
        <v>Legislative / Capitol Office</v>
      </c>
      <c r="AD669" t="s">
        <v>26563</v>
      </c>
      <c r="AF669" t="str">
        <f t="shared" si="34"/>
        <v xml:space="preserve">225 </v>
      </c>
      <c r="AG669" t="s">
        <v>26563</v>
      </c>
      <c r="AH669" t="s">
        <v>26846</v>
      </c>
      <c r="AI669" t="s">
        <v>26565</v>
      </c>
      <c r="AJ669" t="s">
        <v>23493</v>
      </c>
    </row>
    <row r="670" spans="1:36" x14ac:dyDescent="0.2">
      <c r="A670" t="str">
        <f>TRIM(PROPER((assembly_staff_import[[#This Row],[First MI Name via NAME_SOURCE_KEY TEXT]]&amp;" "&amp;assembly_staff_import[[#This Row],[Last Name via NAME_SOURCE_KEY TEXT]]&amp;" "&amp;assembly_staff_import[[#This Row],[Suffix via NAME_SOURCE_KEY]])))</f>
        <v>Iyanni K Callender</v>
      </c>
      <c r="B670" t="str">
        <f>TRIM(CONCATENATE(TRIM(assembly_staff_import[[#This Row],[Full Name]]), ", ", assembly_staff_import[[#This Row],[Title]]))</f>
        <v>Iyanni K Callender, Intern</v>
      </c>
      <c r="C670" t="e">
        <f>assembly_staff_import[[#This Row],[Vlookup_groups]]</f>
        <v>#REF!</v>
      </c>
      <c r="D670" t="str">
        <f>IF(assembly_staff_import[[#This Row],[Legislative Staff Type]]="Personal",assembly_staff_import[[#This Row],[Formatted Personal Staff Office]],"")</f>
        <v/>
      </c>
      <c r="E670" t="s">
        <v>65</v>
      </c>
      <c r="F670" s="19" t="s">
        <v>10913</v>
      </c>
      <c r="G670" t="s">
        <v>1237</v>
      </c>
      <c r="H670" t="str">
        <f>TRIM(PROPER((assembly_staff_import[[#This Row],[Last Name via NAME_SOURCE_KEY TEXT]]&amp;" "&amp;assembly_staff_import[[#This Row],[Suffix via NAME_SOURCE_KEY]])))</f>
        <v>Callender</v>
      </c>
      <c r="I670" t="str">
        <f>PROPER(assembly_staff_import[[#This Row],[JOB TITLE_SOURCE_KEY]])</f>
        <v xml:space="preserve">Intern                                     </v>
      </c>
      <c r="J670" t="s">
        <v>72</v>
      </c>
      <c r="K670" t="str">
        <f>IF(assembly_staff_import[[#This Row],[Legislative Staff Type]]="Personal",assembly_staff_import[[#This Row],[Vlookup Reports To Person]], "")</f>
        <v/>
      </c>
      <c r="L670" t="str">
        <f>PROPER(assembly_staff_import[[#This Row],[First MI Name via NAME_SOURCE_KEY TEXT]])</f>
        <v xml:space="preserve"> Iyanni K</v>
      </c>
      <c r="M670" t="s">
        <v>13059</v>
      </c>
      <c r="N670" t="str">
        <f>LOWER(CONCATENATE(assembly_staff_import[[#This Row],[Last Name]],LEFT(assembly_staff_import[[#This Row],[First Name (no initial)]],1),"@nyassembly.gov"))</f>
        <v>callenderi@nyassembly.gov</v>
      </c>
      <c r="O670" t="s">
        <v>26847</v>
      </c>
      <c r="P670" t="e">
        <f>VLOOKUP(assembly_staff_import[[#This Row],[Full Name]],[3]!PEOPLE_March_20[#Data],1,0)</f>
        <v>#REF!</v>
      </c>
      <c r="Q670" t="e">
        <f>VLOOKUP(assembly_staff_import[[#This Row],[Full Name]],[3]!Table17[#Data],3,0)</f>
        <v>#REF!</v>
      </c>
      <c r="R670" t="e">
        <f>VLOOKUP(assembly_staff_import[[#This Row],[Formatted Works for Group]],[3]!Table7[#Data],1,0)</f>
        <v>#REF!</v>
      </c>
      <c r="S670" t="str">
        <f>IF(assembly_staff_import[[#This Row],[Legislative Staff Type]]="Personal", assembly_staff_import[[#This Row],[Vlookup Works for Group]], assembly_staff_import[[#This Row],[Formatted Works for Group calc]]&amp;", Central Staff Office, Assembly")</f>
        <v>Intern Program, Central Staff Office, Assembly</v>
      </c>
      <c r="T670" s="20" t="str">
        <f>TRIM(assembly_staff_import[[#This Row],[NAME_SOURCE_KEY]])</f>
        <v>CALLENDER, IYANNI K</v>
      </c>
      <c r="U670" t="s">
        <v>26848</v>
      </c>
      <c r="V670" t="s">
        <v>26849</v>
      </c>
      <c r="W670" t="s">
        <v>26850</v>
      </c>
      <c r="Y670"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70" t="s">
        <v>26562</v>
      </c>
      <c r="AA670" t="e">
        <f>VLOOKUP(assembly_staff_import[[#This Row],[Formatted and corrected Works for Group Text]],[3]!Table4[#Data],1,0)</f>
        <v>#REF!</v>
      </c>
      <c r="AB670" t="e">
        <f>VLOOKUP(assembly_staff_import[[#This Row],[Formatted and corrected Works for Group Text]],[3]!Table5[#Data],2,0)</f>
        <v>#REF!</v>
      </c>
      <c r="AC670" t="str">
        <f>IF(TRIM(assembly_staff_import[[#This Row],[PUBLIC INFO ADDR_SOURCE_KEY]])="CAPITOL, ALBANY", "Legislative / Capitol Office", "District Office")</f>
        <v>Legislative / Capitol Office</v>
      </c>
      <c r="AD670" t="s">
        <v>26563</v>
      </c>
      <c r="AF670" t="str">
        <f t="shared" si="34"/>
        <v xml:space="preserve">225 </v>
      </c>
      <c r="AG670" t="s">
        <v>26563</v>
      </c>
      <c r="AH670" t="s">
        <v>26851</v>
      </c>
      <c r="AI670" t="s">
        <v>26565</v>
      </c>
      <c r="AJ670" t="s">
        <v>23493</v>
      </c>
    </row>
    <row r="671" spans="1:36" x14ac:dyDescent="0.2">
      <c r="A671" t="str">
        <f>TRIM(PROPER((assembly_staff_import[[#This Row],[First MI Name via NAME_SOURCE_KEY TEXT]]&amp;" "&amp;assembly_staff_import[[#This Row],[Last Name via NAME_SOURCE_KEY TEXT]]&amp;" "&amp;assembly_staff_import[[#This Row],[Suffix via NAME_SOURCE_KEY]])))</f>
        <v>Jacqueline B Mamorsky</v>
      </c>
      <c r="B671" t="str">
        <f>TRIM(CONCATENATE(TRIM(assembly_staff_import[[#This Row],[Full Name]]), ", ", assembly_staff_import[[#This Row],[Title]]))</f>
        <v>Jacqueline B Mamorsky, Graduate Scholar</v>
      </c>
      <c r="C671" t="e">
        <f>assembly_staff_import[[#This Row],[Vlookup_groups]]</f>
        <v>#REF!</v>
      </c>
      <c r="D671" t="str">
        <f>IF(assembly_staff_import[[#This Row],[Legislative Staff Type]]="Personal",assembly_staff_import[[#This Row],[Formatted Personal Staff Office]],"")</f>
        <v/>
      </c>
      <c r="E671" t="s">
        <v>65</v>
      </c>
      <c r="F671" s="19" t="s">
        <v>10913</v>
      </c>
      <c r="G671" t="s">
        <v>1237</v>
      </c>
      <c r="H671" t="str">
        <f>TRIM(PROPER((assembly_staff_import[[#This Row],[Last Name via NAME_SOURCE_KEY TEXT]]&amp;" "&amp;assembly_staff_import[[#This Row],[Suffix via NAME_SOURCE_KEY]])))</f>
        <v>Mamorsky</v>
      </c>
      <c r="I671" t="str">
        <f>PROPER(assembly_staff_import[[#This Row],[JOB TITLE_SOURCE_KEY]])</f>
        <v xml:space="preserve">Graduate Scholar                           </v>
      </c>
      <c r="J671" t="s">
        <v>72</v>
      </c>
      <c r="K671" t="str">
        <f>IF(assembly_staff_import[[#This Row],[Legislative Staff Type]]="Personal",assembly_staff_import[[#This Row],[Vlookup Reports To Person]], "")</f>
        <v/>
      </c>
      <c r="L671" t="str">
        <f>PROPER(assembly_staff_import[[#This Row],[First MI Name via NAME_SOURCE_KEY TEXT]])</f>
        <v xml:space="preserve"> Jacqueline B</v>
      </c>
      <c r="M671" t="s">
        <v>13039</v>
      </c>
      <c r="N671" t="str">
        <f>LOWER(CONCATENATE(assembly_staff_import[[#This Row],[Last Name]],LEFT(assembly_staff_import[[#This Row],[First Name (no initial)]],1),"@nyassembly.gov"))</f>
        <v>mamorskyj@nyassembly.gov</v>
      </c>
      <c r="O671" t="s">
        <v>7629</v>
      </c>
      <c r="P671" t="e">
        <f>VLOOKUP(assembly_staff_import[[#This Row],[Full Name]],[3]!PEOPLE_March_20[#Data],1,0)</f>
        <v>#REF!</v>
      </c>
      <c r="Q671" t="e">
        <f>VLOOKUP(assembly_staff_import[[#This Row],[Full Name]],[3]!Table17[#Data],3,0)</f>
        <v>#REF!</v>
      </c>
      <c r="R671" t="e">
        <f>VLOOKUP(assembly_staff_import[[#This Row],[Formatted Works for Group]],[3]!Table7[#Data],1,0)</f>
        <v>#REF!</v>
      </c>
      <c r="S671" t="str">
        <f>IF(assembly_staff_import[[#This Row],[Legislative Staff Type]]="Personal", assembly_staff_import[[#This Row],[Vlookup Works for Group]], assembly_staff_import[[#This Row],[Formatted Works for Group calc]]&amp;", Central Staff Office, Assembly")</f>
        <v>Intern Program, Central Staff Office, Assembly</v>
      </c>
      <c r="T671" s="20" t="str">
        <f>TRIM(assembly_staff_import[[#This Row],[NAME_SOURCE_KEY]])</f>
        <v>MAMORSKY, JACQUELINE B</v>
      </c>
      <c r="U671" t="s">
        <v>26852</v>
      </c>
      <c r="V671" t="s">
        <v>26853</v>
      </c>
      <c r="W671" t="s">
        <v>26854</v>
      </c>
      <c r="Y671"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71" t="s">
        <v>26562</v>
      </c>
      <c r="AA671" t="e">
        <f>VLOOKUP(assembly_staff_import[[#This Row],[Formatted and corrected Works for Group Text]],[3]!Table4[#Data],1,0)</f>
        <v>#REF!</v>
      </c>
      <c r="AB671" t="e">
        <f>VLOOKUP(assembly_staff_import[[#This Row],[Formatted and corrected Works for Group Text]],[3]!Table5[#Data],2,0)</f>
        <v>#REF!</v>
      </c>
      <c r="AC671" t="str">
        <f>IF(TRIM(assembly_staff_import[[#This Row],[PUBLIC INFO ADDR_SOURCE_KEY]])="CAPITOL, ALBANY", "Legislative / Capitol Office", "District Office")</f>
        <v>Legislative / Capitol Office</v>
      </c>
      <c r="AD671" t="s">
        <v>26563</v>
      </c>
      <c r="AF671" t="str">
        <f t="shared" si="34"/>
        <v xml:space="preserve">225 </v>
      </c>
      <c r="AG671" t="s">
        <v>26563</v>
      </c>
      <c r="AH671" t="s">
        <v>26855</v>
      </c>
      <c r="AI671" t="s">
        <v>26592</v>
      </c>
      <c r="AJ671" t="s">
        <v>23493</v>
      </c>
    </row>
    <row r="672" spans="1:36" x14ac:dyDescent="0.2">
      <c r="A672" t="str">
        <f>TRIM(PROPER((assembly_staff_import[[#This Row],[First MI Name via NAME_SOURCE_KEY TEXT]]&amp;" "&amp;assembly_staff_import[[#This Row],[Last Name via NAME_SOURCE_KEY TEXT]]&amp;" "&amp;assembly_staff_import[[#This Row],[Suffix via NAME_SOURCE_KEY]])))</f>
        <v>Jacquelyn C Richards</v>
      </c>
      <c r="B672" t="str">
        <f>TRIM(CONCATENATE(TRIM(assembly_staff_import[[#This Row],[Full Name]]), ", ", assembly_staff_import[[#This Row],[Title]]))</f>
        <v>Jacquelyn C Richards, Admin Assistant</v>
      </c>
      <c r="C672" t="e">
        <f>assembly_staff_import[[#This Row],[Vlookup_groups]]</f>
        <v>#REF!</v>
      </c>
      <c r="D672" t="str">
        <f>IF(assembly_staff_import[[#This Row],[Legislative Staff Type]]="Personal",assembly_staff_import[[#This Row],[Formatted Personal Staff Office]],"")</f>
        <v/>
      </c>
      <c r="E672" t="s">
        <v>65</v>
      </c>
      <c r="F672" s="19" t="s">
        <v>10913</v>
      </c>
      <c r="G672" t="s">
        <v>1237</v>
      </c>
      <c r="H672" t="str">
        <f>TRIM(PROPER((assembly_staff_import[[#This Row],[Last Name via NAME_SOURCE_KEY TEXT]]&amp;" "&amp;assembly_staff_import[[#This Row],[Suffix via NAME_SOURCE_KEY]])))</f>
        <v>Richards</v>
      </c>
      <c r="I672" t="str">
        <f>PROPER(assembly_staff_import[[#This Row],[JOB TITLE_SOURCE_KEY]])</f>
        <v xml:space="preserve">Admin Assistant                            </v>
      </c>
      <c r="J672" t="s">
        <v>72</v>
      </c>
      <c r="K672" t="str">
        <f>IF(assembly_staff_import[[#This Row],[Legislative Staff Type]]="Personal",assembly_staff_import[[#This Row],[Vlookup Reports To Person]], "")</f>
        <v/>
      </c>
      <c r="L672" t="str">
        <f>PROPER(assembly_staff_import[[#This Row],[First MI Name via NAME_SOURCE_KEY TEXT]])</f>
        <v xml:space="preserve"> Jacquelyn C</v>
      </c>
      <c r="M672" t="s">
        <v>21347</v>
      </c>
      <c r="N672" t="str">
        <f>LOWER(CONCATENATE(assembly_staff_import[[#This Row],[Last Name]],LEFT(assembly_staff_import[[#This Row],[First Name (no initial)]],1),"@nyassembly.gov"))</f>
        <v>richardsj@nyassembly.gov</v>
      </c>
      <c r="O672" t="s">
        <v>26856</v>
      </c>
      <c r="P672" t="e">
        <f>VLOOKUP(assembly_staff_import[[#This Row],[Full Name]],[3]!PEOPLE_March_20[#Data],1,0)</f>
        <v>#REF!</v>
      </c>
      <c r="Q672" t="e">
        <f>VLOOKUP(assembly_staff_import[[#This Row],[Full Name]],[3]!Table17[#Data],3,0)</f>
        <v>#REF!</v>
      </c>
      <c r="R672" t="e">
        <f>VLOOKUP(assembly_staff_import[[#This Row],[Formatted Works for Group]],[3]!Table7[#Data],1,0)</f>
        <v>#REF!</v>
      </c>
      <c r="S672" t="str">
        <f>IF(assembly_staff_import[[#This Row],[Legislative Staff Type]]="Personal", assembly_staff_import[[#This Row],[Vlookup Works for Group]], assembly_staff_import[[#This Row],[Formatted Works for Group calc]]&amp;", Central Staff Office, Assembly")</f>
        <v>Intern Program, Central Staff Office, Assembly</v>
      </c>
      <c r="T672" s="20" t="str">
        <f>TRIM(assembly_staff_import[[#This Row],[NAME_SOURCE_KEY]])</f>
        <v>RICHARDS, JACQUELYN C</v>
      </c>
      <c r="U672" t="s">
        <v>26857</v>
      </c>
      <c r="V672" t="s">
        <v>26287</v>
      </c>
      <c r="W672" t="s">
        <v>26858</v>
      </c>
      <c r="Y672"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72" t="s">
        <v>26562</v>
      </c>
      <c r="AA672" t="e">
        <f>VLOOKUP(assembly_staff_import[[#This Row],[Formatted and corrected Works for Group Text]],[3]!Table4[#Data],1,0)</f>
        <v>#REF!</v>
      </c>
      <c r="AB672" t="e">
        <f>VLOOKUP(assembly_staff_import[[#This Row],[Formatted and corrected Works for Group Text]],[3]!Table5[#Data],2,0)</f>
        <v>#REF!</v>
      </c>
      <c r="AC672" t="str">
        <f>IF(TRIM(assembly_staff_import[[#This Row],[PUBLIC INFO ADDR_SOURCE_KEY]])="CAPITOL, ALBANY", "Legislative / Capitol Office", "District Office")</f>
        <v>Legislative / Capitol Office</v>
      </c>
      <c r="AD672" t="s">
        <v>26563</v>
      </c>
      <c r="AF672" t="str">
        <f t="shared" si="34"/>
        <v xml:space="preserve">225 </v>
      </c>
      <c r="AG672" t="s">
        <v>26563</v>
      </c>
      <c r="AH672" t="s">
        <v>26859</v>
      </c>
      <c r="AI672" t="s">
        <v>23568</v>
      </c>
      <c r="AJ672" t="s">
        <v>23493</v>
      </c>
    </row>
    <row r="673" spans="1:36" x14ac:dyDescent="0.2">
      <c r="A673" t="str">
        <f>TRIM(PROPER((assembly_staff_import[[#This Row],[First MI Name via NAME_SOURCE_KEY TEXT]]&amp;" "&amp;assembly_staff_import[[#This Row],[Last Name via NAME_SOURCE_KEY TEXT]]&amp;" "&amp;assembly_staff_import[[#This Row],[Suffix via NAME_SOURCE_KEY]])))</f>
        <v>Janet E Penksa</v>
      </c>
      <c r="B673" t="str">
        <f>TRIM(CONCATENATE(TRIM(assembly_staff_import[[#This Row],[Full Name]]), ", ", assembly_staff_import[[#This Row],[Title]]))</f>
        <v>Janet E Penksa, Prof-In-Res</v>
      </c>
      <c r="C673" t="e">
        <f>assembly_staff_import[[#This Row],[Vlookup_groups]]</f>
        <v>#REF!</v>
      </c>
      <c r="D673" t="str">
        <f>IF(assembly_staff_import[[#This Row],[Legislative Staff Type]]="Personal",assembly_staff_import[[#This Row],[Formatted Personal Staff Office]],"")</f>
        <v/>
      </c>
      <c r="E673" t="s">
        <v>65</v>
      </c>
      <c r="F673" s="19" t="s">
        <v>10913</v>
      </c>
      <c r="G673" t="s">
        <v>1237</v>
      </c>
      <c r="H673" t="str">
        <f>TRIM(PROPER((assembly_staff_import[[#This Row],[Last Name via NAME_SOURCE_KEY TEXT]]&amp;" "&amp;assembly_staff_import[[#This Row],[Suffix via NAME_SOURCE_KEY]])))</f>
        <v>Penksa</v>
      </c>
      <c r="I673" t="str">
        <f>PROPER(assembly_staff_import[[#This Row],[JOB TITLE_SOURCE_KEY]])</f>
        <v xml:space="preserve">Prof-In-Res                                </v>
      </c>
      <c r="J673" t="s">
        <v>72</v>
      </c>
      <c r="K673" t="str">
        <f>IF(assembly_staff_import[[#This Row],[Legislative Staff Type]]="Personal",assembly_staff_import[[#This Row],[Vlookup Reports To Person]], "")</f>
        <v/>
      </c>
      <c r="L673" t="str">
        <f>PROPER(assembly_staff_import[[#This Row],[First MI Name via NAME_SOURCE_KEY TEXT]])</f>
        <v xml:space="preserve"> Janet E</v>
      </c>
      <c r="M673" t="s">
        <v>22271</v>
      </c>
      <c r="N673" t="str">
        <f>LOWER(CONCATENATE(assembly_staff_import[[#This Row],[Last Name]],LEFT(assembly_staff_import[[#This Row],[First Name (no initial)]],1),"@nyassembly.gov"))</f>
        <v>penksaj@nyassembly.gov</v>
      </c>
      <c r="O673" t="s">
        <v>7157</v>
      </c>
      <c r="P673" t="e">
        <f>VLOOKUP(assembly_staff_import[[#This Row],[Full Name]],[3]!PEOPLE_March_20[#Data],1,0)</f>
        <v>#REF!</v>
      </c>
      <c r="Q673" t="e">
        <f>VLOOKUP(assembly_staff_import[[#This Row],[Full Name]],[3]!Table17[#Data],3,0)</f>
        <v>#REF!</v>
      </c>
      <c r="R673" t="e">
        <f>VLOOKUP(assembly_staff_import[[#This Row],[Formatted Works for Group]],[3]!Table7[#Data],1,0)</f>
        <v>#REF!</v>
      </c>
      <c r="S673" t="str">
        <f>IF(assembly_staff_import[[#This Row],[Legislative Staff Type]]="Personal", assembly_staff_import[[#This Row],[Vlookup Works for Group]], assembly_staff_import[[#This Row],[Formatted Works for Group calc]]&amp;", Central Staff Office, Assembly")</f>
        <v>Intern Program, Central Staff Office, Assembly</v>
      </c>
      <c r="T673" s="20" t="str">
        <f>TRIM(assembly_staff_import[[#This Row],[NAME_SOURCE_KEY]])</f>
        <v>PENKSA, JANET E</v>
      </c>
      <c r="U673" t="s">
        <v>26860</v>
      </c>
      <c r="V673" t="s">
        <v>26861</v>
      </c>
      <c r="W673" t="s">
        <v>26862</v>
      </c>
      <c r="Y67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73" t="s">
        <v>26562</v>
      </c>
      <c r="AA673" t="e">
        <f>VLOOKUP(assembly_staff_import[[#This Row],[Formatted and corrected Works for Group Text]],[3]!Table4[#Data],1,0)</f>
        <v>#REF!</v>
      </c>
      <c r="AB673" t="e">
        <f>VLOOKUP(assembly_staff_import[[#This Row],[Formatted and corrected Works for Group Text]],[3]!Table5[#Data],2,0)</f>
        <v>#REF!</v>
      </c>
      <c r="AC673" t="str">
        <f>IF(TRIM(assembly_staff_import[[#This Row],[PUBLIC INFO ADDR_SOURCE_KEY]])="CAPITOL, ALBANY", "Legislative / Capitol Office", "District Office")</f>
        <v>Legislative / Capitol Office</v>
      </c>
      <c r="AD673" t="s">
        <v>26563</v>
      </c>
      <c r="AF673" t="str">
        <f t="shared" si="34"/>
        <v xml:space="preserve">225 </v>
      </c>
      <c r="AG673" t="s">
        <v>26563</v>
      </c>
      <c r="AH673" t="s">
        <v>26863</v>
      </c>
      <c r="AI673" t="s">
        <v>26619</v>
      </c>
      <c r="AJ673" t="s">
        <v>23493</v>
      </c>
    </row>
    <row r="674" spans="1:36" x14ac:dyDescent="0.2">
      <c r="A674" t="str">
        <f>TRIM(PROPER((assembly_staff_import[[#This Row],[First MI Name via NAME_SOURCE_KEY TEXT]]&amp;" "&amp;assembly_staff_import[[#This Row],[Last Name via NAME_SOURCE_KEY TEXT]]&amp;" "&amp;assembly_staff_import[[#This Row],[Suffix via NAME_SOURCE_KEY]])))</f>
        <v>Jason C Lettieri</v>
      </c>
      <c r="B674" t="str">
        <f>TRIM(CONCATENATE(TRIM(assembly_staff_import[[#This Row],[Full Name]]), ", ", assembly_staff_import[[#This Row],[Title]]))</f>
        <v>Jason C Lettieri, Intern</v>
      </c>
      <c r="C674" t="e">
        <f>assembly_staff_import[[#This Row],[Vlookup_groups]]</f>
        <v>#REF!</v>
      </c>
      <c r="D674" t="str">
        <f>IF(assembly_staff_import[[#This Row],[Legislative Staff Type]]="Personal",assembly_staff_import[[#This Row],[Formatted Personal Staff Office]],"")</f>
        <v/>
      </c>
      <c r="E674" t="s">
        <v>65</v>
      </c>
      <c r="F674" s="19" t="s">
        <v>10913</v>
      </c>
      <c r="G674" t="s">
        <v>1237</v>
      </c>
      <c r="H674" t="str">
        <f>TRIM(PROPER((assembly_staff_import[[#This Row],[Last Name via NAME_SOURCE_KEY TEXT]]&amp;" "&amp;assembly_staff_import[[#This Row],[Suffix via NAME_SOURCE_KEY]])))</f>
        <v>Lettieri</v>
      </c>
      <c r="I674" t="str">
        <f>PROPER(assembly_staff_import[[#This Row],[JOB TITLE_SOURCE_KEY]])</f>
        <v xml:space="preserve">Intern                                     </v>
      </c>
      <c r="J674" t="s">
        <v>72</v>
      </c>
      <c r="K674" t="str">
        <f>IF(assembly_staff_import[[#This Row],[Legislative Staff Type]]="Personal",assembly_staff_import[[#This Row],[Vlookup Reports To Person]], "")</f>
        <v/>
      </c>
      <c r="L674" t="str">
        <f>PROPER(assembly_staff_import[[#This Row],[First MI Name via NAME_SOURCE_KEY TEXT]])</f>
        <v xml:space="preserve"> Jason C</v>
      </c>
      <c r="M674" t="s">
        <v>12979</v>
      </c>
      <c r="N674" t="str">
        <f>LOWER(CONCATENATE(assembly_staff_import[[#This Row],[Last Name]],LEFT(assembly_staff_import[[#This Row],[First Name (no initial)]],1),"@nyassembly.gov"))</f>
        <v>lettierij@nyassembly.gov</v>
      </c>
      <c r="O674" t="s">
        <v>22811</v>
      </c>
      <c r="P674" t="e">
        <f>VLOOKUP(assembly_staff_import[[#This Row],[Full Name]],[3]!PEOPLE_March_20[#Data],1,0)</f>
        <v>#REF!</v>
      </c>
      <c r="Q674" t="e">
        <f>VLOOKUP(assembly_staff_import[[#This Row],[Full Name]],[3]!Table17[#Data],3,0)</f>
        <v>#REF!</v>
      </c>
      <c r="R674" t="e">
        <f>VLOOKUP(assembly_staff_import[[#This Row],[Formatted Works for Group]],[3]!Table7[#Data],1,0)</f>
        <v>#REF!</v>
      </c>
      <c r="S674" t="str">
        <f>IF(assembly_staff_import[[#This Row],[Legislative Staff Type]]="Personal", assembly_staff_import[[#This Row],[Vlookup Works for Group]], assembly_staff_import[[#This Row],[Formatted Works for Group calc]]&amp;", Central Staff Office, Assembly")</f>
        <v>Intern Program, Central Staff Office, Assembly</v>
      </c>
      <c r="T674" s="20" t="str">
        <f>TRIM(assembly_staff_import[[#This Row],[NAME_SOURCE_KEY]])</f>
        <v>LETTIERI, JASON C</v>
      </c>
      <c r="U674" t="s">
        <v>26864</v>
      </c>
      <c r="V674" t="s">
        <v>26865</v>
      </c>
      <c r="W674" t="s">
        <v>26866</v>
      </c>
      <c r="Y67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74" t="s">
        <v>26562</v>
      </c>
      <c r="AA674" t="e">
        <f>VLOOKUP(assembly_staff_import[[#This Row],[Formatted and corrected Works for Group Text]],[3]!Table4[#Data],1,0)</f>
        <v>#REF!</v>
      </c>
      <c r="AB674" t="e">
        <f>VLOOKUP(assembly_staff_import[[#This Row],[Formatted and corrected Works for Group Text]],[3]!Table5[#Data],2,0)</f>
        <v>#REF!</v>
      </c>
      <c r="AC674" t="str">
        <f>IF(TRIM(assembly_staff_import[[#This Row],[PUBLIC INFO ADDR_SOURCE_KEY]])="CAPITOL, ALBANY", "Legislative / Capitol Office", "District Office")</f>
        <v>Legislative / Capitol Office</v>
      </c>
      <c r="AD674" t="s">
        <v>26563</v>
      </c>
      <c r="AF674" t="str">
        <f t="shared" si="34"/>
        <v xml:space="preserve">225 </v>
      </c>
      <c r="AG674" t="s">
        <v>26563</v>
      </c>
      <c r="AH674" t="s">
        <v>26867</v>
      </c>
      <c r="AI674" t="s">
        <v>26565</v>
      </c>
      <c r="AJ674" t="s">
        <v>23493</v>
      </c>
    </row>
    <row r="675" spans="1:36" x14ac:dyDescent="0.2">
      <c r="A675" t="str">
        <f>TRIM(PROPER((assembly_staff_import[[#This Row],[First MI Name via NAME_SOURCE_KEY TEXT]]&amp;" "&amp;assembly_staff_import[[#This Row],[Last Name via NAME_SOURCE_KEY TEXT]]&amp;" "&amp;assembly_staff_import[[#This Row],[Suffix via NAME_SOURCE_KEY]])))</f>
        <v>Jessica Cruz Vaswquez</v>
      </c>
      <c r="B675" t="str">
        <f>TRIM(CONCATENATE(TRIM(assembly_staff_import[[#This Row],[Full Name]]), ", ", assembly_staff_import[[#This Row],[Title]]))</f>
        <v>Jessica Cruz Vaswquez, Intern</v>
      </c>
      <c r="C675" t="e">
        <f>assembly_staff_import[[#This Row],[Vlookup_groups]]</f>
        <v>#REF!</v>
      </c>
      <c r="D675" t="str">
        <f>IF(assembly_staff_import[[#This Row],[Legislative Staff Type]]="Personal",assembly_staff_import[[#This Row],[Formatted Personal Staff Office]],"")</f>
        <v/>
      </c>
      <c r="E675" t="s">
        <v>65</v>
      </c>
      <c r="F675" s="19" t="s">
        <v>10913</v>
      </c>
      <c r="G675" t="s">
        <v>1237</v>
      </c>
      <c r="H675" t="str">
        <f>TRIM(PROPER((assembly_staff_import[[#This Row],[Last Name via NAME_SOURCE_KEY TEXT]]&amp;" "&amp;assembly_staff_import[[#This Row],[Suffix via NAME_SOURCE_KEY]])))</f>
        <v>Cruz Vaswquez</v>
      </c>
      <c r="I675" t="str">
        <f>PROPER(assembly_staff_import[[#This Row],[JOB TITLE_SOURCE_KEY]])</f>
        <v xml:space="preserve">Intern                                     </v>
      </c>
      <c r="J675" t="s">
        <v>72</v>
      </c>
      <c r="K675" t="str">
        <f>IF(assembly_staff_import[[#This Row],[Legislative Staff Type]]="Personal",assembly_staff_import[[#This Row],[Vlookup Reports To Person]], "")</f>
        <v/>
      </c>
      <c r="L675" t="str">
        <f>PROPER(assembly_staff_import[[#This Row],[First MI Name via NAME_SOURCE_KEY TEXT]])</f>
        <v xml:space="preserve"> Jessica</v>
      </c>
      <c r="M675" t="s">
        <v>12900</v>
      </c>
      <c r="N675" t="str">
        <f>LOWER(CONCATENATE(assembly_staff_import[[#This Row],[Last Name]],LEFT(assembly_staff_import[[#This Row],[First Name (no initial)]],1),"@nyassembly.gov"))</f>
        <v>cruz vaswquezj@nyassembly.gov</v>
      </c>
      <c r="O675" t="s">
        <v>12902</v>
      </c>
      <c r="P675" t="e">
        <f>VLOOKUP(assembly_staff_import[[#This Row],[Full Name]],[3]!PEOPLE_March_20[#Data],1,0)</f>
        <v>#REF!</v>
      </c>
      <c r="Q675" t="e">
        <f>VLOOKUP(assembly_staff_import[[#This Row],[Full Name]],[3]!Table17[#Data],3,0)</f>
        <v>#REF!</v>
      </c>
      <c r="R675" t="e">
        <f>VLOOKUP(assembly_staff_import[[#This Row],[Formatted Works for Group]],[3]!Table7[#Data],1,0)</f>
        <v>#REF!</v>
      </c>
      <c r="S675" t="str">
        <f>IF(assembly_staff_import[[#This Row],[Legislative Staff Type]]="Personal", assembly_staff_import[[#This Row],[Vlookup Works for Group]], assembly_staff_import[[#This Row],[Formatted Works for Group calc]]&amp;", Central Staff Office, Assembly")</f>
        <v>Intern Program, Central Staff Office, Assembly</v>
      </c>
      <c r="T675" s="20" t="str">
        <f>TRIM(assembly_staff_import[[#This Row],[NAME_SOURCE_KEY]])</f>
        <v>CRUZ VASWQUEZ, JESSICA</v>
      </c>
      <c r="U675" t="s">
        <v>26868</v>
      </c>
      <c r="V675" t="s">
        <v>26869</v>
      </c>
      <c r="W675" t="s">
        <v>26870</v>
      </c>
      <c r="Y67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75" t="s">
        <v>26562</v>
      </c>
      <c r="AA675" t="e">
        <f>VLOOKUP(assembly_staff_import[[#This Row],[Formatted and corrected Works for Group Text]],[3]!Table4[#Data],1,0)</f>
        <v>#REF!</v>
      </c>
      <c r="AB675" t="e">
        <f>VLOOKUP(assembly_staff_import[[#This Row],[Formatted and corrected Works for Group Text]],[3]!Table5[#Data],2,0)</f>
        <v>#REF!</v>
      </c>
      <c r="AC675" t="str">
        <f>IF(TRIM(assembly_staff_import[[#This Row],[PUBLIC INFO ADDR_SOURCE_KEY]])="CAPITOL, ALBANY", "Legislative / Capitol Office", "District Office")</f>
        <v>Legislative / Capitol Office</v>
      </c>
      <c r="AD675" t="s">
        <v>26563</v>
      </c>
      <c r="AF675" t="str">
        <f t="shared" si="34"/>
        <v xml:space="preserve">225 </v>
      </c>
      <c r="AG675" t="s">
        <v>26563</v>
      </c>
      <c r="AH675" t="s">
        <v>26871</v>
      </c>
      <c r="AI675" t="s">
        <v>26565</v>
      </c>
      <c r="AJ675" t="s">
        <v>23493</v>
      </c>
    </row>
    <row r="676" spans="1:36" x14ac:dyDescent="0.2">
      <c r="A676" t="str">
        <f>TRIM(PROPER((assembly_staff_import[[#This Row],[First MI Name via NAME_SOURCE_KEY TEXT]]&amp;" "&amp;assembly_staff_import[[#This Row],[Last Name via NAME_SOURCE_KEY TEXT]]&amp;" "&amp;assembly_staff_import[[#This Row],[Suffix via NAME_SOURCE_KEY]])))</f>
        <v>Jessica L Levine</v>
      </c>
      <c r="B676" t="str">
        <f>TRIM(CONCATENATE(TRIM(assembly_staff_import[[#This Row],[Full Name]]), ", ", assembly_staff_import[[#This Row],[Title]]))</f>
        <v>Jessica L Levine, Intern</v>
      </c>
      <c r="C676" t="e">
        <f>assembly_staff_import[[#This Row],[Vlookup_groups]]</f>
        <v>#REF!</v>
      </c>
      <c r="D676" t="str">
        <f>IF(assembly_staff_import[[#This Row],[Legislative Staff Type]]="Personal",assembly_staff_import[[#This Row],[Formatted Personal Staff Office]],"")</f>
        <v/>
      </c>
      <c r="E676" t="s">
        <v>65</v>
      </c>
      <c r="F676" s="19" t="s">
        <v>10913</v>
      </c>
      <c r="G676" t="s">
        <v>1237</v>
      </c>
      <c r="H676" t="str">
        <f>TRIM(PROPER((assembly_staff_import[[#This Row],[Last Name via NAME_SOURCE_KEY TEXT]]&amp;" "&amp;assembly_staff_import[[#This Row],[Suffix via NAME_SOURCE_KEY]])))</f>
        <v>Levine</v>
      </c>
      <c r="I676" t="str">
        <f>PROPER(assembly_staff_import[[#This Row],[JOB TITLE_SOURCE_KEY]])</f>
        <v xml:space="preserve">Intern                                     </v>
      </c>
      <c r="J676" t="s">
        <v>72</v>
      </c>
      <c r="K676" t="str">
        <f>IF(assembly_staff_import[[#This Row],[Legislative Staff Type]]="Personal",assembly_staff_import[[#This Row],[Vlookup Reports To Person]], "")</f>
        <v/>
      </c>
      <c r="L676" t="str">
        <f>PROPER(assembly_staff_import[[#This Row],[First MI Name via NAME_SOURCE_KEY TEXT]])</f>
        <v xml:space="preserve"> Jessica L</v>
      </c>
      <c r="M676" t="s">
        <v>12895</v>
      </c>
      <c r="N676" t="str">
        <f>LOWER(CONCATENATE(assembly_staff_import[[#This Row],[Last Name]],LEFT(assembly_staff_import[[#This Row],[First Name (no initial)]],1),"@nyassembly.gov"))</f>
        <v>levinej@nyassembly.gov</v>
      </c>
      <c r="O676" t="s">
        <v>12902</v>
      </c>
      <c r="P676" t="e">
        <f>VLOOKUP(assembly_staff_import[[#This Row],[Full Name]],[3]!PEOPLE_March_20[#Data],1,0)</f>
        <v>#REF!</v>
      </c>
      <c r="Q676" t="e">
        <f>VLOOKUP(assembly_staff_import[[#This Row],[Full Name]],[3]!Table17[#Data],3,0)</f>
        <v>#REF!</v>
      </c>
      <c r="R676" t="e">
        <f>VLOOKUP(assembly_staff_import[[#This Row],[Formatted Works for Group]],[3]!Table7[#Data],1,0)</f>
        <v>#REF!</v>
      </c>
      <c r="S676" t="str">
        <f>IF(assembly_staff_import[[#This Row],[Legislative Staff Type]]="Personal", assembly_staff_import[[#This Row],[Vlookup Works for Group]], assembly_staff_import[[#This Row],[Formatted Works for Group calc]]&amp;", Central Staff Office, Assembly")</f>
        <v>Intern Program, Central Staff Office, Assembly</v>
      </c>
      <c r="T676" s="20" t="str">
        <f>TRIM(assembly_staff_import[[#This Row],[NAME_SOURCE_KEY]])</f>
        <v>LEVINE, JESSICA L</v>
      </c>
      <c r="U676" t="s">
        <v>26872</v>
      </c>
      <c r="V676" t="s">
        <v>26873</v>
      </c>
      <c r="W676" t="s">
        <v>26874</v>
      </c>
      <c r="Y676"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76" t="s">
        <v>26562</v>
      </c>
      <c r="AA676" t="e">
        <f>VLOOKUP(assembly_staff_import[[#This Row],[Formatted and corrected Works for Group Text]],[3]!Table4[#Data],1,0)</f>
        <v>#REF!</v>
      </c>
      <c r="AB676" t="e">
        <f>VLOOKUP(assembly_staff_import[[#This Row],[Formatted and corrected Works for Group Text]],[3]!Table5[#Data],2,0)</f>
        <v>#REF!</v>
      </c>
      <c r="AC676" t="str">
        <f>IF(TRIM(assembly_staff_import[[#This Row],[PUBLIC INFO ADDR_SOURCE_KEY]])="CAPITOL, ALBANY", "Legislative / Capitol Office", "District Office")</f>
        <v>Legislative / Capitol Office</v>
      </c>
      <c r="AD676" t="s">
        <v>26563</v>
      </c>
      <c r="AF676" t="str">
        <f t="shared" si="34"/>
        <v xml:space="preserve">225 </v>
      </c>
      <c r="AG676" t="s">
        <v>26563</v>
      </c>
      <c r="AH676" t="s">
        <v>26875</v>
      </c>
      <c r="AI676" t="s">
        <v>26565</v>
      </c>
      <c r="AJ676" t="s">
        <v>23493</v>
      </c>
    </row>
    <row r="677" spans="1:36" x14ac:dyDescent="0.2">
      <c r="A677" t="str">
        <f>TRIM(PROPER((assembly_staff_import[[#This Row],[First MI Name via NAME_SOURCE_KEY TEXT]]&amp;" "&amp;assembly_staff_import[[#This Row],[Last Name via NAME_SOURCE_KEY TEXT]]&amp;" "&amp;assembly_staff_import[[#This Row],[Suffix via NAME_SOURCE_KEY]])))</f>
        <v>Jignasha B Shah</v>
      </c>
      <c r="B677" t="str">
        <f>TRIM(CONCATENATE(TRIM(assembly_staff_import[[#This Row],[Full Name]]), ", ", assembly_staff_import[[#This Row],[Title]]))</f>
        <v>Jignasha B Shah, Graduate Scholar</v>
      </c>
      <c r="C677" t="e">
        <f>assembly_staff_import[[#This Row],[Vlookup_groups]]</f>
        <v>#REF!</v>
      </c>
      <c r="D677" t="str">
        <f>IF(assembly_staff_import[[#This Row],[Legislative Staff Type]]="Personal",assembly_staff_import[[#This Row],[Formatted Personal Staff Office]],"")</f>
        <v/>
      </c>
      <c r="E677" t="s">
        <v>65</v>
      </c>
      <c r="F677" s="19" t="s">
        <v>10913</v>
      </c>
      <c r="G677" t="s">
        <v>1237</v>
      </c>
      <c r="H677" t="str">
        <f>TRIM(PROPER((assembly_staff_import[[#This Row],[Last Name via NAME_SOURCE_KEY TEXT]]&amp;" "&amp;assembly_staff_import[[#This Row],[Suffix via NAME_SOURCE_KEY]])))</f>
        <v>Shah</v>
      </c>
      <c r="I677" t="str">
        <f>PROPER(assembly_staff_import[[#This Row],[JOB TITLE_SOURCE_KEY]])</f>
        <v xml:space="preserve">Graduate Scholar                           </v>
      </c>
      <c r="J677" t="s">
        <v>72</v>
      </c>
      <c r="K677" t="str">
        <f>IF(assembly_staff_import[[#This Row],[Legislative Staff Type]]="Personal",assembly_staff_import[[#This Row],[Vlookup Reports To Person]], "")</f>
        <v/>
      </c>
      <c r="L677" t="str">
        <f>PROPER(assembly_staff_import[[#This Row],[First MI Name via NAME_SOURCE_KEY TEXT]])</f>
        <v xml:space="preserve"> Jignasha B</v>
      </c>
      <c r="M677" t="s">
        <v>12878</v>
      </c>
      <c r="N677" t="str">
        <f>LOWER(CONCATENATE(assembly_staff_import[[#This Row],[Last Name]],LEFT(assembly_staff_import[[#This Row],[First Name (no initial)]],1),"@nyassembly.gov"))</f>
        <v>shahj@nyassembly.gov</v>
      </c>
      <c r="O677" t="s">
        <v>26876</v>
      </c>
      <c r="P677" t="e">
        <f>VLOOKUP(assembly_staff_import[[#This Row],[Full Name]],[3]!PEOPLE_March_20[#Data],1,0)</f>
        <v>#REF!</v>
      </c>
      <c r="Q677" t="e">
        <f>VLOOKUP(assembly_staff_import[[#This Row],[Full Name]],[3]!Table17[#Data],3,0)</f>
        <v>#REF!</v>
      </c>
      <c r="R677" t="e">
        <f>VLOOKUP(assembly_staff_import[[#This Row],[Formatted Works for Group]],[3]!Table7[#Data],1,0)</f>
        <v>#REF!</v>
      </c>
      <c r="S677" t="str">
        <f>IF(assembly_staff_import[[#This Row],[Legislative Staff Type]]="Personal", assembly_staff_import[[#This Row],[Vlookup Works for Group]], assembly_staff_import[[#This Row],[Formatted Works for Group calc]]&amp;", Central Staff Office, Assembly")</f>
        <v>Intern Program, Central Staff Office, Assembly</v>
      </c>
      <c r="T677" s="20" t="str">
        <f>TRIM(assembly_staff_import[[#This Row],[NAME_SOURCE_KEY]])</f>
        <v>SHAH, JIGNASHA B</v>
      </c>
      <c r="U677" t="s">
        <v>26877</v>
      </c>
      <c r="V677" t="s">
        <v>26878</v>
      </c>
      <c r="W677" t="s">
        <v>26879</v>
      </c>
      <c r="Y677"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77" t="s">
        <v>26562</v>
      </c>
      <c r="AA677" t="e">
        <f>VLOOKUP(assembly_staff_import[[#This Row],[Formatted and corrected Works for Group Text]],[3]!Table4[#Data],1,0)</f>
        <v>#REF!</v>
      </c>
      <c r="AB677" t="e">
        <f>VLOOKUP(assembly_staff_import[[#This Row],[Formatted and corrected Works for Group Text]],[3]!Table5[#Data],2,0)</f>
        <v>#REF!</v>
      </c>
      <c r="AC677" t="str">
        <f>IF(TRIM(assembly_staff_import[[#This Row],[PUBLIC INFO ADDR_SOURCE_KEY]])="CAPITOL, ALBANY", "Legislative / Capitol Office", "District Office")</f>
        <v>Legislative / Capitol Office</v>
      </c>
      <c r="AD677" t="s">
        <v>26563</v>
      </c>
      <c r="AF677" t="str">
        <f t="shared" si="34"/>
        <v xml:space="preserve">225 </v>
      </c>
      <c r="AG677" t="s">
        <v>26563</v>
      </c>
      <c r="AH677" t="s">
        <v>26880</v>
      </c>
      <c r="AI677" t="s">
        <v>26592</v>
      </c>
      <c r="AJ677" t="s">
        <v>23493</v>
      </c>
    </row>
    <row r="678" spans="1:36" x14ac:dyDescent="0.2">
      <c r="A678" t="str">
        <f>TRIM(PROPER((assembly_staff_import[[#This Row],[First MI Name via NAME_SOURCE_KEY TEXT]]&amp;" "&amp;assembly_staff_import[[#This Row],[Last Name via NAME_SOURCE_KEY TEXT]]&amp;" "&amp;assembly_staff_import[[#This Row],[Suffix via NAME_SOURCE_KEY]])))</f>
        <v>Jolisel E Vargas Lopez</v>
      </c>
      <c r="B678" t="str">
        <f>TRIM(CONCATENATE(TRIM(assembly_staff_import[[#This Row],[Full Name]]), ", ", assembly_staff_import[[#This Row],[Title]]))</f>
        <v>Jolisel E Vargas Lopez, Intern</v>
      </c>
      <c r="C678" t="e">
        <f>assembly_staff_import[[#This Row],[Vlookup_groups]]</f>
        <v>#REF!</v>
      </c>
      <c r="D678" t="str">
        <f>IF(assembly_staff_import[[#This Row],[Legislative Staff Type]]="Personal",assembly_staff_import[[#This Row],[Formatted Personal Staff Office]],"")</f>
        <v/>
      </c>
      <c r="E678" t="s">
        <v>65</v>
      </c>
      <c r="F678" s="19" t="s">
        <v>10913</v>
      </c>
      <c r="G678" t="s">
        <v>1237</v>
      </c>
      <c r="H678" t="str">
        <f>TRIM(PROPER((assembly_staff_import[[#This Row],[Last Name via NAME_SOURCE_KEY TEXT]]&amp;" "&amp;assembly_staff_import[[#This Row],[Suffix via NAME_SOURCE_KEY]])))</f>
        <v>Vargas Lopez</v>
      </c>
      <c r="I678" t="str">
        <f>PROPER(assembly_staff_import[[#This Row],[JOB TITLE_SOURCE_KEY]])</f>
        <v xml:space="preserve">Intern                                     </v>
      </c>
      <c r="J678" t="s">
        <v>72</v>
      </c>
      <c r="K678" t="str">
        <f>IF(assembly_staff_import[[#This Row],[Legislative Staff Type]]="Personal",assembly_staff_import[[#This Row],[Vlookup Reports To Person]], "")</f>
        <v/>
      </c>
      <c r="L678" t="str">
        <f>PROPER(assembly_staff_import[[#This Row],[First MI Name via NAME_SOURCE_KEY TEXT]])</f>
        <v xml:space="preserve"> Jolisel E</v>
      </c>
      <c r="M678" t="s">
        <v>12807</v>
      </c>
      <c r="N678" t="str">
        <f>LOWER(CONCATENATE(assembly_staff_import[[#This Row],[Last Name]],LEFT(assembly_staff_import[[#This Row],[First Name (no initial)]],1),"@nyassembly.gov"))</f>
        <v>vargas lopezj@nyassembly.gov</v>
      </c>
      <c r="O678" t="s">
        <v>26881</v>
      </c>
      <c r="P678" t="e">
        <f>VLOOKUP(assembly_staff_import[[#This Row],[Full Name]],[3]!PEOPLE_March_20[#Data],1,0)</f>
        <v>#REF!</v>
      </c>
      <c r="Q678" t="e">
        <f>VLOOKUP(assembly_staff_import[[#This Row],[Full Name]],[3]!Table17[#Data],3,0)</f>
        <v>#REF!</v>
      </c>
      <c r="R678" t="e">
        <f>VLOOKUP(assembly_staff_import[[#This Row],[Formatted Works for Group]],[3]!Table7[#Data],1,0)</f>
        <v>#REF!</v>
      </c>
      <c r="S678" t="str">
        <f>IF(assembly_staff_import[[#This Row],[Legislative Staff Type]]="Personal", assembly_staff_import[[#This Row],[Vlookup Works for Group]], assembly_staff_import[[#This Row],[Formatted Works for Group calc]]&amp;", Central Staff Office, Assembly")</f>
        <v>Intern Program, Central Staff Office, Assembly</v>
      </c>
      <c r="T678" s="20" t="str">
        <f>TRIM(assembly_staff_import[[#This Row],[NAME_SOURCE_KEY]])</f>
        <v>VARGAS LOPEZ, JOLISEL E</v>
      </c>
      <c r="U678" t="s">
        <v>26882</v>
      </c>
      <c r="V678" t="s">
        <v>26883</v>
      </c>
      <c r="W678" t="s">
        <v>26884</v>
      </c>
      <c r="Y678"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78" t="s">
        <v>26562</v>
      </c>
      <c r="AA678" t="e">
        <f>VLOOKUP(assembly_staff_import[[#This Row],[Formatted and corrected Works for Group Text]],[3]!Table4[#Data],1,0)</f>
        <v>#REF!</v>
      </c>
      <c r="AB678" t="e">
        <f>VLOOKUP(assembly_staff_import[[#This Row],[Formatted and corrected Works for Group Text]],[3]!Table5[#Data],2,0)</f>
        <v>#REF!</v>
      </c>
      <c r="AC678" t="str">
        <f>IF(TRIM(assembly_staff_import[[#This Row],[PUBLIC INFO ADDR_SOURCE_KEY]])="CAPITOL, ALBANY", "Legislative / Capitol Office", "District Office")</f>
        <v>Legislative / Capitol Office</v>
      </c>
      <c r="AD678" t="s">
        <v>26563</v>
      </c>
      <c r="AF678" t="str">
        <f t="shared" si="34"/>
        <v xml:space="preserve">225 </v>
      </c>
      <c r="AG678" t="s">
        <v>26563</v>
      </c>
      <c r="AH678" t="s">
        <v>26885</v>
      </c>
      <c r="AI678" t="s">
        <v>26565</v>
      </c>
      <c r="AJ678" t="s">
        <v>23493</v>
      </c>
    </row>
    <row r="679" spans="1:36" x14ac:dyDescent="0.2">
      <c r="A679" t="str">
        <f>TRIM(PROPER((assembly_staff_import[[#This Row],[First MI Name via NAME_SOURCE_KEY TEXT]]&amp;" "&amp;assembly_staff_import[[#This Row],[Last Name via NAME_SOURCE_KEY TEXT]]&amp;" "&amp;assembly_staff_import[[#This Row],[Suffix via NAME_SOURCE_KEY]])))</f>
        <v>Joseph F Janots</v>
      </c>
      <c r="B679" t="str">
        <f>TRIM(CONCATENATE(TRIM(assembly_staff_import[[#This Row],[Full Name]]), ", ", assembly_staff_import[[#This Row],[Title]]))</f>
        <v>Joseph F Janots, Intern</v>
      </c>
      <c r="C679" t="e">
        <f>assembly_staff_import[[#This Row],[Vlookup_groups]]</f>
        <v>#REF!</v>
      </c>
      <c r="D679" t="str">
        <f>IF(assembly_staff_import[[#This Row],[Legislative Staff Type]]="Personal",assembly_staff_import[[#This Row],[Formatted Personal Staff Office]],"")</f>
        <v/>
      </c>
      <c r="E679" t="s">
        <v>65</v>
      </c>
      <c r="F679" s="19" t="s">
        <v>10913</v>
      </c>
      <c r="G679" t="s">
        <v>1237</v>
      </c>
      <c r="H679" t="str">
        <f>TRIM(PROPER((assembly_staff_import[[#This Row],[Last Name via NAME_SOURCE_KEY TEXT]]&amp;" "&amp;assembly_staff_import[[#This Row],[Suffix via NAME_SOURCE_KEY]])))</f>
        <v>Janots</v>
      </c>
      <c r="I679" t="str">
        <f>PROPER(assembly_staff_import[[#This Row],[JOB TITLE_SOURCE_KEY]])</f>
        <v xml:space="preserve">Intern                                     </v>
      </c>
      <c r="J679" t="s">
        <v>72</v>
      </c>
      <c r="K679" t="str">
        <f>IF(assembly_staff_import[[#This Row],[Legislative Staff Type]]="Personal",assembly_staff_import[[#This Row],[Vlookup Reports To Person]], "")</f>
        <v/>
      </c>
      <c r="L679" t="str">
        <f>PROPER(assembly_staff_import[[#This Row],[First MI Name via NAME_SOURCE_KEY TEXT]])</f>
        <v xml:space="preserve"> Joseph F</v>
      </c>
      <c r="M679" t="s">
        <v>12774</v>
      </c>
      <c r="N679" t="str">
        <f>LOWER(CONCATENATE(assembly_staff_import[[#This Row],[Last Name]],LEFT(assembly_staff_import[[#This Row],[First Name (no initial)]],1),"@nyassembly.gov"))</f>
        <v>janotsj@nyassembly.gov</v>
      </c>
      <c r="O679" t="s">
        <v>2640</v>
      </c>
      <c r="P679" t="e">
        <f>VLOOKUP(assembly_staff_import[[#This Row],[Full Name]],[3]!PEOPLE_March_20[#Data],1,0)</f>
        <v>#REF!</v>
      </c>
      <c r="Q679" t="e">
        <f>VLOOKUP(assembly_staff_import[[#This Row],[Full Name]],[3]!Table17[#Data],3,0)</f>
        <v>#REF!</v>
      </c>
      <c r="R679" t="e">
        <f>VLOOKUP(assembly_staff_import[[#This Row],[Formatted Works for Group]],[3]!Table7[#Data],1,0)</f>
        <v>#REF!</v>
      </c>
      <c r="S679" t="str">
        <f>IF(assembly_staff_import[[#This Row],[Legislative Staff Type]]="Personal", assembly_staff_import[[#This Row],[Vlookup Works for Group]], assembly_staff_import[[#This Row],[Formatted Works for Group calc]]&amp;", Central Staff Office, Assembly")</f>
        <v>Intern Program, Central Staff Office, Assembly</v>
      </c>
      <c r="T679" s="20" t="str">
        <f>TRIM(assembly_staff_import[[#This Row],[NAME_SOURCE_KEY]])</f>
        <v>JANOTS, JOSEPH F</v>
      </c>
      <c r="U679" t="s">
        <v>26886</v>
      </c>
      <c r="V679" t="s">
        <v>26887</v>
      </c>
      <c r="W679" t="s">
        <v>26888</v>
      </c>
      <c r="Y679"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79" t="s">
        <v>26562</v>
      </c>
      <c r="AA679" t="e">
        <f>VLOOKUP(assembly_staff_import[[#This Row],[Formatted and corrected Works for Group Text]],[3]!Table4[#Data],1,0)</f>
        <v>#REF!</v>
      </c>
      <c r="AB679" t="e">
        <f>VLOOKUP(assembly_staff_import[[#This Row],[Formatted and corrected Works for Group Text]],[3]!Table5[#Data],2,0)</f>
        <v>#REF!</v>
      </c>
      <c r="AC679" t="str">
        <f>IF(TRIM(assembly_staff_import[[#This Row],[PUBLIC INFO ADDR_SOURCE_KEY]])="CAPITOL, ALBANY", "Legislative / Capitol Office", "District Office")</f>
        <v>Legislative / Capitol Office</v>
      </c>
      <c r="AD679" t="s">
        <v>26563</v>
      </c>
      <c r="AF679" t="str">
        <f t="shared" si="34"/>
        <v xml:space="preserve">225 </v>
      </c>
      <c r="AG679" t="s">
        <v>26563</v>
      </c>
      <c r="AH679" t="s">
        <v>26889</v>
      </c>
      <c r="AI679" t="s">
        <v>26565</v>
      </c>
      <c r="AJ679" t="s">
        <v>23493</v>
      </c>
    </row>
    <row r="680" spans="1:36" x14ac:dyDescent="0.2">
      <c r="A680" t="str">
        <f>TRIM(PROPER((assembly_staff_import[[#This Row],[First MI Name via NAME_SOURCE_KEY TEXT]]&amp;" "&amp;assembly_staff_import[[#This Row],[Last Name via NAME_SOURCE_KEY TEXT]]&amp;" "&amp;assembly_staff_import[[#This Row],[Suffix via NAME_SOURCE_KEY]])))</f>
        <v>Josephina M Rivera</v>
      </c>
      <c r="B680" t="str">
        <f>TRIM(CONCATENATE(TRIM(assembly_staff_import[[#This Row],[Full Name]]), ", ", assembly_staff_import[[#This Row],[Title]]))</f>
        <v>Josephina M Rivera, Intern</v>
      </c>
      <c r="C680" t="e">
        <f>assembly_staff_import[[#This Row],[Vlookup_groups]]</f>
        <v>#REF!</v>
      </c>
      <c r="D680" t="str">
        <f>IF(assembly_staff_import[[#This Row],[Legislative Staff Type]]="Personal",assembly_staff_import[[#This Row],[Formatted Personal Staff Office]],"")</f>
        <v/>
      </c>
      <c r="E680" t="s">
        <v>65</v>
      </c>
      <c r="F680" s="19" t="s">
        <v>10913</v>
      </c>
      <c r="G680" t="s">
        <v>1237</v>
      </c>
      <c r="H680" t="str">
        <f>TRIM(PROPER((assembly_staff_import[[#This Row],[Last Name via NAME_SOURCE_KEY TEXT]]&amp;" "&amp;assembly_staff_import[[#This Row],[Suffix via NAME_SOURCE_KEY]])))</f>
        <v>Rivera</v>
      </c>
      <c r="I680" t="str">
        <f>PROPER(assembly_staff_import[[#This Row],[JOB TITLE_SOURCE_KEY]])</f>
        <v xml:space="preserve">Intern                                     </v>
      </c>
      <c r="J680" t="s">
        <v>72</v>
      </c>
      <c r="K680" t="str">
        <f>IF(assembly_staff_import[[#This Row],[Legislative Staff Type]]="Personal",assembly_staff_import[[#This Row],[Vlookup Reports To Person]], "")</f>
        <v/>
      </c>
      <c r="L680" t="str">
        <f>PROPER(assembly_staff_import[[#This Row],[First MI Name via NAME_SOURCE_KEY TEXT]])</f>
        <v xml:space="preserve"> Josephina M</v>
      </c>
      <c r="M680" t="s">
        <v>12745</v>
      </c>
      <c r="N680" t="str">
        <f>LOWER(CONCATENATE(assembly_staff_import[[#This Row],[Last Name]],LEFT(assembly_staff_import[[#This Row],[First Name (no initial)]],1),"@nyassembly.gov"))</f>
        <v>riveraj@nyassembly.gov</v>
      </c>
      <c r="O680" t="s">
        <v>26890</v>
      </c>
      <c r="P680" t="e">
        <f>VLOOKUP(assembly_staff_import[[#This Row],[Full Name]],[3]!PEOPLE_March_20[#Data],1,0)</f>
        <v>#REF!</v>
      </c>
      <c r="Q680" t="e">
        <f>VLOOKUP(assembly_staff_import[[#This Row],[Full Name]],[3]!Table17[#Data],3,0)</f>
        <v>#REF!</v>
      </c>
      <c r="R680" t="e">
        <f>VLOOKUP(assembly_staff_import[[#This Row],[Formatted Works for Group]],[3]!Table7[#Data],1,0)</f>
        <v>#REF!</v>
      </c>
      <c r="S680" t="str">
        <f>IF(assembly_staff_import[[#This Row],[Legislative Staff Type]]="Personal", assembly_staff_import[[#This Row],[Vlookup Works for Group]], assembly_staff_import[[#This Row],[Formatted Works for Group calc]]&amp;", Central Staff Office, Assembly")</f>
        <v>Intern Program, Central Staff Office, Assembly</v>
      </c>
      <c r="T680" s="20" t="str">
        <f>TRIM(assembly_staff_import[[#This Row],[NAME_SOURCE_KEY]])</f>
        <v>RIVERA, JOSEPHINA M</v>
      </c>
      <c r="U680" t="s">
        <v>26891</v>
      </c>
      <c r="V680" t="s">
        <v>26589</v>
      </c>
      <c r="W680" t="s">
        <v>26892</v>
      </c>
      <c r="Y680"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80" t="s">
        <v>26562</v>
      </c>
      <c r="AA680" t="e">
        <f>VLOOKUP(assembly_staff_import[[#This Row],[Formatted and corrected Works for Group Text]],[3]!Table4[#Data],1,0)</f>
        <v>#REF!</v>
      </c>
      <c r="AB680" t="e">
        <f>VLOOKUP(assembly_staff_import[[#This Row],[Formatted and corrected Works for Group Text]],[3]!Table5[#Data],2,0)</f>
        <v>#REF!</v>
      </c>
      <c r="AC680" t="str">
        <f>IF(TRIM(assembly_staff_import[[#This Row],[PUBLIC INFO ADDR_SOURCE_KEY]])="CAPITOL, ALBANY", "Legislative / Capitol Office", "District Office")</f>
        <v>Legislative / Capitol Office</v>
      </c>
      <c r="AD680" t="s">
        <v>26563</v>
      </c>
      <c r="AF680" t="str">
        <f t="shared" si="34"/>
        <v xml:space="preserve">225 </v>
      </c>
      <c r="AG680" t="s">
        <v>26563</v>
      </c>
      <c r="AH680" t="s">
        <v>26893</v>
      </c>
      <c r="AI680" t="s">
        <v>26565</v>
      </c>
      <c r="AJ680" t="s">
        <v>23493</v>
      </c>
    </row>
    <row r="681" spans="1:36" x14ac:dyDescent="0.2">
      <c r="A681" t="str">
        <f>TRIM(PROPER((assembly_staff_import[[#This Row],[First MI Name via NAME_SOURCE_KEY TEXT]]&amp;" "&amp;assembly_staff_import[[#This Row],[Last Name via NAME_SOURCE_KEY TEXT]]&amp;" "&amp;assembly_staff_import[[#This Row],[Suffix via NAME_SOURCE_KEY]])))</f>
        <v>Joshua K Ragland</v>
      </c>
      <c r="B681" t="str">
        <f>TRIM(CONCATENATE(TRIM(assembly_staff_import[[#This Row],[Full Name]]), ", ", assembly_staff_import[[#This Row],[Title]]))</f>
        <v>Joshua K Ragland, Intern</v>
      </c>
      <c r="C681" t="e">
        <f>assembly_staff_import[[#This Row],[Vlookup_groups]]</f>
        <v>#REF!</v>
      </c>
      <c r="D681" t="str">
        <f>IF(assembly_staff_import[[#This Row],[Legislative Staff Type]]="Personal",assembly_staff_import[[#This Row],[Formatted Personal Staff Office]],"")</f>
        <v/>
      </c>
      <c r="E681" t="s">
        <v>65</v>
      </c>
      <c r="F681" s="19" t="s">
        <v>10913</v>
      </c>
      <c r="G681" t="s">
        <v>1237</v>
      </c>
      <c r="H681" t="str">
        <f>TRIM(PROPER((assembly_staff_import[[#This Row],[Last Name via NAME_SOURCE_KEY TEXT]]&amp;" "&amp;assembly_staff_import[[#This Row],[Suffix via NAME_SOURCE_KEY]])))</f>
        <v>Ragland</v>
      </c>
      <c r="I681" t="str">
        <f>PROPER(assembly_staff_import[[#This Row],[JOB TITLE_SOURCE_KEY]])</f>
        <v xml:space="preserve">Intern                                     </v>
      </c>
      <c r="J681" t="s">
        <v>72</v>
      </c>
      <c r="K681" t="str">
        <f>IF(assembly_staff_import[[#This Row],[Legislative Staff Type]]="Personal",assembly_staff_import[[#This Row],[Vlookup Reports To Person]], "")</f>
        <v/>
      </c>
      <c r="L681" t="str">
        <f>PROPER(assembly_staff_import[[#This Row],[First MI Name via NAME_SOURCE_KEY TEXT]])</f>
        <v xml:space="preserve"> Joshua K</v>
      </c>
      <c r="M681" t="s">
        <v>12732</v>
      </c>
      <c r="N681" t="str">
        <f>LOWER(CONCATENATE(assembly_staff_import[[#This Row],[Last Name]],LEFT(assembly_staff_import[[#This Row],[First Name (no initial)]],1),"@nyassembly.gov"))</f>
        <v>raglandj@nyassembly.gov</v>
      </c>
      <c r="O681" t="s">
        <v>24175</v>
      </c>
      <c r="P681" t="e">
        <f>VLOOKUP(assembly_staff_import[[#This Row],[Full Name]],[3]!PEOPLE_March_20[#Data],1,0)</f>
        <v>#REF!</v>
      </c>
      <c r="Q681" t="e">
        <f>VLOOKUP(assembly_staff_import[[#This Row],[Full Name]],[3]!Table17[#Data],3,0)</f>
        <v>#REF!</v>
      </c>
      <c r="R681" t="e">
        <f>VLOOKUP(assembly_staff_import[[#This Row],[Formatted Works for Group]],[3]!Table7[#Data],1,0)</f>
        <v>#REF!</v>
      </c>
      <c r="S681" t="str">
        <f>IF(assembly_staff_import[[#This Row],[Legislative Staff Type]]="Personal", assembly_staff_import[[#This Row],[Vlookup Works for Group]], assembly_staff_import[[#This Row],[Formatted Works for Group calc]]&amp;", Central Staff Office, Assembly")</f>
        <v>Intern Program, Central Staff Office, Assembly</v>
      </c>
      <c r="T681" s="20" t="str">
        <f>TRIM(assembly_staff_import[[#This Row],[NAME_SOURCE_KEY]])</f>
        <v>RAGLAND, JOSHUA K</v>
      </c>
      <c r="U681" t="s">
        <v>26894</v>
      </c>
      <c r="V681" t="s">
        <v>26895</v>
      </c>
      <c r="W681" t="s">
        <v>26896</v>
      </c>
      <c r="Y681"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81" t="s">
        <v>26562</v>
      </c>
      <c r="AA681" t="e">
        <f>VLOOKUP(assembly_staff_import[[#This Row],[Formatted and corrected Works for Group Text]],[3]!Table4[#Data],1,0)</f>
        <v>#REF!</v>
      </c>
      <c r="AB681" t="e">
        <f>VLOOKUP(assembly_staff_import[[#This Row],[Formatted and corrected Works for Group Text]],[3]!Table5[#Data],2,0)</f>
        <v>#REF!</v>
      </c>
      <c r="AC681" t="str">
        <f>IF(TRIM(assembly_staff_import[[#This Row],[PUBLIC INFO ADDR_SOURCE_KEY]])="CAPITOL, ALBANY", "Legislative / Capitol Office", "District Office")</f>
        <v>Legislative / Capitol Office</v>
      </c>
      <c r="AD681" t="s">
        <v>26563</v>
      </c>
      <c r="AF681" t="str">
        <f t="shared" si="34"/>
        <v xml:space="preserve">225 </v>
      </c>
      <c r="AG681" t="s">
        <v>26563</v>
      </c>
      <c r="AH681" t="s">
        <v>26897</v>
      </c>
      <c r="AI681" t="s">
        <v>26565</v>
      </c>
      <c r="AJ681" t="s">
        <v>23493</v>
      </c>
    </row>
    <row r="682" spans="1:36" x14ac:dyDescent="0.2">
      <c r="A682" t="str">
        <f>TRIM(PROPER((assembly_staff_import[[#This Row],[First MI Name via NAME_SOURCE_KEY TEXT]]&amp;" "&amp;assembly_staff_import[[#This Row],[Last Name via NAME_SOURCE_KEY TEXT]]&amp;" "&amp;assembly_staff_import[[#This Row],[Suffix via NAME_SOURCE_KEY]])))</f>
        <v>Joshua L Mouzon</v>
      </c>
      <c r="B682" t="str">
        <f>TRIM(CONCATENATE(TRIM(assembly_staff_import[[#This Row],[Full Name]]), ", ", assembly_staff_import[[#This Row],[Title]]))</f>
        <v>Joshua L Mouzon, Intern</v>
      </c>
      <c r="C682" t="e">
        <f>assembly_staff_import[[#This Row],[Vlookup_groups]]</f>
        <v>#REF!</v>
      </c>
      <c r="D682" t="str">
        <f>IF(assembly_staff_import[[#This Row],[Legislative Staff Type]]="Personal",assembly_staff_import[[#This Row],[Formatted Personal Staff Office]],"")</f>
        <v/>
      </c>
      <c r="E682" t="s">
        <v>65</v>
      </c>
      <c r="F682" s="19" t="s">
        <v>10913</v>
      </c>
      <c r="G682" t="s">
        <v>1237</v>
      </c>
      <c r="H682" t="str">
        <f>TRIM(PROPER((assembly_staff_import[[#This Row],[Last Name via NAME_SOURCE_KEY TEXT]]&amp;" "&amp;assembly_staff_import[[#This Row],[Suffix via NAME_SOURCE_KEY]])))</f>
        <v>Mouzon</v>
      </c>
      <c r="I682" t="str">
        <f>PROPER(assembly_staff_import[[#This Row],[JOB TITLE_SOURCE_KEY]])</f>
        <v xml:space="preserve">Intern                                     </v>
      </c>
      <c r="J682" t="s">
        <v>72</v>
      </c>
      <c r="K682" t="str">
        <f>IF(assembly_staff_import[[#This Row],[Legislative Staff Type]]="Personal",assembly_staff_import[[#This Row],[Vlookup Reports To Person]], "")</f>
        <v/>
      </c>
      <c r="L682" t="str">
        <f>PROPER(assembly_staff_import[[#This Row],[First MI Name via NAME_SOURCE_KEY TEXT]])</f>
        <v xml:space="preserve"> Joshua L</v>
      </c>
      <c r="M682" t="s">
        <v>12726</v>
      </c>
      <c r="N682" t="str">
        <f>LOWER(CONCATENATE(assembly_staff_import[[#This Row],[Last Name]],LEFT(assembly_staff_import[[#This Row],[First Name (no initial)]],1),"@nyassembly.gov"))</f>
        <v>mouzonj@nyassembly.gov</v>
      </c>
      <c r="O682" t="s">
        <v>24175</v>
      </c>
      <c r="P682" t="e">
        <f>VLOOKUP(assembly_staff_import[[#This Row],[Full Name]],[3]!PEOPLE_March_20[#Data],1,0)</f>
        <v>#REF!</v>
      </c>
      <c r="Q682" t="e">
        <f>VLOOKUP(assembly_staff_import[[#This Row],[Full Name]],[3]!Table17[#Data],3,0)</f>
        <v>#REF!</v>
      </c>
      <c r="R682" t="e">
        <f>VLOOKUP(assembly_staff_import[[#This Row],[Formatted Works for Group]],[3]!Table7[#Data],1,0)</f>
        <v>#REF!</v>
      </c>
      <c r="S682" t="str">
        <f>IF(assembly_staff_import[[#This Row],[Legislative Staff Type]]="Personal", assembly_staff_import[[#This Row],[Vlookup Works for Group]], assembly_staff_import[[#This Row],[Formatted Works for Group calc]]&amp;", Central Staff Office, Assembly")</f>
        <v>Intern Program, Central Staff Office, Assembly</v>
      </c>
      <c r="T682" s="20" t="str">
        <f>TRIM(assembly_staff_import[[#This Row],[NAME_SOURCE_KEY]])</f>
        <v>MOUZON, JOSHUA L</v>
      </c>
      <c r="U682" t="s">
        <v>26898</v>
      </c>
      <c r="V682" t="s">
        <v>26899</v>
      </c>
      <c r="W682" t="s">
        <v>26900</v>
      </c>
      <c r="Y682"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82" t="s">
        <v>26562</v>
      </c>
      <c r="AA682" t="e">
        <f>VLOOKUP(assembly_staff_import[[#This Row],[Formatted and corrected Works for Group Text]],[3]!Table4[#Data],1,0)</f>
        <v>#REF!</v>
      </c>
      <c r="AB682" t="e">
        <f>VLOOKUP(assembly_staff_import[[#This Row],[Formatted and corrected Works for Group Text]],[3]!Table5[#Data],2,0)</f>
        <v>#REF!</v>
      </c>
      <c r="AC682" t="str">
        <f>IF(TRIM(assembly_staff_import[[#This Row],[PUBLIC INFO ADDR_SOURCE_KEY]])="CAPITOL, ALBANY", "Legislative / Capitol Office", "District Office")</f>
        <v>Legislative / Capitol Office</v>
      </c>
      <c r="AD682" t="s">
        <v>26563</v>
      </c>
      <c r="AF682" t="str">
        <f t="shared" si="34"/>
        <v xml:space="preserve">225 </v>
      </c>
      <c r="AG682" t="s">
        <v>26563</v>
      </c>
      <c r="AH682" t="s">
        <v>26901</v>
      </c>
      <c r="AI682" t="s">
        <v>26565</v>
      </c>
      <c r="AJ682" t="s">
        <v>23493</v>
      </c>
    </row>
    <row r="683" spans="1:36" x14ac:dyDescent="0.2">
      <c r="A683" t="str">
        <f>TRIM(PROPER((assembly_staff_import[[#This Row],[First MI Name via NAME_SOURCE_KEY TEXT]]&amp;" "&amp;assembly_staff_import[[#This Row],[Last Name via NAME_SOURCE_KEY TEXT]]&amp;" "&amp;assembly_staff_import[[#This Row],[Suffix via NAME_SOURCE_KEY]])))</f>
        <v>Jude P Washock</v>
      </c>
      <c r="B683" t="str">
        <f>TRIM(CONCATENATE(TRIM(assembly_staff_import[[#This Row],[Full Name]]), ", ", assembly_staff_import[[#This Row],[Title]]))</f>
        <v>Jude P Washock, Intern</v>
      </c>
      <c r="C683" t="e">
        <f>assembly_staff_import[[#This Row],[Vlookup_groups]]</f>
        <v>#REF!</v>
      </c>
      <c r="D683" t="str">
        <f>IF(assembly_staff_import[[#This Row],[Legislative Staff Type]]="Personal",assembly_staff_import[[#This Row],[Formatted Personal Staff Office]],"")</f>
        <v/>
      </c>
      <c r="E683" t="s">
        <v>65</v>
      </c>
      <c r="F683" s="19" t="s">
        <v>10913</v>
      </c>
      <c r="G683" t="s">
        <v>1237</v>
      </c>
      <c r="H683" t="str">
        <f>TRIM(PROPER((assembly_staff_import[[#This Row],[Last Name via NAME_SOURCE_KEY TEXT]]&amp;" "&amp;assembly_staff_import[[#This Row],[Suffix via NAME_SOURCE_KEY]])))</f>
        <v>Washock</v>
      </c>
      <c r="I683" t="str">
        <f>PROPER(assembly_staff_import[[#This Row],[JOB TITLE_SOURCE_KEY]])</f>
        <v xml:space="preserve">Intern                                     </v>
      </c>
      <c r="J683" t="s">
        <v>72</v>
      </c>
      <c r="K683" t="str">
        <f>IF(assembly_staff_import[[#This Row],[Legislative Staff Type]]="Personal",assembly_staff_import[[#This Row],[Vlookup Reports To Person]], "")</f>
        <v/>
      </c>
      <c r="L683" t="str">
        <f>PROPER(assembly_staff_import[[#This Row],[First MI Name via NAME_SOURCE_KEY TEXT]])</f>
        <v xml:space="preserve"> Jude P</v>
      </c>
      <c r="M683" t="s">
        <v>12720</v>
      </c>
      <c r="N683" t="str">
        <f>LOWER(CONCATENATE(assembly_staff_import[[#This Row],[Last Name]],LEFT(assembly_staff_import[[#This Row],[First Name (no initial)]],1),"@nyassembly.gov"))</f>
        <v>washockj@nyassembly.gov</v>
      </c>
      <c r="O683" t="s">
        <v>24181</v>
      </c>
      <c r="P683" t="e">
        <f>VLOOKUP(assembly_staff_import[[#This Row],[Full Name]],[3]!PEOPLE_March_20[#Data],1,0)</f>
        <v>#REF!</v>
      </c>
      <c r="Q683" t="e">
        <f>VLOOKUP(assembly_staff_import[[#This Row],[Full Name]],[3]!Table17[#Data],3,0)</f>
        <v>#REF!</v>
      </c>
      <c r="R683" t="e">
        <f>VLOOKUP(assembly_staff_import[[#This Row],[Formatted Works for Group]],[3]!Table7[#Data],1,0)</f>
        <v>#REF!</v>
      </c>
      <c r="S683" t="str">
        <f>IF(assembly_staff_import[[#This Row],[Legislative Staff Type]]="Personal", assembly_staff_import[[#This Row],[Vlookup Works for Group]], assembly_staff_import[[#This Row],[Formatted Works for Group calc]]&amp;", Central Staff Office, Assembly")</f>
        <v>Intern Program, Central Staff Office, Assembly</v>
      </c>
      <c r="T683" s="20" t="str">
        <f>TRIM(assembly_staff_import[[#This Row],[NAME_SOURCE_KEY]])</f>
        <v>WASHOCK, JUDE P</v>
      </c>
      <c r="U683" t="s">
        <v>26902</v>
      </c>
      <c r="V683" t="s">
        <v>26903</v>
      </c>
      <c r="W683" t="s">
        <v>26904</v>
      </c>
      <c r="Y68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83" t="s">
        <v>26562</v>
      </c>
      <c r="AA683" t="e">
        <f>VLOOKUP(assembly_staff_import[[#This Row],[Formatted and corrected Works for Group Text]],[3]!Table4[#Data],1,0)</f>
        <v>#REF!</v>
      </c>
      <c r="AB683" t="e">
        <f>VLOOKUP(assembly_staff_import[[#This Row],[Formatted and corrected Works for Group Text]],[3]!Table5[#Data],2,0)</f>
        <v>#REF!</v>
      </c>
      <c r="AC683" t="str">
        <f>IF(TRIM(assembly_staff_import[[#This Row],[PUBLIC INFO ADDR_SOURCE_KEY]])="CAPITOL, ALBANY", "Legislative / Capitol Office", "District Office")</f>
        <v>Legislative / Capitol Office</v>
      </c>
      <c r="AD683" t="s">
        <v>26563</v>
      </c>
      <c r="AF683" t="str">
        <f t="shared" si="34"/>
        <v xml:space="preserve">225 </v>
      </c>
      <c r="AG683" t="s">
        <v>26563</v>
      </c>
      <c r="AH683" t="s">
        <v>26905</v>
      </c>
      <c r="AI683" t="s">
        <v>26565</v>
      </c>
      <c r="AJ683" t="s">
        <v>23493</v>
      </c>
    </row>
    <row r="684" spans="1:36" x14ac:dyDescent="0.2">
      <c r="A684" t="str">
        <f>TRIM(PROPER((assembly_staff_import[[#This Row],[First MI Name via NAME_SOURCE_KEY TEXT]]&amp;" "&amp;assembly_staff_import[[#This Row],[Last Name via NAME_SOURCE_KEY TEXT]]&amp;" "&amp;assembly_staff_import[[#This Row],[Suffix via NAME_SOURCE_KEY]])))</f>
        <v>Kajus Normantas</v>
      </c>
      <c r="B684" t="str">
        <f>TRIM(CONCATENATE(TRIM(assembly_staff_import[[#This Row],[Full Name]]), ", ", assembly_staff_import[[#This Row],[Title]]))</f>
        <v>Kajus Normantas, Intern</v>
      </c>
      <c r="C684" t="e">
        <f>assembly_staff_import[[#This Row],[Vlookup_groups]]</f>
        <v>#REF!</v>
      </c>
      <c r="D684" t="str">
        <f>IF(assembly_staff_import[[#This Row],[Legislative Staff Type]]="Personal",assembly_staff_import[[#This Row],[Formatted Personal Staff Office]],"")</f>
        <v/>
      </c>
      <c r="E684" t="s">
        <v>65</v>
      </c>
      <c r="F684" s="19" t="s">
        <v>10913</v>
      </c>
      <c r="G684" t="s">
        <v>1237</v>
      </c>
      <c r="H684" t="str">
        <f>TRIM(PROPER((assembly_staff_import[[#This Row],[Last Name via NAME_SOURCE_KEY TEXT]]&amp;" "&amp;assembly_staff_import[[#This Row],[Suffix via NAME_SOURCE_KEY]])))</f>
        <v>Normantas</v>
      </c>
      <c r="I684" t="str">
        <f>PROPER(assembly_staff_import[[#This Row],[JOB TITLE_SOURCE_KEY]])</f>
        <v xml:space="preserve">Intern                                     </v>
      </c>
      <c r="J684" t="s">
        <v>72</v>
      </c>
      <c r="K684" t="str">
        <f>IF(assembly_staff_import[[#This Row],[Legislative Staff Type]]="Personal",assembly_staff_import[[#This Row],[Vlookup Reports To Person]], "")</f>
        <v/>
      </c>
      <c r="L684" t="str">
        <f>PROPER(assembly_staff_import[[#This Row],[First MI Name via NAME_SOURCE_KEY TEXT]])</f>
        <v xml:space="preserve"> Kajus</v>
      </c>
      <c r="M684" t="s">
        <v>12700</v>
      </c>
      <c r="N684" t="str">
        <f>LOWER(CONCATENATE(assembly_staff_import[[#This Row],[Last Name]],LEFT(assembly_staff_import[[#This Row],[First Name (no initial)]],1),"@nyassembly.gov"))</f>
        <v>normantask@nyassembly.gov</v>
      </c>
      <c r="O684" t="s">
        <v>12702</v>
      </c>
      <c r="P684" t="e">
        <f>VLOOKUP(assembly_staff_import[[#This Row],[Full Name]],[3]!PEOPLE_March_20[#Data],1,0)</f>
        <v>#REF!</v>
      </c>
      <c r="Q684" t="e">
        <f>VLOOKUP(assembly_staff_import[[#This Row],[Full Name]],[3]!Table17[#Data],3,0)</f>
        <v>#REF!</v>
      </c>
      <c r="R684" t="e">
        <f>VLOOKUP(assembly_staff_import[[#This Row],[Formatted Works for Group]],[3]!Table7[#Data],1,0)</f>
        <v>#REF!</v>
      </c>
      <c r="S684" t="str">
        <f>IF(assembly_staff_import[[#This Row],[Legislative Staff Type]]="Personal", assembly_staff_import[[#This Row],[Vlookup Works for Group]], assembly_staff_import[[#This Row],[Formatted Works for Group calc]]&amp;", Central Staff Office, Assembly")</f>
        <v>Intern Program, Central Staff Office, Assembly</v>
      </c>
      <c r="T684" s="20" t="str">
        <f>TRIM(assembly_staff_import[[#This Row],[NAME_SOURCE_KEY]])</f>
        <v>NORMANTAS, KAJUS</v>
      </c>
      <c r="U684" t="s">
        <v>26906</v>
      </c>
      <c r="V684" t="s">
        <v>26907</v>
      </c>
      <c r="W684" t="s">
        <v>26908</v>
      </c>
      <c r="Y68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84" t="s">
        <v>26562</v>
      </c>
      <c r="AA684" t="e">
        <f>VLOOKUP(assembly_staff_import[[#This Row],[Formatted and corrected Works for Group Text]],[3]!Table4[#Data],1,0)</f>
        <v>#REF!</v>
      </c>
      <c r="AB684" t="e">
        <f>VLOOKUP(assembly_staff_import[[#This Row],[Formatted and corrected Works for Group Text]],[3]!Table5[#Data],2,0)</f>
        <v>#REF!</v>
      </c>
      <c r="AC684" t="str">
        <f>IF(TRIM(assembly_staff_import[[#This Row],[PUBLIC INFO ADDR_SOURCE_KEY]])="CAPITOL, ALBANY", "Legislative / Capitol Office", "District Office")</f>
        <v>Legislative / Capitol Office</v>
      </c>
      <c r="AD684" t="s">
        <v>26563</v>
      </c>
      <c r="AF684" t="str">
        <f t="shared" si="34"/>
        <v xml:space="preserve">225 </v>
      </c>
      <c r="AG684" t="s">
        <v>26563</v>
      </c>
      <c r="AH684" t="s">
        <v>26909</v>
      </c>
      <c r="AI684" t="s">
        <v>26565</v>
      </c>
      <c r="AJ684" t="s">
        <v>23493</v>
      </c>
    </row>
    <row r="685" spans="1:36" x14ac:dyDescent="0.2">
      <c r="A685" t="str">
        <f>TRIM(PROPER((assembly_staff_import[[#This Row],[First MI Name via NAME_SOURCE_KEY TEXT]]&amp;" "&amp;assembly_staff_import[[#This Row],[Last Name via NAME_SOURCE_KEY TEXT]]&amp;" "&amp;assembly_staff_import[[#This Row],[Suffix via NAME_SOURCE_KEY]])))</f>
        <v>Karina E Coraisaca</v>
      </c>
      <c r="B685" t="str">
        <f>TRIM(CONCATENATE(TRIM(assembly_staff_import[[#This Row],[Full Name]]), ", ", assembly_staff_import[[#This Row],[Title]]))</f>
        <v>Karina E Coraisaca, Intern</v>
      </c>
      <c r="C685" t="e">
        <f>assembly_staff_import[[#This Row],[Vlookup_groups]]</f>
        <v>#REF!</v>
      </c>
      <c r="D685" t="str">
        <f>IF(assembly_staff_import[[#This Row],[Legislative Staff Type]]="Personal",assembly_staff_import[[#This Row],[Formatted Personal Staff Office]],"")</f>
        <v/>
      </c>
      <c r="E685" t="s">
        <v>65</v>
      </c>
      <c r="F685" s="19" t="s">
        <v>10913</v>
      </c>
      <c r="G685" t="s">
        <v>1237</v>
      </c>
      <c r="H685" t="str">
        <f>TRIM(PROPER((assembly_staff_import[[#This Row],[Last Name via NAME_SOURCE_KEY TEXT]]&amp;" "&amp;assembly_staff_import[[#This Row],[Suffix via NAME_SOURCE_KEY]])))</f>
        <v>Coraisaca</v>
      </c>
      <c r="I685" t="str">
        <f>PROPER(assembly_staff_import[[#This Row],[JOB TITLE_SOURCE_KEY]])</f>
        <v xml:space="preserve">Intern                                     </v>
      </c>
      <c r="J685" t="s">
        <v>72</v>
      </c>
      <c r="K685" t="str">
        <f>IF(assembly_staff_import[[#This Row],[Legislative Staff Type]]="Personal",assembly_staff_import[[#This Row],[Vlookup Reports To Person]], "")</f>
        <v/>
      </c>
      <c r="L685" t="str">
        <f>PROPER(assembly_staff_import[[#This Row],[First MI Name via NAME_SOURCE_KEY TEXT]])</f>
        <v xml:space="preserve"> Karina E</v>
      </c>
      <c r="M685" t="s">
        <v>12672</v>
      </c>
      <c r="N685" t="str">
        <f>LOWER(CONCATENATE(assembly_staff_import[[#This Row],[Last Name]],LEFT(assembly_staff_import[[#This Row],[First Name (no initial)]],1),"@nyassembly.gov"))</f>
        <v>coraisacak@nyassembly.gov</v>
      </c>
      <c r="O685" t="s">
        <v>26910</v>
      </c>
      <c r="P685" t="e">
        <f>VLOOKUP(assembly_staff_import[[#This Row],[Full Name]],[3]!PEOPLE_March_20[#Data],1,0)</f>
        <v>#REF!</v>
      </c>
      <c r="Q685" t="e">
        <f>VLOOKUP(assembly_staff_import[[#This Row],[Full Name]],[3]!Table17[#Data],3,0)</f>
        <v>#REF!</v>
      </c>
      <c r="R685" t="e">
        <f>VLOOKUP(assembly_staff_import[[#This Row],[Formatted Works for Group]],[3]!Table7[#Data],1,0)</f>
        <v>#REF!</v>
      </c>
      <c r="S685" t="str">
        <f>IF(assembly_staff_import[[#This Row],[Legislative Staff Type]]="Personal", assembly_staff_import[[#This Row],[Vlookup Works for Group]], assembly_staff_import[[#This Row],[Formatted Works for Group calc]]&amp;", Central Staff Office, Assembly")</f>
        <v>Intern Program, Central Staff Office, Assembly</v>
      </c>
      <c r="T685" s="20" t="str">
        <f>TRIM(assembly_staff_import[[#This Row],[NAME_SOURCE_KEY]])</f>
        <v>CORAISACA, KARINA E</v>
      </c>
      <c r="U685" t="s">
        <v>26911</v>
      </c>
      <c r="V685" t="s">
        <v>26912</v>
      </c>
      <c r="W685" t="s">
        <v>26913</v>
      </c>
      <c r="Y68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85" t="s">
        <v>26562</v>
      </c>
      <c r="AA685" t="e">
        <f>VLOOKUP(assembly_staff_import[[#This Row],[Formatted and corrected Works for Group Text]],[3]!Table4[#Data],1,0)</f>
        <v>#REF!</v>
      </c>
      <c r="AB685" t="e">
        <f>VLOOKUP(assembly_staff_import[[#This Row],[Formatted and corrected Works for Group Text]],[3]!Table5[#Data],2,0)</f>
        <v>#REF!</v>
      </c>
      <c r="AC685" t="str">
        <f>IF(TRIM(assembly_staff_import[[#This Row],[PUBLIC INFO ADDR_SOURCE_KEY]])="CAPITOL, ALBANY", "Legislative / Capitol Office", "District Office")</f>
        <v>Legislative / Capitol Office</v>
      </c>
      <c r="AD685" t="s">
        <v>26563</v>
      </c>
      <c r="AF685" t="str">
        <f t="shared" si="34"/>
        <v xml:space="preserve">225 </v>
      </c>
      <c r="AG685" t="s">
        <v>26563</v>
      </c>
      <c r="AH685" t="s">
        <v>26914</v>
      </c>
      <c r="AI685" t="s">
        <v>26565</v>
      </c>
      <c r="AJ685" t="s">
        <v>23493</v>
      </c>
    </row>
    <row r="686" spans="1:36" x14ac:dyDescent="0.2">
      <c r="A686" t="str">
        <f>TRIM(PROPER((assembly_staff_import[[#This Row],[First MI Name via NAME_SOURCE_KEY TEXT]]&amp;" "&amp;assembly_staff_import[[#This Row],[Last Name via NAME_SOURCE_KEY TEXT]]&amp;" "&amp;assembly_staff_import[[#This Row],[Suffix via NAME_SOURCE_KEY]])))</f>
        <v>Kathleen W Mccarty</v>
      </c>
      <c r="B686" t="str">
        <f>TRIM(CONCATENATE(TRIM(assembly_staff_import[[#This Row],[Full Name]]), ", ", assembly_staff_import[[#This Row],[Title]]))</f>
        <v>Kathleen W Mccarty, Dir Intern Prog</v>
      </c>
      <c r="C686" t="e">
        <f>assembly_staff_import[[#This Row],[Vlookup_groups]]</f>
        <v>#REF!</v>
      </c>
      <c r="D686" t="str">
        <f>IF(assembly_staff_import[[#This Row],[Legislative Staff Type]]="Personal",assembly_staff_import[[#This Row],[Formatted Personal Staff Office]],"")</f>
        <v/>
      </c>
      <c r="E686" t="s">
        <v>65</v>
      </c>
      <c r="F686" s="19" t="s">
        <v>10913</v>
      </c>
      <c r="G686" t="s">
        <v>1237</v>
      </c>
      <c r="H686" t="str">
        <f>TRIM(PROPER((assembly_staff_import[[#This Row],[Last Name via NAME_SOURCE_KEY TEXT]]&amp;" "&amp;assembly_staff_import[[#This Row],[Suffix via NAME_SOURCE_KEY]])))</f>
        <v>Mccarty</v>
      </c>
      <c r="I686" t="str">
        <f>PROPER(assembly_staff_import[[#This Row],[JOB TITLE_SOURCE_KEY]])</f>
        <v xml:space="preserve">Dir Intern Prog                            </v>
      </c>
      <c r="J686" t="s">
        <v>72</v>
      </c>
      <c r="K686" t="str">
        <f>IF(assembly_staff_import[[#This Row],[Legislative Staff Type]]="Personal",assembly_staff_import[[#This Row],[Vlookup Reports To Person]], "")</f>
        <v/>
      </c>
      <c r="L686" t="str">
        <f>PROPER(assembly_staff_import[[#This Row],[First MI Name via NAME_SOURCE_KEY TEXT]])</f>
        <v xml:space="preserve"> Kathleen W</v>
      </c>
      <c r="M686" t="s">
        <v>15490</v>
      </c>
      <c r="N686" t="str">
        <f>LOWER(CONCATENATE(assembly_staff_import[[#This Row],[Last Name]],LEFT(assembly_staff_import[[#This Row],[First Name (no initial)]],1),"@nyassembly.gov"))</f>
        <v>mccartyk@nyassembly.gov</v>
      </c>
      <c r="O686" t="s">
        <v>18998</v>
      </c>
      <c r="P686" t="e">
        <f>VLOOKUP(assembly_staff_import[[#This Row],[Full Name]],[3]!PEOPLE_March_20[#Data],1,0)</f>
        <v>#REF!</v>
      </c>
      <c r="Q686" t="e">
        <f>VLOOKUP(assembly_staff_import[[#This Row],[Full Name]],[3]!Table17[#Data],3,0)</f>
        <v>#REF!</v>
      </c>
      <c r="R686" t="e">
        <f>VLOOKUP(assembly_staff_import[[#This Row],[Formatted Works for Group]],[3]!Table7[#Data],1,0)</f>
        <v>#REF!</v>
      </c>
      <c r="S686" t="str">
        <f>IF(assembly_staff_import[[#This Row],[Legislative Staff Type]]="Personal", assembly_staff_import[[#This Row],[Vlookup Works for Group]], assembly_staff_import[[#This Row],[Formatted Works for Group calc]]&amp;", Central Staff Office, Assembly")</f>
        <v>Intern Program, Central Staff Office, Assembly</v>
      </c>
      <c r="T686" s="20" t="str">
        <f>TRIM(assembly_staff_import[[#This Row],[NAME_SOURCE_KEY]])</f>
        <v>MCCARTY, KATHLEEN W</v>
      </c>
      <c r="U686" t="s">
        <v>26915</v>
      </c>
      <c r="V686" t="s">
        <v>26916</v>
      </c>
      <c r="W686" t="s">
        <v>26917</v>
      </c>
      <c r="Y686"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86" t="s">
        <v>26562</v>
      </c>
      <c r="AA686" t="e">
        <f>VLOOKUP(assembly_staff_import[[#This Row],[Formatted and corrected Works for Group Text]],[3]!Table4[#Data],1,0)</f>
        <v>#REF!</v>
      </c>
      <c r="AB686" t="e">
        <f>VLOOKUP(assembly_staff_import[[#This Row],[Formatted and corrected Works for Group Text]],[3]!Table5[#Data],2,0)</f>
        <v>#REF!</v>
      </c>
      <c r="AC686" t="str">
        <f>IF(TRIM(assembly_staff_import[[#This Row],[PUBLIC INFO ADDR_SOURCE_KEY]])="CAPITOL, ALBANY", "Legislative / Capitol Office", "District Office")</f>
        <v>Legislative / Capitol Office</v>
      </c>
      <c r="AD686" t="s">
        <v>26563</v>
      </c>
      <c r="AF686" t="str">
        <f t="shared" si="34"/>
        <v xml:space="preserve">225 </v>
      </c>
      <c r="AG686" t="s">
        <v>26563</v>
      </c>
      <c r="AH686" t="s">
        <v>26918</v>
      </c>
      <c r="AI686" t="s">
        <v>26919</v>
      </c>
      <c r="AJ686" t="s">
        <v>23493</v>
      </c>
    </row>
    <row r="687" spans="1:36" x14ac:dyDescent="0.2">
      <c r="A687" t="str">
        <f>TRIM(PROPER((assembly_staff_import[[#This Row],[First MI Name via NAME_SOURCE_KEY TEXT]]&amp;" "&amp;assembly_staff_import[[#This Row],[Last Name via NAME_SOURCE_KEY TEXT]]&amp;" "&amp;assembly_staff_import[[#This Row],[Suffix via NAME_SOURCE_KEY]])))</f>
        <v>Kayla E Perry</v>
      </c>
      <c r="B687" t="str">
        <f>TRIM(CONCATENATE(TRIM(assembly_staff_import[[#This Row],[Full Name]]), ", ", assembly_staff_import[[#This Row],[Title]]))</f>
        <v>Kayla E Perry, Intern</v>
      </c>
      <c r="C687" t="e">
        <f>assembly_staff_import[[#This Row],[Vlookup_groups]]</f>
        <v>#REF!</v>
      </c>
      <c r="D687" t="str">
        <f>IF(assembly_staff_import[[#This Row],[Legislative Staff Type]]="Personal",assembly_staff_import[[#This Row],[Formatted Personal Staff Office]],"")</f>
        <v/>
      </c>
      <c r="E687" t="s">
        <v>65</v>
      </c>
      <c r="F687" s="19" t="s">
        <v>10913</v>
      </c>
      <c r="G687" t="s">
        <v>1237</v>
      </c>
      <c r="H687" t="str">
        <f>TRIM(PROPER((assembly_staff_import[[#This Row],[Last Name via NAME_SOURCE_KEY TEXT]]&amp;" "&amp;assembly_staff_import[[#This Row],[Suffix via NAME_SOURCE_KEY]])))</f>
        <v>Perry</v>
      </c>
      <c r="I687" t="str">
        <f>PROPER(assembly_staff_import[[#This Row],[JOB TITLE_SOURCE_KEY]])</f>
        <v xml:space="preserve">Intern                                     </v>
      </c>
      <c r="J687" t="s">
        <v>72</v>
      </c>
      <c r="K687" t="str">
        <f>IF(assembly_staff_import[[#This Row],[Legislative Staff Type]]="Personal",assembly_staff_import[[#This Row],[Vlookup Reports To Person]], "")</f>
        <v/>
      </c>
      <c r="L687" t="str">
        <f>PROPER(assembly_staff_import[[#This Row],[First MI Name via NAME_SOURCE_KEY TEXT]])</f>
        <v xml:space="preserve"> Kayla E</v>
      </c>
      <c r="M687" t="s">
        <v>12612</v>
      </c>
      <c r="N687" t="str">
        <f>LOWER(CONCATENATE(assembly_staff_import[[#This Row],[Last Name]],LEFT(assembly_staff_import[[#This Row],[First Name (no initial)]],1),"@nyassembly.gov"))</f>
        <v>perryk@nyassembly.gov</v>
      </c>
      <c r="O687" t="s">
        <v>26920</v>
      </c>
      <c r="P687" t="e">
        <f>VLOOKUP(assembly_staff_import[[#This Row],[Full Name]],[3]!PEOPLE_March_20[#Data],1,0)</f>
        <v>#REF!</v>
      </c>
      <c r="Q687" t="e">
        <f>VLOOKUP(assembly_staff_import[[#This Row],[Full Name]],[3]!Table17[#Data],3,0)</f>
        <v>#REF!</v>
      </c>
      <c r="R687" t="e">
        <f>VLOOKUP(assembly_staff_import[[#This Row],[Formatted Works for Group]],[3]!Table7[#Data],1,0)</f>
        <v>#REF!</v>
      </c>
      <c r="S687" t="str">
        <f>IF(assembly_staff_import[[#This Row],[Legislative Staff Type]]="Personal", assembly_staff_import[[#This Row],[Vlookup Works for Group]], assembly_staff_import[[#This Row],[Formatted Works for Group calc]]&amp;", Central Staff Office, Assembly")</f>
        <v>Intern Program, Central Staff Office, Assembly</v>
      </c>
      <c r="T687" s="20" t="str">
        <f>TRIM(assembly_staff_import[[#This Row],[NAME_SOURCE_KEY]])</f>
        <v>PERRY, KAYLA E</v>
      </c>
      <c r="U687" t="s">
        <v>26921</v>
      </c>
      <c r="V687" t="s">
        <v>26922</v>
      </c>
      <c r="W687" t="s">
        <v>26923</v>
      </c>
      <c r="Y687"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87" t="s">
        <v>26562</v>
      </c>
      <c r="AA687" t="e">
        <f>VLOOKUP(assembly_staff_import[[#This Row],[Formatted and corrected Works for Group Text]],[3]!Table4[#Data],1,0)</f>
        <v>#REF!</v>
      </c>
      <c r="AB687" t="e">
        <f>VLOOKUP(assembly_staff_import[[#This Row],[Formatted and corrected Works for Group Text]],[3]!Table5[#Data],2,0)</f>
        <v>#REF!</v>
      </c>
      <c r="AC687" t="str">
        <f>IF(TRIM(assembly_staff_import[[#This Row],[PUBLIC INFO ADDR_SOURCE_KEY]])="CAPITOL, ALBANY", "Legislative / Capitol Office", "District Office")</f>
        <v>Legislative / Capitol Office</v>
      </c>
      <c r="AD687" t="s">
        <v>26563</v>
      </c>
      <c r="AF687" t="str">
        <f t="shared" si="34"/>
        <v xml:space="preserve">225 </v>
      </c>
      <c r="AG687" t="s">
        <v>26563</v>
      </c>
      <c r="AH687" t="s">
        <v>26924</v>
      </c>
      <c r="AI687" t="s">
        <v>26565</v>
      </c>
      <c r="AJ687" t="s">
        <v>23493</v>
      </c>
    </row>
    <row r="688" spans="1:36" x14ac:dyDescent="0.2">
      <c r="A688" t="str">
        <f>TRIM(PROPER((assembly_staff_import[[#This Row],[First MI Name via NAME_SOURCE_KEY TEXT]]&amp;" "&amp;assembly_staff_import[[#This Row],[Last Name via NAME_SOURCE_KEY TEXT]]&amp;" "&amp;assembly_staff_import[[#This Row],[Suffix via NAME_SOURCE_KEY]])))</f>
        <v>Kayla M Potter</v>
      </c>
      <c r="B688" t="str">
        <f>TRIM(CONCATENATE(TRIM(assembly_staff_import[[#This Row],[Full Name]]), ", ", assembly_staff_import[[#This Row],[Title]]))</f>
        <v>Kayla M Potter, Intern</v>
      </c>
      <c r="C688" t="e">
        <f>assembly_staff_import[[#This Row],[Vlookup_groups]]</f>
        <v>#REF!</v>
      </c>
      <c r="D688" t="str">
        <f>IF(assembly_staff_import[[#This Row],[Legislative Staff Type]]="Personal",assembly_staff_import[[#This Row],[Formatted Personal Staff Office]],"")</f>
        <v/>
      </c>
      <c r="E688" t="s">
        <v>65</v>
      </c>
      <c r="F688" s="19" t="s">
        <v>10913</v>
      </c>
      <c r="G688" t="s">
        <v>1237</v>
      </c>
      <c r="H688" t="str">
        <f>TRIM(PROPER((assembly_staff_import[[#This Row],[Last Name via NAME_SOURCE_KEY TEXT]]&amp;" "&amp;assembly_staff_import[[#This Row],[Suffix via NAME_SOURCE_KEY]])))</f>
        <v>Potter</v>
      </c>
      <c r="I688" t="str">
        <f>PROPER(assembly_staff_import[[#This Row],[JOB TITLE_SOURCE_KEY]])</f>
        <v xml:space="preserve">Intern                                     </v>
      </c>
      <c r="J688" t="s">
        <v>72</v>
      </c>
      <c r="K688" t="str">
        <f>IF(assembly_staff_import[[#This Row],[Legislative Staff Type]]="Personal",assembly_staff_import[[#This Row],[Vlookup Reports To Person]], "")</f>
        <v/>
      </c>
      <c r="L688" t="str">
        <f>PROPER(assembly_staff_import[[#This Row],[First MI Name via NAME_SOURCE_KEY TEXT]])</f>
        <v xml:space="preserve"> Kayla M</v>
      </c>
      <c r="M688" t="s">
        <v>12606</v>
      </c>
      <c r="N688" t="str">
        <f>LOWER(CONCATENATE(assembly_staff_import[[#This Row],[Last Name]],LEFT(assembly_staff_import[[#This Row],[First Name (no initial)]],1),"@nyassembly.gov"))</f>
        <v>potterk@nyassembly.gov</v>
      </c>
      <c r="O688" t="s">
        <v>26920</v>
      </c>
      <c r="P688" t="e">
        <f>VLOOKUP(assembly_staff_import[[#This Row],[Full Name]],[3]!PEOPLE_March_20[#Data],1,0)</f>
        <v>#REF!</v>
      </c>
      <c r="Q688" t="e">
        <f>VLOOKUP(assembly_staff_import[[#This Row],[Full Name]],[3]!Table17[#Data],3,0)</f>
        <v>#REF!</v>
      </c>
      <c r="R688" t="e">
        <f>VLOOKUP(assembly_staff_import[[#This Row],[Formatted Works for Group]],[3]!Table7[#Data],1,0)</f>
        <v>#REF!</v>
      </c>
      <c r="S688" t="str">
        <f>IF(assembly_staff_import[[#This Row],[Legislative Staff Type]]="Personal", assembly_staff_import[[#This Row],[Vlookup Works for Group]], assembly_staff_import[[#This Row],[Formatted Works for Group calc]]&amp;", Central Staff Office, Assembly")</f>
        <v>Intern Program, Central Staff Office, Assembly</v>
      </c>
      <c r="T688" s="20" t="str">
        <f>TRIM(assembly_staff_import[[#This Row],[NAME_SOURCE_KEY]])</f>
        <v>POTTER, KAYLA M</v>
      </c>
      <c r="U688" t="s">
        <v>26925</v>
      </c>
      <c r="V688" t="s">
        <v>26926</v>
      </c>
      <c r="W688" t="s">
        <v>26927</v>
      </c>
      <c r="Y688"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88" t="s">
        <v>26562</v>
      </c>
      <c r="AA688" t="e">
        <f>VLOOKUP(assembly_staff_import[[#This Row],[Formatted and corrected Works for Group Text]],[3]!Table4[#Data],1,0)</f>
        <v>#REF!</v>
      </c>
      <c r="AB688" t="e">
        <f>VLOOKUP(assembly_staff_import[[#This Row],[Formatted and corrected Works for Group Text]],[3]!Table5[#Data],2,0)</f>
        <v>#REF!</v>
      </c>
      <c r="AC688" t="str">
        <f>IF(TRIM(assembly_staff_import[[#This Row],[PUBLIC INFO ADDR_SOURCE_KEY]])="CAPITOL, ALBANY", "Legislative / Capitol Office", "District Office")</f>
        <v>Legislative / Capitol Office</v>
      </c>
      <c r="AD688" t="s">
        <v>26563</v>
      </c>
      <c r="AF688" t="str">
        <f t="shared" si="34"/>
        <v xml:space="preserve">225 </v>
      </c>
      <c r="AG688" t="s">
        <v>26563</v>
      </c>
      <c r="AH688" t="s">
        <v>26928</v>
      </c>
      <c r="AI688" t="s">
        <v>26565</v>
      </c>
      <c r="AJ688" t="s">
        <v>23493</v>
      </c>
    </row>
    <row r="689" spans="1:36" x14ac:dyDescent="0.2">
      <c r="A689" t="str">
        <f>TRIM(PROPER((assembly_staff_import[[#This Row],[First MI Name via NAME_SOURCE_KEY TEXT]]&amp;" "&amp;assembly_staff_import[[#This Row],[Last Name via NAME_SOURCE_KEY TEXT]]&amp;" "&amp;assembly_staff_import[[#This Row],[Suffix via NAME_SOURCE_KEY]])))</f>
        <v>Kaylynn M Enright</v>
      </c>
      <c r="B689" t="str">
        <f>TRIM(CONCATENATE(TRIM(assembly_staff_import[[#This Row],[Full Name]]), ", ", assembly_staff_import[[#This Row],[Title]]))</f>
        <v>Kaylynn M Enright, Intern</v>
      </c>
      <c r="C689" t="e">
        <f>assembly_staff_import[[#This Row],[Vlookup_groups]]</f>
        <v>#REF!</v>
      </c>
      <c r="D689" t="str">
        <f>IF(assembly_staff_import[[#This Row],[Legislative Staff Type]]="Personal",assembly_staff_import[[#This Row],[Formatted Personal Staff Office]],"")</f>
        <v/>
      </c>
      <c r="E689" t="s">
        <v>65</v>
      </c>
      <c r="F689" s="19" t="s">
        <v>10913</v>
      </c>
      <c r="G689" t="s">
        <v>1237</v>
      </c>
      <c r="H689" t="str">
        <f>TRIM(PROPER((assembly_staff_import[[#This Row],[Last Name via NAME_SOURCE_KEY TEXT]]&amp;" "&amp;assembly_staff_import[[#This Row],[Suffix via NAME_SOURCE_KEY]])))</f>
        <v>Enright</v>
      </c>
      <c r="I689" t="str">
        <f>PROPER(assembly_staff_import[[#This Row],[JOB TITLE_SOURCE_KEY]])</f>
        <v xml:space="preserve">Intern                                     </v>
      </c>
      <c r="J689" t="s">
        <v>72</v>
      </c>
      <c r="K689" t="str">
        <f>IF(assembly_staff_import[[#This Row],[Legislative Staff Type]]="Personal",assembly_staff_import[[#This Row],[Vlookup Reports To Person]], "")</f>
        <v/>
      </c>
      <c r="L689" t="str">
        <f>PROPER(assembly_staff_import[[#This Row],[First MI Name via NAME_SOURCE_KEY TEXT]])</f>
        <v xml:space="preserve"> Kaylynn M</v>
      </c>
      <c r="M689" t="s">
        <v>12594</v>
      </c>
      <c r="N689" t="str">
        <f>LOWER(CONCATENATE(assembly_staff_import[[#This Row],[Last Name]],LEFT(assembly_staff_import[[#This Row],[First Name (no initial)]],1),"@nyassembly.gov"))</f>
        <v>enrightk@nyassembly.gov</v>
      </c>
      <c r="O689" t="s">
        <v>26929</v>
      </c>
      <c r="P689" t="e">
        <f>VLOOKUP(assembly_staff_import[[#This Row],[Full Name]],[3]!PEOPLE_March_20[#Data],1,0)</f>
        <v>#REF!</v>
      </c>
      <c r="Q689" t="e">
        <f>VLOOKUP(assembly_staff_import[[#This Row],[Full Name]],[3]!Table17[#Data],3,0)</f>
        <v>#REF!</v>
      </c>
      <c r="R689" t="e">
        <f>VLOOKUP(assembly_staff_import[[#This Row],[Formatted Works for Group]],[3]!Table7[#Data],1,0)</f>
        <v>#REF!</v>
      </c>
      <c r="S689" t="str">
        <f>IF(assembly_staff_import[[#This Row],[Legislative Staff Type]]="Personal", assembly_staff_import[[#This Row],[Vlookup Works for Group]], assembly_staff_import[[#This Row],[Formatted Works for Group calc]]&amp;", Central Staff Office, Assembly")</f>
        <v>Intern Program, Central Staff Office, Assembly</v>
      </c>
      <c r="T689" s="20" t="str">
        <f>TRIM(assembly_staff_import[[#This Row],[NAME_SOURCE_KEY]])</f>
        <v>ENRIGHT, KAYLYNN M</v>
      </c>
      <c r="U689" t="s">
        <v>26930</v>
      </c>
      <c r="V689" t="s">
        <v>26931</v>
      </c>
      <c r="W689" t="s">
        <v>26932</v>
      </c>
      <c r="Y689"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89" t="s">
        <v>26562</v>
      </c>
      <c r="AA689" t="e">
        <f>VLOOKUP(assembly_staff_import[[#This Row],[Formatted and corrected Works for Group Text]],[3]!Table4[#Data],1,0)</f>
        <v>#REF!</v>
      </c>
      <c r="AB689" t="e">
        <f>VLOOKUP(assembly_staff_import[[#This Row],[Formatted and corrected Works for Group Text]],[3]!Table5[#Data],2,0)</f>
        <v>#REF!</v>
      </c>
      <c r="AC689" t="str">
        <f>IF(TRIM(assembly_staff_import[[#This Row],[PUBLIC INFO ADDR_SOURCE_KEY]])="CAPITOL, ALBANY", "Legislative / Capitol Office", "District Office")</f>
        <v>Legislative / Capitol Office</v>
      </c>
      <c r="AD689" t="s">
        <v>26563</v>
      </c>
      <c r="AF689" t="str">
        <f t="shared" si="34"/>
        <v xml:space="preserve">225 </v>
      </c>
      <c r="AG689" t="s">
        <v>26563</v>
      </c>
      <c r="AH689" t="s">
        <v>26933</v>
      </c>
      <c r="AI689" t="s">
        <v>26565</v>
      </c>
      <c r="AJ689" t="s">
        <v>23493</v>
      </c>
    </row>
    <row r="690" spans="1:36" x14ac:dyDescent="0.2">
      <c r="A690" t="str">
        <f>TRIM(PROPER((assembly_staff_import[[#This Row],[First MI Name via NAME_SOURCE_KEY TEXT]]&amp;" "&amp;assembly_staff_import[[#This Row],[Last Name via NAME_SOURCE_KEY TEXT]]&amp;" "&amp;assembly_staff_import[[#This Row],[Suffix via NAME_SOURCE_KEY]])))</f>
        <v>Keith B Ericksen</v>
      </c>
      <c r="B690" t="str">
        <f>TRIM(CONCATENATE(TRIM(assembly_staff_import[[#This Row],[Full Name]]), ", ", assembly_staff_import[[#This Row],[Title]]))</f>
        <v>Keith B Ericksen, Intern</v>
      </c>
      <c r="C690" t="e">
        <f>assembly_staff_import[[#This Row],[Vlookup_groups]]</f>
        <v>#REF!</v>
      </c>
      <c r="D690" t="str">
        <f>IF(assembly_staff_import[[#This Row],[Legislative Staff Type]]="Personal",assembly_staff_import[[#This Row],[Formatted Personal Staff Office]],"")</f>
        <v/>
      </c>
      <c r="E690" t="s">
        <v>65</v>
      </c>
      <c r="F690" s="19" t="s">
        <v>10913</v>
      </c>
      <c r="G690" t="s">
        <v>1237</v>
      </c>
      <c r="H690" t="str">
        <f>TRIM(PROPER((assembly_staff_import[[#This Row],[Last Name via NAME_SOURCE_KEY TEXT]]&amp;" "&amp;assembly_staff_import[[#This Row],[Suffix via NAME_SOURCE_KEY]])))</f>
        <v>Ericksen</v>
      </c>
      <c r="I690" t="str">
        <f>PROPER(assembly_staff_import[[#This Row],[JOB TITLE_SOURCE_KEY]])</f>
        <v xml:space="preserve">Intern                                     </v>
      </c>
      <c r="J690" t="s">
        <v>72</v>
      </c>
      <c r="K690" t="str">
        <f>IF(assembly_staff_import[[#This Row],[Legislative Staff Type]]="Personal",assembly_staff_import[[#This Row],[Vlookup Reports To Person]], "")</f>
        <v/>
      </c>
      <c r="L690" t="str">
        <f>PROPER(assembly_staff_import[[#This Row],[First MI Name via NAME_SOURCE_KEY TEXT]])</f>
        <v xml:space="preserve"> Keith B</v>
      </c>
      <c r="M690" t="s">
        <v>12583</v>
      </c>
      <c r="N690" t="str">
        <f>LOWER(CONCATENATE(assembly_staff_import[[#This Row],[Last Name]],LEFT(assembly_staff_import[[#This Row],[First Name (no initial)]],1),"@nyassembly.gov"))</f>
        <v>ericksenk@nyassembly.gov</v>
      </c>
      <c r="O690" t="s">
        <v>17037</v>
      </c>
      <c r="P690" t="e">
        <f>VLOOKUP(assembly_staff_import[[#This Row],[Full Name]],[3]!PEOPLE_March_20[#Data],1,0)</f>
        <v>#REF!</v>
      </c>
      <c r="Q690" t="e">
        <f>VLOOKUP(assembly_staff_import[[#This Row],[Full Name]],[3]!Table17[#Data],3,0)</f>
        <v>#REF!</v>
      </c>
      <c r="R690" t="e">
        <f>VLOOKUP(assembly_staff_import[[#This Row],[Formatted Works for Group]],[3]!Table7[#Data],1,0)</f>
        <v>#REF!</v>
      </c>
      <c r="S690" t="str">
        <f>IF(assembly_staff_import[[#This Row],[Legislative Staff Type]]="Personal", assembly_staff_import[[#This Row],[Vlookup Works for Group]], assembly_staff_import[[#This Row],[Formatted Works for Group calc]]&amp;", Central Staff Office, Assembly")</f>
        <v>Intern Program, Central Staff Office, Assembly</v>
      </c>
      <c r="T690" s="20" t="str">
        <f>TRIM(assembly_staff_import[[#This Row],[NAME_SOURCE_KEY]])</f>
        <v>ERICKSEN, KEITH B</v>
      </c>
      <c r="U690" t="s">
        <v>26934</v>
      </c>
      <c r="V690" t="s">
        <v>26935</v>
      </c>
      <c r="W690" t="s">
        <v>26936</v>
      </c>
      <c r="Y690"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90" t="s">
        <v>26562</v>
      </c>
      <c r="AA690" t="e">
        <f>VLOOKUP(assembly_staff_import[[#This Row],[Formatted and corrected Works for Group Text]],[3]!Table4[#Data],1,0)</f>
        <v>#REF!</v>
      </c>
      <c r="AB690" t="e">
        <f>VLOOKUP(assembly_staff_import[[#This Row],[Formatted and corrected Works for Group Text]],[3]!Table5[#Data],2,0)</f>
        <v>#REF!</v>
      </c>
      <c r="AC690" t="str">
        <f>IF(TRIM(assembly_staff_import[[#This Row],[PUBLIC INFO ADDR_SOURCE_KEY]])="CAPITOL, ALBANY", "Legislative / Capitol Office", "District Office")</f>
        <v>Legislative / Capitol Office</v>
      </c>
      <c r="AD690" t="s">
        <v>26563</v>
      </c>
      <c r="AF690" t="str">
        <f t="shared" si="34"/>
        <v xml:space="preserve">225 </v>
      </c>
      <c r="AG690" t="s">
        <v>26563</v>
      </c>
      <c r="AH690" t="s">
        <v>26937</v>
      </c>
      <c r="AI690" t="s">
        <v>26565</v>
      </c>
      <c r="AJ690" t="s">
        <v>23493</v>
      </c>
    </row>
    <row r="691" spans="1:36" x14ac:dyDescent="0.2">
      <c r="A691" t="str">
        <f>TRIM(PROPER((assembly_staff_import[[#This Row],[First MI Name via NAME_SOURCE_KEY TEXT]]&amp;" "&amp;assembly_staff_import[[#This Row],[Last Name via NAME_SOURCE_KEY TEXT]]&amp;" "&amp;assembly_staff_import[[#This Row],[Suffix via NAME_SOURCE_KEY]])))</f>
        <v>Kelith G Appolon</v>
      </c>
      <c r="B691" t="str">
        <f>TRIM(CONCATENATE(TRIM(assembly_staff_import[[#This Row],[Full Name]]), ", ", assembly_staff_import[[#This Row],[Title]]))</f>
        <v>Kelith G Appolon, Intern</v>
      </c>
      <c r="C691" t="e">
        <f>assembly_staff_import[[#This Row],[Vlookup_groups]]</f>
        <v>#REF!</v>
      </c>
      <c r="D691" t="str">
        <f>IF(assembly_staff_import[[#This Row],[Legislative Staff Type]]="Personal",assembly_staff_import[[#This Row],[Formatted Personal Staff Office]],"")</f>
        <v/>
      </c>
      <c r="E691" t="s">
        <v>65</v>
      </c>
      <c r="F691" s="19" t="s">
        <v>10913</v>
      </c>
      <c r="G691" t="s">
        <v>1237</v>
      </c>
      <c r="H691" t="str">
        <f>TRIM(PROPER((assembly_staff_import[[#This Row],[Last Name via NAME_SOURCE_KEY TEXT]]&amp;" "&amp;assembly_staff_import[[#This Row],[Suffix via NAME_SOURCE_KEY]])))</f>
        <v>Appolon</v>
      </c>
      <c r="I691" t="str">
        <f>PROPER(assembly_staff_import[[#This Row],[JOB TITLE_SOURCE_KEY]])</f>
        <v xml:space="preserve">Intern                                     </v>
      </c>
      <c r="J691" t="s">
        <v>72</v>
      </c>
      <c r="K691" t="str">
        <f>IF(assembly_staff_import[[#This Row],[Legislative Staff Type]]="Personal",assembly_staff_import[[#This Row],[Vlookup Reports To Person]], "")</f>
        <v/>
      </c>
      <c r="L691" t="str">
        <f>PROPER(assembly_staff_import[[#This Row],[First MI Name via NAME_SOURCE_KEY TEXT]])</f>
        <v xml:space="preserve"> Kelith G</v>
      </c>
      <c r="M691" t="s">
        <v>12572</v>
      </c>
      <c r="N691" t="str">
        <f>LOWER(CONCATENATE(assembly_staff_import[[#This Row],[Last Name]],LEFT(assembly_staff_import[[#This Row],[First Name (no initial)]],1),"@nyassembly.gov"))</f>
        <v>appolonk@nyassembly.gov</v>
      </c>
      <c r="O691" t="s">
        <v>26938</v>
      </c>
      <c r="P691" t="e">
        <f>VLOOKUP(assembly_staff_import[[#This Row],[Full Name]],[3]!PEOPLE_March_20[#Data],1,0)</f>
        <v>#REF!</v>
      </c>
      <c r="Q691" t="e">
        <f>VLOOKUP(assembly_staff_import[[#This Row],[Full Name]],[3]!Table17[#Data],3,0)</f>
        <v>#REF!</v>
      </c>
      <c r="R691" t="e">
        <f>VLOOKUP(assembly_staff_import[[#This Row],[Formatted Works for Group]],[3]!Table7[#Data],1,0)</f>
        <v>#REF!</v>
      </c>
      <c r="S691" t="str">
        <f>IF(assembly_staff_import[[#This Row],[Legislative Staff Type]]="Personal", assembly_staff_import[[#This Row],[Vlookup Works for Group]], assembly_staff_import[[#This Row],[Formatted Works for Group calc]]&amp;", Central Staff Office, Assembly")</f>
        <v>Intern Program, Central Staff Office, Assembly</v>
      </c>
      <c r="T691" s="20" t="str">
        <f>TRIM(assembly_staff_import[[#This Row],[NAME_SOURCE_KEY]])</f>
        <v>APPOLON, KELITH G</v>
      </c>
      <c r="U691" t="s">
        <v>26939</v>
      </c>
      <c r="V691" t="s">
        <v>26940</v>
      </c>
      <c r="W691" t="s">
        <v>26941</v>
      </c>
      <c r="Y691"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91" t="s">
        <v>26562</v>
      </c>
      <c r="AA691" t="e">
        <f>VLOOKUP(assembly_staff_import[[#This Row],[Formatted and corrected Works for Group Text]],[3]!Table4[#Data],1,0)</f>
        <v>#REF!</v>
      </c>
      <c r="AB691" t="e">
        <f>VLOOKUP(assembly_staff_import[[#This Row],[Formatted and corrected Works for Group Text]],[3]!Table5[#Data],2,0)</f>
        <v>#REF!</v>
      </c>
      <c r="AC691" t="str">
        <f>IF(TRIM(assembly_staff_import[[#This Row],[PUBLIC INFO ADDR_SOURCE_KEY]])="CAPITOL, ALBANY", "Legislative / Capitol Office", "District Office")</f>
        <v>Legislative / Capitol Office</v>
      </c>
      <c r="AD691" t="s">
        <v>26563</v>
      </c>
      <c r="AF691" t="str">
        <f t="shared" si="34"/>
        <v xml:space="preserve">225 </v>
      </c>
      <c r="AG691" t="s">
        <v>26563</v>
      </c>
      <c r="AH691" t="s">
        <v>26942</v>
      </c>
      <c r="AI691" t="s">
        <v>26565</v>
      </c>
      <c r="AJ691" t="s">
        <v>23493</v>
      </c>
    </row>
    <row r="692" spans="1:36" x14ac:dyDescent="0.2">
      <c r="A692" t="str">
        <f>TRIM(PROPER((assembly_staff_import[[#This Row],[First MI Name via NAME_SOURCE_KEY TEXT]]&amp;" "&amp;assembly_staff_import[[#This Row],[Last Name via NAME_SOURCE_KEY TEXT]]&amp;" "&amp;assembly_staff_import[[#This Row],[Suffix via NAME_SOURCE_KEY]])))</f>
        <v>Kettena Cherestal</v>
      </c>
      <c r="B692" t="str">
        <f>TRIM(CONCATENATE(TRIM(assembly_staff_import[[#This Row],[Full Name]]), ", ", assembly_staff_import[[#This Row],[Title]]))</f>
        <v>Kettena Cherestal, Intern</v>
      </c>
      <c r="C692" t="e">
        <f>assembly_staff_import[[#This Row],[Vlookup_groups]]</f>
        <v>#REF!</v>
      </c>
      <c r="D692" t="str">
        <f>IF(assembly_staff_import[[#This Row],[Legislative Staff Type]]="Personal",assembly_staff_import[[#This Row],[Formatted Personal Staff Office]],"")</f>
        <v/>
      </c>
      <c r="E692" t="s">
        <v>65</v>
      </c>
      <c r="F692" s="19" t="s">
        <v>10913</v>
      </c>
      <c r="G692" t="s">
        <v>1237</v>
      </c>
      <c r="H692" t="str">
        <f>TRIM(PROPER((assembly_staff_import[[#This Row],[Last Name via NAME_SOURCE_KEY TEXT]]&amp;" "&amp;assembly_staff_import[[#This Row],[Suffix via NAME_SOURCE_KEY]])))</f>
        <v>Cherestal</v>
      </c>
      <c r="I692" t="str">
        <f>PROPER(assembly_staff_import[[#This Row],[JOB TITLE_SOURCE_KEY]])</f>
        <v xml:space="preserve">Intern                                     </v>
      </c>
      <c r="J692" t="s">
        <v>72</v>
      </c>
      <c r="K692" t="str">
        <f>IF(assembly_staff_import[[#This Row],[Legislative Staff Type]]="Personal",assembly_staff_import[[#This Row],[Vlookup Reports To Person]], "")</f>
        <v/>
      </c>
      <c r="L692" t="str">
        <f>PROPER(assembly_staff_import[[#This Row],[First MI Name via NAME_SOURCE_KEY TEXT]])</f>
        <v xml:space="preserve"> Kettena</v>
      </c>
      <c r="M692" t="s">
        <v>12560</v>
      </c>
      <c r="N692" t="str">
        <f>LOWER(CONCATENATE(assembly_staff_import[[#This Row],[Last Name]],LEFT(assembly_staff_import[[#This Row],[First Name (no initial)]],1),"@nyassembly.gov"))</f>
        <v>cherestalk@nyassembly.gov</v>
      </c>
      <c r="O692" t="s">
        <v>12562</v>
      </c>
      <c r="P692" t="e">
        <f>VLOOKUP(assembly_staff_import[[#This Row],[Full Name]],[3]!PEOPLE_March_20[#Data],1,0)</f>
        <v>#REF!</v>
      </c>
      <c r="Q692" t="e">
        <f>VLOOKUP(assembly_staff_import[[#This Row],[Full Name]],[3]!Table17[#Data],3,0)</f>
        <v>#REF!</v>
      </c>
      <c r="R692" t="e">
        <f>VLOOKUP(assembly_staff_import[[#This Row],[Formatted Works for Group]],[3]!Table7[#Data],1,0)</f>
        <v>#REF!</v>
      </c>
      <c r="S692" t="str">
        <f>IF(assembly_staff_import[[#This Row],[Legislative Staff Type]]="Personal", assembly_staff_import[[#This Row],[Vlookup Works for Group]], assembly_staff_import[[#This Row],[Formatted Works for Group calc]]&amp;", Central Staff Office, Assembly")</f>
        <v>Intern Program, Central Staff Office, Assembly</v>
      </c>
      <c r="T692" s="20" t="str">
        <f>TRIM(assembly_staff_import[[#This Row],[NAME_SOURCE_KEY]])</f>
        <v>CHERESTAL, KETTENA</v>
      </c>
      <c r="U692" t="s">
        <v>26943</v>
      </c>
      <c r="V692" t="s">
        <v>26944</v>
      </c>
      <c r="W692" t="s">
        <v>26945</v>
      </c>
      <c r="Y692"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92" t="s">
        <v>26562</v>
      </c>
      <c r="AA692" t="e">
        <f>VLOOKUP(assembly_staff_import[[#This Row],[Formatted and corrected Works for Group Text]],[3]!Table4[#Data],1,0)</f>
        <v>#REF!</v>
      </c>
      <c r="AB692" t="e">
        <f>VLOOKUP(assembly_staff_import[[#This Row],[Formatted and corrected Works for Group Text]],[3]!Table5[#Data],2,0)</f>
        <v>#REF!</v>
      </c>
      <c r="AC692" t="str">
        <f>IF(TRIM(assembly_staff_import[[#This Row],[PUBLIC INFO ADDR_SOURCE_KEY]])="CAPITOL, ALBANY", "Legislative / Capitol Office", "District Office")</f>
        <v>Legislative / Capitol Office</v>
      </c>
      <c r="AD692" t="s">
        <v>26563</v>
      </c>
      <c r="AF692" t="str">
        <f t="shared" si="34"/>
        <v xml:space="preserve">225 </v>
      </c>
      <c r="AG692" t="s">
        <v>26563</v>
      </c>
      <c r="AH692" t="s">
        <v>26946</v>
      </c>
      <c r="AI692" t="s">
        <v>26565</v>
      </c>
      <c r="AJ692" t="s">
        <v>23493</v>
      </c>
    </row>
    <row r="693" spans="1:36" x14ac:dyDescent="0.2">
      <c r="A693" t="str">
        <f>TRIM(PROPER((assembly_staff_import[[#This Row],[First MI Name via NAME_SOURCE_KEY TEXT]]&amp;" "&amp;assembly_staff_import[[#This Row],[Last Name via NAME_SOURCE_KEY TEXT]]&amp;" "&amp;assembly_staff_import[[#This Row],[Suffix via NAME_SOURCE_KEY]])))</f>
        <v>Kevin M Perlow</v>
      </c>
      <c r="B693" t="str">
        <f>TRIM(CONCATENATE(TRIM(assembly_staff_import[[#This Row],[Full Name]]), ", ", assembly_staff_import[[#This Row],[Title]]))</f>
        <v>Kevin M Perlow, Intern</v>
      </c>
      <c r="C693" t="e">
        <f>assembly_staff_import[[#This Row],[Vlookup_groups]]</f>
        <v>#REF!</v>
      </c>
      <c r="D693" t="str">
        <f>IF(assembly_staff_import[[#This Row],[Legislative Staff Type]]="Personal",assembly_staff_import[[#This Row],[Formatted Personal Staff Office]],"")</f>
        <v/>
      </c>
      <c r="E693" t="s">
        <v>65</v>
      </c>
      <c r="F693" s="19" t="s">
        <v>10913</v>
      </c>
      <c r="G693" t="s">
        <v>1237</v>
      </c>
      <c r="H693" t="str">
        <f>TRIM(PROPER((assembly_staff_import[[#This Row],[Last Name via NAME_SOURCE_KEY TEXT]]&amp;" "&amp;assembly_staff_import[[#This Row],[Suffix via NAME_SOURCE_KEY]])))</f>
        <v>Perlow</v>
      </c>
      <c r="I693" t="str">
        <f>PROPER(assembly_staff_import[[#This Row],[JOB TITLE_SOURCE_KEY]])</f>
        <v xml:space="preserve">Intern                                     </v>
      </c>
      <c r="J693" t="s">
        <v>72</v>
      </c>
      <c r="K693" t="str">
        <f>IF(assembly_staff_import[[#This Row],[Legislative Staff Type]]="Personal",assembly_staff_import[[#This Row],[Vlookup Reports To Person]], "")</f>
        <v/>
      </c>
      <c r="L693" t="str">
        <f>PROPER(assembly_staff_import[[#This Row],[First MI Name via NAME_SOURCE_KEY TEXT]])</f>
        <v xml:space="preserve"> Kevin M</v>
      </c>
      <c r="M693" t="s">
        <v>12548</v>
      </c>
      <c r="N693" t="str">
        <f>LOWER(CONCATENATE(assembly_staff_import[[#This Row],[Last Name]],LEFT(assembly_staff_import[[#This Row],[First Name (no initial)]],1),"@nyassembly.gov"))</f>
        <v>perlowk@nyassembly.gov</v>
      </c>
      <c r="O693" t="s">
        <v>4893</v>
      </c>
      <c r="P693" t="e">
        <f>VLOOKUP(assembly_staff_import[[#This Row],[Full Name]],[3]!PEOPLE_March_20[#Data],1,0)</f>
        <v>#REF!</v>
      </c>
      <c r="Q693" t="e">
        <f>VLOOKUP(assembly_staff_import[[#This Row],[Full Name]],[3]!Table17[#Data],3,0)</f>
        <v>#REF!</v>
      </c>
      <c r="R693" t="e">
        <f>VLOOKUP(assembly_staff_import[[#This Row],[Formatted Works for Group]],[3]!Table7[#Data],1,0)</f>
        <v>#REF!</v>
      </c>
      <c r="S693" t="str">
        <f>IF(assembly_staff_import[[#This Row],[Legislative Staff Type]]="Personal", assembly_staff_import[[#This Row],[Vlookup Works for Group]], assembly_staff_import[[#This Row],[Formatted Works for Group calc]]&amp;", Central Staff Office, Assembly")</f>
        <v>Intern Program, Central Staff Office, Assembly</v>
      </c>
      <c r="T693" s="20" t="str">
        <f>TRIM(assembly_staff_import[[#This Row],[NAME_SOURCE_KEY]])</f>
        <v>PERLOW, KEVIN M</v>
      </c>
      <c r="U693" t="s">
        <v>26947</v>
      </c>
      <c r="V693" t="s">
        <v>26948</v>
      </c>
      <c r="W693" t="s">
        <v>25187</v>
      </c>
      <c r="Y69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93" t="s">
        <v>26562</v>
      </c>
      <c r="AA693" t="e">
        <f>VLOOKUP(assembly_staff_import[[#This Row],[Formatted and corrected Works for Group Text]],[3]!Table4[#Data],1,0)</f>
        <v>#REF!</v>
      </c>
      <c r="AB693" t="e">
        <f>VLOOKUP(assembly_staff_import[[#This Row],[Formatted and corrected Works for Group Text]],[3]!Table5[#Data],2,0)</f>
        <v>#REF!</v>
      </c>
      <c r="AC693" t="str">
        <f>IF(TRIM(assembly_staff_import[[#This Row],[PUBLIC INFO ADDR_SOURCE_KEY]])="CAPITOL, ALBANY", "Legislative / Capitol Office", "District Office")</f>
        <v>Legislative / Capitol Office</v>
      </c>
      <c r="AD693" t="s">
        <v>26563</v>
      </c>
      <c r="AF693" t="str">
        <f t="shared" si="34"/>
        <v xml:space="preserve">225 </v>
      </c>
      <c r="AG693" t="s">
        <v>26563</v>
      </c>
      <c r="AH693" t="s">
        <v>26949</v>
      </c>
      <c r="AI693" t="s">
        <v>26565</v>
      </c>
      <c r="AJ693" t="s">
        <v>23493</v>
      </c>
    </row>
    <row r="694" spans="1:36" x14ac:dyDescent="0.2">
      <c r="A694" t="str">
        <f>TRIM(PROPER((assembly_staff_import[[#This Row],[First MI Name via NAME_SOURCE_KEY TEXT]]&amp;" "&amp;assembly_staff_import[[#This Row],[Last Name via NAME_SOURCE_KEY TEXT]]&amp;" "&amp;assembly_staff_import[[#This Row],[Suffix via NAME_SOURCE_KEY]])))</f>
        <v>Kimberly L Roc</v>
      </c>
      <c r="B694" t="str">
        <f>TRIM(CONCATENATE(TRIM(assembly_staff_import[[#This Row],[Full Name]]), ", ", assembly_staff_import[[#This Row],[Title]]))</f>
        <v>Kimberly L Roc, Intern</v>
      </c>
      <c r="C694" t="e">
        <f>assembly_staff_import[[#This Row],[Vlookup_groups]]</f>
        <v>#REF!</v>
      </c>
      <c r="D694" t="str">
        <f>IF(assembly_staff_import[[#This Row],[Legislative Staff Type]]="Personal",assembly_staff_import[[#This Row],[Formatted Personal Staff Office]],"")</f>
        <v/>
      </c>
      <c r="E694" t="s">
        <v>65</v>
      </c>
      <c r="F694" s="19" t="s">
        <v>10913</v>
      </c>
      <c r="G694" t="s">
        <v>1237</v>
      </c>
      <c r="H694" t="str">
        <f>TRIM(PROPER((assembly_staff_import[[#This Row],[Last Name via NAME_SOURCE_KEY TEXT]]&amp;" "&amp;assembly_staff_import[[#This Row],[Suffix via NAME_SOURCE_KEY]])))</f>
        <v>Roc</v>
      </c>
      <c r="I694" t="str">
        <f>PROPER(assembly_staff_import[[#This Row],[JOB TITLE_SOURCE_KEY]])</f>
        <v xml:space="preserve">Intern                                     </v>
      </c>
      <c r="J694" t="s">
        <v>72</v>
      </c>
      <c r="K694" t="str">
        <f>IF(assembly_staff_import[[#This Row],[Legislative Staff Type]]="Personal",assembly_staff_import[[#This Row],[Vlookup Reports To Person]], "")</f>
        <v/>
      </c>
      <c r="L694" t="str">
        <f>PROPER(assembly_staff_import[[#This Row],[First MI Name via NAME_SOURCE_KEY TEXT]])</f>
        <v xml:space="preserve"> Kimberly L</v>
      </c>
      <c r="M694" t="s">
        <v>12514</v>
      </c>
      <c r="N694" t="str">
        <f>LOWER(CONCATENATE(assembly_staff_import[[#This Row],[Last Name]],LEFT(assembly_staff_import[[#This Row],[First Name (no initial)]],1),"@nyassembly.gov"))</f>
        <v>rock@nyassembly.gov</v>
      </c>
      <c r="O694" t="s">
        <v>5050</v>
      </c>
      <c r="P694" t="e">
        <f>VLOOKUP(assembly_staff_import[[#This Row],[Full Name]],[3]!PEOPLE_March_20[#Data],1,0)</f>
        <v>#REF!</v>
      </c>
      <c r="Q694" t="e">
        <f>VLOOKUP(assembly_staff_import[[#This Row],[Full Name]],[3]!Table17[#Data],3,0)</f>
        <v>#REF!</v>
      </c>
      <c r="R694" t="e">
        <f>VLOOKUP(assembly_staff_import[[#This Row],[Formatted Works for Group]],[3]!Table7[#Data],1,0)</f>
        <v>#REF!</v>
      </c>
      <c r="S694" t="str">
        <f>IF(assembly_staff_import[[#This Row],[Legislative Staff Type]]="Personal", assembly_staff_import[[#This Row],[Vlookup Works for Group]], assembly_staff_import[[#This Row],[Formatted Works for Group calc]]&amp;", Central Staff Office, Assembly")</f>
        <v>Intern Program, Central Staff Office, Assembly</v>
      </c>
      <c r="T694" s="20" t="str">
        <f>TRIM(assembly_staff_import[[#This Row],[NAME_SOURCE_KEY]])</f>
        <v>ROC, KIMBERLY L</v>
      </c>
      <c r="U694" t="s">
        <v>26950</v>
      </c>
      <c r="V694" t="s">
        <v>26951</v>
      </c>
      <c r="W694" t="s">
        <v>26952</v>
      </c>
      <c r="Y69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94" t="s">
        <v>26562</v>
      </c>
      <c r="AA694" t="e">
        <f>VLOOKUP(assembly_staff_import[[#This Row],[Formatted and corrected Works for Group Text]],[3]!Table4[#Data],1,0)</f>
        <v>#REF!</v>
      </c>
      <c r="AB694" t="e">
        <f>VLOOKUP(assembly_staff_import[[#This Row],[Formatted and corrected Works for Group Text]],[3]!Table5[#Data],2,0)</f>
        <v>#REF!</v>
      </c>
      <c r="AC694" t="str">
        <f>IF(TRIM(assembly_staff_import[[#This Row],[PUBLIC INFO ADDR_SOURCE_KEY]])="CAPITOL, ALBANY", "Legislative / Capitol Office", "District Office")</f>
        <v>Legislative / Capitol Office</v>
      </c>
      <c r="AD694" t="s">
        <v>26563</v>
      </c>
      <c r="AF694" t="str">
        <f t="shared" si="34"/>
        <v xml:space="preserve">225 </v>
      </c>
      <c r="AG694" t="s">
        <v>26563</v>
      </c>
      <c r="AH694" t="s">
        <v>26953</v>
      </c>
      <c r="AI694" t="s">
        <v>26565</v>
      </c>
      <c r="AJ694" t="s">
        <v>23493</v>
      </c>
    </row>
    <row r="695" spans="1:36" x14ac:dyDescent="0.2">
      <c r="A695" t="str">
        <f>TRIM(PROPER((assembly_staff_import[[#This Row],[First MI Name via NAME_SOURCE_KEY TEXT]]&amp;" "&amp;assembly_staff_import[[#This Row],[Last Name via NAME_SOURCE_KEY TEXT]]&amp;" "&amp;assembly_staff_import[[#This Row],[Suffix via NAME_SOURCE_KEY]])))</f>
        <v>Kristine A Steve</v>
      </c>
      <c r="B695" t="str">
        <f>TRIM(CONCATENATE(TRIM(assembly_staff_import[[#This Row],[Full Name]]), ", ", assembly_staff_import[[#This Row],[Title]]))</f>
        <v>Kristine A Steve, Intern</v>
      </c>
      <c r="C695" t="e">
        <f>assembly_staff_import[[#This Row],[Vlookup_groups]]</f>
        <v>#REF!</v>
      </c>
      <c r="D695" t="str">
        <f>IF(assembly_staff_import[[#This Row],[Legislative Staff Type]]="Personal",assembly_staff_import[[#This Row],[Formatted Personal Staff Office]],"")</f>
        <v/>
      </c>
      <c r="E695" t="s">
        <v>65</v>
      </c>
      <c r="F695" s="19" t="s">
        <v>10913</v>
      </c>
      <c r="G695" t="s">
        <v>1237</v>
      </c>
      <c r="H695" t="str">
        <f>TRIM(PROPER((assembly_staff_import[[#This Row],[Last Name via NAME_SOURCE_KEY TEXT]]&amp;" "&amp;assembly_staff_import[[#This Row],[Suffix via NAME_SOURCE_KEY]])))</f>
        <v>Steve</v>
      </c>
      <c r="I695" t="str">
        <f>PROPER(assembly_staff_import[[#This Row],[JOB TITLE_SOURCE_KEY]])</f>
        <v xml:space="preserve">Intern                                     </v>
      </c>
      <c r="J695" t="s">
        <v>72</v>
      </c>
      <c r="K695" t="str">
        <f>IF(assembly_staff_import[[#This Row],[Legislative Staff Type]]="Personal",assembly_staff_import[[#This Row],[Vlookup Reports To Person]], "")</f>
        <v/>
      </c>
      <c r="L695" t="str">
        <f>PROPER(assembly_staff_import[[#This Row],[First MI Name via NAME_SOURCE_KEY TEXT]])</f>
        <v xml:space="preserve"> Kristine A</v>
      </c>
      <c r="M695" t="s">
        <v>12484</v>
      </c>
      <c r="N695" t="str">
        <f>LOWER(CONCATENATE(assembly_staff_import[[#This Row],[Last Name]],LEFT(assembly_staff_import[[#This Row],[First Name (no initial)]],1),"@nyassembly.gov"))</f>
        <v>stevek@nyassembly.gov</v>
      </c>
      <c r="O695" t="s">
        <v>26954</v>
      </c>
      <c r="P695" t="e">
        <f>VLOOKUP(assembly_staff_import[[#This Row],[Full Name]],[3]!PEOPLE_March_20[#Data],1,0)</f>
        <v>#REF!</v>
      </c>
      <c r="Q695" t="e">
        <f>VLOOKUP(assembly_staff_import[[#This Row],[Full Name]],[3]!Table17[#Data],3,0)</f>
        <v>#REF!</v>
      </c>
      <c r="R695" t="e">
        <f>VLOOKUP(assembly_staff_import[[#This Row],[Formatted Works for Group]],[3]!Table7[#Data],1,0)</f>
        <v>#REF!</v>
      </c>
      <c r="S695" t="str">
        <f>IF(assembly_staff_import[[#This Row],[Legislative Staff Type]]="Personal", assembly_staff_import[[#This Row],[Vlookup Works for Group]], assembly_staff_import[[#This Row],[Formatted Works for Group calc]]&amp;", Central Staff Office, Assembly")</f>
        <v>Intern Program, Central Staff Office, Assembly</v>
      </c>
      <c r="T695" s="20" t="str">
        <f>TRIM(assembly_staff_import[[#This Row],[NAME_SOURCE_KEY]])</f>
        <v>STEVE, KRISTINE A</v>
      </c>
      <c r="U695" t="s">
        <v>26955</v>
      </c>
      <c r="V695" t="s">
        <v>26956</v>
      </c>
      <c r="W695" t="s">
        <v>26957</v>
      </c>
      <c r="Y69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95" t="s">
        <v>26562</v>
      </c>
      <c r="AA695" t="e">
        <f>VLOOKUP(assembly_staff_import[[#This Row],[Formatted and corrected Works for Group Text]],[3]!Table4[#Data],1,0)</f>
        <v>#REF!</v>
      </c>
      <c r="AB695" t="e">
        <f>VLOOKUP(assembly_staff_import[[#This Row],[Formatted and corrected Works for Group Text]],[3]!Table5[#Data],2,0)</f>
        <v>#REF!</v>
      </c>
      <c r="AC695" t="str">
        <f>IF(TRIM(assembly_staff_import[[#This Row],[PUBLIC INFO ADDR_SOURCE_KEY]])="CAPITOL, ALBANY", "Legislative / Capitol Office", "District Office")</f>
        <v>Legislative / Capitol Office</v>
      </c>
      <c r="AD695" t="s">
        <v>26563</v>
      </c>
      <c r="AF695" t="str">
        <f t="shared" si="34"/>
        <v xml:space="preserve">225 </v>
      </c>
      <c r="AG695" t="s">
        <v>26563</v>
      </c>
      <c r="AH695" t="s">
        <v>26958</v>
      </c>
      <c r="AI695" t="s">
        <v>26565</v>
      </c>
      <c r="AJ695" t="s">
        <v>23493</v>
      </c>
    </row>
    <row r="696" spans="1:36" x14ac:dyDescent="0.2">
      <c r="A696" t="str">
        <f>TRIM(PROPER((assembly_staff_import[[#This Row],[First MI Name via NAME_SOURCE_KEY TEXT]]&amp;" "&amp;assembly_staff_import[[#This Row],[Last Name via NAME_SOURCE_KEY TEXT]]&amp;" "&amp;assembly_staff_import[[#This Row],[Suffix via NAME_SOURCE_KEY]])))</f>
        <v>Lacey-Ann K Allen</v>
      </c>
      <c r="B696" t="str">
        <f>TRIM(CONCATENATE(TRIM(assembly_staff_import[[#This Row],[Full Name]]), ", ", assembly_staff_import[[#This Row],[Title]]))</f>
        <v>Lacey-Ann K Allen, Intern</v>
      </c>
      <c r="C696" t="e">
        <f>assembly_staff_import[[#This Row],[Vlookup_groups]]</f>
        <v>#REF!</v>
      </c>
      <c r="D696" t="str">
        <f>IF(assembly_staff_import[[#This Row],[Legislative Staff Type]]="Personal",assembly_staff_import[[#This Row],[Formatted Personal Staff Office]],"")</f>
        <v/>
      </c>
      <c r="E696" t="s">
        <v>65</v>
      </c>
      <c r="F696" s="19" t="s">
        <v>10913</v>
      </c>
      <c r="G696" t="s">
        <v>1237</v>
      </c>
      <c r="H696" t="str">
        <f>TRIM(PROPER((assembly_staff_import[[#This Row],[Last Name via NAME_SOURCE_KEY TEXT]]&amp;" "&amp;assembly_staff_import[[#This Row],[Suffix via NAME_SOURCE_KEY]])))</f>
        <v>Allen</v>
      </c>
      <c r="I696" t="str">
        <f>PROPER(assembly_staff_import[[#This Row],[JOB TITLE_SOURCE_KEY]])</f>
        <v xml:space="preserve">Intern                                     </v>
      </c>
      <c r="J696" t="s">
        <v>72</v>
      </c>
      <c r="K696" t="str">
        <f>IF(assembly_staff_import[[#This Row],[Legislative Staff Type]]="Personal",assembly_staff_import[[#This Row],[Vlookup Reports To Person]], "")</f>
        <v/>
      </c>
      <c r="L696" t="str">
        <f>PROPER(assembly_staff_import[[#This Row],[First MI Name via NAME_SOURCE_KEY TEXT]])</f>
        <v xml:space="preserve"> Lacey-Ann K</v>
      </c>
      <c r="M696" t="s">
        <v>12459</v>
      </c>
      <c r="N696" t="str">
        <f>LOWER(CONCATENATE(assembly_staff_import[[#This Row],[Last Name]],LEFT(assembly_staff_import[[#This Row],[First Name (no initial)]],1),"@nyassembly.gov"))</f>
        <v>allenl@nyassembly.gov</v>
      </c>
      <c r="O696" t="s">
        <v>26959</v>
      </c>
      <c r="P696" t="e">
        <f>VLOOKUP(assembly_staff_import[[#This Row],[Full Name]],[3]!PEOPLE_March_20[#Data],1,0)</f>
        <v>#REF!</v>
      </c>
      <c r="Q696" t="e">
        <f>VLOOKUP(assembly_staff_import[[#This Row],[Full Name]],[3]!Table17[#Data],3,0)</f>
        <v>#REF!</v>
      </c>
      <c r="R696" t="e">
        <f>VLOOKUP(assembly_staff_import[[#This Row],[Formatted Works for Group]],[3]!Table7[#Data],1,0)</f>
        <v>#REF!</v>
      </c>
      <c r="S696" t="str">
        <f>IF(assembly_staff_import[[#This Row],[Legislative Staff Type]]="Personal", assembly_staff_import[[#This Row],[Vlookup Works for Group]], assembly_staff_import[[#This Row],[Formatted Works for Group calc]]&amp;", Central Staff Office, Assembly")</f>
        <v>Intern Program, Central Staff Office, Assembly</v>
      </c>
      <c r="T696" s="20" t="str">
        <f>TRIM(assembly_staff_import[[#This Row],[NAME_SOURCE_KEY]])</f>
        <v>ALLEN, LACEY-ANN K</v>
      </c>
      <c r="U696" t="s">
        <v>26960</v>
      </c>
      <c r="V696" t="s">
        <v>24272</v>
      </c>
      <c r="W696" t="s">
        <v>26961</v>
      </c>
      <c r="Y696"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96" t="s">
        <v>26562</v>
      </c>
      <c r="AA696" t="e">
        <f>VLOOKUP(assembly_staff_import[[#This Row],[Formatted and corrected Works for Group Text]],[3]!Table4[#Data],1,0)</f>
        <v>#REF!</v>
      </c>
      <c r="AB696" t="e">
        <f>VLOOKUP(assembly_staff_import[[#This Row],[Formatted and corrected Works for Group Text]],[3]!Table5[#Data],2,0)</f>
        <v>#REF!</v>
      </c>
      <c r="AC696" t="str">
        <f>IF(TRIM(assembly_staff_import[[#This Row],[PUBLIC INFO ADDR_SOURCE_KEY]])="CAPITOL, ALBANY", "Legislative / Capitol Office", "District Office")</f>
        <v>Legislative / Capitol Office</v>
      </c>
      <c r="AD696" t="s">
        <v>26563</v>
      </c>
      <c r="AF696" t="str">
        <f t="shared" si="34"/>
        <v xml:space="preserve">225 </v>
      </c>
      <c r="AG696" t="s">
        <v>26563</v>
      </c>
      <c r="AH696" t="s">
        <v>26962</v>
      </c>
      <c r="AI696" t="s">
        <v>26565</v>
      </c>
      <c r="AJ696" t="s">
        <v>23493</v>
      </c>
    </row>
    <row r="697" spans="1:36" x14ac:dyDescent="0.2">
      <c r="A697" t="str">
        <f>TRIM(PROPER((assembly_staff_import[[#This Row],[First MI Name via NAME_SOURCE_KEY TEXT]]&amp;" "&amp;assembly_staff_import[[#This Row],[Last Name via NAME_SOURCE_KEY TEXT]]&amp;" "&amp;assembly_staff_import[[#This Row],[Suffix via NAME_SOURCE_KEY]])))</f>
        <v>Lauren F Ennis</v>
      </c>
      <c r="B697" t="str">
        <f>TRIM(CONCATENATE(TRIM(assembly_staff_import[[#This Row],[Full Name]]), ", ", assembly_staff_import[[#This Row],[Title]]))</f>
        <v>Lauren F Ennis, Intern</v>
      </c>
      <c r="C697" t="e">
        <f>assembly_staff_import[[#This Row],[Vlookup_groups]]</f>
        <v>#REF!</v>
      </c>
      <c r="D697" t="str">
        <f>IF(assembly_staff_import[[#This Row],[Legislative Staff Type]]="Personal",assembly_staff_import[[#This Row],[Formatted Personal Staff Office]],"")</f>
        <v/>
      </c>
      <c r="E697" t="s">
        <v>65</v>
      </c>
      <c r="F697" s="19" t="s">
        <v>10913</v>
      </c>
      <c r="G697" t="s">
        <v>1237</v>
      </c>
      <c r="H697" t="str">
        <f>TRIM(PROPER((assembly_staff_import[[#This Row],[Last Name via NAME_SOURCE_KEY TEXT]]&amp;" "&amp;assembly_staff_import[[#This Row],[Suffix via NAME_SOURCE_KEY]])))</f>
        <v>Ennis</v>
      </c>
      <c r="I697" t="str">
        <f>PROPER(assembly_staff_import[[#This Row],[JOB TITLE_SOURCE_KEY]])</f>
        <v xml:space="preserve">Intern                                     </v>
      </c>
      <c r="J697" t="s">
        <v>72</v>
      </c>
      <c r="K697" t="str">
        <f>IF(assembly_staff_import[[#This Row],[Legislative Staff Type]]="Personal",assembly_staff_import[[#This Row],[Vlookup Reports To Person]], "")</f>
        <v/>
      </c>
      <c r="L697" t="str">
        <f>PROPER(assembly_staff_import[[#This Row],[First MI Name via NAME_SOURCE_KEY TEXT]])</f>
        <v xml:space="preserve"> Lauren F</v>
      </c>
      <c r="M697" t="s">
        <v>12418</v>
      </c>
      <c r="N697" t="str">
        <f>LOWER(CONCATENATE(assembly_staff_import[[#This Row],[Last Name]],LEFT(assembly_staff_import[[#This Row],[First Name (no initial)]],1),"@nyassembly.gov"))</f>
        <v>ennisl@nyassembly.gov</v>
      </c>
      <c r="O697" t="s">
        <v>14316</v>
      </c>
      <c r="P697" t="e">
        <f>VLOOKUP(assembly_staff_import[[#This Row],[Full Name]],[3]!PEOPLE_March_20[#Data],1,0)</f>
        <v>#REF!</v>
      </c>
      <c r="Q697" t="e">
        <f>VLOOKUP(assembly_staff_import[[#This Row],[Full Name]],[3]!Table17[#Data],3,0)</f>
        <v>#REF!</v>
      </c>
      <c r="R697" t="e">
        <f>VLOOKUP(assembly_staff_import[[#This Row],[Formatted Works for Group]],[3]!Table7[#Data],1,0)</f>
        <v>#REF!</v>
      </c>
      <c r="S697" t="str">
        <f>IF(assembly_staff_import[[#This Row],[Legislative Staff Type]]="Personal", assembly_staff_import[[#This Row],[Vlookup Works for Group]], assembly_staff_import[[#This Row],[Formatted Works for Group calc]]&amp;", Central Staff Office, Assembly")</f>
        <v>Intern Program, Central Staff Office, Assembly</v>
      </c>
      <c r="T697" s="20" t="str">
        <f>TRIM(assembly_staff_import[[#This Row],[NAME_SOURCE_KEY]])</f>
        <v>ENNIS, LAUREN F</v>
      </c>
      <c r="U697" t="s">
        <v>26963</v>
      </c>
      <c r="V697" t="s">
        <v>26964</v>
      </c>
      <c r="W697" t="s">
        <v>26965</v>
      </c>
      <c r="Y697"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97" t="s">
        <v>26562</v>
      </c>
      <c r="AA697" t="e">
        <f>VLOOKUP(assembly_staff_import[[#This Row],[Formatted and corrected Works for Group Text]],[3]!Table4[#Data],1,0)</f>
        <v>#REF!</v>
      </c>
      <c r="AB697" t="e">
        <f>VLOOKUP(assembly_staff_import[[#This Row],[Formatted and corrected Works for Group Text]],[3]!Table5[#Data],2,0)</f>
        <v>#REF!</v>
      </c>
      <c r="AC697" t="str">
        <f>IF(TRIM(assembly_staff_import[[#This Row],[PUBLIC INFO ADDR_SOURCE_KEY]])="CAPITOL, ALBANY", "Legislative / Capitol Office", "District Office")</f>
        <v>Legislative / Capitol Office</v>
      </c>
      <c r="AD697" t="s">
        <v>26563</v>
      </c>
      <c r="AF697" t="str">
        <f t="shared" si="34"/>
        <v xml:space="preserve">225 </v>
      </c>
      <c r="AG697" t="s">
        <v>26563</v>
      </c>
      <c r="AH697" t="s">
        <v>26966</v>
      </c>
      <c r="AI697" t="s">
        <v>26565</v>
      </c>
      <c r="AJ697" t="s">
        <v>23493</v>
      </c>
    </row>
    <row r="698" spans="1:36" x14ac:dyDescent="0.2">
      <c r="A698" t="str">
        <f>TRIM(PROPER((assembly_staff_import[[#This Row],[First MI Name via NAME_SOURCE_KEY TEXT]]&amp;" "&amp;assembly_staff_import[[#This Row],[Last Name via NAME_SOURCE_KEY TEXT]]&amp;" "&amp;assembly_staff_import[[#This Row],[Suffix via NAME_SOURCE_KEY]])))</f>
        <v>Letisha N Guerrero</v>
      </c>
      <c r="B698" t="str">
        <f>TRIM(CONCATENATE(TRIM(assembly_staff_import[[#This Row],[Full Name]]), ", ", assembly_staff_import[[#This Row],[Title]]))</f>
        <v>Letisha N Guerrero, Intern</v>
      </c>
      <c r="C698" t="e">
        <f>assembly_staff_import[[#This Row],[Vlookup_groups]]</f>
        <v>#REF!</v>
      </c>
      <c r="D698" t="str">
        <f>IF(assembly_staff_import[[#This Row],[Legislative Staff Type]]="Personal",assembly_staff_import[[#This Row],[Formatted Personal Staff Office]],"")</f>
        <v/>
      </c>
      <c r="E698" t="s">
        <v>65</v>
      </c>
      <c r="F698" s="19" t="s">
        <v>10913</v>
      </c>
      <c r="G698" t="s">
        <v>1237</v>
      </c>
      <c r="H698" t="str">
        <f>TRIM(PROPER((assembly_staff_import[[#This Row],[Last Name via NAME_SOURCE_KEY TEXT]]&amp;" "&amp;assembly_staff_import[[#This Row],[Suffix via NAME_SOURCE_KEY]])))</f>
        <v>Guerrero</v>
      </c>
      <c r="I698" t="str">
        <f>PROPER(assembly_staff_import[[#This Row],[JOB TITLE_SOURCE_KEY]])</f>
        <v xml:space="preserve">Intern                                     </v>
      </c>
      <c r="J698" t="s">
        <v>72</v>
      </c>
      <c r="K698" t="str">
        <f>IF(assembly_staff_import[[#This Row],[Legislative Staff Type]]="Personal",assembly_staff_import[[#This Row],[Vlookup Reports To Person]], "")</f>
        <v/>
      </c>
      <c r="L698" t="str">
        <f>PROPER(assembly_staff_import[[#This Row],[First MI Name via NAME_SOURCE_KEY TEXT]])</f>
        <v xml:space="preserve"> Letisha N</v>
      </c>
      <c r="M698" t="s">
        <v>12393</v>
      </c>
      <c r="N698" t="str">
        <f>LOWER(CONCATENATE(assembly_staff_import[[#This Row],[Last Name]],LEFT(assembly_staff_import[[#This Row],[First Name (no initial)]],1),"@nyassembly.gov"))</f>
        <v>guerrerol@nyassembly.gov</v>
      </c>
      <c r="O698" t="s">
        <v>26967</v>
      </c>
      <c r="P698" t="e">
        <f>VLOOKUP(assembly_staff_import[[#This Row],[Full Name]],[3]!PEOPLE_March_20[#Data],1,0)</f>
        <v>#REF!</v>
      </c>
      <c r="Q698" t="e">
        <f>VLOOKUP(assembly_staff_import[[#This Row],[Full Name]],[3]!Table17[#Data],3,0)</f>
        <v>#REF!</v>
      </c>
      <c r="R698" t="e">
        <f>VLOOKUP(assembly_staff_import[[#This Row],[Formatted Works for Group]],[3]!Table7[#Data],1,0)</f>
        <v>#REF!</v>
      </c>
      <c r="S698" t="str">
        <f>IF(assembly_staff_import[[#This Row],[Legislative Staff Type]]="Personal", assembly_staff_import[[#This Row],[Vlookup Works for Group]], assembly_staff_import[[#This Row],[Formatted Works for Group calc]]&amp;", Central Staff Office, Assembly")</f>
        <v>Intern Program, Central Staff Office, Assembly</v>
      </c>
      <c r="T698" s="20" t="str">
        <f>TRIM(assembly_staff_import[[#This Row],[NAME_SOURCE_KEY]])</f>
        <v>GUERRERO, LETISHA N</v>
      </c>
      <c r="U698" t="s">
        <v>26968</v>
      </c>
      <c r="V698" t="s">
        <v>26969</v>
      </c>
      <c r="W698" t="s">
        <v>26970</v>
      </c>
      <c r="Y698"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98" t="s">
        <v>26562</v>
      </c>
      <c r="AA698" t="e">
        <f>VLOOKUP(assembly_staff_import[[#This Row],[Formatted and corrected Works for Group Text]],[3]!Table4[#Data],1,0)</f>
        <v>#REF!</v>
      </c>
      <c r="AB698" t="e">
        <f>VLOOKUP(assembly_staff_import[[#This Row],[Formatted and corrected Works for Group Text]],[3]!Table5[#Data],2,0)</f>
        <v>#REF!</v>
      </c>
      <c r="AC698" t="str">
        <f>IF(TRIM(assembly_staff_import[[#This Row],[PUBLIC INFO ADDR_SOURCE_KEY]])="CAPITOL, ALBANY", "Legislative / Capitol Office", "District Office")</f>
        <v>Legislative / Capitol Office</v>
      </c>
      <c r="AD698" t="s">
        <v>26563</v>
      </c>
      <c r="AF698" t="str">
        <f t="shared" si="34"/>
        <v xml:space="preserve">225 </v>
      </c>
      <c r="AG698" t="s">
        <v>26563</v>
      </c>
      <c r="AH698" t="s">
        <v>26971</v>
      </c>
      <c r="AI698" t="s">
        <v>26565</v>
      </c>
      <c r="AJ698" t="s">
        <v>23493</v>
      </c>
    </row>
    <row r="699" spans="1:36" x14ac:dyDescent="0.2">
      <c r="A699" t="str">
        <f>TRIM(PROPER((assembly_staff_import[[#This Row],[First MI Name via NAME_SOURCE_KEY TEXT]]&amp;" "&amp;assembly_staff_import[[#This Row],[Last Name via NAME_SOURCE_KEY TEXT]]&amp;" "&amp;assembly_staff_import[[#This Row],[Suffix via NAME_SOURCE_KEY]])))</f>
        <v>Lisa Yam</v>
      </c>
      <c r="B699" t="str">
        <f>TRIM(CONCATENATE(TRIM(assembly_staff_import[[#This Row],[Full Name]]), ", ", assembly_staff_import[[#This Row],[Title]]))</f>
        <v>Lisa Yam, Intern</v>
      </c>
      <c r="C699" t="e">
        <f>assembly_staff_import[[#This Row],[Vlookup_groups]]</f>
        <v>#REF!</v>
      </c>
      <c r="D699" t="str">
        <f>IF(assembly_staff_import[[#This Row],[Legislative Staff Type]]="Personal",assembly_staff_import[[#This Row],[Formatted Personal Staff Office]],"")</f>
        <v/>
      </c>
      <c r="E699" t="s">
        <v>65</v>
      </c>
      <c r="F699" s="19" t="s">
        <v>10913</v>
      </c>
      <c r="G699" t="s">
        <v>1237</v>
      </c>
      <c r="H699" t="str">
        <f>TRIM(PROPER((assembly_staff_import[[#This Row],[Last Name via NAME_SOURCE_KEY TEXT]]&amp;" "&amp;assembly_staff_import[[#This Row],[Suffix via NAME_SOURCE_KEY]])))</f>
        <v>Yam</v>
      </c>
      <c r="I699" t="str">
        <f>PROPER(assembly_staff_import[[#This Row],[JOB TITLE_SOURCE_KEY]])</f>
        <v xml:space="preserve">Intern                                     </v>
      </c>
      <c r="J699" t="s">
        <v>72</v>
      </c>
      <c r="K699" t="str">
        <f>IF(assembly_staff_import[[#This Row],[Legislative Staff Type]]="Personal",assembly_staff_import[[#This Row],[Vlookup Reports To Person]], "")</f>
        <v/>
      </c>
      <c r="L699" t="str">
        <f>PROPER(assembly_staff_import[[#This Row],[First MI Name via NAME_SOURCE_KEY TEXT]])</f>
        <v xml:space="preserve"> Lisa</v>
      </c>
      <c r="M699" t="s">
        <v>12347</v>
      </c>
      <c r="N699" t="str">
        <f>LOWER(CONCATENATE(assembly_staff_import[[#This Row],[Last Name]],LEFT(assembly_staff_import[[#This Row],[First Name (no initial)]],1),"@nyassembly.gov"))</f>
        <v>yaml@nyassembly.gov</v>
      </c>
      <c r="O699" t="s">
        <v>12349</v>
      </c>
      <c r="P699" t="e">
        <f>VLOOKUP(assembly_staff_import[[#This Row],[Full Name]],[3]!PEOPLE_March_20[#Data],1,0)</f>
        <v>#REF!</v>
      </c>
      <c r="Q699" t="e">
        <f>VLOOKUP(assembly_staff_import[[#This Row],[Full Name]],[3]!Table17[#Data],3,0)</f>
        <v>#REF!</v>
      </c>
      <c r="R699" t="e">
        <f>VLOOKUP(assembly_staff_import[[#This Row],[Formatted Works for Group]],[3]!Table7[#Data],1,0)</f>
        <v>#REF!</v>
      </c>
      <c r="S699" t="str">
        <f>IF(assembly_staff_import[[#This Row],[Legislative Staff Type]]="Personal", assembly_staff_import[[#This Row],[Vlookup Works for Group]], assembly_staff_import[[#This Row],[Formatted Works for Group calc]]&amp;", Central Staff Office, Assembly")</f>
        <v>Intern Program, Central Staff Office, Assembly</v>
      </c>
      <c r="T699" s="20" t="str">
        <f>TRIM(assembly_staff_import[[#This Row],[NAME_SOURCE_KEY]])</f>
        <v>YAM, LISA</v>
      </c>
      <c r="U699" t="s">
        <v>26972</v>
      </c>
      <c r="V699" t="s">
        <v>26973</v>
      </c>
      <c r="W699" t="s">
        <v>26974</v>
      </c>
      <c r="Y699"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699" t="s">
        <v>26562</v>
      </c>
      <c r="AA699" t="e">
        <f>VLOOKUP(assembly_staff_import[[#This Row],[Formatted and corrected Works for Group Text]],[3]!Table4[#Data],1,0)</f>
        <v>#REF!</v>
      </c>
      <c r="AB699" t="e">
        <f>VLOOKUP(assembly_staff_import[[#This Row],[Formatted and corrected Works for Group Text]],[3]!Table5[#Data],2,0)</f>
        <v>#REF!</v>
      </c>
      <c r="AC699" t="str">
        <f>IF(TRIM(assembly_staff_import[[#This Row],[PUBLIC INFO ADDR_SOURCE_KEY]])="CAPITOL, ALBANY", "Legislative / Capitol Office", "District Office")</f>
        <v>Legislative / Capitol Office</v>
      </c>
      <c r="AD699" t="s">
        <v>26563</v>
      </c>
      <c r="AF699" t="str">
        <f t="shared" si="34"/>
        <v xml:space="preserve">225 </v>
      </c>
      <c r="AG699" t="s">
        <v>26563</v>
      </c>
      <c r="AH699" t="s">
        <v>26975</v>
      </c>
      <c r="AI699" t="s">
        <v>26565</v>
      </c>
      <c r="AJ699" t="s">
        <v>23493</v>
      </c>
    </row>
    <row r="700" spans="1:36" x14ac:dyDescent="0.2">
      <c r="A700" t="str">
        <f>TRIM(PROPER((assembly_staff_import[[#This Row],[First MI Name via NAME_SOURCE_KEY TEXT]]&amp;" "&amp;assembly_staff_import[[#This Row],[Last Name via NAME_SOURCE_KEY TEXT]]&amp;" "&amp;assembly_staff_import[[#This Row],[Suffix via NAME_SOURCE_KEY]])))</f>
        <v>Madeline E Gassmann</v>
      </c>
      <c r="B700" t="str">
        <f>TRIM(CONCATENATE(TRIM(assembly_staff_import[[#This Row],[Full Name]]), ", ", assembly_staff_import[[#This Row],[Title]]))</f>
        <v>Madeline E Gassmann, Intern</v>
      </c>
      <c r="C700" t="e">
        <f>assembly_staff_import[[#This Row],[Vlookup_groups]]</f>
        <v>#REF!</v>
      </c>
      <c r="D700" t="str">
        <f>IF(assembly_staff_import[[#This Row],[Legislative Staff Type]]="Personal",assembly_staff_import[[#This Row],[Formatted Personal Staff Office]],"")</f>
        <v/>
      </c>
      <c r="E700" t="s">
        <v>65</v>
      </c>
      <c r="F700" s="19" t="s">
        <v>10913</v>
      </c>
      <c r="G700" t="s">
        <v>1237</v>
      </c>
      <c r="H700" t="str">
        <f>TRIM(PROPER((assembly_staff_import[[#This Row],[Last Name via NAME_SOURCE_KEY TEXT]]&amp;" "&amp;assembly_staff_import[[#This Row],[Suffix via NAME_SOURCE_KEY]])))</f>
        <v>Gassmann</v>
      </c>
      <c r="I700" t="str">
        <f>PROPER(assembly_staff_import[[#This Row],[JOB TITLE_SOURCE_KEY]])</f>
        <v xml:space="preserve">Intern                                     </v>
      </c>
      <c r="J700" t="s">
        <v>72</v>
      </c>
      <c r="K700" t="str">
        <f>IF(assembly_staff_import[[#This Row],[Legislative Staff Type]]="Personal",assembly_staff_import[[#This Row],[Vlookup Reports To Person]], "")</f>
        <v/>
      </c>
      <c r="L700" t="str">
        <f>PROPER(assembly_staff_import[[#This Row],[First MI Name via NAME_SOURCE_KEY TEXT]])</f>
        <v xml:space="preserve"> Madeline E</v>
      </c>
      <c r="M700" t="s">
        <v>12287</v>
      </c>
      <c r="N700" t="str">
        <f>LOWER(CONCATENATE(assembly_staff_import[[#This Row],[Last Name]],LEFT(assembly_staff_import[[#This Row],[First Name (no initial)]],1),"@nyassembly.gov"))</f>
        <v>gassmannm@nyassembly.gov</v>
      </c>
      <c r="O700" t="s">
        <v>6381</v>
      </c>
      <c r="P700" t="e">
        <f>VLOOKUP(assembly_staff_import[[#This Row],[Full Name]],[3]!PEOPLE_March_20[#Data],1,0)</f>
        <v>#REF!</v>
      </c>
      <c r="Q700" t="e">
        <f>VLOOKUP(assembly_staff_import[[#This Row],[Full Name]],[3]!Table17[#Data],3,0)</f>
        <v>#REF!</v>
      </c>
      <c r="R700" t="e">
        <f>VLOOKUP(assembly_staff_import[[#This Row],[Formatted Works for Group]],[3]!Table7[#Data],1,0)</f>
        <v>#REF!</v>
      </c>
      <c r="S700" t="str">
        <f>IF(assembly_staff_import[[#This Row],[Legislative Staff Type]]="Personal", assembly_staff_import[[#This Row],[Vlookup Works for Group]], assembly_staff_import[[#This Row],[Formatted Works for Group calc]]&amp;", Central Staff Office, Assembly")</f>
        <v>Intern Program, Central Staff Office, Assembly</v>
      </c>
      <c r="T700" s="20" t="str">
        <f>TRIM(assembly_staff_import[[#This Row],[NAME_SOURCE_KEY]])</f>
        <v>GASSMANN, MADELINE E</v>
      </c>
      <c r="U700" t="s">
        <v>26976</v>
      </c>
      <c r="V700" t="s">
        <v>26977</v>
      </c>
      <c r="W700" t="s">
        <v>26978</v>
      </c>
      <c r="Y700"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00" t="s">
        <v>26562</v>
      </c>
      <c r="AA700" t="e">
        <f>VLOOKUP(assembly_staff_import[[#This Row],[Formatted and corrected Works for Group Text]],[3]!Table4[#Data],1,0)</f>
        <v>#REF!</v>
      </c>
      <c r="AB700" t="e">
        <f>VLOOKUP(assembly_staff_import[[#This Row],[Formatted and corrected Works for Group Text]],[3]!Table5[#Data],2,0)</f>
        <v>#REF!</v>
      </c>
      <c r="AC700" t="str">
        <f>IF(TRIM(assembly_staff_import[[#This Row],[PUBLIC INFO ADDR_SOURCE_KEY]])="CAPITOL, ALBANY", "Legislative / Capitol Office", "District Office")</f>
        <v>Legislative / Capitol Office</v>
      </c>
      <c r="AD700" t="s">
        <v>26563</v>
      </c>
      <c r="AF700" t="str">
        <f t="shared" si="34"/>
        <v xml:space="preserve">225 </v>
      </c>
      <c r="AG700" t="s">
        <v>26563</v>
      </c>
      <c r="AH700" t="s">
        <v>26979</v>
      </c>
      <c r="AI700" t="s">
        <v>26565</v>
      </c>
      <c r="AJ700" t="s">
        <v>23493</v>
      </c>
    </row>
    <row r="701" spans="1:36" x14ac:dyDescent="0.2">
      <c r="A701" t="str">
        <f>TRIM(PROPER((assembly_staff_import[[#This Row],[First MI Name via NAME_SOURCE_KEY TEXT]]&amp;" "&amp;assembly_staff_import[[#This Row],[Last Name via NAME_SOURCE_KEY TEXT]]&amp;" "&amp;assembly_staff_import[[#This Row],[Suffix via NAME_SOURCE_KEY]])))</f>
        <v>Maria M Henain</v>
      </c>
      <c r="B701" t="str">
        <f>TRIM(CONCATENATE(TRIM(assembly_staff_import[[#This Row],[Full Name]]), ", ", assembly_staff_import[[#This Row],[Title]]))</f>
        <v>Maria M Henain, Intern</v>
      </c>
      <c r="C701" t="e">
        <f>assembly_staff_import[[#This Row],[Vlookup_groups]]</f>
        <v>#REF!</v>
      </c>
      <c r="D701" t="str">
        <f>IF(assembly_staff_import[[#This Row],[Legislative Staff Type]]="Personal",assembly_staff_import[[#This Row],[Formatted Personal Staff Office]],"")</f>
        <v/>
      </c>
      <c r="E701" t="s">
        <v>65</v>
      </c>
      <c r="F701" s="19" t="s">
        <v>10913</v>
      </c>
      <c r="G701" t="s">
        <v>1237</v>
      </c>
      <c r="H701" t="str">
        <f>TRIM(PROPER((assembly_staff_import[[#This Row],[Last Name via NAME_SOURCE_KEY TEXT]]&amp;" "&amp;assembly_staff_import[[#This Row],[Suffix via NAME_SOURCE_KEY]])))</f>
        <v>Henain</v>
      </c>
      <c r="I701" t="str">
        <f>PROPER(assembly_staff_import[[#This Row],[JOB TITLE_SOURCE_KEY]])</f>
        <v xml:space="preserve">Intern                                     </v>
      </c>
      <c r="J701" t="s">
        <v>72</v>
      </c>
      <c r="K701" t="str">
        <f>IF(assembly_staff_import[[#This Row],[Legislative Staff Type]]="Personal",assembly_staff_import[[#This Row],[Vlookup Reports To Person]], "")</f>
        <v/>
      </c>
      <c r="L701" t="str">
        <f>PROPER(assembly_staff_import[[#This Row],[First MI Name via NAME_SOURCE_KEY TEXT]])</f>
        <v xml:space="preserve"> Maria M</v>
      </c>
      <c r="M701" t="s">
        <v>12254</v>
      </c>
      <c r="N701" t="str">
        <f>LOWER(CONCATENATE(assembly_staff_import[[#This Row],[Last Name]],LEFT(assembly_staff_import[[#This Row],[First Name (no initial)]],1),"@nyassembly.gov"))</f>
        <v>henainm@nyassembly.gov</v>
      </c>
      <c r="O701" t="s">
        <v>2763</v>
      </c>
      <c r="P701" t="e">
        <f>VLOOKUP(assembly_staff_import[[#This Row],[Full Name]],[3]!PEOPLE_March_20[#Data],1,0)</f>
        <v>#REF!</v>
      </c>
      <c r="Q701" t="e">
        <f>VLOOKUP(assembly_staff_import[[#This Row],[Full Name]],[3]!Table17[#Data],3,0)</f>
        <v>#REF!</v>
      </c>
      <c r="R701" t="e">
        <f>VLOOKUP(assembly_staff_import[[#This Row],[Formatted Works for Group]],[3]!Table7[#Data],1,0)</f>
        <v>#REF!</v>
      </c>
      <c r="S701" t="str">
        <f>IF(assembly_staff_import[[#This Row],[Legislative Staff Type]]="Personal", assembly_staff_import[[#This Row],[Vlookup Works for Group]], assembly_staff_import[[#This Row],[Formatted Works for Group calc]]&amp;", Central Staff Office, Assembly")</f>
        <v>Intern Program, Central Staff Office, Assembly</v>
      </c>
      <c r="T701" s="20" t="str">
        <f>TRIM(assembly_staff_import[[#This Row],[NAME_SOURCE_KEY]])</f>
        <v>HENAIN, MARIA M</v>
      </c>
      <c r="U701" t="s">
        <v>26980</v>
      </c>
      <c r="V701" t="s">
        <v>26981</v>
      </c>
      <c r="W701" t="s">
        <v>23719</v>
      </c>
      <c r="Y701"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01" t="s">
        <v>26562</v>
      </c>
      <c r="AA701" t="e">
        <f>VLOOKUP(assembly_staff_import[[#This Row],[Formatted and corrected Works for Group Text]],[3]!Table4[#Data],1,0)</f>
        <v>#REF!</v>
      </c>
      <c r="AB701" t="e">
        <f>VLOOKUP(assembly_staff_import[[#This Row],[Formatted and corrected Works for Group Text]],[3]!Table5[#Data],2,0)</f>
        <v>#REF!</v>
      </c>
      <c r="AC701" t="str">
        <f>IF(TRIM(assembly_staff_import[[#This Row],[PUBLIC INFO ADDR_SOURCE_KEY]])="CAPITOL, ALBANY", "Legislative / Capitol Office", "District Office")</f>
        <v>Legislative / Capitol Office</v>
      </c>
      <c r="AD701" t="s">
        <v>26563</v>
      </c>
      <c r="AF701" t="str">
        <f t="shared" si="34"/>
        <v xml:space="preserve">225 </v>
      </c>
      <c r="AG701" t="s">
        <v>26563</v>
      </c>
      <c r="AH701" t="s">
        <v>26982</v>
      </c>
      <c r="AI701" t="s">
        <v>26565</v>
      </c>
      <c r="AJ701" t="s">
        <v>23493</v>
      </c>
    </row>
    <row r="702" spans="1:36" x14ac:dyDescent="0.2">
      <c r="A702" t="str">
        <f>TRIM(PROPER((assembly_staff_import[[#This Row],[First MI Name via NAME_SOURCE_KEY TEXT]]&amp;" "&amp;assembly_staff_import[[#This Row],[Last Name via NAME_SOURCE_KEY TEXT]]&amp;" "&amp;assembly_staff_import[[#This Row],[Suffix via NAME_SOURCE_KEY]])))</f>
        <v>Maria Vittoria Gronchi</v>
      </c>
      <c r="B702" t="str">
        <f>TRIM(CONCATENATE(TRIM(assembly_staff_import[[#This Row],[Full Name]]), ", ", assembly_staff_import[[#This Row],[Title]]))</f>
        <v>Maria Vittoria Gronchi, Graduate Scholar</v>
      </c>
      <c r="C702" t="e">
        <f>assembly_staff_import[[#This Row],[Vlookup_groups]]</f>
        <v>#REF!</v>
      </c>
      <c r="D702" t="str">
        <f>IF(assembly_staff_import[[#This Row],[Legislative Staff Type]]="Personal",assembly_staff_import[[#This Row],[Formatted Personal Staff Office]],"")</f>
        <v/>
      </c>
      <c r="E702" t="s">
        <v>65</v>
      </c>
      <c r="F702" s="19" t="s">
        <v>10913</v>
      </c>
      <c r="G702" t="s">
        <v>1237</v>
      </c>
      <c r="H702" t="str">
        <f>TRIM(PROPER((assembly_staff_import[[#This Row],[Last Name via NAME_SOURCE_KEY TEXT]]&amp;" "&amp;assembly_staff_import[[#This Row],[Suffix via NAME_SOURCE_KEY]])))</f>
        <v>Gronchi</v>
      </c>
      <c r="I702" t="str">
        <f>PROPER(assembly_staff_import[[#This Row],[JOB TITLE_SOURCE_KEY]])</f>
        <v xml:space="preserve">Graduate Scholar                           </v>
      </c>
      <c r="J702" t="s">
        <v>72</v>
      </c>
      <c r="K702" t="str">
        <f>IF(assembly_staff_import[[#This Row],[Legislative Staff Type]]="Personal",assembly_staff_import[[#This Row],[Vlookup Reports To Person]], "")</f>
        <v/>
      </c>
      <c r="L702" t="str">
        <f>PROPER(assembly_staff_import[[#This Row],[First MI Name via NAME_SOURCE_KEY TEXT]])</f>
        <v xml:space="preserve"> Maria Vittoria</v>
      </c>
      <c r="M702" t="s">
        <v>12240</v>
      </c>
      <c r="N702" t="str">
        <f>LOWER(CONCATENATE(assembly_staff_import[[#This Row],[Last Name]],LEFT(assembly_staff_import[[#This Row],[First Name (no initial)]],1),"@nyassembly.gov"))</f>
        <v>gronchim@nyassembly.gov</v>
      </c>
      <c r="O702" t="s">
        <v>2763</v>
      </c>
      <c r="P702" t="e">
        <f>VLOOKUP(assembly_staff_import[[#This Row],[Full Name]],[3]!PEOPLE_March_20[#Data],1,0)</f>
        <v>#REF!</v>
      </c>
      <c r="Q702" t="e">
        <f>VLOOKUP(assembly_staff_import[[#This Row],[Full Name]],[3]!Table17[#Data],3,0)</f>
        <v>#REF!</v>
      </c>
      <c r="R702" t="e">
        <f>VLOOKUP(assembly_staff_import[[#This Row],[Formatted Works for Group]],[3]!Table7[#Data],1,0)</f>
        <v>#REF!</v>
      </c>
      <c r="S702" t="str">
        <f>IF(assembly_staff_import[[#This Row],[Legislative Staff Type]]="Personal", assembly_staff_import[[#This Row],[Vlookup Works for Group]], assembly_staff_import[[#This Row],[Formatted Works for Group calc]]&amp;", Central Staff Office, Assembly")</f>
        <v>Intern Program, Central Staff Office, Assembly</v>
      </c>
      <c r="T702" s="20" t="str">
        <f>TRIM(assembly_staff_import[[#This Row],[NAME_SOURCE_KEY]])</f>
        <v>GRONCHI, MARIA VITTORIA</v>
      </c>
      <c r="U702" t="s">
        <v>26983</v>
      </c>
      <c r="V702" t="s">
        <v>26984</v>
      </c>
      <c r="W702" t="s">
        <v>26985</v>
      </c>
      <c r="Y702"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02" t="s">
        <v>26562</v>
      </c>
      <c r="AA702" t="e">
        <f>VLOOKUP(assembly_staff_import[[#This Row],[Formatted and corrected Works for Group Text]],[3]!Table4[#Data],1,0)</f>
        <v>#REF!</v>
      </c>
      <c r="AB702" t="e">
        <f>VLOOKUP(assembly_staff_import[[#This Row],[Formatted and corrected Works for Group Text]],[3]!Table5[#Data],2,0)</f>
        <v>#REF!</v>
      </c>
      <c r="AC702" t="str">
        <f>IF(TRIM(assembly_staff_import[[#This Row],[PUBLIC INFO ADDR_SOURCE_KEY]])="CAPITOL, ALBANY", "Legislative / Capitol Office", "District Office")</f>
        <v>Legislative / Capitol Office</v>
      </c>
      <c r="AD702" t="s">
        <v>26563</v>
      </c>
      <c r="AF702" t="str">
        <f t="shared" si="34"/>
        <v xml:space="preserve">225 </v>
      </c>
      <c r="AG702" t="s">
        <v>26563</v>
      </c>
      <c r="AH702" t="s">
        <v>26986</v>
      </c>
      <c r="AI702" t="s">
        <v>26592</v>
      </c>
      <c r="AJ702" t="s">
        <v>23493</v>
      </c>
    </row>
    <row r="703" spans="1:36" x14ac:dyDescent="0.2">
      <c r="A703" t="str">
        <f>TRIM(PROPER((assembly_staff_import[[#This Row],[First MI Name via NAME_SOURCE_KEY TEXT]]&amp;" "&amp;assembly_staff_import[[#This Row],[Last Name via NAME_SOURCE_KEY TEXT]]&amp;" "&amp;assembly_staff_import[[#This Row],[Suffix via NAME_SOURCE_KEY]])))</f>
        <v>Mark Altomare</v>
      </c>
      <c r="B703" t="str">
        <f>TRIM(CONCATENATE(TRIM(assembly_staff_import[[#This Row],[Full Name]]), ", ", assembly_staff_import[[#This Row],[Title]]))</f>
        <v>Mark Altomare, Intern</v>
      </c>
      <c r="C703" t="e">
        <f>assembly_staff_import[[#This Row],[Vlookup_groups]]</f>
        <v>#REF!</v>
      </c>
      <c r="D703" t="str">
        <f>IF(assembly_staff_import[[#This Row],[Legislative Staff Type]]="Personal",assembly_staff_import[[#This Row],[Formatted Personal Staff Office]],"")</f>
        <v/>
      </c>
      <c r="E703" t="s">
        <v>65</v>
      </c>
      <c r="F703" s="19" t="s">
        <v>10913</v>
      </c>
      <c r="G703" t="s">
        <v>1237</v>
      </c>
      <c r="H703" t="str">
        <f>TRIM(PROPER((assembly_staff_import[[#This Row],[Last Name via NAME_SOURCE_KEY TEXT]]&amp;" "&amp;assembly_staff_import[[#This Row],[Suffix via NAME_SOURCE_KEY]])))</f>
        <v>Altomare</v>
      </c>
      <c r="I703" t="str">
        <f>PROPER(assembly_staff_import[[#This Row],[JOB TITLE_SOURCE_KEY]])</f>
        <v xml:space="preserve">Intern                                     </v>
      </c>
      <c r="J703" t="s">
        <v>72</v>
      </c>
      <c r="K703" t="str">
        <f>IF(assembly_staff_import[[#This Row],[Legislative Staff Type]]="Personal",assembly_staff_import[[#This Row],[Vlookup Reports To Person]], "")</f>
        <v/>
      </c>
      <c r="L703" t="str">
        <f>PROPER(assembly_staff_import[[#This Row],[First MI Name via NAME_SOURCE_KEY TEXT]])</f>
        <v xml:space="preserve"> Mark</v>
      </c>
      <c r="M703" t="s">
        <v>12211</v>
      </c>
      <c r="N703" t="str">
        <f>LOWER(CONCATENATE(assembly_staff_import[[#This Row],[Last Name]],LEFT(assembly_staff_import[[#This Row],[First Name (no initial)]],1),"@nyassembly.gov"))</f>
        <v>altomarem@nyassembly.gov</v>
      </c>
      <c r="O703" t="s">
        <v>12213</v>
      </c>
      <c r="P703" t="e">
        <f>VLOOKUP(assembly_staff_import[[#This Row],[Full Name]],[3]!PEOPLE_March_20[#Data],1,0)</f>
        <v>#REF!</v>
      </c>
      <c r="Q703" t="e">
        <f>VLOOKUP(assembly_staff_import[[#This Row],[Full Name]],[3]!Table17[#Data],3,0)</f>
        <v>#REF!</v>
      </c>
      <c r="R703" t="e">
        <f>VLOOKUP(assembly_staff_import[[#This Row],[Formatted Works for Group]],[3]!Table7[#Data],1,0)</f>
        <v>#REF!</v>
      </c>
      <c r="S703" t="str">
        <f>IF(assembly_staff_import[[#This Row],[Legislative Staff Type]]="Personal", assembly_staff_import[[#This Row],[Vlookup Works for Group]], assembly_staff_import[[#This Row],[Formatted Works for Group calc]]&amp;", Central Staff Office, Assembly")</f>
        <v>Intern Program, Central Staff Office, Assembly</v>
      </c>
      <c r="T703" s="20" t="str">
        <f>TRIM(assembly_staff_import[[#This Row],[NAME_SOURCE_KEY]])</f>
        <v>ALTOMARE, MARK</v>
      </c>
      <c r="U703" t="s">
        <v>26987</v>
      </c>
      <c r="V703" t="s">
        <v>26988</v>
      </c>
      <c r="W703" t="s">
        <v>24599</v>
      </c>
      <c r="Y70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03" t="s">
        <v>26562</v>
      </c>
      <c r="AA703" t="e">
        <f>VLOOKUP(assembly_staff_import[[#This Row],[Formatted and corrected Works for Group Text]],[3]!Table4[#Data],1,0)</f>
        <v>#REF!</v>
      </c>
      <c r="AB703" t="e">
        <f>VLOOKUP(assembly_staff_import[[#This Row],[Formatted and corrected Works for Group Text]],[3]!Table5[#Data],2,0)</f>
        <v>#REF!</v>
      </c>
      <c r="AC703" t="str">
        <f>IF(TRIM(assembly_staff_import[[#This Row],[PUBLIC INFO ADDR_SOURCE_KEY]])="CAPITOL, ALBANY", "Legislative / Capitol Office", "District Office")</f>
        <v>Legislative / Capitol Office</v>
      </c>
      <c r="AD703" t="s">
        <v>26563</v>
      </c>
      <c r="AF703" t="str">
        <f t="shared" si="34"/>
        <v xml:space="preserve">225 </v>
      </c>
      <c r="AG703" t="s">
        <v>26563</v>
      </c>
      <c r="AH703" t="s">
        <v>26989</v>
      </c>
      <c r="AI703" t="s">
        <v>26565</v>
      </c>
      <c r="AJ703" t="s">
        <v>23493</v>
      </c>
    </row>
    <row r="704" spans="1:36" x14ac:dyDescent="0.2">
      <c r="A704" t="str">
        <f>TRIM(PROPER((assembly_staff_import[[#This Row],[First MI Name via NAME_SOURCE_KEY TEXT]]&amp;" "&amp;assembly_staff_import[[#This Row],[Last Name via NAME_SOURCE_KEY TEXT]]&amp;" "&amp;assembly_staff_import[[#This Row],[Suffix via NAME_SOURCE_KEY]])))</f>
        <v>Matthew J Marquis</v>
      </c>
      <c r="B704" t="str">
        <f>TRIM(CONCATENATE(TRIM(assembly_staff_import[[#This Row],[Full Name]]), ", ", assembly_staff_import[[#This Row],[Title]]))</f>
        <v>Matthew J Marquis, Intern</v>
      </c>
      <c r="C704" t="e">
        <f>assembly_staff_import[[#This Row],[Vlookup_groups]]</f>
        <v>#REF!</v>
      </c>
      <c r="D704" t="str">
        <f>IF(assembly_staff_import[[#This Row],[Legislative Staff Type]]="Personal",assembly_staff_import[[#This Row],[Formatted Personal Staff Office]],"")</f>
        <v/>
      </c>
      <c r="E704" t="s">
        <v>65</v>
      </c>
      <c r="F704" s="19" t="s">
        <v>10913</v>
      </c>
      <c r="G704" t="s">
        <v>1237</v>
      </c>
      <c r="H704" t="str">
        <f>TRIM(PROPER((assembly_staff_import[[#This Row],[Last Name via NAME_SOURCE_KEY TEXT]]&amp;" "&amp;assembly_staff_import[[#This Row],[Suffix via NAME_SOURCE_KEY]])))</f>
        <v>Marquis</v>
      </c>
      <c r="I704" t="str">
        <f>PROPER(assembly_staff_import[[#This Row],[JOB TITLE_SOURCE_KEY]])</f>
        <v xml:space="preserve">Intern                                     </v>
      </c>
      <c r="J704" t="s">
        <v>72</v>
      </c>
      <c r="K704" t="str">
        <f>IF(assembly_staff_import[[#This Row],[Legislative Staff Type]]="Personal",assembly_staff_import[[#This Row],[Vlookup Reports To Person]], "")</f>
        <v/>
      </c>
      <c r="L704" t="str">
        <f>PROPER(assembly_staff_import[[#This Row],[First MI Name via NAME_SOURCE_KEY TEXT]])</f>
        <v xml:space="preserve"> Matthew J</v>
      </c>
      <c r="M704" t="s">
        <v>12159</v>
      </c>
      <c r="N704" t="str">
        <f>LOWER(CONCATENATE(assembly_staff_import[[#This Row],[Last Name]],LEFT(assembly_staff_import[[#This Row],[First Name (no initial)]],1),"@nyassembly.gov"))</f>
        <v>marquism@nyassembly.gov</v>
      </c>
      <c r="O704" t="s">
        <v>7705</v>
      </c>
      <c r="P704" t="e">
        <f>VLOOKUP(assembly_staff_import[[#This Row],[Full Name]],[3]!PEOPLE_March_20[#Data],1,0)</f>
        <v>#REF!</v>
      </c>
      <c r="Q704" t="e">
        <f>VLOOKUP(assembly_staff_import[[#This Row],[Full Name]],[3]!Table17[#Data],3,0)</f>
        <v>#REF!</v>
      </c>
      <c r="R704" t="e">
        <f>VLOOKUP(assembly_staff_import[[#This Row],[Formatted Works for Group]],[3]!Table7[#Data],1,0)</f>
        <v>#REF!</v>
      </c>
      <c r="S704" t="str">
        <f>IF(assembly_staff_import[[#This Row],[Legislative Staff Type]]="Personal", assembly_staff_import[[#This Row],[Vlookup Works for Group]], assembly_staff_import[[#This Row],[Formatted Works for Group calc]]&amp;", Central Staff Office, Assembly")</f>
        <v>Intern Program, Central Staff Office, Assembly</v>
      </c>
      <c r="T704" s="20" t="str">
        <f>TRIM(assembly_staff_import[[#This Row],[NAME_SOURCE_KEY]])</f>
        <v>MARQUIS, MATTHEW J</v>
      </c>
      <c r="U704" t="s">
        <v>26990</v>
      </c>
      <c r="V704" t="s">
        <v>26991</v>
      </c>
      <c r="W704" t="s">
        <v>25107</v>
      </c>
      <c r="Y70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04" t="s">
        <v>26562</v>
      </c>
      <c r="AA704" t="e">
        <f>VLOOKUP(assembly_staff_import[[#This Row],[Formatted and corrected Works for Group Text]],[3]!Table4[#Data],1,0)</f>
        <v>#REF!</v>
      </c>
      <c r="AB704" t="e">
        <f>VLOOKUP(assembly_staff_import[[#This Row],[Formatted and corrected Works for Group Text]],[3]!Table5[#Data],2,0)</f>
        <v>#REF!</v>
      </c>
      <c r="AC704" t="str">
        <f>IF(TRIM(assembly_staff_import[[#This Row],[PUBLIC INFO ADDR_SOURCE_KEY]])="CAPITOL, ALBANY", "Legislative / Capitol Office", "District Office")</f>
        <v>Legislative / Capitol Office</v>
      </c>
      <c r="AD704" t="s">
        <v>26563</v>
      </c>
      <c r="AF704" t="str">
        <f t="shared" si="34"/>
        <v xml:space="preserve">225 </v>
      </c>
      <c r="AG704" t="s">
        <v>26563</v>
      </c>
      <c r="AH704" t="s">
        <v>26992</v>
      </c>
      <c r="AI704" t="s">
        <v>26565</v>
      </c>
      <c r="AJ704" t="s">
        <v>23493</v>
      </c>
    </row>
    <row r="705" spans="1:36" x14ac:dyDescent="0.2">
      <c r="A705" t="str">
        <f>TRIM(PROPER((assembly_staff_import[[#This Row],[First MI Name via NAME_SOURCE_KEY TEXT]]&amp;" "&amp;assembly_staff_import[[#This Row],[Last Name via NAME_SOURCE_KEY TEXT]]&amp;" "&amp;assembly_staff_import[[#This Row],[Suffix via NAME_SOURCE_KEY]])))</f>
        <v>Matthew K Garcia</v>
      </c>
      <c r="B705" t="str">
        <f>TRIM(CONCATENATE(TRIM(assembly_staff_import[[#This Row],[Full Name]]), ", ", assembly_staff_import[[#This Row],[Title]]))</f>
        <v>Matthew K Garcia, Intern</v>
      </c>
      <c r="C705" t="e">
        <f>assembly_staff_import[[#This Row],[Vlookup_groups]]</f>
        <v>#REF!</v>
      </c>
      <c r="D705" t="str">
        <f>IF(assembly_staff_import[[#This Row],[Legislative Staff Type]]="Personal",assembly_staff_import[[#This Row],[Formatted Personal Staff Office]],"")</f>
        <v/>
      </c>
      <c r="E705" t="s">
        <v>65</v>
      </c>
      <c r="F705" s="19" t="s">
        <v>10913</v>
      </c>
      <c r="G705" t="s">
        <v>1237</v>
      </c>
      <c r="H705" t="str">
        <f>TRIM(PROPER((assembly_staff_import[[#This Row],[Last Name via NAME_SOURCE_KEY TEXT]]&amp;" "&amp;assembly_staff_import[[#This Row],[Suffix via NAME_SOURCE_KEY]])))</f>
        <v>Garcia</v>
      </c>
      <c r="I705" t="str">
        <f>PROPER(assembly_staff_import[[#This Row],[JOB TITLE_SOURCE_KEY]])</f>
        <v xml:space="preserve">Intern                                     </v>
      </c>
      <c r="J705" t="s">
        <v>72</v>
      </c>
      <c r="K705" t="str">
        <f>IF(assembly_staff_import[[#This Row],[Legislative Staff Type]]="Personal",assembly_staff_import[[#This Row],[Vlookup Reports To Person]], "")</f>
        <v/>
      </c>
      <c r="L705" t="str">
        <f>PROPER(assembly_staff_import[[#This Row],[First MI Name via NAME_SOURCE_KEY TEXT]])</f>
        <v xml:space="preserve"> Matthew K</v>
      </c>
      <c r="M705" t="s">
        <v>12149</v>
      </c>
      <c r="N705" t="str">
        <f>LOWER(CONCATENATE(assembly_staff_import[[#This Row],[Last Name]],LEFT(assembly_staff_import[[#This Row],[First Name (no initial)]],1),"@nyassembly.gov"))</f>
        <v>garciam@nyassembly.gov</v>
      </c>
      <c r="O705" t="s">
        <v>7705</v>
      </c>
      <c r="P705" t="e">
        <f>VLOOKUP(assembly_staff_import[[#This Row],[Full Name]],[3]!PEOPLE_March_20[#Data],1,0)</f>
        <v>#REF!</v>
      </c>
      <c r="Q705" t="e">
        <f>VLOOKUP(assembly_staff_import[[#This Row],[Full Name]],[3]!Table17[#Data],3,0)</f>
        <v>#REF!</v>
      </c>
      <c r="R705" t="e">
        <f>VLOOKUP(assembly_staff_import[[#This Row],[Formatted Works for Group]],[3]!Table7[#Data],1,0)</f>
        <v>#REF!</v>
      </c>
      <c r="S705" t="str">
        <f>IF(assembly_staff_import[[#This Row],[Legislative Staff Type]]="Personal", assembly_staff_import[[#This Row],[Vlookup Works for Group]], assembly_staff_import[[#This Row],[Formatted Works for Group calc]]&amp;", Central Staff Office, Assembly")</f>
        <v>Intern Program, Central Staff Office, Assembly</v>
      </c>
      <c r="T705" s="20" t="str">
        <f>TRIM(assembly_staff_import[[#This Row],[NAME_SOURCE_KEY]])</f>
        <v>GARCIA, MATTHEW K</v>
      </c>
      <c r="U705" t="s">
        <v>26993</v>
      </c>
      <c r="V705" t="s">
        <v>26994</v>
      </c>
      <c r="W705" t="s">
        <v>26995</v>
      </c>
      <c r="Y70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05" t="s">
        <v>26562</v>
      </c>
      <c r="AA705" t="e">
        <f>VLOOKUP(assembly_staff_import[[#This Row],[Formatted and corrected Works for Group Text]],[3]!Table4[#Data],1,0)</f>
        <v>#REF!</v>
      </c>
      <c r="AB705" t="e">
        <f>VLOOKUP(assembly_staff_import[[#This Row],[Formatted and corrected Works for Group Text]],[3]!Table5[#Data],2,0)</f>
        <v>#REF!</v>
      </c>
      <c r="AC705" t="str">
        <f>IF(TRIM(assembly_staff_import[[#This Row],[PUBLIC INFO ADDR_SOURCE_KEY]])="CAPITOL, ALBANY", "Legislative / Capitol Office", "District Office")</f>
        <v>Legislative / Capitol Office</v>
      </c>
      <c r="AD705" t="s">
        <v>26563</v>
      </c>
      <c r="AF705" t="str">
        <f t="shared" si="34"/>
        <v xml:space="preserve">225 </v>
      </c>
      <c r="AG705" t="s">
        <v>26563</v>
      </c>
      <c r="AH705" t="s">
        <v>26996</v>
      </c>
      <c r="AI705" t="s">
        <v>26565</v>
      </c>
      <c r="AJ705" t="s">
        <v>23493</v>
      </c>
    </row>
    <row r="706" spans="1:36" x14ac:dyDescent="0.2">
      <c r="A706" t="str">
        <f>TRIM(PROPER((assembly_staff_import[[#This Row],[First MI Name via NAME_SOURCE_KEY TEXT]]&amp;" "&amp;assembly_staff_import[[#This Row],[Last Name via NAME_SOURCE_KEY TEXT]]&amp;" "&amp;assembly_staff_import[[#This Row],[Suffix via NAME_SOURCE_KEY]])))</f>
        <v>Matthew R Jansen</v>
      </c>
      <c r="B706" t="str">
        <f>TRIM(CONCATENATE(TRIM(assembly_staff_import[[#This Row],[Full Name]]), ", ", assembly_staff_import[[#This Row],[Title]]))</f>
        <v>Matthew R Jansen, Intern</v>
      </c>
      <c r="C706" t="e">
        <f>assembly_staff_import[[#This Row],[Vlookup_groups]]</f>
        <v>#REF!</v>
      </c>
      <c r="D706" t="str">
        <f>IF(assembly_staff_import[[#This Row],[Legislative Staff Type]]="Personal",assembly_staff_import[[#This Row],[Formatted Personal Staff Office]],"")</f>
        <v/>
      </c>
      <c r="E706" t="s">
        <v>65</v>
      </c>
      <c r="F706" s="19" t="s">
        <v>10913</v>
      </c>
      <c r="G706" t="s">
        <v>1237</v>
      </c>
      <c r="H706" t="str">
        <f>TRIM(PROPER((assembly_staff_import[[#This Row],[Last Name via NAME_SOURCE_KEY TEXT]]&amp;" "&amp;assembly_staff_import[[#This Row],[Suffix via NAME_SOURCE_KEY]])))</f>
        <v>Jansen</v>
      </c>
      <c r="I706" t="str">
        <f>PROPER(assembly_staff_import[[#This Row],[JOB TITLE_SOURCE_KEY]])</f>
        <v xml:space="preserve">Intern                                     </v>
      </c>
      <c r="J706" t="s">
        <v>72</v>
      </c>
      <c r="K706" t="str">
        <f>IF(assembly_staff_import[[#This Row],[Legislative Staff Type]]="Personal",assembly_staff_import[[#This Row],[Vlookup Reports To Person]], "")</f>
        <v/>
      </c>
      <c r="L706" t="str">
        <f>PROPER(assembly_staff_import[[#This Row],[First MI Name via NAME_SOURCE_KEY TEXT]])</f>
        <v xml:space="preserve"> Matthew R</v>
      </c>
      <c r="M706" t="s">
        <v>12137</v>
      </c>
      <c r="N706" t="str">
        <f>LOWER(CONCATENATE(assembly_staff_import[[#This Row],[Last Name]],LEFT(assembly_staff_import[[#This Row],[First Name (no initial)]],1),"@nyassembly.gov"))</f>
        <v>jansenm@nyassembly.gov</v>
      </c>
      <c r="O706" t="s">
        <v>7705</v>
      </c>
      <c r="P706" t="e">
        <f>VLOOKUP(assembly_staff_import[[#This Row],[Full Name]],[3]!PEOPLE_March_20[#Data],1,0)</f>
        <v>#REF!</v>
      </c>
      <c r="Q706" t="e">
        <f>VLOOKUP(assembly_staff_import[[#This Row],[Full Name]],[3]!Table17[#Data],3,0)</f>
        <v>#REF!</v>
      </c>
      <c r="R706" t="e">
        <f>VLOOKUP(assembly_staff_import[[#This Row],[Formatted Works for Group]],[3]!Table7[#Data],1,0)</f>
        <v>#REF!</v>
      </c>
      <c r="S706" t="str">
        <f>IF(assembly_staff_import[[#This Row],[Legislative Staff Type]]="Personal", assembly_staff_import[[#This Row],[Vlookup Works for Group]], assembly_staff_import[[#This Row],[Formatted Works for Group calc]]&amp;", Central Staff Office, Assembly")</f>
        <v>Intern Program, Central Staff Office, Assembly</v>
      </c>
      <c r="T706" s="20" t="str">
        <f>TRIM(assembly_staff_import[[#This Row],[NAME_SOURCE_KEY]])</f>
        <v>JANSEN, MATTHEW R</v>
      </c>
      <c r="U706" t="s">
        <v>26997</v>
      </c>
      <c r="V706" t="s">
        <v>26998</v>
      </c>
      <c r="W706" t="s">
        <v>26999</v>
      </c>
      <c r="Y706"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06" t="s">
        <v>26562</v>
      </c>
      <c r="AA706" t="e">
        <f>VLOOKUP(assembly_staff_import[[#This Row],[Formatted and corrected Works for Group Text]],[3]!Table4[#Data],1,0)</f>
        <v>#REF!</v>
      </c>
      <c r="AB706" t="e">
        <f>VLOOKUP(assembly_staff_import[[#This Row],[Formatted and corrected Works for Group Text]],[3]!Table5[#Data],2,0)</f>
        <v>#REF!</v>
      </c>
      <c r="AC706" t="str">
        <f>IF(TRIM(assembly_staff_import[[#This Row],[PUBLIC INFO ADDR_SOURCE_KEY]])="CAPITOL, ALBANY", "Legislative / Capitol Office", "District Office")</f>
        <v>Legislative / Capitol Office</v>
      </c>
      <c r="AD706" t="s">
        <v>26563</v>
      </c>
      <c r="AF706" t="str">
        <f t="shared" si="34"/>
        <v xml:space="preserve">225 </v>
      </c>
      <c r="AG706" t="s">
        <v>26563</v>
      </c>
      <c r="AH706" t="s">
        <v>27000</v>
      </c>
      <c r="AI706" t="s">
        <v>26565</v>
      </c>
      <c r="AJ706" t="s">
        <v>23493</v>
      </c>
    </row>
    <row r="707" spans="1:36" x14ac:dyDescent="0.2">
      <c r="A707" t="str">
        <f>TRIM(PROPER((assembly_staff_import[[#This Row],[First MI Name via NAME_SOURCE_KEY TEXT]]&amp;" "&amp;assembly_staff_import[[#This Row],[Last Name via NAME_SOURCE_KEY TEXT]]&amp;" "&amp;assembly_staff_import[[#This Row],[Suffix via NAME_SOURCE_KEY]])))</f>
        <v>Matthew S Rosenberg</v>
      </c>
      <c r="B707" t="str">
        <f>TRIM(CONCATENATE(TRIM(assembly_staff_import[[#This Row],[Full Name]]), ", ", assembly_staff_import[[#This Row],[Title]]))</f>
        <v>Matthew S Rosenberg, Intern</v>
      </c>
      <c r="C707" t="e">
        <f>assembly_staff_import[[#This Row],[Vlookup_groups]]</f>
        <v>#REF!</v>
      </c>
      <c r="D707" t="str">
        <f>IF(assembly_staff_import[[#This Row],[Legislative Staff Type]]="Personal",assembly_staff_import[[#This Row],[Formatted Personal Staff Office]],"")</f>
        <v/>
      </c>
      <c r="E707" t="s">
        <v>65</v>
      </c>
      <c r="F707" s="19" t="s">
        <v>10913</v>
      </c>
      <c r="G707" t="s">
        <v>1237</v>
      </c>
      <c r="H707" t="str">
        <f>TRIM(PROPER((assembly_staff_import[[#This Row],[Last Name via NAME_SOURCE_KEY TEXT]]&amp;" "&amp;assembly_staff_import[[#This Row],[Suffix via NAME_SOURCE_KEY]])))</f>
        <v>Rosenberg</v>
      </c>
      <c r="I707" t="str">
        <f>PROPER(assembly_staff_import[[#This Row],[JOB TITLE_SOURCE_KEY]])</f>
        <v xml:space="preserve">Intern                                     </v>
      </c>
      <c r="J707" t="s">
        <v>72</v>
      </c>
      <c r="K707" t="str">
        <f>IF(assembly_staff_import[[#This Row],[Legislative Staff Type]]="Personal",assembly_staff_import[[#This Row],[Vlookup Reports To Person]], "")</f>
        <v/>
      </c>
      <c r="L707" t="str">
        <f>PROPER(assembly_staff_import[[#This Row],[First MI Name via NAME_SOURCE_KEY TEXT]])</f>
        <v xml:space="preserve"> Matthew S</v>
      </c>
      <c r="M707" t="s">
        <v>12132</v>
      </c>
      <c r="N707" t="str">
        <f>LOWER(CONCATENATE(assembly_staff_import[[#This Row],[Last Name]],LEFT(assembly_staff_import[[#This Row],[First Name (no initial)]],1),"@nyassembly.gov"))</f>
        <v>rosenbergm@nyassembly.gov</v>
      </c>
      <c r="O707" t="s">
        <v>7705</v>
      </c>
      <c r="P707" t="e">
        <f>VLOOKUP(assembly_staff_import[[#This Row],[Full Name]],[3]!PEOPLE_March_20[#Data],1,0)</f>
        <v>#REF!</v>
      </c>
      <c r="Q707" t="e">
        <f>VLOOKUP(assembly_staff_import[[#This Row],[Full Name]],[3]!Table17[#Data],3,0)</f>
        <v>#REF!</v>
      </c>
      <c r="R707" t="e">
        <f>VLOOKUP(assembly_staff_import[[#This Row],[Formatted Works for Group]],[3]!Table7[#Data],1,0)</f>
        <v>#REF!</v>
      </c>
      <c r="S707" t="str">
        <f>IF(assembly_staff_import[[#This Row],[Legislative Staff Type]]="Personal", assembly_staff_import[[#This Row],[Vlookup Works for Group]], assembly_staff_import[[#This Row],[Formatted Works for Group calc]]&amp;", Central Staff Office, Assembly")</f>
        <v>Intern Program, Central Staff Office, Assembly</v>
      </c>
      <c r="T707" s="20" t="str">
        <f>TRIM(assembly_staff_import[[#This Row],[NAME_SOURCE_KEY]])</f>
        <v>ROSENBERG, MATTHEW S</v>
      </c>
      <c r="U707" t="s">
        <v>27001</v>
      </c>
      <c r="V707" t="s">
        <v>27002</v>
      </c>
      <c r="W707" t="s">
        <v>26540</v>
      </c>
      <c r="Y707"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07" t="s">
        <v>26562</v>
      </c>
      <c r="AA707" t="e">
        <f>VLOOKUP(assembly_staff_import[[#This Row],[Formatted and corrected Works for Group Text]],[3]!Table4[#Data],1,0)</f>
        <v>#REF!</v>
      </c>
      <c r="AB707" t="e">
        <f>VLOOKUP(assembly_staff_import[[#This Row],[Formatted and corrected Works for Group Text]],[3]!Table5[#Data],2,0)</f>
        <v>#REF!</v>
      </c>
      <c r="AC707" t="str">
        <f>IF(TRIM(assembly_staff_import[[#This Row],[PUBLIC INFO ADDR_SOURCE_KEY]])="CAPITOL, ALBANY", "Legislative / Capitol Office", "District Office")</f>
        <v>Legislative / Capitol Office</v>
      </c>
      <c r="AD707" t="s">
        <v>26563</v>
      </c>
      <c r="AF707" t="str">
        <f t="shared" si="34"/>
        <v xml:space="preserve">225 </v>
      </c>
      <c r="AG707" t="s">
        <v>26563</v>
      </c>
      <c r="AH707" t="s">
        <v>27003</v>
      </c>
      <c r="AI707" t="s">
        <v>26565</v>
      </c>
      <c r="AJ707" t="s">
        <v>23493</v>
      </c>
    </row>
    <row r="708" spans="1:36" x14ac:dyDescent="0.2">
      <c r="A708" t="str">
        <f>TRIM(PROPER((assembly_staff_import[[#This Row],[First MI Name via NAME_SOURCE_KEY TEXT]]&amp;" "&amp;assembly_staff_import[[#This Row],[Last Name via NAME_SOURCE_KEY TEXT]]&amp;" "&amp;assembly_staff_import[[#This Row],[Suffix via NAME_SOURCE_KEY]])))</f>
        <v>Megan J Ross</v>
      </c>
      <c r="B708" t="str">
        <f>TRIM(CONCATENATE(TRIM(assembly_staff_import[[#This Row],[Full Name]]), ", ", assembly_staff_import[[#This Row],[Title]]))</f>
        <v>Megan J Ross, Intern</v>
      </c>
      <c r="C708" t="e">
        <f>assembly_staff_import[[#This Row],[Vlookup_groups]]</f>
        <v>#REF!</v>
      </c>
      <c r="D708" t="str">
        <f>IF(assembly_staff_import[[#This Row],[Legislative Staff Type]]="Personal",assembly_staff_import[[#This Row],[Formatted Personal Staff Office]],"")</f>
        <v/>
      </c>
      <c r="E708" t="s">
        <v>65</v>
      </c>
      <c r="F708" s="19" t="s">
        <v>10913</v>
      </c>
      <c r="G708" t="s">
        <v>1237</v>
      </c>
      <c r="H708" t="str">
        <f>TRIM(PROPER((assembly_staff_import[[#This Row],[Last Name via NAME_SOURCE_KEY TEXT]]&amp;" "&amp;assembly_staff_import[[#This Row],[Suffix via NAME_SOURCE_KEY]])))</f>
        <v>Ross</v>
      </c>
      <c r="I708" t="str">
        <f>PROPER(assembly_staff_import[[#This Row],[JOB TITLE_SOURCE_KEY]])</f>
        <v xml:space="preserve">Intern                                     </v>
      </c>
      <c r="J708" t="s">
        <v>72</v>
      </c>
      <c r="K708" t="str">
        <f>IF(assembly_staff_import[[#This Row],[Legislative Staff Type]]="Personal",assembly_staff_import[[#This Row],[Vlookup Reports To Person]], "")</f>
        <v/>
      </c>
      <c r="L708" t="str">
        <f>PROPER(assembly_staff_import[[#This Row],[First MI Name via NAME_SOURCE_KEY TEXT]])</f>
        <v xml:space="preserve"> Megan J</v>
      </c>
      <c r="M708" t="s">
        <v>12095</v>
      </c>
      <c r="N708" t="str">
        <f>LOWER(CONCATENATE(assembly_staff_import[[#This Row],[Last Name]],LEFT(assembly_staff_import[[#This Row],[First Name (no initial)]],1),"@nyassembly.gov"))</f>
        <v>rossm@nyassembly.gov</v>
      </c>
      <c r="O708" t="s">
        <v>27004</v>
      </c>
      <c r="P708" t="e">
        <f>VLOOKUP(assembly_staff_import[[#This Row],[Full Name]],[3]!PEOPLE_March_20[#Data],1,0)</f>
        <v>#REF!</v>
      </c>
      <c r="Q708" t="e">
        <f>VLOOKUP(assembly_staff_import[[#This Row],[Full Name]],[3]!Table17[#Data],3,0)</f>
        <v>#REF!</v>
      </c>
      <c r="R708" t="e">
        <f>VLOOKUP(assembly_staff_import[[#This Row],[Formatted Works for Group]],[3]!Table7[#Data],1,0)</f>
        <v>#REF!</v>
      </c>
      <c r="S708" t="str">
        <f>IF(assembly_staff_import[[#This Row],[Legislative Staff Type]]="Personal", assembly_staff_import[[#This Row],[Vlookup Works for Group]], assembly_staff_import[[#This Row],[Formatted Works for Group calc]]&amp;", Central Staff Office, Assembly")</f>
        <v>Intern Program, Central Staff Office, Assembly</v>
      </c>
      <c r="T708" s="20" t="str">
        <f>TRIM(assembly_staff_import[[#This Row],[NAME_SOURCE_KEY]])</f>
        <v>ROSS, MEGAN J</v>
      </c>
      <c r="U708" t="s">
        <v>27005</v>
      </c>
      <c r="V708" t="s">
        <v>26801</v>
      </c>
      <c r="W708" t="s">
        <v>27006</v>
      </c>
      <c r="Y708"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08" t="s">
        <v>26562</v>
      </c>
      <c r="AA708" t="e">
        <f>VLOOKUP(assembly_staff_import[[#This Row],[Formatted and corrected Works for Group Text]],[3]!Table4[#Data],1,0)</f>
        <v>#REF!</v>
      </c>
      <c r="AB708" t="e">
        <f>VLOOKUP(assembly_staff_import[[#This Row],[Formatted and corrected Works for Group Text]],[3]!Table5[#Data],2,0)</f>
        <v>#REF!</v>
      </c>
      <c r="AC708" t="str">
        <f>IF(TRIM(assembly_staff_import[[#This Row],[PUBLIC INFO ADDR_SOURCE_KEY]])="CAPITOL, ALBANY", "Legislative / Capitol Office", "District Office")</f>
        <v>Legislative / Capitol Office</v>
      </c>
      <c r="AD708" t="s">
        <v>26563</v>
      </c>
      <c r="AF708" t="str">
        <f t="shared" si="34"/>
        <v xml:space="preserve">225 </v>
      </c>
      <c r="AG708" t="s">
        <v>26563</v>
      </c>
      <c r="AH708" t="s">
        <v>27007</v>
      </c>
      <c r="AI708" t="s">
        <v>26565</v>
      </c>
      <c r="AJ708" t="s">
        <v>23493</v>
      </c>
    </row>
    <row r="709" spans="1:36" x14ac:dyDescent="0.2">
      <c r="A709" t="str">
        <f>TRIM(PROPER((assembly_staff_import[[#This Row],[First MI Name via NAME_SOURCE_KEY TEXT]]&amp;" "&amp;assembly_staff_import[[#This Row],[Last Name via NAME_SOURCE_KEY TEXT]]&amp;" "&amp;assembly_staff_import[[#This Row],[Suffix via NAME_SOURCE_KEY]])))</f>
        <v>Meghan V Rose</v>
      </c>
      <c r="B709" t="str">
        <f>TRIM(CONCATENATE(TRIM(assembly_staff_import[[#This Row],[Full Name]]), ", ", assembly_staff_import[[#This Row],[Title]]))</f>
        <v>Meghan V Rose, Intern</v>
      </c>
      <c r="C709" t="e">
        <f>assembly_staff_import[[#This Row],[Vlookup_groups]]</f>
        <v>#REF!</v>
      </c>
      <c r="D709" t="str">
        <f>IF(assembly_staff_import[[#This Row],[Legislative Staff Type]]="Personal",assembly_staff_import[[#This Row],[Formatted Personal Staff Office]],"")</f>
        <v/>
      </c>
      <c r="E709" t="s">
        <v>65</v>
      </c>
      <c r="F709" s="19" t="s">
        <v>10913</v>
      </c>
      <c r="G709" t="s">
        <v>1237</v>
      </c>
      <c r="H709" t="str">
        <f>TRIM(PROPER((assembly_staff_import[[#This Row],[Last Name via NAME_SOURCE_KEY TEXT]]&amp;" "&amp;assembly_staff_import[[#This Row],[Suffix via NAME_SOURCE_KEY]])))</f>
        <v>Rose</v>
      </c>
      <c r="I709" t="str">
        <f>PROPER(assembly_staff_import[[#This Row],[JOB TITLE_SOURCE_KEY]])</f>
        <v xml:space="preserve">Intern                                     </v>
      </c>
      <c r="J709" t="s">
        <v>72</v>
      </c>
      <c r="K709" t="str">
        <f>IF(assembly_staff_import[[#This Row],[Legislative Staff Type]]="Personal",assembly_staff_import[[#This Row],[Vlookup Reports To Person]], "")</f>
        <v/>
      </c>
      <c r="L709" t="str">
        <f>PROPER(assembly_staff_import[[#This Row],[First MI Name via NAME_SOURCE_KEY TEXT]])</f>
        <v xml:space="preserve"> Meghan V</v>
      </c>
      <c r="M709" t="s">
        <v>12081</v>
      </c>
      <c r="N709" t="str">
        <f>LOWER(CONCATENATE(assembly_staff_import[[#This Row],[Last Name]],LEFT(assembly_staff_import[[#This Row],[First Name (no initial)]],1),"@nyassembly.gov"))</f>
        <v>rosem@nyassembly.gov</v>
      </c>
      <c r="O709" t="s">
        <v>26178</v>
      </c>
      <c r="P709" t="e">
        <f>VLOOKUP(assembly_staff_import[[#This Row],[Full Name]],[3]!PEOPLE_March_20[#Data],1,0)</f>
        <v>#REF!</v>
      </c>
      <c r="Q709" t="e">
        <f>VLOOKUP(assembly_staff_import[[#This Row],[Full Name]],[3]!Table17[#Data],3,0)</f>
        <v>#REF!</v>
      </c>
      <c r="R709" t="e">
        <f>VLOOKUP(assembly_staff_import[[#This Row],[Formatted Works for Group]],[3]!Table7[#Data],1,0)</f>
        <v>#REF!</v>
      </c>
      <c r="S709" t="str">
        <f>IF(assembly_staff_import[[#This Row],[Legislative Staff Type]]="Personal", assembly_staff_import[[#This Row],[Vlookup Works for Group]], assembly_staff_import[[#This Row],[Formatted Works for Group calc]]&amp;", Central Staff Office, Assembly")</f>
        <v>Intern Program, Central Staff Office, Assembly</v>
      </c>
      <c r="T709" s="20" t="str">
        <f>TRIM(assembly_staff_import[[#This Row],[NAME_SOURCE_KEY]])</f>
        <v>ROSE, MEGHAN V</v>
      </c>
      <c r="U709" t="s">
        <v>27008</v>
      </c>
      <c r="V709" t="s">
        <v>25461</v>
      </c>
      <c r="W709" t="s">
        <v>27009</v>
      </c>
      <c r="Y709"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09" t="s">
        <v>26562</v>
      </c>
      <c r="AA709" t="e">
        <f>VLOOKUP(assembly_staff_import[[#This Row],[Formatted and corrected Works for Group Text]],[3]!Table4[#Data],1,0)</f>
        <v>#REF!</v>
      </c>
      <c r="AB709" t="e">
        <f>VLOOKUP(assembly_staff_import[[#This Row],[Formatted and corrected Works for Group Text]],[3]!Table5[#Data],2,0)</f>
        <v>#REF!</v>
      </c>
      <c r="AC709" t="str">
        <f>IF(TRIM(assembly_staff_import[[#This Row],[PUBLIC INFO ADDR_SOURCE_KEY]])="CAPITOL, ALBANY", "Legislative / Capitol Office", "District Office")</f>
        <v>Legislative / Capitol Office</v>
      </c>
      <c r="AD709" t="s">
        <v>26563</v>
      </c>
      <c r="AF709" t="str">
        <f t="shared" si="34"/>
        <v xml:space="preserve">225 </v>
      </c>
      <c r="AG709" t="s">
        <v>26563</v>
      </c>
      <c r="AH709" t="s">
        <v>27010</v>
      </c>
      <c r="AI709" t="s">
        <v>26565</v>
      </c>
      <c r="AJ709" t="s">
        <v>23493</v>
      </c>
    </row>
    <row r="710" spans="1:36" x14ac:dyDescent="0.2">
      <c r="A710" t="str">
        <f>TRIM(PROPER((assembly_staff_import[[#This Row],[First MI Name via NAME_SOURCE_KEY TEXT]]&amp;" "&amp;assembly_staff_import[[#This Row],[Last Name via NAME_SOURCE_KEY TEXT]]&amp;" "&amp;assembly_staff_import[[#This Row],[Suffix via NAME_SOURCE_KEY]])))</f>
        <v>Mezhgan Rustemi</v>
      </c>
      <c r="B710" t="str">
        <f>TRIM(CONCATENATE(TRIM(assembly_staff_import[[#This Row],[Full Name]]), ", ", assembly_staff_import[[#This Row],[Title]]))</f>
        <v>Mezhgan Rustemi, Intern</v>
      </c>
      <c r="C710" t="e">
        <f>assembly_staff_import[[#This Row],[Vlookup_groups]]</f>
        <v>#REF!</v>
      </c>
      <c r="D710" t="str">
        <f>IF(assembly_staff_import[[#This Row],[Legislative Staff Type]]="Personal",assembly_staff_import[[#This Row],[Formatted Personal Staff Office]],"")</f>
        <v/>
      </c>
      <c r="E710" t="s">
        <v>65</v>
      </c>
      <c r="F710" s="19" t="s">
        <v>10913</v>
      </c>
      <c r="G710" t="s">
        <v>1237</v>
      </c>
      <c r="H710" t="str">
        <f>TRIM(PROPER((assembly_staff_import[[#This Row],[Last Name via NAME_SOURCE_KEY TEXT]]&amp;" "&amp;assembly_staff_import[[#This Row],[Suffix via NAME_SOURCE_KEY]])))</f>
        <v>Rustemi</v>
      </c>
      <c r="I710" t="str">
        <f>PROPER(assembly_staff_import[[#This Row],[JOB TITLE_SOURCE_KEY]])</f>
        <v xml:space="preserve">Intern                                     </v>
      </c>
      <c r="J710" t="s">
        <v>72</v>
      </c>
      <c r="K710" t="str">
        <f>IF(assembly_staff_import[[#This Row],[Legislative Staff Type]]="Personal",assembly_staff_import[[#This Row],[Vlookup Reports To Person]], "")</f>
        <v/>
      </c>
      <c r="L710" t="str">
        <f>PROPER(assembly_staff_import[[#This Row],[First MI Name via NAME_SOURCE_KEY TEXT]])</f>
        <v xml:space="preserve"> Mezhgan</v>
      </c>
      <c r="M710" t="s">
        <v>12069</v>
      </c>
      <c r="N710" t="str">
        <f>LOWER(CONCATENATE(assembly_staff_import[[#This Row],[Last Name]],LEFT(assembly_staff_import[[#This Row],[First Name (no initial)]],1),"@nyassembly.gov"))</f>
        <v>rustemim@nyassembly.gov</v>
      </c>
      <c r="O710" t="s">
        <v>12071</v>
      </c>
      <c r="P710" t="e">
        <f>VLOOKUP(assembly_staff_import[[#This Row],[Full Name]],[3]!PEOPLE_March_20[#Data],1,0)</f>
        <v>#REF!</v>
      </c>
      <c r="Q710" t="e">
        <f>VLOOKUP(assembly_staff_import[[#This Row],[Full Name]],[3]!Table17[#Data],3,0)</f>
        <v>#REF!</v>
      </c>
      <c r="R710" t="e">
        <f>VLOOKUP(assembly_staff_import[[#This Row],[Formatted Works for Group]],[3]!Table7[#Data],1,0)</f>
        <v>#REF!</v>
      </c>
      <c r="S710" t="str">
        <f>IF(assembly_staff_import[[#This Row],[Legislative Staff Type]]="Personal", assembly_staff_import[[#This Row],[Vlookup Works for Group]], assembly_staff_import[[#This Row],[Formatted Works for Group calc]]&amp;", Central Staff Office, Assembly")</f>
        <v>Intern Program, Central Staff Office, Assembly</v>
      </c>
      <c r="T710" s="20" t="str">
        <f>TRIM(assembly_staff_import[[#This Row],[NAME_SOURCE_KEY]])</f>
        <v>RUSTEMI, MEZHGAN</v>
      </c>
      <c r="U710" t="s">
        <v>27011</v>
      </c>
      <c r="V710" t="s">
        <v>27012</v>
      </c>
      <c r="W710" t="s">
        <v>27013</v>
      </c>
      <c r="Y710"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10" t="s">
        <v>26562</v>
      </c>
      <c r="AA710" t="e">
        <f>VLOOKUP(assembly_staff_import[[#This Row],[Formatted and corrected Works for Group Text]],[3]!Table4[#Data],1,0)</f>
        <v>#REF!</v>
      </c>
      <c r="AB710" t="e">
        <f>VLOOKUP(assembly_staff_import[[#This Row],[Formatted and corrected Works for Group Text]],[3]!Table5[#Data],2,0)</f>
        <v>#REF!</v>
      </c>
      <c r="AC710" t="str">
        <f>IF(TRIM(assembly_staff_import[[#This Row],[PUBLIC INFO ADDR_SOURCE_KEY]])="CAPITOL, ALBANY", "Legislative / Capitol Office", "District Office")</f>
        <v>Legislative / Capitol Office</v>
      </c>
      <c r="AD710" t="s">
        <v>26563</v>
      </c>
      <c r="AF710" t="str">
        <f t="shared" si="34"/>
        <v xml:space="preserve">225 </v>
      </c>
      <c r="AG710" t="s">
        <v>26563</v>
      </c>
      <c r="AH710" t="s">
        <v>27014</v>
      </c>
      <c r="AI710" t="s">
        <v>26565</v>
      </c>
      <c r="AJ710" t="s">
        <v>23493</v>
      </c>
    </row>
    <row r="711" spans="1:36" x14ac:dyDescent="0.2">
      <c r="A711" t="str">
        <f>TRIM(PROPER((assembly_staff_import[[#This Row],[First MI Name via NAME_SOURCE_KEY TEXT]]&amp;" "&amp;assembly_staff_import[[#This Row],[Last Name via NAME_SOURCE_KEY TEXT]]&amp;" "&amp;assembly_staff_import[[#This Row],[Suffix via NAME_SOURCE_KEY]])))</f>
        <v>Michael A Lekkas</v>
      </c>
      <c r="B711" t="str">
        <f>TRIM(CONCATENATE(TRIM(assembly_staff_import[[#This Row],[Full Name]]), ", ", assembly_staff_import[[#This Row],[Title]]))</f>
        <v>Michael A Lekkas, Intern</v>
      </c>
      <c r="C711" t="e">
        <f>assembly_staff_import[[#This Row],[Vlookup_groups]]</f>
        <v>#REF!</v>
      </c>
      <c r="D711" t="str">
        <f>IF(assembly_staff_import[[#This Row],[Legislative Staff Type]]="Personal",assembly_staff_import[[#This Row],[Formatted Personal Staff Office]],"")</f>
        <v/>
      </c>
      <c r="E711" t="s">
        <v>65</v>
      </c>
      <c r="F711" s="19" t="s">
        <v>10913</v>
      </c>
      <c r="G711" t="s">
        <v>1237</v>
      </c>
      <c r="H711" t="str">
        <f>TRIM(PROPER((assembly_staff_import[[#This Row],[Last Name via NAME_SOURCE_KEY TEXT]]&amp;" "&amp;assembly_staff_import[[#This Row],[Suffix via NAME_SOURCE_KEY]])))</f>
        <v>Lekkas</v>
      </c>
      <c r="I711" t="str">
        <f>PROPER(assembly_staff_import[[#This Row],[JOB TITLE_SOURCE_KEY]])</f>
        <v xml:space="preserve">Intern                                     </v>
      </c>
      <c r="J711" t="s">
        <v>72</v>
      </c>
      <c r="K711" t="str">
        <f>IF(assembly_staff_import[[#This Row],[Legislative Staff Type]]="Personal",assembly_staff_import[[#This Row],[Vlookup Reports To Person]], "")</f>
        <v/>
      </c>
      <c r="L711" t="str">
        <f>PROPER(assembly_staff_import[[#This Row],[First MI Name via NAME_SOURCE_KEY TEXT]])</f>
        <v xml:space="preserve"> Michael A</v>
      </c>
      <c r="M711" t="s">
        <v>12058</v>
      </c>
      <c r="N711" t="str">
        <f>LOWER(CONCATENATE(assembly_staff_import[[#This Row],[Last Name]],LEFT(assembly_staff_import[[#This Row],[First Name (no initial)]],1),"@nyassembly.gov"))</f>
        <v>lekkasm@nyassembly.gov</v>
      </c>
      <c r="O711" t="s">
        <v>3705</v>
      </c>
      <c r="P711" t="e">
        <f>VLOOKUP(assembly_staff_import[[#This Row],[Full Name]],[3]!PEOPLE_March_20[#Data],1,0)</f>
        <v>#REF!</v>
      </c>
      <c r="Q711" t="e">
        <f>VLOOKUP(assembly_staff_import[[#This Row],[Full Name]],[3]!Table17[#Data],3,0)</f>
        <v>#REF!</v>
      </c>
      <c r="R711" t="e">
        <f>VLOOKUP(assembly_staff_import[[#This Row],[Formatted Works for Group]],[3]!Table7[#Data],1,0)</f>
        <v>#REF!</v>
      </c>
      <c r="S711" t="str">
        <f>IF(assembly_staff_import[[#This Row],[Legislative Staff Type]]="Personal", assembly_staff_import[[#This Row],[Vlookup Works for Group]], assembly_staff_import[[#This Row],[Formatted Works for Group calc]]&amp;", Central Staff Office, Assembly")</f>
        <v>Intern Program, Central Staff Office, Assembly</v>
      </c>
      <c r="T711" s="20" t="str">
        <f>TRIM(assembly_staff_import[[#This Row],[NAME_SOURCE_KEY]])</f>
        <v>LEKKAS, MICHAEL A</v>
      </c>
      <c r="U711" t="s">
        <v>27015</v>
      </c>
      <c r="V711" t="s">
        <v>27016</v>
      </c>
      <c r="W711" t="s">
        <v>27017</v>
      </c>
      <c r="Y711"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11" t="s">
        <v>26562</v>
      </c>
      <c r="AA711" t="e">
        <f>VLOOKUP(assembly_staff_import[[#This Row],[Formatted and corrected Works for Group Text]],[3]!Table4[#Data],1,0)</f>
        <v>#REF!</v>
      </c>
      <c r="AB711" t="e">
        <f>VLOOKUP(assembly_staff_import[[#This Row],[Formatted and corrected Works for Group Text]],[3]!Table5[#Data],2,0)</f>
        <v>#REF!</v>
      </c>
      <c r="AC711" t="str">
        <f>IF(TRIM(assembly_staff_import[[#This Row],[PUBLIC INFO ADDR_SOURCE_KEY]])="CAPITOL, ALBANY", "Legislative / Capitol Office", "District Office")</f>
        <v>Legislative / Capitol Office</v>
      </c>
      <c r="AD711" t="s">
        <v>26563</v>
      </c>
      <c r="AF711" t="str">
        <f t="shared" si="34"/>
        <v xml:space="preserve">225 </v>
      </c>
      <c r="AG711" t="s">
        <v>26563</v>
      </c>
      <c r="AH711" t="s">
        <v>27018</v>
      </c>
      <c r="AI711" t="s">
        <v>26565</v>
      </c>
      <c r="AJ711" t="s">
        <v>23493</v>
      </c>
    </row>
    <row r="712" spans="1:36" x14ac:dyDescent="0.2">
      <c r="A712" t="str">
        <f>TRIM(PROPER((assembly_staff_import[[#This Row],[First MI Name via NAME_SOURCE_KEY TEXT]]&amp;" "&amp;assembly_staff_import[[#This Row],[Last Name via NAME_SOURCE_KEY TEXT]]&amp;" "&amp;assembly_staff_import[[#This Row],[Suffix via NAME_SOURCE_KEY]])))</f>
        <v>Michael J Fox</v>
      </c>
      <c r="B712" t="str">
        <f>TRIM(CONCATENATE(TRIM(assembly_staff_import[[#This Row],[Full Name]]), ", ", assembly_staff_import[[#This Row],[Title]]))</f>
        <v>Michael J Fox, Intern</v>
      </c>
      <c r="C712" t="e">
        <f>assembly_staff_import[[#This Row],[Vlookup_groups]]</f>
        <v>#REF!</v>
      </c>
      <c r="D712" t="str">
        <f>IF(assembly_staff_import[[#This Row],[Legislative Staff Type]]="Personal",assembly_staff_import[[#This Row],[Formatted Personal Staff Office]],"")</f>
        <v/>
      </c>
      <c r="E712" t="s">
        <v>65</v>
      </c>
      <c r="F712" s="19" t="s">
        <v>10913</v>
      </c>
      <c r="G712" t="s">
        <v>1237</v>
      </c>
      <c r="H712" t="str">
        <f>TRIM(PROPER((assembly_staff_import[[#This Row],[Last Name via NAME_SOURCE_KEY TEXT]]&amp;" "&amp;assembly_staff_import[[#This Row],[Suffix via NAME_SOURCE_KEY]])))</f>
        <v>Fox</v>
      </c>
      <c r="I712" t="str">
        <f>PROPER(assembly_staff_import[[#This Row],[JOB TITLE_SOURCE_KEY]])</f>
        <v xml:space="preserve">Intern                                     </v>
      </c>
      <c r="J712" t="s">
        <v>72</v>
      </c>
      <c r="K712" t="str">
        <f>IF(assembly_staff_import[[#This Row],[Legislative Staff Type]]="Personal",assembly_staff_import[[#This Row],[Vlookup Reports To Person]], "")</f>
        <v/>
      </c>
      <c r="L712" t="str">
        <f>PROPER(assembly_staff_import[[#This Row],[First MI Name via NAME_SOURCE_KEY TEXT]])</f>
        <v xml:space="preserve"> Michael J</v>
      </c>
      <c r="M712" t="s">
        <v>12016</v>
      </c>
      <c r="N712" t="str">
        <f>LOWER(CONCATENATE(assembly_staff_import[[#This Row],[Last Name]],LEFT(assembly_staff_import[[#This Row],[First Name (no initial)]],1),"@nyassembly.gov"))</f>
        <v>foxm@nyassembly.gov</v>
      </c>
      <c r="O712" t="s">
        <v>3705</v>
      </c>
      <c r="P712" t="e">
        <f>VLOOKUP(assembly_staff_import[[#This Row],[Full Name]],[3]!PEOPLE_March_20[#Data],1,0)</f>
        <v>#REF!</v>
      </c>
      <c r="Q712" t="e">
        <f>VLOOKUP(assembly_staff_import[[#This Row],[Full Name]],[3]!Table17[#Data],3,0)</f>
        <v>#REF!</v>
      </c>
      <c r="R712" t="e">
        <f>VLOOKUP(assembly_staff_import[[#This Row],[Formatted Works for Group]],[3]!Table7[#Data],1,0)</f>
        <v>#REF!</v>
      </c>
      <c r="S712" t="str">
        <f>IF(assembly_staff_import[[#This Row],[Legislative Staff Type]]="Personal", assembly_staff_import[[#This Row],[Vlookup Works for Group]], assembly_staff_import[[#This Row],[Formatted Works for Group calc]]&amp;", Central Staff Office, Assembly")</f>
        <v>Intern Program, Central Staff Office, Assembly</v>
      </c>
      <c r="T712" s="20" t="str">
        <f>TRIM(assembly_staff_import[[#This Row],[NAME_SOURCE_KEY]])</f>
        <v>FOX, MICHAEL J</v>
      </c>
      <c r="U712" t="s">
        <v>27019</v>
      </c>
      <c r="V712" t="s">
        <v>27020</v>
      </c>
      <c r="W712" t="s">
        <v>24922</v>
      </c>
      <c r="Y712"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12" t="s">
        <v>26562</v>
      </c>
      <c r="AA712" t="e">
        <f>VLOOKUP(assembly_staff_import[[#This Row],[Formatted and corrected Works for Group Text]],[3]!Table4[#Data],1,0)</f>
        <v>#REF!</v>
      </c>
      <c r="AB712" t="e">
        <f>VLOOKUP(assembly_staff_import[[#This Row],[Formatted and corrected Works for Group Text]],[3]!Table5[#Data],2,0)</f>
        <v>#REF!</v>
      </c>
      <c r="AC712" t="str">
        <f>IF(TRIM(assembly_staff_import[[#This Row],[PUBLIC INFO ADDR_SOURCE_KEY]])="CAPITOL, ALBANY", "Legislative / Capitol Office", "District Office")</f>
        <v>Legislative / Capitol Office</v>
      </c>
      <c r="AD712" t="s">
        <v>26563</v>
      </c>
      <c r="AF712" t="str">
        <f t="shared" si="34"/>
        <v xml:space="preserve">225 </v>
      </c>
      <c r="AG712" t="s">
        <v>26563</v>
      </c>
      <c r="AH712" t="s">
        <v>27021</v>
      </c>
      <c r="AI712" t="s">
        <v>26565</v>
      </c>
      <c r="AJ712" t="s">
        <v>23493</v>
      </c>
    </row>
    <row r="713" spans="1:36" x14ac:dyDescent="0.2">
      <c r="A713" t="str">
        <f>TRIM(PROPER((assembly_staff_import[[#This Row],[First MI Name via NAME_SOURCE_KEY TEXT]]&amp;" "&amp;assembly_staff_import[[#This Row],[Last Name via NAME_SOURCE_KEY TEXT]]&amp;" "&amp;assembly_staff_import[[#This Row],[Suffix via NAME_SOURCE_KEY]])))</f>
        <v>Michael J Morris</v>
      </c>
      <c r="B713" t="str">
        <f>TRIM(CONCATENATE(TRIM(assembly_staff_import[[#This Row],[Full Name]]), ", ", assembly_staff_import[[#This Row],[Title]]))</f>
        <v>Michael J Morris, Intern</v>
      </c>
      <c r="C713" t="e">
        <f>assembly_staff_import[[#This Row],[Vlookup_groups]]</f>
        <v>#REF!</v>
      </c>
      <c r="D713" t="str">
        <f>IF(assembly_staff_import[[#This Row],[Legislative Staff Type]]="Personal",assembly_staff_import[[#This Row],[Formatted Personal Staff Office]],"")</f>
        <v/>
      </c>
      <c r="E713" t="s">
        <v>65</v>
      </c>
      <c r="F713" s="19" t="s">
        <v>10913</v>
      </c>
      <c r="G713" t="s">
        <v>1237</v>
      </c>
      <c r="H713" t="str">
        <f>TRIM(PROPER((assembly_staff_import[[#This Row],[Last Name via NAME_SOURCE_KEY TEXT]]&amp;" "&amp;assembly_staff_import[[#This Row],[Suffix via NAME_SOURCE_KEY]])))</f>
        <v>Morris</v>
      </c>
      <c r="I713" t="str">
        <f>PROPER(assembly_staff_import[[#This Row],[JOB TITLE_SOURCE_KEY]])</f>
        <v xml:space="preserve">Intern                                     </v>
      </c>
      <c r="J713" t="s">
        <v>72</v>
      </c>
      <c r="K713" t="str">
        <f>IF(assembly_staff_import[[#This Row],[Legislative Staff Type]]="Personal",assembly_staff_import[[#This Row],[Vlookup Reports To Person]], "")</f>
        <v/>
      </c>
      <c r="L713" t="str">
        <f>PROPER(assembly_staff_import[[#This Row],[First MI Name via NAME_SOURCE_KEY TEXT]])</f>
        <v xml:space="preserve"> Michael J</v>
      </c>
      <c r="M713" t="s">
        <v>11999</v>
      </c>
      <c r="N713" t="str">
        <f>LOWER(CONCATENATE(assembly_staff_import[[#This Row],[Last Name]],LEFT(assembly_staff_import[[#This Row],[First Name (no initial)]],1),"@nyassembly.gov"))</f>
        <v>morrism@nyassembly.gov</v>
      </c>
      <c r="O713" t="s">
        <v>3705</v>
      </c>
      <c r="P713" t="e">
        <f>VLOOKUP(assembly_staff_import[[#This Row],[Full Name]],[3]!PEOPLE_March_20[#Data],1,0)</f>
        <v>#REF!</v>
      </c>
      <c r="Q713" t="e">
        <f>VLOOKUP(assembly_staff_import[[#This Row],[Full Name]],[3]!Table17[#Data],3,0)</f>
        <v>#REF!</v>
      </c>
      <c r="R713" t="e">
        <f>VLOOKUP(assembly_staff_import[[#This Row],[Formatted Works for Group]],[3]!Table7[#Data],1,0)</f>
        <v>#REF!</v>
      </c>
      <c r="S713" t="str">
        <f>IF(assembly_staff_import[[#This Row],[Legislative Staff Type]]="Personal", assembly_staff_import[[#This Row],[Vlookup Works for Group]], assembly_staff_import[[#This Row],[Formatted Works for Group calc]]&amp;", Central Staff Office, Assembly")</f>
        <v>Intern Program, Central Staff Office, Assembly</v>
      </c>
      <c r="T713" s="20" t="str">
        <f>TRIM(assembly_staff_import[[#This Row],[NAME_SOURCE_KEY]])</f>
        <v>MORRIS, MICHAEL J</v>
      </c>
      <c r="U713" t="s">
        <v>27022</v>
      </c>
      <c r="V713" t="s">
        <v>27023</v>
      </c>
      <c r="W713" t="s">
        <v>24922</v>
      </c>
      <c r="Y71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13" t="s">
        <v>26562</v>
      </c>
      <c r="AA713" t="e">
        <f>VLOOKUP(assembly_staff_import[[#This Row],[Formatted and corrected Works for Group Text]],[3]!Table4[#Data],1,0)</f>
        <v>#REF!</v>
      </c>
      <c r="AB713" t="e">
        <f>VLOOKUP(assembly_staff_import[[#This Row],[Formatted and corrected Works for Group Text]],[3]!Table5[#Data],2,0)</f>
        <v>#REF!</v>
      </c>
      <c r="AC713" t="str">
        <f>IF(TRIM(assembly_staff_import[[#This Row],[PUBLIC INFO ADDR_SOURCE_KEY]])="CAPITOL, ALBANY", "Legislative / Capitol Office", "District Office")</f>
        <v>Legislative / Capitol Office</v>
      </c>
      <c r="AD713" t="s">
        <v>26563</v>
      </c>
      <c r="AF713" t="str">
        <f t="shared" si="34"/>
        <v xml:space="preserve">225 </v>
      </c>
      <c r="AG713" t="s">
        <v>26563</v>
      </c>
      <c r="AH713" t="s">
        <v>27024</v>
      </c>
      <c r="AI713" t="s">
        <v>26565</v>
      </c>
      <c r="AJ713" t="s">
        <v>23493</v>
      </c>
    </row>
    <row r="714" spans="1:36" x14ac:dyDescent="0.2">
      <c r="A714" t="str">
        <f>TRIM(PROPER((assembly_staff_import[[#This Row],[First MI Name via NAME_SOURCE_KEY TEXT]]&amp;" "&amp;assembly_staff_import[[#This Row],[Last Name via NAME_SOURCE_KEY TEXT]]&amp;" "&amp;assembly_staff_import[[#This Row],[Suffix via NAME_SOURCE_KEY]])))</f>
        <v>Micheline French-Leblanc</v>
      </c>
      <c r="B714" t="str">
        <f>TRIM(CONCATENATE(TRIM(assembly_staff_import[[#This Row],[Full Name]]), ", ", assembly_staff_import[[#This Row],[Title]]))</f>
        <v>Micheline French-Leblanc, Intern</v>
      </c>
      <c r="C714" t="e">
        <f>assembly_staff_import[[#This Row],[Vlookup_groups]]</f>
        <v>#REF!</v>
      </c>
      <c r="D714" t="str">
        <f>IF(assembly_staff_import[[#This Row],[Legislative Staff Type]]="Personal",assembly_staff_import[[#This Row],[Formatted Personal Staff Office]],"")</f>
        <v/>
      </c>
      <c r="E714" t="s">
        <v>65</v>
      </c>
      <c r="F714" s="19" t="s">
        <v>10913</v>
      </c>
      <c r="G714" t="s">
        <v>1237</v>
      </c>
      <c r="H714" t="str">
        <f>TRIM(PROPER((assembly_staff_import[[#This Row],[Last Name via NAME_SOURCE_KEY TEXT]]&amp;" "&amp;assembly_staff_import[[#This Row],[Suffix via NAME_SOURCE_KEY]])))</f>
        <v>French-Leblanc</v>
      </c>
      <c r="I714" t="str">
        <f>PROPER(assembly_staff_import[[#This Row],[JOB TITLE_SOURCE_KEY]])</f>
        <v xml:space="preserve">Intern                                     </v>
      </c>
      <c r="J714" t="s">
        <v>72</v>
      </c>
      <c r="K714" t="str">
        <f>IF(assembly_staff_import[[#This Row],[Legislative Staff Type]]="Personal",assembly_staff_import[[#This Row],[Vlookup Reports To Person]], "")</f>
        <v/>
      </c>
      <c r="L714" t="str">
        <f>PROPER(assembly_staff_import[[#This Row],[First MI Name via NAME_SOURCE_KEY TEXT]])</f>
        <v xml:space="preserve"> Micheline</v>
      </c>
      <c r="M714" t="s">
        <v>11975</v>
      </c>
      <c r="N714" t="str">
        <f>LOWER(CONCATENATE(assembly_staff_import[[#This Row],[Last Name]],LEFT(assembly_staff_import[[#This Row],[First Name (no initial)]],1),"@nyassembly.gov"))</f>
        <v>french-leblancm@nyassembly.gov</v>
      </c>
      <c r="O714" t="s">
        <v>11977</v>
      </c>
      <c r="P714" t="e">
        <f>VLOOKUP(assembly_staff_import[[#This Row],[Full Name]],[3]!PEOPLE_March_20[#Data],1,0)</f>
        <v>#REF!</v>
      </c>
      <c r="Q714" t="e">
        <f>VLOOKUP(assembly_staff_import[[#This Row],[Full Name]],[3]!Table17[#Data],3,0)</f>
        <v>#REF!</v>
      </c>
      <c r="R714" t="e">
        <f>VLOOKUP(assembly_staff_import[[#This Row],[Formatted Works for Group]],[3]!Table7[#Data],1,0)</f>
        <v>#REF!</v>
      </c>
      <c r="S714" t="str">
        <f>IF(assembly_staff_import[[#This Row],[Legislative Staff Type]]="Personal", assembly_staff_import[[#This Row],[Vlookup Works for Group]], assembly_staff_import[[#This Row],[Formatted Works for Group calc]]&amp;", Central Staff Office, Assembly")</f>
        <v>Intern Program, Central Staff Office, Assembly</v>
      </c>
      <c r="T714" s="20" t="str">
        <f>TRIM(assembly_staff_import[[#This Row],[NAME_SOURCE_KEY]])</f>
        <v>FRENCH-LEBLANC, MICHELINE</v>
      </c>
      <c r="U714" t="s">
        <v>27025</v>
      </c>
      <c r="V714" t="s">
        <v>27026</v>
      </c>
      <c r="W714" t="s">
        <v>27027</v>
      </c>
      <c r="Y71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14" t="s">
        <v>26562</v>
      </c>
      <c r="AA714" t="e">
        <f>VLOOKUP(assembly_staff_import[[#This Row],[Formatted and corrected Works for Group Text]],[3]!Table4[#Data],1,0)</f>
        <v>#REF!</v>
      </c>
      <c r="AB714" t="e">
        <f>VLOOKUP(assembly_staff_import[[#This Row],[Formatted and corrected Works for Group Text]],[3]!Table5[#Data],2,0)</f>
        <v>#REF!</v>
      </c>
      <c r="AC714" t="str">
        <f>IF(TRIM(assembly_staff_import[[#This Row],[PUBLIC INFO ADDR_SOURCE_KEY]])="CAPITOL, ALBANY", "Legislative / Capitol Office", "District Office")</f>
        <v>Legislative / Capitol Office</v>
      </c>
      <c r="AD714" t="s">
        <v>26563</v>
      </c>
      <c r="AF714" t="str">
        <f t="shared" si="34"/>
        <v xml:space="preserve">225 </v>
      </c>
      <c r="AG714" t="s">
        <v>26563</v>
      </c>
      <c r="AH714" t="s">
        <v>27028</v>
      </c>
      <c r="AI714" t="s">
        <v>26565</v>
      </c>
      <c r="AJ714" t="s">
        <v>23493</v>
      </c>
    </row>
    <row r="715" spans="1:36" x14ac:dyDescent="0.2">
      <c r="A715" t="str">
        <f>TRIM(PROPER((assembly_staff_import[[#This Row],[First MI Name via NAME_SOURCE_KEY TEXT]]&amp;" "&amp;assembly_staff_import[[#This Row],[Last Name via NAME_SOURCE_KEY TEXT]]&amp;" "&amp;assembly_staff_import[[#This Row],[Suffix via NAME_SOURCE_KEY]])))</f>
        <v>Mubarrat A Chowdhury</v>
      </c>
      <c r="B715" t="str">
        <f>TRIM(CONCATENATE(TRIM(assembly_staff_import[[#This Row],[Full Name]]), ", ", assembly_staff_import[[#This Row],[Title]]))</f>
        <v>Mubarrat A Chowdhury, Intern</v>
      </c>
      <c r="C715" t="e">
        <f>assembly_staff_import[[#This Row],[Vlookup_groups]]</f>
        <v>#REF!</v>
      </c>
      <c r="D715" t="str">
        <f>IF(assembly_staff_import[[#This Row],[Legislative Staff Type]]="Personal",assembly_staff_import[[#This Row],[Formatted Personal Staff Office]],"")</f>
        <v/>
      </c>
      <c r="E715" t="s">
        <v>65</v>
      </c>
      <c r="F715" s="19" t="s">
        <v>10913</v>
      </c>
      <c r="G715" t="s">
        <v>1237</v>
      </c>
      <c r="H715" t="str">
        <f>TRIM(PROPER((assembly_staff_import[[#This Row],[Last Name via NAME_SOURCE_KEY TEXT]]&amp;" "&amp;assembly_staff_import[[#This Row],[Suffix via NAME_SOURCE_KEY]])))</f>
        <v>Chowdhury</v>
      </c>
      <c r="I715" t="str">
        <f>PROPER(assembly_staff_import[[#This Row],[JOB TITLE_SOURCE_KEY]])</f>
        <v xml:space="preserve">Intern                                     </v>
      </c>
      <c r="J715" t="s">
        <v>72</v>
      </c>
      <c r="K715" t="str">
        <f>IF(assembly_staff_import[[#This Row],[Legislative Staff Type]]="Personal",assembly_staff_import[[#This Row],[Vlookup Reports To Person]], "")</f>
        <v/>
      </c>
      <c r="L715" t="str">
        <f>PROPER(assembly_staff_import[[#This Row],[First MI Name via NAME_SOURCE_KEY TEXT]])</f>
        <v xml:space="preserve"> Mubarrat A</v>
      </c>
      <c r="M715" t="s">
        <v>11946</v>
      </c>
      <c r="N715" t="str">
        <f>LOWER(CONCATENATE(assembly_staff_import[[#This Row],[Last Name]],LEFT(assembly_staff_import[[#This Row],[First Name (no initial)]],1),"@nyassembly.gov"))</f>
        <v>chowdhurym@nyassembly.gov</v>
      </c>
      <c r="O715" t="s">
        <v>27029</v>
      </c>
      <c r="P715" t="e">
        <f>VLOOKUP(assembly_staff_import[[#This Row],[Full Name]],[3]!PEOPLE_March_20[#Data],1,0)</f>
        <v>#REF!</v>
      </c>
      <c r="Q715" t="e">
        <f>VLOOKUP(assembly_staff_import[[#This Row],[Full Name]],[3]!Table17[#Data],3,0)</f>
        <v>#REF!</v>
      </c>
      <c r="R715" t="e">
        <f>VLOOKUP(assembly_staff_import[[#This Row],[Formatted Works for Group]],[3]!Table7[#Data],1,0)</f>
        <v>#REF!</v>
      </c>
      <c r="S715" t="str">
        <f>IF(assembly_staff_import[[#This Row],[Legislative Staff Type]]="Personal", assembly_staff_import[[#This Row],[Vlookup Works for Group]], assembly_staff_import[[#This Row],[Formatted Works for Group calc]]&amp;", Central Staff Office, Assembly")</f>
        <v>Intern Program, Central Staff Office, Assembly</v>
      </c>
      <c r="T715" s="20" t="str">
        <f>TRIM(assembly_staff_import[[#This Row],[NAME_SOURCE_KEY]])</f>
        <v>CHOWDHURY, MUBARRAT A</v>
      </c>
      <c r="U715" t="s">
        <v>27030</v>
      </c>
      <c r="V715" t="s">
        <v>27031</v>
      </c>
      <c r="W715" t="s">
        <v>27032</v>
      </c>
      <c r="Y71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15" t="s">
        <v>26562</v>
      </c>
      <c r="AA715" t="e">
        <f>VLOOKUP(assembly_staff_import[[#This Row],[Formatted and corrected Works for Group Text]],[3]!Table4[#Data],1,0)</f>
        <v>#REF!</v>
      </c>
      <c r="AB715" t="e">
        <f>VLOOKUP(assembly_staff_import[[#This Row],[Formatted and corrected Works for Group Text]],[3]!Table5[#Data],2,0)</f>
        <v>#REF!</v>
      </c>
      <c r="AC715" t="str">
        <f>IF(TRIM(assembly_staff_import[[#This Row],[PUBLIC INFO ADDR_SOURCE_KEY]])="CAPITOL, ALBANY", "Legislative / Capitol Office", "District Office")</f>
        <v>Legislative / Capitol Office</v>
      </c>
      <c r="AD715" t="s">
        <v>26563</v>
      </c>
      <c r="AF715" t="str">
        <f t="shared" si="34"/>
        <v xml:space="preserve">225 </v>
      </c>
      <c r="AG715" t="s">
        <v>26563</v>
      </c>
      <c r="AH715" t="s">
        <v>27033</v>
      </c>
      <c r="AI715" t="s">
        <v>26565</v>
      </c>
      <c r="AJ715" t="s">
        <v>23493</v>
      </c>
    </row>
    <row r="716" spans="1:36" x14ac:dyDescent="0.2">
      <c r="A716" t="str">
        <f>TRIM(PROPER((assembly_staff_import[[#This Row],[First MI Name via NAME_SOURCE_KEY TEXT]]&amp;" "&amp;assembly_staff_import[[#This Row],[Last Name via NAME_SOURCE_KEY TEXT]]&amp;" "&amp;assembly_staff_import[[#This Row],[Suffix via NAME_SOURCE_KEY]])))</f>
        <v>Mykela M Martinez</v>
      </c>
      <c r="B716" t="str">
        <f>TRIM(CONCATENATE(TRIM(assembly_staff_import[[#This Row],[Full Name]]), ", ", assembly_staff_import[[#This Row],[Title]]))</f>
        <v>Mykela M Martinez, Intern</v>
      </c>
      <c r="C716" t="e">
        <f>assembly_staff_import[[#This Row],[Vlookup_groups]]</f>
        <v>#REF!</v>
      </c>
      <c r="D716" t="str">
        <f>IF(assembly_staff_import[[#This Row],[Legislative Staff Type]]="Personal",assembly_staff_import[[#This Row],[Formatted Personal Staff Office]],"")</f>
        <v/>
      </c>
      <c r="E716" t="s">
        <v>65</v>
      </c>
      <c r="F716" s="19" t="s">
        <v>10913</v>
      </c>
      <c r="G716" t="s">
        <v>1237</v>
      </c>
      <c r="H716" t="str">
        <f>TRIM(PROPER((assembly_staff_import[[#This Row],[Last Name via NAME_SOURCE_KEY TEXT]]&amp;" "&amp;assembly_staff_import[[#This Row],[Suffix via NAME_SOURCE_KEY]])))</f>
        <v>Martinez</v>
      </c>
      <c r="I716" t="str">
        <f>PROPER(assembly_staff_import[[#This Row],[JOB TITLE_SOURCE_KEY]])</f>
        <v xml:space="preserve">Intern                                     </v>
      </c>
      <c r="J716" t="s">
        <v>72</v>
      </c>
      <c r="K716" t="str">
        <f>IF(assembly_staff_import[[#This Row],[Legislative Staff Type]]="Personal",assembly_staff_import[[#This Row],[Vlookup Reports To Person]], "")</f>
        <v/>
      </c>
      <c r="L716" t="str">
        <f>PROPER(assembly_staff_import[[#This Row],[First MI Name via NAME_SOURCE_KEY TEXT]])</f>
        <v xml:space="preserve"> Mykela M</v>
      </c>
      <c r="M716" t="s">
        <v>11929</v>
      </c>
      <c r="N716" t="str">
        <f>LOWER(CONCATENATE(assembly_staff_import[[#This Row],[Last Name]],LEFT(assembly_staff_import[[#This Row],[First Name (no initial)]],1),"@nyassembly.gov"))</f>
        <v>martinezm@nyassembly.gov</v>
      </c>
      <c r="O716" t="s">
        <v>27034</v>
      </c>
      <c r="P716" t="e">
        <f>VLOOKUP(assembly_staff_import[[#This Row],[Full Name]],[3]!PEOPLE_March_20[#Data],1,0)</f>
        <v>#REF!</v>
      </c>
      <c r="Q716" t="e">
        <f>VLOOKUP(assembly_staff_import[[#This Row],[Full Name]],[3]!Table17[#Data],3,0)</f>
        <v>#REF!</v>
      </c>
      <c r="R716" t="e">
        <f>VLOOKUP(assembly_staff_import[[#This Row],[Formatted Works for Group]],[3]!Table7[#Data],1,0)</f>
        <v>#REF!</v>
      </c>
      <c r="S716" t="str">
        <f>IF(assembly_staff_import[[#This Row],[Legislative Staff Type]]="Personal", assembly_staff_import[[#This Row],[Vlookup Works for Group]], assembly_staff_import[[#This Row],[Formatted Works for Group calc]]&amp;", Central Staff Office, Assembly")</f>
        <v>Intern Program, Central Staff Office, Assembly</v>
      </c>
      <c r="T716" s="20" t="str">
        <f>TRIM(assembly_staff_import[[#This Row],[NAME_SOURCE_KEY]])</f>
        <v>MARTINEZ, MYKELA M</v>
      </c>
      <c r="U716" t="s">
        <v>27035</v>
      </c>
      <c r="V716" t="s">
        <v>24683</v>
      </c>
      <c r="W716" t="s">
        <v>27036</v>
      </c>
      <c r="Y716"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16" t="s">
        <v>26562</v>
      </c>
      <c r="AA716" t="e">
        <f>VLOOKUP(assembly_staff_import[[#This Row],[Formatted and corrected Works for Group Text]],[3]!Table4[#Data],1,0)</f>
        <v>#REF!</v>
      </c>
      <c r="AB716" t="e">
        <f>VLOOKUP(assembly_staff_import[[#This Row],[Formatted and corrected Works for Group Text]],[3]!Table5[#Data],2,0)</f>
        <v>#REF!</v>
      </c>
      <c r="AC716" t="str">
        <f>IF(TRIM(assembly_staff_import[[#This Row],[PUBLIC INFO ADDR_SOURCE_KEY]])="CAPITOL, ALBANY", "Legislative / Capitol Office", "District Office")</f>
        <v>Legislative / Capitol Office</v>
      </c>
      <c r="AD716" t="s">
        <v>26563</v>
      </c>
      <c r="AF716" t="str">
        <f t="shared" si="34"/>
        <v xml:space="preserve">225 </v>
      </c>
      <c r="AG716" t="s">
        <v>26563</v>
      </c>
      <c r="AH716" t="s">
        <v>27037</v>
      </c>
      <c r="AI716" t="s">
        <v>26565</v>
      </c>
      <c r="AJ716" t="s">
        <v>23493</v>
      </c>
    </row>
    <row r="717" spans="1:36" x14ac:dyDescent="0.2">
      <c r="A717" t="str">
        <f>TRIM(PROPER((assembly_staff_import[[#This Row],[First MI Name via NAME_SOURCE_KEY TEXT]]&amp;" "&amp;assembly_staff_import[[#This Row],[Last Name via NAME_SOURCE_KEY TEXT]]&amp;" "&amp;assembly_staff_import[[#This Row],[Suffix via NAME_SOURCE_KEY]])))</f>
        <v>Niasia K Bradford</v>
      </c>
      <c r="B717" t="str">
        <f>TRIM(CONCATENATE(TRIM(assembly_staff_import[[#This Row],[Full Name]]), ", ", assembly_staff_import[[#This Row],[Title]]))</f>
        <v>Niasia K Bradford, Intern</v>
      </c>
      <c r="C717" t="e">
        <f>assembly_staff_import[[#This Row],[Vlookup_groups]]</f>
        <v>#REF!</v>
      </c>
      <c r="D717" t="str">
        <f>IF(assembly_staff_import[[#This Row],[Legislative Staff Type]]="Personal",assembly_staff_import[[#This Row],[Formatted Personal Staff Office]],"")</f>
        <v/>
      </c>
      <c r="E717" t="s">
        <v>65</v>
      </c>
      <c r="F717" s="19" t="s">
        <v>10913</v>
      </c>
      <c r="G717" t="s">
        <v>1237</v>
      </c>
      <c r="H717" t="str">
        <f>TRIM(PROPER((assembly_staff_import[[#This Row],[Last Name via NAME_SOURCE_KEY TEXT]]&amp;" "&amp;assembly_staff_import[[#This Row],[Suffix via NAME_SOURCE_KEY]])))</f>
        <v>Bradford</v>
      </c>
      <c r="I717" t="str">
        <f>PROPER(assembly_staff_import[[#This Row],[JOB TITLE_SOURCE_KEY]])</f>
        <v xml:space="preserve">Intern                                     </v>
      </c>
      <c r="J717" t="s">
        <v>72</v>
      </c>
      <c r="K717" t="str">
        <f>IF(assembly_staff_import[[#This Row],[Legislative Staff Type]]="Personal",assembly_staff_import[[#This Row],[Vlookup Reports To Person]], "")</f>
        <v/>
      </c>
      <c r="L717" t="str">
        <f>PROPER(assembly_staff_import[[#This Row],[First MI Name via NAME_SOURCE_KEY TEXT]])</f>
        <v xml:space="preserve"> Niasia K</v>
      </c>
      <c r="M717" t="s">
        <v>11883</v>
      </c>
      <c r="N717" t="str">
        <f>LOWER(CONCATENATE(assembly_staff_import[[#This Row],[Last Name]],LEFT(assembly_staff_import[[#This Row],[First Name (no initial)]],1),"@nyassembly.gov"))</f>
        <v>bradfordn@nyassembly.gov</v>
      </c>
      <c r="O717" t="s">
        <v>27038</v>
      </c>
      <c r="P717" t="e">
        <f>VLOOKUP(assembly_staff_import[[#This Row],[Full Name]],[3]!PEOPLE_March_20[#Data],1,0)</f>
        <v>#REF!</v>
      </c>
      <c r="Q717" t="e">
        <f>VLOOKUP(assembly_staff_import[[#This Row],[Full Name]],[3]!Table17[#Data],3,0)</f>
        <v>#REF!</v>
      </c>
      <c r="R717" t="e">
        <f>VLOOKUP(assembly_staff_import[[#This Row],[Formatted Works for Group]],[3]!Table7[#Data],1,0)</f>
        <v>#REF!</v>
      </c>
      <c r="S717" t="str">
        <f>IF(assembly_staff_import[[#This Row],[Legislative Staff Type]]="Personal", assembly_staff_import[[#This Row],[Vlookup Works for Group]], assembly_staff_import[[#This Row],[Formatted Works for Group calc]]&amp;", Central Staff Office, Assembly")</f>
        <v>Intern Program, Central Staff Office, Assembly</v>
      </c>
      <c r="T717" s="20" t="str">
        <f>TRIM(assembly_staff_import[[#This Row],[NAME_SOURCE_KEY]])</f>
        <v>BRADFORD, NIASIA K</v>
      </c>
      <c r="U717" t="s">
        <v>27039</v>
      </c>
      <c r="V717" t="s">
        <v>27040</v>
      </c>
      <c r="W717" t="s">
        <v>27041</v>
      </c>
      <c r="Y717"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17" t="s">
        <v>26562</v>
      </c>
      <c r="AA717" t="e">
        <f>VLOOKUP(assembly_staff_import[[#This Row],[Formatted and corrected Works for Group Text]],[3]!Table4[#Data],1,0)</f>
        <v>#REF!</v>
      </c>
      <c r="AB717" t="e">
        <f>VLOOKUP(assembly_staff_import[[#This Row],[Formatted and corrected Works for Group Text]],[3]!Table5[#Data],2,0)</f>
        <v>#REF!</v>
      </c>
      <c r="AC717" t="str">
        <f>IF(TRIM(assembly_staff_import[[#This Row],[PUBLIC INFO ADDR_SOURCE_KEY]])="CAPITOL, ALBANY", "Legislative / Capitol Office", "District Office")</f>
        <v>Legislative / Capitol Office</v>
      </c>
      <c r="AD717" t="s">
        <v>26563</v>
      </c>
      <c r="AF717" t="str">
        <f t="shared" si="34"/>
        <v xml:space="preserve">225 </v>
      </c>
      <c r="AG717" t="s">
        <v>26563</v>
      </c>
      <c r="AH717" t="s">
        <v>27042</v>
      </c>
      <c r="AI717" t="s">
        <v>26565</v>
      </c>
      <c r="AJ717" t="s">
        <v>23493</v>
      </c>
    </row>
    <row r="718" spans="1:36" x14ac:dyDescent="0.2">
      <c r="A718" t="str">
        <f>TRIM(PROPER((assembly_staff_import[[#This Row],[First MI Name via NAME_SOURCE_KEY TEXT]]&amp;" "&amp;assembly_staff_import[[#This Row],[Last Name via NAME_SOURCE_KEY TEXT]]&amp;" "&amp;assembly_staff_import[[#This Row],[Suffix via NAME_SOURCE_KEY]])))</f>
        <v>Nicholas A Bedore</v>
      </c>
      <c r="B718" t="str">
        <f>TRIM(CONCATENATE(TRIM(assembly_staff_import[[#This Row],[Full Name]]), ", ", assembly_staff_import[[#This Row],[Title]]))</f>
        <v>Nicholas A Bedore, Intern</v>
      </c>
      <c r="C718" t="e">
        <f>assembly_staff_import[[#This Row],[Vlookup_groups]]</f>
        <v>#REF!</v>
      </c>
      <c r="D718" t="str">
        <f>IF(assembly_staff_import[[#This Row],[Legislative Staff Type]]="Personal",assembly_staff_import[[#This Row],[Formatted Personal Staff Office]],"")</f>
        <v/>
      </c>
      <c r="E718" t="s">
        <v>65</v>
      </c>
      <c r="F718" s="19" t="s">
        <v>10913</v>
      </c>
      <c r="G718" t="s">
        <v>1237</v>
      </c>
      <c r="H718" t="str">
        <f>TRIM(PROPER((assembly_staff_import[[#This Row],[Last Name via NAME_SOURCE_KEY TEXT]]&amp;" "&amp;assembly_staff_import[[#This Row],[Suffix via NAME_SOURCE_KEY]])))</f>
        <v>Bedore</v>
      </c>
      <c r="I718" t="str">
        <f>PROPER(assembly_staff_import[[#This Row],[JOB TITLE_SOURCE_KEY]])</f>
        <v xml:space="preserve">Intern                                     </v>
      </c>
      <c r="J718" t="s">
        <v>72</v>
      </c>
      <c r="K718" t="str">
        <f>IF(assembly_staff_import[[#This Row],[Legislative Staff Type]]="Personal",assembly_staff_import[[#This Row],[Vlookup Reports To Person]], "")</f>
        <v/>
      </c>
      <c r="L718" t="str">
        <f>PROPER(assembly_staff_import[[#This Row],[First MI Name via NAME_SOURCE_KEY TEXT]])</f>
        <v xml:space="preserve"> Nicholas A</v>
      </c>
      <c r="M718" t="s">
        <v>11878</v>
      </c>
      <c r="N718" t="str">
        <f>LOWER(CONCATENATE(assembly_staff_import[[#This Row],[Last Name]],LEFT(assembly_staff_import[[#This Row],[First Name (no initial)]],1),"@nyassembly.gov"))</f>
        <v>bedoren@nyassembly.gov</v>
      </c>
      <c r="O718" t="s">
        <v>23835</v>
      </c>
      <c r="P718" t="e">
        <f>VLOOKUP(assembly_staff_import[[#This Row],[Full Name]],[3]!PEOPLE_March_20[#Data],1,0)</f>
        <v>#REF!</v>
      </c>
      <c r="Q718" t="e">
        <f>VLOOKUP(assembly_staff_import[[#This Row],[Full Name]],[3]!Table17[#Data],3,0)</f>
        <v>#REF!</v>
      </c>
      <c r="R718" t="e">
        <f>VLOOKUP(assembly_staff_import[[#This Row],[Formatted Works for Group]],[3]!Table7[#Data],1,0)</f>
        <v>#REF!</v>
      </c>
      <c r="S718" t="str">
        <f>IF(assembly_staff_import[[#This Row],[Legislative Staff Type]]="Personal", assembly_staff_import[[#This Row],[Vlookup Works for Group]], assembly_staff_import[[#This Row],[Formatted Works for Group calc]]&amp;", Central Staff Office, Assembly")</f>
        <v>Intern Program, Central Staff Office, Assembly</v>
      </c>
      <c r="T718" s="20" t="str">
        <f>TRIM(assembly_staff_import[[#This Row],[NAME_SOURCE_KEY]])</f>
        <v>BEDORE, NICHOLAS A</v>
      </c>
      <c r="U718" t="s">
        <v>27043</v>
      </c>
      <c r="V718" t="s">
        <v>27044</v>
      </c>
      <c r="W718" t="s">
        <v>25132</v>
      </c>
      <c r="Y718"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18" t="s">
        <v>26562</v>
      </c>
      <c r="AA718" t="e">
        <f>VLOOKUP(assembly_staff_import[[#This Row],[Formatted and corrected Works for Group Text]],[3]!Table4[#Data],1,0)</f>
        <v>#REF!</v>
      </c>
      <c r="AB718" t="e">
        <f>VLOOKUP(assembly_staff_import[[#This Row],[Formatted and corrected Works for Group Text]],[3]!Table5[#Data],2,0)</f>
        <v>#REF!</v>
      </c>
      <c r="AC718" t="str">
        <f>IF(TRIM(assembly_staff_import[[#This Row],[PUBLIC INFO ADDR_SOURCE_KEY]])="CAPITOL, ALBANY", "Legislative / Capitol Office", "District Office")</f>
        <v>Legislative / Capitol Office</v>
      </c>
      <c r="AD718" t="s">
        <v>26563</v>
      </c>
      <c r="AF718" t="str">
        <f t="shared" si="34"/>
        <v xml:space="preserve">225 </v>
      </c>
      <c r="AG718" t="s">
        <v>26563</v>
      </c>
      <c r="AH718" t="s">
        <v>27045</v>
      </c>
      <c r="AI718" t="s">
        <v>26565</v>
      </c>
      <c r="AJ718" t="s">
        <v>23493</v>
      </c>
    </row>
    <row r="719" spans="1:36" x14ac:dyDescent="0.2">
      <c r="A719" t="str">
        <f>TRIM(PROPER((assembly_staff_import[[#This Row],[First MI Name via NAME_SOURCE_KEY TEXT]]&amp;" "&amp;assembly_staff_import[[#This Row],[Last Name via NAME_SOURCE_KEY TEXT]]&amp;" "&amp;assembly_staff_import[[#This Row],[Suffix via NAME_SOURCE_KEY]])))</f>
        <v>Nicholas A Reyes</v>
      </c>
      <c r="B719" t="str">
        <f>TRIM(CONCATENATE(TRIM(assembly_staff_import[[#This Row],[Full Name]]), ", ", assembly_staff_import[[#This Row],[Title]]))</f>
        <v>Nicholas A Reyes, Intern</v>
      </c>
      <c r="C719" t="e">
        <f>assembly_staff_import[[#This Row],[Vlookup_groups]]</f>
        <v>#REF!</v>
      </c>
      <c r="D719" t="str">
        <f>IF(assembly_staff_import[[#This Row],[Legislative Staff Type]]="Personal",assembly_staff_import[[#This Row],[Formatted Personal Staff Office]],"")</f>
        <v/>
      </c>
      <c r="E719" t="s">
        <v>65</v>
      </c>
      <c r="F719" s="19" t="s">
        <v>10913</v>
      </c>
      <c r="G719" t="s">
        <v>1237</v>
      </c>
      <c r="H719" t="str">
        <f>TRIM(PROPER((assembly_staff_import[[#This Row],[Last Name via NAME_SOURCE_KEY TEXT]]&amp;" "&amp;assembly_staff_import[[#This Row],[Suffix via NAME_SOURCE_KEY]])))</f>
        <v>Reyes</v>
      </c>
      <c r="I719" t="str">
        <f>PROPER(assembly_staff_import[[#This Row],[JOB TITLE_SOURCE_KEY]])</f>
        <v xml:space="preserve">Intern                                     </v>
      </c>
      <c r="J719" t="s">
        <v>72</v>
      </c>
      <c r="K719" t="str">
        <f>IF(assembly_staff_import[[#This Row],[Legislative Staff Type]]="Personal",assembly_staff_import[[#This Row],[Vlookup Reports To Person]], "")</f>
        <v/>
      </c>
      <c r="L719" t="str">
        <f>PROPER(assembly_staff_import[[#This Row],[First MI Name via NAME_SOURCE_KEY TEXT]])</f>
        <v xml:space="preserve"> Nicholas A</v>
      </c>
      <c r="M719" t="s">
        <v>11872</v>
      </c>
      <c r="N719" t="str">
        <f>LOWER(CONCATENATE(assembly_staff_import[[#This Row],[Last Name]],LEFT(assembly_staff_import[[#This Row],[First Name (no initial)]],1),"@nyassembly.gov"))</f>
        <v>reyesn@nyassembly.gov</v>
      </c>
      <c r="O719" t="s">
        <v>23835</v>
      </c>
      <c r="P719" t="e">
        <f>VLOOKUP(assembly_staff_import[[#This Row],[Full Name]],[3]!PEOPLE_March_20[#Data],1,0)</f>
        <v>#REF!</v>
      </c>
      <c r="Q719" t="e">
        <f>VLOOKUP(assembly_staff_import[[#This Row],[Full Name]],[3]!Table17[#Data],3,0)</f>
        <v>#REF!</v>
      </c>
      <c r="R719" t="e">
        <f>VLOOKUP(assembly_staff_import[[#This Row],[Formatted Works for Group]],[3]!Table7[#Data],1,0)</f>
        <v>#REF!</v>
      </c>
      <c r="S719" t="str">
        <f>IF(assembly_staff_import[[#This Row],[Legislative Staff Type]]="Personal", assembly_staff_import[[#This Row],[Vlookup Works for Group]], assembly_staff_import[[#This Row],[Formatted Works for Group calc]]&amp;", Central Staff Office, Assembly")</f>
        <v>Intern Program, Central Staff Office, Assembly</v>
      </c>
      <c r="T719" s="20" t="str">
        <f>TRIM(assembly_staff_import[[#This Row],[NAME_SOURCE_KEY]])</f>
        <v>REYES, NICHOLAS A</v>
      </c>
      <c r="U719" t="s">
        <v>27046</v>
      </c>
      <c r="V719" t="s">
        <v>25980</v>
      </c>
      <c r="W719" t="s">
        <v>25132</v>
      </c>
      <c r="Y719"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19" t="s">
        <v>26562</v>
      </c>
      <c r="AA719" t="e">
        <f>VLOOKUP(assembly_staff_import[[#This Row],[Formatted and corrected Works for Group Text]],[3]!Table4[#Data],1,0)</f>
        <v>#REF!</v>
      </c>
      <c r="AB719" t="e">
        <f>VLOOKUP(assembly_staff_import[[#This Row],[Formatted and corrected Works for Group Text]],[3]!Table5[#Data],2,0)</f>
        <v>#REF!</v>
      </c>
      <c r="AC719" t="str">
        <f>IF(TRIM(assembly_staff_import[[#This Row],[PUBLIC INFO ADDR_SOURCE_KEY]])="CAPITOL, ALBANY", "Legislative / Capitol Office", "District Office")</f>
        <v>Legislative / Capitol Office</v>
      </c>
      <c r="AD719" t="s">
        <v>26563</v>
      </c>
      <c r="AF719" t="str">
        <f t="shared" si="34"/>
        <v xml:space="preserve">225 </v>
      </c>
      <c r="AG719" t="s">
        <v>26563</v>
      </c>
      <c r="AH719" t="s">
        <v>27047</v>
      </c>
      <c r="AI719" t="s">
        <v>26565</v>
      </c>
      <c r="AJ719" t="s">
        <v>23493</v>
      </c>
    </row>
    <row r="720" spans="1:36" x14ac:dyDescent="0.2">
      <c r="A720" t="str">
        <f>TRIM(PROPER((assembly_staff_import[[#This Row],[First MI Name via NAME_SOURCE_KEY TEXT]]&amp;" "&amp;assembly_staff_import[[#This Row],[Last Name via NAME_SOURCE_KEY TEXT]]&amp;" "&amp;assembly_staff_import[[#This Row],[Suffix via NAME_SOURCE_KEY]])))</f>
        <v>Nicholas J Negron</v>
      </c>
      <c r="B720" t="str">
        <f>TRIM(CONCATENATE(TRIM(assembly_staff_import[[#This Row],[Full Name]]), ", ", assembly_staff_import[[#This Row],[Title]]))</f>
        <v>Nicholas J Negron, Intern</v>
      </c>
      <c r="C720" t="e">
        <f>assembly_staff_import[[#This Row],[Vlookup_groups]]</f>
        <v>#REF!</v>
      </c>
      <c r="D720" t="str">
        <f>IF(assembly_staff_import[[#This Row],[Legislative Staff Type]]="Personal",assembly_staff_import[[#This Row],[Formatted Personal Staff Office]],"")</f>
        <v/>
      </c>
      <c r="E720" t="s">
        <v>65</v>
      </c>
      <c r="F720" s="19" t="s">
        <v>10913</v>
      </c>
      <c r="G720" t="s">
        <v>1237</v>
      </c>
      <c r="H720" t="str">
        <f>TRIM(PROPER((assembly_staff_import[[#This Row],[Last Name via NAME_SOURCE_KEY TEXT]]&amp;" "&amp;assembly_staff_import[[#This Row],[Suffix via NAME_SOURCE_KEY]])))</f>
        <v>Negron</v>
      </c>
      <c r="I720" t="str">
        <f>PROPER(assembly_staff_import[[#This Row],[JOB TITLE_SOURCE_KEY]])</f>
        <v xml:space="preserve">Intern                                     </v>
      </c>
      <c r="J720" t="s">
        <v>72</v>
      </c>
      <c r="K720" t="str">
        <f>IF(assembly_staff_import[[#This Row],[Legislative Staff Type]]="Personal",assembly_staff_import[[#This Row],[Vlookup Reports To Person]], "")</f>
        <v/>
      </c>
      <c r="L720" t="str">
        <f>PROPER(assembly_staff_import[[#This Row],[First MI Name via NAME_SOURCE_KEY TEXT]])</f>
        <v xml:space="preserve"> Nicholas J</v>
      </c>
      <c r="M720" t="s">
        <v>11867</v>
      </c>
      <c r="N720" t="str">
        <f>LOWER(CONCATENATE(assembly_staff_import[[#This Row],[Last Name]],LEFT(assembly_staff_import[[#This Row],[First Name (no initial)]],1),"@nyassembly.gov"))</f>
        <v>negronn@nyassembly.gov</v>
      </c>
      <c r="O720" t="s">
        <v>23835</v>
      </c>
      <c r="P720" t="e">
        <f>VLOOKUP(assembly_staff_import[[#This Row],[Full Name]],[3]!PEOPLE_March_20[#Data],1,0)</f>
        <v>#REF!</v>
      </c>
      <c r="Q720" t="e">
        <f>VLOOKUP(assembly_staff_import[[#This Row],[Full Name]],[3]!Table17[#Data],3,0)</f>
        <v>#REF!</v>
      </c>
      <c r="R720" t="e">
        <f>VLOOKUP(assembly_staff_import[[#This Row],[Formatted Works for Group]],[3]!Table7[#Data],1,0)</f>
        <v>#REF!</v>
      </c>
      <c r="S720" t="str">
        <f>IF(assembly_staff_import[[#This Row],[Legislative Staff Type]]="Personal", assembly_staff_import[[#This Row],[Vlookup Works for Group]], assembly_staff_import[[#This Row],[Formatted Works for Group calc]]&amp;", Central Staff Office, Assembly")</f>
        <v>Intern Program, Central Staff Office, Assembly</v>
      </c>
      <c r="T720" s="20" t="str">
        <f>TRIM(assembly_staff_import[[#This Row],[NAME_SOURCE_KEY]])</f>
        <v>NEGRON, NICHOLAS J</v>
      </c>
      <c r="U720" t="s">
        <v>27048</v>
      </c>
      <c r="V720" t="s">
        <v>27049</v>
      </c>
      <c r="W720" t="s">
        <v>27050</v>
      </c>
      <c r="Y720"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20" t="s">
        <v>26562</v>
      </c>
      <c r="AA720" t="e">
        <f>VLOOKUP(assembly_staff_import[[#This Row],[Formatted and corrected Works for Group Text]],[3]!Table4[#Data],1,0)</f>
        <v>#REF!</v>
      </c>
      <c r="AB720" t="e">
        <f>VLOOKUP(assembly_staff_import[[#This Row],[Formatted and corrected Works for Group Text]],[3]!Table5[#Data],2,0)</f>
        <v>#REF!</v>
      </c>
      <c r="AC720" t="str">
        <f>IF(TRIM(assembly_staff_import[[#This Row],[PUBLIC INFO ADDR_SOURCE_KEY]])="CAPITOL, ALBANY", "Legislative / Capitol Office", "District Office")</f>
        <v>Legislative / Capitol Office</v>
      </c>
      <c r="AD720" t="s">
        <v>26563</v>
      </c>
      <c r="AF720" t="str">
        <f t="shared" si="34"/>
        <v xml:space="preserve">225 </v>
      </c>
      <c r="AG720" t="s">
        <v>26563</v>
      </c>
      <c r="AH720" t="s">
        <v>27051</v>
      </c>
      <c r="AI720" t="s">
        <v>26565</v>
      </c>
      <c r="AJ720" t="s">
        <v>23493</v>
      </c>
    </row>
    <row r="721" spans="1:36" x14ac:dyDescent="0.2">
      <c r="A721" t="str">
        <f>TRIM(PROPER((assembly_staff_import[[#This Row],[First MI Name via NAME_SOURCE_KEY TEXT]]&amp;" "&amp;assembly_staff_import[[#This Row],[Last Name via NAME_SOURCE_KEY TEXT]]&amp;" "&amp;assembly_staff_import[[#This Row],[Suffix via NAME_SOURCE_KEY]])))</f>
        <v>Nicholas J Sturbin</v>
      </c>
      <c r="B721" t="str">
        <f>TRIM(CONCATENATE(TRIM(assembly_staff_import[[#This Row],[Full Name]]), ", ", assembly_staff_import[[#This Row],[Title]]))</f>
        <v>Nicholas J Sturbin, Intern</v>
      </c>
      <c r="C721" t="e">
        <f>assembly_staff_import[[#This Row],[Vlookup_groups]]</f>
        <v>#REF!</v>
      </c>
      <c r="D721" t="str">
        <f>IF(assembly_staff_import[[#This Row],[Legislative Staff Type]]="Personal",assembly_staff_import[[#This Row],[Formatted Personal Staff Office]],"")</f>
        <v/>
      </c>
      <c r="E721" t="s">
        <v>65</v>
      </c>
      <c r="F721" s="19" t="s">
        <v>10913</v>
      </c>
      <c r="G721" t="s">
        <v>1237</v>
      </c>
      <c r="H721" t="str">
        <f>TRIM(PROPER((assembly_staff_import[[#This Row],[Last Name via NAME_SOURCE_KEY TEXT]]&amp;" "&amp;assembly_staff_import[[#This Row],[Suffix via NAME_SOURCE_KEY]])))</f>
        <v>Sturbin</v>
      </c>
      <c r="I721" t="str">
        <f>PROPER(assembly_staff_import[[#This Row],[JOB TITLE_SOURCE_KEY]])</f>
        <v xml:space="preserve">Intern                                     </v>
      </c>
      <c r="J721" t="s">
        <v>72</v>
      </c>
      <c r="K721" t="str">
        <f>IF(assembly_staff_import[[#This Row],[Legislative Staff Type]]="Personal",assembly_staff_import[[#This Row],[Vlookup Reports To Person]], "")</f>
        <v/>
      </c>
      <c r="L721" t="str">
        <f>PROPER(assembly_staff_import[[#This Row],[First MI Name via NAME_SOURCE_KEY TEXT]])</f>
        <v xml:space="preserve"> Nicholas J</v>
      </c>
      <c r="M721" t="s">
        <v>11862</v>
      </c>
      <c r="N721" t="str">
        <f>LOWER(CONCATENATE(assembly_staff_import[[#This Row],[Last Name]],LEFT(assembly_staff_import[[#This Row],[First Name (no initial)]],1),"@nyassembly.gov"))</f>
        <v>sturbinn@nyassembly.gov</v>
      </c>
      <c r="O721" t="s">
        <v>23835</v>
      </c>
      <c r="P721" t="e">
        <f>VLOOKUP(assembly_staff_import[[#This Row],[Full Name]],[3]!PEOPLE_March_20[#Data],1,0)</f>
        <v>#REF!</v>
      </c>
      <c r="Q721" t="e">
        <f>VLOOKUP(assembly_staff_import[[#This Row],[Full Name]],[3]!Table17[#Data],3,0)</f>
        <v>#REF!</v>
      </c>
      <c r="R721" t="e">
        <f>VLOOKUP(assembly_staff_import[[#This Row],[Formatted Works for Group]],[3]!Table7[#Data],1,0)</f>
        <v>#REF!</v>
      </c>
      <c r="S721" t="str">
        <f>IF(assembly_staff_import[[#This Row],[Legislative Staff Type]]="Personal", assembly_staff_import[[#This Row],[Vlookup Works for Group]], assembly_staff_import[[#This Row],[Formatted Works for Group calc]]&amp;", Central Staff Office, Assembly")</f>
        <v>Intern Program, Central Staff Office, Assembly</v>
      </c>
      <c r="T721" s="20" t="str">
        <f>TRIM(assembly_staff_import[[#This Row],[NAME_SOURCE_KEY]])</f>
        <v>STURBIN, NICHOLAS J</v>
      </c>
      <c r="U721" t="s">
        <v>27052</v>
      </c>
      <c r="V721" t="s">
        <v>27053</v>
      </c>
      <c r="W721" t="s">
        <v>27050</v>
      </c>
      <c r="Y721"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21" t="s">
        <v>26562</v>
      </c>
      <c r="AA721" t="e">
        <f>VLOOKUP(assembly_staff_import[[#This Row],[Formatted and corrected Works for Group Text]],[3]!Table4[#Data],1,0)</f>
        <v>#REF!</v>
      </c>
      <c r="AB721" t="e">
        <f>VLOOKUP(assembly_staff_import[[#This Row],[Formatted and corrected Works for Group Text]],[3]!Table5[#Data],2,0)</f>
        <v>#REF!</v>
      </c>
      <c r="AC721" t="str">
        <f>IF(TRIM(assembly_staff_import[[#This Row],[PUBLIC INFO ADDR_SOURCE_KEY]])="CAPITOL, ALBANY", "Legislative / Capitol Office", "District Office")</f>
        <v>Legislative / Capitol Office</v>
      </c>
      <c r="AD721" t="s">
        <v>26563</v>
      </c>
      <c r="AF721" t="str">
        <f t="shared" si="34"/>
        <v xml:space="preserve">225 </v>
      </c>
      <c r="AG721" t="s">
        <v>26563</v>
      </c>
      <c r="AH721" t="s">
        <v>27054</v>
      </c>
      <c r="AI721" t="s">
        <v>26565</v>
      </c>
      <c r="AJ721" t="s">
        <v>23493</v>
      </c>
    </row>
    <row r="722" spans="1:36" x14ac:dyDescent="0.2">
      <c r="A722" t="str">
        <f>TRIM(PROPER((assembly_staff_import[[#This Row],[First MI Name via NAME_SOURCE_KEY TEXT]]&amp;" "&amp;assembly_staff_import[[#This Row],[Last Name via NAME_SOURCE_KEY TEXT]]&amp;" "&amp;assembly_staff_import[[#This Row],[Suffix via NAME_SOURCE_KEY]])))</f>
        <v>Nicholas J Trudden</v>
      </c>
      <c r="B722" t="str">
        <f>TRIM(CONCATENATE(TRIM(assembly_staff_import[[#This Row],[Full Name]]), ", ", assembly_staff_import[[#This Row],[Title]]))</f>
        <v>Nicholas J Trudden, Intern</v>
      </c>
      <c r="C722" t="e">
        <f>assembly_staff_import[[#This Row],[Vlookup_groups]]</f>
        <v>#REF!</v>
      </c>
      <c r="D722" t="str">
        <f>IF(assembly_staff_import[[#This Row],[Legislative Staff Type]]="Personal",assembly_staff_import[[#This Row],[Formatted Personal Staff Office]],"")</f>
        <v/>
      </c>
      <c r="E722" t="s">
        <v>65</v>
      </c>
      <c r="F722" s="19" t="s">
        <v>10913</v>
      </c>
      <c r="G722" t="s">
        <v>1237</v>
      </c>
      <c r="H722" t="str">
        <f>TRIM(PROPER((assembly_staff_import[[#This Row],[Last Name via NAME_SOURCE_KEY TEXT]]&amp;" "&amp;assembly_staff_import[[#This Row],[Suffix via NAME_SOURCE_KEY]])))</f>
        <v>Trudden</v>
      </c>
      <c r="I722" t="str">
        <f>PROPER(assembly_staff_import[[#This Row],[JOB TITLE_SOURCE_KEY]])</f>
        <v xml:space="preserve">Intern                                     </v>
      </c>
      <c r="J722" t="s">
        <v>72</v>
      </c>
      <c r="K722" t="str">
        <f>IF(assembly_staff_import[[#This Row],[Legislative Staff Type]]="Personal",assembly_staff_import[[#This Row],[Vlookup Reports To Person]], "")</f>
        <v/>
      </c>
      <c r="L722" t="str">
        <f>PROPER(assembly_staff_import[[#This Row],[First MI Name via NAME_SOURCE_KEY TEXT]])</f>
        <v xml:space="preserve"> Nicholas J</v>
      </c>
      <c r="M722" t="s">
        <v>11857</v>
      </c>
      <c r="N722" t="str">
        <f>LOWER(CONCATENATE(assembly_staff_import[[#This Row],[Last Name]],LEFT(assembly_staff_import[[#This Row],[First Name (no initial)]],1),"@nyassembly.gov"))</f>
        <v>truddenn@nyassembly.gov</v>
      </c>
      <c r="O722" t="s">
        <v>23835</v>
      </c>
      <c r="P722" t="e">
        <f>VLOOKUP(assembly_staff_import[[#This Row],[Full Name]],[3]!PEOPLE_March_20[#Data],1,0)</f>
        <v>#REF!</v>
      </c>
      <c r="Q722" t="e">
        <f>VLOOKUP(assembly_staff_import[[#This Row],[Full Name]],[3]!Table17[#Data],3,0)</f>
        <v>#REF!</v>
      </c>
      <c r="R722" t="e">
        <f>VLOOKUP(assembly_staff_import[[#This Row],[Formatted Works for Group]],[3]!Table7[#Data],1,0)</f>
        <v>#REF!</v>
      </c>
      <c r="S722" t="str">
        <f>IF(assembly_staff_import[[#This Row],[Legislative Staff Type]]="Personal", assembly_staff_import[[#This Row],[Vlookup Works for Group]], assembly_staff_import[[#This Row],[Formatted Works for Group calc]]&amp;", Central Staff Office, Assembly")</f>
        <v>Intern Program, Central Staff Office, Assembly</v>
      </c>
      <c r="T722" s="20" t="str">
        <f>TRIM(assembly_staff_import[[#This Row],[NAME_SOURCE_KEY]])</f>
        <v>TRUDDEN, NICHOLAS J</v>
      </c>
      <c r="U722" t="s">
        <v>27055</v>
      </c>
      <c r="V722" t="s">
        <v>27056</v>
      </c>
      <c r="W722" t="s">
        <v>27050</v>
      </c>
      <c r="Y722"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22" t="s">
        <v>26562</v>
      </c>
      <c r="AA722" t="e">
        <f>VLOOKUP(assembly_staff_import[[#This Row],[Formatted and corrected Works for Group Text]],[3]!Table4[#Data],1,0)</f>
        <v>#REF!</v>
      </c>
      <c r="AB722" t="e">
        <f>VLOOKUP(assembly_staff_import[[#This Row],[Formatted and corrected Works for Group Text]],[3]!Table5[#Data],2,0)</f>
        <v>#REF!</v>
      </c>
      <c r="AC722" t="str">
        <f>IF(TRIM(assembly_staff_import[[#This Row],[PUBLIC INFO ADDR_SOURCE_KEY]])="CAPITOL, ALBANY", "Legislative / Capitol Office", "District Office")</f>
        <v>Legislative / Capitol Office</v>
      </c>
      <c r="AD722" t="s">
        <v>26563</v>
      </c>
      <c r="AF722" t="str">
        <f t="shared" si="34"/>
        <v xml:space="preserve">225 </v>
      </c>
      <c r="AG722" t="s">
        <v>26563</v>
      </c>
      <c r="AH722" t="s">
        <v>27057</v>
      </c>
      <c r="AI722" t="s">
        <v>26565</v>
      </c>
      <c r="AJ722" t="s">
        <v>23493</v>
      </c>
    </row>
    <row r="723" spans="1:36" x14ac:dyDescent="0.2">
      <c r="A723" t="str">
        <f>TRIM(PROPER((assembly_staff_import[[#This Row],[First MI Name via NAME_SOURCE_KEY TEXT]]&amp;" "&amp;assembly_staff_import[[#This Row],[Last Name via NAME_SOURCE_KEY TEXT]]&amp;" "&amp;assembly_staff_import[[#This Row],[Suffix via NAME_SOURCE_KEY]])))</f>
        <v>Nicholas M Altieri</v>
      </c>
      <c r="B723" t="str">
        <f>TRIM(CONCATENATE(TRIM(assembly_staff_import[[#This Row],[Full Name]]), ", ", assembly_staff_import[[#This Row],[Title]]))</f>
        <v>Nicholas M Altieri, Intern</v>
      </c>
      <c r="C723" t="e">
        <f>assembly_staff_import[[#This Row],[Vlookup_groups]]</f>
        <v>#REF!</v>
      </c>
      <c r="D723" t="str">
        <f>IF(assembly_staff_import[[#This Row],[Legislative Staff Type]]="Personal",assembly_staff_import[[#This Row],[Formatted Personal Staff Office]],"")</f>
        <v/>
      </c>
      <c r="E723" t="s">
        <v>65</v>
      </c>
      <c r="F723" s="19" t="s">
        <v>10913</v>
      </c>
      <c r="G723" t="s">
        <v>1237</v>
      </c>
      <c r="H723" t="str">
        <f>TRIM(PROPER((assembly_staff_import[[#This Row],[Last Name via NAME_SOURCE_KEY TEXT]]&amp;" "&amp;assembly_staff_import[[#This Row],[Suffix via NAME_SOURCE_KEY]])))</f>
        <v>Altieri</v>
      </c>
      <c r="I723" t="str">
        <f>PROPER(assembly_staff_import[[#This Row],[JOB TITLE_SOURCE_KEY]])</f>
        <v xml:space="preserve">Intern                                     </v>
      </c>
      <c r="J723" t="s">
        <v>72</v>
      </c>
      <c r="K723" t="str">
        <f>IF(assembly_staff_import[[#This Row],[Legislative Staff Type]]="Personal",assembly_staff_import[[#This Row],[Vlookup Reports To Person]], "")</f>
        <v/>
      </c>
      <c r="L723" t="str">
        <f>PROPER(assembly_staff_import[[#This Row],[First MI Name via NAME_SOURCE_KEY TEXT]])</f>
        <v xml:space="preserve"> Nicholas M</v>
      </c>
      <c r="M723" t="s">
        <v>11851</v>
      </c>
      <c r="N723" t="str">
        <f>LOWER(CONCATENATE(assembly_staff_import[[#This Row],[Last Name]],LEFT(assembly_staff_import[[#This Row],[First Name (no initial)]],1),"@nyassembly.gov"))</f>
        <v>altierin@nyassembly.gov</v>
      </c>
      <c r="O723" t="s">
        <v>23835</v>
      </c>
      <c r="P723" t="e">
        <f>VLOOKUP(assembly_staff_import[[#This Row],[Full Name]],[3]!PEOPLE_March_20[#Data],1,0)</f>
        <v>#REF!</v>
      </c>
      <c r="Q723" t="e">
        <f>VLOOKUP(assembly_staff_import[[#This Row],[Full Name]],[3]!Table17[#Data],3,0)</f>
        <v>#REF!</v>
      </c>
      <c r="R723" t="e">
        <f>VLOOKUP(assembly_staff_import[[#This Row],[Formatted Works for Group]],[3]!Table7[#Data],1,0)</f>
        <v>#REF!</v>
      </c>
      <c r="S723" t="str">
        <f>IF(assembly_staff_import[[#This Row],[Legislative Staff Type]]="Personal", assembly_staff_import[[#This Row],[Vlookup Works for Group]], assembly_staff_import[[#This Row],[Formatted Works for Group calc]]&amp;", Central Staff Office, Assembly")</f>
        <v>Intern Program, Central Staff Office, Assembly</v>
      </c>
      <c r="T723" s="20" t="str">
        <f>TRIM(assembly_staff_import[[#This Row],[NAME_SOURCE_KEY]])</f>
        <v>ALTIERI, NICHOLAS M</v>
      </c>
      <c r="U723" t="s">
        <v>27058</v>
      </c>
      <c r="V723" t="s">
        <v>27059</v>
      </c>
      <c r="W723" t="s">
        <v>27060</v>
      </c>
      <c r="Y72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23" t="s">
        <v>26562</v>
      </c>
      <c r="AA723" t="e">
        <f>VLOOKUP(assembly_staff_import[[#This Row],[Formatted and corrected Works for Group Text]],[3]!Table4[#Data],1,0)</f>
        <v>#REF!</v>
      </c>
      <c r="AB723" t="e">
        <f>VLOOKUP(assembly_staff_import[[#This Row],[Formatted and corrected Works for Group Text]],[3]!Table5[#Data],2,0)</f>
        <v>#REF!</v>
      </c>
      <c r="AC723" t="str">
        <f>IF(TRIM(assembly_staff_import[[#This Row],[PUBLIC INFO ADDR_SOURCE_KEY]])="CAPITOL, ALBANY", "Legislative / Capitol Office", "District Office")</f>
        <v>Legislative / Capitol Office</v>
      </c>
      <c r="AD723" t="s">
        <v>26563</v>
      </c>
      <c r="AF723" t="str">
        <f t="shared" si="34"/>
        <v xml:space="preserve">225 </v>
      </c>
      <c r="AG723" t="s">
        <v>26563</v>
      </c>
      <c r="AH723" t="s">
        <v>27061</v>
      </c>
      <c r="AI723" t="s">
        <v>26565</v>
      </c>
      <c r="AJ723" t="s">
        <v>23493</v>
      </c>
    </row>
    <row r="724" spans="1:36" x14ac:dyDescent="0.2">
      <c r="A724" t="str">
        <f>TRIM(PROPER((assembly_staff_import[[#This Row],[First MI Name via NAME_SOURCE_KEY TEXT]]&amp;" "&amp;assembly_staff_import[[#This Row],[Last Name via NAME_SOURCE_KEY TEXT]]&amp;" "&amp;assembly_staff_import[[#This Row],[Suffix via NAME_SOURCE_KEY]])))</f>
        <v>Nicole C Haddadnia</v>
      </c>
      <c r="B724" t="str">
        <f>TRIM(CONCATENATE(TRIM(assembly_staff_import[[#This Row],[Full Name]]), ", ", assembly_staff_import[[#This Row],[Title]]))</f>
        <v>Nicole C Haddadnia, Intern</v>
      </c>
      <c r="C724" t="e">
        <f>assembly_staff_import[[#This Row],[Vlookup_groups]]</f>
        <v>#REF!</v>
      </c>
      <c r="D724" t="str">
        <f>IF(assembly_staff_import[[#This Row],[Legislative Staff Type]]="Personal",assembly_staff_import[[#This Row],[Formatted Personal Staff Office]],"")</f>
        <v/>
      </c>
      <c r="E724" t="s">
        <v>65</v>
      </c>
      <c r="F724" s="19" t="s">
        <v>10913</v>
      </c>
      <c r="G724" t="s">
        <v>1237</v>
      </c>
      <c r="H724" t="str">
        <f>TRIM(PROPER((assembly_staff_import[[#This Row],[Last Name via NAME_SOURCE_KEY TEXT]]&amp;" "&amp;assembly_staff_import[[#This Row],[Suffix via NAME_SOURCE_KEY]])))</f>
        <v>Haddadnia</v>
      </c>
      <c r="I724" t="str">
        <f>PROPER(assembly_staff_import[[#This Row],[JOB TITLE_SOURCE_KEY]])</f>
        <v xml:space="preserve">Intern                                     </v>
      </c>
      <c r="J724" t="s">
        <v>72</v>
      </c>
      <c r="K724" t="str">
        <f>IF(assembly_staff_import[[#This Row],[Legislative Staff Type]]="Personal",assembly_staff_import[[#This Row],[Vlookup Reports To Person]], "")</f>
        <v/>
      </c>
      <c r="L724" t="str">
        <f>PROPER(assembly_staff_import[[#This Row],[First MI Name via NAME_SOURCE_KEY TEXT]])</f>
        <v xml:space="preserve"> Nicole C</v>
      </c>
      <c r="M724" t="s">
        <v>11829</v>
      </c>
      <c r="N724" t="str">
        <f>LOWER(CONCATENATE(assembly_staff_import[[#This Row],[Last Name]],LEFT(assembly_staff_import[[#This Row],[First Name (no initial)]],1),"@nyassembly.gov"))</f>
        <v>haddadnian@nyassembly.gov</v>
      </c>
      <c r="O724" t="s">
        <v>23854</v>
      </c>
      <c r="P724" t="e">
        <f>VLOOKUP(assembly_staff_import[[#This Row],[Full Name]],[3]!PEOPLE_March_20[#Data],1,0)</f>
        <v>#REF!</v>
      </c>
      <c r="Q724" t="e">
        <f>VLOOKUP(assembly_staff_import[[#This Row],[Full Name]],[3]!Table17[#Data],3,0)</f>
        <v>#REF!</v>
      </c>
      <c r="R724" t="e">
        <f>VLOOKUP(assembly_staff_import[[#This Row],[Formatted Works for Group]],[3]!Table7[#Data],1,0)</f>
        <v>#REF!</v>
      </c>
      <c r="S724" t="str">
        <f>IF(assembly_staff_import[[#This Row],[Legislative Staff Type]]="Personal", assembly_staff_import[[#This Row],[Vlookup Works for Group]], assembly_staff_import[[#This Row],[Formatted Works for Group calc]]&amp;", Central Staff Office, Assembly")</f>
        <v>Intern Program, Central Staff Office, Assembly</v>
      </c>
      <c r="T724" s="20" t="str">
        <f>TRIM(assembly_staff_import[[#This Row],[NAME_SOURCE_KEY]])</f>
        <v>HADDADNIA, NICOLE C</v>
      </c>
      <c r="U724" t="s">
        <v>27062</v>
      </c>
      <c r="V724" t="s">
        <v>27063</v>
      </c>
      <c r="W724" t="s">
        <v>27064</v>
      </c>
      <c r="Y72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24" t="s">
        <v>26562</v>
      </c>
      <c r="AA724" t="e">
        <f>VLOOKUP(assembly_staff_import[[#This Row],[Formatted and corrected Works for Group Text]],[3]!Table4[#Data],1,0)</f>
        <v>#REF!</v>
      </c>
      <c r="AB724" t="e">
        <f>VLOOKUP(assembly_staff_import[[#This Row],[Formatted and corrected Works for Group Text]],[3]!Table5[#Data],2,0)</f>
        <v>#REF!</v>
      </c>
      <c r="AC724" t="str">
        <f>IF(TRIM(assembly_staff_import[[#This Row],[PUBLIC INFO ADDR_SOURCE_KEY]])="CAPITOL, ALBANY", "Legislative / Capitol Office", "District Office")</f>
        <v>Legislative / Capitol Office</v>
      </c>
      <c r="AD724" t="s">
        <v>26563</v>
      </c>
      <c r="AF724" t="str">
        <f t="shared" si="34"/>
        <v xml:space="preserve">225 </v>
      </c>
      <c r="AG724" t="s">
        <v>26563</v>
      </c>
      <c r="AH724" t="s">
        <v>27065</v>
      </c>
      <c r="AI724" t="s">
        <v>26565</v>
      </c>
      <c r="AJ724" t="s">
        <v>23493</v>
      </c>
    </row>
    <row r="725" spans="1:36" x14ac:dyDescent="0.2">
      <c r="A725" t="str">
        <f>TRIM(PROPER((assembly_staff_import[[#This Row],[First MI Name via NAME_SOURCE_KEY TEXT]]&amp;" "&amp;assembly_staff_import[[#This Row],[Last Name via NAME_SOURCE_KEY TEXT]]&amp;" "&amp;assembly_staff_import[[#This Row],[Suffix via NAME_SOURCE_KEY]])))</f>
        <v>Nicole M Valera</v>
      </c>
      <c r="B725" t="str">
        <f>TRIM(CONCATENATE(TRIM(assembly_staff_import[[#This Row],[Full Name]]), ", ", assembly_staff_import[[#This Row],[Title]]))</f>
        <v>Nicole M Valera, Intern</v>
      </c>
      <c r="C725" t="e">
        <f>assembly_staff_import[[#This Row],[Vlookup_groups]]</f>
        <v>#REF!</v>
      </c>
      <c r="D725" t="str">
        <f>IF(assembly_staff_import[[#This Row],[Legislative Staff Type]]="Personal",assembly_staff_import[[#This Row],[Formatted Personal Staff Office]],"")</f>
        <v/>
      </c>
      <c r="E725" t="s">
        <v>65</v>
      </c>
      <c r="F725" s="19" t="s">
        <v>10913</v>
      </c>
      <c r="G725" t="s">
        <v>1237</v>
      </c>
      <c r="H725" t="str">
        <f>TRIM(PROPER((assembly_staff_import[[#This Row],[Last Name via NAME_SOURCE_KEY TEXT]]&amp;" "&amp;assembly_staff_import[[#This Row],[Suffix via NAME_SOURCE_KEY]])))</f>
        <v>Valera</v>
      </c>
      <c r="I725" t="str">
        <f>PROPER(assembly_staff_import[[#This Row],[JOB TITLE_SOURCE_KEY]])</f>
        <v xml:space="preserve">Intern                                     </v>
      </c>
      <c r="J725" t="s">
        <v>72</v>
      </c>
      <c r="K725" t="str">
        <f>IF(assembly_staff_import[[#This Row],[Legislative Staff Type]]="Personal",assembly_staff_import[[#This Row],[Vlookup Reports To Person]], "")</f>
        <v/>
      </c>
      <c r="L725" t="str">
        <f>PROPER(assembly_staff_import[[#This Row],[First MI Name via NAME_SOURCE_KEY TEXT]])</f>
        <v xml:space="preserve"> Nicole M</v>
      </c>
      <c r="M725" t="s">
        <v>11818</v>
      </c>
      <c r="N725" t="str">
        <f>LOWER(CONCATENATE(assembly_staff_import[[#This Row],[Last Name]],LEFT(assembly_staff_import[[#This Row],[First Name (no initial)]],1),"@nyassembly.gov"))</f>
        <v>valeran@nyassembly.gov</v>
      </c>
      <c r="O725" t="s">
        <v>23854</v>
      </c>
      <c r="P725" t="e">
        <f>VLOOKUP(assembly_staff_import[[#This Row],[Full Name]],[3]!PEOPLE_March_20[#Data],1,0)</f>
        <v>#REF!</v>
      </c>
      <c r="Q725" t="e">
        <f>VLOOKUP(assembly_staff_import[[#This Row],[Full Name]],[3]!Table17[#Data],3,0)</f>
        <v>#REF!</v>
      </c>
      <c r="R725" t="e">
        <f>VLOOKUP(assembly_staff_import[[#This Row],[Formatted Works for Group]],[3]!Table7[#Data],1,0)</f>
        <v>#REF!</v>
      </c>
      <c r="S725" t="str">
        <f>IF(assembly_staff_import[[#This Row],[Legislative Staff Type]]="Personal", assembly_staff_import[[#This Row],[Vlookup Works for Group]], assembly_staff_import[[#This Row],[Formatted Works for Group calc]]&amp;", Central Staff Office, Assembly")</f>
        <v>Intern Program, Central Staff Office, Assembly</v>
      </c>
      <c r="T725" s="20" t="str">
        <f>TRIM(assembly_staff_import[[#This Row],[NAME_SOURCE_KEY]])</f>
        <v>VALERA, NICOLE M</v>
      </c>
      <c r="U725" t="s">
        <v>27066</v>
      </c>
      <c r="V725" t="s">
        <v>27067</v>
      </c>
      <c r="W725" t="s">
        <v>25433</v>
      </c>
      <c r="Y72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25" t="s">
        <v>26562</v>
      </c>
      <c r="AA725" t="e">
        <f>VLOOKUP(assembly_staff_import[[#This Row],[Formatted and corrected Works for Group Text]],[3]!Table4[#Data],1,0)</f>
        <v>#REF!</v>
      </c>
      <c r="AB725" t="e">
        <f>VLOOKUP(assembly_staff_import[[#This Row],[Formatted and corrected Works for Group Text]],[3]!Table5[#Data],2,0)</f>
        <v>#REF!</v>
      </c>
      <c r="AC725" t="str">
        <f>IF(TRIM(assembly_staff_import[[#This Row],[PUBLIC INFO ADDR_SOURCE_KEY]])="CAPITOL, ALBANY", "Legislative / Capitol Office", "District Office")</f>
        <v>Legislative / Capitol Office</v>
      </c>
      <c r="AD725" t="s">
        <v>26563</v>
      </c>
      <c r="AF725" t="str">
        <f t="shared" si="34"/>
        <v xml:space="preserve">225 </v>
      </c>
      <c r="AG725" t="s">
        <v>26563</v>
      </c>
      <c r="AH725" t="s">
        <v>27068</v>
      </c>
      <c r="AI725" t="s">
        <v>26565</v>
      </c>
      <c r="AJ725" t="s">
        <v>23493</v>
      </c>
    </row>
    <row r="726" spans="1:36" x14ac:dyDescent="0.2">
      <c r="A726" t="str">
        <f>TRIM(PROPER((assembly_staff_import[[#This Row],[First MI Name via NAME_SOURCE_KEY TEXT]]&amp;" "&amp;assembly_staff_import[[#This Row],[Last Name via NAME_SOURCE_KEY TEXT]]&amp;" "&amp;assembly_staff_import[[#This Row],[Suffix via NAME_SOURCE_KEY]])))</f>
        <v>Nikaurys O Lantigua Jimenez</v>
      </c>
      <c r="B726" t="str">
        <f>TRIM(CONCATENATE(TRIM(assembly_staff_import[[#This Row],[Full Name]]), ", ", assembly_staff_import[[#This Row],[Title]]))</f>
        <v>Nikaurys O Lantigua Jimenez, Intern</v>
      </c>
      <c r="C726" t="e">
        <f>assembly_staff_import[[#This Row],[Vlookup_groups]]</f>
        <v>#REF!</v>
      </c>
      <c r="D726" t="str">
        <f>IF(assembly_staff_import[[#This Row],[Legislative Staff Type]]="Personal",assembly_staff_import[[#This Row],[Formatted Personal Staff Office]],"")</f>
        <v/>
      </c>
      <c r="E726" t="s">
        <v>65</v>
      </c>
      <c r="F726" s="19" t="s">
        <v>10913</v>
      </c>
      <c r="G726" t="s">
        <v>1237</v>
      </c>
      <c r="H726" t="str">
        <f>TRIM(PROPER((assembly_staff_import[[#This Row],[Last Name via NAME_SOURCE_KEY TEXT]]&amp;" "&amp;assembly_staff_import[[#This Row],[Suffix via NAME_SOURCE_KEY]])))</f>
        <v>Lantigua Jimenez</v>
      </c>
      <c r="I726" t="str">
        <f>PROPER(assembly_staff_import[[#This Row],[JOB TITLE_SOURCE_KEY]])</f>
        <v xml:space="preserve">Intern                                     </v>
      </c>
      <c r="J726" t="s">
        <v>72</v>
      </c>
      <c r="K726" t="str">
        <f>IF(assembly_staff_import[[#This Row],[Legislative Staff Type]]="Personal",assembly_staff_import[[#This Row],[Vlookup Reports To Person]], "")</f>
        <v/>
      </c>
      <c r="L726" t="str">
        <f>PROPER(assembly_staff_import[[#This Row],[First MI Name via NAME_SOURCE_KEY TEXT]])</f>
        <v xml:space="preserve"> Nikaurys O</v>
      </c>
      <c r="M726" t="s">
        <v>11799</v>
      </c>
      <c r="N726" t="str">
        <f>LOWER(CONCATENATE(assembly_staff_import[[#This Row],[Last Name]],LEFT(assembly_staff_import[[#This Row],[First Name (no initial)]],1),"@nyassembly.gov"))</f>
        <v>lantigua jimenezn@nyassembly.gov</v>
      </c>
      <c r="O726" t="s">
        <v>27069</v>
      </c>
      <c r="P726" t="e">
        <f>VLOOKUP(assembly_staff_import[[#This Row],[Full Name]],[3]!PEOPLE_March_20[#Data],1,0)</f>
        <v>#REF!</v>
      </c>
      <c r="Q726" t="e">
        <f>VLOOKUP(assembly_staff_import[[#This Row],[Full Name]],[3]!Table17[#Data],3,0)</f>
        <v>#REF!</v>
      </c>
      <c r="R726" t="e">
        <f>VLOOKUP(assembly_staff_import[[#This Row],[Formatted Works for Group]],[3]!Table7[#Data],1,0)</f>
        <v>#REF!</v>
      </c>
      <c r="S726" t="str">
        <f>IF(assembly_staff_import[[#This Row],[Legislative Staff Type]]="Personal", assembly_staff_import[[#This Row],[Vlookup Works for Group]], assembly_staff_import[[#This Row],[Formatted Works for Group calc]]&amp;", Central Staff Office, Assembly")</f>
        <v>Intern Program, Central Staff Office, Assembly</v>
      </c>
      <c r="T726" s="20" t="str">
        <f>TRIM(assembly_staff_import[[#This Row],[NAME_SOURCE_KEY]])</f>
        <v>LANTIGUA JIMENEZ, NIKAURYS O</v>
      </c>
      <c r="U726" t="s">
        <v>27070</v>
      </c>
      <c r="V726" t="s">
        <v>27071</v>
      </c>
      <c r="W726" t="s">
        <v>27072</v>
      </c>
      <c r="Y726"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26" t="s">
        <v>26562</v>
      </c>
      <c r="AA726" t="e">
        <f>VLOOKUP(assembly_staff_import[[#This Row],[Formatted and corrected Works for Group Text]],[3]!Table4[#Data],1,0)</f>
        <v>#REF!</v>
      </c>
      <c r="AB726" t="e">
        <f>VLOOKUP(assembly_staff_import[[#This Row],[Formatted and corrected Works for Group Text]],[3]!Table5[#Data],2,0)</f>
        <v>#REF!</v>
      </c>
      <c r="AC726" t="str">
        <f>IF(TRIM(assembly_staff_import[[#This Row],[PUBLIC INFO ADDR_SOURCE_KEY]])="CAPITOL, ALBANY", "Legislative / Capitol Office", "District Office")</f>
        <v>Legislative / Capitol Office</v>
      </c>
      <c r="AD726" t="s">
        <v>26563</v>
      </c>
      <c r="AF726" t="str">
        <f t="shared" si="34"/>
        <v xml:space="preserve">225 </v>
      </c>
      <c r="AG726" t="s">
        <v>26563</v>
      </c>
      <c r="AH726" t="s">
        <v>27073</v>
      </c>
      <c r="AI726" t="s">
        <v>26565</v>
      </c>
      <c r="AJ726" t="s">
        <v>23493</v>
      </c>
    </row>
    <row r="727" spans="1:36" x14ac:dyDescent="0.2">
      <c r="A727" t="str">
        <f>TRIM(PROPER((assembly_staff_import[[#This Row],[First MI Name via NAME_SOURCE_KEY TEXT]]&amp;" "&amp;assembly_staff_import[[#This Row],[Last Name via NAME_SOURCE_KEY TEXT]]&amp;" "&amp;assembly_staff_import[[#This Row],[Suffix via NAME_SOURCE_KEY]])))</f>
        <v>Nikolai P Tillman</v>
      </c>
      <c r="B727" t="str">
        <f>TRIM(CONCATENATE(TRIM(assembly_staff_import[[#This Row],[Full Name]]), ", ", assembly_staff_import[[#This Row],[Title]]))</f>
        <v>Nikolai P Tillman, Intern</v>
      </c>
      <c r="C727" t="e">
        <f>assembly_staff_import[[#This Row],[Vlookup_groups]]</f>
        <v>#REF!</v>
      </c>
      <c r="D727" t="str">
        <f>IF(assembly_staff_import[[#This Row],[Legislative Staff Type]]="Personal",assembly_staff_import[[#This Row],[Formatted Personal Staff Office]],"")</f>
        <v/>
      </c>
      <c r="E727" t="s">
        <v>65</v>
      </c>
      <c r="F727" s="19" t="s">
        <v>10913</v>
      </c>
      <c r="G727" t="s">
        <v>1237</v>
      </c>
      <c r="H727" t="str">
        <f>TRIM(PROPER((assembly_staff_import[[#This Row],[Last Name via NAME_SOURCE_KEY TEXT]]&amp;" "&amp;assembly_staff_import[[#This Row],[Suffix via NAME_SOURCE_KEY]])))</f>
        <v>Tillman</v>
      </c>
      <c r="I727" t="str">
        <f>PROPER(assembly_staff_import[[#This Row],[JOB TITLE_SOURCE_KEY]])</f>
        <v xml:space="preserve">Intern                                     </v>
      </c>
      <c r="J727" t="s">
        <v>72</v>
      </c>
      <c r="K727" t="str">
        <f>IF(assembly_staff_import[[#This Row],[Legislative Staff Type]]="Personal",assembly_staff_import[[#This Row],[Vlookup Reports To Person]], "")</f>
        <v/>
      </c>
      <c r="L727" t="str">
        <f>PROPER(assembly_staff_import[[#This Row],[First MI Name via NAME_SOURCE_KEY TEXT]])</f>
        <v xml:space="preserve"> Nikolai P</v>
      </c>
      <c r="M727" t="s">
        <v>11793</v>
      </c>
      <c r="N727" t="str">
        <f>LOWER(CONCATENATE(assembly_staff_import[[#This Row],[Last Name]],LEFT(assembly_staff_import[[#This Row],[First Name (no initial)]],1),"@nyassembly.gov"))</f>
        <v>tillmann@nyassembly.gov</v>
      </c>
      <c r="O727" t="s">
        <v>27074</v>
      </c>
      <c r="P727" t="e">
        <f>VLOOKUP(assembly_staff_import[[#This Row],[Full Name]],[3]!PEOPLE_March_20[#Data],1,0)</f>
        <v>#REF!</v>
      </c>
      <c r="Q727" t="e">
        <f>VLOOKUP(assembly_staff_import[[#This Row],[Full Name]],[3]!Table17[#Data],3,0)</f>
        <v>#REF!</v>
      </c>
      <c r="R727" t="e">
        <f>VLOOKUP(assembly_staff_import[[#This Row],[Formatted Works for Group]],[3]!Table7[#Data],1,0)</f>
        <v>#REF!</v>
      </c>
      <c r="S727" t="str">
        <f>IF(assembly_staff_import[[#This Row],[Legislative Staff Type]]="Personal", assembly_staff_import[[#This Row],[Vlookup Works for Group]], assembly_staff_import[[#This Row],[Formatted Works for Group calc]]&amp;", Central Staff Office, Assembly")</f>
        <v>Intern Program, Central Staff Office, Assembly</v>
      </c>
      <c r="T727" s="20" t="str">
        <f>TRIM(assembly_staff_import[[#This Row],[NAME_SOURCE_KEY]])</f>
        <v>TILLMAN, NIKOLAI P</v>
      </c>
      <c r="U727" t="s">
        <v>27075</v>
      </c>
      <c r="V727" t="s">
        <v>27076</v>
      </c>
      <c r="W727" t="s">
        <v>27077</v>
      </c>
      <c r="Y727"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27" t="s">
        <v>26562</v>
      </c>
      <c r="AA727" t="e">
        <f>VLOOKUP(assembly_staff_import[[#This Row],[Formatted and corrected Works for Group Text]],[3]!Table4[#Data],1,0)</f>
        <v>#REF!</v>
      </c>
      <c r="AB727" t="e">
        <f>VLOOKUP(assembly_staff_import[[#This Row],[Formatted and corrected Works for Group Text]],[3]!Table5[#Data],2,0)</f>
        <v>#REF!</v>
      </c>
      <c r="AC727" t="str">
        <f>IF(TRIM(assembly_staff_import[[#This Row],[PUBLIC INFO ADDR_SOURCE_KEY]])="CAPITOL, ALBANY", "Legislative / Capitol Office", "District Office")</f>
        <v>Legislative / Capitol Office</v>
      </c>
      <c r="AD727" t="s">
        <v>26563</v>
      </c>
      <c r="AF727" t="str">
        <f t="shared" si="34"/>
        <v xml:space="preserve">225 </v>
      </c>
      <c r="AG727" t="s">
        <v>26563</v>
      </c>
      <c r="AH727" t="s">
        <v>27078</v>
      </c>
      <c r="AI727" t="s">
        <v>26565</v>
      </c>
      <c r="AJ727" t="s">
        <v>23493</v>
      </c>
    </row>
    <row r="728" spans="1:36" x14ac:dyDescent="0.2">
      <c r="A728" t="str">
        <f>TRIM(PROPER((assembly_staff_import[[#This Row],[First MI Name via NAME_SOURCE_KEY TEXT]]&amp;" "&amp;assembly_staff_import[[#This Row],[Last Name via NAME_SOURCE_KEY TEXT]]&amp;" "&amp;assembly_staff_import[[#This Row],[Suffix via NAME_SOURCE_KEY]])))</f>
        <v>Nina O Orm</v>
      </c>
      <c r="B728" t="str">
        <f>TRIM(CONCATENATE(TRIM(assembly_staff_import[[#This Row],[Full Name]]), ", ", assembly_staff_import[[#This Row],[Title]]))</f>
        <v>Nina O Orm, Intern</v>
      </c>
      <c r="C728" t="e">
        <f>assembly_staff_import[[#This Row],[Vlookup_groups]]</f>
        <v>#REF!</v>
      </c>
      <c r="D728" t="str">
        <f>IF(assembly_staff_import[[#This Row],[Legislative Staff Type]]="Personal",assembly_staff_import[[#This Row],[Formatted Personal Staff Office]],"")</f>
        <v/>
      </c>
      <c r="E728" t="s">
        <v>65</v>
      </c>
      <c r="F728" s="19" t="s">
        <v>10913</v>
      </c>
      <c r="G728" t="s">
        <v>1237</v>
      </c>
      <c r="H728" t="str">
        <f>TRIM(PROPER((assembly_staff_import[[#This Row],[Last Name via NAME_SOURCE_KEY TEXT]]&amp;" "&amp;assembly_staff_import[[#This Row],[Suffix via NAME_SOURCE_KEY]])))</f>
        <v>Orm</v>
      </c>
      <c r="I728" t="str">
        <f>PROPER(assembly_staff_import[[#This Row],[JOB TITLE_SOURCE_KEY]])</f>
        <v xml:space="preserve">Intern                                     </v>
      </c>
      <c r="J728" t="s">
        <v>72</v>
      </c>
      <c r="K728" t="str">
        <f>IF(assembly_staff_import[[#This Row],[Legislative Staff Type]]="Personal",assembly_staff_import[[#This Row],[Vlookup Reports To Person]], "")</f>
        <v/>
      </c>
      <c r="L728" t="str">
        <f>PROPER(assembly_staff_import[[#This Row],[First MI Name via NAME_SOURCE_KEY TEXT]])</f>
        <v xml:space="preserve"> Nina O</v>
      </c>
      <c r="M728" t="s">
        <v>11787</v>
      </c>
      <c r="N728" t="str">
        <f>LOWER(CONCATENATE(assembly_staff_import[[#This Row],[Last Name]],LEFT(assembly_staff_import[[#This Row],[First Name (no initial)]],1),"@nyassembly.gov"))</f>
        <v>ormn@nyassembly.gov</v>
      </c>
      <c r="O728" t="s">
        <v>27079</v>
      </c>
      <c r="P728" t="e">
        <f>VLOOKUP(assembly_staff_import[[#This Row],[Full Name]],[3]!PEOPLE_March_20[#Data],1,0)</f>
        <v>#REF!</v>
      </c>
      <c r="Q728" t="e">
        <f>VLOOKUP(assembly_staff_import[[#This Row],[Full Name]],[3]!Table17[#Data],3,0)</f>
        <v>#REF!</v>
      </c>
      <c r="R728" t="e">
        <f>VLOOKUP(assembly_staff_import[[#This Row],[Formatted Works for Group]],[3]!Table7[#Data],1,0)</f>
        <v>#REF!</v>
      </c>
      <c r="S728" t="str">
        <f>IF(assembly_staff_import[[#This Row],[Legislative Staff Type]]="Personal", assembly_staff_import[[#This Row],[Vlookup Works for Group]], assembly_staff_import[[#This Row],[Formatted Works for Group calc]]&amp;", Central Staff Office, Assembly")</f>
        <v>Intern Program, Central Staff Office, Assembly</v>
      </c>
      <c r="T728" s="20" t="str">
        <f>TRIM(assembly_staff_import[[#This Row],[NAME_SOURCE_KEY]])</f>
        <v>ORM, NINA O</v>
      </c>
      <c r="U728" t="s">
        <v>27080</v>
      </c>
      <c r="V728" t="s">
        <v>27081</v>
      </c>
      <c r="W728" t="s">
        <v>27082</v>
      </c>
      <c r="Y728"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28" t="s">
        <v>26562</v>
      </c>
      <c r="AA728" t="e">
        <f>VLOOKUP(assembly_staff_import[[#This Row],[Formatted and corrected Works for Group Text]],[3]!Table4[#Data],1,0)</f>
        <v>#REF!</v>
      </c>
      <c r="AB728" t="e">
        <f>VLOOKUP(assembly_staff_import[[#This Row],[Formatted and corrected Works for Group Text]],[3]!Table5[#Data],2,0)</f>
        <v>#REF!</v>
      </c>
      <c r="AC728" t="str">
        <f>IF(TRIM(assembly_staff_import[[#This Row],[PUBLIC INFO ADDR_SOURCE_KEY]])="CAPITOL, ALBANY", "Legislative / Capitol Office", "District Office")</f>
        <v>Legislative / Capitol Office</v>
      </c>
      <c r="AD728" t="s">
        <v>26563</v>
      </c>
      <c r="AF728" t="str">
        <f t="shared" si="34"/>
        <v xml:space="preserve">225 </v>
      </c>
      <c r="AG728" t="s">
        <v>26563</v>
      </c>
      <c r="AH728" t="s">
        <v>27083</v>
      </c>
      <c r="AI728" t="s">
        <v>26565</v>
      </c>
      <c r="AJ728" t="s">
        <v>23493</v>
      </c>
    </row>
    <row r="729" spans="1:36" x14ac:dyDescent="0.2">
      <c r="A729" t="str">
        <f>TRIM(PROPER((assembly_staff_import[[#This Row],[First MI Name via NAME_SOURCE_KEY TEXT]]&amp;" "&amp;assembly_staff_import[[#This Row],[Last Name via NAME_SOURCE_KEY TEXT]]&amp;" "&amp;assembly_staff_import[[#This Row],[Suffix via NAME_SOURCE_KEY]])))</f>
        <v>Patrick V Uliano</v>
      </c>
      <c r="B729" t="str">
        <f>TRIM(CONCATENATE(TRIM(assembly_staff_import[[#This Row],[Full Name]]), ", ", assembly_staff_import[[#This Row],[Title]]))</f>
        <v>Patrick V Uliano, Intern</v>
      </c>
      <c r="C729" t="e">
        <f>assembly_staff_import[[#This Row],[Vlookup_groups]]</f>
        <v>#REF!</v>
      </c>
      <c r="D729" t="str">
        <f>IF(assembly_staff_import[[#This Row],[Legislative Staff Type]]="Personal",assembly_staff_import[[#This Row],[Formatted Personal Staff Office]],"")</f>
        <v/>
      </c>
      <c r="E729" t="s">
        <v>65</v>
      </c>
      <c r="F729" s="19" t="s">
        <v>10913</v>
      </c>
      <c r="G729" t="s">
        <v>1237</v>
      </c>
      <c r="H729" t="str">
        <f>TRIM(PROPER((assembly_staff_import[[#This Row],[Last Name via NAME_SOURCE_KEY TEXT]]&amp;" "&amp;assembly_staff_import[[#This Row],[Suffix via NAME_SOURCE_KEY]])))</f>
        <v>Uliano</v>
      </c>
      <c r="I729" t="str">
        <f>PROPER(assembly_staff_import[[#This Row],[JOB TITLE_SOURCE_KEY]])</f>
        <v xml:space="preserve">Intern                                     </v>
      </c>
      <c r="J729" t="s">
        <v>72</v>
      </c>
      <c r="K729" t="str">
        <f>IF(assembly_staff_import[[#This Row],[Legislative Staff Type]]="Personal",assembly_staff_import[[#This Row],[Vlookup Reports To Person]], "")</f>
        <v/>
      </c>
      <c r="L729" t="str">
        <f>PROPER(assembly_staff_import[[#This Row],[First MI Name via NAME_SOURCE_KEY TEXT]])</f>
        <v xml:space="preserve"> Patrick V</v>
      </c>
      <c r="M729" t="s">
        <v>11734</v>
      </c>
      <c r="N729" t="str">
        <f>LOWER(CONCATENATE(assembly_staff_import[[#This Row],[Last Name]],LEFT(assembly_staff_import[[#This Row],[First Name (no initial)]],1),"@nyassembly.gov"))</f>
        <v>ulianop@nyassembly.gov</v>
      </c>
      <c r="O729" t="s">
        <v>23796</v>
      </c>
      <c r="P729" t="e">
        <f>VLOOKUP(assembly_staff_import[[#This Row],[Full Name]],[3]!PEOPLE_March_20[#Data],1,0)</f>
        <v>#REF!</v>
      </c>
      <c r="Q729" t="e">
        <f>VLOOKUP(assembly_staff_import[[#This Row],[Full Name]],[3]!Table17[#Data],3,0)</f>
        <v>#REF!</v>
      </c>
      <c r="R729" t="e">
        <f>VLOOKUP(assembly_staff_import[[#This Row],[Formatted Works for Group]],[3]!Table7[#Data],1,0)</f>
        <v>#REF!</v>
      </c>
      <c r="S729" t="str">
        <f>IF(assembly_staff_import[[#This Row],[Legislative Staff Type]]="Personal", assembly_staff_import[[#This Row],[Vlookup Works for Group]], assembly_staff_import[[#This Row],[Formatted Works for Group calc]]&amp;", Central Staff Office, Assembly")</f>
        <v>Intern Program, Central Staff Office, Assembly</v>
      </c>
      <c r="T729" s="20" t="str">
        <f>TRIM(assembly_staff_import[[#This Row],[NAME_SOURCE_KEY]])</f>
        <v>ULIANO, PATRICK V</v>
      </c>
      <c r="U729" t="s">
        <v>27084</v>
      </c>
      <c r="V729" t="s">
        <v>27085</v>
      </c>
      <c r="W729" t="s">
        <v>27086</v>
      </c>
      <c r="Y729"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29" t="s">
        <v>26562</v>
      </c>
      <c r="AA729" t="e">
        <f>VLOOKUP(assembly_staff_import[[#This Row],[Formatted and corrected Works for Group Text]],[3]!Table4[#Data],1,0)</f>
        <v>#REF!</v>
      </c>
      <c r="AB729" t="e">
        <f>VLOOKUP(assembly_staff_import[[#This Row],[Formatted and corrected Works for Group Text]],[3]!Table5[#Data],2,0)</f>
        <v>#REF!</v>
      </c>
      <c r="AC729" t="str">
        <f>IF(TRIM(assembly_staff_import[[#This Row],[PUBLIC INFO ADDR_SOURCE_KEY]])="CAPITOL, ALBANY", "Legislative / Capitol Office", "District Office")</f>
        <v>Legislative / Capitol Office</v>
      </c>
      <c r="AD729" t="s">
        <v>26563</v>
      </c>
      <c r="AF729" t="str">
        <f t="shared" si="34"/>
        <v xml:space="preserve">225 </v>
      </c>
      <c r="AG729" t="s">
        <v>26563</v>
      </c>
      <c r="AH729" t="s">
        <v>27087</v>
      </c>
      <c r="AI729" t="s">
        <v>26565</v>
      </c>
      <c r="AJ729" t="s">
        <v>23493</v>
      </c>
    </row>
    <row r="730" spans="1:36" x14ac:dyDescent="0.2">
      <c r="A730" t="str">
        <f>TRIM(PROPER((assembly_staff_import[[#This Row],[First MI Name via NAME_SOURCE_KEY TEXT]]&amp;" "&amp;assembly_staff_import[[#This Row],[Last Name via NAME_SOURCE_KEY TEXT]]&amp;" "&amp;assembly_staff_import[[#This Row],[Suffix via NAME_SOURCE_KEY]])))</f>
        <v>Pedro J Gonzalez-Ortiz</v>
      </c>
      <c r="B730" t="str">
        <f>TRIM(CONCATENATE(TRIM(assembly_staff_import[[#This Row],[Full Name]]), ", ", assembly_staff_import[[#This Row],[Title]]))</f>
        <v>Pedro J Gonzalez-Ortiz, Intern</v>
      </c>
      <c r="C730" t="e">
        <f>assembly_staff_import[[#This Row],[Vlookup_groups]]</f>
        <v>#REF!</v>
      </c>
      <c r="D730" t="str">
        <f>IF(assembly_staff_import[[#This Row],[Legislative Staff Type]]="Personal",assembly_staff_import[[#This Row],[Formatted Personal Staff Office]],"")</f>
        <v/>
      </c>
      <c r="E730" t="s">
        <v>65</v>
      </c>
      <c r="F730" s="19" t="s">
        <v>10913</v>
      </c>
      <c r="G730" t="s">
        <v>1237</v>
      </c>
      <c r="H730" t="str">
        <f>TRIM(PROPER((assembly_staff_import[[#This Row],[Last Name via NAME_SOURCE_KEY TEXT]]&amp;" "&amp;assembly_staff_import[[#This Row],[Suffix via NAME_SOURCE_KEY]])))</f>
        <v>Gonzalez-Ortiz</v>
      </c>
      <c r="I730" t="str">
        <f>PROPER(assembly_staff_import[[#This Row],[JOB TITLE_SOURCE_KEY]])</f>
        <v xml:space="preserve">Intern                                     </v>
      </c>
      <c r="J730" t="s">
        <v>72</v>
      </c>
      <c r="K730" t="str">
        <f>IF(assembly_staff_import[[#This Row],[Legislative Staff Type]]="Personal",assembly_staff_import[[#This Row],[Vlookup Reports To Person]], "")</f>
        <v/>
      </c>
      <c r="L730" t="str">
        <f>PROPER(assembly_staff_import[[#This Row],[First MI Name via NAME_SOURCE_KEY TEXT]])</f>
        <v xml:space="preserve"> Pedro J</v>
      </c>
      <c r="M730" t="s">
        <v>11728</v>
      </c>
      <c r="N730" t="str">
        <f>LOWER(CONCATENATE(assembly_staff_import[[#This Row],[Last Name]],LEFT(assembly_staff_import[[#This Row],[First Name (no initial)]],1),"@nyassembly.gov"))</f>
        <v>gonzalez-ortizp@nyassembly.gov</v>
      </c>
      <c r="O730" t="s">
        <v>27088</v>
      </c>
      <c r="P730" t="e">
        <f>VLOOKUP(assembly_staff_import[[#This Row],[Full Name]],[3]!PEOPLE_March_20[#Data],1,0)</f>
        <v>#REF!</v>
      </c>
      <c r="Q730" t="e">
        <f>VLOOKUP(assembly_staff_import[[#This Row],[Full Name]],[3]!Table17[#Data],3,0)</f>
        <v>#REF!</v>
      </c>
      <c r="R730" t="e">
        <f>VLOOKUP(assembly_staff_import[[#This Row],[Formatted Works for Group]],[3]!Table7[#Data],1,0)</f>
        <v>#REF!</v>
      </c>
      <c r="S730" t="str">
        <f>IF(assembly_staff_import[[#This Row],[Legislative Staff Type]]="Personal", assembly_staff_import[[#This Row],[Vlookup Works for Group]], assembly_staff_import[[#This Row],[Formatted Works for Group calc]]&amp;", Central Staff Office, Assembly")</f>
        <v>Intern Program, Central Staff Office, Assembly</v>
      </c>
      <c r="T730" s="20" t="str">
        <f>TRIM(assembly_staff_import[[#This Row],[NAME_SOURCE_KEY]])</f>
        <v>GONZALEZ-ORTIZ, PEDRO J</v>
      </c>
      <c r="U730" t="s">
        <v>27089</v>
      </c>
      <c r="V730" t="s">
        <v>27090</v>
      </c>
      <c r="W730" t="s">
        <v>27091</v>
      </c>
      <c r="Y730"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30" t="s">
        <v>26562</v>
      </c>
      <c r="AA730" t="e">
        <f>VLOOKUP(assembly_staff_import[[#This Row],[Formatted and corrected Works for Group Text]],[3]!Table4[#Data],1,0)</f>
        <v>#REF!</v>
      </c>
      <c r="AB730" t="e">
        <f>VLOOKUP(assembly_staff_import[[#This Row],[Formatted and corrected Works for Group Text]],[3]!Table5[#Data],2,0)</f>
        <v>#REF!</v>
      </c>
      <c r="AC730" t="str">
        <f>IF(TRIM(assembly_staff_import[[#This Row],[PUBLIC INFO ADDR_SOURCE_KEY]])="CAPITOL, ALBANY", "Legislative / Capitol Office", "District Office")</f>
        <v>Legislative / Capitol Office</v>
      </c>
      <c r="AD730" t="s">
        <v>26563</v>
      </c>
      <c r="AF730" t="str">
        <f t="shared" si="34"/>
        <v xml:space="preserve">225 </v>
      </c>
      <c r="AG730" t="s">
        <v>26563</v>
      </c>
      <c r="AH730" t="s">
        <v>27092</v>
      </c>
      <c r="AI730" t="s">
        <v>26565</v>
      </c>
      <c r="AJ730" t="s">
        <v>23493</v>
      </c>
    </row>
    <row r="731" spans="1:36" x14ac:dyDescent="0.2">
      <c r="A731" t="str">
        <f>TRIM(PROPER((assembly_staff_import[[#This Row],[First MI Name via NAME_SOURCE_KEY TEXT]]&amp;" "&amp;assembly_staff_import[[#This Row],[Last Name via NAME_SOURCE_KEY TEXT]]&amp;" "&amp;assembly_staff_import[[#This Row],[Suffix via NAME_SOURCE_KEY]])))</f>
        <v>Peter C Lewicki</v>
      </c>
      <c r="B731" t="str">
        <f>TRIM(CONCATENATE(TRIM(assembly_staff_import[[#This Row],[Full Name]]), ", ", assembly_staff_import[[#This Row],[Title]]))</f>
        <v>Peter C Lewicki, Intern</v>
      </c>
      <c r="C731" t="e">
        <f>assembly_staff_import[[#This Row],[Vlookup_groups]]</f>
        <v>#REF!</v>
      </c>
      <c r="D731" t="str">
        <f>IF(assembly_staff_import[[#This Row],[Legislative Staff Type]]="Personal",assembly_staff_import[[#This Row],[Formatted Personal Staff Office]],"")</f>
        <v/>
      </c>
      <c r="E731" t="s">
        <v>65</v>
      </c>
      <c r="F731" s="19" t="s">
        <v>10913</v>
      </c>
      <c r="G731" t="s">
        <v>1237</v>
      </c>
      <c r="H731" t="str">
        <f>TRIM(PROPER((assembly_staff_import[[#This Row],[Last Name via NAME_SOURCE_KEY TEXT]]&amp;" "&amp;assembly_staff_import[[#This Row],[Suffix via NAME_SOURCE_KEY]])))</f>
        <v>Lewicki</v>
      </c>
      <c r="I731" t="str">
        <f>PROPER(assembly_staff_import[[#This Row],[JOB TITLE_SOURCE_KEY]])</f>
        <v xml:space="preserve">Intern                                     </v>
      </c>
      <c r="J731" t="s">
        <v>72</v>
      </c>
      <c r="K731" t="str">
        <f>IF(assembly_staff_import[[#This Row],[Legislative Staff Type]]="Personal",assembly_staff_import[[#This Row],[Vlookup Reports To Person]], "")</f>
        <v/>
      </c>
      <c r="L731" t="str">
        <f>PROPER(assembly_staff_import[[#This Row],[First MI Name via NAME_SOURCE_KEY TEXT]])</f>
        <v xml:space="preserve"> Peter C</v>
      </c>
      <c r="M731" t="s">
        <v>11713</v>
      </c>
      <c r="N731" t="str">
        <f>LOWER(CONCATENATE(assembly_staff_import[[#This Row],[Last Name]],LEFT(assembly_staff_import[[#This Row],[First Name (no initial)]],1),"@nyassembly.gov"))</f>
        <v>lewickip@nyassembly.gov</v>
      </c>
      <c r="O731" t="s">
        <v>26400</v>
      </c>
      <c r="P731" t="e">
        <f>VLOOKUP(assembly_staff_import[[#This Row],[Full Name]],[3]!PEOPLE_March_20[#Data],1,0)</f>
        <v>#REF!</v>
      </c>
      <c r="Q731" t="e">
        <f>VLOOKUP(assembly_staff_import[[#This Row],[Full Name]],[3]!Table17[#Data],3,0)</f>
        <v>#REF!</v>
      </c>
      <c r="R731" t="e">
        <f>VLOOKUP(assembly_staff_import[[#This Row],[Formatted Works for Group]],[3]!Table7[#Data],1,0)</f>
        <v>#REF!</v>
      </c>
      <c r="S731" t="str">
        <f>IF(assembly_staff_import[[#This Row],[Legislative Staff Type]]="Personal", assembly_staff_import[[#This Row],[Vlookup Works for Group]], assembly_staff_import[[#This Row],[Formatted Works for Group calc]]&amp;", Central Staff Office, Assembly")</f>
        <v>Intern Program, Central Staff Office, Assembly</v>
      </c>
      <c r="T731" s="20" t="str">
        <f>TRIM(assembly_staff_import[[#This Row],[NAME_SOURCE_KEY]])</f>
        <v>LEWICKI, PETER C</v>
      </c>
      <c r="U731" t="s">
        <v>27093</v>
      </c>
      <c r="V731" t="s">
        <v>27094</v>
      </c>
      <c r="W731" t="s">
        <v>27095</v>
      </c>
      <c r="Y731"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31" t="s">
        <v>26562</v>
      </c>
      <c r="AA731" t="e">
        <f>VLOOKUP(assembly_staff_import[[#This Row],[Formatted and corrected Works for Group Text]],[3]!Table4[#Data],1,0)</f>
        <v>#REF!</v>
      </c>
      <c r="AB731" t="e">
        <f>VLOOKUP(assembly_staff_import[[#This Row],[Formatted and corrected Works for Group Text]],[3]!Table5[#Data],2,0)</f>
        <v>#REF!</v>
      </c>
      <c r="AC731" t="str">
        <f>IF(TRIM(assembly_staff_import[[#This Row],[PUBLIC INFO ADDR_SOURCE_KEY]])="CAPITOL, ALBANY", "Legislative / Capitol Office", "District Office")</f>
        <v>Legislative / Capitol Office</v>
      </c>
      <c r="AD731" t="s">
        <v>26563</v>
      </c>
      <c r="AF731" t="str">
        <f t="shared" ref="AF731:AF765" si="35">"225 "</f>
        <v xml:space="preserve">225 </v>
      </c>
      <c r="AG731" t="s">
        <v>26563</v>
      </c>
      <c r="AH731" t="s">
        <v>27096</v>
      </c>
      <c r="AI731" t="s">
        <v>26565</v>
      </c>
      <c r="AJ731" t="s">
        <v>23493</v>
      </c>
    </row>
    <row r="732" spans="1:36" x14ac:dyDescent="0.2">
      <c r="A732" t="str">
        <f>TRIM(PROPER((assembly_staff_import[[#This Row],[First MI Name via NAME_SOURCE_KEY TEXT]]&amp;" "&amp;assembly_staff_import[[#This Row],[Last Name via NAME_SOURCE_KEY TEXT]]&amp;" "&amp;assembly_staff_import[[#This Row],[Suffix via NAME_SOURCE_KEY]])))</f>
        <v>Rachael Guerette</v>
      </c>
      <c r="B732" t="str">
        <f>TRIM(CONCATENATE(TRIM(assembly_staff_import[[#This Row],[Full Name]]), ", ", assembly_staff_import[[#This Row],[Title]]))</f>
        <v>Rachael Guerette, Intern</v>
      </c>
      <c r="C732" t="e">
        <f>assembly_staff_import[[#This Row],[Vlookup_groups]]</f>
        <v>#REF!</v>
      </c>
      <c r="D732" t="str">
        <f>IF(assembly_staff_import[[#This Row],[Legislative Staff Type]]="Personal",assembly_staff_import[[#This Row],[Formatted Personal Staff Office]],"")</f>
        <v/>
      </c>
      <c r="E732" t="s">
        <v>65</v>
      </c>
      <c r="F732" s="19" t="s">
        <v>10913</v>
      </c>
      <c r="G732" t="s">
        <v>1237</v>
      </c>
      <c r="H732" t="str">
        <f>TRIM(PROPER((assembly_staff_import[[#This Row],[Last Name via NAME_SOURCE_KEY TEXT]]&amp;" "&amp;assembly_staff_import[[#This Row],[Suffix via NAME_SOURCE_KEY]])))</f>
        <v>Guerette</v>
      </c>
      <c r="I732" t="str">
        <f>PROPER(assembly_staff_import[[#This Row],[JOB TITLE_SOURCE_KEY]])</f>
        <v xml:space="preserve">Intern                                     </v>
      </c>
      <c r="J732" t="s">
        <v>72</v>
      </c>
      <c r="K732" t="str">
        <f>IF(assembly_staff_import[[#This Row],[Legislative Staff Type]]="Personal",assembly_staff_import[[#This Row],[Vlookup Reports To Person]], "")</f>
        <v/>
      </c>
      <c r="L732" t="str">
        <f>PROPER(assembly_staff_import[[#This Row],[First MI Name via NAME_SOURCE_KEY TEXT]])</f>
        <v xml:space="preserve"> Rachael</v>
      </c>
      <c r="M732" t="s">
        <v>11698</v>
      </c>
      <c r="N732" t="str">
        <f>LOWER(CONCATENATE(assembly_staff_import[[#This Row],[Last Name]],LEFT(assembly_staff_import[[#This Row],[First Name (no initial)]],1),"@nyassembly.gov"))</f>
        <v>gueretter@nyassembly.gov</v>
      </c>
      <c r="O732" t="s">
        <v>11700</v>
      </c>
      <c r="P732" t="e">
        <f>VLOOKUP(assembly_staff_import[[#This Row],[Full Name]],[3]!PEOPLE_March_20[#Data],1,0)</f>
        <v>#REF!</v>
      </c>
      <c r="Q732" t="e">
        <f>VLOOKUP(assembly_staff_import[[#This Row],[Full Name]],[3]!Table17[#Data],3,0)</f>
        <v>#REF!</v>
      </c>
      <c r="R732" t="e">
        <f>VLOOKUP(assembly_staff_import[[#This Row],[Formatted Works for Group]],[3]!Table7[#Data],1,0)</f>
        <v>#REF!</v>
      </c>
      <c r="S732" t="str">
        <f>IF(assembly_staff_import[[#This Row],[Legislative Staff Type]]="Personal", assembly_staff_import[[#This Row],[Vlookup Works for Group]], assembly_staff_import[[#This Row],[Formatted Works for Group calc]]&amp;", Central Staff Office, Assembly")</f>
        <v>Intern Program, Central Staff Office, Assembly</v>
      </c>
      <c r="T732" s="20" t="str">
        <f>TRIM(assembly_staff_import[[#This Row],[NAME_SOURCE_KEY]])</f>
        <v>GUERETTE, RACHAEL</v>
      </c>
      <c r="U732" t="s">
        <v>27097</v>
      </c>
      <c r="V732" t="s">
        <v>27098</v>
      </c>
      <c r="W732" t="s">
        <v>27099</v>
      </c>
      <c r="Y732"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32" t="s">
        <v>26562</v>
      </c>
      <c r="AA732" t="e">
        <f>VLOOKUP(assembly_staff_import[[#This Row],[Formatted and corrected Works for Group Text]],[3]!Table4[#Data],1,0)</f>
        <v>#REF!</v>
      </c>
      <c r="AB732" t="e">
        <f>VLOOKUP(assembly_staff_import[[#This Row],[Formatted and corrected Works for Group Text]],[3]!Table5[#Data],2,0)</f>
        <v>#REF!</v>
      </c>
      <c r="AC732" t="str">
        <f>IF(TRIM(assembly_staff_import[[#This Row],[PUBLIC INFO ADDR_SOURCE_KEY]])="CAPITOL, ALBANY", "Legislative / Capitol Office", "District Office")</f>
        <v>Legislative / Capitol Office</v>
      </c>
      <c r="AD732" t="s">
        <v>26563</v>
      </c>
      <c r="AF732" t="str">
        <f t="shared" si="35"/>
        <v xml:space="preserve">225 </v>
      </c>
      <c r="AG732" t="s">
        <v>26563</v>
      </c>
      <c r="AH732" t="s">
        <v>27100</v>
      </c>
      <c r="AI732" t="s">
        <v>26565</v>
      </c>
      <c r="AJ732" t="s">
        <v>23493</v>
      </c>
    </row>
    <row r="733" spans="1:36" x14ac:dyDescent="0.2">
      <c r="A733" t="str">
        <f>TRIM(PROPER((assembly_staff_import[[#This Row],[First MI Name via NAME_SOURCE_KEY TEXT]]&amp;" "&amp;assembly_staff_import[[#This Row],[Last Name via NAME_SOURCE_KEY TEXT]]&amp;" "&amp;assembly_staff_import[[#This Row],[Suffix via NAME_SOURCE_KEY]])))</f>
        <v>Rachelle A Fraser</v>
      </c>
      <c r="B733" t="str">
        <f>TRIM(CONCATENATE(TRIM(assembly_staff_import[[#This Row],[Full Name]]), ", ", assembly_staff_import[[#This Row],[Title]]))</f>
        <v>Rachelle A Fraser, Intern</v>
      </c>
      <c r="C733" t="e">
        <f>assembly_staff_import[[#This Row],[Vlookup_groups]]</f>
        <v>#REF!</v>
      </c>
      <c r="D733" t="str">
        <f>IF(assembly_staff_import[[#This Row],[Legislative Staff Type]]="Personal",assembly_staff_import[[#This Row],[Formatted Personal Staff Office]],"")</f>
        <v/>
      </c>
      <c r="E733" t="s">
        <v>65</v>
      </c>
      <c r="F733" s="19" t="s">
        <v>10913</v>
      </c>
      <c r="G733" t="s">
        <v>1237</v>
      </c>
      <c r="H733" t="str">
        <f>TRIM(PROPER((assembly_staff_import[[#This Row],[Last Name via NAME_SOURCE_KEY TEXT]]&amp;" "&amp;assembly_staff_import[[#This Row],[Suffix via NAME_SOURCE_KEY]])))</f>
        <v>Fraser</v>
      </c>
      <c r="I733" t="str">
        <f>PROPER(assembly_staff_import[[#This Row],[JOB TITLE_SOURCE_KEY]])</f>
        <v xml:space="preserve">Intern                                     </v>
      </c>
      <c r="J733" t="s">
        <v>72</v>
      </c>
      <c r="K733" t="str">
        <f>IF(assembly_staff_import[[#This Row],[Legislative Staff Type]]="Personal",assembly_staff_import[[#This Row],[Vlookup Reports To Person]], "")</f>
        <v/>
      </c>
      <c r="L733" t="str">
        <f>PROPER(assembly_staff_import[[#This Row],[First MI Name via NAME_SOURCE_KEY TEXT]])</f>
        <v xml:space="preserve"> Rachelle A</v>
      </c>
      <c r="M733" t="s">
        <v>11692</v>
      </c>
      <c r="N733" t="str">
        <f>LOWER(CONCATENATE(assembly_staff_import[[#This Row],[Last Name]],LEFT(assembly_staff_import[[#This Row],[First Name (no initial)]],1),"@nyassembly.gov"))</f>
        <v>fraserr@nyassembly.gov</v>
      </c>
      <c r="O733" t="s">
        <v>27101</v>
      </c>
      <c r="P733" t="e">
        <f>VLOOKUP(assembly_staff_import[[#This Row],[Full Name]],[3]!PEOPLE_March_20[#Data],1,0)</f>
        <v>#REF!</v>
      </c>
      <c r="Q733" t="e">
        <f>VLOOKUP(assembly_staff_import[[#This Row],[Full Name]],[3]!Table17[#Data],3,0)</f>
        <v>#REF!</v>
      </c>
      <c r="R733" t="e">
        <f>VLOOKUP(assembly_staff_import[[#This Row],[Formatted Works for Group]],[3]!Table7[#Data],1,0)</f>
        <v>#REF!</v>
      </c>
      <c r="S733" t="str">
        <f>IF(assembly_staff_import[[#This Row],[Legislative Staff Type]]="Personal", assembly_staff_import[[#This Row],[Vlookup Works for Group]], assembly_staff_import[[#This Row],[Formatted Works for Group calc]]&amp;", Central Staff Office, Assembly")</f>
        <v>Intern Program, Central Staff Office, Assembly</v>
      </c>
      <c r="T733" s="20" t="str">
        <f>TRIM(assembly_staff_import[[#This Row],[NAME_SOURCE_KEY]])</f>
        <v>FRASER, RACHELLE A</v>
      </c>
      <c r="U733" t="s">
        <v>27102</v>
      </c>
      <c r="V733" t="s">
        <v>24921</v>
      </c>
      <c r="W733" t="s">
        <v>27103</v>
      </c>
      <c r="Y73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33" t="s">
        <v>26562</v>
      </c>
      <c r="AA733" t="e">
        <f>VLOOKUP(assembly_staff_import[[#This Row],[Formatted and corrected Works for Group Text]],[3]!Table4[#Data],1,0)</f>
        <v>#REF!</v>
      </c>
      <c r="AB733" t="e">
        <f>VLOOKUP(assembly_staff_import[[#This Row],[Formatted and corrected Works for Group Text]],[3]!Table5[#Data],2,0)</f>
        <v>#REF!</v>
      </c>
      <c r="AC733" t="str">
        <f>IF(TRIM(assembly_staff_import[[#This Row],[PUBLIC INFO ADDR_SOURCE_KEY]])="CAPITOL, ALBANY", "Legislative / Capitol Office", "District Office")</f>
        <v>Legislative / Capitol Office</v>
      </c>
      <c r="AD733" t="s">
        <v>26563</v>
      </c>
      <c r="AF733" t="str">
        <f t="shared" si="35"/>
        <v xml:space="preserve">225 </v>
      </c>
      <c r="AG733" t="s">
        <v>26563</v>
      </c>
      <c r="AH733" t="s">
        <v>27104</v>
      </c>
      <c r="AI733" t="s">
        <v>26565</v>
      </c>
      <c r="AJ733" t="s">
        <v>23493</v>
      </c>
    </row>
    <row r="734" spans="1:36" x14ac:dyDescent="0.2">
      <c r="A734" t="str">
        <f>TRIM(PROPER((assembly_staff_import[[#This Row],[First MI Name via NAME_SOURCE_KEY TEXT]]&amp;" "&amp;assembly_staff_import[[#This Row],[Last Name via NAME_SOURCE_KEY TEXT]]&amp;" "&amp;assembly_staff_import[[#This Row],[Suffix via NAME_SOURCE_KEY]])))</f>
        <v>Raunak Jain</v>
      </c>
      <c r="B734" t="str">
        <f>TRIM(CONCATENATE(TRIM(assembly_staff_import[[#This Row],[Full Name]]), ", ", assembly_staff_import[[#This Row],[Title]]))</f>
        <v>Raunak Jain, Graduate Scholar</v>
      </c>
      <c r="C734" t="e">
        <f>assembly_staff_import[[#This Row],[Vlookup_groups]]</f>
        <v>#REF!</v>
      </c>
      <c r="D734" t="str">
        <f>IF(assembly_staff_import[[#This Row],[Legislative Staff Type]]="Personal",assembly_staff_import[[#This Row],[Formatted Personal Staff Office]],"")</f>
        <v/>
      </c>
      <c r="E734" t="s">
        <v>65</v>
      </c>
      <c r="F734" s="19" t="s">
        <v>10913</v>
      </c>
      <c r="G734" t="s">
        <v>1237</v>
      </c>
      <c r="H734" t="str">
        <f>TRIM(PROPER((assembly_staff_import[[#This Row],[Last Name via NAME_SOURCE_KEY TEXT]]&amp;" "&amp;assembly_staff_import[[#This Row],[Suffix via NAME_SOURCE_KEY]])))</f>
        <v>Jain</v>
      </c>
      <c r="I734" t="str">
        <f>PROPER(assembly_staff_import[[#This Row],[JOB TITLE_SOURCE_KEY]])</f>
        <v xml:space="preserve">Graduate Scholar                           </v>
      </c>
      <c r="J734" t="s">
        <v>72</v>
      </c>
      <c r="K734" t="str">
        <f>IF(assembly_staff_import[[#This Row],[Legislative Staff Type]]="Personal",assembly_staff_import[[#This Row],[Vlookup Reports To Person]], "")</f>
        <v/>
      </c>
      <c r="L734" t="str">
        <f>PROPER(assembly_staff_import[[#This Row],[First MI Name via NAME_SOURCE_KEY TEXT]])</f>
        <v xml:space="preserve"> Raunak</v>
      </c>
      <c r="M734" t="s">
        <v>11664</v>
      </c>
      <c r="N734" t="str">
        <f>LOWER(CONCATENATE(assembly_staff_import[[#This Row],[Last Name]],LEFT(assembly_staff_import[[#This Row],[First Name (no initial)]],1),"@nyassembly.gov"))</f>
        <v>jainr@nyassembly.gov</v>
      </c>
      <c r="O734" t="s">
        <v>11666</v>
      </c>
      <c r="P734" t="e">
        <f>VLOOKUP(assembly_staff_import[[#This Row],[Full Name]],[3]!PEOPLE_March_20[#Data],1,0)</f>
        <v>#REF!</v>
      </c>
      <c r="Q734" t="e">
        <f>VLOOKUP(assembly_staff_import[[#This Row],[Full Name]],[3]!Table17[#Data],3,0)</f>
        <v>#REF!</v>
      </c>
      <c r="R734" t="e">
        <f>VLOOKUP(assembly_staff_import[[#This Row],[Formatted Works for Group]],[3]!Table7[#Data],1,0)</f>
        <v>#REF!</v>
      </c>
      <c r="S734" t="str">
        <f>IF(assembly_staff_import[[#This Row],[Legislative Staff Type]]="Personal", assembly_staff_import[[#This Row],[Vlookup Works for Group]], assembly_staff_import[[#This Row],[Formatted Works for Group calc]]&amp;", Central Staff Office, Assembly")</f>
        <v>Intern Program, Central Staff Office, Assembly</v>
      </c>
      <c r="T734" s="20" t="str">
        <f>TRIM(assembly_staff_import[[#This Row],[NAME_SOURCE_KEY]])</f>
        <v>JAIN, RAUNAK</v>
      </c>
      <c r="U734" t="s">
        <v>27105</v>
      </c>
      <c r="V734" t="s">
        <v>27106</v>
      </c>
      <c r="W734" t="s">
        <v>27107</v>
      </c>
      <c r="Y73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34" t="s">
        <v>26562</v>
      </c>
      <c r="AA734" t="e">
        <f>VLOOKUP(assembly_staff_import[[#This Row],[Formatted and corrected Works for Group Text]],[3]!Table4[#Data],1,0)</f>
        <v>#REF!</v>
      </c>
      <c r="AB734" t="e">
        <f>VLOOKUP(assembly_staff_import[[#This Row],[Formatted and corrected Works for Group Text]],[3]!Table5[#Data],2,0)</f>
        <v>#REF!</v>
      </c>
      <c r="AC734" t="str">
        <f>IF(TRIM(assembly_staff_import[[#This Row],[PUBLIC INFO ADDR_SOURCE_KEY]])="CAPITOL, ALBANY", "Legislative / Capitol Office", "District Office")</f>
        <v>Legislative / Capitol Office</v>
      </c>
      <c r="AD734" t="s">
        <v>26563</v>
      </c>
      <c r="AF734" t="str">
        <f t="shared" si="35"/>
        <v xml:space="preserve">225 </v>
      </c>
      <c r="AG734" t="s">
        <v>26563</v>
      </c>
      <c r="AH734" t="s">
        <v>27108</v>
      </c>
      <c r="AI734" t="s">
        <v>26592</v>
      </c>
      <c r="AJ734" t="s">
        <v>23493</v>
      </c>
    </row>
    <row r="735" spans="1:36" x14ac:dyDescent="0.2">
      <c r="A735" t="str">
        <f>TRIM(PROPER((assembly_staff_import[[#This Row],[First MI Name via NAME_SOURCE_KEY TEXT]]&amp;" "&amp;assembly_staff_import[[#This Row],[Last Name via NAME_SOURCE_KEY TEXT]]&amp;" "&amp;assembly_staff_import[[#This Row],[Suffix via NAME_SOURCE_KEY]])))</f>
        <v>Reginald K Bray</v>
      </c>
      <c r="B735" t="str">
        <f>TRIM(CONCATENATE(TRIM(assembly_staff_import[[#This Row],[Full Name]]), ", ", assembly_staff_import[[#This Row],[Title]]))</f>
        <v>Reginald K Bray, Intern</v>
      </c>
      <c r="C735" t="e">
        <f>assembly_staff_import[[#This Row],[Vlookup_groups]]</f>
        <v>#REF!</v>
      </c>
      <c r="D735" t="str">
        <f>IF(assembly_staff_import[[#This Row],[Legislative Staff Type]]="Personal",assembly_staff_import[[#This Row],[Formatted Personal Staff Office]],"")</f>
        <v/>
      </c>
      <c r="E735" t="s">
        <v>65</v>
      </c>
      <c r="F735" s="19" t="s">
        <v>10913</v>
      </c>
      <c r="G735" t="s">
        <v>1237</v>
      </c>
      <c r="H735" t="str">
        <f>TRIM(PROPER((assembly_staff_import[[#This Row],[Last Name via NAME_SOURCE_KEY TEXT]]&amp;" "&amp;assembly_staff_import[[#This Row],[Suffix via NAME_SOURCE_KEY]])))</f>
        <v>Bray</v>
      </c>
      <c r="I735" t="str">
        <f>PROPER(assembly_staff_import[[#This Row],[JOB TITLE_SOURCE_KEY]])</f>
        <v xml:space="preserve">Intern                                     </v>
      </c>
      <c r="J735" t="s">
        <v>72</v>
      </c>
      <c r="K735" t="str">
        <f>IF(assembly_staff_import[[#This Row],[Legislative Staff Type]]="Personal",assembly_staff_import[[#This Row],[Vlookup Reports To Person]], "")</f>
        <v/>
      </c>
      <c r="L735" t="str">
        <f>PROPER(assembly_staff_import[[#This Row],[First MI Name via NAME_SOURCE_KEY TEXT]])</f>
        <v xml:space="preserve"> Reginald K</v>
      </c>
      <c r="M735" t="s">
        <v>11639</v>
      </c>
      <c r="N735" t="str">
        <f>LOWER(CONCATENATE(assembly_staff_import[[#This Row],[Last Name]],LEFT(assembly_staff_import[[#This Row],[First Name (no initial)]],1),"@nyassembly.gov"))</f>
        <v>brayr@nyassembly.gov</v>
      </c>
      <c r="O735" t="s">
        <v>27109</v>
      </c>
      <c r="P735" t="e">
        <f>VLOOKUP(assembly_staff_import[[#This Row],[Full Name]],[3]!PEOPLE_March_20[#Data],1,0)</f>
        <v>#REF!</v>
      </c>
      <c r="Q735" t="e">
        <f>VLOOKUP(assembly_staff_import[[#This Row],[Full Name]],[3]!Table17[#Data],3,0)</f>
        <v>#REF!</v>
      </c>
      <c r="R735" t="e">
        <f>VLOOKUP(assembly_staff_import[[#This Row],[Formatted Works for Group]],[3]!Table7[#Data],1,0)</f>
        <v>#REF!</v>
      </c>
      <c r="S735" t="str">
        <f>IF(assembly_staff_import[[#This Row],[Legislative Staff Type]]="Personal", assembly_staff_import[[#This Row],[Vlookup Works for Group]], assembly_staff_import[[#This Row],[Formatted Works for Group calc]]&amp;", Central Staff Office, Assembly")</f>
        <v>Intern Program, Central Staff Office, Assembly</v>
      </c>
      <c r="T735" s="20" t="str">
        <f>TRIM(assembly_staff_import[[#This Row],[NAME_SOURCE_KEY]])</f>
        <v>BRAY, REGINALD K</v>
      </c>
      <c r="U735" t="s">
        <v>27110</v>
      </c>
      <c r="V735" t="s">
        <v>27111</v>
      </c>
      <c r="W735" t="s">
        <v>27112</v>
      </c>
      <c r="Y73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35" t="s">
        <v>26562</v>
      </c>
      <c r="AA735" t="e">
        <f>VLOOKUP(assembly_staff_import[[#This Row],[Formatted and corrected Works for Group Text]],[3]!Table4[#Data],1,0)</f>
        <v>#REF!</v>
      </c>
      <c r="AB735" t="e">
        <f>VLOOKUP(assembly_staff_import[[#This Row],[Formatted and corrected Works for Group Text]],[3]!Table5[#Data],2,0)</f>
        <v>#REF!</v>
      </c>
      <c r="AC735" t="str">
        <f>IF(TRIM(assembly_staff_import[[#This Row],[PUBLIC INFO ADDR_SOURCE_KEY]])="CAPITOL, ALBANY", "Legislative / Capitol Office", "District Office")</f>
        <v>Legislative / Capitol Office</v>
      </c>
      <c r="AD735" t="s">
        <v>26563</v>
      </c>
      <c r="AF735" t="str">
        <f t="shared" si="35"/>
        <v xml:space="preserve">225 </v>
      </c>
      <c r="AG735" t="s">
        <v>26563</v>
      </c>
      <c r="AH735" t="s">
        <v>27113</v>
      </c>
      <c r="AI735" t="s">
        <v>26565</v>
      </c>
      <c r="AJ735" t="s">
        <v>23493</v>
      </c>
    </row>
    <row r="736" spans="1:36" x14ac:dyDescent="0.2">
      <c r="A736" t="str">
        <f>TRIM(PROPER((assembly_staff_import[[#This Row],[First MI Name via NAME_SOURCE_KEY TEXT]]&amp;" "&amp;assembly_staff_import[[#This Row],[Last Name via NAME_SOURCE_KEY TEXT]]&amp;" "&amp;assembly_staff_import[[#This Row],[Suffix via NAME_SOURCE_KEY]])))</f>
        <v>Roenacee S Thomas</v>
      </c>
      <c r="B736" t="str">
        <f>TRIM(CONCATENATE(TRIM(assembly_staff_import[[#This Row],[Full Name]]), ", ", assembly_staff_import[[#This Row],[Title]]))</f>
        <v>Roenacee S Thomas, Intern</v>
      </c>
      <c r="C736" t="e">
        <f>assembly_staff_import[[#This Row],[Vlookup_groups]]</f>
        <v>#REF!</v>
      </c>
      <c r="D736" t="str">
        <f>IF(assembly_staff_import[[#This Row],[Legislative Staff Type]]="Personal",assembly_staff_import[[#This Row],[Formatted Personal Staff Office]],"")</f>
        <v/>
      </c>
      <c r="E736" t="s">
        <v>65</v>
      </c>
      <c r="F736" s="19" t="s">
        <v>10913</v>
      </c>
      <c r="G736" t="s">
        <v>1237</v>
      </c>
      <c r="H736" t="str">
        <f>TRIM(PROPER((assembly_staff_import[[#This Row],[Last Name via NAME_SOURCE_KEY TEXT]]&amp;" "&amp;assembly_staff_import[[#This Row],[Suffix via NAME_SOURCE_KEY]])))</f>
        <v>Thomas</v>
      </c>
      <c r="I736" t="str">
        <f>PROPER(assembly_staff_import[[#This Row],[JOB TITLE_SOURCE_KEY]])</f>
        <v xml:space="preserve">Intern                                     </v>
      </c>
      <c r="J736" t="s">
        <v>72</v>
      </c>
      <c r="K736" t="str">
        <f>IF(assembly_staff_import[[#This Row],[Legislative Staff Type]]="Personal",assembly_staff_import[[#This Row],[Vlookup Reports To Person]], "")</f>
        <v/>
      </c>
      <c r="L736" t="str">
        <f>PROPER(assembly_staff_import[[#This Row],[First MI Name via NAME_SOURCE_KEY TEXT]])</f>
        <v xml:space="preserve"> Roenacee S</v>
      </c>
      <c r="M736" t="s">
        <v>11569</v>
      </c>
      <c r="N736" t="str">
        <f>LOWER(CONCATENATE(assembly_staff_import[[#This Row],[Last Name]],LEFT(assembly_staff_import[[#This Row],[First Name (no initial)]],1),"@nyassembly.gov"))</f>
        <v>thomasr@nyassembly.gov</v>
      </c>
      <c r="O736" t="s">
        <v>27114</v>
      </c>
      <c r="P736" t="e">
        <f>VLOOKUP(assembly_staff_import[[#This Row],[Full Name]],[3]!PEOPLE_March_20[#Data],1,0)</f>
        <v>#REF!</v>
      </c>
      <c r="Q736" t="e">
        <f>VLOOKUP(assembly_staff_import[[#This Row],[Full Name]],[3]!Table17[#Data],3,0)</f>
        <v>#REF!</v>
      </c>
      <c r="R736" t="e">
        <f>VLOOKUP(assembly_staff_import[[#This Row],[Formatted Works for Group]],[3]!Table7[#Data],1,0)</f>
        <v>#REF!</v>
      </c>
      <c r="S736" t="str">
        <f>IF(assembly_staff_import[[#This Row],[Legislative Staff Type]]="Personal", assembly_staff_import[[#This Row],[Vlookup Works for Group]], assembly_staff_import[[#This Row],[Formatted Works for Group calc]]&amp;", Central Staff Office, Assembly")</f>
        <v>Intern Program, Central Staff Office, Assembly</v>
      </c>
      <c r="T736" s="20" t="str">
        <f>TRIM(assembly_staff_import[[#This Row],[NAME_SOURCE_KEY]])</f>
        <v>THOMAS, ROENACEE S</v>
      </c>
      <c r="U736" t="s">
        <v>27115</v>
      </c>
      <c r="V736" t="s">
        <v>25141</v>
      </c>
      <c r="W736" t="s">
        <v>27116</v>
      </c>
      <c r="Y736"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36" t="s">
        <v>26562</v>
      </c>
      <c r="AA736" t="e">
        <f>VLOOKUP(assembly_staff_import[[#This Row],[Formatted and corrected Works for Group Text]],[3]!Table4[#Data],1,0)</f>
        <v>#REF!</v>
      </c>
      <c r="AB736" t="e">
        <f>VLOOKUP(assembly_staff_import[[#This Row],[Formatted and corrected Works for Group Text]],[3]!Table5[#Data],2,0)</f>
        <v>#REF!</v>
      </c>
      <c r="AC736" t="str">
        <f>IF(TRIM(assembly_staff_import[[#This Row],[PUBLIC INFO ADDR_SOURCE_KEY]])="CAPITOL, ALBANY", "Legislative / Capitol Office", "District Office")</f>
        <v>Legislative / Capitol Office</v>
      </c>
      <c r="AD736" t="s">
        <v>26563</v>
      </c>
      <c r="AF736" t="str">
        <f t="shared" si="35"/>
        <v xml:space="preserve">225 </v>
      </c>
      <c r="AG736" t="s">
        <v>26563</v>
      </c>
      <c r="AH736" t="s">
        <v>27117</v>
      </c>
      <c r="AI736" t="s">
        <v>26565</v>
      </c>
      <c r="AJ736" t="s">
        <v>23493</v>
      </c>
    </row>
    <row r="737" spans="1:36" x14ac:dyDescent="0.2">
      <c r="A737" t="str">
        <f>TRIM(PROPER((assembly_staff_import[[#This Row],[First MI Name via NAME_SOURCE_KEY TEXT]]&amp;" "&amp;assembly_staff_import[[#This Row],[Last Name via NAME_SOURCE_KEY TEXT]]&amp;" "&amp;assembly_staff_import[[#This Row],[Suffix via NAME_SOURCE_KEY]])))</f>
        <v>Ruby L Benitez</v>
      </c>
      <c r="B737" t="str">
        <f>TRIM(CONCATENATE(TRIM(assembly_staff_import[[#This Row],[Full Name]]), ", ", assembly_staff_import[[#This Row],[Title]]))</f>
        <v>Ruby L Benitez, Intern</v>
      </c>
      <c r="C737" t="e">
        <f>assembly_staff_import[[#This Row],[Vlookup_groups]]</f>
        <v>#REF!</v>
      </c>
      <c r="D737" t="str">
        <f>IF(assembly_staff_import[[#This Row],[Legislative Staff Type]]="Personal",assembly_staff_import[[#This Row],[Formatted Personal Staff Office]],"")</f>
        <v/>
      </c>
      <c r="E737" t="s">
        <v>65</v>
      </c>
      <c r="F737" s="19" t="s">
        <v>10913</v>
      </c>
      <c r="G737" t="s">
        <v>1237</v>
      </c>
      <c r="H737" t="str">
        <f>TRIM(PROPER((assembly_staff_import[[#This Row],[Last Name via NAME_SOURCE_KEY TEXT]]&amp;" "&amp;assembly_staff_import[[#This Row],[Suffix via NAME_SOURCE_KEY]])))</f>
        <v>Benitez</v>
      </c>
      <c r="I737" t="str">
        <f>PROPER(assembly_staff_import[[#This Row],[JOB TITLE_SOURCE_KEY]])</f>
        <v xml:space="preserve">Intern                                     </v>
      </c>
      <c r="J737" t="s">
        <v>72</v>
      </c>
      <c r="K737" t="str">
        <f>IF(assembly_staff_import[[#This Row],[Legislative Staff Type]]="Personal",assembly_staff_import[[#This Row],[Vlookup Reports To Person]], "")</f>
        <v/>
      </c>
      <c r="L737" t="str">
        <f>PROPER(assembly_staff_import[[#This Row],[First MI Name via NAME_SOURCE_KEY TEXT]])</f>
        <v xml:space="preserve"> Ruby L</v>
      </c>
      <c r="M737" t="s">
        <v>11549</v>
      </c>
      <c r="N737" t="str">
        <f>LOWER(CONCATENATE(assembly_staff_import[[#This Row],[Last Name]],LEFT(assembly_staff_import[[#This Row],[First Name (no initial)]],1),"@nyassembly.gov"))</f>
        <v>benitezr@nyassembly.gov</v>
      </c>
      <c r="O737" t="s">
        <v>27118</v>
      </c>
      <c r="P737" t="e">
        <f>VLOOKUP(assembly_staff_import[[#This Row],[Full Name]],[3]!PEOPLE_March_20[#Data],1,0)</f>
        <v>#REF!</v>
      </c>
      <c r="Q737" t="e">
        <f>VLOOKUP(assembly_staff_import[[#This Row],[Full Name]],[3]!Table17[#Data],3,0)</f>
        <v>#REF!</v>
      </c>
      <c r="R737" t="e">
        <f>VLOOKUP(assembly_staff_import[[#This Row],[Formatted Works for Group]],[3]!Table7[#Data],1,0)</f>
        <v>#REF!</v>
      </c>
      <c r="S737" t="str">
        <f>IF(assembly_staff_import[[#This Row],[Legislative Staff Type]]="Personal", assembly_staff_import[[#This Row],[Vlookup Works for Group]], assembly_staff_import[[#This Row],[Formatted Works for Group calc]]&amp;", Central Staff Office, Assembly")</f>
        <v>Intern Program, Central Staff Office, Assembly</v>
      </c>
      <c r="T737" s="20" t="str">
        <f>TRIM(assembly_staff_import[[#This Row],[NAME_SOURCE_KEY]])</f>
        <v>BENITEZ, RUBY L</v>
      </c>
      <c r="U737" t="s">
        <v>27119</v>
      </c>
      <c r="V737" t="s">
        <v>27120</v>
      </c>
      <c r="W737" t="s">
        <v>27121</v>
      </c>
      <c r="Y737"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37" t="s">
        <v>26562</v>
      </c>
      <c r="AA737" t="e">
        <f>VLOOKUP(assembly_staff_import[[#This Row],[Formatted and corrected Works for Group Text]],[3]!Table4[#Data],1,0)</f>
        <v>#REF!</v>
      </c>
      <c r="AB737" t="e">
        <f>VLOOKUP(assembly_staff_import[[#This Row],[Formatted and corrected Works for Group Text]],[3]!Table5[#Data],2,0)</f>
        <v>#REF!</v>
      </c>
      <c r="AC737" t="str">
        <f>IF(TRIM(assembly_staff_import[[#This Row],[PUBLIC INFO ADDR_SOURCE_KEY]])="CAPITOL, ALBANY", "Legislative / Capitol Office", "District Office")</f>
        <v>Legislative / Capitol Office</v>
      </c>
      <c r="AD737" t="s">
        <v>26563</v>
      </c>
      <c r="AF737" t="str">
        <f t="shared" si="35"/>
        <v xml:space="preserve">225 </v>
      </c>
      <c r="AG737" t="s">
        <v>26563</v>
      </c>
      <c r="AH737" t="s">
        <v>27122</v>
      </c>
      <c r="AI737" t="s">
        <v>26565</v>
      </c>
      <c r="AJ737" t="s">
        <v>23493</v>
      </c>
    </row>
    <row r="738" spans="1:36" x14ac:dyDescent="0.2">
      <c r="A738" t="str">
        <f>TRIM(PROPER((assembly_staff_import[[#This Row],[First MI Name via NAME_SOURCE_KEY TEXT]]&amp;" "&amp;assembly_staff_import[[#This Row],[Last Name via NAME_SOURCE_KEY TEXT]]&amp;" "&amp;assembly_staff_import[[#This Row],[Suffix via NAME_SOURCE_KEY]])))</f>
        <v>Ryan A Christensen</v>
      </c>
      <c r="B738" t="str">
        <f>TRIM(CONCATENATE(TRIM(assembly_staff_import[[#This Row],[Full Name]]), ", ", assembly_staff_import[[#This Row],[Title]]))</f>
        <v>Ryan A Christensen, Intern</v>
      </c>
      <c r="C738" t="e">
        <f>assembly_staff_import[[#This Row],[Vlookup_groups]]</f>
        <v>#REF!</v>
      </c>
      <c r="D738" t="str">
        <f>IF(assembly_staff_import[[#This Row],[Legislative Staff Type]]="Personal",assembly_staff_import[[#This Row],[Formatted Personal Staff Office]],"")</f>
        <v/>
      </c>
      <c r="E738" t="s">
        <v>65</v>
      </c>
      <c r="F738" s="19" t="s">
        <v>10913</v>
      </c>
      <c r="G738" t="s">
        <v>1237</v>
      </c>
      <c r="H738" t="str">
        <f>TRIM(PROPER((assembly_staff_import[[#This Row],[Last Name via NAME_SOURCE_KEY TEXT]]&amp;" "&amp;assembly_staff_import[[#This Row],[Suffix via NAME_SOURCE_KEY]])))</f>
        <v>Christensen</v>
      </c>
      <c r="I738" t="str">
        <f>PROPER(assembly_staff_import[[#This Row],[JOB TITLE_SOURCE_KEY]])</f>
        <v xml:space="preserve">Intern                                     </v>
      </c>
      <c r="J738" t="s">
        <v>72</v>
      </c>
      <c r="K738" t="str">
        <f>IF(assembly_staff_import[[#This Row],[Legislative Staff Type]]="Personal",assembly_staff_import[[#This Row],[Vlookup Reports To Person]], "")</f>
        <v/>
      </c>
      <c r="L738" t="str">
        <f>PROPER(assembly_staff_import[[#This Row],[First MI Name via NAME_SOURCE_KEY TEXT]])</f>
        <v xml:space="preserve"> Ryan A</v>
      </c>
      <c r="M738" t="s">
        <v>11543</v>
      </c>
      <c r="N738" t="str">
        <f>LOWER(CONCATENATE(assembly_staff_import[[#This Row],[Last Name]],LEFT(assembly_staff_import[[#This Row],[First Name (no initial)]],1),"@nyassembly.gov"))</f>
        <v>christensenr@nyassembly.gov</v>
      </c>
      <c r="O738" t="s">
        <v>4686</v>
      </c>
      <c r="P738" t="e">
        <f>VLOOKUP(assembly_staff_import[[#This Row],[Full Name]],[3]!PEOPLE_March_20[#Data],1,0)</f>
        <v>#REF!</v>
      </c>
      <c r="Q738" t="e">
        <f>VLOOKUP(assembly_staff_import[[#This Row],[Full Name]],[3]!Table17[#Data],3,0)</f>
        <v>#REF!</v>
      </c>
      <c r="R738" t="e">
        <f>VLOOKUP(assembly_staff_import[[#This Row],[Formatted Works for Group]],[3]!Table7[#Data],1,0)</f>
        <v>#REF!</v>
      </c>
      <c r="S738" t="str">
        <f>IF(assembly_staff_import[[#This Row],[Legislative Staff Type]]="Personal", assembly_staff_import[[#This Row],[Vlookup Works for Group]], assembly_staff_import[[#This Row],[Formatted Works for Group calc]]&amp;", Central Staff Office, Assembly")</f>
        <v>Intern Program, Central Staff Office, Assembly</v>
      </c>
      <c r="T738" s="20" t="str">
        <f>TRIM(assembly_staff_import[[#This Row],[NAME_SOURCE_KEY]])</f>
        <v>CHRISTENSEN, RYAN A</v>
      </c>
      <c r="U738" t="s">
        <v>27123</v>
      </c>
      <c r="V738" t="s">
        <v>27124</v>
      </c>
      <c r="W738" t="s">
        <v>27125</v>
      </c>
      <c r="Y738"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38" t="s">
        <v>26562</v>
      </c>
      <c r="AA738" t="e">
        <f>VLOOKUP(assembly_staff_import[[#This Row],[Formatted and corrected Works for Group Text]],[3]!Table4[#Data],1,0)</f>
        <v>#REF!</v>
      </c>
      <c r="AB738" t="e">
        <f>VLOOKUP(assembly_staff_import[[#This Row],[Formatted and corrected Works for Group Text]],[3]!Table5[#Data],2,0)</f>
        <v>#REF!</v>
      </c>
      <c r="AC738" t="str">
        <f>IF(TRIM(assembly_staff_import[[#This Row],[PUBLIC INFO ADDR_SOURCE_KEY]])="CAPITOL, ALBANY", "Legislative / Capitol Office", "District Office")</f>
        <v>Legislative / Capitol Office</v>
      </c>
      <c r="AD738" t="s">
        <v>26563</v>
      </c>
      <c r="AF738" t="str">
        <f t="shared" si="35"/>
        <v xml:space="preserve">225 </v>
      </c>
      <c r="AG738" t="s">
        <v>26563</v>
      </c>
      <c r="AH738" t="s">
        <v>27126</v>
      </c>
      <c r="AI738" t="s">
        <v>26565</v>
      </c>
      <c r="AJ738" t="s">
        <v>23493</v>
      </c>
    </row>
    <row r="739" spans="1:36" x14ac:dyDescent="0.2">
      <c r="A739" t="str">
        <f>TRIM(PROPER((assembly_staff_import[[#This Row],[First MI Name via NAME_SOURCE_KEY TEXT]]&amp;" "&amp;assembly_staff_import[[#This Row],[Last Name via NAME_SOURCE_KEY TEXT]]&amp;" "&amp;assembly_staff_import[[#This Row],[Suffix via NAME_SOURCE_KEY]])))</f>
        <v>Ryan J Clancy</v>
      </c>
      <c r="B739" t="str">
        <f>TRIM(CONCATENATE(TRIM(assembly_staff_import[[#This Row],[Full Name]]), ", ", assembly_staff_import[[#This Row],[Title]]))</f>
        <v>Ryan J Clancy, Intern</v>
      </c>
      <c r="C739" t="e">
        <f>assembly_staff_import[[#This Row],[Vlookup_groups]]</f>
        <v>#REF!</v>
      </c>
      <c r="D739" t="str">
        <f>IF(assembly_staff_import[[#This Row],[Legislative Staff Type]]="Personal",assembly_staff_import[[#This Row],[Formatted Personal Staff Office]],"")</f>
        <v/>
      </c>
      <c r="E739" t="s">
        <v>65</v>
      </c>
      <c r="F739" s="19" t="s">
        <v>10913</v>
      </c>
      <c r="G739" t="s">
        <v>1237</v>
      </c>
      <c r="H739" t="str">
        <f>TRIM(PROPER((assembly_staff_import[[#This Row],[Last Name via NAME_SOURCE_KEY TEXT]]&amp;" "&amp;assembly_staff_import[[#This Row],[Suffix via NAME_SOURCE_KEY]])))</f>
        <v>Clancy</v>
      </c>
      <c r="I739" t="str">
        <f>PROPER(assembly_staff_import[[#This Row],[JOB TITLE_SOURCE_KEY]])</f>
        <v xml:space="preserve">Intern                                     </v>
      </c>
      <c r="J739" t="s">
        <v>72</v>
      </c>
      <c r="K739" t="str">
        <f>IF(assembly_staff_import[[#This Row],[Legislative Staff Type]]="Personal",assembly_staff_import[[#This Row],[Vlookup Reports To Person]], "")</f>
        <v/>
      </c>
      <c r="L739" t="str">
        <f>PROPER(assembly_staff_import[[#This Row],[First MI Name via NAME_SOURCE_KEY TEXT]])</f>
        <v xml:space="preserve"> Ryan J</v>
      </c>
      <c r="M739" t="s">
        <v>11538</v>
      </c>
      <c r="N739" t="str">
        <f>LOWER(CONCATENATE(assembly_staff_import[[#This Row],[Last Name]],LEFT(assembly_staff_import[[#This Row],[First Name (no initial)]],1),"@nyassembly.gov"))</f>
        <v>clancyr@nyassembly.gov</v>
      </c>
      <c r="O739" t="s">
        <v>4686</v>
      </c>
      <c r="P739" t="e">
        <f>VLOOKUP(assembly_staff_import[[#This Row],[Full Name]],[3]!PEOPLE_March_20[#Data],1,0)</f>
        <v>#REF!</v>
      </c>
      <c r="Q739" t="e">
        <f>VLOOKUP(assembly_staff_import[[#This Row],[Full Name]],[3]!Table17[#Data],3,0)</f>
        <v>#REF!</v>
      </c>
      <c r="R739" t="e">
        <f>VLOOKUP(assembly_staff_import[[#This Row],[Formatted Works for Group]],[3]!Table7[#Data],1,0)</f>
        <v>#REF!</v>
      </c>
      <c r="S739" t="str">
        <f>IF(assembly_staff_import[[#This Row],[Legislative Staff Type]]="Personal", assembly_staff_import[[#This Row],[Vlookup Works for Group]], assembly_staff_import[[#This Row],[Formatted Works for Group calc]]&amp;", Central Staff Office, Assembly")</f>
        <v>Intern Program, Central Staff Office, Assembly</v>
      </c>
      <c r="T739" s="20" t="str">
        <f>TRIM(assembly_staff_import[[#This Row],[NAME_SOURCE_KEY]])</f>
        <v>CLANCY, RYAN J</v>
      </c>
      <c r="U739" t="s">
        <v>27127</v>
      </c>
      <c r="V739" t="s">
        <v>27128</v>
      </c>
      <c r="W739" t="s">
        <v>25771</v>
      </c>
      <c r="Y739"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39" t="s">
        <v>26562</v>
      </c>
      <c r="AA739" t="e">
        <f>VLOOKUP(assembly_staff_import[[#This Row],[Formatted and corrected Works for Group Text]],[3]!Table4[#Data],1,0)</f>
        <v>#REF!</v>
      </c>
      <c r="AB739" t="e">
        <f>VLOOKUP(assembly_staff_import[[#This Row],[Formatted and corrected Works for Group Text]],[3]!Table5[#Data],2,0)</f>
        <v>#REF!</v>
      </c>
      <c r="AC739" t="str">
        <f>IF(TRIM(assembly_staff_import[[#This Row],[PUBLIC INFO ADDR_SOURCE_KEY]])="CAPITOL, ALBANY", "Legislative / Capitol Office", "District Office")</f>
        <v>Legislative / Capitol Office</v>
      </c>
      <c r="AD739" t="s">
        <v>26563</v>
      </c>
      <c r="AF739" t="str">
        <f t="shared" si="35"/>
        <v xml:space="preserve">225 </v>
      </c>
      <c r="AG739" t="s">
        <v>26563</v>
      </c>
      <c r="AH739" t="s">
        <v>27129</v>
      </c>
      <c r="AI739" t="s">
        <v>26565</v>
      </c>
      <c r="AJ739" t="s">
        <v>23493</v>
      </c>
    </row>
    <row r="740" spans="1:36" x14ac:dyDescent="0.2">
      <c r="A740" t="str">
        <f>TRIM(PROPER((assembly_staff_import[[#This Row],[First MI Name via NAME_SOURCE_KEY TEXT]]&amp;" "&amp;assembly_staff_import[[#This Row],[Last Name via NAME_SOURCE_KEY TEXT]]&amp;" "&amp;assembly_staff_import[[#This Row],[Suffix via NAME_SOURCE_KEY]])))</f>
        <v>Sabrina T Mcdonald</v>
      </c>
      <c r="B740" t="str">
        <f>TRIM(CONCATENATE(TRIM(assembly_staff_import[[#This Row],[Full Name]]), ", ", assembly_staff_import[[#This Row],[Title]]))</f>
        <v>Sabrina T Mcdonald, Intern</v>
      </c>
      <c r="C740" t="e">
        <f>assembly_staff_import[[#This Row],[Vlookup_groups]]</f>
        <v>#REF!</v>
      </c>
      <c r="D740" t="str">
        <f>IF(assembly_staff_import[[#This Row],[Legislative Staff Type]]="Personal",assembly_staff_import[[#This Row],[Formatted Personal Staff Office]],"")</f>
        <v/>
      </c>
      <c r="E740" t="s">
        <v>65</v>
      </c>
      <c r="F740" s="19" t="s">
        <v>10913</v>
      </c>
      <c r="G740" t="s">
        <v>1237</v>
      </c>
      <c r="H740" t="str">
        <f>TRIM(PROPER((assembly_staff_import[[#This Row],[Last Name via NAME_SOURCE_KEY TEXT]]&amp;" "&amp;assembly_staff_import[[#This Row],[Suffix via NAME_SOURCE_KEY]])))</f>
        <v>Mcdonald</v>
      </c>
      <c r="I740" t="str">
        <f>PROPER(assembly_staff_import[[#This Row],[JOB TITLE_SOURCE_KEY]])</f>
        <v xml:space="preserve">Intern                                     </v>
      </c>
      <c r="J740" t="s">
        <v>72</v>
      </c>
      <c r="K740" t="str">
        <f>IF(assembly_staff_import[[#This Row],[Legislative Staff Type]]="Personal",assembly_staff_import[[#This Row],[Vlookup Reports To Person]], "")</f>
        <v/>
      </c>
      <c r="L740" t="str">
        <f>PROPER(assembly_staff_import[[#This Row],[First MI Name via NAME_SOURCE_KEY TEXT]])</f>
        <v xml:space="preserve"> Sabrina T</v>
      </c>
      <c r="M740" t="s">
        <v>11519</v>
      </c>
      <c r="N740" t="str">
        <f>LOWER(CONCATENATE(assembly_staff_import[[#This Row],[Last Name]],LEFT(assembly_staff_import[[#This Row],[First Name (no initial)]],1),"@nyassembly.gov"))</f>
        <v>mcdonalds@nyassembly.gov</v>
      </c>
      <c r="O740" t="s">
        <v>27130</v>
      </c>
      <c r="P740" t="e">
        <f>VLOOKUP(assembly_staff_import[[#This Row],[Full Name]],[3]!PEOPLE_March_20[#Data],1,0)</f>
        <v>#REF!</v>
      </c>
      <c r="Q740" t="e">
        <f>VLOOKUP(assembly_staff_import[[#This Row],[Full Name]],[3]!Table17[#Data],3,0)</f>
        <v>#REF!</v>
      </c>
      <c r="R740" t="e">
        <f>VLOOKUP(assembly_staff_import[[#This Row],[Formatted Works for Group]],[3]!Table7[#Data],1,0)</f>
        <v>#REF!</v>
      </c>
      <c r="S740" t="str">
        <f>IF(assembly_staff_import[[#This Row],[Legislative Staff Type]]="Personal", assembly_staff_import[[#This Row],[Vlookup Works for Group]], assembly_staff_import[[#This Row],[Formatted Works for Group calc]]&amp;", Central Staff Office, Assembly")</f>
        <v>Intern Program, Central Staff Office, Assembly</v>
      </c>
      <c r="T740" s="20" t="str">
        <f>TRIM(assembly_staff_import[[#This Row],[NAME_SOURCE_KEY]])</f>
        <v>MCDONALD, SABRINA T</v>
      </c>
      <c r="U740" t="s">
        <v>27131</v>
      </c>
      <c r="V740" t="s">
        <v>27132</v>
      </c>
      <c r="W740" t="s">
        <v>27133</v>
      </c>
      <c r="Y740"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40" t="s">
        <v>26562</v>
      </c>
      <c r="AA740" t="e">
        <f>VLOOKUP(assembly_staff_import[[#This Row],[Formatted and corrected Works for Group Text]],[3]!Table4[#Data],1,0)</f>
        <v>#REF!</v>
      </c>
      <c r="AB740" t="e">
        <f>VLOOKUP(assembly_staff_import[[#This Row],[Formatted and corrected Works for Group Text]],[3]!Table5[#Data],2,0)</f>
        <v>#REF!</v>
      </c>
      <c r="AC740" t="str">
        <f>IF(TRIM(assembly_staff_import[[#This Row],[PUBLIC INFO ADDR_SOURCE_KEY]])="CAPITOL, ALBANY", "Legislative / Capitol Office", "District Office")</f>
        <v>Legislative / Capitol Office</v>
      </c>
      <c r="AD740" t="s">
        <v>26563</v>
      </c>
      <c r="AF740" t="str">
        <f t="shared" si="35"/>
        <v xml:space="preserve">225 </v>
      </c>
      <c r="AG740" t="s">
        <v>26563</v>
      </c>
      <c r="AH740" t="s">
        <v>27134</v>
      </c>
      <c r="AI740" t="s">
        <v>26565</v>
      </c>
      <c r="AJ740" t="s">
        <v>23493</v>
      </c>
    </row>
    <row r="741" spans="1:36" x14ac:dyDescent="0.2">
      <c r="A741" t="str">
        <f>TRIM(PROPER((assembly_staff_import[[#This Row],[First MI Name via NAME_SOURCE_KEY TEXT]]&amp;" "&amp;assembly_staff_import[[#This Row],[Last Name via NAME_SOURCE_KEY TEXT]]&amp;" "&amp;assembly_staff_import[[#This Row],[Suffix via NAME_SOURCE_KEY]])))</f>
        <v>Samuel A Miller</v>
      </c>
      <c r="B741" t="str">
        <f>TRIM(CONCATENATE(TRIM(assembly_staff_import[[#This Row],[Full Name]]), ", ", assembly_staff_import[[#This Row],[Title]]))</f>
        <v>Samuel A Miller, Graduate Scholar</v>
      </c>
      <c r="C741" t="e">
        <f>assembly_staff_import[[#This Row],[Vlookup_groups]]</f>
        <v>#REF!</v>
      </c>
      <c r="D741" t="str">
        <f>IF(assembly_staff_import[[#This Row],[Legislative Staff Type]]="Personal",assembly_staff_import[[#This Row],[Formatted Personal Staff Office]],"")</f>
        <v/>
      </c>
      <c r="E741" t="s">
        <v>65</v>
      </c>
      <c r="F741" s="19" t="s">
        <v>10913</v>
      </c>
      <c r="G741" t="s">
        <v>1237</v>
      </c>
      <c r="H741" t="str">
        <f>TRIM(PROPER((assembly_staff_import[[#This Row],[Last Name via NAME_SOURCE_KEY TEXT]]&amp;" "&amp;assembly_staff_import[[#This Row],[Suffix via NAME_SOURCE_KEY]])))</f>
        <v>Miller</v>
      </c>
      <c r="I741" t="str">
        <f>PROPER(assembly_staff_import[[#This Row],[JOB TITLE_SOURCE_KEY]])</f>
        <v xml:space="preserve">Graduate Scholar                           </v>
      </c>
      <c r="J741" t="s">
        <v>72</v>
      </c>
      <c r="K741" t="str">
        <f>IF(assembly_staff_import[[#This Row],[Legislative Staff Type]]="Personal",assembly_staff_import[[#This Row],[Vlookup Reports To Person]], "")</f>
        <v/>
      </c>
      <c r="L741" t="str">
        <f>PROPER(assembly_staff_import[[#This Row],[First MI Name via NAME_SOURCE_KEY TEXT]])</f>
        <v xml:space="preserve"> Samuel A</v>
      </c>
      <c r="M741" t="s">
        <v>11506</v>
      </c>
      <c r="N741" t="str">
        <f>LOWER(CONCATENATE(assembly_staff_import[[#This Row],[Last Name]],LEFT(assembly_staff_import[[#This Row],[First Name (no initial)]],1),"@nyassembly.gov"))</f>
        <v>millers@nyassembly.gov</v>
      </c>
      <c r="O741" t="s">
        <v>25652</v>
      </c>
      <c r="P741" t="e">
        <f>VLOOKUP(assembly_staff_import[[#This Row],[Full Name]],[3]!PEOPLE_March_20[#Data],1,0)</f>
        <v>#REF!</v>
      </c>
      <c r="Q741" t="e">
        <f>VLOOKUP(assembly_staff_import[[#This Row],[Full Name]],[3]!Table17[#Data],3,0)</f>
        <v>#REF!</v>
      </c>
      <c r="R741" t="e">
        <f>VLOOKUP(assembly_staff_import[[#This Row],[Formatted Works for Group]],[3]!Table7[#Data],1,0)</f>
        <v>#REF!</v>
      </c>
      <c r="S741" t="str">
        <f>IF(assembly_staff_import[[#This Row],[Legislative Staff Type]]="Personal", assembly_staff_import[[#This Row],[Vlookup Works for Group]], assembly_staff_import[[#This Row],[Formatted Works for Group calc]]&amp;", Central Staff Office, Assembly")</f>
        <v>Intern Program, Central Staff Office, Assembly</v>
      </c>
      <c r="T741" s="20" t="str">
        <f>TRIM(assembly_staff_import[[#This Row],[NAME_SOURCE_KEY]])</f>
        <v>MILLER, SAMUEL A</v>
      </c>
      <c r="U741" t="s">
        <v>27135</v>
      </c>
      <c r="V741" t="s">
        <v>24553</v>
      </c>
      <c r="W741" t="s">
        <v>27136</v>
      </c>
      <c r="Y741"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41" t="s">
        <v>26562</v>
      </c>
      <c r="AA741" t="e">
        <f>VLOOKUP(assembly_staff_import[[#This Row],[Formatted and corrected Works for Group Text]],[3]!Table4[#Data],1,0)</f>
        <v>#REF!</v>
      </c>
      <c r="AB741" t="e">
        <f>VLOOKUP(assembly_staff_import[[#This Row],[Formatted and corrected Works for Group Text]],[3]!Table5[#Data],2,0)</f>
        <v>#REF!</v>
      </c>
      <c r="AC741" t="str">
        <f>IF(TRIM(assembly_staff_import[[#This Row],[PUBLIC INFO ADDR_SOURCE_KEY]])="CAPITOL, ALBANY", "Legislative / Capitol Office", "District Office")</f>
        <v>Legislative / Capitol Office</v>
      </c>
      <c r="AD741" t="s">
        <v>26563</v>
      </c>
      <c r="AF741" t="str">
        <f t="shared" si="35"/>
        <v xml:space="preserve">225 </v>
      </c>
      <c r="AG741" t="s">
        <v>26563</v>
      </c>
      <c r="AH741" t="s">
        <v>27137</v>
      </c>
      <c r="AI741" t="s">
        <v>26592</v>
      </c>
      <c r="AJ741" t="s">
        <v>23493</v>
      </c>
    </row>
    <row r="742" spans="1:36" x14ac:dyDescent="0.2">
      <c r="A742" t="str">
        <f>TRIM(PROPER((assembly_staff_import[[#This Row],[First MI Name via NAME_SOURCE_KEY TEXT]]&amp;" "&amp;assembly_staff_import[[#This Row],[Last Name via NAME_SOURCE_KEY TEXT]]&amp;" "&amp;assembly_staff_import[[#This Row],[Suffix via NAME_SOURCE_KEY]])))</f>
        <v>Samuel F Weprin</v>
      </c>
      <c r="B742" t="str">
        <f>TRIM(CONCATENATE(TRIM(assembly_staff_import[[#This Row],[Full Name]]), ", ", assembly_staff_import[[#This Row],[Title]]))</f>
        <v>Samuel F Weprin, Intern</v>
      </c>
      <c r="C742" t="e">
        <f>assembly_staff_import[[#This Row],[Vlookup_groups]]</f>
        <v>#REF!</v>
      </c>
      <c r="D742" t="str">
        <f>IF(assembly_staff_import[[#This Row],[Legislative Staff Type]]="Personal",assembly_staff_import[[#This Row],[Formatted Personal Staff Office]],"")</f>
        <v/>
      </c>
      <c r="E742" t="s">
        <v>65</v>
      </c>
      <c r="F742" s="19" t="s">
        <v>10913</v>
      </c>
      <c r="G742" t="s">
        <v>1237</v>
      </c>
      <c r="H742" t="str">
        <f>TRIM(PROPER((assembly_staff_import[[#This Row],[Last Name via NAME_SOURCE_KEY TEXT]]&amp;" "&amp;assembly_staff_import[[#This Row],[Suffix via NAME_SOURCE_KEY]])))</f>
        <v>Weprin</v>
      </c>
      <c r="I742" t="str">
        <f>PROPER(assembly_staff_import[[#This Row],[JOB TITLE_SOURCE_KEY]])</f>
        <v xml:space="preserve">Intern                                     </v>
      </c>
      <c r="J742" t="s">
        <v>72</v>
      </c>
      <c r="K742" t="str">
        <f>IF(assembly_staff_import[[#This Row],[Legislative Staff Type]]="Personal",assembly_staff_import[[#This Row],[Vlookup Reports To Person]], "")</f>
        <v/>
      </c>
      <c r="L742" t="str">
        <f>PROPER(assembly_staff_import[[#This Row],[First MI Name via NAME_SOURCE_KEY TEXT]])</f>
        <v xml:space="preserve"> Samuel F</v>
      </c>
      <c r="M742" t="s">
        <v>11491</v>
      </c>
      <c r="N742" t="str">
        <f>LOWER(CONCATENATE(assembly_staff_import[[#This Row],[Last Name]],LEFT(assembly_staff_import[[#This Row],[First Name (no initial)]],1),"@nyassembly.gov"))</f>
        <v>weprins@nyassembly.gov</v>
      </c>
      <c r="O742" t="s">
        <v>25652</v>
      </c>
      <c r="P742" t="e">
        <f>VLOOKUP(assembly_staff_import[[#This Row],[Full Name]],[3]!PEOPLE_March_20[#Data],1,0)</f>
        <v>#REF!</v>
      </c>
      <c r="Q742" t="e">
        <f>VLOOKUP(assembly_staff_import[[#This Row],[Full Name]],[3]!Table17[#Data],3,0)</f>
        <v>#REF!</v>
      </c>
      <c r="R742" t="e">
        <f>VLOOKUP(assembly_staff_import[[#This Row],[Formatted Works for Group]],[3]!Table7[#Data],1,0)</f>
        <v>#REF!</v>
      </c>
      <c r="S742" t="str">
        <f>IF(assembly_staff_import[[#This Row],[Legislative Staff Type]]="Personal", assembly_staff_import[[#This Row],[Vlookup Works for Group]], assembly_staff_import[[#This Row],[Formatted Works for Group calc]]&amp;", Central Staff Office, Assembly")</f>
        <v>Intern Program, Central Staff Office, Assembly</v>
      </c>
      <c r="T742" s="20" t="str">
        <f>TRIM(assembly_staff_import[[#This Row],[NAME_SOURCE_KEY]])</f>
        <v>WEPRIN, SAMUEL F</v>
      </c>
      <c r="U742" t="s">
        <v>27138</v>
      </c>
      <c r="V742" t="s">
        <v>25541</v>
      </c>
      <c r="W742" t="s">
        <v>27139</v>
      </c>
      <c r="Y742"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42" t="s">
        <v>26562</v>
      </c>
      <c r="AA742" t="e">
        <f>VLOOKUP(assembly_staff_import[[#This Row],[Formatted and corrected Works for Group Text]],[3]!Table4[#Data],1,0)</f>
        <v>#REF!</v>
      </c>
      <c r="AB742" t="e">
        <f>VLOOKUP(assembly_staff_import[[#This Row],[Formatted and corrected Works for Group Text]],[3]!Table5[#Data],2,0)</f>
        <v>#REF!</v>
      </c>
      <c r="AC742" t="str">
        <f>IF(TRIM(assembly_staff_import[[#This Row],[PUBLIC INFO ADDR_SOURCE_KEY]])="CAPITOL, ALBANY", "Legislative / Capitol Office", "District Office")</f>
        <v>Legislative / Capitol Office</v>
      </c>
      <c r="AD742" t="s">
        <v>26563</v>
      </c>
      <c r="AF742" t="str">
        <f t="shared" si="35"/>
        <v xml:space="preserve">225 </v>
      </c>
      <c r="AG742" t="s">
        <v>26563</v>
      </c>
      <c r="AH742" t="s">
        <v>27140</v>
      </c>
      <c r="AI742" t="s">
        <v>26565</v>
      </c>
      <c r="AJ742" t="s">
        <v>23493</v>
      </c>
    </row>
    <row r="743" spans="1:36" x14ac:dyDescent="0.2">
      <c r="A743" t="str">
        <f>TRIM(PROPER((assembly_staff_import[[#This Row],[First MI Name via NAME_SOURCE_KEY TEXT]]&amp;" "&amp;assembly_staff_import[[#This Row],[Last Name via NAME_SOURCE_KEY TEXT]]&amp;" "&amp;assembly_staff_import[[#This Row],[Suffix via NAME_SOURCE_KEY]])))</f>
        <v>Scott J Meyers</v>
      </c>
      <c r="B743" t="str">
        <f>TRIM(CONCATENATE(TRIM(assembly_staff_import[[#This Row],[Full Name]]), ", ", assembly_staff_import[[#This Row],[Title]]))</f>
        <v>Scott J Meyers, Intern</v>
      </c>
      <c r="C743" t="e">
        <f>assembly_staff_import[[#This Row],[Vlookup_groups]]</f>
        <v>#REF!</v>
      </c>
      <c r="D743" t="str">
        <f>IF(assembly_staff_import[[#This Row],[Legislative Staff Type]]="Personal",assembly_staff_import[[#This Row],[Formatted Personal Staff Office]],"")</f>
        <v/>
      </c>
      <c r="E743" t="s">
        <v>65</v>
      </c>
      <c r="F743" s="19" t="s">
        <v>10913</v>
      </c>
      <c r="G743" t="s">
        <v>1237</v>
      </c>
      <c r="H743" t="str">
        <f>TRIM(PROPER((assembly_staff_import[[#This Row],[Last Name via NAME_SOURCE_KEY TEXT]]&amp;" "&amp;assembly_staff_import[[#This Row],[Suffix via NAME_SOURCE_KEY]])))</f>
        <v>Meyers</v>
      </c>
      <c r="I743" t="str">
        <f>PROPER(assembly_staff_import[[#This Row],[JOB TITLE_SOURCE_KEY]])</f>
        <v xml:space="preserve">Intern                                     </v>
      </c>
      <c r="J743" t="s">
        <v>72</v>
      </c>
      <c r="K743" t="str">
        <f>IF(assembly_staff_import[[#This Row],[Legislative Staff Type]]="Personal",assembly_staff_import[[#This Row],[Vlookup Reports To Person]], "")</f>
        <v/>
      </c>
      <c r="L743" t="str">
        <f>PROPER(assembly_staff_import[[#This Row],[First MI Name via NAME_SOURCE_KEY TEXT]])</f>
        <v xml:space="preserve"> Scott J</v>
      </c>
      <c r="M743" t="s">
        <v>11446</v>
      </c>
      <c r="N743" t="str">
        <f>LOWER(CONCATENATE(assembly_staff_import[[#This Row],[Last Name]],LEFT(assembly_staff_import[[#This Row],[First Name (no initial)]],1),"@nyassembly.gov"))</f>
        <v>meyerss@nyassembly.gov</v>
      </c>
      <c r="O743" t="s">
        <v>11172</v>
      </c>
      <c r="P743" t="e">
        <f>VLOOKUP(assembly_staff_import[[#This Row],[Full Name]],[3]!PEOPLE_March_20[#Data],1,0)</f>
        <v>#REF!</v>
      </c>
      <c r="Q743" t="e">
        <f>VLOOKUP(assembly_staff_import[[#This Row],[Full Name]],[3]!Table17[#Data],3,0)</f>
        <v>#REF!</v>
      </c>
      <c r="R743" t="e">
        <f>VLOOKUP(assembly_staff_import[[#This Row],[Formatted Works for Group]],[3]!Table7[#Data],1,0)</f>
        <v>#REF!</v>
      </c>
      <c r="S743" t="str">
        <f>IF(assembly_staff_import[[#This Row],[Legislative Staff Type]]="Personal", assembly_staff_import[[#This Row],[Vlookup Works for Group]], assembly_staff_import[[#This Row],[Formatted Works for Group calc]]&amp;", Central Staff Office, Assembly")</f>
        <v>Intern Program, Central Staff Office, Assembly</v>
      </c>
      <c r="T743" s="20" t="str">
        <f>TRIM(assembly_staff_import[[#This Row],[NAME_SOURCE_KEY]])</f>
        <v>MEYERS, SCOTT J</v>
      </c>
      <c r="U743" t="s">
        <v>27141</v>
      </c>
      <c r="V743" t="s">
        <v>27142</v>
      </c>
      <c r="W743" t="s">
        <v>27143</v>
      </c>
      <c r="Y74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43" t="s">
        <v>26562</v>
      </c>
      <c r="AA743" t="e">
        <f>VLOOKUP(assembly_staff_import[[#This Row],[Formatted and corrected Works for Group Text]],[3]!Table4[#Data],1,0)</f>
        <v>#REF!</v>
      </c>
      <c r="AB743" t="e">
        <f>VLOOKUP(assembly_staff_import[[#This Row],[Formatted and corrected Works for Group Text]],[3]!Table5[#Data],2,0)</f>
        <v>#REF!</v>
      </c>
      <c r="AC743" t="str">
        <f>IF(TRIM(assembly_staff_import[[#This Row],[PUBLIC INFO ADDR_SOURCE_KEY]])="CAPITOL, ALBANY", "Legislative / Capitol Office", "District Office")</f>
        <v>Legislative / Capitol Office</v>
      </c>
      <c r="AD743" t="s">
        <v>26563</v>
      </c>
      <c r="AF743" t="str">
        <f t="shared" si="35"/>
        <v xml:space="preserve">225 </v>
      </c>
      <c r="AG743" t="s">
        <v>26563</v>
      </c>
      <c r="AH743" t="s">
        <v>27144</v>
      </c>
      <c r="AI743" t="s">
        <v>26565</v>
      </c>
      <c r="AJ743" t="s">
        <v>23493</v>
      </c>
    </row>
    <row r="744" spans="1:36" x14ac:dyDescent="0.2">
      <c r="A744" t="str">
        <f>TRIM(PROPER((assembly_staff_import[[#This Row],[First MI Name via NAME_SOURCE_KEY TEXT]]&amp;" "&amp;assembly_staff_import[[#This Row],[Last Name via NAME_SOURCE_KEY TEXT]]&amp;" "&amp;assembly_staff_import[[#This Row],[Suffix via NAME_SOURCE_KEY]])))</f>
        <v>Shaniyat H Chowdhury</v>
      </c>
      <c r="B744" t="str">
        <f>TRIM(CONCATENATE(TRIM(assembly_staff_import[[#This Row],[Full Name]]), ", ", assembly_staff_import[[#This Row],[Title]]))</f>
        <v>Shaniyat H Chowdhury, Intern</v>
      </c>
      <c r="C744" t="e">
        <f>assembly_staff_import[[#This Row],[Vlookup_groups]]</f>
        <v>#REF!</v>
      </c>
      <c r="D744" t="str">
        <f>IF(assembly_staff_import[[#This Row],[Legislative Staff Type]]="Personal",assembly_staff_import[[#This Row],[Formatted Personal Staff Office]],"")</f>
        <v/>
      </c>
      <c r="E744" t="s">
        <v>65</v>
      </c>
      <c r="F744" s="19" t="s">
        <v>10913</v>
      </c>
      <c r="G744" t="s">
        <v>1237</v>
      </c>
      <c r="H744" t="str">
        <f>TRIM(PROPER((assembly_staff_import[[#This Row],[Last Name via NAME_SOURCE_KEY TEXT]]&amp;" "&amp;assembly_staff_import[[#This Row],[Suffix via NAME_SOURCE_KEY]])))</f>
        <v>Chowdhury</v>
      </c>
      <c r="I744" t="str">
        <f>PROPER(assembly_staff_import[[#This Row],[JOB TITLE_SOURCE_KEY]])</f>
        <v xml:space="preserve">Intern                                     </v>
      </c>
      <c r="J744" t="s">
        <v>72</v>
      </c>
      <c r="K744" t="str">
        <f>IF(assembly_staff_import[[#This Row],[Legislative Staff Type]]="Personal",assembly_staff_import[[#This Row],[Vlookup Reports To Person]], "")</f>
        <v/>
      </c>
      <c r="L744" t="str">
        <f>PROPER(assembly_staff_import[[#This Row],[First MI Name via NAME_SOURCE_KEY TEXT]])</f>
        <v xml:space="preserve"> Shaniyat H</v>
      </c>
      <c r="M744" t="s">
        <v>11422</v>
      </c>
      <c r="N744" t="str">
        <f>LOWER(CONCATENATE(assembly_staff_import[[#This Row],[Last Name]],LEFT(assembly_staff_import[[#This Row],[First Name (no initial)]],1),"@nyassembly.gov"))</f>
        <v>chowdhurys@nyassembly.gov</v>
      </c>
      <c r="O744" t="s">
        <v>27145</v>
      </c>
      <c r="P744" t="e">
        <f>VLOOKUP(assembly_staff_import[[#This Row],[Full Name]],[3]!PEOPLE_March_20[#Data],1,0)</f>
        <v>#REF!</v>
      </c>
      <c r="Q744" t="e">
        <f>VLOOKUP(assembly_staff_import[[#This Row],[Full Name]],[3]!Table17[#Data],3,0)</f>
        <v>#REF!</v>
      </c>
      <c r="R744" t="e">
        <f>VLOOKUP(assembly_staff_import[[#This Row],[Formatted Works for Group]],[3]!Table7[#Data],1,0)</f>
        <v>#REF!</v>
      </c>
      <c r="S744" t="str">
        <f>IF(assembly_staff_import[[#This Row],[Legislative Staff Type]]="Personal", assembly_staff_import[[#This Row],[Vlookup Works for Group]], assembly_staff_import[[#This Row],[Formatted Works for Group calc]]&amp;", Central Staff Office, Assembly")</f>
        <v>Intern Program, Central Staff Office, Assembly</v>
      </c>
      <c r="T744" s="20" t="str">
        <f>TRIM(assembly_staff_import[[#This Row],[NAME_SOURCE_KEY]])</f>
        <v>CHOWDHURY, SHANIYAT H</v>
      </c>
      <c r="U744" t="s">
        <v>27146</v>
      </c>
      <c r="V744" t="s">
        <v>27031</v>
      </c>
      <c r="W744" t="s">
        <v>27147</v>
      </c>
      <c r="Y74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44" t="s">
        <v>26562</v>
      </c>
      <c r="AA744" t="e">
        <f>VLOOKUP(assembly_staff_import[[#This Row],[Formatted and corrected Works for Group Text]],[3]!Table4[#Data],1,0)</f>
        <v>#REF!</v>
      </c>
      <c r="AB744" t="e">
        <f>VLOOKUP(assembly_staff_import[[#This Row],[Formatted and corrected Works for Group Text]],[3]!Table5[#Data],2,0)</f>
        <v>#REF!</v>
      </c>
      <c r="AC744" t="str">
        <f>IF(TRIM(assembly_staff_import[[#This Row],[PUBLIC INFO ADDR_SOURCE_KEY]])="CAPITOL, ALBANY", "Legislative / Capitol Office", "District Office")</f>
        <v>Legislative / Capitol Office</v>
      </c>
      <c r="AD744" t="s">
        <v>26563</v>
      </c>
      <c r="AF744" t="str">
        <f t="shared" si="35"/>
        <v xml:space="preserve">225 </v>
      </c>
      <c r="AG744" t="s">
        <v>26563</v>
      </c>
      <c r="AH744" t="s">
        <v>27148</v>
      </c>
      <c r="AI744" t="s">
        <v>26565</v>
      </c>
      <c r="AJ744" t="s">
        <v>23493</v>
      </c>
    </row>
    <row r="745" spans="1:36" x14ac:dyDescent="0.2">
      <c r="A745" t="str">
        <f>TRIM(PROPER((assembly_staff_import[[#This Row],[First MI Name via NAME_SOURCE_KEY TEXT]]&amp;" "&amp;assembly_staff_import[[#This Row],[Last Name via NAME_SOURCE_KEY TEXT]]&amp;" "&amp;assembly_staff_import[[#This Row],[Suffix via NAME_SOURCE_KEY]])))</f>
        <v>Shannon R Owens</v>
      </c>
      <c r="B745" t="str">
        <f>TRIM(CONCATENATE(TRIM(assembly_staff_import[[#This Row],[Full Name]]), ", ", assembly_staff_import[[#This Row],[Title]]))</f>
        <v>Shannon R Owens, Intern</v>
      </c>
      <c r="C745" t="e">
        <f>assembly_staff_import[[#This Row],[Vlookup_groups]]</f>
        <v>#REF!</v>
      </c>
      <c r="D745" t="str">
        <f>IF(assembly_staff_import[[#This Row],[Legislative Staff Type]]="Personal",assembly_staff_import[[#This Row],[Formatted Personal Staff Office]],"")</f>
        <v/>
      </c>
      <c r="E745" t="s">
        <v>65</v>
      </c>
      <c r="F745" s="19" t="s">
        <v>10913</v>
      </c>
      <c r="G745" t="s">
        <v>1237</v>
      </c>
      <c r="H745" t="str">
        <f>TRIM(PROPER((assembly_staff_import[[#This Row],[Last Name via NAME_SOURCE_KEY TEXT]]&amp;" "&amp;assembly_staff_import[[#This Row],[Suffix via NAME_SOURCE_KEY]])))</f>
        <v>Owens</v>
      </c>
      <c r="I745" t="str">
        <f>PROPER(assembly_staff_import[[#This Row],[JOB TITLE_SOURCE_KEY]])</f>
        <v xml:space="preserve">Intern                                     </v>
      </c>
      <c r="J745" t="s">
        <v>72</v>
      </c>
      <c r="K745" t="str">
        <f>IF(assembly_staff_import[[#This Row],[Legislative Staff Type]]="Personal",assembly_staff_import[[#This Row],[Vlookup Reports To Person]], "")</f>
        <v/>
      </c>
      <c r="L745" t="str">
        <f>PROPER(assembly_staff_import[[#This Row],[First MI Name via NAME_SOURCE_KEY TEXT]])</f>
        <v xml:space="preserve"> Shannon R</v>
      </c>
      <c r="M745" t="s">
        <v>11416</v>
      </c>
      <c r="N745" t="str">
        <f>LOWER(CONCATENATE(assembly_staff_import[[#This Row],[Last Name]],LEFT(assembly_staff_import[[#This Row],[First Name (no initial)]],1),"@nyassembly.gov"))</f>
        <v>owenss@nyassembly.gov</v>
      </c>
      <c r="O745" t="s">
        <v>27149</v>
      </c>
      <c r="P745" t="e">
        <f>VLOOKUP(assembly_staff_import[[#This Row],[Full Name]],[3]!PEOPLE_March_20[#Data],1,0)</f>
        <v>#REF!</v>
      </c>
      <c r="Q745" t="e">
        <f>VLOOKUP(assembly_staff_import[[#This Row],[Full Name]],[3]!Table17[#Data],3,0)</f>
        <v>#REF!</v>
      </c>
      <c r="R745" t="e">
        <f>VLOOKUP(assembly_staff_import[[#This Row],[Formatted Works for Group]],[3]!Table7[#Data],1,0)</f>
        <v>#REF!</v>
      </c>
      <c r="S745" t="str">
        <f>IF(assembly_staff_import[[#This Row],[Legislative Staff Type]]="Personal", assembly_staff_import[[#This Row],[Vlookup Works for Group]], assembly_staff_import[[#This Row],[Formatted Works for Group calc]]&amp;", Central Staff Office, Assembly")</f>
        <v>Intern Program, Central Staff Office, Assembly</v>
      </c>
      <c r="T745" s="20" t="str">
        <f>TRIM(assembly_staff_import[[#This Row],[NAME_SOURCE_KEY]])</f>
        <v>OWENS, SHANNON R</v>
      </c>
      <c r="U745" t="s">
        <v>27150</v>
      </c>
      <c r="V745" t="s">
        <v>23559</v>
      </c>
      <c r="W745" t="s">
        <v>27151</v>
      </c>
      <c r="Y74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45" t="s">
        <v>26562</v>
      </c>
      <c r="AA745" t="e">
        <f>VLOOKUP(assembly_staff_import[[#This Row],[Formatted and corrected Works for Group Text]],[3]!Table4[#Data],1,0)</f>
        <v>#REF!</v>
      </c>
      <c r="AB745" t="e">
        <f>VLOOKUP(assembly_staff_import[[#This Row],[Formatted and corrected Works for Group Text]],[3]!Table5[#Data],2,0)</f>
        <v>#REF!</v>
      </c>
      <c r="AC745" t="str">
        <f>IF(TRIM(assembly_staff_import[[#This Row],[PUBLIC INFO ADDR_SOURCE_KEY]])="CAPITOL, ALBANY", "Legislative / Capitol Office", "District Office")</f>
        <v>Legislative / Capitol Office</v>
      </c>
      <c r="AD745" t="s">
        <v>26563</v>
      </c>
      <c r="AF745" t="str">
        <f t="shared" si="35"/>
        <v xml:space="preserve">225 </v>
      </c>
      <c r="AG745" t="s">
        <v>26563</v>
      </c>
      <c r="AH745" t="s">
        <v>27152</v>
      </c>
      <c r="AI745" t="s">
        <v>26565</v>
      </c>
      <c r="AJ745" t="s">
        <v>23493</v>
      </c>
    </row>
    <row r="746" spans="1:36" x14ac:dyDescent="0.2">
      <c r="A746" t="str">
        <f>TRIM(PROPER((assembly_staff_import[[#This Row],[First MI Name via NAME_SOURCE_KEY TEXT]]&amp;" "&amp;assembly_staff_import[[#This Row],[Last Name via NAME_SOURCE_KEY TEXT]]&amp;" "&amp;assembly_staff_import[[#This Row],[Suffix via NAME_SOURCE_KEY]])))</f>
        <v>Shantalee Martinez</v>
      </c>
      <c r="B746" t="str">
        <f>TRIM(CONCATENATE(TRIM(assembly_staff_import[[#This Row],[Full Name]]), ", ", assembly_staff_import[[#This Row],[Title]]))</f>
        <v>Shantalee Martinez, Intern</v>
      </c>
      <c r="C746" t="e">
        <f>assembly_staff_import[[#This Row],[Vlookup_groups]]</f>
        <v>#REF!</v>
      </c>
      <c r="D746" t="str">
        <f>IF(assembly_staff_import[[#This Row],[Legislative Staff Type]]="Personal",assembly_staff_import[[#This Row],[Formatted Personal Staff Office]],"")</f>
        <v/>
      </c>
      <c r="E746" t="s">
        <v>65</v>
      </c>
      <c r="F746" s="19" t="s">
        <v>10913</v>
      </c>
      <c r="G746" t="s">
        <v>1237</v>
      </c>
      <c r="H746" t="str">
        <f>TRIM(PROPER((assembly_staff_import[[#This Row],[Last Name via NAME_SOURCE_KEY TEXT]]&amp;" "&amp;assembly_staff_import[[#This Row],[Suffix via NAME_SOURCE_KEY]])))</f>
        <v>Martinez</v>
      </c>
      <c r="I746" t="str">
        <f>PROPER(assembly_staff_import[[#This Row],[JOB TITLE_SOURCE_KEY]])</f>
        <v xml:space="preserve">Intern                                     </v>
      </c>
      <c r="J746" t="s">
        <v>72</v>
      </c>
      <c r="K746" t="str">
        <f>IF(assembly_staff_import[[#This Row],[Legislative Staff Type]]="Personal",assembly_staff_import[[#This Row],[Vlookup Reports To Person]], "")</f>
        <v/>
      </c>
      <c r="L746" t="str">
        <f>PROPER(assembly_staff_import[[#This Row],[First MI Name via NAME_SOURCE_KEY TEXT]])</f>
        <v xml:space="preserve"> Shantalee</v>
      </c>
      <c r="M746" t="s">
        <v>11411</v>
      </c>
      <c r="N746" t="str">
        <f>LOWER(CONCATENATE(assembly_staff_import[[#This Row],[Last Name]],LEFT(assembly_staff_import[[#This Row],[First Name (no initial)]],1),"@nyassembly.gov"))</f>
        <v>martinezs@nyassembly.gov</v>
      </c>
      <c r="O746" t="s">
        <v>11413</v>
      </c>
      <c r="P746" t="e">
        <f>VLOOKUP(assembly_staff_import[[#This Row],[Full Name]],[3]!PEOPLE_March_20[#Data],1,0)</f>
        <v>#REF!</v>
      </c>
      <c r="Q746" t="e">
        <f>VLOOKUP(assembly_staff_import[[#This Row],[Full Name]],[3]!Table17[#Data],3,0)</f>
        <v>#REF!</v>
      </c>
      <c r="R746" t="e">
        <f>VLOOKUP(assembly_staff_import[[#This Row],[Formatted Works for Group]],[3]!Table7[#Data],1,0)</f>
        <v>#REF!</v>
      </c>
      <c r="S746" t="str">
        <f>IF(assembly_staff_import[[#This Row],[Legislative Staff Type]]="Personal", assembly_staff_import[[#This Row],[Vlookup Works for Group]], assembly_staff_import[[#This Row],[Formatted Works for Group calc]]&amp;", Central Staff Office, Assembly")</f>
        <v>Intern Program, Central Staff Office, Assembly</v>
      </c>
      <c r="T746" s="20" t="str">
        <f>TRIM(assembly_staff_import[[#This Row],[NAME_SOURCE_KEY]])</f>
        <v>MARTINEZ, SHANTALEE</v>
      </c>
      <c r="U746" t="s">
        <v>27153</v>
      </c>
      <c r="V746" t="s">
        <v>24683</v>
      </c>
      <c r="W746" t="s">
        <v>27154</v>
      </c>
      <c r="Y746"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46" t="s">
        <v>26562</v>
      </c>
      <c r="AA746" t="e">
        <f>VLOOKUP(assembly_staff_import[[#This Row],[Formatted and corrected Works for Group Text]],[3]!Table4[#Data],1,0)</f>
        <v>#REF!</v>
      </c>
      <c r="AB746" t="e">
        <f>VLOOKUP(assembly_staff_import[[#This Row],[Formatted and corrected Works for Group Text]],[3]!Table5[#Data],2,0)</f>
        <v>#REF!</v>
      </c>
      <c r="AC746" t="str">
        <f>IF(TRIM(assembly_staff_import[[#This Row],[PUBLIC INFO ADDR_SOURCE_KEY]])="CAPITOL, ALBANY", "Legislative / Capitol Office", "District Office")</f>
        <v>Legislative / Capitol Office</v>
      </c>
      <c r="AD746" t="s">
        <v>26563</v>
      </c>
      <c r="AF746" t="str">
        <f t="shared" si="35"/>
        <v xml:space="preserve">225 </v>
      </c>
      <c r="AG746" t="s">
        <v>26563</v>
      </c>
      <c r="AH746" t="s">
        <v>27155</v>
      </c>
      <c r="AI746" t="s">
        <v>26565</v>
      </c>
      <c r="AJ746" t="s">
        <v>23493</v>
      </c>
    </row>
    <row r="747" spans="1:36" x14ac:dyDescent="0.2">
      <c r="A747" t="str">
        <f>TRIM(PROPER((assembly_staff_import[[#This Row],[First MI Name via NAME_SOURCE_KEY TEXT]]&amp;" "&amp;assembly_staff_import[[#This Row],[Last Name via NAME_SOURCE_KEY TEXT]]&amp;" "&amp;assembly_staff_import[[#This Row],[Suffix via NAME_SOURCE_KEY]])))</f>
        <v>Sm Hashib</v>
      </c>
      <c r="B747" t="str">
        <f>TRIM(CONCATENATE(TRIM(assembly_staff_import[[#This Row],[Full Name]]), ", ", assembly_staff_import[[#This Row],[Title]]))</f>
        <v>Sm Hashib, Intern</v>
      </c>
      <c r="C747" t="e">
        <f>assembly_staff_import[[#This Row],[Vlookup_groups]]</f>
        <v>#REF!</v>
      </c>
      <c r="D747" t="str">
        <f>IF(assembly_staff_import[[#This Row],[Legislative Staff Type]]="Personal",assembly_staff_import[[#This Row],[Formatted Personal Staff Office]],"")</f>
        <v/>
      </c>
      <c r="E747" t="s">
        <v>65</v>
      </c>
      <c r="F747" s="19" t="s">
        <v>10913</v>
      </c>
      <c r="G747" t="s">
        <v>1237</v>
      </c>
      <c r="H747" t="str">
        <f>TRIM(PROPER((assembly_staff_import[[#This Row],[Last Name via NAME_SOURCE_KEY TEXT]]&amp;" "&amp;assembly_staff_import[[#This Row],[Suffix via NAME_SOURCE_KEY]])))</f>
        <v>Hashib</v>
      </c>
      <c r="I747" t="str">
        <f>PROPER(assembly_staff_import[[#This Row],[JOB TITLE_SOURCE_KEY]])</f>
        <v xml:space="preserve">Intern                                     </v>
      </c>
      <c r="J747" t="s">
        <v>72</v>
      </c>
      <c r="K747" t="str">
        <f>IF(assembly_staff_import[[#This Row],[Legislative Staff Type]]="Personal",assembly_staff_import[[#This Row],[Vlookup Reports To Person]], "")</f>
        <v/>
      </c>
      <c r="L747" t="str">
        <f>PROPER(assembly_staff_import[[#This Row],[First MI Name via NAME_SOURCE_KEY TEXT]])</f>
        <v xml:space="preserve"> Sm</v>
      </c>
      <c r="M747" t="s">
        <v>11388</v>
      </c>
      <c r="N747" t="str">
        <f>LOWER(CONCATENATE(assembly_staff_import[[#This Row],[Last Name]],LEFT(assembly_staff_import[[#This Row],[First Name (no initial)]],1),"@nyassembly.gov"))</f>
        <v>hashibs@nyassembly.gov</v>
      </c>
      <c r="O747" t="s">
        <v>11390</v>
      </c>
      <c r="P747" t="e">
        <f>VLOOKUP(assembly_staff_import[[#This Row],[Full Name]],[3]!PEOPLE_March_20[#Data],1,0)</f>
        <v>#REF!</v>
      </c>
      <c r="Q747" t="e">
        <f>VLOOKUP(assembly_staff_import[[#This Row],[Full Name]],[3]!Table17[#Data],3,0)</f>
        <v>#REF!</v>
      </c>
      <c r="R747" t="e">
        <f>VLOOKUP(assembly_staff_import[[#This Row],[Formatted Works for Group]],[3]!Table7[#Data],1,0)</f>
        <v>#REF!</v>
      </c>
      <c r="S747" t="str">
        <f>IF(assembly_staff_import[[#This Row],[Legislative Staff Type]]="Personal", assembly_staff_import[[#This Row],[Vlookup Works for Group]], assembly_staff_import[[#This Row],[Formatted Works for Group calc]]&amp;", Central Staff Office, Assembly")</f>
        <v>Intern Program, Central Staff Office, Assembly</v>
      </c>
      <c r="T747" s="20" t="str">
        <f>TRIM(assembly_staff_import[[#This Row],[NAME_SOURCE_KEY]])</f>
        <v>HASHIB, SM</v>
      </c>
      <c r="U747" t="s">
        <v>27156</v>
      </c>
      <c r="V747" t="s">
        <v>27157</v>
      </c>
      <c r="W747" t="s">
        <v>27158</v>
      </c>
      <c r="Y747"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47" t="s">
        <v>26562</v>
      </c>
      <c r="AA747" t="e">
        <f>VLOOKUP(assembly_staff_import[[#This Row],[Formatted and corrected Works for Group Text]],[3]!Table4[#Data],1,0)</f>
        <v>#REF!</v>
      </c>
      <c r="AB747" t="e">
        <f>VLOOKUP(assembly_staff_import[[#This Row],[Formatted and corrected Works for Group Text]],[3]!Table5[#Data],2,0)</f>
        <v>#REF!</v>
      </c>
      <c r="AC747" t="str">
        <f>IF(TRIM(assembly_staff_import[[#This Row],[PUBLIC INFO ADDR_SOURCE_KEY]])="CAPITOL, ALBANY", "Legislative / Capitol Office", "District Office")</f>
        <v>Legislative / Capitol Office</v>
      </c>
      <c r="AD747" t="s">
        <v>26563</v>
      </c>
      <c r="AF747" t="str">
        <f t="shared" si="35"/>
        <v xml:space="preserve">225 </v>
      </c>
      <c r="AG747" t="s">
        <v>26563</v>
      </c>
      <c r="AH747" t="s">
        <v>27159</v>
      </c>
      <c r="AI747" t="s">
        <v>26565</v>
      </c>
      <c r="AJ747" t="s">
        <v>23493</v>
      </c>
    </row>
    <row r="748" spans="1:36" x14ac:dyDescent="0.2">
      <c r="A748" t="str">
        <f>TRIM(PROPER((assembly_staff_import[[#This Row],[First MI Name via NAME_SOURCE_KEY TEXT]]&amp;" "&amp;assembly_staff_import[[#This Row],[Last Name via NAME_SOURCE_KEY TEXT]]&amp;" "&amp;assembly_staff_import[[#This Row],[Suffix via NAME_SOURCE_KEY]])))</f>
        <v>Steven A Pambianchi</v>
      </c>
      <c r="B748" t="str">
        <f>TRIM(CONCATENATE(TRIM(assembly_staff_import[[#This Row],[Full Name]]), ", ", assembly_staff_import[[#This Row],[Title]]))</f>
        <v>Steven A Pambianchi, Intern</v>
      </c>
      <c r="C748" t="e">
        <f>assembly_staff_import[[#This Row],[Vlookup_groups]]</f>
        <v>#REF!</v>
      </c>
      <c r="D748" t="str">
        <f>IF(assembly_staff_import[[#This Row],[Legislative Staff Type]]="Personal",assembly_staff_import[[#This Row],[Formatted Personal Staff Office]],"")</f>
        <v/>
      </c>
      <c r="E748" t="s">
        <v>65</v>
      </c>
      <c r="F748" s="19" t="s">
        <v>10913</v>
      </c>
      <c r="G748" t="s">
        <v>1237</v>
      </c>
      <c r="H748" t="str">
        <f>TRIM(PROPER((assembly_staff_import[[#This Row],[Last Name via NAME_SOURCE_KEY TEXT]]&amp;" "&amp;assembly_staff_import[[#This Row],[Suffix via NAME_SOURCE_KEY]])))</f>
        <v>Pambianchi</v>
      </c>
      <c r="I748" t="str">
        <f>PROPER(assembly_staff_import[[#This Row],[JOB TITLE_SOURCE_KEY]])</f>
        <v xml:space="preserve">Intern                                     </v>
      </c>
      <c r="J748" t="s">
        <v>72</v>
      </c>
      <c r="K748" t="str">
        <f>IF(assembly_staff_import[[#This Row],[Legislative Staff Type]]="Personal",assembly_staff_import[[#This Row],[Vlookup Reports To Person]], "")</f>
        <v/>
      </c>
      <c r="L748" t="str">
        <f>PROPER(assembly_staff_import[[#This Row],[First MI Name via NAME_SOURCE_KEY TEXT]])</f>
        <v xml:space="preserve"> Steven A</v>
      </c>
      <c r="M748" t="s">
        <v>11363</v>
      </c>
      <c r="N748" t="str">
        <f>LOWER(CONCATENATE(assembly_staff_import[[#This Row],[Last Name]],LEFT(assembly_staff_import[[#This Row],[First Name (no initial)]],1),"@nyassembly.gov"))</f>
        <v>pambianchis@nyassembly.gov</v>
      </c>
      <c r="O748" t="s">
        <v>18363</v>
      </c>
      <c r="P748" t="e">
        <f>VLOOKUP(assembly_staff_import[[#This Row],[Full Name]],[3]!PEOPLE_March_20[#Data],1,0)</f>
        <v>#REF!</v>
      </c>
      <c r="Q748" t="e">
        <f>VLOOKUP(assembly_staff_import[[#This Row],[Full Name]],[3]!Table17[#Data],3,0)</f>
        <v>#REF!</v>
      </c>
      <c r="R748" t="e">
        <f>VLOOKUP(assembly_staff_import[[#This Row],[Formatted Works for Group]],[3]!Table7[#Data],1,0)</f>
        <v>#REF!</v>
      </c>
      <c r="S748" t="str">
        <f>IF(assembly_staff_import[[#This Row],[Legislative Staff Type]]="Personal", assembly_staff_import[[#This Row],[Vlookup Works for Group]], assembly_staff_import[[#This Row],[Formatted Works for Group calc]]&amp;", Central Staff Office, Assembly")</f>
        <v>Intern Program, Central Staff Office, Assembly</v>
      </c>
      <c r="T748" s="20" t="str">
        <f>TRIM(assembly_staff_import[[#This Row],[NAME_SOURCE_KEY]])</f>
        <v>PAMBIANCHI, STEVEN A</v>
      </c>
      <c r="U748" t="s">
        <v>27160</v>
      </c>
      <c r="V748" t="s">
        <v>27161</v>
      </c>
      <c r="W748" t="s">
        <v>24352</v>
      </c>
      <c r="Y748"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48" t="s">
        <v>26562</v>
      </c>
      <c r="AA748" t="e">
        <f>VLOOKUP(assembly_staff_import[[#This Row],[Formatted and corrected Works for Group Text]],[3]!Table4[#Data],1,0)</f>
        <v>#REF!</v>
      </c>
      <c r="AB748" t="e">
        <f>VLOOKUP(assembly_staff_import[[#This Row],[Formatted and corrected Works for Group Text]],[3]!Table5[#Data],2,0)</f>
        <v>#REF!</v>
      </c>
      <c r="AC748" t="str">
        <f>IF(TRIM(assembly_staff_import[[#This Row],[PUBLIC INFO ADDR_SOURCE_KEY]])="CAPITOL, ALBANY", "Legislative / Capitol Office", "District Office")</f>
        <v>Legislative / Capitol Office</v>
      </c>
      <c r="AD748" t="s">
        <v>26563</v>
      </c>
      <c r="AF748" t="str">
        <f t="shared" si="35"/>
        <v xml:space="preserve">225 </v>
      </c>
      <c r="AG748" t="s">
        <v>26563</v>
      </c>
      <c r="AH748" t="s">
        <v>27162</v>
      </c>
      <c r="AI748" t="s">
        <v>26565</v>
      </c>
      <c r="AJ748" t="s">
        <v>23493</v>
      </c>
    </row>
    <row r="749" spans="1:36" x14ac:dyDescent="0.2">
      <c r="A749" t="str">
        <f>TRIM(PROPER((assembly_staff_import[[#This Row],[First MI Name via NAME_SOURCE_KEY TEXT]]&amp;" "&amp;assembly_staff_import[[#This Row],[Last Name via NAME_SOURCE_KEY TEXT]]&amp;" "&amp;assembly_staff_import[[#This Row],[Suffix via NAME_SOURCE_KEY]])))</f>
        <v>Taiquan L Coleman</v>
      </c>
      <c r="B749" t="str">
        <f>TRIM(CONCATENATE(TRIM(assembly_staff_import[[#This Row],[Full Name]]), ", ", assembly_staff_import[[#This Row],[Title]]))</f>
        <v>Taiquan L Coleman, Intern</v>
      </c>
      <c r="C749" t="e">
        <f>assembly_staff_import[[#This Row],[Vlookup_groups]]</f>
        <v>#REF!</v>
      </c>
      <c r="D749" t="str">
        <f>IF(assembly_staff_import[[#This Row],[Legislative Staff Type]]="Personal",assembly_staff_import[[#This Row],[Formatted Personal Staff Office]],"")</f>
        <v/>
      </c>
      <c r="E749" t="s">
        <v>65</v>
      </c>
      <c r="F749" s="19" t="s">
        <v>10913</v>
      </c>
      <c r="G749" t="s">
        <v>1237</v>
      </c>
      <c r="H749" t="str">
        <f>TRIM(PROPER((assembly_staff_import[[#This Row],[Last Name via NAME_SOURCE_KEY TEXT]]&amp;" "&amp;assembly_staff_import[[#This Row],[Suffix via NAME_SOURCE_KEY]])))</f>
        <v>Coleman</v>
      </c>
      <c r="I749" t="str">
        <f>PROPER(assembly_staff_import[[#This Row],[JOB TITLE_SOURCE_KEY]])</f>
        <v xml:space="preserve">Intern                                     </v>
      </c>
      <c r="J749" t="s">
        <v>72</v>
      </c>
      <c r="K749" t="str">
        <f>IF(assembly_staff_import[[#This Row],[Legislative Staff Type]]="Personal",assembly_staff_import[[#This Row],[Vlookup Reports To Person]], "")</f>
        <v/>
      </c>
      <c r="L749" t="str">
        <f>PROPER(assembly_staff_import[[#This Row],[First MI Name via NAME_SOURCE_KEY TEXT]])</f>
        <v xml:space="preserve"> Taiquan L</v>
      </c>
      <c r="M749" t="s">
        <v>11292</v>
      </c>
      <c r="N749" t="str">
        <f>LOWER(CONCATENATE(assembly_staff_import[[#This Row],[Last Name]],LEFT(assembly_staff_import[[#This Row],[First Name (no initial)]],1),"@nyassembly.gov"))</f>
        <v>colemant@nyassembly.gov</v>
      </c>
      <c r="O749" t="s">
        <v>27163</v>
      </c>
      <c r="P749" t="e">
        <f>VLOOKUP(assembly_staff_import[[#This Row],[Full Name]],[3]!PEOPLE_March_20[#Data],1,0)</f>
        <v>#REF!</v>
      </c>
      <c r="Q749" t="e">
        <f>VLOOKUP(assembly_staff_import[[#This Row],[Full Name]],[3]!Table17[#Data],3,0)</f>
        <v>#REF!</v>
      </c>
      <c r="R749" t="e">
        <f>VLOOKUP(assembly_staff_import[[#This Row],[Formatted Works for Group]],[3]!Table7[#Data],1,0)</f>
        <v>#REF!</v>
      </c>
      <c r="S749" t="str">
        <f>IF(assembly_staff_import[[#This Row],[Legislative Staff Type]]="Personal", assembly_staff_import[[#This Row],[Vlookup Works for Group]], assembly_staff_import[[#This Row],[Formatted Works for Group calc]]&amp;", Central Staff Office, Assembly")</f>
        <v>Intern Program, Central Staff Office, Assembly</v>
      </c>
      <c r="T749" s="20" t="str">
        <f>TRIM(assembly_staff_import[[#This Row],[NAME_SOURCE_KEY]])</f>
        <v>COLEMAN, TAIQUAN L</v>
      </c>
      <c r="U749" t="s">
        <v>27164</v>
      </c>
      <c r="V749" t="s">
        <v>24221</v>
      </c>
      <c r="W749" t="s">
        <v>27165</v>
      </c>
      <c r="Y749"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49" t="s">
        <v>26562</v>
      </c>
      <c r="AA749" t="e">
        <f>VLOOKUP(assembly_staff_import[[#This Row],[Formatted and corrected Works for Group Text]],[3]!Table4[#Data],1,0)</f>
        <v>#REF!</v>
      </c>
      <c r="AB749" t="e">
        <f>VLOOKUP(assembly_staff_import[[#This Row],[Formatted and corrected Works for Group Text]],[3]!Table5[#Data],2,0)</f>
        <v>#REF!</v>
      </c>
      <c r="AC749" t="str">
        <f>IF(TRIM(assembly_staff_import[[#This Row],[PUBLIC INFO ADDR_SOURCE_KEY]])="CAPITOL, ALBANY", "Legislative / Capitol Office", "District Office")</f>
        <v>Legislative / Capitol Office</v>
      </c>
      <c r="AD749" t="s">
        <v>26563</v>
      </c>
      <c r="AF749" t="str">
        <f t="shared" si="35"/>
        <v xml:space="preserve">225 </v>
      </c>
      <c r="AG749" t="s">
        <v>26563</v>
      </c>
      <c r="AH749" t="s">
        <v>27166</v>
      </c>
      <c r="AI749" t="s">
        <v>26565</v>
      </c>
      <c r="AJ749" t="s">
        <v>23493</v>
      </c>
    </row>
    <row r="750" spans="1:36" x14ac:dyDescent="0.2">
      <c r="A750" t="str">
        <f>TRIM(PROPER((assembly_staff_import[[#This Row],[First MI Name via NAME_SOURCE_KEY TEXT]]&amp;" "&amp;assembly_staff_import[[#This Row],[Last Name via NAME_SOURCE_KEY TEXT]]&amp;" "&amp;assembly_staff_import[[#This Row],[Suffix via NAME_SOURCE_KEY]])))</f>
        <v>Taire Herasme</v>
      </c>
      <c r="B750" t="str">
        <f>TRIM(CONCATENATE(TRIM(assembly_staff_import[[#This Row],[Full Name]]), ", ", assembly_staff_import[[#This Row],[Title]]))</f>
        <v>Taire Herasme, Intern</v>
      </c>
      <c r="C750" t="e">
        <f>assembly_staff_import[[#This Row],[Vlookup_groups]]</f>
        <v>#REF!</v>
      </c>
      <c r="D750" t="str">
        <f>IF(assembly_staff_import[[#This Row],[Legislative Staff Type]]="Personal",assembly_staff_import[[#This Row],[Formatted Personal Staff Office]],"")</f>
        <v/>
      </c>
      <c r="E750" t="s">
        <v>65</v>
      </c>
      <c r="F750" s="19" t="s">
        <v>10913</v>
      </c>
      <c r="G750" t="s">
        <v>1237</v>
      </c>
      <c r="H750" t="str">
        <f>TRIM(PROPER((assembly_staff_import[[#This Row],[Last Name via NAME_SOURCE_KEY TEXT]]&amp;" "&amp;assembly_staff_import[[#This Row],[Suffix via NAME_SOURCE_KEY]])))</f>
        <v>Herasme</v>
      </c>
      <c r="I750" t="str">
        <f>PROPER(assembly_staff_import[[#This Row],[JOB TITLE_SOURCE_KEY]])</f>
        <v xml:space="preserve">Intern                                     </v>
      </c>
      <c r="J750" t="s">
        <v>72</v>
      </c>
      <c r="K750" t="str">
        <f>IF(assembly_staff_import[[#This Row],[Legislative Staff Type]]="Personal",assembly_staff_import[[#This Row],[Vlookup Reports To Person]], "")</f>
        <v/>
      </c>
      <c r="L750" t="str">
        <f>PROPER(assembly_staff_import[[#This Row],[First MI Name via NAME_SOURCE_KEY TEXT]])</f>
        <v xml:space="preserve"> Taire</v>
      </c>
      <c r="M750" t="s">
        <v>11286</v>
      </c>
      <c r="N750" t="str">
        <f>LOWER(CONCATENATE(assembly_staff_import[[#This Row],[Last Name]],LEFT(assembly_staff_import[[#This Row],[First Name (no initial)]],1),"@nyassembly.gov"))</f>
        <v>herasmet@nyassembly.gov</v>
      </c>
      <c r="O750" t="s">
        <v>11288</v>
      </c>
      <c r="P750" t="e">
        <f>VLOOKUP(assembly_staff_import[[#This Row],[Full Name]],[3]!PEOPLE_March_20[#Data],1,0)</f>
        <v>#REF!</v>
      </c>
      <c r="Q750" t="e">
        <f>VLOOKUP(assembly_staff_import[[#This Row],[Full Name]],[3]!Table17[#Data],3,0)</f>
        <v>#REF!</v>
      </c>
      <c r="R750" t="e">
        <f>VLOOKUP(assembly_staff_import[[#This Row],[Formatted Works for Group]],[3]!Table7[#Data],1,0)</f>
        <v>#REF!</v>
      </c>
      <c r="S750" t="str">
        <f>IF(assembly_staff_import[[#This Row],[Legislative Staff Type]]="Personal", assembly_staff_import[[#This Row],[Vlookup Works for Group]], assembly_staff_import[[#This Row],[Formatted Works for Group calc]]&amp;", Central Staff Office, Assembly")</f>
        <v>Intern Program, Central Staff Office, Assembly</v>
      </c>
      <c r="T750" s="20" t="str">
        <f>TRIM(assembly_staff_import[[#This Row],[NAME_SOURCE_KEY]])</f>
        <v>HERASME, TAIRE</v>
      </c>
      <c r="U750" t="s">
        <v>27167</v>
      </c>
      <c r="V750" t="s">
        <v>27168</v>
      </c>
      <c r="W750" t="s">
        <v>27169</v>
      </c>
      <c r="Y750"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50" t="s">
        <v>26562</v>
      </c>
      <c r="AA750" t="e">
        <f>VLOOKUP(assembly_staff_import[[#This Row],[Formatted and corrected Works for Group Text]],[3]!Table4[#Data],1,0)</f>
        <v>#REF!</v>
      </c>
      <c r="AB750" t="e">
        <f>VLOOKUP(assembly_staff_import[[#This Row],[Formatted and corrected Works for Group Text]],[3]!Table5[#Data],2,0)</f>
        <v>#REF!</v>
      </c>
      <c r="AC750" t="str">
        <f>IF(TRIM(assembly_staff_import[[#This Row],[PUBLIC INFO ADDR_SOURCE_KEY]])="CAPITOL, ALBANY", "Legislative / Capitol Office", "District Office")</f>
        <v>Legislative / Capitol Office</v>
      </c>
      <c r="AD750" t="s">
        <v>26563</v>
      </c>
      <c r="AF750" t="str">
        <f t="shared" si="35"/>
        <v xml:space="preserve">225 </v>
      </c>
      <c r="AG750" t="s">
        <v>26563</v>
      </c>
      <c r="AH750" t="s">
        <v>27170</v>
      </c>
      <c r="AI750" t="s">
        <v>26565</v>
      </c>
      <c r="AJ750" t="s">
        <v>23493</v>
      </c>
    </row>
    <row r="751" spans="1:36" x14ac:dyDescent="0.2">
      <c r="A751" t="str">
        <f>TRIM(PROPER((assembly_staff_import[[#This Row],[First MI Name via NAME_SOURCE_KEY TEXT]]&amp;" "&amp;assembly_staff_import[[#This Row],[Last Name via NAME_SOURCE_KEY TEXT]]&amp;" "&amp;assembly_staff_import[[#This Row],[Suffix via NAME_SOURCE_KEY]])))</f>
        <v>Teresa Tai</v>
      </c>
      <c r="B751" t="str">
        <f>TRIM(CONCATENATE(TRIM(assembly_staff_import[[#This Row],[Full Name]]), ", ", assembly_staff_import[[#This Row],[Title]]))</f>
        <v>Teresa Tai, Intern</v>
      </c>
      <c r="C751" t="e">
        <f>assembly_staff_import[[#This Row],[Vlookup_groups]]</f>
        <v>#REF!</v>
      </c>
      <c r="D751" t="str">
        <f>IF(assembly_staff_import[[#This Row],[Legislative Staff Type]]="Personal",assembly_staff_import[[#This Row],[Formatted Personal Staff Office]],"")</f>
        <v/>
      </c>
      <c r="E751" t="s">
        <v>65</v>
      </c>
      <c r="F751" s="19" t="s">
        <v>10913</v>
      </c>
      <c r="G751" t="s">
        <v>1237</v>
      </c>
      <c r="H751" t="str">
        <f>TRIM(PROPER((assembly_staff_import[[#This Row],[Last Name via NAME_SOURCE_KEY TEXT]]&amp;" "&amp;assembly_staff_import[[#This Row],[Suffix via NAME_SOURCE_KEY]])))</f>
        <v>Tai</v>
      </c>
      <c r="I751" t="str">
        <f>PROPER(assembly_staff_import[[#This Row],[JOB TITLE_SOURCE_KEY]])</f>
        <v xml:space="preserve">Intern                                     </v>
      </c>
      <c r="J751" t="s">
        <v>72</v>
      </c>
      <c r="K751" t="str">
        <f>IF(assembly_staff_import[[#This Row],[Legislative Staff Type]]="Personal",assembly_staff_import[[#This Row],[Vlookup Reports To Person]], "")</f>
        <v/>
      </c>
      <c r="L751" t="str">
        <f>PROPER(assembly_staff_import[[#This Row],[First MI Name via NAME_SOURCE_KEY TEXT]])</f>
        <v xml:space="preserve"> Teresa</v>
      </c>
      <c r="M751" t="s">
        <v>11222</v>
      </c>
      <c r="N751" t="str">
        <f>LOWER(CONCATENATE(assembly_staff_import[[#This Row],[Last Name]],LEFT(assembly_staff_import[[#This Row],[First Name (no initial)]],1),"@nyassembly.gov"))</f>
        <v>tait@nyassembly.gov</v>
      </c>
      <c r="O751" t="s">
        <v>11224</v>
      </c>
      <c r="P751" t="e">
        <f>VLOOKUP(assembly_staff_import[[#This Row],[Full Name]],[3]!PEOPLE_March_20[#Data],1,0)</f>
        <v>#REF!</v>
      </c>
      <c r="Q751" t="e">
        <f>VLOOKUP(assembly_staff_import[[#This Row],[Full Name]],[3]!Table17[#Data],3,0)</f>
        <v>#REF!</v>
      </c>
      <c r="R751" t="e">
        <f>VLOOKUP(assembly_staff_import[[#This Row],[Formatted Works for Group]],[3]!Table7[#Data],1,0)</f>
        <v>#REF!</v>
      </c>
      <c r="S751" t="str">
        <f>IF(assembly_staff_import[[#This Row],[Legislative Staff Type]]="Personal", assembly_staff_import[[#This Row],[Vlookup Works for Group]], assembly_staff_import[[#This Row],[Formatted Works for Group calc]]&amp;", Central Staff Office, Assembly")</f>
        <v>Intern Program, Central Staff Office, Assembly</v>
      </c>
      <c r="T751" s="20" t="str">
        <f>TRIM(assembly_staff_import[[#This Row],[NAME_SOURCE_KEY]])</f>
        <v>TAI, TERESA</v>
      </c>
      <c r="U751" t="s">
        <v>27171</v>
      </c>
      <c r="V751" t="s">
        <v>27172</v>
      </c>
      <c r="W751" t="s">
        <v>27173</v>
      </c>
      <c r="Y751"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51" t="s">
        <v>26562</v>
      </c>
      <c r="AA751" t="e">
        <f>VLOOKUP(assembly_staff_import[[#This Row],[Formatted and corrected Works for Group Text]],[3]!Table4[#Data],1,0)</f>
        <v>#REF!</v>
      </c>
      <c r="AB751" t="e">
        <f>VLOOKUP(assembly_staff_import[[#This Row],[Formatted and corrected Works for Group Text]],[3]!Table5[#Data],2,0)</f>
        <v>#REF!</v>
      </c>
      <c r="AC751" t="str">
        <f>IF(TRIM(assembly_staff_import[[#This Row],[PUBLIC INFO ADDR_SOURCE_KEY]])="CAPITOL, ALBANY", "Legislative / Capitol Office", "District Office")</f>
        <v>Legislative / Capitol Office</v>
      </c>
      <c r="AD751" t="s">
        <v>26563</v>
      </c>
      <c r="AF751" t="str">
        <f t="shared" si="35"/>
        <v xml:space="preserve">225 </v>
      </c>
      <c r="AG751" t="s">
        <v>26563</v>
      </c>
      <c r="AH751" t="s">
        <v>27174</v>
      </c>
      <c r="AI751" t="s">
        <v>26565</v>
      </c>
      <c r="AJ751" t="s">
        <v>23493</v>
      </c>
    </row>
    <row r="752" spans="1:36" x14ac:dyDescent="0.2">
      <c r="A752" t="str">
        <f>TRIM(PROPER((assembly_staff_import[[#This Row],[First MI Name via NAME_SOURCE_KEY TEXT]]&amp;" "&amp;assembly_staff_import[[#This Row],[Last Name via NAME_SOURCE_KEY TEXT]]&amp;" "&amp;assembly_staff_import[[#This Row],[Suffix via NAME_SOURCE_KEY]])))</f>
        <v>Thomas J Mccarthy</v>
      </c>
      <c r="B752" t="str">
        <f>TRIM(CONCATENATE(TRIM(assembly_staff_import[[#This Row],[Full Name]]), ", ", assembly_staff_import[[#This Row],[Title]]))</f>
        <v>Thomas J Mccarthy, Intern</v>
      </c>
      <c r="C752" t="e">
        <f>assembly_staff_import[[#This Row],[Vlookup_groups]]</f>
        <v>#REF!</v>
      </c>
      <c r="D752" t="str">
        <f>IF(assembly_staff_import[[#This Row],[Legislative Staff Type]]="Personal",assembly_staff_import[[#This Row],[Formatted Personal Staff Office]],"")</f>
        <v/>
      </c>
      <c r="E752" t="s">
        <v>65</v>
      </c>
      <c r="F752" s="19" t="s">
        <v>10913</v>
      </c>
      <c r="G752" t="s">
        <v>1237</v>
      </c>
      <c r="H752" t="str">
        <f>TRIM(PROPER((assembly_staff_import[[#This Row],[Last Name via NAME_SOURCE_KEY TEXT]]&amp;" "&amp;assembly_staff_import[[#This Row],[Suffix via NAME_SOURCE_KEY]])))</f>
        <v>Mccarthy</v>
      </c>
      <c r="I752" t="str">
        <f>PROPER(assembly_staff_import[[#This Row],[JOB TITLE_SOURCE_KEY]])</f>
        <v xml:space="preserve">Intern                                     </v>
      </c>
      <c r="J752" t="s">
        <v>72</v>
      </c>
      <c r="K752" t="str">
        <f>IF(assembly_staff_import[[#This Row],[Legislative Staff Type]]="Personal",assembly_staff_import[[#This Row],[Vlookup Reports To Person]], "")</f>
        <v/>
      </c>
      <c r="L752" t="str">
        <f>PROPER(assembly_staff_import[[#This Row],[First MI Name via NAME_SOURCE_KEY TEXT]])</f>
        <v xml:space="preserve"> Thomas J</v>
      </c>
      <c r="M752" t="s">
        <v>11195</v>
      </c>
      <c r="N752" t="str">
        <f>LOWER(CONCATENATE(assembly_staff_import[[#This Row],[Last Name]],LEFT(assembly_staff_import[[#This Row],[First Name (no initial)]],1),"@nyassembly.gov"))</f>
        <v>mccarthyt@nyassembly.gov</v>
      </c>
      <c r="O752" t="s">
        <v>7424</v>
      </c>
      <c r="P752" t="e">
        <f>VLOOKUP(assembly_staff_import[[#This Row],[Full Name]],[3]!PEOPLE_March_20[#Data],1,0)</f>
        <v>#REF!</v>
      </c>
      <c r="Q752" t="e">
        <f>VLOOKUP(assembly_staff_import[[#This Row],[Full Name]],[3]!Table17[#Data],3,0)</f>
        <v>#REF!</v>
      </c>
      <c r="R752" t="e">
        <f>VLOOKUP(assembly_staff_import[[#This Row],[Formatted Works for Group]],[3]!Table7[#Data],1,0)</f>
        <v>#REF!</v>
      </c>
      <c r="S752" t="str">
        <f>IF(assembly_staff_import[[#This Row],[Legislative Staff Type]]="Personal", assembly_staff_import[[#This Row],[Vlookup Works for Group]], assembly_staff_import[[#This Row],[Formatted Works for Group calc]]&amp;", Central Staff Office, Assembly")</f>
        <v>Intern Program, Central Staff Office, Assembly</v>
      </c>
      <c r="T752" s="20" t="str">
        <f>TRIM(assembly_staff_import[[#This Row],[NAME_SOURCE_KEY]])</f>
        <v>MCCARTHY, THOMAS J</v>
      </c>
      <c r="U752" t="s">
        <v>27175</v>
      </c>
      <c r="V752" t="s">
        <v>25966</v>
      </c>
      <c r="W752" t="s">
        <v>27176</v>
      </c>
      <c r="Y752"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52" t="s">
        <v>26562</v>
      </c>
      <c r="AA752" t="e">
        <f>VLOOKUP(assembly_staff_import[[#This Row],[Formatted and corrected Works for Group Text]],[3]!Table4[#Data],1,0)</f>
        <v>#REF!</v>
      </c>
      <c r="AB752" t="e">
        <f>VLOOKUP(assembly_staff_import[[#This Row],[Formatted and corrected Works for Group Text]],[3]!Table5[#Data],2,0)</f>
        <v>#REF!</v>
      </c>
      <c r="AC752" t="str">
        <f>IF(TRIM(assembly_staff_import[[#This Row],[PUBLIC INFO ADDR_SOURCE_KEY]])="CAPITOL, ALBANY", "Legislative / Capitol Office", "District Office")</f>
        <v>Legislative / Capitol Office</v>
      </c>
      <c r="AD752" t="s">
        <v>26563</v>
      </c>
      <c r="AF752" t="str">
        <f t="shared" si="35"/>
        <v xml:space="preserve">225 </v>
      </c>
      <c r="AG752" t="s">
        <v>26563</v>
      </c>
      <c r="AH752" t="s">
        <v>27177</v>
      </c>
      <c r="AI752" t="s">
        <v>26565</v>
      </c>
      <c r="AJ752" t="s">
        <v>23493</v>
      </c>
    </row>
    <row r="753" spans="1:36" x14ac:dyDescent="0.2">
      <c r="A753" t="str">
        <f>TRIM(PROPER((assembly_staff_import[[#This Row],[First MI Name via NAME_SOURCE_KEY TEXT]]&amp;" "&amp;assembly_staff_import[[#This Row],[Last Name via NAME_SOURCE_KEY TEXT]]&amp;" "&amp;assembly_staff_import[[#This Row],[Suffix via NAME_SOURCE_KEY]])))</f>
        <v>Thomas J Weiner</v>
      </c>
      <c r="B753" t="str">
        <f>TRIM(CONCATENATE(TRIM(assembly_staff_import[[#This Row],[Full Name]]), ", ", assembly_staff_import[[#This Row],[Title]]))</f>
        <v>Thomas J Weiner, Intern</v>
      </c>
      <c r="C753" t="e">
        <f>assembly_staff_import[[#This Row],[Vlookup_groups]]</f>
        <v>#REF!</v>
      </c>
      <c r="D753" t="str">
        <f>IF(assembly_staff_import[[#This Row],[Legislative Staff Type]]="Personal",assembly_staff_import[[#This Row],[Formatted Personal Staff Office]],"")</f>
        <v/>
      </c>
      <c r="E753" t="s">
        <v>65</v>
      </c>
      <c r="F753" s="19" t="s">
        <v>10913</v>
      </c>
      <c r="G753" t="s">
        <v>1237</v>
      </c>
      <c r="H753" t="str">
        <f>TRIM(PROPER((assembly_staff_import[[#This Row],[Last Name via NAME_SOURCE_KEY TEXT]]&amp;" "&amp;assembly_staff_import[[#This Row],[Suffix via NAME_SOURCE_KEY]])))</f>
        <v>Weiner</v>
      </c>
      <c r="I753" t="str">
        <f>PROPER(assembly_staff_import[[#This Row],[JOB TITLE_SOURCE_KEY]])</f>
        <v xml:space="preserve">Intern                                     </v>
      </c>
      <c r="J753" t="s">
        <v>72</v>
      </c>
      <c r="K753" t="str">
        <f>IF(assembly_staff_import[[#This Row],[Legislative Staff Type]]="Personal",assembly_staff_import[[#This Row],[Vlookup Reports To Person]], "")</f>
        <v/>
      </c>
      <c r="L753" t="str">
        <f>PROPER(assembly_staff_import[[#This Row],[First MI Name via NAME_SOURCE_KEY TEXT]])</f>
        <v xml:space="preserve"> Thomas J</v>
      </c>
      <c r="M753" t="s">
        <v>11183</v>
      </c>
      <c r="N753" t="str">
        <f>LOWER(CONCATENATE(assembly_staff_import[[#This Row],[Last Name]],LEFT(assembly_staff_import[[#This Row],[First Name (no initial)]],1),"@nyassembly.gov"))</f>
        <v>weinert@nyassembly.gov</v>
      </c>
      <c r="O753" t="s">
        <v>7424</v>
      </c>
      <c r="P753" t="e">
        <f>VLOOKUP(assembly_staff_import[[#This Row],[Full Name]],[3]!PEOPLE_March_20[#Data],1,0)</f>
        <v>#REF!</v>
      </c>
      <c r="Q753" t="e">
        <f>VLOOKUP(assembly_staff_import[[#This Row],[Full Name]],[3]!Table17[#Data],3,0)</f>
        <v>#REF!</v>
      </c>
      <c r="R753" t="e">
        <f>VLOOKUP(assembly_staff_import[[#This Row],[Formatted Works for Group]],[3]!Table7[#Data],1,0)</f>
        <v>#REF!</v>
      </c>
      <c r="S753" t="str">
        <f>IF(assembly_staff_import[[#This Row],[Legislative Staff Type]]="Personal", assembly_staff_import[[#This Row],[Vlookup Works for Group]], assembly_staff_import[[#This Row],[Formatted Works for Group calc]]&amp;", Central Staff Office, Assembly")</f>
        <v>Intern Program, Central Staff Office, Assembly</v>
      </c>
      <c r="T753" s="20" t="str">
        <f>TRIM(assembly_staff_import[[#This Row],[NAME_SOURCE_KEY]])</f>
        <v>WEINER, THOMAS J</v>
      </c>
      <c r="U753" t="s">
        <v>27178</v>
      </c>
      <c r="V753" t="s">
        <v>27179</v>
      </c>
      <c r="W753" t="s">
        <v>27176</v>
      </c>
      <c r="Y75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53" t="s">
        <v>26562</v>
      </c>
      <c r="AA753" t="e">
        <f>VLOOKUP(assembly_staff_import[[#This Row],[Formatted and corrected Works for Group Text]],[3]!Table4[#Data],1,0)</f>
        <v>#REF!</v>
      </c>
      <c r="AB753" t="e">
        <f>VLOOKUP(assembly_staff_import[[#This Row],[Formatted and corrected Works for Group Text]],[3]!Table5[#Data],2,0)</f>
        <v>#REF!</v>
      </c>
      <c r="AC753" t="str">
        <f>IF(TRIM(assembly_staff_import[[#This Row],[PUBLIC INFO ADDR_SOURCE_KEY]])="CAPITOL, ALBANY", "Legislative / Capitol Office", "District Office")</f>
        <v>Legislative / Capitol Office</v>
      </c>
      <c r="AD753" t="s">
        <v>26563</v>
      </c>
      <c r="AF753" t="str">
        <f t="shared" si="35"/>
        <v xml:space="preserve">225 </v>
      </c>
      <c r="AG753" t="s">
        <v>26563</v>
      </c>
      <c r="AH753" t="s">
        <v>27180</v>
      </c>
      <c r="AI753" t="s">
        <v>26565</v>
      </c>
      <c r="AJ753" t="s">
        <v>23493</v>
      </c>
    </row>
    <row r="754" spans="1:36" x14ac:dyDescent="0.2">
      <c r="A754" t="str">
        <f>TRIM(PROPER((assembly_staff_import[[#This Row],[First MI Name via NAME_SOURCE_KEY TEXT]]&amp;" "&amp;assembly_staff_import[[#This Row],[Last Name via NAME_SOURCE_KEY TEXT]]&amp;" "&amp;assembly_staff_import[[#This Row],[Suffix via NAME_SOURCE_KEY]])))</f>
        <v>Tiffany A Scott</v>
      </c>
      <c r="B754" t="str">
        <f>TRIM(CONCATENATE(TRIM(assembly_staff_import[[#This Row],[Full Name]]), ", ", assembly_staff_import[[#This Row],[Title]]))</f>
        <v>Tiffany A Scott, Intern</v>
      </c>
      <c r="C754" t="e">
        <f>assembly_staff_import[[#This Row],[Vlookup_groups]]</f>
        <v>#REF!</v>
      </c>
      <c r="D754" t="str">
        <f>IF(assembly_staff_import[[#This Row],[Legislative Staff Type]]="Personal",assembly_staff_import[[#This Row],[Formatted Personal Staff Office]],"")</f>
        <v/>
      </c>
      <c r="E754" t="s">
        <v>65</v>
      </c>
      <c r="F754" s="19" t="s">
        <v>10913</v>
      </c>
      <c r="G754" t="s">
        <v>1237</v>
      </c>
      <c r="H754" t="str">
        <f>TRIM(PROPER((assembly_staff_import[[#This Row],[Last Name via NAME_SOURCE_KEY TEXT]]&amp;" "&amp;assembly_staff_import[[#This Row],[Suffix via NAME_SOURCE_KEY]])))</f>
        <v>Scott</v>
      </c>
      <c r="I754" t="str">
        <f>PROPER(assembly_staff_import[[#This Row],[JOB TITLE_SOURCE_KEY]])</f>
        <v xml:space="preserve">Intern                                     </v>
      </c>
      <c r="J754" t="s">
        <v>72</v>
      </c>
      <c r="K754" t="str">
        <f>IF(assembly_staff_import[[#This Row],[Legislative Staff Type]]="Personal",assembly_staff_import[[#This Row],[Vlookup Reports To Person]], "")</f>
        <v/>
      </c>
      <c r="L754" t="str">
        <f>PROPER(assembly_staff_import[[#This Row],[First MI Name via NAME_SOURCE_KEY TEXT]])</f>
        <v xml:space="preserve"> Tiffany A</v>
      </c>
      <c r="M754" t="s">
        <v>11170</v>
      </c>
      <c r="N754" t="str">
        <f>LOWER(CONCATENATE(assembly_staff_import[[#This Row],[Last Name]],LEFT(assembly_staff_import[[#This Row],[First Name (no initial)]],1),"@nyassembly.gov"))</f>
        <v>scottt@nyassembly.gov</v>
      </c>
      <c r="O754" t="s">
        <v>11158</v>
      </c>
      <c r="P754" t="e">
        <f>VLOOKUP(assembly_staff_import[[#This Row],[Full Name]],[3]!PEOPLE_March_20[#Data],1,0)</f>
        <v>#REF!</v>
      </c>
      <c r="Q754" t="e">
        <f>VLOOKUP(assembly_staff_import[[#This Row],[Full Name]],[3]!Table17[#Data],3,0)</f>
        <v>#REF!</v>
      </c>
      <c r="R754" t="e">
        <f>VLOOKUP(assembly_staff_import[[#This Row],[Formatted Works for Group]],[3]!Table7[#Data],1,0)</f>
        <v>#REF!</v>
      </c>
      <c r="S754" t="str">
        <f>IF(assembly_staff_import[[#This Row],[Legislative Staff Type]]="Personal", assembly_staff_import[[#This Row],[Vlookup Works for Group]], assembly_staff_import[[#This Row],[Formatted Works for Group calc]]&amp;", Central Staff Office, Assembly")</f>
        <v>Intern Program, Central Staff Office, Assembly</v>
      </c>
      <c r="T754" s="20" t="str">
        <f>TRIM(assembly_staff_import[[#This Row],[NAME_SOURCE_KEY]])</f>
        <v>SCOTT, TIFFANY A</v>
      </c>
      <c r="U754" t="s">
        <v>27181</v>
      </c>
      <c r="V754" t="s">
        <v>25049</v>
      </c>
      <c r="W754" t="s">
        <v>27182</v>
      </c>
      <c r="Y75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54" t="s">
        <v>26562</v>
      </c>
      <c r="AA754" t="e">
        <f>VLOOKUP(assembly_staff_import[[#This Row],[Formatted and corrected Works for Group Text]],[3]!Table4[#Data],1,0)</f>
        <v>#REF!</v>
      </c>
      <c r="AB754" t="e">
        <f>VLOOKUP(assembly_staff_import[[#This Row],[Formatted and corrected Works for Group Text]],[3]!Table5[#Data],2,0)</f>
        <v>#REF!</v>
      </c>
      <c r="AC754" t="str">
        <f>IF(TRIM(assembly_staff_import[[#This Row],[PUBLIC INFO ADDR_SOURCE_KEY]])="CAPITOL, ALBANY", "Legislative / Capitol Office", "District Office")</f>
        <v>Legislative / Capitol Office</v>
      </c>
      <c r="AD754" t="s">
        <v>26563</v>
      </c>
      <c r="AF754" t="str">
        <f t="shared" si="35"/>
        <v xml:space="preserve">225 </v>
      </c>
      <c r="AG754" t="s">
        <v>26563</v>
      </c>
      <c r="AH754" t="s">
        <v>27183</v>
      </c>
      <c r="AI754" t="s">
        <v>26565</v>
      </c>
      <c r="AJ754" t="s">
        <v>23493</v>
      </c>
    </row>
    <row r="755" spans="1:36" x14ac:dyDescent="0.2">
      <c r="A755" t="str">
        <f>TRIM(PROPER((assembly_staff_import[[#This Row],[First MI Name via NAME_SOURCE_KEY TEXT]]&amp;" "&amp;assembly_staff_import[[#This Row],[Last Name via NAME_SOURCE_KEY TEXT]]&amp;" "&amp;assembly_staff_import[[#This Row],[Suffix via NAME_SOURCE_KEY]])))</f>
        <v>Timothy I Norton</v>
      </c>
      <c r="B755" t="str">
        <f>TRIM(CONCATENATE(TRIM(assembly_staff_import[[#This Row],[Full Name]]), ", ", assembly_staff_import[[#This Row],[Title]]))</f>
        <v>Timothy I Norton, Intern</v>
      </c>
      <c r="C755" t="e">
        <f>assembly_staff_import[[#This Row],[Vlookup_groups]]</f>
        <v>#REF!</v>
      </c>
      <c r="D755" t="str">
        <f>IF(assembly_staff_import[[#This Row],[Legislative Staff Type]]="Personal",assembly_staff_import[[#This Row],[Formatted Personal Staff Office]],"")</f>
        <v/>
      </c>
      <c r="E755" t="s">
        <v>65</v>
      </c>
      <c r="F755" s="19" t="s">
        <v>10913</v>
      </c>
      <c r="G755" t="s">
        <v>1237</v>
      </c>
      <c r="H755" t="str">
        <f>TRIM(PROPER((assembly_staff_import[[#This Row],[Last Name via NAME_SOURCE_KEY TEXT]]&amp;" "&amp;assembly_staff_import[[#This Row],[Suffix via NAME_SOURCE_KEY]])))</f>
        <v>Norton</v>
      </c>
      <c r="I755" t="str">
        <f>PROPER(assembly_staff_import[[#This Row],[JOB TITLE_SOURCE_KEY]])</f>
        <v xml:space="preserve">Intern                                     </v>
      </c>
      <c r="J755" t="s">
        <v>72</v>
      </c>
      <c r="K755" t="str">
        <f>IF(assembly_staff_import[[#This Row],[Legislative Staff Type]]="Personal",assembly_staff_import[[#This Row],[Vlookup Reports To Person]], "")</f>
        <v/>
      </c>
      <c r="L755" t="str">
        <f>PROPER(assembly_staff_import[[#This Row],[First MI Name via NAME_SOURCE_KEY TEXT]])</f>
        <v xml:space="preserve"> Timothy I</v>
      </c>
      <c r="M755" t="s">
        <v>11148</v>
      </c>
      <c r="N755" t="str">
        <f>LOWER(CONCATENATE(assembly_staff_import[[#This Row],[Last Name]],LEFT(assembly_staff_import[[#This Row],[First Name (no initial)]],1),"@nyassembly.gov"))</f>
        <v>nortont@nyassembly.gov</v>
      </c>
      <c r="O755" t="s">
        <v>23535</v>
      </c>
      <c r="P755" t="e">
        <f>VLOOKUP(assembly_staff_import[[#This Row],[Full Name]],[3]!PEOPLE_March_20[#Data],1,0)</f>
        <v>#REF!</v>
      </c>
      <c r="Q755" t="e">
        <f>VLOOKUP(assembly_staff_import[[#This Row],[Full Name]],[3]!Table17[#Data],3,0)</f>
        <v>#REF!</v>
      </c>
      <c r="R755" t="e">
        <f>VLOOKUP(assembly_staff_import[[#This Row],[Formatted Works for Group]],[3]!Table7[#Data],1,0)</f>
        <v>#REF!</v>
      </c>
      <c r="S755" t="str">
        <f>IF(assembly_staff_import[[#This Row],[Legislative Staff Type]]="Personal", assembly_staff_import[[#This Row],[Vlookup Works for Group]], assembly_staff_import[[#This Row],[Formatted Works for Group calc]]&amp;", Central Staff Office, Assembly")</f>
        <v>Intern Program, Central Staff Office, Assembly</v>
      </c>
      <c r="T755" s="20" t="str">
        <f>TRIM(assembly_staff_import[[#This Row],[NAME_SOURCE_KEY]])</f>
        <v>NORTON, TIMOTHY I</v>
      </c>
      <c r="U755" t="s">
        <v>27184</v>
      </c>
      <c r="V755" t="s">
        <v>27185</v>
      </c>
      <c r="W755" t="s">
        <v>27186</v>
      </c>
      <c r="Y75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55" t="s">
        <v>26562</v>
      </c>
      <c r="AA755" t="e">
        <f>VLOOKUP(assembly_staff_import[[#This Row],[Formatted and corrected Works for Group Text]],[3]!Table4[#Data],1,0)</f>
        <v>#REF!</v>
      </c>
      <c r="AB755" t="e">
        <f>VLOOKUP(assembly_staff_import[[#This Row],[Formatted and corrected Works for Group Text]],[3]!Table5[#Data],2,0)</f>
        <v>#REF!</v>
      </c>
      <c r="AC755" t="str">
        <f>IF(TRIM(assembly_staff_import[[#This Row],[PUBLIC INFO ADDR_SOURCE_KEY]])="CAPITOL, ALBANY", "Legislative / Capitol Office", "District Office")</f>
        <v>Legislative / Capitol Office</v>
      </c>
      <c r="AD755" t="s">
        <v>26563</v>
      </c>
      <c r="AF755" t="str">
        <f t="shared" si="35"/>
        <v xml:space="preserve">225 </v>
      </c>
      <c r="AG755" t="s">
        <v>26563</v>
      </c>
      <c r="AH755" t="s">
        <v>27187</v>
      </c>
      <c r="AI755" t="s">
        <v>26565</v>
      </c>
      <c r="AJ755" t="s">
        <v>23493</v>
      </c>
    </row>
    <row r="756" spans="1:36" x14ac:dyDescent="0.2">
      <c r="A756" t="str">
        <f>TRIM(PROPER((assembly_staff_import[[#This Row],[First MI Name via NAME_SOURCE_KEY TEXT]]&amp;" "&amp;assembly_staff_import[[#This Row],[Last Name via NAME_SOURCE_KEY TEXT]]&amp;" "&amp;assembly_staff_import[[#This Row],[Suffix via NAME_SOURCE_KEY]])))</f>
        <v>Ting Ting Zhao</v>
      </c>
      <c r="B756" t="str">
        <f>TRIM(CONCATENATE(TRIM(assembly_staff_import[[#This Row],[Full Name]]), ", ", assembly_staff_import[[#This Row],[Title]]))</f>
        <v>Ting Ting Zhao, Intern</v>
      </c>
      <c r="C756" t="e">
        <f>assembly_staff_import[[#This Row],[Vlookup_groups]]</f>
        <v>#REF!</v>
      </c>
      <c r="D756" t="str">
        <f>IF(assembly_staff_import[[#This Row],[Legislative Staff Type]]="Personal",assembly_staff_import[[#This Row],[Formatted Personal Staff Office]],"")</f>
        <v/>
      </c>
      <c r="E756" t="s">
        <v>65</v>
      </c>
      <c r="F756" s="19" t="s">
        <v>10913</v>
      </c>
      <c r="G756" t="s">
        <v>1237</v>
      </c>
      <c r="H756" t="str">
        <f>TRIM(PROPER((assembly_staff_import[[#This Row],[Last Name via NAME_SOURCE_KEY TEXT]]&amp;" "&amp;assembly_staff_import[[#This Row],[Suffix via NAME_SOURCE_KEY]])))</f>
        <v>Zhao</v>
      </c>
      <c r="I756" t="str">
        <f>PROPER(assembly_staff_import[[#This Row],[JOB TITLE_SOURCE_KEY]])</f>
        <v xml:space="preserve">Intern                                     </v>
      </c>
      <c r="J756" t="s">
        <v>72</v>
      </c>
      <c r="K756" t="str">
        <f>IF(assembly_staff_import[[#This Row],[Legislative Staff Type]]="Personal",assembly_staff_import[[#This Row],[Vlookup Reports To Person]], "")</f>
        <v/>
      </c>
      <c r="L756" t="str">
        <f>PROPER(assembly_staff_import[[#This Row],[First MI Name via NAME_SOURCE_KEY TEXT]])</f>
        <v xml:space="preserve"> Ting Ting</v>
      </c>
      <c r="M756" t="s">
        <v>11142</v>
      </c>
      <c r="N756" t="str">
        <f>LOWER(CONCATENATE(assembly_staff_import[[#This Row],[Last Name]],LEFT(assembly_staff_import[[#This Row],[First Name (no initial)]],1),"@nyassembly.gov"))</f>
        <v>zhaot@nyassembly.gov</v>
      </c>
      <c r="O756" t="s">
        <v>27188</v>
      </c>
      <c r="P756" t="e">
        <f>VLOOKUP(assembly_staff_import[[#This Row],[Full Name]],[3]!PEOPLE_March_20[#Data],1,0)</f>
        <v>#REF!</v>
      </c>
      <c r="Q756" t="e">
        <f>VLOOKUP(assembly_staff_import[[#This Row],[Full Name]],[3]!Table17[#Data],3,0)</f>
        <v>#REF!</v>
      </c>
      <c r="R756" t="e">
        <f>VLOOKUP(assembly_staff_import[[#This Row],[Formatted Works for Group]],[3]!Table7[#Data],1,0)</f>
        <v>#REF!</v>
      </c>
      <c r="S756" t="str">
        <f>IF(assembly_staff_import[[#This Row],[Legislative Staff Type]]="Personal", assembly_staff_import[[#This Row],[Vlookup Works for Group]], assembly_staff_import[[#This Row],[Formatted Works for Group calc]]&amp;", Central Staff Office, Assembly")</f>
        <v>Intern Program, Central Staff Office, Assembly</v>
      </c>
      <c r="T756" s="20" t="str">
        <f>TRIM(assembly_staff_import[[#This Row],[NAME_SOURCE_KEY]])</f>
        <v>ZHAO, TING TING</v>
      </c>
      <c r="U756" t="s">
        <v>27189</v>
      </c>
      <c r="V756" t="s">
        <v>27190</v>
      </c>
      <c r="W756" t="s">
        <v>27191</v>
      </c>
      <c r="Y756"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56" t="s">
        <v>26562</v>
      </c>
      <c r="AA756" t="e">
        <f>VLOOKUP(assembly_staff_import[[#This Row],[Formatted and corrected Works for Group Text]],[3]!Table4[#Data],1,0)</f>
        <v>#REF!</v>
      </c>
      <c r="AB756" t="e">
        <f>VLOOKUP(assembly_staff_import[[#This Row],[Formatted and corrected Works for Group Text]],[3]!Table5[#Data],2,0)</f>
        <v>#REF!</v>
      </c>
      <c r="AC756" t="str">
        <f>IF(TRIM(assembly_staff_import[[#This Row],[PUBLIC INFO ADDR_SOURCE_KEY]])="CAPITOL, ALBANY", "Legislative / Capitol Office", "District Office")</f>
        <v>Legislative / Capitol Office</v>
      </c>
      <c r="AD756" t="s">
        <v>26563</v>
      </c>
      <c r="AF756" t="str">
        <f t="shared" si="35"/>
        <v xml:space="preserve">225 </v>
      </c>
      <c r="AG756" t="s">
        <v>26563</v>
      </c>
      <c r="AH756" t="s">
        <v>27192</v>
      </c>
      <c r="AI756" t="s">
        <v>26565</v>
      </c>
      <c r="AJ756" t="s">
        <v>23493</v>
      </c>
    </row>
    <row r="757" spans="1:36" x14ac:dyDescent="0.2">
      <c r="A757" t="str">
        <f>TRIM(PROPER((assembly_staff_import[[#This Row],[First MI Name via NAME_SOURCE_KEY TEXT]]&amp;" "&amp;assembly_staff_import[[#This Row],[Last Name via NAME_SOURCE_KEY TEXT]]&amp;" "&amp;assembly_staff_import[[#This Row],[Suffix via NAME_SOURCE_KEY]])))</f>
        <v>Tolani A Dare</v>
      </c>
      <c r="B757" t="str">
        <f>TRIM(CONCATENATE(TRIM(assembly_staff_import[[#This Row],[Full Name]]), ", ", assembly_staff_import[[#This Row],[Title]]))</f>
        <v>Tolani A Dare, Intern</v>
      </c>
      <c r="C757" t="e">
        <f>assembly_staff_import[[#This Row],[Vlookup_groups]]</f>
        <v>#REF!</v>
      </c>
      <c r="D757" t="str">
        <f>IF(assembly_staff_import[[#This Row],[Legislative Staff Type]]="Personal",assembly_staff_import[[#This Row],[Formatted Personal Staff Office]],"")</f>
        <v/>
      </c>
      <c r="E757" t="s">
        <v>65</v>
      </c>
      <c r="F757" s="19" t="s">
        <v>10913</v>
      </c>
      <c r="G757" t="s">
        <v>1237</v>
      </c>
      <c r="H757" t="str">
        <f>TRIM(PROPER((assembly_staff_import[[#This Row],[Last Name via NAME_SOURCE_KEY TEXT]]&amp;" "&amp;assembly_staff_import[[#This Row],[Suffix via NAME_SOURCE_KEY]])))</f>
        <v>Dare</v>
      </c>
      <c r="I757" t="str">
        <f>PROPER(assembly_staff_import[[#This Row],[JOB TITLE_SOURCE_KEY]])</f>
        <v xml:space="preserve">Intern                                     </v>
      </c>
      <c r="J757" t="s">
        <v>72</v>
      </c>
      <c r="K757" t="str">
        <f>IF(assembly_staff_import[[#This Row],[Legislative Staff Type]]="Personal",assembly_staff_import[[#This Row],[Vlookup Reports To Person]], "")</f>
        <v/>
      </c>
      <c r="L757" t="str">
        <f>PROPER(assembly_staff_import[[#This Row],[First MI Name via NAME_SOURCE_KEY TEXT]])</f>
        <v xml:space="preserve"> Tolani A</v>
      </c>
      <c r="M757" t="s">
        <v>11128</v>
      </c>
      <c r="N757" t="str">
        <f>LOWER(CONCATENATE(assembly_staff_import[[#This Row],[Last Name]],LEFT(assembly_staff_import[[#This Row],[First Name (no initial)]],1),"@nyassembly.gov"))</f>
        <v>daret@nyassembly.gov</v>
      </c>
      <c r="O757" t="s">
        <v>27193</v>
      </c>
      <c r="P757" t="e">
        <f>VLOOKUP(assembly_staff_import[[#This Row],[Full Name]],[3]!PEOPLE_March_20[#Data],1,0)</f>
        <v>#REF!</v>
      </c>
      <c r="Q757" t="e">
        <f>VLOOKUP(assembly_staff_import[[#This Row],[Full Name]],[3]!Table17[#Data],3,0)</f>
        <v>#REF!</v>
      </c>
      <c r="R757" t="e">
        <f>VLOOKUP(assembly_staff_import[[#This Row],[Formatted Works for Group]],[3]!Table7[#Data],1,0)</f>
        <v>#REF!</v>
      </c>
      <c r="S757" t="str">
        <f>IF(assembly_staff_import[[#This Row],[Legislative Staff Type]]="Personal", assembly_staff_import[[#This Row],[Vlookup Works for Group]], assembly_staff_import[[#This Row],[Formatted Works for Group calc]]&amp;", Central Staff Office, Assembly")</f>
        <v>Intern Program, Central Staff Office, Assembly</v>
      </c>
      <c r="T757" s="20" t="str">
        <f>TRIM(assembly_staff_import[[#This Row],[NAME_SOURCE_KEY]])</f>
        <v>DARE, TOLANI A</v>
      </c>
      <c r="U757" t="s">
        <v>27194</v>
      </c>
      <c r="V757" t="s">
        <v>27195</v>
      </c>
      <c r="W757" t="s">
        <v>27196</v>
      </c>
      <c r="Y757"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57" t="s">
        <v>26562</v>
      </c>
      <c r="AA757" t="e">
        <f>VLOOKUP(assembly_staff_import[[#This Row],[Formatted and corrected Works for Group Text]],[3]!Table4[#Data],1,0)</f>
        <v>#REF!</v>
      </c>
      <c r="AB757" t="e">
        <f>VLOOKUP(assembly_staff_import[[#This Row],[Formatted and corrected Works for Group Text]],[3]!Table5[#Data],2,0)</f>
        <v>#REF!</v>
      </c>
      <c r="AC757" t="str">
        <f>IF(TRIM(assembly_staff_import[[#This Row],[PUBLIC INFO ADDR_SOURCE_KEY]])="CAPITOL, ALBANY", "Legislative / Capitol Office", "District Office")</f>
        <v>Legislative / Capitol Office</v>
      </c>
      <c r="AD757" t="s">
        <v>26563</v>
      </c>
      <c r="AF757" t="str">
        <f t="shared" si="35"/>
        <v xml:space="preserve">225 </v>
      </c>
      <c r="AG757" t="s">
        <v>26563</v>
      </c>
      <c r="AH757" t="s">
        <v>27197</v>
      </c>
      <c r="AI757" t="s">
        <v>26565</v>
      </c>
      <c r="AJ757" t="s">
        <v>23493</v>
      </c>
    </row>
    <row r="758" spans="1:36" x14ac:dyDescent="0.2">
      <c r="A758" t="str">
        <f>TRIM(PROPER((assembly_staff_import[[#This Row],[First MI Name via NAME_SOURCE_KEY TEXT]]&amp;" "&amp;assembly_staff_import[[#This Row],[Last Name via NAME_SOURCE_KEY TEXT]]&amp;" "&amp;assembly_staff_import[[#This Row],[Suffix via NAME_SOURCE_KEY]])))</f>
        <v>Torvari S Williams</v>
      </c>
      <c r="B758" t="str">
        <f>TRIM(CONCATENATE(TRIM(assembly_staff_import[[#This Row],[Full Name]]), ", ", assembly_staff_import[[#This Row],[Title]]))</f>
        <v>Torvari S Williams, Graduate Scholar</v>
      </c>
      <c r="C758" t="e">
        <f>assembly_staff_import[[#This Row],[Vlookup_groups]]</f>
        <v>#REF!</v>
      </c>
      <c r="D758" t="str">
        <f>IF(assembly_staff_import[[#This Row],[Legislative Staff Type]]="Personal",assembly_staff_import[[#This Row],[Formatted Personal Staff Office]],"")</f>
        <v/>
      </c>
      <c r="E758" t="s">
        <v>65</v>
      </c>
      <c r="F758" s="19" t="s">
        <v>10913</v>
      </c>
      <c r="G758" t="s">
        <v>1237</v>
      </c>
      <c r="H758" t="str">
        <f>TRIM(PROPER((assembly_staff_import[[#This Row],[Last Name via NAME_SOURCE_KEY TEXT]]&amp;" "&amp;assembly_staff_import[[#This Row],[Suffix via NAME_SOURCE_KEY]])))</f>
        <v>Williams</v>
      </c>
      <c r="I758" t="str">
        <f>PROPER(assembly_staff_import[[#This Row],[JOB TITLE_SOURCE_KEY]])</f>
        <v xml:space="preserve">Graduate Scholar                           </v>
      </c>
      <c r="J758" t="s">
        <v>72</v>
      </c>
      <c r="K758" t="str">
        <f>IF(assembly_staff_import[[#This Row],[Legislative Staff Type]]="Personal",assembly_staff_import[[#This Row],[Vlookup Reports To Person]], "")</f>
        <v/>
      </c>
      <c r="L758" t="str">
        <f>PROPER(assembly_staff_import[[#This Row],[First MI Name via NAME_SOURCE_KEY TEXT]])</f>
        <v xml:space="preserve"> Torvari S</v>
      </c>
      <c r="M758" t="s">
        <v>11109</v>
      </c>
      <c r="N758" t="str">
        <f>LOWER(CONCATENATE(assembly_staff_import[[#This Row],[Last Name]],LEFT(assembly_staff_import[[#This Row],[First Name (no initial)]],1),"@nyassembly.gov"))</f>
        <v>williamst@nyassembly.gov</v>
      </c>
      <c r="O758" t="s">
        <v>27198</v>
      </c>
      <c r="P758" t="e">
        <f>VLOOKUP(assembly_staff_import[[#This Row],[Full Name]],[3]!PEOPLE_March_20[#Data],1,0)</f>
        <v>#REF!</v>
      </c>
      <c r="Q758" t="e">
        <f>VLOOKUP(assembly_staff_import[[#This Row],[Full Name]],[3]!Table17[#Data],3,0)</f>
        <v>#REF!</v>
      </c>
      <c r="R758" t="e">
        <f>VLOOKUP(assembly_staff_import[[#This Row],[Formatted Works for Group]],[3]!Table7[#Data],1,0)</f>
        <v>#REF!</v>
      </c>
      <c r="S758" t="str">
        <f>IF(assembly_staff_import[[#This Row],[Legislative Staff Type]]="Personal", assembly_staff_import[[#This Row],[Vlookup Works for Group]], assembly_staff_import[[#This Row],[Formatted Works for Group calc]]&amp;", Central Staff Office, Assembly")</f>
        <v>Intern Program, Central Staff Office, Assembly</v>
      </c>
      <c r="T758" s="20" t="str">
        <f>TRIM(assembly_staff_import[[#This Row],[NAME_SOURCE_KEY]])</f>
        <v>WILLIAMS, TORVARI S</v>
      </c>
      <c r="U758" t="s">
        <v>27199</v>
      </c>
      <c r="V758" t="s">
        <v>25666</v>
      </c>
      <c r="W758" t="s">
        <v>27200</v>
      </c>
      <c r="Y758"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58" t="s">
        <v>26562</v>
      </c>
      <c r="AA758" t="e">
        <f>VLOOKUP(assembly_staff_import[[#This Row],[Formatted and corrected Works for Group Text]],[3]!Table4[#Data],1,0)</f>
        <v>#REF!</v>
      </c>
      <c r="AB758" t="e">
        <f>VLOOKUP(assembly_staff_import[[#This Row],[Formatted and corrected Works for Group Text]],[3]!Table5[#Data],2,0)</f>
        <v>#REF!</v>
      </c>
      <c r="AC758" t="str">
        <f>IF(TRIM(assembly_staff_import[[#This Row],[PUBLIC INFO ADDR_SOURCE_KEY]])="CAPITOL, ALBANY", "Legislative / Capitol Office", "District Office")</f>
        <v>Legislative / Capitol Office</v>
      </c>
      <c r="AD758" t="s">
        <v>26563</v>
      </c>
      <c r="AF758" t="str">
        <f t="shared" si="35"/>
        <v xml:space="preserve">225 </v>
      </c>
      <c r="AG758" t="s">
        <v>26563</v>
      </c>
      <c r="AH758" t="s">
        <v>27201</v>
      </c>
      <c r="AI758" t="s">
        <v>26592</v>
      </c>
      <c r="AJ758" t="s">
        <v>23493</v>
      </c>
    </row>
    <row r="759" spans="1:36" x14ac:dyDescent="0.2">
      <c r="A759" t="str">
        <f>TRIM(PROPER((assembly_staff_import[[#This Row],[First MI Name via NAME_SOURCE_KEY TEXT]]&amp;" "&amp;assembly_staff_import[[#This Row],[Last Name via NAME_SOURCE_KEY TEXT]]&amp;" "&amp;assembly_staff_import[[#This Row],[Suffix via NAME_SOURCE_KEY]])))</f>
        <v>Trisha Efiom</v>
      </c>
      <c r="B759" t="str">
        <f>TRIM(CONCATENATE(TRIM(assembly_staff_import[[#This Row],[Full Name]]), ", ", assembly_staff_import[[#This Row],[Title]]))</f>
        <v>Trisha Efiom, Intern</v>
      </c>
      <c r="C759" t="e">
        <f>assembly_staff_import[[#This Row],[Vlookup_groups]]</f>
        <v>#REF!</v>
      </c>
      <c r="D759" t="str">
        <f>IF(assembly_staff_import[[#This Row],[Legislative Staff Type]]="Personal",assembly_staff_import[[#This Row],[Formatted Personal Staff Office]],"")</f>
        <v/>
      </c>
      <c r="E759" t="s">
        <v>65</v>
      </c>
      <c r="F759" s="19" t="s">
        <v>10913</v>
      </c>
      <c r="G759" t="s">
        <v>1237</v>
      </c>
      <c r="H759" t="str">
        <f>TRIM(PROPER((assembly_staff_import[[#This Row],[Last Name via NAME_SOURCE_KEY TEXT]]&amp;" "&amp;assembly_staff_import[[#This Row],[Suffix via NAME_SOURCE_KEY]])))</f>
        <v>Efiom</v>
      </c>
      <c r="I759" t="str">
        <f>PROPER(assembly_staff_import[[#This Row],[JOB TITLE_SOURCE_KEY]])</f>
        <v xml:space="preserve">Intern                                     </v>
      </c>
      <c r="J759" t="s">
        <v>72</v>
      </c>
      <c r="K759" t="str">
        <f>IF(assembly_staff_import[[#This Row],[Legislative Staff Type]]="Personal",assembly_staff_import[[#This Row],[Vlookup Reports To Person]], "")</f>
        <v/>
      </c>
      <c r="L759" t="str">
        <f>PROPER(assembly_staff_import[[#This Row],[First MI Name via NAME_SOURCE_KEY TEXT]])</f>
        <v xml:space="preserve"> Trisha</v>
      </c>
      <c r="M759" t="s">
        <v>11088</v>
      </c>
      <c r="N759" t="str">
        <f>LOWER(CONCATENATE(assembly_staff_import[[#This Row],[Last Name]],LEFT(assembly_staff_import[[#This Row],[First Name (no initial)]],1),"@nyassembly.gov"))</f>
        <v>efiomt@nyassembly.gov</v>
      </c>
      <c r="O759" t="s">
        <v>11090</v>
      </c>
      <c r="P759" t="e">
        <f>VLOOKUP(assembly_staff_import[[#This Row],[Full Name]],[3]!PEOPLE_March_20[#Data],1,0)</f>
        <v>#REF!</v>
      </c>
      <c r="Q759" t="e">
        <f>VLOOKUP(assembly_staff_import[[#This Row],[Full Name]],[3]!Table17[#Data],3,0)</f>
        <v>#REF!</v>
      </c>
      <c r="R759" t="e">
        <f>VLOOKUP(assembly_staff_import[[#This Row],[Formatted Works for Group]],[3]!Table7[#Data],1,0)</f>
        <v>#REF!</v>
      </c>
      <c r="S759" t="str">
        <f>IF(assembly_staff_import[[#This Row],[Legislative Staff Type]]="Personal", assembly_staff_import[[#This Row],[Vlookup Works for Group]], assembly_staff_import[[#This Row],[Formatted Works for Group calc]]&amp;", Central Staff Office, Assembly")</f>
        <v>Intern Program, Central Staff Office, Assembly</v>
      </c>
      <c r="T759" s="20" t="str">
        <f>TRIM(assembly_staff_import[[#This Row],[NAME_SOURCE_KEY]])</f>
        <v>EFIOM, TRISHA</v>
      </c>
      <c r="U759" t="s">
        <v>27202</v>
      </c>
      <c r="V759" t="s">
        <v>27203</v>
      </c>
      <c r="W759" t="s">
        <v>27204</v>
      </c>
      <c r="Y759"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59" t="s">
        <v>26562</v>
      </c>
      <c r="AA759" t="e">
        <f>VLOOKUP(assembly_staff_import[[#This Row],[Formatted and corrected Works for Group Text]],[3]!Table4[#Data],1,0)</f>
        <v>#REF!</v>
      </c>
      <c r="AB759" t="e">
        <f>VLOOKUP(assembly_staff_import[[#This Row],[Formatted and corrected Works for Group Text]],[3]!Table5[#Data],2,0)</f>
        <v>#REF!</v>
      </c>
      <c r="AC759" t="str">
        <f>IF(TRIM(assembly_staff_import[[#This Row],[PUBLIC INFO ADDR_SOURCE_KEY]])="CAPITOL, ALBANY", "Legislative / Capitol Office", "District Office")</f>
        <v>Legislative / Capitol Office</v>
      </c>
      <c r="AD759" t="s">
        <v>26563</v>
      </c>
      <c r="AF759" t="str">
        <f t="shared" si="35"/>
        <v xml:space="preserve">225 </v>
      </c>
      <c r="AG759" t="s">
        <v>26563</v>
      </c>
      <c r="AH759" t="s">
        <v>27205</v>
      </c>
      <c r="AI759" t="s">
        <v>26565</v>
      </c>
      <c r="AJ759" t="s">
        <v>23493</v>
      </c>
    </row>
    <row r="760" spans="1:36" x14ac:dyDescent="0.2">
      <c r="A760" t="str">
        <f>TRIM(PROPER((assembly_staff_import[[#This Row],[First MI Name via NAME_SOURCE_KEY TEXT]]&amp;" "&amp;assembly_staff_import[[#This Row],[Last Name via NAME_SOURCE_KEY TEXT]]&amp;" "&amp;assembly_staff_import[[#This Row],[Suffix via NAME_SOURCE_KEY]])))</f>
        <v>Troy M Estes</v>
      </c>
      <c r="B760" t="str">
        <f>TRIM(CONCATENATE(TRIM(assembly_staff_import[[#This Row],[Full Name]]), ", ", assembly_staff_import[[#This Row],[Title]]))</f>
        <v>Troy M Estes, Intern</v>
      </c>
      <c r="C760" t="e">
        <f>assembly_staff_import[[#This Row],[Vlookup_groups]]</f>
        <v>#REF!</v>
      </c>
      <c r="D760" t="str">
        <f>IF(assembly_staff_import[[#This Row],[Legislative Staff Type]]="Personal",assembly_staff_import[[#This Row],[Formatted Personal Staff Office]],"")</f>
        <v/>
      </c>
      <c r="E760" t="s">
        <v>65</v>
      </c>
      <c r="F760" s="19" t="s">
        <v>10913</v>
      </c>
      <c r="G760" t="s">
        <v>1237</v>
      </c>
      <c r="H760" t="str">
        <f>TRIM(PROPER((assembly_staff_import[[#This Row],[Last Name via NAME_SOURCE_KEY TEXT]]&amp;" "&amp;assembly_staff_import[[#This Row],[Suffix via NAME_SOURCE_KEY]])))</f>
        <v>Estes</v>
      </c>
      <c r="I760" t="str">
        <f>PROPER(assembly_staff_import[[#This Row],[JOB TITLE_SOURCE_KEY]])</f>
        <v xml:space="preserve">Intern                                     </v>
      </c>
      <c r="J760" t="s">
        <v>72</v>
      </c>
      <c r="K760" t="str">
        <f>IF(assembly_staff_import[[#This Row],[Legislative Staff Type]]="Personal",assembly_staff_import[[#This Row],[Vlookup Reports To Person]], "")</f>
        <v/>
      </c>
      <c r="L760" t="str">
        <f>PROPER(assembly_staff_import[[#This Row],[First MI Name via NAME_SOURCE_KEY TEXT]])</f>
        <v xml:space="preserve"> Troy M</v>
      </c>
      <c r="M760" t="s">
        <v>11082</v>
      </c>
      <c r="N760" t="str">
        <f>LOWER(CONCATENATE(assembly_staff_import[[#This Row],[Last Name]],LEFT(assembly_staff_import[[#This Row],[First Name (no initial)]],1),"@nyassembly.gov"))</f>
        <v>estest@nyassembly.gov</v>
      </c>
      <c r="O760" t="s">
        <v>27206</v>
      </c>
      <c r="P760" t="e">
        <f>VLOOKUP(assembly_staff_import[[#This Row],[Full Name]],[3]!PEOPLE_March_20[#Data],1,0)</f>
        <v>#REF!</v>
      </c>
      <c r="Q760" t="e">
        <f>VLOOKUP(assembly_staff_import[[#This Row],[Full Name]],[3]!Table17[#Data],3,0)</f>
        <v>#REF!</v>
      </c>
      <c r="R760" t="e">
        <f>VLOOKUP(assembly_staff_import[[#This Row],[Formatted Works for Group]],[3]!Table7[#Data],1,0)</f>
        <v>#REF!</v>
      </c>
      <c r="S760" t="str">
        <f>IF(assembly_staff_import[[#This Row],[Legislative Staff Type]]="Personal", assembly_staff_import[[#This Row],[Vlookup Works for Group]], assembly_staff_import[[#This Row],[Formatted Works for Group calc]]&amp;", Central Staff Office, Assembly")</f>
        <v>Intern Program, Central Staff Office, Assembly</v>
      </c>
      <c r="T760" s="20" t="str">
        <f>TRIM(assembly_staff_import[[#This Row],[NAME_SOURCE_KEY]])</f>
        <v>ESTES, TROY M</v>
      </c>
      <c r="U760" t="s">
        <v>27207</v>
      </c>
      <c r="V760" t="s">
        <v>27208</v>
      </c>
      <c r="W760" t="s">
        <v>27209</v>
      </c>
      <c r="Y760"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60" t="s">
        <v>26562</v>
      </c>
      <c r="AA760" t="e">
        <f>VLOOKUP(assembly_staff_import[[#This Row],[Formatted and corrected Works for Group Text]],[3]!Table4[#Data],1,0)</f>
        <v>#REF!</v>
      </c>
      <c r="AB760" t="e">
        <f>VLOOKUP(assembly_staff_import[[#This Row],[Formatted and corrected Works for Group Text]],[3]!Table5[#Data],2,0)</f>
        <v>#REF!</v>
      </c>
      <c r="AC760" t="str">
        <f>IF(TRIM(assembly_staff_import[[#This Row],[PUBLIC INFO ADDR_SOURCE_KEY]])="CAPITOL, ALBANY", "Legislative / Capitol Office", "District Office")</f>
        <v>Legislative / Capitol Office</v>
      </c>
      <c r="AD760" t="s">
        <v>26563</v>
      </c>
      <c r="AF760" t="str">
        <f t="shared" si="35"/>
        <v xml:space="preserve">225 </v>
      </c>
      <c r="AG760" t="s">
        <v>26563</v>
      </c>
      <c r="AH760" t="s">
        <v>27210</v>
      </c>
      <c r="AI760" t="s">
        <v>26565</v>
      </c>
      <c r="AJ760" t="s">
        <v>23493</v>
      </c>
    </row>
    <row r="761" spans="1:36" x14ac:dyDescent="0.2">
      <c r="A761" t="str">
        <f>TRIM(PROPER((assembly_staff_import[[#This Row],[First MI Name via NAME_SOURCE_KEY TEXT]]&amp;" "&amp;assembly_staff_import[[#This Row],[Last Name via NAME_SOURCE_KEY TEXT]]&amp;" "&amp;assembly_staff_import[[#This Row],[Suffix via NAME_SOURCE_KEY]])))</f>
        <v>Valerie A Horn</v>
      </c>
      <c r="B761" t="str">
        <f>TRIM(CONCATENATE(TRIM(assembly_staff_import[[#This Row],[Full Name]]), ", ", assembly_staff_import[[#This Row],[Title]]))</f>
        <v>Valerie A Horn, Intern</v>
      </c>
      <c r="C761" t="e">
        <f>assembly_staff_import[[#This Row],[Vlookup_groups]]</f>
        <v>#REF!</v>
      </c>
      <c r="D761" t="str">
        <f>IF(assembly_staff_import[[#This Row],[Legislative Staff Type]]="Personal",assembly_staff_import[[#This Row],[Formatted Personal Staff Office]],"")</f>
        <v/>
      </c>
      <c r="E761" t="s">
        <v>65</v>
      </c>
      <c r="F761" s="19" t="s">
        <v>10913</v>
      </c>
      <c r="G761" t="s">
        <v>1237</v>
      </c>
      <c r="H761" t="str">
        <f>TRIM(PROPER((assembly_staff_import[[#This Row],[Last Name via NAME_SOURCE_KEY TEXT]]&amp;" "&amp;assembly_staff_import[[#This Row],[Suffix via NAME_SOURCE_KEY]])))</f>
        <v>Horn</v>
      </c>
      <c r="I761" t="str">
        <f>PROPER(assembly_staff_import[[#This Row],[JOB TITLE_SOURCE_KEY]])</f>
        <v xml:space="preserve">Intern                                     </v>
      </c>
      <c r="J761" t="s">
        <v>72</v>
      </c>
      <c r="K761" t="str">
        <f>IF(assembly_staff_import[[#This Row],[Legislative Staff Type]]="Personal",assembly_staff_import[[#This Row],[Vlookup Reports To Person]], "")</f>
        <v/>
      </c>
      <c r="L761" t="str">
        <f>PROPER(assembly_staff_import[[#This Row],[First MI Name via NAME_SOURCE_KEY TEXT]])</f>
        <v xml:space="preserve"> Valerie A</v>
      </c>
      <c r="M761" t="s">
        <v>11070</v>
      </c>
      <c r="N761" t="str">
        <f>LOWER(CONCATENATE(assembly_staff_import[[#This Row],[Last Name]],LEFT(assembly_staff_import[[#This Row],[First Name (no initial)]],1),"@nyassembly.gov"))</f>
        <v>hornv@nyassembly.gov</v>
      </c>
      <c r="O761" t="s">
        <v>4066</v>
      </c>
      <c r="P761" t="e">
        <f>VLOOKUP(assembly_staff_import[[#This Row],[Full Name]],[3]!PEOPLE_March_20[#Data],1,0)</f>
        <v>#REF!</v>
      </c>
      <c r="Q761" t="e">
        <f>VLOOKUP(assembly_staff_import[[#This Row],[Full Name]],[3]!Table17[#Data],3,0)</f>
        <v>#REF!</v>
      </c>
      <c r="R761" t="e">
        <f>VLOOKUP(assembly_staff_import[[#This Row],[Formatted Works for Group]],[3]!Table7[#Data],1,0)</f>
        <v>#REF!</v>
      </c>
      <c r="S761" t="str">
        <f>IF(assembly_staff_import[[#This Row],[Legislative Staff Type]]="Personal", assembly_staff_import[[#This Row],[Vlookup Works for Group]], assembly_staff_import[[#This Row],[Formatted Works for Group calc]]&amp;", Central Staff Office, Assembly")</f>
        <v>Intern Program, Central Staff Office, Assembly</v>
      </c>
      <c r="T761" s="20" t="str">
        <f>TRIM(assembly_staff_import[[#This Row],[NAME_SOURCE_KEY]])</f>
        <v>HORN, VALERIE A</v>
      </c>
      <c r="U761" t="s">
        <v>27211</v>
      </c>
      <c r="V761" t="s">
        <v>27212</v>
      </c>
      <c r="W761" t="s">
        <v>27213</v>
      </c>
      <c r="Y761"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61" t="s">
        <v>26562</v>
      </c>
      <c r="AA761" t="e">
        <f>VLOOKUP(assembly_staff_import[[#This Row],[Formatted and corrected Works for Group Text]],[3]!Table4[#Data],1,0)</f>
        <v>#REF!</v>
      </c>
      <c r="AB761" t="e">
        <f>VLOOKUP(assembly_staff_import[[#This Row],[Formatted and corrected Works for Group Text]],[3]!Table5[#Data],2,0)</f>
        <v>#REF!</v>
      </c>
      <c r="AC761" t="str">
        <f>IF(TRIM(assembly_staff_import[[#This Row],[PUBLIC INFO ADDR_SOURCE_KEY]])="CAPITOL, ALBANY", "Legislative / Capitol Office", "District Office")</f>
        <v>Legislative / Capitol Office</v>
      </c>
      <c r="AD761" t="s">
        <v>26563</v>
      </c>
      <c r="AF761" t="str">
        <f t="shared" si="35"/>
        <v xml:space="preserve">225 </v>
      </c>
      <c r="AG761" t="s">
        <v>26563</v>
      </c>
      <c r="AH761" t="s">
        <v>27214</v>
      </c>
      <c r="AI761" t="s">
        <v>26565</v>
      </c>
      <c r="AJ761" t="s">
        <v>23493</v>
      </c>
    </row>
    <row r="762" spans="1:36" x14ac:dyDescent="0.2">
      <c r="A762" t="str">
        <f>TRIM(PROPER((assembly_staff_import[[#This Row],[First MI Name via NAME_SOURCE_KEY TEXT]]&amp;" "&amp;assembly_staff_import[[#This Row],[Last Name via NAME_SOURCE_KEY TEXT]]&amp;" "&amp;assembly_staff_import[[#This Row],[Suffix via NAME_SOURCE_KEY]])))</f>
        <v>Vanessa K Salman</v>
      </c>
      <c r="B762" t="str">
        <f>TRIM(CONCATENATE(TRIM(assembly_staff_import[[#This Row],[Full Name]]), ", ", assembly_staff_import[[#This Row],[Title]]))</f>
        <v>Vanessa K Salman, Intern</v>
      </c>
      <c r="C762" t="e">
        <f>assembly_staff_import[[#This Row],[Vlookup_groups]]</f>
        <v>#REF!</v>
      </c>
      <c r="D762" t="str">
        <f>IF(assembly_staff_import[[#This Row],[Legislative Staff Type]]="Personal",assembly_staff_import[[#This Row],[Formatted Personal Staff Office]],"")</f>
        <v/>
      </c>
      <c r="E762" t="s">
        <v>65</v>
      </c>
      <c r="F762" s="19" t="s">
        <v>10913</v>
      </c>
      <c r="G762" t="s">
        <v>1237</v>
      </c>
      <c r="H762" t="str">
        <f>TRIM(PROPER((assembly_staff_import[[#This Row],[Last Name via NAME_SOURCE_KEY TEXT]]&amp;" "&amp;assembly_staff_import[[#This Row],[Suffix via NAME_SOURCE_KEY]])))</f>
        <v>Salman</v>
      </c>
      <c r="I762" t="str">
        <f>PROPER(assembly_staff_import[[#This Row],[JOB TITLE_SOURCE_KEY]])</f>
        <v xml:space="preserve">Intern                                     </v>
      </c>
      <c r="J762" t="s">
        <v>72</v>
      </c>
      <c r="K762" t="str">
        <f>IF(assembly_staff_import[[#This Row],[Legislative Staff Type]]="Personal",assembly_staff_import[[#This Row],[Vlookup Reports To Person]], "")</f>
        <v/>
      </c>
      <c r="L762" t="str">
        <f>PROPER(assembly_staff_import[[#This Row],[First MI Name via NAME_SOURCE_KEY TEXT]])</f>
        <v xml:space="preserve"> Vanessa K</v>
      </c>
      <c r="M762" t="s">
        <v>11056</v>
      </c>
      <c r="N762" t="str">
        <f>LOWER(CONCATENATE(assembly_staff_import[[#This Row],[Last Name]],LEFT(assembly_staff_import[[#This Row],[First Name (no initial)]],1),"@nyassembly.gov"))</f>
        <v>salmanv@nyassembly.gov</v>
      </c>
      <c r="O762" t="s">
        <v>23574</v>
      </c>
      <c r="P762" t="e">
        <f>VLOOKUP(assembly_staff_import[[#This Row],[Full Name]],[3]!PEOPLE_March_20[#Data],1,0)</f>
        <v>#REF!</v>
      </c>
      <c r="Q762" t="e">
        <f>VLOOKUP(assembly_staff_import[[#This Row],[Full Name]],[3]!Table17[#Data],3,0)</f>
        <v>#REF!</v>
      </c>
      <c r="R762" t="e">
        <f>VLOOKUP(assembly_staff_import[[#This Row],[Formatted Works for Group]],[3]!Table7[#Data],1,0)</f>
        <v>#REF!</v>
      </c>
      <c r="S762" t="str">
        <f>IF(assembly_staff_import[[#This Row],[Legislative Staff Type]]="Personal", assembly_staff_import[[#This Row],[Vlookup Works for Group]], assembly_staff_import[[#This Row],[Formatted Works for Group calc]]&amp;", Central Staff Office, Assembly")</f>
        <v>Intern Program, Central Staff Office, Assembly</v>
      </c>
      <c r="T762" s="20" t="str">
        <f>TRIM(assembly_staff_import[[#This Row],[NAME_SOURCE_KEY]])</f>
        <v>SALMAN, VANESSA K</v>
      </c>
      <c r="U762" t="s">
        <v>27215</v>
      </c>
      <c r="V762" t="s">
        <v>27216</v>
      </c>
      <c r="W762" t="s">
        <v>27217</v>
      </c>
      <c r="Y762"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62" t="s">
        <v>26562</v>
      </c>
      <c r="AA762" t="e">
        <f>VLOOKUP(assembly_staff_import[[#This Row],[Formatted and corrected Works for Group Text]],[3]!Table4[#Data],1,0)</f>
        <v>#REF!</v>
      </c>
      <c r="AB762" t="e">
        <f>VLOOKUP(assembly_staff_import[[#This Row],[Formatted and corrected Works for Group Text]],[3]!Table5[#Data],2,0)</f>
        <v>#REF!</v>
      </c>
      <c r="AC762" t="str">
        <f>IF(TRIM(assembly_staff_import[[#This Row],[PUBLIC INFO ADDR_SOURCE_KEY]])="CAPITOL, ALBANY", "Legislative / Capitol Office", "District Office")</f>
        <v>Legislative / Capitol Office</v>
      </c>
      <c r="AD762" t="s">
        <v>26563</v>
      </c>
      <c r="AF762" t="str">
        <f t="shared" si="35"/>
        <v xml:space="preserve">225 </v>
      </c>
      <c r="AG762" t="s">
        <v>26563</v>
      </c>
      <c r="AH762" t="s">
        <v>27218</v>
      </c>
      <c r="AI762" t="s">
        <v>26565</v>
      </c>
      <c r="AJ762" t="s">
        <v>23493</v>
      </c>
    </row>
    <row r="763" spans="1:36" x14ac:dyDescent="0.2">
      <c r="A763" t="str">
        <f>TRIM(PROPER((assembly_staff_import[[#This Row],[First MI Name via NAME_SOURCE_KEY TEXT]]&amp;" "&amp;assembly_staff_import[[#This Row],[Last Name via NAME_SOURCE_KEY TEXT]]&amp;" "&amp;assembly_staff_import[[#This Row],[Suffix via NAME_SOURCE_KEY]])))</f>
        <v>Wesley D Nishiyama</v>
      </c>
      <c r="B763" t="str">
        <f>TRIM(CONCATENATE(TRIM(assembly_staff_import[[#This Row],[Full Name]]), ", ", assembly_staff_import[[#This Row],[Title]]))</f>
        <v>Wesley D Nishiyama, Assistant Professor</v>
      </c>
      <c r="C763" t="e">
        <f>assembly_staff_import[[#This Row],[Vlookup_groups]]</f>
        <v>#REF!</v>
      </c>
      <c r="D763" t="str">
        <f>IF(assembly_staff_import[[#This Row],[Legislative Staff Type]]="Personal",assembly_staff_import[[#This Row],[Formatted Personal Staff Office]],"")</f>
        <v/>
      </c>
      <c r="E763" t="s">
        <v>65</v>
      </c>
      <c r="F763" s="19" t="s">
        <v>10913</v>
      </c>
      <c r="G763" t="s">
        <v>1237</v>
      </c>
      <c r="H763" t="str">
        <f>TRIM(PROPER((assembly_staff_import[[#This Row],[Last Name via NAME_SOURCE_KEY TEXT]]&amp;" "&amp;assembly_staff_import[[#This Row],[Suffix via NAME_SOURCE_KEY]])))</f>
        <v>Nishiyama</v>
      </c>
      <c r="I763" t="str">
        <f>PROPER(assembly_staff_import[[#This Row],[JOB TITLE_SOURCE_KEY]])</f>
        <v xml:space="preserve">Assistant Professor                        </v>
      </c>
      <c r="J763" t="s">
        <v>72</v>
      </c>
      <c r="K763" t="str">
        <f>IF(assembly_staff_import[[#This Row],[Legislative Staff Type]]="Personal",assembly_staff_import[[#This Row],[Vlookup Reports To Person]], "")</f>
        <v/>
      </c>
      <c r="L763" t="str">
        <f>PROPER(assembly_staff_import[[#This Row],[First MI Name via NAME_SOURCE_KEY TEXT]])</f>
        <v xml:space="preserve"> Wesley D</v>
      </c>
      <c r="M763" t="s">
        <v>14384</v>
      </c>
      <c r="N763" t="str">
        <f>LOWER(CONCATENATE(assembly_staff_import[[#This Row],[Last Name]],LEFT(assembly_staff_import[[#This Row],[First Name (no initial)]],1),"@nyassembly.gov"))</f>
        <v>nishiyamaw@nyassembly.gov</v>
      </c>
      <c r="O763" t="s">
        <v>24389</v>
      </c>
      <c r="P763" t="e">
        <f>VLOOKUP(assembly_staff_import[[#This Row],[Full Name]],[3]!PEOPLE_March_20[#Data],1,0)</f>
        <v>#REF!</v>
      </c>
      <c r="Q763" t="e">
        <f>VLOOKUP(assembly_staff_import[[#This Row],[Full Name]],[3]!Table17[#Data],3,0)</f>
        <v>#REF!</v>
      </c>
      <c r="R763" t="e">
        <f>VLOOKUP(assembly_staff_import[[#This Row],[Formatted Works for Group]],[3]!Table7[#Data],1,0)</f>
        <v>#REF!</v>
      </c>
      <c r="S763" t="str">
        <f>IF(assembly_staff_import[[#This Row],[Legislative Staff Type]]="Personal", assembly_staff_import[[#This Row],[Vlookup Works for Group]], assembly_staff_import[[#This Row],[Formatted Works for Group calc]]&amp;", Central Staff Office, Assembly")</f>
        <v>Intern Program, Central Staff Office, Assembly</v>
      </c>
      <c r="T763" s="20" t="str">
        <f>TRIM(assembly_staff_import[[#This Row],[NAME_SOURCE_KEY]])</f>
        <v>NISHIYAMA, WESLEY D</v>
      </c>
      <c r="U763" t="s">
        <v>27219</v>
      </c>
      <c r="V763" t="s">
        <v>27220</v>
      </c>
      <c r="W763" t="s">
        <v>27221</v>
      </c>
      <c r="Y763"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63" t="s">
        <v>26562</v>
      </c>
      <c r="AA763" t="e">
        <f>VLOOKUP(assembly_staff_import[[#This Row],[Formatted and corrected Works for Group Text]],[3]!Table4[#Data],1,0)</f>
        <v>#REF!</v>
      </c>
      <c r="AB763" t="e">
        <f>VLOOKUP(assembly_staff_import[[#This Row],[Formatted and corrected Works for Group Text]],[3]!Table5[#Data],2,0)</f>
        <v>#REF!</v>
      </c>
      <c r="AC763" t="str">
        <f>IF(TRIM(assembly_staff_import[[#This Row],[PUBLIC INFO ADDR_SOURCE_KEY]])="CAPITOL, ALBANY", "Legislative / Capitol Office", "District Office")</f>
        <v>Legislative / Capitol Office</v>
      </c>
      <c r="AD763" t="s">
        <v>26563</v>
      </c>
      <c r="AF763" t="str">
        <f t="shared" si="35"/>
        <v xml:space="preserve">225 </v>
      </c>
      <c r="AG763" t="s">
        <v>26563</v>
      </c>
      <c r="AH763" t="s">
        <v>27222</v>
      </c>
      <c r="AI763" t="s">
        <v>27223</v>
      </c>
      <c r="AJ763" t="s">
        <v>23493</v>
      </c>
    </row>
    <row r="764" spans="1:36" x14ac:dyDescent="0.2">
      <c r="A764" t="str">
        <f>TRIM(PROPER((assembly_staff_import[[#This Row],[First MI Name via NAME_SOURCE_KEY TEXT]]&amp;" "&amp;assembly_staff_import[[#This Row],[Last Name via NAME_SOURCE_KEY TEXT]]&amp;" "&amp;assembly_staff_import[[#This Row],[Suffix via NAME_SOURCE_KEY]])))</f>
        <v>Wilyuly Lopez</v>
      </c>
      <c r="B764" t="str">
        <f>TRIM(CONCATENATE(TRIM(assembly_staff_import[[#This Row],[Full Name]]), ", ", assembly_staff_import[[#This Row],[Title]]))</f>
        <v>Wilyuly Lopez, Intern</v>
      </c>
      <c r="C764" t="e">
        <f>assembly_staff_import[[#This Row],[Vlookup_groups]]</f>
        <v>#REF!</v>
      </c>
      <c r="D764" t="str">
        <f>IF(assembly_staff_import[[#This Row],[Legislative Staff Type]]="Personal",assembly_staff_import[[#This Row],[Formatted Personal Staff Office]],"")</f>
        <v/>
      </c>
      <c r="E764" t="s">
        <v>65</v>
      </c>
      <c r="F764" s="19" t="s">
        <v>10913</v>
      </c>
      <c r="G764" t="s">
        <v>1237</v>
      </c>
      <c r="H764" t="str">
        <f>TRIM(PROPER((assembly_staff_import[[#This Row],[Last Name via NAME_SOURCE_KEY TEXT]]&amp;" "&amp;assembly_staff_import[[#This Row],[Suffix via NAME_SOURCE_KEY]])))</f>
        <v>Lopez</v>
      </c>
      <c r="I764" t="str">
        <f>PROPER(assembly_staff_import[[#This Row],[JOB TITLE_SOURCE_KEY]])</f>
        <v xml:space="preserve">Intern                                     </v>
      </c>
      <c r="J764" t="s">
        <v>72</v>
      </c>
      <c r="K764" t="str">
        <f>IF(assembly_staff_import[[#This Row],[Legislative Staff Type]]="Personal",assembly_staff_import[[#This Row],[Vlookup Reports To Person]], "")</f>
        <v/>
      </c>
      <c r="L764" t="str">
        <f>PROPER(assembly_staff_import[[#This Row],[First MI Name via NAME_SOURCE_KEY TEXT]])</f>
        <v xml:space="preserve"> Wilyuly</v>
      </c>
      <c r="M764" t="s">
        <v>10992</v>
      </c>
      <c r="N764" t="str">
        <f>LOWER(CONCATENATE(assembly_staff_import[[#This Row],[Last Name]],LEFT(assembly_staff_import[[#This Row],[First Name (no initial)]],1),"@nyassembly.gov"))</f>
        <v>lopezw@nyassembly.gov</v>
      </c>
      <c r="O764" t="s">
        <v>10994</v>
      </c>
      <c r="P764" t="e">
        <f>VLOOKUP(assembly_staff_import[[#This Row],[Full Name]],[3]!PEOPLE_March_20[#Data],1,0)</f>
        <v>#REF!</v>
      </c>
      <c r="Q764" t="e">
        <f>VLOOKUP(assembly_staff_import[[#This Row],[Full Name]],[3]!Table17[#Data],3,0)</f>
        <v>#REF!</v>
      </c>
      <c r="R764" t="e">
        <f>VLOOKUP(assembly_staff_import[[#This Row],[Formatted Works for Group]],[3]!Table7[#Data],1,0)</f>
        <v>#REF!</v>
      </c>
      <c r="S764" t="str">
        <f>IF(assembly_staff_import[[#This Row],[Legislative Staff Type]]="Personal", assembly_staff_import[[#This Row],[Vlookup Works for Group]], assembly_staff_import[[#This Row],[Formatted Works for Group calc]]&amp;", Central Staff Office, Assembly")</f>
        <v>Intern Program, Central Staff Office, Assembly</v>
      </c>
      <c r="T764" s="20" t="str">
        <f>TRIM(assembly_staff_import[[#This Row],[NAME_SOURCE_KEY]])</f>
        <v>LOPEZ, WILYULY</v>
      </c>
      <c r="U764" t="s">
        <v>27224</v>
      </c>
      <c r="V764" t="s">
        <v>23541</v>
      </c>
      <c r="W764" t="s">
        <v>27225</v>
      </c>
      <c r="Y764"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64" t="s">
        <v>26562</v>
      </c>
      <c r="AA764" t="e">
        <f>VLOOKUP(assembly_staff_import[[#This Row],[Formatted and corrected Works for Group Text]],[3]!Table4[#Data],1,0)</f>
        <v>#REF!</v>
      </c>
      <c r="AB764" t="e">
        <f>VLOOKUP(assembly_staff_import[[#This Row],[Formatted and corrected Works for Group Text]],[3]!Table5[#Data],2,0)</f>
        <v>#REF!</v>
      </c>
      <c r="AC764" t="str">
        <f>IF(TRIM(assembly_staff_import[[#This Row],[PUBLIC INFO ADDR_SOURCE_KEY]])="CAPITOL, ALBANY", "Legislative / Capitol Office", "District Office")</f>
        <v>Legislative / Capitol Office</v>
      </c>
      <c r="AD764" t="s">
        <v>26563</v>
      </c>
      <c r="AF764" t="str">
        <f t="shared" si="35"/>
        <v xml:space="preserve">225 </v>
      </c>
      <c r="AG764" t="s">
        <v>26563</v>
      </c>
      <c r="AH764" t="s">
        <v>27226</v>
      </c>
      <c r="AI764" t="s">
        <v>26565</v>
      </c>
      <c r="AJ764" t="s">
        <v>23493</v>
      </c>
    </row>
    <row r="765" spans="1:36" x14ac:dyDescent="0.2">
      <c r="A765" t="str">
        <f>TRIM(PROPER((assembly_staff_import[[#This Row],[First MI Name via NAME_SOURCE_KEY TEXT]]&amp;" "&amp;assembly_staff_import[[#This Row],[Last Name via NAME_SOURCE_KEY TEXT]]&amp;" "&amp;assembly_staff_import[[#This Row],[Suffix via NAME_SOURCE_KEY]])))</f>
        <v>Zantao Zhu</v>
      </c>
      <c r="B765" t="str">
        <f>TRIM(CONCATENATE(TRIM(assembly_staff_import[[#This Row],[Full Name]]), ", ", assembly_staff_import[[#This Row],[Title]]))</f>
        <v>Zantao Zhu, Intern</v>
      </c>
      <c r="C765" t="e">
        <f>assembly_staff_import[[#This Row],[Vlookup_groups]]</f>
        <v>#REF!</v>
      </c>
      <c r="D765" t="str">
        <f>IF(assembly_staff_import[[#This Row],[Legislative Staff Type]]="Personal",assembly_staff_import[[#This Row],[Formatted Personal Staff Office]],"")</f>
        <v/>
      </c>
      <c r="E765" t="s">
        <v>65</v>
      </c>
      <c r="F765" s="19" t="s">
        <v>10913</v>
      </c>
      <c r="G765" t="s">
        <v>1237</v>
      </c>
      <c r="H765" t="str">
        <f>TRIM(PROPER((assembly_staff_import[[#This Row],[Last Name via NAME_SOURCE_KEY TEXT]]&amp;" "&amp;assembly_staff_import[[#This Row],[Suffix via NAME_SOURCE_KEY]])))</f>
        <v>Zhu</v>
      </c>
      <c r="I765" t="str">
        <f>PROPER(assembly_staff_import[[#This Row],[JOB TITLE_SOURCE_KEY]])</f>
        <v xml:space="preserve">Intern                                     </v>
      </c>
      <c r="J765" t="s">
        <v>72</v>
      </c>
      <c r="K765" t="str">
        <f>IF(assembly_staff_import[[#This Row],[Legislative Staff Type]]="Personal",assembly_staff_import[[#This Row],[Vlookup Reports To Person]], "")</f>
        <v/>
      </c>
      <c r="L765" t="str">
        <f>PROPER(assembly_staff_import[[#This Row],[First MI Name via NAME_SOURCE_KEY TEXT]])</f>
        <v xml:space="preserve"> Zantao</v>
      </c>
      <c r="M765" t="s">
        <v>10959</v>
      </c>
      <c r="N765" t="str">
        <f>LOWER(CONCATENATE(assembly_staff_import[[#This Row],[Last Name]],LEFT(assembly_staff_import[[#This Row],[First Name (no initial)]],1),"@nyassembly.gov"))</f>
        <v>zhuz@nyassembly.gov</v>
      </c>
      <c r="O765" t="s">
        <v>10961</v>
      </c>
      <c r="P765" t="e">
        <f>VLOOKUP(assembly_staff_import[[#This Row],[Full Name]],[3]!PEOPLE_March_20[#Data],1,0)</f>
        <v>#REF!</v>
      </c>
      <c r="Q765" t="e">
        <f>VLOOKUP(assembly_staff_import[[#This Row],[Full Name]],[3]!Table17[#Data],3,0)</f>
        <v>#REF!</v>
      </c>
      <c r="R765" t="e">
        <f>VLOOKUP(assembly_staff_import[[#This Row],[Formatted Works for Group]],[3]!Table7[#Data],1,0)</f>
        <v>#REF!</v>
      </c>
      <c r="S765" t="str">
        <f>IF(assembly_staff_import[[#This Row],[Legislative Staff Type]]="Personal", assembly_staff_import[[#This Row],[Vlookup Works for Group]], assembly_staff_import[[#This Row],[Formatted Works for Group calc]]&amp;", Central Staff Office, Assembly")</f>
        <v>Intern Program, Central Staff Office, Assembly</v>
      </c>
      <c r="T765" s="20" t="str">
        <f>TRIM(assembly_staff_import[[#This Row],[NAME_SOURCE_KEY]])</f>
        <v>ZHU, ZANTAO</v>
      </c>
      <c r="U765" t="s">
        <v>27227</v>
      </c>
      <c r="V765" t="s">
        <v>27228</v>
      </c>
      <c r="W765" t="s">
        <v>27229</v>
      </c>
      <c r="Y765" t="str">
        <f>IF(assembly_staff_import[[#This Row],[Legislative Staff Type]]="Personal", PROPER(TRIM(assembly_staff_import[[#This Row],[Unit First MI via UNIT_SOURCE_KEY]])&amp;" "&amp;assembly_staff_import[[#This Row],[Unit Last via UNIT_SOURCE_KEY]]), PROPER(TRIM(assembly_staff_import[[#This Row],[UNIT NAME_SOURCE_KEY2]])))</f>
        <v>Intern Program</v>
      </c>
      <c r="Z765" t="s">
        <v>26562</v>
      </c>
      <c r="AA765" t="e">
        <f>VLOOKUP(assembly_staff_import[[#This Row],[Formatted and corrected Works for Group Text]],[3]!Table4[#Data],1,0)</f>
        <v>#REF!</v>
      </c>
      <c r="AB765" t="e">
        <f>VLOOKUP(assembly_staff_import[[#This Row],[Formatted and corrected Works for Group Text]],[3]!Table5[#Data],2,0)</f>
        <v>#REF!</v>
      </c>
      <c r="AC765" t="str">
        <f>IF(TRIM(assembly_staff_import[[#This Row],[PUBLIC INFO ADDR_SOURCE_KEY]])="CAPITOL, ALBANY", "Legislative / Capitol Office", "District Office")</f>
        <v>Legislative / Capitol Office</v>
      </c>
      <c r="AD765" t="s">
        <v>26563</v>
      </c>
      <c r="AF765" t="str">
        <f t="shared" si="35"/>
        <v xml:space="preserve">225 </v>
      </c>
      <c r="AG765" t="s">
        <v>26563</v>
      </c>
      <c r="AH765" t="s">
        <v>27230</v>
      </c>
      <c r="AI765" t="s">
        <v>26565</v>
      </c>
      <c r="AJ765" t="s">
        <v>23493</v>
      </c>
    </row>
    <row r="766" spans="1:36" x14ac:dyDescent="0.2">
      <c r="A766" t="str">
        <f>TRIM(PROPER((assembly_staff_import[[#This Row],[First MI Name via NAME_SOURCE_KEY TEXT]]&amp;" "&amp;assembly_staff_import[[#This Row],[Last Name via NAME_SOURCE_KEY TEXT]]&amp;" "&amp;assembly_staff_import[[#This Row],[Suffix via NAME_SOURCE_KEY]])))</f>
        <v>David N Dedon</v>
      </c>
      <c r="B766" t="str">
        <f>TRIM(CONCATENATE(TRIM(assembly_staff_import[[#This Row],[Full Name]]), ", ", assembly_staff_import[[#This Row],[Title]]))</f>
        <v>David N Dedon, Invntory Mgt Splst</v>
      </c>
      <c r="C766" t="e">
        <f>assembly_staff_import[[#This Row],[Vlookup_groups]]</f>
        <v>#REF!</v>
      </c>
      <c r="D766" t="str">
        <f>IF(assembly_staff_import[[#This Row],[Legislative Staff Type]]="Personal",assembly_staff_import[[#This Row],[Formatted Personal Staff Office]],"")</f>
        <v/>
      </c>
      <c r="E766" t="s">
        <v>65</v>
      </c>
      <c r="F766" s="19" t="s">
        <v>10913</v>
      </c>
      <c r="G766" t="s">
        <v>1237</v>
      </c>
      <c r="H766" t="str">
        <f>TRIM(PROPER((assembly_staff_import[[#This Row],[Last Name via NAME_SOURCE_KEY TEXT]]&amp;" "&amp;assembly_staff_import[[#This Row],[Suffix via NAME_SOURCE_KEY]])))</f>
        <v>Dedon</v>
      </c>
      <c r="I766" t="str">
        <f>PROPER(assembly_staff_import[[#This Row],[JOB TITLE_SOURCE_KEY]])</f>
        <v xml:space="preserve">Invntory Mgt Splst                         </v>
      </c>
      <c r="J766" t="s">
        <v>72</v>
      </c>
      <c r="K766" t="str">
        <f>IF(assembly_staff_import[[#This Row],[Legislative Staff Type]]="Personal",assembly_staff_import[[#This Row],[Vlookup Reports To Person]], "")</f>
        <v/>
      </c>
      <c r="L766" t="str">
        <f>PROPER(assembly_staff_import[[#This Row],[First MI Name via NAME_SOURCE_KEY TEXT]])</f>
        <v xml:space="preserve"> David N</v>
      </c>
      <c r="M766" t="s">
        <v>13499</v>
      </c>
      <c r="N766" t="str">
        <f>LOWER(CONCATENATE(assembly_staff_import[[#This Row],[Last Name]],LEFT(assembly_staff_import[[#This Row],[First Name (no initial)]],1),"@nyassembly.gov"))</f>
        <v>dedond@nyassembly.gov</v>
      </c>
      <c r="O766" t="s">
        <v>687</v>
      </c>
      <c r="P766" t="e">
        <f>VLOOKUP(assembly_staff_import[[#This Row],[Full Name]],[3]!PEOPLE_March_20[#Data],1,0)</f>
        <v>#REF!</v>
      </c>
      <c r="Q766" t="e">
        <f>VLOOKUP(assembly_staff_import[[#This Row],[Full Name]],[3]!Table17[#Data],3,0)</f>
        <v>#REF!</v>
      </c>
      <c r="R766" t="e">
        <f>VLOOKUP(assembly_staff_import[[#This Row],[Formatted Works for Group]],[3]!Table7[#Data],1,0)</f>
        <v>#REF!</v>
      </c>
      <c r="S766" t="str">
        <f>IF(assembly_staff_import[[#This Row],[Legislative Staff Type]]="Personal", assembly_staff_import[[#This Row],[Vlookup Works for Group]], assembly_staff_import[[#This Row],[Formatted Works for Group calc]]&amp;", Central Staff Office, Assembly")</f>
        <v>Inventory Management, Central Staff Office, Assembly</v>
      </c>
      <c r="T766" s="20" t="str">
        <f>TRIM(assembly_staff_import[[#This Row],[NAME_SOURCE_KEY]])</f>
        <v>DEDON, DAVID N</v>
      </c>
      <c r="U766" t="s">
        <v>27231</v>
      </c>
      <c r="V766" t="s">
        <v>27232</v>
      </c>
      <c r="W766" t="s">
        <v>27233</v>
      </c>
      <c r="Y766" t="str">
        <f>IF(assembly_staff_import[[#This Row],[Legislative Staff Type]]="Personal", PROPER(TRIM(assembly_staff_import[[#This Row],[Unit First MI via UNIT_SOURCE_KEY]])&amp;" "&amp;assembly_staff_import[[#This Row],[Unit Last via UNIT_SOURCE_KEY]]), PROPER(TRIM(assembly_staff_import[[#This Row],[UNIT NAME_SOURCE_KEY2]])))</f>
        <v>Inventory Management</v>
      </c>
      <c r="Z766" t="s">
        <v>27234</v>
      </c>
      <c r="AA766" t="e">
        <f>VLOOKUP(assembly_staff_import[[#This Row],[Formatted and corrected Works for Group Text]],[3]!Table4[#Data],1,0)</f>
        <v>#REF!</v>
      </c>
      <c r="AB766" t="e">
        <f>VLOOKUP(assembly_staff_import[[#This Row],[Formatted and corrected Works for Group Text]],[3]!Table5[#Data],2,0)</f>
        <v>#REF!</v>
      </c>
      <c r="AC766" t="str">
        <f>IF(TRIM(assembly_staff_import[[#This Row],[PUBLIC INFO ADDR_SOURCE_KEY]])="CAPITOL, ALBANY", "Legislative / Capitol Office", "District Office")</f>
        <v>Legislative / Capitol Office</v>
      </c>
      <c r="AD766" t="s">
        <v>27235</v>
      </c>
      <c r="AF766" t="str">
        <f t="shared" ref="AF766:AF774" si="36">"229 "</f>
        <v xml:space="preserve">229 </v>
      </c>
      <c r="AG766" t="s">
        <v>27235</v>
      </c>
      <c r="AH766" t="s">
        <v>27236</v>
      </c>
      <c r="AI766" t="s">
        <v>27237</v>
      </c>
      <c r="AJ766" t="s">
        <v>23493</v>
      </c>
    </row>
    <row r="767" spans="1:36" x14ac:dyDescent="0.2">
      <c r="A767" t="str">
        <f>TRIM(PROPER((assembly_staff_import[[#This Row],[First MI Name via NAME_SOURCE_KEY TEXT]]&amp;" "&amp;assembly_staff_import[[#This Row],[Last Name via NAME_SOURCE_KEY TEXT]]&amp;" "&amp;assembly_staff_import[[#This Row],[Suffix via NAME_SOURCE_KEY]])))</f>
        <v>Dennis P O'Toole</v>
      </c>
      <c r="B767" t="str">
        <f>TRIM(CONCATENATE(TRIM(assembly_staff_import[[#This Row],[Full Name]]), ", ", assembly_staff_import[[#This Row],[Title]]))</f>
        <v>Dennis P O'Toole, Inventory Record Spec</v>
      </c>
      <c r="C767" t="e">
        <f>assembly_staff_import[[#This Row],[Vlookup_groups]]</f>
        <v>#REF!</v>
      </c>
      <c r="D767" t="str">
        <f>IF(assembly_staff_import[[#This Row],[Legislative Staff Type]]="Personal",assembly_staff_import[[#This Row],[Formatted Personal Staff Office]],"")</f>
        <v/>
      </c>
      <c r="E767" t="s">
        <v>65</v>
      </c>
      <c r="F767" s="19" t="s">
        <v>10913</v>
      </c>
      <c r="G767" t="s">
        <v>1237</v>
      </c>
      <c r="H767" t="str">
        <f>TRIM(PROPER((assembly_staff_import[[#This Row],[Last Name via NAME_SOURCE_KEY TEXT]]&amp;" "&amp;assembly_staff_import[[#This Row],[Suffix via NAME_SOURCE_KEY]])))</f>
        <v>O'Toole</v>
      </c>
      <c r="I767" t="str">
        <f>PROPER(assembly_staff_import[[#This Row],[JOB TITLE_SOURCE_KEY]])</f>
        <v xml:space="preserve">Inventory Record Spec                      </v>
      </c>
      <c r="J767" t="s">
        <v>72</v>
      </c>
      <c r="K767" t="str">
        <f>IF(assembly_staff_import[[#This Row],[Legislative Staff Type]]="Personal",assembly_staff_import[[#This Row],[Vlookup Reports To Person]], "")</f>
        <v/>
      </c>
      <c r="L767" t="str">
        <f>PROPER(assembly_staff_import[[#This Row],[First MI Name via NAME_SOURCE_KEY TEXT]])</f>
        <v xml:space="preserve"> Dennis P</v>
      </c>
      <c r="M767" t="s">
        <v>14799</v>
      </c>
      <c r="N767" t="str">
        <f>LOWER(CONCATENATE(assembly_staff_import[[#This Row],[Last Name]],LEFT(assembly_staff_import[[#This Row],[First Name (no initial)]],1),"@nyassembly.gov"))</f>
        <v>o'tooled@nyassembly.gov</v>
      </c>
      <c r="O767" t="s">
        <v>15384</v>
      </c>
      <c r="P767" t="e">
        <f>VLOOKUP(assembly_staff_import[[#This Row],[Full Name]],[3]!PEOPLE_March_20[#Data],1,0)</f>
        <v>#REF!</v>
      </c>
      <c r="Q767" t="e">
        <f>VLOOKUP(assembly_staff_import[[#This Row],[Full Name]],[3]!Table17[#Data],3,0)</f>
        <v>#REF!</v>
      </c>
      <c r="R767" t="e">
        <f>VLOOKUP(assembly_staff_import[[#This Row],[Formatted Works for Group]],[3]!Table7[#Data],1,0)</f>
        <v>#REF!</v>
      </c>
      <c r="S767" t="str">
        <f>IF(assembly_staff_import[[#This Row],[Legislative Staff Type]]="Personal", assembly_staff_import[[#This Row],[Vlookup Works for Group]], assembly_staff_import[[#This Row],[Formatted Works for Group calc]]&amp;", Central Staff Office, Assembly")</f>
        <v>Inventory Management, Central Staff Office, Assembly</v>
      </c>
      <c r="T767" s="20" t="str">
        <f>TRIM(assembly_staff_import[[#This Row],[NAME_SOURCE_KEY]])</f>
        <v>O'TOOLE, DENNIS P</v>
      </c>
      <c r="U767" t="s">
        <v>27238</v>
      </c>
      <c r="V767" t="s">
        <v>27239</v>
      </c>
      <c r="W767" t="s">
        <v>27240</v>
      </c>
      <c r="Y767" t="str">
        <f>IF(assembly_staff_import[[#This Row],[Legislative Staff Type]]="Personal", PROPER(TRIM(assembly_staff_import[[#This Row],[Unit First MI via UNIT_SOURCE_KEY]])&amp;" "&amp;assembly_staff_import[[#This Row],[Unit Last via UNIT_SOURCE_KEY]]), PROPER(TRIM(assembly_staff_import[[#This Row],[UNIT NAME_SOURCE_KEY2]])))</f>
        <v>Inventory Management</v>
      </c>
      <c r="Z767" t="s">
        <v>27234</v>
      </c>
      <c r="AA767" t="e">
        <f>VLOOKUP(assembly_staff_import[[#This Row],[Formatted and corrected Works for Group Text]],[3]!Table4[#Data],1,0)</f>
        <v>#REF!</v>
      </c>
      <c r="AB767" t="e">
        <f>VLOOKUP(assembly_staff_import[[#This Row],[Formatted and corrected Works for Group Text]],[3]!Table5[#Data],2,0)</f>
        <v>#REF!</v>
      </c>
      <c r="AC767" t="str">
        <f>IF(TRIM(assembly_staff_import[[#This Row],[PUBLIC INFO ADDR_SOURCE_KEY]])="CAPITOL, ALBANY", "Legislative / Capitol Office", "District Office")</f>
        <v>Legislative / Capitol Office</v>
      </c>
      <c r="AD767" t="s">
        <v>27235</v>
      </c>
      <c r="AF767" t="str">
        <f t="shared" si="36"/>
        <v xml:space="preserve">229 </v>
      </c>
      <c r="AG767" t="s">
        <v>27235</v>
      </c>
      <c r="AH767" t="s">
        <v>27241</v>
      </c>
      <c r="AI767" t="s">
        <v>27242</v>
      </c>
      <c r="AJ767" t="s">
        <v>23493</v>
      </c>
    </row>
    <row r="768" spans="1:36" x14ac:dyDescent="0.2">
      <c r="A768" t="str">
        <f>TRIM(PROPER((assembly_staff_import[[#This Row],[First MI Name via NAME_SOURCE_KEY TEXT]]&amp;" "&amp;assembly_staff_import[[#This Row],[Last Name via NAME_SOURCE_KEY TEXT]]&amp;" "&amp;assembly_staff_import[[#This Row],[Suffix via NAME_SOURCE_KEY]])))</f>
        <v>Gregory E O'Brien</v>
      </c>
      <c r="B768" t="str">
        <f>TRIM(CONCATENATE(TRIM(assembly_staff_import[[#This Row],[Full Name]]), ", ", assembly_staff_import[[#This Row],[Title]]))</f>
        <v>Gregory E O'Brien, Invntory Mgt Splst</v>
      </c>
      <c r="C768" t="e">
        <f>assembly_staff_import[[#This Row],[Vlookup_groups]]</f>
        <v>#REF!</v>
      </c>
      <c r="D768" t="str">
        <f>IF(assembly_staff_import[[#This Row],[Legislative Staff Type]]="Personal",assembly_staff_import[[#This Row],[Formatted Personal Staff Office]],"")</f>
        <v/>
      </c>
      <c r="E768" t="s">
        <v>65</v>
      </c>
      <c r="F768" s="19" t="s">
        <v>10913</v>
      </c>
      <c r="G768" t="s">
        <v>1237</v>
      </c>
      <c r="H768" t="str">
        <f>TRIM(PROPER((assembly_staff_import[[#This Row],[Last Name via NAME_SOURCE_KEY TEXT]]&amp;" "&amp;assembly_staff_import[[#This Row],[Suffix via NAME_SOURCE_KEY]])))</f>
        <v>O'Brien</v>
      </c>
      <c r="I768" t="str">
        <f>PROPER(assembly_staff_import[[#This Row],[JOB TITLE_SOURCE_KEY]])</f>
        <v xml:space="preserve">Invntory Mgt Splst                         </v>
      </c>
      <c r="J768" t="s">
        <v>72</v>
      </c>
      <c r="K768" t="str">
        <f>IF(assembly_staff_import[[#This Row],[Legislative Staff Type]]="Personal",assembly_staff_import[[#This Row],[Vlookup Reports To Person]], "")</f>
        <v/>
      </c>
      <c r="L768" t="str">
        <f>PROPER(assembly_staff_import[[#This Row],[First MI Name via NAME_SOURCE_KEY TEXT]])</f>
        <v xml:space="preserve"> Gregory E</v>
      </c>
      <c r="M768" t="s">
        <v>15208</v>
      </c>
      <c r="N768" t="str">
        <f>LOWER(CONCATENATE(assembly_staff_import[[#This Row],[Last Name]],LEFT(assembly_staff_import[[#This Row],[First Name (no initial)]],1),"@nyassembly.gov"))</f>
        <v>o'brieng@nyassembly.gov</v>
      </c>
      <c r="O768" t="s">
        <v>8401</v>
      </c>
      <c r="P768" t="e">
        <f>VLOOKUP(assembly_staff_import[[#This Row],[Full Name]],[3]!PEOPLE_March_20[#Data],1,0)</f>
        <v>#REF!</v>
      </c>
      <c r="Q768" t="e">
        <f>VLOOKUP(assembly_staff_import[[#This Row],[Full Name]],[3]!Table17[#Data],3,0)</f>
        <v>#REF!</v>
      </c>
      <c r="R768" t="e">
        <f>VLOOKUP(assembly_staff_import[[#This Row],[Formatted Works for Group]],[3]!Table7[#Data],1,0)</f>
        <v>#REF!</v>
      </c>
      <c r="S768" t="str">
        <f>IF(assembly_staff_import[[#This Row],[Legislative Staff Type]]="Personal", assembly_staff_import[[#This Row],[Vlookup Works for Group]], assembly_staff_import[[#This Row],[Formatted Works for Group calc]]&amp;", Central Staff Office, Assembly")</f>
        <v>Inventory Management, Central Staff Office, Assembly</v>
      </c>
      <c r="T768" s="20" t="str">
        <f>TRIM(assembly_staff_import[[#This Row],[NAME_SOURCE_KEY]])</f>
        <v>O'BRIEN, GREGORY E</v>
      </c>
      <c r="U768" t="s">
        <v>27243</v>
      </c>
      <c r="V768" t="s">
        <v>27244</v>
      </c>
      <c r="W768" t="s">
        <v>27245</v>
      </c>
      <c r="Y768" t="str">
        <f>IF(assembly_staff_import[[#This Row],[Legislative Staff Type]]="Personal", PROPER(TRIM(assembly_staff_import[[#This Row],[Unit First MI via UNIT_SOURCE_KEY]])&amp;" "&amp;assembly_staff_import[[#This Row],[Unit Last via UNIT_SOURCE_KEY]]), PROPER(TRIM(assembly_staff_import[[#This Row],[UNIT NAME_SOURCE_KEY2]])))</f>
        <v>Inventory Management</v>
      </c>
      <c r="Z768" t="s">
        <v>27234</v>
      </c>
      <c r="AA768" t="e">
        <f>VLOOKUP(assembly_staff_import[[#This Row],[Formatted and corrected Works for Group Text]],[3]!Table4[#Data],1,0)</f>
        <v>#REF!</v>
      </c>
      <c r="AB768" t="e">
        <f>VLOOKUP(assembly_staff_import[[#This Row],[Formatted and corrected Works for Group Text]],[3]!Table5[#Data],2,0)</f>
        <v>#REF!</v>
      </c>
      <c r="AC768" t="str">
        <f>IF(TRIM(assembly_staff_import[[#This Row],[PUBLIC INFO ADDR_SOURCE_KEY]])="CAPITOL, ALBANY", "Legislative / Capitol Office", "District Office")</f>
        <v>Legislative / Capitol Office</v>
      </c>
      <c r="AD768" t="s">
        <v>27235</v>
      </c>
      <c r="AF768" t="str">
        <f t="shared" si="36"/>
        <v xml:space="preserve">229 </v>
      </c>
      <c r="AG768" t="s">
        <v>27235</v>
      </c>
      <c r="AH768" t="s">
        <v>27246</v>
      </c>
      <c r="AI768" t="s">
        <v>27237</v>
      </c>
      <c r="AJ768" t="s">
        <v>23493</v>
      </c>
    </row>
    <row r="769" spans="1:36" x14ac:dyDescent="0.2">
      <c r="A769" t="str">
        <f>TRIM(PROPER((assembly_staff_import[[#This Row],[First MI Name via NAME_SOURCE_KEY TEXT]]&amp;" "&amp;assembly_staff_import[[#This Row],[Last Name via NAME_SOURCE_KEY TEXT]]&amp;" "&amp;assembly_staff_import[[#This Row],[Suffix via NAME_SOURCE_KEY]])))</f>
        <v>John E Battaglino</v>
      </c>
      <c r="B769" t="str">
        <f>TRIM(CONCATENATE(TRIM(assembly_staff_import[[#This Row],[Full Name]]), ", ", assembly_staff_import[[#This Row],[Title]]))</f>
        <v>John E Battaglino, Rec Supv/Warehous Mgr</v>
      </c>
      <c r="C769" t="e">
        <f>assembly_staff_import[[#This Row],[Vlookup_groups]]</f>
        <v>#REF!</v>
      </c>
      <c r="D769" t="str">
        <f>IF(assembly_staff_import[[#This Row],[Legislative Staff Type]]="Personal",assembly_staff_import[[#This Row],[Formatted Personal Staff Office]],"")</f>
        <v/>
      </c>
      <c r="E769" t="s">
        <v>65</v>
      </c>
      <c r="F769" s="19" t="s">
        <v>10913</v>
      </c>
      <c r="G769" t="s">
        <v>1237</v>
      </c>
      <c r="H769" t="str">
        <f>TRIM(PROPER((assembly_staff_import[[#This Row],[Last Name via NAME_SOURCE_KEY TEXT]]&amp;" "&amp;assembly_staff_import[[#This Row],[Suffix via NAME_SOURCE_KEY]])))</f>
        <v>Battaglino</v>
      </c>
      <c r="I769" t="str">
        <f>PROPER(assembly_staff_import[[#This Row],[JOB TITLE_SOURCE_KEY]])</f>
        <v xml:space="preserve">Rec Supv/Warehous Mgr                      </v>
      </c>
      <c r="J769" t="s">
        <v>72</v>
      </c>
      <c r="K769" t="str">
        <f>IF(assembly_staff_import[[#This Row],[Legislative Staff Type]]="Personal",assembly_staff_import[[#This Row],[Vlookup Reports To Person]], "")</f>
        <v/>
      </c>
      <c r="L769" t="str">
        <f>PROPER(assembly_staff_import[[#This Row],[First MI Name via NAME_SOURCE_KEY TEXT]])</f>
        <v xml:space="preserve"> John E</v>
      </c>
      <c r="M769" t="s">
        <v>15317</v>
      </c>
      <c r="N769" t="str">
        <f>LOWER(CONCATENATE(assembly_staff_import[[#This Row],[Last Name]],LEFT(assembly_staff_import[[#This Row],[First Name (no initial)]],1),"@nyassembly.gov"))</f>
        <v>battaglinoj@nyassembly.gov</v>
      </c>
      <c r="O769" t="s">
        <v>2544</v>
      </c>
      <c r="P769" t="e">
        <f>VLOOKUP(assembly_staff_import[[#This Row],[Full Name]],[3]!PEOPLE_March_20[#Data],1,0)</f>
        <v>#REF!</v>
      </c>
      <c r="Q769" t="e">
        <f>VLOOKUP(assembly_staff_import[[#This Row],[Full Name]],[3]!Table17[#Data],3,0)</f>
        <v>#REF!</v>
      </c>
      <c r="R769" t="e">
        <f>VLOOKUP(assembly_staff_import[[#This Row],[Formatted Works for Group]],[3]!Table7[#Data],1,0)</f>
        <v>#REF!</v>
      </c>
      <c r="S769" t="str">
        <f>IF(assembly_staff_import[[#This Row],[Legislative Staff Type]]="Personal", assembly_staff_import[[#This Row],[Vlookup Works for Group]], assembly_staff_import[[#This Row],[Formatted Works for Group calc]]&amp;", Central Staff Office, Assembly")</f>
        <v>Inventory Management, Central Staff Office, Assembly</v>
      </c>
      <c r="T769" s="20" t="str">
        <f>TRIM(assembly_staff_import[[#This Row],[NAME_SOURCE_KEY]])</f>
        <v>BATTAGLINO, JOHN E</v>
      </c>
      <c r="U769" t="s">
        <v>27247</v>
      </c>
      <c r="V769" t="s">
        <v>27248</v>
      </c>
      <c r="W769" t="s">
        <v>27249</v>
      </c>
      <c r="Y769" t="str">
        <f>IF(assembly_staff_import[[#This Row],[Legislative Staff Type]]="Personal", PROPER(TRIM(assembly_staff_import[[#This Row],[Unit First MI via UNIT_SOURCE_KEY]])&amp;" "&amp;assembly_staff_import[[#This Row],[Unit Last via UNIT_SOURCE_KEY]]), PROPER(TRIM(assembly_staff_import[[#This Row],[UNIT NAME_SOURCE_KEY2]])))</f>
        <v>Inventory Management</v>
      </c>
      <c r="Z769" t="s">
        <v>27234</v>
      </c>
      <c r="AA769" t="e">
        <f>VLOOKUP(assembly_staff_import[[#This Row],[Formatted and corrected Works for Group Text]],[3]!Table4[#Data],1,0)</f>
        <v>#REF!</v>
      </c>
      <c r="AB769" t="e">
        <f>VLOOKUP(assembly_staff_import[[#This Row],[Formatted and corrected Works for Group Text]],[3]!Table5[#Data],2,0)</f>
        <v>#REF!</v>
      </c>
      <c r="AC769" t="str">
        <f>IF(TRIM(assembly_staff_import[[#This Row],[PUBLIC INFO ADDR_SOURCE_KEY]])="CAPITOL, ALBANY", "Legislative / Capitol Office", "District Office")</f>
        <v>Legislative / Capitol Office</v>
      </c>
      <c r="AD769" t="s">
        <v>27235</v>
      </c>
      <c r="AF769" t="str">
        <f t="shared" si="36"/>
        <v xml:space="preserve">229 </v>
      </c>
      <c r="AG769" t="s">
        <v>27235</v>
      </c>
      <c r="AH769" t="s">
        <v>27250</v>
      </c>
      <c r="AI769" t="s">
        <v>27251</v>
      </c>
      <c r="AJ769" t="s">
        <v>23493</v>
      </c>
    </row>
    <row r="770" spans="1:36" x14ac:dyDescent="0.2">
      <c r="A770" t="str">
        <f>TRIM(PROPER((assembly_staff_import[[#This Row],[First MI Name via NAME_SOURCE_KEY TEXT]]&amp;" "&amp;assembly_staff_import[[#This Row],[Last Name via NAME_SOURCE_KEY TEXT]]&amp;" "&amp;assembly_staff_import[[#This Row],[Suffix via NAME_SOURCE_KEY]])))</f>
        <v>Latrice S Marcano</v>
      </c>
      <c r="B770" t="str">
        <f>TRIM(CONCATENATE(TRIM(assembly_staff_import[[#This Row],[Full Name]]), ", ", assembly_staff_import[[#This Row],[Title]]))</f>
        <v>Latrice S Marcano, Invntory Mgt Splst</v>
      </c>
      <c r="C770" t="e">
        <f>assembly_staff_import[[#This Row],[Vlookup_groups]]</f>
        <v>#REF!</v>
      </c>
      <c r="D770" t="str">
        <f>IF(assembly_staff_import[[#This Row],[Legislative Staff Type]]="Personal",assembly_staff_import[[#This Row],[Formatted Personal Staff Office]],"")</f>
        <v/>
      </c>
      <c r="E770" t="s">
        <v>65</v>
      </c>
      <c r="F770" s="19" t="s">
        <v>10913</v>
      </c>
      <c r="G770" t="s">
        <v>1237</v>
      </c>
      <c r="H770" t="str">
        <f>TRIM(PROPER((assembly_staff_import[[#This Row],[Last Name via NAME_SOURCE_KEY TEXT]]&amp;" "&amp;assembly_staff_import[[#This Row],[Suffix via NAME_SOURCE_KEY]])))</f>
        <v>Marcano</v>
      </c>
      <c r="I770" t="str">
        <f>PROPER(assembly_staff_import[[#This Row],[JOB TITLE_SOURCE_KEY]])</f>
        <v xml:space="preserve">Invntory Mgt Splst                         </v>
      </c>
      <c r="J770" t="s">
        <v>72</v>
      </c>
      <c r="K770" t="str">
        <f>IF(assembly_staff_import[[#This Row],[Legislative Staff Type]]="Personal",assembly_staff_import[[#This Row],[Vlookup Reports To Person]], "")</f>
        <v/>
      </c>
      <c r="L770" t="str">
        <f>PROPER(assembly_staff_import[[#This Row],[First MI Name via NAME_SOURCE_KEY TEXT]])</f>
        <v xml:space="preserve"> Latrice S</v>
      </c>
      <c r="M770" t="s">
        <v>12436</v>
      </c>
      <c r="N770" t="str">
        <f>LOWER(CONCATENATE(assembly_staff_import[[#This Row],[Last Name]],LEFT(assembly_staff_import[[#This Row],[First Name (no initial)]],1),"@nyassembly.gov"))</f>
        <v>marcanol@nyassembly.gov</v>
      </c>
      <c r="O770" t="s">
        <v>27252</v>
      </c>
      <c r="P770" t="e">
        <f>VLOOKUP(assembly_staff_import[[#This Row],[Full Name]],[3]!PEOPLE_March_20[#Data],1,0)</f>
        <v>#REF!</v>
      </c>
      <c r="Q770" t="e">
        <f>VLOOKUP(assembly_staff_import[[#This Row],[Full Name]],[3]!Table17[#Data],3,0)</f>
        <v>#REF!</v>
      </c>
      <c r="R770" t="e">
        <f>VLOOKUP(assembly_staff_import[[#This Row],[Formatted Works for Group]],[3]!Table7[#Data],1,0)</f>
        <v>#REF!</v>
      </c>
      <c r="S770" t="str">
        <f>IF(assembly_staff_import[[#This Row],[Legislative Staff Type]]="Personal", assembly_staff_import[[#This Row],[Vlookup Works for Group]], assembly_staff_import[[#This Row],[Formatted Works for Group calc]]&amp;", Central Staff Office, Assembly")</f>
        <v>Inventory Management, Central Staff Office, Assembly</v>
      </c>
      <c r="T770" s="20" t="str">
        <f>TRIM(assembly_staff_import[[#This Row],[NAME_SOURCE_KEY]])</f>
        <v>MARCANO, LATRICE S</v>
      </c>
      <c r="U770" t="s">
        <v>27253</v>
      </c>
      <c r="V770" t="s">
        <v>27254</v>
      </c>
      <c r="W770" t="s">
        <v>27255</v>
      </c>
      <c r="Y770" t="str">
        <f>IF(assembly_staff_import[[#This Row],[Legislative Staff Type]]="Personal", PROPER(TRIM(assembly_staff_import[[#This Row],[Unit First MI via UNIT_SOURCE_KEY]])&amp;" "&amp;assembly_staff_import[[#This Row],[Unit Last via UNIT_SOURCE_KEY]]), PROPER(TRIM(assembly_staff_import[[#This Row],[UNIT NAME_SOURCE_KEY2]])))</f>
        <v>Inventory Management</v>
      </c>
      <c r="Z770" t="s">
        <v>27234</v>
      </c>
      <c r="AA770" t="e">
        <f>VLOOKUP(assembly_staff_import[[#This Row],[Formatted and corrected Works for Group Text]],[3]!Table4[#Data],1,0)</f>
        <v>#REF!</v>
      </c>
      <c r="AB770" t="e">
        <f>VLOOKUP(assembly_staff_import[[#This Row],[Formatted and corrected Works for Group Text]],[3]!Table5[#Data],2,0)</f>
        <v>#REF!</v>
      </c>
      <c r="AC770" t="str">
        <f>IF(TRIM(assembly_staff_import[[#This Row],[PUBLIC INFO ADDR_SOURCE_KEY]])="CAPITOL, ALBANY", "Legislative / Capitol Office", "District Office")</f>
        <v>Legislative / Capitol Office</v>
      </c>
      <c r="AD770" t="s">
        <v>27235</v>
      </c>
      <c r="AF770" t="str">
        <f t="shared" si="36"/>
        <v xml:space="preserve">229 </v>
      </c>
      <c r="AG770" t="s">
        <v>27235</v>
      </c>
      <c r="AH770" t="s">
        <v>27256</v>
      </c>
      <c r="AI770" t="s">
        <v>27237</v>
      </c>
      <c r="AJ770" t="s">
        <v>23493</v>
      </c>
    </row>
    <row r="771" spans="1:36" x14ac:dyDescent="0.2">
      <c r="A771" t="str">
        <f>TRIM(PROPER((assembly_staff_import[[#This Row],[First MI Name via NAME_SOURCE_KEY TEXT]]&amp;" "&amp;assembly_staff_import[[#This Row],[Last Name via NAME_SOURCE_KEY TEXT]]&amp;" "&amp;assembly_staff_import[[#This Row],[Suffix via NAME_SOURCE_KEY]])))</f>
        <v>Ricky D Gordon</v>
      </c>
      <c r="B771" t="str">
        <f>TRIM(CONCATENATE(TRIM(assembly_staff_import[[#This Row],[Full Name]]), ", ", assembly_staff_import[[#This Row],[Title]]))</f>
        <v>Ricky D Gordon, Invntory Mgt Splst</v>
      </c>
      <c r="C771" t="e">
        <f>assembly_staff_import[[#This Row],[Vlookup_groups]]</f>
        <v>#REF!</v>
      </c>
      <c r="D771" t="str">
        <f>IF(assembly_staff_import[[#This Row],[Legislative Staff Type]]="Personal",assembly_staff_import[[#This Row],[Formatted Personal Staff Office]],"")</f>
        <v/>
      </c>
      <c r="E771" t="s">
        <v>65</v>
      </c>
      <c r="F771" s="19" t="s">
        <v>10913</v>
      </c>
      <c r="G771" t="s">
        <v>1237</v>
      </c>
      <c r="H771" t="str">
        <f>TRIM(PROPER((assembly_staff_import[[#This Row],[Last Name via NAME_SOURCE_KEY TEXT]]&amp;" "&amp;assembly_staff_import[[#This Row],[Suffix via NAME_SOURCE_KEY]])))</f>
        <v>Gordon</v>
      </c>
      <c r="I771" t="str">
        <f>PROPER(assembly_staff_import[[#This Row],[JOB TITLE_SOURCE_KEY]])</f>
        <v xml:space="preserve">Invntory Mgt Splst                         </v>
      </c>
      <c r="J771" t="s">
        <v>72</v>
      </c>
      <c r="K771" t="str">
        <f>IF(assembly_staff_import[[#This Row],[Legislative Staff Type]]="Personal",assembly_staff_import[[#This Row],[Vlookup Reports To Person]], "")</f>
        <v/>
      </c>
      <c r="L771" t="str">
        <f>PROPER(assembly_staff_import[[#This Row],[First MI Name via NAME_SOURCE_KEY TEXT]])</f>
        <v xml:space="preserve"> Ricky D</v>
      </c>
      <c r="M771" t="s">
        <v>15226</v>
      </c>
      <c r="N771" t="str">
        <f>LOWER(CONCATENATE(assembly_staff_import[[#This Row],[Last Name]],LEFT(assembly_staff_import[[#This Row],[First Name (no initial)]],1),"@nyassembly.gov"))</f>
        <v>gordonr@nyassembly.gov</v>
      </c>
      <c r="O771" t="s">
        <v>26141</v>
      </c>
      <c r="P771" t="e">
        <f>VLOOKUP(assembly_staff_import[[#This Row],[Full Name]],[3]!PEOPLE_March_20[#Data],1,0)</f>
        <v>#REF!</v>
      </c>
      <c r="Q771" t="e">
        <f>VLOOKUP(assembly_staff_import[[#This Row],[Full Name]],[3]!Table17[#Data],3,0)</f>
        <v>#REF!</v>
      </c>
      <c r="R771" t="e">
        <f>VLOOKUP(assembly_staff_import[[#This Row],[Formatted Works for Group]],[3]!Table7[#Data],1,0)</f>
        <v>#REF!</v>
      </c>
      <c r="S771" t="str">
        <f>IF(assembly_staff_import[[#This Row],[Legislative Staff Type]]="Personal", assembly_staff_import[[#This Row],[Vlookup Works for Group]], assembly_staff_import[[#This Row],[Formatted Works for Group calc]]&amp;", Central Staff Office, Assembly")</f>
        <v>Inventory Management, Central Staff Office, Assembly</v>
      </c>
      <c r="T771" s="20" t="str">
        <f>TRIM(assembly_staff_import[[#This Row],[NAME_SOURCE_KEY]])</f>
        <v>GORDON, RICKY D</v>
      </c>
      <c r="U771" t="s">
        <v>27257</v>
      </c>
      <c r="V771" t="s">
        <v>27258</v>
      </c>
      <c r="W771" t="s">
        <v>27259</v>
      </c>
      <c r="Y771" t="str">
        <f>IF(assembly_staff_import[[#This Row],[Legislative Staff Type]]="Personal", PROPER(TRIM(assembly_staff_import[[#This Row],[Unit First MI via UNIT_SOURCE_KEY]])&amp;" "&amp;assembly_staff_import[[#This Row],[Unit Last via UNIT_SOURCE_KEY]]), PROPER(TRIM(assembly_staff_import[[#This Row],[UNIT NAME_SOURCE_KEY2]])))</f>
        <v>Inventory Management</v>
      </c>
      <c r="Z771" t="s">
        <v>27234</v>
      </c>
      <c r="AA771" t="e">
        <f>VLOOKUP(assembly_staff_import[[#This Row],[Formatted and corrected Works for Group Text]],[3]!Table4[#Data],1,0)</f>
        <v>#REF!</v>
      </c>
      <c r="AB771" t="e">
        <f>VLOOKUP(assembly_staff_import[[#This Row],[Formatted and corrected Works for Group Text]],[3]!Table5[#Data],2,0)</f>
        <v>#REF!</v>
      </c>
      <c r="AC771" t="str">
        <f>IF(TRIM(assembly_staff_import[[#This Row],[PUBLIC INFO ADDR_SOURCE_KEY]])="CAPITOL, ALBANY", "Legislative / Capitol Office", "District Office")</f>
        <v>Legislative / Capitol Office</v>
      </c>
      <c r="AD771" t="s">
        <v>27235</v>
      </c>
      <c r="AF771" t="str">
        <f t="shared" si="36"/>
        <v xml:space="preserve">229 </v>
      </c>
      <c r="AG771" t="s">
        <v>27235</v>
      </c>
      <c r="AH771" t="s">
        <v>27260</v>
      </c>
      <c r="AI771" t="s">
        <v>27237</v>
      </c>
      <c r="AJ771" t="s">
        <v>23493</v>
      </c>
    </row>
    <row r="772" spans="1:36" x14ac:dyDescent="0.2">
      <c r="A772" t="str">
        <f>TRIM(PROPER((assembly_staff_import[[#This Row],[First MI Name via NAME_SOURCE_KEY TEXT]]&amp;" "&amp;assembly_staff_import[[#This Row],[Last Name via NAME_SOURCE_KEY TEXT]]&amp;" "&amp;assembly_staff_import[[#This Row],[Suffix via NAME_SOURCE_KEY]])))</f>
        <v>Scott D Provost</v>
      </c>
      <c r="B772" t="str">
        <f>TRIM(CONCATENATE(TRIM(assembly_staff_import[[#This Row],[Full Name]]), ", ", assembly_staff_import[[#This Row],[Title]]))</f>
        <v>Scott D Provost, Inventory Manager</v>
      </c>
      <c r="C772" t="e">
        <f>assembly_staff_import[[#This Row],[Vlookup_groups]]</f>
        <v>#REF!</v>
      </c>
      <c r="D772" t="str">
        <f>IF(assembly_staff_import[[#This Row],[Legislative Staff Type]]="Personal",assembly_staff_import[[#This Row],[Formatted Personal Staff Office]],"")</f>
        <v/>
      </c>
      <c r="E772" t="s">
        <v>65</v>
      </c>
      <c r="F772" s="19" t="s">
        <v>10913</v>
      </c>
      <c r="G772" t="s">
        <v>1237</v>
      </c>
      <c r="H772" t="str">
        <f>TRIM(PROPER((assembly_staff_import[[#This Row],[Last Name via NAME_SOURCE_KEY TEXT]]&amp;" "&amp;assembly_staff_import[[#This Row],[Suffix via NAME_SOURCE_KEY]])))</f>
        <v>Provost</v>
      </c>
      <c r="I772" t="str">
        <f>PROPER(assembly_staff_import[[#This Row],[JOB TITLE_SOURCE_KEY]])</f>
        <v xml:space="preserve">Inventory Manager                          </v>
      </c>
      <c r="J772" t="s">
        <v>72</v>
      </c>
      <c r="K772" t="str">
        <f>IF(assembly_staff_import[[#This Row],[Legislative Staff Type]]="Personal",assembly_staff_import[[#This Row],[Vlookup Reports To Person]], "")</f>
        <v/>
      </c>
      <c r="L772" t="str">
        <f>PROPER(assembly_staff_import[[#This Row],[First MI Name via NAME_SOURCE_KEY TEXT]])</f>
        <v xml:space="preserve"> Scott D</v>
      </c>
      <c r="M772" t="s">
        <v>14780</v>
      </c>
      <c r="N772" t="str">
        <f>LOWER(CONCATENATE(assembly_staff_import[[#This Row],[Last Name]],LEFT(assembly_staff_import[[#This Row],[First Name (no initial)]],1),"@nyassembly.gov"))</f>
        <v>provosts@nyassembly.gov</v>
      </c>
      <c r="O772" t="s">
        <v>11172</v>
      </c>
      <c r="P772" t="e">
        <f>VLOOKUP(assembly_staff_import[[#This Row],[Full Name]],[3]!PEOPLE_March_20[#Data],1,0)</f>
        <v>#REF!</v>
      </c>
      <c r="Q772" t="e">
        <f>VLOOKUP(assembly_staff_import[[#This Row],[Full Name]],[3]!Table17[#Data],3,0)</f>
        <v>#REF!</v>
      </c>
      <c r="R772" t="e">
        <f>VLOOKUP(assembly_staff_import[[#This Row],[Formatted Works for Group]],[3]!Table7[#Data],1,0)</f>
        <v>#REF!</v>
      </c>
      <c r="S772" t="str">
        <f>IF(assembly_staff_import[[#This Row],[Legislative Staff Type]]="Personal", assembly_staff_import[[#This Row],[Vlookup Works for Group]], assembly_staff_import[[#This Row],[Formatted Works for Group calc]]&amp;", Central Staff Office, Assembly")</f>
        <v>Inventory Management, Central Staff Office, Assembly</v>
      </c>
      <c r="T772" s="20" t="str">
        <f>TRIM(assembly_staff_import[[#This Row],[NAME_SOURCE_KEY]])</f>
        <v>PROVOST, SCOTT D</v>
      </c>
      <c r="U772" t="s">
        <v>27261</v>
      </c>
      <c r="V772" t="s">
        <v>27262</v>
      </c>
      <c r="W772" t="s">
        <v>27263</v>
      </c>
      <c r="Y772" t="str">
        <f>IF(assembly_staff_import[[#This Row],[Legislative Staff Type]]="Personal", PROPER(TRIM(assembly_staff_import[[#This Row],[Unit First MI via UNIT_SOURCE_KEY]])&amp;" "&amp;assembly_staff_import[[#This Row],[Unit Last via UNIT_SOURCE_KEY]]), PROPER(TRIM(assembly_staff_import[[#This Row],[UNIT NAME_SOURCE_KEY2]])))</f>
        <v>Inventory Management</v>
      </c>
      <c r="Z772" t="s">
        <v>27234</v>
      </c>
      <c r="AA772" t="e">
        <f>VLOOKUP(assembly_staff_import[[#This Row],[Formatted and corrected Works for Group Text]],[3]!Table4[#Data],1,0)</f>
        <v>#REF!</v>
      </c>
      <c r="AB772" t="e">
        <f>VLOOKUP(assembly_staff_import[[#This Row],[Formatted and corrected Works for Group Text]],[3]!Table5[#Data],2,0)</f>
        <v>#REF!</v>
      </c>
      <c r="AC772" t="str">
        <f>IF(TRIM(assembly_staff_import[[#This Row],[PUBLIC INFO ADDR_SOURCE_KEY]])="CAPITOL, ALBANY", "Legislative / Capitol Office", "District Office")</f>
        <v>Legislative / Capitol Office</v>
      </c>
      <c r="AD772" t="s">
        <v>27235</v>
      </c>
      <c r="AF772" t="str">
        <f t="shared" si="36"/>
        <v xml:space="preserve">229 </v>
      </c>
      <c r="AG772" t="s">
        <v>27235</v>
      </c>
      <c r="AH772" t="s">
        <v>27264</v>
      </c>
      <c r="AI772" t="s">
        <v>27265</v>
      </c>
      <c r="AJ772" t="s">
        <v>23493</v>
      </c>
    </row>
    <row r="773" spans="1:36" x14ac:dyDescent="0.2">
      <c r="A773" t="str">
        <f>TRIM(PROPER((assembly_staff_import[[#This Row],[First MI Name via NAME_SOURCE_KEY TEXT]]&amp;" "&amp;assembly_staff_import[[#This Row],[Last Name via NAME_SOURCE_KEY TEXT]]&amp;" "&amp;assembly_staff_import[[#This Row],[Suffix via NAME_SOURCE_KEY]])))</f>
        <v>Todd A Ragone</v>
      </c>
      <c r="B773" t="str">
        <f>TRIM(CONCATENATE(TRIM(assembly_staff_import[[#This Row],[Full Name]]), ", ", assembly_staff_import[[#This Row],[Title]]))</f>
        <v>Todd A Ragone, Invntory Mgt Splst</v>
      </c>
      <c r="C773" t="e">
        <f>assembly_staff_import[[#This Row],[Vlookup_groups]]</f>
        <v>#REF!</v>
      </c>
      <c r="D773" t="str">
        <f>IF(assembly_staff_import[[#This Row],[Legislative Staff Type]]="Personal",assembly_staff_import[[#This Row],[Formatted Personal Staff Office]],"")</f>
        <v/>
      </c>
      <c r="E773" t="s">
        <v>65</v>
      </c>
      <c r="F773" s="19" t="s">
        <v>10913</v>
      </c>
      <c r="G773" t="s">
        <v>1237</v>
      </c>
      <c r="H773" t="str">
        <f>TRIM(PROPER((assembly_staff_import[[#This Row],[Last Name via NAME_SOURCE_KEY TEXT]]&amp;" "&amp;assembly_staff_import[[#This Row],[Suffix via NAME_SOURCE_KEY]])))</f>
        <v>Ragone</v>
      </c>
      <c r="I773" t="str">
        <f>PROPER(assembly_staff_import[[#This Row],[JOB TITLE_SOURCE_KEY]])</f>
        <v xml:space="preserve">Invntory Mgt Splst                         </v>
      </c>
      <c r="J773" t="s">
        <v>72</v>
      </c>
      <c r="K773" t="str">
        <f>IF(assembly_staff_import[[#This Row],[Legislative Staff Type]]="Personal",assembly_staff_import[[#This Row],[Vlookup Reports To Person]], "")</f>
        <v/>
      </c>
      <c r="L773" t="str">
        <f>PROPER(assembly_staff_import[[#This Row],[First MI Name via NAME_SOURCE_KEY TEXT]])</f>
        <v xml:space="preserve"> Todd A</v>
      </c>
      <c r="M773" t="s">
        <v>21716</v>
      </c>
      <c r="N773" t="str">
        <f>LOWER(CONCATENATE(assembly_staff_import[[#This Row],[Last Name]],LEFT(assembly_staff_import[[#This Row],[First Name (no initial)]],1),"@nyassembly.gov"))</f>
        <v>ragonet@nyassembly.gov</v>
      </c>
      <c r="O773" t="s">
        <v>11137</v>
      </c>
      <c r="P773" t="e">
        <f>VLOOKUP(assembly_staff_import[[#This Row],[Full Name]],[3]!PEOPLE_March_20[#Data],1,0)</f>
        <v>#REF!</v>
      </c>
      <c r="Q773" t="e">
        <f>VLOOKUP(assembly_staff_import[[#This Row],[Full Name]],[3]!Table17[#Data],3,0)</f>
        <v>#REF!</v>
      </c>
      <c r="R773" t="e">
        <f>VLOOKUP(assembly_staff_import[[#This Row],[Formatted Works for Group]],[3]!Table7[#Data],1,0)</f>
        <v>#REF!</v>
      </c>
      <c r="S773" t="str">
        <f>IF(assembly_staff_import[[#This Row],[Legislative Staff Type]]="Personal", assembly_staff_import[[#This Row],[Vlookup Works for Group]], assembly_staff_import[[#This Row],[Formatted Works for Group calc]]&amp;", Central Staff Office, Assembly")</f>
        <v>Inventory Management, Central Staff Office, Assembly</v>
      </c>
      <c r="T773" s="20" t="str">
        <f>TRIM(assembly_staff_import[[#This Row],[NAME_SOURCE_KEY]])</f>
        <v>RAGONE, TODD A</v>
      </c>
      <c r="U773" t="s">
        <v>27266</v>
      </c>
      <c r="V773" t="s">
        <v>27267</v>
      </c>
      <c r="W773" t="s">
        <v>27268</v>
      </c>
      <c r="Y773" t="str">
        <f>IF(assembly_staff_import[[#This Row],[Legislative Staff Type]]="Personal", PROPER(TRIM(assembly_staff_import[[#This Row],[Unit First MI via UNIT_SOURCE_KEY]])&amp;" "&amp;assembly_staff_import[[#This Row],[Unit Last via UNIT_SOURCE_KEY]]), PROPER(TRIM(assembly_staff_import[[#This Row],[UNIT NAME_SOURCE_KEY2]])))</f>
        <v>Inventory Management</v>
      </c>
      <c r="Z773" t="s">
        <v>27234</v>
      </c>
      <c r="AA773" t="e">
        <f>VLOOKUP(assembly_staff_import[[#This Row],[Formatted and corrected Works for Group Text]],[3]!Table4[#Data],1,0)</f>
        <v>#REF!</v>
      </c>
      <c r="AB773" t="e">
        <f>VLOOKUP(assembly_staff_import[[#This Row],[Formatted and corrected Works for Group Text]],[3]!Table5[#Data],2,0)</f>
        <v>#REF!</v>
      </c>
      <c r="AC773" t="str">
        <f>IF(TRIM(assembly_staff_import[[#This Row],[PUBLIC INFO ADDR_SOURCE_KEY]])="CAPITOL, ALBANY", "Legislative / Capitol Office", "District Office")</f>
        <v>Legislative / Capitol Office</v>
      </c>
      <c r="AD773" t="s">
        <v>27235</v>
      </c>
      <c r="AF773" t="str">
        <f t="shared" si="36"/>
        <v xml:space="preserve">229 </v>
      </c>
      <c r="AG773" t="s">
        <v>27235</v>
      </c>
      <c r="AH773" t="s">
        <v>27269</v>
      </c>
      <c r="AI773" t="s">
        <v>27237</v>
      </c>
      <c r="AJ773" t="s">
        <v>23493</v>
      </c>
    </row>
    <row r="774" spans="1:36" x14ac:dyDescent="0.2">
      <c r="A774" t="str">
        <f>TRIM(PROPER((assembly_staff_import[[#This Row],[First MI Name via NAME_SOURCE_KEY TEXT]]&amp;" "&amp;assembly_staff_import[[#This Row],[Last Name via NAME_SOURCE_KEY TEXT]]&amp;" "&amp;assembly_staff_import[[#This Row],[Suffix via NAME_SOURCE_KEY]])))</f>
        <v>Todd Morse</v>
      </c>
      <c r="B774" t="str">
        <f>TRIM(CONCATENATE(TRIM(assembly_staff_import[[#This Row],[Full Name]]), ", ", assembly_staff_import[[#This Row],[Title]]))</f>
        <v>Todd Morse, Invntory Mgt Splst</v>
      </c>
      <c r="C774" t="e">
        <f>assembly_staff_import[[#This Row],[Vlookup_groups]]</f>
        <v>#REF!</v>
      </c>
      <c r="D774" t="str">
        <f>IF(assembly_staff_import[[#This Row],[Legislative Staff Type]]="Personal",assembly_staff_import[[#This Row],[Formatted Personal Staff Office]],"")</f>
        <v/>
      </c>
      <c r="E774" t="s">
        <v>65</v>
      </c>
      <c r="F774" s="19" t="s">
        <v>10913</v>
      </c>
      <c r="G774" t="s">
        <v>1237</v>
      </c>
      <c r="H774" t="str">
        <f>TRIM(PROPER((assembly_staff_import[[#This Row],[Last Name via NAME_SOURCE_KEY TEXT]]&amp;" "&amp;assembly_staff_import[[#This Row],[Suffix via NAME_SOURCE_KEY]])))</f>
        <v>Morse</v>
      </c>
      <c r="I774" t="str">
        <f>PROPER(assembly_staff_import[[#This Row],[JOB TITLE_SOURCE_KEY]])</f>
        <v xml:space="preserve">Invntory Mgt Splst                         </v>
      </c>
      <c r="J774" t="s">
        <v>72</v>
      </c>
      <c r="K774" t="str">
        <f>IF(assembly_staff_import[[#This Row],[Legislative Staff Type]]="Personal",assembly_staff_import[[#This Row],[Vlookup Reports To Person]], "")</f>
        <v/>
      </c>
      <c r="L774" t="str">
        <f>PROPER(assembly_staff_import[[#This Row],[First MI Name via NAME_SOURCE_KEY TEXT]])</f>
        <v xml:space="preserve"> Todd</v>
      </c>
      <c r="M774" t="s">
        <v>11135</v>
      </c>
      <c r="N774" t="str">
        <f>LOWER(CONCATENATE(assembly_staff_import[[#This Row],[Last Name]],LEFT(assembly_staff_import[[#This Row],[First Name (no initial)]],1),"@nyassembly.gov"))</f>
        <v>morset@nyassembly.gov</v>
      </c>
      <c r="O774" t="s">
        <v>11137</v>
      </c>
      <c r="P774" t="e">
        <f>VLOOKUP(assembly_staff_import[[#This Row],[Full Name]],[3]!PEOPLE_March_20[#Data],1,0)</f>
        <v>#REF!</v>
      </c>
      <c r="Q774" t="e">
        <f>VLOOKUP(assembly_staff_import[[#This Row],[Full Name]],[3]!Table17[#Data],3,0)</f>
        <v>#REF!</v>
      </c>
      <c r="R774" t="e">
        <f>VLOOKUP(assembly_staff_import[[#This Row],[Formatted Works for Group]],[3]!Table7[#Data],1,0)</f>
        <v>#REF!</v>
      </c>
      <c r="S774" t="str">
        <f>IF(assembly_staff_import[[#This Row],[Legislative Staff Type]]="Personal", assembly_staff_import[[#This Row],[Vlookup Works for Group]], assembly_staff_import[[#This Row],[Formatted Works for Group calc]]&amp;", Central Staff Office, Assembly")</f>
        <v>Inventory Management, Central Staff Office, Assembly</v>
      </c>
      <c r="T774" s="20" t="str">
        <f>TRIM(assembly_staff_import[[#This Row],[NAME_SOURCE_KEY]])</f>
        <v>MORSE, TODD</v>
      </c>
      <c r="U774" t="s">
        <v>27270</v>
      </c>
      <c r="V774" t="s">
        <v>27271</v>
      </c>
      <c r="W774" t="s">
        <v>27272</v>
      </c>
      <c r="Y774" t="str">
        <f>IF(assembly_staff_import[[#This Row],[Legislative Staff Type]]="Personal", PROPER(TRIM(assembly_staff_import[[#This Row],[Unit First MI via UNIT_SOURCE_KEY]])&amp;" "&amp;assembly_staff_import[[#This Row],[Unit Last via UNIT_SOURCE_KEY]]), PROPER(TRIM(assembly_staff_import[[#This Row],[UNIT NAME_SOURCE_KEY2]])))</f>
        <v>Inventory Management</v>
      </c>
      <c r="Z774" t="s">
        <v>27234</v>
      </c>
      <c r="AA774" t="e">
        <f>VLOOKUP(assembly_staff_import[[#This Row],[Formatted and corrected Works for Group Text]],[3]!Table4[#Data],1,0)</f>
        <v>#REF!</v>
      </c>
      <c r="AB774" t="e">
        <f>VLOOKUP(assembly_staff_import[[#This Row],[Formatted and corrected Works for Group Text]],[3]!Table5[#Data],2,0)</f>
        <v>#REF!</v>
      </c>
      <c r="AC774" t="str">
        <f>IF(TRIM(assembly_staff_import[[#This Row],[PUBLIC INFO ADDR_SOURCE_KEY]])="CAPITOL, ALBANY", "Legislative / Capitol Office", "District Office")</f>
        <v>Legislative / Capitol Office</v>
      </c>
      <c r="AD774" t="s">
        <v>27235</v>
      </c>
      <c r="AF774" t="str">
        <f t="shared" si="36"/>
        <v xml:space="preserve">229 </v>
      </c>
      <c r="AG774" t="s">
        <v>27235</v>
      </c>
      <c r="AH774" t="s">
        <v>27273</v>
      </c>
      <c r="AI774" t="s">
        <v>27237</v>
      </c>
      <c r="AJ774" t="s">
        <v>23493</v>
      </c>
    </row>
    <row r="775" spans="1:36" x14ac:dyDescent="0.2">
      <c r="A775" t="str">
        <f>TRIM(PROPER((assembly_staff_import[[#This Row],[First MI Name via NAME_SOURCE_KEY TEXT]]&amp;" "&amp;assembly_staff_import[[#This Row],[Last Name via NAME_SOURCE_KEY TEXT]]&amp;" "&amp;assembly_staff_import[[#This Row],[Suffix via NAME_SOURCE_KEY]])))</f>
        <v>Adam N Diamond</v>
      </c>
      <c r="B775" t="str">
        <f>TRIM(CONCATENATE(TRIM(assembly_staff_import[[#This Row],[Full Name]]), ", ", assembly_staff_import[[#This Row],[Title]]))</f>
        <v>Adam N Diamond, Commun Relations Dir</v>
      </c>
      <c r="C775" t="e">
        <f>assembly_staff_import[[#This Row],[Vlookup_groups]]</f>
        <v>#REF!</v>
      </c>
      <c r="D775" t="str">
        <f>IF(assembly_staff_import[[#This Row],[Legislative Staff Type]]="Personal",assembly_staff_import[[#This Row],[Formatted Personal Staff Office]],"")</f>
        <v>District Office</v>
      </c>
      <c r="E775" t="s">
        <v>65</v>
      </c>
      <c r="F775" s="19" t="s">
        <v>10913</v>
      </c>
      <c r="G775" t="s">
        <v>67</v>
      </c>
      <c r="H775" t="str">
        <f>TRIM(PROPER((assembly_staff_import[[#This Row],[Last Name via NAME_SOURCE_KEY TEXT]]&amp;" "&amp;assembly_staff_import[[#This Row],[Suffix via NAME_SOURCE_KEY]])))</f>
        <v>Diamond</v>
      </c>
      <c r="I775" t="str">
        <f>PROPER(assembly_staff_import[[#This Row],[JOB TITLE_SOURCE_KEY]])</f>
        <v xml:space="preserve">Commun Relations Dir                       </v>
      </c>
      <c r="J775" t="s">
        <v>72</v>
      </c>
      <c r="K775" t="e">
        <f>IF(assembly_staff_import[[#This Row],[Legislative Staff Type]]="Personal",assembly_staff_import[[#This Row],[Vlookup Reports To Person]], "")</f>
        <v>#REF!</v>
      </c>
      <c r="L775" t="str">
        <f>PROPER(assembly_staff_import[[#This Row],[First MI Name via NAME_SOURCE_KEY TEXT]])</f>
        <v xml:space="preserve"> Adam N</v>
      </c>
      <c r="M775" t="s">
        <v>17184</v>
      </c>
      <c r="N775" t="str">
        <f>LOWER(CONCATENATE(assembly_staff_import[[#This Row],[Last Name]],LEFT(assembly_staff_import[[#This Row],[First Name (no initial)]],1),"@nyassembly.gov"))</f>
        <v>diamonda@nyassembly.gov</v>
      </c>
      <c r="O775" t="s">
        <v>25041</v>
      </c>
      <c r="P775" t="e">
        <f>VLOOKUP(assembly_staff_import[[#This Row],[Full Name]],[3]!PEOPLE_March_20[#Data],1,0)</f>
        <v>#REF!</v>
      </c>
      <c r="Q775" t="e">
        <f>VLOOKUP(assembly_staff_import[[#This Row],[Full Name]],[3]!Table17[#Data],3,0)</f>
        <v>#REF!</v>
      </c>
      <c r="R775" t="e">
        <f>VLOOKUP(assembly_staff_import[[#This Row],[Formatted Works for Group]],[3]!Table7[#Data],1,0)</f>
        <v>#REF!</v>
      </c>
      <c r="S775" t="e">
        <f>IF(assembly_staff_import[[#This Row],[Legislative Staff Type]]="Personal", assembly_staff_import[[#This Row],[Vlookup Works for Group]], assembly_staff_import[[#This Row],[Formatted Works for Group calc]]&amp;", Central Staff Office, Assembly")</f>
        <v>#REF!</v>
      </c>
      <c r="T775" s="20" t="str">
        <f>TRIM(assembly_staff_import[[#This Row],[NAME_SOURCE_KEY]])</f>
        <v>DIAMOND, ADAM N</v>
      </c>
      <c r="U775" t="s">
        <v>27274</v>
      </c>
      <c r="V775" t="s">
        <v>27275</v>
      </c>
      <c r="W775" t="s">
        <v>27276</v>
      </c>
      <c r="Y775" t="str">
        <f>IF(assembly_staff_import[[#This Row],[Legislative Staff Type]]="Personal", PROPER(TRIM(assembly_staff_import[[#This Row],[Unit First MI via UNIT_SOURCE_KEY]])&amp;" "&amp;assembly_staff_import[[#This Row],[Unit Last via UNIT_SOURCE_KEY]]), PROPER(TRIM(assembly_staff_import[[#This Row],[UNIT NAME_SOURCE_KEY2]])))</f>
        <v>Jaime Rivas-Williams</v>
      </c>
      <c r="Z775" t="s">
        <v>27277</v>
      </c>
      <c r="AA775" t="e">
        <f>VLOOKUP(assembly_staff_import[[#This Row],[Formatted and corrected Works for Group Text]],[3]!Table4[#Data],1,0)</f>
        <v>#REF!</v>
      </c>
      <c r="AB775" t="e">
        <f>VLOOKUP(assembly_staff_import[[#This Row],[Formatted and corrected Works for Group Text]],[3]!Table5[#Data],2,0)</f>
        <v>#REF!</v>
      </c>
      <c r="AC775" t="str">
        <f>IF(TRIM(assembly_staff_import[[#This Row],[PUBLIC INFO ADDR_SOURCE_KEY]])="CAPITOL, ALBANY", "Legislative / Capitol Office", "District Office")</f>
        <v>District Office</v>
      </c>
      <c r="AD775" t="s">
        <v>27278</v>
      </c>
      <c r="AE775" t="s">
        <v>27279</v>
      </c>
      <c r="AF775" t="str">
        <f>"B64 "</f>
        <v xml:space="preserve">B64 </v>
      </c>
      <c r="AG775" t="s">
        <v>27280</v>
      </c>
      <c r="AH775" t="s">
        <v>27281</v>
      </c>
      <c r="AI775" t="s">
        <v>24638</v>
      </c>
      <c r="AJ775" t="s">
        <v>27282</v>
      </c>
    </row>
    <row r="776" spans="1:36" x14ac:dyDescent="0.2">
      <c r="A776" t="str">
        <f>TRIM(PROPER((assembly_staff_import[[#This Row],[First MI Name via NAME_SOURCE_KEY TEXT]]&amp;" "&amp;assembly_staff_import[[#This Row],[Last Name via NAME_SOURCE_KEY TEXT]]&amp;" "&amp;assembly_staff_import[[#This Row],[Suffix via NAME_SOURCE_KEY]])))</f>
        <v>Anne A Richards</v>
      </c>
      <c r="B776" t="str">
        <f>TRIM(CONCATENATE(TRIM(assembly_staff_import[[#This Row],[Full Name]]), ", ", assembly_staff_import[[#This Row],[Title]]))</f>
        <v>Anne A Richards, D O Liaison</v>
      </c>
      <c r="C776" t="e">
        <f>assembly_staff_import[[#This Row],[Vlookup_groups]]</f>
        <v>#REF!</v>
      </c>
      <c r="D776" t="str">
        <f>IF(assembly_staff_import[[#This Row],[Legislative Staff Type]]="Personal",assembly_staff_import[[#This Row],[Formatted Personal Staff Office]],"")</f>
        <v>District Office</v>
      </c>
      <c r="E776" t="s">
        <v>65</v>
      </c>
      <c r="F776" s="19" t="s">
        <v>10913</v>
      </c>
      <c r="G776" t="s">
        <v>67</v>
      </c>
      <c r="H776" t="str">
        <f>TRIM(PROPER((assembly_staff_import[[#This Row],[Last Name via NAME_SOURCE_KEY TEXT]]&amp;" "&amp;assembly_staff_import[[#This Row],[Suffix via NAME_SOURCE_KEY]])))</f>
        <v>Richards</v>
      </c>
      <c r="I776" t="str">
        <f>PROPER(assembly_staff_import[[#This Row],[JOB TITLE_SOURCE_KEY]])</f>
        <v xml:space="preserve">D O Liaison                                </v>
      </c>
      <c r="J776" t="s">
        <v>72</v>
      </c>
      <c r="K776" t="e">
        <f>IF(assembly_staff_import[[#This Row],[Legislative Staff Type]]="Personal",assembly_staff_import[[#This Row],[Vlookup Reports To Person]], "")</f>
        <v>#REF!</v>
      </c>
      <c r="L776" t="str">
        <f>PROPER(assembly_staff_import[[#This Row],[First MI Name via NAME_SOURCE_KEY TEXT]])</f>
        <v xml:space="preserve"> Anne A</v>
      </c>
      <c r="M776" t="s">
        <v>13994</v>
      </c>
      <c r="N776" t="str">
        <f>LOWER(CONCATENATE(assembly_staff_import[[#This Row],[Last Name]],LEFT(assembly_staff_import[[#This Row],[First Name (no initial)]],1),"@nyassembly.gov"))</f>
        <v>richardsa@nyassembly.gov</v>
      </c>
      <c r="O776" t="s">
        <v>22383</v>
      </c>
      <c r="P776" t="e">
        <f>VLOOKUP(assembly_staff_import[[#This Row],[Full Name]],[3]!PEOPLE_March_20[#Data],1,0)</f>
        <v>#REF!</v>
      </c>
      <c r="Q776" t="e">
        <f>VLOOKUP(assembly_staff_import[[#This Row],[Full Name]],[3]!Table17[#Data],3,0)</f>
        <v>#REF!</v>
      </c>
      <c r="R776" t="e">
        <f>VLOOKUP(assembly_staff_import[[#This Row],[Formatted Works for Group]],[3]!Table7[#Data],1,0)</f>
        <v>#REF!</v>
      </c>
      <c r="S776" t="e">
        <f>IF(assembly_staff_import[[#This Row],[Legislative Staff Type]]="Personal", assembly_staff_import[[#This Row],[Vlookup Works for Group]], assembly_staff_import[[#This Row],[Formatted Works for Group calc]]&amp;", Central Staff Office, Assembly")</f>
        <v>#REF!</v>
      </c>
      <c r="T776" s="20" t="str">
        <f>TRIM(assembly_staff_import[[#This Row],[NAME_SOURCE_KEY]])</f>
        <v>RICHARDS, ANNE A</v>
      </c>
      <c r="U776" t="s">
        <v>27283</v>
      </c>
      <c r="V776" t="s">
        <v>26287</v>
      </c>
      <c r="W776" t="s">
        <v>27284</v>
      </c>
      <c r="Y776" t="str">
        <f>IF(assembly_staff_import[[#This Row],[Legislative Staff Type]]="Personal", PROPER(TRIM(assembly_staff_import[[#This Row],[Unit First MI via UNIT_SOURCE_KEY]])&amp;" "&amp;assembly_staff_import[[#This Row],[Unit Last via UNIT_SOURCE_KEY]]), PROPER(TRIM(assembly_staff_import[[#This Row],[UNIT NAME_SOURCE_KEY2]])))</f>
        <v>Jaime Rivas-Williams</v>
      </c>
      <c r="Z776" t="s">
        <v>27277</v>
      </c>
      <c r="AA776" t="e">
        <f>VLOOKUP(assembly_staff_import[[#This Row],[Formatted and corrected Works for Group Text]],[3]!Table4[#Data],1,0)</f>
        <v>#REF!</v>
      </c>
      <c r="AB776" t="e">
        <f>VLOOKUP(assembly_staff_import[[#This Row],[Formatted and corrected Works for Group Text]],[3]!Table5[#Data],2,0)</f>
        <v>#REF!</v>
      </c>
      <c r="AC776" t="str">
        <f>IF(TRIM(assembly_staff_import[[#This Row],[PUBLIC INFO ADDR_SOURCE_KEY]])="CAPITOL, ALBANY", "Legislative / Capitol Office", "District Office")</f>
        <v>District Office</v>
      </c>
      <c r="AD776" t="s">
        <v>27278</v>
      </c>
      <c r="AE776" t="s">
        <v>27279</v>
      </c>
      <c r="AF776" t="str">
        <f>"B64 "</f>
        <v xml:space="preserve">B64 </v>
      </c>
      <c r="AG776" t="s">
        <v>27280</v>
      </c>
      <c r="AH776" t="s">
        <v>27285</v>
      </c>
      <c r="AI776" t="s">
        <v>23942</v>
      </c>
      <c r="AJ776" t="s">
        <v>27282</v>
      </c>
    </row>
    <row r="777" spans="1:36" x14ac:dyDescent="0.2">
      <c r="A777" t="str">
        <f>TRIM(PROPER((assembly_staff_import[[#This Row],[First MI Name via NAME_SOURCE_KEY TEXT]]&amp;" "&amp;assembly_staff_import[[#This Row],[Last Name via NAME_SOURCE_KEY TEXT]]&amp;" "&amp;assembly_staff_import[[#This Row],[Suffix via NAME_SOURCE_KEY]])))</f>
        <v>Darlene Jolibois</v>
      </c>
      <c r="B777" t="str">
        <f>TRIM(CONCATENATE(TRIM(assembly_staff_import[[#This Row],[Full Name]]), ", ", assembly_staff_import[[#This Row],[Title]]))</f>
        <v>Darlene Jolibois, Community Liaison</v>
      </c>
      <c r="C777" t="e">
        <f>assembly_staff_import[[#This Row],[Vlookup_groups]]</f>
        <v>#REF!</v>
      </c>
      <c r="D777" t="str">
        <f>IF(assembly_staff_import[[#This Row],[Legislative Staff Type]]="Personal",assembly_staff_import[[#This Row],[Formatted Personal Staff Office]],"")</f>
        <v>District Office</v>
      </c>
      <c r="E777" t="s">
        <v>65</v>
      </c>
      <c r="F777" s="19" t="s">
        <v>10913</v>
      </c>
      <c r="G777" t="s">
        <v>67</v>
      </c>
      <c r="H777" t="str">
        <f>TRIM(PROPER((assembly_staff_import[[#This Row],[Last Name via NAME_SOURCE_KEY TEXT]]&amp;" "&amp;assembly_staff_import[[#This Row],[Suffix via NAME_SOURCE_KEY]])))</f>
        <v>Jolibois</v>
      </c>
      <c r="I777" t="str">
        <f>PROPER(assembly_staff_import[[#This Row],[JOB TITLE_SOURCE_KEY]])</f>
        <v xml:space="preserve">Community Liaison                          </v>
      </c>
      <c r="J777" t="s">
        <v>72</v>
      </c>
      <c r="K777" t="e">
        <f>IF(assembly_staff_import[[#This Row],[Legislative Staff Type]]="Personal",assembly_staff_import[[#This Row],[Vlookup Reports To Person]], "")</f>
        <v>#REF!</v>
      </c>
      <c r="L777" t="str">
        <f>PROPER(assembly_staff_import[[#This Row],[First MI Name via NAME_SOURCE_KEY TEXT]])</f>
        <v xml:space="preserve"> Darlene</v>
      </c>
      <c r="M777" t="s">
        <v>13521</v>
      </c>
      <c r="N777" t="str">
        <f>LOWER(CONCATENATE(assembly_staff_import[[#This Row],[Last Name]],LEFT(assembly_staff_import[[#This Row],[First Name (no initial)]],1),"@nyassembly.gov"))</f>
        <v>joliboisd@nyassembly.gov</v>
      </c>
      <c r="O777" t="s">
        <v>13523</v>
      </c>
      <c r="P777" t="e">
        <f>VLOOKUP(assembly_staff_import[[#This Row],[Full Name]],[3]!PEOPLE_March_20[#Data],1,0)</f>
        <v>#REF!</v>
      </c>
      <c r="Q777" t="e">
        <f>VLOOKUP(assembly_staff_import[[#This Row],[Full Name]],[3]!Table17[#Data],3,0)</f>
        <v>#REF!</v>
      </c>
      <c r="R777" t="e">
        <f>VLOOKUP(assembly_staff_import[[#This Row],[Formatted Works for Group]],[3]!Table7[#Data],1,0)</f>
        <v>#REF!</v>
      </c>
      <c r="S777" t="e">
        <f>IF(assembly_staff_import[[#This Row],[Legislative Staff Type]]="Personal", assembly_staff_import[[#This Row],[Vlookup Works for Group]], assembly_staff_import[[#This Row],[Formatted Works for Group calc]]&amp;", Central Staff Office, Assembly")</f>
        <v>#REF!</v>
      </c>
      <c r="T777" s="20" t="str">
        <f>TRIM(assembly_staff_import[[#This Row],[NAME_SOURCE_KEY]])</f>
        <v>JOLIBOIS, DARLENE</v>
      </c>
      <c r="U777" t="s">
        <v>27286</v>
      </c>
      <c r="V777" t="s">
        <v>27287</v>
      </c>
      <c r="W777" t="s">
        <v>27288</v>
      </c>
      <c r="Y777" t="str">
        <f>IF(assembly_staff_import[[#This Row],[Legislative Staff Type]]="Personal", PROPER(TRIM(assembly_staff_import[[#This Row],[Unit First MI via UNIT_SOURCE_KEY]])&amp;" "&amp;assembly_staff_import[[#This Row],[Unit Last via UNIT_SOURCE_KEY]]), PROPER(TRIM(assembly_staff_import[[#This Row],[UNIT NAME_SOURCE_KEY2]])))</f>
        <v>Jaime Rivas-Williams</v>
      </c>
      <c r="Z777" t="s">
        <v>27277</v>
      </c>
      <c r="AA777" t="e">
        <f>VLOOKUP(assembly_staff_import[[#This Row],[Formatted and corrected Works for Group Text]],[3]!Table4[#Data],1,0)</f>
        <v>#REF!</v>
      </c>
      <c r="AB777" t="e">
        <f>VLOOKUP(assembly_staff_import[[#This Row],[Formatted and corrected Works for Group Text]],[3]!Table5[#Data],2,0)</f>
        <v>#REF!</v>
      </c>
      <c r="AC777" t="str">
        <f>IF(TRIM(assembly_staff_import[[#This Row],[PUBLIC INFO ADDR_SOURCE_KEY]])="CAPITOL, ALBANY", "Legislative / Capitol Office", "District Office")</f>
        <v>District Office</v>
      </c>
      <c r="AD777" t="s">
        <v>27278</v>
      </c>
      <c r="AE777" t="s">
        <v>27279</v>
      </c>
      <c r="AF777" t="str">
        <f>"B64 "</f>
        <v xml:space="preserve">B64 </v>
      </c>
      <c r="AG777" t="s">
        <v>27280</v>
      </c>
      <c r="AH777" t="s">
        <v>27289</v>
      </c>
      <c r="AI777" t="s">
        <v>23692</v>
      </c>
      <c r="AJ777" t="s">
        <v>27282</v>
      </c>
    </row>
    <row r="778" spans="1:36" x14ac:dyDescent="0.2">
      <c r="A778" t="str">
        <f>TRIM(PROPER((assembly_staff_import[[#This Row],[First MI Name via NAME_SOURCE_KEY TEXT]]&amp;" "&amp;assembly_staff_import[[#This Row],[Last Name via NAME_SOURCE_KEY TEXT]]&amp;" "&amp;assembly_staff_import[[#This Row],[Suffix via NAME_SOURCE_KEY]])))</f>
        <v>Ian D Girshek</v>
      </c>
      <c r="B778" t="str">
        <f>TRIM(CONCATENATE(TRIM(assembly_staff_import[[#This Row],[Full Name]]), ", ", assembly_staff_import[[#This Row],[Title]]))</f>
        <v>Ian D Girshek, Legis Director</v>
      </c>
      <c r="C778" t="e">
        <f>assembly_staff_import[[#This Row],[Vlookup_groups]]</f>
        <v>#REF!</v>
      </c>
      <c r="D778" t="str">
        <f>IF(assembly_staff_import[[#This Row],[Legislative Staff Type]]="Personal",assembly_staff_import[[#This Row],[Formatted Personal Staff Office]],"")</f>
        <v>District Office</v>
      </c>
      <c r="E778" t="s">
        <v>65</v>
      </c>
      <c r="F778" s="19" t="s">
        <v>10913</v>
      </c>
      <c r="G778" t="s">
        <v>67</v>
      </c>
      <c r="H778" t="str">
        <f>TRIM(PROPER((assembly_staff_import[[#This Row],[Last Name via NAME_SOURCE_KEY TEXT]]&amp;" "&amp;assembly_staff_import[[#This Row],[Suffix via NAME_SOURCE_KEY]])))</f>
        <v>Girshek</v>
      </c>
      <c r="I778" t="str">
        <f>PROPER(assembly_staff_import[[#This Row],[JOB TITLE_SOURCE_KEY]])</f>
        <v xml:space="preserve">Legis Director                             </v>
      </c>
      <c r="J778" t="s">
        <v>72</v>
      </c>
      <c r="K778" t="e">
        <f>IF(assembly_staff_import[[#This Row],[Legislative Staff Type]]="Personal",assembly_staff_import[[#This Row],[Vlookup Reports To Person]], "")</f>
        <v>#REF!</v>
      </c>
      <c r="L778" t="str">
        <f>PROPER(assembly_staff_import[[#This Row],[First MI Name via NAME_SOURCE_KEY TEXT]])</f>
        <v xml:space="preserve"> Ian D</v>
      </c>
      <c r="M778" t="s">
        <v>13074</v>
      </c>
      <c r="N778" t="str">
        <f>LOWER(CONCATENATE(assembly_staff_import[[#This Row],[Last Name]],LEFT(assembly_staff_import[[#This Row],[First Name (no initial)]],1),"@nyassembly.gov"))</f>
        <v>girsheki@nyassembly.gov</v>
      </c>
      <c r="O778" t="s">
        <v>27290</v>
      </c>
      <c r="P778" t="e">
        <f>VLOOKUP(assembly_staff_import[[#This Row],[Full Name]],[3]!PEOPLE_March_20[#Data],1,0)</f>
        <v>#REF!</v>
      </c>
      <c r="Q778" t="e">
        <f>VLOOKUP(assembly_staff_import[[#This Row],[Full Name]],[3]!Table17[#Data],3,0)</f>
        <v>#REF!</v>
      </c>
      <c r="R778" t="e">
        <f>VLOOKUP(assembly_staff_import[[#This Row],[Formatted Works for Group]],[3]!Table7[#Data],1,0)</f>
        <v>#REF!</v>
      </c>
      <c r="S778" t="e">
        <f>IF(assembly_staff_import[[#This Row],[Legislative Staff Type]]="Personal", assembly_staff_import[[#This Row],[Vlookup Works for Group]], assembly_staff_import[[#This Row],[Formatted Works for Group calc]]&amp;", Central Staff Office, Assembly")</f>
        <v>#REF!</v>
      </c>
      <c r="T778" s="20" t="str">
        <f>TRIM(assembly_staff_import[[#This Row],[NAME_SOURCE_KEY]])</f>
        <v>GIRSHEK, IAN D</v>
      </c>
      <c r="U778" t="s">
        <v>27291</v>
      </c>
      <c r="V778" t="s">
        <v>27292</v>
      </c>
      <c r="W778" t="s">
        <v>27293</v>
      </c>
      <c r="Y778" t="str">
        <f>IF(assembly_staff_import[[#This Row],[Legislative Staff Type]]="Personal", PROPER(TRIM(assembly_staff_import[[#This Row],[Unit First MI via UNIT_SOURCE_KEY]])&amp;" "&amp;assembly_staff_import[[#This Row],[Unit Last via UNIT_SOURCE_KEY]]), PROPER(TRIM(assembly_staff_import[[#This Row],[UNIT NAME_SOURCE_KEY2]])))</f>
        <v>Jaime Rivas-Williams</v>
      </c>
      <c r="Z778" t="s">
        <v>27277</v>
      </c>
      <c r="AA778" t="e">
        <f>VLOOKUP(assembly_staff_import[[#This Row],[Formatted and corrected Works for Group Text]],[3]!Table4[#Data],1,0)</f>
        <v>#REF!</v>
      </c>
      <c r="AB778" t="e">
        <f>VLOOKUP(assembly_staff_import[[#This Row],[Formatted and corrected Works for Group Text]],[3]!Table5[#Data],2,0)</f>
        <v>#REF!</v>
      </c>
      <c r="AC778" t="str">
        <f>IF(TRIM(assembly_staff_import[[#This Row],[PUBLIC INFO ADDR_SOURCE_KEY]])="CAPITOL, ALBANY", "Legislative / Capitol Office", "District Office")</f>
        <v>District Office</v>
      </c>
      <c r="AD778" t="s">
        <v>27278</v>
      </c>
      <c r="AE778" t="s">
        <v>27279</v>
      </c>
      <c r="AF778" t="str">
        <f>"B64 "</f>
        <v xml:space="preserve">B64 </v>
      </c>
      <c r="AG778" t="s">
        <v>27280</v>
      </c>
      <c r="AH778" t="s">
        <v>27294</v>
      </c>
      <c r="AI778" t="s">
        <v>23492</v>
      </c>
      <c r="AJ778" t="s">
        <v>27282</v>
      </c>
    </row>
    <row r="779" spans="1:36" x14ac:dyDescent="0.2">
      <c r="A779" t="str">
        <f>TRIM(PROPER((assembly_staff_import[[#This Row],[First MI Name via NAME_SOURCE_KEY TEXT]]&amp;" "&amp;assembly_staff_import[[#This Row],[Last Name via NAME_SOURCE_KEY TEXT]]&amp;" "&amp;assembly_staff_import[[#This Row],[Suffix via NAME_SOURCE_KEY]])))</f>
        <v>Rochelle G Cohen</v>
      </c>
      <c r="B779" t="str">
        <f>TRIM(CONCATENATE(TRIM(assembly_staff_import[[#This Row],[Full Name]]), ", ", assembly_staff_import[[#This Row],[Title]]))</f>
        <v>Rochelle G Cohen, D O Liaison</v>
      </c>
      <c r="C779" t="e">
        <f>assembly_staff_import[[#This Row],[Vlookup_groups]]</f>
        <v>#REF!</v>
      </c>
      <c r="D779" t="str">
        <f>IF(assembly_staff_import[[#This Row],[Legislative Staff Type]]="Personal",assembly_staff_import[[#This Row],[Formatted Personal Staff Office]],"")</f>
        <v>District Office</v>
      </c>
      <c r="E779" t="s">
        <v>65</v>
      </c>
      <c r="F779" s="19" t="s">
        <v>10913</v>
      </c>
      <c r="G779" t="s">
        <v>67</v>
      </c>
      <c r="H779" t="str">
        <f>TRIM(PROPER((assembly_staff_import[[#This Row],[Last Name via NAME_SOURCE_KEY TEXT]]&amp;" "&amp;assembly_staff_import[[#This Row],[Suffix via NAME_SOURCE_KEY]])))</f>
        <v>Cohen</v>
      </c>
      <c r="I779" t="str">
        <f>PROPER(assembly_staff_import[[#This Row],[JOB TITLE_SOURCE_KEY]])</f>
        <v xml:space="preserve">D O Liaison                                </v>
      </c>
      <c r="J779" t="s">
        <v>72</v>
      </c>
      <c r="K779" t="e">
        <f>IF(assembly_staff_import[[#This Row],[Legislative Staff Type]]="Personal",assembly_staff_import[[#This Row],[Vlookup Reports To Person]], "")</f>
        <v>#REF!</v>
      </c>
      <c r="L779" t="str">
        <f>PROPER(assembly_staff_import[[#This Row],[First MI Name via NAME_SOURCE_KEY TEXT]])</f>
        <v xml:space="preserve"> Rochelle G</v>
      </c>
      <c r="M779" t="s">
        <v>17150</v>
      </c>
      <c r="N779" t="str">
        <f>LOWER(CONCATENATE(assembly_staff_import[[#This Row],[Last Name]],LEFT(assembly_staff_import[[#This Row],[First Name (no initial)]],1),"@nyassembly.gov"))</f>
        <v>cohenr@nyassembly.gov</v>
      </c>
      <c r="O779" t="s">
        <v>27295</v>
      </c>
      <c r="P779" t="e">
        <f>VLOOKUP(assembly_staff_import[[#This Row],[Full Name]],[3]!PEOPLE_March_20[#Data],1,0)</f>
        <v>#REF!</v>
      </c>
      <c r="Q779" t="e">
        <f>VLOOKUP(assembly_staff_import[[#This Row],[Full Name]],[3]!Table17[#Data],3,0)</f>
        <v>#REF!</v>
      </c>
      <c r="R779" t="e">
        <f>VLOOKUP(assembly_staff_import[[#This Row],[Formatted Works for Group]],[3]!Table7[#Data],1,0)</f>
        <v>#REF!</v>
      </c>
      <c r="S779" t="e">
        <f>IF(assembly_staff_import[[#This Row],[Legislative Staff Type]]="Personal", assembly_staff_import[[#This Row],[Vlookup Works for Group]], assembly_staff_import[[#This Row],[Formatted Works for Group calc]]&amp;", Central Staff Office, Assembly")</f>
        <v>#REF!</v>
      </c>
      <c r="T779" s="20" t="str">
        <f>TRIM(assembly_staff_import[[#This Row],[NAME_SOURCE_KEY]])</f>
        <v>COHEN, ROCHELLE G</v>
      </c>
      <c r="U779" t="s">
        <v>27296</v>
      </c>
      <c r="V779" t="s">
        <v>25749</v>
      </c>
      <c r="W779" t="s">
        <v>27297</v>
      </c>
      <c r="Y779" t="str">
        <f>IF(assembly_staff_import[[#This Row],[Legislative Staff Type]]="Personal", PROPER(TRIM(assembly_staff_import[[#This Row],[Unit First MI via UNIT_SOURCE_KEY]])&amp;" "&amp;assembly_staff_import[[#This Row],[Unit Last via UNIT_SOURCE_KEY]]), PROPER(TRIM(assembly_staff_import[[#This Row],[UNIT NAME_SOURCE_KEY2]])))</f>
        <v>Jaime Rivas-Williams</v>
      </c>
      <c r="Z779" t="s">
        <v>27277</v>
      </c>
      <c r="AA779" t="e">
        <f>VLOOKUP(assembly_staff_import[[#This Row],[Formatted and corrected Works for Group Text]],[3]!Table4[#Data],1,0)</f>
        <v>#REF!</v>
      </c>
      <c r="AB779" t="e">
        <f>VLOOKUP(assembly_staff_import[[#This Row],[Formatted and corrected Works for Group Text]],[3]!Table5[#Data],2,0)</f>
        <v>#REF!</v>
      </c>
      <c r="AC779" t="str">
        <f>IF(TRIM(assembly_staff_import[[#This Row],[PUBLIC INFO ADDR_SOURCE_KEY]])="CAPITOL, ALBANY", "Legislative / Capitol Office", "District Office")</f>
        <v>District Office</v>
      </c>
      <c r="AD779" t="s">
        <v>27278</v>
      </c>
      <c r="AE779" t="s">
        <v>27279</v>
      </c>
      <c r="AF779" t="str">
        <f>"B64 "</f>
        <v xml:space="preserve">B64 </v>
      </c>
      <c r="AG779" t="s">
        <v>27280</v>
      </c>
      <c r="AH779" t="s">
        <v>27298</v>
      </c>
      <c r="AI779" t="s">
        <v>23942</v>
      </c>
      <c r="AJ779" t="s">
        <v>27282</v>
      </c>
    </row>
    <row r="780" spans="1:36" x14ac:dyDescent="0.2">
      <c r="A780" t="str">
        <f>TRIM(PROPER((assembly_staff_import[[#This Row],[First MI Name via NAME_SOURCE_KEY TEXT]]&amp;" "&amp;assembly_staff_import[[#This Row],[Last Name via NAME_SOURCE_KEY TEXT]]&amp;" "&amp;assembly_staff_import[[#This Row],[Suffix via NAME_SOURCE_KEY]])))</f>
        <v>Brendan G Coyne</v>
      </c>
      <c r="B780" t="str">
        <f>TRIM(CONCATENATE(TRIM(assembly_staff_import[[#This Row],[Full Name]]), ", ", assembly_staff_import[[#This Row],[Title]]))</f>
        <v>Brendan G Coyne, D O Assistant</v>
      </c>
      <c r="C780" t="e">
        <f>assembly_staff_import[[#This Row],[Vlookup_groups]]</f>
        <v>#REF!</v>
      </c>
      <c r="D780" t="str">
        <f>IF(assembly_staff_import[[#This Row],[Legislative Staff Type]]="Personal",assembly_staff_import[[#This Row],[Formatted Personal Staff Office]],"")</f>
        <v>District Office</v>
      </c>
      <c r="E780" t="s">
        <v>65</v>
      </c>
      <c r="F780" s="19" t="s">
        <v>10913</v>
      </c>
      <c r="G780" t="s">
        <v>67</v>
      </c>
      <c r="H780" t="str">
        <f>TRIM(PROPER((assembly_staff_import[[#This Row],[Last Name via NAME_SOURCE_KEY TEXT]]&amp;" "&amp;assembly_staff_import[[#This Row],[Suffix via NAME_SOURCE_KEY]])))</f>
        <v>Coyne</v>
      </c>
      <c r="I780" t="str">
        <f>PROPER(assembly_staff_import[[#This Row],[JOB TITLE_SOURCE_KEY]])</f>
        <v xml:space="preserve">D O Assistant                              </v>
      </c>
      <c r="J780" t="s">
        <v>72</v>
      </c>
      <c r="K780" t="e">
        <f>IF(assembly_staff_import[[#This Row],[Legislative Staff Type]]="Personal",assembly_staff_import[[#This Row],[Vlookup Reports To Person]], "")</f>
        <v>#REF!</v>
      </c>
      <c r="L780" t="str">
        <f>PROPER(assembly_staff_import[[#This Row],[First MI Name via NAME_SOURCE_KEY TEXT]])</f>
        <v xml:space="preserve"> Brendan G</v>
      </c>
      <c r="M780" t="s">
        <v>21701</v>
      </c>
      <c r="N780" t="str">
        <f>LOWER(CONCATENATE(assembly_staff_import[[#This Row],[Last Name]],LEFT(assembly_staff_import[[#This Row],[First Name (no initial)]],1),"@nyassembly.gov"))</f>
        <v>coyneb@nyassembly.gov</v>
      </c>
      <c r="O780" t="s">
        <v>24778</v>
      </c>
      <c r="P780" t="e">
        <f>VLOOKUP(assembly_staff_import[[#This Row],[Full Name]],[3]!PEOPLE_March_20[#Data],1,0)</f>
        <v>#REF!</v>
      </c>
      <c r="Q780" t="e">
        <f>VLOOKUP(assembly_staff_import[[#This Row],[Full Name]],[3]!Table17[#Data],3,0)</f>
        <v>#REF!</v>
      </c>
      <c r="R780" t="e">
        <f>VLOOKUP(assembly_staff_import[[#This Row],[Formatted Works for Group]],[3]!Table7[#Data],1,0)</f>
        <v>#REF!</v>
      </c>
      <c r="S780" t="e">
        <f>IF(assembly_staff_import[[#This Row],[Legislative Staff Type]]="Personal", assembly_staff_import[[#This Row],[Vlookup Works for Group]], assembly_staff_import[[#This Row],[Formatted Works for Group calc]]&amp;", Central Staff Office, Assembly")</f>
        <v>#REF!</v>
      </c>
      <c r="T780" s="20" t="str">
        <f>TRIM(assembly_staff_import[[#This Row],[NAME_SOURCE_KEY]])</f>
        <v>COYNE, BRENDAN G</v>
      </c>
      <c r="U780" t="s">
        <v>27299</v>
      </c>
      <c r="V780" t="s">
        <v>27300</v>
      </c>
      <c r="W780" t="s">
        <v>27301</v>
      </c>
      <c r="Y780" t="str">
        <f>IF(assembly_staff_import[[#This Row],[Legislative Staff Type]]="Personal", PROPER(TRIM(assembly_staff_import[[#This Row],[Unit First MI via UNIT_SOURCE_KEY]])&amp;" "&amp;assembly_staff_import[[#This Row],[Unit Last via UNIT_SOURCE_KEY]]), PROPER(TRIM(assembly_staff_import[[#This Row],[UNIT NAME_SOURCE_KEY2]])))</f>
        <v>James G. Skoufis</v>
      </c>
      <c r="Z780" t="s">
        <v>27302</v>
      </c>
      <c r="AA780" t="e">
        <f>VLOOKUP(assembly_staff_import[[#This Row],[Formatted and corrected Works for Group Text]],[3]!Table4[#Data],1,0)</f>
        <v>#REF!</v>
      </c>
      <c r="AB780" t="e">
        <f>VLOOKUP(assembly_staff_import[[#This Row],[Formatted and corrected Works for Group Text]],[3]!Table5[#Data],2,0)</f>
        <v>#REF!</v>
      </c>
      <c r="AC780" t="str">
        <f>IF(TRIM(assembly_staff_import[[#This Row],[PUBLIC INFO ADDR_SOURCE_KEY]])="CAPITOL, ALBANY", "Legislative / Capitol Office", "District Office")</f>
        <v>District Office</v>
      </c>
      <c r="AD780" t="s">
        <v>27303</v>
      </c>
      <c r="AE780" t="s">
        <v>27304</v>
      </c>
      <c r="AF780" t="str">
        <f>"A33 "</f>
        <v xml:space="preserve">A33 </v>
      </c>
      <c r="AG780" t="s">
        <v>27305</v>
      </c>
      <c r="AH780" t="s">
        <v>27306</v>
      </c>
      <c r="AI780" t="s">
        <v>25469</v>
      </c>
      <c r="AJ780" t="s">
        <v>27307</v>
      </c>
    </row>
    <row r="781" spans="1:36" x14ac:dyDescent="0.2">
      <c r="A781" t="str">
        <f>TRIM(PROPER((assembly_staff_import[[#This Row],[First MI Name via NAME_SOURCE_KEY TEXT]]&amp;" "&amp;assembly_staff_import[[#This Row],[Last Name via NAME_SOURCE_KEY TEXT]]&amp;" "&amp;assembly_staff_import[[#This Row],[Suffix via NAME_SOURCE_KEY]])))</f>
        <v>Carlos F Valle</v>
      </c>
      <c r="B781" t="str">
        <f>TRIM(CONCATENATE(TRIM(assembly_staff_import[[#This Row],[Full Name]]), ", ", assembly_staff_import[[#This Row],[Title]]))</f>
        <v>Carlos F Valle, Coord Leg &amp; Comm Affs</v>
      </c>
      <c r="C781" t="e">
        <f>assembly_staff_import[[#This Row],[Vlookup_groups]]</f>
        <v>#REF!</v>
      </c>
      <c r="D781" t="str">
        <f>IF(assembly_staff_import[[#This Row],[Legislative Staff Type]]="Personal",assembly_staff_import[[#This Row],[Formatted Personal Staff Office]],"")</f>
        <v>District Office</v>
      </c>
      <c r="E781" t="s">
        <v>65</v>
      </c>
      <c r="F781" s="19" t="s">
        <v>10913</v>
      </c>
      <c r="G781" t="s">
        <v>67</v>
      </c>
      <c r="H781" t="str">
        <f>TRIM(PROPER((assembly_staff_import[[#This Row],[Last Name via NAME_SOURCE_KEY TEXT]]&amp;" "&amp;assembly_staff_import[[#This Row],[Suffix via NAME_SOURCE_KEY]])))</f>
        <v>Valle</v>
      </c>
      <c r="I781" t="str">
        <f>PROPER(assembly_staff_import[[#This Row],[JOB TITLE_SOURCE_KEY]])</f>
        <v xml:space="preserve">Coord Leg &amp; Comm Affs                      </v>
      </c>
      <c r="J781" t="s">
        <v>72</v>
      </c>
      <c r="K781" t="e">
        <f>IF(assembly_staff_import[[#This Row],[Legislative Staff Type]]="Personal",assembly_staff_import[[#This Row],[Vlookup Reports To Person]], "")</f>
        <v>#REF!</v>
      </c>
      <c r="L781" t="str">
        <f>PROPER(assembly_staff_import[[#This Row],[First MI Name via NAME_SOURCE_KEY TEXT]])</f>
        <v xml:space="preserve"> Carlos F</v>
      </c>
      <c r="M781" t="s">
        <v>20020</v>
      </c>
      <c r="N781" t="str">
        <f>LOWER(CONCATENATE(assembly_staff_import[[#This Row],[Last Name]],LEFT(assembly_staff_import[[#This Row],[First Name (no initial)]],1),"@nyassembly.gov"))</f>
        <v>vallec@nyassembly.gov</v>
      </c>
      <c r="O781" t="s">
        <v>13743</v>
      </c>
      <c r="P781" t="e">
        <f>VLOOKUP(assembly_staff_import[[#This Row],[Full Name]],[3]!PEOPLE_March_20[#Data],1,0)</f>
        <v>#REF!</v>
      </c>
      <c r="Q781" t="e">
        <f>VLOOKUP(assembly_staff_import[[#This Row],[Full Name]],[3]!Table17[#Data],3,0)</f>
        <v>#REF!</v>
      </c>
      <c r="R781" t="e">
        <f>VLOOKUP(assembly_staff_import[[#This Row],[Formatted Works for Group]],[3]!Table7[#Data],1,0)</f>
        <v>#REF!</v>
      </c>
      <c r="S781" t="e">
        <f>IF(assembly_staff_import[[#This Row],[Legislative Staff Type]]="Personal", assembly_staff_import[[#This Row],[Vlookup Works for Group]], assembly_staff_import[[#This Row],[Formatted Works for Group calc]]&amp;", Central Staff Office, Assembly")</f>
        <v>#REF!</v>
      </c>
      <c r="T781" s="20" t="str">
        <f>TRIM(assembly_staff_import[[#This Row],[NAME_SOURCE_KEY]])</f>
        <v>VALLE, CARLOS F</v>
      </c>
      <c r="U781" t="s">
        <v>27308</v>
      </c>
      <c r="V781" t="s">
        <v>27309</v>
      </c>
      <c r="W781" t="s">
        <v>27310</v>
      </c>
      <c r="Y781" t="str">
        <f>IF(assembly_staff_import[[#This Row],[Legislative Staff Type]]="Personal", PROPER(TRIM(assembly_staff_import[[#This Row],[Unit First MI via UNIT_SOURCE_KEY]])&amp;" "&amp;assembly_staff_import[[#This Row],[Unit Last via UNIT_SOURCE_KEY]]), PROPER(TRIM(assembly_staff_import[[#This Row],[UNIT NAME_SOURCE_KEY2]])))</f>
        <v>James G. Skoufis</v>
      </c>
      <c r="Z781" t="s">
        <v>27302</v>
      </c>
      <c r="AA781" t="e">
        <f>VLOOKUP(assembly_staff_import[[#This Row],[Formatted and corrected Works for Group Text]],[3]!Table4[#Data],1,0)</f>
        <v>#REF!</v>
      </c>
      <c r="AB781" t="e">
        <f>VLOOKUP(assembly_staff_import[[#This Row],[Formatted and corrected Works for Group Text]],[3]!Table5[#Data],2,0)</f>
        <v>#REF!</v>
      </c>
      <c r="AC781" t="str">
        <f>IF(TRIM(assembly_staff_import[[#This Row],[PUBLIC INFO ADDR_SOURCE_KEY]])="CAPITOL, ALBANY", "Legislative / Capitol Office", "District Office")</f>
        <v>District Office</v>
      </c>
      <c r="AD781" t="s">
        <v>27303</v>
      </c>
      <c r="AE781" t="s">
        <v>27304</v>
      </c>
      <c r="AF781" t="str">
        <f>"A33 "</f>
        <v xml:space="preserve">A33 </v>
      </c>
      <c r="AG781" t="s">
        <v>27305</v>
      </c>
      <c r="AH781" t="s">
        <v>27311</v>
      </c>
      <c r="AI781" t="s">
        <v>23480</v>
      </c>
      <c r="AJ781" t="s">
        <v>27307</v>
      </c>
    </row>
    <row r="782" spans="1:36" x14ac:dyDescent="0.2">
      <c r="A782" t="str">
        <f>TRIM(PROPER((assembly_staff_import[[#This Row],[First MI Name via NAME_SOURCE_KEY TEXT]]&amp;" "&amp;assembly_staff_import[[#This Row],[Last Name via NAME_SOURCE_KEY TEXT]]&amp;" "&amp;assembly_staff_import[[#This Row],[Suffix via NAME_SOURCE_KEY]])))</f>
        <v>Christine M Rodriguez</v>
      </c>
      <c r="B782" t="str">
        <f>TRIM(CONCATENATE(TRIM(assembly_staff_import[[#This Row],[Full Name]]), ", ", assembly_staff_import[[#This Row],[Title]]))</f>
        <v>Christine M Rodriguez, Coord Of Spec Srvcs</v>
      </c>
      <c r="C782" t="e">
        <f>assembly_staff_import[[#This Row],[Vlookup_groups]]</f>
        <v>#REF!</v>
      </c>
      <c r="D782" t="str">
        <f>IF(assembly_staff_import[[#This Row],[Legislative Staff Type]]="Personal",assembly_staff_import[[#This Row],[Formatted Personal Staff Office]],"")</f>
        <v>District Office</v>
      </c>
      <c r="E782" t="s">
        <v>65</v>
      </c>
      <c r="F782" s="19" t="s">
        <v>10913</v>
      </c>
      <c r="G782" t="s">
        <v>67</v>
      </c>
      <c r="H782" t="str">
        <f>TRIM(PROPER((assembly_staff_import[[#This Row],[Last Name via NAME_SOURCE_KEY TEXT]]&amp;" "&amp;assembly_staff_import[[#This Row],[Suffix via NAME_SOURCE_KEY]])))</f>
        <v>Rodriguez</v>
      </c>
      <c r="I782" t="str">
        <f>PROPER(assembly_staff_import[[#This Row],[JOB TITLE_SOURCE_KEY]])</f>
        <v xml:space="preserve">Coord Of Spec Srvcs                        </v>
      </c>
      <c r="J782" t="s">
        <v>72</v>
      </c>
      <c r="K782" t="e">
        <f>IF(assembly_staff_import[[#This Row],[Legislative Staff Type]]="Personal",assembly_staff_import[[#This Row],[Vlookup Reports To Person]], "")</f>
        <v>#REF!</v>
      </c>
      <c r="L782" t="str">
        <f>PROPER(assembly_staff_import[[#This Row],[First MI Name via NAME_SOURCE_KEY TEXT]])</f>
        <v xml:space="preserve"> Christine M</v>
      </c>
      <c r="M782" t="s">
        <v>13632</v>
      </c>
      <c r="N782" t="str">
        <f>LOWER(CONCATENATE(assembly_staff_import[[#This Row],[Last Name]],LEFT(assembly_staff_import[[#This Row],[First Name (no initial)]],1),"@nyassembly.gov"))</f>
        <v>rodriguezc@nyassembly.gov</v>
      </c>
      <c r="O782" t="s">
        <v>17419</v>
      </c>
      <c r="P782" t="e">
        <f>VLOOKUP(assembly_staff_import[[#This Row],[Full Name]],[3]!PEOPLE_March_20[#Data],1,0)</f>
        <v>#REF!</v>
      </c>
      <c r="Q782" t="e">
        <f>VLOOKUP(assembly_staff_import[[#This Row],[Full Name]],[3]!Table17[#Data],3,0)</f>
        <v>#REF!</v>
      </c>
      <c r="R782" t="e">
        <f>VLOOKUP(assembly_staff_import[[#This Row],[Formatted Works for Group]],[3]!Table7[#Data],1,0)</f>
        <v>#REF!</v>
      </c>
      <c r="S782" t="e">
        <f>IF(assembly_staff_import[[#This Row],[Legislative Staff Type]]="Personal", assembly_staff_import[[#This Row],[Vlookup Works for Group]], assembly_staff_import[[#This Row],[Formatted Works for Group calc]]&amp;", Central Staff Office, Assembly")</f>
        <v>#REF!</v>
      </c>
      <c r="T782" s="20" t="str">
        <f>TRIM(assembly_staff_import[[#This Row],[NAME_SOURCE_KEY]])</f>
        <v>RODRIGUEZ, CHRISTINE M</v>
      </c>
      <c r="U782" t="s">
        <v>27312</v>
      </c>
      <c r="V782" t="s">
        <v>24665</v>
      </c>
      <c r="W782" t="s">
        <v>24479</v>
      </c>
      <c r="Y782" t="str">
        <f>IF(assembly_staff_import[[#This Row],[Legislative Staff Type]]="Personal", PROPER(TRIM(assembly_staff_import[[#This Row],[Unit First MI via UNIT_SOURCE_KEY]])&amp;" "&amp;assembly_staff_import[[#This Row],[Unit Last via UNIT_SOURCE_KEY]]), PROPER(TRIM(assembly_staff_import[[#This Row],[UNIT NAME_SOURCE_KEY2]])))</f>
        <v>James G. Skoufis</v>
      </c>
      <c r="Z782" t="s">
        <v>27302</v>
      </c>
      <c r="AA782" t="e">
        <f>VLOOKUP(assembly_staff_import[[#This Row],[Formatted and corrected Works for Group Text]],[3]!Table4[#Data],1,0)</f>
        <v>#REF!</v>
      </c>
      <c r="AB782" t="e">
        <f>VLOOKUP(assembly_staff_import[[#This Row],[Formatted and corrected Works for Group Text]],[3]!Table5[#Data],2,0)</f>
        <v>#REF!</v>
      </c>
      <c r="AC782" t="str">
        <f>IF(TRIM(assembly_staff_import[[#This Row],[PUBLIC INFO ADDR_SOURCE_KEY]])="CAPITOL, ALBANY", "Legislative / Capitol Office", "District Office")</f>
        <v>District Office</v>
      </c>
      <c r="AD782" t="s">
        <v>27303</v>
      </c>
      <c r="AE782" t="s">
        <v>27304</v>
      </c>
      <c r="AF782" t="str">
        <f>"A33 "</f>
        <v xml:space="preserve">A33 </v>
      </c>
      <c r="AG782" t="s">
        <v>27305</v>
      </c>
      <c r="AH782" t="s">
        <v>27313</v>
      </c>
      <c r="AI782" t="s">
        <v>27314</v>
      </c>
      <c r="AJ782" t="s">
        <v>27307</v>
      </c>
    </row>
    <row r="783" spans="1:36" x14ac:dyDescent="0.2">
      <c r="A783" t="str">
        <f>TRIM(PROPER((assembly_staff_import[[#This Row],[First MI Name via NAME_SOURCE_KEY TEXT]]&amp;" "&amp;assembly_staff_import[[#This Row],[Last Name via NAME_SOURCE_KEY TEXT]]&amp;" "&amp;assembly_staff_import[[#This Row],[Suffix via NAME_SOURCE_KEY]])))</f>
        <v>Laurie R Tautel</v>
      </c>
      <c r="B783" t="str">
        <f>TRIM(CONCATENATE(TRIM(assembly_staff_import[[#This Row],[Full Name]]), ", ", assembly_staff_import[[#This Row],[Title]]))</f>
        <v>Laurie R Tautel, Chief Of Staff</v>
      </c>
      <c r="C783" t="e">
        <f>assembly_staff_import[[#This Row],[Vlookup_groups]]</f>
        <v>#REF!</v>
      </c>
      <c r="D783" t="str">
        <f>IF(assembly_staff_import[[#This Row],[Legislative Staff Type]]="Personal",assembly_staff_import[[#This Row],[Formatted Personal Staff Office]],"")</f>
        <v>District Office</v>
      </c>
      <c r="E783" t="s">
        <v>65</v>
      </c>
      <c r="F783" s="19" t="s">
        <v>10913</v>
      </c>
      <c r="G783" t="s">
        <v>67</v>
      </c>
      <c r="H783" t="str">
        <f>TRIM(PROPER((assembly_staff_import[[#This Row],[Last Name via NAME_SOURCE_KEY TEXT]]&amp;" "&amp;assembly_staff_import[[#This Row],[Suffix via NAME_SOURCE_KEY]])))</f>
        <v>Tautel</v>
      </c>
      <c r="I783" t="str">
        <f>PROPER(assembly_staff_import[[#This Row],[JOB TITLE_SOURCE_KEY]])</f>
        <v xml:space="preserve">Chief Of Staff                             </v>
      </c>
      <c r="J783" t="s">
        <v>72</v>
      </c>
      <c r="K783" t="e">
        <f>IF(assembly_staff_import[[#This Row],[Legislative Staff Type]]="Personal",assembly_staff_import[[#This Row],[Vlookup Reports To Person]], "")</f>
        <v>#REF!</v>
      </c>
      <c r="L783" t="str">
        <f>PROPER(assembly_staff_import[[#This Row],[First MI Name via NAME_SOURCE_KEY TEXT]])</f>
        <v xml:space="preserve"> Laurie R</v>
      </c>
      <c r="M783" t="s">
        <v>22210</v>
      </c>
      <c r="N783" t="str">
        <f>LOWER(CONCATENATE(assembly_staff_import[[#This Row],[Last Name]],LEFT(assembly_staff_import[[#This Row],[First Name (no initial)]],1),"@nyassembly.gov"))</f>
        <v>tautell@nyassembly.gov</v>
      </c>
      <c r="O783" t="s">
        <v>18671</v>
      </c>
      <c r="P783" t="e">
        <f>VLOOKUP(assembly_staff_import[[#This Row],[Full Name]],[3]!PEOPLE_March_20[#Data],1,0)</f>
        <v>#REF!</v>
      </c>
      <c r="Q783" t="e">
        <f>VLOOKUP(assembly_staff_import[[#This Row],[Full Name]],[3]!Table17[#Data],3,0)</f>
        <v>#REF!</v>
      </c>
      <c r="R783" t="e">
        <f>VLOOKUP(assembly_staff_import[[#This Row],[Formatted Works for Group]],[3]!Table7[#Data],1,0)</f>
        <v>#REF!</v>
      </c>
      <c r="S783" t="e">
        <f>IF(assembly_staff_import[[#This Row],[Legislative Staff Type]]="Personal", assembly_staff_import[[#This Row],[Vlookup Works for Group]], assembly_staff_import[[#This Row],[Formatted Works for Group calc]]&amp;", Central Staff Office, Assembly")</f>
        <v>#REF!</v>
      </c>
      <c r="T783" s="20" t="str">
        <f>TRIM(assembly_staff_import[[#This Row],[NAME_SOURCE_KEY]])</f>
        <v>TAUTEL, LAURIE R</v>
      </c>
      <c r="U783" t="s">
        <v>27315</v>
      </c>
      <c r="V783" t="s">
        <v>27316</v>
      </c>
      <c r="W783" t="s">
        <v>27317</v>
      </c>
      <c r="Y783" t="str">
        <f>IF(assembly_staff_import[[#This Row],[Legislative Staff Type]]="Personal", PROPER(TRIM(assembly_staff_import[[#This Row],[Unit First MI via UNIT_SOURCE_KEY]])&amp;" "&amp;assembly_staff_import[[#This Row],[Unit Last via UNIT_SOURCE_KEY]]), PROPER(TRIM(assembly_staff_import[[#This Row],[UNIT NAME_SOURCE_KEY2]])))</f>
        <v>James G. Skoufis</v>
      </c>
      <c r="Z783" t="s">
        <v>27302</v>
      </c>
      <c r="AA783" t="e">
        <f>VLOOKUP(assembly_staff_import[[#This Row],[Formatted and corrected Works for Group Text]],[3]!Table4[#Data],1,0)</f>
        <v>#REF!</v>
      </c>
      <c r="AB783" t="e">
        <f>VLOOKUP(assembly_staff_import[[#This Row],[Formatted and corrected Works for Group Text]],[3]!Table5[#Data],2,0)</f>
        <v>#REF!</v>
      </c>
      <c r="AC783" t="str">
        <f>IF(TRIM(assembly_staff_import[[#This Row],[PUBLIC INFO ADDR_SOURCE_KEY]])="CAPITOL, ALBANY", "Legislative / Capitol Office", "District Office")</f>
        <v>District Office</v>
      </c>
      <c r="AD783" t="s">
        <v>27303</v>
      </c>
      <c r="AE783" t="s">
        <v>27304</v>
      </c>
      <c r="AF783" t="str">
        <f>"A33 "</f>
        <v xml:space="preserve">A33 </v>
      </c>
      <c r="AG783" t="s">
        <v>27305</v>
      </c>
      <c r="AH783" t="s">
        <v>27318</v>
      </c>
      <c r="AI783" t="s">
        <v>23587</v>
      </c>
      <c r="AJ783" t="s">
        <v>27307</v>
      </c>
    </row>
    <row r="784" spans="1:36" x14ac:dyDescent="0.2">
      <c r="A784" t="str">
        <f>TRIM(PROPER((assembly_staff_import[[#This Row],[First MI Name via NAME_SOURCE_KEY TEXT]]&amp;" "&amp;assembly_staff_import[[#This Row],[Last Name via NAME_SOURCE_KEY TEXT]]&amp;" "&amp;assembly_staff_import[[#This Row],[Suffix via NAME_SOURCE_KEY]])))</f>
        <v>Andrea M Castano</v>
      </c>
      <c r="B784" t="str">
        <f>TRIM(CONCATENATE(TRIM(assembly_staff_import[[#This Row],[Full Name]]), ", ", assembly_staff_import[[#This Row],[Title]]))</f>
        <v>Andrea M Castano, Community Liaison</v>
      </c>
      <c r="C784" t="e">
        <f>assembly_staff_import[[#This Row],[Vlookup_groups]]</f>
        <v>#REF!</v>
      </c>
      <c r="D784" s="22" t="str">
        <f>IF(assembly_staff_import[[#This Row],[Legislative Staff Type]]="Personal",assembly_staff_import[[#This Row],[Formatted Personal Staff Office]],"")</f>
        <v>District Office</v>
      </c>
      <c r="E784" t="s">
        <v>65</v>
      </c>
      <c r="F784" s="19" t="s">
        <v>10913</v>
      </c>
      <c r="G784" t="s">
        <v>67</v>
      </c>
      <c r="H784" t="str">
        <f>TRIM(PROPER((assembly_staff_import[[#This Row],[Last Name via NAME_SOURCE_KEY TEXT]]&amp;" "&amp;assembly_staff_import[[#This Row],[Suffix via NAME_SOURCE_KEY]])))</f>
        <v>Castano</v>
      </c>
      <c r="I784" t="str">
        <f>PROPER(assembly_staff_import[[#This Row],[JOB TITLE_SOURCE_KEY]])</f>
        <v xml:space="preserve">Community Liaison                          </v>
      </c>
      <c r="J784" t="s">
        <v>72</v>
      </c>
      <c r="K784" t="e">
        <f>IF(assembly_staff_import[[#This Row],[Legislative Staff Type]]="Personal",assembly_staff_import[[#This Row],[Vlookup Reports To Person]], "")</f>
        <v>#REF!</v>
      </c>
      <c r="L784" t="str">
        <f>PROPER(assembly_staff_import[[#This Row],[First MI Name via NAME_SOURCE_KEY TEXT]])</f>
        <v xml:space="preserve"> Andrea M</v>
      </c>
      <c r="M784" t="s">
        <v>14064</v>
      </c>
      <c r="N784" t="str">
        <f>LOWER(CONCATENATE(assembly_staff_import[[#This Row],[Last Name]],LEFT(assembly_staff_import[[#This Row],[First Name (no initial)]],1),"@nyassembly.gov"))</f>
        <v>castanoa@nyassembly.gov</v>
      </c>
      <c r="O784" t="s">
        <v>14430</v>
      </c>
      <c r="P784" t="e">
        <f>VLOOKUP(assembly_staff_import[[#This Row],[Full Name]],[3]!PEOPLE_March_20[#Data],1,0)</f>
        <v>#REF!</v>
      </c>
      <c r="Q784" t="e">
        <f>VLOOKUP(assembly_staff_import[[#This Row],[Full Name]],[3]!Table17[#Data],3,0)</f>
        <v>#REF!</v>
      </c>
      <c r="R784" t="e">
        <f>VLOOKUP(assembly_staff_import[[#This Row],[Formatted Works for Group]],[3]!Table7[#Data],1,0)</f>
        <v>#REF!</v>
      </c>
      <c r="S784" t="e">
        <f>IF(assembly_staff_import[[#This Row],[Legislative Staff Type]]="Personal", assembly_staff_import[[#This Row],[Vlookup Works for Group]], assembly_staff_import[[#This Row],[Formatted Works for Group calc]]&amp;", Central Staff Office, Assembly")</f>
        <v>#REF!</v>
      </c>
      <c r="T784" s="20" t="str">
        <f>TRIM(assembly_staff_import[[#This Row],[NAME_SOURCE_KEY]])</f>
        <v>CASTANO, ANDREA M</v>
      </c>
      <c r="U784" t="s">
        <v>27319</v>
      </c>
      <c r="V784" t="s">
        <v>27320</v>
      </c>
      <c r="W784" t="s">
        <v>27321</v>
      </c>
      <c r="X784" t="s">
        <v>27322</v>
      </c>
      <c r="Y784" t="str">
        <f>IF(assembly_staff_import[[#This Row],[Legislative Staff Type]]="Personal", PROPER(TRIM(assembly_staff_import[[#This Row],[Unit First MI via UNIT_SOURCE_KEY]])&amp;" "&amp;assembly_staff_import[[#This Row],[Unit Last via UNIT_SOURCE_KEY]]), PROPER(TRIM(assembly_staff_import[[#This Row],[UNIT NAME_SOURCE_KEY2]])))</f>
        <v>Jeffrey E. Dinowitz</v>
      </c>
      <c r="Z784" t="s">
        <v>27323</v>
      </c>
      <c r="AA784" t="e">
        <f>VLOOKUP(assembly_staff_import[[#This Row],[Formatted and corrected Works for Group Text]],[3]!Table4[#Data],1,0)</f>
        <v>#REF!</v>
      </c>
      <c r="AB784" t="e">
        <f>VLOOKUP(assembly_staff_import[[#This Row],[Formatted and corrected Works for Group Text]],[3]!Table5[#Data],2,0)</f>
        <v>#REF!</v>
      </c>
      <c r="AC784" t="str">
        <f>IF(TRIM(assembly_staff_import[[#This Row],[PUBLIC INFO ADDR_SOURCE_KEY]])="CAPITOL, ALBANY", "Legislative / Capitol Office", "District Office")</f>
        <v>District Office</v>
      </c>
      <c r="AD784" t="s">
        <v>27324</v>
      </c>
      <c r="AE784" t="s">
        <v>27325</v>
      </c>
      <c r="AF784" t="str">
        <f t="shared" ref="AF784:AF791" si="37">"A02 "</f>
        <v xml:space="preserve">A02 </v>
      </c>
      <c r="AG784" t="s">
        <v>27326</v>
      </c>
      <c r="AH784" t="s">
        <v>27327</v>
      </c>
      <c r="AI784" t="s">
        <v>23692</v>
      </c>
      <c r="AJ784" t="s">
        <v>27328</v>
      </c>
    </row>
    <row r="785" spans="1:36" x14ac:dyDescent="0.2">
      <c r="A785" t="str">
        <f>TRIM(PROPER((assembly_staff_import[[#This Row],[First MI Name via NAME_SOURCE_KEY TEXT]]&amp;" "&amp;assembly_staff_import[[#This Row],[Last Name via NAME_SOURCE_KEY TEXT]]&amp;" "&amp;assembly_staff_import[[#This Row],[Suffix via NAME_SOURCE_KEY]])))</f>
        <v>Brendan E Fitzpatrick</v>
      </c>
      <c r="B785" t="str">
        <f>TRIM(CONCATENATE(TRIM(assembly_staff_import[[#This Row],[Full Name]]), ", ", assembly_staff_import[[#This Row],[Title]]))</f>
        <v>Brendan E Fitzpatrick, Community Liaison</v>
      </c>
      <c r="C785" t="e">
        <f>assembly_staff_import[[#This Row],[Vlookup_groups]]</f>
        <v>#REF!</v>
      </c>
      <c r="D785" t="str">
        <f>IF(assembly_staff_import[[#This Row],[Legislative Staff Type]]="Personal",assembly_staff_import[[#This Row],[Formatted Personal Staff Office]],"")</f>
        <v>District Office</v>
      </c>
      <c r="E785" t="s">
        <v>65</v>
      </c>
      <c r="F785" s="19" t="s">
        <v>10913</v>
      </c>
      <c r="G785" t="s">
        <v>67</v>
      </c>
      <c r="H785" t="str">
        <f>TRIM(PROPER((assembly_staff_import[[#This Row],[Last Name via NAME_SOURCE_KEY TEXT]]&amp;" "&amp;assembly_staff_import[[#This Row],[Suffix via NAME_SOURCE_KEY]])))</f>
        <v>Fitzpatrick</v>
      </c>
      <c r="I785" t="str">
        <f>PROPER(assembly_staff_import[[#This Row],[JOB TITLE_SOURCE_KEY]])</f>
        <v xml:space="preserve">Community Liaison                          </v>
      </c>
      <c r="J785" t="s">
        <v>72</v>
      </c>
      <c r="K785" t="e">
        <f>IF(assembly_staff_import[[#This Row],[Legislative Staff Type]]="Personal",assembly_staff_import[[#This Row],[Vlookup Reports To Person]], "")</f>
        <v>#REF!</v>
      </c>
      <c r="L785" t="str">
        <f>PROPER(assembly_staff_import[[#This Row],[First MI Name via NAME_SOURCE_KEY TEXT]])</f>
        <v xml:space="preserve"> Brendan E</v>
      </c>
      <c r="M785" t="s">
        <v>13836</v>
      </c>
      <c r="N785" t="str">
        <f>LOWER(CONCATENATE(assembly_staff_import[[#This Row],[Last Name]],LEFT(assembly_staff_import[[#This Row],[First Name (no initial)]],1),"@nyassembly.gov"))</f>
        <v>fitzpatrickb@nyassembly.gov</v>
      </c>
      <c r="O785" t="s">
        <v>24778</v>
      </c>
      <c r="P785" t="e">
        <f>VLOOKUP(assembly_staff_import[[#This Row],[Full Name]],[3]!PEOPLE_March_20[#Data],1,0)</f>
        <v>#REF!</v>
      </c>
      <c r="Q785" t="e">
        <f>VLOOKUP(assembly_staff_import[[#This Row],[Full Name]],[3]!Table17[#Data],3,0)</f>
        <v>#REF!</v>
      </c>
      <c r="R785" t="e">
        <f>VLOOKUP(assembly_staff_import[[#This Row],[Formatted Works for Group]],[3]!Table7[#Data],1,0)</f>
        <v>#REF!</v>
      </c>
      <c r="S785" t="e">
        <f>IF(assembly_staff_import[[#This Row],[Legislative Staff Type]]="Personal", assembly_staff_import[[#This Row],[Vlookup Works for Group]], assembly_staff_import[[#This Row],[Formatted Works for Group calc]]&amp;", Central Staff Office, Assembly")</f>
        <v>#REF!</v>
      </c>
      <c r="T785" s="20" t="str">
        <f>TRIM(assembly_staff_import[[#This Row],[NAME_SOURCE_KEY]])</f>
        <v>FITZPATRICK, BRENDAN E</v>
      </c>
      <c r="U785" t="s">
        <v>27329</v>
      </c>
      <c r="V785" t="s">
        <v>27330</v>
      </c>
      <c r="W785" t="s">
        <v>27331</v>
      </c>
      <c r="Y785" t="str">
        <f>IF(assembly_staff_import[[#This Row],[Legislative Staff Type]]="Personal", PROPER(TRIM(assembly_staff_import[[#This Row],[Unit First MI via UNIT_SOURCE_KEY]])&amp;" "&amp;assembly_staff_import[[#This Row],[Unit Last via UNIT_SOURCE_KEY]]), PROPER(TRIM(assembly_staff_import[[#This Row],[UNIT NAME_SOURCE_KEY2]])))</f>
        <v>Jeffrey E. Dinowitz</v>
      </c>
      <c r="Z785" t="s">
        <v>27323</v>
      </c>
      <c r="AA785" t="e">
        <f>VLOOKUP(assembly_staff_import[[#This Row],[Formatted and corrected Works for Group Text]],[3]!Table4[#Data],1,0)</f>
        <v>#REF!</v>
      </c>
      <c r="AB785" t="e">
        <f>VLOOKUP(assembly_staff_import[[#This Row],[Formatted and corrected Works for Group Text]],[3]!Table5[#Data],2,0)</f>
        <v>#REF!</v>
      </c>
      <c r="AC785" t="str">
        <f>IF(TRIM(assembly_staff_import[[#This Row],[PUBLIC INFO ADDR_SOURCE_KEY]])="CAPITOL, ALBANY", "Legislative / Capitol Office", "District Office")</f>
        <v>District Office</v>
      </c>
      <c r="AD785" t="s">
        <v>27324</v>
      </c>
      <c r="AE785" t="s">
        <v>27325</v>
      </c>
      <c r="AF785" t="str">
        <f t="shared" si="37"/>
        <v xml:space="preserve">A02 </v>
      </c>
      <c r="AG785" t="s">
        <v>27326</v>
      </c>
      <c r="AH785" t="s">
        <v>27332</v>
      </c>
      <c r="AI785" t="s">
        <v>23692</v>
      </c>
      <c r="AJ785" t="s">
        <v>27328</v>
      </c>
    </row>
    <row r="786" spans="1:36" x14ac:dyDescent="0.2">
      <c r="A786" t="str">
        <f>TRIM(PROPER((assembly_staff_import[[#This Row],[First MI Name via NAME_SOURCE_KEY TEXT]]&amp;" "&amp;assembly_staff_import[[#This Row],[Last Name via NAME_SOURCE_KEY TEXT]]&amp;" "&amp;assembly_staff_import[[#This Row],[Suffix via NAME_SOURCE_KEY]])))</f>
        <v>Frederic B Klein</v>
      </c>
      <c r="B786" t="str">
        <f>TRIM(CONCATENATE(TRIM(assembly_staff_import[[#This Row],[Full Name]]), ", ", assembly_staff_import[[#This Row],[Title]]))</f>
        <v>Frederic B Klein, Community Liaison</v>
      </c>
      <c r="C786" t="e">
        <f>assembly_staff_import[[#This Row],[Vlookup_groups]]</f>
        <v>#REF!</v>
      </c>
      <c r="D786" t="str">
        <f>IF(assembly_staff_import[[#This Row],[Legislative Staff Type]]="Personal",assembly_staff_import[[#This Row],[Formatted Personal Staff Office]],"")</f>
        <v>District Office</v>
      </c>
      <c r="E786" t="s">
        <v>65</v>
      </c>
      <c r="F786" s="19" t="s">
        <v>10913</v>
      </c>
      <c r="G786" t="s">
        <v>67</v>
      </c>
      <c r="H786" t="str">
        <f>TRIM(PROPER((assembly_staff_import[[#This Row],[Last Name via NAME_SOURCE_KEY TEXT]]&amp;" "&amp;assembly_staff_import[[#This Row],[Suffix via NAME_SOURCE_KEY]])))</f>
        <v>Klein</v>
      </c>
      <c r="I786" t="str">
        <f>PROPER(assembly_staff_import[[#This Row],[JOB TITLE_SOURCE_KEY]])</f>
        <v xml:space="preserve">Community Liaison                          </v>
      </c>
      <c r="J786" t="s">
        <v>72</v>
      </c>
      <c r="K786" t="e">
        <f>IF(assembly_staff_import[[#This Row],[Legislative Staff Type]]="Personal",assembly_staff_import[[#This Row],[Vlookup Reports To Person]], "")</f>
        <v>#REF!</v>
      </c>
      <c r="L786" t="str">
        <f>PROPER(assembly_staff_import[[#This Row],[First MI Name via NAME_SOURCE_KEY TEXT]])</f>
        <v xml:space="preserve"> Frederic B</v>
      </c>
      <c r="M786" t="s">
        <v>13214</v>
      </c>
      <c r="N786" t="str">
        <f>LOWER(CONCATENATE(assembly_staff_import[[#This Row],[Last Name]],LEFT(assembly_staff_import[[#This Row],[First Name (no initial)]],1),"@nyassembly.gov"))</f>
        <v>kleinf@nyassembly.gov</v>
      </c>
      <c r="O786" t="s">
        <v>27333</v>
      </c>
      <c r="P786" t="e">
        <f>VLOOKUP(assembly_staff_import[[#This Row],[Full Name]],[3]!PEOPLE_March_20[#Data],1,0)</f>
        <v>#REF!</v>
      </c>
      <c r="Q786" t="e">
        <f>VLOOKUP(assembly_staff_import[[#This Row],[Full Name]],[3]!Table17[#Data],3,0)</f>
        <v>#REF!</v>
      </c>
      <c r="R786" t="e">
        <f>VLOOKUP(assembly_staff_import[[#This Row],[Formatted Works for Group]],[3]!Table7[#Data],1,0)</f>
        <v>#REF!</v>
      </c>
      <c r="S786" t="e">
        <f>IF(assembly_staff_import[[#This Row],[Legislative Staff Type]]="Personal", assembly_staff_import[[#This Row],[Vlookup Works for Group]], assembly_staff_import[[#This Row],[Formatted Works for Group calc]]&amp;", Central Staff Office, Assembly")</f>
        <v>#REF!</v>
      </c>
      <c r="T786" s="20" t="str">
        <f>TRIM(assembly_staff_import[[#This Row],[NAME_SOURCE_KEY]])</f>
        <v>KLEIN, FREDERIC B</v>
      </c>
      <c r="U786" t="s">
        <v>27334</v>
      </c>
      <c r="V786" t="s">
        <v>25741</v>
      </c>
      <c r="W786" t="s">
        <v>27335</v>
      </c>
      <c r="Y786" t="str">
        <f>IF(assembly_staff_import[[#This Row],[Legislative Staff Type]]="Personal", PROPER(TRIM(assembly_staff_import[[#This Row],[Unit First MI via UNIT_SOURCE_KEY]])&amp;" "&amp;assembly_staff_import[[#This Row],[Unit Last via UNIT_SOURCE_KEY]]), PROPER(TRIM(assembly_staff_import[[#This Row],[UNIT NAME_SOURCE_KEY2]])))</f>
        <v>Jeffrey E. Dinowitz</v>
      </c>
      <c r="Z786" t="s">
        <v>27323</v>
      </c>
      <c r="AA786" t="e">
        <f>VLOOKUP(assembly_staff_import[[#This Row],[Formatted and corrected Works for Group Text]],[3]!Table4[#Data],1,0)</f>
        <v>#REF!</v>
      </c>
      <c r="AB786" t="e">
        <f>VLOOKUP(assembly_staff_import[[#This Row],[Formatted and corrected Works for Group Text]],[3]!Table5[#Data],2,0)</f>
        <v>#REF!</v>
      </c>
      <c r="AC786" t="str">
        <f>IF(TRIM(assembly_staff_import[[#This Row],[PUBLIC INFO ADDR_SOURCE_KEY]])="CAPITOL, ALBANY", "Legislative / Capitol Office", "District Office")</f>
        <v>District Office</v>
      </c>
      <c r="AD786" t="s">
        <v>27324</v>
      </c>
      <c r="AE786" t="s">
        <v>27325</v>
      </c>
      <c r="AF786" t="str">
        <f t="shared" si="37"/>
        <v xml:space="preserve">A02 </v>
      </c>
      <c r="AG786" t="s">
        <v>27326</v>
      </c>
      <c r="AH786" t="s">
        <v>27336</v>
      </c>
      <c r="AI786" t="s">
        <v>23692</v>
      </c>
      <c r="AJ786" t="s">
        <v>27328</v>
      </c>
    </row>
    <row r="787" spans="1:36" x14ac:dyDescent="0.2">
      <c r="A787" t="str">
        <f>TRIM(PROPER((assembly_staff_import[[#This Row],[First MI Name via NAME_SOURCE_KEY TEXT]]&amp;" "&amp;assembly_staff_import[[#This Row],[Last Name via NAME_SOURCE_KEY TEXT]]&amp;" "&amp;assembly_staff_import[[#This Row],[Suffix via NAME_SOURCE_KEY]])))</f>
        <v>Ivan L Nedds</v>
      </c>
      <c r="B787" t="str">
        <f>TRIM(CONCATENATE(TRIM(assembly_staff_import[[#This Row],[Full Name]]), ", ", assembly_staff_import[[#This Row],[Title]]))</f>
        <v>Ivan L Nedds, Community Liaison</v>
      </c>
      <c r="C787" t="e">
        <f>assembly_staff_import[[#This Row],[Vlookup_groups]]</f>
        <v>#REF!</v>
      </c>
      <c r="D787" t="str">
        <f>IF(assembly_staff_import[[#This Row],[Legislative Staff Type]]="Personal",assembly_staff_import[[#This Row],[Formatted Personal Staff Office]],"")</f>
        <v>District Office</v>
      </c>
      <c r="E787" t="s">
        <v>65</v>
      </c>
      <c r="F787" s="19" t="s">
        <v>10913</v>
      </c>
      <c r="G787" t="s">
        <v>67</v>
      </c>
      <c r="H787" t="str">
        <f>TRIM(PROPER((assembly_staff_import[[#This Row],[Last Name via NAME_SOURCE_KEY TEXT]]&amp;" "&amp;assembly_staff_import[[#This Row],[Suffix via NAME_SOURCE_KEY]])))</f>
        <v>Nedds</v>
      </c>
      <c r="I787" t="str">
        <f>PROPER(assembly_staff_import[[#This Row],[JOB TITLE_SOURCE_KEY]])</f>
        <v xml:space="preserve">Community Liaison                          </v>
      </c>
      <c r="J787" t="s">
        <v>72</v>
      </c>
      <c r="K787" t="e">
        <f>IF(assembly_staff_import[[#This Row],[Legislative Staff Type]]="Personal",assembly_staff_import[[#This Row],[Vlookup Reports To Person]], "")</f>
        <v>#REF!</v>
      </c>
      <c r="L787" t="str">
        <f>PROPER(assembly_staff_import[[#This Row],[First MI Name via NAME_SOURCE_KEY TEXT]])</f>
        <v xml:space="preserve"> Ivan L</v>
      </c>
      <c r="M787" t="s">
        <v>16825</v>
      </c>
      <c r="N787" t="str">
        <f>LOWER(CONCATENATE(assembly_staff_import[[#This Row],[Last Name]],LEFT(assembly_staff_import[[#This Row],[First Name (no initial)]],1),"@nyassembly.gov"))</f>
        <v>neddsi@nyassembly.gov</v>
      </c>
      <c r="O787" t="s">
        <v>27337</v>
      </c>
      <c r="P787" t="e">
        <f>VLOOKUP(assembly_staff_import[[#This Row],[Full Name]],[3]!PEOPLE_March_20[#Data],1,0)</f>
        <v>#REF!</v>
      </c>
      <c r="Q787" t="e">
        <f>VLOOKUP(assembly_staff_import[[#This Row],[Full Name]],[3]!Table17[#Data],3,0)</f>
        <v>#REF!</v>
      </c>
      <c r="R787" t="e">
        <f>VLOOKUP(assembly_staff_import[[#This Row],[Formatted Works for Group]],[3]!Table7[#Data],1,0)</f>
        <v>#REF!</v>
      </c>
      <c r="S787" t="e">
        <f>IF(assembly_staff_import[[#This Row],[Legislative Staff Type]]="Personal", assembly_staff_import[[#This Row],[Vlookup Works for Group]], assembly_staff_import[[#This Row],[Formatted Works for Group calc]]&amp;", Central Staff Office, Assembly")</f>
        <v>#REF!</v>
      </c>
      <c r="T787" s="20" t="str">
        <f>TRIM(assembly_staff_import[[#This Row],[NAME_SOURCE_KEY]])</f>
        <v>NEDDS, IVAN L</v>
      </c>
      <c r="U787" t="s">
        <v>27338</v>
      </c>
      <c r="V787" t="s">
        <v>27339</v>
      </c>
      <c r="W787" t="s">
        <v>27340</v>
      </c>
      <c r="Y787" t="str">
        <f>IF(assembly_staff_import[[#This Row],[Legislative Staff Type]]="Personal", PROPER(TRIM(assembly_staff_import[[#This Row],[Unit First MI via UNIT_SOURCE_KEY]])&amp;" "&amp;assembly_staff_import[[#This Row],[Unit Last via UNIT_SOURCE_KEY]]), PROPER(TRIM(assembly_staff_import[[#This Row],[UNIT NAME_SOURCE_KEY2]])))</f>
        <v>Jeffrey E. Dinowitz</v>
      </c>
      <c r="Z787" t="s">
        <v>27323</v>
      </c>
      <c r="AA787" t="e">
        <f>VLOOKUP(assembly_staff_import[[#This Row],[Formatted and corrected Works for Group Text]],[3]!Table4[#Data],1,0)</f>
        <v>#REF!</v>
      </c>
      <c r="AB787" t="e">
        <f>VLOOKUP(assembly_staff_import[[#This Row],[Formatted and corrected Works for Group Text]],[3]!Table5[#Data],2,0)</f>
        <v>#REF!</v>
      </c>
      <c r="AC787" t="str">
        <f>IF(TRIM(assembly_staff_import[[#This Row],[PUBLIC INFO ADDR_SOURCE_KEY]])="CAPITOL, ALBANY", "Legislative / Capitol Office", "District Office")</f>
        <v>District Office</v>
      </c>
      <c r="AD787" t="s">
        <v>27324</v>
      </c>
      <c r="AE787" t="s">
        <v>27325</v>
      </c>
      <c r="AF787" t="str">
        <f t="shared" si="37"/>
        <v xml:space="preserve">A02 </v>
      </c>
      <c r="AG787" t="s">
        <v>27326</v>
      </c>
      <c r="AH787" t="s">
        <v>27341</v>
      </c>
      <c r="AI787" t="s">
        <v>23692</v>
      </c>
      <c r="AJ787" t="s">
        <v>27328</v>
      </c>
    </row>
    <row r="788" spans="1:36" x14ac:dyDescent="0.2">
      <c r="A788" t="str">
        <f>TRIM(PROPER((assembly_staff_import[[#This Row],[First MI Name via NAME_SOURCE_KEY TEXT]]&amp;" "&amp;assembly_staff_import[[#This Row],[Last Name via NAME_SOURCE_KEY TEXT]]&amp;" "&amp;assembly_staff_import[[#This Row],[Suffix via NAME_SOURCE_KEY]])))</f>
        <v>Michele J Sbuttoni</v>
      </c>
      <c r="B788" t="str">
        <f>TRIM(CONCATENATE(TRIM(assembly_staff_import[[#This Row],[Full Name]]), ", ", assembly_staff_import[[#This Row],[Title]]))</f>
        <v>Michele J Sbuttoni, Committee Clerk</v>
      </c>
      <c r="C788" t="e">
        <f>assembly_staff_import[[#This Row],[Vlookup_groups]]</f>
        <v>#REF!</v>
      </c>
      <c r="D788" t="str">
        <f>IF(assembly_staff_import[[#This Row],[Legislative Staff Type]]="Personal",assembly_staff_import[[#This Row],[Formatted Personal Staff Office]],"")</f>
        <v>Legislative / Capitol Office</v>
      </c>
      <c r="E788" t="s">
        <v>65</v>
      </c>
      <c r="F788" s="19" t="s">
        <v>10913</v>
      </c>
      <c r="G788" t="s">
        <v>67</v>
      </c>
      <c r="H788" t="str">
        <f>TRIM(PROPER((assembly_staff_import[[#This Row],[Last Name via NAME_SOURCE_KEY TEXT]]&amp;" "&amp;assembly_staff_import[[#This Row],[Suffix via NAME_SOURCE_KEY]])))</f>
        <v>Sbuttoni</v>
      </c>
      <c r="I788" t="str">
        <f>PROPER(assembly_staff_import[[#This Row],[JOB TITLE_SOURCE_KEY]])</f>
        <v xml:space="preserve">Committee Clerk                            </v>
      </c>
      <c r="J788" t="s">
        <v>72</v>
      </c>
      <c r="K788" t="e">
        <f>IF(assembly_staff_import[[#This Row],[Legislative Staff Type]]="Personal",assembly_staff_import[[#This Row],[Vlookup Reports To Person]], "")</f>
        <v>#REF!</v>
      </c>
      <c r="L788" t="str">
        <f>PROPER(assembly_staff_import[[#This Row],[First MI Name via NAME_SOURCE_KEY TEXT]])</f>
        <v xml:space="preserve"> Michele J</v>
      </c>
      <c r="M788" t="s">
        <v>18973</v>
      </c>
      <c r="N788" t="str">
        <f>LOWER(CONCATENATE(assembly_staff_import[[#This Row],[Last Name]],LEFT(assembly_staff_import[[#This Row],[First Name (no initial)]],1),"@nyassembly.gov"))</f>
        <v>sbuttonim@nyassembly.gov</v>
      </c>
      <c r="O788" t="s">
        <v>23816</v>
      </c>
      <c r="P788" t="e">
        <f>VLOOKUP(assembly_staff_import[[#This Row],[Full Name]],[3]!PEOPLE_March_20[#Data],1,0)</f>
        <v>#REF!</v>
      </c>
      <c r="Q788" t="e">
        <f>VLOOKUP(assembly_staff_import[[#This Row],[Full Name]],[3]!Table17[#Data],3,0)</f>
        <v>#REF!</v>
      </c>
      <c r="R788" t="e">
        <f>VLOOKUP(assembly_staff_import[[#This Row],[Formatted Works for Group]],[3]!Table7[#Data],1,0)</f>
        <v>#REF!</v>
      </c>
      <c r="S788" t="e">
        <f>IF(assembly_staff_import[[#This Row],[Legislative Staff Type]]="Personal", assembly_staff_import[[#This Row],[Vlookup Works for Group]], assembly_staff_import[[#This Row],[Formatted Works for Group calc]]&amp;", Central Staff Office, Assembly")</f>
        <v>#REF!</v>
      </c>
      <c r="T788" s="20" t="str">
        <f>TRIM(assembly_staff_import[[#This Row],[NAME_SOURCE_KEY]])</f>
        <v>SBUTTONI, MICHELE J</v>
      </c>
      <c r="U788" t="s">
        <v>27342</v>
      </c>
      <c r="V788" t="s">
        <v>27343</v>
      </c>
      <c r="W788" t="s">
        <v>25967</v>
      </c>
      <c r="Y788" t="str">
        <f>IF(assembly_staff_import[[#This Row],[Legislative Staff Type]]="Personal", PROPER(TRIM(assembly_staff_import[[#This Row],[Unit First MI via UNIT_SOURCE_KEY]])&amp;" "&amp;assembly_staff_import[[#This Row],[Unit Last via UNIT_SOURCE_KEY]]), PROPER(TRIM(assembly_staff_import[[#This Row],[UNIT NAME_SOURCE_KEY2]])))</f>
        <v>Jeffrey E. Dinowitz</v>
      </c>
      <c r="Z788" t="s">
        <v>27323</v>
      </c>
      <c r="AA788" t="e">
        <f>VLOOKUP(assembly_staff_import[[#This Row],[Formatted and corrected Works for Group Text]],[3]!Table4[#Data],1,0)</f>
        <v>#REF!</v>
      </c>
      <c r="AB788" t="e">
        <f>VLOOKUP(assembly_staff_import[[#This Row],[Formatted and corrected Works for Group Text]],[3]!Table5[#Data],2,0)</f>
        <v>#REF!</v>
      </c>
      <c r="AC788" t="str">
        <f>IF(TRIM(assembly_staff_import[[#This Row],[PUBLIC INFO ADDR_SOURCE_KEY]])="CAPITOL, ALBANY", "Legislative / Capitol Office", "District Office")</f>
        <v>Legislative / Capitol Office</v>
      </c>
      <c r="AD788" t="s">
        <v>27324</v>
      </c>
      <c r="AE788" t="s">
        <v>27325</v>
      </c>
      <c r="AF788" t="str">
        <f t="shared" si="37"/>
        <v xml:space="preserve">A02 </v>
      </c>
      <c r="AG788" t="s">
        <v>27326</v>
      </c>
      <c r="AH788" t="s">
        <v>27344</v>
      </c>
      <c r="AI788" t="s">
        <v>24741</v>
      </c>
      <c r="AJ788" t="s">
        <v>23493</v>
      </c>
    </row>
    <row r="789" spans="1:36" x14ac:dyDescent="0.2">
      <c r="A789" t="str">
        <f>TRIM(PROPER((assembly_staff_import[[#This Row],[First MI Name via NAME_SOURCE_KEY TEXT]]&amp;" "&amp;assembly_staff_import[[#This Row],[Last Name via NAME_SOURCE_KEY TEXT]]&amp;" "&amp;assembly_staff_import[[#This Row],[Suffix via NAME_SOURCE_KEY]])))</f>
        <v>Randi A Martos</v>
      </c>
      <c r="B789" t="str">
        <f>TRIM(CONCATENATE(TRIM(assembly_staff_import[[#This Row],[Full Name]]), ", ", assembly_staff_import[[#This Row],[Title]]))</f>
        <v>Randi A Martos, Chief Of Staff</v>
      </c>
      <c r="C789" t="e">
        <f>assembly_staff_import[[#This Row],[Vlookup_groups]]</f>
        <v>#REF!</v>
      </c>
      <c r="D789" t="str">
        <f>IF(assembly_staff_import[[#This Row],[Legislative Staff Type]]="Personal",assembly_staff_import[[#This Row],[Formatted Personal Staff Office]],"")</f>
        <v>District Office</v>
      </c>
      <c r="E789" t="s">
        <v>65</v>
      </c>
      <c r="F789" s="19" t="s">
        <v>10913</v>
      </c>
      <c r="G789" t="s">
        <v>67</v>
      </c>
      <c r="H789" t="str">
        <f>TRIM(PROPER((assembly_staff_import[[#This Row],[Last Name via NAME_SOURCE_KEY TEXT]]&amp;" "&amp;assembly_staff_import[[#This Row],[Suffix via NAME_SOURCE_KEY]])))</f>
        <v>Martos</v>
      </c>
      <c r="I789" t="str">
        <f>PROPER(assembly_staff_import[[#This Row],[JOB TITLE_SOURCE_KEY]])</f>
        <v xml:space="preserve">Chief Of Staff                             </v>
      </c>
      <c r="J789" t="s">
        <v>72</v>
      </c>
      <c r="K789" t="e">
        <f>IF(assembly_staff_import[[#This Row],[Legislative Staff Type]]="Personal",assembly_staff_import[[#This Row],[Vlookup Reports To Person]], "")</f>
        <v>#REF!</v>
      </c>
      <c r="L789" t="str">
        <f>PROPER(assembly_staff_import[[#This Row],[First MI Name via NAME_SOURCE_KEY TEXT]])</f>
        <v xml:space="preserve"> Randi A</v>
      </c>
      <c r="M789" t="s">
        <v>21274</v>
      </c>
      <c r="N789" t="str">
        <f>LOWER(CONCATENATE(assembly_staff_import[[#This Row],[Last Name]],LEFT(assembly_staff_import[[#This Row],[First Name (no initial)]],1),"@nyassembly.gov"))</f>
        <v>martosr@nyassembly.gov</v>
      </c>
      <c r="O789" t="s">
        <v>27345</v>
      </c>
      <c r="P789" t="e">
        <f>VLOOKUP(assembly_staff_import[[#This Row],[Full Name]],[3]!PEOPLE_March_20[#Data],1,0)</f>
        <v>#REF!</v>
      </c>
      <c r="Q789" t="e">
        <f>VLOOKUP(assembly_staff_import[[#This Row],[Full Name]],[3]!Table17[#Data],3,0)</f>
        <v>#REF!</v>
      </c>
      <c r="R789" t="e">
        <f>VLOOKUP(assembly_staff_import[[#This Row],[Formatted Works for Group]],[3]!Table7[#Data],1,0)</f>
        <v>#REF!</v>
      </c>
      <c r="S789" t="e">
        <f>IF(assembly_staff_import[[#This Row],[Legislative Staff Type]]="Personal", assembly_staff_import[[#This Row],[Vlookup Works for Group]], assembly_staff_import[[#This Row],[Formatted Works for Group calc]]&amp;", Central Staff Office, Assembly")</f>
        <v>#REF!</v>
      </c>
      <c r="T789" s="20" t="str">
        <f>TRIM(assembly_staff_import[[#This Row],[NAME_SOURCE_KEY]])</f>
        <v>MARTOS, RANDI A</v>
      </c>
      <c r="U789" t="s">
        <v>27346</v>
      </c>
      <c r="V789" t="s">
        <v>27347</v>
      </c>
      <c r="W789" t="s">
        <v>27348</v>
      </c>
      <c r="Y789" t="str">
        <f>IF(assembly_staff_import[[#This Row],[Legislative Staff Type]]="Personal", PROPER(TRIM(assembly_staff_import[[#This Row],[Unit First MI via UNIT_SOURCE_KEY]])&amp;" "&amp;assembly_staff_import[[#This Row],[Unit Last via UNIT_SOURCE_KEY]]), PROPER(TRIM(assembly_staff_import[[#This Row],[UNIT NAME_SOURCE_KEY2]])))</f>
        <v>Jeffrey E. Dinowitz</v>
      </c>
      <c r="Z789" t="s">
        <v>27323</v>
      </c>
      <c r="AA789" t="e">
        <f>VLOOKUP(assembly_staff_import[[#This Row],[Formatted and corrected Works for Group Text]],[3]!Table4[#Data],1,0)</f>
        <v>#REF!</v>
      </c>
      <c r="AB789" t="e">
        <f>VLOOKUP(assembly_staff_import[[#This Row],[Formatted and corrected Works for Group Text]],[3]!Table5[#Data],2,0)</f>
        <v>#REF!</v>
      </c>
      <c r="AC789" t="str">
        <f>IF(TRIM(assembly_staff_import[[#This Row],[PUBLIC INFO ADDR_SOURCE_KEY]])="CAPITOL, ALBANY", "Legislative / Capitol Office", "District Office")</f>
        <v>District Office</v>
      </c>
      <c r="AD789" t="s">
        <v>27324</v>
      </c>
      <c r="AE789" t="s">
        <v>27325</v>
      </c>
      <c r="AF789" t="str">
        <f t="shared" si="37"/>
        <v xml:space="preserve">A02 </v>
      </c>
      <c r="AG789" t="s">
        <v>27326</v>
      </c>
      <c r="AH789" t="s">
        <v>27349</v>
      </c>
      <c r="AI789" t="s">
        <v>23587</v>
      </c>
      <c r="AJ789" t="s">
        <v>27328</v>
      </c>
    </row>
    <row r="790" spans="1:36" x14ac:dyDescent="0.2">
      <c r="A790" t="str">
        <f>TRIM(PROPER((assembly_staff_import[[#This Row],[First MI Name via NAME_SOURCE_KEY TEXT]]&amp;" "&amp;assembly_staff_import[[#This Row],[Last Name via NAME_SOURCE_KEY TEXT]]&amp;" "&amp;assembly_staff_import[[#This Row],[Suffix via NAME_SOURCE_KEY]])))</f>
        <v>Teresa Colon</v>
      </c>
      <c r="B790" t="str">
        <f>TRIM(CONCATENATE(TRIM(assembly_staff_import[[#This Row],[Full Name]]), ", ", assembly_staff_import[[#This Row],[Title]]))</f>
        <v>Teresa Colon, Dir Constit/Supp Svcs</v>
      </c>
      <c r="C790" t="e">
        <f>assembly_staff_import[[#This Row],[Vlookup_groups]]</f>
        <v>#REF!</v>
      </c>
      <c r="D790" t="str">
        <f>IF(assembly_staff_import[[#This Row],[Legislative Staff Type]]="Personal",assembly_staff_import[[#This Row],[Formatted Personal Staff Office]],"")</f>
        <v>District Office</v>
      </c>
      <c r="E790" t="s">
        <v>65</v>
      </c>
      <c r="F790" s="19" t="s">
        <v>10913</v>
      </c>
      <c r="G790" t="s">
        <v>67</v>
      </c>
      <c r="H790" t="str">
        <f>TRIM(PROPER((assembly_staff_import[[#This Row],[Last Name via NAME_SOURCE_KEY TEXT]]&amp;" "&amp;assembly_staff_import[[#This Row],[Suffix via NAME_SOURCE_KEY]])))</f>
        <v>Colon</v>
      </c>
      <c r="I790" t="str">
        <f>PROPER(assembly_staff_import[[#This Row],[JOB TITLE_SOURCE_KEY]])</f>
        <v xml:space="preserve">Dir Constit/Supp Svcs                      </v>
      </c>
      <c r="J790" t="s">
        <v>72</v>
      </c>
      <c r="K790" t="e">
        <f>IF(assembly_staff_import[[#This Row],[Legislative Staff Type]]="Personal",assembly_staff_import[[#This Row],[Vlookup Reports To Person]], "")</f>
        <v>#REF!</v>
      </c>
      <c r="L790" t="str">
        <f>PROPER(assembly_staff_import[[#This Row],[First MI Name via NAME_SOURCE_KEY TEXT]])</f>
        <v xml:space="preserve"> Teresa</v>
      </c>
      <c r="M790" t="s">
        <v>21289</v>
      </c>
      <c r="N790" t="str">
        <f>LOWER(CONCATENATE(assembly_staff_import[[#This Row],[Last Name]],LEFT(assembly_staff_import[[#This Row],[First Name (no initial)]],1),"@nyassembly.gov"))</f>
        <v>colont@nyassembly.gov</v>
      </c>
      <c r="O790" t="s">
        <v>11224</v>
      </c>
      <c r="P790" t="e">
        <f>VLOOKUP(assembly_staff_import[[#This Row],[Full Name]],[3]!PEOPLE_March_20[#Data],1,0)</f>
        <v>#REF!</v>
      </c>
      <c r="Q790" t="e">
        <f>VLOOKUP(assembly_staff_import[[#This Row],[Full Name]],[3]!Table17[#Data],3,0)</f>
        <v>#REF!</v>
      </c>
      <c r="R790" t="e">
        <f>VLOOKUP(assembly_staff_import[[#This Row],[Formatted Works for Group]],[3]!Table7[#Data],1,0)</f>
        <v>#REF!</v>
      </c>
      <c r="S790" t="e">
        <f>IF(assembly_staff_import[[#This Row],[Legislative Staff Type]]="Personal", assembly_staff_import[[#This Row],[Vlookup Works for Group]], assembly_staff_import[[#This Row],[Formatted Works for Group calc]]&amp;", Central Staff Office, Assembly")</f>
        <v>#REF!</v>
      </c>
      <c r="T790" s="20" t="str">
        <f>TRIM(assembly_staff_import[[#This Row],[NAME_SOURCE_KEY]])</f>
        <v>COLON, TERESA</v>
      </c>
      <c r="U790" t="s">
        <v>27350</v>
      </c>
      <c r="V790" t="s">
        <v>27351</v>
      </c>
      <c r="W790" t="s">
        <v>27173</v>
      </c>
      <c r="Y790" t="str">
        <f>IF(assembly_staff_import[[#This Row],[Legislative Staff Type]]="Personal", PROPER(TRIM(assembly_staff_import[[#This Row],[Unit First MI via UNIT_SOURCE_KEY]])&amp;" "&amp;assembly_staff_import[[#This Row],[Unit Last via UNIT_SOURCE_KEY]]), PROPER(TRIM(assembly_staff_import[[#This Row],[UNIT NAME_SOURCE_KEY2]])))</f>
        <v>Jeffrey E. Dinowitz</v>
      </c>
      <c r="Z790" t="s">
        <v>27323</v>
      </c>
      <c r="AA790" t="e">
        <f>VLOOKUP(assembly_staff_import[[#This Row],[Formatted and corrected Works for Group Text]],[3]!Table4[#Data],1,0)</f>
        <v>#REF!</v>
      </c>
      <c r="AB790" t="e">
        <f>VLOOKUP(assembly_staff_import[[#This Row],[Formatted and corrected Works for Group Text]],[3]!Table5[#Data],2,0)</f>
        <v>#REF!</v>
      </c>
      <c r="AC790" t="str">
        <f>IF(TRIM(assembly_staff_import[[#This Row],[PUBLIC INFO ADDR_SOURCE_KEY]])="CAPITOL, ALBANY", "Legislative / Capitol Office", "District Office")</f>
        <v>District Office</v>
      </c>
      <c r="AD790" t="s">
        <v>27324</v>
      </c>
      <c r="AE790" t="s">
        <v>27325</v>
      </c>
      <c r="AF790" t="str">
        <f t="shared" si="37"/>
        <v xml:space="preserve">A02 </v>
      </c>
      <c r="AG790" t="s">
        <v>27326</v>
      </c>
      <c r="AH790" t="s">
        <v>27352</v>
      </c>
      <c r="AI790" t="s">
        <v>23616</v>
      </c>
      <c r="AJ790" t="s">
        <v>27328</v>
      </c>
    </row>
    <row r="791" spans="1:36" x14ac:dyDescent="0.2">
      <c r="A791" t="str">
        <f>TRIM(PROPER((assembly_staff_import[[#This Row],[First MI Name via NAME_SOURCE_KEY TEXT]]&amp;" "&amp;assembly_staff_import[[#This Row],[Last Name via NAME_SOURCE_KEY TEXT]]&amp;" "&amp;assembly_staff_import[[#This Row],[Suffix via NAME_SOURCE_KEY]])))</f>
        <v>William I Schwartz</v>
      </c>
      <c r="B791" t="str">
        <f>TRIM(CONCATENATE(TRIM(assembly_staff_import[[#This Row],[Full Name]]), ", ", assembly_staff_import[[#This Row],[Title]]))</f>
        <v>William I Schwartz, Legis Director</v>
      </c>
      <c r="C791" t="e">
        <f>assembly_staff_import[[#This Row],[Vlookup_groups]]</f>
        <v>#REF!</v>
      </c>
      <c r="D791" t="str">
        <f>IF(assembly_staff_import[[#This Row],[Legislative Staff Type]]="Personal",assembly_staff_import[[#This Row],[Formatted Personal Staff Office]],"")</f>
        <v>Legislative / Capitol Office</v>
      </c>
      <c r="E791" t="s">
        <v>65</v>
      </c>
      <c r="F791" s="19" t="s">
        <v>10913</v>
      </c>
      <c r="G791" t="s">
        <v>67</v>
      </c>
      <c r="H791" t="str">
        <f>TRIM(PROPER((assembly_staff_import[[#This Row],[Last Name via NAME_SOURCE_KEY TEXT]]&amp;" "&amp;assembly_staff_import[[#This Row],[Suffix via NAME_SOURCE_KEY]])))</f>
        <v>Schwartz</v>
      </c>
      <c r="I791" t="str">
        <f>PROPER(assembly_staff_import[[#This Row],[JOB TITLE_SOURCE_KEY]])</f>
        <v xml:space="preserve">Legis Director                             </v>
      </c>
      <c r="J791" t="s">
        <v>72</v>
      </c>
      <c r="K791" t="e">
        <f>IF(assembly_staff_import[[#This Row],[Legislative Staff Type]]="Personal",assembly_staff_import[[#This Row],[Vlookup Reports To Person]], "")</f>
        <v>#REF!</v>
      </c>
      <c r="L791" t="str">
        <f>PROPER(assembly_staff_import[[#This Row],[First MI Name via NAME_SOURCE_KEY TEXT]])</f>
        <v xml:space="preserve"> William I</v>
      </c>
      <c r="M791" t="s">
        <v>21259</v>
      </c>
      <c r="N791" t="str">
        <f>LOWER(CONCATENATE(assembly_staff_import[[#This Row],[Last Name]],LEFT(assembly_staff_import[[#This Row],[First Name (no initial)]],1),"@nyassembly.gov"))</f>
        <v>schwartzw@nyassembly.gov</v>
      </c>
      <c r="O791" t="s">
        <v>4756</v>
      </c>
      <c r="P791" t="e">
        <f>VLOOKUP(assembly_staff_import[[#This Row],[Full Name]],[3]!PEOPLE_March_20[#Data],1,0)</f>
        <v>#REF!</v>
      </c>
      <c r="Q791" t="e">
        <f>VLOOKUP(assembly_staff_import[[#This Row],[Full Name]],[3]!Table17[#Data],3,0)</f>
        <v>#REF!</v>
      </c>
      <c r="R791" t="e">
        <f>VLOOKUP(assembly_staff_import[[#This Row],[Formatted Works for Group]],[3]!Table7[#Data],1,0)</f>
        <v>#REF!</v>
      </c>
      <c r="S791" t="e">
        <f>IF(assembly_staff_import[[#This Row],[Legislative Staff Type]]="Personal", assembly_staff_import[[#This Row],[Vlookup Works for Group]], assembly_staff_import[[#This Row],[Formatted Works for Group calc]]&amp;", Central Staff Office, Assembly")</f>
        <v>#REF!</v>
      </c>
      <c r="T791" s="20" t="str">
        <f>TRIM(assembly_staff_import[[#This Row],[NAME_SOURCE_KEY]])</f>
        <v>SCHWARTZ, WILLIAM I</v>
      </c>
      <c r="U791" t="s">
        <v>27353</v>
      </c>
      <c r="V791" t="s">
        <v>25745</v>
      </c>
      <c r="W791" t="s">
        <v>27354</v>
      </c>
      <c r="Y791" t="str">
        <f>IF(assembly_staff_import[[#This Row],[Legislative Staff Type]]="Personal", PROPER(TRIM(assembly_staff_import[[#This Row],[Unit First MI via UNIT_SOURCE_KEY]])&amp;" "&amp;assembly_staff_import[[#This Row],[Unit Last via UNIT_SOURCE_KEY]]), PROPER(TRIM(assembly_staff_import[[#This Row],[UNIT NAME_SOURCE_KEY2]])))</f>
        <v>Jeffrey E. Dinowitz</v>
      </c>
      <c r="Z791" t="s">
        <v>27323</v>
      </c>
      <c r="AA791" t="e">
        <f>VLOOKUP(assembly_staff_import[[#This Row],[Formatted and corrected Works for Group Text]],[3]!Table4[#Data],1,0)</f>
        <v>#REF!</v>
      </c>
      <c r="AB791" t="e">
        <f>VLOOKUP(assembly_staff_import[[#This Row],[Formatted and corrected Works for Group Text]],[3]!Table5[#Data],2,0)</f>
        <v>#REF!</v>
      </c>
      <c r="AC791" t="str">
        <f>IF(TRIM(assembly_staff_import[[#This Row],[PUBLIC INFO ADDR_SOURCE_KEY]])="CAPITOL, ALBANY", "Legislative / Capitol Office", "District Office")</f>
        <v>Legislative / Capitol Office</v>
      </c>
      <c r="AD791" t="s">
        <v>27324</v>
      </c>
      <c r="AE791" t="s">
        <v>27325</v>
      </c>
      <c r="AF791" t="str">
        <f t="shared" si="37"/>
        <v xml:space="preserve">A02 </v>
      </c>
      <c r="AG791" t="s">
        <v>27326</v>
      </c>
      <c r="AH791" t="s">
        <v>27355</v>
      </c>
      <c r="AI791" t="s">
        <v>23492</v>
      </c>
      <c r="AJ791" t="s">
        <v>23493</v>
      </c>
    </row>
    <row r="792" spans="1:36" x14ac:dyDescent="0.2">
      <c r="A792" t="str">
        <f>TRIM(PROPER((assembly_staff_import[[#This Row],[First MI Name via NAME_SOURCE_KEY TEXT]]&amp;" "&amp;assembly_staff_import[[#This Row],[Last Name via NAME_SOURCE_KEY TEXT]]&amp;" "&amp;assembly_staff_import[[#This Row],[Suffix via NAME_SOURCE_KEY]])))</f>
        <v>Adriele Douglas</v>
      </c>
      <c r="B792" t="str">
        <f>TRIM(CONCATENATE(TRIM(assembly_staff_import[[#This Row],[Full Name]]), ", ", assembly_staff_import[[#This Row],[Title]]))</f>
        <v>Adriele Douglas, Legis Director</v>
      </c>
      <c r="C792" t="e">
        <f>assembly_staff_import[[#This Row],[Vlookup_groups]]</f>
        <v>#REF!</v>
      </c>
      <c r="D792" t="str">
        <f>IF(assembly_staff_import[[#This Row],[Legislative Staff Type]]="Personal",assembly_staff_import[[#This Row],[Formatted Personal Staff Office]],"")</f>
        <v>Legislative / Capitol Office</v>
      </c>
      <c r="E792" t="s">
        <v>65</v>
      </c>
      <c r="F792" s="19" t="s">
        <v>10913</v>
      </c>
      <c r="G792" t="s">
        <v>67</v>
      </c>
      <c r="H792" t="str">
        <f>TRIM(PROPER((assembly_staff_import[[#This Row],[Last Name via NAME_SOURCE_KEY TEXT]]&amp;" "&amp;assembly_staff_import[[#This Row],[Suffix via NAME_SOURCE_KEY]])))</f>
        <v>Douglas</v>
      </c>
      <c r="I792" t="str">
        <f>PROPER(assembly_staff_import[[#This Row],[JOB TITLE_SOURCE_KEY]])</f>
        <v xml:space="preserve">Legis Director                             </v>
      </c>
      <c r="J792" t="s">
        <v>72</v>
      </c>
      <c r="K792" t="e">
        <f>IF(assembly_staff_import[[#This Row],[Legislative Staff Type]]="Personal",assembly_staff_import[[#This Row],[Vlookup Reports To Person]], "")</f>
        <v>#REF!</v>
      </c>
      <c r="L792" t="str">
        <f>PROPER(assembly_staff_import[[#This Row],[First MI Name via NAME_SOURCE_KEY TEXT]])</f>
        <v xml:space="preserve"> Adriele</v>
      </c>
      <c r="M792" t="s">
        <v>20164</v>
      </c>
      <c r="N792" t="str">
        <f>LOWER(CONCATENATE(assembly_staff_import[[#This Row],[Last Name]],LEFT(assembly_staff_import[[#This Row],[First Name (no initial)]],1),"@nyassembly.gov"))</f>
        <v>douglasa@nyassembly.gov</v>
      </c>
      <c r="O792" t="s">
        <v>20166</v>
      </c>
      <c r="P792" t="e">
        <f>VLOOKUP(assembly_staff_import[[#This Row],[Full Name]],[3]!PEOPLE_March_20[#Data],1,0)</f>
        <v>#REF!</v>
      </c>
      <c r="Q792" t="e">
        <f>VLOOKUP(assembly_staff_import[[#This Row],[Full Name]],[3]!Table17[#Data],3,0)</f>
        <v>#REF!</v>
      </c>
      <c r="R792" t="e">
        <f>VLOOKUP(assembly_staff_import[[#This Row],[Formatted Works for Group]],[3]!Table7[#Data],1,0)</f>
        <v>#REF!</v>
      </c>
      <c r="S792" t="e">
        <f>IF(assembly_staff_import[[#This Row],[Legislative Staff Type]]="Personal", assembly_staff_import[[#This Row],[Vlookup Works for Group]], assembly_staff_import[[#This Row],[Formatted Works for Group calc]]&amp;", Central Staff Office, Assembly")</f>
        <v>#REF!</v>
      </c>
      <c r="T792" s="20" t="str">
        <f>TRIM(assembly_staff_import[[#This Row],[NAME_SOURCE_KEY]])</f>
        <v>DOUGLAS, ADRIELE</v>
      </c>
      <c r="U792" t="s">
        <v>27356</v>
      </c>
      <c r="V792" t="s">
        <v>27357</v>
      </c>
      <c r="W792" t="s">
        <v>27358</v>
      </c>
      <c r="Y792" t="str">
        <f>IF(assembly_staff_import[[#This Row],[Legislative Staff Type]]="Personal", PROPER(TRIM(assembly_staff_import[[#This Row],[Unit First MI via UNIT_SOURCE_KEY]])&amp;" "&amp;assembly_staff_import[[#This Row],[Unit Last via UNIT_SOURCE_KEY]]), PROPER(TRIM(assembly_staff_import[[#This Row],[UNIT NAME_SOURCE_KEY2]])))</f>
        <v>Jeffrion L. Aubry</v>
      </c>
      <c r="Z792" t="s">
        <v>27359</v>
      </c>
      <c r="AA792" t="e">
        <f>VLOOKUP(assembly_staff_import[[#This Row],[Formatted and corrected Works for Group Text]],[3]!Table4[#Data],1,0)</f>
        <v>#REF!</v>
      </c>
      <c r="AB792" t="e">
        <f>VLOOKUP(assembly_staff_import[[#This Row],[Formatted and corrected Works for Group Text]],[3]!Table5[#Data],2,0)</f>
        <v>#REF!</v>
      </c>
      <c r="AC792" t="str">
        <f>IF(TRIM(assembly_staff_import[[#This Row],[PUBLIC INFO ADDR_SOURCE_KEY]])="CAPITOL, ALBANY", "Legislative / Capitol Office", "District Office")</f>
        <v>Legislative / Capitol Office</v>
      </c>
      <c r="AD792" t="s">
        <v>27360</v>
      </c>
      <c r="AE792" t="s">
        <v>27361</v>
      </c>
      <c r="AF792" t="str">
        <f t="shared" ref="AF792:AF799" si="38">"B77 "</f>
        <v xml:space="preserve">B77 </v>
      </c>
      <c r="AG792" t="s">
        <v>27362</v>
      </c>
      <c r="AH792" t="s">
        <v>27363</v>
      </c>
      <c r="AI792" t="s">
        <v>23492</v>
      </c>
      <c r="AJ792" t="s">
        <v>23493</v>
      </c>
    </row>
    <row r="793" spans="1:36" x14ac:dyDescent="0.2">
      <c r="A793" t="str">
        <f>TRIM(PROPER((assembly_staff_import[[#This Row],[First MI Name via NAME_SOURCE_KEY TEXT]]&amp;" "&amp;assembly_staff_import[[#This Row],[Last Name via NAME_SOURCE_KEY TEXT]]&amp;" "&amp;assembly_staff_import[[#This Row],[Suffix via NAME_SOURCE_KEY]])))</f>
        <v>Diana M Hernandez</v>
      </c>
      <c r="B793" t="str">
        <f>TRIM(CONCATENATE(TRIM(assembly_staff_import[[#This Row],[Full Name]]), ", ", assembly_staff_import[[#This Row],[Title]]))</f>
        <v>Diana M Hernandez, Research Assistant</v>
      </c>
      <c r="C793" t="e">
        <f>assembly_staff_import[[#This Row],[Vlookup_groups]]</f>
        <v>#REF!</v>
      </c>
      <c r="D793" t="str">
        <f>IF(assembly_staff_import[[#This Row],[Legislative Staff Type]]="Personal",assembly_staff_import[[#This Row],[Formatted Personal Staff Office]],"")</f>
        <v>Legislative / Capitol Office</v>
      </c>
      <c r="E793" t="s">
        <v>65</v>
      </c>
      <c r="F793" s="19" t="s">
        <v>10913</v>
      </c>
      <c r="G793" t="s">
        <v>67</v>
      </c>
      <c r="H793" t="str">
        <f>TRIM(PROPER((assembly_staff_import[[#This Row],[Last Name via NAME_SOURCE_KEY TEXT]]&amp;" "&amp;assembly_staff_import[[#This Row],[Suffix via NAME_SOURCE_KEY]])))</f>
        <v>Hernandez</v>
      </c>
      <c r="I793" t="str">
        <f>PROPER(assembly_staff_import[[#This Row],[JOB TITLE_SOURCE_KEY]])</f>
        <v xml:space="preserve">Research Assistant                         </v>
      </c>
      <c r="J793" t="s">
        <v>72</v>
      </c>
      <c r="K793" t="e">
        <f>IF(assembly_staff_import[[#This Row],[Legislative Staff Type]]="Personal",assembly_staff_import[[#This Row],[Vlookup Reports To Person]], "")</f>
        <v>#REF!</v>
      </c>
      <c r="L793" t="str">
        <f>PROPER(assembly_staff_import[[#This Row],[First MI Name via NAME_SOURCE_KEY TEXT]])</f>
        <v xml:space="preserve"> Diana M</v>
      </c>
      <c r="M793" t="s">
        <v>20142</v>
      </c>
      <c r="N793" t="str">
        <f>LOWER(CONCATENATE(assembly_staff_import[[#This Row],[Last Name]],LEFT(assembly_staff_import[[#This Row],[First Name (no initial)]],1),"@nyassembly.gov"))</f>
        <v>hernandezd@nyassembly.gov</v>
      </c>
      <c r="O793" t="s">
        <v>965</v>
      </c>
      <c r="P793" t="e">
        <f>VLOOKUP(assembly_staff_import[[#This Row],[Full Name]],[3]!PEOPLE_March_20[#Data],1,0)</f>
        <v>#REF!</v>
      </c>
      <c r="Q793" t="e">
        <f>VLOOKUP(assembly_staff_import[[#This Row],[Full Name]],[3]!Table17[#Data],3,0)</f>
        <v>#REF!</v>
      </c>
      <c r="R793" t="e">
        <f>VLOOKUP(assembly_staff_import[[#This Row],[Formatted Works for Group]],[3]!Table7[#Data],1,0)</f>
        <v>#REF!</v>
      </c>
      <c r="S793" t="e">
        <f>IF(assembly_staff_import[[#This Row],[Legislative Staff Type]]="Personal", assembly_staff_import[[#This Row],[Vlookup Works for Group]], assembly_staff_import[[#This Row],[Formatted Works for Group calc]]&amp;", Central Staff Office, Assembly")</f>
        <v>#REF!</v>
      </c>
      <c r="T793" s="20" t="str">
        <f>TRIM(assembly_staff_import[[#This Row],[NAME_SOURCE_KEY]])</f>
        <v>HERNANDEZ, DIANA M</v>
      </c>
      <c r="U793" t="s">
        <v>27364</v>
      </c>
      <c r="V793" t="s">
        <v>27365</v>
      </c>
      <c r="W793" t="s">
        <v>27366</v>
      </c>
      <c r="Y793" t="str">
        <f>IF(assembly_staff_import[[#This Row],[Legislative Staff Type]]="Personal", PROPER(TRIM(assembly_staff_import[[#This Row],[Unit First MI via UNIT_SOURCE_KEY]])&amp;" "&amp;assembly_staff_import[[#This Row],[Unit Last via UNIT_SOURCE_KEY]]), PROPER(TRIM(assembly_staff_import[[#This Row],[UNIT NAME_SOURCE_KEY2]])))</f>
        <v>Jeffrion L. Aubry</v>
      </c>
      <c r="Z793" t="s">
        <v>27359</v>
      </c>
      <c r="AA793" t="e">
        <f>VLOOKUP(assembly_staff_import[[#This Row],[Formatted and corrected Works for Group Text]],[3]!Table4[#Data],1,0)</f>
        <v>#REF!</v>
      </c>
      <c r="AB793" t="e">
        <f>VLOOKUP(assembly_staff_import[[#This Row],[Formatted and corrected Works for Group Text]],[3]!Table5[#Data],2,0)</f>
        <v>#REF!</v>
      </c>
      <c r="AC793" t="str">
        <f>IF(TRIM(assembly_staff_import[[#This Row],[PUBLIC INFO ADDR_SOURCE_KEY]])="CAPITOL, ALBANY", "Legislative / Capitol Office", "District Office")</f>
        <v>Legislative / Capitol Office</v>
      </c>
      <c r="AD793" t="s">
        <v>27360</v>
      </c>
      <c r="AE793" t="s">
        <v>27361</v>
      </c>
      <c r="AF793" t="str">
        <f t="shared" si="38"/>
        <v xml:space="preserve">B77 </v>
      </c>
      <c r="AG793" t="s">
        <v>27362</v>
      </c>
      <c r="AH793" t="s">
        <v>27367</v>
      </c>
      <c r="AI793" t="s">
        <v>24171</v>
      </c>
      <c r="AJ793" t="s">
        <v>23493</v>
      </c>
    </row>
    <row r="794" spans="1:36" x14ac:dyDescent="0.2">
      <c r="A794" t="str">
        <f>TRIM(PROPER((assembly_staff_import[[#This Row],[First MI Name via NAME_SOURCE_KEY TEXT]]&amp;" "&amp;assembly_staff_import[[#This Row],[Last Name via NAME_SOURCE_KEY TEXT]]&amp;" "&amp;assembly_staff_import[[#This Row],[Suffix via NAME_SOURCE_KEY]])))</f>
        <v>Hirian L Barcia</v>
      </c>
      <c r="B794" t="str">
        <f>TRIM(CONCATENATE(TRIM(assembly_staff_import[[#This Row],[Full Name]]), ", ", assembly_staff_import[[#This Row],[Title]]))</f>
        <v>Hirian L Barcia, Office Assistant</v>
      </c>
      <c r="C794" t="e">
        <f>assembly_staff_import[[#This Row],[Vlookup_groups]]</f>
        <v>#REF!</v>
      </c>
      <c r="D794" t="str">
        <f>IF(assembly_staff_import[[#This Row],[Legislative Staff Type]]="Personal",assembly_staff_import[[#This Row],[Formatted Personal Staff Office]],"")</f>
        <v>District Office</v>
      </c>
      <c r="E794" t="s">
        <v>65</v>
      </c>
      <c r="F794" s="19" t="s">
        <v>10913</v>
      </c>
      <c r="G794" t="s">
        <v>67</v>
      </c>
      <c r="H794" t="str">
        <f>TRIM(PROPER((assembly_staff_import[[#This Row],[Last Name via NAME_SOURCE_KEY TEXT]]&amp;" "&amp;assembly_staff_import[[#This Row],[Suffix via NAME_SOURCE_KEY]])))</f>
        <v>Barcia</v>
      </c>
      <c r="I794" t="str">
        <f>PROPER(assembly_staff_import[[#This Row],[JOB TITLE_SOURCE_KEY]])</f>
        <v xml:space="preserve">Office Assistant                           </v>
      </c>
      <c r="J794" t="s">
        <v>72</v>
      </c>
      <c r="K794" t="e">
        <f>IF(assembly_staff_import[[#This Row],[Legislative Staff Type]]="Personal",assembly_staff_import[[#This Row],[Vlookup Reports To Person]], "")</f>
        <v>#REF!</v>
      </c>
      <c r="L794" t="str">
        <f>PROPER(assembly_staff_import[[#This Row],[First MI Name via NAME_SOURCE_KEY TEXT]])</f>
        <v xml:space="preserve"> Hirian L</v>
      </c>
      <c r="M794" t="s">
        <v>20181</v>
      </c>
      <c r="N794" t="str">
        <f>LOWER(CONCATENATE(assembly_staff_import[[#This Row],[Last Name]],LEFT(assembly_staff_import[[#This Row],[First Name (no initial)]],1),"@nyassembly.gov"))</f>
        <v>barciah@nyassembly.gov</v>
      </c>
      <c r="O794" t="s">
        <v>27368</v>
      </c>
      <c r="P794" t="e">
        <f>VLOOKUP(assembly_staff_import[[#This Row],[Full Name]],[3]!PEOPLE_March_20[#Data],1,0)</f>
        <v>#REF!</v>
      </c>
      <c r="Q794" t="e">
        <f>VLOOKUP(assembly_staff_import[[#This Row],[Full Name]],[3]!Table17[#Data],3,0)</f>
        <v>#REF!</v>
      </c>
      <c r="R794" t="e">
        <f>VLOOKUP(assembly_staff_import[[#This Row],[Formatted Works for Group]],[3]!Table7[#Data],1,0)</f>
        <v>#REF!</v>
      </c>
      <c r="S794" t="e">
        <f>IF(assembly_staff_import[[#This Row],[Legislative Staff Type]]="Personal", assembly_staff_import[[#This Row],[Vlookup Works for Group]], assembly_staff_import[[#This Row],[Formatted Works for Group calc]]&amp;", Central Staff Office, Assembly")</f>
        <v>#REF!</v>
      </c>
      <c r="T794" s="20" t="str">
        <f>TRIM(assembly_staff_import[[#This Row],[NAME_SOURCE_KEY]])</f>
        <v>BARCIA, HIRIAN L</v>
      </c>
      <c r="U794" t="s">
        <v>27369</v>
      </c>
      <c r="V794" t="s">
        <v>27370</v>
      </c>
      <c r="W794" t="s">
        <v>27371</v>
      </c>
      <c r="Y794" t="str">
        <f>IF(assembly_staff_import[[#This Row],[Legislative Staff Type]]="Personal", PROPER(TRIM(assembly_staff_import[[#This Row],[Unit First MI via UNIT_SOURCE_KEY]])&amp;" "&amp;assembly_staff_import[[#This Row],[Unit Last via UNIT_SOURCE_KEY]]), PROPER(TRIM(assembly_staff_import[[#This Row],[UNIT NAME_SOURCE_KEY2]])))</f>
        <v>Jeffrion L. Aubry</v>
      </c>
      <c r="Z794" t="s">
        <v>27359</v>
      </c>
      <c r="AA794" t="e">
        <f>VLOOKUP(assembly_staff_import[[#This Row],[Formatted and corrected Works for Group Text]],[3]!Table4[#Data],1,0)</f>
        <v>#REF!</v>
      </c>
      <c r="AB794" t="e">
        <f>VLOOKUP(assembly_staff_import[[#This Row],[Formatted and corrected Works for Group Text]],[3]!Table5[#Data],2,0)</f>
        <v>#REF!</v>
      </c>
      <c r="AC794" t="str">
        <f>IF(TRIM(assembly_staff_import[[#This Row],[PUBLIC INFO ADDR_SOURCE_KEY]])="CAPITOL, ALBANY", "Legislative / Capitol Office", "District Office")</f>
        <v>District Office</v>
      </c>
      <c r="AD794" t="s">
        <v>27360</v>
      </c>
      <c r="AE794" t="s">
        <v>27361</v>
      </c>
      <c r="AF794" t="str">
        <f t="shared" si="38"/>
        <v xml:space="preserve">B77 </v>
      </c>
      <c r="AG794" t="s">
        <v>27362</v>
      </c>
      <c r="AH794" t="s">
        <v>27372</v>
      </c>
      <c r="AI794" t="s">
        <v>24660</v>
      </c>
      <c r="AJ794" t="s">
        <v>27373</v>
      </c>
    </row>
    <row r="795" spans="1:36" x14ac:dyDescent="0.2">
      <c r="A795" t="str">
        <f>TRIM(PROPER((assembly_staff_import[[#This Row],[First MI Name via NAME_SOURCE_KEY TEXT]]&amp;" "&amp;assembly_staff_import[[#This Row],[Last Name via NAME_SOURCE_KEY TEXT]]&amp;" "&amp;assembly_staff_import[[#This Row],[Suffix via NAME_SOURCE_KEY]])))</f>
        <v>Lilli Pioche</v>
      </c>
      <c r="B795" t="str">
        <f>TRIM(CONCATENATE(TRIM(assembly_staff_import[[#This Row],[Full Name]]), ", ", assembly_staff_import[[#This Row],[Title]]))</f>
        <v>Lilli Pioche, Admin Assistant</v>
      </c>
      <c r="C795" t="e">
        <f>assembly_staff_import[[#This Row],[Vlookup_groups]]</f>
        <v>#REF!</v>
      </c>
      <c r="D795" t="str">
        <f>IF(assembly_staff_import[[#This Row],[Legislative Staff Type]]="Personal",assembly_staff_import[[#This Row],[Formatted Personal Staff Office]],"")</f>
        <v>District Office</v>
      </c>
      <c r="E795" t="s">
        <v>65</v>
      </c>
      <c r="F795" s="19" t="s">
        <v>10913</v>
      </c>
      <c r="G795" t="s">
        <v>67</v>
      </c>
      <c r="H795" t="str">
        <f>TRIM(PROPER((assembly_staff_import[[#This Row],[Last Name via NAME_SOURCE_KEY TEXT]]&amp;" "&amp;assembly_staff_import[[#This Row],[Suffix via NAME_SOURCE_KEY]])))</f>
        <v>Pioche</v>
      </c>
      <c r="I795" t="str">
        <f>PROPER(assembly_staff_import[[#This Row],[JOB TITLE_SOURCE_KEY]])</f>
        <v xml:space="preserve">Admin Assistant                            </v>
      </c>
      <c r="J795" t="s">
        <v>72</v>
      </c>
      <c r="K795" t="e">
        <f>IF(assembly_staff_import[[#This Row],[Legislative Staff Type]]="Personal",assembly_staff_import[[#This Row],[Vlookup Reports To Person]], "")</f>
        <v>#REF!</v>
      </c>
      <c r="L795" t="str">
        <f>PROPER(assembly_staff_import[[#This Row],[First MI Name via NAME_SOURCE_KEY TEXT]])</f>
        <v xml:space="preserve"> Lilli</v>
      </c>
      <c r="M795" t="s">
        <v>20121</v>
      </c>
      <c r="N795" t="str">
        <f>LOWER(CONCATENATE(assembly_staff_import[[#This Row],[Last Name]],LEFT(assembly_staff_import[[#This Row],[First Name (no initial)]],1),"@nyassembly.gov"))</f>
        <v>piochel@nyassembly.gov</v>
      </c>
      <c r="O795" t="s">
        <v>20124</v>
      </c>
      <c r="P795" t="e">
        <f>VLOOKUP(assembly_staff_import[[#This Row],[Full Name]],[3]!PEOPLE_March_20[#Data],1,0)</f>
        <v>#REF!</v>
      </c>
      <c r="Q795" t="e">
        <f>VLOOKUP(assembly_staff_import[[#This Row],[Full Name]],[3]!Table17[#Data],3,0)</f>
        <v>#REF!</v>
      </c>
      <c r="R795" t="e">
        <f>VLOOKUP(assembly_staff_import[[#This Row],[Formatted Works for Group]],[3]!Table7[#Data],1,0)</f>
        <v>#REF!</v>
      </c>
      <c r="S795" t="e">
        <f>IF(assembly_staff_import[[#This Row],[Legislative Staff Type]]="Personal", assembly_staff_import[[#This Row],[Vlookup Works for Group]], assembly_staff_import[[#This Row],[Formatted Works for Group calc]]&amp;", Central Staff Office, Assembly")</f>
        <v>#REF!</v>
      </c>
      <c r="T795" s="20" t="str">
        <f>TRIM(assembly_staff_import[[#This Row],[NAME_SOURCE_KEY]])</f>
        <v>PIOCHE, LILLI</v>
      </c>
      <c r="U795" t="s">
        <v>27374</v>
      </c>
      <c r="V795" t="s">
        <v>27375</v>
      </c>
      <c r="W795" t="s">
        <v>27376</v>
      </c>
      <c r="Y795" t="str">
        <f>IF(assembly_staff_import[[#This Row],[Legislative Staff Type]]="Personal", PROPER(TRIM(assembly_staff_import[[#This Row],[Unit First MI via UNIT_SOURCE_KEY]])&amp;" "&amp;assembly_staff_import[[#This Row],[Unit Last via UNIT_SOURCE_KEY]]), PROPER(TRIM(assembly_staff_import[[#This Row],[UNIT NAME_SOURCE_KEY2]])))</f>
        <v>Jeffrion L. Aubry</v>
      </c>
      <c r="Z795" t="s">
        <v>27359</v>
      </c>
      <c r="AA795" t="e">
        <f>VLOOKUP(assembly_staff_import[[#This Row],[Formatted and corrected Works for Group Text]],[3]!Table4[#Data],1,0)</f>
        <v>#REF!</v>
      </c>
      <c r="AB795" t="e">
        <f>VLOOKUP(assembly_staff_import[[#This Row],[Formatted and corrected Works for Group Text]],[3]!Table5[#Data],2,0)</f>
        <v>#REF!</v>
      </c>
      <c r="AC795" t="str">
        <f>IF(TRIM(assembly_staff_import[[#This Row],[PUBLIC INFO ADDR_SOURCE_KEY]])="CAPITOL, ALBANY", "Legislative / Capitol Office", "District Office")</f>
        <v>District Office</v>
      </c>
      <c r="AD795" t="s">
        <v>27360</v>
      </c>
      <c r="AE795" t="s">
        <v>27361</v>
      </c>
      <c r="AF795" t="str">
        <f t="shared" si="38"/>
        <v xml:space="preserve">B77 </v>
      </c>
      <c r="AG795" t="s">
        <v>27362</v>
      </c>
      <c r="AH795" t="s">
        <v>27377</v>
      </c>
      <c r="AI795" t="s">
        <v>23568</v>
      </c>
      <c r="AJ795" t="s">
        <v>27373</v>
      </c>
    </row>
    <row r="796" spans="1:36" x14ac:dyDescent="0.2">
      <c r="A796" t="str">
        <f>TRIM(PROPER((assembly_staff_import[[#This Row],[First MI Name via NAME_SOURCE_KEY TEXT]]&amp;" "&amp;assembly_staff_import[[#This Row],[Last Name via NAME_SOURCE_KEY TEXT]]&amp;" "&amp;assembly_staff_import[[#This Row],[Suffix via NAME_SOURCE_KEY]])))</f>
        <v>Louise Emanuel</v>
      </c>
      <c r="B796" t="str">
        <f>TRIM(CONCATENATE(TRIM(assembly_staff_import[[#This Row],[Full Name]]), ", ", assembly_staff_import[[#This Row],[Title]]))</f>
        <v>Louise Emanuel, Community Liaison</v>
      </c>
      <c r="C796" t="e">
        <f>assembly_staff_import[[#This Row],[Vlookup_groups]]</f>
        <v>#REF!</v>
      </c>
      <c r="D796" t="str">
        <f>IF(assembly_staff_import[[#This Row],[Legislative Staff Type]]="Personal",assembly_staff_import[[#This Row],[Formatted Personal Staff Office]],"")</f>
        <v>District Office</v>
      </c>
      <c r="E796" t="s">
        <v>65</v>
      </c>
      <c r="F796" s="19" t="s">
        <v>10913</v>
      </c>
      <c r="G796" t="s">
        <v>67</v>
      </c>
      <c r="H796" t="str">
        <f>TRIM(PROPER((assembly_staff_import[[#This Row],[Last Name via NAME_SOURCE_KEY TEXT]]&amp;" "&amp;assembly_staff_import[[#This Row],[Suffix via NAME_SOURCE_KEY]])))</f>
        <v>Emanuel</v>
      </c>
      <c r="I796" t="str">
        <f>PROPER(assembly_staff_import[[#This Row],[JOB TITLE_SOURCE_KEY]])</f>
        <v xml:space="preserve">Community Liaison                          </v>
      </c>
      <c r="J796" t="s">
        <v>72</v>
      </c>
      <c r="K796" t="e">
        <f>IF(assembly_staff_import[[#This Row],[Legislative Staff Type]]="Personal",assembly_staff_import[[#This Row],[Vlookup Reports To Person]], "")</f>
        <v>#REF!</v>
      </c>
      <c r="L796" t="str">
        <f>PROPER(assembly_staff_import[[#This Row],[First MI Name via NAME_SOURCE_KEY TEXT]])</f>
        <v xml:space="preserve"> Louise</v>
      </c>
      <c r="M796" t="s">
        <v>20244</v>
      </c>
      <c r="N796" t="str">
        <f>LOWER(CONCATENATE(assembly_staff_import[[#This Row],[Last Name]],LEFT(assembly_staff_import[[#This Row],[First Name (no initial)]],1),"@nyassembly.gov"))</f>
        <v>emanuell@nyassembly.gov</v>
      </c>
      <c r="O796" t="s">
        <v>20246</v>
      </c>
      <c r="P796" t="e">
        <f>VLOOKUP(assembly_staff_import[[#This Row],[Full Name]],[3]!PEOPLE_March_20[#Data],1,0)</f>
        <v>#REF!</v>
      </c>
      <c r="Q796" t="e">
        <f>VLOOKUP(assembly_staff_import[[#This Row],[Full Name]],[3]!Table17[#Data],3,0)</f>
        <v>#REF!</v>
      </c>
      <c r="R796" t="e">
        <f>VLOOKUP(assembly_staff_import[[#This Row],[Formatted Works for Group]],[3]!Table7[#Data],1,0)</f>
        <v>#REF!</v>
      </c>
      <c r="S796" t="e">
        <f>IF(assembly_staff_import[[#This Row],[Legislative Staff Type]]="Personal", assembly_staff_import[[#This Row],[Vlookup Works for Group]], assembly_staff_import[[#This Row],[Formatted Works for Group calc]]&amp;", Central Staff Office, Assembly")</f>
        <v>#REF!</v>
      </c>
      <c r="T796" s="20" t="str">
        <f>TRIM(assembly_staff_import[[#This Row],[NAME_SOURCE_KEY]])</f>
        <v>EMANUEL, LOUISE</v>
      </c>
      <c r="U796" t="s">
        <v>27378</v>
      </c>
      <c r="V796" t="s">
        <v>27379</v>
      </c>
      <c r="W796" t="s">
        <v>27380</v>
      </c>
      <c r="Y796" t="str">
        <f>IF(assembly_staff_import[[#This Row],[Legislative Staff Type]]="Personal", PROPER(TRIM(assembly_staff_import[[#This Row],[Unit First MI via UNIT_SOURCE_KEY]])&amp;" "&amp;assembly_staff_import[[#This Row],[Unit Last via UNIT_SOURCE_KEY]]), PROPER(TRIM(assembly_staff_import[[#This Row],[UNIT NAME_SOURCE_KEY2]])))</f>
        <v>Jeffrion L. Aubry</v>
      </c>
      <c r="Z796" t="s">
        <v>27359</v>
      </c>
      <c r="AA796" t="e">
        <f>VLOOKUP(assembly_staff_import[[#This Row],[Formatted and corrected Works for Group Text]],[3]!Table4[#Data],1,0)</f>
        <v>#REF!</v>
      </c>
      <c r="AB796" t="e">
        <f>VLOOKUP(assembly_staff_import[[#This Row],[Formatted and corrected Works for Group Text]],[3]!Table5[#Data],2,0)</f>
        <v>#REF!</v>
      </c>
      <c r="AC796" t="str">
        <f>IF(TRIM(assembly_staff_import[[#This Row],[PUBLIC INFO ADDR_SOURCE_KEY]])="CAPITOL, ALBANY", "Legislative / Capitol Office", "District Office")</f>
        <v>District Office</v>
      </c>
      <c r="AD796" t="s">
        <v>27360</v>
      </c>
      <c r="AE796" t="s">
        <v>27361</v>
      </c>
      <c r="AF796" t="str">
        <f t="shared" si="38"/>
        <v xml:space="preserve">B77 </v>
      </c>
      <c r="AG796" t="s">
        <v>27362</v>
      </c>
      <c r="AH796" t="s">
        <v>27381</v>
      </c>
      <c r="AI796" t="s">
        <v>23692</v>
      </c>
      <c r="AJ796" t="s">
        <v>27373</v>
      </c>
    </row>
    <row r="797" spans="1:36" x14ac:dyDescent="0.2">
      <c r="A797" t="str">
        <f>TRIM(PROPER((assembly_staff_import[[#This Row],[First MI Name via NAME_SOURCE_KEY TEXT]]&amp;" "&amp;assembly_staff_import[[#This Row],[Last Name via NAME_SOURCE_KEY TEXT]]&amp;" "&amp;assembly_staff_import[[#This Row],[Suffix via NAME_SOURCE_KEY]])))</f>
        <v>Marilyn Alston</v>
      </c>
      <c r="B797" t="str">
        <f>TRIM(CONCATENATE(TRIM(assembly_staff_import[[#This Row],[Full Name]]), ", ", assembly_staff_import[[#This Row],[Title]]))</f>
        <v>Marilyn Alston, Office Assistant</v>
      </c>
      <c r="C797" t="e">
        <f>assembly_staff_import[[#This Row],[Vlookup_groups]]</f>
        <v>#REF!</v>
      </c>
      <c r="D797" t="str">
        <f>IF(assembly_staff_import[[#This Row],[Legislative Staff Type]]="Personal",assembly_staff_import[[#This Row],[Formatted Personal Staff Office]],"")</f>
        <v>District Office</v>
      </c>
      <c r="E797" t="s">
        <v>65</v>
      </c>
      <c r="F797" s="19" t="s">
        <v>10913</v>
      </c>
      <c r="G797" t="s">
        <v>67</v>
      </c>
      <c r="H797" t="str">
        <f>TRIM(PROPER((assembly_staff_import[[#This Row],[Last Name via NAME_SOURCE_KEY TEXT]]&amp;" "&amp;assembly_staff_import[[#This Row],[Suffix via NAME_SOURCE_KEY]])))</f>
        <v>Alston</v>
      </c>
      <c r="I797" t="str">
        <f>PROPER(assembly_staff_import[[#This Row],[JOB TITLE_SOURCE_KEY]])</f>
        <v xml:space="preserve">Office Assistant                           </v>
      </c>
      <c r="J797" t="s">
        <v>72</v>
      </c>
      <c r="K797" t="e">
        <f>IF(assembly_staff_import[[#This Row],[Legislative Staff Type]]="Personal",assembly_staff_import[[#This Row],[Vlookup Reports To Person]], "")</f>
        <v>#REF!</v>
      </c>
      <c r="L797" t="str">
        <f>PROPER(assembly_staff_import[[#This Row],[First MI Name via NAME_SOURCE_KEY TEXT]])</f>
        <v xml:space="preserve"> Marilyn</v>
      </c>
      <c r="M797" t="s">
        <v>20497</v>
      </c>
      <c r="N797" t="str">
        <f>LOWER(CONCATENATE(assembly_staff_import[[#This Row],[Last Name]],LEFT(assembly_staff_import[[#This Row],[First Name (no initial)]],1),"@nyassembly.gov"))</f>
        <v>alstonm@nyassembly.gov</v>
      </c>
      <c r="O797" t="s">
        <v>20499</v>
      </c>
      <c r="P797" t="e">
        <f>VLOOKUP(assembly_staff_import[[#This Row],[Full Name]],[3]!PEOPLE_March_20[#Data],1,0)</f>
        <v>#REF!</v>
      </c>
      <c r="Q797" t="e">
        <f>VLOOKUP(assembly_staff_import[[#This Row],[Full Name]],[3]!Table17[#Data],3,0)</f>
        <v>#REF!</v>
      </c>
      <c r="R797" t="e">
        <f>VLOOKUP(assembly_staff_import[[#This Row],[Formatted Works for Group]],[3]!Table7[#Data],1,0)</f>
        <v>#REF!</v>
      </c>
      <c r="S797" t="e">
        <f>IF(assembly_staff_import[[#This Row],[Legislative Staff Type]]="Personal", assembly_staff_import[[#This Row],[Vlookup Works for Group]], assembly_staff_import[[#This Row],[Formatted Works for Group calc]]&amp;", Central Staff Office, Assembly")</f>
        <v>#REF!</v>
      </c>
      <c r="T797" s="20" t="str">
        <f>TRIM(assembly_staff_import[[#This Row],[NAME_SOURCE_KEY]])</f>
        <v>ALSTON, MARILYN</v>
      </c>
      <c r="U797" t="s">
        <v>27382</v>
      </c>
      <c r="V797" t="s">
        <v>25899</v>
      </c>
      <c r="W797" t="s">
        <v>27383</v>
      </c>
      <c r="Y797" t="str">
        <f>IF(assembly_staff_import[[#This Row],[Legislative Staff Type]]="Personal", PROPER(TRIM(assembly_staff_import[[#This Row],[Unit First MI via UNIT_SOURCE_KEY]])&amp;" "&amp;assembly_staff_import[[#This Row],[Unit Last via UNIT_SOURCE_KEY]]), PROPER(TRIM(assembly_staff_import[[#This Row],[UNIT NAME_SOURCE_KEY2]])))</f>
        <v>Jeffrion L. Aubry</v>
      </c>
      <c r="Z797" t="s">
        <v>27359</v>
      </c>
      <c r="AA797" t="e">
        <f>VLOOKUP(assembly_staff_import[[#This Row],[Formatted and corrected Works for Group Text]],[3]!Table4[#Data],1,0)</f>
        <v>#REF!</v>
      </c>
      <c r="AB797" t="e">
        <f>VLOOKUP(assembly_staff_import[[#This Row],[Formatted and corrected Works for Group Text]],[3]!Table5[#Data],2,0)</f>
        <v>#REF!</v>
      </c>
      <c r="AC797" t="str">
        <f>IF(TRIM(assembly_staff_import[[#This Row],[PUBLIC INFO ADDR_SOURCE_KEY]])="CAPITOL, ALBANY", "Legislative / Capitol Office", "District Office")</f>
        <v>District Office</v>
      </c>
      <c r="AD797" t="s">
        <v>27360</v>
      </c>
      <c r="AE797" t="s">
        <v>27361</v>
      </c>
      <c r="AF797" t="str">
        <f t="shared" si="38"/>
        <v xml:space="preserve">B77 </v>
      </c>
      <c r="AG797" t="s">
        <v>27362</v>
      </c>
      <c r="AH797" t="s">
        <v>27384</v>
      </c>
      <c r="AI797" t="s">
        <v>24660</v>
      </c>
      <c r="AJ797" t="s">
        <v>27373</v>
      </c>
    </row>
    <row r="798" spans="1:36" x14ac:dyDescent="0.2">
      <c r="A798" t="str">
        <f>TRIM(PROPER((assembly_staff_import[[#This Row],[First MI Name via NAME_SOURCE_KEY TEXT]]&amp;" "&amp;assembly_staff_import[[#This Row],[Last Name via NAME_SOURCE_KEY TEXT]]&amp;" "&amp;assembly_staff_import[[#This Row],[Suffix via NAME_SOURCE_KEY]])))</f>
        <v>Mary C Nicholson</v>
      </c>
      <c r="B798" t="str">
        <f>TRIM(CONCATENATE(TRIM(assembly_staff_import[[#This Row],[Full Name]]), ", ", assembly_staff_import[[#This Row],[Title]]))</f>
        <v>Mary C Nicholson, Chief Of Staff</v>
      </c>
      <c r="C798" t="e">
        <f>assembly_staff_import[[#This Row],[Vlookup_groups]]</f>
        <v>#REF!</v>
      </c>
      <c r="D798" t="str">
        <f>IF(assembly_staff_import[[#This Row],[Legislative Staff Type]]="Personal",assembly_staff_import[[#This Row],[Formatted Personal Staff Office]],"")</f>
        <v>Legislative / Capitol Office</v>
      </c>
      <c r="E798" t="s">
        <v>65</v>
      </c>
      <c r="F798" s="19" t="s">
        <v>10913</v>
      </c>
      <c r="G798" t="s">
        <v>67</v>
      </c>
      <c r="H798" t="str">
        <f>TRIM(PROPER((assembly_staff_import[[#This Row],[Last Name via NAME_SOURCE_KEY TEXT]]&amp;" "&amp;assembly_staff_import[[#This Row],[Suffix via NAME_SOURCE_KEY]])))</f>
        <v>Nicholson</v>
      </c>
      <c r="I798" t="str">
        <f>PROPER(assembly_staff_import[[#This Row],[JOB TITLE_SOURCE_KEY]])</f>
        <v xml:space="preserve">Chief Of Staff                             </v>
      </c>
      <c r="J798" t="s">
        <v>72</v>
      </c>
      <c r="K798" t="e">
        <f>IF(assembly_staff_import[[#This Row],[Legislative Staff Type]]="Personal",assembly_staff_import[[#This Row],[Vlookup Reports To Person]], "")</f>
        <v>#REF!</v>
      </c>
      <c r="L798" t="str">
        <f>PROPER(assembly_staff_import[[#This Row],[First MI Name via NAME_SOURCE_KEY TEXT]])</f>
        <v xml:space="preserve"> Mary C</v>
      </c>
      <c r="M798" t="s">
        <v>20192</v>
      </c>
      <c r="N798" t="str">
        <f>LOWER(CONCATENATE(assembly_staff_import[[#This Row],[Last Name]],LEFT(assembly_staff_import[[#This Row],[First Name (no initial)]],1),"@nyassembly.gov"))</f>
        <v>nicholsonm@nyassembly.gov</v>
      </c>
      <c r="O798" t="s">
        <v>904</v>
      </c>
      <c r="P798" t="e">
        <f>VLOOKUP(assembly_staff_import[[#This Row],[Full Name]],[3]!PEOPLE_March_20[#Data],1,0)</f>
        <v>#REF!</v>
      </c>
      <c r="Q798" t="e">
        <f>VLOOKUP(assembly_staff_import[[#This Row],[Full Name]],[3]!Table17[#Data],3,0)</f>
        <v>#REF!</v>
      </c>
      <c r="R798" t="e">
        <f>VLOOKUP(assembly_staff_import[[#This Row],[Formatted Works for Group]],[3]!Table7[#Data],1,0)</f>
        <v>#REF!</v>
      </c>
      <c r="S798" t="e">
        <f>IF(assembly_staff_import[[#This Row],[Legislative Staff Type]]="Personal", assembly_staff_import[[#This Row],[Vlookup Works for Group]], assembly_staff_import[[#This Row],[Formatted Works for Group calc]]&amp;", Central Staff Office, Assembly")</f>
        <v>#REF!</v>
      </c>
      <c r="T798" s="20" t="str">
        <f>TRIM(assembly_staff_import[[#This Row],[NAME_SOURCE_KEY]])</f>
        <v>NICHOLSON, MARY C</v>
      </c>
      <c r="U798" t="s">
        <v>27385</v>
      </c>
      <c r="V798" t="s">
        <v>27386</v>
      </c>
      <c r="W798" t="s">
        <v>27387</v>
      </c>
      <c r="Y798" t="str">
        <f>IF(assembly_staff_import[[#This Row],[Legislative Staff Type]]="Personal", PROPER(TRIM(assembly_staff_import[[#This Row],[Unit First MI via UNIT_SOURCE_KEY]])&amp;" "&amp;assembly_staff_import[[#This Row],[Unit Last via UNIT_SOURCE_KEY]]), PROPER(TRIM(assembly_staff_import[[#This Row],[UNIT NAME_SOURCE_KEY2]])))</f>
        <v>Jeffrion L. Aubry</v>
      </c>
      <c r="Z798" t="s">
        <v>27359</v>
      </c>
      <c r="AA798" t="e">
        <f>VLOOKUP(assembly_staff_import[[#This Row],[Formatted and corrected Works for Group Text]],[3]!Table4[#Data],1,0)</f>
        <v>#REF!</v>
      </c>
      <c r="AB798" t="e">
        <f>VLOOKUP(assembly_staff_import[[#This Row],[Formatted and corrected Works for Group Text]],[3]!Table5[#Data],2,0)</f>
        <v>#REF!</v>
      </c>
      <c r="AC798" t="str">
        <f>IF(TRIM(assembly_staff_import[[#This Row],[PUBLIC INFO ADDR_SOURCE_KEY]])="CAPITOL, ALBANY", "Legislative / Capitol Office", "District Office")</f>
        <v>Legislative / Capitol Office</v>
      </c>
      <c r="AD798" t="s">
        <v>27360</v>
      </c>
      <c r="AE798" t="s">
        <v>27361</v>
      </c>
      <c r="AF798" t="str">
        <f t="shared" si="38"/>
        <v xml:space="preserve">B77 </v>
      </c>
      <c r="AG798" t="s">
        <v>27362</v>
      </c>
      <c r="AH798" t="s">
        <v>27388</v>
      </c>
      <c r="AI798" t="s">
        <v>23587</v>
      </c>
      <c r="AJ798" t="s">
        <v>23493</v>
      </c>
    </row>
    <row r="799" spans="1:36" x14ac:dyDescent="0.2">
      <c r="A799" t="str">
        <f>TRIM(PROPER((assembly_staff_import[[#This Row],[First MI Name via NAME_SOURCE_KEY TEXT]]&amp;" "&amp;assembly_staff_import[[#This Row],[Last Name via NAME_SOURCE_KEY TEXT]]&amp;" "&amp;assembly_staff_import[[#This Row],[Suffix via NAME_SOURCE_KEY]])))</f>
        <v>Tracey Gatling</v>
      </c>
      <c r="B799" t="str">
        <f>TRIM(CONCATENATE(TRIM(assembly_staff_import[[#This Row],[Full Name]]), ", ", assembly_staff_import[[#This Row],[Title]]))</f>
        <v>Tracey Gatling, D O Manager</v>
      </c>
      <c r="C799" t="e">
        <f>assembly_staff_import[[#This Row],[Vlookup_groups]]</f>
        <v>#REF!</v>
      </c>
      <c r="D799" t="str">
        <f>IF(assembly_staff_import[[#This Row],[Legislative Staff Type]]="Personal",assembly_staff_import[[#This Row],[Formatted Personal Staff Office]],"")</f>
        <v>District Office</v>
      </c>
      <c r="E799" t="s">
        <v>65</v>
      </c>
      <c r="F799" s="19" t="s">
        <v>10913</v>
      </c>
      <c r="G799" t="s">
        <v>67</v>
      </c>
      <c r="H799" t="str">
        <f>TRIM(PROPER((assembly_staff_import[[#This Row],[Last Name via NAME_SOURCE_KEY TEXT]]&amp;" "&amp;assembly_staff_import[[#This Row],[Suffix via NAME_SOURCE_KEY]])))</f>
        <v>Gatling</v>
      </c>
      <c r="I799" t="str">
        <f>PROPER(assembly_staff_import[[#This Row],[JOB TITLE_SOURCE_KEY]])</f>
        <v xml:space="preserve">D O Manager                                </v>
      </c>
      <c r="J799" t="s">
        <v>72</v>
      </c>
      <c r="K799" t="e">
        <f>IF(assembly_staff_import[[#This Row],[Legislative Staff Type]]="Personal",assembly_staff_import[[#This Row],[Vlookup Reports To Person]], "")</f>
        <v>#REF!</v>
      </c>
      <c r="L799" t="str">
        <f>PROPER(assembly_staff_import[[#This Row],[First MI Name via NAME_SOURCE_KEY TEXT]])</f>
        <v xml:space="preserve"> Tracey</v>
      </c>
      <c r="M799" t="s">
        <v>20222</v>
      </c>
      <c r="N799" t="str">
        <f>LOWER(CONCATENATE(assembly_staff_import[[#This Row],[Last Name]],LEFT(assembly_staff_import[[#This Row],[First Name (no initial)]],1),"@nyassembly.gov"))</f>
        <v>gatlingt@nyassembly.gov</v>
      </c>
      <c r="O799" t="s">
        <v>20224</v>
      </c>
      <c r="P799" t="e">
        <f>VLOOKUP(assembly_staff_import[[#This Row],[Full Name]],[3]!PEOPLE_March_20[#Data],1,0)</f>
        <v>#REF!</v>
      </c>
      <c r="Q799" t="e">
        <f>VLOOKUP(assembly_staff_import[[#This Row],[Full Name]],[3]!Table17[#Data],3,0)</f>
        <v>#REF!</v>
      </c>
      <c r="R799" t="e">
        <f>VLOOKUP(assembly_staff_import[[#This Row],[Formatted Works for Group]],[3]!Table7[#Data],1,0)</f>
        <v>#REF!</v>
      </c>
      <c r="S799" t="e">
        <f>IF(assembly_staff_import[[#This Row],[Legislative Staff Type]]="Personal", assembly_staff_import[[#This Row],[Vlookup Works for Group]], assembly_staff_import[[#This Row],[Formatted Works for Group calc]]&amp;", Central Staff Office, Assembly")</f>
        <v>#REF!</v>
      </c>
      <c r="T799" s="20" t="str">
        <f>TRIM(assembly_staff_import[[#This Row],[NAME_SOURCE_KEY]])</f>
        <v>GATLING, TRACEY</v>
      </c>
      <c r="U799" t="s">
        <v>27389</v>
      </c>
      <c r="V799" t="s">
        <v>27390</v>
      </c>
      <c r="W799" t="s">
        <v>27391</v>
      </c>
      <c r="Y799" t="str">
        <f>IF(assembly_staff_import[[#This Row],[Legislative Staff Type]]="Personal", PROPER(TRIM(assembly_staff_import[[#This Row],[Unit First MI via UNIT_SOURCE_KEY]])&amp;" "&amp;assembly_staff_import[[#This Row],[Unit Last via UNIT_SOURCE_KEY]]), PROPER(TRIM(assembly_staff_import[[#This Row],[UNIT NAME_SOURCE_KEY2]])))</f>
        <v>Jeffrion L. Aubry</v>
      </c>
      <c r="Z799" t="s">
        <v>27359</v>
      </c>
      <c r="AA799" t="e">
        <f>VLOOKUP(assembly_staff_import[[#This Row],[Formatted and corrected Works for Group Text]],[3]!Table4[#Data],1,0)</f>
        <v>#REF!</v>
      </c>
      <c r="AB799" t="e">
        <f>VLOOKUP(assembly_staff_import[[#This Row],[Formatted and corrected Works for Group Text]],[3]!Table5[#Data],2,0)</f>
        <v>#REF!</v>
      </c>
      <c r="AC799" t="str">
        <f>IF(TRIM(assembly_staff_import[[#This Row],[PUBLIC INFO ADDR_SOURCE_KEY]])="CAPITOL, ALBANY", "Legislative / Capitol Office", "District Office")</f>
        <v>District Office</v>
      </c>
      <c r="AD799" t="s">
        <v>27360</v>
      </c>
      <c r="AE799" t="s">
        <v>27361</v>
      </c>
      <c r="AF799" t="str">
        <f t="shared" si="38"/>
        <v xml:space="preserve">B77 </v>
      </c>
      <c r="AG799" t="s">
        <v>27362</v>
      </c>
      <c r="AH799" t="s">
        <v>27392</v>
      </c>
      <c r="AI799" t="s">
        <v>23468</v>
      </c>
      <c r="AJ799" t="s">
        <v>27373</v>
      </c>
    </row>
    <row r="800" spans="1:36" x14ac:dyDescent="0.2">
      <c r="A800" t="str">
        <f>TRIM(PROPER((assembly_staff_import[[#This Row],[First MI Name via NAME_SOURCE_KEY TEXT]]&amp;" "&amp;assembly_staff_import[[#This Row],[Last Name via NAME_SOURCE_KEY TEXT]]&amp;" "&amp;assembly_staff_import[[#This Row],[Suffix via NAME_SOURCE_KEY]])))</f>
        <v>James B Harvey</v>
      </c>
      <c r="B800" t="str">
        <f>TRIM(CONCATENATE(TRIM(assembly_staff_import[[#This Row],[Full Name]]), ", ", assembly_staff_import[[#This Row],[Title]]))</f>
        <v>James B Harvey, Constituent Liaison</v>
      </c>
      <c r="C800" t="e">
        <f>assembly_staff_import[[#This Row],[Vlookup_groups]]</f>
        <v>#REF!</v>
      </c>
      <c r="D800" t="str">
        <f>IF(assembly_staff_import[[#This Row],[Legislative Staff Type]]="Personal",assembly_staff_import[[#This Row],[Formatted Personal Staff Office]],"")</f>
        <v>District Office</v>
      </c>
      <c r="E800" t="s">
        <v>65</v>
      </c>
      <c r="F800" s="19" t="s">
        <v>10913</v>
      </c>
      <c r="G800" t="s">
        <v>67</v>
      </c>
      <c r="H800" t="str">
        <f>TRIM(PROPER((assembly_staff_import[[#This Row],[Last Name via NAME_SOURCE_KEY TEXT]]&amp;" "&amp;assembly_staff_import[[#This Row],[Suffix via NAME_SOURCE_KEY]])))</f>
        <v>Harvey</v>
      </c>
      <c r="I800" t="str">
        <f>PROPER(assembly_staff_import[[#This Row],[JOB TITLE_SOURCE_KEY]])</f>
        <v xml:space="preserve">Constituent Liaison                        </v>
      </c>
      <c r="J800" t="s">
        <v>72</v>
      </c>
      <c r="K800" t="e">
        <f>IF(assembly_staff_import[[#This Row],[Legislative Staff Type]]="Personal",assembly_staff_import[[#This Row],[Vlookup Reports To Person]], "")</f>
        <v>#REF!</v>
      </c>
      <c r="L800" t="str">
        <f>PROPER(assembly_staff_import[[#This Row],[First MI Name via NAME_SOURCE_KEY TEXT]])</f>
        <v xml:space="preserve"> James B</v>
      </c>
      <c r="M800" t="s">
        <v>19313</v>
      </c>
      <c r="N800" t="str">
        <f>LOWER(CONCATENATE(assembly_staff_import[[#This Row],[Last Name]],LEFT(assembly_staff_import[[#This Row],[First Name (no initial)]],1),"@nyassembly.gov"))</f>
        <v>harveyj@nyassembly.gov</v>
      </c>
      <c r="O800" t="s">
        <v>2380</v>
      </c>
      <c r="P800" t="e">
        <f>VLOOKUP(assembly_staff_import[[#This Row],[Full Name]],[3]!PEOPLE_March_20[#Data],1,0)</f>
        <v>#REF!</v>
      </c>
      <c r="Q800" t="e">
        <f>VLOOKUP(assembly_staff_import[[#This Row],[Full Name]],[3]!Table17[#Data],3,0)</f>
        <v>#REF!</v>
      </c>
      <c r="R800" t="e">
        <f>VLOOKUP(assembly_staff_import[[#This Row],[Formatted Works for Group]],[3]!Table7[#Data],1,0)</f>
        <v>#REF!</v>
      </c>
      <c r="S800" t="e">
        <f>IF(assembly_staff_import[[#This Row],[Legislative Staff Type]]="Personal", assembly_staff_import[[#This Row],[Vlookup Works for Group]], assembly_staff_import[[#This Row],[Formatted Works for Group calc]]&amp;", Central Staff Office, Assembly")</f>
        <v>#REF!</v>
      </c>
      <c r="T800" s="20" t="str">
        <f>TRIM(assembly_staff_import[[#This Row],[NAME_SOURCE_KEY]])</f>
        <v>HARVEY, JAMES B</v>
      </c>
      <c r="U800" t="s">
        <v>27393</v>
      </c>
      <c r="V800" t="s">
        <v>27394</v>
      </c>
      <c r="W800" t="s">
        <v>26507</v>
      </c>
      <c r="Y800" t="str">
        <f>IF(assembly_staff_import[[#This Row],[Legislative Staff Type]]="Personal", PROPER(TRIM(assembly_staff_import[[#This Row],[Unit First MI via UNIT_SOURCE_KEY]])&amp;" "&amp;assembly_staff_import[[#This Row],[Unit Last via UNIT_SOURCE_KEY]]), PROPER(TRIM(assembly_staff_import[[#This Row],[UNIT NAME_SOURCE_KEY2]])))</f>
        <v>Jo Anne Simon</v>
      </c>
      <c r="Z800" t="s">
        <v>27395</v>
      </c>
      <c r="AA800" t="e">
        <f>VLOOKUP(assembly_staff_import[[#This Row],[Formatted and corrected Works for Group Text]],[3]!Table4[#Data],1,0)</f>
        <v>#REF!</v>
      </c>
      <c r="AB800" t="e">
        <f>VLOOKUP(assembly_staff_import[[#This Row],[Formatted and corrected Works for Group Text]],[3]!Table5[#Data],2,0)</f>
        <v>#REF!</v>
      </c>
      <c r="AC800" t="str">
        <f>IF(TRIM(assembly_staff_import[[#This Row],[PUBLIC INFO ADDR_SOURCE_KEY]])="CAPITOL, ALBANY", "Legislative / Capitol Office", "District Office")</f>
        <v>District Office</v>
      </c>
      <c r="AD800" t="s">
        <v>27396</v>
      </c>
      <c r="AE800" t="s">
        <v>27397</v>
      </c>
      <c r="AF800" t="str">
        <f>"B85 "</f>
        <v xml:space="preserve">B85 </v>
      </c>
      <c r="AG800" t="s">
        <v>27398</v>
      </c>
      <c r="AH800" t="s">
        <v>27399</v>
      </c>
      <c r="AI800" t="s">
        <v>23475</v>
      </c>
      <c r="AJ800" t="s">
        <v>27400</v>
      </c>
    </row>
    <row r="801" spans="1:36" x14ac:dyDescent="0.2">
      <c r="A801" t="str">
        <f>TRIM(PROPER((assembly_staff_import[[#This Row],[First MI Name via NAME_SOURCE_KEY TEXT]]&amp;" "&amp;assembly_staff_import[[#This Row],[Last Name via NAME_SOURCE_KEY TEXT]]&amp;" "&amp;assembly_staff_import[[#This Row],[Suffix via NAME_SOURCE_KEY]])))</f>
        <v>Joann Van Slyke</v>
      </c>
      <c r="B801" t="str">
        <f>TRIM(CONCATENATE(TRIM(assembly_staff_import[[#This Row],[Full Name]]), ", ", assembly_staff_import[[#This Row],[Title]]))</f>
        <v>Joann Van Slyke, Office Manager</v>
      </c>
      <c r="C801" t="e">
        <f>assembly_staff_import[[#This Row],[Vlookup_groups]]</f>
        <v>#REF!</v>
      </c>
      <c r="D801" t="str">
        <f>IF(assembly_staff_import[[#This Row],[Legislative Staff Type]]="Personal",assembly_staff_import[[#This Row],[Formatted Personal Staff Office]],"")</f>
        <v>Legislative / Capitol Office</v>
      </c>
      <c r="E801" t="s">
        <v>65</v>
      </c>
      <c r="F801" s="19" t="s">
        <v>10913</v>
      </c>
      <c r="G801" t="s">
        <v>67</v>
      </c>
      <c r="H801" t="str">
        <f>TRIM(PROPER((assembly_staff_import[[#This Row],[Last Name via NAME_SOURCE_KEY TEXT]]&amp;" "&amp;assembly_staff_import[[#This Row],[Suffix via NAME_SOURCE_KEY]])))</f>
        <v>Van Slyke</v>
      </c>
      <c r="I801" t="str">
        <f>PROPER(assembly_staff_import[[#This Row],[JOB TITLE_SOURCE_KEY]])</f>
        <v xml:space="preserve">Office Manager                             </v>
      </c>
      <c r="J801" t="s">
        <v>72</v>
      </c>
      <c r="K801" t="e">
        <f>IF(assembly_staff_import[[#This Row],[Legislative Staff Type]]="Personal",assembly_staff_import[[#This Row],[Vlookup Reports To Person]], "")</f>
        <v>#REF!</v>
      </c>
      <c r="L801" t="str">
        <f>PROPER(assembly_staff_import[[#This Row],[First MI Name via NAME_SOURCE_KEY TEXT]])</f>
        <v xml:space="preserve"> Joann</v>
      </c>
      <c r="M801" t="s">
        <v>19263</v>
      </c>
      <c r="N801" t="str">
        <f>LOWER(CONCATENATE(assembly_staff_import[[#This Row],[Last Name]],LEFT(assembly_staff_import[[#This Row],[First Name (no initial)]],1),"@nyassembly.gov"))</f>
        <v>van slykej@nyassembly.gov</v>
      </c>
      <c r="O801" t="s">
        <v>3923</v>
      </c>
      <c r="P801" t="e">
        <f>VLOOKUP(assembly_staff_import[[#This Row],[Full Name]],[3]!PEOPLE_March_20[#Data],1,0)</f>
        <v>#REF!</v>
      </c>
      <c r="Q801" t="e">
        <f>VLOOKUP(assembly_staff_import[[#This Row],[Full Name]],[3]!Table17[#Data],3,0)</f>
        <v>#REF!</v>
      </c>
      <c r="R801" t="e">
        <f>VLOOKUP(assembly_staff_import[[#This Row],[Formatted Works for Group]],[3]!Table7[#Data],1,0)</f>
        <v>#REF!</v>
      </c>
      <c r="S801" t="e">
        <f>IF(assembly_staff_import[[#This Row],[Legislative Staff Type]]="Personal", assembly_staff_import[[#This Row],[Vlookup Works for Group]], assembly_staff_import[[#This Row],[Formatted Works for Group calc]]&amp;", Central Staff Office, Assembly")</f>
        <v>#REF!</v>
      </c>
      <c r="T801" s="20" t="str">
        <f>TRIM(assembly_staff_import[[#This Row],[NAME_SOURCE_KEY]])</f>
        <v>VAN SLYKE, JOANN</v>
      </c>
      <c r="U801" t="s">
        <v>27401</v>
      </c>
      <c r="V801" t="s">
        <v>27402</v>
      </c>
      <c r="W801" t="s">
        <v>27403</v>
      </c>
      <c r="Y801" t="str">
        <f>IF(assembly_staff_import[[#This Row],[Legislative Staff Type]]="Personal", PROPER(TRIM(assembly_staff_import[[#This Row],[Unit First MI via UNIT_SOURCE_KEY]])&amp;" "&amp;assembly_staff_import[[#This Row],[Unit Last via UNIT_SOURCE_KEY]]), PROPER(TRIM(assembly_staff_import[[#This Row],[UNIT NAME_SOURCE_KEY2]])))</f>
        <v>Jo Anne Simon</v>
      </c>
      <c r="Z801" t="s">
        <v>27395</v>
      </c>
      <c r="AA801" t="e">
        <f>VLOOKUP(assembly_staff_import[[#This Row],[Formatted and corrected Works for Group Text]],[3]!Table4[#Data],1,0)</f>
        <v>#REF!</v>
      </c>
      <c r="AB801" t="e">
        <f>VLOOKUP(assembly_staff_import[[#This Row],[Formatted and corrected Works for Group Text]],[3]!Table5[#Data],2,0)</f>
        <v>#REF!</v>
      </c>
      <c r="AC801" t="str">
        <f>IF(TRIM(assembly_staff_import[[#This Row],[PUBLIC INFO ADDR_SOURCE_KEY]])="CAPITOL, ALBANY", "Legislative / Capitol Office", "District Office")</f>
        <v>Legislative / Capitol Office</v>
      </c>
      <c r="AD801" t="s">
        <v>27396</v>
      </c>
      <c r="AE801" t="s">
        <v>27397</v>
      </c>
      <c r="AF801" t="str">
        <f>"B85 "</f>
        <v xml:space="preserve">B85 </v>
      </c>
      <c r="AG801" t="s">
        <v>27398</v>
      </c>
      <c r="AH801" t="s">
        <v>27404</v>
      </c>
      <c r="AI801" t="s">
        <v>24369</v>
      </c>
      <c r="AJ801" t="s">
        <v>23493</v>
      </c>
    </row>
    <row r="802" spans="1:36" x14ac:dyDescent="0.2">
      <c r="A802" t="str">
        <f>TRIM(PROPER((assembly_staff_import[[#This Row],[First MI Name via NAME_SOURCE_KEY TEXT]]&amp;" "&amp;assembly_staff_import[[#This Row],[Last Name via NAME_SOURCE_KEY TEXT]]&amp;" "&amp;assembly_staff_import[[#This Row],[Suffix via NAME_SOURCE_KEY]])))</f>
        <v>Michael A Stinson</v>
      </c>
      <c r="B802" t="str">
        <f>TRIM(CONCATENATE(TRIM(assembly_staff_import[[#This Row],[Full Name]]), ", ", assembly_staff_import[[#This Row],[Title]]))</f>
        <v>Michael A Stinson, Chief Of Staff</v>
      </c>
      <c r="C802" t="e">
        <f>assembly_staff_import[[#This Row],[Vlookup_groups]]</f>
        <v>#REF!</v>
      </c>
      <c r="D802" t="str">
        <f>IF(assembly_staff_import[[#This Row],[Legislative Staff Type]]="Personal",assembly_staff_import[[#This Row],[Formatted Personal Staff Office]],"")</f>
        <v>District Office</v>
      </c>
      <c r="E802" t="s">
        <v>65</v>
      </c>
      <c r="F802" s="19" t="s">
        <v>10913</v>
      </c>
      <c r="G802" t="s">
        <v>67</v>
      </c>
      <c r="H802" t="str">
        <f>TRIM(PROPER((assembly_staff_import[[#This Row],[Last Name via NAME_SOURCE_KEY TEXT]]&amp;" "&amp;assembly_staff_import[[#This Row],[Suffix via NAME_SOURCE_KEY]])))</f>
        <v>Stinson</v>
      </c>
      <c r="I802" t="str">
        <f>PROPER(assembly_staff_import[[#This Row],[JOB TITLE_SOURCE_KEY]])</f>
        <v xml:space="preserve">Chief Of Staff                             </v>
      </c>
      <c r="J802" t="s">
        <v>72</v>
      </c>
      <c r="K802" t="e">
        <f>IF(assembly_staff_import[[#This Row],[Legislative Staff Type]]="Personal",assembly_staff_import[[#This Row],[Vlookup Reports To Person]], "")</f>
        <v>#REF!</v>
      </c>
      <c r="L802" t="str">
        <f>PROPER(assembly_staff_import[[#This Row],[First MI Name via NAME_SOURCE_KEY TEXT]])</f>
        <v xml:space="preserve"> Michael A</v>
      </c>
      <c r="M802" t="s">
        <v>12053</v>
      </c>
      <c r="N802" t="str">
        <f>LOWER(CONCATENATE(assembly_staff_import[[#This Row],[Last Name]],LEFT(assembly_staff_import[[#This Row],[First Name (no initial)]],1),"@nyassembly.gov"))</f>
        <v>stinsonm@nyassembly.gov</v>
      </c>
      <c r="O802" t="s">
        <v>3705</v>
      </c>
      <c r="P802" t="e">
        <f>VLOOKUP(assembly_staff_import[[#This Row],[Full Name]],[3]!PEOPLE_March_20[#Data],1,0)</f>
        <v>#REF!</v>
      </c>
      <c r="Q802" t="e">
        <f>VLOOKUP(assembly_staff_import[[#This Row],[Full Name]],[3]!Table17[#Data],3,0)</f>
        <v>#REF!</v>
      </c>
      <c r="R802" t="e">
        <f>VLOOKUP(assembly_staff_import[[#This Row],[Formatted Works for Group]],[3]!Table7[#Data],1,0)</f>
        <v>#REF!</v>
      </c>
      <c r="S802" t="e">
        <f>IF(assembly_staff_import[[#This Row],[Legislative Staff Type]]="Personal", assembly_staff_import[[#This Row],[Vlookup Works for Group]], assembly_staff_import[[#This Row],[Formatted Works for Group calc]]&amp;", Central Staff Office, Assembly")</f>
        <v>#REF!</v>
      </c>
      <c r="T802" s="20" t="str">
        <f>TRIM(assembly_staff_import[[#This Row],[NAME_SOURCE_KEY]])</f>
        <v>STINSON, MICHAEL A</v>
      </c>
      <c r="U802" t="s">
        <v>27405</v>
      </c>
      <c r="V802" t="s">
        <v>24738</v>
      </c>
      <c r="W802" t="s">
        <v>27017</v>
      </c>
      <c r="Y802" t="str">
        <f>IF(assembly_staff_import[[#This Row],[Legislative Staff Type]]="Personal", PROPER(TRIM(assembly_staff_import[[#This Row],[Unit First MI via UNIT_SOURCE_KEY]])&amp;" "&amp;assembly_staff_import[[#This Row],[Unit Last via UNIT_SOURCE_KEY]]), PROPER(TRIM(assembly_staff_import[[#This Row],[UNIT NAME_SOURCE_KEY2]])))</f>
        <v>Jo Anne Simon</v>
      </c>
      <c r="Z802" t="s">
        <v>27395</v>
      </c>
      <c r="AA802" t="e">
        <f>VLOOKUP(assembly_staff_import[[#This Row],[Formatted and corrected Works for Group Text]],[3]!Table4[#Data],1,0)</f>
        <v>#REF!</v>
      </c>
      <c r="AB802" t="e">
        <f>VLOOKUP(assembly_staff_import[[#This Row],[Formatted and corrected Works for Group Text]],[3]!Table5[#Data],2,0)</f>
        <v>#REF!</v>
      </c>
      <c r="AC802" t="str">
        <f>IF(TRIM(assembly_staff_import[[#This Row],[PUBLIC INFO ADDR_SOURCE_KEY]])="CAPITOL, ALBANY", "Legislative / Capitol Office", "District Office")</f>
        <v>District Office</v>
      </c>
      <c r="AD802" t="s">
        <v>27396</v>
      </c>
      <c r="AE802" t="s">
        <v>27397</v>
      </c>
      <c r="AF802" t="str">
        <f>"B85 "</f>
        <v xml:space="preserve">B85 </v>
      </c>
      <c r="AG802" t="s">
        <v>27398</v>
      </c>
      <c r="AH802" t="s">
        <v>27406</v>
      </c>
      <c r="AI802" t="s">
        <v>23587</v>
      </c>
      <c r="AJ802" t="s">
        <v>27400</v>
      </c>
    </row>
    <row r="803" spans="1:36" x14ac:dyDescent="0.2">
      <c r="A803" t="str">
        <f>TRIM(PROPER((assembly_staff_import[[#This Row],[First MI Name via NAME_SOURCE_KEY TEXT]]&amp;" "&amp;assembly_staff_import[[#This Row],[Last Name via NAME_SOURCE_KEY TEXT]]&amp;" "&amp;assembly_staff_import[[#This Row],[Suffix via NAME_SOURCE_KEY]])))</f>
        <v>Derrick L Conyers</v>
      </c>
      <c r="B803" t="str">
        <f>TRIM(CONCATENATE(TRIM(assembly_staff_import[[#This Row],[Full Name]]), ", ", assembly_staff_import[[#This Row],[Title]]))</f>
        <v>Derrick L Conyers, Community Liaison</v>
      </c>
      <c r="C803" t="e">
        <f>assembly_staff_import[[#This Row],[Vlookup_groups]]</f>
        <v>#REF!</v>
      </c>
      <c r="D803" t="str">
        <f>IF(assembly_staff_import[[#This Row],[Legislative Staff Type]]="Personal",assembly_staff_import[[#This Row],[Formatted Personal Staff Office]],"")</f>
        <v>Legislative / Capitol Office</v>
      </c>
      <c r="E803" t="s">
        <v>65</v>
      </c>
      <c r="F803" s="19" t="s">
        <v>10913</v>
      </c>
      <c r="G803" t="s">
        <v>67</v>
      </c>
      <c r="H803" t="str">
        <f>TRIM(PROPER((assembly_staff_import[[#This Row],[Last Name via NAME_SOURCE_KEY TEXT]]&amp;" "&amp;assembly_staff_import[[#This Row],[Suffix via NAME_SOURCE_KEY]])))</f>
        <v>Conyers</v>
      </c>
      <c r="I803" t="str">
        <f>PROPER(assembly_staff_import[[#This Row],[JOB TITLE_SOURCE_KEY]])</f>
        <v xml:space="preserve">Community Liaison                          </v>
      </c>
      <c r="J803" t="s">
        <v>72</v>
      </c>
      <c r="K803" t="e">
        <f>IF(assembly_staff_import[[#This Row],[Legislative Staff Type]]="Personal",assembly_staff_import[[#This Row],[Vlookup Reports To Person]], "")</f>
        <v>#REF!</v>
      </c>
      <c r="L803" t="str">
        <f>PROPER(assembly_staff_import[[#This Row],[First MI Name via NAME_SOURCE_KEY TEXT]])</f>
        <v xml:space="preserve"> Derrick L</v>
      </c>
      <c r="M803" t="s">
        <v>15560</v>
      </c>
      <c r="N803" t="str">
        <f>LOWER(CONCATENATE(assembly_staff_import[[#This Row],[Last Name]],LEFT(assembly_staff_import[[#This Row],[First Name (no initial)]],1),"@nyassembly.gov"))</f>
        <v>conyersd@nyassembly.gov</v>
      </c>
      <c r="O803" t="s">
        <v>1733</v>
      </c>
      <c r="P803" t="e">
        <f>VLOOKUP(assembly_staff_import[[#This Row],[Full Name]],[3]!PEOPLE_March_20[#Data],1,0)</f>
        <v>#REF!</v>
      </c>
      <c r="Q803" t="e">
        <f>VLOOKUP(assembly_staff_import[[#This Row],[Full Name]],[3]!Table17[#Data],3,0)</f>
        <v>#REF!</v>
      </c>
      <c r="R803" t="e">
        <f>VLOOKUP(assembly_staff_import[[#This Row],[Formatted Works for Group]],[3]!Table7[#Data],1,0)</f>
        <v>#REF!</v>
      </c>
      <c r="S803" t="e">
        <f>IF(assembly_staff_import[[#This Row],[Legislative Staff Type]]="Personal", assembly_staff_import[[#This Row],[Vlookup Works for Group]], assembly_staff_import[[#This Row],[Formatted Works for Group calc]]&amp;", Central Staff Office, Assembly")</f>
        <v>#REF!</v>
      </c>
      <c r="T803" s="20" t="str">
        <f>TRIM(assembly_staff_import[[#This Row],[NAME_SOURCE_KEY]])</f>
        <v>CONYERS, DERRICK L</v>
      </c>
      <c r="U803" t="s">
        <v>27407</v>
      </c>
      <c r="V803" t="s">
        <v>27408</v>
      </c>
      <c r="W803" t="s">
        <v>27409</v>
      </c>
      <c r="Y803" t="str">
        <f>IF(assembly_staff_import[[#This Row],[Legislative Staff Type]]="Personal", PROPER(TRIM(assembly_staff_import[[#This Row],[Unit First MI via UNIT_SOURCE_KEY]])&amp;" "&amp;assembly_staff_import[[#This Row],[Unit Last via UNIT_SOURCE_KEY]]), PROPER(TRIM(assembly_staff_import[[#This Row],[UNIT NAME_SOURCE_KEY2]])))</f>
        <v>John T. Iii Mcdonald</v>
      </c>
      <c r="Z803" t="s">
        <v>27410</v>
      </c>
      <c r="AA803" t="e">
        <f>VLOOKUP(assembly_staff_import[[#This Row],[Formatted and corrected Works for Group Text]],[3]!Table4[#Data],1,0)</f>
        <v>#REF!</v>
      </c>
      <c r="AB803" t="e">
        <f>VLOOKUP(assembly_staff_import[[#This Row],[Formatted and corrected Works for Group Text]],[3]!Table5[#Data],2,0)</f>
        <v>#REF!</v>
      </c>
      <c r="AC803" t="str">
        <f>IF(TRIM(assembly_staff_import[[#This Row],[PUBLIC INFO ADDR_SOURCE_KEY]])="CAPITOL, ALBANY", "Legislative / Capitol Office", "District Office")</f>
        <v>Legislative / Capitol Office</v>
      </c>
      <c r="AD803" t="s">
        <v>27132</v>
      </c>
      <c r="AE803" t="s">
        <v>27411</v>
      </c>
      <c r="AF803" t="str">
        <f>"B54 "</f>
        <v xml:space="preserve">B54 </v>
      </c>
      <c r="AG803" t="s">
        <v>27412</v>
      </c>
      <c r="AH803" t="s">
        <v>27413</v>
      </c>
      <c r="AI803" t="s">
        <v>23692</v>
      </c>
      <c r="AJ803" t="s">
        <v>23493</v>
      </c>
    </row>
    <row r="804" spans="1:36" x14ac:dyDescent="0.2">
      <c r="A804" t="str">
        <f>TRIM(PROPER((assembly_staff_import[[#This Row],[First MI Name via NAME_SOURCE_KEY TEXT]]&amp;" "&amp;assembly_staff_import[[#This Row],[Last Name via NAME_SOURCE_KEY TEXT]]&amp;" "&amp;assembly_staff_import[[#This Row],[Suffix via NAME_SOURCE_KEY]])))</f>
        <v>Shalyn M Ranellone</v>
      </c>
      <c r="B804" t="str">
        <f>TRIM(CONCATENATE(TRIM(assembly_staff_import[[#This Row],[Full Name]]), ", ", assembly_staff_import[[#This Row],[Title]]))</f>
        <v>Shalyn M Ranellone, Chief Of Staff</v>
      </c>
      <c r="C804" t="e">
        <f>assembly_staff_import[[#This Row],[Vlookup_groups]]</f>
        <v>#REF!</v>
      </c>
      <c r="D804" t="str">
        <f>IF(assembly_staff_import[[#This Row],[Legislative Staff Type]]="Personal",assembly_staff_import[[#This Row],[Formatted Personal Staff Office]],"")</f>
        <v>Legislative / Capitol Office</v>
      </c>
      <c r="E804" t="s">
        <v>65</v>
      </c>
      <c r="F804" s="19" t="s">
        <v>10913</v>
      </c>
      <c r="G804" t="s">
        <v>67</v>
      </c>
      <c r="H804" t="str">
        <f>TRIM(PROPER((assembly_staff_import[[#This Row],[Last Name via NAME_SOURCE_KEY TEXT]]&amp;" "&amp;assembly_staff_import[[#This Row],[Suffix via NAME_SOURCE_KEY]])))</f>
        <v>Ranellone</v>
      </c>
      <c r="I804" t="str">
        <f>PROPER(assembly_staff_import[[#This Row],[JOB TITLE_SOURCE_KEY]])</f>
        <v xml:space="preserve">Chief Of Staff                             </v>
      </c>
      <c r="J804" t="s">
        <v>72</v>
      </c>
      <c r="K804" t="e">
        <f>IF(assembly_staff_import[[#This Row],[Legislative Staff Type]]="Personal",assembly_staff_import[[#This Row],[Vlookup Reports To Person]], "")</f>
        <v>#REF!</v>
      </c>
      <c r="L804" t="str">
        <f>PROPER(assembly_staff_import[[#This Row],[First MI Name via NAME_SOURCE_KEY TEXT]])</f>
        <v xml:space="preserve"> Shalyn M</v>
      </c>
      <c r="M804" t="s">
        <v>11428</v>
      </c>
      <c r="N804" t="str">
        <f>LOWER(CONCATENATE(assembly_staff_import[[#This Row],[Last Name]],LEFT(assembly_staff_import[[#This Row],[First Name (no initial)]],1),"@nyassembly.gov"))</f>
        <v>ranellones@nyassembly.gov</v>
      </c>
      <c r="O804" t="s">
        <v>27414</v>
      </c>
      <c r="P804" t="e">
        <f>VLOOKUP(assembly_staff_import[[#This Row],[Full Name]],[3]!PEOPLE_March_20[#Data],1,0)</f>
        <v>#REF!</v>
      </c>
      <c r="Q804" t="e">
        <f>VLOOKUP(assembly_staff_import[[#This Row],[Full Name]],[3]!Table17[#Data],3,0)</f>
        <v>#REF!</v>
      </c>
      <c r="R804" t="e">
        <f>VLOOKUP(assembly_staff_import[[#This Row],[Formatted Works for Group]],[3]!Table7[#Data],1,0)</f>
        <v>#REF!</v>
      </c>
      <c r="S804" t="e">
        <f>IF(assembly_staff_import[[#This Row],[Legislative Staff Type]]="Personal", assembly_staff_import[[#This Row],[Vlookup Works for Group]], assembly_staff_import[[#This Row],[Formatted Works for Group calc]]&amp;", Central Staff Office, Assembly")</f>
        <v>#REF!</v>
      </c>
      <c r="T804" s="20" t="str">
        <f>TRIM(assembly_staff_import[[#This Row],[NAME_SOURCE_KEY]])</f>
        <v>RANELLONE, SHALYN M</v>
      </c>
      <c r="U804" t="s">
        <v>27415</v>
      </c>
      <c r="V804" t="s">
        <v>27416</v>
      </c>
      <c r="W804" t="s">
        <v>27417</v>
      </c>
      <c r="Y804" t="str">
        <f>IF(assembly_staff_import[[#This Row],[Legislative Staff Type]]="Personal", PROPER(TRIM(assembly_staff_import[[#This Row],[Unit First MI via UNIT_SOURCE_KEY]])&amp;" "&amp;assembly_staff_import[[#This Row],[Unit Last via UNIT_SOURCE_KEY]]), PROPER(TRIM(assembly_staff_import[[#This Row],[UNIT NAME_SOURCE_KEY2]])))</f>
        <v>John T. Iii Mcdonald</v>
      </c>
      <c r="Z804" t="s">
        <v>27410</v>
      </c>
      <c r="AA804" t="e">
        <f>VLOOKUP(assembly_staff_import[[#This Row],[Formatted and corrected Works for Group Text]],[3]!Table4[#Data],1,0)</f>
        <v>#REF!</v>
      </c>
      <c r="AB804" t="e">
        <f>VLOOKUP(assembly_staff_import[[#This Row],[Formatted and corrected Works for Group Text]],[3]!Table5[#Data],2,0)</f>
        <v>#REF!</v>
      </c>
      <c r="AC804" t="str">
        <f>IF(TRIM(assembly_staff_import[[#This Row],[PUBLIC INFO ADDR_SOURCE_KEY]])="CAPITOL, ALBANY", "Legislative / Capitol Office", "District Office")</f>
        <v>Legislative / Capitol Office</v>
      </c>
      <c r="AD804" t="s">
        <v>27132</v>
      </c>
      <c r="AE804" t="s">
        <v>27411</v>
      </c>
      <c r="AF804" t="str">
        <f>"B54 "</f>
        <v xml:space="preserve">B54 </v>
      </c>
      <c r="AG804" t="s">
        <v>27412</v>
      </c>
      <c r="AH804" t="s">
        <v>27418</v>
      </c>
      <c r="AI804" t="s">
        <v>23587</v>
      </c>
      <c r="AJ804" t="s">
        <v>23493</v>
      </c>
    </row>
    <row r="805" spans="1:36" x14ac:dyDescent="0.2">
      <c r="A805" t="str">
        <f>TRIM(PROPER((assembly_staff_import[[#This Row],[First MI Name via NAME_SOURCE_KEY TEXT]]&amp;" "&amp;assembly_staff_import[[#This Row],[Last Name via NAME_SOURCE_KEY TEXT]]&amp;" "&amp;assembly_staff_import[[#This Row],[Suffix via NAME_SOURCE_KEY]])))</f>
        <v>Tess I Galarneau</v>
      </c>
      <c r="B805" t="str">
        <f>TRIM(CONCATENATE(TRIM(assembly_staff_import[[#This Row],[Full Name]]), ", ", assembly_staff_import[[#This Row],[Title]]))</f>
        <v>Tess I Galarneau, Communications Coord</v>
      </c>
      <c r="C805" t="e">
        <f>assembly_staff_import[[#This Row],[Vlookup_groups]]</f>
        <v>#REF!</v>
      </c>
      <c r="D805" t="str">
        <f>IF(assembly_staff_import[[#This Row],[Legislative Staff Type]]="Personal",assembly_staff_import[[#This Row],[Formatted Personal Staff Office]],"")</f>
        <v>Legislative / Capitol Office</v>
      </c>
      <c r="E805" t="s">
        <v>65</v>
      </c>
      <c r="F805" s="19" t="s">
        <v>10913</v>
      </c>
      <c r="G805" t="s">
        <v>67</v>
      </c>
      <c r="H805" t="str">
        <f>TRIM(PROPER((assembly_staff_import[[#This Row],[Last Name via NAME_SOURCE_KEY TEXT]]&amp;" "&amp;assembly_staff_import[[#This Row],[Suffix via NAME_SOURCE_KEY]])))</f>
        <v>Galarneau</v>
      </c>
      <c r="I805" t="str">
        <f>PROPER(assembly_staff_import[[#This Row],[JOB TITLE_SOURCE_KEY]])</f>
        <v xml:space="preserve">Communications Coord                       </v>
      </c>
      <c r="J805" t="s">
        <v>72</v>
      </c>
      <c r="K805" t="e">
        <f>IF(assembly_staff_import[[#This Row],[Legislative Staff Type]]="Personal",assembly_staff_import[[#This Row],[Vlookup Reports To Person]], "")</f>
        <v>#REF!</v>
      </c>
      <c r="L805" t="str">
        <f>PROPER(assembly_staff_import[[#This Row],[First MI Name via NAME_SOURCE_KEY TEXT]])</f>
        <v xml:space="preserve"> Tess I</v>
      </c>
      <c r="M805" t="s">
        <v>11215</v>
      </c>
      <c r="N805" t="str">
        <f>LOWER(CONCATENATE(assembly_staff_import[[#This Row],[Last Name]],LEFT(assembly_staff_import[[#This Row],[First Name (no initial)]],1),"@nyassembly.gov"))</f>
        <v>galarneaut@nyassembly.gov</v>
      </c>
      <c r="O805" t="s">
        <v>1155</v>
      </c>
      <c r="P805" t="e">
        <f>VLOOKUP(assembly_staff_import[[#This Row],[Full Name]],[3]!PEOPLE_March_20[#Data],1,0)</f>
        <v>#REF!</v>
      </c>
      <c r="Q805" t="e">
        <f>VLOOKUP(assembly_staff_import[[#This Row],[Full Name]],[3]!Table17[#Data],3,0)</f>
        <v>#REF!</v>
      </c>
      <c r="R805" t="e">
        <f>VLOOKUP(assembly_staff_import[[#This Row],[Formatted Works for Group]],[3]!Table7[#Data],1,0)</f>
        <v>#REF!</v>
      </c>
      <c r="S805" t="e">
        <f>IF(assembly_staff_import[[#This Row],[Legislative Staff Type]]="Personal", assembly_staff_import[[#This Row],[Vlookup Works for Group]], assembly_staff_import[[#This Row],[Formatted Works for Group calc]]&amp;", Central Staff Office, Assembly")</f>
        <v>#REF!</v>
      </c>
      <c r="T805" s="20" t="str">
        <f>TRIM(assembly_staff_import[[#This Row],[NAME_SOURCE_KEY]])</f>
        <v>GALARNEAU, TESS I</v>
      </c>
      <c r="U805" t="s">
        <v>27419</v>
      </c>
      <c r="V805" t="s">
        <v>24607</v>
      </c>
      <c r="W805" t="s">
        <v>27420</v>
      </c>
      <c r="Y805" t="str">
        <f>IF(assembly_staff_import[[#This Row],[Legislative Staff Type]]="Personal", PROPER(TRIM(assembly_staff_import[[#This Row],[Unit First MI via UNIT_SOURCE_KEY]])&amp;" "&amp;assembly_staff_import[[#This Row],[Unit Last via UNIT_SOURCE_KEY]]), PROPER(TRIM(assembly_staff_import[[#This Row],[UNIT NAME_SOURCE_KEY2]])))</f>
        <v>John T. Iii Mcdonald</v>
      </c>
      <c r="Z805" t="s">
        <v>27410</v>
      </c>
      <c r="AA805" t="e">
        <f>VLOOKUP(assembly_staff_import[[#This Row],[Formatted and corrected Works for Group Text]],[3]!Table4[#Data],1,0)</f>
        <v>#REF!</v>
      </c>
      <c r="AB805" t="e">
        <f>VLOOKUP(assembly_staff_import[[#This Row],[Formatted and corrected Works for Group Text]],[3]!Table5[#Data],2,0)</f>
        <v>#REF!</v>
      </c>
      <c r="AC805" t="str">
        <f>IF(TRIM(assembly_staff_import[[#This Row],[PUBLIC INFO ADDR_SOURCE_KEY]])="CAPITOL, ALBANY", "Legislative / Capitol Office", "District Office")</f>
        <v>Legislative / Capitol Office</v>
      </c>
      <c r="AD805" t="s">
        <v>27132</v>
      </c>
      <c r="AE805" t="s">
        <v>27411</v>
      </c>
      <c r="AF805" t="str">
        <f>"B54 "</f>
        <v xml:space="preserve">B54 </v>
      </c>
      <c r="AG805" t="s">
        <v>27412</v>
      </c>
      <c r="AH805" t="s">
        <v>27421</v>
      </c>
      <c r="AI805" t="s">
        <v>23486</v>
      </c>
      <c r="AJ805" t="s">
        <v>23493</v>
      </c>
    </row>
    <row r="806" spans="1:36" x14ac:dyDescent="0.2">
      <c r="A806" t="str">
        <f>TRIM(PROPER((assembly_staff_import[[#This Row],[First MI Name via NAME_SOURCE_KEY TEXT]]&amp;" "&amp;assembly_staff_import[[#This Row],[Last Name via NAME_SOURCE_KEY TEXT]]&amp;" "&amp;assembly_staff_import[[#This Row],[Suffix via NAME_SOURCE_KEY]])))</f>
        <v>Eric B Fuentes</v>
      </c>
      <c r="B806" t="str">
        <f>TRIM(CONCATENATE(TRIM(assembly_staff_import[[#This Row],[Full Name]]), ", ", assembly_staff_import[[#This Row],[Title]]))</f>
        <v>Eric B Fuentes, Legis Aide</v>
      </c>
      <c r="C806" t="e">
        <f>assembly_staff_import[[#This Row],[Vlookup_groups]]</f>
        <v>#REF!</v>
      </c>
      <c r="D806" t="str">
        <f>IF(assembly_staff_import[[#This Row],[Legislative Staff Type]]="Personal",assembly_staff_import[[#This Row],[Formatted Personal Staff Office]],"")</f>
        <v>Legislative / Capitol Office</v>
      </c>
      <c r="E806" t="s">
        <v>65</v>
      </c>
      <c r="F806" s="19" t="s">
        <v>10913</v>
      </c>
      <c r="G806" t="s">
        <v>67</v>
      </c>
      <c r="H806" t="str">
        <f>TRIM(PROPER((assembly_staff_import[[#This Row],[Last Name via NAME_SOURCE_KEY TEXT]]&amp;" "&amp;assembly_staff_import[[#This Row],[Suffix via NAME_SOURCE_KEY]])))</f>
        <v>Fuentes</v>
      </c>
      <c r="I806" t="str">
        <f>PROPER(assembly_staff_import[[#This Row],[JOB TITLE_SOURCE_KEY]])</f>
        <v xml:space="preserve">Legis Aide                                 </v>
      </c>
      <c r="J806" t="s">
        <v>72</v>
      </c>
      <c r="K806" t="e">
        <f>IF(assembly_staff_import[[#This Row],[Legislative Staff Type]]="Personal",assembly_staff_import[[#This Row],[Vlookup Reports To Person]], "")</f>
        <v>#REF!</v>
      </c>
      <c r="L806" t="str">
        <f>PROPER(assembly_staff_import[[#This Row],[First MI Name via NAME_SOURCE_KEY TEXT]])</f>
        <v xml:space="preserve"> Eric B</v>
      </c>
      <c r="M806" t="s">
        <v>13272</v>
      </c>
      <c r="N806" t="str">
        <f>LOWER(CONCATENATE(assembly_staff_import[[#This Row],[Last Name]],LEFT(assembly_staff_import[[#This Row],[First Name (no initial)]],1),"@nyassembly.gov"))</f>
        <v>fuentese@nyassembly.gov</v>
      </c>
      <c r="O806" t="s">
        <v>8079</v>
      </c>
      <c r="P806" t="e">
        <f>VLOOKUP(assembly_staff_import[[#This Row],[Full Name]],[3]!PEOPLE_March_20[#Data],1,0)</f>
        <v>#REF!</v>
      </c>
      <c r="Q806" t="e">
        <f>VLOOKUP(assembly_staff_import[[#This Row],[Full Name]],[3]!Table17[#Data],3,0)</f>
        <v>#REF!</v>
      </c>
      <c r="R806" t="e">
        <f>VLOOKUP(assembly_staff_import[[#This Row],[Formatted Works for Group]],[3]!Table7[#Data],1,0)</f>
        <v>#REF!</v>
      </c>
      <c r="S806" t="str">
        <f>IF(assembly_staff_import[[#This Row],[Legislative Staff Type]]="Personal", assembly_staff_import[[#This Row],[Vlookup Works for Group]], assembly_staff_import[[#This Row],[Formatted Works for Group calc]]&amp;", Central Staff Office, Assembly")</f>
        <v>Jose Rivera, Office of Assemblymember, Personal Staff Office, Assembly</v>
      </c>
      <c r="T806" s="20" t="str">
        <f>TRIM(assembly_staff_import[[#This Row],[NAME_SOURCE_KEY]])</f>
        <v>FUENTES, ERIC B</v>
      </c>
      <c r="U806" t="s">
        <v>27422</v>
      </c>
      <c r="V806" t="s">
        <v>27423</v>
      </c>
      <c r="W806" t="s">
        <v>27424</v>
      </c>
      <c r="Y806" t="str">
        <f>IF(assembly_staff_import[[#This Row],[Legislative Staff Type]]="Personal", PROPER(TRIM(assembly_staff_import[[#This Row],[Unit First MI via UNIT_SOURCE_KEY]])&amp;" "&amp;assembly_staff_import[[#This Row],[Unit Last via UNIT_SOURCE_KEY]]), PROPER(TRIM(assembly_staff_import[[#This Row],[UNIT NAME_SOURCE_KEY2]])))</f>
        <v>Jose Rivera</v>
      </c>
      <c r="Z806" t="s">
        <v>27425</v>
      </c>
      <c r="AA806" t="e">
        <f>VLOOKUP(assembly_staff_import[[#This Row],[Formatted and corrected Works for Group Text]],[3]!Table4[#Data],1,0)</f>
        <v>#REF!</v>
      </c>
      <c r="AB806" t="s">
        <v>13271</v>
      </c>
      <c r="AC806" t="str">
        <f>IF(TRIM(assembly_staff_import[[#This Row],[PUBLIC INFO ADDR_SOURCE_KEY]])="CAPITOL, ALBANY", "Legislative / Capitol Office", "District Office")</f>
        <v>Legislative / Capitol Office</v>
      </c>
      <c r="AD806" t="s">
        <v>26589</v>
      </c>
      <c r="AE806" t="s">
        <v>27426</v>
      </c>
      <c r="AF806" t="str">
        <f>"B34 "</f>
        <v xml:space="preserve">B34 </v>
      </c>
      <c r="AG806" t="s">
        <v>27427</v>
      </c>
      <c r="AH806" t="s">
        <v>27428</v>
      </c>
      <c r="AI806" t="s">
        <v>23600</v>
      </c>
      <c r="AJ806" t="s">
        <v>23493</v>
      </c>
    </row>
    <row r="807" spans="1:36" x14ac:dyDescent="0.2">
      <c r="A807" t="str">
        <f>TRIM(PROPER((assembly_staff_import[[#This Row],[First MI Name via NAME_SOURCE_KEY TEXT]]&amp;" "&amp;assembly_staff_import[[#This Row],[Last Name via NAME_SOURCE_KEY TEXT]]&amp;" "&amp;assembly_staff_import[[#This Row],[Suffix via NAME_SOURCE_KEY]])))</f>
        <v>Jasmin A Clavasquin</v>
      </c>
      <c r="B807" t="str">
        <f>TRIM(CONCATENATE(TRIM(assembly_staff_import[[#This Row],[Full Name]]), ", ", assembly_staff_import[[#This Row],[Title]]))</f>
        <v>Jasmin A Clavasquin, Chief Of Staff</v>
      </c>
      <c r="C807" t="e">
        <f>assembly_staff_import[[#This Row],[Vlookup_groups]]</f>
        <v>#REF!</v>
      </c>
      <c r="D807" t="str">
        <f>IF(assembly_staff_import[[#This Row],[Legislative Staff Type]]="Personal",assembly_staff_import[[#This Row],[Formatted Personal Staff Office]],"")</f>
        <v>District Office</v>
      </c>
      <c r="E807" t="s">
        <v>65</v>
      </c>
      <c r="F807" s="19" t="s">
        <v>10913</v>
      </c>
      <c r="G807" t="s">
        <v>67</v>
      </c>
      <c r="H807" t="str">
        <f>TRIM(PROPER((assembly_staff_import[[#This Row],[Last Name via NAME_SOURCE_KEY TEXT]]&amp;" "&amp;assembly_staff_import[[#This Row],[Suffix via NAME_SOURCE_KEY]])))</f>
        <v>Clavasquin</v>
      </c>
      <c r="I807" t="str">
        <f>PROPER(assembly_staff_import[[#This Row],[JOB TITLE_SOURCE_KEY]])</f>
        <v xml:space="preserve">Chief Of Staff                             </v>
      </c>
      <c r="J807" t="s">
        <v>72</v>
      </c>
      <c r="K807" t="e">
        <f>IF(assembly_staff_import[[#This Row],[Legislative Staff Type]]="Personal",assembly_staff_import[[#This Row],[Vlookup Reports To Person]], "")</f>
        <v>#REF!</v>
      </c>
      <c r="L807" t="str">
        <f>PROPER(assembly_staff_import[[#This Row],[First MI Name via NAME_SOURCE_KEY TEXT]])</f>
        <v xml:space="preserve"> Jasmin A</v>
      </c>
      <c r="M807" t="s">
        <v>19668</v>
      </c>
      <c r="N807" t="str">
        <f>LOWER(CONCATENATE(assembly_staff_import[[#This Row],[Last Name]],LEFT(assembly_staff_import[[#This Row],[First Name (no initial)]],1),"@nyassembly.gov"))</f>
        <v>clavasquinj@nyassembly.gov</v>
      </c>
      <c r="O807" t="s">
        <v>24151</v>
      </c>
      <c r="P807" t="e">
        <f>VLOOKUP(assembly_staff_import[[#This Row],[Full Name]],[3]!PEOPLE_March_20[#Data],1,0)</f>
        <v>#REF!</v>
      </c>
      <c r="Q807" t="e">
        <f>VLOOKUP(assembly_staff_import[[#This Row],[Full Name]],[3]!Table17[#Data],3,0)</f>
        <v>#REF!</v>
      </c>
      <c r="R807" t="e">
        <f>VLOOKUP(assembly_staff_import[[#This Row],[Formatted Works for Group]],[3]!Table7[#Data],1,0)</f>
        <v>#REF!</v>
      </c>
      <c r="S807" t="str">
        <f>IF(assembly_staff_import[[#This Row],[Legislative Staff Type]]="Personal", assembly_staff_import[[#This Row],[Vlookup Works for Group]], assembly_staff_import[[#This Row],[Formatted Works for Group calc]]&amp;", Central Staff Office, Assembly")</f>
        <v>Jose Rivera, Office of Assemblymember, Personal Staff Office, Assembly</v>
      </c>
      <c r="T807" s="20" t="str">
        <f>TRIM(assembly_staff_import[[#This Row],[NAME_SOURCE_KEY]])</f>
        <v>CLAVASQUIN, JASMIN A</v>
      </c>
      <c r="U807" t="s">
        <v>27429</v>
      </c>
      <c r="V807" t="s">
        <v>27430</v>
      </c>
      <c r="W807" t="s">
        <v>27431</v>
      </c>
      <c r="Y807" t="str">
        <f>IF(assembly_staff_import[[#This Row],[Legislative Staff Type]]="Personal", PROPER(TRIM(assembly_staff_import[[#This Row],[Unit First MI via UNIT_SOURCE_KEY]])&amp;" "&amp;assembly_staff_import[[#This Row],[Unit Last via UNIT_SOURCE_KEY]]), PROPER(TRIM(assembly_staff_import[[#This Row],[UNIT NAME_SOURCE_KEY2]])))</f>
        <v>Jose Rivera</v>
      </c>
      <c r="Z807" t="s">
        <v>27425</v>
      </c>
      <c r="AA807" t="e">
        <f>VLOOKUP(assembly_staff_import[[#This Row],[Formatted and corrected Works for Group Text]],[3]!Table4[#Data],1,0)</f>
        <v>#REF!</v>
      </c>
      <c r="AB807" t="s">
        <v>13271</v>
      </c>
      <c r="AC807" t="str">
        <f>IF(TRIM(assembly_staff_import[[#This Row],[PUBLIC INFO ADDR_SOURCE_KEY]])="CAPITOL, ALBANY", "Legislative / Capitol Office", "District Office")</f>
        <v>District Office</v>
      </c>
      <c r="AD807" t="s">
        <v>26589</v>
      </c>
      <c r="AE807" t="s">
        <v>27426</v>
      </c>
      <c r="AF807" t="str">
        <f>"B34 "</f>
        <v xml:space="preserve">B34 </v>
      </c>
      <c r="AG807" t="s">
        <v>27427</v>
      </c>
      <c r="AH807" t="s">
        <v>27432</v>
      </c>
      <c r="AI807" t="s">
        <v>23587</v>
      </c>
      <c r="AJ807" t="s">
        <v>27433</v>
      </c>
    </row>
    <row r="808" spans="1:36" x14ac:dyDescent="0.2">
      <c r="A808" t="str">
        <f>TRIM(PROPER((assembly_staff_import[[#This Row],[First MI Name via NAME_SOURCE_KEY TEXT]]&amp;" "&amp;assembly_staff_import[[#This Row],[Last Name via NAME_SOURCE_KEY TEXT]]&amp;" "&amp;assembly_staff_import[[#This Row],[Suffix via NAME_SOURCE_KEY]])))</f>
        <v>Rosa D Hernandez</v>
      </c>
      <c r="B808" t="str">
        <f>TRIM(CONCATENATE(TRIM(assembly_staff_import[[#This Row],[Full Name]]), ", ", assembly_staff_import[[#This Row],[Title]]))</f>
        <v>Rosa D Hernandez, Legis Aide</v>
      </c>
      <c r="C808" t="e">
        <f>assembly_staff_import[[#This Row],[Vlookup_groups]]</f>
        <v>#REF!</v>
      </c>
      <c r="D808" t="str">
        <f>IF(assembly_staff_import[[#This Row],[Legislative Staff Type]]="Personal",assembly_staff_import[[#This Row],[Formatted Personal Staff Office]],"")</f>
        <v>District Office</v>
      </c>
      <c r="E808" t="s">
        <v>65</v>
      </c>
      <c r="F808" s="19" t="s">
        <v>10913</v>
      </c>
      <c r="G808" t="s">
        <v>67</v>
      </c>
      <c r="H808" t="str">
        <f>TRIM(PROPER((assembly_staff_import[[#This Row],[Last Name via NAME_SOURCE_KEY TEXT]]&amp;" "&amp;assembly_staff_import[[#This Row],[Suffix via NAME_SOURCE_KEY]])))</f>
        <v>Hernandez</v>
      </c>
      <c r="I808" t="str">
        <f>PROPER(assembly_staff_import[[#This Row],[JOB TITLE_SOURCE_KEY]])</f>
        <v xml:space="preserve">Legis Aide                                 </v>
      </c>
      <c r="J808" t="s">
        <v>72</v>
      </c>
      <c r="K808" t="e">
        <f>IF(assembly_staff_import[[#This Row],[Legislative Staff Type]]="Personal",assembly_staff_import[[#This Row],[Vlookup Reports To Person]], "")</f>
        <v>#REF!</v>
      </c>
      <c r="L808" t="str">
        <f>PROPER(assembly_staff_import[[#This Row],[First MI Name via NAME_SOURCE_KEY TEXT]])</f>
        <v xml:space="preserve"> Rosa D</v>
      </c>
      <c r="M808" t="s">
        <v>19363</v>
      </c>
      <c r="N808" t="str">
        <f>LOWER(CONCATENATE(assembly_staff_import[[#This Row],[Last Name]],LEFT(assembly_staff_import[[#This Row],[First Name (no initial)]],1),"@nyassembly.gov"))</f>
        <v>hernandezr@nyassembly.gov</v>
      </c>
      <c r="O808" t="s">
        <v>27434</v>
      </c>
      <c r="P808" t="e">
        <f>VLOOKUP(assembly_staff_import[[#This Row],[Full Name]],[3]!PEOPLE_March_20[#Data],1,0)</f>
        <v>#REF!</v>
      </c>
      <c r="Q808" t="e">
        <f>VLOOKUP(assembly_staff_import[[#This Row],[Full Name]],[3]!Table17[#Data],3,0)</f>
        <v>#REF!</v>
      </c>
      <c r="R808" t="e">
        <f>VLOOKUP(assembly_staff_import[[#This Row],[Formatted Works for Group]],[3]!Table7[#Data],1,0)</f>
        <v>#REF!</v>
      </c>
      <c r="S808" t="str">
        <f>IF(assembly_staff_import[[#This Row],[Legislative Staff Type]]="Personal", assembly_staff_import[[#This Row],[Vlookup Works for Group]], assembly_staff_import[[#This Row],[Formatted Works for Group calc]]&amp;", Central Staff Office, Assembly")</f>
        <v>Jose Rivera, Office of Assemblymember, Personal Staff Office, Assembly</v>
      </c>
      <c r="T808" s="20" t="str">
        <f>TRIM(assembly_staff_import[[#This Row],[NAME_SOURCE_KEY]])</f>
        <v>HERNANDEZ, ROSA D</v>
      </c>
      <c r="U808" t="s">
        <v>27435</v>
      </c>
      <c r="V808" t="s">
        <v>27365</v>
      </c>
      <c r="W808" t="s">
        <v>27436</v>
      </c>
      <c r="Y808" t="str">
        <f>IF(assembly_staff_import[[#This Row],[Legislative Staff Type]]="Personal", PROPER(TRIM(assembly_staff_import[[#This Row],[Unit First MI via UNIT_SOURCE_KEY]])&amp;" "&amp;assembly_staff_import[[#This Row],[Unit Last via UNIT_SOURCE_KEY]]), PROPER(TRIM(assembly_staff_import[[#This Row],[UNIT NAME_SOURCE_KEY2]])))</f>
        <v>Jose Rivera</v>
      </c>
      <c r="Z808" t="s">
        <v>27425</v>
      </c>
      <c r="AA808" t="e">
        <f>VLOOKUP(assembly_staff_import[[#This Row],[Formatted and corrected Works for Group Text]],[3]!Table4[#Data],1,0)</f>
        <v>#REF!</v>
      </c>
      <c r="AB808" t="s">
        <v>13271</v>
      </c>
      <c r="AC808" t="str">
        <f>IF(TRIM(assembly_staff_import[[#This Row],[PUBLIC INFO ADDR_SOURCE_KEY]])="CAPITOL, ALBANY", "Legislative / Capitol Office", "District Office")</f>
        <v>District Office</v>
      </c>
      <c r="AD808" t="s">
        <v>26589</v>
      </c>
      <c r="AE808" t="s">
        <v>27426</v>
      </c>
      <c r="AF808" t="str">
        <f>"B34 "</f>
        <v xml:space="preserve">B34 </v>
      </c>
      <c r="AG808" t="s">
        <v>27427</v>
      </c>
      <c r="AH808" t="s">
        <v>27437</v>
      </c>
      <c r="AI808" t="s">
        <v>23600</v>
      </c>
      <c r="AJ808" t="s">
        <v>27433</v>
      </c>
    </row>
    <row r="809" spans="1:36" x14ac:dyDescent="0.2">
      <c r="A809" t="str">
        <f>TRIM(PROPER((assembly_staff_import[[#This Row],[First MI Name via NAME_SOURCE_KEY TEXT]]&amp;" "&amp;assembly_staff_import[[#This Row],[Last Name via NAME_SOURCE_KEY TEXT]]&amp;" "&amp;assembly_staff_import[[#This Row],[Suffix via NAME_SOURCE_KEY]])))</f>
        <v>Sandra Galvez</v>
      </c>
      <c r="B809" t="str">
        <f>TRIM(CONCATENATE(TRIM(assembly_staff_import[[#This Row],[Full Name]]), ", ", assembly_staff_import[[#This Row],[Title]]))</f>
        <v>Sandra Galvez, Community Liaison</v>
      </c>
      <c r="C809" t="e">
        <f>assembly_staff_import[[#This Row],[Vlookup_groups]]</f>
        <v>#REF!</v>
      </c>
      <c r="D809" t="str">
        <f>IF(assembly_staff_import[[#This Row],[Legislative Staff Type]]="Personal",assembly_staff_import[[#This Row],[Formatted Personal Staff Office]],"")</f>
        <v>District Office</v>
      </c>
      <c r="E809" t="s">
        <v>65</v>
      </c>
      <c r="F809" s="19" t="s">
        <v>10913</v>
      </c>
      <c r="G809" t="s">
        <v>67</v>
      </c>
      <c r="H809" t="str">
        <f>TRIM(PROPER((assembly_staff_import[[#This Row],[Last Name via NAME_SOURCE_KEY TEXT]]&amp;" "&amp;assembly_staff_import[[#This Row],[Suffix via NAME_SOURCE_KEY]])))</f>
        <v>Galvez</v>
      </c>
      <c r="I809" t="str">
        <f>PROPER(assembly_staff_import[[#This Row],[JOB TITLE_SOURCE_KEY]])</f>
        <v xml:space="preserve">Community Liaison                          </v>
      </c>
      <c r="J809" t="s">
        <v>72</v>
      </c>
      <c r="K809" t="e">
        <f>IF(assembly_staff_import[[#This Row],[Legislative Staff Type]]="Personal",assembly_staff_import[[#This Row],[Vlookup Reports To Person]], "")</f>
        <v>#REF!</v>
      </c>
      <c r="L809" t="str">
        <f>PROPER(assembly_staff_import[[#This Row],[First MI Name via NAME_SOURCE_KEY TEXT]])</f>
        <v xml:space="preserve"> Sandra</v>
      </c>
      <c r="M809" t="s">
        <v>22894</v>
      </c>
      <c r="N809" t="str">
        <f>LOWER(CONCATENATE(assembly_staff_import[[#This Row],[Last Name]],LEFT(assembly_staff_import[[#This Row],[First Name (no initial)]],1),"@nyassembly.gov"))</f>
        <v>galvezs@nyassembly.gov</v>
      </c>
      <c r="O809" t="s">
        <v>17776</v>
      </c>
      <c r="P809" t="e">
        <f>VLOOKUP(assembly_staff_import[[#This Row],[Full Name]],[3]!PEOPLE_March_20[#Data],1,0)</f>
        <v>#REF!</v>
      </c>
      <c r="Q809" t="e">
        <f>VLOOKUP(assembly_staff_import[[#This Row],[Full Name]],[3]!Table17[#Data],3,0)</f>
        <v>#REF!</v>
      </c>
      <c r="R809" t="e">
        <f>VLOOKUP(assembly_staff_import[[#This Row],[Formatted Works for Group]],[3]!Table7[#Data],1,0)</f>
        <v>#REF!</v>
      </c>
      <c r="S809" t="str">
        <f>IF(assembly_staff_import[[#This Row],[Legislative Staff Type]]="Personal", assembly_staff_import[[#This Row],[Vlookup Works for Group]], assembly_staff_import[[#This Row],[Formatted Works for Group calc]]&amp;", Central Staff Office, Assembly")</f>
        <v>Jose Rivera, Office of Assemblymember, Personal Staff Office, Assembly</v>
      </c>
      <c r="T809" s="20" t="str">
        <f>TRIM(assembly_staff_import[[#This Row],[NAME_SOURCE_KEY]])</f>
        <v>GALVEZ, SANDRA</v>
      </c>
      <c r="U809" t="s">
        <v>27438</v>
      </c>
      <c r="V809" t="s">
        <v>27439</v>
      </c>
      <c r="W809" t="s">
        <v>27440</v>
      </c>
      <c r="Y809" t="str">
        <f>IF(assembly_staff_import[[#This Row],[Legislative Staff Type]]="Personal", PROPER(TRIM(assembly_staff_import[[#This Row],[Unit First MI via UNIT_SOURCE_KEY]])&amp;" "&amp;assembly_staff_import[[#This Row],[Unit Last via UNIT_SOURCE_KEY]]), PROPER(TRIM(assembly_staff_import[[#This Row],[UNIT NAME_SOURCE_KEY2]])))</f>
        <v>Jose Rivera</v>
      </c>
      <c r="Z809" t="s">
        <v>27425</v>
      </c>
      <c r="AA809" t="e">
        <f>VLOOKUP(assembly_staff_import[[#This Row],[Formatted and corrected Works for Group Text]],[3]!Table4[#Data],1,0)</f>
        <v>#REF!</v>
      </c>
      <c r="AB809" t="s">
        <v>13271</v>
      </c>
      <c r="AC809" t="str">
        <f>IF(TRIM(assembly_staff_import[[#This Row],[PUBLIC INFO ADDR_SOURCE_KEY]])="CAPITOL, ALBANY", "Legislative / Capitol Office", "District Office")</f>
        <v>District Office</v>
      </c>
      <c r="AD809" t="s">
        <v>26589</v>
      </c>
      <c r="AE809" t="s">
        <v>27426</v>
      </c>
      <c r="AF809" t="str">
        <f>"B34 "</f>
        <v xml:space="preserve">B34 </v>
      </c>
      <c r="AG809" t="s">
        <v>27427</v>
      </c>
      <c r="AH809" t="s">
        <v>27441</v>
      </c>
      <c r="AI809" t="s">
        <v>23692</v>
      </c>
      <c r="AJ809" t="s">
        <v>27433</v>
      </c>
    </row>
    <row r="810" spans="1:36" x14ac:dyDescent="0.2">
      <c r="A810" t="str">
        <f>TRIM(PROPER((assembly_staff_import[[#This Row],[First MI Name via NAME_SOURCE_KEY TEXT]]&amp;" "&amp;assembly_staff_import[[#This Row],[Last Name via NAME_SOURCE_KEY TEXT]]&amp;" "&amp;assembly_staff_import[[#This Row],[Suffix via NAME_SOURCE_KEY]])))</f>
        <v>Carol G Mcmanus</v>
      </c>
      <c r="B810" t="str">
        <f>TRIM(CONCATENATE(TRIM(assembly_staff_import[[#This Row],[Full Name]]), ", ", assembly_staff_import[[#This Row],[Title]]))</f>
        <v>Carol G Mcmanus, Legis Aide</v>
      </c>
      <c r="C810" t="e">
        <f>assembly_staff_import[[#This Row],[Vlookup_groups]]</f>
        <v>#REF!</v>
      </c>
      <c r="D810" t="str">
        <f>IF(assembly_staff_import[[#This Row],[Legislative Staff Type]]="Personal",assembly_staff_import[[#This Row],[Formatted Personal Staff Office]],"")</f>
        <v>District Office</v>
      </c>
      <c r="E810" t="s">
        <v>65</v>
      </c>
      <c r="F810" s="19" t="s">
        <v>10913</v>
      </c>
      <c r="G810" t="s">
        <v>67</v>
      </c>
      <c r="H810" t="str">
        <f>TRIM(PROPER((assembly_staff_import[[#This Row],[Last Name via NAME_SOURCE_KEY TEXT]]&amp;" "&amp;assembly_staff_import[[#This Row],[Suffix via NAME_SOURCE_KEY]])))</f>
        <v>Mcmanus</v>
      </c>
      <c r="I810" t="str">
        <f>PROPER(assembly_staff_import[[#This Row],[JOB TITLE_SOURCE_KEY]])</f>
        <v xml:space="preserve">Legis Aide                                 </v>
      </c>
      <c r="J810" t="s">
        <v>72</v>
      </c>
      <c r="K810" t="e">
        <f>IF(assembly_staff_import[[#This Row],[Legislative Staff Type]]="Personal",assembly_staff_import[[#This Row],[Vlookup Reports To Person]], "")</f>
        <v>#REF!</v>
      </c>
      <c r="L810" t="str">
        <f>PROPER(assembly_staff_import[[#This Row],[First MI Name via NAME_SOURCE_KEY TEXT]])</f>
        <v xml:space="preserve"> Carol G</v>
      </c>
      <c r="M810" t="s">
        <v>13729</v>
      </c>
      <c r="N810" t="str">
        <f>LOWER(CONCATENATE(assembly_staff_import[[#This Row],[Last Name]],LEFT(assembly_staff_import[[#This Row],[First Name (no initial)]],1),"@nyassembly.gov"))</f>
        <v>mcmanusc@nyassembly.gov</v>
      </c>
      <c r="O810" t="s">
        <v>27442</v>
      </c>
      <c r="P810" t="e">
        <f>VLOOKUP(assembly_staff_import[[#This Row],[Full Name]],[3]!PEOPLE_March_20[#Data],1,0)</f>
        <v>#REF!</v>
      </c>
      <c r="Q810" t="e">
        <f>VLOOKUP(assembly_staff_import[[#This Row],[Full Name]],[3]!Table17[#Data],3,0)</f>
        <v>#REF!</v>
      </c>
      <c r="R810" t="e">
        <f>VLOOKUP(assembly_staff_import[[#This Row],[Formatted Works for Group]],[3]!Table7[#Data],1,0)</f>
        <v>#REF!</v>
      </c>
      <c r="S810" t="e">
        <f>IF(assembly_staff_import[[#This Row],[Legislative Staff Type]]="Personal", assembly_staff_import[[#This Row],[Vlookup Works for Group]], assembly_staff_import[[#This Row],[Formatted Works for Group calc]]&amp;", Central Staff Office, Assembly")</f>
        <v>#REF!</v>
      </c>
      <c r="T810" s="20" t="str">
        <f>TRIM(assembly_staff_import[[#This Row],[NAME_SOURCE_KEY]])</f>
        <v>MCMANUS, CAROL G</v>
      </c>
      <c r="U810" t="s">
        <v>27443</v>
      </c>
      <c r="V810" t="s">
        <v>27444</v>
      </c>
      <c r="W810" t="s">
        <v>27445</v>
      </c>
      <c r="Y810" t="str">
        <f>IF(assembly_staff_import[[#This Row],[Legislative Staff Type]]="Personal", PROPER(TRIM(assembly_staff_import[[#This Row],[Unit First MI via UNIT_SOURCE_KEY]])&amp;" "&amp;assembly_staff_import[[#This Row],[Unit Last via UNIT_SOURCE_KEY]]), PROPER(TRIM(assembly_staff_import[[#This Row],[UNIT NAME_SOURCE_KEY2]])))</f>
        <v>Joseph A. Errigo</v>
      </c>
      <c r="Z810" t="s">
        <v>27446</v>
      </c>
      <c r="AA810" t="e">
        <f>VLOOKUP(assembly_staff_import[[#This Row],[Formatted and corrected Works for Group Text]],[3]!Table4[#Data],1,0)</f>
        <v>#REF!</v>
      </c>
      <c r="AB810" t="e">
        <f>VLOOKUP(assembly_staff_import[[#This Row],[Formatted and corrected Works for Group Text]],[3]!Table5[#Data],2,0)</f>
        <v>#REF!</v>
      </c>
      <c r="AC810" t="str">
        <f>IF(TRIM(assembly_staff_import[[#This Row],[PUBLIC INFO ADDR_SOURCE_KEY]])="CAPITOL, ALBANY", "Legislative / Capitol Office", "District Office")</f>
        <v>District Office</v>
      </c>
      <c r="AD810" t="s">
        <v>27447</v>
      </c>
      <c r="AE810" t="s">
        <v>27448</v>
      </c>
      <c r="AF810" t="str">
        <f>"P82 "</f>
        <v xml:space="preserve">P82 </v>
      </c>
      <c r="AG810" t="s">
        <v>27449</v>
      </c>
      <c r="AH810" t="s">
        <v>27450</v>
      </c>
      <c r="AI810" t="s">
        <v>23600</v>
      </c>
      <c r="AJ810" t="s">
        <v>27451</v>
      </c>
    </row>
    <row r="811" spans="1:36" x14ac:dyDescent="0.2">
      <c r="A811" t="str">
        <f>TRIM(PROPER((assembly_staff_import[[#This Row],[First MI Name via NAME_SOURCE_KEY TEXT]]&amp;" "&amp;assembly_staff_import[[#This Row],[Last Name via NAME_SOURCE_KEY TEXT]]&amp;" "&amp;assembly_staff_import[[#This Row],[Suffix via NAME_SOURCE_KEY]])))</f>
        <v>Eileen F Collins</v>
      </c>
      <c r="B811" t="str">
        <f>TRIM(CONCATENATE(TRIM(assembly_staff_import[[#This Row],[Full Name]]), ", ", assembly_staff_import[[#This Row],[Title]]))</f>
        <v>Eileen F Collins, Legis Director</v>
      </c>
      <c r="C811" t="e">
        <f>assembly_staff_import[[#This Row],[Vlookup_groups]]</f>
        <v>#REF!</v>
      </c>
      <c r="D811" t="str">
        <f>IF(assembly_staff_import[[#This Row],[Legislative Staff Type]]="Personal",assembly_staff_import[[#This Row],[Formatted Personal Staff Office]],"")</f>
        <v>Legislative / Capitol Office</v>
      </c>
      <c r="E811" t="s">
        <v>65</v>
      </c>
      <c r="F811" s="19" t="s">
        <v>10913</v>
      </c>
      <c r="G811" t="s">
        <v>67</v>
      </c>
      <c r="H811" t="str">
        <f>TRIM(PROPER((assembly_staff_import[[#This Row],[Last Name via NAME_SOURCE_KEY TEXT]]&amp;" "&amp;assembly_staff_import[[#This Row],[Suffix via NAME_SOURCE_KEY]])))</f>
        <v>Collins</v>
      </c>
      <c r="I811" t="str">
        <f>PROPER(assembly_staff_import[[#This Row],[JOB TITLE_SOURCE_KEY]])</f>
        <v xml:space="preserve">Legis Director                             </v>
      </c>
      <c r="J811" t="s">
        <v>72</v>
      </c>
      <c r="K811" t="e">
        <f>IF(assembly_staff_import[[#This Row],[Legislative Staff Type]]="Personal",assembly_staff_import[[#This Row],[Vlookup Reports To Person]], "")</f>
        <v>#REF!</v>
      </c>
      <c r="L811" t="str">
        <f>PROPER(assembly_staff_import[[#This Row],[First MI Name via NAME_SOURCE_KEY TEXT]])</f>
        <v xml:space="preserve"> Eileen F</v>
      </c>
      <c r="M811" t="s">
        <v>14884</v>
      </c>
      <c r="N811" t="str">
        <f>LOWER(CONCATENATE(assembly_staff_import[[#This Row],[Last Name]],LEFT(assembly_staff_import[[#This Row],[First Name (no initial)]],1),"@nyassembly.gov"))</f>
        <v>collinse@nyassembly.gov</v>
      </c>
      <c r="O811" t="s">
        <v>24482</v>
      </c>
      <c r="P811" t="e">
        <f>VLOOKUP(assembly_staff_import[[#This Row],[Full Name]],[3]!PEOPLE_March_20[#Data],1,0)</f>
        <v>#REF!</v>
      </c>
      <c r="Q811" t="e">
        <f>VLOOKUP(assembly_staff_import[[#This Row],[Full Name]],[3]!Table17[#Data],3,0)</f>
        <v>#REF!</v>
      </c>
      <c r="R811" t="e">
        <f>VLOOKUP(assembly_staff_import[[#This Row],[Formatted Works for Group]],[3]!Table7[#Data],1,0)</f>
        <v>#REF!</v>
      </c>
      <c r="S811" t="e">
        <f>IF(assembly_staff_import[[#This Row],[Legislative Staff Type]]="Personal", assembly_staff_import[[#This Row],[Vlookup Works for Group]], assembly_staff_import[[#This Row],[Formatted Works for Group calc]]&amp;", Central Staff Office, Assembly")</f>
        <v>#REF!</v>
      </c>
      <c r="T811" s="20" t="str">
        <f>TRIM(assembly_staff_import[[#This Row],[NAME_SOURCE_KEY]])</f>
        <v>COLLINS, EILEEN F</v>
      </c>
      <c r="U811" t="s">
        <v>27452</v>
      </c>
      <c r="V811" t="s">
        <v>27453</v>
      </c>
      <c r="W811" t="s">
        <v>27454</v>
      </c>
      <c r="Y811" t="str">
        <f>IF(assembly_staff_import[[#This Row],[Legislative Staff Type]]="Personal", PROPER(TRIM(assembly_staff_import[[#This Row],[Unit First MI via UNIT_SOURCE_KEY]])&amp;" "&amp;assembly_staff_import[[#This Row],[Unit Last via UNIT_SOURCE_KEY]]), PROPER(TRIM(assembly_staff_import[[#This Row],[UNIT NAME_SOURCE_KEY2]])))</f>
        <v>Joseph A. Errigo</v>
      </c>
      <c r="Z811" t="s">
        <v>27446</v>
      </c>
      <c r="AA811" t="e">
        <f>VLOOKUP(assembly_staff_import[[#This Row],[Formatted and corrected Works for Group Text]],[3]!Table4[#Data],1,0)</f>
        <v>#REF!</v>
      </c>
      <c r="AB811" t="e">
        <f>VLOOKUP(assembly_staff_import[[#This Row],[Formatted and corrected Works for Group Text]],[3]!Table5[#Data],2,0)</f>
        <v>#REF!</v>
      </c>
      <c r="AC811" t="str">
        <f>IF(TRIM(assembly_staff_import[[#This Row],[PUBLIC INFO ADDR_SOURCE_KEY]])="CAPITOL, ALBANY", "Legislative / Capitol Office", "District Office")</f>
        <v>Legislative / Capitol Office</v>
      </c>
      <c r="AD811" t="s">
        <v>27447</v>
      </c>
      <c r="AE811" t="s">
        <v>27448</v>
      </c>
      <c r="AF811" t="str">
        <f>"P82 "</f>
        <v xml:space="preserve">P82 </v>
      </c>
      <c r="AG811" t="s">
        <v>27449</v>
      </c>
      <c r="AH811" t="s">
        <v>27455</v>
      </c>
      <c r="AI811" t="s">
        <v>23492</v>
      </c>
      <c r="AJ811" t="s">
        <v>23493</v>
      </c>
    </row>
    <row r="812" spans="1:36" x14ac:dyDescent="0.2">
      <c r="A812" t="str">
        <f>TRIM(PROPER((assembly_staff_import[[#This Row],[First MI Name via NAME_SOURCE_KEY TEXT]]&amp;" "&amp;assembly_staff_import[[#This Row],[Last Name via NAME_SOURCE_KEY TEXT]]&amp;" "&amp;assembly_staff_import[[#This Row],[Suffix via NAME_SOURCE_KEY]])))</f>
        <v>Michael P Palmesano</v>
      </c>
      <c r="B812" t="str">
        <f>TRIM(CONCATENATE(TRIM(assembly_staff_import[[#This Row],[Full Name]]), ", ", assembly_staff_import[[#This Row],[Title]]))</f>
        <v>Michael P Palmesano, Community Liaison</v>
      </c>
      <c r="C812" t="e">
        <f>assembly_staff_import[[#This Row],[Vlookup_groups]]</f>
        <v>#REF!</v>
      </c>
      <c r="D812" t="str">
        <f>IF(assembly_staff_import[[#This Row],[Legislative Staff Type]]="Personal",assembly_staff_import[[#This Row],[Formatted Personal Staff Office]],"")</f>
        <v>District Office</v>
      </c>
      <c r="E812" t="s">
        <v>65</v>
      </c>
      <c r="F812" s="19" t="s">
        <v>10913</v>
      </c>
      <c r="G812" t="s">
        <v>67</v>
      </c>
      <c r="H812" t="str">
        <f>TRIM(PROPER((assembly_staff_import[[#This Row],[Last Name via NAME_SOURCE_KEY TEXT]]&amp;" "&amp;assembly_staff_import[[#This Row],[Suffix via NAME_SOURCE_KEY]])))</f>
        <v>Palmesano</v>
      </c>
      <c r="I812" t="str">
        <f>PROPER(assembly_staff_import[[#This Row],[JOB TITLE_SOURCE_KEY]])</f>
        <v xml:space="preserve">Community Liaison                          </v>
      </c>
      <c r="J812" t="s">
        <v>72</v>
      </c>
      <c r="K812" t="e">
        <f>IF(assembly_staff_import[[#This Row],[Legislative Staff Type]]="Personal",assembly_staff_import[[#This Row],[Vlookup Reports To Person]], "")</f>
        <v>#REF!</v>
      </c>
      <c r="L812" t="str">
        <f>PROPER(assembly_staff_import[[#This Row],[First MI Name via NAME_SOURCE_KEY TEXT]])</f>
        <v xml:space="preserve"> Michael P</v>
      </c>
      <c r="M812" t="s">
        <v>16655</v>
      </c>
      <c r="N812" t="str">
        <f>LOWER(CONCATENATE(assembly_staff_import[[#This Row],[Last Name]],LEFT(assembly_staff_import[[#This Row],[First Name (no initial)]],1),"@nyassembly.gov"))</f>
        <v>palmesanom@nyassembly.gov</v>
      </c>
      <c r="O812" t="s">
        <v>3705</v>
      </c>
      <c r="P812" t="e">
        <f>VLOOKUP(assembly_staff_import[[#This Row],[Full Name]],[3]!PEOPLE_March_20[#Data],1,0)</f>
        <v>#REF!</v>
      </c>
      <c r="Q812" t="e">
        <f>VLOOKUP(assembly_staff_import[[#This Row],[Full Name]],[3]!Table17[#Data],3,0)</f>
        <v>#REF!</v>
      </c>
      <c r="R812" t="e">
        <f>VLOOKUP(assembly_staff_import[[#This Row],[Formatted Works for Group]],[3]!Table7[#Data],1,0)</f>
        <v>#REF!</v>
      </c>
      <c r="S812" t="e">
        <f>IF(assembly_staff_import[[#This Row],[Legislative Staff Type]]="Personal", assembly_staff_import[[#This Row],[Vlookup Works for Group]], assembly_staff_import[[#This Row],[Formatted Works for Group calc]]&amp;", Central Staff Office, Assembly")</f>
        <v>#REF!</v>
      </c>
      <c r="T812" s="20" t="str">
        <f>TRIM(assembly_staff_import[[#This Row],[NAME_SOURCE_KEY]])</f>
        <v>PALMESANO, MICHAEL P</v>
      </c>
      <c r="U812" t="s">
        <v>27456</v>
      </c>
      <c r="V812" t="s">
        <v>27457</v>
      </c>
      <c r="W812" t="s">
        <v>27458</v>
      </c>
      <c r="Y812" t="str">
        <f>IF(assembly_staff_import[[#This Row],[Legislative Staff Type]]="Personal", PROPER(TRIM(assembly_staff_import[[#This Row],[Unit First MI via UNIT_SOURCE_KEY]])&amp;" "&amp;assembly_staff_import[[#This Row],[Unit Last via UNIT_SOURCE_KEY]]), PROPER(TRIM(assembly_staff_import[[#This Row],[UNIT NAME_SOURCE_KEY2]])))</f>
        <v>Joseph A. Errigo</v>
      </c>
      <c r="Z812" t="s">
        <v>27446</v>
      </c>
      <c r="AA812" t="e">
        <f>VLOOKUP(assembly_staff_import[[#This Row],[Formatted and corrected Works for Group Text]],[3]!Table4[#Data],1,0)</f>
        <v>#REF!</v>
      </c>
      <c r="AB812" t="e">
        <f>VLOOKUP(assembly_staff_import[[#This Row],[Formatted and corrected Works for Group Text]],[3]!Table5[#Data],2,0)</f>
        <v>#REF!</v>
      </c>
      <c r="AC812" t="str">
        <f>IF(TRIM(assembly_staff_import[[#This Row],[PUBLIC INFO ADDR_SOURCE_KEY]])="CAPITOL, ALBANY", "Legislative / Capitol Office", "District Office")</f>
        <v>District Office</v>
      </c>
      <c r="AD812" t="s">
        <v>27447</v>
      </c>
      <c r="AE812" t="s">
        <v>27448</v>
      </c>
      <c r="AF812" t="str">
        <f>"P82 "</f>
        <v xml:space="preserve">P82 </v>
      </c>
      <c r="AG812" t="s">
        <v>27449</v>
      </c>
      <c r="AH812" t="s">
        <v>27459</v>
      </c>
      <c r="AI812" t="s">
        <v>23692</v>
      </c>
      <c r="AJ812" t="s">
        <v>27451</v>
      </c>
    </row>
    <row r="813" spans="1:36" x14ac:dyDescent="0.2">
      <c r="A813" t="str">
        <f>TRIM(PROPER((assembly_staff_import[[#This Row],[First MI Name via NAME_SOURCE_KEY TEXT]]&amp;" "&amp;assembly_staff_import[[#This Row],[Last Name via NAME_SOURCE_KEY TEXT]]&amp;" "&amp;assembly_staff_import[[#This Row],[Suffix via NAME_SOURCE_KEY]])))</f>
        <v>Darleen V Taylor</v>
      </c>
      <c r="B813" t="str">
        <f>TRIM(CONCATENATE(TRIM(assembly_staff_import[[#This Row],[Full Name]]), ", ", assembly_staff_import[[#This Row],[Title]]))</f>
        <v>Darleen V Taylor, Admin Assistant</v>
      </c>
      <c r="C813" t="e">
        <f>assembly_staff_import[[#This Row],[Vlookup_groups]]</f>
        <v>#REF!</v>
      </c>
      <c r="D813" t="str">
        <f>IF(assembly_staff_import[[#This Row],[Legislative Staff Type]]="Personal",assembly_staff_import[[#This Row],[Formatted Personal Staff Office]],"")</f>
        <v>Legislative / Capitol Office</v>
      </c>
      <c r="E813" t="s">
        <v>65</v>
      </c>
      <c r="F813" s="19" t="s">
        <v>10913</v>
      </c>
      <c r="G813" t="s">
        <v>67</v>
      </c>
      <c r="H813" t="str">
        <f>TRIM(PROPER((assembly_staff_import[[#This Row],[Last Name via NAME_SOURCE_KEY TEXT]]&amp;" "&amp;assembly_staff_import[[#This Row],[Suffix via NAME_SOURCE_KEY]])))</f>
        <v>Taylor</v>
      </c>
      <c r="I813" t="str">
        <f>PROPER(assembly_staff_import[[#This Row],[JOB TITLE_SOURCE_KEY]])</f>
        <v xml:space="preserve">Admin Assistant                            </v>
      </c>
      <c r="J813" t="s">
        <v>72</v>
      </c>
      <c r="K813" t="e">
        <f>IF(assembly_staff_import[[#This Row],[Legislative Staff Type]]="Personal",assembly_staff_import[[#This Row],[Vlookup Reports To Person]], "")</f>
        <v>#REF!</v>
      </c>
      <c r="L813" t="str">
        <f>PROPER(assembly_staff_import[[#This Row],[First MI Name via NAME_SOURCE_KEY TEXT]])</f>
        <v xml:space="preserve"> Darleen V</v>
      </c>
      <c r="M813" t="s">
        <v>17323</v>
      </c>
      <c r="N813" t="str">
        <f>LOWER(CONCATENATE(assembly_staff_import[[#This Row],[Last Name]],LEFT(assembly_staff_import[[#This Row],[First Name (no initial)]],1),"@nyassembly.gov"))</f>
        <v>taylord@nyassembly.gov</v>
      </c>
      <c r="O813" t="s">
        <v>23736</v>
      </c>
      <c r="P813" t="e">
        <f>VLOOKUP(assembly_staff_import[[#This Row],[Full Name]],[3]!PEOPLE_March_20[#Data],1,0)</f>
        <v>#REF!</v>
      </c>
      <c r="Q813" t="e">
        <f>VLOOKUP(assembly_staff_import[[#This Row],[Full Name]],[3]!Table17[#Data],3,0)</f>
        <v>#REF!</v>
      </c>
      <c r="R813" t="e">
        <f>VLOOKUP(assembly_staff_import[[#This Row],[Formatted Works for Group]],[3]!Table7[#Data],1,0)</f>
        <v>#REF!</v>
      </c>
      <c r="S813" t="e">
        <f>IF(assembly_staff_import[[#This Row],[Legislative Staff Type]]="Personal", assembly_staff_import[[#This Row],[Vlookup Works for Group]], assembly_staff_import[[#This Row],[Formatted Works for Group calc]]&amp;", Central Staff Office, Assembly")</f>
        <v>#REF!</v>
      </c>
      <c r="T813" s="20" t="str">
        <f>TRIM(assembly_staff_import[[#This Row],[NAME_SOURCE_KEY]])</f>
        <v>TAYLOR, DARLEEN V</v>
      </c>
      <c r="U813" t="s">
        <v>27460</v>
      </c>
      <c r="V813" t="s">
        <v>23961</v>
      </c>
      <c r="W813" t="s">
        <v>27461</v>
      </c>
      <c r="Y813" t="str">
        <f>IF(assembly_staff_import[[#This Row],[Legislative Staff Type]]="Personal", PROPER(TRIM(assembly_staff_import[[#This Row],[Unit First MI via UNIT_SOURCE_KEY]])&amp;" "&amp;assembly_staff_import[[#This Row],[Unit Last via UNIT_SOURCE_KEY]]), PROPER(TRIM(assembly_staff_import[[#This Row],[UNIT NAME_SOURCE_KEY2]])))</f>
        <v>Joseph M. Giglio</v>
      </c>
      <c r="Z813" t="s">
        <v>27462</v>
      </c>
      <c r="AA813" t="e">
        <f>VLOOKUP(assembly_staff_import[[#This Row],[Formatted and corrected Works for Group Text]],[3]!Table4[#Data],1,0)</f>
        <v>#REF!</v>
      </c>
      <c r="AB813" t="e">
        <f>VLOOKUP(assembly_staff_import[[#This Row],[Formatted and corrected Works for Group Text]],[3]!Table5[#Data],2,0)</f>
        <v>#REF!</v>
      </c>
      <c r="AC813" t="str">
        <f>IF(TRIM(assembly_staff_import[[#This Row],[PUBLIC INFO ADDR_SOURCE_KEY]])="CAPITOL, ALBANY", "Legislative / Capitol Office", "District Office")</f>
        <v>Legislative / Capitol Office</v>
      </c>
      <c r="AD813" t="s">
        <v>27463</v>
      </c>
      <c r="AE813" t="s">
        <v>27464</v>
      </c>
      <c r="AF813" t="str">
        <f>"N02 "</f>
        <v xml:space="preserve">N02 </v>
      </c>
      <c r="AG813" t="s">
        <v>27465</v>
      </c>
      <c r="AH813" t="s">
        <v>27466</v>
      </c>
      <c r="AI813" t="s">
        <v>23568</v>
      </c>
      <c r="AJ813" t="s">
        <v>23493</v>
      </c>
    </row>
    <row r="814" spans="1:36" x14ac:dyDescent="0.2">
      <c r="A814" t="str">
        <f>TRIM(PROPER((assembly_staff_import[[#This Row],[First MI Name via NAME_SOURCE_KEY TEXT]]&amp;" "&amp;assembly_staff_import[[#This Row],[Last Name via NAME_SOURCE_KEY TEXT]]&amp;" "&amp;assembly_staff_import[[#This Row],[Suffix via NAME_SOURCE_KEY]])))</f>
        <v>Heidi M Hartley</v>
      </c>
      <c r="B814" t="str">
        <f>TRIM(CONCATENATE(TRIM(assembly_staff_import[[#This Row],[Full Name]]), ", ", assembly_staff_import[[#This Row],[Title]]))</f>
        <v>Heidi M Hartley, D O Director</v>
      </c>
      <c r="C814" t="e">
        <f>assembly_staff_import[[#This Row],[Vlookup_groups]]</f>
        <v>#REF!</v>
      </c>
      <c r="D814" t="str">
        <f>IF(assembly_staff_import[[#This Row],[Legislative Staff Type]]="Personal",assembly_staff_import[[#This Row],[Formatted Personal Staff Office]],"")</f>
        <v>District Office</v>
      </c>
      <c r="E814" t="s">
        <v>65</v>
      </c>
      <c r="F814" s="19" t="s">
        <v>10913</v>
      </c>
      <c r="G814" t="s">
        <v>67</v>
      </c>
      <c r="H814" t="str">
        <f>TRIM(PROPER((assembly_staff_import[[#This Row],[Last Name via NAME_SOURCE_KEY TEXT]]&amp;" "&amp;assembly_staff_import[[#This Row],[Suffix via NAME_SOURCE_KEY]])))</f>
        <v>Hartley</v>
      </c>
      <c r="I814" t="str">
        <f>PROPER(assembly_staff_import[[#This Row],[JOB TITLE_SOURCE_KEY]])</f>
        <v xml:space="preserve">D O Director                               </v>
      </c>
      <c r="J814" t="s">
        <v>72</v>
      </c>
      <c r="K814" t="e">
        <f>IF(assembly_staff_import[[#This Row],[Legislative Staff Type]]="Personal",assembly_staff_import[[#This Row],[Vlookup Reports To Person]], "")</f>
        <v>#REF!</v>
      </c>
      <c r="L814" t="str">
        <f>PROPER(assembly_staff_import[[#This Row],[First MI Name via NAME_SOURCE_KEY TEXT]])</f>
        <v xml:space="preserve"> Heidi M</v>
      </c>
      <c r="M814" t="s">
        <v>15876</v>
      </c>
      <c r="N814" t="str">
        <f>LOWER(CONCATENATE(assembly_staff_import[[#This Row],[Last Name]],LEFT(assembly_staff_import[[#This Row],[First Name (no initial)]],1),"@nyassembly.gov"))</f>
        <v>hartleyh@nyassembly.gov</v>
      </c>
      <c r="O814" t="s">
        <v>27467</v>
      </c>
      <c r="P814" t="e">
        <f>VLOOKUP(assembly_staff_import[[#This Row],[Full Name]],[3]!PEOPLE_March_20[#Data],1,0)</f>
        <v>#REF!</v>
      </c>
      <c r="Q814" t="e">
        <f>VLOOKUP(assembly_staff_import[[#This Row],[Full Name]],[3]!Table17[#Data],3,0)</f>
        <v>#REF!</v>
      </c>
      <c r="R814" t="e">
        <f>VLOOKUP(assembly_staff_import[[#This Row],[Formatted Works for Group]],[3]!Table7[#Data],1,0)</f>
        <v>#REF!</v>
      </c>
      <c r="S814" t="e">
        <f>IF(assembly_staff_import[[#This Row],[Legislative Staff Type]]="Personal", assembly_staff_import[[#This Row],[Vlookup Works for Group]], assembly_staff_import[[#This Row],[Formatted Works for Group calc]]&amp;", Central Staff Office, Assembly")</f>
        <v>#REF!</v>
      </c>
      <c r="T814" s="20" t="str">
        <f>TRIM(assembly_staff_import[[#This Row],[NAME_SOURCE_KEY]])</f>
        <v>HARTLEY, HEIDI M</v>
      </c>
      <c r="U814" t="s">
        <v>27468</v>
      </c>
      <c r="V814" t="s">
        <v>27469</v>
      </c>
      <c r="W814" t="s">
        <v>27470</v>
      </c>
      <c r="Y814" t="str">
        <f>IF(assembly_staff_import[[#This Row],[Legislative Staff Type]]="Personal", PROPER(TRIM(assembly_staff_import[[#This Row],[Unit First MI via UNIT_SOURCE_KEY]])&amp;" "&amp;assembly_staff_import[[#This Row],[Unit Last via UNIT_SOURCE_KEY]]), PROPER(TRIM(assembly_staff_import[[#This Row],[UNIT NAME_SOURCE_KEY2]])))</f>
        <v>Joseph M. Giglio</v>
      </c>
      <c r="Z814" t="s">
        <v>27462</v>
      </c>
      <c r="AA814" t="e">
        <f>VLOOKUP(assembly_staff_import[[#This Row],[Formatted and corrected Works for Group Text]],[3]!Table4[#Data],1,0)</f>
        <v>#REF!</v>
      </c>
      <c r="AB814" t="e">
        <f>VLOOKUP(assembly_staff_import[[#This Row],[Formatted and corrected Works for Group Text]],[3]!Table5[#Data],2,0)</f>
        <v>#REF!</v>
      </c>
      <c r="AC814" t="str">
        <f>IF(TRIM(assembly_staff_import[[#This Row],[PUBLIC INFO ADDR_SOURCE_KEY]])="CAPITOL, ALBANY", "Legislative / Capitol Office", "District Office")</f>
        <v>District Office</v>
      </c>
      <c r="AD814" t="s">
        <v>27463</v>
      </c>
      <c r="AE814" t="s">
        <v>27464</v>
      </c>
      <c r="AF814" t="str">
        <f>"N02 "</f>
        <v xml:space="preserve">N02 </v>
      </c>
      <c r="AG814" t="s">
        <v>27465</v>
      </c>
      <c r="AH814" t="s">
        <v>27471</v>
      </c>
      <c r="AI814" t="s">
        <v>23653</v>
      </c>
      <c r="AJ814" t="s">
        <v>27472</v>
      </c>
    </row>
    <row r="815" spans="1:36" x14ac:dyDescent="0.2">
      <c r="A815" t="str">
        <f>TRIM(PROPER((assembly_staff_import[[#This Row],[First MI Name via NAME_SOURCE_KEY TEXT]]&amp;" "&amp;assembly_staff_import[[#This Row],[Last Name via NAME_SOURCE_KEY TEXT]]&amp;" "&amp;assembly_staff_import[[#This Row],[Suffix via NAME_SOURCE_KEY]])))</f>
        <v>Kathleen S Hollis</v>
      </c>
      <c r="B815" t="str">
        <f>TRIM(CONCATENATE(TRIM(assembly_staff_import[[#This Row],[Full Name]]), ", ", assembly_staff_import[[#This Row],[Title]]))</f>
        <v>Kathleen S Hollis, Community Liaison</v>
      </c>
      <c r="C815" t="e">
        <f>assembly_staff_import[[#This Row],[Vlookup_groups]]</f>
        <v>#REF!</v>
      </c>
      <c r="D815" t="str">
        <f>IF(assembly_staff_import[[#This Row],[Legislative Staff Type]]="Personal",assembly_staff_import[[#This Row],[Formatted Personal Staff Office]],"")</f>
        <v>District Office</v>
      </c>
      <c r="E815" t="s">
        <v>65</v>
      </c>
      <c r="F815" s="19" t="s">
        <v>10913</v>
      </c>
      <c r="G815" t="s">
        <v>67</v>
      </c>
      <c r="H815" t="str">
        <f>TRIM(PROPER((assembly_staff_import[[#This Row],[Last Name via NAME_SOURCE_KEY TEXT]]&amp;" "&amp;assembly_staff_import[[#This Row],[Suffix via NAME_SOURCE_KEY]])))</f>
        <v>Hollis</v>
      </c>
      <c r="I815" t="str">
        <f>PROPER(assembly_staff_import[[#This Row],[JOB TITLE_SOURCE_KEY]])</f>
        <v xml:space="preserve">Community Liaison                          </v>
      </c>
      <c r="J815" t="s">
        <v>72</v>
      </c>
      <c r="K815" t="e">
        <f>IF(assembly_staff_import[[#This Row],[Legislative Staff Type]]="Personal",assembly_staff_import[[#This Row],[Vlookup Reports To Person]], "")</f>
        <v>#REF!</v>
      </c>
      <c r="L815" t="str">
        <f>PROPER(assembly_staff_import[[#This Row],[First MI Name via NAME_SOURCE_KEY TEXT]])</f>
        <v xml:space="preserve"> Kathleen S</v>
      </c>
      <c r="M815" t="s">
        <v>12632</v>
      </c>
      <c r="N815" t="str">
        <f>LOWER(CONCATENATE(assembly_staff_import[[#This Row],[Last Name]],LEFT(assembly_staff_import[[#This Row],[First Name (no initial)]],1),"@nyassembly.gov"))</f>
        <v>hollisk@nyassembly.gov</v>
      </c>
      <c r="O815" t="s">
        <v>18998</v>
      </c>
      <c r="P815" t="e">
        <f>VLOOKUP(assembly_staff_import[[#This Row],[Full Name]],[3]!PEOPLE_March_20[#Data],1,0)</f>
        <v>#REF!</v>
      </c>
      <c r="Q815" t="e">
        <f>VLOOKUP(assembly_staff_import[[#This Row],[Full Name]],[3]!Table17[#Data],3,0)</f>
        <v>#REF!</v>
      </c>
      <c r="R815" t="e">
        <f>VLOOKUP(assembly_staff_import[[#This Row],[Formatted Works for Group]],[3]!Table7[#Data],1,0)</f>
        <v>#REF!</v>
      </c>
      <c r="S815" t="e">
        <f>IF(assembly_staff_import[[#This Row],[Legislative Staff Type]]="Personal", assembly_staff_import[[#This Row],[Vlookup Works for Group]], assembly_staff_import[[#This Row],[Formatted Works for Group calc]]&amp;", Central Staff Office, Assembly")</f>
        <v>#REF!</v>
      </c>
      <c r="T815" s="20" t="str">
        <f>TRIM(assembly_staff_import[[#This Row],[NAME_SOURCE_KEY]])</f>
        <v>HOLLIS, KATHLEEN S</v>
      </c>
      <c r="U815" t="s">
        <v>27473</v>
      </c>
      <c r="V815" t="s">
        <v>27474</v>
      </c>
      <c r="W815" t="s">
        <v>27475</v>
      </c>
      <c r="Y815" t="str">
        <f>IF(assembly_staff_import[[#This Row],[Legislative Staff Type]]="Personal", PROPER(TRIM(assembly_staff_import[[#This Row],[Unit First MI via UNIT_SOURCE_KEY]])&amp;" "&amp;assembly_staff_import[[#This Row],[Unit Last via UNIT_SOURCE_KEY]]), PROPER(TRIM(assembly_staff_import[[#This Row],[UNIT NAME_SOURCE_KEY2]])))</f>
        <v>Joseph M. Giglio</v>
      </c>
      <c r="Z815" t="s">
        <v>27462</v>
      </c>
      <c r="AA815" t="e">
        <f>VLOOKUP(assembly_staff_import[[#This Row],[Formatted and corrected Works for Group Text]],[3]!Table4[#Data],1,0)</f>
        <v>#REF!</v>
      </c>
      <c r="AB815" t="e">
        <f>VLOOKUP(assembly_staff_import[[#This Row],[Formatted and corrected Works for Group Text]],[3]!Table5[#Data],2,0)</f>
        <v>#REF!</v>
      </c>
      <c r="AC815" t="str">
        <f>IF(TRIM(assembly_staff_import[[#This Row],[PUBLIC INFO ADDR_SOURCE_KEY]])="CAPITOL, ALBANY", "Legislative / Capitol Office", "District Office")</f>
        <v>District Office</v>
      </c>
      <c r="AD815" t="s">
        <v>27463</v>
      </c>
      <c r="AE815" t="s">
        <v>27464</v>
      </c>
      <c r="AF815" t="str">
        <f>"N02 "</f>
        <v xml:space="preserve">N02 </v>
      </c>
      <c r="AG815" t="s">
        <v>27465</v>
      </c>
      <c r="AH815" t="s">
        <v>27476</v>
      </c>
      <c r="AI815" t="s">
        <v>23692</v>
      </c>
      <c r="AJ815" t="s">
        <v>27472</v>
      </c>
    </row>
    <row r="816" spans="1:36" x14ac:dyDescent="0.2">
      <c r="A816" t="str">
        <f>TRIM(PROPER((assembly_staff_import[[#This Row],[First MI Name via NAME_SOURCE_KEY TEXT]]&amp;" "&amp;assembly_staff_import[[#This Row],[Last Name via NAME_SOURCE_KEY TEXT]]&amp;" "&amp;assembly_staff_import[[#This Row],[Suffix via NAME_SOURCE_KEY]])))</f>
        <v>Winifred M Brand</v>
      </c>
      <c r="B816" t="str">
        <f>TRIM(CONCATENATE(TRIM(assembly_staff_import[[#This Row],[Full Name]]), ", ", assembly_staff_import[[#This Row],[Title]]))</f>
        <v>Winifred M Brand, Constituent Liaison</v>
      </c>
      <c r="C816" t="e">
        <f>assembly_staff_import[[#This Row],[Vlookup_groups]]</f>
        <v>#REF!</v>
      </c>
      <c r="D816" t="str">
        <f>IF(assembly_staff_import[[#This Row],[Legislative Staff Type]]="Personal",assembly_staff_import[[#This Row],[Formatted Personal Staff Office]],"")</f>
        <v>District Office</v>
      </c>
      <c r="E816" t="s">
        <v>65</v>
      </c>
      <c r="F816" s="19" t="s">
        <v>10913</v>
      </c>
      <c r="G816" t="s">
        <v>67</v>
      </c>
      <c r="H816" t="str">
        <f>TRIM(PROPER((assembly_staff_import[[#This Row],[Last Name via NAME_SOURCE_KEY TEXT]]&amp;" "&amp;assembly_staff_import[[#This Row],[Suffix via NAME_SOURCE_KEY]])))</f>
        <v>Brand</v>
      </c>
      <c r="I816" t="str">
        <f>PROPER(assembly_staff_import[[#This Row],[JOB TITLE_SOURCE_KEY]])</f>
        <v xml:space="preserve">Constituent Liaison                        </v>
      </c>
      <c r="J816" t="s">
        <v>72</v>
      </c>
      <c r="K816" t="e">
        <f>IF(assembly_staff_import[[#This Row],[Legislative Staff Type]]="Personal",assembly_staff_import[[#This Row],[Vlookup Reports To Person]], "")</f>
        <v>#REF!</v>
      </c>
      <c r="L816" t="str">
        <f>PROPER(assembly_staff_import[[#This Row],[First MI Name via NAME_SOURCE_KEY TEXT]])</f>
        <v xml:space="preserve"> Winifred M</v>
      </c>
      <c r="M816" t="s">
        <v>18911</v>
      </c>
      <c r="N816" t="str">
        <f>LOWER(CONCATENATE(assembly_staff_import[[#This Row],[Last Name]],LEFT(assembly_staff_import[[#This Row],[First Name (no initial)]],1),"@nyassembly.gov"))</f>
        <v>brandw@nyassembly.gov</v>
      </c>
      <c r="O816" t="s">
        <v>27477</v>
      </c>
      <c r="P816" t="e">
        <f>VLOOKUP(assembly_staff_import[[#This Row],[Full Name]],[3]!PEOPLE_March_20[#Data],1,0)</f>
        <v>#REF!</v>
      </c>
      <c r="Q816" t="e">
        <f>VLOOKUP(assembly_staff_import[[#This Row],[Full Name]],[3]!Table17[#Data],3,0)</f>
        <v>#REF!</v>
      </c>
      <c r="R816" t="e">
        <f>VLOOKUP(assembly_staff_import[[#This Row],[Formatted Works for Group]],[3]!Table7[#Data],1,0)</f>
        <v>#REF!</v>
      </c>
      <c r="S816" t="e">
        <f>IF(assembly_staff_import[[#This Row],[Legislative Staff Type]]="Personal", assembly_staff_import[[#This Row],[Vlookup Works for Group]], assembly_staff_import[[#This Row],[Formatted Works for Group calc]]&amp;", Central Staff Office, Assembly")</f>
        <v>#REF!</v>
      </c>
      <c r="T816" s="20" t="str">
        <f>TRIM(assembly_staff_import[[#This Row],[NAME_SOURCE_KEY]])</f>
        <v>BRAND, WINIFRED M</v>
      </c>
      <c r="U816" t="s">
        <v>27478</v>
      </c>
      <c r="V816" t="s">
        <v>27479</v>
      </c>
      <c r="W816" t="s">
        <v>27480</v>
      </c>
      <c r="Y816" t="str">
        <f>IF(assembly_staff_import[[#This Row],[Legislative Staff Type]]="Personal", PROPER(TRIM(assembly_staff_import[[#This Row],[Unit First MI via UNIT_SOURCE_KEY]])&amp;" "&amp;assembly_staff_import[[#This Row],[Unit Last via UNIT_SOURCE_KEY]]), PROPER(TRIM(assembly_staff_import[[#This Row],[UNIT NAME_SOURCE_KEY2]])))</f>
        <v>Joseph M. Giglio</v>
      </c>
      <c r="Z816" t="s">
        <v>27462</v>
      </c>
      <c r="AA816" t="e">
        <f>VLOOKUP(assembly_staff_import[[#This Row],[Formatted and corrected Works for Group Text]],[3]!Table4[#Data],1,0)</f>
        <v>#REF!</v>
      </c>
      <c r="AB816" t="e">
        <f>VLOOKUP(assembly_staff_import[[#This Row],[Formatted and corrected Works for Group Text]],[3]!Table5[#Data],2,0)</f>
        <v>#REF!</v>
      </c>
      <c r="AC816" t="str">
        <f>IF(TRIM(assembly_staff_import[[#This Row],[PUBLIC INFO ADDR_SOURCE_KEY]])="CAPITOL, ALBANY", "Legislative / Capitol Office", "District Office")</f>
        <v>District Office</v>
      </c>
      <c r="AD816" t="s">
        <v>27463</v>
      </c>
      <c r="AE816" t="s">
        <v>27464</v>
      </c>
      <c r="AF816" t="str">
        <f>"N02 "</f>
        <v xml:space="preserve">N02 </v>
      </c>
      <c r="AG816" t="s">
        <v>27465</v>
      </c>
      <c r="AH816" t="s">
        <v>27481</v>
      </c>
      <c r="AI816" t="s">
        <v>23475</v>
      </c>
      <c r="AJ816" t="s">
        <v>27472</v>
      </c>
    </row>
    <row r="817" spans="1:36" x14ac:dyDescent="0.2">
      <c r="A817" t="str">
        <f>TRIM(PROPER((assembly_staff_import[[#This Row],[First MI Name via NAME_SOURCE_KEY TEXT]]&amp;" "&amp;assembly_staff_import[[#This Row],[Last Name via NAME_SOURCE_KEY TEXT]]&amp;" "&amp;assembly_staff_import[[#This Row],[Suffix via NAME_SOURCE_KEY]])))</f>
        <v>Carolyn A Wildman</v>
      </c>
      <c r="B817" t="str">
        <f>TRIM(CONCATENATE(TRIM(assembly_staff_import[[#This Row],[Full Name]]), ", ", assembly_staff_import[[#This Row],[Title]]))</f>
        <v>Carolyn A Wildman, Committee Clerk</v>
      </c>
      <c r="C817" t="e">
        <f>assembly_staff_import[[#This Row],[Vlookup_groups]]</f>
        <v>#REF!</v>
      </c>
      <c r="D817" t="str">
        <f>IF(assembly_staff_import[[#This Row],[Legislative Staff Type]]="Personal",assembly_staff_import[[#This Row],[Formatted Personal Staff Office]],"")</f>
        <v>Legislative / Capitol Office</v>
      </c>
      <c r="E817" t="s">
        <v>65</v>
      </c>
      <c r="F817" s="19" t="s">
        <v>10913</v>
      </c>
      <c r="G817" t="s">
        <v>67</v>
      </c>
      <c r="H817" t="str">
        <f>TRIM(PROPER((assembly_staff_import[[#This Row],[Last Name via NAME_SOURCE_KEY TEXT]]&amp;" "&amp;assembly_staff_import[[#This Row],[Suffix via NAME_SOURCE_KEY]])))</f>
        <v>Wildman</v>
      </c>
      <c r="I817" t="str">
        <f>PROPER(assembly_staff_import[[#This Row],[JOB TITLE_SOURCE_KEY]])</f>
        <v xml:space="preserve">Committee Clerk                            </v>
      </c>
      <c r="J817" t="s">
        <v>72</v>
      </c>
      <c r="K817" t="e">
        <f>IF(assembly_staff_import[[#This Row],[Legislative Staff Type]]="Personal",assembly_staff_import[[#This Row],[Vlookup Reports To Person]], "")</f>
        <v>#REF!</v>
      </c>
      <c r="L817" t="str">
        <f>PROPER(assembly_staff_import[[#This Row],[First MI Name via NAME_SOURCE_KEY TEXT]])</f>
        <v xml:space="preserve"> Carolyn A</v>
      </c>
      <c r="M817" t="s">
        <v>17201</v>
      </c>
      <c r="N817" t="str">
        <f>LOWER(CONCATENATE(assembly_staff_import[[#This Row],[Last Name]],LEFT(assembly_staff_import[[#This Row],[First Name (no initial)]],1),"@nyassembly.gov"))</f>
        <v>wildmanc@nyassembly.gov</v>
      </c>
      <c r="O817" t="s">
        <v>25399</v>
      </c>
      <c r="P817" t="e">
        <f>VLOOKUP(assembly_staff_import[[#This Row],[Full Name]],[3]!PEOPLE_March_20[#Data],1,0)</f>
        <v>#REF!</v>
      </c>
      <c r="Q817" t="e">
        <f>VLOOKUP(assembly_staff_import[[#This Row],[Full Name]],[3]!Table17[#Data],3,0)</f>
        <v>#REF!</v>
      </c>
      <c r="R817" t="e">
        <f>VLOOKUP(assembly_staff_import[[#This Row],[Formatted Works for Group]],[3]!Table7[#Data],1,0)</f>
        <v>#REF!</v>
      </c>
      <c r="S817" t="e">
        <f>IF(assembly_staff_import[[#This Row],[Legislative Staff Type]]="Personal", assembly_staff_import[[#This Row],[Vlookup Works for Group]], assembly_staff_import[[#This Row],[Formatted Works for Group calc]]&amp;", Central Staff Office, Assembly")</f>
        <v>#REF!</v>
      </c>
      <c r="T817" s="20" t="str">
        <f>TRIM(assembly_staff_import[[#This Row],[NAME_SOURCE_KEY]])</f>
        <v>WILDMAN, CAROLYN A</v>
      </c>
      <c r="U817" t="s">
        <v>27482</v>
      </c>
      <c r="V817" t="s">
        <v>27483</v>
      </c>
      <c r="W817" t="s">
        <v>27484</v>
      </c>
      <c r="Y817" t="str">
        <f>IF(assembly_staff_import[[#This Row],[Legislative Staff Type]]="Personal", PROPER(TRIM(assembly_staff_import[[#This Row],[Unit First MI via UNIT_SOURCE_KEY]])&amp;" "&amp;assembly_staff_import[[#This Row],[Unit Last via UNIT_SOURCE_KEY]]), PROPER(TRIM(assembly_staff_import[[#This Row],[UNIT NAME_SOURCE_KEY2]])))</f>
        <v>Joseph R. Lentol</v>
      </c>
      <c r="Z817" t="s">
        <v>27485</v>
      </c>
      <c r="AA817" t="e">
        <f>VLOOKUP(assembly_staff_import[[#This Row],[Formatted and corrected Works for Group Text]],[3]!Table4[#Data],1,0)</f>
        <v>#REF!</v>
      </c>
      <c r="AB817" t="e">
        <f>VLOOKUP(assembly_staff_import[[#This Row],[Formatted and corrected Works for Group Text]],[3]!Table5[#Data],2,0)</f>
        <v>#REF!</v>
      </c>
      <c r="AC817" t="str">
        <f>IF(TRIM(assembly_staff_import[[#This Row],[PUBLIC INFO ADDR_SOURCE_KEY]])="CAPITOL, ALBANY", "Legislative / Capitol Office", "District Office")</f>
        <v>Legislative / Capitol Office</v>
      </c>
      <c r="AD817" t="s">
        <v>27486</v>
      </c>
      <c r="AE817" t="s">
        <v>27487</v>
      </c>
      <c r="AF817" t="str">
        <f t="shared" ref="AF817:AF827" si="39">"A49 "</f>
        <v xml:space="preserve">A49 </v>
      </c>
      <c r="AG817" t="s">
        <v>27488</v>
      </c>
      <c r="AH817" t="s">
        <v>27489</v>
      </c>
      <c r="AI817" t="s">
        <v>24741</v>
      </c>
      <c r="AJ817" t="s">
        <v>23493</v>
      </c>
    </row>
    <row r="818" spans="1:36" x14ac:dyDescent="0.2">
      <c r="A818" t="str">
        <f>TRIM(PROPER((assembly_staff_import[[#This Row],[First MI Name via NAME_SOURCE_KEY TEXT]]&amp;" "&amp;assembly_staff_import[[#This Row],[Last Name via NAME_SOURCE_KEY TEXT]]&amp;" "&amp;assembly_staff_import[[#This Row],[Suffix via NAME_SOURCE_KEY]])))</f>
        <v>Catherine E Peake</v>
      </c>
      <c r="B818" t="str">
        <f>TRIM(CONCATENATE(TRIM(assembly_staff_import[[#This Row],[Full Name]]), ", ", assembly_staff_import[[#This Row],[Title]]))</f>
        <v>Catherine E Peake, Staff Dir</v>
      </c>
      <c r="C818" t="e">
        <f>assembly_staff_import[[#This Row],[Vlookup_groups]]</f>
        <v>#REF!</v>
      </c>
      <c r="D818" t="str">
        <f>IF(assembly_staff_import[[#This Row],[Legislative Staff Type]]="Personal",assembly_staff_import[[#This Row],[Formatted Personal Staff Office]],"")</f>
        <v>Legislative / Capitol Office</v>
      </c>
      <c r="E818" t="s">
        <v>65</v>
      </c>
      <c r="F818" s="19" t="s">
        <v>10913</v>
      </c>
      <c r="G818" t="s">
        <v>67</v>
      </c>
      <c r="H818" t="str">
        <f>TRIM(PROPER((assembly_staff_import[[#This Row],[Last Name via NAME_SOURCE_KEY TEXT]]&amp;" "&amp;assembly_staff_import[[#This Row],[Suffix via NAME_SOURCE_KEY]])))</f>
        <v>Peake</v>
      </c>
      <c r="I818" t="str">
        <f>PROPER(assembly_staff_import[[#This Row],[JOB TITLE_SOURCE_KEY]])</f>
        <v xml:space="preserve">Staff Dir                                  </v>
      </c>
      <c r="J818" t="s">
        <v>72</v>
      </c>
      <c r="K818" t="e">
        <f>IF(assembly_staff_import[[#This Row],[Legislative Staff Type]]="Personal",assembly_staff_import[[#This Row],[Vlookup Reports To Person]], "")</f>
        <v>#REF!</v>
      </c>
      <c r="L818" t="str">
        <f>PROPER(assembly_staff_import[[#This Row],[First MI Name via NAME_SOURCE_KEY TEXT]])</f>
        <v xml:space="preserve"> Catherine E</v>
      </c>
      <c r="M818" t="s">
        <v>17636</v>
      </c>
      <c r="N818" t="str">
        <f>LOWER(CONCATENATE(assembly_staff_import[[#This Row],[Last Name]],LEFT(assembly_staff_import[[#This Row],[First Name (no initial)]],1),"@nyassembly.gov"))</f>
        <v>peakec@nyassembly.gov</v>
      </c>
      <c r="O818" t="s">
        <v>23459</v>
      </c>
      <c r="P818" t="e">
        <f>VLOOKUP(assembly_staff_import[[#This Row],[Full Name]],[3]!PEOPLE_March_20[#Data],1,0)</f>
        <v>#REF!</v>
      </c>
      <c r="Q818" t="e">
        <f>VLOOKUP(assembly_staff_import[[#This Row],[Full Name]],[3]!Table17[#Data],3,0)</f>
        <v>#REF!</v>
      </c>
      <c r="R818" t="e">
        <f>VLOOKUP(assembly_staff_import[[#This Row],[Formatted Works for Group]],[3]!Table7[#Data],1,0)</f>
        <v>#REF!</v>
      </c>
      <c r="S818" t="e">
        <f>IF(assembly_staff_import[[#This Row],[Legislative Staff Type]]="Personal", assembly_staff_import[[#This Row],[Vlookup Works for Group]], assembly_staff_import[[#This Row],[Formatted Works for Group calc]]&amp;", Central Staff Office, Assembly")</f>
        <v>#REF!</v>
      </c>
      <c r="T818" s="20" t="str">
        <f>TRIM(assembly_staff_import[[#This Row],[NAME_SOURCE_KEY]])</f>
        <v>PEAKE, CATHERINE E</v>
      </c>
      <c r="U818" t="s">
        <v>27490</v>
      </c>
      <c r="V818" t="s">
        <v>27491</v>
      </c>
      <c r="W818" t="s">
        <v>27492</v>
      </c>
      <c r="Y818" t="str">
        <f>IF(assembly_staff_import[[#This Row],[Legislative Staff Type]]="Personal", PROPER(TRIM(assembly_staff_import[[#This Row],[Unit First MI via UNIT_SOURCE_KEY]])&amp;" "&amp;assembly_staff_import[[#This Row],[Unit Last via UNIT_SOURCE_KEY]]), PROPER(TRIM(assembly_staff_import[[#This Row],[UNIT NAME_SOURCE_KEY2]])))</f>
        <v>Joseph R. Lentol</v>
      </c>
      <c r="Z818" t="s">
        <v>27485</v>
      </c>
      <c r="AA818" t="e">
        <f>VLOOKUP(assembly_staff_import[[#This Row],[Formatted and corrected Works for Group Text]],[3]!Table4[#Data],1,0)</f>
        <v>#REF!</v>
      </c>
      <c r="AB818" t="e">
        <f>VLOOKUP(assembly_staff_import[[#This Row],[Formatted and corrected Works for Group Text]],[3]!Table5[#Data],2,0)</f>
        <v>#REF!</v>
      </c>
      <c r="AC818" t="str">
        <f>IF(TRIM(assembly_staff_import[[#This Row],[PUBLIC INFO ADDR_SOURCE_KEY]])="CAPITOL, ALBANY", "Legislative / Capitol Office", "District Office")</f>
        <v>Legislative / Capitol Office</v>
      </c>
      <c r="AD818" t="s">
        <v>27486</v>
      </c>
      <c r="AE818" t="s">
        <v>27487</v>
      </c>
      <c r="AF818" t="str">
        <f t="shared" si="39"/>
        <v xml:space="preserve">A49 </v>
      </c>
      <c r="AG818" t="s">
        <v>27488</v>
      </c>
      <c r="AH818" t="s">
        <v>27493</v>
      </c>
      <c r="AI818" t="s">
        <v>23964</v>
      </c>
      <c r="AJ818" t="s">
        <v>23493</v>
      </c>
    </row>
    <row r="819" spans="1:36" x14ac:dyDescent="0.2">
      <c r="A819" t="str">
        <f>TRIM(PROPER((assembly_staff_import[[#This Row],[First MI Name via NAME_SOURCE_KEY TEXT]]&amp;" "&amp;assembly_staff_import[[#This Row],[Last Name via NAME_SOURCE_KEY TEXT]]&amp;" "&amp;assembly_staff_import[[#This Row],[Suffix via NAME_SOURCE_KEY]])))</f>
        <v>David L Cohen</v>
      </c>
      <c r="B819" t="str">
        <f>TRIM(CONCATENATE(TRIM(assembly_staff_import[[#This Row],[Full Name]]), ", ", assembly_staff_import[[#This Row],[Title]]))</f>
        <v>David L Cohen, Counsel</v>
      </c>
      <c r="C819" t="e">
        <f>assembly_staff_import[[#This Row],[Vlookup_groups]]</f>
        <v>#REF!</v>
      </c>
      <c r="D819" t="str">
        <f>IF(assembly_staff_import[[#This Row],[Legislative Staff Type]]="Personal",assembly_staff_import[[#This Row],[Formatted Personal Staff Office]],"")</f>
        <v>District Office</v>
      </c>
      <c r="E819" t="s">
        <v>65</v>
      </c>
      <c r="F819" s="19" t="s">
        <v>10913</v>
      </c>
      <c r="G819" t="s">
        <v>67</v>
      </c>
      <c r="H819" t="str">
        <f>TRIM(PROPER((assembly_staff_import[[#This Row],[Last Name via NAME_SOURCE_KEY TEXT]]&amp;" "&amp;assembly_staff_import[[#This Row],[Suffix via NAME_SOURCE_KEY]])))</f>
        <v>Cohen</v>
      </c>
      <c r="I819" t="str">
        <f>PROPER(assembly_staff_import[[#This Row],[JOB TITLE_SOURCE_KEY]])</f>
        <v xml:space="preserve">Counsel                                    </v>
      </c>
      <c r="J819" t="s">
        <v>72</v>
      </c>
      <c r="K819" t="e">
        <f>IF(assembly_staff_import[[#This Row],[Legislative Staff Type]]="Personal",assembly_staff_import[[#This Row],[Vlookup Reports To Person]], "")</f>
        <v>#REF!</v>
      </c>
      <c r="L819" t="str">
        <f>PROPER(assembly_staff_import[[#This Row],[First MI Name via NAME_SOURCE_KEY TEXT]])</f>
        <v xml:space="preserve"> David L</v>
      </c>
      <c r="M819" t="s">
        <v>15109</v>
      </c>
      <c r="N819" t="str">
        <f>LOWER(CONCATENATE(assembly_staff_import[[#This Row],[Last Name]],LEFT(assembly_staff_import[[#This Row],[First Name (no initial)]],1),"@nyassembly.gov"))</f>
        <v>cohend@nyassembly.gov</v>
      </c>
      <c r="O819" t="s">
        <v>687</v>
      </c>
      <c r="P819" t="e">
        <f>VLOOKUP(assembly_staff_import[[#This Row],[Full Name]],[3]!PEOPLE_March_20[#Data],1,0)</f>
        <v>#REF!</v>
      </c>
      <c r="Q819" t="e">
        <f>VLOOKUP(assembly_staff_import[[#This Row],[Full Name]],[3]!Table17[#Data],3,0)</f>
        <v>#REF!</v>
      </c>
      <c r="R819" t="e">
        <f>VLOOKUP(assembly_staff_import[[#This Row],[Formatted Works for Group]],[3]!Table7[#Data],1,0)</f>
        <v>#REF!</v>
      </c>
      <c r="S819" t="e">
        <f>IF(assembly_staff_import[[#This Row],[Legislative Staff Type]]="Personal", assembly_staff_import[[#This Row],[Vlookup Works for Group]], assembly_staff_import[[#This Row],[Formatted Works for Group calc]]&amp;", Central Staff Office, Assembly")</f>
        <v>#REF!</v>
      </c>
      <c r="T819" s="20" t="str">
        <f>TRIM(assembly_staff_import[[#This Row],[NAME_SOURCE_KEY]])</f>
        <v>COHEN, DAVID L</v>
      </c>
      <c r="U819" t="s">
        <v>27494</v>
      </c>
      <c r="V819" t="s">
        <v>25749</v>
      </c>
      <c r="W819" t="s">
        <v>27495</v>
      </c>
      <c r="Y819" t="str">
        <f>IF(assembly_staff_import[[#This Row],[Legislative Staff Type]]="Personal", PROPER(TRIM(assembly_staff_import[[#This Row],[Unit First MI via UNIT_SOURCE_KEY]])&amp;" "&amp;assembly_staff_import[[#This Row],[Unit Last via UNIT_SOURCE_KEY]]), PROPER(TRIM(assembly_staff_import[[#This Row],[UNIT NAME_SOURCE_KEY2]])))</f>
        <v>Joseph R. Lentol</v>
      </c>
      <c r="Z819" t="s">
        <v>27485</v>
      </c>
      <c r="AA819" t="e">
        <f>VLOOKUP(assembly_staff_import[[#This Row],[Formatted and corrected Works for Group Text]],[3]!Table4[#Data],1,0)</f>
        <v>#REF!</v>
      </c>
      <c r="AB819" t="e">
        <f>VLOOKUP(assembly_staff_import[[#This Row],[Formatted and corrected Works for Group Text]],[3]!Table5[#Data],2,0)</f>
        <v>#REF!</v>
      </c>
      <c r="AC819" t="str">
        <f>IF(TRIM(assembly_staff_import[[#This Row],[PUBLIC INFO ADDR_SOURCE_KEY]])="CAPITOL, ALBANY", "Legislative / Capitol Office", "District Office")</f>
        <v>District Office</v>
      </c>
      <c r="AD819" t="s">
        <v>27486</v>
      </c>
      <c r="AE819" t="s">
        <v>27487</v>
      </c>
      <c r="AF819" t="str">
        <f t="shared" si="39"/>
        <v xml:space="preserve">A49 </v>
      </c>
      <c r="AG819" t="s">
        <v>27488</v>
      </c>
      <c r="AH819" t="s">
        <v>27496</v>
      </c>
      <c r="AI819" t="s">
        <v>24265</v>
      </c>
      <c r="AJ819" t="s">
        <v>27497</v>
      </c>
    </row>
    <row r="820" spans="1:36" x14ac:dyDescent="0.2">
      <c r="A820" t="str">
        <f>TRIM(PROPER((assembly_staff_import[[#This Row],[First MI Name via NAME_SOURCE_KEY TEXT]]&amp;" "&amp;assembly_staff_import[[#This Row],[Last Name via NAME_SOURCE_KEY TEXT]]&amp;" "&amp;assembly_staff_import[[#This Row],[Suffix via NAME_SOURCE_KEY]])))</f>
        <v>Edward G Ii Baker Ii</v>
      </c>
      <c r="B820" t="str">
        <f>TRIM(CONCATENATE(TRIM(assembly_staff_import[[#This Row],[Full Name]]), ", ", assembly_staff_import[[#This Row],[Title]]))</f>
        <v>Edward G Ii Baker Ii, Dir Communications</v>
      </c>
      <c r="C820" t="e">
        <f>assembly_staff_import[[#This Row],[Vlookup_groups]]</f>
        <v>#REF!</v>
      </c>
      <c r="D820" t="str">
        <f>IF(assembly_staff_import[[#This Row],[Legislative Staff Type]]="Personal",assembly_staff_import[[#This Row],[Formatted Personal Staff Office]],"")</f>
        <v>District Office</v>
      </c>
      <c r="E820" t="s">
        <v>65</v>
      </c>
      <c r="F820" s="19" t="s">
        <v>10913</v>
      </c>
      <c r="G820" t="s">
        <v>67</v>
      </c>
      <c r="H820" t="str">
        <f>TRIM(PROPER((assembly_staff_import[[#This Row],[Last Name via NAME_SOURCE_KEY TEXT]]&amp;" "&amp;assembly_staff_import[[#This Row],[Suffix via NAME_SOURCE_KEY]])))</f>
        <v>Baker Ii</v>
      </c>
      <c r="I820" t="str">
        <f>PROPER(assembly_staff_import[[#This Row],[JOB TITLE_SOURCE_KEY]])</f>
        <v xml:space="preserve">Dir Communications                         </v>
      </c>
      <c r="J820" t="s">
        <v>72</v>
      </c>
      <c r="K820" t="e">
        <f>IF(assembly_staff_import[[#This Row],[Legislative Staff Type]]="Personal",assembly_staff_import[[#This Row],[Vlookup Reports To Person]], "")</f>
        <v>#REF!</v>
      </c>
      <c r="L820" t="str">
        <f>PROPER(assembly_staff_import[[#This Row],[First MI Name via NAME_SOURCE_KEY TEXT]])</f>
        <v xml:space="preserve"> Edward G Ii</v>
      </c>
      <c r="M820" s="21" t="s">
        <v>19217</v>
      </c>
      <c r="N820" t="str">
        <f>LOWER(CONCATENATE(assembly_staff_import[[#This Row],[Last Name]],LEFT(assembly_staff_import[[#This Row],[First Name (no initial)]],1),"@nyassembly.gov"))</f>
        <v>baker iie@nyassembly.gov</v>
      </c>
      <c r="O820" t="s">
        <v>7025</v>
      </c>
      <c r="P820" t="e">
        <f>VLOOKUP(assembly_staff_import[[#This Row],[Full Name]],[3]!PEOPLE_March_20[#Data],1,0)</f>
        <v>#REF!</v>
      </c>
      <c r="Q820" t="e">
        <f>VLOOKUP(assembly_staff_import[[#This Row],[Full Name]],[3]!Table17[#Data],3,0)</f>
        <v>#REF!</v>
      </c>
      <c r="R820" t="e">
        <f>VLOOKUP(assembly_staff_import[[#This Row],[Formatted Works for Group]],[3]!Table7[#Data],1,0)</f>
        <v>#REF!</v>
      </c>
      <c r="S820" t="e">
        <f>IF(assembly_staff_import[[#This Row],[Legislative Staff Type]]="Personal", assembly_staff_import[[#This Row],[Vlookup Works for Group]], assembly_staff_import[[#This Row],[Formatted Works for Group calc]]&amp;", Central Staff Office, Assembly")</f>
        <v>#REF!</v>
      </c>
      <c r="T820" s="20" t="str">
        <f>TRIM(assembly_staff_import[[#This Row],[NAME_SOURCE_KEY]])</f>
        <v>BAKER, EDWARD G II</v>
      </c>
      <c r="U820" t="s">
        <v>27498</v>
      </c>
      <c r="V820" t="s">
        <v>27499</v>
      </c>
      <c r="W820" t="s">
        <v>27500</v>
      </c>
      <c r="X820" t="s">
        <v>27501</v>
      </c>
      <c r="Y820" t="str">
        <f>IF(assembly_staff_import[[#This Row],[Legislative Staff Type]]="Personal", PROPER(TRIM(assembly_staff_import[[#This Row],[Unit First MI via UNIT_SOURCE_KEY]])&amp;" "&amp;assembly_staff_import[[#This Row],[Unit Last via UNIT_SOURCE_KEY]]), PROPER(TRIM(assembly_staff_import[[#This Row],[UNIT NAME_SOURCE_KEY2]])))</f>
        <v>Joseph R. Lentol</v>
      </c>
      <c r="Z820" t="s">
        <v>27485</v>
      </c>
      <c r="AA820" t="e">
        <f>VLOOKUP(assembly_staff_import[[#This Row],[Formatted and corrected Works for Group Text]],[3]!Table4[#Data],1,0)</f>
        <v>#REF!</v>
      </c>
      <c r="AB820" t="e">
        <f>VLOOKUP(assembly_staff_import[[#This Row],[Formatted and corrected Works for Group Text]],[3]!Table5[#Data],2,0)</f>
        <v>#REF!</v>
      </c>
      <c r="AC820" t="str">
        <f>IF(TRIM(assembly_staff_import[[#This Row],[PUBLIC INFO ADDR_SOURCE_KEY]])="CAPITOL, ALBANY", "Legislative / Capitol Office", "District Office")</f>
        <v>District Office</v>
      </c>
      <c r="AD820" t="s">
        <v>27486</v>
      </c>
      <c r="AE820" t="s">
        <v>27487</v>
      </c>
      <c r="AF820" t="str">
        <f t="shared" si="39"/>
        <v xml:space="preserve">A49 </v>
      </c>
      <c r="AG820" t="s">
        <v>27488</v>
      </c>
      <c r="AH820" t="s">
        <v>27502</v>
      </c>
      <c r="AI820" t="s">
        <v>23873</v>
      </c>
      <c r="AJ820" t="s">
        <v>27497</v>
      </c>
    </row>
    <row r="821" spans="1:36" x14ac:dyDescent="0.2">
      <c r="A821" t="str">
        <f>TRIM(PROPER((assembly_staff_import[[#This Row],[First MI Name via NAME_SOURCE_KEY TEXT]]&amp;" "&amp;assembly_staff_import[[#This Row],[Last Name via NAME_SOURCE_KEY TEXT]]&amp;" "&amp;assembly_staff_import[[#This Row],[Suffix via NAME_SOURCE_KEY]])))</f>
        <v>Emilia Mijatovic</v>
      </c>
      <c r="B821" t="str">
        <f>TRIM(CONCATENATE(TRIM(assembly_staff_import[[#This Row],[Full Name]]), ", ", assembly_staff_import[[#This Row],[Title]]))</f>
        <v>Emilia Mijatovic, Dir Community Affairs</v>
      </c>
      <c r="C821" t="e">
        <f>assembly_staff_import[[#This Row],[Vlookup_groups]]</f>
        <v>#REF!</v>
      </c>
      <c r="D821" t="str">
        <f>IF(assembly_staff_import[[#This Row],[Legislative Staff Type]]="Personal",assembly_staff_import[[#This Row],[Formatted Personal Staff Office]],"")</f>
        <v>District Office</v>
      </c>
      <c r="E821" t="s">
        <v>65</v>
      </c>
      <c r="F821" s="19" t="s">
        <v>10913</v>
      </c>
      <c r="G821" t="s">
        <v>67</v>
      </c>
      <c r="H821" t="str">
        <f>TRIM(PROPER((assembly_staff_import[[#This Row],[Last Name via NAME_SOURCE_KEY TEXT]]&amp;" "&amp;assembly_staff_import[[#This Row],[Suffix via NAME_SOURCE_KEY]])))</f>
        <v>Mijatovic</v>
      </c>
      <c r="I821" t="str">
        <f>PROPER(assembly_staff_import[[#This Row],[JOB TITLE_SOURCE_KEY]])</f>
        <v xml:space="preserve">Dir Community Affairs                      </v>
      </c>
      <c r="J821" t="s">
        <v>72</v>
      </c>
      <c r="K821" t="e">
        <f>IF(assembly_staff_import[[#This Row],[Legislative Staff Type]]="Personal",assembly_staff_import[[#This Row],[Vlookup Reports To Person]], "")</f>
        <v>#REF!</v>
      </c>
      <c r="L821" t="str">
        <f>PROPER(assembly_staff_import[[#This Row],[First MI Name via NAME_SOURCE_KEY TEXT]])</f>
        <v xml:space="preserve"> Emilia</v>
      </c>
      <c r="M821" t="s">
        <v>19166</v>
      </c>
      <c r="N821" t="str">
        <f>LOWER(CONCATENATE(assembly_staff_import[[#This Row],[Last Name]],LEFT(assembly_staff_import[[#This Row],[First Name (no initial)]],1),"@nyassembly.gov"))</f>
        <v>mijatovice@nyassembly.gov</v>
      </c>
      <c r="O821" t="s">
        <v>19168</v>
      </c>
      <c r="P821" t="e">
        <f>VLOOKUP(assembly_staff_import[[#This Row],[Full Name]],[3]!PEOPLE_March_20[#Data],1,0)</f>
        <v>#REF!</v>
      </c>
      <c r="Q821" t="e">
        <f>VLOOKUP(assembly_staff_import[[#This Row],[Full Name]],[3]!Table17[#Data],3,0)</f>
        <v>#REF!</v>
      </c>
      <c r="R821" t="e">
        <f>VLOOKUP(assembly_staff_import[[#This Row],[Formatted Works for Group]],[3]!Table7[#Data],1,0)</f>
        <v>#REF!</v>
      </c>
      <c r="S821" t="e">
        <f>IF(assembly_staff_import[[#This Row],[Legislative Staff Type]]="Personal", assembly_staff_import[[#This Row],[Vlookup Works for Group]], assembly_staff_import[[#This Row],[Formatted Works for Group calc]]&amp;", Central Staff Office, Assembly")</f>
        <v>#REF!</v>
      </c>
      <c r="T821" s="20" t="str">
        <f>TRIM(assembly_staff_import[[#This Row],[NAME_SOURCE_KEY]])</f>
        <v>MIJATOVIC, EMILIA</v>
      </c>
      <c r="U821" t="s">
        <v>27503</v>
      </c>
      <c r="V821" t="s">
        <v>27504</v>
      </c>
      <c r="W821" t="s">
        <v>27505</v>
      </c>
      <c r="Y821" t="str">
        <f>IF(assembly_staff_import[[#This Row],[Legislative Staff Type]]="Personal", PROPER(TRIM(assembly_staff_import[[#This Row],[Unit First MI via UNIT_SOURCE_KEY]])&amp;" "&amp;assembly_staff_import[[#This Row],[Unit Last via UNIT_SOURCE_KEY]]), PROPER(TRIM(assembly_staff_import[[#This Row],[UNIT NAME_SOURCE_KEY2]])))</f>
        <v>Joseph R. Lentol</v>
      </c>
      <c r="Z821" t="s">
        <v>27485</v>
      </c>
      <c r="AA821" t="e">
        <f>VLOOKUP(assembly_staff_import[[#This Row],[Formatted and corrected Works for Group Text]],[3]!Table4[#Data],1,0)</f>
        <v>#REF!</v>
      </c>
      <c r="AB821" t="e">
        <f>VLOOKUP(assembly_staff_import[[#This Row],[Formatted and corrected Works for Group Text]],[3]!Table5[#Data],2,0)</f>
        <v>#REF!</v>
      </c>
      <c r="AC821" t="str">
        <f>IF(TRIM(assembly_staff_import[[#This Row],[PUBLIC INFO ADDR_SOURCE_KEY]])="CAPITOL, ALBANY", "Legislative / Capitol Office", "District Office")</f>
        <v>District Office</v>
      </c>
      <c r="AD821" t="s">
        <v>27486</v>
      </c>
      <c r="AE821" t="s">
        <v>27487</v>
      </c>
      <c r="AF821" t="str">
        <f t="shared" si="39"/>
        <v xml:space="preserve">A49 </v>
      </c>
      <c r="AG821" t="s">
        <v>27488</v>
      </c>
      <c r="AH821" t="s">
        <v>27506</v>
      </c>
      <c r="AI821" t="s">
        <v>25391</v>
      </c>
      <c r="AJ821" t="s">
        <v>27497</v>
      </c>
    </row>
    <row r="822" spans="1:36" x14ac:dyDescent="0.2">
      <c r="A822" t="str">
        <f>TRIM(PROPER((assembly_staff_import[[#This Row],[First MI Name via NAME_SOURCE_KEY TEXT]]&amp;" "&amp;assembly_staff_import[[#This Row],[Last Name via NAME_SOURCE_KEY TEXT]]&amp;" "&amp;assembly_staff_import[[#This Row],[Suffix via NAME_SOURCE_KEY]])))</f>
        <v>Eric M Radezky</v>
      </c>
      <c r="B822" t="str">
        <f>TRIM(CONCATENATE(TRIM(assembly_staff_import[[#This Row],[Full Name]]), ", ", assembly_staff_import[[#This Row],[Title]]))</f>
        <v>Eric M Radezky, D O Director</v>
      </c>
      <c r="C822" t="e">
        <f>assembly_staff_import[[#This Row],[Vlookup_groups]]</f>
        <v>#REF!</v>
      </c>
      <c r="D822" t="str">
        <f>IF(assembly_staff_import[[#This Row],[Legislative Staff Type]]="Personal",assembly_staff_import[[#This Row],[Formatted Personal Staff Office]],"")</f>
        <v>District Office</v>
      </c>
      <c r="E822" t="s">
        <v>65</v>
      </c>
      <c r="F822" s="19" t="s">
        <v>10913</v>
      </c>
      <c r="G822" t="s">
        <v>67</v>
      </c>
      <c r="H822" t="str">
        <f>TRIM(PROPER((assembly_staff_import[[#This Row],[Last Name via NAME_SOURCE_KEY TEXT]]&amp;" "&amp;assembly_staff_import[[#This Row],[Suffix via NAME_SOURCE_KEY]])))</f>
        <v>Radezky</v>
      </c>
      <c r="I822" t="str">
        <f>PROPER(assembly_staff_import[[#This Row],[JOB TITLE_SOURCE_KEY]])</f>
        <v xml:space="preserve">D O Director                               </v>
      </c>
      <c r="J822" t="s">
        <v>72</v>
      </c>
      <c r="K822" t="e">
        <f>IF(assembly_staff_import[[#This Row],[Legislative Staff Type]]="Personal",assembly_staff_import[[#This Row],[Vlookup Reports To Person]], "")</f>
        <v>#REF!</v>
      </c>
      <c r="L822" t="str">
        <f>PROPER(assembly_staff_import[[#This Row],[First MI Name via NAME_SOURCE_KEY TEXT]])</f>
        <v xml:space="preserve"> Eric M</v>
      </c>
      <c r="M822" t="s">
        <v>17626</v>
      </c>
      <c r="N822" t="str">
        <f>LOWER(CONCATENATE(assembly_staff_import[[#This Row],[Last Name]],LEFT(assembly_staff_import[[#This Row],[First Name (no initial)]],1),"@nyassembly.gov"))</f>
        <v>radezkye@nyassembly.gov</v>
      </c>
      <c r="O822" t="s">
        <v>8079</v>
      </c>
      <c r="P822" t="e">
        <f>VLOOKUP(assembly_staff_import[[#This Row],[Full Name]],[3]!PEOPLE_March_20[#Data],1,0)</f>
        <v>#REF!</v>
      </c>
      <c r="Q822" t="e">
        <f>VLOOKUP(assembly_staff_import[[#This Row],[Full Name]],[3]!Table17[#Data],3,0)</f>
        <v>#REF!</v>
      </c>
      <c r="R822" t="e">
        <f>VLOOKUP(assembly_staff_import[[#This Row],[Formatted Works for Group]],[3]!Table7[#Data],1,0)</f>
        <v>#REF!</v>
      </c>
      <c r="S822" t="e">
        <f>IF(assembly_staff_import[[#This Row],[Legislative Staff Type]]="Personal", assembly_staff_import[[#This Row],[Vlookup Works for Group]], assembly_staff_import[[#This Row],[Formatted Works for Group calc]]&amp;", Central Staff Office, Assembly")</f>
        <v>#REF!</v>
      </c>
      <c r="T822" s="20" t="str">
        <f>TRIM(assembly_staff_import[[#This Row],[NAME_SOURCE_KEY]])</f>
        <v>RADEZKY, ERIC M</v>
      </c>
      <c r="U822" t="s">
        <v>27507</v>
      </c>
      <c r="V822" t="s">
        <v>27508</v>
      </c>
      <c r="W822" t="s">
        <v>27509</v>
      </c>
      <c r="Y822" t="str">
        <f>IF(assembly_staff_import[[#This Row],[Legislative Staff Type]]="Personal", PROPER(TRIM(assembly_staff_import[[#This Row],[Unit First MI via UNIT_SOURCE_KEY]])&amp;" "&amp;assembly_staff_import[[#This Row],[Unit Last via UNIT_SOURCE_KEY]]), PROPER(TRIM(assembly_staff_import[[#This Row],[UNIT NAME_SOURCE_KEY2]])))</f>
        <v>Joseph R. Lentol</v>
      </c>
      <c r="Z822" t="s">
        <v>27485</v>
      </c>
      <c r="AA822" t="e">
        <f>VLOOKUP(assembly_staff_import[[#This Row],[Formatted and corrected Works for Group Text]],[3]!Table4[#Data],1,0)</f>
        <v>#REF!</v>
      </c>
      <c r="AB822" t="e">
        <f>VLOOKUP(assembly_staff_import[[#This Row],[Formatted and corrected Works for Group Text]],[3]!Table5[#Data],2,0)</f>
        <v>#REF!</v>
      </c>
      <c r="AC822" t="str">
        <f>IF(TRIM(assembly_staff_import[[#This Row],[PUBLIC INFO ADDR_SOURCE_KEY]])="CAPITOL, ALBANY", "Legislative / Capitol Office", "District Office")</f>
        <v>District Office</v>
      </c>
      <c r="AD822" t="s">
        <v>27486</v>
      </c>
      <c r="AE822" t="s">
        <v>27487</v>
      </c>
      <c r="AF822" t="str">
        <f t="shared" si="39"/>
        <v xml:space="preserve">A49 </v>
      </c>
      <c r="AG822" t="s">
        <v>27488</v>
      </c>
      <c r="AH822" t="s">
        <v>27510</v>
      </c>
      <c r="AI822" t="s">
        <v>23653</v>
      </c>
      <c r="AJ822" t="s">
        <v>27497</v>
      </c>
    </row>
    <row r="823" spans="1:36" x14ac:dyDescent="0.2">
      <c r="A823" t="str">
        <f>TRIM(PROPER((assembly_staff_import[[#This Row],[First MI Name via NAME_SOURCE_KEY TEXT]]&amp;" "&amp;assembly_staff_import[[#This Row],[Last Name via NAME_SOURCE_KEY TEXT]]&amp;" "&amp;assembly_staff_import[[#This Row],[Suffix via NAME_SOURCE_KEY]])))</f>
        <v>Izabella Prusaczyk</v>
      </c>
      <c r="B823" t="str">
        <f>TRIM(CONCATENATE(TRIM(assembly_staff_import[[#This Row],[Full Name]]), ", ", assembly_staff_import[[#This Row],[Title]]))</f>
        <v>Izabella Prusaczyk, Admin Assistant</v>
      </c>
      <c r="C823" t="e">
        <f>assembly_staff_import[[#This Row],[Vlookup_groups]]</f>
        <v>#REF!</v>
      </c>
      <c r="D823" t="str">
        <f>IF(assembly_staff_import[[#This Row],[Legislative Staff Type]]="Personal",assembly_staff_import[[#This Row],[Formatted Personal Staff Office]],"")</f>
        <v>District Office</v>
      </c>
      <c r="E823" t="s">
        <v>65</v>
      </c>
      <c r="F823" s="19" t="s">
        <v>10913</v>
      </c>
      <c r="G823" t="s">
        <v>67</v>
      </c>
      <c r="H823" t="str">
        <f>TRIM(PROPER((assembly_staff_import[[#This Row],[Last Name via NAME_SOURCE_KEY TEXT]]&amp;" "&amp;assembly_staff_import[[#This Row],[Suffix via NAME_SOURCE_KEY]])))</f>
        <v>Prusaczyk</v>
      </c>
      <c r="I823" t="str">
        <f>PROPER(assembly_staff_import[[#This Row],[JOB TITLE_SOURCE_KEY]])</f>
        <v xml:space="preserve">Admin Assistant                            </v>
      </c>
      <c r="J823" t="s">
        <v>72</v>
      </c>
      <c r="K823" t="e">
        <f>IF(assembly_staff_import[[#This Row],[Legislative Staff Type]]="Personal",assembly_staff_import[[#This Row],[Vlookup Reports To Person]], "")</f>
        <v>#REF!</v>
      </c>
      <c r="L823" t="str">
        <f>PROPER(assembly_staff_import[[#This Row],[First MI Name via NAME_SOURCE_KEY TEXT]])</f>
        <v xml:space="preserve"> Izabella</v>
      </c>
      <c r="M823" t="s">
        <v>13053</v>
      </c>
      <c r="N823" t="str">
        <f>LOWER(CONCATENATE(assembly_staff_import[[#This Row],[Last Name]],LEFT(assembly_staff_import[[#This Row],[First Name (no initial)]],1),"@nyassembly.gov"))</f>
        <v>prusaczyki@nyassembly.gov</v>
      </c>
      <c r="O823" t="s">
        <v>13055</v>
      </c>
      <c r="P823" t="e">
        <f>VLOOKUP(assembly_staff_import[[#This Row],[Full Name]],[3]!PEOPLE_March_20[#Data],1,0)</f>
        <v>#REF!</v>
      </c>
      <c r="Q823" t="e">
        <f>VLOOKUP(assembly_staff_import[[#This Row],[Full Name]],[3]!Table17[#Data],3,0)</f>
        <v>#REF!</v>
      </c>
      <c r="R823" t="e">
        <f>VLOOKUP(assembly_staff_import[[#This Row],[Formatted Works for Group]],[3]!Table7[#Data],1,0)</f>
        <v>#REF!</v>
      </c>
      <c r="S823" t="e">
        <f>IF(assembly_staff_import[[#This Row],[Legislative Staff Type]]="Personal", assembly_staff_import[[#This Row],[Vlookup Works for Group]], assembly_staff_import[[#This Row],[Formatted Works for Group calc]]&amp;", Central Staff Office, Assembly")</f>
        <v>#REF!</v>
      </c>
      <c r="T823" s="20" t="str">
        <f>TRIM(assembly_staff_import[[#This Row],[NAME_SOURCE_KEY]])</f>
        <v>PRUSACZYK, IZABELLA</v>
      </c>
      <c r="U823" t="s">
        <v>27511</v>
      </c>
      <c r="V823" t="s">
        <v>27512</v>
      </c>
      <c r="W823" t="s">
        <v>27513</v>
      </c>
      <c r="Y823" t="str">
        <f>IF(assembly_staff_import[[#This Row],[Legislative Staff Type]]="Personal", PROPER(TRIM(assembly_staff_import[[#This Row],[Unit First MI via UNIT_SOURCE_KEY]])&amp;" "&amp;assembly_staff_import[[#This Row],[Unit Last via UNIT_SOURCE_KEY]]), PROPER(TRIM(assembly_staff_import[[#This Row],[UNIT NAME_SOURCE_KEY2]])))</f>
        <v>Joseph R. Lentol</v>
      </c>
      <c r="Z823" t="s">
        <v>27485</v>
      </c>
      <c r="AA823" t="e">
        <f>VLOOKUP(assembly_staff_import[[#This Row],[Formatted and corrected Works for Group Text]],[3]!Table4[#Data],1,0)</f>
        <v>#REF!</v>
      </c>
      <c r="AB823" t="e">
        <f>VLOOKUP(assembly_staff_import[[#This Row],[Formatted and corrected Works for Group Text]],[3]!Table5[#Data],2,0)</f>
        <v>#REF!</v>
      </c>
      <c r="AC823" t="str">
        <f>IF(TRIM(assembly_staff_import[[#This Row],[PUBLIC INFO ADDR_SOURCE_KEY]])="CAPITOL, ALBANY", "Legislative / Capitol Office", "District Office")</f>
        <v>District Office</v>
      </c>
      <c r="AD823" t="s">
        <v>27486</v>
      </c>
      <c r="AE823" t="s">
        <v>27487</v>
      </c>
      <c r="AF823" t="str">
        <f t="shared" si="39"/>
        <v xml:space="preserve">A49 </v>
      </c>
      <c r="AG823" t="s">
        <v>27488</v>
      </c>
      <c r="AH823" t="s">
        <v>27514</v>
      </c>
      <c r="AI823" t="s">
        <v>23568</v>
      </c>
      <c r="AJ823" t="s">
        <v>27497</v>
      </c>
    </row>
    <row r="824" spans="1:36" x14ac:dyDescent="0.2">
      <c r="A824" t="str">
        <f>TRIM(PROPER((assembly_staff_import[[#This Row],[First MI Name via NAME_SOURCE_KEY TEXT]]&amp;" "&amp;assembly_staff_import[[#This Row],[Last Name via NAME_SOURCE_KEY TEXT]]&amp;" "&amp;assembly_staff_import[[#This Row],[Suffix via NAME_SOURCE_KEY]])))</f>
        <v>Jayne L Lavigna-Jesmain</v>
      </c>
      <c r="B824" t="str">
        <f>TRIM(CONCATENATE(TRIM(assembly_staff_import[[#This Row],[Full Name]]), ", ", assembly_staff_import[[#This Row],[Title]]))</f>
        <v>Jayne L Lavigna-Jesmain, Counsel</v>
      </c>
      <c r="C824" t="e">
        <f>assembly_staff_import[[#This Row],[Vlookup_groups]]</f>
        <v>#REF!</v>
      </c>
      <c r="D824" t="str">
        <f>IF(assembly_staff_import[[#This Row],[Legislative Staff Type]]="Personal",assembly_staff_import[[#This Row],[Formatted Personal Staff Office]],"")</f>
        <v>Legislative / Capitol Office</v>
      </c>
      <c r="E824" t="s">
        <v>65</v>
      </c>
      <c r="F824" s="19" t="s">
        <v>10913</v>
      </c>
      <c r="G824" t="s">
        <v>67</v>
      </c>
      <c r="H824" t="str">
        <f>TRIM(PROPER((assembly_staff_import[[#This Row],[Last Name via NAME_SOURCE_KEY TEXT]]&amp;" "&amp;assembly_staff_import[[#This Row],[Suffix via NAME_SOURCE_KEY]])))</f>
        <v>Lavigna-Jesmain</v>
      </c>
      <c r="I824" t="str">
        <f>PROPER(assembly_staff_import[[#This Row],[JOB TITLE_SOURCE_KEY]])</f>
        <v xml:space="preserve">Counsel                                    </v>
      </c>
      <c r="J824" t="s">
        <v>72</v>
      </c>
      <c r="K824" t="e">
        <f>IF(assembly_staff_import[[#This Row],[Legislative Staff Type]]="Personal",assembly_staff_import[[#This Row],[Vlookup Reports To Person]], "")</f>
        <v>#REF!</v>
      </c>
      <c r="L824" t="str">
        <f>PROPER(assembly_staff_import[[#This Row],[First MI Name via NAME_SOURCE_KEY TEXT]])</f>
        <v xml:space="preserve"> Jayne L</v>
      </c>
      <c r="M824" t="s">
        <v>19188</v>
      </c>
      <c r="N824" t="str">
        <f>LOWER(CONCATENATE(assembly_staff_import[[#This Row],[Last Name]],LEFT(assembly_staff_import[[#This Row],[First Name (no initial)]],1),"@nyassembly.gov"))</f>
        <v>lavigna-jesmainj@nyassembly.gov</v>
      </c>
      <c r="O824" t="s">
        <v>27515</v>
      </c>
      <c r="P824" t="e">
        <f>VLOOKUP(assembly_staff_import[[#This Row],[Full Name]],[3]!PEOPLE_March_20[#Data],1,0)</f>
        <v>#REF!</v>
      </c>
      <c r="Q824" t="e">
        <f>VLOOKUP(assembly_staff_import[[#This Row],[Full Name]],[3]!Table17[#Data],3,0)</f>
        <v>#REF!</v>
      </c>
      <c r="R824" t="e">
        <f>VLOOKUP(assembly_staff_import[[#This Row],[Formatted Works for Group]],[3]!Table7[#Data],1,0)</f>
        <v>#REF!</v>
      </c>
      <c r="S824" t="e">
        <f>IF(assembly_staff_import[[#This Row],[Legislative Staff Type]]="Personal", assembly_staff_import[[#This Row],[Vlookup Works for Group]], assembly_staff_import[[#This Row],[Formatted Works for Group calc]]&amp;", Central Staff Office, Assembly")</f>
        <v>#REF!</v>
      </c>
      <c r="T824" s="20" t="str">
        <f>TRIM(assembly_staff_import[[#This Row],[NAME_SOURCE_KEY]])</f>
        <v>LAVIGNA-JESMAIN, JAYNE L</v>
      </c>
      <c r="U824" t="s">
        <v>27516</v>
      </c>
      <c r="V824" t="s">
        <v>27517</v>
      </c>
      <c r="W824" t="s">
        <v>27518</v>
      </c>
      <c r="Y824" t="str">
        <f>IF(assembly_staff_import[[#This Row],[Legislative Staff Type]]="Personal", PROPER(TRIM(assembly_staff_import[[#This Row],[Unit First MI via UNIT_SOURCE_KEY]])&amp;" "&amp;assembly_staff_import[[#This Row],[Unit Last via UNIT_SOURCE_KEY]]), PROPER(TRIM(assembly_staff_import[[#This Row],[UNIT NAME_SOURCE_KEY2]])))</f>
        <v>Joseph R. Lentol</v>
      </c>
      <c r="Z824" t="s">
        <v>27485</v>
      </c>
      <c r="AA824" t="e">
        <f>VLOOKUP(assembly_staff_import[[#This Row],[Formatted and corrected Works for Group Text]],[3]!Table4[#Data],1,0)</f>
        <v>#REF!</v>
      </c>
      <c r="AB824" t="e">
        <f>VLOOKUP(assembly_staff_import[[#This Row],[Formatted and corrected Works for Group Text]],[3]!Table5[#Data],2,0)</f>
        <v>#REF!</v>
      </c>
      <c r="AC824" t="str">
        <f>IF(TRIM(assembly_staff_import[[#This Row],[PUBLIC INFO ADDR_SOURCE_KEY]])="CAPITOL, ALBANY", "Legislative / Capitol Office", "District Office")</f>
        <v>Legislative / Capitol Office</v>
      </c>
      <c r="AD824" t="s">
        <v>27486</v>
      </c>
      <c r="AE824" t="s">
        <v>27487</v>
      </c>
      <c r="AF824" t="str">
        <f t="shared" si="39"/>
        <v xml:space="preserve">A49 </v>
      </c>
      <c r="AG824" t="s">
        <v>27488</v>
      </c>
      <c r="AH824" t="s">
        <v>27519</v>
      </c>
      <c r="AI824" t="s">
        <v>24265</v>
      </c>
      <c r="AJ824" t="s">
        <v>23493</v>
      </c>
    </row>
    <row r="825" spans="1:36" x14ac:dyDescent="0.2">
      <c r="A825" t="str">
        <f>TRIM(PROPER((assembly_staff_import[[#This Row],[First MI Name via NAME_SOURCE_KEY TEXT]]&amp;" "&amp;assembly_staff_import[[#This Row],[Last Name via NAME_SOURCE_KEY TEXT]]&amp;" "&amp;assembly_staff_import[[#This Row],[Suffix via NAME_SOURCE_KEY]])))</f>
        <v>Kathleen M Lyons</v>
      </c>
      <c r="B825" t="str">
        <f>TRIM(CONCATENATE(TRIM(assembly_staff_import[[#This Row],[Full Name]]), ", ", assembly_staff_import[[#This Row],[Title]]))</f>
        <v>Kathleen M Lyons, Legis Asst</v>
      </c>
      <c r="C825" t="e">
        <f>assembly_staff_import[[#This Row],[Vlookup_groups]]</f>
        <v>#REF!</v>
      </c>
      <c r="D825" t="str">
        <f>IF(assembly_staff_import[[#This Row],[Legislative Staff Type]]="Personal",assembly_staff_import[[#This Row],[Formatted Personal Staff Office]],"")</f>
        <v>Legislative / Capitol Office</v>
      </c>
      <c r="E825" t="s">
        <v>65</v>
      </c>
      <c r="F825" s="19" t="s">
        <v>10913</v>
      </c>
      <c r="G825" t="s">
        <v>67</v>
      </c>
      <c r="H825" t="str">
        <f>TRIM(PROPER((assembly_staff_import[[#This Row],[Last Name via NAME_SOURCE_KEY TEXT]]&amp;" "&amp;assembly_staff_import[[#This Row],[Suffix via NAME_SOURCE_KEY]])))</f>
        <v>Lyons</v>
      </c>
      <c r="I825" t="str">
        <f>PROPER(assembly_staff_import[[#This Row],[JOB TITLE_SOURCE_KEY]])</f>
        <v xml:space="preserve">Legis Asst                                 </v>
      </c>
      <c r="J825" t="s">
        <v>72</v>
      </c>
      <c r="K825" t="e">
        <f>IF(assembly_staff_import[[#This Row],[Legislative Staff Type]]="Personal",assembly_staff_import[[#This Row],[Vlookup Reports To Person]], "")</f>
        <v>#REF!</v>
      </c>
      <c r="L825" t="str">
        <f>PROPER(assembly_staff_import[[#This Row],[First MI Name via NAME_SOURCE_KEY TEXT]])</f>
        <v xml:space="preserve"> Kathleen M</v>
      </c>
      <c r="M825" t="s">
        <v>17657</v>
      </c>
      <c r="N825" t="str">
        <f>LOWER(CONCATENATE(assembly_staff_import[[#This Row],[Last Name]],LEFT(assembly_staff_import[[#This Row],[First Name (no initial)]],1),"@nyassembly.gov"))</f>
        <v>lyonsk@nyassembly.gov</v>
      </c>
      <c r="O825" t="s">
        <v>18998</v>
      </c>
      <c r="P825" t="e">
        <f>VLOOKUP(assembly_staff_import[[#This Row],[Full Name]],[3]!PEOPLE_March_20[#Data],1,0)</f>
        <v>#REF!</v>
      </c>
      <c r="Q825" t="e">
        <f>VLOOKUP(assembly_staff_import[[#This Row],[Full Name]],[3]!Table17[#Data],3,0)</f>
        <v>#REF!</v>
      </c>
      <c r="R825" t="e">
        <f>VLOOKUP(assembly_staff_import[[#This Row],[Formatted Works for Group]],[3]!Table7[#Data],1,0)</f>
        <v>#REF!</v>
      </c>
      <c r="S825" t="e">
        <f>IF(assembly_staff_import[[#This Row],[Legislative Staff Type]]="Personal", assembly_staff_import[[#This Row],[Vlookup Works for Group]], assembly_staff_import[[#This Row],[Formatted Works for Group calc]]&amp;", Central Staff Office, Assembly")</f>
        <v>#REF!</v>
      </c>
      <c r="T825" s="20" t="str">
        <f>TRIM(assembly_staff_import[[#This Row],[NAME_SOURCE_KEY]])</f>
        <v>LYONS, KATHLEEN M</v>
      </c>
      <c r="U825" t="s">
        <v>27520</v>
      </c>
      <c r="V825" t="s">
        <v>27521</v>
      </c>
      <c r="W825" t="s">
        <v>23560</v>
      </c>
      <c r="Y825" t="str">
        <f>IF(assembly_staff_import[[#This Row],[Legislative Staff Type]]="Personal", PROPER(TRIM(assembly_staff_import[[#This Row],[Unit First MI via UNIT_SOURCE_KEY]])&amp;" "&amp;assembly_staff_import[[#This Row],[Unit Last via UNIT_SOURCE_KEY]]), PROPER(TRIM(assembly_staff_import[[#This Row],[UNIT NAME_SOURCE_KEY2]])))</f>
        <v>Joseph R. Lentol</v>
      </c>
      <c r="Z825" t="s">
        <v>27485</v>
      </c>
      <c r="AA825" t="e">
        <f>VLOOKUP(assembly_staff_import[[#This Row],[Formatted and corrected Works for Group Text]],[3]!Table4[#Data],1,0)</f>
        <v>#REF!</v>
      </c>
      <c r="AB825" t="e">
        <f>VLOOKUP(assembly_staff_import[[#This Row],[Formatted and corrected Works for Group Text]],[3]!Table5[#Data],2,0)</f>
        <v>#REF!</v>
      </c>
      <c r="AC825" t="str">
        <f>IF(TRIM(assembly_staff_import[[#This Row],[PUBLIC INFO ADDR_SOURCE_KEY]])="CAPITOL, ALBANY", "Legislative / Capitol Office", "District Office")</f>
        <v>Legislative / Capitol Office</v>
      </c>
      <c r="AD825" t="s">
        <v>27486</v>
      </c>
      <c r="AE825" t="s">
        <v>27487</v>
      </c>
      <c r="AF825" t="str">
        <f t="shared" si="39"/>
        <v xml:space="preserve">A49 </v>
      </c>
      <c r="AG825" t="s">
        <v>27488</v>
      </c>
      <c r="AH825" t="s">
        <v>27522</v>
      </c>
      <c r="AI825" t="s">
        <v>23706</v>
      </c>
      <c r="AJ825" t="s">
        <v>23493</v>
      </c>
    </row>
    <row r="826" spans="1:36" x14ac:dyDescent="0.2">
      <c r="A826" t="str">
        <f>TRIM(PROPER((assembly_staff_import[[#This Row],[First MI Name via NAME_SOURCE_KEY TEXT]]&amp;" "&amp;assembly_staff_import[[#This Row],[Last Name via NAME_SOURCE_KEY TEXT]]&amp;" "&amp;assembly_staff_import[[#This Row],[Suffix via NAME_SOURCE_KEY]])))</f>
        <v>Marcy D Feinman</v>
      </c>
      <c r="B826" t="str">
        <f>TRIM(CONCATENATE(TRIM(assembly_staff_import[[#This Row],[Full Name]]), ", ", assembly_staff_import[[#This Row],[Title]]))</f>
        <v>Marcy D Feinman, Legis Liaison</v>
      </c>
      <c r="C826" t="e">
        <f>assembly_staff_import[[#This Row],[Vlookup_groups]]</f>
        <v>#REF!</v>
      </c>
      <c r="D826" t="str">
        <f>IF(assembly_staff_import[[#This Row],[Legislative Staff Type]]="Personal",assembly_staff_import[[#This Row],[Formatted Personal Staff Office]],"")</f>
        <v>Legislative / Capitol Office</v>
      </c>
      <c r="E826" t="s">
        <v>65</v>
      </c>
      <c r="F826" s="19" t="s">
        <v>10913</v>
      </c>
      <c r="G826" t="s">
        <v>67</v>
      </c>
      <c r="H826" t="str">
        <f>TRIM(PROPER((assembly_staff_import[[#This Row],[Last Name via NAME_SOURCE_KEY TEXT]]&amp;" "&amp;assembly_staff_import[[#This Row],[Suffix via NAME_SOURCE_KEY]])))</f>
        <v>Feinman</v>
      </c>
      <c r="I826" t="str">
        <f>PROPER(assembly_staff_import[[#This Row],[JOB TITLE_SOURCE_KEY]])</f>
        <v xml:space="preserve">Legis Liaison                              </v>
      </c>
      <c r="J826" t="s">
        <v>72</v>
      </c>
      <c r="K826" t="e">
        <f>IF(assembly_staff_import[[#This Row],[Legislative Staff Type]]="Personal",assembly_staff_import[[#This Row],[Vlookup Reports To Person]], "")</f>
        <v>#REF!</v>
      </c>
      <c r="L826" t="str">
        <f>PROPER(assembly_staff_import[[#This Row],[First MI Name via NAME_SOURCE_KEY TEXT]])</f>
        <v xml:space="preserve"> Marcy D</v>
      </c>
      <c r="M826" t="s">
        <v>19198</v>
      </c>
      <c r="N826" t="str">
        <f>LOWER(CONCATENATE(assembly_staff_import[[#This Row],[Last Name]],LEFT(assembly_staff_import[[#This Row],[First Name (no initial)]],1),"@nyassembly.gov"))</f>
        <v>feinmanm@nyassembly.gov</v>
      </c>
      <c r="O826" t="s">
        <v>5937</v>
      </c>
      <c r="P826" t="e">
        <f>VLOOKUP(assembly_staff_import[[#This Row],[Full Name]],[3]!PEOPLE_March_20[#Data],1,0)</f>
        <v>#REF!</v>
      </c>
      <c r="Q826" t="e">
        <f>VLOOKUP(assembly_staff_import[[#This Row],[Full Name]],[3]!Table17[#Data],3,0)</f>
        <v>#REF!</v>
      </c>
      <c r="R826" t="e">
        <f>VLOOKUP(assembly_staff_import[[#This Row],[Formatted Works for Group]],[3]!Table7[#Data],1,0)</f>
        <v>#REF!</v>
      </c>
      <c r="S826" t="e">
        <f>IF(assembly_staff_import[[#This Row],[Legislative Staff Type]]="Personal", assembly_staff_import[[#This Row],[Vlookup Works for Group]], assembly_staff_import[[#This Row],[Formatted Works for Group calc]]&amp;", Central Staff Office, Assembly")</f>
        <v>#REF!</v>
      </c>
      <c r="T826" s="20" t="str">
        <f>TRIM(assembly_staff_import[[#This Row],[NAME_SOURCE_KEY]])</f>
        <v>FEINMAN, MARCY D</v>
      </c>
      <c r="U826" t="s">
        <v>27523</v>
      </c>
      <c r="V826" t="s">
        <v>27524</v>
      </c>
      <c r="W826" t="s">
        <v>27525</v>
      </c>
      <c r="Y826" t="str">
        <f>IF(assembly_staff_import[[#This Row],[Legislative Staff Type]]="Personal", PROPER(TRIM(assembly_staff_import[[#This Row],[Unit First MI via UNIT_SOURCE_KEY]])&amp;" "&amp;assembly_staff_import[[#This Row],[Unit Last via UNIT_SOURCE_KEY]]), PROPER(TRIM(assembly_staff_import[[#This Row],[UNIT NAME_SOURCE_KEY2]])))</f>
        <v>Joseph R. Lentol</v>
      </c>
      <c r="Z826" t="s">
        <v>27485</v>
      </c>
      <c r="AA826" t="e">
        <f>VLOOKUP(assembly_staff_import[[#This Row],[Formatted and corrected Works for Group Text]],[3]!Table4[#Data],1,0)</f>
        <v>#REF!</v>
      </c>
      <c r="AB826" t="e">
        <f>VLOOKUP(assembly_staff_import[[#This Row],[Formatted and corrected Works for Group Text]],[3]!Table5[#Data],2,0)</f>
        <v>#REF!</v>
      </c>
      <c r="AC826" t="str">
        <f>IF(TRIM(assembly_staff_import[[#This Row],[PUBLIC INFO ADDR_SOURCE_KEY]])="CAPITOL, ALBANY", "Legislative / Capitol Office", "District Office")</f>
        <v>Legislative / Capitol Office</v>
      </c>
      <c r="AD826" t="s">
        <v>27486</v>
      </c>
      <c r="AE826" t="s">
        <v>27487</v>
      </c>
      <c r="AF826" t="str">
        <f t="shared" si="39"/>
        <v xml:space="preserve">A49 </v>
      </c>
      <c r="AG826" t="s">
        <v>27488</v>
      </c>
      <c r="AH826" t="s">
        <v>27526</v>
      </c>
      <c r="AI826" t="s">
        <v>24481</v>
      </c>
      <c r="AJ826" t="s">
        <v>23493</v>
      </c>
    </row>
    <row r="827" spans="1:36" x14ac:dyDescent="0.2">
      <c r="A827" t="str">
        <f>TRIM(PROPER((assembly_staff_import[[#This Row],[First MI Name via NAME_SOURCE_KEY TEXT]]&amp;" "&amp;assembly_staff_import[[#This Row],[Last Name via NAME_SOURCE_KEY TEXT]]&amp;" "&amp;assembly_staff_import[[#This Row],[Suffix via NAME_SOURCE_KEY]])))</f>
        <v>Ursula M Wesolinska</v>
      </c>
      <c r="B827" t="str">
        <f>TRIM(CONCATENATE(TRIM(assembly_staff_import[[#This Row],[Full Name]]), ", ", assembly_staff_import[[#This Row],[Title]]))</f>
        <v>Ursula M Wesolinska, Special Asst</v>
      </c>
      <c r="C827" t="e">
        <f>assembly_staff_import[[#This Row],[Vlookup_groups]]</f>
        <v>#REF!</v>
      </c>
      <c r="D827" t="str">
        <f>IF(assembly_staff_import[[#This Row],[Legislative Staff Type]]="Personal",assembly_staff_import[[#This Row],[Formatted Personal Staff Office]],"")</f>
        <v>District Office</v>
      </c>
      <c r="E827" t="s">
        <v>65</v>
      </c>
      <c r="F827" s="19" t="s">
        <v>10913</v>
      </c>
      <c r="G827" t="s">
        <v>67</v>
      </c>
      <c r="H827" t="str">
        <f>TRIM(PROPER((assembly_staff_import[[#This Row],[Last Name via NAME_SOURCE_KEY TEXT]]&amp;" "&amp;assembly_staff_import[[#This Row],[Suffix via NAME_SOURCE_KEY]])))</f>
        <v>Wesolinska</v>
      </c>
      <c r="I827" t="str">
        <f>PROPER(assembly_staff_import[[#This Row],[JOB TITLE_SOURCE_KEY]])</f>
        <v xml:space="preserve">Special Asst                               </v>
      </c>
      <c r="J827" t="s">
        <v>72</v>
      </c>
      <c r="K827" t="e">
        <f>IF(assembly_staff_import[[#This Row],[Legislative Staff Type]]="Personal",assembly_staff_import[[#This Row],[Vlookup Reports To Person]], "")</f>
        <v>#REF!</v>
      </c>
      <c r="L827" t="str">
        <f>PROPER(assembly_staff_import[[#This Row],[First MI Name via NAME_SOURCE_KEY TEXT]])</f>
        <v xml:space="preserve"> Ursula M</v>
      </c>
      <c r="M827" t="s">
        <v>19121</v>
      </c>
      <c r="N827" t="str">
        <f>LOWER(CONCATENATE(assembly_staff_import[[#This Row],[Last Name]],LEFT(assembly_staff_import[[#This Row],[First Name (no initial)]],1),"@nyassembly.gov"))</f>
        <v>wesolinskau@nyassembly.gov</v>
      </c>
      <c r="O827" t="s">
        <v>27527</v>
      </c>
      <c r="P827" t="e">
        <f>VLOOKUP(assembly_staff_import[[#This Row],[Full Name]],[3]!PEOPLE_March_20[#Data],1,0)</f>
        <v>#REF!</v>
      </c>
      <c r="Q827" t="e">
        <f>VLOOKUP(assembly_staff_import[[#This Row],[Full Name]],[3]!Table17[#Data],3,0)</f>
        <v>#REF!</v>
      </c>
      <c r="R827" t="e">
        <f>VLOOKUP(assembly_staff_import[[#This Row],[Formatted Works for Group]],[3]!Table7[#Data],1,0)</f>
        <v>#REF!</v>
      </c>
      <c r="S827" t="e">
        <f>IF(assembly_staff_import[[#This Row],[Legislative Staff Type]]="Personal", assembly_staff_import[[#This Row],[Vlookup Works for Group]], assembly_staff_import[[#This Row],[Formatted Works for Group calc]]&amp;", Central Staff Office, Assembly")</f>
        <v>#REF!</v>
      </c>
      <c r="T827" s="20" t="str">
        <f>TRIM(assembly_staff_import[[#This Row],[NAME_SOURCE_KEY]])</f>
        <v>WESOLINSKA, URSULA M</v>
      </c>
      <c r="U827" t="s">
        <v>27528</v>
      </c>
      <c r="V827" t="s">
        <v>27529</v>
      </c>
      <c r="W827" t="s">
        <v>27530</v>
      </c>
      <c r="Y827" t="str">
        <f>IF(assembly_staff_import[[#This Row],[Legislative Staff Type]]="Personal", PROPER(TRIM(assembly_staff_import[[#This Row],[Unit First MI via UNIT_SOURCE_KEY]])&amp;" "&amp;assembly_staff_import[[#This Row],[Unit Last via UNIT_SOURCE_KEY]]), PROPER(TRIM(assembly_staff_import[[#This Row],[UNIT NAME_SOURCE_KEY2]])))</f>
        <v>Joseph R. Lentol</v>
      </c>
      <c r="Z827" t="s">
        <v>27485</v>
      </c>
      <c r="AA827" t="e">
        <f>VLOOKUP(assembly_staff_import[[#This Row],[Formatted and corrected Works for Group Text]],[3]!Table4[#Data],1,0)</f>
        <v>#REF!</v>
      </c>
      <c r="AB827" t="e">
        <f>VLOOKUP(assembly_staff_import[[#This Row],[Formatted and corrected Works for Group Text]],[3]!Table5[#Data],2,0)</f>
        <v>#REF!</v>
      </c>
      <c r="AC827" t="str">
        <f>IF(TRIM(assembly_staff_import[[#This Row],[PUBLIC INFO ADDR_SOURCE_KEY]])="CAPITOL, ALBANY", "Legislative / Capitol Office", "District Office")</f>
        <v>District Office</v>
      </c>
      <c r="AD827" t="s">
        <v>27486</v>
      </c>
      <c r="AE827" t="s">
        <v>27487</v>
      </c>
      <c r="AF827" t="str">
        <f t="shared" si="39"/>
        <v xml:space="preserve">A49 </v>
      </c>
      <c r="AG827" t="s">
        <v>27488</v>
      </c>
      <c r="AH827" t="s">
        <v>27531</v>
      </c>
      <c r="AI827" t="s">
        <v>24653</v>
      </c>
      <c r="AJ827" t="s">
        <v>27497</v>
      </c>
    </row>
    <row r="828" spans="1:36" x14ac:dyDescent="0.2">
      <c r="A828" t="str">
        <f>TRIM(PROPER((assembly_staff_import[[#This Row],[First MI Name via NAME_SOURCE_KEY TEXT]]&amp;" "&amp;assembly_staff_import[[#This Row],[Last Name via NAME_SOURCE_KEY TEXT]]&amp;" "&amp;assembly_staff_import[[#This Row],[Suffix via NAME_SOURCE_KEY]])))</f>
        <v>Arleigh Campbell-Roselene</v>
      </c>
      <c r="B828" t="str">
        <f>TRIM(CONCATENATE(TRIM(assembly_staff_import[[#This Row],[Full Name]]), ", ", assembly_staff_import[[#This Row],[Title]]))</f>
        <v>Arleigh Campbell-Roselene, Constituent Liaison</v>
      </c>
      <c r="C828" t="e">
        <f>assembly_staff_import[[#This Row],[Vlookup_groups]]</f>
        <v>#REF!</v>
      </c>
      <c r="D828" t="str">
        <f>IF(assembly_staff_import[[#This Row],[Legislative Staff Type]]="Personal",assembly_staff_import[[#This Row],[Formatted Personal Staff Office]],"")</f>
        <v>District Office</v>
      </c>
      <c r="E828" t="s">
        <v>65</v>
      </c>
      <c r="F828" s="19" t="s">
        <v>10913</v>
      </c>
      <c r="G828" t="s">
        <v>67</v>
      </c>
      <c r="H828" t="str">
        <f>TRIM(PROPER((assembly_staff_import[[#This Row],[Last Name via NAME_SOURCE_KEY TEXT]]&amp;" "&amp;assembly_staff_import[[#This Row],[Suffix via NAME_SOURCE_KEY]])))</f>
        <v>Campbell-Roselene</v>
      </c>
      <c r="I828" t="str">
        <f>PROPER(assembly_staff_import[[#This Row],[JOB TITLE_SOURCE_KEY]])</f>
        <v xml:space="preserve">Constituent Liaison                        </v>
      </c>
      <c r="J828" t="s">
        <v>72</v>
      </c>
      <c r="K828" t="e">
        <f>IF(assembly_staff_import[[#This Row],[Legislative Staff Type]]="Personal",assembly_staff_import[[#This Row],[Vlookup Reports To Person]], "")</f>
        <v>#REF!</v>
      </c>
      <c r="L828" t="str">
        <f>PROPER(assembly_staff_import[[#This Row],[First MI Name via NAME_SOURCE_KEY TEXT]])</f>
        <v xml:space="preserve"> Arleigh</v>
      </c>
      <c r="M828" t="s">
        <v>21601</v>
      </c>
      <c r="N828" t="str">
        <f>LOWER(CONCATENATE(assembly_staff_import[[#This Row],[Last Name]],LEFT(assembly_staff_import[[#This Row],[First Name (no initial)]],1),"@nyassembly.gov"))</f>
        <v>campbell-roselenea@nyassembly.gov</v>
      </c>
      <c r="O828" t="s">
        <v>21603</v>
      </c>
      <c r="P828" t="e">
        <f>VLOOKUP(assembly_staff_import[[#This Row],[Full Name]],[3]!PEOPLE_March_20[#Data],1,0)</f>
        <v>#REF!</v>
      </c>
      <c r="Q828" t="e">
        <f>VLOOKUP(assembly_staff_import[[#This Row],[Full Name]],[3]!Table17[#Data],3,0)</f>
        <v>#REF!</v>
      </c>
      <c r="R828" t="e">
        <f>VLOOKUP(assembly_staff_import[[#This Row],[Formatted Works for Group]],[3]!Table7[#Data],1,0)</f>
        <v>#REF!</v>
      </c>
      <c r="S828" t="e">
        <f>IF(assembly_staff_import[[#This Row],[Legislative Staff Type]]="Personal", assembly_staff_import[[#This Row],[Vlookup Works for Group]], assembly_staff_import[[#This Row],[Formatted Works for Group calc]]&amp;", Central Staff Office, Assembly")</f>
        <v>#REF!</v>
      </c>
      <c r="T828" s="20" t="str">
        <f>TRIM(assembly_staff_import[[#This Row],[NAME_SOURCE_KEY]])</f>
        <v>CAMPBELL-ROSELENE, ARLEIGH</v>
      </c>
      <c r="U828" t="s">
        <v>27532</v>
      </c>
      <c r="V828" t="s">
        <v>27533</v>
      </c>
      <c r="W828" t="s">
        <v>27534</v>
      </c>
      <c r="Y828" t="str">
        <f>IF(assembly_staff_import[[#This Row],[Legislative Staff Type]]="Personal", PROPER(TRIM(assembly_staff_import[[#This Row],[Unit First MI via UNIT_SOURCE_KEY]])&amp;" "&amp;assembly_staff_import[[#This Row],[Unit Last via UNIT_SOURCE_KEY]]), PROPER(TRIM(assembly_staff_import[[#This Row],[UNIT NAME_SOURCE_KEY2]])))</f>
        <v>Joseph D. Morelle</v>
      </c>
      <c r="Z828" t="s">
        <v>27535</v>
      </c>
      <c r="AA828" t="e">
        <f>VLOOKUP(assembly_staff_import[[#This Row],[Formatted and corrected Works for Group Text]],[3]!Table4[#Data],1,0)</f>
        <v>#REF!</v>
      </c>
      <c r="AB828" t="e">
        <f>VLOOKUP(assembly_staff_import[[#This Row],[Formatted and corrected Works for Group Text]],[3]!Table5[#Data],2,0)</f>
        <v>#REF!</v>
      </c>
      <c r="AC828" t="str">
        <f>IF(TRIM(assembly_staff_import[[#This Row],[PUBLIC INFO ADDR_SOURCE_KEY]])="CAPITOL, ALBANY", "Legislative / Capitol Office", "District Office")</f>
        <v>District Office</v>
      </c>
      <c r="AD828" t="s">
        <v>27536</v>
      </c>
      <c r="AE828" t="s">
        <v>27537</v>
      </c>
      <c r="AF828" t="str">
        <f t="shared" ref="AF828:AF841" si="40">"B73 "</f>
        <v xml:space="preserve">B73 </v>
      </c>
      <c r="AG828" t="s">
        <v>27538</v>
      </c>
      <c r="AH828" t="s">
        <v>27539</v>
      </c>
      <c r="AI828" t="s">
        <v>23475</v>
      </c>
      <c r="AJ828" t="s">
        <v>27540</v>
      </c>
    </row>
    <row r="829" spans="1:36" x14ac:dyDescent="0.2">
      <c r="A829" t="str">
        <f>TRIM(PROPER((assembly_staff_import[[#This Row],[First MI Name via NAME_SOURCE_KEY TEXT]]&amp;" "&amp;assembly_staff_import[[#This Row],[Last Name via NAME_SOURCE_KEY TEXT]]&amp;" "&amp;assembly_staff_import[[#This Row],[Suffix via NAME_SOURCE_KEY]])))</f>
        <v>Dana C Vernetti</v>
      </c>
      <c r="B829" t="str">
        <f>TRIM(CONCATENATE(TRIM(assembly_staff_import[[#This Row],[Full Name]]), ", ", assembly_staff_import[[#This Row],[Title]]))</f>
        <v>Dana C Vernetti, Dep Dir Communication</v>
      </c>
      <c r="C829" t="e">
        <f>assembly_staff_import[[#This Row],[Vlookup_groups]]</f>
        <v>#REF!</v>
      </c>
      <c r="D829" t="str">
        <f>IF(assembly_staff_import[[#This Row],[Legislative Staff Type]]="Personal",assembly_staff_import[[#This Row],[Formatted Personal Staff Office]],"")</f>
        <v>District Office</v>
      </c>
      <c r="E829" t="s">
        <v>65</v>
      </c>
      <c r="F829" s="19" t="s">
        <v>10913</v>
      </c>
      <c r="G829" t="s">
        <v>67</v>
      </c>
      <c r="H829" t="str">
        <f>TRIM(PROPER((assembly_staff_import[[#This Row],[Last Name via NAME_SOURCE_KEY TEXT]]&amp;" "&amp;assembly_staff_import[[#This Row],[Suffix via NAME_SOURCE_KEY]])))</f>
        <v>Vernetti</v>
      </c>
      <c r="I829" t="str">
        <f>PROPER(assembly_staff_import[[#This Row],[JOB TITLE_SOURCE_KEY]])</f>
        <v xml:space="preserve">Dep Dir Communication                      </v>
      </c>
      <c r="J829" t="s">
        <v>72</v>
      </c>
      <c r="K829" t="e">
        <f>IF(assembly_staff_import[[#This Row],[Legislative Staff Type]]="Personal",assembly_staff_import[[#This Row],[Vlookup Reports To Person]], "")</f>
        <v>#REF!</v>
      </c>
      <c r="L829" t="str">
        <f>PROPER(assembly_staff_import[[#This Row],[First MI Name via NAME_SOURCE_KEY TEXT]])</f>
        <v xml:space="preserve"> Dana C</v>
      </c>
      <c r="M829" t="s">
        <v>20931</v>
      </c>
      <c r="N829" t="str">
        <f>LOWER(CONCATENATE(assembly_staff_import[[#This Row],[Last Name]],LEFT(assembly_staff_import[[#This Row],[First Name (no initial)]],1),"@nyassembly.gov"))</f>
        <v>vernettid@nyassembly.gov</v>
      </c>
      <c r="O829" t="s">
        <v>25850</v>
      </c>
      <c r="P829" t="e">
        <f>VLOOKUP(assembly_staff_import[[#This Row],[Full Name]],[3]!PEOPLE_March_20[#Data],1,0)</f>
        <v>#REF!</v>
      </c>
      <c r="Q829" t="e">
        <f>VLOOKUP(assembly_staff_import[[#This Row],[Full Name]],[3]!Table17[#Data],3,0)</f>
        <v>#REF!</v>
      </c>
      <c r="R829" t="e">
        <f>VLOOKUP(assembly_staff_import[[#This Row],[Formatted Works for Group]],[3]!Table7[#Data],1,0)</f>
        <v>#REF!</v>
      </c>
      <c r="S829" t="e">
        <f>IF(assembly_staff_import[[#This Row],[Legislative Staff Type]]="Personal", assembly_staff_import[[#This Row],[Vlookup Works for Group]], assembly_staff_import[[#This Row],[Formatted Works for Group calc]]&amp;", Central Staff Office, Assembly")</f>
        <v>#REF!</v>
      </c>
      <c r="T829" s="20" t="str">
        <f>TRIM(assembly_staff_import[[#This Row],[NAME_SOURCE_KEY]])</f>
        <v>VERNETTI, DANA C</v>
      </c>
      <c r="U829" t="s">
        <v>27541</v>
      </c>
      <c r="V829" t="s">
        <v>27542</v>
      </c>
      <c r="W829" t="s">
        <v>27543</v>
      </c>
      <c r="Y829" t="str">
        <f>IF(assembly_staff_import[[#This Row],[Legislative Staff Type]]="Personal", PROPER(TRIM(assembly_staff_import[[#This Row],[Unit First MI via UNIT_SOURCE_KEY]])&amp;" "&amp;assembly_staff_import[[#This Row],[Unit Last via UNIT_SOURCE_KEY]]), PROPER(TRIM(assembly_staff_import[[#This Row],[UNIT NAME_SOURCE_KEY2]])))</f>
        <v>Joseph D. Morelle</v>
      </c>
      <c r="Z829" t="s">
        <v>27535</v>
      </c>
      <c r="AA829" t="e">
        <f>VLOOKUP(assembly_staff_import[[#This Row],[Formatted and corrected Works for Group Text]],[3]!Table4[#Data],1,0)</f>
        <v>#REF!</v>
      </c>
      <c r="AB829" t="e">
        <f>VLOOKUP(assembly_staff_import[[#This Row],[Formatted and corrected Works for Group Text]],[3]!Table5[#Data],2,0)</f>
        <v>#REF!</v>
      </c>
      <c r="AC829" t="str">
        <f>IF(TRIM(assembly_staff_import[[#This Row],[PUBLIC INFO ADDR_SOURCE_KEY]])="CAPITOL, ALBANY", "Legislative / Capitol Office", "District Office")</f>
        <v>District Office</v>
      </c>
      <c r="AD829" t="s">
        <v>27536</v>
      </c>
      <c r="AE829" t="s">
        <v>27537</v>
      </c>
      <c r="AF829" t="str">
        <f t="shared" si="40"/>
        <v xml:space="preserve">B73 </v>
      </c>
      <c r="AG829" t="s">
        <v>27538</v>
      </c>
      <c r="AH829" t="s">
        <v>27544</v>
      </c>
      <c r="AI829" t="s">
        <v>27545</v>
      </c>
      <c r="AJ829" t="s">
        <v>27540</v>
      </c>
    </row>
    <row r="830" spans="1:36" x14ac:dyDescent="0.2">
      <c r="A830" t="str">
        <f>TRIM(PROPER((assembly_staff_import[[#This Row],[First MI Name via NAME_SOURCE_KEY TEXT]]&amp;" "&amp;assembly_staff_import[[#This Row],[Last Name via NAME_SOURCE_KEY TEXT]]&amp;" "&amp;assembly_staff_import[[#This Row],[Suffix via NAME_SOURCE_KEY]])))</f>
        <v>Elma Borcilo</v>
      </c>
      <c r="B830" t="str">
        <f>TRIM(CONCATENATE(TRIM(assembly_staff_import[[#This Row],[Full Name]]), ", ", assembly_staff_import[[#This Row],[Title]]))</f>
        <v>Elma Borcilo, Legis Advisor</v>
      </c>
      <c r="C830" t="e">
        <f>assembly_staff_import[[#This Row],[Vlookup_groups]]</f>
        <v>#REF!</v>
      </c>
      <c r="D830" t="str">
        <f>IF(assembly_staff_import[[#This Row],[Legislative Staff Type]]="Personal",assembly_staff_import[[#This Row],[Formatted Personal Staff Office]],"")</f>
        <v>District Office</v>
      </c>
      <c r="E830" t="s">
        <v>65</v>
      </c>
      <c r="F830" s="19" t="s">
        <v>10913</v>
      </c>
      <c r="G830" t="s">
        <v>67</v>
      </c>
      <c r="H830" t="str">
        <f>TRIM(PROPER((assembly_staff_import[[#This Row],[Last Name via NAME_SOURCE_KEY TEXT]]&amp;" "&amp;assembly_staff_import[[#This Row],[Suffix via NAME_SOURCE_KEY]])))</f>
        <v>Borcilo</v>
      </c>
      <c r="I830" t="str">
        <f>PROPER(assembly_staff_import[[#This Row],[JOB TITLE_SOURCE_KEY]])</f>
        <v xml:space="preserve">Legis Advisor                              </v>
      </c>
      <c r="J830" t="s">
        <v>72</v>
      </c>
      <c r="K830" t="e">
        <f>IF(assembly_staff_import[[#This Row],[Legislative Staff Type]]="Personal",assembly_staff_import[[#This Row],[Vlookup Reports To Person]], "")</f>
        <v>#REF!</v>
      </c>
      <c r="L830" t="str">
        <f>PROPER(assembly_staff_import[[#This Row],[First MI Name via NAME_SOURCE_KEY TEXT]])</f>
        <v xml:space="preserve"> Elma</v>
      </c>
      <c r="M830" t="s">
        <v>13296</v>
      </c>
      <c r="N830" t="str">
        <f>LOWER(CONCATENATE(assembly_staff_import[[#This Row],[Last Name]],LEFT(assembly_staff_import[[#This Row],[First Name (no initial)]],1),"@nyassembly.gov"))</f>
        <v>borciloe@nyassembly.gov</v>
      </c>
      <c r="O830" t="s">
        <v>13298</v>
      </c>
      <c r="P830" t="e">
        <f>VLOOKUP(assembly_staff_import[[#This Row],[Full Name]],[3]!PEOPLE_March_20[#Data],1,0)</f>
        <v>#REF!</v>
      </c>
      <c r="Q830" t="e">
        <f>VLOOKUP(assembly_staff_import[[#This Row],[Full Name]],[3]!Table17[#Data],3,0)</f>
        <v>#REF!</v>
      </c>
      <c r="R830" t="e">
        <f>VLOOKUP(assembly_staff_import[[#This Row],[Formatted Works for Group]],[3]!Table7[#Data],1,0)</f>
        <v>#REF!</v>
      </c>
      <c r="S830" t="e">
        <f>IF(assembly_staff_import[[#This Row],[Legislative Staff Type]]="Personal", assembly_staff_import[[#This Row],[Vlookup Works for Group]], assembly_staff_import[[#This Row],[Formatted Works for Group calc]]&amp;", Central Staff Office, Assembly")</f>
        <v>#REF!</v>
      </c>
      <c r="T830" s="20" t="str">
        <f>TRIM(assembly_staff_import[[#This Row],[NAME_SOURCE_KEY]])</f>
        <v>BORCILO, ELMA</v>
      </c>
      <c r="U830" t="s">
        <v>27546</v>
      </c>
      <c r="V830" t="s">
        <v>27547</v>
      </c>
      <c r="W830" t="s">
        <v>27548</v>
      </c>
      <c r="Y830" t="str">
        <f>IF(assembly_staff_import[[#This Row],[Legislative Staff Type]]="Personal", PROPER(TRIM(assembly_staff_import[[#This Row],[Unit First MI via UNIT_SOURCE_KEY]])&amp;" "&amp;assembly_staff_import[[#This Row],[Unit Last via UNIT_SOURCE_KEY]]), PROPER(TRIM(assembly_staff_import[[#This Row],[UNIT NAME_SOURCE_KEY2]])))</f>
        <v>Joseph D. Morelle</v>
      </c>
      <c r="Z830" t="s">
        <v>27535</v>
      </c>
      <c r="AA830" t="e">
        <f>VLOOKUP(assembly_staff_import[[#This Row],[Formatted and corrected Works for Group Text]],[3]!Table4[#Data],1,0)</f>
        <v>#REF!</v>
      </c>
      <c r="AB830" t="e">
        <f>VLOOKUP(assembly_staff_import[[#This Row],[Formatted and corrected Works for Group Text]],[3]!Table5[#Data],2,0)</f>
        <v>#REF!</v>
      </c>
      <c r="AC830" t="str">
        <f>IF(TRIM(assembly_staff_import[[#This Row],[PUBLIC INFO ADDR_SOURCE_KEY]])="CAPITOL, ALBANY", "Legislative / Capitol Office", "District Office")</f>
        <v>District Office</v>
      </c>
      <c r="AD830" t="s">
        <v>27536</v>
      </c>
      <c r="AE830" t="s">
        <v>27537</v>
      </c>
      <c r="AF830" t="str">
        <f t="shared" si="40"/>
        <v xml:space="preserve">B73 </v>
      </c>
      <c r="AG830" t="s">
        <v>27538</v>
      </c>
      <c r="AH830" t="s">
        <v>27549</v>
      </c>
      <c r="AI830" t="s">
        <v>24735</v>
      </c>
      <c r="AJ830" t="s">
        <v>27540</v>
      </c>
    </row>
    <row r="831" spans="1:36" x14ac:dyDescent="0.2">
      <c r="A831" t="str">
        <f>TRIM(PROPER((assembly_staff_import[[#This Row],[First MI Name via NAME_SOURCE_KEY TEXT]]&amp;" "&amp;assembly_staff_import[[#This Row],[Last Name via NAME_SOURCE_KEY TEXT]]&amp;" "&amp;assembly_staff_import[[#This Row],[Suffix via NAME_SOURCE_KEY]])))</f>
        <v>Frances L Fanning</v>
      </c>
      <c r="B831" t="str">
        <f>TRIM(CONCATENATE(TRIM(assembly_staff_import[[#This Row],[Full Name]]), ", ", assembly_staff_import[[#This Row],[Title]]))</f>
        <v>Frances L Fanning, Admin Assistant</v>
      </c>
      <c r="C831" t="e">
        <f>assembly_staff_import[[#This Row],[Vlookup_groups]]</f>
        <v>#REF!</v>
      </c>
      <c r="D831" t="str">
        <f>IF(assembly_staff_import[[#This Row],[Legislative Staff Type]]="Personal",assembly_staff_import[[#This Row],[Formatted Personal Staff Office]],"")</f>
        <v>Legislative / Capitol Office</v>
      </c>
      <c r="E831" t="s">
        <v>65</v>
      </c>
      <c r="F831" s="19" t="s">
        <v>10913</v>
      </c>
      <c r="G831" t="s">
        <v>67</v>
      </c>
      <c r="H831" t="str">
        <f>TRIM(PROPER((assembly_staff_import[[#This Row],[Last Name via NAME_SOURCE_KEY TEXT]]&amp;" "&amp;assembly_staff_import[[#This Row],[Suffix via NAME_SOURCE_KEY]])))</f>
        <v>Fanning</v>
      </c>
      <c r="I831" t="str">
        <f>PROPER(assembly_staff_import[[#This Row],[JOB TITLE_SOURCE_KEY]])</f>
        <v xml:space="preserve">Admin Assistant                            </v>
      </c>
      <c r="J831" t="s">
        <v>72</v>
      </c>
      <c r="K831" t="e">
        <f>IF(assembly_staff_import[[#This Row],[Legislative Staff Type]]="Personal",assembly_staff_import[[#This Row],[Vlookup Reports To Person]], "")</f>
        <v>#REF!</v>
      </c>
      <c r="L831" t="str">
        <f>PROPER(assembly_staff_import[[#This Row],[First MI Name via NAME_SOURCE_KEY TEXT]])</f>
        <v xml:space="preserve"> Frances L</v>
      </c>
      <c r="M831" t="s">
        <v>21560</v>
      </c>
      <c r="N831" t="str">
        <f>LOWER(CONCATENATE(assembly_staff_import[[#This Row],[Last Name]],LEFT(assembly_staff_import[[#This Row],[First Name (no initial)]],1),"@nyassembly.gov"))</f>
        <v>fanningf@nyassembly.gov</v>
      </c>
      <c r="O831" t="s">
        <v>27550</v>
      </c>
      <c r="P831" t="e">
        <f>VLOOKUP(assembly_staff_import[[#This Row],[Full Name]],[3]!PEOPLE_March_20[#Data],1,0)</f>
        <v>#REF!</v>
      </c>
      <c r="Q831" t="e">
        <f>VLOOKUP(assembly_staff_import[[#This Row],[Full Name]],[3]!Table17[#Data],3,0)</f>
        <v>#REF!</v>
      </c>
      <c r="R831" t="e">
        <f>VLOOKUP(assembly_staff_import[[#This Row],[Formatted Works for Group]],[3]!Table7[#Data],1,0)</f>
        <v>#REF!</v>
      </c>
      <c r="S831" t="e">
        <f>IF(assembly_staff_import[[#This Row],[Legislative Staff Type]]="Personal", assembly_staff_import[[#This Row],[Vlookup Works for Group]], assembly_staff_import[[#This Row],[Formatted Works for Group calc]]&amp;", Central Staff Office, Assembly")</f>
        <v>#REF!</v>
      </c>
      <c r="T831" s="20" t="str">
        <f>TRIM(assembly_staff_import[[#This Row],[NAME_SOURCE_KEY]])</f>
        <v>FANNING, FRANCES L</v>
      </c>
      <c r="U831" t="s">
        <v>27551</v>
      </c>
      <c r="V831" t="s">
        <v>27552</v>
      </c>
      <c r="W831" t="s">
        <v>27553</v>
      </c>
      <c r="Y831" t="str">
        <f>IF(assembly_staff_import[[#This Row],[Legislative Staff Type]]="Personal", PROPER(TRIM(assembly_staff_import[[#This Row],[Unit First MI via UNIT_SOURCE_KEY]])&amp;" "&amp;assembly_staff_import[[#This Row],[Unit Last via UNIT_SOURCE_KEY]]), PROPER(TRIM(assembly_staff_import[[#This Row],[UNIT NAME_SOURCE_KEY2]])))</f>
        <v>Joseph D. Morelle</v>
      </c>
      <c r="Z831" t="s">
        <v>27535</v>
      </c>
      <c r="AA831" t="e">
        <f>VLOOKUP(assembly_staff_import[[#This Row],[Formatted and corrected Works for Group Text]],[3]!Table4[#Data],1,0)</f>
        <v>#REF!</v>
      </c>
      <c r="AB831" t="e">
        <f>VLOOKUP(assembly_staff_import[[#This Row],[Formatted and corrected Works for Group Text]],[3]!Table5[#Data],2,0)</f>
        <v>#REF!</v>
      </c>
      <c r="AC831" t="str">
        <f>IF(TRIM(assembly_staff_import[[#This Row],[PUBLIC INFO ADDR_SOURCE_KEY]])="CAPITOL, ALBANY", "Legislative / Capitol Office", "District Office")</f>
        <v>Legislative / Capitol Office</v>
      </c>
      <c r="AD831" t="s">
        <v>27536</v>
      </c>
      <c r="AE831" t="s">
        <v>27537</v>
      </c>
      <c r="AF831" t="str">
        <f t="shared" si="40"/>
        <v xml:space="preserve">B73 </v>
      </c>
      <c r="AG831" t="s">
        <v>27538</v>
      </c>
      <c r="AH831" t="s">
        <v>27554</v>
      </c>
      <c r="AI831" t="s">
        <v>23568</v>
      </c>
      <c r="AJ831" t="s">
        <v>23493</v>
      </c>
    </row>
    <row r="832" spans="1:36" x14ac:dyDescent="0.2">
      <c r="A832" t="str">
        <f>TRIM(PROPER((assembly_staff_import[[#This Row],[First MI Name via NAME_SOURCE_KEY TEXT]]&amp;" "&amp;assembly_staff_import[[#This Row],[Last Name via NAME_SOURCE_KEY TEXT]]&amp;" "&amp;assembly_staff_import[[#This Row],[Suffix via NAME_SOURCE_KEY]])))</f>
        <v>James A Nasso</v>
      </c>
      <c r="B832" t="str">
        <f>TRIM(CONCATENATE(TRIM(assembly_staff_import[[#This Row],[Full Name]]), ", ", assembly_staff_import[[#This Row],[Title]]))</f>
        <v>James A Nasso, Dir Constit/Supp Svcs</v>
      </c>
      <c r="C832" t="e">
        <f>assembly_staff_import[[#This Row],[Vlookup_groups]]</f>
        <v>#REF!</v>
      </c>
      <c r="D832" t="str">
        <f>IF(assembly_staff_import[[#This Row],[Legislative Staff Type]]="Personal",assembly_staff_import[[#This Row],[Formatted Personal Staff Office]],"")</f>
        <v>District Office</v>
      </c>
      <c r="E832" t="s">
        <v>65</v>
      </c>
      <c r="F832" s="19" t="s">
        <v>10913</v>
      </c>
      <c r="G832" t="s">
        <v>67</v>
      </c>
      <c r="H832" t="str">
        <f>TRIM(PROPER((assembly_staff_import[[#This Row],[Last Name via NAME_SOURCE_KEY TEXT]]&amp;" "&amp;assembly_staff_import[[#This Row],[Suffix via NAME_SOURCE_KEY]])))</f>
        <v>Nasso</v>
      </c>
      <c r="I832" t="str">
        <f>PROPER(assembly_staff_import[[#This Row],[JOB TITLE_SOURCE_KEY]])</f>
        <v xml:space="preserve">Dir Constit/Supp Svcs                      </v>
      </c>
      <c r="J832" t="s">
        <v>72</v>
      </c>
      <c r="K832" t="e">
        <f>IF(assembly_staff_import[[#This Row],[Legislative Staff Type]]="Personal",assembly_staff_import[[#This Row],[Vlookup Reports To Person]], "")</f>
        <v>#REF!</v>
      </c>
      <c r="L832" t="str">
        <f>PROPER(assembly_staff_import[[#This Row],[First MI Name via NAME_SOURCE_KEY TEXT]])</f>
        <v xml:space="preserve"> James A</v>
      </c>
      <c r="M832" t="s">
        <v>20545</v>
      </c>
      <c r="N832" t="str">
        <f>LOWER(CONCATENATE(assembly_staff_import[[#This Row],[Last Name]],LEFT(assembly_staff_import[[#This Row],[First Name (no initial)]],1),"@nyassembly.gov"))</f>
        <v>nassoj@nyassembly.gov</v>
      </c>
      <c r="O832" t="s">
        <v>2380</v>
      </c>
      <c r="P832" t="e">
        <f>VLOOKUP(assembly_staff_import[[#This Row],[Full Name]],[3]!PEOPLE_March_20[#Data],1,0)</f>
        <v>#REF!</v>
      </c>
      <c r="Q832" t="e">
        <f>VLOOKUP(assembly_staff_import[[#This Row],[Full Name]],[3]!Table17[#Data],3,0)</f>
        <v>#REF!</v>
      </c>
      <c r="R832" t="e">
        <f>VLOOKUP(assembly_staff_import[[#This Row],[Formatted Works for Group]],[3]!Table7[#Data],1,0)</f>
        <v>#REF!</v>
      </c>
      <c r="S832" t="e">
        <f>IF(assembly_staff_import[[#This Row],[Legislative Staff Type]]="Personal", assembly_staff_import[[#This Row],[Vlookup Works for Group]], assembly_staff_import[[#This Row],[Formatted Works for Group calc]]&amp;", Central Staff Office, Assembly")</f>
        <v>#REF!</v>
      </c>
      <c r="T832" s="20" t="str">
        <f>TRIM(assembly_staff_import[[#This Row],[NAME_SOURCE_KEY]])</f>
        <v>NASSO, JAMES A</v>
      </c>
      <c r="U832" t="s">
        <v>27555</v>
      </c>
      <c r="V832" t="s">
        <v>27556</v>
      </c>
      <c r="W832" t="s">
        <v>26259</v>
      </c>
      <c r="Y832" t="str">
        <f>IF(assembly_staff_import[[#This Row],[Legislative Staff Type]]="Personal", PROPER(TRIM(assembly_staff_import[[#This Row],[Unit First MI via UNIT_SOURCE_KEY]])&amp;" "&amp;assembly_staff_import[[#This Row],[Unit Last via UNIT_SOURCE_KEY]]), PROPER(TRIM(assembly_staff_import[[#This Row],[UNIT NAME_SOURCE_KEY2]])))</f>
        <v>Joseph D. Morelle</v>
      </c>
      <c r="Z832" t="s">
        <v>27535</v>
      </c>
      <c r="AA832" t="e">
        <f>VLOOKUP(assembly_staff_import[[#This Row],[Formatted and corrected Works for Group Text]],[3]!Table4[#Data],1,0)</f>
        <v>#REF!</v>
      </c>
      <c r="AB832" t="e">
        <f>VLOOKUP(assembly_staff_import[[#This Row],[Formatted and corrected Works for Group Text]],[3]!Table5[#Data],2,0)</f>
        <v>#REF!</v>
      </c>
      <c r="AC832" t="str">
        <f>IF(TRIM(assembly_staff_import[[#This Row],[PUBLIC INFO ADDR_SOURCE_KEY]])="CAPITOL, ALBANY", "Legislative / Capitol Office", "District Office")</f>
        <v>District Office</v>
      </c>
      <c r="AD832" t="s">
        <v>27536</v>
      </c>
      <c r="AE832" t="s">
        <v>27537</v>
      </c>
      <c r="AF832" t="str">
        <f t="shared" si="40"/>
        <v xml:space="preserve">B73 </v>
      </c>
      <c r="AG832" t="s">
        <v>27538</v>
      </c>
      <c r="AH832" t="s">
        <v>27557</v>
      </c>
      <c r="AI832" t="s">
        <v>23616</v>
      </c>
      <c r="AJ832" t="s">
        <v>27540</v>
      </c>
    </row>
    <row r="833" spans="1:36" x14ac:dyDescent="0.2">
      <c r="A833" t="str">
        <f>TRIM(PROPER((assembly_staff_import[[#This Row],[First MI Name via NAME_SOURCE_KEY TEXT]]&amp;" "&amp;assembly_staff_import[[#This Row],[Last Name via NAME_SOURCE_KEY TEXT]]&amp;" "&amp;assembly_staff_import[[#This Row],[Suffix via NAME_SOURCE_KEY]])))</f>
        <v>Karen S Mc Arthur</v>
      </c>
      <c r="B833" t="str">
        <f>TRIM(CONCATENATE(TRIM(assembly_staff_import[[#This Row],[Full Name]]), ", ", assembly_staff_import[[#This Row],[Title]]))</f>
        <v>Karen S Mc Arthur, D O Manager</v>
      </c>
      <c r="C833" t="e">
        <f>assembly_staff_import[[#This Row],[Vlookup_groups]]</f>
        <v>#REF!</v>
      </c>
      <c r="D833" t="str">
        <f>IF(assembly_staff_import[[#This Row],[Legislative Staff Type]]="Personal",assembly_staff_import[[#This Row],[Formatted Personal Staff Office]],"")</f>
        <v>District Office</v>
      </c>
      <c r="E833" t="s">
        <v>65</v>
      </c>
      <c r="F833" s="19" t="s">
        <v>10913</v>
      </c>
      <c r="G833" t="s">
        <v>67</v>
      </c>
      <c r="H833" t="str">
        <f>TRIM(PROPER((assembly_staff_import[[#This Row],[Last Name via NAME_SOURCE_KEY TEXT]]&amp;" "&amp;assembly_staff_import[[#This Row],[Suffix via NAME_SOURCE_KEY]])))</f>
        <v>Mc Arthur</v>
      </c>
      <c r="I833" t="str">
        <f>PROPER(assembly_staff_import[[#This Row],[JOB TITLE_SOURCE_KEY]])</f>
        <v xml:space="preserve">D O Manager                                </v>
      </c>
      <c r="J833" t="s">
        <v>72</v>
      </c>
      <c r="K833" t="e">
        <f>IF(assembly_staff_import[[#This Row],[Legislative Staff Type]]="Personal",assembly_staff_import[[#This Row],[Vlookup Reports To Person]], "")</f>
        <v>#REF!</v>
      </c>
      <c r="L833" t="str">
        <f>PROPER(assembly_staff_import[[#This Row],[First MI Name via NAME_SOURCE_KEY TEXT]])</f>
        <v xml:space="preserve"> Karen S</v>
      </c>
      <c r="M833" t="s">
        <v>12685</v>
      </c>
      <c r="N833" t="str">
        <f>LOWER(CONCATENATE(assembly_staff_import[[#This Row],[Last Name]],LEFT(assembly_staff_import[[#This Row],[First Name (no initial)]],1),"@nyassembly.gov"))</f>
        <v>mc arthurk@nyassembly.gov</v>
      </c>
      <c r="O833" t="s">
        <v>6540</v>
      </c>
      <c r="P833" t="e">
        <f>VLOOKUP(assembly_staff_import[[#This Row],[Full Name]],[3]!PEOPLE_March_20[#Data],1,0)</f>
        <v>#REF!</v>
      </c>
      <c r="Q833" t="e">
        <f>VLOOKUP(assembly_staff_import[[#This Row],[Full Name]],[3]!Table17[#Data],3,0)</f>
        <v>#REF!</v>
      </c>
      <c r="R833" t="e">
        <f>VLOOKUP(assembly_staff_import[[#This Row],[Formatted Works for Group]],[3]!Table7[#Data],1,0)</f>
        <v>#REF!</v>
      </c>
      <c r="S833" t="e">
        <f>IF(assembly_staff_import[[#This Row],[Legislative Staff Type]]="Personal", assembly_staff_import[[#This Row],[Vlookup Works for Group]], assembly_staff_import[[#This Row],[Formatted Works for Group calc]]&amp;", Central Staff Office, Assembly")</f>
        <v>#REF!</v>
      </c>
      <c r="T833" s="20" t="str">
        <f>TRIM(assembly_staff_import[[#This Row],[NAME_SOURCE_KEY]])</f>
        <v>MC ARTHUR, KAREN S</v>
      </c>
      <c r="U833" t="s">
        <v>27558</v>
      </c>
      <c r="V833" t="s">
        <v>27559</v>
      </c>
      <c r="W833" t="s">
        <v>27560</v>
      </c>
      <c r="Y833" t="str">
        <f>IF(assembly_staff_import[[#This Row],[Legislative Staff Type]]="Personal", PROPER(TRIM(assembly_staff_import[[#This Row],[Unit First MI via UNIT_SOURCE_KEY]])&amp;" "&amp;assembly_staff_import[[#This Row],[Unit Last via UNIT_SOURCE_KEY]]), PROPER(TRIM(assembly_staff_import[[#This Row],[UNIT NAME_SOURCE_KEY2]])))</f>
        <v>Joseph D. Morelle</v>
      </c>
      <c r="Z833" t="s">
        <v>27535</v>
      </c>
      <c r="AA833" t="e">
        <f>VLOOKUP(assembly_staff_import[[#This Row],[Formatted and corrected Works for Group Text]],[3]!Table4[#Data],1,0)</f>
        <v>#REF!</v>
      </c>
      <c r="AB833" t="e">
        <f>VLOOKUP(assembly_staff_import[[#This Row],[Formatted and corrected Works for Group Text]],[3]!Table5[#Data],2,0)</f>
        <v>#REF!</v>
      </c>
      <c r="AC833" t="str">
        <f>IF(TRIM(assembly_staff_import[[#This Row],[PUBLIC INFO ADDR_SOURCE_KEY]])="CAPITOL, ALBANY", "Legislative / Capitol Office", "District Office")</f>
        <v>District Office</v>
      </c>
      <c r="AD833" t="s">
        <v>27536</v>
      </c>
      <c r="AE833" t="s">
        <v>27537</v>
      </c>
      <c r="AF833" t="str">
        <f t="shared" si="40"/>
        <v xml:space="preserve">B73 </v>
      </c>
      <c r="AG833" t="s">
        <v>27538</v>
      </c>
      <c r="AH833" t="s">
        <v>27561</v>
      </c>
      <c r="AI833" t="s">
        <v>23468</v>
      </c>
      <c r="AJ833" t="s">
        <v>27540</v>
      </c>
    </row>
    <row r="834" spans="1:36" x14ac:dyDescent="0.2">
      <c r="A834" t="str">
        <f>TRIM(PROPER((assembly_staff_import[[#This Row],[First MI Name via NAME_SOURCE_KEY TEXT]]&amp;" "&amp;assembly_staff_import[[#This Row],[Last Name via NAME_SOURCE_KEY TEXT]]&amp;" "&amp;assembly_staff_import[[#This Row],[Suffix via NAME_SOURCE_KEY]])))</f>
        <v>Kristin D Mccann</v>
      </c>
      <c r="B834" t="str">
        <f>TRIM(CONCATENATE(TRIM(assembly_staff_import[[#This Row],[Full Name]]), ", ", assembly_staff_import[[#This Row],[Title]]))</f>
        <v>Kristin D Mccann, Chief Of Staff</v>
      </c>
      <c r="C834" t="e">
        <f>assembly_staff_import[[#This Row],[Vlookup_groups]]</f>
        <v>#REF!</v>
      </c>
      <c r="D834" t="str">
        <f>IF(assembly_staff_import[[#This Row],[Legislative Staff Type]]="Personal",assembly_staff_import[[#This Row],[Formatted Personal Staff Office]],"")</f>
        <v>District Office</v>
      </c>
      <c r="E834" t="s">
        <v>65</v>
      </c>
      <c r="F834" s="19" t="s">
        <v>10913</v>
      </c>
      <c r="G834" t="s">
        <v>67</v>
      </c>
      <c r="H834" t="str">
        <f>TRIM(PROPER((assembly_staff_import[[#This Row],[Last Name via NAME_SOURCE_KEY TEXT]]&amp;" "&amp;assembly_staff_import[[#This Row],[Suffix via NAME_SOURCE_KEY]])))</f>
        <v>Mccann</v>
      </c>
      <c r="I834" t="str">
        <f>PROPER(assembly_staff_import[[#This Row],[JOB TITLE_SOURCE_KEY]])</f>
        <v xml:space="preserve">Chief Of Staff                             </v>
      </c>
      <c r="J834" t="s">
        <v>72</v>
      </c>
      <c r="K834" t="e">
        <f>IF(assembly_staff_import[[#This Row],[Legislative Staff Type]]="Personal",assembly_staff_import[[#This Row],[Vlookup Reports To Person]], "")</f>
        <v>#REF!</v>
      </c>
      <c r="L834" t="str">
        <f>PROPER(assembly_staff_import[[#This Row],[First MI Name via NAME_SOURCE_KEY TEXT]])</f>
        <v xml:space="preserve"> Kristin D</v>
      </c>
      <c r="M834" t="s">
        <v>21224</v>
      </c>
      <c r="N834" t="str">
        <f>LOWER(CONCATENATE(assembly_staff_import[[#This Row],[Last Name]],LEFT(assembly_staff_import[[#This Row],[First Name (no initial)]],1),"@nyassembly.gov"))</f>
        <v>mccannk@nyassembly.gov</v>
      </c>
      <c r="O834" t="s">
        <v>21647</v>
      </c>
      <c r="P834" t="e">
        <f>VLOOKUP(assembly_staff_import[[#This Row],[Full Name]],[3]!PEOPLE_March_20[#Data],1,0)</f>
        <v>#REF!</v>
      </c>
      <c r="Q834" t="e">
        <f>VLOOKUP(assembly_staff_import[[#This Row],[Full Name]],[3]!Table17[#Data],3,0)</f>
        <v>#REF!</v>
      </c>
      <c r="R834" t="e">
        <f>VLOOKUP(assembly_staff_import[[#This Row],[Formatted Works for Group]],[3]!Table7[#Data],1,0)</f>
        <v>#REF!</v>
      </c>
      <c r="S834" t="e">
        <f>IF(assembly_staff_import[[#This Row],[Legislative Staff Type]]="Personal", assembly_staff_import[[#This Row],[Vlookup Works for Group]], assembly_staff_import[[#This Row],[Formatted Works for Group calc]]&amp;", Central Staff Office, Assembly")</f>
        <v>#REF!</v>
      </c>
      <c r="T834" s="20" t="str">
        <f>TRIM(assembly_staff_import[[#This Row],[NAME_SOURCE_KEY]])</f>
        <v>MCCANN, KRISTIN D</v>
      </c>
      <c r="U834" t="s">
        <v>27562</v>
      </c>
      <c r="V834" t="s">
        <v>27563</v>
      </c>
      <c r="W834" t="s">
        <v>27564</v>
      </c>
      <c r="Y834" t="str">
        <f>IF(assembly_staff_import[[#This Row],[Legislative Staff Type]]="Personal", PROPER(TRIM(assembly_staff_import[[#This Row],[Unit First MI via UNIT_SOURCE_KEY]])&amp;" "&amp;assembly_staff_import[[#This Row],[Unit Last via UNIT_SOURCE_KEY]]), PROPER(TRIM(assembly_staff_import[[#This Row],[UNIT NAME_SOURCE_KEY2]])))</f>
        <v>Joseph D. Morelle</v>
      </c>
      <c r="Z834" t="s">
        <v>27535</v>
      </c>
      <c r="AA834" t="e">
        <f>VLOOKUP(assembly_staff_import[[#This Row],[Formatted and corrected Works for Group Text]],[3]!Table4[#Data],1,0)</f>
        <v>#REF!</v>
      </c>
      <c r="AB834" t="e">
        <f>VLOOKUP(assembly_staff_import[[#This Row],[Formatted and corrected Works for Group Text]],[3]!Table5[#Data],2,0)</f>
        <v>#REF!</v>
      </c>
      <c r="AC834" t="str">
        <f>IF(TRIM(assembly_staff_import[[#This Row],[PUBLIC INFO ADDR_SOURCE_KEY]])="CAPITOL, ALBANY", "Legislative / Capitol Office", "District Office")</f>
        <v>District Office</v>
      </c>
      <c r="AD834" t="s">
        <v>27536</v>
      </c>
      <c r="AE834" t="s">
        <v>27537</v>
      </c>
      <c r="AF834" t="str">
        <f t="shared" si="40"/>
        <v xml:space="preserve">B73 </v>
      </c>
      <c r="AG834" t="s">
        <v>27538</v>
      </c>
      <c r="AH834" t="s">
        <v>27565</v>
      </c>
      <c r="AI834" t="s">
        <v>23587</v>
      </c>
      <c r="AJ834" t="s">
        <v>27540</v>
      </c>
    </row>
    <row r="835" spans="1:36" x14ac:dyDescent="0.2">
      <c r="A835" t="str">
        <f>TRIM(PROPER((assembly_staff_import[[#This Row],[First MI Name via NAME_SOURCE_KEY TEXT]]&amp;" "&amp;assembly_staff_import[[#This Row],[Last Name via NAME_SOURCE_KEY TEXT]]&amp;" "&amp;assembly_staff_import[[#This Row],[Suffix via NAME_SOURCE_KEY]])))</f>
        <v>Kyle T Brace</v>
      </c>
      <c r="B835" t="str">
        <f>TRIM(CONCATENATE(TRIM(assembly_staff_import[[#This Row],[Full Name]]), ", ", assembly_staff_import[[#This Row],[Title]]))</f>
        <v>Kyle T Brace, Admin Assistant</v>
      </c>
      <c r="C835" t="e">
        <f>assembly_staff_import[[#This Row],[Vlookup_groups]]</f>
        <v>#REF!</v>
      </c>
      <c r="D835" t="str">
        <f>IF(assembly_staff_import[[#This Row],[Legislative Staff Type]]="Personal",assembly_staff_import[[#This Row],[Formatted Personal Staff Office]],"")</f>
        <v>Legislative / Capitol Office</v>
      </c>
      <c r="E835" t="s">
        <v>65</v>
      </c>
      <c r="F835" s="19" t="s">
        <v>10913</v>
      </c>
      <c r="G835" t="s">
        <v>67</v>
      </c>
      <c r="H835" t="str">
        <f>TRIM(PROPER((assembly_staff_import[[#This Row],[Last Name via NAME_SOURCE_KEY TEXT]]&amp;" "&amp;assembly_staff_import[[#This Row],[Suffix via NAME_SOURCE_KEY]])))</f>
        <v>Brace</v>
      </c>
      <c r="I835" t="str">
        <f>PROPER(assembly_staff_import[[#This Row],[JOB TITLE_SOURCE_KEY]])</f>
        <v xml:space="preserve">Admin Assistant                            </v>
      </c>
      <c r="J835" t="s">
        <v>72</v>
      </c>
      <c r="K835" t="e">
        <f>IF(assembly_staff_import[[#This Row],[Legislative Staff Type]]="Personal",assembly_staff_import[[#This Row],[Vlookup Reports To Person]], "")</f>
        <v>#REF!</v>
      </c>
      <c r="L835" t="str">
        <f>PROPER(assembly_staff_import[[#This Row],[First MI Name via NAME_SOURCE_KEY TEXT]])</f>
        <v xml:space="preserve"> Kyle T</v>
      </c>
      <c r="M835" t="s">
        <v>21607</v>
      </c>
      <c r="N835" t="str">
        <f>LOWER(CONCATENATE(assembly_staff_import[[#This Row],[Last Name]],LEFT(assembly_staff_import[[#This Row],[First Name (no initial)]],1),"@nyassembly.gov"))</f>
        <v>bracek@nyassembly.gov</v>
      </c>
      <c r="O835" t="s">
        <v>24427</v>
      </c>
      <c r="P835" t="e">
        <f>VLOOKUP(assembly_staff_import[[#This Row],[Full Name]],[3]!PEOPLE_March_20[#Data],1,0)</f>
        <v>#REF!</v>
      </c>
      <c r="Q835" t="e">
        <f>VLOOKUP(assembly_staff_import[[#This Row],[Full Name]],[3]!Table17[#Data],3,0)</f>
        <v>#REF!</v>
      </c>
      <c r="R835" t="e">
        <f>VLOOKUP(assembly_staff_import[[#This Row],[Formatted Works for Group]],[3]!Table7[#Data],1,0)</f>
        <v>#REF!</v>
      </c>
      <c r="S835" t="e">
        <f>IF(assembly_staff_import[[#This Row],[Legislative Staff Type]]="Personal", assembly_staff_import[[#This Row],[Vlookup Works for Group]], assembly_staff_import[[#This Row],[Formatted Works for Group calc]]&amp;", Central Staff Office, Assembly")</f>
        <v>#REF!</v>
      </c>
      <c r="T835" s="20" t="str">
        <f>TRIM(assembly_staff_import[[#This Row],[NAME_SOURCE_KEY]])</f>
        <v>BRACE, KYLE T</v>
      </c>
      <c r="U835" t="s">
        <v>27566</v>
      </c>
      <c r="V835" t="s">
        <v>27567</v>
      </c>
      <c r="W835" t="s">
        <v>27568</v>
      </c>
      <c r="Y835" t="str">
        <f>IF(assembly_staff_import[[#This Row],[Legislative Staff Type]]="Personal", PROPER(TRIM(assembly_staff_import[[#This Row],[Unit First MI via UNIT_SOURCE_KEY]])&amp;" "&amp;assembly_staff_import[[#This Row],[Unit Last via UNIT_SOURCE_KEY]]), PROPER(TRIM(assembly_staff_import[[#This Row],[UNIT NAME_SOURCE_KEY2]])))</f>
        <v>Joseph D. Morelle</v>
      </c>
      <c r="Z835" t="s">
        <v>27535</v>
      </c>
      <c r="AA835" t="e">
        <f>VLOOKUP(assembly_staff_import[[#This Row],[Formatted and corrected Works for Group Text]],[3]!Table4[#Data],1,0)</f>
        <v>#REF!</v>
      </c>
      <c r="AB835" t="e">
        <f>VLOOKUP(assembly_staff_import[[#This Row],[Formatted and corrected Works for Group Text]],[3]!Table5[#Data],2,0)</f>
        <v>#REF!</v>
      </c>
      <c r="AC835" t="str">
        <f>IF(TRIM(assembly_staff_import[[#This Row],[PUBLIC INFO ADDR_SOURCE_KEY]])="CAPITOL, ALBANY", "Legislative / Capitol Office", "District Office")</f>
        <v>Legislative / Capitol Office</v>
      </c>
      <c r="AD835" t="s">
        <v>27536</v>
      </c>
      <c r="AE835" t="s">
        <v>27537</v>
      </c>
      <c r="AF835" t="str">
        <f t="shared" si="40"/>
        <v xml:space="preserve">B73 </v>
      </c>
      <c r="AG835" t="s">
        <v>27538</v>
      </c>
      <c r="AH835" t="s">
        <v>27569</v>
      </c>
      <c r="AI835" t="s">
        <v>23568</v>
      </c>
      <c r="AJ835" t="s">
        <v>23493</v>
      </c>
    </row>
    <row r="836" spans="1:36" x14ac:dyDescent="0.2">
      <c r="A836" t="str">
        <f>TRIM(PROPER((assembly_staff_import[[#This Row],[First MI Name via NAME_SOURCE_KEY TEXT]]&amp;" "&amp;assembly_staff_import[[#This Row],[Last Name via NAME_SOURCE_KEY TEXT]]&amp;" "&amp;assembly_staff_import[[#This Row],[Suffix via NAME_SOURCE_KEY]])))</f>
        <v>Nicholas R Weatherbee</v>
      </c>
      <c r="B836" t="str">
        <f>TRIM(CONCATENATE(TRIM(assembly_staff_import[[#This Row],[Full Name]]), ", ", assembly_staff_import[[#This Row],[Title]]))</f>
        <v>Nicholas R Weatherbee, Legis Director</v>
      </c>
      <c r="C836" t="e">
        <f>assembly_staff_import[[#This Row],[Vlookup_groups]]</f>
        <v>#REF!</v>
      </c>
      <c r="D836" t="str">
        <f>IF(assembly_staff_import[[#This Row],[Legislative Staff Type]]="Personal",assembly_staff_import[[#This Row],[Formatted Personal Staff Office]],"")</f>
        <v>District Office</v>
      </c>
      <c r="E836" t="s">
        <v>65</v>
      </c>
      <c r="F836" s="19" t="s">
        <v>10913</v>
      </c>
      <c r="G836" t="s">
        <v>67</v>
      </c>
      <c r="H836" t="str">
        <f>TRIM(PROPER((assembly_staff_import[[#This Row],[Last Name via NAME_SOURCE_KEY TEXT]]&amp;" "&amp;assembly_staff_import[[#This Row],[Suffix via NAME_SOURCE_KEY]])))</f>
        <v>Weatherbee</v>
      </c>
      <c r="I836" t="str">
        <f>PROPER(assembly_staff_import[[#This Row],[JOB TITLE_SOURCE_KEY]])</f>
        <v xml:space="preserve">Legis Director                             </v>
      </c>
      <c r="J836" t="s">
        <v>72</v>
      </c>
      <c r="K836" t="e">
        <f>IF(assembly_staff_import[[#This Row],[Legislative Staff Type]]="Personal",assembly_staff_import[[#This Row],[Vlookup Reports To Person]], "")</f>
        <v>#REF!</v>
      </c>
      <c r="L836" t="str">
        <f>PROPER(assembly_staff_import[[#This Row],[First MI Name via NAME_SOURCE_KEY TEXT]])</f>
        <v xml:space="preserve"> Nicholas R</v>
      </c>
      <c r="M836" t="s">
        <v>11840</v>
      </c>
      <c r="N836" t="str">
        <f>LOWER(CONCATENATE(assembly_staff_import[[#This Row],[Last Name]],LEFT(assembly_staff_import[[#This Row],[First Name (no initial)]],1),"@nyassembly.gov"))</f>
        <v>weatherbeen@nyassembly.gov</v>
      </c>
      <c r="O836" t="s">
        <v>23835</v>
      </c>
      <c r="P836" t="e">
        <f>VLOOKUP(assembly_staff_import[[#This Row],[Full Name]],[3]!PEOPLE_March_20[#Data],1,0)</f>
        <v>#REF!</v>
      </c>
      <c r="Q836" t="e">
        <f>VLOOKUP(assembly_staff_import[[#This Row],[Full Name]],[3]!Table17[#Data],3,0)</f>
        <v>#REF!</v>
      </c>
      <c r="R836" t="e">
        <f>VLOOKUP(assembly_staff_import[[#This Row],[Formatted Works for Group]],[3]!Table7[#Data],1,0)</f>
        <v>#REF!</v>
      </c>
      <c r="S836" t="e">
        <f>IF(assembly_staff_import[[#This Row],[Legislative Staff Type]]="Personal", assembly_staff_import[[#This Row],[Vlookup Works for Group]], assembly_staff_import[[#This Row],[Formatted Works for Group calc]]&amp;", Central Staff Office, Assembly")</f>
        <v>#REF!</v>
      </c>
      <c r="T836" s="20" t="str">
        <f>TRIM(assembly_staff_import[[#This Row],[NAME_SOURCE_KEY]])</f>
        <v>WEATHERBEE, NICHOLAS R</v>
      </c>
      <c r="U836" t="s">
        <v>27570</v>
      </c>
      <c r="V836" t="s">
        <v>27571</v>
      </c>
      <c r="W836" t="s">
        <v>24277</v>
      </c>
      <c r="Y836" t="str">
        <f>IF(assembly_staff_import[[#This Row],[Legislative Staff Type]]="Personal", PROPER(TRIM(assembly_staff_import[[#This Row],[Unit First MI via UNIT_SOURCE_KEY]])&amp;" "&amp;assembly_staff_import[[#This Row],[Unit Last via UNIT_SOURCE_KEY]]), PROPER(TRIM(assembly_staff_import[[#This Row],[UNIT NAME_SOURCE_KEY2]])))</f>
        <v>Joseph D. Morelle</v>
      </c>
      <c r="Z836" t="s">
        <v>27535</v>
      </c>
      <c r="AA836" t="e">
        <f>VLOOKUP(assembly_staff_import[[#This Row],[Formatted and corrected Works for Group Text]],[3]!Table4[#Data],1,0)</f>
        <v>#REF!</v>
      </c>
      <c r="AB836" t="e">
        <f>VLOOKUP(assembly_staff_import[[#This Row],[Formatted and corrected Works for Group Text]],[3]!Table5[#Data],2,0)</f>
        <v>#REF!</v>
      </c>
      <c r="AC836" t="str">
        <f>IF(TRIM(assembly_staff_import[[#This Row],[PUBLIC INFO ADDR_SOURCE_KEY]])="CAPITOL, ALBANY", "Legislative / Capitol Office", "District Office")</f>
        <v>District Office</v>
      </c>
      <c r="AD836" t="s">
        <v>27536</v>
      </c>
      <c r="AE836" t="s">
        <v>27537</v>
      </c>
      <c r="AF836" t="str">
        <f t="shared" si="40"/>
        <v xml:space="preserve">B73 </v>
      </c>
      <c r="AG836" t="s">
        <v>27538</v>
      </c>
      <c r="AH836" t="s">
        <v>27572</v>
      </c>
      <c r="AI836" t="s">
        <v>23492</v>
      </c>
      <c r="AJ836" t="s">
        <v>27573</v>
      </c>
    </row>
    <row r="837" spans="1:36" x14ac:dyDescent="0.2">
      <c r="A837" t="str">
        <f>TRIM(PROPER((assembly_staff_import[[#This Row],[First MI Name via NAME_SOURCE_KEY TEXT]]&amp;" "&amp;assembly_staff_import[[#This Row],[Last Name via NAME_SOURCE_KEY TEXT]]&amp;" "&amp;assembly_staff_import[[#This Row],[Suffix via NAME_SOURCE_KEY]])))</f>
        <v>Robert J Bergin</v>
      </c>
      <c r="B837" t="str">
        <f>TRIM(CONCATENATE(TRIM(assembly_staff_import[[#This Row],[Full Name]]), ", ", assembly_staff_import[[#This Row],[Title]]))</f>
        <v>Robert J Bergin, Counsel</v>
      </c>
      <c r="C837" t="e">
        <f>assembly_staff_import[[#This Row],[Vlookup_groups]]</f>
        <v>#REF!</v>
      </c>
      <c r="D837" t="str">
        <f>IF(assembly_staff_import[[#This Row],[Legislative Staff Type]]="Personal",assembly_staff_import[[#This Row],[Formatted Personal Staff Office]],"")</f>
        <v>District Office</v>
      </c>
      <c r="E837" t="s">
        <v>65</v>
      </c>
      <c r="F837" s="19" t="s">
        <v>10913</v>
      </c>
      <c r="G837" t="s">
        <v>67</v>
      </c>
      <c r="H837" t="str">
        <f>TRIM(PROPER((assembly_staff_import[[#This Row],[Last Name via NAME_SOURCE_KEY TEXT]]&amp;" "&amp;assembly_staff_import[[#This Row],[Suffix via NAME_SOURCE_KEY]])))</f>
        <v>Bergin</v>
      </c>
      <c r="I837" t="str">
        <f>PROPER(assembly_staff_import[[#This Row],[JOB TITLE_SOURCE_KEY]])</f>
        <v xml:space="preserve">Counsel                                    </v>
      </c>
      <c r="J837" t="s">
        <v>72</v>
      </c>
      <c r="K837" t="e">
        <f>IF(assembly_staff_import[[#This Row],[Legislative Staff Type]]="Personal",assembly_staff_import[[#This Row],[Vlookup Reports To Person]], "")</f>
        <v>#REF!</v>
      </c>
      <c r="L837" t="str">
        <f>PROPER(assembly_staff_import[[#This Row],[First MI Name via NAME_SOURCE_KEY TEXT]])</f>
        <v xml:space="preserve"> Robert J</v>
      </c>
      <c r="M837" t="s">
        <v>11592</v>
      </c>
      <c r="N837" t="str">
        <f>LOWER(CONCATENATE(assembly_staff_import[[#This Row],[Last Name]],LEFT(assembly_staff_import[[#This Row],[First Name (no initial)]],1),"@nyassembly.gov"))</f>
        <v>berginr@nyassembly.gov</v>
      </c>
      <c r="O837" t="s">
        <v>6749</v>
      </c>
      <c r="P837" t="e">
        <f>VLOOKUP(assembly_staff_import[[#This Row],[Full Name]],[3]!PEOPLE_March_20[#Data],1,0)</f>
        <v>#REF!</v>
      </c>
      <c r="Q837" t="e">
        <f>VLOOKUP(assembly_staff_import[[#This Row],[Full Name]],[3]!Table17[#Data],3,0)</f>
        <v>#REF!</v>
      </c>
      <c r="R837" t="e">
        <f>VLOOKUP(assembly_staff_import[[#This Row],[Formatted Works for Group]],[3]!Table7[#Data],1,0)</f>
        <v>#REF!</v>
      </c>
      <c r="S837" t="e">
        <f>IF(assembly_staff_import[[#This Row],[Legislative Staff Type]]="Personal", assembly_staff_import[[#This Row],[Vlookup Works for Group]], assembly_staff_import[[#This Row],[Formatted Works for Group calc]]&amp;", Central Staff Office, Assembly")</f>
        <v>#REF!</v>
      </c>
      <c r="T837" s="20" t="str">
        <f>TRIM(assembly_staff_import[[#This Row],[NAME_SOURCE_KEY]])</f>
        <v>BERGIN, ROBERT J</v>
      </c>
      <c r="U837" t="s">
        <v>27574</v>
      </c>
      <c r="V837" t="s">
        <v>27575</v>
      </c>
      <c r="W837" t="s">
        <v>27576</v>
      </c>
      <c r="Y837" t="str">
        <f>IF(assembly_staff_import[[#This Row],[Legislative Staff Type]]="Personal", PROPER(TRIM(assembly_staff_import[[#This Row],[Unit First MI via UNIT_SOURCE_KEY]])&amp;" "&amp;assembly_staff_import[[#This Row],[Unit Last via UNIT_SOURCE_KEY]]), PROPER(TRIM(assembly_staff_import[[#This Row],[UNIT NAME_SOURCE_KEY2]])))</f>
        <v>Joseph D. Morelle</v>
      </c>
      <c r="Z837" t="s">
        <v>27535</v>
      </c>
      <c r="AA837" t="e">
        <f>VLOOKUP(assembly_staff_import[[#This Row],[Formatted and corrected Works for Group Text]],[3]!Table4[#Data],1,0)</f>
        <v>#REF!</v>
      </c>
      <c r="AB837" t="e">
        <f>VLOOKUP(assembly_staff_import[[#This Row],[Formatted and corrected Works for Group Text]],[3]!Table5[#Data],2,0)</f>
        <v>#REF!</v>
      </c>
      <c r="AC837" t="str">
        <f>IF(TRIM(assembly_staff_import[[#This Row],[PUBLIC INFO ADDR_SOURCE_KEY]])="CAPITOL, ALBANY", "Legislative / Capitol Office", "District Office")</f>
        <v>District Office</v>
      </c>
      <c r="AD837" t="s">
        <v>27536</v>
      </c>
      <c r="AE837" t="s">
        <v>27537</v>
      </c>
      <c r="AF837" t="str">
        <f t="shared" si="40"/>
        <v xml:space="preserve">B73 </v>
      </c>
      <c r="AG837" t="s">
        <v>27538</v>
      </c>
      <c r="AH837" t="s">
        <v>27577</v>
      </c>
      <c r="AI837" t="s">
        <v>24265</v>
      </c>
      <c r="AJ837" t="s">
        <v>27540</v>
      </c>
    </row>
    <row r="838" spans="1:36" x14ac:dyDescent="0.2">
      <c r="A838" t="str">
        <f>TRIM(PROPER((assembly_staff_import[[#This Row],[First MI Name via NAME_SOURCE_KEY TEXT]]&amp;" "&amp;assembly_staff_import[[#This Row],[Last Name via NAME_SOURCE_KEY TEXT]]&amp;" "&amp;assembly_staff_import[[#This Row],[Suffix via NAME_SOURCE_KEY]])))</f>
        <v>Samuel A Friedman</v>
      </c>
      <c r="B838" t="str">
        <f>TRIM(CONCATENATE(TRIM(assembly_staff_import[[#This Row],[Full Name]]), ", ", assembly_staff_import[[#This Row],[Title]]))</f>
        <v>Samuel A Friedman, Legis Analyst</v>
      </c>
      <c r="C838" t="e">
        <f>assembly_staff_import[[#This Row],[Vlookup_groups]]</f>
        <v>#REF!</v>
      </c>
      <c r="D838" t="str">
        <f>IF(assembly_staff_import[[#This Row],[Legislative Staff Type]]="Personal",assembly_staff_import[[#This Row],[Formatted Personal Staff Office]],"")</f>
        <v>District Office</v>
      </c>
      <c r="E838" t="s">
        <v>65</v>
      </c>
      <c r="F838" s="19" t="s">
        <v>10913</v>
      </c>
      <c r="G838" t="s">
        <v>67</v>
      </c>
      <c r="H838" t="str">
        <f>TRIM(PROPER((assembly_staff_import[[#This Row],[Last Name via NAME_SOURCE_KEY TEXT]]&amp;" "&amp;assembly_staff_import[[#This Row],[Suffix via NAME_SOURCE_KEY]])))</f>
        <v>Friedman</v>
      </c>
      <c r="I838" t="str">
        <f>PROPER(assembly_staff_import[[#This Row],[JOB TITLE_SOURCE_KEY]])</f>
        <v xml:space="preserve">Legis Analyst                              </v>
      </c>
      <c r="J838" t="s">
        <v>72</v>
      </c>
      <c r="K838" t="e">
        <f>IF(assembly_staff_import[[#This Row],[Legislative Staff Type]]="Personal",assembly_staff_import[[#This Row],[Vlookup Reports To Person]], "")</f>
        <v>#REF!</v>
      </c>
      <c r="L838" t="str">
        <f>PROPER(assembly_staff_import[[#This Row],[First MI Name via NAME_SOURCE_KEY TEXT]])</f>
        <v xml:space="preserve"> Samuel A</v>
      </c>
      <c r="M838" t="s">
        <v>20607</v>
      </c>
      <c r="N838" t="str">
        <f>LOWER(CONCATENATE(assembly_staff_import[[#This Row],[Last Name]],LEFT(assembly_staff_import[[#This Row],[First Name (no initial)]],1),"@nyassembly.gov"))</f>
        <v>friedmans@nyassembly.gov</v>
      </c>
      <c r="O838" t="s">
        <v>25652</v>
      </c>
      <c r="P838" t="e">
        <f>VLOOKUP(assembly_staff_import[[#This Row],[Full Name]],[3]!PEOPLE_March_20[#Data],1,0)</f>
        <v>#REF!</v>
      </c>
      <c r="Q838" t="e">
        <f>VLOOKUP(assembly_staff_import[[#This Row],[Full Name]],[3]!Table17[#Data],3,0)</f>
        <v>#REF!</v>
      </c>
      <c r="R838" t="e">
        <f>VLOOKUP(assembly_staff_import[[#This Row],[Formatted Works for Group]],[3]!Table7[#Data],1,0)</f>
        <v>#REF!</v>
      </c>
      <c r="S838" t="e">
        <f>IF(assembly_staff_import[[#This Row],[Legislative Staff Type]]="Personal", assembly_staff_import[[#This Row],[Vlookup Works for Group]], assembly_staff_import[[#This Row],[Formatted Works for Group calc]]&amp;", Central Staff Office, Assembly")</f>
        <v>#REF!</v>
      </c>
      <c r="T838" s="20" t="str">
        <f>TRIM(assembly_staff_import[[#This Row],[NAME_SOURCE_KEY]])</f>
        <v>FRIEDMAN, SAMUEL A</v>
      </c>
      <c r="U838" t="s">
        <v>27578</v>
      </c>
      <c r="V838" t="s">
        <v>27579</v>
      </c>
      <c r="W838" t="s">
        <v>27136</v>
      </c>
      <c r="Y838" t="str">
        <f>IF(assembly_staff_import[[#This Row],[Legislative Staff Type]]="Personal", PROPER(TRIM(assembly_staff_import[[#This Row],[Unit First MI via UNIT_SOURCE_KEY]])&amp;" "&amp;assembly_staff_import[[#This Row],[Unit Last via UNIT_SOURCE_KEY]]), PROPER(TRIM(assembly_staff_import[[#This Row],[UNIT NAME_SOURCE_KEY2]])))</f>
        <v>Joseph D. Morelle</v>
      </c>
      <c r="Z838" t="s">
        <v>27535</v>
      </c>
      <c r="AA838" t="e">
        <f>VLOOKUP(assembly_staff_import[[#This Row],[Formatted and corrected Works for Group Text]],[3]!Table4[#Data],1,0)</f>
        <v>#REF!</v>
      </c>
      <c r="AB838" t="e">
        <f>VLOOKUP(assembly_staff_import[[#This Row],[Formatted and corrected Works for Group Text]],[3]!Table5[#Data],2,0)</f>
        <v>#REF!</v>
      </c>
      <c r="AC838" t="str">
        <f>IF(TRIM(assembly_staff_import[[#This Row],[PUBLIC INFO ADDR_SOURCE_KEY]])="CAPITOL, ALBANY", "Legislative / Capitol Office", "District Office")</f>
        <v>District Office</v>
      </c>
      <c r="AD838" t="s">
        <v>27536</v>
      </c>
      <c r="AE838" t="s">
        <v>27537</v>
      </c>
      <c r="AF838" t="str">
        <f t="shared" si="40"/>
        <v xml:space="preserve">B73 </v>
      </c>
      <c r="AG838" t="s">
        <v>27538</v>
      </c>
      <c r="AH838" t="s">
        <v>27580</v>
      </c>
      <c r="AI838" t="s">
        <v>23735</v>
      </c>
      <c r="AJ838" t="s">
        <v>27540</v>
      </c>
    </row>
    <row r="839" spans="1:36" x14ac:dyDescent="0.2">
      <c r="A839" t="str">
        <f>TRIM(PROPER((assembly_staff_import[[#This Row],[First MI Name via NAME_SOURCE_KEY TEXT]]&amp;" "&amp;assembly_staff_import[[#This Row],[Last Name via NAME_SOURCE_KEY TEXT]]&amp;" "&amp;assembly_staff_import[[#This Row],[Suffix via NAME_SOURCE_KEY]])))</f>
        <v>Sean T Hart</v>
      </c>
      <c r="B839" t="str">
        <f>TRIM(CONCATENATE(TRIM(assembly_staff_import[[#This Row],[Full Name]]), ", ", assembly_staff_import[[#This Row],[Title]]))</f>
        <v>Sean T Hart, Dep Chief Of Staff</v>
      </c>
      <c r="C839" t="e">
        <f>assembly_staff_import[[#This Row],[Vlookup_groups]]</f>
        <v>#REF!</v>
      </c>
      <c r="D839" t="str">
        <f>IF(assembly_staff_import[[#This Row],[Legislative Staff Type]]="Personal",assembly_staff_import[[#This Row],[Formatted Personal Staff Office]],"")</f>
        <v>District Office</v>
      </c>
      <c r="E839" t="s">
        <v>65</v>
      </c>
      <c r="F839" s="19" t="s">
        <v>10913</v>
      </c>
      <c r="G839" t="s">
        <v>67</v>
      </c>
      <c r="H839" t="str">
        <f>TRIM(PROPER((assembly_staff_import[[#This Row],[Last Name via NAME_SOURCE_KEY TEXT]]&amp;" "&amp;assembly_staff_import[[#This Row],[Suffix via NAME_SOURCE_KEY]])))</f>
        <v>Hart</v>
      </c>
      <c r="I839" t="str">
        <f>PROPER(assembly_staff_import[[#This Row],[JOB TITLE_SOURCE_KEY]])</f>
        <v xml:space="preserve">Dep Chief Of Staff                         </v>
      </c>
      <c r="J839" t="s">
        <v>72</v>
      </c>
      <c r="K839" t="e">
        <f>IF(assembly_staff_import[[#This Row],[Legislative Staff Type]]="Personal",assembly_staff_import[[#This Row],[Vlookup Reports To Person]], "")</f>
        <v>#REF!</v>
      </c>
      <c r="L839" t="str">
        <f>PROPER(assembly_staff_import[[#This Row],[First MI Name via NAME_SOURCE_KEY TEXT]])</f>
        <v xml:space="preserve"> Sean T</v>
      </c>
      <c r="M839" t="s">
        <v>21250</v>
      </c>
      <c r="N839" t="str">
        <f>LOWER(CONCATENATE(assembly_staff_import[[#This Row],[Last Name]],LEFT(assembly_staff_import[[#This Row],[First Name (no initial)]],1),"@nyassembly.gov"))</f>
        <v>harts@nyassembly.gov</v>
      </c>
      <c r="O839" t="s">
        <v>19229</v>
      </c>
      <c r="P839" t="e">
        <f>VLOOKUP(assembly_staff_import[[#This Row],[Full Name]],[3]!PEOPLE_March_20[#Data],1,0)</f>
        <v>#REF!</v>
      </c>
      <c r="Q839" t="e">
        <f>VLOOKUP(assembly_staff_import[[#This Row],[Full Name]],[3]!Table17[#Data],3,0)</f>
        <v>#REF!</v>
      </c>
      <c r="R839" t="e">
        <f>VLOOKUP(assembly_staff_import[[#This Row],[Formatted Works for Group]],[3]!Table7[#Data],1,0)</f>
        <v>#REF!</v>
      </c>
      <c r="S839" t="e">
        <f>IF(assembly_staff_import[[#This Row],[Legislative Staff Type]]="Personal", assembly_staff_import[[#This Row],[Vlookup Works for Group]], assembly_staff_import[[#This Row],[Formatted Works for Group calc]]&amp;", Central Staff Office, Assembly")</f>
        <v>#REF!</v>
      </c>
      <c r="T839" s="20" t="str">
        <f>TRIM(assembly_staff_import[[#This Row],[NAME_SOURCE_KEY]])</f>
        <v>HART, SEAN T</v>
      </c>
      <c r="U839" t="s">
        <v>27581</v>
      </c>
      <c r="V839" t="s">
        <v>24372</v>
      </c>
      <c r="W839" t="s">
        <v>27582</v>
      </c>
      <c r="Y839" t="str">
        <f>IF(assembly_staff_import[[#This Row],[Legislative Staff Type]]="Personal", PROPER(TRIM(assembly_staff_import[[#This Row],[Unit First MI via UNIT_SOURCE_KEY]])&amp;" "&amp;assembly_staff_import[[#This Row],[Unit Last via UNIT_SOURCE_KEY]]), PROPER(TRIM(assembly_staff_import[[#This Row],[UNIT NAME_SOURCE_KEY2]])))</f>
        <v>Joseph D. Morelle</v>
      </c>
      <c r="Z839" t="s">
        <v>27535</v>
      </c>
      <c r="AA839" t="e">
        <f>VLOOKUP(assembly_staff_import[[#This Row],[Formatted and corrected Works for Group Text]],[3]!Table4[#Data],1,0)</f>
        <v>#REF!</v>
      </c>
      <c r="AB839" t="e">
        <f>VLOOKUP(assembly_staff_import[[#This Row],[Formatted and corrected Works for Group Text]],[3]!Table5[#Data],2,0)</f>
        <v>#REF!</v>
      </c>
      <c r="AC839" t="str">
        <f>IF(TRIM(assembly_staff_import[[#This Row],[PUBLIC INFO ADDR_SOURCE_KEY]])="CAPITOL, ALBANY", "Legislative / Capitol Office", "District Office")</f>
        <v>District Office</v>
      </c>
      <c r="AD839" t="s">
        <v>27536</v>
      </c>
      <c r="AE839" t="s">
        <v>27537</v>
      </c>
      <c r="AF839" t="str">
        <f t="shared" si="40"/>
        <v xml:space="preserve">B73 </v>
      </c>
      <c r="AG839" t="s">
        <v>27538</v>
      </c>
      <c r="AH839" t="s">
        <v>27583</v>
      </c>
      <c r="AI839" t="s">
        <v>23776</v>
      </c>
      <c r="AJ839" t="s">
        <v>27540</v>
      </c>
    </row>
    <row r="840" spans="1:36" x14ac:dyDescent="0.2">
      <c r="A840" t="str">
        <f>TRIM(PROPER((assembly_staff_import[[#This Row],[First MI Name via NAME_SOURCE_KEY TEXT]]&amp;" "&amp;assembly_staff_import[[#This Row],[Last Name via NAME_SOURCE_KEY TEXT]]&amp;" "&amp;assembly_staff_import[[#This Row],[Suffix via NAME_SOURCE_KEY]])))</f>
        <v>Thaddeus I Mack</v>
      </c>
      <c r="B840" t="str">
        <f>TRIM(CONCATENATE(TRIM(assembly_staff_import[[#This Row],[Full Name]]), ", ", assembly_staff_import[[#This Row],[Title]]))</f>
        <v>Thaddeus I Mack, Commun Relations Dir</v>
      </c>
      <c r="C840" t="e">
        <f>assembly_staff_import[[#This Row],[Vlookup_groups]]</f>
        <v>#REF!</v>
      </c>
      <c r="D840" t="str">
        <f>IF(assembly_staff_import[[#This Row],[Legislative Staff Type]]="Personal",assembly_staff_import[[#This Row],[Formatted Personal Staff Office]],"")</f>
        <v>District Office</v>
      </c>
      <c r="E840" t="s">
        <v>65</v>
      </c>
      <c r="F840" s="19" t="s">
        <v>10913</v>
      </c>
      <c r="G840" t="s">
        <v>67</v>
      </c>
      <c r="H840" t="str">
        <f>TRIM(PROPER((assembly_staff_import[[#This Row],[Last Name via NAME_SOURCE_KEY TEXT]]&amp;" "&amp;assembly_staff_import[[#This Row],[Suffix via NAME_SOURCE_KEY]])))</f>
        <v>Mack</v>
      </c>
      <c r="I840" t="str">
        <f>PROPER(assembly_staff_import[[#This Row],[JOB TITLE_SOURCE_KEY]])</f>
        <v xml:space="preserve">Commun Relations Dir                       </v>
      </c>
      <c r="J840" t="s">
        <v>72</v>
      </c>
      <c r="K840" t="e">
        <f>IF(assembly_staff_import[[#This Row],[Legislative Staff Type]]="Personal",assembly_staff_import[[#This Row],[Vlookup Reports To Person]], "")</f>
        <v>#REF!</v>
      </c>
      <c r="L840" t="str">
        <f>PROPER(assembly_staff_import[[#This Row],[First MI Name via NAME_SOURCE_KEY TEXT]])</f>
        <v xml:space="preserve"> Thaddeus I</v>
      </c>
      <c r="M840" t="s">
        <v>11208</v>
      </c>
      <c r="N840" t="str">
        <f>LOWER(CONCATENATE(assembly_staff_import[[#This Row],[Last Name]],LEFT(assembly_staff_import[[#This Row],[First Name (no initial)]],1),"@nyassembly.gov"))</f>
        <v>mackt@nyassembly.gov</v>
      </c>
      <c r="O840" t="s">
        <v>27584</v>
      </c>
      <c r="P840" t="e">
        <f>VLOOKUP(assembly_staff_import[[#This Row],[Full Name]],[3]!PEOPLE_March_20[#Data],1,0)</f>
        <v>#REF!</v>
      </c>
      <c r="Q840" t="e">
        <f>VLOOKUP(assembly_staff_import[[#This Row],[Full Name]],[3]!Table17[#Data],3,0)</f>
        <v>#REF!</v>
      </c>
      <c r="R840" t="e">
        <f>VLOOKUP(assembly_staff_import[[#This Row],[Formatted Works for Group]],[3]!Table7[#Data],1,0)</f>
        <v>#REF!</v>
      </c>
      <c r="S840" t="e">
        <f>IF(assembly_staff_import[[#This Row],[Legislative Staff Type]]="Personal", assembly_staff_import[[#This Row],[Vlookup Works for Group]], assembly_staff_import[[#This Row],[Formatted Works for Group calc]]&amp;", Central Staff Office, Assembly")</f>
        <v>#REF!</v>
      </c>
      <c r="T840" s="20" t="str">
        <f>TRIM(assembly_staff_import[[#This Row],[NAME_SOURCE_KEY]])</f>
        <v>MACK, THADDEUS I</v>
      </c>
      <c r="U840" t="s">
        <v>27585</v>
      </c>
      <c r="V840" t="s">
        <v>27586</v>
      </c>
      <c r="W840" t="s">
        <v>27587</v>
      </c>
      <c r="Y840" t="str">
        <f>IF(assembly_staff_import[[#This Row],[Legislative Staff Type]]="Personal", PROPER(TRIM(assembly_staff_import[[#This Row],[Unit First MI via UNIT_SOURCE_KEY]])&amp;" "&amp;assembly_staff_import[[#This Row],[Unit Last via UNIT_SOURCE_KEY]]), PROPER(TRIM(assembly_staff_import[[#This Row],[UNIT NAME_SOURCE_KEY2]])))</f>
        <v>Joseph D. Morelle</v>
      </c>
      <c r="Z840" t="s">
        <v>27535</v>
      </c>
      <c r="AA840" t="e">
        <f>VLOOKUP(assembly_staff_import[[#This Row],[Formatted and corrected Works for Group Text]],[3]!Table4[#Data],1,0)</f>
        <v>#REF!</v>
      </c>
      <c r="AB840" t="e">
        <f>VLOOKUP(assembly_staff_import[[#This Row],[Formatted and corrected Works for Group Text]],[3]!Table5[#Data],2,0)</f>
        <v>#REF!</v>
      </c>
      <c r="AC840" t="str">
        <f>IF(TRIM(assembly_staff_import[[#This Row],[PUBLIC INFO ADDR_SOURCE_KEY]])="CAPITOL, ALBANY", "Legislative / Capitol Office", "District Office")</f>
        <v>District Office</v>
      </c>
      <c r="AD840" t="s">
        <v>27536</v>
      </c>
      <c r="AE840" t="s">
        <v>27537</v>
      </c>
      <c r="AF840" t="str">
        <f t="shared" si="40"/>
        <v xml:space="preserve">B73 </v>
      </c>
      <c r="AG840" t="s">
        <v>27538</v>
      </c>
      <c r="AH840" t="s">
        <v>27588</v>
      </c>
      <c r="AI840" t="s">
        <v>24638</v>
      </c>
      <c r="AJ840" t="s">
        <v>27540</v>
      </c>
    </row>
    <row r="841" spans="1:36" x14ac:dyDescent="0.2">
      <c r="A841" t="str">
        <f>TRIM(PROPER((assembly_staff_import[[#This Row],[First MI Name via NAME_SOURCE_KEY TEXT]]&amp;" "&amp;assembly_staff_import[[#This Row],[Last Name via NAME_SOURCE_KEY TEXT]]&amp;" "&amp;assembly_staff_import[[#This Row],[Suffix via NAME_SOURCE_KEY]])))</f>
        <v>Tyler E Swartz</v>
      </c>
      <c r="B841" t="str">
        <f>TRIM(CONCATENATE(TRIM(assembly_staff_import[[#This Row],[Full Name]]), ", ", assembly_staff_import[[#This Row],[Title]]))</f>
        <v>Tyler E Swartz, Constituent Liaison</v>
      </c>
      <c r="C841" t="e">
        <f>assembly_staff_import[[#This Row],[Vlookup_groups]]</f>
        <v>#REF!</v>
      </c>
      <c r="D841" t="str">
        <f>IF(assembly_staff_import[[#This Row],[Legislative Staff Type]]="Personal",assembly_staff_import[[#This Row],[Formatted Personal Staff Office]],"")</f>
        <v>District Office</v>
      </c>
      <c r="E841" t="s">
        <v>65</v>
      </c>
      <c r="F841" s="19" t="s">
        <v>10913</v>
      </c>
      <c r="G841" t="s">
        <v>67</v>
      </c>
      <c r="H841" t="str">
        <f>TRIM(PROPER((assembly_staff_import[[#This Row],[Last Name via NAME_SOURCE_KEY TEXT]]&amp;" "&amp;assembly_staff_import[[#This Row],[Suffix via NAME_SOURCE_KEY]])))</f>
        <v>Swartz</v>
      </c>
      <c r="I841" t="str">
        <f>PROPER(assembly_staff_import[[#This Row],[JOB TITLE_SOURCE_KEY]])</f>
        <v xml:space="preserve">Constituent Liaison                        </v>
      </c>
      <c r="J841" t="s">
        <v>72</v>
      </c>
      <c r="K841" t="e">
        <f>IF(assembly_staff_import[[#This Row],[Legislative Staff Type]]="Personal",assembly_staff_import[[#This Row],[Vlookup Reports To Person]], "")</f>
        <v>#REF!</v>
      </c>
      <c r="L841" t="str">
        <f>PROPER(assembly_staff_import[[#This Row],[First MI Name via NAME_SOURCE_KEY TEXT]])</f>
        <v xml:space="preserve"> Tyler E</v>
      </c>
      <c r="M841" t="s">
        <v>20434</v>
      </c>
      <c r="N841" t="str">
        <f>LOWER(CONCATENATE(assembly_staff_import[[#This Row],[Last Name]],LEFT(assembly_staff_import[[#This Row],[First Name (no initial)]],1),"@nyassembly.gov"))</f>
        <v>swartzt@nyassembly.gov</v>
      </c>
      <c r="O841" t="s">
        <v>27589</v>
      </c>
      <c r="P841" t="e">
        <f>VLOOKUP(assembly_staff_import[[#This Row],[Full Name]],[3]!PEOPLE_March_20[#Data],1,0)</f>
        <v>#REF!</v>
      </c>
      <c r="Q841" t="e">
        <f>VLOOKUP(assembly_staff_import[[#This Row],[Full Name]],[3]!Table17[#Data],3,0)</f>
        <v>#REF!</v>
      </c>
      <c r="R841" t="e">
        <f>VLOOKUP(assembly_staff_import[[#This Row],[Formatted Works for Group]],[3]!Table7[#Data],1,0)</f>
        <v>#REF!</v>
      </c>
      <c r="S841" t="e">
        <f>IF(assembly_staff_import[[#This Row],[Legislative Staff Type]]="Personal", assembly_staff_import[[#This Row],[Vlookup Works for Group]], assembly_staff_import[[#This Row],[Formatted Works for Group calc]]&amp;", Central Staff Office, Assembly")</f>
        <v>#REF!</v>
      </c>
      <c r="T841" s="20" t="str">
        <f>TRIM(assembly_staff_import[[#This Row],[NAME_SOURCE_KEY]])</f>
        <v>SWARTZ, TYLER E</v>
      </c>
      <c r="U841" t="s">
        <v>27590</v>
      </c>
      <c r="V841" t="s">
        <v>27591</v>
      </c>
      <c r="W841" t="s">
        <v>27592</v>
      </c>
      <c r="Y841" t="str">
        <f>IF(assembly_staff_import[[#This Row],[Legislative Staff Type]]="Personal", PROPER(TRIM(assembly_staff_import[[#This Row],[Unit First MI via UNIT_SOURCE_KEY]])&amp;" "&amp;assembly_staff_import[[#This Row],[Unit Last via UNIT_SOURCE_KEY]]), PROPER(TRIM(assembly_staff_import[[#This Row],[UNIT NAME_SOURCE_KEY2]])))</f>
        <v>Joseph D. Morelle</v>
      </c>
      <c r="Z841" t="s">
        <v>27535</v>
      </c>
      <c r="AA841" t="e">
        <f>VLOOKUP(assembly_staff_import[[#This Row],[Formatted and corrected Works for Group Text]],[3]!Table4[#Data],1,0)</f>
        <v>#REF!</v>
      </c>
      <c r="AB841" t="e">
        <f>VLOOKUP(assembly_staff_import[[#This Row],[Formatted and corrected Works for Group Text]],[3]!Table5[#Data],2,0)</f>
        <v>#REF!</v>
      </c>
      <c r="AC841" t="str">
        <f>IF(TRIM(assembly_staff_import[[#This Row],[PUBLIC INFO ADDR_SOURCE_KEY]])="CAPITOL, ALBANY", "Legislative / Capitol Office", "District Office")</f>
        <v>District Office</v>
      </c>
      <c r="AD841" t="s">
        <v>27536</v>
      </c>
      <c r="AE841" t="s">
        <v>27537</v>
      </c>
      <c r="AF841" t="str">
        <f t="shared" si="40"/>
        <v xml:space="preserve">B73 </v>
      </c>
      <c r="AG841" t="s">
        <v>27538</v>
      </c>
      <c r="AH841" t="s">
        <v>27593</v>
      </c>
      <c r="AI841" t="s">
        <v>23475</v>
      </c>
      <c r="AJ841" t="s">
        <v>27540</v>
      </c>
    </row>
    <row r="842" spans="1:36" x14ac:dyDescent="0.2">
      <c r="A842" t="str">
        <f>TRIM(PROPER((assembly_staff_import[[#This Row],[First MI Name via NAME_SOURCE_KEY TEXT]]&amp;" "&amp;assembly_staff_import[[#This Row],[Last Name via NAME_SOURCE_KEY TEXT]]&amp;" "&amp;assembly_staff_import[[#This Row],[Suffix via NAME_SOURCE_KEY]])))</f>
        <v>Barbara M Nolan-Murphy</v>
      </c>
      <c r="B842" t="str">
        <f>TRIM(CONCATENATE(TRIM(assembly_staff_import[[#This Row],[Full Name]]), ", ", assembly_staff_import[[#This Row],[Title]]))</f>
        <v>Barbara M Nolan-Murphy, Legis Asst</v>
      </c>
      <c r="C842" t="e">
        <f>assembly_staff_import[[#This Row],[Vlookup_groups]]</f>
        <v>#REF!</v>
      </c>
      <c r="D842" t="str">
        <f>IF(assembly_staff_import[[#This Row],[Legislative Staff Type]]="Personal",assembly_staff_import[[#This Row],[Formatted Personal Staff Office]],"")</f>
        <v>District Office</v>
      </c>
      <c r="E842" t="s">
        <v>65</v>
      </c>
      <c r="F842" s="19" t="s">
        <v>10913</v>
      </c>
      <c r="G842" t="s">
        <v>67</v>
      </c>
      <c r="H842" t="str">
        <f>TRIM(PROPER((assembly_staff_import[[#This Row],[Last Name via NAME_SOURCE_KEY TEXT]]&amp;" "&amp;assembly_staff_import[[#This Row],[Suffix via NAME_SOURCE_KEY]])))</f>
        <v>Nolan-Murphy</v>
      </c>
      <c r="I842" t="str">
        <f>PROPER(assembly_staff_import[[#This Row],[JOB TITLE_SOURCE_KEY]])</f>
        <v xml:space="preserve">Legis Asst                                 </v>
      </c>
      <c r="J842" t="s">
        <v>72</v>
      </c>
      <c r="K842" t="e">
        <f>IF(assembly_staff_import[[#This Row],[Legislative Staff Type]]="Personal",assembly_staff_import[[#This Row],[Vlookup Reports To Person]], "")</f>
        <v>#REF!</v>
      </c>
      <c r="L842" t="str">
        <f>PROPER(assembly_staff_import[[#This Row],[First MI Name via NAME_SOURCE_KEY TEXT]])</f>
        <v xml:space="preserve"> Barbara M</v>
      </c>
      <c r="M842" t="s">
        <v>21202</v>
      </c>
      <c r="N842" t="str">
        <f>LOWER(CONCATENATE(assembly_staff_import[[#This Row],[Last Name]],LEFT(assembly_staff_import[[#This Row],[First Name (no initial)]],1),"@nyassembly.gov"))</f>
        <v>nolan-murphyb@nyassembly.gov</v>
      </c>
      <c r="O842" t="s">
        <v>4975</v>
      </c>
      <c r="P842" t="e">
        <f>VLOOKUP(assembly_staff_import[[#This Row],[Full Name]],[3]!PEOPLE_March_20[#Data],1,0)</f>
        <v>#REF!</v>
      </c>
      <c r="Q842" t="e">
        <f>VLOOKUP(assembly_staff_import[[#This Row],[Full Name]],[3]!Table17[#Data],3,0)</f>
        <v>#REF!</v>
      </c>
      <c r="R842" t="e">
        <f>VLOOKUP(assembly_staff_import[[#This Row],[Formatted Works for Group]],[3]!Table7[#Data],1,0)</f>
        <v>#REF!</v>
      </c>
      <c r="S842" t="e">
        <f>IF(assembly_staff_import[[#This Row],[Legislative Staff Type]]="Personal", assembly_staff_import[[#This Row],[Vlookup Works for Group]], assembly_staff_import[[#This Row],[Formatted Works for Group calc]]&amp;", Central Staff Office, Assembly")</f>
        <v>#REF!</v>
      </c>
      <c r="T842" s="20" t="str">
        <f>TRIM(assembly_staff_import[[#This Row],[NAME_SOURCE_KEY]])</f>
        <v>NOLAN-MURPHY, BARBARA M</v>
      </c>
      <c r="U842" t="s">
        <v>27594</v>
      </c>
      <c r="V842" t="s">
        <v>27595</v>
      </c>
      <c r="W842" t="s">
        <v>27596</v>
      </c>
      <c r="Y842" t="str">
        <f>IF(assembly_staff_import[[#This Row],[Legislative Staff Type]]="Personal", PROPER(TRIM(assembly_staff_import[[#This Row],[Unit First MI via UNIT_SOURCE_KEY]])&amp;" "&amp;assembly_staff_import[[#This Row],[Unit Last via UNIT_SOURCE_KEY]]), PROPER(TRIM(assembly_staff_import[[#This Row],[UNIT NAME_SOURCE_KEY2]])))</f>
        <v>Joseph S. Saladino</v>
      </c>
      <c r="Z842" t="s">
        <v>27597</v>
      </c>
      <c r="AA842" t="e">
        <f>VLOOKUP(assembly_staff_import[[#This Row],[Formatted and corrected Works for Group Text]],[3]!Table4[#Data],1,0)</f>
        <v>#REF!</v>
      </c>
      <c r="AB842" t="e">
        <f>VLOOKUP(assembly_staff_import[[#This Row],[Formatted and corrected Works for Group Text]],[3]!Table5[#Data],2,0)</f>
        <v>#REF!</v>
      </c>
      <c r="AC842" t="str">
        <f>IF(TRIM(assembly_staff_import[[#This Row],[PUBLIC INFO ADDR_SOURCE_KEY]])="CAPITOL, ALBANY", "Legislative / Capitol Office", "District Office")</f>
        <v>District Office</v>
      </c>
      <c r="AD842" t="s">
        <v>27598</v>
      </c>
      <c r="AE842" t="s">
        <v>27599</v>
      </c>
      <c r="AF842" t="str">
        <f t="shared" ref="AF842:AF847" si="41">"P94 "</f>
        <v xml:space="preserve">P94 </v>
      </c>
      <c r="AG842" t="s">
        <v>27600</v>
      </c>
      <c r="AH842" t="s">
        <v>27601</v>
      </c>
      <c r="AI842" t="s">
        <v>23706</v>
      </c>
      <c r="AJ842" t="s">
        <v>27602</v>
      </c>
    </row>
    <row r="843" spans="1:36" x14ac:dyDescent="0.2">
      <c r="A843" t="str">
        <f>TRIM(PROPER((assembly_staff_import[[#This Row],[First MI Name via NAME_SOURCE_KEY TEXT]]&amp;" "&amp;assembly_staff_import[[#This Row],[Last Name via NAME_SOURCE_KEY TEXT]]&amp;" "&amp;assembly_staff_import[[#This Row],[Suffix via NAME_SOURCE_KEY]])))</f>
        <v>Gary E Layton</v>
      </c>
      <c r="B843" t="str">
        <f>TRIM(CONCATENATE(TRIM(assembly_staff_import[[#This Row],[Full Name]]), ", ", assembly_staff_import[[#This Row],[Title]]))</f>
        <v>Gary E Layton, Exec Asst</v>
      </c>
      <c r="C843" t="e">
        <f>assembly_staff_import[[#This Row],[Vlookup_groups]]</f>
        <v>#REF!</v>
      </c>
      <c r="D843" t="str">
        <f>IF(assembly_staff_import[[#This Row],[Legislative Staff Type]]="Personal",assembly_staff_import[[#This Row],[Formatted Personal Staff Office]],"")</f>
        <v>District Office</v>
      </c>
      <c r="E843" t="s">
        <v>65</v>
      </c>
      <c r="F843" s="19" t="s">
        <v>10913</v>
      </c>
      <c r="G843" t="s">
        <v>67</v>
      </c>
      <c r="H843" t="str">
        <f>TRIM(PROPER((assembly_staff_import[[#This Row],[Last Name via NAME_SOURCE_KEY TEXT]]&amp;" "&amp;assembly_staff_import[[#This Row],[Suffix via NAME_SOURCE_KEY]])))</f>
        <v>Layton</v>
      </c>
      <c r="I843" t="str">
        <f>PROPER(assembly_staff_import[[#This Row],[JOB TITLE_SOURCE_KEY]])</f>
        <v xml:space="preserve">Exec Asst                                  </v>
      </c>
      <c r="J843" t="s">
        <v>72</v>
      </c>
      <c r="K843" t="e">
        <f>IF(assembly_staff_import[[#This Row],[Legislative Staff Type]]="Personal",assembly_staff_import[[#This Row],[Vlookup Reports To Person]], "")</f>
        <v>#REF!</v>
      </c>
      <c r="L843" t="str">
        <f>PROPER(assembly_staff_import[[#This Row],[First MI Name via NAME_SOURCE_KEY TEXT]])</f>
        <v xml:space="preserve"> Gary E</v>
      </c>
      <c r="M843" t="s">
        <v>13194</v>
      </c>
      <c r="N843" t="str">
        <f>LOWER(CONCATENATE(assembly_staff_import[[#This Row],[Last Name]],LEFT(assembly_staff_import[[#This Row],[First Name (no initial)]],1),"@nyassembly.gov"))</f>
        <v>laytong@nyassembly.gov</v>
      </c>
      <c r="O843" t="s">
        <v>27603</v>
      </c>
      <c r="P843" t="e">
        <f>VLOOKUP(assembly_staff_import[[#This Row],[Full Name]],[3]!PEOPLE_March_20[#Data],1,0)</f>
        <v>#REF!</v>
      </c>
      <c r="Q843" t="e">
        <f>VLOOKUP(assembly_staff_import[[#This Row],[Full Name]],[3]!Table17[#Data],3,0)</f>
        <v>#REF!</v>
      </c>
      <c r="R843" t="e">
        <f>VLOOKUP(assembly_staff_import[[#This Row],[Formatted Works for Group]],[3]!Table7[#Data],1,0)</f>
        <v>#REF!</v>
      </c>
      <c r="S843" t="e">
        <f>IF(assembly_staff_import[[#This Row],[Legislative Staff Type]]="Personal", assembly_staff_import[[#This Row],[Vlookup Works for Group]], assembly_staff_import[[#This Row],[Formatted Works for Group calc]]&amp;", Central Staff Office, Assembly")</f>
        <v>#REF!</v>
      </c>
      <c r="T843" s="20" t="str">
        <f>TRIM(assembly_staff_import[[#This Row],[NAME_SOURCE_KEY]])</f>
        <v>LAYTON, GARY E</v>
      </c>
      <c r="U843" t="s">
        <v>27604</v>
      </c>
      <c r="V843" t="s">
        <v>27605</v>
      </c>
      <c r="W843" t="s">
        <v>27606</v>
      </c>
      <c r="Y843" t="str">
        <f>IF(assembly_staff_import[[#This Row],[Legislative Staff Type]]="Personal", PROPER(TRIM(assembly_staff_import[[#This Row],[Unit First MI via UNIT_SOURCE_KEY]])&amp;" "&amp;assembly_staff_import[[#This Row],[Unit Last via UNIT_SOURCE_KEY]]), PROPER(TRIM(assembly_staff_import[[#This Row],[UNIT NAME_SOURCE_KEY2]])))</f>
        <v>Joseph S. Saladino</v>
      </c>
      <c r="Z843" t="s">
        <v>27597</v>
      </c>
      <c r="AA843" t="e">
        <f>VLOOKUP(assembly_staff_import[[#This Row],[Formatted and corrected Works for Group Text]],[3]!Table4[#Data],1,0)</f>
        <v>#REF!</v>
      </c>
      <c r="AB843" t="e">
        <f>VLOOKUP(assembly_staff_import[[#This Row],[Formatted and corrected Works for Group Text]],[3]!Table5[#Data],2,0)</f>
        <v>#REF!</v>
      </c>
      <c r="AC843" t="str">
        <f>IF(TRIM(assembly_staff_import[[#This Row],[PUBLIC INFO ADDR_SOURCE_KEY]])="CAPITOL, ALBANY", "Legislative / Capitol Office", "District Office")</f>
        <v>District Office</v>
      </c>
      <c r="AD843" t="s">
        <v>27598</v>
      </c>
      <c r="AE843" t="s">
        <v>27599</v>
      </c>
      <c r="AF843" t="str">
        <f t="shared" si="41"/>
        <v xml:space="preserve">P94 </v>
      </c>
      <c r="AG843" t="s">
        <v>27600</v>
      </c>
      <c r="AH843" t="s">
        <v>27607</v>
      </c>
      <c r="AI843" t="s">
        <v>23546</v>
      </c>
      <c r="AJ843" t="s">
        <v>27602</v>
      </c>
    </row>
    <row r="844" spans="1:36" x14ac:dyDescent="0.2">
      <c r="A844" t="str">
        <f>TRIM(PROPER((assembly_staff_import[[#This Row],[First MI Name via NAME_SOURCE_KEY TEXT]]&amp;" "&amp;assembly_staff_import[[#This Row],[Last Name via NAME_SOURCE_KEY TEXT]]&amp;" "&amp;assembly_staff_import[[#This Row],[Suffix via NAME_SOURCE_KEY]])))</f>
        <v>Jennifer M Wallick</v>
      </c>
      <c r="B844" t="str">
        <f>TRIM(CONCATENATE(TRIM(assembly_staff_import[[#This Row],[Full Name]]), ", ", assembly_staff_import[[#This Row],[Title]]))</f>
        <v>Jennifer M Wallick, Chief Of Staff</v>
      </c>
      <c r="C844" t="e">
        <f>assembly_staff_import[[#This Row],[Vlookup_groups]]</f>
        <v>#REF!</v>
      </c>
      <c r="D844" t="str">
        <f>IF(assembly_staff_import[[#This Row],[Legislative Staff Type]]="Personal",assembly_staff_import[[#This Row],[Formatted Personal Staff Office]],"")</f>
        <v>District Office</v>
      </c>
      <c r="E844" t="s">
        <v>65</v>
      </c>
      <c r="F844" s="19" t="s">
        <v>10913</v>
      </c>
      <c r="G844" t="s">
        <v>67</v>
      </c>
      <c r="H844" t="str">
        <f>TRIM(PROPER((assembly_staff_import[[#This Row],[Last Name via NAME_SOURCE_KEY TEXT]]&amp;" "&amp;assembly_staff_import[[#This Row],[Suffix via NAME_SOURCE_KEY]])))</f>
        <v>Wallick</v>
      </c>
      <c r="I844" t="str">
        <f>PROPER(assembly_staff_import[[#This Row],[JOB TITLE_SOURCE_KEY]])</f>
        <v xml:space="preserve">Chief Of Staff                             </v>
      </c>
      <c r="J844" t="s">
        <v>72</v>
      </c>
      <c r="K844" t="e">
        <f>IF(assembly_staff_import[[#This Row],[Legislative Staff Type]]="Personal",assembly_staff_import[[#This Row],[Vlookup Reports To Person]], "")</f>
        <v>#REF!</v>
      </c>
      <c r="L844" t="str">
        <f>PROPER(assembly_staff_import[[#This Row],[First MI Name via NAME_SOURCE_KEY TEXT]])</f>
        <v xml:space="preserve"> Jennifer M</v>
      </c>
      <c r="M844" t="s">
        <v>21167</v>
      </c>
      <c r="N844" t="str">
        <f>LOWER(CONCATENATE(assembly_staff_import[[#This Row],[Last Name]],LEFT(assembly_staff_import[[#This Row],[First Name (no initial)]],1),"@nyassembly.gov"))</f>
        <v>wallickj@nyassembly.gov</v>
      </c>
      <c r="O844" t="s">
        <v>6116</v>
      </c>
      <c r="P844" t="e">
        <f>VLOOKUP(assembly_staff_import[[#This Row],[Full Name]],[3]!PEOPLE_March_20[#Data],1,0)</f>
        <v>#REF!</v>
      </c>
      <c r="Q844" t="e">
        <f>VLOOKUP(assembly_staff_import[[#This Row],[Full Name]],[3]!Table17[#Data],3,0)</f>
        <v>#REF!</v>
      </c>
      <c r="R844" t="e">
        <f>VLOOKUP(assembly_staff_import[[#This Row],[Formatted Works for Group]],[3]!Table7[#Data],1,0)</f>
        <v>#REF!</v>
      </c>
      <c r="S844" t="e">
        <f>IF(assembly_staff_import[[#This Row],[Legislative Staff Type]]="Personal", assembly_staff_import[[#This Row],[Vlookup Works for Group]], assembly_staff_import[[#This Row],[Formatted Works for Group calc]]&amp;", Central Staff Office, Assembly")</f>
        <v>#REF!</v>
      </c>
      <c r="T844" s="20" t="str">
        <f>TRIM(assembly_staff_import[[#This Row],[NAME_SOURCE_KEY]])</f>
        <v>WALLICK, JENNIFER M</v>
      </c>
      <c r="U844" t="s">
        <v>27608</v>
      </c>
      <c r="V844" t="s">
        <v>27609</v>
      </c>
      <c r="W844" t="s">
        <v>27610</v>
      </c>
      <c r="Y844" t="str">
        <f>IF(assembly_staff_import[[#This Row],[Legislative Staff Type]]="Personal", PROPER(TRIM(assembly_staff_import[[#This Row],[Unit First MI via UNIT_SOURCE_KEY]])&amp;" "&amp;assembly_staff_import[[#This Row],[Unit Last via UNIT_SOURCE_KEY]]), PROPER(TRIM(assembly_staff_import[[#This Row],[UNIT NAME_SOURCE_KEY2]])))</f>
        <v>Joseph S. Saladino</v>
      </c>
      <c r="Z844" t="s">
        <v>27597</v>
      </c>
      <c r="AA844" t="e">
        <f>VLOOKUP(assembly_staff_import[[#This Row],[Formatted and corrected Works for Group Text]],[3]!Table4[#Data],1,0)</f>
        <v>#REF!</v>
      </c>
      <c r="AB844" t="e">
        <f>VLOOKUP(assembly_staff_import[[#This Row],[Formatted and corrected Works for Group Text]],[3]!Table5[#Data],2,0)</f>
        <v>#REF!</v>
      </c>
      <c r="AC844" t="str">
        <f>IF(TRIM(assembly_staff_import[[#This Row],[PUBLIC INFO ADDR_SOURCE_KEY]])="CAPITOL, ALBANY", "Legislative / Capitol Office", "District Office")</f>
        <v>District Office</v>
      </c>
      <c r="AD844" t="s">
        <v>27598</v>
      </c>
      <c r="AE844" t="s">
        <v>27599</v>
      </c>
      <c r="AF844" t="str">
        <f t="shared" si="41"/>
        <v xml:space="preserve">P94 </v>
      </c>
      <c r="AG844" t="s">
        <v>27600</v>
      </c>
      <c r="AH844" t="s">
        <v>27611</v>
      </c>
      <c r="AI844" t="s">
        <v>23587</v>
      </c>
      <c r="AJ844" t="s">
        <v>27602</v>
      </c>
    </row>
    <row r="845" spans="1:36" x14ac:dyDescent="0.2">
      <c r="A845" t="str">
        <f>TRIM(PROPER((assembly_staff_import[[#This Row],[First MI Name via NAME_SOURCE_KEY TEXT]]&amp;" "&amp;assembly_staff_import[[#This Row],[Last Name via NAME_SOURCE_KEY TEXT]]&amp;" "&amp;assembly_staff_import[[#This Row],[Suffix via NAME_SOURCE_KEY]])))</f>
        <v>Michael B Mirotznik</v>
      </c>
      <c r="B845" t="str">
        <f>TRIM(CONCATENATE(TRIM(assembly_staff_import[[#This Row],[Full Name]]), ", ", assembly_staff_import[[#This Row],[Title]]))</f>
        <v>Michael B Mirotznik, Counsel</v>
      </c>
      <c r="C845" t="e">
        <f>assembly_staff_import[[#This Row],[Vlookup_groups]]</f>
        <v>#REF!</v>
      </c>
      <c r="D845" t="str">
        <f>IF(assembly_staff_import[[#This Row],[Legislative Staff Type]]="Personal",assembly_staff_import[[#This Row],[Formatted Personal Staff Office]],"")</f>
        <v>District Office</v>
      </c>
      <c r="E845" t="s">
        <v>65</v>
      </c>
      <c r="F845" s="19" t="s">
        <v>10913</v>
      </c>
      <c r="G845" t="s">
        <v>67</v>
      </c>
      <c r="H845" t="str">
        <f>TRIM(PROPER((assembly_staff_import[[#This Row],[Last Name via NAME_SOURCE_KEY TEXT]]&amp;" "&amp;assembly_staff_import[[#This Row],[Suffix via NAME_SOURCE_KEY]])))</f>
        <v>Mirotznik</v>
      </c>
      <c r="I845" t="str">
        <f>PROPER(assembly_staff_import[[#This Row],[JOB TITLE_SOURCE_KEY]])</f>
        <v xml:space="preserve">Counsel                                    </v>
      </c>
      <c r="J845" t="s">
        <v>72</v>
      </c>
      <c r="K845" t="e">
        <f>IF(assembly_staff_import[[#This Row],[Legislative Staff Type]]="Personal",assembly_staff_import[[#This Row],[Vlookup Reports To Person]], "")</f>
        <v>#REF!</v>
      </c>
      <c r="L845" t="str">
        <f>PROPER(assembly_staff_import[[#This Row],[First MI Name via NAME_SOURCE_KEY TEXT]])</f>
        <v xml:space="preserve"> Michael B</v>
      </c>
      <c r="M845" t="s">
        <v>14642</v>
      </c>
      <c r="N845" t="str">
        <f>LOWER(CONCATENATE(assembly_staff_import[[#This Row],[Last Name]],LEFT(assembly_staff_import[[#This Row],[First Name (no initial)]],1),"@nyassembly.gov"))</f>
        <v>mirotznikm@nyassembly.gov</v>
      </c>
      <c r="O845" t="s">
        <v>3705</v>
      </c>
      <c r="P845" t="e">
        <f>VLOOKUP(assembly_staff_import[[#This Row],[Full Name]],[3]!PEOPLE_March_20[#Data],1,0)</f>
        <v>#REF!</v>
      </c>
      <c r="Q845" t="e">
        <f>VLOOKUP(assembly_staff_import[[#This Row],[Full Name]],[3]!Table17[#Data],3,0)</f>
        <v>#REF!</v>
      </c>
      <c r="R845" t="e">
        <f>VLOOKUP(assembly_staff_import[[#This Row],[Formatted Works for Group]],[3]!Table7[#Data],1,0)</f>
        <v>#REF!</v>
      </c>
      <c r="S845" t="e">
        <f>IF(assembly_staff_import[[#This Row],[Legislative Staff Type]]="Personal", assembly_staff_import[[#This Row],[Vlookup Works for Group]], assembly_staff_import[[#This Row],[Formatted Works for Group calc]]&amp;", Central Staff Office, Assembly")</f>
        <v>#REF!</v>
      </c>
      <c r="T845" s="20" t="str">
        <f>TRIM(assembly_staff_import[[#This Row],[NAME_SOURCE_KEY]])</f>
        <v>MIROTZNIK, MICHAEL B</v>
      </c>
      <c r="U845" t="s">
        <v>27612</v>
      </c>
      <c r="V845" t="s">
        <v>27613</v>
      </c>
      <c r="W845" t="s">
        <v>27614</v>
      </c>
      <c r="Y845" t="str">
        <f>IF(assembly_staff_import[[#This Row],[Legislative Staff Type]]="Personal", PROPER(TRIM(assembly_staff_import[[#This Row],[Unit First MI via UNIT_SOURCE_KEY]])&amp;" "&amp;assembly_staff_import[[#This Row],[Unit Last via UNIT_SOURCE_KEY]]), PROPER(TRIM(assembly_staff_import[[#This Row],[UNIT NAME_SOURCE_KEY2]])))</f>
        <v>Joseph S. Saladino</v>
      </c>
      <c r="Z845" t="s">
        <v>27597</v>
      </c>
      <c r="AA845" t="e">
        <f>VLOOKUP(assembly_staff_import[[#This Row],[Formatted and corrected Works for Group Text]],[3]!Table4[#Data],1,0)</f>
        <v>#REF!</v>
      </c>
      <c r="AB845" t="e">
        <f>VLOOKUP(assembly_staff_import[[#This Row],[Formatted and corrected Works for Group Text]],[3]!Table5[#Data],2,0)</f>
        <v>#REF!</v>
      </c>
      <c r="AC845" t="str">
        <f>IF(TRIM(assembly_staff_import[[#This Row],[PUBLIC INFO ADDR_SOURCE_KEY]])="CAPITOL, ALBANY", "Legislative / Capitol Office", "District Office")</f>
        <v>District Office</v>
      </c>
      <c r="AD845" t="s">
        <v>27598</v>
      </c>
      <c r="AE845" t="s">
        <v>27599</v>
      </c>
      <c r="AF845" t="str">
        <f t="shared" si="41"/>
        <v xml:space="preserve">P94 </v>
      </c>
      <c r="AG845" t="s">
        <v>27600</v>
      </c>
      <c r="AH845" t="s">
        <v>27615</v>
      </c>
      <c r="AI845" t="s">
        <v>24265</v>
      </c>
      <c r="AJ845" t="s">
        <v>27602</v>
      </c>
    </row>
    <row r="846" spans="1:36" x14ac:dyDescent="0.2">
      <c r="A846" t="str">
        <f>TRIM(PROPER((assembly_staff_import[[#This Row],[First MI Name via NAME_SOURCE_KEY TEXT]]&amp;" "&amp;assembly_staff_import[[#This Row],[Last Name via NAME_SOURCE_KEY TEXT]]&amp;" "&amp;assembly_staff_import[[#This Row],[Suffix via NAME_SOURCE_KEY]])))</f>
        <v>Robert E Goldman</v>
      </c>
      <c r="B846" t="str">
        <f>TRIM(CONCATENATE(TRIM(assembly_staff_import[[#This Row],[Full Name]]), ", ", assembly_staff_import[[#This Row],[Title]]))</f>
        <v>Robert E Goldman, Media Coord</v>
      </c>
      <c r="C846" t="e">
        <f>assembly_staff_import[[#This Row],[Vlookup_groups]]</f>
        <v>#REF!</v>
      </c>
      <c r="D846" t="str">
        <f>IF(assembly_staff_import[[#This Row],[Legislative Staff Type]]="Personal",assembly_staff_import[[#This Row],[Formatted Personal Staff Office]],"")</f>
        <v>District Office</v>
      </c>
      <c r="E846" t="s">
        <v>65</v>
      </c>
      <c r="F846" s="19" t="s">
        <v>10913</v>
      </c>
      <c r="G846" t="s">
        <v>67</v>
      </c>
      <c r="H846" t="str">
        <f>TRIM(PROPER((assembly_staff_import[[#This Row],[Last Name via NAME_SOURCE_KEY TEXT]]&amp;" "&amp;assembly_staff_import[[#This Row],[Suffix via NAME_SOURCE_KEY]])))</f>
        <v>Goldman</v>
      </c>
      <c r="I846" t="str">
        <f>PROPER(assembly_staff_import[[#This Row],[JOB TITLE_SOURCE_KEY]])</f>
        <v xml:space="preserve">Media Coord                                </v>
      </c>
      <c r="J846" t="s">
        <v>72</v>
      </c>
      <c r="K846" t="e">
        <f>IF(assembly_staff_import[[#This Row],[Legislative Staff Type]]="Personal",assembly_staff_import[[#This Row],[Vlookup Reports To Person]], "")</f>
        <v>#REF!</v>
      </c>
      <c r="L846" t="str">
        <f>PROPER(assembly_staff_import[[#This Row],[First MI Name via NAME_SOURCE_KEY TEXT]])</f>
        <v xml:space="preserve"> Robert E</v>
      </c>
      <c r="M846" t="s">
        <v>21234</v>
      </c>
      <c r="N846" t="str">
        <f>LOWER(CONCATENATE(assembly_staff_import[[#This Row],[Last Name]],LEFT(assembly_staff_import[[#This Row],[First Name (no initial)]],1),"@nyassembly.gov"))</f>
        <v>goldmanr@nyassembly.gov</v>
      </c>
      <c r="O846" t="s">
        <v>6749</v>
      </c>
      <c r="P846" t="e">
        <f>VLOOKUP(assembly_staff_import[[#This Row],[Full Name]],[3]!PEOPLE_March_20[#Data],1,0)</f>
        <v>#REF!</v>
      </c>
      <c r="Q846" t="e">
        <f>VLOOKUP(assembly_staff_import[[#This Row],[Full Name]],[3]!Table17[#Data],3,0)</f>
        <v>#REF!</v>
      </c>
      <c r="R846" t="e">
        <f>VLOOKUP(assembly_staff_import[[#This Row],[Formatted Works for Group]],[3]!Table7[#Data],1,0)</f>
        <v>#REF!</v>
      </c>
      <c r="S846" t="e">
        <f>IF(assembly_staff_import[[#This Row],[Legislative Staff Type]]="Personal", assembly_staff_import[[#This Row],[Vlookup Works for Group]], assembly_staff_import[[#This Row],[Formatted Works for Group calc]]&amp;", Central Staff Office, Assembly")</f>
        <v>#REF!</v>
      </c>
      <c r="T846" s="20" t="str">
        <f>TRIM(assembly_staff_import[[#This Row],[NAME_SOURCE_KEY]])</f>
        <v>GOLDMAN, ROBERT E</v>
      </c>
      <c r="U846" t="s">
        <v>27616</v>
      </c>
      <c r="V846" t="s">
        <v>25222</v>
      </c>
      <c r="W846" t="s">
        <v>27617</v>
      </c>
      <c r="Y846" t="str">
        <f>IF(assembly_staff_import[[#This Row],[Legislative Staff Type]]="Personal", PROPER(TRIM(assembly_staff_import[[#This Row],[Unit First MI via UNIT_SOURCE_KEY]])&amp;" "&amp;assembly_staff_import[[#This Row],[Unit Last via UNIT_SOURCE_KEY]]), PROPER(TRIM(assembly_staff_import[[#This Row],[UNIT NAME_SOURCE_KEY2]])))</f>
        <v>Joseph S. Saladino</v>
      </c>
      <c r="Z846" t="s">
        <v>27597</v>
      </c>
      <c r="AA846" t="e">
        <f>VLOOKUP(assembly_staff_import[[#This Row],[Formatted and corrected Works for Group Text]],[3]!Table4[#Data],1,0)</f>
        <v>#REF!</v>
      </c>
      <c r="AB846" t="e">
        <f>VLOOKUP(assembly_staff_import[[#This Row],[Formatted and corrected Works for Group Text]],[3]!Table5[#Data],2,0)</f>
        <v>#REF!</v>
      </c>
      <c r="AC846" t="str">
        <f>IF(TRIM(assembly_staff_import[[#This Row],[PUBLIC INFO ADDR_SOURCE_KEY]])="CAPITOL, ALBANY", "Legislative / Capitol Office", "District Office")</f>
        <v>District Office</v>
      </c>
      <c r="AD846" t="s">
        <v>27598</v>
      </c>
      <c r="AE846" t="s">
        <v>27599</v>
      </c>
      <c r="AF846" t="str">
        <f t="shared" si="41"/>
        <v xml:space="preserve">P94 </v>
      </c>
      <c r="AG846" t="s">
        <v>27600</v>
      </c>
      <c r="AH846" t="s">
        <v>27618</v>
      </c>
      <c r="AI846" t="s">
        <v>23716</v>
      </c>
      <c r="AJ846" t="s">
        <v>27602</v>
      </c>
    </row>
    <row r="847" spans="1:36" x14ac:dyDescent="0.2">
      <c r="A847" t="str">
        <f>TRIM(PROPER((assembly_staff_import[[#This Row],[First MI Name via NAME_SOURCE_KEY TEXT]]&amp;" "&amp;assembly_staff_import[[#This Row],[Last Name via NAME_SOURCE_KEY TEXT]]&amp;" "&amp;assembly_staff_import[[#This Row],[Suffix via NAME_SOURCE_KEY]])))</f>
        <v>Silvana Laferlita Gullo</v>
      </c>
      <c r="B847" t="str">
        <f>TRIM(CONCATENATE(TRIM(assembly_staff_import[[#This Row],[Full Name]]), ", ", assembly_staff_import[[#This Row],[Title]]))</f>
        <v>Silvana Laferlita Gullo, Exec Asst</v>
      </c>
      <c r="C847" t="e">
        <f>assembly_staff_import[[#This Row],[Vlookup_groups]]</f>
        <v>#REF!</v>
      </c>
      <c r="D847" t="str">
        <f>IF(assembly_staff_import[[#This Row],[Legislative Staff Type]]="Personal",assembly_staff_import[[#This Row],[Formatted Personal Staff Office]],"")</f>
        <v>District Office</v>
      </c>
      <c r="E847" t="s">
        <v>65</v>
      </c>
      <c r="F847" s="19" t="s">
        <v>10913</v>
      </c>
      <c r="G847" t="s">
        <v>67</v>
      </c>
      <c r="H847" t="str">
        <f>TRIM(PROPER((assembly_staff_import[[#This Row],[Last Name via NAME_SOURCE_KEY TEXT]]&amp;" "&amp;assembly_staff_import[[#This Row],[Suffix via NAME_SOURCE_KEY]])))</f>
        <v>Laferlita Gullo</v>
      </c>
      <c r="I847" t="str">
        <f>PROPER(assembly_staff_import[[#This Row],[JOB TITLE_SOURCE_KEY]])</f>
        <v xml:space="preserve">Exec Asst                                  </v>
      </c>
      <c r="J847" t="s">
        <v>72</v>
      </c>
      <c r="K847" t="e">
        <f>IF(assembly_staff_import[[#This Row],[Legislative Staff Type]]="Personal",assembly_staff_import[[#This Row],[Vlookup Reports To Person]], "")</f>
        <v>#REF!</v>
      </c>
      <c r="L847" t="str">
        <f>PROPER(assembly_staff_import[[#This Row],[First MI Name via NAME_SOURCE_KEY TEXT]])</f>
        <v xml:space="preserve"> Silvana</v>
      </c>
      <c r="M847" t="s">
        <v>11396</v>
      </c>
      <c r="N847" t="str">
        <f>LOWER(CONCATENATE(assembly_staff_import[[#This Row],[Last Name]],LEFT(assembly_staff_import[[#This Row],[First Name (no initial)]],1),"@nyassembly.gov"))</f>
        <v>laferlita gullos@nyassembly.gov</v>
      </c>
      <c r="O847" t="s">
        <v>11398</v>
      </c>
      <c r="P847" t="e">
        <f>VLOOKUP(assembly_staff_import[[#This Row],[Full Name]],[3]!PEOPLE_March_20[#Data],1,0)</f>
        <v>#REF!</v>
      </c>
      <c r="Q847" t="e">
        <f>VLOOKUP(assembly_staff_import[[#This Row],[Full Name]],[3]!Table17[#Data],3,0)</f>
        <v>#REF!</v>
      </c>
      <c r="R847" t="e">
        <f>VLOOKUP(assembly_staff_import[[#This Row],[Formatted Works for Group]],[3]!Table7[#Data],1,0)</f>
        <v>#REF!</v>
      </c>
      <c r="S847" t="e">
        <f>IF(assembly_staff_import[[#This Row],[Legislative Staff Type]]="Personal", assembly_staff_import[[#This Row],[Vlookup Works for Group]], assembly_staff_import[[#This Row],[Formatted Works for Group calc]]&amp;", Central Staff Office, Assembly")</f>
        <v>#REF!</v>
      </c>
      <c r="T847" s="20" t="str">
        <f>TRIM(assembly_staff_import[[#This Row],[NAME_SOURCE_KEY]])</f>
        <v>LAFERLITA GULLO, SILVANA</v>
      </c>
      <c r="U847" t="s">
        <v>27619</v>
      </c>
      <c r="V847" t="s">
        <v>27620</v>
      </c>
      <c r="W847" t="s">
        <v>27621</v>
      </c>
      <c r="Y847" t="str">
        <f>IF(assembly_staff_import[[#This Row],[Legislative Staff Type]]="Personal", PROPER(TRIM(assembly_staff_import[[#This Row],[Unit First MI via UNIT_SOURCE_KEY]])&amp;" "&amp;assembly_staff_import[[#This Row],[Unit Last via UNIT_SOURCE_KEY]]), PROPER(TRIM(assembly_staff_import[[#This Row],[UNIT NAME_SOURCE_KEY2]])))</f>
        <v>Joseph S. Saladino</v>
      </c>
      <c r="Z847" t="s">
        <v>27597</v>
      </c>
      <c r="AA847" t="e">
        <f>VLOOKUP(assembly_staff_import[[#This Row],[Formatted and corrected Works for Group Text]],[3]!Table4[#Data],1,0)</f>
        <v>#REF!</v>
      </c>
      <c r="AB847" t="e">
        <f>VLOOKUP(assembly_staff_import[[#This Row],[Formatted and corrected Works for Group Text]],[3]!Table5[#Data],2,0)</f>
        <v>#REF!</v>
      </c>
      <c r="AC847" t="str">
        <f>IF(TRIM(assembly_staff_import[[#This Row],[PUBLIC INFO ADDR_SOURCE_KEY]])="CAPITOL, ALBANY", "Legislative / Capitol Office", "District Office")</f>
        <v>District Office</v>
      </c>
      <c r="AD847" t="s">
        <v>27598</v>
      </c>
      <c r="AE847" t="s">
        <v>27599</v>
      </c>
      <c r="AF847" t="str">
        <f t="shared" si="41"/>
        <v xml:space="preserve">P94 </v>
      </c>
      <c r="AG847" t="s">
        <v>27600</v>
      </c>
      <c r="AH847" t="s">
        <v>27622</v>
      </c>
      <c r="AI847" t="s">
        <v>23546</v>
      </c>
      <c r="AJ847" t="s">
        <v>27602</v>
      </c>
    </row>
    <row r="848" spans="1:36" x14ac:dyDescent="0.2">
      <c r="A848" t="str">
        <f>TRIM(PROPER((assembly_staff_import[[#This Row],[First MI Name via NAME_SOURCE_KEY TEXT]]&amp;" "&amp;assembly_staff_import[[#This Row],[Last Name via NAME_SOURCE_KEY TEXT]]&amp;" "&amp;assembly_staff_import[[#This Row],[Suffix via NAME_SOURCE_KEY]])))</f>
        <v>Aretha M Jones</v>
      </c>
      <c r="B848" t="str">
        <f>TRIM(CONCATENATE(TRIM(assembly_staff_import[[#This Row],[Full Name]]), ", ", assembly_staff_import[[#This Row],[Title]]))</f>
        <v>Aretha M Jones, Resolution Unit Coord</v>
      </c>
      <c r="C848" t="e">
        <f>assembly_staff_import[[#This Row],[Vlookup_groups]]</f>
        <v>#REF!</v>
      </c>
      <c r="D848" t="str">
        <f>IF(assembly_staff_import[[#This Row],[Legislative Staff Type]]="Personal",assembly_staff_import[[#This Row],[Formatted Personal Staff Office]],"")</f>
        <v/>
      </c>
      <c r="E848" t="s">
        <v>65</v>
      </c>
      <c r="F848" s="19" t="s">
        <v>10913</v>
      </c>
      <c r="G848" t="s">
        <v>1237</v>
      </c>
      <c r="H848" t="str">
        <f>TRIM(PROPER((assembly_staff_import[[#This Row],[Last Name via NAME_SOURCE_KEY TEXT]]&amp;" "&amp;assembly_staff_import[[#This Row],[Suffix via NAME_SOURCE_KEY]])))</f>
        <v>Jones</v>
      </c>
      <c r="I848" t="str">
        <f>PROPER(assembly_staff_import[[#This Row],[JOB TITLE_SOURCE_KEY]])</f>
        <v xml:space="preserve">Resolution Unit Coord                      </v>
      </c>
      <c r="J848" t="s">
        <v>72</v>
      </c>
      <c r="K848" t="str">
        <f>IF(assembly_staff_import[[#This Row],[Legislative Staff Type]]="Personal",assembly_staff_import[[#This Row],[Vlookup Reports To Person]], "")</f>
        <v/>
      </c>
      <c r="L848" t="str">
        <f>PROPER(assembly_staff_import[[#This Row],[First MI Name via NAME_SOURCE_KEY TEXT]])</f>
        <v xml:space="preserve"> Aretha M</v>
      </c>
      <c r="M848" t="s">
        <v>15247</v>
      </c>
      <c r="N848" t="str">
        <f>LOWER(CONCATENATE(assembly_staff_import[[#This Row],[Last Name]],LEFT(assembly_staff_import[[#This Row],[First Name (no initial)]],1),"@nyassembly.gov"))</f>
        <v>jonesa@nyassembly.gov</v>
      </c>
      <c r="O848" t="s">
        <v>27623</v>
      </c>
      <c r="P848" t="e">
        <f>VLOOKUP(assembly_staff_import[[#This Row],[Full Name]],[3]!PEOPLE_March_20[#Data],1,0)</f>
        <v>#REF!</v>
      </c>
      <c r="Q848" t="e">
        <f>VLOOKUP(assembly_staff_import[[#This Row],[Full Name]],[3]!Table17[#Data],3,0)</f>
        <v>#REF!</v>
      </c>
      <c r="R848" t="e">
        <f>VLOOKUP(assembly_staff_import[[#This Row],[Formatted Works for Group]],[3]!Table7[#Data],1,0)</f>
        <v>#REF!</v>
      </c>
      <c r="S848" t="str">
        <f>IF(assembly_staff_import[[#This Row],[Legislative Staff Type]]="Personal", assembly_staff_import[[#This Row],[Vlookup Works for Group]], assembly_staff_import[[#This Row],[Formatted Works for Group calc]]&amp;", Central Staff Office, Assembly")</f>
        <v>Journal Operations, Central Staff Office, Assembly</v>
      </c>
      <c r="T848" s="20" t="str">
        <f>TRIM(assembly_staff_import[[#This Row],[NAME_SOURCE_KEY]])</f>
        <v>JONES, ARETHA M</v>
      </c>
      <c r="U848" t="s">
        <v>27624</v>
      </c>
      <c r="V848" t="s">
        <v>25493</v>
      </c>
      <c r="W848" t="s">
        <v>27625</v>
      </c>
      <c r="Y848" t="str">
        <f>IF(assembly_staff_import[[#This Row],[Legislative Staff Type]]="Personal", PROPER(TRIM(assembly_staff_import[[#This Row],[Unit First MI via UNIT_SOURCE_KEY]])&amp;" "&amp;assembly_staff_import[[#This Row],[Unit Last via UNIT_SOURCE_KEY]]), PROPER(TRIM(assembly_staff_import[[#This Row],[UNIT NAME_SOURCE_KEY2]])))</f>
        <v>Journal Operations</v>
      </c>
      <c r="Z848" t="s">
        <v>27626</v>
      </c>
      <c r="AA848" t="e">
        <f>VLOOKUP(assembly_staff_import[[#This Row],[Formatted and corrected Works for Group Text]],[3]!Table4[#Data],1,0)</f>
        <v>#REF!</v>
      </c>
      <c r="AB848" t="e">
        <f>VLOOKUP(assembly_staff_import[[#This Row],[Formatted and corrected Works for Group Text]],[3]!Table5[#Data],2,0)</f>
        <v>#REF!</v>
      </c>
      <c r="AC848" t="str">
        <f>IF(TRIM(assembly_staff_import[[#This Row],[PUBLIC INFO ADDR_SOURCE_KEY]])="CAPITOL, ALBANY", "Legislative / Capitol Office", "District Office")</f>
        <v>Legislative / Capitol Office</v>
      </c>
      <c r="AD848" t="s">
        <v>27627</v>
      </c>
      <c r="AF848" t="str">
        <f t="shared" ref="AF848:AF860" si="42">"307 "</f>
        <v xml:space="preserve">307 </v>
      </c>
      <c r="AG848" t="s">
        <v>27627</v>
      </c>
      <c r="AH848" t="s">
        <v>27628</v>
      </c>
      <c r="AI848" t="s">
        <v>27629</v>
      </c>
      <c r="AJ848" t="s">
        <v>23493</v>
      </c>
    </row>
    <row r="849" spans="1:36" x14ac:dyDescent="0.2">
      <c r="A849" t="str">
        <f>TRIM(PROPER((assembly_staff_import[[#This Row],[First MI Name via NAME_SOURCE_KEY TEXT]]&amp;" "&amp;assembly_staff_import[[#This Row],[Last Name via NAME_SOURCE_KEY TEXT]]&amp;" "&amp;assembly_staff_import[[#This Row],[Suffix via NAME_SOURCE_KEY]])))</f>
        <v>Blair H Davis</v>
      </c>
      <c r="B849" t="str">
        <f>TRIM(CONCATENATE(TRIM(assembly_staff_import[[#This Row],[Full Name]]), ", ", assembly_staff_import[[#This Row],[Title]]))</f>
        <v>Blair H Davis, Journal Cmb Sys Mgr</v>
      </c>
      <c r="C849" t="e">
        <f>assembly_staff_import[[#This Row],[Vlookup_groups]]</f>
        <v>#REF!</v>
      </c>
      <c r="D849" t="str">
        <f>IF(assembly_staff_import[[#This Row],[Legislative Staff Type]]="Personal",assembly_staff_import[[#This Row],[Formatted Personal Staff Office]],"")</f>
        <v/>
      </c>
      <c r="E849" t="s">
        <v>65</v>
      </c>
      <c r="F849" s="19" t="s">
        <v>10913</v>
      </c>
      <c r="G849" t="s">
        <v>1237</v>
      </c>
      <c r="H849" t="str">
        <f>TRIM(PROPER((assembly_staff_import[[#This Row],[Last Name via NAME_SOURCE_KEY TEXT]]&amp;" "&amp;assembly_staff_import[[#This Row],[Suffix via NAME_SOURCE_KEY]])))</f>
        <v>Davis</v>
      </c>
      <c r="I849" t="str">
        <f>PROPER(assembly_staff_import[[#This Row],[JOB TITLE_SOURCE_KEY]])</f>
        <v xml:space="preserve">Journal Cmb Sys Mgr                        </v>
      </c>
      <c r="J849" t="s">
        <v>72</v>
      </c>
      <c r="K849" t="str">
        <f>IF(assembly_staff_import[[#This Row],[Legislative Staff Type]]="Personal",assembly_staff_import[[#This Row],[Vlookup Reports To Person]], "")</f>
        <v/>
      </c>
      <c r="L849" t="str">
        <f>PROPER(assembly_staff_import[[#This Row],[First MI Name via NAME_SOURCE_KEY TEXT]])</f>
        <v xml:space="preserve"> Blair H</v>
      </c>
      <c r="M849" t="s">
        <v>20562</v>
      </c>
      <c r="N849" t="str">
        <f>LOWER(CONCATENATE(assembly_staff_import[[#This Row],[Last Name]],LEFT(assembly_staff_import[[#This Row],[First Name (no initial)]],1),"@nyassembly.gov"))</f>
        <v>davisb@nyassembly.gov</v>
      </c>
      <c r="O849" t="s">
        <v>4809</v>
      </c>
      <c r="P849" t="e">
        <f>VLOOKUP(assembly_staff_import[[#This Row],[Full Name]],[3]!PEOPLE_March_20[#Data],1,0)</f>
        <v>#REF!</v>
      </c>
      <c r="Q849" t="e">
        <f>VLOOKUP(assembly_staff_import[[#This Row],[Full Name]],[3]!Table17[#Data],3,0)</f>
        <v>#REF!</v>
      </c>
      <c r="R849" t="e">
        <f>VLOOKUP(assembly_staff_import[[#This Row],[Formatted Works for Group]],[3]!Table7[#Data],1,0)</f>
        <v>#REF!</v>
      </c>
      <c r="S849" t="str">
        <f>IF(assembly_staff_import[[#This Row],[Legislative Staff Type]]="Personal", assembly_staff_import[[#This Row],[Vlookup Works for Group]], assembly_staff_import[[#This Row],[Formatted Works for Group calc]]&amp;", Central Staff Office, Assembly")</f>
        <v>Journal Operations, Central Staff Office, Assembly</v>
      </c>
      <c r="T849" s="20" t="str">
        <f>TRIM(assembly_staff_import[[#This Row],[NAME_SOURCE_KEY]])</f>
        <v>DAVIS, BLAIR H</v>
      </c>
      <c r="U849" t="s">
        <v>27630</v>
      </c>
      <c r="V849" t="s">
        <v>23656</v>
      </c>
      <c r="W849" t="s">
        <v>27631</v>
      </c>
      <c r="Y849" t="str">
        <f>IF(assembly_staff_import[[#This Row],[Legislative Staff Type]]="Personal", PROPER(TRIM(assembly_staff_import[[#This Row],[Unit First MI via UNIT_SOURCE_KEY]])&amp;" "&amp;assembly_staff_import[[#This Row],[Unit Last via UNIT_SOURCE_KEY]]), PROPER(TRIM(assembly_staff_import[[#This Row],[UNIT NAME_SOURCE_KEY2]])))</f>
        <v>Journal Operations</v>
      </c>
      <c r="Z849" t="s">
        <v>27626</v>
      </c>
      <c r="AA849" t="e">
        <f>VLOOKUP(assembly_staff_import[[#This Row],[Formatted and corrected Works for Group Text]],[3]!Table4[#Data],1,0)</f>
        <v>#REF!</v>
      </c>
      <c r="AB849" t="e">
        <f>VLOOKUP(assembly_staff_import[[#This Row],[Formatted and corrected Works for Group Text]],[3]!Table5[#Data],2,0)</f>
        <v>#REF!</v>
      </c>
      <c r="AC849" t="str">
        <f>IF(TRIM(assembly_staff_import[[#This Row],[PUBLIC INFO ADDR_SOURCE_KEY]])="CAPITOL, ALBANY", "Legislative / Capitol Office", "District Office")</f>
        <v>Legislative / Capitol Office</v>
      </c>
      <c r="AD849" t="s">
        <v>27627</v>
      </c>
      <c r="AF849" t="str">
        <f t="shared" si="42"/>
        <v xml:space="preserve">307 </v>
      </c>
      <c r="AG849" t="s">
        <v>27627</v>
      </c>
      <c r="AH849" t="s">
        <v>27632</v>
      </c>
      <c r="AI849" t="s">
        <v>27633</v>
      </c>
      <c r="AJ849" t="s">
        <v>23493</v>
      </c>
    </row>
    <row r="850" spans="1:36" x14ac:dyDescent="0.2">
      <c r="A850" t="str">
        <f>TRIM(PROPER((assembly_staff_import[[#This Row],[First MI Name via NAME_SOURCE_KEY TEXT]]&amp;" "&amp;assembly_staff_import[[#This Row],[Last Name via NAME_SOURCE_KEY TEXT]]&amp;" "&amp;assembly_staff_import[[#This Row],[Suffix via NAME_SOURCE_KEY]])))</f>
        <v>Carrie A Sabourin</v>
      </c>
      <c r="B850" t="str">
        <f>TRIM(CONCATENATE(TRIM(assembly_staff_import[[#This Row],[Full Name]]), ", ", assembly_staff_import[[#This Row],[Title]]))</f>
        <v>Carrie A Sabourin, Asst Resolution Clk</v>
      </c>
      <c r="C850" t="e">
        <f>assembly_staff_import[[#This Row],[Vlookup_groups]]</f>
        <v>#REF!</v>
      </c>
      <c r="D850" t="str">
        <f>IF(assembly_staff_import[[#This Row],[Legislative Staff Type]]="Personal",assembly_staff_import[[#This Row],[Formatted Personal Staff Office]],"")</f>
        <v/>
      </c>
      <c r="E850" t="s">
        <v>65</v>
      </c>
      <c r="F850" s="19" t="s">
        <v>10913</v>
      </c>
      <c r="G850" t="s">
        <v>1237</v>
      </c>
      <c r="H850" t="str">
        <f>TRIM(PROPER((assembly_staff_import[[#This Row],[Last Name via NAME_SOURCE_KEY TEXT]]&amp;" "&amp;assembly_staff_import[[#This Row],[Suffix via NAME_SOURCE_KEY]])))</f>
        <v>Sabourin</v>
      </c>
      <c r="I850" t="str">
        <f>PROPER(assembly_staff_import[[#This Row],[JOB TITLE_SOURCE_KEY]])</f>
        <v xml:space="preserve">Asst Resolution Clk                        </v>
      </c>
      <c r="J850" t="s">
        <v>72</v>
      </c>
      <c r="K850" t="str">
        <f>IF(assembly_staff_import[[#This Row],[Legislative Staff Type]]="Personal",assembly_staff_import[[#This Row],[Vlookup Reports To Person]], "")</f>
        <v/>
      </c>
      <c r="L850" t="str">
        <f>PROPER(assembly_staff_import[[#This Row],[First MI Name via NAME_SOURCE_KEY TEXT]])</f>
        <v xml:space="preserve"> Carrie A</v>
      </c>
      <c r="M850" t="s">
        <v>13709</v>
      </c>
      <c r="N850" t="str">
        <f>LOWER(CONCATENATE(assembly_staff_import[[#This Row],[Last Name]],LEFT(assembly_staff_import[[#This Row],[First Name (no initial)]],1),"@nyassembly.gov"))</f>
        <v>sabourinc@nyassembly.gov</v>
      </c>
      <c r="O850" t="s">
        <v>27634</v>
      </c>
      <c r="P850" t="e">
        <f>VLOOKUP(assembly_staff_import[[#This Row],[Full Name]],[3]!PEOPLE_March_20[#Data],1,0)</f>
        <v>#REF!</v>
      </c>
      <c r="Q850" t="e">
        <f>VLOOKUP(assembly_staff_import[[#This Row],[Full Name]],[3]!Table17[#Data],3,0)</f>
        <v>#REF!</v>
      </c>
      <c r="R850" t="e">
        <f>VLOOKUP(assembly_staff_import[[#This Row],[Formatted Works for Group]],[3]!Table7[#Data],1,0)</f>
        <v>#REF!</v>
      </c>
      <c r="S850" t="str">
        <f>IF(assembly_staff_import[[#This Row],[Legislative Staff Type]]="Personal", assembly_staff_import[[#This Row],[Vlookup Works for Group]], assembly_staff_import[[#This Row],[Formatted Works for Group calc]]&amp;", Central Staff Office, Assembly")</f>
        <v>Journal Operations, Central Staff Office, Assembly</v>
      </c>
      <c r="T850" s="20" t="str">
        <f>TRIM(assembly_staff_import[[#This Row],[NAME_SOURCE_KEY]])</f>
        <v>SABOURIN, CARRIE A</v>
      </c>
      <c r="U850" t="s">
        <v>27635</v>
      </c>
      <c r="V850" t="s">
        <v>27636</v>
      </c>
      <c r="W850" t="s">
        <v>27637</v>
      </c>
      <c r="Y850" t="str">
        <f>IF(assembly_staff_import[[#This Row],[Legislative Staff Type]]="Personal", PROPER(TRIM(assembly_staff_import[[#This Row],[Unit First MI via UNIT_SOURCE_KEY]])&amp;" "&amp;assembly_staff_import[[#This Row],[Unit Last via UNIT_SOURCE_KEY]]), PROPER(TRIM(assembly_staff_import[[#This Row],[UNIT NAME_SOURCE_KEY2]])))</f>
        <v>Journal Operations</v>
      </c>
      <c r="Z850" t="s">
        <v>27626</v>
      </c>
      <c r="AA850" t="e">
        <f>VLOOKUP(assembly_staff_import[[#This Row],[Formatted and corrected Works for Group Text]],[3]!Table4[#Data],1,0)</f>
        <v>#REF!</v>
      </c>
      <c r="AB850" t="e">
        <f>VLOOKUP(assembly_staff_import[[#This Row],[Formatted and corrected Works for Group Text]],[3]!Table5[#Data],2,0)</f>
        <v>#REF!</v>
      </c>
      <c r="AC850" t="str">
        <f>IF(TRIM(assembly_staff_import[[#This Row],[PUBLIC INFO ADDR_SOURCE_KEY]])="CAPITOL, ALBANY", "Legislative / Capitol Office", "District Office")</f>
        <v>Legislative / Capitol Office</v>
      </c>
      <c r="AD850" t="s">
        <v>27627</v>
      </c>
      <c r="AF850" t="str">
        <f t="shared" si="42"/>
        <v xml:space="preserve">307 </v>
      </c>
      <c r="AG850" t="s">
        <v>27627</v>
      </c>
      <c r="AH850" t="s">
        <v>27638</v>
      </c>
      <c r="AI850" t="s">
        <v>27639</v>
      </c>
      <c r="AJ850" t="s">
        <v>23493</v>
      </c>
    </row>
    <row r="851" spans="1:36" x14ac:dyDescent="0.2">
      <c r="A851" t="str">
        <f>TRIM(PROPER((assembly_staff_import[[#This Row],[First MI Name via NAME_SOURCE_KEY TEXT]]&amp;" "&amp;assembly_staff_import[[#This Row],[Last Name via NAME_SOURCE_KEY TEXT]]&amp;" "&amp;assembly_staff_import[[#This Row],[Suffix via NAME_SOURCE_KEY]])))</f>
        <v>Carrie E Baldwin</v>
      </c>
      <c r="B851" t="str">
        <f>TRIM(CONCATENATE(TRIM(assembly_staff_import[[#This Row],[Full Name]]), ", ", assembly_staff_import[[#This Row],[Title]]))</f>
        <v>Carrie E Baldwin, Dep Journal Clk</v>
      </c>
      <c r="C851" t="e">
        <f>assembly_staff_import[[#This Row],[Vlookup_groups]]</f>
        <v>#REF!</v>
      </c>
      <c r="D851" t="str">
        <f>IF(assembly_staff_import[[#This Row],[Legislative Staff Type]]="Personal",assembly_staff_import[[#This Row],[Formatted Personal Staff Office]],"")</f>
        <v/>
      </c>
      <c r="E851" t="s">
        <v>65</v>
      </c>
      <c r="F851" s="19" t="s">
        <v>10913</v>
      </c>
      <c r="G851" t="s">
        <v>1237</v>
      </c>
      <c r="H851" t="str">
        <f>TRIM(PROPER((assembly_staff_import[[#This Row],[Last Name via NAME_SOURCE_KEY TEXT]]&amp;" "&amp;assembly_staff_import[[#This Row],[Suffix via NAME_SOURCE_KEY]])))</f>
        <v>Baldwin</v>
      </c>
      <c r="I851" t="str">
        <f>PROPER(assembly_staff_import[[#This Row],[JOB TITLE_SOURCE_KEY]])</f>
        <v xml:space="preserve">Dep Journal Clk                            </v>
      </c>
      <c r="J851" t="s">
        <v>72</v>
      </c>
      <c r="K851" t="str">
        <f>IF(assembly_staff_import[[#This Row],[Legislative Staff Type]]="Personal",assembly_staff_import[[#This Row],[Vlookup Reports To Person]], "")</f>
        <v/>
      </c>
      <c r="L851" t="str">
        <f>PROPER(assembly_staff_import[[#This Row],[First MI Name via NAME_SOURCE_KEY TEXT]])</f>
        <v xml:space="preserve"> Carrie E</v>
      </c>
      <c r="M851" t="s">
        <v>20633</v>
      </c>
      <c r="N851" t="str">
        <f>LOWER(CONCATENATE(assembly_staff_import[[#This Row],[Last Name]],LEFT(assembly_staff_import[[#This Row],[First Name (no initial)]],1),"@nyassembly.gov"))</f>
        <v>baldwinc@nyassembly.gov</v>
      </c>
      <c r="O851" t="s">
        <v>27634</v>
      </c>
      <c r="P851" t="e">
        <f>VLOOKUP(assembly_staff_import[[#This Row],[Full Name]],[3]!PEOPLE_March_20[#Data],1,0)</f>
        <v>#REF!</v>
      </c>
      <c r="Q851" t="e">
        <f>VLOOKUP(assembly_staff_import[[#This Row],[Full Name]],[3]!Table17[#Data],3,0)</f>
        <v>#REF!</v>
      </c>
      <c r="R851" t="e">
        <f>VLOOKUP(assembly_staff_import[[#This Row],[Formatted Works for Group]],[3]!Table7[#Data],1,0)</f>
        <v>#REF!</v>
      </c>
      <c r="S851" t="str">
        <f>IF(assembly_staff_import[[#This Row],[Legislative Staff Type]]="Personal", assembly_staff_import[[#This Row],[Vlookup Works for Group]], assembly_staff_import[[#This Row],[Formatted Works for Group calc]]&amp;", Central Staff Office, Assembly")</f>
        <v>Journal Operations, Central Staff Office, Assembly</v>
      </c>
      <c r="T851" s="20" t="str">
        <f>TRIM(assembly_staff_import[[#This Row],[NAME_SOURCE_KEY]])</f>
        <v>BALDWIN, CARRIE E</v>
      </c>
      <c r="U851" t="s">
        <v>27640</v>
      </c>
      <c r="V851" t="s">
        <v>27641</v>
      </c>
      <c r="W851" t="s">
        <v>27642</v>
      </c>
      <c r="Y851" t="str">
        <f>IF(assembly_staff_import[[#This Row],[Legislative Staff Type]]="Personal", PROPER(TRIM(assembly_staff_import[[#This Row],[Unit First MI via UNIT_SOURCE_KEY]])&amp;" "&amp;assembly_staff_import[[#This Row],[Unit Last via UNIT_SOURCE_KEY]]), PROPER(TRIM(assembly_staff_import[[#This Row],[UNIT NAME_SOURCE_KEY2]])))</f>
        <v>Journal Operations</v>
      </c>
      <c r="Z851" t="s">
        <v>27626</v>
      </c>
      <c r="AA851" t="e">
        <f>VLOOKUP(assembly_staff_import[[#This Row],[Formatted and corrected Works for Group Text]],[3]!Table4[#Data],1,0)</f>
        <v>#REF!</v>
      </c>
      <c r="AB851" t="e">
        <f>VLOOKUP(assembly_staff_import[[#This Row],[Formatted and corrected Works for Group Text]],[3]!Table5[#Data],2,0)</f>
        <v>#REF!</v>
      </c>
      <c r="AC851" t="str">
        <f>IF(TRIM(assembly_staff_import[[#This Row],[PUBLIC INFO ADDR_SOURCE_KEY]])="CAPITOL, ALBANY", "Legislative / Capitol Office", "District Office")</f>
        <v>Legislative / Capitol Office</v>
      </c>
      <c r="AD851" t="s">
        <v>27627</v>
      </c>
      <c r="AF851" t="str">
        <f t="shared" si="42"/>
        <v xml:space="preserve">307 </v>
      </c>
      <c r="AG851" t="s">
        <v>27627</v>
      </c>
      <c r="AH851" t="s">
        <v>27643</v>
      </c>
      <c r="AI851" t="s">
        <v>27644</v>
      </c>
      <c r="AJ851" t="s">
        <v>23493</v>
      </c>
    </row>
    <row r="852" spans="1:36" x14ac:dyDescent="0.2">
      <c r="A852" t="str">
        <f>TRIM(PROPER((assembly_staff_import[[#This Row],[First MI Name via NAME_SOURCE_KEY TEXT]]&amp;" "&amp;assembly_staff_import[[#This Row],[Last Name via NAME_SOURCE_KEY TEXT]]&amp;" "&amp;assembly_staff_import[[#This Row],[Suffix via NAME_SOURCE_KEY]])))</f>
        <v>Christina L Zola</v>
      </c>
      <c r="B852" t="str">
        <f>TRIM(CONCATENATE(TRIM(assembly_staff_import[[#This Row],[Full Name]]), ", ", assembly_staff_import[[#This Row],[Title]]))</f>
        <v>Christina L Zola, Dep Jrnl Clk/Counsel</v>
      </c>
      <c r="C852" t="e">
        <f>assembly_staff_import[[#This Row],[Vlookup_groups]]</f>
        <v>#REF!</v>
      </c>
      <c r="D852" t="str">
        <f>IF(assembly_staff_import[[#This Row],[Legislative Staff Type]]="Personal",assembly_staff_import[[#This Row],[Formatted Personal Staff Office]],"")</f>
        <v/>
      </c>
      <c r="E852" t="s">
        <v>65</v>
      </c>
      <c r="F852" s="19" t="s">
        <v>10913</v>
      </c>
      <c r="G852" t="s">
        <v>1237</v>
      </c>
      <c r="H852" t="str">
        <f>TRIM(PROPER((assembly_staff_import[[#This Row],[Last Name via NAME_SOURCE_KEY TEXT]]&amp;" "&amp;assembly_staff_import[[#This Row],[Suffix via NAME_SOURCE_KEY]])))</f>
        <v>Zola</v>
      </c>
      <c r="I852" t="str">
        <f>PROPER(assembly_staff_import[[#This Row],[JOB TITLE_SOURCE_KEY]])</f>
        <v xml:space="preserve">Dep Jrnl Clk/Counsel                       </v>
      </c>
      <c r="J852" t="s">
        <v>72</v>
      </c>
      <c r="K852" t="str">
        <f>IF(assembly_staff_import[[#This Row],[Legislative Staff Type]]="Personal",assembly_staff_import[[#This Row],[Vlookup Reports To Person]], "")</f>
        <v/>
      </c>
      <c r="L852" t="str">
        <f>PROPER(assembly_staff_import[[#This Row],[First MI Name via NAME_SOURCE_KEY TEXT]])</f>
        <v xml:space="preserve"> Christina L</v>
      </c>
      <c r="M852" t="s">
        <v>21376</v>
      </c>
      <c r="N852" t="str">
        <f>LOWER(CONCATENATE(assembly_staff_import[[#This Row],[Last Name]],LEFT(assembly_staff_import[[#This Row],[First Name (no initial)]],1),"@nyassembly.gov"))</f>
        <v>zolac@nyassembly.gov</v>
      </c>
      <c r="O852" t="s">
        <v>25956</v>
      </c>
      <c r="P852" t="e">
        <f>VLOOKUP(assembly_staff_import[[#This Row],[Full Name]],[3]!PEOPLE_March_20[#Data],1,0)</f>
        <v>#REF!</v>
      </c>
      <c r="Q852" t="e">
        <f>VLOOKUP(assembly_staff_import[[#This Row],[Full Name]],[3]!Table17[#Data],3,0)</f>
        <v>#REF!</v>
      </c>
      <c r="R852" t="e">
        <f>VLOOKUP(assembly_staff_import[[#This Row],[Formatted Works for Group]],[3]!Table7[#Data],1,0)</f>
        <v>#REF!</v>
      </c>
      <c r="S852" t="str">
        <f>IF(assembly_staff_import[[#This Row],[Legislative Staff Type]]="Personal", assembly_staff_import[[#This Row],[Vlookup Works for Group]], assembly_staff_import[[#This Row],[Formatted Works for Group calc]]&amp;", Central Staff Office, Assembly")</f>
        <v>Journal Operations, Central Staff Office, Assembly</v>
      </c>
      <c r="T852" s="20" t="str">
        <f>TRIM(assembly_staff_import[[#This Row],[NAME_SOURCE_KEY]])</f>
        <v>ZOLA, CHRISTINA L</v>
      </c>
      <c r="U852" t="s">
        <v>27645</v>
      </c>
      <c r="V852" t="s">
        <v>27646</v>
      </c>
      <c r="W852" t="s">
        <v>27647</v>
      </c>
      <c r="Y852" t="str">
        <f>IF(assembly_staff_import[[#This Row],[Legislative Staff Type]]="Personal", PROPER(TRIM(assembly_staff_import[[#This Row],[Unit First MI via UNIT_SOURCE_KEY]])&amp;" "&amp;assembly_staff_import[[#This Row],[Unit Last via UNIT_SOURCE_KEY]]), PROPER(TRIM(assembly_staff_import[[#This Row],[UNIT NAME_SOURCE_KEY2]])))</f>
        <v>Journal Operations</v>
      </c>
      <c r="Z852" t="s">
        <v>27626</v>
      </c>
      <c r="AA852" t="e">
        <f>VLOOKUP(assembly_staff_import[[#This Row],[Formatted and corrected Works for Group Text]],[3]!Table4[#Data],1,0)</f>
        <v>#REF!</v>
      </c>
      <c r="AB852" t="e">
        <f>VLOOKUP(assembly_staff_import[[#This Row],[Formatted and corrected Works for Group Text]],[3]!Table5[#Data],2,0)</f>
        <v>#REF!</v>
      </c>
      <c r="AC852" t="str">
        <f>IF(TRIM(assembly_staff_import[[#This Row],[PUBLIC INFO ADDR_SOURCE_KEY]])="CAPITOL, ALBANY", "Legislative / Capitol Office", "District Office")</f>
        <v>Legislative / Capitol Office</v>
      </c>
      <c r="AD852" t="s">
        <v>27627</v>
      </c>
      <c r="AF852" t="str">
        <f t="shared" si="42"/>
        <v xml:space="preserve">307 </v>
      </c>
      <c r="AG852" t="s">
        <v>27627</v>
      </c>
      <c r="AH852" t="s">
        <v>27648</v>
      </c>
      <c r="AI852" t="s">
        <v>27649</v>
      </c>
      <c r="AJ852" t="s">
        <v>23493</v>
      </c>
    </row>
    <row r="853" spans="1:36" x14ac:dyDescent="0.2">
      <c r="A853" t="str">
        <f>TRIM(PROPER((assembly_staff_import[[#This Row],[First MI Name via NAME_SOURCE_KEY TEXT]]&amp;" "&amp;assembly_staff_import[[#This Row],[Last Name via NAME_SOURCE_KEY TEXT]]&amp;" "&amp;assembly_staff_import[[#This Row],[Suffix via NAME_SOURCE_KEY]])))</f>
        <v>Emma L Leigh</v>
      </c>
      <c r="B853" t="str">
        <f>TRIM(CONCATENATE(TRIM(assembly_staff_import[[#This Row],[Full Name]]), ", ", assembly_staff_import[[#This Row],[Title]]))</f>
        <v>Emma L Leigh, Committee Clerk Coord</v>
      </c>
      <c r="C853" t="e">
        <f>assembly_staff_import[[#This Row],[Vlookup_groups]]</f>
        <v>#REF!</v>
      </c>
      <c r="D853" t="str">
        <f>IF(assembly_staff_import[[#This Row],[Legislative Staff Type]]="Personal",assembly_staff_import[[#This Row],[Formatted Personal Staff Office]],"")</f>
        <v/>
      </c>
      <c r="E853" t="s">
        <v>65</v>
      </c>
      <c r="F853" s="19" t="s">
        <v>10913</v>
      </c>
      <c r="G853" t="s">
        <v>1237</v>
      </c>
      <c r="H853" t="str">
        <f>TRIM(PROPER((assembly_staff_import[[#This Row],[Last Name via NAME_SOURCE_KEY TEXT]]&amp;" "&amp;assembly_staff_import[[#This Row],[Suffix via NAME_SOURCE_KEY]])))</f>
        <v>Leigh</v>
      </c>
      <c r="I853" t="str">
        <f>PROPER(assembly_staff_import[[#This Row],[JOB TITLE_SOURCE_KEY]])</f>
        <v xml:space="preserve">Committee Clerk Coord                      </v>
      </c>
      <c r="J853" t="s">
        <v>72</v>
      </c>
      <c r="K853" t="str">
        <f>IF(assembly_staff_import[[#This Row],[Legislative Staff Type]]="Personal",assembly_staff_import[[#This Row],[Vlookup Reports To Person]], "")</f>
        <v/>
      </c>
      <c r="L853" t="str">
        <f>PROPER(assembly_staff_import[[#This Row],[First MI Name via NAME_SOURCE_KEY TEXT]])</f>
        <v xml:space="preserve"> Emma L</v>
      </c>
      <c r="M853" t="s">
        <v>20296</v>
      </c>
      <c r="N853" t="str">
        <f>LOWER(CONCATENATE(assembly_staff_import[[#This Row],[Last Name]],LEFT(assembly_staff_import[[#This Row],[First Name (no initial)]],1),"@nyassembly.gov"))</f>
        <v>leighe@nyassembly.gov</v>
      </c>
      <c r="O853" t="s">
        <v>27650</v>
      </c>
      <c r="P853" t="e">
        <f>VLOOKUP(assembly_staff_import[[#This Row],[Full Name]],[3]!PEOPLE_March_20[#Data],1,0)</f>
        <v>#REF!</v>
      </c>
      <c r="Q853" t="e">
        <f>VLOOKUP(assembly_staff_import[[#This Row],[Full Name]],[3]!Table17[#Data],3,0)</f>
        <v>#REF!</v>
      </c>
      <c r="R853" t="e">
        <f>VLOOKUP(assembly_staff_import[[#This Row],[Formatted Works for Group]],[3]!Table7[#Data],1,0)</f>
        <v>#REF!</v>
      </c>
      <c r="S853" t="str">
        <f>IF(assembly_staff_import[[#This Row],[Legislative Staff Type]]="Personal", assembly_staff_import[[#This Row],[Vlookup Works for Group]], assembly_staff_import[[#This Row],[Formatted Works for Group calc]]&amp;", Central Staff Office, Assembly")</f>
        <v>Journal Operations, Central Staff Office, Assembly</v>
      </c>
      <c r="T853" s="20" t="str">
        <f>TRIM(assembly_staff_import[[#This Row],[NAME_SOURCE_KEY]])</f>
        <v>LEIGH, EMMA L</v>
      </c>
      <c r="U853" t="s">
        <v>27651</v>
      </c>
      <c r="V853" t="s">
        <v>27652</v>
      </c>
      <c r="W853" t="s">
        <v>27653</v>
      </c>
      <c r="Y853" t="str">
        <f>IF(assembly_staff_import[[#This Row],[Legislative Staff Type]]="Personal", PROPER(TRIM(assembly_staff_import[[#This Row],[Unit First MI via UNIT_SOURCE_KEY]])&amp;" "&amp;assembly_staff_import[[#This Row],[Unit Last via UNIT_SOURCE_KEY]]), PROPER(TRIM(assembly_staff_import[[#This Row],[UNIT NAME_SOURCE_KEY2]])))</f>
        <v>Journal Operations</v>
      </c>
      <c r="Z853" t="s">
        <v>27626</v>
      </c>
      <c r="AA853" t="e">
        <f>VLOOKUP(assembly_staff_import[[#This Row],[Formatted and corrected Works for Group Text]],[3]!Table4[#Data],1,0)</f>
        <v>#REF!</v>
      </c>
      <c r="AB853" t="e">
        <f>VLOOKUP(assembly_staff_import[[#This Row],[Formatted and corrected Works for Group Text]],[3]!Table5[#Data],2,0)</f>
        <v>#REF!</v>
      </c>
      <c r="AC853" t="str">
        <f>IF(TRIM(assembly_staff_import[[#This Row],[PUBLIC INFO ADDR_SOURCE_KEY]])="CAPITOL, ALBANY", "Legislative / Capitol Office", "District Office")</f>
        <v>Legislative / Capitol Office</v>
      </c>
      <c r="AD853" t="s">
        <v>27627</v>
      </c>
      <c r="AF853" t="str">
        <f t="shared" si="42"/>
        <v xml:space="preserve">307 </v>
      </c>
      <c r="AG853" t="s">
        <v>27627</v>
      </c>
      <c r="AH853" t="s">
        <v>27654</v>
      </c>
      <c r="AI853" t="s">
        <v>27655</v>
      </c>
      <c r="AJ853" t="s">
        <v>23493</v>
      </c>
    </row>
    <row r="854" spans="1:36" x14ac:dyDescent="0.2">
      <c r="A854" t="str">
        <f>TRIM(PROPER((assembly_staff_import[[#This Row],[First MI Name via NAME_SOURCE_KEY TEXT]]&amp;" "&amp;assembly_staff_import[[#This Row],[Last Name via NAME_SOURCE_KEY TEXT]]&amp;" "&amp;assembly_staff_import[[#This Row],[Suffix via NAME_SOURCE_KEY]])))</f>
        <v>Kathleen B Rogers</v>
      </c>
      <c r="B854" t="str">
        <f>TRIM(CONCATENATE(TRIM(assembly_staff_import[[#This Row],[Full Name]]), ", ", assembly_staff_import[[#This Row],[Title]]))</f>
        <v>Kathleen B Rogers, First Deputy Clerk</v>
      </c>
      <c r="C854" t="e">
        <f>assembly_staff_import[[#This Row],[Vlookup_groups]]</f>
        <v>#REF!</v>
      </c>
      <c r="D854" t="str">
        <f>IF(assembly_staff_import[[#This Row],[Legislative Staff Type]]="Personal",assembly_staff_import[[#This Row],[Formatted Personal Staff Office]],"")</f>
        <v/>
      </c>
      <c r="E854" t="s">
        <v>65</v>
      </c>
      <c r="F854" s="19" t="s">
        <v>10913</v>
      </c>
      <c r="G854" t="s">
        <v>1237</v>
      </c>
      <c r="H854" t="str">
        <f>TRIM(PROPER((assembly_staff_import[[#This Row],[Last Name via NAME_SOURCE_KEY TEXT]]&amp;" "&amp;assembly_staff_import[[#This Row],[Suffix via NAME_SOURCE_KEY]])))</f>
        <v>Rogers</v>
      </c>
      <c r="I854" t="str">
        <f>PROPER(assembly_staff_import[[#This Row],[JOB TITLE_SOURCE_KEY]])</f>
        <v xml:space="preserve">First Deputy Clerk                         </v>
      </c>
      <c r="J854" t="s">
        <v>72</v>
      </c>
      <c r="K854" t="str">
        <f>IF(assembly_staff_import[[#This Row],[Legislative Staff Type]]="Personal",assembly_staff_import[[#This Row],[Vlookup Reports To Person]], "")</f>
        <v/>
      </c>
      <c r="L854" t="str">
        <f>PROPER(assembly_staff_import[[#This Row],[First MI Name via NAME_SOURCE_KEY TEXT]])</f>
        <v xml:space="preserve"> Kathleen B</v>
      </c>
      <c r="M854" t="s">
        <v>20262</v>
      </c>
      <c r="N854" t="str">
        <f>LOWER(CONCATENATE(assembly_staff_import[[#This Row],[Last Name]],LEFT(assembly_staff_import[[#This Row],[First Name (no initial)]],1),"@nyassembly.gov"))</f>
        <v>rogersk@nyassembly.gov</v>
      </c>
      <c r="O854" t="s">
        <v>18998</v>
      </c>
      <c r="P854" t="e">
        <f>VLOOKUP(assembly_staff_import[[#This Row],[Full Name]],[3]!PEOPLE_March_20[#Data],1,0)</f>
        <v>#REF!</v>
      </c>
      <c r="Q854" t="e">
        <f>VLOOKUP(assembly_staff_import[[#This Row],[Full Name]],[3]!Table17[#Data],3,0)</f>
        <v>#REF!</v>
      </c>
      <c r="R854" t="e">
        <f>VLOOKUP(assembly_staff_import[[#This Row],[Formatted Works for Group]],[3]!Table7[#Data],1,0)</f>
        <v>#REF!</v>
      </c>
      <c r="S854" t="str">
        <f>IF(assembly_staff_import[[#This Row],[Legislative Staff Type]]="Personal", assembly_staff_import[[#This Row],[Vlookup Works for Group]], assembly_staff_import[[#This Row],[Formatted Works for Group calc]]&amp;", Central Staff Office, Assembly")</f>
        <v>Journal Operations, Central Staff Office, Assembly</v>
      </c>
      <c r="T854" s="20" t="str">
        <f>TRIM(assembly_staff_import[[#This Row],[NAME_SOURCE_KEY]])</f>
        <v>ROGERS, KATHLEEN B</v>
      </c>
      <c r="U854" t="s">
        <v>27656</v>
      </c>
      <c r="V854" t="s">
        <v>27657</v>
      </c>
      <c r="W854" t="s">
        <v>27658</v>
      </c>
      <c r="Y854" t="str">
        <f>IF(assembly_staff_import[[#This Row],[Legislative Staff Type]]="Personal", PROPER(TRIM(assembly_staff_import[[#This Row],[Unit First MI via UNIT_SOURCE_KEY]])&amp;" "&amp;assembly_staff_import[[#This Row],[Unit Last via UNIT_SOURCE_KEY]]), PROPER(TRIM(assembly_staff_import[[#This Row],[UNIT NAME_SOURCE_KEY2]])))</f>
        <v>Journal Operations</v>
      </c>
      <c r="Z854" t="s">
        <v>27626</v>
      </c>
      <c r="AA854" t="e">
        <f>VLOOKUP(assembly_staff_import[[#This Row],[Formatted and corrected Works for Group Text]],[3]!Table4[#Data],1,0)</f>
        <v>#REF!</v>
      </c>
      <c r="AB854" t="e">
        <f>VLOOKUP(assembly_staff_import[[#This Row],[Formatted and corrected Works for Group Text]],[3]!Table5[#Data],2,0)</f>
        <v>#REF!</v>
      </c>
      <c r="AC854" t="str">
        <f>IF(TRIM(assembly_staff_import[[#This Row],[PUBLIC INFO ADDR_SOURCE_KEY]])="CAPITOL, ALBANY", "Legislative / Capitol Office", "District Office")</f>
        <v>Legislative / Capitol Office</v>
      </c>
      <c r="AD854" t="s">
        <v>27627</v>
      </c>
      <c r="AF854" t="str">
        <f t="shared" si="42"/>
        <v xml:space="preserve">307 </v>
      </c>
      <c r="AG854" t="s">
        <v>27627</v>
      </c>
      <c r="AH854" t="s">
        <v>27659</v>
      </c>
      <c r="AI854" t="s">
        <v>27660</v>
      </c>
      <c r="AJ854" t="s">
        <v>23493</v>
      </c>
    </row>
    <row r="855" spans="1:36" x14ac:dyDescent="0.2">
      <c r="A855" t="str">
        <f>TRIM(PROPER((assembly_staff_import[[#This Row],[First MI Name via NAME_SOURCE_KEY TEXT]]&amp;" "&amp;assembly_staff_import[[#This Row],[Last Name via NAME_SOURCE_KEY TEXT]]&amp;" "&amp;assembly_staff_import[[#This Row],[Suffix via NAME_SOURCE_KEY]])))</f>
        <v>Loan N Ton</v>
      </c>
      <c r="B855" t="str">
        <f>TRIM(CONCATENATE(TRIM(assembly_staff_import[[#This Row],[Full Name]]), ", ", assembly_staff_import[[#This Row],[Title]]))</f>
        <v>Loan N Ton, Desk Operation Assoc</v>
      </c>
      <c r="C855" t="e">
        <f>assembly_staff_import[[#This Row],[Vlookup_groups]]</f>
        <v>#REF!</v>
      </c>
      <c r="D855" t="str">
        <f>IF(assembly_staff_import[[#This Row],[Legislative Staff Type]]="Personal",assembly_staff_import[[#This Row],[Formatted Personal Staff Office]],"")</f>
        <v/>
      </c>
      <c r="E855" t="s">
        <v>65</v>
      </c>
      <c r="F855" s="19" t="s">
        <v>10913</v>
      </c>
      <c r="G855" t="s">
        <v>1237</v>
      </c>
      <c r="H855" t="str">
        <f>TRIM(PROPER((assembly_staff_import[[#This Row],[Last Name via NAME_SOURCE_KEY TEXT]]&amp;" "&amp;assembly_staff_import[[#This Row],[Suffix via NAME_SOURCE_KEY]])))</f>
        <v>Ton</v>
      </c>
      <c r="I855" t="str">
        <f>PROPER(assembly_staff_import[[#This Row],[JOB TITLE_SOURCE_KEY]])</f>
        <v xml:space="preserve">Desk Operation Assoc                       </v>
      </c>
      <c r="J855" t="s">
        <v>72</v>
      </c>
      <c r="K855" t="str">
        <f>IF(assembly_staff_import[[#This Row],[Legislative Staff Type]]="Personal",assembly_staff_import[[#This Row],[Vlookup Reports To Person]], "")</f>
        <v/>
      </c>
      <c r="L855" t="str">
        <f>PROPER(assembly_staff_import[[#This Row],[First MI Name via NAME_SOURCE_KEY TEXT]])</f>
        <v xml:space="preserve"> Loan N</v>
      </c>
      <c r="M855" t="s">
        <v>19944</v>
      </c>
      <c r="N855" t="str">
        <f>LOWER(CONCATENATE(assembly_staff_import[[#This Row],[Last Name]],LEFT(assembly_staff_import[[#This Row],[First Name (no initial)]],1),"@nyassembly.gov"))</f>
        <v>tonl@nyassembly.gov</v>
      </c>
      <c r="O855" t="s">
        <v>27661</v>
      </c>
      <c r="P855" t="e">
        <f>VLOOKUP(assembly_staff_import[[#This Row],[Full Name]],[3]!PEOPLE_March_20[#Data],1,0)</f>
        <v>#REF!</v>
      </c>
      <c r="Q855" t="e">
        <f>VLOOKUP(assembly_staff_import[[#This Row],[Full Name]],[3]!Table17[#Data],3,0)</f>
        <v>#REF!</v>
      </c>
      <c r="R855" t="e">
        <f>VLOOKUP(assembly_staff_import[[#This Row],[Formatted Works for Group]],[3]!Table7[#Data],1,0)</f>
        <v>#REF!</v>
      </c>
      <c r="S855" t="str">
        <f>IF(assembly_staff_import[[#This Row],[Legislative Staff Type]]="Personal", assembly_staff_import[[#This Row],[Vlookup Works for Group]], assembly_staff_import[[#This Row],[Formatted Works for Group calc]]&amp;", Central Staff Office, Assembly")</f>
        <v>Journal Operations, Central Staff Office, Assembly</v>
      </c>
      <c r="T855" s="20" t="str">
        <f>TRIM(assembly_staff_import[[#This Row],[NAME_SOURCE_KEY]])</f>
        <v>TON, LOAN N</v>
      </c>
      <c r="U855" t="s">
        <v>27662</v>
      </c>
      <c r="V855" t="s">
        <v>27663</v>
      </c>
      <c r="W855" t="s">
        <v>27664</v>
      </c>
      <c r="Y855" t="str">
        <f>IF(assembly_staff_import[[#This Row],[Legislative Staff Type]]="Personal", PROPER(TRIM(assembly_staff_import[[#This Row],[Unit First MI via UNIT_SOURCE_KEY]])&amp;" "&amp;assembly_staff_import[[#This Row],[Unit Last via UNIT_SOURCE_KEY]]), PROPER(TRIM(assembly_staff_import[[#This Row],[UNIT NAME_SOURCE_KEY2]])))</f>
        <v>Journal Operations</v>
      </c>
      <c r="Z855" t="s">
        <v>27626</v>
      </c>
      <c r="AA855" t="e">
        <f>VLOOKUP(assembly_staff_import[[#This Row],[Formatted and corrected Works for Group Text]],[3]!Table4[#Data],1,0)</f>
        <v>#REF!</v>
      </c>
      <c r="AB855" t="e">
        <f>VLOOKUP(assembly_staff_import[[#This Row],[Formatted and corrected Works for Group Text]],[3]!Table5[#Data],2,0)</f>
        <v>#REF!</v>
      </c>
      <c r="AC855" t="str">
        <f>IF(TRIM(assembly_staff_import[[#This Row],[PUBLIC INFO ADDR_SOURCE_KEY]])="CAPITOL, ALBANY", "Legislative / Capitol Office", "District Office")</f>
        <v>Legislative / Capitol Office</v>
      </c>
      <c r="AD855" t="s">
        <v>27627</v>
      </c>
      <c r="AF855" t="str">
        <f t="shared" si="42"/>
        <v xml:space="preserve">307 </v>
      </c>
      <c r="AG855" t="s">
        <v>27627</v>
      </c>
      <c r="AH855" t="s">
        <v>27665</v>
      </c>
      <c r="AI855" t="s">
        <v>27666</v>
      </c>
      <c r="AJ855" t="s">
        <v>23493</v>
      </c>
    </row>
    <row r="856" spans="1:36" x14ac:dyDescent="0.2">
      <c r="A856" t="str">
        <f>TRIM(PROPER((assembly_staff_import[[#This Row],[First MI Name via NAME_SOURCE_KEY TEXT]]&amp;" "&amp;assembly_staff_import[[#This Row],[Last Name via NAME_SOURCE_KEY TEXT]]&amp;" "&amp;assembly_staff_import[[#This Row],[Suffix via NAME_SOURCE_KEY]])))</f>
        <v>Mary-Anne E Dandles</v>
      </c>
      <c r="B856" t="str">
        <f>TRIM(CONCATENATE(TRIM(assembly_staff_import[[#This Row],[Full Name]]), ", ", assembly_staff_import[[#This Row],[Title]]))</f>
        <v>Mary-Anne E Dandles, Acting Clerk</v>
      </c>
      <c r="C856" t="e">
        <f>assembly_staff_import[[#This Row],[Vlookup_groups]]</f>
        <v>#REF!</v>
      </c>
      <c r="D856" t="str">
        <f>IF(assembly_staff_import[[#This Row],[Legislative Staff Type]]="Personal",assembly_staff_import[[#This Row],[Formatted Personal Staff Office]],"")</f>
        <v/>
      </c>
      <c r="E856" t="s">
        <v>65</v>
      </c>
      <c r="F856" s="19" t="s">
        <v>10913</v>
      </c>
      <c r="G856" t="s">
        <v>1237</v>
      </c>
      <c r="H856" t="str">
        <f>TRIM(PROPER((assembly_staff_import[[#This Row],[Last Name via NAME_SOURCE_KEY TEXT]]&amp;" "&amp;assembly_staff_import[[#This Row],[Suffix via NAME_SOURCE_KEY]])))</f>
        <v>Dandles</v>
      </c>
      <c r="I856" t="str">
        <f>PROPER(assembly_staff_import[[#This Row],[JOB TITLE_SOURCE_KEY]])</f>
        <v xml:space="preserve">Acting Clerk                               </v>
      </c>
      <c r="J856" t="s">
        <v>72</v>
      </c>
      <c r="K856" t="str">
        <f>IF(assembly_staff_import[[#This Row],[Legislative Staff Type]]="Personal",assembly_staff_import[[#This Row],[Vlookup Reports To Person]], "")</f>
        <v/>
      </c>
      <c r="L856" t="str">
        <f>PROPER(assembly_staff_import[[#This Row],[First MI Name via NAME_SOURCE_KEY TEXT]])</f>
        <v xml:space="preserve"> Mary-Anne E</v>
      </c>
      <c r="M856" t="s">
        <v>20590</v>
      </c>
      <c r="N856" t="str">
        <f>LOWER(CONCATENATE(assembly_staff_import[[#This Row],[Last Name]],LEFT(assembly_staff_import[[#This Row],[First Name (no initial)]],1),"@nyassembly.gov"))</f>
        <v>dandlesm@nyassembly.gov</v>
      </c>
      <c r="O856" t="s">
        <v>27667</v>
      </c>
      <c r="P856" t="e">
        <f>VLOOKUP(assembly_staff_import[[#This Row],[Full Name]],[3]!PEOPLE_March_20[#Data],1,0)</f>
        <v>#REF!</v>
      </c>
      <c r="Q856" t="e">
        <f>VLOOKUP(assembly_staff_import[[#This Row],[Full Name]],[3]!Table17[#Data],3,0)</f>
        <v>#REF!</v>
      </c>
      <c r="R856" t="e">
        <f>VLOOKUP(assembly_staff_import[[#This Row],[Formatted Works for Group]],[3]!Table7[#Data],1,0)</f>
        <v>#REF!</v>
      </c>
      <c r="S856" t="str">
        <f>IF(assembly_staff_import[[#This Row],[Legislative Staff Type]]="Personal", assembly_staff_import[[#This Row],[Vlookup Works for Group]], assembly_staff_import[[#This Row],[Formatted Works for Group calc]]&amp;", Central Staff Office, Assembly")</f>
        <v>Journal Operations, Central Staff Office, Assembly</v>
      </c>
      <c r="T856" s="20" t="str">
        <f>TRIM(assembly_staff_import[[#This Row],[NAME_SOURCE_KEY]])</f>
        <v>DANDLES, MARY-ANNE E</v>
      </c>
      <c r="U856" t="s">
        <v>27668</v>
      </c>
      <c r="V856" t="s">
        <v>27669</v>
      </c>
      <c r="W856" t="s">
        <v>27670</v>
      </c>
      <c r="Y856" t="str">
        <f>IF(assembly_staff_import[[#This Row],[Legislative Staff Type]]="Personal", PROPER(TRIM(assembly_staff_import[[#This Row],[Unit First MI via UNIT_SOURCE_KEY]])&amp;" "&amp;assembly_staff_import[[#This Row],[Unit Last via UNIT_SOURCE_KEY]]), PROPER(TRIM(assembly_staff_import[[#This Row],[UNIT NAME_SOURCE_KEY2]])))</f>
        <v>Journal Operations</v>
      </c>
      <c r="Z856" t="s">
        <v>27626</v>
      </c>
      <c r="AA856" t="e">
        <f>VLOOKUP(assembly_staff_import[[#This Row],[Formatted and corrected Works for Group Text]],[3]!Table4[#Data],1,0)</f>
        <v>#REF!</v>
      </c>
      <c r="AB856" t="e">
        <f>VLOOKUP(assembly_staff_import[[#This Row],[Formatted and corrected Works for Group Text]],[3]!Table5[#Data],2,0)</f>
        <v>#REF!</v>
      </c>
      <c r="AC856" t="str">
        <f>IF(TRIM(assembly_staff_import[[#This Row],[PUBLIC INFO ADDR_SOURCE_KEY]])="CAPITOL, ALBANY", "Legislative / Capitol Office", "District Office")</f>
        <v>Legislative / Capitol Office</v>
      </c>
      <c r="AD856" t="s">
        <v>27627</v>
      </c>
      <c r="AF856" t="str">
        <f t="shared" si="42"/>
        <v xml:space="preserve">307 </v>
      </c>
      <c r="AG856" t="s">
        <v>27627</v>
      </c>
      <c r="AH856" t="s">
        <v>27671</v>
      </c>
      <c r="AI856" t="s">
        <v>27672</v>
      </c>
      <c r="AJ856" t="s">
        <v>23493</v>
      </c>
    </row>
    <row r="857" spans="1:36" x14ac:dyDescent="0.2">
      <c r="A857" t="str">
        <f>TRIM(PROPER((assembly_staff_import[[#This Row],[First MI Name via NAME_SOURCE_KEY TEXT]]&amp;" "&amp;assembly_staff_import[[#This Row],[Last Name via NAME_SOURCE_KEY TEXT]]&amp;" "&amp;assembly_staff_import[[#This Row],[Suffix via NAME_SOURCE_KEY]])))</f>
        <v>Robert C Forman</v>
      </c>
      <c r="B857" t="str">
        <f>TRIM(CONCATENATE(TRIM(assembly_staff_import[[#This Row],[Full Name]]), ", ", assembly_staff_import[[#This Row],[Title]]))</f>
        <v>Robert C Forman, Journal Cmb Sys Assoc</v>
      </c>
      <c r="C857" t="e">
        <f>assembly_staff_import[[#This Row],[Vlookup_groups]]</f>
        <v>#REF!</v>
      </c>
      <c r="D857" t="str">
        <f>IF(assembly_staff_import[[#This Row],[Legislative Staff Type]]="Personal",assembly_staff_import[[#This Row],[Formatted Personal Staff Office]],"")</f>
        <v/>
      </c>
      <c r="E857" t="s">
        <v>65</v>
      </c>
      <c r="F857" s="19" t="s">
        <v>10913</v>
      </c>
      <c r="G857" t="s">
        <v>1237</v>
      </c>
      <c r="H857" t="str">
        <f>TRIM(PROPER((assembly_staff_import[[#This Row],[Last Name via NAME_SOURCE_KEY TEXT]]&amp;" "&amp;assembly_staff_import[[#This Row],[Suffix via NAME_SOURCE_KEY]])))</f>
        <v>Forman</v>
      </c>
      <c r="I857" t="str">
        <f>PROPER(assembly_staff_import[[#This Row],[JOB TITLE_SOURCE_KEY]])</f>
        <v xml:space="preserve">Journal Cmb Sys Assoc                      </v>
      </c>
      <c r="J857" t="s">
        <v>72</v>
      </c>
      <c r="K857" t="str">
        <f>IF(assembly_staff_import[[#This Row],[Legislative Staff Type]]="Personal",assembly_staff_import[[#This Row],[Vlookup Reports To Person]], "")</f>
        <v/>
      </c>
      <c r="L857" t="str">
        <f>PROPER(assembly_staff_import[[#This Row],[First MI Name via NAME_SOURCE_KEY TEXT]])</f>
        <v xml:space="preserve"> Robert C</v>
      </c>
      <c r="M857" t="s">
        <v>20364</v>
      </c>
      <c r="N857" t="str">
        <f>LOWER(CONCATENATE(assembly_staff_import[[#This Row],[Last Name]],LEFT(assembly_staff_import[[#This Row],[First Name (no initial)]],1),"@nyassembly.gov"))</f>
        <v>formanr@nyassembly.gov</v>
      </c>
      <c r="O857" t="s">
        <v>6749</v>
      </c>
      <c r="P857" t="e">
        <f>VLOOKUP(assembly_staff_import[[#This Row],[Full Name]],[3]!PEOPLE_March_20[#Data],1,0)</f>
        <v>#REF!</v>
      </c>
      <c r="Q857" t="e">
        <f>VLOOKUP(assembly_staff_import[[#This Row],[Full Name]],[3]!Table17[#Data],3,0)</f>
        <v>#REF!</v>
      </c>
      <c r="R857" t="e">
        <f>VLOOKUP(assembly_staff_import[[#This Row],[Formatted Works for Group]],[3]!Table7[#Data],1,0)</f>
        <v>#REF!</v>
      </c>
      <c r="S857" t="str">
        <f>IF(assembly_staff_import[[#This Row],[Legislative Staff Type]]="Personal", assembly_staff_import[[#This Row],[Vlookup Works for Group]], assembly_staff_import[[#This Row],[Formatted Works for Group calc]]&amp;", Central Staff Office, Assembly")</f>
        <v>Journal Operations, Central Staff Office, Assembly</v>
      </c>
      <c r="T857" s="20" t="str">
        <f>TRIM(assembly_staff_import[[#This Row],[NAME_SOURCE_KEY]])</f>
        <v>FORMAN, ROBERT C</v>
      </c>
      <c r="U857" t="s">
        <v>27673</v>
      </c>
      <c r="V857" t="s">
        <v>27674</v>
      </c>
      <c r="W857" t="s">
        <v>26484</v>
      </c>
      <c r="Y857" t="str">
        <f>IF(assembly_staff_import[[#This Row],[Legislative Staff Type]]="Personal", PROPER(TRIM(assembly_staff_import[[#This Row],[Unit First MI via UNIT_SOURCE_KEY]])&amp;" "&amp;assembly_staff_import[[#This Row],[Unit Last via UNIT_SOURCE_KEY]]), PROPER(TRIM(assembly_staff_import[[#This Row],[UNIT NAME_SOURCE_KEY2]])))</f>
        <v>Journal Operations</v>
      </c>
      <c r="Z857" t="s">
        <v>27626</v>
      </c>
      <c r="AA857" t="e">
        <f>VLOOKUP(assembly_staff_import[[#This Row],[Formatted and corrected Works for Group Text]],[3]!Table4[#Data],1,0)</f>
        <v>#REF!</v>
      </c>
      <c r="AB857" t="e">
        <f>VLOOKUP(assembly_staff_import[[#This Row],[Formatted and corrected Works for Group Text]],[3]!Table5[#Data],2,0)</f>
        <v>#REF!</v>
      </c>
      <c r="AC857" t="str">
        <f>IF(TRIM(assembly_staff_import[[#This Row],[PUBLIC INFO ADDR_SOURCE_KEY]])="CAPITOL, ALBANY", "Legislative / Capitol Office", "District Office")</f>
        <v>Legislative / Capitol Office</v>
      </c>
      <c r="AD857" t="s">
        <v>27627</v>
      </c>
      <c r="AF857" t="str">
        <f t="shared" si="42"/>
        <v xml:space="preserve">307 </v>
      </c>
      <c r="AG857" t="s">
        <v>27627</v>
      </c>
      <c r="AH857" t="s">
        <v>27675</v>
      </c>
      <c r="AI857" t="s">
        <v>27676</v>
      </c>
      <c r="AJ857" t="s">
        <v>23493</v>
      </c>
    </row>
    <row r="858" spans="1:36" x14ac:dyDescent="0.2">
      <c r="A858" t="str">
        <f>TRIM(PROPER((assembly_staff_import[[#This Row],[First MI Name via NAME_SOURCE_KEY TEXT]]&amp;" "&amp;assembly_staff_import[[#This Row],[Last Name via NAME_SOURCE_KEY TEXT]]&amp;" "&amp;assembly_staff_import[[#This Row],[Suffix via NAME_SOURCE_KEY]])))</f>
        <v>Terri A Faulkner</v>
      </c>
      <c r="B858" t="str">
        <f>TRIM(CONCATENATE(TRIM(assembly_staff_import[[#This Row],[Full Name]]), ", ", assembly_staff_import[[#This Row],[Title]]))</f>
        <v>Terri A Faulkner, Data System Assoc</v>
      </c>
      <c r="C858" t="e">
        <f>assembly_staff_import[[#This Row],[Vlookup_groups]]</f>
        <v>#REF!</v>
      </c>
      <c r="D858" t="str">
        <f>IF(assembly_staff_import[[#This Row],[Legislative Staff Type]]="Personal",assembly_staff_import[[#This Row],[Formatted Personal Staff Office]],"")</f>
        <v/>
      </c>
      <c r="E858" t="s">
        <v>65</v>
      </c>
      <c r="F858" s="19" t="s">
        <v>10913</v>
      </c>
      <c r="G858" t="s">
        <v>1237</v>
      </c>
      <c r="H858" t="str">
        <f>TRIM(PROPER((assembly_staff_import[[#This Row],[Last Name via NAME_SOURCE_KEY TEXT]]&amp;" "&amp;assembly_staff_import[[#This Row],[Suffix via NAME_SOURCE_KEY]])))</f>
        <v>Faulkner</v>
      </c>
      <c r="I858" t="str">
        <f>PROPER(assembly_staff_import[[#This Row],[JOB TITLE_SOURCE_KEY]])</f>
        <v xml:space="preserve">Data System Assoc                          </v>
      </c>
      <c r="J858" t="s">
        <v>72</v>
      </c>
      <c r="K858" t="str">
        <f>IF(assembly_staff_import[[#This Row],[Legislative Staff Type]]="Personal",assembly_staff_import[[#This Row],[Vlookup Reports To Person]], "")</f>
        <v/>
      </c>
      <c r="L858" t="str">
        <f>PROPER(assembly_staff_import[[#This Row],[First MI Name via NAME_SOURCE_KEY TEXT]])</f>
        <v xml:space="preserve"> Terri A</v>
      </c>
      <c r="M858" t="s">
        <v>20377</v>
      </c>
      <c r="N858" t="str">
        <f>LOWER(CONCATENATE(assembly_staff_import[[#This Row],[Last Name]],LEFT(assembly_staff_import[[#This Row],[First Name (no initial)]],1),"@nyassembly.gov"))</f>
        <v>faulknert@nyassembly.gov</v>
      </c>
      <c r="O858" t="s">
        <v>24370</v>
      </c>
      <c r="P858" t="e">
        <f>VLOOKUP(assembly_staff_import[[#This Row],[Full Name]],[3]!PEOPLE_March_20[#Data],1,0)</f>
        <v>#REF!</v>
      </c>
      <c r="Q858" t="e">
        <f>VLOOKUP(assembly_staff_import[[#This Row],[Full Name]],[3]!Table17[#Data],3,0)</f>
        <v>#REF!</v>
      </c>
      <c r="R858" t="e">
        <f>VLOOKUP(assembly_staff_import[[#This Row],[Formatted Works for Group]],[3]!Table7[#Data],1,0)</f>
        <v>#REF!</v>
      </c>
      <c r="S858" t="str">
        <f>IF(assembly_staff_import[[#This Row],[Legislative Staff Type]]="Personal", assembly_staff_import[[#This Row],[Vlookup Works for Group]], assembly_staff_import[[#This Row],[Formatted Works for Group calc]]&amp;", Central Staff Office, Assembly")</f>
        <v>Journal Operations, Central Staff Office, Assembly</v>
      </c>
      <c r="T858" s="20" t="str">
        <f>TRIM(assembly_staff_import[[#This Row],[NAME_SOURCE_KEY]])</f>
        <v>FAULKNER, TERRI A</v>
      </c>
      <c r="U858" t="s">
        <v>27677</v>
      </c>
      <c r="V858" t="s">
        <v>24817</v>
      </c>
      <c r="W858" t="s">
        <v>27678</v>
      </c>
      <c r="Y858" t="str">
        <f>IF(assembly_staff_import[[#This Row],[Legislative Staff Type]]="Personal", PROPER(TRIM(assembly_staff_import[[#This Row],[Unit First MI via UNIT_SOURCE_KEY]])&amp;" "&amp;assembly_staff_import[[#This Row],[Unit Last via UNIT_SOURCE_KEY]]), PROPER(TRIM(assembly_staff_import[[#This Row],[UNIT NAME_SOURCE_KEY2]])))</f>
        <v>Journal Operations</v>
      </c>
      <c r="Z858" t="s">
        <v>27626</v>
      </c>
      <c r="AA858" t="e">
        <f>VLOOKUP(assembly_staff_import[[#This Row],[Formatted and corrected Works for Group Text]],[3]!Table4[#Data],1,0)</f>
        <v>#REF!</v>
      </c>
      <c r="AB858" t="e">
        <f>VLOOKUP(assembly_staff_import[[#This Row],[Formatted and corrected Works for Group Text]],[3]!Table5[#Data],2,0)</f>
        <v>#REF!</v>
      </c>
      <c r="AC858" t="str">
        <f>IF(TRIM(assembly_staff_import[[#This Row],[PUBLIC INFO ADDR_SOURCE_KEY]])="CAPITOL, ALBANY", "Legislative / Capitol Office", "District Office")</f>
        <v>Legislative / Capitol Office</v>
      </c>
      <c r="AD858" t="s">
        <v>27627</v>
      </c>
      <c r="AF858" t="str">
        <f t="shared" si="42"/>
        <v xml:space="preserve">307 </v>
      </c>
      <c r="AG858" t="s">
        <v>27627</v>
      </c>
      <c r="AH858" t="s">
        <v>27679</v>
      </c>
      <c r="AI858" t="s">
        <v>27680</v>
      </c>
      <c r="AJ858" t="s">
        <v>23493</v>
      </c>
    </row>
    <row r="859" spans="1:36" x14ac:dyDescent="0.2">
      <c r="A859" t="str">
        <f>TRIM(PROPER((assembly_staff_import[[#This Row],[First MI Name via NAME_SOURCE_KEY TEXT]]&amp;" "&amp;assembly_staff_import[[#This Row],[Last Name via NAME_SOURCE_KEY TEXT]]&amp;" "&amp;assembly_staff_import[[#This Row],[Suffix via NAME_SOURCE_KEY]])))</f>
        <v>Theresa S Weir</v>
      </c>
      <c r="B859" t="str">
        <f>TRIM(CONCATENATE(TRIM(assembly_staff_import[[#This Row],[Full Name]]), ", ", assembly_staff_import[[#This Row],[Title]]))</f>
        <v>Theresa S Weir, Data System Assoc</v>
      </c>
      <c r="C859" t="e">
        <f>assembly_staff_import[[#This Row],[Vlookup_groups]]</f>
        <v>#REF!</v>
      </c>
      <c r="D859" t="str">
        <f>IF(assembly_staff_import[[#This Row],[Legislative Staff Type]]="Personal",assembly_staff_import[[#This Row],[Formatted Personal Staff Office]],"")</f>
        <v/>
      </c>
      <c r="E859" t="s">
        <v>65</v>
      </c>
      <c r="F859" s="19" t="s">
        <v>10913</v>
      </c>
      <c r="G859" t="s">
        <v>1237</v>
      </c>
      <c r="H859" t="str">
        <f>TRIM(PROPER((assembly_staff_import[[#This Row],[Last Name via NAME_SOURCE_KEY TEXT]]&amp;" "&amp;assembly_staff_import[[#This Row],[Suffix via NAME_SOURCE_KEY]])))</f>
        <v>Weir</v>
      </c>
      <c r="I859" t="str">
        <f>PROPER(assembly_staff_import[[#This Row],[JOB TITLE_SOURCE_KEY]])</f>
        <v xml:space="preserve">Data System Assoc                          </v>
      </c>
      <c r="J859" t="s">
        <v>72</v>
      </c>
      <c r="K859" t="str">
        <f>IF(assembly_staff_import[[#This Row],[Legislative Staff Type]]="Personal",assembly_staff_import[[#This Row],[Vlookup Reports To Person]], "")</f>
        <v/>
      </c>
      <c r="L859" t="str">
        <f>PROPER(assembly_staff_import[[#This Row],[First MI Name via NAME_SOURCE_KEY TEXT]])</f>
        <v xml:space="preserve"> Theresa S</v>
      </c>
      <c r="M859" t="s">
        <v>19914</v>
      </c>
      <c r="N859" t="str">
        <f>LOWER(CONCATENATE(assembly_staff_import[[#This Row],[Last Name]],LEFT(assembly_staff_import[[#This Row],[First Name (no initial)]],1),"@nyassembly.gov"))</f>
        <v>weirt@nyassembly.gov</v>
      </c>
      <c r="O859" t="s">
        <v>20667</v>
      </c>
      <c r="P859" t="e">
        <f>VLOOKUP(assembly_staff_import[[#This Row],[Full Name]],[3]!PEOPLE_March_20[#Data],1,0)</f>
        <v>#REF!</v>
      </c>
      <c r="Q859" t="e">
        <f>VLOOKUP(assembly_staff_import[[#This Row],[Full Name]],[3]!Table17[#Data],3,0)</f>
        <v>#REF!</v>
      </c>
      <c r="R859" t="e">
        <f>VLOOKUP(assembly_staff_import[[#This Row],[Formatted Works for Group]],[3]!Table7[#Data],1,0)</f>
        <v>#REF!</v>
      </c>
      <c r="S859" t="str">
        <f>IF(assembly_staff_import[[#This Row],[Legislative Staff Type]]="Personal", assembly_staff_import[[#This Row],[Vlookup Works for Group]], assembly_staff_import[[#This Row],[Formatted Works for Group calc]]&amp;", Central Staff Office, Assembly")</f>
        <v>Journal Operations, Central Staff Office, Assembly</v>
      </c>
      <c r="T859" s="20" t="str">
        <f>TRIM(assembly_staff_import[[#This Row],[NAME_SOURCE_KEY]])</f>
        <v>WEIR, THERESA S</v>
      </c>
      <c r="U859" t="s">
        <v>27681</v>
      </c>
      <c r="V859" t="s">
        <v>27682</v>
      </c>
      <c r="W859" t="s">
        <v>27683</v>
      </c>
      <c r="Y859" t="str">
        <f>IF(assembly_staff_import[[#This Row],[Legislative Staff Type]]="Personal", PROPER(TRIM(assembly_staff_import[[#This Row],[Unit First MI via UNIT_SOURCE_KEY]])&amp;" "&amp;assembly_staff_import[[#This Row],[Unit Last via UNIT_SOURCE_KEY]]), PROPER(TRIM(assembly_staff_import[[#This Row],[UNIT NAME_SOURCE_KEY2]])))</f>
        <v>Journal Operations</v>
      </c>
      <c r="Z859" t="s">
        <v>27626</v>
      </c>
      <c r="AA859" t="e">
        <f>VLOOKUP(assembly_staff_import[[#This Row],[Formatted and corrected Works for Group Text]],[3]!Table4[#Data],1,0)</f>
        <v>#REF!</v>
      </c>
      <c r="AB859" t="e">
        <f>VLOOKUP(assembly_staff_import[[#This Row],[Formatted and corrected Works for Group Text]],[3]!Table5[#Data],2,0)</f>
        <v>#REF!</v>
      </c>
      <c r="AC859" t="str">
        <f>IF(TRIM(assembly_staff_import[[#This Row],[PUBLIC INFO ADDR_SOURCE_KEY]])="CAPITOL, ALBANY", "Legislative / Capitol Office", "District Office")</f>
        <v>Legislative / Capitol Office</v>
      </c>
      <c r="AD859" t="s">
        <v>27627</v>
      </c>
      <c r="AF859" t="str">
        <f t="shared" si="42"/>
        <v xml:space="preserve">307 </v>
      </c>
      <c r="AG859" t="s">
        <v>27627</v>
      </c>
      <c r="AH859" t="s">
        <v>27684</v>
      </c>
      <c r="AI859" t="s">
        <v>27680</v>
      </c>
      <c r="AJ859" t="s">
        <v>23493</v>
      </c>
    </row>
    <row r="860" spans="1:36" x14ac:dyDescent="0.2">
      <c r="A860" t="str">
        <f>TRIM(PROPER((assembly_staff_import[[#This Row],[First MI Name via NAME_SOURCE_KEY TEXT]]&amp;" "&amp;assembly_staff_import[[#This Row],[Last Name via NAME_SOURCE_KEY TEXT]]&amp;" "&amp;assembly_staff_import[[#This Row],[Suffix via NAME_SOURCE_KEY]])))</f>
        <v>Tonya A Curry</v>
      </c>
      <c r="B860" t="str">
        <f>TRIM(CONCATENATE(TRIM(assembly_staff_import[[#This Row],[Full Name]]), ", ", assembly_staff_import[[#This Row],[Title]]))</f>
        <v>Tonya A Curry, Desk Operation Assoc</v>
      </c>
      <c r="C860" t="e">
        <f>assembly_staff_import[[#This Row],[Vlookup_groups]]</f>
        <v>#REF!</v>
      </c>
      <c r="D860" t="str">
        <f>IF(assembly_staff_import[[#This Row],[Legislative Staff Type]]="Personal",assembly_staff_import[[#This Row],[Formatted Personal Staff Office]],"")</f>
        <v/>
      </c>
      <c r="E860" t="s">
        <v>65</v>
      </c>
      <c r="F860" s="19" t="s">
        <v>10913</v>
      </c>
      <c r="G860" t="s">
        <v>1237</v>
      </c>
      <c r="H860" t="str">
        <f>TRIM(PROPER((assembly_staff_import[[#This Row],[Last Name via NAME_SOURCE_KEY TEXT]]&amp;" "&amp;assembly_staff_import[[#This Row],[Suffix via NAME_SOURCE_KEY]])))</f>
        <v>Curry</v>
      </c>
      <c r="I860" t="str">
        <f>PROPER(assembly_staff_import[[#This Row],[JOB TITLE_SOURCE_KEY]])</f>
        <v xml:space="preserve">Desk Operation Assoc                       </v>
      </c>
      <c r="J860" t="s">
        <v>72</v>
      </c>
      <c r="K860" t="str">
        <f>IF(assembly_staff_import[[#This Row],[Legislative Staff Type]]="Personal",assembly_staff_import[[#This Row],[Vlookup Reports To Person]], "")</f>
        <v/>
      </c>
      <c r="L860" t="str">
        <f>PROPER(assembly_staff_import[[#This Row],[First MI Name via NAME_SOURCE_KEY TEXT]])</f>
        <v xml:space="preserve"> Tonya A</v>
      </c>
      <c r="M860" t="s">
        <v>20611</v>
      </c>
      <c r="N860" t="str">
        <f>LOWER(CONCATENATE(assembly_staff_import[[#This Row],[Last Name]],LEFT(assembly_staff_import[[#This Row],[First Name (no initial)]],1),"@nyassembly.gov"))</f>
        <v>curryt@nyassembly.gov</v>
      </c>
      <c r="O860" t="s">
        <v>27685</v>
      </c>
      <c r="P860" t="e">
        <f>VLOOKUP(assembly_staff_import[[#This Row],[Full Name]],[3]!PEOPLE_March_20[#Data],1,0)</f>
        <v>#REF!</v>
      </c>
      <c r="Q860" t="e">
        <f>VLOOKUP(assembly_staff_import[[#This Row],[Full Name]],[3]!Table17[#Data],3,0)</f>
        <v>#REF!</v>
      </c>
      <c r="R860" t="e">
        <f>VLOOKUP(assembly_staff_import[[#This Row],[Formatted Works for Group]],[3]!Table7[#Data],1,0)</f>
        <v>#REF!</v>
      </c>
      <c r="S860" t="str">
        <f>IF(assembly_staff_import[[#This Row],[Legislative Staff Type]]="Personal", assembly_staff_import[[#This Row],[Vlookup Works for Group]], assembly_staff_import[[#This Row],[Formatted Works for Group calc]]&amp;", Central Staff Office, Assembly")</f>
        <v>Journal Operations, Central Staff Office, Assembly</v>
      </c>
      <c r="T860" s="20" t="str">
        <f>TRIM(assembly_staff_import[[#This Row],[NAME_SOURCE_KEY]])</f>
        <v>CURRY, TONYA A</v>
      </c>
      <c r="U860" t="s">
        <v>27686</v>
      </c>
      <c r="V860" t="s">
        <v>27687</v>
      </c>
      <c r="W860" t="s">
        <v>27688</v>
      </c>
      <c r="Y860" t="str">
        <f>IF(assembly_staff_import[[#This Row],[Legislative Staff Type]]="Personal", PROPER(TRIM(assembly_staff_import[[#This Row],[Unit First MI via UNIT_SOURCE_KEY]])&amp;" "&amp;assembly_staff_import[[#This Row],[Unit Last via UNIT_SOURCE_KEY]]), PROPER(TRIM(assembly_staff_import[[#This Row],[UNIT NAME_SOURCE_KEY2]])))</f>
        <v>Journal Operations</v>
      </c>
      <c r="Z860" t="s">
        <v>27626</v>
      </c>
      <c r="AA860" t="e">
        <f>VLOOKUP(assembly_staff_import[[#This Row],[Formatted and corrected Works for Group Text]],[3]!Table4[#Data],1,0)</f>
        <v>#REF!</v>
      </c>
      <c r="AB860" t="e">
        <f>VLOOKUP(assembly_staff_import[[#This Row],[Formatted and corrected Works for Group Text]],[3]!Table5[#Data],2,0)</f>
        <v>#REF!</v>
      </c>
      <c r="AC860" t="str">
        <f>IF(TRIM(assembly_staff_import[[#This Row],[PUBLIC INFO ADDR_SOURCE_KEY]])="CAPITOL, ALBANY", "Legislative / Capitol Office", "District Office")</f>
        <v>Legislative / Capitol Office</v>
      </c>
      <c r="AD860" t="s">
        <v>27627</v>
      </c>
      <c r="AF860" t="str">
        <f t="shared" si="42"/>
        <v xml:space="preserve">307 </v>
      </c>
      <c r="AG860" t="s">
        <v>27627</v>
      </c>
      <c r="AH860" t="s">
        <v>27689</v>
      </c>
      <c r="AI860" t="s">
        <v>27666</v>
      </c>
      <c r="AJ860" t="s">
        <v>23493</v>
      </c>
    </row>
    <row r="861" spans="1:36" x14ac:dyDescent="0.2">
      <c r="A861" t="str">
        <f>TRIM(PROPER((assembly_staff_import[[#This Row],[First MI Name via NAME_SOURCE_KEY TEXT]]&amp;" "&amp;assembly_staff_import[[#This Row],[Last Name via NAME_SOURCE_KEY TEXT]]&amp;" "&amp;assembly_staff_import[[#This Row],[Suffix via NAME_SOURCE_KEY]])))</f>
        <v>Allison Catania</v>
      </c>
      <c r="B861" t="str">
        <f>TRIM(CONCATENATE(TRIM(assembly_staff_import[[#This Row],[Full Name]]), ", ", assembly_staff_import[[#This Row],[Title]]))</f>
        <v>Allison Catania, Special Asst</v>
      </c>
      <c r="C861" t="e">
        <f>assembly_staff_import[[#This Row],[Vlookup_groups]]</f>
        <v>#REF!</v>
      </c>
      <c r="D861" t="str">
        <f>IF(assembly_staff_import[[#This Row],[Legislative Staff Type]]="Personal",assembly_staff_import[[#This Row],[Formatted Personal Staff Office]],"")</f>
        <v>District Office</v>
      </c>
      <c r="E861" t="s">
        <v>65</v>
      </c>
      <c r="F861" s="19" t="s">
        <v>10913</v>
      </c>
      <c r="G861" t="s">
        <v>67</v>
      </c>
      <c r="H861" t="str">
        <f>TRIM(PROPER((assembly_staff_import[[#This Row],[Last Name via NAME_SOURCE_KEY TEXT]]&amp;" "&amp;assembly_staff_import[[#This Row],[Suffix via NAME_SOURCE_KEY]])))</f>
        <v>Catania</v>
      </c>
      <c r="I861" t="str">
        <f>PROPER(assembly_staff_import[[#This Row],[JOB TITLE_SOURCE_KEY]])</f>
        <v xml:space="preserve">Special Asst                               </v>
      </c>
      <c r="J861" t="s">
        <v>72</v>
      </c>
      <c r="K861" t="e">
        <f>IF(assembly_staff_import[[#This Row],[Legislative Staff Type]]="Personal",assembly_staff_import[[#This Row],[Vlookup Reports To Person]], "")</f>
        <v>#REF!</v>
      </c>
      <c r="L861" t="str">
        <f>PROPER(assembly_staff_import[[#This Row],[First MI Name via NAME_SOURCE_KEY TEXT]])</f>
        <v xml:space="preserve"> Allison</v>
      </c>
      <c r="M861" t="s">
        <v>23103</v>
      </c>
      <c r="N861" t="str">
        <f>LOWER(CONCATENATE(assembly_staff_import[[#This Row],[Last Name]],LEFT(assembly_staff_import[[#This Row],[First Name (no initial)]],1),"@nyassembly.gov"))</f>
        <v>cataniaa@nyassembly.gov</v>
      </c>
      <c r="O861" t="s">
        <v>23105</v>
      </c>
      <c r="P861" t="e">
        <f>VLOOKUP(assembly_staff_import[[#This Row],[Full Name]],[3]!PEOPLE_March_20[#Data],1,0)</f>
        <v>#REF!</v>
      </c>
      <c r="Q861" t="e">
        <f>VLOOKUP(assembly_staff_import[[#This Row],[Full Name]],[3]!Table17[#Data],3,0)</f>
        <v>#REF!</v>
      </c>
      <c r="R861" t="e">
        <f>VLOOKUP(assembly_staff_import[[#This Row],[Formatted Works for Group]],[3]!Table7[#Data],1,0)</f>
        <v>#REF!</v>
      </c>
      <c r="S861" t="e">
        <f>IF(assembly_staff_import[[#This Row],[Legislative Staff Type]]="Personal", assembly_staff_import[[#This Row],[Vlookup Works for Group]], assembly_staff_import[[#This Row],[Formatted Works for Group calc]]&amp;", Central Staff Office, Assembly")</f>
        <v>#REF!</v>
      </c>
      <c r="T861" s="20" t="str">
        <f>TRIM(assembly_staff_import[[#This Row],[NAME_SOURCE_KEY]])</f>
        <v>CATANIA, ALLISON</v>
      </c>
      <c r="U861" t="s">
        <v>27690</v>
      </c>
      <c r="V861" t="s">
        <v>27691</v>
      </c>
      <c r="W861" t="s">
        <v>27692</v>
      </c>
      <c r="Y861" t="str">
        <f>IF(assembly_staff_import[[#This Row],[Legislative Staff Type]]="Personal", PROPER(TRIM(assembly_staff_import[[#This Row],[Unit First MI via UNIT_SOURCE_KEY]])&amp;" "&amp;assembly_staff_import[[#This Row],[Unit Last via UNIT_SOURCE_KEY]]), PROPER(TRIM(assembly_staff_import[[#This Row],[UNIT NAME_SOURCE_KEY2]])))</f>
        <v>Karl A. Brabenec</v>
      </c>
      <c r="Z861" t="s">
        <v>27693</v>
      </c>
      <c r="AA861" t="e">
        <f>VLOOKUP(assembly_staff_import[[#This Row],[Formatted and corrected Works for Group Text]],[3]!Table4[#Data],1,0)</f>
        <v>#REF!</v>
      </c>
      <c r="AB861" t="e">
        <f>VLOOKUP(assembly_staff_import[[#This Row],[Formatted and corrected Works for Group Text]],[3]!Table5[#Data],2,0)</f>
        <v>#REF!</v>
      </c>
      <c r="AC861" t="str">
        <f>IF(TRIM(assembly_staff_import[[#This Row],[PUBLIC INFO ADDR_SOURCE_KEY]])="CAPITOL, ALBANY", "Legislative / Capitol Office", "District Office")</f>
        <v>District Office</v>
      </c>
      <c r="AD861" t="s">
        <v>27694</v>
      </c>
      <c r="AE861" t="s">
        <v>27695</v>
      </c>
      <c r="AF861" t="str">
        <f t="shared" ref="AF861:AF866" si="43">"N67 "</f>
        <v xml:space="preserve">N67 </v>
      </c>
      <c r="AG861" t="s">
        <v>27696</v>
      </c>
      <c r="AH861" t="s">
        <v>27697</v>
      </c>
      <c r="AI861" t="s">
        <v>24653</v>
      </c>
      <c r="AJ861" t="s">
        <v>27698</v>
      </c>
    </row>
    <row r="862" spans="1:36" x14ac:dyDescent="0.2">
      <c r="A862" t="str">
        <f>TRIM(PROPER((assembly_staff_import[[#This Row],[First MI Name via NAME_SOURCE_KEY TEXT]]&amp;" "&amp;assembly_staff_import[[#This Row],[Last Name via NAME_SOURCE_KEY TEXT]]&amp;" "&amp;assembly_staff_import[[#This Row],[Suffix via NAME_SOURCE_KEY]])))</f>
        <v>Joseph E Coleman</v>
      </c>
      <c r="B862" t="str">
        <f>TRIM(CONCATENATE(TRIM(assembly_staff_import[[#This Row],[Full Name]]), ", ", assembly_staff_import[[#This Row],[Title]]))</f>
        <v>Joseph E Coleman, Chief Of Staff</v>
      </c>
      <c r="C862" t="e">
        <f>assembly_staff_import[[#This Row],[Vlookup_groups]]</f>
        <v>#REF!</v>
      </c>
      <c r="D862" t="str">
        <f>IF(assembly_staff_import[[#This Row],[Legislative Staff Type]]="Personal",assembly_staff_import[[#This Row],[Formatted Personal Staff Office]],"")</f>
        <v>District Office</v>
      </c>
      <c r="E862" t="s">
        <v>65</v>
      </c>
      <c r="F862" s="19" t="s">
        <v>10913</v>
      </c>
      <c r="G862" t="s">
        <v>67</v>
      </c>
      <c r="H862" t="str">
        <f>TRIM(PROPER((assembly_staff_import[[#This Row],[Last Name via NAME_SOURCE_KEY TEXT]]&amp;" "&amp;assembly_staff_import[[#This Row],[Suffix via NAME_SOURCE_KEY]])))</f>
        <v>Coleman</v>
      </c>
      <c r="I862" t="str">
        <f>PROPER(assembly_staff_import[[#This Row],[JOB TITLE_SOURCE_KEY]])</f>
        <v xml:space="preserve">Chief Of Staff                             </v>
      </c>
      <c r="J862" t="s">
        <v>72</v>
      </c>
      <c r="K862" t="e">
        <f>IF(assembly_staff_import[[#This Row],[Legislative Staff Type]]="Personal",assembly_staff_import[[#This Row],[Vlookup Reports To Person]], "")</f>
        <v>#REF!</v>
      </c>
      <c r="L862" t="str">
        <f>PROPER(assembly_staff_import[[#This Row],[First MI Name via NAME_SOURCE_KEY TEXT]])</f>
        <v xml:space="preserve"> Joseph E</v>
      </c>
      <c r="M862" t="s">
        <v>16365</v>
      </c>
      <c r="N862" t="str">
        <f>LOWER(CONCATENATE(assembly_staff_import[[#This Row],[Last Name]],LEFT(assembly_staff_import[[#This Row],[First Name (no initial)]],1),"@nyassembly.gov"))</f>
        <v>colemanj@nyassembly.gov</v>
      </c>
      <c r="O862" t="s">
        <v>2640</v>
      </c>
      <c r="P862" t="e">
        <f>VLOOKUP(assembly_staff_import[[#This Row],[Full Name]],[3]!PEOPLE_March_20[#Data],1,0)</f>
        <v>#REF!</v>
      </c>
      <c r="Q862" t="e">
        <f>VLOOKUP(assembly_staff_import[[#This Row],[Full Name]],[3]!Table17[#Data],3,0)</f>
        <v>#REF!</v>
      </c>
      <c r="R862" t="e">
        <f>VLOOKUP(assembly_staff_import[[#This Row],[Formatted Works for Group]],[3]!Table7[#Data],1,0)</f>
        <v>#REF!</v>
      </c>
      <c r="S862" t="e">
        <f>IF(assembly_staff_import[[#This Row],[Legislative Staff Type]]="Personal", assembly_staff_import[[#This Row],[Vlookup Works for Group]], assembly_staff_import[[#This Row],[Formatted Works for Group calc]]&amp;", Central Staff Office, Assembly")</f>
        <v>#REF!</v>
      </c>
      <c r="T862" s="20" t="str">
        <f>TRIM(assembly_staff_import[[#This Row],[NAME_SOURCE_KEY]])</f>
        <v>COLEMAN, JOSEPH E</v>
      </c>
      <c r="U862" t="s">
        <v>27699</v>
      </c>
      <c r="V862" t="s">
        <v>24221</v>
      </c>
      <c r="W862" t="s">
        <v>27700</v>
      </c>
      <c r="Y862" t="str">
        <f>IF(assembly_staff_import[[#This Row],[Legislative Staff Type]]="Personal", PROPER(TRIM(assembly_staff_import[[#This Row],[Unit First MI via UNIT_SOURCE_KEY]])&amp;" "&amp;assembly_staff_import[[#This Row],[Unit Last via UNIT_SOURCE_KEY]]), PROPER(TRIM(assembly_staff_import[[#This Row],[UNIT NAME_SOURCE_KEY2]])))</f>
        <v>Karl A. Brabenec</v>
      </c>
      <c r="Z862" t="s">
        <v>27693</v>
      </c>
      <c r="AA862" t="e">
        <f>VLOOKUP(assembly_staff_import[[#This Row],[Formatted and corrected Works for Group Text]],[3]!Table4[#Data],1,0)</f>
        <v>#REF!</v>
      </c>
      <c r="AB862" t="e">
        <f>VLOOKUP(assembly_staff_import[[#This Row],[Formatted and corrected Works for Group Text]],[3]!Table5[#Data],2,0)</f>
        <v>#REF!</v>
      </c>
      <c r="AC862" t="str">
        <f>IF(TRIM(assembly_staff_import[[#This Row],[PUBLIC INFO ADDR_SOURCE_KEY]])="CAPITOL, ALBANY", "Legislative / Capitol Office", "District Office")</f>
        <v>District Office</v>
      </c>
      <c r="AD862" t="s">
        <v>27694</v>
      </c>
      <c r="AE862" t="s">
        <v>27695</v>
      </c>
      <c r="AF862" t="str">
        <f t="shared" si="43"/>
        <v xml:space="preserve">N67 </v>
      </c>
      <c r="AG862" t="s">
        <v>27696</v>
      </c>
      <c r="AH862" t="s">
        <v>27701</v>
      </c>
      <c r="AI862" t="s">
        <v>23587</v>
      </c>
      <c r="AJ862" t="s">
        <v>27698</v>
      </c>
    </row>
    <row r="863" spans="1:36" x14ac:dyDescent="0.2">
      <c r="A863" t="str">
        <f>TRIM(PROPER((assembly_staff_import[[#This Row],[First MI Name via NAME_SOURCE_KEY TEXT]]&amp;" "&amp;assembly_staff_import[[#This Row],[Last Name via NAME_SOURCE_KEY TEXT]]&amp;" "&amp;assembly_staff_import[[#This Row],[Suffix via NAME_SOURCE_KEY]])))</f>
        <v>Michael J Dolan</v>
      </c>
      <c r="B863" t="str">
        <f>TRIM(CONCATENATE(TRIM(assembly_staff_import[[#This Row],[Full Name]]), ", ", assembly_staff_import[[#This Row],[Title]]))</f>
        <v>Michael J Dolan, Community Liaison</v>
      </c>
      <c r="C863" t="e">
        <f>assembly_staff_import[[#This Row],[Vlookup_groups]]</f>
        <v>#REF!</v>
      </c>
      <c r="D863" t="str">
        <f>IF(assembly_staff_import[[#This Row],[Legislative Staff Type]]="Personal",assembly_staff_import[[#This Row],[Formatted Personal Staff Office]],"")</f>
        <v>District Office</v>
      </c>
      <c r="E863" t="s">
        <v>65</v>
      </c>
      <c r="F863" s="19" t="s">
        <v>10913</v>
      </c>
      <c r="G863" t="s">
        <v>67</v>
      </c>
      <c r="H863" t="str">
        <f>TRIM(PROPER((assembly_staff_import[[#This Row],[Last Name via NAME_SOURCE_KEY TEXT]]&amp;" "&amp;assembly_staff_import[[#This Row],[Suffix via NAME_SOURCE_KEY]])))</f>
        <v>Dolan</v>
      </c>
      <c r="I863" t="str">
        <f>PROPER(assembly_staff_import[[#This Row],[JOB TITLE_SOURCE_KEY]])</f>
        <v xml:space="preserve">Community Liaison                          </v>
      </c>
      <c r="J863" t="s">
        <v>72</v>
      </c>
      <c r="K863" t="e">
        <f>IF(assembly_staff_import[[#This Row],[Legislative Staff Type]]="Personal",assembly_staff_import[[#This Row],[Vlookup Reports To Person]], "")</f>
        <v>#REF!</v>
      </c>
      <c r="L863" t="str">
        <f>PROPER(assembly_staff_import[[#This Row],[First MI Name via NAME_SOURCE_KEY TEXT]])</f>
        <v xml:space="preserve"> Michael J</v>
      </c>
      <c r="M863" t="s">
        <v>16266</v>
      </c>
      <c r="N863" t="str">
        <f>LOWER(CONCATENATE(assembly_staff_import[[#This Row],[Last Name]],LEFT(assembly_staff_import[[#This Row],[First Name (no initial)]],1),"@nyassembly.gov"))</f>
        <v>dolanm@nyassembly.gov</v>
      </c>
      <c r="O863" t="s">
        <v>3705</v>
      </c>
      <c r="P863" t="e">
        <f>VLOOKUP(assembly_staff_import[[#This Row],[Full Name]],[3]!PEOPLE_March_20[#Data],1,0)</f>
        <v>#REF!</v>
      </c>
      <c r="Q863" t="e">
        <f>VLOOKUP(assembly_staff_import[[#This Row],[Full Name]],[3]!Table17[#Data],3,0)</f>
        <v>#REF!</v>
      </c>
      <c r="R863" t="e">
        <f>VLOOKUP(assembly_staff_import[[#This Row],[Formatted Works for Group]],[3]!Table7[#Data],1,0)</f>
        <v>#REF!</v>
      </c>
      <c r="S863" t="e">
        <f>IF(assembly_staff_import[[#This Row],[Legislative Staff Type]]="Personal", assembly_staff_import[[#This Row],[Vlookup Works for Group]], assembly_staff_import[[#This Row],[Formatted Works for Group calc]]&amp;", Central Staff Office, Assembly")</f>
        <v>#REF!</v>
      </c>
      <c r="T863" s="20" t="str">
        <f>TRIM(assembly_staff_import[[#This Row],[NAME_SOURCE_KEY]])</f>
        <v>DOLAN, MICHAEL J</v>
      </c>
      <c r="U863" t="s">
        <v>27702</v>
      </c>
      <c r="V863" t="s">
        <v>27703</v>
      </c>
      <c r="W863" t="s">
        <v>24922</v>
      </c>
      <c r="Y863" t="str">
        <f>IF(assembly_staff_import[[#This Row],[Legislative Staff Type]]="Personal", PROPER(TRIM(assembly_staff_import[[#This Row],[Unit First MI via UNIT_SOURCE_KEY]])&amp;" "&amp;assembly_staff_import[[#This Row],[Unit Last via UNIT_SOURCE_KEY]]), PROPER(TRIM(assembly_staff_import[[#This Row],[UNIT NAME_SOURCE_KEY2]])))</f>
        <v>Karl A. Brabenec</v>
      </c>
      <c r="Z863" t="s">
        <v>27693</v>
      </c>
      <c r="AA863" t="e">
        <f>VLOOKUP(assembly_staff_import[[#This Row],[Formatted and corrected Works for Group Text]],[3]!Table4[#Data],1,0)</f>
        <v>#REF!</v>
      </c>
      <c r="AB863" t="e">
        <f>VLOOKUP(assembly_staff_import[[#This Row],[Formatted and corrected Works for Group Text]],[3]!Table5[#Data],2,0)</f>
        <v>#REF!</v>
      </c>
      <c r="AC863" t="str">
        <f>IF(TRIM(assembly_staff_import[[#This Row],[PUBLIC INFO ADDR_SOURCE_KEY]])="CAPITOL, ALBANY", "Legislative / Capitol Office", "District Office")</f>
        <v>District Office</v>
      </c>
      <c r="AD863" t="s">
        <v>27694</v>
      </c>
      <c r="AE863" t="s">
        <v>27695</v>
      </c>
      <c r="AF863" t="str">
        <f t="shared" si="43"/>
        <v xml:space="preserve">N67 </v>
      </c>
      <c r="AG863" t="s">
        <v>27696</v>
      </c>
      <c r="AH863" t="s">
        <v>27704</v>
      </c>
      <c r="AI863" t="s">
        <v>23692</v>
      </c>
      <c r="AJ863" t="s">
        <v>27698</v>
      </c>
    </row>
    <row r="864" spans="1:36" x14ac:dyDescent="0.2">
      <c r="A864" t="str">
        <f>TRIM(PROPER((assembly_staff_import[[#This Row],[First MI Name via NAME_SOURCE_KEY TEXT]]&amp;" "&amp;assembly_staff_import[[#This Row],[Last Name via NAME_SOURCE_KEY TEXT]]&amp;" "&amp;assembly_staff_import[[#This Row],[Suffix via NAME_SOURCE_KEY]])))</f>
        <v>Ray J Jagos</v>
      </c>
      <c r="B864" t="str">
        <f>TRIM(CONCATENATE(TRIM(assembly_staff_import[[#This Row],[Full Name]]), ", ", assembly_staff_import[[#This Row],[Title]]))</f>
        <v>Ray J Jagos, Special Asst</v>
      </c>
      <c r="C864" t="e">
        <f>assembly_staff_import[[#This Row],[Vlookup_groups]]</f>
        <v>#REF!</v>
      </c>
      <c r="D864" t="str">
        <f>IF(assembly_staff_import[[#This Row],[Legislative Staff Type]]="Personal",assembly_staff_import[[#This Row],[Formatted Personal Staff Office]],"")</f>
        <v>District Office</v>
      </c>
      <c r="E864" t="s">
        <v>65</v>
      </c>
      <c r="F864" s="19" t="s">
        <v>10913</v>
      </c>
      <c r="G864" t="s">
        <v>67</v>
      </c>
      <c r="H864" t="str">
        <f>TRIM(PROPER((assembly_staff_import[[#This Row],[Last Name via NAME_SOURCE_KEY TEXT]]&amp;" "&amp;assembly_staff_import[[#This Row],[Suffix via NAME_SOURCE_KEY]])))</f>
        <v>Jagos</v>
      </c>
      <c r="I864" t="str">
        <f>PROPER(assembly_staff_import[[#This Row],[JOB TITLE_SOURCE_KEY]])</f>
        <v xml:space="preserve">Special Asst                               </v>
      </c>
      <c r="J864" t="s">
        <v>72</v>
      </c>
      <c r="K864" t="e">
        <f>IF(assembly_staff_import[[#This Row],[Legislative Staff Type]]="Personal",assembly_staff_import[[#This Row],[Vlookup Reports To Person]], "")</f>
        <v>#REF!</v>
      </c>
      <c r="L864" t="str">
        <f>PROPER(assembly_staff_import[[#This Row],[First MI Name via NAME_SOURCE_KEY TEXT]])</f>
        <v xml:space="preserve"> Ray J</v>
      </c>
      <c r="M864" t="s">
        <v>11658</v>
      </c>
      <c r="N864" t="str">
        <f>LOWER(CONCATENATE(assembly_staff_import[[#This Row],[Last Name]],LEFT(assembly_staff_import[[#This Row],[First Name (no initial)]],1),"@nyassembly.gov"))</f>
        <v>jagosr@nyassembly.gov</v>
      </c>
      <c r="O864" t="s">
        <v>27705</v>
      </c>
      <c r="P864" t="e">
        <f>VLOOKUP(assembly_staff_import[[#This Row],[Full Name]],[3]!PEOPLE_March_20[#Data],1,0)</f>
        <v>#REF!</v>
      </c>
      <c r="Q864" t="e">
        <f>VLOOKUP(assembly_staff_import[[#This Row],[Full Name]],[3]!Table17[#Data],3,0)</f>
        <v>#REF!</v>
      </c>
      <c r="R864" t="e">
        <f>VLOOKUP(assembly_staff_import[[#This Row],[Formatted Works for Group]],[3]!Table7[#Data],1,0)</f>
        <v>#REF!</v>
      </c>
      <c r="S864" t="e">
        <f>IF(assembly_staff_import[[#This Row],[Legislative Staff Type]]="Personal", assembly_staff_import[[#This Row],[Vlookup Works for Group]], assembly_staff_import[[#This Row],[Formatted Works for Group calc]]&amp;", Central Staff Office, Assembly")</f>
        <v>#REF!</v>
      </c>
      <c r="T864" s="20" t="str">
        <f>TRIM(assembly_staff_import[[#This Row],[NAME_SOURCE_KEY]])</f>
        <v>JAGOS, RAY J</v>
      </c>
      <c r="U864" t="s">
        <v>27706</v>
      </c>
      <c r="V864" t="s">
        <v>27707</v>
      </c>
      <c r="W864" t="s">
        <v>27708</v>
      </c>
      <c r="Y864" t="str">
        <f>IF(assembly_staff_import[[#This Row],[Legislative Staff Type]]="Personal", PROPER(TRIM(assembly_staff_import[[#This Row],[Unit First MI via UNIT_SOURCE_KEY]])&amp;" "&amp;assembly_staff_import[[#This Row],[Unit Last via UNIT_SOURCE_KEY]]), PROPER(TRIM(assembly_staff_import[[#This Row],[UNIT NAME_SOURCE_KEY2]])))</f>
        <v>Karl A. Brabenec</v>
      </c>
      <c r="Z864" t="s">
        <v>27693</v>
      </c>
      <c r="AA864" t="e">
        <f>VLOOKUP(assembly_staff_import[[#This Row],[Formatted and corrected Works for Group Text]],[3]!Table4[#Data],1,0)</f>
        <v>#REF!</v>
      </c>
      <c r="AB864" t="e">
        <f>VLOOKUP(assembly_staff_import[[#This Row],[Formatted and corrected Works for Group Text]],[3]!Table5[#Data],2,0)</f>
        <v>#REF!</v>
      </c>
      <c r="AC864" t="str">
        <f>IF(TRIM(assembly_staff_import[[#This Row],[PUBLIC INFO ADDR_SOURCE_KEY]])="CAPITOL, ALBANY", "Legislative / Capitol Office", "District Office")</f>
        <v>District Office</v>
      </c>
      <c r="AD864" t="s">
        <v>27694</v>
      </c>
      <c r="AE864" t="s">
        <v>27695</v>
      </c>
      <c r="AF864" t="str">
        <f t="shared" si="43"/>
        <v xml:space="preserve">N67 </v>
      </c>
      <c r="AG864" t="s">
        <v>27696</v>
      </c>
      <c r="AH864" t="s">
        <v>27709</v>
      </c>
      <c r="AI864" t="s">
        <v>24653</v>
      </c>
      <c r="AJ864" t="s">
        <v>27698</v>
      </c>
    </row>
    <row r="865" spans="1:36" x14ac:dyDescent="0.2">
      <c r="A865" t="str">
        <f>TRIM(PROPER((assembly_staff_import[[#This Row],[First MI Name via NAME_SOURCE_KEY TEXT]]&amp;" "&amp;assembly_staff_import[[#This Row],[Last Name via NAME_SOURCE_KEY TEXT]]&amp;" "&amp;assembly_staff_import[[#This Row],[Suffix via NAME_SOURCE_KEY]])))</f>
        <v>Ryan M Zygmunt</v>
      </c>
      <c r="B865" t="str">
        <f>TRIM(CONCATENATE(TRIM(assembly_staff_import[[#This Row],[Full Name]]), ", ", assembly_staff_import[[#This Row],[Title]]))</f>
        <v>Ryan M Zygmunt, Commun Relations Dir</v>
      </c>
      <c r="C865" t="e">
        <f>assembly_staff_import[[#This Row],[Vlookup_groups]]</f>
        <v>#REF!</v>
      </c>
      <c r="D865" t="str">
        <f>IF(assembly_staff_import[[#This Row],[Legislative Staff Type]]="Personal",assembly_staff_import[[#This Row],[Formatted Personal Staff Office]],"")</f>
        <v>District Office</v>
      </c>
      <c r="E865" t="s">
        <v>65</v>
      </c>
      <c r="F865" s="19" t="s">
        <v>10913</v>
      </c>
      <c r="G865" t="s">
        <v>67</v>
      </c>
      <c r="H865" t="str">
        <f>TRIM(PROPER((assembly_staff_import[[#This Row],[Last Name via NAME_SOURCE_KEY TEXT]]&amp;" "&amp;assembly_staff_import[[#This Row],[Suffix via NAME_SOURCE_KEY]])))</f>
        <v>Zygmunt</v>
      </c>
      <c r="I865" t="str">
        <f>PROPER(assembly_staff_import[[#This Row],[JOB TITLE_SOURCE_KEY]])</f>
        <v xml:space="preserve">Commun Relations Dir                       </v>
      </c>
      <c r="J865" t="s">
        <v>72</v>
      </c>
      <c r="K865" t="e">
        <f>IF(assembly_staff_import[[#This Row],[Legislative Staff Type]]="Personal",assembly_staff_import[[#This Row],[Vlookup Reports To Person]], "")</f>
        <v>#REF!</v>
      </c>
      <c r="L865" t="str">
        <f>PROPER(assembly_staff_import[[#This Row],[First MI Name via NAME_SOURCE_KEY TEXT]])</f>
        <v xml:space="preserve"> Ryan M</v>
      </c>
      <c r="M865" t="s">
        <v>23087</v>
      </c>
      <c r="N865" t="str">
        <f>LOWER(CONCATENATE(assembly_staff_import[[#This Row],[Last Name]],LEFT(assembly_staff_import[[#This Row],[First Name (no initial)]],1),"@nyassembly.gov"))</f>
        <v>zygmuntr@nyassembly.gov</v>
      </c>
      <c r="O865" t="s">
        <v>4686</v>
      </c>
      <c r="P865" t="e">
        <f>VLOOKUP(assembly_staff_import[[#This Row],[Full Name]],[3]!PEOPLE_March_20[#Data],1,0)</f>
        <v>#REF!</v>
      </c>
      <c r="Q865" t="e">
        <f>VLOOKUP(assembly_staff_import[[#This Row],[Full Name]],[3]!Table17[#Data],3,0)</f>
        <v>#REF!</v>
      </c>
      <c r="R865" t="e">
        <f>VLOOKUP(assembly_staff_import[[#This Row],[Formatted Works for Group]],[3]!Table7[#Data],1,0)</f>
        <v>#REF!</v>
      </c>
      <c r="S865" t="e">
        <f>IF(assembly_staff_import[[#This Row],[Legislative Staff Type]]="Personal", assembly_staff_import[[#This Row],[Vlookup Works for Group]], assembly_staff_import[[#This Row],[Formatted Works for Group calc]]&amp;", Central Staff Office, Assembly")</f>
        <v>#REF!</v>
      </c>
      <c r="T865" s="20" t="str">
        <f>TRIM(assembly_staff_import[[#This Row],[NAME_SOURCE_KEY]])</f>
        <v>ZYGMUNT, RYAN M</v>
      </c>
      <c r="U865" t="s">
        <v>27710</v>
      </c>
      <c r="V865" t="s">
        <v>27711</v>
      </c>
      <c r="W865" t="s">
        <v>27712</v>
      </c>
      <c r="Y865" t="str">
        <f>IF(assembly_staff_import[[#This Row],[Legislative Staff Type]]="Personal", PROPER(TRIM(assembly_staff_import[[#This Row],[Unit First MI via UNIT_SOURCE_KEY]])&amp;" "&amp;assembly_staff_import[[#This Row],[Unit Last via UNIT_SOURCE_KEY]]), PROPER(TRIM(assembly_staff_import[[#This Row],[UNIT NAME_SOURCE_KEY2]])))</f>
        <v>Karl A. Brabenec</v>
      </c>
      <c r="Z865" t="s">
        <v>27693</v>
      </c>
      <c r="AA865" t="e">
        <f>VLOOKUP(assembly_staff_import[[#This Row],[Formatted and corrected Works for Group Text]],[3]!Table4[#Data],1,0)</f>
        <v>#REF!</v>
      </c>
      <c r="AB865" t="e">
        <f>VLOOKUP(assembly_staff_import[[#This Row],[Formatted and corrected Works for Group Text]],[3]!Table5[#Data],2,0)</f>
        <v>#REF!</v>
      </c>
      <c r="AC865" t="str">
        <f>IF(TRIM(assembly_staff_import[[#This Row],[PUBLIC INFO ADDR_SOURCE_KEY]])="CAPITOL, ALBANY", "Legislative / Capitol Office", "District Office")</f>
        <v>District Office</v>
      </c>
      <c r="AD865" t="s">
        <v>27694</v>
      </c>
      <c r="AE865" t="s">
        <v>27695</v>
      </c>
      <c r="AF865" t="str">
        <f t="shared" si="43"/>
        <v xml:space="preserve">N67 </v>
      </c>
      <c r="AG865" t="s">
        <v>27696</v>
      </c>
      <c r="AH865" t="s">
        <v>27713</v>
      </c>
      <c r="AI865" t="s">
        <v>24638</v>
      </c>
      <c r="AJ865" t="s">
        <v>27698</v>
      </c>
    </row>
    <row r="866" spans="1:36" x14ac:dyDescent="0.2">
      <c r="A866" t="str">
        <f>TRIM(PROPER((assembly_staff_import[[#This Row],[First MI Name via NAME_SOURCE_KEY TEXT]]&amp;" "&amp;assembly_staff_import[[#This Row],[Last Name via NAME_SOURCE_KEY TEXT]]&amp;" "&amp;assembly_staff_import[[#This Row],[Suffix via NAME_SOURCE_KEY]])))</f>
        <v>Suzanne M Edzenga</v>
      </c>
      <c r="B866" t="str">
        <f>TRIM(CONCATENATE(TRIM(assembly_staff_import[[#This Row],[Full Name]]), ", ", assembly_staff_import[[#This Row],[Title]]))</f>
        <v>Suzanne M Edzenga, D O Manager</v>
      </c>
      <c r="C866" t="e">
        <f>assembly_staff_import[[#This Row],[Vlookup_groups]]</f>
        <v>#REF!</v>
      </c>
      <c r="D866" t="str">
        <f>IF(assembly_staff_import[[#This Row],[Legislative Staff Type]]="Personal",assembly_staff_import[[#This Row],[Formatted Personal Staff Office]],"")</f>
        <v>District Office</v>
      </c>
      <c r="E866" t="s">
        <v>65</v>
      </c>
      <c r="F866" s="19" t="s">
        <v>10913</v>
      </c>
      <c r="G866" t="s">
        <v>67</v>
      </c>
      <c r="H866" t="str">
        <f>TRIM(PROPER((assembly_staff_import[[#This Row],[Last Name via NAME_SOURCE_KEY TEXT]]&amp;" "&amp;assembly_staff_import[[#This Row],[Suffix via NAME_SOURCE_KEY]])))</f>
        <v>Edzenga</v>
      </c>
      <c r="I866" t="str">
        <f>PROPER(assembly_staff_import[[#This Row],[JOB TITLE_SOURCE_KEY]])</f>
        <v xml:space="preserve">D O Manager                                </v>
      </c>
      <c r="J866" t="s">
        <v>72</v>
      </c>
      <c r="K866" t="e">
        <f>IF(assembly_staff_import[[#This Row],[Legislative Staff Type]]="Personal",assembly_staff_import[[#This Row],[Vlookup Reports To Person]], "")</f>
        <v>#REF!</v>
      </c>
      <c r="L866" t="str">
        <f>PROPER(assembly_staff_import[[#This Row],[First MI Name via NAME_SOURCE_KEY TEXT]])</f>
        <v xml:space="preserve"> Suzanne M</v>
      </c>
      <c r="M866" t="s">
        <v>11312</v>
      </c>
      <c r="N866" t="str">
        <f>LOWER(CONCATENATE(assembly_staff_import[[#This Row],[Last Name]],LEFT(assembly_staff_import[[#This Row],[First Name (no initial)]],1),"@nyassembly.gov"))</f>
        <v>edzengas@nyassembly.gov</v>
      </c>
      <c r="O866" t="s">
        <v>16899</v>
      </c>
      <c r="P866" t="e">
        <f>VLOOKUP(assembly_staff_import[[#This Row],[Full Name]],[3]!PEOPLE_March_20[#Data],1,0)</f>
        <v>#REF!</v>
      </c>
      <c r="Q866" t="e">
        <f>VLOOKUP(assembly_staff_import[[#This Row],[Full Name]],[3]!Table17[#Data],3,0)</f>
        <v>#REF!</v>
      </c>
      <c r="R866" t="e">
        <f>VLOOKUP(assembly_staff_import[[#This Row],[Formatted Works for Group]],[3]!Table7[#Data],1,0)</f>
        <v>#REF!</v>
      </c>
      <c r="S866" t="e">
        <f>IF(assembly_staff_import[[#This Row],[Legislative Staff Type]]="Personal", assembly_staff_import[[#This Row],[Vlookup Works for Group]], assembly_staff_import[[#This Row],[Formatted Works for Group calc]]&amp;", Central Staff Office, Assembly")</f>
        <v>#REF!</v>
      </c>
      <c r="T866" s="20" t="str">
        <f>TRIM(assembly_staff_import[[#This Row],[NAME_SOURCE_KEY]])</f>
        <v>EDZENGA, SUZANNE M</v>
      </c>
      <c r="U866" t="s">
        <v>27714</v>
      </c>
      <c r="V866" t="s">
        <v>27715</v>
      </c>
      <c r="W866" t="s">
        <v>27716</v>
      </c>
      <c r="Y866" t="str">
        <f>IF(assembly_staff_import[[#This Row],[Legislative Staff Type]]="Personal", PROPER(TRIM(assembly_staff_import[[#This Row],[Unit First MI via UNIT_SOURCE_KEY]])&amp;" "&amp;assembly_staff_import[[#This Row],[Unit Last via UNIT_SOURCE_KEY]]), PROPER(TRIM(assembly_staff_import[[#This Row],[UNIT NAME_SOURCE_KEY2]])))</f>
        <v>Karl A. Brabenec</v>
      </c>
      <c r="Z866" t="s">
        <v>27693</v>
      </c>
      <c r="AA866" t="e">
        <f>VLOOKUP(assembly_staff_import[[#This Row],[Formatted and corrected Works for Group Text]],[3]!Table4[#Data],1,0)</f>
        <v>#REF!</v>
      </c>
      <c r="AB866" t="e">
        <f>VLOOKUP(assembly_staff_import[[#This Row],[Formatted and corrected Works for Group Text]],[3]!Table5[#Data],2,0)</f>
        <v>#REF!</v>
      </c>
      <c r="AC866" t="str">
        <f>IF(TRIM(assembly_staff_import[[#This Row],[PUBLIC INFO ADDR_SOURCE_KEY]])="CAPITOL, ALBANY", "Legislative / Capitol Office", "District Office")</f>
        <v>District Office</v>
      </c>
      <c r="AD866" t="s">
        <v>27694</v>
      </c>
      <c r="AE866" t="s">
        <v>27695</v>
      </c>
      <c r="AF866" t="str">
        <f t="shared" si="43"/>
        <v xml:space="preserve">N67 </v>
      </c>
      <c r="AG866" t="s">
        <v>27696</v>
      </c>
      <c r="AH866" t="s">
        <v>27717</v>
      </c>
      <c r="AI866" t="s">
        <v>23468</v>
      </c>
      <c r="AJ866" t="s">
        <v>27698</v>
      </c>
    </row>
    <row r="867" spans="1:36" x14ac:dyDescent="0.2">
      <c r="A867" t="str">
        <f>TRIM(PROPER((assembly_staff_import[[#This Row],[First MI Name via NAME_SOURCE_KEY TEXT]]&amp;" "&amp;assembly_staff_import[[#This Row],[Last Name via NAME_SOURCE_KEY TEXT]]&amp;" "&amp;assembly_staff_import[[#This Row],[Suffix via NAME_SOURCE_KEY]])))</f>
        <v>Brian S Peck</v>
      </c>
      <c r="B867" t="str">
        <f>TRIM(CONCATENATE(TRIM(assembly_staff_import[[#This Row],[Full Name]]), ", ", assembly_staff_import[[#This Row],[Title]]))</f>
        <v>Brian S Peck, Chief Of Staff</v>
      </c>
      <c r="C867" t="e">
        <f>assembly_staff_import[[#This Row],[Vlookup_groups]]</f>
        <v>#REF!</v>
      </c>
      <c r="D867" t="str">
        <f>IF(assembly_staff_import[[#This Row],[Legislative Staff Type]]="Personal",assembly_staff_import[[#This Row],[Formatted Personal Staff Office]],"")</f>
        <v>District Office</v>
      </c>
      <c r="E867" t="s">
        <v>65</v>
      </c>
      <c r="F867" s="19" t="s">
        <v>10913</v>
      </c>
      <c r="G867" t="s">
        <v>67</v>
      </c>
      <c r="H867" t="str">
        <f>TRIM(PROPER((assembly_staff_import[[#This Row],[Last Name via NAME_SOURCE_KEY TEXT]]&amp;" "&amp;assembly_staff_import[[#This Row],[Suffix via NAME_SOURCE_KEY]])))</f>
        <v>Peck</v>
      </c>
      <c r="I867" t="str">
        <f>PROPER(assembly_staff_import[[#This Row],[JOB TITLE_SOURCE_KEY]])</f>
        <v xml:space="preserve">Chief Of Staff                             </v>
      </c>
      <c r="J867" t="s">
        <v>72</v>
      </c>
      <c r="K867" t="e">
        <f>IF(assembly_staff_import[[#This Row],[Legislative Staff Type]]="Personal",assembly_staff_import[[#This Row],[Vlookup Reports To Person]], "")</f>
        <v>#REF!</v>
      </c>
      <c r="L867" t="str">
        <f>PROPER(assembly_staff_import[[#This Row],[First MI Name via NAME_SOURCE_KEY TEXT]])</f>
        <v xml:space="preserve"> Brian S</v>
      </c>
      <c r="M867" t="s">
        <v>14605</v>
      </c>
      <c r="N867" t="str">
        <f>LOWER(CONCATENATE(assembly_staff_import[[#This Row],[Last Name]],LEFT(assembly_staff_import[[#This Row],[First Name (no initial)]],1),"@nyassembly.gov"))</f>
        <v>peckb@nyassembly.gov</v>
      </c>
      <c r="O867" t="s">
        <v>7855</v>
      </c>
      <c r="P867" t="e">
        <f>VLOOKUP(assembly_staff_import[[#This Row],[Full Name]],[3]!PEOPLE_March_20[#Data],1,0)</f>
        <v>#REF!</v>
      </c>
      <c r="Q867" t="e">
        <f>VLOOKUP(assembly_staff_import[[#This Row],[Full Name]],[3]!Table17[#Data],3,0)</f>
        <v>#REF!</v>
      </c>
      <c r="R867" t="e">
        <f>VLOOKUP(assembly_staff_import[[#This Row],[Formatted Works for Group]],[3]!Table7[#Data],1,0)</f>
        <v>#REF!</v>
      </c>
      <c r="S867" t="e">
        <f>IF(assembly_staff_import[[#This Row],[Legislative Staff Type]]="Personal", assembly_staff_import[[#This Row],[Vlookup Works for Group]], assembly_staff_import[[#This Row],[Formatted Works for Group calc]]&amp;", Central Staff Office, Assembly")</f>
        <v>#REF!</v>
      </c>
      <c r="T867" s="20" t="str">
        <f>TRIM(assembly_staff_import[[#This Row],[NAME_SOURCE_KEY]])</f>
        <v>PECK, BRIAN S</v>
      </c>
      <c r="U867" t="s">
        <v>27718</v>
      </c>
      <c r="V867" t="s">
        <v>27719</v>
      </c>
      <c r="W867" t="s">
        <v>27720</v>
      </c>
      <c r="Y867" t="str">
        <f>IF(assembly_staff_import[[#This Row],[Legislative Staff Type]]="Personal", PROPER(TRIM(assembly_staff_import[[#This Row],[Unit First MI via UNIT_SOURCE_KEY]])&amp;" "&amp;assembly_staff_import[[#This Row],[Unit Last via UNIT_SOURCE_KEY]]), PROPER(TRIM(assembly_staff_import[[#This Row],[UNIT NAME_SOURCE_KEY2]])))</f>
        <v>Kenneth D. Blankenbush</v>
      </c>
      <c r="Z867" t="s">
        <v>27721</v>
      </c>
      <c r="AA867" t="e">
        <f>VLOOKUP(assembly_staff_import[[#This Row],[Formatted and corrected Works for Group Text]],[3]!Table4[#Data],1,0)</f>
        <v>#REF!</v>
      </c>
      <c r="AB867" t="e">
        <f>VLOOKUP(assembly_staff_import[[#This Row],[Formatted and corrected Works for Group Text]],[3]!Table5[#Data],2,0)</f>
        <v>#REF!</v>
      </c>
      <c r="AC867" t="str">
        <f>IF(TRIM(assembly_staff_import[[#This Row],[PUBLIC INFO ADDR_SOURCE_KEY]])="CAPITOL, ALBANY", "Legislative / Capitol Office", "District Office")</f>
        <v>District Office</v>
      </c>
      <c r="AD867" t="s">
        <v>27722</v>
      </c>
      <c r="AE867" t="s">
        <v>27723</v>
      </c>
      <c r="AF867" t="str">
        <f>"N28 "</f>
        <v xml:space="preserve">N28 </v>
      </c>
      <c r="AG867" t="s">
        <v>27724</v>
      </c>
      <c r="AH867" t="s">
        <v>27725</v>
      </c>
      <c r="AI867" t="s">
        <v>23587</v>
      </c>
      <c r="AJ867" t="s">
        <v>27726</v>
      </c>
    </row>
    <row r="868" spans="1:36" x14ac:dyDescent="0.2">
      <c r="A868" t="str">
        <f>TRIM(PROPER((assembly_staff_import[[#This Row],[First MI Name via NAME_SOURCE_KEY TEXT]]&amp;" "&amp;assembly_staff_import[[#This Row],[Last Name via NAME_SOURCE_KEY TEXT]]&amp;" "&amp;assembly_staff_import[[#This Row],[Suffix via NAME_SOURCE_KEY]])))</f>
        <v>James A Nabywaniec</v>
      </c>
      <c r="B868" t="str">
        <f>TRIM(CONCATENATE(TRIM(assembly_staff_import[[#This Row],[Full Name]]), ", ", assembly_staff_import[[#This Row],[Title]]))</f>
        <v>James A Nabywaniec, Legis Aide</v>
      </c>
      <c r="C868" t="e">
        <f>assembly_staff_import[[#This Row],[Vlookup_groups]]</f>
        <v>#REF!</v>
      </c>
      <c r="D868" t="str">
        <f>IF(assembly_staff_import[[#This Row],[Legislative Staff Type]]="Personal",assembly_staff_import[[#This Row],[Formatted Personal Staff Office]],"")</f>
        <v>District Office</v>
      </c>
      <c r="E868" t="s">
        <v>65</v>
      </c>
      <c r="F868" s="19" t="s">
        <v>10913</v>
      </c>
      <c r="G868" t="s">
        <v>67</v>
      </c>
      <c r="H868" t="str">
        <f>TRIM(PROPER((assembly_staff_import[[#This Row],[Last Name via NAME_SOURCE_KEY TEXT]]&amp;" "&amp;assembly_staff_import[[#This Row],[Suffix via NAME_SOURCE_KEY]])))</f>
        <v>Nabywaniec</v>
      </c>
      <c r="I868" t="str">
        <f>PROPER(assembly_staff_import[[#This Row],[JOB TITLE_SOURCE_KEY]])</f>
        <v xml:space="preserve">Legis Aide                                 </v>
      </c>
      <c r="J868" t="s">
        <v>72</v>
      </c>
      <c r="K868" t="e">
        <f>IF(assembly_staff_import[[#This Row],[Legislative Staff Type]]="Personal",assembly_staff_import[[#This Row],[Vlookup Reports To Person]], "")</f>
        <v>#REF!</v>
      </c>
      <c r="L868" t="str">
        <f>PROPER(assembly_staff_import[[#This Row],[First MI Name via NAME_SOURCE_KEY TEXT]])</f>
        <v xml:space="preserve"> James A</v>
      </c>
      <c r="M868" t="s">
        <v>13021</v>
      </c>
      <c r="N868" t="str">
        <f>LOWER(CONCATENATE(assembly_staff_import[[#This Row],[Last Name]],LEFT(assembly_staff_import[[#This Row],[First Name (no initial)]],1),"@nyassembly.gov"))</f>
        <v>nabywaniecj@nyassembly.gov</v>
      </c>
      <c r="O868" t="s">
        <v>2380</v>
      </c>
      <c r="P868" t="e">
        <f>VLOOKUP(assembly_staff_import[[#This Row],[Full Name]],[3]!PEOPLE_March_20[#Data],1,0)</f>
        <v>#REF!</v>
      </c>
      <c r="Q868" t="e">
        <f>VLOOKUP(assembly_staff_import[[#This Row],[Full Name]],[3]!Table17[#Data],3,0)</f>
        <v>#REF!</v>
      </c>
      <c r="R868" t="e">
        <f>VLOOKUP(assembly_staff_import[[#This Row],[Formatted Works for Group]],[3]!Table7[#Data],1,0)</f>
        <v>#REF!</v>
      </c>
      <c r="S868" t="e">
        <f>IF(assembly_staff_import[[#This Row],[Legislative Staff Type]]="Personal", assembly_staff_import[[#This Row],[Vlookup Works for Group]], assembly_staff_import[[#This Row],[Formatted Works for Group calc]]&amp;", Central Staff Office, Assembly")</f>
        <v>#REF!</v>
      </c>
      <c r="T868" s="20" t="str">
        <f>TRIM(assembly_staff_import[[#This Row],[NAME_SOURCE_KEY]])</f>
        <v>NABYWANIEC, JAMES A</v>
      </c>
      <c r="U868" t="s">
        <v>27727</v>
      </c>
      <c r="V868" t="s">
        <v>27728</v>
      </c>
      <c r="W868" t="s">
        <v>26259</v>
      </c>
      <c r="Y868" t="str">
        <f>IF(assembly_staff_import[[#This Row],[Legislative Staff Type]]="Personal", PROPER(TRIM(assembly_staff_import[[#This Row],[Unit First MI via UNIT_SOURCE_KEY]])&amp;" "&amp;assembly_staff_import[[#This Row],[Unit Last via UNIT_SOURCE_KEY]]), PROPER(TRIM(assembly_staff_import[[#This Row],[UNIT NAME_SOURCE_KEY2]])))</f>
        <v>Kenneth D. Blankenbush</v>
      </c>
      <c r="Z868" t="s">
        <v>27721</v>
      </c>
      <c r="AA868" t="e">
        <f>VLOOKUP(assembly_staff_import[[#This Row],[Formatted and corrected Works for Group Text]],[3]!Table4[#Data],1,0)</f>
        <v>#REF!</v>
      </c>
      <c r="AB868" t="e">
        <f>VLOOKUP(assembly_staff_import[[#This Row],[Formatted and corrected Works for Group Text]],[3]!Table5[#Data],2,0)</f>
        <v>#REF!</v>
      </c>
      <c r="AC868" t="str">
        <f>IF(TRIM(assembly_staff_import[[#This Row],[PUBLIC INFO ADDR_SOURCE_KEY]])="CAPITOL, ALBANY", "Legislative / Capitol Office", "District Office")</f>
        <v>District Office</v>
      </c>
      <c r="AD868" t="s">
        <v>27722</v>
      </c>
      <c r="AE868" t="s">
        <v>27723</v>
      </c>
      <c r="AF868" t="str">
        <f>"N28 "</f>
        <v xml:space="preserve">N28 </v>
      </c>
      <c r="AG868" t="s">
        <v>27724</v>
      </c>
      <c r="AH868" t="s">
        <v>27729</v>
      </c>
      <c r="AI868" t="s">
        <v>23600</v>
      </c>
      <c r="AJ868" t="s">
        <v>27726</v>
      </c>
    </row>
    <row r="869" spans="1:36" x14ac:dyDescent="0.2">
      <c r="A869" t="str">
        <f>TRIM(PROPER((assembly_staff_import[[#This Row],[First MI Name via NAME_SOURCE_KEY TEXT]]&amp;" "&amp;assembly_staff_import[[#This Row],[Last Name via NAME_SOURCE_KEY TEXT]]&amp;" "&amp;assembly_staff_import[[#This Row],[Suffix via NAME_SOURCE_KEY]])))</f>
        <v>Lindsay D Eggleston</v>
      </c>
      <c r="B869" t="str">
        <f>TRIM(CONCATENATE(TRIM(assembly_staff_import[[#This Row],[Full Name]]), ", ", assembly_staff_import[[#This Row],[Title]]))</f>
        <v>Lindsay D Eggleston, Admin Assistant</v>
      </c>
      <c r="C869" t="e">
        <f>assembly_staff_import[[#This Row],[Vlookup_groups]]</f>
        <v>#REF!</v>
      </c>
      <c r="D869" t="str">
        <f>IF(assembly_staff_import[[#This Row],[Legislative Staff Type]]="Personal",assembly_staff_import[[#This Row],[Formatted Personal Staff Office]],"")</f>
        <v>District Office</v>
      </c>
      <c r="E869" t="s">
        <v>65</v>
      </c>
      <c r="F869" s="19" t="s">
        <v>10913</v>
      </c>
      <c r="G869" t="s">
        <v>67</v>
      </c>
      <c r="H869" t="str">
        <f>TRIM(PROPER((assembly_staff_import[[#This Row],[Last Name via NAME_SOURCE_KEY TEXT]]&amp;" "&amp;assembly_staff_import[[#This Row],[Suffix via NAME_SOURCE_KEY]])))</f>
        <v>Eggleston</v>
      </c>
      <c r="I869" t="str">
        <f>PROPER(assembly_staff_import[[#This Row],[JOB TITLE_SOURCE_KEY]])</f>
        <v xml:space="preserve">Admin Assistant                            </v>
      </c>
      <c r="J869" t="s">
        <v>72</v>
      </c>
      <c r="K869" t="e">
        <f>IF(assembly_staff_import[[#This Row],[Legislative Staff Type]]="Personal",assembly_staff_import[[#This Row],[Vlookup Reports To Person]], "")</f>
        <v>#REF!</v>
      </c>
      <c r="L869" t="str">
        <f>PROPER(assembly_staff_import[[#This Row],[First MI Name via NAME_SOURCE_KEY TEXT]])</f>
        <v xml:space="preserve"> Lindsay D</v>
      </c>
      <c r="M869" t="s">
        <v>17797</v>
      </c>
      <c r="N869" t="str">
        <f>LOWER(CONCATENATE(assembly_staff_import[[#This Row],[Last Name]],LEFT(assembly_staff_import[[#This Row],[First Name (no initial)]],1),"@nyassembly.gov"))</f>
        <v>egglestonl@nyassembly.gov</v>
      </c>
      <c r="O869" t="s">
        <v>27730</v>
      </c>
      <c r="P869" t="e">
        <f>VLOOKUP(assembly_staff_import[[#This Row],[Full Name]],[3]!PEOPLE_March_20[#Data],1,0)</f>
        <v>#REF!</v>
      </c>
      <c r="Q869" t="e">
        <f>VLOOKUP(assembly_staff_import[[#This Row],[Full Name]],[3]!Table17[#Data],3,0)</f>
        <v>#REF!</v>
      </c>
      <c r="R869" t="e">
        <f>VLOOKUP(assembly_staff_import[[#This Row],[Formatted Works for Group]],[3]!Table7[#Data],1,0)</f>
        <v>#REF!</v>
      </c>
      <c r="S869" t="e">
        <f>IF(assembly_staff_import[[#This Row],[Legislative Staff Type]]="Personal", assembly_staff_import[[#This Row],[Vlookup Works for Group]], assembly_staff_import[[#This Row],[Formatted Works for Group calc]]&amp;", Central Staff Office, Assembly")</f>
        <v>#REF!</v>
      </c>
      <c r="T869" s="20" t="str">
        <f>TRIM(assembly_staff_import[[#This Row],[NAME_SOURCE_KEY]])</f>
        <v>EGGLESTON, LINDSAY D</v>
      </c>
      <c r="U869" t="s">
        <v>27731</v>
      </c>
      <c r="V869" t="s">
        <v>27732</v>
      </c>
      <c r="W869" t="s">
        <v>27733</v>
      </c>
      <c r="Y869" t="str">
        <f>IF(assembly_staff_import[[#This Row],[Legislative Staff Type]]="Personal", PROPER(TRIM(assembly_staff_import[[#This Row],[Unit First MI via UNIT_SOURCE_KEY]])&amp;" "&amp;assembly_staff_import[[#This Row],[Unit Last via UNIT_SOURCE_KEY]]), PROPER(TRIM(assembly_staff_import[[#This Row],[UNIT NAME_SOURCE_KEY2]])))</f>
        <v>Kenneth D. Blankenbush</v>
      </c>
      <c r="Z869" t="s">
        <v>27721</v>
      </c>
      <c r="AA869" t="e">
        <f>VLOOKUP(assembly_staff_import[[#This Row],[Formatted and corrected Works for Group Text]],[3]!Table4[#Data],1,0)</f>
        <v>#REF!</v>
      </c>
      <c r="AB869" t="e">
        <f>VLOOKUP(assembly_staff_import[[#This Row],[Formatted and corrected Works for Group Text]],[3]!Table5[#Data],2,0)</f>
        <v>#REF!</v>
      </c>
      <c r="AC869" t="str">
        <f>IF(TRIM(assembly_staff_import[[#This Row],[PUBLIC INFO ADDR_SOURCE_KEY]])="CAPITOL, ALBANY", "Legislative / Capitol Office", "District Office")</f>
        <v>District Office</v>
      </c>
      <c r="AD869" t="s">
        <v>27722</v>
      </c>
      <c r="AE869" t="s">
        <v>27723</v>
      </c>
      <c r="AF869" t="str">
        <f>"N28 "</f>
        <v xml:space="preserve">N28 </v>
      </c>
      <c r="AG869" t="s">
        <v>27724</v>
      </c>
      <c r="AH869" t="s">
        <v>27734</v>
      </c>
      <c r="AI869" t="s">
        <v>23568</v>
      </c>
      <c r="AJ869" t="s">
        <v>27726</v>
      </c>
    </row>
    <row r="870" spans="1:36" x14ac:dyDescent="0.2">
      <c r="A870" t="str">
        <f>TRIM(PROPER((assembly_staff_import[[#This Row],[First MI Name via NAME_SOURCE_KEY TEXT]]&amp;" "&amp;assembly_staff_import[[#This Row],[Last Name via NAME_SOURCE_KEY TEXT]]&amp;" "&amp;assembly_staff_import[[#This Row],[Suffix via NAME_SOURCE_KEY]])))</f>
        <v>Edward C Bresnan</v>
      </c>
      <c r="B870" t="str">
        <f>TRIM(CONCATENATE(TRIM(assembly_staff_import[[#This Row],[Full Name]]), ", ", assembly_staff_import[[#This Row],[Title]]))</f>
        <v>Edward C Bresnan, Chief Of Staff</v>
      </c>
      <c r="C870" t="e">
        <f>assembly_staff_import[[#This Row],[Vlookup_groups]]</f>
        <v>#REF!</v>
      </c>
      <c r="D870" t="str">
        <f>IF(assembly_staff_import[[#This Row],[Legislative Staff Type]]="Personal",assembly_staff_import[[#This Row],[Formatted Personal Staff Office]],"")</f>
        <v>District Office</v>
      </c>
      <c r="E870" t="s">
        <v>65</v>
      </c>
      <c r="F870" s="19" t="s">
        <v>10913</v>
      </c>
      <c r="G870" t="s">
        <v>67</v>
      </c>
      <c r="H870" t="str">
        <f>TRIM(PROPER((assembly_staff_import[[#This Row],[Last Name via NAME_SOURCE_KEY TEXT]]&amp;" "&amp;assembly_staff_import[[#This Row],[Suffix via NAME_SOURCE_KEY]])))</f>
        <v>Bresnan</v>
      </c>
      <c r="I870" t="str">
        <f>PROPER(assembly_staff_import[[#This Row],[JOB TITLE_SOURCE_KEY]])</f>
        <v xml:space="preserve">Chief Of Staff                             </v>
      </c>
      <c r="J870" t="s">
        <v>72</v>
      </c>
      <c r="K870" t="e">
        <f>IF(assembly_staff_import[[#This Row],[Legislative Staff Type]]="Personal",assembly_staff_import[[#This Row],[Vlookup Reports To Person]], "")</f>
        <v>#REF!</v>
      </c>
      <c r="L870" t="str">
        <f>PROPER(assembly_staff_import[[#This Row],[First MI Name via NAME_SOURCE_KEY TEXT]])</f>
        <v xml:space="preserve"> Edward C</v>
      </c>
      <c r="M870" t="s">
        <v>19698</v>
      </c>
      <c r="N870" t="str">
        <f>LOWER(CONCATENATE(assembly_staff_import[[#This Row],[Last Name]],LEFT(assembly_staff_import[[#This Row],[First Name (no initial)]],1),"@nyassembly.gov"))</f>
        <v>bresnane@nyassembly.gov</v>
      </c>
      <c r="O870" t="s">
        <v>7025</v>
      </c>
      <c r="P870" t="e">
        <f>VLOOKUP(assembly_staff_import[[#This Row],[Full Name]],[3]!PEOPLE_March_20[#Data],1,0)</f>
        <v>#REF!</v>
      </c>
      <c r="Q870" t="e">
        <f>VLOOKUP(assembly_staff_import[[#This Row],[Full Name]],[3]!Table17[#Data],3,0)</f>
        <v>#REF!</v>
      </c>
      <c r="R870" t="e">
        <f>VLOOKUP(assembly_staff_import[[#This Row],[Formatted Works for Group]],[3]!Table7[#Data],1,0)</f>
        <v>#REF!</v>
      </c>
      <c r="S870" t="e">
        <f>IF(assembly_staff_import[[#This Row],[Legislative Staff Type]]="Personal", assembly_staff_import[[#This Row],[Vlookup Works for Group]], assembly_staff_import[[#This Row],[Formatted Works for Group calc]]&amp;", Central Staff Office, Assembly")</f>
        <v>#REF!</v>
      </c>
      <c r="T870" s="20" t="str">
        <f>TRIM(assembly_staff_import[[#This Row],[NAME_SOURCE_KEY]])</f>
        <v>BRESNAN, EDWARD C</v>
      </c>
      <c r="U870" t="s">
        <v>27735</v>
      </c>
      <c r="V870" t="s">
        <v>27736</v>
      </c>
      <c r="W870" t="s">
        <v>27737</v>
      </c>
      <c r="Y870" t="str">
        <f>IF(assembly_staff_import[[#This Row],[Legislative Staff Type]]="Personal", PROPER(TRIM(assembly_staff_import[[#This Row],[Unit First MI via UNIT_SOURCE_KEY]])&amp;" "&amp;assembly_staff_import[[#This Row],[Unit Last via UNIT_SOURCE_KEY]]), PROPER(TRIM(assembly_staff_import[[#This Row],[UNIT NAME_SOURCE_KEY2]])))</f>
        <v>Kenneth P. Zebrowski</v>
      </c>
      <c r="Z870" t="s">
        <v>27738</v>
      </c>
      <c r="AA870" t="e">
        <f>VLOOKUP(assembly_staff_import[[#This Row],[Formatted and corrected Works for Group Text]],[3]!Table4[#Data],1,0)</f>
        <v>#REF!</v>
      </c>
      <c r="AB870" t="e">
        <f>VLOOKUP(assembly_staff_import[[#This Row],[Formatted and corrected Works for Group Text]],[3]!Table5[#Data],2,0)</f>
        <v>#REF!</v>
      </c>
      <c r="AC870" t="str">
        <f>IF(TRIM(assembly_staff_import[[#This Row],[PUBLIC INFO ADDR_SOURCE_KEY]])="CAPITOL, ALBANY", "Legislative / Capitol Office", "District Office")</f>
        <v>District Office</v>
      </c>
      <c r="AD870" t="s">
        <v>27739</v>
      </c>
      <c r="AE870" t="s">
        <v>27740</v>
      </c>
      <c r="AF870" t="str">
        <f>"A39 "</f>
        <v xml:space="preserve">A39 </v>
      </c>
      <c r="AG870" t="s">
        <v>27741</v>
      </c>
      <c r="AH870" t="s">
        <v>27742</v>
      </c>
      <c r="AI870" t="s">
        <v>23587</v>
      </c>
      <c r="AJ870" t="s">
        <v>27743</v>
      </c>
    </row>
    <row r="871" spans="1:36" x14ac:dyDescent="0.2">
      <c r="A871" t="str">
        <f>TRIM(PROPER((assembly_staff_import[[#This Row],[First MI Name via NAME_SOURCE_KEY TEXT]]&amp;" "&amp;assembly_staff_import[[#This Row],[Last Name via NAME_SOURCE_KEY TEXT]]&amp;" "&amp;assembly_staff_import[[#This Row],[Suffix via NAME_SOURCE_KEY]])))</f>
        <v>Kimberly B Giordano</v>
      </c>
      <c r="B871" t="str">
        <f>TRIM(CONCATENATE(TRIM(assembly_staff_import[[#This Row],[Full Name]]), ", ", assembly_staff_import[[#This Row],[Title]]))</f>
        <v>Kimberly B Giordano, Dir Communications</v>
      </c>
      <c r="C871" t="e">
        <f>assembly_staff_import[[#This Row],[Vlookup_groups]]</f>
        <v>#REF!</v>
      </c>
      <c r="D871" t="str">
        <f>IF(assembly_staff_import[[#This Row],[Legislative Staff Type]]="Personal",assembly_staff_import[[#This Row],[Formatted Personal Staff Office]],"")</f>
        <v>District Office</v>
      </c>
      <c r="E871" t="s">
        <v>65</v>
      </c>
      <c r="F871" s="19" t="s">
        <v>10913</v>
      </c>
      <c r="G871" t="s">
        <v>67</v>
      </c>
      <c r="H871" t="str">
        <f>TRIM(PROPER((assembly_staff_import[[#This Row],[Last Name via NAME_SOURCE_KEY TEXT]]&amp;" "&amp;assembly_staff_import[[#This Row],[Suffix via NAME_SOURCE_KEY]])))</f>
        <v>Giordano</v>
      </c>
      <c r="I871" t="str">
        <f>PROPER(assembly_staff_import[[#This Row],[JOB TITLE_SOURCE_KEY]])</f>
        <v xml:space="preserve">Dir Communications                         </v>
      </c>
      <c r="J871" t="s">
        <v>72</v>
      </c>
      <c r="K871" t="e">
        <f>IF(assembly_staff_import[[#This Row],[Legislative Staff Type]]="Personal",assembly_staff_import[[#This Row],[Vlookup Reports To Person]], "")</f>
        <v>#REF!</v>
      </c>
      <c r="L871" t="str">
        <f>PROPER(assembly_staff_import[[#This Row],[First MI Name via NAME_SOURCE_KEY TEXT]])</f>
        <v xml:space="preserve"> Kimberly B</v>
      </c>
      <c r="M871" t="s">
        <v>19674</v>
      </c>
      <c r="N871" t="str">
        <f>LOWER(CONCATENATE(assembly_staff_import[[#This Row],[Last Name]],LEFT(assembly_staff_import[[#This Row],[First Name (no initial)]],1),"@nyassembly.gov"))</f>
        <v>giordanok@nyassembly.gov</v>
      </c>
      <c r="O871" t="s">
        <v>5050</v>
      </c>
      <c r="P871" t="e">
        <f>VLOOKUP(assembly_staff_import[[#This Row],[Full Name]],[3]!PEOPLE_March_20[#Data],1,0)</f>
        <v>#REF!</v>
      </c>
      <c r="Q871" t="e">
        <f>VLOOKUP(assembly_staff_import[[#This Row],[Full Name]],[3]!Table17[#Data],3,0)</f>
        <v>#REF!</v>
      </c>
      <c r="R871" t="e">
        <f>VLOOKUP(assembly_staff_import[[#This Row],[Formatted Works for Group]],[3]!Table7[#Data],1,0)</f>
        <v>#REF!</v>
      </c>
      <c r="S871" t="e">
        <f>IF(assembly_staff_import[[#This Row],[Legislative Staff Type]]="Personal", assembly_staff_import[[#This Row],[Vlookup Works for Group]], assembly_staff_import[[#This Row],[Formatted Works for Group calc]]&amp;", Central Staff Office, Assembly")</f>
        <v>#REF!</v>
      </c>
      <c r="T871" s="20" t="str">
        <f>TRIM(assembly_staff_import[[#This Row],[NAME_SOURCE_KEY]])</f>
        <v>GIORDANO, KIMBERLY B</v>
      </c>
      <c r="U871" t="s">
        <v>27744</v>
      </c>
      <c r="V871" t="s">
        <v>27745</v>
      </c>
      <c r="W871" t="s">
        <v>27746</v>
      </c>
      <c r="Y871" t="str">
        <f>IF(assembly_staff_import[[#This Row],[Legislative Staff Type]]="Personal", PROPER(TRIM(assembly_staff_import[[#This Row],[Unit First MI via UNIT_SOURCE_KEY]])&amp;" "&amp;assembly_staff_import[[#This Row],[Unit Last via UNIT_SOURCE_KEY]]), PROPER(TRIM(assembly_staff_import[[#This Row],[UNIT NAME_SOURCE_KEY2]])))</f>
        <v>Kenneth P. Zebrowski</v>
      </c>
      <c r="Z871" t="s">
        <v>27738</v>
      </c>
      <c r="AA871" t="e">
        <f>VLOOKUP(assembly_staff_import[[#This Row],[Formatted and corrected Works for Group Text]],[3]!Table4[#Data],1,0)</f>
        <v>#REF!</v>
      </c>
      <c r="AB871" t="e">
        <f>VLOOKUP(assembly_staff_import[[#This Row],[Formatted and corrected Works for Group Text]],[3]!Table5[#Data],2,0)</f>
        <v>#REF!</v>
      </c>
      <c r="AC871" t="str">
        <f>IF(TRIM(assembly_staff_import[[#This Row],[PUBLIC INFO ADDR_SOURCE_KEY]])="CAPITOL, ALBANY", "Legislative / Capitol Office", "District Office")</f>
        <v>District Office</v>
      </c>
      <c r="AD871" t="s">
        <v>27739</v>
      </c>
      <c r="AE871" t="s">
        <v>27740</v>
      </c>
      <c r="AF871" t="str">
        <f>"A39 "</f>
        <v xml:space="preserve">A39 </v>
      </c>
      <c r="AG871" t="s">
        <v>27741</v>
      </c>
      <c r="AH871" t="s">
        <v>27747</v>
      </c>
      <c r="AI871" t="s">
        <v>23873</v>
      </c>
      <c r="AJ871" t="s">
        <v>27743</v>
      </c>
    </row>
    <row r="872" spans="1:36" x14ac:dyDescent="0.2">
      <c r="A872" t="str">
        <f>TRIM(PROPER((assembly_staff_import[[#This Row],[First MI Name via NAME_SOURCE_KEY TEXT]]&amp;" "&amp;assembly_staff_import[[#This Row],[Last Name via NAME_SOURCE_KEY TEXT]]&amp;" "&amp;assembly_staff_import[[#This Row],[Suffix via NAME_SOURCE_KEY]])))</f>
        <v>Meghan T Furcick</v>
      </c>
      <c r="B872" t="str">
        <f>TRIM(CONCATENATE(TRIM(assembly_staff_import[[#This Row],[Full Name]]), ", ", assembly_staff_import[[#This Row],[Title]]))</f>
        <v>Meghan T Furcick, Legis Aide</v>
      </c>
      <c r="C872" t="e">
        <f>assembly_staff_import[[#This Row],[Vlookup_groups]]</f>
        <v>#REF!</v>
      </c>
      <c r="D872" t="str">
        <f>IF(assembly_staff_import[[#This Row],[Legislative Staff Type]]="Personal",assembly_staff_import[[#This Row],[Formatted Personal Staff Office]],"")</f>
        <v>District Office</v>
      </c>
      <c r="E872" t="s">
        <v>65</v>
      </c>
      <c r="F872" s="19" t="s">
        <v>10913</v>
      </c>
      <c r="G872" t="s">
        <v>67</v>
      </c>
      <c r="H872" t="str">
        <f>TRIM(PROPER((assembly_staff_import[[#This Row],[Last Name via NAME_SOURCE_KEY TEXT]]&amp;" "&amp;assembly_staff_import[[#This Row],[Suffix via NAME_SOURCE_KEY]])))</f>
        <v>Furcick</v>
      </c>
      <c r="I872" t="str">
        <f>PROPER(assembly_staff_import[[#This Row],[JOB TITLE_SOURCE_KEY]])</f>
        <v xml:space="preserve">Legis Aide                                 </v>
      </c>
      <c r="J872" t="s">
        <v>72</v>
      </c>
      <c r="K872" t="e">
        <f>IF(assembly_staff_import[[#This Row],[Legislative Staff Type]]="Personal",assembly_staff_import[[#This Row],[Vlookup Reports To Person]], "")</f>
        <v>#REF!</v>
      </c>
      <c r="L872" t="str">
        <f>PROPER(assembly_staff_import[[#This Row],[First MI Name via NAME_SOURCE_KEY TEXT]])</f>
        <v xml:space="preserve"> Meghan T</v>
      </c>
      <c r="M872" t="s">
        <v>12089</v>
      </c>
      <c r="N872" t="str">
        <f>LOWER(CONCATENATE(assembly_staff_import[[#This Row],[Last Name]],LEFT(assembly_staff_import[[#This Row],[First Name (no initial)]],1),"@nyassembly.gov"))</f>
        <v>furcickm@nyassembly.gov</v>
      </c>
      <c r="O872" t="s">
        <v>26178</v>
      </c>
      <c r="P872" t="e">
        <f>VLOOKUP(assembly_staff_import[[#This Row],[Full Name]],[3]!PEOPLE_March_20[#Data],1,0)</f>
        <v>#REF!</v>
      </c>
      <c r="Q872" t="e">
        <f>VLOOKUP(assembly_staff_import[[#This Row],[Full Name]],[3]!Table17[#Data],3,0)</f>
        <v>#REF!</v>
      </c>
      <c r="R872" t="e">
        <f>VLOOKUP(assembly_staff_import[[#This Row],[Formatted Works for Group]],[3]!Table7[#Data],1,0)</f>
        <v>#REF!</v>
      </c>
      <c r="S872" t="e">
        <f>IF(assembly_staff_import[[#This Row],[Legislative Staff Type]]="Personal", assembly_staff_import[[#This Row],[Vlookup Works for Group]], assembly_staff_import[[#This Row],[Formatted Works for Group calc]]&amp;", Central Staff Office, Assembly")</f>
        <v>#REF!</v>
      </c>
      <c r="T872" s="20" t="str">
        <f>TRIM(assembly_staff_import[[#This Row],[NAME_SOURCE_KEY]])</f>
        <v>FURCICK, MEGHAN T</v>
      </c>
      <c r="U872" t="s">
        <v>27748</v>
      </c>
      <c r="V872" t="s">
        <v>27749</v>
      </c>
      <c r="W872" t="s">
        <v>27750</v>
      </c>
      <c r="Y872" t="str">
        <f>IF(assembly_staff_import[[#This Row],[Legislative Staff Type]]="Personal", PROPER(TRIM(assembly_staff_import[[#This Row],[Unit First MI via UNIT_SOURCE_KEY]])&amp;" "&amp;assembly_staff_import[[#This Row],[Unit Last via UNIT_SOURCE_KEY]]), PROPER(TRIM(assembly_staff_import[[#This Row],[UNIT NAME_SOURCE_KEY2]])))</f>
        <v>Kenneth P. Zebrowski</v>
      </c>
      <c r="Z872" t="s">
        <v>27738</v>
      </c>
      <c r="AA872" t="e">
        <f>VLOOKUP(assembly_staff_import[[#This Row],[Formatted and corrected Works for Group Text]],[3]!Table4[#Data],1,0)</f>
        <v>#REF!</v>
      </c>
      <c r="AB872" t="e">
        <f>VLOOKUP(assembly_staff_import[[#This Row],[Formatted and corrected Works for Group Text]],[3]!Table5[#Data],2,0)</f>
        <v>#REF!</v>
      </c>
      <c r="AC872" t="str">
        <f>IF(TRIM(assembly_staff_import[[#This Row],[PUBLIC INFO ADDR_SOURCE_KEY]])="CAPITOL, ALBANY", "Legislative / Capitol Office", "District Office")</f>
        <v>District Office</v>
      </c>
      <c r="AD872" t="s">
        <v>27739</v>
      </c>
      <c r="AE872" t="s">
        <v>27740</v>
      </c>
      <c r="AF872" t="str">
        <f>"A39 "</f>
        <v xml:space="preserve">A39 </v>
      </c>
      <c r="AG872" t="s">
        <v>27741</v>
      </c>
      <c r="AH872" t="s">
        <v>27751</v>
      </c>
      <c r="AI872" t="s">
        <v>23600</v>
      </c>
      <c r="AJ872" t="s">
        <v>27743</v>
      </c>
    </row>
    <row r="873" spans="1:36" x14ac:dyDescent="0.2">
      <c r="A873" t="str">
        <f>TRIM(PROPER((assembly_staff_import[[#This Row],[First MI Name via NAME_SOURCE_KEY TEXT]]&amp;" "&amp;assembly_staff_import[[#This Row],[Last Name via NAME_SOURCE_KEY TEXT]]&amp;" "&amp;assembly_staff_import[[#This Row],[Suffix via NAME_SOURCE_KEY]])))</f>
        <v>John A Greene</v>
      </c>
      <c r="B873" t="str">
        <f>TRIM(CONCATENATE(TRIM(assembly_staff_import[[#This Row],[Full Name]]), ", ", assembly_staff_import[[#This Row],[Title]]))</f>
        <v>John A Greene, Community Liaison</v>
      </c>
      <c r="C873" t="e">
        <f>assembly_staff_import[[#This Row],[Vlookup_groups]]</f>
        <v>#REF!</v>
      </c>
      <c r="D873" t="str">
        <f>IF(assembly_staff_import[[#This Row],[Legislative Staff Type]]="Personal",assembly_staff_import[[#This Row],[Formatted Personal Staff Office]],"")</f>
        <v>District Office</v>
      </c>
      <c r="E873" t="s">
        <v>65</v>
      </c>
      <c r="F873" s="19" t="s">
        <v>10913</v>
      </c>
      <c r="G873" t="s">
        <v>67</v>
      </c>
      <c r="H873" t="str">
        <f>TRIM(PROPER((assembly_staff_import[[#This Row],[Last Name via NAME_SOURCE_KEY TEXT]]&amp;" "&amp;assembly_staff_import[[#This Row],[Suffix via NAME_SOURCE_KEY]])))</f>
        <v>Greene</v>
      </c>
      <c r="I873" t="str">
        <f>PROPER(assembly_staff_import[[#This Row],[JOB TITLE_SOURCE_KEY]])</f>
        <v xml:space="preserve">Community Liaison                          </v>
      </c>
      <c r="J873" t="s">
        <v>72</v>
      </c>
      <c r="K873" t="e">
        <f>IF(assembly_staff_import[[#This Row],[Legislative Staff Type]]="Personal",assembly_staff_import[[#This Row],[Vlookup Reports To Person]], "")</f>
        <v>#REF!</v>
      </c>
      <c r="L873" t="str">
        <f>PROPER(assembly_staff_import[[#This Row],[First MI Name via NAME_SOURCE_KEY TEXT]])</f>
        <v xml:space="preserve"> John A</v>
      </c>
      <c r="M873" t="s">
        <v>12838</v>
      </c>
      <c r="N873" t="str">
        <f>LOWER(CONCATENATE(assembly_staff_import[[#This Row],[Last Name]],LEFT(assembly_staff_import[[#This Row],[First Name (no initial)]],1),"@nyassembly.gov"))</f>
        <v>greenej@nyassembly.gov</v>
      </c>
      <c r="O873" t="s">
        <v>2544</v>
      </c>
      <c r="P873" t="e">
        <f>VLOOKUP(assembly_staff_import[[#This Row],[Full Name]],[3]!PEOPLE_March_20[#Data],1,0)</f>
        <v>#REF!</v>
      </c>
      <c r="Q873" t="e">
        <f>VLOOKUP(assembly_staff_import[[#This Row],[Full Name]],[3]!Table17[#Data],3,0)</f>
        <v>#REF!</v>
      </c>
      <c r="R873" t="e">
        <f>VLOOKUP(assembly_staff_import[[#This Row],[Formatted Works for Group]],[3]!Table7[#Data],1,0)</f>
        <v>#REF!</v>
      </c>
      <c r="S873" t="e">
        <f>IF(assembly_staff_import[[#This Row],[Legislative Staff Type]]="Personal", assembly_staff_import[[#This Row],[Vlookup Works for Group]], assembly_staff_import[[#This Row],[Formatted Works for Group calc]]&amp;", Central Staff Office, Assembly")</f>
        <v>#REF!</v>
      </c>
      <c r="T873" s="20" t="str">
        <f>TRIM(assembly_staff_import[[#This Row],[NAME_SOURCE_KEY]])</f>
        <v>GREENE, JOHN A</v>
      </c>
      <c r="U873" t="s">
        <v>27752</v>
      </c>
      <c r="V873" t="s">
        <v>27753</v>
      </c>
      <c r="W873" t="s">
        <v>23871</v>
      </c>
      <c r="Y873" t="str">
        <f>IF(assembly_staff_import[[#This Row],[Legislative Staff Type]]="Personal", PROPER(TRIM(assembly_staff_import[[#This Row],[Unit First MI via UNIT_SOURCE_KEY]])&amp;" "&amp;assembly_staff_import[[#This Row],[Unit Last via UNIT_SOURCE_KEY]]), PROPER(TRIM(assembly_staff_import[[#This Row],[UNIT NAME_SOURCE_KEY2]])))</f>
        <v>Kevin M. Byrne</v>
      </c>
      <c r="Z873" t="s">
        <v>27754</v>
      </c>
      <c r="AA873" t="e">
        <f>VLOOKUP(assembly_staff_import[[#This Row],[Formatted and corrected Works for Group Text]],[3]!Table4[#Data],1,0)</f>
        <v>#REF!</v>
      </c>
      <c r="AB873" t="e">
        <f>VLOOKUP(assembly_staff_import[[#This Row],[Formatted and corrected Works for Group Text]],[3]!Table5[#Data],2,0)</f>
        <v>#REF!</v>
      </c>
      <c r="AC873" t="str">
        <f>IF(TRIM(assembly_staff_import[[#This Row],[PUBLIC INFO ADDR_SOURCE_KEY]])="CAPITOL, ALBANY", "Legislative / Capitol Office", "District Office")</f>
        <v>District Office</v>
      </c>
      <c r="AD873" t="s">
        <v>27755</v>
      </c>
      <c r="AE873" t="s">
        <v>27756</v>
      </c>
      <c r="AF873" t="str">
        <f>"N69 "</f>
        <v xml:space="preserve">N69 </v>
      </c>
      <c r="AG873" t="s">
        <v>27757</v>
      </c>
      <c r="AH873" t="s">
        <v>27758</v>
      </c>
      <c r="AI873" t="s">
        <v>23692</v>
      </c>
      <c r="AJ873" t="s">
        <v>27759</v>
      </c>
    </row>
    <row r="874" spans="1:36" x14ac:dyDescent="0.2">
      <c r="A874" t="str">
        <f>TRIM(PROPER((assembly_staff_import[[#This Row],[First MI Name via NAME_SOURCE_KEY TEXT]]&amp;" "&amp;assembly_staff_import[[#This Row],[Last Name via NAME_SOURCE_KEY TEXT]]&amp;" "&amp;assembly_staff_import[[#This Row],[Suffix via NAME_SOURCE_KEY]])))</f>
        <v>Matthew J Covucci</v>
      </c>
      <c r="B874" t="str">
        <f>TRIM(CONCATENATE(TRIM(assembly_staff_import[[#This Row],[Full Name]]), ", ", assembly_staff_import[[#This Row],[Title]]))</f>
        <v>Matthew J Covucci, Chief Of Staff</v>
      </c>
      <c r="C874" t="e">
        <f>assembly_staff_import[[#This Row],[Vlookup_groups]]</f>
        <v>#REF!</v>
      </c>
      <c r="D874" t="str">
        <f>IF(assembly_staff_import[[#This Row],[Legislative Staff Type]]="Personal",assembly_staff_import[[#This Row],[Formatted Personal Staff Office]],"")</f>
        <v>District Office</v>
      </c>
      <c r="E874" t="s">
        <v>65</v>
      </c>
      <c r="F874" s="19" t="s">
        <v>10913</v>
      </c>
      <c r="G874" t="s">
        <v>67</v>
      </c>
      <c r="H874" t="str">
        <f>TRIM(PROPER((assembly_staff_import[[#This Row],[Last Name via NAME_SOURCE_KEY TEXT]]&amp;" "&amp;assembly_staff_import[[#This Row],[Suffix via NAME_SOURCE_KEY]])))</f>
        <v>Covucci</v>
      </c>
      <c r="I874" t="str">
        <f>PROPER(assembly_staff_import[[#This Row],[JOB TITLE_SOURCE_KEY]])</f>
        <v xml:space="preserve">Chief Of Staff                             </v>
      </c>
      <c r="J874" t="s">
        <v>72</v>
      </c>
      <c r="K874" t="e">
        <f>IF(assembly_staff_import[[#This Row],[Legislative Staff Type]]="Personal",assembly_staff_import[[#This Row],[Vlookup Reports To Person]], "")</f>
        <v>#REF!</v>
      </c>
      <c r="L874" t="str">
        <f>PROPER(assembly_staff_import[[#This Row],[First MI Name via NAME_SOURCE_KEY TEXT]])</f>
        <v xml:space="preserve"> Matthew J</v>
      </c>
      <c r="M874" t="s">
        <v>16751</v>
      </c>
      <c r="N874" t="str">
        <f>LOWER(CONCATENATE(assembly_staff_import[[#This Row],[Last Name]],LEFT(assembly_staff_import[[#This Row],[First Name (no initial)]],1),"@nyassembly.gov"))</f>
        <v>covuccim@nyassembly.gov</v>
      </c>
      <c r="O874" t="s">
        <v>7705</v>
      </c>
      <c r="P874" t="e">
        <f>VLOOKUP(assembly_staff_import[[#This Row],[Full Name]],[3]!PEOPLE_March_20[#Data],1,0)</f>
        <v>#REF!</v>
      </c>
      <c r="Q874" t="e">
        <f>VLOOKUP(assembly_staff_import[[#This Row],[Full Name]],[3]!Table17[#Data],3,0)</f>
        <v>#REF!</v>
      </c>
      <c r="R874" t="e">
        <f>VLOOKUP(assembly_staff_import[[#This Row],[Formatted Works for Group]],[3]!Table7[#Data],1,0)</f>
        <v>#REF!</v>
      </c>
      <c r="S874" t="e">
        <f>IF(assembly_staff_import[[#This Row],[Legislative Staff Type]]="Personal", assembly_staff_import[[#This Row],[Vlookup Works for Group]], assembly_staff_import[[#This Row],[Formatted Works for Group calc]]&amp;", Central Staff Office, Assembly")</f>
        <v>#REF!</v>
      </c>
      <c r="T874" s="20" t="str">
        <f>TRIM(assembly_staff_import[[#This Row],[NAME_SOURCE_KEY]])</f>
        <v>COVUCCI, MATTHEW J</v>
      </c>
      <c r="U874" t="s">
        <v>27760</v>
      </c>
      <c r="V874" t="s">
        <v>27761</v>
      </c>
      <c r="W874" t="s">
        <v>25107</v>
      </c>
      <c r="Y874" t="str">
        <f>IF(assembly_staff_import[[#This Row],[Legislative Staff Type]]="Personal", PROPER(TRIM(assembly_staff_import[[#This Row],[Unit First MI via UNIT_SOURCE_KEY]])&amp;" "&amp;assembly_staff_import[[#This Row],[Unit Last via UNIT_SOURCE_KEY]]), PROPER(TRIM(assembly_staff_import[[#This Row],[UNIT NAME_SOURCE_KEY2]])))</f>
        <v>Kevin M. Byrne</v>
      </c>
      <c r="Z874" t="s">
        <v>27754</v>
      </c>
      <c r="AA874" t="e">
        <f>VLOOKUP(assembly_staff_import[[#This Row],[Formatted and corrected Works for Group Text]],[3]!Table4[#Data],1,0)</f>
        <v>#REF!</v>
      </c>
      <c r="AB874" t="e">
        <f>VLOOKUP(assembly_staff_import[[#This Row],[Formatted and corrected Works for Group Text]],[3]!Table5[#Data],2,0)</f>
        <v>#REF!</v>
      </c>
      <c r="AC874" t="str">
        <f>IF(TRIM(assembly_staff_import[[#This Row],[PUBLIC INFO ADDR_SOURCE_KEY]])="CAPITOL, ALBANY", "Legislative / Capitol Office", "District Office")</f>
        <v>District Office</v>
      </c>
      <c r="AD874" t="s">
        <v>27755</v>
      </c>
      <c r="AE874" t="s">
        <v>27756</v>
      </c>
      <c r="AF874" t="str">
        <f>"N69 "</f>
        <v xml:space="preserve">N69 </v>
      </c>
      <c r="AG874" t="s">
        <v>27757</v>
      </c>
      <c r="AH874" t="s">
        <v>27762</v>
      </c>
      <c r="AI874" t="s">
        <v>23587</v>
      </c>
      <c r="AJ874" t="s">
        <v>27759</v>
      </c>
    </row>
    <row r="875" spans="1:36" x14ac:dyDescent="0.2">
      <c r="A875" t="str">
        <f>TRIM(PROPER((assembly_staff_import[[#This Row],[First MI Name via NAME_SOURCE_KEY TEXT]]&amp;" "&amp;assembly_staff_import[[#This Row],[Last Name via NAME_SOURCE_KEY TEXT]]&amp;" "&amp;assembly_staff_import[[#This Row],[Suffix via NAME_SOURCE_KEY]])))</f>
        <v>Nanci P Kalbfell</v>
      </c>
      <c r="B875" t="str">
        <f>TRIM(CONCATENATE(TRIM(assembly_staff_import[[#This Row],[Full Name]]), ", ", assembly_staff_import[[#This Row],[Title]]))</f>
        <v>Nanci P Kalbfell, D O Manager</v>
      </c>
      <c r="C875" t="e">
        <f>assembly_staff_import[[#This Row],[Vlookup_groups]]</f>
        <v>#REF!</v>
      </c>
      <c r="D875" t="str">
        <f>IF(assembly_staff_import[[#This Row],[Legislative Staff Type]]="Personal",assembly_staff_import[[#This Row],[Formatted Personal Staff Office]],"")</f>
        <v>District Office</v>
      </c>
      <c r="E875" t="s">
        <v>65</v>
      </c>
      <c r="F875" s="19" t="s">
        <v>10913</v>
      </c>
      <c r="G875" t="s">
        <v>67</v>
      </c>
      <c r="H875" t="str">
        <f>TRIM(PROPER((assembly_staff_import[[#This Row],[Last Name via NAME_SOURCE_KEY TEXT]]&amp;" "&amp;assembly_staff_import[[#This Row],[Suffix via NAME_SOURCE_KEY]])))</f>
        <v>Kalbfell</v>
      </c>
      <c r="I875" t="str">
        <f>PROPER(assembly_staff_import[[#This Row],[JOB TITLE_SOURCE_KEY]])</f>
        <v xml:space="preserve">D O Manager                                </v>
      </c>
      <c r="J875" t="s">
        <v>72</v>
      </c>
      <c r="K875" t="e">
        <f>IF(assembly_staff_import[[#This Row],[Legislative Staff Type]]="Personal",assembly_staff_import[[#This Row],[Vlookup Reports To Person]], "")</f>
        <v>#REF!</v>
      </c>
      <c r="L875" t="str">
        <f>PROPER(assembly_staff_import[[#This Row],[First MI Name via NAME_SOURCE_KEY TEXT]])</f>
        <v xml:space="preserve"> Nanci P</v>
      </c>
      <c r="M875" t="s">
        <v>15274</v>
      </c>
      <c r="N875" t="str">
        <f>LOWER(CONCATENATE(assembly_staff_import[[#This Row],[Last Name]],LEFT(assembly_staff_import[[#This Row],[First Name (no initial)]],1),"@nyassembly.gov"))</f>
        <v>kalbfelln@nyassembly.gov</v>
      </c>
      <c r="O875" t="s">
        <v>27763</v>
      </c>
      <c r="P875" t="e">
        <f>VLOOKUP(assembly_staff_import[[#This Row],[Full Name]],[3]!PEOPLE_March_20[#Data],1,0)</f>
        <v>#REF!</v>
      </c>
      <c r="Q875" t="e">
        <f>VLOOKUP(assembly_staff_import[[#This Row],[Full Name]],[3]!Table17[#Data],3,0)</f>
        <v>#REF!</v>
      </c>
      <c r="R875" t="e">
        <f>VLOOKUP(assembly_staff_import[[#This Row],[Formatted Works for Group]],[3]!Table7[#Data],1,0)</f>
        <v>#REF!</v>
      </c>
      <c r="S875" t="e">
        <f>IF(assembly_staff_import[[#This Row],[Legislative Staff Type]]="Personal", assembly_staff_import[[#This Row],[Vlookup Works for Group]], assembly_staff_import[[#This Row],[Formatted Works for Group calc]]&amp;", Central Staff Office, Assembly")</f>
        <v>#REF!</v>
      </c>
      <c r="T875" s="20" t="str">
        <f>TRIM(assembly_staff_import[[#This Row],[NAME_SOURCE_KEY]])</f>
        <v>KALBFELL, NANCI P</v>
      </c>
      <c r="U875" t="s">
        <v>27764</v>
      </c>
      <c r="V875" t="s">
        <v>27765</v>
      </c>
      <c r="W875" t="s">
        <v>27766</v>
      </c>
      <c r="Y875" t="str">
        <f>IF(assembly_staff_import[[#This Row],[Legislative Staff Type]]="Personal", PROPER(TRIM(assembly_staff_import[[#This Row],[Unit First MI via UNIT_SOURCE_KEY]])&amp;" "&amp;assembly_staff_import[[#This Row],[Unit Last via UNIT_SOURCE_KEY]]), PROPER(TRIM(assembly_staff_import[[#This Row],[UNIT NAME_SOURCE_KEY2]])))</f>
        <v>Kevin M. Byrne</v>
      </c>
      <c r="Z875" t="s">
        <v>27754</v>
      </c>
      <c r="AA875" t="e">
        <f>VLOOKUP(assembly_staff_import[[#This Row],[Formatted and corrected Works for Group Text]],[3]!Table4[#Data],1,0)</f>
        <v>#REF!</v>
      </c>
      <c r="AB875" t="e">
        <f>VLOOKUP(assembly_staff_import[[#This Row],[Formatted and corrected Works for Group Text]],[3]!Table5[#Data],2,0)</f>
        <v>#REF!</v>
      </c>
      <c r="AC875" t="str">
        <f>IF(TRIM(assembly_staff_import[[#This Row],[PUBLIC INFO ADDR_SOURCE_KEY]])="CAPITOL, ALBANY", "Legislative / Capitol Office", "District Office")</f>
        <v>District Office</v>
      </c>
      <c r="AD875" t="s">
        <v>27755</v>
      </c>
      <c r="AE875" t="s">
        <v>27756</v>
      </c>
      <c r="AF875" t="str">
        <f>"N69 "</f>
        <v xml:space="preserve">N69 </v>
      </c>
      <c r="AG875" t="s">
        <v>27757</v>
      </c>
      <c r="AH875" t="s">
        <v>27767</v>
      </c>
      <c r="AI875" t="s">
        <v>23468</v>
      </c>
      <c r="AJ875" t="s">
        <v>27759</v>
      </c>
    </row>
    <row r="876" spans="1:36" x14ac:dyDescent="0.2">
      <c r="A876" t="str">
        <f>TRIM(PROPER((assembly_staff_import[[#This Row],[First MI Name via NAME_SOURCE_KEY TEXT]]&amp;" "&amp;assembly_staff_import[[#This Row],[Last Name via NAME_SOURCE_KEY TEXT]]&amp;" "&amp;assembly_staff_import[[#This Row],[Suffix via NAME_SOURCE_KEY]])))</f>
        <v>Terence S Michos</v>
      </c>
      <c r="B876" t="str">
        <f>TRIM(CONCATENATE(TRIM(assembly_staff_import[[#This Row],[Full Name]]), ", ", assembly_staff_import[[#This Row],[Title]]))</f>
        <v>Terence S Michos, Communications Coord</v>
      </c>
      <c r="C876" t="e">
        <f>assembly_staff_import[[#This Row],[Vlookup_groups]]</f>
        <v>#REF!</v>
      </c>
      <c r="D876" t="str">
        <f>IF(assembly_staff_import[[#This Row],[Legislative Staff Type]]="Personal",assembly_staff_import[[#This Row],[Formatted Personal Staff Office]],"")</f>
        <v>District Office</v>
      </c>
      <c r="E876" t="s">
        <v>65</v>
      </c>
      <c r="F876" s="19" t="s">
        <v>10913</v>
      </c>
      <c r="G876" t="s">
        <v>67</v>
      </c>
      <c r="H876" t="str">
        <f>TRIM(PROPER((assembly_staff_import[[#This Row],[Last Name via NAME_SOURCE_KEY TEXT]]&amp;" "&amp;assembly_staff_import[[#This Row],[Suffix via NAME_SOURCE_KEY]])))</f>
        <v>Michos</v>
      </c>
      <c r="I876" t="str">
        <f>PROPER(assembly_staff_import[[#This Row],[JOB TITLE_SOURCE_KEY]])</f>
        <v xml:space="preserve">Communications Coord                       </v>
      </c>
      <c r="J876" t="s">
        <v>72</v>
      </c>
      <c r="K876" t="e">
        <f>IF(assembly_staff_import[[#This Row],[Legislative Staff Type]]="Personal",assembly_staff_import[[#This Row],[Vlookup Reports To Person]], "")</f>
        <v>#REF!</v>
      </c>
      <c r="L876" t="str">
        <f>PROPER(assembly_staff_import[[#This Row],[First MI Name via NAME_SOURCE_KEY TEXT]])</f>
        <v xml:space="preserve"> Terence S</v>
      </c>
      <c r="M876" t="s">
        <v>11230</v>
      </c>
      <c r="N876" t="str">
        <f>LOWER(CONCATENATE(assembly_staff_import[[#This Row],[Last Name]],LEFT(assembly_staff_import[[#This Row],[First Name (no initial)]],1),"@nyassembly.gov"))</f>
        <v>michost@nyassembly.gov</v>
      </c>
      <c r="O876" t="s">
        <v>27768</v>
      </c>
      <c r="P876" t="e">
        <f>VLOOKUP(assembly_staff_import[[#This Row],[Full Name]],[3]!PEOPLE_March_20[#Data],1,0)</f>
        <v>#REF!</v>
      </c>
      <c r="Q876" t="e">
        <f>VLOOKUP(assembly_staff_import[[#This Row],[Full Name]],[3]!Table17[#Data],3,0)</f>
        <v>#REF!</v>
      </c>
      <c r="R876" t="e">
        <f>VLOOKUP(assembly_staff_import[[#This Row],[Formatted Works for Group]],[3]!Table7[#Data],1,0)</f>
        <v>#REF!</v>
      </c>
      <c r="S876" t="e">
        <f>IF(assembly_staff_import[[#This Row],[Legislative Staff Type]]="Personal", assembly_staff_import[[#This Row],[Vlookup Works for Group]], assembly_staff_import[[#This Row],[Formatted Works for Group calc]]&amp;", Central Staff Office, Assembly")</f>
        <v>#REF!</v>
      </c>
      <c r="T876" s="20" t="str">
        <f>TRIM(assembly_staff_import[[#This Row],[NAME_SOURCE_KEY]])</f>
        <v>MICHOS, TERENCE S</v>
      </c>
      <c r="U876" t="s">
        <v>27769</v>
      </c>
      <c r="V876" t="s">
        <v>27770</v>
      </c>
      <c r="W876" t="s">
        <v>27771</v>
      </c>
      <c r="Y876" t="str">
        <f>IF(assembly_staff_import[[#This Row],[Legislative Staff Type]]="Personal", PROPER(TRIM(assembly_staff_import[[#This Row],[Unit First MI via UNIT_SOURCE_KEY]])&amp;" "&amp;assembly_staff_import[[#This Row],[Unit Last via UNIT_SOURCE_KEY]]), PROPER(TRIM(assembly_staff_import[[#This Row],[UNIT NAME_SOURCE_KEY2]])))</f>
        <v>Kevin M. Byrne</v>
      </c>
      <c r="Z876" t="s">
        <v>27754</v>
      </c>
      <c r="AA876" t="e">
        <f>VLOOKUP(assembly_staff_import[[#This Row],[Formatted and corrected Works for Group Text]],[3]!Table4[#Data],1,0)</f>
        <v>#REF!</v>
      </c>
      <c r="AB876" t="e">
        <f>VLOOKUP(assembly_staff_import[[#This Row],[Formatted and corrected Works for Group Text]],[3]!Table5[#Data],2,0)</f>
        <v>#REF!</v>
      </c>
      <c r="AC876" t="str">
        <f>IF(TRIM(assembly_staff_import[[#This Row],[PUBLIC INFO ADDR_SOURCE_KEY]])="CAPITOL, ALBANY", "Legislative / Capitol Office", "District Office")</f>
        <v>District Office</v>
      </c>
      <c r="AD876" t="s">
        <v>27755</v>
      </c>
      <c r="AE876" t="s">
        <v>27756</v>
      </c>
      <c r="AF876" t="str">
        <f>"N69 "</f>
        <v xml:space="preserve">N69 </v>
      </c>
      <c r="AG876" t="s">
        <v>27757</v>
      </c>
      <c r="AH876" t="s">
        <v>27772</v>
      </c>
      <c r="AI876" t="s">
        <v>23486</v>
      </c>
      <c r="AJ876" t="s">
        <v>27759</v>
      </c>
    </row>
    <row r="877" spans="1:36" x14ac:dyDescent="0.2">
      <c r="A877" t="str">
        <f>TRIM(PROPER((assembly_staff_import[[#This Row],[First MI Name via NAME_SOURCE_KEY TEXT]]&amp;" "&amp;assembly_staff_import[[#This Row],[Last Name via NAME_SOURCE_KEY TEXT]]&amp;" "&amp;assembly_staff_import[[#This Row],[Suffix via NAME_SOURCE_KEY]])))</f>
        <v>Elaine B Fernandez</v>
      </c>
      <c r="B877" t="str">
        <f>TRIM(CONCATENATE(TRIM(assembly_staff_import[[#This Row],[Full Name]]), ", ", assembly_staff_import[[#This Row],[Title]]))</f>
        <v>Elaine B Fernandez, Chief Of Staff</v>
      </c>
      <c r="C877" t="e">
        <f>assembly_staff_import[[#This Row],[Vlookup_groups]]</f>
        <v>#REF!</v>
      </c>
      <c r="D877" t="str">
        <f>IF(assembly_staff_import[[#This Row],[Legislative Staff Type]]="Personal",assembly_staff_import[[#This Row],[Formatted Personal Staff Office]],"")</f>
        <v>District Office</v>
      </c>
      <c r="E877" t="s">
        <v>65</v>
      </c>
      <c r="F877" s="19" t="s">
        <v>10913</v>
      </c>
      <c r="G877" t="s">
        <v>67</v>
      </c>
      <c r="H877" t="str">
        <f>TRIM(PROPER((assembly_staff_import[[#This Row],[Last Name via NAME_SOURCE_KEY TEXT]]&amp;" "&amp;assembly_staff_import[[#This Row],[Suffix via NAME_SOURCE_KEY]])))</f>
        <v>Fernandez</v>
      </c>
      <c r="I877" t="str">
        <f>PROPER(assembly_staff_import[[#This Row],[JOB TITLE_SOURCE_KEY]])</f>
        <v xml:space="preserve">Chief Of Staff                             </v>
      </c>
      <c r="J877" t="s">
        <v>72</v>
      </c>
      <c r="K877" t="e">
        <f>IF(assembly_staff_import[[#This Row],[Legislative Staff Type]]="Personal",assembly_staff_import[[#This Row],[Vlookup Reports To Person]], "")</f>
        <v>#REF!</v>
      </c>
      <c r="L877" t="str">
        <f>PROPER(assembly_staff_import[[#This Row],[First MI Name via NAME_SOURCE_KEY TEXT]])</f>
        <v xml:space="preserve"> Elaine B</v>
      </c>
      <c r="M877" t="s">
        <v>13378</v>
      </c>
      <c r="N877" t="str">
        <f>LOWER(CONCATENATE(assembly_staff_import[[#This Row],[Last Name]],LEFT(assembly_staff_import[[#This Row],[First Name (no initial)]],1),"@nyassembly.gov"))</f>
        <v>fernandeze@nyassembly.gov</v>
      </c>
      <c r="O877" t="s">
        <v>16669</v>
      </c>
      <c r="P877" t="e">
        <f>VLOOKUP(assembly_staff_import[[#This Row],[Full Name]],[3]!PEOPLE_March_20[#Data],1,0)</f>
        <v>#REF!</v>
      </c>
      <c r="Q877" t="e">
        <f>VLOOKUP(assembly_staff_import[[#This Row],[Full Name]],[3]!Table17[#Data],3,0)</f>
        <v>#REF!</v>
      </c>
      <c r="R877" t="e">
        <f>VLOOKUP(assembly_staff_import[[#This Row],[Formatted Works for Group]],[3]!Table7[#Data],1,0)</f>
        <v>#REF!</v>
      </c>
      <c r="S877" t="e">
        <f>IF(assembly_staff_import[[#This Row],[Legislative Staff Type]]="Personal", assembly_staff_import[[#This Row],[Vlookup Works for Group]], assembly_staff_import[[#This Row],[Formatted Works for Group calc]]&amp;", Central Staff Office, Assembly")</f>
        <v>#REF!</v>
      </c>
      <c r="T877" s="20" t="str">
        <f>TRIM(assembly_staff_import[[#This Row],[NAME_SOURCE_KEY]])</f>
        <v>FERNANDEZ, ELAINE B</v>
      </c>
      <c r="U877" t="s">
        <v>27773</v>
      </c>
      <c r="V877" t="s">
        <v>27774</v>
      </c>
      <c r="W877" t="s">
        <v>27775</v>
      </c>
      <c r="Y877" t="str">
        <f>IF(assembly_staff_import[[#This Row],[Legislative Staff Type]]="Personal", PROPER(TRIM(assembly_staff_import[[#This Row],[Unit First MI via UNIT_SOURCE_KEY]])&amp;" "&amp;assembly_staff_import[[#This Row],[Unit Last via UNIT_SOURCE_KEY]]), PROPER(TRIM(assembly_staff_import[[#This Row],[UNIT NAME_SOURCE_KEY2]])))</f>
        <v>Kevin A. Cahill</v>
      </c>
      <c r="Z877" t="s">
        <v>27776</v>
      </c>
      <c r="AA877" t="e">
        <f>VLOOKUP(assembly_staff_import[[#This Row],[Formatted and corrected Works for Group Text]],[3]!Table4[#Data],1,0)</f>
        <v>#REF!</v>
      </c>
      <c r="AB877" t="e">
        <f>VLOOKUP(assembly_staff_import[[#This Row],[Formatted and corrected Works for Group Text]],[3]!Table5[#Data],2,0)</f>
        <v>#REF!</v>
      </c>
      <c r="AC877" t="str">
        <f>IF(TRIM(assembly_staff_import[[#This Row],[PUBLIC INFO ADDR_SOURCE_KEY]])="CAPITOL, ALBANY", "Legislative / Capitol Office", "District Office")</f>
        <v>District Office</v>
      </c>
      <c r="AD877" t="s">
        <v>27777</v>
      </c>
      <c r="AE877" t="s">
        <v>27778</v>
      </c>
      <c r="AF877" t="str">
        <f t="shared" ref="AF877:AF884" si="44">"B82 "</f>
        <v xml:space="preserve">B82 </v>
      </c>
      <c r="AG877" t="s">
        <v>27779</v>
      </c>
      <c r="AH877" t="s">
        <v>27780</v>
      </c>
      <c r="AI877" t="s">
        <v>23587</v>
      </c>
      <c r="AJ877" t="s">
        <v>27781</v>
      </c>
    </row>
    <row r="878" spans="1:36" x14ac:dyDescent="0.2">
      <c r="A878" t="str">
        <f>TRIM(PROPER((assembly_staff_import[[#This Row],[First MI Name via NAME_SOURCE_KEY TEXT]]&amp;" "&amp;assembly_staff_import[[#This Row],[Last Name via NAME_SOURCE_KEY TEXT]]&amp;" "&amp;assembly_staff_import[[#This Row],[Suffix via NAME_SOURCE_KEY]])))</f>
        <v>Jillian L Nadiak</v>
      </c>
      <c r="B878" t="str">
        <f>TRIM(CONCATENATE(TRIM(assembly_staff_import[[#This Row],[Full Name]]), ", ", assembly_staff_import[[#This Row],[Title]]))</f>
        <v>Jillian L Nadiak, Community Liaison</v>
      </c>
      <c r="C878" t="e">
        <f>assembly_staff_import[[#This Row],[Vlookup_groups]]</f>
        <v>#REF!</v>
      </c>
      <c r="D878" t="str">
        <f>IF(assembly_staff_import[[#This Row],[Legislative Staff Type]]="Personal",assembly_staff_import[[#This Row],[Formatted Personal Staff Office]],"")</f>
        <v>District Office</v>
      </c>
      <c r="E878" t="s">
        <v>65</v>
      </c>
      <c r="F878" s="19" t="s">
        <v>10913</v>
      </c>
      <c r="G878" t="s">
        <v>67</v>
      </c>
      <c r="H878" t="str">
        <f>TRIM(PROPER((assembly_staff_import[[#This Row],[Last Name via NAME_SOURCE_KEY TEXT]]&amp;" "&amp;assembly_staff_import[[#This Row],[Suffix via NAME_SOURCE_KEY]])))</f>
        <v>Nadiak</v>
      </c>
      <c r="I878" t="str">
        <f>PROPER(assembly_staff_import[[#This Row],[JOB TITLE_SOURCE_KEY]])</f>
        <v xml:space="preserve">Community Liaison                          </v>
      </c>
      <c r="J878" t="s">
        <v>72</v>
      </c>
      <c r="K878" t="e">
        <f>IF(assembly_staff_import[[#This Row],[Legislative Staff Type]]="Personal",assembly_staff_import[[#This Row],[Vlookup Reports To Person]], "")</f>
        <v>#REF!</v>
      </c>
      <c r="L878" t="str">
        <f>PROPER(assembly_staff_import[[#This Row],[First MI Name via NAME_SOURCE_KEY TEXT]])</f>
        <v xml:space="preserve"> Jillian L</v>
      </c>
      <c r="M878" t="s">
        <v>12861</v>
      </c>
      <c r="N878" t="str">
        <f>LOWER(CONCATENATE(assembly_staff_import[[#This Row],[Last Name]],LEFT(assembly_staff_import[[#This Row],[First Name (no initial)]],1),"@nyassembly.gov"))</f>
        <v>nadiakj@nyassembly.gov</v>
      </c>
      <c r="O878" t="s">
        <v>26193</v>
      </c>
      <c r="P878" t="e">
        <f>VLOOKUP(assembly_staff_import[[#This Row],[Full Name]],[3]!PEOPLE_March_20[#Data],1,0)</f>
        <v>#REF!</v>
      </c>
      <c r="Q878" t="e">
        <f>VLOOKUP(assembly_staff_import[[#This Row],[Full Name]],[3]!Table17[#Data],3,0)</f>
        <v>#REF!</v>
      </c>
      <c r="R878" t="e">
        <f>VLOOKUP(assembly_staff_import[[#This Row],[Formatted Works for Group]],[3]!Table7[#Data],1,0)</f>
        <v>#REF!</v>
      </c>
      <c r="S878" t="e">
        <f>IF(assembly_staff_import[[#This Row],[Legislative Staff Type]]="Personal", assembly_staff_import[[#This Row],[Vlookup Works for Group]], assembly_staff_import[[#This Row],[Formatted Works for Group calc]]&amp;", Central Staff Office, Assembly")</f>
        <v>#REF!</v>
      </c>
      <c r="T878" s="20" t="str">
        <f>TRIM(assembly_staff_import[[#This Row],[NAME_SOURCE_KEY]])</f>
        <v>NADIAK, JILLIAN L</v>
      </c>
      <c r="U878" t="s">
        <v>27782</v>
      </c>
      <c r="V878" t="s">
        <v>27783</v>
      </c>
      <c r="W878" t="s">
        <v>27784</v>
      </c>
      <c r="Y878" t="str">
        <f>IF(assembly_staff_import[[#This Row],[Legislative Staff Type]]="Personal", PROPER(TRIM(assembly_staff_import[[#This Row],[Unit First MI via UNIT_SOURCE_KEY]])&amp;" "&amp;assembly_staff_import[[#This Row],[Unit Last via UNIT_SOURCE_KEY]]), PROPER(TRIM(assembly_staff_import[[#This Row],[UNIT NAME_SOURCE_KEY2]])))</f>
        <v>Kevin A. Cahill</v>
      </c>
      <c r="Z878" t="s">
        <v>27776</v>
      </c>
      <c r="AA878" t="e">
        <f>VLOOKUP(assembly_staff_import[[#This Row],[Formatted and corrected Works for Group Text]],[3]!Table4[#Data],1,0)</f>
        <v>#REF!</v>
      </c>
      <c r="AB878" t="e">
        <f>VLOOKUP(assembly_staff_import[[#This Row],[Formatted and corrected Works for Group Text]],[3]!Table5[#Data],2,0)</f>
        <v>#REF!</v>
      </c>
      <c r="AC878" t="str">
        <f>IF(TRIM(assembly_staff_import[[#This Row],[PUBLIC INFO ADDR_SOURCE_KEY]])="CAPITOL, ALBANY", "Legislative / Capitol Office", "District Office")</f>
        <v>District Office</v>
      </c>
      <c r="AD878" t="s">
        <v>27777</v>
      </c>
      <c r="AE878" t="s">
        <v>27778</v>
      </c>
      <c r="AF878" t="str">
        <f t="shared" si="44"/>
        <v xml:space="preserve">B82 </v>
      </c>
      <c r="AG878" t="s">
        <v>27779</v>
      </c>
      <c r="AH878" t="s">
        <v>27785</v>
      </c>
      <c r="AI878" t="s">
        <v>23692</v>
      </c>
      <c r="AJ878" t="s">
        <v>27781</v>
      </c>
    </row>
    <row r="879" spans="1:36" x14ac:dyDescent="0.2">
      <c r="A879" t="str">
        <f>TRIM(PROPER((assembly_staff_import[[#This Row],[First MI Name via NAME_SOURCE_KEY TEXT]]&amp;" "&amp;assembly_staff_import[[#This Row],[Last Name via NAME_SOURCE_KEY TEXT]]&amp;" "&amp;assembly_staff_import[[#This Row],[Suffix via NAME_SOURCE_KEY]])))</f>
        <v>Joseph T Theall</v>
      </c>
      <c r="B879" t="str">
        <f>TRIM(CONCATENATE(TRIM(assembly_staff_import[[#This Row],[Full Name]]), ", ", assembly_staff_import[[#This Row],[Title]]))</f>
        <v>Joseph T Theall, Special Asst</v>
      </c>
      <c r="C879" t="e">
        <f>assembly_staff_import[[#This Row],[Vlookup_groups]]</f>
        <v>#REF!</v>
      </c>
      <c r="D879" t="str">
        <f>IF(assembly_staff_import[[#This Row],[Legislative Staff Type]]="Personal",assembly_staff_import[[#This Row],[Formatted Personal Staff Office]],"")</f>
        <v>Legislative / Capitol Office</v>
      </c>
      <c r="E879" t="s">
        <v>65</v>
      </c>
      <c r="F879" s="19" t="s">
        <v>10913</v>
      </c>
      <c r="G879" t="s">
        <v>67</v>
      </c>
      <c r="H879" t="str">
        <f>TRIM(PROPER((assembly_staff_import[[#This Row],[Last Name via NAME_SOURCE_KEY TEXT]]&amp;" "&amp;assembly_staff_import[[#This Row],[Suffix via NAME_SOURCE_KEY]])))</f>
        <v>Theall</v>
      </c>
      <c r="I879" t="str">
        <f>PROPER(assembly_staff_import[[#This Row],[JOB TITLE_SOURCE_KEY]])</f>
        <v xml:space="preserve">Special Asst                               </v>
      </c>
      <c r="J879" t="s">
        <v>72</v>
      </c>
      <c r="K879" t="e">
        <f>IF(assembly_staff_import[[#This Row],[Legislative Staff Type]]="Personal",assembly_staff_import[[#This Row],[Vlookup Reports To Person]], "")</f>
        <v>#REF!</v>
      </c>
      <c r="L879" t="str">
        <f>PROPER(assembly_staff_import[[#This Row],[First MI Name via NAME_SOURCE_KEY TEXT]])</f>
        <v xml:space="preserve"> Joseph T</v>
      </c>
      <c r="M879" t="s">
        <v>12750</v>
      </c>
      <c r="N879" t="str">
        <f>LOWER(CONCATENATE(assembly_staff_import[[#This Row],[Last Name]],LEFT(assembly_staff_import[[#This Row],[First Name (no initial)]],1),"@nyassembly.gov"))</f>
        <v>theallj@nyassembly.gov</v>
      </c>
      <c r="O879" t="s">
        <v>2640</v>
      </c>
      <c r="P879" t="e">
        <f>VLOOKUP(assembly_staff_import[[#This Row],[Full Name]],[3]!PEOPLE_March_20[#Data],1,0)</f>
        <v>#REF!</v>
      </c>
      <c r="Q879" t="e">
        <f>VLOOKUP(assembly_staff_import[[#This Row],[Full Name]],[3]!Table17[#Data],3,0)</f>
        <v>#REF!</v>
      </c>
      <c r="R879" t="e">
        <f>VLOOKUP(assembly_staff_import[[#This Row],[Formatted Works for Group]],[3]!Table7[#Data],1,0)</f>
        <v>#REF!</v>
      </c>
      <c r="S879" t="e">
        <f>IF(assembly_staff_import[[#This Row],[Legislative Staff Type]]="Personal", assembly_staff_import[[#This Row],[Vlookup Works for Group]], assembly_staff_import[[#This Row],[Formatted Works for Group calc]]&amp;", Central Staff Office, Assembly")</f>
        <v>#REF!</v>
      </c>
      <c r="T879" s="20" t="str">
        <f>TRIM(assembly_staff_import[[#This Row],[NAME_SOURCE_KEY]])</f>
        <v>THEALL, JOSEPH T</v>
      </c>
      <c r="U879" t="s">
        <v>27786</v>
      </c>
      <c r="V879" t="s">
        <v>27787</v>
      </c>
      <c r="W879" t="s">
        <v>27788</v>
      </c>
      <c r="Y879" t="str">
        <f>IF(assembly_staff_import[[#This Row],[Legislative Staff Type]]="Personal", PROPER(TRIM(assembly_staff_import[[#This Row],[Unit First MI via UNIT_SOURCE_KEY]])&amp;" "&amp;assembly_staff_import[[#This Row],[Unit Last via UNIT_SOURCE_KEY]]), PROPER(TRIM(assembly_staff_import[[#This Row],[UNIT NAME_SOURCE_KEY2]])))</f>
        <v>Kevin A. Cahill</v>
      </c>
      <c r="Z879" t="s">
        <v>27776</v>
      </c>
      <c r="AA879" t="e">
        <f>VLOOKUP(assembly_staff_import[[#This Row],[Formatted and corrected Works for Group Text]],[3]!Table4[#Data],1,0)</f>
        <v>#REF!</v>
      </c>
      <c r="AB879" t="e">
        <f>VLOOKUP(assembly_staff_import[[#This Row],[Formatted and corrected Works for Group Text]],[3]!Table5[#Data],2,0)</f>
        <v>#REF!</v>
      </c>
      <c r="AC879" t="str">
        <f>IF(TRIM(assembly_staff_import[[#This Row],[PUBLIC INFO ADDR_SOURCE_KEY]])="CAPITOL, ALBANY", "Legislative / Capitol Office", "District Office")</f>
        <v>Legislative / Capitol Office</v>
      </c>
      <c r="AD879" t="s">
        <v>27777</v>
      </c>
      <c r="AE879" t="s">
        <v>27778</v>
      </c>
      <c r="AF879" t="str">
        <f t="shared" si="44"/>
        <v xml:space="preserve">B82 </v>
      </c>
      <c r="AG879" t="s">
        <v>27779</v>
      </c>
      <c r="AH879" t="s">
        <v>27789</v>
      </c>
      <c r="AI879" t="s">
        <v>24653</v>
      </c>
      <c r="AJ879" t="s">
        <v>23493</v>
      </c>
    </row>
    <row r="880" spans="1:36" x14ac:dyDescent="0.2">
      <c r="A880" t="str">
        <f>TRIM(PROPER((assembly_staff_import[[#This Row],[First MI Name via NAME_SOURCE_KEY TEXT]]&amp;" "&amp;assembly_staff_import[[#This Row],[Last Name via NAME_SOURCE_KEY TEXT]]&amp;" "&amp;assembly_staff_import[[#This Row],[Suffix via NAME_SOURCE_KEY]])))</f>
        <v>Kathleen S Keyser</v>
      </c>
      <c r="B880" t="str">
        <f>TRIM(CONCATENATE(TRIM(assembly_staff_import[[#This Row],[Full Name]]), ", ", assembly_staff_import[[#This Row],[Title]]))</f>
        <v>Kathleen S Keyser, Constituent Svc Mgr</v>
      </c>
      <c r="C880" t="e">
        <f>assembly_staff_import[[#This Row],[Vlookup_groups]]</f>
        <v>#REF!</v>
      </c>
      <c r="D880" t="str">
        <f>IF(assembly_staff_import[[#This Row],[Legislative Staff Type]]="Personal",assembly_staff_import[[#This Row],[Formatted Personal Staff Office]],"")</f>
        <v>District Office</v>
      </c>
      <c r="E880" t="s">
        <v>65</v>
      </c>
      <c r="F880" s="19" t="s">
        <v>10913</v>
      </c>
      <c r="G880" t="s">
        <v>67</v>
      </c>
      <c r="H880" t="str">
        <f>TRIM(PROPER((assembly_staff_import[[#This Row],[Last Name via NAME_SOURCE_KEY TEXT]]&amp;" "&amp;assembly_staff_import[[#This Row],[Suffix via NAME_SOURCE_KEY]])))</f>
        <v>Keyser</v>
      </c>
      <c r="I880" t="str">
        <f>PROPER(assembly_staff_import[[#This Row],[JOB TITLE_SOURCE_KEY]])</f>
        <v xml:space="preserve">Constituent Svc Mgr                        </v>
      </c>
      <c r="J880" t="s">
        <v>72</v>
      </c>
      <c r="K880" t="e">
        <f>IF(assembly_staff_import[[#This Row],[Legislative Staff Type]]="Personal",assembly_staff_import[[#This Row],[Vlookup Reports To Person]], "")</f>
        <v>#REF!</v>
      </c>
      <c r="L880" t="str">
        <f>PROPER(assembly_staff_import[[#This Row],[First MI Name via NAME_SOURCE_KEY TEXT]])</f>
        <v xml:space="preserve"> Kathleen S</v>
      </c>
      <c r="M880" t="s">
        <v>12623</v>
      </c>
      <c r="N880" t="str">
        <f>LOWER(CONCATENATE(assembly_staff_import[[#This Row],[Last Name]],LEFT(assembly_staff_import[[#This Row],[First Name (no initial)]],1),"@nyassembly.gov"))</f>
        <v>keyserk@nyassembly.gov</v>
      </c>
      <c r="O880" t="s">
        <v>18998</v>
      </c>
      <c r="P880" t="e">
        <f>VLOOKUP(assembly_staff_import[[#This Row],[Full Name]],[3]!PEOPLE_March_20[#Data],1,0)</f>
        <v>#REF!</v>
      </c>
      <c r="Q880" t="e">
        <f>VLOOKUP(assembly_staff_import[[#This Row],[Full Name]],[3]!Table17[#Data],3,0)</f>
        <v>#REF!</v>
      </c>
      <c r="R880" t="e">
        <f>VLOOKUP(assembly_staff_import[[#This Row],[Formatted Works for Group]],[3]!Table7[#Data],1,0)</f>
        <v>#REF!</v>
      </c>
      <c r="S880" t="e">
        <f>IF(assembly_staff_import[[#This Row],[Legislative Staff Type]]="Personal", assembly_staff_import[[#This Row],[Vlookup Works for Group]], assembly_staff_import[[#This Row],[Formatted Works for Group calc]]&amp;", Central Staff Office, Assembly")</f>
        <v>#REF!</v>
      </c>
      <c r="T880" s="20" t="str">
        <f>TRIM(assembly_staff_import[[#This Row],[NAME_SOURCE_KEY]])</f>
        <v>KEYSER, KATHLEEN S</v>
      </c>
      <c r="U880" t="s">
        <v>27790</v>
      </c>
      <c r="V880" t="s">
        <v>27791</v>
      </c>
      <c r="W880" t="s">
        <v>27475</v>
      </c>
      <c r="Y880" t="str">
        <f>IF(assembly_staff_import[[#This Row],[Legislative Staff Type]]="Personal", PROPER(TRIM(assembly_staff_import[[#This Row],[Unit First MI via UNIT_SOURCE_KEY]])&amp;" "&amp;assembly_staff_import[[#This Row],[Unit Last via UNIT_SOURCE_KEY]]), PROPER(TRIM(assembly_staff_import[[#This Row],[UNIT NAME_SOURCE_KEY2]])))</f>
        <v>Kevin A. Cahill</v>
      </c>
      <c r="Z880" t="s">
        <v>27776</v>
      </c>
      <c r="AA880" t="e">
        <f>VLOOKUP(assembly_staff_import[[#This Row],[Formatted and corrected Works for Group Text]],[3]!Table4[#Data],1,0)</f>
        <v>#REF!</v>
      </c>
      <c r="AB880" t="e">
        <f>VLOOKUP(assembly_staff_import[[#This Row],[Formatted and corrected Works for Group Text]],[3]!Table5[#Data],2,0)</f>
        <v>#REF!</v>
      </c>
      <c r="AC880" t="str">
        <f>IF(TRIM(assembly_staff_import[[#This Row],[PUBLIC INFO ADDR_SOURCE_KEY]])="CAPITOL, ALBANY", "Legislative / Capitol Office", "District Office")</f>
        <v>District Office</v>
      </c>
      <c r="AD880" t="s">
        <v>27777</v>
      </c>
      <c r="AE880" t="s">
        <v>27778</v>
      </c>
      <c r="AF880" t="str">
        <f t="shared" si="44"/>
        <v xml:space="preserve">B82 </v>
      </c>
      <c r="AG880" t="s">
        <v>27779</v>
      </c>
      <c r="AH880" t="s">
        <v>27792</v>
      </c>
      <c r="AI880" t="s">
        <v>23594</v>
      </c>
      <c r="AJ880" t="s">
        <v>27781</v>
      </c>
    </row>
    <row r="881" spans="1:36" x14ac:dyDescent="0.2">
      <c r="A881" t="str">
        <f>TRIM(PROPER((assembly_staff_import[[#This Row],[First MI Name via NAME_SOURCE_KEY TEXT]]&amp;" "&amp;assembly_staff_import[[#This Row],[Last Name via NAME_SOURCE_KEY TEXT]]&amp;" "&amp;assembly_staff_import[[#This Row],[Suffix via NAME_SOURCE_KEY]])))</f>
        <v>Laurie E Wheelock</v>
      </c>
      <c r="B881" t="str">
        <f>TRIM(CONCATENATE(TRIM(assembly_staff_import[[#This Row],[Full Name]]), ", ", assembly_staff_import[[#This Row],[Title]]))</f>
        <v>Laurie E Wheelock, Legis Director</v>
      </c>
      <c r="C881" t="e">
        <f>assembly_staff_import[[#This Row],[Vlookup_groups]]</f>
        <v>#REF!</v>
      </c>
      <c r="D881" t="str">
        <f>IF(assembly_staff_import[[#This Row],[Legislative Staff Type]]="Personal",assembly_staff_import[[#This Row],[Formatted Personal Staff Office]],"")</f>
        <v>Legislative / Capitol Office</v>
      </c>
      <c r="E881" t="s">
        <v>65</v>
      </c>
      <c r="F881" s="19" t="s">
        <v>10913</v>
      </c>
      <c r="G881" t="s">
        <v>67</v>
      </c>
      <c r="H881" t="str">
        <f>TRIM(PROPER((assembly_staff_import[[#This Row],[Last Name via NAME_SOURCE_KEY TEXT]]&amp;" "&amp;assembly_staff_import[[#This Row],[Suffix via NAME_SOURCE_KEY]])))</f>
        <v>Wheelock</v>
      </c>
      <c r="I881" t="str">
        <f>PROPER(assembly_staff_import[[#This Row],[JOB TITLE_SOURCE_KEY]])</f>
        <v xml:space="preserve">Legis Director                             </v>
      </c>
      <c r="J881" t="s">
        <v>72</v>
      </c>
      <c r="K881" t="e">
        <f>IF(assembly_staff_import[[#This Row],[Legislative Staff Type]]="Personal",assembly_staff_import[[#This Row],[Vlookup Reports To Person]], "")</f>
        <v>#REF!</v>
      </c>
      <c r="L881" t="str">
        <f>PROPER(assembly_staff_import[[#This Row],[First MI Name via NAME_SOURCE_KEY TEXT]])</f>
        <v xml:space="preserve"> Laurie E</v>
      </c>
      <c r="M881" t="s">
        <v>22455</v>
      </c>
      <c r="N881" t="str">
        <f>LOWER(CONCATENATE(assembly_staff_import[[#This Row],[Last Name]],LEFT(assembly_staff_import[[#This Row],[First Name (no initial)]],1),"@nyassembly.gov"))</f>
        <v>wheelockl@nyassembly.gov</v>
      </c>
      <c r="O881" t="s">
        <v>18671</v>
      </c>
      <c r="P881" t="e">
        <f>VLOOKUP(assembly_staff_import[[#This Row],[Full Name]],[3]!PEOPLE_March_20[#Data],1,0)</f>
        <v>#REF!</v>
      </c>
      <c r="Q881" t="e">
        <f>VLOOKUP(assembly_staff_import[[#This Row],[Full Name]],[3]!Table17[#Data],3,0)</f>
        <v>#REF!</v>
      </c>
      <c r="R881" t="e">
        <f>VLOOKUP(assembly_staff_import[[#This Row],[Formatted Works for Group]],[3]!Table7[#Data],1,0)</f>
        <v>#REF!</v>
      </c>
      <c r="S881" t="e">
        <f>IF(assembly_staff_import[[#This Row],[Legislative Staff Type]]="Personal", assembly_staff_import[[#This Row],[Vlookup Works for Group]], assembly_staff_import[[#This Row],[Formatted Works for Group calc]]&amp;", Central Staff Office, Assembly")</f>
        <v>#REF!</v>
      </c>
      <c r="T881" s="20" t="str">
        <f>TRIM(assembly_staff_import[[#This Row],[NAME_SOURCE_KEY]])</f>
        <v>WHEELOCK, LAURIE E</v>
      </c>
      <c r="U881" t="s">
        <v>27793</v>
      </c>
      <c r="V881" t="s">
        <v>27794</v>
      </c>
      <c r="W881" t="s">
        <v>27795</v>
      </c>
      <c r="Y881" t="str">
        <f>IF(assembly_staff_import[[#This Row],[Legislative Staff Type]]="Personal", PROPER(TRIM(assembly_staff_import[[#This Row],[Unit First MI via UNIT_SOURCE_KEY]])&amp;" "&amp;assembly_staff_import[[#This Row],[Unit Last via UNIT_SOURCE_KEY]]), PROPER(TRIM(assembly_staff_import[[#This Row],[UNIT NAME_SOURCE_KEY2]])))</f>
        <v>Kevin A. Cahill</v>
      </c>
      <c r="Z881" t="s">
        <v>27776</v>
      </c>
      <c r="AA881" t="e">
        <f>VLOOKUP(assembly_staff_import[[#This Row],[Formatted and corrected Works for Group Text]],[3]!Table4[#Data],1,0)</f>
        <v>#REF!</v>
      </c>
      <c r="AB881" t="e">
        <f>VLOOKUP(assembly_staff_import[[#This Row],[Formatted and corrected Works for Group Text]],[3]!Table5[#Data],2,0)</f>
        <v>#REF!</v>
      </c>
      <c r="AC881" t="str">
        <f>IF(TRIM(assembly_staff_import[[#This Row],[PUBLIC INFO ADDR_SOURCE_KEY]])="CAPITOL, ALBANY", "Legislative / Capitol Office", "District Office")</f>
        <v>Legislative / Capitol Office</v>
      </c>
      <c r="AD881" t="s">
        <v>27777</v>
      </c>
      <c r="AE881" t="s">
        <v>27778</v>
      </c>
      <c r="AF881" t="str">
        <f t="shared" si="44"/>
        <v xml:space="preserve">B82 </v>
      </c>
      <c r="AG881" t="s">
        <v>27779</v>
      </c>
      <c r="AH881" t="s">
        <v>27796</v>
      </c>
      <c r="AI881" t="s">
        <v>23492</v>
      </c>
      <c r="AJ881" t="s">
        <v>23493</v>
      </c>
    </row>
    <row r="882" spans="1:36" x14ac:dyDescent="0.2">
      <c r="A882" t="str">
        <f>TRIM(PROPER((assembly_staff_import[[#This Row],[First MI Name via NAME_SOURCE_KEY TEXT]]&amp;" "&amp;assembly_staff_import[[#This Row],[Last Name via NAME_SOURCE_KEY TEXT]]&amp;" "&amp;assembly_staff_import[[#This Row],[Suffix via NAME_SOURCE_KEY]])))</f>
        <v>Thomas R Hoffay</v>
      </c>
      <c r="B882" t="str">
        <f>TRIM(CONCATENATE(TRIM(assembly_staff_import[[#This Row],[Full Name]]), ", ", assembly_staff_import[[#This Row],[Title]]))</f>
        <v>Thomas R Hoffay, Legis Aide</v>
      </c>
      <c r="C882" t="e">
        <f>assembly_staff_import[[#This Row],[Vlookup_groups]]</f>
        <v>#REF!</v>
      </c>
      <c r="D882" t="str">
        <f>IF(assembly_staff_import[[#This Row],[Legislative Staff Type]]="Personal",assembly_staff_import[[#This Row],[Formatted Personal Staff Office]],"")</f>
        <v>District Office</v>
      </c>
      <c r="E882" t="s">
        <v>65</v>
      </c>
      <c r="F882" s="19" t="s">
        <v>10913</v>
      </c>
      <c r="G882" t="s">
        <v>67</v>
      </c>
      <c r="H882" t="str">
        <f>TRIM(PROPER((assembly_staff_import[[#This Row],[Last Name via NAME_SOURCE_KEY TEXT]]&amp;" "&amp;assembly_staff_import[[#This Row],[Suffix via NAME_SOURCE_KEY]])))</f>
        <v>Hoffay</v>
      </c>
      <c r="I882" t="str">
        <f>PROPER(assembly_staff_import[[#This Row],[JOB TITLE_SOURCE_KEY]])</f>
        <v xml:space="preserve">Legis Aide                                 </v>
      </c>
      <c r="J882" t="s">
        <v>72</v>
      </c>
      <c r="K882" t="e">
        <f>IF(assembly_staff_import[[#This Row],[Legislative Staff Type]]="Personal",assembly_staff_import[[#This Row],[Vlookup Reports To Person]], "")</f>
        <v>#REF!</v>
      </c>
      <c r="L882" t="str">
        <f>PROPER(assembly_staff_import[[#This Row],[First MI Name via NAME_SOURCE_KEY TEXT]])</f>
        <v xml:space="preserve"> Thomas R</v>
      </c>
      <c r="M882" t="s">
        <v>19736</v>
      </c>
      <c r="N882" t="str">
        <f>LOWER(CONCATENATE(assembly_staff_import[[#This Row],[Last Name]],LEFT(assembly_staff_import[[#This Row],[First Name (no initial)]],1),"@nyassembly.gov"))</f>
        <v>hoffayt@nyassembly.gov</v>
      </c>
      <c r="O882" t="s">
        <v>7424</v>
      </c>
      <c r="P882" t="e">
        <f>VLOOKUP(assembly_staff_import[[#This Row],[Full Name]],[3]!PEOPLE_March_20[#Data],1,0)</f>
        <v>#REF!</v>
      </c>
      <c r="Q882" t="e">
        <f>VLOOKUP(assembly_staff_import[[#This Row],[Full Name]],[3]!Table17[#Data],3,0)</f>
        <v>#REF!</v>
      </c>
      <c r="R882" t="e">
        <f>VLOOKUP(assembly_staff_import[[#This Row],[Formatted Works for Group]],[3]!Table7[#Data],1,0)</f>
        <v>#REF!</v>
      </c>
      <c r="S882" t="e">
        <f>IF(assembly_staff_import[[#This Row],[Legislative Staff Type]]="Personal", assembly_staff_import[[#This Row],[Vlookup Works for Group]], assembly_staff_import[[#This Row],[Formatted Works for Group calc]]&amp;", Central Staff Office, Assembly")</f>
        <v>#REF!</v>
      </c>
      <c r="T882" s="20" t="str">
        <f>TRIM(assembly_staff_import[[#This Row],[NAME_SOURCE_KEY]])</f>
        <v>HOFFAY, THOMAS R</v>
      </c>
      <c r="U882" t="s">
        <v>27797</v>
      </c>
      <c r="V882" t="s">
        <v>27798</v>
      </c>
      <c r="W882" t="s">
        <v>27799</v>
      </c>
      <c r="Y882" t="str">
        <f>IF(assembly_staff_import[[#This Row],[Legislative Staff Type]]="Personal", PROPER(TRIM(assembly_staff_import[[#This Row],[Unit First MI via UNIT_SOURCE_KEY]])&amp;" "&amp;assembly_staff_import[[#This Row],[Unit Last via UNIT_SOURCE_KEY]]), PROPER(TRIM(assembly_staff_import[[#This Row],[UNIT NAME_SOURCE_KEY2]])))</f>
        <v>Kevin A. Cahill</v>
      </c>
      <c r="Z882" t="s">
        <v>27776</v>
      </c>
      <c r="AA882" t="e">
        <f>VLOOKUP(assembly_staff_import[[#This Row],[Formatted and corrected Works for Group Text]],[3]!Table4[#Data],1,0)</f>
        <v>#REF!</v>
      </c>
      <c r="AB882" t="e">
        <f>VLOOKUP(assembly_staff_import[[#This Row],[Formatted and corrected Works for Group Text]],[3]!Table5[#Data],2,0)</f>
        <v>#REF!</v>
      </c>
      <c r="AC882" t="str">
        <f>IF(TRIM(assembly_staff_import[[#This Row],[PUBLIC INFO ADDR_SOURCE_KEY]])="CAPITOL, ALBANY", "Legislative / Capitol Office", "District Office")</f>
        <v>District Office</v>
      </c>
      <c r="AD882" t="s">
        <v>27777</v>
      </c>
      <c r="AE882" t="s">
        <v>27778</v>
      </c>
      <c r="AF882" t="str">
        <f t="shared" si="44"/>
        <v xml:space="preserve">B82 </v>
      </c>
      <c r="AG882" t="s">
        <v>27779</v>
      </c>
      <c r="AH882" t="s">
        <v>27800</v>
      </c>
      <c r="AI882" t="s">
        <v>23600</v>
      </c>
      <c r="AJ882" t="s">
        <v>27781</v>
      </c>
    </row>
    <row r="883" spans="1:36" x14ac:dyDescent="0.2">
      <c r="A883" t="str">
        <f>TRIM(PROPER((assembly_staff_import[[#This Row],[First MI Name via NAME_SOURCE_KEY TEXT]]&amp;" "&amp;assembly_staff_import[[#This Row],[Last Name via NAME_SOURCE_KEY TEXT]]&amp;" "&amp;assembly_staff_import[[#This Row],[Suffix via NAME_SOURCE_KEY]])))</f>
        <v>Veysel Ucan</v>
      </c>
      <c r="B883" t="str">
        <f>TRIM(CONCATENATE(TRIM(assembly_staff_import[[#This Row],[Full Name]]), ", ", assembly_staff_import[[#This Row],[Title]]))</f>
        <v>Veysel Ucan, Legis Aide</v>
      </c>
      <c r="C883" t="e">
        <f>assembly_staff_import[[#This Row],[Vlookup_groups]]</f>
        <v>#REF!</v>
      </c>
      <c r="D883" t="str">
        <f>IF(assembly_staff_import[[#This Row],[Legislative Staff Type]]="Personal",assembly_staff_import[[#This Row],[Formatted Personal Staff Office]],"")</f>
        <v>Legislative / Capitol Office</v>
      </c>
      <c r="E883" t="s">
        <v>65</v>
      </c>
      <c r="F883" s="19" t="s">
        <v>10913</v>
      </c>
      <c r="G883" t="s">
        <v>67</v>
      </c>
      <c r="H883" t="str">
        <f>TRIM(PROPER((assembly_staff_import[[#This Row],[Last Name via NAME_SOURCE_KEY TEXT]]&amp;" "&amp;assembly_staff_import[[#This Row],[Suffix via NAME_SOURCE_KEY]])))</f>
        <v>Ucan</v>
      </c>
      <c r="I883" t="str">
        <f>PROPER(assembly_staff_import[[#This Row],[JOB TITLE_SOURCE_KEY]])</f>
        <v xml:space="preserve">Legis Aide                                 </v>
      </c>
      <c r="J883" t="s">
        <v>72</v>
      </c>
      <c r="K883" t="e">
        <f>IF(assembly_staff_import[[#This Row],[Legislative Staff Type]]="Personal",assembly_staff_import[[#This Row],[Vlookup Reports To Person]], "")</f>
        <v>#REF!</v>
      </c>
      <c r="L883" t="str">
        <f>PROPER(assembly_staff_import[[#This Row],[First MI Name via NAME_SOURCE_KEY TEXT]])</f>
        <v xml:space="preserve"> Veysel</v>
      </c>
      <c r="M883" t="s">
        <v>11050</v>
      </c>
      <c r="N883" t="str">
        <f>LOWER(CONCATENATE(assembly_staff_import[[#This Row],[Last Name]],LEFT(assembly_staff_import[[#This Row],[First Name (no initial)]],1),"@nyassembly.gov"))</f>
        <v>ucanv@nyassembly.gov</v>
      </c>
      <c r="O883" t="s">
        <v>11052</v>
      </c>
      <c r="P883" t="e">
        <f>VLOOKUP(assembly_staff_import[[#This Row],[Full Name]],[3]!PEOPLE_March_20[#Data],1,0)</f>
        <v>#REF!</v>
      </c>
      <c r="Q883" t="e">
        <f>VLOOKUP(assembly_staff_import[[#This Row],[Full Name]],[3]!Table17[#Data],3,0)</f>
        <v>#REF!</v>
      </c>
      <c r="R883" t="e">
        <f>VLOOKUP(assembly_staff_import[[#This Row],[Formatted Works for Group]],[3]!Table7[#Data],1,0)</f>
        <v>#REF!</v>
      </c>
      <c r="S883" t="e">
        <f>IF(assembly_staff_import[[#This Row],[Legislative Staff Type]]="Personal", assembly_staff_import[[#This Row],[Vlookup Works for Group]], assembly_staff_import[[#This Row],[Formatted Works for Group calc]]&amp;", Central Staff Office, Assembly")</f>
        <v>#REF!</v>
      </c>
      <c r="T883" s="20" t="str">
        <f>TRIM(assembly_staff_import[[#This Row],[NAME_SOURCE_KEY]])</f>
        <v>UCAN, VEYSEL</v>
      </c>
      <c r="U883" t="s">
        <v>27801</v>
      </c>
      <c r="V883" t="s">
        <v>27802</v>
      </c>
      <c r="W883" t="s">
        <v>27803</v>
      </c>
      <c r="Y883" t="str">
        <f>IF(assembly_staff_import[[#This Row],[Legislative Staff Type]]="Personal", PROPER(TRIM(assembly_staff_import[[#This Row],[Unit First MI via UNIT_SOURCE_KEY]])&amp;" "&amp;assembly_staff_import[[#This Row],[Unit Last via UNIT_SOURCE_KEY]]), PROPER(TRIM(assembly_staff_import[[#This Row],[UNIT NAME_SOURCE_KEY2]])))</f>
        <v>Kevin A. Cahill</v>
      </c>
      <c r="Z883" t="s">
        <v>27776</v>
      </c>
      <c r="AA883" t="e">
        <f>VLOOKUP(assembly_staff_import[[#This Row],[Formatted and corrected Works for Group Text]],[3]!Table4[#Data],1,0)</f>
        <v>#REF!</v>
      </c>
      <c r="AB883" t="e">
        <f>VLOOKUP(assembly_staff_import[[#This Row],[Formatted and corrected Works for Group Text]],[3]!Table5[#Data],2,0)</f>
        <v>#REF!</v>
      </c>
      <c r="AC883" t="str">
        <f>IF(TRIM(assembly_staff_import[[#This Row],[PUBLIC INFO ADDR_SOURCE_KEY]])="CAPITOL, ALBANY", "Legislative / Capitol Office", "District Office")</f>
        <v>Legislative / Capitol Office</v>
      </c>
      <c r="AD883" t="s">
        <v>27777</v>
      </c>
      <c r="AE883" t="s">
        <v>27778</v>
      </c>
      <c r="AF883" t="str">
        <f t="shared" si="44"/>
        <v xml:space="preserve">B82 </v>
      </c>
      <c r="AG883" t="s">
        <v>27779</v>
      </c>
      <c r="AH883" t="s">
        <v>27804</v>
      </c>
      <c r="AI883" t="s">
        <v>23600</v>
      </c>
      <c r="AJ883" t="s">
        <v>23493</v>
      </c>
    </row>
    <row r="884" spans="1:36" x14ac:dyDescent="0.2">
      <c r="A884" t="str">
        <f>TRIM(PROPER((assembly_staff_import[[#This Row],[First MI Name via NAME_SOURCE_KEY TEXT]]&amp;" "&amp;assembly_staff_import[[#This Row],[Last Name via NAME_SOURCE_KEY TEXT]]&amp;" "&amp;assembly_staff_import[[#This Row],[Suffix via NAME_SOURCE_KEY]])))</f>
        <v>Victoria K Perry</v>
      </c>
      <c r="B884" t="str">
        <f>TRIM(CONCATENATE(TRIM(assembly_staff_import[[#This Row],[Full Name]]), ", ", assembly_staff_import[[#This Row],[Title]]))</f>
        <v>Victoria K Perry, Admin Asst/Office Mgr</v>
      </c>
      <c r="C884" t="e">
        <f>assembly_staff_import[[#This Row],[Vlookup_groups]]</f>
        <v>#REF!</v>
      </c>
      <c r="D884" t="str">
        <f>IF(assembly_staff_import[[#This Row],[Legislative Staff Type]]="Personal",assembly_staff_import[[#This Row],[Formatted Personal Staff Office]],"")</f>
        <v>District Office</v>
      </c>
      <c r="E884" t="s">
        <v>65</v>
      </c>
      <c r="F884" s="19" t="s">
        <v>10913</v>
      </c>
      <c r="G884" t="s">
        <v>67</v>
      </c>
      <c r="H884" t="str">
        <f>TRIM(PROPER((assembly_staff_import[[#This Row],[Last Name via NAME_SOURCE_KEY TEXT]]&amp;" "&amp;assembly_staff_import[[#This Row],[Suffix via NAME_SOURCE_KEY]])))</f>
        <v>Perry</v>
      </c>
      <c r="I884" t="str">
        <f>PROPER(assembly_staff_import[[#This Row],[JOB TITLE_SOURCE_KEY]])</f>
        <v xml:space="preserve">Admin Asst/Office Mgr                      </v>
      </c>
      <c r="J884" t="s">
        <v>72</v>
      </c>
      <c r="K884" t="e">
        <f>IF(assembly_staff_import[[#This Row],[Legislative Staff Type]]="Personal",assembly_staff_import[[#This Row],[Vlookup Reports To Person]], "")</f>
        <v>#REF!</v>
      </c>
      <c r="L884" t="str">
        <f>PROPER(assembly_staff_import[[#This Row],[First MI Name via NAME_SOURCE_KEY TEXT]])</f>
        <v xml:space="preserve"> Victoria K</v>
      </c>
      <c r="M884" t="s">
        <v>11037</v>
      </c>
      <c r="N884" t="str">
        <f>LOWER(CONCATENATE(assembly_staff_import[[#This Row],[Last Name]],LEFT(assembly_staff_import[[#This Row],[First Name (no initial)]],1),"@nyassembly.gov"))</f>
        <v>perryv@nyassembly.gov</v>
      </c>
      <c r="O884" t="s">
        <v>15843</v>
      </c>
      <c r="P884" t="e">
        <f>VLOOKUP(assembly_staff_import[[#This Row],[Full Name]],[3]!PEOPLE_March_20[#Data],1,0)</f>
        <v>#REF!</v>
      </c>
      <c r="Q884" t="e">
        <f>VLOOKUP(assembly_staff_import[[#This Row],[Full Name]],[3]!Table17[#Data],3,0)</f>
        <v>#REF!</v>
      </c>
      <c r="R884" t="e">
        <f>VLOOKUP(assembly_staff_import[[#This Row],[Formatted Works for Group]],[3]!Table7[#Data],1,0)</f>
        <v>#REF!</v>
      </c>
      <c r="S884" t="e">
        <f>IF(assembly_staff_import[[#This Row],[Legislative Staff Type]]="Personal", assembly_staff_import[[#This Row],[Vlookup Works for Group]], assembly_staff_import[[#This Row],[Formatted Works for Group calc]]&amp;", Central Staff Office, Assembly")</f>
        <v>#REF!</v>
      </c>
      <c r="T884" s="20" t="str">
        <f>TRIM(assembly_staff_import[[#This Row],[NAME_SOURCE_KEY]])</f>
        <v>PERRY, VICTORIA K</v>
      </c>
      <c r="U884" t="s">
        <v>27805</v>
      </c>
      <c r="V884" t="s">
        <v>26922</v>
      </c>
      <c r="W884" t="s">
        <v>27806</v>
      </c>
      <c r="Y884" t="str">
        <f>IF(assembly_staff_import[[#This Row],[Legislative Staff Type]]="Personal", PROPER(TRIM(assembly_staff_import[[#This Row],[Unit First MI via UNIT_SOURCE_KEY]])&amp;" "&amp;assembly_staff_import[[#This Row],[Unit Last via UNIT_SOURCE_KEY]]), PROPER(TRIM(assembly_staff_import[[#This Row],[UNIT NAME_SOURCE_KEY2]])))</f>
        <v>Kevin A. Cahill</v>
      </c>
      <c r="Z884" t="s">
        <v>27776</v>
      </c>
      <c r="AA884" t="e">
        <f>VLOOKUP(assembly_staff_import[[#This Row],[Formatted and corrected Works for Group Text]],[3]!Table4[#Data],1,0)</f>
        <v>#REF!</v>
      </c>
      <c r="AB884" t="e">
        <f>VLOOKUP(assembly_staff_import[[#This Row],[Formatted and corrected Works for Group Text]],[3]!Table5[#Data],2,0)</f>
        <v>#REF!</v>
      </c>
      <c r="AC884" t="str">
        <f>IF(TRIM(assembly_staff_import[[#This Row],[PUBLIC INFO ADDR_SOURCE_KEY]])="CAPITOL, ALBANY", "Legislative / Capitol Office", "District Office")</f>
        <v>District Office</v>
      </c>
      <c r="AD884" t="s">
        <v>27777</v>
      </c>
      <c r="AE884" t="s">
        <v>27778</v>
      </c>
      <c r="AF884" t="str">
        <f t="shared" si="44"/>
        <v xml:space="preserve">B82 </v>
      </c>
      <c r="AG884" t="s">
        <v>27779</v>
      </c>
      <c r="AH884" t="s">
        <v>27807</v>
      </c>
      <c r="AI884" t="s">
        <v>27808</v>
      </c>
      <c r="AJ884" t="s">
        <v>27781</v>
      </c>
    </row>
    <row r="885" spans="1:36" x14ac:dyDescent="0.2">
      <c r="A885" t="str">
        <f>TRIM(PROPER((assembly_staff_import[[#This Row],[First MI Name via NAME_SOURCE_KEY TEXT]]&amp;" "&amp;assembly_staff_import[[#This Row],[Last Name via NAME_SOURCE_KEY TEXT]]&amp;" "&amp;assembly_staff_import[[#This Row],[Suffix via NAME_SOURCE_KEY]])))</f>
        <v>Christopher G Covucci</v>
      </c>
      <c r="B885" t="str">
        <f>TRIM(CONCATENATE(TRIM(assembly_staff_import[[#This Row],[Full Name]]), ", ", assembly_staff_import[[#This Row],[Title]]))</f>
        <v>Christopher G Covucci, Chief Of Staff</v>
      </c>
      <c r="C885" t="e">
        <f>assembly_staff_import[[#This Row],[Vlookup_groups]]</f>
        <v>#REF!</v>
      </c>
      <c r="D885" t="str">
        <f>IF(assembly_staff_import[[#This Row],[Legislative Staff Type]]="Personal",assembly_staff_import[[#This Row],[Formatted Personal Staff Office]],"")</f>
        <v>District Office</v>
      </c>
      <c r="E885" t="s">
        <v>65</v>
      </c>
      <c r="F885" s="19" t="s">
        <v>10913</v>
      </c>
      <c r="G885" t="s">
        <v>67</v>
      </c>
      <c r="H885" t="str">
        <f>TRIM(PROPER((assembly_staff_import[[#This Row],[Last Name via NAME_SOURCE_KEY TEXT]]&amp;" "&amp;assembly_staff_import[[#This Row],[Suffix via NAME_SOURCE_KEY]])))</f>
        <v>Covucci</v>
      </c>
      <c r="I885" t="str">
        <f>PROPER(assembly_staff_import[[#This Row],[JOB TITLE_SOURCE_KEY]])</f>
        <v xml:space="preserve">Chief Of Staff                             </v>
      </c>
      <c r="J885" t="s">
        <v>72</v>
      </c>
      <c r="K885" t="e">
        <f>IF(assembly_staff_import[[#This Row],[Legislative Staff Type]]="Personal",assembly_staff_import[[#This Row],[Vlookup Reports To Person]], "")</f>
        <v>#REF!</v>
      </c>
      <c r="L885" t="str">
        <f>PROPER(assembly_staff_import[[#This Row],[First MI Name via NAME_SOURCE_KEY TEXT]])</f>
        <v xml:space="preserve"> Christopher G</v>
      </c>
      <c r="M885" t="s">
        <v>23239</v>
      </c>
      <c r="N885" t="str">
        <f>LOWER(CONCATENATE(assembly_staff_import[[#This Row],[Last Name]],LEFT(assembly_staff_import[[#This Row],[First Name (no initial)]],1),"@nyassembly.gov"))</f>
        <v>covuccic@nyassembly.gov</v>
      </c>
      <c r="O885" t="s">
        <v>13616</v>
      </c>
      <c r="P885" t="e">
        <f>VLOOKUP(assembly_staff_import[[#This Row],[Full Name]],[3]!PEOPLE_March_20[#Data],1,0)</f>
        <v>#REF!</v>
      </c>
      <c r="Q885" t="e">
        <f>VLOOKUP(assembly_staff_import[[#This Row],[Full Name]],[3]!Table17[#Data],3,0)</f>
        <v>#REF!</v>
      </c>
      <c r="R885" t="e">
        <f>VLOOKUP(assembly_staff_import[[#This Row],[Formatted Works for Group]],[3]!Table7[#Data],1,0)</f>
        <v>#REF!</v>
      </c>
      <c r="S885" t="e">
        <f>IF(assembly_staff_import[[#This Row],[Legislative Staff Type]]="Personal", assembly_staff_import[[#This Row],[Vlookup Works for Group]], assembly_staff_import[[#This Row],[Formatted Works for Group calc]]&amp;", Central Staff Office, Assembly")</f>
        <v>#REF!</v>
      </c>
      <c r="T885" s="20" t="str">
        <f>TRIM(assembly_staff_import[[#This Row],[NAME_SOURCE_KEY]])</f>
        <v>COVUCCI, CHRISTOPHER G</v>
      </c>
      <c r="U885" t="s">
        <v>27809</v>
      </c>
      <c r="V885" t="s">
        <v>27761</v>
      </c>
      <c r="W885" t="s">
        <v>27810</v>
      </c>
      <c r="Y885" t="str">
        <f>IF(assembly_staff_import[[#This Row],[Legislative Staff Type]]="Personal", PROPER(TRIM(assembly_staff_import[[#This Row],[Unit First MI via UNIT_SOURCE_KEY]])&amp;" "&amp;assembly_staff_import[[#This Row],[Unit Last via UNIT_SOURCE_KEY]]), PROPER(TRIM(assembly_staff_import[[#This Row],[UNIT NAME_SOURCE_KEY2]])))</f>
        <v>Kieran M. Lalor</v>
      </c>
      <c r="Z885" t="s">
        <v>27811</v>
      </c>
      <c r="AA885" t="e">
        <f>VLOOKUP(assembly_staff_import[[#This Row],[Formatted and corrected Works for Group Text]],[3]!Table4[#Data],1,0)</f>
        <v>#REF!</v>
      </c>
      <c r="AB885" t="e">
        <f>VLOOKUP(assembly_staff_import[[#This Row],[Formatted and corrected Works for Group Text]],[3]!Table5[#Data],2,0)</f>
        <v>#REF!</v>
      </c>
      <c r="AC885" t="str">
        <f>IF(TRIM(assembly_staff_import[[#This Row],[PUBLIC INFO ADDR_SOURCE_KEY]])="CAPITOL, ALBANY", "Legislative / Capitol Office", "District Office")</f>
        <v>District Office</v>
      </c>
      <c r="AD885" t="s">
        <v>27812</v>
      </c>
      <c r="AE885" t="s">
        <v>27813</v>
      </c>
      <c r="AF885" t="str">
        <f>"N54 "</f>
        <v xml:space="preserve">N54 </v>
      </c>
      <c r="AG885" t="s">
        <v>27814</v>
      </c>
      <c r="AH885" t="s">
        <v>27815</v>
      </c>
      <c r="AI885" t="s">
        <v>23587</v>
      </c>
      <c r="AJ885" t="s">
        <v>27816</v>
      </c>
    </row>
    <row r="886" spans="1:36" x14ac:dyDescent="0.2">
      <c r="A886" t="str">
        <f>TRIM(PROPER((assembly_staff_import[[#This Row],[First MI Name via NAME_SOURCE_KEY TEXT]]&amp;" "&amp;assembly_staff_import[[#This Row],[Last Name via NAME_SOURCE_KEY TEXT]]&amp;" "&amp;assembly_staff_import[[#This Row],[Suffix via NAME_SOURCE_KEY]])))</f>
        <v>Kira Z Gorman</v>
      </c>
      <c r="B886" t="str">
        <f>TRIM(CONCATENATE(TRIM(assembly_staff_import[[#This Row],[Full Name]]), ", ", assembly_staff_import[[#This Row],[Title]]))</f>
        <v>Kira Z Gorman, D O Director</v>
      </c>
      <c r="C886" t="e">
        <f>assembly_staff_import[[#This Row],[Vlookup_groups]]</f>
        <v>#REF!</v>
      </c>
      <c r="D886" t="str">
        <f>IF(assembly_staff_import[[#This Row],[Legislative Staff Type]]="Personal",assembly_staff_import[[#This Row],[Formatted Personal Staff Office]],"")</f>
        <v>District Office</v>
      </c>
      <c r="E886" t="s">
        <v>65</v>
      </c>
      <c r="F886" s="19" t="s">
        <v>10913</v>
      </c>
      <c r="G886" t="s">
        <v>67</v>
      </c>
      <c r="H886" t="str">
        <f>TRIM(PROPER((assembly_staff_import[[#This Row],[Last Name via NAME_SOURCE_KEY TEXT]]&amp;" "&amp;assembly_staff_import[[#This Row],[Suffix via NAME_SOURCE_KEY]])))</f>
        <v>Gorman</v>
      </c>
      <c r="I886" t="str">
        <f>PROPER(assembly_staff_import[[#This Row],[JOB TITLE_SOURCE_KEY]])</f>
        <v xml:space="preserve">D O Director                               </v>
      </c>
      <c r="J886" t="s">
        <v>72</v>
      </c>
      <c r="K886" t="e">
        <f>IF(assembly_staff_import[[#This Row],[Legislative Staff Type]]="Personal",assembly_staff_import[[#This Row],[Vlookup Reports To Person]], "")</f>
        <v>#REF!</v>
      </c>
      <c r="L886" t="str">
        <f>PROPER(assembly_staff_import[[#This Row],[First MI Name via NAME_SOURCE_KEY TEXT]])</f>
        <v xml:space="preserve"> Kira Z</v>
      </c>
      <c r="M886" t="s">
        <v>12509</v>
      </c>
      <c r="N886" t="str">
        <f>LOWER(CONCATENATE(assembly_staff_import[[#This Row],[Last Name]],LEFT(assembly_staff_import[[#This Row],[First Name (no initial)]],1),"@nyassembly.gov"))</f>
        <v>gormank@nyassembly.gov</v>
      </c>
      <c r="O886" t="s">
        <v>27817</v>
      </c>
      <c r="P886" t="e">
        <f>VLOOKUP(assembly_staff_import[[#This Row],[Full Name]],[3]!PEOPLE_March_20[#Data],1,0)</f>
        <v>#REF!</v>
      </c>
      <c r="Q886" t="e">
        <f>VLOOKUP(assembly_staff_import[[#This Row],[Full Name]],[3]!Table17[#Data],3,0)</f>
        <v>#REF!</v>
      </c>
      <c r="R886" t="e">
        <f>VLOOKUP(assembly_staff_import[[#This Row],[Formatted Works for Group]],[3]!Table7[#Data],1,0)</f>
        <v>#REF!</v>
      </c>
      <c r="S886" t="e">
        <f>IF(assembly_staff_import[[#This Row],[Legislative Staff Type]]="Personal", assembly_staff_import[[#This Row],[Vlookup Works for Group]], assembly_staff_import[[#This Row],[Formatted Works for Group calc]]&amp;", Central Staff Office, Assembly")</f>
        <v>#REF!</v>
      </c>
      <c r="T886" s="20" t="str">
        <f>TRIM(assembly_staff_import[[#This Row],[NAME_SOURCE_KEY]])</f>
        <v>GORMAN, KIRA Z</v>
      </c>
      <c r="U886" t="s">
        <v>27818</v>
      </c>
      <c r="V886" t="s">
        <v>27819</v>
      </c>
      <c r="W886" t="s">
        <v>27820</v>
      </c>
      <c r="Y886" t="str">
        <f>IF(assembly_staff_import[[#This Row],[Legislative Staff Type]]="Personal", PROPER(TRIM(assembly_staff_import[[#This Row],[Unit First MI via UNIT_SOURCE_KEY]])&amp;" "&amp;assembly_staff_import[[#This Row],[Unit Last via UNIT_SOURCE_KEY]]), PROPER(TRIM(assembly_staff_import[[#This Row],[UNIT NAME_SOURCE_KEY2]])))</f>
        <v>Kieran M. Lalor</v>
      </c>
      <c r="Z886" t="s">
        <v>27811</v>
      </c>
      <c r="AA886" t="e">
        <f>VLOOKUP(assembly_staff_import[[#This Row],[Formatted and corrected Works for Group Text]],[3]!Table4[#Data],1,0)</f>
        <v>#REF!</v>
      </c>
      <c r="AB886" t="e">
        <f>VLOOKUP(assembly_staff_import[[#This Row],[Formatted and corrected Works for Group Text]],[3]!Table5[#Data],2,0)</f>
        <v>#REF!</v>
      </c>
      <c r="AC886" t="str">
        <f>IF(TRIM(assembly_staff_import[[#This Row],[PUBLIC INFO ADDR_SOURCE_KEY]])="CAPITOL, ALBANY", "Legislative / Capitol Office", "District Office")</f>
        <v>District Office</v>
      </c>
      <c r="AD886" t="s">
        <v>27812</v>
      </c>
      <c r="AE886" t="s">
        <v>27813</v>
      </c>
      <c r="AF886" t="str">
        <f>"N54 "</f>
        <v xml:space="preserve">N54 </v>
      </c>
      <c r="AG886" t="s">
        <v>27814</v>
      </c>
      <c r="AH886" t="s">
        <v>27821</v>
      </c>
      <c r="AI886" t="s">
        <v>23653</v>
      </c>
      <c r="AJ886" t="s">
        <v>27816</v>
      </c>
    </row>
    <row r="887" spans="1:36" x14ac:dyDescent="0.2">
      <c r="A887" t="str">
        <f>TRIM(PROPER((assembly_staff_import[[#This Row],[First MI Name via NAME_SOURCE_KEY TEXT]]&amp;" "&amp;assembly_staff_import[[#This Row],[Last Name via NAME_SOURCE_KEY TEXT]]&amp;" "&amp;assembly_staff_import[[#This Row],[Suffix via NAME_SOURCE_KEY]])))</f>
        <v>Kristi M Reynolds</v>
      </c>
      <c r="B887" t="str">
        <f>TRIM(CONCATENATE(TRIM(assembly_staff_import[[#This Row],[Full Name]]), ", ", assembly_staff_import[[#This Row],[Title]]))</f>
        <v>Kristi M Reynolds, Chief Of Staff</v>
      </c>
      <c r="C887" t="e">
        <f>assembly_staff_import[[#This Row],[Vlookup_groups]]</f>
        <v>#REF!</v>
      </c>
      <c r="D887" t="str">
        <f>IF(assembly_staff_import[[#This Row],[Legislative Staff Type]]="Personal",assembly_staff_import[[#This Row],[Formatted Personal Staff Office]],"")</f>
        <v>District Office</v>
      </c>
      <c r="E887" t="s">
        <v>65</v>
      </c>
      <c r="F887" s="19" t="s">
        <v>10913</v>
      </c>
      <c r="G887" t="s">
        <v>67</v>
      </c>
      <c r="H887" t="str">
        <f>TRIM(PROPER((assembly_staff_import[[#This Row],[Last Name via NAME_SOURCE_KEY TEXT]]&amp;" "&amp;assembly_staff_import[[#This Row],[Suffix via NAME_SOURCE_KEY]])))</f>
        <v>Reynolds</v>
      </c>
      <c r="I887" t="str">
        <f>PROPER(assembly_staff_import[[#This Row],[JOB TITLE_SOURCE_KEY]])</f>
        <v xml:space="preserve">Chief Of Staff                             </v>
      </c>
      <c r="J887" t="s">
        <v>72</v>
      </c>
      <c r="K887" t="e">
        <f>IF(assembly_staff_import[[#This Row],[Legislative Staff Type]]="Personal",assembly_staff_import[[#This Row],[Vlookup Reports To Person]], "")</f>
        <v>#REF!</v>
      </c>
      <c r="L887" t="str">
        <f>PROPER(assembly_staff_import[[#This Row],[First MI Name via NAME_SOURCE_KEY TEXT]])</f>
        <v xml:space="preserve"> Kristi M</v>
      </c>
      <c r="M887" t="s">
        <v>20197</v>
      </c>
      <c r="N887" t="str">
        <f>LOWER(CONCATENATE(assembly_staff_import[[#This Row],[Last Name]],LEFT(assembly_staff_import[[#This Row],[First Name (no initial)]],1),"@nyassembly.gov"))</f>
        <v>reynoldsk@nyassembly.gov</v>
      </c>
      <c r="O887" t="s">
        <v>27822</v>
      </c>
      <c r="P887" t="e">
        <f>VLOOKUP(assembly_staff_import[[#This Row],[Full Name]],[3]!PEOPLE_March_20[#Data],1,0)</f>
        <v>#REF!</v>
      </c>
      <c r="Q887" t="e">
        <f>VLOOKUP(assembly_staff_import[[#This Row],[Full Name]],[3]!Table17[#Data],3,0)</f>
        <v>#REF!</v>
      </c>
      <c r="R887" t="e">
        <f>VLOOKUP(assembly_staff_import[[#This Row],[Formatted Works for Group]],[3]!Table7[#Data],1,0)</f>
        <v>#REF!</v>
      </c>
      <c r="S887" t="e">
        <f>IF(assembly_staff_import[[#This Row],[Legislative Staff Type]]="Personal", assembly_staff_import[[#This Row],[Vlookup Works for Group]], assembly_staff_import[[#This Row],[Formatted Works for Group calc]]&amp;", Central Staff Office, Assembly")</f>
        <v>#REF!</v>
      </c>
      <c r="T887" s="20" t="str">
        <f>TRIM(assembly_staff_import[[#This Row],[NAME_SOURCE_KEY]])</f>
        <v>REYNOLDS, KRISTI M</v>
      </c>
      <c r="U887" t="s">
        <v>27823</v>
      </c>
      <c r="V887" t="s">
        <v>27824</v>
      </c>
      <c r="W887" t="s">
        <v>27825</v>
      </c>
      <c r="Y887" t="str">
        <f>IF(assembly_staff_import[[#This Row],[Legislative Staff Type]]="Personal", PROPER(TRIM(assembly_staff_import[[#This Row],[Unit First MI via UNIT_SOURCE_KEY]])&amp;" "&amp;assembly_staff_import[[#This Row],[Unit Last via UNIT_SOURCE_KEY]]), PROPER(TRIM(assembly_staff_import[[#This Row],[UNIT NAME_SOURCE_KEY2]])))</f>
        <v>Kimberly Jean-Pierre</v>
      </c>
      <c r="Z887" t="s">
        <v>27826</v>
      </c>
      <c r="AA887" t="e">
        <f>VLOOKUP(assembly_staff_import[[#This Row],[Formatted and corrected Works for Group Text]],[3]!Table4[#Data],1,0)</f>
        <v>#REF!</v>
      </c>
      <c r="AB887" t="e">
        <f>VLOOKUP(assembly_staff_import[[#This Row],[Formatted and corrected Works for Group Text]],[3]!Table5[#Data],2,0)</f>
        <v>#REF!</v>
      </c>
      <c r="AC887" t="str">
        <f>IF(TRIM(assembly_staff_import[[#This Row],[PUBLIC INFO ADDR_SOURCE_KEY]])="CAPITOL, ALBANY", "Legislative / Capitol Office", "District Office")</f>
        <v>District Office</v>
      </c>
      <c r="AD887" t="s">
        <v>27827</v>
      </c>
      <c r="AE887" t="s">
        <v>27828</v>
      </c>
      <c r="AF887" t="str">
        <f>"B76 "</f>
        <v xml:space="preserve">B76 </v>
      </c>
      <c r="AG887" t="s">
        <v>27829</v>
      </c>
      <c r="AH887" t="s">
        <v>27830</v>
      </c>
      <c r="AI887" t="s">
        <v>23587</v>
      </c>
      <c r="AJ887" t="s">
        <v>27831</v>
      </c>
    </row>
    <row r="888" spans="1:36" x14ac:dyDescent="0.2">
      <c r="A888" t="str">
        <f>TRIM(PROPER((assembly_staff_import[[#This Row],[First MI Name via NAME_SOURCE_KEY TEXT]]&amp;" "&amp;assembly_staff_import[[#This Row],[Last Name via NAME_SOURCE_KEY TEXT]]&amp;" "&amp;assembly_staff_import[[#This Row],[Suffix via NAME_SOURCE_KEY]])))</f>
        <v>Lasheca Rb Lewis</v>
      </c>
      <c r="B888" t="str">
        <f>TRIM(CONCATENATE(TRIM(assembly_staff_import[[#This Row],[Full Name]]), ", ", assembly_staff_import[[#This Row],[Title]]))</f>
        <v>Lasheca Rb Lewis, Commun Relations Dir</v>
      </c>
      <c r="C888" t="e">
        <f>assembly_staff_import[[#This Row],[Vlookup_groups]]</f>
        <v>#REF!</v>
      </c>
      <c r="D888" t="str">
        <f>IF(assembly_staff_import[[#This Row],[Legislative Staff Type]]="Personal",assembly_staff_import[[#This Row],[Formatted Personal Staff Office]],"")</f>
        <v>District Office</v>
      </c>
      <c r="E888" t="s">
        <v>65</v>
      </c>
      <c r="F888" s="19" t="s">
        <v>10913</v>
      </c>
      <c r="G888" t="s">
        <v>67</v>
      </c>
      <c r="H888" t="str">
        <f>TRIM(PROPER((assembly_staff_import[[#This Row],[Last Name via NAME_SOURCE_KEY TEXT]]&amp;" "&amp;assembly_staff_import[[#This Row],[Suffix via NAME_SOURCE_KEY]])))</f>
        <v>Lewis</v>
      </c>
      <c r="I888" t="str">
        <f>PROPER(assembly_staff_import[[#This Row],[JOB TITLE_SOURCE_KEY]])</f>
        <v xml:space="preserve">Commun Relations Dir                       </v>
      </c>
      <c r="J888" t="s">
        <v>72</v>
      </c>
      <c r="K888" t="e">
        <f>IF(assembly_staff_import[[#This Row],[Legislative Staff Type]]="Personal",assembly_staff_import[[#This Row],[Vlookup Reports To Person]], "")</f>
        <v>#REF!</v>
      </c>
      <c r="L888" t="str">
        <f>PROPER(assembly_staff_import[[#This Row],[First MI Name via NAME_SOURCE_KEY TEXT]])</f>
        <v xml:space="preserve"> Lasheca Rb</v>
      </c>
      <c r="M888" t="s">
        <v>12448</v>
      </c>
      <c r="N888" t="str">
        <f>LOWER(CONCATENATE(assembly_staff_import[[#This Row],[Last Name]],LEFT(assembly_staff_import[[#This Row],[First Name (no initial)]],1),"@nyassembly.gov"))</f>
        <v>lewisl@nyassembly.gov</v>
      </c>
      <c r="O888" t="s">
        <v>27832</v>
      </c>
      <c r="P888" t="e">
        <f>VLOOKUP(assembly_staff_import[[#This Row],[Full Name]],[3]!PEOPLE_March_20[#Data],1,0)</f>
        <v>#REF!</v>
      </c>
      <c r="Q888" t="e">
        <f>VLOOKUP(assembly_staff_import[[#This Row],[Full Name]],[3]!Table17[#Data],3,0)</f>
        <v>#REF!</v>
      </c>
      <c r="R888" t="e">
        <f>VLOOKUP(assembly_staff_import[[#This Row],[Formatted Works for Group]],[3]!Table7[#Data],1,0)</f>
        <v>#REF!</v>
      </c>
      <c r="S888" t="e">
        <f>IF(assembly_staff_import[[#This Row],[Legislative Staff Type]]="Personal", assembly_staff_import[[#This Row],[Vlookup Works for Group]], assembly_staff_import[[#This Row],[Formatted Works for Group calc]]&amp;", Central Staff Office, Assembly")</f>
        <v>#REF!</v>
      </c>
      <c r="T888" s="20" t="str">
        <f>TRIM(assembly_staff_import[[#This Row],[NAME_SOURCE_KEY]])</f>
        <v>LEWIS, LASHECA RB</v>
      </c>
      <c r="U888" t="s">
        <v>27833</v>
      </c>
      <c r="V888" t="s">
        <v>24305</v>
      </c>
      <c r="W888" t="s">
        <v>27834</v>
      </c>
      <c r="Y888" t="str">
        <f>IF(assembly_staff_import[[#This Row],[Legislative Staff Type]]="Personal", PROPER(TRIM(assembly_staff_import[[#This Row],[Unit First MI via UNIT_SOURCE_KEY]])&amp;" "&amp;assembly_staff_import[[#This Row],[Unit Last via UNIT_SOURCE_KEY]]), PROPER(TRIM(assembly_staff_import[[#This Row],[UNIT NAME_SOURCE_KEY2]])))</f>
        <v>Kimberly Jean-Pierre</v>
      </c>
      <c r="Z888" t="s">
        <v>27826</v>
      </c>
      <c r="AA888" t="e">
        <f>VLOOKUP(assembly_staff_import[[#This Row],[Formatted and corrected Works for Group Text]],[3]!Table4[#Data],1,0)</f>
        <v>#REF!</v>
      </c>
      <c r="AB888" t="e">
        <f>VLOOKUP(assembly_staff_import[[#This Row],[Formatted and corrected Works for Group Text]],[3]!Table5[#Data],2,0)</f>
        <v>#REF!</v>
      </c>
      <c r="AC888" t="str">
        <f>IF(TRIM(assembly_staff_import[[#This Row],[PUBLIC INFO ADDR_SOURCE_KEY]])="CAPITOL, ALBANY", "Legislative / Capitol Office", "District Office")</f>
        <v>District Office</v>
      </c>
      <c r="AD888" t="s">
        <v>27827</v>
      </c>
      <c r="AE888" t="s">
        <v>27828</v>
      </c>
      <c r="AF888" t="str">
        <f>"B76 "</f>
        <v xml:space="preserve">B76 </v>
      </c>
      <c r="AG888" t="s">
        <v>27829</v>
      </c>
      <c r="AH888" t="s">
        <v>27835</v>
      </c>
      <c r="AI888" t="s">
        <v>24638</v>
      </c>
      <c r="AJ888" t="s">
        <v>27831</v>
      </c>
    </row>
    <row r="889" spans="1:36" x14ac:dyDescent="0.2">
      <c r="A889" t="str">
        <f>TRIM(PROPER((assembly_staff_import[[#This Row],[First MI Name via NAME_SOURCE_KEY TEXT]]&amp;" "&amp;assembly_staff_import[[#This Row],[Last Name via NAME_SOURCE_KEY TEXT]]&amp;" "&amp;assembly_staff_import[[#This Row],[Suffix via NAME_SOURCE_KEY]])))</f>
        <v>Tyler D Parks</v>
      </c>
      <c r="B889" t="str">
        <f>TRIM(CONCATENATE(TRIM(assembly_staff_import[[#This Row],[Full Name]]), ", ", assembly_staff_import[[#This Row],[Title]]))</f>
        <v>Tyler D Parks, Legis Aide</v>
      </c>
      <c r="C889" t="e">
        <f>assembly_staff_import[[#This Row],[Vlookup_groups]]</f>
        <v>#REF!</v>
      </c>
      <c r="D889" t="str">
        <f>IF(assembly_staff_import[[#This Row],[Legislative Staff Type]]="Personal",assembly_staff_import[[#This Row],[Formatted Personal Staff Office]],"")</f>
        <v>District Office</v>
      </c>
      <c r="E889" t="s">
        <v>65</v>
      </c>
      <c r="F889" s="19" t="s">
        <v>10913</v>
      </c>
      <c r="G889" t="s">
        <v>67</v>
      </c>
      <c r="H889" t="str">
        <f>TRIM(PROPER((assembly_staff_import[[#This Row],[Last Name via NAME_SOURCE_KEY TEXT]]&amp;" "&amp;assembly_staff_import[[#This Row],[Suffix via NAME_SOURCE_KEY]])))</f>
        <v>Parks</v>
      </c>
      <c r="I889" t="str">
        <f>PROPER(assembly_staff_import[[#This Row],[JOB TITLE_SOURCE_KEY]])</f>
        <v xml:space="preserve">Legis Aide                                 </v>
      </c>
      <c r="J889" t="s">
        <v>72</v>
      </c>
      <c r="K889" t="e">
        <f>IF(assembly_staff_import[[#This Row],[Legislative Staff Type]]="Personal",assembly_staff_import[[#This Row],[Vlookup Reports To Person]], "")</f>
        <v>#REF!</v>
      </c>
      <c r="L889" t="str">
        <f>PROPER(assembly_staff_import[[#This Row],[First MI Name via NAME_SOURCE_KEY TEXT]])</f>
        <v xml:space="preserve"> Tyler D</v>
      </c>
      <c r="M889" t="s">
        <v>11077</v>
      </c>
      <c r="N889" t="str">
        <f>LOWER(CONCATENATE(assembly_staff_import[[#This Row],[Last Name]],LEFT(assembly_staff_import[[#This Row],[First Name (no initial)]],1),"@nyassembly.gov"))</f>
        <v>parkst@nyassembly.gov</v>
      </c>
      <c r="O889" t="s">
        <v>27589</v>
      </c>
      <c r="P889" t="e">
        <f>VLOOKUP(assembly_staff_import[[#This Row],[Full Name]],[3]!PEOPLE_March_20[#Data],1,0)</f>
        <v>#REF!</v>
      </c>
      <c r="Q889" t="e">
        <f>VLOOKUP(assembly_staff_import[[#This Row],[Full Name]],[3]!Table17[#Data],3,0)</f>
        <v>#REF!</v>
      </c>
      <c r="R889" t="e">
        <f>VLOOKUP(assembly_staff_import[[#This Row],[Formatted Works for Group]],[3]!Table7[#Data],1,0)</f>
        <v>#REF!</v>
      </c>
      <c r="S889" t="e">
        <f>IF(assembly_staff_import[[#This Row],[Legislative Staff Type]]="Personal", assembly_staff_import[[#This Row],[Vlookup Works for Group]], assembly_staff_import[[#This Row],[Formatted Works for Group calc]]&amp;", Central Staff Office, Assembly")</f>
        <v>#REF!</v>
      </c>
      <c r="T889" s="20" t="str">
        <f>TRIM(assembly_staff_import[[#This Row],[NAME_SOURCE_KEY]])</f>
        <v>PARKS, TYLER D</v>
      </c>
      <c r="U889" t="s">
        <v>27836</v>
      </c>
      <c r="V889" t="s">
        <v>27837</v>
      </c>
      <c r="W889" t="s">
        <v>27838</v>
      </c>
      <c r="Y889" t="str">
        <f>IF(assembly_staff_import[[#This Row],[Legislative Staff Type]]="Personal", PROPER(TRIM(assembly_staff_import[[#This Row],[Unit First MI via UNIT_SOURCE_KEY]])&amp;" "&amp;assembly_staff_import[[#This Row],[Unit Last via UNIT_SOURCE_KEY]]), PROPER(TRIM(assembly_staff_import[[#This Row],[UNIT NAME_SOURCE_KEY2]])))</f>
        <v>Kimberly Jean-Pierre</v>
      </c>
      <c r="Z889" t="s">
        <v>27826</v>
      </c>
      <c r="AA889" t="e">
        <f>VLOOKUP(assembly_staff_import[[#This Row],[Formatted and corrected Works for Group Text]],[3]!Table4[#Data],1,0)</f>
        <v>#REF!</v>
      </c>
      <c r="AB889" t="e">
        <f>VLOOKUP(assembly_staff_import[[#This Row],[Formatted and corrected Works for Group Text]],[3]!Table5[#Data],2,0)</f>
        <v>#REF!</v>
      </c>
      <c r="AC889" t="str">
        <f>IF(TRIM(assembly_staff_import[[#This Row],[PUBLIC INFO ADDR_SOURCE_KEY]])="CAPITOL, ALBANY", "Legislative / Capitol Office", "District Office")</f>
        <v>District Office</v>
      </c>
      <c r="AD889" t="s">
        <v>27827</v>
      </c>
      <c r="AE889" t="s">
        <v>27828</v>
      </c>
      <c r="AF889" t="str">
        <f>"B76 "</f>
        <v xml:space="preserve">B76 </v>
      </c>
      <c r="AG889" t="s">
        <v>27829</v>
      </c>
      <c r="AH889" t="s">
        <v>27839</v>
      </c>
      <c r="AI889" t="s">
        <v>23600</v>
      </c>
      <c r="AJ889" t="s">
        <v>27831</v>
      </c>
    </row>
    <row r="890" spans="1:36" x14ac:dyDescent="0.2">
      <c r="A890" t="str">
        <f>TRIM(PROPER((assembly_staff_import[[#This Row],[First MI Name via NAME_SOURCE_KEY TEXT]]&amp;" "&amp;assembly_staff_import[[#This Row],[Last Name via NAME_SOURCE_KEY TEXT]]&amp;" "&amp;assembly_staff_import[[#This Row],[Suffix via NAME_SOURCE_KEY]])))</f>
        <v>Yaryl E Gonzalez</v>
      </c>
      <c r="B890" t="str">
        <f>TRIM(CONCATENATE(TRIM(assembly_staff_import[[#This Row],[Full Name]]), ", ", assembly_staff_import[[#This Row],[Title]]))</f>
        <v>Yaryl E Gonzalez, Legis Aide</v>
      </c>
      <c r="C890" t="e">
        <f>assembly_staff_import[[#This Row],[Vlookup_groups]]</f>
        <v>#REF!</v>
      </c>
      <c r="D890" t="str">
        <f>IF(assembly_staff_import[[#This Row],[Legislative Staff Type]]="Personal",assembly_staff_import[[#This Row],[Formatted Personal Staff Office]],"")</f>
        <v>District Office</v>
      </c>
      <c r="E890" t="s">
        <v>65</v>
      </c>
      <c r="F890" s="19" t="s">
        <v>10913</v>
      </c>
      <c r="G890" t="s">
        <v>67</v>
      </c>
      <c r="H890" t="str">
        <f>TRIM(PROPER((assembly_staff_import[[#This Row],[Last Name via NAME_SOURCE_KEY TEXT]]&amp;" "&amp;assembly_staff_import[[#This Row],[Suffix via NAME_SOURCE_KEY]])))</f>
        <v>Gonzalez</v>
      </c>
      <c r="I890" t="str">
        <f>PROPER(assembly_staff_import[[#This Row],[JOB TITLE_SOURCE_KEY]])</f>
        <v xml:space="preserve">Legis Aide                                 </v>
      </c>
      <c r="J890" t="s">
        <v>72</v>
      </c>
      <c r="K890" t="e">
        <f>IF(assembly_staff_import[[#This Row],[Legislative Staff Type]]="Personal",assembly_staff_import[[#This Row],[Vlookup Reports To Person]], "")</f>
        <v>#REF!</v>
      </c>
      <c r="L890" t="str">
        <f>PROPER(assembly_staff_import[[#This Row],[First MI Name via NAME_SOURCE_KEY TEXT]])</f>
        <v xml:space="preserve"> Yaryl E</v>
      </c>
      <c r="M890" t="s">
        <v>18147</v>
      </c>
      <c r="N890" t="str">
        <f>LOWER(CONCATENATE(assembly_staff_import[[#This Row],[Last Name]],LEFT(assembly_staff_import[[#This Row],[First Name (no initial)]],1),"@nyassembly.gov"))</f>
        <v>gonzalezy@nyassembly.gov</v>
      </c>
      <c r="O890" t="s">
        <v>27840</v>
      </c>
      <c r="P890" t="e">
        <f>VLOOKUP(assembly_staff_import[[#This Row],[Full Name]],[3]!PEOPLE_March_20[#Data],1,0)</f>
        <v>#REF!</v>
      </c>
      <c r="Q890" t="e">
        <f>VLOOKUP(assembly_staff_import[[#This Row],[Full Name]],[3]!Table17[#Data],3,0)</f>
        <v>#REF!</v>
      </c>
      <c r="R890" t="e">
        <f>VLOOKUP(assembly_staff_import[[#This Row],[Formatted Works for Group]],[3]!Table7[#Data],1,0)</f>
        <v>#REF!</v>
      </c>
      <c r="S890" t="e">
        <f>IF(assembly_staff_import[[#This Row],[Legislative Staff Type]]="Personal", assembly_staff_import[[#This Row],[Vlookup Works for Group]], assembly_staff_import[[#This Row],[Formatted Works for Group calc]]&amp;", Central Staff Office, Assembly")</f>
        <v>#REF!</v>
      </c>
      <c r="T890" s="20" t="str">
        <f>TRIM(assembly_staff_import[[#This Row],[NAME_SOURCE_KEY]])</f>
        <v>GONZALEZ, YARYL E</v>
      </c>
      <c r="U890" t="s">
        <v>27841</v>
      </c>
      <c r="V890" t="s">
        <v>27842</v>
      </c>
      <c r="W890" t="s">
        <v>27843</v>
      </c>
      <c r="Y890" t="str">
        <f>IF(assembly_staff_import[[#This Row],[Legislative Staff Type]]="Personal", PROPER(TRIM(assembly_staff_import[[#This Row],[Unit First MI via UNIT_SOURCE_KEY]])&amp;" "&amp;assembly_staff_import[[#This Row],[Unit Last via UNIT_SOURCE_KEY]]), PROPER(TRIM(assembly_staff_import[[#This Row],[UNIT NAME_SOURCE_KEY2]])))</f>
        <v>Kimberly Jean-Pierre</v>
      </c>
      <c r="Z890" t="s">
        <v>27826</v>
      </c>
      <c r="AA890" t="e">
        <f>VLOOKUP(assembly_staff_import[[#This Row],[Formatted and corrected Works for Group Text]],[3]!Table4[#Data],1,0)</f>
        <v>#REF!</v>
      </c>
      <c r="AB890" t="e">
        <f>VLOOKUP(assembly_staff_import[[#This Row],[Formatted and corrected Works for Group Text]],[3]!Table5[#Data],2,0)</f>
        <v>#REF!</v>
      </c>
      <c r="AC890" t="str">
        <f>IF(TRIM(assembly_staff_import[[#This Row],[PUBLIC INFO ADDR_SOURCE_KEY]])="CAPITOL, ALBANY", "Legislative / Capitol Office", "District Office")</f>
        <v>District Office</v>
      </c>
      <c r="AD890" t="s">
        <v>27827</v>
      </c>
      <c r="AE890" t="s">
        <v>27828</v>
      </c>
      <c r="AF890" t="str">
        <f>"B76 "</f>
        <v xml:space="preserve">B76 </v>
      </c>
      <c r="AG890" t="s">
        <v>27829</v>
      </c>
      <c r="AH890" t="s">
        <v>27844</v>
      </c>
      <c r="AI890" t="s">
        <v>23600</v>
      </c>
      <c r="AJ890" t="s">
        <v>27831</v>
      </c>
    </row>
    <row r="891" spans="1:36" x14ac:dyDescent="0.2">
      <c r="A891" t="str">
        <f>TRIM(PROPER((assembly_staff_import[[#This Row],[First MI Name via NAME_SOURCE_KEY TEXT]]&amp;" "&amp;assembly_staff_import[[#This Row],[Last Name via NAME_SOURCE_KEY TEXT]]&amp;" "&amp;assembly_staff_import[[#This Row],[Suffix via NAME_SOURCE_KEY]])))</f>
        <v>Hyrjana Dibra</v>
      </c>
      <c r="B891" t="str">
        <f>TRIM(CONCATENATE(TRIM(assembly_staff_import[[#This Row],[Full Name]]), ", ", assembly_staff_import[[#This Row],[Title]]))</f>
        <v>Hyrjana Dibra, Scheduler</v>
      </c>
      <c r="C891" t="e">
        <f>assembly_staff_import[[#This Row],[Vlookup_groups]]</f>
        <v>#REF!</v>
      </c>
      <c r="D891" t="str">
        <f>IF(assembly_staff_import[[#This Row],[Legislative Staff Type]]="Personal",assembly_staff_import[[#This Row],[Formatted Personal Staff Office]],"")</f>
        <v>District Office</v>
      </c>
      <c r="E891" t="s">
        <v>65</v>
      </c>
      <c r="F891" s="19" t="s">
        <v>10913</v>
      </c>
      <c r="G891" t="s">
        <v>67</v>
      </c>
      <c r="H891" t="str">
        <f>TRIM(PROPER((assembly_staff_import[[#This Row],[Last Name via NAME_SOURCE_KEY TEXT]]&amp;" "&amp;assembly_staff_import[[#This Row],[Suffix via NAME_SOURCE_KEY]])))</f>
        <v>Dibra</v>
      </c>
      <c r="I891" t="str">
        <f>PROPER(assembly_staff_import[[#This Row],[JOB TITLE_SOURCE_KEY]])</f>
        <v xml:space="preserve">Scheduler                                  </v>
      </c>
      <c r="J891" t="s">
        <v>72</v>
      </c>
      <c r="K891" t="e">
        <f>IF(assembly_staff_import[[#This Row],[Legislative Staff Type]]="Personal",assembly_staff_import[[#This Row],[Vlookup Reports To Person]], "")</f>
        <v>#REF!</v>
      </c>
      <c r="L891" t="str">
        <f>PROPER(assembly_staff_import[[#This Row],[First MI Name via NAME_SOURCE_KEY TEXT]])</f>
        <v xml:space="preserve"> Hyrjana</v>
      </c>
      <c r="M891" t="s">
        <v>13082</v>
      </c>
      <c r="N891" t="str">
        <f>LOWER(CONCATENATE(assembly_staff_import[[#This Row],[Last Name]],LEFT(assembly_staff_import[[#This Row],[First Name (no initial)]],1),"@nyassembly.gov"))</f>
        <v>dibrah@nyassembly.gov</v>
      </c>
      <c r="O891" t="s">
        <v>13084</v>
      </c>
      <c r="P891" t="e">
        <f>VLOOKUP(assembly_staff_import[[#This Row],[Full Name]],[3]!PEOPLE_March_20[#Data],1,0)</f>
        <v>#REF!</v>
      </c>
      <c r="Q891" t="e">
        <f>VLOOKUP(assembly_staff_import[[#This Row],[Full Name]],[3]!Table17[#Data],3,0)</f>
        <v>#REF!</v>
      </c>
      <c r="R891" t="e">
        <f>VLOOKUP(assembly_staff_import[[#This Row],[Formatted Works for Group]],[3]!Table7[#Data],1,0)</f>
        <v>#REF!</v>
      </c>
      <c r="S891" t="e">
        <f>IF(assembly_staff_import[[#This Row],[Legislative Staff Type]]="Personal", assembly_staff_import[[#This Row],[Vlookup Works for Group]], assembly_staff_import[[#This Row],[Formatted Works for Group calc]]&amp;", Central Staff Office, Assembly")</f>
        <v>#REF!</v>
      </c>
      <c r="T891" s="20" t="str">
        <f>TRIM(assembly_staff_import[[#This Row],[NAME_SOURCE_KEY]])</f>
        <v>DIBRA, HYRJANA</v>
      </c>
      <c r="U891" t="s">
        <v>27845</v>
      </c>
      <c r="V891" t="s">
        <v>27846</v>
      </c>
      <c r="W891" t="s">
        <v>27847</v>
      </c>
      <c r="Y891" t="str">
        <f>IF(assembly_staff_import[[#This Row],[Legislative Staff Type]]="Personal", PROPER(TRIM(assembly_staff_import[[#This Row],[Unit First MI via UNIT_SOURCE_KEY]])&amp;" "&amp;assembly_staff_import[[#This Row],[Unit Last via UNIT_SOURCE_KEY]]), PROPER(TRIM(assembly_staff_import[[#This Row],[UNIT NAME_SOURCE_KEY2]])))</f>
        <v>Latoya B. Joyner</v>
      </c>
      <c r="Z891" t="s">
        <v>27848</v>
      </c>
      <c r="AA891" t="e">
        <f>VLOOKUP(assembly_staff_import[[#This Row],[Formatted and corrected Works for Group Text]],[3]!Table4[#Data],1,0)</f>
        <v>#REF!</v>
      </c>
      <c r="AB891" t="e">
        <f>VLOOKUP(assembly_staff_import[[#This Row],[Formatted and corrected Works for Group Text]],[3]!Table5[#Data],2,0)</f>
        <v>#REF!</v>
      </c>
      <c r="AC891" t="str">
        <f>IF(TRIM(assembly_staff_import[[#This Row],[PUBLIC INFO ADDR_SOURCE_KEY]])="CAPITOL, ALBANY", "Legislative / Capitol Office", "District Office")</f>
        <v>District Office</v>
      </c>
      <c r="AD891" t="s">
        <v>27849</v>
      </c>
      <c r="AE891" t="s">
        <v>27850</v>
      </c>
      <c r="AF891" t="str">
        <f>"A69 "</f>
        <v xml:space="preserve">A69 </v>
      </c>
      <c r="AG891" t="s">
        <v>27851</v>
      </c>
      <c r="AH891" t="s">
        <v>27852</v>
      </c>
      <c r="AI891" t="s">
        <v>23677</v>
      </c>
      <c r="AJ891" t="s">
        <v>27853</v>
      </c>
    </row>
    <row r="892" spans="1:36" x14ac:dyDescent="0.2">
      <c r="A892" t="str">
        <f>TRIM(PROPER((assembly_staff_import[[#This Row],[First MI Name via NAME_SOURCE_KEY TEXT]]&amp;" "&amp;assembly_staff_import[[#This Row],[Last Name via NAME_SOURCE_KEY TEXT]]&amp;" "&amp;assembly_staff_import[[#This Row],[Suffix via NAME_SOURCE_KEY]])))</f>
        <v>James D Gilkey</v>
      </c>
      <c r="B892" t="str">
        <f>TRIM(CONCATENATE(TRIM(assembly_staff_import[[#This Row],[Full Name]]), ", ", assembly_staff_import[[#This Row],[Title]]))</f>
        <v>James D Gilkey, Chief Of Staff</v>
      </c>
      <c r="C892" t="e">
        <f>assembly_staff_import[[#This Row],[Vlookup_groups]]</f>
        <v>#REF!</v>
      </c>
      <c r="D892" t="str">
        <f>IF(assembly_staff_import[[#This Row],[Legislative Staff Type]]="Personal",assembly_staff_import[[#This Row],[Formatted Personal Staff Office]],"")</f>
        <v>Legislative / Capitol Office</v>
      </c>
      <c r="E892" t="s">
        <v>65</v>
      </c>
      <c r="F892" s="19" t="s">
        <v>10913</v>
      </c>
      <c r="G892" t="s">
        <v>67</v>
      </c>
      <c r="H892" t="str">
        <f>TRIM(PROPER((assembly_staff_import[[#This Row],[Last Name via NAME_SOURCE_KEY TEXT]]&amp;" "&amp;assembly_staff_import[[#This Row],[Suffix via NAME_SOURCE_KEY]])))</f>
        <v>Gilkey</v>
      </c>
      <c r="I892" t="str">
        <f>PROPER(assembly_staff_import[[#This Row],[JOB TITLE_SOURCE_KEY]])</f>
        <v xml:space="preserve">Chief Of Staff                             </v>
      </c>
      <c r="J892" t="s">
        <v>72</v>
      </c>
      <c r="K892" t="e">
        <f>IF(assembly_staff_import[[#This Row],[Legislative Staff Type]]="Personal",assembly_staff_import[[#This Row],[Vlookup Reports To Person]], "")</f>
        <v>#REF!</v>
      </c>
      <c r="L892" t="str">
        <f>PROPER(assembly_staff_import[[#This Row],[First MI Name via NAME_SOURCE_KEY TEXT]])</f>
        <v xml:space="preserve"> James D</v>
      </c>
      <c r="M892" t="s">
        <v>22787</v>
      </c>
      <c r="N892" t="str">
        <f>LOWER(CONCATENATE(assembly_staff_import[[#This Row],[Last Name]],LEFT(assembly_staff_import[[#This Row],[First Name (no initial)]],1),"@nyassembly.gov"))</f>
        <v>gilkeyj@nyassembly.gov</v>
      </c>
      <c r="O892" t="s">
        <v>2380</v>
      </c>
      <c r="P892" t="e">
        <f>VLOOKUP(assembly_staff_import[[#This Row],[Full Name]],[3]!PEOPLE_March_20[#Data],1,0)</f>
        <v>#REF!</v>
      </c>
      <c r="Q892" t="e">
        <f>VLOOKUP(assembly_staff_import[[#This Row],[Full Name]],[3]!Table17[#Data],3,0)</f>
        <v>#REF!</v>
      </c>
      <c r="R892" t="e">
        <f>VLOOKUP(assembly_staff_import[[#This Row],[Formatted Works for Group]],[3]!Table7[#Data],1,0)</f>
        <v>#REF!</v>
      </c>
      <c r="S892" t="e">
        <f>IF(assembly_staff_import[[#This Row],[Legislative Staff Type]]="Personal", assembly_staff_import[[#This Row],[Vlookup Works for Group]], assembly_staff_import[[#This Row],[Formatted Works for Group calc]]&amp;", Central Staff Office, Assembly")</f>
        <v>#REF!</v>
      </c>
      <c r="T892" s="20" t="str">
        <f>TRIM(assembly_staff_import[[#This Row],[NAME_SOURCE_KEY]])</f>
        <v>GILKEY, JAMES D</v>
      </c>
      <c r="U892" t="s">
        <v>27854</v>
      </c>
      <c r="V892" t="s">
        <v>27855</v>
      </c>
      <c r="W892" t="s">
        <v>27856</v>
      </c>
      <c r="Y892" t="str">
        <f>IF(assembly_staff_import[[#This Row],[Legislative Staff Type]]="Personal", PROPER(TRIM(assembly_staff_import[[#This Row],[Unit First MI via UNIT_SOURCE_KEY]])&amp;" "&amp;assembly_staff_import[[#This Row],[Unit Last via UNIT_SOURCE_KEY]]), PROPER(TRIM(assembly_staff_import[[#This Row],[UNIT NAME_SOURCE_KEY2]])))</f>
        <v>Latoya B. Joyner</v>
      </c>
      <c r="Z892" t="s">
        <v>27848</v>
      </c>
      <c r="AA892" t="e">
        <f>VLOOKUP(assembly_staff_import[[#This Row],[Formatted and corrected Works for Group Text]],[3]!Table4[#Data],1,0)</f>
        <v>#REF!</v>
      </c>
      <c r="AB892" t="e">
        <f>VLOOKUP(assembly_staff_import[[#This Row],[Formatted and corrected Works for Group Text]],[3]!Table5[#Data],2,0)</f>
        <v>#REF!</v>
      </c>
      <c r="AC892" t="str">
        <f>IF(TRIM(assembly_staff_import[[#This Row],[PUBLIC INFO ADDR_SOURCE_KEY]])="CAPITOL, ALBANY", "Legislative / Capitol Office", "District Office")</f>
        <v>Legislative / Capitol Office</v>
      </c>
      <c r="AD892" t="s">
        <v>27849</v>
      </c>
      <c r="AE892" t="s">
        <v>27850</v>
      </c>
      <c r="AF892" t="str">
        <f>"A69 "</f>
        <v xml:space="preserve">A69 </v>
      </c>
      <c r="AG892" t="s">
        <v>27851</v>
      </c>
      <c r="AH892" t="s">
        <v>27857</v>
      </c>
      <c r="AI892" t="s">
        <v>23587</v>
      </c>
      <c r="AJ892" t="s">
        <v>23493</v>
      </c>
    </row>
    <row r="893" spans="1:36" x14ac:dyDescent="0.2">
      <c r="A893" t="str">
        <f>TRIM(PROPER((assembly_staff_import[[#This Row],[First MI Name via NAME_SOURCE_KEY TEXT]]&amp;" "&amp;assembly_staff_import[[#This Row],[Last Name via NAME_SOURCE_KEY TEXT]]&amp;" "&amp;assembly_staff_import[[#This Row],[Suffix via NAME_SOURCE_KEY]])))</f>
        <v>Michael Giardina</v>
      </c>
      <c r="B893" t="str">
        <f>TRIM(CONCATENATE(TRIM(assembly_staff_import[[#This Row],[Full Name]]), ", ", assembly_staff_import[[#This Row],[Title]]))</f>
        <v>Michael Giardina, D O Manager</v>
      </c>
      <c r="C893" t="e">
        <f>assembly_staff_import[[#This Row],[Vlookup_groups]]</f>
        <v>#REF!</v>
      </c>
      <c r="D893" t="str">
        <f>IF(assembly_staff_import[[#This Row],[Legislative Staff Type]]="Personal",assembly_staff_import[[#This Row],[Formatted Personal Staff Office]],"")</f>
        <v>District Office</v>
      </c>
      <c r="E893" t="s">
        <v>65</v>
      </c>
      <c r="F893" s="19" t="s">
        <v>10913</v>
      </c>
      <c r="G893" t="s">
        <v>67</v>
      </c>
      <c r="H893" t="str">
        <f>TRIM(PROPER((assembly_staff_import[[#This Row],[Last Name via NAME_SOURCE_KEY TEXT]]&amp;" "&amp;assembly_staff_import[[#This Row],[Suffix via NAME_SOURCE_KEY]])))</f>
        <v>Giardina</v>
      </c>
      <c r="I893" t="str">
        <f>PROPER(assembly_staff_import[[#This Row],[JOB TITLE_SOURCE_KEY]])</f>
        <v xml:space="preserve">D O Manager                                </v>
      </c>
      <c r="J893" t="s">
        <v>72</v>
      </c>
      <c r="K893" t="e">
        <f>IF(assembly_staff_import[[#This Row],[Legislative Staff Type]]="Personal",assembly_staff_import[[#This Row],[Vlookup Reports To Person]], "")</f>
        <v>#REF!</v>
      </c>
      <c r="L893" t="str">
        <f>PROPER(assembly_staff_import[[#This Row],[First MI Name via NAME_SOURCE_KEY TEXT]])</f>
        <v xml:space="preserve"> Michael</v>
      </c>
      <c r="M893" t="s">
        <v>18344</v>
      </c>
      <c r="N893" t="str">
        <f>LOWER(CONCATENATE(assembly_staff_import[[#This Row],[Last Name]],LEFT(assembly_staff_import[[#This Row],[First Name (no initial)]],1),"@nyassembly.gov"))</f>
        <v>giardinam@nyassembly.gov</v>
      </c>
      <c r="O893" t="s">
        <v>3705</v>
      </c>
      <c r="P893" t="e">
        <f>VLOOKUP(assembly_staff_import[[#This Row],[Full Name]],[3]!PEOPLE_March_20[#Data],1,0)</f>
        <v>#REF!</v>
      </c>
      <c r="Q893" t="e">
        <f>VLOOKUP(assembly_staff_import[[#This Row],[Full Name]],[3]!Table17[#Data],3,0)</f>
        <v>#REF!</v>
      </c>
      <c r="R893" t="e">
        <f>VLOOKUP(assembly_staff_import[[#This Row],[Formatted Works for Group]],[3]!Table7[#Data],1,0)</f>
        <v>#REF!</v>
      </c>
      <c r="S893" t="e">
        <f>IF(assembly_staff_import[[#This Row],[Legislative Staff Type]]="Personal", assembly_staff_import[[#This Row],[Vlookup Works for Group]], assembly_staff_import[[#This Row],[Formatted Works for Group calc]]&amp;", Central Staff Office, Assembly")</f>
        <v>#REF!</v>
      </c>
      <c r="T893" s="20" t="str">
        <f>TRIM(assembly_staff_import[[#This Row],[NAME_SOURCE_KEY]])</f>
        <v>GIARDINA, MICHAEL</v>
      </c>
      <c r="U893" t="s">
        <v>27858</v>
      </c>
      <c r="V893" t="s">
        <v>27859</v>
      </c>
      <c r="W893" t="s">
        <v>27860</v>
      </c>
      <c r="Y893" t="str">
        <f>IF(assembly_staff_import[[#This Row],[Legislative Staff Type]]="Personal", PROPER(TRIM(assembly_staff_import[[#This Row],[Unit First MI via UNIT_SOURCE_KEY]])&amp;" "&amp;assembly_staff_import[[#This Row],[Unit Last via UNIT_SOURCE_KEY]]), PROPER(TRIM(assembly_staff_import[[#This Row],[UNIT NAME_SOURCE_KEY2]])))</f>
        <v>Latoya B. Joyner</v>
      </c>
      <c r="Z893" t="s">
        <v>27848</v>
      </c>
      <c r="AA893" t="e">
        <f>VLOOKUP(assembly_staff_import[[#This Row],[Formatted and corrected Works for Group Text]],[3]!Table4[#Data],1,0)</f>
        <v>#REF!</v>
      </c>
      <c r="AB893" t="e">
        <f>VLOOKUP(assembly_staff_import[[#This Row],[Formatted and corrected Works for Group Text]],[3]!Table5[#Data],2,0)</f>
        <v>#REF!</v>
      </c>
      <c r="AC893" t="str">
        <f>IF(TRIM(assembly_staff_import[[#This Row],[PUBLIC INFO ADDR_SOURCE_KEY]])="CAPITOL, ALBANY", "Legislative / Capitol Office", "District Office")</f>
        <v>District Office</v>
      </c>
      <c r="AD893" t="s">
        <v>27849</v>
      </c>
      <c r="AE893" t="s">
        <v>27850</v>
      </c>
      <c r="AF893" t="str">
        <f>"A69 "</f>
        <v xml:space="preserve">A69 </v>
      </c>
      <c r="AG893" t="s">
        <v>27851</v>
      </c>
      <c r="AH893" t="s">
        <v>27861</v>
      </c>
      <c r="AI893" t="s">
        <v>23468</v>
      </c>
      <c r="AJ893" t="s">
        <v>27853</v>
      </c>
    </row>
    <row r="894" spans="1:36" x14ac:dyDescent="0.2">
      <c r="A894" t="str">
        <f>TRIM(PROPER((assembly_staff_import[[#This Row],[First MI Name via NAME_SOURCE_KEY TEXT]]&amp;" "&amp;assembly_staff_import[[#This Row],[Last Name via NAME_SOURCE_KEY TEXT]]&amp;" "&amp;assembly_staff_import[[#This Row],[Suffix via NAME_SOURCE_KEY]])))</f>
        <v>Miriam D Tabb</v>
      </c>
      <c r="B894" t="str">
        <f>TRIM(CONCATENATE(TRIM(assembly_staff_import[[#This Row],[Full Name]]), ", ", assembly_staff_import[[#This Row],[Title]]))</f>
        <v>Miriam D Tabb, Community Liaison</v>
      </c>
      <c r="C894" t="e">
        <f>assembly_staff_import[[#This Row],[Vlookup_groups]]</f>
        <v>#REF!</v>
      </c>
      <c r="D894" t="str">
        <f>IF(assembly_staff_import[[#This Row],[Legislative Staff Type]]="Personal",assembly_staff_import[[#This Row],[Formatted Personal Staff Office]],"")</f>
        <v>District Office</v>
      </c>
      <c r="E894" t="s">
        <v>65</v>
      </c>
      <c r="F894" s="19" t="s">
        <v>10913</v>
      </c>
      <c r="G894" t="s">
        <v>67</v>
      </c>
      <c r="H894" t="str">
        <f>TRIM(PROPER((assembly_staff_import[[#This Row],[Last Name via NAME_SOURCE_KEY TEXT]]&amp;" "&amp;assembly_staff_import[[#This Row],[Suffix via NAME_SOURCE_KEY]])))</f>
        <v>Tabb</v>
      </c>
      <c r="I894" t="str">
        <f>PROPER(assembly_staff_import[[#This Row],[JOB TITLE_SOURCE_KEY]])</f>
        <v xml:space="preserve">Community Liaison                          </v>
      </c>
      <c r="J894" t="s">
        <v>72</v>
      </c>
      <c r="K894" t="e">
        <f>IF(assembly_staff_import[[#This Row],[Legislative Staff Type]]="Personal",assembly_staff_import[[#This Row],[Vlookup Reports To Person]], "")</f>
        <v>#REF!</v>
      </c>
      <c r="L894" t="str">
        <f>PROPER(assembly_staff_import[[#This Row],[First MI Name via NAME_SOURCE_KEY TEXT]])</f>
        <v xml:space="preserve"> Miriam D</v>
      </c>
      <c r="M894" t="s">
        <v>22775</v>
      </c>
      <c r="N894" t="str">
        <f>LOWER(CONCATENATE(assembly_staff_import[[#This Row],[Last Name]],LEFT(assembly_staff_import[[#This Row],[First Name (no initial)]],1),"@nyassembly.gov"))</f>
        <v>tabbm@nyassembly.gov</v>
      </c>
      <c r="O894" t="s">
        <v>27862</v>
      </c>
      <c r="P894" t="e">
        <f>VLOOKUP(assembly_staff_import[[#This Row],[Full Name]],[3]!PEOPLE_March_20[#Data],1,0)</f>
        <v>#REF!</v>
      </c>
      <c r="Q894" t="e">
        <f>VLOOKUP(assembly_staff_import[[#This Row],[Full Name]],[3]!Table17[#Data],3,0)</f>
        <v>#REF!</v>
      </c>
      <c r="R894" t="e">
        <f>VLOOKUP(assembly_staff_import[[#This Row],[Formatted Works for Group]],[3]!Table7[#Data],1,0)</f>
        <v>#REF!</v>
      </c>
      <c r="S894" t="e">
        <f>IF(assembly_staff_import[[#This Row],[Legislative Staff Type]]="Personal", assembly_staff_import[[#This Row],[Vlookup Works for Group]], assembly_staff_import[[#This Row],[Formatted Works for Group calc]]&amp;", Central Staff Office, Assembly")</f>
        <v>#REF!</v>
      </c>
      <c r="T894" s="20" t="str">
        <f>TRIM(assembly_staff_import[[#This Row],[NAME_SOURCE_KEY]])</f>
        <v>TABB, MIRIAM D</v>
      </c>
      <c r="U894" t="s">
        <v>27863</v>
      </c>
      <c r="V894" t="s">
        <v>27864</v>
      </c>
      <c r="W894" t="s">
        <v>27865</v>
      </c>
      <c r="Y894" t="str">
        <f>IF(assembly_staff_import[[#This Row],[Legislative Staff Type]]="Personal", PROPER(TRIM(assembly_staff_import[[#This Row],[Unit First MI via UNIT_SOURCE_KEY]])&amp;" "&amp;assembly_staff_import[[#This Row],[Unit Last via UNIT_SOURCE_KEY]]), PROPER(TRIM(assembly_staff_import[[#This Row],[UNIT NAME_SOURCE_KEY2]])))</f>
        <v>Latoya B. Joyner</v>
      </c>
      <c r="Z894" t="s">
        <v>27848</v>
      </c>
      <c r="AA894" t="e">
        <f>VLOOKUP(assembly_staff_import[[#This Row],[Formatted and corrected Works for Group Text]],[3]!Table4[#Data],1,0)</f>
        <v>#REF!</v>
      </c>
      <c r="AB894" t="e">
        <f>VLOOKUP(assembly_staff_import[[#This Row],[Formatted and corrected Works for Group Text]],[3]!Table5[#Data],2,0)</f>
        <v>#REF!</v>
      </c>
      <c r="AC894" t="str">
        <f>IF(TRIM(assembly_staff_import[[#This Row],[PUBLIC INFO ADDR_SOURCE_KEY]])="CAPITOL, ALBANY", "Legislative / Capitol Office", "District Office")</f>
        <v>District Office</v>
      </c>
      <c r="AD894" t="s">
        <v>27849</v>
      </c>
      <c r="AE894" t="s">
        <v>27850</v>
      </c>
      <c r="AF894" t="str">
        <f>"A69 "</f>
        <v xml:space="preserve">A69 </v>
      </c>
      <c r="AG894" t="s">
        <v>27851</v>
      </c>
      <c r="AH894" t="s">
        <v>27866</v>
      </c>
      <c r="AI894" t="s">
        <v>23692</v>
      </c>
      <c r="AJ894" t="s">
        <v>27853</v>
      </c>
    </row>
    <row r="895" spans="1:36" x14ac:dyDescent="0.2">
      <c r="A895" t="str">
        <f>TRIM(PROPER((assembly_staff_import[[#This Row],[First MI Name via NAME_SOURCE_KEY TEXT]]&amp;" "&amp;assembly_staff_import[[#This Row],[Last Name via NAME_SOURCE_KEY TEXT]]&amp;" "&amp;assembly_staff_import[[#This Row],[Suffix via NAME_SOURCE_KEY]])))</f>
        <v>Eddie I Karim</v>
      </c>
      <c r="B895" t="str">
        <f>TRIM(CONCATENATE(TRIM(assembly_staff_import[[#This Row],[Full Name]]), ", ", assembly_staff_import[[#This Row],[Title]]))</f>
        <v>Eddie I Karim, Commun Relations Dir</v>
      </c>
      <c r="C895" t="e">
        <f>assembly_staff_import[[#This Row],[Vlookup_groups]]</f>
        <v>#REF!</v>
      </c>
      <c r="D895" t="str">
        <f>IF(assembly_staff_import[[#This Row],[Legislative Staff Type]]="Personal",assembly_staff_import[[#This Row],[Formatted Personal Staff Office]],"")</f>
        <v>District Office</v>
      </c>
      <c r="E895" t="s">
        <v>65</v>
      </c>
      <c r="F895" s="19" t="s">
        <v>10913</v>
      </c>
      <c r="G895" t="s">
        <v>67</v>
      </c>
      <c r="H895" t="str">
        <f>TRIM(PROPER((assembly_staff_import[[#This Row],[Last Name via NAME_SOURCE_KEY TEXT]]&amp;" "&amp;assembly_staff_import[[#This Row],[Suffix via NAME_SOURCE_KEY]])))</f>
        <v>Karim</v>
      </c>
      <c r="I895" t="str">
        <f>PROPER(assembly_staff_import[[#This Row],[JOB TITLE_SOURCE_KEY]])</f>
        <v xml:space="preserve">Commun Relations Dir                       </v>
      </c>
      <c r="J895" t="s">
        <v>72</v>
      </c>
      <c r="K895" t="e">
        <f>IF(assembly_staff_import[[#This Row],[Legislative Staff Type]]="Personal",assembly_staff_import[[#This Row],[Vlookup Reports To Person]], "")</f>
        <v>#REF!</v>
      </c>
      <c r="L895" t="str">
        <f>PROPER(assembly_staff_import[[#This Row],[First MI Name via NAME_SOURCE_KEY TEXT]])</f>
        <v xml:space="preserve"> Eddie I</v>
      </c>
      <c r="M895" t="s">
        <v>19662</v>
      </c>
      <c r="N895" t="str">
        <f>LOWER(CONCATENATE(assembly_staff_import[[#This Row],[Last Name]],LEFT(assembly_staff_import[[#This Row],[First Name (no initial)]],1),"@nyassembly.gov"))</f>
        <v>karime@nyassembly.gov</v>
      </c>
      <c r="O895" t="s">
        <v>27867</v>
      </c>
      <c r="P895" t="e">
        <f>VLOOKUP(assembly_staff_import[[#This Row],[Full Name]],[3]!PEOPLE_March_20[#Data],1,0)</f>
        <v>#REF!</v>
      </c>
      <c r="Q895" t="e">
        <f>VLOOKUP(assembly_staff_import[[#This Row],[Full Name]],[3]!Table17[#Data],3,0)</f>
        <v>#REF!</v>
      </c>
      <c r="R895" t="e">
        <f>VLOOKUP(assembly_staff_import[[#This Row],[Formatted Works for Group]],[3]!Table7[#Data],1,0)</f>
        <v>#REF!</v>
      </c>
      <c r="S895" t="e">
        <f>IF(assembly_staff_import[[#This Row],[Legislative Staff Type]]="Personal", assembly_staff_import[[#This Row],[Vlookup Works for Group]], assembly_staff_import[[#This Row],[Formatted Works for Group calc]]&amp;", Central Staff Office, Assembly")</f>
        <v>#REF!</v>
      </c>
      <c r="T895" s="20" t="str">
        <f>TRIM(assembly_staff_import[[#This Row],[NAME_SOURCE_KEY]])</f>
        <v>KARIM, EDDIE I</v>
      </c>
      <c r="U895" t="s">
        <v>27868</v>
      </c>
      <c r="V895" t="s">
        <v>27869</v>
      </c>
      <c r="W895" t="s">
        <v>27870</v>
      </c>
      <c r="Y895" t="str">
        <f>IF(assembly_staff_import[[#This Row],[Legislative Staff Type]]="Personal", PROPER(TRIM(assembly_staff_import[[#This Row],[Unit First MI via UNIT_SOURCE_KEY]])&amp;" "&amp;assembly_staff_import[[#This Row],[Unit Last via UNIT_SOURCE_KEY]]), PROPER(TRIM(assembly_staff_import[[#This Row],[UNIT NAME_SOURCE_KEY2]])))</f>
        <v>Latrice M. Walker</v>
      </c>
      <c r="Z895" t="s">
        <v>27871</v>
      </c>
      <c r="AA895" t="e">
        <f>VLOOKUP(assembly_staff_import[[#This Row],[Formatted and corrected Works for Group Text]],[3]!Table4[#Data],1,0)</f>
        <v>#REF!</v>
      </c>
      <c r="AB895" t="e">
        <f>VLOOKUP(assembly_staff_import[[#This Row],[Formatted and corrected Works for Group Text]],[3]!Table5[#Data],2,0)</f>
        <v>#REF!</v>
      </c>
      <c r="AC895" t="str">
        <f>IF(TRIM(assembly_staff_import[[#This Row],[PUBLIC INFO ADDR_SOURCE_KEY]])="CAPITOL, ALBANY", "Legislative / Capitol Office", "District Office")</f>
        <v>District Office</v>
      </c>
      <c r="AD895" t="s">
        <v>26080</v>
      </c>
      <c r="AE895" t="s">
        <v>27872</v>
      </c>
      <c r="AF895" t="str">
        <f>"B87 "</f>
        <v xml:space="preserve">B87 </v>
      </c>
      <c r="AG895" t="s">
        <v>27873</v>
      </c>
      <c r="AH895" t="s">
        <v>27874</v>
      </c>
      <c r="AI895" t="s">
        <v>24638</v>
      </c>
      <c r="AJ895" t="s">
        <v>27875</v>
      </c>
    </row>
    <row r="896" spans="1:36" x14ac:dyDescent="0.2">
      <c r="A896" t="str">
        <f>TRIM(PROPER((assembly_staff_import[[#This Row],[First MI Name via NAME_SOURCE_KEY TEXT]]&amp;" "&amp;assembly_staff_import[[#This Row],[Last Name via NAME_SOURCE_KEY TEXT]]&amp;" "&amp;assembly_staff_import[[#This Row],[Suffix via NAME_SOURCE_KEY]])))</f>
        <v>Keith M Tubbs</v>
      </c>
      <c r="B896" t="str">
        <f>TRIM(CONCATENATE(TRIM(assembly_staff_import[[#This Row],[Full Name]]), ", ", assembly_staff_import[[#This Row],[Title]]))</f>
        <v>Keith M Tubbs, Chief Of Staff</v>
      </c>
      <c r="C896" t="e">
        <f>assembly_staff_import[[#This Row],[Vlookup_groups]]</f>
        <v>#REF!</v>
      </c>
      <c r="D896" t="str">
        <f>IF(assembly_staff_import[[#This Row],[Legislative Staff Type]]="Personal",assembly_staff_import[[#This Row],[Formatted Personal Staff Office]],"")</f>
        <v>District Office</v>
      </c>
      <c r="E896" t="s">
        <v>65</v>
      </c>
      <c r="F896" s="19" t="s">
        <v>10913</v>
      </c>
      <c r="G896" t="s">
        <v>67</v>
      </c>
      <c r="H896" t="str">
        <f>TRIM(PROPER((assembly_staff_import[[#This Row],[Last Name via NAME_SOURCE_KEY TEXT]]&amp;" "&amp;assembly_staff_import[[#This Row],[Suffix via NAME_SOURCE_KEY]])))</f>
        <v>Tubbs</v>
      </c>
      <c r="I896" t="str">
        <f>PROPER(assembly_staff_import[[#This Row],[JOB TITLE_SOURCE_KEY]])</f>
        <v xml:space="preserve">Chief Of Staff                             </v>
      </c>
      <c r="J896" t="s">
        <v>72</v>
      </c>
      <c r="K896" t="e">
        <f>IF(assembly_staff_import[[#This Row],[Legislative Staff Type]]="Personal",assembly_staff_import[[#This Row],[Vlookup Reports To Person]], "")</f>
        <v>#REF!</v>
      </c>
      <c r="L896" t="str">
        <f>PROPER(assembly_staff_import[[#This Row],[First MI Name via NAME_SOURCE_KEY TEXT]])</f>
        <v xml:space="preserve"> Keith M</v>
      </c>
      <c r="M896" t="s">
        <v>12578</v>
      </c>
      <c r="N896" t="str">
        <f>LOWER(CONCATENATE(assembly_staff_import[[#This Row],[Last Name]],LEFT(assembly_staff_import[[#This Row],[First Name (no initial)]],1),"@nyassembly.gov"))</f>
        <v>tubbsk@nyassembly.gov</v>
      </c>
      <c r="O896" t="s">
        <v>17037</v>
      </c>
      <c r="P896" t="e">
        <f>VLOOKUP(assembly_staff_import[[#This Row],[Full Name]],[3]!PEOPLE_March_20[#Data],1,0)</f>
        <v>#REF!</v>
      </c>
      <c r="Q896" t="e">
        <f>VLOOKUP(assembly_staff_import[[#This Row],[Full Name]],[3]!Table17[#Data],3,0)</f>
        <v>#REF!</v>
      </c>
      <c r="R896" t="e">
        <f>VLOOKUP(assembly_staff_import[[#This Row],[Formatted Works for Group]],[3]!Table7[#Data],1,0)</f>
        <v>#REF!</v>
      </c>
      <c r="S896" t="e">
        <f>IF(assembly_staff_import[[#This Row],[Legislative Staff Type]]="Personal", assembly_staff_import[[#This Row],[Vlookup Works for Group]], assembly_staff_import[[#This Row],[Formatted Works for Group calc]]&amp;", Central Staff Office, Assembly")</f>
        <v>#REF!</v>
      </c>
      <c r="T896" s="20" t="str">
        <f>TRIM(assembly_staff_import[[#This Row],[NAME_SOURCE_KEY]])</f>
        <v>TUBBS, KEITH M</v>
      </c>
      <c r="U896" t="s">
        <v>27876</v>
      </c>
      <c r="V896" t="s">
        <v>27877</v>
      </c>
      <c r="W896" t="s">
        <v>27878</v>
      </c>
      <c r="Y896" t="str">
        <f>IF(assembly_staff_import[[#This Row],[Legislative Staff Type]]="Personal", PROPER(TRIM(assembly_staff_import[[#This Row],[Unit First MI via UNIT_SOURCE_KEY]])&amp;" "&amp;assembly_staff_import[[#This Row],[Unit Last via UNIT_SOURCE_KEY]]), PROPER(TRIM(assembly_staff_import[[#This Row],[UNIT NAME_SOURCE_KEY2]])))</f>
        <v>Latrice M. Walker</v>
      </c>
      <c r="Z896" t="s">
        <v>27871</v>
      </c>
      <c r="AA896" t="e">
        <f>VLOOKUP(assembly_staff_import[[#This Row],[Formatted and corrected Works for Group Text]],[3]!Table4[#Data],1,0)</f>
        <v>#REF!</v>
      </c>
      <c r="AB896" t="e">
        <f>VLOOKUP(assembly_staff_import[[#This Row],[Formatted and corrected Works for Group Text]],[3]!Table5[#Data],2,0)</f>
        <v>#REF!</v>
      </c>
      <c r="AC896" t="str">
        <f>IF(TRIM(assembly_staff_import[[#This Row],[PUBLIC INFO ADDR_SOURCE_KEY]])="CAPITOL, ALBANY", "Legislative / Capitol Office", "District Office")</f>
        <v>District Office</v>
      </c>
      <c r="AD896" t="s">
        <v>26080</v>
      </c>
      <c r="AE896" t="s">
        <v>27872</v>
      </c>
      <c r="AF896" t="str">
        <f>"B87 "</f>
        <v xml:space="preserve">B87 </v>
      </c>
      <c r="AG896" t="s">
        <v>27873</v>
      </c>
      <c r="AH896" t="s">
        <v>27879</v>
      </c>
      <c r="AI896" t="s">
        <v>23587</v>
      </c>
      <c r="AJ896" t="s">
        <v>27875</v>
      </c>
    </row>
    <row r="897" spans="1:36" x14ac:dyDescent="0.2">
      <c r="A897" t="str">
        <f>TRIM(PROPER((assembly_staff_import[[#This Row],[First MI Name via NAME_SOURCE_KEY TEXT]]&amp;" "&amp;assembly_staff_import[[#This Row],[Last Name via NAME_SOURCE_KEY TEXT]]&amp;" "&amp;assembly_staff_import[[#This Row],[Suffix via NAME_SOURCE_KEY]])))</f>
        <v>Michelle T Wilkes</v>
      </c>
      <c r="B897" t="str">
        <f>TRIM(CONCATENATE(TRIM(assembly_staff_import[[#This Row],[Full Name]]), ", ", assembly_staff_import[[#This Row],[Title]]))</f>
        <v>Michelle T Wilkes, Dir Constit/Supp Svcs</v>
      </c>
      <c r="C897" t="e">
        <f>assembly_staff_import[[#This Row],[Vlookup_groups]]</f>
        <v>#REF!</v>
      </c>
      <c r="D897" t="str">
        <f>IF(assembly_staff_import[[#This Row],[Legislative Staff Type]]="Personal",assembly_staff_import[[#This Row],[Formatted Personal Staff Office]],"")</f>
        <v>District Office</v>
      </c>
      <c r="E897" t="s">
        <v>65</v>
      </c>
      <c r="F897" s="19" t="s">
        <v>10913</v>
      </c>
      <c r="G897" t="s">
        <v>67</v>
      </c>
      <c r="H897" t="str">
        <f>TRIM(PROPER((assembly_staff_import[[#This Row],[Last Name via NAME_SOURCE_KEY TEXT]]&amp;" "&amp;assembly_staff_import[[#This Row],[Suffix via NAME_SOURCE_KEY]])))</f>
        <v>Wilkes</v>
      </c>
      <c r="I897" t="str">
        <f>PROPER(assembly_staff_import[[#This Row],[JOB TITLE_SOURCE_KEY]])</f>
        <v xml:space="preserve">Dir Constit/Supp Svcs                      </v>
      </c>
      <c r="J897" t="s">
        <v>72</v>
      </c>
      <c r="K897" t="e">
        <f>IF(assembly_staff_import[[#This Row],[Legislative Staff Type]]="Personal",assembly_staff_import[[#This Row],[Vlookup Reports To Person]], "")</f>
        <v>#REF!</v>
      </c>
      <c r="L897" t="str">
        <f>PROPER(assembly_staff_import[[#This Row],[First MI Name via NAME_SOURCE_KEY TEXT]])</f>
        <v xml:space="preserve"> Michelle T</v>
      </c>
      <c r="M897" t="s">
        <v>11968</v>
      </c>
      <c r="N897" t="str">
        <f>LOWER(CONCATENATE(assembly_staff_import[[#This Row],[Last Name]],LEFT(assembly_staff_import[[#This Row],[First Name (no initial)]],1),"@nyassembly.gov"))</f>
        <v>wilkesm@nyassembly.gov</v>
      </c>
      <c r="O897" t="s">
        <v>15628</v>
      </c>
      <c r="P897" t="e">
        <f>VLOOKUP(assembly_staff_import[[#This Row],[Full Name]],[3]!PEOPLE_March_20[#Data],1,0)</f>
        <v>#REF!</v>
      </c>
      <c r="Q897" t="e">
        <f>VLOOKUP(assembly_staff_import[[#This Row],[Full Name]],[3]!Table17[#Data],3,0)</f>
        <v>#REF!</v>
      </c>
      <c r="R897" t="e">
        <f>VLOOKUP(assembly_staff_import[[#This Row],[Formatted Works for Group]],[3]!Table7[#Data],1,0)</f>
        <v>#REF!</v>
      </c>
      <c r="S897" t="e">
        <f>IF(assembly_staff_import[[#This Row],[Legislative Staff Type]]="Personal", assembly_staff_import[[#This Row],[Vlookup Works for Group]], assembly_staff_import[[#This Row],[Formatted Works for Group calc]]&amp;", Central Staff Office, Assembly")</f>
        <v>#REF!</v>
      </c>
      <c r="T897" s="20" t="str">
        <f>TRIM(assembly_staff_import[[#This Row],[NAME_SOURCE_KEY]])</f>
        <v>WILKES, MICHELLE T</v>
      </c>
      <c r="U897" t="s">
        <v>27880</v>
      </c>
      <c r="V897" t="s">
        <v>27881</v>
      </c>
      <c r="W897" t="s">
        <v>27882</v>
      </c>
      <c r="Y897" t="str">
        <f>IF(assembly_staff_import[[#This Row],[Legislative Staff Type]]="Personal", PROPER(TRIM(assembly_staff_import[[#This Row],[Unit First MI via UNIT_SOURCE_KEY]])&amp;" "&amp;assembly_staff_import[[#This Row],[Unit Last via UNIT_SOURCE_KEY]]), PROPER(TRIM(assembly_staff_import[[#This Row],[UNIT NAME_SOURCE_KEY2]])))</f>
        <v>Latrice M. Walker</v>
      </c>
      <c r="Z897" t="s">
        <v>27871</v>
      </c>
      <c r="AA897" t="e">
        <f>VLOOKUP(assembly_staff_import[[#This Row],[Formatted and corrected Works for Group Text]],[3]!Table4[#Data],1,0)</f>
        <v>#REF!</v>
      </c>
      <c r="AB897" t="e">
        <f>VLOOKUP(assembly_staff_import[[#This Row],[Formatted and corrected Works for Group Text]],[3]!Table5[#Data],2,0)</f>
        <v>#REF!</v>
      </c>
      <c r="AC897" t="str">
        <f>IF(TRIM(assembly_staff_import[[#This Row],[PUBLIC INFO ADDR_SOURCE_KEY]])="CAPITOL, ALBANY", "Legislative / Capitol Office", "District Office")</f>
        <v>District Office</v>
      </c>
      <c r="AD897" t="s">
        <v>26080</v>
      </c>
      <c r="AE897" t="s">
        <v>27872</v>
      </c>
      <c r="AF897" t="str">
        <f>"B87 "</f>
        <v xml:space="preserve">B87 </v>
      </c>
      <c r="AG897" t="s">
        <v>27873</v>
      </c>
      <c r="AH897" t="s">
        <v>27883</v>
      </c>
      <c r="AI897" t="s">
        <v>23616</v>
      </c>
      <c r="AJ897" t="s">
        <v>27875</v>
      </c>
    </row>
    <row r="898" spans="1:36" x14ac:dyDescent="0.2">
      <c r="A898" t="str">
        <f>TRIM(PROPER((assembly_staff_import[[#This Row],[First MI Name via NAME_SOURCE_KEY TEXT]]&amp;" "&amp;assembly_staff_import[[#This Row],[Last Name via NAME_SOURCE_KEY TEXT]]&amp;" "&amp;assembly_staff_import[[#This Row],[Suffix via NAME_SOURCE_KEY]])))</f>
        <v>Kevin J Engel</v>
      </c>
      <c r="B898" t="str">
        <f>TRIM(CONCATENATE(TRIM(assembly_staff_import[[#This Row],[Full Name]]), ", ", assembly_staff_import[[#This Row],[Title]]))</f>
        <v>Kevin J Engel, Chief Cnsl To Min Ldr</v>
      </c>
      <c r="C898" t="e">
        <f>assembly_staff_import[[#This Row],[Vlookup_groups]]</f>
        <v>#REF!</v>
      </c>
      <c r="D898" t="str">
        <f>IF(assembly_staff_import[[#This Row],[Legislative Staff Type]]="Personal",assembly_staff_import[[#This Row],[Formatted Personal Staff Office]],"")</f>
        <v/>
      </c>
      <c r="E898" t="s">
        <v>65</v>
      </c>
      <c r="F898" s="19" t="s">
        <v>10913</v>
      </c>
      <c r="G898" t="s">
        <v>1237</v>
      </c>
      <c r="H898" t="str">
        <f>TRIM(PROPER((assembly_staff_import[[#This Row],[Last Name via NAME_SOURCE_KEY TEXT]]&amp;" "&amp;assembly_staff_import[[#This Row],[Suffix via NAME_SOURCE_KEY]])))</f>
        <v>Engel</v>
      </c>
      <c r="I898" t="str">
        <f>PROPER(assembly_staff_import[[#This Row],[JOB TITLE_SOURCE_KEY]])</f>
        <v xml:space="preserve">Chief Cnsl To Min Ldr                      </v>
      </c>
      <c r="J898" t="s">
        <v>72</v>
      </c>
      <c r="K898" t="str">
        <f>IF(assembly_staff_import[[#This Row],[Legislative Staff Type]]="Personal",assembly_staff_import[[#This Row],[Vlookup Reports To Person]], "")</f>
        <v/>
      </c>
      <c r="L898" t="str">
        <f>PROPER(assembly_staff_import[[#This Row],[First MI Name via NAME_SOURCE_KEY TEXT]])</f>
        <v xml:space="preserve"> Kevin J</v>
      </c>
      <c r="M898" t="s">
        <v>22920</v>
      </c>
      <c r="N898" t="str">
        <f>LOWER(CONCATENATE(assembly_staff_import[[#This Row],[Last Name]],LEFT(assembly_staff_import[[#This Row],[First Name (no initial)]],1),"@nyassembly.gov"))</f>
        <v>engelk@nyassembly.gov</v>
      </c>
      <c r="O898" t="s">
        <v>4893</v>
      </c>
      <c r="P898" t="e">
        <f>VLOOKUP(assembly_staff_import[[#This Row],[Full Name]],[3]!PEOPLE_March_20[#Data],1,0)</f>
        <v>#REF!</v>
      </c>
      <c r="Q898" t="e">
        <f>VLOOKUP(assembly_staff_import[[#This Row],[Full Name]],[3]!Table17[#Data],3,0)</f>
        <v>#REF!</v>
      </c>
      <c r="R898" t="e">
        <f>VLOOKUP(assembly_staff_import[[#This Row],[Formatted Works for Group]],[3]!Table7[#Data],1,0)</f>
        <v>#REF!</v>
      </c>
      <c r="S898" t="str">
        <f>IF(assembly_staff_import[[#This Row],[Legislative Staff Type]]="Personal", assembly_staff_import[[#This Row],[Vlookup Works for Group]], assembly_staff_import[[#This Row],[Formatted Works for Group calc]]&amp;", Central Staff Office, Assembly")</f>
        <v>Legal Services General (Minority), Central Staff Office, Assembly</v>
      </c>
      <c r="T898" s="20" t="str">
        <f>TRIM(assembly_staff_import[[#This Row],[NAME_SOURCE_KEY]])</f>
        <v>ENGEL, KEVIN J</v>
      </c>
      <c r="U898" t="s">
        <v>27884</v>
      </c>
      <c r="V898" t="s">
        <v>27885</v>
      </c>
      <c r="W898" t="s">
        <v>27886</v>
      </c>
      <c r="Y898" t="str">
        <f>IF(assembly_staff_import[[#This Row],[Legislative Staff Type]]="Personal", PROPER(TRIM(assembly_staff_import[[#This Row],[Unit First MI via UNIT_SOURCE_KEY]])&amp;" "&amp;assembly_staff_import[[#This Row],[Unit Last via UNIT_SOURCE_KEY]]), PROPER(TRIM(assembly_staff_import[[#This Row],[UNIT NAME_SOURCE_KEY2]])))</f>
        <v>Legal Services General (Minority)</v>
      </c>
      <c r="Z898" t="s">
        <v>27887</v>
      </c>
      <c r="AA898" t="e">
        <f>VLOOKUP(assembly_staff_import[[#This Row],[Formatted and corrected Works for Group Text]],[3]!Table4[#Data],1,0)</f>
        <v>#REF!</v>
      </c>
      <c r="AB898" t="e">
        <f>VLOOKUP(assembly_staff_import[[#This Row],[Formatted and corrected Works for Group Text]],[3]!Table5[#Data],2,0)</f>
        <v>#REF!</v>
      </c>
      <c r="AC898" t="str">
        <f>IF(TRIM(assembly_staff_import[[#This Row],[PUBLIC INFO ADDR_SOURCE_KEY]])="CAPITOL, ALBANY", "Legislative / Capitol Office", "District Office")</f>
        <v>Legislative / Capitol Office</v>
      </c>
      <c r="AD898" t="s">
        <v>27888</v>
      </c>
      <c r="AF898" t="str">
        <f>"418 "</f>
        <v xml:space="preserve">418 </v>
      </c>
      <c r="AG898" t="s">
        <v>27888</v>
      </c>
      <c r="AH898" t="s">
        <v>27889</v>
      </c>
      <c r="AI898" t="s">
        <v>27890</v>
      </c>
      <c r="AJ898" t="s">
        <v>23493</v>
      </c>
    </row>
    <row r="899" spans="1:36" x14ac:dyDescent="0.2">
      <c r="A899" t="str">
        <f>TRIM(PROPER((assembly_staff_import[[#This Row],[First MI Name via NAME_SOURCE_KEY TEXT]]&amp;" "&amp;assembly_staff_import[[#This Row],[Last Name via NAME_SOURCE_KEY TEXT]]&amp;" "&amp;assembly_staff_import[[#This Row],[Suffix via NAME_SOURCE_KEY]])))</f>
        <v>Brian M Coyne</v>
      </c>
      <c r="B899" t="str">
        <f>TRIM(CONCATENATE(TRIM(assembly_staff_import[[#This Row],[Full Name]]), ", ", assembly_staff_import[[#This Row],[Title]]))</f>
        <v>Brian M Coyne, Dir Of Legislativ Ops</v>
      </c>
      <c r="C899" t="e">
        <f>assembly_staff_import[[#This Row],[Vlookup_groups]]</f>
        <v>#REF!</v>
      </c>
      <c r="D899" t="str">
        <f>IF(assembly_staff_import[[#This Row],[Legislative Staff Type]]="Personal",assembly_staff_import[[#This Row],[Formatted Personal Staff Office]],"")</f>
        <v/>
      </c>
      <c r="E899" t="s">
        <v>65</v>
      </c>
      <c r="F899" s="19" t="s">
        <v>10913</v>
      </c>
      <c r="G899" t="s">
        <v>1237</v>
      </c>
      <c r="H899" t="str">
        <f>TRIM(PROPER((assembly_staff_import[[#This Row],[Last Name via NAME_SOURCE_KEY TEXT]]&amp;" "&amp;assembly_staff_import[[#This Row],[Suffix via NAME_SOURCE_KEY]])))</f>
        <v>Coyne</v>
      </c>
      <c r="I899" t="str">
        <f>PROPER(assembly_staff_import[[#This Row],[JOB TITLE_SOURCE_KEY]])</f>
        <v xml:space="preserve">Dir Of Legislativ Ops                      </v>
      </c>
      <c r="J899" t="s">
        <v>72</v>
      </c>
      <c r="K899" t="str">
        <f>IF(assembly_staff_import[[#This Row],[Legislative Staff Type]]="Personal",assembly_staff_import[[#This Row],[Vlookup Reports To Person]], "")</f>
        <v/>
      </c>
      <c r="L899" t="str">
        <f>PROPER(assembly_staff_import[[#This Row],[First MI Name via NAME_SOURCE_KEY TEXT]])</f>
        <v xml:space="preserve"> Brian M</v>
      </c>
      <c r="M899" t="s">
        <v>21701</v>
      </c>
      <c r="N899" t="str">
        <f>LOWER(CONCATENATE(assembly_staff_import[[#This Row],[Last Name]],LEFT(assembly_staff_import[[#This Row],[First Name (no initial)]],1),"@nyassembly.gov"))</f>
        <v>coyneb@nyassembly.gov</v>
      </c>
      <c r="O899" t="s">
        <v>7855</v>
      </c>
      <c r="P899" t="e">
        <f>VLOOKUP(assembly_staff_import[[#This Row],[Full Name]],[3]!PEOPLE_March_20[#Data],1,0)</f>
        <v>#REF!</v>
      </c>
      <c r="Q899" t="e">
        <f>VLOOKUP(assembly_staff_import[[#This Row],[Full Name]],[3]!Table17[#Data],3,0)</f>
        <v>#REF!</v>
      </c>
      <c r="R899" t="e">
        <f>VLOOKUP(assembly_staff_import[[#This Row],[Formatted Works for Group]],[3]!Table7[#Data],1,0)</f>
        <v>#REF!</v>
      </c>
      <c r="S899" t="str">
        <f>IF(assembly_staff_import[[#This Row],[Legislative Staff Type]]="Personal", assembly_staff_import[[#This Row],[Vlookup Works for Group]], assembly_staff_import[[#This Row],[Formatted Works for Group calc]]&amp;", Central Staff Office, Assembly")</f>
        <v>Legal Services, Central Staff Office, Assembly</v>
      </c>
      <c r="T899" s="20" t="str">
        <f>TRIM(assembly_staff_import[[#This Row],[NAME_SOURCE_KEY]])</f>
        <v>COYNE, BRIAN M</v>
      </c>
      <c r="U899" t="s">
        <v>27891</v>
      </c>
      <c r="V899" t="s">
        <v>27300</v>
      </c>
      <c r="W899" t="s">
        <v>23852</v>
      </c>
      <c r="Y899" t="str">
        <f>IF(assembly_staff_import[[#This Row],[Legislative Staff Type]]="Personal", PROPER(TRIM(assembly_staff_import[[#This Row],[Unit First MI via UNIT_SOURCE_KEY]])&amp;" "&amp;assembly_staff_import[[#This Row],[Unit Last via UNIT_SOURCE_KEY]]), PROPER(TRIM(assembly_staff_import[[#This Row],[UNIT NAME_SOURCE_KEY2]])))</f>
        <v>Legal Services</v>
      </c>
      <c r="Z899" t="s">
        <v>27892</v>
      </c>
      <c r="AA899" t="e">
        <f>VLOOKUP(assembly_staff_import[[#This Row],[Formatted and corrected Works for Group Text]],[3]!Table4[#Data],1,0)</f>
        <v>#REF!</v>
      </c>
      <c r="AB899" t="e">
        <f>VLOOKUP(assembly_staff_import[[#This Row],[Formatted and corrected Works for Group Text]],[3]!Table5[#Data],2,0)</f>
        <v>#REF!</v>
      </c>
      <c r="AC899" t="str">
        <f>IF(TRIM(assembly_staff_import[[#This Row],[PUBLIC INFO ADDR_SOURCE_KEY]])="CAPITOL, ALBANY", "Legislative / Capitol Office", "District Office")</f>
        <v>Legislative / Capitol Office</v>
      </c>
      <c r="AD899" t="s">
        <v>27893</v>
      </c>
      <c r="AF899" t="str">
        <f t="shared" ref="AF899:AF907" si="45">"303 "</f>
        <v xml:space="preserve">303 </v>
      </c>
      <c r="AG899" t="s">
        <v>27893</v>
      </c>
      <c r="AH899" t="s">
        <v>27894</v>
      </c>
      <c r="AI899" t="s">
        <v>27895</v>
      </c>
      <c r="AJ899" t="s">
        <v>23493</v>
      </c>
    </row>
    <row r="900" spans="1:36" x14ac:dyDescent="0.2">
      <c r="A900" t="str">
        <f>TRIM(PROPER((assembly_staff_import[[#This Row],[First MI Name via NAME_SOURCE_KEY TEXT]]&amp;" "&amp;assembly_staff_import[[#This Row],[Last Name via NAME_SOURCE_KEY TEXT]]&amp;" "&amp;assembly_staff_import[[#This Row],[Suffix via NAME_SOURCE_KEY]])))</f>
        <v>Deborah S Miller</v>
      </c>
      <c r="B900" t="str">
        <f>TRIM(CONCATENATE(TRIM(assembly_staff_import[[#This Row],[Full Name]]), ", ", assembly_staff_import[[#This Row],[Title]]))</f>
        <v>Deborah S Miller, Dir Of Legislativ Svc</v>
      </c>
      <c r="C900" t="e">
        <f>assembly_staff_import[[#This Row],[Vlookup_groups]]</f>
        <v>#REF!</v>
      </c>
      <c r="D900" t="str">
        <f>IF(assembly_staff_import[[#This Row],[Legislative Staff Type]]="Personal",assembly_staff_import[[#This Row],[Formatted Personal Staff Office]],"")</f>
        <v/>
      </c>
      <c r="E900" t="s">
        <v>65</v>
      </c>
      <c r="F900" s="19" t="s">
        <v>10913</v>
      </c>
      <c r="G900" t="s">
        <v>1237</v>
      </c>
      <c r="H900" t="str">
        <f>TRIM(PROPER((assembly_staff_import[[#This Row],[Last Name via NAME_SOURCE_KEY TEXT]]&amp;" "&amp;assembly_staff_import[[#This Row],[Suffix via NAME_SOURCE_KEY]])))</f>
        <v>Miller</v>
      </c>
      <c r="I900" t="str">
        <f>PROPER(assembly_staff_import[[#This Row],[JOB TITLE_SOURCE_KEY]])</f>
        <v xml:space="preserve">Dir Of Legislativ Svc                      </v>
      </c>
      <c r="J900" t="s">
        <v>72</v>
      </c>
      <c r="K900" t="str">
        <f>IF(assembly_staff_import[[#This Row],[Legislative Staff Type]]="Personal",assembly_staff_import[[#This Row],[Vlookup Reports To Person]], "")</f>
        <v/>
      </c>
      <c r="L900" t="str">
        <f>PROPER(assembly_staff_import[[#This Row],[First MI Name via NAME_SOURCE_KEY TEXT]])</f>
        <v xml:space="preserve"> Deborah S</v>
      </c>
      <c r="M900" t="s">
        <v>21437</v>
      </c>
      <c r="N900" t="str">
        <f>LOWER(CONCATENATE(assembly_staff_import[[#This Row],[Last Name]],LEFT(assembly_staff_import[[#This Row],[First Name (no initial)]],1),"@nyassembly.gov"))</f>
        <v>millerd@nyassembly.gov</v>
      </c>
      <c r="O900" t="s">
        <v>23878</v>
      </c>
      <c r="P900" t="e">
        <f>VLOOKUP(assembly_staff_import[[#This Row],[Full Name]],[3]!PEOPLE_March_20[#Data],1,0)</f>
        <v>#REF!</v>
      </c>
      <c r="Q900" t="e">
        <f>VLOOKUP(assembly_staff_import[[#This Row],[Full Name]],[3]!Table17[#Data],3,0)</f>
        <v>#REF!</v>
      </c>
      <c r="R900" t="e">
        <f>VLOOKUP(assembly_staff_import[[#This Row],[Formatted Works for Group]],[3]!Table7[#Data],1,0)</f>
        <v>#REF!</v>
      </c>
      <c r="S900" t="str">
        <f>IF(assembly_staff_import[[#This Row],[Legislative Staff Type]]="Personal", assembly_staff_import[[#This Row],[Vlookup Works for Group]], assembly_staff_import[[#This Row],[Formatted Works for Group calc]]&amp;", Central Staff Office, Assembly")</f>
        <v>Legal Services, Central Staff Office, Assembly</v>
      </c>
      <c r="T900" s="20" t="str">
        <f>TRIM(assembly_staff_import[[#This Row],[NAME_SOURCE_KEY]])</f>
        <v>MILLER, DEBORAH S</v>
      </c>
      <c r="U900" t="s">
        <v>27896</v>
      </c>
      <c r="V900" t="s">
        <v>24553</v>
      </c>
      <c r="W900" t="s">
        <v>27897</v>
      </c>
      <c r="Y900" t="str">
        <f>IF(assembly_staff_import[[#This Row],[Legislative Staff Type]]="Personal", PROPER(TRIM(assembly_staff_import[[#This Row],[Unit First MI via UNIT_SOURCE_KEY]])&amp;" "&amp;assembly_staff_import[[#This Row],[Unit Last via UNIT_SOURCE_KEY]]), PROPER(TRIM(assembly_staff_import[[#This Row],[UNIT NAME_SOURCE_KEY2]])))</f>
        <v>Legal Services</v>
      </c>
      <c r="Z900" t="s">
        <v>27892</v>
      </c>
      <c r="AA900" t="e">
        <f>VLOOKUP(assembly_staff_import[[#This Row],[Formatted and corrected Works for Group Text]],[3]!Table4[#Data],1,0)</f>
        <v>#REF!</v>
      </c>
      <c r="AB900" t="e">
        <f>VLOOKUP(assembly_staff_import[[#This Row],[Formatted and corrected Works for Group Text]],[3]!Table5[#Data],2,0)</f>
        <v>#REF!</v>
      </c>
      <c r="AC900" t="str">
        <f>IF(TRIM(assembly_staff_import[[#This Row],[PUBLIC INFO ADDR_SOURCE_KEY]])="CAPITOL, ALBANY", "Legislative / Capitol Office", "District Office")</f>
        <v>Legislative / Capitol Office</v>
      </c>
      <c r="AD900" t="s">
        <v>27893</v>
      </c>
      <c r="AF900" t="str">
        <f t="shared" si="45"/>
        <v xml:space="preserve">303 </v>
      </c>
      <c r="AG900" t="s">
        <v>27893</v>
      </c>
      <c r="AH900" t="s">
        <v>27898</v>
      </c>
      <c r="AI900" t="s">
        <v>27899</v>
      </c>
      <c r="AJ900" t="s">
        <v>23493</v>
      </c>
    </row>
    <row r="901" spans="1:36" x14ac:dyDescent="0.2">
      <c r="A901" t="str">
        <f>TRIM(PROPER((assembly_staff_import[[#This Row],[First MI Name via NAME_SOURCE_KEY TEXT]]&amp;" "&amp;assembly_staff_import[[#This Row],[Last Name via NAME_SOURCE_KEY TEXT]]&amp;" "&amp;assembly_staff_import[[#This Row],[Suffix via NAME_SOURCE_KEY]])))</f>
        <v>Jenelle M Monroe</v>
      </c>
      <c r="B901" t="str">
        <f>TRIM(CONCATENATE(TRIM(assembly_staff_import[[#This Row],[Full Name]]), ", ", assembly_staff_import[[#This Row],[Title]]))</f>
        <v>Jenelle M Monroe, Exec Asst</v>
      </c>
      <c r="C901" t="e">
        <f>assembly_staff_import[[#This Row],[Vlookup_groups]]</f>
        <v>#REF!</v>
      </c>
      <c r="D901" t="str">
        <f>IF(assembly_staff_import[[#This Row],[Legislative Staff Type]]="Personal",assembly_staff_import[[#This Row],[Formatted Personal Staff Office]],"")</f>
        <v/>
      </c>
      <c r="E901" t="s">
        <v>65</v>
      </c>
      <c r="F901" s="19" t="s">
        <v>10913</v>
      </c>
      <c r="G901" t="s">
        <v>1237</v>
      </c>
      <c r="H901" t="str">
        <f>TRIM(PROPER((assembly_staff_import[[#This Row],[Last Name via NAME_SOURCE_KEY TEXT]]&amp;" "&amp;assembly_staff_import[[#This Row],[Suffix via NAME_SOURCE_KEY]])))</f>
        <v>Monroe</v>
      </c>
      <c r="I901" t="str">
        <f>PROPER(assembly_staff_import[[#This Row],[JOB TITLE_SOURCE_KEY]])</f>
        <v xml:space="preserve">Exec Asst                                  </v>
      </c>
      <c r="J901" t="s">
        <v>72</v>
      </c>
      <c r="K901" t="str">
        <f>IF(assembly_staff_import[[#This Row],[Legislative Staff Type]]="Personal",assembly_staff_import[[#This Row],[Vlookup Reports To Person]], "")</f>
        <v/>
      </c>
      <c r="L901" t="str">
        <f>PROPER(assembly_staff_import[[#This Row],[First MI Name via NAME_SOURCE_KEY TEXT]])</f>
        <v xml:space="preserve"> Jenelle M</v>
      </c>
      <c r="M901" t="s">
        <v>21427</v>
      </c>
      <c r="N901" t="str">
        <f>LOWER(CONCATENATE(assembly_staff_import[[#This Row],[Last Name]],LEFT(assembly_staff_import[[#This Row],[First Name (no initial)]],1),"@nyassembly.gov"))</f>
        <v>monroej@nyassembly.gov</v>
      </c>
      <c r="O901" t="s">
        <v>27900</v>
      </c>
      <c r="P901" t="e">
        <f>VLOOKUP(assembly_staff_import[[#This Row],[Full Name]],[3]!PEOPLE_March_20[#Data],1,0)</f>
        <v>#REF!</v>
      </c>
      <c r="Q901" t="e">
        <f>VLOOKUP(assembly_staff_import[[#This Row],[Full Name]],[3]!Table17[#Data],3,0)</f>
        <v>#REF!</v>
      </c>
      <c r="R901" t="e">
        <f>VLOOKUP(assembly_staff_import[[#This Row],[Formatted Works for Group]],[3]!Table7[#Data],1,0)</f>
        <v>#REF!</v>
      </c>
      <c r="S901" t="str">
        <f>IF(assembly_staff_import[[#This Row],[Legislative Staff Type]]="Personal", assembly_staff_import[[#This Row],[Vlookup Works for Group]], assembly_staff_import[[#This Row],[Formatted Works for Group calc]]&amp;", Central Staff Office, Assembly")</f>
        <v>Legal Services, Central Staff Office, Assembly</v>
      </c>
      <c r="T901" s="20" t="str">
        <f>TRIM(assembly_staff_import[[#This Row],[NAME_SOURCE_KEY]])</f>
        <v>MONROE, JENELLE M</v>
      </c>
      <c r="U901" t="s">
        <v>27901</v>
      </c>
      <c r="V901" t="s">
        <v>27902</v>
      </c>
      <c r="W901" t="s">
        <v>27903</v>
      </c>
      <c r="Y901" t="str">
        <f>IF(assembly_staff_import[[#This Row],[Legislative Staff Type]]="Personal", PROPER(TRIM(assembly_staff_import[[#This Row],[Unit First MI via UNIT_SOURCE_KEY]])&amp;" "&amp;assembly_staff_import[[#This Row],[Unit Last via UNIT_SOURCE_KEY]]), PROPER(TRIM(assembly_staff_import[[#This Row],[UNIT NAME_SOURCE_KEY2]])))</f>
        <v>Legal Services</v>
      </c>
      <c r="Z901" t="s">
        <v>27892</v>
      </c>
      <c r="AA901" t="e">
        <f>VLOOKUP(assembly_staff_import[[#This Row],[Formatted and corrected Works for Group Text]],[3]!Table4[#Data],1,0)</f>
        <v>#REF!</v>
      </c>
      <c r="AB901" t="e">
        <f>VLOOKUP(assembly_staff_import[[#This Row],[Formatted and corrected Works for Group Text]],[3]!Table5[#Data],2,0)</f>
        <v>#REF!</v>
      </c>
      <c r="AC901" t="str">
        <f>IF(TRIM(assembly_staff_import[[#This Row],[PUBLIC INFO ADDR_SOURCE_KEY]])="CAPITOL, ALBANY", "Legislative / Capitol Office", "District Office")</f>
        <v>Legislative / Capitol Office</v>
      </c>
      <c r="AD901" t="s">
        <v>27893</v>
      </c>
      <c r="AF901" t="str">
        <f t="shared" si="45"/>
        <v xml:space="preserve">303 </v>
      </c>
      <c r="AG901" t="s">
        <v>27893</v>
      </c>
      <c r="AH901" t="s">
        <v>27904</v>
      </c>
      <c r="AI901" t="s">
        <v>23546</v>
      </c>
      <c r="AJ901" t="s">
        <v>23493</v>
      </c>
    </row>
    <row r="902" spans="1:36" x14ac:dyDescent="0.2">
      <c r="A902" t="str">
        <f>TRIM(PROPER((assembly_staff_import[[#This Row],[First MI Name via NAME_SOURCE_KEY TEXT]]&amp;" "&amp;assembly_staff_import[[#This Row],[Last Name via NAME_SOURCE_KEY TEXT]]&amp;" "&amp;assembly_staff_import[[#This Row],[Suffix via NAME_SOURCE_KEY]])))</f>
        <v>Judith K Morgan-Harris</v>
      </c>
      <c r="B902" t="str">
        <f>TRIM(CONCATENATE(TRIM(assembly_staff_import[[#This Row],[Full Name]]), ", ", assembly_staff_import[[#This Row],[Title]]))</f>
        <v>Judith K Morgan-Harris, Legis Assoc</v>
      </c>
      <c r="C902" t="e">
        <f>assembly_staff_import[[#This Row],[Vlookup_groups]]</f>
        <v>#REF!</v>
      </c>
      <c r="D902" t="str">
        <f>IF(assembly_staff_import[[#This Row],[Legislative Staff Type]]="Personal",assembly_staff_import[[#This Row],[Formatted Personal Staff Office]],"")</f>
        <v/>
      </c>
      <c r="E902" t="s">
        <v>65</v>
      </c>
      <c r="F902" s="19" t="s">
        <v>10913</v>
      </c>
      <c r="G902" t="s">
        <v>1237</v>
      </c>
      <c r="H902" t="str">
        <f>TRIM(PROPER((assembly_staff_import[[#This Row],[Last Name via NAME_SOURCE_KEY TEXT]]&amp;" "&amp;assembly_staff_import[[#This Row],[Suffix via NAME_SOURCE_KEY]])))</f>
        <v>Morgan-Harris</v>
      </c>
      <c r="I902" t="str">
        <f>PROPER(assembly_staff_import[[#This Row],[JOB TITLE_SOURCE_KEY]])</f>
        <v xml:space="preserve">Legis Assoc                                </v>
      </c>
      <c r="J902" t="s">
        <v>72</v>
      </c>
      <c r="K902" t="str">
        <f>IF(assembly_staff_import[[#This Row],[Legislative Staff Type]]="Personal",assembly_staff_import[[#This Row],[Vlookup Reports To Person]], "")</f>
        <v/>
      </c>
      <c r="L902" t="str">
        <f>PROPER(assembly_staff_import[[#This Row],[First MI Name via NAME_SOURCE_KEY TEXT]])</f>
        <v xml:space="preserve"> Judith K</v>
      </c>
      <c r="M902" t="s">
        <v>21406</v>
      </c>
      <c r="N902" t="str">
        <f>LOWER(CONCATENATE(assembly_staff_import[[#This Row],[Last Name]],LEFT(assembly_staff_import[[#This Row],[First Name (no initial)]],1),"@nyassembly.gov"))</f>
        <v>morgan-harrisj@nyassembly.gov</v>
      </c>
      <c r="O902" t="s">
        <v>14546</v>
      </c>
      <c r="P902" t="e">
        <f>VLOOKUP(assembly_staff_import[[#This Row],[Full Name]],[3]!PEOPLE_March_20[#Data],1,0)</f>
        <v>#REF!</v>
      </c>
      <c r="Q902" t="e">
        <f>VLOOKUP(assembly_staff_import[[#This Row],[Full Name]],[3]!Table17[#Data],3,0)</f>
        <v>#REF!</v>
      </c>
      <c r="R902" t="e">
        <f>VLOOKUP(assembly_staff_import[[#This Row],[Formatted Works for Group]],[3]!Table7[#Data],1,0)</f>
        <v>#REF!</v>
      </c>
      <c r="S902" t="str">
        <f>IF(assembly_staff_import[[#This Row],[Legislative Staff Type]]="Personal", assembly_staff_import[[#This Row],[Vlookup Works for Group]], assembly_staff_import[[#This Row],[Formatted Works for Group calc]]&amp;", Central Staff Office, Assembly")</f>
        <v>Legal Services, Central Staff Office, Assembly</v>
      </c>
      <c r="T902" s="20" t="str">
        <f>TRIM(assembly_staff_import[[#This Row],[NAME_SOURCE_KEY]])</f>
        <v>MORGAN-HARRIS, JUDITH K</v>
      </c>
      <c r="U902" t="s">
        <v>27905</v>
      </c>
      <c r="V902" t="s">
        <v>27906</v>
      </c>
      <c r="W902" t="s">
        <v>27907</v>
      </c>
      <c r="Y902" t="str">
        <f>IF(assembly_staff_import[[#This Row],[Legislative Staff Type]]="Personal", PROPER(TRIM(assembly_staff_import[[#This Row],[Unit First MI via UNIT_SOURCE_KEY]])&amp;" "&amp;assembly_staff_import[[#This Row],[Unit Last via UNIT_SOURCE_KEY]]), PROPER(TRIM(assembly_staff_import[[#This Row],[UNIT NAME_SOURCE_KEY2]])))</f>
        <v>Legal Services</v>
      </c>
      <c r="Z902" t="s">
        <v>27892</v>
      </c>
      <c r="AA902" t="e">
        <f>VLOOKUP(assembly_staff_import[[#This Row],[Formatted and corrected Works for Group Text]],[3]!Table4[#Data],1,0)</f>
        <v>#REF!</v>
      </c>
      <c r="AB902" t="e">
        <f>VLOOKUP(assembly_staff_import[[#This Row],[Formatted and corrected Works for Group Text]],[3]!Table5[#Data],2,0)</f>
        <v>#REF!</v>
      </c>
      <c r="AC902" t="str">
        <f>IF(TRIM(assembly_staff_import[[#This Row],[PUBLIC INFO ADDR_SOURCE_KEY]])="CAPITOL, ALBANY", "Legislative / Capitol Office", "District Office")</f>
        <v>Legislative / Capitol Office</v>
      </c>
      <c r="AD902" t="s">
        <v>27893</v>
      </c>
      <c r="AF902" t="str">
        <f t="shared" si="45"/>
        <v xml:space="preserve">303 </v>
      </c>
      <c r="AG902" t="s">
        <v>27893</v>
      </c>
      <c r="AH902" t="s">
        <v>27908</v>
      </c>
      <c r="AI902" t="s">
        <v>23756</v>
      </c>
      <c r="AJ902" t="s">
        <v>23493</v>
      </c>
    </row>
    <row r="903" spans="1:36" x14ac:dyDescent="0.2">
      <c r="A903" t="str">
        <f>TRIM(PROPER((assembly_staff_import[[#This Row],[First MI Name via NAME_SOURCE_KEY TEXT]]&amp;" "&amp;assembly_staff_import[[#This Row],[Last Name via NAME_SOURCE_KEY TEXT]]&amp;" "&amp;assembly_staff_import[[#This Row],[Suffix via NAME_SOURCE_KEY]])))</f>
        <v>Karen A De Chalus</v>
      </c>
      <c r="B903" t="str">
        <f>TRIM(CONCATENATE(TRIM(assembly_staff_import[[#This Row],[Full Name]]), ", ", assembly_staff_import[[#This Row],[Title]]))</f>
        <v>Karen A De Chalus, Legis Assoc</v>
      </c>
      <c r="C903" t="e">
        <f>assembly_staff_import[[#This Row],[Vlookup_groups]]</f>
        <v>#REF!</v>
      </c>
      <c r="D903" t="str">
        <f>IF(assembly_staff_import[[#This Row],[Legislative Staff Type]]="Personal",assembly_staff_import[[#This Row],[Formatted Personal Staff Office]],"")</f>
        <v/>
      </c>
      <c r="E903" t="s">
        <v>65</v>
      </c>
      <c r="F903" s="19" t="s">
        <v>10913</v>
      </c>
      <c r="G903" t="s">
        <v>1237</v>
      </c>
      <c r="H903" t="str">
        <f>TRIM(PROPER((assembly_staff_import[[#This Row],[Last Name via NAME_SOURCE_KEY TEXT]]&amp;" "&amp;assembly_staff_import[[#This Row],[Suffix via NAME_SOURCE_KEY]])))</f>
        <v>De Chalus</v>
      </c>
      <c r="I903" t="str">
        <f>PROPER(assembly_staff_import[[#This Row],[JOB TITLE_SOURCE_KEY]])</f>
        <v xml:space="preserve">Legis Assoc                                </v>
      </c>
      <c r="J903" t="s">
        <v>72</v>
      </c>
      <c r="K903" t="str">
        <f>IF(assembly_staff_import[[#This Row],[Legislative Staff Type]]="Personal",assembly_staff_import[[#This Row],[Vlookup Reports To Person]], "")</f>
        <v/>
      </c>
      <c r="L903" t="str">
        <f>PROPER(assembly_staff_import[[#This Row],[First MI Name via NAME_SOURCE_KEY TEXT]])</f>
        <v xml:space="preserve"> Karen A</v>
      </c>
      <c r="M903" t="s">
        <v>21692</v>
      </c>
      <c r="N903" t="str">
        <f>LOWER(CONCATENATE(assembly_staff_import[[#This Row],[Last Name]],LEFT(assembly_staff_import[[#This Row],[First Name (no initial)]],1),"@nyassembly.gov"))</f>
        <v>de chalusk@nyassembly.gov</v>
      </c>
      <c r="O903" t="s">
        <v>6540</v>
      </c>
      <c r="P903" t="e">
        <f>VLOOKUP(assembly_staff_import[[#This Row],[Full Name]],[3]!PEOPLE_March_20[#Data],1,0)</f>
        <v>#REF!</v>
      </c>
      <c r="Q903" t="e">
        <f>VLOOKUP(assembly_staff_import[[#This Row],[Full Name]],[3]!Table17[#Data],3,0)</f>
        <v>#REF!</v>
      </c>
      <c r="R903" t="e">
        <f>VLOOKUP(assembly_staff_import[[#This Row],[Formatted Works for Group]],[3]!Table7[#Data],1,0)</f>
        <v>#REF!</v>
      </c>
      <c r="S903" t="str">
        <f>IF(assembly_staff_import[[#This Row],[Legislative Staff Type]]="Personal", assembly_staff_import[[#This Row],[Vlookup Works for Group]], assembly_staff_import[[#This Row],[Formatted Works for Group calc]]&amp;", Central Staff Office, Assembly")</f>
        <v>Legal Services, Central Staff Office, Assembly</v>
      </c>
      <c r="T903" s="20" t="str">
        <f>TRIM(assembly_staff_import[[#This Row],[NAME_SOURCE_KEY]])</f>
        <v>DE CHALUS, KAREN A</v>
      </c>
      <c r="U903" t="s">
        <v>27909</v>
      </c>
      <c r="V903" t="s">
        <v>27910</v>
      </c>
      <c r="W903" t="s">
        <v>25234</v>
      </c>
      <c r="Y903" t="str">
        <f>IF(assembly_staff_import[[#This Row],[Legislative Staff Type]]="Personal", PROPER(TRIM(assembly_staff_import[[#This Row],[Unit First MI via UNIT_SOURCE_KEY]])&amp;" "&amp;assembly_staff_import[[#This Row],[Unit Last via UNIT_SOURCE_KEY]]), PROPER(TRIM(assembly_staff_import[[#This Row],[UNIT NAME_SOURCE_KEY2]])))</f>
        <v>Legal Services</v>
      </c>
      <c r="Z903" t="s">
        <v>27892</v>
      </c>
      <c r="AA903" t="e">
        <f>VLOOKUP(assembly_staff_import[[#This Row],[Formatted and corrected Works for Group Text]],[3]!Table4[#Data],1,0)</f>
        <v>#REF!</v>
      </c>
      <c r="AB903" t="e">
        <f>VLOOKUP(assembly_staff_import[[#This Row],[Formatted and corrected Works for Group Text]],[3]!Table5[#Data],2,0)</f>
        <v>#REF!</v>
      </c>
      <c r="AC903" t="str">
        <f>IF(TRIM(assembly_staff_import[[#This Row],[PUBLIC INFO ADDR_SOURCE_KEY]])="CAPITOL, ALBANY", "Legislative / Capitol Office", "District Office")</f>
        <v>Legislative / Capitol Office</v>
      </c>
      <c r="AD903" t="s">
        <v>27893</v>
      </c>
      <c r="AF903" t="str">
        <f t="shared" si="45"/>
        <v xml:space="preserve">303 </v>
      </c>
      <c r="AG903" t="s">
        <v>27893</v>
      </c>
      <c r="AH903" t="s">
        <v>27911</v>
      </c>
      <c r="AI903" t="s">
        <v>23756</v>
      </c>
      <c r="AJ903" t="s">
        <v>23493</v>
      </c>
    </row>
    <row r="904" spans="1:36" x14ac:dyDescent="0.2">
      <c r="A904" t="str">
        <f>TRIM(PROPER((assembly_staff_import[[#This Row],[First MI Name via NAME_SOURCE_KEY TEXT]]&amp;" "&amp;assembly_staff_import[[#This Row],[Last Name via NAME_SOURCE_KEY TEXT]]&amp;" "&amp;assembly_staff_import[[#This Row],[Suffix via NAME_SOURCE_KEY]])))</f>
        <v>Nathan J Kerstein</v>
      </c>
      <c r="B904" t="str">
        <f>TRIM(CONCATENATE(TRIM(assembly_staff_import[[#This Row],[Full Name]]), ", ", assembly_staff_import[[#This Row],[Title]]))</f>
        <v>Nathan J Kerstein, Asst Counsel</v>
      </c>
      <c r="C904" t="e">
        <f>assembly_staff_import[[#This Row],[Vlookup_groups]]</f>
        <v>#REF!</v>
      </c>
      <c r="D904" t="str">
        <f>IF(assembly_staff_import[[#This Row],[Legislative Staff Type]]="Personal",assembly_staff_import[[#This Row],[Formatted Personal Staff Office]],"")</f>
        <v/>
      </c>
      <c r="E904" t="s">
        <v>65</v>
      </c>
      <c r="F904" s="19" t="s">
        <v>10913</v>
      </c>
      <c r="G904" t="s">
        <v>1237</v>
      </c>
      <c r="H904" t="str">
        <f>TRIM(PROPER((assembly_staff_import[[#This Row],[Last Name via NAME_SOURCE_KEY TEXT]]&amp;" "&amp;assembly_staff_import[[#This Row],[Suffix via NAME_SOURCE_KEY]])))</f>
        <v>Kerstein</v>
      </c>
      <c r="I904" t="str">
        <f>PROPER(assembly_staff_import[[#This Row],[JOB TITLE_SOURCE_KEY]])</f>
        <v xml:space="preserve">Asst Counsel                               </v>
      </c>
      <c r="J904" t="s">
        <v>72</v>
      </c>
      <c r="K904" t="str">
        <f>IF(assembly_staff_import[[#This Row],[Legislative Staff Type]]="Personal",assembly_staff_import[[#This Row],[Vlookup Reports To Person]], "")</f>
        <v/>
      </c>
      <c r="L904" t="str">
        <f>PROPER(assembly_staff_import[[#This Row],[First MI Name via NAME_SOURCE_KEY TEXT]])</f>
        <v xml:space="preserve"> Nathan J</v>
      </c>
      <c r="M904" t="s">
        <v>21672</v>
      </c>
      <c r="N904" t="str">
        <f>LOWER(CONCATENATE(assembly_staff_import[[#This Row],[Last Name]],LEFT(assembly_staff_import[[#This Row],[First Name (no initial)]],1),"@nyassembly.gov"))</f>
        <v>kersteinn@nyassembly.gov</v>
      </c>
      <c r="O904" t="s">
        <v>27912</v>
      </c>
      <c r="P904" t="e">
        <f>VLOOKUP(assembly_staff_import[[#This Row],[Full Name]],[3]!PEOPLE_March_20[#Data],1,0)</f>
        <v>#REF!</v>
      </c>
      <c r="Q904" t="e">
        <f>VLOOKUP(assembly_staff_import[[#This Row],[Full Name]],[3]!Table17[#Data],3,0)</f>
        <v>#REF!</v>
      </c>
      <c r="R904" t="e">
        <f>VLOOKUP(assembly_staff_import[[#This Row],[Formatted Works for Group]],[3]!Table7[#Data],1,0)</f>
        <v>#REF!</v>
      </c>
      <c r="S904" t="str">
        <f>IF(assembly_staff_import[[#This Row],[Legislative Staff Type]]="Personal", assembly_staff_import[[#This Row],[Vlookup Works for Group]], assembly_staff_import[[#This Row],[Formatted Works for Group calc]]&amp;", Central Staff Office, Assembly")</f>
        <v>Legal Services, Central Staff Office, Assembly</v>
      </c>
      <c r="T904" s="20" t="str">
        <f>TRIM(assembly_staff_import[[#This Row],[NAME_SOURCE_KEY]])</f>
        <v>KERSTEIN, NATHAN J</v>
      </c>
      <c r="U904" t="s">
        <v>27913</v>
      </c>
      <c r="V904" t="s">
        <v>27914</v>
      </c>
      <c r="W904" t="s">
        <v>27915</v>
      </c>
      <c r="Y904" t="str">
        <f>IF(assembly_staff_import[[#This Row],[Legislative Staff Type]]="Personal", PROPER(TRIM(assembly_staff_import[[#This Row],[Unit First MI via UNIT_SOURCE_KEY]])&amp;" "&amp;assembly_staff_import[[#This Row],[Unit Last via UNIT_SOURCE_KEY]]), PROPER(TRIM(assembly_staff_import[[#This Row],[UNIT NAME_SOURCE_KEY2]])))</f>
        <v>Legal Services</v>
      </c>
      <c r="Z904" t="s">
        <v>27892</v>
      </c>
      <c r="AA904" t="e">
        <f>VLOOKUP(assembly_staff_import[[#This Row],[Formatted and corrected Works for Group Text]],[3]!Table4[#Data],1,0)</f>
        <v>#REF!</v>
      </c>
      <c r="AB904" t="e">
        <f>VLOOKUP(assembly_staff_import[[#This Row],[Formatted and corrected Works for Group Text]],[3]!Table5[#Data],2,0)</f>
        <v>#REF!</v>
      </c>
      <c r="AC904" t="str">
        <f>IF(TRIM(assembly_staff_import[[#This Row],[PUBLIC INFO ADDR_SOURCE_KEY]])="CAPITOL, ALBANY", "Legislative / Capitol Office", "District Office")</f>
        <v>Legislative / Capitol Office</v>
      </c>
      <c r="AD904" t="s">
        <v>27893</v>
      </c>
      <c r="AF904" t="str">
        <f t="shared" si="45"/>
        <v xml:space="preserve">303 </v>
      </c>
      <c r="AG904" t="s">
        <v>27893</v>
      </c>
      <c r="AH904" t="s">
        <v>27916</v>
      </c>
      <c r="AI904" t="s">
        <v>27917</v>
      </c>
      <c r="AJ904" t="s">
        <v>23493</v>
      </c>
    </row>
    <row r="905" spans="1:36" x14ac:dyDescent="0.2">
      <c r="A905" t="str">
        <f>TRIM(PROPER((assembly_staff_import[[#This Row],[First MI Name via NAME_SOURCE_KEY TEXT]]&amp;" "&amp;assembly_staff_import[[#This Row],[Last Name via NAME_SOURCE_KEY TEXT]]&amp;" "&amp;assembly_staff_import[[#This Row],[Suffix via NAME_SOURCE_KEY]])))</f>
        <v>Nellie V Torres</v>
      </c>
      <c r="B905" t="str">
        <f>TRIM(CONCATENATE(TRIM(assembly_staff_import[[#This Row],[Full Name]]), ", ", assembly_staff_import[[#This Row],[Title]]))</f>
        <v>Nellie V Torres, Admin Assistant</v>
      </c>
      <c r="C905" t="e">
        <f>assembly_staff_import[[#This Row],[Vlookup_groups]]</f>
        <v>#REF!</v>
      </c>
      <c r="D905" t="str">
        <f>IF(assembly_staff_import[[#This Row],[Legislative Staff Type]]="Personal",assembly_staff_import[[#This Row],[Formatted Personal Staff Office]],"")</f>
        <v/>
      </c>
      <c r="E905" t="s">
        <v>65</v>
      </c>
      <c r="F905" s="19" t="s">
        <v>10913</v>
      </c>
      <c r="G905" t="s">
        <v>1237</v>
      </c>
      <c r="H905" t="str">
        <f>TRIM(PROPER((assembly_staff_import[[#This Row],[Last Name via NAME_SOURCE_KEY TEXT]]&amp;" "&amp;assembly_staff_import[[#This Row],[Suffix via NAME_SOURCE_KEY]])))</f>
        <v>Torres</v>
      </c>
      <c r="I905" t="str">
        <f>PROPER(assembly_staff_import[[#This Row],[JOB TITLE_SOURCE_KEY]])</f>
        <v xml:space="preserve">Admin Assistant                            </v>
      </c>
      <c r="J905" t="s">
        <v>72</v>
      </c>
      <c r="K905" t="str">
        <f>IF(assembly_staff_import[[#This Row],[Legislative Staff Type]]="Personal",assembly_staff_import[[#This Row],[Vlookup Reports To Person]], "")</f>
        <v/>
      </c>
      <c r="L905" t="str">
        <f>PROPER(assembly_staff_import[[#This Row],[First MI Name via NAME_SOURCE_KEY TEXT]])</f>
        <v xml:space="preserve"> Nellie V</v>
      </c>
      <c r="M905" t="s">
        <v>11898</v>
      </c>
      <c r="N905" t="str">
        <f>LOWER(CONCATENATE(assembly_staff_import[[#This Row],[Last Name]],LEFT(assembly_staff_import[[#This Row],[First Name (no initial)]],1),"@nyassembly.gov"))</f>
        <v>torresn@nyassembly.gov</v>
      </c>
      <c r="O905" t="s">
        <v>27918</v>
      </c>
      <c r="P905" t="e">
        <f>VLOOKUP(assembly_staff_import[[#This Row],[Full Name]],[3]!PEOPLE_March_20[#Data],1,0)</f>
        <v>#REF!</v>
      </c>
      <c r="Q905" t="e">
        <f>VLOOKUP(assembly_staff_import[[#This Row],[Full Name]],[3]!Table17[#Data],3,0)</f>
        <v>#REF!</v>
      </c>
      <c r="R905" t="e">
        <f>VLOOKUP(assembly_staff_import[[#This Row],[Formatted Works for Group]],[3]!Table7[#Data],1,0)</f>
        <v>#REF!</v>
      </c>
      <c r="S905" t="str">
        <f>IF(assembly_staff_import[[#This Row],[Legislative Staff Type]]="Personal", assembly_staff_import[[#This Row],[Vlookup Works for Group]], assembly_staff_import[[#This Row],[Formatted Works for Group calc]]&amp;", Central Staff Office, Assembly")</f>
        <v>Legal Services, Central Staff Office, Assembly</v>
      </c>
      <c r="T905" s="20" t="str">
        <f>TRIM(assembly_staff_import[[#This Row],[NAME_SOURCE_KEY]])</f>
        <v>TORRES, NELLIE V</v>
      </c>
      <c r="U905" t="s">
        <v>27919</v>
      </c>
      <c r="V905" t="s">
        <v>27920</v>
      </c>
      <c r="W905" t="s">
        <v>27921</v>
      </c>
      <c r="Y905" t="str">
        <f>IF(assembly_staff_import[[#This Row],[Legislative Staff Type]]="Personal", PROPER(TRIM(assembly_staff_import[[#This Row],[Unit First MI via UNIT_SOURCE_KEY]])&amp;" "&amp;assembly_staff_import[[#This Row],[Unit Last via UNIT_SOURCE_KEY]]), PROPER(TRIM(assembly_staff_import[[#This Row],[UNIT NAME_SOURCE_KEY2]])))</f>
        <v>Legal Services</v>
      </c>
      <c r="Z905" t="s">
        <v>27892</v>
      </c>
      <c r="AA905" t="e">
        <f>VLOOKUP(assembly_staff_import[[#This Row],[Formatted and corrected Works for Group Text]],[3]!Table4[#Data],1,0)</f>
        <v>#REF!</v>
      </c>
      <c r="AB905" t="e">
        <f>VLOOKUP(assembly_staff_import[[#This Row],[Formatted and corrected Works for Group Text]],[3]!Table5[#Data],2,0)</f>
        <v>#REF!</v>
      </c>
      <c r="AC905" t="str">
        <f>IF(TRIM(assembly_staff_import[[#This Row],[PUBLIC INFO ADDR_SOURCE_KEY]])="CAPITOL, ALBANY", "Legislative / Capitol Office", "District Office")</f>
        <v>Legislative / Capitol Office</v>
      </c>
      <c r="AD905" t="s">
        <v>27893</v>
      </c>
      <c r="AF905" t="str">
        <f t="shared" si="45"/>
        <v xml:space="preserve">303 </v>
      </c>
      <c r="AG905" t="s">
        <v>27893</v>
      </c>
      <c r="AH905" t="s">
        <v>27922</v>
      </c>
      <c r="AI905" t="s">
        <v>23568</v>
      </c>
      <c r="AJ905" t="s">
        <v>23493</v>
      </c>
    </row>
    <row r="906" spans="1:36" x14ac:dyDescent="0.2">
      <c r="A906" t="str">
        <f>TRIM(PROPER((assembly_staff_import[[#This Row],[First MI Name via NAME_SOURCE_KEY TEXT]]&amp;" "&amp;assembly_staff_import[[#This Row],[Last Name via NAME_SOURCE_KEY TEXT]]&amp;" "&amp;assembly_staff_import[[#This Row],[Suffix via NAME_SOURCE_KEY]])))</f>
        <v>Octavia E Maxwell</v>
      </c>
      <c r="B906" t="str">
        <f>TRIM(CONCATENATE(TRIM(assembly_staff_import[[#This Row],[Full Name]]), ", ", assembly_staff_import[[#This Row],[Title]]))</f>
        <v>Octavia E Maxwell, Admin Assistant</v>
      </c>
      <c r="C906" t="e">
        <f>assembly_staff_import[[#This Row],[Vlookup_groups]]</f>
        <v>#REF!</v>
      </c>
      <c r="D906" t="str">
        <f>IF(assembly_staff_import[[#This Row],[Legislative Staff Type]]="Personal",assembly_staff_import[[#This Row],[Formatted Personal Staff Office]],"")</f>
        <v/>
      </c>
      <c r="E906" t="s">
        <v>65</v>
      </c>
      <c r="F906" s="19" t="s">
        <v>10913</v>
      </c>
      <c r="G906" t="s">
        <v>1237</v>
      </c>
      <c r="H906" t="str">
        <f>TRIM(PROPER((assembly_staff_import[[#This Row],[Last Name via NAME_SOURCE_KEY TEXT]]&amp;" "&amp;assembly_staff_import[[#This Row],[Suffix via NAME_SOURCE_KEY]])))</f>
        <v>Maxwell</v>
      </c>
      <c r="I906" t="str">
        <f>PROPER(assembly_staff_import[[#This Row],[JOB TITLE_SOURCE_KEY]])</f>
        <v xml:space="preserve">Admin Assistant                            </v>
      </c>
      <c r="J906" t="s">
        <v>72</v>
      </c>
      <c r="K906" t="str">
        <f>IF(assembly_staff_import[[#This Row],[Legislative Staff Type]]="Personal",assembly_staff_import[[#This Row],[Vlookup Reports To Person]], "")</f>
        <v/>
      </c>
      <c r="L906" t="str">
        <f>PROPER(assembly_staff_import[[#This Row],[First MI Name via NAME_SOURCE_KEY TEXT]])</f>
        <v xml:space="preserve"> Octavia E</v>
      </c>
      <c r="M906" t="s">
        <v>21459</v>
      </c>
      <c r="N906" t="str">
        <f>LOWER(CONCATENATE(assembly_staff_import[[#This Row],[Last Name]],LEFT(assembly_staff_import[[#This Row],[First Name (no initial)]],1),"@nyassembly.gov"))</f>
        <v>maxwello@nyassembly.gov</v>
      </c>
      <c r="O906" t="s">
        <v>27923</v>
      </c>
      <c r="P906" t="e">
        <f>VLOOKUP(assembly_staff_import[[#This Row],[Full Name]],[3]!PEOPLE_March_20[#Data],1,0)</f>
        <v>#REF!</v>
      </c>
      <c r="Q906" t="e">
        <f>VLOOKUP(assembly_staff_import[[#This Row],[Full Name]],[3]!Table17[#Data],3,0)</f>
        <v>#REF!</v>
      </c>
      <c r="R906" t="e">
        <f>VLOOKUP(assembly_staff_import[[#This Row],[Formatted Works for Group]],[3]!Table7[#Data],1,0)</f>
        <v>#REF!</v>
      </c>
      <c r="S906" t="str">
        <f>IF(assembly_staff_import[[#This Row],[Legislative Staff Type]]="Personal", assembly_staff_import[[#This Row],[Vlookup Works for Group]], assembly_staff_import[[#This Row],[Formatted Works for Group calc]]&amp;", Central Staff Office, Assembly")</f>
        <v>Legal Services, Central Staff Office, Assembly</v>
      </c>
      <c r="T906" s="20" t="str">
        <f>TRIM(assembly_staff_import[[#This Row],[NAME_SOURCE_KEY]])</f>
        <v>MAXWELL, OCTAVIA E</v>
      </c>
      <c r="U906" t="s">
        <v>27924</v>
      </c>
      <c r="V906" t="s">
        <v>27925</v>
      </c>
      <c r="W906" t="s">
        <v>27926</v>
      </c>
      <c r="Y906" t="str">
        <f>IF(assembly_staff_import[[#This Row],[Legislative Staff Type]]="Personal", PROPER(TRIM(assembly_staff_import[[#This Row],[Unit First MI via UNIT_SOURCE_KEY]])&amp;" "&amp;assembly_staff_import[[#This Row],[Unit Last via UNIT_SOURCE_KEY]]), PROPER(TRIM(assembly_staff_import[[#This Row],[UNIT NAME_SOURCE_KEY2]])))</f>
        <v>Legal Services</v>
      </c>
      <c r="Z906" t="s">
        <v>27892</v>
      </c>
      <c r="AA906" t="e">
        <f>VLOOKUP(assembly_staff_import[[#This Row],[Formatted and corrected Works for Group Text]],[3]!Table4[#Data],1,0)</f>
        <v>#REF!</v>
      </c>
      <c r="AB906" t="e">
        <f>VLOOKUP(assembly_staff_import[[#This Row],[Formatted and corrected Works for Group Text]],[3]!Table5[#Data],2,0)</f>
        <v>#REF!</v>
      </c>
      <c r="AC906" t="str">
        <f>IF(TRIM(assembly_staff_import[[#This Row],[PUBLIC INFO ADDR_SOURCE_KEY]])="CAPITOL, ALBANY", "Legislative / Capitol Office", "District Office")</f>
        <v>Legislative / Capitol Office</v>
      </c>
      <c r="AD906" t="s">
        <v>27893</v>
      </c>
      <c r="AF906" t="str">
        <f t="shared" si="45"/>
        <v xml:space="preserve">303 </v>
      </c>
      <c r="AG906" t="s">
        <v>27893</v>
      </c>
      <c r="AH906" t="s">
        <v>27927</v>
      </c>
      <c r="AI906" t="s">
        <v>23568</v>
      </c>
      <c r="AJ906" t="s">
        <v>23493</v>
      </c>
    </row>
    <row r="907" spans="1:36" x14ac:dyDescent="0.2">
      <c r="A907" t="str">
        <f>TRIM(PROPER((assembly_staff_import[[#This Row],[First MI Name via NAME_SOURCE_KEY TEXT]]&amp;" "&amp;assembly_staff_import[[#This Row],[Last Name via NAME_SOURCE_KEY TEXT]]&amp;" "&amp;assembly_staff_import[[#This Row],[Suffix via NAME_SOURCE_KEY]])))</f>
        <v>Tyrone Benton</v>
      </c>
      <c r="B907" t="str">
        <f>TRIM(CONCATENATE(TRIM(assembly_staff_import[[#This Row],[Full Name]]), ", ", assembly_staff_import[[#This Row],[Title]]))</f>
        <v>Tyrone Benton, Legis Assoc</v>
      </c>
      <c r="C907" t="e">
        <f>assembly_staff_import[[#This Row],[Vlookup_groups]]</f>
        <v>#REF!</v>
      </c>
      <c r="D907" t="str">
        <f>IF(assembly_staff_import[[#This Row],[Legislative Staff Type]]="Personal",assembly_staff_import[[#This Row],[Formatted Personal Staff Office]],"")</f>
        <v/>
      </c>
      <c r="E907" t="s">
        <v>65</v>
      </c>
      <c r="F907" s="19" t="s">
        <v>10913</v>
      </c>
      <c r="G907" t="s">
        <v>1237</v>
      </c>
      <c r="H907" t="str">
        <f>TRIM(PROPER((assembly_staff_import[[#This Row],[Last Name via NAME_SOURCE_KEY TEXT]]&amp;" "&amp;assembly_staff_import[[#This Row],[Suffix via NAME_SOURCE_KEY]])))</f>
        <v>Benton</v>
      </c>
      <c r="I907" t="str">
        <f>PROPER(assembly_staff_import[[#This Row],[JOB TITLE_SOURCE_KEY]])</f>
        <v xml:space="preserve">Legis Assoc                                </v>
      </c>
      <c r="J907" t="s">
        <v>72</v>
      </c>
      <c r="K907" t="str">
        <f>IF(assembly_staff_import[[#This Row],[Legislative Staff Type]]="Personal",assembly_staff_import[[#This Row],[Vlookup Reports To Person]], "")</f>
        <v/>
      </c>
      <c r="L907" t="str">
        <f>PROPER(assembly_staff_import[[#This Row],[First MI Name via NAME_SOURCE_KEY TEXT]])</f>
        <v xml:space="preserve"> Tyrone</v>
      </c>
      <c r="M907" t="s">
        <v>21634</v>
      </c>
      <c r="N907" t="str">
        <f>LOWER(CONCATENATE(assembly_staff_import[[#This Row],[Last Name]],LEFT(assembly_staff_import[[#This Row],[First Name (no initial)]],1),"@nyassembly.gov"))</f>
        <v>bentont@nyassembly.gov</v>
      </c>
      <c r="O907" t="s">
        <v>21637</v>
      </c>
      <c r="P907" t="e">
        <f>VLOOKUP(assembly_staff_import[[#This Row],[Full Name]],[3]!PEOPLE_March_20[#Data],1,0)</f>
        <v>#REF!</v>
      </c>
      <c r="Q907" t="e">
        <f>VLOOKUP(assembly_staff_import[[#This Row],[Full Name]],[3]!Table17[#Data],3,0)</f>
        <v>#REF!</v>
      </c>
      <c r="R907" t="e">
        <f>VLOOKUP(assembly_staff_import[[#This Row],[Formatted Works for Group]],[3]!Table7[#Data],1,0)</f>
        <v>#REF!</v>
      </c>
      <c r="S907" t="str">
        <f>IF(assembly_staff_import[[#This Row],[Legislative Staff Type]]="Personal", assembly_staff_import[[#This Row],[Vlookup Works for Group]], assembly_staff_import[[#This Row],[Formatted Works for Group calc]]&amp;", Central Staff Office, Assembly")</f>
        <v>Legal Services, Central Staff Office, Assembly</v>
      </c>
      <c r="T907" s="20" t="str">
        <f>TRIM(assembly_staff_import[[#This Row],[NAME_SOURCE_KEY]])</f>
        <v>BENTON, TYRONE</v>
      </c>
      <c r="U907" t="s">
        <v>27928</v>
      </c>
      <c r="V907" t="s">
        <v>24993</v>
      </c>
      <c r="W907" t="s">
        <v>27929</v>
      </c>
      <c r="Y907" t="str">
        <f>IF(assembly_staff_import[[#This Row],[Legislative Staff Type]]="Personal", PROPER(TRIM(assembly_staff_import[[#This Row],[Unit First MI via UNIT_SOURCE_KEY]])&amp;" "&amp;assembly_staff_import[[#This Row],[Unit Last via UNIT_SOURCE_KEY]]), PROPER(TRIM(assembly_staff_import[[#This Row],[UNIT NAME_SOURCE_KEY2]])))</f>
        <v>Legal Services</v>
      </c>
      <c r="Z907" t="s">
        <v>27892</v>
      </c>
      <c r="AA907" t="e">
        <f>VLOOKUP(assembly_staff_import[[#This Row],[Formatted and corrected Works for Group Text]],[3]!Table4[#Data],1,0)</f>
        <v>#REF!</v>
      </c>
      <c r="AB907" t="e">
        <f>VLOOKUP(assembly_staff_import[[#This Row],[Formatted and corrected Works for Group Text]],[3]!Table5[#Data],2,0)</f>
        <v>#REF!</v>
      </c>
      <c r="AC907" t="str">
        <f>IF(TRIM(assembly_staff_import[[#This Row],[PUBLIC INFO ADDR_SOURCE_KEY]])="CAPITOL, ALBANY", "Legislative / Capitol Office", "District Office")</f>
        <v>Legislative / Capitol Office</v>
      </c>
      <c r="AD907" t="s">
        <v>27893</v>
      </c>
      <c r="AF907" t="str">
        <f t="shared" si="45"/>
        <v xml:space="preserve">303 </v>
      </c>
      <c r="AG907" t="s">
        <v>27893</v>
      </c>
      <c r="AH907" t="s">
        <v>27930</v>
      </c>
      <c r="AI907" t="s">
        <v>23756</v>
      </c>
      <c r="AJ907" t="s">
        <v>23493</v>
      </c>
    </row>
    <row r="908" spans="1:36" x14ac:dyDescent="0.2">
      <c r="A908" t="str">
        <f>TRIM(PROPER((assembly_staff_import[[#This Row],[First MI Name via NAME_SOURCE_KEY TEXT]]&amp;" "&amp;assembly_staff_import[[#This Row],[Last Name via NAME_SOURCE_KEY TEXT]]&amp;" "&amp;assembly_staff_import[[#This Row],[Suffix via NAME_SOURCE_KEY]])))</f>
        <v>Karen B Blatt</v>
      </c>
      <c r="B908" t="str">
        <f>TRIM(CONCATENATE(TRIM(assembly_staff_import[[#This Row],[Full Name]]), ", ", assembly_staff_import[[#This Row],[Title]]))</f>
        <v>Karen B Blatt, Co-Exec Director</v>
      </c>
      <c r="C908" t="str">
        <f>assembly_staff_import[[#This Row],[Vlookup_groups]]</f>
        <v>Legislative Task Force On Reapportionment - Assembly, Central Staff Office, Assembly</v>
      </c>
      <c r="D908" t="str">
        <f>IF(assembly_staff_import[[#This Row],[Legislative Staff Type]]="Personal",assembly_staff_import[[#This Row],[Formatted Personal Staff Office]],"")</f>
        <v/>
      </c>
      <c r="E908" t="s">
        <v>65</v>
      </c>
      <c r="F908" s="19" t="s">
        <v>10913</v>
      </c>
      <c r="G908" t="s">
        <v>1237</v>
      </c>
      <c r="H908" t="str">
        <f>TRIM(PROPER((assembly_staff_import[[#This Row],[Last Name via NAME_SOURCE_KEY TEXT]]&amp;" "&amp;assembly_staff_import[[#This Row],[Suffix via NAME_SOURCE_KEY]])))</f>
        <v>Blatt</v>
      </c>
      <c r="I908" t="str">
        <f>PROPER(assembly_staff_import[[#This Row],[JOB TITLE_SOURCE_KEY]])</f>
        <v xml:space="preserve">Co-Exec Director                           </v>
      </c>
      <c r="J908" t="s">
        <v>72</v>
      </c>
      <c r="K908" t="str">
        <f>IF(assembly_staff_import[[#This Row],[Legislative Staff Type]]="Personal",assembly_staff_import[[#This Row],[Vlookup Reports To Person]], "")</f>
        <v/>
      </c>
      <c r="L908" t="str">
        <f>PROPER(assembly_staff_import[[#This Row],[First MI Name via NAME_SOURCE_KEY TEXT]])</f>
        <v xml:space="preserve"> Karen B</v>
      </c>
      <c r="M908" t="s">
        <v>16889</v>
      </c>
      <c r="N908" t="str">
        <f>LOWER(CONCATENATE(assembly_staff_import[[#This Row],[Last Name]],LEFT(assembly_staff_import[[#This Row],[First Name (no initial)]],1),"@nyassembly.gov"))</f>
        <v>blattk@nyassembly.gov</v>
      </c>
      <c r="O908" t="s">
        <v>6540</v>
      </c>
      <c r="P908" t="e">
        <f>VLOOKUP(assembly_staff_import[[#This Row],[Full Name]],[3]!PEOPLE_March_20[#Data],1,0)</f>
        <v>#REF!</v>
      </c>
      <c r="Q908" t="e">
        <f>VLOOKUP(assembly_staff_import[[#This Row],[Full Name]],[3]!Table17[#Data],3,0)</f>
        <v>#REF!</v>
      </c>
      <c r="R908" t="s">
        <v>27931</v>
      </c>
      <c r="S908" t="str">
        <f>IF(assembly_staff_import[[#This Row],[Legislative Staff Type]]="Personal", assembly_staff_import[[#This Row],[Vlookup Works for Group]], assembly_staff_import[[#This Row],[Formatted Works for Group calc]]&amp;", Central Staff Office, Assembly")</f>
        <v>Legislative Task Force On Reapportionment - Assembly, Central Staff Office, Assembly</v>
      </c>
      <c r="T908" s="20" t="str">
        <f>TRIM(assembly_staff_import[[#This Row],[NAME_SOURCE_KEY]])</f>
        <v>BLATT, KAREN B</v>
      </c>
      <c r="U908" t="s">
        <v>27932</v>
      </c>
      <c r="V908" t="s">
        <v>27933</v>
      </c>
      <c r="W908" t="s">
        <v>27934</v>
      </c>
      <c r="Y908" t="str">
        <f>IF(assembly_staff_import[[#This Row],[Legislative Staff Type]]="Personal", PROPER(TRIM(assembly_staff_import[[#This Row],[Unit First MI via UNIT_SOURCE_KEY]])&amp;" "&amp;assembly_staff_import[[#This Row],[Unit Last via UNIT_SOURCE_KEY]]), PROPER(TRIM(assembly_staff_import[[#This Row],[UNIT NAME_SOURCE_KEY2]])))</f>
        <v>Legislative Task Force On Reapportionment - Assembly</v>
      </c>
      <c r="Z908" t="s">
        <v>27935</v>
      </c>
      <c r="AA908" t="e">
        <f>VLOOKUP(assembly_staff_import[[#This Row],[Formatted and corrected Works for Group Text]],[3]!Table4[#Data],1,0)</f>
        <v>#REF!</v>
      </c>
      <c r="AB908" t="e">
        <f>VLOOKUP(assembly_staff_import[[#This Row],[Formatted and corrected Works for Group Text]],[3]!Table5[#Data],2,0)</f>
        <v>#REF!</v>
      </c>
      <c r="AC908" t="str">
        <f>IF(TRIM(assembly_staff_import[[#This Row],[PUBLIC INFO ADDR_SOURCE_KEY]])="CAPITOL, ALBANY", "Legislative / Capitol Office", "District Office")</f>
        <v>District Office</v>
      </c>
      <c r="AD908" t="s">
        <v>27936</v>
      </c>
      <c r="AF908" t="str">
        <f>"890 "</f>
        <v xml:space="preserve">890 </v>
      </c>
      <c r="AG908" t="s">
        <v>27936</v>
      </c>
      <c r="AH908" t="s">
        <v>27937</v>
      </c>
      <c r="AI908" t="s">
        <v>27938</v>
      </c>
      <c r="AJ908" t="s">
        <v>27939</v>
      </c>
    </row>
    <row r="909" spans="1:36" x14ac:dyDescent="0.2">
      <c r="A909" t="str">
        <f>TRIM(PROPER((assembly_staff_import[[#This Row],[First MI Name via NAME_SOURCE_KEY TEXT]]&amp;" "&amp;assembly_staff_import[[#This Row],[Last Name via NAME_SOURCE_KEY TEXT]]&amp;" "&amp;assembly_staff_import[[#This Row],[Suffix via NAME_SOURCE_KEY]])))</f>
        <v>Bruce B Ruiz</v>
      </c>
      <c r="B909" t="str">
        <f>TRIM(CONCATENATE(TRIM(assembly_staff_import[[#This Row],[Full Name]]), ", ", assembly_staff_import[[#This Row],[Title]]))</f>
        <v>Bruce B Ruiz, Gis Manager</v>
      </c>
      <c r="C909" t="e">
        <f>assembly_staff_import[[#This Row],[Vlookup_groups]]</f>
        <v>#REF!</v>
      </c>
      <c r="D909" t="str">
        <f>IF(assembly_staff_import[[#This Row],[Legislative Staff Type]]="Personal",assembly_staff_import[[#This Row],[Formatted Personal Staff Office]],"")</f>
        <v/>
      </c>
      <c r="E909" t="s">
        <v>65</v>
      </c>
      <c r="F909" s="19" t="s">
        <v>10913</v>
      </c>
      <c r="G909" t="s">
        <v>1237</v>
      </c>
      <c r="H909" t="str">
        <f>TRIM(PROPER((assembly_staff_import[[#This Row],[Last Name via NAME_SOURCE_KEY TEXT]]&amp;" "&amp;assembly_staff_import[[#This Row],[Suffix via NAME_SOURCE_KEY]])))</f>
        <v>Ruiz</v>
      </c>
      <c r="I909" t="str">
        <f>PROPER(assembly_staff_import[[#This Row],[JOB TITLE_SOURCE_KEY]])</f>
        <v xml:space="preserve">Gis Manager                                </v>
      </c>
      <c r="J909" t="s">
        <v>72</v>
      </c>
      <c r="K909" t="str">
        <f>IF(assembly_staff_import[[#This Row],[Legislative Staff Type]]="Personal",assembly_staff_import[[#This Row],[Vlookup Reports To Person]], "")</f>
        <v/>
      </c>
      <c r="L909" t="str">
        <f>PROPER(assembly_staff_import[[#This Row],[First MI Name via NAME_SOURCE_KEY TEXT]])</f>
        <v xml:space="preserve"> Bruce B</v>
      </c>
      <c r="M909" t="s">
        <v>17131</v>
      </c>
      <c r="N909" t="str">
        <f>LOWER(CONCATENATE(assembly_staff_import[[#This Row],[Last Name]],LEFT(assembly_staff_import[[#This Row],[First Name (no initial)]],1),"@nyassembly.gov"))</f>
        <v>ruizb@nyassembly.gov</v>
      </c>
      <c r="O909" t="s">
        <v>1743</v>
      </c>
      <c r="P909" t="e">
        <f>VLOOKUP(assembly_staff_import[[#This Row],[Full Name]],[3]!PEOPLE_March_20[#Data],1,0)</f>
        <v>#REF!</v>
      </c>
      <c r="Q909" t="e">
        <f>VLOOKUP(assembly_staff_import[[#This Row],[Full Name]],[3]!Table17[#Data],3,0)</f>
        <v>#REF!</v>
      </c>
      <c r="R909" t="e">
        <f>VLOOKUP(assembly_staff_import[[#This Row],[Formatted Works for Group]],[3]!Table7[#Data],1,0)</f>
        <v>#REF!</v>
      </c>
      <c r="S909" t="str">
        <f>IF(assembly_staff_import[[#This Row],[Legislative Staff Type]]="Personal", assembly_staff_import[[#This Row],[Vlookup Works for Group]], assembly_staff_import[[#This Row],[Formatted Works for Group calc]]&amp;", Central Staff Office, Assembly")</f>
        <v>Legislative Task Force On Reapportionment - Joint Operations, Central Staff Office, Assembly</v>
      </c>
      <c r="T909" s="20" t="str">
        <f>TRIM(assembly_staff_import[[#This Row],[NAME_SOURCE_KEY]])</f>
        <v>RUIZ, BRUCE B</v>
      </c>
      <c r="U909" t="s">
        <v>27940</v>
      </c>
      <c r="V909" t="s">
        <v>27941</v>
      </c>
      <c r="W909" t="s">
        <v>27942</v>
      </c>
      <c r="Y909" t="str">
        <f>IF(assembly_staff_import[[#This Row],[Legislative Staff Type]]="Personal", PROPER(TRIM(assembly_staff_import[[#This Row],[Unit First MI via UNIT_SOURCE_KEY]])&amp;" "&amp;assembly_staff_import[[#This Row],[Unit Last via UNIT_SOURCE_KEY]]), PROPER(TRIM(assembly_staff_import[[#This Row],[UNIT NAME_SOURCE_KEY2]])))</f>
        <v>Legislative Task Force On Reapportionment - Joint Operations</v>
      </c>
      <c r="Z909" t="s">
        <v>27943</v>
      </c>
      <c r="AA909" t="e">
        <f>VLOOKUP(assembly_staff_import[[#This Row],[Formatted and corrected Works for Group Text]],[3]!Table4[#Data],1,0)</f>
        <v>#REF!</v>
      </c>
      <c r="AB909" t="e">
        <f>VLOOKUP(assembly_staff_import[[#This Row],[Formatted and corrected Works for Group Text]],[3]!Table5[#Data],2,0)</f>
        <v>#REF!</v>
      </c>
      <c r="AC909" t="str">
        <f>IF(TRIM(assembly_staff_import[[#This Row],[PUBLIC INFO ADDR_SOURCE_KEY]])="CAPITOL, ALBANY", "Legislative / Capitol Office", "District Office")</f>
        <v>District Office</v>
      </c>
      <c r="AD909" t="s">
        <v>27944</v>
      </c>
      <c r="AF909" t="str">
        <f t="shared" ref="AF909:AF920" si="46">"879 "</f>
        <v xml:space="preserve">879 </v>
      </c>
      <c r="AG909" t="s">
        <v>27944</v>
      </c>
      <c r="AH909" t="s">
        <v>27945</v>
      </c>
      <c r="AI909" t="s">
        <v>27946</v>
      </c>
      <c r="AJ909" t="s">
        <v>27939</v>
      </c>
    </row>
    <row r="910" spans="1:36" x14ac:dyDescent="0.2">
      <c r="A910" t="str">
        <f>TRIM(PROPER((assembly_staff_import[[#This Row],[First MI Name via NAME_SOURCE_KEY TEXT]]&amp;" "&amp;assembly_staff_import[[#This Row],[Last Name via NAME_SOURCE_KEY TEXT]]&amp;" "&amp;assembly_staff_import[[#This Row],[Suffix via NAME_SOURCE_KEY]])))</f>
        <v>Dina F Weissman</v>
      </c>
      <c r="B910" t="str">
        <f>TRIM(CONCATENATE(TRIM(assembly_staff_import[[#This Row],[Full Name]]), ", ", assembly_staff_import[[#This Row],[Title]]))</f>
        <v>Dina F Weissman, Data Entry Coord</v>
      </c>
      <c r="C910" t="e">
        <f>assembly_staff_import[[#This Row],[Vlookup_groups]]</f>
        <v>#REF!</v>
      </c>
      <c r="D910" t="str">
        <f>IF(assembly_staff_import[[#This Row],[Legislative Staff Type]]="Personal",assembly_staff_import[[#This Row],[Formatted Personal Staff Office]],"")</f>
        <v/>
      </c>
      <c r="E910" t="s">
        <v>65</v>
      </c>
      <c r="F910" s="19" t="s">
        <v>10913</v>
      </c>
      <c r="G910" t="s">
        <v>1237</v>
      </c>
      <c r="H910" t="str">
        <f>TRIM(PROPER((assembly_staff_import[[#This Row],[Last Name via NAME_SOURCE_KEY TEXT]]&amp;" "&amp;assembly_staff_import[[#This Row],[Suffix via NAME_SOURCE_KEY]])))</f>
        <v>Weissman</v>
      </c>
      <c r="I910" t="str">
        <f>PROPER(assembly_staff_import[[#This Row],[JOB TITLE_SOURCE_KEY]])</f>
        <v xml:space="preserve">Data Entry Coord                           </v>
      </c>
      <c r="J910" t="s">
        <v>72</v>
      </c>
      <c r="K910" t="str">
        <f>IF(assembly_staff_import[[#This Row],[Legislative Staff Type]]="Personal",assembly_staff_import[[#This Row],[Vlookup Reports To Person]], "")</f>
        <v/>
      </c>
      <c r="L910" t="str">
        <f>PROPER(assembly_staff_import[[#This Row],[First MI Name via NAME_SOURCE_KEY TEXT]])</f>
        <v xml:space="preserve"> Dina F</v>
      </c>
      <c r="M910" t="s">
        <v>17073</v>
      </c>
      <c r="N910" t="str">
        <f>LOWER(CONCATENATE(assembly_staff_import[[#This Row],[Last Name]],LEFT(assembly_staff_import[[#This Row],[First Name (no initial)]],1),"@nyassembly.gov"))</f>
        <v>weissmand@nyassembly.gov</v>
      </c>
      <c r="O910" t="s">
        <v>329</v>
      </c>
      <c r="P910" t="e">
        <f>VLOOKUP(assembly_staff_import[[#This Row],[Full Name]],[3]!PEOPLE_March_20[#Data],1,0)</f>
        <v>#REF!</v>
      </c>
      <c r="Q910" t="e">
        <f>VLOOKUP(assembly_staff_import[[#This Row],[Full Name]],[3]!Table17[#Data],3,0)</f>
        <v>#REF!</v>
      </c>
      <c r="R910" t="e">
        <f>VLOOKUP(assembly_staff_import[[#This Row],[Formatted Works for Group]],[3]!Table7[#Data],1,0)</f>
        <v>#REF!</v>
      </c>
      <c r="S910" t="str">
        <f>IF(assembly_staff_import[[#This Row],[Legislative Staff Type]]="Personal", assembly_staff_import[[#This Row],[Vlookup Works for Group]], assembly_staff_import[[#This Row],[Formatted Works for Group calc]]&amp;", Central Staff Office, Assembly")</f>
        <v>Legislative Task Force On Reapportionment - Joint Operations, Central Staff Office, Assembly</v>
      </c>
      <c r="T910" s="20" t="str">
        <f>TRIM(assembly_staff_import[[#This Row],[NAME_SOURCE_KEY]])</f>
        <v>WEISSMAN, DINA F</v>
      </c>
      <c r="U910" t="s">
        <v>27947</v>
      </c>
      <c r="V910" t="s">
        <v>27948</v>
      </c>
      <c r="W910" t="s">
        <v>27949</v>
      </c>
      <c r="Y910" t="str">
        <f>IF(assembly_staff_import[[#This Row],[Legislative Staff Type]]="Personal", PROPER(TRIM(assembly_staff_import[[#This Row],[Unit First MI via UNIT_SOURCE_KEY]])&amp;" "&amp;assembly_staff_import[[#This Row],[Unit Last via UNIT_SOURCE_KEY]]), PROPER(TRIM(assembly_staff_import[[#This Row],[UNIT NAME_SOURCE_KEY2]])))</f>
        <v>Legislative Task Force On Reapportionment - Joint Operations</v>
      </c>
      <c r="Z910" t="s">
        <v>27943</v>
      </c>
      <c r="AA910" t="e">
        <f>VLOOKUP(assembly_staff_import[[#This Row],[Formatted and corrected Works for Group Text]],[3]!Table4[#Data],1,0)</f>
        <v>#REF!</v>
      </c>
      <c r="AB910" t="e">
        <f>VLOOKUP(assembly_staff_import[[#This Row],[Formatted and corrected Works for Group Text]],[3]!Table5[#Data],2,0)</f>
        <v>#REF!</v>
      </c>
      <c r="AC910" t="str">
        <f>IF(TRIM(assembly_staff_import[[#This Row],[PUBLIC INFO ADDR_SOURCE_KEY]])="CAPITOL, ALBANY", "Legislative / Capitol Office", "District Office")</f>
        <v>District Office</v>
      </c>
      <c r="AD910" t="s">
        <v>27944</v>
      </c>
      <c r="AF910" t="str">
        <f t="shared" si="46"/>
        <v xml:space="preserve">879 </v>
      </c>
      <c r="AG910" t="s">
        <v>27944</v>
      </c>
      <c r="AH910" t="s">
        <v>27950</v>
      </c>
      <c r="AI910" t="s">
        <v>27951</v>
      </c>
      <c r="AJ910" t="s">
        <v>27939</v>
      </c>
    </row>
    <row r="911" spans="1:36" x14ac:dyDescent="0.2">
      <c r="A911" t="str">
        <f>TRIM(PROPER((assembly_staff_import[[#This Row],[First MI Name via NAME_SOURCE_KEY TEXT]]&amp;" "&amp;assembly_staff_import[[#This Row],[Last Name via NAME_SOURCE_KEY TEXT]]&amp;" "&amp;assembly_staff_import[[#This Row],[Suffix via NAME_SOURCE_KEY]])))</f>
        <v>Donna M Zinno-Baybusky</v>
      </c>
      <c r="B911" t="str">
        <f>TRIM(CONCATENATE(TRIM(assembly_staff_import[[#This Row],[Full Name]]), ", ", assembly_staff_import[[#This Row],[Title]]))</f>
        <v>Donna M Zinno-Baybusky, Recep/Secy</v>
      </c>
      <c r="C911" t="e">
        <f>assembly_staff_import[[#This Row],[Vlookup_groups]]</f>
        <v>#REF!</v>
      </c>
      <c r="D911" t="str">
        <f>IF(assembly_staff_import[[#This Row],[Legislative Staff Type]]="Personal",assembly_staff_import[[#This Row],[Formatted Personal Staff Office]],"")</f>
        <v/>
      </c>
      <c r="E911" t="s">
        <v>65</v>
      </c>
      <c r="F911" s="19" t="s">
        <v>10913</v>
      </c>
      <c r="G911" t="s">
        <v>1237</v>
      </c>
      <c r="H911" t="str">
        <f>TRIM(PROPER((assembly_staff_import[[#This Row],[Last Name via NAME_SOURCE_KEY TEXT]]&amp;" "&amp;assembly_staff_import[[#This Row],[Suffix via NAME_SOURCE_KEY]])))</f>
        <v>Zinno-Baybusky</v>
      </c>
      <c r="I911" t="str">
        <f>PROPER(assembly_staff_import[[#This Row],[JOB TITLE_SOURCE_KEY]])</f>
        <v xml:space="preserve">Recep/Secy                                 </v>
      </c>
      <c r="J911" t="s">
        <v>72</v>
      </c>
      <c r="K911" t="str">
        <f>IF(assembly_staff_import[[#This Row],[Legislative Staff Type]]="Personal",assembly_staff_import[[#This Row],[Vlookup Reports To Person]], "")</f>
        <v/>
      </c>
      <c r="L911" t="str">
        <f>PROPER(assembly_staff_import[[#This Row],[First MI Name via NAME_SOURCE_KEY TEXT]])</f>
        <v xml:space="preserve"> Donna M</v>
      </c>
      <c r="M911" t="s">
        <v>16909</v>
      </c>
      <c r="N911" t="str">
        <f>LOWER(CONCATENATE(assembly_staff_import[[#This Row],[Last Name]],LEFT(assembly_staff_import[[#This Row],[First Name (no initial)]],1),"@nyassembly.gov"))</f>
        <v>zinno-baybuskyd@nyassembly.gov</v>
      </c>
      <c r="O911" t="s">
        <v>6464</v>
      </c>
      <c r="P911" t="e">
        <f>VLOOKUP(assembly_staff_import[[#This Row],[Full Name]],[3]!PEOPLE_March_20[#Data],1,0)</f>
        <v>#REF!</v>
      </c>
      <c r="Q911" t="e">
        <f>VLOOKUP(assembly_staff_import[[#This Row],[Full Name]],[3]!Table17[#Data],3,0)</f>
        <v>#REF!</v>
      </c>
      <c r="R911" t="e">
        <f>VLOOKUP(assembly_staff_import[[#This Row],[Formatted Works for Group]],[3]!Table7[#Data],1,0)</f>
        <v>#REF!</v>
      </c>
      <c r="S911" t="str">
        <f>IF(assembly_staff_import[[#This Row],[Legislative Staff Type]]="Personal", assembly_staff_import[[#This Row],[Vlookup Works for Group]], assembly_staff_import[[#This Row],[Formatted Works for Group calc]]&amp;", Central Staff Office, Assembly")</f>
        <v>Legislative Task Force On Reapportionment - Joint Operations, Central Staff Office, Assembly</v>
      </c>
      <c r="T911" s="20" t="str">
        <f>TRIM(assembly_staff_import[[#This Row],[NAME_SOURCE_KEY]])</f>
        <v>ZINNO-BAYBUSKY, DONNA M</v>
      </c>
      <c r="U911" t="s">
        <v>27952</v>
      </c>
      <c r="V911" t="s">
        <v>27953</v>
      </c>
      <c r="W911" t="s">
        <v>25408</v>
      </c>
      <c r="Y911" t="str">
        <f>IF(assembly_staff_import[[#This Row],[Legislative Staff Type]]="Personal", PROPER(TRIM(assembly_staff_import[[#This Row],[Unit First MI via UNIT_SOURCE_KEY]])&amp;" "&amp;assembly_staff_import[[#This Row],[Unit Last via UNIT_SOURCE_KEY]]), PROPER(TRIM(assembly_staff_import[[#This Row],[UNIT NAME_SOURCE_KEY2]])))</f>
        <v>Legislative Task Force On Reapportionment - Joint Operations</v>
      </c>
      <c r="Z911" t="s">
        <v>27943</v>
      </c>
      <c r="AA911" t="e">
        <f>VLOOKUP(assembly_staff_import[[#This Row],[Formatted and corrected Works for Group Text]],[3]!Table4[#Data],1,0)</f>
        <v>#REF!</v>
      </c>
      <c r="AB911" t="e">
        <f>VLOOKUP(assembly_staff_import[[#This Row],[Formatted and corrected Works for Group Text]],[3]!Table5[#Data],2,0)</f>
        <v>#REF!</v>
      </c>
      <c r="AC911" t="str">
        <f>IF(TRIM(assembly_staff_import[[#This Row],[PUBLIC INFO ADDR_SOURCE_KEY]])="CAPITOL, ALBANY", "Legislative / Capitol Office", "District Office")</f>
        <v>District Office</v>
      </c>
      <c r="AD911" t="s">
        <v>27944</v>
      </c>
      <c r="AF911" t="str">
        <f t="shared" si="46"/>
        <v xml:space="preserve">879 </v>
      </c>
      <c r="AG911" t="s">
        <v>27944</v>
      </c>
      <c r="AH911" t="s">
        <v>27954</v>
      </c>
      <c r="AI911" t="s">
        <v>23976</v>
      </c>
      <c r="AJ911" t="s">
        <v>27939</v>
      </c>
    </row>
    <row r="912" spans="1:36" x14ac:dyDescent="0.2">
      <c r="A912" t="str">
        <f>TRIM(PROPER((assembly_staff_import[[#This Row],[First MI Name via NAME_SOURCE_KEY TEXT]]&amp;" "&amp;assembly_staff_import[[#This Row],[Last Name via NAME_SOURCE_KEY TEXT]]&amp;" "&amp;assembly_staff_import[[#This Row],[Suffix via NAME_SOURCE_KEY]])))</f>
        <v>Eric D Wienckowski</v>
      </c>
      <c r="B912" t="str">
        <f>TRIM(CONCATENATE(TRIM(assembly_staff_import[[#This Row],[Full Name]]), ", ", assembly_staff_import[[#This Row],[Title]]))</f>
        <v>Eric D Wienckowski, Sr Cartographer</v>
      </c>
      <c r="C912" t="e">
        <f>assembly_staff_import[[#This Row],[Vlookup_groups]]</f>
        <v>#REF!</v>
      </c>
      <c r="D912" t="str">
        <f>IF(assembly_staff_import[[#This Row],[Legislative Staff Type]]="Personal",assembly_staff_import[[#This Row],[Formatted Personal Staff Office]],"")</f>
        <v/>
      </c>
      <c r="E912" t="s">
        <v>65</v>
      </c>
      <c r="F912" s="19" t="s">
        <v>10913</v>
      </c>
      <c r="G912" t="s">
        <v>1237</v>
      </c>
      <c r="H912" t="str">
        <f>TRIM(PROPER((assembly_staff_import[[#This Row],[Last Name via NAME_SOURCE_KEY TEXT]]&amp;" "&amp;assembly_staff_import[[#This Row],[Suffix via NAME_SOURCE_KEY]])))</f>
        <v>Wienckowski</v>
      </c>
      <c r="I912" t="str">
        <f>PROPER(assembly_staff_import[[#This Row],[JOB TITLE_SOURCE_KEY]])</f>
        <v xml:space="preserve">Sr Cartographer                            </v>
      </c>
      <c r="J912" t="s">
        <v>72</v>
      </c>
      <c r="K912" t="str">
        <f>IF(assembly_staff_import[[#This Row],[Legislative Staff Type]]="Personal",assembly_staff_import[[#This Row],[Vlookup Reports To Person]], "")</f>
        <v/>
      </c>
      <c r="L912" t="str">
        <f>PROPER(assembly_staff_import[[#This Row],[First MI Name via NAME_SOURCE_KEY TEXT]])</f>
        <v xml:space="preserve"> Eric D</v>
      </c>
      <c r="M912" t="s">
        <v>16940</v>
      </c>
      <c r="N912" t="str">
        <f>LOWER(CONCATENATE(assembly_staff_import[[#This Row],[Last Name]],LEFT(assembly_staff_import[[#This Row],[First Name (no initial)]],1),"@nyassembly.gov"))</f>
        <v>wienckowskie@nyassembly.gov</v>
      </c>
      <c r="O912" t="s">
        <v>8079</v>
      </c>
      <c r="P912" t="e">
        <f>VLOOKUP(assembly_staff_import[[#This Row],[Full Name]],[3]!PEOPLE_March_20[#Data],1,0)</f>
        <v>#REF!</v>
      </c>
      <c r="Q912" t="e">
        <f>VLOOKUP(assembly_staff_import[[#This Row],[Full Name]],[3]!Table17[#Data],3,0)</f>
        <v>#REF!</v>
      </c>
      <c r="R912" t="e">
        <f>VLOOKUP(assembly_staff_import[[#This Row],[Formatted Works for Group]],[3]!Table7[#Data],1,0)</f>
        <v>#REF!</v>
      </c>
      <c r="S912" t="str">
        <f>IF(assembly_staff_import[[#This Row],[Legislative Staff Type]]="Personal", assembly_staff_import[[#This Row],[Vlookup Works for Group]], assembly_staff_import[[#This Row],[Formatted Works for Group calc]]&amp;", Central Staff Office, Assembly")</f>
        <v>Legislative Task Force On Reapportionment - Joint Operations, Central Staff Office, Assembly</v>
      </c>
      <c r="T912" s="20" t="str">
        <f>TRIM(assembly_staff_import[[#This Row],[NAME_SOURCE_KEY]])</f>
        <v>WIENCKOWSKI, ERIC D</v>
      </c>
      <c r="U912" t="s">
        <v>27955</v>
      </c>
      <c r="V912" t="s">
        <v>27956</v>
      </c>
      <c r="W912" t="s">
        <v>27957</v>
      </c>
      <c r="Y912" t="str">
        <f>IF(assembly_staff_import[[#This Row],[Legislative Staff Type]]="Personal", PROPER(TRIM(assembly_staff_import[[#This Row],[Unit First MI via UNIT_SOURCE_KEY]])&amp;" "&amp;assembly_staff_import[[#This Row],[Unit Last via UNIT_SOURCE_KEY]]), PROPER(TRIM(assembly_staff_import[[#This Row],[UNIT NAME_SOURCE_KEY2]])))</f>
        <v>Legislative Task Force On Reapportionment - Joint Operations</v>
      </c>
      <c r="Z912" t="s">
        <v>27943</v>
      </c>
      <c r="AA912" t="e">
        <f>VLOOKUP(assembly_staff_import[[#This Row],[Formatted and corrected Works for Group Text]],[3]!Table4[#Data],1,0)</f>
        <v>#REF!</v>
      </c>
      <c r="AB912" t="e">
        <f>VLOOKUP(assembly_staff_import[[#This Row],[Formatted and corrected Works for Group Text]],[3]!Table5[#Data],2,0)</f>
        <v>#REF!</v>
      </c>
      <c r="AC912" t="str">
        <f>IF(TRIM(assembly_staff_import[[#This Row],[PUBLIC INFO ADDR_SOURCE_KEY]])="CAPITOL, ALBANY", "Legislative / Capitol Office", "District Office")</f>
        <v>District Office</v>
      </c>
      <c r="AD912" t="s">
        <v>27944</v>
      </c>
      <c r="AF912" t="str">
        <f t="shared" si="46"/>
        <v xml:space="preserve">879 </v>
      </c>
      <c r="AG912" t="s">
        <v>27944</v>
      </c>
      <c r="AH912" t="s">
        <v>27958</v>
      </c>
      <c r="AI912" t="s">
        <v>27959</v>
      </c>
      <c r="AJ912" t="s">
        <v>27939</v>
      </c>
    </row>
    <row r="913" spans="1:36" x14ac:dyDescent="0.2">
      <c r="A913" t="str">
        <f>TRIM(PROPER((assembly_staff_import[[#This Row],[First MI Name via NAME_SOURCE_KEY TEXT]]&amp;" "&amp;assembly_staff_import[[#This Row],[Last Name via NAME_SOURCE_KEY TEXT]]&amp;" "&amp;assembly_staff_import[[#This Row],[Suffix via NAME_SOURCE_KEY]])))</f>
        <v>Isaac Fefer</v>
      </c>
      <c r="B913" t="str">
        <f>TRIM(CONCATENATE(TRIM(assembly_staff_import[[#This Row],[Full Name]]), ", ", assembly_staff_import[[#This Row],[Title]]))</f>
        <v>Isaac Fefer, Sr Demographer</v>
      </c>
      <c r="C913" t="e">
        <f>assembly_staff_import[[#This Row],[Vlookup_groups]]</f>
        <v>#REF!</v>
      </c>
      <c r="D913" t="str">
        <f>IF(assembly_staff_import[[#This Row],[Legislative Staff Type]]="Personal",assembly_staff_import[[#This Row],[Formatted Personal Staff Office]],"")</f>
        <v/>
      </c>
      <c r="E913" t="s">
        <v>65</v>
      </c>
      <c r="F913" s="19" t="s">
        <v>10913</v>
      </c>
      <c r="G913" t="s">
        <v>1237</v>
      </c>
      <c r="H913" t="str">
        <f>TRIM(PROPER((assembly_staff_import[[#This Row],[Last Name via NAME_SOURCE_KEY TEXT]]&amp;" "&amp;assembly_staff_import[[#This Row],[Suffix via NAME_SOURCE_KEY]])))</f>
        <v>Fefer</v>
      </c>
      <c r="I913" t="str">
        <f>PROPER(assembly_staff_import[[#This Row],[JOB TITLE_SOURCE_KEY]])</f>
        <v xml:space="preserve">Sr Demographer                             </v>
      </c>
      <c r="J913" t="s">
        <v>72</v>
      </c>
      <c r="K913" t="str">
        <f>IF(assembly_staff_import[[#This Row],[Legislative Staff Type]]="Personal",assembly_staff_import[[#This Row],[Vlookup Reports To Person]], "")</f>
        <v/>
      </c>
      <c r="L913" t="str">
        <f>PROPER(assembly_staff_import[[#This Row],[First MI Name via NAME_SOURCE_KEY TEXT]])</f>
        <v xml:space="preserve"> Isaac</v>
      </c>
      <c r="M913" t="s">
        <v>17238</v>
      </c>
      <c r="N913" t="str">
        <f>LOWER(CONCATENATE(assembly_staff_import[[#This Row],[Last Name]],LEFT(assembly_staff_import[[#This Row],[First Name (no initial)]],1),"@nyassembly.gov"))</f>
        <v>feferi@nyassembly.gov</v>
      </c>
      <c r="O913" t="s">
        <v>459</v>
      </c>
      <c r="P913" t="e">
        <f>VLOOKUP(assembly_staff_import[[#This Row],[Full Name]],[3]!PEOPLE_March_20[#Data],1,0)</f>
        <v>#REF!</v>
      </c>
      <c r="Q913" t="e">
        <f>VLOOKUP(assembly_staff_import[[#This Row],[Full Name]],[3]!Table17[#Data],3,0)</f>
        <v>#REF!</v>
      </c>
      <c r="R913" t="e">
        <f>VLOOKUP(assembly_staff_import[[#This Row],[Formatted Works for Group]],[3]!Table7[#Data],1,0)</f>
        <v>#REF!</v>
      </c>
      <c r="S913" t="str">
        <f>IF(assembly_staff_import[[#This Row],[Legislative Staff Type]]="Personal", assembly_staff_import[[#This Row],[Vlookup Works for Group]], assembly_staff_import[[#This Row],[Formatted Works for Group calc]]&amp;", Central Staff Office, Assembly")</f>
        <v>Legislative Task Force On Reapportionment - Joint Operations, Central Staff Office, Assembly</v>
      </c>
      <c r="T913" s="20" t="str">
        <f>TRIM(assembly_staff_import[[#This Row],[NAME_SOURCE_KEY]])</f>
        <v>FEFER, ISAAC</v>
      </c>
      <c r="U913" t="s">
        <v>27960</v>
      </c>
      <c r="V913" t="s">
        <v>27961</v>
      </c>
      <c r="W913" t="s">
        <v>27962</v>
      </c>
      <c r="Y913" t="str">
        <f>IF(assembly_staff_import[[#This Row],[Legislative Staff Type]]="Personal", PROPER(TRIM(assembly_staff_import[[#This Row],[Unit First MI via UNIT_SOURCE_KEY]])&amp;" "&amp;assembly_staff_import[[#This Row],[Unit Last via UNIT_SOURCE_KEY]]), PROPER(TRIM(assembly_staff_import[[#This Row],[UNIT NAME_SOURCE_KEY2]])))</f>
        <v>Legislative Task Force On Reapportionment - Joint Operations</v>
      </c>
      <c r="Z913" t="s">
        <v>27943</v>
      </c>
      <c r="AA913" t="e">
        <f>VLOOKUP(assembly_staff_import[[#This Row],[Formatted and corrected Works for Group Text]],[3]!Table4[#Data],1,0)</f>
        <v>#REF!</v>
      </c>
      <c r="AB913" t="e">
        <f>VLOOKUP(assembly_staff_import[[#This Row],[Formatted and corrected Works for Group Text]],[3]!Table5[#Data],2,0)</f>
        <v>#REF!</v>
      </c>
      <c r="AC913" t="str">
        <f>IF(TRIM(assembly_staff_import[[#This Row],[PUBLIC INFO ADDR_SOURCE_KEY]])="CAPITOL, ALBANY", "Legislative / Capitol Office", "District Office")</f>
        <v>District Office</v>
      </c>
      <c r="AD913" t="s">
        <v>27944</v>
      </c>
      <c r="AF913" t="str">
        <f t="shared" si="46"/>
        <v xml:space="preserve">879 </v>
      </c>
      <c r="AG913" t="s">
        <v>27944</v>
      </c>
      <c r="AH913" t="s">
        <v>27963</v>
      </c>
      <c r="AI913" t="s">
        <v>27964</v>
      </c>
      <c r="AJ913" t="s">
        <v>27939</v>
      </c>
    </row>
    <row r="914" spans="1:36" x14ac:dyDescent="0.2">
      <c r="A914" t="str">
        <f>TRIM(PROPER((assembly_staff_import[[#This Row],[First MI Name via NAME_SOURCE_KEY TEXT]]&amp;" "&amp;assembly_staff_import[[#This Row],[Last Name via NAME_SOURCE_KEY TEXT]]&amp;" "&amp;assembly_staff_import[[#This Row],[Suffix via NAME_SOURCE_KEY]])))</f>
        <v>Janylyn C Merkur</v>
      </c>
      <c r="B914" t="str">
        <f>TRIM(CONCATENATE(TRIM(assembly_staff_import[[#This Row],[Full Name]]), ", ", assembly_staff_import[[#This Row],[Title]]))</f>
        <v>Janylyn C Merkur, Exec Asst</v>
      </c>
      <c r="C914" t="e">
        <f>assembly_staff_import[[#This Row],[Vlookup_groups]]</f>
        <v>#REF!</v>
      </c>
      <c r="D914" t="str">
        <f>IF(assembly_staff_import[[#This Row],[Legislative Staff Type]]="Personal",assembly_staff_import[[#This Row],[Formatted Personal Staff Office]],"")</f>
        <v/>
      </c>
      <c r="E914" t="s">
        <v>65</v>
      </c>
      <c r="F914" s="19" t="s">
        <v>10913</v>
      </c>
      <c r="G914" t="s">
        <v>1237</v>
      </c>
      <c r="H914" t="str">
        <f>TRIM(PROPER((assembly_staff_import[[#This Row],[Last Name via NAME_SOURCE_KEY TEXT]]&amp;" "&amp;assembly_staff_import[[#This Row],[Suffix via NAME_SOURCE_KEY]])))</f>
        <v>Merkur</v>
      </c>
      <c r="I914" t="str">
        <f>PROPER(assembly_staff_import[[#This Row],[JOB TITLE_SOURCE_KEY]])</f>
        <v xml:space="preserve">Exec Asst                                  </v>
      </c>
      <c r="J914" t="s">
        <v>72</v>
      </c>
      <c r="K914" t="str">
        <f>IF(assembly_staff_import[[#This Row],[Legislative Staff Type]]="Personal",assembly_staff_import[[#This Row],[Vlookup Reports To Person]], "")</f>
        <v/>
      </c>
      <c r="L914" t="str">
        <f>PROPER(assembly_staff_import[[#This Row],[First MI Name via NAME_SOURCE_KEY TEXT]])</f>
        <v xml:space="preserve"> Janylyn C</v>
      </c>
      <c r="M914" t="s">
        <v>17176</v>
      </c>
      <c r="N914" t="str">
        <f>LOWER(CONCATENATE(assembly_staff_import[[#This Row],[Last Name]],LEFT(assembly_staff_import[[#This Row],[First Name (no initial)]],1),"@nyassembly.gov"))</f>
        <v>merkurj@nyassembly.gov</v>
      </c>
      <c r="O914" t="s">
        <v>27965</v>
      </c>
      <c r="P914" t="e">
        <f>VLOOKUP(assembly_staff_import[[#This Row],[Full Name]],[3]!PEOPLE_March_20[#Data],1,0)</f>
        <v>#REF!</v>
      </c>
      <c r="Q914" t="e">
        <f>VLOOKUP(assembly_staff_import[[#This Row],[Full Name]],[3]!Table17[#Data],3,0)</f>
        <v>#REF!</v>
      </c>
      <c r="R914" t="e">
        <f>VLOOKUP(assembly_staff_import[[#This Row],[Formatted Works for Group]],[3]!Table7[#Data],1,0)</f>
        <v>#REF!</v>
      </c>
      <c r="S914" t="str">
        <f>IF(assembly_staff_import[[#This Row],[Legislative Staff Type]]="Personal", assembly_staff_import[[#This Row],[Vlookup Works for Group]], assembly_staff_import[[#This Row],[Formatted Works for Group calc]]&amp;", Central Staff Office, Assembly")</f>
        <v>Legislative Task Force On Reapportionment - Joint Operations, Central Staff Office, Assembly</v>
      </c>
      <c r="T914" s="20" t="str">
        <f>TRIM(assembly_staff_import[[#This Row],[NAME_SOURCE_KEY]])</f>
        <v>MERKUR, JANYLYN C</v>
      </c>
      <c r="U914" t="s">
        <v>27966</v>
      </c>
      <c r="V914" t="s">
        <v>27967</v>
      </c>
      <c r="W914" t="s">
        <v>27968</v>
      </c>
      <c r="Y914" t="str">
        <f>IF(assembly_staff_import[[#This Row],[Legislative Staff Type]]="Personal", PROPER(TRIM(assembly_staff_import[[#This Row],[Unit First MI via UNIT_SOURCE_KEY]])&amp;" "&amp;assembly_staff_import[[#This Row],[Unit Last via UNIT_SOURCE_KEY]]), PROPER(TRIM(assembly_staff_import[[#This Row],[UNIT NAME_SOURCE_KEY2]])))</f>
        <v>Legislative Task Force On Reapportionment - Joint Operations</v>
      </c>
      <c r="Z914" t="s">
        <v>27943</v>
      </c>
      <c r="AA914" t="e">
        <f>VLOOKUP(assembly_staff_import[[#This Row],[Formatted and corrected Works for Group Text]],[3]!Table4[#Data],1,0)</f>
        <v>#REF!</v>
      </c>
      <c r="AB914" t="e">
        <f>VLOOKUP(assembly_staff_import[[#This Row],[Formatted and corrected Works for Group Text]],[3]!Table5[#Data],2,0)</f>
        <v>#REF!</v>
      </c>
      <c r="AC914" t="str">
        <f>IF(TRIM(assembly_staff_import[[#This Row],[PUBLIC INFO ADDR_SOURCE_KEY]])="CAPITOL, ALBANY", "Legislative / Capitol Office", "District Office")</f>
        <v>District Office</v>
      </c>
      <c r="AD914" t="s">
        <v>27944</v>
      </c>
      <c r="AF914" t="str">
        <f t="shared" si="46"/>
        <v xml:space="preserve">879 </v>
      </c>
      <c r="AG914" t="s">
        <v>27944</v>
      </c>
      <c r="AH914" t="s">
        <v>27969</v>
      </c>
      <c r="AI914" t="s">
        <v>23546</v>
      </c>
      <c r="AJ914" t="s">
        <v>27939</v>
      </c>
    </row>
    <row r="915" spans="1:36" x14ac:dyDescent="0.2">
      <c r="A915" t="str">
        <f>TRIM(PROPER((assembly_staff_import[[#This Row],[First MI Name via NAME_SOURCE_KEY TEXT]]&amp;" "&amp;assembly_staff_import[[#This Row],[Last Name via NAME_SOURCE_KEY TEXT]]&amp;" "&amp;assembly_staff_import[[#This Row],[Suffix via NAME_SOURCE_KEY]])))</f>
        <v>John J Gorka</v>
      </c>
      <c r="B915" t="str">
        <f>TRIM(CONCATENATE(TRIM(assembly_staff_import[[#This Row],[Full Name]]), ", ", assembly_staff_import[[#This Row],[Title]]))</f>
        <v>John J Gorka, Systems Manager</v>
      </c>
      <c r="C915" t="e">
        <f>assembly_staff_import[[#This Row],[Vlookup_groups]]</f>
        <v>#REF!</v>
      </c>
      <c r="D915" t="str">
        <f>IF(assembly_staff_import[[#This Row],[Legislative Staff Type]]="Personal",assembly_staff_import[[#This Row],[Formatted Personal Staff Office]],"")</f>
        <v/>
      </c>
      <c r="E915" t="s">
        <v>65</v>
      </c>
      <c r="F915" s="19" t="s">
        <v>10913</v>
      </c>
      <c r="G915" t="s">
        <v>1237</v>
      </c>
      <c r="H915" t="str">
        <f>TRIM(PROPER((assembly_staff_import[[#This Row],[Last Name via NAME_SOURCE_KEY TEXT]]&amp;" "&amp;assembly_staff_import[[#This Row],[Suffix via NAME_SOURCE_KEY]])))</f>
        <v>Gorka</v>
      </c>
      <c r="I915" t="str">
        <f>PROPER(assembly_staff_import[[#This Row],[JOB TITLE_SOURCE_KEY]])</f>
        <v xml:space="preserve">Systems Manager                            </v>
      </c>
      <c r="J915" t="s">
        <v>72</v>
      </c>
      <c r="K915" t="str">
        <f>IF(assembly_staff_import[[#This Row],[Legislative Staff Type]]="Personal",assembly_staff_import[[#This Row],[Vlookup Reports To Person]], "")</f>
        <v/>
      </c>
      <c r="L915" t="str">
        <f>PROPER(assembly_staff_import[[#This Row],[First MI Name via NAME_SOURCE_KEY TEXT]])</f>
        <v xml:space="preserve"> John J</v>
      </c>
      <c r="M915" t="s">
        <v>17207</v>
      </c>
      <c r="N915" t="str">
        <f>LOWER(CONCATENATE(assembly_staff_import[[#This Row],[Last Name]],LEFT(assembly_staff_import[[#This Row],[First Name (no initial)]],1),"@nyassembly.gov"))</f>
        <v>gorkaj@nyassembly.gov</v>
      </c>
      <c r="O915" t="s">
        <v>2544</v>
      </c>
      <c r="P915" t="e">
        <f>VLOOKUP(assembly_staff_import[[#This Row],[Full Name]],[3]!PEOPLE_March_20[#Data],1,0)</f>
        <v>#REF!</v>
      </c>
      <c r="Q915" t="e">
        <f>VLOOKUP(assembly_staff_import[[#This Row],[Full Name]],[3]!Table17[#Data],3,0)</f>
        <v>#REF!</v>
      </c>
      <c r="R915" t="e">
        <f>VLOOKUP(assembly_staff_import[[#This Row],[Formatted Works for Group]],[3]!Table7[#Data],1,0)</f>
        <v>#REF!</v>
      </c>
      <c r="S915" t="str">
        <f>IF(assembly_staff_import[[#This Row],[Legislative Staff Type]]="Personal", assembly_staff_import[[#This Row],[Vlookup Works for Group]], assembly_staff_import[[#This Row],[Formatted Works for Group calc]]&amp;", Central Staff Office, Assembly")</f>
        <v>Legislative Task Force On Reapportionment - Joint Operations, Central Staff Office, Assembly</v>
      </c>
      <c r="T915" s="20" t="str">
        <f>TRIM(assembly_staff_import[[#This Row],[NAME_SOURCE_KEY]])</f>
        <v>GORKA, JOHN J</v>
      </c>
      <c r="U915" t="s">
        <v>27970</v>
      </c>
      <c r="V915" t="s">
        <v>27971</v>
      </c>
      <c r="W915" t="s">
        <v>24949</v>
      </c>
      <c r="Y915" t="str">
        <f>IF(assembly_staff_import[[#This Row],[Legislative Staff Type]]="Personal", PROPER(TRIM(assembly_staff_import[[#This Row],[Unit First MI via UNIT_SOURCE_KEY]])&amp;" "&amp;assembly_staff_import[[#This Row],[Unit Last via UNIT_SOURCE_KEY]]), PROPER(TRIM(assembly_staff_import[[#This Row],[UNIT NAME_SOURCE_KEY2]])))</f>
        <v>Legislative Task Force On Reapportionment - Joint Operations</v>
      </c>
      <c r="Z915" t="s">
        <v>27943</v>
      </c>
      <c r="AA915" t="e">
        <f>VLOOKUP(assembly_staff_import[[#This Row],[Formatted and corrected Works for Group Text]],[3]!Table4[#Data],1,0)</f>
        <v>#REF!</v>
      </c>
      <c r="AB915" t="e">
        <f>VLOOKUP(assembly_staff_import[[#This Row],[Formatted and corrected Works for Group Text]],[3]!Table5[#Data],2,0)</f>
        <v>#REF!</v>
      </c>
      <c r="AC915" t="str">
        <f>IF(TRIM(assembly_staff_import[[#This Row],[PUBLIC INFO ADDR_SOURCE_KEY]])="CAPITOL, ALBANY", "Legislative / Capitol Office", "District Office")</f>
        <v>District Office</v>
      </c>
      <c r="AD915" t="s">
        <v>27944</v>
      </c>
      <c r="AF915" t="str">
        <f t="shared" si="46"/>
        <v xml:space="preserve">879 </v>
      </c>
      <c r="AG915" t="s">
        <v>27944</v>
      </c>
      <c r="AH915" t="s">
        <v>27972</v>
      </c>
      <c r="AI915" t="s">
        <v>27973</v>
      </c>
      <c r="AJ915" t="s">
        <v>27939</v>
      </c>
    </row>
    <row r="916" spans="1:36" x14ac:dyDescent="0.2">
      <c r="A916" t="str">
        <f>TRIM(PROPER((assembly_staff_import[[#This Row],[First MI Name via NAME_SOURCE_KEY TEXT]]&amp;" "&amp;assembly_staff_import[[#This Row],[Last Name via NAME_SOURCE_KEY TEXT]]&amp;" "&amp;assembly_staff_import[[#This Row],[Suffix via NAME_SOURCE_KEY]])))</f>
        <v>Joseph Ortiz</v>
      </c>
      <c r="B916" t="str">
        <f>TRIM(CONCATENATE(TRIM(assembly_staff_import[[#This Row],[Full Name]]), ", ", assembly_staff_import[[#This Row],[Title]]))</f>
        <v>Joseph Ortiz, Comp Oper</v>
      </c>
      <c r="C916" t="e">
        <f>assembly_staff_import[[#This Row],[Vlookup_groups]]</f>
        <v>#REF!</v>
      </c>
      <c r="D916" t="str">
        <f>IF(assembly_staff_import[[#This Row],[Legislative Staff Type]]="Personal",assembly_staff_import[[#This Row],[Formatted Personal Staff Office]],"")</f>
        <v/>
      </c>
      <c r="E916" t="s">
        <v>65</v>
      </c>
      <c r="F916" s="19" t="s">
        <v>10913</v>
      </c>
      <c r="G916" t="s">
        <v>1237</v>
      </c>
      <c r="H916" t="str">
        <f>TRIM(PROPER((assembly_staff_import[[#This Row],[Last Name via NAME_SOURCE_KEY TEXT]]&amp;" "&amp;assembly_staff_import[[#This Row],[Suffix via NAME_SOURCE_KEY]])))</f>
        <v>Ortiz</v>
      </c>
      <c r="I916" t="str">
        <f>PROPER(assembly_staff_import[[#This Row],[JOB TITLE_SOURCE_KEY]])</f>
        <v xml:space="preserve">Comp Oper                                  </v>
      </c>
      <c r="J916" t="s">
        <v>72</v>
      </c>
      <c r="K916" t="str">
        <f>IF(assembly_staff_import[[#This Row],[Legislative Staff Type]]="Personal",assembly_staff_import[[#This Row],[Vlookup Reports To Person]], "")</f>
        <v/>
      </c>
      <c r="L916" t="str">
        <f>PROPER(assembly_staff_import[[#This Row],[First MI Name via NAME_SOURCE_KEY TEXT]])</f>
        <v xml:space="preserve"> Joseph</v>
      </c>
      <c r="M916" t="s">
        <v>17144</v>
      </c>
      <c r="N916" t="str">
        <f>LOWER(CONCATENATE(assembly_staff_import[[#This Row],[Last Name]],LEFT(assembly_staff_import[[#This Row],[First Name (no initial)]],1),"@nyassembly.gov"))</f>
        <v>ortizj@nyassembly.gov</v>
      </c>
      <c r="O916" t="s">
        <v>2640</v>
      </c>
      <c r="P916" t="e">
        <f>VLOOKUP(assembly_staff_import[[#This Row],[Full Name]],[3]!PEOPLE_March_20[#Data],1,0)</f>
        <v>#REF!</v>
      </c>
      <c r="Q916" t="e">
        <f>VLOOKUP(assembly_staff_import[[#This Row],[Full Name]],[3]!Table17[#Data],3,0)</f>
        <v>#REF!</v>
      </c>
      <c r="R916" t="e">
        <f>VLOOKUP(assembly_staff_import[[#This Row],[Formatted Works for Group]],[3]!Table7[#Data],1,0)</f>
        <v>#REF!</v>
      </c>
      <c r="S916" t="str">
        <f>IF(assembly_staff_import[[#This Row],[Legislative Staff Type]]="Personal", assembly_staff_import[[#This Row],[Vlookup Works for Group]], assembly_staff_import[[#This Row],[Formatted Works for Group calc]]&amp;", Central Staff Office, Assembly")</f>
        <v>Legislative Task Force On Reapportionment - Joint Operations, Central Staff Office, Assembly</v>
      </c>
      <c r="T916" s="20" t="str">
        <f>TRIM(assembly_staff_import[[#This Row],[NAME_SOURCE_KEY]])</f>
        <v>ORTIZ, JOSEPH</v>
      </c>
      <c r="U916" t="s">
        <v>27974</v>
      </c>
      <c r="V916" t="s">
        <v>26006</v>
      </c>
      <c r="W916" t="s">
        <v>24773</v>
      </c>
      <c r="Y916" t="str">
        <f>IF(assembly_staff_import[[#This Row],[Legislative Staff Type]]="Personal", PROPER(TRIM(assembly_staff_import[[#This Row],[Unit First MI via UNIT_SOURCE_KEY]])&amp;" "&amp;assembly_staff_import[[#This Row],[Unit Last via UNIT_SOURCE_KEY]]), PROPER(TRIM(assembly_staff_import[[#This Row],[UNIT NAME_SOURCE_KEY2]])))</f>
        <v>Legislative Task Force On Reapportionment - Joint Operations</v>
      </c>
      <c r="Z916" t="s">
        <v>27943</v>
      </c>
      <c r="AA916" t="e">
        <f>VLOOKUP(assembly_staff_import[[#This Row],[Formatted and corrected Works for Group Text]],[3]!Table4[#Data],1,0)</f>
        <v>#REF!</v>
      </c>
      <c r="AB916" t="e">
        <f>VLOOKUP(assembly_staff_import[[#This Row],[Formatted and corrected Works for Group Text]],[3]!Table5[#Data],2,0)</f>
        <v>#REF!</v>
      </c>
      <c r="AC916" t="str">
        <f>IF(TRIM(assembly_staff_import[[#This Row],[PUBLIC INFO ADDR_SOURCE_KEY]])="CAPITOL, ALBANY", "Legislative / Capitol Office", "District Office")</f>
        <v>District Office</v>
      </c>
      <c r="AD916" t="s">
        <v>27944</v>
      </c>
      <c r="AF916" t="str">
        <f t="shared" si="46"/>
        <v xml:space="preserve">879 </v>
      </c>
      <c r="AG916" t="s">
        <v>27944</v>
      </c>
      <c r="AH916" t="s">
        <v>27975</v>
      </c>
      <c r="AI916" t="s">
        <v>27976</v>
      </c>
      <c r="AJ916" t="s">
        <v>27939</v>
      </c>
    </row>
    <row r="917" spans="1:36" x14ac:dyDescent="0.2">
      <c r="A917" t="str">
        <f>TRIM(PROPER((assembly_staff_import[[#This Row],[First MI Name via NAME_SOURCE_KEY TEXT]]&amp;" "&amp;assembly_staff_import[[#This Row],[Last Name via NAME_SOURCE_KEY TEXT]]&amp;" "&amp;assembly_staff_import[[#This Row],[Suffix via NAME_SOURCE_KEY]])))</f>
        <v>Kathryn A Gorka</v>
      </c>
      <c r="B917" t="str">
        <f>TRIM(CONCATENATE(TRIM(assembly_staff_import[[#This Row],[Full Name]]), ", ", assembly_staff_import[[#This Row],[Title]]))</f>
        <v>Kathryn A Gorka, Sas Programmer</v>
      </c>
      <c r="C917" t="e">
        <f>assembly_staff_import[[#This Row],[Vlookup_groups]]</f>
        <v>#REF!</v>
      </c>
      <c r="D917" t="str">
        <f>IF(assembly_staff_import[[#This Row],[Legislative Staff Type]]="Personal",assembly_staff_import[[#This Row],[Formatted Personal Staff Office]],"")</f>
        <v/>
      </c>
      <c r="E917" t="s">
        <v>65</v>
      </c>
      <c r="F917" s="19" t="s">
        <v>10913</v>
      </c>
      <c r="G917" t="s">
        <v>1237</v>
      </c>
      <c r="H917" t="str">
        <f>TRIM(PROPER((assembly_staff_import[[#This Row],[Last Name via NAME_SOURCE_KEY TEXT]]&amp;" "&amp;assembly_staff_import[[#This Row],[Suffix via NAME_SOURCE_KEY]])))</f>
        <v>Gorka</v>
      </c>
      <c r="I917" t="str">
        <f>PROPER(assembly_staff_import[[#This Row],[JOB TITLE_SOURCE_KEY]])</f>
        <v xml:space="preserve">Sas Programmer                             </v>
      </c>
      <c r="J917" t="s">
        <v>72</v>
      </c>
      <c r="K917" t="str">
        <f>IF(assembly_staff_import[[#This Row],[Legislative Staff Type]]="Personal",assembly_staff_import[[#This Row],[Vlookup Reports To Person]], "")</f>
        <v/>
      </c>
      <c r="L917" t="str">
        <f>PROPER(assembly_staff_import[[#This Row],[First MI Name via NAME_SOURCE_KEY TEXT]])</f>
        <v xml:space="preserve"> Kathryn A</v>
      </c>
      <c r="M917" t="s">
        <v>17189</v>
      </c>
      <c r="N917" t="str">
        <f>LOWER(CONCATENATE(assembly_staff_import[[#This Row],[Last Name]],LEFT(assembly_staff_import[[#This Row],[First Name (no initial)]],1),"@nyassembly.gov"))</f>
        <v>gorkak@nyassembly.gov</v>
      </c>
      <c r="O917" t="s">
        <v>24491</v>
      </c>
      <c r="P917" t="e">
        <f>VLOOKUP(assembly_staff_import[[#This Row],[Full Name]],[3]!PEOPLE_March_20[#Data],1,0)</f>
        <v>#REF!</v>
      </c>
      <c r="Q917" t="e">
        <f>VLOOKUP(assembly_staff_import[[#This Row],[Full Name]],[3]!Table17[#Data],3,0)</f>
        <v>#REF!</v>
      </c>
      <c r="R917" t="e">
        <f>VLOOKUP(assembly_staff_import[[#This Row],[Formatted Works for Group]],[3]!Table7[#Data],1,0)</f>
        <v>#REF!</v>
      </c>
      <c r="S917" t="str">
        <f>IF(assembly_staff_import[[#This Row],[Legislative Staff Type]]="Personal", assembly_staff_import[[#This Row],[Vlookup Works for Group]], assembly_staff_import[[#This Row],[Formatted Works for Group calc]]&amp;", Central Staff Office, Assembly")</f>
        <v>Legislative Task Force On Reapportionment - Joint Operations, Central Staff Office, Assembly</v>
      </c>
      <c r="T917" s="20" t="str">
        <f>TRIM(assembly_staff_import[[#This Row],[NAME_SOURCE_KEY]])</f>
        <v>GORKA, KATHRYN A</v>
      </c>
      <c r="U917" t="s">
        <v>27977</v>
      </c>
      <c r="V917" t="s">
        <v>27971</v>
      </c>
      <c r="W917" t="s">
        <v>27978</v>
      </c>
      <c r="Y917" t="str">
        <f>IF(assembly_staff_import[[#This Row],[Legislative Staff Type]]="Personal", PROPER(TRIM(assembly_staff_import[[#This Row],[Unit First MI via UNIT_SOURCE_KEY]])&amp;" "&amp;assembly_staff_import[[#This Row],[Unit Last via UNIT_SOURCE_KEY]]), PROPER(TRIM(assembly_staff_import[[#This Row],[UNIT NAME_SOURCE_KEY2]])))</f>
        <v>Legislative Task Force On Reapportionment - Joint Operations</v>
      </c>
      <c r="Z917" t="s">
        <v>27943</v>
      </c>
      <c r="AA917" t="e">
        <f>VLOOKUP(assembly_staff_import[[#This Row],[Formatted and corrected Works for Group Text]],[3]!Table4[#Data],1,0)</f>
        <v>#REF!</v>
      </c>
      <c r="AB917" t="e">
        <f>VLOOKUP(assembly_staff_import[[#This Row],[Formatted and corrected Works for Group Text]],[3]!Table5[#Data],2,0)</f>
        <v>#REF!</v>
      </c>
      <c r="AC917" t="str">
        <f>IF(TRIM(assembly_staff_import[[#This Row],[PUBLIC INFO ADDR_SOURCE_KEY]])="CAPITOL, ALBANY", "Legislative / Capitol Office", "District Office")</f>
        <v>District Office</v>
      </c>
      <c r="AD917" t="s">
        <v>27944</v>
      </c>
      <c r="AF917" t="str">
        <f t="shared" si="46"/>
        <v xml:space="preserve">879 </v>
      </c>
      <c r="AG917" t="s">
        <v>27944</v>
      </c>
      <c r="AH917" t="s">
        <v>27979</v>
      </c>
      <c r="AI917" t="s">
        <v>27980</v>
      </c>
      <c r="AJ917" t="s">
        <v>27939</v>
      </c>
    </row>
    <row r="918" spans="1:36" x14ac:dyDescent="0.2">
      <c r="A918" t="str">
        <f>TRIM(PROPER((assembly_staff_import[[#This Row],[First MI Name via NAME_SOURCE_KEY TEXT]]&amp;" "&amp;assembly_staff_import[[#This Row],[Last Name via NAME_SOURCE_KEY TEXT]]&amp;" "&amp;assembly_staff_import[[#This Row],[Suffix via NAME_SOURCE_KEY]])))</f>
        <v>Kenneth R Norman</v>
      </c>
      <c r="B918" t="str">
        <f>TRIM(CONCATENATE(TRIM(assembly_staff_import[[#This Row],[Full Name]]), ", ", assembly_staff_import[[#This Row],[Title]]))</f>
        <v>Kenneth R Norman, Systems Analyst</v>
      </c>
      <c r="C918" t="e">
        <f>assembly_staff_import[[#This Row],[Vlookup_groups]]</f>
        <v>#REF!</v>
      </c>
      <c r="D918" t="str">
        <f>IF(assembly_staff_import[[#This Row],[Legislative Staff Type]]="Personal",assembly_staff_import[[#This Row],[Formatted Personal Staff Office]],"")</f>
        <v/>
      </c>
      <c r="E918" t="s">
        <v>65</v>
      </c>
      <c r="F918" s="19" t="s">
        <v>10913</v>
      </c>
      <c r="G918" t="s">
        <v>1237</v>
      </c>
      <c r="H918" t="str">
        <f>TRIM(PROPER((assembly_staff_import[[#This Row],[Last Name via NAME_SOURCE_KEY TEXT]]&amp;" "&amp;assembly_staff_import[[#This Row],[Suffix via NAME_SOURCE_KEY]])))</f>
        <v>Norman</v>
      </c>
      <c r="I918" t="str">
        <f>PROPER(assembly_staff_import[[#This Row],[JOB TITLE_SOURCE_KEY]])</f>
        <v xml:space="preserve">Systems Analyst                            </v>
      </c>
      <c r="J918" t="s">
        <v>72</v>
      </c>
      <c r="K918" t="str">
        <f>IF(assembly_staff_import[[#This Row],[Legislative Staff Type]]="Personal",assembly_staff_import[[#This Row],[Vlookup Reports To Person]], "")</f>
        <v/>
      </c>
      <c r="L918" t="str">
        <f>PROPER(assembly_staff_import[[#This Row],[First MI Name via NAME_SOURCE_KEY TEXT]])</f>
        <v xml:space="preserve"> Kenneth R</v>
      </c>
      <c r="M918" t="s">
        <v>17160</v>
      </c>
      <c r="N918" t="str">
        <f>LOWER(CONCATENATE(assembly_staff_import[[#This Row],[Last Name]],LEFT(assembly_staff_import[[#This Row],[First Name (no initial)]],1),"@nyassembly.gov"))</f>
        <v>normank@nyassembly.gov</v>
      </c>
      <c r="O918" t="s">
        <v>26527</v>
      </c>
      <c r="P918" t="e">
        <f>VLOOKUP(assembly_staff_import[[#This Row],[Full Name]],[3]!PEOPLE_March_20[#Data],1,0)</f>
        <v>#REF!</v>
      </c>
      <c r="Q918" t="e">
        <f>VLOOKUP(assembly_staff_import[[#This Row],[Full Name]],[3]!Table17[#Data],3,0)</f>
        <v>#REF!</v>
      </c>
      <c r="R918" t="e">
        <f>VLOOKUP(assembly_staff_import[[#This Row],[Formatted Works for Group]],[3]!Table7[#Data],1,0)</f>
        <v>#REF!</v>
      </c>
      <c r="S918" t="str">
        <f>IF(assembly_staff_import[[#This Row],[Legislative Staff Type]]="Personal", assembly_staff_import[[#This Row],[Vlookup Works for Group]], assembly_staff_import[[#This Row],[Formatted Works for Group calc]]&amp;", Central Staff Office, Assembly")</f>
        <v>Legislative Task Force On Reapportionment - Joint Operations, Central Staff Office, Assembly</v>
      </c>
      <c r="T918" s="20" t="str">
        <f>TRIM(assembly_staff_import[[#This Row],[NAME_SOURCE_KEY]])</f>
        <v>NORMAN, KENNETH R</v>
      </c>
      <c r="U918" t="s">
        <v>27981</v>
      </c>
      <c r="V918" t="s">
        <v>26789</v>
      </c>
      <c r="W918" t="s">
        <v>27982</v>
      </c>
      <c r="Y918" t="str">
        <f>IF(assembly_staff_import[[#This Row],[Legislative Staff Type]]="Personal", PROPER(TRIM(assembly_staff_import[[#This Row],[Unit First MI via UNIT_SOURCE_KEY]])&amp;" "&amp;assembly_staff_import[[#This Row],[Unit Last via UNIT_SOURCE_KEY]]), PROPER(TRIM(assembly_staff_import[[#This Row],[UNIT NAME_SOURCE_KEY2]])))</f>
        <v>Legislative Task Force On Reapportionment - Joint Operations</v>
      </c>
      <c r="Z918" t="s">
        <v>27943</v>
      </c>
      <c r="AA918" t="e">
        <f>VLOOKUP(assembly_staff_import[[#This Row],[Formatted and corrected Works for Group Text]],[3]!Table4[#Data],1,0)</f>
        <v>#REF!</v>
      </c>
      <c r="AB918" t="e">
        <f>VLOOKUP(assembly_staff_import[[#This Row],[Formatted and corrected Works for Group Text]],[3]!Table5[#Data],2,0)</f>
        <v>#REF!</v>
      </c>
      <c r="AC918" t="str">
        <f>IF(TRIM(assembly_staff_import[[#This Row],[PUBLIC INFO ADDR_SOURCE_KEY]])="CAPITOL, ALBANY", "Legislative / Capitol Office", "District Office")</f>
        <v>District Office</v>
      </c>
      <c r="AD918" t="s">
        <v>27944</v>
      </c>
      <c r="AF918" t="str">
        <f t="shared" si="46"/>
        <v xml:space="preserve">879 </v>
      </c>
      <c r="AG918" t="s">
        <v>27944</v>
      </c>
      <c r="AH918" t="s">
        <v>27983</v>
      </c>
      <c r="AI918" t="s">
        <v>27984</v>
      </c>
      <c r="AJ918" t="s">
        <v>27939</v>
      </c>
    </row>
    <row r="919" spans="1:36" x14ac:dyDescent="0.2">
      <c r="A919" t="str">
        <f>TRIM(PROPER((assembly_staff_import[[#This Row],[First MI Name via NAME_SOURCE_KEY TEXT]]&amp;" "&amp;assembly_staff_import[[#This Row],[Last Name via NAME_SOURCE_KEY TEXT]]&amp;" "&amp;assembly_staff_import[[#This Row],[Suffix via NAME_SOURCE_KEY]])))</f>
        <v>Marisa E Vallve</v>
      </c>
      <c r="B919" t="str">
        <f>TRIM(CONCATENATE(TRIM(assembly_staff_import[[#This Row],[Full Name]]), ", ", assembly_staff_import[[#This Row],[Title]]))</f>
        <v>Marisa E Vallve, Sr Gis Research Anal</v>
      </c>
      <c r="C919" t="e">
        <f>assembly_staff_import[[#This Row],[Vlookup_groups]]</f>
        <v>#REF!</v>
      </c>
      <c r="D919" t="str">
        <f>IF(assembly_staff_import[[#This Row],[Legislative Staff Type]]="Personal",assembly_staff_import[[#This Row],[Formatted Personal Staff Office]],"")</f>
        <v/>
      </c>
      <c r="E919" t="s">
        <v>65</v>
      </c>
      <c r="F919" s="19" t="s">
        <v>10913</v>
      </c>
      <c r="G919" t="s">
        <v>1237</v>
      </c>
      <c r="H919" t="str">
        <f>TRIM(PROPER((assembly_staff_import[[#This Row],[Last Name via NAME_SOURCE_KEY TEXT]]&amp;" "&amp;assembly_staff_import[[#This Row],[Suffix via NAME_SOURCE_KEY]])))</f>
        <v>Vallve</v>
      </c>
      <c r="I919" t="str">
        <f>PROPER(assembly_staff_import[[#This Row],[JOB TITLE_SOURCE_KEY]])</f>
        <v xml:space="preserve">Sr Gis Research Anal                       </v>
      </c>
      <c r="J919" t="s">
        <v>72</v>
      </c>
      <c r="K919" t="str">
        <f>IF(assembly_staff_import[[#This Row],[Legislative Staff Type]]="Personal",assembly_staff_import[[#This Row],[Vlookup Reports To Person]], "")</f>
        <v/>
      </c>
      <c r="L919" t="str">
        <f>PROPER(assembly_staff_import[[#This Row],[First MI Name via NAME_SOURCE_KEY TEXT]])</f>
        <v xml:space="preserve"> Marisa E</v>
      </c>
      <c r="M919" t="s">
        <v>17096</v>
      </c>
      <c r="N919" t="str">
        <f>LOWER(CONCATENATE(assembly_staff_import[[#This Row],[Last Name]],LEFT(assembly_staff_import[[#This Row],[First Name (no initial)]],1),"@nyassembly.gov"))</f>
        <v>vallvem@nyassembly.gov</v>
      </c>
      <c r="O919" t="s">
        <v>27985</v>
      </c>
      <c r="P919" t="e">
        <f>VLOOKUP(assembly_staff_import[[#This Row],[Full Name]],[3]!PEOPLE_March_20[#Data],1,0)</f>
        <v>#REF!</v>
      </c>
      <c r="Q919" t="e">
        <f>VLOOKUP(assembly_staff_import[[#This Row],[Full Name]],[3]!Table17[#Data],3,0)</f>
        <v>#REF!</v>
      </c>
      <c r="R919" t="e">
        <f>VLOOKUP(assembly_staff_import[[#This Row],[Formatted Works for Group]],[3]!Table7[#Data],1,0)</f>
        <v>#REF!</v>
      </c>
      <c r="S919" t="str">
        <f>IF(assembly_staff_import[[#This Row],[Legislative Staff Type]]="Personal", assembly_staff_import[[#This Row],[Vlookup Works for Group]], assembly_staff_import[[#This Row],[Formatted Works for Group calc]]&amp;", Central Staff Office, Assembly")</f>
        <v>Legislative Task Force On Reapportionment - Joint Operations, Central Staff Office, Assembly</v>
      </c>
      <c r="T919" s="20" t="str">
        <f>TRIM(assembly_staff_import[[#This Row],[NAME_SOURCE_KEY]])</f>
        <v>VALLVE, MARISA E</v>
      </c>
      <c r="U919" t="s">
        <v>27986</v>
      </c>
      <c r="V919" t="s">
        <v>27987</v>
      </c>
      <c r="W919" t="s">
        <v>27988</v>
      </c>
      <c r="Y919" t="str">
        <f>IF(assembly_staff_import[[#This Row],[Legislative Staff Type]]="Personal", PROPER(TRIM(assembly_staff_import[[#This Row],[Unit First MI via UNIT_SOURCE_KEY]])&amp;" "&amp;assembly_staff_import[[#This Row],[Unit Last via UNIT_SOURCE_KEY]]), PROPER(TRIM(assembly_staff_import[[#This Row],[UNIT NAME_SOURCE_KEY2]])))</f>
        <v>Legislative Task Force On Reapportionment - Joint Operations</v>
      </c>
      <c r="Z919" t="s">
        <v>27943</v>
      </c>
      <c r="AA919" t="e">
        <f>VLOOKUP(assembly_staff_import[[#This Row],[Formatted and corrected Works for Group Text]],[3]!Table4[#Data],1,0)</f>
        <v>#REF!</v>
      </c>
      <c r="AB919" t="e">
        <f>VLOOKUP(assembly_staff_import[[#This Row],[Formatted and corrected Works for Group Text]],[3]!Table5[#Data],2,0)</f>
        <v>#REF!</v>
      </c>
      <c r="AC919" t="str">
        <f>IF(TRIM(assembly_staff_import[[#This Row],[PUBLIC INFO ADDR_SOURCE_KEY]])="CAPITOL, ALBANY", "Legislative / Capitol Office", "District Office")</f>
        <v>District Office</v>
      </c>
      <c r="AD919" t="s">
        <v>27944</v>
      </c>
      <c r="AF919" t="str">
        <f t="shared" si="46"/>
        <v xml:space="preserve">879 </v>
      </c>
      <c r="AG919" t="s">
        <v>27944</v>
      </c>
      <c r="AH919" t="s">
        <v>27989</v>
      </c>
      <c r="AI919" t="s">
        <v>27990</v>
      </c>
      <c r="AJ919" t="s">
        <v>27939</v>
      </c>
    </row>
    <row r="920" spans="1:36" x14ac:dyDescent="0.2">
      <c r="A920" t="str">
        <f>TRIM(PROPER((assembly_staff_import[[#This Row],[First MI Name via NAME_SOURCE_KEY TEXT]]&amp;" "&amp;assembly_staff_import[[#This Row],[Last Name via NAME_SOURCE_KEY TEXT]]&amp;" "&amp;assembly_staff_import[[#This Row],[Suffix via NAME_SOURCE_KEY]])))</f>
        <v>Scott J Smith</v>
      </c>
      <c r="B920" t="str">
        <f>TRIM(CONCATENATE(TRIM(assembly_staff_import[[#This Row],[Full Name]]), ", ", assembly_staff_import[[#This Row],[Title]]))</f>
        <v>Scott J Smith, Database Admnr/Systms</v>
      </c>
      <c r="C920" t="e">
        <f>assembly_staff_import[[#This Row],[Vlookup_groups]]</f>
        <v>#REF!</v>
      </c>
      <c r="D920" t="str">
        <f>IF(assembly_staff_import[[#This Row],[Legislative Staff Type]]="Personal",assembly_staff_import[[#This Row],[Formatted Personal Staff Office]],"")</f>
        <v/>
      </c>
      <c r="E920" t="s">
        <v>65</v>
      </c>
      <c r="F920" s="19" t="s">
        <v>10913</v>
      </c>
      <c r="G920" t="s">
        <v>1237</v>
      </c>
      <c r="H920" t="str">
        <f>TRIM(PROPER((assembly_staff_import[[#This Row],[Last Name via NAME_SOURCE_KEY TEXT]]&amp;" "&amp;assembly_staff_import[[#This Row],[Suffix via NAME_SOURCE_KEY]])))</f>
        <v>Smith</v>
      </c>
      <c r="I920" t="str">
        <f>PROPER(assembly_staff_import[[#This Row],[JOB TITLE_SOURCE_KEY]])</f>
        <v xml:space="preserve">Database Admnr/Systms                      </v>
      </c>
      <c r="J920" t="s">
        <v>72</v>
      </c>
      <c r="K920" t="str">
        <f>IF(assembly_staff_import[[#This Row],[Legislative Staff Type]]="Personal",assembly_staff_import[[#This Row],[Vlookup Reports To Person]], "")</f>
        <v/>
      </c>
      <c r="L920" t="str">
        <f>PROPER(assembly_staff_import[[#This Row],[First MI Name via NAME_SOURCE_KEY TEXT]])</f>
        <v xml:space="preserve"> Scott J</v>
      </c>
      <c r="M920" t="s">
        <v>17120</v>
      </c>
      <c r="N920" t="str">
        <f>LOWER(CONCATENATE(assembly_staff_import[[#This Row],[Last Name]],LEFT(assembly_staff_import[[#This Row],[First Name (no initial)]],1),"@nyassembly.gov"))</f>
        <v>smiths@nyassembly.gov</v>
      </c>
      <c r="O920" t="s">
        <v>11172</v>
      </c>
      <c r="P920" t="e">
        <f>VLOOKUP(assembly_staff_import[[#This Row],[Full Name]],[3]!PEOPLE_March_20[#Data],1,0)</f>
        <v>#REF!</v>
      </c>
      <c r="Q920" t="e">
        <f>VLOOKUP(assembly_staff_import[[#This Row],[Full Name]],[3]!Table17[#Data],3,0)</f>
        <v>#REF!</v>
      </c>
      <c r="R920" t="e">
        <f>VLOOKUP(assembly_staff_import[[#This Row],[Formatted Works for Group]],[3]!Table7[#Data],1,0)</f>
        <v>#REF!</v>
      </c>
      <c r="S920" t="str">
        <f>IF(assembly_staff_import[[#This Row],[Legislative Staff Type]]="Personal", assembly_staff_import[[#This Row],[Vlookup Works for Group]], assembly_staff_import[[#This Row],[Formatted Works for Group calc]]&amp;", Central Staff Office, Assembly")</f>
        <v>Legislative Task Force On Reapportionment - Joint Operations, Central Staff Office, Assembly</v>
      </c>
      <c r="T920" s="20" t="str">
        <f>TRIM(assembly_staff_import[[#This Row],[NAME_SOURCE_KEY]])</f>
        <v>SMITH, SCOTT J</v>
      </c>
      <c r="U920" t="s">
        <v>27991</v>
      </c>
      <c r="V920" t="s">
        <v>23631</v>
      </c>
      <c r="W920" t="s">
        <v>27143</v>
      </c>
      <c r="Y920" t="str">
        <f>IF(assembly_staff_import[[#This Row],[Legislative Staff Type]]="Personal", PROPER(TRIM(assembly_staff_import[[#This Row],[Unit First MI via UNIT_SOURCE_KEY]])&amp;" "&amp;assembly_staff_import[[#This Row],[Unit Last via UNIT_SOURCE_KEY]]), PROPER(TRIM(assembly_staff_import[[#This Row],[UNIT NAME_SOURCE_KEY2]])))</f>
        <v>Legislative Task Force On Reapportionment - Joint Operations</v>
      </c>
      <c r="Z920" t="s">
        <v>27943</v>
      </c>
      <c r="AA920" t="e">
        <f>VLOOKUP(assembly_staff_import[[#This Row],[Formatted and corrected Works for Group Text]],[3]!Table4[#Data],1,0)</f>
        <v>#REF!</v>
      </c>
      <c r="AB920" t="e">
        <f>VLOOKUP(assembly_staff_import[[#This Row],[Formatted and corrected Works for Group Text]],[3]!Table5[#Data],2,0)</f>
        <v>#REF!</v>
      </c>
      <c r="AC920" t="str">
        <f>IF(TRIM(assembly_staff_import[[#This Row],[PUBLIC INFO ADDR_SOURCE_KEY]])="CAPITOL, ALBANY", "Legislative / Capitol Office", "District Office")</f>
        <v>District Office</v>
      </c>
      <c r="AD920" t="s">
        <v>27944</v>
      </c>
      <c r="AF920" t="str">
        <f t="shared" si="46"/>
        <v xml:space="preserve">879 </v>
      </c>
      <c r="AG920" t="s">
        <v>27944</v>
      </c>
      <c r="AH920" t="s">
        <v>27992</v>
      </c>
      <c r="AI920" t="s">
        <v>27993</v>
      </c>
      <c r="AJ920" t="s">
        <v>27939</v>
      </c>
    </row>
    <row r="921" spans="1:36" x14ac:dyDescent="0.2">
      <c r="A921" t="str">
        <f>TRIM(PROPER((assembly_staff_import[[#This Row],[First MI Name via NAME_SOURCE_KEY TEXT]]&amp;" "&amp;assembly_staff_import[[#This Row],[Last Name via NAME_SOURCE_KEY TEXT]]&amp;" "&amp;assembly_staff_import[[#This Row],[Suffix via NAME_SOURCE_KEY]])))</f>
        <v>Shirley C Tranholm</v>
      </c>
      <c r="B921" t="str">
        <f>TRIM(CONCATENATE(TRIM(assembly_staff_import[[#This Row],[Full Name]]), ", ", assembly_staff_import[[#This Row],[Title]]))</f>
        <v>Shirley C Tranholm, Exec Director</v>
      </c>
      <c r="C921" t="str">
        <f>assembly_staff_import[[#This Row],[Vlookup_groups]]</f>
        <v>Minority Leader's Office - New York City, Central Staff Office, Assembly</v>
      </c>
      <c r="D921" t="str">
        <f>IF(assembly_staff_import[[#This Row],[Legislative Staff Type]]="Personal",assembly_staff_import[[#This Row],[Formatted Personal Staff Office]],"")</f>
        <v/>
      </c>
      <c r="E921" t="s">
        <v>65</v>
      </c>
      <c r="F921" s="19" t="s">
        <v>10913</v>
      </c>
      <c r="G921" t="s">
        <v>1237</v>
      </c>
      <c r="H921" t="str">
        <f>TRIM(PROPER((assembly_staff_import[[#This Row],[Last Name via NAME_SOURCE_KEY TEXT]]&amp;" "&amp;assembly_staff_import[[#This Row],[Suffix via NAME_SOURCE_KEY]])))</f>
        <v>Tranholm</v>
      </c>
      <c r="I921" t="str">
        <f>PROPER(assembly_staff_import[[#This Row],[JOB TITLE_SOURCE_KEY]])</f>
        <v xml:space="preserve">Exec Director                              </v>
      </c>
      <c r="J921" t="s">
        <v>72</v>
      </c>
      <c r="K921" t="str">
        <f>IF(assembly_staff_import[[#This Row],[Legislative Staff Type]]="Personal",assembly_staff_import[[#This Row],[Vlookup Reports To Person]], "")</f>
        <v/>
      </c>
      <c r="L921" t="str">
        <f>PROPER(assembly_staff_import[[#This Row],[First MI Name via NAME_SOURCE_KEY TEXT]])</f>
        <v xml:space="preserve"> Shirley C</v>
      </c>
      <c r="M921" t="s">
        <v>20502</v>
      </c>
      <c r="N921" t="str">
        <f>LOWER(CONCATENATE(assembly_staff_import[[#This Row],[Last Name]],LEFT(assembly_staff_import[[#This Row],[First Name (no initial)]],1),"@nyassembly.gov"))</f>
        <v>tranholms@nyassembly.gov</v>
      </c>
      <c r="O921" t="s">
        <v>27994</v>
      </c>
      <c r="P921" t="e">
        <f>VLOOKUP(assembly_staff_import[[#This Row],[Full Name]],[3]!PEOPLE_March_20[#Data],1,0)</f>
        <v>#REF!</v>
      </c>
      <c r="Q921" t="e">
        <f>VLOOKUP(assembly_staff_import[[#This Row],[Full Name]],[3]!Table17[#Data],3,0)</f>
        <v>#REF!</v>
      </c>
      <c r="R921" t="s">
        <v>11580</v>
      </c>
      <c r="S921" t="str">
        <f>IF(assembly_staff_import[[#This Row],[Legislative Staff Type]]="Personal", assembly_staff_import[[#This Row],[Vlookup Works for Group]], assembly_staff_import[[#This Row],[Formatted Works for Group calc]]&amp;", Central Staff Office, Assembly")</f>
        <v>Legislative Women'S Caucus, Central Staff Office, Assembly</v>
      </c>
      <c r="T921" s="20" t="str">
        <f>TRIM(assembly_staff_import[[#This Row],[NAME_SOURCE_KEY]])</f>
        <v>TRANHOLM, SHIRLEY C</v>
      </c>
      <c r="U921" t="s">
        <v>27995</v>
      </c>
      <c r="V921" t="s">
        <v>27996</v>
      </c>
      <c r="W921" t="s">
        <v>27997</v>
      </c>
      <c r="Y921" t="str">
        <f>IF(assembly_staff_import[[#This Row],[Legislative Staff Type]]="Personal", PROPER(TRIM(assembly_staff_import[[#This Row],[Unit First MI via UNIT_SOURCE_KEY]])&amp;" "&amp;assembly_staff_import[[#This Row],[Unit Last via UNIT_SOURCE_KEY]]), PROPER(TRIM(assembly_staff_import[[#This Row],[UNIT NAME_SOURCE_KEY2]])))</f>
        <v>Legislative Women'S Caucus</v>
      </c>
      <c r="Z921" t="s">
        <v>27998</v>
      </c>
      <c r="AA921" t="e">
        <f>VLOOKUP(assembly_staff_import[[#This Row],[Formatted and corrected Works for Group Text]],[3]!Table4[#Data],1,0)</f>
        <v>#REF!</v>
      </c>
      <c r="AB921" t="e">
        <f>VLOOKUP(assembly_staff_import[[#This Row],[Formatted and corrected Works for Group Text]],[3]!Table5[#Data],2,0)</f>
        <v>#REF!</v>
      </c>
      <c r="AC921" t="str">
        <f>IF(TRIM(assembly_staff_import[[#This Row],[PUBLIC INFO ADDR_SOURCE_KEY]])="CAPITOL, ALBANY", "Legislative / Capitol Office", "District Office")</f>
        <v>Legislative / Capitol Office</v>
      </c>
      <c r="AD921" t="s">
        <v>27999</v>
      </c>
      <c r="AF921" t="str">
        <f>"550 "</f>
        <v xml:space="preserve">550 </v>
      </c>
      <c r="AG921" t="s">
        <v>27999</v>
      </c>
      <c r="AH921" t="s">
        <v>28000</v>
      </c>
      <c r="AI921" t="s">
        <v>23782</v>
      </c>
      <c r="AJ921" t="s">
        <v>23493</v>
      </c>
    </row>
    <row r="922" spans="1:36" x14ac:dyDescent="0.2">
      <c r="A922" t="str">
        <f>TRIM(PROPER((assembly_staff_import[[#This Row],[First MI Name via NAME_SOURCE_KEY TEXT]]&amp;" "&amp;assembly_staff_import[[#This Row],[Last Name via NAME_SOURCE_KEY TEXT]]&amp;" "&amp;assembly_staff_import[[#This Row],[Suffix via NAME_SOURCE_KEY]])))</f>
        <v>Whitney A Griffin</v>
      </c>
      <c r="B922" t="str">
        <f>TRIM(CONCATENATE(TRIM(assembly_staff_import[[#This Row],[Full Name]]), ", ", assembly_staff_import[[#This Row],[Title]]))</f>
        <v>Whitney A Griffin, Asst Dir</v>
      </c>
      <c r="C922" t="str">
        <f>assembly_staff_import[[#This Row],[Vlookup_groups]]</f>
        <v>Minority Leader's Office - New York City, Central Staff Office, Assembly</v>
      </c>
      <c r="D922" t="str">
        <f>IF(assembly_staff_import[[#This Row],[Legislative Staff Type]]="Personal",assembly_staff_import[[#This Row],[Formatted Personal Staff Office]],"")</f>
        <v/>
      </c>
      <c r="E922" t="s">
        <v>65</v>
      </c>
      <c r="F922" s="19" t="s">
        <v>10913</v>
      </c>
      <c r="G922" t="s">
        <v>1237</v>
      </c>
      <c r="H922" t="str">
        <f>TRIM(PROPER((assembly_staff_import[[#This Row],[Last Name via NAME_SOURCE_KEY TEXT]]&amp;" "&amp;assembly_staff_import[[#This Row],[Suffix via NAME_SOURCE_KEY]])))</f>
        <v>Griffin</v>
      </c>
      <c r="I922" t="str">
        <f>PROPER(assembly_staff_import[[#This Row],[JOB TITLE_SOURCE_KEY]])</f>
        <v xml:space="preserve">Asst Dir                                   </v>
      </c>
      <c r="J922" t="s">
        <v>72</v>
      </c>
      <c r="K922" t="str">
        <f>IF(assembly_staff_import[[#This Row],[Legislative Staff Type]]="Personal",assembly_staff_import[[#This Row],[Vlookup Reports To Person]], "")</f>
        <v/>
      </c>
      <c r="L922" t="str">
        <f>PROPER(assembly_staff_import[[#This Row],[First MI Name via NAME_SOURCE_KEY TEXT]])</f>
        <v xml:space="preserve"> Whitney A</v>
      </c>
      <c r="M922" t="s">
        <v>17945</v>
      </c>
      <c r="N922" t="str">
        <f>LOWER(CONCATENATE(assembly_staff_import[[#This Row],[Last Name]],LEFT(assembly_staff_import[[#This Row],[First Name (no initial)]],1),"@nyassembly.gov"))</f>
        <v>griffinw@nyassembly.gov</v>
      </c>
      <c r="O922" t="s">
        <v>28001</v>
      </c>
      <c r="P922" t="e">
        <f>VLOOKUP(assembly_staff_import[[#This Row],[Full Name]],[3]!PEOPLE_March_20[#Data],1,0)</f>
        <v>#REF!</v>
      </c>
      <c r="Q922" t="e">
        <f>VLOOKUP(assembly_staff_import[[#This Row],[Full Name]],[3]!Table17[#Data],3,0)</f>
        <v>#REF!</v>
      </c>
      <c r="R922" t="s">
        <v>11580</v>
      </c>
      <c r="S922" t="str">
        <f>IF(assembly_staff_import[[#This Row],[Legislative Staff Type]]="Personal", assembly_staff_import[[#This Row],[Vlookup Works for Group]], assembly_staff_import[[#This Row],[Formatted Works for Group calc]]&amp;", Central Staff Office, Assembly")</f>
        <v>Legislative Women'S Caucus, Central Staff Office, Assembly</v>
      </c>
      <c r="T922" s="20" t="str">
        <f>TRIM(assembly_staff_import[[#This Row],[NAME_SOURCE_KEY]])</f>
        <v>GRIFFIN, WHITNEY A</v>
      </c>
      <c r="U922" t="s">
        <v>28002</v>
      </c>
      <c r="V922" t="s">
        <v>28003</v>
      </c>
      <c r="W922" t="s">
        <v>28004</v>
      </c>
      <c r="Y922" t="str">
        <f>IF(assembly_staff_import[[#This Row],[Legislative Staff Type]]="Personal", PROPER(TRIM(assembly_staff_import[[#This Row],[Unit First MI via UNIT_SOURCE_KEY]])&amp;" "&amp;assembly_staff_import[[#This Row],[Unit Last via UNIT_SOURCE_KEY]]), PROPER(TRIM(assembly_staff_import[[#This Row],[UNIT NAME_SOURCE_KEY2]])))</f>
        <v>Legislative Women'S Caucus</v>
      </c>
      <c r="Z922" t="s">
        <v>27998</v>
      </c>
      <c r="AA922" t="e">
        <f>VLOOKUP(assembly_staff_import[[#This Row],[Formatted and corrected Works for Group Text]],[3]!Table4[#Data],1,0)</f>
        <v>#REF!</v>
      </c>
      <c r="AB922" t="e">
        <f>VLOOKUP(assembly_staff_import[[#This Row],[Formatted and corrected Works for Group Text]],[3]!Table5[#Data],2,0)</f>
        <v>#REF!</v>
      </c>
      <c r="AC922" t="str">
        <f>IF(TRIM(assembly_staff_import[[#This Row],[PUBLIC INFO ADDR_SOURCE_KEY]])="CAPITOL, ALBANY", "Legislative / Capitol Office", "District Office")</f>
        <v>Legislative / Capitol Office</v>
      </c>
      <c r="AD922" t="s">
        <v>27999</v>
      </c>
      <c r="AF922" t="str">
        <f>"550 "</f>
        <v xml:space="preserve">550 </v>
      </c>
      <c r="AG922" t="s">
        <v>27999</v>
      </c>
      <c r="AH922" t="s">
        <v>28005</v>
      </c>
      <c r="AI922" t="s">
        <v>25410</v>
      </c>
      <c r="AJ922" t="s">
        <v>23493</v>
      </c>
    </row>
    <row r="923" spans="1:36" x14ac:dyDescent="0.2">
      <c r="A923" t="str">
        <f>TRIM(PROPER((assembly_staff_import[[#This Row],[First MI Name via NAME_SOURCE_KEY TEXT]]&amp;" "&amp;assembly_staff_import[[#This Row],[Last Name via NAME_SOURCE_KEY TEXT]]&amp;" "&amp;assembly_staff_import[[#This Row],[Suffix via NAME_SOURCE_KEY]])))</f>
        <v>Augustus I Ipsen</v>
      </c>
      <c r="B923" t="str">
        <f>TRIM(CONCATENATE(TRIM(assembly_staff_import[[#This Row],[Full Name]]), ", ", assembly_staff_import[[#This Row],[Title]]))</f>
        <v>Augustus I Ipsen, Community Liaison</v>
      </c>
      <c r="C923" t="e">
        <f>assembly_staff_import[[#This Row],[Vlookup_groups]]</f>
        <v>#REF!</v>
      </c>
      <c r="D923" t="str">
        <f>IF(assembly_staff_import[[#This Row],[Legislative Staff Type]]="Personal",assembly_staff_import[[#This Row],[Formatted Personal Staff Office]],"")</f>
        <v>District Office</v>
      </c>
      <c r="E923" t="s">
        <v>65</v>
      </c>
      <c r="F923" s="19" t="s">
        <v>10913</v>
      </c>
      <c r="G923" t="s">
        <v>67</v>
      </c>
      <c r="H923" t="str">
        <f>TRIM(PROPER((assembly_staff_import[[#This Row],[Last Name via NAME_SOURCE_KEY TEXT]]&amp;" "&amp;assembly_staff_import[[#This Row],[Suffix via NAME_SOURCE_KEY]])))</f>
        <v>Ipsen</v>
      </c>
      <c r="I923" t="str">
        <f>PROPER(assembly_staff_import[[#This Row],[JOB TITLE_SOURCE_KEY]])</f>
        <v xml:space="preserve">Community Liaison                          </v>
      </c>
      <c r="J923" t="s">
        <v>72</v>
      </c>
      <c r="K923" t="e">
        <f>IF(assembly_staff_import[[#This Row],[Legislative Staff Type]]="Personal",assembly_staff_import[[#This Row],[Vlookup Reports To Person]], "")</f>
        <v>#REF!</v>
      </c>
      <c r="L923" t="str">
        <f>PROPER(assembly_staff_import[[#This Row],[First MI Name via NAME_SOURCE_KEY TEXT]])</f>
        <v xml:space="preserve"> Augustus I</v>
      </c>
      <c r="M923" t="s">
        <v>13913</v>
      </c>
      <c r="N923" t="str">
        <f>LOWER(CONCATENATE(assembly_staff_import[[#This Row],[Last Name]],LEFT(assembly_staff_import[[#This Row],[First Name (no initial)]],1),"@nyassembly.gov"))</f>
        <v>ipsena@nyassembly.gov</v>
      </c>
      <c r="O923" t="s">
        <v>28006</v>
      </c>
      <c r="P923" t="e">
        <f>VLOOKUP(assembly_staff_import[[#This Row],[Full Name]],[3]!PEOPLE_March_20[#Data],1,0)</f>
        <v>#REF!</v>
      </c>
      <c r="Q923" t="e">
        <f>VLOOKUP(assembly_staff_import[[#This Row],[Full Name]],[3]!Table17[#Data],3,0)</f>
        <v>#REF!</v>
      </c>
      <c r="R923" t="e">
        <f>VLOOKUP(assembly_staff_import[[#This Row],[Formatted Works for Group]],[3]!Table7[#Data],1,0)</f>
        <v>#REF!</v>
      </c>
      <c r="S923" t="e">
        <f>IF(assembly_staff_import[[#This Row],[Legislative Staff Type]]="Personal", assembly_staff_import[[#This Row],[Vlookup Works for Group]], assembly_staff_import[[#This Row],[Formatted Works for Group calc]]&amp;", Central Staff Office, Assembly")</f>
        <v>#REF!</v>
      </c>
      <c r="T923" s="20" t="str">
        <f>TRIM(assembly_staff_import[[#This Row],[NAME_SOURCE_KEY]])</f>
        <v>IPSEN, AUGUSTUS I</v>
      </c>
      <c r="U923" t="s">
        <v>28007</v>
      </c>
      <c r="V923" t="s">
        <v>28008</v>
      </c>
      <c r="W923" t="s">
        <v>28009</v>
      </c>
      <c r="Y923" t="str">
        <f>IF(assembly_staff_import[[#This Row],[Legislative Staff Type]]="Personal", PROPER(TRIM(assembly_staff_import[[#This Row],[Unit First MI via UNIT_SOURCE_KEY]])&amp;" "&amp;assembly_staff_import[[#This Row],[Unit Last via UNIT_SOURCE_KEY]]), PROPER(TRIM(assembly_staff_import[[#This Row],[UNIT NAME_SOURCE_KEY2]])))</f>
        <v>Linda B. Rosenthal</v>
      </c>
      <c r="Z923" t="s">
        <v>28010</v>
      </c>
      <c r="AA923" t="e">
        <f>VLOOKUP(assembly_staff_import[[#This Row],[Formatted and corrected Works for Group Text]],[3]!Table4[#Data],1,0)</f>
        <v>#REF!</v>
      </c>
      <c r="AB923" t="e">
        <f>VLOOKUP(assembly_staff_import[[#This Row],[Formatted and corrected Works for Group Text]],[3]!Table5[#Data],2,0)</f>
        <v>#REF!</v>
      </c>
      <c r="AC923" t="str">
        <f>IF(TRIM(assembly_staff_import[[#This Row],[PUBLIC INFO ADDR_SOURCE_KEY]])="CAPITOL, ALBANY", "Legislative / Capitol Office", "District Office")</f>
        <v>District Office</v>
      </c>
      <c r="AD923" t="s">
        <v>28011</v>
      </c>
      <c r="AE923" t="s">
        <v>28012</v>
      </c>
      <c r="AF923" t="str">
        <f>"B32 "</f>
        <v xml:space="preserve">B32 </v>
      </c>
      <c r="AG923" t="s">
        <v>28013</v>
      </c>
      <c r="AH923" t="s">
        <v>28014</v>
      </c>
      <c r="AI923" t="s">
        <v>23692</v>
      </c>
      <c r="AJ923" t="s">
        <v>28015</v>
      </c>
    </row>
    <row r="924" spans="1:36" x14ac:dyDescent="0.2">
      <c r="A924" t="str">
        <f>TRIM(PROPER((assembly_staff_import[[#This Row],[First MI Name via NAME_SOURCE_KEY TEXT]]&amp;" "&amp;assembly_staff_import[[#This Row],[Last Name via NAME_SOURCE_KEY TEXT]]&amp;" "&amp;assembly_staff_import[[#This Row],[Suffix via NAME_SOURCE_KEY]])))</f>
        <v>Erica G Overton</v>
      </c>
      <c r="B924" t="str">
        <f>TRIM(CONCATENATE(TRIM(assembly_staff_import[[#This Row],[Full Name]]), ", ", assembly_staff_import[[#This Row],[Title]]))</f>
        <v>Erica G Overton, Dep Chief Of Staff</v>
      </c>
      <c r="C924" t="e">
        <f>assembly_staff_import[[#This Row],[Vlookup_groups]]</f>
        <v>#REF!</v>
      </c>
      <c r="D924" t="str">
        <f>IF(assembly_staff_import[[#This Row],[Legislative Staff Type]]="Personal",assembly_staff_import[[#This Row],[Formatted Personal Staff Office]],"")</f>
        <v>District Office</v>
      </c>
      <c r="E924" t="s">
        <v>65</v>
      </c>
      <c r="F924" s="19" t="s">
        <v>10913</v>
      </c>
      <c r="G924" t="s">
        <v>67</v>
      </c>
      <c r="H924" t="str">
        <f>TRIM(PROPER((assembly_staff_import[[#This Row],[Last Name via NAME_SOURCE_KEY TEXT]]&amp;" "&amp;assembly_staff_import[[#This Row],[Suffix via NAME_SOURCE_KEY]])))</f>
        <v>Overton</v>
      </c>
      <c r="I924" t="str">
        <f>PROPER(assembly_staff_import[[#This Row],[JOB TITLE_SOURCE_KEY]])</f>
        <v xml:space="preserve">Dep Chief Of Staff                         </v>
      </c>
      <c r="J924" t="s">
        <v>72</v>
      </c>
      <c r="K924" t="e">
        <f>IF(assembly_staff_import[[#This Row],[Legislative Staff Type]]="Personal",assembly_staff_import[[#This Row],[Vlookup Reports To Person]], "")</f>
        <v>#REF!</v>
      </c>
      <c r="L924" t="str">
        <f>PROPER(assembly_staff_import[[#This Row],[First MI Name via NAME_SOURCE_KEY TEXT]])</f>
        <v xml:space="preserve"> Erica G</v>
      </c>
      <c r="M924" t="s">
        <v>20128</v>
      </c>
      <c r="N924" t="str">
        <f>LOWER(CONCATENATE(assembly_staff_import[[#This Row],[Last Name]],LEFT(assembly_staff_import[[#This Row],[First Name (no initial)]],1),"@nyassembly.gov"))</f>
        <v>overtone@nyassembly.gov</v>
      </c>
      <c r="O924" t="s">
        <v>28016</v>
      </c>
      <c r="P924" t="e">
        <f>VLOOKUP(assembly_staff_import[[#This Row],[Full Name]],[3]!PEOPLE_March_20[#Data],1,0)</f>
        <v>#REF!</v>
      </c>
      <c r="Q924" t="e">
        <f>VLOOKUP(assembly_staff_import[[#This Row],[Full Name]],[3]!Table17[#Data],3,0)</f>
        <v>#REF!</v>
      </c>
      <c r="R924" t="e">
        <f>VLOOKUP(assembly_staff_import[[#This Row],[Formatted Works for Group]],[3]!Table7[#Data],1,0)</f>
        <v>#REF!</v>
      </c>
      <c r="S924" t="e">
        <f>IF(assembly_staff_import[[#This Row],[Legislative Staff Type]]="Personal", assembly_staff_import[[#This Row],[Vlookup Works for Group]], assembly_staff_import[[#This Row],[Formatted Works for Group calc]]&amp;", Central Staff Office, Assembly")</f>
        <v>#REF!</v>
      </c>
      <c r="T924" s="20" t="str">
        <f>TRIM(assembly_staff_import[[#This Row],[NAME_SOURCE_KEY]])</f>
        <v>OVERTON, ERICA G</v>
      </c>
      <c r="U924" t="s">
        <v>28017</v>
      </c>
      <c r="V924" t="s">
        <v>28018</v>
      </c>
      <c r="W924" t="s">
        <v>28019</v>
      </c>
      <c r="Y924" t="str">
        <f>IF(assembly_staff_import[[#This Row],[Legislative Staff Type]]="Personal", PROPER(TRIM(assembly_staff_import[[#This Row],[Unit First MI via UNIT_SOURCE_KEY]])&amp;" "&amp;assembly_staff_import[[#This Row],[Unit Last via UNIT_SOURCE_KEY]]), PROPER(TRIM(assembly_staff_import[[#This Row],[UNIT NAME_SOURCE_KEY2]])))</f>
        <v>Linda B. Rosenthal</v>
      </c>
      <c r="Z924" t="s">
        <v>28010</v>
      </c>
      <c r="AA924" t="e">
        <f>VLOOKUP(assembly_staff_import[[#This Row],[Formatted and corrected Works for Group Text]],[3]!Table4[#Data],1,0)</f>
        <v>#REF!</v>
      </c>
      <c r="AB924" t="e">
        <f>VLOOKUP(assembly_staff_import[[#This Row],[Formatted and corrected Works for Group Text]],[3]!Table5[#Data],2,0)</f>
        <v>#REF!</v>
      </c>
      <c r="AC924" t="str">
        <f>IF(TRIM(assembly_staff_import[[#This Row],[PUBLIC INFO ADDR_SOURCE_KEY]])="CAPITOL, ALBANY", "Legislative / Capitol Office", "District Office")</f>
        <v>District Office</v>
      </c>
      <c r="AD924" t="s">
        <v>28011</v>
      </c>
      <c r="AE924" t="s">
        <v>28012</v>
      </c>
      <c r="AF924" t="str">
        <f>"B32 "</f>
        <v xml:space="preserve">B32 </v>
      </c>
      <c r="AG924" t="s">
        <v>28013</v>
      </c>
      <c r="AH924" t="s">
        <v>28020</v>
      </c>
      <c r="AI924" t="s">
        <v>23776</v>
      </c>
      <c r="AJ924" t="s">
        <v>28015</v>
      </c>
    </row>
    <row r="925" spans="1:36" x14ac:dyDescent="0.2">
      <c r="A925" t="str">
        <f>TRIM(PROPER((assembly_staff_import[[#This Row],[First MI Name via NAME_SOURCE_KEY TEXT]]&amp;" "&amp;assembly_staff_import[[#This Row],[Last Name via NAME_SOURCE_KEY TEXT]]&amp;" "&amp;assembly_staff_import[[#This Row],[Suffix via NAME_SOURCE_KEY]])))</f>
        <v>Lauren Schuster</v>
      </c>
      <c r="B925" t="str">
        <f>TRIM(CONCATENATE(TRIM(assembly_staff_import[[#This Row],[Full Name]]), ", ", assembly_staff_import[[#This Row],[Title]]))</f>
        <v>Lauren Schuster, Chief Of Staff</v>
      </c>
      <c r="C925" t="e">
        <f>assembly_staff_import[[#This Row],[Vlookup_groups]]</f>
        <v>#REF!</v>
      </c>
      <c r="D925" t="str">
        <f>IF(assembly_staff_import[[#This Row],[Legislative Staff Type]]="Personal",assembly_staff_import[[#This Row],[Formatted Personal Staff Office]],"")</f>
        <v>District Office</v>
      </c>
      <c r="E925" t="s">
        <v>65</v>
      </c>
      <c r="F925" s="19" t="s">
        <v>10913</v>
      </c>
      <c r="G925" t="s">
        <v>67</v>
      </c>
      <c r="H925" t="str">
        <f>TRIM(PROPER((assembly_staff_import[[#This Row],[Last Name via NAME_SOURCE_KEY TEXT]]&amp;" "&amp;assembly_staff_import[[#This Row],[Suffix via NAME_SOURCE_KEY]])))</f>
        <v>Schuster</v>
      </c>
      <c r="I925" t="str">
        <f>PROPER(assembly_staff_import[[#This Row],[JOB TITLE_SOURCE_KEY]])</f>
        <v xml:space="preserve">Chief Of Staff                             </v>
      </c>
      <c r="J925" t="s">
        <v>72</v>
      </c>
      <c r="K925" t="e">
        <f>IF(assembly_staff_import[[#This Row],[Legislative Staff Type]]="Personal",assembly_staff_import[[#This Row],[Vlookup Reports To Person]], "")</f>
        <v>#REF!</v>
      </c>
      <c r="L925" t="str">
        <f>PROPER(assembly_staff_import[[#This Row],[First MI Name via NAME_SOURCE_KEY TEXT]])</f>
        <v xml:space="preserve"> Lauren</v>
      </c>
      <c r="M925" t="s">
        <v>14313</v>
      </c>
      <c r="N925" t="str">
        <f>LOWER(CONCATENATE(assembly_staff_import[[#This Row],[Last Name]],LEFT(assembly_staff_import[[#This Row],[First Name (no initial)]],1),"@nyassembly.gov"))</f>
        <v>schusterl@nyassembly.gov</v>
      </c>
      <c r="O925" t="s">
        <v>14316</v>
      </c>
      <c r="P925" t="e">
        <f>VLOOKUP(assembly_staff_import[[#This Row],[Full Name]],[3]!PEOPLE_March_20[#Data],1,0)</f>
        <v>#REF!</v>
      </c>
      <c r="Q925" t="e">
        <f>VLOOKUP(assembly_staff_import[[#This Row],[Full Name]],[3]!Table17[#Data],3,0)</f>
        <v>#REF!</v>
      </c>
      <c r="R925" t="e">
        <f>VLOOKUP(assembly_staff_import[[#This Row],[Formatted Works for Group]],[3]!Table7[#Data],1,0)</f>
        <v>#REF!</v>
      </c>
      <c r="S925" t="e">
        <f>IF(assembly_staff_import[[#This Row],[Legislative Staff Type]]="Personal", assembly_staff_import[[#This Row],[Vlookup Works for Group]], assembly_staff_import[[#This Row],[Formatted Works for Group calc]]&amp;", Central Staff Office, Assembly")</f>
        <v>#REF!</v>
      </c>
      <c r="T925" s="20" t="str">
        <f>TRIM(assembly_staff_import[[#This Row],[NAME_SOURCE_KEY]])</f>
        <v>SCHUSTER, LAUREN</v>
      </c>
      <c r="U925" t="s">
        <v>28021</v>
      </c>
      <c r="V925" t="s">
        <v>28022</v>
      </c>
      <c r="W925" t="s">
        <v>28023</v>
      </c>
      <c r="Y925" t="str">
        <f>IF(assembly_staff_import[[#This Row],[Legislative Staff Type]]="Personal", PROPER(TRIM(assembly_staff_import[[#This Row],[Unit First MI via UNIT_SOURCE_KEY]])&amp;" "&amp;assembly_staff_import[[#This Row],[Unit Last via UNIT_SOURCE_KEY]]), PROPER(TRIM(assembly_staff_import[[#This Row],[UNIT NAME_SOURCE_KEY2]])))</f>
        <v>Linda B. Rosenthal</v>
      </c>
      <c r="Z925" t="s">
        <v>28010</v>
      </c>
      <c r="AA925" t="e">
        <f>VLOOKUP(assembly_staff_import[[#This Row],[Formatted and corrected Works for Group Text]],[3]!Table4[#Data],1,0)</f>
        <v>#REF!</v>
      </c>
      <c r="AB925" t="e">
        <f>VLOOKUP(assembly_staff_import[[#This Row],[Formatted and corrected Works for Group Text]],[3]!Table5[#Data],2,0)</f>
        <v>#REF!</v>
      </c>
      <c r="AC925" t="str">
        <f>IF(TRIM(assembly_staff_import[[#This Row],[PUBLIC INFO ADDR_SOURCE_KEY]])="CAPITOL, ALBANY", "Legislative / Capitol Office", "District Office")</f>
        <v>District Office</v>
      </c>
      <c r="AD925" t="s">
        <v>28011</v>
      </c>
      <c r="AE925" t="s">
        <v>28012</v>
      </c>
      <c r="AF925" t="str">
        <f>"B32 "</f>
        <v xml:space="preserve">B32 </v>
      </c>
      <c r="AG925" t="s">
        <v>28013</v>
      </c>
      <c r="AH925" t="s">
        <v>28024</v>
      </c>
      <c r="AI925" t="s">
        <v>23587</v>
      </c>
      <c r="AJ925" t="s">
        <v>28015</v>
      </c>
    </row>
    <row r="926" spans="1:36" x14ac:dyDescent="0.2">
      <c r="A926" t="str">
        <f>TRIM(PROPER((assembly_staff_import[[#This Row],[First MI Name via NAME_SOURCE_KEY TEXT]]&amp;" "&amp;assembly_staff_import[[#This Row],[Last Name via NAME_SOURCE_KEY TEXT]]&amp;" "&amp;assembly_staff_import[[#This Row],[Suffix via NAME_SOURCE_KEY]])))</f>
        <v>Matthew R Bond</v>
      </c>
      <c r="B926" t="str">
        <f>TRIM(CONCATENATE(TRIM(assembly_staff_import[[#This Row],[Full Name]]), ", ", assembly_staff_import[[#This Row],[Title]]))</f>
        <v>Matthew R Bond, Legis Aide</v>
      </c>
      <c r="C926" t="e">
        <f>assembly_staff_import[[#This Row],[Vlookup_groups]]</f>
        <v>#REF!</v>
      </c>
      <c r="D926" t="str">
        <f>IF(assembly_staff_import[[#This Row],[Legislative Staff Type]]="Personal",assembly_staff_import[[#This Row],[Formatted Personal Staff Office]],"")</f>
        <v>District Office</v>
      </c>
      <c r="E926" t="s">
        <v>65</v>
      </c>
      <c r="F926" s="19" t="s">
        <v>10913</v>
      </c>
      <c r="G926" t="s">
        <v>67</v>
      </c>
      <c r="H926" t="str">
        <f>TRIM(PROPER((assembly_staff_import[[#This Row],[Last Name via NAME_SOURCE_KEY TEXT]]&amp;" "&amp;assembly_staff_import[[#This Row],[Suffix via NAME_SOURCE_KEY]])))</f>
        <v>Bond</v>
      </c>
      <c r="I926" t="str">
        <f>PROPER(assembly_staff_import[[#This Row],[JOB TITLE_SOURCE_KEY]])</f>
        <v xml:space="preserve">Legis Aide                                 </v>
      </c>
      <c r="J926" t="s">
        <v>72</v>
      </c>
      <c r="K926" t="e">
        <f>IF(assembly_staff_import[[#This Row],[Legislative Staff Type]]="Personal",assembly_staff_import[[#This Row],[Vlookup Reports To Person]], "")</f>
        <v>#REF!</v>
      </c>
      <c r="L926" t="str">
        <f>PROPER(assembly_staff_import[[#This Row],[First MI Name via NAME_SOURCE_KEY TEXT]])</f>
        <v xml:space="preserve"> Matthew R</v>
      </c>
      <c r="M926" t="s">
        <v>12144</v>
      </c>
      <c r="N926" t="str">
        <f>LOWER(CONCATENATE(assembly_staff_import[[#This Row],[Last Name]],LEFT(assembly_staff_import[[#This Row],[First Name (no initial)]],1),"@nyassembly.gov"))</f>
        <v>bondm@nyassembly.gov</v>
      </c>
      <c r="O926" t="s">
        <v>7705</v>
      </c>
      <c r="P926" t="e">
        <f>VLOOKUP(assembly_staff_import[[#This Row],[Full Name]],[3]!PEOPLE_March_20[#Data],1,0)</f>
        <v>#REF!</v>
      </c>
      <c r="Q926" t="e">
        <f>VLOOKUP(assembly_staff_import[[#This Row],[Full Name]],[3]!Table17[#Data],3,0)</f>
        <v>#REF!</v>
      </c>
      <c r="R926" t="e">
        <f>VLOOKUP(assembly_staff_import[[#This Row],[Formatted Works for Group]],[3]!Table7[#Data],1,0)</f>
        <v>#REF!</v>
      </c>
      <c r="S926" t="e">
        <f>IF(assembly_staff_import[[#This Row],[Legislative Staff Type]]="Personal", assembly_staff_import[[#This Row],[Vlookup Works for Group]], assembly_staff_import[[#This Row],[Formatted Works for Group calc]]&amp;", Central Staff Office, Assembly")</f>
        <v>#REF!</v>
      </c>
      <c r="T926" s="20" t="str">
        <f>TRIM(assembly_staff_import[[#This Row],[NAME_SOURCE_KEY]])</f>
        <v>BOND, MATTHEW R</v>
      </c>
      <c r="U926" t="s">
        <v>28025</v>
      </c>
      <c r="V926" t="s">
        <v>28026</v>
      </c>
      <c r="W926" t="s">
        <v>26999</v>
      </c>
      <c r="Y926" t="str">
        <f>IF(assembly_staff_import[[#This Row],[Legislative Staff Type]]="Personal", PROPER(TRIM(assembly_staff_import[[#This Row],[Unit First MI via UNIT_SOURCE_KEY]])&amp;" "&amp;assembly_staff_import[[#This Row],[Unit Last via UNIT_SOURCE_KEY]]), PROPER(TRIM(assembly_staff_import[[#This Row],[UNIT NAME_SOURCE_KEY2]])))</f>
        <v>Linda B. Rosenthal</v>
      </c>
      <c r="Z926" t="s">
        <v>28010</v>
      </c>
      <c r="AA926" t="e">
        <f>VLOOKUP(assembly_staff_import[[#This Row],[Formatted and corrected Works for Group Text]],[3]!Table4[#Data],1,0)</f>
        <v>#REF!</v>
      </c>
      <c r="AB926" t="e">
        <f>VLOOKUP(assembly_staff_import[[#This Row],[Formatted and corrected Works for Group Text]],[3]!Table5[#Data],2,0)</f>
        <v>#REF!</v>
      </c>
      <c r="AC926" t="str">
        <f>IF(TRIM(assembly_staff_import[[#This Row],[PUBLIC INFO ADDR_SOURCE_KEY]])="CAPITOL, ALBANY", "Legislative / Capitol Office", "District Office")</f>
        <v>District Office</v>
      </c>
      <c r="AD926" t="s">
        <v>28011</v>
      </c>
      <c r="AE926" t="s">
        <v>28012</v>
      </c>
      <c r="AF926" t="str">
        <f>"B32 "</f>
        <v xml:space="preserve">B32 </v>
      </c>
      <c r="AG926" t="s">
        <v>28013</v>
      </c>
      <c r="AH926" t="s">
        <v>28027</v>
      </c>
      <c r="AI926" t="s">
        <v>23600</v>
      </c>
      <c r="AJ926" t="s">
        <v>28015</v>
      </c>
    </row>
    <row r="927" spans="1:36" x14ac:dyDescent="0.2">
      <c r="A927" t="str">
        <f>TRIM(PROPER((assembly_staff_import[[#This Row],[First MI Name via NAME_SOURCE_KEY TEXT]]&amp;" "&amp;assembly_staff_import[[#This Row],[Last Name via NAME_SOURCE_KEY TEXT]]&amp;" "&amp;assembly_staff_import[[#This Row],[Suffix via NAME_SOURCE_KEY]])))</f>
        <v>Paige E Hughes</v>
      </c>
      <c r="B927" t="str">
        <f>TRIM(CONCATENATE(TRIM(assembly_staff_import[[#This Row],[Full Name]]), ", ", assembly_staff_import[[#This Row],[Title]]))</f>
        <v>Paige E Hughes, Legis Aide</v>
      </c>
      <c r="C927" t="e">
        <f>assembly_staff_import[[#This Row],[Vlookup_groups]]</f>
        <v>#REF!</v>
      </c>
      <c r="D927" t="str">
        <f>IF(assembly_staff_import[[#This Row],[Legislative Staff Type]]="Personal",assembly_staff_import[[#This Row],[Formatted Personal Staff Office]],"")</f>
        <v>Legislative / Capitol Office</v>
      </c>
      <c r="E927" t="s">
        <v>65</v>
      </c>
      <c r="F927" s="19" t="s">
        <v>10913</v>
      </c>
      <c r="G927" t="s">
        <v>67</v>
      </c>
      <c r="H927" t="str">
        <f>TRIM(PROPER((assembly_staff_import[[#This Row],[Last Name via NAME_SOURCE_KEY TEXT]]&amp;" "&amp;assembly_staff_import[[#This Row],[Suffix via NAME_SOURCE_KEY]])))</f>
        <v>Hughes</v>
      </c>
      <c r="I927" t="str">
        <f>PROPER(assembly_staff_import[[#This Row],[JOB TITLE_SOURCE_KEY]])</f>
        <v xml:space="preserve">Legis Aide                                 </v>
      </c>
      <c r="J927" t="s">
        <v>72</v>
      </c>
      <c r="K927" t="e">
        <f>IF(assembly_staff_import[[#This Row],[Legislative Staff Type]]="Personal",assembly_staff_import[[#This Row],[Vlookup Reports To Person]], "")</f>
        <v>#REF!</v>
      </c>
      <c r="L927" t="str">
        <f>PROPER(assembly_staff_import[[#This Row],[First MI Name via NAME_SOURCE_KEY TEXT]])</f>
        <v xml:space="preserve"> Paige E</v>
      </c>
      <c r="M927" t="s">
        <v>17383</v>
      </c>
      <c r="N927" t="str">
        <f>LOWER(CONCATENATE(assembly_staff_import[[#This Row],[Last Name]],LEFT(assembly_staff_import[[#This Row],[First Name (no initial)]],1),"@nyassembly.gov"))</f>
        <v>hughesp@nyassembly.gov</v>
      </c>
      <c r="O927" t="s">
        <v>28028</v>
      </c>
      <c r="P927" t="e">
        <f>VLOOKUP(assembly_staff_import[[#This Row],[Full Name]],[3]!PEOPLE_March_20[#Data],1,0)</f>
        <v>#REF!</v>
      </c>
      <c r="Q927" t="e">
        <f>VLOOKUP(assembly_staff_import[[#This Row],[Full Name]],[3]!Table17[#Data],3,0)</f>
        <v>#REF!</v>
      </c>
      <c r="R927" t="e">
        <f>VLOOKUP(assembly_staff_import[[#This Row],[Formatted Works for Group]],[3]!Table7[#Data],1,0)</f>
        <v>#REF!</v>
      </c>
      <c r="S927" t="e">
        <f>IF(assembly_staff_import[[#This Row],[Legislative Staff Type]]="Personal", assembly_staff_import[[#This Row],[Vlookup Works for Group]], assembly_staff_import[[#This Row],[Formatted Works for Group calc]]&amp;", Central Staff Office, Assembly")</f>
        <v>#REF!</v>
      </c>
      <c r="T927" s="20" t="str">
        <f>TRIM(assembly_staff_import[[#This Row],[NAME_SOURCE_KEY]])</f>
        <v>HUGHES, PAIGE E</v>
      </c>
      <c r="U927" t="s">
        <v>28029</v>
      </c>
      <c r="V927" t="s">
        <v>25165</v>
      </c>
      <c r="W927" t="s">
        <v>28030</v>
      </c>
      <c r="Y927" t="str">
        <f>IF(assembly_staff_import[[#This Row],[Legislative Staff Type]]="Personal", PROPER(TRIM(assembly_staff_import[[#This Row],[Unit First MI via UNIT_SOURCE_KEY]])&amp;" "&amp;assembly_staff_import[[#This Row],[Unit Last via UNIT_SOURCE_KEY]]), PROPER(TRIM(assembly_staff_import[[#This Row],[UNIT NAME_SOURCE_KEY2]])))</f>
        <v>Linda B. Rosenthal</v>
      </c>
      <c r="Z927" t="s">
        <v>28010</v>
      </c>
      <c r="AA927" t="e">
        <f>VLOOKUP(assembly_staff_import[[#This Row],[Formatted and corrected Works for Group Text]],[3]!Table4[#Data],1,0)</f>
        <v>#REF!</v>
      </c>
      <c r="AB927" t="e">
        <f>VLOOKUP(assembly_staff_import[[#This Row],[Formatted and corrected Works for Group Text]],[3]!Table5[#Data],2,0)</f>
        <v>#REF!</v>
      </c>
      <c r="AC927" t="str">
        <f>IF(TRIM(assembly_staff_import[[#This Row],[PUBLIC INFO ADDR_SOURCE_KEY]])="CAPITOL, ALBANY", "Legislative / Capitol Office", "District Office")</f>
        <v>Legislative / Capitol Office</v>
      </c>
      <c r="AD927" t="s">
        <v>28011</v>
      </c>
      <c r="AE927" t="s">
        <v>28012</v>
      </c>
      <c r="AF927" t="str">
        <f>"B32 "</f>
        <v xml:space="preserve">B32 </v>
      </c>
      <c r="AG927" t="s">
        <v>28013</v>
      </c>
      <c r="AH927" t="s">
        <v>28031</v>
      </c>
      <c r="AI927" t="s">
        <v>23600</v>
      </c>
      <c r="AJ927" t="s">
        <v>23493</v>
      </c>
    </row>
    <row r="928" spans="1:36" x14ac:dyDescent="0.2">
      <c r="A928" t="str">
        <f>TRIM(PROPER((assembly_staff_import[[#This Row],[First MI Name via NAME_SOURCE_KEY TEXT]]&amp;" "&amp;assembly_staff_import[[#This Row],[Last Name via NAME_SOURCE_KEY TEXT]]&amp;" "&amp;assembly_staff_import[[#This Row],[Suffix via NAME_SOURCE_KEY]])))</f>
        <v>Anton A Konev</v>
      </c>
      <c r="B928" t="str">
        <f>TRIM(CONCATENATE(TRIM(assembly_staff_import[[#This Row],[Full Name]]), ", ", assembly_staff_import[[#This Row],[Title]]))</f>
        <v>Anton A Konev, Chief Of Staff</v>
      </c>
      <c r="C928" t="e">
        <f>assembly_staff_import[[#This Row],[Vlookup_groups]]</f>
        <v>#REF!</v>
      </c>
      <c r="D928" t="str">
        <f>IF(assembly_staff_import[[#This Row],[Legislative Staff Type]]="Personal",assembly_staff_import[[#This Row],[Formatted Personal Staff Office]],"")</f>
        <v>Legislative / Capitol Office</v>
      </c>
      <c r="E928" t="s">
        <v>65</v>
      </c>
      <c r="F928" s="19" t="s">
        <v>10913</v>
      </c>
      <c r="G928" t="s">
        <v>67</v>
      </c>
      <c r="H928" t="str">
        <f>TRIM(PROPER((assembly_staff_import[[#This Row],[Last Name via NAME_SOURCE_KEY TEXT]]&amp;" "&amp;assembly_staff_import[[#This Row],[Suffix via NAME_SOURCE_KEY]])))</f>
        <v>Konev</v>
      </c>
      <c r="I928" t="str">
        <f>PROPER(assembly_staff_import[[#This Row],[JOB TITLE_SOURCE_KEY]])</f>
        <v xml:space="preserve">Chief Of Staff                             </v>
      </c>
      <c r="J928" t="s">
        <v>72</v>
      </c>
      <c r="K928" t="e">
        <f>IF(assembly_staff_import[[#This Row],[Legislative Staff Type]]="Personal",assembly_staff_import[[#This Row],[Vlookup Reports To Person]], "")</f>
        <v>#REF!</v>
      </c>
      <c r="L928" t="str">
        <f>PROPER(assembly_staff_import[[#This Row],[First MI Name via NAME_SOURCE_KEY TEXT]])</f>
        <v xml:space="preserve"> Anton A</v>
      </c>
      <c r="M928" t="s">
        <v>13948</v>
      </c>
      <c r="N928" t="str">
        <f>LOWER(CONCATENATE(assembly_staff_import[[#This Row],[Last Name]],LEFT(assembly_staff_import[[#This Row],[First Name (no initial)]],1),"@nyassembly.gov"))</f>
        <v>koneva@nyassembly.gov</v>
      </c>
      <c r="O928" t="s">
        <v>28032</v>
      </c>
      <c r="P928" t="e">
        <f>VLOOKUP(assembly_staff_import[[#This Row],[Full Name]],[3]!PEOPLE_March_20[#Data],1,0)</f>
        <v>#REF!</v>
      </c>
      <c r="Q928" t="e">
        <f>VLOOKUP(assembly_staff_import[[#This Row],[Full Name]],[3]!Table17[#Data],3,0)</f>
        <v>#REF!</v>
      </c>
      <c r="R928" t="e">
        <f>VLOOKUP(assembly_staff_import[[#This Row],[Formatted Works for Group]],[3]!Table7[#Data],1,0)</f>
        <v>#REF!</v>
      </c>
      <c r="S928" t="e">
        <f>IF(assembly_staff_import[[#This Row],[Legislative Staff Type]]="Personal", assembly_staff_import[[#This Row],[Vlookup Works for Group]], assembly_staff_import[[#This Row],[Formatted Works for Group calc]]&amp;", Central Staff Office, Assembly")</f>
        <v>#REF!</v>
      </c>
      <c r="T928" s="20" t="str">
        <f>TRIM(assembly_staff_import[[#This Row],[NAME_SOURCE_KEY]])</f>
        <v>KONEV, ANTON A</v>
      </c>
      <c r="U928" t="s">
        <v>28033</v>
      </c>
      <c r="V928" t="s">
        <v>28034</v>
      </c>
      <c r="W928" t="s">
        <v>28035</v>
      </c>
      <c r="Y928" t="str">
        <f>IF(assembly_staff_import[[#This Row],[Legislative Staff Type]]="Personal", PROPER(TRIM(assembly_staff_import[[#This Row],[Unit First MI via UNIT_SOURCE_KEY]])&amp;" "&amp;assembly_staff_import[[#This Row],[Unit Last via UNIT_SOURCE_KEY]]), PROPER(TRIM(assembly_staff_import[[#This Row],[UNIT NAME_SOURCE_KEY2]])))</f>
        <v>Luis R. Sepulveda</v>
      </c>
      <c r="Z928" t="s">
        <v>28036</v>
      </c>
      <c r="AA928" t="e">
        <f>VLOOKUP(assembly_staff_import[[#This Row],[Formatted and corrected Works for Group Text]],[3]!Table4[#Data],1,0)</f>
        <v>#REF!</v>
      </c>
      <c r="AB928" t="e">
        <f>VLOOKUP(assembly_staff_import[[#This Row],[Formatted and corrected Works for Group Text]],[3]!Table5[#Data],2,0)</f>
        <v>#REF!</v>
      </c>
      <c r="AC928" t="str">
        <f>IF(TRIM(assembly_staff_import[[#This Row],[PUBLIC INFO ADDR_SOURCE_KEY]])="CAPITOL, ALBANY", "Legislative / Capitol Office", "District Office")</f>
        <v>Legislative / Capitol Office</v>
      </c>
      <c r="AD928" t="s">
        <v>28037</v>
      </c>
      <c r="AE928" t="s">
        <v>28038</v>
      </c>
      <c r="AF928" t="str">
        <f>"A85 "</f>
        <v xml:space="preserve">A85 </v>
      </c>
      <c r="AG928" t="s">
        <v>28039</v>
      </c>
      <c r="AH928" t="s">
        <v>28040</v>
      </c>
      <c r="AI928" t="s">
        <v>23587</v>
      </c>
      <c r="AJ928" t="s">
        <v>23493</v>
      </c>
    </row>
    <row r="929" spans="1:36" x14ac:dyDescent="0.2">
      <c r="A929" t="str">
        <f>TRIM(PROPER((assembly_staff_import[[#This Row],[First MI Name via NAME_SOURCE_KEY TEXT]]&amp;" "&amp;assembly_staff_import[[#This Row],[Last Name via NAME_SOURCE_KEY TEXT]]&amp;" "&amp;assembly_staff_import[[#This Row],[Suffix via NAME_SOURCE_KEY]])))</f>
        <v>Lettisha Y Teasley</v>
      </c>
      <c r="B929" t="str">
        <f>TRIM(CONCATENATE(TRIM(assembly_staff_import[[#This Row],[Full Name]]), ", ", assembly_staff_import[[#This Row],[Title]]))</f>
        <v>Lettisha Y Teasley, Constituent Svc Mgr</v>
      </c>
      <c r="C929" t="e">
        <f>assembly_staff_import[[#This Row],[Vlookup_groups]]</f>
        <v>#REF!</v>
      </c>
      <c r="D929" t="str">
        <f>IF(assembly_staff_import[[#This Row],[Legislative Staff Type]]="Personal",assembly_staff_import[[#This Row],[Formatted Personal Staff Office]],"")</f>
        <v>District Office</v>
      </c>
      <c r="E929" t="s">
        <v>65</v>
      </c>
      <c r="F929" s="19" t="s">
        <v>10913</v>
      </c>
      <c r="G929" t="s">
        <v>67</v>
      </c>
      <c r="H929" t="str">
        <f>TRIM(PROPER((assembly_staff_import[[#This Row],[Last Name via NAME_SOURCE_KEY TEXT]]&amp;" "&amp;assembly_staff_import[[#This Row],[Suffix via NAME_SOURCE_KEY]])))</f>
        <v>Teasley</v>
      </c>
      <c r="I929" t="str">
        <f>PROPER(assembly_staff_import[[#This Row],[JOB TITLE_SOURCE_KEY]])</f>
        <v xml:space="preserve">Constituent Svc Mgr                        </v>
      </c>
      <c r="J929" t="s">
        <v>72</v>
      </c>
      <c r="K929" t="e">
        <f>IF(assembly_staff_import[[#This Row],[Legislative Staff Type]]="Personal",assembly_staff_import[[#This Row],[Vlookup Reports To Person]], "")</f>
        <v>#REF!</v>
      </c>
      <c r="L929" t="str">
        <f>PROPER(assembly_staff_import[[#This Row],[First MI Name via NAME_SOURCE_KEY TEXT]])</f>
        <v xml:space="preserve"> Lettisha Y</v>
      </c>
      <c r="M929" t="s">
        <v>21050</v>
      </c>
      <c r="N929" t="str">
        <f>LOWER(CONCATENATE(assembly_staff_import[[#This Row],[Last Name]],LEFT(assembly_staff_import[[#This Row],[First Name (no initial)]],1),"@nyassembly.gov"))</f>
        <v>teasleyl@nyassembly.gov</v>
      </c>
      <c r="O929" t="s">
        <v>28041</v>
      </c>
      <c r="P929" t="e">
        <f>VLOOKUP(assembly_staff_import[[#This Row],[Full Name]],[3]!PEOPLE_March_20[#Data],1,0)</f>
        <v>#REF!</v>
      </c>
      <c r="Q929" t="e">
        <f>VLOOKUP(assembly_staff_import[[#This Row],[Full Name]],[3]!Table17[#Data],3,0)</f>
        <v>#REF!</v>
      </c>
      <c r="R929" t="e">
        <f>VLOOKUP(assembly_staff_import[[#This Row],[Formatted Works for Group]],[3]!Table7[#Data],1,0)</f>
        <v>#REF!</v>
      </c>
      <c r="S929" t="e">
        <f>IF(assembly_staff_import[[#This Row],[Legislative Staff Type]]="Personal", assembly_staff_import[[#This Row],[Vlookup Works for Group]], assembly_staff_import[[#This Row],[Formatted Works for Group calc]]&amp;", Central Staff Office, Assembly")</f>
        <v>#REF!</v>
      </c>
      <c r="T929" s="20" t="str">
        <f>TRIM(assembly_staff_import[[#This Row],[NAME_SOURCE_KEY]])</f>
        <v>TEASLEY, LETTISHA Y</v>
      </c>
      <c r="U929" t="s">
        <v>28042</v>
      </c>
      <c r="V929" t="s">
        <v>28043</v>
      </c>
      <c r="W929" t="s">
        <v>28044</v>
      </c>
      <c r="Y929" t="str">
        <f>IF(assembly_staff_import[[#This Row],[Legislative Staff Type]]="Personal", PROPER(TRIM(assembly_staff_import[[#This Row],[Unit First MI via UNIT_SOURCE_KEY]])&amp;" "&amp;assembly_staff_import[[#This Row],[Unit Last via UNIT_SOURCE_KEY]]), PROPER(TRIM(assembly_staff_import[[#This Row],[UNIT NAME_SOURCE_KEY2]])))</f>
        <v>Luis R. Sepulveda</v>
      </c>
      <c r="Z929" t="s">
        <v>28036</v>
      </c>
      <c r="AA929" t="e">
        <f>VLOOKUP(assembly_staff_import[[#This Row],[Formatted and corrected Works for Group Text]],[3]!Table4[#Data],1,0)</f>
        <v>#REF!</v>
      </c>
      <c r="AB929" t="e">
        <f>VLOOKUP(assembly_staff_import[[#This Row],[Formatted and corrected Works for Group Text]],[3]!Table5[#Data],2,0)</f>
        <v>#REF!</v>
      </c>
      <c r="AC929" t="str">
        <f>IF(TRIM(assembly_staff_import[[#This Row],[PUBLIC INFO ADDR_SOURCE_KEY]])="CAPITOL, ALBANY", "Legislative / Capitol Office", "District Office")</f>
        <v>District Office</v>
      </c>
      <c r="AD929" t="s">
        <v>28037</v>
      </c>
      <c r="AE929" t="s">
        <v>28038</v>
      </c>
      <c r="AF929" t="str">
        <f>"A85 "</f>
        <v xml:space="preserve">A85 </v>
      </c>
      <c r="AG929" t="s">
        <v>28039</v>
      </c>
      <c r="AH929" t="s">
        <v>28045</v>
      </c>
      <c r="AI929" t="s">
        <v>23594</v>
      </c>
      <c r="AJ929" t="s">
        <v>28046</v>
      </c>
    </row>
    <row r="930" spans="1:36" x14ac:dyDescent="0.2">
      <c r="A930" t="str">
        <f>TRIM(PROPER((assembly_staff_import[[#This Row],[First MI Name via NAME_SOURCE_KEY TEXT]]&amp;" "&amp;assembly_staff_import[[#This Row],[Last Name via NAME_SOURCE_KEY TEXT]]&amp;" "&amp;assembly_staff_import[[#This Row],[Suffix via NAME_SOURCE_KEY]])))</f>
        <v>Oshrie M Zak</v>
      </c>
      <c r="B930" t="str">
        <f>TRIM(CONCATENATE(TRIM(assembly_staff_import[[#This Row],[Full Name]]), ", ", assembly_staff_import[[#This Row],[Title]]))</f>
        <v>Oshrie M Zak, Counsel</v>
      </c>
      <c r="C930" t="e">
        <f>assembly_staff_import[[#This Row],[Vlookup_groups]]</f>
        <v>#REF!</v>
      </c>
      <c r="D930" t="str">
        <f>IF(assembly_staff_import[[#This Row],[Legislative Staff Type]]="Personal",assembly_staff_import[[#This Row],[Formatted Personal Staff Office]],"")</f>
        <v>District Office</v>
      </c>
      <c r="E930" t="s">
        <v>65</v>
      </c>
      <c r="F930" s="19" t="s">
        <v>10913</v>
      </c>
      <c r="G930" t="s">
        <v>67</v>
      </c>
      <c r="H930" t="str">
        <f>TRIM(PROPER((assembly_staff_import[[#This Row],[Last Name via NAME_SOURCE_KEY TEXT]]&amp;" "&amp;assembly_staff_import[[#This Row],[Suffix via NAME_SOURCE_KEY]])))</f>
        <v>Zak</v>
      </c>
      <c r="I930" t="str">
        <f>PROPER(assembly_staff_import[[#This Row],[JOB TITLE_SOURCE_KEY]])</f>
        <v xml:space="preserve">Counsel                                    </v>
      </c>
      <c r="J930" t="s">
        <v>72</v>
      </c>
      <c r="K930" t="e">
        <f>IF(assembly_staff_import[[#This Row],[Legislative Staff Type]]="Personal",assembly_staff_import[[#This Row],[Vlookup Reports To Person]], "")</f>
        <v>#REF!</v>
      </c>
      <c r="L930" t="str">
        <f>PROPER(assembly_staff_import[[#This Row],[First MI Name via NAME_SOURCE_KEY TEXT]])</f>
        <v xml:space="preserve"> Oshrie M</v>
      </c>
      <c r="M930" t="s">
        <v>17705</v>
      </c>
      <c r="N930" t="str">
        <f>LOWER(CONCATENATE(assembly_staff_import[[#This Row],[Last Name]],LEFT(assembly_staff_import[[#This Row],[First Name (no initial)]],1),"@nyassembly.gov"))</f>
        <v>zako@nyassembly.gov</v>
      </c>
      <c r="O930" t="s">
        <v>28047</v>
      </c>
      <c r="P930" t="e">
        <f>VLOOKUP(assembly_staff_import[[#This Row],[Full Name]],[3]!PEOPLE_March_20[#Data],1,0)</f>
        <v>#REF!</v>
      </c>
      <c r="Q930" t="e">
        <f>VLOOKUP(assembly_staff_import[[#This Row],[Full Name]],[3]!Table17[#Data],3,0)</f>
        <v>#REF!</v>
      </c>
      <c r="R930" t="e">
        <f>VLOOKUP(assembly_staff_import[[#This Row],[Formatted Works for Group]],[3]!Table7[#Data],1,0)</f>
        <v>#REF!</v>
      </c>
      <c r="S930" t="e">
        <f>IF(assembly_staff_import[[#This Row],[Legislative Staff Type]]="Personal", assembly_staff_import[[#This Row],[Vlookup Works for Group]], assembly_staff_import[[#This Row],[Formatted Works for Group calc]]&amp;", Central Staff Office, Assembly")</f>
        <v>#REF!</v>
      </c>
      <c r="T930" s="20" t="str">
        <f>TRIM(assembly_staff_import[[#This Row],[NAME_SOURCE_KEY]])</f>
        <v>ZAK, OSHRIE M</v>
      </c>
      <c r="U930" t="s">
        <v>28048</v>
      </c>
      <c r="V930" t="s">
        <v>28049</v>
      </c>
      <c r="W930" t="s">
        <v>28050</v>
      </c>
      <c r="Y930" t="str">
        <f>IF(assembly_staff_import[[#This Row],[Legislative Staff Type]]="Personal", PROPER(TRIM(assembly_staff_import[[#This Row],[Unit First MI via UNIT_SOURCE_KEY]])&amp;" "&amp;assembly_staff_import[[#This Row],[Unit Last via UNIT_SOURCE_KEY]]), PROPER(TRIM(assembly_staff_import[[#This Row],[UNIT NAME_SOURCE_KEY2]])))</f>
        <v>Luis R. Sepulveda</v>
      </c>
      <c r="Z930" t="s">
        <v>28036</v>
      </c>
      <c r="AA930" t="e">
        <f>VLOOKUP(assembly_staff_import[[#This Row],[Formatted and corrected Works for Group Text]],[3]!Table4[#Data],1,0)</f>
        <v>#REF!</v>
      </c>
      <c r="AB930" t="e">
        <f>VLOOKUP(assembly_staff_import[[#This Row],[Formatted and corrected Works for Group Text]],[3]!Table5[#Data],2,0)</f>
        <v>#REF!</v>
      </c>
      <c r="AC930" t="str">
        <f>IF(TRIM(assembly_staff_import[[#This Row],[PUBLIC INFO ADDR_SOURCE_KEY]])="CAPITOL, ALBANY", "Legislative / Capitol Office", "District Office")</f>
        <v>District Office</v>
      </c>
      <c r="AD930" t="s">
        <v>28037</v>
      </c>
      <c r="AE930" t="s">
        <v>28038</v>
      </c>
      <c r="AF930" t="str">
        <f>"A85 "</f>
        <v xml:space="preserve">A85 </v>
      </c>
      <c r="AG930" t="s">
        <v>28039</v>
      </c>
      <c r="AH930" t="s">
        <v>28051</v>
      </c>
      <c r="AI930" t="s">
        <v>24265</v>
      </c>
      <c r="AJ930" t="s">
        <v>28046</v>
      </c>
    </row>
    <row r="931" spans="1:36" x14ac:dyDescent="0.2">
      <c r="A931" t="str">
        <f>TRIM(PROPER((assembly_staff_import[[#This Row],[First MI Name via NAME_SOURCE_KEY TEXT]]&amp;" "&amp;assembly_staff_import[[#This Row],[Last Name via NAME_SOURCE_KEY TEXT]]&amp;" "&amp;assembly_staff_import[[#This Row],[Suffix via NAME_SOURCE_KEY]])))</f>
        <v>Robert J Kappstatter</v>
      </c>
      <c r="B931" t="str">
        <f>TRIM(CONCATENATE(TRIM(assembly_staff_import[[#This Row],[Full Name]]), ", ", assembly_staff_import[[#This Row],[Title]]))</f>
        <v>Robert J Kappstatter, Sr Advisor</v>
      </c>
      <c r="C931" t="e">
        <f>assembly_staff_import[[#This Row],[Vlookup_groups]]</f>
        <v>#REF!</v>
      </c>
      <c r="D931" t="str">
        <f>IF(assembly_staff_import[[#This Row],[Legislative Staff Type]]="Personal",assembly_staff_import[[#This Row],[Formatted Personal Staff Office]],"")</f>
        <v>District Office</v>
      </c>
      <c r="E931" t="s">
        <v>65</v>
      </c>
      <c r="F931" s="19" t="s">
        <v>10913</v>
      </c>
      <c r="G931" t="s">
        <v>67</v>
      </c>
      <c r="H931" t="str">
        <f>TRIM(PROPER((assembly_staff_import[[#This Row],[Last Name via NAME_SOURCE_KEY TEXT]]&amp;" "&amp;assembly_staff_import[[#This Row],[Suffix via NAME_SOURCE_KEY]])))</f>
        <v>Kappstatter</v>
      </c>
      <c r="I931" t="str">
        <f>PROPER(assembly_staff_import[[#This Row],[JOB TITLE_SOURCE_KEY]])</f>
        <v xml:space="preserve">Sr Advisor                                 </v>
      </c>
      <c r="J931" t="s">
        <v>72</v>
      </c>
      <c r="K931" t="e">
        <f>IF(assembly_staff_import[[#This Row],[Legislative Staff Type]]="Personal",assembly_staff_import[[#This Row],[Vlookup Reports To Person]], "")</f>
        <v>#REF!</v>
      </c>
      <c r="L931" t="str">
        <f>PROPER(assembly_staff_import[[#This Row],[First MI Name via NAME_SOURCE_KEY TEXT]])</f>
        <v xml:space="preserve"> Robert J</v>
      </c>
      <c r="M931" t="s">
        <v>11586</v>
      </c>
      <c r="N931" t="str">
        <f>LOWER(CONCATENATE(assembly_staff_import[[#This Row],[Last Name]],LEFT(assembly_staff_import[[#This Row],[First Name (no initial)]],1),"@nyassembly.gov"))</f>
        <v>kappstatterr@nyassembly.gov</v>
      </c>
      <c r="O931" t="s">
        <v>6749</v>
      </c>
      <c r="P931" t="e">
        <f>VLOOKUP(assembly_staff_import[[#This Row],[Full Name]],[3]!PEOPLE_March_20[#Data],1,0)</f>
        <v>#REF!</v>
      </c>
      <c r="Q931" t="e">
        <f>VLOOKUP(assembly_staff_import[[#This Row],[Full Name]],[3]!Table17[#Data],3,0)</f>
        <v>#REF!</v>
      </c>
      <c r="R931" t="e">
        <f>VLOOKUP(assembly_staff_import[[#This Row],[Formatted Works for Group]],[3]!Table7[#Data],1,0)</f>
        <v>#REF!</v>
      </c>
      <c r="S931" t="e">
        <f>IF(assembly_staff_import[[#This Row],[Legislative Staff Type]]="Personal", assembly_staff_import[[#This Row],[Vlookup Works for Group]], assembly_staff_import[[#This Row],[Formatted Works for Group calc]]&amp;", Central Staff Office, Assembly")</f>
        <v>#REF!</v>
      </c>
      <c r="T931" s="20" t="str">
        <f>TRIM(assembly_staff_import[[#This Row],[NAME_SOURCE_KEY]])</f>
        <v>KAPPSTATTER, ROBERT J</v>
      </c>
      <c r="U931" t="s">
        <v>28052</v>
      </c>
      <c r="V931" t="s">
        <v>28053</v>
      </c>
      <c r="W931" t="s">
        <v>27576</v>
      </c>
      <c r="Y931" t="str">
        <f>IF(assembly_staff_import[[#This Row],[Legislative Staff Type]]="Personal", PROPER(TRIM(assembly_staff_import[[#This Row],[Unit First MI via UNIT_SOURCE_KEY]])&amp;" "&amp;assembly_staff_import[[#This Row],[Unit Last via UNIT_SOURCE_KEY]]), PROPER(TRIM(assembly_staff_import[[#This Row],[UNIT NAME_SOURCE_KEY2]])))</f>
        <v>Luis R. Sepulveda</v>
      </c>
      <c r="Z931" t="s">
        <v>28036</v>
      </c>
      <c r="AA931" t="e">
        <f>VLOOKUP(assembly_staff_import[[#This Row],[Formatted and corrected Works for Group Text]],[3]!Table4[#Data],1,0)</f>
        <v>#REF!</v>
      </c>
      <c r="AB931" t="e">
        <f>VLOOKUP(assembly_staff_import[[#This Row],[Formatted and corrected Works for Group Text]],[3]!Table5[#Data],2,0)</f>
        <v>#REF!</v>
      </c>
      <c r="AC931" t="str">
        <f>IF(TRIM(assembly_staff_import[[#This Row],[PUBLIC INFO ADDR_SOURCE_KEY]])="CAPITOL, ALBANY", "Legislative / Capitol Office", "District Office")</f>
        <v>District Office</v>
      </c>
      <c r="AD931" t="s">
        <v>28037</v>
      </c>
      <c r="AE931" t="s">
        <v>28038</v>
      </c>
      <c r="AF931" t="str">
        <f>"A85 "</f>
        <v xml:space="preserve">A85 </v>
      </c>
      <c r="AG931" t="s">
        <v>28039</v>
      </c>
      <c r="AH931" t="s">
        <v>28054</v>
      </c>
      <c r="AI931" t="s">
        <v>25738</v>
      </c>
      <c r="AJ931" t="s">
        <v>28046</v>
      </c>
    </row>
    <row r="932" spans="1:36" x14ac:dyDescent="0.2">
      <c r="A932" t="str">
        <f>TRIM(PROPER((assembly_staff_import[[#This Row],[First MI Name via NAME_SOURCE_KEY TEXT]]&amp;" "&amp;assembly_staff_import[[#This Row],[Last Name via NAME_SOURCE_KEY TEXT]]&amp;" "&amp;assembly_staff_import[[#This Row],[Suffix via NAME_SOURCE_KEY]])))</f>
        <v>Tanya Carrion</v>
      </c>
      <c r="B932" t="str">
        <f>TRIM(CONCATENATE(TRIM(assembly_staff_import[[#This Row],[Full Name]]), ", ", assembly_staff_import[[#This Row],[Title]]))</f>
        <v>Tanya Carrion, Special Asst</v>
      </c>
      <c r="C932" t="e">
        <f>assembly_staff_import[[#This Row],[Vlookup_groups]]</f>
        <v>#REF!</v>
      </c>
      <c r="D932" t="str">
        <f>IF(assembly_staff_import[[#This Row],[Legislative Staff Type]]="Personal",assembly_staff_import[[#This Row],[Formatted Personal Staff Office]],"")</f>
        <v>District Office</v>
      </c>
      <c r="E932" t="s">
        <v>65</v>
      </c>
      <c r="F932" s="19" t="s">
        <v>10913</v>
      </c>
      <c r="G932" t="s">
        <v>67</v>
      </c>
      <c r="H932" t="str">
        <f>TRIM(PROPER((assembly_staff_import[[#This Row],[Last Name via NAME_SOURCE_KEY TEXT]]&amp;" "&amp;assembly_staff_import[[#This Row],[Suffix via NAME_SOURCE_KEY]])))</f>
        <v>Carrion</v>
      </c>
      <c r="I932" t="str">
        <f>PROPER(assembly_staff_import[[#This Row],[JOB TITLE_SOURCE_KEY]])</f>
        <v xml:space="preserve">Special Asst                               </v>
      </c>
      <c r="J932" t="s">
        <v>72</v>
      </c>
      <c r="K932" t="e">
        <f>IF(assembly_staff_import[[#This Row],[Legislative Staff Type]]="Personal",assembly_staff_import[[#This Row],[Vlookup Reports To Person]], "")</f>
        <v>#REF!</v>
      </c>
      <c r="L932" t="str">
        <f>PROPER(assembly_staff_import[[#This Row],[First MI Name via NAME_SOURCE_KEY TEXT]])</f>
        <v xml:space="preserve"> Tanya</v>
      </c>
      <c r="M932" t="s">
        <v>11270</v>
      </c>
      <c r="N932" t="str">
        <f>LOWER(CONCATENATE(assembly_staff_import[[#This Row],[Last Name]],LEFT(assembly_staff_import[[#This Row],[First Name (no initial)]],1),"@nyassembly.gov"))</f>
        <v>carriont@nyassembly.gov</v>
      </c>
      <c r="O932" t="s">
        <v>5620</v>
      </c>
      <c r="P932" t="e">
        <f>VLOOKUP(assembly_staff_import[[#This Row],[Full Name]],[3]!PEOPLE_March_20[#Data],1,0)</f>
        <v>#REF!</v>
      </c>
      <c r="Q932" t="e">
        <f>VLOOKUP(assembly_staff_import[[#This Row],[Full Name]],[3]!Table17[#Data],3,0)</f>
        <v>#REF!</v>
      </c>
      <c r="R932" t="e">
        <f>VLOOKUP(assembly_staff_import[[#This Row],[Formatted Works for Group]],[3]!Table7[#Data],1,0)</f>
        <v>#REF!</v>
      </c>
      <c r="S932" t="e">
        <f>IF(assembly_staff_import[[#This Row],[Legislative Staff Type]]="Personal", assembly_staff_import[[#This Row],[Vlookup Works for Group]], assembly_staff_import[[#This Row],[Formatted Works for Group calc]]&amp;", Central Staff Office, Assembly")</f>
        <v>#REF!</v>
      </c>
      <c r="T932" s="20" t="str">
        <f>TRIM(assembly_staff_import[[#This Row],[NAME_SOURCE_KEY]])</f>
        <v>CARRION, TANYA</v>
      </c>
      <c r="U932" t="s">
        <v>28055</v>
      </c>
      <c r="V932" t="s">
        <v>28056</v>
      </c>
      <c r="W932" t="s">
        <v>28057</v>
      </c>
      <c r="Y932" t="str">
        <f>IF(assembly_staff_import[[#This Row],[Legislative Staff Type]]="Personal", PROPER(TRIM(assembly_staff_import[[#This Row],[Unit First MI via UNIT_SOURCE_KEY]])&amp;" "&amp;assembly_staff_import[[#This Row],[Unit Last via UNIT_SOURCE_KEY]]), PROPER(TRIM(assembly_staff_import[[#This Row],[UNIT NAME_SOURCE_KEY2]])))</f>
        <v>Luis R. Sepulveda</v>
      </c>
      <c r="Z932" t="s">
        <v>28036</v>
      </c>
      <c r="AA932" t="e">
        <f>VLOOKUP(assembly_staff_import[[#This Row],[Formatted and corrected Works for Group Text]],[3]!Table4[#Data],1,0)</f>
        <v>#REF!</v>
      </c>
      <c r="AB932" t="e">
        <f>VLOOKUP(assembly_staff_import[[#This Row],[Formatted and corrected Works for Group Text]],[3]!Table5[#Data],2,0)</f>
        <v>#REF!</v>
      </c>
      <c r="AC932" t="str">
        <f>IF(TRIM(assembly_staff_import[[#This Row],[PUBLIC INFO ADDR_SOURCE_KEY]])="CAPITOL, ALBANY", "Legislative / Capitol Office", "District Office")</f>
        <v>District Office</v>
      </c>
      <c r="AD932" t="s">
        <v>28037</v>
      </c>
      <c r="AE932" t="s">
        <v>28038</v>
      </c>
      <c r="AF932" t="str">
        <f>"A85 "</f>
        <v xml:space="preserve">A85 </v>
      </c>
      <c r="AG932" t="s">
        <v>28039</v>
      </c>
      <c r="AH932" t="s">
        <v>28058</v>
      </c>
      <c r="AI932" t="s">
        <v>24653</v>
      </c>
      <c r="AJ932" t="s">
        <v>28046</v>
      </c>
    </row>
    <row r="933" spans="1:36" x14ac:dyDescent="0.2">
      <c r="A933" t="str">
        <f>TRIM(PROPER((assembly_staff_import[[#This Row],[First MI Name via NAME_SOURCE_KEY TEXT]]&amp;" "&amp;assembly_staff_import[[#This Row],[Last Name via NAME_SOURCE_KEY TEXT]]&amp;" "&amp;assembly_staff_import[[#This Row],[Suffix via NAME_SOURCE_KEY]])))</f>
        <v>Andrell Perry</v>
      </c>
      <c r="B933" t="str">
        <f>TRIM(CONCATENATE(TRIM(assembly_staff_import[[#This Row],[Full Name]]), ", ", assembly_staff_import[[#This Row],[Title]]))</f>
        <v>Andrell Perry, Asst Supv Mail &amp; Dist</v>
      </c>
      <c r="C933" t="e">
        <f>assembly_staff_import[[#This Row],[Vlookup_groups]]</f>
        <v>#REF!</v>
      </c>
      <c r="D933" t="str">
        <f>IF(assembly_staff_import[[#This Row],[Legislative Staff Type]]="Personal",assembly_staff_import[[#This Row],[Formatted Personal Staff Office]],"")</f>
        <v/>
      </c>
      <c r="E933" t="s">
        <v>65</v>
      </c>
      <c r="F933" s="19" t="s">
        <v>10913</v>
      </c>
      <c r="G933" t="s">
        <v>1237</v>
      </c>
      <c r="H933" t="str">
        <f>TRIM(PROPER((assembly_staff_import[[#This Row],[Last Name via NAME_SOURCE_KEY TEXT]]&amp;" "&amp;assembly_staff_import[[#This Row],[Suffix via NAME_SOURCE_KEY]])))</f>
        <v>Perry</v>
      </c>
      <c r="I933" t="str">
        <f>PROPER(assembly_staff_import[[#This Row],[JOB TITLE_SOURCE_KEY]])</f>
        <v xml:space="preserve">Asst Supv Mail &amp; Dist                      </v>
      </c>
      <c r="J933" t="s">
        <v>72</v>
      </c>
      <c r="K933" t="str">
        <f>IF(assembly_staff_import[[#This Row],[Legislative Staff Type]]="Personal",assembly_staff_import[[#This Row],[Vlookup Reports To Person]], "")</f>
        <v/>
      </c>
      <c r="L933" t="str">
        <f>PROPER(assembly_staff_import[[#This Row],[First MI Name via NAME_SOURCE_KEY TEXT]])</f>
        <v xml:space="preserve"> Andrell</v>
      </c>
      <c r="M933" t="s">
        <v>21996</v>
      </c>
      <c r="N933" t="str">
        <f>LOWER(CONCATENATE(assembly_staff_import[[#This Row],[Last Name]],LEFT(assembly_staff_import[[#This Row],[First Name (no initial)]],1),"@nyassembly.gov"))</f>
        <v>perrya@nyassembly.gov</v>
      </c>
      <c r="O933" t="s">
        <v>21998</v>
      </c>
      <c r="P933" t="e">
        <f>VLOOKUP(assembly_staff_import[[#This Row],[Full Name]],[3]!PEOPLE_March_20[#Data],1,0)</f>
        <v>#REF!</v>
      </c>
      <c r="Q933" t="e">
        <f>VLOOKUP(assembly_staff_import[[#This Row],[Full Name]],[3]!Table17[#Data],3,0)</f>
        <v>#REF!</v>
      </c>
      <c r="R933" t="e">
        <f>VLOOKUP(assembly_staff_import[[#This Row],[Formatted Works for Group]],[3]!Table7[#Data],1,0)</f>
        <v>#REF!</v>
      </c>
      <c r="S933" t="str">
        <f>IF(assembly_staff_import[[#This Row],[Legislative Staff Type]]="Personal", assembly_staff_import[[#This Row],[Vlookup Works for Group]], assembly_staff_import[[#This Row],[Formatted Works for Group calc]]&amp;", Central Staff Office, Assembly")</f>
        <v>Mail And Distribution, Central Staff Office, Assembly</v>
      </c>
      <c r="T933" s="20" t="str">
        <f>TRIM(assembly_staff_import[[#This Row],[NAME_SOURCE_KEY]])</f>
        <v>PERRY, ANDRELL</v>
      </c>
      <c r="U933" t="s">
        <v>28059</v>
      </c>
      <c r="V933" t="s">
        <v>26922</v>
      </c>
      <c r="W933" t="s">
        <v>28060</v>
      </c>
      <c r="Y933" t="str">
        <f>IF(assembly_staff_import[[#This Row],[Legislative Staff Type]]="Personal", PROPER(TRIM(assembly_staff_import[[#This Row],[Unit First MI via UNIT_SOURCE_KEY]])&amp;" "&amp;assembly_staff_import[[#This Row],[Unit Last via UNIT_SOURCE_KEY]]), PROPER(TRIM(assembly_staff_import[[#This Row],[UNIT NAME_SOURCE_KEY2]])))</f>
        <v>Mail And Distribution</v>
      </c>
      <c r="Z933" t="s">
        <v>28061</v>
      </c>
      <c r="AA933" t="e">
        <f>VLOOKUP(assembly_staff_import[[#This Row],[Formatted and corrected Works for Group Text]],[3]!Table4[#Data],1,0)</f>
        <v>#REF!</v>
      </c>
      <c r="AB933" t="e">
        <f>VLOOKUP(assembly_staff_import[[#This Row],[Formatted and corrected Works for Group Text]],[3]!Table5[#Data],2,0)</f>
        <v>#REF!</v>
      </c>
      <c r="AC933" t="str">
        <f>IF(TRIM(assembly_staff_import[[#This Row],[PUBLIC INFO ADDR_SOURCE_KEY]])="CAPITOL, ALBANY", "Legislative / Capitol Office", "District Office")</f>
        <v>Legislative / Capitol Office</v>
      </c>
      <c r="AD933" t="s">
        <v>28062</v>
      </c>
      <c r="AF933" t="str">
        <f t="shared" ref="AF933:AF939" si="47">"212 "</f>
        <v xml:space="preserve">212 </v>
      </c>
      <c r="AG933" t="s">
        <v>28062</v>
      </c>
      <c r="AH933" t="s">
        <v>28063</v>
      </c>
      <c r="AI933" t="s">
        <v>28064</v>
      </c>
      <c r="AJ933" t="s">
        <v>23493</v>
      </c>
    </row>
    <row r="934" spans="1:36" x14ac:dyDescent="0.2">
      <c r="A934" t="str">
        <f>TRIM(PROPER((assembly_staff_import[[#This Row],[First MI Name via NAME_SOURCE_KEY TEXT]]&amp;" "&amp;assembly_staff_import[[#This Row],[Last Name via NAME_SOURCE_KEY TEXT]]&amp;" "&amp;assembly_staff_import[[#This Row],[Suffix via NAME_SOURCE_KEY]])))</f>
        <v>Gary W Lynch</v>
      </c>
      <c r="B934" t="str">
        <f>TRIM(CONCATENATE(TRIM(assembly_staff_import[[#This Row],[Full Name]]), ", ", assembly_staff_import[[#This Row],[Title]]))</f>
        <v>Gary W Lynch, Mail &amp; Distributn Clk</v>
      </c>
      <c r="C934" t="e">
        <f>assembly_staff_import[[#This Row],[Vlookup_groups]]</f>
        <v>#REF!</v>
      </c>
      <c r="D934" t="str">
        <f>IF(assembly_staff_import[[#This Row],[Legislative Staff Type]]="Personal",assembly_staff_import[[#This Row],[Formatted Personal Staff Office]],"")</f>
        <v/>
      </c>
      <c r="E934" t="s">
        <v>65</v>
      </c>
      <c r="F934" s="19" t="s">
        <v>10913</v>
      </c>
      <c r="G934" t="s">
        <v>1237</v>
      </c>
      <c r="H934" t="str">
        <f>TRIM(PROPER((assembly_staff_import[[#This Row],[Last Name via NAME_SOURCE_KEY TEXT]]&amp;" "&amp;assembly_staff_import[[#This Row],[Suffix via NAME_SOURCE_KEY]])))</f>
        <v>Lynch</v>
      </c>
      <c r="I934" t="str">
        <f>PROPER(assembly_staff_import[[#This Row],[JOB TITLE_SOURCE_KEY]])</f>
        <v xml:space="preserve">Mail &amp; Distributn Clk                      </v>
      </c>
      <c r="J934" t="s">
        <v>72</v>
      </c>
      <c r="K934" t="str">
        <f>IF(assembly_staff_import[[#This Row],[Legislative Staff Type]]="Personal",assembly_staff_import[[#This Row],[Vlookup Reports To Person]], "")</f>
        <v/>
      </c>
      <c r="L934" t="str">
        <f>PROPER(assembly_staff_import[[#This Row],[First MI Name via NAME_SOURCE_KEY TEXT]])</f>
        <v xml:space="preserve"> Gary W</v>
      </c>
      <c r="M934" t="s">
        <v>22258</v>
      </c>
      <c r="N934" t="str">
        <f>LOWER(CONCATENATE(assembly_staff_import[[#This Row],[Last Name]],LEFT(assembly_staff_import[[#This Row],[First Name (no initial)]],1),"@nyassembly.gov"))</f>
        <v>lynchg@nyassembly.gov</v>
      </c>
      <c r="O934" t="s">
        <v>27603</v>
      </c>
      <c r="P934" t="e">
        <f>VLOOKUP(assembly_staff_import[[#This Row],[Full Name]],[3]!PEOPLE_March_20[#Data],1,0)</f>
        <v>#REF!</v>
      </c>
      <c r="Q934" t="e">
        <f>VLOOKUP(assembly_staff_import[[#This Row],[Full Name]],[3]!Table17[#Data],3,0)</f>
        <v>#REF!</v>
      </c>
      <c r="R934" t="e">
        <f>VLOOKUP(assembly_staff_import[[#This Row],[Formatted Works for Group]],[3]!Table7[#Data],1,0)</f>
        <v>#REF!</v>
      </c>
      <c r="S934" t="str">
        <f>IF(assembly_staff_import[[#This Row],[Legislative Staff Type]]="Personal", assembly_staff_import[[#This Row],[Vlookup Works for Group]], assembly_staff_import[[#This Row],[Formatted Works for Group calc]]&amp;", Central Staff Office, Assembly")</f>
        <v>Mail And Distribution, Central Staff Office, Assembly</v>
      </c>
      <c r="T934" s="20" t="str">
        <f>TRIM(assembly_staff_import[[#This Row],[NAME_SOURCE_KEY]])</f>
        <v>LYNCH, GARY W</v>
      </c>
      <c r="U934" t="s">
        <v>28065</v>
      </c>
      <c r="V934" t="s">
        <v>28066</v>
      </c>
      <c r="W934" t="s">
        <v>28067</v>
      </c>
      <c r="Y934" t="str">
        <f>IF(assembly_staff_import[[#This Row],[Legislative Staff Type]]="Personal", PROPER(TRIM(assembly_staff_import[[#This Row],[Unit First MI via UNIT_SOURCE_KEY]])&amp;" "&amp;assembly_staff_import[[#This Row],[Unit Last via UNIT_SOURCE_KEY]]), PROPER(TRIM(assembly_staff_import[[#This Row],[UNIT NAME_SOURCE_KEY2]])))</f>
        <v>Mail And Distribution</v>
      </c>
      <c r="Z934" t="s">
        <v>28061</v>
      </c>
      <c r="AA934" t="e">
        <f>VLOOKUP(assembly_staff_import[[#This Row],[Formatted and corrected Works for Group Text]],[3]!Table4[#Data],1,0)</f>
        <v>#REF!</v>
      </c>
      <c r="AB934" t="e">
        <f>VLOOKUP(assembly_staff_import[[#This Row],[Formatted and corrected Works for Group Text]],[3]!Table5[#Data],2,0)</f>
        <v>#REF!</v>
      </c>
      <c r="AC934" t="str">
        <f>IF(TRIM(assembly_staff_import[[#This Row],[PUBLIC INFO ADDR_SOURCE_KEY]])="CAPITOL, ALBANY", "Legislative / Capitol Office", "District Office")</f>
        <v>Legislative / Capitol Office</v>
      </c>
      <c r="AD934" t="s">
        <v>28062</v>
      </c>
      <c r="AF934" t="str">
        <f t="shared" si="47"/>
        <v xml:space="preserve">212 </v>
      </c>
      <c r="AG934" t="s">
        <v>28062</v>
      </c>
      <c r="AH934" t="s">
        <v>28068</v>
      </c>
      <c r="AI934" t="s">
        <v>28069</v>
      </c>
      <c r="AJ934" t="s">
        <v>23493</v>
      </c>
    </row>
    <row r="935" spans="1:36" x14ac:dyDescent="0.2">
      <c r="A935" t="str">
        <f>TRIM(PROPER((assembly_staff_import[[#This Row],[First MI Name via NAME_SOURCE_KEY TEXT]]&amp;" "&amp;assembly_staff_import[[#This Row],[Last Name via NAME_SOURCE_KEY TEXT]]&amp;" "&amp;assembly_staff_import[[#This Row],[Suffix via NAME_SOURCE_KEY]])))</f>
        <v>Jessie L Powell</v>
      </c>
      <c r="B935" t="str">
        <f>TRIM(CONCATENATE(TRIM(assembly_staff_import[[#This Row],[Full Name]]), ", ", assembly_staff_import[[#This Row],[Title]]))</f>
        <v>Jessie L Powell, Mail Clk</v>
      </c>
      <c r="C935" t="e">
        <f>assembly_staff_import[[#This Row],[Vlookup_groups]]</f>
        <v>#REF!</v>
      </c>
      <c r="D935" t="str">
        <f>IF(assembly_staff_import[[#This Row],[Legislative Staff Type]]="Personal",assembly_staff_import[[#This Row],[Formatted Personal Staff Office]],"")</f>
        <v/>
      </c>
      <c r="E935" t="s">
        <v>65</v>
      </c>
      <c r="F935" s="19" t="s">
        <v>10913</v>
      </c>
      <c r="G935" t="s">
        <v>1237</v>
      </c>
      <c r="H935" t="str">
        <f>TRIM(PROPER((assembly_staff_import[[#This Row],[Last Name via NAME_SOURCE_KEY TEXT]]&amp;" "&amp;assembly_staff_import[[#This Row],[Suffix via NAME_SOURCE_KEY]])))</f>
        <v>Powell</v>
      </c>
      <c r="I935" t="str">
        <f>PROPER(assembly_staff_import[[#This Row],[JOB TITLE_SOURCE_KEY]])</f>
        <v xml:space="preserve">Mail Clk                                   </v>
      </c>
      <c r="J935" t="s">
        <v>72</v>
      </c>
      <c r="K935" t="str">
        <f>IF(assembly_staff_import[[#This Row],[Legislative Staff Type]]="Personal",assembly_staff_import[[#This Row],[Vlookup Reports To Person]], "")</f>
        <v/>
      </c>
      <c r="L935" t="str">
        <f>PROPER(assembly_staff_import[[#This Row],[First MI Name via NAME_SOURCE_KEY TEXT]])</f>
        <v xml:space="preserve"> Jessie L</v>
      </c>
      <c r="M935" t="s">
        <v>12884</v>
      </c>
      <c r="N935" t="str">
        <f>LOWER(CONCATENATE(assembly_staff_import[[#This Row],[Last Name]],LEFT(assembly_staff_import[[#This Row],[First Name (no initial)]],1),"@nyassembly.gov"))</f>
        <v>powellj@nyassembly.gov</v>
      </c>
      <c r="O935" t="s">
        <v>28070</v>
      </c>
      <c r="P935" t="e">
        <f>VLOOKUP(assembly_staff_import[[#This Row],[Full Name]],[3]!PEOPLE_March_20[#Data],1,0)</f>
        <v>#REF!</v>
      </c>
      <c r="Q935" t="e">
        <f>VLOOKUP(assembly_staff_import[[#This Row],[Full Name]],[3]!Table17[#Data],3,0)</f>
        <v>#REF!</v>
      </c>
      <c r="R935" t="e">
        <f>VLOOKUP(assembly_staff_import[[#This Row],[Formatted Works for Group]],[3]!Table7[#Data],1,0)</f>
        <v>#REF!</v>
      </c>
      <c r="S935" t="str">
        <f>IF(assembly_staff_import[[#This Row],[Legislative Staff Type]]="Personal", assembly_staff_import[[#This Row],[Vlookup Works for Group]], assembly_staff_import[[#This Row],[Formatted Works for Group calc]]&amp;", Central Staff Office, Assembly")</f>
        <v>Mail And Distribution, Central Staff Office, Assembly</v>
      </c>
      <c r="T935" s="20" t="str">
        <f>TRIM(assembly_staff_import[[#This Row],[NAME_SOURCE_KEY]])</f>
        <v>POWELL, JESSIE L</v>
      </c>
      <c r="U935" t="s">
        <v>28071</v>
      </c>
      <c r="V935" t="s">
        <v>28072</v>
      </c>
      <c r="W935" t="s">
        <v>28073</v>
      </c>
      <c r="Y935" t="str">
        <f>IF(assembly_staff_import[[#This Row],[Legislative Staff Type]]="Personal", PROPER(TRIM(assembly_staff_import[[#This Row],[Unit First MI via UNIT_SOURCE_KEY]])&amp;" "&amp;assembly_staff_import[[#This Row],[Unit Last via UNIT_SOURCE_KEY]]), PROPER(TRIM(assembly_staff_import[[#This Row],[UNIT NAME_SOURCE_KEY2]])))</f>
        <v>Mail And Distribution</v>
      </c>
      <c r="Z935" t="s">
        <v>28061</v>
      </c>
      <c r="AA935" t="e">
        <f>VLOOKUP(assembly_staff_import[[#This Row],[Formatted and corrected Works for Group Text]],[3]!Table4[#Data],1,0)</f>
        <v>#REF!</v>
      </c>
      <c r="AB935" t="e">
        <f>VLOOKUP(assembly_staff_import[[#This Row],[Formatted and corrected Works for Group Text]],[3]!Table5[#Data],2,0)</f>
        <v>#REF!</v>
      </c>
      <c r="AC935" t="str">
        <f>IF(TRIM(assembly_staff_import[[#This Row],[PUBLIC INFO ADDR_SOURCE_KEY]])="CAPITOL, ALBANY", "Legislative / Capitol Office", "District Office")</f>
        <v>Legislative / Capitol Office</v>
      </c>
      <c r="AD935" t="s">
        <v>28062</v>
      </c>
      <c r="AF935" t="str">
        <f t="shared" si="47"/>
        <v xml:space="preserve">212 </v>
      </c>
      <c r="AG935" t="s">
        <v>28062</v>
      </c>
      <c r="AH935" t="s">
        <v>28074</v>
      </c>
      <c r="AI935" t="s">
        <v>24591</v>
      </c>
      <c r="AJ935" t="s">
        <v>23493</v>
      </c>
    </row>
    <row r="936" spans="1:36" x14ac:dyDescent="0.2">
      <c r="A936" t="str">
        <f>TRIM(PROPER((assembly_staff_import[[#This Row],[First MI Name via NAME_SOURCE_KEY TEXT]]&amp;" "&amp;assembly_staff_import[[#This Row],[Last Name via NAME_SOURCE_KEY TEXT]]&amp;" "&amp;assembly_staff_import[[#This Row],[Suffix via NAME_SOURCE_KEY]])))</f>
        <v>John C Barber</v>
      </c>
      <c r="B936" t="str">
        <f>TRIM(CONCATENATE(TRIM(assembly_staff_import[[#This Row],[Full Name]]), ", ", assembly_staff_import[[#This Row],[Title]]))</f>
        <v>John C Barber, Supv Mail Room</v>
      </c>
      <c r="C936" t="e">
        <f>assembly_staff_import[[#This Row],[Vlookup_groups]]</f>
        <v>#REF!</v>
      </c>
      <c r="D936" t="str">
        <f>IF(assembly_staff_import[[#This Row],[Legislative Staff Type]]="Personal",assembly_staff_import[[#This Row],[Formatted Personal Staff Office]],"")</f>
        <v/>
      </c>
      <c r="E936" t="s">
        <v>65</v>
      </c>
      <c r="F936" s="19" t="s">
        <v>10913</v>
      </c>
      <c r="G936" t="s">
        <v>1237</v>
      </c>
      <c r="H936" t="str">
        <f>TRIM(PROPER((assembly_staff_import[[#This Row],[Last Name via NAME_SOURCE_KEY TEXT]]&amp;" "&amp;assembly_staff_import[[#This Row],[Suffix via NAME_SOURCE_KEY]])))</f>
        <v>Barber</v>
      </c>
      <c r="I936" t="str">
        <f>PROPER(assembly_staff_import[[#This Row],[JOB TITLE_SOURCE_KEY]])</f>
        <v xml:space="preserve">Supv Mail Room                             </v>
      </c>
      <c r="J936" t="s">
        <v>72</v>
      </c>
      <c r="K936" t="str">
        <f>IF(assembly_staff_import[[#This Row],[Legislative Staff Type]]="Personal",assembly_staff_import[[#This Row],[Vlookup Reports To Person]], "")</f>
        <v/>
      </c>
      <c r="L936" t="str">
        <f>PROPER(assembly_staff_import[[#This Row],[First MI Name via NAME_SOURCE_KEY TEXT]])</f>
        <v xml:space="preserve"> John C</v>
      </c>
      <c r="M936" t="s">
        <v>20874</v>
      </c>
      <c r="N936" t="str">
        <f>LOWER(CONCATENATE(assembly_staff_import[[#This Row],[Last Name]],LEFT(assembly_staff_import[[#This Row],[First Name (no initial)]],1),"@nyassembly.gov"))</f>
        <v>barberj@nyassembly.gov</v>
      </c>
      <c r="O936" t="s">
        <v>2544</v>
      </c>
      <c r="P936" t="e">
        <f>VLOOKUP(assembly_staff_import[[#This Row],[Full Name]],[3]!PEOPLE_March_20[#Data],1,0)</f>
        <v>#REF!</v>
      </c>
      <c r="Q936" t="e">
        <f>VLOOKUP(assembly_staff_import[[#This Row],[Full Name]],[3]!Table17[#Data],3,0)</f>
        <v>#REF!</v>
      </c>
      <c r="R936" t="e">
        <f>VLOOKUP(assembly_staff_import[[#This Row],[Formatted Works for Group]],[3]!Table7[#Data],1,0)</f>
        <v>#REF!</v>
      </c>
      <c r="S936" t="str">
        <f>IF(assembly_staff_import[[#This Row],[Legislative Staff Type]]="Personal", assembly_staff_import[[#This Row],[Vlookup Works for Group]], assembly_staff_import[[#This Row],[Formatted Works for Group calc]]&amp;", Central Staff Office, Assembly")</f>
        <v>Mail And Distribution, Central Staff Office, Assembly</v>
      </c>
      <c r="T936" s="20" t="str">
        <f>TRIM(assembly_staff_import[[#This Row],[NAME_SOURCE_KEY]])</f>
        <v>BARBER, JOHN C</v>
      </c>
      <c r="U936" t="s">
        <v>28075</v>
      </c>
      <c r="V936" t="s">
        <v>28076</v>
      </c>
      <c r="W936" t="s">
        <v>28077</v>
      </c>
      <c r="Y936" t="str">
        <f>IF(assembly_staff_import[[#This Row],[Legislative Staff Type]]="Personal", PROPER(TRIM(assembly_staff_import[[#This Row],[Unit First MI via UNIT_SOURCE_KEY]])&amp;" "&amp;assembly_staff_import[[#This Row],[Unit Last via UNIT_SOURCE_KEY]]), PROPER(TRIM(assembly_staff_import[[#This Row],[UNIT NAME_SOURCE_KEY2]])))</f>
        <v>Mail And Distribution</v>
      </c>
      <c r="Z936" t="s">
        <v>28061</v>
      </c>
      <c r="AA936" t="e">
        <f>VLOOKUP(assembly_staff_import[[#This Row],[Formatted and corrected Works for Group Text]],[3]!Table4[#Data],1,0)</f>
        <v>#REF!</v>
      </c>
      <c r="AB936" t="e">
        <f>VLOOKUP(assembly_staff_import[[#This Row],[Formatted and corrected Works for Group Text]],[3]!Table5[#Data],2,0)</f>
        <v>#REF!</v>
      </c>
      <c r="AC936" t="str">
        <f>IF(TRIM(assembly_staff_import[[#This Row],[PUBLIC INFO ADDR_SOURCE_KEY]])="CAPITOL, ALBANY", "Legislative / Capitol Office", "District Office")</f>
        <v>Legislative / Capitol Office</v>
      </c>
      <c r="AD936" t="s">
        <v>28062</v>
      </c>
      <c r="AF936" t="str">
        <f t="shared" si="47"/>
        <v xml:space="preserve">212 </v>
      </c>
      <c r="AG936" t="s">
        <v>28062</v>
      </c>
      <c r="AH936" t="s">
        <v>28078</v>
      </c>
      <c r="AI936" t="s">
        <v>28079</v>
      </c>
      <c r="AJ936" t="s">
        <v>23493</v>
      </c>
    </row>
    <row r="937" spans="1:36" x14ac:dyDescent="0.2">
      <c r="A937" t="str">
        <f>TRIM(PROPER((assembly_staff_import[[#This Row],[First MI Name via NAME_SOURCE_KEY TEXT]]&amp;" "&amp;assembly_staff_import[[#This Row],[Last Name via NAME_SOURCE_KEY TEXT]]&amp;" "&amp;assembly_staff_import[[#This Row],[Suffix via NAME_SOURCE_KEY]])))</f>
        <v>Michael J Dudar</v>
      </c>
      <c r="B937" t="str">
        <f>TRIM(CONCATENATE(TRIM(assembly_staff_import[[#This Row],[Full Name]]), ", ", assembly_staff_import[[#This Row],[Title]]))</f>
        <v>Michael J Dudar, Mail Clk</v>
      </c>
      <c r="C937" t="e">
        <f>assembly_staff_import[[#This Row],[Vlookup_groups]]</f>
        <v>#REF!</v>
      </c>
      <c r="D937" t="str">
        <f>IF(assembly_staff_import[[#This Row],[Legislative Staff Type]]="Personal",assembly_staff_import[[#This Row],[Formatted Personal Staff Office]],"")</f>
        <v/>
      </c>
      <c r="E937" t="s">
        <v>65</v>
      </c>
      <c r="F937" s="19" t="s">
        <v>10913</v>
      </c>
      <c r="G937" t="s">
        <v>1237</v>
      </c>
      <c r="H937" t="str">
        <f>TRIM(PROPER((assembly_staff_import[[#This Row],[Last Name via NAME_SOURCE_KEY TEXT]]&amp;" "&amp;assembly_staff_import[[#This Row],[Suffix via NAME_SOURCE_KEY]])))</f>
        <v>Dudar</v>
      </c>
      <c r="I937" t="str">
        <f>PROPER(assembly_staff_import[[#This Row],[JOB TITLE_SOURCE_KEY]])</f>
        <v xml:space="preserve">Mail Clk                                   </v>
      </c>
      <c r="J937" t="s">
        <v>72</v>
      </c>
      <c r="K937" t="str">
        <f>IF(assembly_staff_import[[#This Row],[Legislative Staff Type]]="Personal",assembly_staff_import[[#This Row],[Vlookup Reports To Person]], "")</f>
        <v/>
      </c>
      <c r="L937" t="str">
        <f>PROPER(assembly_staff_import[[#This Row],[First MI Name via NAME_SOURCE_KEY TEXT]])</f>
        <v xml:space="preserve"> Michael J</v>
      </c>
      <c r="M937" t="s">
        <v>12027</v>
      </c>
      <c r="N937" t="str">
        <f>LOWER(CONCATENATE(assembly_staff_import[[#This Row],[Last Name]],LEFT(assembly_staff_import[[#This Row],[First Name (no initial)]],1),"@nyassembly.gov"))</f>
        <v>dudarm@nyassembly.gov</v>
      </c>
      <c r="O937" t="s">
        <v>3705</v>
      </c>
      <c r="P937" t="e">
        <f>VLOOKUP(assembly_staff_import[[#This Row],[Full Name]],[3]!PEOPLE_March_20[#Data],1,0)</f>
        <v>#REF!</v>
      </c>
      <c r="Q937" t="e">
        <f>VLOOKUP(assembly_staff_import[[#This Row],[Full Name]],[3]!Table17[#Data],3,0)</f>
        <v>#REF!</v>
      </c>
      <c r="R937" t="e">
        <f>VLOOKUP(assembly_staff_import[[#This Row],[Formatted Works for Group]],[3]!Table7[#Data],1,0)</f>
        <v>#REF!</v>
      </c>
      <c r="S937" t="str">
        <f>IF(assembly_staff_import[[#This Row],[Legislative Staff Type]]="Personal", assembly_staff_import[[#This Row],[Vlookup Works for Group]], assembly_staff_import[[#This Row],[Formatted Works for Group calc]]&amp;", Central Staff Office, Assembly")</f>
        <v>Mail And Distribution, Central Staff Office, Assembly</v>
      </c>
      <c r="T937" s="20" t="str">
        <f>TRIM(assembly_staff_import[[#This Row],[NAME_SOURCE_KEY]])</f>
        <v>DUDAR, MICHAEL J</v>
      </c>
      <c r="U937" t="s">
        <v>28080</v>
      </c>
      <c r="V937" t="s">
        <v>28081</v>
      </c>
      <c r="W937" t="s">
        <v>24922</v>
      </c>
      <c r="Y937" t="str">
        <f>IF(assembly_staff_import[[#This Row],[Legislative Staff Type]]="Personal", PROPER(TRIM(assembly_staff_import[[#This Row],[Unit First MI via UNIT_SOURCE_KEY]])&amp;" "&amp;assembly_staff_import[[#This Row],[Unit Last via UNIT_SOURCE_KEY]]), PROPER(TRIM(assembly_staff_import[[#This Row],[UNIT NAME_SOURCE_KEY2]])))</f>
        <v>Mail And Distribution</v>
      </c>
      <c r="Z937" t="s">
        <v>28061</v>
      </c>
      <c r="AA937" t="e">
        <f>VLOOKUP(assembly_staff_import[[#This Row],[Formatted and corrected Works for Group Text]],[3]!Table4[#Data],1,0)</f>
        <v>#REF!</v>
      </c>
      <c r="AB937" t="e">
        <f>VLOOKUP(assembly_staff_import[[#This Row],[Formatted and corrected Works for Group Text]],[3]!Table5[#Data],2,0)</f>
        <v>#REF!</v>
      </c>
      <c r="AC937" t="str">
        <f>IF(TRIM(assembly_staff_import[[#This Row],[PUBLIC INFO ADDR_SOURCE_KEY]])="CAPITOL, ALBANY", "Legislative / Capitol Office", "District Office")</f>
        <v>Legislative / Capitol Office</v>
      </c>
      <c r="AD937" t="s">
        <v>28062</v>
      </c>
      <c r="AF937" t="str">
        <f t="shared" si="47"/>
        <v xml:space="preserve">212 </v>
      </c>
      <c r="AG937" t="s">
        <v>28062</v>
      </c>
      <c r="AH937" t="s">
        <v>28082</v>
      </c>
      <c r="AI937" t="s">
        <v>24591</v>
      </c>
      <c r="AJ937" t="s">
        <v>23493</v>
      </c>
    </row>
    <row r="938" spans="1:36" x14ac:dyDescent="0.2">
      <c r="A938" t="str">
        <f>TRIM(PROPER((assembly_staff_import[[#This Row],[First MI Name via NAME_SOURCE_KEY TEXT]]&amp;" "&amp;assembly_staff_import[[#This Row],[Last Name via NAME_SOURCE_KEY TEXT]]&amp;" "&amp;assembly_staff_import[[#This Row],[Suffix via NAME_SOURCE_KEY]])))</f>
        <v>Quadim D Terrell</v>
      </c>
      <c r="B938" t="str">
        <f>TRIM(CONCATENATE(TRIM(assembly_staff_import[[#This Row],[Full Name]]), ", ", assembly_staff_import[[#This Row],[Title]]))</f>
        <v>Quadim D Terrell, Mail Clk</v>
      </c>
      <c r="C938" t="e">
        <f>assembly_staff_import[[#This Row],[Vlookup_groups]]</f>
        <v>#REF!</v>
      </c>
      <c r="D938" t="str">
        <f>IF(assembly_staff_import[[#This Row],[Legislative Staff Type]]="Personal",assembly_staff_import[[#This Row],[Formatted Personal Staff Office]],"")</f>
        <v/>
      </c>
      <c r="E938" t="s">
        <v>65</v>
      </c>
      <c r="F938" s="19" t="s">
        <v>10913</v>
      </c>
      <c r="G938" t="s">
        <v>1237</v>
      </c>
      <c r="H938" t="str">
        <f>TRIM(PROPER((assembly_staff_import[[#This Row],[Last Name via NAME_SOURCE_KEY TEXT]]&amp;" "&amp;assembly_staff_import[[#This Row],[Suffix via NAME_SOURCE_KEY]])))</f>
        <v>Terrell</v>
      </c>
      <c r="I938" t="str">
        <f>PROPER(assembly_staff_import[[#This Row],[JOB TITLE_SOURCE_KEY]])</f>
        <v xml:space="preserve">Mail Clk                                   </v>
      </c>
      <c r="J938" t="s">
        <v>72</v>
      </c>
      <c r="K938" t="str">
        <f>IF(assembly_staff_import[[#This Row],[Legislative Staff Type]]="Personal",assembly_staff_import[[#This Row],[Vlookup Reports To Person]], "")</f>
        <v/>
      </c>
      <c r="L938" t="str">
        <f>PROPER(assembly_staff_import[[#This Row],[First MI Name via NAME_SOURCE_KEY TEXT]])</f>
        <v xml:space="preserve"> Quadim D</v>
      </c>
      <c r="M938" t="s">
        <v>21966</v>
      </c>
      <c r="N938" t="str">
        <f>LOWER(CONCATENATE(assembly_staff_import[[#This Row],[Last Name]],LEFT(assembly_staff_import[[#This Row],[First Name (no initial)]],1),"@nyassembly.gov"))</f>
        <v>terrellq@nyassembly.gov</v>
      </c>
      <c r="O938" t="s">
        <v>28083</v>
      </c>
      <c r="P938" t="e">
        <f>VLOOKUP(assembly_staff_import[[#This Row],[Full Name]],[3]!PEOPLE_March_20[#Data],1,0)</f>
        <v>#REF!</v>
      </c>
      <c r="Q938" t="e">
        <f>VLOOKUP(assembly_staff_import[[#This Row],[Full Name]],[3]!Table17[#Data],3,0)</f>
        <v>#REF!</v>
      </c>
      <c r="R938" t="e">
        <f>VLOOKUP(assembly_staff_import[[#This Row],[Formatted Works for Group]],[3]!Table7[#Data],1,0)</f>
        <v>#REF!</v>
      </c>
      <c r="S938" t="str">
        <f>IF(assembly_staff_import[[#This Row],[Legislative Staff Type]]="Personal", assembly_staff_import[[#This Row],[Vlookup Works for Group]], assembly_staff_import[[#This Row],[Formatted Works for Group calc]]&amp;", Central Staff Office, Assembly")</f>
        <v>Mail And Distribution, Central Staff Office, Assembly</v>
      </c>
      <c r="T938" s="20" t="str">
        <f>TRIM(assembly_staff_import[[#This Row],[NAME_SOURCE_KEY]])</f>
        <v>TERRELL, QUADIM D</v>
      </c>
      <c r="U938" t="s">
        <v>28084</v>
      </c>
      <c r="V938" t="s">
        <v>28085</v>
      </c>
      <c r="W938" t="s">
        <v>28086</v>
      </c>
      <c r="Y938" t="str">
        <f>IF(assembly_staff_import[[#This Row],[Legislative Staff Type]]="Personal", PROPER(TRIM(assembly_staff_import[[#This Row],[Unit First MI via UNIT_SOURCE_KEY]])&amp;" "&amp;assembly_staff_import[[#This Row],[Unit Last via UNIT_SOURCE_KEY]]), PROPER(TRIM(assembly_staff_import[[#This Row],[UNIT NAME_SOURCE_KEY2]])))</f>
        <v>Mail And Distribution</v>
      </c>
      <c r="Z938" t="s">
        <v>28061</v>
      </c>
      <c r="AA938" t="e">
        <f>VLOOKUP(assembly_staff_import[[#This Row],[Formatted and corrected Works for Group Text]],[3]!Table4[#Data],1,0)</f>
        <v>#REF!</v>
      </c>
      <c r="AB938" t="e">
        <f>VLOOKUP(assembly_staff_import[[#This Row],[Formatted and corrected Works for Group Text]],[3]!Table5[#Data],2,0)</f>
        <v>#REF!</v>
      </c>
      <c r="AC938" t="str">
        <f>IF(TRIM(assembly_staff_import[[#This Row],[PUBLIC INFO ADDR_SOURCE_KEY]])="CAPITOL, ALBANY", "Legislative / Capitol Office", "District Office")</f>
        <v>Legislative / Capitol Office</v>
      </c>
      <c r="AD938" t="s">
        <v>28062</v>
      </c>
      <c r="AF938" t="str">
        <f t="shared" si="47"/>
        <v xml:space="preserve">212 </v>
      </c>
      <c r="AG938" t="s">
        <v>28062</v>
      </c>
      <c r="AH938" t="s">
        <v>28087</v>
      </c>
      <c r="AI938" t="s">
        <v>24591</v>
      </c>
      <c r="AJ938" t="s">
        <v>23493</v>
      </c>
    </row>
    <row r="939" spans="1:36" x14ac:dyDescent="0.2">
      <c r="A939" t="str">
        <f>TRIM(PROPER((assembly_staff_import[[#This Row],[First MI Name via NAME_SOURCE_KEY TEXT]]&amp;" "&amp;assembly_staff_import[[#This Row],[Last Name via NAME_SOURCE_KEY TEXT]]&amp;" "&amp;assembly_staff_import[[#This Row],[Suffix via NAME_SOURCE_KEY]])))</f>
        <v>Thomas S Gonzalez</v>
      </c>
      <c r="B939" t="str">
        <f>TRIM(CONCATENATE(TRIM(assembly_staff_import[[#This Row],[Full Name]]), ", ", assembly_staff_import[[#This Row],[Title]]))</f>
        <v>Thomas S Gonzalez, Journey Person</v>
      </c>
      <c r="C939" t="e">
        <f>assembly_staff_import[[#This Row],[Vlookup_groups]]</f>
        <v>#REF!</v>
      </c>
      <c r="D939" t="str">
        <f>IF(assembly_staff_import[[#This Row],[Legislative Staff Type]]="Personal",assembly_staff_import[[#This Row],[Formatted Personal Staff Office]],"")</f>
        <v/>
      </c>
      <c r="E939" t="s">
        <v>65</v>
      </c>
      <c r="F939" s="19" t="s">
        <v>10913</v>
      </c>
      <c r="G939" t="s">
        <v>1237</v>
      </c>
      <c r="H939" t="str">
        <f>TRIM(PROPER((assembly_staff_import[[#This Row],[Last Name via NAME_SOURCE_KEY TEXT]]&amp;" "&amp;assembly_staff_import[[#This Row],[Suffix via NAME_SOURCE_KEY]])))</f>
        <v>Gonzalez</v>
      </c>
      <c r="I939" t="str">
        <f>PROPER(assembly_staff_import[[#This Row],[JOB TITLE_SOURCE_KEY]])</f>
        <v xml:space="preserve">Journey Person                             </v>
      </c>
      <c r="J939" t="s">
        <v>72</v>
      </c>
      <c r="K939" t="str">
        <f>IF(assembly_staff_import[[#This Row],[Legislative Staff Type]]="Personal",assembly_staff_import[[#This Row],[Vlookup Reports To Person]], "")</f>
        <v/>
      </c>
      <c r="L939" t="str">
        <f>PROPER(assembly_staff_import[[#This Row],[First MI Name via NAME_SOURCE_KEY TEXT]])</f>
        <v xml:space="preserve"> Thomas S</v>
      </c>
      <c r="M939" t="s">
        <v>22279</v>
      </c>
      <c r="N939" t="str">
        <f>LOWER(CONCATENATE(assembly_staff_import[[#This Row],[Last Name]],LEFT(assembly_staff_import[[#This Row],[First Name (no initial)]],1),"@nyassembly.gov"))</f>
        <v>gonzalezt@nyassembly.gov</v>
      </c>
      <c r="O939" t="s">
        <v>7424</v>
      </c>
      <c r="P939" t="e">
        <f>VLOOKUP(assembly_staff_import[[#This Row],[Full Name]],[3]!PEOPLE_March_20[#Data],1,0)</f>
        <v>#REF!</v>
      </c>
      <c r="Q939" t="e">
        <f>VLOOKUP(assembly_staff_import[[#This Row],[Full Name]],[3]!Table17[#Data],3,0)</f>
        <v>#REF!</v>
      </c>
      <c r="R939" t="e">
        <f>VLOOKUP(assembly_staff_import[[#This Row],[Formatted Works for Group]],[3]!Table7[#Data],1,0)</f>
        <v>#REF!</v>
      </c>
      <c r="S939" t="str">
        <f>IF(assembly_staff_import[[#This Row],[Legislative Staff Type]]="Personal", assembly_staff_import[[#This Row],[Vlookup Works for Group]], assembly_staff_import[[#This Row],[Formatted Works for Group calc]]&amp;", Central Staff Office, Assembly")</f>
        <v>Mail And Distribution, Central Staff Office, Assembly</v>
      </c>
      <c r="T939" s="20" t="str">
        <f>TRIM(assembly_staff_import[[#This Row],[NAME_SOURCE_KEY]])</f>
        <v>GONZALEZ, THOMAS S</v>
      </c>
      <c r="U939" t="s">
        <v>28088</v>
      </c>
      <c r="V939" t="s">
        <v>27842</v>
      </c>
      <c r="W939" t="s">
        <v>26245</v>
      </c>
      <c r="Y939" t="str">
        <f>IF(assembly_staff_import[[#This Row],[Legislative Staff Type]]="Personal", PROPER(TRIM(assembly_staff_import[[#This Row],[Unit First MI via UNIT_SOURCE_KEY]])&amp;" "&amp;assembly_staff_import[[#This Row],[Unit Last via UNIT_SOURCE_KEY]]), PROPER(TRIM(assembly_staff_import[[#This Row],[UNIT NAME_SOURCE_KEY2]])))</f>
        <v>Mail And Distribution</v>
      </c>
      <c r="Z939" t="s">
        <v>28061</v>
      </c>
      <c r="AA939" t="e">
        <f>VLOOKUP(assembly_staff_import[[#This Row],[Formatted and corrected Works for Group Text]],[3]!Table4[#Data],1,0)</f>
        <v>#REF!</v>
      </c>
      <c r="AB939" t="e">
        <f>VLOOKUP(assembly_staff_import[[#This Row],[Formatted and corrected Works for Group Text]],[3]!Table5[#Data],2,0)</f>
        <v>#REF!</v>
      </c>
      <c r="AC939" t="str">
        <f>IF(TRIM(assembly_staff_import[[#This Row],[PUBLIC INFO ADDR_SOURCE_KEY]])="CAPITOL, ALBANY", "Legislative / Capitol Office", "District Office")</f>
        <v>Legislative / Capitol Office</v>
      </c>
      <c r="AD939" t="s">
        <v>28062</v>
      </c>
      <c r="AF939" t="str">
        <f t="shared" si="47"/>
        <v xml:space="preserve">212 </v>
      </c>
      <c r="AG939" t="s">
        <v>28062</v>
      </c>
      <c r="AH939" t="s">
        <v>28089</v>
      </c>
      <c r="AI939" t="s">
        <v>24581</v>
      </c>
      <c r="AJ939" t="s">
        <v>23493</v>
      </c>
    </row>
    <row r="940" spans="1:36" x14ac:dyDescent="0.2">
      <c r="A940" t="str">
        <f>TRIM(PROPER((assembly_staff_import[[#This Row],[First MI Name via NAME_SOURCE_KEY TEXT]]&amp;" "&amp;assembly_staff_import[[#This Row],[Last Name via NAME_SOURCE_KEY TEXT]]&amp;" "&amp;assembly_staff_import[[#This Row],[Suffix via NAME_SOURCE_KEY]])))</f>
        <v>Andre Fm Jr Hauser Jr</v>
      </c>
      <c r="B940" t="str">
        <f>TRIM(CONCATENATE(TRIM(assembly_staff_import[[#This Row],[Full Name]]), ", ", assembly_staff_import[[#This Row],[Title]]))</f>
        <v>Andre Fm Jr Hauser Jr, Maint Worker</v>
      </c>
      <c r="C940" t="e">
        <f>assembly_staff_import[[#This Row],[Vlookup_groups]]</f>
        <v>#REF!</v>
      </c>
      <c r="D940" t="str">
        <f>IF(assembly_staff_import[[#This Row],[Legislative Staff Type]]="Personal",assembly_staff_import[[#This Row],[Formatted Personal Staff Office]],"")</f>
        <v/>
      </c>
      <c r="E940" t="s">
        <v>65</v>
      </c>
      <c r="F940" s="19" t="s">
        <v>10913</v>
      </c>
      <c r="G940" t="s">
        <v>1237</v>
      </c>
      <c r="H940" t="str">
        <f>TRIM(PROPER((assembly_staff_import[[#This Row],[Last Name via NAME_SOURCE_KEY TEXT]]&amp;" "&amp;assembly_staff_import[[#This Row],[Suffix via NAME_SOURCE_KEY]])))</f>
        <v>Hauser Jr</v>
      </c>
      <c r="I940" t="str">
        <f>PROPER(assembly_staff_import[[#This Row],[JOB TITLE_SOURCE_KEY]])</f>
        <v xml:space="preserve">Maint Worker                               </v>
      </c>
      <c r="J940" t="s">
        <v>72</v>
      </c>
      <c r="K940" t="str">
        <f>IF(assembly_staff_import[[#This Row],[Legislative Staff Type]]="Personal",assembly_staff_import[[#This Row],[Vlookup Reports To Person]], "")</f>
        <v/>
      </c>
      <c r="L940" t="str">
        <f>PROPER(assembly_staff_import[[#This Row],[First MI Name via NAME_SOURCE_KEY TEXT]])</f>
        <v xml:space="preserve"> Andre Fm Jr</v>
      </c>
      <c r="M940" t="s">
        <v>21686</v>
      </c>
      <c r="N940" t="str">
        <f>LOWER(CONCATENATE(LEFT(assembly_staff_import[[#This Row],[Last Name]]),LEFT(assembly_staff_import[[#This Row],[First Name (no initial)]],1),"@nyassembly.gov"))</f>
        <v>ha@nyassembly.gov</v>
      </c>
      <c r="O940" t="s">
        <v>28090</v>
      </c>
      <c r="P940" t="e">
        <f>VLOOKUP(assembly_staff_import[[#This Row],[Full Name]],[3]!PEOPLE_March_20[#Data],1,0)</f>
        <v>#REF!</v>
      </c>
      <c r="Q940" t="e">
        <f>VLOOKUP(assembly_staff_import[[#This Row],[Full Name]],[3]!Table17[#Data],3,0)</f>
        <v>#REF!</v>
      </c>
      <c r="R940" t="e">
        <f>VLOOKUP(assembly_staff_import[[#This Row],[Formatted Works for Group]],[3]!Table7[#Data],1,0)</f>
        <v>#REF!</v>
      </c>
      <c r="S940" t="str">
        <f>IF(assembly_staff_import[[#This Row],[Legislative Staff Type]]="Personal", assembly_staff_import[[#This Row],[Vlookup Works for Group]], assembly_staff_import[[#This Row],[Formatted Works for Group calc]]&amp;", Central Staff Office, Assembly")</f>
        <v>Maintenance, Central Staff Office, Assembly</v>
      </c>
      <c r="T940" s="20" t="str">
        <f>TRIM(assembly_staff_import[[#This Row],[NAME_SOURCE_KEY]])</f>
        <v>HAUSER, ANDRE FM JR</v>
      </c>
      <c r="U940" t="s">
        <v>28091</v>
      </c>
      <c r="V940" t="s">
        <v>28092</v>
      </c>
      <c r="W940" t="s">
        <v>28093</v>
      </c>
      <c r="X940" t="s">
        <v>23498</v>
      </c>
      <c r="Y940" t="str">
        <f>IF(assembly_staff_import[[#This Row],[Legislative Staff Type]]="Personal", PROPER(TRIM(assembly_staff_import[[#This Row],[Unit First MI via UNIT_SOURCE_KEY]])&amp;" "&amp;assembly_staff_import[[#This Row],[Unit Last via UNIT_SOURCE_KEY]]), PROPER(TRIM(assembly_staff_import[[#This Row],[UNIT NAME_SOURCE_KEY2]])))</f>
        <v>Maintenance</v>
      </c>
      <c r="Z940" t="s">
        <v>28094</v>
      </c>
      <c r="AA940" t="e">
        <f>VLOOKUP(assembly_staff_import[[#This Row],[Formatted and corrected Works for Group Text]],[3]!Table4[#Data],1,0)</f>
        <v>#REF!</v>
      </c>
      <c r="AB940" t="e">
        <f>VLOOKUP(assembly_staff_import[[#This Row],[Formatted and corrected Works for Group Text]],[3]!Table5[#Data],2,0)</f>
        <v>#REF!</v>
      </c>
      <c r="AC940" t="str">
        <f>IF(TRIM(assembly_staff_import[[#This Row],[PUBLIC INFO ADDR_SOURCE_KEY]])="CAPITOL, ALBANY", "Legislative / Capitol Office", "District Office")</f>
        <v>Legislative / Capitol Office</v>
      </c>
      <c r="AD940" t="s">
        <v>28095</v>
      </c>
      <c r="AF940" t="str">
        <f t="shared" ref="AF940:AF953" si="48">"213 "</f>
        <v xml:space="preserve">213 </v>
      </c>
      <c r="AG940" t="s">
        <v>28095</v>
      </c>
      <c r="AH940" t="s">
        <v>28096</v>
      </c>
      <c r="AI940" t="s">
        <v>28097</v>
      </c>
      <c r="AJ940" t="s">
        <v>23493</v>
      </c>
    </row>
    <row r="941" spans="1:36" x14ac:dyDescent="0.2">
      <c r="A941" t="str">
        <f>TRIM(PROPER((assembly_staff_import[[#This Row],[First MI Name via NAME_SOURCE_KEY TEXT]]&amp;" "&amp;assembly_staff_import[[#This Row],[Last Name via NAME_SOURCE_KEY TEXT]]&amp;" "&amp;assembly_staff_import[[#This Row],[Suffix via NAME_SOURCE_KEY]])))</f>
        <v>Benjamin A Barber</v>
      </c>
      <c r="B941" t="str">
        <f>TRIM(CONCATENATE(TRIM(assembly_staff_import[[#This Row],[Full Name]]), ", ", assembly_staff_import[[#This Row],[Title]]))</f>
        <v>Benjamin A Barber, Maint Worker</v>
      </c>
      <c r="C941" t="e">
        <f>assembly_staff_import[[#This Row],[Vlookup_groups]]</f>
        <v>#REF!</v>
      </c>
      <c r="D941" t="str">
        <f>IF(assembly_staff_import[[#This Row],[Legislative Staff Type]]="Personal",assembly_staff_import[[#This Row],[Formatted Personal Staff Office]],"")</f>
        <v/>
      </c>
      <c r="E941" t="s">
        <v>65</v>
      </c>
      <c r="F941" s="19" t="s">
        <v>10913</v>
      </c>
      <c r="G941" t="s">
        <v>1237</v>
      </c>
      <c r="H941" t="str">
        <f>TRIM(PROPER((assembly_staff_import[[#This Row],[Last Name via NAME_SOURCE_KEY TEXT]]&amp;" "&amp;assembly_staff_import[[#This Row],[Suffix via NAME_SOURCE_KEY]])))</f>
        <v>Barber</v>
      </c>
      <c r="I941" t="str">
        <f>PROPER(assembly_staff_import[[#This Row],[JOB TITLE_SOURCE_KEY]])</f>
        <v xml:space="preserve">Maint Worker                               </v>
      </c>
      <c r="J941" t="s">
        <v>72</v>
      </c>
      <c r="K941" t="str">
        <f>IF(assembly_staff_import[[#This Row],[Legislative Staff Type]]="Personal",assembly_staff_import[[#This Row],[Vlookup Reports To Person]], "")</f>
        <v/>
      </c>
      <c r="L941" t="str">
        <f>PROPER(assembly_staff_import[[#This Row],[First MI Name via NAME_SOURCE_KEY TEXT]])</f>
        <v xml:space="preserve"> Benjamin A</v>
      </c>
      <c r="M941" t="s">
        <v>21941</v>
      </c>
      <c r="N941" t="str">
        <f>LOWER(CONCATENATE(assembly_staff_import[[#This Row],[Last Name]],LEFT(assembly_staff_import[[#This Row],[First Name (no initial)]],1),"@nyassembly.gov"))</f>
        <v>barberb@nyassembly.gov</v>
      </c>
      <c r="O941" t="s">
        <v>491</v>
      </c>
      <c r="P941" t="e">
        <f>VLOOKUP(assembly_staff_import[[#This Row],[Full Name]],[3]!PEOPLE_March_20[#Data],1,0)</f>
        <v>#REF!</v>
      </c>
      <c r="Q941" t="e">
        <f>VLOOKUP(assembly_staff_import[[#This Row],[Full Name]],[3]!Table17[#Data],3,0)</f>
        <v>#REF!</v>
      </c>
      <c r="R941" t="e">
        <f>VLOOKUP(assembly_staff_import[[#This Row],[Formatted Works for Group]],[3]!Table7[#Data],1,0)</f>
        <v>#REF!</v>
      </c>
      <c r="S941" t="str">
        <f>IF(assembly_staff_import[[#This Row],[Legislative Staff Type]]="Personal", assembly_staff_import[[#This Row],[Vlookup Works for Group]], assembly_staff_import[[#This Row],[Formatted Works for Group calc]]&amp;", Central Staff Office, Assembly")</f>
        <v>Maintenance, Central Staff Office, Assembly</v>
      </c>
      <c r="T941" s="20" t="str">
        <f>TRIM(assembly_staff_import[[#This Row],[NAME_SOURCE_KEY]])</f>
        <v>BARBER, BENJAMIN A</v>
      </c>
      <c r="U941" t="s">
        <v>28098</v>
      </c>
      <c r="V941" t="s">
        <v>28076</v>
      </c>
      <c r="W941" t="s">
        <v>28099</v>
      </c>
      <c r="Y941" t="str">
        <f>IF(assembly_staff_import[[#This Row],[Legislative Staff Type]]="Personal", PROPER(TRIM(assembly_staff_import[[#This Row],[Unit First MI via UNIT_SOURCE_KEY]])&amp;" "&amp;assembly_staff_import[[#This Row],[Unit Last via UNIT_SOURCE_KEY]]), PROPER(TRIM(assembly_staff_import[[#This Row],[UNIT NAME_SOURCE_KEY2]])))</f>
        <v>Maintenance</v>
      </c>
      <c r="Z941" t="s">
        <v>28094</v>
      </c>
      <c r="AA941" t="e">
        <f>VLOOKUP(assembly_staff_import[[#This Row],[Formatted and corrected Works for Group Text]],[3]!Table4[#Data],1,0)</f>
        <v>#REF!</v>
      </c>
      <c r="AB941" t="e">
        <f>VLOOKUP(assembly_staff_import[[#This Row],[Formatted and corrected Works for Group Text]],[3]!Table5[#Data],2,0)</f>
        <v>#REF!</v>
      </c>
      <c r="AC941" t="str">
        <f>IF(TRIM(assembly_staff_import[[#This Row],[PUBLIC INFO ADDR_SOURCE_KEY]])="CAPITOL, ALBANY", "Legislative / Capitol Office", "District Office")</f>
        <v>Legislative / Capitol Office</v>
      </c>
      <c r="AD941" t="s">
        <v>28095</v>
      </c>
      <c r="AF941" t="str">
        <f t="shared" si="48"/>
        <v xml:space="preserve">213 </v>
      </c>
      <c r="AG941" t="s">
        <v>28095</v>
      </c>
      <c r="AH941" t="s">
        <v>28100</v>
      </c>
      <c r="AI941" t="s">
        <v>28097</v>
      </c>
      <c r="AJ941" t="s">
        <v>23493</v>
      </c>
    </row>
    <row r="942" spans="1:36" x14ac:dyDescent="0.2">
      <c r="A942" t="str">
        <f>TRIM(PROPER((assembly_staff_import[[#This Row],[First MI Name via NAME_SOURCE_KEY TEXT]]&amp;" "&amp;assembly_staff_import[[#This Row],[Last Name via NAME_SOURCE_KEY TEXT]]&amp;" "&amp;assembly_staff_import[[#This Row],[Suffix via NAME_SOURCE_KEY]])))</f>
        <v>Corey V Cookingham</v>
      </c>
      <c r="B942" t="str">
        <f>TRIM(CONCATENATE(TRIM(assembly_staff_import[[#This Row],[Full Name]]), ", ", assembly_staff_import[[#This Row],[Title]]))</f>
        <v>Corey V Cookingham, Maint Worker</v>
      </c>
      <c r="C942" t="e">
        <f>assembly_staff_import[[#This Row],[Vlookup_groups]]</f>
        <v>#REF!</v>
      </c>
      <c r="D942" t="str">
        <f>IF(assembly_staff_import[[#This Row],[Legislative Staff Type]]="Personal",assembly_staff_import[[#This Row],[Formatted Personal Staff Office]],"")</f>
        <v/>
      </c>
      <c r="E942" t="s">
        <v>65</v>
      </c>
      <c r="F942" s="19" t="s">
        <v>10913</v>
      </c>
      <c r="G942" t="s">
        <v>1237</v>
      </c>
      <c r="H942" t="str">
        <f>TRIM(PROPER((assembly_staff_import[[#This Row],[Last Name via NAME_SOURCE_KEY TEXT]]&amp;" "&amp;assembly_staff_import[[#This Row],[Suffix via NAME_SOURCE_KEY]])))</f>
        <v>Cookingham</v>
      </c>
      <c r="I942" t="str">
        <f>PROPER(assembly_staff_import[[#This Row],[JOB TITLE_SOURCE_KEY]])</f>
        <v xml:space="preserve">Maint Worker                               </v>
      </c>
      <c r="J942" t="s">
        <v>72</v>
      </c>
      <c r="K942" t="str">
        <f>IF(assembly_staff_import[[#This Row],[Legislative Staff Type]]="Personal",assembly_staff_import[[#This Row],[Vlookup Reports To Person]], "")</f>
        <v/>
      </c>
      <c r="L942" t="str">
        <f>PROPER(assembly_staff_import[[#This Row],[First MI Name via NAME_SOURCE_KEY TEXT]])</f>
        <v xml:space="preserve"> Corey V</v>
      </c>
      <c r="M942" t="s">
        <v>21710</v>
      </c>
      <c r="N942" t="str">
        <f>LOWER(CONCATENATE(assembly_staff_import[[#This Row],[Last Name]],LEFT(assembly_staff_import[[#This Row],[First Name (no initial)]],1),"@nyassembly.gov"))</f>
        <v>cookinghamc@nyassembly.gov</v>
      </c>
      <c r="O942" t="s">
        <v>25076</v>
      </c>
      <c r="P942" t="e">
        <f>VLOOKUP(assembly_staff_import[[#This Row],[Full Name]],[3]!PEOPLE_March_20[#Data],1,0)</f>
        <v>#REF!</v>
      </c>
      <c r="Q942" t="e">
        <f>VLOOKUP(assembly_staff_import[[#This Row],[Full Name]],[3]!Table17[#Data],3,0)</f>
        <v>#REF!</v>
      </c>
      <c r="R942" t="e">
        <f>VLOOKUP(assembly_staff_import[[#This Row],[Formatted Works for Group]],[3]!Table7[#Data],1,0)</f>
        <v>#REF!</v>
      </c>
      <c r="S942" t="str">
        <f>IF(assembly_staff_import[[#This Row],[Legislative Staff Type]]="Personal", assembly_staff_import[[#This Row],[Vlookup Works for Group]], assembly_staff_import[[#This Row],[Formatted Works for Group calc]]&amp;", Central Staff Office, Assembly")</f>
        <v>Maintenance, Central Staff Office, Assembly</v>
      </c>
      <c r="T942" s="20" t="str">
        <f>TRIM(assembly_staff_import[[#This Row],[NAME_SOURCE_KEY]])</f>
        <v>COOKINGHAM, COREY V</v>
      </c>
      <c r="U942" t="s">
        <v>28101</v>
      </c>
      <c r="V942" t="s">
        <v>28102</v>
      </c>
      <c r="W942" t="s">
        <v>28103</v>
      </c>
      <c r="Y942" t="str">
        <f>IF(assembly_staff_import[[#This Row],[Legislative Staff Type]]="Personal", PROPER(TRIM(assembly_staff_import[[#This Row],[Unit First MI via UNIT_SOURCE_KEY]])&amp;" "&amp;assembly_staff_import[[#This Row],[Unit Last via UNIT_SOURCE_KEY]]), PROPER(TRIM(assembly_staff_import[[#This Row],[UNIT NAME_SOURCE_KEY2]])))</f>
        <v>Maintenance</v>
      </c>
      <c r="Z942" t="s">
        <v>28094</v>
      </c>
      <c r="AA942" t="e">
        <f>VLOOKUP(assembly_staff_import[[#This Row],[Formatted and corrected Works for Group Text]],[3]!Table4[#Data],1,0)</f>
        <v>#REF!</v>
      </c>
      <c r="AB942" t="e">
        <f>VLOOKUP(assembly_staff_import[[#This Row],[Formatted and corrected Works for Group Text]],[3]!Table5[#Data],2,0)</f>
        <v>#REF!</v>
      </c>
      <c r="AC942" t="str">
        <f>IF(TRIM(assembly_staff_import[[#This Row],[PUBLIC INFO ADDR_SOURCE_KEY]])="CAPITOL, ALBANY", "Legislative / Capitol Office", "District Office")</f>
        <v>Legislative / Capitol Office</v>
      </c>
      <c r="AD942" t="s">
        <v>28095</v>
      </c>
      <c r="AF942" t="str">
        <f t="shared" si="48"/>
        <v xml:space="preserve">213 </v>
      </c>
      <c r="AG942" t="s">
        <v>28095</v>
      </c>
      <c r="AH942" t="s">
        <v>28104</v>
      </c>
      <c r="AI942" t="s">
        <v>28097</v>
      </c>
      <c r="AJ942" t="s">
        <v>23493</v>
      </c>
    </row>
    <row r="943" spans="1:36" x14ac:dyDescent="0.2">
      <c r="A943" t="str">
        <f>TRIM(PROPER((assembly_staff_import[[#This Row],[First MI Name via NAME_SOURCE_KEY TEXT]]&amp;" "&amp;assembly_staff_import[[#This Row],[Last Name via NAME_SOURCE_KEY TEXT]]&amp;" "&amp;assembly_staff_import[[#This Row],[Suffix via NAME_SOURCE_KEY]])))</f>
        <v>Jill M Stewart</v>
      </c>
      <c r="B943" t="str">
        <f>TRIM(CONCATENATE(TRIM(assembly_staff_import[[#This Row],[Full Name]]), ", ", assembly_staff_import[[#This Row],[Title]]))</f>
        <v>Jill M Stewart, Admin Assistant</v>
      </c>
      <c r="C943" t="e">
        <f>assembly_staff_import[[#This Row],[Vlookup_groups]]</f>
        <v>#REF!</v>
      </c>
      <c r="D943" t="str">
        <f>IF(assembly_staff_import[[#This Row],[Legislative Staff Type]]="Personal",assembly_staff_import[[#This Row],[Formatted Personal Staff Office]],"")</f>
        <v/>
      </c>
      <c r="E943" t="s">
        <v>65</v>
      </c>
      <c r="F943" s="19" t="s">
        <v>10913</v>
      </c>
      <c r="G943" t="s">
        <v>1237</v>
      </c>
      <c r="H943" t="str">
        <f>TRIM(PROPER((assembly_staff_import[[#This Row],[Last Name via NAME_SOURCE_KEY TEXT]]&amp;" "&amp;assembly_staff_import[[#This Row],[Suffix via NAME_SOURCE_KEY]])))</f>
        <v>Stewart</v>
      </c>
      <c r="I943" t="str">
        <f>PROPER(assembly_staff_import[[#This Row],[JOB TITLE_SOURCE_KEY]])</f>
        <v xml:space="preserve">Admin Assistant                            </v>
      </c>
      <c r="J943" t="s">
        <v>72</v>
      </c>
      <c r="K943" t="str">
        <f>IF(assembly_staff_import[[#This Row],[Legislative Staff Type]]="Personal",assembly_staff_import[[#This Row],[Vlookup Reports To Person]], "")</f>
        <v/>
      </c>
      <c r="L943" t="str">
        <f>PROPER(assembly_staff_import[[#This Row],[First MI Name via NAME_SOURCE_KEY TEXT]])</f>
        <v xml:space="preserve"> Jill M</v>
      </c>
      <c r="M943" t="s">
        <v>12868</v>
      </c>
      <c r="N943" t="str">
        <f>LOWER(CONCATENATE(assembly_staff_import[[#This Row],[Last Name]],LEFT(assembly_staff_import[[#This Row],[First Name (no initial)]],1),"@nyassembly.gov"))</f>
        <v>stewartj@nyassembly.gov</v>
      </c>
      <c r="O943" t="s">
        <v>24521</v>
      </c>
      <c r="P943" t="e">
        <f>VLOOKUP(assembly_staff_import[[#This Row],[Full Name]],[3]!PEOPLE_March_20[#Data],1,0)</f>
        <v>#REF!</v>
      </c>
      <c r="Q943" t="e">
        <f>VLOOKUP(assembly_staff_import[[#This Row],[Full Name]],[3]!Table17[#Data],3,0)</f>
        <v>#REF!</v>
      </c>
      <c r="R943" t="e">
        <f>VLOOKUP(assembly_staff_import[[#This Row],[Formatted Works for Group]],[3]!Table7[#Data],1,0)</f>
        <v>#REF!</v>
      </c>
      <c r="S943" t="str">
        <f>IF(assembly_staff_import[[#This Row],[Legislative Staff Type]]="Personal", assembly_staff_import[[#This Row],[Vlookup Works for Group]], assembly_staff_import[[#This Row],[Formatted Works for Group calc]]&amp;", Central Staff Office, Assembly")</f>
        <v>Maintenance, Central Staff Office, Assembly</v>
      </c>
      <c r="T943" s="20" t="str">
        <f>TRIM(assembly_staff_import[[#This Row],[NAME_SOURCE_KEY]])</f>
        <v>STEWART, JILL M</v>
      </c>
      <c r="U943" t="s">
        <v>28105</v>
      </c>
      <c r="V943" t="s">
        <v>24314</v>
      </c>
      <c r="W943" t="s">
        <v>28106</v>
      </c>
      <c r="Y943" t="str">
        <f>IF(assembly_staff_import[[#This Row],[Legislative Staff Type]]="Personal", PROPER(TRIM(assembly_staff_import[[#This Row],[Unit First MI via UNIT_SOURCE_KEY]])&amp;" "&amp;assembly_staff_import[[#This Row],[Unit Last via UNIT_SOURCE_KEY]]), PROPER(TRIM(assembly_staff_import[[#This Row],[UNIT NAME_SOURCE_KEY2]])))</f>
        <v>Maintenance</v>
      </c>
      <c r="Z943" t="s">
        <v>28094</v>
      </c>
      <c r="AA943" t="e">
        <f>VLOOKUP(assembly_staff_import[[#This Row],[Formatted and corrected Works for Group Text]],[3]!Table4[#Data],1,0)</f>
        <v>#REF!</v>
      </c>
      <c r="AB943" t="e">
        <f>VLOOKUP(assembly_staff_import[[#This Row],[Formatted and corrected Works for Group Text]],[3]!Table5[#Data],2,0)</f>
        <v>#REF!</v>
      </c>
      <c r="AC943" t="str">
        <f>IF(TRIM(assembly_staff_import[[#This Row],[PUBLIC INFO ADDR_SOURCE_KEY]])="CAPITOL, ALBANY", "Legislative / Capitol Office", "District Office")</f>
        <v>Legislative / Capitol Office</v>
      </c>
      <c r="AD943" t="s">
        <v>28095</v>
      </c>
      <c r="AF943" t="str">
        <f t="shared" si="48"/>
        <v xml:space="preserve">213 </v>
      </c>
      <c r="AG943" t="s">
        <v>28095</v>
      </c>
      <c r="AH943" t="s">
        <v>28107</v>
      </c>
      <c r="AI943" t="s">
        <v>23568</v>
      </c>
      <c r="AJ943" t="s">
        <v>23493</v>
      </c>
    </row>
    <row r="944" spans="1:36" x14ac:dyDescent="0.2">
      <c r="A944" t="str">
        <f>TRIM(PROPER((assembly_staff_import[[#This Row],[First MI Name via NAME_SOURCE_KEY TEXT]]&amp;" "&amp;assembly_staff_import[[#This Row],[Last Name via NAME_SOURCE_KEY TEXT]]&amp;" "&amp;assembly_staff_import[[#This Row],[Suffix via NAME_SOURCE_KEY]])))</f>
        <v>John C Welcome</v>
      </c>
      <c r="B944" t="str">
        <f>TRIM(CONCATENATE(TRIM(assembly_staff_import[[#This Row],[Full Name]]), ", ", assembly_staff_import[[#This Row],[Title]]))</f>
        <v>John C Welcome, Maint Worker</v>
      </c>
      <c r="C944" t="e">
        <f>assembly_staff_import[[#This Row],[Vlookup_groups]]</f>
        <v>#REF!</v>
      </c>
      <c r="D944" t="str">
        <f>IF(assembly_staff_import[[#This Row],[Legislative Staff Type]]="Personal",assembly_staff_import[[#This Row],[Formatted Personal Staff Office]],"")</f>
        <v/>
      </c>
      <c r="E944" t="s">
        <v>65</v>
      </c>
      <c r="F944" s="19" t="s">
        <v>10913</v>
      </c>
      <c r="G944" t="s">
        <v>1237</v>
      </c>
      <c r="H944" t="str">
        <f>TRIM(PROPER((assembly_staff_import[[#This Row],[Last Name via NAME_SOURCE_KEY TEXT]]&amp;" "&amp;assembly_staff_import[[#This Row],[Suffix via NAME_SOURCE_KEY]])))</f>
        <v>Welcome</v>
      </c>
      <c r="I944" t="str">
        <f>PROPER(assembly_staff_import[[#This Row],[JOB TITLE_SOURCE_KEY]])</f>
        <v xml:space="preserve">Maint Worker                               </v>
      </c>
      <c r="J944" t="s">
        <v>72</v>
      </c>
      <c r="K944" t="str">
        <f>IF(assembly_staff_import[[#This Row],[Legislative Staff Type]]="Personal",assembly_staff_import[[#This Row],[Vlookup Reports To Person]], "")</f>
        <v/>
      </c>
      <c r="L944" t="str">
        <f>PROPER(assembly_staff_import[[#This Row],[First MI Name via NAME_SOURCE_KEY TEXT]])</f>
        <v xml:space="preserve"> John C</v>
      </c>
      <c r="M944" t="s">
        <v>21239</v>
      </c>
      <c r="N944" t="str">
        <f>LOWER(CONCATENATE(assembly_staff_import[[#This Row],[Last Name]],LEFT(assembly_staff_import[[#This Row],[First Name (no initial)]],1),"@nyassembly.gov"))</f>
        <v>welcomej@nyassembly.gov</v>
      </c>
      <c r="O944" t="s">
        <v>2544</v>
      </c>
      <c r="P944" t="e">
        <f>VLOOKUP(assembly_staff_import[[#This Row],[Full Name]],[3]!PEOPLE_March_20[#Data],1,0)</f>
        <v>#REF!</v>
      </c>
      <c r="Q944" t="e">
        <f>VLOOKUP(assembly_staff_import[[#This Row],[Full Name]],[3]!Table17[#Data],3,0)</f>
        <v>#REF!</v>
      </c>
      <c r="R944" t="e">
        <f>VLOOKUP(assembly_staff_import[[#This Row],[Formatted Works for Group]],[3]!Table7[#Data],1,0)</f>
        <v>#REF!</v>
      </c>
      <c r="S944" t="str">
        <f>IF(assembly_staff_import[[#This Row],[Legislative Staff Type]]="Personal", assembly_staff_import[[#This Row],[Vlookup Works for Group]], assembly_staff_import[[#This Row],[Formatted Works for Group calc]]&amp;", Central Staff Office, Assembly")</f>
        <v>Maintenance, Central Staff Office, Assembly</v>
      </c>
      <c r="T944" s="20" t="str">
        <f>TRIM(assembly_staff_import[[#This Row],[NAME_SOURCE_KEY]])</f>
        <v>WELCOME, JOHN C</v>
      </c>
      <c r="U944" t="s">
        <v>28108</v>
      </c>
      <c r="V944" t="s">
        <v>28109</v>
      </c>
      <c r="W944" t="s">
        <v>28077</v>
      </c>
      <c r="Y944" t="str">
        <f>IF(assembly_staff_import[[#This Row],[Legislative Staff Type]]="Personal", PROPER(TRIM(assembly_staff_import[[#This Row],[Unit First MI via UNIT_SOURCE_KEY]])&amp;" "&amp;assembly_staff_import[[#This Row],[Unit Last via UNIT_SOURCE_KEY]]), PROPER(TRIM(assembly_staff_import[[#This Row],[UNIT NAME_SOURCE_KEY2]])))</f>
        <v>Maintenance</v>
      </c>
      <c r="Z944" t="s">
        <v>28094</v>
      </c>
      <c r="AA944" t="e">
        <f>VLOOKUP(assembly_staff_import[[#This Row],[Formatted and corrected Works for Group Text]],[3]!Table4[#Data],1,0)</f>
        <v>#REF!</v>
      </c>
      <c r="AB944" t="e">
        <f>VLOOKUP(assembly_staff_import[[#This Row],[Formatted and corrected Works for Group Text]],[3]!Table5[#Data],2,0)</f>
        <v>#REF!</v>
      </c>
      <c r="AC944" t="str">
        <f>IF(TRIM(assembly_staff_import[[#This Row],[PUBLIC INFO ADDR_SOURCE_KEY]])="CAPITOL, ALBANY", "Legislative / Capitol Office", "District Office")</f>
        <v>Legislative / Capitol Office</v>
      </c>
      <c r="AD944" t="s">
        <v>28095</v>
      </c>
      <c r="AF944" t="str">
        <f t="shared" si="48"/>
        <v xml:space="preserve">213 </v>
      </c>
      <c r="AG944" t="s">
        <v>28095</v>
      </c>
      <c r="AH944" t="s">
        <v>28110</v>
      </c>
      <c r="AI944" t="s">
        <v>28097</v>
      </c>
      <c r="AJ944" t="s">
        <v>23493</v>
      </c>
    </row>
    <row r="945" spans="1:36" x14ac:dyDescent="0.2">
      <c r="A945" t="str">
        <f>TRIM(PROPER((assembly_staff_import[[#This Row],[First MI Name via NAME_SOURCE_KEY TEXT]]&amp;" "&amp;assembly_staff_import[[#This Row],[Last Name via NAME_SOURCE_KEY TEXT]]&amp;" "&amp;assembly_staff_import[[#This Row],[Suffix via NAME_SOURCE_KEY]])))</f>
        <v>Kirby Parham</v>
      </c>
      <c r="B945" t="str">
        <f>TRIM(CONCATENATE(TRIM(assembly_staff_import[[#This Row],[Full Name]]), ", ", assembly_staff_import[[#This Row],[Title]]))</f>
        <v>Kirby Parham, Supervisor</v>
      </c>
      <c r="C945" t="e">
        <f>assembly_staff_import[[#This Row],[Vlookup_groups]]</f>
        <v>#REF!</v>
      </c>
      <c r="D945" t="str">
        <f>IF(assembly_staff_import[[#This Row],[Legislative Staff Type]]="Personal",assembly_staff_import[[#This Row],[Formatted Personal Staff Office]],"")</f>
        <v/>
      </c>
      <c r="E945" t="s">
        <v>65</v>
      </c>
      <c r="F945" s="19" t="s">
        <v>10913</v>
      </c>
      <c r="G945" t="s">
        <v>1237</v>
      </c>
      <c r="H945" t="str">
        <f>TRIM(PROPER((assembly_staff_import[[#This Row],[Last Name via NAME_SOURCE_KEY TEXT]]&amp;" "&amp;assembly_staff_import[[#This Row],[Suffix via NAME_SOURCE_KEY]])))</f>
        <v>Parham</v>
      </c>
      <c r="I945" t="str">
        <f>PROPER(assembly_staff_import[[#This Row],[JOB TITLE_SOURCE_KEY]])</f>
        <v xml:space="preserve">Supervisor                                 </v>
      </c>
      <c r="J945" t="s">
        <v>72</v>
      </c>
      <c r="K945" t="str">
        <f>IF(assembly_staff_import[[#This Row],[Legislative Staff Type]]="Personal",assembly_staff_import[[#This Row],[Vlookup Reports To Person]], "")</f>
        <v/>
      </c>
      <c r="L945" t="str">
        <f>PROPER(assembly_staff_import[[#This Row],[First MI Name via NAME_SOURCE_KEY TEXT]])</f>
        <v xml:space="preserve"> Kirby</v>
      </c>
      <c r="M945" t="s">
        <v>21280</v>
      </c>
      <c r="N945" t="str">
        <f>LOWER(CONCATENATE(assembly_staff_import[[#This Row],[Last Name]],LEFT(assembly_staff_import[[#This Row],[First Name (no initial)]],1),"@nyassembly.gov"))</f>
        <v>parhamk@nyassembly.gov</v>
      </c>
      <c r="O945" t="s">
        <v>5836</v>
      </c>
      <c r="P945" t="e">
        <f>VLOOKUP(assembly_staff_import[[#This Row],[Full Name]],[3]!PEOPLE_March_20[#Data],1,0)</f>
        <v>#REF!</v>
      </c>
      <c r="Q945" t="e">
        <f>VLOOKUP(assembly_staff_import[[#This Row],[Full Name]],[3]!Table17[#Data],3,0)</f>
        <v>#REF!</v>
      </c>
      <c r="R945" t="e">
        <f>VLOOKUP(assembly_staff_import[[#This Row],[Formatted Works for Group]],[3]!Table7[#Data],1,0)</f>
        <v>#REF!</v>
      </c>
      <c r="S945" t="str">
        <f>IF(assembly_staff_import[[#This Row],[Legislative Staff Type]]="Personal", assembly_staff_import[[#This Row],[Vlookup Works for Group]], assembly_staff_import[[#This Row],[Formatted Works for Group calc]]&amp;", Central Staff Office, Assembly")</f>
        <v>Maintenance, Central Staff Office, Assembly</v>
      </c>
      <c r="T945" s="20" t="str">
        <f>TRIM(assembly_staff_import[[#This Row],[NAME_SOURCE_KEY]])</f>
        <v>PARHAM, KIRBY</v>
      </c>
      <c r="U945" t="s">
        <v>28111</v>
      </c>
      <c r="V945" t="s">
        <v>28112</v>
      </c>
      <c r="W945" t="s">
        <v>28113</v>
      </c>
      <c r="Y945" t="str">
        <f>IF(assembly_staff_import[[#This Row],[Legislative Staff Type]]="Personal", PROPER(TRIM(assembly_staff_import[[#This Row],[Unit First MI via UNIT_SOURCE_KEY]])&amp;" "&amp;assembly_staff_import[[#This Row],[Unit Last via UNIT_SOURCE_KEY]]), PROPER(TRIM(assembly_staff_import[[#This Row],[UNIT NAME_SOURCE_KEY2]])))</f>
        <v>Maintenance</v>
      </c>
      <c r="Z945" t="s">
        <v>28094</v>
      </c>
      <c r="AA945" t="e">
        <f>VLOOKUP(assembly_staff_import[[#This Row],[Formatted and corrected Works for Group Text]],[3]!Table4[#Data],1,0)</f>
        <v>#REF!</v>
      </c>
      <c r="AB945" t="e">
        <f>VLOOKUP(assembly_staff_import[[#This Row],[Formatted and corrected Works for Group Text]],[3]!Table5[#Data],2,0)</f>
        <v>#REF!</v>
      </c>
      <c r="AC945" t="str">
        <f>IF(TRIM(assembly_staff_import[[#This Row],[PUBLIC INFO ADDR_SOURCE_KEY]])="CAPITOL, ALBANY", "Legislative / Capitol Office", "District Office")</f>
        <v>Legislative / Capitol Office</v>
      </c>
      <c r="AD945" t="s">
        <v>28095</v>
      </c>
      <c r="AF945" t="str">
        <f t="shared" si="48"/>
        <v xml:space="preserve">213 </v>
      </c>
      <c r="AG945" t="s">
        <v>28095</v>
      </c>
      <c r="AH945" t="s">
        <v>28114</v>
      </c>
      <c r="AI945" t="s">
        <v>28115</v>
      </c>
      <c r="AJ945" t="s">
        <v>23493</v>
      </c>
    </row>
    <row r="946" spans="1:36" x14ac:dyDescent="0.2">
      <c r="A946" t="str">
        <f>TRIM(PROPER((assembly_staff_import[[#This Row],[First MI Name via NAME_SOURCE_KEY TEXT]]&amp;" "&amp;assembly_staff_import[[#This Row],[Last Name via NAME_SOURCE_KEY TEXT]]&amp;" "&amp;assembly_staff_import[[#This Row],[Suffix via NAME_SOURCE_KEY]])))</f>
        <v>Martin J Maloney</v>
      </c>
      <c r="B946" t="str">
        <f>TRIM(CONCATENATE(TRIM(assembly_staff_import[[#This Row],[Full Name]]), ", ", assembly_staff_import[[#This Row],[Title]]))</f>
        <v>Martin J Maloney, Maint Worker</v>
      </c>
      <c r="C946" t="e">
        <f>assembly_staff_import[[#This Row],[Vlookup_groups]]</f>
        <v>#REF!</v>
      </c>
      <c r="D946" t="str">
        <f>IF(assembly_staff_import[[#This Row],[Legislative Staff Type]]="Personal",assembly_staff_import[[#This Row],[Formatted Personal Staff Office]],"")</f>
        <v/>
      </c>
      <c r="E946" t="s">
        <v>65</v>
      </c>
      <c r="F946" s="19" t="s">
        <v>10913</v>
      </c>
      <c r="G946" t="s">
        <v>1237</v>
      </c>
      <c r="H946" t="str">
        <f>TRIM(PROPER((assembly_staff_import[[#This Row],[Last Name via NAME_SOURCE_KEY TEXT]]&amp;" "&amp;assembly_staff_import[[#This Row],[Suffix via NAME_SOURCE_KEY]])))</f>
        <v>Maloney</v>
      </c>
      <c r="I946" t="str">
        <f>PROPER(assembly_staff_import[[#This Row],[JOB TITLE_SOURCE_KEY]])</f>
        <v xml:space="preserve">Maint Worker                               </v>
      </c>
      <c r="J946" t="s">
        <v>72</v>
      </c>
      <c r="K946" t="str">
        <f>IF(assembly_staff_import[[#This Row],[Legislative Staff Type]]="Personal",assembly_staff_import[[#This Row],[Vlookup Reports To Person]], "")</f>
        <v/>
      </c>
      <c r="L946" t="str">
        <f>PROPER(assembly_staff_import[[#This Row],[First MI Name via NAME_SOURCE_KEY TEXT]])</f>
        <v xml:space="preserve"> Martin J</v>
      </c>
      <c r="M946" t="s">
        <v>21640</v>
      </c>
      <c r="N946" t="str">
        <f>LOWER(CONCATENATE(assembly_staff_import[[#This Row],[Last Name]],LEFT(assembly_staff_import[[#This Row],[First Name (no initial)]],1),"@nyassembly.gov"))</f>
        <v>maloneym@nyassembly.gov</v>
      </c>
      <c r="O946" t="s">
        <v>2092</v>
      </c>
      <c r="P946" t="e">
        <f>VLOOKUP(assembly_staff_import[[#This Row],[Full Name]],[3]!PEOPLE_March_20[#Data],1,0)</f>
        <v>#REF!</v>
      </c>
      <c r="Q946" t="e">
        <f>VLOOKUP(assembly_staff_import[[#This Row],[Full Name]],[3]!Table17[#Data],3,0)</f>
        <v>#REF!</v>
      </c>
      <c r="R946" t="e">
        <f>VLOOKUP(assembly_staff_import[[#This Row],[Formatted Works for Group]],[3]!Table7[#Data],1,0)</f>
        <v>#REF!</v>
      </c>
      <c r="S946" t="str">
        <f>IF(assembly_staff_import[[#This Row],[Legislative Staff Type]]="Personal", assembly_staff_import[[#This Row],[Vlookup Works for Group]], assembly_staff_import[[#This Row],[Formatted Works for Group calc]]&amp;", Central Staff Office, Assembly")</f>
        <v>Maintenance, Central Staff Office, Assembly</v>
      </c>
      <c r="T946" s="20" t="str">
        <f>TRIM(assembly_staff_import[[#This Row],[NAME_SOURCE_KEY]])</f>
        <v>MALONEY, MARTIN J</v>
      </c>
      <c r="U946" t="s">
        <v>28116</v>
      </c>
      <c r="V946" t="s">
        <v>28117</v>
      </c>
      <c r="W946" t="s">
        <v>28118</v>
      </c>
      <c r="Y946" t="str">
        <f>IF(assembly_staff_import[[#This Row],[Legislative Staff Type]]="Personal", PROPER(TRIM(assembly_staff_import[[#This Row],[Unit First MI via UNIT_SOURCE_KEY]])&amp;" "&amp;assembly_staff_import[[#This Row],[Unit Last via UNIT_SOURCE_KEY]]), PROPER(TRIM(assembly_staff_import[[#This Row],[UNIT NAME_SOURCE_KEY2]])))</f>
        <v>Maintenance</v>
      </c>
      <c r="Z946" t="s">
        <v>28094</v>
      </c>
      <c r="AA946" t="e">
        <f>VLOOKUP(assembly_staff_import[[#This Row],[Formatted and corrected Works for Group Text]],[3]!Table4[#Data],1,0)</f>
        <v>#REF!</v>
      </c>
      <c r="AB946" t="e">
        <f>VLOOKUP(assembly_staff_import[[#This Row],[Formatted and corrected Works for Group Text]],[3]!Table5[#Data],2,0)</f>
        <v>#REF!</v>
      </c>
      <c r="AC946" t="str">
        <f>IF(TRIM(assembly_staff_import[[#This Row],[PUBLIC INFO ADDR_SOURCE_KEY]])="CAPITOL, ALBANY", "Legislative / Capitol Office", "District Office")</f>
        <v>Legislative / Capitol Office</v>
      </c>
      <c r="AD946" t="s">
        <v>28095</v>
      </c>
      <c r="AF946" t="str">
        <f t="shared" si="48"/>
        <v xml:space="preserve">213 </v>
      </c>
      <c r="AG946" t="s">
        <v>28095</v>
      </c>
      <c r="AH946" t="s">
        <v>28119</v>
      </c>
      <c r="AI946" t="s">
        <v>28097</v>
      </c>
      <c r="AJ946" t="s">
        <v>23493</v>
      </c>
    </row>
    <row r="947" spans="1:36" x14ac:dyDescent="0.2">
      <c r="A947" t="str">
        <f>TRIM(PROPER((assembly_staff_import[[#This Row],[First MI Name via NAME_SOURCE_KEY TEXT]]&amp;" "&amp;assembly_staff_import[[#This Row],[Last Name via NAME_SOURCE_KEY TEXT]]&amp;" "&amp;assembly_staff_import[[#This Row],[Suffix via NAME_SOURCE_KEY]])))</f>
        <v>Mirsie Pengu</v>
      </c>
      <c r="B947" t="str">
        <f>TRIM(CONCATENATE(TRIM(assembly_staff_import[[#This Row],[Full Name]]), ", ", assembly_staff_import[[#This Row],[Title]]))</f>
        <v>Mirsie Pengu, Maint Worker</v>
      </c>
      <c r="C947" t="e">
        <f>assembly_staff_import[[#This Row],[Vlookup_groups]]</f>
        <v>#REF!</v>
      </c>
      <c r="D947" t="str">
        <f>IF(assembly_staff_import[[#This Row],[Legislative Staff Type]]="Personal",assembly_staff_import[[#This Row],[Formatted Personal Staff Office]],"")</f>
        <v/>
      </c>
      <c r="E947" t="s">
        <v>65</v>
      </c>
      <c r="F947" s="19" t="s">
        <v>10913</v>
      </c>
      <c r="G947" t="s">
        <v>1237</v>
      </c>
      <c r="H947" t="str">
        <f>TRIM(PROPER((assembly_staff_import[[#This Row],[Last Name via NAME_SOURCE_KEY TEXT]]&amp;" "&amp;assembly_staff_import[[#This Row],[Suffix via NAME_SOURCE_KEY]])))</f>
        <v>Pengu</v>
      </c>
      <c r="I947" t="str">
        <f>PROPER(assembly_staff_import[[#This Row],[JOB TITLE_SOURCE_KEY]])</f>
        <v xml:space="preserve">Maint Worker                               </v>
      </c>
      <c r="J947" t="s">
        <v>72</v>
      </c>
      <c r="K947" t="str">
        <f>IF(assembly_staff_import[[#This Row],[Legislative Staff Type]]="Personal",assembly_staff_import[[#This Row],[Vlookup Reports To Person]], "")</f>
        <v/>
      </c>
      <c r="L947" t="str">
        <f>PROPER(assembly_staff_import[[#This Row],[First MI Name via NAME_SOURCE_KEY TEXT]])</f>
        <v xml:space="preserve"> Mirsie</v>
      </c>
      <c r="M947" t="s">
        <v>21265</v>
      </c>
      <c r="N947" t="str">
        <f>LOWER(CONCATENATE(assembly_staff_import[[#This Row],[Last Name]],LEFT(assembly_staff_import[[#This Row],[First Name (no initial)]],1),"@nyassembly.gov"))</f>
        <v>pengum@nyassembly.gov</v>
      </c>
      <c r="O947" t="s">
        <v>21267</v>
      </c>
      <c r="P947" t="e">
        <f>VLOOKUP(assembly_staff_import[[#This Row],[Full Name]],[3]!PEOPLE_March_20[#Data],1,0)</f>
        <v>#REF!</v>
      </c>
      <c r="Q947" t="e">
        <f>VLOOKUP(assembly_staff_import[[#This Row],[Full Name]],[3]!Table17[#Data],3,0)</f>
        <v>#REF!</v>
      </c>
      <c r="R947" t="e">
        <f>VLOOKUP(assembly_staff_import[[#This Row],[Formatted Works for Group]],[3]!Table7[#Data],1,0)</f>
        <v>#REF!</v>
      </c>
      <c r="S947" t="str">
        <f>IF(assembly_staff_import[[#This Row],[Legislative Staff Type]]="Personal", assembly_staff_import[[#This Row],[Vlookup Works for Group]], assembly_staff_import[[#This Row],[Formatted Works for Group calc]]&amp;", Central Staff Office, Assembly")</f>
        <v>Maintenance, Central Staff Office, Assembly</v>
      </c>
      <c r="T947" s="20" t="str">
        <f>TRIM(assembly_staff_import[[#This Row],[NAME_SOURCE_KEY]])</f>
        <v>PENGU, MIRSIE</v>
      </c>
      <c r="U947" t="s">
        <v>28120</v>
      </c>
      <c r="V947" t="s">
        <v>28121</v>
      </c>
      <c r="W947" t="s">
        <v>28122</v>
      </c>
      <c r="Y947" t="str">
        <f>IF(assembly_staff_import[[#This Row],[Legislative Staff Type]]="Personal", PROPER(TRIM(assembly_staff_import[[#This Row],[Unit First MI via UNIT_SOURCE_KEY]])&amp;" "&amp;assembly_staff_import[[#This Row],[Unit Last via UNIT_SOURCE_KEY]]), PROPER(TRIM(assembly_staff_import[[#This Row],[UNIT NAME_SOURCE_KEY2]])))</f>
        <v>Maintenance</v>
      </c>
      <c r="Z947" t="s">
        <v>28094</v>
      </c>
      <c r="AA947" t="e">
        <f>VLOOKUP(assembly_staff_import[[#This Row],[Formatted and corrected Works for Group Text]],[3]!Table4[#Data],1,0)</f>
        <v>#REF!</v>
      </c>
      <c r="AB947" t="e">
        <f>VLOOKUP(assembly_staff_import[[#This Row],[Formatted and corrected Works for Group Text]],[3]!Table5[#Data],2,0)</f>
        <v>#REF!</v>
      </c>
      <c r="AC947" t="str">
        <f>IF(TRIM(assembly_staff_import[[#This Row],[PUBLIC INFO ADDR_SOURCE_KEY]])="CAPITOL, ALBANY", "Legislative / Capitol Office", "District Office")</f>
        <v>Legislative / Capitol Office</v>
      </c>
      <c r="AD947" t="s">
        <v>28095</v>
      </c>
      <c r="AF947" t="str">
        <f t="shared" si="48"/>
        <v xml:space="preserve">213 </v>
      </c>
      <c r="AG947" t="s">
        <v>28095</v>
      </c>
      <c r="AH947" t="s">
        <v>28123</v>
      </c>
      <c r="AI947" t="s">
        <v>28097</v>
      </c>
      <c r="AJ947" t="s">
        <v>23493</v>
      </c>
    </row>
    <row r="948" spans="1:36" x14ac:dyDescent="0.2">
      <c r="A948" t="str">
        <f>TRIM(PROPER((assembly_staff_import[[#This Row],[First MI Name via NAME_SOURCE_KEY TEXT]]&amp;" "&amp;assembly_staff_import[[#This Row],[Last Name via NAME_SOURCE_KEY TEXT]]&amp;" "&amp;assembly_staff_import[[#This Row],[Suffix via NAME_SOURCE_KEY]])))</f>
        <v>Richard M Bryant</v>
      </c>
      <c r="B948" t="str">
        <f>TRIM(CONCATENATE(TRIM(assembly_staff_import[[#This Row],[Full Name]]), ", ", assembly_staff_import[[#This Row],[Title]]))</f>
        <v>Richard M Bryant, Shift Supervisor</v>
      </c>
      <c r="C948" t="e">
        <f>assembly_staff_import[[#This Row],[Vlookup_groups]]</f>
        <v>#REF!</v>
      </c>
      <c r="D948" t="str">
        <f>IF(assembly_staff_import[[#This Row],[Legislative Staff Type]]="Personal",assembly_staff_import[[#This Row],[Formatted Personal Staff Office]],"")</f>
        <v/>
      </c>
      <c r="E948" t="s">
        <v>65</v>
      </c>
      <c r="F948" s="19" t="s">
        <v>10913</v>
      </c>
      <c r="G948" t="s">
        <v>1237</v>
      </c>
      <c r="H948" t="str">
        <f>TRIM(PROPER((assembly_staff_import[[#This Row],[Last Name via NAME_SOURCE_KEY TEXT]]&amp;" "&amp;assembly_staff_import[[#This Row],[Suffix via NAME_SOURCE_KEY]])))</f>
        <v>Bryant</v>
      </c>
      <c r="I948" t="str">
        <f>PROPER(assembly_staff_import[[#This Row],[JOB TITLE_SOURCE_KEY]])</f>
        <v xml:space="preserve">Shift Supervisor                           </v>
      </c>
      <c r="J948" t="s">
        <v>72</v>
      </c>
      <c r="K948" t="str">
        <f>IF(assembly_staff_import[[#This Row],[Legislative Staff Type]]="Personal",assembly_staff_import[[#This Row],[Vlookup Reports To Person]], "")</f>
        <v/>
      </c>
      <c r="L948" t="str">
        <f>PROPER(assembly_staff_import[[#This Row],[First MI Name via NAME_SOURCE_KEY TEXT]])</f>
        <v xml:space="preserve"> Richard M</v>
      </c>
      <c r="M948" t="s">
        <v>21925</v>
      </c>
      <c r="N948" t="str">
        <f>LOWER(CONCATENATE(assembly_staff_import[[#This Row],[Last Name]],LEFT(assembly_staff_import[[#This Row],[First Name (no initial)]],1),"@nyassembly.gov"))</f>
        <v>bryantr@nyassembly.gov</v>
      </c>
      <c r="O948" t="s">
        <v>3996</v>
      </c>
      <c r="P948" t="e">
        <f>VLOOKUP(assembly_staff_import[[#This Row],[Full Name]],[3]!PEOPLE_March_20[#Data],1,0)</f>
        <v>#REF!</v>
      </c>
      <c r="Q948" t="e">
        <f>VLOOKUP(assembly_staff_import[[#This Row],[Full Name]],[3]!Table17[#Data],3,0)</f>
        <v>#REF!</v>
      </c>
      <c r="R948" t="e">
        <f>VLOOKUP(assembly_staff_import[[#This Row],[Formatted Works for Group]],[3]!Table7[#Data],1,0)</f>
        <v>#REF!</v>
      </c>
      <c r="S948" t="str">
        <f>IF(assembly_staff_import[[#This Row],[Legislative Staff Type]]="Personal", assembly_staff_import[[#This Row],[Vlookup Works for Group]], assembly_staff_import[[#This Row],[Formatted Works for Group calc]]&amp;", Central Staff Office, Assembly")</f>
        <v>Maintenance, Central Staff Office, Assembly</v>
      </c>
      <c r="T948" s="20" t="str">
        <f>TRIM(assembly_staff_import[[#This Row],[NAME_SOURCE_KEY]])</f>
        <v>BRYANT, RICHARD M</v>
      </c>
      <c r="U948" t="s">
        <v>28124</v>
      </c>
      <c r="V948" t="s">
        <v>28125</v>
      </c>
      <c r="W948" t="s">
        <v>28126</v>
      </c>
      <c r="Y948" t="str">
        <f>IF(assembly_staff_import[[#This Row],[Legislative Staff Type]]="Personal", PROPER(TRIM(assembly_staff_import[[#This Row],[Unit First MI via UNIT_SOURCE_KEY]])&amp;" "&amp;assembly_staff_import[[#This Row],[Unit Last via UNIT_SOURCE_KEY]]), PROPER(TRIM(assembly_staff_import[[#This Row],[UNIT NAME_SOURCE_KEY2]])))</f>
        <v>Maintenance</v>
      </c>
      <c r="Z948" t="s">
        <v>28094</v>
      </c>
      <c r="AA948" t="e">
        <f>VLOOKUP(assembly_staff_import[[#This Row],[Formatted and corrected Works for Group Text]],[3]!Table4[#Data],1,0)</f>
        <v>#REF!</v>
      </c>
      <c r="AB948" t="e">
        <f>VLOOKUP(assembly_staff_import[[#This Row],[Formatted and corrected Works for Group Text]],[3]!Table5[#Data],2,0)</f>
        <v>#REF!</v>
      </c>
      <c r="AC948" t="str">
        <f>IF(TRIM(assembly_staff_import[[#This Row],[PUBLIC INFO ADDR_SOURCE_KEY]])="CAPITOL, ALBANY", "Legislative / Capitol Office", "District Office")</f>
        <v>Legislative / Capitol Office</v>
      </c>
      <c r="AD948" t="s">
        <v>28095</v>
      </c>
      <c r="AF948" t="str">
        <f t="shared" si="48"/>
        <v xml:space="preserve">213 </v>
      </c>
      <c r="AG948" t="s">
        <v>28095</v>
      </c>
      <c r="AH948" t="s">
        <v>28127</v>
      </c>
      <c r="AI948" t="s">
        <v>28128</v>
      </c>
      <c r="AJ948" t="s">
        <v>23493</v>
      </c>
    </row>
    <row r="949" spans="1:36" x14ac:dyDescent="0.2">
      <c r="A949" t="str">
        <f>TRIM(PROPER((assembly_staff_import[[#This Row],[First MI Name via NAME_SOURCE_KEY TEXT]]&amp;" "&amp;assembly_staff_import[[#This Row],[Last Name via NAME_SOURCE_KEY TEXT]]&amp;" "&amp;assembly_staff_import[[#This Row],[Suffix via NAME_SOURCE_KEY]])))</f>
        <v>Rodney M Murray</v>
      </c>
      <c r="B949" t="str">
        <f>TRIM(CONCATENATE(TRIM(assembly_staff_import[[#This Row],[Full Name]]), ", ", assembly_staff_import[[#This Row],[Title]]))</f>
        <v>Rodney M Murray, Maint Worker</v>
      </c>
      <c r="C949" t="e">
        <f>assembly_staff_import[[#This Row],[Vlookup_groups]]</f>
        <v>#REF!</v>
      </c>
      <c r="D949" t="str">
        <f>IF(assembly_staff_import[[#This Row],[Legislative Staff Type]]="Personal",assembly_staff_import[[#This Row],[Formatted Personal Staff Office]],"")</f>
        <v/>
      </c>
      <c r="E949" t="s">
        <v>65</v>
      </c>
      <c r="F949" s="19" t="s">
        <v>10913</v>
      </c>
      <c r="G949" t="s">
        <v>1237</v>
      </c>
      <c r="H949" t="str">
        <f>TRIM(PROPER((assembly_staff_import[[#This Row],[Last Name via NAME_SOURCE_KEY TEXT]]&amp;" "&amp;assembly_staff_import[[#This Row],[Suffix via NAME_SOURCE_KEY]])))</f>
        <v>Murray</v>
      </c>
      <c r="I949" t="str">
        <f>PROPER(assembly_staff_import[[#This Row],[JOB TITLE_SOURCE_KEY]])</f>
        <v xml:space="preserve">Maint Worker                               </v>
      </c>
      <c r="J949" t="s">
        <v>72</v>
      </c>
      <c r="K949" t="str">
        <f>IF(assembly_staff_import[[#This Row],[Legislative Staff Type]]="Personal",assembly_staff_import[[#This Row],[Vlookup Reports To Person]], "")</f>
        <v/>
      </c>
      <c r="L949" t="str">
        <f>PROPER(assembly_staff_import[[#This Row],[First MI Name via NAME_SOURCE_KEY TEXT]])</f>
        <v xml:space="preserve"> Rodney M</v>
      </c>
      <c r="M949" t="s">
        <v>21335</v>
      </c>
      <c r="N949" t="str">
        <f>LOWER(CONCATENATE(assembly_staff_import[[#This Row],[Last Name]],LEFT(assembly_staff_import[[#This Row],[First Name (no initial)]],1),"@nyassembly.gov"))</f>
        <v>murrayr@nyassembly.gov</v>
      </c>
      <c r="O949" t="s">
        <v>28129</v>
      </c>
      <c r="P949" t="e">
        <f>VLOOKUP(assembly_staff_import[[#This Row],[Full Name]],[3]!PEOPLE_March_20[#Data],1,0)</f>
        <v>#REF!</v>
      </c>
      <c r="Q949" t="e">
        <f>VLOOKUP(assembly_staff_import[[#This Row],[Full Name]],[3]!Table17[#Data],3,0)</f>
        <v>#REF!</v>
      </c>
      <c r="R949" t="e">
        <f>VLOOKUP(assembly_staff_import[[#This Row],[Formatted Works for Group]],[3]!Table7[#Data],1,0)</f>
        <v>#REF!</v>
      </c>
      <c r="S949" t="str">
        <f>IF(assembly_staff_import[[#This Row],[Legislative Staff Type]]="Personal", assembly_staff_import[[#This Row],[Vlookup Works for Group]], assembly_staff_import[[#This Row],[Formatted Works for Group calc]]&amp;", Central Staff Office, Assembly")</f>
        <v>Maintenance, Central Staff Office, Assembly</v>
      </c>
      <c r="T949" s="20" t="str">
        <f>TRIM(assembly_staff_import[[#This Row],[NAME_SOURCE_KEY]])</f>
        <v>MURRAY, RODNEY M</v>
      </c>
      <c r="U949" t="s">
        <v>28130</v>
      </c>
      <c r="V949" t="s">
        <v>25584</v>
      </c>
      <c r="W949" t="s">
        <v>28131</v>
      </c>
      <c r="Y949" t="str">
        <f>IF(assembly_staff_import[[#This Row],[Legislative Staff Type]]="Personal", PROPER(TRIM(assembly_staff_import[[#This Row],[Unit First MI via UNIT_SOURCE_KEY]])&amp;" "&amp;assembly_staff_import[[#This Row],[Unit Last via UNIT_SOURCE_KEY]]), PROPER(TRIM(assembly_staff_import[[#This Row],[UNIT NAME_SOURCE_KEY2]])))</f>
        <v>Maintenance</v>
      </c>
      <c r="Z949" t="s">
        <v>28094</v>
      </c>
      <c r="AA949" t="e">
        <f>VLOOKUP(assembly_staff_import[[#This Row],[Formatted and corrected Works for Group Text]],[3]!Table4[#Data],1,0)</f>
        <v>#REF!</v>
      </c>
      <c r="AB949" t="e">
        <f>VLOOKUP(assembly_staff_import[[#This Row],[Formatted and corrected Works for Group Text]],[3]!Table5[#Data],2,0)</f>
        <v>#REF!</v>
      </c>
      <c r="AC949" t="str">
        <f>IF(TRIM(assembly_staff_import[[#This Row],[PUBLIC INFO ADDR_SOURCE_KEY]])="CAPITOL, ALBANY", "Legislative / Capitol Office", "District Office")</f>
        <v>Legislative / Capitol Office</v>
      </c>
      <c r="AD949" t="s">
        <v>28095</v>
      </c>
      <c r="AF949" t="str">
        <f t="shared" si="48"/>
        <v xml:space="preserve">213 </v>
      </c>
      <c r="AG949" t="s">
        <v>28095</v>
      </c>
      <c r="AH949" t="s">
        <v>28132</v>
      </c>
      <c r="AI949" t="s">
        <v>28097</v>
      </c>
      <c r="AJ949" t="s">
        <v>23493</v>
      </c>
    </row>
    <row r="950" spans="1:36" x14ac:dyDescent="0.2">
      <c r="A950" t="str">
        <f>TRIM(PROPER((assembly_staff_import[[#This Row],[First MI Name via NAME_SOURCE_KEY TEXT]]&amp;" "&amp;assembly_staff_import[[#This Row],[Last Name via NAME_SOURCE_KEY TEXT]]&amp;" "&amp;assembly_staff_import[[#This Row],[Suffix via NAME_SOURCE_KEY]])))</f>
        <v>Rolland F Lewis</v>
      </c>
      <c r="B950" t="str">
        <f>TRIM(CONCATENATE(TRIM(assembly_staff_import[[#This Row],[Full Name]]), ", ", assembly_staff_import[[#This Row],[Title]]))</f>
        <v>Rolland F Lewis, Maint Worker</v>
      </c>
      <c r="C950" t="e">
        <f>assembly_staff_import[[#This Row],[Vlookup_groups]]</f>
        <v>#REF!</v>
      </c>
      <c r="D950" t="str">
        <f>IF(assembly_staff_import[[#This Row],[Legislative Staff Type]]="Personal",assembly_staff_import[[#This Row],[Formatted Personal Staff Office]],"")</f>
        <v/>
      </c>
      <c r="E950" t="s">
        <v>65</v>
      </c>
      <c r="F950" s="19" t="s">
        <v>10913</v>
      </c>
      <c r="G950" t="s">
        <v>1237</v>
      </c>
      <c r="H950" t="str">
        <f>TRIM(PROPER((assembly_staff_import[[#This Row],[Last Name via NAME_SOURCE_KEY TEXT]]&amp;" "&amp;assembly_staff_import[[#This Row],[Suffix via NAME_SOURCE_KEY]])))</f>
        <v>Lewis</v>
      </c>
      <c r="I950" t="str">
        <f>PROPER(assembly_staff_import[[#This Row],[JOB TITLE_SOURCE_KEY]])</f>
        <v xml:space="preserve">Maint Worker                               </v>
      </c>
      <c r="J950" t="s">
        <v>72</v>
      </c>
      <c r="K950" t="str">
        <f>IF(assembly_staff_import[[#This Row],[Legislative Staff Type]]="Personal",assembly_staff_import[[#This Row],[Vlookup Reports To Person]], "")</f>
        <v/>
      </c>
      <c r="L950" t="str">
        <f>PROPER(assembly_staff_import[[#This Row],[First MI Name via NAME_SOURCE_KEY TEXT]])</f>
        <v xml:space="preserve"> Rolland F</v>
      </c>
      <c r="M950" t="s">
        <v>11634</v>
      </c>
      <c r="N950" t="str">
        <f>LOWER(CONCATENATE(assembly_staff_import[[#This Row],[Last Name]],LEFT(assembly_staff_import[[#This Row],[First Name (no initial)]],1),"@nyassembly.gov"))</f>
        <v>lewisr@nyassembly.gov</v>
      </c>
      <c r="O950" t="s">
        <v>28133</v>
      </c>
      <c r="P950" t="e">
        <f>VLOOKUP(assembly_staff_import[[#This Row],[Full Name]],[3]!PEOPLE_March_20[#Data],1,0)</f>
        <v>#REF!</v>
      </c>
      <c r="Q950" t="e">
        <f>VLOOKUP(assembly_staff_import[[#This Row],[Full Name]],[3]!Table17[#Data],3,0)</f>
        <v>#REF!</v>
      </c>
      <c r="R950" t="e">
        <f>VLOOKUP(assembly_staff_import[[#This Row],[Formatted Works for Group]],[3]!Table7[#Data],1,0)</f>
        <v>#REF!</v>
      </c>
      <c r="S950" t="str">
        <f>IF(assembly_staff_import[[#This Row],[Legislative Staff Type]]="Personal", assembly_staff_import[[#This Row],[Vlookup Works for Group]], assembly_staff_import[[#This Row],[Formatted Works for Group calc]]&amp;", Central Staff Office, Assembly")</f>
        <v>Maintenance, Central Staff Office, Assembly</v>
      </c>
      <c r="T950" s="20" t="str">
        <f>TRIM(assembly_staff_import[[#This Row],[NAME_SOURCE_KEY]])</f>
        <v>LEWIS, ROLLAND F</v>
      </c>
      <c r="U950" t="s">
        <v>28134</v>
      </c>
      <c r="V950" t="s">
        <v>24305</v>
      </c>
      <c r="W950" t="s">
        <v>28135</v>
      </c>
      <c r="Y950" t="str">
        <f>IF(assembly_staff_import[[#This Row],[Legislative Staff Type]]="Personal", PROPER(TRIM(assembly_staff_import[[#This Row],[Unit First MI via UNIT_SOURCE_KEY]])&amp;" "&amp;assembly_staff_import[[#This Row],[Unit Last via UNIT_SOURCE_KEY]]), PROPER(TRIM(assembly_staff_import[[#This Row],[UNIT NAME_SOURCE_KEY2]])))</f>
        <v>Maintenance</v>
      </c>
      <c r="Z950" t="s">
        <v>28094</v>
      </c>
      <c r="AA950" t="e">
        <f>VLOOKUP(assembly_staff_import[[#This Row],[Formatted and corrected Works for Group Text]],[3]!Table4[#Data],1,0)</f>
        <v>#REF!</v>
      </c>
      <c r="AB950" t="e">
        <f>VLOOKUP(assembly_staff_import[[#This Row],[Formatted and corrected Works for Group Text]],[3]!Table5[#Data],2,0)</f>
        <v>#REF!</v>
      </c>
      <c r="AC950" t="str">
        <f>IF(TRIM(assembly_staff_import[[#This Row],[PUBLIC INFO ADDR_SOURCE_KEY]])="CAPITOL, ALBANY", "Legislative / Capitol Office", "District Office")</f>
        <v>Legislative / Capitol Office</v>
      </c>
      <c r="AD950" t="s">
        <v>28095</v>
      </c>
      <c r="AF950" t="str">
        <f t="shared" si="48"/>
        <v xml:space="preserve">213 </v>
      </c>
      <c r="AG950" t="s">
        <v>28095</v>
      </c>
      <c r="AH950" t="s">
        <v>28136</v>
      </c>
      <c r="AI950" t="s">
        <v>28097</v>
      </c>
      <c r="AJ950" t="s">
        <v>23493</v>
      </c>
    </row>
    <row r="951" spans="1:36" x14ac:dyDescent="0.2">
      <c r="A951" t="str">
        <f>TRIM(PROPER((assembly_staff_import[[#This Row],[First MI Name via NAME_SOURCE_KEY TEXT]]&amp;" "&amp;assembly_staff_import[[#This Row],[Last Name via NAME_SOURCE_KEY TEXT]]&amp;" "&amp;assembly_staff_import[[#This Row],[Suffix via NAME_SOURCE_KEY]])))</f>
        <v>Scott A Cioffi</v>
      </c>
      <c r="B951" t="str">
        <f>TRIM(CONCATENATE(TRIM(assembly_staff_import[[#This Row],[Full Name]]), ", ", assembly_staff_import[[#This Row],[Title]]))</f>
        <v>Scott A Cioffi, Maint Worker</v>
      </c>
      <c r="C951" t="e">
        <f>assembly_staff_import[[#This Row],[Vlookup_groups]]</f>
        <v>#REF!</v>
      </c>
      <c r="D951" t="str">
        <f>IF(assembly_staff_import[[#This Row],[Legislative Staff Type]]="Personal",assembly_staff_import[[#This Row],[Formatted Personal Staff Office]],"")</f>
        <v/>
      </c>
      <c r="E951" t="s">
        <v>65</v>
      </c>
      <c r="F951" s="19" t="s">
        <v>10913</v>
      </c>
      <c r="G951" t="s">
        <v>1237</v>
      </c>
      <c r="H951" t="str">
        <f>TRIM(PROPER((assembly_staff_import[[#This Row],[Last Name via NAME_SOURCE_KEY TEXT]]&amp;" "&amp;assembly_staff_import[[#This Row],[Suffix via NAME_SOURCE_KEY]])))</f>
        <v>Cioffi</v>
      </c>
      <c r="I951" t="str">
        <f>PROPER(assembly_staff_import[[#This Row],[JOB TITLE_SOURCE_KEY]])</f>
        <v xml:space="preserve">Maint Worker                               </v>
      </c>
      <c r="J951" t="s">
        <v>72</v>
      </c>
      <c r="K951" t="str">
        <f>IF(assembly_staff_import[[#This Row],[Legislative Staff Type]]="Personal",assembly_staff_import[[#This Row],[Vlookup Reports To Person]], "")</f>
        <v/>
      </c>
      <c r="L951" t="str">
        <f>PROPER(assembly_staff_import[[#This Row],[First MI Name via NAME_SOURCE_KEY TEXT]])</f>
        <v xml:space="preserve"> Scott A</v>
      </c>
      <c r="M951" t="s">
        <v>21730</v>
      </c>
      <c r="N951" t="str">
        <f>LOWER(CONCATENATE(assembly_staff_import[[#This Row],[Last Name]],LEFT(assembly_staff_import[[#This Row],[First Name (no initial)]],1),"@nyassembly.gov"))</f>
        <v>cioffis@nyassembly.gov</v>
      </c>
      <c r="O951" t="s">
        <v>11172</v>
      </c>
      <c r="P951" t="e">
        <f>VLOOKUP(assembly_staff_import[[#This Row],[Full Name]],[3]!PEOPLE_March_20[#Data],1,0)</f>
        <v>#REF!</v>
      </c>
      <c r="Q951" t="e">
        <f>VLOOKUP(assembly_staff_import[[#This Row],[Full Name]],[3]!Table17[#Data],3,0)</f>
        <v>#REF!</v>
      </c>
      <c r="R951" t="e">
        <f>VLOOKUP(assembly_staff_import[[#This Row],[Formatted Works for Group]],[3]!Table7[#Data],1,0)</f>
        <v>#REF!</v>
      </c>
      <c r="S951" t="str">
        <f>IF(assembly_staff_import[[#This Row],[Legislative Staff Type]]="Personal", assembly_staff_import[[#This Row],[Vlookup Works for Group]], assembly_staff_import[[#This Row],[Formatted Works for Group calc]]&amp;", Central Staff Office, Assembly")</f>
        <v>Maintenance, Central Staff Office, Assembly</v>
      </c>
      <c r="T951" s="20" t="str">
        <f>TRIM(assembly_staff_import[[#This Row],[NAME_SOURCE_KEY]])</f>
        <v>CIOFFI, SCOTT A</v>
      </c>
      <c r="U951" t="s">
        <v>28137</v>
      </c>
      <c r="V951" t="s">
        <v>28138</v>
      </c>
      <c r="W951" t="s">
        <v>24880</v>
      </c>
      <c r="Y951" t="str">
        <f>IF(assembly_staff_import[[#This Row],[Legislative Staff Type]]="Personal", PROPER(TRIM(assembly_staff_import[[#This Row],[Unit First MI via UNIT_SOURCE_KEY]])&amp;" "&amp;assembly_staff_import[[#This Row],[Unit Last via UNIT_SOURCE_KEY]]), PROPER(TRIM(assembly_staff_import[[#This Row],[UNIT NAME_SOURCE_KEY2]])))</f>
        <v>Maintenance</v>
      </c>
      <c r="Z951" t="s">
        <v>28094</v>
      </c>
      <c r="AA951" t="e">
        <f>VLOOKUP(assembly_staff_import[[#This Row],[Formatted and corrected Works for Group Text]],[3]!Table4[#Data],1,0)</f>
        <v>#REF!</v>
      </c>
      <c r="AB951" t="e">
        <f>VLOOKUP(assembly_staff_import[[#This Row],[Formatted and corrected Works for Group Text]],[3]!Table5[#Data],2,0)</f>
        <v>#REF!</v>
      </c>
      <c r="AC951" t="str">
        <f>IF(TRIM(assembly_staff_import[[#This Row],[PUBLIC INFO ADDR_SOURCE_KEY]])="CAPITOL, ALBANY", "Legislative / Capitol Office", "District Office")</f>
        <v>Legislative / Capitol Office</v>
      </c>
      <c r="AD951" t="s">
        <v>28095</v>
      </c>
      <c r="AF951" t="str">
        <f t="shared" si="48"/>
        <v xml:space="preserve">213 </v>
      </c>
      <c r="AG951" t="s">
        <v>28095</v>
      </c>
      <c r="AH951" t="s">
        <v>28139</v>
      </c>
      <c r="AI951" t="s">
        <v>28097</v>
      </c>
      <c r="AJ951" t="s">
        <v>23493</v>
      </c>
    </row>
    <row r="952" spans="1:36" x14ac:dyDescent="0.2">
      <c r="A952" t="str">
        <f>TRIM(PROPER((assembly_staff_import[[#This Row],[First MI Name via NAME_SOURCE_KEY TEXT]]&amp;" "&amp;assembly_staff_import[[#This Row],[Last Name via NAME_SOURCE_KEY TEXT]]&amp;" "&amp;assembly_staff_import[[#This Row],[Suffix via NAME_SOURCE_KEY]])))</f>
        <v>Stephen A Napier</v>
      </c>
      <c r="B952" t="str">
        <f>TRIM(CONCATENATE(TRIM(assembly_staff_import[[#This Row],[Full Name]]), ", ", assembly_staff_import[[#This Row],[Title]]))</f>
        <v>Stephen A Napier, Supt Bldgs</v>
      </c>
      <c r="C952" t="e">
        <f>assembly_staff_import[[#This Row],[Vlookup_groups]]</f>
        <v>#REF!</v>
      </c>
      <c r="D952" t="str">
        <f>IF(assembly_staff_import[[#This Row],[Legislative Staff Type]]="Personal",assembly_staff_import[[#This Row],[Formatted Personal Staff Office]],"")</f>
        <v/>
      </c>
      <c r="E952" t="s">
        <v>65</v>
      </c>
      <c r="F952" s="19" t="s">
        <v>10913</v>
      </c>
      <c r="G952" t="s">
        <v>1237</v>
      </c>
      <c r="H952" t="str">
        <f>TRIM(PROPER((assembly_staff_import[[#This Row],[Last Name via NAME_SOURCE_KEY TEXT]]&amp;" "&amp;assembly_staff_import[[#This Row],[Suffix via NAME_SOURCE_KEY]])))</f>
        <v>Napier</v>
      </c>
      <c r="I952" t="str">
        <f>PROPER(assembly_staff_import[[#This Row],[JOB TITLE_SOURCE_KEY]])</f>
        <v xml:space="preserve">Supt Bldgs                                 </v>
      </c>
      <c r="J952" t="s">
        <v>72</v>
      </c>
      <c r="K952" t="str">
        <f>IF(assembly_staff_import[[#This Row],[Legislative Staff Type]]="Personal",assembly_staff_import[[#This Row],[Vlookup Reports To Person]], "")</f>
        <v/>
      </c>
      <c r="L952" t="str">
        <f>PROPER(assembly_staff_import[[#This Row],[First MI Name via NAME_SOURCE_KEY TEXT]])</f>
        <v xml:space="preserve"> Stephen A</v>
      </c>
      <c r="M952" t="s">
        <v>21302</v>
      </c>
      <c r="N952" t="str">
        <f>LOWER(CONCATENATE(assembly_staff_import[[#This Row],[Last Name]],LEFT(assembly_staff_import[[#This Row],[First Name (no initial)]],1),"@nyassembly.gov"))</f>
        <v>napiers@nyassembly.gov</v>
      </c>
      <c r="O952" t="s">
        <v>28140</v>
      </c>
      <c r="P952" t="e">
        <f>VLOOKUP(assembly_staff_import[[#This Row],[Full Name]],[3]!PEOPLE_March_20[#Data],1,0)</f>
        <v>#REF!</v>
      </c>
      <c r="Q952" t="e">
        <f>VLOOKUP(assembly_staff_import[[#This Row],[Full Name]],[3]!Table17[#Data],3,0)</f>
        <v>#REF!</v>
      </c>
      <c r="R952" t="e">
        <f>VLOOKUP(assembly_staff_import[[#This Row],[Formatted Works for Group]],[3]!Table7[#Data],1,0)</f>
        <v>#REF!</v>
      </c>
      <c r="S952" t="str">
        <f>IF(assembly_staff_import[[#This Row],[Legislative Staff Type]]="Personal", assembly_staff_import[[#This Row],[Vlookup Works for Group]], assembly_staff_import[[#This Row],[Formatted Works for Group calc]]&amp;", Central Staff Office, Assembly")</f>
        <v>Maintenance, Central Staff Office, Assembly</v>
      </c>
      <c r="T952" s="20" t="str">
        <f>TRIM(assembly_staff_import[[#This Row],[NAME_SOURCE_KEY]])</f>
        <v>NAPIER, STEPHEN A</v>
      </c>
      <c r="U952" t="s">
        <v>28141</v>
      </c>
      <c r="V952" t="s">
        <v>28142</v>
      </c>
      <c r="W952" t="s">
        <v>28143</v>
      </c>
      <c r="Y952" t="str">
        <f>IF(assembly_staff_import[[#This Row],[Legislative Staff Type]]="Personal", PROPER(TRIM(assembly_staff_import[[#This Row],[Unit First MI via UNIT_SOURCE_KEY]])&amp;" "&amp;assembly_staff_import[[#This Row],[Unit Last via UNIT_SOURCE_KEY]]), PROPER(TRIM(assembly_staff_import[[#This Row],[UNIT NAME_SOURCE_KEY2]])))</f>
        <v>Maintenance</v>
      </c>
      <c r="Z952" t="s">
        <v>28094</v>
      </c>
      <c r="AA952" t="e">
        <f>VLOOKUP(assembly_staff_import[[#This Row],[Formatted and corrected Works for Group Text]],[3]!Table4[#Data],1,0)</f>
        <v>#REF!</v>
      </c>
      <c r="AB952" t="e">
        <f>VLOOKUP(assembly_staff_import[[#This Row],[Formatted and corrected Works for Group Text]],[3]!Table5[#Data],2,0)</f>
        <v>#REF!</v>
      </c>
      <c r="AC952" t="str">
        <f>IF(TRIM(assembly_staff_import[[#This Row],[PUBLIC INFO ADDR_SOURCE_KEY]])="CAPITOL, ALBANY", "Legislative / Capitol Office", "District Office")</f>
        <v>Legislative / Capitol Office</v>
      </c>
      <c r="AD952" t="s">
        <v>28095</v>
      </c>
      <c r="AF952" t="str">
        <f t="shared" si="48"/>
        <v xml:space="preserve">213 </v>
      </c>
      <c r="AG952" t="s">
        <v>28095</v>
      </c>
      <c r="AH952" t="s">
        <v>28144</v>
      </c>
      <c r="AI952" t="s">
        <v>28145</v>
      </c>
      <c r="AJ952" t="s">
        <v>23493</v>
      </c>
    </row>
    <row r="953" spans="1:36" x14ac:dyDescent="0.2">
      <c r="A953" t="str">
        <f>TRIM(PROPER((assembly_staff_import[[#This Row],[First MI Name via NAME_SOURCE_KEY TEXT]]&amp;" "&amp;assembly_staff_import[[#This Row],[Last Name via NAME_SOURCE_KEY TEXT]]&amp;" "&amp;assembly_staff_import[[#This Row],[Suffix via NAME_SOURCE_KEY]])))</f>
        <v>Thomas P O'Sullivan</v>
      </c>
      <c r="B953" t="str">
        <f>TRIM(CONCATENATE(TRIM(assembly_staff_import[[#This Row],[Full Name]]), ", ", assembly_staff_import[[#This Row],[Title]]))</f>
        <v>Thomas P O'Sullivan, Maint Worker</v>
      </c>
      <c r="C953" t="e">
        <f>assembly_staff_import[[#This Row],[Vlookup_groups]]</f>
        <v>#REF!</v>
      </c>
      <c r="D953" t="str">
        <f>IF(assembly_staff_import[[#This Row],[Legislative Staff Type]]="Personal",assembly_staff_import[[#This Row],[Formatted Personal Staff Office]],"")</f>
        <v/>
      </c>
      <c r="E953" t="s">
        <v>65</v>
      </c>
      <c r="F953" s="19" t="s">
        <v>10913</v>
      </c>
      <c r="G953" t="s">
        <v>1237</v>
      </c>
      <c r="H953" t="str">
        <f>TRIM(PROPER((assembly_staff_import[[#This Row],[Last Name via NAME_SOURCE_KEY TEXT]]&amp;" "&amp;assembly_staff_import[[#This Row],[Suffix via NAME_SOURCE_KEY]])))</f>
        <v>O'Sullivan</v>
      </c>
      <c r="I953" t="str">
        <f>PROPER(assembly_staff_import[[#This Row],[JOB TITLE_SOURCE_KEY]])</f>
        <v xml:space="preserve">Maint Worker                               </v>
      </c>
      <c r="J953" t="s">
        <v>72</v>
      </c>
      <c r="K953" t="str">
        <f>IF(assembly_staff_import[[#This Row],[Legislative Staff Type]]="Personal",assembly_staff_import[[#This Row],[Vlookup Reports To Person]], "")</f>
        <v/>
      </c>
      <c r="L953" t="str">
        <f>PROPER(assembly_staff_import[[#This Row],[First MI Name via NAME_SOURCE_KEY TEXT]])</f>
        <v xml:space="preserve"> Thomas P</v>
      </c>
      <c r="M953" t="s">
        <v>21294</v>
      </c>
      <c r="N953" t="str">
        <f>LOWER(CONCATENATE(assembly_staff_import[[#This Row],[Last Name]],LEFT(assembly_staff_import[[#This Row],[First Name (no initial)]],1),"@nyassembly.gov"))</f>
        <v>o'sullivant@nyassembly.gov</v>
      </c>
      <c r="O953" t="s">
        <v>7424</v>
      </c>
      <c r="P953" t="e">
        <f>VLOOKUP(assembly_staff_import[[#This Row],[Full Name]],[3]!PEOPLE_March_20[#Data],1,0)</f>
        <v>#REF!</v>
      </c>
      <c r="Q953" t="e">
        <f>VLOOKUP(assembly_staff_import[[#This Row],[Full Name]],[3]!Table17[#Data],3,0)</f>
        <v>#REF!</v>
      </c>
      <c r="R953" t="e">
        <f>VLOOKUP(assembly_staff_import[[#This Row],[Formatted Works for Group]],[3]!Table7[#Data],1,0)</f>
        <v>#REF!</v>
      </c>
      <c r="S953" t="str">
        <f>IF(assembly_staff_import[[#This Row],[Legislative Staff Type]]="Personal", assembly_staff_import[[#This Row],[Vlookup Works for Group]], assembly_staff_import[[#This Row],[Formatted Works for Group calc]]&amp;", Central Staff Office, Assembly")</f>
        <v>Maintenance, Central Staff Office, Assembly</v>
      </c>
      <c r="T953" s="20" t="str">
        <f>TRIM(assembly_staff_import[[#This Row],[NAME_SOURCE_KEY]])</f>
        <v>O'SULLIVAN, THOMAS P</v>
      </c>
      <c r="U953" t="s">
        <v>28146</v>
      </c>
      <c r="V953" t="s">
        <v>28147</v>
      </c>
      <c r="W953" t="s">
        <v>28148</v>
      </c>
      <c r="Y953" t="str">
        <f>IF(assembly_staff_import[[#This Row],[Legislative Staff Type]]="Personal", PROPER(TRIM(assembly_staff_import[[#This Row],[Unit First MI via UNIT_SOURCE_KEY]])&amp;" "&amp;assembly_staff_import[[#This Row],[Unit Last via UNIT_SOURCE_KEY]]), PROPER(TRIM(assembly_staff_import[[#This Row],[UNIT NAME_SOURCE_KEY2]])))</f>
        <v>Maintenance</v>
      </c>
      <c r="Z953" t="s">
        <v>28094</v>
      </c>
      <c r="AA953" t="e">
        <f>VLOOKUP(assembly_staff_import[[#This Row],[Formatted and corrected Works for Group Text]],[3]!Table4[#Data],1,0)</f>
        <v>#REF!</v>
      </c>
      <c r="AB953" t="e">
        <f>VLOOKUP(assembly_staff_import[[#This Row],[Formatted and corrected Works for Group Text]],[3]!Table5[#Data],2,0)</f>
        <v>#REF!</v>
      </c>
      <c r="AC953" t="str">
        <f>IF(TRIM(assembly_staff_import[[#This Row],[PUBLIC INFO ADDR_SOURCE_KEY]])="CAPITOL, ALBANY", "Legislative / Capitol Office", "District Office")</f>
        <v>Legislative / Capitol Office</v>
      </c>
      <c r="AD953" t="s">
        <v>28095</v>
      </c>
      <c r="AF953" t="str">
        <f t="shared" si="48"/>
        <v xml:space="preserve">213 </v>
      </c>
      <c r="AG953" t="s">
        <v>28095</v>
      </c>
      <c r="AH953" t="s">
        <v>28149</v>
      </c>
      <c r="AI953" t="s">
        <v>28097</v>
      </c>
      <c r="AJ953" t="s">
        <v>23493</v>
      </c>
    </row>
    <row r="954" spans="1:36" x14ac:dyDescent="0.2">
      <c r="A954" t="str">
        <f>TRIM(PROPER((assembly_staff_import[[#This Row],[First MI Name via NAME_SOURCE_KEY TEXT]]&amp;" "&amp;assembly_staff_import[[#This Row],[Last Name via NAME_SOURCE_KEY TEXT]]&amp;" "&amp;assembly_staff_import[[#This Row],[Suffix via NAME_SOURCE_KEY]])))</f>
        <v>Deborah A Dempsey Scialdo</v>
      </c>
      <c r="B954" t="str">
        <f>TRIM(CONCATENATE(TRIM(assembly_staff_import[[#This Row],[Full Name]]), ", ", assembly_staff_import[[#This Row],[Title]]))</f>
        <v>Deborah A Dempsey Scialdo, Chief Of Staff</v>
      </c>
      <c r="C954" t="e">
        <f>assembly_staff_import[[#This Row],[Vlookup_groups]]</f>
        <v>#REF!</v>
      </c>
      <c r="D954" t="str">
        <f>IF(assembly_staff_import[[#This Row],[Legislative Staff Type]]="Personal",assembly_staff_import[[#This Row],[Formatted Personal Staff Office]],"")</f>
        <v>District Office</v>
      </c>
      <c r="E954" t="s">
        <v>65</v>
      </c>
      <c r="F954" s="19" t="s">
        <v>10913</v>
      </c>
      <c r="G954" t="s">
        <v>67</v>
      </c>
      <c r="H954" t="str">
        <f>TRIM(PROPER((assembly_staff_import[[#This Row],[Last Name via NAME_SOURCE_KEY TEXT]]&amp;" "&amp;assembly_staff_import[[#This Row],[Suffix via NAME_SOURCE_KEY]])))</f>
        <v>Dempsey Scialdo</v>
      </c>
      <c r="I954" t="str">
        <f>PROPER(assembly_staff_import[[#This Row],[JOB TITLE_SOURCE_KEY]])</f>
        <v xml:space="preserve">Chief Of Staff                             </v>
      </c>
      <c r="J954" t="s">
        <v>72</v>
      </c>
      <c r="K954" t="e">
        <f>IF(assembly_staff_import[[#This Row],[Legislative Staff Type]]="Personal",assembly_staff_import[[#This Row],[Vlookup Reports To Person]], "")</f>
        <v>#REF!</v>
      </c>
      <c r="L954" t="str">
        <f>PROPER(assembly_staff_import[[#This Row],[First MI Name via NAME_SOURCE_KEY TEXT]])</f>
        <v xml:space="preserve"> Deborah A</v>
      </c>
      <c r="M954" t="s">
        <v>15766</v>
      </c>
      <c r="N954" t="str">
        <f>LOWER(CONCATENATE(assembly_staff_import[[#This Row],[Last Name]],LEFT(assembly_staff_import[[#This Row],[First Name (no initial)]],1),"@nyassembly.gov"))</f>
        <v>dempsey scialdod@nyassembly.gov</v>
      </c>
      <c r="O954" t="s">
        <v>23878</v>
      </c>
      <c r="P954" t="e">
        <f>VLOOKUP(assembly_staff_import[[#This Row],[Full Name]],[3]!PEOPLE_March_20[#Data],1,0)</f>
        <v>#REF!</v>
      </c>
      <c r="Q954" t="e">
        <f>VLOOKUP(assembly_staff_import[[#This Row],[Full Name]],[3]!Table17[#Data],3,0)</f>
        <v>#REF!</v>
      </c>
      <c r="R954" t="e">
        <f>VLOOKUP(assembly_staff_import[[#This Row],[Formatted Works for Group]],[3]!Table7[#Data],1,0)</f>
        <v>#REF!</v>
      </c>
      <c r="S954" t="e">
        <f>IF(assembly_staff_import[[#This Row],[Legislative Staff Type]]="Personal", assembly_staff_import[[#This Row],[Vlookup Works for Group]], assembly_staff_import[[#This Row],[Formatted Works for Group calc]]&amp;", Central Staff Office, Assembly")</f>
        <v>#REF!</v>
      </c>
      <c r="T954" s="20" t="str">
        <f>TRIM(assembly_staff_import[[#This Row],[NAME_SOURCE_KEY]])</f>
        <v>DEMPSEY SCIALDO, DEBORAH A</v>
      </c>
      <c r="U954" t="s">
        <v>28150</v>
      </c>
      <c r="V954" t="s">
        <v>28151</v>
      </c>
      <c r="W954" t="s">
        <v>23881</v>
      </c>
      <c r="Y954" t="str">
        <f>IF(assembly_staff_import[[#This Row],[Legislative Staff Type]]="Personal", PROPER(TRIM(assembly_staff_import[[#This Row],[Unit First MI via UNIT_SOURCE_KEY]])&amp;" "&amp;assembly_staff_import[[#This Row],[Unit Last via UNIT_SOURCE_KEY]]), PROPER(TRIM(assembly_staff_import[[#This Row],[UNIT NAME_SOURCE_KEY2]])))</f>
        <v>Marc W. Butler</v>
      </c>
      <c r="Z954" t="s">
        <v>28152</v>
      </c>
      <c r="AA954" t="e">
        <f>VLOOKUP(assembly_staff_import[[#This Row],[Formatted and corrected Works for Group Text]],[3]!Table4[#Data],1,0)</f>
        <v>#REF!</v>
      </c>
      <c r="AB954" t="e">
        <f>VLOOKUP(assembly_staff_import[[#This Row],[Formatted and corrected Works for Group Text]],[3]!Table5[#Data],2,0)</f>
        <v>#REF!</v>
      </c>
      <c r="AC954" t="str">
        <f>IF(TRIM(assembly_staff_import[[#This Row],[PUBLIC INFO ADDR_SOURCE_KEY]])="CAPITOL, ALBANY", "Legislative / Capitol Office", "District Office")</f>
        <v>District Office</v>
      </c>
      <c r="AD954" t="s">
        <v>24153</v>
      </c>
      <c r="AE954" t="s">
        <v>28153</v>
      </c>
      <c r="AF954" t="str">
        <f t="shared" ref="AF954:AF959" si="49">"P65 "</f>
        <v xml:space="preserve">P65 </v>
      </c>
      <c r="AG954" t="s">
        <v>28154</v>
      </c>
      <c r="AH954" t="s">
        <v>28155</v>
      </c>
      <c r="AI954" t="s">
        <v>23587</v>
      </c>
      <c r="AJ954" t="s">
        <v>28156</v>
      </c>
    </row>
    <row r="955" spans="1:36" x14ac:dyDescent="0.2">
      <c r="A955" t="str">
        <f>TRIM(PROPER((assembly_staff_import[[#This Row],[First MI Name via NAME_SOURCE_KEY TEXT]]&amp;" "&amp;assembly_staff_import[[#This Row],[Last Name via NAME_SOURCE_KEY TEXT]]&amp;" "&amp;assembly_staff_import[[#This Row],[Suffix via NAME_SOURCE_KEY]])))</f>
        <v>Dorothy J Macvean</v>
      </c>
      <c r="B955" t="str">
        <f>TRIM(CONCATENATE(TRIM(assembly_staff_import[[#This Row],[Full Name]]), ", ", assembly_staff_import[[#This Row],[Title]]))</f>
        <v>Dorothy J Macvean, Office Mngr-Min</v>
      </c>
      <c r="C955" t="e">
        <f>assembly_staff_import[[#This Row],[Vlookup_groups]]</f>
        <v>#REF!</v>
      </c>
      <c r="D955" t="str">
        <f>IF(assembly_staff_import[[#This Row],[Legislative Staff Type]]="Personal",assembly_staff_import[[#This Row],[Formatted Personal Staff Office]],"")</f>
        <v>District Office</v>
      </c>
      <c r="E955" t="s">
        <v>65</v>
      </c>
      <c r="F955" s="19" t="s">
        <v>10913</v>
      </c>
      <c r="G955" t="s">
        <v>67</v>
      </c>
      <c r="H955" t="str">
        <f>TRIM(PROPER((assembly_staff_import[[#This Row],[Last Name via NAME_SOURCE_KEY TEXT]]&amp;" "&amp;assembly_staff_import[[#This Row],[Suffix via NAME_SOURCE_KEY]])))</f>
        <v>Macvean</v>
      </c>
      <c r="I955" t="str">
        <f>PROPER(assembly_staff_import[[#This Row],[JOB TITLE_SOURCE_KEY]])</f>
        <v xml:space="preserve">Office Mngr-Min                            </v>
      </c>
      <c r="J955" t="s">
        <v>72</v>
      </c>
      <c r="K955" t="e">
        <f>IF(assembly_staff_import[[#This Row],[Legislative Staff Type]]="Personal",assembly_staff_import[[#This Row],[Vlookup Reports To Person]], "")</f>
        <v>#REF!</v>
      </c>
      <c r="L955" t="str">
        <f>PROPER(assembly_staff_import[[#This Row],[First MI Name via NAME_SOURCE_KEY TEXT]])</f>
        <v xml:space="preserve"> Dorothy J</v>
      </c>
      <c r="M955" t="s">
        <v>15760</v>
      </c>
      <c r="N955" t="str">
        <f>LOWER(CONCATENATE(assembly_staff_import[[#This Row],[Last Name]],LEFT(assembly_staff_import[[#This Row],[First Name (no initial)]],1),"@nyassembly.gov"))</f>
        <v>macveand@nyassembly.gov</v>
      </c>
      <c r="O955" t="s">
        <v>23801</v>
      </c>
      <c r="P955" t="e">
        <f>VLOOKUP(assembly_staff_import[[#This Row],[Full Name]],[3]!PEOPLE_March_20[#Data],1,0)</f>
        <v>#REF!</v>
      </c>
      <c r="Q955" t="e">
        <f>VLOOKUP(assembly_staff_import[[#This Row],[Full Name]],[3]!Table17[#Data],3,0)</f>
        <v>#REF!</v>
      </c>
      <c r="R955" t="e">
        <f>VLOOKUP(assembly_staff_import[[#This Row],[Formatted Works for Group]],[3]!Table7[#Data],1,0)</f>
        <v>#REF!</v>
      </c>
      <c r="S955" t="e">
        <f>IF(assembly_staff_import[[#This Row],[Legislative Staff Type]]="Personal", assembly_staff_import[[#This Row],[Vlookup Works for Group]], assembly_staff_import[[#This Row],[Formatted Works for Group calc]]&amp;", Central Staff Office, Assembly")</f>
        <v>#REF!</v>
      </c>
      <c r="T955" s="20" t="str">
        <f>TRIM(assembly_staff_import[[#This Row],[NAME_SOURCE_KEY]])</f>
        <v>MACVEAN, DOROTHY J</v>
      </c>
      <c r="U955" t="s">
        <v>28157</v>
      </c>
      <c r="V955" t="s">
        <v>28158</v>
      </c>
      <c r="W955" t="s">
        <v>28159</v>
      </c>
      <c r="Y955" t="str">
        <f>IF(assembly_staff_import[[#This Row],[Legislative Staff Type]]="Personal", PROPER(TRIM(assembly_staff_import[[#This Row],[Unit First MI via UNIT_SOURCE_KEY]])&amp;" "&amp;assembly_staff_import[[#This Row],[Unit Last via UNIT_SOURCE_KEY]]), PROPER(TRIM(assembly_staff_import[[#This Row],[UNIT NAME_SOURCE_KEY2]])))</f>
        <v>Marc W. Butler</v>
      </c>
      <c r="Z955" t="s">
        <v>28152</v>
      </c>
      <c r="AA955" t="e">
        <f>VLOOKUP(assembly_staff_import[[#This Row],[Formatted and corrected Works for Group Text]],[3]!Table4[#Data],1,0)</f>
        <v>#REF!</v>
      </c>
      <c r="AB955" t="e">
        <f>VLOOKUP(assembly_staff_import[[#This Row],[Formatted and corrected Works for Group Text]],[3]!Table5[#Data],2,0)</f>
        <v>#REF!</v>
      </c>
      <c r="AC955" t="str">
        <f>IF(TRIM(assembly_staff_import[[#This Row],[PUBLIC INFO ADDR_SOURCE_KEY]])="CAPITOL, ALBANY", "Legislative / Capitol Office", "District Office")</f>
        <v>District Office</v>
      </c>
      <c r="AD955" t="s">
        <v>24153</v>
      </c>
      <c r="AE955" t="s">
        <v>28153</v>
      </c>
      <c r="AF955" t="str">
        <f t="shared" si="49"/>
        <v xml:space="preserve">P65 </v>
      </c>
      <c r="AG955" t="s">
        <v>28154</v>
      </c>
      <c r="AH955" t="s">
        <v>28160</v>
      </c>
      <c r="AI955" t="s">
        <v>24140</v>
      </c>
      <c r="AJ955" t="s">
        <v>28161</v>
      </c>
    </row>
    <row r="956" spans="1:36" x14ac:dyDescent="0.2">
      <c r="A956" t="str">
        <f>TRIM(PROPER((assembly_staff_import[[#This Row],[First MI Name via NAME_SOURCE_KEY TEXT]]&amp;" "&amp;assembly_staff_import[[#This Row],[Last Name via NAME_SOURCE_KEY TEXT]]&amp;" "&amp;assembly_staff_import[[#This Row],[Suffix via NAME_SOURCE_KEY]])))</f>
        <v>Linda S Cockett</v>
      </c>
      <c r="B956" t="str">
        <f>TRIM(CONCATENATE(TRIM(assembly_staff_import[[#This Row],[Full Name]]), ", ", assembly_staff_import[[#This Row],[Title]]))</f>
        <v>Linda S Cockett, Office Manager</v>
      </c>
      <c r="C956" t="e">
        <f>assembly_staff_import[[#This Row],[Vlookup_groups]]</f>
        <v>#REF!</v>
      </c>
      <c r="D956" t="str">
        <f>IF(assembly_staff_import[[#This Row],[Legislative Staff Type]]="Personal",assembly_staff_import[[#This Row],[Formatted Personal Staff Office]],"")</f>
        <v>District Office</v>
      </c>
      <c r="E956" t="s">
        <v>65</v>
      </c>
      <c r="F956" s="19" t="s">
        <v>10913</v>
      </c>
      <c r="G956" t="s">
        <v>67</v>
      </c>
      <c r="H956" t="str">
        <f>TRIM(PROPER((assembly_staff_import[[#This Row],[Last Name via NAME_SOURCE_KEY TEXT]]&amp;" "&amp;assembly_staff_import[[#This Row],[Suffix via NAME_SOURCE_KEY]])))</f>
        <v>Cockett</v>
      </c>
      <c r="I956" t="str">
        <f>PROPER(assembly_staff_import[[#This Row],[JOB TITLE_SOURCE_KEY]])</f>
        <v xml:space="preserve">Office Manager                             </v>
      </c>
      <c r="J956" t="s">
        <v>72</v>
      </c>
      <c r="K956" t="e">
        <f>IF(assembly_staff_import[[#This Row],[Legislative Staff Type]]="Personal",assembly_staff_import[[#This Row],[Vlookup Reports To Person]], "")</f>
        <v>#REF!</v>
      </c>
      <c r="L956" t="str">
        <f>PROPER(assembly_staff_import[[#This Row],[First MI Name via NAME_SOURCE_KEY TEXT]])</f>
        <v xml:space="preserve"> Linda S</v>
      </c>
      <c r="M956" t="s">
        <v>21777</v>
      </c>
      <c r="N956" t="str">
        <f>LOWER(CONCATENATE(assembly_staff_import[[#This Row],[Last Name]],LEFT(assembly_staff_import[[#This Row],[First Name (no initial)]],1),"@nyassembly.gov"))</f>
        <v>cockettl@nyassembly.gov</v>
      </c>
      <c r="O956" t="s">
        <v>23928</v>
      </c>
      <c r="P956" t="e">
        <f>VLOOKUP(assembly_staff_import[[#This Row],[Full Name]],[3]!PEOPLE_March_20[#Data],1,0)</f>
        <v>#REF!</v>
      </c>
      <c r="Q956" t="e">
        <f>VLOOKUP(assembly_staff_import[[#This Row],[Full Name]],[3]!Table17[#Data],3,0)</f>
        <v>#REF!</v>
      </c>
      <c r="R956" t="e">
        <f>VLOOKUP(assembly_staff_import[[#This Row],[Formatted Works for Group]],[3]!Table7[#Data],1,0)</f>
        <v>#REF!</v>
      </c>
      <c r="S956" t="e">
        <f>IF(assembly_staff_import[[#This Row],[Legislative Staff Type]]="Personal", assembly_staff_import[[#This Row],[Vlookup Works for Group]], assembly_staff_import[[#This Row],[Formatted Works for Group calc]]&amp;", Central Staff Office, Assembly")</f>
        <v>#REF!</v>
      </c>
      <c r="T956" s="20" t="str">
        <f>TRIM(assembly_staff_import[[#This Row],[NAME_SOURCE_KEY]])</f>
        <v>COCKETT, LINDA S</v>
      </c>
      <c r="U956" t="s">
        <v>28162</v>
      </c>
      <c r="V956" t="s">
        <v>28163</v>
      </c>
      <c r="W956" t="s">
        <v>28164</v>
      </c>
      <c r="Y956" t="str">
        <f>IF(assembly_staff_import[[#This Row],[Legislative Staff Type]]="Personal", PROPER(TRIM(assembly_staff_import[[#This Row],[Unit First MI via UNIT_SOURCE_KEY]])&amp;" "&amp;assembly_staff_import[[#This Row],[Unit Last via UNIT_SOURCE_KEY]]), PROPER(TRIM(assembly_staff_import[[#This Row],[UNIT NAME_SOURCE_KEY2]])))</f>
        <v>Marc W. Butler</v>
      </c>
      <c r="Z956" t="s">
        <v>28152</v>
      </c>
      <c r="AA956" t="e">
        <f>VLOOKUP(assembly_staff_import[[#This Row],[Formatted and corrected Works for Group Text]],[3]!Table4[#Data],1,0)</f>
        <v>#REF!</v>
      </c>
      <c r="AB956" t="e">
        <f>VLOOKUP(assembly_staff_import[[#This Row],[Formatted and corrected Works for Group Text]],[3]!Table5[#Data],2,0)</f>
        <v>#REF!</v>
      </c>
      <c r="AC956" t="str">
        <f>IF(TRIM(assembly_staff_import[[#This Row],[PUBLIC INFO ADDR_SOURCE_KEY]])="CAPITOL, ALBANY", "Legislative / Capitol Office", "District Office")</f>
        <v>District Office</v>
      </c>
      <c r="AD956" t="s">
        <v>24153</v>
      </c>
      <c r="AE956" t="s">
        <v>28153</v>
      </c>
      <c r="AF956" t="str">
        <f t="shared" si="49"/>
        <v xml:space="preserve">P65 </v>
      </c>
      <c r="AG956" t="s">
        <v>28154</v>
      </c>
      <c r="AH956" t="s">
        <v>28165</v>
      </c>
      <c r="AI956" t="s">
        <v>24369</v>
      </c>
      <c r="AJ956" t="s">
        <v>28156</v>
      </c>
    </row>
    <row r="957" spans="1:36" x14ac:dyDescent="0.2">
      <c r="A957" t="str">
        <f>TRIM(PROPER((assembly_staff_import[[#This Row],[First MI Name via NAME_SOURCE_KEY TEXT]]&amp;" "&amp;assembly_staff_import[[#This Row],[Last Name via NAME_SOURCE_KEY TEXT]]&amp;" "&amp;assembly_staff_import[[#This Row],[Suffix via NAME_SOURCE_KEY]])))</f>
        <v>Nancy K Martin</v>
      </c>
      <c r="B957" t="str">
        <f>TRIM(CONCATENATE(TRIM(assembly_staff_import[[#This Row],[Full Name]]), ", ", assembly_staff_import[[#This Row],[Title]]))</f>
        <v>Nancy K Martin, Admin Assistant</v>
      </c>
      <c r="C957" t="e">
        <f>assembly_staff_import[[#This Row],[Vlookup_groups]]</f>
        <v>#REF!</v>
      </c>
      <c r="D957" t="str">
        <f>IF(assembly_staff_import[[#This Row],[Legislative Staff Type]]="Personal",assembly_staff_import[[#This Row],[Formatted Personal Staff Office]],"")</f>
        <v>District Office</v>
      </c>
      <c r="E957" t="s">
        <v>65</v>
      </c>
      <c r="F957" s="19" t="s">
        <v>10913</v>
      </c>
      <c r="G957" t="s">
        <v>67</v>
      </c>
      <c r="H957" t="str">
        <f>TRIM(PROPER((assembly_staff_import[[#This Row],[Last Name via NAME_SOURCE_KEY TEXT]]&amp;" "&amp;assembly_staff_import[[#This Row],[Suffix via NAME_SOURCE_KEY]])))</f>
        <v>Martin</v>
      </c>
      <c r="I957" t="str">
        <f>PROPER(assembly_staff_import[[#This Row],[JOB TITLE_SOURCE_KEY]])</f>
        <v xml:space="preserve">Admin Assistant                            </v>
      </c>
      <c r="J957" t="s">
        <v>72</v>
      </c>
      <c r="K957" t="e">
        <f>IF(assembly_staff_import[[#This Row],[Legislative Staff Type]]="Personal",assembly_staff_import[[#This Row],[Vlookup Reports To Person]], "")</f>
        <v>#REF!</v>
      </c>
      <c r="L957" t="str">
        <f>PROPER(assembly_staff_import[[#This Row],[First MI Name via NAME_SOURCE_KEY TEXT]])</f>
        <v xml:space="preserve"> Nancy K</v>
      </c>
      <c r="M957" t="s">
        <v>21761</v>
      </c>
      <c r="N957" t="str">
        <f>LOWER(CONCATENATE(assembly_staff_import[[#This Row],[Last Name]],LEFT(assembly_staff_import[[#This Row],[First Name (no initial)]],1),"@nyassembly.gov"))</f>
        <v>martinn@nyassembly.gov</v>
      </c>
      <c r="O957" t="s">
        <v>18789</v>
      </c>
      <c r="P957" t="e">
        <f>VLOOKUP(assembly_staff_import[[#This Row],[Full Name]],[3]!PEOPLE_March_20[#Data],1,0)</f>
        <v>#REF!</v>
      </c>
      <c r="Q957" t="e">
        <f>VLOOKUP(assembly_staff_import[[#This Row],[Full Name]],[3]!Table17[#Data],3,0)</f>
        <v>#REF!</v>
      </c>
      <c r="R957" t="e">
        <f>VLOOKUP(assembly_staff_import[[#This Row],[Formatted Works for Group]],[3]!Table7[#Data],1,0)</f>
        <v>#REF!</v>
      </c>
      <c r="S957" t="e">
        <f>IF(assembly_staff_import[[#This Row],[Legislative Staff Type]]="Personal", assembly_staff_import[[#This Row],[Vlookup Works for Group]], assembly_staff_import[[#This Row],[Formatted Works for Group calc]]&amp;", Central Staff Office, Assembly")</f>
        <v>#REF!</v>
      </c>
      <c r="T957" s="20" t="str">
        <f>TRIM(assembly_staff_import[[#This Row],[NAME_SOURCE_KEY]])</f>
        <v>MARTIN, NANCY K</v>
      </c>
      <c r="U957" t="s">
        <v>28166</v>
      </c>
      <c r="V957" t="s">
        <v>23483</v>
      </c>
      <c r="W957" t="s">
        <v>28167</v>
      </c>
      <c r="Y957" t="str">
        <f>IF(assembly_staff_import[[#This Row],[Legislative Staff Type]]="Personal", PROPER(TRIM(assembly_staff_import[[#This Row],[Unit First MI via UNIT_SOURCE_KEY]])&amp;" "&amp;assembly_staff_import[[#This Row],[Unit Last via UNIT_SOURCE_KEY]]), PROPER(TRIM(assembly_staff_import[[#This Row],[UNIT NAME_SOURCE_KEY2]])))</f>
        <v>Marc W. Butler</v>
      </c>
      <c r="Z957" t="s">
        <v>28152</v>
      </c>
      <c r="AA957" t="e">
        <f>VLOOKUP(assembly_staff_import[[#This Row],[Formatted and corrected Works for Group Text]],[3]!Table4[#Data],1,0)</f>
        <v>#REF!</v>
      </c>
      <c r="AB957" t="e">
        <f>VLOOKUP(assembly_staff_import[[#This Row],[Formatted and corrected Works for Group Text]],[3]!Table5[#Data],2,0)</f>
        <v>#REF!</v>
      </c>
      <c r="AC957" t="str">
        <f>IF(TRIM(assembly_staff_import[[#This Row],[PUBLIC INFO ADDR_SOURCE_KEY]])="CAPITOL, ALBANY", "Legislative / Capitol Office", "District Office")</f>
        <v>District Office</v>
      </c>
      <c r="AD957" t="s">
        <v>24153</v>
      </c>
      <c r="AE957" t="s">
        <v>28153</v>
      </c>
      <c r="AF957" t="str">
        <f t="shared" si="49"/>
        <v xml:space="preserve">P65 </v>
      </c>
      <c r="AG957" t="s">
        <v>28154</v>
      </c>
      <c r="AH957" t="s">
        <v>28168</v>
      </c>
      <c r="AI957" t="s">
        <v>23568</v>
      </c>
      <c r="AJ957" t="s">
        <v>28156</v>
      </c>
    </row>
    <row r="958" spans="1:36" x14ac:dyDescent="0.2">
      <c r="A958" t="str">
        <f>TRIM(PROPER((assembly_staff_import[[#This Row],[First MI Name via NAME_SOURCE_KEY TEXT]]&amp;" "&amp;assembly_staff_import[[#This Row],[Last Name via NAME_SOURCE_KEY TEXT]]&amp;" "&amp;assembly_staff_import[[#This Row],[Suffix via NAME_SOURCE_KEY]])))</f>
        <v>Sandra L Marusic</v>
      </c>
      <c r="B958" t="str">
        <f>TRIM(CONCATENATE(TRIM(assembly_staff_import[[#This Row],[Full Name]]), ", ", assembly_staff_import[[#This Row],[Title]]))</f>
        <v>Sandra L Marusic, Admin Assistant</v>
      </c>
      <c r="C958" t="e">
        <f>assembly_staff_import[[#This Row],[Vlookup_groups]]</f>
        <v>#REF!</v>
      </c>
      <c r="D958" t="str">
        <f>IF(assembly_staff_import[[#This Row],[Legislative Staff Type]]="Personal",assembly_staff_import[[#This Row],[Formatted Personal Staff Office]],"")</f>
        <v>District Office</v>
      </c>
      <c r="E958" t="s">
        <v>65</v>
      </c>
      <c r="F958" s="19" t="s">
        <v>10913</v>
      </c>
      <c r="G958" t="s">
        <v>67</v>
      </c>
      <c r="H958" t="str">
        <f>TRIM(PROPER((assembly_staff_import[[#This Row],[Last Name via NAME_SOURCE_KEY TEXT]]&amp;" "&amp;assembly_staff_import[[#This Row],[Suffix via NAME_SOURCE_KEY]])))</f>
        <v>Marusic</v>
      </c>
      <c r="I958" t="str">
        <f>PROPER(assembly_staff_import[[#This Row],[JOB TITLE_SOURCE_KEY]])</f>
        <v xml:space="preserve">Admin Assistant                            </v>
      </c>
      <c r="J958" t="s">
        <v>72</v>
      </c>
      <c r="K958" t="e">
        <f>IF(assembly_staff_import[[#This Row],[Legislative Staff Type]]="Personal",assembly_staff_import[[#This Row],[Vlookup Reports To Person]], "")</f>
        <v>#REF!</v>
      </c>
      <c r="L958" t="str">
        <f>PROPER(assembly_staff_import[[#This Row],[First MI Name via NAME_SOURCE_KEY TEXT]])</f>
        <v xml:space="preserve"> Sandra L</v>
      </c>
      <c r="M958" t="s">
        <v>15746</v>
      </c>
      <c r="N958" t="str">
        <f>LOWER(CONCATENATE(assembly_staff_import[[#This Row],[Last Name]],LEFT(assembly_staff_import[[#This Row],[First Name (no initial)]],1),"@nyassembly.gov"))</f>
        <v>marusics@nyassembly.gov</v>
      </c>
      <c r="O958" t="s">
        <v>17776</v>
      </c>
      <c r="P958" t="e">
        <f>VLOOKUP(assembly_staff_import[[#This Row],[Full Name]],[3]!PEOPLE_March_20[#Data],1,0)</f>
        <v>#REF!</v>
      </c>
      <c r="Q958" t="e">
        <f>VLOOKUP(assembly_staff_import[[#This Row],[Full Name]],[3]!Table17[#Data],3,0)</f>
        <v>#REF!</v>
      </c>
      <c r="R958" t="e">
        <f>VLOOKUP(assembly_staff_import[[#This Row],[Formatted Works for Group]],[3]!Table7[#Data],1,0)</f>
        <v>#REF!</v>
      </c>
      <c r="S958" t="e">
        <f>IF(assembly_staff_import[[#This Row],[Legislative Staff Type]]="Personal", assembly_staff_import[[#This Row],[Vlookup Works for Group]], assembly_staff_import[[#This Row],[Formatted Works for Group calc]]&amp;", Central Staff Office, Assembly")</f>
        <v>#REF!</v>
      </c>
      <c r="T958" s="20" t="str">
        <f>TRIM(assembly_staff_import[[#This Row],[NAME_SOURCE_KEY]])</f>
        <v>MARUSIC, SANDRA L</v>
      </c>
      <c r="U958" t="s">
        <v>28169</v>
      </c>
      <c r="V958" t="s">
        <v>28170</v>
      </c>
      <c r="W958" t="s">
        <v>25699</v>
      </c>
      <c r="Y958" t="str">
        <f>IF(assembly_staff_import[[#This Row],[Legislative Staff Type]]="Personal", PROPER(TRIM(assembly_staff_import[[#This Row],[Unit First MI via UNIT_SOURCE_KEY]])&amp;" "&amp;assembly_staff_import[[#This Row],[Unit Last via UNIT_SOURCE_KEY]]), PROPER(TRIM(assembly_staff_import[[#This Row],[UNIT NAME_SOURCE_KEY2]])))</f>
        <v>Marc W. Butler</v>
      </c>
      <c r="Z958" t="s">
        <v>28152</v>
      </c>
      <c r="AA958" t="e">
        <f>VLOOKUP(assembly_staff_import[[#This Row],[Formatted and corrected Works for Group Text]],[3]!Table4[#Data],1,0)</f>
        <v>#REF!</v>
      </c>
      <c r="AB958" t="e">
        <f>VLOOKUP(assembly_staff_import[[#This Row],[Formatted and corrected Works for Group Text]],[3]!Table5[#Data],2,0)</f>
        <v>#REF!</v>
      </c>
      <c r="AC958" t="str">
        <f>IF(TRIM(assembly_staff_import[[#This Row],[PUBLIC INFO ADDR_SOURCE_KEY]])="CAPITOL, ALBANY", "Legislative / Capitol Office", "District Office")</f>
        <v>District Office</v>
      </c>
      <c r="AD958" t="s">
        <v>24153</v>
      </c>
      <c r="AE958" t="s">
        <v>28153</v>
      </c>
      <c r="AF958" t="str">
        <f t="shared" si="49"/>
        <v xml:space="preserve">P65 </v>
      </c>
      <c r="AG958" t="s">
        <v>28154</v>
      </c>
      <c r="AH958" t="s">
        <v>28171</v>
      </c>
      <c r="AI958" t="s">
        <v>23568</v>
      </c>
      <c r="AJ958" t="s">
        <v>28156</v>
      </c>
    </row>
    <row r="959" spans="1:36" x14ac:dyDescent="0.2">
      <c r="A959" t="str">
        <f>TRIM(PROPER((assembly_staff_import[[#This Row],[First MI Name via NAME_SOURCE_KEY TEXT]]&amp;" "&amp;assembly_staff_import[[#This Row],[Last Name via NAME_SOURCE_KEY TEXT]]&amp;" "&amp;assembly_staff_import[[#This Row],[Suffix via NAME_SOURCE_KEY]])))</f>
        <v>Stephanie A Frank</v>
      </c>
      <c r="B959" t="str">
        <f>TRIM(CONCATENATE(TRIM(assembly_staff_import[[#This Row],[Full Name]]), ", ", assembly_staff_import[[#This Row],[Title]]))</f>
        <v>Stephanie A Frank, Admin Assistant</v>
      </c>
      <c r="C959" t="e">
        <f>assembly_staff_import[[#This Row],[Vlookup_groups]]</f>
        <v>#REF!</v>
      </c>
      <c r="D959" t="str">
        <f>IF(assembly_staff_import[[#This Row],[Legislative Staff Type]]="Personal",assembly_staff_import[[#This Row],[Formatted Personal Staff Office]],"")</f>
        <v>Legislative / Capitol Office</v>
      </c>
      <c r="E959" t="s">
        <v>65</v>
      </c>
      <c r="F959" s="19" t="s">
        <v>10913</v>
      </c>
      <c r="G959" t="s">
        <v>67</v>
      </c>
      <c r="H959" t="str">
        <f>TRIM(PROPER((assembly_staff_import[[#This Row],[Last Name via NAME_SOURCE_KEY TEXT]]&amp;" "&amp;assembly_staff_import[[#This Row],[Suffix via NAME_SOURCE_KEY]])))</f>
        <v>Frank</v>
      </c>
      <c r="I959" t="str">
        <f>PROPER(assembly_staff_import[[#This Row],[JOB TITLE_SOURCE_KEY]])</f>
        <v xml:space="preserve">Admin Assistant                            </v>
      </c>
      <c r="J959" t="s">
        <v>72</v>
      </c>
      <c r="K959" t="e">
        <f>IF(assembly_staff_import[[#This Row],[Legislative Staff Type]]="Personal",assembly_staff_import[[#This Row],[Vlookup Reports To Person]], "")</f>
        <v>#REF!</v>
      </c>
      <c r="L959" t="str">
        <f>PROPER(assembly_staff_import[[#This Row],[First MI Name via NAME_SOURCE_KEY TEXT]])</f>
        <v xml:space="preserve"> Stephanie A</v>
      </c>
      <c r="M959" t="s">
        <v>11376</v>
      </c>
      <c r="N959" t="str">
        <f>LOWER(CONCATENATE(assembly_staff_import[[#This Row],[Last Name]],LEFT(assembly_staff_import[[#This Row],[First Name (no initial)]],1),"@nyassembly.gov"))</f>
        <v>franks@nyassembly.gov</v>
      </c>
      <c r="O959" t="s">
        <v>7343</v>
      </c>
      <c r="P959" t="e">
        <f>VLOOKUP(assembly_staff_import[[#This Row],[Full Name]],[3]!PEOPLE_March_20[#Data],1,0)</f>
        <v>#REF!</v>
      </c>
      <c r="Q959" t="e">
        <f>VLOOKUP(assembly_staff_import[[#This Row],[Full Name]],[3]!Table17[#Data],3,0)</f>
        <v>#REF!</v>
      </c>
      <c r="R959" t="e">
        <f>VLOOKUP(assembly_staff_import[[#This Row],[Formatted Works for Group]],[3]!Table7[#Data],1,0)</f>
        <v>#REF!</v>
      </c>
      <c r="S959" t="e">
        <f>IF(assembly_staff_import[[#This Row],[Legislative Staff Type]]="Personal", assembly_staff_import[[#This Row],[Vlookup Works for Group]], assembly_staff_import[[#This Row],[Formatted Works for Group calc]]&amp;", Central Staff Office, Assembly")</f>
        <v>#REF!</v>
      </c>
      <c r="T959" s="20" t="str">
        <f>TRIM(assembly_staff_import[[#This Row],[NAME_SOURCE_KEY]])</f>
        <v>FRANK, STEPHANIE A</v>
      </c>
      <c r="U959" t="s">
        <v>28172</v>
      </c>
      <c r="V959" t="s">
        <v>25246</v>
      </c>
      <c r="W959" t="s">
        <v>28173</v>
      </c>
      <c r="Y959" t="str">
        <f>IF(assembly_staff_import[[#This Row],[Legislative Staff Type]]="Personal", PROPER(TRIM(assembly_staff_import[[#This Row],[Unit First MI via UNIT_SOURCE_KEY]])&amp;" "&amp;assembly_staff_import[[#This Row],[Unit Last via UNIT_SOURCE_KEY]]), PROPER(TRIM(assembly_staff_import[[#This Row],[UNIT NAME_SOURCE_KEY2]])))</f>
        <v>Marc W. Butler</v>
      </c>
      <c r="Z959" t="s">
        <v>28152</v>
      </c>
      <c r="AA959" t="e">
        <f>VLOOKUP(assembly_staff_import[[#This Row],[Formatted and corrected Works for Group Text]],[3]!Table4[#Data],1,0)</f>
        <v>#REF!</v>
      </c>
      <c r="AB959" t="e">
        <f>VLOOKUP(assembly_staff_import[[#This Row],[Formatted and corrected Works for Group Text]],[3]!Table5[#Data],2,0)</f>
        <v>#REF!</v>
      </c>
      <c r="AC959" t="str">
        <f>IF(TRIM(assembly_staff_import[[#This Row],[PUBLIC INFO ADDR_SOURCE_KEY]])="CAPITOL, ALBANY", "Legislative / Capitol Office", "District Office")</f>
        <v>Legislative / Capitol Office</v>
      </c>
      <c r="AD959" t="s">
        <v>24153</v>
      </c>
      <c r="AE959" t="s">
        <v>28153</v>
      </c>
      <c r="AF959" t="str">
        <f t="shared" si="49"/>
        <v xml:space="preserve">P65 </v>
      </c>
      <c r="AG959" t="s">
        <v>28154</v>
      </c>
      <c r="AH959" t="s">
        <v>28174</v>
      </c>
      <c r="AI959" t="s">
        <v>23568</v>
      </c>
      <c r="AJ959" t="s">
        <v>23493</v>
      </c>
    </row>
    <row r="960" spans="1:36" x14ac:dyDescent="0.2">
      <c r="A960" t="str">
        <f>TRIM(PROPER((assembly_staff_import[[#This Row],[First MI Name via NAME_SOURCE_KEY TEXT]]&amp;" "&amp;assembly_staff_import[[#This Row],[Last Name via NAME_SOURCE_KEY TEXT]]&amp;" "&amp;assembly_staff_import[[#This Row],[Suffix via NAME_SOURCE_KEY]])))</f>
        <v>Alexandra Pulinario</v>
      </c>
      <c r="B960" t="str">
        <f>TRIM(CONCATENATE(TRIM(assembly_staff_import[[#This Row],[Full Name]]), ", ", assembly_staff_import[[#This Row],[Title]]))</f>
        <v>Alexandra Pulinario, Receptionist</v>
      </c>
      <c r="C960" t="e">
        <f>assembly_staff_import[[#This Row],[Vlookup_groups]]</f>
        <v>#REF!</v>
      </c>
      <c r="D960" t="str">
        <f>IF(assembly_staff_import[[#This Row],[Legislative Staff Type]]="Personal",assembly_staff_import[[#This Row],[Formatted Personal Staff Office]],"")</f>
        <v>District Office</v>
      </c>
      <c r="E960" t="s">
        <v>65</v>
      </c>
      <c r="F960" s="19" t="s">
        <v>10913</v>
      </c>
      <c r="G960" t="s">
        <v>67</v>
      </c>
      <c r="H960" t="str">
        <f>TRIM(PROPER((assembly_staff_import[[#This Row],[Last Name via NAME_SOURCE_KEY TEXT]]&amp;" "&amp;assembly_staff_import[[#This Row],[Suffix via NAME_SOURCE_KEY]])))</f>
        <v>Pulinario</v>
      </c>
      <c r="I960" t="str">
        <f>PROPER(assembly_staff_import[[#This Row],[JOB TITLE_SOURCE_KEY]])</f>
        <v xml:space="preserve">Receptionist                               </v>
      </c>
      <c r="J960" t="s">
        <v>72</v>
      </c>
      <c r="K960" t="e">
        <f>IF(assembly_staff_import[[#This Row],[Legislative Staff Type]]="Personal",assembly_staff_import[[#This Row],[Vlookup Reports To Person]], "")</f>
        <v>#REF!</v>
      </c>
      <c r="L960" t="str">
        <f>PROPER(assembly_staff_import[[#This Row],[First MI Name via NAME_SOURCE_KEY TEXT]])</f>
        <v xml:space="preserve"> Alexandra</v>
      </c>
      <c r="M960" t="s">
        <v>21578</v>
      </c>
      <c r="N960" t="str">
        <f>LOWER(CONCATENATE(assembly_staff_import[[#This Row],[Last Name]],LEFT(assembly_staff_import[[#This Row],[First Name (no initial)]],1),"@nyassembly.gov"))</f>
        <v>pulinarioa@nyassembly.gov</v>
      </c>
      <c r="O960" t="s">
        <v>6298</v>
      </c>
      <c r="P960" t="e">
        <f>VLOOKUP(assembly_staff_import[[#This Row],[Full Name]],[3]!PEOPLE_March_20[#Data],1,0)</f>
        <v>#REF!</v>
      </c>
      <c r="Q960" t="e">
        <f>VLOOKUP(assembly_staff_import[[#This Row],[Full Name]],[3]!Table17[#Data],3,0)</f>
        <v>#REF!</v>
      </c>
      <c r="R960" t="e">
        <f>VLOOKUP(assembly_staff_import[[#This Row],[Formatted Works for Group]],[3]!Table7[#Data],1,0)</f>
        <v>#REF!</v>
      </c>
      <c r="S960" t="e">
        <f>IF(assembly_staff_import[[#This Row],[Legislative Staff Type]]="Personal", assembly_staff_import[[#This Row],[Vlookup Works for Group]], assembly_staff_import[[#This Row],[Formatted Works for Group calc]]&amp;", Central Staff Office, Assembly")</f>
        <v>#REF!</v>
      </c>
      <c r="T960" s="20" t="str">
        <f>TRIM(assembly_staff_import[[#This Row],[NAME_SOURCE_KEY]])</f>
        <v>PULINARIO, ALEXANDRA</v>
      </c>
      <c r="U960" t="s">
        <v>28175</v>
      </c>
      <c r="V960" t="s">
        <v>28176</v>
      </c>
      <c r="W960" t="s">
        <v>28177</v>
      </c>
      <c r="Y960" t="str">
        <f>IF(assembly_staff_import[[#This Row],[Legislative Staff Type]]="Personal", PROPER(TRIM(assembly_staff_import[[#This Row],[Unit First MI via UNIT_SOURCE_KEY]])&amp;" "&amp;assembly_staff_import[[#This Row],[Unit Last via UNIT_SOURCE_KEY]]), PROPER(TRIM(assembly_staff_import[[#This Row],[UNIT NAME_SOURCE_KEY2]])))</f>
        <v>Marcos A. Crespo</v>
      </c>
      <c r="Z960" t="s">
        <v>28178</v>
      </c>
      <c r="AA960" t="e">
        <f>VLOOKUP(assembly_staff_import[[#This Row],[Formatted and corrected Works for Group Text]],[3]!Table4[#Data],1,0)</f>
        <v>#REF!</v>
      </c>
      <c r="AB960" t="e">
        <f>VLOOKUP(assembly_staff_import[[#This Row],[Formatted and corrected Works for Group Text]],[3]!Table5[#Data],2,0)</f>
        <v>#REF!</v>
      </c>
      <c r="AC960" t="str">
        <f>IF(TRIM(assembly_staff_import[[#This Row],[PUBLIC INFO ADDR_SOURCE_KEY]])="CAPITOL, ALBANY", "Legislative / Capitol Office", "District Office")</f>
        <v>District Office</v>
      </c>
      <c r="AD960" t="s">
        <v>28179</v>
      </c>
      <c r="AE960" t="s">
        <v>28180</v>
      </c>
      <c r="AF960" t="str">
        <f>"B55 "</f>
        <v xml:space="preserve">B55 </v>
      </c>
      <c r="AG960" t="s">
        <v>28181</v>
      </c>
      <c r="AH960" t="s">
        <v>28182</v>
      </c>
      <c r="AI960" t="s">
        <v>24018</v>
      </c>
      <c r="AJ960" t="s">
        <v>28183</v>
      </c>
    </row>
    <row r="961" spans="1:36" x14ac:dyDescent="0.2">
      <c r="A961" t="str">
        <f>TRIM(PROPER((assembly_staff_import[[#This Row],[First MI Name via NAME_SOURCE_KEY TEXT]]&amp;" "&amp;assembly_staff_import[[#This Row],[Last Name via NAME_SOURCE_KEY TEXT]]&amp;" "&amp;assembly_staff_import[[#This Row],[Suffix via NAME_SOURCE_KEY]])))</f>
        <v>Antirson R Ortiz</v>
      </c>
      <c r="B961" t="str">
        <f>TRIM(CONCATENATE(TRIM(assembly_staff_import[[#This Row],[Full Name]]), ", ", assembly_staff_import[[#This Row],[Title]]))</f>
        <v>Antirson R Ortiz, D O Manager</v>
      </c>
      <c r="C961" t="e">
        <f>assembly_staff_import[[#This Row],[Vlookup_groups]]</f>
        <v>#REF!</v>
      </c>
      <c r="D961" t="str">
        <f>IF(assembly_staff_import[[#This Row],[Legislative Staff Type]]="Personal",assembly_staff_import[[#This Row],[Formatted Personal Staff Office]],"")</f>
        <v>District Office</v>
      </c>
      <c r="E961" t="s">
        <v>65</v>
      </c>
      <c r="F961" s="19" t="s">
        <v>10913</v>
      </c>
      <c r="G961" t="s">
        <v>67</v>
      </c>
      <c r="H961" t="str">
        <f>TRIM(PROPER((assembly_staff_import[[#This Row],[Last Name via NAME_SOURCE_KEY TEXT]]&amp;" "&amp;assembly_staff_import[[#This Row],[Suffix via NAME_SOURCE_KEY]])))</f>
        <v>Ortiz</v>
      </c>
      <c r="I961" t="str">
        <f>PROPER(assembly_staff_import[[#This Row],[JOB TITLE_SOURCE_KEY]])</f>
        <v xml:space="preserve">D O Manager                                </v>
      </c>
      <c r="J961" t="s">
        <v>72</v>
      </c>
      <c r="K961" t="e">
        <f>IF(assembly_staff_import[[#This Row],[Legislative Staff Type]]="Personal",assembly_staff_import[[#This Row],[Vlookup Reports To Person]], "")</f>
        <v>#REF!</v>
      </c>
      <c r="L961" t="str">
        <f>PROPER(assembly_staff_import[[#This Row],[First MI Name via NAME_SOURCE_KEY TEXT]])</f>
        <v xml:space="preserve"> Antirson R</v>
      </c>
      <c r="M961" t="s">
        <v>13954</v>
      </c>
      <c r="N961" t="str">
        <f>LOWER(CONCATENATE(assembly_staff_import[[#This Row],[Last Name]],LEFT(assembly_staff_import[[#This Row],[First Name (no initial)]],1),"@nyassembly.gov"))</f>
        <v>ortiza@nyassembly.gov</v>
      </c>
      <c r="O961" t="s">
        <v>28184</v>
      </c>
      <c r="P961" t="e">
        <f>VLOOKUP(assembly_staff_import[[#This Row],[Full Name]],[3]!PEOPLE_March_20[#Data],1,0)</f>
        <v>#REF!</v>
      </c>
      <c r="Q961" t="e">
        <f>VLOOKUP(assembly_staff_import[[#This Row],[Full Name]],[3]!Table17[#Data],3,0)</f>
        <v>#REF!</v>
      </c>
      <c r="R961" t="e">
        <f>VLOOKUP(assembly_staff_import[[#This Row],[Formatted Works for Group]],[3]!Table7[#Data],1,0)</f>
        <v>#REF!</v>
      </c>
      <c r="S961" t="e">
        <f>IF(assembly_staff_import[[#This Row],[Legislative Staff Type]]="Personal", assembly_staff_import[[#This Row],[Vlookup Works for Group]], assembly_staff_import[[#This Row],[Formatted Works for Group calc]]&amp;", Central Staff Office, Assembly")</f>
        <v>#REF!</v>
      </c>
      <c r="T961" s="20" t="str">
        <f>TRIM(assembly_staff_import[[#This Row],[NAME_SOURCE_KEY]])</f>
        <v>ORTIZ, ANTIRSON R</v>
      </c>
      <c r="U961" t="s">
        <v>28185</v>
      </c>
      <c r="V961" t="s">
        <v>26006</v>
      </c>
      <c r="W961" t="s">
        <v>28186</v>
      </c>
      <c r="Y961" t="str">
        <f>IF(assembly_staff_import[[#This Row],[Legislative Staff Type]]="Personal", PROPER(TRIM(assembly_staff_import[[#This Row],[Unit First MI via UNIT_SOURCE_KEY]])&amp;" "&amp;assembly_staff_import[[#This Row],[Unit Last via UNIT_SOURCE_KEY]]), PROPER(TRIM(assembly_staff_import[[#This Row],[UNIT NAME_SOURCE_KEY2]])))</f>
        <v>Marcos A. Crespo</v>
      </c>
      <c r="Z961" t="s">
        <v>28178</v>
      </c>
      <c r="AA961" t="e">
        <f>VLOOKUP(assembly_staff_import[[#This Row],[Formatted and corrected Works for Group Text]],[3]!Table4[#Data],1,0)</f>
        <v>#REF!</v>
      </c>
      <c r="AB961" t="e">
        <f>VLOOKUP(assembly_staff_import[[#This Row],[Formatted and corrected Works for Group Text]],[3]!Table5[#Data],2,0)</f>
        <v>#REF!</v>
      </c>
      <c r="AC961" t="str">
        <f>IF(TRIM(assembly_staff_import[[#This Row],[PUBLIC INFO ADDR_SOURCE_KEY]])="CAPITOL, ALBANY", "Legislative / Capitol Office", "District Office")</f>
        <v>District Office</v>
      </c>
      <c r="AD961" t="s">
        <v>28179</v>
      </c>
      <c r="AE961" t="s">
        <v>28180</v>
      </c>
      <c r="AF961" t="str">
        <f>"B55 "</f>
        <v xml:space="preserve">B55 </v>
      </c>
      <c r="AG961" t="s">
        <v>28181</v>
      </c>
      <c r="AH961" t="s">
        <v>28187</v>
      </c>
      <c r="AI961" t="s">
        <v>23468</v>
      </c>
      <c r="AJ961" t="s">
        <v>28183</v>
      </c>
    </row>
    <row r="962" spans="1:36" x14ac:dyDescent="0.2">
      <c r="A962" t="str">
        <f>TRIM(PROPER((assembly_staff_import[[#This Row],[First MI Name via NAME_SOURCE_KEY TEXT]]&amp;" "&amp;assembly_staff_import[[#This Row],[Last Name via NAME_SOURCE_KEY TEXT]]&amp;" "&amp;assembly_staff_import[[#This Row],[Suffix via NAME_SOURCE_KEY]])))</f>
        <v>Davon M Harris</v>
      </c>
      <c r="B962" t="str">
        <f>TRIM(CONCATENATE(TRIM(assembly_staff_import[[#This Row],[Full Name]]), ", ", assembly_staff_import[[#This Row],[Title]]))</f>
        <v>Davon M Harris, Community Liaison</v>
      </c>
      <c r="C962" t="e">
        <f>assembly_staff_import[[#This Row],[Vlookup_groups]]</f>
        <v>#REF!</v>
      </c>
      <c r="D962" t="str">
        <f>IF(assembly_staff_import[[#This Row],[Legislative Staff Type]]="Personal",assembly_staff_import[[#This Row],[Formatted Personal Staff Office]],"")</f>
        <v>District Office</v>
      </c>
      <c r="E962" t="s">
        <v>65</v>
      </c>
      <c r="F962" s="19" t="s">
        <v>10913</v>
      </c>
      <c r="G962" t="s">
        <v>67</v>
      </c>
      <c r="H962" t="str">
        <f>TRIM(PROPER((assembly_staff_import[[#This Row],[Last Name via NAME_SOURCE_KEY TEXT]]&amp;" "&amp;assembly_staff_import[[#This Row],[Suffix via NAME_SOURCE_KEY]])))</f>
        <v>Harris</v>
      </c>
      <c r="I962" t="str">
        <f>PROPER(assembly_staff_import[[#This Row],[JOB TITLE_SOURCE_KEY]])</f>
        <v xml:space="preserve">Community Liaison                          </v>
      </c>
      <c r="J962" t="s">
        <v>72</v>
      </c>
      <c r="K962" t="e">
        <f>IF(assembly_staff_import[[#This Row],[Legislative Staff Type]]="Personal",assembly_staff_import[[#This Row],[Vlookup Reports To Person]], "")</f>
        <v>#REF!</v>
      </c>
      <c r="L962" t="str">
        <f>PROPER(assembly_staff_import[[#This Row],[First MI Name via NAME_SOURCE_KEY TEXT]])</f>
        <v xml:space="preserve"> Davon M</v>
      </c>
      <c r="M962" t="s">
        <v>13486</v>
      </c>
      <c r="N962" t="str">
        <f>LOWER(CONCATENATE(assembly_staff_import[[#This Row],[Last Name]],LEFT(assembly_staff_import[[#This Row],[First Name (no initial)]],1),"@nyassembly.gov"))</f>
        <v>harrisd@nyassembly.gov</v>
      </c>
      <c r="O962" t="s">
        <v>28188</v>
      </c>
      <c r="P962" t="e">
        <f>VLOOKUP(assembly_staff_import[[#This Row],[Full Name]],[3]!PEOPLE_March_20[#Data],1,0)</f>
        <v>#REF!</v>
      </c>
      <c r="Q962" t="e">
        <f>VLOOKUP(assembly_staff_import[[#This Row],[Full Name]],[3]!Table17[#Data],3,0)</f>
        <v>#REF!</v>
      </c>
      <c r="R962" t="e">
        <f>VLOOKUP(assembly_staff_import[[#This Row],[Formatted Works for Group]],[3]!Table7[#Data],1,0)</f>
        <v>#REF!</v>
      </c>
      <c r="S962" t="e">
        <f>IF(assembly_staff_import[[#This Row],[Legislative Staff Type]]="Personal", assembly_staff_import[[#This Row],[Vlookup Works for Group]], assembly_staff_import[[#This Row],[Formatted Works for Group calc]]&amp;", Central Staff Office, Assembly")</f>
        <v>#REF!</v>
      </c>
      <c r="T962" s="20" t="str">
        <f>TRIM(assembly_staff_import[[#This Row],[NAME_SOURCE_KEY]])</f>
        <v>HARRIS, DAVON M</v>
      </c>
      <c r="U962" t="s">
        <v>28189</v>
      </c>
      <c r="V962" t="s">
        <v>23548</v>
      </c>
      <c r="W962" t="s">
        <v>28190</v>
      </c>
      <c r="Y962" t="str">
        <f>IF(assembly_staff_import[[#This Row],[Legislative Staff Type]]="Personal", PROPER(TRIM(assembly_staff_import[[#This Row],[Unit First MI via UNIT_SOURCE_KEY]])&amp;" "&amp;assembly_staff_import[[#This Row],[Unit Last via UNIT_SOURCE_KEY]]), PROPER(TRIM(assembly_staff_import[[#This Row],[UNIT NAME_SOURCE_KEY2]])))</f>
        <v>Marcos A. Crespo</v>
      </c>
      <c r="Z962" t="s">
        <v>28178</v>
      </c>
      <c r="AA962" t="e">
        <f>VLOOKUP(assembly_staff_import[[#This Row],[Formatted and corrected Works for Group Text]],[3]!Table4[#Data],1,0)</f>
        <v>#REF!</v>
      </c>
      <c r="AB962" t="e">
        <f>VLOOKUP(assembly_staff_import[[#This Row],[Formatted and corrected Works for Group Text]],[3]!Table5[#Data],2,0)</f>
        <v>#REF!</v>
      </c>
      <c r="AC962" t="str">
        <f>IF(TRIM(assembly_staff_import[[#This Row],[PUBLIC INFO ADDR_SOURCE_KEY]])="CAPITOL, ALBANY", "Legislative / Capitol Office", "District Office")</f>
        <v>District Office</v>
      </c>
      <c r="AD962" t="s">
        <v>28179</v>
      </c>
      <c r="AE962" t="s">
        <v>28180</v>
      </c>
      <c r="AF962" t="str">
        <f>"B55 "</f>
        <v xml:space="preserve">B55 </v>
      </c>
      <c r="AG962" t="s">
        <v>28181</v>
      </c>
      <c r="AH962" t="s">
        <v>28191</v>
      </c>
      <c r="AI962" t="s">
        <v>23692</v>
      </c>
      <c r="AJ962" t="s">
        <v>28183</v>
      </c>
    </row>
    <row r="963" spans="1:36" x14ac:dyDescent="0.2">
      <c r="A963" t="str">
        <f>TRIM(PROPER((assembly_staff_import[[#This Row],[First MI Name via NAME_SOURCE_KEY TEXT]]&amp;" "&amp;assembly_staff_import[[#This Row],[Last Name via NAME_SOURCE_KEY TEXT]]&amp;" "&amp;assembly_staff_import[[#This Row],[Suffix via NAME_SOURCE_KEY]])))</f>
        <v>Onelis Ramirez</v>
      </c>
      <c r="B963" t="str">
        <f>TRIM(CONCATENATE(TRIM(assembly_staff_import[[#This Row],[Full Name]]), ", ", assembly_staff_import[[#This Row],[Title]]))</f>
        <v>Onelis Ramirez, Community Liaison</v>
      </c>
      <c r="C963" t="e">
        <f>assembly_staff_import[[#This Row],[Vlookup_groups]]</f>
        <v>#REF!</v>
      </c>
      <c r="D963" t="str">
        <f>IF(assembly_staff_import[[#This Row],[Legislative Staff Type]]="Personal",assembly_staff_import[[#This Row],[Formatted Personal Staff Office]],"")</f>
        <v>District Office</v>
      </c>
      <c r="E963" t="s">
        <v>65</v>
      </c>
      <c r="F963" s="19" t="s">
        <v>10913</v>
      </c>
      <c r="G963" t="s">
        <v>67</v>
      </c>
      <c r="H963" t="str">
        <f>TRIM(PROPER((assembly_staff_import[[#This Row],[Last Name via NAME_SOURCE_KEY TEXT]]&amp;" "&amp;assembly_staff_import[[#This Row],[Suffix via NAME_SOURCE_KEY]])))</f>
        <v>Ramirez</v>
      </c>
      <c r="I963" t="str">
        <f>PROPER(assembly_staff_import[[#This Row],[JOB TITLE_SOURCE_KEY]])</f>
        <v xml:space="preserve">Community Liaison                          </v>
      </c>
      <c r="J963" t="s">
        <v>72</v>
      </c>
      <c r="K963" t="e">
        <f>IF(assembly_staff_import[[#This Row],[Legislative Staff Type]]="Personal",assembly_staff_import[[#This Row],[Vlookup Reports To Person]], "")</f>
        <v>#REF!</v>
      </c>
      <c r="L963" t="str">
        <f>PROPER(assembly_staff_import[[#This Row],[First MI Name via NAME_SOURCE_KEY TEXT]])</f>
        <v xml:space="preserve"> Onelis</v>
      </c>
      <c r="M963" t="s">
        <v>15134</v>
      </c>
      <c r="N963" t="str">
        <f>LOWER(CONCATENATE(assembly_staff_import[[#This Row],[Last Name]],LEFT(assembly_staff_import[[#This Row],[First Name (no initial)]],1),"@nyassembly.gov"))</f>
        <v>ramirezo@nyassembly.gov</v>
      </c>
      <c r="O963" t="s">
        <v>15137</v>
      </c>
      <c r="P963" t="e">
        <f>VLOOKUP(assembly_staff_import[[#This Row],[Full Name]],[3]!PEOPLE_March_20[#Data],1,0)</f>
        <v>#REF!</v>
      </c>
      <c r="Q963" t="e">
        <f>VLOOKUP(assembly_staff_import[[#This Row],[Full Name]],[3]!Table17[#Data],3,0)</f>
        <v>#REF!</v>
      </c>
      <c r="R963" t="e">
        <f>VLOOKUP(assembly_staff_import[[#This Row],[Formatted Works for Group]],[3]!Table7[#Data],1,0)</f>
        <v>#REF!</v>
      </c>
      <c r="S963" t="e">
        <f>IF(assembly_staff_import[[#This Row],[Legislative Staff Type]]="Personal", assembly_staff_import[[#This Row],[Vlookup Works for Group]], assembly_staff_import[[#This Row],[Formatted Works for Group calc]]&amp;", Central Staff Office, Assembly")</f>
        <v>#REF!</v>
      </c>
      <c r="T963" s="20" t="str">
        <f>TRIM(assembly_staff_import[[#This Row],[NAME_SOURCE_KEY]])</f>
        <v>RAMIREZ, ONELIS</v>
      </c>
      <c r="U963" t="s">
        <v>28192</v>
      </c>
      <c r="V963" t="s">
        <v>28193</v>
      </c>
      <c r="W963" t="s">
        <v>28194</v>
      </c>
      <c r="Y963" t="str">
        <f>IF(assembly_staff_import[[#This Row],[Legislative Staff Type]]="Personal", PROPER(TRIM(assembly_staff_import[[#This Row],[Unit First MI via UNIT_SOURCE_KEY]])&amp;" "&amp;assembly_staff_import[[#This Row],[Unit Last via UNIT_SOURCE_KEY]]), PROPER(TRIM(assembly_staff_import[[#This Row],[UNIT NAME_SOURCE_KEY2]])))</f>
        <v>Marcos A. Crespo</v>
      </c>
      <c r="Z963" t="s">
        <v>28178</v>
      </c>
      <c r="AA963" t="e">
        <f>VLOOKUP(assembly_staff_import[[#This Row],[Formatted and corrected Works for Group Text]],[3]!Table4[#Data],1,0)</f>
        <v>#REF!</v>
      </c>
      <c r="AB963" t="e">
        <f>VLOOKUP(assembly_staff_import[[#This Row],[Formatted and corrected Works for Group Text]],[3]!Table5[#Data],2,0)</f>
        <v>#REF!</v>
      </c>
      <c r="AC963" t="str">
        <f>IF(TRIM(assembly_staff_import[[#This Row],[PUBLIC INFO ADDR_SOURCE_KEY]])="CAPITOL, ALBANY", "Legislative / Capitol Office", "District Office")</f>
        <v>District Office</v>
      </c>
      <c r="AD963" t="s">
        <v>28179</v>
      </c>
      <c r="AE963" t="s">
        <v>28180</v>
      </c>
      <c r="AF963" t="str">
        <f>"B55 "</f>
        <v xml:space="preserve">B55 </v>
      </c>
      <c r="AG963" t="s">
        <v>28181</v>
      </c>
      <c r="AH963" t="s">
        <v>28195</v>
      </c>
      <c r="AI963" t="s">
        <v>23692</v>
      </c>
      <c r="AJ963" t="s">
        <v>28183</v>
      </c>
    </row>
    <row r="964" spans="1:36" x14ac:dyDescent="0.2">
      <c r="A964" t="str">
        <f>TRIM(PROPER((assembly_staff_import[[#This Row],[First MI Name via NAME_SOURCE_KEY TEXT]]&amp;" "&amp;assembly_staff_import[[#This Row],[Last Name via NAME_SOURCE_KEY TEXT]]&amp;" "&amp;assembly_staff_import[[#This Row],[Suffix via NAME_SOURCE_KEY]])))</f>
        <v>Roxanne D Rodriguez</v>
      </c>
      <c r="B964" t="str">
        <f>TRIM(CONCATENATE(TRIM(assembly_staff_import[[#This Row],[Full Name]]), ", ", assembly_staff_import[[#This Row],[Title]]))</f>
        <v>Roxanne D Rodriguez, Constituent Liaison</v>
      </c>
      <c r="C964" t="e">
        <f>assembly_staff_import[[#This Row],[Vlookup_groups]]</f>
        <v>#REF!</v>
      </c>
      <c r="D964" t="str">
        <f>IF(assembly_staff_import[[#This Row],[Legislative Staff Type]]="Personal",assembly_staff_import[[#This Row],[Formatted Personal Staff Office]],"")</f>
        <v>District Office</v>
      </c>
      <c r="E964" t="s">
        <v>65</v>
      </c>
      <c r="F964" s="19" t="s">
        <v>10913</v>
      </c>
      <c r="G964" t="s">
        <v>67</v>
      </c>
      <c r="H964" t="str">
        <f>TRIM(PROPER((assembly_staff_import[[#This Row],[Last Name via NAME_SOURCE_KEY TEXT]]&amp;" "&amp;assembly_staff_import[[#This Row],[Suffix via NAME_SOURCE_KEY]])))</f>
        <v>Rodriguez</v>
      </c>
      <c r="I964" t="str">
        <f>PROPER(assembly_staff_import[[#This Row],[JOB TITLE_SOURCE_KEY]])</f>
        <v xml:space="preserve">Constituent Liaison                        </v>
      </c>
      <c r="J964" t="s">
        <v>72</v>
      </c>
      <c r="K964" t="e">
        <f>IF(assembly_staff_import[[#This Row],[Legislative Staff Type]]="Personal",assembly_staff_import[[#This Row],[Vlookup Reports To Person]], "")</f>
        <v>#REF!</v>
      </c>
      <c r="L964" t="str">
        <f>PROPER(assembly_staff_import[[#This Row],[First MI Name via NAME_SOURCE_KEY TEXT]])</f>
        <v xml:space="preserve"> Roxanne D</v>
      </c>
      <c r="M964" t="s">
        <v>11564</v>
      </c>
      <c r="N964" t="str">
        <f>LOWER(CONCATENATE(assembly_staff_import[[#This Row],[Last Name]],LEFT(assembly_staff_import[[#This Row],[First Name (no initial)]],1),"@nyassembly.gov"))</f>
        <v>rodriguezr@nyassembly.gov</v>
      </c>
      <c r="O964" t="s">
        <v>28196</v>
      </c>
      <c r="P964" t="e">
        <f>VLOOKUP(assembly_staff_import[[#This Row],[Full Name]],[3]!PEOPLE_March_20[#Data],1,0)</f>
        <v>#REF!</v>
      </c>
      <c r="Q964" t="e">
        <f>VLOOKUP(assembly_staff_import[[#This Row],[Full Name]],[3]!Table17[#Data],3,0)</f>
        <v>#REF!</v>
      </c>
      <c r="R964" t="e">
        <f>VLOOKUP(assembly_staff_import[[#This Row],[Formatted Works for Group]],[3]!Table7[#Data],1,0)</f>
        <v>#REF!</v>
      </c>
      <c r="S964" t="e">
        <f>IF(assembly_staff_import[[#This Row],[Legislative Staff Type]]="Personal", assembly_staff_import[[#This Row],[Vlookup Works for Group]], assembly_staff_import[[#This Row],[Formatted Works for Group calc]]&amp;", Central Staff Office, Assembly")</f>
        <v>#REF!</v>
      </c>
      <c r="T964" s="20" t="str">
        <f>TRIM(assembly_staff_import[[#This Row],[NAME_SOURCE_KEY]])</f>
        <v>RODRIGUEZ, ROXANNE D</v>
      </c>
      <c r="U964" t="s">
        <v>28197</v>
      </c>
      <c r="V964" t="s">
        <v>24665</v>
      </c>
      <c r="W964" t="s">
        <v>28198</v>
      </c>
      <c r="Y964" t="str">
        <f>IF(assembly_staff_import[[#This Row],[Legislative Staff Type]]="Personal", PROPER(TRIM(assembly_staff_import[[#This Row],[Unit First MI via UNIT_SOURCE_KEY]])&amp;" "&amp;assembly_staff_import[[#This Row],[Unit Last via UNIT_SOURCE_KEY]]), PROPER(TRIM(assembly_staff_import[[#This Row],[UNIT NAME_SOURCE_KEY2]])))</f>
        <v>Marcos A. Crespo</v>
      </c>
      <c r="Z964" t="s">
        <v>28178</v>
      </c>
      <c r="AA964" t="e">
        <f>VLOOKUP(assembly_staff_import[[#This Row],[Formatted and corrected Works for Group Text]],[3]!Table4[#Data],1,0)</f>
        <v>#REF!</v>
      </c>
      <c r="AB964" t="e">
        <f>VLOOKUP(assembly_staff_import[[#This Row],[Formatted and corrected Works for Group Text]],[3]!Table5[#Data],2,0)</f>
        <v>#REF!</v>
      </c>
      <c r="AC964" t="str">
        <f>IF(TRIM(assembly_staff_import[[#This Row],[PUBLIC INFO ADDR_SOURCE_KEY]])="CAPITOL, ALBANY", "Legislative / Capitol Office", "District Office")</f>
        <v>District Office</v>
      </c>
      <c r="AD964" t="s">
        <v>28179</v>
      </c>
      <c r="AE964" t="s">
        <v>28180</v>
      </c>
      <c r="AF964" t="str">
        <f>"B55 "</f>
        <v xml:space="preserve">B55 </v>
      </c>
      <c r="AG964" t="s">
        <v>28181</v>
      </c>
      <c r="AH964" t="s">
        <v>28199</v>
      </c>
      <c r="AI964" t="s">
        <v>23475</v>
      </c>
      <c r="AJ964" t="s">
        <v>28183</v>
      </c>
    </row>
    <row r="965" spans="1:36" x14ac:dyDescent="0.2">
      <c r="A965" t="str">
        <f>TRIM(PROPER((assembly_staff_import[[#This Row],[First MI Name via NAME_SOURCE_KEY TEXT]]&amp;" "&amp;assembly_staff_import[[#This Row],[Last Name via NAME_SOURCE_KEY TEXT]]&amp;" "&amp;assembly_staff_import[[#This Row],[Suffix via NAME_SOURCE_KEY]])))</f>
        <v>Crystal N Deleon</v>
      </c>
      <c r="B965" t="str">
        <f>TRIM(CONCATENATE(TRIM(assembly_staff_import[[#This Row],[Full Name]]), ", ", assembly_staff_import[[#This Row],[Title]]))</f>
        <v>Crystal N Deleon, Coord Leg &amp; Comm Affs</v>
      </c>
      <c r="C965" t="e">
        <f>assembly_staff_import[[#This Row],[Vlookup_groups]]</f>
        <v>#REF!</v>
      </c>
      <c r="D965" t="str">
        <f>IF(assembly_staff_import[[#This Row],[Legislative Staff Type]]="Personal",assembly_staff_import[[#This Row],[Formatted Personal Staff Office]],"")</f>
        <v>District Office</v>
      </c>
      <c r="E965" t="s">
        <v>65</v>
      </c>
      <c r="F965" s="19" t="s">
        <v>10913</v>
      </c>
      <c r="G965" t="s">
        <v>67</v>
      </c>
      <c r="H965" t="str">
        <f>TRIM(PROPER((assembly_staff_import[[#This Row],[Last Name via NAME_SOURCE_KEY TEXT]]&amp;" "&amp;assembly_staff_import[[#This Row],[Suffix via NAME_SOURCE_KEY]])))</f>
        <v>Deleon</v>
      </c>
      <c r="I965" t="str">
        <f>PROPER(assembly_staff_import[[#This Row],[JOB TITLE_SOURCE_KEY]])</f>
        <v xml:space="preserve">Coord Leg &amp; Comm Affs                      </v>
      </c>
      <c r="J965" t="s">
        <v>72</v>
      </c>
      <c r="K965" t="e">
        <f>IF(assembly_staff_import[[#This Row],[Legislative Staff Type]]="Personal",assembly_staff_import[[#This Row],[Vlookup Reports To Person]], "")</f>
        <v>#REF!</v>
      </c>
      <c r="L965" t="str">
        <f>PROPER(assembly_staff_import[[#This Row],[First MI Name via NAME_SOURCE_KEY TEXT]])</f>
        <v xml:space="preserve"> Crystal N</v>
      </c>
      <c r="M965" t="s">
        <v>13580</v>
      </c>
      <c r="N965" t="str">
        <f>LOWER(CONCATENATE(assembly_staff_import[[#This Row],[Last Name]],LEFT(assembly_staff_import[[#This Row],[First Name (no initial)]],1),"@nyassembly.gov"))</f>
        <v>deleonc@nyassembly.gov</v>
      </c>
      <c r="O965" t="s">
        <v>28200</v>
      </c>
      <c r="P965" t="e">
        <f>VLOOKUP(assembly_staff_import[[#This Row],[Full Name]],[3]!PEOPLE_March_20[#Data],1,0)</f>
        <v>#REF!</v>
      </c>
      <c r="Q965" t="e">
        <f>VLOOKUP(assembly_staff_import[[#This Row],[Full Name]],[3]!Table17[#Data],3,0)</f>
        <v>#REF!</v>
      </c>
      <c r="R965" t="e">
        <f>VLOOKUP(assembly_staff_import[[#This Row],[Formatted Works for Group]],[3]!Table7[#Data],1,0)</f>
        <v>#REF!</v>
      </c>
      <c r="S965" t="e">
        <f>IF(assembly_staff_import[[#This Row],[Legislative Staff Type]]="Personal", assembly_staff_import[[#This Row],[Vlookup Works for Group]], assembly_staff_import[[#This Row],[Formatted Works for Group calc]]&amp;", Central Staff Office, Assembly")</f>
        <v>#REF!</v>
      </c>
      <c r="T965" s="20" t="str">
        <f>TRIM(assembly_staff_import[[#This Row],[NAME_SOURCE_KEY]])</f>
        <v>DELEON, CRYSTAL N</v>
      </c>
      <c r="U965" t="s">
        <v>28201</v>
      </c>
      <c r="V965" t="s">
        <v>28202</v>
      </c>
      <c r="W965" t="s">
        <v>28203</v>
      </c>
      <c r="Y965" t="str">
        <f>IF(assembly_staff_import[[#This Row],[Legislative Staff Type]]="Personal", PROPER(TRIM(assembly_staff_import[[#This Row],[Unit First MI via UNIT_SOURCE_KEY]])&amp;" "&amp;assembly_staff_import[[#This Row],[Unit Last via UNIT_SOURCE_KEY]]), PROPER(TRIM(assembly_staff_import[[#This Row],[UNIT NAME_SOURCE_KEY2]])))</f>
        <v>Maritza Davila</v>
      </c>
      <c r="Z965" t="s">
        <v>28204</v>
      </c>
      <c r="AA965" t="e">
        <f>VLOOKUP(assembly_staff_import[[#This Row],[Formatted and corrected Works for Group Text]],[3]!Table4[#Data],1,0)</f>
        <v>#REF!</v>
      </c>
      <c r="AB965" t="e">
        <f>VLOOKUP(assembly_staff_import[[#This Row],[Formatted and corrected Works for Group Text]],[3]!Table5[#Data],2,0)</f>
        <v>#REF!</v>
      </c>
      <c r="AC965" t="str">
        <f>IF(TRIM(assembly_staff_import[[#This Row],[PUBLIC INFO ADDR_SOURCE_KEY]])="CAPITOL, ALBANY", "Legislative / Capitol Office", "District Office")</f>
        <v>District Office</v>
      </c>
      <c r="AD965" t="s">
        <v>28205</v>
      </c>
      <c r="AE965" t="s">
        <v>28206</v>
      </c>
      <c r="AF965" t="str">
        <f>"A94 "</f>
        <v xml:space="preserve">A94 </v>
      </c>
      <c r="AG965" t="s">
        <v>28207</v>
      </c>
      <c r="AH965" t="s">
        <v>28208</v>
      </c>
      <c r="AI965" t="s">
        <v>23480</v>
      </c>
      <c r="AJ965" t="s">
        <v>28209</v>
      </c>
    </row>
    <row r="966" spans="1:36" x14ac:dyDescent="0.2">
      <c r="A966" t="str">
        <f>TRIM(PROPER((assembly_staff_import[[#This Row],[First MI Name via NAME_SOURCE_KEY TEXT]]&amp;" "&amp;assembly_staff_import[[#This Row],[Last Name via NAME_SOURCE_KEY TEXT]]&amp;" "&amp;assembly_staff_import[[#This Row],[Suffix via NAME_SOURCE_KEY]])))</f>
        <v>Jennifer R Rivera</v>
      </c>
      <c r="B966" t="str">
        <f>TRIM(CONCATENATE(TRIM(assembly_staff_import[[#This Row],[Full Name]]), ", ", assembly_staff_import[[#This Row],[Title]]))</f>
        <v>Jennifer R Rivera, Community Liaison</v>
      </c>
      <c r="C966" t="e">
        <f>assembly_staff_import[[#This Row],[Vlookup_groups]]</f>
        <v>#REF!</v>
      </c>
      <c r="D966" t="str">
        <f>IF(assembly_staff_import[[#This Row],[Legislative Staff Type]]="Personal",assembly_staff_import[[#This Row],[Formatted Personal Staff Office]],"")</f>
        <v>District Office</v>
      </c>
      <c r="E966" t="s">
        <v>65</v>
      </c>
      <c r="F966" s="19" t="s">
        <v>10913</v>
      </c>
      <c r="G966" t="s">
        <v>67</v>
      </c>
      <c r="H966" t="str">
        <f>TRIM(PROPER((assembly_staff_import[[#This Row],[Last Name via NAME_SOURCE_KEY TEXT]]&amp;" "&amp;assembly_staff_import[[#This Row],[Suffix via NAME_SOURCE_KEY]])))</f>
        <v>Rivera</v>
      </c>
      <c r="I966" t="str">
        <f>PROPER(assembly_staff_import[[#This Row],[JOB TITLE_SOURCE_KEY]])</f>
        <v xml:space="preserve">Community Liaison                          </v>
      </c>
      <c r="J966" t="s">
        <v>72</v>
      </c>
      <c r="K966" t="e">
        <f>IF(assembly_staff_import[[#This Row],[Legislative Staff Type]]="Personal",assembly_staff_import[[#This Row],[Vlookup Reports To Person]], "")</f>
        <v>#REF!</v>
      </c>
      <c r="L966" t="str">
        <f>PROPER(assembly_staff_import[[#This Row],[First MI Name via NAME_SOURCE_KEY TEXT]])</f>
        <v xml:space="preserve"> Jennifer R</v>
      </c>
      <c r="M966" t="s">
        <v>12745</v>
      </c>
      <c r="N966" t="str">
        <f>LOWER(CONCATENATE(assembly_staff_import[[#This Row],[Last Name]],LEFT(assembly_staff_import[[#This Row],[First Name (no initial)]],1),"@nyassembly.gov"))</f>
        <v>riveraj@nyassembly.gov</v>
      </c>
      <c r="O966" t="s">
        <v>6116</v>
      </c>
      <c r="P966" t="e">
        <f>VLOOKUP(assembly_staff_import[[#This Row],[Full Name]],[3]!PEOPLE_March_20[#Data],1,0)</f>
        <v>#REF!</v>
      </c>
      <c r="Q966" t="e">
        <f>VLOOKUP(assembly_staff_import[[#This Row],[Full Name]],[3]!Table17[#Data],3,0)</f>
        <v>#REF!</v>
      </c>
      <c r="R966" t="e">
        <f>VLOOKUP(assembly_staff_import[[#This Row],[Formatted Works for Group]],[3]!Table7[#Data],1,0)</f>
        <v>#REF!</v>
      </c>
      <c r="S966" t="e">
        <f>IF(assembly_staff_import[[#This Row],[Legislative Staff Type]]="Personal", assembly_staff_import[[#This Row],[Vlookup Works for Group]], assembly_staff_import[[#This Row],[Formatted Works for Group calc]]&amp;", Central Staff Office, Assembly")</f>
        <v>#REF!</v>
      </c>
      <c r="T966" s="20" t="str">
        <f>TRIM(assembly_staff_import[[#This Row],[NAME_SOURCE_KEY]])</f>
        <v>RIVERA, JENNIFER R</v>
      </c>
      <c r="U966" t="s">
        <v>28210</v>
      </c>
      <c r="V966" t="s">
        <v>26589</v>
      </c>
      <c r="W966" t="s">
        <v>28211</v>
      </c>
      <c r="Y966" t="str">
        <f>IF(assembly_staff_import[[#This Row],[Legislative Staff Type]]="Personal", PROPER(TRIM(assembly_staff_import[[#This Row],[Unit First MI via UNIT_SOURCE_KEY]])&amp;" "&amp;assembly_staff_import[[#This Row],[Unit Last via UNIT_SOURCE_KEY]]), PROPER(TRIM(assembly_staff_import[[#This Row],[UNIT NAME_SOURCE_KEY2]])))</f>
        <v>Maritza Davila</v>
      </c>
      <c r="Z966" t="s">
        <v>28204</v>
      </c>
      <c r="AA966" t="e">
        <f>VLOOKUP(assembly_staff_import[[#This Row],[Formatted and corrected Works for Group Text]],[3]!Table4[#Data],1,0)</f>
        <v>#REF!</v>
      </c>
      <c r="AB966" t="e">
        <f>VLOOKUP(assembly_staff_import[[#This Row],[Formatted and corrected Works for Group Text]],[3]!Table5[#Data],2,0)</f>
        <v>#REF!</v>
      </c>
      <c r="AC966" t="str">
        <f>IF(TRIM(assembly_staff_import[[#This Row],[PUBLIC INFO ADDR_SOURCE_KEY]])="CAPITOL, ALBANY", "Legislative / Capitol Office", "District Office")</f>
        <v>District Office</v>
      </c>
      <c r="AD966" t="s">
        <v>28205</v>
      </c>
      <c r="AE966" t="s">
        <v>28206</v>
      </c>
      <c r="AF966" t="str">
        <f>"A94 "</f>
        <v xml:space="preserve">A94 </v>
      </c>
      <c r="AG966" t="s">
        <v>28207</v>
      </c>
      <c r="AH966" t="s">
        <v>28212</v>
      </c>
      <c r="AI966" t="s">
        <v>23692</v>
      </c>
      <c r="AJ966" t="s">
        <v>28209</v>
      </c>
    </row>
    <row r="967" spans="1:36" x14ac:dyDescent="0.2">
      <c r="A967" t="str">
        <f>TRIM(PROPER((assembly_staff_import[[#This Row],[First MI Name via NAME_SOURCE_KEY TEXT]]&amp;" "&amp;assembly_staff_import[[#This Row],[Last Name via NAME_SOURCE_KEY TEXT]]&amp;" "&amp;assembly_staff_import[[#This Row],[Suffix via NAME_SOURCE_KEY]])))</f>
        <v>Paula Melendez</v>
      </c>
      <c r="B967" t="str">
        <f>TRIM(CONCATENATE(TRIM(assembly_staff_import[[#This Row],[Full Name]]), ", ", assembly_staff_import[[#This Row],[Title]]))</f>
        <v>Paula Melendez, Constituent Svc Mgr</v>
      </c>
      <c r="C967" t="e">
        <f>assembly_staff_import[[#This Row],[Vlookup_groups]]</f>
        <v>#REF!</v>
      </c>
      <c r="D967" t="str">
        <f>IF(assembly_staff_import[[#This Row],[Legislative Staff Type]]="Personal",assembly_staff_import[[#This Row],[Formatted Personal Staff Office]],"")</f>
        <v>District Office</v>
      </c>
      <c r="E967" t="s">
        <v>65</v>
      </c>
      <c r="F967" s="19" t="s">
        <v>10913</v>
      </c>
      <c r="G967" t="s">
        <v>67</v>
      </c>
      <c r="H967" t="str">
        <f>TRIM(PROPER((assembly_staff_import[[#This Row],[Last Name via NAME_SOURCE_KEY TEXT]]&amp;" "&amp;assembly_staff_import[[#This Row],[Suffix via NAME_SOURCE_KEY]])))</f>
        <v>Melendez</v>
      </c>
      <c r="I967" t="str">
        <f>PROPER(assembly_staff_import[[#This Row],[JOB TITLE_SOURCE_KEY]])</f>
        <v xml:space="preserve">Constituent Svc Mgr                        </v>
      </c>
      <c r="J967" t="s">
        <v>72</v>
      </c>
      <c r="K967" t="e">
        <f>IF(assembly_staff_import[[#This Row],[Legislative Staff Type]]="Personal",assembly_staff_import[[#This Row],[Vlookup Reports To Person]], "")</f>
        <v>#REF!</v>
      </c>
      <c r="L967" t="str">
        <f>PROPER(assembly_staff_import[[#This Row],[First MI Name via NAME_SOURCE_KEY TEXT]])</f>
        <v xml:space="preserve"> Paula</v>
      </c>
      <c r="M967" t="s">
        <v>19397</v>
      </c>
      <c r="N967" t="str">
        <f>LOWER(CONCATENATE(assembly_staff_import[[#This Row],[Last Name]],LEFT(assembly_staff_import[[#This Row],[First Name (no initial)]],1),"@nyassembly.gov"))</f>
        <v>melendezp@nyassembly.gov</v>
      </c>
      <c r="O967" t="s">
        <v>19399</v>
      </c>
      <c r="P967" t="e">
        <f>VLOOKUP(assembly_staff_import[[#This Row],[Full Name]],[3]!PEOPLE_March_20[#Data],1,0)</f>
        <v>#REF!</v>
      </c>
      <c r="Q967" t="e">
        <f>VLOOKUP(assembly_staff_import[[#This Row],[Full Name]],[3]!Table17[#Data],3,0)</f>
        <v>#REF!</v>
      </c>
      <c r="R967" t="e">
        <f>VLOOKUP(assembly_staff_import[[#This Row],[Formatted Works for Group]],[3]!Table7[#Data],1,0)</f>
        <v>#REF!</v>
      </c>
      <c r="S967" t="e">
        <f>IF(assembly_staff_import[[#This Row],[Legislative Staff Type]]="Personal", assembly_staff_import[[#This Row],[Vlookup Works for Group]], assembly_staff_import[[#This Row],[Formatted Works for Group calc]]&amp;", Central Staff Office, Assembly")</f>
        <v>#REF!</v>
      </c>
      <c r="T967" s="20" t="str">
        <f>TRIM(assembly_staff_import[[#This Row],[NAME_SOURCE_KEY]])</f>
        <v>MELENDEZ, PAULA</v>
      </c>
      <c r="U967" t="s">
        <v>28213</v>
      </c>
      <c r="V967" t="s">
        <v>28214</v>
      </c>
      <c r="W967" t="s">
        <v>28215</v>
      </c>
      <c r="Y967" t="str">
        <f>IF(assembly_staff_import[[#This Row],[Legislative Staff Type]]="Personal", PROPER(TRIM(assembly_staff_import[[#This Row],[Unit First MI via UNIT_SOURCE_KEY]])&amp;" "&amp;assembly_staff_import[[#This Row],[Unit Last via UNIT_SOURCE_KEY]]), PROPER(TRIM(assembly_staff_import[[#This Row],[UNIT NAME_SOURCE_KEY2]])))</f>
        <v>Maritza Davila</v>
      </c>
      <c r="Z967" t="s">
        <v>28204</v>
      </c>
      <c r="AA967" t="e">
        <f>VLOOKUP(assembly_staff_import[[#This Row],[Formatted and corrected Works for Group Text]],[3]!Table4[#Data],1,0)</f>
        <v>#REF!</v>
      </c>
      <c r="AB967" t="e">
        <f>VLOOKUP(assembly_staff_import[[#This Row],[Formatted and corrected Works for Group Text]],[3]!Table5[#Data],2,0)</f>
        <v>#REF!</v>
      </c>
      <c r="AC967" t="str">
        <f>IF(TRIM(assembly_staff_import[[#This Row],[PUBLIC INFO ADDR_SOURCE_KEY]])="CAPITOL, ALBANY", "Legislative / Capitol Office", "District Office")</f>
        <v>District Office</v>
      </c>
      <c r="AD967" t="s">
        <v>28205</v>
      </c>
      <c r="AE967" t="s">
        <v>28206</v>
      </c>
      <c r="AF967" t="str">
        <f>"A94 "</f>
        <v xml:space="preserve">A94 </v>
      </c>
      <c r="AG967" t="s">
        <v>28207</v>
      </c>
      <c r="AH967" t="s">
        <v>28216</v>
      </c>
      <c r="AI967" t="s">
        <v>23594</v>
      </c>
      <c r="AJ967" t="s">
        <v>28209</v>
      </c>
    </row>
    <row r="968" spans="1:36" x14ac:dyDescent="0.2">
      <c r="A968" t="str">
        <f>TRIM(PROPER((assembly_staff_import[[#This Row],[First MI Name via NAME_SOURCE_KEY TEXT]]&amp;" "&amp;assembly_staff_import[[#This Row],[Last Name via NAME_SOURCE_KEY TEXT]]&amp;" "&amp;assembly_staff_import[[#This Row],[Suffix via NAME_SOURCE_KEY]])))</f>
        <v>Rachel T Fuentes</v>
      </c>
      <c r="B968" t="str">
        <f>TRIM(CONCATENATE(TRIM(assembly_staff_import[[#This Row],[Full Name]]), ", ", assembly_staff_import[[#This Row],[Title]]))</f>
        <v>Rachel T Fuentes, Chief Of Staff</v>
      </c>
      <c r="C968" t="e">
        <f>assembly_staff_import[[#This Row],[Vlookup_groups]]</f>
        <v>#REF!</v>
      </c>
      <c r="D968" t="str">
        <f>IF(assembly_staff_import[[#This Row],[Legislative Staff Type]]="Personal",assembly_staff_import[[#This Row],[Formatted Personal Staff Office]],"")</f>
        <v>District Office</v>
      </c>
      <c r="E968" t="s">
        <v>65</v>
      </c>
      <c r="F968" s="19" t="s">
        <v>10913</v>
      </c>
      <c r="G968" t="s">
        <v>67</v>
      </c>
      <c r="H968" t="str">
        <f>TRIM(PROPER((assembly_staff_import[[#This Row],[Last Name via NAME_SOURCE_KEY TEXT]]&amp;" "&amp;assembly_staff_import[[#This Row],[Suffix via NAME_SOURCE_KEY]])))</f>
        <v>Fuentes</v>
      </c>
      <c r="I968" t="str">
        <f>PROPER(assembly_staff_import[[#This Row],[JOB TITLE_SOURCE_KEY]])</f>
        <v xml:space="preserve">Chief Of Staff                             </v>
      </c>
      <c r="J968" t="s">
        <v>72</v>
      </c>
      <c r="K968" t="e">
        <f>IF(assembly_staff_import[[#This Row],[Legislative Staff Type]]="Personal",assembly_staff_import[[#This Row],[Vlookup Reports To Person]], "")</f>
        <v>#REF!</v>
      </c>
      <c r="L968" t="str">
        <f>PROPER(assembly_staff_import[[#This Row],[First MI Name via NAME_SOURCE_KEY TEXT]])</f>
        <v xml:space="preserve"> Rachel T</v>
      </c>
      <c r="M968" t="s">
        <v>17259</v>
      </c>
      <c r="N968" t="str">
        <f>LOWER(CONCATENATE(assembly_staff_import[[#This Row],[Last Name]],LEFT(assembly_staff_import[[#This Row],[First Name (no initial)]],1),"@nyassembly.gov"))</f>
        <v>fuentesr@nyassembly.gov</v>
      </c>
      <c r="O968" t="s">
        <v>23611</v>
      </c>
      <c r="P968" t="e">
        <f>VLOOKUP(assembly_staff_import[[#This Row],[Full Name]],[3]!PEOPLE_March_20[#Data],1,0)</f>
        <v>#REF!</v>
      </c>
      <c r="Q968" t="e">
        <f>VLOOKUP(assembly_staff_import[[#This Row],[Full Name]],[3]!Table17[#Data],3,0)</f>
        <v>#REF!</v>
      </c>
      <c r="R968" t="e">
        <f>VLOOKUP(assembly_staff_import[[#This Row],[Formatted Works for Group]],[3]!Table7[#Data],1,0)</f>
        <v>#REF!</v>
      </c>
      <c r="S968" t="e">
        <f>IF(assembly_staff_import[[#This Row],[Legislative Staff Type]]="Personal", assembly_staff_import[[#This Row],[Vlookup Works for Group]], assembly_staff_import[[#This Row],[Formatted Works for Group calc]]&amp;", Central Staff Office, Assembly")</f>
        <v>#REF!</v>
      </c>
      <c r="T968" s="20" t="str">
        <f>TRIM(assembly_staff_import[[#This Row],[NAME_SOURCE_KEY]])</f>
        <v>FUENTES, RACHEL T</v>
      </c>
      <c r="U968" t="s">
        <v>28217</v>
      </c>
      <c r="V968" t="s">
        <v>27423</v>
      </c>
      <c r="W968" t="s">
        <v>28218</v>
      </c>
      <c r="Y968" t="str">
        <f>IF(assembly_staff_import[[#This Row],[Legislative Staff Type]]="Personal", PROPER(TRIM(assembly_staff_import[[#This Row],[Unit First MI via UNIT_SOURCE_KEY]])&amp;" "&amp;assembly_staff_import[[#This Row],[Unit Last via UNIT_SOURCE_KEY]]), PROPER(TRIM(assembly_staff_import[[#This Row],[UNIT NAME_SOURCE_KEY2]])))</f>
        <v>Maritza Davila</v>
      </c>
      <c r="Z968" t="s">
        <v>28204</v>
      </c>
      <c r="AA968" t="e">
        <f>VLOOKUP(assembly_staff_import[[#This Row],[Formatted and corrected Works for Group Text]],[3]!Table4[#Data],1,0)</f>
        <v>#REF!</v>
      </c>
      <c r="AB968" t="e">
        <f>VLOOKUP(assembly_staff_import[[#This Row],[Formatted and corrected Works for Group Text]],[3]!Table5[#Data],2,0)</f>
        <v>#REF!</v>
      </c>
      <c r="AC968" t="str">
        <f>IF(TRIM(assembly_staff_import[[#This Row],[PUBLIC INFO ADDR_SOURCE_KEY]])="CAPITOL, ALBANY", "Legislative / Capitol Office", "District Office")</f>
        <v>District Office</v>
      </c>
      <c r="AD968" t="s">
        <v>28205</v>
      </c>
      <c r="AE968" t="s">
        <v>28206</v>
      </c>
      <c r="AF968" t="str">
        <f>"A94 "</f>
        <v xml:space="preserve">A94 </v>
      </c>
      <c r="AG968" t="s">
        <v>28207</v>
      </c>
      <c r="AH968" t="s">
        <v>28219</v>
      </c>
      <c r="AI968" t="s">
        <v>23587</v>
      </c>
      <c r="AJ968" t="s">
        <v>28209</v>
      </c>
    </row>
    <row r="969" spans="1:36" x14ac:dyDescent="0.2">
      <c r="A969" t="str">
        <f>TRIM(PROPER((assembly_staff_import[[#This Row],[First MI Name via NAME_SOURCE_KEY TEXT]]&amp;" "&amp;assembly_staff_import[[#This Row],[Last Name via NAME_SOURCE_KEY TEXT]]&amp;" "&amp;assembly_staff_import[[#This Row],[Suffix via NAME_SOURCE_KEY]])))</f>
        <v>Aleatha M Williams</v>
      </c>
      <c r="B969" t="str">
        <f>TRIM(CONCATENATE(TRIM(assembly_staff_import[[#This Row],[Full Name]]), ", ", assembly_staff_import[[#This Row],[Title]]))</f>
        <v>Aleatha M Williams, Admin Assistant</v>
      </c>
      <c r="C969" t="e">
        <f>assembly_staff_import[[#This Row],[Vlookup_groups]]</f>
        <v>#REF!</v>
      </c>
      <c r="D969" t="str">
        <f>IF(assembly_staff_import[[#This Row],[Legislative Staff Type]]="Personal",assembly_staff_import[[#This Row],[Formatted Personal Staff Office]],"")</f>
        <v>District Office</v>
      </c>
      <c r="E969" t="s">
        <v>65</v>
      </c>
      <c r="F969" s="19" t="s">
        <v>10913</v>
      </c>
      <c r="G969" t="s">
        <v>67</v>
      </c>
      <c r="H969" t="str">
        <f>TRIM(PROPER((assembly_staff_import[[#This Row],[Last Name via NAME_SOURCE_KEY TEXT]]&amp;" "&amp;assembly_staff_import[[#This Row],[Suffix via NAME_SOURCE_KEY]])))</f>
        <v>Williams</v>
      </c>
      <c r="I969" t="str">
        <f>PROPER(assembly_staff_import[[#This Row],[JOB TITLE_SOURCE_KEY]])</f>
        <v xml:space="preserve">Admin Assistant                            </v>
      </c>
      <c r="J969" t="s">
        <v>72</v>
      </c>
      <c r="K969" t="e">
        <f>IF(assembly_staff_import[[#This Row],[Legislative Staff Type]]="Personal",assembly_staff_import[[#This Row],[Vlookup Reports To Person]], "")</f>
        <v>#REF!</v>
      </c>
      <c r="L969" t="str">
        <f>PROPER(assembly_staff_import[[#This Row],[First MI Name via NAME_SOURCE_KEY TEXT]])</f>
        <v xml:space="preserve"> Aleatha M</v>
      </c>
      <c r="M969" t="s">
        <v>14841</v>
      </c>
      <c r="N969" t="str">
        <f>LOWER(CONCATENATE(assembly_staff_import[[#This Row],[Last Name]],LEFT(assembly_staff_import[[#This Row],[First Name (no initial)]],1),"@nyassembly.gov"))</f>
        <v>williamsa@nyassembly.gov</v>
      </c>
      <c r="O969" t="s">
        <v>28220</v>
      </c>
      <c r="P969" t="e">
        <f>VLOOKUP(assembly_staff_import[[#This Row],[Full Name]],[3]!PEOPLE_March_20[#Data],1,0)</f>
        <v>#REF!</v>
      </c>
      <c r="Q969" t="e">
        <f>VLOOKUP(assembly_staff_import[[#This Row],[Full Name]],[3]!Table17[#Data],3,0)</f>
        <v>#REF!</v>
      </c>
      <c r="R969" t="e">
        <f>VLOOKUP(assembly_staff_import[[#This Row],[Formatted Works for Group]],[3]!Table7[#Data],1,0)</f>
        <v>#REF!</v>
      </c>
      <c r="S969" t="e">
        <f>IF(assembly_staff_import[[#This Row],[Legislative Staff Type]]="Personal", assembly_staff_import[[#This Row],[Vlookup Works for Group]], assembly_staff_import[[#This Row],[Formatted Works for Group calc]]&amp;", Central Staff Office, Assembly")</f>
        <v>#REF!</v>
      </c>
      <c r="T969" s="20" t="str">
        <f>TRIM(assembly_staff_import[[#This Row],[NAME_SOURCE_KEY]])</f>
        <v>WILLIAMS, ALEATHA M</v>
      </c>
      <c r="U969" t="s">
        <v>28221</v>
      </c>
      <c r="V969" t="s">
        <v>25666</v>
      </c>
      <c r="W969" t="s">
        <v>28222</v>
      </c>
      <c r="Y969" t="str">
        <f>IF(assembly_staff_import[[#This Row],[Legislative Staff Type]]="Personal", PROPER(TRIM(assembly_staff_import[[#This Row],[Unit First MI via UNIT_SOURCE_KEY]])&amp;" "&amp;assembly_staff_import[[#This Row],[Unit Last via UNIT_SOURCE_KEY]]), PROPER(TRIM(assembly_staff_import[[#This Row],[UNIT NAME_SOURCE_KEY2]])))</f>
        <v>Mark Gjonaj</v>
      </c>
      <c r="Z969" t="s">
        <v>28223</v>
      </c>
      <c r="AA969" t="e">
        <f>VLOOKUP(assembly_staff_import[[#This Row],[Formatted and corrected Works for Group Text]],[3]!Table4[#Data],1,0)</f>
        <v>#REF!</v>
      </c>
      <c r="AB969" t="e">
        <f>VLOOKUP(assembly_staff_import[[#This Row],[Formatted and corrected Works for Group Text]],[3]!Table5[#Data],2,0)</f>
        <v>#REF!</v>
      </c>
      <c r="AC969" t="str">
        <f>IF(TRIM(assembly_staff_import[[#This Row],[PUBLIC INFO ADDR_SOURCE_KEY]])="CAPITOL, ALBANY", "Legislative / Capitol Office", "District Office")</f>
        <v>District Office</v>
      </c>
      <c r="AD969" t="s">
        <v>28224</v>
      </c>
      <c r="AE969" t="s">
        <v>28225</v>
      </c>
      <c r="AF969" t="str">
        <f t="shared" ref="AF969:AF976" si="50">"A46 "</f>
        <v xml:space="preserve">A46 </v>
      </c>
      <c r="AG969" t="s">
        <v>28226</v>
      </c>
      <c r="AH969" t="s">
        <v>28227</v>
      </c>
      <c r="AI969" t="s">
        <v>23568</v>
      </c>
      <c r="AJ969" t="s">
        <v>28228</v>
      </c>
    </row>
    <row r="970" spans="1:36" x14ac:dyDescent="0.2">
      <c r="A970" t="str">
        <f>TRIM(PROPER((assembly_staff_import[[#This Row],[First MI Name via NAME_SOURCE_KEY TEXT]]&amp;" "&amp;assembly_staff_import[[#This Row],[Last Name via NAME_SOURCE_KEY TEXT]]&amp;" "&amp;assembly_staff_import[[#This Row],[Suffix via NAME_SOURCE_KEY]])))</f>
        <v>Dylan H Tragni</v>
      </c>
      <c r="B970" t="str">
        <f>TRIM(CONCATENATE(TRIM(assembly_staff_import[[#This Row],[Full Name]]), ", ", assembly_staff_import[[#This Row],[Title]]))</f>
        <v>Dylan H Tragni, Exec Coordinator</v>
      </c>
      <c r="C970" t="e">
        <f>assembly_staff_import[[#This Row],[Vlookup_groups]]</f>
        <v>#REF!</v>
      </c>
      <c r="D970" t="str">
        <f>IF(assembly_staff_import[[#This Row],[Legislative Staff Type]]="Personal",assembly_staff_import[[#This Row],[Formatted Personal Staff Office]],"")</f>
        <v>District Office</v>
      </c>
      <c r="E970" t="s">
        <v>65</v>
      </c>
      <c r="F970" s="19" t="s">
        <v>10913</v>
      </c>
      <c r="G970" t="s">
        <v>67</v>
      </c>
      <c r="H970" t="str">
        <f>TRIM(PROPER((assembly_staff_import[[#This Row],[Last Name via NAME_SOURCE_KEY TEXT]]&amp;" "&amp;assembly_staff_import[[#This Row],[Suffix via NAME_SOURCE_KEY]])))</f>
        <v>Tragni</v>
      </c>
      <c r="I970" t="str">
        <f>PROPER(assembly_staff_import[[#This Row],[JOB TITLE_SOURCE_KEY]])</f>
        <v xml:space="preserve">Exec Coordinator                           </v>
      </c>
      <c r="J970" t="s">
        <v>72</v>
      </c>
      <c r="K970" t="e">
        <f>IF(assembly_staff_import[[#This Row],[Legislative Staff Type]]="Personal",assembly_staff_import[[#This Row],[Vlookup Reports To Person]], "")</f>
        <v>#REF!</v>
      </c>
      <c r="L970" t="str">
        <f>PROPER(assembly_staff_import[[#This Row],[First MI Name via NAME_SOURCE_KEY TEXT]])</f>
        <v xml:space="preserve"> Dylan H</v>
      </c>
      <c r="M970" t="s">
        <v>13415</v>
      </c>
      <c r="N970" t="str">
        <f>LOWER(CONCATENATE(assembly_staff_import[[#This Row],[Last Name]],LEFT(assembly_staff_import[[#This Row],[First Name (no initial)]],1),"@nyassembly.gov"))</f>
        <v>tragnid@nyassembly.gov</v>
      </c>
      <c r="O970" t="s">
        <v>26770</v>
      </c>
      <c r="P970" t="e">
        <f>VLOOKUP(assembly_staff_import[[#This Row],[Full Name]],[3]!PEOPLE_March_20[#Data],1,0)</f>
        <v>#REF!</v>
      </c>
      <c r="Q970" t="e">
        <f>VLOOKUP(assembly_staff_import[[#This Row],[Full Name]],[3]!Table17[#Data],3,0)</f>
        <v>#REF!</v>
      </c>
      <c r="R970" t="e">
        <f>VLOOKUP(assembly_staff_import[[#This Row],[Formatted Works for Group]],[3]!Table7[#Data],1,0)</f>
        <v>#REF!</v>
      </c>
      <c r="S970" t="e">
        <f>IF(assembly_staff_import[[#This Row],[Legislative Staff Type]]="Personal", assembly_staff_import[[#This Row],[Vlookup Works for Group]], assembly_staff_import[[#This Row],[Formatted Works for Group calc]]&amp;", Central Staff Office, Assembly")</f>
        <v>#REF!</v>
      </c>
      <c r="T970" s="20" t="str">
        <f>TRIM(assembly_staff_import[[#This Row],[NAME_SOURCE_KEY]])</f>
        <v>TRAGNI, DYLAN H</v>
      </c>
      <c r="U970" t="s">
        <v>28229</v>
      </c>
      <c r="V970" t="s">
        <v>28230</v>
      </c>
      <c r="W970" t="s">
        <v>28231</v>
      </c>
      <c r="Y970" t="str">
        <f>IF(assembly_staff_import[[#This Row],[Legislative Staff Type]]="Personal", PROPER(TRIM(assembly_staff_import[[#This Row],[Unit First MI via UNIT_SOURCE_KEY]])&amp;" "&amp;assembly_staff_import[[#This Row],[Unit Last via UNIT_SOURCE_KEY]]), PROPER(TRIM(assembly_staff_import[[#This Row],[UNIT NAME_SOURCE_KEY2]])))</f>
        <v>Mark Gjonaj</v>
      </c>
      <c r="Z970" t="s">
        <v>28223</v>
      </c>
      <c r="AA970" t="e">
        <f>VLOOKUP(assembly_staff_import[[#This Row],[Formatted and corrected Works for Group Text]],[3]!Table4[#Data],1,0)</f>
        <v>#REF!</v>
      </c>
      <c r="AB970" t="e">
        <f>VLOOKUP(assembly_staff_import[[#This Row],[Formatted and corrected Works for Group Text]],[3]!Table5[#Data],2,0)</f>
        <v>#REF!</v>
      </c>
      <c r="AC970" t="str">
        <f>IF(TRIM(assembly_staff_import[[#This Row],[PUBLIC INFO ADDR_SOURCE_KEY]])="CAPITOL, ALBANY", "Legislative / Capitol Office", "District Office")</f>
        <v>District Office</v>
      </c>
      <c r="AD970" t="s">
        <v>28224</v>
      </c>
      <c r="AE970" t="s">
        <v>28225</v>
      </c>
      <c r="AF970" t="str">
        <f t="shared" si="50"/>
        <v xml:space="preserve">A46 </v>
      </c>
      <c r="AG970" t="s">
        <v>28226</v>
      </c>
      <c r="AH970" t="s">
        <v>28232</v>
      </c>
      <c r="AI970" t="s">
        <v>28233</v>
      </c>
      <c r="AJ970" t="s">
        <v>28228</v>
      </c>
    </row>
    <row r="971" spans="1:36" x14ac:dyDescent="0.2">
      <c r="A971" t="str">
        <f>TRIM(PROPER((assembly_staff_import[[#This Row],[First MI Name via NAME_SOURCE_KEY TEXT]]&amp;" "&amp;assembly_staff_import[[#This Row],[Last Name via NAME_SOURCE_KEY TEXT]]&amp;" "&amp;assembly_staff_import[[#This Row],[Suffix via NAME_SOURCE_KEY]])))</f>
        <v>Lilyanna Pekic</v>
      </c>
      <c r="B971" t="str">
        <f>TRIM(CONCATENATE(TRIM(assembly_staff_import[[#This Row],[Full Name]]), ", ", assembly_staff_import[[#This Row],[Title]]))</f>
        <v>Lilyanna Pekic, Community Liaison</v>
      </c>
      <c r="C971" t="e">
        <f>assembly_staff_import[[#This Row],[Vlookup_groups]]</f>
        <v>#REF!</v>
      </c>
      <c r="D971" t="str">
        <f>IF(assembly_staff_import[[#This Row],[Legislative Staff Type]]="Personal",assembly_staff_import[[#This Row],[Formatted Personal Staff Office]],"")</f>
        <v>District Office</v>
      </c>
      <c r="E971" t="s">
        <v>65</v>
      </c>
      <c r="F971" s="19" t="s">
        <v>10913</v>
      </c>
      <c r="G971" t="s">
        <v>67</v>
      </c>
      <c r="H971" t="str">
        <f>TRIM(PROPER((assembly_staff_import[[#This Row],[Last Name via NAME_SOURCE_KEY TEXT]]&amp;" "&amp;assembly_staff_import[[#This Row],[Suffix via NAME_SOURCE_KEY]])))</f>
        <v>Pekic</v>
      </c>
      <c r="I971" t="str">
        <f>PROPER(assembly_staff_import[[#This Row],[JOB TITLE_SOURCE_KEY]])</f>
        <v xml:space="preserve">Community Liaison                          </v>
      </c>
      <c r="J971" t="s">
        <v>72</v>
      </c>
      <c r="K971" t="e">
        <f>IF(assembly_staff_import[[#This Row],[Legislative Staff Type]]="Personal",assembly_staff_import[[#This Row],[Vlookup Reports To Person]], "")</f>
        <v>#REF!</v>
      </c>
      <c r="L971" t="str">
        <f>PROPER(assembly_staff_import[[#This Row],[First MI Name via NAME_SOURCE_KEY TEXT]])</f>
        <v xml:space="preserve"> Lilyanna</v>
      </c>
      <c r="M971" t="s">
        <v>18271</v>
      </c>
      <c r="N971" t="str">
        <f>LOWER(CONCATENATE(assembly_staff_import[[#This Row],[Last Name]],LEFT(assembly_staff_import[[#This Row],[First Name (no initial)]],1),"@nyassembly.gov"))</f>
        <v>pekicl@nyassembly.gov</v>
      </c>
      <c r="O971" t="s">
        <v>18274</v>
      </c>
      <c r="P971" t="e">
        <f>VLOOKUP(assembly_staff_import[[#This Row],[Full Name]],[3]!PEOPLE_March_20[#Data],1,0)</f>
        <v>#REF!</v>
      </c>
      <c r="Q971" t="e">
        <f>VLOOKUP(assembly_staff_import[[#This Row],[Full Name]],[3]!Table17[#Data],3,0)</f>
        <v>#REF!</v>
      </c>
      <c r="R971" t="e">
        <f>VLOOKUP(assembly_staff_import[[#This Row],[Formatted Works for Group]],[3]!Table7[#Data],1,0)</f>
        <v>#REF!</v>
      </c>
      <c r="S971" t="e">
        <f>IF(assembly_staff_import[[#This Row],[Legislative Staff Type]]="Personal", assembly_staff_import[[#This Row],[Vlookup Works for Group]], assembly_staff_import[[#This Row],[Formatted Works for Group calc]]&amp;", Central Staff Office, Assembly")</f>
        <v>#REF!</v>
      </c>
      <c r="T971" s="20" t="str">
        <f>TRIM(assembly_staff_import[[#This Row],[NAME_SOURCE_KEY]])</f>
        <v>PEKIC, LILYANNA</v>
      </c>
      <c r="U971" t="s">
        <v>28234</v>
      </c>
      <c r="V971" t="s">
        <v>28235</v>
      </c>
      <c r="W971" t="s">
        <v>28236</v>
      </c>
      <c r="Y971" t="str">
        <f>IF(assembly_staff_import[[#This Row],[Legislative Staff Type]]="Personal", PROPER(TRIM(assembly_staff_import[[#This Row],[Unit First MI via UNIT_SOURCE_KEY]])&amp;" "&amp;assembly_staff_import[[#This Row],[Unit Last via UNIT_SOURCE_KEY]]), PROPER(TRIM(assembly_staff_import[[#This Row],[UNIT NAME_SOURCE_KEY2]])))</f>
        <v>Mark Gjonaj</v>
      </c>
      <c r="Z971" t="s">
        <v>28223</v>
      </c>
      <c r="AA971" t="e">
        <f>VLOOKUP(assembly_staff_import[[#This Row],[Formatted and corrected Works for Group Text]],[3]!Table4[#Data],1,0)</f>
        <v>#REF!</v>
      </c>
      <c r="AB971" t="e">
        <f>VLOOKUP(assembly_staff_import[[#This Row],[Formatted and corrected Works for Group Text]],[3]!Table5[#Data],2,0)</f>
        <v>#REF!</v>
      </c>
      <c r="AC971" t="str">
        <f>IF(TRIM(assembly_staff_import[[#This Row],[PUBLIC INFO ADDR_SOURCE_KEY]])="CAPITOL, ALBANY", "Legislative / Capitol Office", "District Office")</f>
        <v>District Office</v>
      </c>
      <c r="AD971" t="s">
        <v>28224</v>
      </c>
      <c r="AE971" t="s">
        <v>28225</v>
      </c>
      <c r="AF971" t="str">
        <f t="shared" si="50"/>
        <v xml:space="preserve">A46 </v>
      </c>
      <c r="AG971" t="s">
        <v>28226</v>
      </c>
      <c r="AH971" t="s">
        <v>28237</v>
      </c>
      <c r="AI971" t="s">
        <v>23692</v>
      </c>
      <c r="AJ971" t="s">
        <v>28228</v>
      </c>
    </row>
    <row r="972" spans="1:36" x14ac:dyDescent="0.2">
      <c r="A972" t="str">
        <f>TRIM(PROPER((assembly_staff_import[[#This Row],[First MI Name via NAME_SOURCE_KEY TEXT]]&amp;" "&amp;assembly_staff_import[[#This Row],[Last Name via NAME_SOURCE_KEY TEXT]]&amp;" "&amp;assembly_staff_import[[#This Row],[Suffix via NAME_SOURCE_KEY]])))</f>
        <v>Marilyn I Ceilema</v>
      </c>
      <c r="B972" t="str">
        <f>TRIM(CONCATENATE(TRIM(assembly_staff_import[[#This Row],[Full Name]]), ", ", assembly_staff_import[[#This Row],[Title]]))</f>
        <v>Marilyn I Ceilema, Admin Assistant</v>
      </c>
      <c r="C972" t="e">
        <f>assembly_staff_import[[#This Row],[Vlookup_groups]]</f>
        <v>#REF!</v>
      </c>
      <c r="D972" t="str">
        <f>IF(assembly_staff_import[[#This Row],[Legislative Staff Type]]="Personal",assembly_staff_import[[#This Row],[Formatted Personal Staff Office]],"")</f>
        <v>District Office</v>
      </c>
      <c r="E972" t="s">
        <v>65</v>
      </c>
      <c r="F972" s="19" t="s">
        <v>10913</v>
      </c>
      <c r="G972" t="s">
        <v>67</v>
      </c>
      <c r="H972" t="str">
        <f>TRIM(PROPER((assembly_staff_import[[#This Row],[Last Name via NAME_SOURCE_KEY TEXT]]&amp;" "&amp;assembly_staff_import[[#This Row],[Suffix via NAME_SOURCE_KEY]])))</f>
        <v>Ceilema</v>
      </c>
      <c r="I972" t="str">
        <f>PROPER(assembly_staff_import[[#This Row],[JOB TITLE_SOURCE_KEY]])</f>
        <v xml:space="preserve">Admin Assistant                            </v>
      </c>
      <c r="J972" t="s">
        <v>72</v>
      </c>
      <c r="K972" t="e">
        <f>IF(assembly_staff_import[[#This Row],[Legislative Staff Type]]="Personal",assembly_staff_import[[#This Row],[Vlookup Reports To Person]], "")</f>
        <v>#REF!</v>
      </c>
      <c r="L972" t="str">
        <f>PROPER(assembly_staff_import[[#This Row],[First MI Name via NAME_SOURCE_KEY TEXT]])</f>
        <v xml:space="preserve"> Marilyn I</v>
      </c>
      <c r="M972" t="s">
        <v>12217</v>
      </c>
      <c r="N972" t="str">
        <f>LOWER(CONCATENATE(assembly_staff_import[[#This Row],[Last Name]],LEFT(assembly_staff_import[[#This Row],[First Name (no initial)]],1),"@nyassembly.gov"))</f>
        <v>ceilemam@nyassembly.gov</v>
      </c>
      <c r="O972" t="s">
        <v>20499</v>
      </c>
      <c r="P972" t="e">
        <f>VLOOKUP(assembly_staff_import[[#This Row],[Full Name]],[3]!PEOPLE_March_20[#Data],1,0)</f>
        <v>#REF!</v>
      </c>
      <c r="Q972" t="e">
        <f>VLOOKUP(assembly_staff_import[[#This Row],[Full Name]],[3]!Table17[#Data],3,0)</f>
        <v>#REF!</v>
      </c>
      <c r="R972" t="e">
        <f>VLOOKUP(assembly_staff_import[[#This Row],[Formatted Works for Group]],[3]!Table7[#Data],1,0)</f>
        <v>#REF!</v>
      </c>
      <c r="S972" t="e">
        <f>IF(assembly_staff_import[[#This Row],[Legislative Staff Type]]="Personal", assembly_staff_import[[#This Row],[Vlookup Works for Group]], assembly_staff_import[[#This Row],[Formatted Works for Group calc]]&amp;", Central Staff Office, Assembly")</f>
        <v>#REF!</v>
      </c>
      <c r="T972" s="20" t="str">
        <f>TRIM(assembly_staff_import[[#This Row],[NAME_SOURCE_KEY]])</f>
        <v>CEILEMA, MARILYN I</v>
      </c>
      <c r="U972" t="s">
        <v>28238</v>
      </c>
      <c r="V972" t="s">
        <v>28239</v>
      </c>
      <c r="W972" t="s">
        <v>28240</v>
      </c>
      <c r="Y972" t="str">
        <f>IF(assembly_staff_import[[#This Row],[Legislative Staff Type]]="Personal", PROPER(TRIM(assembly_staff_import[[#This Row],[Unit First MI via UNIT_SOURCE_KEY]])&amp;" "&amp;assembly_staff_import[[#This Row],[Unit Last via UNIT_SOURCE_KEY]]), PROPER(TRIM(assembly_staff_import[[#This Row],[UNIT NAME_SOURCE_KEY2]])))</f>
        <v>Mark Gjonaj</v>
      </c>
      <c r="Z972" t="s">
        <v>28223</v>
      </c>
      <c r="AA972" t="e">
        <f>VLOOKUP(assembly_staff_import[[#This Row],[Formatted and corrected Works for Group Text]],[3]!Table4[#Data],1,0)</f>
        <v>#REF!</v>
      </c>
      <c r="AB972" t="e">
        <f>VLOOKUP(assembly_staff_import[[#This Row],[Formatted and corrected Works for Group Text]],[3]!Table5[#Data],2,0)</f>
        <v>#REF!</v>
      </c>
      <c r="AC972" t="str">
        <f>IF(TRIM(assembly_staff_import[[#This Row],[PUBLIC INFO ADDR_SOURCE_KEY]])="CAPITOL, ALBANY", "Legislative / Capitol Office", "District Office")</f>
        <v>District Office</v>
      </c>
      <c r="AD972" t="s">
        <v>28224</v>
      </c>
      <c r="AE972" t="s">
        <v>28225</v>
      </c>
      <c r="AF972" t="str">
        <f t="shared" si="50"/>
        <v xml:space="preserve">A46 </v>
      </c>
      <c r="AG972" t="s">
        <v>28226</v>
      </c>
      <c r="AH972" t="s">
        <v>28241</v>
      </c>
      <c r="AI972" t="s">
        <v>23568</v>
      </c>
      <c r="AJ972" t="s">
        <v>28228</v>
      </c>
    </row>
    <row r="973" spans="1:36" x14ac:dyDescent="0.2">
      <c r="A973" t="str">
        <f>TRIM(PROPER((assembly_staff_import[[#This Row],[First MI Name via NAME_SOURCE_KEY TEXT]]&amp;" "&amp;assembly_staff_import[[#This Row],[Last Name via NAME_SOURCE_KEY TEXT]]&amp;" "&amp;assembly_staff_import[[#This Row],[Suffix via NAME_SOURCE_KEY]])))</f>
        <v>Nathalia Fernandez</v>
      </c>
      <c r="B973" t="str">
        <f>TRIM(CONCATENATE(TRIM(assembly_staff_import[[#This Row],[Full Name]]), ", ", assembly_staff_import[[#This Row],[Title]]))</f>
        <v>Nathalia Fernandez, Chief Of Staff</v>
      </c>
      <c r="C973" t="e">
        <f>assembly_staff_import[[#This Row],[Vlookup_groups]]</f>
        <v>#REF!</v>
      </c>
      <c r="D973" t="str">
        <f>IF(assembly_staff_import[[#This Row],[Legislative Staff Type]]="Personal",assembly_staff_import[[#This Row],[Formatted Personal Staff Office]],"")</f>
        <v>District Office</v>
      </c>
      <c r="E973" t="s">
        <v>65</v>
      </c>
      <c r="F973" s="19" t="s">
        <v>10913</v>
      </c>
      <c r="G973" t="s">
        <v>67</v>
      </c>
      <c r="H973" t="str">
        <f>TRIM(PROPER((assembly_staff_import[[#This Row],[Last Name via NAME_SOURCE_KEY TEXT]]&amp;" "&amp;assembly_staff_import[[#This Row],[Suffix via NAME_SOURCE_KEY]])))</f>
        <v>Fernandez</v>
      </c>
      <c r="I973" t="str">
        <f>PROPER(assembly_staff_import[[#This Row],[JOB TITLE_SOURCE_KEY]])</f>
        <v xml:space="preserve">Chief Of Staff                             </v>
      </c>
      <c r="J973" t="s">
        <v>72</v>
      </c>
      <c r="K973" t="e">
        <f>IF(assembly_staff_import[[#This Row],[Legislative Staff Type]]="Personal",assembly_staff_import[[#This Row],[Vlookup Reports To Person]], "")</f>
        <v>#REF!</v>
      </c>
      <c r="L973" t="str">
        <f>PROPER(assembly_staff_import[[#This Row],[First MI Name via NAME_SOURCE_KEY TEXT]])</f>
        <v xml:space="preserve"> Nathalia</v>
      </c>
      <c r="M973" t="s">
        <v>18663</v>
      </c>
      <c r="N973" t="str">
        <f>LOWER(CONCATENATE(assembly_staff_import[[#This Row],[Last Name]],LEFT(assembly_staff_import[[#This Row],[First Name (no initial)]],1),"@nyassembly.gov"))</f>
        <v>fernandezn@nyassembly.gov</v>
      </c>
      <c r="O973" t="s">
        <v>18665</v>
      </c>
      <c r="P973" t="e">
        <f>VLOOKUP(assembly_staff_import[[#This Row],[Full Name]],[3]!PEOPLE_March_20[#Data],1,0)</f>
        <v>#REF!</v>
      </c>
      <c r="Q973" t="e">
        <f>VLOOKUP(assembly_staff_import[[#This Row],[Full Name]],[3]!Table17[#Data],3,0)</f>
        <v>#REF!</v>
      </c>
      <c r="R973" t="e">
        <f>VLOOKUP(assembly_staff_import[[#This Row],[Formatted Works for Group]],[3]!Table7[#Data],1,0)</f>
        <v>#REF!</v>
      </c>
      <c r="S973" t="e">
        <f>IF(assembly_staff_import[[#This Row],[Legislative Staff Type]]="Personal", assembly_staff_import[[#This Row],[Vlookup Works for Group]], assembly_staff_import[[#This Row],[Formatted Works for Group calc]]&amp;", Central Staff Office, Assembly")</f>
        <v>#REF!</v>
      </c>
      <c r="T973" s="20" t="str">
        <f>TRIM(assembly_staff_import[[#This Row],[NAME_SOURCE_KEY]])</f>
        <v>FERNANDEZ, NATHALIA</v>
      </c>
      <c r="U973" t="s">
        <v>28242</v>
      </c>
      <c r="V973" t="s">
        <v>27774</v>
      </c>
      <c r="W973" t="s">
        <v>28243</v>
      </c>
      <c r="Y973" t="str">
        <f>IF(assembly_staff_import[[#This Row],[Legislative Staff Type]]="Personal", PROPER(TRIM(assembly_staff_import[[#This Row],[Unit First MI via UNIT_SOURCE_KEY]])&amp;" "&amp;assembly_staff_import[[#This Row],[Unit Last via UNIT_SOURCE_KEY]]), PROPER(TRIM(assembly_staff_import[[#This Row],[UNIT NAME_SOURCE_KEY2]])))</f>
        <v>Mark Gjonaj</v>
      </c>
      <c r="Z973" t="s">
        <v>28223</v>
      </c>
      <c r="AA973" t="e">
        <f>VLOOKUP(assembly_staff_import[[#This Row],[Formatted and corrected Works for Group Text]],[3]!Table4[#Data],1,0)</f>
        <v>#REF!</v>
      </c>
      <c r="AB973" t="e">
        <f>VLOOKUP(assembly_staff_import[[#This Row],[Formatted and corrected Works for Group Text]],[3]!Table5[#Data],2,0)</f>
        <v>#REF!</v>
      </c>
      <c r="AC973" t="str">
        <f>IF(TRIM(assembly_staff_import[[#This Row],[PUBLIC INFO ADDR_SOURCE_KEY]])="CAPITOL, ALBANY", "Legislative / Capitol Office", "District Office")</f>
        <v>District Office</v>
      </c>
      <c r="AD973" t="s">
        <v>28224</v>
      </c>
      <c r="AE973" t="s">
        <v>28225</v>
      </c>
      <c r="AF973" t="str">
        <f t="shared" si="50"/>
        <v xml:space="preserve">A46 </v>
      </c>
      <c r="AG973" t="s">
        <v>28226</v>
      </c>
      <c r="AH973" t="s">
        <v>28244</v>
      </c>
      <c r="AI973" t="s">
        <v>23587</v>
      </c>
      <c r="AJ973" t="s">
        <v>28228</v>
      </c>
    </row>
    <row r="974" spans="1:36" x14ac:dyDescent="0.2">
      <c r="A974" t="str">
        <f>TRIM(PROPER((assembly_staff_import[[#This Row],[First MI Name via NAME_SOURCE_KEY TEXT]]&amp;" "&amp;assembly_staff_import[[#This Row],[Last Name via NAME_SOURCE_KEY TEXT]]&amp;" "&amp;assembly_staff_import[[#This Row],[Suffix via NAME_SOURCE_KEY]])))</f>
        <v>Petrit Kola</v>
      </c>
      <c r="B974" t="str">
        <f>TRIM(CONCATENATE(TRIM(assembly_staff_import[[#This Row],[Full Name]]), ", ", assembly_staff_import[[#This Row],[Title]]))</f>
        <v>Petrit Kola, Operations Assistant</v>
      </c>
      <c r="C974" t="e">
        <f>assembly_staff_import[[#This Row],[Vlookup_groups]]</f>
        <v>#REF!</v>
      </c>
      <c r="D974" t="str">
        <f>IF(assembly_staff_import[[#This Row],[Legislative Staff Type]]="Personal",assembly_staff_import[[#This Row],[Formatted Personal Staff Office]],"")</f>
        <v>District Office</v>
      </c>
      <c r="E974" t="s">
        <v>65</v>
      </c>
      <c r="F974" s="19" t="s">
        <v>10913</v>
      </c>
      <c r="G974" t="s">
        <v>67</v>
      </c>
      <c r="H974" t="str">
        <f>TRIM(PROPER((assembly_staff_import[[#This Row],[Last Name via NAME_SOURCE_KEY TEXT]]&amp;" "&amp;assembly_staff_import[[#This Row],[Suffix via NAME_SOURCE_KEY]])))</f>
        <v>Kola</v>
      </c>
      <c r="I974" t="str">
        <f>PROPER(assembly_staff_import[[#This Row],[JOB TITLE_SOURCE_KEY]])</f>
        <v xml:space="preserve">Operations Assistant                       </v>
      </c>
      <c r="J974" t="s">
        <v>72</v>
      </c>
      <c r="K974" t="e">
        <f>IF(assembly_staff_import[[#This Row],[Legislative Staff Type]]="Personal",assembly_staff_import[[#This Row],[Vlookup Reports To Person]], "")</f>
        <v>#REF!</v>
      </c>
      <c r="L974" t="str">
        <f>PROPER(assembly_staff_import[[#This Row],[First MI Name via NAME_SOURCE_KEY TEXT]])</f>
        <v xml:space="preserve"> Petrit</v>
      </c>
      <c r="M974" t="s">
        <v>11706</v>
      </c>
      <c r="N974" t="str">
        <f>LOWER(CONCATENATE(assembly_staff_import[[#This Row],[Last Name]],LEFT(assembly_staff_import[[#This Row],[First Name (no initial)]],1),"@nyassembly.gov"))</f>
        <v>kolap@nyassembly.gov</v>
      </c>
      <c r="O974" t="s">
        <v>11708</v>
      </c>
      <c r="P974" t="e">
        <f>VLOOKUP(assembly_staff_import[[#This Row],[Full Name]],[3]!PEOPLE_March_20[#Data],1,0)</f>
        <v>#REF!</v>
      </c>
      <c r="Q974" t="e">
        <f>VLOOKUP(assembly_staff_import[[#This Row],[Full Name]],[3]!Table17[#Data],3,0)</f>
        <v>#REF!</v>
      </c>
      <c r="R974" t="e">
        <f>VLOOKUP(assembly_staff_import[[#This Row],[Formatted Works for Group]],[3]!Table7[#Data],1,0)</f>
        <v>#REF!</v>
      </c>
      <c r="S974" t="e">
        <f>IF(assembly_staff_import[[#This Row],[Legislative Staff Type]]="Personal", assembly_staff_import[[#This Row],[Vlookup Works for Group]], assembly_staff_import[[#This Row],[Formatted Works for Group calc]]&amp;", Central Staff Office, Assembly")</f>
        <v>#REF!</v>
      </c>
      <c r="T974" s="20" t="str">
        <f>TRIM(assembly_staff_import[[#This Row],[NAME_SOURCE_KEY]])</f>
        <v>KOLA, PETRIT</v>
      </c>
      <c r="U974" t="s">
        <v>28245</v>
      </c>
      <c r="V974" t="s">
        <v>28246</v>
      </c>
      <c r="W974" t="s">
        <v>28247</v>
      </c>
      <c r="Y974" t="str">
        <f>IF(assembly_staff_import[[#This Row],[Legislative Staff Type]]="Personal", PROPER(TRIM(assembly_staff_import[[#This Row],[Unit First MI via UNIT_SOURCE_KEY]])&amp;" "&amp;assembly_staff_import[[#This Row],[Unit Last via UNIT_SOURCE_KEY]]), PROPER(TRIM(assembly_staff_import[[#This Row],[UNIT NAME_SOURCE_KEY2]])))</f>
        <v>Mark Gjonaj</v>
      </c>
      <c r="Z974" t="s">
        <v>28223</v>
      </c>
      <c r="AA974" t="e">
        <f>VLOOKUP(assembly_staff_import[[#This Row],[Formatted and corrected Works for Group Text]],[3]!Table4[#Data],1,0)</f>
        <v>#REF!</v>
      </c>
      <c r="AB974" t="e">
        <f>VLOOKUP(assembly_staff_import[[#This Row],[Formatted and corrected Works for Group Text]],[3]!Table5[#Data],2,0)</f>
        <v>#REF!</v>
      </c>
      <c r="AC974" t="str">
        <f>IF(TRIM(assembly_staff_import[[#This Row],[PUBLIC INFO ADDR_SOURCE_KEY]])="CAPITOL, ALBANY", "Legislative / Capitol Office", "District Office")</f>
        <v>District Office</v>
      </c>
      <c r="AD974" t="s">
        <v>28224</v>
      </c>
      <c r="AE974" t="s">
        <v>28225</v>
      </c>
      <c r="AF974" t="str">
        <f t="shared" si="50"/>
        <v xml:space="preserve">A46 </v>
      </c>
      <c r="AG974" t="s">
        <v>28226</v>
      </c>
      <c r="AH974" t="s">
        <v>28248</v>
      </c>
      <c r="AI974" t="s">
        <v>28249</v>
      </c>
      <c r="AJ974" t="s">
        <v>28228</v>
      </c>
    </row>
    <row r="975" spans="1:36" x14ac:dyDescent="0.2">
      <c r="A975" t="str">
        <f>TRIM(PROPER((assembly_staff_import[[#This Row],[First MI Name via NAME_SOURCE_KEY TEXT]]&amp;" "&amp;assembly_staff_import[[#This Row],[Last Name via NAME_SOURCE_KEY TEXT]]&amp;" "&amp;assembly_staff_import[[#This Row],[Suffix via NAME_SOURCE_KEY]])))</f>
        <v>Sonny Vataj</v>
      </c>
      <c r="B975" t="str">
        <f>TRIM(CONCATENATE(TRIM(assembly_staff_import[[#This Row],[Full Name]]), ", ", assembly_staff_import[[#This Row],[Title]]))</f>
        <v>Sonny Vataj, Exec Director</v>
      </c>
      <c r="C975" t="e">
        <f>assembly_staff_import[[#This Row],[Vlookup_groups]]</f>
        <v>#REF!</v>
      </c>
      <c r="D975" t="str">
        <f>IF(assembly_staff_import[[#This Row],[Legislative Staff Type]]="Personal",assembly_staff_import[[#This Row],[Formatted Personal Staff Office]],"")</f>
        <v>District Office</v>
      </c>
      <c r="E975" t="s">
        <v>65</v>
      </c>
      <c r="F975" s="19" t="s">
        <v>10913</v>
      </c>
      <c r="G975" t="s">
        <v>67</v>
      </c>
      <c r="H975" t="str">
        <f>TRIM(PROPER((assembly_staff_import[[#This Row],[Last Name via NAME_SOURCE_KEY TEXT]]&amp;" "&amp;assembly_staff_import[[#This Row],[Suffix via NAME_SOURCE_KEY]])))</f>
        <v>Vataj</v>
      </c>
      <c r="I975" t="str">
        <f>PROPER(assembly_staff_import[[#This Row],[JOB TITLE_SOURCE_KEY]])</f>
        <v xml:space="preserve">Exec Director                              </v>
      </c>
      <c r="J975" t="s">
        <v>72</v>
      </c>
      <c r="K975" t="e">
        <f>IF(assembly_staff_import[[#This Row],[Legislative Staff Type]]="Personal",assembly_staff_import[[#This Row],[Vlookup Reports To Person]], "")</f>
        <v>#REF!</v>
      </c>
      <c r="L975" t="str">
        <f>PROPER(assembly_staff_import[[#This Row],[First MI Name via NAME_SOURCE_KEY TEXT]])</f>
        <v xml:space="preserve"> Sonny</v>
      </c>
      <c r="M975" t="s">
        <v>19307</v>
      </c>
      <c r="N975" t="str">
        <f>LOWER(CONCATENATE(assembly_staff_import[[#This Row],[Last Name]],LEFT(assembly_staff_import[[#This Row],[First Name (no initial)]],1),"@nyassembly.gov"))</f>
        <v>vatajs@nyassembly.gov</v>
      </c>
      <c r="O975" t="s">
        <v>19309</v>
      </c>
      <c r="P975" t="e">
        <f>VLOOKUP(assembly_staff_import[[#This Row],[Full Name]],[3]!PEOPLE_March_20[#Data],1,0)</f>
        <v>#REF!</v>
      </c>
      <c r="Q975" t="e">
        <f>VLOOKUP(assembly_staff_import[[#This Row],[Full Name]],[3]!Table17[#Data],3,0)</f>
        <v>#REF!</v>
      </c>
      <c r="R975" t="e">
        <f>VLOOKUP(assembly_staff_import[[#This Row],[Formatted Works for Group]],[3]!Table7[#Data],1,0)</f>
        <v>#REF!</v>
      </c>
      <c r="S975" t="e">
        <f>IF(assembly_staff_import[[#This Row],[Legislative Staff Type]]="Personal", assembly_staff_import[[#This Row],[Vlookup Works for Group]], assembly_staff_import[[#This Row],[Formatted Works for Group calc]]&amp;", Central Staff Office, Assembly")</f>
        <v>#REF!</v>
      </c>
      <c r="T975" s="20" t="str">
        <f>TRIM(assembly_staff_import[[#This Row],[NAME_SOURCE_KEY]])</f>
        <v>VATAJ, SONNY</v>
      </c>
      <c r="U975" t="s">
        <v>28250</v>
      </c>
      <c r="V975" t="s">
        <v>28251</v>
      </c>
      <c r="W975" t="s">
        <v>28252</v>
      </c>
      <c r="Y975" t="str">
        <f>IF(assembly_staff_import[[#This Row],[Legislative Staff Type]]="Personal", PROPER(TRIM(assembly_staff_import[[#This Row],[Unit First MI via UNIT_SOURCE_KEY]])&amp;" "&amp;assembly_staff_import[[#This Row],[Unit Last via UNIT_SOURCE_KEY]]), PROPER(TRIM(assembly_staff_import[[#This Row],[UNIT NAME_SOURCE_KEY2]])))</f>
        <v>Mark Gjonaj</v>
      </c>
      <c r="Z975" t="s">
        <v>28223</v>
      </c>
      <c r="AA975" t="e">
        <f>VLOOKUP(assembly_staff_import[[#This Row],[Formatted and corrected Works for Group Text]],[3]!Table4[#Data],1,0)</f>
        <v>#REF!</v>
      </c>
      <c r="AB975" t="e">
        <f>VLOOKUP(assembly_staff_import[[#This Row],[Formatted and corrected Works for Group Text]],[3]!Table5[#Data],2,0)</f>
        <v>#REF!</v>
      </c>
      <c r="AC975" t="str">
        <f>IF(TRIM(assembly_staff_import[[#This Row],[PUBLIC INFO ADDR_SOURCE_KEY]])="CAPITOL, ALBANY", "Legislative / Capitol Office", "District Office")</f>
        <v>District Office</v>
      </c>
      <c r="AD975" t="s">
        <v>28224</v>
      </c>
      <c r="AE975" t="s">
        <v>28225</v>
      </c>
      <c r="AF975" t="str">
        <f t="shared" si="50"/>
        <v xml:space="preserve">A46 </v>
      </c>
      <c r="AG975" t="s">
        <v>28226</v>
      </c>
      <c r="AH975" t="s">
        <v>28253</v>
      </c>
      <c r="AI975" t="s">
        <v>23782</v>
      </c>
      <c r="AJ975" t="s">
        <v>28228</v>
      </c>
    </row>
    <row r="976" spans="1:36" x14ac:dyDescent="0.2">
      <c r="A976" t="str">
        <f>TRIM(PROPER((assembly_staff_import[[#This Row],[First MI Name via NAME_SOURCE_KEY TEXT]]&amp;" "&amp;assembly_staff_import[[#This Row],[Last Name via NAME_SOURCE_KEY TEXT]]&amp;" "&amp;assembly_staff_import[[#This Row],[Suffix via NAME_SOURCE_KEY]])))</f>
        <v>William J Madonna</v>
      </c>
      <c r="B976" t="str">
        <f>TRIM(CONCATENATE(TRIM(assembly_staff_import[[#This Row],[Full Name]]), ", ", assembly_staff_import[[#This Row],[Title]]))</f>
        <v>William J Madonna, Chief Counsel</v>
      </c>
      <c r="C976" t="e">
        <f>assembly_staff_import[[#This Row],[Vlookup_groups]]</f>
        <v>#REF!</v>
      </c>
      <c r="D976" t="str">
        <f>IF(assembly_staff_import[[#This Row],[Legislative Staff Type]]="Personal",assembly_staff_import[[#This Row],[Formatted Personal Staff Office]],"")</f>
        <v>District Office</v>
      </c>
      <c r="E976" t="s">
        <v>65</v>
      </c>
      <c r="F976" s="19" t="s">
        <v>10913</v>
      </c>
      <c r="G976" t="s">
        <v>67</v>
      </c>
      <c r="H976" t="str">
        <f>TRIM(PROPER((assembly_staff_import[[#This Row],[Last Name via NAME_SOURCE_KEY TEXT]]&amp;" "&amp;assembly_staff_import[[#This Row],[Suffix via NAME_SOURCE_KEY]])))</f>
        <v>Madonna</v>
      </c>
      <c r="I976" t="str">
        <f>PROPER(assembly_staff_import[[#This Row],[JOB TITLE_SOURCE_KEY]])</f>
        <v xml:space="preserve">Chief Counsel                              </v>
      </c>
      <c r="J976" t="s">
        <v>72</v>
      </c>
      <c r="K976" t="e">
        <f>IF(assembly_staff_import[[#This Row],[Legislative Staff Type]]="Personal",assembly_staff_import[[#This Row],[Vlookup Reports To Person]], "")</f>
        <v>#REF!</v>
      </c>
      <c r="L976" t="str">
        <f>PROPER(assembly_staff_import[[#This Row],[First MI Name via NAME_SOURCE_KEY TEXT]])</f>
        <v xml:space="preserve"> William J</v>
      </c>
      <c r="M976" t="s">
        <v>18652</v>
      </c>
      <c r="N976" t="str">
        <f>LOWER(CONCATENATE(assembly_staff_import[[#This Row],[Last Name]],LEFT(assembly_staff_import[[#This Row],[First Name (no initial)]],1),"@nyassembly.gov"))</f>
        <v>madonnaw@nyassembly.gov</v>
      </c>
      <c r="O976" t="s">
        <v>4756</v>
      </c>
      <c r="P976" t="e">
        <f>VLOOKUP(assembly_staff_import[[#This Row],[Full Name]],[3]!PEOPLE_March_20[#Data],1,0)</f>
        <v>#REF!</v>
      </c>
      <c r="Q976" t="e">
        <f>VLOOKUP(assembly_staff_import[[#This Row],[Full Name]],[3]!Table17[#Data],3,0)</f>
        <v>#REF!</v>
      </c>
      <c r="R976" t="e">
        <f>VLOOKUP(assembly_staff_import[[#This Row],[Formatted Works for Group]],[3]!Table7[#Data],1,0)</f>
        <v>#REF!</v>
      </c>
      <c r="S976" t="e">
        <f>IF(assembly_staff_import[[#This Row],[Legislative Staff Type]]="Personal", assembly_staff_import[[#This Row],[Vlookup Works for Group]], assembly_staff_import[[#This Row],[Formatted Works for Group calc]]&amp;", Central Staff Office, Assembly")</f>
        <v>#REF!</v>
      </c>
      <c r="T976" s="20" t="str">
        <f>TRIM(assembly_staff_import[[#This Row],[NAME_SOURCE_KEY]])</f>
        <v>MADONNA, WILLIAM J</v>
      </c>
      <c r="U976" t="s">
        <v>28254</v>
      </c>
      <c r="V976" t="s">
        <v>28255</v>
      </c>
      <c r="W976" t="s">
        <v>28256</v>
      </c>
      <c r="Y976" t="str">
        <f>IF(assembly_staff_import[[#This Row],[Legislative Staff Type]]="Personal", PROPER(TRIM(assembly_staff_import[[#This Row],[Unit First MI via UNIT_SOURCE_KEY]])&amp;" "&amp;assembly_staff_import[[#This Row],[Unit Last via UNIT_SOURCE_KEY]]), PROPER(TRIM(assembly_staff_import[[#This Row],[UNIT NAME_SOURCE_KEY2]])))</f>
        <v>Mark Gjonaj</v>
      </c>
      <c r="Z976" t="s">
        <v>28223</v>
      </c>
      <c r="AA976" t="e">
        <f>VLOOKUP(assembly_staff_import[[#This Row],[Formatted and corrected Works for Group Text]],[3]!Table4[#Data],1,0)</f>
        <v>#REF!</v>
      </c>
      <c r="AB976" t="e">
        <f>VLOOKUP(assembly_staff_import[[#This Row],[Formatted and corrected Works for Group Text]],[3]!Table5[#Data],2,0)</f>
        <v>#REF!</v>
      </c>
      <c r="AC976" t="str">
        <f>IF(TRIM(assembly_staff_import[[#This Row],[PUBLIC INFO ADDR_SOURCE_KEY]])="CAPITOL, ALBANY", "Legislative / Capitol Office", "District Office")</f>
        <v>District Office</v>
      </c>
      <c r="AD976" t="s">
        <v>28224</v>
      </c>
      <c r="AE976" t="s">
        <v>28225</v>
      </c>
      <c r="AF976" t="str">
        <f t="shared" si="50"/>
        <v xml:space="preserve">A46 </v>
      </c>
      <c r="AG976" t="s">
        <v>28226</v>
      </c>
      <c r="AH976" t="s">
        <v>28257</v>
      </c>
      <c r="AI976" t="s">
        <v>28258</v>
      </c>
      <c r="AJ976" t="s">
        <v>28228</v>
      </c>
    </row>
    <row r="977" spans="1:36" x14ac:dyDescent="0.2">
      <c r="A977" t="str">
        <f>TRIM(PROPER((assembly_staff_import[[#This Row],[First MI Name via NAME_SOURCE_KEY TEXT]]&amp;" "&amp;assembly_staff_import[[#This Row],[Last Name via NAME_SOURCE_KEY TEXT]]&amp;" "&amp;assembly_staff_import[[#This Row],[Suffix via NAME_SOURCE_KEY]])))</f>
        <v>Pamela A Stuart</v>
      </c>
      <c r="B977" t="str">
        <f>TRIM(CONCATENATE(TRIM(assembly_staff_import[[#This Row],[Full Name]]), ", ", assembly_staff_import[[#This Row],[Title]]))</f>
        <v>Pamela A Stuart, Admin Assistant</v>
      </c>
      <c r="C977" t="e">
        <f>assembly_staff_import[[#This Row],[Vlookup_groups]]</f>
        <v>#REF!</v>
      </c>
      <c r="D977" t="str">
        <f>IF(assembly_staff_import[[#This Row],[Legislative Staff Type]]="Personal",assembly_staff_import[[#This Row],[Formatted Personal Staff Office]],"")</f>
        <v>District Office</v>
      </c>
      <c r="E977" t="s">
        <v>65</v>
      </c>
      <c r="F977" s="19" t="s">
        <v>10913</v>
      </c>
      <c r="G977" t="s">
        <v>67</v>
      </c>
      <c r="H977" t="str">
        <f>TRIM(PROPER((assembly_staff_import[[#This Row],[Last Name via NAME_SOURCE_KEY TEXT]]&amp;" "&amp;assembly_staff_import[[#This Row],[Suffix via NAME_SOURCE_KEY]])))</f>
        <v>Stuart</v>
      </c>
      <c r="I977" t="str">
        <f>PROPER(assembly_staff_import[[#This Row],[JOB TITLE_SOURCE_KEY]])</f>
        <v xml:space="preserve">Admin Assistant                            </v>
      </c>
      <c r="J977" t="s">
        <v>72</v>
      </c>
      <c r="K977" t="e">
        <f>IF(assembly_staff_import[[#This Row],[Legislative Staff Type]]="Personal",assembly_staff_import[[#This Row],[Vlookup Reports To Person]], "")</f>
        <v>#REF!</v>
      </c>
      <c r="L977" t="str">
        <f>PROPER(assembly_staff_import[[#This Row],[First MI Name via NAME_SOURCE_KEY TEXT]])</f>
        <v xml:space="preserve"> Pamela A</v>
      </c>
      <c r="M977" t="s">
        <v>14588</v>
      </c>
      <c r="N977" t="str">
        <f>LOWER(CONCATENATE(assembly_staff_import[[#This Row],[Last Name]],LEFT(assembly_staff_import[[#This Row],[First Name (no initial)]],1),"@nyassembly.gov"))</f>
        <v>stuartp@nyassembly.gov</v>
      </c>
      <c r="O977" t="s">
        <v>11757</v>
      </c>
      <c r="P977" t="e">
        <f>VLOOKUP(assembly_staff_import[[#This Row],[Full Name]],[3]!PEOPLE_March_20[#Data],1,0)</f>
        <v>#REF!</v>
      </c>
      <c r="Q977" t="e">
        <f>VLOOKUP(assembly_staff_import[[#This Row],[Full Name]],[3]!Table17[#Data],3,0)</f>
        <v>#REF!</v>
      </c>
      <c r="R977" t="e">
        <f>VLOOKUP(assembly_staff_import[[#This Row],[Formatted Works for Group]],[3]!Table7[#Data],1,0)</f>
        <v>#REF!</v>
      </c>
      <c r="S977" t="e">
        <f>IF(assembly_staff_import[[#This Row],[Legislative Staff Type]]="Personal", assembly_staff_import[[#This Row],[Vlookup Works for Group]], assembly_staff_import[[#This Row],[Formatted Works for Group calc]]&amp;", Central Staff Office, Assembly")</f>
        <v>#REF!</v>
      </c>
      <c r="T977" s="20" t="str">
        <f>TRIM(assembly_staff_import[[#This Row],[NAME_SOURCE_KEY]])</f>
        <v>STUART, PAMELA A</v>
      </c>
      <c r="U977" t="s">
        <v>28259</v>
      </c>
      <c r="V977" t="s">
        <v>28260</v>
      </c>
      <c r="W977" t="s">
        <v>28261</v>
      </c>
      <c r="Y977" t="str">
        <f>IF(assembly_staff_import[[#This Row],[Legislative Staff Type]]="Personal", PROPER(TRIM(assembly_staff_import[[#This Row],[Unit First MI via UNIT_SOURCE_KEY]])&amp;" "&amp;assembly_staff_import[[#This Row],[Unit Last via UNIT_SOURCE_KEY]]), PROPER(TRIM(assembly_staff_import[[#This Row],[UNIT NAME_SOURCE_KEY2]])))</f>
        <v>Mark Johns</v>
      </c>
      <c r="Z977" t="s">
        <v>28262</v>
      </c>
      <c r="AA977" t="e">
        <f>VLOOKUP(assembly_staff_import[[#This Row],[Formatted and corrected Works for Group Text]],[3]!Table4[#Data],1,0)</f>
        <v>#REF!</v>
      </c>
      <c r="AB977" t="e">
        <f>VLOOKUP(assembly_staff_import[[#This Row],[Formatted and corrected Works for Group Text]],[3]!Table5[#Data],2,0)</f>
        <v>#REF!</v>
      </c>
      <c r="AC977" t="str">
        <f>IF(TRIM(assembly_staff_import[[#This Row],[PUBLIC INFO ADDR_SOURCE_KEY]])="CAPITOL, ALBANY", "Legislative / Capitol Office", "District Office")</f>
        <v>District Office</v>
      </c>
      <c r="AD977" t="s">
        <v>28263</v>
      </c>
      <c r="AE977" t="s">
        <v>28264</v>
      </c>
      <c r="AF977" t="str">
        <f>"N31 "</f>
        <v xml:space="preserve">N31 </v>
      </c>
      <c r="AG977" t="s">
        <v>28265</v>
      </c>
      <c r="AH977" t="s">
        <v>28266</v>
      </c>
      <c r="AI977" t="s">
        <v>23568</v>
      </c>
      <c r="AJ977" t="s">
        <v>28267</v>
      </c>
    </row>
    <row r="978" spans="1:36" x14ac:dyDescent="0.2">
      <c r="A978" t="str">
        <f>TRIM(PROPER((assembly_staff_import[[#This Row],[First MI Name via NAME_SOURCE_KEY TEXT]]&amp;" "&amp;assembly_staff_import[[#This Row],[Last Name via NAME_SOURCE_KEY TEXT]]&amp;" "&amp;assembly_staff_import[[#This Row],[Suffix via NAME_SOURCE_KEY]])))</f>
        <v>Sean M Delehanty</v>
      </c>
      <c r="B978" t="str">
        <f>TRIM(CONCATENATE(TRIM(assembly_staff_import[[#This Row],[Full Name]]), ", ", assembly_staff_import[[#This Row],[Title]]))</f>
        <v>Sean M Delehanty, Chief Of Staff</v>
      </c>
      <c r="C978" t="e">
        <f>assembly_staff_import[[#This Row],[Vlookup_groups]]</f>
        <v>#REF!</v>
      </c>
      <c r="D978" t="str">
        <f>IF(assembly_staff_import[[#This Row],[Legislative Staff Type]]="Personal",assembly_staff_import[[#This Row],[Formatted Personal Staff Office]],"")</f>
        <v>District Office</v>
      </c>
      <c r="E978" t="s">
        <v>65</v>
      </c>
      <c r="F978" s="19" t="s">
        <v>10913</v>
      </c>
      <c r="G978" t="s">
        <v>67</v>
      </c>
      <c r="H978" t="str">
        <f>TRIM(PROPER((assembly_staff_import[[#This Row],[Last Name via NAME_SOURCE_KEY TEXT]]&amp;" "&amp;assembly_staff_import[[#This Row],[Suffix via NAME_SOURCE_KEY]])))</f>
        <v>Delehanty</v>
      </c>
      <c r="I978" t="str">
        <f>PROPER(assembly_staff_import[[#This Row],[JOB TITLE_SOURCE_KEY]])</f>
        <v xml:space="preserve">Chief Of Staff                             </v>
      </c>
      <c r="J978" t="s">
        <v>72</v>
      </c>
      <c r="K978" t="e">
        <f>IF(assembly_staff_import[[#This Row],[Legislative Staff Type]]="Personal",assembly_staff_import[[#This Row],[Vlookup Reports To Person]], "")</f>
        <v>#REF!</v>
      </c>
      <c r="L978" t="str">
        <f>PROPER(assembly_staff_import[[#This Row],[First MI Name via NAME_SOURCE_KEY TEXT]])</f>
        <v xml:space="preserve"> Sean M</v>
      </c>
      <c r="M978" t="s">
        <v>17791</v>
      </c>
      <c r="N978" t="str">
        <f>LOWER(CONCATENATE(assembly_staff_import[[#This Row],[Last Name]],LEFT(assembly_staff_import[[#This Row],[First Name (no initial)]],1),"@nyassembly.gov"))</f>
        <v>delehantys@nyassembly.gov</v>
      </c>
      <c r="O978" t="s">
        <v>19229</v>
      </c>
      <c r="P978" t="e">
        <f>VLOOKUP(assembly_staff_import[[#This Row],[Full Name]],[3]!PEOPLE_March_20[#Data],1,0)</f>
        <v>#REF!</v>
      </c>
      <c r="Q978" t="e">
        <f>VLOOKUP(assembly_staff_import[[#This Row],[Full Name]],[3]!Table17[#Data],3,0)</f>
        <v>#REF!</v>
      </c>
      <c r="R978" t="e">
        <f>VLOOKUP(assembly_staff_import[[#This Row],[Formatted Works for Group]],[3]!Table7[#Data],1,0)</f>
        <v>#REF!</v>
      </c>
      <c r="S978" t="e">
        <f>IF(assembly_staff_import[[#This Row],[Legislative Staff Type]]="Personal", assembly_staff_import[[#This Row],[Vlookup Works for Group]], assembly_staff_import[[#This Row],[Formatted Works for Group calc]]&amp;", Central Staff Office, Assembly")</f>
        <v>#REF!</v>
      </c>
      <c r="T978" s="20" t="str">
        <f>TRIM(assembly_staff_import[[#This Row],[NAME_SOURCE_KEY]])</f>
        <v>DELEHANTY, SEAN M</v>
      </c>
      <c r="U978" t="s">
        <v>28268</v>
      </c>
      <c r="V978" t="s">
        <v>28269</v>
      </c>
      <c r="W978" t="s">
        <v>28270</v>
      </c>
      <c r="Y978" t="str">
        <f>IF(assembly_staff_import[[#This Row],[Legislative Staff Type]]="Personal", PROPER(TRIM(assembly_staff_import[[#This Row],[Unit First MI via UNIT_SOURCE_KEY]])&amp;" "&amp;assembly_staff_import[[#This Row],[Unit Last via UNIT_SOURCE_KEY]]), PROPER(TRIM(assembly_staff_import[[#This Row],[UNIT NAME_SOURCE_KEY2]])))</f>
        <v>Mark Johns</v>
      </c>
      <c r="Z978" t="s">
        <v>28262</v>
      </c>
      <c r="AA978" t="e">
        <f>VLOOKUP(assembly_staff_import[[#This Row],[Formatted and corrected Works for Group Text]],[3]!Table4[#Data],1,0)</f>
        <v>#REF!</v>
      </c>
      <c r="AB978" t="e">
        <f>VLOOKUP(assembly_staff_import[[#This Row],[Formatted and corrected Works for Group Text]],[3]!Table5[#Data],2,0)</f>
        <v>#REF!</v>
      </c>
      <c r="AC978" t="str">
        <f>IF(TRIM(assembly_staff_import[[#This Row],[PUBLIC INFO ADDR_SOURCE_KEY]])="CAPITOL, ALBANY", "Legislative / Capitol Office", "District Office")</f>
        <v>District Office</v>
      </c>
      <c r="AD978" t="s">
        <v>28263</v>
      </c>
      <c r="AE978" t="s">
        <v>28264</v>
      </c>
      <c r="AF978" t="str">
        <f>"N31 "</f>
        <v xml:space="preserve">N31 </v>
      </c>
      <c r="AG978" t="s">
        <v>28265</v>
      </c>
      <c r="AH978" t="s">
        <v>28271</v>
      </c>
      <c r="AI978" t="s">
        <v>23587</v>
      </c>
      <c r="AJ978" t="s">
        <v>28267</v>
      </c>
    </row>
    <row r="979" spans="1:36" x14ac:dyDescent="0.2">
      <c r="A979" t="str">
        <f>TRIM(PROPER((assembly_staff_import[[#This Row],[First MI Name via NAME_SOURCE_KEY TEXT]]&amp;" "&amp;assembly_staff_import[[#This Row],[Last Name via NAME_SOURCE_KEY TEXT]]&amp;" "&amp;assembly_staff_import[[#This Row],[Suffix via NAME_SOURCE_KEY]])))</f>
        <v>Stacie A Watters</v>
      </c>
      <c r="B979" t="str">
        <f>TRIM(CONCATENATE(TRIM(assembly_staff_import[[#This Row],[Full Name]]), ", ", assembly_staff_import[[#This Row],[Title]]))</f>
        <v>Stacie A Watters, Legis Assoc</v>
      </c>
      <c r="C979" t="e">
        <f>assembly_staff_import[[#This Row],[Vlookup_groups]]</f>
        <v>#REF!</v>
      </c>
      <c r="D979" t="str">
        <f>IF(assembly_staff_import[[#This Row],[Legislative Staff Type]]="Personal",assembly_staff_import[[#This Row],[Formatted Personal Staff Office]],"")</f>
        <v>Legislative / Capitol Office</v>
      </c>
      <c r="E979" t="s">
        <v>65</v>
      </c>
      <c r="F979" s="19" t="s">
        <v>10913</v>
      </c>
      <c r="G979" t="s">
        <v>67</v>
      </c>
      <c r="H979" t="str">
        <f>TRIM(PROPER((assembly_staff_import[[#This Row],[Last Name via NAME_SOURCE_KEY TEXT]]&amp;" "&amp;assembly_staff_import[[#This Row],[Suffix via NAME_SOURCE_KEY]])))</f>
        <v>Watters</v>
      </c>
      <c r="I979" t="str">
        <f>PROPER(assembly_staff_import[[#This Row],[JOB TITLE_SOURCE_KEY]])</f>
        <v xml:space="preserve">Legis Assoc                                </v>
      </c>
      <c r="J979" t="s">
        <v>72</v>
      </c>
      <c r="K979" t="e">
        <f>IF(assembly_staff_import[[#This Row],[Legislative Staff Type]]="Personal",assembly_staff_import[[#This Row],[Vlookup Reports To Person]], "")</f>
        <v>#REF!</v>
      </c>
      <c r="L979" t="str">
        <f>PROPER(assembly_staff_import[[#This Row],[First MI Name via NAME_SOURCE_KEY TEXT]])</f>
        <v xml:space="preserve"> Stacie A</v>
      </c>
      <c r="M979" t="s">
        <v>14566</v>
      </c>
      <c r="N979" t="str">
        <f>LOWER(CONCATENATE(assembly_staff_import[[#This Row],[Last Name]],LEFT(assembly_staff_import[[#This Row],[First Name (no initial)]],1),"@nyassembly.gov"))</f>
        <v>watterss@nyassembly.gov</v>
      </c>
      <c r="O979" t="s">
        <v>28272</v>
      </c>
      <c r="P979" t="e">
        <f>VLOOKUP(assembly_staff_import[[#This Row],[Full Name]],[3]!PEOPLE_March_20[#Data],1,0)</f>
        <v>#REF!</v>
      </c>
      <c r="Q979" t="e">
        <f>VLOOKUP(assembly_staff_import[[#This Row],[Full Name]],[3]!Table17[#Data],3,0)</f>
        <v>#REF!</v>
      </c>
      <c r="R979" t="e">
        <f>VLOOKUP(assembly_staff_import[[#This Row],[Formatted Works for Group]],[3]!Table7[#Data],1,0)</f>
        <v>#REF!</v>
      </c>
      <c r="S979" t="e">
        <f>IF(assembly_staff_import[[#This Row],[Legislative Staff Type]]="Personal", assembly_staff_import[[#This Row],[Vlookup Works for Group]], assembly_staff_import[[#This Row],[Formatted Works for Group calc]]&amp;", Central Staff Office, Assembly")</f>
        <v>#REF!</v>
      </c>
      <c r="T979" s="20" t="str">
        <f>TRIM(assembly_staff_import[[#This Row],[NAME_SOURCE_KEY]])</f>
        <v>WATTERS, STACIE A</v>
      </c>
      <c r="U979" t="s">
        <v>28273</v>
      </c>
      <c r="V979" t="s">
        <v>28274</v>
      </c>
      <c r="W979" t="s">
        <v>28275</v>
      </c>
      <c r="Y979" t="str">
        <f>IF(assembly_staff_import[[#This Row],[Legislative Staff Type]]="Personal", PROPER(TRIM(assembly_staff_import[[#This Row],[Unit First MI via UNIT_SOURCE_KEY]])&amp;" "&amp;assembly_staff_import[[#This Row],[Unit Last via UNIT_SOURCE_KEY]]), PROPER(TRIM(assembly_staff_import[[#This Row],[UNIT NAME_SOURCE_KEY2]])))</f>
        <v>Mark Johns</v>
      </c>
      <c r="Z979" t="s">
        <v>28262</v>
      </c>
      <c r="AA979" t="e">
        <f>VLOOKUP(assembly_staff_import[[#This Row],[Formatted and corrected Works for Group Text]],[3]!Table4[#Data],1,0)</f>
        <v>#REF!</v>
      </c>
      <c r="AB979" t="e">
        <f>VLOOKUP(assembly_staff_import[[#This Row],[Formatted and corrected Works for Group Text]],[3]!Table5[#Data],2,0)</f>
        <v>#REF!</v>
      </c>
      <c r="AC979" t="str">
        <f>IF(TRIM(assembly_staff_import[[#This Row],[PUBLIC INFO ADDR_SOURCE_KEY]])="CAPITOL, ALBANY", "Legislative / Capitol Office", "District Office")</f>
        <v>Legislative / Capitol Office</v>
      </c>
      <c r="AD979" t="s">
        <v>28263</v>
      </c>
      <c r="AE979" t="s">
        <v>28264</v>
      </c>
      <c r="AF979" t="str">
        <f>"N31 "</f>
        <v xml:space="preserve">N31 </v>
      </c>
      <c r="AG979" t="s">
        <v>28265</v>
      </c>
      <c r="AH979" t="s">
        <v>28276</v>
      </c>
      <c r="AI979" t="s">
        <v>23756</v>
      </c>
      <c r="AJ979" t="s">
        <v>23493</v>
      </c>
    </row>
    <row r="980" spans="1:36" x14ac:dyDescent="0.2">
      <c r="A980" t="str">
        <f>TRIM(PROPER((assembly_staff_import[[#This Row],[First MI Name via NAME_SOURCE_KEY TEXT]]&amp;" "&amp;assembly_staff_import[[#This Row],[Last Name via NAME_SOURCE_KEY TEXT]]&amp;" "&amp;assembly_staff_import[[#This Row],[Suffix via NAME_SOURCE_KEY]])))</f>
        <v>Samantha N Torrey</v>
      </c>
      <c r="B980" t="str">
        <f>TRIM(CONCATENATE(TRIM(assembly_staff_import[[#This Row],[Full Name]]), ", ", assembly_staff_import[[#This Row],[Title]]))</f>
        <v>Samantha N Torrey, Chief Of Staff</v>
      </c>
      <c r="C980" t="e">
        <f>assembly_staff_import[[#This Row],[Vlookup_groups]]</f>
        <v>#REF!</v>
      </c>
      <c r="D980" t="str">
        <f>IF(assembly_staff_import[[#This Row],[Legislative Staff Type]]="Personal",assembly_staff_import[[#This Row],[Formatted Personal Staff Office]],"")</f>
        <v>Legislative / Capitol Office</v>
      </c>
      <c r="E980" t="s">
        <v>65</v>
      </c>
      <c r="F980" s="19" t="s">
        <v>10913</v>
      </c>
      <c r="G980" t="s">
        <v>67</v>
      </c>
      <c r="H980" t="str">
        <f>TRIM(PROPER((assembly_staff_import[[#This Row],[Last Name via NAME_SOURCE_KEY TEXT]]&amp;" "&amp;assembly_staff_import[[#This Row],[Suffix via NAME_SOURCE_KEY]])))</f>
        <v>Torrey</v>
      </c>
      <c r="I980" t="str">
        <f>PROPER(assembly_staff_import[[#This Row],[JOB TITLE_SOURCE_KEY]])</f>
        <v xml:space="preserve">Chief Of Staff                             </v>
      </c>
      <c r="J980" t="s">
        <v>72</v>
      </c>
      <c r="K980" t="e">
        <f>IF(assembly_staff_import[[#This Row],[Legislative Staff Type]]="Personal",assembly_staff_import[[#This Row],[Vlookup Reports To Person]], "")</f>
        <v>#REF!</v>
      </c>
      <c r="L980" t="str">
        <f>PROPER(assembly_staff_import[[#This Row],[First MI Name via NAME_SOURCE_KEY TEXT]])</f>
        <v xml:space="preserve"> Samantha N</v>
      </c>
      <c r="M980" t="s">
        <v>22553</v>
      </c>
      <c r="N980" t="str">
        <f>LOWER(CONCATENATE(assembly_staff_import[[#This Row],[Last Name]],LEFT(assembly_staff_import[[#This Row],[First Name (no initial)]],1),"@nyassembly.gov"))</f>
        <v>torreys@nyassembly.gov</v>
      </c>
      <c r="O980" t="s">
        <v>23933</v>
      </c>
      <c r="P980" t="e">
        <f>VLOOKUP(assembly_staff_import[[#This Row],[Full Name]],[3]!PEOPLE_March_20[#Data],1,0)</f>
        <v>#REF!</v>
      </c>
      <c r="Q980" t="e">
        <f>VLOOKUP(assembly_staff_import[[#This Row],[Full Name]],[3]!Table17[#Data],3,0)</f>
        <v>#REF!</v>
      </c>
      <c r="R980" t="e">
        <f>VLOOKUP(assembly_staff_import[[#This Row],[Formatted Works for Group]],[3]!Table7[#Data],1,0)</f>
        <v>#REF!</v>
      </c>
      <c r="S980" t="e">
        <f>IF(assembly_staff_import[[#This Row],[Legislative Staff Type]]="Personal", assembly_staff_import[[#This Row],[Vlookup Works for Group]], assembly_staff_import[[#This Row],[Formatted Works for Group calc]]&amp;", Central Staff Office, Assembly")</f>
        <v>#REF!</v>
      </c>
      <c r="T980" s="20" t="str">
        <f>TRIM(assembly_staff_import[[#This Row],[NAME_SOURCE_KEY]])</f>
        <v>TORREY, SAMANTHA N</v>
      </c>
      <c r="U980" t="s">
        <v>28277</v>
      </c>
      <c r="V980" t="s">
        <v>28278</v>
      </c>
      <c r="W980" t="s">
        <v>28279</v>
      </c>
      <c r="Y980" t="str">
        <f>IF(assembly_staff_import[[#This Row],[Legislative Staff Type]]="Personal", PROPER(TRIM(assembly_staff_import[[#This Row],[Unit First MI via UNIT_SOURCE_KEY]])&amp;" "&amp;assembly_staff_import[[#This Row],[Unit Last via UNIT_SOURCE_KEY]]), PROPER(TRIM(assembly_staff_import[[#This Row],[UNIT NAME_SOURCE_KEY2]])))</f>
        <v>Mary Beth Walsh</v>
      </c>
      <c r="Z980" t="s">
        <v>28280</v>
      </c>
      <c r="AA980" t="e">
        <f>VLOOKUP(assembly_staff_import[[#This Row],[Formatted and corrected Works for Group Text]],[3]!Table4[#Data],1,0)</f>
        <v>#REF!</v>
      </c>
      <c r="AB980" t="e">
        <f>VLOOKUP(assembly_staff_import[[#This Row],[Formatted and corrected Works for Group Text]],[3]!Table5[#Data],2,0)</f>
        <v>#REF!</v>
      </c>
      <c r="AC980" t="str">
        <f>IF(TRIM(assembly_staff_import[[#This Row],[PUBLIC INFO ADDR_SOURCE_KEY]])="CAPITOL, ALBANY", "Legislative / Capitol Office", "District Office")</f>
        <v>Legislative / Capitol Office</v>
      </c>
      <c r="AD980" t="s">
        <v>28281</v>
      </c>
      <c r="AE980" t="s">
        <v>28282</v>
      </c>
      <c r="AF980" t="str">
        <f>"N78 "</f>
        <v xml:space="preserve">N78 </v>
      </c>
      <c r="AG980" t="s">
        <v>28283</v>
      </c>
      <c r="AH980" t="s">
        <v>28284</v>
      </c>
      <c r="AI980" t="s">
        <v>23587</v>
      </c>
      <c r="AJ980" t="s">
        <v>23493</v>
      </c>
    </row>
    <row r="981" spans="1:36" x14ac:dyDescent="0.2">
      <c r="A981" t="str">
        <f>TRIM(PROPER((assembly_staff_import[[#This Row],[First MI Name via NAME_SOURCE_KEY TEXT]]&amp;" "&amp;assembly_staff_import[[#This Row],[Last Name via NAME_SOURCE_KEY TEXT]]&amp;" "&amp;assembly_staff_import[[#This Row],[Suffix via NAME_SOURCE_KEY]])))</f>
        <v>Christopher M Bauer</v>
      </c>
      <c r="B981" t="str">
        <f>TRIM(CONCATENATE(TRIM(assembly_staff_import[[#This Row],[Full Name]]), ", ", assembly_staff_import[[#This Row],[Title]]))</f>
        <v>Christopher M Bauer, Chief Of Staff</v>
      </c>
      <c r="C981" t="e">
        <f>assembly_staff_import[[#This Row],[Vlookup_groups]]</f>
        <v>#REF!</v>
      </c>
      <c r="D981" t="str">
        <f>IF(assembly_staff_import[[#This Row],[Legislative Staff Type]]="Personal",assembly_staff_import[[#This Row],[Formatted Personal Staff Office]],"")</f>
        <v>District Office</v>
      </c>
      <c r="E981" t="s">
        <v>65</v>
      </c>
      <c r="F981" s="19" t="s">
        <v>10913</v>
      </c>
      <c r="G981" t="s">
        <v>67</v>
      </c>
      <c r="H981" t="str">
        <f>TRIM(PROPER((assembly_staff_import[[#This Row],[Last Name via NAME_SOURCE_KEY TEXT]]&amp;" "&amp;assembly_staff_import[[#This Row],[Suffix via NAME_SOURCE_KEY]])))</f>
        <v>Bauer</v>
      </c>
      <c r="I981" t="str">
        <f>PROPER(assembly_staff_import[[#This Row],[JOB TITLE_SOURCE_KEY]])</f>
        <v xml:space="preserve">Chief Of Staff                             </v>
      </c>
      <c r="J981" t="s">
        <v>72</v>
      </c>
      <c r="K981" t="e">
        <f>IF(assembly_staff_import[[#This Row],[Legislative Staff Type]]="Personal",assembly_staff_import[[#This Row],[Vlookup Reports To Person]], "")</f>
        <v>#REF!</v>
      </c>
      <c r="L981" t="str">
        <f>PROPER(assembly_staff_import[[#This Row],[First MI Name via NAME_SOURCE_KEY TEXT]])</f>
        <v xml:space="preserve"> Christopher M</v>
      </c>
      <c r="M981" t="s">
        <v>15654</v>
      </c>
      <c r="N981" t="str">
        <f>LOWER(CONCATENATE(assembly_staff_import[[#This Row],[Last Name]],LEFT(assembly_staff_import[[#This Row],[First Name (no initial)]],1),"@nyassembly.gov"))</f>
        <v>bauerc@nyassembly.gov</v>
      </c>
      <c r="O981" t="s">
        <v>13616</v>
      </c>
      <c r="P981" t="e">
        <f>VLOOKUP(assembly_staff_import[[#This Row],[Full Name]],[3]!PEOPLE_March_20[#Data],1,0)</f>
        <v>#REF!</v>
      </c>
      <c r="Q981" t="e">
        <f>VLOOKUP(assembly_staff_import[[#This Row],[Full Name]],[3]!Table17[#Data],3,0)</f>
        <v>#REF!</v>
      </c>
      <c r="R981" t="e">
        <f>VLOOKUP(assembly_staff_import[[#This Row],[Formatted Works for Group]],[3]!Table7[#Data],1,0)</f>
        <v>#REF!</v>
      </c>
      <c r="S981" t="e">
        <f>IF(assembly_staff_import[[#This Row],[Legislative Staff Type]]="Personal", assembly_staff_import[[#This Row],[Vlookup Works for Group]], assembly_staff_import[[#This Row],[Formatted Works for Group calc]]&amp;", Central Staff Office, Assembly")</f>
        <v>#REF!</v>
      </c>
      <c r="T981" s="20" t="str">
        <f>TRIM(assembly_staff_import[[#This Row],[NAME_SOURCE_KEY]])</f>
        <v>BAUER, CHRISTOPHER M</v>
      </c>
      <c r="U981" t="s">
        <v>28285</v>
      </c>
      <c r="V981" t="s">
        <v>28286</v>
      </c>
      <c r="W981" t="s">
        <v>26185</v>
      </c>
      <c r="Y981" t="str">
        <f>IF(assembly_staff_import[[#This Row],[Legislative Staff Type]]="Personal", PROPER(TRIM(assembly_staff_import[[#This Row],[Unit First MI via UNIT_SOURCE_KEY]])&amp;" "&amp;assembly_staff_import[[#This Row],[Unit Last via UNIT_SOURCE_KEY]]), PROPER(TRIM(assembly_staff_import[[#This Row],[UNIT NAME_SOURCE_KEY2]])))</f>
        <v>Matthew J. Titone</v>
      </c>
      <c r="Z981" t="s">
        <v>28287</v>
      </c>
      <c r="AA981" t="e">
        <f>VLOOKUP(assembly_staff_import[[#This Row],[Formatted and corrected Works for Group Text]],[3]!Table4[#Data],1,0)</f>
        <v>#REF!</v>
      </c>
      <c r="AB981" t="e">
        <f>VLOOKUP(assembly_staff_import[[#This Row],[Formatted and corrected Works for Group Text]],[3]!Table5[#Data],2,0)</f>
        <v>#REF!</v>
      </c>
      <c r="AC981" t="str">
        <f>IF(TRIM(assembly_staff_import[[#This Row],[PUBLIC INFO ADDR_SOURCE_KEY]])="CAPITOL, ALBANY", "Legislative / Capitol Office", "District Office")</f>
        <v>District Office</v>
      </c>
      <c r="AD981" t="s">
        <v>28288</v>
      </c>
      <c r="AE981" t="s">
        <v>28289</v>
      </c>
      <c r="AF981" t="str">
        <f t="shared" ref="AF981:AF987" si="51">"A61 "</f>
        <v xml:space="preserve">A61 </v>
      </c>
      <c r="AG981" t="s">
        <v>28290</v>
      </c>
      <c r="AH981" t="s">
        <v>28291</v>
      </c>
      <c r="AI981" t="s">
        <v>23587</v>
      </c>
      <c r="AJ981" t="s">
        <v>28292</v>
      </c>
    </row>
    <row r="982" spans="1:36" x14ac:dyDescent="0.2">
      <c r="A982" t="str">
        <f>TRIM(PROPER((assembly_staff_import[[#This Row],[First MI Name via NAME_SOURCE_KEY TEXT]]&amp;" "&amp;assembly_staff_import[[#This Row],[Last Name via NAME_SOURCE_KEY TEXT]]&amp;" "&amp;assembly_staff_import[[#This Row],[Suffix via NAME_SOURCE_KEY]])))</f>
        <v>Dorothy A Crimmins</v>
      </c>
      <c r="B982" t="str">
        <f>TRIM(CONCATENATE(TRIM(assembly_staff_import[[#This Row],[Full Name]]), ", ", assembly_staff_import[[#This Row],[Title]]))</f>
        <v>Dorothy A Crimmins, Constituent Svc Mgr</v>
      </c>
      <c r="C982" t="e">
        <f>assembly_staff_import[[#This Row],[Vlookup_groups]]</f>
        <v>#REF!</v>
      </c>
      <c r="D982" t="str">
        <f>IF(assembly_staff_import[[#This Row],[Legislative Staff Type]]="Personal",assembly_staff_import[[#This Row],[Formatted Personal Staff Office]],"")</f>
        <v>District Office</v>
      </c>
      <c r="E982" t="s">
        <v>65</v>
      </c>
      <c r="F982" s="19" t="s">
        <v>10913</v>
      </c>
      <c r="G982" t="s">
        <v>67</v>
      </c>
      <c r="H982" t="str">
        <f>TRIM(PROPER((assembly_staff_import[[#This Row],[Last Name via NAME_SOURCE_KEY TEXT]]&amp;" "&amp;assembly_staff_import[[#This Row],[Suffix via NAME_SOURCE_KEY]])))</f>
        <v>Crimmins</v>
      </c>
      <c r="I982" t="str">
        <f>PROPER(assembly_staff_import[[#This Row],[JOB TITLE_SOURCE_KEY]])</f>
        <v xml:space="preserve">Constituent Svc Mgr                        </v>
      </c>
      <c r="J982" t="s">
        <v>72</v>
      </c>
      <c r="K982" t="e">
        <f>IF(assembly_staff_import[[#This Row],[Legislative Staff Type]]="Personal",assembly_staff_import[[#This Row],[Vlookup Reports To Person]], "")</f>
        <v>#REF!</v>
      </c>
      <c r="L982" t="str">
        <f>PROPER(assembly_staff_import[[#This Row],[First MI Name via NAME_SOURCE_KEY TEXT]])</f>
        <v xml:space="preserve"> Dorothy A</v>
      </c>
      <c r="M982" t="s">
        <v>15621</v>
      </c>
      <c r="N982" t="str">
        <f>LOWER(CONCATENATE(assembly_staff_import[[#This Row],[Last Name]],LEFT(assembly_staff_import[[#This Row],[First Name (no initial)]],1),"@nyassembly.gov"))</f>
        <v>crimminsd@nyassembly.gov</v>
      </c>
      <c r="O982" t="s">
        <v>23801</v>
      </c>
      <c r="P982" t="e">
        <f>VLOOKUP(assembly_staff_import[[#This Row],[Full Name]],[3]!PEOPLE_March_20[#Data],1,0)</f>
        <v>#REF!</v>
      </c>
      <c r="Q982" t="e">
        <f>VLOOKUP(assembly_staff_import[[#This Row],[Full Name]],[3]!Table17[#Data],3,0)</f>
        <v>#REF!</v>
      </c>
      <c r="R982" t="e">
        <f>VLOOKUP(assembly_staff_import[[#This Row],[Formatted Works for Group]],[3]!Table7[#Data],1,0)</f>
        <v>#REF!</v>
      </c>
      <c r="S982" t="e">
        <f>IF(assembly_staff_import[[#This Row],[Legislative Staff Type]]="Personal", assembly_staff_import[[#This Row],[Vlookup Works for Group]], assembly_staff_import[[#This Row],[Formatted Works for Group calc]]&amp;", Central Staff Office, Assembly")</f>
        <v>#REF!</v>
      </c>
      <c r="T982" s="20" t="str">
        <f>TRIM(assembly_staff_import[[#This Row],[NAME_SOURCE_KEY]])</f>
        <v>CRIMMINS, DOROTHY A</v>
      </c>
      <c r="U982" t="s">
        <v>28293</v>
      </c>
      <c r="V982" t="s">
        <v>28294</v>
      </c>
      <c r="W982" t="s">
        <v>28295</v>
      </c>
      <c r="Y982" t="str">
        <f>IF(assembly_staff_import[[#This Row],[Legislative Staff Type]]="Personal", PROPER(TRIM(assembly_staff_import[[#This Row],[Unit First MI via UNIT_SOURCE_KEY]])&amp;" "&amp;assembly_staff_import[[#This Row],[Unit Last via UNIT_SOURCE_KEY]]), PROPER(TRIM(assembly_staff_import[[#This Row],[UNIT NAME_SOURCE_KEY2]])))</f>
        <v>Matthew J. Titone</v>
      </c>
      <c r="Z982" t="s">
        <v>28287</v>
      </c>
      <c r="AA982" t="e">
        <f>VLOOKUP(assembly_staff_import[[#This Row],[Formatted and corrected Works for Group Text]],[3]!Table4[#Data],1,0)</f>
        <v>#REF!</v>
      </c>
      <c r="AB982" t="e">
        <f>VLOOKUP(assembly_staff_import[[#This Row],[Formatted and corrected Works for Group Text]],[3]!Table5[#Data],2,0)</f>
        <v>#REF!</v>
      </c>
      <c r="AC982" t="str">
        <f>IF(TRIM(assembly_staff_import[[#This Row],[PUBLIC INFO ADDR_SOURCE_KEY]])="CAPITOL, ALBANY", "Legislative / Capitol Office", "District Office")</f>
        <v>District Office</v>
      </c>
      <c r="AD982" t="s">
        <v>28288</v>
      </c>
      <c r="AE982" t="s">
        <v>28289</v>
      </c>
      <c r="AF982" t="str">
        <f t="shared" si="51"/>
        <v xml:space="preserve">A61 </v>
      </c>
      <c r="AG982" t="s">
        <v>28290</v>
      </c>
      <c r="AH982" t="s">
        <v>28296</v>
      </c>
      <c r="AI982" t="s">
        <v>23594</v>
      </c>
      <c r="AJ982" t="s">
        <v>28292</v>
      </c>
    </row>
    <row r="983" spans="1:36" x14ac:dyDescent="0.2">
      <c r="A983" t="str">
        <f>TRIM(PROPER((assembly_staff_import[[#This Row],[First MI Name via NAME_SOURCE_KEY TEXT]]&amp;" "&amp;assembly_staff_import[[#This Row],[Last Name via NAME_SOURCE_KEY TEXT]]&amp;" "&amp;assembly_staff_import[[#This Row],[Suffix via NAME_SOURCE_KEY]])))</f>
        <v>Jacqueline Ramos</v>
      </c>
      <c r="B983" t="str">
        <f>TRIM(CONCATENATE(TRIM(assembly_staff_import[[#This Row],[Full Name]]), ", ", assembly_staff_import[[#This Row],[Title]]))</f>
        <v>Jacqueline Ramos, D O Manager</v>
      </c>
      <c r="C983" t="e">
        <f>assembly_staff_import[[#This Row],[Vlookup_groups]]</f>
        <v>#REF!</v>
      </c>
      <c r="D983" t="str">
        <f>IF(assembly_staff_import[[#This Row],[Legislative Staff Type]]="Personal",assembly_staff_import[[#This Row],[Formatted Personal Staff Office]],"")</f>
        <v>District Office</v>
      </c>
      <c r="E983" t="s">
        <v>65</v>
      </c>
      <c r="F983" s="19" t="s">
        <v>10913</v>
      </c>
      <c r="G983" t="s">
        <v>67</v>
      </c>
      <c r="H983" t="str">
        <f>TRIM(PROPER((assembly_staff_import[[#This Row],[Last Name via NAME_SOURCE_KEY TEXT]]&amp;" "&amp;assembly_staff_import[[#This Row],[Suffix via NAME_SOURCE_KEY]])))</f>
        <v>Ramos</v>
      </c>
      <c r="I983" t="str">
        <f>PROPER(assembly_staff_import[[#This Row],[JOB TITLE_SOURCE_KEY]])</f>
        <v xml:space="preserve">D O Manager                                </v>
      </c>
      <c r="J983" t="s">
        <v>72</v>
      </c>
      <c r="K983" t="e">
        <f>IF(assembly_staff_import[[#This Row],[Legislative Staff Type]]="Personal",assembly_staff_import[[#This Row],[Vlookup Reports To Person]], "")</f>
        <v>#REF!</v>
      </c>
      <c r="L983" t="str">
        <f>PROPER(assembly_staff_import[[#This Row],[First MI Name via NAME_SOURCE_KEY TEXT]])</f>
        <v xml:space="preserve"> Jacqueline</v>
      </c>
      <c r="M983" t="s">
        <v>18542</v>
      </c>
      <c r="N983" t="str">
        <f>LOWER(CONCATENATE(assembly_staff_import[[#This Row],[Last Name]],LEFT(assembly_staff_import[[#This Row],[First Name (no initial)]],1),"@nyassembly.gov"))</f>
        <v>ramosj@nyassembly.gov</v>
      </c>
      <c r="O983" t="s">
        <v>7629</v>
      </c>
      <c r="P983" t="e">
        <f>VLOOKUP(assembly_staff_import[[#This Row],[Full Name]],[3]!PEOPLE_March_20[#Data],1,0)</f>
        <v>#REF!</v>
      </c>
      <c r="Q983" t="e">
        <f>VLOOKUP(assembly_staff_import[[#This Row],[Full Name]],[3]!Table17[#Data],3,0)</f>
        <v>#REF!</v>
      </c>
      <c r="R983" t="e">
        <f>VLOOKUP(assembly_staff_import[[#This Row],[Formatted Works for Group]],[3]!Table7[#Data],1,0)</f>
        <v>#REF!</v>
      </c>
      <c r="S983" t="e">
        <f>IF(assembly_staff_import[[#This Row],[Legislative Staff Type]]="Personal", assembly_staff_import[[#This Row],[Vlookup Works for Group]], assembly_staff_import[[#This Row],[Formatted Works for Group calc]]&amp;", Central Staff Office, Assembly")</f>
        <v>#REF!</v>
      </c>
      <c r="T983" s="20" t="str">
        <f>TRIM(assembly_staff_import[[#This Row],[NAME_SOURCE_KEY]])</f>
        <v>RAMOS, JACQUELINE</v>
      </c>
      <c r="U983" t="s">
        <v>28297</v>
      </c>
      <c r="V983" t="s">
        <v>26555</v>
      </c>
      <c r="W983" t="s">
        <v>28298</v>
      </c>
      <c r="Y983" t="str">
        <f>IF(assembly_staff_import[[#This Row],[Legislative Staff Type]]="Personal", PROPER(TRIM(assembly_staff_import[[#This Row],[Unit First MI via UNIT_SOURCE_KEY]])&amp;" "&amp;assembly_staff_import[[#This Row],[Unit Last via UNIT_SOURCE_KEY]]), PROPER(TRIM(assembly_staff_import[[#This Row],[UNIT NAME_SOURCE_KEY2]])))</f>
        <v>Matthew J. Titone</v>
      </c>
      <c r="Z983" t="s">
        <v>28287</v>
      </c>
      <c r="AA983" t="e">
        <f>VLOOKUP(assembly_staff_import[[#This Row],[Formatted and corrected Works for Group Text]],[3]!Table4[#Data],1,0)</f>
        <v>#REF!</v>
      </c>
      <c r="AB983" t="e">
        <f>VLOOKUP(assembly_staff_import[[#This Row],[Formatted and corrected Works for Group Text]],[3]!Table5[#Data],2,0)</f>
        <v>#REF!</v>
      </c>
      <c r="AC983" t="str">
        <f>IF(TRIM(assembly_staff_import[[#This Row],[PUBLIC INFO ADDR_SOURCE_KEY]])="CAPITOL, ALBANY", "Legislative / Capitol Office", "District Office")</f>
        <v>District Office</v>
      </c>
      <c r="AD983" t="s">
        <v>28288</v>
      </c>
      <c r="AE983" t="s">
        <v>28289</v>
      </c>
      <c r="AF983" t="str">
        <f t="shared" si="51"/>
        <v xml:space="preserve">A61 </v>
      </c>
      <c r="AG983" t="s">
        <v>28290</v>
      </c>
      <c r="AH983" t="s">
        <v>28299</v>
      </c>
      <c r="AI983" t="s">
        <v>23468</v>
      </c>
      <c r="AJ983" t="s">
        <v>28292</v>
      </c>
    </row>
    <row r="984" spans="1:36" x14ac:dyDescent="0.2">
      <c r="A984" t="str">
        <f>TRIM(PROPER((assembly_staff_import[[#This Row],[First MI Name via NAME_SOURCE_KEY TEXT]]&amp;" "&amp;assembly_staff_import[[#This Row],[Last Name via NAME_SOURCE_KEY TEXT]]&amp;" "&amp;assembly_staff_import[[#This Row],[Suffix via NAME_SOURCE_KEY]])))</f>
        <v>Mark E Zink</v>
      </c>
      <c r="B984" t="str">
        <f>TRIM(CONCATENATE(TRIM(assembly_staff_import[[#This Row],[Full Name]]), ", ", assembly_staff_import[[#This Row],[Title]]))</f>
        <v>Mark E Zink, Constituent Liaison</v>
      </c>
      <c r="C984" t="e">
        <f>assembly_staff_import[[#This Row],[Vlookup_groups]]</f>
        <v>#REF!</v>
      </c>
      <c r="D984" t="str">
        <f>IF(assembly_staff_import[[#This Row],[Legislative Staff Type]]="Personal",assembly_staff_import[[#This Row],[Formatted Personal Staff Office]],"")</f>
        <v>District Office</v>
      </c>
      <c r="E984" t="s">
        <v>65</v>
      </c>
      <c r="F984" s="19" t="s">
        <v>10913</v>
      </c>
      <c r="G984" t="s">
        <v>67</v>
      </c>
      <c r="H984" t="str">
        <f>TRIM(PROPER((assembly_staff_import[[#This Row],[Last Name via NAME_SOURCE_KEY TEXT]]&amp;" "&amp;assembly_staff_import[[#This Row],[Suffix via NAME_SOURCE_KEY]])))</f>
        <v>Zink</v>
      </c>
      <c r="I984" t="str">
        <f>PROPER(assembly_staff_import[[#This Row],[JOB TITLE_SOURCE_KEY]])</f>
        <v xml:space="preserve">Constituent Liaison                        </v>
      </c>
      <c r="J984" t="s">
        <v>72</v>
      </c>
      <c r="K984" t="e">
        <f>IF(assembly_staff_import[[#This Row],[Legislative Staff Type]]="Personal",assembly_staff_import[[#This Row],[Vlookup Reports To Person]], "")</f>
        <v>#REF!</v>
      </c>
      <c r="L984" t="str">
        <f>PROPER(assembly_staff_import[[#This Row],[First MI Name via NAME_SOURCE_KEY TEXT]])</f>
        <v xml:space="preserve"> Mark E</v>
      </c>
      <c r="M984" t="s">
        <v>15194</v>
      </c>
      <c r="N984" t="str">
        <f>LOWER(CONCATENATE(assembly_staff_import[[#This Row],[Last Name]],LEFT(assembly_staff_import[[#This Row],[First Name (no initial)]],1),"@nyassembly.gov"))</f>
        <v>zinkm@nyassembly.gov</v>
      </c>
      <c r="O984" t="s">
        <v>12213</v>
      </c>
      <c r="P984" t="e">
        <f>VLOOKUP(assembly_staff_import[[#This Row],[Full Name]],[3]!PEOPLE_March_20[#Data],1,0)</f>
        <v>#REF!</v>
      </c>
      <c r="Q984" t="e">
        <f>VLOOKUP(assembly_staff_import[[#This Row],[Full Name]],[3]!Table17[#Data],3,0)</f>
        <v>#REF!</v>
      </c>
      <c r="R984" t="e">
        <f>VLOOKUP(assembly_staff_import[[#This Row],[Formatted Works for Group]],[3]!Table7[#Data],1,0)</f>
        <v>#REF!</v>
      </c>
      <c r="S984" t="e">
        <f>IF(assembly_staff_import[[#This Row],[Legislative Staff Type]]="Personal", assembly_staff_import[[#This Row],[Vlookup Works for Group]], assembly_staff_import[[#This Row],[Formatted Works for Group calc]]&amp;", Central Staff Office, Assembly")</f>
        <v>#REF!</v>
      </c>
      <c r="T984" s="20" t="str">
        <f>TRIM(assembly_staff_import[[#This Row],[NAME_SOURCE_KEY]])</f>
        <v>ZINK, MARK E</v>
      </c>
      <c r="U984" t="s">
        <v>28300</v>
      </c>
      <c r="V984" t="s">
        <v>28301</v>
      </c>
      <c r="W984" t="s">
        <v>28302</v>
      </c>
      <c r="Y984" t="str">
        <f>IF(assembly_staff_import[[#This Row],[Legislative Staff Type]]="Personal", PROPER(TRIM(assembly_staff_import[[#This Row],[Unit First MI via UNIT_SOURCE_KEY]])&amp;" "&amp;assembly_staff_import[[#This Row],[Unit Last via UNIT_SOURCE_KEY]]), PROPER(TRIM(assembly_staff_import[[#This Row],[UNIT NAME_SOURCE_KEY2]])))</f>
        <v>Matthew J. Titone</v>
      </c>
      <c r="Z984" t="s">
        <v>28287</v>
      </c>
      <c r="AA984" t="e">
        <f>VLOOKUP(assembly_staff_import[[#This Row],[Formatted and corrected Works for Group Text]],[3]!Table4[#Data],1,0)</f>
        <v>#REF!</v>
      </c>
      <c r="AB984" t="e">
        <f>VLOOKUP(assembly_staff_import[[#This Row],[Formatted and corrected Works for Group Text]],[3]!Table5[#Data],2,0)</f>
        <v>#REF!</v>
      </c>
      <c r="AC984" t="str">
        <f>IF(TRIM(assembly_staff_import[[#This Row],[PUBLIC INFO ADDR_SOURCE_KEY]])="CAPITOL, ALBANY", "Legislative / Capitol Office", "District Office")</f>
        <v>District Office</v>
      </c>
      <c r="AD984" t="s">
        <v>28288</v>
      </c>
      <c r="AE984" t="s">
        <v>28289</v>
      </c>
      <c r="AF984" t="str">
        <f t="shared" si="51"/>
        <v xml:space="preserve">A61 </v>
      </c>
      <c r="AG984" t="s">
        <v>28290</v>
      </c>
      <c r="AH984" t="s">
        <v>28303</v>
      </c>
      <c r="AI984" t="s">
        <v>23475</v>
      </c>
      <c r="AJ984" t="s">
        <v>28292</v>
      </c>
    </row>
    <row r="985" spans="1:36" x14ac:dyDescent="0.2">
      <c r="A985" t="str">
        <f>TRIM(PROPER((assembly_staff_import[[#This Row],[First MI Name via NAME_SOURCE_KEY TEXT]]&amp;" "&amp;assembly_staff_import[[#This Row],[Last Name via NAME_SOURCE_KEY TEXT]]&amp;" "&amp;assembly_staff_import[[#This Row],[Suffix via NAME_SOURCE_KEY]])))</f>
        <v>Nicholas B Carlson</v>
      </c>
      <c r="B985" t="str">
        <f>TRIM(CONCATENATE(TRIM(assembly_staff_import[[#This Row],[Full Name]]), ", ", assembly_staff_import[[#This Row],[Title]]))</f>
        <v>Nicholas B Carlson, Communications Coord</v>
      </c>
      <c r="C985" t="e">
        <f>assembly_staff_import[[#This Row],[Vlookup_groups]]</f>
        <v>#REF!</v>
      </c>
      <c r="D985" t="str">
        <f>IF(assembly_staff_import[[#This Row],[Legislative Staff Type]]="Personal",assembly_staff_import[[#This Row],[Formatted Personal Staff Office]],"")</f>
        <v>District Office</v>
      </c>
      <c r="E985" t="s">
        <v>65</v>
      </c>
      <c r="F985" s="19" t="s">
        <v>10913</v>
      </c>
      <c r="G985" t="s">
        <v>67</v>
      </c>
      <c r="H985" t="str">
        <f>TRIM(PROPER((assembly_staff_import[[#This Row],[Last Name via NAME_SOURCE_KEY TEXT]]&amp;" "&amp;assembly_staff_import[[#This Row],[Suffix via NAME_SOURCE_KEY]])))</f>
        <v>Carlson</v>
      </c>
      <c r="I985" t="str">
        <f>PROPER(assembly_staff_import[[#This Row],[JOB TITLE_SOURCE_KEY]])</f>
        <v xml:space="preserve">Communications Coord                       </v>
      </c>
      <c r="J985" t="s">
        <v>72</v>
      </c>
      <c r="K985" t="e">
        <f>IF(assembly_staff_import[[#This Row],[Legislative Staff Type]]="Personal",assembly_staff_import[[#This Row],[Vlookup Reports To Person]], "")</f>
        <v>#REF!</v>
      </c>
      <c r="L985" t="str">
        <f>PROPER(assembly_staff_import[[#This Row],[First MI Name via NAME_SOURCE_KEY TEXT]])</f>
        <v xml:space="preserve"> Nicholas B</v>
      </c>
      <c r="M985" t="s">
        <v>18695</v>
      </c>
      <c r="N985" t="str">
        <f>LOWER(CONCATENATE(assembly_staff_import[[#This Row],[Last Name]],LEFT(assembly_staff_import[[#This Row],[First Name (no initial)]],1),"@nyassembly.gov"))</f>
        <v>carlsonn@nyassembly.gov</v>
      </c>
      <c r="O985" t="s">
        <v>23835</v>
      </c>
      <c r="P985" t="e">
        <f>VLOOKUP(assembly_staff_import[[#This Row],[Full Name]],[3]!PEOPLE_March_20[#Data],1,0)</f>
        <v>#REF!</v>
      </c>
      <c r="Q985" t="e">
        <f>VLOOKUP(assembly_staff_import[[#This Row],[Full Name]],[3]!Table17[#Data],3,0)</f>
        <v>#REF!</v>
      </c>
      <c r="R985" t="e">
        <f>VLOOKUP(assembly_staff_import[[#This Row],[Formatted Works for Group]],[3]!Table7[#Data],1,0)</f>
        <v>#REF!</v>
      </c>
      <c r="S985" t="e">
        <f>IF(assembly_staff_import[[#This Row],[Legislative Staff Type]]="Personal", assembly_staff_import[[#This Row],[Vlookup Works for Group]], assembly_staff_import[[#This Row],[Formatted Works for Group calc]]&amp;", Central Staff Office, Assembly")</f>
        <v>#REF!</v>
      </c>
      <c r="T985" s="20" t="str">
        <f>TRIM(assembly_staff_import[[#This Row],[NAME_SOURCE_KEY]])</f>
        <v>CARLSON, NICHOLAS B</v>
      </c>
      <c r="U985" t="s">
        <v>28304</v>
      </c>
      <c r="V985" t="s">
        <v>28305</v>
      </c>
      <c r="W985" t="s">
        <v>28306</v>
      </c>
      <c r="Y985" t="str">
        <f>IF(assembly_staff_import[[#This Row],[Legislative Staff Type]]="Personal", PROPER(TRIM(assembly_staff_import[[#This Row],[Unit First MI via UNIT_SOURCE_KEY]])&amp;" "&amp;assembly_staff_import[[#This Row],[Unit Last via UNIT_SOURCE_KEY]]), PROPER(TRIM(assembly_staff_import[[#This Row],[UNIT NAME_SOURCE_KEY2]])))</f>
        <v>Matthew J. Titone</v>
      </c>
      <c r="Z985" t="s">
        <v>28287</v>
      </c>
      <c r="AA985" t="e">
        <f>VLOOKUP(assembly_staff_import[[#This Row],[Formatted and corrected Works for Group Text]],[3]!Table4[#Data],1,0)</f>
        <v>#REF!</v>
      </c>
      <c r="AB985" t="e">
        <f>VLOOKUP(assembly_staff_import[[#This Row],[Formatted and corrected Works for Group Text]],[3]!Table5[#Data],2,0)</f>
        <v>#REF!</v>
      </c>
      <c r="AC985" t="str">
        <f>IF(TRIM(assembly_staff_import[[#This Row],[PUBLIC INFO ADDR_SOURCE_KEY]])="CAPITOL, ALBANY", "Legislative / Capitol Office", "District Office")</f>
        <v>District Office</v>
      </c>
      <c r="AD985" t="s">
        <v>28288</v>
      </c>
      <c r="AE985" t="s">
        <v>28289</v>
      </c>
      <c r="AF985" t="str">
        <f t="shared" si="51"/>
        <v xml:space="preserve">A61 </v>
      </c>
      <c r="AG985" t="s">
        <v>28290</v>
      </c>
      <c r="AH985" t="s">
        <v>28307</v>
      </c>
      <c r="AI985" t="s">
        <v>23486</v>
      </c>
      <c r="AJ985" t="s">
        <v>28292</v>
      </c>
    </row>
    <row r="986" spans="1:36" x14ac:dyDescent="0.2">
      <c r="A986" t="str">
        <f>TRIM(PROPER((assembly_staff_import[[#This Row],[First MI Name via NAME_SOURCE_KEY TEXT]]&amp;" "&amp;assembly_staff_import[[#This Row],[Last Name via NAME_SOURCE_KEY TEXT]]&amp;" "&amp;assembly_staff_import[[#This Row],[Suffix via NAME_SOURCE_KEY]])))</f>
        <v>Roy Moskowitz</v>
      </c>
      <c r="B986" t="str">
        <f>TRIM(CONCATENATE(TRIM(assembly_staff_import[[#This Row],[Full Name]]), ", ", assembly_staff_import[[#This Row],[Title]]))</f>
        <v>Roy Moskowitz, Press Secretary</v>
      </c>
      <c r="C986" t="e">
        <f>assembly_staff_import[[#This Row],[Vlookup_groups]]</f>
        <v>#REF!</v>
      </c>
      <c r="D986" t="str">
        <f>IF(assembly_staff_import[[#This Row],[Legislative Staff Type]]="Personal",assembly_staff_import[[#This Row],[Formatted Personal Staff Office]],"")</f>
        <v>District Office</v>
      </c>
      <c r="E986" t="s">
        <v>65</v>
      </c>
      <c r="F986" s="19" t="s">
        <v>10913</v>
      </c>
      <c r="G986" t="s">
        <v>67</v>
      </c>
      <c r="H986" t="str">
        <f>TRIM(PROPER((assembly_staff_import[[#This Row],[Last Name via NAME_SOURCE_KEY TEXT]]&amp;" "&amp;assembly_staff_import[[#This Row],[Suffix via NAME_SOURCE_KEY]])))</f>
        <v>Moskowitz</v>
      </c>
      <c r="I986" t="str">
        <f>PROPER(assembly_staff_import[[#This Row],[JOB TITLE_SOURCE_KEY]])</f>
        <v xml:space="preserve">Press Secretary                            </v>
      </c>
      <c r="J986" t="s">
        <v>72</v>
      </c>
      <c r="K986" t="e">
        <f>IF(assembly_staff_import[[#This Row],[Legislative Staff Type]]="Personal",assembly_staff_import[[#This Row],[Vlookup Reports To Person]], "")</f>
        <v>#REF!</v>
      </c>
      <c r="L986" t="str">
        <f>PROPER(assembly_staff_import[[#This Row],[First MI Name via NAME_SOURCE_KEY TEXT]])</f>
        <v xml:space="preserve"> Roy</v>
      </c>
      <c r="M986" t="s">
        <v>18555</v>
      </c>
      <c r="N986" t="str">
        <f>LOWER(CONCATENATE(assembly_staff_import[[#This Row],[Last Name]],LEFT(assembly_staff_import[[#This Row],[First Name (no initial)]],1),"@nyassembly.gov"))</f>
        <v>moskowitzr@nyassembly.gov</v>
      </c>
      <c r="O986" t="s">
        <v>8584</v>
      </c>
      <c r="P986" t="e">
        <f>VLOOKUP(assembly_staff_import[[#This Row],[Full Name]],[3]!PEOPLE_March_20[#Data],1,0)</f>
        <v>#REF!</v>
      </c>
      <c r="Q986" t="e">
        <f>VLOOKUP(assembly_staff_import[[#This Row],[Full Name]],[3]!Table17[#Data],3,0)</f>
        <v>#REF!</v>
      </c>
      <c r="R986" t="e">
        <f>VLOOKUP(assembly_staff_import[[#This Row],[Formatted Works for Group]],[3]!Table7[#Data],1,0)</f>
        <v>#REF!</v>
      </c>
      <c r="S986" t="e">
        <f>IF(assembly_staff_import[[#This Row],[Legislative Staff Type]]="Personal", assembly_staff_import[[#This Row],[Vlookup Works for Group]], assembly_staff_import[[#This Row],[Formatted Works for Group calc]]&amp;", Central Staff Office, Assembly")</f>
        <v>#REF!</v>
      </c>
      <c r="T986" s="20" t="str">
        <f>TRIM(assembly_staff_import[[#This Row],[NAME_SOURCE_KEY]])</f>
        <v>MOSKOWITZ, ROY</v>
      </c>
      <c r="U986" t="s">
        <v>28308</v>
      </c>
      <c r="V986" t="s">
        <v>28309</v>
      </c>
      <c r="W986" t="s">
        <v>28310</v>
      </c>
      <c r="Y986" t="str">
        <f>IF(assembly_staff_import[[#This Row],[Legislative Staff Type]]="Personal", PROPER(TRIM(assembly_staff_import[[#This Row],[Unit First MI via UNIT_SOURCE_KEY]])&amp;" "&amp;assembly_staff_import[[#This Row],[Unit Last via UNIT_SOURCE_KEY]]), PROPER(TRIM(assembly_staff_import[[#This Row],[UNIT NAME_SOURCE_KEY2]])))</f>
        <v>Matthew J. Titone</v>
      </c>
      <c r="Z986" t="s">
        <v>28287</v>
      </c>
      <c r="AA986" t="e">
        <f>VLOOKUP(assembly_staff_import[[#This Row],[Formatted and corrected Works for Group Text]],[3]!Table4[#Data],1,0)</f>
        <v>#REF!</v>
      </c>
      <c r="AB986" t="e">
        <f>VLOOKUP(assembly_staff_import[[#This Row],[Formatted and corrected Works for Group Text]],[3]!Table5[#Data],2,0)</f>
        <v>#REF!</v>
      </c>
      <c r="AC986" t="str">
        <f>IF(TRIM(assembly_staff_import[[#This Row],[PUBLIC INFO ADDR_SOURCE_KEY]])="CAPITOL, ALBANY", "Legislative / Capitol Office", "District Office")</f>
        <v>District Office</v>
      </c>
      <c r="AD986" t="s">
        <v>28288</v>
      </c>
      <c r="AE986" t="s">
        <v>28289</v>
      </c>
      <c r="AF986" t="str">
        <f t="shared" si="51"/>
        <v xml:space="preserve">A61 </v>
      </c>
      <c r="AG986" t="s">
        <v>28290</v>
      </c>
      <c r="AH986" t="s">
        <v>28311</v>
      </c>
      <c r="AI986" t="s">
        <v>28312</v>
      </c>
      <c r="AJ986" t="s">
        <v>28292</v>
      </c>
    </row>
    <row r="987" spans="1:36" x14ac:dyDescent="0.2">
      <c r="A987" t="str">
        <f>TRIM(PROPER((assembly_staff_import[[#This Row],[First MI Name via NAME_SOURCE_KEY TEXT]]&amp;" "&amp;assembly_staff_import[[#This Row],[Last Name via NAME_SOURCE_KEY TEXT]]&amp;" "&amp;assembly_staff_import[[#This Row],[Suffix via NAME_SOURCE_KEY]])))</f>
        <v>Sylvia E Ancrum</v>
      </c>
      <c r="B987" t="str">
        <f>TRIM(CONCATENATE(TRIM(assembly_staff_import[[#This Row],[Full Name]]), ", ", assembly_staff_import[[#This Row],[Title]]))</f>
        <v>Sylvia E Ancrum, Constituent Liaison</v>
      </c>
      <c r="C987" t="e">
        <f>assembly_staff_import[[#This Row],[Vlookup_groups]]</f>
        <v>#REF!</v>
      </c>
      <c r="D987" t="str">
        <f>IF(assembly_staff_import[[#This Row],[Legislative Staff Type]]="Personal",assembly_staff_import[[#This Row],[Formatted Personal Staff Office]],"")</f>
        <v>District Office</v>
      </c>
      <c r="E987" t="s">
        <v>65</v>
      </c>
      <c r="F987" s="19" t="s">
        <v>10913</v>
      </c>
      <c r="G987" t="s">
        <v>67</v>
      </c>
      <c r="H987" t="str">
        <f>TRIM(PROPER((assembly_staff_import[[#This Row],[Last Name via NAME_SOURCE_KEY TEXT]]&amp;" "&amp;assembly_staff_import[[#This Row],[Suffix via NAME_SOURCE_KEY]])))</f>
        <v>Ancrum</v>
      </c>
      <c r="I987" t="str">
        <f>PROPER(assembly_staff_import[[#This Row],[JOB TITLE_SOURCE_KEY]])</f>
        <v xml:space="preserve">Constituent Liaison                        </v>
      </c>
      <c r="J987" t="s">
        <v>72</v>
      </c>
      <c r="K987" t="e">
        <f>IF(assembly_staff_import[[#This Row],[Legislative Staff Type]]="Personal",assembly_staff_import[[#This Row],[Vlookup Reports To Person]], "")</f>
        <v>#REF!</v>
      </c>
      <c r="L987" t="str">
        <f>PROPER(assembly_staff_import[[#This Row],[First MI Name via NAME_SOURCE_KEY TEXT]])</f>
        <v xml:space="preserve"> Sylvia E</v>
      </c>
      <c r="M987" t="s">
        <v>18717</v>
      </c>
      <c r="N987" t="str">
        <f>LOWER(CONCATENATE(assembly_staff_import[[#This Row],[Last Name]],LEFT(assembly_staff_import[[#This Row],[First Name (no initial)]],1),"@nyassembly.gov"))</f>
        <v>ancrums@nyassembly.gov</v>
      </c>
      <c r="O987" t="s">
        <v>28313</v>
      </c>
      <c r="P987" t="e">
        <f>VLOOKUP(assembly_staff_import[[#This Row],[Full Name]],[3]!PEOPLE_March_20[#Data],1,0)</f>
        <v>#REF!</v>
      </c>
      <c r="Q987" t="e">
        <f>VLOOKUP(assembly_staff_import[[#This Row],[Full Name]],[3]!Table17[#Data],3,0)</f>
        <v>#REF!</v>
      </c>
      <c r="R987" t="e">
        <f>VLOOKUP(assembly_staff_import[[#This Row],[Formatted Works for Group]],[3]!Table7[#Data],1,0)</f>
        <v>#REF!</v>
      </c>
      <c r="S987" t="e">
        <f>IF(assembly_staff_import[[#This Row],[Legislative Staff Type]]="Personal", assembly_staff_import[[#This Row],[Vlookup Works for Group]], assembly_staff_import[[#This Row],[Formatted Works for Group calc]]&amp;", Central Staff Office, Assembly")</f>
        <v>#REF!</v>
      </c>
      <c r="T987" s="20" t="str">
        <f>TRIM(assembly_staff_import[[#This Row],[NAME_SOURCE_KEY]])</f>
        <v>ANCRUM, SYLVIA E</v>
      </c>
      <c r="U987" t="s">
        <v>28314</v>
      </c>
      <c r="V987" t="s">
        <v>28315</v>
      </c>
      <c r="W987" t="s">
        <v>28316</v>
      </c>
      <c r="Y987" t="str">
        <f>IF(assembly_staff_import[[#This Row],[Legislative Staff Type]]="Personal", PROPER(TRIM(assembly_staff_import[[#This Row],[Unit First MI via UNIT_SOURCE_KEY]])&amp;" "&amp;assembly_staff_import[[#This Row],[Unit Last via UNIT_SOURCE_KEY]]), PROPER(TRIM(assembly_staff_import[[#This Row],[UNIT NAME_SOURCE_KEY2]])))</f>
        <v>Matthew J. Titone</v>
      </c>
      <c r="Z987" t="s">
        <v>28287</v>
      </c>
      <c r="AA987" t="e">
        <f>VLOOKUP(assembly_staff_import[[#This Row],[Formatted and corrected Works for Group Text]],[3]!Table4[#Data],1,0)</f>
        <v>#REF!</v>
      </c>
      <c r="AB987" t="e">
        <f>VLOOKUP(assembly_staff_import[[#This Row],[Formatted and corrected Works for Group Text]],[3]!Table5[#Data],2,0)</f>
        <v>#REF!</v>
      </c>
      <c r="AC987" t="str">
        <f>IF(TRIM(assembly_staff_import[[#This Row],[PUBLIC INFO ADDR_SOURCE_KEY]])="CAPITOL, ALBANY", "Legislative / Capitol Office", "District Office")</f>
        <v>District Office</v>
      </c>
      <c r="AD987" t="s">
        <v>28288</v>
      </c>
      <c r="AE987" t="s">
        <v>28289</v>
      </c>
      <c r="AF987" t="str">
        <f t="shared" si="51"/>
        <v xml:space="preserve">A61 </v>
      </c>
      <c r="AG987" t="s">
        <v>28290</v>
      </c>
      <c r="AH987" t="s">
        <v>28317</v>
      </c>
      <c r="AI987" t="s">
        <v>23475</v>
      </c>
      <c r="AJ987" t="s">
        <v>28292</v>
      </c>
    </row>
    <row r="988" spans="1:36" x14ac:dyDescent="0.2">
      <c r="A988" t="str">
        <f>TRIM(PROPER((assembly_staff_import[[#This Row],[First MI Name via NAME_SOURCE_KEY TEXT]]&amp;" "&amp;assembly_staff_import[[#This Row],[Last Name via NAME_SOURCE_KEY TEXT]]&amp;" "&amp;assembly_staff_import[[#This Row],[Suffix via NAME_SOURCE_KEY]])))</f>
        <v>Joseph I Lanzilotta</v>
      </c>
      <c r="B988" t="str">
        <f>TRIM(CONCATENATE(TRIM(assembly_staff_import[[#This Row],[Full Name]]), ", ", assembly_staff_import[[#This Row],[Title]]))</f>
        <v>Joseph I Lanzilotta, Legis Aide</v>
      </c>
      <c r="C988" t="e">
        <f>assembly_staff_import[[#This Row],[Vlookup_groups]]</f>
        <v>#REF!</v>
      </c>
      <c r="D988" t="str">
        <f>IF(assembly_staff_import[[#This Row],[Legislative Staff Type]]="Personal",assembly_staff_import[[#This Row],[Formatted Personal Staff Office]],"")</f>
        <v>District Office</v>
      </c>
      <c r="E988" t="s">
        <v>65</v>
      </c>
      <c r="F988" s="19" t="s">
        <v>10913</v>
      </c>
      <c r="G988" t="s">
        <v>67</v>
      </c>
      <c r="H988" t="str">
        <f>TRIM(PROPER((assembly_staff_import[[#This Row],[Last Name via NAME_SOURCE_KEY TEXT]]&amp;" "&amp;assembly_staff_import[[#This Row],[Suffix via NAME_SOURCE_KEY]])))</f>
        <v>Lanzilotta</v>
      </c>
      <c r="I988" t="str">
        <f>PROPER(assembly_staff_import[[#This Row],[JOB TITLE_SOURCE_KEY]])</f>
        <v xml:space="preserve">Legis Aide                                 </v>
      </c>
      <c r="J988" t="s">
        <v>72</v>
      </c>
      <c r="K988" t="e">
        <f>IF(assembly_staff_import[[#This Row],[Legislative Staff Type]]="Personal",assembly_staff_import[[#This Row],[Vlookup Reports To Person]], "")</f>
        <v>#REF!</v>
      </c>
      <c r="L988" t="str">
        <f>PROPER(assembly_staff_import[[#This Row],[First MI Name via NAME_SOURCE_KEY TEXT]])</f>
        <v xml:space="preserve"> Joseph I</v>
      </c>
      <c r="M988" t="s">
        <v>12761</v>
      </c>
      <c r="N988" t="str">
        <f>LOWER(CONCATENATE(assembly_staff_import[[#This Row],[Last Name]],LEFT(assembly_staff_import[[#This Row],[First Name (no initial)]],1),"@nyassembly.gov"))</f>
        <v>lanzilottaj@nyassembly.gov</v>
      </c>
      <c r="O988" t="s">
        <v>2640</v>
      </c>
      <c r="P988" t="e">
        <f>VLOOKUP(assembly_staff_import[[#This Row],[Full Name]],[3]!PEOPLE_March_20[#Data],1,0)</f>
        <v>#REF!</v>
      </c>
      <c r="Q988" t="e">
        <f>VLOOKUP(assembly_staff_import[[#This Row],[Full Name]],[3]!Table17[#Data],3,0)</f>
        <v>#REF!</v>
      </c>
      <c r="R988" t="e">
        <f>VLOOKUP(assembly_staff_import[[#This Row],[Formatted Works for Group]],[3]!Table7[#Data],1,0)</f>
        <v>#REF!</v>
      </c>
      <c r="S988" t="e">
        <f>IF(assembly_staff_import[[#This Row],[Legislative Staff Type]]="Personal", assembly_staff_import[[#This Row],[Vlookup Works for Group]], assembly_staff_import[[#This Row],[Formatted Works for Group calc]]&amp;", Central Staff Office, Assembly")</f>
        <v>#REF!</v>
      </c>
      <c r="T988" s="20" t="str">
        <f>TRIM(assembly_staff_import[[#This Row],[NAME_SOURCE_KEY]])</f>
        <v>LANZILOTTA, JOSEPH I</v>
      </c>
      <c r="U988" t="s">
        <v>28318</v>
      </c>
      <c r="V988" t="s">
        <v>28319</v>
      </c>
      <c r="W988" t="s">
        <v>28320</v>
      </c>
      <c r="Y988" t="str">
        <f>IF(assembly_staff_import[[#This Row],[Legislative Staff Type]]="Personal", PROPER(TRIM(assembly_staff_import[[#This Row],[Unit First MI via UNIT_SOURCE_KEY]])&amp;" "&amp;assembly_staff_import[[#This Row],[Unit Last via UNIT_SOURCE_KEY]]), PROPER(TRIM(assembly_staff_import[[#This Row],[UNIT NAME_SOURCE_KEY2]])))</f>
        <v>Melissa Miller</v>
      </c>
      <c r="Z988" t="s">
        <v>28321</v>
      </c>
      <c r="AA988" t="e">
        <f>VLOOKUP(assembly_staff_import[[#This Row],[Formatted and corrected Works for Group Text]],[3]!Table4[#Data],1,0)</f>
        <v>#REF!</v>
      </c>
      <c r="AB988" t="e">
        <f>VLOOKUP(assembly_staff_import[[#This Row],[Formatted and corrected Works for Group Text]],[3]!Table5[#Data],2,0)</f>
        <v>#REF!</v>
      </c>
      <c r="AC988" t="str">
        <f>IF(TRIM(assembly_staff_import[[#This Row],[PUBLIC INFO ADDR_SOURCE_KEY]])="CAPITOL, ALBANY", "Legislative / Capitol Office", "District Office")</f>
        <v>District Office</v>
      </c>
      <c r="AD988" t="s">
        <v>24553</v>
      </c>
      <c r="AE988" t="s">
        <v>28322</v>
      </c>
      <c r="AF988" t="str">
        <f>"N68 "</f>
        <v xml:space="preserve">N68 </v>
      </c>
      <c r="AG988" t="s">
        <v>28323</v>
      </c>
      <c r="AH988" t="s">
        <v>28324</v>
      </c>
      <c r="AI988" t="s">
        <v>23600</v>
      </c>
      <c r="AJ988" t="s">
        <v>28325</v>
      </c>
    </row>
    <row r="989" spans="1:36" x14ac:dyDescent="0.2">
      <c r="A989" t="str">
        <f>TRIM(PROPER((assembly_staff_import[[#This Row],[First MI Name via NAME_SOURCE_KEY TEXT]]&amp;" "&amp;assembly_staff_import[[#This Row],[Last Name via NAME_SOURCE_KEY TEXT]]&amp;" "&amp;assembly_staff_import[[#This Row],[Suffix via NAME_SOURCE_KEY]])))</f>
        <v>Lainie A Altman</v>
      </c>
      <c r="B989" t="str">
        <f>TRIM(CONCATENATE(TRIM(assembly_staff_import[[#This Row],[Full Name]]), ", ", assembly_staff_import[[#This Row],[Title]]))</f>
        <v>Lainie A Altman, D O Manager</v>
      </c>
      <c r="C989" t="e">
        <f>assembly_staff_import[[#This Row],[Vlookup_groups]]</f>
        <v>#REF!</v>
      </c>
      <c r="D989" t="str">
        <f>IF(assembly_staff_import[[#This Row],[Legislative Staff Type]]="Personal",assembly_staff_import[[#This Row],[Formatted Personal Staff Office]],"")</f>
        <v>District Office</v>
      </c>
      <c r="E989" t="s">
        <v>65</v>
      </c>
      <c r="F989" s="19" t="s">
        <v>10913</v>
      </c>
      <c r="G989" t="s">
        <v>67</v>
      </c>
      <c r="H989" t="str">
        <f>TRIM(PROPER((assembly_staff_import[[#This Row],[Last Name via NAME_SOURCE_KEY TEXT]]&amp;" "&amp;assembly_staff_import[[#This Row],[Suffix via NAME_SOURCE_KEY]])))</f>
        <v>Altman</v>
      </c>
      <c r="I989" t="str">
        <f>PROPER(assembly_staff_import[[#This Row],[JOB TITLE_SOURCE_KEY]])</f>
        <v xml:space="preserve">D O Manager                                </v>
      </c>
      <c r="J989" t="s">
        <v>72</v>
      </c>
      <c r="K989" t="e">
        <f>IF(assembly_staff_import[[#This Row],[Legislative Staff Type]]="Personal",assembly_staff_import[[#This Row],[Vlookup Reports To Person]], "")</f>
        <v>#REF!</v>
      </c>
      <c r="L989" t="str">
        <f>PROPER(assembly_staff_import[[#This Row],[First MI Name via NAME_SOURCE_KEY TEXT]])</f>
        <v xml:space="preserve"> Lainie A</v>
      </c>
      <c r="M989" t="s">
        <v>23157</v>
      </c>
      <c r="N989" t="str">
        <f>LOWER(CONCATENATE(assembly_staff_import[[#This Row],[Last Name]],LEFT(assembly_staff_import[[#This Row],[First Name (no initial)]],1),"@nyassembly.gov"))</f>
        <v>altmanl@nyassembly.gov</v>
      </c>
      <c r="O989" t="s">
        <v>28326</v>
      </c>
      <c r="P989" t="e">
        <f>VLOOKUP(assembly_staff_import[[#This Row],[Full Name]],[3]!PEOPLE_March_20[#Data],1,0)</f>
        <v>#REF!</v>
      </c>
      <c r="Q989" t="e">
        <f>VLOOKUP(assembly_staff_import[[#This Row],[Full Name]],[3]!Table17[#Data],3,0)</f>
        <v>#REF!</v>
      </c>
      <c r="R989" t="e">
        <f>VLOOKUP(assembly_staff_import[[#This Row],[Formatted Works for Group]],[3]!Table7[#Data],1,0)</f>
        <v>#REF!</v>
      </c>
      <c r="S989" t="e">
        <f>IF(assembly_staff_import[[#This Row],[Legislative Staff Type]]="Personal", assembly_staff_import[[#This Row],[Vlookup Works for Group]], assembly_staff_import[[#This Row],[Formatted Works for Group calc]]&amp;", Central Staff Office, Assembly")</f>
        <v>#REF!</v>
      </c>
      <c r="T989" s="20" t="str">
        <f>TRIM(assembly_staff_import[[#This Row],[NAME_SOURCE_KEY]])</f>
        <v>ALTMAN, LAINIE A</v>
      </c>
      <c r="U989" t="s">
        <v>28327</v>
      </c>
      <c r="V989" t="s">
        <v>28328</v>
      </c>
      <c r="W989" t="s">
        <v>28329</v>
      </c>
      <c r="Y989" t="str">
        <f>IF(assembly_staff_import[[#This Row],[Legislative Staff Type]]="Personal", PROPER(TRIM(assembly_staff_import[[#This Row],[Unit First MI via UNIT_SOURCE_KEY]])&amp;" "&amp;assembly_staff_import[[#This Row],[Unit Last via UNIT_SOURCE_KEY]]), PROPER(TRIM(assembly_staff_import[[#This Row],[UNIT NAME_SOURCE_KEY2]])))</f>
        <v>Melissa Miller</v>
      </c>
      <c r="Z989" t="s">
        <v>28321</v>
      </c>
      <c r="AA989" t="e">
        <f>VLOOKUP(assembly_staff_import[[#This Row],[Formatted and corrected Works for Group Text]],[3]!Table4[#Data],1,0)</f>
        <v>#REF!</v>
      </c>
      <c r="AB989" t="e">
        <f>VLOOKUP(assembly_staff_import[[#This Row],[Formatted and corrected Works for Group Text]],[3]!Table5[#Data],2,0)</f>
        <v>#REF!</v>
      </c>
      <c r="AC989" t="str">
        <f>IF(TRIM(assembly_staff_import[[#This Row],[PUBLIC INFO ADDR_SOURCE_KEY]])="CAPITOL, ALBANY", "Legislative / Capitol Office", "District Office")</f>
        <v>District Office</v>
      </c>
      <c r="AD989" t="s">
        <v>24553</v>
      </c>
      <c r="AE989" t="s">
        <v>28322</v>
      </c>
      <c r="AF989" t="str">
        <f>"N68 "</f>
        <v xml:space="preserve">N68 </v>
      </c>
      <c r="AG989" t="s">
        <v>28323</v>
      </c>
      <c r="AH989" t="s">
        <v>28330</v>
      </c>
      <c r="AI989" t="s">
        <v>23468</v>
      </c>
      <c r="AJ989" t="s">
        <v>28325</v>
      </c>
    </row>
    <row r="990" spans="1:36" x14ac:dyDescent="0.2">
      <c r="A990" t="str">
        <f>TRIM(PROPER((assembly_staff_import[[#This Row],[First MI Name via NAME_SOURCE_KEY TEXT]]&amp;" "&amp;assembly_staff_import[[#This Row],[Last Name via NAME_SOURCE_KEY TEXT]]&amp;" "&amp;assembly_staff_import[[#This Row],[Suffix via NAME_SOURCE_KEY]])))</f>
        <v>Louis A Lanzillotta</v>
      </c>
      <c r="B990" t="str">
        <f>TRIM(CONCATENATE(TRIM(assembly_staff_import[[#This Row],[Full Name]]), ", ", assembly_staff_import[[#This Row],[Title]]))</f>
        <v>Louis A Lanzillotta, Legis Liaison</v>
      </c>
      <c r="C990" t="e">
        <f>assembly_staff_import[[#This Row],[Vlookup_groups]]</f>
        <v>#REF!</v>
      </c>
      <c r="D990" t="str">
        <f>IF(assembly_staff_import[[#This Row],[Legislative Staff Type]]="Personal",assembly_staff_import[[#This Row],[Formatted Personal Staff Office]],"")</f>
        <v>District Office</v>
      </c>
      <c r="E990" t="s">
        <v>65</v>
      </c>
      <c r="F990" s="19" t="s">
        <v>10913</v>
      </c>
      <c r="G990" t="s">
        <v>67</v>
      </c>
      <c r="H990" t="str">
        <f>TRIM(PROPER((assembly_staff_import[[#This Row],[Last Name via NAME_SOURCE_KEY TEXT]]&amp;" "&amp;assembly_staff_import[[#This Row],[Suffix via NAME_SOURCE_KEY]])))</f>
        <v>Lanzillotta</v>
      </c>
      <c r="I990" t="str">
        <f>PROPER(assembly_staff_import[[#This Row],[JOB TITLE_SOURCE_KEY]])</f>
        <v xml:space="preserve">Legis Liaison                              </v>
      </c>
      <c r="J990" t="s">
        <v>72</v>
      </c>
      <c r="K990" t="e">
        <f>IF(assembly_staff_import[[#This Row],[Legislative Staff Type]]="Personal",assembly_staff_import[[#This Row],[Vlookup Reports To Person]], "")</f>
        <v>#REF!</v>
      </c>
      <c r="L990" t="str">
        <f>PROPER(assembly_staff_import[[#This Row],[First MI Name via NAME_SOURCE_KEY TEXT]])</f>
        <v xml:space="preserve"> Louis A</v>
      </c>
      <c r="M990" t="s">
        <v>12307</v>
      </c>
      <c r="N990" t="str">
        <f>LOWER(CONCATENATE(assembly_staff_import[[#This Row],[Last Name]],LEFT(assembly_staff_import[[#This Row],[First Name (no initial)]],1),"@nyassembly.gov"))</f>
        <v>lanzillottal@nyassembly.gov</v>
      </c>
      <c r="O990" t="s">
        <v>12456</v>
      </c>
      <c r="P990" t="e">
        <f>VLOOKUP(assembly_staff_import[[#This Row],[Full Name]],[3]!PEOPLE_March_20[#Data],1,0)</f>
        <v>#REF!</v>
      </c>
      <c r="Q990" t="e">
        <f>VLOOKUP(assembly_staff_import[[#This Row],[Full Name]],[3]!Table17[#Data],3,0)</f>
        <v>#REF!</v>
      </c>
      <c r="R990" t="e">
        <f>VLOOKUP(assembly_staff_import[[#This Row],[Formatted Works for Group]],[3]!Table7[#Data],1,0)</f>
        <v>#REF!</v>
      </c>
      <c r="S990" t="e">
        <f>IF(assembly_staff_import[[#This Row],[Legislative Staff Type]]="Personal", assembly_staff_import[[#This Row],[Vlookup Works for Group]], assembly_staff_import[[#This Row],[Formatted Works for Group calc]]&amp;", Central Staff Office, Assembly")</f>
        <v>#REF!</v>
      </c>
      <c r="T990" s="20" t="str">
        <f>TRIM(assembly_staff_import[[#This Row],[NAME_SOURCE_KEY]])</f>
        <v>LANZILLOTTA, LOUIS A</v>
      </c>
      <c r="U990" t="s">
        <v>28331</v>
      </c>
      <c r="V990" t="s">
        <v>28332</v>
      </c>
      <c r="W990" t="s">
        <v>28333</v>
      </c>
      <c r="Y990" t="str">
        <f>IF(assembly_staff_import[[#This Row],[Legislative Staff Type]]="Personal", PROPER(TRIM(assembly_staff_import[[#This Row],[Unit First MI via UNIT_SOURCE_KEY]])&amp;" "&amp;assembly_staff_import[[#This Row],[Unit Last via UNIT_SOURCE_KEY]]), PROPER(TRIM(assembly_staff_import[[#This Row],[UNIT NAME_SOURCE_KEY2]])))</f>
        <v>Melissa Miller</v>
      </c>
      <c r="Z990" t="s">
        <v>28321</v>
      </c>
      <c r="AA990" t="e">
        <f>VLOOKUP(assembly_staff_import[[#This Row],[Formatted and corrected Works for Group Text]],[3]!Table4[#Data],1,0)</f>
        <v>#REF!</v>
      </c>
      <c r="AB990" t="e">
        <f>VLOOKUP(assembly_staff_import[[#This Row],[Formatted and corrected Works for Group Text]],[3]!Table5[#Data],2,0)</f>
        <v>#REF!</v>
      </c>
      <c r="AC990" t="str">
        <f>IF(TRIM(assembly_staff_import[[#This Row],[PUBLIC INFO ADDR_SOURCE_KEY]])="CAPITOL, ALBANY", "Legislative / Capitol Office", "District Office")</f>
        <v>District Office</v>
      </c>
      <c r="AD990" t="s">
        <v>24553</v>
      </c>
      <c r="AE990" t="s">
        <v>28322</v>
      </c>
      <c r="AF990" t="str">
        <f>"N68 "</f>
        <v xml:space="preserve">N68 </v>
      </c>
      <c r="AG990" t="s">
        <v>28323</v>
      </c>
      <c r="AH990" t="s">
        <v>28334</v>
      </c>
      <c r="AI990" t="s">
        <v>24481</v>
      </c>
      <c r="AJ990" t="s">
        <v>28325</v>
      </c>
    </row>
    <row r="991" spans="1:36" x14ac:dyDescent="0.2">
      <c r="A991" t="str">
        <f>TRIM(PROPER((assembly_staff_import[[#This Row],[First MI Name via NAME_SOURCE_KEY TEXT]]&amp;" "&amp;assembly_staff_import[[#This Row],[Last Name via NAME_SOURCE_KEY TEXT]]&amp;" "&amp;assembly_staff_import[[#This Row],[Suffix via NAME_SOURCE_KEY]])))</f>
        <v>Barbara C Collins</v>
      </c>
      <c r="B991" t="str">
        <f>TRIM(CONCATENATE(TRIM(assembly_staff_import[[#This Row],[Full Name]]), ", ", assembly_staff_import[[#This Row],[Title]]))</f>
        <v>Barbara C Collins, D O Manager</v>
      </c>
      <c r="C991" t="e">
        <f>assembly_staff_import[[#This Row],[Vlookup_groups]]</f>
        <v>#REF!</v>
      </c>
      <c r="D991" t="str">
        <f>IF(assembly_staff_import[[#This Row],[Legislative Staff Type]]="Personal",assembly_staff_import[[#This Row],[Formatted Personal Staff Office]],"")</f>
        <v/>
      </c>
      <c r="E991" t="s">
        <v>65</v>
      </c>
      <c r="F991" s="19" t="s">
        <v>10913</v>
      </c>
      <c r="G991" t="s">
        <v>1237</v>
      </c>
      <c r="H991" t="str">
        <f>TRIM(PROPER((assembly_staff_import[[#This Row],[Last Name via NAME_SOURCE_KEY TEXT]]&amp;" "&amp;assembly_staff_import[[#This Row],[Suffix via NAME_SOURCE_KEY]])))</f>
        <v>Collins</v>
      </c>
      <c r="I991" t="str">
        <f>PROPER(assembly_staff_import[[#This Row],[JOB TITLE_SOURCE_KEY]])</f>
        <v xml:space="preserve">D O Manager                                </v>
      </c>
      <c r="J991" t="s">
        <v>72</v>
      </c>
      <c r="K991" t="str">
        <f>IF(assembly_staff_import[[#This Row],[Legislative Staff Type]]="Personal",assembly_staff_import[[#This Row],[Vlookup Reports To Person]], "")</f>
        <v/>
      </c>
      <c r="L991" t="str">
        <f>PROPER(assembly_staff_import[[#This Row],[First MI Name via NAME_SOURCE_KEY TEXT]])</f>
        <v xml:space="preserve"> Barbara C</v>
      </c>
      <c r="M991" t="s">
        <v>16674</v>
      </c>
      <c r="N991" t="str">
        <f>LOWER(CONCATENATE(assembly_staff_import[[#This Row],[Last Name]],LEFT(assembly_staff_import[[#This Row],[First Name (no initial)]],1),"@nyassembly.gov"))</f>
        <v>collinsb@nyassembly.gov</v>
      </c>
      <c r="O991" t="s">
        <v>4975</v>
      </c>
      <c r="P991" t="e">
        <f>VLOOKUP(assembly_staff_import[[#This Row],[Full Name]],[3]!PEOPLE_March_20[#Data],1,0)</f>
        <v>#REF!</v>
      </c>
      <c r="Q991" t="e">
        <f>VLOOKUP(assembly_staff_import[[#This Row],[Full Name]],[3]!Table17[#Data],3,0)</f>
        <v>#REF!</v>
      </c>
      <c r="R991" t="e">
        <f>VLOOKUP(assembly_staff_import[[#This Row],[Formatted Works for Group]],[3]!Table7[#Data],1,0)</f>
        <v>#REF!</v>
      </c>
      <c r="S991" t="str">
        <f>IF(assembly_staff_import[[#This Row],[Legislative Staff Type]]="Personal", assembly_staff_import[[#This Row],[Vlookup Works for Group]], assembly_staff_import[[#This Row],[Formatted Works for Group calc]]&amp;", Central Staff Office, Assembly")</f>
        <v>Member Services (Minority), Central Staff Office, Assembly</v>
      </c>
      <c r="T991" s="20" t="str">
        <f>TRIM(assembly_staff_import[[#This Row],[NAME_SOURCE_KEY]])</f>
        <v>COLLINS, BARBARA C</v>
      </c>
      <c r="U991" t="s">
        <v>28335</v>
      </c>
      <c r="V991" t="s">
        <v>27453</v>
      </c>
      <c r="W991" t="s">
        <v>28336</v>
      </c>
      <c r="Y991" t="str">
        <f>IF(assembly_staff_import[[#This Row],[Legislative Staff Type]]="Personal", PROPER(TRIM(assembly_staff_import[[#This Row],[Unit First MI via UNIT_SOURCE_KEY]])&amp;" "&amp;assembly_staff_import[[#This Row],[Unit Last via UNIT_SOURCE_KEY]]), PROPER(TRIM(assembly_staff_import[[#This Row],[UNIT NAME_SOURCE_KEY2]])))</f>
        <v>Member Services (Minority)</v>
      </c>
      <c r="Z991" t="s">
        <v>28337</v>
      </c>
      <c r="AA991" t="e">
        <f>VLOOKUP(assembly_staff_import[[#This Row],[Formatted and corrected Works for Group Text]],[3]!Table4[#Data],1,0)</f>
        <v>#REF!</v>
      </c>
      <c r="AB991" t="e">
        <f>VLOOKUP(assembly_staff_import[[#This Row],[Formatted and corrected Works for Group Text]],[3]!Table5[#Data],2,0)</f>
        <v>#REF!</v>
      </c>
      <c r="AC991" t="str">
        <f>IF(TRIM(assembly_staff_import[[#This Row],[PUBLIC INFO ADDR_SOURCE_KEY]])="CAPITOL, ALBANY", "Legislative / Capitol Office", "District Office")</f>
        <v>District Office</v>
      </c>
      <c r="AD991" t="s">
        <v>28338</v>
      </c>
      <c r="AF991" t="str">
        <f t="shared" ref="AF991:AF999" si="52">"440 "</f>
        <v xml:space="preserve">440 </v>
      </c>
      <c r="AG991" t="s">
        <v>28338</v>
      </c>
      <c r="AH991" t="s">
        <v>28339</v>
      </c>
      <c r="AI991" t="s">
        <v>23468</v>
      </c>
      <c r="AJ991" t="s">
        <v>27451</v>
      </c>
    </row>
    <row r="992" spans="1:36" x14ac:dyDescent="0.2">
      <c r="A992" t="str">
        <f>TRIM(PROPER((assembly_staff_import[[#This Row],[First MI Name via NAME_SOURCE_KEY TEXT]]&amp;" "&amp;assembly_staff_import[[#This Row],[Last Name via NAME_SOURCE_KEY TEXT]]&amp;" "&amp;assembly_staff_import[[#This Row],[Suffix via NAME_SOURCE_KEY]])))</f>
        <v>James E Walsh</v>
      </c>
      <c r="B992" t="str">
        <f>TRIM(CONCATENATE(TRIM(assembly_staff_import[[#This Row],[Full Name]]), ", ", assembly_staff_import[[#This Row],[Title]]))</f>
        <v>James E Walsh, Admin Counsel</v>
      </c>
      <c r="C992" t="e">
        <f>assembly_staff_import[[#This Row],[Vlookup_groups]]</f>
        <v>#REF!</v>
      </c>
      <c r="D992" t="str">
        <f>IF(assembly_staff_import[[#This Row],[Legislative Staff Type]]="Personal",assembly_staff_import[[#This Row],[Formatted Personal Staff Office]],"")</f>
        <v/>
      </c>
      <c r="E992" t="s">
        <v>65</v>
      </c>
      <c r="F992" s="19" t="s">
        <v>10913</v>
      </c>
      <c r="G992" t="s">
        <v>1237</v>
      </c>
      <c r="H992" t="str">
        <f>TRIM(PROPER((assembly_staff_import[[#This Row],[Last Name via NAME_SOURCE_KEY TEXT]]&amp;" "&amp;assembly_staff_import[[#This Row],[Suffix via NAME_SOURCE_KEY]])))</f>
        <v>Walsh</v>
      </c>
      <c r="I992" t="str">
        <f>PROPER(assembly_staff_import[[#This Row],[JOB TITLE_SOURCE_KEY]])</f>
        <v xml:space="preserve">Admin Counsel                              </v>
      </c>
      <c r="J992" t="s">
        <v>72</v>
      </c>
      <c r="K992" t="str">
        <f>IF(assembly_staff_import[[#This Row],[Legislative Staff Type]]="Personal",assembly_staff_import[[#This Row],[Vlookup Reports To Person]], "")</f>
        <v/>
      </c>
      <c r="L992" t="str">
        <f>PROPER(assembly_staff_import[[#This Row],[First MI Name via NAME_SOURCE_KEY TEXT]])</f>
        <v xml:space="preserve"> James E</v>
      </c>
      <c r="M992" t="s">
        <v>13014</v>
      </c>
      <c r="N992" t="str">
        <f>LOWER(CONCATENATE(assembly_staff_import[[#This Row],[Last Name]],LEFT(assembly_staff_import[[#This Row],[First Name (no initial)]],1),"@nyassembly.gov"))</f>
        <v>walshj@nyassembly.gov</v>
      </c>
      <c r="O992" t="s">
        <v>2380</v>
      </c>
      <c r="P992" t="e">
        <f>VLOOKUP(assembly_staff_import[[#This Row],[Full Name]],[3]!PEOPLE_March_20[#Data],1,0)</f>
        <v>#REF!</v>
      </c>
      <c r="Q992" t="e">
        <f>VLOOKUP(assembly_staff_import[[#This Row],[Full Name]],[3]!Table17[#Data],3,0)</f>
        <v>#REF!</v>
      </c>
      <c r="R992" t="e">
        <f>VLOOKUP(assembly_staff_import[[#This Row],[Formatted Works for Group]],[3]!Table7[#Data],1,0)</f>
        <v>#REF!</v>
      </c>
      <c r="S992" t="str">
        <f>IF(assembly_staff_import[[#This Row],[Legislative Staff Type]]="Personal", assembly_staff_import[[#This Row],[Vlookup Works for Group]], assembly_staff_import[[#This Row],[Formatted Works for Group calc]]&amp;", Central Staff Office, Assembly")</f>
        <v>Member Services (Minority), Central Staff Office, Assembly</v>
      </c>
      <c r="T992" s="20" t="str">
        <f>TRIM(assembly_staff_import[[#This Row],[NAME_SOURCE_KEY]])</f>
        <v>WALSH, JAMES E</v>
      </c>
      <c r="U992" t="s">
        <v>28340</v>
      </c>
      <c r="V992" t="s">
        <v>28281</v>
      </c>
      <c r="W992" t="s">
        <v>28341</v>
      </c>
      <c r="Y992" t="str">
        <f>IF(assembly_staff_import[[#This Row],[Legislative Staff Type]]="Personal", PROPER(TRIM(assembly_staff_import[[#This Row],[Unit First MI via UNIT_SOURCE_KEY]])&amp;" "&amp;assembly_staff_import[[#This Row],[Unit Last via UNIT_SOURCE_KEY]]), PROPER(TRIM(assembly_staff_import[[#This Row],[UNIT NAME_SOURCE_KEY2]])))</f>
        <v>Member Services (Minority)</v>
      </c>
      <c r="Z992" t="s">
        <v>28337</v>
      </c>
      <c r="AA992" t="e">
        <f>VLOOKUP(assembly_staff_import[[#This Row],[Formatted and corrected Works for Group Text]],[3]!Table4[#Data],1,0)</f>
        <v>#REF!</v>
      </c>
      <c r="AB992" t="e">
        <f>VLOOKUP(assembly_staff_import[[#This Row],[Formatted and corrected Works for Group Text]],[3]!Table5[#Data],2,0)</f>
        <v>#REF!</v>
      </c>
      <c r="AC992" t="str">
        <f>IF(TRIM(assembly_staff_import[[#This Row],[PUBLIC INFO ADDR_SOURCE_KEY]])="CAPITOL, ALBANY", "Legislative / Capitol Office", "District Office")</f>
        <v>Legislative / Capitol Office</v>
      </c>
      <c r="AD992" t="s">
        <v>28338</v>
      </c>
      <c r="AF992" t="str">
        <f t="shared" si="52"/>
        <v xml:space="preserve">440 </v>
      </c>
      <c r="AG992" t="s">
        <v>28338</v>
      </c>
      <c r="AH992" t="s">
        <v>28342</v>
      </c>
      <c r="AI992" t="s">
        <v>25195</v>
      </c>
      <c r="AJ992" t="s">
        <v>23493</v>
      </c>
    </row>
    <row r="993" spans="1:36" x14ac:dyDescent="0.2">
      <c r="A993" t="str">
        <f>TRIM(PROPER((assembly_staff_import[[#This Row],[First MI Name via NAME_SOURCE_KEY TEXT]]&amp;" "&amp;assembly_staff_import[[#This Row],[Last Name via NAME_SOURCE_KEY TEXT]]&amp;" "&amp;assembly_staff_import[[#This Row],[Suffix via NAME_SOURCE_KEY]])))</f>
        <v>Jenifer J Pratico</v>
      </c>
      <c r="B993" t="str">
        <f>TRIM(CONCATENATE(TRIM(assembly_staff_import[[#This Row],[Full Name]]), ", ", assembly_staff_import[[#This Row],[Title]]))</f>
        <v>Jenifer J Pratico, Exec Coordinator</v>
      </c>
      <c r="C993" t="e">
        <f>assembly_staff_import[[#This Row],[Vlookup_groups]]</f>
        <v>#REF!</v>
      </c>
      <c r="D993" t="str">
        <f>IF(assembly_staff_import[[#This Row],[Legislative Staff Type]]="Personal",assembly_staff_import[[#This Row],[Formatted Personal Staff Office]],"")</f>
        <v/>
      </c>
      <c r="E993" t="s">
        <v>65</v>
      </c>
      <c r="F993" s="19" t="s">
        <v>10913</v>
      </c>
      <c r="G993" t="s">
        <v>1237</v>
      </c>
      <c r="H993" t="str">
        <f>TRIM(PROPER((assembly_staff_import[[#This Row],[Last Name via NAME_SOURCE_KEY TEXT]]&amp;" "&amp;assembly_staff_import[[#This Row],[Suffix via NAME_SOURCE_KEY]])))</f>
        <v>Pratico</v>
      </c>
      <c r="I993" t="str">
        <f>PROPER(assembly_staff_import[[#This Row],[JOB TITLE_SOURCE_KEY]])</f>
        <v xml:space="preserve">Exec Coordinator                           </v>
      </c>
      <c r="J993" t="s">
        <v>72</v>
      </c>
      <c r="K993" t="str">
        <f>IF(assembly_staff_import[[#This Row],[Legislative Staff Type]]="Personal",assembly_staff_import[[#This Row],[Vlookup Reports To Person]], "")</f>
        <v/>
      </c>
      <c r="L993" t="str">
        <f>PROPER(assembly_staff_import[[#This Row],[First MI Name via NAME_SOURCE_KEY TEXT]])</f>
        <v xml:space="preserve"> Jenifer J</v>
      </c>
      <c r="M993" t="s">
        <v>20977</v>
      </c>
      <c r="N993" t="str">
        <f>LOWER(CONCATENATE(assembly_staff_import[[#This Row],[Last Name]],LEFT(assembly_staff_import[[#This Row],[First Name (no initial)]],1),"@nyassembly.gov"))</f>
        <v>praticoj@nyassembly.gov</v>
      </c>
      <c r="O993" t="s">
        <v>28343</v>
      </c>
      <c r="P993" t="e">
        <f>VLOOKUP(assembly_staff_import[[#This Row],[Full Name]],[3]!PEOPLE_March_20[#Data],1,0)</f>
        <v>#REF!</v>
      </c>
      <c r="Q993" t="e">
        <f>VLOOKUP(assembly_staff_import[[#This Row],[Full Name]],[3]!Table17[#Data],3,0)</f>
        <v>#REF!</v>
      </c>
      <c r="R993" t="e">
        <f>VLOOKUP(assembly_staff_import[[#This Row],[Formatted Works for Group]],[3]!Table7[#Data],1,0)</f>
        <v>#REF!</v>
      </c>
      <c r="S993" t="str">
        <f>IF(assembly_staff_import[[#This Row],[Legislative Staff Type]]="Personal", assembly_staff_import[[#This Row],[Vlookup Works for Group]], assembly_staff_import[[#This Row],[Formatted Works for Group calc]]&amp;", Central Staff Office, Assembly")</f>
        <v>Member Services (Minority), Central Staff Office, Assembly</v>
      </c>
      <c r="T993" s="20" t="str">
        <f>TRIM(assembly_staff_import[[#This Row],[NAME_SOURCE_KEY]])</f>
        <v>PRATICO, JENIFER J</v>
      </c>
      <c r="U993" t="s">
        <v>28344</v>
      </c>
      <c r="V993" t="s">
        <v>28345</v>
      </c>
      <c r="W993" t="s">
        <v>28346</v>
      </c>
      <c r="Y993" t="str">
        <f>IF(assembly_staff_import[[#This Row],[Legislative Staff Type]]="Personal", PROPER(TRIM(assembly_staff_import[[#This Row],[Unit First MI via UNIT_SOURCE_KEY]])&amp;" "&amp;assembly_staff_import[[#This Row],[Unit Last via UNIT_SOURCE_KEY]]), PROPER(TRIM(assembly_staff_import[[#This Row],[UNIT NAME_SOURCE_KEY2]])))</f>
        <v>Member Services (Minority)</v>
      </c>
      <c r="Z993" t="s">
        <v>28337</v>
      </c>
      <c r="AA993" t="e">
        <f>VLOOKUP(assembly_staff_import[[#This Row],[Formatted and corrected Works for Group Text]],[3]!Table4[#Data],1,0)</f>
        <v>#REF!</v>
      </c>
      <c r="AB993" t="e">
        <f>VLOOKUP(assembly_staff_import[[#This Row],[Formatted and corrected Works for Group Text]],[3]!Table5[#Data],2,0)</f>
        <v>#REF!</v>
      </c>
      <c r="AC993" t="str">
        <f>IF(TRIM(assembly_staff_import[[#This Row],[PUBLIC INFO ADDR_SOURCE_KEY]])="CAPITOL, ALBANY", "Legislative / Capitol Office", "District Office")</f>
        <v>Legislative / Capitol Office</v>
      </c>
      <c r="AD993" t="s">
        <v>28338</v>
      </c>
      <c r="AF993" t="str">
        <f t="shared" si="52"/>
        <v xml:space="preserve">440 </v>
      </c>
      <c r="AG993" t="s">
        <v>28338</v>
      </c>
      <c r="AH993" t="s">
        <v>28347</v>
      </c>
      <c r="AI993" t="s">
        <v>28233</v>
      </c>
      <c r="AJ993" t="s">
        <v>23493</v>
      </c>
    </row>
    <row r="994" spans="1:36" x14ac:dyDescent="0.2">
      <c r="A994" t="str">
        <f>TRIM(PROPER((assembly_staff_import[[#This Row],[First MI Name via NAME_SOURCE_KEY TEXT]]&amp;" "&amp;assembly_staff_import[[#This Row],[Last Name via NAME_SOURCE_KEY TEXT]]&amp;" "&amp;assembly_staff_import[[#This Row],[Suffix via NAME_SOURCE_KEY]])))</f>
        <v>Jennifer M Scarano</v>
      </c>
      <c r="B994" t="str">
        <f>TRIM(CONCATENATE(TRIM(assembly_staff_import[[#This Row],[Full Name]]), ", ", assembly_staff_import[[#This Row],[Title]]))</f>
        <v>Jennifer M Scarano, Office Manager</v>
      </c>
      <c r="C994" t="e">
        <f>assembly_staff_import[[#This Row],[Vlookup_groups]]</f>
        <v>#REF!</v>
      </c>
      <c r="D994" t="str">
        <f>IF(assembly_staff_import[[#This Row],[Legislative Staff Type]]="Personal",assembly_staff_import[[#This Row],[Formatted Personal Staff Office]],"")</f>
        <v/>
      </c>
      <c r="E994" t="s">
        <v>65</v>
      </c>
      <c r="F994" s="19" t="s">
        <v>10913</v>
      </c>
      <c r="G994" t="s">
        <v>1237</v>
      </c>
      <c r="H994" t="str">
        <f>TRIM(PROPER((assembly_staff_import[[#This Row],[Last Name via NAME_SOURCE_KEY TEXT]]&amp;" "&amp;assembly_staff_import[[#This Row],[Suffix via NAME_SOURCE_KEY]])))</f>
        <v>Scarano</v>
      </c>
      <c r="I994" t="str">
        <f>PROPER(assembly_staff_import[[#This Row],[JOB TITLE_SOURCE_KEY]])</f>
        <v xml:space="preserve">Office Manager                             </v>
      </c>
      <c r="J994" t="s">
        <v>72</v>
      </c>
      <c r="K994" t="str">
        <f>IF(assembly_staff_import[[#This Row],[Legislative Staff Type]]="Personal",assembly_staff_import[[#This Row],[Vlookup Reports To Person]], "")</f>
        <v/>
      </c>
      <c r="L994" t="str">
        <f>PROPER(assembly_staff_import[[#This Row],[First MI Name via NAME_SOURCE_KEY TEXT]])</f>
        <v xml:space="preserve"> Jennifer M</v>
      </c>
      <c r="M994" t="s">
        <v>20938</v>
      </c>
      <c r="N994" t="str">
        <f>LOWER(CONCATENATE(assembly_staff_import[[#This Row],[Last Name]],LEFT(assembly_staff_import[[#This Row],[First Name (no initial)]],1),"@nyassembly.gov"))</f>
        <v>scaranoj@nyassembly.gov</v>
      </c>
      <c r="O994" t="s">
        <v>6116</v>
      </c>
      <c r="P994" t="e">
        <f>VLOOKUP(assembly_staff_import[[#This Row],[Full Name]],[3]!PEOPLE_March_20[#Data],1,0)</f>
        <v>#REF!</v>
      </c>
      <c r="Q994" t="e">
        <f>VLOOKUP(assembly_staff_import[[#This Row],[Full Name]],[3]!Table17[#Data],3,0)</f>
        <v>#REF!</v>
      </c>
      <c r="R994" t="e">
        <f>VLOOKUP(assembly_staff_import[[#This Row],[Formatted Works for Group]],[3]!Table7[#Data],1,0)</f>
        <v>#REF!</v>
      </c>
      <c r="S994" t="str">
        <f>IF(assembly_staff_import[[#This Row],[Legislative Staff Type]]="Personal", assembly_staff_import[[#This Row],[Vlookup Works for Group]], assembly_staff_import[[#This Row],[Formatted Works for Group calc]]&amp;", Central Staff Office, Assembly")</f>
        <v>Member Services (Minority), Central Staff Office, Assembly</v>
      </c>
      <c r="T994" s="20" t="str">
        <f>TRIM(assembly_staff_import[[#This Row],[NAME_SOURCE_KEY]])</f>
        <v>SCARANO, JENNIFER M</v>
      </c>
      <c r="U994" t="s">
        <v>28348</v>
      </c>
      <c r="V994" t="s">
        <v>28349</v>
      </c>
      <c r="W994" t="s">
        <v>27610</v>
      </c>
      <c r="Y994" t="str">
        <f>IF(assembly_staff_import[[#This Row],[Legislative Staff Type]]="Personal", PROPER(TRIM(assembly_staff_import[[#This Row],[Unit First MI via UNIT_SOURCE_KEY]])&amp;" "&amp;assembly_staff_import[[#This Row],[Unit Last via UNIT_SOURCE_KEY]]), PROPER(TRIM(assembly_staff_import[[#This Row],[UNIT NAME_SOURCE_KEY2]])))</f>
        <v>Member Services (Minority)</v>
      </c>
      <c r="Z994" t="s">
        <v>28337</v>
      </c>
      <c r="AA994" t="e">
        <f>VLOOKUP(assembly_staff_import[[#This Row],[Formatted and corrected Works for Group Text]],[3]!Table4[#Data],1,0)</f>
        <v>#REF!</v>
      </c>
      <c r="AB994" t="e">
        <f>VLOOKUP(assembly_staff_import[[#This Row],[Formatted and corrected Works for Group Text]],[3]!Table5[#Data],2,0)</f>
        <v>#REF!</v>
      </c>
      <c r="AC994" t="str">
        <f>IF(TRIM(assembly_staff_import[[#This Row],[PUBLIC INFO ADDR_SOURCE_KEY]])="CAPITOL, ALBANY", "Legislative / Capitol Office", "District Office")</f>
        <v>Legislative / Capitol Office</v>
      </c>
      <c r="AD994" t="s">
        <v>28338</v>
      </c>
      <c r="AF994" t="str">
        <f t="shared" si="52"/>
        <v xml:space="preserve">440 </v>
      </c>
      <c r="AG994" t="s">
        <v>28338</v>
      </c>
      <c r="AH994" t="s">
        <v>28350</v>
      </c>
      <c r="AI994" t="s">
        <v>24369</v>
      </c>
      <c r="AJ994" t="s">
        <v>23493</v>
      </c>
    </row>
    <row r="995" spans="1:36" x14ac:dyDescent="0.2">
      <c r="A995" t="str">
        <f>TRIM(PROPER((assembly_staff_import[[#This Row],[First MI Name via NAME_SOURCE_KEY TEXT]]&amp;" "&amp;assembly_staff_import[[#This Row],[Last Name via NAME_SOURCE_KEY TEXT]]&amp;" "&amp;assembly_staff_import[[#This Row],[Suffix via NAME_SOURCE_KEY]])))</f>
        <v>Rebecca L Reville</v>
      </c>
      <c r="B995" t="str">
        <f>TRIM(CONCATENATE(TRIM(assembly_staff_import[[#This Row],[Full Name]]), ", ", assembly_staff_import[[#This Row],[Title]]))</f>
        <v>Rebecca L Reville, Legis Aide</v>
      </c>
      <c r="C995" t="e">
        <f>assembly_staff_import[[#This Row],[Vlookup_groups]]</f>
        <v>#REF!</v>
      </c>
      <c r="D995" t="str">
        <f>IF(assembly_staff_import[[#This Row],[Legislative Staff Type]]="Personal",assembly_staff_import[[#This Row],[Formatted Personal Staff Office]],"")</f>
        <v/>
      </c>
      <c r="E995" t="s">
        <v>65</v>
      </c>
      <c r="F995" s="19" t="s">
        <v>10913</v>
      </c>
      <c r="G995" t="s">
        <v>1237</v>
      </c>
      <c r="H995" t="str">
        <f>TRIM(PROPER((assembly_staff_import[[#This Row],[Last Name via NAME_SOURCE_KEY TEXT]]&amp;" "&amp;assembly_staff_import[[#This Row],[Suffix via NAME_SOURCE_KEY]])))</f>
        <v>Reville</v>
      </c>
      <c r="I995" t="str">
        <f>PROPER(assembly_staff_import[[#This Row],[JOB TITLE_SOURCE_KEY]])</f>
        <v xml:space="preserve">Legis Aide                                 </v>
      </c>
      <c r="J995" t="s">
        <v>72</v>
      </c>
      <c r="K995" t="str">
        <f>IF(assembly_staff_import[[#This Row],[Legislative Staff Type]]="Personal",assembly_staff_import[[#This Row],[Vlookup Reports To Person]], "")</f>
        <v/>
      </c>
      <c r="L995" t="str">
        <f>PROPER(assembly_staff_import[[#This Row],[First MI Name via NAME_SOURCE_KEY TEXT]])</f>
        <v xml:space="preserve"> Rebecca L</v>
      </c>
      <c r="M995" t="s">
        <v>16576</v>
      </c>
      <c r="N995" t="str">
        <f>LOWER(CONCATENATE(assembly_staff_import[[#This Row],[Last Name]],LEFT(assembly_staff_import[[#This Row],[First Name (no initial)]],1),"@nyassembly.gov"))</f>
        <v>reviller@nyassembly.gov</v>
      </c>
      <c r="O995" t="s">
        <v>23777</v>
      </c>
      <c r="P995" t="e">
        <f>VLOOKUP(assembly_staff_import[[#This Row],[Full Name]],[3]!PEOPLE_March_20[#Data],1,0)</f>
        <v>#REF!</v>
      </c>
      <c r="Q995" t="e">
        <f>VLOOKUP(assembly_staff_import[[#This Row],[Full Name]],[3]!Table17[#Data],3,0)</f>
        <v>#REF!</v>
      </c>
      <c r="R995" t="e">
        <f>VLOOKUP(assembly_staff_import[[#This Row],[Formatted Works for Group]],[3]!Table7[#Data],1,0)</f>
        <v>#REF!</v>
      </c>
      <c r="S995" t="str">
        <f>IF(assembly_staff_import[[#This Row],[Legislative Staff Type]]="Personal", assembly_staff_import[[#This Row],[Vlookup Works for Group]], assembly_staff_import[[#This Row],[Formatted Works for Group calc]]&amp;", Central Staff Office, Assembly")</f>
        <v>Member Services (Minority), Central Staff Office, Assembly</v>
      </c>
      <c r="T995" s="20" t="str">
        <f>TRIM(assembly_staff_import[[#This Row],[NAME_SOURCE_KEY]])</f>
        <v>REVILLE, REBECCA L</v>
      </c>
      <c r="U995" t="s">
        <v>28351</v>
      </c>
      <c r="V995" t="s">
        <v>28352</v>
      </c>
      <c r="W995" t="s">
        <v>28353</v>
      </c>
      <c r="Y995" t="str">
        <f>IF(assembly_staff_import[[#This Row],[Legislative Staff Type]]="Personal", PROPER(TRIM(assembly_staff_import[[#This Row],[Unit First MI via UNIT_SOURCE_KEY]])&amp;" "&amp;assembly_staff_import[[#This Row],[Unit Last via UNIT_SOURCE_KEY]]), PROPER(TRIM(assembly_staff_import[[#This Row],[UNIT NAME_SOURCE_KEY2]])))</f>
        <v>Member Services (Minority)</v>
      </c>
      <c r="Z995" t="s">
        <v>28337</v>
      </c>
      <c r="AA995" t="e">
        <f>VLOOKUP(assembly_staff_import[[#This Row],[Formatted and corrected Works for Group Text]],[3]!Table4[#Data],1,0)</f>
        <v>#REF!</v>
      </c>
      <c r="AB995" t="e">
        <f>VLOOKUP(assembly_staff_import[[#This Row],[Formatted and corrected Works for Group Text]],[3]!Table5[#Data],2,0)</f>
        <v>#REF!</v>
      </c>
      <c r="AC995" t="str">
        <f>IF(TRIM(assembly_staff_import[[#This Row],[PUBLIC INFO ADDR_SOURCE_KEY]])="CAPITOL, ALBANY", "Legislative / Capitol Office", "District Office")</f>
        <v>Legislative / Capitol Office</v>
      </c>
      <c r="AD995" t="s">
        <v>28338</v>
      </c>
      <c r="AF995" t="str">
        <f t="shared" si="52"/>
        <v xml:space="preserve">440 </v>
      </c>
      <c r="AG995" t="s">
        <v>28338</v>
      </c>
      <c r="AH995" t="s">
        <v>28354</v>
      </c>
      <c r="AI995" t="s">
        <v>23600</v>
      </c>
      <c r="AJ995" t="s">
        <v>23493</v>
      </c>
    </row>
    <row r="996" spans="1:36" x14ac:dyDescent="0.2">
      <c r="A996" t="str">
        <f>TRIM(PROPER((assembly_staff_import[[#This Row],[First MI Name via NAME_SOURCE_KEY TEXT]]&amp;" "&amp;assembly_staff_import[[#This Row],[Last Name via NAME_SOURCE_KEY TEXT]]&amp;" "&amp;assembly_staff_import[[#This Row],[Suffix via NAME_SOURCE_KEY]])))</f>
        <v>Spencer T Bernard</v>
      </c>
      <c r="B996" t="str">
        <f>TRIM(CONCATENATE(TRIM(assembly_staff_import[[#This Row],[Full Name]]), ", ", assembly_staff_import[[#This Row],[Title]]))</f>
        <v>Spencer T Bernard, Dep Dir</v>
      </c>
      <c r="C996" t="e">
        <f>assembly_staff_import[[#This Row],[Vlookup_groups]]</f>
        <v>#REF!</v>
      </c>
      <c r="D996" t="str">
        <f>IF(assembly_staff_import[[#This Row],[Legislative Staff Type]]="Personal",assembly_staff_import[[#This Row],[Formatted Personal Staff Office]],"")</f>
        <v/>
      </c>
      <c r="E996" t="s">
        <v>65</v>
      </c>
      <c r="F996" s="19" t="s">
        <v>10913</v>
      </c>
      <c r="G996" t="s">
        <v>1237</v>
      </c>
      <c r="H996" t="str">
        <f>TRIM(PROPER((assembly_staff_import[[#This Row],[Last Name via NAME_SOURCE_KEY TEXT]]&amp;" "&amp;assembly_staff_import[[#This Row],[Suffix via NAME_SOURCE_KEY]])))</f>
        <v>Bernard</v>
      </c>
      <c r="I996" t="str">
        <f>PROPER(assembly_staff_import[[#This Row],[JOB TITLE_SOURCE_KEY]])</f>
        <v xml:space="preserve">Dep Dir                                    </v>
      </c>
      <c r="J996" t="s">
        <v>72</v>
      </c>
      <c r="K996" t="str">
        <f>IF(assembly_staff_import[[#This Row],[Legislative Staff Type]]="Personal",assembly_staff_import[[#This Row],[Vlookup Reports To Person]], "")</f>
        <v/>
      </c>
      <c r="L996" t="str">
        <f>PROPER(assembly_staff_import[[#This Row],[First MI Name via NAME_SOURCE_KEY TEXT]])</f>
        <v xml:space="preserve"> Spencer T</v>
      </c>
      <c r="M996" t="s">
        <v>21104</v>
      </c>
      <c r="N996" t="str">
        <f>LOWER(CONCATENATE(assembly_staff_import[[#This Row],[Last Name]],LEFT(assembly_staff_import[[#This Row],[First Name (no initial)]],1),"@nyassembly.gov"))</f>
        <v>bernards@nyassembly.gov</v>
      </c>
      <c r="O996" t="s">
        <v>8341</v>
      </c>
      <c r="P996" t="e">
        <f>VLOOKUP(assembly_staff_import[[#This Row],[Full Name]],[3]!PEOPLE_March_20[#Data],1,0)</f>
        <v>#REF!</v>
      </c>
      <c r="Q996" t="e">
        <f>VLOOKUP(assembly_staff_import[[#This Row],[Full Name]],[3]!Table17[#Data],3,0)</f>
        <v>#REF!</v>
      </c>
      <c r="R996" t="e">
        <f>VLOOKUP(assembly_staff_import[[#This Row],[Formatted Works for Group]],[3]!Table7[#Data],1,0)</f>
        <v>#REF!</v>
      </c>
      <c r="S996" t="str">
        <f>IF(assembly_staff_import[[#This Row],[Legislative Staff Type]]="Personal", assembly_staff_import[[#This Row],[Vlookup Works for Group]], assembly_staff_import[[#This Row],[Formatted Works for Group calc]]&amp;", Central Staff Office, Assembly")</f>
        <v>Member Services (Minority), Central Staff Office, Assembly</v>
      </c>
      <c r="T996" s="20" t="str">
        <f>TRIM(assembly_staff_import[[#This Row],[NAME_SOURCE_KEY]])</f>
        <v>BERNARD, SPENCER T</v>
      </c>
      <c r="U996" t="s">
        <v>28355</v>
      </c>
      <c r="V996" t="s">
        <v>28356</v>
      </c>
      <c r="W996" t="s">
        <v>28357</v>
      </c>
      <c r="Y996" t="str">
        <f>IF(assembly_staff_import[[#This Row],[Legislative Staff Type]]="Personal", PROPER(TRIM(assembly_staff_import[[#This Row],[Unit First MI via UNIT_SOURCE_KEY]])&amp;" "&amp;assembly_staff_import[[#This Row],[Unit Last via UNIT_SOURCE_KEY]]), PROPER(TRIM(assembly_staff_import[[#This Row],[UNIT NAME_SOURCE_KEY2]])))</f>
        <v>Member Services (Minority)</v>
      </c>
      <c r="Z996" t="s">
        <v>28337</v>
      </c>
      <c r="AA996" t="e">
        <f>VLOOKUP(assembly_staff_import[[#This Row],[Formatted and corrected Works for Group Text]],[3]!Table4[#Data],1,0)</f>
        <v>#REF!</v>
      </c>
      <c r="AB996" t="e">
        <f>VLOOKUP(assembly_staff_import[[#This Row],[Formatted and corrected Works for Group Text]],[3]!Table5[#Data],2,0)</f>
        <v>#REF!</v>
      </c>
      <c r="AC996" t="str">
        <f>IF(TRIM(assembly_staff_import[[#This Row],[PUBLIC INFO ADDR_SOURCE_KEY]])="CAPITOL, ALBANY", "Legislative / Capitol Office", "District Office")</f>
        <v>District Office</v>
      </c>
      <c r="AD996" t="s">
        <v>28338</v>
      </c>
      <c r="AF996" t="str">
        <f t="shared" si="52"/>
        <v xml:space="preserve">440 </v>
      </c>
      <c r="AG996" t="s">
        <v>28338</v>
      </c>
      <c r="AH996" t="s">
        <v>28358</v>
      </c>
      <c r="AI996" t="s">
        <v>23534</v>
      </c>
      <c r="AJ996" t="s">
        <v>28359</v>
      </c>
    </row>
    <row r="997" spans="1:36" x14ac:dyDescent="0.2">
      <c r="A997" t="str">
        <f>TRIM(PROPER((assembly_staff_import[[#This Row],[First MI Name via NAME_SOURCE_KEY TEXT]]&amp;" "&amp;assembly_staff_import[[#This Row],[Last Name via NAME_SOURCE_KEY TEXT]]&amp;" "&amp;assembly_staff_import[[#This Row],[Suffix via NAME_SOURCE_KEY]])))</f>
        <v>Susan J Englert</v>
      </c>
      <c r="B997" t="str">
        <f>TRIM(CONCATENATE(TRIM(assembly_staff_import[[#This Row],[Full Name]]), ", ", assembly_staff_import[[#This Row],[Title]]))</f>
        <v>Susan J Englert, Admin Assistant</v>
      </c>
      <c r="C997" t="e">
        <f>assembly_staff_import[[#This Row],[Vlookup_groups]]</f>
        <v>#REF!</v>
      </c>
      <c r="D997" t="str">
        <f>IF(assembly_staff_import[[#This Row],[Legislative Staff Type]]="Personal",assembly_staff_import[[#This Row],[Formatted Personal Staff Office]],"")</f>
        <v/>
      </c>
      <c r="E997" t="s">
        <v>65</v>
      </c>
      <c r="F997" s="19" t="s">
        <v>10913</v>
      </c>
      <c r="G997" t="s">
        <v>1237</v>
      </c>
      <c r="H997" t="str">
        <f>TRIM(PROPER((assembly_staff_import[[#This Row],[Last Name via NAME_SOURCE_KEY TEXT]]&amp;" "&amp;assembly_staff_import[[#This Row],[Suffix via NAME_SOURCE_KEY]])))</f>
        <v>Englert</v>
      </c>
      <c r="I997" t="str">
        <f>PROPER(assembly_staff_import[[#This Row],[JOB TITLE_SOURCE_KEY]])</f>
        <v xml:space="preserve">Admin Assistant                            </v>
      </c>
      <c r="J997" t="s">
        <v>72</v>
      </c>
      <c r="K997" t="str">
        <f>IF(assembly_staff_import[[#This Row],[Legislative Staff Type]]="Personal",assembly_staff_import[[#This Row],[Vlookup Reports To Person]], "")</f>
        <v/>
      </c>
      <c r="L997" t="str">
        <f>PROPER(assembly_staff_import[[#This Row],[First MI Name via NAME_SOURCE_KEY TEXT]])</f>
        <v xml:space="preserve"> Susan J</v>
      </c>
      <c r="M997" t="s">
        <v>23196</v>
      </c>
      <c r="N997" t="str">
        <f>LOWER(CONCATENATE(assembly_staff_import[[#This Row],[Last Name]],LEFT(assembly_staff_import[[#This Row],[First Name (no initial)]],1),"@nyassembly.gov"))</f>
        <v>englerts@nyassembly.gov</v>
      </c>
      <c r="O997" t="s">
        <v>7324</v>
      </c>
      <c r="P997" t="e">
        <f>VLOOKUP(assembly_staff_import[[#This Row],[Full Name]],[3]!PEOPLE_March_20[#Data],1,0)</f>
        <v>#REF!</v>
      </c>
      <c r="Q997" t="e">
        <f>VLOOKUP(assembly_staff_import[[#This Row],[Full Name]],[3]!Table17[#Data],3,0)</f>
        <v>#REF!</v>
      </c>
      <c r="R997" t="e">
        <f>VLOOKUP(assembly_staff_import[[#This Row],[Formatted Works for Group]],[3]!Table7[#Data],1,0)</f>
        <v>#REF!</v>
      </c>
      <c r="S997" t="str">
        <f>IF(assembly_staff_import[[#This Row],[Legislative Staff Type]]="Personal", assembly_staff_import[[#This Row],[Vlookup Works for Group]], assembly_staff_import[[#This Row],[Formatted Works for Group calc]]&amp;", Central Staff Office, Assembly")</f>
        <v>Member Services (Minority), Central Staff Office, Assembly</v>
      </c>
      <c r="T997" s="20" t="str">
        <f>TRIM(assembly_staff_import[[#This Row],[NAME_SOURCE_KEY]])</f>
        <v>ENGLERT, SUSAN J</v>
      </c>
      <c r="U997" t="s">
        <v>28360</v>
      </c>
      <c r="V997" t="s">
        <v>28361</v>
      </c>
      <c r="W997" t="s">
        <v>24969</v>
      </c>
      <c r="Y997" t="str">
        <f>IF(assembly_staff_import[[#This Row],[Legislative Staff Type]]="Personal", PROPER(TRIM(assembly_staff_import[[#This Row],[Unit First MI via UNIT_SOURCE_KEY]])&amp;" "&amp;assembly_staff_import[[#This Row],[Unit Last via UNIT_SOURCE_KEY]]), PROPER(TRIM(assembly_staff_import[[#This Row],[UNIT NAME_SOURCE_KEY2]])))</f>
        <v>Member Services (Minority)</v>
      </c>
      <c r="Z997" t="s">
        <v>28337</v>
      </c>
      <c r="AA997" t="e">
        <f>VLOOKUP(assembly_staff_import[[#This Row],[Formatted and corrected Works for Group Text]],[3]!Table4[#Data],1,0)</f>
        <v>#REF!</v>
      </c>
      <c r="AB997" t="e">
        <f>VLOOKUP(assembly_staff_import[[#This Row],[Formatted and corrected Works for Group Text]],[3]!Table5[#Data],2,0)</f>
        <v>#REF!</v>
      </c>
      <c r="AC997" t="str">
        <f>IF(TRIM(assembly_staff_import[[#This Row],[PUBLIC INFO ADDR_SOURCE_KEY]])="CAPITOL, ALBANY", "Legislative / Capitol Office", "District Office")</f>
        <v>District Office</v>
      </c>
      <c r="AD997" t="s">
        <v>28338</v>
      </c>
      <c r="AF997" t="str">
        <f t="shared" si="52"/>
        <v xml:space="preserve">440 </v>
      </c>
      <c r="AG997" t="s">
        <v>28338</v>
      </c>
      <c r="AH997" t="s">
        <v>28362</v>
      </c>
      <c r="AI997" t="s">
        <v>23568</v>
      </c>
      <c r="AJ997" t="s">
        <v>27451</v>
      </c>
    </row>
    <row r="998" spans="1:36" x14ac:dyDescent="0.2">
      <c r="A998" t="str">
        <f>TRIM(PROPER((assembly_staff_import[[#This Row],[First MI Name via NAME_SOURCE_KEY TEXT]]&amp;" "&amp;assembly_staff_import[[#This Row],[Last Name via NAME_SOURCE_KEY TEXT]]&amp;" "&amp;assembly_staff_import[[#This Row],[Suffix via NAME_SOURCE_KEY]])))</f>
        <v>Thomas J Scarangello</v>
      </c>
      <c r="B998" t="str">
        <f>TRIM(CONCATENATE(TRIM(assembly_staff_import[[#This Row],[Full Name]]), ", ", assembly_staff_import[[#This Row],[Title]]))</f>
        <v>Thomas J Scarangello, Commun Relations Dir</v>
      </c>
      <c r="C998" t="e">
        <f>assembly_staff_import[[#This Row],[Vlookup_groups]]</f>
        <v>#REF!</v>
      </c>
      <c r="D998" t="str">
        <f>IF(assembly_staff_import[[#This Row],[Legislative Staff Type]]="Personal",assembly_staff_import[[#This Row],[Formatted Personal Staff Office]],"")</f>
        <v/>
      </c>
      <c r="E998" t="s">
        <v>65</v>
      </c>
      <c r="F998" s="19" t="s">
        <v>10913</v>
      </c>
      <c r="G998" t="s">
        <v>1237</v>
      </c>
      <c r="H998" t="str">
        <f>TRIM(PROPER((assembly_staff_import[[#This Row],[Last Name via NAME_SOURCE_KEY TEXT]]&amp;" "&amp;assembly_staff_import[[#This Row],[Suffix via NAME_SOURCE_KEY]])))</f>
        <v>Scarangello</v>
      </c>
      <c r="I998" t="str">
        <f>PROPER(assembly_staff_import[[#This Row],[JOB TITLE_SOURCE_KEY]])</f>
        <v xml:space="preserve">Commun Relations Dir                       </v>
      </c>
      <c r="J998" t="s">
        <v>72</v>
      </c>
      <c r="K998" t="str">
        <f>IF(assembly_staff_import[[#This Row],[Legislative Staff Type]]="Personal",assembly_staff_import[[#This Row],[Vlookup Reports To Person]], "")</f>
        <v/>
      </c>
      <c r="L998" t="str">
        <f>PROPER(assembly_staff_import[[#This Row],[First MI Name via NAME_SOURCE_KEY TEXT]])</f>
        <v xml:space="preserve"> Thomas J</v>
      </c>
      <c r="M998" t="s">
        <v>11189</v>
      </c>
      <c r="N998" t="str">
        <f>LOWER(CONCATENATE(assembly_staff_import[[#This Row],[Last Name]],LEFT(assembly_staff_import[[#This Row],[First Name (no initial)]],1),"@nyassembly.gov"))</f>
        <v>scarangellot@nyassembly.gov</v>
      </c>
      <c r="O998" t="s">
        <v>7424</v>
      </c>
      <c r="P998" t="e">
        <f>VLOOKUP(assembly_staff_import[[#This Row],[Full Name]],[3]!PEOPLE_March_20[#Data],1,0)</f>
        <v>#REF!</v>
      </c>
      <c r="Q998" t="e">
        <f>VLOOKUP(assembly_staff_import[[#This Row],[Full Name]],[3]!Table17[#Data],3,0)</f>
        <v>#REF!</v>
      </c>
      <c r="R998" t="e">
        <f>VLOOKUP(assembly_staff_import[[#This Row],[Formatted Works for Group]],[3]!Table7[#Data],1,0)</f>
        <v>#REF!</v>
      </c>
      <c r="S998" t="str">
        <f>IF(assembly_staff_import[[#This Row],[Legislative Staff Type]]="Personal", assembly_staff_import[[#This Row],[Vlookup Works for Group]], assembly_staff_import[[#This Row],[Formatted Works for Group calc]]&amp;", Central Staff Office, Assembly")</f>
        <v>Member Services (Minority), Central Staff Office, Assembly</v>
      </c>
      <c r="T998" s="20" t="str">
        <f>TRIM(assembly_staff_import[[#This Row],[NAME_SOURCE_KEY]])</f>
        <v>SCARANGELLO, THOMAS J</v>
      </c>
      <c r="U998" t="s">
        <v>28363</v>
      </c>
      <c r="V998" t="s">
        <v>28364</v>
      </c>
      <c r="W998" t="s">
        <v>27176</v>
      </c>
      <c r="Y998" t="str">
        <f>IF(assembly_staff_import[[#This Row],[Legislative Staff Type]]="Personal", PROPER(TRIM(assembly_staff_import[[#This Row],[Unit First MI via UNIT_SOURCE_KEY]])&amp;" "&amp;assembly_staff_import[[#This Row],[Unit Last via UNIT_SOURCE_KEY]]), PROPER(TRIM(assembly_staff_import[[#This Row],[UNIT NAME_SOURCE_KEY2]])))</f>
        <v>Member Services (Minority)</v>
      </c>
      <c r="Z998" t="s">
        <v>28337</v>
      </c>
      <c r="AA998" t="e">
        <f>VLOOKUP(assembly_staff_import[[#This Row],[Formatted and corrected Works for Group Text]],[3]!Table4[#Data],1,0)</f>
        <v>#REF!</v>
      </c>
      <c r="AB998" t="e">
        <f>VLOOKUP(assembly_staff_import[[#This Row],[Formatted and corrected Works for Group Text]],[3]!Table5[#Data],2,0)</f>
        <v>#REF!</v>
      </c>
      <c r="AC998" t="str">
        <f>IF(TRIM(assembly_staff_import[[#This Row],[PUBLIC INFO ADDR_SOURCE_KEY]])="CAPITOL, ALBANY", "Legislative / Capitol Office", "District Office")</f>
        <v>District Office</v>
      </c>
      <c r="AD998" t="s">
        <v>28338</v>
      </c>
      <c r="AF998" t="str">
        <f t="shared" si="52"/>
        <v xml:space="preserve">440 </v>
      </c>
      <c r="AG998" t="s">
        <v>28338</v>
      </c>
      <c r="AH998" t="s">
        <v>28365</v>
      </c>
      <c r="AI998" t="s">
        <v>24638</v>
      </c>
      <c r="AJ998" t="s">
        <v>28366</v>
      </c>
    </row>
    <row r="999" spans="1:36" x14ac:dyDescent="0.2">
      <c r="A999" t="str">
        <f>TRIM(PROPER((assembly_staff_import[[#This Row],[First MI Name via NAME_SOURCE_KEY TEXT]]&amp;" "&amp;assembly_staff_import[[#This Row],[Last Name via NAME_SOURCE_KEY TEXT]]&amp;" "&amp;assembly_staff_import[[#This Row],[Suffix via NAME_SOURCE_KEY]])))</f>
        <v>William J Jr Barlow Jr</v>
      </c>
      <c r="B999" t="str">
        <f>TRIM(CONCATENATE(TRIM(assembly_staff_import[[#This Row],[Full Name]]), ", ", assembly_staff_import[[#This Row],[Title]]))</f>
        <v>William J Jr Barlow Jr, Dep Dir</v>
      </c>
      <c r="C999" t="e">
        <f>assembly_staff_import[[#This Row],[Vlookup_groups]]</f>
        <v>#REF!</v>
      </c>
      <c r="D999" t="str">
        <f>IF(assembly_staff_import[[#This Row],[Legislative Staff Type]]="Personal",assembly_staff_import[[#This Row],[Formatted Personal Staff Office]],"")</f>
        <v/>
      </c>
      <c r="E999" t="s">
        <v>65</v>
      </c>
      <c r="F999" s="19" t="s">
        <v>10913</v>
      </c>
      <c r="G999" t="s">
        <v>1237</v>
      </c>
      <c r="H999" t="str">
        <f>TRIM(PROPER((assembly_staff_import[[#This Row],[Last Name via NAME_SOURCE_KEY TEXT]]&amp;" "&amp;assembly_staff_import[[#This Row],[Suffix via NAME_SOURCE_KEY]])))</f>
        <v>Barlow Jr</v>
      </c>
      <c r="I999" t="str">
        <f>PROPER(assembly_staff_import[[#This Row],[JOB TITLE_SOURCE_KEY]])</f>
        <v xml:space="preserve">Dep Dir                                    </v>
      </c>
      <c r="J999" t="s">
        <v>72</v>
      </c>
      <c r="K999" t="str">
        <f>IF(assembly_staff_import[[#This Row],[Legislative Staff Type]]="Personal",assembly_staff_import[[#This Row],[Vlookup Reports To Person]], "")</f>
        <v/>
      </c>
      <c r="L999" t="str">
        <f>PROPER(assembly_staff_import[[#This Row],[First MI Name via NAME_SOURCE_KEY TEXT]])</f>
        <v xml:space="preserve"> William J Jr</v>
      </c>
      <c r="M999" t="s">
        <v>21132</v>
      </c>
      <c r="N999" t="str">
        <f>LOWER(CONCATENATE(assembly_staff_import[[#This Row],[Last Name]],LEFT(assembly_staff_import[[#This Row],[First Name (no initial)]],1),"@nyassembly.gov"))</f>
        <v>barlow jrw@nyassembly.gov</v>
      </c>
      <c r="O999" t="s">
        <v>4756</v>
      </c>
      <c r="P999" t="e">
        <f>VLOOKUP(assembly_staff_import[[#This Row],[Full Name]],[3]!PEOPLE_March_20[#Data],1,0)</f>
        <v>#REF!</v>
      </c>
      <c r="Q999" t="e">
        <f>VLOOKUP(assembly_staff_import[[#This Row],[Full Name]],[3]!Table17[#Data],3,0)</f>
        <v>#REF!</v>
      </c>
      <c r="R999" t="e">
        <f>VLOOKUP(assembly_staff_import[[#This Row],[Formatted Works for Group]],[3]!Table7[#Data],1,0)</f>
        <v>#REF!</v>
      </c>
      <c r="S999" t="str">
        <f>IF(assembly_staff_import[[#This Row],[Legislative Staff Type]]="Personal", assembly_staff_import[[#This Row],[Vlookup Works for Group]], assembly_staff_import[[#This Row],[Formatted Works for Group calc]]&amp;", Central Staff Office, Assembly")</f>
        <v>Member Services (Minority), Central Staff Office, Assembly</v>
      </c>
      <c r="T999" s="20" t="str">
        <f>TRIM(assembly_staff_import[[#This Row],[NAME_SOURCE_KEY]])</f>
        <v>BARLOW, WILLIAM J JR</v>
      </c>
      <c r="U999" t="s">
        <v>28367</v>
      </c>
      <c r="V999" t="s">
        <v>28368</v>
      </c>
      <c r="W999" t="s">
        <v>24621</v>
      </c>
      <c r="X999" t="s">
        <v>23498</v>
      </c>
      <c r="Y999" t="str">
        <f>IF(assembly_staff_import[[#This Row],[Legislative Staff Type]]="Personal", PROPER(TRIM(assembly_staff_import[[#This Row],[Unit First MI via UNIT_SOURCE_KEY]])&amp;" "&amp;assembly_staff_import[[#This Row],[Unit Last via UNIT_SOURCE_KEY]]), PROPER(TRIM(assembly_staff_import[[#This Row],[UNIT NAME_SOURCE_KEY2]])))</f>
        <v>Member Services (Minority)</v>
      </c>
      <c r="Z999" t="s">
        <v>28337</v>
      </c>
      <c r="AA999" t="e">
        <f>VLOOKUP(assembly_staff_import[[#This Row],[Formatted and corrected Works for Group Text]],[3]!Table4[#Data],1,0)</f>
        <v>#REF!</v>
      </c>
      <c r="AB999" t="e">
        <f>VLOOKUP(assembly_staff_import[[#This Row],[Formatted and corrected Works for Group Text]],[3]!Table5[#Data],2,0)</f>
        <v>#REF!</v>
      </c>
      <c r="AC999" t="str">
        <f>IF(TRIM(assembly_staff_import[[#This Row],[PUBLIC INFO ADDR_SOURCE_KEY]])="CAPITOL, ALBANY", "Legislative / Capitol Office", "District Office")</f>
        <v>District Office</v>
      </c>
      <c r="AD999" t="s">
        <v>28338</v>
      </c>
      <c r="AF999" t="str">
        <f t="shared" si="52"/>
        <v xml:space="preserve">440 </v>
      </c>
      <c r="AG999" t="s">
        <v>28338</v>
      </c>
      <c r="AH999" t="s">
        <v>28369</v>
      </c>
      <c r="AI999" t="s">
        <v>23534</v>
      </c>
      <c r="AJ999" t="s">
        <v>28370</v>
      </c>
    </row>
    <row r="1000" spans="1:36" x14ac:dyDescent="0.2">
      <c r="A1000" t="str">
        <f>TRIM(PROPER((assembly_staff_import[[#This Row],[First MI Name via NAME_SOURCE_KEY TEXT]]&amp;" "&amp;assembly_staff_import[[#This Row],[Last Name via NAME_SOURCE_KEY TEXT]]&amp;" "&amp;assembly_staff_import[[#This Row],[Suffix via NAME_SOURCE_KEY]])))</f>
        <v>Shawn K Fancher</v>
      </c>
      <c r="B1000" t="str">
        <f>TRIM(CONCATENATE(TRIM(assembly_staff_import[[#This Row],[Full Name]]), ", ", assembly_staff_import[[#This Row],[Title]]))</f>
        <v>Shawn K Fancher, D O Assistant</v>
      </c>
      <c r="C1000" t="e">
        <f>assembly_staff_import[[#This Row],[Vlookup_groups]]</f>
        <v>#REF!</v>
      </c>
      <c r="D1000" t="str">
        <f>IF(assembly_staff_import[[#This Row],[Legislative Staff Type]]="Personal",assembly_staff_import[[#This Row],[Formatted Personal Staff Office]],"")</f>
        <v/>
      </c>
      <c r="E1000" t="s">
        <v>65</v>
      </c>
      <c r="F1000" s="19" t="s">
        <v>10913</v>
      </c>
      <c r="G1000" t="s">
        <v>1237</v>
      </c>
      <c r="H1000" t="str">
        <f>TRIM(PROPER((assembly_staff_import[[#This Row],[Last Name via NAME_SOURCE_KEY TEXT]]&amp;" "&amp;assembly_staff_import[[#This Row],[Suffix via NAME_SOURCE_KEY]])))</f>
        <v>Fancher</v>
      </c>
      <c r="I1000" t="str">
        <f>PROPER(assembly_staff_import[[#This Row],[JOB TITLE_SOURCE_KEY]])</f>
        <v xml:space="preserve">D O Assistant                              </v>
      </c>
      <c r="J1000" t="s">
        <v>72</v>
      </c>
      <c r="K1000" t="str">
        <f>IF(assembly_staff_import[[#This Row],[Legislative Staff Type]]="Personal",assembly_staff_import[[#This Row],[Vlookup Reports To Person]], "")</f>
        <v/>
      </c>
      <c r="L1000" t="str">
        <f>PROPER(assembly_staff_import[[#This Row],[First MI Name via NAME_SOURCE_KEY TEXT]])</f>
        <v xml:space="preserve"> Shawn K</v>
      </c>
      <c r="M1000" t="s">
        <v>22375</v>
      </c>
      <c r="N1000" t="str">
        <f>LOWER(CONCATENATE(assembly_staff_import[[#This Row],[Last Name]],LEFT(assembly_staff_import[[#This Row],[First Name (no initial)]],1),"@nyassembly.gov"))</f>
        <v>fanchers@nyassembly.gov</v>
      </c>
      <c r="O1000" t="s">
        <v>26340</v>
      </c>
      <c r="P1000" t="e">
        <f>VLOOKUP(assembly_staff_import[[#This Row],[Full Name]],[3]!PEOPLE_March_20[#Data],1,0)</f>
        <v>#REF!</v>
      </c>
      <c r="Q1000" t="e">
        <f>VLOOKUP(assembly_staff_import[[#This Row],[Full Name]],[3]!Table17[#Data],3,0)</f>
        <v>#REF!</v>
      </c>
      <c r="R1000" t="e">
        <f>VLOOKUP(assembly_staff_import[[#This Row],[Formatted Works for Group]],[3]!Table7[#Data],1,0)</f>
        <v>#REF!</v>
      </c>
      <c r="S1000" t="str">
        <f>IF(assembly_staff_import[[#This Row],[Legislative Staff Type]]="Personal", assembly_staff_import[[#This Row],[Vlookup Works for Group]], assembly_staff_import[[#This Row],[Formatted Works for Group calc]]&amp;", Central Staff Office, Assembly")</f>
        <v>Member Support Services, Central Staff Office, Assembly</v>
      </c>
      <c r="T1000" s="20" t="str">
        <f>TRIM(assembly_staff_import[[#This Row],[NAME_SOURCE_KEY]])</f>
        <v>FANCHER, SHAWN K</v>
      </c>
      <c r="U1000" t="s">
        <v>28371</v>
      </c>
      <c r="V1000" t="s">
        <v>28372</v>
      </c>
      <c r="W1000" t="s">
        <v>28373</v>
      </c>
      <c r="Y1000" t="str">
        <f>IF(assembly_staff_import[[#This Row],[Legislative Staff Type]]="Personal", PROPER(TRIM(assembly_staff_import[[#This Row],[Unit First MI via UNIT_SOURCE_KEY]])&amp;" "&amp;assembly_staff_import[[#This Row],[Unit Last via UNIT_SOURCE_KEY]]), PROPER(TRIM(assembly_staff_import[[#This Row],[UNIT NAME_SOURCE_KEY2]])))</f>
        <v>Member Support Services</v>
      </c>
      <c r="Z1000" t="s">
        <v>28374</v>
      </c>
      <c r="AA1000" t="e">
        <f>VLOOKUP(assembly_staff_import[[#This Row],[Formatted and corrected Works for Group Text]],[3]!Table4[#Data],1,0)</f>
        <v>#REF!</v>
      </c>
      <c r="AB1000" t="e">
        <f>VLOOKUP(assembly_staff_import[[#This Row],[Formatted and corrected Works for Group Text]],[3]!Table5[#Data],2,0)</f>
        <v>#REF!</v>
      </c>
      <c r="AC1000" t="str">
        <f>IF(TRIM(assembly_staff_import[[#This Row],[PUBLIC INFO ADDR_SOURCE_KEY]])="CAPITOL, ALBANY", "Legislative / Capitol Office", "District Office")</f>
        <v>Legislative / Capitol Office</v>
      </c>
      <c r="AD1000" t="s">
        <v>28375</v>
      </c>
      <c r="AF1000" t="str">
        <f>"222 "</f>
        <v xml:space="preserve">222 </v>
      </c>
      <c r="AG1000" t="s">
        <v>28375</v>
      </c>
      <c r="AH1000" t="s">
        <v>28376</v>
      </c>
      <c r="AI1000" t="s">
        <v>25469</v>
      </c>
      <c r="AJ1000" t="s">
        <v>23493</v>
      </c>
    </row>
    <row r="1001" spans="1:36" x14ac:dyDescent="0.2">
      <c r="A1001" t="str">
        <f>TRIM(PROPER((assembly_staff_import[[#This Row],[First MI Name via NAME_SOURCE_KEY TEXT]]&amp;" "&amp;assembly_staff_import[[#This Row],[Last Name via NAME_SOURCE_KEY TEXT]]&amp;" "&amp;assembly_staff_import[[#This Row],[Suffix via NAME_SOURCE_KEY]])))</f>
        <v>Dioris A Valerio</v>
      </c>
      <c r="B1001" t="str">
        <f>TRIM(CONCATENATE(TRIM(assembly_staff_import[[#This Row],[Full Name]]), ", ", assembly_staff_import[[#This Row],[Title]]))</f>
        <v>Dioris A Valerio, Admin Assistant</v>
      </c>
      <c r="C1001" t="e">
        <f>assembly_staff_import[[#This Row],[Vlookup_groups]]</f>
        <v>#REF!</v>
      </c>
      <c r="D1001" t="str">
        <f>IF(assembly_staff_import[[#This Row],[Legislative Staff Type]]="Personal",assembly_staff_import[[#This Row],[Formatted Personal Staff Office]],"")</f>
        <v/>
      </c>
      <c r="E1001" t="s">
        <v>65</v>
      </c>
      <c r="F1001" s="19" t="s">
        <v>10913</v>
      </c>
      <c r="G1001" t="s">
        <v>1237</v>
      </c>
      <c r="H1001" t="str">
        <f>TRIM(PROPER((assembly_staff_import[[#This Row],[Last Name via NAME_SOURCE_KEY TEXT]]&amp;" "&amp;assembly_staff_import[[#This Row],[Suffix via NAME_SOURCE_KEY]])))</f>
        <v>Valerio</v>
      </c>
      <c r="I1001" t="str">
        <f>PROPER(assembly_staff_import[[#This Row],[JOB TITLE_SOURCE_KEY]])</f>
        <v xml:space="preserve">Admin Assistant                            </v>
      </c>
      <c r="J1001" t="s">
        <v>72</v>
      </c>
      <c r="K1001" t="str">
        <f>IF(assembly_staff_import[[#This Row],[Legislative Staff Type]]="Personal",assembly_staff_import[[#This Row],[Vlookup Reports To Person]], "")</f>
        <v/>
      </c>
      <c r="L1001" t="str">
        <f>PROPER(assembly_staff_import[[#This Row],[First MI Name via NAME_SOURCE_KEY TEXT]])</f>
        <v xml:space="preserve"> Dioris A</v>
      </c>
      <c r="M1001" t="s">
        <v>20056</v>
      </c>
      <c r="N1001" t="str">
        <f>LOWER(CONCATENATE(assembly_staff_import[[#This Row],[Last Name]],LEFT(assembly_staff_import[[#This Row],[First Name (no initial)]],1),"@nyassembly.gov"))</f>
        <v>valeriod@nyassembly.gov</v>
      </c>
      <c r="O1001" t="s">
        <v>28377</v>
      </c>
      <c r="P1001" t="e">
        <f>VLOOKUP(assembly_staff_import[[#This Row],[Full Name]],[3]!PEOPLE_March_20[#Data],1,0)</f>
        <v>#REF!</v>
      </c>
      <c r="Q1001" t="e">
        <f>VLOOKUP(assembly_staff_import[[#This Row],[Full Name]],[3]!Table17[#Data],3,0)</f>
        <v>#REF!</v>
      </c>
      <c r="R1001" t="e">
        <f>VLOOKUP(assembly_staff_import[[#This Row],[Formatted Works for Group]],[3]!Table7[#Data],1,0)</f>
        <v>#REF!</v>
      </c>
      <c r="S1001" t="str">
        <f>IF(assembly_staff_import[[#This Row],[Legislative Staff Type]]="Personal", assembly_staff_import[[#This Row],[Vlookup Works for Group]], assembly_staff_import[[#This Row],[Formatted Works for Group calc]]&amp;", Central Staff Office, Assembly")</f>
        <v>Metropolitan Support Services, Central Staff Office, Assembly</v>
      </c>
      <c r="T1001" s="20" t="str">
        <f>TRIM(assembly_staff_import[[#This Row],[NAME_SOURCE_KEY]])</f>
        <v>VALERIO, DIORIS A</v>
      </c>
      <c r="U1001" t="s">
        <v>28378</v>
      </c>
      <c r="V1001" t="s">
        <v>28379</v>
      </c>
      <c r="W1001" t="s">
        <v>28380</v>
      </c>
      <c r="Y1001" t="str">
        <f>IF(assembly_staff_import[[#This Row],[Legislative Staff Type]]="Personal", PROPER(TRIM(assembly_staff_import[[#This Row],[Unit First MI via UNIT_SOURCE_KEY]])&amp;" "&amp;assembly_staff_import[[#This Row],[Unit Last via UNIT_SOURCE_KEY]]), PROPER(TRIM(assembly_staff_import[[#This Row],[UNIT NAME_SOURCE_KEY2]])))</f>
        <v>Metropolitan Support Services</v>
      </c>
      <c r="Z1001" t="s">
        <v>28381</v>
      </c>
      <c r="AA1001" t="e">
        <f>VLOOKUP(assembly_staff_import[[#This Row],[Formatted and corrected Works for Group Text]],[3]!Table4[#Data],1,0)</f>
        <v>#REF!</v>
      </c>
      <c r="AB1001" t="e">
        <f>VLOOKUP(assembly_staff_import[[#This Row],[Formatted and corrected Works for Group Text]],[3]!Table5[#Data],2,0)</f>
        <v>#REF!</v>
      </c>
      <c r="AC1001" t="str">
        <f>IF(TRIM(assembly_staff_import[[#This Row],[PUBLIC INFO ADDR_SOURCE_KEY]])="CAPITOL, ALBANY", "Legislative / Capitol Office", "District Office")</f>
        <v>District Office</v>
      </c>
      <c r="AD1001" t="s">
        <v>28382</v>
      </c>
      <c r="AF1001" t="str">
        <f t="shared" ref="AF1001:AF1009" si="53">"305 "</f>
        <v xml:space="preserve">305 </v>
      </c>
      <c r="AG1001" t="s">
        <v>28382</v>
      </c>
      <c r="AH1001" t="s">
        <v>28383</v>
      </c>
      <c r="AI1001" t="s">
        <v>23568</v>
      </c>
      <c r="AJ1001" t="s">
        <v>28384</v>
      </c>
    </row>
    <row r="1002" spans="1:36" x14ac:dyDescent="0.2">
      <c r="A1002" t="str">
        <f>TRIM(PROPER((assembly_staff_import[[#This Row],[First MI Name via NAME_SOURCE_KEY TEXT]]&amp;" "&amp;assembly_staff_import[[#This Row],[Last Name via NAME_SOURCE_KEY TEXT]]&amp;" "&amp;assembly_staff_import[[#This Row],[Suffix via NAME_SOURCE_KEY]])))</f>
        <v>Isamari Puello</v>
      </c>
      <c r="B1002" t="str">
        <f>TRIM(CONCATENATE(TRIM(assembly_staff_import[[#This Row],[Full Name]]), ", ", assembly_staff_import[[#This Row],[Title]]))</f>
        <v>Isamari Puello, Exec Admn To The Spk</v>
      </c>
      <c r="C1002" t="e">
        <f>assembly_staff_import[[#This Row],[Vlookup_groups]]</f>
        <v>#REF!</v>
      </c>
      <c r="D1002" t="str">
        <f>IF(assembly_staff_import[[#This Row],[Legislative Staff Type]]="Personal",assembly_staff_import[[#This Row],[Formatted Personal Staff Office]],"")</f>
        <v/>
      </c>
      <c r="E1002" t="s">
        <v>65</v>
      </c>
      <c r="F1002" s="19" t="s">
        <v>10913</v>
      </c>
      <c r="G1002" t="s">
        <v>1237</v>
      </c>
      <c r="H1002" t="str">
        <f>TRIM(PROPER((assembly_staff_import[[#This Row],[Last Name via NAME_SOURCE_KEY TEXT]]&amp;" "&amp;assembly_staff_import[[#This Row],[Suffix via NAME_SOURCE_KEY]])))</f>
        <v>Puello</v>
      </c>
      <c r="I1002" t="str">
        <f>PROPER(assembly_staff_import[[#This Row],[JOB TITLE_SOURCE_KEY]])</f>
        <v xml:space="preserve">Exec Admn To The Spk                       </v>
      </c>
      <c r="J1002" t="s">
        <v>72</v>
      </c>
      <c r="K1002" t="str">
        <f>IF(assembly_staff_import[[#This Row],[Legislative Staff Type]]="Personal",assembly_staff_import[[#This Row],[Vlookup Reports To Person]], "")</f>
        <v/>
      </c>
      <c r="L1002" t="str">
        <f>PROPER(assembly_staff_import[[#This Row],[First MI Name via NAME_SOURCE_KEY TEXT]])</f>
        <v xml:space="preserve"> Isamari</v>
      </c>
      <c r="M1002" t="s">
        <v>22512</v>
      </c>
      <c r="N1002" t="str">
        <f>LOWER(CONCATENATE(assembly_staff_import[[#This Row],[Last Name]],LEFT(assembly_staff_import[[#This Row],[First Name (no initial)]],1),"@nyassembly.gov"))</f>
        <v>puelloi@nyassembly.gov</v>
      </c>
      <c r="O1002" t="s">
        <v>22514</v>
      </c>
      <c r="P1002" t="e">
        <f>VLOOKUP(assembly_staff_import[[#This Row],[Full Name]],[3]!PEOPLE_March_20[#Data],1,0)</f>
        <v>#REF!</v>
      </c>
      <c r="Q1002" t="e">
        <f>VLOOKUP(assembly_staff_import[[#This Row],[Full Name]],[3]!Table17[#Data],3,0)</f>
        <v>#REF!</v>
      </c>
      <c r="R1002" t="e">
        <f>VLOOKUP(assembly_staff_import[[#This Row],[Formatted Works for Group]],[3]!Table7[#Data],1,0)</f>
        <v>#REF!</v>
      </c>
      <c r="S1002" t="str">
        <f>IF(assembly_staff_import[[#This Row],[Legislative Staff Type]]="Personal", assembly_staff_import[[#This Row],[Vlookup Works for Group]], assembly_staff_import[[#This Row],[Formatted Works for Group calc]]&amp;", Central Staff Office, Assembly")</f>
        <v>Metropolitan Support Services, Central Staff Office, Assembly</v>
      </c>
      <c r="T1002" s="20" t="str">
        <f>TRIM(assembly_staff_import[[#This Row],[NAME_SOURCE_KEY]])</f>
        <v>PUELLO, ISAMARI</v>
      </c>
      <c r="U1002" t="s">
        <v>28385</v>
      </c>
      <c r="V1002" t="s">
        <v>28386</v>
      </c>
      <c r="W1002" t="s">
        <v>28387</v>
      </c>
      <c r="Y1002" t="str">
        <f>IF(assembly_staff_import[[#This Row],[Legislative Staff Type]]="Personal", PROPER(TRIM(assembly_staff_import[[#This Row],[Unit First MI via UNIT_SOURCE_KEY]])&amp;" "&amp;assembly_staff_import[[#This Row],[Unit Last via UNIT_SOURCE_KEY]]), PROPER(TRIM(assembly_staff_import[[#This Row],[UNIT NAME_SOURCE_KEY2]])))</f>
        <v>Metropolitan Support Services</v>
      </c>
      <c r="Z1002" t="s">
        <v>28381</v>
      </c>
      <c r="AA1002" t="e">
        <f>VLOOKUP(assembly_staff_import[[#This Row],[Formatted and corrected Works for Group Text]],[3]!Table4[#Data],1,0)</f>
        <v>#REF!</v>
      </c>
      <c r="AB1002" t="e">
        <f>VLOOKUP(assembly_staff_import[[#This Row],[Formatted and corrected Works for Group Text]],[3]!Table5[#Data],2,0)</f>
        <v>#REF!</v>
      </c>
      <c r="AC1002" t="str">
        <f>IF(TRIM(assembly_staff_import[[#This Row],[PUBLIC INFO ADDR_SOURCE_KEY]])="CAPITOL, ALBANY", "Legislative / Capitol Office", "District Office")</f>
        <v>District Office</v>
      </c>
      <c r="AD1002" t="s">
        <v>28382</v>
      </c>
      <c r="AF1002" t="str">
        <f t="shared" si="53"/>
        <v xml:space="preserve">305 </v>
      </c>
      <c r="AG1002" t="s">
        <v>28382</v>
      </c>
      <c r="AH1002" t="s">
        <v>28388</v>
      </c>
      <c r="AI1002" t="s">
        <v>28389</v>
      </c>
      <c r="AJ1002" t="s">
        <v>27573</v>
      </c>
    </row>
    <row r="1003" spans="1:36" x14ac:dyDescent="0.2">
      <c r="A1003" t="str">
        <f>TRIM(PROPER((assembly_staff_import[[#This Row],[First MI Name via NAME_SOURCE_KEY TEXT]]&amp;" "&amp;assembly_staff_import[[#This Row],[Last Name via NAME_SOURCE_KEY TEXT]]&amp;" "&amp;assembly_staff_import[[#This Row],[Suffix via NAME_SOURCE_KEY]])))</f>
        <v>Jahmal A Yapp</v>
      </c>
      <c r="B1003" t="str">
        <f>TRIM(CONCATENATE(TRIM(assembly_staff_import[[#This Row],[Full Name]]), ", ", assembly_staff_import[[#This Row],[Title]]))</f>
        <v>Jahmal A Yapp, Admin Secy</v>
      </c>
      <c r="C1003" t="e">
        <f>assembly_staff_import[[#This Row],[Vlookup_groups]]</f>
        <v>#REF!</v>
      </c>
      <c r="D1003" t="str">
        <f>IF(assembly_staff_import[[#This Row],[Legislative Staff Type]]="Personal",assembly_staff_import[[#This Row],[Formatted Personal Staff Office]],"")</f>
        <v/>
      </c>
      <c r="E1003" t="s">
        <v>65</v>
      </c>
      <c r="F1003" s="19" t="s">
        <v>10913</v>
      </c>
      <c r="G1003" t="s">
        <v>1237</v>
      </c>
      <c r="H1003" t="str">
        <f>TRIM(PROPER((assembly_staff_import[[#This Row],[Last Name via NAME_SOURCE_KEY TEXT]]&amp;" "&amp;assembly_staff_import[[#This Row],[Suffix via NAME_SOURCE_KEY]])))</f>
        <v>Yapp</v>
      </c>
      <c r="I1003" t="str">
        <f>PROPER(assembly_staff_import[[#This Row],[JOB TITLE_SOURCE_KEY]])</f>
        <v xml:space="preserve">Admin Secy                                 </v>
      </c>
      <c r="J1003" t="s">
        <v>72</v>
      </c>
      <c r="K1003" t="str">
        <f>IF(assembly_staff_import[[#This Row],[Legislative Staff Type]]="Personal",assembly_staff_import[[#This Row],[Vlookup Reports To Person]], "")</f>
        <v/>
      </c>
      <c r="L1003" t="str">
        <f>PROPER(assembly_staff_import[[#This Row],[First MI Name via NAME_SOURCE_KEY TEXT]])</f>
        <v xml:space="preserve"> Jahmal A</v>
      </c>
      <c r="M1003" t="s">
        <v>13032</v>
      </c>
      <c r="N1003" t="str">
        <f>LOWER(CONCATENATE(assembly_staff_import[[#This Row],[Last Name]],LEFT(assembly_staff_import[[#This Row],[First Name (no initial)]],1),"@nyassembly.gov"))</f>
        <v>yappj@nyassembly.gov</v>
      </c>
      <c r="O1003" t="s">
        <v>28390</v>
      </c>
      <c r="P1003" t="e">
        <f>VLOOKUP(assembly_staff_import[[#This Row],[Full Name]],[3]!PEOPLE_March_20[#Data],1,0)</f>
        <v>#REF!</v>
      </c>
      <c r="Q1003" t="e">
        <f>VLOOKUP(assembly_staff_import[[#This Row],[Full Name]],[3]!Table17[#Data],3,0)</f>
        <v>#REF!</v>
      </c>
      <c r="R1003" t="e">
        <f>VLOOKUP(assembly_staff_import[[#This Row],[Formatted Works for Group]],[3]!Table7[#Data],1,0)</f>
        <v>#REF!</v>
      </c>
      <c r="S1003" t="str">
        <f>IF(assembly_staff_import[[#This Row],[Legislative Staff Type]]="Personal", assembly_staff_import[[#This Row],[Vlookup Works for Group]], assembly_staff_import[[#This Row],[Formatted Works for Group calc]]&amp;", Central Staff Office, Assembly")</f>
        <v>Metropolitan Support Services, Central Staff Office, Assembly</v>
      </c>
      <c r="T1003" s="20" t="str">
        <f>TRIM(assembly_staff_import[[#This Row],[NAME_SOURCE_KEY]])</f>
        <v>YAPP, JAHMAL A</v>
      </c>
      <c r="U1003" t="s">
        <v>28391</v>
      </c>
      <c r="V1003" t="s">
        <v>28392</v>
      </c>
      <c r="W1003" t="s">
        <v>28393</v>
      </c>
      <c r="Y1003" t="str">
        <f>IF(assembly_staff_import[[#This Row],[Legislative Staff Type]]="Personal", PROPER(TRIM(assembly_staff_import[[#This Row],[Unit First MI via UNIT_SOURCE_KEY]])&amp;" "&amp;assembly_staff_import[[#This Row],[Unit Last via UNIT_SOURCE_KEY]]), PROPER(TRIM(assembly_staff_import[[#This Row],[UNIT NAME_SOURCE_KEY2]])))</f>
        <v>Metropolitan Support Services</v>
      </c>
      <c r="Z1003" t="s">
        <v>28381</v>
      </c>
      <c r="AA1003" t="e">
        <f>VLOOKUP(assembly_staff_import[[#This Row],[Formatted and corrected Works for Group Text]],[3]!Table4[#Data],1,0)</f>
        <v>#REF!</v>
      </c>
      <c r="AB1003" t="e">
        <f>VLOOKUP(assembly_staff_import[[#This Row],[Formatted and corrected Works for Group Text]],[3]!Table5[#Data],2,0)</f>
        <v>#REF!</v>
      </c>
      <c r="AC1003" t="str">
        <f>IF(TRIM(assembly_staff_import[[#This Row],[PUBLIC INFO ADDR_SOURCE_KEY]])="CAPITOL, ALBANY", "Legislative / Capitol Office", "District Office")</f>
        <v>District Office</v>
      </c>
      <c r="AD1003" t="s">
        <v>28382</v>
      </c>
      <c r="AF1003" t="str">
        <f t="shared" si="53"/>
        <v xml:space="preserve">305 </v>
      </c>
      <c r="AG1003" t="s">
        <v>28382</v>
      </c>
      <c r="AH1003" t="s">
        <v>28394</v>
      </c>
      <c r="AI1003" t="s">
        <v>28395</v>
      </c>
      <c r="AJ1003" t="s">
        <v>27573</v>
      </c>
    </row>
    <row r="1004" spans="1:36" x14ac:dyDescent="0.2">
      <c r="A1004" t="str">
        <f>TRIM(PROPER((assembly_staff_import[[#This Row],[First MI Name via NAME_SOURCE_KEY TEXT]]&amp;" "&amp;assembly_staff_import[[#This Row],[Last Name via NAME_SOURCE_KEY TEXT]]&amp;" "&amp;assembly_staff_import[[#This Row],[Suffix via NAME_SOURCE_KEY]])))</f>
        <v>Jessica R Maldonado</v>
      </c>
      <c r="B1004" t="str">
        <f>TRIM(CONCATENATE(TRIM(assembly_staff_import[[#This Row],[Full Name]]), ", ", assembly_staff_import[[#This Row],[Title]]))</f>
        <v>Jessica R Maldonado, Office Director</v>
      </c>
      <c r="C1004" t="e">
        <f>assembly_staff_import[[#This Row],[Vlookup_groups]]</f>
        <v>#REF!</v>
      </c>
      <c r="D1004" t="str">
        <f>IF(assembly_staff_import[[#This Row],[Legislative Staff Type]]="Personal",assembly_staff_import[[#This Row],[Formatted Personal Staff Office]],"")</f>
        <v/>
      </c>
      <c r="E1004" t="s">
        <v>65</v>
      </c>
      <c r="F1004" s="19" t="s">
        <v>10913</v>
      </c>
      <c r="G1004" t="s">
        <v>1237</v>
      </c>
      <c r="H1004" t="str">
        <f>TRIM(PROPER((assembly_staff_import[[#This Row],[Last Name via NAME_SOURCE_KEY TEXT]]&amp;" "&amp;assembly_staff_import[[#This Row],[Suffix via NAME_SOURCE_KEY]])))</f>
        <v>Maldonado</v>
      </c>
      <c r="I1004" t="str">
        <f>PROPER(assembly_staff_import[[#This Row],[JOB TITLE_SOURCE_KEY]])</f>
        <v xml:space="preserve">Office Director                            </v>
      </c>
      <c r="J1004" t="s">
        <v>72</v>
      </c>
      <c r="K1004" t="str">
        <f>IF(assembly_staff_import[[#This Row],[Legislative Staff Type]]="Personal",assembly_staff_import[[#This Row],[Vlookup Reports To Person]], "")</f>
        <v/>
      </c>
      <c r="L1004" t="str">
        <f>PROPER(assembly_staff_import[[#This Row],[First MI Name via NAME_SOURCE_KEY TEXT]])</f>
        <v xml:space="preserve"> Jessica R</v>
      </c>
      <c r="M1004" t="s">
        <v>21084</v>
      </c>
      <c r="N1004" t="str">
        <f>LOWER(CONCATENATE(assembly_staff_import[[#This Row],[Last Name]],LEFT(assembly_staff_import[[#This Row],[First Name (no initial)]],1),"@nyassembly.gov"))</f>
        <v>maldonadoj@nyassembly.gov</v>
      </c>
      <c r="O1004" t="s">
        <v>12902</v>
      </c>
      <c r="P1004" t="e">
        <f>VLOOKUP(assembly_staff_import[[#This Row],[Full Name]],[3]!PEOPLE_March_20[#Data],1,0)</f>
        <v>#REF!</v>
      </c>
      <c r="Q1004" t="e">
        <f>VLOOKUP(assembly_staff_import[[#This Row],[Full Name]],[3]!Table17[#Data],3,0)</f>
        <v>#REF!</v>
      </c>
      <c r="R1004" t="e">
        <f>VLOOKUP(assembly_staff_import[[#This Row],[Formatted Works for Group]],[3]!Table7[#Data],1,0)</f>
        <v>#REF!</v>
      </c>
      <c r="S1004" t="str">
        <f>IF(assembly_staff_import[[#This Row],[Legislative Staff Type]]="Personal", assembly_staff_import[[#This Row],[Vlookup Works for Group]], assembly_staff_import[[#This Row],[Formatted Works for Group calc]]&amp;", Central Staff Office, Assembly")</f>
        <v>Metropolitan Support Services, Central Staff Office, Assembly</v>
      </c>
      <c r="T1004" s="20" t="str">
        <f>TRIM(assembly_staff_import[[#This Row],[NAME_SOURCE_KEY]])</f>
        <v>MALDONADO, JESSICA R</v>
      </c>
      <c r="U1004" t="s">
        <v>28396</v>
      </c>
      <c r="V1004" t="s">
        <v>28397</v>
      </c>
      <c r="W1004" t="s">
        <v>26108</v>
      </c>
      <c r="Y1004" t="str">
        <f>IF(assembly_staff_import[[#This Row],[Legislative Staff Type]]="Personal", PROPER(TRIM(assembly_staff_import[[#This Row],[Unit First MI via UNIT_SOURCE_KEY]])&amp;" "&amp;assembly_staff_import[[#This Row],[Unit Last via UNIT_SOURCE_KEY]]), PROPER(TRIM(assembly_staff_import[[#This Row],[UNIT NAME_SOURCE_KEY2]])))</f>
        <v>Metropolitan Support Services</v>
      </c>
      <c r="Z1004" t="s">
        <v>28381</v>
      </c>
      <c r="AA1004" t="e">
        <f>VLOOKUP(assembly_staff_import[[#This Row],[Formatted and corrected Works for Group Text]],[3]!Table4[#Data],1,0)</f>
        <v>#REF!</v>
      </c>
      <c r="AB1004" t="e">
        <f>VLOOKUP(assembly_staff_import[[#This Row],[Formatted and corrected Works for Group Text]],[3]!Table5[#Data],2,0)</f>
        <v>#REF!</v>
      </c>
      <c r="AC1004" t="str">
        <f>IF(TRIM(assembly_staff_import[[#This Row],[PUBLIC INFO ADDR_SOURCE_KEY]])="CAPITOL, ALBANY", "Legislative / Capitol Office", "District Office")</f>
        <v>District Office</v>
      </c>
      <c r="AD1004" t="s">
        <v>28382</v>
      </c>
      <c r="AF1004" t="str">
        <f t="shared" si="53"/>
        <v xml:space="preserve">305 </v>
      </c>
      <c r="AG1004" t="s">
        <v>28382</v>
      </c>
      <c r="AH1004" t="s">
        <v>28398</v>
      </c>
      <c r="AI1004" t="s">
        <v>23887</v>
      </c>
      <c r="AJ1004" t="s">
        <v>27573</v>
      </c>
    </row>
    <row r="1005" spans="1:36" x14ac:dyDescent="0.2">
      <c r="A1005" t="str">
        <f>TRIM(PROPER((assembly_staff_import[[#This Row],[First MI Name via NAME_SOURCE_KEY TEXT]]&amp;" "&amp;assembly_staff_import[[#This Row],[Last Name via NAME_SOURCE_KEY TEXT]]&amp;" "&amp;assembly_staff_import[[#This Row],[Suffix via NAME_SOURCE_KEY]])))</f>
        <v>Karim M Arab</v>
      </c>
      <c r="B1005" t="str">
        <f>TRIM(CONCATENATE(TRIM(assembly_staff_import[[#This Row],[Full Name]]), ", ", assembly_staff_import[[#This Row],[Title]]))</f>
        <v>Karim M Arab, Community Liaison</v>
      </c>
      <c r="C1005" t="e">
        <f>assembly_staff_import[[#This Row],[Vlookup_groups]]</f>
        <v>#REF!</v>
      </c>
      <c r="D1005" t="str">
        <f>IF(assembly_staff_import[[#This Row],[Legislative Staff Type]]="Personal",assembly_staff_import[[#This Row],[Formatted Personal Staff Office]],"")</f>
        <v/>
      </c>
      <c r="E1005" t="s">
        <v>65</v>
      </c>
      <c r="F1005" s="19" t="s">
        <v>10913</v>
      </c>
      <c r="G1005" t="s">
        <v>1237</v>
      </c>
      <c r="H1005" t="str">
        <f>TRIM(PROPER((assembly_staff_import[[#This Row],[Last Name via NAME_SOURCE_KEY TEXT]]&amp;" "&amp;assembly_staff_import[[#This Row],[Suffix via NAME_SOURCE_KEY]])))</f>
        <v>Arab</v>
      </c>
      <c r="I1005" t="str">
        <f>PROPER(assembly_staff_import[[#This Row],[JOB TITLE_SOURCE_KEY]])</f>
        <v xml:space="preserve">Community Liaison                          </v>
      </c>
      <c r="J1005" t="s">
        <v>72</v>
      </c>
      <c r="K1005" t="str">
        <f>IF(assembly_staff_import[[#This Row],[Legislative Staff Type]]="Personal",assembly_staff_import[[#This Row],[Vlookup Reports To Person]], "")</f>
        <v/>
      </c>
      <c r="L1005" t="str">
        <f>PROPER(assembly_staff_import[[#This Row],[First MI Name via NAME_SOURCE_KEY TEXT]])</f>
        <v xml:space="preserve"> Karim M</v>
      </c>
      <c r="M1005" t="s">
        <v>12679</v>
      </c>
      <c r="N1005" t="str">
        <f>LOWER(CONCATENATE(assembly_staff_import[[#This Row],[Last Name]],LEFT(assembly_staff_import[[#This Row],[First Name (no initial)]],1),"@nyassembly.gov"))</f>
        <v>arabk@nyassembly.gov</v>
      </c>
      <c r="O1005" t="s">
        <v>19665</v>
      </c>
      <c r="P1005" t="e">
        <f>VLOOKUP(assembly_staff_import[[#This Row],[Full Name]],[3]!PEOPLE_March_20[#Data],1,0)</f>
        <v>#REF!</v>
      </c>
      <c r="Q1005" t="e">
        <f>VLOOKUP(assembly_staff_import[[#This Row],[Full Name]],[3]!Table17[#Data],3,0)</f>
        <v>#REF!</v>
      </c>
      <c r="R1005" t="e">
        <f>VLOOKUP(assembly_staff_import[[#This Row],[Formatted Works for Group]],[3]!Table7[#Data],1,0)</f>
        <v>#REF!</v>
      </c>
      <c r="S1005" t="str">
        <f>IF(assembly_staff_import[[#This Row],[Legislative Staff Type]]="Personal", assembly_staff_import[[#This Row],[Vlookup Works for Group]], assembly_staff_import[[#This Row],[Formatted Works for Group calc]]&amp;", Central Staff Office, Assembly")</f>
        <v>Metropolitan Support Services, Central Staff Office, Assembly</v>
      </c>
      <c r="T1005" s="20" t="str">
        <f>TRIM(assembly_staff_import[[#This Row],[NAME_SOURCE_KEY]])</f>
        <v>ARAB, KARIM M</v>
      </c>
      <c r="U1005" t="s">
        <v>28399</v>
      </c>
      <c r="V1005" t="s">
        <v>28400</v>
      </c>
      <c r="W1005" t="s">
        <v>28401</v>
      </c>
      <c r="Y1005" t="str">
        <f>IF(assembly_staff_import[[#This Row],[Legislative Staff Type]]="Personal", PROPER(TRIM(assembly_staff_import[[#This Row],[Unit First MI via UNIT_SOURCE_KEY]])&amp;" "&amp;assembly_staff_import[[#This Row],[Unit Last via UNIT_SOURCE_KEY]]), PROPER(TRIM(assembly_staff_import[[#This Row],[UNIT NAME_SOURCE_KEY2]])))</f>
        <v>Metropolitan Support Services</v>
      </c>
      <c r="Z1005" t="s">
        <v>28381</v>
      </c>
      <c r="AA1005" t="e">
        <f>VLOOKUP(assembly_staff_import[[#This Row],[Formatted and corrected Works for Group Text]],[3]!Table4[#Data],1,0)</f>
        <v>#REF!</v>
      </c>
      <c r="AB1005" t="e">
        <f>VLOOKUP(assembly_staff_import[[#This Row],[Formatted and corrected Works for Group Text]],[3]!Table5[#Data],2,0)</f>
        <v>#REF!</v>
      </c>
      <c r="AC1005" t="str">
        <f>IF(TRIM(assembly_staff_import[[#This Row],[PUBLIC INFO ADDR_SOURCE_KEY]])="CAPITOL, ALBANY", "Legislative / Capitol Office", "District Office")</f>
        <v>District Office</v>
      </c>
      <c r="AD1005" t="s">
        <v>28382</v>
      </c>
      <c r="AF1005" t="str">
        <f t="shared" si="53"/>
        <v xml:space="preserve">305 </v>
      </c>
      <c r="AG1005" t="s">
        <v>28382</v>
      </c>
      <c r="AH1005" t="s">
        <v>28402</v>
      </c>
      <c r="AI1005" t="s">
        <v>23692</v>
      </c>
      <c r="AJ1005" t="s">
        <v>27853</v>
      </c>
    </row>
    <row r="1006" spans="1:36" x14ac:dyDescent="0.2">
      <c r="A1006" t="str">
        <f>TRIM(PROPER((assembly_staff_import[[#This Row],[First MI Name via NAME_SOURCE_KEY TEXT]]&amp;" "&amp;assembly_staff_import[[#This Row],[Last Name via NAME_SOURCE_KEY TEXT]]&amp;" "&amp;assembly_staff_import[[#This Row],[Suffix via NAME_SOURCE_KEY]])))</f>
        <v>Mayda Recio</v>
      </c>
      <c r="B1006" t="str">
        <f>TRIM(CONCATENATE(TRIM(assembly_staff_import[[#This Row],[Full Name]]), ", ", assembly_staff_import[[#This Row],[Title]]))</f>
        <v>Mayda Recio, Admin Assistant</v>
      </c>
      <c r="C1006" t="e">
        <f>assembly_staff_import[[#This Row],[Vlookup_groups]]</f>
        <v>#REF!</v>
      </c>
      <c r="D1006" t="str">
        <f>IF(assembly_staff_import[[#This Row],[Legislative Staff Type]]="Personal",assembly_staff_import[[#This Row],[Formatted Personal Staff Office]],"")</f>
        <v/>
      </c>
      <c r="E1006" t="s">
        <v>65</v>
      </c>
      <c r="F1006" s="19" t="s">
        <v>10913</v>
      </c>
      <c r="G1006" t="s">
        <v>1237</v>
      </c>
      <c r="H1006" t="str">
        <f>TRIM(PROPER((assembly_staff_import[[#This Row],[Last Name via NAME_SOURCE_KEY TEXT]]&amp;" "&amp;assembly_staff_import[[#This Row],[Suffix via NAME_SOURCE_KEY]])))</f>
        <v>Recio</v>
      </c>
      <c r="I1006" t="str">
        <f>PROPER(assembly_staff_import[[#This Row],[JOB TITLE_SOURCE_KEY]])</f>
        <v xml:space="preserve">Admin Assistant                            </v>
      </c>
      <c r="J1006" t="s">
        <v>72</v>
      </c>
      <c r="K1006" t="str">
        <f>IF(assembly_staff_import[[#This Row],[Legislative Staff Type]]="Personal",assembly_staff_import[[#This Row],[Vlookup Reports To Person]], "")</f>
        <v/>
      </c>
      <c r="L1006" t="str">
        <f>PROPER(assembly_staff_import[[#This Row],[First MI Name via NAME_SOURCE_KEY TEXT]])</f>
        <v xml:space="preserve"> Mayda</v>
      </c>
      <c r="M1006" t="s">
        <v>21056</v>
      </c>
      <c r="N1006" t="str">
        <f>LOWER(CONCATENATE(assembly_staff_import[[#This Row],[Last Name]],LEFT(assembly_staff_import[[#This Row],[First Name (no initial)]],1),"@nyassembly.gov"))</f>
        <v>reciom@nyassembly.gov</v>
      </c>
      <c r="O1006" t="s">
        <v>21058</v>
      </c>
      <c r="P1006" t="e">
        <f>VLOOKUP(assembly_staff_import[[#This Row],[Full Name]],[3]!PEOPLE_March_20[#Data],1,0)</f>
        <v>#REF!</v>
      </c>
      <c r="Q1006" t="e">
        <f>VLOOKUP(assembly_staff_import[[#This Row],[Full Name]],[3]!Table17[#Data],3,0)</f>
        <v>#REF!</v>
      </c>
      <c r="R1006" t="e">
        <f>VLOOKUP(assembly_staff_import[[#This Row],[Formatted Works for Group]],[3]!Table7[#Data],1,0)</f>
        <v>#REF!</v>
      </c>
      <c r="S1006" t="str">
        <f>IF(assembly_staff_import[[#This Row],[Legislative Staff Type]]="Personal", assembly_staff_import[[#This Row],[Vlookup Works for Group]], assembly_staff_import[[#This Row],[Formatted Works for Group calc]]&amp;", Central Staff Office, Assembly")</f>
        <v>Metropolitan Support Services, Central Staff Office, Assembly</v>
      </c>
      <c r="T1006" s="20" t="str">
        <f>TRIM(assembly_staff_import[[#This Row],[NAME_SOURCE_KEY]])</f>
        <v>RECIO, MAYDA</v>
      </c>
      <c r="U1006" t="s">
        <v>28403</v>
      </c>
      <c r="V1006" t="s">
        <v>28404</v>
      </c>
      <c r="W1006" t="s">
        <v>28405</v>
      </c>
      <c r="Y1006" t="str">
        <f>IF(assembly_staff_import[[#This Row],[Legislative Staff Type]]="Personal", PROPER(TRIM(assembly_staff_import[[#This Row],[Unit First MI via UNIT_SOURCE_KEY]])&amp;" "&amp;assembly_staff_import[[#This Row],[Unit Last via UNIT_SOURCE_KEY]]), PROPER(TRIM(assembly_staff_import[[#This Row],[UNIT NAME_SOURCE_KEY2]])))</f>
        <v>Metropolitan Support Services</v>
      </c>
      <c r="Z1006" t="s">
        <v>28381</v>
      </c>
      <c r="AA1006" t="e">
        <f>VLOOKUP(assembly_staff_import[[#This Row],[Formatted and corrected Works for Group Text]],[3]!Table4[#Data],1,0)</f>
        <v>#REF!</v>
      </c>
      <c r="AB1006" t="e">
        <f>VLOOKUP(assembly_staff_import[[#This Row],[Formatted and corrected Works for Group Text]],[3]!Table5[#Data],2,0)</f>
        <v>#REF!</v>
      </c>
      <c r="AC1006" t="str">
        <f>IF(TRIM(assembly_staff_import[[#This Row],[PUBLIC INFO ADDR_SOURCE_KEY]])="CAPITOL, ALBANY", "Legislative / Capitol Office", "District Office")</f>
        <v>District Office</v>
      </c>
      <c r="AD1006" t="s">
        <v>28382</v>
      </c>
      <c r="AF1006" t="str">
        <f t="shared" si="53"/>
        <v xml:space="preserve">305 </v>
      </c>
      <c r="AG1006" t="s">
        <v>28382</v>
      </c>
      <c r="AH1006" t="s">
        <v>28406</v>
      </c>
      <c r="AI1006" t="s">
        <v>23568</v>
      </c>
      <c r="AJ1006" t="s">
        <v>27573</v>
      </c>
    </row>
    <row r="1007" spans="1:36" x14ac:dyDescent="0.2">
      <c r="A1007" t="str">
        <f>TRIM(PROPER((assembly_staff_import[[#This Row],[First MI Name via NAME_SOURCE_KEY TEXT]]&amp;" "&amp;assembly_staff_import[[#This Row],[Last Name via NAME_SOURCE_KEY TEXT]]&amp;" "&amp;assembly_staff_import[[#This Row],[Suffix via NAME_SOURCE_KEY]])))</f>
        <v>Ruth Cortes</v>
      </c>
      <c r="B1007" t="str">
        <f>TRIM(CONCATENATE(TRIM(assembly_staff_import[[#This Row],[Full Name]]), ", ", assembly_staff_import[[#This Row],[Title]]))</f>
        <v>Ruth Cortes, Exec Receptionist</v>
      </c>
      <c r="C1007" t="e">
        <f>assembly_staff_import[[#This Row],[Vlookup_groups]]</f>
        <v>#REF!</v>
      </c>
      <c r="D1007" t="str">
        <f>IF(assembly_staff_import[[#This Row],[Legislative Staff Type]]="Personal",assembly_staff_import[[#This Row],[Formatted Personal Staff Office]],"")</f>
        <v/>
      </c>
      <c r="E1007" t="s">
        <v>65</v>
      </c>
      <c r="F1007" s="19" t="s">
        <v>10913</v>
      </c>
      <c r="G1007" t="s">
        <v>1237</v>
      </c>
      <c r="H1007" t="str">
        <f>TRIM(PROPER((assembly_staff_import[[#This Row],[Last Name via NAME_SOURCE_KEY TEXT]]&amp;" "&amp;assembly_staff_import[[#This Row],[Suffix via NAME_SOURCE_KEY]])))</f>
        <v>Cortes</v>
      </c>
      <c r="I1007" t="str">
        <f>PROPER(assembly_staff_import[[#This Row],[JOB TITLE_SOURCE_KEY]])</f>
        <v xml:space="preserve">Exec Receptionist                          </v>
      </c>
      <c r="J1007" t="s">
        <v>72</v>
      </c>
      <c r="K1007" t="str">
        <f>IF(assembly_staff_import[[#This Row],[Legislative Staff Type]]="Personal",assembly_staff_import[[#This Row],[Vlookup Reports To Person]], "")</f>
        <v/>
      </c>
      <c r="L1007" t="str">
        <f>PROPER(assembly_staff_import[[#This Row],[First MI Name via NAME_SOURCE_KEY TEXT]])</f>
        <v xml:space="preserve"> Ruth</v>
      </c>
      <c r="M1007" t="s">
        <v>22394</v>
      </c>
      <c r="N1007" t="str">
        <f>LOWER(CONCATENATE(assembly_staff_import[[#This Row],[Last Name]],LEFT(assembly_staff_import[[#This Row],[First Name (no initial)]],1),"@nyassembly.gov"))</f>
        <v>cortesr@nyassembly.gov</v>
      </c>
      <c r="O1007" t="s">
        <v>22396</v>
      </c>
      <c r="P1007" t="e">
        <f>VLOOKUP(assembly_staff_import[[#This Row],[Full Name]],[3]!PEOPLE_March_20[#Data],1,0)</f>
        <v>#REF!</v>
      </c>
      <c r="Q1007" t="e">
        <f>VLOOKUP(assembly_staff_import[[#This Row],[Full Name]],[3]!Table17[#Data],3,0)</f>
        <v>#REF!</v>
      </c>
      <c r="R1007" t="e">
        <f>VLOOKUP(assembly_staff_import[[#This Row],[Formatted Works for Group]],[3]!Table7[#Data],1,0)</f>
        <v>#REF!</v>
      </c>
      <c r="S1007" t="str">
        <f>IF(assembly_staff_import[[#This Row],[Legislative Staff Type]]="Personal", assembly_staff_import[[#This Row],[Vlookup Works for Group]], assembly_staff_import[[#This Row],[Formatted Works for Group calc]]&amp;", Central Staff Office, Assembly")</f>
        <v>Metropolitan Support Services, Central Staff Office, Assembly</v>
      </c>
      <c r="T1007" s="20" t="str">
        <f>TRIM(assembly_staff_import[[#This Row],[NAME_SOURCE_KEY]])</f>
        <v>CORTES, RUTH</v>
      </c>
      <c r="U1007" t="s">
        <v>28407</v>
      </c>
      <c r="V1007" t="s">
        <v>28408</v>
      </c>
      <c r="W1007" t="s">
        <v>28409</v>
      </c>
      <c r="Y1007" t="str">
        <f>IF(assembly_staff_import[[#This Row],[Legislative Staff Type]]="Personal", PROPER(TRIM(assembly_staff_import[[#This Row],[Unit First MI via UNIT_SOURCE_KEY]])&amp;" "&amp;assembly_staff_import[[#This Row],[Unit Last via UNIT_SOURCE_KEY]]), PROPER(TRIM(assembly_staff_import[[#This Row],[UNIT NAME_SOURCE_KEY2]])))</f>
        <v>Metropolitan Support Services</v>
      </c>
      <c r="Z1007" t="s">
        <v>28381</v>
      </c>
      <c r="AA1007" t="e">
        <f>VLOOKUP(assembly_staff_import[[#This Row],[Formatted and corrected Works for Group Text]],[3]!Table4[#Data],1,0)</f>
        <v>#REF!</v>
      </c>
      <c r="AB1007" t="e">
        <f>VLOOKUP(assembly_staff_import[[#This Row],[Formatted and corrected Works for Group Text]],[3]!Table5[#Data],2,0)</f>
        <v>#REF!</v>
      </c>
      <c r="AC1007" t="str">
        <f>IF(TRIM(assembly_staff_import[[#This Row],[PUBLIC INFO ADDR_SOURCE_KEY]])="CAPITOL, ALBANY", "Legislative / Capitol Office", "District Office")</f>
        <v>District Office</v>
      </c>
      <c r="AD1007" t="s">
        <v>28382</v>
      </c>
      <c r="AF1007" t="str">
        <f t="shared" si="53"/>
        <v xml:space="preserve">305 </v>
      </c>
      <c r="AG1007" t="s">
        <v>28382</v>
      </c>
      <c r="AH1007" t="s">
        <v>28410</v>
      </c>
      <c r="AI1007" t="s">
        <v>28411</v>
      </c>
      <c r="AJ1007" t="s">
        <v>27573</v>
      </c>
    </row>
    <row r="1008" spans="1:36" x14ac:dyDescent="0.2">
      <c r="A1008" t="str">
        <f>TRIM(PROPER((assembly_staff_import[[#This Row],[First MI Name via NAME_SOURCE_KEY TEXT]]&amp;" "&amp;assembly_staff_import[[#This Row],[Last Name via NAME_SOURCE_KEY TEXT]]&amp;" "&amp;assembly_staff_import[[#This Row],[Suffix via NAME_SOURCE_KEY]])))</f>
        <v>Simone A Jones</v>
      </c>
      <c r="B1008" t="str">
        <f>TRIM(CONCATENATE(TRIM(assembly_staff_import[[#This Row],[Full Name]]), ", ", assembly_staff_import[[#This Row],[Title]]))</f>
        <v>Simone A Jones, Scheduler</v>
      </c>
      <c r="C1008" t="e">
        <f>assembly_staff_import[[#This Row],[Vlookup_groups]]</f>
        <v>#REF!</v>
      </c>
      <c r="D1008" t="str">
        <f>IF(assembly_staff_import[[#This Row],[Legislative Staff Type]]="Personal",assembly_staff_import[[#This Row],[Formatted Personal Staff Office]],"")</f>
        <v/>
      </c>
      <c r="E1008" t="s">
        <v>65</v>
      </c>
      <c r="F1008" s="19" t="s">
        <v>10913</v>
      </c>
      <c r="G1008" t="s">
        <v>1237</v>
      </c>
      <c r="H1008" t="str">
        <f>TRIM(PROPER((assembly_staff_import[[#This Row],[Last Name via NAME_SOURCE_KEY TEXT]]&amp;" "&amp;assembly_staff_import[[#This Row],[Suffix via NAME_SOURCE_KEY]])))</f>
        <v>Jones</v>
      </c>
      <c r="I1008" t="str">
        <f>PROPER(assembly_staff_import[[#This Row],[JOB TITLE_SOURCE_KEY]])</f>
        <v xml:space="preserve">Scheduler                                  </v>
      </c>
      <c r="J1008" t="s">
        <v>72</v>
      </c>
      <c r="K1008" t="str">
        <f>IF(assembly_staff_import[[#This Row],[Legislative Staff Type]]="Personal",assembly_staff_import[[#This Row],[Vlookup Reports To Person]], "")</f>
        <v/>
      </c>
      <c r="L1008" t="str">
        <f>PROPER(assembly_staff_import[[#This Row],[First MI Name via NAME_SOURCE_KEY TEXT]])</f>
        <v xml:space="preserve"> Simone A</v>
      </c>
      <c r="M1008" t="s">
        <v>20099</v>
      </c>
      <c r="N1008" t="str">
        <f>LOWER(CONCATENATE(assembly_staff_import[[#This Row],[Last Name]],LEFT(assembly_staff_import[[#This Row],[First Name (no initial)]],1),"@nyassembly.gov"))</f>
        <v>joness@nyassembly.gov</v>
      </c>
      <c r="O1008" t="s">
        <v>28412</v>
      </c>
      <c r="P1008" t="e">
        <f>VLOOKUP(assembly_staff_import[[#This Row],[Full Name]],[3]!PEOPLE_March_20[#Data],1,0)</f>
        <v>#REF!</v>
      </c>
      <c r="Q1008" t="e">
        <f>VLOOKUP(assembly_staff_import[[#This Row],[Full Name]],[3]!Table17[#Data],3,0)</f>
        <v>#REF!</v>
      </c>
      <c r="R1008" t="e">
        <f>VLOOKUP(assembly_staff_import[[#This Row],[Formatted Works for Group]],[3]!Table7[#Data],1,0)</f>
        <v>#REF!</v>
      </c>
      <c r="S1008" t="str">
        <f>IF(assembly_staff_import[[#This Row],[Legislative Staff Type]]="Personal", assembly_staff_import[[#This Row],[Vlookup Works for Group]], assembly_staff_import[[#This Row],[Formatted Works for Group calc]]&amp;", Central Staff Office, Assembly")</f>
        <v>Metropolitan Support Services, Central Staff Office, Assembly</v>
      </c>
      <c r="T1008" s="20" t="str">
        <f>TRIM(assembly_staff_import[[#This Row],[NAME_SOURCE_KEY]])</f>
        <v>JONES, SIMONE A</v>
      </c>
      <c r="U1008" t="s">
        <v>28413</v>
      </c>
      <c r="V1008" t="s">
        <v>25493</v>
      </c>
      <c r="W1008" t="s">
        <v>28414</v>
      </c>
      <c r="Y1008" t="str">
        <f>IF(assembly_staff_import[[#This Row],[Legislative Staff Type]]="Personal", PROPER(TRIM(assembly_staff_import[[#This Row],[Unit First MI via UNIT_SOURCE_KEY]])&amp;" "&amp;assembly_staff_import[[#This Row],[Unit Last via UNIT_SOURCE_KEY]]), PROPER(TRIM(assembly_staff_import[[#This Row],[UNIT NAME_SOURCE_KEY2]])))</f>
        <v>Metropolitan Support Services</v>
      </c>
      <c r="Z1008" t="s">
        <v>28381</v>
      </c>
      <c r="AA1008" t="e">
        <f>VLOOKUP(assembly_staff_import[[#This Row],[Formatted and corrected Works for Group Text]],[3]!Table4[#Data],1,0)</f>
        <v>#REF!</v>
      </c>
      <c r="AB1008" t="e">
        <f>VLOOKUP(assembly_staff_import[[#This Row],[Formatted and corrected Works for Group Text]],[3]!Table5[#Data],2,0)</f>
        <v>#REF!</v>
      </c>
      <c r="AC1008" t="str">
        <f>IF(TRIM(assembly_staff_import[[#This Row],[PUBLIC INFO ADDR_SOURCE_KEY]])="CAPITOL, ALBANY", "Legislative / Capitol Office", "District Office")</f>
        <v>District Office</v>
      </c>
      <c r="AD1008" t="s">
        <v>28382</v>
      </c>
      <c r="AF1008" t="str">
        <f t="shared" si="53"/>
        <v xml:space="preserve">305 </v>
      </c>
      <c r="AG1008" t="s">
        <v>28382</v>
      </c>
      <c r="AH1008" t="s">
        <v>28415</v>
      </c>
      <c r="AI1008" t="s">
        <v>23677</v>
      </c>
      <c r="AJ1008" t="s">
        <v>27573</v>
      </c>
    </row>
    <row r="1009" spans="1:36" x14ac:dyDescent="0.2">
      <c r="A1009" t="str">
        <f>TRIM(PROPER((assembly_staff_import[[#This Row],[First MI Name via NAME_SOURCE_KEY TEXT]]&amp;" "&amp;assembly_staff_import[[#This Row],[Last Name via NAME_SOURCE_KEY TEXT]]&amp;" "&amp;assembly_staff_import[[#This Row],[Suffix via NAME_SOURCE_KEY]])))</f>
        <v>Susan Chulengarian-Tirotta</v>
      </c>
      <c r="B1009" t="str">
        <f>TRIM(CONCATENATE(TRIM(assembly_staff_import[[#This Row],[Full Name]]), ", ", assembly_staff_import[[#This Row],[Title]]))</f>
        <v>Susan Chulengarian-Tirotta, Admin Assistant</v>
      </c>
      <c r="C1009" t="e">
        <f>assembly_staff_import[[#This Row],[Vlookup_groups]]</f>
        <v>#REF!</v>
      </c>
      <c r="D1009" t="str">
        <f>IF(assembly_staff_import[[#This Row],[Legislative Staff Type]]="Personal",assembly_staff_import[[#This Row],[Formatted Personal Staff Office]],"")</f>
        <v/>
      </c>
      <c r="E1009" t="s">
        <v>65</v>
      </c>
      <c r="F1009" s="19" t="s">
        <v>10913</v>
      </c>
      <c r="G1009" t="s">
        <v>1237</v>
      </c>
      <c r="H1009" t="str">
        <f>TRIM(PROPER((assembly_staff_import[[#This Row],[Last Name via NAME_SOURCE_KEY TEXT]]&amp;" "&amp;assembly_staff_import[[#This Row],[Suffix via NAME_SOURCE_KEY]])))</f>
        <v>Chulengarian-Tirotta</v>
      </c>
      <c r="I1009" t="str">
        <f>PROPER(assembly_staff_import[[#This Row],[JOB TITLE_SOURCE_KEY]])</f>
        <v xml:space="preserve">Admin Assistant                            </v>
      </c>
      <c r="J1009" t="s">
        <v>72</v>
      </c>
      <c r="K1009" t="str">
        <f>IF(assembly_staff_import[[#This Row],[Legislative Staff Type]]="Personal",assembly_staff_import[[#This Row],[Vlookup Reports To Person]], "")</f>
        <v/>
      </c>
      <c r="L1009" t="str">
        <f>PROPER(assembly_staff_import[[#This Row],[First MI Name via NAME_SOURCE_KEY TEXT]])</f>
        <v xml:space="preserve"> Susan</v>
      </c>
      <c r="M1009" t="s">
        <v>21115</v>
      </c>
      <c r="N1009" t="str">
        <f>LOWER(CONCATENATE(assembly_staff_import[[#This Row],[Last Name]],LEFT(assembly_staff_import[[#This Row],[First Name (no initial)]],1),"@nyassembly.gov"))</f>
        <v>chulengarian-tirottas@nyassembly.gov</v>
      </c>
      <c r="O1009" t="s">
        <v>7324</v>
      </c>
      <c r="P1009" t="e">
        <f>VLOOKUP(assembly_staff_import[[#This Row],[Full Name]],[3]!PEOPLE_March_20[#Data],1,0)</f>
        <v>#REF!</v>
      </c>
      <c r="Q1009" t="e">
        <f>VLOOKUP(assembly_staff_import[[#This Row],[Full Name]],[3]!Table17[#Data],3,0)</f>
        <v>#REF!</v>
      </c>
      <c r="R1009" t="e">
        <f>VLOOKUP(assembly_staff_import[[#This Row],[Formatted Works for Group]],[3]!Table7[#Data],1,0)</f>
        <v>#REF!</v>
      </c>
      <c r="S1009" t="str">
        <f>IF(assembly_staff_import[[#This Row],[Legislative Staff Type]]="Personal", assembly_staff_import[[#This Row],[Vlookup Works for Group]], assembly_staff_import[[#This Row],[Formatted Works for Group calc]]&amp;", Central Staff Office, Assembly")</f>
        <v>Metropolitan Support Services, Central Staff Office, Assembly</v>
      </c>
      <c r="T1009" s="20" t="str">
        <f>TRIM(assembly_staff_import[[#This Row],[NAME_SOURCE_KEY]])</f>
        <v>CHULENGARIAN-TIROTTA, SUSAN</v>
      </c>
      <c r="U1009" t="s">
        <v>28416</v>
      </c>
      <c r="V1009" t="s">
        <v>28417</v>
      </c>
      <c r="W1009" t="s">
        <v>28418</v>
      </c>
      <c r="Y1009" t="str">
        <f>IF(assembly_staff_import[[#This Row],[Legislative Staff Type]]="Personal", PROPER(TRIM(assembly_staff_import[[#This Row],[Unit First MI via UNIT_SOURCE_KEY]])&amp;" "&amp;assembly_staff_import[[#This Row],[Unit Last via UNIT_SOURCE_KEY]]), PROPER(TRIM(assembly_staff_import[[#This Row],[UNIT NAME_SOURCE_KEY2]])))</f>
        <v>Metropolitan Support Services</v>
      </c>
      <c r="Z1009" t="s">
        <v>28381</v>
      </c>
      <c r="AA1009" t="e">
        <f>VLOOKUP(assembly_staff_import[[#This Row],[Formatted and corrected Works for Group Text]],[3]!Table4[#Data],1,0)</f>
        <v>#REF!</v>
      </c>
      <c r="AB1009" t="e">
        <f>VLOOKUP(assembly_staff_import[[#This Row],[Formatted and corrected Works for Group Text]],[3]!Table5[#Data],2,0)</f>
        <v>#REF!</v>
      </c>
      <c r="AC1009" t="str">
        <f>IF(TRIM(assembly_staff_import[[#This Row],[PUBLIC INFO ADDR_SOURCE_KEY]])="CAPITOL, ALBANY", "Legislative / Capitol Office", "District Office")</f>
        <v>District Office</v>
      </c>
      <c r="AD1009" t="s">
        <v>28382</v>
      </c>
      <c r="AF1009" t="str">
        <f t="shared" si="53"/>
        <v xml:space="preserve">305 </v>
      </c>
      <c r="AG1009" t="s">
        <v>28382</v>
      </c>
      <c r="AH1009" t="s">
        <v>28419</v>
      </c>
      <c r="AI1009" t="s">
        <v>23568</v>
      </c>
      <c r="AJ1009" t="s">
        <v>27573</v>
      </c>
    </row>
    <row r="1010" spans="1:36" x14ac:dyDescent="0.2">
      <c r="A1010" t="str">
        <f>TRIM(PROPER((assembly_staff_import[[#This Row],[First MI Name via NAME_SOURCE_KEY TEXT]]&amp;" "&amp;assembly_staff_import[[#This Row],[Last Name via NAME_SOURCE_KEY TEXT]]&amp;" "&amp;assembly_staff_import[[#This Row],[Suffix via NAME_SOURCE_KEY]])))</f>
        <v>Elaine Fiorio</v>
      </c>
      <c r="B1010" t="str">
        <f>TRIM(CONCATENATE(TRIM(assembly_staff_import[[#This Row],[Full Name]]), ", ", assembly_staff_import[[#This Row],[Title]]))</f>
        <v>Elaine Fiorio, Legis Aide</v>
      </c>
      <c r="C1010" t="e">
        <f>assembly_staff_import[[#This Row],[Vlookup_groups]]</f>
        <v>#REF!</v>
      </c>
      <c r="D1010" t="str">
        <f>IF(assembly_staff_import[[#This Row],[Legislative Staff Type]]="Personal",assembly_staff_import[[#This Row],[Formatted Personal Staff Office]],"")</f>
        <v>District Office</v>
      </c>
      <c r="E1010" t="s">
        <v>65</v>
      </c>
      <c r="F1010" s="19" t="s">
        <v>10913</v>
      </c>
      <c r="G1010" t="s">
        <v>67</v>
      </c>
      <c r="H1010" t="str">
        <f>TRIM(PROPER((assembly_staff_import[[#This Row],[Last Name via NAME_SOURCE_KEY TEXT]]&amp;" "&amp;assembly_staff_import[[#This Row],[Suffix via NAME_SOURCE_KEY]])))</f>
        <v>Fiorio</v>
      </c>
      <c r="I1010" t="str">
        <f>PROPER(assembly_staff_import[[#This Row],[JOB TITLE_SOURCE_KEY]])</f>
        <v xml:space="preserve">Legis Aide                                 </v>
      </c>
      <c r="J1010" t="s">
        <v>72</v>
      </c>
      <c r="K1010" t="e">
        <f>IF(assembly_staff_import[[#This Row],[Legislative Staff Type]]="Personal",assembly_staff_import[[#This Row],[Vlookup Reports To Person]], "")</f>
        <v>#REF!</v>
      </c>
      <c r="L1010" t="str">
        <f>PROPER(assembly_staff_import[[#This Row],[First MI Name via NAME_SOURCE_KEY TEXT]])</f>
        <v xml:space="preserve"> Elaine</v>
      </c>
      <c r="M1010" t="s">
        <v>16667</v>
      </c>
      <c r="N1010" t="str">
        <f>LOWER(CONCATENATE(assembly_staff_import[[#This Row],[Last Name]],LEFT(assembly_staff_import[[#This Row],[First Name (no initial)]],1),"@nyassembly.gov"))</f>
        <v>fiorioe@nyassembly.gov</v>
      </c>
      <c r="O1010" t="s">
        <v>16669</v>
      </c>
      <c r="P1010" t="e">
        <f>VLOOKUP(assembly_staff_import[[#This Row],[Full Name]],[3]!PEOPLE_March_20[#Data],1,0)</f>
        <v>#REF!</v>
      </c>
      <c r="Q1010" t="e">
        <f>VLOOKUP(assembly_staff_import[[#This Row],[Full Name]],[3]!Table17[#Data],3,0)</f>
        <v>#REF!</v>
      </c>
      <c r="R1010" t="e">
        <f>VLOOKUP(assembly_staff_import[[#This Row],[Formatted Works for Group]],[3]!Table7[#Data],1,0)</f>
        <v>#REF!</v>
      </c>
      <c r="S1010" t="e">
        <f>IF(assembly_staff_import[[#This Row],[Legislative Staff Type]]="Personal", assembly_staff_import[[#This Row],[Vlookup Works for Group]], assembly_staff_import[[#This Row],[Formatted Works for Group calc]]&amp;", Central Staff Office, Assembly")</f>
        <v>#REF!</v>
      </c>
      <c r="T1010" s="20" t="str">
        <f>TRIM(assembly_staff_import[[#This Row],[NAME_SOURCE_KEY]])</f>
        <v>FIORIO, ELAINE</v>
      </c>
      <c r="U1010" t="s">
        <v>28420</v>
      </c>
      <c r="V1010" t="s">
        <v>28421</v>
      </c>
      <c r="W1010" t="s">
        <v>28422</v>
      </c>
      <c r="Y1010" t="str">
        <f>IF(assembly_staff_import[[#This Row],[Legislative Staff Type]]="Personal", PROPER(TRIM(assembly_staff_import[[#This Row],[Unit First MI via UNIT_SOURCE_KEY]])&amp;" "&amp;assembly_staff_import[[#This Row],[Unit Last via UNIT_SOURCE_KEY]]), PROPER(TRIM(assembly_staff_import[[#This Row],[UNIT NAME_SOURCE_KEY2]])))</f>
        <v>Michael R. Benedetto</v>
      </c>
      <c r="Z1010" t="s">
        <v>28423</v>
      </c>
      <c r="AA1010" t="e">
        <f>VLOOKUP(assembly_staff_import[[#This Row],[Formatted and corrected Works for Group Text]],[3]!Table4[#Data],1,0)</f>
        <v>#REF!</v>
      </c>
      <c r="AB1010" t="e">
        <f>VLOOKUP(assembly_staff_import[[#This Row],[Formatted and corrected Works for Group Text]],[3]!Table5[#Data],2,0)</f>
        <v>#REF!</v>
      </c>
      <c r="AC1010" t="str">
        <f>IF(TRIM(assembly_staff_import[[#This Row],[PUBLIC INFO ADDR_SOURCE_KEY]])="CAPITOL, ALBANY", "Legislative / Capitol Office", "District Office")</f>
        <v>District Office</v>
      </c>
      <c r="AD1010" t="s">
        <v>28424</v>
      </c>
      <c r="AE1010" t="s">
        <v>28425</v>
      </c>
      <c r="AF1010" t="str">
        <f t="shared" ref="AF1010:AF1018" si="54">"A51 "</f>
        <v xml:space="preserve">A51 </v>
      </c>
      <c r="AG1010" t="s">
        <v>28426</v>
      </c>
      <c r="AH1010" t="s">
        <v>28427</v>
      </c>
      <c r="AI1010" t="s">
        <v>23600</v>
      </c>
      <c r="AJ1010" t="s">
        <v>28428</v>
      </c>
    </row>
    <row r="1011" spans="1:36" x14ac:dyDescent="0.2">
      <c r="A1011" t="str">
        <f>TRIM(PROPER((assembly_staff_import[[#This Row],[First MI Name via NAME_SOURCE_KEY TEXT]]&amp;" "&amp;assembly_staff_import[[#This Row],[Last Name via NAME_SOURCE_KEY TEXT]]&amp;" "&amp;assembly_staff_import[[#This Row],[Suffix via NAME_SOURCE_KEY]])))</f>
        <v>Iris D Figueras</v>
      </c>
      <c r="B1011" t="str">
        <f>TRIM(CONCATENATE(TRIM(assembly_staff_import[[#This Row],[Full Name]]), ", ", assembly_staff_import[[#This Row],[Title]]))</f>
        <v>Iris D Figueras, Committee Clerk</v>
      </c>
      <c r="C1011" t="e">
        <f>assembly_staff_import[[#This Row],[Vlookup_groups]]</f>
        <v>#REF!</v>
      </c>
      <c r="D1011" t="str">
        <f>IF(assembly_staff_import[[#This Row],[Legislative Staff Type]]="Personal",assembly_staff_import[[#This Row],[Formatted Personal Staff Office]],"")</f>
        <v>Legislative / Capitol Office</v>
      </c>
      <c r="E1011" t="s">
        <v>65</v>
      </c>
      <c r="F1011" s="19" t="s">
        <v>10913</v>
      </c>
      <c r="G1011" t="s">
        <v>67</v>
      </c>
      <c r="H1011" t="str">
        <f>TRIM(PROPER((assembly_staff_import[[#This Row],[Last Name via NAME_SOURCE_KEY TEXT]]&amp;" "&amp;assembly_staff_import[[#This Row],[Suffix via NAME_SOURCE_KEY]])))</f>
        <v>Figueras</v>
      </c>
      <c r="I1011" t="str">
        <f>PROPER(assembly_staff_import[[#This Row],[JOB TITLE_SOURCE_KEY]])</f>
        <v xml:space="preserve">Committee Clerk                            </v>
      </c>
      <c r="J1011" t="s">
        <v>72</v>
      </c>
      <c r="K1011" t="e">
        <f>IF(assembly_staff_import[[#This Row],[Legislative Staff Type]]="Personal",assembly_staff_import[[#This Row],[Vlookup Reports To Person]], "")</f>
        <v>#REF!</v>
      </c>
      <c r="L1011" t="str">
        <f>PROPER(assembly_staff_import[[#This Row],[First MI Name via NAME_SOURCE_KEY TEXT]])</f>
        <v xml:space="preserve"> Iris D</v>
      </c>
      <c r="M1011" t="s">
        <v>18212</v>
      </c>
      <c r="N1011" t="str">
        <f>LOWER(CONCATENATE(assembly_staff_import[[#This Row],[Last Name]],LEFT(assembly_staff_import[[#This Row],[First Name (no initial)]],1),"@nyassembly.gov"))</f>
        <v>figuerasi@nyassembly.gov</v>
      </c>
      <c r="O1011" t="s">
        <v>28429</v>
      </c>
      <c r="P1011" t="e">
        <f>VLOOKUP(assembly_staff_import[[#This Row],[Full Name]],[3]!PEOPLE_March_20[#Data],1,0)</f>
        <v>#REF!</v>
      </c>
      <c r="Q1011" t="e">
        <f>VLOOKUP(assembly_staff_import[[#This Row],[Full Name]],[3]!Table17[#Data],3,0)</f>
        <v>#REF!</v>
      </c>
      <c r="R1011" t="e">
        <f>VLOOKUP(assembly_staff_import[[#This Row],[Formatted Works for Group]],[3]!Table7[#Data],1,0)</f>
        <v>#REF!</v>
      </c>
      <c r="S1011" t="e">
        <f>IF(assembly_staff_import[[#This Row],[Legislative Staff Type]]="Personal", assembly_staff_import[[#This Row],[Vlookup Works for Group]], assembly_staff_import[[#This Row],[Formatted Works for Group calc]]&amp;", Central Staff Office, Assembly")</f>
        <v>#REF!</v>
      </c>
      <c r="T1011" s="20" t="str">
        <f>TRIM(assembly_staff_import[[#This Row],[NAME_SOURCE_KEY]])</f>
        <v>FIGUERAS, IRIS D</v>
      </c>
      <c r="U1011" t="s">
        <v>28430</v>
      </c>
      <c r="V1011" t="s">
        <v>28431</v>
      </c>
      <c r="W1011" t="s">
        <v>28432</v>
      </c>
      <c r="Y1011" t="str">
        <f>IF(assembly_staff_import[[#This Row],[Legislative Staff Type]]="Personal", PROPER(TRIM(assembly_staff_import[[#This Row],[Unit First MI via UNIT_SOURCE_KEY]])&amp;" "&amp;assembly_staff_import[[#This Row],[Unit Last via UNIT_SOURCE_KEY]]), PROPER(TRIM(assembly_staff_import[[#This Row],[UNIT NAME_SOURCE_KEY2]])))</f>
        <v>Michael R. Benedetto</v>
      </c>
      <c r="Z1011" t="s">
        <v>28423</v>
      </c>
      <c r="AA1011" t="e">
        <f>VLOOKUP(assembly_staff_import[[#This Row],[Formatted and corrected Works for Group Text]],[3]!Table4[#Data],1,0)</f>
        <v>#REF!</v>
      </c>
      <c r="AB1011" t="e">
        <f>VLOOKUP(assembly_staff_import[[#This Row],[Formatted and corrected Works for Group Text]],[3]!Table5[#Data],2,0)</f>
        <v>#REF!</v>
      </c>
      <c r="AC1011" t="str">
        <f>IF(TRIM(assembly_staff_import[[#This Row],[PUBLIC INFO ADDR_SOURCE_KEY]])="CAPITOL, ALBANY", "Legislative / Capitol Office", "District Office")</f>
        <v>Legislative / Capitol Office</v>
      </c>
      <c r="AD1011" t="s">
        <v>28424</v>
      </c>
      <c r="AE1011" t="s">
        <v>28425</v>
      </c>
      <c r="AF1011" t="str">
        <f t="shared" si="54"/>
        <v xml:space="preserve">A51 </v>
      </c>
      <c r="AG1011" t="s">
        <v>28426</v>
      </c>
      <c r="AH1011" t="s">
        <v>28433</v>
      </c>
      <c r="AI1011" t="s">
        <v>24741</v>
      </c>
      <c r="AJ1011" t="s">
        <v>23493</v>
      </c>
    </row>
    <row r="1012" spans="1:36" x14ac:dyDescent="0.2">
      <c r="A1012" t="str">
        <f>TRIM(PROPER((assembly_staff_import[[#This Row],[First MI Name via NAME_SOURCE_KEY TEXT]]&amp;" "&amp;assembly_staff_import[[#This Row],[Last Name via NAME_SOURCE_KEY TEXT]]&amp;" "&amp;assembly_staff_import[[#This Row],[Suffix via NAME_SOURCE_KEY]])))</f>
        <v>John A Collazzi</v>
      </c>
      <c r="B1012" t="str">
        <f>TRIM(CONCATENATE(TRIM(assembly_staff_import[[#This Row],[Full Name]]), ", ", assembly_staff_import[[#This Row],[Title]]))</f>
        <v>John A Collazzi, Chief Of Staff</v>
      </c>
      <c r="C1012" t="e">
        <f>assembly_staff_import[[#This Row],[Vlookup_groups]]</f>
        <v>#REF!</v>
      </c>
      <c r="D1012" t="str">
        <f>IF(assembly_staff_import[[#This Row],[Legislative Staff Type]]="Personal",assembly_staff_import[[#This Row],[Formatted Personal Staff Office]],"")</f>
        <v>District Office</v>
      </c>
      <c r="E1012" t="s">
        <v>65</v>
      </c>
      <c r="F1012" s="19" t="s">
        <v>10913</v>
      </c>
      <c r="G1012" t="s">
        <v>67</v>
      </c>
      <c r="H1012" t="str">
        <f>TRIM(PROPER((assembly_staff_import[[#This Row],[Last Name via NAME_SOURCE_KEY TEXT]]&amp;" "&amp;assembly_staff_import[[#This Row],[Suffix via NAME_SOURCE_KEY]])))</f>
        <v>Collazzi</v>
      </c>
      <c r="I1012" t="str">
        <f>PROPER(assembly_staff_import[[#This Row],[JOB TITLE_SOURCE_KEY]])</f>
        <v xml:space="preserve">Chief Of Staff                             </v>
      </c>
      <c r="J1012" t="s">
        <v>72</v>
      </c>
      <c r="K1012" t="e">
        <f>IF(assembly_staff_import[[#This Row],[Legislative Staff Type]]="Personal",assembly_staff_import[[#This Row],[Vlookup Reports To Person]], "")</f>
        <v>#REF!</v>
      </c>
      <c r="L1012" t="str">
        <f>PROPER(assembly_staff_import[[#This Row],[First MI Name via NAME_SOURCE_KEY TEXT]])</f>
        <v xml:space="preserve"> John A</v>
      </c>
      <c r="M1012" t="s">
        <v>16698</v>
      </c>
      <c r="N1012" t="str">
        <f>LOWER(CONCATENATE(assembly_staff_import[[#This Row],[Last Name]],LEFT(assembly_staff_import[[#This Row],[First Name (no initial)]],1),"@nyassembly.gov"))</f>
        <v>collazzij@nyassembly.gov</v>
      </c>
      <c r="O1012" t="s">
        <v>2544</v>
      </c>
      <c r="P1012" t="e">
        <f>VLOOKUP(assembly_staff_import[[#This Row],[Full Name]],[3]!PEOPLE_March_20[#Data],1,0)</f>
        <v>#REF!</v>
      </c>
      <c r="Q1012" t="e">
        <f>VLOOKUP(assembly_staff_import[[#This Row],[Full Name]],[3]!Table17[#Data],3,0)</f>
        <v>#REF!</v>
      </c>
      <c r="R1012" t="e">
        <f>VLOOKUP(assembly_staff_import[[#This Row],[Formatted Works for Group]],[3]!Table7[#Data],1,0)</f>
        <v>#REF!</v>
      </c>
      <c r="S1012" t="e">
        <f>IF(assembly_staff_import[[#This Row],[Legislative Staff Type]]="Personal", assembly_staff_import[[#This Row],[Vlookup Works for Group]], assembly_staff_import[[#This Row],[Formatted Works for Group calc]]&amp;", Central Staff Office, Assembly")</f>
        <v>#REF!</v>
      </c>
      <c r="T1012" s="20" t="str">
        <f>TRIM(assembly_staff_import[[#This Row],[NAME_SOURCE_KEY]])</f>
        <v>COLLAZZI, JOHN A</v>
      </c>
      <c r="U1012" t="s">
        <v>28434</v>
      </c>
      <c r="V1012" t="s">
        <v>28435</v>
      </c>
      <c r="W1012" t="s">
        <v>23871</v>
      </c>
      <c r="Y1012" t="str">
        <f>IF(assembly_staff_import[[#This Row],[Legislative Staff Type]]="Personal", PROPER(TRIM(assembly_staff_import[[#This Row],[Unit First MI via UNIT_SOURCE_KEY]])&amp;" "&amp;assembly_staff_import[[#This Row],[Unit Last via UNIT_SOURCE_KEY]]), PROPER(TRIM(assembly_staff_import[[#This Row],[UNIT NAME_SOURCE_KEY2]])))</f>
        <v>Michael R. Benedetto</v>
      </c>
      <c r="Z1012" t="s">
        <v>28423</v>
      </c>
      <c r="AA1012" t="e">
        <f>VLOOKUP(assembly_staff_import[[#This Row],[Formatted and corrected Works for Group Text]],[3]!Table4[#Data],1,0)</f>
        <v>#REF!</v>
      </c>
      <c r="AB1012" t="e">
        <f>VLOOKUP(assembly_staff_import[[#This Row],[Formatted and corrected Works for Group Text]],[3]!Table5[#Data],2,0)</f>
        <v>#REF!</v>
      </c>
      <c r="AC1012" t="str">
        <f>IF(TRIM(assembly_staff_import[[#This Row],[PUBLIC INFO ADDR_SOURCE_KEY]])="CAPITOL, ALBANY", "Legislative / Capitol Office", "District Office")</f>
        <v>District Office</v>
      </c>
      <c r="AD1012" t="s">
        <v>28424</v>
      </c>
      <c r="AE1012" t="s">
        <v>28425</v>
      </c>
      <c r="AF1012" t="str">
        <f t="shared" si="54"/>
        <v xml:space="preserve">A51 </v>
      </c>
      <c r="AG1012" t="s">
        <v>28426</v>
      </c>
      <c r="AH1012" t="s">
        <v>28436</v>
      </c>
      <c r="AI1012" t="s">
        <v>23587</v>
      </c>
      <c r="AJ1012" t="s">
        <v>28428</v>
      </c>
    </row>
    <row r="1013" spans="1:36" x14ac:dyDescent="0.2">
      <c r="A1013" t="str">
        <f>TRIM(PROPER((assembly_staff_import[[#This Row],[First MI Name via NAME_SOURCE_KEY TEXT]]&amp;" "&amp;assembly_staff_import[[#This Row],[Last Name via NAME_SOURCE_KEY TEXT]]&amp;" "&amp;assembly_staff_import[[#This Row],[Suffix via NAME_SOURCE_KEY]])))</f>
        <v>John N Korres</v>
      </c>
      <c r="B1013" t="str">
        <f>TRIM(CONCATENATE(TRIM(assembly_staff_import[[#This Row],[Full Name]]), ", ", assembly_staff_import[[#This Row],[Title]]))</f>
        <v>John N Korres, Legis Aide</v>
      </c>
      <c r="C1013" t="e">
        <f>assembly_staff_import[[#This Row],[Vlookup_groups]]</f>
        <v>#REF!</v>
      </c>
      <c r="D1013" t="str">
        <f>IF(assembly_staff_import[[#This Row],[Legislative Staff Type]]="Personal",assembly_staff_import[[#This Row],[Formatted Personal Staff Office]],"")</f>
        <v>District Office</v>
      </c>
      <c r="E1013" t="s">
        <v>65</v>
      </c>
      <c r="F1013" s="19" t="s">
        <v>10913</v>
      </c>
      <c r="G1013" t="s">
        <v>67</v>
      </c>
      <c r="H1013" t="str">
        <f>TRIM(PROPER((assembly_staff_import[[#This Row],[Last Name via NAME_SOURCE_KEY TEXT]]&amp;" "&amp;assembly_staff_import[[#This Row],[Suffix via NAME_SOURCE_KEY]])))</f>
        <v>Korres</v>
      </c>
      <c r="I1013" t="str">
        <f>PROPER(assembly_staff_import[[#This Row],[JOB TITLE_SOURCE_KEY]])</f>
        <v xml:space="preserve">Legis Aide                                 </v>
      </c>
      <c r="J1013" t="s">
        <v>72</v>
      </c>
      <c r="K1013" t="e">
        <f>IF(assembly_staff_import[[#This Row],[Legislative Staff Type]]="Personal",assembly_staff_import[[#This Row],[Vlookup Reports To Person]], "")</f>
        <v>#REF!</v>
      </c>
      <c r="L1013" t="str">
        <f>PROPER(assembly_staff_import[[#This Row],[First MI Name via NAME_SOURCE_KEY TEXT]])</f>
        <v xml:space="preserve"> John N</v>
      </c>
      <c r="M1013" t="s">
        <v>19085</v>
      </c>
      <c r="N1013" t="str">
        <f>LOWER(CONCATENATE(assembly_staff_import[[#This Row],[Last Name]],LEFT(assembly_staff_import[[#This Row],[First Name (no initial)]],1),"@nyassembly.gov"))</f>
        <v>korresj@nyassembly.gov</v>
      </c>
      <c r="O1013" t="s">
        <v>2544</v>
      </c>
      <c r="P1013" t="e">
        <f>VLOOKUP(assembly_staff_import[[#This Row],[Full Name]],[3]!PEOPLE_March_20[#Data],1,0)</f>
        <v>#REF!</v>
      </c>
      <c r="Q1013" t="e">
        <f>VLOOKUP(assembly_staff_import[[#This Row],[Full Name]],[3]!Table17[#Data],3,0)</f>
        <v>#REF!</v>
      </c>
      <c r="R1013" t="e">
        <f>VLOOKUP(assembly_staff_import[[#This Row],[Formatted Works for Group]],[3]!Table7[#Data],1,0)</f>
        <v>#REF!</v>
      </c>
      <c r="S1013" t="e">
        <f>IF(assembly_staff_import[[#This Row],[Legislative Staff Type]]="Personal", assembly_staff_import[[#This Row],[Vlookup Works for Group]], assembly_staff_import[[#This Row],[Formatted Works for Group calc]]&amp;", Central Staff Office, Assembly")</f>
        <v>#REF!</v>
      </c>
      <c r="T1013" s="20" t="str">
        <f>TRIM(assembly_staff_import[[#This Row],[NAME_SOURCE_KEY]])</f>
        <v>KORRES, JOHN N</v>
      </c>
      <c r="U1013" t="s">
        <v>28437</v>
      </c>
      <c r="V1013" t="s">
        <v>28438</v>
      </c>
      <c r="W1013" t="s">
        <v>28439</v>
      </c>
      <c r="Y1013" t="str">
        <f>IF(assembly_staff_import[[#This Row],[Legislative Staff Type]]="Personal", PROPER(TRIM(assembly_staff_import[[#This Row],[Unit First MI via UNIT_SOURCE_KEY]])&amp;" "&amp;assembly_staff_import[[#This Row],[Unit Last via UNIT_SOURCE_KEY]]), PROPER(TRIM(assembly_staff_import[[#This Row],[UNIT NAME_SOURCE_KEY2]])))</f>
        <v>Michael R. Benedetto</v>
      </c>
      <c r="Z1013" t="s">
        <v>28423</v>
      </c>
      <c r="AA1013" t="e">
        <f>VLOOKUP(assembly_staff_import[[#This Row],[Formatted and corrected Works for Group Text]],[3]!Table4[#Data],1,0)</f>
        <v>#REF!</v>
      </c>
      <c r="AB1013" t="e">
        <f>VLOOKUP(assembly_staff_import[[#This Row],[Formatted and corrected Works for Group Text]],[3]!Table5[#Data],2,0)</f>
        <v>#REF!</v>
      </c>
      <c r="AC1013" t="str">
        <f>IF(TRIM(assembly_staff_import[[#This Row],[PUBLIC INFO ADDR_SOURCE_KEY]])="CAPITOL, ALBANY", "Legislative / Capitol Office", "District Office")</f>
        <v>District Office</v>
      </c>
      <c r="AD1013" t="s">
        <v>28424</v>
      </c>
      <c r="AE1013" t="s">
        <v>28425</v>
      </c>
      <c r="AF1013" t="str">
        <f t="shared" si="54"/>
        <v xml:space="preserve">A51 </v>
      </c>
      <c r="AG1013" t="s">
        <v>28426</v>
      </c>
      <c r="AH1013" t="s">
        <v>28440</v>
      </c>
      <c r="AI1013" t="s">
        <v>23600</v>
      </c>
      <c r="AJ1013" t="s">
        <v>28428</v>
      </c>
    </row>
    <row r="1014" spans="1:36" x14ac:dyDescent="0.2">
      <c r="A1014" t="str">
        <f>TRIM(PROPER((assembly_staff_import[[#This Row],[First MI Name via NAME_SOURCE_KEY TEXT]]&amp;" "&amp;assembly_staff_import[[#This Row],[Last Name via NAME_SOURCE_KEY TEXT]]&amp;" "&amp;assembly_staff_import[[#This Row],[Suffix via NAME_SOURCE_KEY]])))</f>
        <v>Joshua E Adams</v>
      </c>
      <c r="B1014" t="str">
        <f>TRIM(CONCATENATE(TRIM(assembly_staff_import[[#This Row],[Full Name]]), ", ", assembly_staff_import[[#This Row],[Title]]))</f>
        <v>Joshua E Adams, Legis Aide</v>
      </c>
      <c r="C1014" t="e">
        <f>assembly_staff_import[[#This Row],[Vlookup_groups]]</f>
        <v>#REF!</v>
      </c>
      <c r="D1014" t="str">
        <f>IF(assembly_staff_import[[#This Row],[Legislative Staff Type]]="Personal",assembly_staff_import[[#This Row],[Formatted Personal Staff Office]],"")</f>
        <v>District Office</v>
      </c>
      <c r="E1014" t="s">
        <v>65</v>
      </c>
      <c r="F1014" s="19" t="s">
        <v>10913</v>
      </c>
      <c r="G1014" t="s">
        <v>67</v>
      </c>
      <c r="H1014" t="str">
        <f>TRIM(PROPER((assembly_staff_import[[#This Row],[Last Name via NAME_SOURCE_KEY TEXT]]&amp;" "&amp;assembly_staff_import[[#This Row],[Suffix via NAME_SOURCE_KEY]])))</f>
        <v>Adams</v>
      </c>
      <c r="I1014" t="str">
        <f>PROPER(assembly_staff_import[[#This Row],[JOB TITLE_SOURCE_KEY]])</f>
        <v xml:space="preserve">Legis Aide                                 </v>
      </c>
      <c r="J1014" t="s">
        <v>72</v>
      </c>
      <c r="K1014" t="e">
        <f>IF(assembly_staff_import[[#This Row],[Legislative Staff Type]]="Personal",assembly_staff_import[[#This Row],[Vlookup Reports To Person]], "")</f>
        <v>#REF!</v>
      </c>
      <c r="L1014" t="str">
        <f>PROPER(assembly_staff_import[[#This Row],[First MI Name via NAME_SOURCE_KEY TEXT]])</f>
        <v xml:space="preserve"> Joshua E</v>
      </c>
      <c r="M1014" t="s">
        <v>17166</v>
      </c>
      <c r="N1014" t="str">
        <f>LOWER(CONCATENATE(assembly_staff_import[[#This Row],[Last Name]],LEFT(assembly_staff_import[[#This Row],[First Name (no initial)]],1),"@nyassembly.gov"))</f>
        <v>adamsj@nyassembly.gov</v>
      </c>
      <c r="O1014" t="s">
        <v>24175</v>
      </c>
      <c r="P1014" t="e">
        <f>VLOOKUP(assembly_staff_import[[#This Row],[Full Name]],[3]!PEOPLE_March_20[#Data],1,0)</f>
        <v>#REF!</v>
      </c>
      <c r="Q1014" t="e">
        <f>VLOOKUP(assembly_staff_import[[#This Row],[Full Name]],[3]!Table17[#Data],3,0)</f>
        <v>#REF!</v>
      </c>
      <c r="R1014" t="e">
        <f>VLOOKUP(assembly_staff_import[[#This Row],[Formatted Works for Group]],[3]!Table7[#Data],1,0)</f>
        <v>#REF!</v>
      </c>
      <c r="S1014" t="e">
        <f>IF(assembly_staff_import[[#This Row],[Legislative Staff Type]]="Personal", assembly_staff_import[[#This Row],[Vlookup Works for Group]], assembly_staff_import[[#This Row],[Formatted Works for Group calc]]&amp;", Central Staff Office, Assembly")</f>
        <v>#REF!</v>
      </c>
      <c r="T1014" s="20" t="str">
        <f>TRIM(assembly_staff_import[[#This Row],[NAME_SOURCE_KEY]])</f>
        <v>ADAMS, JOSHUA E</v>
      </c>
      <c r="U1014" t="s">
        <v>28441</v>
      </c>
      <c r="V1014" t="s">
        <v>28442</v>
      </c>
      <c r="W1014" t="s">
        <v>28443</v>
      </c>
      <c r="Y1014" t="str">
        <f>IF(assembly_staff_import[[#This Row],[Legislative Staff Type]]="Personal", PROPER(TRIM(assembly_staff_import[[#This Row],[Unit First MI via UNIT_SOURCE_KEY]])&amp;" "&amp;assembly_staff_import[[#This Row],[Unit Last via UNIT_SOURCE_KEY]]), PROPER(TRIM(assembly_staff_import[[#This Row],[UNIT NAME_SOURCE_KEY2]])))</f>
        <v>Michael R. Benedetto</v>
      </c>
      <c r="Z1014" t="s">
        <v>28423</v>
      </c>
      <c r="AA1014" t="e">
        <f>VLOOKUP(assembly_staff_import[[#This Row],[Formatted and corrected Works for Group Text]],[3]!Table4[#Data],1,0)</f>
        <v>#REF!</v>
      </c>
      <c r="AB1014" t="e">
        <f>VLOOKUP(assembly_staff_import[[#This Row],[Formatted and corrected Works for Group Text]],[3]!Table5[#Data],2,0)</f>
        <v>#REF!</v>
      </c>
      <c r="AC1014" t="str">
        <f>IF(TRIM(assembly_staff_import[[#This Row],[PUBLIC INFO ADDR_SOURCE_KEY]])="CAPITOL, ALBANY", "Legislative / Capitol Office", "District Office")</f>
        <v>District Office</v>
      </c>
      <c r="AD1014" t="s">
        <v>28424</v>
      </c>
      <c r="AE1014" t="s">
        <v>28425</v>
      </c>
      <c r="AF1014" t="str">
        <f t="shared" si="54"/>
        <v xml:space="preserve">A51 </v>
      </c>
      <c r="AG1014" t="s">
        <v>28426</v>
      </c>
      <c r="AH1014" t="s">
        <v>28444</v>
      </c>
      <c r="AI1014" t="s">
        <v>23600</v>
      </c>
      <c r="AJ1014" t="s">
        <v>28428</v>
      </c>
    </row>
    <row r="1015" spans="1:36" x14ac:dyDescent="0.2">
      <c r="A1015" t="str">
        <f>TRIM(PROPER((assembly_staff_import[[#This Row],[First MI Name via NAME_SOURCE_KEY TEXT]]&amp;" "&amp;assembly_staff_import[[#This Row],[Last Name via NAME_SOURCE_KEY TEXT]]&amp;" "&amp;assembly_staff_import[[#This Row],[Suffix via NAME_SOURCE_KEY]])))</f>
        <v>Judith A Talar</v>
      </c>
      <c r="B1015" t="str">
        <f>TRIM(CONCATENATE(TRIM(assembly_staff_import[[#This Row],[Full Name]]), ", ", assembly_staff_import[[#This Row],[Title]]))</f>
        <v>Judith A Talar, Legis Director</v>
      </c>
      <c r="C1015" t="e">
        <f>assembly_staff_import[[#This Row],[Vlookup_groups]]</f>
        <v>#REF!</v>
      </c>
      <c r="D1015" t="str">
        <f>IF(assembly_staff_import[[#This Row],[Legislative Staff Type]]="Personal",assembly_staff_import[[#This Row],[Formatted Personal Staff Office]],"")</f>
        <v>Legislative / Capitol Office</v>
      </c>
      <c r="E1015" t="s">
        <v>65</v>
      </c>
      <c r="F1015" s="19" t="s">
        <v>10913</v>
      </c>
      <c r="G1015" t="s">
        <v>67</v>
      </c>
      <c r="H1015" t="str">
        <f>TRIM(PROPER((assembly_staff_import[[#This Row],[Last Name via NAME_SOURCE_KEY TEXT]]&amp;" "&amp;assembly_staff_import[[#This Row],[Suffix via NAME_SOURCE_KEY]])))</f>
        <v>Talar</v>
      </c>
      <c r="I1015" t="str">
        <f>PROPER(assembly_staff_import[[#This Row],[JOB TITLE_SOURCE_KEY]])</f>
        <v xml:space="preserve">Legis Director                             </v>
      </c>
      <c r="J1015" t="s">
        <v>72</v>
      </c>
      <c r="K1015" t="e">
        <f>IF(assembly_staff_import[[#This Row],[Legislative Staff Type]]="Personal",assembly_staff_import[[#This Row],[Vlookup Reports To Person]], "")</f>
        <v>#REF!</v>
      </c>
      <c r="L1015" t="str">
        <f>PROPER(assembly_staff_import[[#This Row],[First MI Name via NAME_SOURCE_KEY TEXT]])</f>
        <v xml:space="preserve"> Judith A</v>
      </c>
      <c r="M1015" t="s">
        <v>18916</v>
      </c>
      <c r="N1015" t="str">
        <f>LOWER(CONCATENATE(assembly_staff_import[[#This Row],[Last Name]],LEFT(assembly_staff_import[[#This Row],[First Name (no initial)]],1),"@nyassembly.gov"))</f>
        <v>talarj@nyassembly.gov</v>
      </c>
      <c r="O1015" t="s">
        <v>14546</v>
      </c>
      <c r="P1015" t="e">
        <f>VLOOKUP(assembly_staff_import[[#This Row],[Full Name]],[3]!PEOPLE_March_20[#Data],1,0)</f>
        <v>#REF!</v>
      </c>
      <c r="Q1015" t="e">
        <f>VLOOKUP(assembly_staff_import[[#This Row],[Full Name]],[3]!Table17[#Data],3,0)</f>
        <v>#REF!</v>
      </c>
      <c r="R1015" t="e">
        <f>VLOOKUP(assembly_staff_import[[#This Row],[Formatted Works for Group]],[3]!Table7[#Data],1,0)</f>
        <v>#REF!</v>
      </c>
      <c r="S1015" t="e">
        <f>IF(assembly_staff_import[[#This Row],[Legislative Staff Type]]="Personal", assembly_staff_import[[#This Row],[Vlookup Works for Group]], assembly_staff_import[[#This Row],[Formatted Works for Group calc]]&amp;", Central Staff Office, Assembly")</f>
        <v>#REF!</v>
      </c>
      <c r="T1015" s="20" t="str">
        <f>TRIM(assembly_staff_import[[#This Row],[NAME_SOURCE_KEY]])</f>
        <v>TALAR, JUDITH A</v>
      </c>
      <c r="U1015" t="s">
        <v>28445</v>
      </c>
      <c r="V1015" t="s">
        <v>28446</v>
      </c>
      <c r="W1015" t="s">
        <v>23478</v>
      </c>
      <c r="Y1015" t="str">
        <f>IF(assembly_staff_import[[#This Row],[Legislative Staff Type]]="Personal", PROPER(TRIM(assembly_staff_import[[#This Row],[Unit First MI via UNIT_SOURCE_KEY]])&amp;" "&amp;assembly_staff_import[[#This Row],[Unit Last via UNIT_SOURCE_KEY]]), PROPER(TRIM(assembly_staff_import[[#This Row],[UNIT NAME_SOURCE_KEY2]])))</f>
        <v>Michael R. Benedetto</v>
      </c>
      <c r="Z1015" t="s">
        <v>28423</v>
      </c>
      <c r="AA1015" t="e">
        <f>VLOOKUP(assembly_staff_import[[#This Row],[Formatted and corrected Works for Group Text]],[3]!Table4[#Data],1,0)</f>
        <v>#REF!</v>
      </c>
      <c r="AB1015" t="e">
        <f>VLOOKUP(assembly_staff_import[[#This Row],[Formatted and corrected Works for Group Text]],[3]!Table5[#Data],2,0)</f>
        <v>#REF!</v>
      </c>
      <c r="AC1015" t="str">
        <f>IF(TRIM(assembly_staff_import[[#This Row],[PUBLIC INFO ADDR_SOURCE_KEY]])="CAPITOL, ALBANY", "Legislative / Capitol Office", "District Office")</f>
        <v>Legislative / Capitol Office</v>
      </c>
      <c r="AD1015" t="s">
        <v>28424</v>
      </c>
      <c r="AE1015" t="s">
        <v>28425</v>
      </c>
      <c r="AF1015" t="str">
        <f t="shared" si="54"/>
        <v xml:space="preserve">A51 </v>
      </c>
      <c r="AG1015" t="s">
        <v>28426</v>
      </c>
      <c r="AH1015" t="s">
        <v>28447</v>
      </c>
      <c r="AI1015" t="s">
        <v>23492</v>
      </c>
      <c r="AJ1015" t="s">
        <v>23493</v>
      </c>
    </row>
    <row r="1016" spans="1:36" x14ac:dyDescent="0.2">
      <c r="A1016" t="str">
        <f>TRIM(PROPER((assembly_staff_import[[#This Row],[First MI Name via NAME_SOURCE_KEY TEXT]]&amp;" "&amp;assembly_staff_import[[#This Row],[Last Name via NAME_SOURCE_KEY TEXT]]&amp;" "&amp;assembly_staff_import[[#This Row],[Suffix via NAME_SOURCE_KEY]])))</f>
        <v>Leon S Tulton</v>
      </c>
      <c r="B1016" t="str">
        <f>TRIM(CONCATENATE(TRIM(assembly_staff_import[[#This Row],[Full Name]]), ", ", assembly_staff_import[[#This Row],[Title]]))</f>
        <v>Leon S Tulton, Legis Aide</v>
      </c>
      <c r="C1016" t="e">
        <f>assembly_staff_import[[#This Row],[Vlookup_groups]]</f>
        <v>#REF!</v>
      </c>
      <c r="D1016" t="str">
        <f>IF(assembly_staff_import[[#This Row],[Legislative Staff Type]]="Personal",assembly_staff_import[[#This Row],[Formatted Personal Staff Office]],"")</f>
        <v>District Office</v>
      </c>
      <c r="E1016" t="s">
        <v>65</v>
      </c>
      <c r="F1016" s="19" t="s">
        <v>10913</v>
      </c>
      <c r="G1016" t="s">
        <v>67</v>
      </c>
      <c r="H1016" t="str">
        <f>TRIM(PROPER((assembly_staff_import[[#This Row],[Last Name via NAME_SOURCE_KEY TEXT]]&amp;" "&amp;assembly_staff_import[[#This Row],[Suffix via NAME_SOURCE_KEY]])))</f>
        <v>Tulton</v>
      </c>
      <c r="I1016" t="str">
        <f>PROPER(assembly_staff_import[[#This Row],[JOB TITLE_SOURCE_KEY]])</f>
        <v xml:space="preserve">Legis Aide                                 </v>
      </c>
      <c r="J1016" t="s">
        <v>72</v>
      </c>
      <c r="K1016" t="e">
        <f>IF(assembly_staff_import[[#This Row],[Legislative Staff Type]]="Personal",assembly_staff_import[[#This Row],[Vlookup Reports To Person]], "")</f>
        <v>#REF!</v>
      </c>
      <c r="L1016" t="str">
        <f>PROPER(assembly_staff_import[[#This Row],[First MI Name via NAME_SOURCE_KEY TEXT]])</f>
        <v xml:space="preserve"> Leon S</v>
      </c>
      <c r="M1016" t="s">
        <v>16371</v>
      </c>
      <c r="N1016" t="str">
        <f>LOWER(CONCATENATE(assembly_staff_import[[#This Row],[Last Name]],LEFT(assembly_staff_import[[#This Row],[First Name (no initial)]],1),"@nyassembly.gov"))</f>
        <v>tultonl@nyassembly.gov</v>
      </c>
      <c r="O1016" t="s">
        <v>28448</v>
      </c>
      <c r="P1016" t="e">
        <f>VLOOKUP(assembly_staff_import[[#This Row],[Full Name]],[3]!PEOPLE_March_20[#Data],1,0)</f>
        <v>#REF!</v>
      </c>
      <c r="Q1016" t="e">
        <f>VLOOKUP(assembly_staff_import[[#This Row],[Full Name]],[3]!Table17[#Data],3,0)</f>
        <v>#REF!</v>
      </c>
      <c r="R1016" t="e">
        <f>VLOOKUP(assembly_staff_import[[#This Row],[Formatted Works for Group]],[3]!Table7[#Data],1,0)</f>
        <v>#REF!</v>
      </c>
      <c r="S1016" t="e">
        <f>IF(assembly_staff_import[[#This Row],[Legislative Staff Type]]="Personal", assembly_staff_import[[#This Row],[Vlookup Works for Group]], assembly_staff_import[[#This Row],[Formatted Works for Group calc]]&amp;", Central Staff Office, Assembly")</f>
        <v>#REF!</v>
      </c>
      <c r="T1016" s="20" t="str">
        <f>TRIM(assembly_staff_import[[#This Row],[NAME_SOURCE_KEY]])</f>
        <v>TULTON, LEON S</v>
      </c>
      <c r="U1016" t="s">
        <v>28449</v>
      </c>
      <c r="V1016" t="s">
        <v>28450</v>
      </c>
      <c r="W1016" t="s">
        <v>28451</v>
      </c>
      <c r="Y1016" t="str">
        <f>IF(assembly_staff_import[[#This Row],[Legislative Staff Type]]="Personal", PROPER(TRIM(assembly_staff_import[[#This Row],[Unit First MI via UNIT_SOURCE_KEY]])&amp;" "&amp;assembly_staff_import[[#This Row],[Unit Last via UNIT_SOURCE_KEY]]), PROPER(TRIM(assembly_staff_import[[#This Row],[UNIT NAME_SOURCE_KEY2]])))</f>
        <v>Michael R. Benedetto</v>
      </c>
      <c r="Z1016" t="s">
        <v>28423</v>
      </c>
      <c r="AA1016" t="e">
        <f>VLOOKUP(assembly_staff_import[[#This Row],[Formatted and corrected Works for Group Text]],[3]!Table4[#Data],1,0)</f>
        <v>#REF!</v>
      </c>
      <c r="AB1016" t="e">
        <f>VLOOKUP(assembly_staff_import[[#This Row],[Formatted and corrected Works for Group Text]],[3]!Table5[#Data],2,0)</f>
        <v>#REF!</v>
      </c>
      <c r="AC1016" t="str">
        <f>IF(TRIM(assembly_staff_import[[#This Row],[PUBLIC INFO ADDR_SOURCE_KEY]])="CAPITOL, ALBANY", "Legislative / Capitol Office", "District Office")</f>
        <v>District Office</v>
      </c>
      <c r="AD1016" t="s">
        <v>28424</v>
      </c>
      <c r="AE1016" t="s">
        <v>28425</v>
      </c>
      <c r="AF1016" t="str">
        <f t="shared" si="54"/>
        <v xml:space="preserve">A51 </v>
      </c>
      <c r="AG1016" t="s">
        <v>28426</v>
      </c>
      <c r="AH1016" t="s">
        <v>28452</v>
      </c>
      <c r="AI1016" t="s">
        <v>23600</v>
      </c>
      <c r="AJ1016" t="s">
        <v>28428</v>
      </c>
    </row>
    <row r="1017" spans="1:36" x14ac:dyDescent="0.2">
      <c r="A1017" t="str">
        <f>TRIM(PROPER((assembly_staff_import[[#This Row],[First MI Name via NAME_SOURCE_KEY TEXT]]&amp;" "&amp;assembly_staff_import[[#This Row],[Last Name via NAME_SOURCE_KEY TEXT]]&amp;" "&amp;assembly_staff_import[[#This Row],[Suffix via NAME_SOURCE_KEY]])))</f>
        <v>Renee O Mills</v>
      </c>
      <c r="B1017" t="str">
        <f>TRIM(CONCATENATE(TRIM(assembly_staff_import[[#This Row],[Full Name]]), ", ", assembly_staff_import[[#This Row],[Title]]))</f>
        <v>Renee O Mills, Legis Aide</v>
      </c>
      <c r="C1017" t="e">
        <f>assembly_staff_import[[#This Row],[Vlookup_groups]]</f>
        <v>#REF!</v>
      </c>
      <c r="D1017" t="str">
        <f>IF(assembly_staff_import[[#This Row],[Legislative Staff Type]]="Personal",assembly_staff_import[[#This Row],[Formatted Personal Staff Office]],"")</f>
        <v>District Office</v>
      </c>
      <c r="E1017" t="s">
        <v>65</v>
      </c>
      <c r="F1017" s="19" t="s">
        <v>10913</v>
      </c>
      <c r="G1017" t="s">
        <v>67</v>
      </c>
      <c r="H1017" t="str">
        <f>TRIM(PROPER((assembly_staff_import[[#This Row],[Last Name via NAME_SOURCE_KEY TEXT]]&amp;" "&amp;assembly_staff_import[[#This Row],[Suffix via NAME_SOURCE_KEY]])))</f>
        <v>Mills</v>
      </c>
      <c r="I1017" t="str">
        <f>PROPER(assembly_staff_import[[#This Row],[JOB TITLE_SOURCE_KEY]])</f>
        <v xml:space="preserve">Legis Aide                                 </v>
      </c>
      <c r="J1017" t="s">
        <v>72</v>
      </c>
      <c r="K1017" t="e">
        <f>IF(assembly_staff_import[[#This Row],[Legislative Staff Type]]="Personal",assembly_staff_import[[#This Row],[Vlookup Reports To Person]], "")</f>
        <v>#REF!</v>
      </c>
      <c r="L1017" t="str">
        <f>PROPER(assembly_staff_import[[#This Row],[First MI Name via NAME_SOURCE_KEY TEXT]])</f>
        <v xml:space="preserve"> Renee O</v>
      </c>
      <c r="M1017" t="s">
        <v>19066</v>
      </c>
      <c r="N1017" t="str">
        <f>LOWER(CONCATENATE(assembly_staff_import[[#This Row],[Last Name]],LEFT(assembly_staff_import[[#This Row],[First Name (no initial)]],1),"@nyassembly.gov"))</f>
        <v>millsr@nyassembly.gov</v>
      </c>
      <c r="O1017" t="s">
        <v>11636</v>
      </c>
      <c r="P1017" t="e">
        <f>VLOOKUP(assembly_staff_import[[#This Row],[Full Name]],[3]!PEOPLE_March_20[#Data],1,0)</f>
        <v>#REF!</v>
      </c>
      <c r="Q1017" t="e">
        <f>VLOOKUP(assembly_staff_import[[#This Row],[Full Name]],[3]!Table17[#Data],3,0)</f>
        <v>#REF!</v>
      </c>
      <c r="R1017" t="e">
        <f>VLOOKUP(assembly_staff_import[[#This Row],[Formatted Works for Group]],[3]!Table7[#Data],1,0)</f>
        <v>#REF!</v>
      </c>
      <c r="S1017" t="e">
        <f>IF(assembly_staff_import[[#This Row],[Legislative Staff Type]]="Personal", assembly_staff_import[[#This Row],[Vlookup Works for Group]], assembly_staff_import[[#This Row],[Formatted Works for Group calc]]&amp;", Central Staff Office, Assembly")</f>
        <v>#REF!</v>
      </c>
      <c r="T1017" s="20" t="str">
        <f>TRIM(assembly_staff_import[[#This Row],[NAME_SOURCE_KEY]])</f>
        <v>MILLS, RENEE O</v>
      </c>
      <c r="U1017" t="s">
        <v>28453</v>
      </c>
      <c r="V1017" t="s">
        <v>28454</v>
      </c>
      <c r="W1017" t="s">
        <v>28455</v>
      </c>
      <c r="Y1017" t="str">
        <f>IF(assembly_staff_import[[#This Row],[Legislative Staff Type]]="Personal", PROPER(TRIM(assembly_staff_import[[#This Row],[Unit First MI via UNIT_SOURCE_KEY]])&amp;" "&amp;assembly_staff_import[[#This Row],[Unit Last via UNIT_SOURCE_KEY]]), PROPER(TRIM(assembly_staff_import[[#This Row],[UNIT NAME_SOURCE_KEY2]])))</f>
        <v>Michael R. Benedetto</v>
      </c>
      <c r="Z1017" t="s">
        <v>28423</v>
      </c>
      <c r="AA1017" t="e">
        <f>VLOOKUP(assembly_staff_import[[#This Row],[Formatted and corrected Works for Group Text]],[3]!Table4[#Data],1,0)</f>
        <v>#REF!</v>
      </c>
      <c r="AB1017" t="e">
        <f>VLOOKUP(assembly_staff_import[[#This Row],[Formatted and corrected Works for Group Text]],[3]!Table5[#Data],2,0)</f>
        <v>#REF!</v>
      </c>
      <c r="AC1017" t="str">
        <f>IF(TRIM(assembly_staff_import[[#This Row],[PUBLIC INFO ADDR_SOURCE_KEY]])="CAPITOL, ALBANY", "Legislative / Capitol Office", "District Office")</f>
        <v>District Office</v>
      </c>
      <c r="AD1017" t="s">
        <v>28424</v>
      </c>
      <c r="AE1017" t="s">
        <v>28425</v>
      </c>
      <c r="AF1017" t="str">
        <f t="shared" si="54"/>
        <v xml:space="preserve">A51 </v>
      </c>
      <c r="AG1017" t="s">
        <v>28426</v>
      </c>
      <c r="AH1017" t="s">
        <v>28456</v>
      </c>
      <c r="AI1017" t="s">
        <v>23600</v>
      </c>
      <c r="AJ1017" t="s">
        <v>28457</v>
      </c>
    </row>
    <row r="1018" spans="1:36" x14ac:dyDescent="0.2">
      <c r="A1018" t="str">
        <f>TRIM(PROPER((assembly_staff_import[[#This Row],[First MI Name via NAME_SOURCE_KEY TEXT]]&amp;" "&amp;assembly_staff_import[[#This Row],[Last Name via NAME_SOURCE_KEY TEXT]]&amp;" "&amp;assembly_staff_import[[#This Row],[Suffix via NAME_SOURCE_KEY]])))</f>
        <v>Sylvia N Reyes</v>
      </c>
      <c r="B1018" t="str">
        <f>TRIM(CONCATENATE(TRIM(assembly_staff_import[[#This Row],[Full Name]]), ", ", assembly_staff_import[[#This Row],[Title]]))</f>
        <v>Sylvia N Reyes, Legis Aide</v>
      </c>
      <c r="C1018" t="e">
        <f>assembly_staff_import[[#This Row],[Vlookup_groups]]</f>
        <v>#REF!</v>
      </c>
      <c r="D1018" t="str">
        <f>IF(assembly_staff_import[[#This Row],[Legislative Staff Type]]="Personal",assembly_staff_import[[#This Row],[Formatted Personal Staff Office]],"")</f>
        <v>District Office</v>
      </c>
      <c r="E1018" t="s">
        <v>65</v>
      </c>
      <c r="F1018" s="19" t="s">
        <v>10913</v>
      </c>
      <c r="G1018" t="s">
        <v>67</v>
      </c>
      <c r="H1018" t="str">
        <f>TRIM(PROPER((assembly_staff_import[[#This Row],[Last Name via NAME_SOURCE_KEY TEXT]]&amp;" "&amp;assembly_staff_import[[#This Row],[Suffix via NAME_SOURCE_KEY]])))</f>
        <v>Reyes</v>
      </c>
      <c r="I1018" t="str">
        <f>PROPER(assembly_staff_import[[#This Row],[JOB TITLE_SOURCE_KEY]])</f>
        <v xml:space="preserve">Legis Aide                                 </v>
      </c>
      <c r="J1018" t="s">
        <v>72</v>
      </c>
      <c r="K1018" t="e">
        <f>IF(assembly_staff_import[[#This Row],[Legislative Staff Type]]="Personal",assembly_staff_import[[#This Row],[Vlookup Reports To Person]], "")</f>
        <v>#REF!</v>
      </c>
      <c r="L1018" t="str">
        <f>PROPER(assembly_staff_import[[#This Row],[First MI Name via NAME_SOURCE_KEY TEXT]])</f>
        <v xml:space="preserve"> Sylvia N</v>
      </c>
      <c r="M1018" t="s">
        <v>16401</v>
      </c>
      <c r="N1018" t="str">
        <f>LOWER(CONCATENATE(assembly_staff_import[[#This Row],[Last Name]],LEFT(assembly_staff_import[[#This Row],[First Name (no initial)]],1),"@nyassembly.gov"))</f>
        <v>reyess@nyassembly.gov</v>
      </c>
      <c r="O1018" t="s">
        <v>28313</v>
      </c>
      <c r="P1018" t="e">
        <f>VLOOKUP(assembly_staff_import[[#This Row],[Full Name]],[3]!PEOPLE_March_20[#Data],1,0)</f>
        <v>#REF!</v>
      </c>
      <c r="Q1018" t="e">
        <f>VLOOKUP(assembly_staff_import[[#This Row],[Full Name]],[3]!Table17[#Data],3,0)</f>
        <v>#REF!</v>
      </c>
      <c r="R1018" t="e">
        <f>VLOOKUP(assembly_staff_import[[#This Row],[Formatted Works for Group]],[3]!Table7[#Data],1,0)</f>
        <v>#REF!</v>
      </c>
      <c r="S1018" t="e">
        <f>IF(assembly_staff_import[[#This Row],[Legislative Staff Type]]="Personal", assembly_staff_import[[#This Row],[Vlookup Works for Group]], assembly_staff_import[[#This Row],[Formatted Works for Group calc]]&amp;", Central Staff Office, Assembly")</f>
        <v>#REF!</v>
      </c>
      <c r="T1018" s="20" t="str">
        <f>TRIM(assembly_staff_import[[#This Row],[NAME_SOURCE_KEY]])</f>
        <v>REYES, SYLVIA N</v>
      </c>
      <c r="U1018" t="s">
        <v>28458</v>
      </c>
      <c r="V1018" t="s">
        <v>25980</v>
      </c>
      <c r="W1018" t="s">
        <v>28459</v>
      </c>
      <c r="Y1018" t="str">
        <f>IF(assembly_staff_import[[#This Row],[Legislative Staff Type]]="Personal", PROPER(TRIM(assembly_staff_import[[#This Row],[Unit First MI via UNIT_SOURCE_KEY]])&amp;" "&amp;assembly_staff_import[[#This Row],[Unit Last via UNIT_SOURCE_KEY]]), PROPER(TRIM(assembly_staff_import[[#This Row],[UNIT NAME_SOURCE_KEY2]])))</f>
        <v>Michael R. Benedetto</v>
      </c>
      <c r="Z1018" t="s">
        <v>28423</v>
      </c>
      <c r="AA1018" t="e">
        <f>VLOOKUP(assembly_staff_import[[#This Row],[Formatted and corrected Works for Group Text]],[3]!Table4[#Data],1,0)</f>
        <v>#REF!</v>
      </c>
      <c r="AB1018" t="e">
        <f>VLOOKUP(assembly_staff_import[[#This Row],[Formatted and corrected Works for Group Text]],[3]!Table5[#Data],2,0)</f>
        <v>#REF!</v>
      </c>
      <c r="AC1018" t="str">
        <f>IF(TRIM(assembly_staff_import[[#This Row],[PUBLIC INFO ADDR_SOURCE_KEY]])="CAPITOL, ALBANY", "Legislative / Capitol Office", "District Office")</f>
        <v>District Office</v>
      </c>
      <c r="AD1018" t="s">
        <v>28424</v>
      </c>
      <c r="AE1018" t="s">
        <v>28425</v>
      </c>
      <c r="AF1018" t="str">
        <f t="shared" si="54"/>
        <v xml:space="preserve">A51 </v>
      </c>
      <c r="AG1018" t="s">
        <v>28426</v>
      </c>
      <c r="AH1018" t="s">
        <v>28460</v>
      </c>
      <c r="AI1018" t="s">
        <v>23600</v>
      </c>
      <c r="AJ1018" t="s">
        <v>28457</v>
      </c>
    </row>
    <row r="1019" spans="1:36" x14ac:dyDescent="0.2">
      <c r="A1019" t="str">
        <f>TRIM(PROPER((assembly_staff_import[[#This Row],[First MI Name via NAME_SOURCE_KEY TEXT]]&amp;" "&amp;assembly_staff_import[[#This Row],[Last Name via NAME_SOURCE_KEY TEXT]]&amp;" "&amp;assembly_staff_import[[#This Row],[Suffix via NAME_SOURCE_KEY]])))</f>
        <v>Joelle M Zullo</v>
      </c>
      <c r="B1019" t="str">
        <f>TRIM(CONCATENATE(TRIM(assembly_staff_import[[#This Row],[Full Name]]), ", ", assembly_staff_import[[#This Row],[Title]]))</f>
        <v>Joelle M Zullo, Legis Director</v>
      </c>
      <c r="C1019" t="e">
        <f>assembly_staff_import[[#This Row],[Vlookup_groups]]</f>
        <v>#REF!</v>
      </c>
      <c r="D1019" t="str">
        <f>IF(assembly_staff_import[[#This Row],[Legislative Staff Type]]="Personal",assembly_staff_import[[#This Row],[Formatted Personal Staff Office]],"")</f>
        <v>Legislative / Capitol Office</v>
      </c>
      <c r="E1019" t="s">
        <v>65</v>
      </c>
      <c r="F1019" s="19" t="s">
        <v>10913</v>
      </c>
      <c r="G1019" t="s">
        <v>67</v>
      </c>
      <c r="H1019" t="str">
        <f>TRIM(PROPER((assembly_staff_import[[#This Row],[Last Name via NAME_SOURCE_KEY TEXT]]&amp;" "&amp;assembly_staff_import[[#This Row],[Suffix via NAME_SOURCE_KEY]])))</f>
        <v>Zullo</v>
      </c>
      <c r="I1019" t="str">
        <f>PROPER(assembly_staff_import[[#This Row],[JOB TITLE_SOURCE_KEY]])</f>
        <v xml:space="preserve">Legis Director                             </v>
      </c>
      <c r="J1019" t="s">
        <v>72</v>
      </c>
      <c r="K1019" t="e">
        <f>IF(assembly_staff_import[[#This Row],[Legislative Staff Type]]="Personal",assembly_staff_import[[#This Row],[Vlookup Reports To Person]], "")</f>
        <v>#REF!</v>
      </c>
      <c r="L1019" t="str">
        <f>PROPER(assembly_staff_import[[#This Row],[First MI Name via NAME_SOURCE_KEY TEXT]])</f>
        <v xml:space="preserve"> Joelle M</v>
      </c>
      <c r="M1019" t="s">
        <v>12843</v>
      </c>
      <c r="N1019" t="str">
        <f>LOWER(CONCATENATE(assembly_staff_import[[#This Row],[Last Name]],LEFT(assembly_staff_import[[#This Row],[First Name (no initial)]],1),"@nyassembly.gov"))</f>
        <v>zulloj@nyassembly.gov</v>
      </c>
      <c r="O1019" t="s">
        <v>28461</v>
      </c>
      <c r="P1019" t="e">
        <f>VLOOKUP(assembly_staff_import[[#This Row],[Full Name]],[3]!PEOPLE_March_20[#Data],1,0)</f>
        <v>#REF!</v>
      </c>
      <c r="Q1019" t="e">
        <f>VLOOKUP(assembly_staff_import[[#This Row],[Full Name]],[3]!Table17[#Data],3,0)</f>
        <v>#REF!</v>
      </c>
      <c r="R1019" t="e">
        <f>VLOOKUP(assembly_staff_import[[#This Row],[Formatted Works for Group]],[3]!Table7[#Data],1,0)</f>
        <v>#REF!</v>
      </c>
      <c r="S1019" t="e">
        <f>IF(assembly_staff_import[[#This Row],[Legislative Staff Type]]="Personal", assembly_staff_import[[#This Row],[Vlookup Works for Group]], assembly_staff_import[[#This Row],[Formatted Works for Group calc]]&amp;", Central Staff Office, Assembly")</f>
        <v>#REF!</v>
      </c>
      <c r="T1019" s="20" t="str">
        <f>TRIM(assembly_staff_import[[#This Row],[NAME_SOURCE_KEY]])</f>
        <v>ZULLO, JOELLE M</v>
      </c>
      <c r="U1019" t="s">
        <v>28462</v>
      </c>
      <c r="V1019" t="s">
        <v>28463</v>
      </c>
      <c r="W1019" t="s">
        <v>28464</v>
      </c>
      <c r="Y1019" t="str">
        <f>IF(assembly_staff_import[[#This Row],[Legislative Staff Type]]="Personal", PROPER(TRIM(assembly_staff_import[[#This Row],[Unit First MI via UNIT_SOURCE_KEY]])&amp;" "&amp;assembly_staff_import[[#This Row],[Unit Last via UNIT_SOURCE_KEY]]), PROPER(TRIM(assembly_staff_import[[#This Row],[UNIT NAME_SOURCE_KEY2]])))</f>
        <v>Michael A. Blake</v>
      </c>
      <c r="Z1019" t="s">
        <v>28465</v>
      </c>
      <c r="AA1019" t="e">
        <f>VLOOKUP(assembly_staff_import[[#This Row],[Formatted and corrected Works for Group Text]],[3]!Table4[#Data],1,0)</f>
        <v>#REF!</v>
      </c>
      <c r="AB1019" t="e">
        <f>VLOOKUP(assembly_staff_import[[#This Row],[Formatted and corrected Works for Group Text]],[3]!Table5[#Data],2,0)</f>
        <v>#REF!</v>
      </c>
      <c r="AC1019" t="str">
        <f>IF(TRIM(assembly_staff_import[[#This Row],[PUBLIC INFO ADDR_SOURCE_KEY]])="CAPITOL, ALBANY", "Legislative / Capitol Office", "District Office")</f>
        <v>Legislative / Capitol Office</v>
      </c>
      <c r="AD1019" t="s">
        <v>28466</v>
      </c>
      <c r="AE1019" t="s">
        <v>28467</v>
      </c>
      <c r="AF1019" t="str">
        <f>"A82 "</f>
        <v xml:space="preserve">A82 </v>
      </c>
      <c r="AG1019" t="s">
        <v>28468</v>
      </c>
      <c r="AH1019" t="s">
        <v>28469</v>
      </c>
      <c r="AI1019" t="s">
        <v>23492</v>
      </c>
      <c r="AJ1019" t="s">
        <v>23493</v>
      </c>
    </row>
    <row r="1020" spans="1:36" x14ac:dyDescent="0.2">
      <c r="A1020" t="str">
        <f>TRIM(PROPER((assembly_staff_import[[#This Row],[First MI Name via NAME_SOURCE_KEY TEXT]]&amp;" "&amp;assembly_staff_import[[#This Row],[Last Name via NAME_SOURCE_KEY TEXT]]&amp;" "&amp;assembly_staff_import[[#This Row],[Suffix via NAME_SOURCE_KEY]])))</f>
        <v>John R Fitzsimmons</v>
      </c>
      <c r="B1020" t="str">
        <f>TRIM(CONCATENATE(TRIM(assembly_staff_import[[#This Row],[Full Name]]), ", ", assembly_staff_import[[#This Row],[Title]]))</f>
        <v>John R Fitzsimmons, Dep Chief Of Staff</v>
      </c>
      <c r="C1020" t="e">
        <f>assembly_staff_import[[#This Row],[Vlookup_groups]]</f>
        <v>#REF!</v>
      </c>
      <c r="D1020" t="str">
        <f>IF(assembly_staff_import[[#This Row],[Legislative Staff Type]]="Personal",assembly_staff_import[[#This Row],[Formatted Personal Staff Office]],"")</f>
        <v>District Office</v>
      </c>
      <c r="E1020" t="s">
        <v>65</v>
      </c>
      <c r="F1020" s="19" t="s">
        <v>10913</v>
      </c>
      <c r="G1020" t="s">
        <v>67</v>
      </c>
      <c r="H1020" t="str">
        <f>TRIM(PROPER((assembly_staff_import[[#This Row],[Last Name via NAME_SOURCE_KEY TEXT]]&amp;" "&amp;assembly_staff_import[[#This Row],[Suffix via NAME_SOURCE_KEY]])))</f>
        <v>Fitzsimmons</v>
      </c>
      <c r="I1020" t="str">
        <f>PROPER(assembly_staff_import[[#This Row],[JOB TITLE_SOURCE_KEY]])</f>
        <v xml:space="preserve">Dep Chief Of Staff                         </v>
      </c>
      <c r="J1020" t="s">
        <v>72</v>
      </c>
      <c r="K1020" t="e">
        <f>IF(assembly_staff_import[[#This Row],[Legislative Staff Type]]="Personal",assembly_staff_import[[#This Row],[Vlookup Reports To Person]], "")</f>
        <v>#REF!</v>
      </c>
      <c r="L1020" t="str">
        <f>PROPER(assembly_staff_import[[#This Row],[First MI Name via NAME_SOURCE_KEY TEXT]])</f>
        <v xml:space="preserve"> John R</v>
      </c>
      <c r="M1020" t="s">
        <v>12820</v>
      </c>
      <c r="N1020" t="str">
        <f>LOWER(CONCATENATE(assembly_staff_import[[#This Row],[Last Name]],LEFT(assembly_staff_import[[#This Row],[First Name (no initial)]],1),"@nyassembly.gov"))</f>
        <v>fitzsimmonsj@nyassembly.gov</v>
      </c>
      <c r="O1020" t="s">
        <v>2544</v>
      </c>
      <c r="P1020" t="e">
        <f>VLOOKUP(assembly_staff_import[[#This Row],[Full Name]],[3]!PEOPLE_March_20[#Data],1,0)</f>
        <v>#REF!</v>
      </c>
      <c r="Q1020" t="e">
        <f>VLOOKUP(assembly_staff_import[[#This Row],[Full Name]],[3]!Table17[#Data],3,0)</f>
        <v>#REF!</v>
      </c>
      <c r="R1020" t="e">
        <f>VLOOKUP(assembly_staff_import[[#This Row],[Formatted Works for Group]],[3]!Table7[#Data],1,0)</f>
        <v>#REF!</v>
      </c>
      <c r="S1020" t="e">
        <f>IF(assembly_staff_import[[#This Row],[Legislative Staff Type]]="Personal", assembly_staff_import[[#This Row],[Vlookup Works for Group]], assembly_staff_import[[#This Row],[Formatted Works for Group calc]]&amp;", Central Staff Office, Assembly")</f>
        <v>#REF!</v>
      </c>
      <c r="T1020" s="20" t="str">
        <f>TRIM(assembly_staff_import[[#This Row],[NAME_SOURCE_KEY]])</f>
        <v>FITZSIMMONS, JOHN R</v>
      </c>
      <c r="U1020" t="s">
        <v>28470</v>
      </c>
      <c r="V1020" t="s">
        <v>28471</v>
      </c>
      <c r="W1020" t="s">
        <v>24163</v>
      </c>
      <c r="Y1020" t="str">
        <f>IF(assembly_staff_import[[#This Row],[Legislative Staff Type]]="Personal", PROPER(TRIM(assembly_staff_import[[#This Row],[Unit First MI via UNIT_SOURCE_KEY]])&amp;" "&amp;assembly_staff_import[[#This Row],[Unit Last via UNIT_SOURCE_KEY]]), PROPER(TRIM(assembly_staff_import[[#This Row],[UNIT NAME_SOURCE_KEY2]])))</f>
        <v>Michael A. Blake</v>
      </c>
      <c r="Z1020" t="s">
        <v>28465</v>
      </c>
      <c r="AA1020" t="e">
        <f>VLOOKUP(assembly_staff_import[[#This Row],[Formatted and corrected Works for Group Text]],[3]!Table4[#Data],1,0)</f>
        <v>#REF!</v>
      </c>
      <c r="AB1020" t="e">
        <f>VLOOKUP(assembly_staff_import[[#This Row],[Formatted and corrected Works for Group Text]],[3]!Table5[#Data],2,0)</f>
        <v>#REF!</v>
      </c>
      <c r="AC1020" t="str">
        <f>IF(TRIM(assembly_staff_import[[#This Row],[PUBLIC INFO ADDR_SOURCE_KEY]])="CAPITOL, ALBANY", "Legislative / Capitol Office", "District Office")</f>
        <v>District Office</v>
      </c>
      <c r="AD1020" t="s">
        <v>28466</v>
      </c>
      <c r="AE1020" t="s">
        <v>28467</v>
      </c>
      <c r="AF1020" t="str">
        <f>"A82 "</f>
        <v xml:space="preserve">A82 </v>
      </c>
      <c r="AG1020" t="s">
        <v>28468</v>
      </c>
      <c r="AH1020" t="s">
        <v>28472</v>
      </c>
      <c r="AI1020" t="s">
        <v>23776</v>
      </c>
      <c r="AJ1020" t="s">
        <v>28473</v>
      </c>
    </row>
    <row r="1021" spans="1:36" x14ac:dyDescent="0.2">
      <c r="A1021" t="str">
        <f>TRIM(PROPER((assembly_staff_import[[#This Row],[First MI Name via NAME_SOURCE_KEY TEXT]]&amp;" "&amp;assembly_staff_import[[#This Row],[Last Name via NAME_SOURCE_KEY TEXT]]&amp;" "&amp;assembly_staff_import[[#This Row],[Suffix via NAME_SOURCE_KEY]])))</f>
        <v>Bianca Rajpersaud</v>
      </c>
      <c r="B1021" t="str">
        <f>TRIM(CONCATENATE(TRIM(assembly_staff_import[[#This Row],[Full Name]]), ", ", assembly_staff_import[[#This Row],[Title]]))</f>
        <v>Bianca Rajpersaud, Dir Constit/Supp Svcs</v>
      </c>
      <c r="C1021" t="e">
        <f>assembly_staff_import[[#This Row],[Vlookup_groups]]</f>
        <v>#REF!</v>
      </c>
      <c r="D1021" t="str">
        <f>IF(assembly_staff_import[[#This Row],[Legislative Staff Type]]="Personal",assembly_staff_import[[#This Row],[Formatted Personal Staff Office]],"")</f>
        <v>District Office</v>
      </c>
      <c r="E1021" t="s">
        <v>65</v>
      </c>
      <c r="F1021" s="19" t="s">
        <v>10913</v>
      </c>
      <c r="G1021" t="s">
        <v>67</v>
      </c>
      <c r="H1021" t="str">
        <f>TRIM(PROPER((assembly_staff_import[[#This Row],[Last Name via NAME_SOURCE_KEY TEXT]]&amp;" "&amp;assembly_staff_import[[#This Row],[Suffix via NAME_SOURCE_KEY]])))</f>
        <v>Rajpersaud</v>
      </c>
      <c r="I1021" t="str">
        <f>PROPER(assembly_staff_import[[#This Row],[JOB TITLE_SOURCE_KEY]])</f>
        <v xml:space="preserve">Dir Constit/Supp Svcs                      </v>
      </c>
      <c r="J1021" t="s">
        <v>72</v>
      </c>
      <c r="K1021" t="e">
        <f>IF(assembly_staff_import[[#This Row],[Legislative Staff Type]]="Personal",assembly_staff_import[[#This Row],[Vlookup Reports To Person]], "")</f>
        <v>#REF!</v>
      </c>
      <c r="L1021" t="str">
        <f>PROPER(assembly_staff_import[[#This Row],[First MI Name via NAME_SOURCE_KEY TEXT]])</f>
        <v xml:space="preserve"> Bianca</v>
      </c>
      <c r="M1021" t="s">
        <v>13855</v>
      </c>
      <c r="N1021" t="str">
        <f>LOWER(CONCATENATE(assembly_staff_import[[#This Row],[Last Name]],LEFT(assembly_staff_import[[#This Row],[First Name (no initial)]],1),"@nyassembly.gov"))</f>
        <v>rajpersaudb@nyassembly.gov</v>
      </c>
      <c r="O1021" t="s">
        <v>13857</v>
      </c>
      <c r="P1021" t="e">
        <f>VLOOKUP(assembly_staff_import[[#This Row],[Full Name]],[3]!PEOPLE_March_20[#Data],1,0)</f>
        <v>#REF!</v>
      </c>
      <c r="Q1021" t="e">
        <f>VLOOKUP(assembly_staff_import[[#This Row],[Full Name]],[3]!Table17[#Data],3,0)</f>
        <v>#REF!</v>
      </c>
      <c r="R1021" t="e">
        <f>VLOOKUP(assembly_staff_import[[#This Row],[Formatted Works for Group]],[3]!Table7[#Data],1,0)</f>
        <v>#REF!</v>
      </c>
      <c r="S1021" t="e">
        <f>IF(assembly_staff_import[[#This Row],[Legislative Staff Type]]="Personal", assembly_staff_import[[#This Row],[Vlookup Works for Group]], assembly_staff_import[[#This Row],[Formatted Works for Group calc]]&amp;", Central Staff Office, Assembly")</f>
        <v>#REF!</v>
      </c>
      <c r="T1021" s="20" t="str">
        <f>TRIM(assembly_staff_import[[#This Row],[NAME_SOURCE_KEY]])</f>
        <v>RAJPERSAUD, BIANCA</v>
      </c>
      <c r="U1021" t="s">
        <v>28474</v>
      </c>
      <c r="V1021" t="s">
        <v>28475</v>
      </c>
      <c r="W1021" t="s">
        <v>28476</v>
      </c>
      <c r="Y1021" t="str">
        <f>IF(assembly_staff_import[[#This Row],[Legislative Staff Type]]="Personal", PROPER(TRIM(assembly_staff_import[[#This Row],[Unit First MI via UNIT_SOURCE_KEY]])&amp;" "&amp;assembly_staff_import[[#This Row],[Unit Last via UNIT_SOURCE_KEY]]), PROPER(TRIM(assembly_staff_import[[#This Row],[UNIT NAME_SOURCE_KEY2]])))</f>
        <v>Michael J. Cusick</v>
      </c>
      <c r="Z1021" t="s">
        <v>28477</v>
      </c>
      <c r="AA1021" t="e">
        <f>VLOOKUP(assembly_staff_import[[#This Row],[Formatted and corrected Works for Group Text]],[3]!Table4[#Data],1,0)</f>
        <v>#REF!</v>
      </c>
      <c r="AB1021" t="e">
        <f>VLOOKUP(assembly_staff_import[[#This Row],[Formatted and corrected Works for Group Text]],[3]!Table5[#Data],2,0)</f>
        <v>#REF!</v>
      </c>
      <c r="AC1021" t="str">
        <f>IF(TRIM(assembly_staff_import[[#This Row],[PUBLIC INFO ADDR_SOURCE_KEY]])="CAPITOL, ALBANY", "Legislative / Capitol Office", "District Office")</f>
        <v>District Office</v>
      </c>
      <c r="AD1021" t="s">
        <v>28478</v>
      </c>
      <c r="AE1021" t="s">
        <v>28479</v>
      </c>
      <c r="AF1021" t="str">
        <f>"A64 "</f>
        <v xml:space="preserve">A64 </v>
      </c>
      <c r="AG1021" t="s">
        <v>28480</v>
      </c>
      <c r="AH1021" t="s">
        <v>28481</v>
      </c>
      <c r="AI1021" t="s">
        <v>23616</v>
      </c>
      <c r="AJ1021" t="s">
        <v>28482</v>
      </c>
    </row>
    <row r="1022" spans="1:36" x14ac:dyDescent="0.2">
      <c r="A1022" t="str">
        <f>TRIM(PROPER((assembly_staff_import[[#This Row],[First MI Name via NAME_SOURCE_KEY TEXT]]&amp;" "&amp;assembly_staff_import[[#This Row],[Last Name via NAME_SOURCE_KEY TEXT]]&amp;" "&amp;assembly_staff_import[[#This Row],[Suffix via NAME_SOURCE_KEY]])))</f>
        <v>Brianne P O'Leary</v>
      </c>
      <c r="B1022" t="str">
        <f>TRIM(CONCATENATE(TRIM(assembly_staff_import[[#This Row],[Full Name]]), ", ", assembly_staff_import[[#This Row],[Title]]))</f>
        <v>Brianne P O'Leary, Dir Admin Oper</v>
      </c>
      <c r="C1022" t="e">
        <f>assembly_staff_import[[#This Row],[Vlookup_groups]]</f>
        <v>#REF!</v>
      </c>
      <c r="D1022" t="str">
        <f>IF(assembly_staff_import[[#This Row],[Legislative Staff Type]]="Personal",assembly_staff_import[[#This Row],[Formatted Personal Staff Office]],"")</f>
        <v>District Office</v>
      </c>
      <c r="E1022" t="s">
        <v>65</v>
      </c>
      <c r="F1022" s="19" t="s">
        <v>10913</v>
      </c>
      <c r="G1022" t="s">
        <v>67</v>
      </c>
      <c r="H1022" t="str">
        <f>TRIM(PROPER((assembly_staff_import[[#This Row],[Last Name via NAME_SOURCE_KEY TEXT]]&amp;" "&amp;assembly_staff_import[[#This Row],[Suffix via NAME_SOURCE_KEY]])))</f>
        <v>O'Leary</v>
      </c>
      <c r="I1022" t="str">
        <f>PROPER(assembly_staff_import[[#This Row],[JOB TITLE_SOURCE_KEY]])</f>
        <v xml:space="preserve">Dir Admin Oper                             </v>
      </c>
      <c r="J1022" t="s">
        <v>72</v>
      </c>
      <c r="K1022" t="e">
        <f>IF(assembly_staff_import[[#This Row],[Legislative Staff Type]]="Personal",assembly_staff_import[[#This Row],[Vlookup Reports To Person]], "")</f>
        <v>#REF!</v>
      </c>
      <c r="L1022" t="str">
        <f>PROPER(assembly_staff_import[[#This Row],[First MI Name via NAME_SOURCE_KEY TEXT]])</f>
        <v xml:space="preserve"> Brianne P</v>
      </c>
      <c r="M1022" t="s">
        <v>14733</v>
      </c>
      <c r="N1022" t="str">
        <f>LOWER(CONCATENATE(assembly_staff_import[[#This Row],[Last Name]],LEFT(assembly_staff_import[[#This Row],[First Name (no initial)]],1),"@nyassembly.gov"))</f>
        <v>o'learyb@nyassembly.gov</v>
      </c>
      <c r="O1022" t="s">
        <v>28483</v>
      </c>
      <c r="P1022" t="e">
        <f>VLOOKUP(assembly_staff_import[[#This Row],[Full Name]],[3]!PEOPLE_March_20[#Data],1,0)</f>
        <v>#REF!</v>
      </c>
      <c r="Q1022" t="e">
        <f>VLOOKUP(assembly_staff_import[[#This Row],[Full Name]],[3]!Table17[#Data],3,0)</f>
        <v>#REF!</v>
      </c>
      <c r="R1022" t="e">
        <f>VLOOKUP(assembly_staff_import[[#This Row],[Formatted Works for Group]],[3]!Table7[#Data],1,0)</f>
        <v>#REF!</v>
      </c>
      <c r="S1022" t="e">
        <f>IF(assembly_staff_import[[#This Row],[Legislative Staff Type]]="Personal", assembly_staff_import[[#This Row],[Vlookup Works for Group]], assembly_staff_import[[#This Row],[Formatted Works for Group calc]]&amp;", Central Staff Office, Assembly")</f>
        <v>#REF!</v>
      </c>
      <c r="T1022" s="20" t="str">
        <f>TRIM(assembly_staff_import[[#This Row],[NAME_SOURCE_KEY]])</f>
        <v>O'LEARY, BRIANNE P</v>
      </c>
      <c r="U1022" t="s">
        <v>28484</v>
      </c>
      <c r="V1022" t="s">
        <v>28485</v>
      </c>
      <c r="W1022" t="s">
        <v>28486</v>
      </c>
      <c r="Y1022" t="str">
        <f>IF(assembly_staff_import[[#This Row],[Legislative Staff Type]]="Personal", PROPER(TRIM(assembly_staff_import[[#This Row],[Unit First MI via UNIT_SOURCE_KEY]])&amp;" "&amp;assembly_staff_import[[#This Row],[Unit Last via UNIT_SOURCE_KEY]]), PROPER(TRIM(assembly_staff_import[[#This Row],[UNIT NAME_SOURCE_KEY2]])))</f>
        <v>Michael J. Cusick</v>
      </c>
      <c r="Z1022" t="s">
        <v>28477</v>
      </c>
      <c r="AA1022" t="e">
        <f>VLOOKUP(assembly_staff_import[[#This Row],[Formatted and corrected Works for Group Text]],[3]!Table4[#Data],1,0)</f>
        <v>#REF!</v>
      </c>
      <c r="AB1022" t="e">
        <f>VLOOKUP(assembly_staff_import[[#This Row],[Formatted and corrected Works for Group Text]],[3]!Table5[#Data],2,0)</f>
        <v>#REF!</v>
      </c>
      <c r="AC1022" t="str">
        <f>IF(TRIM(assembly_staff_import[[#This Row],[PUBLIC INFO ADDR_SOURCE_KEY]])="CAPITOL, ALBANY", "Legislative / Capitol Office", "District Office")</f>
        <v>District Office</v>
      </c>
      <c r="AD1022" t="s">
        <v>28478</v>
      </c>
      <c r="AE1022" t="s">
        <v>28479</v>
      </c>
      <c r="AF1022" t="str">
        <f>"A64 "</f>
        <v xml:space="preserve">A64 </v>
      </c>
      <c r="AG1022" t="s">
        <v>28480</v>
      </c>
      <c r="AH1022" t="s">
        <v>28487</v>
      </c>
      <c r="AI1022" t="s">
        <v>28488</v>
      </c>
      <c r="AJ1022" t="s">
        <v>28482</v>
      </c>
    </row>
    <row r="1023" spans="1:36" x14ac:dyDescent="0.2">
      <c r="A1023" t="str">
        <f>TRIM(PROPER((assembly_staff_import[[#This Row],[First MI Name via NAME_SOURCE_KEY TEXT]]&amp;" "&amp;assembly_staff_import[[#This Row],[Last Name via NAME_SOURCE_KEY TEXT]]&amp;" "&amp;assembly_staff_import[[#This Row],[Suffix via NAME_SOURCE_KEY]])))</f>
        <v>Sharon L Grobe</v>
      </c>
      <c r="B1023" t="str">
        <f>TRIM(CONCATENATE(TRIM(assembly_staff_import[[#This Row],[Full Name]]), ", ", assembly_staff_import[[#This Row],[Title]]))</f>
        <v>Sharon L Grobe, Legis Director</v>
      </c>
      <c r="C1023" t="e">
        <f>assembly_staff_import[[#This Row],[Vlookup_groups]]</f>
        <v>#REF!</v>
      </c>
      <c r="D1023" t="str">
        <f>IF(assembly_staff_import[[#This Row],[Legislative Staff Type]]="Personal",assembly_staff_import[[#This Row],[Formatted Personal Staff Office]],"")</f>
        <v>Legislative / Capitol Office</v>
      </c>
      <c r="E1023" t="s">
        <v>65</v>
      </c>
      <c r="F1023" s="19" t="s">
        <v>10913</v>
      </c>
      <c r="G1023" t="s">
        <v>67</v>
      </c>
      <c r="H1023" t="str">
        <f>TRIM(PROPER((assembly_staff_import[[#This Row],[Last Name via NAME_SOURCE_KEY TEXT]]&amp;" "&amp;assembly_staff_import[[#This Row],[Suffix via NAME_SOURCE_KEY]])))</f>
        <v>Grobe</v>
      </c>
      <c r="I1023" t="str">
        <f>PROPER(assembly_staff_import[[#This Row],[JOB TITLE_SOURCE_KEY]])</f>
        <v xml:space="preserve">Legis Director                             </v>
      </c>
      <c r="J1023" t="s">
        <v>72</v>
      </c>
      <c r="K1023" t="e">
        <f>IF(assembly_staff_import[[#This Row],[Legislative Staff Type]]="Personal",assembly_staff_import[[#This Row],[Vlookup Reports To Person]], "")</f>
        <v>#REF!</v>
      </c>
      <c r="L1023" t="str">
        <f>PROPER(assembly_staff_import[[#This Row],[First MI Name via NAME_SOURCE_KEY TEXT]])</f>
        <v xml:space="preserve"> Sharon L</v>
      </c>
      <c r="M1023" t="s">
        <v>18496</v>
      </c>
      <c r="N1023" t="str">
        <f>LOWER(CONCATENATE(assembly_staff_import[[#This Row],[Last Name]],LEFT(assembly_staff_import[[#This Row],[First Name (no initial)]],1),"@nyassembly.gov"))</f>
        <v>grobes@nyassembly.gov</v>
      </c>
      <c r="O1023" t="s">
        <v>6293</v>
      </c>
      <c r="P1023" t="e">
        <f>VLOOKUP(assembly_staff_import[[#This Row],[Full Name]],[3]!PEOPLE_March_20[#Data],1,0)</f>
        <v>#REF!</v>
      </c>
      <c r="Q1023" t="e">
        <f>VLOOKUP(assembly_staff_import[[#This Row],[Full Name]],[3]!Table17[#Data],3,0)</f>
        <v>#REF!</v>
      </c>
      <c r="R1023" t="e">
        <f>VLOOKUP(assembly_staff_import[[#This Row],[Formatted Works for Group]],[3]!Table7[#Data],1,0)</f>
        <v>#REF!</v>
      </c>
      <c r="S1023" t="e">
        <f>IF(assembly_staff_import[[#This Row],[Legislative Staff Type]]="Personal", assembly_staff_import[[#This Row],[Vlookup Works for Group]], assembly_staff_import[[#This Row],[Formatted Works for Group calc]]&amp;", Central Staff Office, Assembly")</f>
        <v>#REF!</v>
      </c>
      <c r="T1023" s="20" t="str">
        <f>TRIM(assembly_staff_import[[#This Row],[NAME_SOURCE_KEY]])</f>
        <v>GROBE, SHARON L</v>
      </c>
      <c r="U1023" t="s">
        <v>28489</v>
      </c>
      <c r="V1023" t="s">
        <v>28490</v>
      </c>
      <c r="W1023" t="s">
        <v>28491</v>
      </c>
      <c r="Y1023" t="str">
        <f>IF(assembly_staff_import[[#This Row],[Legislative Staff Type]]="Personal", PROPER(TRIM(assembly_staff_import[[#This Row],[Unit First MI via UNIT_SOURCE_KEY]])&amp;" "&amp;assembly_staff_import[[#This Row],[Unit Last via UNIT_SOURCE_KEY]]), PROPER(TRIM(assembly_staff_import[[#This Row],[UNIT NAME_SOURCE_KEY2]])))</f>
        <v>Michael J. Cusick</v>
      </c>
      <c r="Z1023" t="s">
        <v>28477</v>
      </c>
      <c r="AA1023" t="e">
        <f>VLOOKUP(assembly_staff_import[[#This Row],[Formatted and corrected Works for Group Text]],[3]!Table4[#Data],1,0)</f>
        <v>#REF!</v>
      </c>
      <c r="AB1023" t="e">
        <f>VLOOKUP(assembly_staff_import[[#This Row],[Formatted and corrected Works for Group Text]],[3]!Table5[#Data],2,0)</f>
        <v>#REF!</v>
      </c>
      <c r="AC1023" t="str">
        <f>IF(TRIM(assembly_staff_import[[#This Row],[PUBLIC INFO ADDR_SOURCE_KEY]])="CAPITOL, ALBANY", "Legislative / Capitol Office", "District Office")</f>
        <v>Legislative / Capitol Office</v>
      </c>
      <c r="AD1023" t="s">
        <v>28478</v>
      </c>
      <c r="AE1023" t="s">
        <v>28479</v>
      </c>
      <c r="AF1023" t="str">
        <f>"A64 "</f>
        <v xml:space="preserve">A64 </v>
      </c>
      <c r="AG1023" t="s">
        <v>28480</v>
      </c>
      <c r="AH1023" t="s">
        <v>28492</v>
      </c>
      <c r="AI1023" t="s">
        <v>23492</v>
      </c>
      <c r="AJ1023" t="s">
        <v>23493</v>
      </c>
    </row>
    <row r="1024" spans="1:36" x14ac:dyDescent="0.2">
      <c r="A1024" t="str">
        <f>TRIM(PROPER((assembly_staff_import[[#This Row],[First MI Name via NAME_SOURCE_KEY TEXT]]&amp;" "&amp;assembly_staff_import[[#This Row],[Last Name via NAME_SOURCE_KEY TEXT]]&amp;" "&amp;assembly_staff_import[[#This Row],[Suffix via NAME_SOURCE_KEY]])))</f>
        <v>Stuart Brenker</v>
      </c>
      <c r="B1024" t="str">
        <f>TRIM(CONCATENATE(TRIM(assembly_staff_import[[#This Row],[Full Name]]), ", ", assembly_staff_import[[#This Row],[Title]]))</f>
        <v>Stuart Brenker, Community Liaison</v>
      </c>
      <c r="C1024" t="e">
        <f>assembly_staff_import[[#This Row],[Vlookup_groups]]</f>
        <v>#REF!</v>
      </c>
      <c r="D1024" t="str">
        <f>IF(assembly_staff_import[[#This Row],[Legislative Staff Type]]="Personal",assembly_staff_import[[#This Row],[Formatted Personal Staff Office]],"")</f>
        <v>District Office</v>
      </c>
      <c r="E1024" t="s">
        <v>65</v>
      </c>
      <c r="F1024" s="19" t="s">
        <v>10913</v>
      </c>
      <c r="G1024" t="s">
        <v>67</v>
      </c>
      <c r="H1024" t="str">
        <f>TRIM(PROPER((assembly_staff_import[[#This Row],[Last Name via NAME_SOURCE_KEY TEXT]]&amp;" "&amp;assembly_staff_import[[#This Row],[Suffix via NAME_SOURCE_KEY]])))</f>
        <v>Brenker</v>
      </c>
      <c r="I1024" t="str">
        <f>PROPER(assembly_staff_import[[#This Row],[JOB TITLE_SOURCE_KEY]])</f>
        <v xml:space="preserve">Community Liaison                          </v>
      </c>
      <c r="J1024" t="s">
        <v>72</v>
      </c>
      <c r="K1024" t="e">
        <f>IF(assembly_staff_import[[#This Row],[Legislative Staff Type]]="Personal",assembly_staff_import[[#This Row],[Vlookup Reports To Person]], "")</f>
        <v>#REF!</v>
      </c>
      <c r="L1024" t="str">
        <f>PROPER(assembly_staff_import[[#This Row],[First MI Name via NAME_SOURCE_KEY TEXT]])</f>
        <v xml:space="preserve"> Stuart</v>
      </c>
      <c r="M1024" t="s">
        <v>15120</v>
      </c>
      <c r="N1024" t="str">
        <f>LOWER(CONCATENATE(assembly_staff_import[[#This Row],[Last Name]],LEFT(assembly_staff_import[[#This Row],[First Name (no initial)]],1),"@nyassembly.gov"))</f>
        <v>brenkers@nyassembly.gov</v>
      </c>
      <c r="O1024" t="s">
        <v>14592</v>
      </c>
      <c r="P1024" t="e">
        <f>VLOOKUP(assembly_staff_import[[#This Row],[Full Name]],[3]!PEOPLE_March_20[#Data],1,0)</f>
        <v>#REF!</v>
      </c>
      <c r="Q1024" t="e">
        <f>VLOOKUP(assembly_staff_import[[#This Row],[Full Name]],[3]!Table17[#Data],3,0)</f>
        <v>#REF!</v>
      </c>
      <c r="R1024" t="e">
        <f>VLOOKUP(assembly_staff_import[[#This Row],[Formatted Works for Group]],[3]!Table7[#Data],1,0)</f>
        <v>#REF!</v>
      </c>
      <c r="S1024" t="e">
        <f>IF(assembly_staff_import[[#This Row],[Legislative Staff Type]]="Personal", assembly_staff_import[[#This Row],[Vlookup Works for Group]], assembly_staff_import[[#This Row],[Formatted Works for Group calc]]&amp;", Central Staff Office, Assembly")</f>
        <v>#REF!</v>
      </c>
      <c r="T1024" s="20" t="str">
        <f>TRIM(assembly_staff_import[[#This Row],[NAME_SOURCE_KEY]])</f>
        <v>BRENKER, STUART</v>
      </c>
      <c r="U1024" t="s">
        <v>28493</v>
      </c>
      <c r="V1024" t="s">
        <v>28494</v>
      </c>
      <c r="W1024" t="s">
        <v>28495</v>
      </c>
      <c r="Y1024" t="str">
        <f>IF(assembly_staff_import[[#This Row],[Legislative Staff Type]]="Personal", PROPER(TRIM(assembly_staff_import[[#This Row],[Unit First MI via UNIT_SOURCE_KEY]])&amp;" "&amp;assembly_staff_import[[#This Row],[Unit Last via UNIT_SOURCE_KEY]]), PROPER(TRIM(assembly_staff_import[[#This Row],[UNIT NAME_SOURCE_KEY2]])))</f>
        <v>Michael J. Cusick</v>
      </c>
      <c r="Z1024" t="s">
        <v>28477</v>
      </c>
      <c r="AA1024" t="e">
        <f>VLOOKUP(assembly_staff_import[[#This Row],[Formatted and corrected Works for Group Text]],[3]!Table4[#Data],1,0)</f>
        <v>#REF!</v>
      </c>
      <c r="AB1024" t="e">
        <f>VLOOKUP(assembly_staff_import[[#This Row],[Formatted and corrected Works for Group Text]],[3]!Table5[#Data],2,0)</f>
        <v>#REF!</v>
      </c>
      <c r="AC1024" t="str">
        <f>IF(TRIM(assembly_staff_import[[#This Row],[PUBLIC INFO ADDR_SOURCE_KEY]])="CAPITOL, ALBANY", "Legislative / Capitol Office", "District Office")</f>
        <v>District Office</v>
      </c>
      <c r="AD1024" t="s">
        <v>28478</v>
      </c>
      <c r="AE1024" t="s">
        <v>28479</v>
      </c>
      <c r="AF1024" t="str">
        <f>"A64 "</f>
        <v xml:space="preserve">A64 </v>
      </c>
      <c r="AG1024" t="s">
        <v>28480</v>
      </c>
      <c r="AH1024" t="s">
        <v>28496</v>
      </c>
      <c r="AI1024" t="s">
        <v>23692</v>
      </c>
      <c r="AJ1024" t="s">
        <v>28482</v>
      </c>
    </row>
    <row r="1025" spans="1:36" x14ac:dyDescent="0.2">
      <c r="A1025" t="str">
        <f>TRIM(PROPER((assembly_staff_import[[#This Row],[First MI Name via NAME_SOURCE_KEY TEXT]]&amp;" "&amp;assembly_staff_import[[#This Row],[Last Name via NAME_SOURCE_KEY TEXT]]&amp;" "&amp;assembly_staff_import[[#This Row],[Suffix via NAME_SOURCE_KEY]])))</f>
        <v>Vincent C Argenziano</v>
      </c>
      <c r="B1025" t="str">
        <f>TRIM(CONCATENATE(TRIM(assembly_staff_import[[#This Row],[Full Name]]), ", ", assembly_staff_import[[#This Row],[Title]]))</f>
        <v>Vincent C Argenziano, Chief Of Staff</v>
      </c>
      <c r="C1025" t="e">
        <f>assembly_staff_import[[#This Row],[Vlookup_groups]]</f>
        <v>#REF!</v>
      </c>
      <c r="D1025" t="str">
        <f>IF(assembly_staff_import[[#This Row],[Legislative Staff Type]]="Personal",assembly_staff_import[[#This Row],[Formatted Personal Staff Office]],"")</f>
        <v>District Office</v>
      </c>
      <c r="E1025" t="s">
        <v>65</v>
      </c>
      <c r="F1025" s="19" t="s">
        <v>10913</v>
      </c>
      <c r="G1025" t="s">
        <v>67</v>
      </c>
      <c r="H1025" t="str">
        <f>TRIM(PROPER((assembly_staff_import[[#This Row],[Last Name via NAME_SOURCE_KEY TEXT]]&amp;" "&amp;assembly_staff_import[[#This Row],[Suffix via NAME_SOURCE_KEY]])))</f>
        <v>Argenziano</v>
      </c>
      <c r="I1025" t="str">
        <f>PROPER(assembly_staff_import[[#This Row],[JOB TITLE_SOURCE_KEY]])</f>
        <v xml:space="preserve">Chief Of Staff                             </v>
      </c>
      <c r="J1025" t="s">
        <v>72</v>
      </c>
      <c r="K1025" t="e">
        <f>IF(assembly_staff_import[[#This Row],[Legislative Staff Type]]="Personal",assembly_staff_import[[#This Row],[Vlookup Reports To Person]], "")</f>
        <v>#REF!</v>
      </c>
      <c r="L1025" t="str">
        <f>PROPER(assembly_staff_import[[#This Row],[First MI Name via NAME_SOURCE_KEY TEXT]])</f>
        <v xml:space="preserve"> Vincent C</v>
      </c>
      <c r="M1025" t="s">
        <v>18522</v>
      </c>
      <c r="N1025" t="str">
        <f>LOWER(CONCATENATE(assembly_staff_import[[#This Row],[Last Name]],LEFT(assembly_staff_import[[#This Row],[First Name (no initial)]],1),"@nyassembly.gov"))</f>
        <v>argenzianov@nyassembly.gov</v>
      </c>
      <c r="O1025" t="s">
        <v>7477</v>
      </c>
      <c r="P1025" t="e">
        <f>VLOOKUP(assembly_staff_import[[#This Row],[Full Name]],[3]!PEOPLE_March_20[#Data],1,0)</f>
        <v>#REF!</v>
      </c>
      <c r="Q1025" t="e">
        <f>VLOOKUP(assembly_staff_import[[#This Row],[Full Name]],[3]!Table17[#Data],3,0)</f>
        <v>#REF!</v>
      </c>
      <c r="R1025" t="e">
        <f>VLOOKUP(assembly_staff_import[[#This Row],[Formatted Works for Group]],[3]!Table7[#Data],1,0)</f>
        <v>#REF!</v>
      </c>
      <c r="S1025" t="e">
        <f>IF(assembly_staff_import[[#This Row],[Legislative Staff Type]]="Personal", assembly_staff_import[[#This Row],[Vlookup Works for Group]], assembly_staff_import[[#This Row],[Formatted Works for Group calc]]&amp;", Central Staff Office, Assembly")</f>
        <v>#REF!</v>
      </c>
      <c r="T1025" s="20" t="str">
        <f>TRIM(assembly_staff_import[[#This Row],[NAME_SOURCE_KEY]])</f>
        <v>ARGENZIANO, VINCENT C</v>
      </c>
      <c r="U1025" t="s">
        <v>28497</v>
      </c>
      <c r="V1025" t="s">
        <v>28498</v>
      </c>
      <c r="W1025" t="s">
        <v>28499</v>
      </c>
      <c r="Y1025" t="str">
        <f>IF(assembly_staff_import[[#This Row],[Legislative Staff Type]]="Personal", PROPER(TRIM(assembly_staff_import[[#This Row],[Unit First MI via UNIT_SOURCE_KEY]])&amp;" "&amp;assembly_staff_import[[#This Row],[Unit Last via UNIT_SOURCE_KEY]]), PROPER(TRIM(assembly_staff_import[[#This Row],[UNIT NAME_SOURCE_KEY2]])))</f>
        <v>Michael J. Cusick</v>
      </c>
      <c r="Z1025" t="s">
        <v>28477</v>
      </c>
      <c r="AA1025" t="e">
        <f>VLOOKUP(assembly_staff_import[[#This Row],[Formatted and corrected Works for Group Text]],[3]!Table4[#Data],1,0)</f>
        <v>#REF!</v>
      </c>
      <c r="AB1025" t="e">
        <f>VLOOKUP(assembly_staff_import[[#This Row],[Formatted and corrected Works for Group Text]],[3]!Table5[#Data],2,0)</f>
        <v>#REF!</v>
      </c>
      <c r="AC1025" t="str">
        <f>IF(TRIM(assembly_staff_import[[#This Row],[PUBLIC INFO ADDR_SOURCE_KEY]])="CAPITOL, ALBANY", "Legislative / Capitol Office", "District Office")</f>
        <v>District Office</v>
      </c>
      <c r="AD1025" t="s">
        <v>28478</v>
      </c>
      <c r="AE1025" t="s">
        <v>28479</v>
      </c>
      <c r="AF1025" t="str">
        <f>"A64 "</f>
        <v xml:space="preserve">A64 </v>
      </c>
      <c r="AG1025" t="s">
        <v>28480</v>
      </c>
      <c r="AH1025" t="s">
        <v>28500</v>
      </c>
      <c r="AI1025" t="s">
        <v>23587</v>
      </c>
      <c r="AJ1025" t="s">
        <v>28482</v>
      </c>
    </row>
    <row r="1026" spans="1:36" x14ac:dyDescent="0.2">
      <c r="A1026" t="str">
        <f>TRIM(PROPER((assembly_staff_import[[#This Row],[First MI Name via NAME_SOURCE_KEY TEXT]]&amp;" "&amp;assembly_staff_import[[#This Row],[Last Name via NAME_SOURCE_KEY TEXT]]&amp;" "&amp;assembly_staff_import[[#This Row],[Suffix via NAME_SOURCE_KEY]])))</f>
        <v>Alexandra M Casey</v>
      </c>
      <c r="B1026" t="str">
        <f>TRIM(CONCATENATE(TRIM(assembly_staff_import[[#This Row],[Full Name]]), ", ", assembly_staff_import[[#This Row],[Title]]))</f>
        <v>Alexandra M Casey, Dir Communications</v>
      </c>
      <c r="C1026" t="e">
        <f>assembly_staff_import[[#This Row],[Vlookup_groups]]</f>
        <v>#REF!</v>
      </c>
      <c r="D1026" t="str">
        <f>IF(assembly_staff_import[[#This Row],[Legislative Staff Type]]="Personal",assembly_staff_import[[#This Row],[Formatted Personal Staff Office]],"")</f>
        <v>District Office</v>
      </c>
      <c r="E1026" t="s">
        <v>65</v>
      </c>
      <c r="F1026" s="19" t="s">
        <v>10913</v>
      </c>
      <c r="G1026" t="s">
        <v>67</v>
      </c>
      <c r="H1026" t="str">
        <f>TRIM(PROPER((assembly_staff_import[[#This Row],[Last Name via NAME_SOURCE_KEY TEXT]]&amp;" "&amp;assembly_staff_import[[#This Row],[Suffix via NAME_SOURCE_KEY]])))</f>
        <v>Casey</v>
      </c>
      <c r="I1026" t="str">
        <f>PROPER(assembly_staff_import[[#This Row],[JOB TITLE_SOURCE_KEY]])</f>
        <v xml:space="preserve">Dir Communications                         </v>
      </c>
      <c r="J1026" t="s">
        <v>72</v>
      </c>
      <c r="K1026" t="e">
        <f>IF(assembly_staff_import[[#This Row],[Legislative Staff Type]]="Personal",assembly_staff_import[[#This Row],[Vlookup Reports To Person]], "")</f>
        <v>#REF!</v>
      </c>
      <c r="L1026" t="str">
        <f>PROPER(assembly_staff_import[[#This Row],[First MI Name via NAME_SOURCE_KEY TEXT]])</f>
        <v xml:space="preserve"> Alexandra M</v>
      </c>
      <c r="M1026" t="s">
        <v>21190</v>
      </c>
      <c r="N1026" t="str">
        <f>LOWER(CONCATENATE(assembly_staff_import[[#This Row],[Last Name]],LEFT(assembly_staff_import[[#This Row],[First Name (no initial)]],1),"@nyassembly.gov"))</f>
        <v>caseya@nyassembly.gov</v>
      </c>
      <c r="O1026" t="s">
        <v>6298</v>
      </c>
      <c r="P1026" t="e">
        <f>VLOOKUP(assembly_staff_import[[#This Row],[Full Name]],[3]!PEOPLE_March_20[#Data],1,0)</f>
        <v>#REF!</v>
      </c>
      <c r="Q1026" t="e">
        <f>VLOOKUP(assembly_staff_import[[#This Row],[Full Name]],[3]!Table17[#Data],3,0)</f>
        <v>#REF!</v>
      </c>
      <c r="R1026" t="e">
        <f>VLOOKUP(assembly_staff_import[[#This Row],[Formatted Works for Group]],[3]!Table7[#Data],1,0)</f>
        <v>#REF!</v>
      </c>
      <c r="S1026" t="e">
        <f>IF(assembly_staff_import[[#This Row],[Legislative Staff Type]]="Personal", assembly_staff_import[[#This Row],[Vlookup Works for Group]], assembly_staff_import[[#This Row],[Formatted Works for Group calc]]&amp;", Central Staff Office, Assembly")</f>
        <v>#REF!</v>
      </c>
      <c r="T1026" s="20" t="str">
        <f>TRIM(assembly_staff_import[[#This Row],[NAME_SOURCE_KEY]])</f>
        <v>CASEY, ALEXANDRA M</v>
      </c>
      <c r="U1026" t="s">
        <v>28501</v>
      </c>
      <c r="V1026" t="s">
        <v>28502</v>
      </c>
      <c r="W1026" t="s">
        <v>26004</v>
      </c>
      <c r="Y1026" t="str">
        <f>IF(assembly_staff_import[[#This Row],[Legislative Staff Type]]="Personal", PROPER(TRIM(assembly_staff_import[[#This Row],[Unit First MI via UNIT_SOURCE_KEY]])&amp;" "&amp;assembly_staff_import[[#This Row],[Unit Last via UNIT_SOURCE_KEY]]), PROPER(TRIM(assembly_staff_import[[#This Row],[UNIT NAME_SOURCE_KEY2]])))</f>
        <v>Michael G. Dendekker</v>
      </c>
      <c r="Z1026" t="s">
        <v>28503</v>
      </c>
      <c r="AA1026" t="e">
        <f>VLOOKUP(assembly_staff_import[[#This Row],[Formatted and corrected Works for Group Text]],[3]!Table4[#Data],1,0)</f>
        <v>#REF!</v>
      </c>
      <c r="AB1026" t="e">
        <f>VLOOKUP(assembly_staff_import[[#This Row],[Formatted and corrected Works for Group Text]],[3]!Table5[#Data],2,0)</f>
        <v>#REF!</v>
      </c>
      <c r="AC1026" t="str">
        <f>IF(TRIM(assembly_staff_import[[#This Row],[PUBLIC INFO ADDR_SOURCE_KEY]])="CAPITOL, ALBANY", "Legislative / Capitol Office", "District Office")</f>
        <v>District Office</v>
      </c>
      <c r="AD1026" t="s">
        <v>28504</v>
      </c>
      <c r="AE1026" t="s">
        <v>28505</v>
      </c>
      <c r="AF1026" t="str">
        <f t="shared" ref="AF1026:AF1034" si="55">"A36 "</f>
        <v xml:space="preserve">A36 </v>
      </c>
      <c r="AG1026" t="s">
        <v>28506</v>
      </c>
      <c r="AH1026" t="s">
        <v>28507</v>
      </c>
      <c r="AI1026" t="s">
        <v>23873</v>
      </c>
      <c r="AJ1026" t="s">
        <v>28508</v>
      </c>
    </row>
    <row r="1027" spans="1:36" x14ac:dyDescent="0.2">
      <c r="A1027" t="str">
        <f>TRIM(PROPER((assembly_staff_import[[#This Row],[First MI Name via NAME_SOURCE_KEY TEXT]]&amp;" "&amp;assembly_staff_import[[#This Row],[Last Name via NAME_SOURCE_KEY TEXT]]&amp;" "&amp;assembly_staff_import[[#This Row],[Suffix via NAME_SOURCE_KEY]])))</f>
        <v>Andres Y Vargas</v>
      </c>
      <c r="B1027" t="str">
        <f>TRIM(CONCATENATE(TRIM(assembly_staff_import[[#This Row],[Full Name]]), ", ", assembly_staff_import[[#This Row],[Title]]))</f>
        <v>Andres Y Vargas, Community Liaison</v>
      </c>
      <c r="C1027" t="e">
        <f>assembly_staff_import[[#This Row],[Vlookup_groups]]</f>
        <v>#REF!</v>
      </c>
      <c r="D1027" t="str">
        <f>IF(assembly_staff_import[[#This Row],[Legislative Staff Type]]="Personal",assembly_staff_import[[#This Row],[Formatted Personal Staff Office]],"")</f>
        <v>District Office</v>
      </c>
      <c r="E1027" t="s">
        <v>65</v>
      </c>
      <c r="F1027" s="19" t="s">
        <v>10913</v>
      </c>
      <c r="G1027" t="s">
        <v>67</v>
      </c>
      <c r="H1027" t="str">
        <f>TRIM(PROPER((assembly_staff_import[[#This Row],[Last Name via NAME_SOURCE_KEY TEXT]]&amp;" "&amp;assembly_staff_import[[#This Row],[Suffix via NAME_SOURCE_KEY]])))</f>
        <v>Vargas</v>
      </c>
      <c r="I1027" t="str">
        <f>PROPER(assembly_staff_import[[#This Row],[JOB TITLE_SOURCE_KEY]])</f>
        <v xml:space="preserve">Community Liaison                          </v>
      </c>
      <c r="J1027" t="s">
        <v>72</v>
      </c>
      <c r="K1027" t="e">
        <f>IF(assembly_staff_import[[#This Row],[Legislative Staff Type]]="Personal",assembly_staff_import[[#This Row],[Vlookup Reports To Person]], "")</f>
        <v>#REF!</v>
      </c>
      <c r="L1027" t="str">
        <f>PROPER(assembly_staff_import[[#This Row],[First MI Name via NAME_SOURCE_KEY TEXT]])</f>
        <v xml:space="preserve"> Andres Y</v>
      </c>
      <c r="M1027" t="s">
        <v>21001</v>
      </c>
      <c r="N1027" t="str">
        <f>LOWER(CONCATENATE(assembly_staff_import[[#This Row],[Last Name]],LEFT(assembly_staff_import[[#This Row],[First Name (no initial)]],1),"@nyassembly.gov"))</f>
        <v>vargasa@nyassembly.gov</v>
      </c>
      <c r="O1027" t="s">
        <v>28509</v>
      </c>
      <c r="P1027" t="e">
        <f>VLOOKUP(assembly_staff_import[[#This Row],[Full Name]],[3]!PEOPLE_March_20[#Data],1,0)</f>
        <v>#REF!</v>
      </c>
      <c r="Q1027" t="e">
        <f>VLOOKUP(assembly_staff_import[[#This Row],[Full Name]],[3]!Table17[#Data],3,0)</f>
        <v>#REF!</v>
      </c>
      <c r="R1027" t="e">
        <f>VLOOKUP(assembly_staff_import[[#This Row],[Formatted Works for Group]],[3]!Table7[#Data],1,0)</f>
        <v>#REF!</v>
      </c>
      <c r="S1027" t="e">
        <f>IF(assembly_staff_import[[#This Row],[Legislative Staff Type]]="Personal", assembly_staff_import[[#This Row],[Vlookup Works for Group]], assembly_staff_import[[#This Row],[Formatted Works for Group calc]]&amp;", Central Staff Office, Assembly")</f>
        <v>#REF!</v>
      </c>
      <c r="T1027" s="20" t="str">
        <f>TRIM(assembly_staff_import[[#This Row],[NAME_SOURCE_KEY]])</f>
        <v>VARGAS, ANDRES Y</v>
      </c>
      <c r="U1027" t="s">
        <v>28510</v>
      </c>
      <c r="V1027" t="s">
        <v>28511</v>
      </c>
      <c r="W1027" t="s">
        <v>28512</v>
      </c>
      <c r="Y1027" t="str">
        <f>IF(assembly_staff_import[[#This Row],[Legislative Staff Type]]="Personal", PROPER(TRIM(assembly_staff_import[[#This Row],[Unit First MI via UNIT_SOURCE_KEY]])&amp;" "&amp;assembly_staff_import[[#This Row],[Unit Last via UNIT_SOURCE_KEY]]), PROPER(TRIM(assembly_staff_import[[#This Row],[UNIT NAME_SOURCE_KEY2]])))</f>
        <v>Michael G. Dendekker</v>
      </c>
      <c r="Z1027" t="s">
        <v>28503</v>
      </c>
      <c r="AA1027" t="e">
        <f>VLOOKUP(assembly_staff_import[[#This Row],[Formatted and corrected Works for Group Text]],[3]!Table4[#Data],1,0)</f>
        <v>#REF!</v>
      </c>
      <c r="AB1027" t="e">
        <f>VLOOKUP(assembly_staff_import[[#This Row],[Formatted and corrected Works for Group Text]],[3]!Table5[#Data],2,0)</f>
        <v>#REF!</v>
      </c>
      <c r="AC1027" t="str">
        <f>IF(TRIM(assembly_staff_import[[#This Row],[PUBLIC INFO ADDR_SOURCE_KEY]])="CAPITOL, ALBANY", "Legislative / Capitol Office", "District Office")</f>
        <v>District Office</v>
      </c>
      <c r="AD1027" t="s">
        <v>28504</v>
      </c>
      <c r="AE1027" t="s">
        <v>28505</v>
      </c>
      <c r="AF1027" t="str">
        <f t="shared" si="55"/>
        <v xml:space="preserve">A36 </v>
      </c>
      <c r="AG1027" t="s">
        <v>28506</v>
      </c>
      <c r="AH1027" t="s">
        <v>28513</v>
      </c>
      <c r="AI1027" t="s">
        <v>23692</v>
      </c>
      <c r="AJ1027" t="s">
        <v>28508</v>
      </c>
    </row>
    <row r="1028" spans="1:36" x14ac:dyDescent="0.2">
      <c r="A1028" t="str">
        <f>TRIM(PROPER((assembly_staff_import[[#This Row],[First MI Name via NAME_SOURCE_KEY TEXT]]&amp;" "&amp;assembly_staff_import[[#This Row],[Last Name via NAME_SOURCE_KEY TEXT]]&amp;" "&amp;assembly_staff_import[[#This Row],[Suffix via NAME_SOURCE_KEY]])))</f>
        <v>Gary P Gilbert</v>
      </c>
      <c r="B1028" t="str">
        <f>TRIM(CONCATENATE(TRIM(assembly_staff_import[[#This Row],[Full Name]]), ", ", assembly_staff_import[[#This Row],[Title]]))</f>
        <v>Gary P Gilbert, Community Liaison</v>
      </c>
      <c r="C1028" t="e">
        <f>assembly_staff_import[[#This Row],[Vlookup_groups]]</f>
        <v>#REF!</v>
      </c>
      <c r="D1028" t="str">
        <f>IF(assembly_staff_import[[#This Row],[Legislative Staff Type]]="Personal",assembly_staff_import[[#This Row],[Formatted Personal Staff Office]],"")</f>
        <v>District Office</v>
      </c>
      <c r="E1028" t="s">
        <v>65</v>
      </c>
      <c r="F1028" s="19" t="s">
        <v>10913</v>
      </c>
      <c r="G1028" t="s">
        <v>67</v>
      </c>
      <c r="H1028" t="str">
        <f>TRIM(PROPER((assembly_staff_import[[#This Row],[Last Name via NAME_SOURCE_KEY TEXT]]&amp;" "&amp;assembly_staff_import[[#This Row],[Suffix via NAME_SOURCE_KEY]])))</f>
        <v>Gilbert</v>
      </c>
      <c r="I1028" t="str">
        <f>PROPER(assembly_staff_import[[#This Row],[JOB TITLE_SOURCE_KEY]])</f>
        <v xml:space="preserve">Community Liaison                          </v>
      </c>
      <c r="J1028" t="s">
        <v>72</v>
      </c>
      <c r="K1028" t="e">
        <f>IF(assembly_staff_import[[#This Row],[Legislative Staff Type]]="Personal",assembly_staff_import[[#This Row],[Vlookup Reports To Person]], "")</f>
        <v>#REF!</v>
      </c>
      <c r="L1028" t="str">
        <f>PROPER(assembly_staff_import[[#This Row],[First MI Name via NAME_SOURCE_KEY TEXT]])</f>
        <v xml:space="preserve"> Gary P</v>
      </c>
      <c r="M1028" t="s">
        <v>19876</v>
      </c>
      <c r="N1028" t="str">
        <f>LOWER(CONCATENATE(assembly_staff_import[[#This Row],[Last Name]],LEFT(assembly_staff_import[[#This Row],[First Name (no initial)]],1),"@nyassembly.gov"))</f>
        <v>gilbertg@nyassembly.gov</v>
      </c>
      <c r="O1028" t="s">
        <v>27603</v>
      </c>
      <c r="P1028" t="e">
        <f>VLOOKUP(assembly_staff_import[[#This Row],[Full Name]],[3]!PEOPLE_March_20[#Data],1,0)</f>
        <v>#REF!</v>
      </c>
      <c r="Q1028" t="e">
        <f>VLOOKUP(assembly_staff_import[[#This Row],[Full Name]],[3]!Table17[#Data],3,0)</f>
        <v>#REF!</v>
      </c>
      <c r="R1028" t="e">
        <f>VLOOKUP(assembly_staff_import[[#This Row],[Formatted Works for Group]],[3]!Table7[#Data],1,0)</f>
        <v>#REF!</v>
      </c>
      <c r="S1028" t="e">
        <f>IF(assembly_staff_import[[#This Row],[Legislative Staff Type]]="Personal", assembly_staff_import[[#This Row],[Vlookup Works for Group]], assembly_staff_import[[#This Row],[Formatted Works for Group calc]]&amp;", Central Staff Office, Assembly")</f>
        <v>#REF!</v>
      </c>
      <c r="T1028" s="20" t="str">
        <f>TRIM(assembly_staff_import[[#This Row],[NAME_SOURCE_KEY]])</f>
        <v>GILBERT, GARY P</v>
      </c>
      <c r="U1028" t="s">
        <v>28514</v>
      </c>
      <c r="V1028" t="s">
        <v>28515</v>
      </c>
      <c r="W1028" t="s">
        <v>28516</v>
      </c>
      <c r="Y1028" t="str">
        <f>IF(assembly_staff_import[[#This Row],[Legislative Staff Type]]="Personal", PROPER(TRIM(assembly_staff_import[[#This Row],[Unit First MI via UNIT_SOURCE_KEY]])&amp;" "&amp;assembly_staff_import[[#This Row],[Unit Last via UNIT_SOURCE_KEY]]), PROPER(TRIM(assembly_staff_import[[#This Row],[UNIT NAME_SOURCE_KEY2]])))</f>
        <v>Michael G. Dendekker</v>
      </c>
      <c r="Z1028" t="s">
        <v>28503</v>
      </c>
      <c r="AA1028" t="e">
        <f>VLOOKUP(assembly_staff_import[[#This Row],[Formatted and corrected Works for Group Text]],[3]!Table4[#Data],1,0)</f>
        <v>#REF!</v>
      </c>
      <c r="AB1028" t="e">
        <f>VLOOKUP(assembly_staff_import[[#This Row],[Formatted and corrected Works for Group Text]],[3]!Table5[#Data],2,0)</f>
        <v>#REF!</v>
      </c>
      <c r="AC1028" t="str">
        <f>IF(TRIM(assembly_staff_import[[#This Row],[PUBLIC INFO ADDR_SOURCE_KEY]])="CAPITOL, ALBANY", "Legislative / Capitol Office", "District Office")</f>
        <v>District Office</v>
      </c>
      <c r="AD1028" t="s">
        <v>28504</v>
      </c>
      <c r="AE1028" t="s">
        <v>28505</v>
      </c>
      <c r="AF1028" t="str">
        <f t="shared" si="55"/>
        <v xml:space="preserve">A36 </v>
      </c>
      <c r="AG1028" t="s">
        <v>28506</v>
      </c>
      <c r="AH1028" t="s">
        <v>28517</v>
      </c>
      <c r="AI1028" t="s">
        <v>23692</v>
      </c>
      <c r="AJ1028" t="s">
        <v>28508</v>
      </c>
    </row>
    <row r="1029" spans="1:36" x14ac:dyDescent="0.2">
      <c r="A1029" t="str">
        <f>TRIM(PROPER((assembly_staff_import[[#This Row],[First MI Name via NAME_SOURCE_KEY TEXT]]&amp;" "&amp;assembly_staff_import[[#This Row],[Last Name via NAME_SOURCE_KEY TEXT]]&amp;" "&amp;assembly_staff_import[[#This Row],[Suffix via NAME_SOURCE_KEY]])))</f>
        <v>Joan A Ragone</v>
      </c>
      <c r="B1029" t="str">
        <f>TRIM(CONCATENATE(TRIM(assembly_staff_import[[#This Row],[Full Name]]), ", ", assembly_staff_import[[#This Row],[Title]]))</f>
        <v>Joan A Ragone, Exec Asst</v>
      </c>
      <c r="C1029" t="e">
        <f>assembly_staff_import[[#This Row],[Vlookup_groups]]</f>
        <v>#REF!</v>
      </c>
      <c r="D1029" t="str">
        <f>IF(assembly_staff_import[[#This Row],[Legislative Staff Type]]="Personal",assembly_staff_import[[#This Row],[Formatted Personal Staff Office]],"")</f>
        <v>Legislative / Capitol Office</v>
      </c>
      <c r="E1029" t="s">
        <v>65</v>
      </c>
      <c r="F1029" s="19" t="s">
        <v>10913</v>
      </c>
      <c r="G1029" t="s">
        <v>67</v>
      </c>
      <c r="H1029" t="str">
        <f>TRIM(PROPER((assembly_staff_import[[#This Row],[Last Name via NAME_SOURCE_KEY TEXT]]&amp;" "&amp;assembly_staff_import[[#This Row],[Suffix via NAME_SOURCE_KEY]])))</f>
        <v>Ragone</v>
      </c>
      <c r="I1029" t="str">
        <f>PROPER(assembly_staff_import[[#This Row],[JOB TITLE_SOURCE_KEY]])</f>
        <v xml:space="preserve">Exec Asst                                  </v>
      </c>
      <c r="J1029" t="s">
        <v>72</v>
      </c>
      <c r="K1029" t="e">
        <f>IF(assembly_staff_import[[#This Row],[Legislative Staff Type]]="Personal",assembly_staff_import[[#This Row],[Vlookup Reports To Person]], "")</f>
        <v>#REF!</v>
      </c>
      <c r="L1029" t="str">
        <f>PROPER(assembly_staff_import[[#This Row],[First MI Name via NAME_SOURCE_KEY TEXT]])</f>
        <v xml:space="preserve"> Joan A</v>
      </c>
      <c r="M1029" t="s">
        <v>19852</v>
      </c>
      <c r="N1029" t="str">
        <f>LOWER(CONCATENATE(assembly_staff_import[[#This Row],[Last Name]],LEFT(assembly_staff_import[[#This Row],[First Name (no initial)]],1),"@nyassembly.gov"))</f>
        <v>ragonej@nyassembly.gov</v>
      </c>
      <c r="O1029" t="s">
        <v>25726</v>
      </c>
      <c r="P1029" t="e">
        <f>VLOOKUP(assembly_staff_import[[#This Row],[Full Name]],[3]!PEOPLE_March_20[#Data],1,0)</f>
        <v>#REF!</v>
      </c>
      <c r="Q1029" t="e">
        <f>VLOOKUP(assembly_staff_import[[#This Row],[Full Name]],[3]!Table17[#Data],3,0)</f>
        <v>#REF!</v>
      </c>
      <c r="R1029" t="e">
        <f>VLOOKUP(assembly_staff_import[[#This Row],[Formatted Works for Group]],[3]!Table7[#Data],1,0)</f>
        <v>#REF!</v>
      </c>
      <c r="S1029" t="e">
        <f>IF(assembly_staff_import[[#This Row],[Legislative Staff Type]]="Personal", assembly_staff_import[[#This Row],[Vlookup Works for Group]], assembly_staff_import[[#This Row],[Formatted Works for Group calc]]&amp;", Central Staff Office, Assembly")</f>
        <v>#REF!</v>
      </c>
      <c r="T1029" s="20" t="str">
        <f>TRIM(assembly_staff_import[[#This Row],[NAME_SOURCE_KEY]])</f>
        <v>RAGONE, JOAN A</v>
      </c>
      <c r="U1029" t="s">
        <v>28518</v>
      </c>
      <c r="V1029" t="s">
        <v>27267</v>
      </c>
      <c r="W1029" t="s">
        <v>28519</v>
      </c>
      <c r="Y1029" t="str">
        <f>IF(assembly_staff_import[[#This Row],[Legislative Staff Type]]="Personal", PROPER(TRIM(assembly_staff_import[[#This Row],[Unit First MI via UNIT_SOURCE_KEY]])&amp;" "&amp;assembly_staff_import[[#This Row],[Unit Last via UNIT_SOURCE_KEY]]), PROPER(TRIM(assembly_staff_import[[#This Row],[UNIT NAME_SOURCE_KEY2]])))</f>
        <v>Michael G. Dendekker</v>
      </c>
      <c r="Z1029" t="s">
        <v>28503</v>
      </c>
      <c r="AA1029" t="e">
        <f>VLOOKUP(assembly_staff_import[[#This Row],[Formatted and corrected Works for Group Text]],[3]!Table4[#Data],1,0)</f>
        <v>#REF!</v>
      </c>
      <c r="AB1029" t="e">
        <f>VLOOKUP(assembly_staff_import[[#This Row],[Formatted and corrected Works for Group Text]],[3]!Table5[#Data],2,0)</f>
        <v>#REF!</v>
      </c>
      <c r="AC1029" t="str">
        <f>IF(TRIM(assembly_staff_import[[#This Row],[PUBLIC INFO ADDR_SOURCE_KEY]])="CAPITOL, ALBANY", "Legislative / Capitol Office", "District Office")</f>
        <v>Legislative / Capitol Office</v>
      </c>
      <c r="AD1029" t="s">
        <v>28504</v>
      </c>
      <c r="AE1029" t="s">
        <v>28505</v>
      </c>
      <c r="AF1029" t="str">
        <f t="shared" si="55"/>
        <v xml:space="preserve">A36 </v>
      </c>
      <c r="AG1029" t="s">
        <v>28506</v>
      </c>
      <c r="AH1029" t="s">
        <v>28520</v>
      </c>
      <c r="AI1029" t="s">
        <v>23546</v>
      </c>
      <c r="AJ1029" t="s">
        <v>23493</v>
      </c>
    </row>
    <row r="1030" spans="1:36" x14ac:dyDescent="0.2">
      <c r="A1030" t="str">
        <f>TRIM(PROPER((assembly_staff_import[[#This Row],[First MI Name via NAME_SOURCE_KEY TEXT]]&amp;" "&amp;assembly_staff_import[[#This Row],[Last Name via NAME_SOURCE_KEY TEXT]]&amp;" "&amp;assembly_staff_import[[#This Row],[Suffix via NAME_SOURCE_KEY]])))</f>
        <v>Kenny Mendoza</v>
      </c>
      <c r="B1030" t="str">
        <f>TRIM(CONCATENATE(TRIM(assembly_staff_import[[#This Row],[Full Name]]), ", ", assembly_staff_import[[#This Row],[Title]]))</f>
        <v>Kenny Mendoza, Community Liaison</v>
      </c>
      <c r="C1030" t="e">
        <f>assembly_staff_import[[#This Row],[Vlookup_groups]]</f>
        <v>#REF!</v>
      </c>
      <c r="D1030" t="str">
        <f>IF(assembly_staff_import[[#This Row],[Legislative Staff Type]]="Personal",assembly_staff_import[[#This Row],[Formatted Personal Staff Office]],"")</f>
        <v>District Office</v>
      </c>
      <c r="E1030" t="s">
        <v>65</v>
      </c>
      <c r="F1030" s="19" t="s">
        <v>10913</v>
      </c>
      <c r="G1030" t="s">
        <v>67</v>
      </c>
      <c r="H1030" t="str">
        <f>TRIM(PROPER((assembly_staff_import[[#This Row],[Last Name via NAME_SOURCE_KEY TEXT]]&amp;" "&amp;assembly_staff_import[[#This Row],[Suffix via NAME_SOURCE_KEY]])))</f>
        <v>Mendoza</v>
      </c>
      <c r="I1030" t="str">
        <f>PROPER(assembly_staff_import[[#This Row],[JOB TITLE_SOURCE_KEY]])</f>
        <v xml:space="preserve">Community Liaison                          </v>
      </c>
      <c r="J1030" t="s">
        <v>72</v>
      </c>
      <c r="K1030" t="e">
        <f>IF(assembly_staff_import[[#This Row],[Legislative Staff Type]]="Personal",assembly_staff_import[[#This Row],[Vlookup Reports To Person]], "")</f>
        <v>#REF!</v>
      </c>
      <c r="L1030" t="str">
        <f>PROPER(assembly_staff_import[[#This Row],[First MI Name via NAME_SOURCE_KEY TEXT]])</f>
        <v xml:space="preserve"> Kenny</v>
      </c>
      <c r="M1030" t="s">
        <v>14943</v>
      </c>
      <c r="N1030" t="str">
        <f>LOWER(CONCATENATE(assembly_staff_import[[#This Row],[Last Name]],LEFT(assembly_staff_import[[#This Row],[First Name (no initial)]],1),"@nyassembly.gov"))</f>
        <v>mendozak@nyassembly.gov</v>
      </c>
      <c r="O1030" t="s">
        <v>6376</v>
      </c>
      <c r="P1030" t="e">
        <f>VLOOKUP(assembly_staff_import[[#This Row],[Full Name]],[3]!PEOPLE_March_20[#Data],1,0)</f>
        <v>#REF!</v>
      </c>
      <c r="Q1030" t="e">
        <f>VLOOKUP(assembly_staff_import[[#This Row],[Full Name]],[3]!Table17[#Data],3,0)</f>
        <v>#REF!</v>
      </c>
      <c r="R1030" t="e">
        <f>VLOOKUP(assembly_staff_import[[#This Row],[Formatted Works for Group]],[3]!Table7[#Data],1,0)</f>
        <v>#REF!</v>
      </c>
      <c r="S1030" t="e">
        <f>IF(assembly_staff_import[[#This Row],[Legislative Staff Type]]="Personal", assembly_staff_import[[#This Row],[Vlookup Works for Group]], assembly_staff_import[[#This Row],[Formatted Works for Group calc]]&amp;", Central Staff Office, Assembly")</f>
        <v>#REF!</v>
      </c>
      <c r="T1030" s="20" t="str">
        <f>TRIM(assembly_staff_import[[#This Row],[NAME_SOURCE_KEY]])</f>
        <v>MENDOZA, KENNY</v>
      </c>
      <c r="U1030" t="s">
        <v>28521</v>
      </c>
      <c r="V1030" t="s">
        <v>28522</v>
      </c>
      <c r="W1030" t="s">
        <v>28523</v>
      </c>
      <c r="Y1030" t="str">
        <f>IF(assembly_staff_import[[#This Row],[Legislative Staff Type]]="Personal", PROPER(TRIM(assembly_staff_import[[#This Row],[Unit First MI via UNIT_SOURCE_KEY]])&amp;" "&amp;assembly_staff_import[[#This Row],[Unit Last via UNIT_SOURCE_KEY]]), PROPER(TRIM(assembly_staff_import[[#This Row],[UNIT NAME_SOURCE_KEY2]])))</f>
        <v>Michael G. Dendekker</v>
      </c>
      <c r="Z1030" t="s">
        <v>28503</v>
      </c>
      <c r="AA1030" t="e">
        <f>VLOOKUP(assembly_staff_import[[#This Row],[Formatted and corrected Works for Group Text]],[3]!Table4[#Data],1,0)</f>
        <v>#REF!</v>
      </c>
      <c r="AB1030" t="e">
        <f>VLOOKUP(assembly_staff_import[[#This Row],[Formatted and corrected Works for Group Text]],[3]!Table5[#Data],2,0)</f>
        <v>#REF!</v>
      </c>
      <c r="AC1030" t="str">
        <f>IF(TRIM(assembly_staff_import[[#This Row],[PUBLIC INFO ADDR_SOURCE_KEY]])="CAPITOL, ALBANY", "Legislative / Capitol Office", "District Office")</f>
        <v>District Office</v>
      </c>
      <c r="AD1030" t="s">
        <v>28504</v>
      </c>
      <c r="AE1030" t="s">
        <v>28505</v>
      </c>
      <c r="AF1030" t="str">
        <f t="shared" si="55"/>
        <v xml:space="preserve">A36 </v>
      </c>
      <c r="AG1030" t="s">
        <v>28506</v>
      </c>
      <c r="AH1030" t="s">
        <v>28524</v>
      </c>
      <c r="AI1030" t="s">
        <v>23692</v>
      </c>
      <c r="AJ1030" t="s">
        <v>28508</v>
      </c>
    </row>
    <row r="1031" spans="1:36" x14ac:dyDescent="0.2">
      <c r="A1031" t="str">
        <f>TRIM(PROPER((assembly_staff_import[[#This Row],[First MI Name via NAME_SOURCE_KEY TEXT]]&amp;" "&amp;assembly_staff_import[[#This Row],[Last Name via NAME_SOURCE_KEY TEXT]]&amp;" "&amp;assembly_staff_import[[#This Row],[Suffix via NAME_SOURCE_KEY]])))</f>
        <v>Maria C Bolanos</v>
      </c>
      <c r="B1031" t="str">
        <f>TRIM(CONCATENATE(TRIM(assembly_staff_import[[#This Row],[Full Name]]), ", ", assembly_staff_import[[#This Row],[Title]]))</f>
        <v>Maria C Bolanos, Constituent Liaison</v>
      </c>
      <c r="C1031" t="e">
        <f>assembly_staff_import[[#This Row],[Vlookup_groups]]</f>
        <v>#REF!</v>
      </c>
      <c r="D1031" t="str">
        <f>IF(assembly_staff_import[[#This Row],[Legislative Staff Type]]="Personal",assembly_staff_import[[#This Row],[Formatted Personal Staff Office]],"")</f>
        <v>District Office</v>
      </c>
      <c r="E1031" t="s">
        <v>65</v>
      </c>
      <c r="F1031" s="19" t="s">
        <v>10913</v>
      </c>
      <c r="G1031" t="s">
        <v>67</v>
      </c>
      <c r="H1031" t="str">
        <f>TRIM(PROPER((assembly_staff_import[[#This Row],[Last Name via NAME_SOURCE_KEY TEXT]]&amp;" "&amp;assembly_staff_import[[#This Row],[Suffix via NAME_SOURCE_KEY]])))</f>
        <v>Bolanos</v>
      </c>
      <c r="I1031" t="str">
        <f>PROPER(assembly_staff_import[[#This Row],[JOB TITLE_SOURCE_KEY]])</f>
        <v xml:space="preserve">Constituent Liaison                        </v>
      </c>
      <c r="J1031" t="s">
        <v>72</v>
      </c>
      <c r="K1031" t="e">
        <f>IF(assembly_staff_import[[#This Row],[Legislative Staff Type]]="Personal",assembly_staff_import[[#This Row],[Vlookup Reports To Person]], "")</f>
        <v>#REF!</v>
      </c>
      <c r="L1031" t="str">
        <f>PROPER(assembly_staff_import[[#This Row],[First MI Name via NAME_SOURCE_KEY TEXT]])</f>
        <v xml:space="preserve"> Maria C</v>
      </c>
      <c r="M1031" t="s">
        <v>21207</v>
      </c>
      <c r="N1031" t="str">
        <f>LOWER(CONCATENATE(assembly_staff_import[[#This Row],[Last Name]],LEFT(assembly_staff_import[[#This Row],[First Name (no initial)]],1),"@nyassembly.gov"))</f>
        <v>bolanosm@nyassembly.gov</v>
      </c>
      <c r="O1031" t="s">
        <v>2763</v>
      </c>
      <c r="P1031" t="e">
        <f>VLOOKUP(assembly_staff_import[[#This Row],[Full Name]],[3]!PEOPLE_March_20[#Data],1,0)</f>
        <v>#REF!</v>
      </c>
      <c r="Q1031" t="e">
        <f>VLOOKUP(assembly_staff_import[[#This Row],[Full Name]],[3]!Table17[#Data],3,0)</f>
        <v>#REF!</v>
      </c>
      <c r="R1031" t="e">
        <f>VLOOKUP(assembly_staff_import[[#This Row],[Formatted Works for Group]],[3]!Table7[#Data],1,0)</f>
        <v>#REF!</v>
      </c>
      <c r="S1031" t="e">
        <f>IF(assembly_staff_import[[#This Row],[Legislative Staff Type]]="Personal", assembly_staff_import[[#This Row],[Vlookup Works for Group]], assembly_staff_import[[#This Row],[Formatted Works for Group calc]]&amp;", Central Staff Office, Assembly")</f>
        <v>#REF!</v>
      </c>
      <c r="T1031" s="20" t="str">
        <f>TRIM(assembly_staff_import[[#This Row],[NAME_SOURCE_KEY]])</f>
        <v>BOLANOS, MARIA C</v>
      </c>
      <c r="U1031" t="s">
        <v>28525</v>
      </c>
      <c r="V1031" t="s">
        <v>28526</v>
      </c>
      <c r="W1031" t="s">
        <v>28527</v>
      </c>
      <c r="Y1031" t="str">
        <f>IF(assembly_staff_import[[#This Row],[Legislative Staff Type]]="Personal", PROPER(TRIM(assembly_staff_import[[#This Row],[Unit First MI via UNIT_SOURCE_KEY]])&amp;" "&amp;assembly_staff_import[[#This Row],[Unit Last via UNIT_SOURCE_KEY]]), PROPER(TRIM(assembly_staff_import[[#This Row],[UNIT NAME_SOURCE_KEY2]])))</f>
        <v>Michael G. Dendekker</v>
      </c>
      <c r="Z1031" t="s">
        <v>28503</v>
      </c>
      <c r="AA1031" t="e">
        <f>VLOOKUP(assembly_staff_import[[#This Row],[Formatted and corrected Works for Group Text]],[3]!Table4[#Data],1,0)</f>
        <v>#REF!</v>
      </c>
      <c r="AB1031" t="e">
        <f>VLOOKUP(assembly_staff_import[[#This Row],[Formatted and corrected Works for Group Text]],[3]!Table5[#Data],2,0)</f>
        <v>#REF!</v>
      </c>
      <c r="AC1031" t="str">
        <f>IF(TRIM(assembly_staff_import[[#This Row],[PUBLIC INFO ADDR_SOURCE_KEY]])="CAPITOL, ALBANY", "Legislative / Capitol Office", "District Office")</f>
        <v>District Office</v>
      </c>
      <c r="AD1031" t="s">
        <v>28504</v>
      </c>
      <c r="AE1031" t="s">
        <v>28505</v>
      </c>
      <c r="AF1031" t="str">
        <f t="shared" si="55"/>
        <v xml:space="preserve">A36 </v>
      </c>
      <c r="AG1031" t="s">
        <v>28506</v>
      </c>
      <c r="AH1031" t="s">
        <v>28528</v>
      </c>
      <c r="AI1031" t="s">
        <v>23475</v>
      </c>
      <c r="AJ1031" t="s">
        <v>28508</v>
      </c>
    </row>
    <row r="1032" spans="1:36" x14ac:dyDescent="0.2">
      <c r="A1032" t="str">
        <f>TRIM(PROPER((assembly_staff_import[[#This Row],[First MI Name via NAME_SOURCE_KEY TEXT]]&amp;" "&amp;assembly_staff_import[[#This Row],[Last Name via NAME_SOURCE_KEY TEXT]]&amp;" "&amp;assembly_staff_import[[#This Row],[Suffix via NAME_SOURCE_KEY]])))</f>
        <v>Maureen Allen</v>
      </c>
      <c r="B1032" t="str">
        <f>TRIM(CONCATENATE(TRIM(assembly_staff_import[[#This Row],[Full Name]]), ", ", assembly_staff_import[[#This Row],[Title]]))</f>
        <v>Maureen Allen, Chief Of Staff</v>
      </c>
      <c r="C1032" t="e">
        <f>assembly_staff_import[[#This Row],[Vlookup_groups]]</f>
        <v>#REF!</v>
      </c>
      <c r="D1032" t="str">
        <f>IF(assembly_staff_import[[#This Row],[Legislative Staff Type]]="Personal",assembly_staff_import[[#This Row],[Formatted Personal Staff Office]],"")</f>
        <v>District Office</v>
      </c>
      <c r="E1032" t="s">
        <v>65</v>
      </c>
      <c r="F1032" s="19" t="s">
        <v>10913</v>
      </c>
      <c r="G1032" t="s">
        <v>67</v>
      </c>
      <c r="H1032" t="str">
        <f>TRIM(PROPER((assembly_staff_import[[#This Row],[Last Name via NAME_SOURCE_KEY TEXT]]&amp;" "&amp;assembly_staff_import[[#This Row],[Suffix via NAME_SOURCE_KEY]])))</f>
        <v>Allen</v>
      </c>
      <c r="I1032" t="str">
        <f>PROPER(assembly_staff_import[[#This Row],[JOB TITLE_SOURCE_KEY]])</f>
        <v xml:space="preserve">Chief Of Staff                             </v>
      </c>
      <c r="J1032" t="s">
        <v>72</v>
      </c>
      <c r="K1032" t="e">
        <f>IF(assembly_staff_import[[#This Row],[Legislative Staff Type]]="Personal",assembly_staff_import[[#This Row],[Vlookup Reports To Person]], "")</f>
        <v>#REF!</v>
      </c>
      <c r="L1032" t="str">
        <f>PROPER(assembly_staff_import[[#This Row],[First MI Name via NAME_SOURCE_KEY TEXT]])</f>
        <v xml:space="preserve"> Maureen</v>
      </c>
      <c r="M1032" t="s">
        <v>19902</v>
      </c>
      <c r="N1032" t="str">
        <f>LOWER(CONCATENATE(assembly_staff_import[[#This Row],[Last Name]],LEFT(assembly_staff_import[[#This Row],[First Name (no initial)]],1),"@nyassembly.gov"))</f>
        <v>allenm@nyassembly.gov</v>
      </c>
      <c r="O1032" t="s">
        <v>7121</v>
      </c>
      <c r="P1032" t="e">
        <f>VLOOKUP(assembly_staff_import[[#This Row],[Full Name]],[3]!PEOPLE_March_20[#Data],1,0)</f>
        <v>#REF!</v>
      </c>
      <c r="Q1032" t="e">
        <f>VLOOKUP(assembly_staff_import[[#This Row],[Full Name]],[3]!Table17[#Data],3,0)</f>
        <v>#REF!</v>
      </c>
      <c r="R1032" t="e">
        <f>VLOOKUP(assembly_staff_import[[#This Row],[Formatted Works for Group]],[3]!Table7[#Data],1,0)</f>
        <v>#REF!</v>
      </c>
      <c r="S1032" t="e">
        <f>IF(assembly_staff_import[[#This Row],[Legislative Staff Type]]="Personal", assembly_staff_import[[#This Row],[Vlookup Works for Group]], assembly_staff_import[[#This Row],[Formatted Works for Group calc]]&amp;", Central Staff Office, Assembly")</f>
        <v>#REF!</v>
      </c>
      <c r="T1032" s="20" t="str">
        <f>TRIM(assembly_staff_import[[#This Row],[NAME_SOURCE_KEY]])</f>
        <v>ALLEN, MAUREEN</v>
      </c>
      <c r="U1032" t="s">
        <v>28529</v>
      </c>
      <c r="V1032" t="s">
        <v>24272</v>
      </c>
      <c r="W1032" t="s">
        <v>28530</v>
      </c>
      <c r="Y1032" t="str">
        <f>IF(assembly_staff_import[[#This Row],[Legislative Staff Type]]="Personal", PROPER(TRIM(assembly_staff_import[[#This Row],[Unit First MI via UNIT_SOURCE_KEY]])&amp;" "&amp;assembly_staff_import[[#This Row],[Unit Last via UNIT_SOURCE_KEY]]), PROPER(TRIM(assembly_staff_import[[#This Row],[UNIT NAME_SOURCE_KEY2]])))</f>
        <v>Michael G. Dendekker</v>
      </c>
      <c r="Z1032" t="s">
        <v>28503</v>
      </c>
      <c r="AA1032" t="e">
        <f>VLOOKUP(assembly_staff_import[[#This Row],[Formatted and corrected Works for Group Text]],[3]!Table4[#Data],1,0)</f>
        <v>#REF!</v>
      </c>
      <c r="AB1032" t="e">
        <f>VLOOKUP(assembly_staff_import[[#This Row],[Formatted and corrected Works for Group Text]],[3]!Table5[#Data],2,0)</f>
        <v>#REF!</v>
      </c>
      <c r="AC1032" t="str">
        <f>IF(TRIM(assembly_staff_import[[#This Row],[PUBLIC INFO ADDR_SOURCE_KEY]])="CAPITOL, ALBANY", "Legislative / Capitol Office", "District Office")</f>
        <v>District Office</v>
      </c>
      <c r="AD1032" t="s">
        <v>28504</v>
      </c>
      <c r="AE1032" t="s">
        <v>28505</v>
      </c>
      <c r="AF1032" t="str">
        <f t="shared" si="55"/>
        <v xml:space="preserve">A36 </v>
      </c>
      <c r="AG1032" t="s">
        <v>28506</v>
      </c>
      <c r="AH1032" t="s">
        <v>28531</v>
      </c>
      <c r="AI1032" t="s">
        <v>23587</v>
      </c>
      <c r="AJ1032" t="s">
        <v>28508</v>
      </c>
    </row>
    <row r="1033" spans="1:36" x14ac:dyDescent="0.2">
      <c r="A1033" t="str">
        <f>TRIM(PROPER((assembly_staff_import[[#This Row],[First MI Name via NAME_SOURCE_KEY TEXT]]&amp;" "&amp;assembly_staff_import[[#This Row],[Last Name via NAME_SOURCE_KEY TEXT]]&amp;" "&amp;assembly_staff_import[[#This Row],[Suffix via NAME_SOURCE_KEY]])))</f>
        <v>Seth M Sahr</v>
      </c>
      <c r="B1033" t="str">
        <f>TRIM(CONCATENATE(TRIM(assembly_staff_import[[#This Row],[Full Name]]), ", ", assembly_staff_import[[#This Row],[Title]]))</f>
        <v>Seth M Sahr, Counsel</v>
      </c>
      <c r="C1033" t="e">
        <f>assembly_staff_import[[#This Row],[Vlookup_groups]]</f>
        <v>#REF!</v>
      </c>
      <c r="D1033" t="str">
        <f>IF(assembly_staff_import[[#This Row],[Legislative Staff Type]]="Personal",assembly_staff_import[[#This Row],[Formatted Personal Staff Office]],"")</f>
        <v>District Office</v>
      </c>
      <c r="E1033" t="s">
        <v>65</v>
      </c>
      <c r="F1033" s="19" t="s">
        <v>10913</v>
      </c>
      <c r="G1033" t="s">
        <v>67</v>
      </c>
      <c r="H1033" t="str">
        <f>TRIM(PROPER((assembly_staff_import[[#This Row],[Last Name via NAME_SOURCE_KEY TEXT]]&amp;" "&amp;assembly_staff_import[[#This Row],[Suffix via NAME_SOURCE_KEY]])))</f>
        <v>Sahr</v>
      </c>
      <c r="I1033" t="str">
        <f>PROPER(assembly_staff_import[[#This Row],[JOB TITLE_SOURCE_KEY]])</f>
        <v xml:space="preserve">Counsel                                    </v>
      </c>
      <c r="J1033" t="s">
        <v>72</v>
      </c>
      <c r="K1033" t="e">
        <f>IF(assembly_staff_import[[#This Row],[Legislative Staff Type]]="Personal",assembly_staff_import[[#This Row],[Vlookup Reports To Person]], "")</f>
        <v>#REF!</v>
      </c>
      <c r="L1033" t="str">
        <f>PROPER(assembly_staff_import[[#This Row],[First MI Name via NAME_SOURCE_KEY TEXT]])</f>
        <v xml:space="preserve"> Seth M</v>
      </c>
      <c r="M1033" t="s">
        <v>19843</v>
      </c>
      <c r="N1033" t="str">
        <f>LOWER(CONCATENATE(assembly_staff_import[[#This Row],[Last Name]],LEFT(assembly_staff_import[[#This Row],[First Name (no initial)]],1),"@nyassembly.gov"))</f>
        <v>sahrs@nyassembly.gov</v>
      </c>
      <c r="O1033" t="s">
        <v>3791</v>
      </c>
      <c r="P1033" t="e">
        <f>VLOOKUP(assembly_staff_import[[#This Row],[Full Name]],[3]!PEOPLE_March_20[#Data],1,0)</f>
        <v>#REF!</v>
      </c>
      <c r="Q1033" t="e">
        <f>VLOOKUP(assembly_staff_import[[#This Row],[Full Name]],[3]!Table17[#Data],3,0)</f>
        <v>#REF!</v>
      </c>
      <c r="R1033" t="e">
        <f>VLOOKUP(assembly_staff_import[[#This Row],[Formatted Works for Group]],[3]!Table7[#Data],1,0)</f>
        <v>#REF!</v>
      </c>
      <c r="S1033" t="e">
        <f>IF(assembly_staff_import[[#This Row],[Legislative Staff Type]]="Personal", assembly_staff_import[[#This Row],[Vlookup Works for Group]], assembly_staff_import[[#This Row],[Formatted Works for Group calc]]&amp;", Central Staff Office, Assembly")</f>
        <v>#REF!</v>
      </c>
      <c r="T1033" s="20" t="str">
        <f>TRIM(assembly_staff_import[[#This Row],[NAME_SOURCE_KEY]])</f>
        <v>SAHR, SETH M</v>
      </c>
      <c r="U1033" t="s">
        <v>28532</v>
      </c>
      <c r="V1033" t="s">
        <v>28533</v>
      </c>
      <c r="W1033" t="s">
        <v>28534</v>
      </c>
      <c r="Y1033" t="str">
        <f>IF(assembly_staff_import[[#This Row],[Legislative Staff Type]]="Personal", PROPER(TRIM(assembly_staff_import[[#This Row],[Unit First MI via UNIT_SOURCE_KEY]])&amp;" "&amp;assembly_staff_import[[#This Row],[Unit Last via UNIT_SOURCE_KEY]]), PROPER(TRIM(assembly_staff_import[[#This Row],[UNIT NAME_SOURCE_KEY2]])))</f>
        <v>Michael G. Dendekker</v>
      </c>
      <c r="Z1033" t="s">
        <v>28503</v>
      </c>
      <c r="AA1033" t="e">
        <f>VLOOKUP(assembly_staff_import[[#This Row],[Formatted and corrected Works for Group Text]],[3]!Table4[#Data],1,0)</f>
        <v>#REF!</v>
      </c>
      <c r="AB1033" t="e">
        <f>VLOOKUP(assembly_staff_import[[#This Row],[Formatted and corrected Works for Group Text]],[3]!Table5[#Data],2,0)</f>
        <v>#REF!</v>
      </c>
      <c r="AC1033" t="str">
        <f>IF(TRIM(assembly_staff_import[[#This Row],[PUBLIC INFO ADDR_SOURCE_KEY]])="CAPITOL, ALBANY", "Legislative / Capitol Office", "District Office")</f>
        <v>District Office</v>
      </c>
      <c r="AD1033" t="s">
        <v>28504</v>
      </c>
      <c r="AE1033" t="s">
        <v>28505</v>
      </c>
      <c r="AF1033" t="str">
        <f t="shared" si="55"/>
        <v xml:space="preserve">A36 </v>
      </c>
      <c r="AG1033" t="s">
        <v>28506</v>
      </c>
      <c r="AH1033" t="s">
        <v>28535</v>
      </c>
      <c r="AI1033" t="s">
        <v>24265</v>
      </c>
      <c r="AJ1033" t="s">
        <v>28508</v>
      </c>
    </row>
    <row r="1034" spans="1:36" x14ac:dyDescent="0.2">
      <c r="A1034" t="str">
        <f>TRIM(PROPER((assembly_staff_import[[#This Row],[First MI Name via NAME_SOURCE_KEY TEXT]]&amp;" "&amp;assembly_staff_import[[#This Row],[Last Name via NAME_SOURCE_KEY TEXT]]&amp;" "&amp;assembly_staff_import[[#This Row],[Suffix via NAME_SOURCE_KEY]])))</f>
        <v>Tara Snow</v>
      </c>
      <c r="B1034" t="str">
        <f>TRIM(CONCATENATE(TRIM(assembly_staff_import[[#This Row],[Full Name]]), ", ", assembly_staff_import[[#This Row],[Title]]))</f>
        <v>Tara Snow, Counsel</v>
      </c>
      <c r="C1034" t="e">
        <f>assembly_staff_import[[#This Row],[Vlookup_groups]]</f>
        <v>#REF!</v>
      </c>
      <c r="D1034" t="str">
        <f>IF(assembly_staff_import[[#This Row],[Legislative Staff Type]]="Personal",assembly_staff_import[[#This Row],[Formatted Personal Staff Office]],"")</f>
        <v>District Office</v>
      </c>
      <c r="E1034" t="s">
        <v>65</v>
      </c>
      <c r="F1034" s="19" t="s">
        <v>10913</v>
      </c>
      <c r="G1034" t="s">
        <v>67</v>
      </c>
      <c r="H1034" t="str">
        <f>TRIM(PROPER((assembly_staff_import[[#This Row],[Last Name via NAME_SOURCE_KEY TEXT]]&amp;" "&amp;assembly_staff_import[[#This Row],[Suffix via NAME_SOURCE_KEY]])))</f>
        <v>Snow</v>
      </c>
      <c r="I1034" t="str">
        <f>PROPER(assembly_staff_import[[#This Row],[JOB TITLE_SOURCE_KEY]])</f>
        <v xml:space="preserve">Counsel                                    </v>
      </c>
      <c r="J1034" t="s">
        <v>72</v>
      </c>
      <c r="K1034" t="e">
        <f>IF(assembly_staff_import[[#This Row],[Legislative Staff Type]]="Personal",assembly_staff_import[[#This Row],[Vlookup Reports To Person]], "")</f>
        <v>#REF!</v>
      </c>
      <c r="L1034" t="str">
        <f>PROPER(assembly_staff_import[[#This Row],[First MI Name via NAME_SOURCE_KEY TEXT]])</f>
        <v xml:space="preserve"> Tara</v>
      </c>
      <c r="M1034" t="s">
        <v>19771</v>
      </c>
      <c r="N1034" t="str">
        <f>LOWER(CONCATENATE(assembly_staff_import[[#This Row],[Last Name]],LEFT(assembly_staff_import[[#This Row],[First Name (no initial)]],1),"@nyassembly.gov"))</f>
        <v>snowt@nyassembly.gov</v>
      </c>
      <c r="O1034" t="s">
        <v>1737</v>
      </c>
      <c r="P1034" t="e">
        <f>VLOOKUP(assembly_staff_import[[#This Row],[Full Name]],[3]!PEOPLE_March_20[#Data],1,0)</f>
        <v>#REF!</v>
      </c>
      <c r="Q1034" t="e">
        <f>VLOOKUP(assembly_staff_import[[#This Row],[Full Name]],[3]!Table17[#Data],3,0)</f>
        <v>#REF!</v>
      </c>
      <c r="R1034" t="e">
        <f>VLOOKUP(assembly_staff_import[[#This Row],[Formatted Works for Group]],[3]!Table7[#Data],1,0)</f>
        <v>#REF!</v>
      </c>
      <c r="S1034" t="e">
        <f>IF(assembly_staff_import[[#This Row],[Legislative Staff Type]]="Personal", assembly_staff_import[[#This Row],[Vlookup Works for Group]], assembly_staff_import[[#This Row],[Formatted Works for Group calc]]&amp;", Central Staff Office, Assembly")</f>
        <v>#REF!</v>
      </c>
      <c r="T1034" s="20" t="str">
        <f>TRIM(assembly_staff_import[[#This Row],[NAME_SOURCE_KEY]])</f>
        <v>SNOW, TARA</v>
      </c>
      <c r="U1034" t="s">
        <v>28536</v>
      </c>
      <c r="V1034" t="s">
        <v>28537</v>
      </c>
      <c r="W1034" t="s">
        <v>28538</v>
      </c>
      <c r="Y1034" t="str">
        <f>IF(assembly_staff_import[[#This Row],[Legislative Staff Type]]="Personal", PROPER(TRIM(assembly_staff_import[[#This Row],[Unit First MI via UNIT_SOURCE_KEY]])&amp;" "&amp;assembly_staff_import[[#This Row],[Unit Last via UNIT_SOURCE_KEY]]), PROPER(TRIM(assembly_staff_import[[#This Row],[UNIT NAME_SOURCE_KEY2]])))</f>
        <v>Michael G. Dendekker</v>
      </c>
      <c r="Z1034" t="s">
        <v>28503</v>
      </c>
      <c r="AA1034" t="e">
        <f>VLOOKUP(assembly_staff_import[[#This Row],[Formatted and corrected Works for Group Text]],[3]!Table4[#Data],1,0)</f>
        <v>#REF!</v>
      </c>
      <c r="AB1034" t="e">
        <f>VLOOKUP(assembly_staff_import[[#This Row],[Formatted and corrected Works for Group Text]],[3]!Table5[#Data],2,0)</f>
        <v>#REF!</v>
      </c>
      <c r="AC1034" t="str">
        <f>IF(TRIM(assembly_staff_import[[#This Row],[PUBLIC INFO ADDR_SOURCE_KEY]])="CAPITOL, ALBANY", "Legislative / Capitol Office", "District Office")</f>
        <v>District Office</v>
      </c>
      <c r="AD1034" t="s">
        <v>28504</v>
      </c>
      <c r="AE1034" t="s">
        <v>28505</v>
      </c>
      <c r="AF1034" t="str">
        <f t="shared" si="55"/>
        <v xml:space="preserve">A36 </v>
      </c>
      <c r="AG1034" t="s">
        <v>28506</v>
      </c>
      <c r="AH1034" t="s">
        <v>28539</v>
      </c>
      <c r="AI1034" t="s">
        <v>24265</v>
      </c>
      <c r="AJ1034" t="s">
        <v>28508</v>
      </c>
    </row>
    <row r="1035" spans="1:36" x14ac:dyDescent="0.2">
      <c r="A1035" t="str">
        <f>TRIM(PROPER((assembly_staff_import[[#This Row],[First MI Name via NAME_SOURCE_KEY TEXT]]&amp;" "&amp;assembly_staff_import[[#This Row],[Last Name via NAME_SOURCE_KEY TEXT]]&amp;" "&amp;assembly_staff_import[[#This Row],[Suffix via NAME_SOURCE_KEY]])))</f>
        <v>Kathleen A Albrecht</v>
      </c>
      <c r="B1035" t="str">
        <f>TRIM(CONCATENATE(TRIM(assembly_staff_import[[#This Row],[Full Name]]), ", ", assembly_staff_import[[#This Row],[Title]]))</f>
        <v>Kathleen A Albrecht, Chief Of Staff</v>
      </c>
      <c r="C1035" t="e">
        <f>assembly_staff_import[[#This Row],[Vlookup_groups]]</f>
        <v>#REF!</v>
      </c>
      <c r="D1035" t="str">
        <f>IF(assembly_staff_import[[#This Row],[Legislative Staff Type]]="Personal",assembly_staff_import[[#This Row],[Formatted Personal Staff Office]],"")</f>
        <v>District Office</v>
      </c>
      <c r="E1035" t="s">
        <v>65</v>
      </c>
      <c r="F1035" s="19" t="s">
        <v>10913</v>
      </c>
      <c r="G1035" t="s">
        <v>67</v>
      </c>
      <c r="H1035" t="str">
        <f>TRIM(PROPER((assembly_staff_import[[#This Row],[Last Name via NAME_SOURCE_KEY TEXT]]&amp;" "&amp;assembly_staff_import[[#This Row],[Suffix via NAME_SOURCE_KEY]])))</f>
        <v>Albrecht</v>
      </c>
      <c r="I1035" t="str">
        <f>PROPER(assembly_staff_import[[#This Row],[JOB TITLE_SOURCE_KEY]])</f>
        <v xml:space="preserve">Chief Of Staff                             </v>
      </c>
      <c r="J1035" t="s">
        <v>72</v>
      </c>
      <c r="K1035" t="e">
        <f>IF(assembly_staff_import[[#This Row],[Legislative Staff Type]]="Personal",assembly_staff_import[[#This Row],[Vlookup Reports To Person]], "")</f>
        <v>#REF!</v>
      </c>
      <c r="L1035" t="str">
        <f>PROPER(assembly_staff_import[[#This Row],[First MI Name via NAME_SOURCE_KEY TEXT]])</f>
        <v xml:space="preserve"> Kathleen A</v>
      </c>
      <c r="M1035" t="s">
        <v>14935</v>
      </c>
      <c r="N1035" t="str">
        <f>LOWER(CONCATENATE(assembly_staff_import[[#This Row],[Last Name]],LEFT(assembly_staff_import[[#This Row],[First Name (no initial)]],1),"@nyassembly.gov"))</f>
        <v>albrechtk@nyassembly.gov</v>
      </c>
      <c r="O1035" t="s">
        <v>18998</v>
      </c>
      <c r="P1035" t="e">
        <f>VLOOKUP(assembly_staff_import[[#This Row],[Full Name]],[3]!PEOPLE_March_20[#Data],1,0)</f>
        <v>#REF!</v>
      </c>
      <c r="Q1035" t="e">
        <f>VLOOKUP(assembly_staff_import[[#This Row],[Full Name]],[3]!Table17[#Data],3,0)</f>
        <v>#REF!</v>
      </c>
      <c r="R1035" t="e">
        <f>VLOOKUP(assembly_staff_import[[#This Row],[Formatted Works for Group]],[3]!Table7[#Data],1,0)</f>
        <v>#REF!</v>
      </c>
      <c r="S1035" t="e">
        <f>IF(assembly_staff_import[[#This Row],[Legislative Staff Type]]="Personal", assembly_staff_import[[#This Row],[Vlookup Works for Group]], assembly_staff_import[[#This Row],[Formatted Works for Group calc]]&amp;", Central Staff Office, Assembly")</f>
        <v>#REF!</v>
      </c>
      <c r="T1035" s="20" t="str">
        <f>TRIM(assembly_staff_import[[#This Row],[NAME_SOURCE_KEY]])</f>
        <v>ALBRECHT, KATHLEEN A</v>
      </c>
      <c r="U1035" t="s">
        <v>28540</v>
      </c>
      <c r="V1035" t="s">
        <v>28541</v>
      </c>
      <c r="W1035" t="s">
        <v>28542</v>
      </c>
      <c r="Y1035" t="str">
        <f>IF(assembly_staff_import[[#This Row],[Legislative Staff Type]]="Personal", PROPER(TRIM(assembly_staff_import[[#This Row],[Unit First MI via UNIT_SOURCE_KEY]])&amp;" "&amp;assembly_staff_import[[#This Row],[Unit Last via UNIT_SOURCE_KEY]]), PROPER(TRIM(assembly_staff_import[[#This Row],[UNIT NAME_SOURCE_KEY2]])))</f>
        <v>Michael J. Fitzpatrick</v>
      </c>
      <c r="Z1035" t="s">
        <v>28543</v>
      </c>
      <c r="AA1035" t="e">
        <f>VLOOKUP(assembly_staff_import[[#This Row],[Formatted and corrected Works for Group Text]],[3]!Table4[#Data],1,0)</f>
        <v>#REF!</v>
      </c>
      <c r="AB1035" t="e">
        <f>VLOOKUP(assembly_staff_import[[#This Row],[Formatted and corrected Works for Group Text]],[3]!Table5[#Data],2,0)</f>
        <v>#REF!</v>
      </c>
      <c r="AC1035" t="str">
        <f>IF(TRIM(assembly_staff_import[[#This Row],[PUBLIC INFO ADDR_SOURCE_KEY]])="CAPITOL, ALBANY", "Legislative / Capitol Office", "District Office")</f>
        <v>District Office</v>
      </c>
      <c r="AD1035" t="s">
        <v>27330</v>
      </c>
      <c r="AE1035" t="s">
        <v>28544</v>
      </c>
      <c r="AF1035" t="str">
        <f>"P89 "</f>
        <v xml:space="preserve">P89 </v>
      </c>
      <c r="AG1035" t="s">
        <v>28545</v>
      </c>
      <c r="AH1035" t="s">
        <v>28546</v>
      </c>
      <c r="AI1035" t="s">
        <v>23587</v>
      </c>
      <c r="AJ1035" t="s">
        <v>28547</v>
      </c>
    </row>
    <row r="1036" spans="1:36" x14ac:dyDescent="0.2">
      <c r="A1036" t="str">
        <f>TRIM(PROPER((assembly_staff_import[[#This Row],[First MI Name via NAME_SOURCE_KEY TEXT]]&amp;" "&amp;assembly_staff_import[[#This Row],[Last Name via NAME_SOURCE_KEY TEXT]]&amp;" "&amp;assembly_staff_import[[#This Row],[Suffix via NAME_SOURCE_KEY]])))</f>
        <v>Margaret M Ranalli</v>
      </c>
      <c r="B1036" t="str">
        <f>TRIM(CONCATENATE(TRIM(assembly_staff_import[[#This Row],[Full Name]]), ", ", assembly_staff_import[[#This Row],[Title]]))</f>
        <v>Margaret M Ranalli, Legis Asst</v>
      </c>
      <c r="C1036" t="e">
        <f>assembly_staff_import[[#This Row],[Vlookup_groups]]</f>
        <v>#REF!</v>
      </c>
      <c r="D1036" t="str">
        <f>IF(assembly_staff_import[[#This Row],[Legislative Staff Type]]="Personal",assembly_staff_import[[#This Row],[Formatted Personal Staff Office]],"")</f>
        <v>Legislative / Capitol Office</v>
      </c>
      <c r="E1036" t="s">
        <v>65</v>
      </c>
      <c r="F1036" s="19" t="s">
        <v>10913</v>
      </c>
      <c r="G1036" t="s">
        <v>67</v>
      </c>
      <c r="H1036" t="str">
        <f>TRIM(PROPER((assembly_staff_import[[#This Row],[Last Name via NAME_SOURCE_KEY TEXT]]&amp;" "&amp;assembly_staff_import[[#This Row],[Suffix via NAME_SOURCE_KEY]])))</f>
        <v>Ranalli</v>
      </c>
      <c r="I1036" t="str">
        <f>PROPER(assembly_staff_import[[#This Row],[JOB TITLE_SOURCE_KEY]])</f>
        <v xml:space="preserve">Legis Asst                                 </v>
      </c>
      <c r="J1036" t="s">
        <v>72</v>
      </c>
      <c r="K1036" t="e">
        <f>IF(assembly_staff_import[[#This Row],[Legislative Staff Type]]="Personal",assembly_staff_import[[#This Row],[Vlookup Reports To Person]], "")</f>
        <v>#REF!</v>
      </c>
      <c r="L1036" t="str">
        <f>PROPER(assembly_staff_import[[#This Row],[First MI Name via NAME_SOURCE_KEY TEXT]])</f>
        <v xml:space="preserve"> Margaret M</v>
      </c>
      <c r="M1036" t="s">
        <v>21444</v>
      </c>
      <c r="N1036" t="str">
        <f>LOWER(CONCATENATE(assembly_staff_import[[#This Row],[Last Name]],LEFT(assembly_staff_import[[#This Row],[First Name (no initial)]],1),"@nyassembly.gov"))</f>
        <v>ranallim@nyassembly.gov</v>
      </c>
      <c r="O1036" t="s">
        <v>26382</v>
      </c>
      <c r="P1036" t="e">
        <f>VLOOKUP(assembly_staff_import[[#This Row],[Full Name]],[3]!PEOPLE_March_20[#Data],1,0)</f>
        <v>#REF!</v>
      </c>
      <c r="Q1036" t="e">
        <f>VLOOKUP(assembly_staff_import[[#This Row],[Full Name]],[3]!Table17[#Data],3,0)</f>
        <v>#REF!</v>
      </c>
      <c r="R1036" t="e">
        <f>VLOOKUP(assembly_staff_import[[#This Row],[Formatted Works for Group]],[3]!Table7[#Data],1,0)</f>
        <v>#REF!</v>
      </c>
      <c r="S1036" t="e">
        <f>IF(assembly_staff_import[[#This Row],[Legislative Staff Type]]="Personal", assembly_staff_import[[#This Row],[Vlookup Works for Group]], assembly_staff_import[[#This Row],[Formatted Works for Group calc]]&amp;", Central Staff Office, Assembly")</f>
        <v>#REF!</v>
      </c>
      <c r="T1036" s="20" t="str">
        <f>TRIM(assembly_staff_import[[#This Row],[NAME_SOURCE_KEY]])</f>
        <v>RANALLI, MARGARET M</v>
      </c>
      <c r="U1036" t="s">
        <v>28548</v>
      </c>
      <c r="V1036" t="s">
        <v>28549</v>
      </c>
      <c r="W1036" t="s">
        <v>28550</v>
      </c>
      <c r="Y1036" t="str">
        <f>IF(assembly_staff_import[[#This Row],[Legislative Staff Type]]="Personal", PROPER(TRIM(assembly_staff_import[[#This Row],[Unit First MI via UNIT_SOURCE_KEY]])&amp;" "&amp;assembly_staff_import[[#This Row],[Unit Last via UNIT_SOURCE_KEY]]), PROPER(TRIM(assembly_staff_import[[#This Row],[UNIT NAME_SOURCE_KEY2]])))</f>
        <v>Michael J. Fitzpatrick</v>
      </c>
      <c r="Z1036" t="s">
        <v>28543</v>
      </c>
      <c r="AA1036" t="e">
        <f>VLOOKUP(assembly_staff_import[[#This Row],[Formatted and corrected Works for Group Text]],[3]!Table4[#Data],1,0)</f>
        <v>#REF!</v>
      </c>
      <c r="AB1036" t="e">
        <f>VLOOKUP(assembly_staff_import[[#This Row],[Formatted and corrected Works for Group Text]],[3]!Table5[#Data],2,0)</f>
        <v>#REF!</v>
      </c>
      <c r="AC1036" t="str">
        <f>IF(TRIM(assembly_staff_import[[#This Row],[PUBLIC INFO ADDR_SOURCE_KEY]])="CAPITOL, ALBANY", "Legislative / Capitol Office", "District Office")</f>
        <v>Legislative / Capitol Office</v>
      </c>
      <c r="AD1036" t="s">
        <v>27330</v>
      </c>
      <c r="AE1036" t="s">
        <v>28544</v>
      </c>
      <c r="AF1036" t="str">
        <f>"P89 "</f>
        <v xml:space="preserve">P89 </v>
      </c>
      <c r="AG1036" t="s">
        <v>28545</v>
      </c>
      <c r="AH1036" t="s">
        <v>28551</v>
      </c>
      <c r="AI1036" t="s">
        <v>23706</v>
      </c>
      <c r="AJ1036" t="s">
        <v>23493</v>
      </c>
    </row>
    <row r="1037" spans="1:36" x14ac:dyDescent="0.2">
      <c r="A1037" t="str">
        <f>TRIM(PROPER((assembly_staff_import[[#This Row],[First MI Name via NAME_SOURCE_KEY TEXT]]&amp;" "&amp;assembly_staff_import[[#This Row],[Last Name via NAME_SOURCE_KEY TEXT]]&amp;" "&amp;assembly_staff_import[[#This Row],[Suffix via NAME_SOURCE_KEY]])))</f>
        <v>Amelia S Greenan</v>
      </c>
      <c r="B1037" t="str">
        <f>TRIM(CONCATENATE(TRIM(assembly_staff_import[[#This Row],[Full Name]]), ", ", assembly_staff_import[[#This Row],[Title]]))</f>
        <v>Amelia S Greenan, Admin Aide</v>
      </c>
      <c r="C1037" t="e">
        <f>assembly_staff_import[[#This Row],[Vlookup_groups]]</f>
        <v>#REF!</v>
      </c>
      <c r="D1037" t="str">
        <f>IF(assembly_staff_import[[#This Row],[Legislative Staff Type]]="Personal",assembly_staff_import[[#This Row],[Formatted Personal Staff Office]],"")</f>
        <v>District Office</v>
      </c>
      <c r="E1037" t="s">
        <v>65</v>
      </c>
      <c r="F1037" s="19" t="s">
        <v>10913</v>
      </c>
      <c r="G1037" t="s">
        <v>67</v>
      </c>
      <c r="H1037" t="str">
        <f>TRIM(PROPER((assembly_staff_import[[#This Row],[Last Name via NAME_SOURCE_KEY TEXT]]&amp;" "&amp;assembly_staff_import[[#This Row],[Suffix via NAME_SOURCE_KEY]])))</f>
        <v>Greenan</v>
      </c>
      <c r="I1037" t="str">
        <f>PROPER(assembly_staff_import[[#This Row],[JOB TITLE_SOURCE_KEY]])</f>
        <v xml:space="preserve">Admin Aide                                 </v>
      </c>
      <c r="J1037" t="s">
        <v>72</v>
      </c>
      <c r="K1037" t="e">
        <f>IF(assembly_staff_import[[#This Row],[Legislative Staff Type]]="Personal",assembly_staff_import[[#This Row],[Vlookup Reports To Person]], "")</f>
        <v>#REF!</v>
      </c>
      <c r="L1037" t="str">
        <f>PROPER(assembly_staff_import[[#This Row],[First MI Name via NAME_SOURCE_KEY TEXT]])</f>
        <v xml:space="preserve"> Amelia S</v>
      </c>
      <c r="M1037" t="s">
        <v>14095</v>
      </c>
      <c r="N1037" t="str">
        <f>LOWER(CONCATENATE(assembly_staff_import[[#This Row],[Last Name]],LEFT(assembly_staff_import[[#This Row],[First Name (no initial)]],1),"@nyassembly.gov"))</f>
        <v>greenana@nyassembly.gov</v>
      </c>
      <c r="O1037" t="s">
        <v>28552</v>
      </c>
      <c r="P1037" t="e">
        <f>VLOOKUP(assembly_staff_import[[#This Row],[Full Name]],[3]!PEOPLE_March_20[#Data],1,0)</f>
        <v>#REF!</v>
      </c>
      <c r="Q1037" t="e">
        <f>VLOOKUP(assembly_staff_import[[#This Row],[Full Name]],[3]!Table17[#Data],3,0)</f>
        <v>#REF!</v>
      </c>
      <c r="R1037" t="e">
        <f>VLOOKUP(assembly_staff_import[[#This Row],[Formatted Works for Group]],[3]!Table7[#Data],1,0)</f>
        <v>#REF!</v>
      </c>
      <c r="S1037" t="e">
        <f>IF(assembly_staff_import[[#This Row],[Legislative Staff Type]]="Personal", assembly_staff_import[[#This Row],[Vlookup Works for Group]], assembly_staff_import[[#This Row],[Formatted Works for Group calc]]&amp;", Central Staff Office, Assembly")</f>
        <v>#REF!</v>
      </c>
      <c r="T1037" s="20" t="str">
        <f>TRIM(assembly_staff_import[[#This Row],[NAME_SOURCE_KEY]])</f>
        <v>GREENAN, AMELIA S</v>
      </c>
      <c r="U1037" t="s">
        <v>28553</v>
      </c>
      <c r="V1037" t="s">
        <v>28554</v>
      </c>
      <c r="W1037" t="s">
        <v>28555</v>
      </c>
      <c r="Y1037" t="str">
        <f>IF(assembly_staff_import[[#This Row],[Legislative Staff Type]]="Personal", PROPER(TRIM(assembly_staff_import[[#This Row],[Unit First MI via UNIT_SOURCE_KEY]])&amp;" "&amp;assembly_staff_import[[#This Row],[Unit Last via UNIT_SOURCE_KEY]]), PROPER(TRIM(assembly_staff_import[[#This Row],[UNIT NAME_SOURCE_KEY2]])))</f>
        <v>Michael P. Kearns</v>
      </c>
      <c r="Z1037" t="s">
        <v>28556</v>
      </c>
      <c r="AA1037" t="e">
        <f>VLOOKUP(assembly_staff_import[[#This Row],[Formatted and corrected Works for Group Text]],[3]!Table4[#Data],1,0)</f>
        <v>#REF!</v>
      </c>
      <c r="AB1037" t="e">
        <f>VLOOKUP(assembly_staff_import[[#This Row],[Formatted and corrected Works for Group Text]],[3]!Table5[#Data],2,0)</f>
        <v>#REF!</v>
      </c>
      <c r="AC1037" t="str">
        <f>IF(TRIM(assembly_staff_import[[#This Row],[PUBLIC INFO ADDR_SOURCE_KEY]])="CAPITOL, ALBANY", "Legislative / Capitol Office", "District Office")</f>
        <v>District Office</v>
      </c>
      <c r="AD1037" t="s">
        <v>28557</v>
      </c>
      <c r="AE1037" t="s">
        <v>28558</v>
      </c>
      <c r="AF1037" t="str">
        <f t="shared" ref="AF1037:AF1042" si="56">"A03 "</f>
        <v xml:space="preserve">A03 </v>
      </c>
      <c r="AG1037" t="s">
        <v>28559</v>
      </c>
      <c r="AH1037" t="s">
        <v>28560</v>
      </c>
      <c r="AI1037" t="s">
        <v>24836</v>
      </c>
      <c r="AJ1037" t="s">
        <v>28561</v>
      </c>
    </row>
    <row r="1038" spans="1:36" x14ac:dyDescent="0.2">
      <c r="A1038" t="str">
        <f>TRIM(PROPER((assembly_staff_import[[#This Row],[First MI Name via NAME_SOURCE_KEY TEXT]]&amp;" "&amp;assembly_staff_import[[#This Row],[Last Name via NAME_SOURCE_KEY TEXT]]&amp;" "&amp;assembly_staff_import[[#This Row],[Suffix via NAME_SOURCE_KEY]])))</f>
        <v>Anna C Anderson</v>
      </c>
      <c r="B1038" t="str">
        <f>TRIM(CONCATENATE(TRIM(assembly_staff_import[[#This Row],[Full Name]]), ", ", assembly_staff_import[[#This Row],[Title]]))</f>
        <v>Anna C Anderson, Admin Aide</v>
      </c>
      <c r="C1038" t="e">
        <f>assembly_staff_import[[#This Row],[Vlookup_groups]]</f>
        <v>#REF!</v>
      </c>
      <c r="D1038" t="str">
        <f>IF(assembly_staff_import[[#This Row],[Legislative Staff Type]]="Personal",assembly_staff_import[[#This Row],[Formatted Personal Staff Office]],"")</f>
        <v>District Office</v>
      </c>
      <c r="E1038" t="s">
        <v>65</v>
      </c>
      <c r="F1038" s="19" t="s">
        <v>10913</v>
      </c>
      <c r="G1038" t="s">
        <v>67</v>
      </c>
      <c r="H1038" t="str">
        <f>TRIM(PROPER((assembly_staff_import[[#This Row],[Last Name via NAME_SOURCE_KEY TEXT]]&amp;" "&amp;assembly_staff_import[[#This Row],[Suffix via NAME_SOURCE_KEY]])))</f>
        <v>Anderson</v>
      </c>
      <c r="I1038" t="str">
        <f>PROPER(assembly_staff_import[[#This Row],[JOB TITLE_SOURCE_KEY]])</f>
        <v xml:space="preserve">Admin Aide                                 </v>
      </c>
      <c r="J1038" t="s">
        <v>72</v>
      </c>
      <c r="K1038" t="e">
        <f>IF(assembly_staff_import[[#This Row],[Legislative Staff Type]]="Personal",assembly_staff_import[[#This Row],[Vlookup Reports To Person]], "")</f>
        <v>#REF!</v>
      </c>
      <c r="L1038" t="str">
        <f>PROPER(assembly_staff_import[[#This Row],[First MI Name via NAME_SOURCE_KEY TEXT]])</f>
        <v xml:space="preserve"> Anna C</v>
      </c>
      <c r="M1038" t="s">
        <v>14006</v>
      </c>
      <c r="N1038" t="str">
        <f>LOWER(CONCATENATE(assembly_staff_import[[#This Row],[Last Name]],LEFT(assembly_staff_import[[#This Row],[First Name (no initial)]],1),"@nyassembly.gov"))</f>
        <v>andersona@nyassembly.gov</v>
      </c>
      <c r="O1038" t="s">
        <v>1668</v>
      </c>
      <c r="P1038" t="e">
        <f>VLOOKUP(assembly_staff_import[[#This Row],[Full Name]],[3]!PEOPLE_March_20[#Data],1,0)</f>
        <v>#REF!</v>
      </c>
      <c r="Q1038" t="e">
        <f>VLOOKUP(assembly_staff_import[[#This Row],[Full Name]],[3]!Table17[#Data],3,0)</f>
        <v>#REF!</v>
      </c>
      <c r="R1038" t="e">
        <f>VLOOKUP(assembly_staff_import[[#This Row],[Formatted Works for Group]],[3]!Table7[#Data],1,0)</f>
        <v>#REF!</v>
      </c>
      <c r="S1038" t="e">
        <f>IF(assembly_staff_import[[#This Row],[Legislative Staff Type]]="Personal", assembly_staff_import[[#This Row],[Vlookup Works for Group]], assembly_staff_import[[#This Row],[Formatted Works for Group calc]]&amp;", Central Staff Office, Assembly")</f>
        <v>#REF!</v>
      </c>
      <c r="T1038" s="20" t="str">
        <f>TRIM(assembly_staff_import[[#This Row],[NAME_SOURCE_KEY]])</f>
        <v>ANDERSON, ANNA C</v>
      </c>
      <c r="U1038" t="s">
        <v>28562</v>
      </c>
      <c r="V1038" t="s">
        <v>24119</v>
      </c>
      <c r="W1038" t="s">
        <v>24519</v>
      </c>
      <c r="Y1038" t="str">
        <f>IF(assembly_staff_import[[#This Row],[Legislative Staff Type]]="Personal", PROPER(TRIM(assembly_staff_import[[#This Row],[Unit First MI via UNIT_SOURCE_KEY]])&amp;" "&amp;assembly_staff_import[[#This Row],[Unit Last via UNIT_SOURCE_KEY]]), PROPER(TRIM(assembly_staff_import[[#This Row],[UNIT NAME_SOURCE_KEY2]])))</f>
        <v>Michael P. Kearns</v>
      </c>
      <c r="Z1038" t="s">
        <v>28556</v>
      </c>
      <c r="AA1038" t="e">
        <f>VLOOKUP(assembly_staff_import[[#This Row],[Formatted and corrected Works for Group Text]],[3]!Table4[#Data],1,0)</f>
        <v>#REF!</v>
      </c>
      <c r="AB1038" t="e">
        <f>VLOOKUP(assembly_staff_import[[#This Row],[Formatted and corrected Works for Group Text]],[3]!Table5[#Data],2,0)</f>
        <v>#REF!</v>
      </c>
      <c r="AC1038" t="str">
        <f>IF(TRIM(assembly_staff_import[[#This Row],[PUBLIC INFO ADDR_SOURCE_KEY]])="CAPITOL, ALBANY", "Legislative / Capitol Office", "District Office")</f>
        <v>District Office</v>
      </c>
      <c r="AD1038" t="s">
        <v>28557</v>
      </c>
      <c r="AE1038" t="s">
        <v>28558</v>
      </c>
      <c r="AF1038" t="str">
        <f t="shared" si="56"/>
        <v xml:space="preserve">A03 </v>
      </c>
      <c r="AG1038" t="s">
        <v>28559</v>
      </c>
      <c r="AH1038" t="s">
        <v>28563</v>
      </c>
      <c r="AI1038" t="s">
        <v>24836</v>
      </c>
      <c r="AJ1038" t="s">
        <v>28561</v>
      </c>
    </row>
    <row r="1039" spans="1:36" x14ac:dyDescent="0.2">
      <c r="A1039" t="str">
        <f>TRIM(PROPER((assembly_staff_import[[#This Row],[First MI Name via NAME_SOURCE_KEY TEXT]]&amp;" "&amp;assembly_staff_import[[#This Row],[Last Name via NAME_SOURCE_KEY TEXT]]&amp;" "&amp;assembly_staff_import[[#This Row],[Suffix via NAME_SOURCE_KEY]])))</f>
        <v>Kelly M Krug</v>
      </c>
      <c r="B1039" t="str">
        <f>TRIM(CONCATENATE(TRIM(assembly_staff_import[[#This Row],[Full Name]]), ", ", assembly_staff_import[[#This Row],[Title]]))</f>
        <v>Kelly M Krug, D O Manager</v>
      </c>
      <c r="C1039" t="e">
        <f>assembly_staff_import[[#This Row],[Vlookup_groups]]</f>
        <v>#REF!</v>
      </c>
      <c r="D1039" t="str">
        <f>IF(assembly_staff_import[[#This Row],[Legislative Staff Type]]="Personal",assembly_staff_import[[#This Row],[Formatted Personal Staff Office]],"")</f>
        <v>District Office</v>
      </c>
      <c r="E1039" t="s">
        <v>65</v>
      </c>
      <c r="F1039" s="19" t="s">
        <v>10913</v>
      </c>
      <c r="G1039" t="s">
        <v>67</v>
      </c>
      <c r="H1039" t="str">
        <f>TRIM(PROPER((assembly_staff_import[[#This Row],[Last Name via NAME_SOURCE_KEY TEXT]]&amp;" "&amp;assembly_staff_import[[#This Row],[Suffix via NAME_SOURCE_KEY]])))</f>
        <v>Krug</v>
      </c>
      <c r="I1039" t="str">
        <f>PROPER(assembly_staff_import[[#This Row],[JOB TITLE_SOURCE_KEY]])</f>
        <v xml:space="preserve">D O Manager                                </v>
      </c>
      <c r="J1039" t="s">
        <v>72</v>
      </c>
      <c r="K1039" t="e">
        <f>IF(assembly_staff_import[[#This Row],[Legislative Staff Type]]="Personal",assembly_staff_import[[#This Row],[Vlookup Reports To Person]], "")</f>
        <v>#REF!</v>
      </c>
      <c r="L1039" t="str">
        <f>PROPER(assembly_staff_import[[#This Row],[First MI Name via NAME_SOURCE_KEY TEXT]])</f>
        <v xml:space="preserve"> Kelly M</v>
      </c>
      <c r="M1039" t="s">
        <v>21126</v>
      </c>
      <c r="N1039" t="str">
        <f>LOWER(CONCATENATE(assembly_staff_import[[#This Row],[Last Name]],LEFT(assembly_staff_import[[#This Row],[First Name (no initial)]],1),"@nyassembly.gov"))</f>
        <v>krugk@nyassembly.gov</v>
      </c>
      <c r="O1039" t="s">
        <v>564</v>
      </c>
      <c r="P1039" t="e">
        <f>VLOOKUP(assembly_staff_import[[#This Row],[Full Name]],[3]!PEOPLE_March_20[#Data],1,0)</f>
        <v>#REF!</v>
      </c>
      <c r="Q1039" t="e">
        <f>VLOOKUP(assembly_staff_import[[#This Row],[Full Name]],[3]!Table17[#Data],3,0)</f>
        <v>#REF!</v>
      </c>
      <c r="R1039" t="e">
        <f>VLOOKUP(assembly_staff_import[[#This Row],[Formatted Works for Group]],[3]!Table7[#Data],1,0)</f>
        <v>#REF!</v>
      </c>
      <c r="S1039" t="e">
        <f>IF(assembly_staff_import[[#This Row],[Legislative Staff Type]]="Personal", assembly_staff_import[[#This Row],[Vlookup Works for Group]], assembly_staff_import[[#This Row],[Formatted Works for Group calc]]&amp;", Central Staff Office, Assembly")</f>
        <v>#REF!</v>
      </c>
      <c r="T1039" s="20" t="str">
        <f>TRIM(assembly_staff_import[[#This Row],[NAME_SOURCE_KEY]])</f>
        <v>KRUG, KELLY M</v>
      </c>
      <c r="U1039" t="s">
        <v>28564</v>
      </c>
      <c r="V1039" t="s">
        <v>28565</v>
      </c>
      <c r="W1039" t="s">
        <v>28566</v>
      </c>
      <c r="Y1039" t="str">
        <f>IF(assembly_staff_import[[#This Row],[Legislative Staff Type]]="Personal", PROPER(TRIM(assembly_staff_import[[#This Row],[Unit First MI via UNIT_SOURCE_KEY]])&amp;" "&amp;assembly_staff_import[[#This Row],[Unit Last via UNIT_SOURCE_KEY]]), PROPER(TRIM(assembly_staff_import[[#This Row],[UNIT NAME_SOURCE_KEY2]])))</f>
        <v>Michael P. Kearns</v>
      </c>
      <c r="Z1039" t="s">
        <v>28556</v>
      </c>
      <c r="AA1039" t="e">
        <f>VLOOKUP(assembly_staff_import[[#This Row],[Formatted and corrected Works for Group Text]],[3]!Table4[#Data],1,0)</f>
        <v>#REF!</v>
      </c>
      <c r="AB1039" t="e">
        <f>VLOOKUP(assembly_staff_import[[#This Row],[Formatted and corrected Works for Group Text]],[3]!Table5[#Data],2,0)</f>
        <v>#REF!</v>
      </c>
      <c r="AC1039" t="str">
        <f>IF(TRIM(assembly_staff_import[[#This Row],[PUBLIC INFO ADDR_SOURCE_KEY]])="CAPITOL, ALBANY", "Legislative / Capitol Office", "District Office")</f>
        <v>District Office</v>
      </c>
      <c r="AD1039" t="s">
        <v>28557</v>
      </c>
      <c r="AE1039" t="s">
        <v>28558</v>
      </c>
      <c r="AF1039" t="str">
        <f t="shared" si="56"/>
        <v xml:space="preserve">A03 </v>
      </c>
      <c r="AG1039" t="s">
        <v>28559</v>
      </c>
      <c r="AH1039" t="s">
        <v>28567</v>
      </c>
      <c r="AI1039" t="s">
        <v>23468</v>
      </c>
      <c r="AJ1039" t="s">
        <v>28561</v>
      </c>
    </row>
    <row r="1040" spans="1:36" x14ac:dyDescent="0.2">
      <c r="A1040" t="str">
        <f>TRIM(PROPER((assembly_staff_import[[#This Row],[First MI Name via NAME_SOURCE_KEY TEXT]]&amp;" "&amp;assembly_staff_import[[#This Row],[Last Name via NAME_SOURCE_KEY TEXT]]&amp;" "&amp;assembly_staff_import[[#This Row],[Suffix via NAME_SOURCE_KEY]])))</f>
        <v>Maeghan E Roberts</v>
      </c>
      <c r="B1040" t="str">
        <f>TRIM(CONCATENATE(TRIM(assembly_staff_import[[#This Row],[Full Name]]), ", ", assembly_staff_import[[#This Row],[Title]]))</f>
        <v>Maeghan E Roberts, Communications Coord</v>
      </c>
      <c r="C1040" t="e">
        <f>assembly_staff_import[[#This Row],[Vlookup_groups]]</f>
        <v>#REF!</v>
      </c>
      <c r="D1040" t="str">
        <f>IF(assembly_staff_import[[#This Row],[Legislative Staff Type]]="Personal",assembly_staff_import[[#This Row],[Formatted Personal Staff Office]],"")</f>
        <v>District Office</v>
      </c>
      <c r="E1040" t="s">
        <v>65</v>
      </c>
      <c r="F1040" s="19" t="s">
        <v>10913</v>
      </c>
      <c r="G1040" t="s">
        <v>67</v>
      </c>
      <c r="H1040" t="str">
        <f>TRIM(PROPER((assembly_staff_import[[#This Row],[Last Name via NAME_SOURCE_KEY TEXT]]&amp;" "&amp;assembly_staff_import[[#This Row],[Suffix via NAME_SOURCE_KEY]])))</f>
        <v>Roberts</v>
      </c>
      <c r="I1040" t="str">
        <f>PROPER(assembly_staff_import[[#This Row],[JOB TITLE_SOURCE_KEY]])</f>
        <v xml:space="preserve">Communications Coord                       </v>
      </c>
      <c r="J1040" t="s">
        <v>72</v>
      </c>
      <c r="K1040" t="e">
        <f>IF(assembly_staff_import[[#This Row],[Legislative Staff Type]]="Personal",assembly_staff_import[[#This Row],[Vlookup Reports To Person]], "")</f>
        <v>#REF!</v>
      </c>
      <c r="L1040" t="str">
        <f>PROPER(assembly_staff_import[[#This Row],[First MI Name via NAME_SOURCE_KEY TEXT]])</f>
        <v xml:space="preserve"> Maeghan E</v>
      </c>
      <c r="M1040" t="s">
        <v>12274</v>
      </c>
      <c r="N1040" t="str">
        <f>LOWER(CONCATENATE(assembly_staff_import[[#This Row],[Last Name]],LEFT(assembly_staff_import[[#This Row],[First Name (no initial)]],1),"@nyassembly.gov"))</f>
        <v>robertsm@nyassembly.gov</v>
      </c>
      <c r="O1040" t="s">
        <v>28568</v>
      </c>
      <c r="P1040" t="e">
        <f>VLOOKUP(assembly_staff_import[[#This Row],[Full Name]],[3]!PEOPLE_March_20[#Data],1,0)</f>
        <v>#REF!</v>
      </c>
      <c r="Q1040" t="e">
        <f>VLOOKUP(assembly_staff_import[[#This Row],[Full Name]],[3]!Table17[#Data],3,0)</f>
        <v>#REF!</v>
      </c>
      <c r="R1040" t="e">
        <f>VLOOKUP(assembly_staff_import[[#This Row],[Formatted Works for Group]],[3]!Table7[#Data],1,0)</f>
        <v>#REF!</v>
      </c>
      <c r="S1040" t="e">
        <f>IF(assembly_staff_import[[#This Row],[Legislative Staff Type]]="Personal", assembly_staff_import[[#This Row],[Vlookup Works for Group]], assembly_staff_import[[#This Row],[Formatted Works for Group calc]]&amp;", Central Staff Office, Assembly")</f>
        <v>#REF!</v>
      </c>
      <c r="T1040" s="20" t="str">
        <f>TRIM(assembly_staff_import[[#This Row],[NAME_SOURCE_KEY]])</f>
        <v>ROBERTS, MAEGHAN E</v>
      </c>
      <c r="U1040" t="s">
        <v>28569</v>
      </c>
      <c r="V1040" t="s">
        <v>25365</v>
      </c>
      <c r="W1040" t="s">
        <v>28570</v>
      </c>
      <c r="Y1040" t="str">
        <f>IF(assembly_staff_import[[#This Row],[Legislative Staff Type]]="Personal", PROPER(TRIM(assembly_staff_import[[#This Row],[Unit First MI via UNIT_SOURCE_KEY]])&amp;" "&amp;assembly_staff_import[[#This Row],[Unit Last via UNIT_SOURCE_KEY]]), PROPER(TRIM(assembly_staff_import[[#This Row],[UNIT NAME_SOURCE_KEY2]])))</f>
        <v>Michael P. Kearns</v>
      </c>
      <c r="Z1040" t="s">
        <v>28556</v>
      </c>
      <c r="AA1040" t="e">
        <f>VLOOKUP(assembly_staff_import[[#This Row],[Formatted and corrected Works for Group Text]],[3]!Table4[#Data],1,0)</f>
        <v>#REF!</v>
      </c>
      <c r="AB1040" t="e">
        <f>VLOOKUP(assembly_staff_import[[#This Row],[Formatted and corrected Works for Group Text]],[3]!Table5[#Data],2,0)</f>
        <v>#REF!</v>
      </c>
      <c r="AC1040" t="str">
        <f>IF(TRIM(assembly_staff_import[[#This Row],[PUBLIC INFO ADDR_SOURCE_KEY]])="CAPITOL, ALBANY", "Legislative / Capitol Office", "District Office")</f>
        <v>District Office</v>
      </c>
      <c r="AD1040" t="s">
        <v>28557</v>
      </c>
      <c r="AE1040" t="s">
        <v>28558</v>
      </c>
      <c r="AF1040" t="str">
        <f t="shared" si="56"/>
        <v xml:space="preserve">A03 </v>
      </c>
      <c r="AG1040" t="s">
        <v>28559</v>
      </c>
      <c r="AH1040" t="s">
        <v>28571</v>
      </c>
      <c r="AI1040" t="s">
        <v>23486</v>
      </c>
      <c r="AJ1040" t="s">
        <v>28561</v>
      </c>
    </row>
    <row r="1041" spans="1:36" x14ac:dyDescent="0.2">
      <c r="A1041" t="str">
        <f>TRIM(PROPER((assembly_staff_import[[#This Row],[First MI Name via NAME_SOURCE_KEY TEXT]]&amp;" "&amp;assembly_staff_import[[#This Row],[Last Name via NAME_SOURCE_KEY TEXT]]&amp;" "&amp;assembly_staff_import[[#This Row],[Suffix via NAME_SOURCE_KEY]])))</f>
        <v>Martha-Ann Murphy</v>
      </c>
      <c r="B1041" t="str">
        <f>TRIM(CONCATENATE(TRIM(assembly_staff_import[[#This Row],[Full Name]]), ", ", assembly_staff_import[[#This Row],[Title]]))</f>
        <v>Martha-Ann Murphy, Community Liaison</v>
      </c>
      <c r="C1041" t="e">
        <f>assembly_staff_import[[#This Row],[Vlookup_groups]]</f>
        <v>#REF!</v>
      </c>
      <c r="D1041" t="str">
        <f>IF(assembly_staff_import[[#This Row],[Legislative Staff Type]]="Personal",assembly_staff_import[[#This Row],[Formatted Personal Staff Office]],"")</f>
        <v>District Office</v>
      </c>
      <c r="E1041" t="s">
        <v>65</v>
      </c>
      <c r="F1041" s="19" t="s">
        <v>10913</v>
      </c>
      <c r="G1041" t="s">
        <v>67</v>
      </c>
      <c r="H1041" t="str">
        <f>TRIM(PROPER((assembly_staff_import[[#This Row],[Last Name via NAME_SOURCE_KEY TEXT]]&amp;" "&amp;assembly_staff_import[[#This Row],[Suffix via NAME_SOURCE_KEY]])))</f>
        <v>Murphy</v>
      </c>
      <c r="I1041" t="str">
        <f>PROPER(assembly_staff_import[[#This Row],[JOB TITLE_SOURCE_KEY]])</f>
        <v xml:space="preserve">Community Liaison                          </v>
      </c>
      <c r="J1041" t="s">
        <v>72</v>
      </c>
      <c r="K1041" t="e">
        <f>IF(assembly_staff_import[[#This Row],[Legislative Staff Type]]="Personal",assembly_staff_import[[#This Row],[Vlookup Reports To Person]], "")</f>
        <v>#REF!</v>
      </c>
      <c r="L1041" t="str">
        <f>PROPER(assembly_staff_import[[#This Row],[First MI Name via NAME_SOURCE_KEY TEXT]])</f>
        <v xml:space="preserve"> Martha-Ann</v>
      </c>
      <c r="M1041" t="s">
        <v>12199</v>
      </c>
      <c r="N1041" t="str">
        <f>LOWER(CONCATENATE(assembly_staff_import[[#This Row],[Last Name]],LEFT(assembly_staff_import[[#This Row],[First Name (no initial)]],1),"@nyassembly.gov"))</f>
        <v>murphym@nyassembly.gov</v>
      </c>
      <c r="O1041" t="s">
        <v>12201</v>
      </c>
      <c r="P1041" t="e">
        <f>VLOOKUP(assembly_staff_import[[#This Row],[Full Name]],[3]!PEOPLE_March_20[#Data],1,0)</f>
        <v>#REF!</v>
      </c>
      <c r="Q1041" t="e">
        <f>VLOOKUP(assembly_staff_import[[#This Row],[Full Name]],[3]!Table17[#Data],3,0)</f>
        <v>#REF!</v>
      </c>
      <c r="R1041" t="e">
        <f>VLOOKUP(assembly_staff_import[[#This Row],[Formatted Works for Group]],[3]!Table7[#Data],1,0)</f>
        <v>#REF!</v>
      </c>
      <c r="S1041" t="e">
        <f>IF(assembly_staff_import[[#This Row],[Legislative Staff Type]]="Personal", assembly_staff_import[[#This Row],[Vlookup Works for Group]], assembly_staff_import[[#This Row],[Formatted Works for Group calc]]&amp;", Central Staff Office, Assembly")</f>
        <v>#REF!</v>
      </c>
      <c r="T1041" s="20" t="str">
        <f>TRIM(assembly_staff_import[[#This Row],[NAME_SOURCE_KEY]])</f>
        <v>MURPHY, MARTHA-ANN</v>
      </c>
      <c r="U1041" t="s">
        <v>28572</v>
      </c>
      <c r="V1041" t="s">
        <v>28573</v>
      </c>
      <c r="W1041" t="s">
        <v>28574</v>
      </c>
      <c r="Y1041" t="str">
        <f>IF(assembly_staff_import[[#This Row],[Legislative Staff Type]]="Personal", PROPER(TRIM(assembly_staff_import[[#This Row],[Unit First MI via UNIT_SOURCE_KEY]])&amp;" "&amp;assembly_staff_import[[#This Row],[Unit Last via UNIT_SOURCE_KEY]]), PROPER(TRIM(assembly_staff_import[[#This Row],[UNIT NAME_SOURCE_KEY2]])))</f>
        <v>Michael P. Kearns</v>
      </c>
      <c r="Z1041" t="s">
        <v>28556</v>
      </c>
      <c r="AA1041" t="e">
        <f>VLOOKUP(assembly_staff_import[[#This Row],[Formatted and corrected Works for Group Text]],[3]!Table4[#Data],1,0)</f>
        <v>#REF!</v>
      </c>
      <c r="AB1041" t="e">
        <f>VLOOKUP(assembly_staff_import[[#This Row],[Formatted and corrected Works for Group Text]],[3]!Table5[#Data],2,0)</f>
        <v>#REF!</v>
      </c>
      <c r="AC1041" t="str">
        <f>IF(TRIM(assembly_staff_import[[#This Row],[PUBLIC INFO ADDR_SOURCE_KEY]])="CAPITOL, ALBANY", "Legislative / Capitol Office", "District Office")</f>
        <v>District Office</v>
      </c>
      <c r="AD1041" t="s">
        <v>28557</v>
      </c>
      <c r="AE1041" t="s">
        <v>28558</v>
      </c>
      <c r="AF1041" t="str">
        <f t="shared" si="56"/>
        <v xml:space="preserve">A03 </v>
      </c>
      <c r="AG1041" t="s">
        <v>28559</v>
      </c>
      <c r="AH1041" t="s">
        <v>28575</v>
      </c>
      <c r="AI1041" t="s">
        <v>23692</v>
      </c>
      <c r="AJ1041" t="s">
        <v>28561</v>
      </c>
    </row>
    <row r="1042" spans="1:36" x14ac:dyDescent="0.2">
      <c r="A1042" t="str">
        <f>TRIM(PROPER((assembly_staff_import[[#This Row],[First MI Name via NAME_SOURCE_KEY TEXT]]&amp;" "&amp;assembly_staff_import[[#This Row],[Last Name via NAME_SOURCE_KEY TEXT]]&amp;" "&amp;assembly_staff_import[[#This Row],[Suffix via NAME_SOURCE_KEY]])))</f>
        <v>William B Licata</v>
      </c>
      <c r="B1042" t="str">
        <f>TRIM(CONCATENATE(TRIM(assembly_staff_import[[#This Row],[Full Name]]), ", ", assembly_staff_import[[#This Row],[Title]]))</f>
        <v>William B Licata, Special Asst</v>
      </c>
      <c r="C1042" t="e">
        <f>assembly_staff_import[[#This Row],[Vlookup_groups]]</f>
        <v>#REF!</v>
      </c>
      <c r="D1042" t="str">
        <f>IF(assembly_staff_import[[#This Row],[Legislative Staff Type]]="Personal",assembly_staff_import[[#This Row],[Formatted Personal Staff Office]],"")</f>
        <v>District Office</v>
      </c>
      <c r="E1042" t="s">
        <v>65</v>
      </c>
      <c r="F1042" s="19" t="s">
        <v>10913</v>
      </c>
      <c r="G1042" t="s">
        <v>67</v>
      </c>
      <c r="H1042" t="str">
        <f>TRIM(PROPER((assembly_staff_import[[#This Row],[Last Name via NAME_SOURCE_KEY TEXT]]&amp;" "&amp;assembly_staff_import[[#This Row],[Suffix via NAME_SOURCE_KEY]])))</f>
        <v>Licata</v>
      </c>
      <c r="I1042" t="str">
        <f>PROPER(assembly_staff_import[[#This Row],[JOB TITLE_SOURCE_KEY]])</f>
        <v xml:space="preserve">Special Asst                               </v>
      </c>
      <c r="J1042" t="s">
        <v>72</v>
      </c>
      <c r="K1042" t="e">
        <f>IF(assembly_staff_import[[#This Row],[Legislative Staff Type]]="Personal",assembly_staff_import[[#This Row],[Vlookup Reports To Person]], "")</f>
        <v>#REF!</v>
      </c>
      <c r="L1042" t="str">
        <f>PROPER(assembly_staff_import[[#This Row],[First MI Name via NAME_SOURCE_KEY TEXT]])</f>
        <v xml:space="preserve"> William B</v>
      </c>
      <c r="M1042" t="s">
        <v>16634</v>
      </c>
      <c r="N1042" t="str">
        <f>LOWER(CONCATENATE(assembly_staff_import[[#This Row],[Last Name]],LEFT(assembly_staff_import[[#This Row],[First Name (no initial)]],1),"@nyassembly.gov"))</f>
        <v>licataw@nyassembly.gov</v>
      </c>
      <c r="O1042" t="s">
        <v>4756</v>
      </c>
      <c r="P1042" t="e">
        <f>VLOOKUP(assembly_staff_import[[#This Row],[Full Name]],[3]!PEOPLE_March_20[#Data],1,0)</f>
        <v>#REF!</v>
      </c>
      <c r="Q1042" t="e">
        <f>VLOOKUP(assembly_staff_import[[#This Row],[Full Name]],[3]!Table17[#Data],3,0)</f>
        <v>#REF!</v>
      </c>
      <c r="R1042" t="e">
        <f>VLOOKUP(assembly_staff_import[[#This Row],[Formatted Works for Group]],[3]!Table7[#Data],1,0)</f>
        <v>#REF!</v>
      </c>
      <c r="S1042" t="e">
        <f>IF(assembly_staff_import[[#This Row],[Legislative Staff Type]]="Personal", assembly_staff_import[[#This Row],[Vlookup Works for Group]], assembly_staff_import[[#This Row],[Formatted Works for Group calc]]&amp;", Central Staff Office, Assembly")</f>
        <v>#REF!</v>
      </c>
      <c r="T1042" s="20" t="str">
        <f>TRIM(assembly_staff_import[[#This Row],[NAME_SOURCE_KEY]])</f>
        <v>LICATA, WILLIAM B</v>
      </c>
      <c r="U1042" t="s">
        <v>28576</v>
      </c>
      <c r="V1042" t="s">
        <v>28577</v>
      </c>
      <c r="W1042" t="s">
        <v>28578</v>
      </c>
      <c r="Y1042" t="str">
        <f>IF(assembly_staff_import[[#This Row],[Legislative Staff Type]]="Personal", PROPER(TRIM(assembly_staff_import[[#This Row],[Unit First MI via UNIT_SOURCE_KEY]])&amp;" "&amp;assembly_staff_import[[#This Row],[Unit Last via UNIT_SOURCE_KEY]]), PROPER(TRIM(assembly_staff_import[[#This Row],[UNIT NAME_SOURCE_KEY2]])))</f>
        <v>Michael P. Kearns</v>
      </c>
      <c r="Z1042" t="s">
        <v>28556</v>
      </c>
      <c r="AA1042" t="e">
        <f>VLOOKUP(assembly_staff_import[[#This Row],[Formatted and corrected Works for Group Text]],[3]!Table4[#Data],1,0)</f>
        <v>#REF!</v>
      </c>
      <c r="AB1042" t="e">
        <f>VLOOKUP(assembly_staff_import[[#This Row],[Formatted and corrected Works for Group Text]],[3]!Table5[#Data],2,0)</f>
        <v>#REF!</v>
      </c>
      <c r="AC1042" t="str">
        <f>IF(TRIM(assembly_staff_import[[#This Row],[PUBLIC INFO ADDR_SOURCE_KEY]])="CAPITOL, ALBANY", "Legislative / Capitol Office", "District Office")</f>
        <v>District Office</v>
      </c>
      <c r="AD1042" t="s">
        <v>28557</v>
      </c>
      <c r="AE1042" t="s">
        <v>28558</v>
      </c>
      <c r="AF1042" t="str">
        <f t="shared" si="56"/>
        <v xml:space="preserve">A03 </v>
      </c>
      <c r="AG1042" t="s">
        <v>28559</v>
      </c>
      <c r="AH1042" t="s">
        <v>28579</v>
      </c>
      <c r="AI1042" t="s">
        <v>24653</v>
      </c>
      <c r="AJ1042" t="s">
        <v>28561</v>
      </c>
    </row>
    <row r="1043" spans="1:36" x14ac:dyDescent="0.2">
      <c r="A1043" t="str">
        <f>TRIM(PROPER((assembly_staff_import[[#This Row],[First MI Name via NAME_SOURCE_KEY TEXT]]&amp;" "&amp;assembly_staff_import[[#This Row],[Last Name via NAME_SOURCE_KEY TEXT]]&amp;" "&amp;assembly_staff_import[[#This Row],[Suffix via NAME_SOURCE_KEY]])))</f>
        <v>Ann Marie Dolphin</v>
      </c>
      <c r="B1043" t="str">
        <f>TRIM(CONCATENATE(TRIM(assembly_staff_import[[#This Row],[Full Name]]), ", ", assembly_staff_import[[#This Row],[Title]]))</f>
        <v>Ann Marie Dolphin, Dir Constit/Supp Svcs</v>
      </c>
      <c r="C1043" t="e">
        <f>assembly_staff_import[[#This Row],[Vlookup_groups]]</f>
        <v>#REF!</v>
      </c>
      <c r="D1043" t="str">
        <f>IF(assembly_staff_import[[#This Row],[Legislative Staff Type]]="Personal",assembly_staff_import[[#This Row],[Formatted Personal Staff Office]],"")</f>
        <v>District Office</v>
      </c>
      <c r="E1043" t="s">
        <v>65</v>
      </c>
      <c r="F1043" s="19" t="s">
        <v>10913</v>
      </c>
      <c r="G1043" t="s">
        <v>67</v>
      </c>
      <c r="H1043" t="str">
        <f>TRIM(PROPER((assembly_staff_import[[#This Row],[Last Name via NAME_SOURCE_KEY TEXT]]&amp;" "&amp;assembly_staff_import[[#This Row],[Suffix via NAME_SOURCE_KEY]])))</f>
        <v>Dolphin</v>
      </c>
      <c r="I1043" t="str">
        <f>PROPER(assembly_staff_import[[#This Row],[JOB TITLE_SOURCE_KEY]])</f>
        <v xml:space="preserve">Dir Constit/Supp Svcs                      </v>
      </c>
      <c r="J1043" t="s">
        <v>72</v>
      </c>
      <c r="K1043" t="e">
        <f>IF(assembly_staff_import[[#This Row],[Legislative Staff Type]]="Personal",assembly_staff_import[[#This Row],[Vlookup Reports To Person]], "")</f>
        <v>#REF!</v>
      </c>
      <c r="L1043" t="str">
        <f>PROPER(assembly_staff_import[[#This Row],[First MI Name via NAME_SOURCE_KEY TEXT]])</f>
        <v xml:space="preserve"> Ann Marie</v>
      </c>
      <c r="M1043" t="s">
        <v>14012</v>
      </c>
      <c r="N1043" t="str">
        <f>LOWER(CONCATENATE(assembly_staff_import[[#This Row],[Last Name]],LEFT(assembly_staff_import[[#This Row],[First Name (no initial)]],1),"@nyassembly.gov"))</f>
        <v>dolphina@nyassembly.gov</v>
      </c>
      <c r="O1043" t="s">
        <v>7270</v>
      </c>
      <c r="P1043" t="e">
        <f>VLOOKUP(assembly_staff_import[[#This Row],[Full Name]],[3]!PEOPLE_March_20[#Data],1,0)</f>
        <v>#REF!</v>
      </c>
      <c r="Q1043" t="e">
        <f>VLOOKUP(assembly_staff_import[[#This Row],[Full Name]],[3]!Table17[#Data],3,0)</f>
        <v>#REF!</v>
      </c>
      <c r="R1043" t="e">
        <f>VLOOKUP(assembly_staff_import[[#This Row],[Formatted Works for Group]],[3]!Table7[#Data],1,0)</f>
        <v>#REF!</v>
      </c>
      <c r="S1043" t="e">
        <f>IF(assembly_staff_import[[#This Row],[Legislative Staff Type]]="Personal", assembly_staff_import[[#This Row],[Vlookup Works for Group]], assembly_staff_import[[#This Row],[Formatted Works for Group calc]]&amp;", Central Staff Office, Assembly")</f>
        <v>#REF!</v>
      </c>
      <c r="T1043" s="20" t="str">
        <f>TRIM(assembly_staff_import[[#This Row],[NAME_SOURCE_KEY]])</f>
        <v>DOLPHIN, ANN MARIE</v>
      </c>
      <c r="U1043" t="s">
        <v>28580</v>
      </c>
      <c r="V1043" t="s">
        <v>28581</v>
      </c>
      <c r="W1043" t="s">
        <v>28582</v>
      </c>
      <c r="Y1043" t="str">
        <f>IF(assembly_staff_import[[#This Row],[Legislative Staff Type]]="Personal", PROPER(TRIM(assembly_staff_import[[#This Row],[Unit First MI via UNIT_SOURCE_KEY]])&amp;" "&amp;assembly_staff_import[[#This Row],[Unit Last via UNIT_SOURCE_KEY]]), PROPER(TRIM(assembly_staff_import[[#This Row],[UNIT NAME_SOURCE_KEY2]])))</f>
        <v>Michael G. Miller</v>
      </c>
      <c r="Z1043" t="s">
        <v>28583</v>
      </c>
      <c r="AA1043" t="e">
        <f>VLOOKUP(assembly_staff_import[[#This Row],[Formatted and corrected Works for Group Text]],[3]!Table4[#Data],1,0)</f>
        <v>#REF!</v>
      </c>
      <c r="AB1043" t="e">
        <f>VLOOKUP(assembly_staff_import[[#This Row],[Formatted and corrected Works for Group Text]],[3]!Table5[#Data],2,0)</f>
        <v>#REF!</v>
      </c>
      <c r="AC1043" t="str">
        <f>IF(TRIM(assembly_staff_import[[#This Row],[PUBLIC INFO ADDR_SOURCE_KEY]])="CAPITOL, ALBANY", "Legislative / Capitol Office", "District Office")</f>
        <v>District Office</v>
      </c>
      <c r="AD1043" t="s">
        <v>24553</v>
      </c>
      <c r="AE1043" t="s">
        <v>28584</v>
      </c>
      <c r="AF1043" t="str">
        <f t="shared" ref="AF1043:AF1049" si="57">"A81 "</f>
        <v xml:space="preserve">A81 </v>
      </c>
      <c r="AG1043" t="s">
        <v>28585</v>
      </c>
      <c r="AH1043" t="s">
        <v>28586</v>
      </c>
      <c r="AI1043" t="s">
        <v>23616</v>
      </c>
      <c r="AJ1043" t="s">
        <v>28587</v>
      </c>
    </row>
    <row r="1044" spans="1:36" x14ac:dyDescent="0.2">
      <c r="A1044" t="str">
        <f>TRIM(PROPER((assembly_staff_import[[#This Row],[First MI Name via NAME_SOURCE_KEY TEXT]]&amp;" "&amp;assembly_staff_import[[#This Row],[Last Name via NAME_SOURCE_KEY TEXT]]&amp;" "&amp;assembly_staff_import[[#This Row],[Suffix via NAME_SOURCE_KEY]])))</f>
        <v>Carmela M Isabella</v>
      </c>
      <c r="B1044" t="str">
        <f>TRIM(CONCATENATE(TRIM(assembly_staff_import[[#This Row],[Full Name]]), ", ", assembly_staff_import[[#This Row],[Title]]))</f>
        <v>Carmela M Isabella, Constituent Liaison</v>
      </c>
      <c r="C1044" t="e">
        <f>assembly_staff_import[[#This Row],[Vlookup_groups]]</f>
        <v>#REF!</v>
      </c>
      <c r="D1044" t="str">
        <f>IF(assembly_staff_import[[#This Row],[Legislative Staff Type]]="Personal",assembly_staff_import[[#This Row],[Formatted Personal Staff Office]],"")</f>
        <v>District Office</v>
      </c>
      <c r="E1044" t="s">
        <v>65</v>
      </c>
      <c r="F1044" s="19" t="s">
        <v>10913</v>
      </c>
      <c r="G1044" t="s">
        <v>67</v>
      </c>
      <c r="H1044" t="str">
        <f>TRIM(PROPER((assembly_staff_import[[#This Row],[Last Name via NAME_SOURCE_KEY TEXT]]&amp;" "&amp;assembly_staff_import[[#This Row],[Suffix via NAME_SOURCE_KEY]])))</f>
        <v>Isabella</v>
      </c>
      <c r="I1044" t="str">
        <f>PROPER(assembly_staff_import[[#This Row],[JOB TITLE_SOURCE_KEY]])</f>
        <v xml:space="preserve">Constituent Liaison                        </v>
      </c>
      <c r="J1044" t="s">
        <v>72</v>
      </c>
      <c r="K1044" t="e">
        <f>IF(assembly_staff_import[[#This Row],[Legislative Staff Type]]="Personal",assembly_staff_import[[#This Row],[Vlookup Reports To Person]], "")</f>
        <v>#REF!</v>
      </c>
      <c r="L1044" t="str">
        <f>PROPER(assembly_staff_import[[#This Row],[First MI Name via NAME_SOURCE_KEY TEXT]])</f>
        <v xml:space="preserve"> Carmela M</v>
      </c>
      <c r="M1044" t="s">
        <v>13735</v>
      </c>
      <c r="N1044" t="str">
        <f>LOWER(CONCATENATE(assembly_staff_import[[#This Row],[Last Name]],LEFT(assembly_staff_import[[#This Row],[First Name (no initial)]],1),"@nyassembly.gov"))</f>
        <v>isabellac@nyassembly.gov</v>
      </c>
      <c r="O1044" t="s">
        <v>18505</v>
      </c>
      <c r="P1044" t="e">
        <f>VLOOKUP(assembly_staff_import[[#This Row],[Full Name]],[3]!PEOPLE_March_20[#Data],1,0)</f>
        <v>#REF!</v>
      </c>
      <c r="Q1044" t="e">
        <f>VLOOKUP(assembly_staff_import[[#This Row],[Full Name]],[3]!Table17[#Data],3,0)</f>
        <v>#REF!</v>
      </c>
      <c r="R1044" t="e">
        <f>VLOOKUP(assembly_staff_import[[#This Row],[Formatted Works for Group]],[3]!Table7[#Data],1,0)</f>
        <v>#REF!</v>
      </c>
      <c r="S1044" t="e">
        <f>IF(assembly_staff_import[[#This Row],[Legislative Staff Type]]="Personal", assembly_staff_import[[#This Row],[Vlookup Works for Group]], assembly_staff_import[[#This Row],[Formatted Works for Group calc]]&amp;", Central Staff Office, Assembly")</f>
        <v>#REF!</v>
      </c>
      <c r="T1044" s="20" t="str">
        <f>TRIM(assembly_staff_import[[#This Row],[NAME_SOURCE_KEY]])</f>
        <v>ISABELLA, CARMELA M</v>
      </c>
      <c r="U1044" t="s">
        <v>28588</v>
      </c>
      <c r="V1044" t="s">
        <v>28589</v>
      </c>
      <c r="W1044" t="s">
        <v>28590</v>
      </c>
      <c r="Y1044" t="str">
        <f>IF(assembly_staff_import[[#This Row],[Legislative Staff Type]]="Personal", PROPER(TRIM(assembly_staff_import[[#This Row],[Unit First MI via UNIT_SOURCE_KEY]])&amp;" "&amp;assembly_staff_import[[#This Row],[Unit Last via UNIT_SOURCE_KEY]]), PROPER(TRIM(assembly_staff_import[[#This Row],[UNIT NAME_SOURCE_KEY2]])))</f>
        <v>Michael G. Miller</v>
      </c>
      <c r="Z1044" t="s">
        <v>28583</v>
      </c>
      <c r="AA1044" t="e">
        <f>VLOOKUP(assembly_staff_import[[#This Row],[Formatted and corrected Works for Group Text]],[3]!Table4[#Data],1,0)</f>
        <v>#REF!</v>
      </c>
      <c r="AB1044" t="e">
        <f>VLOOKUP(assembly_staff_import[[#This Row],[Formatted and corrected Works for Group Text]],[3]!Table5[#Data],2,0)</f>
        <v>#REF!</v>
      </c>
      <c r="AC1044" t="str">
        <f>IF(TRIM(assembly_staff_import[[#This Row],[PUBLIC INFO ADDR_SOURCE_KEY]])="CAPITOL, ALBANY", "Legislative / Capitol Office", "District Office")</f>
        <v>District Office</v>
      </c>
      <c r="AD1044" t="s">
        <v>24553</v>
      </c>
      <c r="AE1044" t="s">
        <v>28584</v>
      </c>
      <c r="AF1044" t="str">
        <f t="shared" si="57"/>
        <v xml:space="preserve">A81 </v>
      </c>
      <c r="AG1044" t="s">
        <v>28585</v>
      </c>
      <c r="AH1044" t="s">
        <v>28591</v>
      </c>
      <c r="AI1044" t="s">
        <v>23475</v>
      </c>
      <c r="AJ1044" t="s">
        <v>28587</v>
      </c>
    </row>
    <row r="1045" spans="1:36" x14ac:dyDescent="0.2">
      <c r="A1045" t="str">
        <f>TRIM(PROPER((assembly_staff_import[[#This Row],[First MI Name via NAME_SOURCE_KEY TEXT]]&amp;" "&amp;assembly_staff_import[[#This Row],[Last Name via NAME_SOURCE_KEY TEXT]]&amp;" "&amp;assembly_staff_import[[#This Row],[Suffix via NAME_SOURCE_KEY]])))</f>
        <v>Carmen Ramirez</v>
      </c>
      <c r="B1045" t="str">
        <f>TRIM(CONCATENATE(TRIM(assembly_staff_import[[#This Row],[Full Name]]), ", ", assembly_staff_import[[#This Row],[Title]]))</f>
        <v>Carmen Ramirez, Constituent Liaison</v>
      </c>
      <c r="C1045" t="e">
        <f>assembly_staff_import[[#This Row],[Vlookup_groups]]</f>
        <v>#REF!</v>
      </c>
      <c r="D1045" t="str">
        <f>IF(assembly_staff_import[[#This Row],[Legislative Staff Type]]="Personal",assembly_staff_import[[#This Row],[Formatted Personal Staff Office]],"")</f>
        <v>District Office</v>
      </c>
      <c r="E1045" t="s">
        <v>65</v>
      </c>
      <c r="F1045" s="19" t="s">
        <v>10913</v>
      </c>
      <c r="G1045" t="s">
        <v>67</v>
      </c>
      <c r="H1045" t="str">
        <f>TRIM(PROPER((assembly_staff_import[[#This Row],[Last Name via NAME_SOURCE_KEY TEXT]]&amp;" "&amp;assembly_staff_import[[#This Row],[Suffix via NAME_SOURCE_KEY]])))</f>
        <v>Ramirez</v>
      </c>
      <c r="I1045" t="str">
        <f>PROPER(assembly_staff_import[[#This Row],[JOB TITLE_SOURCE_KEY]])</f>
        <v xml:space="preserve">Constituent Liaison                        </v>
      </c>
      <c r="J1045" t="s">
        <v>72</v>
      </c>
      <c r="K1045" t="e">
        <f>IF(assembly_staff_import[[#This Row],[Legislative Staff Type]]="Personal",assembly_staff_import[[#This Row],[Vlookup Reports To Person]], "")</f>
        <v>#REF!</v>
      </c>
      <c r="L1045" t="str">
        <f>PROPER(assembly_staff_import[[#This Row],[First MI Name via NAME_SOURCE_KEY TEXT]])</f>
        <v xml:space="preserve"> Carmen</v>
      </c>
      <c r="M1045" t="s">
        <v>21832</v>
      </c>
      <c r="N1045" t="str">
        <f>LOWER(CONCATENATE(assembly_staff_import[[#This Row],[Last Name]],LEFT(assembly_staff_import[[#This Row],[First Name (no initial)]],1),"@nyassembly.gov"))</f>
        <v>ramirezc@nyassembly.gov</v>
      </c>
      <c r="O1045" t="s">
        <v>17082</v>
      </c>
      <c r="P1045" t="e">
        <f>VLOOKUP(assembly_staff_import[[#This Row],[Full Name]],[3]!PEOPLE_March_20[#Data],1,0)</f>
        <v>#REF!</v>
      </c>
      <c r="Q1045" t="e">
        <f>VLOOKUP(assembly_staff_import[[#This Row],[Full Name]],[3]!Table17[#Data],3,0)</f>
        <v>#REF!</v>
      </c>
      <c r="R1045" t="e">
        <f>VLOOKUP(assembly_staff_import[[#This Row],[Formatted Works for Group]],[3]!Table7[#Data],1,0)</f>
        <v>#REF!</v>
      </c>
      <c r="S1045" t="e">
        <f>IF(assembly_staff_import[[#This Row],[Legislative Staff Type]]="Personal", assembly_staff_import[[#This Row],[Vlookup Works for Group]], assembly_staff_import[[#This Row],[Formatted Works for Group calc]]&amp;", Central Staff Office, Assembly")</f>
        <v>#REF!</v>
      </c>
      <c r="T1045" s="20" t="str">
        <f>TRIM(assembly_staff_import[[#This Row],[NAME_SOURCE_KEY]])</f>
        <v>RAMIREZ, CARMEN</v>
      </c>
      <c r="U1045" t="s">
        <v>28592</v>
      </c>
      <c r="V1045" t="s">
        <v>28193</v>
      </c>
      <c r="W1045" t="s">
        <v>28593</v>
      </c>
      <c r="Y1045" t="str">
        <f>IF(assembly_staff_import[[#This Row],[Legislative Staff Type]]="Personal", PROPER(TRIM(assembly_staff_import[[#This Row],[Unit First MI via UNIT_SOURCE_KEY]])&amp;" "&amp;assembly_staff_import[[#This Row],[Unit Last via UNIT_SOURCE_KEY]]), PROPER(TRIM(assembly_staff_import[[#This Row],[UNIT NAME_SOURCE_KEY2]])))</f>
        <v>Michael G. Miller</v>
      </c>
      <c r="Z1045" t="s">
        <v>28583</v>
      </c>
      <c r="AA1045" t="e">
        <f>VLOOKUP(assembly_staff_import[[#This Row],[Formatted and corrected Works for Group Text]],[3]!Table4[#Data],1,0)</f>
        <v>#REF!</v>
      </c>
      <c r="AB1045" t="e">
        <f>VLOOKUP(assembly_staff_import[[#This Row],[Formatted and corrected Works for Group Text]],[3]!Table5[#Data],2,0)</f>
        <v>#REF!</v>
      </c>
      <c r="AC1045" t="str">
        <f>IF(TRIM(assembly_staff_import[[#This Row],[PUBLIC INFO ADDR_SOURCE_KEY]])="CAPITOL, ALBANY", "Legislative / Capitol Office", "District Office")</f>
        <v>District Office</v>
      </c>
      <c r="AD1045" t="s">
        <v>24553</v>
      </c>
      <c r="AE1045" t="s">
        <v>28584</v>
      </c>
      <c r="AF1045" t="str">
        <f t="shared" si="57"/>
        <v xml:space="preserve">A81 </v>
      </c>
      <c r="AG1045" t="s">
        <v>28585</v>
      </c>
      <c r="AH1045" t="s">
        <v>28594</v>
      </c>
      <c r="AI1045" t="s">
        <v>23475</v>
      </c>
      <c r="AJ1045" t="s">
        <v>28587</v>
      </c>
    </row>
    <row r="1046" spans="1:36" x14ac:dyDescent="0.2">
      <c r="A1046" t="str">
        <f>TRIM(PROPER((assembly_staff_import[[#This Row],[First MI Name via NAME_SOURCE_KEY TEXT]]&amp;" "&amp;assembly_staff_import[[#This Row],[Last Name via NAME_SOURCE_KEY TEXT]]&amp;" "&amp;assembly_staff_import[[#This Row],[Suffix via NAME_SOURCE_KEY]])))</f>
        <v>Jeffrey M Kohn</v>
      </c>
      <c r="B1046" t="str">
        <f>TRIM(CONCATENATE(TRIM(assembly_staff_import[[#This Row],[Full Name]]), ", ", assembly_staff_import[[#This Row],[Title]]))</f>
        <v>Jeffrey M Kohn, Chief Of Staff</v>
      </c>
      <c r="C1046" t="e">
        <f>assembly_staff_import[[#This Row],[Vlookup_groups]]</f>
        <v>#REF!</v>
      </c>
      <c r="D1046" t="str">
        <f>IF(assembly_staff_import[[#This Row],[Legislative Staff Type]]="Personal",assembly_staff_import[[#This Row],[Formatted Personal Staff Office]],"")</f>
        <v>District Office</v>
      </c>
      <c r="E1046" t="s">
        <v>65</v>
      </c>
      <c r="F1046" s="19" t="s">
        <v>10913</v>
      </c>
      <c r="G1046" t="s">
        <v>67</v>
      </c>
      <c r="H1046" t="str">
        <f>TRIM(PROPER((assembly_staff_import[[#This Row],[Last Name via NAME_SOURCE_KEY TEXT]]&amp;" "&amp;assembly_staff_import[[#This Row],[Suffix via NAME_SOURCE_KEY]])))</f>
        <v>Kohn</v>
      </c>
      <c r="I1046" t="str">
        <f>PROPER(assembly_staff_import[[#This Row],[JOB TITLE_SOURCE_KEY]])</f>
        <v xml:space="preserve">Chief Of Staff                             </v>
      </c>
      <c r="J1046" t="s">
        <v>72</v>
      </c>
      <c r="K1046" t="e">
        <f>IF(assembly_staff_import[[#This Row],[Legislative Staff Type]]="Personal",assembly_staff_import[[#This Row],[Vlookup Reports To Person]], "")</f>
        <v>#REF!</v>
      </c>
      <c r="L1046" t="str">
        <f>PROPER(assembly_staff_import[[#This Row],[First MI Name via NAME_SOURCE_KEY TEXT]])</f>
        <v xml:space="preserve"> Jeffrey M</v>
      </c>
      <c r="M1046" t="s">
        <v>12949</v>
      </c>
      <c r="N1046" t="str">
        <f>LOWER(CONCATENATE(assembly_staff_import[[#This Row],[Last Name]],LEFT(assembly_staff_import[[#This Row],[First Name (no initial)]],1),"@nyassembly.gov"))</f>
        <v>kohnj@nyassembly.gov</v>
      </c>
      <c r="O1046" t="s">
        <v>2250</v>
      </c>
      <c r="P1046" t="e">
        <f>VLOOKUP(assembly_staff_import[[#This Row],[Full Name]],[3]!PEOPLE_March_20[#Data],1,0)</f>
        <v>#REF!</v>
      </c>
      <c r="Q1046" t="e">
        <f>VLOOKUP(assembly_staff_import[[#This Row],[Full Name]],[3]!Table17[#Data],3,0)</f>
        <v>#REF!</v>
      </c>
      <c r="R1046" t="e">
        <f>VLOOKUP(assembly_staff_import[[#This Row],[Formatted Works for Group]],[3]!Table7[#Data],1,0)</f>
        <v>#REF!</v>
      </c>
      <c r="S1046" t="e">
        <f>IF(assembly_staff_import[[#This Row],[Legislative Staff Type]]="Personal", assembly_staff_import[[#This Row],[Vlookup Works for Group]], assembly_staff_import[[#This Row],[Formatted Works for Group calc]]&amp;", Central Staff Office, Assembly")</f>
        <v>#REF!</v>
      </c>
      <c r="T1046" s="20" t="str">
        <f>TRIM(assembly_staff_import[[#This Row],[NAME_SOURCE_KEY]])</f>
        <v>KOHN, JEFFREY M</v>
      </c>
      <c r="U1046" t="s">
        <v>28595</v>
      </c>
      <c r="V1046" t="s">
        <v>28596</v>
      </c>
      <c r="W1046" t="s">
        <v>25724</v>
      </c>
      <c r="Y1046" t="str">
        <f>IF(assembly_staff_import[[#This Row],[Legislative Staff Type]]="Personal", PROPER(TRIM(assembly_staff_import[[#This Row],[Unit First MI via UNIT_SOURCE_KEY]])&amp;" "&amp;assembly_staff_import[[#This Row],[Unit Last via UNIT_SOURCE_KEY]]), PROPER(TRIM(assembly_staff_import[[#This Row],[UNIT NAME_SOURCE_KEY2]])))</f>
        <v>Michael G. Miller</v>
      </c>
      <c r="Z1046" t="s">
        <v>28583</v>
      </c>
      <c r="AA1046" t="e">
        <f>VLOOKUP(assembly_staff_import[[#This Row],[Formatted and corrected Works for Group Text]],[3]!Table4[#Data],1,0)</f>
        <v>#REF!</v>
      </c>
      <c r="AB1046" t="e">
        <f>VLOOKUP(assembly_staff_import[[#This Row],[Formatted and corrected Works for Group Text]],[3]!Table5[#Data],2,0)</f>
        <v>#REF!</v>
      </c>
      <c r="AC1046" t="str">
        <f>IF(TRIM(assembly_staff_import[[#This Row],[PUBLIC INFO ADDR_SOURCE_KEY]])="CAPITOL, ALBANY", "Legislative / Capitol Office", "District Office")</f>
        <v>District Office</v>
      </c>
      <c r="AD1046" t="s">
        <v>24553</v>
      </c>
      <c r="AE1046" t="s">
        <v>28584</v>
      </c>
      <c r="AF1046" t="str">
        <f t="shared" si="57"/>
        <v xml:space="preserve">A81 </v>
      </c>
      <c r="AG1046" t="s">
        <v>28585</v>
      </c>
      <c r="AH1046" t="s">
        <v>28597</v>
      </c>
      <c r="AI1046" t="s">
        <v>23587</v>
      </c>
      <c r="AJ1046" t="s">
        <v>28587</v>
      </c>
    </row>
    <row r="1047" spans="1:36" x14ac:dyDescent="0.2">
      <c r="A1047" t="str">
        <f>TRIM(PROPER((assembly_staff_import[[#This Row],[First MI Name via NAME_SOURCE_KEY TEXT]]&amp;" "&amp;assembly_staff_import[[#This Row],[Last Name via NAME_SOURCE_KEY TEXT]]&amp;" "&amp;assembly_staff_import[[#This Row],[Suffix via NAME_SOURCE_KEY]])))</f>
        <v>Linda N Fogal</v>
      </c>
      <c r="B1047" t="str">
        <f>TRIM(CONCATENATE(TRIM(assembly_staff_import[[#This Row],[Full Name]]), ", ", assembly_staff_import[[#This Row],[Title]]))</f>
        <v>Linda N Fogal, Office Manager</v>
      </c>
      <c r="C1047" t="e">
        <f>assembly_staff_import[[#This Row],[Vlookup_groups]]</f>
        <v>#REF!</v>
      </c>
      <c r="D1047" t="str">
        <f>IF(assembly_staff_import[[#This Row],[Legislative Staff Type]]="Personal",assembly_staff_import[[#This Row],[Formatted Personal Staff Office]],"")</f>
        <v>District Office</v>
      </c>
      <c r="E1047" t="s">
        <v>65</v>
      </c>
      <c r="F1047" s="19" t="s">
        <v>10913</v>
      </c>
      <c r="G1047" t="s">
        <v>67</v>
      </c>
      <c r="H1047" t="str">
        <f>TRIM(PROPER((assembly_staff_import[[#This Row],[Last Name via NAME_SOURCE_KEY TEXT]]&amp;" "&amp;assembly_staff_import[[#This Row],[Suffix via NAME_SOURCE_KEY]])))</f>
        <v>Fogal</v>
      </c>
      <c r="I1047" t="str">
        <f>PROPER(assembly_staff_import[[#This Row],[JOB TITLE_SOURCE_KEY]])</f>
        <v xml:space="preserve">Office Manager                             </v>
      </c>
      <c r="J1047" t="s">
        <v>72</v>
      </c>
      <c r="K1047" t="e">
        <f>IF(assembly_staff_import[[#This Row],[Legislative Staff Type]]="Personal",assembly_staff_import[[#This Row],[Vlookup Reports To Person]], "")</f>
        <v>#REF!</v>
      </c>
      <c r="L1047" t="str">
        <f>PROPER(assembly_staff_import[[#This Row],[First MI Name via NAME_SOURCE_KEY TEXT]])</f>
        <v xml:space="preserve"> Linda N</v>
      </c>
      <c r="M1047" t="s">
        <v>17950</v>
      </c>
      <c r="N1047" t="str">
        <f>LOWER(CONCATENATE(assembly_staff_import[[#This Row],[Last Name]],LEFT(assembly_staff_import[[#This Row],[First Name (no initial)]],1),"@nyassembly.gov"))</f>
        <v>fogall@nyassembly.gov</v>
      </c>
      <c r="O1047" t="s">
        <v>23928</v>
      </c>
      <c r="P1047" t="e">
        <f>VLOOKUP(assembly_staff_import[[#This Row],[Full Name]],[3]!PEOPLE_March_20[#Data],1,0)</f>
        <v>#REF!</v>
      </c>
      <c r="Q1047" t="e">
        <f>VLOOKUP(assembly_staff_import[[#This Row],[Full Name]],[3]!Table17[#Data],3,0)</f>
        <v>#REF!</v>
      </c>
      <c r="R1047" t="e">
        <f>VLOOKUP(assembly_staff_import[[#This Row],[Formatted Works for Group]],[3]!Table7[#Data],1,0)</f>
        <v>#REF!</v>
      </c>
      <c r="S1047" t="e">
        <f>IF(assembly_staff_import[[#This Row],[Legislative Staff Type]]="Personal", assembly_staff_import[[#This Row],[Vlookup Works for Group]], assembly_staff_import[[#This Row],[Formatted Works for Group calc]]&amp;", Central Staff Office, Assembly")</f>
        <v>#REF!</v>
      </c>
      <c r="T1047" s="20" t="str">
        <f>TRIM(assembly_staff_import[[#This Row],[NAME_SOURCE_KEY]])</f>
        <v>FOGAL, LINDA N</v>
      </c>
      <c r="U1047" t="s">
        <v>28598</v>
      </c>
      <c r="V1047" t="s">
        <v>28599</v>
      </c>
      <c r="W1047" t="s">
        <v>28600</v>
      </c>
      <c r="Y1047" t="str">
        <f>IF(assembly_staff_import[[#This Row],[Legislative Staff Type]]="Personal", PROPER(TRIM(assembly_staff_import[[#This Row],[Unit First MI via UNIT_SOURCE_KEY]])&amp;" "&amp;assembly_staff_import[[#This Row],[Unit Last via UNIT_SOURCE_KEY]]), PROPER(TRIM(assembly_staff_import[[#This Row],[UNIT NAME_SOURCE_KEY2]])))</f>
        <v>Michael G. Miller</v>
      </c>
      <c r="Z1047" t="s">
        <v>28583</v>
      </c>
      <c r="AA1047" t="e">
        <f>VLOOKUP(assembly_staff_import[[#This Row],[Formatted and corrected Works for Group Text]],[3]!Table4[#Data],1,0)</f>
        <v>#REF!</v>
      </c>
      <c r="AB1047" t="e">
        <f>VLOOKUP(assembly_staff_import[[#This Row],[Formatted and corrected Works for Group Text]],[3]!Table5[#Data],2,0)</f>
        <v>#REF!</v>
      </c>
      <c r="AC1047" t="str">
        <f>IF(TRIM(assembly_staff_import[[#This Row],[PUBLIC INFO ADDR_SOURCE_KEY]])="CAPITOL, ALBANY", "Legislative / Capitol Office", "District Office")</f>
        <v>District Office</v>
      </c>
      <c r="AD1047" t="s">
        <v>24553</v>
      </c>
      <c r="AE1047" t="s">
        <v>28584</v>
      </c>
      <c r="AF1047" t="str">
        <f t="shared" si="57"/>
        <v xml:space="preserve">A81 </v>
      </c>
      <c r="AG1047" t="s">
        <v>28585</v>
      </c>
      <c r="AH1047" t="s">
        <v>28601</v>
      </c>
      <c r="AI1047" t="s">
        <v>24369</v>
      </c>
      <c r="AJ1047" t="s">
        <v>28587</v>
      </c>
    </row>
    <row r="1048" spans="1:36" x14ac:dyDescent="0.2">
      <c r="A1048" t="str">
        <f>TRIM(PROPER((assembly_staff_import[[#This Row],[First MI Name via NAME_SOURCE_KEY TEXT]]&amp;" "&amp;assembly_staff_import[[#This Row],[Last Name via NAME_SOURCE_KEY TEXT]]&amp;" "&amp;assembly_staff_import[[#This Row],[Suffix via NAME_SOURCE_KEY]])))</f>
        <v>Nanette V Alvarado</v>
      </c>
      <c r="B1048" t="str">
        <f>TRIM(CONCATENATE(TRIM(assembly_staff_import[[#This Row],[Full Name]]), ", ", assembly_staff_import[[#This Row],[Title]]))</f>
        <v>Nanette V Alvarado, Dep Chief Of Staff</v>
      </c>
      <c r="C1048" t="e">
        <f>assembly_staff_import[[#This Row],[Vlookup_groups]]</f>
        <v>#REF!</v>
      </c>
      <c r="D1048" t="str">
        <f>IF(assembly_staff_import[[#This Row],[Legislative Staff Type]]="Personal",assembly_staff_import[[#This Row],[Formatted Personal Staff Office]],"")</f>
        <v>District Office</v>
      </c>
      <c r="E1048" t="s">
        <v>65</v>
      </c>
      <c r="F1048" s="19" t="s">
        <v>10913</v>
      </c>
      <c r="G1048" t="s">
        <v>67</v>
      </c>
      <c r="H1048" t="str">
        <f>TRIM(PROPER((assembly_staff_import[[#This Row],[Last Name via NAME_SOURCE_KEY TEXT]]&amp;" "&amp;assembly_staff_import[[#This Row],[Suffix via NAME_SOURCE_KEY]])))</f>
        <v>Alvarado</v>
      </c>
      <c r="I1048" t="str">
        <f>PROPER(assembly_staff_import[[#This Row],[JOB TITLE_SOURCE_KEY]])</f>
        <v xml:space="preserve">Dep Chief Of Staff                         </v>
      </c>
      <c r="J1048" t="s">
        <v>72</v>
      </c>
      <c r="K1048" t="e">
        <f>IF(assembly_staff_import[[#This Row],[Legislative Staff Type]]="Personal",assembly_staff_import[[#This Row],[Vlookup Reports To Person]], "")</f>
        <v>#REF!</v>
      </c>
      <c r="L1048" t="str">
        <f>PROPER(assembly_staff_import[[#This Row],[First MI Name via NAME_SOURCE_KEY TEXT]])</f>
        <v xml:space="preserve"> Nanette V</v>
      </c>
      <c r="M1048" t="s">
        <v>22137</v>
      </c>
      <c r="N1048" t="str">
        <f>LOWER(CONCATENATE(assembly_staff_import[[#This Row],[Last Name]],LEFT(assembly_staff_import[[#This Row],[First Name (no initial)]],1),"@nyassembly.gov"))</f>
        <v>alvaradon@nyassembly.gov</v>
      </c>
      <c r="O1048" t="s">
        <v>23635</v>
      </c>
      <c r="P1048" t="e">
        <f>VLOOKUP(assembly_staff_import[[#This Row],[Full Name]],[3]!PEOPLE_March_20[#Data],1,0)</f>
        <v>#REF!</v>
      </c>
      <c r="Q1048" t="e">
        <f>VLOOKUP(assembly_staff_import[[#This Row],[Full Name]],[3]!Table17[#Data],3,0)</f>
        <v>#REF!</v>
      </c>
      <c r="R1048" t="e">
        <f>VLOOKUP(assembly_staff_import[[#This Row],[Formatted Works for Group]],[3]!Table7[#Data],1,0)</f>
        <v>#REF!</v>
      </c>
      <c r="S1048" t="e">
        <f>IF(assembly_staff_import[[#This Row],[Legislative Staff Type]]="Personal", assembly_staff_import[[#This Row],[Vlookup Works for Group]], assembly_staff_import[[#This Row],[Formatted Works for Group calc]]&amp;", Central Staff Office, Assembly")</f>
        <v>#REF!</v>
      </c>
      <c r="T1048" s="20" t="str">
        <f>TRIM(assembly_staff_import[[#This Row],[NAME_SOURCE_KEY]])</f>
        <v>ALVARADO, NANETTE V</v>
      </c>
      <c r="U1048" t="s">
        <v>28602</v>
      </c>
      <c r="V1048" t="s">
        <v>28603</v>
      </c>
      <c r="W1048" t="s">
        <v>28604</v>
      </c>
      <c r="Y1048" t="str">
        <f>IF(assembly_staff_import[[#This Row],[Legislative Staff Type]]="Personal", PROPER(TRIM(assembly_staff_import[[#This Row],[Unit First MI via UNIT_SOURCE_KEY]])&amp;" "&amp;assembly_staff_import[[#This Row],[Unit Last via UNIT_SOURCE_KEY]]), PROPER(TRIM(assembly_staff_import[[#This Row],[UNIT NAME_SOURCE_KEY2]])))</f>
        <v>Michael G. Miller</v>
      </c>
      <c r="Z1048" t="s">
        <v>28583</v>
      </c>
      <c r="AA1048" t="e">
        <f>VLOOKUP(assembly_staff_import[[#This Row],[Formatted and corrected Works for Group Text]],[3]!Table4[#Data],1,0)</f>
        <v>#REF!</v>
      </c>
      <c r="AB1048" t="e">
        <f>VLOOKUP(assembly_staff_import[[#This Row],[Formatted and corrected Works for Group Text]],[3]!Table5[#Data],2,0)</f>
        <v>#REF!</v>
      </c>
      <c r="AC1048" t="str">
        <f>IF(TRIM(assembly_staff_import[[#This Row],[PUBLIC INFO ADDR_SOURCE_KEY]])="CAPITOL, ALBANY", "Legislative / Capitol Office", "District Office")</f>
        <v>District Office</v>
      </c>
      <c r="AD1048" t="s">
        <v>24553</v>
      </c>
      <c r="AE1048" t="s">
        <v>28584</v>
      </c>
      <c r="AF1048" t="str">
        <f t="shared" si="57"/>
        <v xml:space="preserve">A81 </v>
      </c>
      <c r="AG1048" t="s">
        <v>28585</v>
      </c>
      <c r="AH1048" t="s">
        <v>28605</v>
      </c>
      <c r="AI1048" t="s">
        <v>23776</v>
      </c>
      <c r="AJ1048" t="s">
        <v>28587</v>
      </c>
    </row>
    <row r="1049" spans="1:36" x14ac:dyDescent="0.2">
      <c r="A1049" t="str">
        <f>TRIM(PROPER((assembly_staff_import[[#This Row],[First MI Name via NAME_SOURCE_KEY TEXT]]&amp;" "&amp;assembly_staff_import[[#This Row],[Last Name via NAME_SOURCE_KEY TEXT]]&amp;" "&amp;assembly_staff_import[[#This Row],[Suffix via NAME_SOURCE_KEY]])))</f>
        <v>Richard E Wahmann</v>
      </c>
      <c r="B1049" t="str">
        <f>TRIM(CONCATENATE(TRIM(assembly_staff_import[[#This Row],[Full Name]]), ", ", assembly_staff_import[[#This Row],[Title]]))</f>
        <v>Richard E Wahmann, Legis Aide</v>
      </c>
      <c r="C1049" t="e">
        <f>assembly_staff_import[[#This Row],[Vlookup_groups]]</f>
        <v>#REF!</v>
      </c>
      <c r="D1049" t="str">
        <f>IF(assembly_staff_import[[#This Row],[Legislative Staff Type]]="Personal",assembly_staff_import[[#This Row],[Formatted Personal Staff Office]],"")</f>
        <v>Legislative / Capitol Office</v>
      </c>
      <c r="E1049" t="s">
        <v>65</v>
      </c>
      <c r="F1049" s="19" t="s">
        <v>10913</v>
      </c>
      <c r="G1049" t="s">
        <v>67</v>
      </c>
      <c r="H1049" t="str">
        <f>TRIM(PROPER((assembly_staff_import[[#This Row],[Last Name via NAME_SOURCE_KEY TEXT]]&amp;" "&amp;assembly_staff_import[[#This Row],[Suffix via NAME_SOURCE_KEY]])))</f>
        <v>Wahmann</v>
      </c>
      <c r="I1049" t="str">
        <f>PROPER(assembly_staff_import[[#This Row],[JOB TITLE_SOURCE_KEY]])</f>
        <v xml:space="preserve">Legis Aide                                 </v>
      </c>
      <c r="J1049" t="s">
        <v>72</v>
      </c>
      <c r="K1049" t="e">
        <f>IF(assembly_staff_import[[#This Row],[Legislative Staff Type]]="Personal",assembly_staff_import[[#This Row],[Vlookup Reports To Person]], "")</f>
        <v>#REF!</v>
      </c>
      <c r="L1049" t="str">
        <f>PROPER(assembly_staff_import[[#This Row],[First MI Name via NAME_SOURCE_KEY TEXT]])</f>
        <v xml:space="preserve"> Richard E</v>
      </c>
      <c r="M1049" t="s">
        <v>21795</v>
      </c>
      <c r="N1049" t="str">
        <f>LOWER(CONCATENATE(assembly_staff_import[[#This Row],[Last Name]],LEFT(assembly_staff_import[[#This Row],[First Name (no initial)]],1),"@nyassembly.gov"))</f>
        <v>wahmannr@nyassembly.gov</v>
      </c>
      <c r="O1049" t="s">
        <v>3996</v>
      </c>
      <c r="P1049" t="e">
        <f>VLOOKUP(assembly_staff_import[[#This Row],[Full Name]],[3]!PEOPLE_March_20[#Data],1,0)</f>
        <v>#REF!</v>
      </c>
      <c r="Q1049" t="e">
        <f>VLOOKUP(assembly_staff_import[[#This Row],[Full Name]],[3]!Table17[#Data],3,0)</f>
        <v>#REF!</v>
      </c>
      <c r="R1049" t="e">
        <f>VLOOKUP(assembly_staff_import[[#This Row],[Formatted Works for Group]],[3]!Table7[#Data],1,0)</f>
        <v>#REF!</v>
      </c>
      <c r="S1049" t="e">
        <f>IF(assembly_staff_import[[#This Row],[Legislative Staff Type]]="Personal", assembly_staff_import[[#This Row],[Vlookup Works for Group]], assembly_staff_import[[#This Row],[Formatted Works for Group calc]]&amp;", Central Staff Office, Assembly")</f>
        <v>#REF!</v>
      </c>
      <c r="T1049" s="20" t="str">
        <f>TRIM(assembly_staff_import[[#This Row],[NAME_SOURCE_KEY]])</f>
        <v>WAHMANN, RICHARD E</v>
      </c>
      <c r="U1049" t="s">
        <v>28606</v>
      </c>
      <c r="V1049" t="s">
        <v>28607</v>
      </c>
      <c r="W1049" t="s">
        <v>28608</v>
      </c>
      <c r="Y1049" t="str">
        <f>IF(assembly_staff_import[[#This Row],[Legislative Staff Type]]="Personal", PROPER(TRIM(assembly_staff_import[[#This Row],[Unit First MI via UNIT_SOURCE_KEY]])&amp;" "&amp;assembly_staff_import[[#This Row],[Unit Last via UNIT_SOURCE_KEY]]), PROPER(TRIM(assembly_staff_import[[#This Row],[UNIT NAME_SOURCE_KEY2]])))</f>
        <v>Michael G. Miller</v>
      </c>
      <c r="Z1049" t="s">
        <v>28583</v>
      </c>
      <c r="AA1049" t="e">
        <f>VLOOKUP(assembly_staff_import[[#This Row],[Formatted and corrected Works for Group Text]],[3]!Table4[#Data],1,0)</f>
        <v>#REF!</v>
      </c>
      <c r="AB1049" t="e">
        <f>VLOOKUP(assembly_staff_import[[#This Row],[Formatted and corrected Works for Group Text]],[3]!Table5[#Data],2,0)</f>
        <v>#REF!</v>
      </c>
      <c r="AC1049" t="str">
        <f>IF(TRIM(assembly_staff_import[[#This Row],[PUBLIC INFO ADDR_SOURCE_KEY]])="CAPITOL, ALBANY", "Legislative / Capitol Office", "District Office")</f>
        <v>Legislative / Capitol Office</v>
      </c>
      <c r="AD1049" t="s">
        <v>24553</v>
      </c>
      <c r="AE1049" t="s">
        <v>28584</v>
      </c>
      <c r="AF1049" t="str">
        <f t="shared" si="57"/>
        <v xml:space="preserve">A81 </v>
      </c>
      <c r="AG1049" t="s">
        <v>28585</v>
      </c>
      <c r="AH1049" t="s">
        <v>28609</v>
      </c>
      <c r="AI1049" t="s">
        <v>23600</v>
      </c>
      <c r="AJ1049" t="s">
        <v>23493</v>
      </c>
    </row>
    <row r="1050" spans="1:36" x14ac:dyDescent="0.2">
      <c r="A1050" t="str">
        <f>TRIM(PROPER((assembly_staff_import[[#This Row],[First MI Name via NAME_SOURCE_KEY TEXT]]&amp;" "&amp;assembly_staff_import[[#This Row],[Last Name via NAME_SOURCE_KEY TEXT]]&amp;" "&amp;assembly_staff_import[[#This Row],[Suffix via NAME_SOURCE_KEY]])))</f>
        <v>Danielle A Losowski</v>
      </c>
      <c r="B1050" t="str">
        <f>TRIM(CONCATENATE(TRIM(assembly_staff_import[[#This Row],[Full Name]]), ", ", assembly_staff_import[[#This Row],[Title]]))</f>
        <v>Danielle A Losowski, Legis Asst</v>
      </c>
      <c r="C1050" t="e">
        <f>assembly_staff_import[[#This Row],[Vlookup_groups]]</f>
        <v>#REF!</v>
      </c>
      <c r="D1050" t="str">
        <f>IF(assembly_staff_import[[#This Row],[Legislative Staff Type]]="Personal",assembly_staff_import[[#This Row],[Formatted Personal Staff Office]],"")</f>
        <v>Legislative / Capitol Office</v>
      </c>
      <c r="E1050" t="s">
        <v>65</v>
      </c>
      <c r="F1050" s="19" t="s">
        <v>10913</v>
      </c>
      <c r="G1050" t="s">
        <v>67</v>
      </c>
      <c r="H1050" t="str">
        <f>TRIM(PROPER((assembly_staff_import[[#This Row],[Last Name via NAME_SOURCE_KEY TEXT]]&amp;" "&amp;assembly_staff_import[[#This Row],[Suffix via NAME_SOURCE_KEY]])))</f>
        <v>Losowski</v>
      </c>
      <c r="I1050" t="str">
        <f>PROPER(assembly_staff_import[[#This Row],[JOB TITLE_SOURCE_KEY]])</f>
        <v xml:space="preserve">Legis Asst                                 </v>
      </c>
      <c r="J1050" t="s">
        <v>72</v>
      </c>
      <c r="K1050" t="e">
        <f>IF(assembly_staff_import[[#This Row],[Legislative Staff Type]]="Personal",assembly_staff_import[[#This Row],[Vlookup Reports To Person]], "")</f>
        <v>#REF!</v>
      </c>
      <c r="L1050" t="str">
        <f>PROPER(assembly_staff_import[[#This Row],[First MI Name via NAME_SOURCE_KEY TEXT]])</f>
        <v xml:space="preserve"> Danielle A</v>
      </c>
      <c r="M1050" t="s">
        <v>18413</v>
      </c>
      <c r="N1050" t="str">
        <f>LOWER(CONCATENATE(assembly_staff_import[[#This Row],[Last Name]],LEFT(assembly_staff_import[[#This Row],[First Name (no initial)]],1),"@nyassembly.gov"))</f>
        <v>losowskid@nyassembly.gov</v>
      </c>
      <c r="O1050" t="s">
        <v>26749</v>
      </c>
      <c r="P1050" t="e">
        <f>VLOOKUP(assembly_staff_import[[#This Row],[Full Name]],[3]!PEOPLE_March_20[#Data],1,0)</f>
        <v>#REF!</v>
      </c>
      <c r="Q1050" t="e">
        <f>VLOOKUP(assembly_staff_import[[#This Row],[Full Name]],[3]!Table17[#Data],3,0)</f>
        <v>#REF!</v>
      </c>
      <c r="R1050" t="e">
        <f>VLOOKUP(assembly_staff_import[[#This Row],[Formatted Works for Group]],[3]!Table7[#Data],1,0)</f>
        <v>#REF!</v>
      </c>
      <c r="S1050" t="e">
        <f>IF(assembly_staff_import[[#This Row],[Legislative Staff Type]]="Personal", assembly_staff_import[[#This Row],[Vlookup Works for Group]], assembly_staff_import[[#This Row],[Formatted Works for Group calc]]&amp;", Central Staff Office, Assembly")</f>
        <v>#REF!</v>
      </c>
      <c r="T1050" s="20" t="str">
        <f>TRIM(assembly_staff_import[[#This Row],[NAME_SOURCE_KEY]])</f>
        <v>LOSOWSKI, DANIELLE A</v>
      </c>
      <c r="U1050" t="s">
        <v>28610</v>
      </c>
      <c r="V1050" t="s">
        <v>28611</v>
      </c>
      <c r="W1050" t="s">
        <v>28612</v>
      </c>
      <c r="Y1050" t="str">
        <f>IF(assembly_staff_import[[#This Row],[Legislative Staff Type]]="Personal", PROPER(TRIM(assembly_staff_import[[#This Row],[Unit First MI via UNIT_SOURCE_KEY]])&amp;" "&amp;assembly_staff_import[[#This Row],[Unit Last via UNIT_SOURCE_KEY]]), PROPER(TRIM(assembly_staff_import[[#This Row],[UNIT NAME_SOURCE_KEY2]])))</f>
        <v>Michael A. Montesano</v>
      </c>
      <c r="Z1050" t="s">
        <v>28613</v>
      </c>
      <c r="AA1050" t="e">
        <f>VLOOKUP(assembly_staff_import[[#This Row],[Formatted and corrected Works for Group Text]],[3]!Table4[#Data],1,0)</f>
        <v>#REF!</v>
      </c>
      <c r="AB1050" t="e">
        <f>VLOOKUP(assembly_staff_import[[#This Row],[Formatted and corrected Works for Group Text]],[3]!Table5[#Data],2,0)</f>
        <v>#REF!</v>
      </c>
      <c r="AC1050" t="str">
        <f>IF(TRIM(assembly_staff_import[[#This Row],[PUBLIC INFO ADDR_SOURCE_KEY]])="CAPITOL, ALBANY", "Legislative / Capitol Office", "District Office")</f>
        <v>Legislative / Capitol Office</v>
      </c>
      <c r="AD1050" t="s">
        <v>28614</v>
      </c>
      <c r="AE1050" t="s">
        <v>28615</v>
      </c>
      <c r="AF1050" t="str">
        <f>"N14 "</f>
        <v xml:space="preserve">N14 </v>
      </c>
      <c r="AG1050" t="s">
        <v>28616</v>
      </c>
      <c r="AH1050" t="s">
        <v>28617</v>
      </c>
      <c r="AI1050" t="s">
        <v>23706</v>
      </c>
      <c r="AJ1050" t="s">
        <v>23493</v>
      </c>
    </row>
    <row r="1051" spans="1:36" x14ac:dyDescent="0.2">
      <c r="A1051" t="str">
        <f>TRIM(PROPER((assembly_staff_import[[#This Row],[First MI Name via NAME_SOURCE_KEY TEXT]]&amp;" "&amp;assembly_staff_import[[#This Row],[Last Name via NAME_SOURCE_KEY TEXT]]&amp;" "&amp;assembly_staff_import[[#This Row],[Suffix via NAME_SOURCE_KEY]])))</f>
        <v>Ida Mcquair</v>
      </c>
      <c r="B1051" t="str">
        <f>TRIM(CONCATENATE(TRIM(assembly_staff_import[[#This Row],[Full Name]]), ", ", assembly_staff_import[[#This Row],[Title]]))</f>
        <v>Ida Mcquair, Chief Of Staff</v>
      </c>
      <c r="C1051" t="e">
        <f>assembly_staff_import[[#This Row],[Vlookup_groups]]</f>
        <v>#REF!</v>
      </c>
      <c r="D1051" t="str">
        <f>IF(assembly_staff_import[[#This Row],[Legislative Staff Type]]="Personal",assembly_staff_import[[#This Row],[Formatted Personal Staff Office]],"")</f>
        <v>District Office</v>
      </c>
      <c r="E1051" t="s">
        <v>65</v>
      </c>
      <c r="F1051" s="19" t="s">
        <v>10913</v>
      </c>
      <c r="G1051" t="s">
        <v>67</v>
      </c>
      <c r="H1051" t="str">
        <f>TRIM(PROPER((assembly_staff_import[[#This Row],[Last Name via NAME_SOURCE_KEY TEXT]]&amp;" "&amp;assembly_staff_import[[#This Row],[Suffix via NAME_SOURCE_KEY]])))</f>
        <v>Mcquair</v>
      </c>
      <c r="I1051" t="str">
        <f>PROPER(assembly_staff_import[[#This Row],[JOB TITLE_SOURCE_KEY]])</f>
        <v xml:space="preserve">Chief Of Staff                             </v>
      </c>
      <c r="J1051" t="s">
        <v>72</v>
      </c>
      <c r="K1051" t="e">
        <f>IF(assembly_staff_import[[#This Row],[Legislative Staff Type]]="Personal",assembly_staff_import[[#This Row],[Vlookup Reports To Person]], "")</f>
        <v>#REF!</v>
      </c>
      <c r="L1051" t="str">
        <f>PROPER(assembly_staff_import[[#This Row],[First MI Name via NAME_SOURCE_KEY TEXT]])</f>
        <v xml:space="preserve"> Ida</v>
      </c>
      <c r="M1051" t="s">
        <v>16558</v>
      </c>
      <c r="N1051" t="str">
        <f>LOWER(CONCATENATE(assembly_staff_import[[#This Row],[Last Name]],LEFT(assembly_staff_import[[#This Row],[First Name (no initial)]],1),"@nyassembly.gov"))</f>
        <v>mcquairi@nyassembly.gov</v>
      </c>
      <c r="O1051" t="s">
        <v>16560</v>
      </c>
      <c r="P1051" t="e">
        <f>VLOOKUP(assembly_staff_import[[#This Row],[Full Name]],[3]!PEOPLE_March_20[#Data],1,0)</f>
        <v>#REF!</v>
      </c>
      <c r="Q1051" t="e">
        <f>VLOOKUP(assembly_staff_import[[#This Row],[Full Name]],[3]!Table17[#Data],3,0)</f>
        <v>#REF!</v>
      </c>
      <c r="R1051" t="e">
        <f>VLOOKUP(assembly_staff_import[[#This Row],[Formatted Works for Group]],[3]!Table7[#Data],1,0)</f>
        <v>#REF!</v>
      </c>
      <c r="S1051" t="e">
        <f>IF(assembly_staff_import[[#This Row],[Legislative Staff Type]]="Personal", assembly_staff_import[[#This Row],[Vlookup Works for Group]], assembly_staff_import[[#This Row],[Formatted Works for Group calc]]&amp;", Central Staff Office, Assembly")</f>
        <v>#REF!</v>
      </c>
      <c r="T1051" s="20" t="str">
        <f>TRIM(assembly_staff_import[[#This Row],[NAME_SOURCE_KEY]])</f>
        <v>MCQUAIR, IDA</v>
      </c>
      <c r="U1051" t="s">
        <v>28618</v>
      </c>
      <c r="V1051" t="s">
        <v>28619</v>
      </c>
      <c r="W1051" t="s">
        <v>28620</v>
      </c>
      <c r="Y1051" t="str">
        <f>IF(assembly_staff_import[[#This Row],[Legislative Staff Type]]="Personal", PROPER(TRIM(assembly_staff_import[[#This Row],[Unit First MI via UNIT_SOURCE_KEY]])&amp;" "&amp;assembly_staff_import[[#This Row],[Unit Last via UNIT_SOURCE_KEY]]), PROPER(TRIM(assembly_staff_import[[#This Row],[UNIT NAME_SOURCE_KEY2]])))</f>
        <v>Michael A. Montesano</v>
      </c>
      <c r="Z1051" t="s">
        <v>28613</v>
      </c>
      <c r="AA1051" t="e">
        <f>VLOOKUP(assembly_staff_import[[#This Row],[Formatted and corrected Works for Group Text]],[3]!Table4[#Data],1,0)</f>
        <v>#REF!</v>
      </c>
      <c r="AB1051" t="e">
        <f>VLOOKUP(assembly_staff_import[[#This Row],[Formatted and corrected Works for Group Text]],[3]!Table5[#Data],2,0)</f>
        <v>#REF!</v>
      </c>
      <c r="AC1051" t="str">
        <f>IF(TRIM(assembly_staff_import[[#This Row],[PUBLIC INFO ADDR_SOURCE_KEY]])="CAPITOL, ALBANY", "Legislative / Capitol Office", "District Office")</f>
        <v>District Office</v>
      </c>
      <c r="AD1051" t="s">
        <v>28614</v>
      </c>
      <c r="AE1051" t="s">
        <v>28615</v>
      </c>
      <c r="AF1051" t="str">
        <f>"N14 "</f>
        <v xml:space="preserve">N14 </v>
      </c>
      <c r="AG1051" t="s">
        <v>28616</v>
      </c>
      <c r="AH1051" t="s">
        <v>28621</v>
      </c>
      <c r="AI1051" t="s">
        <v>23587</v>
      </c>
      <c r="AJ1051" t="s">
        <v>28622</v>
      </c>
    </row>
    <row r="1052" spans="1:36" x14ac:dyDescent="0.2">
      <c r="A1052" t="str">
        <f>TRIM(PROPER((assembly_staff_import[[#This Row],[First MI Name via NAME_SOURCE_KEY TEXT]]&amp;" "&amp;assembly_staff_import[[#This Row],[Last Name via NAME_SOURCE_KEY TEXT]]&amp;" "&amp;assembly_staff_import[[#This Row],[Suffix via NAME_SOURCE_KEY]])))</f>
        <v>Nancy M Moccia</v>
      </c>
      <c r="B1052" t="str">
        <f>TRIM(CONCATENATE(TRIM(assembly_staff_import[[#This Row],[Full Name]]), ", ", assembly_staff_import[[#This Row],[Title]]))</f>
        <v>Nancy M Moccia, Legis Asst</v>
      </c>
      <c r="C1052" t="e">
        <f>assembly_staff_import[[#This Row],[Vlookup_groups]]</f>
        <v>#REF!</v>
      </c>
      <c r="D1052" t="str">
        <f>IF(assembly_staff_import[[#This Row],[Legislative Staff Type]]="Personal",assembly_staff_import[[#This Row],[Formatted Personal Staff Office]],"")</f>
        <v>District Office</v>
      </c>
      <c r="E1052" t="s">
        <v>65</v>
      </c>
      <c r="F1052" s="19" t="s">
        <v>10913</v>
      </c>
      <c r="G1052" t="s">
        <v>67</v>
      </c>
      <c r="H1052" t="str">
        <f>TRIM(PROPER((assembly_staff_import[[#This Row],[Last Name via NAME_SOURCE_KEY TEXT]]&amp;" "&amp;assembly_staff_import[[#This Row],[Suffix via NAME_SOURCE_KEY]])))</f>
        <v>Moccia</v>
      </c>
      <c r="I1052" t="str">
        <f>PROPER(assembly_staff_import[[#This Row],[JOB TITLE_SOURCE_KEY]])</f>
        <v xml:space="preserve">Legis Asst                                 </v>
      </c>
      <c r="J1052" t="s">
        <v>72</v>
      </c>
      <c r="K1052" t="e">
        <f>IF(assembly_staff_import[[#This Row],[Legislative Staff Type]]="Personal",assembly_staff_import[[#This Row],[Vlookup Reports To Person]], "")</f>
        <v>#REF!</v>
      </c>
      <c r="L1052" t="str">
        <f>PROPER(assembly_staff_import[[#This Row],[First MI Name via NAME_SOURCE_KEY TEXT]])</f>
        <v xml:space="preserve"> Nancy M</v>
      </c>
      <c r="M1052" t="s">
        <v>18397</v>
      </c>
      <c r="N1052" t="str">
        <f>LOWER(CONCATENATE(assembly_staff_import[[#This Row],[Last Name]],LEFT(assembly_staff_import[[#This Row],[First Name (no initial)]],1),"@nyassembly.gov"))</f>
        <v>moccian@nyassembly.gov</v>
      </c>
      <c r="O1052" t="s">
        <v>18789</v>
      </c>
      <c r="P1052" t="e">
        <f>VLOOKUP(assembly_staff_import[[#This Row],[Full Name]],[3]!PEOPLE_March_20[#Data],1,0)</f>
        <v>#REF!</v>
      </c>
      <c r="Q1052" t="e">
        <f>VLOOKUP(assembly_staff_import[[#This Row],[Full Name]],[3]!Table17[#Data],3,0)</f>
        <v>#REF!</v>
      </c>
      <c r="R1052" t="e">
        <f>VLOOKUP(assembly_staff_import[[#This Row],[Formatted Works for Group]],[3]!Table7[#Data],1,0)</f>
        <v>#REF!</v>
      </c>
      <c r="S1052" t="e">
        <f>IF(assembly_staff_import[[#This Row],[Legislative Staff Type]]="Personal", assembly_staff_import[[#This Row],[Vlookup Works for Group]], assembly_staff_import[[#This Row],[Formatted Works for Group calc]]&amp;", Central Staff Office, Assembly")</f>
        <v>#REF!</v>
      </c>
      <c r="T1052" s="20" t="str">
        <f>TRIM(assembly_staff_import[[#This Row],[NAME_SOURCE_KEY]])</f>
        <v>MOCCIA, NANCY M</v>
      </c>
      <c r="U1052" t="s">
        <v>28623</v>
      </c>
      <c r="V1052" t="s">
        <v>28624</v>
      </c>
      <c r="W1052" t="s">
        <v>28625</v>
      </c>
      <c r="Y1052" t="str">
        <f>IF(assembly_staff_import[[#This Row],[Legislative Staff Type]]="Personal", PROPER(TRIM(assembly_staff_import[[#This Row],[Unit First MI via UNIT_SOURCE_KEY]])&amp;" "&amp;assembly_staff_import[[#This Row],[Unit Last via UNIT_SOURCE_KEY]]), PROPER(TRIM(assembly_staff_import[[#This Row],[UNIT NAME_SOURCE_KEY2]])))</f>
        <v>Michael A. Montesano</v>
      </c>
      <c r="Z1052" t="s">
        <v>28613</v>
      </c>
      <c r="AA1052" t="e">
        <f>VLOOKUP(assembly_staff_import[[#This Row],[Formatted and corrected Works for Group Text]],[3]!Table4[#Data],1,0)</f>
        <v>#REF!</v>
      </c>
      <c r="AB1052" t="e">
        <f>VLOOKUP(assembly_staff_import[[#This Row],[Formatted and corrected Works for Group Text]],[3]!Table5[#Data],2,0)</f>
        <v>#REF!</v>
      </c>
      <c r="AC1052" t="str">
        <f>IF(TRIM(assembly_staff_import[[#This Row],[PUBLIC INFO ADDR_SOURCE_KEY]])="CAPITOL, ALBANY", "Legislative / Capitol Office", "District Office")</f>
        <v>District Office</v>
      </c>
      <c r="AD1052" t="s">
        <v>28614</v>
      </c>
      <c r="AE1052" t="s">
        <v>28615</v>
      </c>
      <c r="AF1052" t="str">
        <f>"N14 "</f>
        <v xml:space="preserve">N14 </v>
      </c>
      <c r="AG1052" t="s">
        <v>28616</v>
      </c>
      <c r="AH1052" t="s">
        <v>28626</v>
      </c>
      <c r="AI1052" t="s">
        <v>23706</v>
      </c>
      <c r="AJ1052" t="s">
        <v>28622</v>
      </c>
    </row>
    <row r="1053" spans="1:36" x14ac:dyDescent="0.2">
      <c r="A1053" t="str">
        <f>TRIM(PROPER((assembly_staff_import[[#This Row],[First MI Name via NAME_SOURCE_KEY TEXT]]&amp;" "&amp;assembly_staff_import[[#This Row],[Last Name via NAME_SOURCE_KEY TEXT]]&amp;" "&amp;assembly_staff_import[[#This Row],[Suffix via NAME_SOURCE_KEY]])))</f>
        <v>Caleb J Sloan</v>
      </c>
      <c r="B1053" t="str">
        <f>TRIM(CONCATENATE(TRIM(assembly_staff_import[[#This Row],[Full Name]]), ", ", assembly_staff_import[[#This Row],[Title]]))</f>
        <v>Caleb J Sloan, Legis Aide</v>
      </c>
      <c r="C1053" t="e">
        <f>assembly_staff_import[[#This Row],[Vlookup_groups]]</f>
        <v>#REF!</v>
      </c>
      <c r="D1053" t="str">
        <f>IF(assembly_staff_import[[#This Row],[Legislative Staff Type]]="Personal",assembly_staff_import[[#This Row],[Formatted Personal Staff Office]],"")</f>
        <v>District Office</v>
      </c>
      <c r="E1053" t="s">
        <v>65</v>
      </c>
      <c r="F1053" s="19" t="s">
        <v>10913</v>
      </c>
      <c r="G1053" t="s">
        <v>67</v>
      </c>
      <c r="H1053" t="str">
        <f>TRIM(PROPER((assembly_staff_import[[#This Row],[Last Name via NAME_SOURCE_KEY TEXT]]&amp;" "&amp;assembly_staff_import[[#This Row],[Suffix via NAME_SOURCE_KEY]])))</f>
        <v>Sloan</v>
      </c>
      <c r="I1053" t="str">
        <f>PROPER(assembly_staff_import[[#This Row],[JOB TITLE_SOURCE_KEY]])</f>
        <v xml:space="preserve">Legis Aide                                 </v>
      </c>
      <c r="J1053" t="s">
        <v>72</v>
      </c>
      <c r="K1053" t="e">
        <f>IF(assembly_staff_import[[#This Row],[Legislative Staff Type]]="Personal",assembly_staff_import[[#This Row],[Vlookup Reports To Person]], "")</f>
        <v>#REF!</v>
      </c>
      <c r="L1053" t="str">
        <f>PROPER(assembly_staff_import[[#This Row],[First MI Name via NAME_SOURCE_KEY TEXT]])</f>
        <v xml:space="preserve"> Caleb J</v>
      </c>
      <c r="M1053" t="s">
        <v>13760</v>
      </c>
      <c r="N1053" t="str">
        <f>LOWER(CONCATENATE(assembly_staff_import[[#This Row],[Last Name]],LEFT(assembly_staff_import[[#This Row],[First Name (no initial)]],1),"@nyassembly.gov"))</f>
        <v>sloanc@nyassembly.gov</v>
      </c>
      <c r="O1053" t="s">
        <v>28627</v>
      </c>
      <c r="P1053" t="e">
        <f>VLOOKUP(assembly_staff_import[[#This Row],[Full Name]],[3]!PEOPLE_March_20[#Data],1,0)</f>
        <v>#REF!</v>
      </c>
      <c r="Q1053" t="e">
        <f>VLOOKUP(assembly_staff_import[[#This Row],[Full Name]],[3]!Table17[#Data],3,0)</f>
        <v>#REF!</v>
      </c>
      <c r="R1053" t="e">
        <f>VLOOKUP(assembly_staff_import[[#This Row],[Formatted Works for Group]],[3]!Table7[#Data],1,0)</f>
        <v>#REF!</v>
      </c>
      <c r="S1053" t="e">
        <f>IF(assembly_staff_import[[#This Row],[Legislative Staff Type]]="Personal", assembly_staff_import[[#This Row],[Vlookup Works for Group]], assembly_staff_import[[#This Row],[Formatted Works for Group calc]]&amp;", Central Staff Office, Assembly")</f>
        <v>#REF!</v>
      </c>
      <c r="T1053" s="20" t="str">
        <f>TRIM(assembly_staff_import[[#This Row],[NAME_SOURCE_KEY]])</f>
        <v>SLOAN, CALEB J</v>
      </c>
      <c r="U1053" t="s">
        <v>28628</v>
      </c>
      <c r="V1053" t="s">
        <v>28629</v>
      </c>
      <c r="W1053" t="s">
        <v>28630</v>
      </c>
      <c r="Y1053" t="str">
        <f>IF(assembly_staff_import[[#This Row],[Legislative Staff Type]]="Personal", PROPER(TRIM(assembly_staff_import[[#This Row],[Unit First MI via UNIT_SOURCE_KEY]])&amp;" "&amp;assembly_staff_import[[#This Row],[Unit Last via UNIT_SOURCE_KEY]]), PROPER(TRIM(assembly_staff_import[[#This Row],[UNIT NAME_SOURCE_KEY2]])))</f>
        <v>Michael J. Norris</v>
      </c>
      <c r="Z1053" t="s">
        <v>28631</v>
      </c>
      <c r="AA1053" t="e">
        <f>VLOOKUP(assembly_staff_import[[#This Row],[Formatted and corrected Works for Group Text]],[3]!Table4[#Data],1,0)</f>
        <v>#REF!</v>
      </c>
      <c r="AB1053" t="e">
        <f>VLOOKUP(assembly_staff_import[[#This Row],[Formatted and corrected Works for Group Text]],[3]!Table5[#Data],2,0)</f>
        <v>#REF!</v>
      </c>
      <c r="AC1053" t="str">
        <f>IF(TRIM(assembly_staff_import[[#This Row],[PUBLIC INFO ADDR_SOURCE_KEY]])="CAPITOL, ALBANY", "Legislative / Capitol Office", "District Office")</f>
        <v>District Office</v>
      </c>
      <c r="AD1053" t="s">
        <v>28632</v>
      </c>
      <c r="AE1053" t="s">
        <v>28479</v>
      </c>
      <c r="AF1053" t="str">
        <f>"N83 "</f>
        <v xml:space="preserve">N83 </v>
      </c>
      <c r="AG1053" t="s">
        <v>28633</v>
      </c>
      <c r="AH1053" t="s">
        <v>28634</v>
      </c>
      <c r="AI1053" t="s">
        <v>23600</v>
      </c>
      <c r="AJ1053" t="s">
        <v>28635</v>
      </c>
    </row>
    <row r="1054" spans="1:36" x14ac:dyDescent="0.2">
      <c r="A1054" t="str">
        <f>TRIM(PROPER((assembly_staff_import[[#This Row],[First MI Name via NAME_SOURCE_KEY TEXT]]&amp;" "&amp;assembly_staff_import[[#This Row],[Last Name via NAME_SOURCE_KEY TEXT]]&amp;" "&amp;assembly_staff_import[[#This Row],[Suffix via NAME_SOURCE_KEY]])))</f>
        <v>Kimberly A Laurie</v>
      </c>
      <c r="B1054" t="str">
        <f>TRIM(CONCATENATE(TRIM(assembly_staff_import[[#This Row],[Full Name]]), ", ", assembly_staff_import[[#This Row],[Title]]))</f>
        <v>Kimberly A Laurie, D O Manager</v>
      </c>
      <c r="C1054" t="e">
        <f>assembly_staff_import[[#This Row],[Vlookup_groups]]</f>
        <v>#REF!</v>
      </c>
      <c r="D1054" t="str">
        <f>IF(assembly_staff_import[[#This Row],[Legislative Staff Type]]="Personal",assembly_staff_import[[#This Row],[Formatted Personal Staff Office]],"")</f>
        <v>District Office</v>
      </c>
      <c r="E1054" t="s">
        <v>65</v>
      </c>
      <c r="F1054" s="19" t="s">
        <v>10913</v>
      </c>
      <c r="G1054" t="s">
        <v>67</v>
      </c>
      <c r="H1054" t="str">
        <f>TRIM(PROPER((assembly_staff_import[[#This Row],[Last Name via NAME_SOURCE_KEY TEXT]]&amp;" "&amp;assembly_staff_import[[#This Row],[Suffix via NAME_SOURCE_KEY]])))</f>
        <v>Laurie</v>
      </c>
      <c r="I1054" t="str">
        <f>PROPER(assembly_staff_import[[#This Row],[JOB TITLE_SOURCE_KEY]])</f>
        <v xml:space="preserve">D O Manager                                </v>
      </c>
      <c r="J1054" t="s">
        <v>72</v>
      </c>
      <c r="K1054" t="e">
        <f>IF(assembly_staff_import[[#This Row],[Legislative Staff Type]]="Personal",assembly_staff_import[[#This Row],[Vlookup Reports To Person]], "")</f>
        <v>#REF!</v>
      </c>
      <c r="L1054" t="str">
        <f>PROPER(assembly_staff_import[[#This Row],[First MI Name via NAME_SOURCE_KEY TEXT]])</f>
        <v xml:space="preserve"> Kimberly A</v>
      </c>
      <c r="M1054" t="s">
        <v>18668</v>
      </c>
      <c r="N1054" t="str">
        <f>LOWER(CONCATENATE(assembly_staff_import[[#This Row],[Last Name]],LEFT(assembly_staff_import[[#This Row],[First Name (no initial)]],1),"@nyassembly.gov"))</f>
        <v>lauriek@nyassembly.gov</v>
      </c>
      <c r="O1054" t="s">
        <v>5050</v>
      </c>
      <c r="P1054" t="e">
        <f>VLOOKUP(assembly_staff_import[[#This Row],[Full Name]],[3]!PEOPLE_March_20[#Data],1,0)</f>
        <v>#REF!</v>
      </c>
      <c r="Q1054" t="e">
        <f>VLOOKUP(assembly_staff_import[[#This Row],[Full Name]],[3]!Table17[#Data],3,0)</f>
        <v>#REF!</v>
      </c>
      <c r="R1054" t="e">
        <f>VLOOKUP(assembly_staff_import[[#This Row],[Formatted Works for Group]],[3]!Table7[#Data],1,0)</f>
        <v>#REF!</v>
      </c>
      <c r="S1054" t="e">
        <f>IF(assembly_staff_import[[#This Row],[Legislative Staff Type]]="Personal", assembly_staff_import[[#This Row],[Vlookup Works for Group]], assembly_staff_import[[#This Row],[Formatted Works for Group calc]]&amp;", Central Staff Office, Assembly")</f>
        <v>#REF!</v>
      </c>
      <c r="T1054" s="20" t="str">
        <f>TRIM(assembly_staff_import[[#This Row],[NAME_SOURCE_KEY]])</f>
        <v>LAURIE, KIMBERLY A</v>
      </c>
      <c r="U1054" t="s">
        <v>28636</v>
      </c>
      <c r="V1054" t="s">
        <v>28637</v>
      </c>
      <c r="W1054" t="s">
        <v>25462</v>
      </c>
      <c r="Y1054" t="str">
        <f>IF(assembly_staff_import[[#This Row],[Legislative Staff Type]]="Personal", PROPER(TRIM(assembly_staff_import[[#This Row],[Unit First MI via UNIT_SOURCE_KEY]])&amp;" "&amp;assembly_staff_import[[#This Row],[Unit Last via UNIT_SOURCE_KEY]]), PROPER(TRIM(assembly_staff_import[[#This Row],[UNIT NAME_SOURCE_KEY2]])))</f>
        <v>Michael J. Norris</v>
      </c>
      <c r="Z1054" t="s">
        <v>28631</v>
      </c>
      <c r="AA1054" t="e">
        <f>VLOOKUP(assembly_staff_import[[#This Row],[Formatted and corrected Works for Group Text]],[3]!Table4[#Data],1,0)</f>
        <v>#REF!</v>
      </c>
      <c r="AB1054" t="e">
        <f>VLOOKUP(assembly_staff_import[[#This Row],[Formatted and corrected Works for Group Text]],[3]!Table5[#Data],2,0)</f>
        <v>#REF!</v>
      </c>
      <c r="AC1054" t="str">
        <f>IF(TRIM(assembly_staff_import[[#This Row],[PUBLIC INFO ADDR_SOURCE_KEY]])="CAPITOL, ALBANY", "Legislative / Capitol Office", "District Office")</f>
        <v>District Office</v>
      </c>
      <c r="AD1054" t="s">
        <v>28632</v>
      </c>
      <c r="AE1054" t="s">
        <v>28479</v>
      </c>
      <c r="AF1054" t="str">
        <f>"N83 "</f>
        <v xml:space="preserve">N83 </v>
      </c>
      <c r="AG1054" t="s">
        <v>28633</v>
      </c>
      <c r="AH1054" t="s">
        <v>28638</v>
      </c>
      <c r="AI1054" t="s">
        <v>23468</v>
      </c>
      <c r="AJ1054" t="s">
        <v>28635</v>
      </c>
    </row>
    <row r="1055" spans="1:36" x14ac:dyDescent="0.2">
      <c r="A1055" t="str">
        <f>TRIM(PROPER((assembly_staff_import[[#This Row],[First MI Name via NAME_SOURCE_KEY TEXT]]&amp;" "&amp;assembly_staff_import[[#This Row],[Last Name via NAME_SOURCE_KEY TEXT]]&amp;" "&amp;assembly_staff_import[[#This Row],[Suffix via NAME_SOURCE_KEY]])))</f>
        <v>Palmo A Bologna</v>
      </c>
      <c r="B1055" t="str">
        <f>TRIM(CONCATENATE(TRIM(assembly_staff_import[[#This Row],[Full Name]]), ", ", assembly_staff_import[[#This Row],[Title]]))</f>
        <v>Palmo A Bologna, Chief Of Staff</v>
      </c>
      <c r="C1055" t="e">
        <f>assembly_staff_import[[#This Row],[Vlookup_groups]]</f>
        <v>#REF!</v>
      </c>
      <c r="D1055" t="str">
        <f>IF(assembly_staff_import[[#This Row],[Legislative Staff Type]]="Personal",assembly_staff_import[[#This Row],[Formatted Personal Staff Office]],"")</f>
        <v>District Office</v>
      </c>
      <c r="E1055" t="s">
        <v>65</v>
      </c>
      <c r="F1055" s="19" t="s">
        <v>10913</v>
      </c>
      <c r="G1055" t="s">
        <v>67</v>
      </c>
      <c r="H1055" t="str">
        <f>TRIM(PROPER((assembly_staff_import[[#This Row],[Last Name via NAME_SOURCE_KEY TEXT]]&amp;" "&amp;assembly_staff_import[[#This Row],[Suffix via NAME_SOURCE_KEY]])))</f>
        <v>Bologna</v>
      </c>
      <c r="I1055" t="str">
        <f>PROPER(assembly_staff_import[[#This Row],[JOB TITLE_SOURCE_KEY]])</f>
        <v xml:space="preserve">Chief Of Staff                             </v>
      </c>
      <c r="J1055" t="s">
        <v>72</v>
      </c>
      <c r="K1055" t="e">
        <f>IF(assembly_staff_import[[#This Row],[Legislative Staff Type]]="Personal",assembly_staff_import[[#This Row],[Vlookup Reports To Person]], "")</f>
        <v>#REF!</v>
      </c>
      <c r="L1055" t="str">
        <f>PROPER(assembly_staff_import[[#This Row],[First MI Name via NAME_SOURCE_KEY TEXT]])</f>
        <v xml:space="preserve"> Palmo A</v>
      </c>
      <c r="M1055" t="s">
        <v>20444</v>
      </c>
      <c r="N1055" t="str">
        <f>LOWER(CONCATENATE(assembly_staff_import[[#This Row],[Last Name]],LEFT(assembly_staff_import[[#This Row],[First Name (no initial)]],1),"@nyassembly.gov"))</f>
        <v>bolognap@nyassembly.gov</v>
      </c>
      <c r="O1055" t="s">
        <v>28639</v>
      </c>
      <c r="P1055" t="e">
        <f>VLOOKUP(assembly_staff_import[[#This Row],[Full Name]],[3]!PEOPLE_March_20[#Data],1,0)</f>
        <v>#REF!</v>
      </c>
      <c r="Q1055" t="e">
        <f>VLOOKUP(assembly_staff_import[[#This Row],[Full Name]],[3]!Table17[#Data],3,0)</f>
        <v>#REF!</v>
      </c>
      <c r="R1055" t="e">
        <f>VLOOKUP(assembly_staff_import[[#This Row],[Formatted Works for Group]],[3]!Table7[#Data],1,0)</f>
        <v>#REF!</v>
      </c>
      <c r="S1055" t="e">
        <f>IF(assembly_staff_import[[#This Row],[Legislative Staff Type]]="Personal", assembly_staff_import[[#This Row],[Vlookup Works for Group]], assembly_staff_import[[#This Row],[Formatted Works for Group calc]]&amp;", Central Staff Office, Assembly")</f>
        <v>#REF!</v>
      </c>
      <c r="T1055" s="20" t="str">
        <f>TRIM(assembly_staff_import[[#This Row],[NAME_SOURCE_KEY]])</f>
        <v>BOLOGNA, PALMO A</v>
      </c>
      <c r="U1055" t="s">
        <v>28640</v>
      </c>
      <c r="V1055" t="s">
        <v>28641</v>
      </c>
      <c r="W1055" t="s">
        <v>28642</v>
      </c>
      <c r="Y1055" t="str">
        <f>IF(assembly_staff_import[[#This Row],[Legislative Staff Type]]="Personal", PROPER(TRIM(assembly_staff_import[[#This Row],[Unit First MI via UNIT_SOURCE_KEY]])&amp;" "&amp;assembly_staff_import[[#This Row],[Unit Last via UNIT_SOURCE_KEY]]), PROPER(TRIM(assembly_staff_import[[#This Row],[UNIT NAME_SOURCE_KEY2]])))</f>
        <v>Michael J. Norris</v>
      </c>
      <c r="Z1055" t="s">
        <v>28631</v>
      </c>
      <c r="AA1055" t="e">
        <f>VLOOKUP(assembly_staff_import[[#This Row],[Formatted and corrected Works for Group Text]],[3]!Table4[#Data],1,0)</f>
        <v>#REF!</v>
      </c>
      <c r="AB1055" t="e">
        <f>VLOOKUP(assembly_staff_import[[#This Row],[Formatted and corrected Works for Group Text]],[3]!Table5[#Data],2,0)</f>
        <v>#REF!</v>
      </c>
      <c r="AC1055" t="str">
        <f>IF(TRIM(assembly_staff_import[[#This Row],[PUBLIC INFO ADDR_SOURCE_KEY]])="CAPITOL, ALBANY", "Legislative / Capitol Office", "District Office")</f>
        <v>District Office</v>
      </c>
      <c r="AD1055" t="s">
        <v>28632</v>
      </c>
      <c r="AE1055" t="s">
        <v>28479</v>
      </c>
      <c r="AF1055" t="str">
        <f>"N83 "</f>
        <v xml:space="preserve">N83 </v>
      </c>
      <c r="AG1055" t="s">
        <v>28633</v>
      </c>
      <c r="AH1055" t="s">
        <v>28643</v>
      </c>
      <c r="AI1055" t="s">
        <v>23587</v>
      </c>
      <c r="AJ1055" t="s">
        <v>28635</v>
      </c>
    </row>
    <row r="1056" spans="1:36" x14ac:dyDescent="0.2">
      <c r="A1056" t="str">
        <f>TRIM(PROPER((assembly_staff_import[[#This Row],[First MI Name via NAME_SOURCE_KEY TEXT]]&amp;" "&amp;assembly_staff_import[[#This Row],[Last Name via NAME_SOURCE_KEY TEXT]]&amp;" "&amp;assembly_staff_import[[#This Row],[Suffix via NAME_SOURCE_KEY]])))</f>
        <v>Cylas R Martell-Crawford</v>
      </c>
      <c r="B1056" t="str">
        <f>TRIM(CONCATENATE(TRIM(assembly_staff_import[[#This Row],[Full Name]]), ", ", assembly_staff_import[[#This Row],[Title]]))</f>
        <v>Cylas R Martell-Crawford, Legis Aide</v>
      </c>
      <c r="C1056" t="e">
        <f>assembly_staff_import[[#This Row],[Vlookup_groups]]</f>
        <v>#REF!</v>
      </c>
      <c r="D1056" t="str">
        <f>IF(assembly_staff_import[[#This Row],[Legislative Staff Type]]="Personal",assembly_staff_import[[#This Row],[Formatted Personal Staff Office]],"")</f>
        <v>Legislative / Capitol Office</v>
      </c>
      <c r="E1056" t="s">
        <v>65</v>
      </c>
      <c r="F1056" s="19" t="s">
        <v>10913</v>
      </c>
      <c r="G1056" t="s">
        <v>67</v>
      </c>
      <c r="H1056" t="str">
        <f>TRIM(PROPER((assembly_staff_import[[#This Row],[Last Name via NAME_SOURCE_KEY TEXT]]&amp;" "&amp;assembly_staff_import[[#This Row],[Suffix via NAME_SOURCE_KEY]])))</f>
        <v>Martell-Crawford</v>
      </c>
      <c r="I1056" t="str">
        <f>PROPER(assembly_staff_import[[#This Row],[JOB TITLE_SOURCE_KEY]])</f>
        <v xml:space="preserve">Legis Aide                                 </v>
      </c>
      <c r="J1056" t="s">
        <v>72</v>
      </c>
      <c r="K1056" t="e">
        <f>IF(assembly_staff_import[[#This Row],[Legislative Staff Type]]="Personal",assembly_staff_import[[#This Row],[Vlookup Reports To Person]], "")</f>
        <v>#REF!</v>
      </c>
      <c r="L1056" t="str">
        <f>PROPER(assembly_staff_import[[#This Row],[First MI Name via NAME_SOURCE_KEY TEXT]])</f>
        <v xml:space="preserve"> Cylas R</v>
      </c>
      <c r="M1056" t="s">
        <v>18820</v>
      </c>
      <c r="N1056" t="str">
        <f>LOWER(CONCATENATE(assembly_staff_import[[#This Row],[Last Name]],LEFT(assembly_staff_import[[#This Row],[First Name (no initial)]],1),"@nyassembly.gov"))</f>
        <v>martell-crawfordc@nyassembly.gov</v>
      </c>
      <c r="O1056" t="s">
        <v>28644</v>
      </c>
      <c r="P1056" t="e">
        <f>VLOOKUP(assembly_staff_import[[#This Row],[Full Name]],[3]!PEOPLE_March_20[#Data],1,0)</f>
        <v>#REF!</v>
      </c>
      <c r="Q1056" t="e">
        <f>VLOOKUP(assembly_staff_import[[#This Row],[Full Name]],[3]!Table17[#Data],3,0)</f>
        <v>#REF!</v>
      </c>
      <c r="R1056" t="e">
        <f>VLOOKUP(assembly_staff_import[[#This Row],[Formatted Works for Group]],[3]!Table7[#Data],1,0)</f>
        <v>#REF!</v>
      </c>
      <c r="S1056" t="e">
        <f>IF(assembly_staff_import[[#This Row],[Legislative Staff Type]]="Personal", assembly_staff_import[[#This Row],[Vlookup Works for Group]], assembly_staff_import[[#This Row],[Formatted Works for Group calc]]&amp;", Central Staff Office, Assembly")</f>
        <v>#REF!</v>
      </c>
      <c r="T1056" s="20" t="str">
        <f>TRIM(assembly_staff_import[[#This Row],[NAME_SOURCE_KEY]])</f>
        <v>MARTELL-CRAWFORD, CYLAS R</v>
      </c>
      <c r="U1056" t="s">
        <v>28645</v>
      </c>
      <c r="V1056" t="s">
        <v>28646</v>
      </c>
      <c r="W1056" t="s">
        <v>28647</v>
      </c>
      <c r="Y1056" t="str">
        <f>IF(assembly_staff_import[[#This Row],[Legislative Staff Type]]="Personal", PROPER(TRIM(assembly_staff_import[[#This Row],[Unit First MI via UNIT_SOURCE_KEY]])&amp;" "&amp;assembly_staff_import[[#This Row],[Unit Last via UNIT_SOURCE_KEY]]), PROPER(TRIM(assembly_staff_import[[#This Row],[UNIT NAME_SOURCE_KEY2]])))</f>
        <v>Michael A. Simanowitz</v>
      </c>
      <c r="Z1056" t="s">
        <v>28648</v>
      </c>
      <c r="AA1056" t="e">
        <f>VLOOKUP(assembly_staff_import[[#This Row],[Formatted and corrected Works for Group Text]],[3]!Table4[#Data],1,0)</f>
        <v>#REF!</v>
      </c>
      <c r="AB1056" t="e">
        <f>VLOOKUP(assembly_staff_import[[#This Row],[Formatted and corrected Works for Group Text]],[3]!Table5[#Data],2,0)</f>
        <v>#REF!</v>
      </c>
      <c r="AC1056" t="str">
        <f>IF(TRIM(assembly_staff_import[[#This Row],[PUBLIC INFO ADDR_SOURCE_KEY]])="CAPITOL, ALBANY", "Legislative / Capitol Office", "District Office")</f>
        <v>Legislative / Capitol Office</v>
      </c>
      <c r="AD1056" t="s">
        <v>28649</v>
      </c>
      <c r="AE1056" t="s">
        <v>28650</v>
      </c>
      <c r="AF1056" t="str">
        <f>"B92 "</f>
        <v xml:space="preserve">B92 </v>
      </c>
      <c r="AG1056" t="s">
        <v>28651</v>
      </c>
      <c r="AH1056" t="s">
        <v>28652</v>
      </c>
      <c r="AI1056" t="s">
        <v>23600</v>
      </c>
      <c r="AJ1056" t="s">
        <v>23493</v>
      </c>
    </row>
    <row r="1057" spans="1:36" x14ac:dyDescent="0.2">
      <c r="A1057" t="str">
        <f>TRIM(PROPER((assembly_staff_import[[#This Row],[First MI Name via NAME_SOURCE_KEY TEXT]]&amp;" "&amp;assembly_staff_import[[#This Row],[Last Name via NAME_SOURCE_KEY TEXT]]&amp;" "&amp;assembly_staff_import[[#This Row],[Suffix via NAME_SOURCE_KEY]])))</f>
        <v>Daniel D Blech</v>
      </c>
      <c r="B1057" t="str">
        <f>TRIM(CONCATENATE(TRIM(assembly_staff_import[[#This Row],[Full Name]]), ", ", assembly_staff_import[[#This Row],[Title]]))</f>
        <v>Daniel D Blech, Community Liaison</v>
      </c>
      <c r="C1057" t="e">
        <f>assembly_staff_import[[#This Row],[Vlookup_groups]]</f>
        <v>#REF!</v>
      </c>
      <c r="D1057" t="str">
        <f>IF(assembly_staff_import[[#This Row],[Legislative Staff Type]]="Personal",assembly_staff_import[[#This Row],[Formatted Personal Staff Office]],"")</f>
        <v>District Office</v>
      </c>
      <c r="E1057" t="s">
        <v>65</v>
      </c>
      <c r="F1057" s="19" t="s">
        <v>10913</v>
      </c>
      <c r="G1057" t="s">
        <v>67</v>
      </c>
      <c r="H1057" t="str">
        <f>TRIM(PROPER((assembly_staff_import[[#This Row],[Last Name via NAME_SOURCE_KEY TEXT]]&amp;" "&amp;assembly_staff_import[[#This Row],[Suffix via NAME_SOURCE_KEY]])))</f>
        <v>Blech</v>
      </c>
      <c r="I1057" t="str">
        <f>PROPER(assembly_staff_import[[#This Row],[JOB TITLE_SOURCE_KEY]])</f>
        <v xml:space="preserve">Community Liaison                          </v>
      </c>
      <c r="J1057" t="s">
        <v>72</v>
      </c>
      <c r="K1057" t="e">
        <f>IF(assembly_staff_import[[#This Row],[Legislative Staff Type]]="Personal",assembly_staff_import[[#This Row],[Vlookup Reports To Person]], "")</f>
        <v>#REF!</v>
      </c>
      <c r="L1057" t="str">
        <f>PROPER(assembly_staff_import[[#This Row],[First MI Name via NAME_SOURCE_KEY TEXT]])</f>
        <v xml:space="preserve"> Daniel D</v>
      </c>
      <c r="M1057" t="s">
        <v>13570</v>
      </c>
      <c r="N1057" t="str">
        <f>LOWER(CONCATENATE(assembly_staff_import[[#This Row],[Last Name]],LEFT(assembly_staff_import[[#This Row],[First Name (no initial)]],1),"@nyassembly.gov"))</f>
        <v>blechd@nyassembly.gov</v>
      </c>
      <c r="O1057" t="s">
        <v>23595</v>
      </c>
      <c r="P1057" t="e">
        <f>VLOOKUP(assembly_staff_import[[#This Row],[Full Name]],[3]!PEOPLE_March_20[#Data],1,0)</f>
        <v>#REF!</v>
      </c>
      <c r="Q1057" t="e">
        <f>VLOOKUP(assembly_staff_import[[#This Row],[Full Name]],[3]!Table17[#Data],3,0)</f>
        <v>#REF!</v>
      </c>
      <c r="R1057" t="e">
        <f>VLOOKUP(assembly_staff_import[[#This Row],[Formatted Works for Group]],[3]!Table7[#Data],1,0)</f>
        <v>#REF!</v>
      </c>
      <c r="S1057" t="e">
        <f>IF(assembly_staff_import[[#This Row],[Legislative Staff Type]]="Personal", assembly_staff_import[[#This Row],[Vlookup Works for Group]], assembly_staff_import[[#This Row],[Formatted Works for Group calc]]&amp;", Central Staff Office, Assembly")</f>
        <v>#REF!</v>
      </c>
      <c r="T1057" s="20" t="str">
        <f>TRIM(assembly_staff_import[[#This Row],[NAME_SOURCE_KEY]])</f>
        <v>BLECH, DANIEL D</v>
      </c>
      <c r="U1057" t="s">
        <v>28653</v>
      </c>
      <c r="V1057" t="s">
        <v>28654</v>
      </c>
      <c r="W1057" t="s">
        <v>28655</v>
      </c>
      <c r="Y1057" t="str">
        <f>IF(assembly_staff_import[[#This Row],[Legislative Staff Type]]="Personal", PROPER(TRIM(assembly_staff_import[[#This Row],[Unit First MI via UNIT_SOURCE_KEY]])&amp;" "&amp;assembly_staff_import[[#This Row],[Unit Last via UNIT_SOURCE_KEY]]), PROPER(TRIM(assembly_staff_import[[#This Row],[UNIT NAME_SOURCE_KEY2]])))</f>
        <v>Michael A. Simanowitz</v>
      </c>
      <c r="Z1057" t="s">
        <v>28648</v>
      </c>
      <c r="AA1057" t="e">
        <f>VLOOKUP(assembly_staff_import[[#This Row],[Formatted and corrected Works for Group Text]],[3]!Table4[#Data],1,0)</f>
        <v>#REF!</v>
      </c>
      <c r="AB1057" t="e">
        <f>VLOOKUP(assembly_staff_import[[#This Row],[Formatted and corrected Works for Group Text]],[3]!Table5[#Data],2,0)</f>
        <v>#REF!</v>
      </c>
      <c r="AC1057" t="str">
        <f>IF(TRIM(assembly_staff_import[[#This Row],[PUBLIC INFO ADDR_SOURCE_KEY]])="CAPITOL, ALBANY", "Legislative / Capitol Office", "District Office")</f>
        <v>District Office</v>
      </c>
      <c r="AD1057" t="s">
        <v>28649</v>
      </c>
      <c r="AE1057" t="s">
        <v>28650</v>
      </c>
      <c r="AF1057" t="str">
        <f>"B92 "</f>
        <v xml:space="preserve">B92 </v>
      </c>
      <c r="AG1057" t="s">
        <v>28651</v>
      </c>
      <c r="AH1057" t="s">
        <v>28656</v>
      </c>
      <c r="AI1057" t="s">
        <v>23692</v>
      </c>
      <c r="AJ1057" t="s">
        <v>28657</v>
      </c>
    </row>
    <row r="1058" spans="1:36" x14ac:dyDescent="0.2">
      <c r="A1058" t="str">
        <f>TRIM(PROPER((assembly_staff_import[[#This Row],[First MI Name via NAME_SOURCE_KEY TEXT]]&amp;" "&amp;assembly_staff_import[[#This Row],[Last Name via NAME_SOURCE_KEY TEXT]]&amp;" "&amp;assembly_staff_import[[#This Row],[Suffix via NAME_SOURCE_KEY]])))</f>
        <v>Facia Class</v>
      </c>
      <c r="B1058" t="str">
        <f>TRIM(CONCATENATE(TRIM(assembly_staff_import[[#This Row],[Full Name]]), ", ", assembly_staff_import[[#This Row],[Title]]))</f>
        <v>Facia Class, Dir Constit/Supp Svcs</v>
      </c>
      <c r="C1058" t="e">
        <f>assembly_staff_import[[#This Row],[Vlookup_groups]]</f>
        <v>#REF!</v>
      </c>
      <c r="D1058" t="str">
        <f>IF(assembly_staff_import[[#This Row],[Legislative Staff Type]]="Personal",assembly_staff_import[[#This Row],[Formatted Personal Staff Office]],"")</f>
        <v>District Office</v>
      </c>
      <c r="E1058" t="s">
        <v>65</v>
      </c>
      <c r="F1058" s="19" t="s">
        <v>10913</v>
      </c>
      <c r="G1058" t="s">
        <v>67</v>
      </c>
      <c r="H1058" t="str">
        <f>TRIM(PROPER((assembly_staff_import[[#This Row],[Last Name via NAME_SOURCE_KEY TEXT]]&amp;" "&amp;assembly_staff_import[[#This Row],[Suffix via NAME_SOURCE_KEY]])))</f>
        <v>Class</v>
      </c>
      <c r="I1058" t="str">
        <f>PROPER(assembly_staff_import[[#This Row],[JOB TITLE_SOURCE_KEY]])</f>
        <v xml:space="preserve">Dir Constit/Supp Svcs                      </v>
      </c>
      <c r="J1058" t="s">
        <v>72</v>
      </c>
      <c r="K1058" t="e">
        <f>IF(assembly_staff_import[[#This Row],[Legislative Staff Type]]="Personal",assembly_staff_import[[#This Row],[Vlookup Reports To Person]], "")</f>
        <v>#REF!</v>
      </c>
      <c r="L1058" t="str">
        <f>PROPER(assembly_staff_import[[#This Row],[First MI Name via NAME_SOURCE_KEY TEXT]])</f>
        <v xml:space="preserve"> Facia</v>
      </c>
      <c r="M1058" t="s">
        <v>19508</v>
      </c>
      <c r="N1058" t="str">
        <f>LOWER(CONCATENATE(assembly_staff_import[[#This Row],[Last Name]],LEFT(assembly_staff_import[[#This Row],[First Name (no initial)]],1),"@nyassembly.gov"))</f>
        <v>classf@nyassembly.gov</v>
      </c>
      <c r="O1058" t="s">
        <v>19510</v>
      </c>
      <c r="P1058" t="e">
        <f>VLOOKUP(assembly_staff_import[[#This Row],[Full Name]],[3]!PEOPLE_March_20[#Data],1,0)</f>
        <v>#REF!</v>
      </c>
      <c r="Q1058" t="e">
        <f>VLOOKUP(assembly_staff_import[[#This Row],[Full Name]],[3]!Table17[#Data],3,0)</f>
        <v>#REF!</v>
      </c>
      <c r="R1058" t="e">
        <f>VLOOKUP(assembly_staff_import[[#This Row],[Formatted Works for Group]],[3]!Table7[#Data],1,0)</f>
        <v>#REF!</v>
      </c>
      <c r="S1058" t="e">
        <f>IF(assembly_staff_import[[#This Row],[Legislative Staff Type]]="Personal", assembly_staff_import[[#This Row],[Vlookup Works for Group]], assembly_staff_import[[#This Row],[Formatted Works for Group calc]]&amp;", Central Staff Office, Assembly")</f>
        <v>#REF!</v>
      </c>
      <c r="T1058" s="20" t="str">
        <f>TRIM(assembly_staff_import[[#This Row],[NAME_SOURCE_KEY]])</f>
        <v>CLASS, FACIA</v>
      </c>
      <c r="U1058" t="s">
        <v>28658</v>
      </c>
      <c r="V1058" t="s">
        <v>28659</v>
      </c>
      <c r="W1058" t="s">
        <v>28660</v>
      </c>
      <c r="Y1058" t="str">
        <f>IF(assembly_staff_import[[#This Row],[Legislative Staff Type]]="Personal", PROPER(TRIM(assembly_staff_import[[#This Row],[Unit First MI via UNIT_SOURCE_KEY]])&amp;" "&amp;assembly_staff_import[[#This Row],[Unit Last via UNIT_SOURCE_KEY]]), PROPER(TRIM(assembly_staff_import[[#This Row],[UNIT NAME_SOURCE_KEY2]])))</f>
        <v>Michael A. Simanowitz</v>
      </c>
      <c r="Z1058" t="s">
        <v>28648</v>
      </c>
      <c r="AA1058" t="e">
        <f>VLOOKUP(assembly_staff_import[[#This Row],[Formatted and corrected Works for Group Text]],[3]!Table4[#Data],1,0)</f>
        <v>#REF!</v>
      </c>
      <c r="AB1058" t="e">
        <f>VLOOKUP(assembly_staff_import[[#This Row],[Formatted and corrected Works for Group Text]],[3]!Table5[#Data],2,0)</f>
        <v>#REF!</v>
      </c>
      <c r="AC1058" t="str">
        <f>IF(TRIM(assembly_staff_import[[#This Row],[PUBLIC INFO ADDR_SOURCE_KEY]])="CAPITOL, ALBANY", "Legislative / Capitol Office", "District Office")</f>
        <v>District Office</v>
      </c>
      <c r="AD1058" t="s">
        <v>28649</v>
      </c>
      <c r="AE1058" t="s">
        <v>28650</v>
      </c>
      <c r="AF1058" t="str">
        <f>"B92 "</f>
        <v xml:space="preserve">B92 </v>
      </c>
      <c r="AG1058" t="s">
        <v>28651</v>
      </c>
      <c r="AH1058" t="s">
        <v>28661</v>
      </c>
      <c r="AI1058" t="s">
        <v>23616</v>
      </c>
      <c r="AJ1058" t="s">
        <v>28657</v>
      </c>
    </row>
    <row r="1059" spans="1:36" x14ac:dyDescent="0.2">
      <c r="A1059" t="str">
        <f>TRIM(PROPER((assembly_staff_import[[#This Row],[First MI Name via NAME_SOURCE_KEY TEXT]]&amp;" "&amp;assembly_staff_import[[#This Row],[Last Name via NAME_SOURCE_KEY TEXT]]&amp;" "&amp;assembly_staff_import[[#This Row],[Suffix via NAME_SOURCE_KEY]])))</f>
        <v>Michael Farca</v>
      </c>
      <c r="B1059" t="str">
        <f>TRIM(CONCATENATE(TRIM(assembly_staff_import[[#This Row],[Full Name]]), ", ", assembly_staff_import[[#This Row],[Title]]))</f>
        <v>Michael Farca, Spec Asst-Comm Relat</v>
      </c>
      <c r="C1059" t="e">
        <f>assembly_staff_import[[#This Row],[Vlookup_groups]]</f>
        <v>#REF!</v>
      </c>
      <c r="D1059" t="str">
        <f>IF(assembly_staff_import[[#This Row],[Legislative Staff Type]]="Personal",assembly_staff_import[[#This Row],[Formatted Personal Staff Office]],"")</f>
        <v>District Office</v>
      </c>
      <c r="E1059" t="s">
        <v>65</v>
      </c>
      <c r="F1059" s="19" t="s">
        <v>10913</v>
      </c>
      <c r="G1059" t="s">
        <v>67</v>
      </c>
      <c r="H1059" t="str">
        <f>TRIM(PROPER((assembly_staff_import[[#This Row],[Last Name via NAME_SOURCE_KEY TEXT]]&amp;" "&amp;assembly_staff_import[[#This Row],[Suffix via NAME_SOURCE_KEY]])))</f>
        <v>Farca</v>
      </c>
      <c r="I1059" t="str">
        <f>PROPER(assembly_staff_import[[#This Row],[JOB TITLE_SOURCE_KEY]])</f>
        <v xml:space="preserve">Spec Asst-Comm Relat                       </v>
      </c>
      <c r="J1059" t="s">
        <v>72</v>
      </c>
      <c r="K1059" t="e">
        <f>IF(assembly_staff_import[[#This Row],[Legislative Staff Type]]="Personal",assembly_staff_import[[#This Row],[Vlookup Reports To Person]], "")</f>
        <v>#REF!</v>
      </c>
      <c r="L1059" t="str">
        <f>PROPER(assembly_staff_import[[#This Row],[First MI Name via NAME_SOURCE_KEY TEXT]])</f>
        <v xml:space="preserve"> Michael</v>
      </c>
      <c r="M1059" t="s">
        <v>18845</v>
      </c>
      <c r="N1059" t="str">
        <f>LOWER(CONCATENATE(assembly_staff_import[[#This Row],[Last Name]],LEFT(assembly_staff_import[[#This Row],[First Name (no initial)]],1),"@nyassembly.gov"))</f>
        <v>farcam@nyassembly.gov</v>
      </c>
      <c r="O1059" t="s">
        <v>3705</v>
      </c>
      <c r="P1059" t="e">
        <f>VLOOKUP(assembly_staff_import[[#This Row],[Full Name]],[3]!PEOPLE_March_20[#Data],1,0)</f>
        <v>#REF!</v>
      </c>
      <c r="Q1059" t="e">
        <f>VLOOKUP(assembly_staff_import[[#This Row],[Full Name]],[3]!Table17[#Data],3,0)</f>
        <v>#REF!</v>
      </c>
      <c r="R1059" t="e">
        <f>VLOOKUP(assembly_staff_import[[#This Row],[Formatted Works for Group]],[3]!Table7[#Data],1,0)</f>
        <v>#REF!</v>
      </c>
      <c r="S1059" t="e">
        <f>IF(assembly_staff_import[[#This Row],[Legislative Staff Type]]="Personal", assembly_staff_import[[#This Row],[Vlookup Works for Group]], assembly_staff_import[[#This Row],[Formatted Works for Group calc]]&amp;", Central Staff Office, Assembly")</f>
        <v>#REF!</v>
      </c>
      <c r="T1059" s="20" t="str">
        <f>TRIM(assembly_staff_import[[#This Row],[NAME_SOURCE_KEY]])</f>
        <v>FARCA, MICHAEL</v>
      </c>
      <c r="U1059" t="s">
        <v>28662</v>
      </c>
      <c r="V1059" t="s">
        <v>28663</v>
      </c>
      <c r="W1059" t="s">
        <v>27860</v>
      </c>
      <c r="Y1059" t="str">
        <f>IF(assembly_staff_import[[#This Row],[Legislative Staff Type]]="Personal", PROPER(TRIM(assembly_staff_import[[#This Row],[Unit First MI via UNIT_SOURCE_KEY]])&amp;" "&amp;assembly_staff_import[[#This Row],[Unit Last via UNIT_SOURCE_KEY]]), PROPER(TRIM(assembly_staff_import[[#This Row],[UNIT NAME_SOURCE_KEY2]])))</f>
        <v>Michael A. Simanowitz</v>
      </c>
      <c r="Z1059" t="s">
        <v>28648</v>
      </c>
      <c r="AA1059" t="e">
        <f>VLOOKUP(assembly_staff_import[[#This Row],[Formatted and corrected Works for Group Text]],[3]!Table4[#Data],1,0)</f>
        <v>#REF!</v>
      </c>
      <c r="AB1059" t="e">
        <f>VLOOKUP(assembly_staff_import[[#This Row],[Formatted and corrected Works for Group Text]],[3]!Table5[#Data],2,0)</f>
        <v>#REF!</v>
      </c>
      <c r="AC1059" t="str">
        <f>IF(TRIM(assembly_staff_import[[#This Row],[PUBLIC INFO ADDR_SOURCE_KEY]])="CAPITOL, ALBANY", "Legislative / Capitol Office", "District Office")</f>
        <v>District Office</v>
      </c>
      <c r="AD1059" t="s">
        <v>28649</v>
      </c>
      <c r="AE1059" t="s">
        <v>28650</v>
      </c>
      <c r="AF1059" t="str">
        <f>"B92 "</f>
        <v xml:space="preserve">B92 </v>
      </c>
      <c r="AG1059" t="s">
        <v>28651</v>
      </c>
      <c r="AH1059" t="s">
        <v>28664</v>
      </c>
      <c r="AI1059" t="s">
        <v>24758</v>
      </c>
      <c r="AJ1059" t="s">
        <v>28657</v>
      </c>
    </row>
    <row r="1060" spans="1:36" x14ac:dyDescent="0.2">
      <c r="A1060" t="str">
        <f>TRIM(PROPER((assembly_staff_import[[#This Row],[First MI Name via NAME_SOURCE_KEY TEXT]]&amp;" "&amp;assembly_staff_import[[#This Row],[Last Name via NAME_SOURCE_KEY TEXT]]&amp;" "&amp;assembly_staff_import[[#This Row],[Suffix via NAME_SOURCE_KEY]])))</f>
        <v>Timi T Thomas</v>
      </c>
      <c r="B1060" t="str">
        <f>TRIM(CONCATENATE(TRIM(assembly_staff_import[[#This Row],[Full Name]]), ", ", assembly_staff_import[[#This Row],[Title]]))</f>
        <v>Timi T Thomas, Chief Of Staff</v>
      </c>
      <c r="C1060" t="e">
        <f>assembly_staff_import[[#This Row],[Vlookup_groups]]</f>
        <v>#REF!</v>
      </c>
      <c r="D1060" t="str">
        <f>IF(assembly_staff_import[[#This Row],[Legislative Staff Type]]="Personal",assembly_staff_import[[#This Row],[Formatted Personal Staff Office]],"")</f>
        <v>District Office</v>
      </c>
      <c r="E1060" t="s">
        <v>65</v>
      </c>
      <c r="F1060" s="19" t="s">
        <v>10913</v>
      </c>
      <c r="G1060" t="s">
        <v>67</v>
      </c>
      <c r="H1060" t="str">
        <f>TRIM(PROPER((assembly_staff_import[[#This Row],[Last Name via NAME_SOURCE_KEY TEXT]]&amp;" "&amp;assembly_staff_import[[#This Row],[Suffix via NAME_SOURCE_KEY]])))</f>
        <v>Thomas</v>
      </c>
      <c r="I1060" t="str">
        <f>PROPER(assembly_staff_import[[#This Row],[JOB TITLE_SOURCE_KEY]])</f>
        <v xml:space="preserve">Chief Of Staff                             </v>
      </c>
      <c r="J1060" t="s">
        <v>72</v>
      </c>
      <c r="K1060" t="e">
        <f>IF(assembly_staff_import[[#This Row],[Legislative Staff Type]]="Personal",assembly_staff_import[[#This Row],[Vlookup Reports To Person]], "")</f>
        <v>#REF!</v>
      </c>
      <c r="L1060" t="str">
        <f>PROPER(assembly_staff_import[[#This Row],[First MI Name via NAME_SOURCE_KEY TEXT]])</f>
        <v xml:space="preserve"> Timi T</v>
      </c>
      <c r="M1060" t="s">
        <v>22817</v>
      </c>
      <c r="N1060" t="str">
        <f>LOWER(CONCATENATE(assembly_staff_import[[#This Row],[Last Name]],LEFT(assembly_staff_import[[#This Row],[First Name (no initial)]],1),"@nyassembly.gov"))</f>
        <v>thomast@nyassembly.gov</v>
      </c>
      <c r="O1060" t="s">
        <v>28665</v>
      </c>
      <c r="P1060" t="e">
        <f>VLOOKUP(assembly_staff_import[[#This Row],[Full Name]],[3]!PEOPLE_March_20[#Data],1,0)</f>
        <v>#REF!</v>
      </c>
      <c r="Q1060" t="e">
        <f>VLOOKUP(assembly_staff_import[[#This Row],[Full Name]],[3]!Table17[#Data],3,0)</f>
        <v>#REF!</v>
      </c>
      <c r="R1060" t="e">
        <f>VLOOKUP(assembly_staff_import[[#This Row],[Formatted Works for Group]],[3]!Table7[#Data],1,0)</f>
        <v>#REF!</v>
      </c>
      <c r="S1060" t="e">
        <f>IF(assembly_staff_import[[#This Row],[Legislative Staff Type]]="Personal", assembly_staff_import[[#This Row],[Vlookup Works for Group]], assembly_staff_import[[#This Row],[Formatted Works for Group calc]]&amp;", Central Staff Office, Assembly")</f>
        <v>#REF!</v>
      </c>
      <c r="T1060" s="20" t="str">
        <f>TRIM(assembly_staff_import[[#This Row],[NAME_SOURCE_KEY]])</f>
        <v>THOMAS, TIMI T</v>
      </c>
      <c r="U1060" t="s">
        <v>28666</v>
      </c>
      <c r="V1060" t="s">
        <v>25141</v>
      </c>
      <c r="W1060" t="s">
        <v>28667</v>
      </c>
      <c r="Y1060" t="str">
        <f>IF(assembly_staff_import[[#This Row],[Legislative Staff Type]]="Personal", PROPER(TRIM(assembly_staff_import[[#This Row],[Unit First MI via UNIT_SOURCE_KEY]])&amp;" "&amp;assembly_staff_import[[#This Row],[Unit Last via UNIT_SOURCE_KEY]]), PROPER(TRIM(assembly_staff_import[[#This Row],[UNIT NAME_SOURCE_KEY2]])))</f>
        <v>Michael A. Simanowitz</v>
      </c>
      <c r="Z1060" t="s">
        <v>28648</v>
      </c>
      <c r="AA1060" t="e">
        <f>VLOOKUP(assembly_staff_import[[#This Row],[Formatted and corrected Works for Group Text]],[3]!Table4[#Data],1,0)</f>
        <v>#REF!</v>
      </c>
      <c r="AB1060" t="e">
        <f>VLOOKUP(assembly_staff_import[[#This Row],[Formatted and corrected Works for Group Text]],[3]!Table5[#Data],2,0)</f>
        <v>#REF!</v>
      </c>
      <c r="AC1060" t="str">
        <f>IF(TRIM(assembly_staff_import[[#This Row],[PUBLIC INFO ADDR_SOURCE_KEY]])="CAPITOL, ALBANY", "Legislative / Capitol Office", "District Office")</f>
        <v>District Office</v>
      </c>
      <c r="AD1060" t="s">
        <v>28649</v>
      </c>
      <c r="AE1060" t="s">
        <v>28650</v>
      </c>
      <c r="AF1060" t="str">
        <f>"B92 "</f>
        <v xml:space="preserve">B92 </v>
      </c>
      <c r="AG1060" t="s">
        <v>28651</v>
      </c>
      <c r="AH1060" t="s">
        <v>28668</v>
      </c>
      <c r="AI1060" t="s">
        <v>23587</v>
      </c>
      <c r="AJ1060" t="s">
        <v>28657</v>
      </c>
    </row>
    <row r="1061" spans="1:36" x14ac:dyDescent="0.2">
      <c r="A1061" t="str">
        <f>TRIM(PROPER((assembly_staff_import[[#This Row],[First MI Name via NAME_SOURCE_KEY TEXT]]&amp;" "&amp;assembly_staff_import[[#This Row],[Last Name via NAME_SOURCE_KEY TEXT]]&amp;" "&amp;assembly_staff_import[[#This Row],[Suffix via NAME_SOURCE_KEY]])))</f>
        <v>Alicia A Munian</v>
      </c>
      <c r="B1061" t="str">
        <f>TRIM(CONCATENATE(TRIM(assembly_staff_import[[#This Row],[Full Name]]), ", ", assembly_staff_import[[#This Row],[Title]]))</f>
        <v>Alicia A Munian, Legis Asst</v>
      </c>
      <c r="C1061" t="e">
        <f>assembly_staff_import[[#This Row],[Vlookup_groups]]</f>
        <v>#REF!</v>
      </c>
      <c r="D1061" t="str">
        <f>IF(assembly_staff_import[[#This Row],[Legislative Staff Type]]="Personal",assembly_staff_import[[#This Row],[Formatted Personal Staff Office]],"")</f>
        <v>District Office</v>
      </c>
      <c r="E1061" t="s">
        <v>65</v>
      </c>
      <c r="F1061" s="19" t="s">
        <v>10913</v>
      </c>
      <c r="G1061" t="s">
        <v>67</v>
      </c>
      <c r="H1061" t="str">
        <f>TRIM(PROPER((assembly_staff_import[[#This Row],[Last Name via NAME_SOURCE_KEY TEXT]]&amp;" "&amp;assembly_staff_import[[#This Row],[Suffix via NAME_SOURCE_KEY]])))</f>
        <v>Munian</v>
      </c>
      <c r="I1061" t="str">
        <f>PROPER(assembly_staff_import[[#This Row],[JOB TITLE_SOURCE_KEY]])</f>
        <v xml:space="preserve">Legis Asst                                 </v>
      </c>
      <c r="J1061" t="s">
        <v>72</v>
      </c>
      <c r="K1061" t="e">
        <f>IF(assembly_staff_import[[#This Row],[Legislative Staff Type]]="Personal",assembly_staff_import[[#This Row],[Vlookup Reports To Person]], "")</f>
        <v>#REF!</v>
      </c>
      <c r="L1061" t="str">
        <f>PROPER(assembly_staff_import[[#This Row],[First MI Name via NAME_SOURCE_KEY TEXT]])</f>
        <v xml:space="preserve"> Alicia A</v>
      </c>
      <c r="M1061" t="s">
        <v>14155</v>
      </c>
      <c r="N1061" t="str">
        <f>LOWER(CONCATENATE(assembly_staff_import[[#This Row],[Last Name]],LEFT(assembly_staff_import[[#This Row],[First Name (no initial)]],1),"@nyassembly.gov"))</f>
        <v>muniana@nyassembly.gov</v>
      </c>
      <c r="O1061" t="s">
        <v>24548</v>
      </c>
      <c r="P1061" t="e">
        <f>VLOOKUP(assembly_staff_import[[#This Row],[Full Name]],[3]!PEOPLE_March_20[#Data],1,0)</f>
        <v>#REF!</v>
      </c>
      <c r="Q1061" t="e">
        <f>VLOOKUP(assembly_staff_import[[#This Row],[Full Name]],[3]!Table17[#Data],3,0)</f>
        <v>#REF!</v>
      </c>
      <c r="R1061" t="e">
        <f>VLOOKUP(assembly_staff_import[[#This Row],[Formatted Works for Group]],[3]!Table7[#Data],1,0)</f>
        <v>#REF!</v>
      </c>
      <c r="S1061" t="e">
        <f>IF(assembly_staff_import[[#This Row],[Legislative Staff Type]]="Personal", assembly_staff_import[[#This Row],[Vlookup Works for Group]], assembly_staff_import[[#This Row],[Formatted Works for Group calc]]&amp;", Central Staff Office, Assembly")</f>
        <v>#REF!</v>
      </c>
      <c r="T1061" s="20" t="str">
        <f>TRIM(assembly_staff_import[[#This Row],[NAME_SOURCE_KEY]])</f>
        <v>MUNIAN, ALICIA A</v>
      </c>
      <c r="U1061" t="s">
        <v>28669</v>
      </c>
      <c r="V1061" t="s">
        <v>28670</v>
      </c>
      <c r="W1061" t="s">
        <v>28671</v>
      </c>
      <c r="Y1061" t="str">
        <f>IF(assembly_staff_import[[#This Row],[Legislative Staff Type]]="Personal", PROPER(TRIM(assembly_staff_import[[#This Row],[Unit First MI via UNIT_SOURCE_KEY]])&amp;" "&amp;assembly_staff_import[[#This Row],[Unit Last via UNIT_SOURCE_KEY]]), PROPER(TRIM(assembly_staff_import[[#This Row],[UNIT NAME_SOURCE_KEY2]])))</f>
        <v>Michaelle C. Solages</v>
      </c>
      <c r="Z1061" t="s">
        <v>28672</v>
      </c>
      <c r="AA1061" t="e">
        <f>VLOOKUP(assembly_staff_import[[#This Row],[Formatted and corrected Works for Group Text]],[3]!Table4[#Data],1,0)</f>
        <v>#REF!</v>
      </c>
      <c r="AB1061" t="e">
        <f>VLOOKUP(assembly_staff_import[[#This Row],[Formatted and corrected Works for Group Text]],[3]!Table5[#Data],2,0)</f>
        <v>#REF!</v>
      </c>
      <c r="AC1061" t="str">
        <f>IF(TRIM(assembly_staff_import[[#This Row],[PUBLIC INFO ADDR_SOURCE_KEY]])="CAPITOL, ALBANY", "Legislative / Capitol Office", "District Office")</f>
        <v>District Office</v>
      </c>
      <c r="AD1061" t="s">
        <v>28673</v>
      </c>
      <c r="AE1061" t="s">
        <v>28674</v>
      </c>
      <c r="AF1061" t="str">
        <f t="shared" ref="AF1061:AF1067" si="58">"A09 "</f>
        <v xml:space="preserve">A09 </v>
      </c>
      <c r="AG1061" t="s">
        <v>28675</v>
      </c>
      <c r="AH1061" t="s">
        <v>28676</v>
      </c>
      <c r="AI1061" t="s">
        <v>23706</v>
      </c>
      <c r="AJ1061" t="s">
        <v>28677</v>
      </c>
    </row>
    <row r="1062" spans="1:36" x14ac:dyDescent="0.2">
      <c r="A1062" t="str">
        <f>TRIM(PROPER((assembly_staff_import[[#This Row],[First MI Name via NAME_SOURCE_KEY TEXT]]&amp;" "&amp;assembly_staff_import[[#This Row],[Last Name via NAME_SOURCE_KEY TEXT]]&amp;" "&amp;assembly_staff_import[[#This Row],[Suffix via NAME_SOURCE_KEY]])))</f>
        <v>Elizabeth D Segun</v>
      </c>
      <c r="B1062" t="str">
        <f>TRIM(CONCATENATE(TRIM(assembly_staff_import[[#This Row],[Full Name]]), ", ", assembly_staff_import[[#This Row],[Title]]))</f>
        <v>Elizabeth D Segun, Legis Asst</v>
      </c>
      <c r="C1062" t="e">
        <f>assembly_staff_import[[#This Row],[Vlookup_groups]]</f>
        <v>#REF!</v>
      </c>
      <c r="D1062" t="str">
        <f>IF(assembly_staff_import[[#This Row],[Legislative Staff Type]]="Personal",assembly_staff_import[[#This Row],[Formatted Personal Staff Office]],"")</f>
        <v>Legislative / Capitol Office</v>
      </c>
      <c r="E1062" t="s">
        <v>65</v>
      </c>
      <c r="F1062" s="19" t="s">
        <v>10913</v>
      </c>
      <c r="G1062" t="s">
        <v>67</v>
      </c>
      <c r="H1062" t="str">
        <f>TRIM(PROPER((assembly_staff_import[[#This Row],[Last Name via NAME_SOURCE_KEY TEXT]]&amp;" "&amp;assembly_staff_import[[#This Row],[Suffix via NAME_SOURCE_KEY]])))</f>
        <v>Segun</v>
      </c>
      <c r="I1062" t="str">
        <f>PROPER(assembly_staff_import[[#This Row],[JOB TITLE_SOURCE_KEY]])</f>
        <v xml:space="preserve">Legis Asst                                 </v>
      </c>
      <c r="J1062" t="s">
        <v>72</v>
      </c>
      <c r="K1062" t="e">
        <f>IF(assembly_staff_import[[#This Row],[Legislative Staff Type]]="Personal",assembly_staff_import[[#This Row],[Vlookup Reports To Person]], "")</f>
        <v>#REF!</v>
      </c>
      <c r="L1062" t="str">
        <f>PROPER(assembly_staff_import[[#This Row],[First MI Name via NAME_SOURCE_KEY TEXT]])</f>
        <v xml:space="preserve"> Elizabeth D</v>
      </c>
      <c r="M1062" t="s">
        <v>13309</v>
      </c>
      <c r="N1062" t="str">
        <f>LOWER(CONCATENATE(assembly_staff_import[[#This Row],[Last Name]],LEFT(assembly_staff_import[[#This Row],[First Name (no initial)]],1),"@nyassembly.gov"))</f>
        <v>segune@nyassembly.gov</v>
      </c>
      <c r="O1062" t="s">
        <v>2972</v>
      </c>
      <c r="P1062" t="e">
        <f>VLOOKUP(assembly_staff_import[[#This Row],[Full Name]],[3]!PEOPLE_March_20[#Data],1,0)</f>
        <v>#REF!</v>
      </c>
      <c r="Q1062" t="e">
        <f>VLOOKUP(assembly_staff_import[[#This Row],[Full Name]],[3]!Table17[#Data],3,0)</f>
        <v>#REF!</v>
      </c>
      <c r="R1062" t="e">
        <f>VLOOKUP(assembly_staff_import[[#This Row],[Formatted Works for Group]],[3]!Table7[#Data],1,0)</f>
        <v>#REF!</v>
      </c>
      <c r="S1062" t="e">
        <f>IF(assembly_staff_import[[#This Row],[Legislative Staff Type]]="Personal", assembly_staff_import[[#This Row],[Vlookup Works for Group]], assembly_staff_import[[#This Row],[Formatted Works for Group calc]]&amp;", Central Staff Office, Assembly")</f>
        <v>#REF!</v>
      </c>
      <c r="T1062" s="20" t="str">
        <f>TRIM(assembly_staff_import[[#This Row],[NAME_SOURCE_KEY]])</f>
        <v>SEGUN, ELIZABETH D</v>
      </c>
      <c r="U1062" t="s">
        <v>28678</v>
      </c>
      <c r="V1062" t="s">
        <v>28679</v>
      </c>
      <c r="W1062" t="s">
        <v>28680</v>
      </c>
      <c r="Y1062" t="str">
        <f>IF(assembly_staff_import[[#This Row],[Legislative Staff Type]]="Personal", PROPER(TRIM(assembly_staff_import[[#This Row],[Unit First MI via UNIT_SOURCE_KEY]])&amp;" "&amp;assembly_staff_import[[#This Row],[Unit Last via UNIT_SOURCE_KEY]]), PROPER(TRIM(assembly_staff_import[[#This Row],[UNIT NAME_SOURCE_KEY2]])))</f>
        <v>Michaelle C. Solages</v>
      </c>
      <c r="Z1062" t="s">
        <v>28672</v>
      </c>
      <c r="AA1062" t="e">
        <f>VLOOKUP(assembly_staff_import[[#This Row],[Formatted and corrected Works for Group Text]],[3]!Table4[#Data],1,0)</f>
        <v>#REF!</v>
      </c>
      <c r="AB1062" t="e">
        <f>VLOOKUP(assembly_staff_import[[#This Row],[Formatted and corrected Works for Group Text]],[3]!Table5[#Data],2,0)</f>
        <v>#REF!</v>
      </c>
      <c r="AC1062" t="str">
        <f>IF(TRIM(assembly_staff_import[[#This Row],[PUBLIC INFO ADDR_SOURCE_KEY]])="CAPITOL, ALBANY", "Legislative / Capitol Office", "District Office")</f>
        <v>Legislative / Capitol Office</v>
      </c>
      <c r="AD1062" t="s">
        <v>28673</v>
      </c>
      <c r="AE1062" t="s">
        <v>28674</v>
      </c>
      <c r="AF1062" t="str">
        <f t="shared" si="58"/>
        <v xml:space="preserve">A09 </v>
      </c>
      <c r="AG1062" t="s">
        <v>28675</v>
      </c>
      <c r="AH1062" t="s">
        <v>28681</v>
      </c>
      <c r="AI1062" t="s">
        <v>23706</v>
      </c>
      <c r="AJ1062" t="s">
        <v>23493</v>
      </c>
    </row>
    <row r="1063" spans="1:36" x14ac:dyDescent="0.2">
      <c r="A1063" t="str">
        <f>TRIM(PROPER((assembly_staff_import[[#This Row],[First MI Name via NAME_SOURCE_KEY TEXT]]&amp;" "&amp;assembly_staff_import[[#This Row],[Last Name via NAME_SOURCE_KEY TEXT]]&amp;" "&amp;assembly_staff_import[[#This Row],[Suffix via NAME_SOURCE_KEY]])))</f>
        <v>Kayla B Epstein</v>
      </c>
      <c r="B1063" t="str">
        <f>TRIM(CONCATENATE(TRIM(assembly_staff_import[[#This Row],[Full Name]]), ", ", assembly_staff_import[[#This Row],[Title]]))</f>
        <v>Kayla B Epstein, Legis Asst</v>
      </c>
      <c r="C1063" t="e">
        <f>assembly_staff_import[[#This Row],[Vlookup_groups]]</f>
        <v>#REF!</v>
      </c>
      <c r="D1063" t="str">
        <f>IF(assembly_staff_import[[#This Row],[Legislative Staff Type]]="Personal",assembly_staff_import[[#This Row],[Formatted Personal Staff Office]],"")</f>
        <v>District Office</v>
      </c>
      <c r="E1063" t="s">
        <v>65</v>
      </c>
      <c r="F1063" s="19" t="s">
        <v>10913</v>
      </c>
      <c r="G1063" t="s">
        <v>67</v>
      </c>
      <c r="H1063" t="str">
        <f>TRIM(PROPER((assembly_staff_import[[#This Row],[Last Name via NAME_SOURCE_KEY TEXT]]&amp;" "&amp;assembly_staff_import[[#This Row],[Suffix via NAME_SOURCE_KEY]])))</f>
        <v>Epstein</v>
      </c>
      <c r="I1063" t="str">
        <f>PROPER(assembly_staff_import[[#This Row],[JOB TITLE_SOURCE_KEY]])</f>
        <v xml:space="preserve">Legis Asst                                 </v>
      </c>
      <c r="J1063" t="s">
        <v>72</v>
      </c>
      <c r="K1063" t="e">
        <f>IF(assembly_staff_import[[#This Row],[Legislative Staff Type]]="Personal",assembly_staff_import[[#This Row],[Vlookup Reports To Person]], "")</f>
        <v>#REF!</v>
      </c>
      <c r="L1063" t="str">
        <f>PROPER(assembly_staff_import[[#This Row],[First MI Name via NAME_SOURCE_KEY TEXT]])</f>
        <v xml:space="preserve"> Kayla B</v>
      </c>
      <c r="M1063" t="s">
        <v>12617</v>
      </c>
      <c r="N1063" t="str">
        <f>LOWER(CONCATENATE(assembly_staff_import[[#This Row],[Last Name]],LEFT(assembly_staff_import[[#This Row],[First Name (no initial)]],1),"@nyassembly.gov"))</f>
        <v>epsteink@nyassembly.gov</v>
      </c>
      <c r="O1063" t="s">
        <v>26920</v>
      </c>
      <c r="P1063" t="e">
        <f>VLOOKUP(assembly_staff_import[[#This Row],[Full Name]],[3]!PEOPLE_March_20[#Data],1,0)</f>
        <v>#REF!</v>
      </c>
      <c r="Q1063" t="e">
        <f>VLOOKUP(assembly_staff_import[[#This Row],[Full Name]],[3]!Table17[#Data],3,0)</f>
        <v>#REF!</v>
      </c>
      <c r="R1063" t="e">
        <f>VLOOKUP(assembly_staff_import[[#This Row],[Formatted Works for Group]],[3]!Table7[#Data],1,0)</f>
        <v>#REF!</v>
      </c>
      <c r="S1063" t="e">
        <f>IF(assembly_staff_import[[#This Row],[Legislative Staff Type]]="Personal", assembly_staff_import[[#This Row],[Vlookup Works for Group]], assembly_staff_import[[#This Row],[Formatted Works for Group calc]]&amp;", Central Staff Office, Assembly")</f>
        <v>#REF!</v>
      </c>
      <c r="T1063" s="20" t="str">
        <f>TRIM(assembly_staff_import[[#This Row],[NAME_SOURCE_KEY]])</f>
        <v>EPSTEIN, KAYLA B</v>
      </c>
      <c r="U1063" t="s">
        <v>28682</v>
      </c>
      <c r="V1063" t="s">
        <v>28683</v>
      </c>
      <c r="W1063" t="s">
        <v>28684</v>
      </c>
      <c r="Y1063" t="str">
        <f>IF(assembly_staff_import[[#This Row],[Legislative Staff Type]]="Personal", PROPER(TRIM(assembly_staff_import[[#This Row],[Unit First MI via UNIT_SOURCE_KEY]])&amp;" "&amp;assembly_staff_import[[#This Row],[Unit Last via UNIT_SOURCE_KEY]]), PROPER(TRIM(assembly_staff_import[[#This Row],[UNIT NAME_SOURCE_KEY2]])))</f>
        <v>Michaelle C. Solages</v>
      </c>
      <c r="Z1063" t="s">
        <v>28672</v>
      </c>
      <c r="AA1063" t="e">
        <f>VLOOKUP(assembly_staff_import[[#This Row],[Formatted and corrected Works for Group Text]],[3]!Table4[#Data],1,0)</f>
        <v>#REF!</v>
      </c>
      <c r="AB1063" t="e">
        <f>VLOOKUP(assembly_staff_import[[#This Row],[Formatted and corrected Works for Group Text]],[3]!Table5[#Data],2,0)</f>
        <v>#REF!</v>
      </c>
      <c r="AC1063" t="str">
        <f>IF(TRIM(assembly_staff_import[[#This Row],[PUBLIC INFO ADDR_SOURCE_KEY]])="CAPITOL, ALBANY", "Legislative / Capitol Office", "District Office")</f>
        <v>District Office</v>
      </c>
      <c r="AD1063" t="s">
        <v>28673</v>
      </c>
      <c r="AE1063" t="s">
        <v>28674</v>
      </c>
      <c r="AF1063" t="str">
        <f t="shared" si="58"/>
        <v xml:space="preserve">A09 </v>
      </c>
      <c r="AG1063" t="s">
        <v>28675</v>
      </c>
      <c r="AH1063" t="s">
        <v>28685</v>
      </c>
      <c r="AI1063" t="s">
        <v>23706</v>
      </c>
      <c r="AJ1063" t="s">
        <v>28677</v>
      </c>
    </row>
    <row r="1064" spans="1:36" x14ac:dyDescent="0.2">
      <c r="A1064" t="str">
        <f>TRIM(PROPER((assembly_staff_import[[#This Row],[First MI Name via NAME_SOURCE_KEY TEXT]]&amp;" "&amp;assembly_staff_import[[#This Row],[Last Name via NAME_SOURCE_KEY TEXT]]&amp;" "&amp;assembly_staff_import[[#This Row],[Suffix via NAME_SOURCE_KEY]])))</f>
        <v>Kiana R Bierria-Anderson</v>
      </c>
      <c r="B1064" t="str">
        <f>TRIM(CONCATENATE(TRIM(assembly_staff_import[[#This Row],[Full Name]]), ", ", assembly_staff_import[[#This Row],[Title]]))</f>
        <v>Kiana R Bierria-Anderson, Legis Asst</v>
      </c>
      <c r="C1064" t="e">
        <f>assembly_staff_import[[#This Row],[Vlookup_groups]]</f>
        <v>#REF!</v>
      </c>
      <c r="D1064" t="str">
        <f>IF(assembly_staff_import[[#This Row],[Legislative Staff Type]]="Personal",assembly_staff_import[[#This Row],[Formatted Personal Staff Office]],"")</f>
        <v>District Office</v>
      </c>
      <c r="E1064" t="s">
        <v>65</v>
      </c>
      <c r="F1064" s="19" t="s">
        <v>10913</v>
      </c>
      <c r="G1064" t="s">
        <v>67</v>
      </c>
      <c r="H1064" t="str">
        <f>TRIM(PROPER((assembly_staff_import[[#This Row],[Last Name via NAME_SOURCE_KEY TEXT]]&amp;" "&amp;assembly_staff_import[[#This Row],[Suffix via NAME_SOURCE_KEY]])))</f>
        <v>Bierria-Anderson</v>
      </c>
      <c r="I1064" t="str">
        <f>PROPER(assembly_staff_import[[#This Row],[JOB TITLE_SOURCE_KEY]])</f>
        <v xml:space="preserve">Legis Asst                                 </v>
      </c>
      <c r="J1064" t="s">
        <v>72</v>
      </c>
      <c r="K1064" t="e">
        <f>IF(assembly_staff_import[[#This Row],[Legislative Staff Type]]="Personal",assembly_staff_import[[#This Row],[Vlookup Reports To Person]], "")</f>
        <v>#REF!</v>
      </c>
      <c r="L1064" t="str">
        <f>PROPER(assembly_staff_import[[#This Row],[First MI Name via NAME_SOURCE_KEY TEXT]])</f>
        <v xml:space="preserve"> Kiana R</v>
      </c>
      <c r="M1064" t="s">
        <v>16545</v>
      </c>
      <c r="N1064" t="str">
        <f>LOWER(CONCATENATE(assembly_staff_import[[#This Row],[Last Name]],LEFT(assembly_staff_import[[#This Row],[First Name (no initial)]],1),"@nyassembly.gov"))</f>
        <v>bierria-andersonk@nyassembly.gov</v>
      </c>
      <c r="O1064" t="s">
        <v>28686</v>
      </c>
      <c r="P1064" t="e">
        <f>VLOOKUP(assembly_staff_import[[#This Row],[Full Name]],[3]!PEOPLE_March_20[#Data],1,0)</f>
        <v>#REF!</v>
      </c>
      <c r="Q1064" t="e">
        <f>VLOOKUP(assembly_staff_import[[#This Row],[Full Name]],[3]!Table17[#Data],3,0)</f>
        <v>#REF!</v>
      </c>
      <c r="R1064" t="e">
        <f>VLOOKUP(assembly_staff_import[[#This Row],[Formatted Works for Group]],[3]!Table7[#Data],1,0)</f>
        <v>#REF!</v>
      </c>
      <c r="S1064" t="e">
        <f>IF(assembly_staff_import[[#This Row],[Legislative Staff Type]]="Personal", assembly_staff_import[[#This Row],[Vlookup Works for Group]], assembly_staff_import[[#This Row],[Formatted Works for Group calc]]&amp;", Central Staff Office, Assembly")</f>
        <v>#REF!</v>
      </c>
      <c r="T1064" s="20" t="str">
        <f>TRIM(assembly_staff_import[[#This Row],[NAME_SOURCE_KEY]])</f>
        <v>BIERRIA-ANDERSON, KIANA R</v>
      </c>
      <c r="U1064" t="s">
        <v>28687</v>
      </c>
      <c r="V1064" t="s">
        <v>28688</v>
      </c>
      <c r="W1064" t="s">
        <v>28689</v>
      </c>
      <c r="Y1064" t="str">
        <f>IF(assembly_staff_import[[#This Row],[Legislative Staff Type]]="Personal", PROPER(TRIM(assembly_staff_import[[#This Row],[Unit First MI via UNIT_SOURCE_KEY]])&amp;" "&amp;assembly_staff_import[[#This Row],[Unit Last via UNIT_SOURCE_KEY]]), PROPER(TRIM(assembly_staff_import[[#This Row],[UNIT NAME_SOURCE_KEY2]])))</f>
        <v>Michaelle C. Solages</v>
      </c>
      <c r="Z1064" t="s">
        <v>28672</v>
      </c>
      <c r="AA1064" t="e">
        <f>VLOOKUP(assembly_staff_import[[#This Row],[Formatted and corrected Works for Group Text]],[3]!Table4[#Data],1,0)</f>
        <v>#REF!</v>
      </c>
      <c r="AB1064" t="e">
        <f>VLOOKUP(assembly_staff_import[[#This Row],[Formatted and corrected Works for Group Text]],[3]!Table5[#Data],2,0)</f>
        <v>#REF!</v>
      </c>
      <c r="AC1064" t="str">
        <f>IF(TRIM(assembly_staff_import[[#This Row],[PUBLIC INFO ADDR_SOURCE_KEY]])="CAPITOL, ALBANY", "Legislative / Capitol Office", "District Office")</f>
        <v>District Office</v>
      </c>
      <c r="AD1064" t="s">
        <v>28673</v>
      </c>
      <c r="AE1064" t="s">
        <v>28674</v>
      </c>
      <c r="AF1064" t="str">
        <f t="shared" si="58"/>
        <v xml:space="preserve">A09 </v>
      </c>
      <c r="AG1064" t="s">
        <v>28675</v>
      </c>
      <c r="AH1064" t="s">
        <v>28690</v>
      </c>
      <c r="AI1064" t="s">
        <v>23706</v>
      </c>
      <c r="AJ1064" t="s">
        <v>28677</v>
      </c>
    </row>
    <row r="1065" spans="1:36" x14ac:dyDescent="0.2">
      <c r="A1065" t="str">
        <f>TRIM(PROPER((assembly_staff_import[[#This Row],[First MI Name via NAME_SOURCE_KEY TEXT]]&amp;" "&amp;assembly_staff_import[[#This Row],[Last Name via NAME_SOURCE_KEY TEXT]]&amp;" "&amp;assembly_staff_import[[#This Row],[Suffix via NAME_SOURCE_KEY]])))</f>
        <v>Matthew J Domanick</v>
      </c>
      <c r="B1065" t="str">
        <f>TRIM(CONCATENATE(TRIM(assembly_staff_import[[#This Row],[Full Name]]), ", ", assembly_staff_import[[#This Row],[Title]]))</f>
        <v>Matthew J Domanick, Legis Asst</v>
      </c>
      <c r="C1065" t="e">
        <f>assembly_staff_import[[#This Row],[Vlookup_groups]]</f>
        <v>#REF!</v>
      </c>
      <c r="D1065" t="str">
        <f>IF(assembly_staff_import[[#This Row],[Legislative Staff Type]]="Personal",assembly_staff_import[[#This Row],[Formatted Personal Staff Office]],"")</f>
        <v>District Office</v>
      </c>
      <c r="E1065" t="s">
        <v>65</v>
      </c>
      <c r="F1065" s="19" t="s">
        <v>10913</v>
      </c>
      <c r="G1065" t="s">
        <v>67</v>
      </c>
      <c r="H1065" t="str">
        <f>TRIM(PROPER((assembly_staff_import[[#This Row],[Last Name via NAME_SOURCE_KEY TEXT]]&amp;" "&amp;assembly_staff_import[[#This Row],[Suffix via NAME_SOURCE_KEY]])))</f>
        <v>Domanick</v>
      </c>
      <c r="I1065" t="str">
        <f>PROPER(assembly_staff_import[[#This Row],[JOB TITLE_SOURCE_KEY]])</f>
        <v xml:space="preserve">Legis Asst                                 </v>
      </c>
      <c r="J1065" t="s">
        <v>72</v>
      </c>
      <c r="K1065" t="e">
        <f>IF(assembly_staff_import[[#This Row],[Legislative Staff Type]]="Personal",assembly_staff_import[[#This Row],[Vlookup Reports To Person]], "")</f>
        <v>#REF!</v>
      </c>
      <c r="L1065" t="str">
        <f>PROPER(assembly_staff_import[[#This Row],[First MI Name via NAME_SOURCE_KEY TEXT]])</f>
        <v xml:space="preserve"> Matthew J</v>
      </c>
      <c r="M1065" t="s">
        <v>12164</v>
      </c>
      <c r="N1065" t="str">
        <f>LOWER(CONCATENATE(assembly_staff_import[[#This Row],[Last Name]],LEFT(assembly_staff_import[[#This Row],[First Name (no initial)]],1),"@nyassembly.gov"))</f>
        <v>domanickm@nyassembly.gov</v>
      </c>
      <c r="O1065" t="s">
        <v>7705</v>
      </c>
      <c r="P1065" t="e">
        <f>VLOOKUP(assembly_staff_import[[#This Row],[Full Name]],[3]!PEOPLE_March_20[#Data],1,0)</f>
        <v>#REF!</v>
      </c>
      <c r="Q1065" t="e">
        <f>VLOOKUP(assembly_staff_import[[#This Row],[Full Name]],[3]!Table17[#Data],3,0)</f>
        <v>#REF!</v>
      </c>
      <c r="R1065" t="e">
        <f>VLOOKUP(assembly_staff_import[[#This Row],[Formatted Works for Group]],[3]!Table7[#Data],1,0)</f>
        <v>#REF!</v>
      </c>
      <c r="S1065" t="e">
        <f>IF(assembly_staff_import[[#This Row],[Legislative Staff Type]]="Personal", assembly_staff_import[[#This Row],[Vlookup Works for Group]], assembly_staff_import[[#This Row],[Formatted Works for Group calc]]&amp;", Central Staff Office, Assembly")</f>
        <v>#REF!</v>
      </c>
      <c r="T1065" s="20" t="str">
        <f>TRIM(assembly_staff_import[[#This Row],[NAME_SOURCE_KEY]])</f>
        <v>DOMANICK, MATTHEW J</v>
      </c>
      <c r="U1065" t="s">
        <v>28691</v>
      </c>
      <c r="V1065" t="s">
        <v>28692</v>
      </c>
      <c r="W1065" t="s">
        <v>25107</v>
      </c>
      <c r="Y1065" t="str">
        <f>IF(assembly_staff_import[[#This Row],[Legislative Staff Type]]="Personal", PROPER(TRIM(assembly_staff_import[[#This Row],[Unit First MI via UNIT_SOURCE_KEY]])&amp;" "&amp;assembly_staff_import[[#This Row],[Unit Last via UNIT_SOURCE_KEY]]), PROPER(TRIM(assembly_staff_import[[#This Row],[UNIT NAME_SOURCE_KEY2]])))</f>
        <v>Michaelle C. Solages</v>
      </c>
      <c r="Z1065" t="s">
        <v>28672</v>
      </c>
      <c r="AA1065" t="e">
        <f>VLOOKUP(assembly_staff_import[[#This Row],[Formatted and corrected Works for Group Text]],[3]!Table4[#Data],1,0)</f>
        <v>#REF!</v>
      </c>
      <c r="AB1065" t="e">
        <f>VLOOKUP(assembly_staff_import[[#This Row],[Formatted and corrected Works for Group Text]],[3]!Table5[#Data],2,0)</f>
        <v>#REF!</v>
      </c>
      <c r="AC1065" t="str">
        <f>IF(TRIM(assembly_staff_import[[#This Row],[PUBLIC INFO ADDR_SOURCE_KEY]])="CAPITOL, ALBANY", "Legislative / Capitol Office", "District Office")</f>
        <v>District Office</v>
      </c>
      <c r="AD1065" t="s">
        <v>28673</v>
      </c>
      <c r="AE1065" t="s">
        <v>28674</v>
      </c>
      <c r="AF1065" t="str">
        <f t="shared" si="58"/>
        <v xml:space="preserve">A09 </v>
      </c>
      <c r="AG1065" t="s">
        <v>28675</v>
      </c>
      <c r="AH1065" t="s">
        <v>28693</v>
      </c>
      <c r="AI1065" t="s">
        <v>23706</v>
      </c>
      <c r="AJ1065" t="s">
        <v>28677</v>
      </c>
    </row>
    <row r="1066" spans="1:36" x14ac:dyDescent="0.2">
      <c r="A1066" t="str">
        <f>TRIM(PROPER((assembly_staff_import[[#This Row],[First MI Name via NAME_SOURCE_KEY TEXT]]&amp;" "&amp;assembly_staff_import[[#This Row],[Last Name via NAME_SOURCE_KEY TEXT]]&amp;" "&amp;assembly_staff_import[[#This Row],[Suffix via NAME_SOURCE_KEY]])))</f>
        <v>Nicholas T Zaromatidis</v>
      </c>
      <c r="B1066" t="str">
        <f>TRIM(CONCATENATE(TRIM(assembly_staff_import[[#This Row],[Full Name]]), ", ", assembly_staff_import[[#This Row],[Title]]))</f>
        <v>Nicholas T Zaromatidis, Legis Asst</v>
      </c>
      <c r="C1066" t="e">
        <f>assembly_staff_import[[#This Row],[Vlookup_groups]]</f>
        <v>#REF!</v>
      </c>
      <c r="D1066" t="str">
        <f>IF(assembly_staff_import[[#This Row],[Legislative Staff Type]]="Personal",assembly_staff_import[[#This Row],[Formatted Personal Staff Office]],"")</f>
        <v>District Office</v>
      </c>
      <c r="E1066" t="s">
        <v>65</v>
      </c>
      <c r="F1066" s="19" t="s">
        <v>10913</v>
      </c>
      <c r="G1066" t="s">
        <v>67</v>
      </c>
      <c r="H1066" t="str">
        <f>TRIM(PROPER((assembly_staff_import[[#This Row],[Last Name via NAME_SOURCE_KEY TEXT]]&amp;" "&amp;assembly_staff_import[[#This Row],[Suffix via NAME_SOURCE_KEY]])))</f>
        <v>Zaromatidis</v>
      </c>
      <c r="I1066" t="str">
        <f>PROPER(assembly_staff_import[[#This Row],[JOB TITLE_SOURCE_KEY]])</f>
        <v xml:space="preserve">Legis Asst                                 </v>
      </c>
      <c r="J1066" t="s">
        <v>72</v>
      </c>
      <c r="K1066" t="e">
        <f>IF(assembly_staff_import[[#This Row],[Legislative Staff Type]]="Personal",assembly_staff_import[[#This Row],[Vlookup Reports To Person]], "")</f>
        <v>#REF!</v>
      </c>
      <c r="L1066" t="str">
        <f>PROPER(assembly_staff_import[[#This Row],[First MI Name via NAME_SOURCE_KEY TEXT]])</f>
        <v xml:space="preserve"> Nicholas T</v>
      </c>
      <c r="M1066" t="s">
        <v>11834</v>
      </c>
      <c r="N1066" t="str">
        <f>LOWER(CONCATENATE(assembly_staff_import[[#This Row],[Last Name]],LEFT(assembly_staff_import[[#This Row],[First Name (no initial)]],1),"@nyassembly.gov"))</f>
        <v>zaromatidisn@nyassembly.gov</v>
      </c>
      <c r="O1066" t="s">
        <v>23835</v>
      </c>
      <c r="P1066" t="e">
        <f>VLOOKUP(assembly_staff_import[[#This Row],[Full Name]],[3]!PEOPLE_March_20[#Data],1,0)</f>
        <v>#REF!</v>
      </c>
      <c r="Q1066" t="e">
        <f>VLOOKUP(assembly_staff_import[[#This Row],[Full Name]],[3]!Table17[#Data],3,0)</f>
        <v>#REF!</v>
      </c>
      <c r="R1066" t="e">
        <f>VLOOKUP(assembly_staff_import[[#This Row],[Formatted Works for Group]],[3]!Table7[#Data],1,0)</f>
        <v>#REF!</v>
      </c>
      <c r="S1066" t="e">
        <f>IF(assembly_staff_import[[#This Row],[Legislative Staff Type]]="Personal", assembly_staff_import[[#This Row],[Vlookup Works for Group]], assembly_staff_import[[#This Row],[Formatted Works for Group calc]]&amp;", Central Staff Office, Assembly")</f>
        <v>#REF!</v>
      </c>
      <c r="T1066" s="20" t="str">
        <f>TRIM(assembly_staff_import[[#This Row],[NAME_SOURCE_KEY]])</f>
        <v>ZAROMATIDIS, NICHOLAS T</v>
      </c>
      <c r="U1066" t="s">
        <v>28694</v>
      </c>
      <c r="V1066" t="s">
        <v>28695</v>
      </c>
      <c r="W1066" t="s">
        <v>23838</v>
      </c>
      <c r="Y1066" t="str">
        <f>IF(assembly_staff_import[[#This Row],[Legislative Staff Type]]="Personal", PROPER(TRIM(assembly_staff_import[[#This Row],[Unit First MI via UNIT_SOURCE_KEY]])&amp;" "&amp;assembly_staff_import[[#This Row],[Unit Last via UNIT_SOURCE_KEY]]), PROPER(TRIM(assembly_staff_import[[#This Row],[UNIT NAME_SOURCE_KEY2]])))</f>
        <v>Michaelle C. Solages</v>
      </c>
      <c r="Z1066" t="s">
        <v>28672</v>
      </c>
      <c r="AA1066" t="e">
        <f>VLOOKUP(assembly_staff_import[[#This Row],[Formatted and corrected Works for Group Text]],[3]!Table4[#Data],1,0)</f>
        <v>#REF!</v>
      </c>
      <c r="AB1066" t="e">
        <f>VLOOKUP(assembly_staff_import[[#This Row],[Formatted and corrected Works for Group Text]],[3]!Table5[#Data],2,0)</f>
        <v>#REF!</v>
      </c>
      <c r="AC1066" t="str">
        <f>IF(TRIM(assembly_staff_import[[#This Row],[PUBLIC INFO ADDR_SOURCE_KEY]])="CAPITOL, ALBANY", "Legislative / Capitol Office", "District Office")</f>
        <v>District Office</v>
      </c>
      <c r="AD1066" t="s">
        <v>28673</v>
      </c>
      <c r="AE1066" t="s">
        <v>28674</v>
      </c>
      <c r="AF1066" t="str">
        <f t="shared" si="58"/>
        <v xml:space="preserve">A09 </v>
      </c>
      <c r="AG1066" t="s">
        <v>28675</v>
      </c>
      <c r="AH1066" t="s">
        <v>28696</v>
      </c>
      <c r="AI1066" t="s">
        <v>23706</v>
      </c>
      <c r="AJ1066" t="s">
        <v>28677</v>
      </c>
    </row>
    <row r="1067" spans="1:36" x14ac:dyDescent="0.2">
      <c r="A1067" t="str">
        <f>TRIM(PROPER((assembly_staff_import[[#This Row],[First MI Name via NAME_SOURCE_KEY TEXT]]&amp;" "&amp;assembly_staff_import[[#This Row],[Last Name via NAME_SOURCE_KEY TEXT]]&amp;" "&amp;assembly_staff_import[[#This Row],[Suffix via NAME_SOURCE_KEY]])))</f>
        <v>Stephane R Casseus</v>
      </c>
      <c r="B1067" t="str">
        <f>TRIM(CONCATENATE(TRIM(assembly_staff_import[[#This Row],[Full Name]]), ", ", assembly_staff_import[[#This Row],[Title]]))</f>
        <v>Stephane R Casseus, Legis Asst</v>
      </c>
      <c r="C1067" t="e">
        <f>assembly_staff_import[[#This Row],[Vlookup_groups]]</f>
        <v>#REF!</v>
      </c>
      <c r="D1067" t="str">
        <f>IF(assembly_staff_import[[#This Row],[Legislative Staff Type]]="Personal",assembly_staff_import[[#This Row],[Formatted Personal Staff Office]],"")</f>
        <v>District Office</v>
      </c>
      <c r="E1067" t="s">
        <v>65</v>
      </c>
      <c r="F1067" s="19" t="s">
        <v>10913</v>
      </c>
      <c r="G1067" t="s">
        <v>67</v>
      </c>
      <c r="H1067" t="str">
        <f>TRIM(PROPER((assembly_staff_import[[#This Row],[Last Name via NAME_SOURCE_KEY TEXT]]&amp;" "&amp;assembly_staff_import[[#This Row],[Suffix via NAME_SOURCE_KEY]])))</f>
        <v>Casseus</v>
      </c>
      <c r="I1067" t="str">
        <f>PROPER(assembly_staff_import[[#This Row],[JOB TITLE_SOURCE_KEY]])</f>
        <v xml:space="preserve">Legis Asst                                 </v>
      </c>
      <c r="J1067" t="s">
        <v>72</v>
      </c>
      <c r="K1067" t="e">
        <f>IF(assembly_staff_import[[#This Row],[Legislative Staff Type]]="Personal",assembly_staff_import[[#This Row],[Vlookup Reports To Person]], "")</f>
        <v>#REF!</v>
      </c>
      <c r="L1067" t="str">
        <f>PROPER(assembly_staff_import[[#This Row],[First MI Name via NAME_SOURCE_KEY TEXT]])</f>
        <v xml:space="preserve"> Stephane R</v>
      </c>
      <c r="M1067" t="s">
        <v>11382</v>
      </c>
      <c r="N1067" t="str">
        <f>LOWER(CONCATENATE(assembly_staff_import[[#This Row],[Last Name]],LEFT(assembly_staff_import[[#This Row],[First Name (no initial)]],1),"@nyassembly.gov"))</f>
        <v>casseuss@nyassembly.gov</v>
      </c>
      <c r="O1067" t="s">
        <v>28697</v>
      </c>
      <c r="P1067" t="e">
        <f>VLOOKUP(assembly_staff_import[[#This Row],[Full Name]],[3]!PEOPLE_March_20[#Data],1,0)</f>
        <v>#REF!</v>
      </c>
      <c r="Q1067" t="e">
        <f>VLOOKUP(assembly_staff_import[[#This Row],[Full Name]],[3]!Table17[#Data],3,0)</f>
        <v>#REF!</v>
      </c>
      <c r="R1067" t="e">
        <f>VLOOKUP(assembly_staff_import[[#This Row],[Formatted Works for Group]],[3]!Table7[#Data],1,0)</f>
        <v>#REF!</v>
      </c>
      <c r="S1067" t="e">
        <f>IF(assembly_staff_import[[#This Row],[Legislative Staff Type]]="Personal", assembly_staff_import[[#This Row],[Vlookup Works for Group]], assembly_staff_import[[#This Row],[Formatted Works for Group calc]]&amp;", Central Staff Office, Assembly")</f>
        <v>#REF!</v>
      </c>
      <c r="T1067" s="20" t="str">
        <f>TRIM(assembly_staff_import[[#This Row],[NAME_SOURCE_KEY]])</f>
        <v>CASSEUS, STEPHANE R</v>
      </c>
      <c r="U1067" t="s">
        <v>28698</v>
      </c>
      <c r="V1067" t="s">
        <v>28699</v>
      </c>
      <c r="W1067" t="s">
        <v>28700</v>
      </c>
      <c r="Y1067" t="str">
        <f>IF(assembly_staff_import[[#This Row],[Legislative Staff Type]]="Personal", PROPER(TRIM(assembly_staff_import[[#This Row],[Unit First MI via UNIT_SOURCE_KEY]])&amp;" "&amp;assembly_staff_import[[#This Row],[Unit Last via UNIT_SOURCE_KEY]]), PROPER(TRIM(assembly_staff_import[[#This Row],[UNIT NAME_SOURCE_KEY2]])))</f>
        <v>Michaelle C. Solages</v>
      </c>
      <c r="Z1067" t="s">
        <v>28672</v>
      </c>
      <c r="AA1067" t="e">
        <f>VLOOKUP(assembly_staff_import[[#This Row],[Formatted and corrected Works for Group Text]],[3]!Table4[#Data],1,0)</f>
        <v>#REF!</v>
      </c>
      <c r="AB1067" t="e">
        <f>VLOOKUP(assembly_staff_import[[#This Row],[Formatted and corrected Works for Group Text]],[3]!Table5[#Data],2,0)</f>
        <v>#REF!</v>
      </c>
      <c r="AC1067" t="str">
        <f>IF(TRIM(assembly_staff_import[[#This Row],[PUBLIC INFO ADDR_SOURCE_KEY]])="CAPITOL, ALBANY", "Legislative / Capitol Office", "District Office")</f>
        <v>District Office</v>
      </c>
      <c r="AD1067" t="s">
        <v>28673</v>
      </c>
      <c r="AE1067" t="s">
        <v>28674</v>
      </c>
      <c r="AF1067" t="str">
        <f t="shared" si="58"/>
        <v xml:space="preserve">A09 </v>
      </c>
      <c r="AG1067" t="s">
        <v>28675</v>
      </c>
      <c r="AH1067" t="s">
        <v>28701</v>
      </c>
      <c r="AI1067" t="s">
        <v>23706</v>
      </c>
      <c r="AJ1067" t="s">
        <v>28677</v>
      </c>
    </row>
    <row r="1068" spans="1:36" x14ac:dyDescent="0.2">
      <c r="A1068" t="str">
        <f>TRIM(PROPER((assembly_staff_import[[#This Row],[First MI Name via NAME_SOURCE_KEY TEXT]]&amp;" "&amp;assembly_staff_import[[#This Row],[Last Name via NAME_SOURCE_KEY TEXT]]&amp;" "&amp;assembly_staff_import[[#This Row],[Suffix via NAME_SOURCE_KEY]])))</f>
        <v>Adama Barry</v>
      </c>
      <c r="B1068" t="str">
        <f>TRIM(CONCATENATE(TRIM(assembly_staff_import[[#This Row],[Full Name]]), ", ", assembly_staff_import[[#This Row],[Title]]))</f>
        <v>Adama Barry, Dir Communications</v>
      </c>
      <c r="C1068" t="e">
        <f>assembly_staff_import[[#This Row],[Vlookup_groups]]</f>
        <v>#REF!</v>
      </c>
      <c r="D1068" t="str">
        <f>IF(assembly_staff_import[[#This Row],[Legislative Staff Type]]="Personal",assembly_staff_import[[#This Row],[Formatted Personal Staff Office]],"")</f>
        <v>District Office</v>
      </c>
      <c r="E1068" t="s">
        <v>65</v>
      </c>
      <c r="F1068" s="19" t="s">
        <v>10913</v>
      </c>
      <c r="G1068" t="s">
        <v>67</v>
      </c>
      <c r="H1068" t="str">
        <f>TRIM(PROPER((assembly_staff_import[[#This Row],[Last Name via NAME_SOURCE_KEY TEXT]]&amp;" "&amp;assembly_staff_import[[#This Row],[Suffix via NAME_SOURCE_KEY]])))</f>
        <v>Barry</v>
      </c>
      <c r="I1068" t="str">
        <f>PROPER(assembly_staff_import[[#This Row],[JOB TITLE_SOURCE_KEY]])</f>
        <v xml:space="preserve">Dir Communications                         </v>
      </c>
      <c r="J1068" t="s">
        <v>72</v>
      </c>
      <c r="K1068" t="e">
        <f>IF(assembly_staff_import[[#This Row],[Legislative Staff Type]]="Personal",assembly_staff_import[[#This Row],[Vlookup Reports To Person]], "")</f>
        <v>#REF!</v>
      </c>
      <c r="L1068" t="str">
        <f>PROPER(assembly_staff_import[[#This Row],[First MI Name via NAME_SOURCE_KEY TEXT]])</f>
        <v xml:space="preserve"> Adama</v>
      </c>
      <c r="M1068" t="s">
        <v>19748</v>
      </c>
      <c r="N1068" t="str">
        <f>LOWER(CONCATENATE(assembly_staff_import[[#This Row],[Last Name]],LEFT(assembly_staff_import[[#This Row],[First Name (no initial)]],1),"@nyassembly.gov"))</f>
        <v>barrya@nyassembly.gov</v>
      </c>
      <c r="O1068" t="s">
        <v>19751</v>
      </c>
      <c r="P1068" t="e">
        <f>VLOOKUP(assembly_staff_import[[#This Row],[Full Name]],[3]!PEOPLE_March_20[#Data],1,0)</f>
        <v>#REF!</v>
      </c>
      <c r="Q1068" t="e">
        <f>VLOOKUP(assembly_staff_import[[#This Row],[Full Name]],[3]!Table17[#Data],3,0)</f>
        <v>#REF!</v>
      </c>
      <c r="R1068" t="e">
        <f>VLOOKUP(assembly_staff_import[[#This Row],[Formatted Works for Group]],[3]!Table7[#Data],1,0)</f>
        <v>#REF!</v>
      </c>
      <c r="S1068" t="e">
        <f>IF(assembly_staff_import[[#This Row],[Legislative Staff Type]]="Personal", assembly_staff_import[[#This Row],[Vlookup Works for Group]], assembly_staff_import[[#This Row],[Formatted Works for Group calc]]&amp;", Central Staff Office, Assembly")</f>
        <v>#REF!</v>
      </c>
      <c r="T1068" s="20" t="str">
        <f>TRIM(assembly_staff_import[[#This Row],[NAME_SOURCE_KEY]])</f>
        <v>BARRY, ADAMA</v>
      </c>
      <c r="U1068" t="s">
        <v>28702</v>
      </c>
      <c r="V1068" t="s">
        <v>28703</v>
      </c>
      <c r="W1068" t="s">
        <v>28704</v>
      </c>
      <c r="Y1068" t="str">
        <f>IF(assembly_staff_import[[#This Row],[Legislative Staff Type]]="Personal", PROPER(TRIM(assembly_staff_import[[#This Row],[Unit First MI via UNIT_SOURCE_KEY]])&amp;" "&amp;assembly_staff_import[[#This Row],[Unit Last via UNIT_SOURCE_KEY]]), PROPER(TRIM(assembly_staff_import[[#This Row],[UNIT NAME_SOURCE_KEY2]])))</f>
        <v>Michele R. Titus</v>
      </c>
      <c r="Z1068" t="s">
        <v>28705</v>
      </c>
      <c r="AA1068" t="e">
        <f>VLOOKUP(assembly_staff_import[[#This Row],[Formatted and corrected Works for Group Text]],[3]!Table4[#Data],1,0)</f>
        <v>#REF!</v>
      </c>
      <c r="AB1068" t="e">
        <f>VLOOKUP(assembly_staff_import[[#This Row],[Formatted and corrected Works for Group Text]],[3]!Table5[#Data],2,0)</f>
        <v>#REF!</v>
      </c>
      <c r="AC1068" t="str">
        <f>IF(TRIM(assembly_staff_import[[#This Row],[PUBLIC INFO ADDR_SOURCE_KEY]])="CAPITOL, ALBANY", "Legislative / Capitol Office", "District Office")</f>
        <v>District Office</v>
      </c>
      <c r="AD1068" t="s">
        <v>28706</v>
      </c>
      <c r="AE1068" t="s">
        <v>28707</v>
      </c>
      <c r="AF1068" t="str">
        <f>"A38 "</f>
        <v xml:space="preserve">A38 </v>
      </c>
      <c r="AG1068" t="s">
        <v>28708</v>
      </c>
      <c r="AH1068" t="s">
        <v>28709</v>
      </c>
      <c r="AI1068" t="s">
        <v>23873</v>
      </c>
      <c r="AJ1068" t="s">
        <v>28710</v>
      </c>
    </row>
    <row r="1069" spans="1:36" x14ac:dyDescent="0.2">
      <c r="A1069" t="str">
        <f>TRIM(PROPER((assembly_staff_import[[#This Row],[First MI Name via NAME_SOURCE_KEY TEXT]]&amp;" "&amp;assembly_staff_import[[#This Row],[Last Name via NAME_SOURCE_KEY TEXT]]&amp;" "&amp;assembly_staff_import[[#This Row],[Suffix via NAME_SOURCE_KEY]])))</f>
        <v>Claude Nelson</v>
      </c>
      <c r="B1069" t="str">
        <f>TRIM(CONCATENATE(TRIM(assembly_staff_import[[#This Row],[Full Name]]), ", ", assembly_staff_import[[#This Row],[Title]]))</f>
        <v>Claude Nelson, Special Asst</v>
      </c>
      <c r="C1069" t="e">
        <f>assembly_staff_import[[#This Row],[Vlookup_groups]]</f>
        <v>#REF!</v>
      </c>
      <c r="D1069" t="str">
        <f>IF(assembly_staff_import[[#This Row],[Legislative Staff Type]]="Personal",assembly_staff_import[[#This Row],[Formatted Personal Staff Office]],"")</f>
        <v>Legislative / Capitol Office</v>
      </c>
      <c r="E1069" t="s">
        <v>65</v>
      </c>
      <c r="F1069" s="19" t="s">
        <v>10913</v>
      </c>
      <c r="G1069" t="s">
        <v>67</v>
      </c>
      <c r="H1069" t="str">
        <f>TRIM(PROPER((assembly_staff_import[[#This Row],[Last Name via NAME_SOURCE_KEY TEXT]]&amp;" "&amp;assembly_staff_import[[#This Row],[Suffix via NAME_SOURCE_KEY]])))</f>
        <v>Nelson</v>
      </c>
      <c r="I1069" t="str">
        <f>PROPER(assembly_staff_import[[#This Row],[JOB TITLE_SOURCE_KEY]])</f>
        <v xml:space="preserve">Special Asst                               </v>
      </c>
      <c r="J1069" t="s">
        <v>72</v>
      </c>
      <c r="K1069" t="e">
        <f>IF(assembly_staff_import[[#This Row],[Legislative Staff Type]]="Personal",assembly_staff_import[[#This Row],[Vlookup Reports To Person]], "")</f>
        <v>#REF!</v>
      </c>
      <c r="L1069" t="str">
        <f>PROPER(assembly_staff_import[[#This Row],[First MI Name via NAME_SOURCE_KEY TEXT]])</f>
        <v xml:space="preserve"> Claude</v>
      </c>
      <c r="M1069" t="s">
        <v>20524</v>
      </c>
      <c r="N1069" t="str">
        <f>LOWER(CONCATENATE(assembly_staff_import[[#This Row],[Last Name]],LEFT(assembly_staff_import[[#This Row],[First Name (no initial)]],1),"@nyassembly.gov"))</f>
        <v>nelsonc@nyassembly.gov</v>
      </c>
      <c r="O1069" t="s">
        <v>20526</v>
      </c>
      <c r="P1069" t="e">
        <f>VLOOKUP(assembly_staff_import[[#This Row],[Full Name]],[3]!PEOPLE_March_20[#Data],1,0)</f>
        <v>#REF!</v>
      </c>
      <c r="Q1069" t="e">
        <f>VLOOKUP(assembly_staff_import[[#This Row],[Full Name]],[3]!Table17[#Data],3,0)</f>
        <v>#REF!</v>
      </c>
      <c r="R1069" t="e">
        <f>VLOOKUP(assembly_staff_import[[#This Row],[Formatted Works for Group]],[3]!Table7[#Data],1,0)</f>
        <v>#REF!</v>
      </c>
      <c r="S1069" t="e">
        <f>IF(assembly_staff_import[[#This Row],[Legislative Staff Type]]="Personal", assembly_staff_import[[#This Row],[Vlookup Works for Group]], assembly_staff_import[[#This Row],[Formatted Works for Group calc]]&amp;", Central Staff Office, Assembly")</f>
        <v>#REF!</v>
      </c>
      <c r="T1069" s="20" t="str">
        <f>TRIM(assembly_staff_import[[#This Row],[NAME_SOURCE_KEY]])</f>
        <v>NELSON, CLAUDE</v>
      </c>
      <c r="U1069" t="s">
        <v>28711</v>
      </c>
      <c r="V1069" t="s">
        <v>28712</v>
      </c>
      <c r="W1069" t="s">
        <v>28713</v>
      </c>
      <c r="Y1069" t="str">
        <f>IF(assembly_staff_import[[#This Row],[Legislative Staff Type]]="Personal", PROPER(TRIM(assembly_staff_import[[#This Row],[Unit First MI via UNIT_SOURCE_KEY]])&amp;" "&amp;assembly_staff_import[[#This Row],[Unit Last via UNIT_SOURCE_KEY]]), PROPER(TRIM(assembly_staff_import[[#This Row],[UNIT NAME_SOURCE_KEY2]])))</f>
        <v>Michele R. Titus</v>
      </c>
      <c r="Z1069" t="s">
        <v>28705</v>
      </c>
      <c r="AA1069" t="e">
        <f>VLOOKUP(assembly_staff_import[[#This Row],[Formatted and corrected Works for Group Text]],[3]!Table4[#Data],1,0)</f>
        <v>#REF!</v>
      </c>
      <c r="AB1069" t="e">
        <f>VLOOKUP(assembly_staff_import[[#This Row],[Formatted and corrected Works for Group Text]],[3]!Table5[#Data],2,0)</f>
        <v>#REF!</v>
      </c>
      <c r="AC1069" t="str">
        <f>IF(TRIM(assembly_staff_import[[#This Row],[PUBLIC INFO ADDR_SOURCE_KEY]])="CAPITOL, ALBANY", "Legislative / Capitol Office", "District Office")</f>
        <v>Legislative / Capitol Office</v>
      </c>
      <c r="AD1069" t="s">
        <v>28706</v>
      </c>
      <c r="AE1069" t="s">
        <v>28707</v>
      </c>
      <c r="AF1069" t="str">
        <f>"A38 "</f>
        <v xml:space="preserve">A38 </v>
      </c>
      <c r="AG1069" t="s">
        <v>28708</v>
      </c>
      <c r="AH1069" t="s">
        <v>28714</v>
      </c>
      <c r="AI1069" t="s">
        <v>24653</v>
      </c>
      <c r="AJ1069" t="s">
        <v>23493</v>
      </c>
    </row>
    <row r="1070" spans="1:36" x14ac:dyDescent="0.2">
      <c r="A1070" t="str">
        <f>TRIM(PROPER((assembly_staff_import[[#This Row],[First MI Name via NAME_SOURCE_KEY TEXT]]&amp;" "&amp;assembly_staff_import[[#This Row],[Last Name via NAME_SOURCE_KEY TEXT]]&amp;" "&amp;assembly_staff_import[[#This Row],[Suffix via NAME_SOURCE_KEY]])))</f>
        <v>Norman R Jones</v>
      </c>
      <c r="B1070" t="str">
        <f>TRIM(CONCATENATE(TRIM(assembly_staff_import[[#This Row],[Full Name]]), ", ", assembly_staff_import[[#This Row],[Title]]))</f>
        <v>Norman R Jones, Legis Director</v>
      </c>
      <c r="C1070" t="e">
        <f>assembly_staff_import[[#This Row],[Vlookup_groups]]</f>
        <v>#REF!</v>
      </c>
      <c r="D1070" t="str">
        <f>IF(assembly_staff_import[[#This Row],[Legislative Staff Type]]="Personal",assembly_staff_import[[#This Row],[Formatted Personal Staff Office]],"")</f>
        <v>District Office</v>
      </c>
      <c r="E1070" t="s">
        <v>65</v>
      </c>
      <c r="F1070" s="19" t="s">
        <v>10913</v>
      </c>
      <c r="G1070" t="s">
        <v>67</v>
      </c>
      <c r="H1070" t="str">
        <f>TRIM(PROPER((assembly_staff_import[[#This Row],[Last Name via NAME_SOURCE_KEY TEXT]]&amp;" "&amp;assembly_staff_import[[#This Row],[Suffix via NAME_SOURCE_KEY]])))</f>
        <v>Jones</v>
      </c>
      <c r="I1070" t="str">
        <f>PROPER(assembly_staff_import[[#This Row],[JOB TITLE_SOURCE_KEY]])</f>
        <v xml:space="preserve">Legis Director                             </v>
      </c>
      <c r="J1070" t="s">
        <v>72</v>
      </c>
      <c r="K1070" t="e">
        <f>IF(assembly_staff_import[[#This Row],[Legislative Staff Type]]="Personal",assembly_staff_import[[#This Row],[Vlookup Reports To Person]], "")</f>
        <v>#REF!</v>
      </c>
      <c r="L1070" t="str">
        <f>PROPER(assembly_staff_import[[#This Row],[First MI Name via NAME_SOURCE_KEY TEXT]])</f>
        <v xml:space="preserve"> Norman R</v>
      </c>
      <c r="M1070" t="s">
        <v>20573</v>
      </c>
      <c r="N1070" t="str">
        <f>LOWER(CONCATENATE(assembly_staff_import[[#This Row],[Last Name]],LEFT(assembly_staff_import[[#This Row],[First Name (no initial)]],1),"@nyassembly.gov"))</f>
        <v>jonesn@nyassembly.gov</v>
      </c>
      <c r="O1070" t="s">
        <v>7070</v>
      </c>
      <c r="P1070" t="e">
        <f>VLOOKUP(assembly_staff_import[[#This Row],[Full Name]],[3]!PEOPLE_March_20[#Data],1,0)</f>
        <v>#REF!</v>
      </c>
      <c r="Q1070" t="e">
        <f>VLOOKUP(assembly_staff_import[[#This Row],[Full Name]],[3]!Table17[#Data],3,0)</f>
        <v>#REF!</v>
      </c>
      <c r="R1070" t="e">
        <f>VLOOKUP(assembly_staff_import[[#This Row],[Formatted Works for Group]],[3]!Table7[#Data],1,0)</f>
        <v>#REF!</v>
      </c>
      <c r="S1070" t="e">
        <f>IF(assembly_staff_import[[#This Row],[Legislative Staff Type]]="Personal", assembly_staff_import[[#This Row],[Vlookup Works for Group]], assembly_staff_import[[#This Row],[Formatted Works for Group calc]]&amp;", Central Staff Office, Assembly")</f>
        <v>#REF!</v>
      </c>
      <c r="T1070" s="20" t="str">
        <f>TRIM(assembly_staff_import[[#This Row],[NAME_SOURCE_KEY]])</f>
        <v>JONES, NORMAN R</v>
      </c>
      <c r="U1070" t="s">
        <v>28715</v>
      </c>
      <c r="V1070" t="s">
        <v>25493</v>
      </c>
      <c r="W1070" t="s">
        <v>28716</v>
      </c>
      <c r="Y1070" t="str">
        <f>IF(assembly_staff_import[[#This Row],[Legislative Staff Type]]="Personal", PROPER(TRIM(assembly_staff_import[[#This Row],[Unit First MI via UNIT_SOURCE_KEY]])&amp;" "&amp;assembly_staff_import[[#This Row],[Unit Last via UNIT_SOURCE_KEY]]), PROPER(TRIM(assembly_staff_import[[#This Row],[UNIT NAME_SOURCE_KEY2]])))</f>
        <v>Michele R. Titus</v>
      </c>
      <c r="Z1070" t="s">
        <v>28705</v>
      </c>
      <c r="AA1070" t="e">
        <f>VLOOKUP(assembly_staff_import[[#This Row],[Formatted and corrected Works for Group Text]],[3]!Table4[#Data],1,0)</f>
        <v>#REF!</v>
      </c>
      <c r="AB1070" t="e">
        <f>VLOOKUP(assembly_staff_import[[#This Row],[Formatted and corrected Works for Group Text]],[3]!Table5[#Data],2,0)</f>
        <v>#REF!</v>
      </c>
      <c r="AC1070" t="str">
        <f>IF(TRIM(assembly_staff_import[[#This Row],[PUBLIC INFO ADDR_SOURCE_KEY]])="CAPITOL, ALBANY", "Legislative / Capitol Office", "District Office")</f>
        <v>District Office</v>
      </c>
      <c r="AD1070" t="s">
        <v>28706</v>
      </c>
      <c r="AE1070" t="s">
        <v>28707</v>
      </c>
      <c r="AF1070" t="str">
        <f>"A38 "</f>
        <v xml:space="preserve">A38 </v>
      </c>
      <c r="AG1070" t="s">
        <v>28708</v>
      </c>
      <c r="AH1070" t="s">
        <v>28717</v>
      </c>
      <c r="AI1070" t="s">
        <v>23492</v>
      </c>
      <c r="AJ1070" t="s">
        <v>28718</v>
      </c>
    </row>
    <row r="1071" spans="1:36" x14ac:dyDescent="0.2">
      <c r="A1071" t="str">
        <f>TRIM(PROPER((assembly_staff_import[[#This Row],[First MI Name via NAME_SOURCE_KEY TEXT]]&amp;" "&amp;assembly_staff_import[[#This Row],[Last Name via NAME_SOURCE_KEY TEXT]]&amp;" "&amp;assembly_staff_import[[#This Row],[Suffix via NAME_SOURCE_KEY]])))</f>
        <v>Richard A Jr Mckoy Jr</v>
      </c>
      <c r="B1071" t="str">
        <f>TRIM(CONCATENATE(TRIM(assembly_staff_import[[#This Row],[Full Name]]), ", ", assembly_staff_import[[#This Row],[Title]]))</f>
        <v>Richard A Jr Mckoy Jr, Special Asst</v>
      </c>
      <c r="C1071" t="e">
        <f>assembly_staff_import[[#This Row],[Vlookup_groups]]</f>
        <v>#REF!</v>
      </c>
      <c r="D1071" t="str">
        <f>IF(assembly_staff_import[[#This Row],[Legislative Staff Type]]="Personal",assembly_staff_import[[#This Row],[Formatted Personal Staff Office]],"")</f>
        <v>Legislative / Capitol Office</v>
      </c>
      <c r="E1071" t="s">
        <v>65</v>
      </c>
      <c r="F1071" s="19" t="s">
        <v>10913</v>
      </c>
      <c r="G1071" t="s">
        <v>67</v>
      </c>
      <c r="H1071" t="str">
        <f>TRIM(PROPER((assembly_staff_import[[#This Row],[Last Name via NAME_SOURCE_KEY TEXT]]&amp;" "&amp;assembly_staff_import[[#This Row],[Suffix via NAME_SOURCE_KEY]])))</f>
        <v>Mckoy Jr</v>
      </c>
      <c r="I1071" t="str">
        <f>PROPER(assembly_staff_import[[#This Row],[JOB TITLE_SOURCE_KEY]])</f>
        <v xml:space="preserve">Special Asst                               </v>
      </c>
      <c r="J1071" t="s">
        <v>72</v>
      </c>
      <c r="K1071" t="e">
        <f>IF(assembly_staff_import[[#This Row],[Legislative Staff Type]]="Personal",assembly_staff_import[[#This Row],[Vlookup Reports To Person]], "")</f>
        <v>#REF!</v>
      </c>
      <c r="L1071" t="str">
        <f>PROPER(assembly_staff_import[[#This Row],[First MI Name via NAME_SOURCE_KEY TEXT]])</f>
        <v xml:space="preserve"> Richard A Jr</v>
      </c>
      <c r="M1071" t="s">
        <v>20550</v>
      </c>
      <c r="N1071" t="str">
        <f>LOWER(CONCATENATE(assembly_staff_import[[#This Row],[Last Name]],LEFT(assembly_staff_import[[#This Row],[First Name (no initial)]],1),"@nyassembly.gov"))</f>
        <v>mckoy jrr@nyassembly.gov</v>
      </c>
      <c r="O1071" t="s">
        <v>3996</v>
      </c>
      <c r="P1071" t="e">
        <f>VLOOKUP(assembly_staff_import[[#This Row],[Full Name]],[3]!PEOPLE_March_20[#Data],1,0)</f>
        <v>#REF!</v>
      </c>
      <c r="Q1071" t="e">
        <f>VLOOKUP(assembly_staff_import[[#This Row],[Full Name]],[3]!Table17[#Data],3,0)</f>
        <v>#REF!</v>
      </c>
      <c r="R1071" t="e">
        <f>VLOOKUP(assembly_staff_import[[#This Row],[Formatted Works for Group]],[3]!Table7[#Data],1,0)</f>
        <v>#REF!</v>
      </c>
      <c r="S1071" t="e">
        <f>IF(assembly_staff_import[[#This Row],[Legislative Staff Type]]="Personal", assembly_staff_import[[#This Row],[Vlookup Works for Group]], assembly_staff_import[[#This Row],[Formatted Works for Group calc]]&amp;", Central Staff Office, Assembly")</f>
        <v>#REF!</v>
      </c>
      <c r="T1071" s="20" t="str">
        <f>TRIM(assembly_staff_import[[#This Row],[NAME_SOURCE_KEY]])</f>
        <v>MCKOY, RICHARD A JR</v>
      </c>
      <c r="U1071" t="s">
        <v>28719</v>
      </c>
      <c r="V1071" t="s">
        <v>28720</v>
      </c>
      <c r="W1071" t="s">
        <v>28721</v>
      </c>
      <c r="X1071" t="s">
        <v>23498</v>
      </c>
      <c r="Y1071" t="str">
        <f>IF(assembly_staff_import[[#This Row],[Legislative Staff Type]]="Personal", PROPER(TRIM(assembly_staff_import[[#This Row],[Unit First MI via UNIT_SOURCE_KEY]])&amp;" "&amp;assembly_staff_import[[#This Row],[Unit Last via UNIT_SOURCE_KEY]]), PROPER(TRIM(assembly_staff_import[[#This Row],[UNIT NAME_SOURCE_KEY2]])))</f>
        <v>Michele R. Titus</v>
      </c>
      <c r="Z1071" t="s">
        <v>28705</v>
      </c>
      <c r="AA1071" t="e">
        <f>VLOOKUP(assembly_staff_import[[#This Row],[Formatted and corrected Works for Group Text]],[3]!Table4[#Data],1,0)</f>
        <v>#REF!</v>
      </c>
      <c r="AB1071" t="e">
        <f>VLOOKUP(assembly_staff_import[[#This Row],[Formatted and corrected Works for Group Text]],[3]!Table5[#Data],2,0)</f>
        <v>#REF!</v>
      </c>
      <c r="AC1071" t="str">
        <f>IF(TRIM(assembly_staff_import[[#This Row],[PUBLIC INFO ADDR_SOURCE_KEY]])="CAPITOL, ALBANY", "Legislative / Capitol Office", "District Office")</f>
        <v>Legislative / Capitol Office</v>
      </c>
      <c r="AD1071" t="s">
        <v>28706</v>
      </c>
      <c r="AE1071" t="s">
        <v>28707</v>
      </c>
      <c r="AF1071" t="str">
        <f>"A38 "</f>
        <v xml:space="preserve">A38 </v>
      </c>
      <c r="AG1071" t="s">
        <v>28708</v>
      </c>
      <c r="AH1071" t="s">
        <v>28722</v>
      </c>
      <c r="AI1071" t="s">
        <v>24653</v>
      </c>
      <c r="AJ1071" t="s">
        <v>23493</v>
      </c>
    </row>
    <row r="1072" spans="1:36" x14ac:dyDescent="0.2">
      <c r="A1072" t="str">
        <f>TRIM(PROPER((assembly_staff_import[[#This Row],[First MI Name via NAME_SOURCE_KEY TEXT]]&amp;" "&amp;assembly_staff_import[[#This Row],[Last Name via NAME_SOURCE_KEY TEXT]]&amp;" "&amp;assembly_staff_import[[#This Row],[Suffix via NAME_SOURCE_KEY]])))</f>
        <v>Tavia S Blakley</v>
      </c>
      <c r="B1072" t="str">
        <f>TRIM(CONCATENATE(TRIM(assembly_staff_import[[#This Row],[Full Name]]), ", ", assembly_staff_import[[#This Row],[Title]]))</f>
        <v>Tavia S Blakley, Coord Leg &amp; Comm Affs</v>
      </c>
      <c r="C1072" t="e">
        <f>assembly_staff_import[[#This Row],[Vlookup_groups]]</f>
        <v>#REF!</v>
      </c>
      <c r="D1072" t="str">
        <f>IF(assembly_staff_import[[#This Row],[Legislative Staff Type]]="Personal",assembly_staff_import[[#This Row],[Formatted Personal Staff Office]],"")</f>
        <v>District Office</v>
      </c>
      <c r="E1072" t="s">
        <v>65</v>
      </c>
      <c r="F1072" s="19" t="s">
        <v>10913</v>
      </c>
      <c r="G1072" t="s">
        <v>67</v>
      </c>
      <c r="H1072" t="str">
        <f>TRIM(PROPER((assembly_staff_import[[#This Row],[Last Name via NAME_SOURCE_KEY TEXT]]&amp;" "&amp;assembly_staff_import[[#This Row],[Suffix via NAME_SOURCE_KEY]])))</f>
        <v>Blakley</v>
      </c>
      <c r="I1072" t="str">
        <f>PROPER(assembly_staff_import[[#This Row],[JOB TITLE_SOURCE_KEY]])</f>
        <v xml:space="preserve">Coord Leg &amp; Comm Affs                      </v>
      </c>
      <c r="J1072" t="s">
        <v>72</v>
      </c>
      <c r="K1072" t="e">
        <f>IF(assembly_staff_import[[#This Row],[Legislative Staff Type]]="Personal",assembly_staff_import[[#This Row],[Vlookup Reports To Person]], "")</f>
        <v>#REF!</v>
      </c>
      <c r="L1072" t="str">
        <f>PROPER(assembly_staff_import[[#This Row],[First MI Name via NAME_SOURCE_KEY TEXT]])</f>
        <v xml:space="preserve"> Tavia S</v>
      </c>
      <c r="M1072" t="s">
        <v>11262</v>
      </c>
      <c r="N1072" t="str">
        <f>LOWER(CONCATENATE(assembly_staff_import[[#This Row],[Last Name]],LEFT(assembly_staff_import[[#This Row],[First Name (no initial)]],1),"@nyassembly.gov"))</f>
        <v>blakleyt@nyassembly.gov</v>
      </c>
      <c r="O1072" t="s">
        <v>28723</v>
      </c>
      <c r="P1072" t="e">
        <f>VLOOKUP(assembly_staff_import[[#This Row],[Full Name]],[3]!PEOPLE_March_20[#Data],1,0)</f>
        <v>#REF!</v>
      </c>
      <c r="Q1072" t="e">
        <f>VLOOKUP(assembly_staff_import[[#This Row],[Full Name]],[3]!Table17[#Data],3,0)</f>
        <v>#REF!</v>
      </c>
      <c r="R1072" t="e">
        <f>VLOOKUP(assembly_staff_import[[#This Row],[Formatted Works for Group]],[3]!Table7[#Data],1,0)</f>
        <v>#REF!</v>
      </c>
      <c r="S1072" t="e">
        <f>IF(assembly_staff_import[[#This Row],[Legislative Staff Type]]="Personal", assembly_staff_import[[#This Row],[Vlookup Works for Group]], assembly_staff_import[[#This Row],[Formatted Works for Group calc]]&amp;", Central Staff Office, Assembly")</f>
        <v>#REF!</v>
      </c>
      <c r="T1072" s="20" t="str">
        <f>TRIM(assembly_staff_import[[#This Row],[NAME_SOURCE_KEY]])</f>
        <v>BLAKLEY, TAVIA S</v>
      </c>
      <c r="U1072" t="s">
        <v>28724</v>
      </c>
      <c r="V1072" t="s">
        <v>28725</v>
      </c>
      <c r="W1072" t="s">
        <v>28726</v>
      </c>
      <c r="Y1072" t="str">
        <f>IF(assembly_staff_import[[#This Row],[Legislative Staff Type]]="Personal", PROPER(TRIM(assembly_staff_import[[#This Row],[Unit First MI via UNIT_SOURCE_KEY]])&amp;" "&amp;assembly_staff_import[[#This Row],[Unit Last via UNIT_SOURCE_KEY]]), PROPER(TRIM(assembly_staff_import[[#This Row],[UNIT NAME_SOURCE_KEY2]])))</f>
        <v>Michele R. Titus</v>
      </c>
      <c r="Z1072" t="s">
        <v>28705</v>
      </c>
      <c r="AA1072" t="e">
        <f>VLOOKUP(assembly_staff_import[[#This Row],[Formatted and corrected Works for Group Text]],[3]!Table4[#Data],1,0)</f>
        <v>#REF!</v>
      </c>
      <c r="AB1072" t="e">
        <f>VLOOKUP(assembly_staff_import[[#This Row],[Formatted and corrected Works for Group Text]],[3]!Table5[#Data],2,0)</f>
        <v>#REF!</v>
      </c>
      <c r="AC1072" t="str">
        <f>IF(TRIM(assembly_staff_import[[#This Row],[PUBLIC INFO ADDR_SOURCE_KEY]])="CAPITOL, ALBANY", "Legislative / Capitol Office", "District Office")</f>
        <v>District Office</v>
      </c>
      <c r="AD1072" t="s">
        <v>28706</v>
      </c>
      <c r="AE1072" t="s">
        <v>28707</v>
      </c>
      <c r="AF1072" t="str">
        <f>"A38 "</f>
        <v xml:space="preserve">A38 </v>
      </c>
      <c r="AG1072" t="s">
        <v>28708</v>
      </c>
      <c r="AH1072" t="s">
        <v>28727</v>
      </c>
      <c r="AI1072" t="s">
        <v>23480</v>
      </c>
      <c r="AJ1072" t="s">
        <v>28710</v>
      </c>
    </row>
    <row r="1073" spans="1:36" x14ac:dyDescent="0.2">
      <c r="A1073" t="str">
        <f>TRIM(PROPER((assembly_staff_import[[#This Row],[First MI Name via NAME_SOURCE_KEY TEXT]]&amp;" "&amp;assembly_staff_import[[#This Row],[Last Name via NAME_SOURCE_KEY TEXT]]&amp;" "&amp;assembly_staff_import[[#This Row],[Suffix via NAME_SOURCE_KEY]])))</f>
        <v>Daniel M Cairns</v>
      </c>
      <c r="B1073" t="str">
        <f>TRIM(CONCATENATE(TRIM(assembly_staff_import[[#This Row],[Full Name]]), ", ", assembly_staff_import[[#This Row],[Title]]))</f>
        <v>Daniel M Cairns, Mgr Legis Affairs-Min</v>
      </c>
      <c r="C1073" t="e">
        <f>assembly_staff_import[[#This Row],[Vlookup_groups]]</f>
        <v>#REF!</v>
      </c>
      <c r="D1073" t="str">
        <f>IF(assembly_staff_import[[#This Row],[Legislative Staff Type]]="Personal",assembly_staff_import[[#This Row],[Formatted Personal Staff Office]],"")</f>
        <v/>
      </c>
      <c r="E1073" t="s">
        <v>65</v>
      </c>
      <c r="F1073" s="19" t="s">
        <v>10913</v>
      </c>
      <c r="G1073" t="s">
        <v>1237</v>
      </c>
      <c r="H1073" t="str">
        <f>TRIM(PROPER((assembly_staff_import[[#This Row],[Last Name via NAME_SOURCE_KEY TEXT]]&amp;" "&amp;assembly_staff_import[[#This Row],[Suffix via NAME_SOURCE_KEY]])))</f>
        <v>Cairns</v>
      </c>
      <c r="I1073" t="str">
        <f>PROPER(assembly_staff_import[[#This Row],[JOB TITLE_SOURCE_KEY]])</f>
        <v xml:space="preserve">Mgr Legis Affairs-Min                      </v>
      </c>
      <c r="J1073" t="s">
        <v>72</v>
      </c>
      <c r="K1073" t="str">
        <f>IF(assembly_staff_import[[#This Row],[Legislative Staff Type]]="Personal",assembly_staff_import[[#This Row],[Vlookup Reports To Person]], "")</f>
        <v/>
      </c>
      <c r="L1073" t="str">
        <f>PROPER(assembly_staff_import[[#This Row],[First MI Name via NAME_SOURCE_KEY TEXT]])</f>
        <v xml:space="preserve"> Daniel M</v>
      </c>
      <c r="M1073" t="s">
        <v>21844</v>
      </c>
      <c r="N1073" t="str">
        <f>LOWER(CONCATENATE(assembly_staff_import[[#This Row],[Last Name]],LEFT(assembly_staff_import[[#This Row],[First Name (no initial)]],1),"@nyassembly.gov"))</f>
        <v>cairnsd@nyassembly.gov</v>
      </c>
      <c r="O1073" t="s">
        <v>23595</v>
      </c>
      <c r="P1073" t="e">
        <f>VLOOKUP(assembly_staff_import[[#This Row],[Full Name]],[3]!PEOPLE_March_20[#Data],1,0)</f>
        <v>#REF!</v>
      </c>
      <c r="Q1073" t="e">
        <f>VLOOKUP(assembly_staff_import[[#This Row],[Full Name]],[3]!Table17[#Data],3,0)</f>
        <v>#REF!</v>
      </c>
      <c r="R1073" t="e">
        <f>VLOOKUP(assembly_staff_import[[#This Row],[Formatted Works for Group]],[3]!Table7[#Data],1,0)</f>
        <v>#REF!</v>
      </c>
      <c r="S1073" t="str">
        <f>IF(assembly_staff_import[[#This Row],[Legislative Staff Type]]="Personal", assembly_staff_import[[#This Row],[Vlookup Works for Group]], assembly_staff_import[[#This Row],[Formatted Works for Group calc]]&amp;", Central Staff Office, Assembly")</f>
        <v>Minority Leader Staff, Central Staff Office, Assembly</v>
      </c>
      <c r="T1073" s="20" t="str">
        <f>TRIM(assembly_staff_import[[#This Row],[NAME_SOURCE_KEY]])</f>
        <v>CAIRNS, DANIEL M</v>
      </c>
      <c r="U1073" t="s">
        <v>28728</v>
      </c>
      <c r="V1073" t="s">
        <v>28729</v>
      </c>
      <c r="W1073" t="s">
        <v>28730</v>
      </c>
      <c r="Y1073"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 Staff</v>
      </c>
      <c r="Z1073" t="s">
        <v>28731</v>
      </c>
      <c r="AA1073" t="e">
        <f>VLOOKUP(assembly_staff_import[[#This Row],[Formatted and corrected Works for Group Text]],[3]!Table4[#Data],1,0)</f>
        <v>#REF!</v>
      </c>
      <c r="AB1073" t="e">
        <f>VLOOKUP(assembly_staff_import[[#This Row],[Formatted and corrected Works for Group Text]],[3]!Table5[#Data],2,0)</f>
        <v>#REF!</v>
      </c>
      <c r="AC1073" t="str">
        <f>IF(TRIM(assembly_staff_import[[#This Row],[PUBLIC INFO ADDR_SOURCE_KEY]])="CAPITOL, ALBANY", "Legislative / Capitol Office", "District Office")</f>
        <v>Legislative / Capitol Office</v>
      </c>
      <c r="AD1073" t="s">
        <v>28732</v>
      </c>
      <c r="AF1073" t="str">
        <f>"435 "</f>
        <v xml:space="preserve">435 </v>
      </c>
      <c r="AG1073" t="s">
        <v>28732</v>
      </c>
      <c r="AH1073" t="s">
        <v>28733</v>
      </c>
      <c r="AI1073" t="s">
        <v>28734</v>
      </c>
      <c r="AJ1073" t="s">
        <v>23493</v>
      </c>
    </row>
    <row r="1074" spans="1:36" x14ac:dyDescent="0.2">
      <c r="A1074" t="str">
        <f>TRIM(PROPER((assembly_staff_import[[#This Row],[First MI Name via NAME_SOURCE_KEY TEXT]]&amp;" "&amp;assembly_staff_import[[#This Row],[Last Name via NAME_SOURCE_KEY TEXT]]&amp;" "&amp;assembly_staff_import[[#This Row],[Suffix via NAME_SOURCE_KEY]])))</f>
        <v>Judith A Skype</v>
      </c>
      <c r="B1074" t="str">
        <f>TRIM(CONCATENATE(TRIM(assembly_staff_import[[#This Row],[Full Name]]), ", ", assembly_staff_import[[#This Row],[Title]]))</f>
        <v>Judith A Skype, Chief Of Staff</v>
      </c>
      <c r="C1074" t="e">
        <f>assembly_staff_import[[#This Row],[Vlookup_groups]]</f>
        <v>#REF!</v>
      </c>
      <c r="D1074" t="str">
        <f>IF(assembly_staff_import[[#This Row],[Legislative Staff Type]]="Personal",assembly_staff_import[[#This Row],[Formatted Personal Staff Office]],"")</f>
        <v/>
      </c>
      <c r="E1074" t="s">
        <v>65</v>
      </c>
      <c r="F1074" s="19" t="s">
        <v>10913</v>
      </c>
      <c r="G1074" t="s">
        <v>1237</v>
      </c>
      <c r="H1074" t="str">
        <f>TRIM(PROPER((assembly_staff_import[[#This Row],[Last Name via NAME_SOURCE_KEY TEXT]]&amp;" "&amp;assembly_staff_import[[#This Row],[Suffix via NAME_SOURCE_KEY]])))</f>
        <v>Skype</v>
      </c>
      <c r="I1074" t="str">
        <f>PROPER(assembly_staff_import[[#This Row],[JOB TITLE_SOURCE_KEY]])</f>
        <v xml:space="preserve">Chief Of Staff                             </v>
      </c>
      <c r="J1074" t="s">
        <v>72</v>
      </c>
      <c r="K1074" t="str">
        <f>IF(assembly_staff_import[[#This Row],[Legislative Staff Type]]="Personal",assembly_staff_import[[#This Row],[Vlookup Reports To Person]], "")</f>
        <v/>
      </c>
      <c r="L1074" t="str">
        <f>PROPER(assembly_staff_import[[#This Row],[First MI Name via NAME_SOURCE_KEY TEXT]])</f>
        <v xml:space="preserve"> Judith A</v>
      </c>
      <c r="M1074" t="s">
        <v>21827</v>
      </c>
      <c r="N1074" t="str">
        <f>LOWER(CONCATENATE(assembly_staff_import[[#This Row],[Last Name]],LEFT(assembly_staff_import[[#This Row],[First Name (no initial)]],1),"@nyassembly.gov"))</f>
        <v>skypej@nyassembly.gov</v>
      </c>
      <c r="O1074" t="s">
        <v>14546</v>
      </c>
      <c r="P1074" t="e">
        <f>VLOOKUP(assembly_staff_import[[#This Row],[Full Name]],[3]!PEOPLE_March_20[#Data],1,0)</f>
        <v>#REF!</v>
      </c>
      <c r="Q1074" t="e">
        <f>VLOOKUP(assembly_staff_import[[#This Row],[Full Name]],[3]!Table17[#Data],3,0)</f>
        <v>#REF!</v>
      </c>
      <c r="R1074" t="e">
        <f>VLOOKUP(assembly_staff_import[[#This Row],[Formatted Works for Group]],[3]!Table7[#Data],1,0)</f>
        <v>#REF!</v>
      </c>
      <c r="S1074" t="str">
        <f>IF(assembly_staff_import[[#This Row],[Legislative Staff Type]]="Personal", assembly_staff_import[[#This Row],[Vlookup Works for Group]], assembly_staff_import[[#This Row],[Formatted Works for Group calc]]&amp;", Central Staff Office, Assembly")</f>
        <v>Minority Leader Staff, Central Staff Office, Assembly</v>
      </c>
      <c r="T1074" s="20" t="str">
        <f>TRIM(assembly_staff_import[[#This Row],[NAME_SOURCE_KEY]])</f>
        <v>SKYPE, JUDITH A</v>
      </c>
      <c r="U1074" t="s">
        <v>28735</v>
      </c>
      <c r="V1074" t="s">
        <v>28736</v>
      </c>
      <c r="W1074" t="s">
        <v>23478</v>
      </c>
      <c r="Y1074"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 Staff</v>
      </c>
      <c r="Z1074" t="s">
        <v>28731</v>
      </c>
      <c r="AA1074" t="e">
        <f>VLOOKUP(assembly_staff_import[[#This Row],[Formatted and corrected Works for Group Text]],[3]!Table4[#Data],1,0)</f>
        <v>#REF!</v>
      </c>
      <c r="AB1074" t="e">
        <f>VLOOKUP(assembly_staff_import[[#This Row],[Formatted and corrected Works for Group Text]],[3]!Table5[#Data],2,0)</f>
        <v>#REF!</v>
      </c>
      <c r="AC1074" t="str">
        <f>IF(TRIM(assembly_staff_import[[#This Row],[PUBLIC INFO ADDR_SOURCE_KEY]])="CAPITOL, ALBANY", "Legislative / Capitol Office", "District Office")</f>
        <v>Legislative / Capitol Office</v>
      </c>
      <c r="AD1074" t="s">
        <v>28732</v>
      </c>
      <c r="AF1074" t="str">
        <f>"435 "</f>
        <v xml:space="preserve">435 </v>
      </c>
      <c r="AG1074" t="s">
        <v>28732</v>
      </c>
      <c r="AH1074" t="s">
        <v>28737</v>
      </c>
      <c r="AI1074" t="s">
        <v>23587</v>
      </c>
      <c r="AJ1074" t="s">
        <v>23493</v>
      </c>
    </row>
    <row r="1075" spans="1:36" x14ac:dyDescent="0.2">
      <c r="A1075" t="str">
        <f>TRIM(PROPER((assembly_staff_import[[#This Row],[First MI Name via NAME_SOURCE_KEY TEXT]]&amp;" "&amp;assembly_staff_import[[#This Row],[Last Name via NAME_SOURCE_KEY TEXT]]&amp;" "&amp;assembly_staff_import[[#This Row],[Suffix via NAME_SOURCE_KEY]])))</f>
        <v>Thomas J Kraus</v>
      </c>
      <c r="B1075" t="str">
        <f>TRIM(CONCATENATE(TRIM(assembly_staff_import[[#This Row],[Full Name]]), ", ", assembly_staff_import[[#This Row],[Title]]))</f>
        <v>Thomas J Kraus, Exec Director</v>
      </c>
      <c r="C1075" t="e">
        <f>assembly_staff_import[[#This Row],[Vlookup_groups]]</f>
        <v>#REF!</v>
      </c>
      <c r="D1075" t="str">
        <f>IF(assembly_staff_import[[#This Row],[Legislative Staff Type]]="Personal",assembly_staff_import[[#This Row],[Formatted Personal Staff Office]],"")</f>
        <v/>
      </c>
      <c r="E1075" t="s">
        <v>65</v>
      </c>
      <c r="F1075" s="19" t="s">
        <v>10913</v>
      </c>
      <c r="G1075" t="s">
        <v>1237</v>
      </c>
      <c r="H1075" t="str">
        <f>TRIM(PROPER((assembly_staff_import[[#This Row],[Last Name via NAME_SOURCE_KEY TEXT]]&amp;" "&amp;assembly_staff_import[[#This Row],[Suffix via NAME_SOURCE_KEY]])))</f>
        <v>Kraus</v>
      </c>
      <c r="I1075" t="str">
        <f>PROPER(assembly_staff_import[[#This Row],[JOB TITLE_SOURCE_KEY]])</f>
        <v xml:space="preserve">Exec Director                              </v>
      </c>
      <c r="J1075" t="s">
        <v>72</v>
      </c>
      <c r="K1075" t="str">
        <f>IF(assembly_staff_import[[#This Row],[Legislative Staff Type]]="Personal",assembly_staff_import[[#This Row],[Vlookup Reports To Person]], "")</f>
        <v/>
      </c>
      <c r="L1075" t="str">
        <f>PROPER(assembly_staff_import[[#This Row],[First MI Name via NAME_SOURCE_KEY TEXT]])</f>
        <v xml:space="preserve"> Thomas J</v>
      </c>
      <c r="M1075" t="s">
        <v>21840</v>
      </c>
      <c r="N1075" t="str">
        <f>LOWER(CONCATENATE(assembly_staff_import[[#This Row],[Last Name]],LEFT(assembly_staff_import[[#This Row],[First Name (no initial)]],1),"@nyassembly.gov"))</f>
        <v>kraust@nyassembly.gov</v>
      </c>
      <c r="O1075" t="s">
        <v>7424</v>
      </c>
      <c r="P1075" t="e">
        <f>VLOOKUP(assembly_staff_import[[#This Row],[Full Name]],[3]!PEOPLE_March_20[#Data],1,0)</f>
        <v>#REF!</v>
      </c>
      <c r="Q1075" t="e">
        <f>VLOOKUP(assembly_staff_import[[#This Row],[Full Name]],[3]!Table17[#Data],3,0)</f>
        <v>#REF!</v>
      </c>
      <c r="R1075" t="e">
        <f>VLOOKUP(assembly_staff_import[[#This Row],[Formatted Works for Group]],[3]!Table7[#Data],1,0)</f>
        <v>#REF!</v>
      </c>
      <c r="S1075" t="str">
        <f>IF(assembly_staff_import[[#This Row],[Legislative Staff Type]]="Personal", assembly_staff_import[[#This Row],[Vlookup Works for Group]], assembly_staff_import[[#This Row],[Formatted Works for Group calc]]&amp;", Central Staff Office, Assembly")</f>
        <v>Minority Leader Staff, Central Staff Office, Assembly</v>
      </c>
      <c r="T1075" s="20" t="str">
        <f>TRIM(assembly_staff_import[[#This Row],[NAME_SOURCE_KEY]])</f>
        <v>KRAUS, THOMAS J</v>
      </c>
      <c r="U1075" t="s">
        <v>28738</v>
      </c>
      <c r="V1075" t="s">
        <v>28739</v>
      </c>
      <c r="W1075" t="s">
        <v>27176</v>
      </c>
      <c r="Y1075"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 Staff</v>
      </c>
      <c r="Z1075" t="s">
        <v>28731</v>
      </c>
      <c r="AA1075" t="e">
        <f>VLOOKUP(assembly_staff_import[[#This Row],[Formatted and corrected Works for Group Text]],[3]!Table4[#Data],1,0)</f>
        <v>#REF!</v>
      </c>
      <c r="AB1075" t="e">
        <f>VLOOKUP(assembly_staff_import[[#This Row],[Formatted and corrected Works for Group Text]],[3]!Table5[#Data],2,0)</f>
        <v>#REF!</v>
      </c>
      <c r="AC1075" t="str">
        <f>IF(TRIM(assembly_staff_import[[#This Row],[PUBLIC INFO ADDR_SOURCE_KEY]])="CAPITOL, ALBANY", "Legislative / Capitol Office", "District Office")</f>
        <v>Legislative / Capitol Office</v>
      </c>
      <c r="AD1075" t="s">
        <v>28732</v>
      </c>
      <c r="AF1075" t="str">
        <f>"435 "</f>
        <v xml:space="preserve">435 </v>
      </c>
      <c r="AG1075" t="s">
        <v>28732</v>
      </c>
      <c r="AH1075" t="s">
        <v>28740</v>
      </c>
      <c r="AI1075" t="s">
        <v>23782</v>
      </c>
      <c r="AJ1075" t="s">
        <v>23493</v>
      </c>
    </row>
    <row r="1076" spans="1:36" x14ac:dyDescent="0.2">
      <c r="A1076" t="str">
        <f>TRIM(PROPER((assembly_staff_import[[#This Row],[First MI Name via NAME_SOURCE_KEY TEXT]]&amp;" "&amp;assembly_staff_import[[#This Row],[Last Name via NAME_SOURCE_KEY TEXT]]&amp;" "&amp;assembly_staff_import[[#This Row],[Suffix via NAME_SOURCE_KEY]])))</f>
        <v>William J Backes</v>
      </c>
      <c r="B1076" t="str">
        <f>TRIM(CONCATENATE(TRIM(assembly_staff_import[[#This Row],[Full Name]]), ", ", assembly_staff_import[[#This Row],[Title]]))</f>
        <v>William J Backes, Dir Conference Svc-Mi</v>
      </c>
      <c r="C1076" t="e">
        <f>assembly_staff_import[[#This Row],[Vlookup_groups]]</f>
        <v>#REF!</v>
      </c>
      <c r="D1076" t="str">
        <f>IF(assembly_staff_import[[#This Row],[Legislative Staff Type]]="Personal",assembly_staff_import[[#This Row],[Formatted Personal Staff Office]],"")</f>
        <v/>
      </c>
      <c r="E1076" t="s">
        <v>65</v>
      </c>
      <c r="F1076" s="19" t="s">
        <v>10913</v>
      </c>
      <c r="G1076" t="s">
        <v>1237</v>
      </c>
      <c r="H1076" t="str">
        <f>TRIM(PROPER((assembly_staff_import[[#This Row],[Last Name via NAME_SOURCE_KEY TEXT]]&amp;" "&amp;assembly_staff_import[[#This Row],[Suffix via NAME_SOURCE_KEY]])))</f>
        <v>Backes</v>
      </c>
      <c r="I1076" t="str">
        <f>PROPER(assembly_staff_import[[#This Row],[JOB TITLE_SOURCE_KEY]])</f>
        <v xml:space="preserve">Dir Conference Svc-Mi                      </v>
      </c>
      <c r="J1076" t="s">
        <v>72</v>
      </c>
      <c r="K1076" t="str">
        <f>IF(assembly_staff_import[[#This Row],[Legislative Staff Type]]="Personal",assembly_staff_import[[#This Row],[Vlookup Reports To Person]], "")</f>
        <v/>
      </c>
      <c r="L1076" t="str">
        <f>PROPER(assembly_staff_import[[#This Row],[First MI Name via NAME_SOURCE_KEY TEXT]])</f>
        <v xml:space="preserve"> William J</v>
      </c>
      <c r="M1076" t="s">
        <v>21871</v>
      </c>
      <c r="N1076" t="str">
        <f>LOWER(CONCATENATE(assembly_staff_import[[#This Row],[Last Name]],LEFT(assembly_staff_import[[#This Row],[First Name (no initial)]],1),"@nyassembly.gov"))</f>
        <v>backesw@nyassembly.gov</v>
      </c>
      <c r="O1076" t="s">
        <v>4756</v>
      </c>
      <c r="P1076" t="e">
        <f>VLOOKUP(assembly_staff_import[[#This Row],[Full Name]],[3]!PEOPLE_March_20[#Data],1,0)</f>
        <v>#REF!</v>
      </c>
      <c r="Q1076" t="e">
        <f>VLOOKUP(assembly_staff_import[[#This Row],[Full Name]],[3]!Table17[#Data],3,0)</f>
        <v>#REF!</v>
      </c>
      <c r="R1076" t="e">
        <f>VLOOKUP(assembly_staff_import[[#This Row],[Formatted Works for Group]],[3]!Table7[#Data],1,0)</f>
        <v>#REF!</v>
      </c>
      <c r="S1076" t="str">
        <f>IF(assembly_staff_import[[#This Row],[Legislative Staff Type]]="Personal", assembly_staff_import[[#This Row],[Vlookup Works for Group]], assembly_staff_import[[#This Row],[Formatted Works for Group calc]]&amp;", Central Staff Office, Assembly")</f>
        <v>Minority Leader Staff, Central Staff Office, Assembly</v>
      </c>
      <c r="T1076" s="20" t="str">
        <f>TRIM(assembly_staff_import[[#This Row],[NAME_SOURCE_KEY]])</f>
        <v>BACKES, WILLIAM J</v>
      </c>
      <c r="U1076" t="s">
        <v>9181</v>
      </c>
      <c r="V1076" t="s">
        <v>28741</v>
      </c>
      <c r="W1076" t="s">
        <v>28256</v>
      </c>
      <c r="Y1076"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 Staff</v>
      </c>
      <c r="Z1076" t="s">
        <v>28731</v>
      </c>
      <c r="AA1076" t="e">
        <f>VLOOKUP(assembly_staff_import[[#This Row],[Formatted and corrected Works for Group Text]],[3]!Table4[#Data],1,0)</f>
        <v>#REF!</v>
      </c>
      <c r="AB1076" t="e">
        <f>VLOOKUP(assembly_staff_import[[#This Row],[Formatted and corrected Works for Group Text]],[3]!Table5[#Data],2,0)</f>
        <v>#REF!</v>
      </c>
      <c r="AC1076" t="str">
        <f>IF(TRIM(assembly_staff_import[[#This Row],[PUBLIC INFO ADDR_SOURCE_KEY]])="CAPITOL, ALBANY", "Legislative / Capitol Office", "District Office")</f>
        <v>Legislative / Capitol Office</v>
      </c>
      <c r="AD1076" t="s">
        <v>28732</v>
      </c>
      <c r="AF1076" t="str">
        <f>"435 "</f>
        <v xml:space="preserve">435 </v>
      </c>
      <c r="AG1076" t="s">
        <v>28732</v>
      </c>
      <c r="AH1076" t="s">
        <v>28742</v>
      </c>
      <c r="AI1076" t="s">
        <v>28743</v>
      </c>
      <c r="AJ1076" t="s">
        <v>23493</v>
      </c>
    </row>
    <row r="1077" spans="1:36" x14ac:dyDescent="0.2">
      <c r="A1077" t="str">
        <f>TRIM(PROPER((assembly_staff_import[[#This Row],[First MI Name via NAME_SOURCE_KEY TEXT]]&amp;" "&amp;assembly_staff_import[[#This Row],[Last Name via NAME_SOURCE_KEY TEXT]]&amp;" "&amp;assembly_staff_import[[#This Row],[Suffix via NAME_SOURCE_KEY]])))</f>
        <v>Andrea M Thurber</v>
      </c>
      <c r="B1077" t="str">
        <f>TRIM(CONCATENATE(TRIM(assembly_staff_import[[#This Row],[Full Name]]), ", ", assembly_staff_import[[#This Row],[Title]]))</f>
        <v>Andrea M Thurber, Asst To The Director</v>
      </c>
      <c r="C1077" t="e">
        <f>assembly_staff_import[[#This Row],[Vlookup_groups]]</f>
        <v>#REF!</v>
      </c>
      <c r="D1077" t="str">
        <f>IF(assembly_staff_import[[#This Row],[Legislative Staff Type]]="Personal",assembly_staff_import[[#This Row],[Formatted Personal Staff Office]],"")</f>
        <v/>
      </c>
      <c r="E1077" t="s">
        <v>65</v>
      </c>
      <c r="F1077" s="19" t="s">
        <v>10913</v>
      </c>
      <c r="G1077" t="s">
        <v>1237</v>
      </c>
      <c r="H1077" t="str">
        <f>TRIM(PROPER((assembly_staff_import[[#This Row],[Last Name via NAME_SOURCE_KEY TEXT]]&amp;" "&amp;assembly_staff_import[[#This Row],[Suffix via NAME_SOURCE_KEY]])))</f>
        <v>Thurber</v>
      </c>
      <c r="I1077" t="str">
        <f>PROPER(assembly_staff_import[[#This Row],[JOB TITLE_SOURCE_KEY]])</f>
        <v xml:space="preserve">Asst To The Director                       </v>
      </c>
      <c r="J1077" t="s">
        <v>72</v>
      </c>
      <c r="K1077" t="str">
        <f>IF(assembly_staff_import[[#This Row],[Legislative Staff Type]]="Personal",assembly_staff_import[[#This Row],[Vlookup Reports To Person]], "")</f>
        <v/>
      </c>
      <c r="L1077" t="str">
        <f>PROPER(assembly_staff_import[[#This Row],[First MI Name via NAME_SOURCE_KEY TEXT]])</f>
        <v xml:space="preserve"> Andrea M</v>
      </c>
      <c r="M1077" t="s">
        <v>20399</v>
      </c>
      <c r="N1077" t="str">
        <f>LOWER(CONCATENATE(assembly_staff_import[[#This Row],[Last Name]],LEFT(assembly_staff_import[[#This Row],[First Name (no initial)]],1),"@nyassembly.gov"))</f>
        <v>thurbera@nyassembly.gov</v>
      </c>
      <c r="O1077" t="s">
        <v>14430</v>
      </c>
      <c r="P1077" t="e">
        <f>VLOOKUP(assembly_staff_import[[#This Row],[Full Name]],[3]!PEOPLE_March_20[#Data],1,0)</f>
        <v>#REF!</v>
      </c>
      <c r="Q1077" t="e">
        <f>VLOOKUP(assembly_staff_import[[#This Row],[Full Name]],[3]!Table17[#Data],3,0)</f>
        <v>#REF!</v>
      </c>
      <c r="R1077" t="e">
        <f>VLOOKUP(assembly_staff_import[[#This Row],[Formatted Works for Group]],[3]!Table7[#Data],1,0)</f>
        <v>#REF!</v>
      </c>
      <c r="S1077" t="str">
        <f>IF(assembly_staff_import[[#This Row],[Legislative Staff Type]]="Personal", assembly_staff_import[[#This Row],[Vlookup Works for Group]], assembly_staff_import[[#This Row],[Formatted Works for Group calc]]&amp;", Central Staff Office, Assembly")</f>
        <v>Minority Leader'S Office - Buffalo, Central Staff Office, Assembly</v>
      </c>
      <c r="T1077" s="20" t="str">
        <f>TRIM(assembly_staff_import[[#This Row],[NAME_SOURCE_KEY]])</f>
        <v>THURBER, ANDREA M</v>
      </c>
      <c r="U1077" t="s">
        <v>28744</v>
      </c>
      <c r="V1077" t="s">
        <v>28745</v>
      </c>
      <c r="W1077" t="s">
        <v>27321</v>
      </c>
      <c r="Y1077"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Leader'S Office - Buffalo</v>
      </c>
      <c r="Z1077" t="s">
        <v>28746</v>
      </c>
      <c r="AA1077" t="e">
        <f>VLOOKUP(assembly_staff_import[[#This Row],[Formatted and corrected Works for Group Text]],[3]!Table4[#Data],1,0)</f>
        <v>#REF!</v>
      </c>
      <c r="AB1077" t="e">
        <f>VLOOKUP(assembly_staff_import[[#This Row],[Formatted and corrected Works for Group Text]],[3]!Table5[#Data],2,0)</f>
        <v>#REF!</v>
      </c>
      <c r="AC1077" t="str">
        <f>IF(TRIM(assembly_staff_import[[#This Row],[PUBLIC INFO ADDR_SOURCE_KEY]])="CAPITOL, ALBANY", "Legislative / Capitol Office", "District Office")</f>
        <v>District Office</v>
      </c>
      <c r="AD1077" t="s">
        <v>28747</v>
      </c>
      <c r="AF1077" t="str">
        <f t="shared" ref="AF1077:AF1082" si="59">"463 "</f>
        <v xml:space="preserve">463 </v>
      </c>
      <c r="AG1077" t="s">
        <v>28747</v>
      </c>
      <c r="AH1077" t="s">
        <v>28748</v>
      </c>
      <c r="AI1077" t="s">
        <v>23518</v>
      </c>
      <c r="AJ1077" t="s">
        <v>28749</v>
      </c>
    </row>
    <row r="1078" spans="1:36" x14ac:dyDescent="0.2">
      <c r="A1078" t="str">
        <f>TRIM(PROPER((assembly_staff_import[[#This Row],[First MI Name via NAME_SOURCE_KEY TEXT]]&amp;" "&amp;assembly_staff_import[[#This Row],[Last Name via NAME_SOURCE_KEY TEXT]]&amp;" "&amp;assembly_staff_import[[#This Row],[Suffix via NAME_SOURCE_KEY]])))</f>
        <v>Elias A Farah</v>
      </c>
      <c r="B1078" t="str">
        <f>TRIM(CONCATENATE(TRIM(assembly_staff_import[[#This Row],[Full Name]]), ", ", assembly_staff_import[[#This Row],[Title]]))</f>
        <v>Elias A Farah, Leg Research Liaison</v>
      </c>
      <c r="C1078" t="e">
        <f>assembly_staff_import[[#This Row],[Vlookup_groups]]</f>
        <v>#REF!</v>
      </c>
      <c r="D1078" t="str">
        <f>IF(assembly_staff_import[[#This Row],[Legislative Staff Type]]="Personal",assembly_staff_import[[#This Row],[Formatted Personal Staff Office]],"")</f>
        <v/>
      </c>
      <c r="E1078" t="s">
        <v>65</v>
      </c>
      <c r="F1078" s="19" t="s">
        <v>10913</v>
      </c>
      <c r="G1078" t="s">
        <v>1237</v>
      </c>
      <c r="H1078" t="str">
        <f>TRIM(PROPER((assembly_staff_import[[#This Row],[Last Name via NAME_SOURCE_KEY TEXT]]&amp;" "&amp;assembly_staff_import[[#This Row],[Suffix via NAME_SOURCE_KEY]])))</f>
        <v>Farah</v>
      </c>
      <c r="I1078" t="str">
        <f>PROPER(assembly_staff_import[[#This Row],[JOB TITLE_SOURCE_KEY]])</f>
        <v xml:space="preserve">Leg Research Liaison                       </v>
      </c>
      <c r="J1078" t="s">
        <v>72</v>
      </c>
      <c r="K1078" t="str">
        <f>IF(assembly_staff_import[[#This Row],[Legislative Staff Type]]="Personal",assembly_staff_import[[#This Row],[Vlookup Reports To Person]], "")</f>
        <v/>
      </c>
      <c r="L1078" t="str">
        <f>PROPER(assembly_staff_import[[#This Row],[First MI Name via NAME_SOURCE_KEY TEXT]])</f>
        <v xml:space="preserve"> Elias A</v>
      </c>
      <c r="M1078" t="s">
        <v>13349</v>
      </c>
      <c r="N1078" t="str">
        <f>LOWER(CONCATENATE(assembly_staff_import[[#This Row],[Last Name]],LEFT(assembly_staff_import[[#This Row],[First Name (no initial)]],1),"@nyassembly.gov"))</f>
        <v>farahe@nyassembly.gov</v>
      </c>
      <c r="O1078" t="s">
        <v>28750</v>
      </c>
      <c r="P1078" t="e">
        <f>VLOOKUP(assembly_staff_import[[#This Row],[Full Name]],[3]!PEOPLE_March_20[#Data],1,0)</f>
        <v>#REF!</v>
      </c>
      <c r="Q1078" t="e">
        <f>VLOOKUP(assembly_staff_import[[#This Row],[Full Name]],[3]!Table17[#Data],3,0)</f>
        <v>#REF!</v>
      </c>
      <c r="R1078" t="e">
        <f>VLOOKUP(assembly_staff_import[[#This Row],[Formatted Works for Group]],[3]!Table7[#Data],1,0)</f>
        <v>#REF!</v>
      </c>
      <c r="S1078" t="str">
        <f>IF(assembly_staff_import[[#This Row],[Legislative Staff Type]]="Personal", assembly_staff_import[[#This Row],[Vlookup Works for Group]], assembly_staff_import[[#This Row],[Formatted Works for Group calc]]&amp;", Central Staff Office, Assembly")</f>
        <v>Minority Leader'S Office - Buffalo, Central Staff Office, Assembly</v>
      </c>
      <c r="T1078" s="20" t="str">
        <f>TRIM(assembly_staff_import[[#This Row],[NAME_SOURCE_KEY]])</f>
        <v>FARAH, ELIAS A</v>
      </c>
      <c r="U1078" t="s">
        <v>28751</v>
      </c>
      <c r="V1078" t="s">
        <v>28752</v>
      </c>
      <c r="W1078" t="s">
        <v>28753</v>
      </c>
      <c r="Y1078"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Leader'S Office - Buffalo</v>
      </c>
      <c r="Z1078" t="s">
        <v>28746</v>
      </c>
      <c r="AA1078" t="e">
        <f>VLOOKUP(assembly_staff_import[[#This Row],[Formatted and corrected Works for Group Text]],[3]!Table4[#Data],1,0)</f>
        <v>#REF!</v>
      </c>
      <c r="AB1078" t="e">
        <f>VLOOKUP(assembly_staff_import[[#This Row],[Formatted and corrected Works for Group Text]],[3]!Table5[#Data],2,0)</f>
        <v>#REF!</v>
      </c>
      <c r="AC1078" t="str">
        <f>IF(TRIM(assembly_staff_import[[#This Row],[PUBLIC INFO ADDR_SOURCE_KEY]])="CAPITOL, ALBANY", "Legislative / Capitol Office", "District Office")</f>
        <v>District Office</v>
      </c>
      <c r="AD1078" t="s">
        <v>28747</v>
      </c>
      <c r="AF1078" t="str">
        <f t="shared" si="59"/>
        <v xml:space="preserve">463 </v>
      </c>
      <c r="AG1078" t="s">
        <v>28747</v>
      </c>
      <c r="AH1078" t="s">
        <v>28754</v>
      </c>
      <c r="AI1078" t="s">
        <v>28755</v>
      </c>
      <c r="AJ1078" t="s">
        <v>28749</v>
      </c>
    </row>
    <row r="1079" spans="1:36" x14ac:dyDescent="0.2">
      <c r="A1079" t="str">
        <f>TRIM(PROPER((assembly_staff_import[[#This Row],[First MI Name via NAME_SOURCE_KEY TEXT]]&amp;" "&amp;assembly_staff_import[[#This Row],[Last Name via NAME_SOURCE_KEY TEXT]]&amp;" "&amp;assembly_staff_import[[#This Row],[Suffix via NAME_SOURCE_KEY]])))</f>
        <v>Gerald K Farnham</v>
      </c>
      <c r="B1079" t="str">
        <f>TRIM(CONCATENATE(TRIM(assembly_staff_import[[#This Row],[Full Name]]), ", ", assembly_staff_import[[#This Row],[Title]]))</f>
        <v>Gerald K Farnham, Community Liaison</v>
      </c>
      <c r="C1079" t="e">
        <f>assembly_staff_import[[#This Row],[Vlookup_groups]]</f>
        <v>#REF!</v>
      </c>
      <c r="D1079" t="str">
        <f>IF(assembly_staff_import[[#This Row],[Legislative Staff Type]]="Personal",assembly_staff_import[[#This Row],[Formatted Personal Staff Office]],"")</f>
        <v/>
      </c>
      <c r="E1079" t="s">
        <v>65</v>
      </c>
      <c r="F1079" s="19" t="s">
        <v>10913</v>
      </c>
      <c r="G1079" t="s">
        <v>1237</v>
      </c>
      <c r="H1079" t="str">
        <f>TRIM(PROPER((assembly_staff_import[[#This Row],[Last Name via NAME_SOURCE_KEY TEXT]]&amp;" "&amp;assembly_staff_import[[#This Row],[Suffix via NAME_SOURCE_KEY]])))</f>
        <v>Farnham</v>
      </c>
      <c r="I1079" t="str">
        <f>PROPER(assembly_staff_import[[#This Row],[JOB TITLE_SOURCE_KEY]])</f>
        <v xml:space="preserve">Community Liaison                          </v>
      </c>
      <c r="J1079" t="s">
        <v>72</v>
      </c>
      <c r="K1079" t="str">
        <f>IF(assembly_staff_import[[#This Row],[Legislative Staff Type]]="Personal",assembly_staff_import[[#This Row],[Vlookup Reports To Person]], "")</f>
        <v/>
      </c>
      <c r="L1079" t="str">
        <f>PROPER(assembly_staff_import[[#This Row],[First MI Name via NAME_SOURCE_KEY TEXT]])</f>
        <v xml:space="preserve"> Gerald K</v>
      </c>
      <c r="M1079" t="s">
        <v>16586</v>
      </c>
      <c r="N1079" t="str">
        <f>LOWER(CONCATENATE(assembly_staff_import[[#This Row],[Last Name]],LEFT(assembly_staff_import[[#This Row],[First Name (no initial)]],1),"@nyassembly.gov"))</f>
        <v>farnhamg@nyassembly.gov</v>
      </c>
      <c r="O1079" t="s">
        <v>28756</v>
      </c>
      <c r="P1079" t="e">
        <f>VLOOKUP(assembly_staff_import[[#This Row],[Full Name]],[3]!PEOPLE_March_20[#Data],1,0)</f>
        <v>#REF!</v>
      </c>
      <c r="Q1079" t="e">
        <f>VLOOKUP(assembly_staff_import[[#This Row],[Full Name]],[3]!Table17[#Data],3,0)</f>
        <v>#REF!</v>
      </c>
      <c r="R1079" t="e">
        <f>VLOOKUP(assembly_staff_import[[#This Row],[Formatted Works for Group]],[3]!Table7[#Data],1,0)</f>
        <v>#REF!</v>
      </c>
      <c r="S1079" t="str">
        <f>IF(assembly_staff_import[[#This Row],[Legislative Staff Type]]="Personal", assembly_staff_import[[#This Row],[Vlookup Works for Group]], assembly_staff_import[[#This Row],[Formatted Works for Group calc]]&amp;", Central Staff Office, Assembly")</f>
        <v>Minority Leader'S Office - Buffalo, Central Staff Office, Assembly</v>
      </c>
      <c r="T1079" s="20" t="str">
        <f>TRIM(assembly_staff_import[[#This Row],[NAME_SOURCE_KEY]])</f>
        <v>FARNHAM, GERALD K</v>
      </c>
      <c r="U1079" t="s">
        <v>28757</v>
      </c>
      <c r="V1079" t="s">
        <v>28758</v>
      </c>
      <c r="W1079" t="s">
        <v>28759</v>
      </c>
      <c r="Y1079"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Leader'S Office - Buffalo</v>
      </c>
      <c r="Z1079" t="s">
        <v>28746</v>
      </c>
      <c r="AA1079" t="e">
        <f>VLOOKUP(assembly_staff_import[[#This Row],[Formatted and corrected Works for Group Text]],[3]!Table4[#Data],1,0)</f>
        <v>#REF!</v>
      </c>
      <c r="AB1079" t="e">
        <f>VLOOKUP(assembly_staff_import[[#This Row],[Formatted and corrected Works for Group Text]],[3]!Table5[#Data],2,0)</f>
        <v>#REF!</v>
      </c>
      <c r="AC1079" t="str">
        <f>IF(TRIM(assembly_staff_import[[#This Row],[PUBLIC INFO ADDR_SOURCE_KEY]])="CAPITOL, ALBANY", "Legislative / Capitol Office", "District Office")</f>
        <v>District Office</v>
      </c>
      <c r="AD1079" t="s">
        <v>28747</v>
      </c>
      <c r="AF1079" t="str">
        <f t="shared" si="59"/>
        <v xml:space="preserve">463 </v>
      </c>
      <c r="AG1079" t="s">
        <v>28747</v>
      </c>
      <c r="AH1079" t="s">
        <v>28760</v>
      </c>
      <c r="AI1079" t="s">
        <v>23692</v>
      </c>
      <c r="AJ1079" t="s">
        <v>28635</v>
      </c>
    </row>
    <row r="1080" spans="1:36" x14ac:dyDescent="0.2">
      <c r="A1080" t="str">
        <f>TRIM(PROPER((assembly_staff_import[[#This Row],[First MI Name via NAME_SOURCE_KEY TEXT]]&amp;" "&amp;assembly_staff_import[[#This Row],[Last Name via NAME_SOURCE_KEY TEXT]]&amp;" "&amp;assembly_staff_import[[#This Row],[Suffix via NAME_SOURCE_KEY]])))</f>
        <v>Jeffery C Zeplowitz</v>
      </c>
      <c r="B1080" t="str">
        <f>TRIM(CONCATENATE(TRIM(assembly_staff_import[[#This Row],[Full Name]]), ", ", assembly_staff_import[[#This Row],[Title]]))</f>
        <v>Jeffery C Zeplowitz, Regional Coord</v>
      </c>
      <c r="C1080" t="e">
        <f>assembly_staff_import[[#This Row],[Vlookup_groups]]</f>
        <v>#REF!</v>
      </c>
      <c r="D1080" t="str">
        <f>IF(assembly_staff_import[[#This Row],[Legislative Staff Type]]="Personal",assembly_staff_import[[#This Row],[Formatted Personal Staff Office]],"")</f>
        <v/>
      </c>
      <c r="E1080" t="s">
        <v>65</v>
      </c>
      <c r="F1080" s="19" t="s">
        <v>10913</v>
      </c>
      <c r="G1080" t="s">
        <v>1237</v>
      </c>
      <c r="H1080" t="str">
        <f>TRIM(PROPER((assembly_staff_import[[#This Row],[Last Name via NAME_SOURCE_KEY TEXT]]&amp;" "&amp;assembly_staff_import[[#This Row],[Suffix via NAME_SOURCE_KEY]])))</f>
        <v>Zeplowitz</v>
      </c>
      <c r="I1080" t="str">
        <f>PROPER(assembly_staff_import[[#This Row],[JOB TITLE_SOURCE_KEY]])</f>
        <v xml:space="preserve">Regional Coord                             </v>
      </c>
      <c r="J1080" t="s">
        <v>72</v>
      </c>
      <c r="K1080" t="str">
        <f>IF(assembly_staff_import[[#This Row],[Legislative Staff Type]]="Personal",assembly_staff_import[[#This Row],[Vlookup Reports To Person]], "")</f>
        <v/>
      </c>
      <c r="L1080" t="str">
        <f>PROPER(assembly_staff_import[[#This Row],[First MI Name via NAME_SOURCE_KEY TEXT]])</f>
        <v xml:space="preserve"> Jeffery C</v>
      </c>
      <c r="M1080" t="s">
        <v>20215</v>
      </c>
      <c r="N1080" t="str">
        <f>LOWER(CONCATENATE(assembly_staff_import[[#This Row],[Last Name]],LEFT(assembly_staff_import[[#This Row],[First Name (no initial)]],1),"@nyassembly.gov"))</f>
        <v>zeplowitzj@nyassembly.gov</v>
      </c>
      <c r="O1080" t="s">
        <v>28761</v>
      </c>
      <c r="P1080" t="e">
        <f>VLOOKUP(assembly_staff_import[[#This Row],[Full Name]],[3]!PEOPLE_March_20[#Data],1,0)</f>
        <v>#REF!</v>
      </c>
      <c r="Q1080" t="e">
        <f>VLOOKUP(assembly_staff_import[[#This Row],[Full Name]],[3]!Table17[#Data],3,0)</f>
        <v>#REF!</v>
      </c>
      <c r="R1080" t="e">
        <f>VLOOKUP(assembly_staff_import[[#This Row],[Formatted Works for Group]],[3]!Table7[#Data],1,0)</f>
        <v>#REF!</v>
      </c>
      <c r="S1080" t="str">
        <f>IF(assembly_staff_import[[#This Row],[Legislative Staff Type]]="Personal", assembly_staff_import[[#This Row],[Vlookup Works for Group]], assembly_staff_import[[#This Row],[Formatted Works for Group calc]]&amp;", Central Staff Office, Assembly")</f>
        <v>Minority Leader'S Office - Buffalo, Central Staff Office, Assembly</v>
      </c>
      <c r="T1080" s="20" t="str">
        <f>TRIM(assembly_staff_import[[#This Row],[NAME_SOURCE_KEY]])</f>
        <v>ZEPLOWITZ, JEFFERY C</v>
      </c>
      <c r="U1080" t="s">
        <v>28762</v>
      </c>
      <c r="V1080" t="s">
        <v>28763</v>
      </c>
      <c r="W1080" t="s">
        <v>28764</v>
      </c>
      <c r="Y1080"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Leader'S Office - Buffalo</v>
      </c>
      <c r="Z1080" t="s">
        <v>28746</v>
      </c>
      <c r="AA1080" t="e">
        <f>VLOOKUP(assembly_staff_import[[#This Row],[Formatted and corrected Works for Group Text]],[3]!Table4[#Data],1,0)</f>
        <v>#REF!</v>
      </c>
      <c r="AB1080" t="e">
        <f>VLOOKUP(assembly_staff_import[[#This Row],[Formatted and corrected Works for Group Text]],[3]!Table5[#Data],2,0)</f>
        <v>#REF!</v>
      </c>
      <c r="AC1080" t="str">
        <f>IF(TRIM(assembly_staff_import[[#This Row],[PUBLIC INFO ADDR_SOURCE_KEY]])="CAPITOL, ALBANY", "Legislative / Capitol Office", "District Office")</f>
        <v>District Office</v>
      </c>
      <c r="AD1080" t="s">
        <v>28747</v>
      </c>
      <c r="AF1080" t="str">
        <f t="shared" si="59"/>
        <v xml:space="preserve">463 </v>
      </c>
      <c r="AG1080" t="s">
        <v>28747</v>
      </c>
      <c r="AH1080" t="s">
        <v>28765</v>
      </c>
      <c r="AI1080" t="s">
        <v>25116</v>
      </c>
      <c r="AJ1080" t="s">
        <v>28749</v>
      </c>
    </row>
    <row r="1081" spans="1:36" x14ac:dyDescent="0.2">
      <c r="A1081" t="str">
        <f>TRIM(PROPER((assembly_staff_import[[#This Row],[First MI Name via NAME_SOURCE_KEY TEXT]]&amp;" "&amp;assembly_staff_import[[#This Row],[Last Name via NAME_SOURCE_KEY TEXT]]&amp;" "&amp;assembly_staff_import[[#This Row],[Suffix via NAME_SOURCE_KEY]])))</f>
        <v>Michael C Renick</v>
      </c>
      <c r="B1081" t="str">
        <f>TRIM(CONCATENATE(TRIM(assembly_staff_import[[#This Row],[Full Name]]), ", ", assembly_staff_import[[#This Row],[Title]]))</f>
        <v>Michael C Renick, Regional Coord</v>
      </c>
      <c r="C1081" t="e">
        <f>assembly_staff_import[[#This Row],[Vlookup_groups]]</f>
        <v>#REF!</v>
      </c>
      <c r="D1081" t="str">
        <f>IF(assembly_staff_import[[#This Row],[Legislative Staff Type]]="Personal",assembly_staff_import[[#This Row],[Formatted Personal Staff Office]],"")</f>
        <v/>
      </c>
      <c r="E1081" t="s">
        <v>65</v>
      </c>
      <c r="F1081" s="19" t="s">
        <v>10913</v>
      </c>
      <c r="G1081" t="s">
        <v>1237</v>
      </c>
      <c r="H1081" t="str">
        <f>TRIM(PROPER((assembly_staff_import[[#This Row],[Last Name via NAME_SOURCE_KEY TEXT]]&amp;" "&amp;assembly_staff_import[[#This Row],[Suffix via NAME_SOURCE_KEY]])))</f>
        <v>Renick</v>
      </c>
      <c r="I1081" t="str">
        <f>PROPER(assembly_staff_import[[#This Row],[JOB TITLE_SOURCE_KEY]])</f>
        <v xml:space="preserve">Regional Coord                             </v>
      </c>
      <c r="J1081" t="s">
        <v>72</v>
      </c>
      <c r="K1081" t="str">
        <f>IF(assembly_staff_import[[#This Row],[Legislative Staff Type]]="Personal",assembly_staff_import[[#This Row],[Vlookup Reports To Person]], "")</f>
        <v/>
      </c>
      <c r="L1081" t="str">
        <f>PROPER(assembly_staff_import[[#This Row],[First MI Name via NAME_SOURCE_KEY TEXT]])</f>
        <v xml:space="preserve"> Michael C</v>
      </c>
      <c r="M1081" t="s">
        <v>12045</v>
      </c>
      <c r="N1081" t="str">
        <f>LOWER(CONCATENATE(assembly_staff_import[[#This Row],[Last Name]],LEFT(assembly_staff_import[[#This Row],[First Name (no initial)]],1),"@nyassembly.gov"))</f>
        <v>renickm@nyassembly.gov</v>
      </c>
      <c r="O1081" t="s">
        <v>3705</v>
      </c>
      <c r="P1081" t="e">
        <f>VLOOKUP(assembly_staff_import[[#This Row],[Full Name]],[3]!PEOPLE_March_20[#Data],1,0)</f>
        <v>#REF!</v>
      </c>
      <c r="Q1081" t="e">
        <f>VLOOKUP(assembly_staff_import[[#This Row],[Full Name]],[3]!Table17[#Data],3,0)</f>
        <v>#REF!</v>
      </c>
      <c r="R1081" t="e">
        <f>VLOOKUP(assembly_staff_import[[#This Row],[Formatted Works for Group]],[3]!Table7[#Data],1,0)</f>
        <v>#REF!</v>
      </c>
      <c r="S1081" t="str">
        <f>IF(assembly_staff_import[[#This Row],[Legislative Staff Type]]="Personal", assembly_staff_import[[#This Row],[Vlookup Works for Group]], assembly_staff_import[[#This Row],[Formatted Works for Group calc]]&amp;", Central Staff Office, Assembly")</f>
        <v>Minority Leader'S Office - Buffalo, Central Staff Office, Assembly</v>
      </c>
      <c r="T1081" s="20" t="str">
        <f>TRIM(assembly_staff_import[[#This Row],[NAME_SOURCE_KEY]])</f>
        <v>RENICK, MICHAEL C</v>
      </c>
      <c r="U1081" t="s">
        <v>28766</v>
      </c>
      <c r="V1081" t="s">
        <v>28767</v>
      </c>
      <c r="W1081" t="s">
        <v>28768</v>
      </c>
      <c r="Y1081"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Leader'S Office - Buffalo</v>
      </c>
      <c r="Z1081" t="s">
        <v>28746</v>
      </c>
      <c r="AA1081" t="e">
        <f>VLOOKUP(assembly_staff_import[[#This Row],[Formatted and corrected Works for Group Text]],[3]!Table4[#Data],1,0)</f>
        <v>#REF!</v>
      </c>
      <c r="AB1081" t="e">
        <f>VLOOKUP(assembly_staff_import[[#This Row],[Formatted and corrected Works for Group Text]],[3]!Table5[#Data],2,0)</f>
        <v>#REF!</v>
      </c>
      <c r="AC1081" t="str">
        <f>IF(TRIM(assembly_staff_import[[#This Row],[PUBLIC INFO ADDR_SOURCE_KEY]])="CAPITOL, ALBANY", "Legislative / Capitol Office", "District Office")</f>
        <v>District Office</v>
      </c>
      <c r="AD1081" t="s">
        <v>28747</v>
      </c>
      <c r="AF1081" t="str">
        <f t="shared" si="59"/>
        <v xml:space="preserve">463 </v>
      </c>
      <c r="AG1081" t="s">
        <v>28747</v>
      </c>
      <c r="AH1081" t="s">
        <v>28769</v>
      </c>
      <c r="AI1081" t="s">
        <v>25116</v>
      </c>
      <c r="AJ1081" t="s">
        <v>28749</v>
      </c>
    </row>
    <row r="1082" spans="1:36" x14ac:dyDescent="0.2">
      <c r="A1082" t="str">
        <f>TRIM(PROPER((assembly_staff_import[[#This Row],[First MI Name via NAME_SOURCE_KEY TEXT]]&amp;" "&amp;assembly_staff_import[[#This Row],[Last Name via NAME_SOURCE_KEY TEXT]]&amp;" "&amp;assembly_staff_import[[#This Row],[Suffix via NAME_SOURCE_KEY]])))</f>
        <v>Scott T Jr Jordan Jr</v>
      </c>
      <c r="B1082" t="str">
        <f>TRIM(CONCATENATE(TRIM(assembly_staff_import[[#This Row],[Full Name]]), ", ", assembly_staff_import[[#This Row],[Title]]))</f>
        <v>Scott T Jr Jordan Jr, Director</v>
      </c>
      <c r="C1082" t="e">
        <f>assembly_staff_import[[#This Row],[Vlookup_groups]]</f>
        <v>#REF!</v>
      </c>
      <c r="D1082" t="str">
        <f>IF(assembly_staff_import[[#This Row],[Legislative Staff Type]]="Personal",assembly_staff_import[[#This Row],[Formatted Personal Staff Office]],"")</f>
        <v/>
      </c>
      <c r="E1082" t="s">
        <v>65</v>
      </c>
      <c r="F1082" s="19" t="s">
        <v>10913</v>
      </c>
      <c r="G1082" t="s">
        <v>1237</v>
      </c>
      <c r="H1082" t="str">
        <f>TRIM(PROPER((assembly_staff_import[[#This Row],[Last Name via NAME_SOURCE_KEY TEXT]]&amp;" "&amp;assembly_staff_import[[#This Row],[Suffix via NAME_SOURCE_KEY]])))</f>
        <v>Jordan Jr</v>
      </c>
      <c r="I1082" t="str">
        <f>PROPER(assembly_staff_import[[#This Row],[JOB TITLE_SOURCE_KEY]])</f>
        <v xml:space="preserve">Director                                   </v>
      </c>
      <c r="J1082" t="s">
        <v>72</v>
      </c>
      <c r="K1082" t="str">
        <f>IF(assembly_staff_import[[#This Row],[Legislative Staff Type]]="Personal",assembly_staff_import[[#This Row],[Vlookup Reports To Person]], "")</f>
        <v/>
      </c>
      <c r="L1082" t="str">
        <f>PROPER(assembly_staff_import[[#This Row],[First MI Name via NAME_SOURCE_KEY TEXT]])</f>
        <v xml:space="preserve"> Scott T Jr</v>
      </c>
      <c r="M1082" t="s">
        <v>20428</v>
      </c>
      <c r="N1082" t="str">
        <f>LOWER(CONCATENATE(assembly_staff_import[[#This Row],[Last Name]],LEFT(assembly_staff_import[[#This Row],[First Name (no initial)]],1),"@nyassembly.gov"))</f>
        <v>jordan jrs@nyassembly.gov</v>
      </c>
      <c r="O1082" t="s">
        <v>11172</v>
      </c>
      <c r="P1082" t="e">
        <f>VLOOKUP(assembly_staff_import[[#This Row],[Full Name]],[3]!PEOPLE_March_20[#Data],1,0)</f>
        <v>#REF!</v>
      </c>
      <c r="Q1082" t="e">
        <f>VLOOKUP(assembly_staff_import[[#This Row],[Full Name]],[3]!Table17[#Data],3,0)</f>
        <v>#REF!</v>
      </c>
      <c r="R1082" t="e">
        <f>VLOOKUP(assembly_staff_import[[#This Row],[Formatted Works for Group]],[3]!Table7[#Data],1,0)</f>
        <v>#REF!</v>
      </c>
      <c r="S1082" t="str">
        <f>IF(assembly_staff_import[[#This Row],[Legislative Staff Type]]="Personal", assembly_staff_import[[#This Row],[Vlookup Works for Group]], assembly_staff_import[[#This Row],[Formatted Works for Group calc]]&amp;", Central Staff Office, Assembly")</f>
        <v>Minority Leader'S Office - Buffalo, Central Staff Office, Assembly</v>
      </c>
      <c r="T1082" s="20" t="str">
        <f>TRIM(assembly_staff_import[[#This Row],[NAME_SOURCE_KEY]])</f>
        <v>JORDAN, SCOTT T JR</v>
      </c>
      <c r="U1082" t="s">
        <v>28770</v>
      </c>
      <c r="V1082" t="s">
        <v>28771</v>
      </c>
      <c r="W1082" t="s">
        <v>28772</v>
      </c>
      <c r="X1082" t="s">
        <v>23498</v>
      </c>
      <c r="Y1082"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Leader'S Office - Buffalo</v>
      </c>
      <c r="Z1082" t="s">
        <v>28746</v>
      </c>
      <c r="AA1082" t="e">
        <f>VLOOKUP(assembly_staff_import[[#This Row],[Formatted and corrected Works for Group Text]],[3]!Table4[#Data],1,0)</f>
        <v>#REF!</v>
      </c>
      <c r="AB1082" t="e">
        <f>VLOOKUP(assembly_staff_import[[#This Row],[Formatted and corrected Works for Group Text]],[3]!Table5[#Data],2,0)</f>
        <v>#REF!</v>
      </c>
      <c r="AC1082" t="str">
        <f>IF(TRIM(assembly_staff_import[[#This Row],[PUBLIC INFO ADDR_SOURCE_KEY]])="CAPITOL, ALBANY", "Legislative / Capitol Office", "District Office")</f>
        <v>District Office</v>
      </c>
      <c r="AD1082" t="s">
        <v>28747</v>
      </c>
      <c r="AF1082" t="str">
        <f t="shared" si="59"/>
        <v xml:space="preserve">463 </v>
      </c>
      <c r="AG1082" t="s">
        <v>28747</v>
      </c>
      <c r="AH1082" t="s">
        <v>28773</v>
      </c>
      <c r="AI1082" t="s">
        <v>25004</v>
      </c>
      <c r="AJ1082" t="s">
        <v>28749</v>
      </c>
    </row>
    <row r="1083" spans="1:36" x14ac:dyDescent="0.2">
      <c r="A1083" t="str">
        <f>TRIM(PROPER((assembly_staff_import[[#This Row],[First MI Name via NAME_SOURCE_KEY TEXT]]&amp;" "&amp;assembly_staff_import[[#This Row],[Last Name via NAME_SOURCE_KEY TEXT]]&amp;" "&amp;assembly_staff_import[[#This Row],[Suffix via NAME_SOURCE_KEY]])))</f>
        <v>Juan Carlos Polanco</v>
      </c>
      <c r="B1083" t="str">
        <f>TRIM(CONCATENATE(TRIM(assembly_staff_import[[#This Row],[Full Name]]), ", ", assembly_staff_import[[#This Row],[Title]]))</f>
        <v>Juan Carlos Polanco, Director</v>
      </c>
      <c r="C1083" t="e">
        <f>assembly_staff_import[[#This Row],[Vlookup_groups]]</f>
        <v>#REF!</v>
      </c>
      <c r="D1083" t="str">
        <f>IF(assembly_staff_import[[#This Row],[Legislative Staff Type]]="Personal",assembly_staff_import[[#This Row],[Formatted Personal Staff Office]],"")</f>
        <v/>
      </c>
      <c r="E1083" t="s">
        <v>65</v>
      </c>
      <c r="F1083" s="19" t="s">
        <v>10913</v>
      </c>
      <c r="G1083" t="s">
        <v>1237</v>
      </c>
      <c r="H1083" t="str">
        <f>TRIM(PROPER((assembly_staff_import[[#This Row],[Last Name via NAME_SOURCE_KEY TEXT]]&amp;" "&amp;assembly_staff_import[[#This Row],[Suffix via NAME_SOURCE_KEY]])))</f>
        <v>Polanco</v>
      </c>
      <c r="I1083" t="str">
        <f>PROPER(assembly_staff_import[[#This Row],[JOB TITLE_SOURCE_KEY]])</f>
        <v xml:space="preserve">Director                                   </v>
      </c>
      <c r="J1083" t="s">
        <v>72</v>
      </c>
      <c r="K1083" t="str">
        <f>IF(assembly_staff_import[[#This Row],[Legislative Staff Type]]="Personal",assembly_staff_import[[#This Row],[Vlookup Reports To Person]], "")</f>
        <v/>
      </c>
      <c r="L1083" t="str">
        <f>PROPER(assembly_staff_import[[#This Row],[First MI Name via NAME_SOURCE_KEY TEXT]])</f>
        <v xml:space="preserve"> Juan Carlos</v>
      </c>
      <c r="M1083" t="s">
        <v>20584</v>
      </c>
      <c r="N1083" t="str">
        <f>LOWER(CONCATENATE(assembly_staff_import[[#This Row],[Last Name]],LEFT(assembly_staff_import[[#This Row],[First Name (no initial)]],1),"@nyassembly.gov"))</f>
        <v>polancoj@nyassembly.gov</v>
      </c>
      <c r="O1083" t="s">
        <v>28774</v>
      </c>
      <c r="P1083" t="e">
        <f>VLOOKUP(assembly_staff_import[[#This Row],[Full Name]],[3]!PEOPLE_March_20[#Data],1,0)</f>
        <v>#REF!</v>
      </c>
      <c r="Q1083" t="e">
        <f>VLOOKUP(assembly_staff_import[[#This Row],[Full Name]],[3]!Table17[#Data],3,0)</f>
        <v>#REF!</v>
      </c>
      <c r="R1083" t="e">
        <f>VLOOKUP(assembly_staff_import[[#This Row],[Formatted Works for Group]],[3]!Table7[#Data],1,0)</f>
        <v>#REF!</v>
      </c>
      <c r="S1083" t="str">
        <f>IF(assembly_staff_import[[#This Row],[Legislative Staff Type]]="Personal", assembly_staff_import[[#This Row],[Vlookup Works for Group]], assembly_staff_import[[#This Row],[Formatted Works for Group calc]]&amp;", Central Staff Office, Assembly")</f>
        <v>Minority Leader'S Office - New York City, Central Staff Office, Assembly</v>
      </c>
      <c r="T1083" s="20" t="str">
        <f>TRIM(assembly_staff_import[[#This Row],[NAME_SOURCE_KEY]])</f>
        <v>POLANCO, JUAN CARLOS</v>
      </c>
      <c r="U1083" t="s">
        <v>28775</v>
      </c>
      <c r="V1083" t="s">
        <v>28776</v>
      </c>
      <c r="W1083" t="s">
        <v>28777</v>
      </c>
      <c r="Y1083"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Leader'S Office - New York City</v>
      </c>
      <c r="Z1083" t="s">
        <v>28778</v>
      </c>
      <c r="AA1083" t="e">
        <f>VLOOKUP(assembly_staff_import[[#This Row],[Formatted and corrected Works for Group Text]],[3]!Table4[#Data],1,0)</f>
        <v>#REF!</v>
      </c>
      <c r="AB1083" t="e">
        <f>VLOOKUP(assembly_staff_import[[#This Row],[Formatted and corrected Works for Group Text]],[3]!Table5[#Data],2,0)</f>
        <v>#REF!</v>
      </c>
      <c r="AC1083" t="str">
        <f>IF(TRIM(assembly_staff_import[[#This Row],[PUBLIC INFO ADDR_SOURCE_KEY]])="CAPITOL, ALBANY", "Legislative / Capitol Office", "District Office")</f>
        <v>District Office</v>
      </c>
      <c r="AD1083" t="s">
        <v>28779</v>
      </c>
      <c r="AF1083" t="str">
        <f>"456 "</f>
        <v xml:space="preserve">456 </v>
      </c>
      <c r="AG1083" t="s">
        <v>28779</v>
      </c>
      <c r="AH1083" t="s">
        <v>28780</v>
      </c>
      <c r="AI1083" t="s">
        <v>25004</v>
      </c>
      <c r="AJ1083" t="s">
        <v>28781</v>
      </c>
    </row>
    <row r="1084" spans="1:36" x14ac:dyDescent="0.2">
      <c r="A1084" t="str">
        <f>TRIM(PROPER((assembly_staff_import[[#This Row],[First MI Name via NAME_SOURCE_KEY TEXT]]&amp;" "&amp;assembly_staff_import[[#This Row],[Last Name via NAME_SOURCE_KEY TEXT]]&amp;" "&amp;assembly_staff_import[[#This Row],[Suffix via NAME_SOURCE_KEY]])))</f>
        <v>Matthew Mirones</v>
      </c>
      <c r="B1084" t="str">
        <f>TRIM(CONCATENATE(TRIM(assembly_staff_import[[#This Row],[Full Name]]), ", ", assembly_staff_import[[#This Row],[Title]]))</f>
        <v>Matthew Mirones, Commun Relations Dir</v>
      </c>
      <c r="C1084" t="e">
        <f>assembly_staff_import[[#This Row],[Vlookup_groups]]</f>
        <v>#REF!</v>
      </c>
      <c r="D1084" t="str">
        <f>IF(assembly_staff_import[[#This Row],[Legislative Staff Type]]="Personal",assembly_staff_import[[#This Row],[Formatted Personal Staff Office]],"")</f>
        <v/>
      </c>
      <c r="E1084" t="s">
        <v>65</v>
      </c>
      <c r="F1084" s="19" t="s">
        <v>10913</v>
      </c>
      <c r="G1084" t="s">
        <v>1237</v>
      </c>
      <c r="H1084" t="str">
        <f>TRIM(PROPER((assembly_staff_import[[#This Row],[Last Name via NAME_SOURCE_KEY TEXT]]&amp;" "&amp;assembly_staff_import[[#This Row],[Suffix via NAME_SOURCE_KEY]])))</f>
        <v>Mirones</v>
      </c>
      <c r="I1084" t="str">
        <f>PROPER(assembly_staff_import[[#This Row],[JOB TITLE_SOURCE_KEY]])</f>
        <v xml:space="preserve">Commun Relations Dir                       </v>
      </c>
      <c r="J1084" t="s">
        <v>72</v>
      </c>
      <c r="K1084" t="str">
        <f>IF(assembly_staff_import[[#This Row],[Legislative Staff Type]]="Personal",assembly_staff_import[[#This Row],[Vlookup Reports To Person]], "")</f>
        <v/>
      </c>
      <c r="L1084" t="str">
        <f>PROPER(assembly_staff_import[[#This Row],[First MI Name via NAME_SOURCE_KEY TEXT]])</f>
        <v xml:space="preserve"> Matthew</v>
      </c>
      <c r="M1084" t="s">
        <v>20602</v>
      </c>
      <c r="N1084" t="str">
        <f>LOWER(CONCATENATE(assembly_staff_import[[#This Row],[Last Name]],LEFT(assembly_staff_import[[#This Row],[First Name (no initial)]],1),"@nyassembly.gov"))</f>
        <v>mironesm@nyassembly.gov</v>
      </c>
      <c r="O1084" t="s">
        <v>7705</v>
      </c>
      <c r="P1084" t="e">
        <f>VLOOKUP(assembly_staff_import[[#This Row],[Full Name]],[3]!PEOPLE_March_20[#Data],1,0)</f>
        <v>#REF!</v>
      </c>
      <c r="Q1084" t="e">
        <f>VLOOKUP(assembly_staff_import[[#This Row],[Full Name]],[3]!Table17[#Data],3,0)</f>
        <v>#REF!</v>
      </c>
      <c r="R1084" t="e">
        <f>VLOOKUP(assembly_staff_import[[#This Row],[Formatted Works for Group]],[3]!Table7[#Data],1,0)</f>
        <v>#REF!</v>
      </c>
      <c r="S1084" t="str">
        <f>IF(assembly_staff_import[[#This Row],[Legislative Staff Type]]="Personal", assembly_staff_import[[#This Row],[Vlookup Works for Group]], assembly_staff_import[[#This Row],[Formatted Works for Group calc]]&amp;", Central Staff Office, Assembly")</f>
        <v>Minority Leader'S Office - New York City, Central Staff Office, Assembly</v>
      </c>
      <c r="T1084" s="20" t="str">
        <f>TRIM(assembly_staff_import[[#This Row],[NAME_SOURCE_KEY]])</f>
        <v>MIRONES, MATTHEW</v>
      </c>
      <c r="U1084" t="s">
        <v>28782</v>
      </c>
      <c r="V1084" t="s">
        <v>28783</v>
      </c>
      <c r="W1084" t="s">
        <v>28784</v>
      </c>
      <c r="Y1084"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Leader'S Office - New York City</v>
      </c>
      <c r="Z1084" t="s">
        <v>28778</v>
      </c>
      <c r="AA1084" t="e">
        <f>VLOOKUP(assembly_staff_import[[#This Row],[Formatted and corrected Works for Group Text]],[3]!Table4[#Data],1,0)</f>
        <v>#REF!</v>
      </c>
      <c r="AB1084" t="e">
        <f>VLOOKUP(assembly_staff_import[[#This Row],[Formatted and corrected Works for Group Text]],[3]!Table5[#Data],2,0)</f>
        <v>#REF!</v>
      </c>
      <c r="AC1084" t="str">
        <f>IF(TRIM(assembly_staff_import[[#This Row],[PUBLIC INFO ADDR_SOURCE_KEY]])="CAPITOL, ALBANY", "Legislative / Capitol Office", "District Office")</f>
        <v>District Office</v>
      </c>
      <c r="AD1084" t="s">
        <v>28779</v>
      </c>
      <c r="AF1084" t="str">
        <f>"456 "</f>
        <v xml:space="preserve">456 </v>
      </c>
      <c r="AG1084" t="s">
        <v>28779</v>
      </c>
      <c r="AH1084" t="s">
        <v>28785</v>
      </c>
      <c r="AI1084" t="s">
        <v>24638</v>
      </c>
      <c r="AJ1084" t="s">
        <v>28781</v>
      </c>
    </row>
    <row r="1085" spans="1:36" x14ac:dyDescent="0.2">
      <c r="A1085" t="str">
        <f>TRIM(PROPER((assembly_staff_import[[#This Row],[First MI Name via NAME_SOURCE_KEY TEXT]]&amp;" "&amp;assembly_staff_import[[#This Row],[Last Name via NAME_SOURCE_KEY TEXT]]&amp;" "&amp;assembly_staff_import[[#This Row],[Suffix via NAME_SOURCE_KEY]])))</f>
        <v>Robert L Morgan</v>
      </c>
      <c r="B1085" t="str">
        <f>TRIM(CONCATENATE(TRIM(assembly_staff_import[[#This Row],[Full Name]]), ", ", assembly_staff_import[[#This Row],[Title]]))</f>
        <v>Robert L Morgan, Community Liaison</v>
      </c>
      <c r="C1085" t="e">
        <f>assembly_staff_import[[#This Row],[Vlookup_groups]]</f>
        <v>#REF!</v>
      </c>
      <c r="D1085" t="str">
        <f>IF(assembly_staff_import[[#This Row],[Legislative Staff Type]]="Personal",assembly_staff_import[[#This Row],[Formatted Personal Staff Office]],"")</f>
        <v/>
      </c>
      <c r="E1085" t="s">
        <v>65</v>
      </c>
      <c r="F1085" s="19" t="s">
        <v>10913</v>
      </c>
      <c r="G1085" t="s">
        <v>1237</v>
      </c>
      <c r="H1085" t="str">
        <f>TRIM(PROPER((assembly_staff_import[[#This Row],[Last Name via NAME_SOURCE_KEY TEXT]]&amp;" "&amp;assembly_staff_import[[#This Row],[Suffix via NAME_SOURCE_KEY]])))</f>
        <v>Morgan</v>
      </c>
      <c r="I1085" t="str">
        <f>PROPER(assembly_staff_import[[#This Row],[JOB TITLE_SOURCE_KEY]])</f>
        <v xml:space="preserve">Community Liaison                          </v>
      </c>
      <c r="J1085" t="s">
        <v>72</v>
      </c>
      <c r="K1085" t="str">
        <f>IF(assembly_staff_import[[#This Row],[Legislative Staff Type]]="Personal",assembly_staff_import[[#This Row],[Vlookup Reports To Person]], "")</f>
        <v/>
      </c>
      <c r="L1085" t="str">
        <f>PROPER(assembly_staff_import[[#This Row],[First MI Name via NAME_SOURCE_KEY TEXT]])</f>
        <v xml:space="preserve"> Robert L</v>
      </c>
      <c r="M1085" t="s">
        <v>11581</v>
      </c>
      <c r="N1085" t="str">
        <f>LOWER(CONCATENATE(assembly_staff_import[[#This Row],[Last Name]],LEFT(assembly_staff_import[[#This Row],[First Name (no initial)]],1),"@nyassembly.gov"))</f>
        <v>morganr@nyassembly.gov</v>
      </c>
      <c r="O1085" t="s">
        <v>6749</v>
      </c>
      <c r="P1085" t="e">
        <f>VLOOKUP(assembly_staff_import[[#This Row],[Full Name]],[3]!PEOPLE_March_20[#Data],1,0)</f>
        <v>#REF!</v>
      </c>
      <c r="Q1085" t="e">
        <f>VLOOKUP(assembly_staff_import[[#This Row],[Full Name]],[3]!Table17[#Data],3,0)</f>
        <v>#REF!</v>
      </c>
      <c r="R1085" t="e">
        <f>VLOOKUP(assembly_staff_import[[#This Row],[Formatted Works for Group]],[3]!Table7[#Data],1,0)</f>
        <v>#REF!</v>
      </c>
      <c r="S1085" t="str">
        <f>IF(assembly_staff_import[[#This Row],[Legislative Staff Type]]="Personal", assembly_staff_import[[#This Row],[Vlookup Works for Group]], assembly_staff_import[[#This Row],[Formatted Works for Group calc]]&amp;", Central Staff Office, Assembly")</f>
        <v>Minority Leader'S Office - New York City, Central Staff Office, Assembly</v>
      </c>
      <c r="T1085" s="20" t="str">
        <f>TRIM(assembly_staff_import[[#This Row],[NAME_SOURCE_KEY]])</f>
        <v>MORGAN, ROBERT L</v>
      </c>
      <c r="U1085" t="s">
        <v>28786</v>
      </c>
      <c r="V1085" t="s">
        <v>28787</v>
      </c>
      <c r="W1085" t="s">
        <v>25136</v>
      </c>
      <c r="Y1085"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Leader'S Office - New York City</v>
      </c>
      <c r="Z1085" t="s">
        <v>28778</v>
      </c>
      <c r="AA1085" t="e">
        <f>VLOOKUP(assembly_staff_import[[#This Row],[Formatted and corrected Works for Group Text]],[3]!Table4[#Data],1,0)</f>
        <v>#REF!</v>
      </c>
      <c r="AB1085" t="e">
        <f>VLOOKUP(assembly_staff_import[[#This Row],[Formatted and corrected Works for Group Text]],[3]!Table5[#Data],2,0)</f>
        <v>#REF!</v>
      </c>
      <c r="AC1085" t="str">
        <f>IF(TRIM(assembly_staff_import[[#This Row],[PUBLIC INFO ADDR_SOURCE_KEY]])="CAPITOL, ALBANY", "Legislative / Capitol Office", "District Office")</f>
        <v>District Office</v>
      </c>
      <c r="AD1085" t="s">
        <v>28779</v>
      </c>
      <c r="AF1085" t="str">
        <f>"456 "</f>
        <v xml:space="preserve">456 </v>
      </c>
      <c r="AG1085" t="s">
        <v>28779</v>
      </c>
      <c r="AH1085" t="s">
        <v>28788</v>
      </c>
      <c r="AI1085" t="s">
        <v>23692</v>
      </c>
      <c r="AJ1085" t="s">
        <v>28781</v>
      </c>
    </row>
    <row r="1086" spans="1:36" x14ac:dyDescent="0.2">
      <c r="A1086" t="str">
        <f>TRIM(PROPER((assembly_staff_import[[#This Row],[First MI Name via NAME_SOURCE_KEY TEXT]]&amp;" "&amp;assembly_staff_import[[#This Row],[Last Name via NAME_SOURCE_KEY TEXT]]&amp;" "&amp;assembly_staff_import[[#This Row],[Suffix via NAME_SOURCE_KEY]])))</f>
        <v>Valentina A Salamatova</v>
      </c>
      <c r="B1086" t="str">
        <f>TRIM(CONCATENATE(TRIM(assembly_staff_import[[#This Row],[Full Name]]), ", ", assembly_staff_import[[#This Row],[Title]]))</f>
        <v>Valentina A Salamatova, Exec Secy</v>
      </c>
      <c r="C1086" t="e">
        <f>assembly_staff_import[[#This Row],[Vlookup_groups]]</f>
        <v>#REF!</v>
      </c>
      <c r="D1086" t="str">
        <f>IF(assembly_staff_import[[#This Row],[Legislative Staff Type]]="Personal",assembly_staff_import[[#This Row],[Formatted Personal Staff Office]],"")</f>
        <v/>
      </c>
      <c r="E1086" t="s">
        <v>65</v>
      </c>
      <c r="F1086" s="19" t="s">
        <v>10913</v>
      </c>
      <c r="G1086" t="s">
        <v>1237</v>
      </c>
      <c r="H1086" t="str">
        <f>TRIM(PROPER((assembly_staff_import[[#This Row],[Last Name via NAME_SOURCE_KEY TEXT]]&amp;" "&amp;assembly_staff_import[[#This Row],[Suffix via NAME_SOURCE_KEY]])))</f>
        <v>Salamatova</v>
      </c>
      <c r="I1086" t="str">
        <f>PROPER(assembly_staff_import[[#This Row],[JOB TITLE_SOURCE_KEY]])</f>
        <v xml:space="preserve">Exec Secy                                  </v>
      </c>
      <c r="J1086" t="s">
        <v>72</v>
      </c>
      <c r="K1086" t="str">
        <f>IF(assembly_staff_import[[#This Row],[Legislative Staff Type]]="Personal",assembly_staff_import[[#This Row],[Vlookup Reports To Person]], "")</f>
        <v/>
      </c>
      <c r="L1086" t="str">
        <f>PROPER(assembly_staff_import[[#This Row],[First MI Name via NAME_SOURCE_KEY TEXT]])</f>
        <v xml:space="preserve"> Valentina A</v>
      </c>
      <c r="M1086" t="s">
        <v>20555</v>
      </c>
      <c r="N1086" t="str">
        <f>LOWER(CONCATENATE(assembly_staff_import[[#This Row],[Last Name]],LEFT(assembly_staff_import[[#This Row],[First Name (no initial)]],1),"@nyassembly.gov"))</f>
        <v>salamatovav@nyassembly.gov</v>
      </c>
      <c r="O1086" t="s">
        <v>28789</v>
      </c>
      <c r="P1086" t="e">
        <f>VLOOKUP(assembly_staff_import[[#This Row],[Full Name]],[3]!PEOPLE_March_20[#Data],1,0)</f>
        <v>#REF!</v>
      </c>
      <c r="Q1086" t="e">
        <f>VLOOKUP(assembly_staff_import[[#This Row],[Full Name]],[3]!Table17[#Data],3,0)</f>
        <v>#REF!</v>
      </c>
      <c r="R1086" t="e">
        <f>VLOOKUP(assembly_staff_import[[#This Row],[Formatted Works for Group]],[3]!Table7[#Data],1,0)</f>
        <v>#REF!</v>
      </c>
      <c r="S1086" t="str">
        <f>IF(assembly_staff_import[[#This Row],[Legislative Staff Type]]="Personal", assembly_staff_import[[#This Row],[Vlookup Works for Group]], assembly_staff_import[[#This Row],[Formatted Works for Group calc]]&amp;", Central Staff Office, Assembly")</f>
        <v>Minority Leader'S Office - New York City, Central Staff Office, Assembly</v>
      </c>
      <c r="T1086" s="20" t="str">
        <f>TRIM(assembly_staff_import[[#This Row],[NAME_SOURCE_KEY]])</f>
        <v>SALAMATOVA, VALENTINA A</v>
      </c>
      <c r="U1086" t="s">
        <v>28790</v>
      </c>
      <c r="V1086" t="s">
        <v>28791</v>
      </c>
      <c r="W1086" t="s">
        <v>28792</v>
      </c>
      <c r="Y1086"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Leader'S Office - New York City</v>
      </c>
      <c r="Z1086" t="s">
        <v>28778</v>
      </c>
      <c r="AA1086" t="e">
        <f>VLOOKUP(assembly_staff_import[[#This Row],[Formatted and corrected Works for Group Text]],[3]!Table4[#Data],1,0)</f>
        <v>#REF!</v>
      </c>
      <c r="AB1086" t="e">
        <f>VLOOKUP(assembly_staff_import[[#This Row],[Formatted and corrected Works for Group Text]],[3]!Table5[#Data],2,0)</f>
        <v>#REF!</v>
      </c>
      <c r="AC1086" t="str">
        <f>IF(TRIM(assembly_staff_import[[#This Row],[PUBLIC INFO ADDR_SOURCE_KEY]])="CAPITOL, ALBANY", "Legislative / Capitol Office", "District Office")</f>
        <v>District Office</v>
      </c>
      <c r="AD1086" t="s">
        <v>28779</v>
      </c>
      <c r="AF1086" t="str">
        <f>"456 "</f>
        <v xml:space="preserve">456 </v>
      </c>
      <c r="AG1086" t="s">
        <v>28779</v>
      </c>
      <c r="AH1086" t="s">
        <v>28793</v>
      </c>
      <c r="AI1086" t="s">
        <v>24079</v>
      </c>
      <c r="AJ1086" t="s">
        <v>28781</v>
      </c>
    </row>
    <row r="1087" spans="1:36" x14ac:dyDescent="0.2">
      <c r="A1087" t="str">
        <f>TRIM(PROPER((assembly_staff_import[[#This Row],[First MI Name via NAME_SOURCE_KEY TEXT]]&amp;" "&amp;assembly_staff_import[[#This Row],[Last Name via NAME_SOURCE_KEY TEXT]]&amp;" "&amp;assembly_staff_import[[#This Row],[Suffix via NAME_SOURCE_KEY]])))</f>
        <v>Dawn M Rizzo</v>
      </c>
      <c r="B1087" t="str">
        <f>TRIM(CONCATENATE(TRIM(assembly_staff_import[[#This Row],[Full Name]]), ", ", assembly_staff_import[[#This Row],[Title]]))</f>
        <v>Dawn M Rizzo, Office Manager</v>
      </c>
      <c r="C1087" t="e">
        <f>assembly_staff_import[[#This Row],[Vlookup_groups]]</f>
        <v>#REF!</v>
      </c>
      <c r="D1087" t="str">
        <f>IF(assembly_staff_import[[#This Row],[Legislative Staff Type]]="Personal",assembly_staff_import[[#This Row],[Formatted Personal Staff Office]],"")</f>
        <v/>
      </c>
      <c r="E1087" t="s">
        <v>65</v>
      </c>
      <c r="F1087" s="19" t="s">
        <v>10913</v>
      </c>
      <c r="G1087" t="s">
        <v>1237</v>
      </c>
      <c r="H1087" t="str">
        <f>TRIM(PROPER((assembly_staff_import[[#This Row],[Last Name via NAME_SOURCE_KEY TEXT]]&amp;" "&amp;assembly_staff_import[[#This Row],[Suffix via NAME_SOURCE_KEY]])))</f>
        <v>Rizzo</v>
      </c>
      <c r="I1087" t="str">
        <f>PROPER(assembly_staff_import[[#This Row],[JOB TITLE_SOURCE_KEY]])</f>
        <v xml:space="preserve">Office Manager                             </v>
      </c>
      <c r="J1087" t="s">
        <v>72</v>
      </c>
      <c r="K1087" t="str">
        <f>IF(assembly_staff_import[[#This Row],[Legislative Staff Type]]="Personal",assembly_staff_import[[#This Row],[Vlookup Reports To Person]], "")</f>
        <v/>
      </c>
      <c r="L1087" t="str">
        <f>PROPER(assembly_staff_import[[#This Row],[First MI Name via NAME_SOURCE_KEY TEXT]])</f>
        <v xml:space="preserve"> Dawn M</v>
      </c>
      <c r="M1087" t="s">
        <v>21910</v>
      </c>
      <c r="N1087" t="str">
        <f>LOWER(CONCATENATE(assembly_staff_import[[#This Row],[Last Name]],LEFT(assembly_staff_import[[#This Row],[First Name (no initial)]],1),"@nyassembly.gov"))</f>
        <v>rizzod@nyassembly.gov</v>
      </c>
      <c r="O1087" t="s">
        <v>28794</v>
      </c>
      <c r="P1087" t="e">
        <f>VLOOKUP(assembly_staff_import[[#This Row],[Full Name]],[3]!PEOPLE_March_20[#Data],1,0)</f>
        <v>#REF!</v>
      </c>
      <c r="Q1087" t="e">
        <f>VLOOKUP(assembly_staff_import[[#This Row],[Full Name]],[3]!Table17[#Data],3,0)</f>
        <v>#REF!</v>
      </c>
      <c r="R1087" t="e">
        <f>VLOOKUP(assembly_staff_import[[#This Row],[Formatted Works for Group]],[3]!Table7[#Data],1,0)</f>
        <v>#REF!</v>
      </c>
      <c r="S1087" t="str">
        <f>IF(assembly_staff_import[[#This Row],[Legislative Staff Type]]="Personal", assembly_staff_import[[#This Row],[Vlookup Works for Group]], assembly_staff_import[[#This Row],[Formatted Works for Group calc]]&amp;", Central Staff Office, Assembly")</f>
        <v>Minority Leader'S Office, Central Staff Office, Assembly</v>
      </c>
      <c r="T1087" s="20" t="str">
        <f>TRIM(assembly_staff_import[[#This Row],[NAME_SOURCE_KEY]])</f>
        <v>RIZZO, DAWN M</v>
      </c>
      <c r="U1087" t="s">
        <v>28795</v>
      </c>
      <c r="V1087" t="s">
        <v>28796</v>
      </c>
      <c r="W1087" t="s">
        <v>28797</v>
      </c>
      <c r="Y1087"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Leader'S Office</v>
      </c>
      <c r="Z1087" t="s">
        <v>28798</v>
      </c>
      <c r="AA1087" t="e">
        <f>VLOOKUP(assembly_staff_import[[#This Row],[Formatted and corrected Works for Group Text]],[3]!Table4[#Data],1,0)</f>
        <v>#REF!</v>
      </c>
      <c r="AB1087" t="e">
        <f>VLOOKUP(assembly_staff_import[[#This Row],[Formatted and corrected Works for Group Text]],[3]!Table5[#Data],2,0)</f>
        <v>#REF!</v>
      </c>
      <c r="AC1087" t="str">
        <f>IF(TRIM(assembly_staff_import[[#This Row],[PUBLIC INFO ADDR_SOURCE_KEY]])="CAPITOL, ALBANY", "Legislative / Capitol Office", "District Office")</f>
        <v>Legislative / Capitol Office</v>
      </c>
      <c r="AD1087" t="s">
        <v>28799</v>
      </c>
      <c r="AF1087" t="str">
        <f t="shared" ref="AF1087:AF1092" si="60">"430 "</f>
        <v xml:space="preserve">430 </v>
      </c>
      <c r="AG1087" t="s">
        <v>28799</v>
      </c>
      <c r="AH1087" t="s">
        <v>28800</v>
      </c>
      <c r="AI1087" t="s">
        <v>24369</v>
      </c>
      <c r="AJ1087" t="s">
        <v>23493</v>
      </c>
    </row>
    <row r="1088" spans="1:36" x14ac:dyDescent="0.2">
      <c r="A1088" t="str">
        <f>TRIM(PROPER((assembly_staff_import[[#This Row],[First MI Name via NAME_SOURCE_KEY TEXT]]&amp;" "&amp;assembly_staff_import[[#This Row],[Last Name via NAME_SOURCE_KEY TEXT]]&amp;" "&amp;assembly_staff_import[[#This Row],[Suffix via NAME_SOURCE_KEY]])))</f>
        <v>George A Iv Stackman Iv</v>
      </c>
      <c r="B1088" t="str">
        <f>TRIM(CONCATENATE(TRIM(assembly_staff_import[[#This Row],[Full Name]]), ", ", assembly_staff_import[[#This Row],[Title]]))</f>
        <v>George A Iv Stackman Iv, Admin Aide</v>
      </c>
      <c r="C1088" t="e">
        <f>assembly_staff_import[[#This Row],[Vlookup_groups]]</f>
        <v>#REF!</v>
      </c>
      <c r="D1088" t="str">
        <f>IF(assembly_staff_import[[#This Row],[Legislative Staff Type]]="Personal",assembly_staff_import[[#This Row],[Formatted Personal Staff Office]],"")</f>
        <v/>
      </c>
      <c r="E1088" t="s">
        <v>65</v>
      </c>
      <c r="F1088" s="19" t="s">
        <v>10913</v>
      </c>
      <c r="G1088" t="s">
        <v>1237</v>
      </c>
      <c r="H1088" t="str">
        <f>TRIM(PROPER((assembly_staff_import[[#This Row],[Last Name via NAME_SOURCE_KEY TEXT]]&amp;" "&amp;assembly_staff_import[[#This Row],[Suffix via NAME_SOURCE_KEY]])))</f>
        <v>Stackman Iv</v>
      </c>
      <c r="I1088" t="str">
        <f>PROPER(assembly_staff_import[[#This Row],[JOB TITLE_SOURCE_KEY]])</f>
        <v xml:space="preserve">Admin Aide                                 </v>
      </c>
      <c r="J1088" t="s">
        <v>72</v>
      </c>
      <c r="K1088" t="str">
        <f>IF(assembly_staff_import[[#This Row],[Legislative Staff Type]]="Personal",assembly_staff_import[[#This Row],[Vlookup Reports To Person]], "")</f>
        <v/>
      </c>
      <c r="L1088" t="str">
        <f>PROPER(assembly_staff_import[[#This Row],[First MI Name via NAME_SOURCE_KEY TEXT]])</f>
        <v xml:space="preserve"> George A Iv</v>
      </c>
      <c r="M1088" s="21" t="s">
        <v>21899</v>
      </c>
      <c r="N1088" t="str">
        <f>LOWER(CONCATENATE(assembly_staff_import[[#This Row],[Last Name]],LEFT(assembly_staff_import[[#This Row],[First Name (no initial)]],1),"@nyassembly.gov"))</f>
        <v>stackman ivg@nyassembly.gov</v>
      </c>
      <c r="O1088" t="s">
        <v>6171</v>
      </c>
      <c r="P1088" t="e">
        <f>VLOOKUP(assembly_staff_import[[#This Row],[Full Name]],[3]!PEOPLE_March_20[#Data],1,0)</f>
        <v>#REF!</v>
      </c>
      <c r="Q1088" t="e">
        <f>VLOOKUP(assembly_staff_import[[#This Row],[Full Name]],[3]!Table17[#Data],3,0)</f>
        <v>#REF!</v>
      </c>
      <c r="R1088" t="e">
        <f>VLOOKUP(assembly_staff_import[[#This Row],[Formatted Works for Group]],[3]!Table7[#Data],1,0)</f>
        <v>#REF!</v>
      </c>
      <c r="S1088" t="str">
        <f>IF(assembly_staff_import[[#This Row],[Legislative Staff Type]]="Personal", assembly_staff_import[[#This Row],[Vlookup Works for Group]], assembly_staff_import[[#This Row],[Formatted Works for Group calc]]&amp;", Central Staff Office, Assembly")</f>
        <v>Minority Leader'S Office, Central Staff Office, Assembly</v>
      </c>
      <c r="T1088" s="20" t="str">
        <f>TRIM(assembly_staff_import[[#This Row],[NAME_SOURCE_KEY]])</f>
        <v>STACKMAN, GEORGE A IV</v>
      </c>
      <c r="U1088" t="s">
        <v>28801</v>
      </c>
      <c r="V1088" t="s">
        <v>28802</v>
      </c>
      <c r="W1088" t="s">
        <v>28803</v>
      </c>
      <c r="X1088" t="s">
        <v>28804</v>
      </c>
      <c r="Y1088"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Leader'S Office</v>
      </c>
      <c r="Z1088" t="s">
        <v>28798</v>
      </c>
      <c r="AA1088" t="e">
        <f>VLOOKUP(assembly_staff_import[[#This Row],[Formatted and corrected Works for Group Text]],[3]!Table4[#Data],1,0)</f>
        <v>#REF!</v>
      </c>
      <c r="AB1088" t="e">
        <f>VLOOKUP(assembly_staff_import[[#This Row],[Formatted and corrected Works for Group Text]],[3]!Table5[#Data],2,0)</f>
        <v>#REF!</v>
      </c>
      <c r="AC1088" t="str">
        <f>IF(TRIM(assembly_staff_import[[#This Row],[PUBLIC INFO ADDR_SOURCE_KEY]])="CAPITOL, ALBANY", "Legislative / Capitol Office", "District Office")</f>
        <v>Legislative / Capitol Office</v>
      </c>
      <c r="AD1088" t="s">
        <v>28799</v>
      </c>
      <c r="AF1088" t="str">
        <f t="shared" si="60"/>
        <v xml:space="preserve">430 </v>
      </c>
      <c r="AG1088" t="s">
        <v>28799</v>
      </c>
      <c r="AH1088" t="s">
        <v>28805</v>
      </c>
      <c r="AI1088" t="s">
        <v>24836</v>
      </c>
      <c r="AJ1088" t="s">
        <v>23493</v>
      </c>
    </row>
    <row r="1089" spans="1:36" x14ac:dyDescent="0.2">
      <c r="A1089" t="str">
        <f>TRIM(PROPER((assembly_staff_import[[#This Row],[First MI Name via NAME_SOURCE_KEY TEXT]]&amp;" "&amp;assembly_staff_import[[#This Row],[Last Name via NAME_SOURCE_KEY TEXT]]&amp;" "&amp;assembly_staff_import[[#This Row],[Suffix via NAME_SOURCE_KEY]])))</f>
        <v>Kelly L Kline</v>
      </c>
      <c r="B1089" t="str">
        <f>TRIM(CONCATENATE(TRIM(assembly_staff_import[[#This Row],[Full Name]]), ", ", assembly_staff_import[[#This Row],[Title]]))</f>
        <v>Kelly L Kline, Exec Asst</v>
      </c>
      <c r="C1089" t="e">
        <f>assembly_staff_import[[#This Row],[Vlookup_groups]]</f>
        <v>#REF!</v>
      </c>
      <c r="D1089" t="str">
        <f>IF(assembly_staff_import[[#This Row],[Legislative Staff Type]]="Personal",assembly_staff_import[[#This Row],[Formatted Personal Staff Office]],"")</f>
        <v/>
      </c>
      <c r="E1089" t="s">
        <v>65</v>
      </c>
      <c r="F1089" s="19" t="s">
        <v>10913</v>
      </c>
      <c r="G1089" t="s">
        <v>1237</v>
      </c>
      <c r="H1089" t="str">
        <f>TRIM(PROPER((assembly_staff_import[[#This Row],[Last Name via NAME_SOURCE_KEY TEXT]]&amp;" "&amp;assembly_staff_import[[#This Row],[Suffix via NAME_SOURCE_KEY]])))</f>
        <v>Kline</v>
      </c>
      <c r="I1089" t="str">
        <f>PROPER(assembly_staff_import[[#This Row],[JOB TITLE_SOURCE_KEY]])</f>
        <v xml:space="preserve">Exec Asst                                  </v>
      </c>
      <c r="J1089" t="s">
        <v>72</v>
      </c>
      <c r="K1089" t="str">
        <f>IF(assembly_staff_import[[#This Row],[Legislative Staff Type]]="Personal",assembly_staff_import[[#This Row],[Vlookup Reports To Person]], "")</f>
        <v/>
      </c>
      <c r="L1089" t="str">
        <f>PROPER(assembly_staff_import[[#This Row],[First MI Name via NAME_SOURCE_KEY TEXT]])</f>
        <v xml:space="preserve"> Kelly L</v>
      </c>
      <c r="M1089" t="s">
        <v>21930</v>
      </c>
      <c r="N1089" t="str">
        <f>LOWER(CONCATENATE(assembly_staff_import[[#This Row],[Last Name]],LEFT(assembly_staff_import[[#This Row],[First Name (no initial)]],1),"@nyassembly.gov"))</f>
        <v>klinek@nyassembly.gov</v>
      </c>
      <c r="O1089" t="s">
        <v>564</v>
      </c>
      <c r="P1089" t="e">
        <f>VLOOKUP(assembly_staff_import[[#This Row],[Full Name]],[3]!PEOPLE_March_20[#Data],1,0)</f>
        <v>#REF!</v>
      </c>
      <c r="Q1089" t="e">
        <f>VLOOKUP(assembly_staff_import[[#This Row],[Full Name]],[3]!Table17[#Data],3,0)</f>
        <v>#REF!</v>
      </c>
      <c r="R1089" t="e">
        <f>VLOOKUP(assembly_staff_import[[#This Row],[Formatted Works for Group]],[3]!Table7[#Data],1,0)</f>
        <v>#REF!</v>
      </c>
      <c r="S1089" t="str">
        <f>IF(assembly_staff_import[[#This Row],[Legislative Staff Type]]="Personal", assembly_staff_import[[#This Row],[Vlookup Works for Group]], assembly_staff_import[[#This Row],[Formatted Works for Group calc]]&amp;", Central Staff Office, Assembly")</f>
        <v>Minority Leader'S Office, Central Staff Office, Assembly</v>
      </c>
      <c r="T1089" s="20" t="str">
        <f>TRIM(assembly_staff_import[[#This Row],[NAME_SOURCE_KEY]])</f>
        <v>KLINE, KELLY L</v>
      </c>
      <c r="U1089" t="s">
        <v>28806</v>
      </c>
      <c r="V1089" t="s">
        <v>28807</v>
      </c>
      <c r="W1089" t="s">
        <v>25243</v>
      </c>
      <c r="Y1089"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Leader'S Office</v>
      </c>
      <c r="Z1089" t="s">
        <v>28798</v>
      </c>
      <c r="AA1089" t="e">
        <f>VLOOKUP(assembly_staff_import[[#This Row],[Formatted and corrected Works for Group Text]],[3]!Table4[#Data],1,0)</f>
        <v>#REF!</v>
      </c>
      <c r="AB1089" t="e">
        <f>VLOOKUP(assembly_staff_import[[#This Row],[Formatted and corrected Works for Group Text]],[3]!Table5[#Data],2,0)</f>
        <v>#REF!</v>
      </c>
      <c r="AC1089" t="str">
        <f>IF(TRIM(assembly_staff_import[[#This Row],[PUBLIC INFO ADDR_SOURCE_KEY]])="CAPITOL, ALBANY", "Legislative / Capitol Office", "District Office")</f>
        <v>Legislative / Capitol Office</v>
      </c>
      <c r="AD1089" t="s">
        <v>28799</v>
      </c>
      <c r="AF1089" t="str">
        <f t="shared" si="60"/>
        <v xml:space="preserve">430 </v>
      </c>
      <c r="AG1089" t="s">
        <v>28799</v>
      </c>
      <c r="AH1089" t="s">
        <v>28808</v>
      </c>
      <c r="AI1089" t="s">
        <v>23546</v>
      </c>
      <c r="AJ1089" t="s">
        <v>23493</v>
      </c>
    </row>
    <row r="1090" spans="1:36" x14ac:dyDescent="0.2">
      <c r="A1090" t="str">
        <f>TRIM(PROPER((assembly_staff_import[[#This Row],[First MI Name via NAME_SOURCE_KEY TEXT]]&amp;" "&amp;assembly_staff_import[[#This Row],[Last Name via NAME_SOURCE_KEY TEXT]]&amp;" "&amp;assembly_staff_import[[#This Row],[Suffix via NAME_SOURCE_KEY]])))</f>
        <v>Marianne D Crary</v>
      </c>
      <c r="B1090" t="str">
        <f>TRIM(CONCATENATE(TRIM(assembly_staff_import[[#This Row],[Full Name]]), ", ", assembly_staff_import[[#This Row],[Title]]))</f>
        <v>Marianne D Crary, Exec Administrator</v>
      </c>
      <c r="C1090" t="e">
        <f>assembly_staff_import[[#This Row],[Vlookup_groups]]</f>
        <v>#REF!</v>
      </c>
      <c r="D1090" t="str">
        <f>IF(assembly_staff_import[[#This Row],[Legislative Staff Type]]="Personal",assembly_staff_import[[#This Row],[Formatted Personal Staff Office]],"")</f>
        <v/>
      </c>
      <c r="E1090" t="s">
        <v>65</v>
      </c>
      <c r="F1090" s="19" t="s">
        <v>10913</v>
      </c>
      <c r="G1090" t="s">
        <v>1237</v>
      </c>
      <c r="H1090" t="str">
        <f>TRIM(PROPER((assembly_staff_import[[#This Row],[Last Name via NAME_SOURCE_KEY TEXT]]&amp;" "&amp;assembly_staff_import[[#This Row],[Suffix via NAME_SOURCE_KEY]])))</f>
        <v>Crary</v>
      </c>
      <c r="I1090" t="str">
        <f>PROPER(assembly_staff_import[[#This Row],[JOB TITLE_SOURCE_KEY]])</f>
        <v xml:space="preserve">Exec Administrator                         </v>
      </c>
      <c r="J1090" t="s">
        <v>72</v>
      </c>
      <c r="K1090" t="str">
        <f>IF(assembly_staff_import[[#This Row],[Legislative Staff Type]]="Personal",assembly_staff_import[[#This Row],[Vlookup Reports To Person]], "")</f>
        <v/>
      </c>
      <c r="L1090" t="str">
        <f>PROPER(assembly_staff_import[[#This Row],[First MI Name via NAME_SOURCE_KEY TEXT]])</f>
        <v xml:space="preserve"> Marianne D</v>
      </c>
      <c r="M1090" t="s">
        <v>21973</v>
      </c>
      <c r="N1090" t="str">
        <f>LOWER(CONCATENATE(assembly_staff_import[[#This Row],[Last Name]],LEFT(assembly_staff_import[[#This Row],[First Name (no initial)]],1),"@nyassembly.gov"))</f>
        <v>crarym@nyassembly.gov</v>
      </c>
      <c r="O1090" t="s">
        <v>7691</v>
      </c>
      <c r="P1090" t="e">
        <f>VLOOKUP(assembly_staff_import[[#This Row],[Full Name]],[3]!PEOPLE_March_20[#Data],1,0)</f>
        <v>#REF!</v>
      </c>
      <c r="Q1090" t="e">
        <f>VLOOKUP(assembly_staff_import[[#This Row],[Full Name]],[3]!Table17[#Data],3,0)</f>
        <v>#REF!</v>
      </c>
      <c r="R1090" t="e">
        <f>VLOOKUP(assembly_staff_import[[#This Row],[Formatted Works for Group]],[3]!Table7[#Data],1,0)</f>
        <v>#REF!</v>
      </c>
      <c r="S1090" t="str">
        <f>IF(assembly_staff_import[[#This Row],[Legislative Staff Type]]="Personal", assembly_staff_import[[#This Row],[Vlookup Works for Group]], assembly_staff_import[[#This Row],[Formatted Works for Group calc]]&amp;", Central Staff Office, Assembly")</f>
        <v>Minority Leader'S Office, Central Staff Office, Assembly</v>
      </c>
      <c r="T1090" s="20" t="str">
        <f>TRIM(assembly_staff_import[[#This Row],[NAME_SOURCE_KEY]])</f>
        <v>CRARY, MARIANNE D</v>
      </c>
      <c r="U1090" t="s">
        <v>28809</v>
      </c>
      <c r="V1090" t="s">
        <v>28810</v>
      </c>
      <c r="W1090" t="s">
        <v>28811</v>
      </c>
      <c r="Y1090"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Leader'S Office</v>
      </c>
      <c r="Z1090" t="s">
        <v>28798</v>
      </c>
      <c r="AA1090" t="e">
        <f>VLOOKUP(assembly_staff_import[[#This Row],[Formatted and corrected Works for Group Text]],[3]!Table4[#Data],1,0)</f>
        <v>#REF!</v>
      </c>
      <c r="AB1090" t="e">
        <f>VLOOKUP(assembly_staff_import[[#This Row],[Formatted and corrected Works for Group Text]],[3]!Table5[#Data],2,0)</f>
        <v>#REF!</v>
      </c>
      <c r="AC1090" t="str">
        <f>IF(TRIM(assembly_staff_import[[#This Row],[PUBLIC INFO ADDR_SOURCE_KEY]])="CAPITOL, ALBANY", "Legislative / Capitol Office", "District Office")</f>
        <v>Legislative / Capitol Office</v>
      </c>
      <c r="AD1090" t="s">
        <v>28799</v>
      </c>
      <c r="AF1090" t="str">
        <f t="shared" si="60"/>
        <v xml:space="preserve">430 </v>
      </c>
      <c r="AG1090" t="s">
        <v>28799</v>
      </c>
      <c r="AH1090" t="s">
        <v>28812</v>
      </c>
      <c r="AI1090" t="s">
        <v>26236</v>
      </c>
      <c r="AJ1090" t="s">
        <v>23493</v>
      </c>
    </row>
    <row r="1091" spans="1:36" x14ac:dyDescent="0.2">
      <c r="A1091" t="str">
        <f>TRIM(PROPER((assembly_staff_import[[#This Row],[First MI Name via NAME_SOURCE_KEY TEXT]]&amp;" "&amp;assembly_staff_import[[#This Row],[Last Name via NAME_SOURCE_KEY TEXT]]&amp;" "&amp;assembly_staff_import[[#This Row],[Suffix via NAME_SOURCE_KEY]])))</f>
        <v>Olivia J Miller</v>
      </c>
      <c r="B1091" t="str">
        <f>TRIM(CONCATENATE(TRIM(assembly_staff_import[[#This Row],[Full Name]]), ", ", assembly_staff_import[[#This Row],[Title]]))</f>
        <v>Olivia J Miller, Admin Assistant</v>
      </c>
      <c r="C1091" t="e">
        <f>assembly_staff_import[[#This Row],[Vlookup_groups]]</f>
        <v>#REF!</v>
      </c>
      <c r="D1091" t="str">
        <f>IF(assembly_staff_import[[#This Row],[Legislative Staff Type]]="Personal",assembly_staff_import[[#This Row],[Formatted Personal Staff Office]],"")</f>
        <v/>
      </c>
      <c r="E1091" t="s">
        <v>65</v>
      </c>
      <c r="F1091" s="19" t="s">
        <v>10913</v>
      </c>
      <c r="G1091" t="s">
        <v>1237</v>
      </c>
      <c r="H1091" t="str">
        <f>TRIM(PROPER((assembly_staff_import[[#This Row],[Last Name via NAME_SOURCE_KEY TEXT]]&amp;" "&amp;assembly_staff_import[[#This Row],[Suffix via NAME_SOURCE_KEY]])))</f>
        <v>Miller</v>
      </c>
      <c r="I1091" t="str">
        <f>PROPER(assembly_staff_import[[#This Row],[JOB TITLE_SOURCE_KEY]])</f>
        <v xml:space="preserve">Admin Assistant                            </v>
      </c>
      <c r="J1091" t="s">
        <v>72</v>
      </c>
      <c r="K1091" t="str">
        <f>IF(assembly_staff_import[[#This Row],[Legislative Staff Type]]="Personal",assembly_staff_import[[#This Row],[Vlookup Reports To Person]], "")</f>
        <v/>
      </c>
      <c r="L1091" t="str">
        <f>PROPER(assembly_staff_import[[#This Row],[First MI Name via NAME_SOURCE_KEY TEXT]])</f>
        <v xml:space="preserve"> Olivia J</v>
      </c>
      <c r="M1091" t="s">
        <v>11776</v>
      </c>
      <c r="N1091" t="str">
        <f>LOWER(CONCATENATE(assembly_staff_import[[#This Row],[Last Name]],LEFT(assembly_staff_import[[#This Row],[First Name (no initial)]],1),"@nyassembly.gov"))</f>
        <v>millero@nyassembly.gov</v>
      </c>
      <c r="O1091" t="s">
        <v>28813</v>
      </c>
      <c r="P1091" t="e">
        <f>VLOOKUP(assembly_staff_import[[#This Row],[Full Name]],[3]!PEOPLE_March_20[#Data],1,0)</f>
        <v>#REF!</v>
      </c>
      <c r="Q1091" t="e">
        <f>VLOOKUP(assembly_staff_import[[#This Row],[Full Name]],[3]!Table17[#Data],3,0)</f>
        <v>#REF!</v>
      </c>
      <c r="R1091" t="e">
        <f>VLOOKUP(assembly_staff_import[[#This Row],[Formatted Works for Group]],[3]!Table7[#Data],1,0)</f>
        <v>#REF!</v>
      </c>
      <c r="S1091" t="str">
        <f>IF(assembly_staff_import[[#This Row],[Legislative Staff Type]]="Personal", assembly_staff_import[[#This Row],[Vlookup Works for Group]], assembly_staff_import[[#This Row],[Formatted Works for Group calc]]&amp;", Central Staff Office, Assembly")</f>
        <v>Minority Leader'S Office, Central Staff Office, Assembly</v>
      </c>
      <c r="T1091" s="20" t="str">
        <f>TRIM(assembly_staff_import[[#This Row],[NAME_SOURCE_KEY]])</f>
        <v>MILLER, OLIVIA J</v>
      </c>
      <c r="U1091" t="s">
        <v>28814</v>
      </c>
      <c r="V1091" t="s">
        <v>24553</v>
      </c>
      <c r="W1091" t="s">
        <v>28815</v>
      </c>
      <c r="Y1091"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Leader'S Office</v>
      </c>
      <c r="Z1091" t="s">
        <v>28798</v>
      </c>
      <c r="AA1091" t="e">
        <f>VLOOKUP(assembly_staff_import[[#This Row],[Formatted and corrected Works for Group Text]],[3]!Table4[#Data],1,0)</f>
        <v>#REF!</v>
      </c>
      <c r="AB1091" t="e">
        <f>VLOOKUP(assembly_staff_import[[#This Row],[Formatted and corrected Works for Group Text]],[3]!Table5[#Data],2,0)</f>
        <v>#REF!</v>
      </c>
      <c r="AC1091" t="str">
        <f>IF(TRIM(assembly_staff_import[[#This Row],[PUBLIC INFO ADDR_SOURCE_KEY]])="CAPITOL, ALBANY", "Legislative / Capitol Office", "District Office")</f>
        <v>Legislative / Capitol Office</v>
      </c>
      <c r="AD1091" t="s">
        <v>28799</v>
      </c>
      <c r="AF1091" t="str">
        <f t="shared" si="60"/>
        <v xml:space="preserve">430 </v>
      </c>
      <c r="AG1091" t="s">
        <v>28799</v>
      </c>
      <c r="AH1091" t="s">
        <v>28816</v>
      </c>
      <c r="AI1091" t="s">
        <v>23568</v>
      </c>
      <c r="AJ1091" t="s">
        <v>23493</v>
      </c>
    </row>
    <row r="1092" spans="1:36" x14ac:dyDescent="0.2">
      <c r="A1092" t="str">
        <f>TRIM(PROPER((assembly_staff_import[[#This Row],[First MI Name via NAME_SOURCE_KEY TEXT]]&amp;" "&amp;assembly_staff_import[[#This Row],[Last Name via NAME_SOURCE_KEY TEXT]]&amp;" "&amp;assembly_staff_import[[#This Row],[Suffix via NAME_SOURCE_KEY]])))</f>
        <v>Paige M Wood</v>
      </c>
      <c r="B1092" t="str">
        <f>TRIM(CONCATENATE(TRIM(assembly_staff_import[[#This Row],[Full Name]]), ", ", assembly_staff_import[[#This Row],[Title]]))</f>
        <v>Paige M Wood, Receptionist</v>
      </c>
      <c r="C1092" t="e">
        <f>assembly_staff_import[[#This Row],[Vlookup_groups]]</f>
        <v>#REF!</v>
      </c>
      <c r="D1092" t="str">
        <f>IF(assembly_staff_import[[#This Row],[Legislative Staff Type]]="Personal",assembly_staff_import[[#This Row],[Formatted Personal Staff Office]],"")</f>
        <v/>
      </c>
      <c r="E1092" t="s">
        <v>65</v>
      </c>
      <c r="F1092" s="19" t="s">
        <v>10913</v>
      </c>
      <c r="G1092" t="s">
        <v>1237</v>
      </c>
      <c r="H1092" t="str">
        <f>TRIM(PROPER((assembly_staff_import[[#This Row],[Last Name via NAME_SOURCE_KEY TEXT]]&amp;" "&amp;assembly_staff_import[[#This Row],[Suffix via NAME_SOURCE_KEY]])))</f>
        <v>Wood</v>
      </c>
      <c r="I1092" t="str">
        <f>PROPER(assembly_staff_import[[#This Row],[JOB TITLE_SOURCE_KEY]])</f>
        <v xml:space="preserve">Receptionist                               </v>
      </c>
      <c r="J1092" t="s">
        <v>72</v>
      </c>
      <c r="K1092" t="str">
        <f>IF(assembly_staff_import[[#This Row],[Legislative Staff Type]]="Personal",assembly_staff_import[[#This Row],[Vlookup Reports To Person]], "")</f>
        <v/>
      </c>
      <c r="L1092" t="str">
        <f>PROPER(assembly_staff_import[[#This Row],[First MI Name via NAME_SOURCE_KEY TEXT]])</f>
        <v xml:space="preserve"> Paige M</v>
      </c>
      <c r="M1092" t="s">
        <v>11762</v>
      </c>
      <c r="N1092" t="str">
        <f>LOWER(CONCATENATE(assembly_staff_import[[#This Row],[Last Name]],LEFT(assembly_staff_import[[#This Row],[First Name (no initial)]],1),"@nyassembly.gov"))</f>
        <v>woodp@nyassembly.gov</v>
      </c>
      <c r="O1092" t="s">
        <v>28028</v>
      </c>
      <c r="P1092" t="e">
        <f>VLOOKUP(assembly_staff_import[[#This Row],[Full Name]],[3]!PEOPLE_March_20[#Data],1,0)</f>
        <v>#REF!</v>
      </c>
      <c r="Q1092" t="e">
        <f>VLOOKUP(assembly_staff_import[[#This Row],[Full Name]],[3]!Table17[#Data],3,0)</f>
        <v>#REF!</v>
      </c>
      <c r="R1092" t="e">
        <f>VLOOKUP(assembly_staff_import[[#This Row],[Formatted Works for Group]],[3]!Table7[#Data],1,0)</f>
        <v>#REF!</v>
      </c>
      <c r="S1092" t="str">
        <f>IF(assembly_staff_import[[#This Row],[Legislative Staff Type]]="Personal", assembly_staff_import[[#This Row],[Vlookup Works for Group]], assembly_staff_import[[#This Row],[Formatted Works for Group calc]]&amp;", Central Staff Office, Assembly")</f>
        <v>Minority Leader'S Office, Central Staff Office, Assembly</v>
      </c>
      <c r="T1092" s="20" t="str">
        <f>TRIM(assembly_staff_import[[#This Row],[NAME_SOURCE_KEY]])</f>
        <v>WOOD, PAIGE M</v>
      </c>
      <c r="U1092" t="s">
        <v>28817</v>
      </c>
      <c r="V1092" t="s">
        <v>28818</v>
      </c>
      <c r="W1092" t="s">
        <v>28819</v>
      </c>
      <c r="Y1092" t="str">
        <f>IF(assembly_staff_import[[#This Row],[Legislative Staff Type]]="Personal", PROPER(TRIM(assembly_staff_import[[#This Row],[Unit First MI via UNIT_SOURCE_KEY]])&amp;" "&amp;assembly_staff_import[[#This Row],[Unit Last via UNIT_SOURCE_KEY]]), PROPER(TRIM(assembly_staff_import[[#This Row],[UNIT NAME_SOURCE_KEY2]])))</f>
        <v>Minority Leader'S Office</v>
      </c>
      <c r="Z1092" t="s">
        <v>28798</v>
      </c>
      <c r="AA1092" t="e">
        <f>VLOOKUP(assembly_staff_import[[#This Row],[Formatted and corrected Works for Group Text]],[3]!Table4[#Data],1,0)</f>
        <v>#REF!</v>
      </c>
      <c r="AB1092" t="e">
        <f>VLOOKUP(assembly_staff_import[[#This Row],[Formatted and corrected Works for Group Text]],[3]!Table5[#Data],2,0)</f>
        <v>#REF!</v>
      </c>
      <c r="AC1092" t="str">
        <f>IF(TRIM(assembly_staff_import[[#This Row],[PUBLIC INFO ADDR_SOURCE_KEY]])="CAPITOL, ALBANY", "Legislative / Capitol Office", "District Office")</f>
        <v>Legislative / Capitol Office</v>
      </c>
      <c r="AD1092" t="s">
        <v>28799</v>
      </c>
      <c r="AF1092" t="str">
        <f t="shared" si="60"/>
        <v xml:space="preserve">430 </v>
      </c>
      <c r="AG1092" t="s">
        <v>28799</v>
      </c>
      <c r="AH1092" t="s">
        <v>28820</v>
      </c>
      <c r="AI1092" t="s">
        <v>24018</v>
      </c>
      <c r="AJ1092" t="s">
        <v>23493</v>
      </c>
    </row>
    <row r="1093" spans="1:36" x14ac:dyDescent="0.2">
      <c r="A1093" t="str">
        <f>TRIM(PROPER((assembly_staff_import[[#This Row],[First MI Name via NAME_SOURCE_KEY TEXT]]&amp;" "&amp;assembly_staff_import[[#This Row],[Last Name via NAME_SOURCE_KEY TEXT]]&amp;" "&amp;assembly_staff_import[[#This Row],[Suffix via NAME_SOURCE_KEY]])))</f>
        <v>Jordan D Zyglis</v>
      </c>
      <c r="B1093" t="str">
        <f>TRIM(CONCATENATE(TRIM(assembly_staff_import[[#This Row],[Full Name]]), ", ", assembly_staff_import[[#This Row],[Title]]))</f>
        <v>Jordan D Zyglis, Commun Relations Dir</v>
      </c>
      <c r="C1093" t="e">
        <f>assembly_staff_import[[#This Row],[Vlookup_groups]]</f>
        <v>#REF!</v>
      </c>
      <c r="D1093" t="str">
        <f>IF(assembly_staff_import[[#This Row],[Legislative Staff Type]]="Personal",assembly_staff_import[[#This Row],[Formatted Personal Staff Office]],"")</f>
        <v>District Office</v>
      </c>
      <c r="E1093" t="s">
        <v>65</v>
      </c>
      <c r="F1093" s="19" t="s">
        <v>10913</v>
      </c>
      <c r="G1093" t="s">
        <v>67</v>
      </c>
      <c r="H1093" t="str">
        <f>TRIM(PROPER((assembly_staff_import[[#This Row],[Last Name via NAME_SOURCE_KEY TEXT]]&amp;" "&amp;assembly_staff_import[[#This Row],[Suffix via NAME_SOURCE_KEY]])))</f>
        <v>Zyglis</v>
      </c>
      <c r="I1093" t="str">
        <f>PROPER(assembly_staff_import[[#This Row],[JOB TITLE_SOURCE_KEY]])</f>
        <v xml:space="preserve">Commun Relations Dir                       </v>
      </c>
      <c r="J1093" t="s">
        <v>72</v>
      </c>
      <c r="K1093" t="e">
        <f>IF(assembly_staff_import[[#This Row],[Legislative Staff Type]]="Personal",assembly_staff_import[[#This Row],[Vlookup Reports To Person]], "")</f>
        <v>#REF!</v>
      </c>
      <c r="L1093" t="str">
        <f>PROPER(assembly_staff_import[[#This Row],[First MI Name via NAME_SOURCE_KEY TEXT]])</f>
        <v xml:space="preserve"> Jordan D</v>
      </c>
      <c r="M1093" t="s">
        <v>12794</v>
      </c>
      <c r="N1093" t="str">
        <f>LOWER(CONCATENATE(assembly_staff_import[[#This Row],[Last Name]],LEFT(assembly_staff_import[[#This Row],[First Name (no initial)]],1),"@nyassembly.gov"))</f>
        <v>zyglisj@nyassembly.gov</v>
      </c>
      <c r="O1093" t="s">
        <v>2197</v>
      </c>
      <c r="P1093" t="e">
        <f>VLOOKUP(assembly_staff_import[[#This Row],[Full Name]],[3]!PEOPLE_March_20[#Data],1,0)</f>
        <v>#REF!</v>
      </c>
      <c r="Q1093" t="e">
        <f>VLOOKUP(assembly_staff_import[[#This Row],[Full Name]],[3]!Table17[#Data],3,0)</f>
        <v>#REF!</v>
      </c>
      <c r="R1093" t="e">
        <f>VLOOKUP(assembly_staff_import[[#This Row],[Formatted Works for Group]],[3]!Table7[#Data],1,0)</f>
        <v>#REF!</v>
      </c>
      <c r="S1093" t="e">
        <f>IF(assembly_staff_import[[#This Row],[Legislative Staff Type]]="Personal", assembly_staff_import[[#This Row],[Vlookup Works for Group]], assembly_staff_import[[#This Row],[Formatted Works for Group calc]]&amp;", Central Staff Office, Assembly")</f>
        <v>#REF!</v>
      </c>
      <c r="T1093" s="20" t="str">
        <f>TRIM(assembly_staff_import[[#This Row],[NAME_SOURCE_KEY]])</f>
        <v>ZYGLIS, JORDAN D</v>
      </c>
      <c r="U1093" t="s">
        <v>28821</v>
      </c>
      <c r="V1093" t="s">
        <v>28822</v>
      </c>
      <c r="W1093" t="s">
        <v>28823</v>
      </c>
      <c r="Y1093" t="str">
        <f>IF(assembly_staff_import[[#This Row],[Legislative Staff Type]]="Personal", PROPER(TRIM(assembly_staff_import[[#This Row],[Unit First MI via UNIT_SOURCE_KEY]])&amp;" "&amp;assembly_staff_import[[#This Row],[Unit Last via UNIT_SOURCE_KEY]]), PROPER(TRIM(assembly_staff_import[[#This Row],[UNIT NAME_SOURCE_KEY2]])))</f>
        <v>Monica P. Wallace</v>
      </c>
      <c r="Z1093" t="s">
        <v>28824</v>
      </c>
      <c r="AA1093" t="e">
        <f>VLOOKUP(assembly_staff_import[[#This Row],[Formatted and corrected Works for Group Text]],[3]!Table4[#Data],1,0)</f>
        <v>#REF!</v>
      </c>
      <c r="AB1093" t="e">
        <f>VLOOKUP(assembly_staff_import[[#This Row],[Formatted and corrected Works for Group Text]],[3]!Table5[#Data],2,0)</f>
        <v>#REF!</v>
      </c>
      <c r="AC1093" t="str">
        <f>IF(TRIM(assembly_staff_import[[#This Row],[PUBLIC INFO ADDR_SOURCE_KEY]])="CAPITOL, ALBANY", "Legislative / Capitol Office", "District Office")</f>
        <v>District Office</v>
      </c>
      <c r="AD1093" t="s">
        <v>25102</v>
      </c>
      <c r="AE1093" t="s">
        <v>28825</v>
      </c>
      <c r="AF1093" t="str">
        <f>"A70 "</f>
        <v xml:space="preserve">A70 </v>
      </c>
      <c r="AG1093" t="s">
        <v>28826</v>
      </c>
      <c r="AH1093" t="s">
        <v>28827</v>
      </c>
      <c r="AI1093" t="s">
        <v>24638</v>
      </c>
      <c r="AJ1093" t="s">
        <v>28828</v>
      </c>
    </row>
    <row r="1094" spans="1:36" x14ac:dyDescent="0.2">
      <c r="A1094" t="str">
        <f>TRIM(PROPER((assembly_staff_import[[#This Row],[First MI Name via NAME_SOURCE_KEY TEXT]]&amp;" "&amp;assembly_staff_import[[#This Row],[Last Name via NAME_SOURCE_KEY TEXT]]&amp;" "&amp;assembly_staff_import[[#This Row],[Suffix via NAME_SOURCE_KEY]])))</f>
        <v>Christian A Corrales</v>
      </c>
      <c r="B1094" t="str">
        <f>TRIM(CONCATENATE(TRIM(assembly_staff_import[[#This Row],[Full Name]]), ", ", assembly_staff_import[[#This Row],[Title]]))</f>
        <v>Christian A Corrales, Legis Director</v>
      </c>
      <c r="C1094" t="e">
        <f>assembly_staff_import[[#This Row],[Vlookup_groups]]</f>
        <v>#REF!</v>
      </c>
      <c r="D1094" t="str">
        <f>IF(assembly_staff_import[[#This Row],[Legislative Staff Type]]="Personal",assembly_staff_import[[#This Row],[Formatted Personal Staff Office]],"")</f>
        <v>Legislative / Capitol Office</v>
      </c>
      <c r="E1094" t="s">
        <v>65</v>
      </c>
      <c r="F1094" s="19" t="s">
        <v>10913</v>
      </c>
      <c r="G1094" t="s">
        <v>67</v>
      </c>
      <c r="H1094" t="str">
        <f>TRIM(PROPER((assembly_staff_import[[#This Row],[Last Name via NAME_SOURCE_KEY TEXT]]&amp;" "&amp;assembly_staff_import[[#This Row],[Suffix via NAME_SOURCE_KEY]])))</f>
        <v>Corrales</v>
      </c>
      <c r="I1094" t="str">
        <f>PROPER(assembly_staff_import[[#This Row],[JOB TITLE_SOURCE_KEY]])</f>
        <v xml:space="preserve">Legis Director                             </v>
      </c>
      <c r="J1094" t="s">
        <v>72</v>
      </c>
      <c r="K1094" t="e">
        <f>IF(assembly_staff_import[[#This Row],[Legislative Staff Type]]="Personal",assembly_staff_import[[#This Row],[Vlookup Reports To Person]], "")</f>
        <v>#REF!</v>
      </c>
      <c r="L1094" t="str">
        <f>PROPER(assembly_staff_import[[#This Row],[First MI Name via NAME_SOURCE_KEY TEXT]])</f>
        <v xml:space="preserve"> Christian A</v>
      </c>
      <c r="M1094" t="s">
        <v>13643</v>
      </c>
      <c r="N1094" t="str">
        <f>LOWER(CONCATENATE(assembly_staff_import[[#This Row],[Last Name]],LEFT(assembly_staff_import[[#This Row],[First Name (no initial)]],1),"@nyassembly.gov"))</f>
        <v>corralesc@nyassembly.gov</v>
      </c>
      <c r="O1094" t="s">
        <v>9547</v>
      </c>
      <c r="P1094" t="e">
        <f>VLOOKUP(assembly_staff_import[[#This Row],[Full Name]],[3]!PEOPLE_March_20[#Data],1,0)</f>
        <v>#REF!</v>
      </c>
      <c r="Q1094" t="e">
        <f>VLOOKUP(assembly_staff_import[[#This Row],[Full Name]],[3]!Table17[#Data],3,0)</f>
        <v>#REF!</v>
      </c>
      <c r="R1094" t="e">
        <f>VLOOKUP(assembly_staff_import[[#This Row],[Formatted Works for Group]],[3]!Table7[#Data],1,0)</f>
        <v>#REF!</v>
      </c>
      <c r="S1094" t="e">
        <f>IF(assembly_staff_import[[#This Row],[Legislative Staff Type]]="Personal", assembly_staff_import[[#This Row],[Vlookup Works for Group]], assembly_staff_import[[#This Row],[Formatted Works for Group calc]]&amp;", Central Staff Office, Assembly")</f>
        <v>#REF!</v>
      </c>
      <c r="T1094" s="20" t="str">
        <f>TRIM(assembly_staff_import[[#This Row],[NAME_SOURCE_KEY]])</f>
        <v>CORRALES, CHRISTIAN A</v>
      </c>
      <c r="U1094" t="s">
        <v>28829</v>
      </c>
      <c r="V1094" t="s">
        <v>28830</v>
      </c>
      <c r="W1094" t="s">
        <v>28831</v>
      </c>
      <c r="Y1094" t="str">
        <f>IF(assembly_staff_import[[#This Row],[Legislative Staff Type]]="Personal", PROPER(TRIM(assembly_staff_import[[#This Row],[Unit First MI via UNIT_SOURCE_KEY]])&amp;" "&amp;assembly_staff_import[[#This Row],[Unit Last via UNIT_SOURCE_KEY]]), PROPER(TRIM(assembly_staff_import[[#This Row],[UNIT NAME_SOURCE_KEY2]])))</f>
        <v>N. Nick Perry</v>
      </c>
      <c r="Z1094" t="s">
        <v>28832</v>
      </c>
      <c r="AA1094" t="e">
        <f>VLOOKUP(assembly_staff_import[[#This Row],[Formatted and corrected Works for Group Text]],[3]!Table4[#Data],1,0)</f>
        <v>#REF!</v>
      </c>
      <c r="AB1094" t="e">
        <f>VLOOKUP(assembly_staff_import[[#This Row],[Formatted and corrected Works for Group Text]],[3]!Table5[#Data],2,0)</f>
        <v>#REF!</v>
      </c>
      <c r="AC1094" t="str">
        <f>IF(TRIM(assembly_staff_import[[#This Row],[PUBLIC INFO ADDR_SOURCE_KEY]])="CAPITOL, ALBANY", "Legislative / Capitol Office", "District Office")</f>
        <v>Legislative / Capitol Office</v>
      </c>
      <c r="AD1094" t="s">
        <v>26922</v>
      </c>
      <c r="AE1094" t="s">
        <v>28833</v>
      </c>
      <c r="AF1094" t="str">
        <f t="shared" ref="AF1094:AF1102" si="61">"B93 "</f>
        <v xml:space="preserve">B93 </v>
      </c>
      <c r="AG1094" t="s">
        <v>28834</v>
      </c>
      <c r="AH1094" t="s">
        <v>28835</v>
      </c>
      <c r="AI1094" t="s">
        <v>23492</v>
      </c>
      <c r="AJ1094" t="s">
        <v>23493</v>
      </c>
    </row>
    <row r="1095" spans="1:36" x14ac:dyDescent="0.2">
      <c r="A1095" t="str">
        <f>TRIM(PROPER((assembly_staff_import[[#This Row],[First MI Name via NAME_SOURCE_KEY TEXT]]&amp;" "&amp;assembly_staff_import[[#This Row],[Last Name via NAME_SOURCE_KEY TEXT]]&amp;" "&amp;assembly_staff_import[[#This Row],[Suffix via NAME_SOURCE_KEY]])))</f>
        <v>Dalton D Robinson</v>
      </c>
      <c r="B1095" t="str">
        <f>TRIM(CONCATENATE(TRIM(assembly_staff_import[[#This Row],[Full Name]]), ", ", assembly_staff_import[[#This Row],[Title]]))</f>
        <v>Dalton D Robinson, D O Manager</v>
      </c>
      <c r="C1095" t="e">
        <f>assembly_staff_import[[#This Row],[Vlookup_groups]]</f>
        <v>#REF!</v>
      </c>
      <c r="D1095" t="str">
        <f>IF(assembly_staff_import[[#This Row],[Legislative Staff Type]]="Personal",assembly_staff_import[[#This Row],[Formatted Personal Staff Office]],"")</f>
        <v>District Office</v>
      </c>
      <c r="E1095" t="s">
        <v>65</v>
      </c>
      <c r="F1095" s="19" t="s">
        <v>10913</v>
      </c>
      <c r="G1095" t="s">
        <v>67</v>
      </c>
      <c r="H1095" t="str">
        <f>TRIM(PROPER((assembly_staff_import[[#This Row],[Last Name via NAME_SOURCE_KEY TEXT]]&amp;" "&amp;assembly_staff_import[[#This Row],[Suffix via NAME_SOURCE_KEY]])))</f>
        <v>Robinson</v>
      </c>
      <c r="I1095" t="str">
        <f>PROPER(assembly_staff_import[[#This Row],[JOB TITLE_SOURCE_KEY]])</f>
        <v xml:space="preserve">D O Manager                                </v>
      </c>
      <c r="J1095" t="s">
        <v>72</v>
      </c>
      <c r="K1095" t="e">
        <f>IF(assembly_staff_import[[#This Row],[Legislative Staff Type]]="Personal",assembly_staff_import[[#This Row],[Vlookup Reports To Person]], "")</f>
        <v>#REF!</v>
      </c>
      <c r="L1095" t="str">
        <f>PROPER(assembly_staff_import[[#This Row],[First MI Name via NAME_SOURCE_KEY TEXT]])</f>
        <v xml:space="preserve"> Dalton D</v>
      </c>
      <c r="M1095" t="s">
        <v>18617</v>
      </c>
      <c r="N1095" t="str">
        <f>LOWER(CONCATENATE(assembly_staff_import[[#This Row],[Last Name]],LEFT(assembly_staff_import[[#This Row],[First Name (no initial)]],1),"@nyassembly.gov"))</f>
        <v>robinsond@nyassembly.gov</v>
      </c>
      <c r="O1095" t="s">
        <v>15068</v>
      </c>
      <c r="P1095" t="e">
        <f>VLOOKUP(assembly_staff_import[[#This Row],[Full Name]],[3]!PEOPLE_March_20[#Data],1,0)</f>
        <v>#REF!</v>
      </c>
      <c r="Q1095" t="e">
        <f>VLOOKUP(assembly_staff_import[[#This Row],[Full Name]],[3]!Table17[#Data],3,0)</f>
        <v>#REF!</v>
      </c>
      <c r="R1095" t="e">
        <f>VLOOKUP(assembly_staff_import[[#This Row],[Formatted Works for Group]],[3]!Table7[#Data],1,0)</f>
        <v>#REF!</v>
      </c>
      <c r="S1095" t="e">
        <f>IF(assembly_staff_import[[#This Row],[Legislative Staff Type]]="Personal", assembly_staff_import[[#This Row],[Vlookup Works for Group]], assembly_staff_import[[#This Row],[Formatted Works for Group calc]]&amp;", Central Staff Office, Assembly")</f>
        <v>#REF!</v>
      </c>
      <c r="T1095" s="20" t="str">
        <f>TRIM(assembly_staff_import[[#This Row],[NAME_SOURCE_KEY]])</f>
        <v>ROBINSON, DALTON D</v>
      </c>
      <c r="U1095" t="s">
        <v>28836</v>
      </c>
      <c r="V1095" t="s">
        <v>28837</v>
      </c>
      <c r="W1095" t="s">
        <v>28838</v>
      </c>
      <c r="Y1095" t="str">
        <f>IF(assembly_staff_import[[#This Row],[Legislative Staff Type]]="Personal", PROPER(TRIM(assembly_staff_import[[#This Row],[Unit First MI via UNIT_SOURCE_KEY]])&amp;" "&amp;assembly_staff_import[[#This Row],[Unit Last via UNIT_SOURCE_KEY]]), PROPER(TRIM(assembly_staff_import[[#This Row],[UNIT NAME_SOURCE_KEY2]])))</f>
        <v>N. Nick Perry</v>
      </c>
      <c r="Z1095" t="s">
        <v>28832</v>
      </c>
      <c r="AA1095" t="e">
        <f>VLOOKUP(assembly_staff_import[[#This Row],[Formatted and corrected Works for Group Text]],[3]!Table4[#Data],1,0)</f>
        <v>#REF!</v>
      </c>
      <c r="AB1095" t="e">
        <f>VLOOKUP(assembly_staff_import[[#This Row],[Formatted and corrected Works for Group Text]],[3]!Table5[#Data],2,0)</f>
        <v>#REF!</v>
      </c>
      <c r="AC1095" t="str">
        <f>IF(TRIM(assembly_staff_import[[#This Row],[PUBLIC INFO ADDR_SOURCE_KEY]])="CAPITOL, ALBANY", "Legislative / Capitol Office", "District Office")</f>
        <v>District Office</v>
      </c>
      <c r="AD1095" t="s">
        <v>26922</v>
      </c>
      <c r="AE1095" t="s">
        <v>28833</v>
      </c>
      <c r="AF1095" t="str">
        <f t="shared" si="61"/>
        <v xml:space="preserve">B93 </v>
      </c>
      <c r="AG1095" t="s">
        <v>28834</v>
      </c>
      <c r="AH1095" t="s">
        <v>28839</v>
      </c>
      <c r="AI1095" t="s">
        <v>23468</v>
      </c>
      <c r="AJ1095" t="s">
        <v>24432</v>
      </c>
    </row>
    <row r="1096" spans="1:36" x14ac:dyDescent="0.2">
      <c r="A1096" t="str">
        <f>TRIM(PROPER((assembly_staff_import[[#This Row],[First MI Name via NAME_SOURCE_KEY TEXT]]&amp;" "&amp;assembly_staff_import[[#This Row],[Last Name via NAME_SOURCE_KEY TEXT]]&amp;" "&amp;assembly_staff_import[[#This Row],[Suffix via NAME_SOURCE_KEY]])))</f>
        <v>Dawn N Scott</v>
      </c>
      <c r="B1096" t="str">
        <f>TRIM(CONCATENATE(TRIM(assembly_staff_import[[#This Row],[Full Name]]), ", ", assembly_staff_import[[#This Row],[Title]]))</f>
        <v>Dawn N Scott, Admin Assistant</v>
      </c>
      <c r="C1096" t="e">
        <f>assembly_staff_import[[#This Row],[Vlookup_groups]]</f>
        <v>#REF!</v>
      </c>
      <c r="D1096" t="str">
        <f>IF(assembly_staff_import[[#This Row],[Legislative Staff Type]]="Personal",assembly_staff_import[[#This Row],[Formatted Personal Staff Office]],"")</f>
        <v>Legislative / Capitol Office</v>
      </c>
      <c r="E1096" t="s">
        <v>65</v>
      </c>
      <c r="F1096" s="19" t="s">
        <v>10913</v>
      </c>
      <c r="G1096" t="s">
        <v>67</v>
      </c>
      <c r="H1096" t="str">
        <f>TRIM(PROPER((assembly_staff_import[[#This Row],[Last Name via NAME_SOURCE_KEY TEXT]]&amp;" "&amp;assembly_staff_import[[#This Row],[Suffix via NAME_SOURCE_KEY]])))</f>
        <v>Scott</v>
      </c>
      <c r="I1096" t="str">
        <f>PROPER(assembly_staff_import[[#This Row],[JOB TITLE_SOURCE_KEY]])</f>
        <v xml:space="preserve">Admin Assistant                            </v>
      </c>
      <c r="J1096" t="s">
        <v>72</v>
      </c>
      <c r="K1096" t="e">
        <f>IF(assembly_staff_import[[#This Row],[Legislative Staff Type]]="Personal",assembly_staff_import[[#This Row],[Vlookup Reports To Person]], "")</f>
        <v>#REF!</v>
      </c>
      <c r="L1096" t="str">
        <f>PROPER(assembly_staff_import[[#This Row],[First MI Name via NAME_SOURCE_KEY TEXT]])</f>
        <v xml:space="preserve"> Dawn N</v>
      </c>
      <c r="M1096" t="s">
        <v>19968</v>
      </c>
      <c r="N1096" t="str">
        <f>LOWER(CONCATENATE(assembly_staff_import[[#This Row],[Last Name]],LEFT(assembly_staff_import[[#This Row],[First Name (no initial)]],1),"@nyassembly.gov"))</f>
        <v>scottd@nyassembly.gov</v>
      </c>
      <c r="O1096" t="s">
        <v>28794</v>
      </c>
      <c r="P1096" t="e">
        <f>VLOOKUP(assembly_staff_import[[#This Row],[Full Name]],[3]!PEOPLE_March_20[#Data],1,0)</f>
        <v>#REF!</v>
      </c>
      <c r="Q1096" t="e">
        <f>VLOOKUP(assembly_staff_import[[#This Row],[Full Name]],[3]!Table17[#Data],3,0)</f>
        <v>#REF!</v>
      </c>
      <c r="R1096" t="e">
        <f>VLOOKUP(assembly_staff_import[[#This Row],[Formatted Works for Group]],[3]!Table7[#Data],1,0)</f>
        <v>#REF!</v>
      </c>
      <c r="S1096" t="e">
        <f>IF(assembly_staff_import[[#This Row],[Legislative Staff Type]]="Personal", assembly_staff_import[[#This Row],[Vlookup Works for Group]], assembly_staff_import[[#This Row],[Formatted Works for Group calc]]&amp;", Central Staff Office, Assembly")</f>
        <v>#REF!</v>
      </c>
      <c r="T1096" s="20" t="str">
        <f>TRIM(assembly_staff_import[[#This Row],[NAME_SOURCE_KEY]])</f>
        <v>SCOTT, DAWN N</v>
      </c>
      <c r="U1096" t="s">
        <v>28840</v>
      </c>
      <c r="V1096" t="s">
        <v>25049</v>
      </c>
      <c r="W1096" t="s">
        <v>28841</v>
      </c>
      <c r="Y1096" t="str">
        <f>IF(assembly_staff_import[[#This Row],[Legislative Staff Type]]="Personal", PROPER(TRIM(assembly_staff_import[[#This Row],[Unit First MI via UNIT_SOURCE_KEY]])&amp;" "&amp;assembly_staff_import[[#This Row],[Unit Last via UNIT_SOURCE_KEY]]), PROPER(TRIM(assembly_staff_import[[#This Row],[UNIT NAME_SOURCE_KEY2]])))</f>
        <v>N. Nick Perry</v>
      </c>
      <c r="Z1096" t="s">
        <v>28832</v>
      </c>
      <c r="AA1096" t="e">
        <f>VLOOKUP(assembly_staff_import[[#This Row],[Formatted and corrected Works for Group Text]],[3]!Table4[#Data],1,0)</f>
        <v>#REF!</v>
      </c>
      <c r="AB1096" t="e">
        <f>VLOOKUP(assembly_staff_import[[#This Row],[Formatted and corrected Works for Group Text]],[3]!Table5[#Data],2,0)</f>
        <v>#REF!</v>
      </c>
      <c r="AC1096" t="str">
        <f>IF(TRIM(assembly_staff_import[[#This Row],[PUBLIC INFO ADDR_SOURCE_KEY]])="CAPITOL, ALBANY", "Legislative / Capitol Office", "District Office")</f>
        <v>Legislative / Capitol Office</v>
      </c>
      <c r="AD1096" t="s">
        <v>26922</v>
      </c>
      <c r="AE1096" t="s">
        <v>28833</v>
      </c>
      <c r="AF1096" t="str">
        <f t="shared" si="61"/>
        <v xml:space="preserve">B93 </v>
      </c>
      <c r="AG1096" t="s">
        <v>28834</v>
      </c>
      <c r="AH1096" t="s">
        <v>28842</v>
      </c>
      <c r="AI1096" t="s">
        <v>23568</v>
      </c>
      <c r="AJ1096" t="s">
        <v>23493</v>
      </c>
    </row>
    <row r="1097" spans="1:36" x14ac:dyDescent="0.2">
      <c r="A1097" t="str">
        <f>TRIM(PROPER((assembly_staff_import[[#This Row],[First MI Name via NAME_SOURCE_KEY TEXT]]&amp;" "&amp;assembly_staff_import[[#This Row],[Last Name via NAME_SOURCE_KEY TEXT]]&amp;" "&amp;assembly_staff_import[[#This Row],[Suffix via NAME_SOURCE_KEY]])))</f>
        <v>Francis X Shea</v>
      </c>
      <c r="B1097" t="str">
        <f>TRIM(CONCATENATE(TRIM(assembly_staff_import[[#This Row],[Full Name]]), ", ", assembly_staff_import[[#This Row],[Title]]))</f>
        <v>Francis X Shea, Communications Coord</v>
      </c>
      <c r="C1097" t="e">
        <f>assembly_staff_import[[#This Row],[Vlookup_groups]]</f>
        <v>#REF!</v>
      </c>
      <c r="D1097" t="str">
        <f>IF(assembly_staff_import[[#This Row],[Legislative Staff Type]]="Personal",assembly_staff_import[[#This Row],[Formatted Personal Staff Office]],"")</f>
        <v>District Office</v>
      </c>
      <c r="E1097" t="s">
        <v>65</v>
      </c>
      <c r="F1097" s="19" t="s">
        <v>10913</v>
      </c>
      <c r="G1097" t="s">
        <v>67</v>
      </c>
      <c r="H1097" t="str">
        <f>TRIM(PROPER((assembly_staff_import[[#This Row],[Last Name via NAME_SOURCE_KEY TEXT]]&amp;" "&amp;assembly_staff_import[[#This Row],[Suffix via NAME_SOURCE_KEY]])))</f>
        <v>Shea</v>
      </c>
      <c r="I1097" t="str">
        <f>PROPER(assembly_staff_import[[#This Row],[JOB TITLE_SOURCE_KEY]])</f>
        <v xml:space="preserve">Communications Coord                       </v>
      </c>
      <c r="J1097" t="s">
        <v>72</v>
      </c>
      <c r="K1097" t="e">
        <f>IF(assembly_staff_import[[#This Row],[Legislative Staff Type]]="Personal",assembly_staff_import[[#This Row],[Vlookup Reports To Person]], "")</f>
        <v>#REF!</v>
      </c>
      <c r="L1097" t="str">
        <f>PROPER(assembly_staff_import[[#This Row],[First MI Name via NAME_SOURCE_KEY TEXT]])</f>
        <v xml:space="preserve"> Francis X</v>
      </c>
      <c r="M1097" t="s">
        <v>19301</v>
      </c>
      <c r="N1097" t="str">
        <f>LOWER(CONCATENATE(assembly_staff_import[[#This Row],[Last Name]],LEFT(assembly_staff_import[[#This Row],[First Name (no initial)]],1),"@nyassembly.gov"))</f>
        <v>sheaf@nyassembly.gov</v>
      </c>
      <c r="O1097" t="s">
        <v>1709</v>
      </c>
      <c r="P1097" t="e">
        <f>VLOOKUP(assembly_staff_import[[#This Row],[Full Name]],[3]!PEOPLE_March_20[#Data],1,0)</f>
        <v>#REF!</v>
      </c>
      <c r="Q1097" t="e">
        <f>VLOOKUP(assembly_staff_import[[#This Row],[Full Name]],[3]!Table17[#Data],3,0)</f>
        <v>#REF!</v>
      </c>
      <c r="R1097" t="e">
        <f>VLOOKUP(assembly_staff_import[[#This Row],[Formatted Works for Group]],[3]!Table7[#Data],1,0)</f>
        <v>#REF!</v>
      </c>
      <c r="S1097" t="e">
        <f>IF(assembly_staff_import[[#This Row],[Legislative Staff Type]]="Personal", assembly_staff_import[[#This Row],[Vlookup Works for Group]], assembly_staff_import[[#This Row],[Formatted Works for Group calc]]&amp;", Central Staff Office, Assembly")</f>
        <v>#REF!</v>
      </c>
      <c r="T1097" s="20" t="str">
        <f>TRIM(assembly_staff_import[[#This Row],[NAME_SOURCE_KEY]])</f>
        <v>SHEA, FRANCIS X</v>
      </c>
      <c r="U1097" t="s">
        <v>28843</v>
      </c>
      <c r="V1097" t="s">
        <v>28844</v>
      </c>
      <c r="W1097" t="s">
        <v>28845</v>
      </c>
      <c r="Y1097" t="str">
        <f>IF(assembly_staff_import[[#This Row],[Legislative Staff Type]]="Personal", PROPER(TRIM(assembly_staff_import[[#This Row],[Unit First MI via UNIT_SOURCE_KEY]])&amp;" "&amp;assembly_staff_import[[#This Row],[Unit Last via UNIT_SOURCE_KEY]]), PROPER(TRIM(assembly_staff_import[[#This Row],[UNIT NAME_SOURCE_KEY2]])))</f>
        <v>N. Nick Perry</v>
      </c>
      <c r="Z1097" t="s">
        <v>28832</v>
      </c>
      <c r="AA1097" t="e">
        <f>VLOOKUP(assembly_staff_import[[#This Row],[Formatted and corrected Works for Group Text]],[3]!Table4[#Data],1,0)</f>
        <v>#REF!</v>
      </c>
      <c r="AB1097" t="e">
        <f>VLOOKUP(assembly_staff_import[[#This Row],[Formatted and corrected Works for Group Text]],[3]!Table5[#Data],2,0)</f>
        <v>#REF!</v>
      </c>
      <c r="AC1097" t="str">
        <f>IF(TRIM(assembly_staff_import[[#This Row],[PUBLIC INFO ADDR_SOURCE_KEY]])="CAPITOL, ALBANY", "Legislative / Capitol Office", "District Office")</f>
        <v>District Office</v>
      </c>
      <c r="AD1097" t="s">
        <v>26922</v>
      </c>
      <c r="AE1097" t="s">
        <v>28833</v>
      </c>
      <c r="AF1097" t="str">
        <f t="shared" si="61"/>
        <v xml:space="preserve">B93 </v>
      </c>
      <c r="AG1097" t="s">
        <v>28834</v>
      </c>
      <c r="AH1097" t="s">
        <v>28846</v>
      </c>
      <c r="AI1097" t="s">
        <v>23486</v>
      </c>
      <c r="AJ1097" t="s">
        <v>24432</v>
      </c>
    </row>
    <row r="1098" spans="1:36" x14ac:dyDescent="0.2">
      <c r="A1098" t="str">
        <f>TRIM(PROPER((assembly_staff_import[[#This Row],[First MI Name via NAME_SOURCE_KEY TEXT]]&amp;" "&amp;assembly_staff_import[[#This Row],[Last Name via NAME_SOURCE_KEY TEXT]]&amp;" "&amp;assembly_staff_import[[#This Row],[Suffix via NAME_SOURCE_KEY]])))</f>
        <v>Henderson L Hutchinson</v>
      </c>
      <c r="B1098" t="str">
        <f>TRIM(CONCATENATE(TRIM(assembly_staff_import[[#This Row],[Full Name]]), ", ", assembly_staff_import[[#This Row],[Title]]))</f>
        <v>Henderson L Hutchinson, Spec Asst-Comm Relat</v>
      </c>
      <c r="C1098" t="e">
        <f>assembly_staff_import[[#This Row],[Vlookup_groups]]</f>
        <v>#REF!</v>
      </c>
      <c r="D1098" t="str">
        <f>IF(assembly_staff_import[[#This Row],[Legislative Staff Type]]="Personal",assembly_staff_import[[#This Row],[Formatted Personal Staff Office]],"")</f>
        <v>District Office</v>
      </c>
      <c r="E1098" t="s">
        <v>65</v>
      </c>
      <c r="F1098" s="19" t="s">
        <v>10913</v>
      </c>
      <c r="G1098" t="s">
        <v>67</v>
      </c>
      <c r="H1098" t="str">
        <f>TRIM(PROPER((assembly_staff_import[[#This Row],[Last Name via NAME_SOURCE_KEY TEXT]]&amp;" "&amp;assembly_staff_import[[#This Row],[Suffix via NAME_SOURCE_KEY]])))</f>
        <v>Hutchinson</v>
      </c>
      <c r="I1098" t="str">
        <f>PROPER(assembly_staff_import[[#This Row],[JOB TITLE_SOURCE_KEY]])</f>
        <v xml:space="preserve">Spec Asst-Comm Relat                       </v>
      </c>
      <c r="J1098" t="s">
        <v>72</v>
      </c>
      <c r="K1098" t="e">
        <f>IF(assembly_staff_import[[#This Row],[Legislative Staff Type]]="Personal",assembly_staff_import[[#This Row],[Vlookup Reports To Person]], "")</f>
        <v>#REF!</v>
      </c>
      <c r="L1098" t="str">
        <f>PROPER(assembly_staff_import[[#This Row],[First MI Name via NAME_SOURCE_KEY TEXT]])</f>
        <v xml:space="preserve"> Henderson L</v>
      </c>
      <c r="M1098" t="s">
        <v>13104</v>
      </c>
      <c r="N1098" t="str">
        <f>LOWER(CONCATENATE(assembly_staff_import[[#This Row],[Last Name]],LEFT(assembly_staff_import[[#This Row],[First Name (no initial)]],1),"@nyassembly.gov"))</f>
        <v>hutchinsonh@nyassembly.gov</v>
      </c>
      <c r="O1098" t="s">
        <v>6294</v>
      </c>
      <c r="P1098" t="e">
        <f>VLOOKUP(assembly_staff_import[[#This Row],[Full Name]],[3]!PEOPLE_March_20[#Data],1,0)</f>
        <v>#REF!</v>
      </c>
      <c r="Q1098" t="e">
        <f>VLOOKUP(assembly_staff_import[[#This Row],[Full Name]],[3]!Table17[#Data],3,0)</f>
        <v>#REF!</v>
      </c>
      <c r="R1098" t="e">
        <f>VLOOKUP(assembly_staff_import[[#This Row],[Formatted Works for Group]],[3]!Table7[#Data],1,0)</f>
        <v>#REF!</v>
      </c>
      <c r="S1098" t="e">
        <f>IF(assembly_staff_import[[#This Row],[Legislative Staff Type]]="Personal", assembly_staff_import[[#This Row],[Vlookup Works for Group]], assembly_staff_import[[#This Row],[Formatted Works for Group calc]]&amp;", Central Staff Office, Assembly")</f>
        <v>#REF!</v>
      </c>
      <c r="T1098" s="20" t="str">
        <f>TRIM(assembly_staff_import[[#This Row],[NAME_SOURCE_KEY]])</f>
        <v>HUTCHINSON, HENDERSON L</v>
      </c>
      <c r="U1098" t="s">
        <v>28847</v>
      </c>
      <c r="V1098" t="s">
        <v>28848</v>
      </c>
      <c r="W1098" t="s">
        <v>28849</v>
      </c>
      <c r="Y1098" t="str">
        <f>IF(assembly_staff_import[[#This Row],[Legislative Staff Type]]="Personal", PROPER(TRIM(assembly_staff_import[[#This Row],[Unit First MI via UNIT_SOURCE_KEY]])&amp;" "&amp;assembly_staff_import[[#This Row],[Unit Last via UNIT_SOURCE_KEY]]), PROPER(TRIM(assembly_staff_import[[#This Row],[UNIT NAME_SOURCE_KEY2]])))</f>
        <v>N. Nick Perry</v>
      </c>
      <c r="Z1098" t="s">
        <v>28832</v>
      </c>
      <c r="AA1098" t="e">
        <f>VLOOKUP(assembly_staff_import[[#This Row],[Formatted and corrected Works for Group Text]],[3]!Table4[#Data],1,0)</f>
        <v>#REF!</v>
      </c>
      <c r="AB1098" t="e">
        <f>VLOOKUP(assembly_staff_import[[#This Row],[Formatted and corrected Works for Group Text]],[3]!Table5[#Data],2,0)</f>
        <v>#REF!</v>
      </c>
      <c r="AC1098" t="str">
        <f>IF(TRIM(assembly_staff_import[[#This Row],[PUBLIC INFO ADDR_SOURCE_KEY]])="CAPITOL, ALBANY", "Legislative / Capitol Office", "District Office")</f>
        <v>District Office</v>
      </c>
      <c r="AD1098" t="s">
        <v>26922</v>
      </c>
      <c r="AE1098" t="s">
        <v>28833</v>
      </c>
      <c r="AF1098" t="str">
        <f t="shared" si="61"/>
        <v xml:space="preserve">B93 </v>
      </c>
      <c r="AG1098" t="s">
        <v>28834</v>
      </c>
      <c r="AH1098" t="s">
        <v>28850</v>
      </c>
      <c r="AI1098" t="s">
        <v>24758</v>
      </c>
      <c r="AJ1098" t="s">
        <v>24432</v>
      </c>
    </row>
    <row r="1099" spans="1:36" x14ac:dyDescent="0.2">
      <c r="A1099" t="str">
        <f>TRIM(PROPER((assembly_staff_import[[#This Row],[First MI Name via NAME_SOURCE_KEY TEXT]]&amp;" "&amp;assembly_staff_import[[#This Row],[Last Name via NAME_SOURCE_KEY TEXT]]&amp;" "&amp;assembly_staff_import[[#This Row],[Suffix via NAME_SOURCE_KEY]])))</f>
        <v>Joyce Elie</v>
      </c>
      <c r="B1099" t="str">
        <f>TRIM(CONCATENATE(TRIM(assembly_staff_import[[#This Row],[Full Name]]), ", ", assembly_staff_import[[#This Row],[Title]]))</f>
        <v>Joyce Elie, Chief Of Staff</v>
      </c>
      <c r="C1099" t="e">
        <f>assembly_staff_import[[#This Row],[Vlookup_groups]]</f>
        <v>#REF!</v>
      </c>
      <c r="D1099" t="str">
        <f>IF(assembly_staff_import[[#This Row],[Legislative Staff Type]]="Personal",assembly_staff_import[[#This Row],[Formatted Personal Staff Office]],"")</f>
        <v>District Office</v>
      </c>
      <c r="E1099" t="s">
        <v>65</v>
      </c>
      <c r="F1099" s="19" t="s">
        <v>10913</v>
      </c>
      <c r="G1099" t="s">
        <v>67</v>
      </c>
      <c r="H1099" t="str">
        <f>TRIM(PROPER((assembly_staff_import[[#This Row],[Last Name via NAME_SOURCE_KEY TEXT]]&amp;" "&amp;assembly_staff_import[[#This Row],[Suffix via NAME_SOURCE_KEY]])))</f>
        <v>Elie</v>
      </c>
      <c r="I1099" t="str">
        <f>PROPER(assembly_staff_import[[#This Row],[JOB TITLE_SOURCE_KEY]])</f>
        <v xml:space="preserve">Chief Of Staff                             </v>
      </c>
      <c r="J1099" t="s">
        <v>72</v>
      </c>
      <c r="K1099" t="e">
        <f>IF(assembly_staff_import[[#This Row],[Legislative Staff Type]]="Personal",assembly_staff_import[[#This Row],[Vlookup Reports To Person]], "")</f>
        <v>#REF!</v>
      </c>
      <c r="L1099" t="str">
        <f>PROPER(assembly_staff_import[[#This Row],[First MI Name via NAME_SOURCE_KEY TEXT]])</f>
        <v xml:space="preserve"> Joyce</v>
      </c>
      <c r="M1099" t="s">
        <v>18635</v>
      </c>
      <c r="N1099" t="str">
        <f>LOWER(CONCATENATE(assembly_staff_import[[#This Row],[Last Name]],LEFT(assembly_staff_import[[#This Row],[First Name (no initial)]],1),"@nyassembly.gov"))</f>
        <v>eliej@nyassembly.gov</v>
      </c>
      <c r="O1099" t="s">
        <v>2462</v>
      </c>
      <c r="P1099" t="e">
        <f>VLOOKUP(assembly_staff_import[[#This Row],[Full Name]],[3]!PEOPLE_March_20[#Data],1,0)</f>
        <v>#REF!</v>
      </c>
      <c r="Q1099" t="e">
        <f>VLOOKUP(assembly_staff_import[[#This Row],[Full Name]],[3]!Table17[#Data],3,0)</f>
        <v>#REF!</v>
      </c>
      <c r="R1099" t="e">
        <f>VLOOKUP(assembly_staff_import[[#This Row],[Formatted Works for Group]],[3]!Table7[#Data],1,0)</f>
        <v>#REF!</v>
      </c>
      <c r="S1099" t="e">
        <f>IF(assembly_staff_import[[#This Row],[Legislative Staff Type]]="Personal", assembly_staff_import[[#This Row],[Vlookup Works for Group]], assembly_staff_import[[#This Row],[Formatted Works for Group calc]]&amp;", Central Staff Office, Assembly")</f>
        <v>#REF!</v>
      </c>
      <c r="T1099" s="20" t="str">
        <f>TRIM(assembly_staff_import[[#This Row],[NAME_SOURCE_KEY]])</f>
        <v>ELIE, JOYCE</v>
      </c>
      <c r="U1099" t="s">
        <v>28851</v>
      </c>
      <c r="V1099" t="s">
        <v>28852</v>
      </c>
      <c r="W1099" t="s">
        <v>28853</v>
      </c>
      <c r="Y1099" t="str">
        <f>IF(assembly_staff_import[[#This Row],[Legislative Staff Type]]="Personal", PROPER(TRIM(assembly_staff_import[[#This Row],[Unit First MI via UNIT_SOURCE_KEY]])&amp;" "&amp;assembly_staff_import[[#This Row],[Unit Last via UNIT_SOURCE_KEY]]), PROPER(TRIM(assembly_staff_import[[#This Row],[UNIT NAME_SOURCE_KEY2]])))</f>
        <v>N. Nick Perry</v>
      </c>
      <c r="Z1099" t="s">
        <v>28832</v>
      </c>
      <c r="AA1099" t="e">
        <f>VLOOKUP(assembly_staff_import[[#This Row],[Formatted and corrected Works for Group Text]],[3]!Table4[#Data],1,0)</f>
        <v>#REF!</v>
      </c>
      <c r="AB1099" t="e">
        <f>VLOOKUP(assembly_staff_import[[#This Row],[Formatted and corrected Works for Group Text]],[3]!Table5[#Data],2,0)</f>
        <v>#REF!</v>
      </c>
      <c r="AC1099" t="str">
        <f>IF(TRIM(assembly_staff_import[[#This Row],[PUBLIC INFO ADDR_SOURCE_KEY]])="CAPITOL, ALBANY", "Legislative / Capitol Office", "District Office")</f>
        <v>District Office</v>
      </c>
      <c r="AD1099" t="s">
        <v>26922</v>
      </c>
      <c r="AE1099" t="s">
        <v>28833</v>
      </c>
      <c r="AF1099" t="str">
        <f t="shared" si="61"/>
        <v xml:space="preserve">B93 </v>
      </c>
      <c r="AG1099" t="s">
        <v>28834</v>
      </c>
      <c r="AH1099" t="s">
        <v>28854</v>
      </c>
      <c r="AI1099" t="s">
        <v>23587</v>
      </c>
      <c r="AJ1099" t="s">
        <v>24432</v>
      </c>
    </row>
    <row r="1100" spans="1:36" x14ac:dyDescent="0.2">
      <c r="A1100" t="str">
        <f>TRIM(PROPER((assembly_staff_import[[#This Row],[First MI Name via NAME_SOURCE_KEY TEXT]]&amp;" "&amp;assembly_staff_import[[#This Row],[Last Name via NAME_SOURCE_KEY TEXT]]&amp;" "&amp;assembly_staff_import[[#This Row],[Suffix via NAME_SOURCE_KEY]])))</f>
        <v>Lissa E Mathieu</v>
      </c>
      <c r="B1100" t="str">
        <f>TRIM(CONCATENATE(TRIM(assembly_staff_import[[#This Row],[Full Name]]), ", ", assembly_staff_import[[#This Row],[Title]]))</f>
        <v>Lissa E Mathieu, Recep/Secy</v>
      </c>
      <c r="C1100" t="e">
        <f>assembly_staff_import[[#This Row],[Vlookup_groups]]</f>
        <v>#REF!</v>
      </c>
      <c r="D1100" t="str">
        <f>IF(assembly_staff_import[[#This Row],[Legislative Staff Type]]="Personal",assembly_staff_import[[#This Row],[Formatted Personal Staff Office]],"")</f>
        <v>District Office</v>
      </c>
      <c r="E1100" t="s">
        <v>65</v>
      </c>
      <c r="F1100" s="19" t="s">
        <v>10913</v>
      </c>
      <c r="G1100" t="s">
        <v>67</v>
      </c>
      <c r="H1100" t="str">
        <f>TRIM(PROPER((assembly_staff_import[[#This Row],[Last Name via NAME_SOURCE_KEY TEXT]]&amp;" "&amp;assembly_staff_import[[#This Row],[Suffix via NAME_SOURCE_KEY]])))</f>
        <v>Mathieu</v>
      </c>
      <c r="I1100" t="str">
        <f>PROPER(assembly_staff_import[[#This Row],[JOB TITLE_SOURCE_KEY]])</f>
        <v xml:space="preserve">Recep/Secy                                 </v>
      </c>
      <c r="J1100" t="s">
        <v>72</v>
      </c>
      <c r="K1100" t="e">
        <f>IF(assembly_staff_import[[#This Row],[Legislative Staff Type]]="Personal",assembly_staff_import[[#This Row],[Vlookup Reports To Person]], "")</f>
        <v>#REF!</v>
      </c>
      <c r="L1100" t="str">
        <f>PROPER(assembly_staff_import[[#This Row],[First MI Name via NAME_SOURCE_KEY TEXT]])</f>
        <v xml:space="preserve"> Lissa E</v>
      </c>
      <c r="M1100" t="s">
        <v>19324</v>
      </c>
      <c r="N1100" t="str">
        <f>LOWER(CONCATENATE(assembly_staff_import[[#This Row],[Last Name]],LEFT(assembly_staff_import[[#This Row],[First Name (no initial)]],1),"@nyassembly.gov"))</f>
        <v>mathieul@nyassembly.gov</v>
      </c>
      <c r="O1100" t="s">
        <v>28855</v>
      </c>
      <c r="P1100" t="e">
        <f>VLOOKUP(assembly_staff_import[[#This Row],[Full Name]],[3]!PEOPLE_March_20[#Data],1,0)</f>
        <v>#REF!</v>
      </c>
      <c r="Q1100" t="e">
        <f>VLOOKUP(assembly_staff_import[[#This Row],[Full Name]],[3]!Table17[#Data],3,0)</f>
        <v>#REF!</v>
      </c>
      <c r="R1100" t="e">
        <f>VLOOKUP(assembly_staff_import[[#This Row],[Formatted Works for Group]],[3]!Table7[#Data],1,0)</f>
        <v>#REF!</v>
      </c>
      <c r="S1100" t="e">
        <f>IF(assembly_staff_import[[#This Row],[Legislative Staff Type]]="Personal", assembly_staff_import[[#This Row],[Vlookup Works for Group]], assembly_staff_import[[#This Row],[Formatted Works for Group calc]]&amp;", Central Staff Office, Assembly")</f>
        <v>#REF!</v>
      </c>
      <c r="T1100" s="20" t="str">
        <f>TRIM(assembly_staff_import[[#This Row],[NAME_SOURCE_KEY]])</f>
        <v>MATHIEU, LISSA E</v>
      </c>
      <c r="U1100" t="s">
        <v>28856</v>
      </c>
      <c r="V1100" t="s">
        <v>28857</v>
      </c>
      <c r="W1100" t="s">
        <v>28858</v>
      </c>
      <c r="Y1100" t="str">
        <f>IF(assembly_staff_import[[#This Row],[Legislative Staff Type]]="Personal", PROPER(TRIM(assembly_staff_import[[#This Row],[Unit First MI via UNIT_SOURCE_KEY]])&amp;" "&amp;assembly_staff_import[[#This Row],[Unit Last via UNIT_SOURCE_KEY]]), PROPER(TRIM(assembly_staff_import[[#This Row],[UNIT NAME_SOURCE_KEY2]])))</f>
        <v>N. Nick Perry</v>
      </c>
      <c r="Z1100" t="s">
        <v>28832</v>
      </c>
      <c r="AA1100" t="e">
        <f>VLOOKUP(assembly_staff_import[[#This Row],[Formatted and corrected Works for Group Text]],[3]!Table4[#Data],1,0)</f>
        <v>#REF!</v>
      </c>
      <c r="AB1100" t="e">
        <f>VLOOKUP(assembly_staff_import[[#This Row],[Formatted and corrected Works for Group Text]],[3]!Table5[#Data],2,0)</f>
        <v>#REF!</v>
      </c>
      <c r="AC1100" t="str">
        <f>IF(TRIM(assembly_staff_import[[#This Row],[PUBLIC INFO ADDR_SOURCE_KEY]])="CAPITOL, ALBANY", "Legislative / Capitol Office", "District Office")</f>
        <v>District Office</v>
      </c>
      <c r="AD1100" t="s">
        <v>26922</v>
      </c>
      <c r="AE1100" t="s">
        <v>28833</v>
      </c>
      <c r="AF1100" t="str">
        <f t="shared" si="61"/>
        <v xml:space="preserve">B93 </v>
      </c>
      <c r="AG1100" t="s">
        <v>28834</v>
      </c>
      <c r="AH1100" t="s">
        <v>28859</v>
      </c>
      <c r="AI1100" t="s">
        <v>23976</v>
      </c>
      <c r="AJ1100" t="s">
        <v>24432</v>
      </c>
    </row>
    <row r="1101" spans="1:36" x14ac:dyDescent="0.2">
      <c r="A1101" t="str">
        <f>TRIM(PROPER((assembly_staff_import[[#This Row],[First MI Name via NAME_SOURCE_KEY TEXT]]&amp;" "&amp;assembly_staff_import[[#This Row],[Last Name via NAME_SOURCE_KEY TEXT]]&amp;" "&amp;assembly_staff_import[[#This Row],[Suffix via NAME_SOURCE_KEY]])))</f>
        <v>Vivienne I Bent</v>
      </c>
      <c r="B1101" t="str">
        <f>TRIM(CONCATENATE(TRIM(assembly_staff_import[[#This Row],[Full Name]]), ", ", assembly_staff_import[[#This Row],[Title]]))</f>
        <v>Vivienne I Bent, Special Asst</v>
      </c>
      <c r="C1101" t="e">
        <f>assembly_staff_import[[#This Row],[Vlookup_groups]]</f>
        <v>#REF!</v>
      </c>
      <c r="D1101" t="str">
        <f>IF(assembly_staff_import[[#This Row],[Legislative Staff Type]]="Personal",assembly_staff_import[[#This Row],[Formatted Personal Staff Office]],"")</f>
        <v>District Office</v>
      </c>
      <c r="E1101" t="s">
        <v>65</v>
      </c>
      <c r="F1101" s="19" t="s">
        <v>10913</v>
      </c>
      <c r="G1101" t="s">
        <v>67</v>
      </c>
      <c r="H1101" t="str">
        <f>TRIM(PROPER((assembly_staff_import[[#This Row],[Last Name via NAME_SOURCE_KEY TEXT]]&amp;" "&amp;assembly_staff_import[[#This Row],[Suffix via NAME_SOURCE_KEY]])))</f>
        <v>Bent</v>
      </c>
      <c r="I1101" t="str">
        <f>PROPER(assembly_staff_import[[#This Row],[JOB TITLE_SOURCE_KEY]])</f>
        <v xml:space="preserve">Special Asst                               </v>
      </c>
      <c r="J1101" t="s">
        <v>72</v>
      </c>
      <c r="K1101" t="e">
        <f>IF(assembly_staff_import[[#This Row],[Legislative Staff Type]]="Personal",assembly_staff_import[[#This Row],[Vlookup Reports To Person]], "")</f>
        <v>#REF!</v>
      </c>
      <c r="L1101" t="str">
        <f>PROPER(assembly_staff_import[[#This Row],[First MI Name via NAME_SOURCE_KEY TEXT]])</f>
        <v xml:space="preserve"> Vivienne I</v>
      </c>
      <c r="M1101" t="s">
        <v>18646</v>
      </c>
      <c r="N1101" t="str">
        <f>LOWER(CONCATENATE(assembly_staff_import[[#This Row],[Last Name]],LEFT(assembly_staff_import[[#This Row],[First Name (no initial)]],1),"@nyassembly.gov"))</f>
        <v>bentv@nyassembly.gov</v>
      </c>
      <c r="O1101" t="s">
        <v>28860</v>
      </c>
      <c r="P1101" t="e">
        <f>VLOOKUP(assembly_staff_import[[#This Row],[Full Name]],[3]!PEOPLE_March_20[#Data],1,0)</f>
        <v>#REF!</v>
      </c>
      <c r="Q1101" t="e">
        <f>VLOOKUP(assembly_staff_import[[#This Row],[Full Name]],[3]!Table17[#Data],3,0)</f>
        <v>#REF!</v>
      </c>
      <c r="R1101" t="e">
        <f>VLOOKUP(assembly_staff_import[[#This Row],[Formatted Works for Group]],[3]!Table7[#Data],1,0)</f>
        <v>#REF!</v>
      </c>
      <c r="S1101" t="e">
        <f>IF(assembly_staff_import[[#This Row],[Legislative Staff Type]]="Personal", assembly_staff_import[[#This Row],[Vlookup Works for Group]], assembly_staff_import[[#This Row],[Formatted Works for Group calc]]&amp;", Central Staff Office, Assembly")</f>
        <v>#REF!</v>
      </c>
      <c r="T1101" s="20" t="str">
        <f>TRIM(assembly_staff_import[[#This Row],[NAME_SOURCE_KEY]])</f>
        <v>BENT, VIVIENNE I</v>
      </c>
      <c r="U1101" t="s">
        <v>28861</v>
      </c>
      <c r="V1101" t="s">
        <v>28862</v>
      </c>
      <c r="W1101" t="s">
        <v>28863</v>
      </c>
      <c r="Y1101" t="str">
        <f>IF(assembly_staff_import[[#This Row],[Legislative Staff Type]]="Personal", PROPER(TRIM(assembly_staff_import[[#This Row],[Unit First MI via UNIT_SOURCE_KEY]])&amp;" "&amp;assembly_staff_import[[#This Row],[Unit Last via UNIT_SOURCE_KEY]]), PROPER(TRIM(assembly_staff_import[[#This Row],[UNIT NAME_SOURCE_KEY2]])))</f>
        <v>N. Nick Perry</v>
      </c>
      <c r="Z1101" t="s">
        <v>28832</v>
      </c>
      <c r="AA1101" t="e">
        <f>VLOOKUP(assembly_staff_import[[#This Row],[Formatted and corrected Works for Group Text]],[3]!Table4[#Data],1,0)</f>
        <v>#REF!</v>
      </c>
      <c r="AB1101" t="e">
        <f>VLOOKUP(assembly_staff_import[[#This Row],[Formatted and corrected Works for Group Text]],[3]!Table5[#Data],2,0)</f>
        <v>#REF!</v>
      </c>
      <c r="AC1101" t="str">
        <f>IF(TRIM(assembly_staff_import[[#This Row],[PUBLIC INFO ADDR_SOURCE_KEY]])="CAPITOL, ALBANY", "Legislative / Capitol Office", "District Office")</f>
        <v>District Office</v>
      </c>
      <c r="AD1101" t="s">
        <v>26922</v>
      </c>
      <c r="AE1101" t="s">
        <v>28833</v>
      </c>
      <c r="AF1101" t="str">
        <f t="shared" si="61"/>
        <v xml:space="preserve">B93 </v>
      </c>
      <c r="AG1101" t="s">
        <v>28834</v>
      </c>
      <c r="AH1101" t="s">
        <v>28864</v>
      </c>
      <c r="AI1101" t="s">
        <v>24653</v>
      </c>
      <c r="AJ1101" t="s">
        <v>24432</v>
      </c>
    </row>
    <row r="1102" spans="1:36" x14ac:dyDescent="0.2">
      <c r="A1102" t="str">
        <f>TRIM(PROPER((assembly_staff_import[[#This Row],[First MI Name via NAME_SOURCE_KEY TEXT]]&amp;" "&amp;assembly_staff_import[[#This Row],[Last Name via NAME_SOURCE_KEY TEXT]]&amp;" "&amp;assembly_staff_import[[#This Row],[Suffix via NAME_SOURCE_KEY]])))</f>
        <v>Yvette C Barrow</v>
      </c>
      <c r="B1102" t="str">
        <f>TRIM(CONCATENATE(TRIM(assembly_staff_import[[#This Row],[Full Name]]), ", ", assembly_staff_import[[#This Row],[Title]]))</f>
        <v>Yvette C Barrow, Special Asst</v>
      </c>
      <c r="C1102" t="e">
        <f>assembly_staff_import[[#This Row],[Vlookup_groups]]</f>
        <v>#REF!</v>
      </c>
      <c r="D1102" t="str">
        <f>IF(assembly_staff_import[[#This Row],[Legislative Staff Type]]="Personal",assembly_staff_import[[#This Row],[Formatted Personal Staff Office]],"")</f>
        <v>District Office</v>
      </c>
      <c r="E1102" t="s">
        <v>65</v>
      </c>
      <c r="F1102" s="19" t="s">
        <v>10913</v>
      </c>
      <c r="G1102" t="s">
        <v>67</v>
      </c>
      <c r="H1102" t="str">
        <f>TRIM(PROPER((assembly_staff_import[[#This Row],[Last Name via NAME_SOURCE_KEY TEXT]]&amp;" "&amp;assembly_staff_import[[#This Row],[Suffix via NAME_SOURCE_KEY]])))</f>
        <v>Barrow</v>
      </c>
      <c r="I1102" t="str">
        <f>PROPER(assembly_staff_import[[#This Row],[JOB TITLE_SOURCE_KEY]])</f>
        <v xml:space="preserve">Special Asst                               </v>
      </c>
      <c r="J1102" t="s">
        <v>72</v>
      </c>
      <c r="K1102" t="e">
        <f>IF(assembly_staff_import[[#This Row],[Legislative Staff Type]]="Personal",assembly_staff_import[[#This Row],[Vlookup Reports To Person]], "")</f>
        <v>#REF!</v>
      </c>
      <c r="L1102" t="str">
        <f>PROPER(assembly_staff_import[[#This Row],[First MI Name via NAME_SOURCE_KEY TEXT]])</f>
        <v xml:space="preserve"> Yvette C</v>
      </c>
      <c r="M1102" t="s">
        <v>10967</v>
      </c>
      <c r="N1102" t="str">
        <f>LOWER(CONCATENATE(assembly_staff_import[[#This Row],[Last Name]],LEFT(assembly_staff_import[[#This Row],[First Name (no initial)]],1),"@nyassembly.gov"))</f>
        <v>barrowy@nyassembly.gov</v>
      </c>
      <c r="O1102" t="s">
        <v>28865</v>
      </c>
      <c r="P1102" t="e">
        <f>VLOOKUP(assembly_staff_import[[#This Row],[Full Name]],[3]!PEOPLE_March_20[#Data],1,0)</f>
        <v>#REF!</v>
      </c>
      <c r="Q1102" t="e">
        <f>VLOOKUP(assembly_staff_import[[#This Row],[Full Name]],[3]!Table17[#Data],3,0)</f>
        <v>#REF!</v>
      </c>
      <c r="R1102" t="e">
        <f>VLOOKUP(assembly_staff_import[[#This Row],[Formatted Works for Group]],[3]!Table7[#Data],1,0)</f>
        <v>#REF!</v>
      </c>
      <c r="S1102" t="e">
        <f>IF(assembly_staff_import[[#This Row],[Legislative Staff Type]]="Personal", assembly_staff_import[[#This Row],[Vlookup Works for Group]], assembly_staff_import[[#This Row],[Formatted Works for Group calc]]&amp;", Central Staff Office, Assembly")</f>
        <v>#REF!</v>
      </c>
      <c r="T1102" s="20" t="str">
        <f>TRIM(assembly_staff_import[[#This Row],[NAME_SOURCE_KEY]])</f>
        <v>BARROW, YVETTE C</v>
      </c>
      <c r="U1102" t="s">
        <v>28866</v>
      </c>
      <c r="V1102" t="s">
        <v>28867</v>
      </c>
      <c r="W1102" t="s">
        <v>28868</v>
      </c>
      <c r="Y1102" t="str">
        <f>IF(assembly_staff_import[[#This Row],[Legislative Staff Type]]="Personal", PROPER(TRIM(assembly_staff_import[[#This Row],[Unit First MI via UNIT_SOURCE_KEY]])&amp;" "&amp;assembly_staff_import[[#This Row],[Unit Last via UNIT_SOURCE_KEY]]), PROPER(TRIM(assembly_staff_import[[#This Row],[UNIT NAME_SOURCE_KEY2]])))</f>
        <v>N. Nick Perry</v>
      </c>
      <c r="Z1102" t="s">
        <v>28832</v>
      </c>
      <c r="AA1102" t="e">
        <f>VLOOKUP(assembly_staff_import[[#This Row],[Formatted and corrected Works for Group Text]],[3]!Table4[#Data],1,0)</f>
        <v>#REF!</v>
      </c>
      <c r="AB1102" t="e">
        <f>VLOOKUP(assembly_staff_import[[#This Row],[Formatted and corrected Works for Group Text]],[3]!Table5[#Data],2,0)</f>
        <v>#REF!</v>
      </c>
      <c r="AC1102" t="str">
        <f>IF(TRIM(assembly_staff_import[[#This Row],[PUBLIC INFO ADDR_SOURCE_KEY]])="CAPITOL, ALBANY", "Legislative / Capitol Office", "District Office")</f>
        <v>District Office</v>
      </c>
      <c r="AD1102" t="s">
        <v>26922</v>
      </c>
      <c r="AE1102" t="s">
        <v>28833</v>
      </c>
      <c r="AF1102" t="str">
        <f t="shared" si="61"/>
        <v xml:space="preserve">B93 </v>
      </c>
      <c r="AG1102" t="s">
        <v>28834</v>
      </c>
      <c r="AH1102" t="s">
        <v>28869</v>
      </c>
      <c r="AI1102" t="s">
        <v>24653</v>
      </c>
      <c r="AJ1102" t="s">
        <v>24432</v>
      </c>
    </row>
    <row r="1103" spans="1:36" x14ac:dyDescent="0.2">
      <c r="A1103" t="str">
        <f>TRIM(PROPER((assembly_staff_import[[#This Row],[First MI Name via NAME_SOURCE_KEY TEXT]]&amp;" "&amp;assembly_staff_import[[#This Row],[Last Name via NAME_SOURCE_KEY TEXT]]&amp;" "&amp;assembly_staff_import[[#This Row],[Suffix via NAME_SOURCE_KEY]])))</f>
        <v>Angela M Mirizzi</v>
      </c>
      <c r="B1103" t="str">
        <f>TRIM(CONCATENATE(TRIM(assembly_staff_import[[#This Row],[Full Name]]), ", ", assembly_staff_import[[#This Row],[Title]]))</f>
        <v>Angela M Mirizzi, Community Liaison</v>
      </c>
      <c r="C1103" t="e">
        <f>assembly_staff_import[[#This Row],[Vlookup_groups]]</f>
        <v>#REF!</v>
      </c>
      <c r="D1103" t="str">
        <f>IF(assembly_staff_import[[#This Row],[Legislative Staff Type]]="Personal",assembly_staff_import[[#This Row],[Formatted Personal Staff Office]],"")</f>
        <v>District Office</v>
      </c>
      <c r="E1103" t="s">
        <v>65</v>
      </c>
      <c r="F1103" s="19" t="s">
        <v>10913</v>
      </c>
      <c r="G1103" t="s">
        <v>67</v>
      </c>
      <c r="H1103" t="str">
        <f>TRIM(PROPER((assembly_staff_import[[#This Row],[Last Name via NAME_SOURCE_KEY TEXT]]&amp;" "&amp;assembly_staff_import[[#This Row],[Suffix via NAME_SOURCE_KEY]])))</f>
        <v>Mirizzi</v>
      </c>
      <c r="I1103" t="str">
        <f>PROPER(assembly_staff_import[[#This Row],[JOB TITLE_SOURCE_KEY]])</f>
        <v xml:space="preserve">Community Liaison                          </v>
      </c>
      <c r="J1103" t="s">
        <v>72</v>
      </c>
      <c r="K1103" t="e">
        <f>IF(assembly_staff_import[[#This Row],[Legislative Staff Type]]="Personal",assembly_staff_import[[#This Row],[Vlookup Reports To Person]], "")</f>
        <v>#REF!</v>
      </c>
      <c r="L1103" t="str">
        <f>PROPER(assembly_staff_import[[#This Row],[First MI Name via NAME_SOURCE_KEY TEXT]])</f>
        <v xml:space="preserve"> Angela M</v>
      </c>
      <c r="M1103" t="s">
        <v>14047</v>
      </c>
      <c r="N1103" t="str">
        <f>LOWER(CONCATENATE(assembly_staff_import[[#This Row],[Last Name]],LEFT(assembly_staff_import[[#This Row],[First Name (no initial)]],1),"@nyassembly.gov"))</f>
        <v>mirizzia@nyassembly.gov</v>
      </c>
      <c r="O1103" t="s">
        <v>5460</v>
      </c>
      <c r="P1103" t="e">
        <f>VLOOKUP(assembly_staff_import[[#This Row],[Full Name]],[3]!PEOPLE_March_20[#Data],1,0)</f>
        <v>#REF!</v>
      </c>
      <c r="Q1103" t="e">
        <f>VLOOKUP(assembly_staff_import[[#This Row],[Full Name]],[3]!Table17[#Data],3,0)</f>
        <v>#REF!</v>
      </c>
      <c r="R1103" t="e">
        <f>VLOOKUP(assembly_staff_import[[#This Row],[Formatted Works for Group]],[3]!Table7[#Data],1,0)</f>
        <v>#REF!</v>
      </c>
      <c r="S1103" t="e">
        <f>IF(assembly_staff_import[[#This Row],[Legislative Staff Type]]="Personal", assembly_staff_import[[#This Row],[Vlookup Works for Group]], assembly_staff_import[[#This Row],[Formatted Works for Group calc]]&amp;", Central Staff Office, Assembly")</f>
        <v>#REF!</v>
      </c>
      <c r="T1103" s="20" t="str">
        <f>TRIM(assembly_staff_import[[#This Row],[NAME_SOURCE_KEY]])</f>
        <v>MIRIZZI, ANGELA M</v>
      </c>
      <c r="U1103" t="s">
        <v>28870</v>
      </c>
      <c r="V1103" t="s">
        <v>28871</v>
      </c>
      <c r="W1103" t="s">
        <v>23894</v>
      </c>
      <c r="Y1103" t="str">
        <f>IF(assembly_staff_import[[#This Row],[Legislative Staff Type]]="Personal", PROPER(TRIM(assembly_staff_import[[#This Row],[Unit First MI via UNIT_SOURCE_KEY]])&amp;" "&amp;assembly_staff_import[[#This Row],[Unit Last via UNIT_SOURCE_KEY]]), PROPER(TRIM(assembly_staff_import[[#This Row],[UNIT NAME_SOURCE_KEY2]])))</f>
        <v>Nicole Malliotakis</v>
      </c>
      <c r="Z1103" t="s">
        <v>28872</v>
      </c>
      <c r="AA1103" t="e">
        <f>VLOOKUP(assembly_staff_import[[#This Row],[Formatted and corrected Works for Group Text]],[3]!Table4[#Data],1,0)</f>
        <v>#REF!</v>
      </c>
      <c r="AB1103" t="e">
        <f>VLOOKUP(assembly_staff_import[[#This Row],[Formatted and corrected Works for Group Text]],[3]!Table5[#Data],2,0)</f>
        <v>#REF!</v>
      </c>
      <c r="AC1103" t="str">
        <f>IF(TRIM(assembly_staff_import[[#This Row],[PUBLIC INFO ADDR_SOURCE_KEY]])="CAPITOL, ALBANY", "Legislative / Capitol Office", "District Office")</f>
        <v>District Office</v>
      </c>
      <c r="AD1103" t="s">
        <v>28873</v>
      </c>
      <c r="AE1103" t="s">
        <v>28874</v>
      </c>
      <c r="AF1103" t="str">
        <f>"N21 "</f>
        <v xml:space="preserve">N21 </v>
      </c>
      <c r="AG1103" t="s">
        <v>28875</v>
      </c>
      <c r="AH1103" t="s">
        <v>28876</v>
      </c>
      <c r="AI1103" t="s">
        <v>23692</v>
      </c>
      <c r="AJ1103" t="s">
        <v>28366</v>
      </c>
    </row>
    <row r="1104" spans="1:36" x14ac:dyDescent="0.2">
      <c r="A1104" t="str">
        <f>TRIM(PROPER((assembly_staff_import[[#This Row],[First MI Name via NAME_SOURCE_KEY TEXT]]&amp;" "&amp;assembly_staff_import[[#This Row],[Last Name via NAME_SOURCE_KEY TEXT]]&amp;" "&amp;assembly_staff_import[[#This Row],[Suffix via NAME_SOURCE_KEY]])))</f>
        <v>Cara A Buonincontri</v>
      </c>
      <c r="B1104" t="str">
        <f>TRIM(CONCATENATE(TRIM(assembly_staff_import[[#This Row],[Full Name]]), ", ", assembly_staff_import[[#This Row],[Title]]))</f>
        <v>Cara A Buonincontri, Community Liaison</v>
      </c>
      <c r="C1104" t="e">
        <f>assembly_staff_import[[#This Row],[Vlookup_groups]]</f>
        <v>#REF!</v>
      </c>
      <c r="D1104" t="str">
        <f>IF(assembly_staff_import[[#This Row],[Legislative Staff Type]]="Personal",assembly_staff_import[[#This Row],[Formatted Personal Staff Office]],"")</f>
        <v>District Office</v>
      </c>
      <c r="E1104" t="s">
        <v>65</v>
      </c>
      <c r="F1104" s="19" t="s">
        <v>10913</v>
      </c>
      <c r="G1104" t="s">
        <v>67</v>
      </c>
      <c r="H1104" t="str">
        <f>TRIM(PROPER((assembly_staff_import[[#This Row],[Last Name via NAME_SOURCE_KEY TEXT]]&amp;" "&amp;assembly_staff_import[[#This Row],[Suffix via NAME_SOURCE_KEY]])))</f>
        <v>Buonincontri</v>
      </c>
      <c r="I1104" t="str">
        <f>PROPER(assembly_staff_import[[#This Row],[JOB TITLE_SOURCE_KEY]])</f>
        <v xml:space="preserve">Community Liaison                          </v>
      </c>
      <c r="J1104" t="s">
        <v>72</v>
      </c>
      <c r="K1104" t="e">
        <f>IF(assembly_staff_import[[#This Row],[Legislative Staff Type]]="Personal",assembly_staff_import[[#This Row],[Vlookup Reports To Person]], "")</f>
        <v>#REF!</v>
      </c>
      <c r="L1104" t="str">
        <f>PROPER(assembly_staff_import[[#This Row],[First MI Name via NAME_SOURCE_KEY TEXT]])</f>
        <v xml:space="preserve"> Cara A</v>
      </c>
      <c r="M1104" t="s">
        <v>15300</v>
      </c>
      <c r="N1104" t="str">
        <f>LOWER(CONCATENATE(assembly_staff_import[[#This Row],[Last Name]],LEFT(assembly_staff_import[[#This Row],[First Name (no initial)]],1),"@nyassembly.gov"))</f>
        <v>buonincontric@nyassembly.gov</v>
      </c>
      <c r="O1104" t="s">
        <v>28877</v>
      </c>
      <c r="P1104" t="e">
        <f>VLOOKUP(assembly_staff_import[[#This Row],[Full Name]],[3]!PEOPLE_March_20[#Data],1,0)</f>
        <v>#REF!</v>
      </c>
      <c r="Q1104" t="e">
        <f>VLOOKUP(assembly_staff_import[[#This Row],[Full Name]],[3]!Table17[#Data],3,0)</f>
        <v>#REF!</v>
      </c>
      <c r="R1104" t="e">
        <f>VLOOKUP(assembly_staff_import[[#This Row],[Formatted Works for Group]],[3]!Table7[#Data],1,0)</f>
        <v>#REF!</v>
      </c>
      <c r="S1104" t="e">
        <f>IF(assembly_staff_import[[#This Row],[Legislative Staff Type]]="Personal", assembly_staff_import[[#This Row],[Vlookup Works for Group]], assembly_staff_import[[#This Row],[Formatted Works for Group calc]]&amp;", Central Staff Office, Assembly")</f>
        <v>#REF!</v>
      </c>
      <c r="T1104" s="20" t="str">
        <f>TRIM(assembly_staff_import[[#This Row],[NAME_SOURCE_KEY]])</f>
        <v>BUONINCONTRI, CARA A</v>
      </c>
      <c r="U1104" t="s">
        <v>28878</v>
      </c>
      <c r="V1104" t="s">
        <v>28879</v>
      </c>
      <c r="W1104" t="s">
        <v>28880</v>
      </c>
      <c r="Y1104" t="str">
        <f>IF(assembly_staff_import[[#This Row],[Legislative Staff Type]]="Personal", PROPER(TRIM(assembly_staff_import[[#This Row],[Unit First MI via UNIT_SOURCE_KEY]])&amp;" "&amp;assembly_staff_import[[#This Row],[Unit Last via UNIT_SOURCE_KEY]]), PROPER(TRIM(assembly_staff_import[[#This Row],[UNIT NAME_SOURCE_KEY2]])))</f>
        <v>Nicole Malliotakis</v>
      </c>
      <c r="Z1104" t="s">
        <v>28872</v>
      </c>
      <c r="AA1104" t="e">
        <f>VLOOKUP(assembly_staff_import[[#This Row],[Formatted and corrected Works for Group Text]],[3]!Table4[#Data],1,0)</f>
        <v>#REF!</v>
      </c>
      <c r="AB1104" t="e">
        <f>VLOOKUP(assembly_staff_import[[#This Row],[Formatted and corrected Works for Group Text]],[3]!Table5[#Data],2,0)</f>
        <v>#REF!</v>
      </c>
      <c r="AC1104" t="str">
        <f>IF(TRIM(assembly_staff_import[[#This Row],[PUBLIC INFO ADDR_SOURCE_KEY]])="CAPITOL, ALBANY", "Legislative / Capitol Office", "District Office")</f>
        <v>District Office</v>
      </c>
      <c r="AD1104" t="s">
        <v>28873</v>
      </c>
      <c r="AE1104" t="s">
        <v>28874</v>
      </c>
      <c r="AF1104" t="str">
        <f>"N21 "</f>
        <v xml:space="preserve">N21 </v>
      </c>
      <c r="AG1104" t="s">
        <v>28875</v>
      </c>
      <c r="AH1104" t="s">
        <v>28881</v>
      </c>
      <c r="AI1104" t="s">
        <v>23692</v>
      </c>
      <c r="AJ1104" t="s">
        <v>28366</v>
      </c>
    </row>
    <row r="1105" spans="1:36" x14ac:dyDescent="0.2">
      <c r="A1105" t="str">
        <f>TRIM(PROPER((assembly_staff_import[[#This Row],[First MI Name via NAME_SOURCE_KEY TEXT]]&amp;" "&amp;assembly_staff_import[[#This Row],[Last Name via NAME_SOURCE_KEY TEXT]]&amp;" "&amp;assembly_staff_import[[#This Row],[Suffix via NAME_SOURCE_KEY]])))</f>
        <v>John M Jr Rinaudo Jr</v>
      </c>
      <c r="B1105" t="str">
        <f>TRIM(CONCATENATE(TRIM(assembly_staff_import[[#This Row],[Full Name]]), ", ", assembly_staff_import[[#This Row],[Title]]))</f>
        <v>John M Jr Rinaudo Jr, Constituent Liaison</v>
      </c>
      <c r="C1105" t="e">
        <f>assembly_staff_import[[#This Row],[Vlookup_groups]]</f>
        <v>#REF!</v>
      </c>
      <c r="D1105" t="str">
        <f>IF(assembly_staff_import[[#This Row],[Legislative Staff Type]]="Personal",assembly_staff_import[[#This Row],[Formatted Personal Staff Office]],"")</f>
        <v>District Office</v>
      </c>
      <c r="E1105" t="s">
        <v>65</v>
      </c>
      <c r="F1105" s="19" t="s">
        <v>10913</v>
      </c>
      <c r="G1105" t="s">
        <v>67</v>
      </c>
      <c r="H1105" t="str">
        <f>TRIM(PROPER((assembly_staff_import[[#This Row],[Last Name via NAME_SOURCE_KEY TEXT]]&amp;" "&amp;assembly_staff_import[[#This Row],[Suffix via NAME_SOURCE_KEY]])))</f>
        <v>Rinaudo Jr</v>
      </c>
      <c r="I1105" t="str">
        <f>PROPER(assembly_staff_import[[#This Row],[JOB TITLE_SOURCE_KEY]])</f>
        <v xml:space="preserve">Constituent Liaison                        </v>
      </c>
      <c r="J1105" t="s">
        <v>72</v>
      </c>
      <c r="K1105" t="e">
        <f>IF(assembly_staff_import[[#This Row],[Legislative Staff Type]]="Personal",assembly_staff_import[[#This Row],[Vlookup Reports To Person]], "")</f>
        <v>#REF!</v>
      </c>
      <c r="L1105" t="str">
        <f>PROPER(assembly_staff_import[[#This Row],[First MI Name via NAME_SOURCE_KEY TEXT]])</f>
        <v xml:space="preserve"> John M Jr</v>
      </c>
      <c r="M1105" t="s">
        <v>12832</v>
      </c>
      <c r="N1105" t="str">
        <f>LOWER(CONCATENATE(assembly_staff_import[[#This Row],[Last Name]],LEFT(assembly_staff_import[[#This Row],[First Name (no initial)]],1),"@nyassembly.gov"))</f>
        <v>rinaudo jrj@nyassembly.gov</v>
      </c>
      <c r="O1105" t="s">
        <v>2544</v>
      </c>
      <c r="P1105" t="e">
        <f>VLOOKUP(assembly_staff_import[[#This Row],[Full Name]],[3]!PEOPLE_March_20[#Data],1,0)</f>
        <v>#REF!</v>
      </c>
      <c r="Q1105" t="e">
        <f>VLOOKUP(assembly_staff_import[[#This Row],[Full Name]],[3]!Table17[#Data],3,0)</f>
        <v>#REF!</v>
      </c>
      <c r="R1105" t="e">
        <f>VLOOKUP(assembly_staff_import[[#This Row],[Formatted Works for Group]],[3]!Table7[#Data],1,0)</f>
        <v>#REF!</v>
      </c>
      <c r="S1105" t="e">
        <f>IF(assembly_staff_import[[#This Row],[Legislative Staff Type]]="Personal", assembly_staff_import[[#This Row],[Vlookup Works for Group]], assembly_staff_import[[#This Row],[Formatted Works for Group calc]]&amp;", Central Staff Office, Assembly")</f>
        <v>#REF!</v>
      </c>
      <c r="T1105" s="20" t="str">
        <f>TRIM(assembly_staff_import[[#This Row],[NAME_SOURCE_KEY]])</f>
        <v>RINAUDO, JOHN M JR</v>
      </c>
      <c r="U1105" t="s">
        <v>28882</v>
      </c>
      <c r="V1105" t="s">
        <v>28883</v>
      </c>
      <c r="W1105" t="s">
        <v>28884</v>
      </c>
      <c r="X1105" t="s">
        <v>23498</v>
      </c>
      <c r="Y1105" t="str">
        <f>IF(assembly_staff_import[[#This Row],[Legislative Staff Type]]="Personal", PROPER(TRIM(assembly_staff_import[[#This Row],[Unit First MI via UNIT_SOURCE_KEY]])&amp;" "&amp;assembly_staff_import[[#This Row],[Unit Last via UNIT_SOURCE_KEY]]), PROPER(TRIM(assembly_staff_import[[#This Row],[UNIT NAME_SOURCE_KEY2]])))</f>
        <v>Nicole Malliotakis</v>
      </c>
      <c r="Z1105" t="s">
        <v>28872</v>
      </c>
      <c r="AA1105" t="e">
        <f>VLOOKUP(assembly_staff_import[[#This Row],[Formatted and corrected Works for Group Text]],[3]!Table4[#Data],1,0)</f>
        <v>#REF!</v>
      </c>
      <c r="AB1105" t="e">
        <f>VLOOKUP(assembly_staff_import[[#This Row],[Formatted and corrected Works for Group Text]],[3]!Table5[#Data],2,0)</f>
        <v>#REF!</v>
      </c>
      <c r="AC1105" t="str">
        <f>IF(TRIM(assembly_staff_import[[#This Row],[PUBLIC INFO ADDR_SOURCE_KEY]])="CAPITOL, ALBANY", "Legislative / Capitol Office", "District Office")</f>
        <v>District Office</v>
      </c>
      <c r="AD1105" t="s">
        <v>28873</v>
      </c>
      <c r="AE1105" t="s">
        <v>28874</v>
      </c>
      <c r="AF1105" t="str">
        <f>"N21 "</f>
        <v xml:space="preserve">N21 </v>
      </c>
      <c r="AG1105" t="s">
        <v>28875</v>
      </c>
      <c r="AH1105" t="s">
        <v>28885</v>
      </c>
      <c r="AI1105" t="s">
        <v>23475</v>
      </c>
      <c r="AJ1105" t="s">
        <v>28366</v>
      </c>
    </row>
    <row r="1106" spans="1:36" x14ac:dyDescent="0.2">
      <c r="A1106" t="str">
        <f>TRIM(PROPER((assembly_staff_import[[#This Row],[First MI Name via NAME_SOURCE_KEY TEXT]]&amp;" "&amp;assembly_staff_import[[#This Row],[Last Name via NAME_SOURCE_KEY TEXT]]&amp;" "&amp;assembly_staff_import[[#This Row],[Suffix via NAME_SOURCE_KEY]])))</f>
        <v>Paul Jr Marrone Jr</v>
      </c>
      <c r="B1106" t="str">
        <f>TRIM(CONCATENATE(TRIM(assembly_staff_import[[#This Row],[Full Name]]), ", ", assembly_staff_import[[#This Row],[Title]]))</f>
        <v>Paul Jr Marrone Jr, Chief Of Staff</v>
      </c>
      <c r="C1106" t="e">
        <f>assembly_staff_import[[#This Row],[Vlookup_groups]]</f>
        <v>#REF!</v>
      </c>
      <c r="D1106" t="str">
        <f>IF(assembly_staff_import[[#This Row],[Legislative Staff Type]]="Personal",assembly_staff_import[[#This Row],[Formatted Personal Staff Office]],"")</f>
        <v>District Office</v>
      </c>
      <c r="E1106" t="s">
        <v>65</v>
      </c>
      <c r="F1106" s="19" t="s">
        <v>10913</v>
      </c>
      <c r="G1106" t="s">
        <v>67</v>
      </c>
      <c r="H1106" t="str">
        <f>TRIM(PROPER((assembly_staff_import[[#This Row],[Last Name via NAME_SOURCE_KEY TEXT]]&amp;" "&amp;assembly_staff_import[[#This Row],[Suffix via NAME_SOURCE_KEY]])))</f>
        <v>Marrone Jr</v>
      </c>
      <c r="I1106" t="str">
        <f>PROPER(assembly_staff_import[[#This Row],[JOB TITLE_SOURCE_KEY]])</f>
        <v xml:space="preserve">Chief Of Staff                             </v>
      </c>
      <c r="J1106" t="s">
        <v>72</v>
      </c>
      <c r="K1106" t="e">
        <f>IF(assembly_staff_import[[#This Row],[Legislative Staff Type]]="Personal",assembly_staff_import[[#This Row],[Vlookup Reports To Person]], "")</f>
        <v>#REF!</v>
      </c>
      <c r="L1106" t="str">
        <f>PROPER(assembly_staff_import[[#This Row],[First MI Name via NAME_SOURCE_KEY TEXT]])</f>
        <v xml:space="preserve"> Paul Jr</v>
      </c>
      <c r="M1106" t="s">
        <v>17857</v>
      </c>
      <c r="N1106" t="str">
        <f>LOWER(CONCATENATE(assembly_staff_import[[#This Row],[Last Name]],LEFT(assembly_staff_import[[#This Row],[First Name (no initial)]],1),"@nyassembly.gov"))</f>
        <v>marrone jrp@nyassembly.gov</v>
      </c>
      <c r="O1106" t="s">
        <v>7216</v>
      </c>
      <c r="P1106" t="e">
        <f>VLOOKUP(assembly_staff_import[[#This Row],[Full Name]],[3]!PEOPLE_March_20[#Data],1,0)</f>
        <v>#REF!</v>
      </c>
      <c r="Q1106" t="e">
        <f>VLOOKUP(assembly_staff_import[[#This Row],[Full Name]],[3]!Table17[#Data],3,0)</f>
        <v>#REF!</v>
      </c>
      <c r="R1106" t="e">
        <f>VLOOKUP(assembly_staff_import[[#This Row],[Formatted Works for Group]],[3]!Table7[#Data],1,0)</f>
        <v>#REF!</v>
      </c>
      <c r="S1106" t="e">
        <f>IF(assembly_staff_import[[#This Row],[Legislative Staff Type]]="Personal", assembly_staff_import[[#This Row],[Vlookup Works for Group]], assembly_staff_import[[#This Row],[Formatted Works for Group calc]]&amp;", Central Staff Office, Assembly")</f>
        <v>#REF!</v>
      </c>
      <c r="T1106" s="20" t="str">
        <f>TRIM(assembly_staff_import[[#This Row],[NAME_SOURCE_KEY]])</f>
        <v>MARRONE, PAUL JR</v>
      </c>
      <c r="U1106" t="s">
        <v>28886</v>
      </c>
      <c r="V1106" t="s">
        <v>28887</v>
      </c>
      <c r="W1106" t="s">
        <v>28888</v>
      </c>
      <c r="X1106" t="s">
        <v>23498</v>
      </c>
      <c r="Y1106" t="str">
        <f>IF(assembly_staff_import[[#This Row],[Legislative Staff Type]]="Personal", PROPER(TRIM(assembly_staff_import[[#This Row],[Unit First MI via UNIT_SOURCE_KEY]])&amp;" "&amp;assembly_staff_import[[#This Row],[Unit Last via UNIT_SOURCE_KEY]]), PROPER(TRIM(assembly_staff_import[[#This Row],[UNIT NAME_SOURCE_KEY2]])))</f>
        <v>Nicole Malliotakis</v>
      </c>
      <c r="Z1106" t="s">
        <v>28872</v>
      </c>
      <c r="AA1106" t="e">
        <f>VLOOKUP(assembly_staff_import[[#This Row],[Formatted and corrected Works for Group Text]],[3]!Table4[#Data],1,0)</f>
        <v>#REF!</v>
      </c>
      <c r="AB1106" t="e">
        <f>VLOOKUP(assembly_staff_import[[#This Row],[Formatted and corrected Works for Group Text]],[3]!Table5[#Data],2,0)</f>
        <v>#REF!</v>
      </c>
      <c r="AC1106" t="str">
        <f>IF(TRIM(assembly_staff_import[[#This Row],[PUBLIC INFO ADDR_SOURCE_KEY]])="CAPITOL, ALBANY", "Legislative / Capitol Office", "District Office")</f>
        <v>District Office</v>
      </c>
      <c r="AD1106" t="s">
        <v>28873</v>
      </c>
      <c r="AE1106" t="s">
        <v>28874</v>
      </c>
      <c r="AF1106" t="str">
        <f>"N21 "</f>
        <v xml:space="preserve">N21 </v>
      </c>
      <c r="AG1106" t="s">
        <v>28875</v>
      </c>
      <c r="AH1106" t="s">
        <v>28889</v>
      </c>
      <c r="AI1106" t="s">
        <v>23587</v>
      </c>
      <c r="AJ1106" t="s">
        <v>28366</v>
      </c>
    </row>
    <row r="1107" spans="1:36" x14ac:dyDescent="0.2">
      <c r="A1107" t="str">
        <f>TRIM(PROPER((assembly_staff_import[[#This Row],[First MI Name via NAME_SOURCE_KEY TEXT]]&amp;" "&amp;assembly_staff_import[[#This Row],[Last Name via NAME_SOURCE_KEY TEXT]]&amp;" "&amp;assembly_staff_import[[#This Row],[Suffix via NAME_SOURCE_KEY]])))</f>
        <v>Erin L Kennedy-Rogers</v>
      </c>
      <c r="B1107" t="str">
        <f>TRIM(CONCATENATE(TRIM(assembly_staff_import[[#This Row],[Full Name]]), ", ", assembly_staff_import[[#This Row],[Title]]))</f>
        <v>Erin L Kennedy-Rogers, Chief Of Staff</v>
      </c>
      <c r="C1107" t="e">
        <f>assembly_staff_import[[#This Row],[Vlookup_groups]]</f>
        <v>#REF!</v>
      </c>
      <c r="D1107" t="str">
        <f>IF(assembly_staff_import[[#This Row],[Legislative Staff Type]]="Personal",assembly_staff_import[[#This Row],[Formatted Personal Staff Office]],"")</f>
        <v>District Office</v>
      </c>
      <c r="E1107" t="s">
        <v>65</v>
      </c>
      <c r="F1107" s="19" t="s">
        <v>10913</v>
      </c>
      <c r="G1107" t="s">
        <v>67</v>
      </c>
      <c r="H1107" t="str">
        <f>TRIM(PROPER((assembly_staff_import[[#This Row],[Last Name via NAME_SOURCE_KEY TEXT]]&amp;" "&amp;assembly_staff_import[[#This Row],[Suffix via NAME_SOURCE_KEY]])))</f>
        <v>Kennedy-Rogers</v>
      </c>
      <c r="I1107" t="str">
        <f>PROPER(assembly_staff_import[[#This Row],[JOB TITLE_SOURCE_KEY]])</f>
        <v xml:space="preserve">Chief Of Staff                             </v>
      </c>
      <c r="J1107" t="s">
        <v>72</v>
      </c>
      <c r="K1107" t="e">
        <f>IF(assembly_staff_import[[#This Row],[Legislative Staff Type]]="Personal",assembly_staff_import[[#This Row],[Vlookup Reports To Person]], "")</f>
        <v>#REF!</v>
      </c>
      <c r="L1107" t="str">
        <f>PROPER(assembly_staff_import[[#This Row],[First MI Name via NAME_SOURCE_KEY TEXT]])</f>
        <v xml:space="preserve"> Erin L</v>
      </c>
      <c r="M1107" t="s">
        <v>21617</v>
      </c>
      <c r="N1107" t="str">
        <f>LOWER(CONCATENATE(assembly_staff_import[[#This Row],[Last Name]],LEFT(assembly_staff_import[[#This Row],[First Name (no initial)]],1),"@nyassembly.gov"))</f>
        <v>kennedy-rogerse@nyassembly.gov</v>
      </c>
      <c r="O1107" t="s">
        <v>24122</v>
      </c>
      <c r="P1107" t="e">
        <f>VLOOKUP(assembly_staff_import[[#This Row],[Full Name]],[3]!PEOPLE_March_20[#Data],1,0)</f>
        <v>#REF!</v>
      </c>
      <c r="Q1107" t="e">
        <f>VLOOKUP(assembly_staff_import[[#This Row],[Full Name]],[3]!Table17[#Data],3,0)</f>
        <v>#REF!</v>
      </c>
      <c r="R1107" t="e">
        <f>VLOOKUP(assembly_staff_import[[#This Row],[Formatted Works for Group]],[3]!Table7[#Data],1,0)</f>
        <v>#REF!</v>
      </c>
      <c r="S1107" t="e">
        <f>IF(assembly_staff_import[[#This Row],[Legislative Staff Type]]="Personal", assembly_staff_import[[#This Row],[Vlookup Works for Group]], assembly_staff_import[[#This Row],[Formatted Works for Group calc]]&amp;", Central Staff Office, Assembly")</f>
        <v>#REF!</v>
      </c>
      <c r="T1107" s="20" t="str">
        <f>TRIM(assembly_staff_import[[#This Row],[NAME_SOURCE_KEY]])</f>
        <v>KENNEDY-ROGERS, ERIN L</v>
      </c>
      <c r="U1107" t="s">
        <v>28890</v>
      </c>
      <c r="V1107" t="s">
        <v>28891</v>
      </c>
      <c r="W1107" t="s">
        <v>24124</v>
      </c>
      <c r="Y1107" t="str">
        <f>IF(assembly_staff_import[[#This Row],[Legislative Staff Type]]="Personal", PROPER(TRIM(assembly_staff_import[[#This Row],[Unit First MI via UNIT_SOURCE_KEY]])&amp;" "&amp;assembly_staff_import[[#This Row],[Unit Last via UNIT_SOURCE_KEY]]), PROPER(TRIM(assembly_staff_import[[#This Row],[UNIT NAME_SOURCE_KEY2]])))</f>
        <v>Nily D. Rozic</v>
      </c>
      <c r="Z1107" t="s">
        <v>28892</v>
      </c>
      <c r="AA1107" t="e">
        <f>VLOOKUP(assembly_staff_import[[#This Row],[Formatted and corrected Works for Group Text]],[3]!Table4[#Data],1,0)</f>
        <v>#REF!</v>
      </c>
      <c r="AB1107" t="e">
        <f>VLOOKUP(assembly_staff_import[[#This Row],[Formatted and corrected Works for Group Text]],[3]!Table5[#Data],2,0)</f>
        <v>#REF!</v>
      </c>
      <c r="AC1107" t="str">
        <f>IF(TRIM(assembly_staff_import[[#This Row],[PUBLIC INFO ADDR_SOURCE_KEY]])="CAPITOL, ALBANY", "Legislative / Capitol Office", "District Office")</f>
        <v>District Office</v>
      </c>
      <c r="AD1107" t="s">
        <v>28893</v>
      </c>
      <c r="AE1107" t="s">
        <v>28894</v>
      </c>
      <c r="AF1107" t="str">
        <f>"B52 "</f>
        <v xml:space="preserve">B52 </v>
      </c>
      <c r="AG1107" t="s">
        <v>28895</v>
      </c>
      <c r="AH1107" t="s">
        <v>28896</v>
      </c>
      <c r="AI1107" t="s">
        <v>23587</v>
      </c>
      <c r="AJ1107" t="s">
        <v>28897</v>
      </c>
    </row>
    <row r="1108" spans="1:36" x14ac:dyDescent="0.2">
      <c r="A1108" t="str">
        <f>TRIM(PROPER((assembly_staff_import[[#This Row],[First MI Name via NAME_SOURCE_KEY TEXT]]&amp;" "&amp;assembly_staff_import[[#This Row],[Last Name via NAME_SOURCE_KEY TEXT]]&amp;" "&amp;assembly_staff_import[[#This Row],[Suffix via NAME_SOURCE_KEY]])))</f>
        <v>Joong Ho Cho</v>
      </c>
      <c r="B1108" t="str">
        <f>TRIM(CONCATENATE(TRIM(assembly_staff_import[[#This Row],[Full Name]]), ", ", assembly_staff_import[[#This Row],[Title]]))</f>
        <v>Joong Ho Cho, Community Liaison</v>
      </c>
      <c r="C1108" t="e">
        <f>assembly_staff_import[[#This Row],[Vlookup_groups]]</f>
        <v>#REF!</v>
      </c>
      <c r="D1108" t="str">
        <f>IF(assembly_staff_import[[#This Row],[Legislative Staff Type]]="Personal",assembly_staff_import[[#This Row],[Formatted Personal Staff Office]],"")</f>
        <v>District Office</v>
      </c>
      <c r="E1108" t="s">
        <v>65</v>
      </c>
      <c r="F1108" s="19" t="s">
        <v>10913</v>
      </c>
      <c r="G1108" t="s">
        <v>67</v>
      </c>
      <c r="H1108" t="str">
        <f>TRIM(PROPER((assembly_staff_import[[#This Row],[Last Name via NAME_SOURCE_KEY TEXT]]&amp;" "&amp;assembly_staff_import[[#This Row],[Suffix via NAME_SOURCE_KEY]])))</f>
        <v>Cho</v>
      </c>
      <c r="I1108" t="str">
        <f>PROPER(assembly_staff_import[[#This Row],[JOB TITLE_SOURCE_KEY]])</f>
        <v xml:space="preserve">Community Liaison                          </v>
      </c>
      <c r="J1108" t="s">
        <v>72</v>
      </c>
      <c r="K1108" t="e">
        <f>IF(assembly_staff_import[[#This Row],[Legislative Staff Type]]="Personal",assembly_staff_import[[#This Row],[Vlookup Reports To Person]], "")</f>
        <v>#REF!</v>
      </c>
      <c r="L1108" t="str">
        <f>PROPER(assembly_staff_import[[#This Row],[First MI Name via NAME_SOURCE_KEY TEXT]])</f>
        <v xml:space="preserve"> Joong Ho</v>
      </c>
      <c r="M1108" t="s">
        <v>12802</v>
      </c>
      <c r="N1108" t="str">
        <f>LOWER(CONCATENATE(assembly_staff_import[[#This Row],[Last Name]],LEFT(assembly_staff_import[[#This Row],[First Name (no initial)]],1),"@nyassembly.gov"))</f>
        <v>choj@nyassembly.gov</v>
      </c>
      <c r="O1108" t="s">
        <v>28898</v>
      </c>
      <c r="P1108" t="e">
        <f>VLOOKUP(assembly_staff_import[[#This Row],[Full Name]],[3]!PEOPLE_March_20[#Data],1,0)</f>
        <v>#REF!</v>
      </c>
      <c r="Q1108" t="e">
        <f>VLOOKUP(assembly_staff_import[[#This Row],[Full Name]],[3]!Table17[#Data],3,0)</f>
        <v>#REF!</v>
      </c>
      <c r="R1108" t="e">
        <f>VLOOKUP(assembly_staff_import[[#This Row],[Formatted Works for Group]],[3]!Table7[#Data],1,0)</f>
        <v>#REF!</v>
      </c>
      <c r="S1108" t="e">
        <f>IF(assembly_staff_import[[#This Row],[Legislative Staff Type]]="Personal", assembly_staff_import[[#This Row],[Vlookup Works for Group]], assembly_staff_import[[#This Row],[Formatted Works for Group calc]]&amp;", Central Staff Office, Assembly")</f>
        <v>#REF!</v>
      </c>
      <c r="T1108" s="20" t="str">
        <f>TRIM(assembly_staff_import[[#This Row],[NAME_SOURCE_KEY]])</f>
        <v>CHO, JOONG HO</v>
      </c>
      <c r="U1108" t="s">
        <v>28899</v>
      </c>
      <c r="V1108" t="s">
        <v>28900</v>
      </c>
      <c r="W1108" t="s">
        <v>28901</v>
      </c>
      <c r="Y1108" t="str">
        <f>IF(assembly_staff_import[[#This Row],[Legislative Staff Type]]="Personal", PROPER(TRIM(assembly_staff_import[[#This Row],[Unit First MI via UNIT_SOURCE_KEY]])&amp;" "&amp;assembly_staff_import[[#This Row],[Unit Last via UNIT_SOURCE_KEY]]), PROPER(TRIM(assembly_staff_import[[#This Row],[UNIT NAME_SOURCE_KEY2]])))</f>
        <v>Nily D. Rozic</v>
      </c>
      <c r="Z1108" t="s">
        <v>28892</v>
      </c>
      <c r="AA1108" t="e">
        <f>VLOOKUP(assembly_staff_import[[#This Row],[Formatted and corrected Works for Group Text]],[3]!Table4[#Data],1,0)</f>
        <v>#REF!</v>
      </c>
      <c r="AB1108" t="e">
        <f>VLOOKUP(assembly_staff_import[[#This Row],[Formatted and corrected Works for Group Text]],[3]!Table5[#Data],2,0)</f>
        <v>#REF!</v>
      </c>
      <c r="AC1108" t="str">
        <f>IF(TRIM(assembly_staff_import[[#This Row],[PUBLIC INFO ADDR_SOURCE_KEY]])="CAPITOL, ALBANY", "Legislative / Capitol Office", "District Office")</f>
        <v>District Office</v>
      </c>
      <c r="AD1108" t="s">
        <v>28893</v>
      </c>
      <c r="AE1108" t="s">
        <v>28894</v>
      </c>
      <c r="AF1108" t="str">
        <f>"B52 "</f>
        <v xml:space="preserve">B52 </v>
      </c>
      <c r="AG1108" t="s">
        <v>28895</v>
      </c>
      <c r="AH1108" t="s">
        <v>28902</v>
      </c>
      <c r="AI1108" t="s">
        <v>23692</v>
      </c>
      <c r="AJ1108" t="s">
        <v>28897</v>
      </c>
    </row>
    <row r="1109" spans="1:36" x14ac:dyDescent="0.2">
      <c r="A1109" t="str">
        <f>TRIM(PROPER((assembly_staff_import[[#This Row],[First MI Name via NAME_SOURCE_KEY TEXT]]&amp;" "&amp;assembly_staff_import[[#This Row],[Last Name via NAME_SOURCE_KEY TEXT]]&amp;" "&amp;assembly_staff_import[[#This Row],[Suffix via NAME_SOURCE_KEY]])))</f>
        <v>Marilla W Li</v>
      </c>
      <c r="B1109" t="str">
        <f>TRIM(CONCATENATE(TRIM(assembly_staff_import[[#This Row],[Full Name]]), ", ", assembly_staff_import[[#This Row],[Title]]))</f>
        <v>Marilla W Li, Dir Constit/Supp Svcs</v>
      </c>
      <c r="C1109" t="e">
        <f>assembly_staff_import[[#This Row],[Vlookup_groups]]</f>
        <v>#REF!</v>
      </c>
      <c r="D1109" t="str">
        <f>IF(assembly_staff_import[[#This Row],[Legislative Staff Type]]="Personal",assembly_staff_import[[#This Row],[Formatted Personal Staff Office]],"")</f>
        <v>District Office</v>
      </c>
      <c r="E1109" t="s">
        <v>65</v>
      </c>
      <c r="F1109" s="19" t="s">
        <v>10913</v>
      </c>
      <c r="G1109" t="s">
        <v>67</v>
      </c>
      <c r="H1109" t="str">
        <f>TRIM(PROPER((assembly_staff_import[[#This Row],[Last Name via NAME_SOURCE_KEY TEXT]]&amp;" "&amp;assembly_staff_import[[#This Row],[Suffix via NAME_SOURCE_KEY]])))</f>
        <v>Li</v>
      </c>
      <c r="I1109" t="str">
        <f>PROPER(assembly_staff_import[[#This Row],[JOB TITLE_SOURCE_KEY]])</f>
        <v xml:space="preserve">Dir Constit/Supp Svcs                      </v>
      </c>
      <c r="J1109" t="s">
        <v>72</v>
      </c>
      <c r="K1109" t="e">
        <f>IF(assembly_staff_import[[#This Row],[Legislative Staff Type]]="Personal",assembly_staff_import[[#This Row],[Vlookup Reports To Person]], "")</f>
        <v>#REF!</v>
      </c>
      <c r="L1109" t="str">
        <f>PROPER(assembly_staff_import[[#This Row],[First MI Name via NAME_SOURCE_KEY TEXT]])</f>
        <v xml:space="preserve"> Marilla W</v>
      </c>
      <c r="M1109" t="s">
        <v>15615</v>
      </c>
      <c r="N1109" t="str">
        <f>LOWER(CONCATENATE(assembly_staff_import[[#This Row],[Last Name]],LEFT(assembly_staff_import[[#This Row],[First Name (no initial)]],1),"@nyassembly.gov"))</f>
        <v>lim@nyassembly.gov</v>
      </c>
      <c r="O1109" t="s">
        <v>22292</v>
      </c>
      <c r="P1109" t="e">
        <f>VLOOKUP(assembly_staff_import[[#This Row],[Full Name]],[3]!PEOPLE_March_20[#Data],1,0)</f>
        <v>#REF!</v>
      </c>
      <c r="Q1109" t="e">
        <f>VLOOKUP(assembly_staff_import[[#This Row],[Full Name]],[3]!Table17[#Data],3,0)</f>
        <v>#REF!</v>
      </c>
      <c r="R1109" t="e">
        <f>VLOOKUP(assembly_staff_import[[#This Row],[Formatted Works for Group]],[3]!Table7[#Data],1,0)</f>
        <v>#REF!</v>
      </c>
      <c r="S1109" t="e">
        <f>IF(assembly_staff_import[[#This Row],[Legislative Staff Type]]="Personal", assembly_staff_import[[#This Row],[Vlookup Works for Group]], assembly_staff_import[[#This Row],[Formatted Works for Group calc]]&amp;", Central Staff Office, Assembly")</f>
        <v>#REF!</v>
      </c>
      <c r="T1109" s="20" t="str">
        <f>TRIM(assembly_staff_import[[#This Row],[NAME_SOURCE_KEY]])</f>
        <v>LI, MARILLA W</v>
      </c>
      <c r="U1109" t="s">
        <v>28903</v>
      </c>
      <c r="V1109" t="s">
        <v>28904</v>
      </c>
      <c r="W1109" t="s">
        <v>28905</v>
      </c>
      <c r="Y1109" t="str">
        <f>IF(assembly_staff_import[[#This Row],[Legislative Staff Type]]="Personal", PROPER(TRIM(assembly_staff_import[[#This Row],[Unit First MI via UNIT_SOURCE_KEY]])&amp;" "&amp;assembly_staff_import[[#This Row],[Unit Last via UNIT_SOURCE_KEY]]), PROPER(TRIM(assembly_staff_import[[#This Row],[UNIT NAME_SOURCE_KEY2]])))</f>
        <v>Nily D. Rozic</v>
      </c>
      <c r="Z1109" t="s">
        <v>28892</v>
      </c>
      <c r="AA1109" t="e">
        <f>VLOOKUP(assembly_staff_import[[#This Row],[Formatted and corrected Works for Group Text]],[3]!Table4[#Data],1,0)</f>
        <v>#REF!</v>
      </c>
      <c r="AB1109" t="e">
        <f>VLOOKUP(assembly_staff_import[[#This Row],[Formatted and corrected Works for Group Text]],[3]!Table5[#Data],2,0)</f>
        <v>#REF!</v>
      </c>
      <c r="AC1109" t="str">
        <f>IF(TRIM(assembly_staff_import[[#This Row],[PUBLIC INFO ADDR_SOURCE_KEY]])="CAPITOL, ALBANY", "Legislative / Capitol Office", "District Office")</f>
        <v>District Office</v>
      </c>
      <c r="AD1109" t="s">
        <v>28893</v>
      </c>
      <c r="AE1109" t="s">
        <v>28894</v>
      </c>
      <c r="AF1109" t="str">
        <f>"B52 "</f>
        <v xml:space="preserve">B52 </v>
      </c>
      <c r="AG1109" t="s">
        <v>28895</v>
      </c>
      <c r="AH1109" t="s">
        <v>28906</v>
      </c>
      <c r="AI1109" t="s">
        <v>23616</v>
      </c>
      <c r="AJ1109" t="s">
        <v>28897</v>
      </c>
    </row>
    <row r="1110" spans="1:36" x14ac:dyDescent="0.2">
      <c r="A1110" t="str">
        <f>TRIM(PROPER((assembly_staff_import[[#This Row],[First MI Name via NAME_SOURCE_KEY TEXT]]&amp;" "&amp;assembly_staff_import[[#This Row],[Last Name via NAME_SOURCE_KEY TEXT]]&amp;" "&amp;assembly_staff_import[[#This Row],[Suffix via NAME_SOURCE_KEY]])))</f>
        <v>Meagan A Molina</v>
      </c>
      <c r="B1110" t="str">
        <f>TRIM(CONCATENATE(TRIM(assembly_staff_import[[#This Row],[Full Name]]), ", ", assembly_staff_import[[#This Row],[Title]]))</f>
        <v>Meagan A Molina, Legis Director</v>
      </c>
      <c r="C1110" t="e">
        <f>assembly_staff_import[[#This Row],[Vlookup_groups]]</f>
        <v>#REF!</v>
      </c>
      <c r="D1110" t="str">
        <f>IF(assembly_staff_import[[#This Row],[Legislative Staff Type]]="Personal",assembly_staff_import[[#This Row],[Formatted Personal Staff Office]],"")</f>
        <v>District Office</v>
      </c>
      <c r="E1110" t="s">
        <v>65</v>
      </c>
      <c r="F1110" s="19" t="s">
        <v>10913</v>
      </c>
      <c r="G1110" t="s">
        <v>67</v>
      </c>
      <c r="H1110" t="str">
        <f>TRIM(PROPER((assembly_staff_import[[#This Row],[Last Name via NAME_SOURCE_KEY TEXT]]&amp;" "&amp;assembly_staff_import[[#This Row],[Suffix via NAME_SOURCE_KEY]])))</f>
        <v>Molina</v>
      </c>
      <c r="I1110" t="str">
        <f>PROPER(assembly_staff_import[[#This Row],[JOB TITLE_SOURCE_KEY]])</f>
        <v xml:space="preserve">Legis Director                             </v>
      </c>
      <c r="J1110" t="s">
        <v>72</v>
      </c>
      <c r="K1110" t="e">
        <f>IF(assembly_staff_import[[#This Row],[Legislative Staff Type]]="Personal",assembly_staff_import[[#This Row],[Vlookup Reports To Person]], "")</f>
        <v>#REF!</v>
      </c>
      <c r="L1110" t="str">
        <f>PROPER(assembly_staff_import[[#This Row],[First MI Name via NAME_SOURCE_KEY TEXT]])</f>
        <v xml:space="preserve"> Meagan A</v>
      </c>
      <c r="M1110" t="s">
        <v>15589</v>
      </c>
      <c r="N1110" t="str">
        <f>LOWER(CONCATENATE(assembly_staff_import[[#This Row],[Last Name]],LEFT(assembly_staff_import[[#This Row],[First Name (no initial)]],1),"@nyassembly.gov"))</f>
        <v>molinam@nyassembly.gov</v>
      </c>
      <c r="O1110" t="s">
        <v>8418</v>
      </c>
      <c r="P1110" t="e">
        <f>VLOOKUP(assembly_staff_import[[#This Row],[Full Name]],[3]!PEOPLE_March_20[#Data],1,0)</f>
        <v>#REF!</v>
      </c>
      <c r="Q1110" t="e">
        <f>VLOOKUP(assembly_staff_import[[#This Row],[Full Name]],[3]!Table17[#Data],3,0)</f>
        <v>#REF!</v>
      </c>
      <c r="R1110" t="e">
        <f>VLOOKUP(assembly_staff_import[[#This Row],[Formatted Works for Group]],[3]!Table7[#Data],1,0)</f>
        <v>#REF!</v>
      </c>
      <c r="S1110" t="e">
        <f>IF(assembly_staff_import[[#This Row],[Legislative Staff Type]]="Personal", assembly_staff_import[[#This Row],[Vlookup Works for Group]], assembly_staff_import[[#This Row],[Formatted Works for Group calc]]&amp;", Central Staff Office, Assembly")</f>
        <v>#REF!</v>
      </c>
      <c r="T1110" s="20" t="str">
        <f>TRIM(assembly_staff_import[[#This Row],[NAME_SOURCE_KEY]])</f>
        <v>MOLINA, MEAGAN A</v>
      </c>
      <c r="U1110" t="s">
        <v>28907</v>
      </c>
      <c r="V1110" t="s">
        <v>28908</v>
      </c>
      <c r="W1110" t="s">
        <v>28909</v>
      </c>
      <c r="Y1110" t="str">
        <f>IF(assembly_staff_import[[#This Row],[Legislative Staff Type]]="Personal", PROPER(TRIM(assembly_staff_import[[#This Row],[Unit First MI via UNIT_SOURCE_KEY]])&amp;" "&amp;assembly_staff_import[[#This Row],[Unit Last via UNIT_SOURCE_KEY]]), PROPER(TRIM(assembly_staff_import[[#This Row],[UNIT NAME_SOURCE_KEY2]])))</f>
        <v>Nily D. Rozic</v>
      </c>
      <c r="Z1110" t="s">
        <v>28892</v>
      </c>
      <c r="AA1110" t="e">
        <f>VLOOKUP(assembly_staff_import[[#This Row],[Formatted and corrected Works for Group Text]],[3]!Table4[#Data],1,0)</f>
        <v>#REF!</v>
      </c>
      <c r="AB1110" t="e">
        <f>VLOOKUP(assembly_staff_import[[#This Row],[Formatted and corrected Works for Group Text]],[3]!Table5[#Data],2,0)</f>
        <v>#REF!</v>
      </c>
      <c r="AC1110" t="str">
        <f>IF(TRIM(assembly_staff_import[[#This Row],[PUBLIC INFO ADDR_SOURCE_KEY]])="CAPITOL, ALBANY", "Legislative / Capitol Office", "District Office")</f>
        <v>District Office</v>
      </c>
      <c r="AD1110" t="s">
        <v>28893</v>
      </c>
      <c r="AE1110" t="s">
        <v>28894</v>
      </c>
      <c r="AF1110" t="str">
        <f>"B52 "</f>
        <v xml:space="preserve">B52 </v>
      </c>
      <c r="AG1110" t="s">
        <v>28895</v>
      </c>
      <c r="AH1110" t="s">
        <v>28910</v>
      </c>
      <c r="AI1110" t="s">
        <v>23492</v>
      </c>
      <c r="AJ1110" t="s">
        <v>28897</v>
      </c>
    </row>
    <row r="1111" spans="1:36" x14ac:dyDescent="0.2">
      <c r="A1111" t="str">
        <f>TRIM(PROPER((assembly_staff_import[[#This Row],[First MI Name via NAME_SOURCE_KEY TEXT]]&amp;" "&amp;assembly_staff_import[[#This Row],[Last Name via NAME_SOURCE_KEY TEXT]]&amp;" "&amp;assembly_staff_import[[#This Row],[Suffix via NAME_SOURCE_KEY]])))</f>
        <v>Alexander Lincoln</v>
      </c>
      <c r="B1111" t="str">
        <f>TRIM(CONCATENATE(TRIM(assembly_staff_import[[#This Row],[Full Name]]), ", ", assembly_staff_import[[#This Row],[Title]]))</f>
        <v>Alexander Lincoln, Comp Oper</v>
      </c>
      <c r="C1111" t="e">
        <f>assembly_staff_import[[#This Row],[Vlookup_groups]]</f>
        <v>#REF!</v>
      </c>
      <c r="D1111" t="str">
        <f>IF(assembly_staff_import[[#This Row],[Legislative Staff Type]]="Personal",assembly_staff_import[[#This Row],[Formatted Personal Staff Office]],"")</f>
        <v/>
      </c>
      <c r="E1111" t="s">
        <v>65</v>
      </c>
      <c r="F1111" s="19" t="s">
        <v>10913</v>
      </c>
      <c r="G1111" t="s">
        <v>1237</v>
      </c>
      <c r="H1111" t="str">
        <f>TRIM(PROPER((assembly_staff_import[[#This Row],[Last Name via NAME_SOURCE_KEY TEXT]]&amp;" "&amp;assembly_staff_import[[#This Row],[Suffix via NAME_SOURCE_KEY]])))</f>
        <v>Lincoln</v>
      </c>
      <c r="I1111" t="str">
        <f>PROPER(assembly_staff_import[[#This Row],[JOB TITLE_SOURCE_KEY]])</f>
        <v xml:space="preserve">Comp Oper                                  </v>
      </c>
      <c r="J1111" t="s">
        <v>72</v>
      </c>
      <c r="K1111" t="str">
        <f>IF(assembly_staff_import[[#This Row],[Legislative Staff Type]]="Personal",assembly_staff_import[[#This Row],[Vlookup Reports To Person]], "")</f>
        <v/>
      </c>
      <c r="L1111" t="str">
        <f>PROPER(assembly_staff_import[[#This Row],[First MI Name via NAME_SOURCE_KEY TEXT]])</f>
        <v xml:space="preserve"> Alexander</v>
      </c>
      <c r="M1111" t="s">
        <v>14222</v>
      </c>
      <c r="N1111" t="str">
        <f>LOWER(CONCATENATE(assembly_staff_import[[#This Row],[Last Name]],LEFT(assembly_staff_import[[#This Row],[First Name (no initial)]],1),"@nyassembly.gov"))</f>
        <v>lincolna@nyassembly.gov</v>
      </c>
      <c r="O1111" t="s">
        <v>3285</v>
      </c>
      <c r="P1111" t="e">
        <f>VLOOKUP(assembly_staff_import[[#This Row],[Full Name]],[3]!PEOPLE_March_20[#Data],1,0)</f>
        <v>#REF!</v>
      </c>
      <c r="Q1111" t="e">
        <f>VLOOKUP(assembly_staff_import[[#This Row],[Full Name]],[3]!Table17[#Data],3,0)</f>
        <v>#REF!</v>
      </c>
      <c r="R1111" t="e">
        <f>VLOOKUP(assembly_staff_import[[#This Row],[Formatted Works for Group]],[3]!Table7[#Data],1,0)</f>
        <v>#REF!</v>
      </c>
      <c r="S1111"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11" s="20" t="str">
        <f>TRIM(assembly_staff_import[[#This Row],[NAME_SOURCE_KEY]])</f>
        <v>LINCOLN, ALEXANDER</v>
      </c>
      <c r="U1111" t="s">
        <v>28911</v>
      </c>
      <c r="V1111" t="s">
        <v>28912</v>
      </c>
      <c r="W1111" t="s">
        <v>28913</v>
      </c>
      <c r="Y1111"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11" t="s">
        <v>28914</v>
      </c>
      <c r="AA1111" t="e">
        <f>VLOOKUP(assembly_staff_import[[#This Row],[Formatted and corrected Works for Group Text]],[3]!Table4[#Data],1,0)</f>
        <v>#REF!</v>
      </c>
      <c r="AB1111" t="e">
        <f>VLOOKUP(assembly_staff_import[[#This Row],[Formatted and corrected Works for Group Text]],[3]!Table5[#Data],2,0)</f>
        <v>#REF!</v>
      </c>
      <c r="AC1111" t="str">
        <f>IF(TRIM(assembly_staff_import[[#This Row],[PUBLIC INFO ADDR_SOURCE_KEY]])="CAPITOL, ALBANY", "Legislative / Capitol Office", "District Office")</f>
        <v>Legislative / Capitol Office</v>
      </c>
      <c r="AD1111" t="s">
        <v>28915</v>
      </c>
      <c r="AF1111" t="str">
        <f t="shared" ref="AF1111:AF1173" si="62">"228 "</f>
        <v xml:space="preserve">228 </v>
      </c>
      <c r="AG1111" t="s">
        <v>28915</v>
      </c>
      <c r="AH1111" t="s">
        <v>28916</v>
      </c>
      <c r="AI1111" t="s">
        <v>27976</v>
      </c>
      <c r="AJ1111" t="s">
        <v>23493</v>
      </c>
    </row>
    <row r="1112" spans="1:36" x14ac:dyDescent="0.2">
      <c r="A1112" t="str">
        <f>TRIM(PROPER((assembly_staff_import[[#This Row],[First MI Name via NAME_SOURCE_KEY TEXT]]&amp;" "&amp;assembly_staff_import[[#This Row],[Last Name via NAME_SOURCE_KEY TEXT]]&amp;" "&amp;assembly_staff_import[[#This Row],[Suffix via NAME_SOURCE_KEY]])))</f>
        <v>Anthony J Dilello</v>
      </c>
      <c r="B1112" t="str">
        <f>TRIM(CONCATENATE(TRIM(assembly_staff_import[[#This Row],[Full Name]]), ", ", assembly_staff_import[[#This Row],[Title]]))</f>
        <v>Anthony J Dilello, Manager Tech Services</v>
      </c>
      <c r="C1112" t="e">
        <f>assembly_staff_import[[#This Row],[Vlookup_groups]]</f>
        <v>#REF!</v>
      </c>
      <c r="D1112" t="str">
        <f>IF(assembly_staff_import[[#This Row],[Legislative Staff Type]]="Personal",assembly_staff_import[[#This Row],[Formatted Personal Staff Office]],"")</f>
        <v/>
      </c>
      <c r="E1112" t="s">
        <v>65</v>
      </c>
      <c r="F1112" s="19" t="s">
        <v>10913</v>
      </c>
      <c r="G1112" t="s">
        <v>1237</v>
      </c>
      <c r="H1112" t="str">
        <f>TRIM(PROPER((assembly_staff_import[[#This Row],[Last Name via NAME_SOURCE_KEY TEXT]]&amp;" "&amp;assembly_staff_import[[#This Row],[Suffix via NAME_SOURCE_KEY]])))</f>
        <v>Dilello</v>
      </c>
      <c r="I1112" t="str">
        <f>PROPER(assembly_staff_import[[#This Row],[JOB TITLE_SOURCE_KEY]])</f>
        <v xml:space="preserve">Manager Tech Services                      </v>
      </c>
      <c r="J1112" t="s">
        <v>72</v>
      </c>
      <c r="K1112" t="str">
        <f>IF(assembly_staff_import[[#This Row],[Legislative Staff Type]]="Personal",assembly_staff_import[[#This Row],[Vlookup Reports To Person]], "")</f>
        <v/>
      </c>
      <c r="L1112" t="str">
        <f>PROPER(assembly_staff_import[[#This Row],[First MI Name via NAME_SOURCE_KEY TEXT]])</f>
        <v xml:space="preserve"> Anthony J</v>
      </c>
      <c r="M1112" t="s">
        <v>18030</v>
      </c>
      <c r="N1112" t="str">
        <f>LOWER(CONCATENATE(assembly_staff_import[[#This Row],[Last Name]],LEFT(assembly_staff_import[[#This Row],[First Name (no initial)]],1),"@nyassembly.gov"))</f>
        <v>dilelloa@nyassembly.gov</v>
      </c>
      <c r="O1112" t="s">
        <v>17092</v>
      </c>
      <c r="P1112" t="e">
        <f>VLOOKUP(assembly_staff_import[[#This Row],[Full Name]],[3]!PEOPLE_March_20[#Data],1,0)</f>
        <v>#REF!</v>
      </c>
      <c r="Q1112" t="e">
        <f>VLOOKUP(assembly_staff_import[[#This Row],[Full Name]],[3]!Table17[#Data],3,0)</f>
        <v>#REF!</v>
      </c>
      <c r="R1112" t="e">
        <f>VLOOKUP(assembly_staff_import[[#This Row],[Formatted Works for Group]],[3]!Table7[#Data],1,0)</f>
        <v>#REF!</v>
      </c>
      <c r="S1112"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12" s="20" t="str">
        <f>TRIM(assembly_staff_import[[#This Row],[NAME_SOURCE_KEY]])</f>
        <v>DILELLO, ANTHONY J</v>
      </c>
      <c r="U1112" t="s">
        <v>28917</v>
      </c>
      <c r="V1112" t="s">
        <v>28918</v>
      </c>
      <c r="W1112" t="s">
        <v>23979</v>
      </c>
      <c r="Y1112"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12" t="s">
        <v>28914</v>
      </c>
      <c r="AA1112" t="e">
        <f>VLOOKUP(assembly_staff_import[[#This Row],[Formatted and corrected Works for Group Text]],[3]!Table4[#Data],1,0)</f>
        <v>#REF!</v>
      </c>
      <c r="AB1112" t="e">
        <f>VLOOKUP(assembly_staff_import[[#This Row],[Formatted and corrected Works for Group Text]],[3]!Table5[#Data],2,0)</f>
        <v>#REF!</v>
      </c>
      <c r="AC1112" t="str">
        <f>IF(TRIM(assembly_staff_import[[#This Row],[PUBLIC INFO ADDR_SOURCE_KEY]])="CAPITOL, ALBANY", "Legislative / Capitol Office", "District Office")</f>
        <v>Legislative / Capitol Office</v>
      </c>
      <c r="AD1112" t="s">
        <v>28915</v>
      </c>
      <c r="AF1112" t="str">
        <f t="shared" si="62"/>
        <v xml:space="preserve">228 </v>
      </c>
      <c r="AG1112" t="s">
        <v>28915</v>
      </c>
      <c r="AH1112" t="s">
        <v>28919</v>
      </c>
      <c r="AI1112" t="s">
        <v>28920</v>
      </c>
      <c r="AJ1112" t="s">
        <v>23493</v>
      </c>
    </row>
    <row r="1113" spans="1:36" x14ac:dyDescent="0.2">
      <c r="A1113" t="str">
        <f>TRIM(PROPER((assembly_staff_import[[#This Row],[First MI Name via NAME_SOURCE_KEY TEXT]]&amp;" "&amp;assembly_staff_import[[#This Row],[Last Name via NAME_SOURCE_KEY TEXT]]&amp;" "&amp;assembly_staff_import[[#This Row],[Suffix via NAME_SOURCE_KEY]])))</f>
        <v>Beth R Stengrevics</v>
      </c>
      <c r="B1113" t="str">
        <f>TRIM(CONCATENATE(TRIM(assembly_staff_import[[#This Row],[Full Name]]), ", ", assembly_staff_import[[#This Row],[Title]]))</f>
        <v>Beth R Stengrevics, Tech Svcs Specialist</v>
      </c>
      <c r="C1113" t="e">
        <f>assembly_staff_import[[#This Row],[Vlookup_groups]]</f>
        <v>#REF!</v>
      </c>
      <c r="D1113" t="str">
        <f>IF(assembly_staff_import[[#This Row],[Legislative Staff Type]]="Personal",assembly_staff_import[[#This Row],[Formatted Personal Staff Office]],"")</f>
        <v/>
      </c>
      <c r="E1113" t="s">
        <v>65</v>
      </c>
      <c r="F1113" s="19" t="s">
        <v>10913</v>
      </c>
      <c r="G1113" t="s">
        <v>1237</v>
      </c>
      <c r="H1113" t="str">
        <f>TRIM(PROPER((assembly_staff_import[[#This Row],[Last Name via NAME_SOURCE_KEY TEXT]]&amp;" "&amp;assembly_staff_import[[#This Row],[Suffix via NAME_SOURCE_KEY]])))</f>
        <v>Stengrevics</v>
      </c>
      <c r="I1113" t="str">
        <f>PROPER(assembly_staff_import[[#This Row],[JOB TITLE_SOURCE_KEY]])</f>
        <v xml:space="preserve">Tech Svcs Specialist                       </v>
      </c>
      <c r="J1113" t="s">
        <v>72</v>
      </c>
      <c r="K1113" t="str">
        <f>IF(assembly_staff_import[[#This Row],[Legislative Staff Type]]="Personal",assembly_staff_import[[#This Row],[Vlookup Reports To Person]], "")</f>
        <v/>
      </c>
      <c r="L1113" t="str">
        <f>PROPER(assembly_staff_import[[#This Row],[First MI Name via NAME_SOURCE_KEY TEXT]])</f>
        <v xml:space="preserve"> Beth R</v>
      </c>
      <c r="M1113" t="s">
        <v>16126</v>
      </c>
      <c r="N1113" t="str">
        <f>LOWER(CONCATENATE(assembly_staff_import[[#This Row],[Last Name]],LEFT(assembly_staff_import[[#This Row],[First Name (no initial)]],1),"@nyassembly.gov"))</f>
        <v>stengrevicsb@nyassembly.gov</v>
      </c>
      <c r="O1113" t="s">
        <v>25203</v>
      </c>
      <c r="P1113" t="e">
        <f>VLOOKUP(assembly_staff_import[[#This Row],[Full Name]],[3]!PEOPLE_March_20[#Data],1,0)</f>
        <v>#REF!</v>
      </c>
      <c r="Q1113" t="e">
        <f>VLOOKUP(assembly_staff_import[[#This Row],[Full Name]],[3]!Table17[#Data],3,0)</f>
        <v>#REF!</v>
      </c>
      <c r="R1113" t="e">
        <f>VLOOKUP(assembly_staff_import[[#This Row],[Formatted Works for Group]],[3]!Table7[#Data],1,0)</f>
        <v>#REF!</v>
      </c>
      <c r="S1113"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13" s="20" t="str">
        <f>TRIM(assembly_staff_import[[#This Row],[NAME_SOURCE_KEY]])</f>
        <v>STENGREVICS, BETH R</v>
      </c>
      <c r="U1113" t="s">
        <v>28921</v>
      </c>
      <c r="V1113" t="s">
        <v>28922</v>
      </c>
      <c r="W1113" t="s">
        <v>28923</v>
      </c>
      <c r="Y1113"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13" t="s">
        <v>28914</v>
      </c>
      <c r="AA1113" t="e">
        <f>VLOOKUP(assembly_staff_import[[#This Row],[Formatted and corrected Works for Group Text]],[3]!Table4[#Data],1,0)</f>
        <v>#REF!</v>
      </c>
      <c r="AB1113" t="e">
        <f>VLOOKUP(assembly_staff_import[[#This Row],[Formatted and corrected Works for Group Text]],[3]!Table5[#Data],2,0)</f>
        <v>#REF!</v>
      </c>
      <c r="AC1113" t="str">
        <f>IF(TRIM(assembly_staff_import[[#This Row],[PUBLIC INFO ADDR_SOURCE_KEY]])="CAPITOL, ALBANY", "Legislative / Capitol Office", "District Office")</f>
        <v>Legislative / Capitol Office</v>
      </c>
      <c r="AD1113" t="s">
        <v>28915</v>
      </c>
      <c r="AF1113" t="str">
        <f t="shared" si="62"/>
        <v xml:space="preserve">228 </v>
      </c>
      <c r="AG1113" t="s">
        <v>28915</v>
      </c>
      <c r="AH1113" t="s">
        <v>28924</v>
      </c>
      <c r="AI1113" t="s">
        <v>28925</v>
      </c>
      <c r="AJ1113" t="s">
        <v>23493</v>
      </c>
    </row>
    <row r="1114" spans="1:36" x14ac:dyDescent="0.2">
      <c r="A1114" t="str">
        <f>TRIM(PROPER((assembly_staff_import[[#This Row],[First MI Name via NAME_SOURCE_KEY TEXT]]&amp;" "&amp;assembly_staff_import[[#This Row],[Last Name via NAME_SOURCE_KEY TEXT]]&amp;" "&amp;assembly_staff_import[[#This Row],[Suffix via NAME_SOURCE_KEY]])))</f>
        <v>Brian S Crowder</v>
      </c>
      <c r="B1114" t="str">
        <f>TRIM(CONCATENATE(TRIM(assembly_staff_import[[#This Row],[Full Name]]), ", ", assembly_staff_import[[#This Row],[Title]]))</f>
        <v>Brian S Crowder, Systems Analyst</v>
      </c>
      <c r="C1114" t="e">
        <f>assembly_staff_import[[#This Row],[Vlookup_groups]]</f>
        <v>#REF!</v>
      </c>
      <c r="D1114" t="str">
        <f>IF(assembly_staff_import[[#This Row],[Legislative Staff Type]]="Personal",assembly_staff_import[[#This Row],[Formatted Personal Staff Office]],"")</f>
        <v/>
      </c>
      <c r="E1114" t="s">
        <v>65</v>
      </c>
      <c r="F1114" s="19" t="s">
        <v>10913</v>
      </c>
      <c r="G1114" t="s">
        <v>1237</v>
      </c>
      <c r="H1114" t="str">
        <f>TRIM(PROPER((assembly_staff_import[[#This Row],[Last Name via NAME_SOURCE_KEY TEXT]]&amp;" "&amp;assembly_staff_import[[#This Row],[Suffix via NAME_SOURCE_KEY]])))</f>
        <v>Crowder</v>
      </c>
      <c r="I1114" t="str">
        <f>PROPER(assembly_staff_import[[#This Row],[JOB TITLE_SOURCE_KEY]])</f>
        <v xml:space="preserve">Systems Analyst                            </v>
      </c>
      <c r="J1114" t="s">
        <v>72</v>
      </c>
      <c r="K1114" t="str">
        <f>IF(assembly_staff_import[[#This Row],[Legislative Staff Type]]="Personal",assembly_staff_import[[#This Row],[Vlookup Reports To Person]], "")</f>
        <v/>
      </c>
      <c r="L1114" t="str">
        <f>PROPER(assembly_staff_import[[#This Row],[First MI Name via NAME_SOURCE_KEY TEXT]])</f>
        <v xml:space="preserve"> Brian S</v>
      </c>
      <c r="M1114" t="s">
        <v>18289</v>
      </c>
      <c r="N1114" t="str">
        <f>LOWER(CONCATENATE(assembly_staff_import[[#This Row],[Last Name]],LEFT(assembly_staff_import[[#This Row],[First Name (no initial)]],1),"@nyassembly.gov"))</f>
        <v>crowderb@nyassembly.gov</v>
      </c>
      <c r="O1114" t="s">
        <v>7855</v>
      </c>
      <c r="P1114" t="e">
        <f>VLOOKUP(assembly_staff_import[[#This Row],[Full Name]],[3]!PEOPLE_March_20[#Data],1,0)</f>
        <v>#REF!</v>
      </c>
      <c r="Q1114" t="e">
        <f>VLOOKUP(assembly_staff_import[[#This Row],[Full Name]],[3]!Table17[#Data],3,0)</f>
        <v>#REF!</v>
      </c>
      <c r="R1114" t="e">
        <f>VLOOKUP(assembly_staff_import[[#This Row],[Formatted Works for Group]],[3]!Table7[#Data],1,0)</f>
        <v>#REF!</v>
      </c>
      <c r="S1114"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14" s="20" t="str">
        <f>TRIM(assembly_staff_import[[#This Row],[NAME_SOURCE_KEY]])</f>
        <v>CROWDER, BRIAN S</v>
      </c>
      <c r="U1114" t="s">
        <v>28926</v>
      </c>
      <c r="V1114" t="s">
        <v>28927</v>
      </c>
      <c r="W1114" t="s">
        <v>27720</v>
      </c>
      <c r="Y1114"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14" t="s">
        <v>28914</v>
      </c>
      <c r="AA1114" t="e">
        <f>VLOOKUP(assembly_staff_import[[#This Row],[Formatted and corrected Works for Group Text]],[3]!Table4[#Data],1,0)</f>
        <v>#REF!</v>
      </c>
      <c r="AB1114" t="e">
        <f>VLOOKUP(assembly_staff_import[[#This Row],[Formatted and corrected Works for Group Text]],[3]!Table5[#Data],2,0)</f>
        <v>#REF!</v>
      </c>
      <c r="AC1114" t="str">
        <f>IF(TRIM(assembly_staff_import[[#This Row],[PUBLIC INFO ADDR_SOURCE_KEY]])="CAPITOL, ALBANY", "Legislative / Capitol Office", "District Office")</f>
        <v>Legislative / Capitol Office</v>
      </c>
      <c r="AD1114" t="s">
        <v>28915</v>
      </c>
      <c r="AF1114" t="str">
        <f t="shared" si="62"/>
        <v xml:space="preserve">228 </v>
      </c>
      <c r="AG1114" t="s">
        <v>28915</v>
      </c>
      <c r="AH1114" t="s">
        <v>28928</v>
      </c>
      <c r="AI1114" t="s">
        <v>27984</v>
      </c>
      <c r="AJ1114" t="s">
        <v>23493</v>
      </c>
    </row>
    <row r="1115" spans="1:36" x14ac:dyDescent="0.2">
      <c r="A1115" t="str">
        <f>TRIM(PROPER((assembly_staff_import[[#This Row],[First MI Name via NAME_SOURCE_KEY TEXT]]&amp;" "&amp;assembly_staff_import[[#This Row],[Last Name via NAME_SOURCE_KEY TEXT]]&amp;" "&amp;assembly_staff_import[[#This Row],[Suffix via NAME_SOURCE_KEY]])))</f>
        <v>Bryon A Varin</v>
      </c>
      <c r="B1115" t="str">
        <f>TRIM(CONCATENATE(TRIM(assembly_staff_import[[#This Row],[Full Name]]), ", ", assembly_staff_import[[#This Row],[Title]]))</f>
        <v>Bryon A Varin, Proj Mgr</v>
      </c>
      <c r="C1115" t="e">
        <f>assembly_staff_import[[#This Row],[Vlookup_groups]]</f>
        <v>#REF!</v>
      </c>
      <c r="D1115" t="str">
        <f>IF(assembly_staff_import[[#This Row],[Legislative Staff Type]]="Personal",assembly_staff_import[[#This Row],[Formatted Personal Staff Office]],"")</f>
        <v/>
      </c>
      <c r="E1115" t="s">
        <v>65</v>
      </c>
      <c r="F1115" s="19" t="s">
        <v>10913</v>
      </c>
      <c r="G1115" t="s">
        <v>1237</v>
      </c>
      <c r="H1115" t="str">
        <f>TRIM(PROPER((assembly_staff_import[[#This Row],[Last Name via NAME_SOURCE_KEY TEXT]]&amp;" "&amp;assembly_staff_import[[#This Row],[Suffix via NAME_SOURCE_KEY]])))</f>
        <v>Varin</v>
      </c>
      <c r="I1115" t="str">
        <f>PROPER(assembly_staff_import[[#This Row],[JOB TITLE_SOURCE_KEY]])</f>
        <v xml:space="preserve">Proj Mgr                                   </v>
      </c>
      <c r="J1115" t="s">
        <v>72</v>
      </c>
      <c r="K1115" t="str">
        <f>IF(assembly_staff_import[[#This Row],[Legislative Staff Type]]="Personal",assembly_staff_import[[#This Row],[Vlookup Reports To Person]], "")</f>
        <v/>
      </c>
      <c r="L1115" t="str">
        <f>PROPER(assembly_staff_import[[#This Row],[First MI Name via NAME_SOURCE_KEY TEXT]])</f>
        <v xml:space="preserve"> Bryon A</v>
      </c>
      <c r="M1115" t="s">
        <v>15752</v>
      </c>
      <c r="N1115" t="str">
        <f>LOWER(CONCATENATE(assembly_staff_import[[#This Row],[Last Name]],LEFT(assembly_staff_import[[#This Row],[First Name (no initial)]],1),"@nyassembly.gov"))</f>
        <v>varinb@nyassembly.gov</v>
      </c>
      <c r="O1115" t="s">
        <v>28929</v>
      </c>
      <c r="P1115" t="e">
        <f>VLOOKUP(assembly_staff_import[[#This Row],[Full Name]],[3]!PEOPLE_March_20[#Data],1,0)</f>
        <v>#REF!</v>
      </c>
      <c r="Q1115" t="e">
        <f>VLOOKUP(assembly_staff_import[[#This Row],[Full Name]],[3]!Table17[#Data],3,0)</f>
        <v>#REF!</v>
      </c>
      <c r="R1115" t="e">
        <f>VLOOKUP(assembly_staff_import[[#This Row],[Formatted Works for Group]],[3]!Table7[#Data],1,0)</f>
        <v>#REF!</v>
      </c>
      <c r="S1115"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15" s="20" t="str">
        <f>TRIM(assembly_staff_import[[#This Row],[NAME_SOURCE_KEY]])</f>
        <v>VARIN, BRYON A</v>
      </c>
      <c r="U1115" t="s">
        <v>28930</v>
      </c>
      <c r="V1115" t="s">
        <v>28931</v>
      </c>
      <c r="W1115" t="s">
        <v>28932</v>
      </c>
      <c r="Y1115"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15" t="s">
        <v>28914</v>
      </c>
      <c r="AA1115" t="e">
        <f>VLOOKUP(assembly_staff_import[[#This Row],[Formatted and corrected Works for Group Text]],[3]!Table4[#Data],1,0)</f>
        <v>#REF!</v>
      </c>
      <c r="AB1115" t="e">
        <f>VLOOKUP(assembly_staff_import[[#This Row],[Formatted and corrected Works for Group Text]],[3]!Table5[#Data],2,0)</f>
        <v>#REF!</v>
      </c>
      <c r="AC1115" t="str">
        <f>IF(TRIM(assembly_staff_import[[#This Row],[PUBLIC INFO ADDR_SOURCE_KEY]])="CAPITOL, ALBANY", "Legislative / Capitol Office", "District Office")</f>
        <v>Legislative / Capitol Office</v>
      </c>
      <c r="AD1115" t="s">
        <v>28915</v>
      </c>
      <c r="AF1115" t="str">
        <f t="shared" si="62"/>
        <v xml:space="preserve">228 </v>
      </c>
      <c r="AG1115" t="s">
        <v>28915</v>
      </c>
      <c r="AH1115" t="s">
        <v>28933</v>
      </c>
      <c r="AI1115" t="s">
        <v>28934</v>
      </c>
      <c r="AJ1115" t="s">
        <v>23493</v>
      </c>
    </row>
    <row r="1116" spans="1:36" x14ac:dyDescent="0.2">
      <c r="A1116" t="str">
        <f>TRIM(PROPER((assembly_staff_import[[#This Row],[First MI Name via NAME_SOURCE_KEY TEXT]]&amp;" "&amp;assembly_staff_import[[#This Row],[Last Name via NAME_SOURCE_KEY TEXT]]&amp;" "&amp;assembly_staff_import[[#This Row],[Suffix via NAME_SOURCE_KEY]])))</f>
        <v>Christopher Dalmata</v>
      </c>
      <c r="B1116" t="str">
        <f>TRIM(CONCATENATE(TRIM(assembly_staff_import[[#This Row],[Full Name]]), ", ", assembly_staff_import[[#This Row],[Title]]))</f>
        <v>Christopher Dalmata, Sr Electronics Tech</v>
      </c>
      <c r="C1116" t="e">
        <f>assembly_staff_import[[#This Row],[Vlookup_groups]]</f>
        <v>#REF!</v>
      </c>
      <c r="D1116" t="str">
        <f>IF(assembly_staff_import[[#This Row],[Legislative Staff Type]]="Personal",assembly_staff_import[[#This Row],[Formatted Personal Staff Office]],"")</f>
        <v/>
      </c>
      <c r="E1116" t="s">
        <v>65</v>
      </c>
      <c r="F1116" s="19" t="s">
        <v>10913</v>
      </c>
      <c r="G1116" t="s">
        <v>1237</v>
      </c>
      <c r="H1116" t="str">
        <f>TRIM(PROPER((assembly_staff_import[[#This Row],[Last Name via NAME_SOURCE_KEY TEXT]]&amp;" "&amp;assembly_staff_import[[#This Row],[Suffix via NAME_SOURCE_KEY]])))</f>
        <v>Dalmata</v>
      </c>
      <c r="I1116" t="str">
        <f>PROPER(assembly_staff_import[[#This Row],[JOB TITLE_SOURCE_KEY]])</f>
        <v xml:space="preserve">Sr Electronics Tech                        </v>
      </c>
      <c r="J1116" t="s">
        <v>72</v>
      </c>
      <c r="K1116" t="str">
        <f>IF(assembly_staff_import[[#This Row],[Legislative Staff Type]]="Personal",assembly_staff_import[[#This Row],[Vlookup Reports To Person]], "")</f>
        <v/>
      </c>
      <c r="L1116" t="str">
        <f>PROPER(assembly_staff_import[[#This Row],[First MI Name via NAME_SOURCE_KEY TEXT]])</f>
        <v xml:space="preserve"> Christopher</v>
      </c>
      <c r="M1116" t="s">
        <v>18058</v>
      </c>
      <c r="N1116" t="str">
        <f>LOWER(CONCATENATE(assembly_staff_import[[#This Row],[Last Name]],LEFT(assembly_staff_import[[#This Row],[First Name (no initial)]],1),"@nyassembly.gov"))</f>
        <v>dalmatac@nyassembly.gov</v>
      </c>
      <c r="O1116" t="s">
        <v>13616</v>
      </c>
      <c r="P1116" t="e">
        <f>VLOOKUP(assembly_staff_import[[#This Row],[Full Name]],[3]!PEOPLE_March_20[#Data],1,0)</f>
        <v>#REF!</v>
      </c>
      <c r="Q1116" t="e">
        <f>VLOOKUP(assembly_staff_import[[#This Row],[Full Name]],[3]!Table17[#Data],3,0)</f>
        <v>#REF!</v>
      </c>
      <c r="R1116" t="e">
        <f>VLOOKUP(assembly_staff_import[[#This Row],[Formatted Works for Group]],[3]!Table7[#Data],1,0)</f>
        <v>#REF!</v>
      </c>
      <c r="S1116"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16" s="20" t="str">
        <f>TRIM(assembly_staff_import[[#This Row],[NAME_SOURCE_KEY]])</f>
        <v>DALMATA, CHRISTOPHER</v>
      </c>
      <c r="U1116" t="s">
        <v>28935</v>
      </c>
      <c r="V1116" t="s">
        <v>28936</v>
      </c>
      <c r="W1116" t="s">
        <v>28937</v>
      </c>
      <c r="Y1116"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16" t="s">
        <v>28914</v>
      </c>
      <c r="AA1116" t="e">
        <f>VLOOKUP(assembly_staff_import[[#This Row],[Formatted and corrected Works for Group Text]],[3]!Table4[#Data],1,0)</f>
        <v>#REF!</v>
      </c>
      <c r="AB1116" t="e">
        <f>VLOOKUP(assembly_staff_import[[#This Row],[Formatted and corrected Works for Group Text]],[3]!Table5[#Data],2,0)</f>
        <v>#REF!</v>
      </c>
      <c r="AC1116" t="str">
        <f>IF(TRIM(assembly_staff_import[[#This Row],[PUBLIC INFO ADDR_SOURCE_KEY]])="CAPITOL, ALBANY", "Legislative / Capitol Office", "District Office")</f>
        <v>Legislative / Capitol Office</v>
      </c>
      <c r="AD1116" t="s">
        <v>28915</v>
      </c>
      <c r="AF1116" t="str">
        <f t="shared" si="62"/>
        <v xml:space="preserve">228 </v>
      </c>
      <c r="AG1116" t="s">
        <v>28915</v>
      </c>
      <c r="AH1116" t="s">
        <v>28938</v>
      </c>
      <c r="AI1116" t="s">
        <v>28939</v>
      </c>
      <c r="AJ1116" t="s">
        <v>23493</v>
      </c>
    </row>
    <row r="1117" spans="1:36" x14ac:dyDescent="0.2">
      <c r="A1117" t="str">
        <f>TRIM(PROPER((assembly_staff_import[[#This Row],[First MI Name via NAME_SOURCE_KEY TEXT]]&amp;" "&amp;assembly_staff_import[[#This Row],[Last Name via NAME_SOURCE_KEY TEXT]]&amp;" "&amp;assembly_staff_import[[#This Row],[Suffix via NAME_SOURCE_KEY]])))</f>
        <v>Christopher F Wise</v>
      </c>
      <c r="B1117" t="str">
        <f>TRIM(CONCATENATE(TRIM(assembly_staff_import[[#This Row],[Full Name]]), ", ", assembly_staff_import[[#This Row],[Title]]))</f>
        <v>Christopher F Wise, Telecom Assistant</v>
      </c>
      <c r="C1117" t="e">
        <f>assembly_staff_import[[#This Row],[Vlookup_groups]]</f>
        <v>#REF!</v>
      </c>
      <c r="D1117" t="str">
        <f>IF(assembly_staff_import[[#This Row],[Legislative Staff Type]]="Personal",assembly_staff_import[[#This Row],[Formatted Personal Staff Office]],"")</f>
        <v/>
      </c>
      <c r="E1117" t="s">
        <v>65</v>
      </c>
      <c r="F1117" s="19" t="s">
        <v>10913</v>
      </c>
      <c r="G1117" t="s">
        <v>1237</v>
      </c>
      <c r="H1117" t="str">
        <f>TRIM(PROPER((assembly_staff_import[[#This Row],[Last Name via NAME_SOURCE_KEY TEXT]]&amp;" "&amp;assembly_staff_import[[#This Row],[Suffix via NAME_SOURCE_KEY]])))</f>
        <v>Wise</v>
      </c>
      <c r="I1117" t="str">
        <f>PROPER(assembly_staff_import[[#This Row],[JOB TITLE_SOURCE_KEY]])</f>
        <v xml:space="preserve">Telecom Assistant                          </v>
      </c>
      <c r="J1117" t="s">
        <v>72</v>
      </c>
      <c r="K1117" t="str">
        <f>IF(assembly_staff_import[[#This Row],[Legislative Staff Type]]="Personal",assembly_staff_import[[#This Row],[Vlookup Reports To Person]], "")</f>
        <v/>
      </c>
      <c r="L1117" t="str">
        <f>PROPER(assembly_staff_import[[#This Row],[First MI Name via NAME_SOURCE_KEY TEXT]])</f>
        <v xml:space="preserve"> Christopher F</v>
      </c>
      <c r="M1117" t="s">
        <v>15680</v>
      </c>
      <c r="N1117" t="str">
        <f>LOWER(CONCATENATE(assembly_staff_import[[#This Row],[Last Name]],LEFT(assembly_staff_import[[#This Row],[First Name (no initial)]],1),"@nyassembly.gov"))</f>
        <v>wisec@nyassembly.gov</v>
      </c>
      <c r="O1117" t="s">
        <v>13616</v>
      </c>
      <c r="P1117" t="e">
        <f>VLOOKUP(assembly_staff_import[[#This Row],[Full Name]],[3]!PEOPLE_March_20[#Data],1,0)</f>
        <v>#REF!</v>
      </c>
      <c r="Q1117" t="e">
        <f>VLOOKUP(assembly_staff_import[[#This Row],[Full Name]],[3]!Table17[#Data],3,0)</f>
        <v>#REF!</v>
      </c>
      <c r="R1117" t="e">
        <f>VLOOKUP(assembly_staff_import[[#This Row],[Formatted Works for Group]],[3]!Table7[#Data],1,0)</f>
        <v>#REF!</v>
      </c>
      <c r="S1117"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17" s="20" t="str">
        <f>TRIM(assembly_staff_import[[#This Row],[NAME_SOURCE_KEY]])</f>
        <v>WISE, CHRISTOPHER F</v>
      </c>
      <c r="U1117" t="s">
        <v>28940</v>
      </c>
      <c r="V1117" t="s">
        <v>28941</v>
      </c>
      <c r="W1117" t="s">
        <v>28942</v>
      </c>
      <c r="Y1117"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17" t="s">
        <v>28914</v>
      </c>
      <c r="AA1117" t="e">
        <f>VLOOKUP(assembly_staff_import[[#This Row],[Formatted and corrected Works for Group Text]],[3]!Table4[#Data],1,0)</f>
        <v>#REF!</v>
      </c>
      <c r="AB1117" t="e">
        <f>VLOOKUP(assembly_staff_import[[#This Row],[Formatted and corrected Works for Group Text]],[3]!Table5[#Data],2,0)</f>
        <v>#REF!</v>
      </c>
      <c r="AC1117" t="str">
        <f>IF(TRIM(assembly_staff_import[[#This Row],[PUBLIC INFO ADDR_SOURCE_KEY]])="CAPITOL, ALBANY", "Legislative / Capitol Office", "District Office")</f>
        <v>Legislative / Capitol Office</v>
      </c>
      <c r="AD1117" t="s">
        <v>28915</v>
      </c>
      <c r="AF1117" t="str">
        <f t="shared" si="62"/>
        <v xml:space="preserve">228 </v>
      </c>
      <c r="AG1117" t="s">
        <v>28915</v>
      </c>
      <c r="AH1117" t="s">
        <v>28943</v>
      </c>
      <c r="AI1117" t="s">
        <v>28944</v>
      </c>
      <c r="AJ1117" t="s">
        <v>23493</v>
      </c>
    </row>
    <row r="1118" spans="1:36" x14ac:dyDescent="0.2">
      <c r="A1118" t="str">
        <f>TRIM(PROPER((assembly_staff_import[[#This Row],[First MI Name via NAME_SOURCE_KEY TEXT]]&amp;" "&amp;assembly_staff_import[[#This Row],[Last Name via NAME_SOURCE_KEY TEXT]]&amp;" "&amp;assembly_staff_import[[#This Row],[Suffix via NAME_SOURCE_KEY]])))</f>
        <v>Christopher L Cacciotti</v>
      </c>
      <c r="B1118" t="str">
        <f>TRIM(CONCATENATE(TRIM(assembly_staff_import[[#This Row],[Full Name]]), ", ", assembly_staff_import[[#This Row],[Title]]))</f>
        <v>Christopher L Cacciotti, Sr Computer Operator</v>
      </c>
      <c r="C1118" t="e">
        <f>assembly_staff_import[[#This Row],[Vlookup_groups]]</f>
        <v>#REF!</v>
      </c>
      <c r="D1118" t="str">
        <f>IF(assembly_staff_import[[#This Row],[Legislative Staff Type]]="Personal",assembly_staff_import[[#This Row],[Formatted Personal Staff Office]],"")</f>
        <v/>
      </c>
      <c r="E1118" t="s">
        <v>65</v>
      </c>
      <c r="F1118" s="19" t="s">
        <v>10913</v>
      </c>
      <c r="G1118" t="s">
        <v>1237</v>
      </c>
      <c r="H1118" t="str">
        <f>TRIM(PROPER((assembly_staff_import[[#This Row],[Last Name via NAME_SOURCE_KEY TEXT]]&amp;" "&amp;assembly_staff_import[[#This Row],[Suffix via NAME_SOURCE_KEY]])))</f>
        <v>Cacciotti</v>
      </c>
      <c r="I1118" t="str">
        <f>PROPER(assembly_staff_import[[#This Row],[JOB TITLE_SOURCE_KEY]])</f>
        <v xml:space="preserve">Sr Computer Operator                       </v>
      </c>
      <c r="J1118" t="s">
        <v>72</v>
      </c>
      <c r="K1118" t="str">
        <f>IF(assembly_staff_import[[#This Row],[Legislative Staff Type]]="Personal",assembly_staff_import[[#This Row],[Vlookup Reports To Person]], "")</f>
        <v/>
      </c>
      <c r="L1118" t="str">
        <f>PROPER(assembly_staff_import[[#This Row],[First MI Name via NAME_SOURCE_KEY TEXT]])</f>
        <v xml:space="preserve"> Christopher L</v>
      </c>
      <c r="M1118" t="s">
        <v>18385</v>
      </c>
      <c r="N1118" t="str">
        <f>LOWER(CONCATENATE(assembly_staff_import[[#This Row],[Last Name]],LEFT(assembly_staff_import[[#This Row],[First Name (no initial)]],1),"@nyassembly.gov"))</f>
        <v>cacciottic@nyassembly.gov</v>
      </c>
      <c r="O1118" t="s">
        <v>13616</v>
      </c>
      <c r="P1118" t="e">
        <f>VLOOKUP(assembly_staff_import[[#This Row],[Full Name]],[3]!PEOPLE_March_20[#Data],1,0)</f>
        <v>#REF!</v>
      </c>
      <c r="Q1118" t="e">
        <f>VLOOKUP(assembly_staff_import[[#This Row],[Full Name]],[3]!Table17[#Data],3,0)</f>
        <v>#REF!</v>
      </c>
      <c r="R1118" t="e">
        <f>VLOOKUP(assembly_staff_import[[#This Row],[Formatted Works for Group]],[3]!Table7[#Data],1,0)</f>
        <v>#REF!</v>
      </c>
      <c r="S1118"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18" s="20" t="str">
        <f>TRIM(assembly_staff_import[[#This Row],[NAME_SOURCE_KEY]])</f>
        <v>CACCIOTTI, CHRISTOPHER L</v>
      </c>
      <c r="U1118" t="s">
        <v>28945</v>
      </c>
      <c r="V1118" t="s">
        <v>28946</v>
      </c>
      <c r="W1118" t="s">
        <v>28947</v>
      </c>
      <c r="Y1118"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18" t="s">
        <v>28914</v>
      </c>
      <c r="AA1118" t="e">
        <f>VLOOKUP(assembly_staff_import[[#This Row],[Formatted and corrected Works for Group Text]],[3]!Table4[#Data],1,0)</f>
        <v>#REF!</v>
      </c>
      <c r="AB1118" t="e">
        <f>VLOOKUP(assembly_staff_import[[#This Row],[Formatted and corrected Works for Group Text]],[3]!Table5[#Data],2,0)</f>
        <v>#REF!</v>
      </c>
      <c r="AC1118" t="str">
        <f>IF(TRIM(assembly_staff_import[[#This Row],[PUBLIC INFO ADDR_SOURCE_KEY]])="CAPITOL, ALBANY", "Legislative / Capitol Office", "District Office")</f>
        <v>Legislative / Capitol Office</v>
      </c>
      <c r="AD1118" t="s">
        <v>28915</v>
      </c>
      <c r="AF1118" t="str">
        <f t="shared" si="62"/>
        <v xml:space="preserve">228 </v>
      </c>
      <c r="AG1118" t="s">
        <v>28915</v>
      </c>
      <c r="AH1118" t="s">
        <v>28948</v>
      </c>
      <c r="AI1118" t="s">
        <v>28949</v>
      </c>
      <c r="AJ1118" t="s">
        <v>23493</v>
      </c>
    </row>
    <row r="1119" spans="1:36" x14ac:dyDescent="0.2">
      <c r="A1119" t="str">
        <f>TRIM(PROPER((assembly_staff_import[[#This Row],[First MI Name via NAME_SOURCE_KEY TEXT]]&amp;" "&amp;assembly_staff_import[[#This Row],[Last Name via NAME_SOURCE_KEY TEXT]]&amp;" "&amp;assembly_staff_import[[#This Row],[Suffix via NAME_SOURCE_KEY]])))</f>
        <v>David Pecoraro</v>
      </c>
      <c r="B1119" t="str">
        <f>TRIM(CONCATENATE(TRIM(assembly_staff_import[[#This Row],[Full Name]]), ", ", assembly_staff_import[[#This Row],[Title]]))</f>
        <v>David Pecoraro, Sr Computer Prog Ana</v>
      </c>
      <c r="C1119" t="e">
        <f>assembly_staff_import[[#This Row],[Vlookup_groups]]</f>
        <v>#REF!</v>
      </c>
      <c r="D1119" t="str">
        <f>IF(assembly_staff_import[[#This Row],[Legislative Staff Type]]="Personal",assembly_staff_import[[#This Row],[Formatted Personal Staff Office]],"")</f>
        <v/>
      </c>
      <c r="E1119" t="s">
        <v>65</v>
      </c>
      <c r="F1119" s="19" t="s">
        <v>10913</v>
      </c>
      <c r="G1119" t="s">
        <v>1237</v>
      </c>
      <c r="H1119" t="str">
        <f>TRIM(PROPER((assembly_staff_import[[#This Row],[Last Name via NAME_SOURCE_KEY TEXT]]&amp;" "&amp;assembly_staff_import[[#This Row],[Suffix via NAME_SOURCE_KEY]])))</f>
        <v>Pecoraro</v>
      </c>
      <c r="I1119" t="str">
        <f>PROPER(assembly_staff_import[[#This Row],[JOB TITLE_SOURCE_KEY]])</f>
        <v xml:space="preserve">Sr Computer Prog Ana                       </v>
      </c>
      <c r="J1119" t="s">
        <v>72</v>
      </c>
      <c r="K1119" t="str">
        <f>IF(assembly_staff_import[[#This Row],[Legislative Staff Type]]="Personal",assembly_staff_import[[#This Row],[Vlookup Reports To Person]], "")</f>
        <v/>
      </c>
      <c r="L1119" t="str">
        <f>PROPER(assembly_staff_import[[#This Row],[First MI Name via NAME_SOURCE_KEY TEXT]])</f>
        <v xml:space="preserve"> David</v>
      </c>
      <c r="M1119" t="s">
        <v>16479</v>
      </c>
      <c r="N1119" t="str">
        <f>LOWER(CONCATENATE(assembly_staff_import[[#This Row],[Last Name]],LEFT(assembly_staff_import[[#This Row],[First Name (no initial)]],1),"@nyassembly.gov"))</f>
        <v>pecorarod@nyassembly.gov</v>
      </c>
      <c r="O1119" t="s">
        <v>687</v>
      </c>
      <c r="P1119" t="e">
        <f>VLOOKUP(assembly_staff_import[[#This Row],[Full Name]],[3]!PEOPLE_March_20[#Data],1,0)</f>
        <v>#REF!</v>
      </c>
      <c r="Q1119" t="e">
        <f>VLOOKUP(assembly_staff_import[[#This Row],[Full Name]],[3]!Table17[#Data],3,0)</f>
        <v>#REF!</v>
      </c>
      <c r="R1119" t="e">
        <f>VLOOKUP(assembly_staff_import[[#This Row],[Formatted Works for Group]],[3]!Table7[#Data],1,0)</f>
        <v>#REF!</v>
      </c>
      <c r="S1119"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19" s="20" t="str">
        <f>TRIM(assembly_staff_import[[#This Row],[NAME_SOURCE_KEY]])</f>
        <v>PECORARO, DAVID</v>
      </c>
      <c r="U1119" t="s">
        <v>28950</v>
      </c>
      <c r="V1119" t="s">
        <v>28951</v>
      </c>
      <c r="W1119" t="s">
        <v>24747</v>
      </c>
      <c r="Y1119"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19" t="s">
        <v>28914</v>
      </c>
      <c r="AA1119" t="e">
        <f>VLOOKUP(assembly_staff_import[[#This Row],[Formatted and corrected Works for Group Text]],[3]!Table4[#Data],1,0)</f>
        <v>#REF!</v>
      </c>
      <c r="AB1119" t="e">
        <f>VLOOKUP(assembly_staff_import[[#This Row],[Formatted and corrected Works for Group Text]],[3]!Table5[#Data],2,0)</f>
        <v>#REF!</v>
      </c>
      <c r="AC1119" t="str">
        <f>IF(TRIM(assembly_staff_import[[#This Row],[PUBLIC INFO ADDR_SOURCE_KEY]])="CAPITOL, ALBANY", "Legislative / Capitol Office", "District Office")</f>
        <v>Legislative / Capitol Office</v>
      </c>
      <c r="AD1119" t="s">
        <v>28915</v>
      </c>
      <c r="AF1119" t="str">
        <f t="shared" si="62"/>
        <v xml:space="preserve">228 </v>
      </c>
      <c r="AG1119" t="s">
        <v>28915</v>
      </c>
      <c r="AH1119" t="s">
        <v>28952</v>
      </c>
      <c r="AI1119" t="s">
        <v>28953</v>
      </c>
      <c r="AJ1119" t="s">
        <v>23493</v>
      </c>
    </row>
    <row r="1120" spans="1:36" x14ac:dyDescent="0.2">
      <c r="A1120" t="str">
        <f>TRIM(PROPER((assembly_staff_import[[#This Row],[First MI Name via NAME_SOURCE_KEY TEXT]]&amp;" "&amp;assembly_staff_import[[#This Row],[Last Name via NAME_SOURCE_KEY TEXT]]&amp;" "&amp;assembly_staff_import[[#This Row],[Suffix via NAME_SOURCE_KEY]])))</f>
        <v>Dennis A Mauro</v>
      </c>
      <c r="B1120" t="str">
        <f>TRIM(CONCATENATE(TRIM(assembly_staff_import[[#This Row],[Full Name]]), ", ", assembly_staff_import[[#This Row],[Title]]))</f>
        <v>Dennis A Mauro, Manager Of Pc Systems</v>
      </c>
      <c r="C1120" t="e">
        <f>assembly_staff_import[[#This Row],[Vlookup_groups]]</f>
        <v>#REF!</v>
      </c>
      <c r="D1120" t="str">
        <f>IF(assembly_staff_import[[#This Row],[Legislative Staff Type]]="Personal",assembly_staff_import[[#This Row],[Formatted Personal Staff Office]],"")</f>
        <v/>
      </c>
      <c r="E1120" t="s">
        <v>65</v>
      </c>
      <c r="F1120" s="19" t="s">
        <v>10913</v>
      </c>
      <c r="G1120" t="s">
        <v>1237</v>
      </c>
      <c r="H1120" t="str">
        <f>TRIM(PROPER((assembly_staff_import[[#This Row],[Last Name via NAME_SOURCE_KEY TEXT]]&amp;" "&amp;assembly_staff_import[[#This Row],[Suffix via NAME_SOURCE_KEY]])))</f>
        <v>Mauro</v>
      </c>
      <c r="I1120" t="str">
        <f>PROPER(assembly_staff_import[[#This Row],[JOB TITLE_SOURCE_KEY]])</f>
        <v xml:space="preserve">Manager Of Pc Systems                      </v>
      </c>
      <c r="J1120" t="s">
        <v>72</v>
      </c>
      <c r="K1120" t="str">
        <f>IF(assembly_staff_import[[#This Row],[Legislative Staff Type]]="Personal",assembly_staff_import[[#This Row],[Vlookup Reports To Person]], "")</f>
        <v/>
      </c>
      <c r="L1120" t="str">
        <f>PROPER(assembly_staff_import[[#This Row],[First MI Name via NAME_SOURCE_KEY TEXT]])</f>
        <v xml:space="preserve"> Dennis A</v>
      </c>
      <c r="M1120" t="s">
        <v>16817</v>
      </c>
      <c r="N1120" t="str">
        <f>LOWER(CONCATENATE(assembly_staff_import[[#This Row],[Last Name]],LEFT(assembly_staff_import[[#This Row],[First Name (no initial)]],1),"@nyassembly.gov"))</f>
        <v>maurod@nyassembly.gov</v>
      </c>
      <c r="O1120" t="s">
        <v>15384</v>
      </c>
      <c r="P1120" t="e">
        <f>VLOOKUP(assembly_staff_import[[#This Row],[Full Name]],[3]!PEOPLE_March_20[#Data],1,0)</f>
        <v>#REF!</v>
      </c>
      <c r="Q1120" t="e">
        <f>VLOOKUP(assembly_staff_import[[#This Row],[Full Name]],[3]!Table17[#Data],3,0)</f>
        <v>#REF!</v>
      </c>
      <c r="R1120" t="e">
        <f>VLOOKUP(assembly_staff_import[[#This Row],[Formatted Works for Group]],[3]!Table7[#Data],1,0)</f>
        <v>#REF!</v>
      </c>
      <c r="S1120"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20" s="20" t="str">
        <f>TRIM(assembly_staff_import[[#This Row],[NAME_SOURCE_KEY]])</f>
        <v>MAURO, DENNIS A</v>
      </c>
      <c r="U1120" t="s">
        <v>28954</v>
      </c>
      <c r="V1120" t="s">
        <v>25158</v>
      </c>
      <c r="W1120" t="s">
        <v>28955</v>
      </c>
      <c r="Y1120"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20" t="s">
        <v>28914</v>
      </c>
      <c r="AA1120" t="e">
        <f>VLOOKUP(assembly_staff_import[[#This Row],[Formatted and corrected Works for Group Text]],[3]!Table4[#Data],1,0)</f>
        <v>#REF!</v>
      </c>
      <c r="AB1120" t="e">
        <f>VLOOKUP(assembly_staff_import[[#This Row],[Formatted and corrected Works for Group Text]],[3]!Table5[#Data],2,0)</f>
        <v>#REF!</v>
      </c>
      <c r="AC1120" t="str">
        <f>IF(TRIM(assembly_staff_import[[#This Row],[PUBLIC INFO ADDR_SOURCE_KEY]])="CAPITOL, ALBANY", "Legislative / Capitol Office", "District Office")</f>
        <v>Legislative / Capitol Office</v>
      </c>
      <c r="AD1120" t="s">
        <v>28915</v>
      </c>
      <c r="AF1120" t="str">
        <f t="shared" si="62"/>
        <v xml:space="preserve">228 </v>
      </c>
      <c r="AG1120" t="s">
        <v>28915</v>
      </c>
      <c r="AH1120" t="s">
        <v>28956</v>
      </c>
      <c r="AI1120" t="s">
        <v>28957</v>
      </c>
      <c r="AJ1120" t="s">
        <v>23493</v>
      </c>
    </row>
    <row r="1121" spans="1:36" x14ac:dyDescent="0.2">
      <c r="A1121" t="str">
        <f>TRIM(PROPER((assembly_staff_import[[#This Row],[First MI Name via NAME_SOURCE_KEY TEXT]]&amp;" "&amp;assembly_staff_import[[#This Row],[Last Name via NAME_SOURCE_KEY TEXT]]&amp;" "&amp;assembly_staff_import[[#This Row],[Suffix via NAME_SOURCE_KEY]])))</f>
        <v>Donald M Jr Marilla Jr</v>
      </c>
      <c r="B1121" t="str">
        <f>TRIM(CONCATENATE(TRIM(assembly_staff_import[[#This Row],[Full Name]]), ", ", assembly_staff_import[[#This Row],[Title]]))</f>
        <v>Donald M Jr Marilla Jr, Dir Off Auto/Dta Prc</v>
      </c>
      <c r="C1121" t="e">
        <f>assembly_staff_import[[#This Row],[Vlookup_groups]]</f>
        <v>#REF!</v>
      </c>
      <c r="D1121" t="str">
        <f>IF(assembly_staff_import[[#This Row],[Legislative Staff Type]]="Personal",assembly_staff_import[[#This Row],[Formatted Personal Staff Office]],"")</f>
        <v/>
      </c>
      <c r="E1121" t="s">
        <v>65</v>
      </c>
      <c r="F1121" s="19" t="s">
        <v>10913</v>
      </c>
      <c r="G1121" t="s">
        <v>1237</v>
      </c>
      <c r="H1121" t="str">
        <f>TRIM(PROPER((assembly_staff_import[[#This Row],[Last Name via NAME_SOURCE_KEY TEXT]]&amp;" "&amp;assembly_staff_import[[#This Row],[Suffix via NAME_SOURCE_KEY]])))</f>
        <v>Marilla Jr</v>
      </c>
      <c r="I1121" t="str">
        <f>PROPER(assembly_staff_import[[#This Row],[JOB TITLE_SOURCE_KEY]])</f>
        <v xml:space="preserve">Dir Off Auto/Dta Prc                       </v>
      </c>
      <c r="J1121" t="s">
        <v>72</v>
      </c>
      <c r="K1121" t="str">
        <f>IF(assembly_staff_import[[#This Row],[Legislative Staff Type]]="Personal",assembly_staff_import[[#This Row],[Vlookup Reports To Person]], "")</f>
        <v/>
      </c>
      <c r="L1121" t="str">
        <f>PROPER(assembly_staff_import[[#This Row],[First MI Name via NAME_SOURCE_KEY TEXT]])</f>
        <v xml:space="preserve"> Donald M Jr</v>
      </c>
      <c r="M1121" t="s">
        <v>16962</v>
      </c>
      <c r="N1121" t="str">
        <f>LOWER(CONCATENATE(assembly_staff_import[[#This Row],[Last Name]],LEFT(assembly_staff_import[[#This Row],[First Name (no initial)]],1),"@nyassembly.gov"))</f>
        <v>marilla jrd@nyassembly.gov</v>
      </c>
      <c r="O1121" t="s">
        <v>2606</v>
      </c>
      <c r="P1121" t="e">
        <f>VLOOKUP(assembly_staff_import[[#This Row],[Full Name]],[3]!PEOPLE_March_20[#Data],1,0)</f>
        <v>#REF!</v>
      </c>
      <c r="Q1121" t="e">
        <f>VLOOKUP(assembly_staff_import[[#This Row],[Full Name]],[3]!Table17[#Data],3,0)</f>
        <v>#REF!</v>
      </c>
      <c r="R1121" t="e">
        <f>VLOOKUP(assembly_staff_import[[#This Row],[Formatted Works for Group]],[3]!Table7[#Data],1,0)</f>
        <v>#REF!</v>
      </c>
      <c r="S1121"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21" s="20" t="str">
        <f>TRIM(assembly_staff_import[[#This Row],[NAME_SOURCE_KEY]])</f>
        <v>MARILLA, DONALD M JR</v>
      </c>
      <c r="U1121" t="s">
        <v>28958</v>
      </c>
      <c r="V1121" t="s">
        <v>28959</v>
      </c>
      <c r="W1121" t="s">
        <v>28960</v>
      </c>
      <c r="X1121" t="s">
        <v>23498</v>
      </c>
      <c r="Y1121"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21" t="s">
        <v>28914</v>
      </c>
      <c r="AA1121" t="e">
        <f>VLOOKUP(assembly_staff_import[[#This Row],[Formatted and corrected Works for Group Text]],[3]!Table4[#Data],1,0)</f>
        <v>#REF!</v>
      </c>
      <c r="AB1121" t="e">
        <f>VLOOKUP(assembly_staff_import[[#This Row],[Formatted and corrected Works for Group Text]],[3]!Table5[#Data],2,0)</f>
        <v>#REF!</v>
      </c>
      <c r="AC1121" t="str">
        <f>IF(TRIM(assembly_staff_import[[#This Row],[PUBLIC INFO ADDR_SOURCE_KEY]])="CAPITOL, ALBANY", "Legislative / Capitol Office", "District Office")</f>
        <v>Legislative / Capitol Office</v>
      </c>
      <c r="AD1121" t="s">
        <v>28915</v>
      </c>
      <c r="AF1121" t="str">
        <f t="shared" si="62"/>
        <v xml:space="preserve">228 </v>
      </c>
      <c r="AG1121" t="s">
        <v>28915</v>
      </c>
      <c r="AH1121" t="s">
        <v>28961</v>
      </c>
      <c r="AI1121" t="s">
        <v>28962</v>
      </c>
      <c r="AJ1121" t="s">
        <v>23493</v>
      </c>
    </row>
    <row r="1122" spans="1:36" x14ac:dyDescent="0.2">
      <c r="A1122" t="str">
        <f>TRIM(PROPER((assembly_staff_import[[#This Row],[First MI Name via NAME_SOURCE_KEY TEXT]]&amp;" "&amp;assembly_staff_import[[#This Row],[Last Name via NAME_SOURCE_KEY TEXT]]&amp;" "&amp;assembly_staff_import[[#This Row],[Suffix via NAME_SOURCE_KEY]])))</f>
        <v>Elaine M Amyot</v>
      </c>
      <c r="B1122" t="str">
        <f>TRIM(CONCATENATE(TRIM(assembly_staff_import[[#This Row],[Full Name]]), ", ", assembly_staff_import[[#This Row],[Title]]))</f>
        <v>Elaine M Amyot, Sr Computer Prog Ana</v>
      </c>
      <c r="C1122" t="e">
        <f>assembly_staff_import[[#This Row],[Vlookup_groups]]</f>
        <v>#REF!</v>
      </c>
      <c r="D1122" t="str">
        <f>IF(assembly_staff_import[[#This Row],[Legislative Staff Type]]="Personal",assembly_staff_import[[#This Row],[Formatted Personal Staff Office]],"")</f>
        <v/>
      </c>
      <c r="E1122" t="s">
        <v>65</v>
      </c>
      <c r="F1122" s="19" t="s">
        <v>10913</v>
      </c>
      <c r="G1122" t="s">
        <v>1237</v>
      </c>
      <c r="H1122" t="str">
        <f>TRIM(PROPER((assembly_staff_import[[#This Row],[Last Name via NAME_SOURCE_KEY TEXT]]&amp;" "&amp;assembly_staff_import[[#This Row],[Suffix via NAME_SOURCE_KEY]])))</f>
        <v>Amyot</v>
      </c>
      <c r="I1122" t="str">
        <f>PROPER(assembly_staff_import[[#This Row],[JOB TITLE_SOURCE_KEY]])</f>
        <v xml:space="preserve">Sr Computer Prog Ana                       </v>
      </c>
      <c r="J1122" t="s">
        <v>72</v>
      </c>
      <c r="K1122" t="str">
        <f>IF(assembly_staff_import[[#This Row],[Legislative Staff Type]]="Personal",assembly_staff_import[[#This Row],[Vlookup Reports To Person]], "")</f>
        <v/>
      </c>
      <c r="L1122" t="str">
        <f>PROPER(assembly_staff_import[[#This Row],[First MI Name via NAME_SOURCE_KEY TEXT]])</f>
        <v xml:space="preserve"> Elaine M</v>
      </c>
      <c r="M1122" t="s">
        <v>18706</v>
      </c>
      <c r="N1122" t="str">
        <f>LOWER(CONCATENATE(assembly_staff_import[[#This Row],[Last Name]],LEFT(assembly_staff_import[[#This Row],[First Name (no initial)]],1),"@nyassembly.gov"))</f>
        <v>amyote@nyassembly.gov</v>
      </c>
      <c r="O1122" t="s">
        <v>16669</v>
      </c>
      <c r="P1122" t="e">
        <f>VLOOKUP(assembly_staff_import[[#This Row],[Full Name]],[3]!PEOPLE_March_20[#Data],1,0)</f>
        <v>#REF!</v>
      </c>
      <c r="Q1122" t="e">
        <f>VLOOKUP(assembly_staff_import[[#This Row],[Full Name]],[3]!Table17[#Data],3,0)</f>
        <v>#REF!</v>
      </c>
      <c r="R1122" t="e">
        <f>VLOOKUP(assembly_staff_import[[#This Row],[Formatted Works for Group]],[3]!Table7[#Data],1,0)</f>
        <v>#REF!</v>
      </c>
      <c r="S1122"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22" s="20" t="str">
        <f>TRIM(assembly_staff_import[[#This Row],[NAME_SOURCE_KEY]])</f>
        <v>AMYOT, ELAINE M</v>
      </c>
      <c r="U1122" t="s">
        <v>28963</v>
      </c>
      <c r="V1122" t="s">
        <v>28964</v>
      </c>
      <c r="W1122" t="s">
        <v>28965</v>
      </c>
      <c r="Y1122"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22" t="s">
        <v>28914</v>
      </c>
      <c r="AA1122" t="e">
        <f>VLOOKUP(assembly_staff_import[[#This Row],[Formatted and corrected Works for Group Text]],[3]!Table4[#Data],1,0)</f>
        <v>#REF!</v>
      </c>
      <c r="AB1122" t="e">
        <f>VLOOKUP(assembly_staff_import[[#This Row],[Formatted and corrected Works for Group Text]],[3]!Table5[#Data],2,0)</f>
        <v>#REF!</v>
      </c>
      <c r="AC1122" t="str">
        <f>IF(TRIM(assembly_staff_import[[#This Row],[PUBLIC INFO ADDR_SOURCE_KEY]])="CAPITOL, ALBANY", "Legislative / Capitol Office", "District Office")</f>
        <v>Legislative / Capitol Office</v>
      </c>
      <c r="AD1122" t="s">
        <v>28915</v>
      </c>
      <c r="AF1122" t="str">
        <f t="shared" si="62"/>
        <v xml:space="preserve">228 </v>
      </c>
      <c r="AG1122" t="s">
        <v>28915</v>
      </c>
      <c r="AH1122" t="s">
        <v>28966</v>
      </c>
      <c r="AI1122" t="s">
        <v>28953</v>
      </c>
      <c r="AJ1122" t="s">
        <v>23493</v>
      </c>
    </row>
    <row r="1123" spans="1:36" x14ac:dyDescent="0.2">
      <c r="A1123" t="str">
        <f>TRIM(PROPER((assembly_staff_import[[#This Row],[First MI Name via NAME_SOURCE_KEY TEXT]]&amp;" "&amp;assembly_staff_import[[#This Row],[Last Name via NAME_SOURCE_KEY TEXT]]&amp;" "&amp;assembly_staff_import[[#This Row],[Suffix via NAME_SOURCE_KEY]])))</f>
        <v>Elizabeth M Hughes</v>
      </c>
      <c r="B1123" t="str">
        <f>TRIM(CONCATENATE(TRIM(assembly_staff_import[[#This Row],[Full Name]]), ", ", assembly_staff_import[[#This Row],[Title]]))</f>
        <v>Elizabeth M Hughes, Ofc Automation Trnr</v>
      </c>
      <c r="C1123" t="e">
        <f>assembly_staff_import[[#This Row],[Vlookup_groups]]</f>
        <v>#REF!</v>
      </c>
      <c r="D1123" t="str">
        <f>IF(assembly_staff_import[[#This Row],[Legislative Staff Type]]="Personal",assembly_staff_import[[#This Row],[Formatted Personal Staff Office]],"")</f>
        <v/>
      </c>
      <c r="E1123" t="s">
        <v>65</v>
      </c>
      <c r="F1123" s="19" t="s">
        <v>10913</v>
      </c>
      <c r="G1123" t="s">
        <v>1237</v>
      </c>
      <c r="H1123" t="str">
        <f>TRIM(PROPER((assembly_staff_import[[#This Row],[Last Name via NAME_SOURCE_KEY TEXT]]&amp;" "&amp;assembly_staff_import[[#This Row],[Suffix via NAME_SOURCE_KEY]])))</f>
        <v>Hughes</v>
      </c>
      <c r="I1123" t="str">
        <f>PROPER(assembly_staff_import[[#This Row],[JOB TITLE_SOURCE_KEY]])</f>
        <v xml:space="preserve">Ofc Automation Trnr                        </v>
      </c>
      <c r="J1123" t="s">
        <v>72</v>
      </c>
      <c r="K1123" t="str">
        <f>IF(assembly_staff_import[[#This Row],[Legislative Staff Type]]="Personal",assembly_staff_import[[#This Row],[Vlookup Reports To Person]], "")</f>
        <v/>
      </c>
      <c r="L1123" t="str">
        <f>PROPER(assembly_staff_import[[#This Row],[First MI Name via NAME_SOURCE_KEY TEXT]])</f>
        <v xml:space="preserve"> Elizabeth M</v>
      </c>
      <c r="M1123" t="s">
        <v>17058</v>
      </c>
      <c r="N1123" t="str">
        <f>LOWER(CONCATENATE(assembly_staff_import[[#This Row],[Last Name]],LEFT(assembly_staff_import[[#This Row],[First Name (no initial)]],1),"@nyassembly.gov"))</f>
        <v>hughese@nyassembly.gov</v>
      </c>
      <c r="O1123" t="s">
        <v>2972</v>
      </c>
      <c r="P1123" t="e">
        <f>VLOOKUP(assembly_staff_import[[#This Row],[Full Name]],[3]!PEOPLE_March_20[#Data],1,0)</f>
        <v>#REF!</v>
      </c>
      <c r="Q1123" t="e">
        <f>VLOOKUP(assembly_staff_import[[#This Row],[Full Name]],[3]!Table17[#Data],3,0)</f>
        <v>#REF!</v>
      </c>
      <c r="R1123" t="e">
        <f>VLOOKUP(assembly_staff_import[[#This Row],[Formatted Works for Group]],[3]!Table7[#Data],1,0)</f>
        <v>#REF!</v>
      </c>
      <c r="S1123"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23" s="20" t="str">
        <f>TRIM(assembly_staff_import[[#This Row],[NAME_SOURCE_KEY]])</f>
        <v>HUGHES, ELIZABETH M</v>
      </c>
      <c r="U1123" t="s">
        <v>28967</v>
      </c>
      <c r="V1123" t="s">
        <v>25165</v>
      </c>
      <c r="W1123" t="s">
        <v>24489</v>
      </c>
      <c r="Y1123"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23" t="s">
        <v>28914</v>
      </c>
      <c r="AA1123" t="e">
        <f>VLOOKUP(assembly_staff_import[[#This Row],[Formatted and corrected Works for Group Text]],[3]!Table4[#Data],1,0)</f>
        <v>#REF!</v>
      </c>
      <c r="AB1123" t="e">
        <f>VLOOKUP(assembly_staff_import[[#This Row],[Formatted and corrected Works for Group Text]],[3]!Table5[#Data],2,0)</f>
        <v>#REF!</v>
      </c>
      <c r="AC1123" t="str">
        <f>IF(TRIM(assembly_staff_import[[#This Row],[PUBLIC INFO ADDR_SOURCE_KEY]])="CAPITOL, ALBANY", "Legislative / Capitol Office", "District Office")</f>
        <v>Legislative / Capitol Office</v>
      </c>
      <c r="AD1123" t="s">
        <v>28915</v>
      </c>
      <c r="AF1123" t="str">
        <f t="shared" si="62"/>
        <v xml:space="preserve">228 </v>
      </c>
      <c r="AG1123" t="s">
        <v>28915</v>
      </c>
      <c r="AH1123" t="s">
        <v>28968</v>
      </c>
      <c r="AI1123" t="s">
        <v>28969</v>
      </c>
      <c r="AJ1123" t="s">
        <v>23493</v>
      </c>
    </row>
    <row r="1124" spans="1:36" x14ac:dyDescent="0.2">
      <c r="A1124" t="str">
        <f>TRIM(PROPER((assembly_staff_import[[#This Row],[First MI Name via NAME_SOURCE_KEY TEXT]]&amp;" "&amp;assembly_staff_import[[#This Row],[Last Name via NAME_SOURCE_KEY TEXT]]&amp;" "&amp;assembly_staff_import[[#This Row],[Suffix via NAME_SOURCE_KEY]])))</f>
        <v>Ellen F Cullen</v>
      </c>
      <c r="B1124" t="str">
        <f>TRIM(CONCATENATE(TRIM(assembly_staff_import[[#This Row],[Full Name]]), ", ", assembly_staff_import[[#This Row],[Title]]))</f>
        <v>Ellen F Cullen, Sr Computer Prog Ana</v>
      </c>
      <c r="C1124" t="e">
        <f>assembly_staff_import[[#This Row],[Vlookup_groups]]</f>
        <v>#REF!</v>
      </c>
      <c r="D1124" t="str">
        <f>IF(assembly_staff_import[[#This Row],[Legislative Staff Type]]="Personal",assembly_staff_import[[#This Row],[Formatted Personal Staff Office]],"")</f>
        <v/>
      </c>
      <c r="E1124" t="s">
        <v>65</v>
      </c>
      <c r="F1124" s="19" t="s">
        <v>10913</v>
      </c>
      <c r="G1124" t="s">
        <v>1237</v>
      </c>
      <c r="H1124" t="str">
        <f>TRIM(PROPER((assembly_staff_import[[#This Row],[Last Name via NAME_SOURCE_KEY TEXT]]&amp;" "&amp;assembly_staff_import[[#This Row],[Suffix via NAME_SOURCE_KEY]])))</f>
        <v>Cullen</v>
      </c>
      <c r="I1124" t="str">
        <f>PROPER(assembly_staff_import[[#This Row],[JOB TITLE_SOURCE_KEY]])</f>
        <v xml:space="preserve">Sr Computer Prog Ana                       </v>
      </c>
      <c r="J1124" t="s">
        <v>72</v>
      </c>
      <c r="K1124" t="str">
        <f>IF(assembly_staff_import[[#This Row],[Legislative Staff Type]]="Personal",assembly_staff_import[[#This Row],[Vlookup Reports To Person]], "")</f>
        <v/>
      </c>
      <c r="L1124" t="str">
        <f>PROPER(assembly_staff_import[[#This Row],[First MI Name via NAME_SOURCE_KEY TEXT]])</f>
        <v xml:space="preserve"> Ellen F</v>
      </c>
      <c r="M1124" t="s">
        <v>18065</v>
      </c>
      <c r="N1124" t="str">
        <f>LOWER(CONCATENATE(assembly_staff_import[[#This Row],[Last Name]],LEFT(assembly_staff_import[[#This Row],[First Name (no initial)]],1),"@nyassembly.gov"))</f>
        <v>cullene@nyassembly.gov</v>
      </c>
      <c r="O1124" t="s">
        <v>28970</v>
      </c>
      <c r="P1124" t="e">
        <f>VLOOKUP(assembly_staff_import[[#This Row],[Full Name]],[3]!PEOPLE_March_20[#Data],1,0)</f>
        <v>#REF!</v>
      </c>
      <c r="Q1124" t="e">
        <f>VLOOKUP(assembly_staff_import[[#This Row],[Full Name]],[3]!Table17[#Data],3,0)</f>
        <v>#REF!</v>
      </c>
      <c r="R1124" t="e">
        <f>VLOOKUP(assembly_staff_import[[#This Row],[Formatted Works for Group]],[3]!Table7[#Data],1,0)</f>
        <v>#REF!</v>
      </c>
      <c r="S1124"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24" s="20" t="str">
        <f>TRIM(assembly_staff_import[[#This Row],[NAME_SOURCE_KEY]])</f>
        <v>CULLEN, ELLEN F</v>
      </c>
      <c r="U1124" t="s">
        <v>28971</v>
      </c>
      <c r="V1124" t="s">
        <v>28972</v>
      </c>
      <c r="W1124" t="s">
        <v>28973</v>
      </c>
      <c r="Y1124"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24" t="s">
        <v>28914</v>
      </c>
      <c r="AA1124" t="e">
        <f>VLOOKUP(assembly_staff_import[[#This Row],[Formatted and corrected Works for Group Text]],[3]!Table4[#Data],1,0)</f>
        <v>#REF!</v>
      </c>
      <c r="AB1124" t="e">
        <f>VLOOKUP(assembly_staff_import[[#This Row],[Formatted and corrected Works for Group Text]],[3]!Table5[#Data],2,0)</f>
        <v>#REF!</v>
      </c>
      <c r="AC1124" t="str">
        <f>IF(TRIM(assembly_staff_import[[#This Row],[PUBLIC INFO ADDR_SOURCE_KEY]])="CAPITOL, ALBANY", "Legislative / Capitol Office", "District Office")</f>
        <v>Legislative / Capitol Office</v>
      </c>
      <c r="AD1124" t="s">
        <v>28915</v>
      </c>
      <c r="AF1124" t="str">
        <f t="shared" si="62"/>
        <v xml:space="preserve">228 </v>
      </c>
      <c r="AG1124" t="s">
        <v>28915</v>
      </c>
      <c r="AH1124" t="s">
        <v>28974</v>
      </c>
      <c r="AI1124" t="s">
        <v>28953</v>
      </c>
      <c r="AJ1124" t="s">
        <v>23493</v>
      </c>
    </row>
    <row r="1125" spans="1:36" x14ac:dyDescent="0.2">
      <c r="A1125" t="str">
        <f>TRIM(PROPER((assembly_staff_import[[#This Row],[First MI Name via NAME_SOURCE_KEY TEXT]]&amp;" "&amp;assembly_staff_import[[#This Row],[Last Name via NAME_SOURCE_KEY TEXT]]&amp;" "&amp;assembly_staff_import[[#This Row],[Suffix via NAME_SOURCE_KEY]])))</f>
        <v>Eugene L Guidetti</v>
      </c>
      <c r="B1125" t="str">
        <f>TRIM(CONCATENATE(TRIM(assembly_staff_import[[#This Row],[Full Name]]), ", ", assembly_staff_import[[#This Row],[Title]]))</f>
        <v>Eugene L Guidetti, Comp Oper</v>
      </c>
      <c r="C1125" t="e">
        <f>assembly_staff_import[[#This Row],[Vlookup_groups]]</f>
        <v>#REF!</v>
      </c>
      <c r="D1125" t="str">
        <f>IF(assembly_staff_import[[#This Row],[Legislative Staff Type]]="Personal",assembly_staff_import[[#This Row],[Formatted Personal Staff Office]],"")</f>
        <v/>
      </c>
      <c r="E1125" t="s">
        <v>65</v>
      </c>
      <c r="F1125" s="19" t="s">
        <v>10913</v>
      </c>
      <c r="G1125" t="s">
        <v>1237</v>
      </c>
      <c r="H1125" t="str">
        <f>TRIM(PROPER((assembly_staff_import[[#This Row],[Last Name via NAME_SOURCE_KEY TEXT]]&amp;" "&amp;assembly_staff_import[[#This Row],[Suffix via NAME_SOURCE_KEY]])))</f>
        <v>Guidetti</v>
      </c>
      <c r="I1125" t="str">
        <f>PROPER(assembly_staff_import[[#This Row],[JOB TITLE_SOURCE_KEY]])</f>
        <v xml:space="preserve">Comp Oper                                  </v>
      </c>
      <c r="J1125" t="s">
        <v>72</v>
      </c>
      <c r="K1125" t="str">
        <f>IF(assembly_staff_import[[#This Row],[Legislative Staff Type]]="Personal",assembly_staff_import[[#This Row],[Vlookup Reports To Person]], "")</f>
        <v/>
      </c>
      <c r="L1125" t="str">
        <f>PROPER(assembly_staff_import[[#This Row],[First MI Name via NAME_SOURCE_KEY TEXT]])</f>
        <v xml:space="preserve"> Eugene L</v>
      </c>
      <c r="M1125" t="s">
        <v>17464</v>
      </c>
      <c r="N1125" t="str">
        <f>LOWER(CONCATENATE(assembly_staff_import[[#This Row],[Last Name]],LEFT(assembly_staff_import[[#This Row],[First Name (no initial)]],1),"@nyassembly.gov"))</f>
        <v>guidettie@nyassembly.gov</v>
      </c>
      <c r="O1125" t="s">
        <v>28975</v>
      </c>
      <c r="P1125" t="e">
        <f>VLOOKUP(assembly_staff_import[[#This Row],[Full Name]],[3]!PEOPLE_March_20[#Data],1,0)</f>
        <v>#REF!</v>
      </c>
      <c r="Q1125" t="e">
        <f>VLOOKUP(assembly_staff_import[[#This Row],[Full Name]],[3]!Table17[#Data],3,0)</f>
        <v>#REF!</v>
      </c>
      <c r="R1125" t="e">
        <f>VLOOKUP(assembly_staff_import[[#This Row],[Formatted Works for Group]],[3]!Table7[#Data],1,0)</f>
        <v>#REF!</v>
      </c>
      <c r="S1125"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25" s="20" t="str">
        <f>TRIM(assembly_staff_import[[#This Row],[NAME_SOURCE_KEY]])</f>
        <v>GUIDETTI, EUGENE L</v>
      </c>
      <c r="U1125" t="s">
        <v>28976</v>
      </c>
      <c r="V1125" t="s">
        <v>26397</v>
      </c>
      <c r="W1125" t="s">
        <v>28977</v>
      </c>
      <c r="Y1125"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25" t="s">
        <v>28914</v>
      </c>
      <c r="AA1125" t="e">
        <f>VLOOKUP(assembly_staff_import[[#This Row],[Formatted and corrected Works for Group Text]],[3]!Table4[#Data],1,0)</f>
        <v>#REF!</v>
      </c>
      <c r="AB1125" t="e">
        <f>VLOOKUP(assembly_staff_import[[#This Row],[Formatted and corrected Works for Group Text]],[3]!Table5[#Data],2,0)</f>
        <v>#REF!</v>
      </c>
      <c r="AC1125" t="str">
        <f>IF(TRIM(assembly_staff_import[[#This Row],[PUBLIC INFO ADDR_SOURCE_KEY]])="CAPITOL, ALBANY", "Legislative / Capitol Office", "District Office")</f>
        <v>Legislative / Capitol Office</v>
      </c>
      <c r="AD1125" t="s">
        <v>28915</v>
      </c>
      <c r="AF1125" t="str">
        <f t="shared" si="62"/>
        <v xml:space="preserve">228 </v>
      </c>
      <c r="AG1125" t="s">
        <v>28915</v>
      </c>
      <c r="AH1125" t="s">
        <v>28978</v>
      </c>
      <c r="AI1125" t="s">
        <v>27976</v>
      </c>
      <c r="AJ1125" t="s">
        <v>23493</v>
      </c>
    </row>
    <row r="1126" spans="1:36" x14ac:dyDescent="0.2">
      <c r="A1126" t="str">
        <f>TRIM(PROPER((assembly_staff_import[[#This Row],[First MI Name via NAME_SOURCE_KEY TEXT]]&amp;" "&amp;assembly_staff_import[[#This Row],[Last Name via NAME_SOURCE_KEY TEXT]]&amp;" "&amp;assembly_staff_import[[#This Row],[Suffix via NAME_SOURCE_KEY]])))</f>
        <v>Hector O Henriquez</v>
      </c>
      <c r="B1126" t="str">
        <f>TRIM(CONCATENATE(TRIM(assembly_staff_import[[#This Row],[Full Name]]), ", ", assembly_staff_import[[#This Row],[Title]]))</f>
        <v>Hector O Henriquez, Systems Programmer</v>
      </c>
      <c r="C1126" t="e">
        <f>assembly_staff_import[[#This Row],[Vlookup_groups]]</f>
        <v>#REF!</v>
      </c>
      <c r="D1126" t="str">
        <f>IF(assembly_staff_import[[#This Row],[Legislative Staff Type]]="Personal",assembly_staff_import[[#This Row],[Formatted Personal Staff Office]],"")</f>
        <v/>
      </c>
      <c r="E1126" t="s">
        <v>65</v>
      </c>
      <c r="F1126" s="19" t="s">
        <v>10913</v>
      </c>
      <c r="G1126" t="s">
        <v>1237</v>
      </c>
      <c r="H1126" t="str">
        <f>TRIM(PROPER((assembly_staff_import[[#This Row],[Last Name via NAME_SOURCE_KEY TEXT]]&amp;" "&amp;assembly_staff_import[[#This Row],[Suffix via NAME_SOURCE_KEY]])))</f>
        <v>Henriquez</v>
      </c>
      <c r="I1126" t="str">
        <f>PROPER(assembly_staff_import[[#This Row],[JOB TITLE_SOURCE_KEY]])</f>
        <v xml:space="preserve">Systems Programmer                         </v>
      </c>
      <c r="J1126" t="s">
        <v>72</v>
      </c>
      <c r="K1126" t="str">
        <f>IF(assembly_staff_import[[#This Row],[Legislative Staff Type]]="Personal",assembly_staff_import[[#This Row],[Vlookup Reports To Person]], "")</f>
        <v/>
      </c>
      <c r="L1126" t="str">
        <f>PROPER(assembly_staff_import[[#This Row],[First MI Name via NAME_SOURCE_KEY TEXT]])</f>
        <v xml:space="preserve"> Hector O</v>
      </c>
      <c r="M1126" t="s">
        <v>13111</v>
      </c>
      <c r="N1126" t="str">
        <f>LOWER(CONCATENATE(assembly_staff_import[[#This Row],[Last Name]],LEFT(assembly_staff_import[[#This Row],[First Name (no initial)]],1),"@nyassembly.gov"))</f>
        <v>henriquezh@nyassembly.gov</v>
      </c>
      <c r="O1126" t="s">
        <v>28979</v>
      </c>
      <c r="P1126" t="e">
        <f>VLOOKUP(assembly_staff_import[[#This Row],[Full Name]],[3]!PEOPLE_March_20[#Data],1,0)</f>
        <v>#REF!</v>
      </c>
      <c r="Q1126" t="e">
        <f>VLOOKUP(assembly_staff_import[[#This Row],[Full Name]],[3]!Table17[#Data],3,0)</f>
        <v>#REF!</v>
      </c>
      <c r="R1126" t="e">
        <f>VLOOKUP(assembly_staff_import[[#This Row],[Formatted Works for Group]],[3]!Table7[#Data],1,0)</f>
        <v>#REF!</v>
      </c>
      <c r="S1126"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26" s="20" t="str">
        <f>TRIM(assembly_staff_import[[#This Row],[NAME_SOURCE_KEY]])</f>
        <v>HENRIQUEZ, HECTOR O</v>
      </c>
      <c r="U1126" t="s">
        <v>28980</v>
      </c>
      <c r="V1126" t="s">
        <v>28981</v>
      </c>
      <c r="W1126" t="s">
        <v>28982</v>
      </c>
      <c r="Y1126"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26" t="s">
        <v>28914</v>
      </c>
      <c r="AA1126" t="e">
        <f>VLOOKUP(assembly_staff_import[[#This Row],[Formatted and corrected Works for Group Text]],[3]!Table4[#Data],1,0)</f>
        <v>#REF!</v>
      </c>
      <c r="AB1126" t="e">
        <f>VLOOKUP(assembly_staff_import[[#This Row],[Formatted and corrected Works for Group Text]],[3]!Table5[#Data],2,0)</f>
        <v>#REF!</v>
      </c>
      <c r="AC1126" t="str">
        <f>IF(TRIM(assembly_staff_import[[#This Row],[PUBLIC INFO ADDR_SOURCE_KEY]])="CAPITOL, ALBANY", "Legislative / Capitol Office", "District Office")</f>
        <v>Legislative / Capitol Office</v>
      </c>
      <c r="AD1126" t="s">
        <v>28915</v>
      </c>
      <c r="AF1126" t="str">
        <f t="shared" si="62"/>
        <v xml:space="preserve">228 </v>
      </c>
      <c r="AG1126" t="s">
        <v>28915</v>
      </c>
      <c r="AH1126" t="s">
        <v>28983</v>
      </c>
      <c r="AI1126" t="s">
        <v>28984</v>
      </c>
      <c r="AJ1126" t="s">
        <v>23493</v>
      </c>
    </row>
    <row r="1127" spans="1:36" x14ac:dyDescent="0.2">
      <c r="A1127" t="str">
        <f>TRIM(PROPER((assembly_staff_import[[#This Row],[First MI Name via NAME_SOURCE_KEY TEXT]]&amp;" "&amp;assembly_staff_import[[#This Row],[Last Name via NAME_SOURCE_KEY TEXT]]&amp;" "&amp;assembly_staff_import[[#This Row],[Suffix via NAME_SOURCE_KEY]])))</f>
        <v>Hong Mei</v>
      </c>
      <c r="B1127" t="str">
        <f>TRIM(CONCATENATE(TRIM(assembly_staff_import[[#This Row],[Full Name]]), ", ", assembly_staff_import[[#This Row],[Title]]))</f>
        <v>Hong Mei, Sr Computer Prog Ana</v>
      </c>
      <c r="C1127" t="e">
        <f>assembly_staff_import[[#This Row],[Vlookup_groups]]</f>
        <v>#REF!</v>
      </c>
      <c r="D1127" t="str">
        <f>IF(assembly_staff_import[[#This Row],[Legislative Staff Type]]="Personal",assembly_staff_import[[#This Row],[Formatted Personal Staff Office]],"")</f>
        <v/>
      </c>
      <c r="E1127" t="s">
        <v>65</v>
      </c>
      <c r="F1127" s="19" t="s">
        <v>10913</v>
      </c>
      <c r="G1127" t="s">
        <v>1237</v>
      </c>
      <c r="H1127" t="str">
        <f>TRIM(PROPER((assembly_staff_import[[#This Row],[Last Name via NAME_SOURCE_KEY TEXT]]&amp;" "&amp;assembly_staff_import[[#This Row],[Suffix via NAME_SOURCE_KEY]])))</f>
        <v>Mei</v>
      </c>
      <c r="I1127" t="str">
        <f>PROPER(assembly_staff_import[[#This Row],[JOB TITLE_SOURCE_KEY]])</f>
        <v xml:space="preserve">Sr Computer Prog Ana                       </v>
      </c>
      <c r="J1127" t="s">
        <v>72</v>
      </c>
      <c r="K1127" t="str">
        <f>IF(assembly_staff_import[[#This Row],[Legislative Staff Type]]="Personal",assembly_staff_import[[#This Row],[Vlookup Reports To Person]], "")</f>
        <v/>
      </c>
      <c r="L1127" t="str">
        <f>PROPER(assembly_staff_import[[#This Row],[First MI Name via NAME_SOURCE_KEY TEXT]])</f>
        <v xml:space="preserve"> Hong</v>
      </c>
      <c r="M1127" t="s">
        <v>16745</v>
      </c>
      <c r="N1127" t="str">
        <f>LOWER(CONCATENATE(assembly_staff_import[[#This Row],[Last Name]],LEFT(assembly_staff_import[[#This Row],[First Name (no initial)]],1),"@nyassembly.gov"))</f>
        <v>meih@nyassembly.gov</v>
      </c>
      <c r="O1127" t="s">
        <v>12414</v>
      </c>
      <c r="P1127" t="e">
        <f>VLOOKUP(assembly_staff_import[[#This Row],[Full Name]],[3]!PEOPLE_March_20[#Data],1,0)</f>
        <v>#REF!</v>
      </c>
      <c r="Q1127" t="e">
        <f>VLOOKUP(assembly_staff_import[[#This Row],[Full Name]],[3]!Table17[#Data],3,0)</f>
        <v>#REF!</v>
      </c>
      <c r="R1127" t="e">
        <f>VLOOKUP(assembly_staff_import[[#This Row],[Formatted Works for Group]],[3]!Table7[#Data],1,0)</f>
        <v>#REF!</v>
      </c>
      <c r="S1127"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27" s="20" t="str">
        <f>TRIM(assembly_staff_import[[#This Row],[NAME_SOURCE_KEY]])</f>
        <v>MEI, HONG</v>
      </c>
      <c r="U1127" t="s">
        <v>28985</v>
      </c>
      <c r="V1127" t="s">
        <v>28986</v>
      </c>
      <c r="W1127" t="s">
        <v>28987</v>
      </c>
      <c r="Y1127"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27" t="s">
        <v>28914</v>
      </c>
      <c r="AA1127" t="e">
        <f>VLOOKUP(assembly_staff_import[[#This Row],[Formatted and corrected Works for Group Text]],[3]!Table4[#Data],1,0)</f>
        <v>#REF!</v>
      </c>
      <c r="AB1127" t="e">
        <f>VLOOKUP(assembly_staff_import[[#This Row],[Formatted and corrected Works for Group Text]],[3]!Table5[#Data],2,0)</f>
        <v>#REF!</v>
      </c>
      <c r="AC1127" t="str">
        <f>IF(TRIM(assembly_staff_import[[#This Row],[PUBLIC INFO ADDR_SOURCE_KEY]])="CAPITOL, ALBANY", "Legislative / Capitol Office", "District Office")</f>
        <v>Legislative / Capitol Office</v>
      </c>
      <c r="AD1127" t="s">
        <v>28915</v>
      </c>
      <c r="AF1127" t="str">
        <f t="shared" si="62"/>
        <v xml:space="preserve">228 </v>
      </c>
      <c r="AG1127" t="s">
        <v>28915</v>
      </c>
      <c r="AH1127" t="s">
        <v>28988</v>
      </c>
      <c r="AI1127" t="s">
        <v>28953</v>
      </c>
      <c r="AJ1127" t="s">
        <v>23493</v>
      </c>
    </row>
    <row r="1128" spans="1:36" x14ac:dyDescent="0.2">
      <c r="A1128" t="str">
        <f>TRIM(PROPER((assembly_staff_import[[#This Row],[First MI Name via NAME_SOURCE_KEY TEXT]]&amp;" "&amp;assembly_staff_import[[#This Row],[Last Name via NAME_SOURCE_KEY TEXT]]&amp;" "&amp;assembly_staff_import[[#This Row],[Suffix via NAME_SOURCE_KEY]])))</f>
        <v>Irina Webster</v>
      </c>
      <c r="B1128" t="str">
        <f>TRIM(CONCATENATE(TRIM(assembly_staff_import[[#This Row],[Full Name]]), ", ", assembly_staff_import[[#This Row],[Title]]))</f>
        <v>Irina Webster, Database Admnr/Systms</v>
      </c>
      <c r="C1128" t="e">
        <f>assembly_staff_import[[#This Row],[Vlookup_groups]]</f>
        <v>#REF!</v>
      </c>
      <c r="D1128" t="str">
        <f>IF(assembly_staff_import[[#This Row],[Legislative Staff Type]]="Personal",assembly_staff_import[[#This Row],[Formatted Personal Staff Office]],"")</f>
        <v/>
      </c>
      <c r="E1128" t="s">
        <v>65</v>
      </c>
      <c r="F1128" s="19" t="s">
        <v>10913</v>
      </c>
      <c r="G1128" t="s">
        <v>1237</v>
      </c>
      <c r="H1128" t="str">
        <f>TRIM(PROPER((assembly_staff_import[[#This Row],[Last Name via NAME_SOURCE_KEY TEXT]]&amp;" "&amp;assembly_staff_import[[#This Row],[Suffix via NAME_SOURCE_KEY]])))</f>
        <v>Webster</v>
      </c>
      <c r="I1128" t="str">
        <f>PROPER(assembly_staff_import[[#This Row],[JOB TITLE_SOURCE_KEY]])</f>
        <v xml:space="preserve">Database Admnr/Systms                      </v>
      </c>
      <c r="J1128" t="s">
        <v>72</v>
      </c>
      <c r="K1128" t="str">
        <f>IF(assembly_staff_import[[#This Row],[Legislative Staff Type]]="Personal",assembly_staff_import[[#This Row],[Vlookup Reports To Person]], "")</f>
        <v/>
      </c>
      <c r="L1128" t="str">
        <f>PROPER(assembly_staff_import[[#This Row],[First MI Name via NAME_SOURCE_KEY TEXT]])</f>
        <v xml:space="preserve"> Irina</v>
      </c>
      <c r="M1128" t="s">
        <v>15697</v>
      </c>
      <c r="N1128" t="str">
        <f>LOWER(CONCATENATE(assembly_staff_import[[#This Row],[Last Name]],LEFT(assembly_staff_import[[#This Row],[First Name (no initial)]],1),"@nyassembly.gov"))</f>
        <v>websteri@nyassembly.gov</v>
      </c>
      <c r="O1128" t="s">
        <v>15700</v>
      </c>
      <c r="P1128" t="e">
        <f>VLOOKUP(assembly_staff_import[[#This Row],[Full Name]],[3]!PEOPLE_March_20[#Data],1,0)</f>
        <v>#REF!</v>
      </c>
      <c r="Q1128" t="e">
        <f>VLOOKUP(assembly_staff_import[[#This Row],[Full Name]],[3]!Table17[#Data],3,0)</f>
        <v>#REF!</v>
      </c>
      <c r="R1128" t="e">
        <f>VLOOKUP(assembly_staff_import[[#This Row],[Formatted Works for Group]],[3]!Table7[#Data],1,0)</f>
        <v>#REF!</v>
      </c>
      <c r="S1128"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28" s="20" t="str">
        <f>TRIM(assembly_staff_import[[#This Row],[NAME_SOURCE_KEY]])</f>
        <v>WEBSTER, IRINA</v>
      </c>
      <c r="U1128" t="s">
        <v>28989</v>
      </c>
      <c r="V1128" t="s">
        <v>28990</v>
      </c>
      <c r="W1128" t="s">
        <v>28991</v>
      </c>
      <c r="Y1128"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28" t="s">
        <v>28914</v>
      </c>
      <c r="AA1128" t="e">
        <f>VLOOKUP(assembly_staff_import[[#This Row],[Formatted and corrected Works for Group Text]],[3]!Table4[#Data],1,0)</f>
        <v>#REF!</v>
      </c>
      <c r="AB1128" t="e">
        <f>VLOOKUP(assembly_staff_import[[#This Row],[Formatted and corrected Works for Group Text]],[3]!Table5[#Data],2,0)</f>
        <v>#REF!</v>
      </c>
      <c r="AC1128" t="str">
        <f>IF(TRIM(assembly_staff_import[[#This Row],[PUBLIC INFO ADDR_SOURCE_KEY]])="CAPITOL, ALBANY", "Legislative / Capitol Office", "District Office")</f>
        <v>Legislative / Capitol Office</v>
      </c>
      <c r="AD1128" t="s">
        <v>28915</v>
      </c>
      <c r="AF1128" t="str">
        <f t="shared" si="62"/>
        <v xml:space="preserve">228 </v>
      </c>
      <c r="AG1128" t="s">
        <v>28915</v>
      </c>
      <c r="AH1128" t="s">
        <v>28992</v>
      </c>
      <c r="AI1128" t="s">
        <v>27993</v>
      </c>
      <c r="AJ1128" t="s">
        <v>23493</v>
      </c>
    </row>
    <row r="1129" spans="1:36" x14ac:dyDescent="0.2">
      <c r="A1129" t="str">
        <f>TRIM(PROPER((assembly_staff_import[[#This Row],[First MI Name via NAME_SOURCE_KEY TEXT]]&amp;" "&amp;assembly_staff_import[[#This Row],[Last Name via NAME_SOURCE_KEY TEXT]]&amp;" "&amp;assembly_staff_import[[#This Row],[Suffix via NAME_SOURCE_KEY]])))</f>
        <v>James L Corsey</v>
      </c>
      <c r="B1129" t="str">
        <f>TRIM(CONCATENATE(TRIM(assembly_staff_import[[#This Row],[Full Name]]), ", ", assembly_staff_import[[#This Row],[Title]]))</f>
        <v>James L Corsey, Systems Programmer</v>
      </c>
      <c r="C1129" t="e">
        <f>assembly_staff_import[[#This Row],[Vlookup_groups]]</f>
        <v>#REF!</v>
      </c>
      <c r="D1129" t="str">
        <f>IF(assembly_staff_import[[#This Row],[Legislative Staff Type]]="Personal",assembly_staff_import[[#This Row],[Formatted Personal Staff Office]],"")</f>
        <v/>
      </c>
      <c r="E1129" t="s">
        <v>65</v>
      </c>
      <c r="F1129" s="19" t="s">
        <v>10913</v>
      </c>
      <c r="G1129" t="s">
        <v>1237</v>
      </c>
      <c r="H1129" t="str">
        <f>TRIM(PROPER((assembly_staff_import[[#This Row],[Last Name via NAME_SOURCE_KEY TEXT]]&amp;" "&amp;assembly_staff_import[[#This Row],[Suffix via NAME_SOURCE_KEY]])))</f>
        <v>Corsey</v>
      </c>
      <c r="I1129" t="str">
        <f>PROPER(assembly_staff_import[[#This Row],[JOB TITLE_SOURCE_KEY]])</f>
        <v xml:space="preserve">Systems Programmer                         </v>
      </c>
      <c r="J1129" t="s">
        <v>72</v>
      </c>
      <c r="K1129" t="str">
        <f>IF(assembly_staff_import[[#This Row],[Legislative Staff Type]]="Personal",assembly_staff_import[[#This Row],[Vlookup Reports To Person]], "")</f>
        <v/>
      </c>
      <c r="L1129" t="str">
        <f>PROPER(assembly_staff_import[[#This Row],[First MI Name via NAME_SOURCE_KEY TEXT]])</f>
        <v xml:space="preserve"> James L</v>
      </c>
      <c r="M1129" t="s">
        <v>18332</v>
      </c>
      <c r="N1129" t="str">
        <f>LOWER(CONCATENATE(assembly_staff_import[[#This Row],[Last Name]],LEFT(assembly_staff_import[[#This Row],[First Name (no initial)]],1),"@nyassembly.gov"))</f>
        <v>corseyj@nyassembly.gov</v>
      </c>
      <c r="O1129" t="s">
        <v>2380</v>
      </c>
      <c r="P1129" t="e">
        <f>VLOOKUP(assembly_staff_import[[#This Row],[Full Name]],[3]!PEOPLE_March_20[#Data],1,0)</f>
        <v>#REF!</v>
      </c>
      <c r="Q1129" t="e">
        <f>VLOOKUP(assembly_staff_import[[#This Row],[Full Name]],[3]!Table17[#Data],3,0)</f>
        <v>#REF!</v>
      </c>
      <c r="R1129" t="e">
        <f>VLOOKUP(assembly_staff_import[[#This Row],[Formatted Works for Group]],[3]!Table7[#Data],1,0)</f>
        <v>#REF!</v>
      </c>
      <c r="S1129"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29" s="20" t="str">
        <f>TRIM(assembly_staff_import[[#This Row],[NAME_SOURCE_KEY]])</f>
        <v>CORSEY, JAMES L</v>
      </c>
      <c r="U1129" t="s">
        <v>28993</v>
      </c>
      <c r="V1129" t="s">
        <v>28994</v>
      </c>
      <c r="W1129" t="s">
        <v>28995</v>
      </c>
      <c r="Y1129"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29" t="s">
        <v>28914</v>
      </c>
      <c r="AA1129" t="e">
        <f>VLOOKUP(assembly_staff_import[[#This Row],[Formatted and corrected Works for Group Text]],[3]!Table4[#Data],1,0)</f>
        <v>#REF!</v>
      </c>
      <c r="AB1129" t="e">
        <f>VLOOKUP(assembly_staff_import[[#This Row],[Formatted and corrected Works for Group Text]],[3]!Table5[#Data],2,0)</f>
        <v>#REF!</v>
      </c>
      <c r="AC1129" t="str">
        <f>IF(TRIM(assembly_staff_import[[#This Row],[PUBLIC INFO ADDR_SOURCE_KEY]])="CAPITOL, ALBANY", "Legislative / Capitol Office", "District Office")</f>
        <v>Legislative / Capitol Office</v>
      </c>
      <c r="AD1129" t="s">
        <v>28915</v>
      </c>
      <c r="AF1129" t="str">
        <f t="shared" si="62"/>
        <v xml:space="preserve">228 </v>
      </c>
      <c r="AG1129" t="s">
        <v>28915</v>
      </c>
      <c r="AH1129" t="s">
        <v>28996</v>
      </c>
      <c r="AI1129" t="s">
        <v>28984</v>
      </c>
      <c r="AJ1129" t="s">
        <v>23493</v>
      </c>
    </row>
    <row r="1130" spans="1:36" x14ac:dyDescent="0.2">
      <c r="A1130" t="str">
        <f>TRIM(PROPER((assembly_staff_import[[#This Row],[First MI Name via NAME_SOURCE_KEY TEXT]]&amp;" "&amp;assembly_staff_import[[#This Row],[Last Name via NAME_SOURCE_KEY TEXT]]&amp;" "&amp;assembly_staff_import[[#This Row],[Suffix via NAME_SOURCE_KEY]])))</f>
        <v>Jamie-Ann Keith</v>
      </c>
      <c r="B1130" t="str">
        <f>TRIM(CONCATENATE(TRIM(assembly_staff_import[[#This Row],[Full Name]]), ", ", assembly_staff_import[[#This Row],[Title]]))</f>
        <v>Jamie-Ann Keith, Mgr Web Development</v>
      </c>
      <c r="C1130" t="e">
        <f>assembly_staff_import[[#This Row],[Vlookup_groups]]</f>
        <v>#REF!</v>
      </c>
      <c r="D1130" t="str">
        <f>IF(assembly_staff_import[[#This Row],[Legislative Staff Type]]="Personal",assembly_staff_import[[#This Row],[Formatted Personal Staff Office]],"")</f>
        <v/>
      </c>
      <c r="E1130" t="s">
        <v>65</v>
      </c>
      <c r="F1130" s="19" t="s">
        <v>10913</v>
      </c>
      <c r="G1130" t="s">
        <v>1237</v>
      </c>
      <c r="H1130" t="str">
        <f>TRIM(PROPER((assembly_staff_import[[#This Row],[Last Name via NAME_SOURCE_KEY TEXT]]&amp;" "&amp;assembly_staff_import[[#This Row],[Suffix via NAME_SOURCE_KEY]])))</f>
        <v>Keith</v>
      </c>
      <c r="I1130" t="str">
        <f>PROPER(assembly_staff_import[[#This Row],[JOB TITLE_SOURCE_KEY]])</f>
        <v xml:space="preserve">Mgr Web Development                        </v>
      </c>
      <c r="J1130" t="s">
        <v>72</v>
      </c>
      <c r="K1130" t="str">
        <f>IF(assembly_staff_import[[#This Row],[Legislative Staff Type]]="Personal",assembly_staff_import[[#This Row],[Vlookup Reports To Person]], "")</f>
        <v/>
      </c>
      <c r="L1130" t="str">
        <f>PROPER(assembly_staff_import[[#This Row],[First MI Name via NAME_SOURCE_KEY TEXT]])</f>
        <v xml:space="preserve"> Jamie-Ann</v>
      </c>
      <c r="M1130" t="s">
        <v>17033</v>
      </c>
      <c r="N1130" t="str">
        <f>LOWER(CONCATENATE(assembly_staff_import[[#This Row],[Last Name]],LEFT(assembly_staff_import[[#This Row],[First Name (no initial)]],1),"@nyassembly.gov"))</f>
        <v>keithj@nyassembly.gov</v>
      </c>
      <c r="O1130" t="s">
        <v>17036</v>
      </c>
      <c r="P1130" t="e">
        <f>VLOOKUP(assembly_staff_import[[#This Row],[Full Name]],[3]!PEOPLE_March_20[#Data],1,0)</f>
        <v>#REF!</v>
      </c>
      <c r="Q1130" t="e">
        <f>VLOOKUP(assembly_staff_import[[#This Row],[Full Name]],[3]!Table17[#Data],3,0)</f>
        <v>#REF!</v>
      </c>
      <c r="R1130" t="e">
        <f>VLOOKUP(assembly_staff_import[[#This Row],[Formatted Works for Group]],[3]!Table7[#Data],1,0)</f>
        <v>#REF!</v>
      </c>
      <c r="S1130"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30" s="20" t="str">
        <f>TRIM(assembly_staff_import[[#This Row],[NAME_SOURCE_KEY]])</f>
        <v>KEITH, JAMIE-ANN</v>
      </c>
      <c r="U1130" t="s">
        <v>28997</v>
      </c>
      <c r="V1130" t="s">
        <v>28998</v>
      </c>
      <c r="W1130" t="s">
        <v>28999</v>
      </c>
      <c r="Y1130"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30" t="s">
        <v>28914</v>
      </c>
      <c r="AA1130" t="e">
        <f>VLOOKUP(assembly_staff_import[[#This Row],[Formatted and corrected Works for Group Text]],[3]!Table4[#Data],1,0)</f>
        <v>#REF!</v>
      </c>
      <c r="AB1130" t="e">
        <f>VLOOKUP(assembly_staff_import[[#This Row],[Formatted and corrected Works for Group Text]],[3]!Table5[#Data],2,0)</f>
        <v>#REF!</v>
      </c>
      <c r="AC1130" t="str">
        <f>IF(TRIM(assembly_staff_import[[#This Row],[PUBLIC INFO ADDR_SOURCE_KEY]])="CAPITOL, ALBANY", "Legislative / Capitol Office", "District Office")</f>
        <v>Legislative / Capitol Office</v>
      </c>
      <c r="AD1130" t="s">
        <v>28915</v>
      </c>
      <c r="AF1130" t="str">
        <f t="shared" si="62"/>
        <v xml:space="preserve">228 </v>
      </c>
      <c r="AG1130" t="s">
        <v>28915</v>
      </c>
      <c r="AH1130" t="s">
        <v>29000</v>
      </c>
      <c r="AI1130" t="s">
        <v>29001</v>
      </c>
      <c r="AJ1130" t="s">
        <v>23493</v>
      </c>
    </row>
    <row r="1131" spans="1:36" x14ac:dyDescent="0.2">
      <c r="A1131" t="str">
        <f>TRIM(PROPER((assembly_staff_import[[#This Row],[First MI Name via NAME_SOURCE_KEY TEXT]]&amp;" "&amp;assembly_staff_import[[#This Row],[Last Name via NAME_SOURCE_KEY TEXT]]&amp;" "&amp;assembly_staff_import[[#This Row],[Suffix via NAME_SOURCE_KEY]])))</f>
        <v>Janice M Kenneally</v>
      </c>
      <c r="B1131" t="str">
        <f>TRIM(CONCATENATE(TRIM(assembly_staff_import[[#This Row],[Full Name]]), ", ", assembly_staff_import[[#This Row],[Title]]))</f>
        <v>Janice M Kenneally, Ofc Automation Trnr</v>
      </c>
      <c r="C1131" t="e">
        <f>assembly_staff_import[[#This Row],[Vlookup_groups]]</f>
        <v>#REF!</v>
      </c>
      <c r="D1131" t="str">
        <f>IF(assembly_staff_import[[#This Row],[Legislative Staff Type]]="Personal",assembly_staff_import[[#This Row],[Formatted Personal Staff Office]],"")</f>
        <v/>
      </c>
      <c r="E1131" t="s">
        <v>65</v>
      </c>
      <c r="F1131" s="19" t="s">
        <v>10913</v>
      </c>
      <c r="G1131" t="s">
        <v>1237</v>
      </c>
      <c r="H1131" t="str">
        <f>TRIM(PROPER((assembly_staff_import[[#This Row],[Last Name via NAME_SOURCE_KEY TEXT]]&amp;" "&amp;assembly_staff_import[[#This Row],[Suffix via NAME_SOURCE_KEY]])))</f>
        <v>Kenneally</v>
      </c>
      <c r="I1131" t="str">
        <f>PROPER(assembly_staff_import[[#This Row],[JOB TITLE_SOURCE_KEY]])</f>
        <v xml:space="preserve">Ofc Automation Trnr                        </v>
      </c>
      <c r="J1131" t="s">
        <v>72</v>
      </c>
      <c r="K1131" t="str">
        <f>IF(assembly_staff_import[[#This Row],[Legislative Staff Type]]="Personal",assembly_staff_import[[#This Row],[Vlookup Reports To Person]], "")</f>
        <v/>
      </c>
      <c r="L1131" t="str">
        <f>PROPER(assembly_staff_import[[#This Row],[First MI Name via NAME_SOURCE_KEY TEXT]])</f>
        <v xml:space="preserve"> Janice M</v>
      </c>
      <c r="M1131" t="s">
        <v>16996</v>
      </c>
      <c r="N1131" t="str">
        <f>LOWER(CONCATENATE(assembly_staff_import[[#This Row],[Last Name]],LEFT(assembly_staff_import[[#This Row],[First Name (no initial)]],1),"@nyassembly.gov"))</f>
        <v>kenneallyj@nyassembly.gov</v>
      </c>
      <c r="O1131" t="s">
        <v>29002</v>
      </c>
      <c r="P1131" t="e">
        <f>VLOOKUP(assembly_staff_import[[#This Row],[Full Name]],[3]!PEOPLE_March_20[#Data],1,0)</f>
        <v>#REF!</v>
      </c>
      <c r="Q1131" t="e">
        <f>VLOOKUP(assembly_staff_import[[#This Row],[Full Name]],[3]!Table17[#Data],3,0)</f>
        <v>#REF!</v>
      </c>
      <c r="R1131" t="e">
        <f>VLOOKUP(assembly_staff_import[[#This Row],[Formatted Works for Group]],[3]!Table7[#Data],1,0)</f>
        <v>#REF!</v>
      </c>
      <c r="S1131"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31" s="20" t="str">
        <f>TRIM(assembly_staff_import[[#This Row],[NAME_SOURCE_KEY]])</f>
        <v>KENNEALLY, JANICE M</v>
      </c>
      <c r="U1131" t="s">
        <v>29003</v>
      </c>
      <c r="V1131" t="s">
        <v>29004</v>
      </c>
      <c r="W1131" t="s">
        <v>29005</v>
      </c>
      <c r="Y1131"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31" t="s">
        <v>28914</v>
      </c>
      <c r="AA1131" t="e">
        <f>VLOOKUP(assembly_staff_import[[#This Row],[Formatted and corrected Works for Group Text]],[3]!Table4[#Data],1,0)</f>
        <v>#REF!</v>
      </c>
      <c r="AB1131" t="e">
        <f>VLOOKUP(assembly_staff_import[[#This Row],[Formatted and corrected Works for Group Text]],[3]!Table5[#Data],2,0)</f>
        <v>#REF!</v>
      </c>
      <c r="AC1131" t="str">
        <f>IF(TRIM(assembly_staff_import[[#This Row],[PUBLIC INFO ADDR_SOURCE_KEY]])="CAPITOL, ALBANY", "Legislative / Capitol Office", "District Office")</f>
        <v>Legislative / Capitol Office</v>
      </c>
      <c r="AD1131" t="s">
        <v>28915</v>
      </c>
      <c r="AF1131" t="str">
        <f t="shared" si="62"/>
        <v xml:space="preserve">228 </v>
      </c>
      <c r="AG1131" t="s">
        <v>28915</v>
      </c>
      <c r="AH1131" t="s">
        <v>29006</v>
      </c>
      <c r="AI1131" t="s">
        <v>28969</v>
      </c>
      <c r="AJ1131" t="s">
        <v>23493</v>
      </c>
    </row>
    <row r="1132" spans="1:36" x14ac:dyDescent="0.2">
      <c r="A1132" t="str">
        <f>TRIM(PROPER((assembly_staff_import[[#This Row],[First MI Name via NAME_SOURCE_KEY TEXT]]&amp;" "&amp;assembly_staff_import[[#This Row],[Last Name via NAME_SOURCE_KEY TEXT]]&amp;" "&amp;assembly_staff_import[[#This Row],[Suffix via NAME_SOURCE_KEY]])))</f>
        <v>Jeffery D Askew</v>
      </c>
      <c r="B1132" t="str">
        <f>TRIM(CONCATENATE(TRIM(assembly_staff_import[[#This Row],[Full Name]]), ", ", assembly_staff_import[[#This Row],[Title]]))</f>
        <v>Jeffery D Askew, Sr Field Engineer</v>
      </c>
      <c r="C1132" t="e">
        <f>assembly_staff_import[[#This Row],[Vlookup_groups]]</f>
        <v>#REF!</v>
      </c>
      <c r="D1132" t="str">
        <f>IF(assembly_staff_import[[#This Row],[Legislative Staff Type]]="Personal",assembly_staff_import[[#This Row],[Formatted Personal Staff Office]],"")</f>
        <v/>
      </c>
      <c r="E1132" t="s">
        <v>65</v>
      </c>
      <c r="F1132" s="19" t="s">
        <v>10913</v>
      </c>
      <c r="G1132" t="s">
        <v>1237</v>
      </c>
      <c r="H1132" t="str">
        <f>TRIM(PROPER((assembly_staff_import[[#This Row],[Last Name via NAME_SOURCE_KEY TEXT]]&amp;" "&amp;assembly_staff_import[[#This Row],[Suffix via NAME_SOURCE_KEY]])))</f>
        <v>Askew</v>
      </c>
      <c r="I1132" t="str">
        <f>PROPER(assembly_staff_import[[#This Row],[JOB TITLE_SOURCE_KEY]])</f>
        <v xml:space="preserve">Sr Field Engineer                          </v>
      </c>
      <c r="J1132" t="s">
        <v>72</v>
      </c>
      <c r="K1132" t="str">
        <f>IF(assembly_staff_import[[#This Row],[Legislative Staff Type]]="Personal",assembly_staff_import[[#This Row],[Vlookup Reports To Person]], "")</f>
        <v/>
      </c>
      <c r="L1132" t="str">
        <f>PROPER(assembly_staff_import[[#This Row],[First MI Name via NAME_SOURCE_KEY TEXT]])</f>
        <v xml:space="preserve"> Jeffery D</v>
      </c>
      <c r="M1132" t="s">
        <v>18687</v>
      </c>
      <c r="N1132" t="str">
        <f>LOWER(CONCATENATE(assembly_staff_import[[#This Row],[Last Name]],LEFT(assembly_staff_import[[#This Row],[First Name (no initial)]],1),"@nyassembly.gov"))</f>
        <v>askewj@nyassembly.gov</v>
      </c>
      <c r="O1132" t="s">
        <v>28761</v>
      </c>
      <c r="P1132" t="e">
        <f>VLOOKUP(assembly_staff_import[[#This Row],[Full Name]],[3]!PEOPLE_March_20[#Data],1,0)</f>
        <v>#REF!</v>
      </c>
      <c r="Q1132" t="e">
        <f>VLOOKUP(assembly_staff_import[[#This Row],[Full Name]],[3]!Table17[#Data],3,0)</f>
        <v>#REF!</v>
      </c>
      <c r="R1132" t="e">
        <f>VLOOKUP(assembly_staff_import[[#This Row],[Formatted Works for Group]],[3]!Table7[#Data],1,0)</f>
        <v>#REF!</v>
      </c>
      <c r="S1132"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32" s="20" t="str">
        <f>TRIM(assembly_staff_import[[#This Row],[NAME_SOURCE_KEY]])</f>
        <v>ASKEW, JEFFERY D</v>
      </c>
      <c r="U1132" t="s">
        <v>29007</v>
      </c>
      <c r="V1132" t="s">
        <v>29008</v>
      </c>
      <c r="W1132" t="s">
        <v>29009</v>
      </c>
      <c r="Y1132"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32" t="s">
        <v>28914</v>
      </c>
      <c r="AA1132" t="e">
        <f>VLOOKUP(assembly_staff_import[[#This Row],[Formatted and corrected Works for Group Text]],[3]!Table4[#Data],1,0)</f>
        <v>#REF!</v>
      </c>
      <c r="AB1132" t="e">
        <f>VLOOKUP(assembly_staff_import[[#This Row],[Formatted and corrected Works for Group Text]],[3]!Table5[#Data],2,0)</f>
        <v>#REF!</v>
      </c>
      <c r="AC1132" t="str">
        <f>IF(TRIM(assembly_staff_import[[#This Row],[PUBLIC INFO ADDR_SOURCE_KEY]])="CAPITOL, ALBANY", "Legislative / Capitol Office", "District Office")</f>
        <v>Legislative / Capitol Office</v>
      </c>
      <c r="AD1132" t="s">
        <v>28915</v>
      </c>
      <c r="AF1132" t="str">
        <f t="shared" si="62"/>
        <v xml:space="preserve">228 </v>
      </c>
      <c r="AG1132" t="s">
        <v>28915</v>
      </c>
      <c r="AH1132" t="s">
        <v>29010</v>
      </c>
      <c r="AI1132" t="s">
        <v>29011</v>
      </c>
      <c r="AJ1132" t="s">
        <v>23493</v>
      </c>
    </row>
    <row r="1133" spans="1:36" x14ac:dyDescent="0.2">
      <c r="A1133" t="str">
        <f>TRIM(PROPER((assembly_staff_import[[#This Row],[First MI Name via NAME_SOURCE_KEY TEXT]]&amp;" "&amp;assembly_staff_import[[#This Row],[Last Name via NAME_SOURCE_KEY TEXT]]&amp;" "&amp;assembly_staff_import[[#This Row],[Suffix via NAME_SOURCE_KEY]])))</f>
        <v>Jesse J Crescent</v>
      </c>
      <c r="B1133" t="str">
        <f>TRIM(CONCATENATE(TRIM(assembly_staff_import[[#This Row],[Full Name]]), ", ", assembly_staff_import[[#This Row],[Title]]))</f>
        <v>Jesse J Crescent, Systems Analyst</v>
      </c>
      <c r="C1133" t="e">
        <f>assembly_staff_import[[#This Row],[Vlookup_groups]]</f>
        <v>#REF!</v>
      </c>
      <c r="D1133" t="str">
        <f>IF(assembly_staff_import[[#This Row],[Legislative Staff Type]]="Personal",assembly_staff_import[[#This Row],[Formatted Personal Staff Office]],"")</f>
        <v/>
      </c>
      <c r="E1133" t="s">
        <v>65</v>
      </c>
      <c r="F1133" s="19" t="s">
        <v>10913</v>
      </c>
      <c r="G1133" t="s">
        <v>1237</v>
      </c>
      <c r="H1133" t="str">
        <f>TRIM(PROPER((assembly_staff_import[[#This Row],[Last Name via NAME_SOURCE_KEY TEXT]]&amp;" "&amp;assembly_staff_import[[#This Row],[Suffix via NAME_SOURCE_KEY]])))</f>
        <v>Crescent</v>
      </c>
      <c r="I1133" t="str">
        <f>PROPER(assembly_staff_import[[#This Row],[JOB TITLE_SOURCE_KEY]])</f>
        <v xml:space="preserve">Systems Analyst                            </v>
      </c>
      <c r="J1133" t="s">
        <v>72</v>
      </c>
      <c r="K1133" t="str">
        <f>IF(assembly_staff_import[[#This Row],[Legislative Staff Type]]="Personal",assembly_staff_import[[#This Row],[Vlookup Reports To Person]], "")</f>
        <v/>
      </c>
      <c r="L1133" t="str">
        <f>PROPER(assembly_staff_import[[#This Row],[First MI Name via NAME_SOURCE_KEY TEXT]])</f>
        <v xml:space="preserve"> Jesse J</v>
      </c>
      <c r="M1133" t="s">
        <v>18312</v>
      </c>
      <c r="N1133" t="str">
        <f>LOWER(CONCATENATE(assembly_staff_import[[#This Row],[Last Name]],LEFT(assembly_staff_import[[#This Row],[First Name (no initial)]],1),"@nyassembly.gov"))</f>
        <v>crescentj@nyassembly.gov</v>
      </c>
      <c r="O1133" t="s">
        <v>29012</v>
      </c>
      <c r="P1133" t="e">
        <f>VLOOKUP(assembly_staff_import[[#This Row],[Full Name]],[3]!PEOPLE_March_20[#Data],1,0)</f>
        <v>#REF!</v>
      </c>
      <c r="Q1133" t="e">
        <f>VLOOKUP(assembly_staff_import[[#This Row],[Full Name]],[3]!Table17[#Data],3,0)</f>
        <v>#REF!</v>
      </c>
      <c r="R1133" t="e">
        <f>VLOOKUP(assembly_staff_import[[#This Row],[Formatted Works for Group]],[3]!Table7[#Data],1,0)</f>
        <v>#REF!</v>
      </c>
      <c r="S1133"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33" s="20" t="str">
        <f>TRIM(assembly_staff_import[[#This Row],[NAME_SOURCE_KEY]])</f>
        <v>CRESCENT, JESSE J</v>
      </c>
      <c r="U1133" t="s">
        <v>29013</v>
      </c>
      <c r="V1133" t="s">
        <v>29014</v>
      </c>
      <c r="W1133" t="s">
        <v>29015</v>
      </c>
      <c r="Y1133"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33" t="s">
        <v>28914</v>
      </c>
      <c r="AA1133" t="e">
        <f>VLOOKUP(assembly_staff_import[[#This Row],[Formatted and corrected Works for Group Text]],[3]!Table4[#Data],1,0)</f>
        <v>#REF!</v>
      </c>
      <c r="AB1133" t="e">
        <f>VLOOKUP(assembly_staff_import[[#This Row],[Formatted and corrected Works for Group Text]],[3]!Table5[#Data],2,0)</f>
        <v>#REF!</v>
      </c>
      <c r="AC1133" t="str">
        <f>IF(TRIM(assembly_staff_import[[#This Row],[PUBLIC INFO ADDR_SOURCE_KEY]])="CAPITOL, ALBANY", "Legislative / Capitol Office", "District Office")</f>
        <v>Legislative / Capitol Office</v>
      </c>
      <c r="AD1133" t="s">
        <v>28915</v>
      </c>
      <c r="AF1133" t="str">
        <f t="shared" si="62"/>
        <v xml:space="preserve">228 </v>
      </c>
      <c r="AG1133" t="s">
        <v>28915</v>
      </c>
      <c r="AH1133" t="s">
        <v>29016</v>
      </c>
      <c r="AI1133" t="s">
        <v>27984</v>
      </c>
      <c r="AJ1133" t="s">
        <v>23493</v>
      </c>
    </row>
    <row r="1134" spans="1:36" x14ac:dyDescent="0.2">
      <c r="A1134" t="str">
        <f>TRIM(PROPER((assembly_staff_import[[#This Row],[First MI Name via NAME_SOURCE_KEY TEXT]]&amp;" "&amp;assembly_staff_import[[#This Row],[Last Name via NAME_SOURCE_KEY TEXT]]&amp;" "&amp;assembly_staff_import[[#This Row],[Suffix via NAME_SOURCE_KEY]])))</f>
        <v>Jessica L Edmonds</v>
      </c>
      <c r="B1134" t="str">
        <f>TRIM(CONCATENATE(TRIM(assembly_staff_import[[#This Row],[Full Name]]), ", ", assembly_staff_import[[#This Row],[Title]]))</f>
        <v>Jessica L Edmonds, Sr Computer Prog Ana</v>
      </c>
      <c r="C1134" t="e">
        <f>assembly_staff_import[[#This Row],[Vlookup_groups]]</f>
        <v>#REF!</v>
      </c>
      <c r="D1134" t="str">
        <f>IF(assembly_staff_import[[#This Row],[Legislative Staff Type]]="Personal",assembly_staff_import[[#This Row],[Formatted Personal Staff Office]],"")</f>
        <v/>
      </c>
      <c r="E1134" t="s">
        <v>65</v>
      </c>
      <c r="F1134" s="19" t="s">
        <v>10913</v>
      </c>
      <c r="G1134" t="s">
        <v>1237</v>
      </c>
      <c r="H1134" t="str">
        <f>TRIM(PROPER((assembly_staff_import[[#This Row],[Last Name via NAME_SOURCE_KEY TEXT]]&amp;" "&amp;assembly_staff_import[[#This Row],[Suffix via NAME_SOURCE_KEY]])))</f>
        <v>Edmonds</v>
      </c>
      <c r="I1134" t="str">
        <f>PROPER(assembly_staff_import[[#This Row],[JOB TITLE_SOURCE_KEY]])</f>
        <v xml:space="preserve">Sr Computer Prog Ana                       </v>
      </c>
      <c r="J1134" t="s">
        <v>72</v>
      </c>
      <c r="K1134" t="str">
        <f>IF(assembly_staff_import[[#This Row],[Legislative Staff Type]]="Personal",assembly_staff_import[[#This Row],[Vlookup Reports To Person]], "")</f>
        <v/>
      </c>
      <c r="L1134" t="str">
        <f>PROPER(assembly_staff_import[[#This Row],[First MI Name via NAME_SOURCE_KEY TEXT]])</f>
        <v xml:space="preserve"> Jessica L</v>
      </c>
      <c r="M1134" t="s">
        <v>17779</v>
      </c>
      <c r="N1134" t="str">
        <f>LOWER(CONCATENATE(assembly_staff_import[[#This Row],[Last Name]],LEFT(assembly_staff_import[[#This Row],[First Name (no initial)]],1),"@nyassembly.gov"))</f>
        <v>edmondsj@nyassembly.gov</v>
      </c>
      <c r="O1134" t="s">
        <v>12902</v>
      </c>
      <c r="P1134" t="e">
        <f>VLOOKUP(assembly_staff_import[[#This Row],[Full Name]],[3]!PEOPLE_March_20[#Data],1,0)</f>
        <v>#REF!</v>
      </c>
      <c r="Q1134" t="e">
        <f>VLOOKUP(assembly_staff_import[[#This Row],[Full Name]],[3]!Table17[#Data],3,0)</f>
        <v>#REF!</v>
      </c>
      <c r="R1134" t="e">
        <f>VLOOKUP(assembly_staff_import[[#This Row],[Formatted Works for Group]],[3]!Table7[#Data],1,0)</f>
        <v>#REF!</v>
      </c>
      <c r="S1134"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34" s="20" t="str">
        <f>TRIM(assembly_staff_import[[#This Row],[NAME_SOURCE_KEY]])</f>
        <v>EDMONDS, JESSICA L</v>
      </c>
      <c r="U1134" t="s">
        <v>29017</v>
      </c>
      <c r="V1134" t="s">
        <v>26248</v>
      </c>
      <c r="W1134" t="s">
        <v>26874</v>
      </c>
      <c r="Y1134"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34" t="s">
        <v>28914</v>
      </c>
      <c r="AA1134" t="e">
        <f>VLOOKUP(assembly_staff_import[[#This Row],[Formatted and corrected Works for Group Text]],[3]!Table4[#Data],1,0)</f>
        <v>#REF!</v>
      </c>
      <c r="AB1134" t="e">
        <f>VLOOKUP(assembly_staff_import[[#This Row],[Formatted and corrected Works for Group Text]],[3]!Table5[#Data],2,0)</f>
        <v>#REF!</v>
      </c>
      <c r="AC1134" t="str">
        <f>IF(TRIM(assembly_staff_import[[#This Row],[PUBLIC INFO ADDR_SOURCE_KEY]])="CAPITOL, ALBANY", "Legislative / Capitol Office", "District Office")</f>
        <v>Legislative / Capitol Office</v>
      </c>
      <c r="AD1134" t="s">
        <v>28915</v>
      </c>
      <c r="AF1134" t="str">
        <f t="shared" si="62"/>
        <v xml:space="preserve">228 </v>
      </c>
      <c r="AG1134" t="s">
        <v>28915</v>
      </c>
      <c r="AH1134" t="s">
        <v>29018</v>
      </c>
      <c r="AI1134" t="s">
        <v>28953</v>
      </c>
      <c r="AJ1134" t="s">
        <v>23493</v>
      </c>
    </row>
    <row r="1135" spans="1:36" x14ac:dyDescent="0.2">
      <c r="A1135" t="str">
        <f>TRIM(PROPER((assembly_staff_import[[#This Row],[First MI Name via NAME_SOURCE_KEY TEXT]]&amp;" "&amp;assembly_staff_import[[#This Row],[Last Name via NAME_SOURCE_KEY TEXT]]&amp;" "&amp;assembly_staff_import[[#This Row],[Suffix via NAME_SOURCE_KEY]])))</f>
        <v>John J Mirabile</v>
      </c>
      <c r="B1135" t="str">
        <f>TRIM(CONCATENATE(TRIM(assembly_staff_import[[#This Row],[Full Name]]), ", ", assembly_staff_import[[#This Row],[Title]]))</f>
        <v>John J Mirabile, Sr System Analyst</v>
      </c>
      <c r="C1135" t="e">
        <f>assembly_staff_import[[#This Row],[Vlookup_groups]]</f>
        <v>#REF!</v>
      </c>
      <c r="D1135" t="str">
        <f>IF(assembly_staff_import[[#This Row],[Legislative Staff Type]]="Personal",assembly_staff_import[[#This Row],[Formatted Personal Staff Office]],"")</f>
        <v/>
      </c>
      <c r="E1135" t="s">
        <v>65</v>
      </c>
      <c r="F1135" s="19" t="s">
        <v>10913</v>
      </c>
      <c r="G1135" t="s">
        <v>1237</v>
      </c>
      <c r="H1135" t="str">
        <f>TRIM(PROPER((assembly_staff_import[[#This Row],[Last Name via NAME_SOURCE_KEY TEXT]]&amp;" "&amp;assembly_staff_import[[#This Row],[Suffix via NAME_SOURCE_KEY]])))</f>
        <v>Mirabile</v>
      </c>
      <c r="I1135" t="str">
        <f>PROPER(assembly_staff_import[[#This Row],[JOB TITLE_SOURCE_KEY]])</f>
        <v xml:space="preserve">Sr System Analyst                          </v>
      </c>
      <c r="J1135" t="s">
        <v>72</v>
      </c>
      <c r="K1135" t="str">
        <f>IF(assembly_staff_import[[#This Row],[Legislative Staff Type]]="Personal",assembly_staff_import[[#This Row],[Vlookup Reports To Person]], "")</f>
        <v/>
      </c>
      <c r="L1135" t="str">
        <f>PROPER(assembly_staff_import[[#This Row],[First MI Name via NAME_SOURCE_KEY TEXT]])</f>
        <v xml:space="preserve"> John J</v>
      </c>
      <c r="M1135" t="s">
        <v>16715</v>
      </c>
      <c r="N1135" t="str">
        <f>LOWER(CONCATENATE(assembly_staff_import[[#This Row],[Last Name]],LEFT(assembly_staff_import[[#This Row],[First Name (no initial)]],1),"@nyassembly.gov"))</f>
        <v>mirabilej@nyassembly.gov</v>
      </c>
      <c r="O1135" t="s">
        <v>2544</v>
      </c>
      <c r="P1135" t="e">
        <f>VLOOKUP(assembly_staff_import[[#This Row],[Full Name]],[3]!PEOPLE_March_20[#Data],1,0)</f>
        <v>#REF!</v>
      </c>
      <c r="Q1135" t="e">
        <f>VLOOKUP(assembly_staff_import[[#This Row],[Full Name]],[3]!Table17[#Data],3,0)</f>
        <v>#REF!</v>
      </c>
      <c r="R1135" t="e">
        <f>VLOOKUP(assembly_staff_import[[#This Row],[Formatted Works for Group]],[3]!Table7[#Data],1,0)</f>
        <v>#REF!</v>
      </c>
      <c r="S1135"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35" s="20" t="str">
        <f>TRIM(assembly_staff_import[[#This Row],[NAME_SOURCE_KEY]])</f>
        <v>MIRABILE, JOHN J</v>
      </c>
      <c r="U1135" t="s">
        <v>29019</v>
      </c>
      <c r="V1135" t="s">
        <v>29020</v>
      </c>
      <c r="W1135" t="s">
        <v>24949</v>
      </c>
      <c r="Y1135"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35" t="s">
        <v>28914</v>
      </c>
      <c r="AA1135" t="e">
        <f>VLOOKUP(assembly_staff_import[[#This Row],[Formatted and corrected Works for Group Text]],[3]!Table4[#Data],1,0)</f>
        <v>#REF!</v>
      </c>
      <c r="AB1135" t="e">
        <f>VLOOKUP(assembly_staff_import[[#This Row],[Formatted and corrected Works for Group Text]],[3]!Table5[#Data],2,0)</f>
        <v>#REF!</v>
      </c>
      <c r="AC1135" t="str">
        <f>IF(TRIM(assembly_staff_import[[#This Row],[PUBLIC INFO ADDR_SOURCE_KEY]])="CAPITOL, ALBANY", "Legislative / Capitol Office", "District Office")</f>
        <v>Legislative / Capitol Office</v>
      </c>
      <c r="AD1135" t="s">
        <v>28915</v>
      </c>
      <c r="AF1135" t="str">
        <f t="shared" si="62"/>
        <v xml:space="preserve">228 </v>
      </c>
      <c r="AG1135" t="s">
        <v>28915</v>
      </c>
      <c r="AH1135" t="s">
        <v>29021</v>
      </c>
      <c r="AI1135" t="s">
        <v>29022</v>
      </c>
      <c r="AJ1135" t="s">
        <v>23493</v>
      </c>
    </row>
    <row r="1136" spans="1:36" x14ac:dyDescent="0.2">
      <c r="A1136" t="str">
        <f>TRIM(PROPER((assembly_staff_import[[#This Row],[First MI Name via NAME_SOURCE_KEY TEXT]]&amp;" "&amp;assembly_staff_import[[#This Row],[Last Name via NAME_SOURCE_KEY TEXT]]&amp;" "&amp;assembly_staff_import[[#This Row],[Suffix via NAME_SOURCE_KEY]])))</f>
        <v>John P Granich</v>
      </c>
      <c r="B1136" t="str">
        <f>TRIM(CONCATENATE(TRIM(assembly_staff_import[[#This Row],[Full Name]]), ", ", assembly_staff_import[[#This Row],[Title]]))</f>
        <v>John P Granich, Shift Supervisor</v>
      </c>
      <c r="C1136" t="e">
        <f>assembly_staff_import[[#This Row],[Vlookup_groups]]</f>
        <v>#REF!</v>
      </c>
      <c r="D1136" t="str">
        <f>IF(assembly_staff_import[[#This Row],[Legislative Staff Type]]="Personal",assembly_staff_import[[#This Row],[Formatted Personal Staff Office]],"")</f>
        <v/>
      </c>
      <c r="E1136" t="s">
        <v>65</v>
      </c>
      <c r="F1136" s="19" t="s">
        <v>10913</v>
      </c>
      <c r="G1136" t="s">
        <v>1237</v>
      </c>
      <c r="H1136" t="str">
        <f>TRIM(PROPER((assembly_staff_import[[#This Row],[Last Name via NAME_SOURCE_KEY TEXT]]&amp;" "&amp;assembly_staff_import[[#This Row],[Suffix via NAME_SOURCE_KEY]])))</f>
        <v>Granich</v>
      </c>
      <c r="I1136" t="str">
        <f>PROPER(assembly_staff_import[[#This Row],[JOB TITLE_SOURCE_KEY]])</f>
        <v xml:space="preserve">Shift Supervisor                           </v>
      </c>
      <c r="J1136" t="s">
        <v>72</v>
      </c>
      <c r="K1136" t="str">
        <f>IF(assembly_staff_import[[#This Row],[Legislative Staff Type]]="Personal",assembly_staff_import[[#This Row],[Vlookup Reports To Person]], "")</f>
        <v/>
      </c>
      <c r="L1136" t="str">
        <f>PROPER(assembly_staff_import[[#This Row],[First MI Name via NAME_SOURCE_KEY TEXT]])</f>
        <v xml:space="preserve"> John P</v>
      </c>
      <c r="M1136" t="s">
        <v>17538</v>
      </c>
      <c r="N1136" t="str">
        <f>LOWER(CONCATENATE(assembly_staff_import[[#This Row],[Last Name]],LEFT(assembly_staff_import[[#This Row],[First Name (no initial)]],1),"@nyassembly.gov"))</f>
        <v>granichj@nyassembly.gov</v>
      </c>
      <c r="O1136" t="s">
        <v>2544</v>
      </c>
      <c r="P1136" t="e">
        <f>VLOOKUP(assembly_staff_import[[#This Row],[Full Name]],[3]!PEOPLE_March_20[#Data],1,0)</f>
        <v>#REF!</v>
      </c>
      <c r="Q1136" t="e">
        <f>VLOOKUP(assembly_staff_import[[#This Row],[Full Name]],[3]!Table17[#Data],3,0)</f>
        <v>#REF!</v>
      </c>
      <c r="R1136" t="e">
        <f>VLOOKUP(assembly_staff_import[[#This Row],[Formatted Works for Group]],[3]!Table7[#Data],1,0)</f>
        <v>#REF!</v>
      </c>
      <c r="S1136"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36" s="20" t="str">
        <f>TRIM(assembly_staff_import[[#This Row],[NAME_SOURCE_KEY]])</f>
        <v>GRANICH, JOHN P</v>
      </c>
      <c r="U1136" t="s">
        <v>29023</v>
      </c>
      <c r="V1136" t="s">
        <v>29024</v>
      </c>
      <c r="W1136" t="s">
        <v>23555</v>
      </c>
      <c r="Y1136"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36" t="s">
        <v>28914</v>
      </c>
      <c r="AA1136" t="e">
        <f>VLOOKUP(assembly_staff_import[[#This Row],[Formatted and corrected Works for Group Text]],[3]!Table4[#Data],1,0)</f>
        <v>#REF!</v>
      </c>
      <c r="AB1136" t="e">
        <f>VLOOKUP(assembly_staff_import[[#This Row],[Formatted and corrected Works for Group Text]],[3]!Table5[#Data],2,0)</f>
        <v>#REF!</v>
      </c>
      <c r="AC1136" t="str">
        <f>IF(TRIM(assembly_staff_import[[#This Row],[PUBLIC INFO ADDR_SOURCE_KEY]])="CAPITOL, ALBANY", "Legislative / Capitol Office", "District Office")</f>
        <v>Legislative / Capitol Office</v>
      </c>
      <c r="AD1136" t="s">
        <v>28915</v>
      </c>
      <c r="AF1136" t="str">
        <f t="shared" si="62"/>
        <v xml:space="preserve">228 </v>
      </c>
      <c r="AG1136" t="s">
        <v>28915</v>
      </c>
      <c r="AH1136" t="s">
        <v>29025</v>
      </c>
      <c r="AI1136" t="s">
        <v>28128</v>
      </c>
      <c r="AJ1136" t="s">
        <v>23493</v>
      </c>
    </row>
    <row r="1137" spans="1:36" x14ac:dyDescent="0.2">
      <c r="A1137" t="str">
        <f>TRIM(PROPER((assembly_staff_import[[#This Row],[First MI Name via NAME_SOURCE_KEY TEXT]]&amp;" "&amp;assembly_staff_import[[#This Row],[Last Name via NAME_SOURCE_KEY TEXT]]&amp;" "&amp;assembly_staff_import[[#This Row],[Suffix via NAME_SOURCE_KEY]])))</f>
        <v>John T Jr Albarelli Jr</v>
      </c>
      <c r="B1137" t="str">
        <f>TRIM(CONCATENATE(TRIM(assembly_staff_import[[#This Row],[Full Name]]), ", ", assembly_staff_import[[#This Row],[Title]]))</f>
        <v>John T Jr Albarelli Jr, Sr System Analyst</v>
      </c>
      <c r="C1137" t="e">
        <f>assembly_staff_import[[#This Row],[Vlookup_groups]]</f>
        <v>#REF!</v>
      </c>
      <c r="D1137" t="str">
        <f>IF(assembly_staff_import[[#This Row],[Legislative Staff Type]]="Personal",assembly_staff_import[[#This Row],[Formatted Personal Staff Office]],"")</f>
        <v/>
      </c>
      <c r="E1137" t="s">
        <v>65</v>
      </c>
      <c r="F1137" s="19" t="s">
        <v>10913</v>
      </c>
      <c r="G1137" t="s">
        <v>1237</v>
      </c>
      <c r="H1137" t="str">
        <f>TRIM(PROPER((assembly_staff_import[[#This Row],[Last Name via NAME_SOURCE_KEY TEXT]]&amp;" "&amp;assembly_staff_import[[#This Row],[Suffix via NAME_SOURCE_KEY]])))</f>
        <v>Albarelli Jr</v>
      </c>
      <c r="I1137" t="str">
        <f>PROPER(assembly_staff_import[[#This Row],[JOB TITLE_SOURCE_KEY]])</f>
        <v xml:space="preserve">Sr System Analyst                          </v>
      </c>
      <c r="J1137" t="s">
        <v>72</v>
      </c>
      <c r="K1137" t="str">
        <f>IF(assembly_staff_import[[#This Row],[Legislative Staff Type]]="Personal",assembly_staff_import[[#This Row],[Vlookup Reports To Person]], "")</f>
        <v/>
      </c>
      <c r="L1137" t="str">
        <f>PROPER(assembly_staff_import[[#This Row],[First MI Name via NAME_SOURCE_KEY TEXT]])</f>
        <v xml:space="preserve"> John T Jr</v>
      </c>
      <c r="M1137" t="s">
        <v>15705</v>
      </c>
      <c r="N1137" t="str">
        <f>LOWER(CONCATENATE(assembly_staff_import[[#This Row],[Last Name]],LEFT(assembly_staff_import[[#This Row],[First Name (no initial)]],1),"@nyassembly.gov"))</f>
        <v>albarelli jrj@nyassembly.gov</v>
      </c>
      <c r="O1137" t="s">
        <v>2544</v>
      </c>
      <c r="P1137" t="e">
        <f>VLOOKUP(assembly_staff_import[[#This Row],[Full Name]],[3]!PEOPLE_March_20[#Data],1,0)</f>
        <v>#REF!</v>
      </c>
      <c r="Q1137" t="e">
        <f>VLOOKUP(assembly_staff_import[[#This Row],[Full Name]],[3]!Table17[#Data],3,0)</f>
        <v>#REF!</v>
      </c>
      <c r="R1137" t="e">
        <f>VLOOKUP(assembly_staff_import[[#This Row],[Formatted Works for Group]],[3]!Table7[#Data],1,0)</f>
        <v>#REF!</v>
      </c>
      <c r="S1137"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37" s="20" t="str">
        <f>TRIM(assembly_staff_import[[#This Row],[NAME_SOURCE_KEY]])</f>
        <v>ALBARELLI, JOHN T JR</v>
      </c>
      <c r="U1137" t="s">
        <v>29026</v>
      </c>
      <c r="V1137" t="s">
        <v>29027</v>
      </c>
      <c r="W1137" t="s">
        <v>29028</v>
      </c>
      <c r="X1137" t="s">
        <v>23498</v>
      </c>
      <c r="Y1137"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37" t="s">
        <v>28914</v>
      </c>
      <c r="AA1137" t="e">
        <f>VLOOKUP(assembly_staff_import[[#This Row],[Formatted and corrected Works for Group Text]],[3]!Table4[#Data],1,0)</f>
        <v>#REF!</v>
      </c>
      <c r="AB1137" t="e">
        <f>VLOOKUP(assembly_staff_import[[#This Row],[Formatted and corrected Works for Group Text]],[3]!Table5[#Data],2,0)</f>
        <v>#REF!</v>
      </c>
      <c r="AC1137" t="str">
        <f>IF(TRIM(assembly_staff_import[[#This Row],[PUBLIC INFO ADDR_SOURCE_KEY]])="CAPITOL, ALBANY", "Legislative / Capitol Office", "District Office")</f>
        <v>Legislative / Capitol Office</v>
      </c>
      <c r="AD1137" t="s">
        <v>28915</v>
      </c>
      <c r="AF1137" t="str">
        <f t="shared" si="62"/>
        <v xml:space="preserve">228 </v>
      </c>
      <c r="AG1137" t="s">
        <v>28915</v>
      </c>
      <c r="AH1137" t="s">
        <v>29029</v>
      </c>
      <c r="AI1137" t="s">
        <v>29022</v>
      </c>
      <c r="AJ1137" t="s">
        <v>23493</v>
      </c>
    </row>
    <row r="1138" spans="1:36" x14ac:dyDescent="0.2">
      <c r="A1138" t="str">
        <f>TRIM(PROPER((assembly_staff_import[[#This Row],[First MI Name via NAME_SOURCE_KEY TEXT]]&amp;" "&amp;assembly_staff_import[[#This Row],[Last Name via NAME_SOURCE_KEY TEXT]]&amp;" "&amp;assembly_staff_import[[#This Row],[Suffix via NAME_SOURCE_KEY]])))</f>
        <v>Judith M Schaub</v>
      </c>
      <c r="B1138" t="str">
        <f>TRIM(CONCATENATE(TRIM(assembly_staff_import[[#This Row],[Full Name]]), ", ", assembly_staff_import[[#This Row],[Title]]))</f>
        <v>Judith M Schaub, Sr Computer Prog Ana</v>
      </c>
      <c r="C1138" t="e">
        <f>assembly_staff_import[[#This Row],[Vlookup_groups]]</f>
        <v>#REF!</v>
      </c>
      <c r="D1138" t="str">
        <f>IF(assembly_staff_import[[#This Row],[Legislative Staff Type]]="Personal",assembly_staff_import[[#This Row],[Formatted Personal Staff Office]],"")</f>
        <v/>
      </c>
      <c r="E1138" t="s">
        <v>65</v>
      </c>
      <c r="F1138" s="19" t="s">
        <v>10913</v>
      </c>
      <c r="G1138" t="s">
        <v>1237</v>
      </c>
      <c r="H1138" t="str">
        <f>TRIM(PROPER((assembly_staff_import[[#This Row],[Last Name via NAME_SOURCE_KEY TEXT]]&amp;" "&amp;assembly_staff_import[[#This Row],[Suffix via NAME_SOURCE_KEY]])))</f>
        <v>Schaub</v>
      </c>
      <c r="I1138" t="str">
        <f>PROPER(assembly_staff_import[[#This Row],[JOB TITLE_SOURCE_KEY]])</f>
        <v xml:space="preserve">Sr Computer Prog Ana                       </v>
      </c>
      <c r="J1138" t="s">
        <v>72</v>
      </c>
      <c r="K1138" t="str">
        <f>IF(assembly_staff_import[[#This Row],[Legislative Staff Type]]="Personal",assembly_staff_import[[#This Row],[Vlookup Reports To Person]], "")</f>
        <v/>
      </c>
      <c r="L1138" t="str">
        <f>PROPER(assembly_staff_import[[#This Row],[First MI Name via NAME_SOURCE_KEY TEXT]])</f>
        <v xml:space="preserve"> Judith M</v>
      </c>
      <c r="M1138" t="s">
        <v>16407</v>
      </c>
      <c r="N1138" t="str">
        <f>LOWER(CONCATENATE(assembly_staff_import[[#This Row],[Last Name]],LEFT(assembly_staff_import[[#This Row],[First Name (no initial)]],1),"@nyassembly.gov"))</f>
        <v>schaubj@nyassembly.gov</v>
      </c>
      <c r="O1138" t="s">
        <v>14546</v>
      </c>
      <c r="P1138" t="e">
        <f>VLOOKUP(assembly_staff_import[[#This Row],[Full Name]],[3]!PEOPLE_March_20[#Data],1,0)</f>
        <v>#REF!</v>
      </c>
      <c r="Q1138" t="e">
        <f>VLOOKUP(assembly_staff_import[[#This Row],[Full Name]],[3]!Table17[#Data],3,0)</f>
        <v>#REF!</v>
      </c>
      <c r="R1138" t="e">
        <f>VLOOKUP(assembly_staff_import[[#This Row],[Formatted Works for Group]],[3]!Table7[#Data],1,0)</f>
        <v>#REF!</v>
      </c>
      <c r="S1138"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38" s="20" t="str">
        <f>TRIM(assembly_staff_import[[#This Row],[NAME_SOURCE_KEY]])</f>
        <v>SCHAUB, JUDITH M</v>
      </c>
      <c r="U1138" t="s">
        <v>29030</v>
      </c>
      <c r="V1138" t="s">
        <v>29031</v>
      </c>
      <c r="W1138" t="s">
        <v>24696</v>
      </c>
      <c r="Y1138"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38" t="s">
        <v>28914</v>
      </c>
      <c r="AA1138" t="e">
        <f>VLOOKUP(assembly_staff_import[[#This Row],[Formatted and corrected Works for Group Text]],[3]!Table4[#Data],1,0)</f>
        <v>#REF!</v>
      </c>
      <c r="AB1138" t="e">
        <f>VLOOKUP(assembly_staff_import[[#This Row],[Formatted and corrected Works for Group Text]],[3]!Table5[#Data],2,0)</f>
        <v>#REF!</v>
      </c>
      <c r="AC1138" t="str">
        <f>IF(TRIM(assembly_staff_import[[#This Row],[PUBLIC INFO ADDR_SOURCE_KEY]])="CAPITOL, ALBANY", "Legislative / Capitol Office", "District Office")</f>
        <v>Legislative / Capitol Office</v>
      </c>
      <c r="AD1138" t="s">
        <v>28915</v>
      </c>
      <c r="AF1138" t="str">
        <f t="shared" si="62"/>
        <v xml:space="preserve">228 </v>
      </c>
      <c r="AG1138" t="s">
        <v>28915</v>
      </c>
      <c r="AH1138" t="s">
        <v>29032</v>
      </c>
      <c r="AI1138" t="s">
        <v>28953</v>
      </c>
      <c r="AJ1138" t="s">
        <v>23493</v>
      </c>
    </row>
    <row r="1139" spans="1:36" x14ac:dyDescent="0.2">
      <c r="A1139" t="str">
        <f>TRIM(PROPER((assembly_staff_import[[#This Row],[First MI Name via NAME_SOURCE_KEY TEXT]]&amp;" "&amp;assembly_staff_import[[#This Row],[Last Name via NAME_SOURCE_KEY TEXT]]&amp;" "&amp;assembly_staff_import[[#This Row],[Suffix via NAME_SOURCE_KEY]])))</f>
        <v>Justin J Tibbitts</v>
      </c>
      <c r="B1139" t="str">
        <f>TRIM(CONCATENATE(TRIM(assembly_staff_import[[#This Row],[Full Name]]), ", ", assembly_staff_import[[#This Row],[Title]]))</f>
        <v>Justin J Tibbitts, Ofc Automation Trnr</v>
      </c>
      <c r="C1139" t="e">
        <f>assembly_staff_import[[#This Row],[Vlookup_groups]]</f>
        <v>#REF!</v>
      </c>
      <c r="D1139" t="str">
        <f>IF(assembly_staff_import[[#This Row],[Legislative Staff Type]]="Personal",assembly_staff_import[[#This Row],[Formatted Personal Staff Office]],"")</f>
        <v/>
      </c>
      <c r="E1139" t="s">
        <v>65</v>
      </c>
      <c r="F1139" s="19" t="s">
        <v>10913</v>
      </c>
      <c r="G1139" t="s">
        <v>1237</v>
      </c>
      <c r="H1139" t="str">
        <f>TRIM(PROPER((assembly_staff_import[[#This Row],[Last Name via NAME_SOURCE_KEY TEXT]]&amp;" "&amp;assembly_staff_import[[#This Row],[Suffix via NAME_SOURCE_KEY]])))</f>
        <v>Tibbitts</v>
      </c>
      <c r="I1139" t="str">
        <f>PROPER(assembly_staff_import[[#This Row],[JOB TITLE_SOURCE_KEY]])</f>
        <v xml:space="preserve">Ofc Automation Trnr                        </v>
      </c>
      <c r="J1139" t="s">
        <v>72</v>
      </c>
      <c r="K1139" t="str">
        <f>IF(assembly_staff_import[[#This Row],[Legislative Staff Type]]="Personal",assembly_staff_import[[#This Row],[Vlookup Reports To Person]], "")</f>
        <v/>
      </c>
      <c r="L1139" t="str">
        <f>PROPER(assembly_staff_import[[#This Row],[First MI Name via NAME_SOURCE_KEY TEXT]])</f>
        <v xml:space="preserve"> Justin J</v>
      </c>
      <c r="M1139" t="s">
        <v>16048</v>
      </c>
      <c r="N1139" t="str">
        <f>LOWER(CONCATENATE(assembly_staff_import[[#This Row],[Last Name]],LEFT(assembly_staff_import[[#This Row],[First Name (no initial)]],1),"@nyassembly.gov"))</f>
        <v>tibbittsj@nyassembly.gov</v>
      </c>
      <c r="O1139" t="s">
        <v>29033</v>
      </c>
      <c r="P1139" t="e">
        <f>VLOOKUP(assembly_staff_import[[#This Row],[Full Name]],[3]!PEOPLE_March_20[#Data],1,0)</f>
        <v>#REF!</v>
      </c>
      <c r="Q1139" t="e">
        <f>VLOOKUP(assembly_staff_import[[#This Row],[Full Name]],[3]!Table17[#Data],3,0)</f>
        <v>#REF!</v>
      </c>
      <c r="R1139" t="e">
        <f>VLOOKUP(assembly_staff_import[[#This Row],[Formatted Works for Group]],[3]!Table7[#Data],1,0)</f>
        <v>#REF!</v>
      </c>
      <c r="S1139"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39" s="20" t="str">
        <f>TRIM(assembly_staff_import[[#This Row],[NAME_SOURCE_KEY]])</f>
        <v>TIBBITTS, JUSTIN J</v>
      </c>
      <c r="U1139" t="s">
        <v>29034</v>
      </c>
      <c r="V1139" t="s">
        <v>26107</v>
      </c>
      <c r="W1139" t="s">
        <v>29035</v>
      </c>
      <c r="Y1139"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39" t="s">
        <v>28914</v>
      </c>
      <c r="AA1139" t="e">
        <f>VLOOKUP(assembly_staff_import[[#This Row],[Formatted and corrected Works for Group Text]],[3]!Table4[#Data],1,0)</f>
        <v>#REF!</v>
      </c>
      <c r="AB1139" t="e">
        <f>VLOOKUP(assembly_staff_import[[#This Row],[Formatted and corrected Works for Group Text]],[3]!Table5[#Data],2,0)</f>
        <v>#REF!</v>
      </c>
      <c r="AC1139" t="str">
        <f>IF(TRIM(assembly_staff_import[[#This Row],[PUBLIC INFO ADDR_SOURCE_KEY]])="CAPITOL, ALBANY", "Legislative / Capitol Office", "District Office")</f>
        <v>Legislative / Capitol Office</v>
      </c>
      <c r="AD1139" t="s">
        <v>28915</v>
      </c>
      <c r="AF1139" t="str">
        <f t="shared" si="62"/>
        <v xml:space="preserve">228 </v>
      </c>
      <c r="AG1139" t="s">
        <v>28915</v>
      </c>
      <c r="AH1139" t="s">
        <v>29036</v>
      </c>
      <c r="AI1139" t="s">
        <v>28969</v>
      </c>
      <c r="AJ1139" t="s">
        <v>23493</v>
      </c>
    </row>
    <row r="1140" spans="1:36" x14ac:dyDescent="0.2">
      <c r="A1140" t="str">
        <f>TRIM(PROPER((assembly_staff_import[[#This Row],[First MI Name via NAME_SOURCE_KEY TEXT]]&amp;" "&amp;assembly_staff_import[[#This Row],[Last Name via NAME_SOURCE_KEY TEXT]]&amp;" "&amp;assembly_staff_import[[#This Row],[Suffix via NAME_SOURCE_KEY]])))</f>
        <v>Keith R Perry</v>
      </c>
      <c r="B1140" t="str">
        <f>TRIM(CONCATENATE(TRIM(assembly_staff_import[[#This Row],[Full Name]]), ", ", assembly_staff_import[[#This Row],[Title]]))</f>
        <v>Keith R Perry, Telecom Manager</v>
      </c>
      <c r="C1140" t="e">
        <f>assembly_staff_import[[#This Row],[Vlookup_groups]]</f>
        <v>#REF!</v>
      </c>
      <c r="D1140" t="str">
        <f>IF(assembly_staff_import[[#This Row],[Legislative Staff Type]]="Personal",assembly_staff_import[[#This Row],[Formatted Personal Staff Office]],"")</f>
        <v/>
      </c>
      <c r="E1140" t="s">
        <v>65</v>
      </c>
      <c r="F1140" s="19" t="s">
        <v>10913</v>
      </c>
      <c r="G1140" t="s">
        <v>1237</v>
      </c>
      <c r="H1140" t="str">
        <f>TRIM(PROPER((assembly_staff_import[[#This Row],[Last Name via NAME_SOURCE_KEY TEXT]]&amp;" "&amp;assembly_staff_import[[#This Row],[Suffix via NAME_SOURCE_KEY]])))</f>
        <v>Perry</v>
      </c>
      <c r="I1140" t="str">
        <f>PROPER(assembly_staff_import[[#This Row],[JOB TITLE_SOURCE_KEY]])</f>
        <v xml:space="preserve">Telecom Manager                            </v>
      </c>
      <c r="J1140" t="s">
        <v>72</v>
      </c>
      <c r="K1140" t="str">
        <f>IF(assembly_staff_import[[#This Row],[Legislative Staff Type]]="Personal",assembly_staff_import[[#This Row],[Vlookup Reports To Person]], "")</f>
        <v/>
      </c>
      <c r="L1140" t="str">
        <f>PROPER(assembly_staff_import[[#This Row],[First MI Name via NAME_SOURCE_KEY TEXT]])</f>
        <v xml:space="preserve"> Keith R</v>
      </c>
      <c r="M1140" t="s">
        <v>12612</v>
      </c>
      <c r="N1140" t="str">
        <f>LOWER(CONCATENATE(assembly_staff_import[[#This Row],[Last Name]],LEFT(assembly_staff_import[[#This Row],[First Name (no initial)]],1),"@nyassembly.gov"))</f>
        <v>perryk@nyassembly.gov</v>
      </c>
      <c r="O1140" t="s">
        <v>17037</v>
      </c>
      <c r="P1140" t="e">
        <f>VLOOKUP(assembly_staff_import[[#This Row],[Full Name]],[3]!PEOPLE_March_20[#Data],1,0)</f>
        <v>#REF!</v>
      </c>
      <c r="Q1140" t="e">
        <f>VLOOKUP(assembly_staff_import[[#This Row],[Full Name]],[3]!Table17[#Data],3,0)</f>
        <v>#REF!</v>
      </c>
      <c r="R1140" t="e">
        <f>VLOOKUP(assembly_staff_import[[#This Row],[Formatted Works for Group]],[3]!Table7[#Data],1,0)</f>
        <v>#REF!</v>
      </c>
      <c r="S1140"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40" s="20" t="str">
        <f>TRIM(assembly_staff_import[[#This Row],[NAME_SOURCE_KEY]])</f>
        <v>PERRY, KEITH R</v>
      </c>
      <c r="U1140" t="s">
        <v>29037</v>
      </c>
      <c r="V1140" t="s">
        <v>26922</v>
      </c>
      <c r="W1140" t="s">
        <v>29038</v>
      </c>
      <c r="Y1140"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40" t="s">
        <v>28914</v>
      </c>
      <c r="AA1140" t="e">
        <f>VLOOKUP(assembly_staff_import[[#This Row],[Formatted and corrected Works for Group Text]],[3]!Table4[#Data],1,0)</f>
        <v>#REF!</v>
      </c>
      <c r="AB1140" t="e">
        <f>VLOOKUP(assembly_staff_import[[#This Row],[Formatted and corrected Works for Group Text]],[3]!Table5[#Data],2,0)</f>
        <v>#REF!</v>
      </c>
      <c r="AC1140" t="str">
        <f>IF(TRIM(assembly_staff_import[[#This Row],[PUBLIC INFO ADDR_SOURCE_KEY]])="CAPITOL, ALBANY", "Legislative / Capitol Office", "District Office")</f>
        <v>Legislative / Capitol Office</v>
      </c>
      <c r="AD1140" t="s">
        <v>28915</v>
      </c>
      <c r="AF1140" t="str">
        <f t="shared" si="62"/>
        <v xml:space="preserve">228 </v>
      </c>
      <c r="AG1140" t="s">
        <v>28915</v>
      </c>
      <c r="AH1140" t="s">
        <v>29039</v>
      </c>
      <c r="AI1140" t="s">
        <v>29040</v>
      </c>
      <c r="AJ1140" t="s">
        <v>23493</v>
      </c>
    </row>
    <row r="1141" spans="1:36" x14ac:dyDescent="0.2">
      <c r="A1141" t="str">
        <f>TRIM(PROPER((assembly_staff_import[[#This Row],[First MI Name via NAME_SOURCE_KEY TEXT]]&amp;" "&amp;assembly_staff_import[[#This Row],[Last Name via NAME_SOURCE_KEY TEXT]]&amp;" "&amp;assembly_staff_import[[#This Row],[Suffix via NAME_SOURCE_KEY]])))</f>
        <v>Kristen L Geoghegan</v>
      </c>
      <c r="B1141" t="str">
        <f>TRIM(CONCATENATE(TRIM(assembly_staff_import[[#This Row],[Full Name]]), ", ", assembly_staff_import[[#This Row],[Title]]))</f>
        <v>Kristen L Geoghegan, Proj Mgr</v>
      </c>
      <c r="C1141" t="e">
        <f>assembly_staff_import[[#This Row],[Vlookup_groups]]</f>
        <v>#REF!</v>
      </c>
      <c r="D1141" t="str">
        <f>IF(assembly_staff_import[[#This Row],[Legislative Staff Type]]="Personal",assembly_staff_import[[#This Row],[Formatted Personal Staff Office]],"")</f>
        <v/>
      </c>
      <c r="E1141" t="s">
        <v>65</v>
      </c>
      <c r="F1141" s="19" t="s">
        <v>10913</v>
      </c>
      <c r="G1141" t="s">
        <v>1237</v>
      </c>
      <c r="H1141" t="str">
        <f>TRIM(PROPER((assembly_staff_import[[#This Row],[Last Name via NAME_SOURCE_KEY TEXT]]&amp;" "&amp;assembly_staff_import[[#This Row],[Suffix via NAME_SOURCE_KEY]])))</f>
        <v>Geoghegan</v>
      </c>
      <c r="I1141" t="str">
        <f>PROPER(assembly_staff_import[[#This Row],[JOB TITLE_SOURCE_KEY]])</f>
        <v xml:space="preserve">Proj Mgr                                   </v>
      </c>
      <c r="J1141" t="s">
        <v>72</v>
      </c>
      <c r="K1141" t="str">
        <f>IF(assembly_staff_import[[#This Row],[Legislative Staff Type]]="Personal",assembly_staff_import[[#This Row],[Vlookup Reports To Person]], "")</f>
        <v/>
      </c>
      <c r="L1141" t="str">
        <f>PROPER(assembly_staff_import[[#This Row],[First MI Name via NAME_SOURCE_KEY TEXT]])</f>
        <v xml:space="preserve"> Kristen L</v>
      </c>
      <c r="M1141" t="s">
        <v>17559</v>
      </c>
      <c r="N1141" t="str">
        <f>LOWER(CONCATENATE(assembly_staff_import[[#This Row],[Last Name]],LEFT(assembly_staff_import[[#This Row],[First Name (no initial)]],1),"@nyassembly.gov"))</f>
        <v>geoghegank@nyassembly.gov</v>
      </c>
      <c r="O1141" t="s">
        <v>29041</v>
      </c>
      <c r="P1141" t="e">
        <f>VLOOKUP(assembly_staff_import[[#This Row],[Full Name]],[3]!PEOPLE_March_20[#Data],1,0)</f>
        <v>#REF!</v>
      </c>
      <c r="Q1141" t="e">
        <f>VLOOKUP(assembly_staff_import[[#This Row],[Full Name]],[3]!Table17[#Data],3,0)</f>
        <v>#REF!</v>
      </c>
      <c r="R1141" t="e">
        <f>VLOOKUP(assembly_staff_import[[#This Row],[Formatted Works for Group]],[3]!Table7[#Data],1,0)</f>
        <v>#REF!</v>
      </c>
      <c r="S1141"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41" s="20" t="str">
        <f>TRIM(assembly_staff_import[[#This Row],[NAME_SOURCE_KEY]])</f>
        <v>GEOGHEGAN, KRISTEN L</v>
      </c>
      <c r="U1141" t="s">
        <v>29042</v>
      </c>
      <c r="V1141" t="s">
        <v>29043</v>
      </c>
      <c r="W1141" t="s">
        <v>29044</v>
      </c>
      <c r="Y1141"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41" t="s">
        <v>28914</v>
      </c>
      <c r="AA1141" t="e">
        <f>VLOOKUP(assembly_staff_import[[#This Row],[Formatted and corrected Works for Group Text]],[3]!Table4[#Data],1,0)</f>
        <v>#REF!</v>
      </c>
      <c r="AB1141" t="e">
        <f>VLOOKUP(assembly_staff_import[[#This Row],[Formatted and corrected Works for Group Text]],[3]!Table5[#Data],2,0)</f>
        <v>#REF!</v>
      </c>
      <c r="AC1141" t="str">
        <f>IF(TRIM(assembly_staff_import[[#This Row],[PUBLIC INFO ADDR_SOURCE_KEY]])="CAPITOL, ALBANY", "Legislative / Capitol Office", "District Office")</f>
        <v>Legislative / Capitol Office</v>
      </c>
      <c r="AD1141" t="s">
        <v>28915</v>
      </c>
      <c r="AF1141" t="str">
        <f t="shared" si="62"/>
        <v xml:space="preserve">228 </v>
      </c>
      <c r="AG1141" t="s">
        <v>28915</v>
      </c>
      <c r="AH1141" t="s">
        <v>29045</v>
      </c>
      <c r="AI1141" t="s">
        <v>28934</v>
      </c>
      <c r="AJ1141" t="s">
        <v>23493</v>
      </c>
    </row>
    <row r="1142" spans="1:36" x14ac:dyDescent="0.2">
      <c r="A1142" t="str">
        <f>TRIM(PROPER((assembly_staff_import[[#This Row],[First MI Name via NAME_SOURCE_KEY TEXT]]&amp;" "&amp;assembly_staff_import[[#This Row],[Last Name via NAME_SOURCE_KEY TEXT]]&amp;" "&amp;assembly_staff_import[[#This Row],[Suffix via NAME_SOURCE_KEY]])))</f>
        <v>Lauriston J Chattoo</v>
      </c>
      <c r="B1142" t="str">
        <f>TRIM(CONCATENATE(TRIM(assembly_staff_import[[#This Row],[Full Name]]), ", ", assembly_staff_import[[#This Row],[Title]]))</f>
        <v>Lauriston J Chattoo, Comp Oper - Eve</v>
      </c>
      <c r="C1142" t="e">
        <f>assembly_staff_import[[#This Row],[Vlookup_groups]]</f>
        <v>#REF!</v>
      </c>
      <c r="D1142" t="str">
        <f>IF(assembly_staff_import[[#This Row],[Legislative Staff Type]]="Personal",assembly_staff_import[[#This Row],[Formatted Personal Staff Office]],"")</f>
        <v/>
      </c>
      <c r="E1142" t="s">
        <v>65</v>
      </c>
      <c r="F1142" s="19" t="s">
        <v>10913</v>
      </c>
      <c r="G1142" t="s">
        <v>1237</v>
      </c>
      <c r="H1142" t="str">
        <f>TRIM(PROPER((assembly_staff_import[[#This Row],[Last Name via NAME_SOURCE_KEY TEXT]]&amp;" "&amp;assembly_staff_import[[#This Row],[Suffix via NAME_SOURCE_KEY]])))</f>
        <v>Chattoo</v>
      </c>
      <c r="I1142" t="str">
        <f>PROPER(assembly_staff_import[[#This Row],[JOB TITLE_SOURCE_KEY]])</f>
        <v xml:space="preserve">Comp Oper - Eve                            </v>
      </c>
      <c r="J1142" t="s">
        <v>72</v>
      </c>
      <c r="K1142" t="str">
        <f>IF(assembly_staff_import[[#This Row],[Legislative Staff Type]]="Personal",assembly_staff_import[[#This Row],[Vlookup Reports To Person]], "")</f>
        <v/>
      </c>
      <c r="L1142" t="str">
        <f>PROPER(assembly_staff_import[[#This Row],[First MI Name via NAME_SOURCE_KEY TEXT]])</f>
        <v xml:space="preserve"> Lauriston J</v>
      </c>
      <c r="M1142" t="s">
        <v>18371</v>
      </c>
      <c r="N1142" t="str">
        <f>LOWER(CONCATENATE(assembly_staff_import[[#This Row],[Last Name]],LEFT(assembly_staff_import[[#This Row],[First Name (no initial)]],1),"@nyassembly.gov"))</f>
        <v>chattool@nyassembly.gov</v>
      </c>
      <c r="O1142" t="s">
        <v>29046</v>
      </c>
      <c r="P1142" t="e">
        <f>VLOOKUP(assembly_staff_import[[#This Row],[Full Name]],[3]!PEOPLE_March_20[#Data],1,0)</f>
        <v>#REF!</v>
      </c>
      <c r="Q1142" t="e">
        <f>VLOOKUP(assembly_staff_import[[#This Row],[Full Name]],[3]!Table17[#Data],3,0)</f>
        <v>#REF!</v>
      </c>
      <c r="R1142" t="e">
        <f>VLOOKUP(assembly_staff_import[[#This Row],[Formatted Works for Group]],[3]!Table7[#Data],1,0)</f>
        <v>#REF!</v>
      </c>
      <c r="S1142"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42" s="20" t="str">
        <f>TRIM(assembly_staff_import[[#This Row],[NAME_SOURCE_KEY]])</f>
        <v>CHATTOO, LAURISTON J</v>
      </c>
      <c r="U1142" t="s">
        <v>29047</v>
      </c>
      <c r="V1142" t="s">
        <v>29048</v>
      </c>
      <c r="W1142" t="s">
        <v>29049</v>
      </c>
      <c r="Y1142"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42" t="s">
        <v>28914</v>
      </c>
      <c r="AA1142" t="e">
        <f>VLOOKUP(assembly_staff_import[[#This Row],[Formatted and corrected Works for Group Text]],[3]!Table4[#Data],1,0)</f>
        <v>#REF!</v>
      </c>
      <c r="AB1142" t="e">
        <f>VLOOKUP(assembly_staff_import[[#This Row],[Formatted and corrected Works for Group Text]],[3]!Table5[#Data],2,0)</f>
        <v>#REF!</v>
      </c>
      <c r="AC1142" t="str">
        <f>IF(TRIM(assembly_staff_import[[#This Row],[PUBLIC INFO ADDR_SOURCE_KEY]])="CAPITOL, ALBANY", "Legislative / Capitol Office", "District Office")</f>
        <v>Legislative / Capitol Office</v>
      </c>
      <c r="AD1142" t="s">
        <v>28915</v>
      </c>
      <c r="AF1142" t="str">
        <f t="shared" si="62"/>
        <v xml:space="preserve">228 </v>
      </c>
      <c r="AG1142" t="s">
        <v>28915</v>
      </c>
      <c r="AH1142" t="s">
        <v>29050</v>
      </c>
      <c r="AI1142" t="s">
        <v>29051</v>
      </c>
      <c r="AJ1142" t="s">
        <v>23493</v>
      </c>
    </row>
    <row r="1143" spans="1:36" x14ac:dyDescent="0.2">
      <c r="A1143" t="str">
        <f>TRIM(PROPER((assembly_staff_import[[#This Row],[First MI Name via NAME_SOURCE_KEY TEXT]]&amp;" "&amp;assembly_staff_import[[#This Row],[Last Name via NAME_SOURCE_KEY TEXT]]&amp;" "&amp;assembly_staff_import[[#This Row],[Suffix via NAME_SOURCE_KEY]])))</f>
        <v>Leonard C Bohley</v>
      </c>
      <c r="B1143" t="str">
        <f>TRIM(CONCATENATE(TRIM(assembly_staff_import[[#This Row],[Full Name]]), ", ", assembly_staff_import[[#This Row],[Title]]))</f>
        <v>Leonard C Bohley, Mgr Comptr Opratns</v>
      </c>
      <c r="C1143" t="e">
        <f>assembly_staff_import[[#This Row],[Vlookup_groups]]</f>
        <v>#REF!</v>
      </c>
      <c r="D1143" t="str">
        <f>IF(assembly_staff_import[[#This Row],[Legislative Staff Type]]="Personal",assembly_staff_import[[#This Row],[Formatted Personal Staff Office]],"")</f>
        <v/>
      </c>
      <c r="E1143" t="s">
        <v>65</v>
      </c>
      <c r="F1143" s="19" t="s">
        <v>10913</v>
      </c>
      <c r="G1143" t="s">
        <v>1237</v>
      </c>
      <c r="H1143" t="str">
        <f>TRIM(PROPER((assembly_staff_import[[#This Row],[Last Name via NAME_SOURCE_KEY TEXT]]&amp;" "&amp;assembly_staff_import[[#This Row],[Suffix via NAME_SOURCE_KEY]])))</f>
        <v>Bohley</v>
      </c>
      <c r="I1143" t="str">
        <f>PROPER(assembly_staff_import[[#This Row],[JOB TITLE_SOURCE_KEY]])</f>
        <v xml:space="preserve">Mgr Comptr Opratns                         </v>
      </c>
      <c r="J1143" t="s">
        <v>72</v>
      </c>
      <c r="K1143" t="str">
        <f>IF(assembly_staff_import[[#This Row],[Legislative Staff Type]]="Personal",assembly_staff_import[[#This Row],[Vlookup Reports To Person]], "")</f>
        <v/>
      </c>
      <c r="L1143" t="str">
        <f>PROPER(assembly_staff_import[[#This Row],[First MI Name via NAME_SOURCE_KEY TEXT]])</f>
        <v xml:space="preserve"> Leonard C</v>
      </c>
      <c r="M1143" t="s">
        <v>18640</v>
      </c>
      <c r="N1143" t="str">
        <f>LOWER(CONCATENATE(assembly_staff_import[[#This Row],[Last Name]],LEFT(assembly_staff_import[[#This Row],[First Name (no initial)]],1),"@nyassembly.gov"))</f>
        <v>bohleyl@nyassembly.gov</v>
      </c>
      <c r="O1143" t="s">
        <v>29052</v>
      </c>
      <c r="P1143" t="e">
        <f>VLOOKUP(assembly_staff_import[[#This Row],[Full Name]],[3]!PEOPLE_March_20[#Data],1,0)</f>
        <v>#REF!</v>
      </c>
      <c r="Q1143" t="e">
        <f>VLOOKUP(assembly_staff_import[[#This Row],[Full Name]],[3]!Table17[#Data],3,0)</f>
        <v>#REF!</v>
      </c>
      <c r="R1143" t="e">
        <f>VLOOKUP(assembly_staff_import[[#This Row],[Formatted Works for Group]],[3]!Table7[#Data],1,0)</f>
        <v>#REF!</v>
      </c>
      <c r="S1143"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43" s="20" t="str">
        <f>TRIM(assembly_staff_import[[#This Row],[NAME_SOURCE_KEY]])</f>
        <v>BOHLEY, LEONARD C</v>
      </c>
      <c r="U1143" t="s">
        <v>29053</v>
      </c>
      <c r="V1143" t="s">
        <v>25690</v>
      </c>
      <c r="W1143" t="s">
        <v>29054</v>
      </c>
      <c r="Y1143"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43" t="s">
        <v>28914</v>
      </c>
      <c r="AA1143" t="e">
        <f>VLOOKUP(assembly_staff_import[[#This Row],[Formatted and corrected Works for Group Text]],[3]!Table4[#Data],1,0)</f>
        <v>#REF!</v>
      </c>
      <c r="AB1143" t="e">
        <f>VLOOKUP(assembly_staff_import[[#This Row],[Formatted and corrected Works for Group Text]],[3]!Table5[#Data],2,0)</f>
        <v>#REF!</v>
      </c>
      <c r="AC1143" t="str">
        <f>IF(TRIM(assembly_staff_import[[#This Row],[PUBLIC INFO ADDR_SOURCE_KEY]])="CAPITOL, ALBANY", "Legislative / Capitol Office", "District Office")</f>
        <v>Legislative / Capitol Office</v>
      </c>
      <c r="AD1143" t="s">
        <v>28915</v>
      </c>
      <c r="AF1143" t="str">
        <f t="shared" si="62"/>
        <v xml:space="preserve">228 </v>
      </c>
      <c r="AG1143" t="s">
        <v>28915</v>
      </c>
      <c r="AH1143" t="s">
        <v>29055</v>
      </c>
      <c r="AI1143" t="s">
        <v>29056</v>
      </c>
      <c r="AJ1143" t="s">
        <v>23493</v>
      </c>
    </row>
    <row r="1144" spans="1:36" x14ac:dyDescent="0.2">
      <c r="A1144" t="str">
        <f>TRIM(PROPER((assembly_staff_import[[#This Row],[First MI Name via NAME_SOURCE_KEY TEXT]]&amp;" "&amp;assembly_staff_import[[#This Row],[Last Name via NAME_SOURCE_KEY TEXT]]&amp;" "&amp;assembly_staff_import[[#This Row],[Suffix via NAME_SOURCE_KEY]])))</f>
        <v>Loan N Tran</v>
      </c>
      <c r="B1144" t="str">
        <f>TRIM(CONCATENATE(TRIM(assembly_staff_import[[#This Row],[Full Name]]), ", ", assembly_staff_import[[#This Row],[Title]]))</f>
        <v>Loan N Tran, Sr Computer Prog Ana</v>
      </c>
      <c r="C1144" t="e">
        <f>assembly_staff_import[[#This Row],[Vlookup_groups]]</f>
        <v>#REF!</v>
      </c>
      <c r="D1144" t="str">
        <f>IF(assembly_staff_import[[#This Row],[Legislative Staff Type]]="Personal",assembly_staff_import[[#This Row],[Formatted Personal Staff Office]],"")</f>
        <v/>
      </c>
      <c r="E1144" t="s">
        <v>65</v>
      </c>
      <c r="F1144" s="19" t="s">
        <v>10913</v>
      </c>
      <c r="G1144" t="s">
        <v>1237</v>
      </c>
      <c r="H1144" t="str">
        <f>TRIM(PROPER((assembly_staff_import[[#This Row],[Last Name via NAME_SOURCE_KEY TEXT]]&amp;" "&amp;assembly_staff_import[[#This Row],[Suffix via NAME_SOURCE_KEY]])))</f>
        <v>Tran</v>
      </c>
      <c r="I1144" t="str">
        <f>PROPER(assembly_staff_import[[#This Row],[JOB TITLE_SOURCE_KEY]])</f>
        <v xml:space="preserve">Sr Computer Prog Ana                       </v>
      </c>
      <c r="J1144" t="s">
        <v>72</v>
      </c>
      <c r="K1144" t="str">
        <f>IF(assembly_staff_import[[#This Row],[Legislative Staff Type]]="Personal",assembly_staff_import[[#This Row],[Vlookup Reports To Person]], "")</f>
        <v/>
      </c>
      <c r="L1144" t="str">
        <f>PROPER(assembly_staff_import[[#This Row],[First MI Name via NAME_SOURCE_KEY TEXT]])</f>
        <v xml:space="preserve"> Loan N</v>
      </c>
      <c r="M1144" t="s">
        <v>12333</v>
      </c>
      <c r="N1144" t="str">
        <f>LOWER(CONCATENATE(assembly_staff_import[[#This Row],[Last Name]],LEFT(assembly_staff_import[[#This Row],[First Name (no initial)]],1),"@nyassembly.gov"))</f>
        <v>tranl@nyassembly.gov</v>
      </c>
      <c r="O1144" t="s">
        <v>27661</v>
      </c>
      <c r="P1144" t="e">
        <f>VLOOKUP(assembly_staff_import[[#This Row],[Full Name]],[3]!PEOPLE_March_20[#Data],1,0)</f>
        <v>#REF!</v>
      </c>
      <c r="Q1144" t="e">
        <f>VLOOKUP(assembly_staff_import[[#This Row],[Full Name]],[3]!Table17[#Data],3,0)</f>
        <v>#REF!</v>
      </c>
      <c r="R1144" t="e">
        <f>VLOOKUP(assembly_staff_import[[#This Row],[Formatted Works for Group]],[3]!Table7[#Data],1,0)</f>
        <v>#REF!</v>
      </c>
      <c r="S1144"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44" s="20" t="str">
        <f>TRIM(assembly_staff_import[[#This Row],[NAME_SOURCE_KEY]])</f>
        <v>TRAN, LOAN N</v>
      </c>
      <c r="U1144" t="s">
        <v>29057</v>
      </c>
      <c r="V1144" t="s">
        <v>29058</v>
      </c>
      <c r="W1144" t="s">
        <v>27664</v>
      </c>
      <c r="Y1144"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44" t="s">
        <v>28914</v>
      </c>
      <c r="AA1144" t="e">
        <f>VLOOKUP(assembly_staff_import[[#This Row],[Formatted and corrected Works for Group Text]],[3]!Table4[#Data],1,0)</f>
        <v>#REF!</v>
      </c>
      <c r="AB1144" t="e">
        <f>VLOOKUP(assembly_staff_import[[#This Row],[Formatted and corrected Works for Group Text]],[3]!Table5[#Data],2,0)</f>
        <v>#REF!</v>
      </c>
      <c r="AC1144" t="str">
        <f>IF(TRIM(assembly_staff_import[[#This Row],[PUBLIC INFO ADDR_SOURCE_KEY]])="CAPITOL, ALBANY", "Legislative / Capitol Office", "District Office")</f>
        <v>Legislative / Capitol Office</v>
      </c>
      <c r="AD1144" t="s">
        <v>28915</v>
      </c>
      <c r="AF1144" t="str">
        <f t="shared" si="62"/>
        <v xml:space="preserve">228 </v>
      </c>
      <c r="AG1144" t="s">
        <v>28915</v>
      </c>
      <c r="AH1144" t="s">
        <v>29059</v>
      </c>
      <c r="AI1144" t="s">
        <v>28953</v>
      </c>
      <c r="AJ1144" t="s">
        <v>23493</v>
      </c>
    </row>
    <row r="1145" spans="1:36" x14ac:dyDescent="0.2">
      <c r="A1145" t="str">
        <f>TRIM(PROPER((assembly_staff_import[[#This Row],[First MI Name via NAME_SOURCE_KEY TEXT]]&amp;" "&amp;assembly_staff_import[[#This Row],[Last Name via NAME_SOURCE_KEY TEXT]]&amp;" "&amp;assembly_staff_import[[#This Row],[Suffix via NAME_SOURCE_KEY]])))</f>
        <v>Lutricia M Graves</v>
      </c>
      <c r="B1145" t="str">
        <f>TRIM(CONCATENATE(TRIM(assembly_staff_import[[#This Row],[Full Name]]), ", ", assembly_staff_import[[#This Row],[Title]]))</f>
        <v>Lutricia M Graves, Admin Assistant</v>
      </c>
      <c r="C1145" t="e">
        <f>assembly_staff_import[[#This Row],[Vlookup_groups]]</f>
        <v>#REF!</v>
      </c>
      <c r="D1145" t="str">
        <f>IF(assembly_staff_import[[#This Row],[Legislative Staff Type]]="Personal",assembly_staff_import[[#This Row],[Formatted Personal Staff Office]],"")</f>
        <v/>
      </c>
      <c r="E1145" t="s">
        <v>65</v>
      </c>
      <c r="F1145" s="19" t="s">
        <v>10913</v>
      </c>
      <c r="G1145" t="s">
        <v>1237</v>
      </c>
      <c r="H1145" t="str">
        <f>TRIM(PROPER((assembly_staff_import[[#This Row],[Last Name via NAME_SOURCE_KEY TEXT]]&amp;" "&amp;assembly_staff_import[[#This Row],[Suffix via NAME_SOURCE_KEY]])))</f>
        <v>Graves</v>
      </c>
      <c r="I1145" t="str">
        <f>PROPER(assembly_staff_import[[#This Row],[JOB TITLE_SOURCE_KEY]])</f>
        <v xml:space="preserve">Admin Assistant                            </v>
      </c>
      <c r="J1145" t="s">
        <v>72</v>
      </c>
      <c r="K1145" t="str">
        <f>IF(assembly_staff_import[[#This Row],[Legislative Staff Type]]="Personal",assembly_staff_import[[#This Row],[Vlookup Reports To Person]], "")</f>
        <v/>
      </c>
      <c r="L1145" t="str">
        <f>PROPER(assembly_staff_import[[#This Row],[First MI Name via NAME_SOURCE_KEY TEXT]])</f>
        <v xml:space="preserve"> Lutricia M</v>
      </c>
      <c r="M1145" t="s">
        <v>12293</v>
      </c>
      <c r="N1145" t="str">
        <f>LOWER(CONCATENATE(assembly_staff_import[[#This Row],[Last Name]],LEFT(assembly_staff_import[[#This Row],[First Name (no initial)]],1),"@nyassembly.gov"))</f>
        <v>gravesl@nyassembly.gov</v>
      </c>
      <c r="O1145" t="s">
        <v>29060</v>
      </c>
      <c r="P1145" t="e">
        <f>VLOOKUP(assembly_staff_import[[#This Row],[Full Name]],[3]!PEOPLE_March_20[#Data],1,0)</f>
        <v>#REF!</v>
      </c>
      <c r="Q1145" t="e">
        <f>VLOOKUP(assembly_staff_import[[#This Row],[Full Name]],[3]!Table17[#Data],3,0)</f>
        <v>#REF!</v>
      </c>
      <c r="R1145" t="e">
        <f>VLOOKUP(assembly_staff_import[[#This Row],[Formatted Works for Group]],[3]!Table7[#Data],1,0)</f>
        <v>#REF!</v>
      </c>
      <c r="S1145"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45" s="20" t="str">
        <f>TRIM(assembly_staff_import[[#This Row],[NAME_SOURCE_KEY]])</f>
        <v>GRAVES, LUTRICIA M</v>
      </c>
      <c r="U1145" t="s">
        <v>29061</v>
      </c>
      <c r="V1145" t="s">
        <v>29062</v>
      </c>
      <c r="W1145" t="s">
        <v>29063</v>
      </c>
      <c r="Y1145"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45" t="s">
        <v>28914</v>
      </c>
      <c r="AA1145" t="e">
        <f>VLOOKUP(assembly_staff_import[[#This Row],[Formatted and corrected Works for Group Text]],[3]!Table4[#Data],1,0)</f>
        <v>#REF!</v>
      </c>
      <c r="AB1145" t="e">
        <f>VLOOKUP(assembly_staff_import[[#This Row],[Formatted and corrected Works for Group Text]],[3]!Table5[#Data],2,0)</f>
        <v>#REF!</v>
      </c>
      <c r="AC1145" t="str">
        <f>IF(TRIM(assembly_staff_import[[#This Row],[PUBLIC INFO ADDR_SOURCE_KEY]])="CAPITOL, ALBANY", "Legislative / Capitol Office", "District Office")</f>
        <v>Legislative / Capitol Office</v>
      </c>
      <c r="AD1145" t="s">
        <v>28915</v>
      </c>
      <c r="AF1145" t="str">
        <f t="shared" si="62"/>
        <v xml:space="preserve">228 </v>
      </c>
      <c r="AG1145" t="s">
        <v>28915</v>
      </c>
      <c r="AH1145" t="s">
        <v>29064</v>
      </c>
      <c r="AI1145" t="s">
        <v>23568</v>
      </c>
      <c r="AJ1145" t="s">
        <v>23493</v>
      </c>
    </row>
    <row r="1146" spans="1:36" x14ac:dyDescent="0.2">
      <c r="A1146" t="str">
        <f>TRIM(PROPER((assembly_staff_import[[#This Row],[First MI Name via NAME_SOURCE_KEY TEXT]]&amp;" "&amp;assembly_staff_import[[#This Row],[Last Name via NAME_SOURCE_KEY TEXT]]&amp;" "&amp;assembly_staff_import[[#This Row],[Suffix via NAME_SOURCE_KEY]])))</f>
        <v>Margaret M Silveri</v>
      </c>
      <c r="B1146" t="str">
        <f>TRIM(CONCATENATE(TRIM(assembly_staff_import[[#This Row],[Full Name]]), ", ", assembly_staff_import[[#This Row],[Title]]))</f>
        <v>Margaret M Silveri, Web Coordinator</v>
      </c>
      <c r="C1146" t="e">
        <f>assembly_staff_import[[#This Row],[Vlookup_groups]]</f>
        <v>#REF!</v>
      </c>
      <c r="D1146" t="str">
        <f>IF(assembly_staff_import[[#This Row],[Legislative Staff Type]]="Personal",assembly_staff_import[[#This Row],[Formatted Personal Staff Office]],"")</f>
        <v/>
      </c>
      <c r="E1146" t="s">
        <v>65</v>
      </c>
      <c r="F1146" s="19" t="s">
        <v>10913</v>
      </c>
      <c r="G1146" t="s">
        <v>1237</v>
      </c>
      <c r="H1146" t="str">
        <f>TRIM(PROPER((assembly_staff_import[[#This Row],[Last Name via NAME_SOURCE_KEY TEXT]]&amp;" "&amp;assembly_staff_import[[#This Row],[Suffix via NAME_SOURCE_KEY]])))</f>
        <v>Silveri</v>
      </c>
      <c r="I1146" t="str">
        <f>PROPER(assembly_staff_import[[#This Row],[JOB TITLE_SOURCE_KEY]])</f>
        <v xml:space="preserve">Web Coordinator                            </v>
      </c>
      <c r="J1146" t="s">
        <v>72</v>
      </c>
      <c r="K1146" t="str">
        <f>IF(assembly_staff_import[[#This Row],[Legislative Staff Type]]="Personal",assembly_staff_import[[#This Row],[Vlookup Reports To Person]], "")</f>
        <v/>
      </c>
      <c r="L1146" t="str">
        <f>PROPER(assembly_staff_import[[#This Row],[First MI Name via NAME_SOURCE_KEY TEXT]])</f>
        <v xml:space="preserve"> Margaret M</v>
      </c>
      <c r="M1146" t="s">
        <v>12260</v>
      </c>
      <c r="N1146" t="str">
        <f>LOWER(CONCATENATE(assembly_staff_import[[#This Row],[Last Name]],LEFT(assembly_staff_import[[#This Row],[First Name (no initial)]],1),"@nyassembly.gov"))</f>
        <v>silverim@nyassembly.gov</v>
      </c>
      <c r="O1146" t="s">
        <v>26382</v>
      </c>
      <c r="P1146" t="e">
        <f>VLOOKUP(assembly_staff_import[[#This Row],[Full Name]],[3]!PEOPLE_March_20[#Data],1,0)</f>
        <v>#REF!</v>
      </c>
      <c r="Q1146" t="e">
        <f>VLOOKUP(assembly_staff_import[[#This Row],[Full Name]],[3]!Table17[#Data],3,0)</f>
        <v>#REF!</v>
      </c>
      <c r="R1146" t="e">
        <f>VLOOKUP(assembly_staff_import[[#This Row],[Formatted Works for Group]],[3]!Table7[#Data],1,0)</f>
        <v>#REF!</v>
      </c>
      <c r="S1146"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46" s="20" t="str">
        <f>TRIM(assembly_staff_import[[#This Row],[NAME_SOURCE_KEY]])</f>
        <v>SILVERI, MARGARET M</v>
      </c>
      <c r="U1146" t="s">
        <v>29065</v>
      </c>
      <c r="V1146" t="s">
        <v>29066</v>
      </c>
      <c r="W1146" t="s">
        <v>28550</v>
      </c>
      <c r="Y1146"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46" t="s">
        <v>28914</v>
      </c>
      <c r="AA1146" t="e">
        <f>VLOOKUP(assembly_staff_import[[#This Row],[Formatted and corrected Works for Group Text]],[3]!Table4[#Data],1,0)</f>
        <v>#REF!</v>
      </c>
      <c r="AB1146" t="e">
        <f>VLOOKUP(assembly_staff_import[[#This Row],[Formatted and corrected Works for Group Text]],[3]!Table5[#Data],2,0)</f>
        <v>#REF!</v>
      </c>
      <c r="AC1146" t="str">
        <f>IF(TRIM(assembly_staff_import[[#This Row],[PUBLIC INFO ADDR_SOURCE_KEY]])="CAPITOL, ALBANY", "Legislative / Capitol Office", "District Office")</f>
        <v>Legislative / Capitol Office</v>
      </c>
      <c r="AD1146" t="s">
        <v>28915</v>
      </c>
      <c r="AF1146" t="str">
        <f t="shared" si="62"/>
        <v xml:space="preserve">228 </v>
      </c>
      <c r="AG1146" t="s">
        <v>28915</v>
      </c>
      <c r="AH1146" t="s">
        <v>29067</v>
      </c>
      <c r="AI1146" t="s">
        <v>29068</v>
      </c>
      <c r="AJ1146" t="s">
        <v>23493</v>
      </c>
    </row>
    <row r="1147" spans="1:36" x14ac:dyDescent="0.2">
      <c r="A1147" t="str">
        <f>TRIM(PROPER((assembly_staff_import[[#This Row],[First MI Name via NAME_SOURCE_KEY TEXT]]&amp;" "&amp;assembly_staff_import[[#This Row],[Last Name via NAME_SOURCE_KEY TEXT]]&amp;" "&amp;assembly_staff_import[[#This Row],[Suffix via NAME_SOURCE_KEY]])))</f>
        <v>Mari E Vosburgh</v>
      </c>
      <c r="B1147" t="str">
        <f>TRIM(CONCATENATE(TRIM(assembly_staff_import[[#This Row],[Full Name]]), ", ", assembly_staff_import[[#This Row],[Title]]))</f>
        <v>Mari E Vosburgh, Mgr Aplcatns Prgrmg</v>
      </c>
      <c r="C1147" t="e">
        <f>assembly_staff_import[[#This Row],[Vlookup_groups]]</f>
        <v>#REF!</v>
      </c>
      <c r="D1147" t="str">
        <f>IF(assembly_staff_import[[#This Row],[Legislative Staff Type]]="Personal",assembly_staff_import[[#This Row],[Formatted Personal Staff Office]],"")</f>
        <v/>
      </c>
      <c r="E1147" t="s">
        <v>65</v>
      </c>
      <c r="F1147" s="19" t="s">
        <v>10913</v>
      </c>
      <c r="G1147" t="s">
        <v>1237</v>
      </c>
      <c r="H1147" t="str">
        <f>TRIM(PROPER((assembly_staff_import[[#This Row],[Last Name via NAME_SOURCE_KEY TEXT]]&amp;" "&amp;assembly_staff_import[[#This Row],[Suffix via NAME_SOURCE_KEY]])))</f>
        <v>Vosburgh</v>
      </c>
      <c r="I1147" t="str">
        <f>PROPER(assembly_staff_import[[#This Row],[JOB TITLE_SOURCE_KEY]])</f>
        <v xml:space="preserve">Mgr Aplcatns Prgrmg                        </v>
      </c>
      <c r="J1147" t="s">
        <v>72</v>
      </c>
      <c r="K1147" t="str">
        <f>IF(assembly_staff_import[[#This Row],[Legislative Staff Type]]="Personal",assembly_staff_import[[#This Row],[Vlookup Reports To Person]], "")</f>
        <v/>
      </c>
      <c r="L1147" t="str">
        <f>PROPER(assembly_staff_import[[#This Row],[First MI Name via NAME_SOURCE_KEY TEXT]])</f>
        <v xml:space="preserve"> Mari E</v>
      </c>
      <c r="M1147" t="s">
        <v>15737</v>
      </c>
      <c r="N1147" t="str">
        <f>LOWER(CONCATENATE(assembly_staff_import[[#This Row],[Last Name]],LEFT(assembly_staff_import[[#This Row],[First Name (no initial)]],1),"@nyassembly.gov"))</f>
        <v>vosburghm@nyassembly.gov</v>
      </c>
      <c r="O1147" t="s">
        <v>29069</v>
      </c>
      <c r="P1147" t="e">
        <f>VLOOKUP(assembly_staff_import[[#This Row],[Full Name]],[3]!PEOPLE_March_20[#Data],1,0)</f>
        <v>#REF!</v>
      </c>
      <c r="Q1147" t="e">
        <f>VLOOKUP(assembly_staff_import[[#This Row],[Full Name]],[3]!Table17[#Data],3,0)</f>
        <v>#REF!</v>
      </c>
      <c r="R1147" t="e">
        <f>VLOOKUP(assembly_staff_import[[#This Row],[Formatted Works for Group]],[3]!Table7[#Data],1,0)</f>
        <v>#REF!</v>
      </c>
      <c r="S1147"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47" s="20" t="str">
        <f>TRIM(assembly_staff_import[[#This Row],[NAME_SOURCE_KEY]])</f>
        <v>VOSBURGH, MARI E</v>
      </c>
      <c r="U1147" t="s">
        <v>29070</v>
      </c>
      <c r="V1147" t="s">
        <v>29071</v>
      </c>
      <c r="W1147" t="s">
        <v>29072</v>
      </c>
      <c r="Y1147"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47" t="s">
        <v>28914</v>
      </c>
      <c r="AA1147" t="e">
        <f>VLOOKUP(assembly_staff_import[[#This Row],[Formatted and corrected Works for Group Text]],[3]!Table4[#Data],1,0)</f>
        <v>#REF!</v>
      </c>
      <c r="AB1147" t="e">
        <f>VLOOKUP(assembly_staff_import[[#This Row],[Formatted and corrected Works for Group Text]],[3]!Table5[#Data],2,0)</f>
        <v>#REF!</v>
      </c>
      <c r="AC1147" t="str">
        <f>IF(TRIM(assembly_staff_import[[#This Row],[PUBLIC INFO ADDR_SOURCE_KEY]])="CAPITOL, ALBANY", "Legislative / Capitol Office", "District Office")</f>
        <v>Legislative / Capitol Office</v>
      </c>
      <c r="AD1147" t="s">
        <v>28915</v>
      </c>
      <c r="AF1147" t="str">
        <f t="shared" si="62"/>
        <v xml:space="preserve">228 </v>
      </c>
      <c r="AG1147" t="s">
        <v>28915</v>
      </c>
      <c r="AH1147" t="s">
        <v>29073</v>
      </c>
      <c r="AI1147" t="s">
        <v>29074</v>
      </c>
      <c r="AJ1147" t="s">
        <v>23493</v>
      </c>
    </row>
    <row r="1148" spans="1:36" x14ac:dyDescent="0.2">
      <c r="A1148" t="str">
        <f>TRIM(PROPER((assembly_staff_import[[#This Row],[First MI Name via NAME_SOURCE_KEY TEXT]]&amp;" "&amp;assembly_staff_import[[#This Row],[Last Name via NAME_SOURCE_KEY TEXT]]&amp;" "&amp;assembly_staff_import[[#This Row],[Suffix via NAME_SOURCE_KEY]])))</f>
        <v>Maria Dowd-Resler</v>
      </c>
      <c r="B1148" t="str">
        <f>TRIM(CONCATENATE(TRIM(assembly_staff_import[[#This Row],[Full Name]]), ", ", assembly_staff_import[[#This Row],[Title]]))</f>
        <v>Maria Dowd-Resler, Telecom Analyst</v>
      </c>
      <c r="C1148" t="e">
        <f>assembly_staff_import[[#This Row],[Vlookup_groups]]</f>
        <v>#REF!</v>
      </c>
      <c r="D1148" t="str">
        <f>IF(assembly_staff_import[[#This Row],[Legislative Staff Type]]="Personal",assembly_staff_import[[#This Row],[Formatted Personal Staff Office]],"")</f>
        <v/>
      </c>
      <c r="E1148" t="s">
        <v>65</v>
      </c>
      <c r="F1148" s="19" t="s">
        <v>10913</v>
      </c>
      <c r="G1148" t="s">
        <v>1237</v>
      </c>
      <c r="H1148" t="str">
        <f>TRIM(PROPER((assembly_staff_import[[#This Row],[Last Name via NAME_SOURCE_KEY TEXT]]&amp;" "&amp;assembly_staff_import[[#This Row],[Suffix via NAME_SOURCE_KEY]])))</f>
        <v>Dowd-Resler</v>
      </c>
      <c r="I1148" t="str">
        <f>PROPER(assembly_staff_import[[#This Row],[JOB TITLE_SOURCE_KEY]])</f>
        <v xml:space="preserve">Telecom Analyst                            </v>
      </c>
      <c r="J1148" t="s">
        <v>72</v>
      </c>
      <c r="K1148" t="str">
        <f>IF(assembly_staff_import[[#This Row],[Legislative Staff Type]]="Personal",assembly_staff_import[[#This Row],[Vlookup Reports To Person]], "")</f>
        <v/>
      </c>
      <c r="L1148" t="str">
        <f>PROPER(assembly_staff_import[[#This Row],[First MI Name via NAME_SOURCE_KEY TEXT]])</f>
        <v xml:space="preserve"> Maria</v>
      </c>
      <c r="M1148" t="s">
        <v>14727</v>
      </c>
      <c r="N1148" t="str">
        <f>LOWER(CONCATENATE(assembly_staff_import[[#This Row],[Last Name]],LEFT(assembly_staff_import[[#This Row],[First Name (no initial)]],1),"@nyassembly.gov"))</f>
        <v>dowd-reslerm@nyassembly.gov</v>
      </c>
      <c r="O1148" t="s">
        <v>2763</v>
      </c>
      <c r="P1148" t="e">
        <f>VLOOKUP(assembly_staff_import[[#This Row],[Full Name]],[3]!PEOPLE_March_20[#Data],1,0)</f>
        <v>#REF!</v>
      </c>
      <c r="Q1148" t="e">
        <f>VLOOKUP(assembly_staff_import[[#This Row],[Full Name]],[3]!Table17[#Data],3,0)</f>
        <v>#REF!</v>
      </c>
      <c r="R1148" t="e">
        <f>VLOOKUP(assembly_staff_import[[#This Row],[Formatted Works for Group]],[3]!Table7[#Data],1,0)</f>
        <v>#REF!</v>
      </c>
      <c r="S1148"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48" s="20" t="str">
        <f>TRIM(assembly_staff_import[[#This Row],[NAME_SOURCE_KEY]])</f>
        <v>DOWD-RESLER, MARIA</v>
      </c>
      <c r="U1148" t="s">
        <v>29075</v>
      </c>
      <c r="V1148" t="s">
        <v>29076</v>
      </c>
      <c r="W1148" t="s">
        <v>29077</v>
      </c>
      <c r="Y1148"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48" t="s">
        <v>28914</v>
      </c>
      <c r="AA1148" t="e">
        <f>VLOOKUP(assembly_staff_import[[#This Row],[Formatted and corrected Works for Group Text]],[3]!Table4[#Data],1,0)</f>
        <v>#REF!</v>
      </c>
      <c r="AB1148" t="e">
        <f>VLOOKUP(assembly_staff_import[[#This Row],[Formatted and corrected Works for Group Text]],[3]!Table5[#Data],2,0)</f>
        <v>#REF!</v>
      </c>
      <c r="AC1148" t="str">
        <f>IF(TRIM(assembly_staff_import[[#This Row],[PUBLIC INFO ADDR_SOURCE_KEY]])="CAPITOL, ALBANY", "Legislative / Capitol Office", "District Office")</f>
        <v>Legislative / Capitol Office</v>
      </c>
      <c r="AD1148" t="s">
        <v>28915</v>
      </c>
      <c r="AF1148" t="str">
        <f t="shared" si="62"/>
        <v xml:space="preserve">228 </v>
      </c>
      <c r="AG1148" t="s">
        <v>28915</v>
      </c>
      <c r="AH1148" t="s">
        <v>29078</v>
      </c>
      <c r="AI1148" t="s">
        <v>29079</v>
      </c>
      <c r="AJ1148" t="s">
        <v>23493</v>
      </c>
    </row>
    <row r="1149" spans="1:36" x14ac:dyDescent="0.2">
      <c r="A1149" t="str">
        <f>TRIM(PROPER((assembly_staff_import[[#This Row],[First MI Name via NAME_SOURCE_KEY TEXT]]&amp;" "&amp;assembly_staff_import[[#This Row],[Last Name via NAME_SOURCE_KEY TEXT]]&amp;" "&amp;assembly_staff_import[[#This Row],[Suffix via NAME_SOURCE_KEY]])))</f>
        <v>Mark A Mclean</v>
      </c>
      <c r="B1149" t="str">
        <f>TRIM(CONCATENATE(TRIM(assembly_staff_import[[#This Row],[Full Name]]), ", ", assembly_staff_import[[#This Row],[Title]]))</f>
        <v>Mark A Mclean, Mgr Leg Applicatns</v>
      </c>
      <c r="C1149" t="e">
        <f>assembly_staff_import[[#This Row],[Vlookup_groups]]</f>
        <v>#REF!</v>
      </c>
      <c r="D1149" t="str">
        <f>IF(assembly_staff_import[[#This Row],[Legislative Staff Type]]="Personal",assembly_staff_import[[#This Row],[Formatted Personal Staff Office]],"")</f>
        <v/>
      </c>
      <c r="E1149" t="s">
        <v>65</v>
      </c>
      <c r="F1149" s="19" t="s">
        <v>10913</v>
      </c>
      <c r="G1149" t="s">
        <v>1237</v>
      </c>
      <c r="H1149" t="str">
        <f>TRIM(PROPER((assembly_staff_import[[#This Row],[Last Name via NAME_SOURCE_KEY TEXT]]&amp;" "&amp;assembly_staff_import[[#This Row],[Suffix via NAME_SOURCE_KEY]])))</f>
        <v>Mclean</v>
      </c>
      <c r="I1149" t="str">
        <f>PROPER(assembly_staff_import[[#This Row],[JOB TITLE_SOURCE_KEY]])</f>
        <v xml:space="preserve">Mgr Leg Applicatns                         </v>
      </c>
      <c r="J1149" t="s">
        <v>72</v>
      </c>
      <c r="K1149" t="str">
        <f>IF(assembly_staff_import[[#This Row],[Legislative Staff Type]]="Personal",assembly_staff_import[[#This Row],[Vlookup Reports To Person]], "")</f>
        <v/>
      </c>
      <c r="L1149" t="str">
        <f>PROPER(assembly_staff_import[[#This Row],[First MI Name via NAME_SOURCE_KEY TEXT]])</f>
        <v xml:space="preserve"> Mark A</v>
      </c>
      <c r="M1149" t="s">
        <v>16772</v>
      </c>
      <c r="N1149" t="str">
        <f>LOWER(CONCATENATE(assembly_staff_import[[#This Row],[Last Name]],LEFT(assembly_staff_import[[#This Row],[First Name (no initial)]],1),"@nyassembly.gov"))</f>
        <v>mcleanm@nyassembly.gov</v>
      </c>
      <c r="O1149" t="s">
        <v>12213</v>
      </c>
      <c r="P1149" t="e">
        <f>VLOOKUP(assembly_staff_import[[#This Row],[Full Name]],[3]!PEOPLE_March_20[#Data],1,0)</f>
        <v>#REF!</v>
      </c>
      <c r="Q1149" t="e">
        <f>VLOOKUP(assembly_staff_import[[#This Row],[Full Name]],[3]!Table17[#Data],3,0)</f>
        <v>#REF!</v>
      </c>
      <c r="R1149" t="e">
        <f>VLOOKUP(assembly_staff_import[[#This Row],[Formatted Works for Group]],[3]!Table7[#Data],1,0)</f>
        <v>#REF!</v>
      </c>
      <c r="S1149"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49" s="20" t="str">
        <f>TRIM(assembly_staff_import[[#This Row],[NAME_SOURCE_KEY]])</f>
        <v>MCLEAN, MARK A</v>
      </c>
      <c r="U1149" t="s">
        <v>29080</v>
      </c>
      <c r="V1149" t="s">
        <v>29081</v>
      </c>
      <c r="W1149" t="s">
        <v>24714</v>
      </c>
      <c r="Y1149"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49" t="s">
        <v>28914</v>
      </c>
      <c r="AA1149" t="e">
        <f>VLOOKUP(assembly_staff_import[[#This Row],[Formatted and corrected Works for Group Text]],[3]!Table4[#Data],1,0)</f>
        <v>#REF!</v>
      </c>
      <c r="AB1149" t="e">
        <f>VLOOKUP(assembly_staff_import[[#This Row],[Formatted and corrected Works for Group Text]],[3]!Table5[#Data],2,0)</f>
        <v>#REF!</v>
      </c>
      <c r="AC1149" t="str">
        <f>IF(TRIM(assembly_staff_import[[#This Row],[PUBLIC INFO ADDR_SOURCE_KEY]])="CAPITOL, ALBANY", "Legislative / Capitol Office", "District Office")</f>
        <v>Legislative / Capitol Office</v>
      </c>
      <c r="AD1149" t="s">
        <v>28915</v>
      </c>
      <c r="AF1149" t="str">
        <f t="shared" si="62"/>
        <v xml:space="preserve">228 </v>
      </c>
      <c r="AG1149" t="s">
        <v>28915</v>
      </c>
      <c r="AH1149" t="s">
        <v>29082</v>
      </c>
      <c r="AI1149" t="s">
        <v>29083</v>
      </c>
      <c r="AJ1149" t="s">
        <v>23493</v>
      </c>
    </row>
    <row r="1150" spans="1:36" x14ac:dyDescent="0.2">
      <c r="A1150" t="str">
        <f>TRIM(PROPER((assembly_staff_import[[#This Row],[First MI Name via NAME_SOURCE_KEY TEXT]]&amp;" "&amp;assembly_staff_import[[#This Row],[Last Name via NAME_SOURCE_KEY TEXT]]&amp;" "&amp;assembly_staff_import[[#This Row],[Suffix via NAME_SOURCE_KEY]])))</f>
        <v>Mark J Aversa</v>
      </c>
      <c r="B1150" t="str">
        <f>TRIM(CONCATENATE(TRIM(assembly_staff_import[[#This Row],[Full Name]]), ", ", assembly_staff_import[[#This Row],[Title]]))</f>
        <v>Mark J Aversa, Proj Mgr</v>
      </c>
      <c r="C1150" t="e">
        <f>assembly_staff_import[[#This Row],[Vlookup_groups]]</f>
        <v>#REF!</v>
      </c>
      <c r="D1150" t="str">
        <f>IF(assembly_staff_import[[#This Row],[Legislative Staff Type]]="Personal",assembly_staff_import[[#This Row],[Formatted Personal Staff Office]],"")</f>
        <v/>
      </c>
      <c r="E1150" t="s">
        <v>65</v>
      </c>
      <c r="F1150" s="19" t="s">
        <v>10913</v>
      </c>
      <c r="G1150" t="s">
        <v>1237</v>
      </c>
      <c r="H1150" t="str">
        <f>TRIM(PROPER((assembly_staff_import[[#This Row],[Last Name via NAME_SOURCE_KEY TEXT]]&amp;" "&amp;assembly_staff_import[[#This Row],[Suffix via NAME_SOURCE_KEY]])))</f>
        <v>Aversa</v>
      </c>
      <c r="I1150" t="str">
        <f>PROPER(assembly_staff_import[[#This Row],[JOB TITLE_SOURCE_KEY]])</f>
        <v xml:space="preserve">Proj Mgr                                   </v>
      </c>
      <c r="J1150" t="s">
        <v>72</v>
      </c>
      <c r="K1150" t="str">
        <f>IF(assembly_staff_import[[#This Row],[Legislative Staff Type]]="Personal",assembly_staff_import[[#This Row],[Vlookup Reports To Person]], "")</f>
        <v/>
      </c>
      <c r="L1150" t="str">
        <f>PROPER(assembly_staff_import[[#This Row],[First MI Name via NAME_SOURCE_KEY TEXT]])</f>
        <v xml:space="preserve"> Mark J</v>
      </c>
      <c r="M1150" t="s">
        <v>18658</v>
      </c>
      <c r="N1150" t="str">
        <f>LOWER(CONCATENATE(assembly_staff_import[[#This Row],[Last Name]],LEFT(assembly_staff_import[[#This Row],[First Name (no initial)]],1),"@nyassembly.gov"))</f>
        <v>aversam@nyassembly.gov</v>
      </c>
      <c r="O1150" t="s">
        <v>12213</v>
      </c>
      <c r="P1150" t="e">
        <f>VLOOKUP(assembly_staff_import[[#This Row],[Full Name]],[3]!PEOPLE_March_20[#Data],1,0)</f>
        <v>#REF!</v>
      </c>
      <c r="Q1150" t="e">
        <f>VLOOKUP(assembly_staff_import[[#This Row],[Full Name]],[3]!Table17[#Data],3,0)</f>
        <v>#REF!</v>
      </c>
      <c r="R1150" t="e">
        <f>VLOOKUP(assembly_staff_import[[#This Row],[Formatted Works for Group]],[3]!Table7[#Data],1,0)</f>
        <v>#REF!</v>
      </c>
      <c r="S1150"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50" s="20" t="str">
        <f>TRIM(assembly_staff_import[[#This Row],[NAME_SOURCE_KEY]])</f>
        <v>AVERSA, MARK J</v>
      </c>
      <c r="U1150" t="s">
        <v>29084</v>
      </c>
      <c r="V1150" t="s">
        <v>29085</v>
      </c>
      <c r="W1150" t="s">
        <v>25330</v>
      </c>
      <c r="Y1150"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50" t="s">
        <v>28914</v>
      </c>
      <c r="AA1150" t="e">
        <f>VLOOKUP(assembly_staff_import[[#This Row],[Formatted and corrected Works for Group Text]],[3]!Table4[#Data],1,0)</f>
        <v>#REF!</v>
      </c>
      <c r="AB1150" t="e">
        <f>VLOOKUP(assembly_staff_import[[#This Row],[Formatted and corrected Works for Group Text]],[3]!Table5[#Data],2,0)</f>
        <v>#REF!</v>
      </c>
      <c r="AC1150" t="str">
        <f>IF(TRIM(assembly_staff_import[[#This Row],[PUBLIC INFO ADDR_SOURCE_KEY]])="CAPITOL, ALBANY", "Legislative / Capitol Office", "District Office")</f>
        <v>Legislative / Capitol Office</v>
      </c>
      <c r="AD1150" t="s">
        <v>28915</v>
      </c>
      <c r="AF1150" t="str">
        <f t="shared" si="62"/>
        <v xml:space="preserve">228 </v>
      </c>
      <c r="AG1150" t="s">
        <v>28915</v>
      </c>
      <c r="AH1150" t="s">
        <v>29086</v>
      </c>
      <c r="AI1150" t="s">
        <v>28934</v>
      </c>
      <c r="AJ1150" t="s">
        <v>23493</v>
      </c>
    </row>
    <row r="1151" spans="1:36" x14ac:dyDescent="0.2">
      <c r="A1151" t="str">
        <f>TRIM(PROPER((assembly_staff_import[[#This Row],[First MI Name via NAME_SOURCE_KEY TEXT]]&amp;" "&amp;assembly_staff_import[[#This Row],[Last Name via NAME_SOURCE_KEY TEXT]]&amp;" "&amp;assembly_staff_import[[#This Row],[Suffix via NAME_SOURCE_KEY]])))</f>
        <v>Mary Ellen Coon</v>
      </c>
      <c r="B1151" t="str">
        <f>TRIM(CONCATENATE(TRIM(assembly_staff_import[[#This Row],[Full Name]]), ", ", assembly_staff_import[[#This Row],[Title]]))</f>
        <v>Mary Ellen Coon, Comp Oper</v>
      </c>
      <c r="C1151" t="e">
        <f>assembly_staff_import[[#This Row],[Vlookup_groups]]</f>
        <v>#REF!</v>
      </c>
      <c r="D1151" t="str">
        <f>IF(assembly_staff_import[[#This Row],[Legislative Staff Type]]="Personal",assembly_staff_import[[#This Row],[Formatted Personal Staff Office]],"")</f>
        <v/>
      </c>
      <c r="E1151" t="s">
        <v>65</v>
      </c>
      <c r="F1151" s="19" t="s">
        <v>10913</v>
      </c>
      <c r="G1151" t="s">
        <v>1237</v>
      </c>
      <c r="H1151" t="str">
        <f>TRIM(PROPER((assembly_staff_import[[#This Row],[Last Name via NAME_SOURCE_KEY TEXT]]&amp;" "&amp;assembly_staff_import[[#This Row],[Suffix via NAME_SOURCE_KEY]])))</f>
        <v>Coon</v>
      </c>
      <c r="I1151" t="str">
        <f>PROPER(assembly_staff_import[[#This Row],[JOB TITLE_SOURCE_KEY]])</f>
        <v xml:space="preserve">Comp Oper                                  </v>
      </c>
      <c r="J1151" t="s">
        <v>72</v>
      </c>
      <c r="K1151" t="str">
        <f>IF(assembly_staff_import[[#This Row],[Legislative Staff Type]]="Personal",assembly_staff_import[[#This Row],[Vlookup Reports To Person]], "")</f>
        <v/>
      </c>
      <c r="L1151" t="str">
        <f>PROPER(assembly_staff_import[[#This Row],[First MI Name via NAME_SOURCE_KEY TEXT]])</f>
        <v xml:space="preserve"> Mary Ellen</v>
      </c>
      <c r="M1151" t="s">
        <v>12190</v>
      </c>
      <c r="N1151" t="str">
        <f>LOWER(CONCATENATE(assembly_staff_import[[#This Row],[Last Name]],LEFT(assembly_staff_import[[#This Row],[First Name (no initial)]],1),"@nyassembly.gov"))</f>
        <v>coonm@nyassembly.gov</v>
      </c>
      <c r="O1151" t="s">
        <v>904</v>
      </c>
      <c r="P1151" t="e">
        <f>VLOOKUP(assembly_staff_import[[#This Row],[Full Name]],[3]!PEOPLE_March_20[#Data],1,0)</f>
        <v>#REF!</v>
      </c>
      <c r="Q1151" t="e">
        <f>VLOOKUP(assembly_staff_import[[#This Row],[Full Name]],[3]!Table17[#Data],3,0)</f>
        <v>#REF!</v>
      </c>
      <c r="R1151" t="e">
        <f>VLOOKUP(assembly_staff_import[[#This Row],[Formatted Works for Group]],[3]!Table7[#Data],1,0)</f>
        <v>#REF!</v>
      </c>
      <c r="S1151"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51" s="20" t="str">
        <f>TRIM(assembly_staff_import[[#This Row],[NAME_SOURCE_KEY]])</f>
        <v>COON, MARY ELLEN</v>
      </c>
      <c r="U1151" t="s">
        <v>29087</v>
      </c>
      <c r="V1151" t="s">
        <v>29088</v>
      </c>
      <c r="W1151" t="s">
        <v>29089</v>
      </c>
      <c r="Y1151"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51" t="s">
        <v>28914</v>
      </c>
      <c r="AA1151" t="e">
        <f>VLOOKUP(assembly_staff_import[[#This Row],[Formatted and corrected Works for Group Text]],[3]!Table4[#Data],1,0)</f>
        <v>#REF!</v>
      </c>
      <c r="AB1151" t="e">
        <f>VLOOKUP(assembly_staff_import[[#This Row],[Formatted and corrected Works for Group Text]],[3]!Table5[#Data],2,0)</f>
        <v>#REF!</v>
      </c>
      <c r="AC1151" t="str">
        <f>IF(TRIM(assembly_staff_import[[#This Row],[PUBLIC INFO ADDR_SOURCE_KEY]])="CAPITOL, ALBANY", "Legislative / Capitol Office", "District Office")</f>
        <v>Legislative / Capitol Office</v>
      </c>
      <c r="AD1151" t="s">
        <v>28915</v>
      </c>
      <c r="AF1151" t="str">
        <f t="shared" si="62"/>
        <v xml:space="preserve">228 </v>
      </c>
      <c r="AG1151" t="s">
        <v>28915</v>
      </c>
      <c r="AH1151" t="s">
        <v>29090</v>
      </c>
      <c r="AI1151" t="s">
        <v>27976</v>
      </c>
      <c r="AJ1151" t="s">
        <v>23493</v>
      </c>
    </row>
    <row r="1152" spans="1:36" x14ac:dyDescent="0.2">
      <c r="A1152" t="str">
        <f>TRIM(PROPER((assembly_staff_import[[#This Row],[First MI Name via NAME_SOURCE_KEY TEXT]]&amp;" "&amp;assembly_staff_import[[#This Row],[Last Name via NAME_SOURCE_KEY TEXT]]&amp;" "&amp;assembly_staff_import[[#This Row],[Suffix via NAME_SOURCE_KEY]])))</f>
        <v>Matthew K Nhan</v>
      </c>
      <c r="B1152" t="str">
        <f>TRIM(CONCATENATE(TRIM(assembly_staff_import[[#This Row],[Full Name]]), ", ", assembly_staff_import[[#This Row],[Title]]))</f>
        <v>Matthew K Nhan, Comp Programmer Anal</v>
      </c>
      <c r="C1152" t="e">
        <f>assembly_staff_import[[#This Row],[Vlookup_groups]]</f>
        <v>#REF!</v>
      </c>
      <c r="D1152" t="str">
        <f>IF(assembly_staff_import[[#This Row],[Legislative Staff Type]]="Personal",assembly_staff_import[[#This Row],[Formatted Personal Staff Office]],"")</f>
        <v/>
      </c>
      <c r="E1152" t="s">
        <v>65</v>
      </c>
      <c r="F1152" s="19" t="s">
        <v>10913</v>
      </c>
      <c r="G1152" t="s">
        <v>1237</v>
      </c>
      <c r="H1152" t="str">
        <f>TRIM(PROPER((assembly_staff_import[[#This Row],[Last Name via NAME_SOURCE_KEY TEXT]]&amp;" "&amp;assembly_staff_import[[#This Row],[Suffix via NAME_SOURCE_KEY]])))</f>
        <v>Nhan</v>
      </c>
      <c r="I1152" t="str">
        <f>PROPER(assembly_staff_import[[#This Row],[JOB TITLE_SOURCE_KEY]])</f>
        <v xml:space="preserve">Comp Programmer Anal                       </v>
      </c>
      <c r="J1152" t="s">
        <v>72</v>
      </c>
      <c r="K1152" t="str">
        <f>IF(assembly_staff_import[[#This Row],[Legislative Staff Type]]="Personal",assembly_staff_import[[#This Row],[Vlookup Reports To Person]], "")</f>
        <v/>
      </c>
      <c r="L1152" t="str">
        <f>PROPER(assembly_staff_import[[#This Row],[First MI Name via NAME_SOURCE_KEY TEXT]])</f>
        <v xml:space="preserve"> Matthew K</v>
      </c>
      <c r="M1152" t="s">
        <v>16511</v>
      </c>
      <c r="N1152" t="str">
        <f>LOWER(CONCATENATE(assembly_staff_import[[#This Row],[Last Name]],LEFT(assembly_staff_import[[#This Row],[First Name (no initial)]],1),"@nyassembly.gov"))</f>
        <v>nhanm@nyassembly.gov</v>
      </c>
      <c r="O1152" t="s">
        <v>7705</v>
      </c>
      <c r="P1152" t="e">
        <f>VLOOKUP(assembly_staff_import[[#This Row],[Full Name]],[3]!PEOPLE_March_20[#Data],1,0)</f>
        <v>#REF!</v>
      </c>
      <c r="Q1152" t="e">
        <f>VLOOKUP(assembly_staff_import[[#This Row],[Full Name]],[3]!Table17[#Data],3,0)</f>
        <v>#REF!</v>
      </c>
      <c r="R1152" t="e">
        <f>VLOOKUP(assembly_staff_import[[#This Row],[Formatted Works for Group]],[3]!Table7[#Data],1,0)</f>
        <v>#REF!</v>
      </c>
      <c r="S1152"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52" s="20" t="str">
        <f>TRIM(assembly_staff_import[[#This Row],[NAME_SOURCE_KEY]])</f>
        <v>NHAN, MATTHEW K</v>
      </c>
      <c r="U1152" t="s">
        <v>29091</v>
      </c>
      <c r="V1152" t="s">
        <v>29092</v>
      </c>
      <c r="W1152" t="s">
        <v>26995</v>
      </c>
      <c r="Y1152"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52" t="s">
        <v>28914</v>
      </c>
      <c r="AA1152" t="e">
        <f>VLOOKUP(assembly_staff_import[[#This Row],[Formatted and corrected Works for Group Text]],[3]!Table4[#Data],1,0)</f>
        <v>#REF!</v>
      </c>
      <c r="AB1152" t="e">
        <f>VLOOKUP(assembly_staff_import[[#This Row],[Formatted and corrected Works for Group Text]],[3]!Table5[#Data],2,0)</f>
        <v>#REF!</v>
      </c>
      <c r="AC1152" t="str">
        <f>IF(TRIM(assembly_staff_import[[#This Row],[PUBLIC INFO ADDR_SOURCE_KEY]])="CAPITOL, ALBANY", "Legislative / Capitol Office", "District Office")</f>
        <v>Legislative / Capitol Office</v>
      </c>
      <c r="AD1152" t="s">
        <v>28915</v>
      </c>
      <c r="AF1152" t="str">
        <f t="shared" si="62"/>
        <v xml:space="preserve">228 </v>
      </c>
      <c r="AG1152" t="s">
        <v>28915</v>
      </c>
      <c r="AH1152" t="s">
        <v>29093</v>
      </c>
      <c r="AI1152" t="s">
        <v>29094</v>
      </c>
      <c r="AJ1152" t="s">
        <v>23493</v>
      </c>
    </row>
    <row r="1153" spans="1:36" x14ac:dyDescent="0.2">
      <c r="A1153" t="str">
        <f>TRIM(PROPER((assembly_staff_import[[#This Row],[First MI Name via NAME_SOURCE_KEY TEXT]]&amp;" "&amp;assembly_staff_import[[#This Row],[Last Name via NAME_SOURCE_KEY TEXT]]&amp;" "&amp;assembly_staff_import[[#This Row],[Suffix via NAME_SOURCE_KEY]])))</f>
        <v>Matthew O Garretson</v>
      </c>
      <c r="B1153" t="str">
        <f>TRIM(CONCATENATE(TRIM(assembly_staff_import[[#This Row],[Full Name]]), ", ", assembly_staff_import[[#This Row],[Title]]))</f>
        <v>Matthew O Garretson, Sr Systms Programmer</v>
      </c>
      <c r="C1153" t="e">
        <f>assembly_staff_import[[#This Row],[Vlookup_groups]]</f>
        <v>#REF!</v>
      </c>
      <c r="D1153" t="str">
        <f>IF(assembly_staff_import[[#This Row],[Legislative Staff Type]]="Personal",assembly_staff_import[[#This Row],[Formatted Personal Staff Office]],"")</f>
        <v/>
      </c>
      <c r="E1153" t="s">
        <v>65</v>
      </c>
      <c r="F1153" s="19" t="s">
        <v>10913</v>
      </c>
      <c r="G1153" t="s">
        <v>1237</v>
      </c>
      <c r="H1153" t="str">
        <f>TRIM(PROPER((assembly_staff_import[[#This Row],[Last Name via NAME_SOURCE_KEY TEXT]]&amp;" "&amp;assembly_staff_import[[#This Row],[Suffix via NAME_SOURCE_KEY]])))</f>
        <v>Garretson</v>
      </c>
      <c r="I1153" t="str">
        <f>PROPER(assembly_staff_import[[#This Row],[JOB TITLE_SOURCE_KEY]])</f>
        <v xml:space="preserve">Sr Systms Programmer                       </v>
      </c>
      <c r="J1153" t="s">
        <v>72</v>
      </c>
      <c r="K1153" t="str">
        <f>IF(assembly_staff_import[[#This Row],[Legislative Staff Type]]="Personal",assembly_staff_import[[#This Row],[Vlookup Reports To Person]], "")</f>
        <v/>
      </c>
      <c r="L1153" t="str">
        <f>PROPER(assembly_staff_import[[#This Row],[First MI Name via NAME_SOURCE_KEY TEXT]])</f>
        <v xml:space="preserve"> Matthew O</v>
      </c>
      <c r="M1153" t="s">
        <v>17728</v>
      </c>
      <c r="N1153" t="str">
        <f>LOWER(CONCATENATE(assembly_staff_import[[#This Row],[Last Name]],LEFT(assembly_staff_import[[#This Row],[First Name (no initial)]],1),"@nyassembly.gov"))</f>
        <v>garretsonm@nyassembly.gov</v>
      </c>
      <c r="O1153" t="s">
        <v>7705</v>
      </c>
      <c r="P1153" t="e">
        <f>VLOOKUP(assembly_staff_import[[#This Row],[Full Name]],[3]!PEOPLE_March_20[#Data],1,0)</f>
        <v>#REF!</v>
      </c>
      <c r="Q1153" t="e">
        <f>VLOOKUP(assembly_staff_import[[#This Row],[Full Name]],[3]!Table17[#Data],3,0)</f>
        <v>#REF!</v>
      </c>
      <c r="R1153" t="e">
        <f>VLOOKUP(assembly_staff_import[[#This Row],[Formatted Works for Group]],[3]!Table7[#Data],1,0)</f>
        <v>#REF!</v>
      </c>
      <c r="S1153"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53" s="20" t="str">
        <f>TRIM(assembly_staff_import[[#This Row],[NAME_SOURCE_KEY]])</f>
        <v>GARRETSON, MATTHEW O</v>
      </c>
      <c r="U1153" t="s">
        <v>29095</v>
      </c>
      <c r="V1153" t="s">
        <v>29096</v>
      </c>
      <c r="W1153" t="s">
        <v>29097</v>
      </c>
      <c r="Y1153"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53" t="s">
        <v>28914</v>
      </c>
      <c r="AA1153" t="e">
        <f>VLOOKUP(assembly_staff_import[[#This Row],[Formatted and corrected Works for Group Text]],[3]!Table4[#Data],1,0)</f>
        <v>#REF!</v>
      </c>
      <c r="AB1153" t="e">
        <f>VLOOKUP(assembly_staff_import[[#This Row],[Formatted and corrected Works for Group Text]],[3]!Table5[#Data],2,0)</f>
        <v>#REF!</v>
      </c>
      <c r="AC1153" t="str">
        <f>IF(TRIM(assembly_staff_import[[#This Row],[PUBLIC INFO ADDR_SOURCE_KEY]])="CAPITOL, ALBANY", "Legislative / Capitol Office", "District Office")</f>
        <v>Legislative / Capitol Office</v>
      </c>
      <c r="AD1153" t="s">
        <v>28915</v>
      </c>
      <c r="AF1153" t="str">
        <f t="shared" si="62"/>
        <v xml:space="preserve">228 </v>
      </c>
      <c r="AG1153" t="s">
        <v>28915</v>
      </c>
      <c r="AH1153" t="s">
        <v>29098</v>
      </c>
      <c r="AI1153" t="s">
        <v>29099</v>
      </c>
      <c r="AJ1153" t="s">
        <v>23493</v>
      </c>
    </row>
    <row r="1154" spans="1:36" x14ac:dyDescent="0.2">
      <c r="A1154" t="str">
        <f>TRIM(PROPER((assembly_staff_import[[#This Row],[First MI Name via NAME_SOURCE_KEY TEXT]]&amp;" "&amp;assembly_staff_import[[#This Row],[Last Name via NAME_SOURCE_KEY TEXT]]&amp;" "&amp;assembly_staff_import[[#This Row],[Suffix via NAME_SOURCE_KEY]])))</f>
        <v>Michael J Dubiac</v>
      </c>
      <c r="B1154" t="str">
        <f>TRIM(CONCATENATE(TRIM(assembly_staff_import[[#This Row],[Full Name]]), ", ", assembly_staff_import[[#This Row],[Title]]))</f>
        <v>Michael J Dubiac, Proj Mgr</v>
      </c>
      <c r="C1154" t="e">
        <f>assembly_staff_import[[#This Row],[Vlookup_groups]]</f>
        <v>#REF!</v>
      </c>
      <c r="D1154" t="str">
        <f>IF(assembly_staff_import[[#This Row],[Legislative Staff Type]]="Personal",assembly_staff_import[[#This Row],[Formatted Personal Staff Office]],"")</f>
        <v/>
      </c>
      <c r="E1154" t="s">
        <v>65</v>
      </c>
      <c r="F1154" s="19" t="s">
        <v>10913</v>
      </c>
      <c r="G1154" t="s">
        <v>1237</v>
      </c>
      <c r="H1154" t="str">
        <f>TRIM(PROPER((assembly_staff_import[[#This Row],[Last Name via NAME_SOURCE_KEY TEXT]]&amp;" "&amp;assembly_staff_import[[#This Row],[Suffix via NAME_SOURCE_KEY]])))</f>
        <v>Dubiac</v>
      </c>
      <c r="I1154" t="str">
        <f>PROPER(assembly_staff_import[[#This Row],[JOB TITLE_SOURCE_KEY]])</f>
        <v xml:space="preserve">Proj Mgr                                   </v>
      </c>
      <c r="J1154" t="s">
        <v>72</v>
      </c>
      <c r="K1154" t="str">
        <f>IF(assembly_staff_import[[#This Row],[Legislative Staff Type]]="Personal",assembly_staff_import[[#This Row],[Vlookup Reports To Person]], "")</f>
        <v/>
      </c>
      <c r="L1154" t="str">
        <f>PROPER(assembly_staff_import[[#This Row],[First MI Name via NAME_SOURCE_KEY TEXT]])</f>
        <v xml:space="preserve"> Michael J</v>
      </c>
      <c r="M1154" t="s">
        <v>17983</v>
      </c>
      <c r="N1154" t="str">
        <f>LOWER(CONCATENATE(assembly_staff_import[[#This Row],[Last Name]],LEFT(assembly_staff_import[[#This Row],[First Name (no initial)]],1),"@nyassembly.gov"))</f>
        <v>dubiacm@nyassembly.gov</v>
      </c>
      <c r="O1154" t="s">
        <v>3705</v>
      </c>
      <c r="P1154" t="e">
        <f>VLOOKUP(assembly_staff_import[[#This Row],[Full Name]],[3]!PEOPLE_March_20[#Data],1,0)</f>
        <v>#REF!</v>
      </c>
      <c r="Q1154" t="e">
        <f>VLOOKUP(assembly_staff_import[[#This Row],[Full Name]],[3]!Table17[#Data],3,0)</f>
        <v>#REF!</v>
      </c>
      <c r="R1154" t="e">
        <f>VLOOKUP(assembly_staff_import[[#This Row],[Formatted Works for Group]],[3]!Table7[#Data],1,0)</f>
        <v>#REF!</v>
      </c>
      <c r="S1154"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54" s="20" t="str">
        <f>TRIM(assembly_staff_import[[#This Row],[NAME_SOURCE_KEY]])</f>
        <v>DUBIAC, MICHAEL J</v>
      </c>
      <c r="U1154" t="s">
        <v>29100</v>
      </c>
      <c r="V1154" t="s">
        <v>29101</v>
      </c>
      <c r="W1154" t="s">
        <v>24922</v>
      </c>
      <c r="Y1154"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54" t="s">
        <v>28914</v>
      </c>
      <c r="AA1154" t="e">
        <f>VLOOKUP(assembly_staff_import[[#This Row],[Formatted and corrected Works for Group Text]],[3]!Table4[#Data],1,0)</f>
        <v>#REF!</v>
      </c>
      <c r="AB1154" t="e">
        <f>VLOOKUP(assembly_staff_import[[#This Row],[Formatted and corrected Works for Group Text]],[3]!Table5[#Data],2,0)</f>
        <v>#REF!</v>
      </c>
      <c r="AC1154" t="str">
        <f>IF(TRIM(assembly_staff_import[[#This Row],[PUBLIC INFO ADDR_SOURCE_KEY]])="CAPITOL, ALBANY", "Legislative / Capitol Office", "District Office")</f>
        <v>Legislative / Capitol Office</v>
      </c>
      <c r="AD1154" t="s">
        <v>28915</v>
      </c>
      <c r="AF1154" t="str">
        <f t="shared" si="62"/>
        <v xml:space="preserve">228 </v>
      </c>
      <c r="AG1154" t="s">
        <v>28915</v>
      </c>
      <c r="AH1154" t="s">
        <v>29102</v>
      </c>
      <c r="AI1154" t="s">
        <v>28934</v>
      </c>
      <c r="AJ1154" t="s">
        <v>23493</v>
      </c>
    </row>
    <row r="1155" spans="1:36" x14ac:dyDescent="0.2">
      <c r="A1155" t="str">
        <f>TRIM(PROPER((assembly_staff_import[[#This Row],[First MI Name via NAME_SOURCE_KEY TEXT]]&amp;" "&amp;assembly_staff_import[[#This Row],[Last Name via NAME_SOURCE_KEY TEXT]]&amp;" "&amp;assembly_staff_import[[#This Row],[Suffix via NAME_SOURCE_KEY]])))</f>
        <v>Nicholas J Gritmon</v>
      </c>
      <c r="B1155" t="str">
        <f>TRIM(CONCATENATE(TRIM(assembly_staff_import[[#This Row],[Full Name]]), ", ", assembly_staff_import[[#This Row],[Title]]))</f>
        <v>Nicholas J Gritmon, Systems Programmer</v>
      </c>
      <c r="C1155" t="e">
        <f>assembly_staff_import[[#This Row],[Vlookup_groups]]</f>
        <v>#REF!</v>
      </c>
      <c r="D1155" t="str">
        <f>IF(assembly_staff_import[[#This Row],[Legislative Staff Type]]="Personal",assembly_staff_import[[#This Row],[Formatted Personal Staff Office]],"")</f>
        <v/>
      </c>
      <c r="E1155" t="s">
        <v>65</v>
      </c>
      <c r="F1155" s="19" t="s">
        <v>10913</v>
      </c>
      <c r="G1155" t="s">
        <v>1237</v>
      </c>
      <c r="H1155" t="str">
        <f>TRIM(PROPER((assembly_staff_import[[#This Row],[Last Name via NAME_SOURCE_KEY TEXT]]&amp;" "&amp;assembly_staff_import[[#This Row],[Suffix via NAME_SOURCE_KEY]])))</f>
        <v>Gritmon</v>
      </c>
      <c r="I1155" t="str">
        <f>PROPER(assembly_staff_import[[#This Row],[JOB TITLE_SOURCE_KEY]])</f>
        <v xml:space="preserve">Systems Programmer                         </v>
      </c>
      <c r="J1155" t="s">
        <v>72</v>
      </c>
      <c r="K1155" t="str">
        <f>IF(assembly_staff_import[[#This Row],[Legislative Staff Type]]="Personal",assembly_staff_import[[#This Row],[Vlookup Reports To Person]], "")</f>
        <v/>
      </c>
      <c r="L1155" t="str">
        <f>PROPER(assembly_staff_import[[#This Row],[First MI Name via NAME_SOURCE_KEY TEXT]])</f>
        <v xml:space="preserve"> Nicholas J</v>
      </c>
      <c r="M1155" t="s">
        <v>17484</v>
      </c>
      <c r="N1155" t="str">
        <f>LOWER(CONCATENATE(assembly_staff_import[[#This Row],[Last Name]],LEFT(assembly_staff_import[[#This Row],[First Name (no initial)]],1),"@nyassembly.gov"))</f>
        <v>gritmonn@nyassembly.gov</v>
      </c>
      <c r="O1155" t="s">
        <v>23835</v>
      </c>
      <c r="P1155" t="e">
        <f>VLOOKUP(assembly_staff_import[[#This Row],[Full Name]],[3]!PEOPLE_March_20[#Data],1,0)</f>
        <v>#REF!</v>
      </c>
      <c r="Q1155" t="e">
        <f>VLOOKUP(assembly_staff_import[[#This Row],[Full Name]],[3]!Table17[#Data],3,0)</f>
        <v>#REF!</v>
      </c>
      <c r="R1155" t="e">
        <f>VLOOKUP(assembly_staff_import[[#This Row],[Formatted Works for Group]],[3]!Table7[#Data],1,0)</f>
        <v>#REF!</v>
      </c>
      <c r="S1155"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55" s="20" t="str">
        <f>TRIM(assembly_staff_import[[#This Row],[NAME_SOURCE_KEY]])</f>
        <v>GRITMON, NICHOLAS J</v>
      </c>
      <c r="U1155" t="s">
        <v>29103</v>
      </c>
      <c r="V1155" t="s">
        <v>29104</v>
      </c>
      <c r="W1155" t="s">
        <v>27050</v>
      </c>
      <c r="Y1155"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55" t="s">
        <v>28914</v>
      </c>
      <c r="AA1155" t="e">
        <f>VLOOKUP(assembly_staff_import[[#This Row],[Formatted and corrected Works for Group Text]],[3]!Table4[#Data],1,0)</f>
        <v>#REF!</v>
      </c>
      <c r="AB1155" t="e">
        <f>VLOOKUP(assembly_staff_import[[#This Row],[Formatted and corrected Works for Group Text]],[3]!Table5[#Data],2,0)</f>
        <v>#REF!</v>
      </c>
      <c r="AC1155" t="str">
        <f>IF(TRIM(assembly_staff_import[[#This Row],[PUBLIC INFO ADDR_SOURCE_KEY]])="CAPITOL, ALBANY", "Legislative / Capitol Office", "District Office")</f>
        <v>Legislative / Capitol Office</v>
      </c>
      <c r="AD1155" t="s">
        <v>28915</v>
      </c>
      <c r="AF1155" t="str">
        <f t="shared" si="62"/>
        <v xml:space="preserve">228 </v>
      </c>
      <c r="AG1155" t="s">
        <v>28915</v>
      </c>
      <c r="AH1155" t="s">
        <v>29105</v>
      </c>
      <c r="AI1155" t="s">
        <v>28984</v>
      </c>
      <c r="AJ1155" t="s">
        <v>23493</v>
      </c>
    </row>
    <row r="1156" spans="1:36" x14ac:dyDescent="0.2">
      <c r="A1156" t="str">
        <f>TRIM(PROPER((assembly_staff_import[[#This Row],[First MI Name via NAME_SOURCE_KEY TEXT]]&amp;" "&amp;assembly_staff_import[[#This Row],[Last Name via NAME_SOURCE_KEY TEXT]]&amp;" "&amp;assembly_staff_import[[#This Row],[Suffix via NAME_SOURCE_KEY]])))</f>
        <v>Randall W Strijek</v>
      </c>
      <c r="B1156" t="str">
        <f>TRIM(CONCATENATE(TRIM(assembly_staff_import[[#This Row],[Full Name]]), ", ", assembly_staff_import[[#This Row],[Title]]))</f>
        <v>Randall W Strijek, Pc Sr System Analyst</v>
      </c>
      <c r="C1156" t="e">
        <f>assembly_staff_import[[#This Row],[Vlookup_groups]]</f>
        <v>#REF!</v>
      </c>
      <c r="D1156" t="str">
        <f>IF(assembly_staff_import[[#This Row],[Legislative Staff Type]]="Personal",assembly_staff_import[[#This Row],[Formatted Personal Staff Office]],"")</f>
        <v/>
      </c>
      <c r="E1156" t="s">
        <v>65</v>
      </c>
      <c r="F1156" s="19" t="s">
        <v>10913</v>
      </c>
      <c r="G1156" t="s">
        <v>1237</v>
      </c>
      <c r="H1156" t="str">
        <f>TRIM(PROPER((assembly_staff_import[[#This Row],[Last Name via NAME_SOURCE_KEY TEXT]]&amp;" "&amp;assembly_staff_import[[#This Row],[Suffix via NAME_SOURCE_KEY]])))</f>
        <v>Strijek</v>
      </c>
      <c r="I1156" t="str">
        <f>PROPER(assembly_staff_import[[#This Row],[JOB TITLE_SOURCE_KEY]])</f>
        <v xml:space="preserve">Pc Sr System Analyst                       </v>
      </c>
      <c r="J1156" t="s">
        <v>72</v>
      </c>
      <c r="K1156" t="str">
        <f>IF(assembly_staff_import[[#This Row],[Legislative Staff Type]]="Personal",assembly_staff_import[[#This Row],[Vlookup Reports To Person]], "")</f>
        <v/>
      </c>
      <c r="L1156" t="str">
        <f>PROPER(assembly_staff_import[[#This Row],[First MI Name via NAME_SOURCE_KEY TEXT]])</f>
        <v xml:space="preserve"> Randall W</v>
      </c>
      <c r="M1156" t="s">
        <v>16107</v>
      </c>
      <c r="N1156" t="str">
        <f>LOWER(CONCATENATE(assembly_staff_import[[#This Row],[Last Name]],LEFT(assembly_staff_import[[#This Row],[First Name (no initial)]],1),"@nyassembly.gov"))</f>
        <v>strijekr@nyassembly.gov</v>
      </c>
      <c r="O1156" t="s">
        <v>6187</v>
      </c>
      <c r="P1156" t="e">
        <f>VLOOKUP(assembly_staff_import[[#This Row],[Full Name]],[3]!PEOPLE_March_20[#Data],1,0)</f>
        <v>#REF!</v>
      </c>
      <c r="Q1156" t="e">
        <f>VLOOKUP(assembly_staff_import[[#This Row],[Full Name]],[3]!Table17[#Data],3,0)</f>
        <v>#REF!</v>
      </c>
      <c r="R1156" t="e">
        <f>VLOOKUP(assembly_staff_import[[#This Row],[Formatted Works for Group]],[3]!Table7[#Data],1,0)</f>
        <v>#REF!</v>
      </c>
      <c r="S1156"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56" s="20" t="str">
        <f>TRIM(assembly_staff_import[[#This Row],[NAME_SOURCE_KEY]])</f>
        <v>STRIJEK, RANDALL W</v>
      </c>
      <c r="U1156" t="s">
        <v>29106</v>
      </c>
      <c r="V1156" t="s">
        <v>29107</v>
      </c>
      <c r="W1156" t="s">
        <v>29108</v>
      </c>
      <c r="Y1156"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56" t="s">
        <v>28914</v>
      </c>
      <c r="AA1156" t="e">
        <f>VLOOKUP(assembly_staff_import[[#This Row],[Formatted and corrected Works for Group Text]],[3]!Table4[#Data],1,0)</f>
        <v>#REF!</v>
      </c>
      <c r="AB1156" t="e">
        <f>VLOOKUP(assembly_staff_import[[#This Row],[Formatted and corrected Works for Group Text]],[3]!Table5[#Data],2,0)</f>
        <v>#REF!</v>
      </c>
      <c r="AC1156" t="str">
        <f>IF(TRIM(assembly_staff_import[[#This Row],[PUBLIC INFO ADDR_SOURCE_KEY]])="CAPITOL, ALBANY", "Legislative / Capitol Office", "District Office")</f>
        <v>Legislative / Capitol Office</v>
      </c>
      <c r="AD1156" t="s">
        <v>28915</v>
      </c>
      <c r="AF1156" t="str">
        <f t="shared" si="62"/>
        <v xml:space="preserve">228 </v>
      </c>
      <c r="AG1156" t="s">
        <v>28915</v>
      </c>
      <c r="AH1156" t="s">
        <v>29109</v>
      </c>
      <c r="AI1156" t="s">
        <v>29110</v>
      </c>
      <c r="AJ1156" t="s">
        <v>23493</v>
      </c>
    </row>
    <row r="1157" spans="1:36" x14ac:dyDescent="0.2">
      <c r="A1157" t="str">
        <f>TRIM(PROPER((assembly_staff_import[[#This Row],[First MI Name via NAME_SOURCE_KEY TEXT]]&amp;" "&amp;assembly_staff_import[[#This Row],[Last Name via NAME_SOURCE_KEY TEXT]]&amp;" "&amp;assembly_staff_import[[#This Row],[Suffix via NAME_SOURCE_KEY]])))</f>
        <v>Raymond C Bohley</v>
      </c>
      <c r="B1157" t="str">
        <f>TRIM(CONCATENATE(TRIM(assembly_staff_import[[#This Row],[Full Name]]), ", ", assembly_staff_import[[#This Row],[Title]]))</f>
        <v>Raymond C Bohley, Shift Supervisor</v>
      </c>
      <c r="C1157" t="e">
        <f>assembly_staff_import[[#This Row],[Vlookup_groups]]</f>
        <v>#REF!</v>
      </c>
      <c r="D1157" t="str">
        <f>IF(assembly_staff_import[[#This Row],[Legislative Staff Type]]="Personal",assembly_staff_import[[#This Row],[Formatted Personal Staff Office]],"")</f>
        <v/>
      </c>
      <c r="E1157" t="s">
        <v>65</v>
      </c>
      <c r="F1157" s="19" t="s">
        <v>10913</v>
      </c>
      <c r="G1157" t="s">
        <v>1237</v>
      </c>
      <c r="H1157" t="str">
        <f>TRIM(PROPER((assembly_staff_import[[#This Row],[Last Name via NAME_SOURCE_KEY TEXT]]&amp;" "&amp;assembly_staff_import[[#This Row],[Suffix via NAME_SOURCE_KEY]])))</f>
        <v>Bohley</v>
      </c>
      <c r="I1157" t="str">
        <f>PROPER(assembly_staff_import[[#This Row],[JOB TITLE_SOURCE_KEY]])</f>
        <v xml:space="preserve">Shift Supervisor                           </v>
      </c>
      <c r="J1157" t="s">
        <v>72</v>
      </c>
      <c r="K1157" t="str">
        <f>IF(assembly_staff_import[[#This Row],[Legislative Staff Type]]="Personal",assembly_staff_import[[#This Row],[Vlookup Reports To Person]], "")</f>
        <v/>
      </c>
      <c r="L1157" t="str">
        <f>PROPER(assembly_staff_import[[#This Row],[First MI Name via NAME_SOURCE_KEY TEXT]])</f>
        <v xml:space="preserve"> Raymond C</v>
      </c>
      <c r="M1157" t="s">
        <v>18630</v>
      </c>
      <c r="N1157" t="str">
        <f>LOWER(CONCATENATE(assembly_staff_import[[#This Row],[Last Name]],LEFT(assembly_staff_import[[#This Row],[First Name (no initial)]],1),"@nyassembly.gov"))</f>
        <v>bohleyr@nyassembly.gov</v>
      </c>
      <c r="O1157" t="s">
        <v>29111</v>
      </c>
      <c r="P1157" t="e">
        <f>VLOOKUP(assembly_staff_import[[#This Row],[Full Name]],[3]!PEOPLE_March_20[#Data],1,0)</f>
        <v>#REF!</v>
      </c>
      <c r="Q1157" t="e">
        <f>VLOOKUP(assembly_staff_import[[#This Row],[Full Name]],[3]!Table17[#Data],3,0)</f>
        <v>#REF!</v>
      </c>
      <c r="R1157" t="e">
        <f>VLOOKUP(assembly_staff_import[[#This Row],[Formatted Works for Group]],[3]!Table7[#Data],1,0)</f>
        <v>#REF!</v>
      </c>
      <c r="S1157"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57" s="20" t="str">
        <f>TRIM(assembly_staff_import[[#This Row],[NAME_SOURCE_KEY]])</f>
        <v>BOHLEY, RAYMOND C</v>
      </c>
      <c r="U1157" t="s">
        <v>29112</v>
      </c>
      <c r="V1157" t="s">
        <v>25690</v>
      </c>
      <c r="W1157" t="s">
        <v>29113</v>
      </c>
      <c r="Y1157"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57" t="s">
        <v>28914</v>
      </c>
      <c r="AA1157" t="e">
        <f>VLOOKUP(assembly_staff_import[[#This Row],[Formatted and corrected Works for Group Text]],[3]!Table4[#Data],1,0)</f>
        <v>#REF!</v>
      </c>
      <c r="AB1157" t="e">
        <f>VLOOKUP(assembly_staff_import[[#This Row],[Formatted and corrected Works for Group Text]],[3]!Table5[#Data],2,0)</f>
        <v>#REF!</v>
      </c>
      <c r="AC1157" t="str">
        <f>IF(TRIM(assembly_staff_import[[#This Row],[PUBLIC INFO ADDR_SOURCE_KEY]])="CAPITOL, ALBANY", "Legislative / Capitol Office", "District Office")</f>
        <v>Legislative / Capitol Office</v>
      </c>
      <c r="AD1157" t="s">
        <v>28915</v>
      </c>
      <c r="AF1157" t="str">
        <f t="shared" si="62"/>
        <v xml:space="preserve">228 </v>
      </c>
      <c r="AG1157" t="s">
        <v>28915</v>
      </c>
      <c r="AH1157" t="s">
        <v>29114</v>
      </c>
      <c r="AI1157" t="s">
        <v>28128</v>
      </c>
      <c r="AJ1157" t="s">
        <v>23493</v>
      </c>
    </row>
    <row r="1158" spans="1:36" x14ac:dyDescent="0.2">
      <c r="A1158" t="str">
        <f>TRIM(PROPER((assembly_staff_import[[#This Row],[First MI Name via NAME_SOURCE_KEY TEXT]]&amp;" "&amp;assembly_staff_import[[#This Row],[Last Name via NAME_SOURCE_KEY TEXT]]&amp;" "&amp;assembly_staff_import[[#This Row],[Suffix via NAME_SOURCE_KEY]])))</f>
        <v>Rebecca B Mansir</v>
      </c>
      <c r="B1158" t="str">
        <f>TRIM(CONCATENATE(TRIM(assembly_staff_import[[#This Row],[Full Name]]), ", ", assembly_staff_import[[#This Row],[Title]]))</f>
        <v>Rebecca B Mansir, Proj Mgr</v>
      </c>
      <c r="C1158" t="e">
        <f>assembly_staff_import[[#This Row],[Vlookup_groups]]</f>
        <v>#REF!</v>
      </c>
      <c r="D1158" t="str">
        <f>IF(assembly_staff_import[[#This Row],[Legislative Staff Type]]="Personal",assembly_staff_import[[#This Row],[Formatted Personal Staff Office]],"")</f>
        <v/>
      </c>
      <c r="E1158" t="s">
        <v>65</v>
      </c>
      <c r="F1158" s="19" t="s">
        <v>10913</v>
      </c>
      <c r="G1158" t="s">
        <v>1237</v>
      </c>
      <c r="H1158" t="str">
        <f>TRIM(PROPER((assembly_staff_import[[#This Row],[Last Name via NAME_SOURCE_KEY TEXT]]&amp;" "&amp;assembly_staff_import[[#This Row],[Suffix via NAME_SOURCE_KEY]])))</f>
        <v>Mansir</v>
      </c>
      <c r="I1158" t="str">
        <f>PROPER(assembly_staff_import[[#This Row],[JOB TITLE_SOURCE_KEY]])</f>
        <v xml:space="preserve">Proj Mgr                                   </v>
      </c>
      <c r="J1158" t="s">
        <v>72</v>
      </c>
      <c r="K1158" t="str">
        <f>IF(assembly_staff_import[[#This Row],[Legislative Staff Type]]="Personal",assembly_staff_import[[#This Row],[Vlookup Reports To Person]], "")</f>
        <v/>
      </c>
      <c r="L1158" t="str">
        <f>PROPER(assembly_staff_import[[#This Row],[First MI Name via NAME_SOURCE_KEY TEXT]])</f>
        <v xml:space="preserve"> Rebecca B</v>
      </c>
      <c r="M1158" t="s">
        <v>16975</v>
      </c>
      <c r="N1158" t="str">
        <f>LOWER(CONCATENATE(assembly_staff_import[[#This Row],[Last Name]],LEFT(assembly_staff_import[[#This Row],[First Name (no initial)]],1),"@nyassembly.gov"))</f>
        <v>mansirr@nyassembly.gov</v>
      </c>
      <c r="O1158" t="s">
        <v>23777</v>
      </c>
      <c r="P1158" t="e">
        <f>VLOOKUP(assembly_staff_import[[#This Row],[Full Name]],[3]!PEOPLE_March_20[#Data],1,0)</f>
        <v>#REF!</v>
      </c>
      <c r="Q1158" t="e">
        <f>VLOOKUP(assembly_staff_import[[#This Row],[Full Name]],[3]!Table17[#Data],3,0)</f>
        <v>#REF!</v>
      </c>
      <c r="R1158" t="e">
        <f>VLOOKUP(assembly_staff_import[[#This Row],[Formatted Works for Group]],[3]!Table7[#Data],1,0)</f>
        <v>#REF!</v>
      </c>
      <c r="S1158"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58" s="20" t="str">
        <f>TRIM(assembly_staff_import[[#This Row],[NAME_SOURCE_KEY]])</f>
        <v>MANSIR, REBECCA B</v>
      </c>
      <c r="U1158" t="s">
        <v>29115</v>
      </c>
      <c r="V1158" t="s">
        <v>29116</v>
      </c>
      <c r="W1158" t="s">
        <v>29117</v>
      </c>
      <c r="Y1158"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58" t="s">
        <v>28914</v>
      </c>
      <c r="AA1158" t="e">
        <f>VLOOKUP(assembly_staff_import[[#This Row],[Formatted and corrected Works for Group Text]],[3]!Table4[#Data],1,0)</f>
        <v>#REF!</v>
      </c>
      <c r="AB1158" t="e">
        <f>VLOOKUP(assembly_staff_import[[#This Row],[Formatted and corrected Works for Group Text]],[3]!Table5[#Data],2,0)</f>
        <v>#REF!</v>
      </c>
      <c r="AC1158" t="str">
        <f>IF(TRIM(assembly_staff_import[[#This Row],[PUBLIC INFO ADDR_SOURCE_KEY]])="CAPITOL, ALBANY", "Legislative / Capitol Office", "District Office")</f>
        <v>Legislative / Capitol Office</v>
      </c>
      <c r="AD1158" t="s">
        <v>28915</v>
      </c>
      <c r="AF1158" t="str">
        <f t="shared" si="62"/>
        <v xml:space="preserve">228 </v>
      </c>
      <c r="AG1158" t="s">
        <v>28915</v>
      </c>
      <c r="AH1158" t="s">
        <v>29118</v>
      </c>
      <c r="AI1158" t="s">
        <v>28934</v>
      </c>
      <c r="AJ1158" t="s">
        <v>23493</v>
      </c>
    </row>
    <row r="1159" spans="1:36" x14ac:dyDescent="0.2">
      <c r="A1159" t="str">
        <f>TRIM(PROPER((assembly_staff_import[[#This Row],[First MI Name via NAME_SOURCE_KEY TEXT]]&amp;" "&amp;assembly_staff_import[[#This Row],[Last Name via NAME_SOURCE_KEY TEXT]]&amp;" "&amp;assembly_staff_import[[#This Row],[Suffix via NAME_SOURCE_KEY]])))</f>
        <v>Reuben N Zimmerman</v>
      </c>
      <c r="B1159" t="str">
        <f>TRIM(CONCATENATE(TRIM(assembly_staff_import[[#This Row],[Full Name]]), ", ", assembly_staff_import[[#This Row],[Title]]))</f>
        <v>Reuben N Zimmerman, Systems Programmer</v>
      </c>
      <c r="C1159" t="e">
        <f>assembly_staff_import[[#This Row],[Vlookup_groups]]</f>
        <v>#REF!</v>
      </c>
      <c r="D1159" t="str">
        <f>IF(assembly_staff_import[[#This Row],[Legislative Staff Type]]="Personal",assembly_staff_import[[#This Row],[Formatted Personal Staff Office]],"")</f>
        <v/>
      </c>
      <c r="E1159" t="s">
        <v>65</v>
      </c>
      <c r="F1159" s="19" t="s">
        <v>10913</v>
      </c>
      <c r="G1159" t="s">
        <v>1237</v>
      </c>
      <c r="H1159" t="str">
        <f>TRIM(PROPER((assembly_staff_import[[#This Row],[Last Name via NAME_SOURCE_KEY TEXT]]&amp;" "&amp;assembly_staff_import[[#This Row],[Suffix via NAME_SOURCE_KEY]])))</f>
        <v>Zimmerman</v>
      </c>
      <c r="I1159" t="str">
        <f>PROPER(assembly_staff_import[[#This Row],[JOB TITLE_SOURCE_KEY]])</f>
        <v xml:space="preserve">Systems Programmer                         </v>
      </c>
      <c r="J1159" t="s">
        <v>72</v>
      </c>
      <c r="K1159" t="str">
        <f>IF(assembly_staff_import[[#This Row],[Legislative Staff Type]]="Personal",assembly_staff_import[[#This Row],[Vlookup Reports To Person]], "")</f>
        <v/>
      </c>
      <c r="L1159" t="str">
        <f>PROPER(assembly_staff_import[[#This Row],[First MI Name via NAME_SOURCE_KEY TEXT]])</f>
        <v xml:space="preserve"> Reuben N</v>
      </c>
      <c r="M1159" t="s">
        <v>15648</v>
      </c>
      <c r="N1159" t="str">
        <f>LOWER(CONCATENATE(assembly_staff_import[[#This Row],[Last Name]],LEFT(assembly_staff_import[[#This Row],[First Name (no initial)]],1),"@nyassembly.gov"))</f>
        <v>zimmermanr@nyassembly.gov</v>
      </c>
      <c r="O1159" t="s">
        <v>29119</v>
      </c>
      <c r="P1159" t="e">
        <f>VLOOKUP(assembly_staff_import[[#This Row],[Full Name]],[3]!PEOPLE_March_20[#Data],1,0)</f>
        <v>#REF!</v>
      </c>
      <c r="Q1159" t="e">
        <f>VLOOKUP(assembly_staff_import[[#This Row],[Full Name]],[3]!Table17[#Data],3,0)</f>
        <v>#REF!</v>
      </c>
      <c r="R1159" t="e">
        <f>VLOOKUP(assembly_staff_import[[#This Row],[Formatted Works for Group]],[3]!Table7[#Data],1,0)</f>
        <v>#REF!</v>
      </c>
      <c r="S1159"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59" s="20" t="str">
        <f>TRIM(assembly_staff_import[[#This Row],[NAME_SOURCE_KEY]])</f>
        <v>ZIMMERMAN, REUBEN N</v>
      </c>
      <c r="U1159" t="s">
        <v>29120</v>
      </c>
      <c r="V1159" t="s">
        <v>29121</v>
      </c>
      <c r="W1159" t="s">
        <v>29122</v>
      </c>
      <c r="Y1159"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59" t="s">
        <v>28914</v>
      </c>
      <c r="AA1159" t="e">
        <f>VLOOKUP(assembly_staff_import[[#This Row],[Formatted and corrected Works for Group Text]],[3]!Table4[#Data],1,0)</f>
        <v>#REF!</v>
      </c>
      <c r="AB1159" t="e">
        <f>VLOOKUP(assembly_staff_import[[#This Row],[Formatted and corrected Works for Group Text]],[3]!Table5[#Data],2,0)</f>
        <v>#REF!</v>
      </c>
      <c r="AC1159" t="str">
        <f>IF(TRIM(assembly_staff_import[[#This Row],[PUBLIC INFO ADDR_SOURCE_KEY]])="CAPITOL, ALBANY", "Legislative / Capitol Office", "District Office")</f>
        <v>District Office</v>
      </c>
      <c r="AD1159" t="s">
        <v>28915</v>
      </c>
      <c r="AF1159" t="str">
        <f t="shared" si="62"/>
        <v xml:space="preserve">228 </v>
      </c>
      <c r="AG1159" t="s">
        <v>28915</v>
      </c>
      <c r="AH1159" t="s">
        <v>29123</v>
      </c>
      <c r="AI1159" t="s">
        <v>28984</v>
      </c>
      <c r="AJ1159" t="s">
        <v>23965</v>
      </c>
    </row>
    <row r="1160" spans="1:36" x14ac:dyDescent="0.2">
      <c r="A1160" t="str">
        <f>TRIM(PROPER((assembly_staff_import[[#This Row],[First MI Name via NAME_SOURCE_KEY TEXT]]&amp;" "&amp;assembly_staff_import[[#This Row],[Last Name via NAME_SOURCE_KEY TEXT]]&amp;" "&amp;assembly_staff_import[[#This Row],[Suffix via NAME_SOURCE_KEY]])))</f>
        <v>Roberta R Trudeau</v>
      </c>
      <c r="B1160" t="str">
        <f>TRIM(CONCATENATE(TRIM(assembly_staff_import[[#This Row],[Full Name]]), ", ", assembly_staff_import[[#This Row],[Title]]))</f>
        <v>Roberta R Trudeau, Sr Computer Prog Ana</v>
      </c>
      <c r="C1160" t="e">
        <f>assembly_staff_import[[#This Row],[Vlookup_groups]]</f>
        <v>#REF!</v>
      </c>
      <c r="D1160" t="str">
        <f>IF(assembly_staff_import[[#This Row],[Legislative Staff Type]]="Personal",assembly_staff_import[[#This Row],[Formatted Personal Staff Office]],"")</f>
        <v/>
      </c>
      <c r="E1160" t="s">
        <v>65</v>
      </c>
      <c r="F1160" s="19" t="s">
        <v>10913</v>
      </c>
      <c r="G1160" t="s">
        <v>1237</v>
      </c>
      <c r="H1160" t="str">
        <f>TRIM(PROPER((assembly_staff_import[[#This Row],[Last Name via NAME_SOURCE_KEY TEXT]]&amp;" "&amp;assembly_staff_import[[#This Row],[Suffix via NAME_SOURCE_KEY]])))</f>
        <v>Trudeau</v>
      </c>
      <c r="I1160" t="str">
        <f>PROPER(assembly_staff_import[[#This Row],[JOB TITLE_SOURCE_KEY]])</f>
        <v xml:space="preserve">Sr Computer Prog Ana                       </v>
      </c>
      <c r="J1160" t="s">
        <v>72</v>
      </c>
      <c r="K1160" t="str">
        <f>IF(assembly_staff_import[[#This Row],[Legislative Staff Type]]="Personal",assembly_staff_import[[#This Row],[Vlookup Reports To Person]], "")</f>
        <v/>
      </c>
      <c r="L1160" t="str">
        <f>PROPER(assembly_staff_import[[#This Row],[First MI Name via NAME_SOURCE_KEY TEXT]])</f>
        <v xml:space="preserve"> Roberta R</v>
      </c>
      <c r="M1160" t="s">
        <v>16014</v>
      </c>
      <c r="N1160" t="str">
        <f>LOWER(CONCATENATE(assembly_staff_import[[#This Row],[Last Name]],LEFT(assembly_staff_import[[#This Row],[First Name (no initial)]],1),"@nyassembly.gov"))</f>
        <v>trudeaur@nyassembly.gov</v>
      </c>
      <c r="O1160" t="s">
        <v>29124</v>
      </c>
      <c r="P1160" t="e">
        <f>VLOOKUP(assembly_staff_import[[#This Row],[Full Name]],[3]!PEOPLE_March_20[#Data],1,0)</f>
        <v>#REF!</v>
      </c>
      <c r="Q1160" t="e">
        <f>VLOOKUP(assembly_staff_import[[#This Row],[Full Name]],[3]!Table17[#Data],3,0)</f>
        <v>#REF!</v>
      </c>
      <c r="R1160" t="e">
        <f>VLOOKUP(assembly_staff_import[[#This Row],[Formatted Works for Group]],[3]!Table7[#Data],1,0)</f>
        <v>#REF!</v>
      </c>
      <c r="S1160"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60" s="20" t="str">
        <f>TRIM(assembly_staff_import[[#This Row],[NAME_SOURCE_KEY]])</f>
        <v>TRUDEAU, ROBERTA R</v>
      </c>
      <c r="U1160" t="s">
        <v>29125</v>
      </c>
      <c r="V1160" t="s">
        <v>29126</v>
      </c>
      <c r="W1160" t="s">
        <v>29127</v>
      </c>
      <c r="Y1160"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60" t="s">
        <v>28914</v>
      </c>
      <c r="AA1160" t="e">
        <f>VLOOKUP(assembly_staff_import[[#This Row],[Formatted and corrected Works for Group Text]],[3]!Table4[#Data],1,0)</f>
        <v>#REF!</v>
      </c>
      <c r="AB1160" t="e">
        <f>VLOOKUP(assembly_staff_import[[#This Row],[Formatted and corrected Works for Group Text]],[3]!Table5[#Data],2,0)</f>
        <v>#REF!</v>
      </c>
      <c r="AC1160" t="str">
        <f>IF(TRIM(assembly_staff_import[[#This Row],[PUBLIC INFO ADDR_SOURCE_KEY]])="CAPITOL, ALBANY", "Legislative / Capitol Office", "District Office")</f>
        <v>Legislative / Capitol Office</v>
      </c>
      <c r="AD1160" t="s">
        <v>28915</v>
      </c>
      <c r="AF1160" t="str">
        <f t="shared" si="62"/>
        <v xml:space="preserve">228 </v>
      </c>
      <c r="AG1160" t="s">
        <v>28915</v>
      </c>
      <c r="AH1160" t="s">
        <v>29128</v>
      </c>
      <c r="AI1160" t="s">
        <v>28953</v>
      </c>
      <c r="AJ1160" t="s">
        <v>23493</v>
      </c>
    </row>
    <row r="1161" spans="1:36" x14ac:dyDescent="0.2">
      <c r="A1161" t="str">
        <f>TRIM(PROPER((assembly_staff_import[[#This Row],[First MI Name via NAME_SOURCE_KEY TEXT]]&amp;" "&amp;assembly_staff_import[[#This Row],[Last Name via NAME_SOURCE_KEY TEXT]]&amp;" "&amp;assembly_staff_import[[#This Row],[Suffix via NAME_SOURCE_KEY]])))</f>
        <v>Roman Swyst</v>
      </c>
      <c r="B1161" t="str">
        <f>TRIM(CONCATENATE(TRIM(assembly_staff_import[[#This Row],[Full Name]]), ", ", assembly_staff_import[[#This Row],[Title]]))</f>
        <v>Roman Swyst, Comp Programmer Anal</v>
      </c>
      <c r="C1161" t="e">
        <f>assembly_staff_import[[#This Row],[Vlookup_groups]]</f>
        <v>#REF!</v>
      </c>
      <c r="D1161" t="str">
        <f>IF(assembly_staff_import[[#This Row],[Legislative Staff Type]]="Personal",assembly_staff_import[[#This Row],[Formatted Personal Staff Office]],"")</f>
        <v/>
      </c>
      <c r="E1161" t="s">
        <v>65</v>
      </c>
      <c r="F1161" s="19" t="s">
        <v>10913</v>
      </c>
      <c r="G1161" t="s">
        <v>1237</v>
      </c>
      <c r="H1161" t="str">
        <f>TRIM(PROPER((assembly_staff_import[[#This Row],[Last Name via NAME_SOURCE_KEY TEXT]]&amp;" "&amp;assembly_staff_import[[#This Row],[Suffix via NAME_SOURCE_KEY]])))</f>
        <v>Swyst</v>
      </c>
      <c r="I1161" t="str">
        <f>PROPER(assembly_staff_import[[#This Row],[JOB TITLE_SOURCE_KEY]])</f>
        <v xml:space="preserve">Comp Programmer Anal                       </v>
      </c>
      <c r="J1161" t="s">
        <v>72</v>
      </c>
      <c r="K1161" t="str">
        <f>IF(assembly_staff_import[[#This Row],[Legislative Staff Type]]="Personal",assembly_staff_import[[#This Row],[Vlookup Reports To Person]], "")</f>
        <v/>
      </c>
      <c r="L1161" t="str">
        <f>PROPER(assembly_staff_import[[#This Row],[First MI Name via NAME_SOURCE_KEY TEXT]])</f>
        <v xml:space="preserve"> Roman</v>
      </c>
      <c r="M1161" t="s">
        <v>16074</v>
      </c>
      <c r="N1161" t="str">
        <f>LOWER(CONCATENATE(assembly_staff_import[[#This Row],[Last Name]],LEFT(assembly_staff_import[[#This Row],[First Name (no initial)]],1),"@nyassembly.gov"))</f>
        <v>swystr@nyassembly.gov</v>
      </c>
      <c r="O1161" t="s">
        <v>11725</v>
      </c>
      <c r="P1161" t="e">
        <f>VLOOKUP(assembly_staff_import[[#This Row],[Full Name]],[3]!PEOPLE_March_20[#Data],1,0)</f>
        <v>#REF!</v>
      </c>
      <c r="Q1161" t="e">
        <f>VLOOKUP(assembly_staff_import[[#This Row],[Full Name]],[3]!Table17[#Data],3,0)</f>
        <v>#REF!</v>
      </c>
      <c r="R1161" t="e">
        <f>VLOOKUP(assembly_staff_import[[#This Row],[Formatted Works for Group]],[3]!Table7[#Data],1,0)</f>
        <v>#REF!</v>
      </c>
      <c r="S1161"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61" s="20" t="str">
        <f>TRIM(assembly_staff_import[[#This Row],[NAME_SOURCE_KEY]])</f>
        <v>SWYST, ROMAN</v>
      </c>
      <c r="U1161" t="s">
        <v>29129</v>
      </c>
      <c r="V1161" t="s">
        <v>29130</v>
      </c>
      <c r="W1161" t="s">
        <v>29131</v>
      </c>
      <c r="Y1161"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61" t="s">
        <v>28914</v>
      </c>
      <c r="AA1161" t="e">
        <f>VLOOKUP(assembly_staff_import[[#This Row],[Formatted and corrected Works for Group Text]],[3]!Table4[#Data],1,0)</f>
        <v>#REF!</v>
      </c>
      <c r="AB1161" t="e">
        <f>VLOOKUP(assembly_staff_import[[#This Row],[Formatted and corrected Works for Group Text]],[3]!Table5[#Data],2,0)</f>
        <v>#REF!</v>
      </c>
      <c r="AC1161" t="str">
        <f>IF(TRIM(assembly_staff_import[[#This Row],[PUBLIC INFO ADDR_SOURCE_KEY]])="CAPITOL, ALBANY", "Legislative / Capitol Office", "District Office")</f>
        <v>Legislative / Capitol Office</v>
      </c>
      <c r="AD1161" t="s">
        <v>28915</v>
      </c>
      <c r="AF1161" t="str">
        <f t="shared" si="62"/>
        <v xml:space="preserve">228 </v>
      </c>
      <c r="AG1161" t="s">
        <v>28915</v>
      </c>
      <c r="AH1161" t="s">
        <v>29132</v>
      </c>
      <c r="AI1161" t="s">
        <v>29094</v>
      </c>
      <c r="AJ1161" t="s">
        <v>23493</v>
      </c>
    </row>
    <row r="1162" spans="1:36" x14ac:dyDescent="0.2">
      <c r="A1162" t="str">
        <f>TRIM(PROPER((assembly_staff_import[[#This Row],[First MI Name via NAME_SOURCE_KEY TEXT]]&amp;" "&amp;assembly_staff_import[[#This Row],[Last Name via NAME_SOURCE_KEY TEXT]]&amp;" "&amp;assembly_staff_import[[#This Row],[Suffix via NAME_SOURCE_KEY]])))</f>
        <v>Ronald S Waskiewicz</v>
      </c>
      <c r="B1162" t="str">
        <f>TRIM(CONCATENATE(TRIM(assembly_staff_import[[#This Row],[Full Name]]), ", ", assembly_staff_import[[#This Row],[Title]]))</f>
        <v>Ronald S Waskiewicz, Dir Cntrlzd Data Proc</v>
      </c>
      <c r="C1162" t="e">
        <f>assembly_staff_import[[#This Row],[Vlookup_groups]]</f>
        <v>#REF!</v>
      </c>
      <c r="D1162" t="str">
        <f>IF(assembly_staff_import[[#This Row],[Legislative Staff Type]]="Personal",assembly_staff_import[[#This Row],[Formatted Personal Staff Office]],"")</f>
        <v/>
      </c>
      <c r="E1162" t="s">
        <v>65</v>
      </c>
      <c r="F1162" s="19" t="s">
        <v>10913</v>
      </c>
      <c r="G1162" t="s">
        <v>1237</v>
      </c>
      <c r="H1162" t="str">
        <f>TRIM(PROPER((assembly_staff_import[[#This Row],[Last Name via NAME_SOURCE_KEY TEXT]]&amp;" "&amp;assembly_staff_import[[#This Row],[Suffix via NAME_SOURCE_KEY]])))</f>
        <v>Waskiewicz</v>
      </c>
      <c r="I1162" t="str">
        <f>PROPER(assembly_staff_import[[#This Row],[JOB TITLE_SOURCE_KEY]])</f>
        <v xml:space="preserve">Dir Cntrlzd Data Proc                      </v>
      </c>
      <c r="J1162" t="s">
        <v>72</v>
      </c>
      <c r="K1162" t="str">
        <f>IF(assembly_staff_import[[#This Row],[Legislative Staff Type]]="Personal",assembly_staff_import[[#This Row],[Vlookup Reports To Person]], "")</f>
        <v/>
      </c>
      <c r="L1162" t="str">
        <f>PROPER(assembly_staff_import[[#This Row],[First MI Name via NAME_SOURCE_KEY TEXT]])</f>
        <v xml:space="preserve"> Ronald S</v>
      </c>
      <c r="M1162" t="s">
        <v>15717</v>
      </c>
      <c r="N1162" t="str">
        <f>LOWER(CONCATENATE(assembly_staff_import[[#This Row],[Last Name]],LEFT(assembly_staff_import[[#This Row],[First Name (no initial)]],1),"@nyassembly.gov"))</f>
        <v>waskiewiczr@nyassembly.gov</v>
      </c>
      <c r="O1162" t="s">
        <v>29133</v>
      </c>
      <c r="P1162" t="e">
        <f>VLOOKUP(assembly_staff_import[[#This Row],[Full Name]],[3]!PEOPLE_March_20[#Data],1,0)</f>
        <v>#REF!</v>
      </c>
      <c r="Q1162" t="e">
        <f>VLOOKUP(assembly_staff_import[[#This Row],[Full Name]],[3]!Table17[#Data],3,0)</f>
        <v>#REF!</v>
      </c>
      <c r="R1162" t="e">
        <f>VLOOKUP(assembly_staff_import[[#This Row],[Formatted Works for Group]],[3]!Table7[#Data],1,0)</f>
        <v>#REF!</v>
      </c>
      <c r="S1162"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62" s="20" t="str">
        <f>TRIM(assembly_staff_import[[#This Row],[NAME_SOURCE_KEY]])</f>
        <v>WASKIEWICZ, RONALD S</v>
      </c>
      <c r="U1162" t="s">
        <v>29134</v>
      </c>
      <c r="V1162" t="s">
        <v>29135</v>
      </c>
      <c r="W1162" t="s">
        <v>29136</v>
      </c>
      <c r="Y1162"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62" t="s">
        <v>28914</v>
      </c>
      <c r="AA1162" t="e">
        <f>VLOOKUP(assembly_staff_import[[#This Row],[Formatted and corrected Works for Group Text]],[3]!Table4[#Data],1,0)</f>
        <v>#REF!</v>
      </c>
      <c r="AB1162" t="e">
        <f>VLOOKUP(assembly_staff_import[[#This Row],[Formatted and corrected Works for Group Text]],[3]!Table5[#Data],2,0)</f>
        <v>#REF!</v>
      </c>
      <c r="AC1162" t="str">
        <f>IF(TRIM(assembly_staff_import[[#This Row],[PUBLIC INFO ADDR_SOURCE_KEY]])="CAPITOL, ALBANY", "Legislative / Capitol Office", "District Office")</f>
        <v>Legislative / Capitol Office</v>
      </c>
      <c r="AD1162" t="s">
        <v>28915</v>
      </c>
      <c r="AF1162" t="str">
        <f t="shared" si="62"/>
        <v xml:space="preserve">228 </v>
      </c>
      <c r="AG1162" t="s">
        <v>28915</v>
      </c>
      <c r="AH1162" t="s">
        <v>29137</v>
      </c>
      <c r="AI1162" t="s">
        <v>29138</v>
      </c>
      <c r="AJ1162" t="s">
        <v>23493</v>
      </c>
    </row>
    <row r="1163" spans="1:36" x14ac:dyDescent="0.2">
      <c r="A1163" t="str">
        <f>TRIM(PROPER((assembly_staff_import[[#This Row],[First MI Name via NAME_SOURCE_KEY TEXT]]&amp;" "&amp;assembly_staff_import[[#This Row],[Last Name via NAME_SOURCE_KEY TEXT]]&amp;" "&amp;assembly_staff_import[[#This Row],[Suffix via NAME_SOURCE_KEY]])))</f>
        <v>Ryan M Kelly</v>
      </c>
      <c r="B1163" t="str">
        <f>TRIM(CONCATENATE(TRIM(assembly_staff_import[[#This Row],[Full Name]]), ", ", assembly_staff_import[[#This Row],[Title]]))</f>
        <v>Ryan M Kelly, Ofc Automation Trnr</v>
      </c>
      <c r="C1163" t="e">
        <f>assembly_staff_import[[#This Row],[Vlookup_groups]]</f>
        <v>#REF!</v>
      </c>
      <c r="D1163" t="str">
        <f>IF(assembly_staff_import[[#This Row],[Legislative Staff Type]]="Personal",assembly_staff_import[[#This Row],[Formatted Personal Staff Office]],"")</f>
        <v/>
      </c>
      <c r="E1163" t="s">
        <v>65</v>
      </c>
      <c r="F1163" s="19" t="s">
        <v>10913</v>
      </c>
      <c r="G1163" t="s">
        <v>1237</v>
      </c>
      <c r="H1163" t="str">
        <f>TRIM(PROPER((assembly_staff_import[[#This Row],[Last Name via NAME_SOURCE_KEY TEXT]]&amp;" "&amp;assembly_staff_import[[#This Row],[Suffix via NAME_SOURCE_KEY]])))</f>
        <v>Kelly</v>
      </c>
      <c r="I1163" t="str">
        <f>PROPER(assembly_staff_import[[#This Row],[JOB TITLE_SOURCE_KEY]])</f>
        <v xml:space="preserve">Ofc Automation Trnr                        </v>
      </c>
      <c r="J1163" t="s">
        <v>72</v>
      </c>
      <c r="K1163" t="str">
        <f>IF(assembly_staff_import[[#This Row],[Legislative Staff Type]]="Personal",assembly_staff_import[[#This Row],[Vlookup Reports To Person]], "")</f>
        <v/>
      </c>
      <c r="L1163" t="str">
        <f>PROPER(assembly_staff_import[[#This Row],[First MI Name via NAME_SOURCE_KEY TEXT]])</f>
        <v xml:space="preserve"> Ryan M</v>
      </c>
      <c r="M1163" t="s">
        <v>17013</v>
      </c>
      <c r="N1163" t="str">
        <f>LOWER(CONCATENATE(assembly_staff_import[[#This Row],[Last Name]],LEFT(assembly_staff_import[[#This Row],[First Name (no initial)]],1),"@nyassembly.gov"))</f>
        <v>kellyr@nyassembly.gov</v>
      </c>
      <c r="O1163" t="s">
        <v>4686</v>
      </c>
      <c r="P1163" t="e">
        <f>VLOOKUP(assembly_staff_import[[#This Row],[Full Name]],[3]!PEOPLE_March_20[#Data],1,0)</f>
        <v>#REF!</v>
      </c>
      <c r="Q1163" t="e">
        <f>VLOOKUP(assembly_staff_import[[#This Row],[Full Name]],[3]!Table17[#Data],3,0)</f>
        <v>#REF!</v>
      </c>
      <c r="R1163" t="e">
        <f>VLOOKUP(assembly_staff_import[[#This Row],[Formatted Works for Group]],[3]!Table7[#Data],1,0)</f>
        <v>#REF!</v>
      </c>
      <c r="S1163"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63" s="20" t="str">
        <f>TRIM(assembly_staff_import[[#This Row],[NAME_SOURCE_KEY]])</f>
        <v>KELLY, RYAN M</v>
      </c>
      <c r="U1163" t="s">
        <v>29139</v>
      </c>
      <c r="V1163" t="s">
        <v>29140</v>
      </c>
      <c r="W1163" t="s">
        <v>27712</v>
      </c>
      <c r="Y1163"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63" t="s">
        <v>28914</v>
      </c>
      <c r="AA1163" t="e">
        <f>VLOOKUP(assembly_staff_import[[#This Row],[Formatted and corrected Works for Group Text]],[3]!Table4[#Data],1,0)</f>
        <v>#REF!</v>
      </c>
      <c r="AB1163" t="e">
        <f>VLOOKUP(assembly_staff_import[[#This Row],[Formatted and corrected Works for Group Text]],[3]!Table5[#Data],2,0)</f>
        <v>#REF!</v>
      </c>
      <c r="AC1163" t="str">
        <f>IF(TRIM(assembly_staff_import[[#This Row],[PUBLIC INFO ADDR_SOURCE_KEY]])="CAPITOL, ALBANY", "Legislative / Capitol Office", "District Office")</f>
        <v>Legislative / Capitol Office</v>
      </c>
      <c r="AD1163" t="s">
        <v>28915</v>
      </c>
      <c r="AF1163" t="str">
        <f t="shared" si="62"/>
        <v xml:space="preserve">228 </v>
      </c>
      <c r="AG1163" t="s">
        <v>28915</v>
      </c>
      <c r="AH1163" t="s">
        <v>29141</v>
      </c>
      <c r="AI1163" t="s">
        <v>28969</v>
      </c>
      <c r="AJ1163" t="s">
        <v>23493</v>
      </c>
    </row>
    <row r="1164" spans="1:36" x14ac:dyDescent="0.2">
      <c r="A1164" t="str">
        <f>TRIM(PROPER((assembly_staff_import[[#This Row],[First MI Name via NAME_SOURCE_KEY TEXT]]&amp;" "&amp;assembly_staff_import[[#This Row],[Last Name via NAME_SOURCE_KEY TEXT]]&amp;" "&amp;assembly_staff_import[[#This Row],[Suffix via NAME_SOURCE_KEY]])))</f>
        <v>Sebastian R Auger</v>
      </c>
      <c r="B1164" t="str">
        <f>TRIM(CONCATENATE(TRIM(assembly_staff_import[[#This Row],[Full Name]]), ", ", assembly_staff_import[[#This Row],[Title]]))</f>
        <v>Sebastian R Auger, Sr Systms Programmer</v>
      </c>
      <c r="C1164" t="e">
        <f>assembly_staff_import[[#This Row],[Vlookup_groups]]</f>
        <v>#REF!</v>
      </c>
      <c r="D1164" t="str">
        <f>IF(assembly_staff_import[[#This Row],[Legislative Staff Type]]="Personal",assembly_staff_import[[#This Row],[Formatted Personal Staff Office]],"")</f>
        <v/>
      </c>
      <c r="E1164" t="s">
        <v>65</v>
      </c>
      <c r="F1164" s="19" t="s">
        <v>10913</v>
      </c>
      <c r="G1164" t="s">
        <v>1237</v>
      </c>
      <c r="H1164" t="str">
        <f>TRIM(PROPER((assembly_staff_import[[#This Row],[Last Name via NAME_SOURCE_KEY TEXT]]&amp;" "&amp;assembly_staff_import[[#This Row],[Suffix via NAME_SOURCE_KEY]])))</f>
        <v>Auger</v>
      </c>
      <c r="I1164" t="str">
        <f>PROPER(assembly_staff_import[[#This Row],[JOB TITLE_SOURCE_KEY]])</f>
        <v xml:space="preserve">Sr Systms Programmer                       </v>
      </c>
      <c r="J1164" t="s">
        <v>72</v>
      </c>
      <c r="K1164" t="str">
        <f>IF(assembly_staff_import[[#This Row],[Legislative Staff Type]]="Personal",assembly_staff_import[[#This Row],[Vlookup Reports To Person]], "")</f>
        <v/>
      </c>
      <c r="L1164" t="str">
        <f>PROPER(assembly_staff_import[[#This Row],[First MI Name via NAME_SOURCE_KEY TEXT]])</f>
        <v xml:space="preserve"> Sebastian R</v>
      </c>
      <c r="M1164" t="s">
        <v>18674</v>
      </c>
      <c r="N1164" t="str">
        <f>LOWER(CONCATENATE(assembly_staff_import[[#This Row],[Last Name]],LEFT(assembly_staff_import[[#This Row],[First Name (no initial)]],1),"@nyassembly.gov"))</f>
        <v>augers@nyassembly.gov</v>
      </c>
      <c r="O1164" t="s">
        <v>29142</v>
      </c>
      <c r="P1164" t="e">
        <f>VLOOKUP(assembly_staff_import[[#This Row],[Full Name]],[3]!PEOPLE_March_20[#Data],1,0)</f>
        <v>#REF!</v>
      </c>
      <c r="Q1164" t="e">
        <f>VLOOKUP(assembly_staff_import[[#This Row],[Full Name]],[3]!Table17[#Data],3,0)</f>
        <v>#REF!</v>
      </c>
      <c r="R1164" t="e">
        <f>VLOOKUP(assembly_staff_import[[#This Row],[Formatted Works for Group]],[3]!Table7[#Data],1,0)</f>
        <v>#REF!</v>
      </c>
      <c r="S1164"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64" s="20" t="str">
        <f>TRIM(assembly_staff_import[[#This Row],[NAME_SOURCE_KEY]])</f>
        <v>AUGER, SEBASTIAN R</v>
      </c>
      <c r="U1164" t="s">
        <v>29143</v>
      </c>
      <c r="V1164" t="s">
        <v>29144</v>
      </c>
      <c r="W1164" t="s">
        <v>29145</v>
      </c>
      <c r="Y1164"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64" t="s">
        <v>28914</v>
      </c>
      <c r="AA1164" t="e">
        <f>VLOOKUP(assembly_staff_import[[#This Row],[Formatted and corrected Works for Group Text]],[3]!Table4[#Data],1,0)</f>
        <v>#REF!</v>
      </c>
      <c r="AB1164" t="e">
        <f>VLOOKUP(assembly_staff_import[[#This Row],[Formatted and corrected Works for Group Text]],[3]!Table5[#Data],2,0)</f>
        <v>#REF!</v>
      </c>
      <c r="AC1164" t="str">
        <f>IF(TRIM(assembly_staff_import[[#This Row],[PUBLIC INFO ADDR_SOURCE_KEY]])="CAPITOL, ALBANY", "Legislative / Capitol Office", "District Office")</f>
        <v>Legislative / Capitol Office</v>
      </c>
      <c r="AD1164" t="s">
        <v>28915</v>
      </c>
      <c r="AF1164" t="str">
        <f t="shared" si="62"/>
        <v xml:space="preserve">228 </v>
      </c>
      <c r="AG1164" t="s">
        <v>28915</v>
      </c>
      <c r="AH1164" t="s">
        <v>29146</v>
      </c>
      <c r="AI1164" t="s">
        <v>29099</v>
      </c>
      <c r="AJ1164" t="s">
        <v>23493</v>
      </c>
    </row>
    <row r="1165" spans="1:36" x14ac:dyDescent="0.2">
      <c r="A1165" t="str">
        <f>TRIM(PROPER((assembly_staff_import[[#This Row],[First MI Name via NAME_SOURCE_KEY TEXT]]&amp;" "&amp;assembly_staff_import[[#This Row],[Last Name via NAME_SOURCE_KEY TEXT]]&amp;" "&amp;assembly_staff_import[[#This Row],[Suffix via NAME_SOURCE_KEY]])))</f>
        <v>Stephen M Zimmerman</v>
      </c>
      <c r="B1165" t="str">
        <f>TRIM(CONCATENATE(TRIM(assembly_staff_import[[#This Row],[Full Name]]), ", ", assembly_staff_import[[#This Row],[Title]]))</f>
        <v>Stephen M Zimmerman, Mgr Systms Progrmng</v>
      </c>
      <c r="C1165" t="e">
        <f>assembly_staff_import[[#This Row],[Vlookup_groups]]</f>
        <v>#REF!</v>
      </c>
      <c r="D1165" t="str">
        <f>IF(assembly_staff_import[[#This Row],[Legislative Staff Type]]="Personal",assembly_staff_import[[#This Row],[Formatted Personal Staff Office]],"")</f>
        <v/>
      </c>
      <c r="E1165" t="s">
        <v>65</v>
      </c>
      <c r="F1165" s="19" t="s">
        <v>10913</v>
      </c>
      <c r="G1165" t="s">
        <v>1237</v>
      </c>
      <c r="H1165" t="str">
        <f>TRIM(PROPER((assembly_staff_import[[#This Row],[Last Name via NAME_SOURCE_KEY TEXT]]&amp;" "&amp;assembly_staff_import[[#This Row],[Suffix via NAME_SOURCE_KEY]])))</f>
        <v>Zimmerman</v>
      </c>
      <c r="I1165" t="str">
        <f>PROPER(assembly_staff_import[[#This Row],[JOB TITLE_SOURCE_KEY]])</f>
        <v xml:space="preserve">Mgr Systms Progrmng                        </v>
      </c>
      <c r="J1165" t="s">
        <v>72</v>
      </c>
      <c r="K1165" t="str">
        <f>IF(assembly_staff_import[[#This Row],[Legislative Staff Type]]="Personal",assembly_staff_import[[#This Row],[Vlookup Reports To Person]], "")</f>
        <v/>
      </c>
      <c r="L1165" t="str">
        <f>PROPER(assembly_staff_import[[#This Row],[First MI Name via NAME_SOURCE_KEY TEXT]])</f>
        <v xml:space="preserve"> Stephen M</v>
      </c>
      <c r="M1165" t="s">
        <v>15343</v>
      </c>
      <c r="N1165" t="str">
        <f>LOWER(CONCATENATE(assembly_staff_import[[#This Row],[Last Name]],LEFT(assembly_staff_import[[#This Row],[First Name (no initial)]],1),"@nyassembly.gov"))</f>
        <v>zimmermans@nyassembly.gov</v>
      </c>
      <c r="O1165" t="s">
        <v>28140</v>
      </c>
      <c r="P1165" t="e">
        <f>VLOOKUP(assembly_staff_import[[#This Row],[Full Name]],[3]!PEOPLE_March_20[#Data],1,0)</f>
        <v>#REF!</v>
      </c>
      <c r="Q1165" t="e">
        <f>VLOOKUP(assembly_staff_import[[#This Row],[Full Name]],[3]!Table17[#Data],3,0)</f>
        <v>#REF!</v>
      </c>
      <c r="R1165" t="e">
        <f>VLOOKUP(assembly_staff_import[[#This Row],[Formatted Works for Group]],[3]!Table7[#Data],1,0)</f>
        <v>#REF!</v>
      </c>
      <c r="S1165"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65" s="20" t="str">
        <f>TRIM(assembly_staff_import[[#This Row],[NAME_SOURCE_KEY]])</f>
        <v>ZIMMERMAN, STEPHEN M</v>
      </c>
      <c r="U1165" t="s">
        <v>29147</v>
      </c>
      <c r="V1165" t="s">
        <v>29121</v>
      </c>
      <c r="W1165" t="s">
        <v>29148</v>
      </c>
      <c r="Y1165"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65" t="s">
        <v>28914</v>
      </c>
      <c r="AA1165" t="e">
        <f>VLOOKUP(assembly_staff_import[[#This Row],[Formatted and corrected Works for Group Text]],[3]!Table4[#Data],1,0)</f>
        <v>#REF!</v>
      </c>
      <c r="AB1165" t="e">
        <f>VLOOKUP(assembly_staff_import[[#This Row],[Formatted and corrected Works for Group Text]],[3]!Table5[#Data],2,0)</f>
        <v>#REF!</v>
      </c>
      <c r="AC1165" t="str">
        <f>IF(TRIM(assembly_staff_import[[#This Row],[PUBLIC INFO ADDR_SOURCE_KEY]])="CAPITOL, ALBANY", "Legislative / Capitol Office", "District Office")</f>
        <v>Legislative / Capitol Office</v>
      </c>
      <c r="AD1165" t="s">
        <v>28915</v>
      </c>
      <c r="AF1165" t="str">
        <f t="shared" si="62"/>
        <v xml:space="preserve">228 </v>
      </c>
      <c r="AG1165" t="s">
        <v>28915</v>
      </c>
      <c r="AH1165" t="s">
        <v>29149</v>
      </c>
      <c r="AI1165" t="s">
        <v>29150</v>
      </c>
      <c r="AJ1165" t="s">
        <v>23493</v>
      </c>
    </row>
    <row r="1166" spans="1:36" x14ac:dyDescent="0.2">
      <c r="A1166" t="str">
        <f>TRIM(PROPER((assembly_staff_import[[#This Row],[First MI Name via NAME_SOURCE_KEY TEXT]]&amp;" "&amp;assembly_staff_import[[#This Row],[Last Name via NAME_SOURCE_KEY TEXT]]&amp;" "&amp;assembly_staff_import[[#This Row],[Suffix via NAME_SOURCE_KEY]])))</f>
        <v>Steven Corley</v>
      </c>
      <c r="B1166" t="str">
        <f>TRIM(CONCATENATE(TRIM(assembly_staff_import[[#This Row],[Full Name]]), ", ", assembly_staff_import[[#This Row],[Title]]))</f>
        <v>Steven Corley, Sr Systms Programmer</v>
      </c>
      <c r="C1166" t="e">
        <f>assembly_staff_import[[#This Row],[Vlookup_groups]]</f>
        <v>#REF!</v>
      </c>
      <c r="D1166" t="str">
        <f>IF(assembly_staff_import[[#This Row],[Legislative Staff Type]]="Personal",assembly_staff_import[[#This Row],[Formatted Personal Staff Office]],"")</f>
        <v/>
      </c>
      <c r="E1166" t="s">
        <v>65</v>
      </c>
      <c r="F1166" s="19" t="s">
        <v>10913</v>
      </c>
      <c r="G1166" t="s">
        <v>1237</v>
      </c>
      <c r="H1166" t="str">
        <f>TRIM(PROPER((assembly_staff_import[[#This Row],[Last Name via NAME_SOURCE_KEY TEXT]]&amp;" "&amp;assembly_staff_import[[#This Row],[Suffix via NAME_SOURCE_KEY]])))</f>
        <v>Corley</v>
      </c>
      <c r="I1166" t="str">
        <f>PROPER(assembly_staff_import[[#This Row],[JOB TITLE_SOURCE_KEY]])</f>
        <v xml:space="preserve">Sr Systms Programmer                       </v>
      </c>
      <c r="J1166" t="s">
        <v>72</v>
      </c>
      <c r="K1166" t="str">
        <f>IF(assembly_staff_import[[#This Row],[Legislative Staff Type]]="Personal",assembly_staff_import[[#This Row],[Vlookup Reports To Person]], "")</f>
        <v/>
      </c>
      <c r="L1166" t="str">
        <f>PROPER(assembly_staff_import[[#This Row],[First MI Name via NAME_SOURCE_KEY TEXT]])</f>
        <v xml:space="preserve"> Steven</v>
      </c>
      <c r="M1166" t="s">
        <v>18360</v>
      </c>
      <c r="N1166" t="str">
        <f>LOWER(CONCATENATE(assembly_staff_import[[#This Row],[Last Name]],LEFT(assembly_staff_import[[#This Row],[First Name (no initial)]],1),"@nyassembly.gov"))</f>
        <v>corleys@nyassembly.gov</v>
      </c>
      <c r="O1166" t="s">
        <v>18363</v>
      </c>
      <c r="P1166" t="e">
        <f>VLOOKUP(assembly_staff_import[[#This Row],[Full Name]],[3]!PEOPLE_March_20[#Data],1,0)</f>
        <v>#REF!</v>
      </c>
      <c r="Q1166" t="e">
        <f>VLOOKUP(assembly_staff_import[[#This Row],[Full Name]],[3]!Table17[#Data],3,0)</f>
        <v>#REF!</v>
      </c>
      <c r="R1166" t="e">
        <f>VLOOKUP(assembly_staff_import[[#This Row],[Formatted Works for Group]],[3]!Table7[#Data],1,0)</f>
        <v>#REF!</v>
      </c>
      <c r="S1166"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66" s="20" t="str">
        <f>TRIM(assembly_staff_import[[#This Row],[NAME_SOURCE_KEY]])</f>
        <v>CORLEY, STEVEN</v>
      </c>
      <c r="U1166" t="s">
        <v>29151</v>
      </c>
      <c r="V1166" t="s">
        <v>29152</v>
      </c>
      <c r="W1166" t="s">
        <v>29153</v>
      </c>
      <c r="Y1166"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66" t="s">
        <v>28914</v>
      </c>
      <c r="AA1166" t="e">
        <f>VLOOKUP(assembly_staff_import[[#This Row],[Formatted and corrected Works for Group Text]],[3]!Table4[#Data],1,0)</f>
        <v>#REF!</v>
      </c>
      <c r="AB1166" t="e">
        <f>VLOOKUP(assembly_staff_import[[#This Row],[Formatted and corrected Works for Group Text]],[3]!Table5[#Data],2,0)</f>
        <v>#REF!</v>
      </c>
      <c r="AC1166" t="str">
        <f>IF(TRIM(assembly_staff_import[[#This Row],[PUBLIC INFO ADDR_SOURCE_KEY]])="CAPITOL, ALBANY", "Legislative / Capitol Office", "District Office")</f>
        <v>Legislative / Capitol Office</v>
      </c>
      <c r="AD1166" t="s">
        <v>28915</v>
      </c>
      <c r="AF1166" t="str">
        <f t="shared" si="62"/>
        <v xml:space="preserve">228 </v>
      </c>
      <c r="AG1166" t="s">
        <v>28915</v>
      </c>
      <c r="AH1166" t="s">
        <v>29154</v>
      </c>
      <c r="AI1166" t="s">
        <v>29099</v>
      </c>
      <c r="AJ1166" t="s">
        <v>23493</v>
      </c>
    </row>
    <row r="1167" spans="1:36" x14ac:dyDescent="0.2">
      <c r="A1167" t="str">
        <f>TRIM(PROPER((assembly_staff_import[[#This Row],[First MI Name via NAME_SOURCE_KEY TEXT]]&amp;" "&amp;assembly_staff_import[[#This Row],[Last Name via NAME_SOURCE_KEY TEXT]]&amp;" "&amp;assembly_staff_import[[#This Row],[Suffix via NAME_SOURCE_KEY]])))</f>
        <v>Steven J Ziganto</v>
      </c>
      <c r="B1167" t="str">
        <f>TRIM(CONCATENATE(TRIM(assembly_staff_import[[#This Row],[Full Name]]), ", ", assembly_staff_import[[#This Row],[Title]]))</f>
        <v>Steven J Ziganto, Sr Systms Programmer</v>
      </c>
      <c r="C1167" t="e">
        <f>assembly_staff_import[[#This Row],[Vlookup_groups]]</f>
        <v>#REF!</v>
      </c>
      <c r="D1167" t="str">
        <f>IF(assembly_staff_import[[#This Row],[Legislative Staff Type]]="Personal",assembly_staff_import[[#This Row],[Formatted Personal Staff Office]],"")</f>
        <v/>
      </c>
      <c r="E1167" t="s">
        <v>65</v>
      </c>
      <c r="F1167" s="19" t="s">
        <v>10913</v>
      </c>
      <c r="G1167" t="s">
        <v>1237</v>
      </c>
      <c r="H1167" t="str">
        <f>TRIM(PROPER((assembly_staff_import[[#This Row],[Last Name via NAME_SOURCE_KEY TEXT]]&amp;" "&amp;assembly_staff_import[[#This Row],[Suffix via NAME_SOURCE_KEY]])))</f>
        <v>Ziganto</v>
      </c>
      <c r="I1167" t="str">
        <f>PROPER(assembly_staff_import[[#This Row],[JOB TITLE_SOURCE_KEY]])</f>
        <v xml:space="preserve">Sr Systms Programmer                       </v>
      </c>
      <c r="J1167" t="s">
        <v>72</v>
      </c>
      <c r="K1167" t="str">
        <f>IF(assembly_staff_import[[#This Row],[Legislative Staff Type]]="Personal",assembly_staff_import[[#This Row],[Vlookup Reports To Person]], "")</f>
        <v/>
      </c>
      <c r="L1167" t="str">
        <f>PROPER(assembly_staff_import[[#This Row],[First MI Name via NAME_SOURCE_KEY TEXT]])</f>
        <v xml:space="preserve"> Steven J</v>
      </c>
      <c r="M1167" t="s">
        <v>11349</v>
      </c>
      <c r="N1167" t="str">
        <f>LOWER(CONCATENATE(assembly_staff_import[[#This Row],[Last Name]],LEFT(assembly_staff_import[[#This Row],[First Name (no initial)]],1),"@nyassembly.gov"))</f>
        <v>zigantos@nyassembly.gov</v>
      </c>
      <c r="O1167" t="s">
        <v>18363</v>
      </c>
      <c r="P1167" t="e">
        <f>VLOOKUP(assembly_staff_import[[#This Row],[Full Name]],[3]!PEOPLE_March_20[#Data],1,0)</f>
        <v>#REF!</v>
      </c>
      <c r="Q1167" t="e">
        <f>VLOOKUP(assembly_staff_import[[#This Row],[Full Name]],[3]!Table17[#Data],3,0)</f>
        <v>#REF!</v>
      </c>
      <c r="R1167" t="e">
        <f>VLOOKUP(assembly_staff_import[[#This Row],[Formatted Works for Group]],[3]!Table7[#Data],1,0)</f>
        <v>#REF!</v>
      </c>
      <c r="S1167"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67" s="20" t="str">
        <f>TRIM(assembly_staff_import[[#This Row],[NAME_SOURCE_KEY]])</f>
        <v>ZIGANTO, STEVEN J</v>
      </c>
      <c r="U1167" t="s">
        <v>29155</v>
      </c>
      <c r="V1167" t="s">
        <v>29156</v>
      </c>
      <c r="W1167" t="s">
        <v>29157</v>
      </c>
      <c r="Y1167"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67" t="s">
        <v>28914</v>
      </c>
      <c r="AA1167" t="e">
        <f>VLOOKUP(assembly_staff_import[[#This Row],[Formatted and corrected Works for Group Text]],[3]!Table4[#Data],1,0)</f>
        <v>#REF!</v>
      </c>
      <c r="AB1167" t="e">
        <f>VLOOKUP(assembly_staff_import[[#This Row],[Formatted and corrected Works for Group Text]],[3]!Table5[#Data],2,0)</f>
        <v>#REF!</v>
      </c>
      <c r="AC1167" t="str">
        <f>IF(TRIM(assembly_staff_import[[#This Row],[PUBLIC INFO ADDR_SOURCE_KEY]])="CAPITOL, ALBANY", "Legislative / Capitol Office", "District Office")</f>
        <v>Legislative / Capitol Office</v>
      </c>
      <c r="AD1167" t="s">
        <v>28915</v>
      </c>
      <c r="AF1167" t="str">
        <f t="shared" si="62"/>
        <v xml:space="preserve">228 </v>
      </c>
      <c r="AG1167" t="s">
        <v>28915</v>
      </c>
      <c r="AH1167" t="s">
        <v>29158</v>
      </c>
      <c r="AI1167" t="s">
        <v>29099</v>
      </c>
      <c r="AJ1167" t="s">
        <v>23493</v>
      </c>
    </row>
    <row r="1168" spans="1:36" x14ac:dyDescent="0.2">
      <c r="A1168" t="str">
        <f>TRIM(PROPER((assembly_staff_import[[#This Row],[First MI Name via NAME_SOURCE_KEY TEXT]]&amp;" "&amp;assembly_staff_import[[#This Row],[Last Name via NAME_SOURCE_KEY TEXT]]&amp;" "&amp;assembly_staff_import[[#This Row],[Suffix via NAME_SOURCE_KEY]])))</f>
        <v>Tatjana Purcell</v>
      </c>
      <c r="B1168" t="str">
        <f>TRIM(CONCATENATE(TRIM(assembly_staff_import[[#This Row],[Full Name]]), ", ", assembly_staff_import[[#This Row],[Title]]))</f>
        <v>Tatjana Purcell, Sr Tech Svc Specialis</v>
      </c>
      <c r="C1168" t="e">
        <f>assembly_staff_import[[#This Row],[Vlookup_groups]]</f>
        <v>#REF!</v>
      </c>
      <c r="D1168" t="str">
        <f>IF(assembly_staff_import[[#This Row],[Legislative Staff Type]]="Personal",assembly_staff_import[[#This Row],[Formatted Personal Staff Office]],"")</f>
        <v/>
      </c>
      <c r="E1168" t="s">
        <v>65</v>
      </c>
      <c r="F1168" s="19" t="s">
        <v>10913</v>
      </c>
      <c r="G1168" t="s">
        <v>1237</v>
      </c>
      <c r="H1168" t="str">
        <f>TRIM(PROPER((assembly_staff_import[[#This Row],[Last Name via NAME_SOURCE_KEY TEXT]]&amp;" "&amp;assembly_staff_import[[#This Row],[Suffix via NAME_SOURCE_KEY]])))</f>
        <v>Purcell</v>
      </c>
      <c r="I1168" t="str">
        <f>PROPER(assembly_staff_import[[#This Row],[JOB TITLE_SOURCE_KEY]])</f>
        <v xml:space="preserve">Sr Tech Svc Specialis                      </v>
      </c>
      <c r="J1168" t="s">
        <v>72</v>
      </c>
      <c r="K1168" t="str">
        <f>IF(assembly_staff_import[[#This Row],[Legislative Staff Type]]="Personal",assembly_staff_import[[#This Row],[Vlookup Reports To Person]], "")</f>
        <v/>
      </c>
      <c r="L1168" t="str">
        <f>PROPER(assembly_staff_import[[#This Row],[First MI Name via NAME_SOURCE_KEY TEXT]])</f>
        <v xml:space="preserve"> Tatjana</v>
      </c>
      <c r="M1168" t="s">
        <v>16441</v>
      </c>
      <c r="N1168" t="str">
        <f>LOWER(CONCATENATE(assembly_staff_import[[#This Row],[Last Name]],LEFT(assembly_staff_import[[#This Row],[First Name (no initial)]],1),"@nyassembly.gov"))</f>
        <v>purcellt@nyassembly.gov</v>
      </c>
      <c r="O1168" t="s">
        <v>16444</v>
      </c>
      <c r="P1168" t="e">
        <f>VLOOKUP(assembly_staff_import[[#This Row],[Full Name]],[3]!PEOPLE_March_20[#Data],1,0)</f>
        <v>#REF!</v>
      </c>
      <c r="Q1168" t="e">
        <f>VLOOKUP(assembly_staff_import[[#This Row],[Full Name]],[3]!Table17[#Data],3,0)</f>
        <v>#REF!</v>
      </c>
      <c r="R1168" t="e">
        <f>VLOOKUP(assembly_staff_import[[#This Row],[Formatted Works for Group]],[3]!Table7[#Data],1,0)</f>
        <v>#REF!</v>
      </c>
      <c r="S1168"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68" s="20" t="str">
        <f>TRIM(assembly_staff_import[[#This Row],[NAME_SOURCE_KEY]])</f>
        <v>PURCELL, TATJANA</v>
      </c>
      <c r="U1168" t="s">
        <v>29159</v>
      </c>
      <c r="V1168" t="s">
        <v>29160</v>
      </c>
      <c r="W1168" t="s">
        <v>29161</v>
      </c>
      <c r="Y1168"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68" t="s">
        <v>28914</v>
      </c>
      <c r="AA1168" t="e">
        <f>VLOOKUP(assembly_staff_import[[#This Row],[Formatted and corrected Works for Group Text]],[3]!Table4[#Data],1,0)</f>
        <v>#REF!</v>
      </c>
      <c r="AB1168" t="e">
        <f>VLOOKUP(assembly_staff_import[[#This Row],[Formatted and corrected Works for Group Text]],[3]!Table5[#Data],2,0)</f>
        <v>#REF!</v>
      </c>
      <c r="AC1168" t="str">
        <f>IF(TRIM(assembly_staff_import[[#This Row],[PUBLIC INFO ADDR_SOURCE_KEY]])="CAPITOL, ALBANY", "Legislative / Capitol Office", "District Office")</f>
        <v>Legislative / Capitol Office</v>
      </c>
      <c r="AD1168" t="s">
        <v>28915</v>
      </c>
      <c r="AF1168" t="str">
        <f t="shared" si="62"/>
        <v xml:space="preserve">228 </v>
      </c>
      <c r="AG1168" t="s">
        <v>28915</v>
      </c>
      <c r="AH1168" t="s">
        <v>29162</v>
      </c>
      <c r="AI1168" t="s">
        <v>29163</v>
      </c>
      <c r="AJ1168" t="s">
        <v>23493</v>
      </c>
    </row>
    <row r="1169" spans="1:36" x14ac:dyDescent="0.2">
      <c r="A1169" t="str">
        <f>TRIM(PROPER((assembly_staff_import[[#This Row],[First MI Name via NAME_SOURCE_KEY TEXT]]&amp;" "&amp;assembly_staff_import[[#This Row],[Last Name via NAME_SOURCE_KEY TEXT]]&amp;" "&amp;assembly_staff_import[[#This Row],[Suffix via NAME_SOURCE_KEY]])))</f>
        <v>Thomas G Mccaffrey</v>
      </c>
      <c r="B1169" t="str">
        <f>TRIM(CONCATENATE(TRIM(assembly_staff_import[[#This Row],[Full Name]]), ", ", assembly_staff_import[[#This Row],[Title]]))</f>
        <v>Thomas G Mccaffrey, Supv Pc Systems</v>
      </c>
      <c r="C1169" t="e">
        <f>assembly_staff_import[[#This Row],[Vlookup_groups]]</f>
        <v>#REF!</v>
      </c>
      <c r="D1169" t="str">
        <f>IF(assembly_staff_import[[#This Row],[Legislative Staff Type]]="Personal",assembly_staff_import[[#This Row],[Formatted Personal Staff Office]],"")</f>
        <v/>
      </c>
      <c r="E1169" t="s">
        <v>65</v>
      </c>
      <c r="F1169" s="19" t="s">
        <v>10913</v>
      </c>
      <c r="G1169" t="s">
        <v>1237</v>
      </c>
      <c r="H1169" t="str">
        <f>TRIM(PROPER((assembly_staff_import[[#This Row],[Last Name via NAME_SOURCE_KEY TEXT]]&amp;" "&amp;assembly_staff_import[[#This Row],[Suffix via NAME_SOURCE_KEY]])))</f>
        <v>Mccaffrey</v>
      </c>
      <c r="I1169" t="str">
        <f>PROPER(assembly_staff_import[[#This Row],[JOB TITLE_SOURCE_KEY]])</f>
        <v xml:space="preserve">Supv Pc Systems                            </v>
      </c>
      <c r="J1169" t="s">
        <v>72</v>
      </c>
      <c r="K1169" t="str">
        <f>IF(assembly_staff_import[[#This Row],[Legislative Staff Type]]="Personal",assembly_staff_import[[#This Row],[Vlookup Reports To Person]], "")</f>
        <v/>
      </c>
      <c r="L1169" t="str">
        <f>PROPER(assembly_staff_import[[#This Row],[First MI Name via NAME_SOURCE_KEY TEXT]])</f>
        <v xml:space="preserve"> Thomas G</v>
      </c>
      <c r="M1169" t="s">
        <v>16791</v>
      </c>
      <c r="N1169" t="str">
        <f>LOWER(CONCATENATE(assembly_staff_import[[#This Row],[Last Name]],LEFT(assembly_staff_import[[#This Row],[First Name (no initial)]],1),"@nyassembly.gov"))</f>
        <v>mccaffreyt@nyassembly.gov</v>
      </c>
      <c r="O1169" t="s">
        <v>7424</v>
      </c>
      <c r="P1169" t="e">
        <f>VLOOKUP(assembly_staff_import[[#This Row],[Full Name]],[3]!PEOPLE_March_20[#Data],1,0)</f>
        <v>#REF!</v>
      </c>
      <c r="Q1169" t="e">
        <f>VLOOKUP(assembly_staff_import[[#This Row],[Full Name]],[3]!Table17[#Data],3,0)</f>
        <v>#REF!</v>
      </c>
      <c r="R1169" t="e">
        <f>VLOOKUP(assembly_staff_import[[#This Row],[Formatted Works for Group]],[3]!Table7[#Data],1,0)</f>
        <v>#REF!</v>
      </c>
      <c r="S1169"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69" s="20" t="str">
        <f>TRIM(assembly_staff_import[[#This Row],[NAME_SOURCE_KEY]])</f>
        <v>MCCAFFREY, THOMAS G</v>
      </c>
      <c r="U1169" t="s">
        <v>29164</v>
      </c>
      <c r="V1169" t="s">
        <v>29165</v>
      </c>
      <c r="W1169" t="s">
        <v>29166</v>
      </c>
      <c r="Y1169"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69" t="s">
        <v>28914</v>
      </c>
      <c r="AA1169" t="e">
        <f>VLOOKUP(assembly_staff_import[[#This Row],[Formatted and corrected Works for Group Text]],[3]!Table4[#Data],1,0)</f>
        <v>#REF!</v>
      </c>
      <c r="AB1169" t="e">
        <f>VLOOKUP(assembly_staff_import[[#This Row],[Formatted and corrected Works for Group Text]],[3]!Table5[#Data],2,0)</f>
        <v>#REF!</v>
      </c>
      <c r="AC1169" t="str">
        <f>IF(TRIM(assembly_staff_import[[#This Row],[PUBLIC INFO ADDR_SOURCE_KEY]])="CAPITOL, ALBANY", "Legislative / Capitol Office", "District Office")</f>
        <v>Legislative / Capitol Office</v>
      </c>
      <c r="AD1169" t="s">
        <v>28915</v>
      </c>
      <c r="AF1169" t="str">
        <f t="shared" si="62"/>
        <v xml:space="preserve">228 </v>
      </c>
      <c r="AG1169" t="s">
        <v>28915</v>
      </c>
      <c r="AH1169" t="s">
        <v>29167</v>
      </c>
      <c r="AI1169" t="s">
        <v>29168</v>
      </c>
      <c r="AJ1169" t="s">
        <v>23493</v>
      </c>
    </row>
    <row r="1170" spans="1:36" x14ac:dyDescent="0.2">
      <c r="A1170" t="str">
        <f>TRIM(PROPER((assembly_staff_import[[#This Row],[First MI Name via NAME_SOURCE_KEY TEXT]]&amp;" "&amp;assembly_staff_import[[#This Row],[Last Name via NAME_SOURCE_KEY TEXT]]&amp;" "&amp;assembly_staff_import[[#This Row],[Suffix via NAME_SOURCE_KEY]])))</f>
        <v>Timothy C Franda</v>
      </c>
      <c r="B1170" t="str">
        <f>TRIM(CONCATENATE(TRIM(assembly_staff_import[[#This Row],[Full Name]]), ", ", assembly_staff_import[[#This Row],[Title]]))</f>
        <v>Timothy C Franda, Comp Programmer Anal</v>
      </c>
      <c r="C1170" t="e">
        <f>assembly_staff_import[[#This Row],[Vlookup_groups]]</f>
        <v>#REF!</v>
      </c>
      <c r="D1170" t="str">
        <f>IF(assembly_staff_import[[#This Row],[Legislative Staff Type]]="Personal",assembly_staff_import[[#This Row],[Formatted Personal Staff Office]],"")</f>
        <v/>
      </c>
      <c r="E1170" t="s">
        <v>65</v>
      </c>
      <c r="F1170" s="19" t="s">
        <v>10913</v>
      </c>
      <c r="G1170" t="s">
        <v>1237</v>
      </c>
      <c r="H1170" t="str">
        <f>TRIM(PROPER((assembly_staff_import[[#This Row],[Last Name via NAME_SOURCE_KEY TEXT]]&amp;" "&amp;assembly_staff_import[[#This Row],[Suffix via NAME_SOURCE_KEY]])))</f>
        <v>Franda</v>
      </c>
      <c r="I1170" t="str">
        <f>PROPER(assembly_staff_import[[#This Row],[JOB TITLE_SOURCE_KEY]])</f>
        <v xml:space="preserve">Comp Programmer Anal                       </v>
      </c>
      <c r="J1170" t="s">
        <v>72</v>
      </c>
      <c r="K1170" t="str">
        <f>IF(assembly_staff_import[[#This Row],[Legislative Staff Type]]="Personal",assembly_staff_import[[#This Row],[Vlookup Reports To Person]], "")</f>
        <v/>
      </c>
      <c r="L1170" t="str">
        <f>PROPER(assembly_staff_import[[#This Row],[First MI Name via NAME_SOURCE_KEY TEXT]])</f>
        <v xml:space="preserve"> Timothy C</v>
      </c>
      <c r="M1170" t="s">
        <v>17767</v>
      </c>
      <c r="N1170" t="str">
        <f>LOWER(CONCATENATE(assembly_staff_import[[#This Row],[Last Name]],LEFT(assembly_staff_import[[#This Row],[First Name (no initial)]],1),"@nyassembly.gov"))</f>
        <v>frandat@nyassembly.gov</v>
      </c>
      <c r="O1170" t="s">
        <v>23535</v>
      </c>
      <c r="P1170" t="e">
        <f>VLOOKUP(assembly_staff_import[[#This Row],[Full Name]],[3]!PEOPLE_March_20[#Data],1,0)</f>
        <v>#REF!</v>
      </c>
      <c r="Q1170" t="e">
        <f>VLOOKUP(assembly_staff_import[[#This Row],[Full Name]],[3]!Table17[#Data],3,0)</f>
        <v>#REF!</v>
      </c>
      <c r="R1170" t="e">
        <f>VLOOKUP(assembly_staff_import[[#This Row],[Formatted Works for Group]],[3]!Table7[#Data],1,0)</f>
        <v>#REF!</v>
      </c>
      <c r="S1170"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70" s="20" t="str">
        <f>TRIM(assembly_staff_import[[#This Row],[NAME_SOURCE_KEY]])</f>
        <v>FRANDA, TIMOTHY C</v>
      </c>
      <c r="U1170" t="s">
        <v>29169</v>
      </c>
      <c r="V1170" t="s">
        <v>29170</v>
      </c>
      <c r="W1170" t="s">
        <v>29171</v>
      </c>
      <c r="Y1170"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70" t="s">
        <v>28914</v>
      </c>
      <c r="AA1170" t="e">
        <f>VLOOKUP(assembly_staff_import[[#This Row],[Formatted and corrected Works for Group Text]],[3]!Table4[#Data],1,0)</f>
        <v>#REF!</v>
      </c>
      <c r="AB1170" t="e">
        <f>VLOOKUP(assembly_staff_import[[#This Row],[Formatted and corrected Works for Group Text]],[3]!Table5[#Data],2,0)</f>
        <v>#REF!</v>
      </c>
      <c r="AC1170" t="str">
        <f>IF(TRIM(assembly_staff_import[[#This Row],[PUBLIC INFO ADDR_SOURCE_KEY]])="CAPITOL, ALBANY", "Legislative / Capitol Office", "District Office")</f>
        <v>Legislative / Capitol Office</v>
      </c>
      <c r="AD1170" t="s">
        <v>28915</v>
      </c>
      <c r="AF1170" t="str">
        <f t="shared" si="62"/>
        <v xml:space="preserve">228 </v>
      </c>
      <c r="AG1170" t="s">
        <v>28915</v>
      </c>
      <c r="AH1170" t="s">
        <v>29172</v>
      </c>
      <c r="AI1170" t="s">
        <v>29094</v>
      </c>
      <c r="AJ1170" t="s">
        <v>23493</v>
      </c>
    </row>
    <row r="1171" spans="1:36" x14ac:dyDescent="0.2">
      <c r="A1171" t="str">
        <f>TRIM(PROPER((assembly_staff_import[[#This Row],[First MI Name via NAME_SOURCE_KEY TEXT]]&amp;" "&amp;assembly_staff_import[[#This Row],[Last Name via NAME_SOURCE_KEY TEXT]]&amp;" "&amp;assembly_staff_import[[#This Row],[Suffix via NAME_SOURCE_KEY]])))</f>
        <v>Tinika L Gause</v>
      </c>
      <c r="B1171" t="str">
        <f>TRIM(CONCATENATE(TRIM(assembly_staff_import[[#This Row],[Full Name]]), ", ", assembly_staff_import[[#This Row],[Title]]))</f>
        <v>Tinika L Gause, Exec Asst</v>
      </c>
      <c r="C1171" t="e">
        <f>assembly_staff_import[[#This Row],[Vlookup_groups]]</f>
        <v>#REF!</v>
      </c>
      <c r="D1171" t="str">
        <f>IF(assembly_staff_import[[#This Row],[Legislative Staff Type]]="Personal",assembly_staff_import[[#This Row],[Formatted Personal Staff Office]],"")</f>
        <v/>
      </c>
      <c r="E1171" t="s">
        <v>65</v>
      </c>
      <c r="F1171" s="19" t="s">
        <v>10913</v>
      </c>
      <c r="G1171" t="s">
        <v>1237</v>
      </c>
      <c r="H1171" t="str">
        <f>TRIM(PROPER((assembly_staff_import[[#This Row],[Last Name via NAME_SOURCE_KEY TEXT]]&amp;" "&amp;assembly_staff_import[[#This Row],[Suffix via NAME_SOURCE_KEY]])))</f>
        <v>Gause</v>
      </c>
      <c r="I1171" t="str">
        <f>PROPER(assembly_staff_import[[#This Row],[JOB TITLE_SOURCE_KEY]])</f>
        <v xml:space="preserve">Exec Asst                                  </v>
      </c>
      <c r="J1171" t="s">
        <v>72</v>
      </c>
      <c r="K1171" t="str">
        <f>IF(assembly_staff_import[[#This Row],[Legislative Staff Type]]="Personal",assembly_staff_import[[#This Row],[Vlookup Reports To Person]], "")</f>
        <v/>
      </c>
      <c r="L1171" t="str">
        <f>PROPER(assembly_staff_import[[#This Row],[First MI Name via NAME_SOURCE_KEY TEXT]])</f>
        <v xml:space="preserve"> Tinika L</v>
      </c>
      <c r="M1171" t="s">
        <v>17722</v>
      </c>
      <c r="N1171" t="str">
        <f>LOWER(CONCATENATE(assembly_staff_import[[#This Row],[Last Name]],LEFT(assembly_staff_import[[#This Row],[First Name (no initial)]],1),"@nyassembly.gov"))</f>
        <v>gauset@nyassembly.gov</v>
      </c>
      <c r="O1171" t="s">
        <v>29173</v>
      </c>
      <c r="P1171" t="e">
        <f>VLOOKUP(assembly_staff_import[[#This Row],[Full Name]],[3]!PEOPLE_March_20[#Data],1,0)</f>
        <v>#REF!</v>
      </c>
      <c r="Q1171" t="e">
        <f>VLOOKUP(assembly_staff_import[[#This Row],[Full Name]],[3]!Table17[#Data],3,0)</f>
        <v>#REF!</v>
      </c>
      <c r="R1171" t="e">
        <f>VLOOKUP(assembly_staff_import[[#This Row],[Formatted Works for Group]],[3]!Table7[#Data],1,0)</f>
        <v>#REF!</v>
      </c>
      <c r="S1171"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71" s="20" t="str">
        <f>TRIM(assembly_staff_import[[#This Row],[NAME_SOURCE_KEY]])</f>
        <v>GAUSE, TINIKA L</v>
      </c>
      <c r="U1171" t="s">
        <v>29174</v>
      </c>
      <c r="V1171" t="s">
        <v>29175</v>
      </c>
      <c r="W1171" t="s">
        <v>29176</v>
      </c>
      <c r="Y1171"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71" t="s">
        <v>28914</v>
      </c>
      <c r="AA1171" t="e">
        <f>VLOOKUP(assembly_staff_import[[#This Row],[Formatted and corrected Works for Group Text]],[3]!Table4[#Data],1,0)</f>
        <v>#REF!</v>
      </c>
      <c r="AB1171" t="e">
        <f>VLOOKUP(assembly_staff_import[[#This Row],[Formatted and corrected Works for Group Text]],[3]!Table5[#Data],2,0)</f>
        <v>#REF!</v>
      </c>
      <c r="AC1171" t="str">
        <f>IF(TRIM(assembly_staff_import[[#This Row],[PUBLIC INFO ADDR_SOURCE_KEY]])="CAPITOL, ALBANY", "Legislative / Capitol Office", "District Office")</f>
        <v>Legislative / Capitol Office</v>
      </c>
      <c r="AD1171" t="s">
        <v>28915</v>
      </c>
      <c r="AF1171" t="str">
        <f t="shared" si="62"/>
        <v xml:space="preserve">228 </v>
      </c>
      <c r="AG1171" t="s">
        <v>28915</v>
      </c>
      <c r="AH1171" t="s">
        <v>29177</v>
      </c>
      <c r="AI1171" t="s">
        <v>23546</v>
      </c>
      <c r="AJ1171" t="s">
        <v>23493</v>
      </c>
    </row>
    <row r="1172" spans="1:36" x14ac:dyDescent="0.2">
      <c r="A1172" t="str">
        <f>TRIM(PROPER((assembly_staff_import[[#This Row],[First MI Name via NAME_SOURCE_KEY TEXT]]&amp;" "&amp;assembly_staff_import[[#This Row],[Last Name via NAME_SOURCE_KEY TEXT]]&amp;" "&amp;assembly_staff_import[[#This Row],[Suffix via NAME_SOURCE_KEY]])))</f>
        <v>William K Harrington</v>
      </c>
      <c r="B1172" t="str">
        <f>TRIM(CONCATENATE(TRIM(assembly_staff_import[[#This Row],[Full Name]]), ", ", assembly_staff_import[[#This Row],[Title]]))</f>
        <v>William K Harrington, Comp Programmer Anal</v>
      </c>
      <c r="C1172" t="e">
        <f>assembly_staff_import[[#This Row],[Vlookup_groups]]</f>
        <v>#REF!</v>
      </c>
      <c r="D1172" t="str">
        <f>IF(assembly_staff_import[[#This Row],[Legislative Staff Type]]="Personal",assembly_staff_import[[#This Row],[Formatted Personal Staff Office]],"")</f>
        <v/>
      </c>
      <c r="E1172" t="s">
        <v>65</v>
      </c>
      <c r="F1172" s="19" t="s">
        <v>10913</v>
      </c>
      <c r="G1172" t="s">
        <v>1237</v>
      </c>
      <c r="H1172" t="str">
        <f>TRIM(PROPER((assembly_staff_import[[#This Row],[Last Name via NAME_SOURCE_KEY TEXT]]&amp;" "&amp;assembly_staff_import[[#This Row],[Suffix via NAME_SOURCE_KEY]])))</f>
        <v>Harrington</v>
      </c>
      <c r="I1172" t="str">
        <f>PROPER(assembly_staff_import[[#This Row],[JOB TITLE_SOURCE_KEY]])</f>
        <v xml:space="preserve">Comp Programmer Anal                       </v>
      </c>
      <c r="J1172" t="s">
        <v>72</v>
      </c>
      <c r="K1172" t="str">
        <f>IF(assembly_staff_import[[#This Row],[Legislative Staff Type]]="Personal",assembly_staff_import[[#This Row],[Vlookup Reports To Person]], "")</f>
        <v/>
      </c>
      <c r="L1172" t="str">
        <f>PROPER(assembly_staff_import[[#This Row],[First MI Name via NAME_SOURCE_KEY TEXT]])</f>
        <v xml:space="preserve"> William K</v>
      </c>
      <c r="M1172" t="s">
        <v>17444</v>
      </c>
      <c r="N1172" t="str">
        <f>LOWER(CONCATENATE(assembly_staff_import[[#This Row],[Last Name]],LEFT(assembly_staff_import[[#This Row],[First Name (no initial)]],1),"@nyassembly.gov"))</f>
        <v>harringtonw@nyassembly.gov</v>
      </c>
      <c r="O1172" t="s">
        <v>4756</v>
      </c>
      <c r="P1172" t="e">
        <f>VLOOKUP(assembly_staff_import[[#This Row],[Full Name]],[3]!PEOPLE_March_20[#Data],1,0)</f>
        <v>#REF!</v>
      </c>
      <c r="Q1172" t="e">
        <f>VLOOKUP(assembly_staff_import[[#This Row],[Full Name]],[3]!Table17[#Data],3,0)</f>
        <v>#REF!</v>
      </c>
      <c r="R1172" t="e">
        <f>VLOOKUP(assembly_staff_import[[#This Row],[Formatted Works for Group]],[3]!Table7[#Data],1,0)</f>
        <v>#REF!</v>
      </c>
      <c r="S1172"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72" s="20" t="str">
        <f>TRIM(assembly_staff_import[[#This Row],[NAME_SOURCE_KEY]])</f>
        <v>HARRINGTON, WILLIAM K</v>
      </c>
      <c r="U1172" t="s">
        <v>29178</v>
      </c>
      <c r="V1172" t="s">
        <v>29179</v>
      </c>
      <c r="W1172" t="s">
        <v>29180</v>
      </c>
      <c r="Y1172"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72" t="s">
        <v>28914</v>
      </c>
      <c r="AA1172" t="e">
        <f>VLOOKUP(assembly_staff_import[[#This Row],[Formatted and corrected Works for Group Text]],[3]!Table4[#Data],1,0)</f>
        <v>#REF!</v>
      </c>
      <c r="AB1172" t="e">
        <f>VLOOKUP(assembly_staff_import[[#This Row],[Formatted and corrected Works for Group Text]],[3]!Table5[#Data],2,0)</f>
        <v>#REF!</v>
      </c>
      <c r="AC1172" t="str">
        <f>IF(TRIM(assembly_staff_import[[#This Row],[PUBLIC INFO ADDR_SOURCE_KEY]])="CAPITOL, ALBANY", "Legislative / Capitol Office", "District Office")</f>
        <v>Legislative / Capitol Office</v>
      </c>
      <c r="AD1172" t="s">
        <v>28915</v>
      </c>
      <c r="AF1172" t="str">
        <f t="shared" si="62"/>
        <v xml:space="preserve">228 </v>
      </c>
      <c r="AG1172" t="s">
        <v>28915</v>
      </c>
      <c r="AH1172" t="s">
        <v>29181</v>
      </c>
      <c r="AI1172" t="s">
        <v>29094</v>
      </c>
      <c r="AJ1172" t="s">
        <v>23493</v>
      </c>
    </row>
    <row r="1173" spans="1:36" x14ac:dyDescent="0.2">
      <c r="A1173" t="str">
        <f>TRIM(PROPER((assembly_staff_import[[#This Row],[First MI Name via NAME_SOURCE_KEY TEXT]]&amp;" "&amp;assembly_staff_import[[#This Row],[Last Name via NAME_SOURCE_KEY TEXT]]&amp;" "&amp;assembly_staff_import[[#This Row],[Suffix via NAME_SOURCE_KEY]])))</f>
        <v>Zing Zing Shishak</v>
      </c>
      <c r="B1173" t="str">
        <f>TRIM(CONCATENATE(TRIM(assembly_staff_import[[#This Row],[Full Name]]), ", ", assembly_staff_import[[#This Row],[Title]]))</f>
        <v>Zing Zing Shishak, Sr Systms Programmer</v>
      </c>
      <c r="C1173" t="e">
        <f>assembly_staff_import[[#This Row],[Vlookup_groups]]</f>
        <v>#REF!</v>
      </c>
      <c r="D1173" t="str">
        <f>IF(assembly_staff_import[[#This Row],[Legislative Staff Type]]="Personal",assembly_staff_import[[#This Row],[Formatted Personal Staff Office]],"")</f>
        <v/>
      </c>
      <c r="E1173" t="s">
        <v>65</v>
      </c>
      <c r="F1173" s="19" t="s">
        <v>10913</v>
      </c>
      <c r="G1173" t="s">
        <v>1237</v>
      </c>
      <c r="H1173" t="str">
        <f>TRIM(PROPER((assembly_staff_import[[#This Row],[Last Name via NAME_SOURCE_KEY TEXT]]&amp;" "&amp;assembly_staff_import[[#This Row],[Suffix via NAME_SOURCE_KEY]])))</f>
        <v>Shishak</v>
      </c>
      <c r="I1173" t="str">
        <f>PROPER(assembly_staff_import[[#This Row],[JOB TITLE_SOURCE_KEY]])</f>
        <v xml:space="preserve">Sr Systms Programmer                       </v>
      </c>
      <c r="J1173" t="s">
        <v>72</v>
      </c>
      <c r="K1173" t="str">
        <f>IF(assembly_staff_import[[#This Row],[Legislative Staff Type]]="Personal",assembly_staff_import[[#This Row],[Vlookup Reports To Person]], "")</f>
        <v/>
      </c>
      <c r="L1173" t="str">
        <f>PROPER(assembly_staff_import[[#This Row],[First MI Name via NAME_SOURCE_KEY TEXT]])</f>
        <v xml:space="preserve"> Zing Zing</v>
      </c>
      <c r="M1173" t="s">
        <v>16153</v>
      </c>
      <c r="N1173" t="str">
        <f>LOWER(CONCATENATE(assembly_staff_import[[#This Row],[Last Name]],LEFT(assembly_staff_import[[#This Row],[First Name (no initial)]],1),"@nyassembly.gov"))</f>
        <v>shishakz@nyassembly.gov</v>
      </c>
      <c r="O1173" t="s">
        <v>29182</v>
      </c>
      <c r="P1173" t="e">
        <f>VLOOKUP(assembly_staff_import[[#This Row],[Full Name]],[3]!PEOPLE_March_20[#Data],1,0)</f>
        <v>#REF!</v>
      </c>
      <c r="Q1173" t="e">
        <f>VLOOKUP(assembly_staff_import[[#This Row],[Full Name]],[3]!Table17[#Data],3,0)</f>
        <v>#REF!</v>
      </c>
      <c r="R1173" t="e">
        <f>VLOOKUP(assembly_staff_import[[#This Row],[Formatted Works for Group]],[3]!Table7[#Data],1,0)</f>
        <v>#REF!</v>
      </c>
      <c r="S1173" t="str">
        <f>IF(assembly_staff_import[[#This Row],[Legislative Staff Type]]="Personal", assembly_staff_import[[#This Row],[Vlookup Works for Group]], assembly_staff_import[[#This Row],[Formatted Works for Group calc]]&amp;", Central Staff Office, Assembly")</f>
        <v>Office Automation And Data Processing, Central Staff Office, Assembly</v>
      </c>
      <c r="T1173" s="20" t="str">
        <f>TRIM(assembly_staff_import[[#This Row],[NAME_SOURCE_KEY]])</f>
        <v>SHISHAK, ZING ZING</v>
      </c>
      <c r="U1173" t="s">
        <v>29183</v>
      </c>
      <c r="V1173" t="s">
        <v>29184</v>
      </c>
      <c r="W1173" t="s">
        <v>29185</v>
      </c>
      <c r="Y1173" t="str">
        <f>IF(assembly_staff_import[[#This Row],[Legislative Staff Type]]="Personal", PROPER(TRIM(assembly_staff_import[[#This Row],[Unit First MI via UNIT_SOURCE_KEY]])&amp;" "&amp;assembly_staff_import[[#This Row],[Unit Last via UNIT_SOURCE_KEY]]), PROPER(TRIM(assembly_staff_import[[#This Row],[UNIT NAME_SOURCE_KEY2]])))</f>
        <v>Office Automation And Data Processing</v>
      </c>
      <c r="Z1173" t="s">
        <v>28914</v>
      </c>
      <c r="AA1173" t="e">
        <f>VLOOKUP(assembly_staff_import[[#This Row],[Formatted and corrected Works for Group Text]],[3]!Table4[#Data],1,0)</f>
        <v>#REF!</v>
      </c>
      <c r="AB1173" t="e">
        <f>VLOOKUP(assembly_staff_import[[#This Row],[Formatted and corrected Works for Group Text]],[3]!Table5[#Data],2,0)</f>
        <v>#REF!</v>
      </c>
      <c r="AC1173" t="str">
        <f>IF(TRIM(assembly_staff_import[[#This Row],[PUBLIC INFO ADDR_SOURCE_KEY]])="CAPITOL, ALBANY", "Legislative / Capitol Office", "District Office")</f>
        <v>Legislative / Capitol Office</v>
      </c>
      <c r="AD1173" t="s">
        <v>28915</v>
      </c>
      <c r="AF1173" t="str">
        <f t="shared" si="62"/>
        <v xml:space="preserve">228 </v>
      </c>
      <c r="AG1173" t="s">
        <v>28915</v>
      </c>
      <c r="AH1173" t="s">
        <v>29186</v>
      </c>
      <c r="AI1173" t="s">
        <v>29099</v>
      </c>
      <c r="AJ1173" t="s">
        <v>23493</v>
      </c>
    </row>
    <row r="1174" spans="1:36" x14ac:dyDescent="0.2">
      <c r="A1174" t="str">
        <f>TRIM(PROPER((assembly_staff_import[[#This Row],[First MI Name via NAME_SOURCE_KEY TEXT]]&amp;" "&amp;assembly_staff_import[[#This Row],[Last Name via NAME_SOURCE_KEY TEXT]]&amp;" "&amp;assembly_staff_import[[#This Row],[Suffix via NAME_SOURCE_KEY]])))</f>
        <v>Barry Zeplowitz</v>
      </c>
      <c r="B1174" t="str">
        <f>TRIM(CONCATENATE(TRIM(assembly_staff_import[[#This Row],[Full Name]]), ", ", assembly_staff_import[[#This Row],[Title]]))</f>
        <v>Barry Zeplowitz, Special Asst</v>
      </c>
      <c r="C1174" t="e">
        <f>assembly_staff_import[[#This Row],[Vlookup_groups]]</f>
        <v>#REF!</v>
      </c>
      <c r="D1174" t="str">
        <f>IF(assembly_staff_import[[#This Row],[Legislative Staff Type]]="Personal",assembly_staff_import[[#This Row],[Formatted Personal Staff Office]],"")</f>
        <v/>
      </c>
      <c r="E1174" t="s">
        <v>65</v>
      </c>
      <c r="F1174" s="19" t="s">
        <v>10913</v>
      </c>
      <c r="G1174" t="s">
        <v>1237</v>
      </c>
      <c r="H1174" t="str">
        <f>TRIM(PROPER((assembly_staff_import[[#This Row],[Last Name via NAME_SOURCE_KEY TEXT]]&amp;" "&amp;assembly_staff_import[[#This Row],[Suffix via NAME_SOURCE_KEY]])))</f>
        <v>Zeplowitz</v>
      </c>
      <c r="I1174" t="str">
        <f>PROPER(assembly_staff_import[[#This Row],[JOB TITLE_SOURCE_KEY]])</f>
        <v xml:space="preserve">Special Asst                               </v>
      </c>
      <c r="J1174" t="s">
        <v>72</v>
      </c>
      <c r="K1174" t="str">
        <f>IF(assembly_staff_import[[#This Row],[Legislative Staff Type]]="Personal",assembly_staff_import[[#This Row],[Vlookup Reports To Person]], "")</f>
        <v/>
      </c>
      <c r="L1174" t="str">
        <f>PROPER(assembly_staff_import[[#This Row],[First MI Name via NAME_SOURCE_KEY TEXT]])</f>
        <v xml:space="preserve"> Barry</v>
      </c>
      <c r="M1174" t="s">
        <v>20629</v>
      </c>
      <c r="N1174" t="str">
        <f>LOWER(CONCATENATE(assembly_staff_import[[#This Row],[Last Name]],LEFT(assembly_staff_import[[#This Row],[First Name (no initial)]],1),"@nyassembly.gov"))</f>
        <v>zeplowitzb@nyassembly.gov</v>
      </c>
      <c r="O1174" t="s">
        <v>8270</v>
      </c>
      <c r="P1174" t="e">
        <f>VLOOKUP(assembly_staff_import[[#This Row],[Full Name]],[3]!PEOPLE_March_20[#Data],1,0)</f>
        <v>#REF!</v>
      </c>
      <c r="Q1174" t="e">
        <f>VLOOKUP(assembly_staff_import[[#This Row],[Full Name]],[3]!Table17[#Data],3,0)</f>
        <v>#REF!</v>
      </c>
      <c r="R1174" t="e">
        <f>VLOOKUP(assembly_staff_import[[#This Row],[Formatted Works for Group]],[3]!Table7[#Data],1,0)</f>
        <v>#REF!</v>
      </c>
      <c r="S1174" t="str">
        <f>IF(assembly_staff_import[[#This Row],[Legislative Staff Type]]="Personal", assembly_staff_import[[#This Row],[Vlookup Works for Group]], assembly_staff_import[[#This Row],[Formatted Works for Group calc]]&amp;", Central Staff Office, Assembly")</f>
        <v>Office Of Automation And Data Development/Planning, Central Staff Office, Assembly</v>
      </c>
      <c r="T1174" s="20" t="str">
        <f>TRIM(assembly_staff_import[[#This Row],[NAME_SOURCE_KEY]])</f>
        <v>ZEPLOWITZ, BARRY</v>
      </c>
      <c r="U1174" t="s">
        <v>29187</v>
      </c>
      <c r="V1174" t="s">
        <v>28763</v>
      </c>
      <c r="W1174" t="s">
        <v>29188</v>
      </c>
      <c r="Y1174" t="str">
        <f>IF(assembly_staff_import[[#This Row],[Legislative Staff Type]]="Personal", PROPER(TRIM(assembly_staff_import[[#This Row],[Unit First MI via UNIT_SOURCE_KEY]])&amp;" "&amp;assembly_staff_import[[#This Row],[Unit Last via UNIT_SOURCE_KEY]]), PROPER(TRIM(assembly_staff_import[[#This Row],[UNIT NAME_SOURCE_KEY2]])))</f>
        <v>Office Of Automation And Data Development/Planning</v>
      </c>
      <c r="Z1174" t="s">
        <v>29189</v>
      </c>
      <c r="AA1174" t="e">
        <f>VLOOKUP(assembly_staff_import[[#This Row],[Formatted and corrected Works for Group Text]],[3]!Table4[#Data],1,0)</f>
        <v>#REF!</v>
      </c>
      <c r="AB1174" t="e">
        <f>VLOOKUP(assembly_staff_import[[#This Row],[Formatted and corrected Works for Group Text]],[3]!Table5[#Data],2,0)</f>
        <v>#REF!</v>
      </c>
      <c r="AC1174" t="str">
        <f>IF(TRIM(assembly_staff_import[[#This Row],[PUBLIC INFO ADDR_SOURCE_KEY]])="CAPITOL, ALBANY", "Legislative / Capitol Office", "District Office")</f>
        <v>District Office</v>
      </c>
      <c r="AD1174" t="s">
        <v>29190</v>
      </c>
      <c r="AF1174" t="str">
        <f t="shared" ref="AF1174:AF1182" si="63">"455 "</f>
        <v xml:space="preserve">455 </v>
      </c>
      <c r="AG1174" t="s">
        <v>29190</v>
      </c>
      <c r="AH1174" t="s">
        <v>29191</v>
      </c>
      <c r="AI1174" t="s">
        <v>24653</v>
      </c>
      <c r="AJ1174" t="s">
        <v>25231</v>
      </c>
    </row>
    <row r="1175" spans="1:36" x14ac:dyDescent="0.2">
      <c r="A1175" t="str">
        <f>TRIM(PROPER((assembly_staff_import[[#This Row],[First MI Name via NAME_SOURCE_KEY TEXT]]&amp;" "&amp;assembly_staff_import[[#This Row],[Last Name via NAME_SOURCE_KEY TEXT]]&amp;" "&amp;assembly_staff_import[[#This Row],[Suffix via NAME_SOURCE_KEY]])))</f>
        <v>Darren S Mcgeary</v>
      </c>
      <c r="B1175" t="str">
        <f>TRIM(CONCATENATE(TRIM(assembly_staff_import[[#This Row],[Full Name]]), ", ", assembly_staff_import[[#This Row],[Title]]))</f>
        <v>Darren S Mcgeary, Dep Dir Planning</v>
      </c>
      <c r="C1175" t="e">
        <f>assembly_staff_import[[#This Row],[Vlookup_groups]]</f>
        <v>#REF!</v>
      </c>
      <c r="D1175" t="str">
        <f>IF(assembly_staff_import[[#This Row],[Legislative Staff Type]]="Personal",assembly_staff_import[[#This Row],[Formatted Personal Staff Office]],"")</f>
        <v/>
      </c>
      <c r="E1175" t="s">
        <v>65</v>
      </c>
      <c r="F1175" s="19" t="s">
        <v>10913</v>
      </c>
      <c r="G1175" t="s">
        <v>1237</v>
      </c>
      <c r="H1175" t="str">
        <f>TRIM(PROPER((assembly_staff_import[[#This Row],[Last Name via NAME_SOURCE_KEY TEXT]]&amp;" "&amp;assembly_staff_import[[#This Row],[Suffix via NAME_SOURCE_KEY]])))</f>
        <v>Mcgeary</v>
      </c>
      <c r="I1175" t="str">
        <f>PROPER(assembly_staff_import[[#This Row],[JOB TITLE_SOURCE_KEY]])</f>
        <v xml:space="preserve">Dep Dir Planning                           </v>
      </c>
      <c r="J1175" t="s">
        <v>72</v>
      </c>
      <c r="K1175" t="str">
        <f>IF(assembly_staff_import[[#This Row],[Legislative Staff Type]]="Personal",assembly_staff_import[[#This Row],[Vlookup Reports To Person]], "")</f>
        <v/>
      </c>
      <c r="L1175" t="str">
        <f>PROPER(assembly_staff_import[[#This Row],[First MI Name via NAME_SOURCE_KEY TEXT]])</f>
        <v xml:space="preserve"> Darren S</v>
      </c>
      <c r="M1175" t="s">
        <v>20747</v>
      </c>
      <c r="N1175" t="str">
        <f>LOWER(CONCATENATE(assembly_staff_import[[#This Row],[Last Name]],LEFT(assembly_staff_import[[#This Row],[First Name (no initial)]],1),"@nyassembly.gov"))</f>
        <v>mcgearyd@nyassembly.gov</v>
      </c>
      <c r="O1175" t="s">
        <v>26754</v>
      </c>
      <c r="P1175" t="e">
        <f>VLOOKUP(assembly_staff_import[[#This Row],[Full Name]],[3]!PEOPLE_March_20[#Data],1,0)</f>
        <v>#REF!</v>
      </c>
      <c r="Q1175" t="e">
        <f>VLOOKUP(assembly_staff_import[[#This Row],[Full Name]],[3]!Table17[#Data],3,0)</f>
        <v>#REF!</v>
      </c>
      <c r="R1175" t="e">
        <f>VLOOKUP(assembly_staff_import[[#This Row],[Formatted Works for Group]],[3]!Table7[#Data],1,0)</f>
        <v>#REF!</v>
      </c>
      <c r="S1175" t="str">
        <f>IF(assembly_staff_import[[#This Row],[Legislative Staff Type]]="Personal", assembly_staff_import[[#This Row],[Vlookup Works for Group]], assembly_staff_import[[#This Row],[Formatted Works for Group calc]]&amp;", Central Staff Office, Assembly")</f>
        <v>Office Of Automation And Data Development/Planning, Central Staff Office, Assembly</v>
      </c>
      <c r="T1175" s="20" t="str">
        <f>TRIM(assembly_staff_import[[#This Row],[NAME_SOURCE_KEY]])</f>
        <v>MCGEARY, DARREN S</v>
      </c>
      <c r="U1175" t="s">
        <v>29192</v>
      </c>
      <c r="V1175" t="s">
        <v>29193</v>
      </c>
      <c r="W1175" t="s">
        <v>29194</v>
      </c>
      <c r="Y1175" t="str">
        <f>IF(assembly_staff_import[[#This Row],[Legislative Staff Type]]="Personal", PROPER(TRIM(assembly_staff_import[[#This Row],[Unit First MI via UNIT_SOURCE_KEY]])&amp;" "&amp;assembly_staff_import[[#This Row],[Unit Last via UNIT_SOURCE_KEY]]), PROPER(TRIM(assembly_staff_import[[#This Row],[UNIT NAME_SOURCE_KEY2]])))</f>
        <v>Office Of Automation And Data Development/Planning</v>
      </c>
      <c r="Z1175" t="s">
        <v>29189</v>
      </c>
      <c r="AA1175" t="e">
        <f>VLOOKUP(assembly_staff_import[[#This Row],[Formatted and corrected Works for Group Text]],[3]!Table4[#Data],1,0)</f>
        <v>#REF!</v>
      </c>
      <c r="AB1175" t="e">
        <f>VLOOKUP(assembly_staff_import[[#This Row],[Formatted and corrected Works for Group Text]],[3]!Table5[#Data],2,0)</f>
        <v>#REF!</v>
      </c>
      <c r="AC1175" t="str">
        <f>IF(TRIM(assembly_staff_import[[#This Row],[PUBLIC INFO ADDR_SOURCE_KEY]])="CAPITOL, ALBANY", "Legislative / Capitol Office", "District Office")</f>
        <v>Legislative / Capitol Office</v>
      </c>
      <c r="AD1175" t="s">
        <v>29190</v>
      </c>
      <c r="AF1175" t="str">
        <f t="shared" si="63"/>
        <v xml:space="preserve">455 </v>
      </c>
      <c r="AG1175" t="s">
        <v>29190</v>
      </c>
      <c r="AH1175" t="s">
        <v>29195</v>
      </c>
      <c r="AI1175" t="s">
        <v>29196</v>
      </c>
      <c r="AJ1175" t="s">
        <v>23493</v>
      </c>
    </row>
    <row r="1176" spans="1:36" x14ac:dyDescent="0.2">
      <c r="A1176" t="str">
        <f>TRIM(PROPER((assembly_staff_import[[#This Row],[First MI Name via NAME_SOURCE_KEY TEXT]]&amp;" "&amp;assembly_staff_import[[#This Row],[Last Name via NAME_SOURCE_KEY TEXT]]&amp;" "&amp;assembly_staff_import[[#This Row],[Suffix via NAME_SOURCE_KEY]])))</f>
        <v>Heidi A Verhagen</v>
      </c>
      <c r="B1176" t="str">
        <f>TRIM(CONCATENATE(TRIM(assembly_staff_import[[#This Row],[Full Name]]), ", ", assembly_staff_import[[#This Row],[Title]]))</f>
        <v>Heidi A Verhagen, Proj Mgr</v>
      </c>
      <c r="C1176" t="e">
        <f>assembly_staff_import[[#This Row],[Vlookup_groups]]</f>
        <v>#REF!</v>
      </c>
      <c r="D1176" t="str">
        <f>IF(assembly_staff_import[[#This Row],[Legislative Staff Type]]="Personal",assembly_staff_import[[#This Row],[Formatted Personal Staff Office]],"")</f>
        <v/>
      </c>
      <c r="E1176" t="s">
        <v>65</v>
      </c>
      <c r="F1176" s="19" t="s">
        <v>10913</v>
      </c>
      <c r="G1176" t="s">
        <v>1237</v>
      </c>
      <c r="H1176" t="str">
        <f>TRIM(PROPER((assembly_staff_import[[#This Row],[Last Name via NAME_SOURCE_KEY TEXT]]&amp;" "&amp;assembly_staff_import[[#This Row],[Suffix via NAME_SOURCE_KEY]])))</f>
        <v>Verhagen</v>
      </c>
      <c r="I1176" t="str">
        <f>PROPER(assembly_staff_import[[#This Row],[JOB TITLE_SOURCE_KEY]])</f>
        <v xml:space="preserve">Proj Mgr                                   </v>
      </c>
      <c r="J1176" t="s">
        <v>72</v>
      </c>
      <c r="K1176" t="str">
        <f>IF(assembly_staff_import[[#This Row],[Legislative Staff Type]]="Personal",assembly_staff_import[[#This Row],[Vlookup Reports To Person]], "")</f>
        <v/>
      </c>
      <c r="L1176" t="str">
        <f>PROPER(assembly_staff_import[[#This Row],[First MI Name via NAME_SOURCE_KEY TEXT]])</f>
        <v xml:space="preserve"> Heidi A</v>
      </c>
      <c r="M1176" t="s">
        <v>20657</v>
      </c>
      <c r="N1176" t="str">
        <f>LOWER(CONCATENATE(assembly_staff_import[[#This Row],[Last Name]],LEFT(assembly_staff_import[[#This Row],[First Name (no initial)]],1),"@nyassembly.gov"))</f>
        <v>verhagenh@nyassembly.gov</v>
      </c>
      <c r="O1176" t="s">
        <v>27467</v>
      </c>
      <c r="P1176" t="e">
        <f>VLOOKUP(assembly_staff_import[[#This Row],[Full Name]],[3]!PEOPLE_March_20[#Data],1,0)</f>
        <v>#REF!</v>
      </c>
      <c r="Q1176" t="e">
        <f>VLOOKUP(assembly_staff_import[[#This Row],[Full Name]],[3]!Table17[#Data],3,0)</f>
        <v>#REF!</v>
      </c>
      <c r="R1176" t="e">
        <f>VLOOKUP(assembly_staff_import[[#This Row],[Formatted Works for Group]],[3]!Table7[#Data],1,0)</f>
        <v>#REF!</v>
      </c>
      <c r="S1176" t="str">
        <f>IF(assembly_staff_import[[#This Row],[Legislative Staff Type]]="Personal", assembly_staff_import[[#This Row],[Vlookup Works for Group]], assembly_staff_import[[#This Row],[Formatted Works for Group calc]]&amp;", Central Staff Office, Assembly")</f>
        <v>Office Of Automation And Data Development/Planning, Central Staff Office, Assembly</v>
      </c>
      <c r="T1176" s="20" t="str">
        <f>TRIM(assembly_staff_import[[#This Row],[NAME_SOURCE_KEY]])</f>
        <v>VERHAGEN, HEIDI A</v>
      </c>
      <c r="U1176" t="s">
        <v>29197</v>
      </c>
      <c r="V1176" t="s">
        <v>29198</v>
      </c>
      <c r="W1176" t="s">
        <v>29199</v>
      </c>
      <c r="Y1176" t="str">
        <f>IF(assembly_staff_import[[#This Row],[Legislative Staff Type]]="Personal", PROPER(TRIM(assembly_staff_import[[#This Row],[Unit First MI via UNIT_SOURCE_KEY]])&amp;" "&amp;assembly_staff_import[[#This Row],[Unit Last via UNIT_SOURCE_KEY]]), PROPER(TRIM(assembly_staff_import[[#This Row],[UNIT NAME_SOURCE_KEY2]])))</f>
        <v>Office Of Automation And Data Development/Planning</v>
      </c>
      <c r="Z1176" t="s">
        <v>29189</v>
      </c>
      <c r="AA1176" t="e">
        <f>VLOOKUP(assembly_staff_import[[#This Row],[Formatted and corrected Works for Group Text]],[3]!Table4[#Data],1,0)</f>
        <v>#REF!</v>
      </c>
      <c r="AB1176" t="e">
        <f>VLOOKUP(assembly_staff_import[[#This Row],[Formatted and corrected Works for Group Text]],[3]!Table5[#Data],2,0)</f>
        <v>#REF!</v>
      </c>
      <c r="AC1176" t="str">
        <f>IF(TRIM(assembly_staff_import[[#This Row],[PUBLIC INFO ADDR_SOURCE_KEY]])="CAPITOL, ALBANY", "Legislative / Capitol Office", "District Office")</f>
        <v>Legislative / Capitol Office</v>
      </c>
      <c r="AD1176" t="s">
        <v>29190</v>
      </c>
      <c r="AF1176" t="str">
        <f t="shared" si="63"/>
        <v xml:space="preserve">455 </v>
      </c>
      <c r="AG1176" t="s">
        <v>29190</v>
      </c>
      <c r="AH1176" t="s">
        <v>29200</v>
      </c>
      <c r="AI1176" t="s">
        <v>28934</v>
      </c>
      <c r="AJ1176" t="s">
        <v>23493</v>
      </c>
    </row>
    <row r="1177" spans="1:36" x14ac:dyDescent="0.2">
      <c r="A1177" t="str">
        <f>TRIM(PROPER((assembly_staff_import[[#This Row],[First MI Name via NAME_SOURCE_KEY TEXT]]&amp;" "&amp;assembly_staff_import[[#This Row],[Last Name via NAME_SOURCE_KEY TEXT]]&amp;" "&amp;assembly_staff_import[[#This Row],[Suffix via NAME_SOURCE_KEY]])))</f>
        <v>James F Mccaffrey</v>
      </c>
      <c r="B1177" t="str">
        <f>TRIM(CONCATENATE(TRIM(assembly_staff_import[[#This Row],[Full Name]]), ", ", assembly_staff_import[[#This Row],[Title]]))</f>
        <v>James F Mccaffrey, Sr System Analyst</v>
      </c>
      <c r="C1177" t="e">
        <f>assembly_staff_import[[#This Row],[Vlookup_groups]]</f>
        <v>#REF!</v>
      </c>
      <c r="D1177" t="str">
        <f>IF(assembly_staff_import[[#This Row],[Legislative Staff Type]]="Personal",assembly_staff_import[[#This Row],[Formatted Personal Staff Office]],"")</f>
        <v/>
      </c>
      <c r="E1177" t="s">
        <v>65</v>
      </c>
      <c r="F1177" s="19" t="s">
        <v>10913</v>
      </c>
      <c r="G1177" t="s">
        <v>1237</v>
      </c>
      <c r="H1177" t="str">
        <f>TRIM(PROPER((assembly_staff_import[[#This Row],[Last Name via NAME_SOURCE_KEY TEXT]]&amp;" "&amp;assembly_staff_import[[#This Row],[Suffix via NAME_SOURCE_KEY]])))</f>
        <v>Mccaffrey</v>
      </c>
      <c r="I1177" t="str">
        <f>PROPER(assembly_staff_import[[#This Row],[JOB TITLE_SOURCE_KEY]])</f>
        <v xml:space="preserve">Sr System Analyst                          </v>
      </c>
      <c r="J1177" t="s">
        <v>72</v>
      </c>
      <c r="K1177" t="str">
        <f>IF(assembly_staff_import[[#This Row],[Legislative Staff Type]]="Personal",assembly_staff_import[[#This Row],[Vlookup Reports To Person]], "")</f>
        <v/>
      </c>
      <c r="L1177" t="str">
        <f>PROPER(assembly_staff_import[[#This Row],[First MI Name via NAME_SOURCE_KEY TEXT]])</f>
        <v xml:space="preserve"> James F</v>
      </c>
      <c r="M1177" t="s">
        <v>20762</v>
      </c>
      <c r="N1177" t="str">
        <f>LOWER(CONCATENATE(assembly_staff_import[[#This Row],[Last Name]],LEFT(assembly_staff_import[[#This Row],[First Name (no initial)]],1),"@nyassembly.gov"))</f>
        <v>mccaffreyj@nyassembly.gov</v>
      </c>
      <c r="O1177" t="s">
        <v>2380</v>
      </c>
      <c r="P1177" t="e">
        <f>VLOOKUP(assembly_staff_import[[#This Row],[Full Name]],[3]!PEOPLE_March_20[#Data],1,0)</f>
        <v>#REF!</v>
      </c>
      <c r="Q1177" t="e">
        <f>VLOOKUP(assembly_staff_import[[#This Row],[Full Name]],[3]!Table17[#Data],3,0)</f>
        <v>#REF!</v>
      </c>
      <c r="R1177" t="e">
        <f>VLOOKUP(assembly_staff_import[[#This Row],[Formatted Works for Group]],[3]!Table7[#Data],1,0)</f>
        <v>#REF!</v>
      </c>
      <c r="S1177" t="str">
        <f>IF(assembly_staff_import[[#This Row],[Legislative Staff Type]]="Personal", assembly_staff_import[[#This Row],[Vlookup Works for Group]], assembly_staff_import[[#This Row],[Formatted Works for Group calc]]&amp;", Central Staff Office, Assembly")</f>
        <v>Office Of Automation And Data Development/Planning, Central Staff Office, Assembly</v>
      </c>
      <c r="T1177" s="20" t="str">
        <f>TRIM(assembly_staff_import[[#This Row],[NAME_SOURCE_KEY]])</f>
        <v>MCCAFFREY, JAMES F</v>
      </c>
      <c r="U1177" t="s">
        <v>29201</v>
      </c>
      <c r="V1177" t="s">
        <v>29165</v>
      </c>
      <c r="W1177" t="s">
        <v>29202</v>
      </c>
      <c r="Y1177" t="str">
        <f>IF(assembly_staff_import[[#This Row],[Legislative Staff Type]]="Personal", PROPER(TRIM(assembly_staff_import[[#This Row],[Unit First MI via UNIT_SOURCE_KEY]])&amp;" "&amp;assembly_staff_import[[#This Row],[Unit Last via UNIT_SOURCE_KEY]]), PROPER(TRIM(assembly_staff_import[[#This Row],[UNIT NAME_SOURCE_KEY2]])))</f>
        <v>Office Of Automation And Data Development/Planning</v>
      </c>
      <c r="Z1177" t="s">
        <v>29189</v>
      </c>
      <c r="AA1177" t="e">
        <f>VLOOKUP(assembly_staff_import[[#This Row],[Formatted and corrected Works for Group Text]],[3]!Table4[#Data],1,0)</f>
        <v>#REF!</v>
      </c>
      <c r="AB1177" t="e">
        <f>VLOOKUP(assembly_staff_import[[#This Row],[Formatted and corrected Works for Group Text]],[3]!Table5[#Data],2,0)</f>
        <v>#REF!</v>
      </c>
      <c r="AC1177" t="str">
        <f>IF(TRIM(assembly_staff_import[[#This Row],[PUBLIC INFO ADDR_SOURCE_KEY]])="CAPITOL, ALBANY", "Legislative / Capitol Office", "District Office")</f>
        <v>Legislative / Capitol Office</v>
      </c>
      <c r="AD1177" t="s">
        <v>29190</v>
      </c>
      <c r="AF1177" t="str">
        <f t="shared" si="63"/>
        <v xml:space="preserve">455 </v>
      </c>
      <c r="AG1177" t="s">
        <v>29190</v>
      </c>
      <c r="AH1177" t="s">
        <v>29203</v>
      </c>
      <c r="AI1177" t="s">
        <v>29022</v>
      </c>
      <c r="AJ1177" t="s">
        <v>23493</v>
      </c>
    </row>
    <row r="1178" spans="1:36" x14ac:dyDescent="0.2">
      <c r="A1178" t="str">
        <f>TRIM(PROPER((assembly_staff_import[[#This Row],[First MI Name via NAME_SOURCE_KEY TEXT]]&amp;" "&amp;assembly_staff_import[[#This Row],[Last Name via NAME_SOURCE_KEY TEXT]]&amp;" "&amp;assembly_staff_import[[#This Row],[Suffix via NAME_SOURCE_KEY]])))</f>
        <v>James F Shahen</v>
      </c>
      <c r="B1178" t="str">
        <f>TRIM(CONCATENATE(TRIM(assembly_staff_import[[#This Row],[Full Name]]), ", ", assembly_staff_import[[#This Row],[Title]]))</f>
        <v>James F Shahen, Comp Specialist</v>
      </c>
      <c r="C1178" t="e">
        <f>assembly_staff_import[[#This Row],[Vlookup_groups]]</f>
        <v>#REF!</v>
      </c>
      <c r="D1178" t="str">
        <f>IF(assembly_staff_import[[#This Row],[Legislative Staff Type]]="Personal",assembly_staff_import[[#This Row],[Formatted Personal Staff Office]],"")</f>
        <v/>
      </c>
      <c r="E1178" t="s">
        <v>65</v>
      </c>
      <c r="F1178" s="19" t="s">
        <v>10913</v>
      </c>
      <c r="G1178" t="s">
        <v>1237</v>
      </c>
      <c r="H1178" t="str">
        <f>TRIM(PROPER((assembly_staff_import[[#This Row],[Last Name via NAME_SOURCE_KEY TEXT]]&amp;" "&amp;assembly_staff_import[[#This Row],[Suffix via NAME_SOURCE_KEY]])))</f>
        <v>Shahen</v>
      </c>
      <c r="I1178" t="str">
        <f>PROPER(assembly_staff_import[[#This Row],[JOB TITLE_SOURCE_KEY]])</f>
        <v xml:space="preserve">Comp Specialist                            </v>
      </c>
      <c r="J1178" t="s">
        <v>72</v>
      </c>
      <c r="K1178" t="str">
        <f>IF(assembly_staff_import[[#This Row],[Legislative Staff Type]]="Personal",assembly_staff_import[[#This Row],[Vlookup Reports To Person]], "")</f>
        <v/>
      </c>
      <c r="L1178" t="str">
        <f>PROPER(assembly_staff_import[[#This Row],[First MI Name via NAME_SOURCE_KEY TEXT]])</f>
        <v xml:space="preserve"> James F</v>
      </c>
      <c r="M1178" t="s">
        <v>13008</v>
      </c>
      <c r="N1178" t="str">
        <f>LOWER(CONCATENATE(assembly_staff_import[[#This Row],[Last Name]],LEFT(assembly_staff_import[[#This Row],[First Name (no initial)]],1),"@nyassembly.gov"))</f>
        <v>shahenj@nyassembly.gov</v>
      </c>
      <c r="O1178" t="s">
        <v>2380</v>
      </c>
      <c r="P1178" t="e">
        <f>VLOOKUP(assembly_staff_import[[#This Row],[Full Name]],[3]!PEOPLE_March_20[#Data],1,0)</f>
        <v>#REF!</v>
      </c>
      <c r="Q1178" t="e">
        <f>VLOOKUP(assembly_staff_import[[#This Row],[Full Name]],[3]!Table17[#Data],3,0)</f>
        <v>#REF!</v>
      </c>
      <c r="R1178" t="e">
        <f>VLOOKUP(assembly_staff_import[[#This Row],[Formatted Works for Group]],[3]!Table7[#Data],1,0)</f>
        <v>#REF!</v>
      </c>
      <c r="S1178" t="str">
        <f>IF(assembly_staff_import[[#This Row],[Legislative Staff Type]]="Personal", assembly_staff_import[[#This Row],[Vlookup Works for Group]], assembly_staff_import[[#This Row],[Formatted Works for Group calc]]&amp;", Central Staff Office, Assembly")</f>
        <v>Office Of Automation And Data Development/Planning, Central Staff Office, Assembly</v>
      </c>
      <c r="T1178" s="20" t="str">
        <f>TRIM(assembly_staff_import[[#This Row],[NAME_SOURCE_KEY]])</f>
        <v>SHAHEN, JAMES F</v>
      </c>
      <c r="U1178" t="s">
        <v>29204</v>
      </c>
      <c r="V1178" t="s">
        <v>29205</v>
      </c>
      <c r="W1178" t="s">
        <v>29202</v>
      </c>
      <c r="Y1178" t="str">
        <f>IF(assembly_staff_import[[#This Row],[Legislative Staff Type]]="Personal", PROPER(TRIM(assembly_staff_import[[#This Row],[Unit First MI via UNIT_SOURCE_KEY]])&amp;" "&amp;assembly_staff_import[[#This Row],[Unit Last via UNIT_SOURCE_KEY]]), PROPER(TRIM(assembly_staff_import[[#This Row],[UNIT NAME_SOURCE_KEY2]])))</f>
        <v>Office Of Automation And Data Development/Planning</v>
      </c>
      <c r="Z1178" t="s">
        <v>29189</v>
      </c>
      <c r="AA1178" t="e">
        <f>VLOOKUP(assembly_staff_import[[#This Row],[Formatted and corrected Works for Group Text]],[3]!Table4[#Data],1,0)</f>
        <v>#REF!</v>
      </c>
      <c r="AB1178" t="e">
        <f>VLOOKUP(assembly_staff_import[[#This Row],[Formatted and corrected Works for Group Text]],[3]!Table5[#Data],2,0)</f>
        <v>#REF!</v>
      </c>
      <c r="AC1178" t="str">
        <f>IF(TRIM(assembly_staff_import[[#This Row],[PUBLIC INFO ADDR_SOURCE_KEY]])="CAPITOL, ALBANY", "Legislative / Capitol Office", "District Office")</f>
        <v>Legislative / Capitol Office</v>
      </c>
      <c r="AD1178" t="s">
        <v>29190</v>
      </c>
      <c r="AF1178" t="str">
        <f t="shared" si="63"/>
        <v xml:space="preserve">455 </v>
      </c>
      <c r="AG1178" t="s">
        <v>29190</v>
      </c>
      <c r="AH1178" t="s">
        <v>29206</v>
      </c>
      <c r="AI1178" t="s">
        <v>29207</v>
      </c>
      <c r="AJ1178" t="s">
        <v>23493</v>
      </c>
    </row>
    <row r="1179" spans="1:36" x14ac:dyDescent="0.2">
      <c r="A1179" t="str">
        <f>TRIM(PROPER((assembly_staff_import[[#This Row],[First MI Name via NAME_SOURCE_KEY TEXT]]&amp;" "&amp;assembly_staff_import[[#This Row],[Last Name via NAME_SOURCE_KEY TEXT]]&amp;" "&amp;assembly_staff_import[[#This Row],[Suffix via NAME_SOURCE_KEY]])))</f>
        <v>Jeffrey L Harrington</v>
      </c>
      <c r="B1179" t="str">
        <f>TRIM(CONCATENATE(TRIM(assembly_staff_import[[#This Row],[Full Name]]), ", ", assembly_staff_import[[#This Row],[Title]]))</f>
        <v>Jeffrey L Harrington, Dir Of Statistic Info</v>
      </c>
      <c r="C1179" t="e">
        <f>assembly_staff_import[[#This Row],[Vlookup_groups]]</f>
        <v>#REF!</v>
      </c>
      <c r="D1179" t="str">
        <f>IF(assembly_staff_import[[#This Row],[Legislative Staff Type]]="Personal",assembly_staff_import[[#This Row],[Formatted Personal Staff Office]],"")</f>
        <v/>
      </c>
      <c r="E1179" t="s">
        <v>65</v>
      </c>
      <c r="F1179" s="19" t="s">
        <v>10913</v>
      </c>
      <c r="G1179" t="s">
        <v>1237</v>
      </c>
      <c r="H1179" t="str">
        <f>TRIM(PROPER((assembly_staff_import[[#This Row],[Last Name via NAME_SOURCE_KEY TEXT]]&amp;" "&amp;assembly_staff_import[[#This Row],[Suffix via NAME_SOURCE_KEY]])))</f>
        <v>Harrington</v>
      </c>
      <c r="I1179" t="str">
        <f>PROPER(assembly_staff_import[[#This Row],[JOB TITLE_SOURCE_KEY]])</f>
        <v xml:space="preserve">Dir Of Statistic Info                      </v>
      </c>
      <c r="J1179" t="s">
        <v>72</v>
      </c>
      <c r="K1179" t="str">
        <f>IF(assembly_staff_import[[#This Row],[Legislative Staff Type]]="Personal",assembly_staff_import[[#This Row],[Vlookup Reports To Person]], "")</f>
        <v/>
      </c>
      <c r="L1179" t="str">
        <f>PROPER(assembly_staff_import[[#This Row],[First MI Name via NAME_SOURCE_KEY TEXT]])</f>
        <v xml:space="preserve"> Jeffrey L</v>
      </c>
      <c r="M1179" t="s">
        <v>20773</v>
      </c>
      <c r="N1179" t="str">
        <f>LOWER(CONCATENATE(assembly_staff_import[[#This Row],[Last Name]],LEFT(assembly_staff_import[[#This Row],[First Name (no initial)]],1),"@nyassembly.gov"))</f>
        <v>harringtonj@nyassembly.gov</v>
      </c>
      <c r="O1179" t="s">
        <v>2250</v>
      </c>
      <c r="P1179" t="e">
        <f>VLOOKUP(assembly_staff_import[[#This Row],[Full Name]],[3]!PEOPLE_March_20[#Data],1,0)</f>
        <v>#REF!</v>
      </c>
      <c r="Q1179" t="e">
        <f>VLOOKUP(assembly_staff_import[[#This Row],[Full Name]],[3]!Table17[#Data],3,0)</f>
        <v>#REF!</v>
      </c>
      <c r="R1179" t="e">
        <f>VLOOKUP(assembly_staff_import[[#This Row],[Formatted Works for Group]],[3]!Table7[#Data],1,0)</f>
        <v>#REF!</v>
      </c>
      <c r="S1179" t="str">
        <f>IF(assembly_staff_import[[#This Row],[Legislative Staff Type]]="Personal", assembly_staff_import[[#This Row],[Vlookup Works for Group]], assembly_staff_import[[#This Row],[Formatted Works for Group calc]]&amp;", Central Staff Office, Assembly")</f>
        <v>Office Of Automation And Data Development/Planning, Central Staff Office, Assembly</v>
      </c>
      <c r="T1179" s="20" t="str">
        <f>TRIM(assembly_staff_import[[#This Row],[NAME_SOURCE_KEY]])</f>
        <v>HARRINGTON, JEFFREY L</v>
      </c>
      <c r="U1179" t="s">
        <v>29208</v>
      </c>
      <c r="V1179" t="s">
        <v>29179</v>
      </c>
      <c r="W1179" t="s">
        <v>29209</v>
      </c>
      <c r="Y1179" t="str">
        <f>IF(assembly_staff_import[[#This Row],[Legislative Staff Type]]="Personal", PROPER(TRIM(assembly_staff_import[[#This Row],[Unit First MI via UNIT_SOURCE_KEY]])&amp;" "&amp;assembly_staff_import[[#This Row],[Unit Last via UNIT_SOURCE_KEY]]), PROPER(TRIM(assembly_staff_import[[#This Row],[UNIT NAME_SOURCE_KEY2]])))</f>
        <v>Office Of Automation And Data Development/Planning</v>
      </c>
      <c r="Z1179" t="s">
        <v>29189</v>
      </c>
      <c r="AA1179" t="e">
        <f>VLOOKUP(assembly_staff_import[[#This Row],[Formatted and corrected Works for Group Text]],[3]!Table4[#Data],1,0)</f>
        <v>#REF!</v>
      </c>
      <c r="AB1179" t="e">
        <f>VLOOKUP(assembly_staff_import[[#This Row],[Formatted and corrected Works for Group Text]],[3]!Table5[#Data],2,0)</f>
        <v>#REF!</v>
      </c>
      <c r="AC1179" t="str">
        <f>IF(TRIM(assembly_staff_import[[#This Row],[PUBLIC INFO ADDR_SOURCE_KEY]])="CAPITOL, ALBANY", "Legislative / Capitol Office", "District Office")</f>
        <v>Legislative / Capitol Office</v>
      </c>
      <c r="AD1179" t="s">
        <v>29190</v>
      </c>
      <c r="AF1179" t="str">
        <f t="shared" si="63"/>
        <v xml:space="preserve">455 </v>
      </c>
      <c r="AG1179" t="s">
        <v>29190</v>
      </c>
      <c r="AH1179" t="s">
        <v>29210</v>
      </c>
      <c r="AI1179" t="s">
        <v>29211</v>
      </c>
      <c r="AJ1179" t="s">
        <v>23493</v>
      </c>
    </row>
    <row r="1180" spans="1:36" x14ac:dyDescent="0.2">
      <c r="A1180" t="str">
        <f>TRIM(PROPER((assembly_staff_import[[#This Row],[First MI Name via NAME_SOURCE_KEY TEXT]]&amp;" "&amp;assembly_staff_import[[#This Row],[Last Name via NAME_SOURCE_KEY TEXT]]&amp;" "&amp;assembly_staff_import[[#This Row],[Suffix via NAME_SOURCE_KEY]])))</f>
        <v>John W Mclennan</v>
      </c>
      <c r="B1180" t="str">
        <f>TRIM(CONCATENATE(TRIM(assembly_staff_import[[#This Row],[Full Name]]), ", ", assembly_staff_import[[#This Row],[Title]]))</f>
        <v>John W Mclennan, Systems Prog Analyst</v>
      </c>
      <c r="C1180" t="e">
        <f>assembly_staff_import[[#This Row],[Vlookup_groups]]</f>
        <v>#REF!</v>
      </c>
      <c r="D1180" t="str">
        <f>IF(assembly_staff_import[[#This Row],[Legislative Staff Type]]="Personal",assembly_staff_import[[#This Row],[Formatted Personal Staff Office]],"")</f>
        <v/>
      </c>
      <c r="E1180" t="s">
        <v>65</v>
      </c>
      <c r="F1180" s="19" t="s">
        <v>10913</v>
      </c>
      <c r="G1180" t="s">
        <v>1237</v>
      </c>
      <c r="H1180" t="str">
        <f>TRIM(PROPER((assembly_staff_import[[#This Row],[Last Name via NAME_SOURCE_KEY TEXT]]&amp;" "&amp;assembly_staff_import[[#This Row],[Suffix via NAME_SOURCE_KEY]])))</f>
        <v>Mclennan</v>
      </c>
      <c r="I1180" t="str">
        <f>PROPER(assembly_staff_import[[#This Row],[JOB TITLE_SOURCE_KEY]])</f>
        <v xml:space="preserve">Systems Prog Analyst                       </v>
      </c>
      <c r="J1180" t="s">
        <v>72</v>
      </c>
      <c r="K1180" t="str">
        <f>IF(assembly_staff_import[[#This Row],[Legislative Staff Type]]="Personal",assembly_staff_import[[#This Row],[Vlookup Reports To Person]], "")</f>
        <v/>
      </c>
      <c r="L1180" t="str">
        <f>PROPER(assembly_staff_import[[#This Row],[First MI Name via NAME_SOURCE_KEY TEXT]])</f>
        <v xml:space="preserve"> John W</v>
      </c>
      <c r="M1180" t="s">
        <v>20732</v>
      </c>
      <c r="N1180" t="str">
        <f>LOWER(CONCATENATE(assembly_staff_import[[#This Row],[Last Name]],LEFT(assembly_staff_import[[#This Row],[First Name (no initial)]],1),"@nyassembly.gov"))</f>
        <v>mclennanj@nyassembly.gov</v>
      </c>
      <c r="O1180" t="s">
        <v>2544</v>
      </c>
      <c r="P1180" t="e">
        <f>VLOOKUP(assembly_staff_import[[#This Row],[Full Name]],[3]!PEOPLE_March_20[#Data],1,0)</f>
        <v>#REF!</v>
      </c>
      <c r="Q1180" t="e">
        <f>VLOOKUP(assembly_staff_import[[#This Row],[Full Name]],[3]!Table17[#Data],3,0)</f>
        <v>#REF!</v>
      </c>
      <c r="R1180" t="e">
        <f>VLOOKUP(assembly_staff_import[[#This Row],[Formatted Works for Group]],[3]!Table7[#Data],1,0)</f>
        <v>#REF!</v>
      </c>
      <c r="S1180" t="str">
        <f>IF(assembly_staff_import[[#This Row],[Legislative Staff Type]]="Personal", assembly_staff_import[[#This Row],[Vlookup Works for Group]], assembly_staff_import[[#This Row],[Formatted Works for Group calc]]&amp;", Central Staff Office, Assembly")</f>
        <v>Office Of Automation And Data Development/Planning, Central Staff Office, Assembly</v>
      </c>
      <c r="T1180" s="20" t="str">
        <f>TRIM(assembly_staff_import[[#This Row],[NAME_SOURCE_KEY]])</f>
        <v>MCLENNAN, JOHN W</v>
      </c>
      <c r="U1180" t="s">
        <v>29212</v>
      </c>
      <c r="V1180" t="s">
        <v>29213</v>
      </c>
      <c r="W1180" t="s">
        <v>29214</v>
      </c>
      <c r="Y1180" t="str">
        <f>IF(assembly_staff_import[[#This Row],[Legislative Staff Type]]="Personal", PROPER(TRIM(assembly_staff_import[[#This Row],[Unit First MI via UNIT_SOURCE_KEY]])&amp;" "&amp;assembly_staff_import[[#This Row],[Unit Last via UNIT_SOURCE_KEY]]), PROPER(TRIM(assembly_staff_import[[#This Row],[UNIT NAME_SOURCE_KEY2]])))</f>
        <v>Office Of Automation And Data Development/Planning</v>
      </c>
      <c r="Z1180" t="s">
        <v>29189</v>
      </c>
      <c r="AA1180" t="e">
        <f>VLOOKUP(assembly_staff_import[[#This Row],[Formatted and corrected Works for Group Text]],[3]!Table4[#Data],1,0)</f>
        <v>#REF!</v>
      </c>
      <c r="AB1180" t="e">
        <f>VLOOKUP(assembly_staff_import[[#This Row],[Formatted and corrected Works for Group Text]],[3]!Table5[#Data],2,0)</f>
        <v>#REF!</v>
      </c>
      <c r="AC1180" t="str">
        <f>IF(TRIM(assembly_staff_import[[#This Row],[PUBLIC INFO ADDR_SOURCE_KEY]])="CAPITOL, ALBANY", "Legislative / Capitol Office", "District Office")</f>
        <v>Legislative / Capitol Office</v>
      </c>
      <c r="AD1180" t="s">
        <v>29190</v>
      </c>
      <c r="AF1180" t="str">
        <f t="shared" si="63"/>
        <v xml:space="preserve">455 </v>
      </c>
      <c r="AG1180" t="s">
        <v>29190</v>
      </c>
      <c r="AH1180" t="s">
        <v>29215</v>
      </c>
      <c r="AI1180" t="s">
        <v>29216</v>
      </c>
      <c r="AJ1180" t="s">
        <v>23493</v>
      </c>
    </row>
    <row r="1181" spans="1:36" x14ac:dyDescent="0.2">
      <c r="A1181" t="str">
        <f>TRIM(PROPER((assembly_staff_import[[#This Row],[First MI Name via NAME_SOURCE_KEY TEXT]]&amp;" "&amp;assembly_staff_import[[#This Row],[Last Name via NAME_SOURCE_KEY TEXT]]&amp;" "&amp;assembly_staff_import[[#This Row],[Suffix via NAME_SOURCE_KEY]])))</f>
        <v>Louise E White</v>
      </c>
      <c r="B1181" t="str">
        <f>TRIM(CONCATENATE(TRIM(assembly_staff_import[[#This Row],[Full Name]]), ", ", assembly_staff_import[[#This Row],[Title]]))</f>
        <v>Louise E White, Comp Spec/Exec Asst</v>
      </c>
      <c r="C1181" t="e">
        <f>assembly_staff_import[[#This Row],[Vlookup_groups]]</f>
        <v>#REF!</v>
      </c>
      <c r="D1181" t="str">
        <f>IF(assembly_staff_import[[#This Row],[Legislative Staff Type]]="Personal",assembly_staff_import[[#This Row],[Formatted Personal Staff Office]],"")</f>
        <v/>
      </c>
      <c r="E1181" t="s">
        <v>65</v>
      </c>
      <c r="F1181" s="19" t="s">
        <v>10913</v>
      </c>
      <c r="G1181" t="s">
        <v>1237</v>
      </c>
      <c r="H1181" t="str">
        <f>TRIM(PROPER((assembly_staff_import[[#This Row],[Last Name via NAME_SOURCE_KEY TEXT]]&amp;" "&amp;assembly_staff_import[[#This Row],[Suffix via NAME_SOURCE_KEY]])))</f>
        <v>White</v>
      </c>
      <c r="I1181" t="str">
        <f>PROPER(assembly_staff_import[[#This Row],[JOB TITLE_SOURCE_KEY]])</f>
        <v xml:space="preserve">Comp Spec/Exec Asst                        </v>
      </c>
      <c r="J1181" t="s">
        <v>72</v>
      </c>
      <c r="K1181" t="str">
        <f>IF(assembly_staff_import[[#This Row],[Legislative Staff Type]]="Personal",assembly_staff_import[[#This Row],[Vlookup Reports To Person]], "")</f>
        <v/>
      </c>
      <c r="L1181" t="str">
        <f>PROPER(assembly_staff_import[[#This Row],[First MI Name via NAME_SOURCE_KEY TEXT]])</f>
        <v xml:space="preserve"> Louise E</v>
      </c>
      <c r="M1181" t="s">
        <v>22932</v>
      </c>
      <c r="N1181" t="str">
        <f>LOWER(CONCATENATE(assembly_staff_import[[#This Row],[Last Name]],LEFT(assembly_staff_import[[#This Row],[First Name (no initial)]],1),"@nyassembly.gov"))</f>
        <v>whitel@nyassembly.gov</v>
      </c>
      <c r="O1181" t="s">
        <v>20246</v>
      </c>
      <c r="P1181" t="e">
        <f>VLOOKUP(assembly_staff_import[[#This Row],[Full Name]],[3]!PEOPLE_March_20[#Data],1,0)</f>
        <v>#REF!</v>
      </c>
      <c r="Q1181" t="e">
        <f>VLOOKUP(assembly_staff_import[[#This Row],[Full Name]],[3]!Table17[#Data],3,0)</f>
        <v>#REF!</v>
      </c>
      <c r="R1181" t="e">
        <f>VLOOKUP(assembly_staff_import[[#This Row],[Formatted Works for Group]],[3]!Table7[#Data],1,0)</f>
        <v>#REF!</v>
      </c>
      <c r="S1181" t="str">
        <f>IF(assembly_staff_import[[#This Row],[Legislative Staff Type]]="Personal", assembly_staff_import[[#This Row],[Vlookup Works for Group]], assembly_staff_import[[#This Row],[Formatted Works for Group calc]]&amp;", Central Staff Office, Assembly")</f>
        <v>Office Of Automation And Data Development/Planning, Central Staff Office, Assembly</v>
      </c>
      <c r="T1181" s="20" t="str">
        <f>TRIM(assembly_staff_import[[#This Row],[NAME_SOURCE_KEY]])</f>
        <v>WHITE, LOUISE E</v>
      </c>
      <c r="U1181" t="s">
        <v>29217</v>
      </c>
      <c r="V1181" t="s">
        <v>24822</v>
      </c>
      <c r="W1181" t="s">
        <v>25613</v>
      </c>
      <c r="Y1181" t="str">
        <f>IF(assembly_staff_import[[#This Row],[Legislative Staff Type]]="Personal", PROPER(TRIM(assembly_staff_import[[#This Row],[Unit First MI via UNIT_SOURCE_KEY]])&amp;" "&amp;assembly_staff_import[[#This Row],[Unit Last via UNIT_SOURCE_KEY]]), PROPER(TRIM(assembly_staff_import[[#This Row],[UNIT NAME_SOURCE_KEY2]])))</f>
        <v>Office Of Automation And Data Development/Planning</v>
      </c>
      <c r="Z1181" t="s">
        <v>29189</v>
      </c>
      <c r="AA1181" t="e">
        <f>VLOOKUP(assembly_staff_import[[#This Row],[Formatted and corrected Works for Group Text]],[3]!Table4[#Data],1,0)</f>
        <v>#REF!</v>
      </c>
      <c r="AB1181" t="e">
        <f>VLOOKUP(assembly_staff_import[[#This Row],[Formatted and corrected Works for Group Text]],[3]!Table5[#Data],2,0)</f>
        <v>#REF!</v>
      </c>
      <c r="AC1181" t="str">
        <f>IF(TRIM(assembly_staff_import[[#This Row],[PUBLIC INFO ADDR_SOURCE_KEY]])="CAPITOL, ALBANY", "Legislative / Capitol Office", "District Office")</f>
        <v>Legislative / Capitol Office</v>
      </c>
      <c r="AD1181" t="s">
        <v>29190</v>
      </c>
      <c r="AF1181" t="str">
        <f t="shared" si="63"/>
        <v xml:space="preserve">455 </v>
      </c>
      <c r="AG1181" t="s">
        <v>29190</v>
      </c>
      <c r="AH1181" t="s">
        <v>29218</v>
      </c>
      <c r="AI1181" t="s">
        <v>29219</v>
      </c>
      <c r="AJ1181" t="s">
        <v>23493</v>
      </c>
    </row>
    <row r="1182" spans="1:36" x14ac:dyDescent="0.2">
      <c r="A1182" t="str">
        <f>TRIM(PROPER((assembly_staff_import[[#This Row],[First MI Name via NAME_SOURCE_KEY TEXT]]&amp;" "&amp;assembly_staff_import[[#This Row],[Last Name via NAME_SOURCE_KEY TEXT]]&amp;" "&amp;assembly_staff_import[[#This Row],[Suffix via NAME_SOURCE_KEY]])))</f>
        <v>Raymond F Roberts</v>
      </c>
      <c r="B1182" t="str">
        <f>TRIM(CONCATENATE(TRIM(assembly_staff_import[[#This Row],[Full Name]]), ", ", assembly_staff_import[[#This Row],[Title]]))</f>
        <v>Raymond F Roberts, Dir Off Auto/Data Dev</v>
      </c>
      <c r="C1182" t="e">
        <f>assembly_staff_import[[#This Row],[Vlookup_groups]]</f>
        <v>#REF!</v>
      </c>
      <c r="D1182" t="str">
        <f>IF(assembly_staff_import[[#This Row],[Legislative Staff Type]]="Personal",assembly_staff_import[[#This Row],[Formatted Personal Staff Office]],"")</f>
        <v/>
      </c>
      <c r="E1182" t="s">
        <v>65</v>
      </c>
      <c r="F1182" s="19" t="s">
        <v>10913</v>
      </c>
      <c r="G1182" t="s">
        <v>1237</v>
      </c>
      <c r="H1182" t="str">
        <f>TRIM(PROPER((assembly_staff_import[[#This Row],[Last Name via NAME_SOURCE_KEY TEXT]]&amp;" "&amp;assembly_staff_import[[#This Row],[Suffix via NAME_SOURCE_KEY]])))</f>
        <v>Roberts</v>
      </c>
      <c r="I1182" t="str">
        <f>PROPER(assembly_staff_import[[#This Row],[JOB TITLE_SOURCE_KEY]])</f>
        <v xml:space="preserve">Dir Off Auto/Data Dev                      </v>
      </c>
      <c r="J1182" t="s">
        <v>72</v>
      </c>
      <c r="K1182" t="str">
        <f>IF(assembly_staff_import[[#This Row],[Legislative Staff Type]]="Personal",assembly_staff_import[[#This Row],[Vlookup Reports To Person]], "")</f>
        <v/>
      </c>
      <c r="L1182" t="str">
        <f>PROPER(assembly_staff_import[[#This Row],[First MI Name via NAME_SOURCE_KEY TEXT]])</f>
        <v xml:space="preserve"> Raymond F</v>
      </c>
      <c r="M1182" t="s">
        <v>20683</v>
      </c>
      <c r="N1182" t="str">
        <f>LOWER(CONCATENATE(assembly_staff_import[[#This Row],[Last Name]],LEFT(assembly_staff_import[[#This Row],[First Name (no initial)]],1),"@nyassembly.gov"))</f>
        <v>robertsr@nyassembly.gov</v>
      </c>
      <c r="O1182" t="s">
        <v>29111</v>
      </c>
      <c r="P1182" t="e">
        <f>VLOOKUP(assembly_staff_import[[#This Row],[Full Name]],[3]!PEOPLE_March_20[#Data],1,0)</f>
        <v>#REF!</v>
      </c>
      <c r="Q1182" t="e">
        <f>VLOOKUP(assembly_staff_import[[#This Row],[Full Name]],[3]!Table17[#Data],3,0)</f>
        <v>#REF!</v>
      </c>
      <c r="R1182" t="e">
        <f>VLOOKUP(assembly_staff_import[[#This Row],[Formatted Works for Group]],[3]!Table7[#Data],1,0)</f>
        <v>#REF!</v>
      </c>
      <c r="S1182" t="str">
        <f>IF(assembly_staff_import[[#This Row],[Legislative Staff Type]]="Personal", assembly_staff_import[[#This Row],[Vlookup Works for Group]], assembly_staff_import[[#This Row],[Formatted Works for Group calc]]&amp;", Central Staff Office, Assembly")</f>
        <v>Office Of Automation And Data Development/Planning, Central Staff Office, Assembly</v>
      </c>
      <c r="T1182" s="20" t="str">
        <f>TRIM(assembly_staff_import[[#This Row],[NAME_SOURCE_KEY]])</f>
        <v>ROBERTS, RAYMOND F</v>
      </c>
      <c r="U1182" t="s">
        <v>29220</v>
      </c>
      <c r="V1182" t="s">
        <v>25365</v>
      </c>
      <c r="W1182" t="s">
        <v>29221</v>
      </c>
      <c r="Y1182" t="str">
        <f>IF(assembly_staff_import[[#This Row],[Legislative Staff Type]]="Personal", PROPER(TRIM(assembly_staff_import[[#This Row],[Unit First MI via UNIT_SOURCE_KEY]])&amp;" "&amp;assembly_staff_import[[#This Row],[Unit Last via UNIT_SOURCE_KEY]]), PROPER(TRIM(assembly_staff_import[[#This Row],[UNIT NAME_SOURCE_KEY2]])))</f>
        <v>Office Of Automation And Data Development/Planning</v>
      </c>
      <c r="Z1182" t="s">
        <v>29189</v>
      </c>
      <c r="AA1182" t="e">
        <f>VLOOKUP(assembly_staff_import[[#This Row],[Formatted and corrected Works for Group Text]],[3]!Table4[#Data],1,0)</f>
        <v>#REF!</v>
      </c>
      <c r="AB1182" t="e">
        <f>VLOOKUP(assembly_staff_import[[#This Row],[Formatted and corrected Works for Group Text]],[3]!Table5[#Data],2,0)</f>
        <v>#REF!</v>
      </c>
      <c r="AC1182" t="str">
        <f>IF(TRIM(assembly_staff_import[[#This Row],[PUBLIC INFO ADDR_SOURCE_KEY]])="CAPITOL, ALBANY", "Legislative / Capitol Office", "District Office")</f>
        <v>Legislative / Capitol Office</v>
      </c>
      <c r="AD1182" t="s">
        <v>29190</v>
      </c>
      <c r="AF1182" t="str">
        <f t="shared" si="63"/>
        <v xml:space="preserve">455 </v>
      </c>
      <c r="AG1182" t="s">
        <v>29190</v>
      </c>
      <c r="AH1182" t="s">
        <v>29222</v>
      </c>
      <c r="AI1182" t="s">
        <v>29223</v>
      </c>
      <c r="AJ1182" t="s">
        <v>23493</v>
      </c>
    </row>
    <row r="1183" spans="1:36" x14ac:dyDescent="0.2">
      <c r="A1183" t="str">
        <f>TRIM(PROPER((assembly_staff_import[[#This Row],[First MI Name via NAME_SOURCE_KEY TEXT]]&amp;" "&amp;assembly_staff_import[[#This Row],[Last Name via NAME_SOURCE_KEY TEXT]]&amp;" "&amp;assembly_staff_import[[#This Row],[Suffix via NAME_SOURCE_KEY]])))</f>
        <v>Jane T Feldman</v>
      </c>
      <c r="B1183" t="str">
        <f>TRIM(CONCATENATE(TRIM(assembly_staff_import[[#This Row],[Full Name]]), ", ", assembly_staff_import[[#This Row],[Title]]))</f>
        <v>Jane T Feldman, Exec Dir Ethcs &amp; Comp</v>
      </c>
      <c r="C1183" t="str">
        <f>assembly_staff_import[[#This Row],[Vlookup_groups]]</f>
        <v>Office Of Ethics And Compliance, Central Staff Office, Assembly</v>
      </c>
      <c r="D1183" t="str">
        <f>IF(assembly_staff_import[[#This Row],[Legislative Staff Type]]="Personal",assembly_staff_import[[#This Row],[Formatted Personal Staff Office]],"")</f>
        <v/>
      </c>
      <c r="E1183" t="s">
        <v>65</v>
      </c>
      <c r="F1183" s="19" t="s">
        <v>10913</v>
      </c>
      <c r="G1183" t="s">
        <v>1237</v>
      </c>
      <c r="H1183" t="str">
        <f>TRIM(PROPER((assembly_staff_import[[#This Row],[Last Name via NAME_SOURCE_KEY TEXT]]&amp;" "&amp;assembly_staff_import[[#This Row],[Suffix via NAME_SOURCE_KEY]])))</f>
        <v>Feldman</v>
      </c>
      <c r="I1183" t="str">
        <f>PROPER(assembly_staff_import[[#This Row],[JOB TITLE_SOURCE_KEY]])</f>
        <v xml:space="preserve">Exec Dir Ethcs &amp; Comp                      </v>
      </c>
      <c r="J1183" t="s">
        <v>72</v>
      </c>
      <c r="K1183" t="str">
        <f>IF(assembly_staff_import[[#This Row],[Legislative Staff Type]]="Personal",assembly_staff_import[[#This Row],[Vlookup Reports To Person]], "")</f>
        <v/>
      </c>
      <c r="L1183" t="str">
        <f>PROPER(assembly_staff_import[[#This Row],[First MI Name via NAME_SOURCE_KEY TEXT]])</f>
        <v xml:space="preserve"> Jane T</v>
      </c>
      <c r="M1183" t="s">
        <v>10928</v>
      </c>
      <c r="N1183" t="str">
        <f>LOWER(CONCATENATE(assembly_staff_import[[#This Row],[Last Name]],LEFT(assembly_staff_import[[#This Row],[First Name (no initial)]],1),"@nyassembly.gov"))</f>
        <v>feldmanj@nyassembly.gov</v>
      </c>
      <c r="O1183" t="s">
        <v>29224</v>
      </c>
      <c r="P1183" t="e">
        <f>VLOOKUP(assembly_staff_import[[#This Row],[Full Name]],[3]!PEOPLE_March_20[#Data],1,0)</f>
        <v>#REF!</v>
      </c>
      <c r="Q1183" t="e">
        <f>VLOOKUP(assembly_staff_import[[#This Row],[Full Name]],[3]!Table17[#Data],3,0)</f>
        <v>#REF!</v>
      </c>
      <c r="R1183" t="s">
        <v>10927</v>
      </c>
      <c r="S1183" t="str">
        <f>IF(assembly_staff_import[[#This Row],[Legislative Staff Type]]="Personal", assembly_staff_import[[#This Row],[Vlookup Works for Group]], assembly_staff_import[[#This Row],[Formatted Works for Group calc]]&amp;", Central Staff Office, Assembly")</f>
        <v>Office Of Ethics And Compliance, Central Staff Office, Assembly</v>
      </c>
      <c r="T1183" s="20" t="str">
        <f>TRIM(assembly_staff_import[[#This Row],[NAME_SOURCE_KEY]])</f>
        <v>FELDMAN, JANE T</v>
      </c>
      <c r="U1183" t="s">
        <v>29225</v>
      </c>
      <c r="V1183" t="s">
        <v>29226</v>
      </c>
      <c r="W1183" t="s">
        <v>29227</v>
      </c>
      <c r="Y1183" t="str">
        <f>IF(assembly_staff_import[[#This Row],[Legislative Staff Type]]="Personal", PROPER(TRIM(assembly_staff_import[[#This Row],[Unit First MI via UNIT_SOURCE_KEY]])&amp;" "&amp;assembly_staff_import[[#This Row],[Unit Last via UNIT_SOURCE_KEY]]), PROPER(TRIM(assembly_staff_import[[#This Row],[UNIT NAME_SOURCE_KEY2]])))</f>
        <v>Office Of Ethics And Compliance</v>
      </c>
      <c r="Z1183" t="s">
        <v>29228</v>
      </c>
      <c r="AA1183" t="e">
        <f>VLOOKUP(assembly_staff_import[[#This Row],[Formatted and corrected Works for Group Text]],[3]!Table4[#Data],1,0)</f>
        <v>#REF!</v>
      </c>
      <c r="AB1183" t="e">
        <f>VLOOKUP(assembly_staff_import[[#This Row],[Formatted and corrected Works for Group Text]],[3]!Table5[#Data],2,0)</f>
        <v>#REF!</v>
      </c>
      <c r="AC1183" t="str">
        <f>IF(TRIM(assembly_staff_import[[#This Row],[PUBLIC INFO ADDR_SOURCE_KEY]])="CAPITOL, ALBANY", "Legislative / Capitol Office", "District Office")</f>
        <v>Legislative / Capitol Office</v>
      </c>
      <c r="AD1183" t="s">
        <v>29229</v>
      </c>
      <c r="AF1183" t="str">
        <f>"306 "</f>
        <v xml:space="preserve">306 </v>
      </c>
      <c r="AG1183" t="s">
        <v>29229</v>
      </c>
      <c r="AH1183" t="s">
        <v>29230</v>
      </c>
      <c r="AI1183" t="s">
        <v>29231</v>
      </c>
      <c r="AJ1183" t="s">
        <v>23493</v>
      </c>
    </row>
    <row r="1184" spans="1:36" x14ac:dyDescent="0.2">
      <c r="A1184" t="str">
        <f>TRIM(PROPER((assembly_staff_import[[#This Row],[First MI Name via NAME_SOURCE_KEY TEXT]]&amp;" "&amp;assembly_staff_import[[#This Row],[Last Name via NAME_SOURCE_KEY TEXT]]&amp;" "&amp;assembly_staff_import[[#This Row],[Suffix via NAME_SOURCE_KEY]])))</f>
        <v>Stacey M Coons</v>
      </c>
      <c r="B1184" t="str">
        <f>TRIM(CONCATENATE(TRIM(assembly_staff_import[[#This Row],[Full Name]]), ", ", assembly_staff_import[[#This Row],[Title]]))</f>
        <v>Stacey M Coons, Training Coordinator</v>
      </c>
      <c r="C1184" t="str">
        <f>assembly_staff_import[[#This Row],[Vlookup_groups]]</f>
        <v>Office Of Ethics And Compliance, Central Staff Office, Assembly</v>
      </c>
      <c r="D1184" t="str">
        <f>IF(assembly_staff_import[[#This Row],[Legislative Staff Type]]="Personal",assembly_staff_import[[#This Row],[Formatted Personal Staff Office]],"")</f>
        <v/>
      </c>
      <c r="E1184" t="s">
        <v>65</v>
      </c>
      <c r="F1184" s="19" t="s">
        <v>10913</v>
      </c>
      <c r="G1184" t="s">
        <v>1237</v>
      </c>
      <c r="H1184" t="str">
        <f>TRIM(PROPER((assembly_staff_import[[#This Row],[Last Name via NAME_SOURCE_KEY TEXT]]&amp;" "&amp;assembly_staff_import[[#This Row],[Suffix via NAME_SOURCE_KEY]])))</f>
        <v>Coons</v>
      </c>
      <c r="I1184" t="str">
        <f>PROPER(assembly_staff_import[[#This Row],[JOB TITLE_SOURCE_KEY]])</f>
        <v xml:space="preserve">Training Coordinator                       </v>
      </c>
      <c r="J1184" t="s">
        <v>72</v>
      </c>
      <c r="K1184" t="str">
        <f>IF(assembly_staff_import[[#This Row],[Legislative Staff Type]]="Personal",assembly_staff_import[[#This Row],[Vlookup Reports To Person]], "")</f>
        <v/>
      </c>
      <c r="L1184" t="str">
        <f>PROPER(assembly_staff_import[[#This Row],[First MI Name via NAME_SOURCE_KEY TEXT]])</f>
        <v xml:space="preserve"> Stacey M</v>
      </c>
      <c r="M1184" t="s">
        <v>10942</v>
      </c>
      <c r="N1184" t="str">
        <f>LOWER(CONCATENATE(assembly_staff_import[[#This Row],[Last Name]],LEFT(assembly_staff_import[[#This Row],[First Name (no initial)]],1),"@nyassembly.gov"))</f>
        <v>coonss@nyassembly.gov</v>
      </c>
      <c r="O1184" t="s">
        <v>29232</v>
      </c>
      <c r="P1184" t="e">
        <f>VLOOKUP(assembly_staff_import[[#This Row],[Full Name]],[3]!PEOPLE_March_20[#Data],1,0)</f>
        <v>#REF!</v>
      </c>
      <c r="Q1184" t="e">
        <f>VLOOKUP(assembly_staff_import[[#This Row],[Full Name]],[3]!Table17[#Data],3,0)</f>
        <v>#REF!</v>
      </c>
      <c r="R1184" t="s">
        <v>10927</v>
      </c>
      <c r="S1184" t="str">
        <f>IF(assembly_staff_import[[#This Row],[Legislative Staff Type]]="Personal", assembly_staff_import[[#This Row],[Vlookup Works for Group]], assembly_staff_import[[#This Row],[Formatted Works for Group calc]]&amp;", Central Staff Office, Assembly")</f>
        <v>Office Of Ethics And Compliance, Central Staff Office, Assembly</v>
      </c>
      <c r="T1184" s="20" t="str">
        <f>TRIM(assembly_staff_import[[#This Row],[NAME_SOURCE_KEY]])</f>
        <v>COONS, STACEY M</v>
      </c>
      <c r="U1184" t="s">
        <v>29233</v>
      </c>
      <c r="V1184" t="s">
        <v>29234</v>
      </c>
      <c r="W1184" t="s">
        <v>29235</v>
      </c>
      <c r="Y1184" t="str">
        <f>IF(assembly_staff_import[[#This Row],[Legislative Staff Type]]="Personal", PROPER(TRIM(assembly_staff_import[[#This Row],[Unit First MI via UNIT_SOURCE_KEY]])&amp;" "&amp;assembly_staff_import[[#This Row],[Unit Last via UNIT_SOURCE_KEY]]), PROPER(TRIM(assembly_staff_import[[#This Row],[UNIT NAME_SOURCE_KEY2]])))</f>
        <v>Office Of Ethics And Compliance</v>
      </c>
      <c r="Z1184" t="s">
        <v>29228</v>
      </c>
      <c r="AA1184" t="e">
        <f>VLOOKUP(assembly_staff_import[[#This Row],[Formatted and corrected Works for Group Text]],[3]!Table4[#Data],1,0)</f>
        <v>#REF!</v>
      </c>
      <c r="AB1184" t="e">
        <f>VLOOKUP(assembly_staff_import[[#This Row],[Formatted and corrected Works for Group Text]],[3]!Table5[#Data],2,0)</f>
        <v>#REF!</v>
      </c>
      <c r="AC1184" t="str">
        <f>IF(TRIM(assembly_staff_import[[#This Row],[PUBLIC INFO ADDR_SOURCE_KEY]])="CAPITOL, ALBANY", "Legislative / Capitol Office", "District Office")</f>
        <v>Legislative / Capitol Office</v>
      </c>
      <c r="AD1184" t="s">
        <v>29229</v>
      </c>
      <c r="AF1184" t="str">
        <f>"306 "</f>
        <v xml:space="preserve">306 </v>
      </c>
      <c r="AG1184" t="s">
        <v>29229</v>
      </c>
      <c r="AH1184" t="s">
        <v>29236</v>
      </c>
      <c r="AI1184" t="s">
        <v>29237</v>
      </c>
      <c r="AJ1184" t="s">
        <v>23493</v>
      </c>
    </row>
    <row r="1185" spans="1:36" x14ac:dyDescent="0.2">
      <c r="A1185" t="str">
        <f>TRIM(PROPER((assembly_staff_import[[#This Row],[First MI Name via NAME_SOURCE_KEY TEXT]]&amp;" "&amp;assembly_staff_import[[#This Row],[Last Name via NAME_SOURCE_KEY TEXT]]&amp;" "&amp;assembly_staff_import[[#This Row],[Suffix via NAME_SOURCE_KEY]])))</f>
        <v>Amy E Donnelly</v>
      </c>
      <c r="B1185" t="str">
        <f>TRIM(CONCATENATE(TRIM(assembly_staff_import[[#This Row],[Full Name]]), ", ", assembly_staff_import[[#This Row],[Title]]))</f>
        <v>Amy E Donnelly, Transcriber</v>
      </c>
      <c r="C1185" t="e">
        <f>assembly_staff_import[[#This Row],[Vlookup_groups]]</f>
        <v>#REF!</v>
      </c>
      <c r="D1185" t="str">
        <f>IF(assembly_staff_import[[#This Row],[Legislative Staff Type]]="Personal",assembly_staff_import[[#This Row],[Formatted Personal Staff Office]],"")</f>
        <v/>
      </c>
      <c r="E1185" t="s">
        <v>65</v>
      </c>
      <c r="F1185" s="19" t="s">
        <v>10913</v>
      </c>
      <c r="G1185" t="s">
        <v>1237</v>
      </c>
      <c r="H1185" t="str">
        <f>TRIM(PROPER((assembly_staff_import[[#This Row],[Last Name via NAME_SOURCE_KEY TEXT]]&amp;" "&amp;assembly_staff_import[[#This Row],[Suffix via NAME_SOURCE_KEY]])))</f>
        <v>Donnelly</v>
      </c>
      <c r="I1185" t="str">
        <f>PROPER(assembly_staff_import[[#This Row],[JOB TITLE_SOURCE_KEY]])</f>
        <v xml:space="preserve">Transcriber                                </v>
      </c>
      <c r="J1185" t="s">
        <v>72</v>
      </c>
      <c r="K1185" t="str">
        <f>IF(assembly_staff_import[[#This Row],[Legislative Staff Type]]="Personal",assembly_staff_import[[#This Row],[Vlookup Reports To Person]], "")</f>
        <v/>
      </c>
      <c r="L1185" t="str">
        <f>PROPER(assembly_staff_import[[#This Row],[First MI Name via NAME_SOURCE_KEY TEXT]])</f>
        <v xml:space="preserve"> Amy E</v>
      </c>
      <c r="M1185" t="s">
        <v>15863</v>
      </c>
      <c r="N1185" t="str">
        <f>LOWER(CONCATENATE(assembly_staff_import[[#This Row],[Last Name]],LEFT(assembly_staff_import[[#This Row],[First Name (no initial)]],1),"@nyassembly.gov"))</f>
        <v>donnellya@nyassembly.gov</v>
      </c>
      <c r="O1185" t="s">
        <v>25173</v>
      </c>
      <c r="P1185" t="e">
        <f>VLOOKUP(assembly_staff_import[[#This Row],[Full Name]],[3]!PEOPLE_March_20[#Data],1,0)</f>
        <v>#REF!</v>
      </c>
      <c r="Q1185" t="e">
        <f>VLOOKUP(assembly_staff_import[[#This Row],[Full Name]],[3]!Table17[#Data],3,0)</f>
        <v>#REF!</v>
      </c>
      <c r="R1185" t="e">
        <f>VLOOKUP(assembly_staff_import[[#This Row],[Formatted Works for Group]],[3]!Table7[#Data],1,0)</f>
        <v>#REF!</v>
      </c>
      <c r="S1185" t="str">
        <f>IF(assembly_staff_import[[#This Row],[Legislative Staff Type]]="Personal", assembly_staff_import[[#This Row],[Vlookup Works for Group]], assembly_staff_import[[#This Row],[Formatted Works for Group calc]]&amp;", Central Staff Office, Assembly")</f>
        <v>Official Reporter, Central Staff Office, Assembly</v>
      </c>
      <c r="T1185" s="20" t="str">
        <f>TRIM(assembly_staff_import[[#This Row],[NAME_SOURCE_KEY]])</f>
        <v>DONNELLY, AMY E</v>
      </c>
      <c r="U1185" t="s">
        <v>29238</v>
      </c>
      <c r="V1185" t="s">
        <v>29239</v>
      </c>
      <c r="W1185" t="s">
        <v>26062</v>
      </c>
      <c r="Y1185" t="str">
        <f>IF(assembly_staff_import[[#This Row],[Legislative Staff Type]]="Personal", PROPER(TRIM(assembly_staff_import[[#This Row],[Unit First MI via UNIT_SOURCE_KEY]])&amp;" "&amp;assembly_staff_import[[#This Row],[Unit Last via UNIT_SOURCE_KEY]]), PROPER(TRIM(assembly_staff_import[[#This Row],[UNIT NAME_SOURCE_KEY2]])))</f>
        <v>Official Reporter</v>
      </c>
      <c r="Z1185" t="s">
        <v>15815</v>
      </c>
      <c r="AA1185" t="e">
        <f>VLOOKUP(assembly_staff_import[[#This Row],[Formatted and corrected Works for Group Text]],[3]!Table4[#Data],1,0)</f>
        <v>#REF!</v>
      </c>
      <c r="AB1185" t="e">
        <f>VLOOKUP(assembly_staff_import[[#This Row],[Formatted and corrected Works for Group Text]],[3]!Table5[#Data],2,0)</f>
        <v>#REF!</v>
      </c>
      <c r="AC1185" t="str">
        <f>IF(TRIM(assembly_staff_import[[#This Row],[PUBLIC INFO ADDR_SOURCE_KEY]])="CAPITOL, ALBANY", "Legislative / Capitol Office", "District Office")</f>
        <v>Legislative / Capitol Office</v>
      </c>
      <c r="AD1185" t="s">
        <v>29240</v>
      </c>
      <c r="AF1185" t="str">
        <f>"203 "</f>
        <v xml:space="preserve">203 </v>
      </c>
      <c r="AG1185" t="s">
        <v>29240</v>
      </c>
      <c r="AH1185" t="s">
        <v>29241</v>
      </c>
      <c r="AI1185" t="s">
        <v>29242</v>
      </c>
      <c r="AJ1185" t="s">
        <v>23493</v>
      </c>
    </row>
    <row r="1186" spans="1:36" x14ac:dyDescent="0.2">
      <c r="A1186" t="str">
        <f>TRIM(PROPER((assembly_staff_import[[#This Row],[First MI Name via NAME_SOURCE_KEY TEXT]]&amp;" "&amp;assembly_staff_import[[#This Row],[Last Name via NAME_SOURCE_KEY TEXT]]&amp;" "&amp;assembly_staff_import[[#This Row],[Suffix via NAME_SOURCE_KEY]])))</f>
        <v>Antoinette M Nowak</v>
      </c>
      <c r="B1186" t="str">
        <f>TRIM(CONCATENATE(TRIM(assembly_staff_import[[#This Row],[Full Name]]), ", ", assembly_staff_import[[#This Row],[Title]]))</f>
        <v>Antoinette M Nowak, Transcriber</v>
      </c>
      <c r="C1186" t="e">
        <f>assembly_staff_import[[#This Row],[Vlookup_groups]]</f>
        <v>#REF!</v>
      </c>
      <c r="D1186" t="str">
        <f>IF(assembly_staff_import[[#This Row],[Legislative Staff Type]]="Personal",assembly_staff_import[[#This Row],[Formatted Personal Staff Office]],"")</f>
        <v/>
      </c>
      <c r="E1186" t="s">
        <v>65</v>
      </c>
      <c r="F1186" s="19" t="s">
        <v>10913</v>
      </c>
      <c r="G1186" t="s">
        <v>1237</v>
      </c>
      <c r="H1186" t="str">
        <f>TRIM(PROPER((assembly_staff_import[[#This Row],[Last Name via NAME_SOURCE_KEY TEXT]]&amp;" "&amp;assembly_staff_import[[#This Row],[Suffix via NAME_SOURCE_KEY]])))</f>
        <v>Nowak</v>
      </c>
      <c r="I1186" t="str">
        <f>PROPER(assembly_staff_import[[#This Row],[JOB TITLE_SOURCE_KEY]])</f>
        <v xml:space="preserve">Transcriber                                </v>
      </c>
      <c r="J1186" t="s">
        <v>72</v>
      </c>
      <c r="K1186" t="str">
        <f>IF(assembly_staff_import[[#This Row],[Legislative Staff Type]]="Personal",assembly_staff_import[[#This Row],[Vlookup Reports To Person]], "")</f>
        <v/>
      </c>
      <c r="L1186" t="str">
        <f>PROPER(assembly_staff_import[[#This Row],[First MI Name via NAME_SOURCE_KEY TEXT]])</f>
        <v xml:space="preserve"> Antoinette M</v>
      </c>
      <c r="M1186" t="s">
        <v>15829</v>
      </c>
      <c r="N1186" t="str">
        <f>LOWER(CONCATENATE(assembly_staff_import[[#This Row],[Last Name]],LEFT(assembly_staff_import[[#This Row],[First Name (no initial)]],1),"@nyassembly.gov"))</f>
        <v>nowaka@nyassembly.gov</v>
      </c>
      <c r="O1186" t="s">
        <v>29243</v>
      </c>
      <c r="P1186" t="e">
        <f>VLOOKUP(assembly_staff_import[[#This Row],[Full Name]],[3]!PEOPLE_March_20[#Data],1,0)</f>
        <v>#REF!</v>
      </c>
      <c r="Q1186" t="e">
        <f>VLOOKUP(assembly_staff_import[[#This Row],[Full Name]],[3]!Table17[#Data],3,0)</f>
        <v>#REF!</v>
      </c>
      <c r="R1186" t="e">
        <f>VLOOKUP(assembly_staff_import[[#This Row],[Formatted Works for Group]],[3]!Table7[#Data],1,0)</f>
        <v>#REF!</v>
      </c>
      <c r="S1186" t="str">
        <f>IF(assembly_staff_import[[#This Row],[Legislative Staff Type]]="Personal", assembly_staff_import[[#This Row],[Vlookup Works for Group]], assembly_staff_import[[#This Row],[Formatted Works for Group calc]]&amp;", Central Staff Office, Assembly")</f>
        <v>Official Reporter, Central Staff Office, Assembly</v>
      </c>
      <c r="T1186" s="20" t="str">
        <f>TRIM(assembly_staff_import[[#This Row],[NAME_SOURCE_KEY]])</f>
        <v>NOWAK, ANTOINETTE M</v>
      </c>
      <c r="U1186" t="s">
        <v>29244</v>
      </c>
      <c r="V1186" t="s">
        <v>29245</v>
      </c>
      <c r="W1186" t="s">
        <v>29246</v>
      </c>
      <c r="Y1186" t="str">
        <f>IF(assembly_staff_import[[#This Row],[Legislative Staff Type]]="Personal", PROPER(TRIM(assembly_staff_import[[#This Row],[Unit First MI via UNIT_SOURCE_KEY]])&amp;" "&amp;assembly_staff_import[[#This Row],[Unit Last via UNIT_SOURCE_KEY]]), PROPER(TRIM(assembly_staff_import[[#This Row],[UNIT NAME_SOURCE_KEY2]])))</f>
        <v>Official Reporter</v>
      </c>
      <c r="Z1186" t="s">
        <v>15815</v>
      </c>
      <c r="AA1186" t="e">
        <f>VLOOKUP(assembly_staff_import[[#This Row],[Formatted and corrected Works for Group Text]],[3]!Table4[#Data],1,0)</f>
        <v>#REF!</v>
      </c>
      <c r="AB1186" t="e">
        <f>VLOOKUP(assembly_staff_import[[#This Row],[Formatted and corrected Works for Group Text]],[3]!Table5[#Data],2,0)</f>
        <v>#REF!</v>
      </c>
      <c r="AC1186" t="str">
        <f>IF(TRIM(assembly_staff_import[[#This Row],[PUBLIC INFO ADDR_SOURCE_KEY]])="CAPITOL, ALBANY", "Legislative / Capitol Office", "District Office")</f>
        <v>Legislative / Capitol Office</v>
      </c>
      <c r="AD1186" t="s">
        <v>29240</v>
      </c>
      <c r="AF1186" t="str">
        <f>"203 "</f>
        <v xml:space="preserve">203 </v>
      </c>
      <c r="AG1186" t="s">
        <v>29240</v>
      </c>
      <c r="AH1186" t="s">
        <v>29247</v>
      </c>
      <c r="AI1186" t="s">
        <v>29242</v>
      </c>
      <c r="AJ1186" t="s">
        <v>23493</v>
      </c>
    </row>
    <row r="1187" spans="1:36" x14ac:dyDescent="0.2">
      <c r="A1187" t="str">
        <f>TRIM(PROPER((assembly_staff_import[[#This Row],[First MI Name via NAME_SOURCE_KEY TEXT]]&amp;" "&amp;assembly_staff_import[[#This Row],[Last Name via NAME_SOURCE_KEY TEXT]]&amp;" "&amp;assembly_staff_import[[#This Row],[Suffix via NAME_SOURCE_KEY]])))</f>
        <v>Marina B Pugliese</v>
      </c>
      <c r="B1187" t="str">
        <f>TRIM(CONCATENATE(TRIM(assembly_staff_import[[#This Row],[Full Name]]), ", ", assembly_staff_import[[#This Row],[Title]]))</f>
        <v>Marina B Pugliese, Official Reporter</v>
      </c>
      <c r="C1187" t="e">
        <f>assembly_staff_import[[#This Row],[Vlookup_groups]]</f>
        <v>#REF!</v>
      </c>
      <c r="D1187" t="str">
        <f>IF(assembly_staff_import[[#This Row],[Legislative Staff Type]]="Personal",assembly_staff_import[[#This Row],[Formatted Personal Staff Office]],"")</f>
        <v/>
      </c>
      <c r="E1187" t="s">
        <v>65</v>
      </c>
      <c r="F1187" s="19" t="s">
        <v>10913</v>
      </c>
      <c r="G1187" t="s">
        <v>1237</v>
      </c>
      <c r="H1187" t="str">
        <f>TRIM(PROPER((assembly_staff_import[[#This Row],[Last Name via NAME_SOURCE_KEY TEXT]]&amp;" "&amp;assembly_staff_import[[#This Row],[Suffix via NAME_SOURCE_KEY]])))</f>
        <v>Pugliese</v>
      </c>
      <c r="I1187" t="str">
        <f>PROPER(assembly_staff_import[[#This Row],[JOB TITLE_SOURCE_KEY]])</f>
        <v xml:space="preserve">Official Reporter                          </v>
      </c>
      <c r="J1187" t="s">
        <v>72</v>
      </c>
      <c r="K1187" t="str">
        <f>IF(assembly_staff_import[[#This Row],[Legislative Staff Type]]="Personal",assembly_staff_import[[#This Row],[Vlookup Reports To Person]], "")</f>
        <v/>
      </c>
      <c r="L1187" t="str">
        <f>PROPER(assembly_staff_import[[#This Row],[First MI Name via NAME_SOURCE_KEY TEXT]])</f>
        <v xml:space="preserve"> Marina B</v>
      </c>
      <c r="M1187" t="s">
        <v>15811</v>
      </c>
      <c r="N1187" t="str">
        <f>LOWER(CONCATENATE(assembly_staff_import[[#This Row],[Last Name]],LEFT(assembly_staff_import[[#This Row],[First Name (no initial)]],1),"@nyassembly.gov"))</f>
        <v>pugliesem@nyassembly.gov</v>
      </c>
      <c r="O1187" t="s">
        <v>29248</v>
      </c>
      <c r="P1187" t="e">
        <f>VLOOKUP(assembly_staff_import[[#This Row],[Full Name]],[3]!PEOPLE_March_20[#Data],1,0)</f>
        <v>#REF!</v>
      </c>
      <c r="Q1187" t="e">
        <f>VLOOKUP(assembly_staff_import[[#This Row],[Full Name]],[3]!Table17[#Data],3,0)</f>
        <v>#REF!</v>
      </c>
      <c r="R1187" t="e">
        <f>VLOOKUP(assembly_staff_import[[#This Row],[Formatted Works for Group]],[3]!Table7[#Data],1,0)</f>
        <v>#REF!</v>
      </c>
      <c r="S1187" t="str">
        <f>IF(assembly_staff_import[[#This Row],[Legislative Staff Type]]="Personal", assembly_staff_import[[#This Row],[Vlookup Works for Group]], assembly_staff_import[[#This Row],[Formatted Works for Group calc]]&amp;", Central Staff Office, Assembly")</f>
        <v>Official Reporter, Central Staff Office, Assembly</v>
      </c>
      <c r="T1187" s="20" t="str">
        <f>TRIM(assembly_staff_import[[#This Row],[NAME_SOURCE_KEY]])</f>
        <v>PUGLIESE, MARINA B</v>
      </c>
      <c r="U1187" t="s">
        <v>29249</v>
      </c>
      <c r="V1187" t="s">
        <v>29250</v>
      </c>
      <c r="W1187" t="s">
        <v>29251</v>
      </c>
      <c r="Y1187" t="str">
        <f>IF(assembly_staff_import[[#This Row],[Legislative Staff Type]]="Personal", PROPER(TRIM(assembly_staff_import[[#This Row],[Unit First MI via UNIT_SOURCE_KEY]])&amp;" "&amp;assembly_staff_import[[#This Row],[Unit Last via UNIT_SOURCE_KEY]]), PROPER(TRIM(assembly_staff_import[[#This Row],[UNIT NAME_SOURCE_KEY2]])))</f>
        <v>Official Reporter</v>
      </c>
      <c r="Z1187" t="s">
        <v>15815</v>
      </c>
      <c r="AA1187" t="e">
        <f>VLOOKUP(assembly_staff_import[[#This Row],[Formatted and corrected Works for Group Text]],[3]!Table4[#Data],1,0)</f>
        <v>#REF!</v>
      </c>
      <c r="AB1187" t="e">
        <f>VLOOKUP(assembly_staff_import[[#This Row],[Formatted and corrected Works for Group Text]],[3]!Table5[#Data],2,0)</f>
        <v>#REF!</v>
      </c>
      <c r="AC1187" t="str">
        <f>IF(TRIM(assembly_staff_import[[#This Row],[PUBLIC INFO ADDR_SOURCE_KEY]])="CAPITOL, ALBANY", "Legislative / Capitol Office", "District Office")</f>
        <v>Legislative / Capitol Office</v>
      </c>
      <c r="AD1187" t="s">
        <v>29240</v>
      </c>
      <c r="AF1187" t="str">
        <f>"203 "</f>
        <v xml:space="preserve">203 </v>
      </c>
      <c r="AG1187" t="s">
        <v>29240</v>
      </c>
      <c r="AH1187" t="s">
        <v>29252</v>
      </c>
      <c r="AI1187" t="s">
        <v>29253</v>
      </c>
      <c r="AJ1187" t="s">
        <v>23493</v>
      </c>
    </row>
    <row r="1188" spans="1:36" x14ac:dyDescent="0.2">
      <c r="A1188" t="str">
        <f>TRIM(PROPER((assembly_staff_import[[#This Row],[First MI Name via NAME_SOURCE_KEY TEXT]]&amp;" "&amp;assembly_staff_import[[#This Row],[Last Name via NAME_SOURCE_KEY TEXT]]&amp;" "&amp;assembly_staff_import[[#This Row],[Suffix via NAME_SOURCE_KEY]])))</f>
        <v>Martina M Gallagher</v>
      </c>
      <c r="B1188" t="str">
        <f>TRIM(CONCATENATE(TRIM(assembly_staff_import[[#This Row],[Full Name]]), ", ", assembly_staff_import[[#This Row],[Title]]))</f>
        <v>Martina M Gallagher, Dep Official Reporter</v>
      </c>
      <c r="C1188" t="e">
        <f>assembly_staff_import[[#This Row],[Vlookup_groups]]</f>
        <v>#REF!</v>
      </c>
      <c r="D1188" t="str">
        <f>IF(assembly_staff_import[[#This Row],[Legislative Staff Type]]="Personal",assembly_staff_import[[#This Row],[Formatted Personal Staff Office]],"")</f>
        <v/>
      </c>
      <c r="E1188" t="s">
        <v>65</v>
      </c>
      <c r="F1188" s="19" t="s">
        <v>10913</v>
      </c>
      <c r="G1188" t="s">
        <v>1237</v>
      </c>
      <c r="H1188" t="str">
        <f>TRIM(PROPER((assembly_staff_import[[#This Row],[Last Name via NAME_SOURCE_KEY TEXT]]&amp;" "&amp;assembly_staff_import[[#This Row],[Suffix via NAME_SOURCE_KEY]])))</f>
        <v>Gallagher</v>
      </c>
      <c r="I1188" t="str">
        <f>PROPER(assembly_staff_import[[#This Row],[JOB TITLE_SOURCE_KEY]])</f>
        <v xml:space="preserve">Dep Official Reporter                      </v>
      </c>
      <c r="J1188" t="s">
        <v>72</v>
      </c>
      <c r="K1188" t="str">
        <f>IF(assembly_staff_import[[#This Row],[Legislative Staff Type]]="Personal",assembly_staff_import[[#This Row],[Vlookup Reports To Person]], "")</f>
        <v/>
      </c>
      <c r="L1188" t="str">
        <f>PROPER(assembly_staff_import[[#This Row],[First MI Name via NAME_SOURCE_KEY TEXT]])</f>
        <v xml:space="preserve"> Martina M</v>
      </c>
      <c r="M1188" t="s">
        <v>15847</v>
      </c>
      <c r="N1188" t="str">
        <f>LOWER(CONCATENATE(assembly_staff_import[[#This Row],[Last Name]],LEFT(assembly_staff_import[[#This Row],[First Name (no initial)]],1),"@nyassembly.gov"))</f>
        <v>gallagherm@nyassembly.gov</v>
      </c>
      <c r="O1188" t="s">
        <v>29254</v>
      </c>
      <c r="P1188" t="e">
        <f>VLOOKUP(assembly_staff_import[[#This Row],[Full Name]],[3]!PEOPLE_March_20[#Data],1,0)</f>
        <v>#REF!</v>
      </c>
      <c r="Q1188" t="e">
        <f>VLOOKUP(assembly_staff_import[[#This Row],[Full Name]],[3]!Table17[#Data],3,0)</f>
        <v>#REF!</v>
      </c>
      <c r="R1188" t="e">
        <f>VLOOKUP(assembly_staff_import[[#This Row],[Formatted Works for Group]],[3]!Table7[#Data],1,0)</f>
        <v>#REF!</v>
      </c>
      <c r="S1188" t="str">
        <f>IF(assembly_staff_import[[#This Row],[Legislative Staff Type]]="Personal", assembly_staff_import[[#This Row],[Vlookup Works for Group]], assembly_staff_import[[#This Row],[Formatted Works for Group calc]]&amp;", Central Staff Office, Assembly")</f>
        <v>Official Reporter, Central Staff Office, Assembly</v>
      </c>
      <c r="T1188" s="20" t="str">
        <f>TRIM(assembly_staff_import[[#This Row],[NAME_SOURCE_KEY]])</f>
        <v>GALLAGHER, MARTINA M</v>
      </c>
      <c r="U1188" t="s">
        <v>29255</v>
      </c>
      <c r="V1188" t="s">
        <v>23608</v>
      </c>
      <c r="W1188" t="s">
        <v>29256</v>
      </c>
      <c r="Y1188" t="str">
        <f>IF(assembly_staff_import[[#This Row],[Legislative Staff Type]]="Personal", PROPER(TRIM(assembly_staff_import[[#This Row],[Unit First MI via UNIT_SOURCE_KEY]])&amp;" "&amp;assembly_staff_import[[#This Row],[Unit Last via UNIT_SOURCE_KEY]]), PROPER(TRIM(assembly_staff_import[[#This Row],[UNIT NAME_SOURCE_KEY2]])))</f>
        <v>Official Reporter</v>
      </c>
      <c r="Z1188" t="s">
        <v>15815</v>
      </c>
      <c r="AA1188" t="e">
        <f>VLOOKUP(assembly_staff_import[[#This Row],[Formatted and corrected Works for Group Text]],[3]!Table4[#Data],1,0)</f>
        <v>#REF!</v>
      </c>
      <c r="AB1188" t="e">
        <f>VLOOKUP(assembly_staff_import[[#This Row],[Formatted and corrected Works for Group Text]],[3]!Table5[#Data],2,0)</f>
        <v>#REF!</v>
      </c>
      <c r="AC1188" t="str">
        <f>IF(TRIM(assembly_staff_import[[#This Row],[PUBLIC INFO ADDR_SOURCE_KEY]])="CAPITOL, ALBANY", "Legislative / Capitol Office", "District Office")</f>
        <v>Legislative / Capitol Office</v>
      </c>
      <c r="AD1188" t="s">
        <v>29240</v>
      </c>
      <c r="AF1188" t="str">
        <f>"203 "</f>
        <v xml:space="preserve">203 </v>
      </c>
      <c r="AG1188" t="s">
        <v>29240</v>
      </c>
      <c r="AH1188" t="s">
        <v>29257</v>
      </c>
      <c r="AI1188" t="s">
        <v>29258</v>
      </c>
      <c r="AJ1188" t="s">
        <v>23493</v>
      </c>
    </row>
    <row r="1189" spans="1:36" x14ac:dyDescent="0.2">
      <c r="A1189" t="str">
        <f>TRIM(PROPER((assembly_staff_import[[#This Row],[First MI Name via NAME_SOURCE_KEY TEXT]]&amp;" "&amp;assembly_staff_import[[#This Row],[Last Name via NAME_SOURCE_KEY TEXT]]&amp;" "&amp;assembly_staff_import[[#This Row],[Suffix via NAME_SOURCE_KEY]])))</f>
        <v>Agron Pysqyli</v>
      </c>
      <c r="B1189" t="str">
        <f>TRIM(CONCATENATE(TRIM(assembly_staff_import[[#This Row],[Full Name]]), ", ", assembly_staff_import[[#This Row],[Title]]))</f>
        <v>Agron Pysqyli, Operations Assistant</v>
      </c>
      <c r="C1189" t="e">
        <f>assembly_staff_import[[#This Row],[Vlookup_groups]]</f>
        <v>#REF!</v>
      </c>
      <c r="D1189" t="str">
        <f>IF(assembly_staff_import[[#This Row],[Legislative Staff Type]]="Personal",assembly_staff_import[[#This Row],[Formatted Personal Staff Office]],"")</f>
        <v/>
      </c>
      <c r="E1189" t="s">
        <v>65</v>
      </c>
      <c r="F1189" s="19" t="s">
        <v>10913</v>
      </c>
      <c r="G1189" t="s">
        <v>1237</v>
      </c>
      <c r="H1189" t="str">
        <f>TRIM(PROPER((assembly_staff_import[[#This Row],[Last Name via NAME_SOURCE_KEY TEXT]]&amp;" "&amp;assembly_staff_import[[#This Row],[Suffix via NAME_SOURCE_KEY]])))</f>
        <v>Pysqyli</v>
      </c>
      <c r="I1189" t="str">
        <f>PROPER(assembly_staff_import[[#This Row],[JOB TITLE_SOURCE_KEY]])</f>
        <v xml:space="preserve">Operations Assistant                       </v>
      </c>
      <c r="J1189" t="s">
        <v>72</v>
      </c>
      <c r="K1189" t="str">
        <f>IF(assembly_staff_import[[#This Row],[Legislative Staff Type]]="Personal",assembly_staff_import[[#This Row],[Vlookup Reports To Person]], "")</f>
        <v/>
      </c>
      <c r="L1189" t="str">
        <f>PROPER(assembly_staff_import[[#This Row],[First MI Name via NAME_SOURCE_KEY TEXT]])</f>
        <v xml:space="preserve"> Agron</v>
      </c>
      <c r="M1189" t="s">
        <v>21742</v>
      </c>
      <c r="N1189" t="str">
        <f>LOWER(CONCATENATE(assembly_staff_import[[#This Row],[Last Name]],LEFT(assembly_staff_import[[#This Row],[First Name (no initial)]],1),"@nyassembly.gov"))</f>
        <v>pysqylia@nyassembly.gov</v>
      </c>
      <c r="O1189" t="s">
        <v>21745</v>
      </c>
      <c r="P1189" t="e">
        <f>VLOOKUP(assembly_staff_import[[#This Row],[Full Name]],[3]!PEOPLE_March_20[#Data],1,0)</f>
        <v>#REF!</v>
      </c>
      <c r="Q1189" t="e">
        <f>VLOOKUP(assembly_staff_import[[#This Row],[Full Name]],[3]!Table17[#Data],3,0)</f>
        <v>#REF!</v>
      </c>
      <c r="R1189" t="e">
        <f>VLOOKUP(assembly_staff_import[[#This Row],[Formatted Works for Group]],[3]!Table7[#Data],1,0)</f>
        <v>#REF!</v>
      </c>
      <c r="S1189" t="str">
        <f>IF(assembly_staff_import[[#This Row],[Legislative Staff Type]]="Personal", assembly_staff_import[[#This Row],[Vlookup Works for Group]], assembly_staff_import[[#This Row],[Formatted Works for Group calc]]&amp;", Central Staff Office, Assembly")</f>
        <v>Operations, Central Staff Office, Assembly</v>
      </c>
      <c r="T1189" s="20" t="str">
        <f>TRIM(assembly_staff_import[[#This Row],[NAME_SOURCE_KEY]])</f>
        <v>PYSQYLI, AGRON</v>
      </c>
      <c r="U1189" t="s">
        <v>29259</v>
      </c>
      <c r="V1189" t="s">
        <v>29260</v>
      </c>
      <c r="W1189" t="s">
        <v>29261</v>
      </c>
      <c r="Y1189" t="str">
        <f>IF(assembly_staff_import[[#This Row],[Legislative Staff Type]]="Personal", PROPER(TRIM(assembly_staff_import[[#This Row],[Unit First MI via UNIT_SOURCE_KEY]])&amp;" "&amp;assembly_staff_import[[#This Row],[Unit Last via UNIT_SOURCE_KEY]]), PROPER(TRIM(assembly_staff_import[[#This Row],[UNIT NAME_SOURCE_KEY2]])))</f>
        <v>Operations</v>
      </c>
      <c r="Z1189" t="s">
        <v>29262</v>
      </c>
      <c r="AA1189" t="e">
        <f>VLOOKUP(assembly_staff_import[[#This Row],[Formatted and corrected Works for Group Text]],[3]!Table4[#Data],1,0)</f>
        <v>#REF!</v>
      </c>
      <c r="AB1189" t="e">
        <f>VLOOKUP(assembly_staff_import[[#This Row],[Formatted and corrected Works for Group Text]],[3]!Table5[#Data],2,0)</f>
        <v>#REF!</v>
      </c>
      <c r="AC1189" t="str">
        <f>IF(TRIM(assembly_staff_import[[#This Row],[PUBLIC INFO ADDR_SOURCE_KEY]])="CAPITOL, ALBANY", "Legislative / Capitol Office", "District Office")</f>
        <v>Legislative / Capitol Office</v>
      </c>
      <c r="AD1189" t="s">
        <v>29263</v>
      </c>
      <c r="AF1189" t="str">
        <f t="shared" ref="AF1189:AF1197" si="64">"301 "</f>
        <v xml:space="preserve">301 </v>
      </c>
      <c r="AG1189" t="s">
        <v>29263</v>
      </c>
      <c r="AH1189" t="s">
        <v>29264</v>
      </c>
      <c r="AI1189" t="s">
        <v>28249</v>
      </c>
      <c r="AJ1189" t="s">
        <v>23493</v>
      </c>
    </row>
    <row r="1190" spans="1:36" x14ac:dyDescent="0.2">
      <c r="A1190" t="str">
        <f>TRIM(PROPER((assembly_staff_import[[#This Row],[First MI Name via NAME_SOURCE_KEY TEXT]]&amp;" "&amp;assembly_staff_import[[#This Row],[Last Name via NAME_SOURCE_KEY TEXT]]&amp;" "&amp;assembly_staff_import[[#This Row],[Suffix via NAME_SOURCE_KEY]])))</f>
        <v>James E Cancer</v>
      </c>
      <c r="B1190" t="str">
        <f>TRIM(CONCATENATE(TRIM(assembly_staff_import[[#This Row],[Full Name]]), ", ", assembly_staff_import[[#This Row],[Title]]))</f>
        <v>James E Cancer, Shift Supervisor</v>
      </c>
      <c r="C1190" t="e">
        <f>assembly_staff_import[[#This Row],[Vlookup_groups]]</f>
        <v>#REF!</v>
      </c>
      <c r="D1190" t="str">
        <f>IF(assembly_staff_import[[#This Row],[Legislative Staff Type]]="Personal",assembly_staff_import[[#This Row],[Formatted Personal Staff Office]],"")</f>
        <v/>
      </c>
      <c r="E1190" t="s">
        <v>65</v>
      </c>
      <c r="F1190" s="19" t="s">
        <v>10913</v>
      </c>
      <c r="G1190" t="s">
        <v>1237</v>
      </c>
      <c r="H1190" t="str">
        <f>TRIM(PROPER((assembly_staff_import[[#This Row],[Last Name via NAME_SOURCE_KEY TEXT]]&amp;" "&amp;assembly_staff_import[[#This Row],[Suffix via NAME_SOURCE_KEY]])))</f>
        <v>Cancer</v>
      </c>
      <c r="I1190" t="str">
        <f>PROPER(assembly_staff_import[[#This Row],[JOB TITLE_SOURCE_KEY]])</f>
        <v xml:space="preserve">Shift Supervisor                           </v>
      </c>
      <c r="J1190" t="s">
        <v>72</v>
      </c>
      <c r="K1190" t="str">
        <f>IF(assembly_staff_import[[#This Row],[Legislative Staff Type]]="Personal",assembly_staff_import[[#This Row],[Vlookup Reports To Person]], "")</f>
        <v/>
      </c>
      <c r="L1190" t="str">
        <f>PROPER(assembly_staff_import[[#This Row],[First MI Name via NAME_SOURCE_KEY TEXT]])</f>
        <v xml:space="preserve"> James E</v>
      </c>
      <c r="M1190" t="s">
        <v>22002</v>
      </c>
      <c r="N1190" t="str">
        <f>LOWER(CONCATENATE(assembly_staff_import[[#This Row],[Last Name]],LEFT(assembly_staff_import[[#This Row],[First Name (no initial)]],1),"@nyassembly.gov"))</f>
        <v>cancerj@nyassembly.gov</v>
      </c>
      <c r="O1190" t="s">
        <v>2380</v>
      </c>
      <c r="P1190" t="e">
        <f>VLOOKUP(assembly_staff_import[[#This Row],[Full Name]],[3]!PEOPLE_March_20[#Data],1,0)</f>
        <v>#REF!</v>
      </c>
      <c r="Q1190" t="e">
        <f>VLOOKUP(assembly_staff_import[[#This Row],[Full Name]],[3]!Table17[#Data],3,0)</f>
        <v>#REF!</v>
      </c>
      <c r="R1190" t="e">
        <f>VLOOKUP(assembly_staff_import[[#This Row],[Formatted Works for Group]],[3]!Table7[#Data],1,0)</f>
        <v>#REF!</v>
      </c>
      <c r="S1190" t="str">
        <f>IF(assembly_staff_import[[#This Row],[Legislative Staff Type]]="Personal", assembly_staff_import[[#This Row],[Vlookup Works for Group]], assembly_staff_import[[#This Row],[Formatted Works for Group calc]]&amp;", Central Staff Office, Assembly")</f>
        <v>Operations, Central Staff Office, Assembly</v>
      </c>
      <c r="T1190" s="20" t="str">
        <f>TRIM(assembly_staff_import[[#This Row],[NAME_SOURCE_KEY]])</f>
        <v>CANCER, JAMES E</v>
      </c>
      <c r="U1190" t="s">
        <v>29265</v>
      </c>
      <c r="V1190" t="s">
        <v>29266</v>
      </c>
      <c r="W1190" t="s">
        <v>28341</v>
      </c>
      <c r="Y1190" t="str">
        <f>IF(assembly_staff_import[[#This Row],[Legislative Staff Type]]="Personal", PROPER(TRIM(assembly_staff_import[[#This Row],[Unit First MI via UNIT_SOURCE_KEY]])&amp;" "&amp;assembly_staff_import[[#This Row],[Unit Last via UNIT_SOURCE_KEY]]), PROPER(TRIM(assembly_staff_import[[#This Row],[UNIT NAME_SOURCE_KEY2]])))</f>
        <v>Operations</v>
      </c>
      <c r="Z1190" t="s">
        <v>29262</v>
      </c>
      <c r="AA1190" t="e">
        <f>VLOOKUP(assembly_staff_import[[#This Row],[Formatted and corrected Works for Group Text]],[3]!Table4[#Data],1,0)</f>
        <v>#REF!</v>
      </c>
      <c r="AB1190" t="e">
        <f>VLOOKUP(assembly_staff_import[[#This Row],[Formatted and corrected Works for Group Text]],[3]!Table5[#Data],2,0)</f>
        <v>#REF!</v>
      </c>
      <c r="AC1190" t="str">
        <f>IF(TRIM(assembly_staff_import[[#This Row],[PUBLIC INFO ADDR_SOURCE_KEY]])="CAPITOL, ALBANY", "Legislative / Capitol Office", "District Office")</f>
        <v>Legislative / Capitol Office</v>
      </c>
      <c r="AD1190" t="s">
        <v>29263</v>
      </c>
      <c r="AF1190" t="str">
        <f t="shared" si="64"/>
        <v xml:space="preserve">301 </v>
      </c>
      <c r="AG1190" t="s">
        <v>29263</v>
      </c>
      <c r="AH1190" t="s">
        <v>29267</v>
      </c>
      <c r="AI1190" t="s">
        <v>28128</v>
      </c>
      <c r="AJ1190" t="s">
        <v>23493</v>
      </c>
    </row>
    <row r="1191" spans="1:36" x14ac:dyDescent="0.2">
      <c r="A1191" t="str">
        <f>TRIM(PROPER((assembly_staff_import[[#This Row],[First MI Name via NAME_SOURCE_KEY TEXT]]&amp;" "&amp;assembly_staff_import[[#This Row],[Last Name via NAME_SOURCE_KEY TEXT]]&amp;" "&amp;assembly_staff_import[[#This Row],[Suffix via NAME_SOURCE_KEY]])))</f>
        <v>James J Devine</v>
      </c>
      <c r="B1191" t="str">
        <f>TRIM(CONCATENATE(TRIM(assembly_staff_import[[#This Row],[Full Name]]), ", ", assembly_staff_import[[#This Row],[Title]]))</f>
        <v>James J Devine, Dir Of Operations</v>
      </c>
      <c r="C1191" t="e">
        <f>assembly_staff_import[[#This Row],[Vlookup_groups]]</f>
        <v>#REF!</v>
      </c>
      <c r="D1191" t="str">
        <f>IF(assembly_staff_import[[#This Row],[Legislative Staff Type]]="Personal",assembly_staff_import[[#This Row],[Formatted Personal Staff Office]],"")</f>
        <v/>
      </c>
      <c r="E1191" t="s">
        <v>65</v>
      </c>
      <c r="F1191" s="19" t="s">
        <v>10913</v>
      </c>
      <c r="G1191" t="s">
        <v>1237</v>
      </c>
      <c r="H1191" t="str">
        <f>TRIM(PROPER((assembly_staff_import[[#This Row],[Last Name via NAME_SOURCE_KEY TEXT]]&amp;" "&amp;assembly_staff_import[[#This Row],[Suffix via NAME_SOURCE_KEY]])))</f>
        <v>Devine</v>
      </c>
      <c r="I1191" t="str">
        <f>PROPER(assembly_staff_import[[#This Row],[JOB TITLE_SOURCE_KEY]])</f>
        <v xml:space="preserve">Dir Of Operations                          </v>
      </c>
      <c r="J1191" t="s">
        <v>72</v>
      </c>
      <c r="K1191" t="str">
        <f>IF(assembly_staff_import[[#This Row],[Legislative Staff Type]]="Personal",assembly_staff_import[[#This Row],[Vlookup Reports To Person]], "")</f>
        <v/>
      </c>
      <c r="L1191" t="str">
        <f>PROPER(assembly_staff_import[[#This Row],[First MI Name via NAME_SOURCE_KEY TEXT]])</f>
        <v xml:space="preserve"> James J</v>
      </c>
      <c r="M1191" t="s">
        <v>21979</v>
      </c>
      <c r="N1191" t="str">
        <f>LOWER(CONCATENATE(assembly_staff_import[[#This Row],[Last Name]],LEFT(assembly_staff_import[[#This Row],[First Name (no initial)]],1),"@nyassembly.gov"))</f>
        <v>devinej@nyassembly.gov</v>
      </c>
      <c r="O1191" t="s">
        <v>2380</v>
      </c>
      <c r="P1191" t="e">
        <f>VLOOKUP(assembly_staff_import[[#This Row],[Full Name]],[3]!PEOPLE_March_20[#Data],1,0)</f>
        <v>#REF!</v>
      </c>
      <c r="Q1191" t="e">
        <f>VLOOKUP(assembly_staff_import[[#This Row],[Full Name]],[3]!Table17[#Data],3,0)</f>
        <v>#REF!</v>
      </c>
      <c r="R1191" t="e">
        <f>VLOOKUP(assembly_staff_import[[#This Row],[Formatted Works for Group]],[3]!Table7[#Data],1,0)</f>
        <v>#REF!</v>
      </c>
      <c r="S1191" t="str">
        <f>IF(assembly_staff_import[[#This Row],[Legislative Staff Type]]="Personal", assembly_staff_import[[#This Row],[Vlookup Works for Group]], assembly_staff_import[[#This Row],[Formatted Works for Group calc]]&amp;", Central Staff Office, Assembly")</f>
        <v>Operations, Central Staff Office, Assembly</v>
      </c>
      <c r="T1191" s="20" t="str">
        <f>TRIM(assembly_staff_import[[#This Row],[NAME_SOURCE_KEY]])</f>
        <v>DEVINE, JAMES J</v>
      </c>
      <c r="U1191" t="s">
        <v>29268</v>
      </c>
      <c r="V1191" t="s">
        <v>24092</v>
      </c>
      <c r="W1191" t="s">
        <v>29269</v>
      </c>
      <c r="Y1191" t="str">
        <f>IF(assembly_staff_import[[#This Row],[Legislative Staff Type]]="Personal", PROPER(TRIM(assembly_staff_import[[#This Row],[Unit First MI via UNIT_SOURCE_KEY]])&amp;" "&amp;assembly_staff_import[[#This Row],[Unit Last via UNIT_SOURCE_KEY]]), PROPER(TRIM(assembly_staff_import[[#This Row],[UNIT NAME_SOURCE_KEY2]])))</f>
        <v>Operations</v>
      </c>
      <c r="Z1191" t="s">
        <v>29262</v>
      </c>
      <c r="AA1191" t="e">
        <f>VLOOKUP(assembly_staff_import[[#This Row],[Formatted and corrected Works for Group Text]],[3]!Table4[#Data],1,0)</f>
        <v>#REF!</v>
      </c>
      <c r="AB1191" t="e">
        <f>VLOOKUP(assembly_staff_import[[#This Row],[Formatted and corrected Works for Group Text]],[3]!Table5[#Data],2,0)</f>
        <v>#REF!</v>
      </c>
      <c r="AC1191" t="str">
        <f>IF(TRIM(assembly_staff_import[[#This Row],[PUBLIC INFO ADDR_SOURCE_KEY]])="CAPITOL, ALBANY", "Legislative / Capitol Office", "District Office")</f>
        <v>Legislative / Capitol Office</v>
      </c>
      <c r="AD1191" t="s">
        <v>29263</v>
      </c>
      <c r="AF1191" t="str">
        <f t="shared" si="64"/>
        <v xml:space="preserve">301 </v>
      </c>
      <c r="AG1191" t="s">
        <v>29263</v>
      </c>
      <c r="AH1191" t="s">
        <v>29270</v>
      </c>
      <c r="AI1191" t="s">
        <v>24855</v>
      </c>
      <c r="AJ1191" t="s">
        <v>23493</v>
      </c>
    </row>
    <row r="1192" spans="1:36" x14ac:dyDescent="0.2">
      <c r="A1192" t="str">
        <f>TRIM(PROPER((assembly_staff_import[[#This Row],[First MI Name via NAME_SOURCE_KEY TEXT]]&amp;" "&amp;assembly_staff_import[[#This Row],[Last Name via NAME_SOURCE_KEY TEXT]]&amp;" "&amp;assembly_staff_import[[#This Row],[Suffix via NAME_SOURCE_KEY]])))</f>
        <v>Jessica J Easton</v>
      </c>
      <c r="B1192" t="str">
        <f>TRIM(CONCATENATE(TRIM(assembly_staff_import[[#This Row],[Full Name]]), ", ", assembly_staff_import[[#This Row],[Title]]))</f>
        <v>Jessica J Easton, Sr Operations Manager</v>
      </c>
      <c r="C1192" t="e">
        <f>assembly_staff_import[[#This Row],[Vlookup_groups]]</f>
        <v>#REF!</v>
      </c>
      <c r="D1192" t="str">
        <f>IF(assembly_staff_import[[#This Row],[Legislative Staff Type]]="Personal",assembly_staff_import[[#This Row],[Formatted Personal Staff Office]],"")</f>
        <v/>
      </c>
      <c r="E1192" t="s">
        <v>65</v>
      </c>
      <c r="F1192" s="19" t="s">
        <v>10913</v>
      </c>
      <c r="G1192" t="s">
        <v>1237</v>
      </c>
      <c r="H1192" t="str">
        <f>TRIM(PROPER((assembly_staff_import[[#This Row],[Last Name via NAME_SOURCE_KEY TEXT]]&amp;" "&amp;assembly_staff_import[[#This Row],[Suffix via NAME_SOURCE_KEY]])))</f>
        <v>Easton</v>
      </c>
      <c r="I1192" t="str">
        <f>PROPER(assembly_staff_import[[#This Row],[JOB TITLE_SOURCE_KEY]])</f>
        <v xml:space="preserve">Sr Operations Manager                      </v>
      </c>
      <c r="J1192" t="s">
        <v>72</v>
      </c>
      <c r="K1192" t="str">
        <f>IF(assembly_staff_import[[#This Row],[Legislative Staff Type]]="Personal",assembly_staff_import[[#This Row],[Vlookup Reports To Person]], "")</f>
        <v/>
      </c>
      <c r="L1192" t="str">
        <f>PROPER(assembly_staff_import[[#This Row],[First MI Name via NAME_SOURCE_KEY TEXT]])</f>
        <v xml:space="preserve"> Jessica J</v>
      </c>
      <c r="M1192" t="s">
        <v>21945</v>
      </c>
      <c r="N1192" t="str">
        <f>LOWER(CONCATENATE(assembly_staff_import[[#This Row],[Last Name]],LEFT(assembly_staff_import[[#This Row],[First Name (no initial)]],1),"@nyassembly.gov"))</f>
        <v>eastonj@nyassembly.gov</v>
      </c>
      <c r="O1192" t="s">
        <v>12902</v>
      </c>
      <c r="P1192" t="e">
        <f>VLOOKUP(assembly_staff_import[[#This Row],[Full Name]],[3]!PEOPLE_March_20[#Data],1,0)</f>
        <v>#REF!</v>
      </c>
      <c r="Q1192" t="e">
        <f>VLOOKUP(assembly_staff_import[[#This Row],[Full Name]],[3]!Table17[#Data],3,0)</f>
        <v>#REF!</v>
      </c>
      <c r="R1192" t="e">
        <f>VLOOKUP(assembly_staff_import[[#This Row],[Formatted Works for Group]],[3]!Table7[#Data],1,0)</f>
        <v>#REF!</v>
      </c>
      <c r="S1192" t="str">
        <f>IF(assembly_staff_import[[#This Row],[Legislative Staff Type]]="Personal", assembly_staff_import[[#This Row],[Vlookup Works for Group]], assembly_staff_import[[#This Row],[Formatted Works for Group calc]]&amp;", Central Staff Office, Assembly")</f>
        <v>Operations, Central Staff Office, Assembly</v>
      </c>
      <c r="T1192" s="20" t="str">
        <f>TRIM(assembly_staff_import[[#This Row],[NAME_SOURCE_KEY]])</f>
        <v>EASTON, JESSICA J</v>
      </c>
      <c r="U1192" t="s">
        <v>29271</v>
      </c>
      <c r="V1192" t="s">
        <v>29272</v>
      </c>
      <c r="W1192" t="s">
        <v>24159</v>
      </c>
      <c r="Y1192" t="str">
        <f>IF(assembly_staff_import[[#This Row],[Legislative Staff Type]]="Personal", PROPER(TRIM(assembly_staff_import[[#This Row],[Unit First MI via UNIT_SOURCE_KEY]])&amp;" "&amp;assembly_staff_import[[#This Row],[Unit Last via UNIT_SOURCE_KEY]]), PROPER(TRIM(assembly_staff_import[[#This Row],[UNIT NAME_SOURCE_KEY2]])))</f>
        <v>Operations</v>
      </c>
      <c r="Z1192" t="s">
        <v>29262</v>
      </c>
      <c r="AA1192" t="e">
        <f>VLOOKUP(assembly_staff_import[[#This Row],[Formatted and corrected Works for Group Text]],[3]!Table4[#Data],1,0)</f>
        <v>#REF!</v>
      </c>
      <c r="AB1192" t="e">
        <f>VLOOKUP(assembly_staff_import[[#This Row],[Formatted and corrected Works for Group Text]],[3]!Table5[#Data],2,0)</f>
        <v>#REF!</v>
      </c>
      <c r="AC1192" t="str">
        <f>IF(TRIM(assembly_staff_import[[#This Row],[PUBLIC INFO ADDR_SOURCE_KEY]])="CAPITOL, ALBANY", "Legislative / Capitol Office", "District Office")</f>
        <v>Legislative / Capitol Office</v>
      </c>
      <c r="AD1192" t="s">
        <v>29263</v>
      </c>
      <c r="AF1192" t="str">
        <f t="shared" si="64"/>
        <v xml:space="preserve">301 </v>
      </c>
      <c r="AG1192" t="s">
        <v>29263</v>
      </c>
      <c r="AH1192" t="s">
        <v>29273</v>
      </c>
      <c r="AI1192" t="s">
        <v>29274</v>
      </c>
      <c r="AJ1192" t="s">
        <v>23493</v>
      </c>
    </row>
    <row r="1193" spans="1:36" x14ac:dyDescent="0.2">
      <c r="A1193" t="str">
        <f>TRIM(PROPER((assembly_staff_import[[#This Row],[First MI Name via NAME_SOURCE_KEY TEXT]]&amp;" "&amp;assembly_staff_import[[#This Row],[Last Name via NAME_SOURCE_KEY TEXT]]&amp;" "&amp;assembly_staff_import[[#This Row],[Suffix via NAME_SOURCE_KEY]])))</f>
        <v>Luccas Serriano</v>
      </c>
      <c r="B1193" t="str">
        <f>TRIM(CONCATENATE(TRIM(assembly_staff_import[[#This Row],[Full Name]]), ", ", assembly_staff_import[[#This Row],[Title]]))</f>
        <v>Luccas Serriano, Operations Assistant</v>
      </c>
      <c r="C1193" t="e">
        <f>assembly_staff_import[[#This Row],[Vlookup_groups]]</f>
        <v>#REF!</v>
      </c>
      <c r="D1193" t="str">
        <f>IF(assembly_staff_import[[#This Row],[Legislative Staff Type]]="Personal",assembly_staff_import[[#This Row],[Formatted Personal Staff Office]],"")</f>
        <v/>
      </c>
      <c r="E1193" t="s">
        <v>65</v>
      </c>
      <c r="F1193" s="19" t="s">
        <v>10913</v>
      </c>
      <c r="G1193" t="s">
        <v>1237</v>
      </c>
      <c r="H1193" t="str">
        <f>TRIM(PROPER((assembly_staff_import[[#This Row],[Last Name via NAME_SOURCE_KEY TEXT]]&amp;" "&amp;assembly_staff_import[[#This Row],[Suffix via NAME_SOURCE_KEY]])))</f>
        <v>Serriano</v>
      </c>
      <c r="I1193" t="str">
        <f>PROPER(assembly_staff_import[[#This Row],[JOB TITLE_SOURCE_KEY]])</f>
        <v xml:space="preserve">Operations Assistant                       </v>
      </c>
      <c r="J1193" t="s">
        <v>72</v>
      </c>
      <c r="K1193" t="str">
        <f>IF(assembly_staff_import[[#This Row],[Legislative Staff Type]]="Personal",assembly_staff_import[[#This Row],[Vlookup Reports To Person]], "")</f>
        <v/>
      </c>
      <c r="L1193" t="str">
        <f>PROPER(assembly_staff_import[[#This Row],[First MI Name via NAME_SOURCE_KEY TEXT]])</f>
        <v xml:space="preserve"> Luccas</v>
      </c>
      <c r="M1193" t="s">
        <v>12299</v>
      </c>
      <c r="N1193" t="str">
        <f>LOWER(CONCATENATE(assembly_staff_import[[#This Row],[Last Name]],LEFT(assembly_staff_import[[#This Row],[First Name (no initial)]],1),"@nyassembly.gov"))</f>
        <v>serrianol@nyassembly.gov</v>
      </c>
      <c r="O1193" t="s">
        <v>12301</v>
      </c>
      <c r="P1193" t="e">
        <f>VLOOKUP(assembly_staff_import[[#This Row],[Full Name]],[3]!PEOPLE_March_20[#Data],1,0)</f>
        <v>#REF!</v>
      </c>
      <c r="Q1193" t="e">
        <f>VLOOKUP(assembly_staff_import[[#This Row],[Full Name]],[3]!Table17[#Data],3,0)</f>
        <v>#REF!</v>
      </c>
      <c r="R1193" t="e">
        <f>VLOOKUP(assembly_staff_import[[#This Row],[Formatted Works for Group]],[3]!Table7[#Data],1,0)</f>
        <v>#REF!</v>
      </c>
      <c r="S1193" t="str">
        <f>IF(assembly_staff_import[[#This Row],[Legislative Staff Type]]="Personal", assembly_staff_import[[#This Row],[Vlookup Works for Group]], assembly_staff_import[[#This Row],[Formatted Works for Group calc]]&amp;", Central Staff Office, Assembly")</f>
        <v>Operations, Central Staff Office, Assembly</v>
      </c>
      <c r="T1193" s="20" t="str">
        <f>TRIM(assembly_staff_import[[#This Row],[NAME_SOURCE_KEY]])</f>
        <v>SERRIANO, LUCCAS</v>
      </c>
      <c r="U1193" t="s">
        <v>29275</v>
      </c>
      <c r="V1193" t="s">
        <v>29276</v>
      </c>
      <c r="W1193" t="s">
        <v>29277</v>
      </c>
      <c r="Y1193" t="str">
        <f>IF(assembly_staff_import[[#This Row],[Legislative Staff Type]]="Personal", PROPER(TRIM(assembly_staff_import[[#This Row],[Unit First MI via UNIT_SOURCE_KEY]])&amp;" "&amp;assembly_staff_import[[#This Row],[Unit Last via UNIT_SOURCE_KEY]]), PROPER(TRIM(assembly_staff_import[[#This Row],[UNIT NAME_SOURCE_KEY2]])))</f>
        <v>Operations</v>
      </c>
      <c r="Z1193" t="s">
        <v>29262</v>
      </c>
      <c r="AA1193" t="e">
        <f>VLOOKUP(assembly_staff_import[[#This Row],[Formatted and corrected Works for Group Text]],[3]!Table4[#Data],1,0)</f>
        <v>#REF!</v>
      </c>
      <c r="AB1193" t="e">
        <f>VLOOKUP(assembly_staff_import[[#This Row],[Formatted and corrected Works for Group Text]],[3]!Table5[#Data],2,0)</f>
        <v>#REF!</v>
      </c>
      <c r="AC1193" t="str">
        <f>IF(TRIM(assembly_staff_import[[#This Row],[PUBLIC INFO ADDR_SOURCE_KEY]])="CAPITOL, ALBANY", "Legislative / Capitol Office", "District Office")</f>
        <v>Legislative / Capitol Office</v>
      </c>
      <c r="AD1193" t="s">
        <v>29263</v>
      </c>
      <c r="AF1193" t="str">
        <f t="shared" si="64"/>
        <v xml:space="preserve">301 </v>
      </c>
      <c r="AG1193" t="s">
        <v>29263</v>
      </c>
      <c r="AH1193" t="s">
        <v>29278</v>
      </c>
      <c r="AI1193" t="s">
        <v>28249</v>
      </c>
      <c r="AJ1193" t="s">
        <v>23493</v>
      </c>
    </row>
    <row r="1194" spans="1:36" x14ac:dyDescent="0.2">
      <c r="A1194" t="str">
        <f>TRIM(PROPER((assembly_staff_import[[#This Row],[First MI Name via NAME_SOURCE_KEY TEXT]]&amp;" "&amp;assembly_staff_import[[#This Row],[Last Name via NAME_SOURCE_KEY TEXT]]&amp;" "&amp;assembly_staff_import[[#This Row],[Suffix via NAME_SOURCE_KEY]])))</f>
        <v>Mildred R Erdheim</v>
      </c>
      <c r="B1194" t="str">
        <f>TRIM(CONCATENATE(TRIM(assembly_staff_import[[#This Row],[Full Name]]), ", ", assembly_staff_import[[#This Row],[Title]]))</f>
        <v>Mildred R Erdheim, Office Manager</v>
      </c>
      <c r="C1194" t="e">
        <f>assembly_staff_import[[#This Row],[Vlookup_groups]]</f>
        <v>#REF!</v>
      </c>
      <c r="D1194" t="str">
        <f>IF(assembly_staff_import[[#This Row],[Legislative Staff Type]]="Personal",assembly_staff_import[[#This Row],[Formatted Personal Staff Office]],"")</f>
        <v/>
      </c>
      <c r="E1194" t="s">
        <v>65</v>
      </c>
      <c r="F1194" s="19" t="s">
        <v>10913</v>
      </c>
      <c r="G1194" t="s">
        <v>1237</v>
      </c>
      <c r="H1194" t="str">
        <f>TRIM(PROPER((assembly_staff_import[[#This Row],[Last Name via NAME_SOURCE_KEY TEXT]]&amp;" "&amp;assembly_staff_import[[#This Row],[Suffix via NAME_SOURCE_KEY]])))</f>
        <v>Erdheim</v>
      </c>
      <c r="I1194" t="str">
        <f>PROPER(assembly_staff_import[[#This Row],[JOB TITLE_SOURCE_KEY]])</f>
        <v xml:space="preserve">Office Manager                             </v>
      </c>
      <c r="J1194" t="s">
        <v>72</v>
      </c>
      <c r="K1194" t="str">
        <f>IF(assembly_staff_import[[#This Row],[Legislative Staff Type]]="Personal",assembly_staff_import[[#This Row],[Vlookup Reports To Person]], "")</f>
        <v/>
      </c>
      <c r="L1194" t="str">
        <f>PROPER(assembly_staff_import[[#This Row],[First MI Name via NAME_SOURCE_KEY TEXT]])</f>
        <v xml:space="preserve"> Mildred R</v>
      </c>
      <c r="M1194" t="s">
        <v>21935</v>
      </c>
      <c r="N1194" t="str">
        <f>LOWER(CONCATENATE(assembly_staff_import[[#This Row],[Last Name]],LEFT(assembly_staff_import[[#This Row],[First Name (no initial)]],1),"@nyassembly.gov"))</f>
        <v>erdheimm@nyassembly.gov</v>
      </c>
      <c r="O1194" t="s">
        <v>29279</v>
      </c>
      <c r="P1194" t="e">
        <f>VLOOKUP(assembly_staff_import[[#This Row],[Full Name]],[3]!PEOPLE_March_20[#Data],1,0)</f>
        <v>#REF!</v>
      </c>
      <c r="Q1194" t="e">
        <f>VLOOKUP(assembly_staff_import[[#This Row],[Full Name]],[3]!Table17[#Data],3,0)</f>
        <v>#REF!</v>
      </c>
      <c r="R1194" t="e">
        <f>VLOOKUP(assembly_staff_import[[#This Row],[Formatted Works for Group]],[3]!Table7[#Data],1,0)</f>
        <v>#REF!</v>
      </c>
      <c r="S1194" t="str">
        <f>IF(assembly_staff_import[[#This Row],[Legislative Staff Type]]="Personal", assembly_staff_import[[#This Row],[Vlookup Works for Group]], assembly_staff_import[[#This Row],[Formatted Works for Group calc]]&amp;", Central Staff Office, Assembly")</f>
        <v>Operations, Central Staff Office, Assembly</v>
      </c>
      <c r="T1194" s="20" t="str">
        <f>TRIM(assembly_staff_import[[#This Row],[NAME_SOURCE_KEY]])</f>
        <v>ERDHEIM, MILDRED R</v>
      </c>
      <c r="U1194" t="s">
        <v>29280</v>
      </c>
      <c r="V1194" t="s">
        <v>29281</v>
      </c>
      <c r="W1194" t="s">
        <v>29282</v>
      </c>
      <c r="Y1194" t="str">
        <f>IF(assembly_staff_import[[#This Row],[Legislative Staff Type]]="Personal", PROPER(TRIM(assembly_staff_import[[#This Row],[Unit First MI via UNIT_SOURCE_KEY]])&amp;" "&amp;assembly_staff_import[[#This Row],[Unit Last via UNIT_SOURCE_KEY]]), PROPER(TRIM(assembly_staff_import[[#This Row],[UNIT NAME_SOURCE_KEY2]])))</f>
        <v>Operations</v>
      </c>
      <c r="Z1194" t="s">
        <v>29262</v>
      </c>
      <c r="AA1194" t="e">
        <f>VLOOKUP(assembly_staff_import[[#This Row],[Formatted and corrected Works for Group Text]],[3]!Table4[#Data],1,0)</f>
        <v>#REF!</v>
      </c>
      <c r="AB1194" t="e">
        <f>VLOOKUP(assembly_staff_import[[#This Row],[Formatted and corrected Works for Group Text]],[3]!Table5[#Data],2,0)</f>
        <v>#REF!</v>
      </c>
      <c r="AC1194" t="str">
        <f>IF(TRIM(assembly_staff_import[[#This Row],[PUBLIC INFO ADDR_SOURCE_KEY]])="CAPITOL, ALBANY", "Legislative / Capitol Office", "District Office")</f>
        <v>Legislative / Capitol Office</v>
      </c>
      <c r="AD1194" t="s">
        <v>29263</v>
      </c>
      <c r="AF1194" t="str">
        <f t="shared" si="64"/>
        <v xml:space="preserve">301 </v>
      </c>
      <c r="AG1194" t="s">
        <v>29263</v>
      </c>
      <c r="AH1194" t="s">
        <v>29283</v>
      </c>
      <c r="AI1194" t="s">
        <v>24369</v>
      </c>
      <c r="AJ1194" t="s">
        <v>23493</v>
      </c>
    </row>
    <row r="1195" spans="1:36" x14ac:dyDescent="0.2">
      <c r="A1195" t="str">
        <f>TRIM(PROPER((assembly_staff_import[[#This Row],[First MI Name via NAME_SOURCE_KEY TEXT]]&amp;" "&amp;assembly_staff_import[[#This Row],[Last Name via NAME_SOURCE_KEY TEXT]]&amp;" "&amp;assembly_staff_import[[#This Row],[Suffix via NAME_SOURCE_KEY]])))</f>
        <v>Paul Fote</v>
      </c>
      <c r="B1195" t="str">
        <f>TRIM(CONCATENATE(TRIM(assembly_staff_import[[#This Row],[Full Name]]), ", ", assembly_staff_import[[#This Row],[Title]]))</f>
        <v>Paul Fote, Proj Mgr</v>
      </c>
      <c r="C1195" t="e">
        <f>assembly_staff_import[[#This Row],[Vlookup_groups]]</f>
        <v>#REF!</v>
      </c>
      <c r="D1195" t="str">
        <f>IF(assembly_staff_import[[#This Row],[Legislative Staff Type]]="Personal",assembly_staff_import[[#This Row],[Formatted Personal Staff Office]],"")</f>
        <v/>
      </c>
      <c r="E1195" t="s">
        <v>65</v>
      </c>
      <c r="F1195" s="19" t="s">
        <v>10913</v>
      </c>
      <c r="G1195" t="s">
        <v>1237</v>
      </c>
      <c r="H1195" t="str">
        <f>TRIM(PROPER((assembly_staff_import[[#This Row],[Last Name via NAME_SOURCE_KEY TEXT]]&amp;" "&amp;assembly_staff_import[[#This Row],[Suffix via NAME_SOURCE_KEY]])))</f>
        <v>Fote</v>
      </c>
      <c r="I1195" t="str">
        <f>PROPER(assembly_staff_import[[#This Row],[JOB TITLE_SOURCE_KEY]])</f>
        <v xml:space="preserve">Proj Mgr                                   </v>
      </c>
      <c r="J1195" t="s">
        <v>72</v>
      </c>
      <c r="K1195" t="str">
        <f>IF(assembly_staff_import[[#This Row],[Legislative Staff Type]]="Personal",assembly_staff_import[[#This Row],[Vlookup Reports To Person]], "")</f>
        <v/>
      </c>
      <c r="L1195" t="str">
        <f>PROPER(assembly_staff_import[[#This Row],[First MI Name via NAME_SOURCE_KEY TEXT]])</f>
        <v xml:space="preserve"> Paul</v>
      </c>
      <c r="M1195" t="s">
        <v>21771</v>
      </c>
      <c r="N1195" t="str">
        <f>LOWER(CONCATENATE(assembly_staff_import[[#This Row],[Last Name]],LEFT(assembly_staff_import[[#This Row],[First Name (no initial)]],1),"@nyassembly.gov"))</f>
        <v>fotep@nyassembly.gov</v>
      </c>
      <c r="O1195" t="s">
        <v>7216</v>
      </c>
      <c r="P1195" t="e">
        <f>VLOOKUP(assembly_staff_import[[#This Row],[Full Name]],[3]!PEOPLE_March_20[#Data],1,0)</f>
        <v>#REF!</v>
      </c>
      <c r="Q1195" t="e">
        <f>VLOOKUP(assembly_staff_import[[#This Row],[Full Name]],[3]!Table17[#Data],3,0)</f>
        <v>#REF!</v>
      </c>
      <c r="R1195" t="e">
        <f>VLOOKUP(assembly_staff_import[[#This Row],[Formatted Works for Group]],[3]!Table7[#Data],1,0)</f>
        <v>#REF!</v>
      </c>
      <c r="S1195" t="str">
        <f>IF(assembly_staff_import[[#This Row],[Legislative Staff Type]]="Personal", assembly_staff_import[[#This Row],[Vlookup Works for Group]], assembly_staff_import[[#This Row],[Formatted Works for Group calc]]&amp;", Central Staff Office, Assembly")</f>
        <v>Operations, Central Staff Office, Assembly</v>
      </c>
      <c r="T1195" s="20" t="str">
        <f>TRIM(assembly_staff_import[[#This Row],[NAME_SOURCE_KEY]])</f>
        <v>FOTE, PAUL</v>
      </c>
      <c r="U1195" t="s">
        <v>29284</v>
      </c>
      <c r="V1195" t="s">
        <v>29285</v>
      </c>
      <c r="W1195" t="s">
        <v>25622</v>
      </c>
      <c r="Y1195" t="str">
        <f>IF(assembly_staff_import[[#This Row],[Legislative Staff Type]]="Personal", PROPER(TRIM(assembly_staff_import[[#This Row],[Unit First MI via UNIT_SOURCE_KEY]])&amp;" "&amp;assembly_staff_import[[#This Row],[Unit Last via UNIT_SOURCE_KEY]]), PROPER(TRIM(assembly_staff_import[[#This Row],[UNIT NAME_SOURCE_KEY2]])))</f>
        <v>Operations</v>
      </c>
      <c r="Z1195" t="s">
        <v>29262</v>
      </c>
      <c r="AA1195" t="e">
        <f>VLOOKUP(assembly_staff_import[[#This Row],[Formatted and corrected Works for Group Text]],[3]!Table4[#Data],1,0)</f>
        <v>#REF!</v>
      </c>
      <c r="AB1195" t="e">
        <f>VLOOKUP(assembly_staff_import[[#This Row],[Formatted and corrected Works for Group Text]],[3]!Table5[#Data],2,0)</f>
        <v>#REF!</v>
      </c>
      <c r="AC1195" t="str">
        <f>IF(TRIM(assembly_staff_import[[#This Row],[PUBLIC INFO ADDR_SOURCE_KEY]])="CAPITOL, ALBANY", "Legislative / Capitol Office", "District Office")</f>
        <v>Legislative / Capitol Office</v>
      </c>
      <c r="AD1195" t="s">
        <v>29263</v>
      </c>
      <c r="AF1195" t="str">
        <f t="shared" si="64"/>
        <v xml:space="preserve">301 </v>
      </c>
      <c r="AG1195" t="s">
        <v>29263</v>
      </c>
      <c r="AH1195" t="s">
        <v>29286</v>
      </c>
      <c r="AI1195" t="s">
        <v>28934</v>
      </c>
      <c r="AJ1195" t="s">
        <v>23493</v>
      </c>
    </row>
    <row r="1196" spans="1:36" x14ac:dyDescent="0.2">
      <c r="A1196" t="str">
        <f>TRIM(PROPER((assembly_staff_import[[#This Row],[First MI Name via NAME_SOURCE_KEY TEXT]]&amp;" "&amp;assembly_staff_import[[#This Row],[Last Name via NAME_SOURCE_KEY TEXT]]&amp;" "&amp;assembly_staff_import[[#This Row],[Suffix via NAME_SOURCE_KEY]])))</f>
        <v>Timothy M Dingman</v>
      </c>
      <c r="B1196" t="str">
        <f>TRIM(CONCATENATE(TRIM(assembly_staff_import[[#This Row],[Full Name]]), ", ", assembly_staff_import[[#This Row],[Title]]))</f>
        <v>Timothy M Dingman, Prin Operations Coord</v>
      </c>
      <c r="C1196" t="e">
        <f>assembly_staff_import[[#This Row],[Vlookup_groups]]</f>
        <v>#REF!</v>
      </c>
      <c r="D1196" t="str">
        <f>IF(assembly_staff_import[[#This Row],[Legislative Staff Type]]="Personal",assembly_staff_import[[#This Row],[Formatted Personal Staff Office]],"")</f>
        <v/>
      </c>
      <c r="E1196" t="s">
        <v>65</v>
      </c>
      <c r="F1196" s="19" t="s">
        <v>10913</v>
      </c>
      <c r="G1196" t="s">
        <v>1237</v>
      </c>
      <c r="H1196" t="str">
        <f>TRIM(PROPER((assembly_staff_import[[#This Row],[Last Name via NAME_SOURCE_KEY TEXT]]&amp;" "&amp;assembly_staff_import[[#This Row],[Suffix via NAME_SOURCE_KEY]])))</f>
        <v>Dingman</v>
      </c>
      <c r="I1196" t="str">
        <f>PROPER(assembly_staff_import[[#This Row],[JOB TITLE_SOURCE_KEY]])</f>
        <v xml:space="preserve">Prin Operations Coord                      </v>
      </c>
      <c r="J1196" t="s">
        <v>72</v>
      </c>
      <c r="K1196" t="str">
        <f>IF(assembly_staff_import[[#This Row],[Legislative Staff Type]]="Personal",assembly_staff_import[[#This Row],[Vlookup Reports To Person]], "")</f>
        <v/>
      </c>
      <c r="L1196" t="str">
        <f>PROPER(assembly_staff_import[[#This Row],[First MI Name via NAME_SOURCE_KEY TEXT]])</f>
        <v xml:space="preserve"> Timothy M</v>
      </c>
      <c r="M1196" t="s">
        <v>21959</v>
      </c>
      <c r="N1196" t="str">
        <f>LOWER(CONCATENATE(assembly_staff_import[[#This Row],[Last Name]],LEFT(assembly_staff_import[[#This Row],[First Name (no initial)]],1),"@nyassembly.gov"))</f>
        <v>dingmant@nyassembly.gov</v>
      </c>
      <c r="O1196" t="s">
        <v>23535</v>
      </c>
      <c r="P1196" t="e">
        <f>VLOOKUP(assembly_staff_import[[#This Row],[Full Name]],[3]!PEOPLE_March_20[#Data],1,0)</f>
        <v>#REF!</v>
      </c>
      <c r="Q1196" t="e">
        <f>VLOOKUP(assembly_staff_import[[#This Row],[Full Name]],[3]!Table17[#Data],3,0)</f>
        <v>#REF!</v>
      </c>
      <c r="R1196" t="e">
        <f>VLOOKUP(assembly_staff_import[[#This Row],[Formatted Works for Group]],[3]!Table7[#Data],1,0)</f>
        <v>#REF!</v>
      </c>
      <c r="S1196" t="str">
        <f>IF(assembly_staff_import[[#This Row],[Legislative Staff Type]]="Personal", assembly_staff_import[[#This Row],[Vlookup Works for Group]], assembly_staff_import[[#This Row],[Formatted Works for Group calc]]&amp;", Central Staff Office, Assembly")</f>
        <v>Operations, Central Staff Office, Assembly</v>
      </c>
      <c r="T1196" s="20" t="str">
        <f>TRIM(assembly_staff_import[[#This Row],[NAME_SOURCE_KEY]])</f>
        <v>DINGMAN, TIMOTHY M</v>
      </c>
      <c r="U1196" t="s">
        <v>29287</v>
      </c>
      <c r="V1196" t="s">
        <v>29288</v>
      </c>
      <c r="W1196" t="s">
        <v>29289</v>
      </c>
      <c r="Y1196" t="str">
        <f>IF(assembly_staff_import[[#This Row],[Legislative Staff Type]]="Personal", PROPER(TRIM(assembly_staff_import[[#This Row],[Unit First MI via UNIT_SOURCE_KEY]])&amp;" "&amp;assembly_staff_import[[#This Row],[Unit Last via UNIT_SOURCE_KEY]]), PROPER(TRIM(assembly_staff_import[[#This Row],[UNIT NAME_SOURCE_KEY2]])))</f>
        <v>Operations</v>
      </c>
      <c r="Z1196" t="s">
        <v>29262</v>
      </c>
      <c r="AA1196" t="e">
        <f>VLOOKUP(assembly_staff_import[[#This Row],[Formatted and corrected Works for Group Text]],[3]!Table4[#Data],1,0)</f>
        <v>#REF!</v>
      </c>
      <c r="AB1196" t="e">
        <f>VLOOKUP(assembly_staff_import[[#This Row],[Formatted and corrected Works for Group Text]],[3]!Table5[#Data],2,0)</f>
        <v>#REF!</v>
      </c>
      <c r="AC1196" t="str">
        <f>IF(TRIM(assembly_staff_import[[#This Row],[PUBLIC INFO ADDR_SOURCE_KEY]])="CAPITOL, ALBANY", "Legislative / Capitol Office", "District Office")</f>
        <v>Legislative / Capitol Office</v>
      </c>
      <c r="AD1196" t="s">
        <v>29263</v>
      </c>
      <c r="AF1196" t="str">
        <f t="shared" si="64"/>
        <v xml:space="preserve">301 </v>
      </c>
      <c r="AG1196" t="s">
        <v>29263</v>
      </c>
      <c r="AH1196" t="s">
        <v>29290</v>
      </c>
      <c r="AI1196" t="s">
        <v>29291</v>
      </c>
      <c r="AJ1196" t="s">
        <v>23493</v>
      </c>
    </row>
    <row r="1197" spans="1:36" x14ac:dyDescent="0.2">
      <c r="A1197" t="str">
        <f>TRIM(PROPER((assembly_staff_import[[#This Row],[First MI Name via NAME_SOURCE_KEY TEXT]]&amp;" "&amp;assembly_staff_import[[#This Row],[Last Name via NAME_SOURCE_KEY TEXT]]&amp;" "&amp;assembly_staff_import[[#This Row],[Suffix via NAME_SOURCE_KEY]])))</f>
        <v>Tyrone Banks</v>
      </c>
      <c r="B1197" t="str">
        <f>TRIM(CONCATENATE(TRIM(assembly_staff_import[[#This Row],[Full Name]]), ", ", assembly_staff_import[[#This Row],[Title]]))</f>
        <v>Tyrone Banks, Operations Assistant</v>
      </c>
      <c r="C1197" t="e">
        <f>assembly_staff_import[[#This Row],[Vlookup_groups]]</f>
        <v>#REF!</v>
      </c>
      <c r="D1197" t="str">
        <f>IF(assembly_staff_import[[#This Row],[Legislative Staff Type]]="Personal",assembly_staff_import[[#This Row],[Formatted Personal Staff Office]],"")</f>
        <v/>
      </c>
      <c r="E1197" t="s">
        <v>65</v>
      </c>
      <c r="F1197" s="19" t="s">
        <v>10913</v>
      </c>
      <c r="G1197" t="s">
        <v>1237</v>
      </c>
      <c r="H1197" t="str">
        <f>TRIM(PROPER((assembly_staff_import[[#This Row],[Last Name via NAME_SOURCE_KEY TEXT]]&amp;" "&amp;assembly_staff_import[[#This Row],[Suffix via NAME_SOURCE_KEY]])))</f>
        <v>Banks</v>
      </c>
      <c r="I1197" t="str">
        <f>PROPER(assembly_staff_import[[#This Row],[JOB TITLE_SOURCE_KEY]])</f>
        <v xml:space="preserve">Operations Assistant                       </v>
      </c>
      <c r="J1197" t="s">
        <v>72</v>
      </c>
      <c r="K1197" t="str">
        <f>IF(assembly_staff_import[[#This Row],[Legislative Staff Type]]="Personal",assembly_staff_import[[#This Row],[Vlookup Reports To Person]], "")</f>
        <v/>
      </c>
      <c r="L1197" t="str">
        <f>PROPER(assembly_staff_import[[#This Row],[First MI Name via NAME_SOURCE_KEY TEXT]])</f>
        <v xml:space="preserve"> Tyrone</v>
      </c>
      <c r="M1197" t="s">
        <v>21951</v>
      </c>
      <c r="N1197" t="str">
        <f>LOWER(CONCATENATE(assembly_staff_import[[#This Row],[Last Name]],LEFT(assembly_staff_import[[#This Row],[First Name (no initial)]],1),"@nyassembly.gov"))</f>
        <v>bankst@nyassembly.gov</v>
      </c>
      <c r="O1197" t="s">
        <v>21637</v>
      </c>
      <c r="P1197" t="e">
        <f>VLOOKUP(assembly_staff_import[[#This Row],[Full Name]],[3]!PEOPLE_March_20[#Data],1,0)</f>
        <v>#REF!</v>
      </c>
      <c r="Q1197" t="e">
        <f>VLOOKUP(assembly_staff_import[[#This Row],[Full Name]],[3]!Table17[#Data],3,0)</f>
        <v>#REF!</v>
      </c>
      <c r="R1197" t="e">
        <f>VLOOKUP(assembly_staff_import[[#This Row],[Formatted Works for Group]],[3]!Table7[#Data],1,0)</f>
        <v>#REF!</v>
      </c>
      <c r="S1197" t="str">
        <f>IF(assembly_staff_import[[#This Row],[Legislative Staff Type]]="Personal", assembly_staff_import[[#This Row],[Vlookup Works for Group]], assembly_staff_import[[#This Row],[Formatted Works for Group calc]]&amp;", Central Staff Office, Assembly")</f>
        <v>Operations, Central Staff Office, Assembly</v>
      </c>
      <c r="T1197" s="20" t="str">
        <f>TRIM(assembly_staff_import[[#This Row],[NAME_SOURCE_KEY]])</f>
        <v>BANKS, TYRONE</v>
      </c>
      <c r="U1197" t="s">
        <v>29292</v>
      </c>
      <c r="V1197" t="s">
        <v>29293</v>
      </c>
      <c r="W1197" t="s">
        <v>27929</v>
      </c>
      <c r="Y1197" t="str">
        <f>IF(assembly_staff_import[[#This Row],[Legislative Staff Type]]="Personal", PROPER(TRIM(assembly_staff_import[[#This Row],[Unit First MI via UNIT_SOURCE_KEY]])&amp;" "&amp;assembly_staff_import[[#This Row],[Unit Last via UNIT_SOURCE_KEY]]), PROPER(TRIM(assembly_staff_import[[#This Row],[UNIT NAME_SOURCE_KEY2]])))</f>
        <v>Operations</v>
      </c>
      <c r="Z1197" t="s">
        <v>29262</v>
      </c>
      <c r="AA1197" t="e">
        <f>VLOOKUP(assembly_staff_import[[#This Row],[Formatted and corrected Works for Group Text]],[3]!Table4[#Data],1,0)</f>
        <v>#REF!</v>
      </c>
      <c r="AB1197" t="e">
        <f>VLOOKUP(assembly_staff_import[[#This Row],[Formatted and corrected Works for Group Text]],[3]!Table5[#Data],2,0)</f>
        <v>#REF!</v>
      </c>
      <c r="AC1197" t="str">
        <f>IF(TRIM(assembly_staff_import[[#This Row],[PUBLIC INFO ADDR_SOURCE_KEY]])="CAPITOL, ALBANY", "Legislative / Capitol Office", "District Office")</f>
        <v>Legislative / Capitol Office</v>
      </c>
      <c r="AD1197" t="s">
        <v>29263</v>
      </c>
      <c r="AF1197" t="str">
        <f t="shared" si="64"/>
        <v xml:space="preserve">301 </v>
      </c>
      <c r="AG1197" t="s">
        <v>29263</v>
      </c>
      <c r="AH1197" t="s">
        <v>29294</v>
      </c>
      <c r="AI1197" t="s">
        <v>28249</v>
      </c>
      <c r="AJ1197" t="s">
        <v>23493</v>
      </c>
    </row>
    <row r="1198" spans="1:36" x14ac:dyDescent="0.2">
      <c r="A1198" t="str">
        <f>TRIM(PROPER((assembly_staff_import[[#This Row],[First MI Name via NAME_SOURCE_KEY TEXT]]&amp;" "&amp;assembly_staff_import[[#This Row],[Last Name via NAME_SOURCE_KEY TEXT]]&amp;" "&amp;assembly_staff_import[[#This Row],[Suffix via NAME_SOURCE_KEY]])))</f>
        <v>Alexandra N Larkin</v>
      </c>
      <c r="B1198" t="str">
        <f>TRIM(CONCATENATE(TRIM(assembly_staff_import[[#This Row],[Full Name]]), ", ", assembly_staff_import[[#This Row],[Title]]))</f>
        <v>Alexandra N Larkin, Chief Of Staff</v>
      </c>
      <c r="C1198" t="e">
        <f>assembly_staff_import[[#This Row],[Vlookup_groups]]</f>
        <v>#REF!</v>
      </c>
      <c r="D1198" t="str">
        <f>IF(assembly_staff_import[[#This Row],[Legislative Staff Type]]="Personal",assembly_staff_import[[#This Row],[Formatted Personal Staff Office]],"")</f>
        <v>District Office</v>
      </c>
      <c r="E1198" t="s">
        <v>65</v>
      </c>
      <c r="F1198" s="19" t="s">
        <v>10913</v>
      </c>
      <c r="G1198" t="s">
        <v>67</v>
      </c>
      <c r="H1198" t="str">
        <f>TRIM(PROPER((assembly_staff_import[[#This Row],[Last Name via NAME_SOURCE_KEY TEXT]]&amp;" "&amp;assembly_staff_import[[#This Row],[Suffix via NAME_SOURCE_KEY]])))</f>
        <v>Larkin</v>
      </c>
      <c r="I1198" t="str">
        <f>PROPER(assembly_staff_import[[#This Row],[JOB TITLE_SOURCE_KEY]])</f>
        <v xml:space="preserve">Chief Of Staff                             </v>
      </c>
      <c r="J1198" t="s">
        <v>72</v>
      </c>
      <c r="K1198" t="e">
        <f>IF(assembly_staff_import[[#This Row],[Legislative Staff Type]]="Personal",assembly_staff_import[[#This Row],[Vlookup Reports To Person]], "")</f>
        <v>#REF!</v>
      </c>
      <c r="L1198" t="str">
        <f>PROPER(assembly_staff_import[[#This Row],[First MI Name via NAME_SOURCE_KEY TEXT]])</f>
        <v xml:space="preserve"> Alexandra N</v>
      </c>
      <c r="M1198" t="s">
        <v>14206</v>
      </c>
      <c r="N1198" t="str">
        <f>LOWER(CONCATENATE(assembly_staff_import[[#This Row],[Last Name]],LEFT(assembly_staff_import[[#This Row],[First Name (no initial)]],1),"@nyassembly.gov"))</f>
        <v>larkina@nyassembly.gov</v>
      </c>
      <c r="O1198" t="s">
        <v>6298</v>
      </c>
      <c r="P1198" t="e">
        <f>VLOOKUP(assembly_staff_import[[#This Row],[Full Name]],[3]!PEOPLE_March_20[#Data],1,0)</f>
        <v>#REF!</v>
      </c>
      <c r="Q1198" t="e">
        <f>VLOOKUP(assembly_staff_import[[#This Row],[Full Name]],[3]!Table17[#Data],3,0)</f>
        <v>#REF!</v>
      </c>
      <c r="R1198" t="e">
        <f>VLOOKUP(assembly_staff_import[[#This Row],[Formatted Works for Group]],[3]!Table7[#Data],1,0)</f>
        <v>#REF!</v>
      </c>
      <c r="S1198" t="e">
        <f>IF(assembly_staff_import[[#This Row],[Legislative Staff Type]]="Personal", assembly_staff_import[[#This Row],[Vlookup Works for Group]], assembly_staff_import[[#This Row],[Formatted Works for Group calc]]&amp;", Central Staff Office, Assembly")</f>
        <v>#REF!</v>
      </c>
      <c r="T1198" s="20" t="str">
        <f>TRIM(assembly_staff_import[[#This Row],[NAME_SOURCE_KEY]])</f>
        <v>LARKIN, ALEXANDRA N</v>
      </c>
      <c r="U1198" t="s">
        <v>29295</v>
      </c>
      <c r="V1198" t="s">
        <v>29296</v>
      </c>
      <c r="W1198" t="s">
        <v>26573</v>
      </c>
      <c r="Y1198" t="str">
        <f>IF(assembly_staff_import[[#This Row],[Legislative Staff Type]]="Personal", PROPER(TRIM(assembly_staff_import[[#This Row],[Unit First MI via UNIT_SOURCE_KEY]])&amp;" "&amp;assembly_staff_import[[#This Row],[Unit Last via UNIT_SOURCE_KEY]]), PROPER(TRIM(assembly_staff_import[[#This Row],[UNIT NAME_SOURCE_KEY2]])))</f>
        <v>Pamela Harris</v>
      </c>
      <c r="Z1198" t="s">
        <v>29297</v>
      </c>
      <c r="AA1198" t="e">
        <f>VLOOKUP(assembly_staff_import[[#This Row],[Formatted and corrected Works for Group Text]],[3]!Table4[#Data],1,0)</f>
        <v>#REF!</v>
      </c>
      <c r="AB1198" t="e">
        <f>VLOOKUP(assembly_staff_import[[#This Row],[Formatted and corrected Works for Group Text]],[3]!Table5[#Data],2,0)</f>
        <v>#REF!</v>
      </c>
      <c r="AC1198" t="str">
        <f>IF(TRIM(assembly_staff_import[[#This Row],[PUBLIC INFO ADDR_SOURCE_KEY]])="CAPITOL, ALBANY", "Legislative / Capitol Office", "District Office")</f>
        <v>District Office</v>
      </c>
      <c r="AD1198" t="s">
        <v>23548</v>
      </c>
      <c r="AE1198" t="s">
        <v>29298</v>
      </c>
      <c r="AF1198" t="str">
        <f>"A18 "</f>
        <v xml:space="preserve">A18 </v>
      </c>
      <c r="AG1198" t="s">
        <v>29299</v>
      </c>
      <c r="AH1198" t="s">
        <v>29300</v>
      </c>
      <c r="AI1198" t="s">
        <v>23587</v>
      </c>
      <c r="AJ1198" t="s">
        <v>29301</v>
      </c>
    </row>
    <row r="1199" spans="1:36" x14ac:dyDescent="0.2">
      <c r="A1199" t="str">
        <f>TRIM(PROPER((assembly_staff_import[[#This Row],[First MI Name via NAME_SOURCE_KEY TEXT]]&amp;" "&amp;assembly_staff_import[[#This Row],[Last Name via NAME_SOURCE_KEY TEXT]]&amp;" "&amp;assembly_staff_import[[#This Row],[Suffix via NAME_SOURCE_KEY]])))</f>
        <v>Dionne L Brown</v>
      </c>
      <c r="B1199" t="str">
        <f>TRIM(CONCATENATE(TRIM(assembly_staff_import[[#This Row],[Full Name]]), ", ", assembly_staff_import[[#This Row],[Title]]))</f>
        <v>Dionne L Brown, Dep Chief Of Staff</v>
      </c>
      <c r="C1199" t="e">
        <f>assembly_staff_import[[#This Row],[Vlookup_groups]]</f>
        <v>#REF!</v>
      </c>
      <c r="D1199" t="str">
        <f>IF(assembly_staff_import[[#This Row],[Legislative Staff Type]]="Personal",assembly_staff_import[[#This Row],[Formatted Personal Staff Office]],"")</f>
        <v>District Office</v>
      </c>
      <c r="E1199" t="s">
        <v>65</v>
      </c>
      <c r="F1199" s="19" t="s">
        <v>10913</v>
      </c>
      <c r="G1199" t="s">
        <v>67</v>
      </c>
      <c r="H1199" t="str">
        <f>TRIM(PROPER((assembly_staff_import[[#This Row],[Last Name via NAME_SOURCE_KEY TEXT]]&amp;" "&amp;assembly_staff_import[[#This Row],[Suffix via NAME_SOURCE_KEY]])))</f>
        <v>Brown</v>
      </c>
      <c r="I1199" t="str">
        <f>PROPER(assembly_staff_import[[#This Row],[JOB TITLE_SOURCE_KEY]])</f>
        <v xml:space="preserve">Dep Chief Of Staff                         </v>
      </c>
      <c r="J1199" t="s">
        <v>72</v>
      </c>
      <c r="K1199" t="e">
        <f>IF(assembly_staff_import[[#This Row],[Legislative Staff Type]]="Personal",assembly_staff_import[[#This Row],[Vlookup Reports To Person]], "")</f>
        <v>#REF!</v>
      </c>
      <c r="L1199" t="str">
        <f>PROPER(assembly_staff_import[[#This Row],[First MI Name via NAME_SOURCE_KEY TEXT]])</f>
        <v xml:space="preserve"> Dionne L</v>
      </c>
      <c r="M1199" t="s">
        <v>13442</v>
      </c>
      <c r="N1199" t="str">
        <f>LOWER(CONCATENATE(assembly_staff_import[[#This Row],[Last Name]],LEFT(assembly_staff_import[[#This Row],[First Name (no initial)]],1),"@nyassembly.gov"))</f>
        <v>brownd@nyassembly.gov</v>
      </c>
      <c r="O1199" t="s">
        <v>29302</v>
      </c>
      <c r="P1199" t="e">
        <f>VLOOKUP(assembly_staff_import[[#This Row],[Full Name]],[3]!PEOPLE_March_20[#Data],1,0)</f>
        <v>#REF!</v>
      </c>
      <c r="Q1199" t="e">
        <f>VLOOKUP(assembly_staff_import[[#This Row],[Full Name]],[3]!Table17[#Data],3,0)</f>
        <v>#REF!</v>
      </c>
      <c r="R1199" t="e">
        <f>VLOOKUP(assembly_staff_import[[#This Row],[Formatted Works for Group]],[3]!Table7[#Data],1,0)</f>
        <v>#REF!</v>
      </c>
      <c r="S1199" t="e">
        <f>IF(assembly_staff_import[[#This Row],[Legislative Staff Type]]="Personal", assembly_staff_import[[#This Row],[Vlookup Works for Group]], assembly_staff_import[[#This Row],[Formatted Works for Group calc]]&amp;", Central Staff Office, Assembly")</f>
        <v>#REF!</v>
      </c>
      <c r="T1199" s="20" t="str">
        <f>TRIM(assembly_staff_import[[#This Row],[NAME_SOURCE_KEY]])</f>
        <v>BROWN, DIONNE L</v>
      </c>
      <c r="U1199" t="s">
        <v>29303</v>
      </c>
      <c r="V1199" t="s">
        <v>24087</v>
      </c>
      <c r="W1199" t="s">
        <v>29304</v>
      </c>
      <c r="Y1199" t="str">
        <f>IF(assembly_staff_import[[#This Row],[Legislative Staff Type]]="Personal", PROPER(TRIM(assembly_staff_import[[#This Row],[Unit First MI via UNIT_SOURCE_KEY]])&amp;" "&amp;assembly_staff_import[[#This Row],[Unit Last via UNIT_SOURCE_KEY]]), PROPER(TRIM(assembly_staff_import[[#This Row],[UNIT NAME_SOURCE_KEY2]])))</f>
        <v>Pamela Harris</v>
      </c>
      <c r="Z1199" t="s">
        <v>29297</v>
      </c>
      <c r="AA1199" t="e">
        <f>VLOOKUP(assembly_staff_import[[#This Row],[Formatted and corrected Works for Group Text]],[3]!Table4[#Data],1,0)</f>
        <v>#REF!</v>
      </c>
      <c r="AB1199" t="e">
        <f>VLOOKUP(assembly_staff_import[[#This Row],[Formatted and corrected Works for Group Text]],[3]!Table5[#Data],2,0)</f>
        <v>#REF!</v>
      </c>
      <c r="AC1199" t="str">
        <f>IF(TRIM(assembly_staff_import[[#This Row],[PUBLIC INFO ADDR_SOURCE_KEY]])="CAPITOL, ALBANY", "Legislative / Capitol Office", "District Office")</f>
        <v>District Office</v>
      </c>
      <c r="AD1199" t="s">
        <v>23548</v>
      </c>
      <c r="AE1199" t="s">
        <v>29298</v>
      </c>
      <c r="AF1199" t="str">
        <f>"A18 "</f>
        <v xml:space="preserve">A18 </v>
      </c>
      <c r="AG1199" t="s">
        <v>29299</v>
      </c>
      <c r="AH1199" t="s">
        <v>29305</v>
      </c>
      <c r="AI1199" t="s">
        <v>23776</v>
      </c>
      <c r="AJ1199" t="s">
        <v>29306</v>
      </c>
    </row>
    <row r="1200" spans="1:36" x14ac:dyDescent="0.2">
      <c r="A1200" t="str">
        <f>TRIM(PROPER((assembly_staff_import[[#This Row],[First MI Name via NAME_SOURCE_KEY TEXT]]&amp;" "&amp;assembly_staff_import[[#This Row],[Last Name via NAME_SOURCE_KEY TEXT]]&amp;" "&amp;assembly_staff_import[[#This Row],[Suffix via NAME_SOURCE_KEY]])))</f>
        <v>Leah Moses</v>
      </c>
      <c r="B1200" t="str">
        <f>TRIM(CONCATENATE(TRIM(assembly_staff_import[[#This Row],[Full Name]]), ", ", assembly_staff_import[[#This Row],[Title]]))</f>
        <v>Leah Moses, Community Liaison</v>
      </c>
      <c r="C1200" t="e">
        <f>assembly_staff_import[[#This Row],[Vlookup_groups]]</f>
        <v>#REF!</v>
      </c>
      <c r="D1200" t="str">
        <f>IF(assembly_staff_import[[#This Row],[Legislative Staff Type]]="Personal",assembly_staff_import[[#This Row],[Formatted Personal Staff Office]],"")</f>
        <v>District Office</v>
      </c>
      <c r="E1200" t="s">
        <v>65</v>
      </c>
      <c r="F1200" s="19" t="s">
        <v>10913</v>
      </c>
      <c r="G1200" t="s">
        <v>67</v>
      </c>
      <c r="H1200" t="str">
        <f>TRIM(PROPER((assembly_staff_import[[#This Row],[Last Name via NAME_SOURCE_KEY TEXT]]&amp;" "&amp;assembly_staff_import[[#This Row],[Suffix via NAME_SOURCE_KEY]])))</f>
        <v>Moses</v>
      </c>
      <c r="I1200" t="str">
        <f>PROPER(assembly_staff_import[[#This Row],[JOB TITLE_SOURCE_KEY]])</f>
        <v xml:space="preserve">Community Liaison                          </v>
      </c>
      <c r="J1200" t="s">
        <v>72</v>
      </c>
      <c r="K1200" t="e">
        <f>IF(assembly_staff_import[[#This Row],[Legislative Staff Type]]="Personal",assembly_staff_import[[#This Row],[Vlookup Reports To Person]], "")</f>
        <v>#REF!</v>
      </c>
      <c r="L1200" t="str">
        <f>PROPER(assembly_staff_import[[#This Row],[First MI Name via NAME_SOURCE_KEY TEXT]])</f>
        <v xml:space="preserve"> Leah</v>
      </c>
      <c r="M1200" t="s">
        <v>12404</v>
      </c>
      <c r="N1200" t="str">
        <f>LOWER(CONCATENATE(assembly_staff_import[[#This Row],[Last Name]],LEFT(assembly_staff_import[[#This Row],[First Name (no initial)]],1),"@nyassembly.gov"))</f>
        <v>mosesl@nyassembly.gov</v>
      </c>
      <c r="O1200" t="s">
        <v>12406</v>
      </c>
      <c r="P1200" t="e">
        <f>VLOOKUP(assembly_staff_import[[#This Row],[Full Name]],[3]!PEOPLE_March_20[#Data],1,0)</f>
        <v>#REF!</v>
      </c>
      <c r="Q1200" t="e">
        <f>VLOOKUP(assembly_staff_import[[#This Row],[Full Name]],[3]!Table17[#Data],3,0)</f>
        <v>#REF!</v>
      </c>
      <c r="R1200" t="e">
        <f>VLOOKUP(assembly_staff_import[[#This Row],[Formatted Works for Group]],[3]!Table7[#Data],1,0)</f>
        <v>#REF!</v>
      </c>
      <c r="S1200" t="e">
        <f>IF(assembly_staff_import[[#This Row],[Legislative Staff Type]]="Personal", assembly_staff_import[[#This Row],[Vlookup Works for Group]], assembly_staff_import[[#This Row],[Formatted Works for Group calc]]&amp;", Central Staff Office, Assembly")</f>
        <v>#REF!</v>
      </c>
      <c r="T1200" s="20" t="str">
        <f>TRIM(assembly_staff_import[[#This Row],[NAME_SOURCE_KEY]])</f>
        <v>MOSES, LEAH</v>
      </c>
      <c r="U1200" t="s">
        <v>29307</v>
      </c>
      <c r="V1200" t="s">
        <v>24916</v>
      </c>
      <c r="W1200" t="s">
        <v>29308</v>
      </c>
      <c r="Y1200" t="str">
        <f>IF(assembly_staff_import[[#This Row],[Legislative Staff Type]]="Personal", PROPER(TRIM(assembly_staff_import[[#This Row],[Unit First MI via UNIT_SOURCE_KEY]])&amp;" "&amp;assembly_staff_import[[#This Row],[Unit Last via UNIT_SOURCE_KEY]]), PROPER(TRIM(assembly_staff_import[[#This Row],[UNIT NAME_SOURCE_KEY2]])))</f>
        <v>Pamela Harris</v>
      </c>
      <c r="Z1200" t="s">
        <v>29297</v>
      </c>
      <c r="AA1200" t="e">
        <f>VLOOKUP(assembly_staff_import[[#This Row],[Formatted and corrected Works for Group Text]],[3]!Table4[#Data],1,0)</f>
        <v>#REF!</v>
      </c>
      <c r="AB1200" t="e">
        <f>VLOOKUP(assembly_staff_import[[#This Row],[Formatted and corrected Works for Group Text]],[3]!Table5[#Data],2,0)</f>
        <v>#REF!</v>
      </c>
      <c r="AC1200" t="str">
        <f>IF(TRIM(assembly_staff_import[[#This Row],[PUBLIC INFO ADDR_SOURCE_KEY]])="CAPITOL, ALBANY", "Legislative / Capitol Office", "District Office")</f>
        <v>District Office</v>
      </c>
      <c r="AD1200" t="s">
        <v>23548</v>
      </c>
      <c r="AE1200" t="s">
        <v>29298</v>
      </c>
      <c r="AF1200" t="str">
        <f>"A18 "</f>
        <v xml:space="preserve">A18 </v>
      </c>
      <c r="AG1200" t="s">
        <v>29299</v>
      </c>
      <c r="AH1200" t="s">
        <v>29309</v>
      </c>
      <c r="AI1200" t="s">
        <v>23692</v>
      </c>
      <c r="AJ1200" t="s">
        <v>29306</v>
      </c>
    </row>
    <row r="1201" spans="1:36" x14ac:dyDescent="0.2">
      <c r="A1201" t="str">
        <f>TRIM(PROPER((assembly_staff_import[[#This Row],[First MI Name via NAME_SOURCE_KEY TEXT]]&amp;" "&amp;assembly_staff_import[[#This Row],[Last Name via NAME_SOURCE_KEY TEXT]]&amp;" "&amp;assembly_staff_import[[#This Row],[Suffix via NAME_SOURCE_KEY]])))</f>
        <v>Yveline L Dalmacy</v>
      </c>
      <c r="B1201" t="str">
        <f>TRIM(CONCATENATE(TRIM(assembly_staff_import[[#This Row],[Full Name]]), ", ", assembly_staff_import[[#This Row],[Title]]))</f>
        <v>Yveline L Dalmacy, Dir Of Scheduling</v>
      </c>
      <c r="C1201" t="e">
        <f>assembly_staff_import[[#This Row],[Vlookup_groups]]</f>
        <v>#REF!</v>
      </c>
      <c r="D1201" t="str">
        <f>IF(assembly_staff_import[[#This Row],[Legislative Staff Type]]="Personal",assembly_staff_import[[#This Row],[Formatted Personal Staff Office]],"")</f>
        <v>District Office</v>
      </c>
      <c r="E1201" t="s">
        <v>65</v>
      </c>
      <c r="F1201" s="19" t="s">
        <v>10913</v>
      </c>
      <c r="G1201" t="s">
        <v>67</v>
      </c>
      <c r="H1201" t="str">
        <f>TRIM(PROPER((assembly_staff_import[[#This Row],[Last Name via NAME_SOURCE_KEY TEXT]]&amp;" "&amp;assembly_staff_import[[#This Row],[Suffix via NAME_SOURCE_KEY]])))</f>
        <v>Dalmacy</v>
      </c>
      <c r="I1201" t="str">
        <f>PROPER(assembly_staff_import[[#This Row],[JOB TITLE_SOURCE_KEY]])</f>
        <v xml:space="preserve">Dir Of Scheduling                          </v>
      </c>
      <c r="J1201" t="s">
        <v>72</v>
      </c>
      <c r="K1201" t="e">
        <f>IF(assembly_staff_import[[#This Row],[Legislative Staff Type]]="Personal",assembly_staff_import[[#This Row],[Vlookup Reports To Person]], "")</f>
        <v>#REF!</v>
      </c>
      <c r="L1201" t="str">
        <f>PROPER(assembly_staff_import[[#This Row],[First MI Name via NAME_SOURCE_KEY TEXT]])</f>
        <v xml:space="preserve"> Yveline L</v>
      </c>
      <c r="M1201" t="s">
        <v>10976</v>
      </c>
      <c r="N1201" t="str">
        <f>LOWER(CONCATENATE(assembly_staff_import[[#This Row],[Last Name]],LEFT(assembly_staff_import[[#This Row],[First Name (no initial)]],1),"@nyassembly.gov"))</f>
        <v>dalmacyy@nyassembly.gov</v>
      </c>
      <c r="O1201" t="s">
        <v>29310</v>
      </c>
      <c r="P1201" t="e">
        <f>VLOOKUP(assembly_staff_import[[#This Row],[Full Name]],[3]!PEOPLE_March_20[#Data],1,0)</f>
        <v>#REF!</v>
      </c>
      <c r="Q1201" t="e">
        <f>VLOOKUP(assembly_staff_import[[#This Row],[Full Name]],[3]!Table17[#Data],3,0)</f>
        <v>#REF!</v>
      </c>
      <c r="R1201" t="e">
        <f>VLOOKUP(assembly_staff_import[[#This Row],[Formatted Works for Group]],[3]!Table7[#Data],1,0)</f>
        <v>#REF!</v>
      </c>
      <c r="S1201" t="e">
        <f>IF(assembly_staff_import[[#This Row],[Legislative Staff Type]]="Personal", assembly_staff_import[[#This Row],[Vlookup Works for Group]], assembly_staff_import[[#This Row],[Formatted Works for Group calc]]&amp;", Central Staff Office, Assembly")</f>
        <v>#REF!</v>
      </c>
      <c r="T1201" s="20" t="str">
        <f>TRIM(assembly_staff_import[[#This Row],[NAME_SOURCE_KEY]])</f>
        <v>DALMACY, YVELINE L</v>
      </c>
      <c r="U1201" t="s">
        <v>29311</v>
      </c>
      <c r="V1201" t="s">
        <v>29312</v>
      </c>
      <c r="W1201" t="s">
        <v>29313</v>
      </c>
      <c r="Y1201" t="str">
        <f>IF(assembly_staff_import[[#This Row],[Legislative Staff Type]]="Personal", PROPER(TRIM(assembly_staff_import[[#This Row],[Unit First MI via UNIT_SOURCE_KEY]])&amp;" "&amp;assembly_staff_import[[#This Row],[Unit Last via UNIT_SOURCE_KEY]]), PROPER(TRIM(assembly_staff_import[[#This Row],[UNIT NAME_SOURCE_KEY2]])))</f>
        <v>Pamela Harris</v>
      </c>
      <c r="Z1201" t="s">
        <v>29297</v>
      </c>
      <c r="AA1201" t="e">
        <f>VLOOKUP(assembly_staff_import[[#This Row],[Formatted and corrected Works for Group Text]],[3]!Table4[#Data],1,0)</f>
        <v>#REF!</v>
      </c>
      <c r="AB1201" t="e">
        <f>VLOOKUP(assembly_staff_import[[#This Row],[Formatted and corrected Works for Group Text]],[3]!Table5[#Data],2,0)</f>
        <v>#REF!</v>
      </c>
      <c r="AC1201" t="str">
        <f>IF(TRIM(assembly_staff_import[[#This Row],[PUBLIC INFO ADDR_SOURCE_KEY]])="CAPITOL, ALBANY", "Legislative / Capitol Office", "District Office")</f>
        <v>District Office</v>
      </c>
      <c r="AD1201" t="s">
        <v>23548</v>
      </c>
      <c r="AE1201" t="s">
        <v>29298</v>
      </c>
      <c r="AF1201" t="str">
        <f>"A18 "</f>
        <v xml:space="preserve">A18 </v>
      </c>
      <c r="AG1201" t="s">
        <v>29299</v>
      </c>
      <c r="AH1201" t="s">
        <v>29314</v>
      </c>
      <c r="AI1201" t="s">
        <v>29315</v>
      </c>
      <c r="AJ1201" t="s">
        <v>29301</v>
      </c>
    </row>
    <row r="1202" spans="1:36" x14ac:dyDescent="0.2">
      <c r="A1202" t="str">
        <f>TRIM(PROPER((assembly_staff_import[[#This Row],[First MI Name via NAME_SOURCE_KEY TEXT]]&amp;" "&amp;assembly_staff_import[[#This Row],[Last Name via NAME_SOURCE_KEY TEXT]]&amp;" "&amp;assembly_staff_import[[#This Row],[Suffix via NAME_SOURCE_KEY]])))</f>
        <v>Colin M Crowley</v>
      </c>
      <c r="B1202" t="str">
        <f>TRIM(CONCATENATE(TRIM(assembly_staff_import[[#This Row],[Full Name]]), ", ", assembly_staff_import[[#This Row],[Title]]))</f>
        <v>Colin M Crowley, Legis Aide</v>
      </c>
      <c r="C1202" t="e">
        <f>assembly_staff_import[[#This Row],[Vlookup_groups]]</f>
        <v>#REF!</v>
      </c>
      <c r="D1202" t="str">
        <f>IF(assembly_staff_import[[#This Row],[Legislative Staff Type]]="Personal",assembly_staff_import[[#This Row],[Formatted Personal Staff Office]],"")</f>
        <v>District Office</v>
      </c>
      <c r="E1202" t="s">
        <v>65</v>
      </c>
      <c r="F1202" s="19" t="s">
        <v>10913</v>
      </c>
      <c r="G1202" t="s">
        <v>67</v>
      </c>
      <c r="H1202" t="str">
        <f>TRIM(PROPER((assembly_staff_import[[#This Row],[Last Name via NAME_SOURCE_KEY TEXT]]&amp;" "&amp;assembly_staff_import[[#This Row],[Suffix via NAME_SOURCE_KEY]])))</f>
        <v>Crowley</v>
      </c>
      <c r="I1202" t="str">
        <f>PROPER(assembly_staff_import[[#This Row],[JOB TITLE_SOURCE_KEY]])</f>
        <v xml:space="preserve">Legis Aide                                 </v>
      </c>
      <c r="J1202" t="s">
        <v>72</v>
      </c>
      <c r="K1202" t="e">
        <f>IF(assembly_staff_import[[#This Row],[Legislative Staff Type]]="Personal",assembly_staff_import[[#This Row],[Vlookup Reports To Person]], "")</f>
        <v>#REF!</v>
      </c>
      <c r="L1202" t="str">
        <f>PROPER(assembly_staff_import[[#This Row],[First MI Name via NAME_SOURCE_KEY TEXT]])</f>
        <v xml:space="preserve"> Colin M</v>
      </c>
      <c r="M1202" t="s">
        <v>13598</v>
      </c>
      <c r="N1202" t="str">
        <f>LOWER(CONCATENATE(assembly_staff_import[[#This Row],[Last Name]],LEFT(assembly_staff_import[[#This Row],[First Name (no initial)]],1),"@nyassembly.gov"))</f>
        <v>crowleyc@nyassembly.gov</v>
      </c>
      <c r="O1202" t="s">
        <v>29316</v>
      </c>
      <c r="P1202" t="e">
        <f>VLOOKUP(assembly_staff_import[[#This Row],[Full Name]],[3]!PEOPLE_March_20[#Data],1,0)</f>
        <v>#REF!</v>
      </c>
      <c r="Q1202" t="e">
        <f>VLOOKUP(assembly_staff_import[[#This Row],[Full Name]],[3]!Table17[#Data],3,0)</f>
        <v>#REF!</v>
      </c>
      <c r="R1202" t="e">
        <f>VLOOKUP(assembly_staff_import[[#This Row],[Formatted Works for Group]],[3]!Table7[#Data],1,0)</f>
        <v>#REF!</v>
      </c>
      <c r="S1202" t="e">
        <f>IF(assembly_staff_import[[#This Row],[Legislative Staff Type]]="Personal", assembly_staff_import[[#This Row],[Vlookup Works for Group]], assembly_staff_import[[#This Row],[Formatted Works for Group calc]]&amp;", Central Staff Office, Assembly")</f>
        <v>#REF!</v>
      </c>
      <c r="T1202" s="20" t="str">
        <f>TRIM(assembly_staff_import[[#This Row],[NAME_SOURCE_KEY]])</f>
        <v>CROWLEY, COLIN M</v>
      </c>
      <c r="U1202" t="s">
        <v>29317</v>
      </c>
      <c r="V1202" t="s">
        <v>29318</v>
      </c>
      <c r="W1202" t="s">
        <v>29319</v>
      </c>
      <c r="Y1202" t="str">
        <f>IF(assembly_staff_import[[#This Row],[Legislative Staff Type]]="Personal", PROPER(TRIM(assembly_staff_import[[#This Row],[Unit First MI via UNIT_SOURCE_KEY]])&amp;" "&amp;assembly_staff_import[[#This Row],[Unit Last via UNIT_SOURCE_KEY]]), PROPER(TRIM(assembly_staff_import[[#This Row],[UNIT NAME_SOURCE_KEY2]])))</f>
        <v>Pamela J. Hunter</v>
      </c>
      <c r="Z1202" t="s">
        <v>29320</v>
      </c>
      <c r="AA1202" t="e">
        <f>VLOOKUP(assembly_staff_import[[#This Row],[Formatted and corrected Works for Group Text]],[3]!Table4[#Data],1,0)</f>
        <v>#REF!</v>
      </c>
      <c r="AB1202" t="e">
        <f>VLOOKUP(assembly_staff_import[[#This Row],[Formatted and corrected Works for Group Text]],[3]!Table5[#Data],2,0)</f>
        <v>#REF!</v>
      </c>
      <c r="AC1202" t="str">
        <f>IF(TRIM(assembly_staff_import[[#This Row],[PUBLIC INFO ADDR_SOURCE_KEY]])="CAPITOL, ALBANY", "Legislative / Capitol Office", "District Office")</f>
        <v>District Office</v>
      </c>
      <c r="AD1202" t="s">
        <v>29321</v>
      </c>
      <c r="AE1202" t="s">
        <v>29322</v>
      </c>
      <c r="AF1202" t="str">
        <f>"A80 "</f>
        <v xml:space="preserve">A80 </v>
      </c>
      <c r="AG1202" t="s">
        <v>29323</v>
      </c>
      <c r="AH1202" t="s">
        <v>29324</v>
      </c>
      <c r="AI1202" t="s">
        <v>23600</v>
      </c>
      <c r="AJ1202" t="s">
        <v>29325</v>
      </c>
    </row>
    <row r="1203" spans="1:36" x14ac:dyDescent="0.2">
      <c r="A1203" t="str">
        <f>TRIM(PROPER((assembly_staff_import[[#This Row],[First MI Name via NAME_SOURCE_KEY TEXT]]&amp;" "&amp;assembly_staff_import[[#This Row],[Last Name via NAME_SOURCE_KEY TEXT]]&amp;" "&amp;assembly_staff_import[[#This Row],[Suffix via NAME_SOURCE_KEY]])))</f>
        <v>Jennifer K Locke</v>
      </c>
      <c r="B1203" t="str">
        <f>TRIM(CONCATENATE(TRIM(assembly_staff_import[[#This Row],[Full Name]]), ", ", assembly_staff_import[[#This Row],[Title]]))</f>
        <v>Jennifer K Locke, Constituent Liaison</v>
      </c>
      <c r="C1203" t="e">
        <f>assembly_staff_import[[#This Row],[Vlookup_groups]]</f>
        <v>#REF!</v>
      </c>
      <c r="D1203" t="str">
        <f>IF(assembly_staff_import[[#This Row],[Legislative Staff Type]]="Personal",assembly_staff_import[[#This Row],[Formatted Personal Staff Office]],"")</f>
        <v>District Office</v>
      </c>
      <c r="E1203" t="s">
        <v>65</v>
      </c>
      <c r="F1203" s="19" t="s">
        <v>10913</v>
      </c>
      <c r="G1203" t="s">
        <v>67</v>
      </c>
      <c r="H1203" t="str">
        <f>TRIM(PROPER((assembly_staff_import[[#This Row],[Last Name via NAME_SOURCE_KEY TEXT]]&amp;" "&amp;assembly_staff_import[[#This Row],[Suffix via NAME_SOURCE_KEY]])))</f>
        <v>Locke</v>
      </c>
      <c r="I1203" t="str">
        <f>PROPER(assembly_staff_import[[#This Row],[JOB TITLE_SOURCE_KEY]])</f>
        <v xml:space="preserve">Constituent Liaison                        </v>
      </c>
      <c r="J1203" t="s">
        <v>72</v>
      </c>
      <c r="K1203" t="e">
        <f>IF(assembly_staff_import[[#This Row],[Legislative Staff Type]]="Personal",assembly_staff_import[[#This Row],[Vlookup Reports To Person]], "")</f>
        <v>#REF!</v>
      </c>
      <c r="L1203" t="str">
        <f>PROPER(assembly_staff_import[[#This Row],[First MI Name via NAME_SOURCE_KEY TEXT]])</f>
        <v xml:space="preserve"> Jennifer K</v>
      </c>
      <c r="M1203" t="s">
        <v>12935</v>
      </c>
      <c r="N1203" t="str">
        <f>LOWER(CONCATENATE(assembly_staff_import[[#This Row],[Last Name]],LEFT(assembly_staff_import[[#This Row],[First Name (no initial)]],1),"@nyassembly.gov"))</f>
        <v>lockej@nyassembly.gov</v>
      </c>
      <c r="O1203" t="s">
        <v>6116</v>
      </c>
      <c r="P1203" t="e">
        <f>VLOOKUP(assembly_staff_import[[#This Row],[Full Name]],[3]!PEOPLE_March_20[#Data],1,0)</f>
        <v>#REF!</v>
      </c>
      <c r="Q1203" t="e">
        <f>VLOOKUP(assembly_staff_import[[#This Row],[Full Name]],[3]!Table17[#Data],3,0)</f>
        <v>#REF!</v>
      </c>
      <c r="R1203" t="e">
        <f>VLOOKUP(assembly_staff_import[[#This Row],[Formatted Works for Group]],[3]!Table7[#Data],1,0)</f>
        <v>#REF!</v>
      </c>
      <c r="S1203" t="e">
        <f>IF(assembly_staff_import[[#This Row],[Legislative Staff Type]]="Personal", assembly_staff_import[[#This Row],[Vlookup Works for Group]], assembly_staff_import[[#This Row],[Formatted Works for Group calc]]&amp;", Central Staff Office, Assembly")</f>
        <v>#REF!</v>
      </c>
      <c r="T1203" s="20" t="str">
        <f>TRIM(assembly_staff_import[[#This Row],[NAME_SOURCE_KEY]])</f>
        <v>LOCKE, JENNIFER K</v>
      </c>
      <c r="U1203" t="s">
        <v>29326</v>
      </c>
      <c r="V1203" t="s">
        <v>29327</v>
      </c>
      <c r="W1203" t="s">
        <v>29328</v>
      </c>
      <c r="Y1203" t="str">
        <f>IF(assembly_staff_import[[#This Row],[Legislative Staff Type]]="Personal", PROPER(TRIM(assembly_staff_import[[#This Row],[Unit First MI via UNIT_SOURCE_KEY]])&amp;" "&amp;assembly_staff_import[[#This Row],[Unit Last via UNIT_SOURCE_KEY]]), PROPER(TRIM(assembly_staff_import[[#This Row],[UNIT NAME_SOURCE_KEY2]])))</f>
        <v>Pamela J. Hunter</v>
      </c>
      <c r="Z1203" t="s">
        <v>29320</v>
      </c>
      <c r="AA1203" t="e">
        <f>VLOOKUP(assembly_staff_import[[#This Row],[Formatted and corrected Works for Group Text]],[3]!Table4[#Data],1,0)</f>
        <v>#REF!</v>
      </c>
      <c r="AB1203" t="e">
        <f>VLOOKUP(assembly_staff_import[[#This Row],[Formatted and corrected Works for Group Text]],[3]!Table5[#Data],2,0)</f>
        <v>#REF!</v>
      </c>
      <c r="AC1203" t="str">
        <f>IF(TRIM(assembly_staff_import[[#This Row],[PUBLIC INFO ADDR_SOURCE_KEY]])="CAPITOL, ALBANY", "Legislative / Capitol Office", "District Office")</f>
        <v>District Office</v>
      </c>
      <c r="AD1203" t="s">
        <v>29321</v>
      </c>
      <c r="AE1203" t="s">
        <v>29322</v>
      </c>
      <c r="AF1203" t="str">
        <f>"A80 "</f>
        <v xml:space="preserve">A80 </v>
      </c>
      <c r="AG1203" t="s">
        <v>29323</v>
      </c>
      <c r="AH1203" t="s">
        <v>29329</v>
      </c>
      <c r="AI1203" t="s">
        <v>23475</v>
      </c>
      <c r="AJ1203" t="s">
        <v>29325</v>
      </c>
    </row>
    <row r="1204" spans="1:36" x14ac:dyDescent="0.2">
      <c r="A1204" t="str">
        <f>TRIM(PROPER((assembly_staff_import[[#This Row],[First MI Name via NAME_SOURCE_KEY TEXT]]&amp;" "&amp;assembly_staff_import[[#This Row],[Last Name via NAME_SOURCE_KEY TEXT]]&amp;" "&amp;assembly_staff_import[[#This Row],[Suffix via NAME_SOURCE_KEY]])))</f>
        <v>Kiswana J Houston</v>
      </c>
      <c r="B1204" t="str">
        <f>TRIM(CONCATENATE(TRIM(assembly_staff_import[[#This Row],[Full Name]]), ", ", assembly_staff_import[[#This Row],[Title]]))</f>
        <v>Kiswana J Houston, Admin Assistant</v>
      </c>
      <c r="C1204" t="e">
        <f>assembly_staff_import[[#This Row],[Vlookup_groups]]</f>
        <v>#REF!</v>
      </c>
      <c r="D1204" t="str">
        <f>IF(assembly_staff_import[[#This Row],[Legislative Staff Type]]="Personal",assembly_staff_import[[#This Row],[Formatted Personal Staff Office]],"")</f>
        <v>District Office</v>
      </c>
      <c r="E1204" t="s">
        <v>65</v>
      </c>
      <c r="F1204" s="19" t="s">
        <v>10913</v>
      </c>
      <c r="G1204" t="s">
        <v>67</v>
      </c>
      <c r="H1204" t="str">
        <f>TRIM(PROPER((assembly_staff_import[[#This Row],[Last Name via NAME_SOURCE_KEY TEXT]]&amp;" "&amp;assembly_staff_import[[#This Row],[Suffix via NAME_SOURCE_KEY]])))</f>
        <v>Houston</v>
      </c>
      <c r="I1204" t="str">
        <f>PROPER(assembly_staff_import[[#This Row],[JOB TITLE_SOURCE_KEY]])</f>
        <v xml:space="preserve">Admin Assistant                            </v>
      </c>
      <c r="J1204" t="s">
        <v>72</v>
      </c>
      <c r="K1204" t="e">
        <f>IF(assembly_staff_import[[#This Row],[Legislative Staff Type]]="Personal",assembly_staff_import[[#This Row],[Vlookup Reports To Person]], "")</f>
        <v>#REF!</v>
      </c>
      <c r="L1204" t="str">
        <f>PROPER(assembly_staff_import[[#This Row],[First MI Name via NAME_SOURCE_KEY TEXT]])</f>
        <v xml:space="preserve"> Kiswana J</v>
      </c>
      <c r="M1204" t="s">
        <v>12502</v>
      </c>
      <c r="N1204" t="str">
        <f>LOWER(CONCATENATE(assembly_staff_import[[#This Row],[Last Name]],LEFT(assembly_staff_import[[#This Row],[First Name (no initial)]],1),"@nyassembly.gov"))</f>
        <v>houstonk@nyassembly.gov</v>
      </c>
      <c r="O1204" t="s">
        <v>29330</v>
      </c>
      <c r="P1204" t="e">
        <f>VLOOKUP(assembly_staff_import[[#This Row],[Full Name]],[3]!PEOPLE_March_20[#Data],1,0)</f>
        <v>#REF!</v>
      </c>
      <c r="Q1204" t="e">
        <f>VLOOKUP(assembly_staff_import[[#This Row],[Full Name]],[3]!Table17[#Data],3,0)</f>
        <v>#REF!</v>
      </c>
      <c r="R1204" t="e">
        <f>VLOOKUP(assembly_staff_import[[#This Row],[Formatted Works for Group]],[3]!Table7[#Data],1,0)</f>
        <v>#REF!</v>
      </c>
      <c r="S1204" t="e">
        <f>IF(assembly_staff_import[[#This Row],[Legislative Staff Type]]="Personal", assembly_staff_import[[#This Row],[Vlookup Works for Group]], assembly_staff_import[[#This Row],[Formatted Works for Group calc]]&amp;", Central Staff Office, Assembly")</f>
        <v>#REF!</v>
      </c>
      <c r="T1204" s="20" t="str">
        <f>TRIM(assembly_staff_import[[#This Row],[NAME_SOURCE_KEY]])</f>
        <v>HOUSTON, KISWANA J</v>
      </c>
      <c r="U1204" t="s">
        <v>29331</v>
      </c>
      <c r="V1204" t="s">
        <v>29332</v>
      </c>
      <c r="W1204" t="s">
        <v>29333</v>
      </c>
      <c r="Y1204" t="str">
        <f>IF(assembly_staff_import[[#This Row],[Legislative Staff Type]]="Personal", PROPER(TRIM(assembly_staff_import[[#This Row],[Unit First MI via UNIT_SOURCE_KEY]])&amp;" "&amp;assembly_staff_import[[#This Row],[Unit Last via UNIT_SOURCE_KEY]]), PROPER(TRIM(assembly_staff_import[[#This Row],[UNIT NAME_SOURCE_KEY2]])))</f>
        <v>Pamela J. Hunter</v>
      </c>
      <c r="Z1204" t="s">
        <v>29320</v>
      </c>
      <c r="AA1204" t="e">
        <f>VLOOKUP(assembly_staff_import[[#This Row],[Formatted and corrected Works for Group Text]],[3]!Table4[#Data],1,0)</f>
        <v>#REF!</v>
      </c>
      <c r="AB1204" t="e">
        <f>VLOOKUP(assembly_staff_import[[#This Row],[Formatted and corrected Works for Group Text]],[3]!Table5[#Data],2,0)</f>
        <v>#REF!</v>
      </c>
      <c r="AC1204" t="str">
        <f>IF(TRIM(assembly_staff_import[[#This Row],[PUBLIC INFO ADDR_SOURCE_KEY]])="CAPITOL, ALBANY", "Legislative / Capitol Office", "District Office")</f>
        <v>District Office</v>
      </c>
      <c r="AD1204" t="s">
        <v>29321</v>
      </c>
      <c r="AE1204" t="s">
        <v>29322</v>
      </c>
      <c r="AF1204" t="str">
        <f>"A80 "</f>
        <v xml:space="preserve">A80 </v>
      </c>
      <c r="AG1204" t="s">
        <v>29323</v>
      </c>
      <c r="AH1204" t="s">
        <v>29334</v>
      </c>
      <c r="AI1204" t="s">
        <v>23568</v>
      </c>
      <c r="AJ1204" t="s">
        <v>29325</v>
      </c>
    </row>
    <row r="1205" spans="1:36" x14ac:dyDescent="0.2">
      <c r="A1205" t="str">
        <f>TRIM(PROPER((assembly_staff_import[[#This Row],[First MI Name via NAME_SOURCE_KEY TEXT]]&amp;" "&amp;assembly_staff_import[[#This Row],[Last Name via NAME_SOURCE_KEY TEXT]]&amp;" "&amp;assembly_staff_import[[#This Row],[Suffix via NAME_SOURCE_KEY]])))</f>
        <v>Lisa M Sacco</v>
      </c>
      <c r="B1205" t="str">
        <f>TRIM(CONCATENATE(TRIM(assembly_staff_import[[#This Row],[Full Name]]), ", ", assembly_staff_import[[#This Row],[Title]]))</f>
        <v>Lisa M Sacco, D O Director</v>
      </c>
      <c r="C1205" t="e">
        <f>assembly_staff_import[[#This Row],[Vlookup_groups]]</f>
        <v>#REF!</v>
      </c>
      <c r="D1205" t="str">
        <f>IF(assembly_staff_import[[#This Row],[Legislative Staff Type]]="Personal",assembly_staff_import[[#This Row],[Formatted Personal Staff Office]],"")</f>
        <v>District Office</v>
      </c>
      <c r="E1205" t="s">
        <v>65</v>
      </c>
      <c r="F1205" s="19" t="s">
        <v>10913</v>
      </c>
      <c r="G1205" t="s">
        <v>67</v>
      </c>
      <c r="H1205" t="str">
        <f>TRIM(PROPER((assembly_staff_import[[#This Row],[Last Name via NAME_SOURCE_KEY TEXT]]&amp;" "&amp;assembly_staff_import[[#This Row],[Suffix via NAME_SOURCE_KEY]])))</f>
        <v>Sacco</v>
      </c>
      <c r="I1205" t="str">
        <f>PROPER(assembly_staff_import[[#This Row],[JOB TITLE_SOURCE_KEY]])</f>
        <v xml:space="preserve">D O Director                               </v>
      </c>
      <c r="J1205" t="s">
        <v>72</v>
      </c>
      <c r="K1205" t="e">
        <f>IF(assembly_staff_import[[#This Row],[Legislative Staff Type]]="Personal",assembly_staff_import[[#This Row],[Vlookup Reports To Person]], "")</f>
        <v>#REF!</v>
      </c>
      <c r="L1205" t="str">
        <f>PROPER(assembly_staff_import[[#This Row],[First MI Name via NAME_SOURCE_KEY TEXT]])</f>
        <v xml:space="preserve"> Lisa M</v>
      </c>
      <c r="M1205" t="s">
        <v>12368</v>
      </c>
      <c r="N1205" t="str">
        <f>LOWER(CONCATENATE(assembly_staff_import[[#This Row],[Last Name]],LEFT(assembly_staff_import[[#This Row],[First Name (no initial)]],1),"@nyassembly.gov"))</f>
        <v>saccol@nyassembly.gov</v>
      </c>
      <c r="O1205" t="s">
        <v>12349</v>
      </c>
      <c r="P1205" t="e">
        <f>VLOOKUP(assembly_staff_import[[#This Row],[Full Name]],[3]!PEOPLE_March_20[#Data],1,0)</f>
        <v>#REF!</v>
      </c>
      <c r="Q1205" t="e">
        <f>VLOOKUP(assembly_staff_import[[#This Row],[Full Name]],[3]!Table17[#Data],3,0)</f>
        <v>#REF!</v>
      </c>
      <c r="R1205" t="e">
        <f>VLOOKUP(assembly_staff_import[[#This Row],[Formatted Works for Group]],[3]!Table7[#Data],1,0)</f>
        <v>#REF!</v>
      </c>
      <c r="S1205" t="e">
        <f>IF(assembly_staff_import[[#This Row],[Legislative Staff Type]]="Personal", assembly_staff_import[[#This Row],[Vlookup Works for Group]], assembly_staff_import[[#This Row],[Formatted Works for Group calc]]&amp;", Central Staff Office, Assembly")</f>
        <v>#REF!</v>
      </c>
      <c r="T1205" s="20" t="str">
        <f>TRIM(assembly_staff_import[[#This Row],[NAME_SOURCE_KEY]])</f>
        <v>SACCO, LISA M</v>
      </c>
      <c r="U1205" t="s">
        <v>29335</v>
      </c>
      <c r="V1205" t="s">
        <v>29336</v>
      </c>
      <c r="W1205" t="s">
        <v>24959</v>
      </c>
      <c r="Y1205" t="str">
        <f>IF(assembly_staff_import[[#This Row],[Legislative Staff Type]]="Personal", PROPER(TRIM(assembly_staff_import[[#This Row],[Unit First MI via UNIT_SOURCE_KEY]])&amp;" "&amp;assembly_staff_import[[#This Row],[Unit Last via UNIT_SOURCE_KEY]]), PROPER(TRIM(assembly_staff_import[[#This Row],[UNIT NAME_SOURCE_KEY2]])))</f>
        <v>Pamela J. Hunter</v>
      </c>
      <c r="Z1205" t="s">
        <v>29320</v>
      </c>
      <c r="AA1205" t="e">
        <f>VLOOKUP(assembly_staff_import[[#This Row],[Formatted and corrected Works for Group Text]],[3]!Table4[#Data],1,0)</f>
        <v>#REF!</v>
      </c>
      <c r="AB1205" t="e">
        <f>VLOOKUP(assembly_staff_import[[#This Row],[Formatted and corrected Works for Group Text]],[3]!Table5[#Data],2,0)</f>
        <v>#REF!</v>
      </c>
      <c r="AC1205" t="str">
        <f>IF(TRIM(assembly_staff_import[[#This Row],[PUBLIC INFO ADDR_SOURCE_KEY]])="CAPITOL, ALBANY", "Legislative / Capitol Office", "District Office")</f>
        <v>District Office</v>
      </c>
      <c r="AD1205" t="s">
        <v>29321</v>
      </c>
      <c r="AE1205" t="s">
        <v>29322</v>
      </c>
      <c r="AF1205" t="str">
        <f>"A80 "</f>
        <v xml:space="preserve">A80 </v>
      </c>
      <c r="AG1205" t="s">
        <v>29323</v>
      </c>
      <c r="AH1205" t="s">
        <v>29337</v>
      </c>
      <c r="AI1205" t="s">
        <v>23653</v>
      </c>
      <c r="AJ1205" t="s">
        <v>29325</v>
      </c>
    </row>
    <row r="1206" spans="1:36" x14ac:dyDescent="0.2">
      <c r="A1206" t="str">
        <f>TRIM(PROPER((assembly_staff_import[[#This Row],[First MI Name via NAME_SOURCE_KEY TEXT]]&amp;" "&amp;assembly_staff_import[[#This Row],[Last Name via NAME_SOURCE_KEY TEXT]]&amp;" "&amp;assembly_staff_import[[#This Row],[Suffix via NAME_SOURCE_KEY]])))</f>
        <v>Catherine M Fahey</v>
      </c>
      <c r="B1206" t="str">
        <f>TRIM(CONCATENATE(TRIM(assembly_staff_import[[#This Row],[Full Name]]), ", ", assembly_staff_import[[#This Row],[Title]]))</f>
        <v>Catherine M Fahey, Chief Of Staff</v>
      </c>
      <c r="C1206" t="e">
        <f>assembly_staff_import[[#This Row],[Vlookup_groups]]</f>
        <v>#REF!</v>
      </c>
      <c r="D1206" t="str">
        <f>IF(assembly_staff_import[[#This Row],[Legislative Staff Type]]="Personal",assembly_staff_import[[#This Row],[Formatted Personal Staff Office]],"")</f>
        <v>Legislative / Capitol Office</v>
      </c>
      <c r="E1206" t="s">
        <v>65</v>
      </c>
      <c r="F1206" s="19" t="s">
        <v>10913</v>
      </c>
      <c r="G1206" t="s">
        <v>67</v>
      </c>
      <c r="H1206" t="str">
        <f>TRIM(PROPER((assembly_staff_import[[#This Row],[Last Name via NAME_SOURCE_KEY TEXT]]&amp;" "&amp;assembly_staff_import[[#This Row],[Suffix via NAME_SOURCE_KEY]])))</f>
        <v>Fahey</v>
      </c>
      <c r="I1206" t="str">
        <f>PROPER(assembly_staff_import[[#This Row],[JOB TITLE_SOURCE_KEY]])</f>
        <v xml:space="preserve">Chief Of Staff                             </v>
      </c>
      <c r="J1206" t="s">
        <v>72</v>
      </c>
      <c r="K1206" t="e">
        <f>IF(assembly_staff_import[[#This Row],[Legislative Staff Type]]="Personal",assembly_staff_import[[#This Row],[Vlookup Reports To Person]], "")</f>
        <v>#REF!</v>
      </c>
      <c r="L1206" t="str">
        <f>PROPER(assembly_staff_import[[#This Row],[First MI Name via NAME_SOURCE_KEY TEXT]])</f>
        <v xml:space="preserve"> Catherine M</v>
      </c>
      <c r="M1206" t="s">
        <v>19432</v>
      </c>
      <c r="N1206" t="str">
        <f>LOWER(CONCATENATE(assembly_staff_import[[#This Row],[Last Name]],LEFT(assembly_staff_import[[#This Row],[First Name (no initial)]],1),"@nyassembly.gov"))</f>
        <v>faheyc@nyassembly.gov</v>
      </c>
      <c r="O1206" t="s">
        <v>23459</v>
      </c>
      <c r="P1206" t="e">
        <f>VLOOKUP(assembly_staff_import[[#This Row],[Full Name]],[3]!PEOPLE_March_20[#Data],1,0)</f>
        <v>#REF!</v>
      </c>
      <c r="Q1206" t="e">
        <f>VLOOKUP(assembly_staff_import[[#This Row],[Full Name]],[3]!Table17[#Data],3,0)</f>
        <v>#REF!</v>
      </c>
      <c r="R1206" t="e">
        <f>VLOOKUP(assembly_staff_import[[#This Row],[Formatted Works for Group]],[3]!Table7[#Data],1,0)</f>
        <v>#REF!</v>
      </c>
      <c r="S1206" t="e">
        <f>IF(assembly_staff_import[[#This Row],[Legislative Staff Type]]="Personal", assembly_staff_import[[#This Row],[Vlookup Works for Group]], assembly_staff_import[[#This Row],[Formatted Works for Group calc]]&amp;", Central Staff Office, Assembly")</f>
        <v>#REF!</v>
      </c>
      <c r="T1206" s="20" t="str">
        <f>TRIM(assembly_staff_import[[#This Row],[NAME_SOURCE_KEY]])</f>
        <v>FAHEY, CATHERINE M</v>
      </c>
      <c r="U1206" t="s">
        <v>29338</v>
      </c>
      <c r="V1206" t="s">
        <v>29339</v>
      </c>
      <c r="W1206" t="s">
        <v>24396</v>
      </c>
      <c r="Y1206" t="str">
        <f>IF(assembly_staff_import[[#This Row],[Legislative Staff Type]]="Personal", PROPER(TRIM(assembly_staff_import[[#This Row],[Unit First MI via UNIT_SOURCE_KEY]])&amp;" "&amp;assembly_staff_import[[#This Row],[Unit Last via UNIT_SOURCE_KEY]]), PROPER(TRIM(assembly_staff_import[[#This Row],[UNIT NAME_SOURCE_KEY2]])))</f>
        <v>Patricia A. Fahy</v>
      </c>
      <c r="Z1206" t="s">
        <v>29340</v>
      </c>
      <c r="AA1206" t="e">
        <f>VLOOKUP(assembly_staff_import[[#This Row],[Formatted and corrected Works for Group Text]],[3]!Table4[#Data],1,0)</f>
        <v>#REF!</v>
      </c>
      <c r="AB1206" t="e">
        <f>VLOOKUP(assembly_staff_import[[#This Row],[Formatted and corrected Works for Group Text]],[3]!Table5[#Data],2,0)</f>
        <v>#REF!</v>
      </c>
      <c r="AC1206" t="str">
        <f>IF(TRIM(assembly_staff_import[[#This Row],[PUBLIC INFO ADDR_SOURCE_KEY]])="CAPITOL, ALBANY", "Legislative / Capitol Office", "District Office")</f>
        <v>Legislative / Capitol Office</v>
      </c>
      <c r="AD1206" t="s">
        <v>29341</v>
      </c>
      <c r="AE1206" t="s">
        <v>29342</v>
      </c>
      <c r="AF1206" t="str">
        <f>"A42 "</f>
        <v xml:space="preserve">A42 </v>
      </c>
      <c r="AG1206" t="s">
        <v>29343</v>
      </c>
      <c r="AH1206" t="s">
        <v>29344</v>
      </c>
      <c r="AI1206" t="s">
        <v>23587</v>
      </c>
      <c r="AJ1206" t="s">
        <v>23493</v>
      </c>
    </row>
    <row r="1207" spans="1:36" x14ac:dyDescent="0.2">
      <c r="A1207" t="str">
        <f>TRIM(PROPER((assembly_staff_import[[#This Row],[First MI Name via NAME_SOURCE_KEY TEXT]]&amp;" "&amp;assembly_staff_import[[#This Row],[Last Name via NAME_SOURCE_KEY TEXT]]&amp;" "&amp;assembly_staff_import[[#This Row],[Suffix via NAME_SOURCE_KEY]])))</f>
        <v>Dawn A Reddy-Dugan</v>
      </c>
      <c r="B1207" t="str">
        <f>TRIM(CONCATENATE(TRIM(assembly_staff_import[[#This Row],[Full Name]]), ", ", assembly_staff_import[[#This Row],[Title]]))</f>
        <v>Dawn A Reddy-Dugan, Sr Legislativ Analyst</v>
      </c>
      <c r="C1207" t="e">
        <f>assembly_staff_import[[#This Row],[Vlookup_groups]]</f>
        <v>#REF!</v>
      </c>
      <c r="D1207" t="str">
        <f>IF(assembly_staff_import[[#This Row],[Legislative Staff Type]]="Personal",assembly_staff_import[[#This Row],[Formatted Personal Staff Office]],"")</f>
        <v>Legislative / Capitol Office</v>
      </c>
      <c r="E1207" t="s">
        <v>65</v>
      </c>
      <c r="F1207" s="19" t="s">
        <v>10913</v>
      </c>
      <c r="G1207" t="s">
        <v>67</v>
      </c>
      <c r="H1207" t="str">
        <f>TRIM(PROPER((assembly_staff_import[[#This Row],[Last Name via NAME_SOURCE_KEY TEXT]]&amp;" "&amp;assembly_staff_import[[#This Row],[Suffix via NAME_SOURCE_KEY]])))</f>
        <v>Reddy-Dugan</v>
      </c>
      <c r="I1207" t="str">
        <f>PROPER(assembly_staff_import[[#This Row],[JOB TITLE_SOURCE_KEY]])</f>
        <v xml:space="preserve">Sr Legislativ Analyst                      </v>
      </c>
      <c r="J1207" t="s">
        <v>72</v>
      </c>
      <c r="K1207" t="e">
        <f>IF(assembly_staff_import[[#This Row],[Legislative Staff Type]]="Personal",assembly_staff_import[[#This Row],[Vlookup Reports To Person]], "")</f>
        <v>#REF!</v>
      </c>
      <c r="L1207" t="str">
        <f>PROPER(assembly_staff_import[[#This Row],[First MI Name via NAME_SOURCE_KEY TEXT]])</f>
        <v xml:space="preserve"> Dawn A</v>
      </c>
      <c r="M1207" t="s">
        <v>19437</v>
      </c>
      <c r="N1207" t="str">
        <f>LOWER(CONCATENATE(assembly_staff_import[[#This Row],[Last Name]],LEFT(assembly_staff_import[[#This Row],[First Name (no initial)]],1),"@nyassembly.gov"))</f>
        <v>reddy-dugand@nyassembly.gov</v>
      </c>
      <c r="O1207" t="s">
        <v>28794</v>
      </c>
      <c r="P1207" t="e">
        <f>VLOOKUP(assembly_staff_import[[#This Row],[Full Name]],[3]!PEOPLE_March_20[#Data],1,0)</f>
        <v>#REF!</v>
      </c>
      <c r="Q1207" t="e">
        <f>VLOOKUP(assembly_staff_import[[#This Row],[Full Name]],[3]!Table17[#Data],3,0)</f>
        <v>#REF!</v>
      </c>
      <c r="R1207" t="e">
        <f>VLOOKUP(assembly_staff_import[[#This Row],[Formatted Works for Group]],[3]!Table7[#Data],1,0)</f>
        <v>#REF!</v>
      </c>
      <c r="S1207" t="e">
        <f>IF(assembly_staff_import[[#This Row],[Legislative Staff Type]]="Personal", assembly_staff_import[[#This Row],[Vlookup Works for Group]], assembly_staff_import[[#This Row],[Formatted Works for Group calc]]&amp;", Central Staff Office, Assembly")</f>
        <v>#REF!</v>
      </c>
      <c r="T1207" s="20" t="str">
        <f>TRIM(assembly_staff_import[[#This Row],[NAME_SOURCE_KEY]])</f>
        <v>REDDY-DUGAN, DAWN A</v>
      </c>
      <c r="U1207" t="s">
        <v>29345</v>
      </c>
      <c r="V1207" t="s">
        <v>29346</v>
      </c>
      <c r="W1207" t="s">
        <v>29347</v>
      </c>
      <c r="Y1207" t="str">
        <f>IF(assembly_staff_import[[#This Row],[Legislative Staff Type]]="Personal", PROPER(TRIM(assembly_staff_import[[#This Row],[Unit First MI via UNIT_SOURCE_KEY]])&amp;" "&amp;assembly_staff_import[[#This Row],[Unit Last via UNIT_SOURCE_KEY]]), PROPER(TRIM(assembly_staff_import[[#This Row],[UNIT NAME_SOURCE_KEY2]])))</f>
        <v>Patricia A. Fahy</v>
      </c>
      <c r="Z1207" t="s">
        <v>29340</v>
      </c>
      <c r="AA1207" t="e">
        <f>VLOOKUP(assembly_staff_import[[#This Row],[Formatted and corrected Works for Group Text]],[3]!Table4[#Data],1,0)</f>
        <v>#REF!</v>
      </c>
      <c r="AB1207" t="e">
        <f>VLOOKUP(assembly_staff_import[[#This Row],[Formatted and corrected Works for Group Text]],[3]!Table5[#Data],2,0)</f>
        <v>#REF!</v>
      </c>
      <c r="AC1207" t="str">
        <f>IF(TRIM(assembly_staff_import[[#This Row],[PUBLIC INFO ADDR_SOURCE_KEY]])="CAPITOL, ALBANY", "Legislative / Capitol Office", "District Office")</f>
        <v>Legislative / Capitol Office</v>
      </c>
      <c r="AD1207" t="s">
        <v>29341</v>
      </c>
      <c r="AE1207" t="s">
        <v>29342</v>
      </c>
      <c r="AF1207" t="str">
        <f>"A42 "</f>
        <v xml:space="preserve">A42 </v>
      </c>
      <c r="AG1207" t="s">
        <v>29343</v>
      </c>
      <c r="AH1207" t="s">
        <v>29348</v>
      </c>
      <c r="AI1207" t="s">
        <v>29349</v>
      </c>
      <c r="AJ1207" t="s">
        <v>23493</v>
      </c>
    </row>
    <row r="1208" spans="1:36" x14ac:dyDescent="0.2">
      <c r="A1208" t="str">
        <f>TRIM(PROPER((assembly_staff_import[[#This Row],[First MI Name via NAME_SOURCE_KEY TEXT]]&amp;" "&amp;assembly_staff_import[[#This Row],[Last Name via NAME_SOURCE_KEY TEXT]]&amp;" "&amp;assembly_staff_import[[#This Row],[Suffix via NAME_SOURCE_KEY]])))</f>
        <v>Elissa Kane</v>
      </c>
      <c r="B1208" t="str">
        <f>TRIM(CONCATENATE(TRIM(assembly_staff_import[[#This Row],[Full Name]]), ", ", assembly_staff_import[[#This Row],[Title]]))</f>
        <v>Elissa Kane, Scheduler</v>
      </c>
      <c r="C1208" t="e">
        <f>assembly_staff_import[[#This Row],[Vlookup_groups]]</f>
        <v>#REF!</v>
      </c>
      <c r="D1208" t="str">
        <f>IF(assembly_staff_import[[#This Row],[Legislative Staff Type]]="Personal",assembly_staff_import[[#This Row],[Formatted Personal Staff Office]],"")</f>
        <v>Legislative / Capitol Office</v>
      </c>
      <c r="E1208" t="s">
        <v>65</v>
      </c>
      <c r="F1208" s="19" t="s">
        <v>10913</v>
      </c>
      <c r="G1208" t="s">
        <v>67</v>
      </c>
      <c r="H1208" t="str">
        <f>TRIM(PROPER((assembly_staff_import[[#This Row],[Last Name via NAME_SOURCE_KEY TEXT]]&amp;" "&amp;assembly_staff_import[[#This Row],[Suffix via NAME_SOURCE_KEY]])))</f>
        <v>Kane</v>
      </c>
      <c r="I1208" t="str">
        <f>PROPER(assembly_staff_import[[#This Row],[JOB TITLE_SOURCE_KEY]])</f>
        <v xml:space="preserve">Scheduler                                  </v>
      </c>
      <c r="J1208" t="s">
        <v>72</v>
      </c>
      <c r="K1208" t="e">
        <f>IF(assembly_staff_import[[#This Row],[Legislative Staff Type]]="Personal",assembly_staff_import[[#This Row],[Vlookup Reports To Person]], "")</f>
        <v>#REF!</v>
      </c>
      <c r="L1208" t="str">
        <f>PROPER(assembly_staff_import[[#This Row],[First MI Name via NAME_SOURCE_KEY TEXT]])</f>
        <v xml:space="preserve"> Elissa</v>
      </c>
      <c r="M1208" t="s">
        <v>13329</v>
      </c>
      <c r="N1208" t="str">
        <f>LOWER(CONCATENATE(assembly_staff_import[[#This Row],[Last Name]],LEFT(assembly_staff_import[[#This Row],[First Name (no initial)]],1),"@nyassembly.gov"))</f>
        <v>kanee@nyassembly.gov</v>
      </c>
      <c r="O1208" t="s">
        <v>13331</v>
      </c>
      <c r="P1208" t="e">
        <f>VLOOKUP(assembly_staff_import[[#This Row],[Full Name]],[3]!PEOPLE_March_20[#Data],1,0)</f>
        <v>#REF!</v>
      </c>
      <c r="Q1208" t="e">
        <f>VLOOKUP(assembly_staff_import[[#This Row],[Full Name]],[3]!Table17[#Data],3,0)</f>
        <v>#REF!</v>
      </c>
      <c r="R1208" t="e">
        <f>VLOOKUP(assembly_staff_import[[#This Row],[Formatted Works for Group]],[3]!Table7[#Data],1,0)</f>
        <v>#REF!</v>
      </c>
      <c r="S1208" t="e">
        <f>IF(assembly_staff_import[[#This Row],[Legislative Staff Type]]="Personal", assembly_staff_import[[#This Row],[Vlookup Works for Group]], assembly_staff_import[[#This Row],[Formatted Works for Group calc]]&amp;", Central Staff Office, Assembly")</f>
        <v>#REF!</v>
      </c>
      <c r="T1208" s="20" t="str">
        <f>TRIM(assembly_staff_import[[#This Row],[NAME_SOURCE_KEY]])</f>
        <v>KANE, ELISSA</v>
      </c>
      <c r="U1208" t="s">
        <v>29350</v>
      </c>
      <c r="V1208" t="s">
        <v>29351</v>
      </c>
      <c r="W1208" t="s">
        <v>29352</v>
      </c>
      <c r="Y1208" t="str">
        <f>IF(assembly_staff_import[[#This Row],[Legislative Staff Type]]="Personal", PROPER(TRIM(assembly_staff_import[[#This Row],[Unit First MI via UNIT_SOURCE_KEY]])&amp;" "&amp;assembly_staff_import[[#This Row],[Unit Last via UNIT_SOURCE_KEY]]), PROPER(TRIM(assembly_staff_import[[#This Row],[UNIT NAME_SOURCE_KEY2]])))</f>
        <v>Patricia A. Fahy</v>
      </c>
      <c r="Z1208" t="s">
        <v>29340</v>
      </c>
      <c r="AA1208" t="e">
        <f>VLOOKUP(assembly_staff_import[[#This Row],[Formatted and corrected Works for Group Text]],[3]!Table4[#Data],1,0)</f>
        <v>#REF!</v>
      </c>
      <c r="AB1208" t="e">
        <f>VLOOKUP(assembly_staff_import[[#This Row],[Formatted and corrected Works for Group Text]],[3]!Table5[#Data],2,0)</f>
        <v>#REF!</v>
      </c>
      <c r="AC1208" t="str">
        <f>IF(TRIM(assembly_staff_import[[#This Row],[PUBLIC INFO ADDR_SOURCE_KEY]])="CAPITOL, ALBANY", "Legislative / Capitol Office", "District Office")</f>
        <v>Legislative / Capitol Office</v>
      </c>
      <c r="AD1208" t="s">
        <v>29341</v>
      </c>
      <c r="AE1208" t="s">
        <v>29342</v>
      </c>
      <c r="AF1208" t="str">
        <f>"A42 "</f>
        <v xml:space="preserve">A42 </v>
      </c>
      <c r="AG1208" t="s">
        <v>29343</v>
      </c>
      <c r="AH1208" t="s">
        <v>29353</v>
      </c>
      <c r="AI1208" t="s">
        <v>23677</v>
      </c>
      <c r="AJ1208" t="s">
        <v>23493</v>
      </c>
    </row>
    <row r="1209" spans="1:36" x14ac:dyDescent="0.2">
      <c r="A1209" t="str">
        <f>TRIM(PROPER((assembly_staff_import[[#This Row],[First MI Name via NAME_SOURCE_KEY TEXT]]&amp;" "&amp;assembly_staff_import[[#This Row],[Last Name via NAME_SOURCE_KEY TEXT]]&amp;" "&amp;assembly_staff_import[[#This Row],[Suffix via NAME_SOURCE_KEY]])))</f>
        <v>Joseph M Jr Bonilla Jr</v>
      </c>
      <c r="B1209" t="str">
        <f>TRIM(CONCATENATE(TRIM(assembly_staff_import[[#This Row],[Full Name]]), ", ", assembly_staff_import[[#This Row],[Title]]))</f>
        <v>Joseph M Jr Bonilla Jr, Communications Coord</v>
      </c>
      <c r="C1209" t="e">
        <f>assembly_staff_import[[#This Row],[Vlookup_groups]]</f>
        <v>#REF!</v>
      </c>
      <c r="D1209" t="str">
        <f>IF(assembly_staff_import[[#This Row],[Legislative Staff Type]]="Personal",assembly_staff_import[[#This Row],[Formatted Personal Staff Office]],"")</f>
        <v>Legislative / Capitol Office</v>
      </c>
      <c r="E1209" t="s">
        <v>65</v>
      </c>
      <c r="F1209" s="19" t="s">
        <v>10913</v>
      </c>
      <c r="G1209" t="s">
        <v>67</v>
      </c>
      <c r="H1209" t="str">
        <f>TRIM(PROPER((assembly_staff_import[[#This Row],[Last Name via NAME_SOURCE_KEY TEXT]]&amp;" "&amp;assembly_staff_import[[#This Row],[Suffix via NAME_SOURCE_KEY]])))</f>
        <v>Bonilla Jr</v>
      </c>
      <c r="I1209" t="str">
        <f>PROPER(assembly_staff_import[[#This Row],[JOB TITLE_SOURCE_KEY]])</f>
        <v xml:space="preserve">Communications Coord                       </v>
      </c>
      <c r="J1209" t="s">
        <v>72</v>
      </c>
      <c r="K1209" t="e">
        <f>IF(assembly_staff_import[[#This Row],[Legislative Staff Type]]="Personal",assembly_staff_import[[#This Row],[Vlookup Reports To Person]], "")</f>
        <v>#REF!</v>
      </c>
      <c r="L1209" t="str">
        <f>PROPER(assembly_staff_import[[#This Row],[First MI Name via NAME_SOURCE_KEY TEXT]])</f>
        <v xml:space="preserve"> Joseph M Jr</v>
      </c>
      <c r="M1209" t="s">
        <v>19466</v>
      </c>
      <c r="N1209" t="str">
        <f>LOWER(CONCATENATE(assembly_staff_import[[#This Row],[Last Name]],LEFT(assembly_staff_import[[#This Row],[First Name (no initial)]],1),"@nyassembly.gov"))</f>
        <v>bonilla jrj@nyassembly.gov</v>
      </c>
      <c r="O1209" t="s">
        <v>2640</v>
      </c>
      <c r="P1209" t="e">
        <f>VLOOKUP(assembly_staff_import[[#This Row],[Full Name]],[3]!PEOPLE_March_20[#Data],1,0)</f>
        <v>#REF!</v>
      </c>
      <c r="Q1209" t="e">
        <f>VLOOKUP(assembly_staff_import[[#This Row],[Full Name]],[3]!Table17[#Data],3,0)</f>
        <v>#REF!</v>
      </c>
      <c r="R1209" t="e">
        <f>VLOOKUP(assembly_staff_import[[#This Row],[Formatted Works for Group]],[3]!Table7[#Data],1,0)</f>
        <v>#REF!</v>
      </c>
      <c r="S1209" t="e">
        <f>IF(assembly_staff_import[[#This Row],[Legislative Staff Type]]="Personal", assembly_staff_import[[#This Row],[Vlookup Works for Group]], assembly_staff_import[[#This Row],[Formatted Works for Group calc]]&amp;", Central Staff Office, Assembly")</f>
        <v>#REF!</v>
      </c>
      <c r="T1209" s="20" t="str">
        <f>TRIM(assembly_staff_import[[#This Row],[NAME_SOURCE_KEY]])</f>
        <v>BONILLA, JOSEPH M JR</v>
      </c>
      <c r="U1209" t="s">
        <v>29354</v>
      </c>
      <c r="V1209" t="s">
        <v>29355</v>
      </c>
      <c r="W1209" t="s">
        <v>29356</v>
      </c>
      <c r="X1209" t="s">
        <v>23498</v>
      </c>
      <c r="Y1209" t="str">
        <f>IF(assembly_staff_import[[#This Row],[Legislative Staff Type]]="Personal", PROPER(TRIM(assembly_staff_import[[#This Row],[Unit First MI via UNIT_SOURCE_KEY]])&amp;" "&amp;assembly_staff_import[[#This Row],[Unit Last via UNIT_SOURCE_KEY]]), PROPER(TRIM(assembly_staff_import[[#This Row],[UNIT NAME_SOURCE_KEY2]])))</f>
        <v>Patricia A. Fahy</v>
      </c>
      <c r="Z1209" t="s">
        <v>29340</v>
      </c>
      <c r="AA1209" t="e">
        <f>VLOOKUP(assembly_staff_import[[#This Row],[Formatted and corrected Works for Group Text]],[3]!Table4[#Data],1,0)</f>
        <v>#REF!</v>
      </c>
      <c r="AB1209" t="e">
        <f>VLOOKUP(assembly_staff_import[[#This Row],[Formatted and corrected Works for Group Text]],[3]!Table5[#Data],2,0)</f>
        <v>#REF!</v>
      </c>
      <c r="AC1209" t="str">
        <f>IF(TRIM(assembly_staff_import[[#This Row],[PUBLIC INFO ADDR_SOURCE_KEY]])="CAPITOL, ALBANY", "Legislative / Capitol Office", "District Office")</f>
        <v>Legislative / Capitol Office</v>
      </c>
      <c r="AD1209" t="s">
        <v>29341</v>
      </c>
      <c r="AE1209" t="s">
        <v>29342</v>
      </c>
      <c r="AF1209" t="str">
        <f>"A42 "</f>
        <v xml:space="preserve">A42 </v>
      </c>
      <c r="AG1209" t="s">
        <v>29343</v>
      </c>
      <c r="AH1209" t="s">
        <v>29357</v>
      </c>
      <c r="AI1209" t="s">
        <v>23486</v>
      </c>
      <c r="AJ1209" t="s">
        <v>23493</v>
      </c>
    </row>
    <row r="1210" spans="1:36" x14ac:dyDescent="0.2">
      <c r="A1210" t="str">
        <f>TRIM(PROPER((assembly_staff_import[[#This Row],[First MI Name via NAME_SOURCE_KEY TEXT]]&amp;" "&amp;assembly_staff_import[[#This Row],[Last Name via NAME_SOURCE_KEY TEXT]]&amp;" "&amp;assembly_staff_import[[#This Row],[Suffix via NAME_SOURCE_KEY]])))</f>
        <v>Alfred M Fazio</v>
      </c>
      <c r="B1210" t="str">
        <f>TRIM(CONCATENATE(TRIM(assembly_staff_import[[#This Row],[Full Name]]), ", ", assembly_staff_import[[#This Row],[Title]]))</f>
        <v>Alfred M Fazio, Legis Aide</v>
      </c>
      <c r="C1210" t="e">
        <f>assembly_staff_import[[#This Row],[Vlookup_groups]]</f>
        <v>#REF!</v>
      </c>
      <c r="D1210" t="str">
        <f>IF(assembly_staff_import[[#This Row],[Legislative Staff Type]]="Personal",assembly_staff_import[[#This Row],[Formatted Personal Staff Office]],"")</f>
        <v>District Office</v>
      </c>
      <c r="E1210" t="s">
        <v>65</v>
      </c>
      <c r="F1210" s="19" t="s">
        <v>10913</v>
      </c>
      <c r="G1210" t="s">
        <v>67</v>
      </c>
      <c r="H1210" t="str">
        <f>TRIM(PROPER((assembly_staff_import[[#This Row],[Last Name via NAME_SOURCE_KEY TEXT]]&amp;" "&amp;assembly_staff_import[[#This Row],[Suffix via NAME_SOURCE_KEY]])))</f>
        <v>Fazio</v>
      </c>
      <c r="I1210" t="str">
        <f>PROPER(assembly_staff_import[[#This Row],[JOB TITLE_SOURCE_KEY]])</f>
        <v xml:space="preserve">Legis Aide                                 </v>
      </c>
      <c r="J1210" t="s">
        <v>72</v>
      </c>
      <c r="K1210" t="e">
        <f>IF(assembly_staff_import[[#This Row],[Legislative Staff Type]]="Personal",assembly_staff_import[[#This Row],[Vlookup Reports To Person]], "")</f>
        <v>#REF!</v>
      </c>
      <c r="L1210" t="str">
        <f>PROPER(assembly_staff_import[[#This Row],[First MI Name via NAME_SOURCE_KEY TEXT]])</f>
        <v xml:space="preserve"> Alfred M</v>
      </c>
      <c r="M1210" t="s">
        <v>16321</v>
      </c>
      <c r="N1210" t="str">
        <f>LOWER(CONCATENATE(assembly_staff_import[[#This Row],[Last Name]],LEFT(assembly_staff_import[[#This Row],[First Name (no initial)]],1),"@nyassembly.gov"))</f>
        <v>fazioa@nyassembly.gov</v>
      </c>
      <c r="O1210" t="s">
        <v>17581</v>
      </c>
      <c r="P1210" t="e">
        <f>VLOOKUP(assembly_staff_import[[#This Row],[Full Name]],[3]!PEOPLE_March_20[#Data],1,0)</f>
        <v>#REF!</v>
      </c>
      <c r="Q1210" t="e">
        <f>VLOOKUP(assembly_staff_import[[#This Row],[Full Name]],[3]!Table17[#Data],3,0)</f>
        <v>#REF!</v>
      </c>
      <c r="R1210" t="e">
        <f>VLOOKUP(assembly_staff_import[[#This Row],[Formatted Works for Group]],[3]!Table7[#Data],1,0)</f>
        <v>#REF!</v>
      </c>
      <c r="S1210" t="e">
        <f>IF(assembly_staff_import[[#This Row],[Legislative Staff Type]]="Personal", assembly_staff_import[[#This Row],[Vlookup Works for Group]], assembly_staff_import[[#This Row],[Formatted Works for Group calc]]&amp;", Central Staff Office, Assembly")</f>
        <v>#REF!</v>
      </c>
      <c r="T1210" s="20" t="str">
        <f>TRIM(assembly_staff_import[[#This Row],[NAME_SOURCE_KEY]])</f>
        <v>FAZIO, ALFRED M</v>
      </c>
      <c r="U1210" t="s">
        <v>29358</v>
      </c>
      <c r="V1210" t="s">
        <v>29359</v>
      </c>
      <c r="W1210" t="s">
        <v>29360</v>
      </c>
      <c r="Y1210" t="str">
        <f>IF(assembly_staff_import[[#This Row],[Legislative Staff Type]]="Personal", PROPER(TRIM(assembly_staff_import[[#This Row],[Unit First MI via UNIT_SOURCE_KEY]])&amp;" "&amp;assembly_staff_import[[#This Row],[Unit Last via UNIT_SOURCE_KEY]]), PROPER(TRIM(assembly_staff_import[[#This Row],[UNIT NAME_SOURCE_KEY2]])))</f>
        <v>Peter J. Jr. Abbate</v>
      </c>
      <c r="Z1210" t="s">
        <v>29361</v>
      </c>
      <c r="AA1210" t="e">
        <f>VLOOKUP(assembly_staff_import[[#This Row],[Formatted and corrected Works for Group Text]],[3]!Table4[#Data],1,0)</f>
        <v>#REF!</v>
      </c>
      <c r="AB1210" t="e">
        <f>VLOOKUP(assembly_staff_import[[#This Row],[Formatted and corrected Works for Group Text]],[3]!Table5[#Data],2,0)</f>
        <v>#REF!</v>
      </c>
      <c r="AC1210" t="str">
        <f>IF(TRIM(assembly_staff_import[[#This Row],[PUBLIC INFO ADDR_SOURCE_KEY]])="CAPITOL, ALBANY", "Legislative / Capitol Office", "District Office")</f>
        <v>District Office</v>
      </c>
      <c r="AD1210" t="s">
        <v>29362</v>
      </c>
      <c r="AE1210" t="s">
        <v>29363</v>
      </c>
      <c r="AF1210" t="str">
        <f t="shared" ref="AF1210:AF1219" si="65">"B50 "</f>
        <v xml:space="preserve">B50 </v>
      </c>
      <c r="AG1210" t="s">
        <v>29364</v>
      </c>
      <c r="AH1210" t="s">
        <v>29365</v>
      </c>
      <c r="AI1210" t="s">
        <v>23600</v>
      </c>
      <c r="AJ1210" t="s">
        <v>29366</v>
      </c>
    </row>
    <row r="1211" spans="1:36" x14ac:dyDescent="0.2">
      <c r="A1211" t="str">
        <f>TRIM(PROPER((assembly_staff_import[[#This Row],[First MI Name via NAME_SOURCE_KEY TEXT]]&amp;" "&amp;assembly_staff_import[[#This Row],[Last Name via NAME_SOURCE_KEY TEXT]]&amp;" "&amp;assembly_staff_import[[#This Row],[Suffix via NAME_SOURCE_KEY]])))</f>
        <v>Christine A Eppelmann</v>
      </c>
      <c r="B1211" t="str">
        <f>TRIM(CONCATENATE(TRIM(assembly_staff_import[[#This Row],[Full Name]]), ", ", assembly_staff_import[[#This Row],[Title]]))</f>
        <v>Christine A Eppelmann, Legis Aide</v>
      </c>
      <c r="C1211" t="e">
        <f>assembly_staff_import[[#This Row],[Vlookup_groups]]</f>
        <v>#REF!</v>
      </c>
      <c r="D1211" t="str">
        <f>IF(assembly_staff_import[[#This Row],[Legislative Staff Type]]="Personal",assembly_staff_import[[#This Row],[Formatted Personal Staff Office]],"")</f>
        <v>Legislative / Capitol Office</v>
      </c>
      <c r="E1211" t="s">
        <v>65</v>
      </c>
      <c r="F1211" s="19" t="s">
        <v>10913</v>
      </c>
      <c r="G1211" t="s">
        <v>67</v>
      </c>
      <c r="H1211" t="str">
        <f>TRIM(PROPER((assembly_staff_import[[#This Row],[Last Name via NAME_SOURCE_KEY TEXT]]&amp;" "&amp;assembly_staff_import[[#This Row],[Suffix via NAME_SOURCE_KEY]])))</f>
        <v>Eppelmann</v>
      </c>
      <c r="I1211" t="str">
        <f>PROPER(assembly_staff_import[[#This Row],[JOB TITLE_SOURCE_KEY]])</f>
        <v xml:space="preserve">Legis Aide                                 </v>
      </c>
      <c r="J1211" t="s">
        <v>72</v>
      </c>
      <c r="K1211" t="e">
        <f>IF(assembly_staff_import[[#This Row],[Legislative Staff Type]]="Personal",assembly_staff_import[[#This Row],[Vlookup Reports To Person]], "")</f>
        <v>#REF!</v>
      </c>
      <c r="L1211" t="str">
        <f>PROPER(assembly_staff_import[[#This Row],[First MI Name via NAME_SOURCE_KEY TEXT]])</f>
        <v xml:space="preserve"> Christine A</v>
      </c>
      <c r="M1211" t="s">
        <v>22033</v>
      </c>
      <c r="N1211" t="str">
        <f>LOWER(CONCATENATE(assembly_staff_import[[#This Row],[Last Name]],LEFT(assembly_staff_import[[#This Row],[First Name (no initial)]],1),"@nyassembly.gov"))</f>
        <v>eppelmannc@nyassembly.gov</v>
      </c>
      <c r="O1211" t="s">
        <v>17419</v>
      </c>
      <c r="P1211" t="e">
        <f>VLOOKUP(assembly_staff_import[[#This Row],[Full Name]],[3]!PEOPLE_March_20[#Data],1,0)</f>
        <v>#REF!</v>
      </c>
      <c r="Q1211" t="e">
        <f>VLOOKUP(assembly_staff_import[[#This Row],[Full Name]],[3]!Table17[#Data],3,0)</f>
        <v>#REF!</v>
      </c>
      <c r="R1211" t="e">
        <f>VLOOKUP(assembly_staff_import[[#This Row],[Formatted Works for Group]],[3]!Table7[#Data],1,0)</f>
        <v>#REF!</v>
      </c>
      <c r="S1211" t="e">
        <f>IF(assembly_staff_import[[#This Row],[Legislative Staff Type]]="Personal", assembly_staff_import[[#This Row],[Vlookup Works for Group]], assembly_staff_import[[#This Row],[Formatted Works for Group calc]]&amp;", Central Staff Office, Assembly")</f>
        <v>#REF!</v>
      </c>
      <c r="T1211" s="20" t="str">
        <f>TRIM(assembly_staff_import[[#This Row],[NAME_SOURCE_KEY]])</f>
        <v>EPPELMANN, CHRISTINE A</v>
      </c>
      <c r="U1211" t="s">
        <v>29367</v>
      </c>
      <c r="V1211" t="s">
        <v>29368</v>
      </c>
      <c r="W1211" t="s">
        <v>24867</v>
      </c>
      <c r="Y1211" t="str">
        <f>IF(assembly_staff_import[[#This Row],[Legislative Staff Type]]="Personal", PROPER(TRIM(assembly_staff_import[[#This Row],[Unit First MI via UNIT_SOURCE_KEY]])&amp;" "&amp;assembly_staff_import[[#This Row],[Unit Last via UNIT_SOURCE_KEY]]), PROPER(TRIM(assembly_staff_import[[#This Row],[UNIT NAME_SOURCE_KEY2]])))</f>
        <v>Peter J. Jr. Abbate</v>
      </c>
      <c r="Z1211" t="s">
        <v>29361</v>
      </c>
      <c r="AA1211" t="e">
        <f>VLOOKUP(assembly_staff_import[[#This Row],[Formatted and corrected Works for Group Text]],[3]!Table4[#Data],1,0)</f>
        <v>#REF!</v>
      </c>
      <c r="AB1211" t="e">
        <f>VLOOKUP(assembly_staff_import[[#This Row],[Formatted and corrected Works for Group Text]],[3]!Table5[#Data],2,0)</f>
        <v>#REF!</v>
      </c>
      <c r="AC1211" t="str">
        <f>IF(TRIM(assembly_staff_import[[#This Row],[PUBLIC INFO ADDR_SOURCE_KEY]])="CAPITOL, ALBANY", "Legislative / Capitol Office", "District Office")</f>
        <v>Legislative / Capitol Office</v>
      </c>
      <c r="AD1211" t="s">
        <v>29362</v>
      </c>
      <c r="AE1211" t="s">
        <v>29363</v>
      </c>
      <c r="AF1211" t="str">
        <f t="shared" si="65"/>
        <v xml:space="preserve">B50 </v>
      </c>
      <c r="AG1211" t="s">
        <v>29364</v>
      </c>
      <c r="AH1211" t="s">
        <v>29369</v>
      </c>
      <c r="AI1211" t="s">
        <v>23600</v>
      </c>
      <c r="AJ1211" t="s">
        <v>23493</v>
      </c>
    </row>
    <row r="1212" spans="1:36" x14ac:dyDescent="0.2">
      <c r="A1212" t="str">
        <f>TRIM(PROPER((assembly_staff_import[[#This Row],[First MI Name via NAME_SOURCE_KEY TEXT]]&amp;" "&amp;assembly_staff_import[[#This Row],[Last Name via NAME_SOURCE_KEY TEXT]]&amp;" "&amp;assembly_staff_import[[#This Row],[Suffix via NAME_SOURCE_KEY]])))</f>
        <v>I Wen Chu</v>
      </c>
      <c r="B1212" t="str">
        <f>TRIM(CONCATENATE(TRIM(assembly_staff_import[[#This Row],[Full Name]]), ", ", assembly_staff_import[[#This Row],[Title]]))</f>
        <v>I Wen Chu, Legis Aide</v>
      </c>
      <c r="C1212" t="e">
        <f>assembly_staff_import[[#This Row],[Vlookup_groups]]</f>
        <v>#REF!</v>
      </c>
      <c r="D1212" t="str">
        <f>IF(assembly_staff_import[[#This Row],[Legislative Staff Type]]="Personal",assembly_staff_import[[#This Row],[Formatted Personal Staff Office]],"")</f>
        <v>District Office</v>
      </c>
      <c r="E1212" t="s">
        <v>65</v>
      </c>
      <c r="F1212" s="19" t="s">
        <v>10913</v>
      </c>
      <c r="G1212" t="s">
        <v>67</v>
      </c>
      <c r="H1212" t="str">
        <f>TRIM(PROPER((assembly_staff_import[[#This Row],[Last Name via NAME_SOURCE_KEY TEXT]]&amp;" "&amp;assembly_staff_import[[#This Row],[Suffix via NAME_SOURCE_KEY]])))</f>
        <v>Chu</v>
      </c>
      <c r="I1212" t="str">
        <f>PROPER(assembly_staff_import[[#This Row],[JOB TITLE_SOURCE_KEY]])</f>
        <v xml:space="preserve">Legis Aide                                 </v>
      </c>
      <c r="J1212" t="s">
        <v>72</v>
      </c>
      <c r="K1212" t="e">
        <f>IF(assembly_staff_import[[#This Row],[Legislative Staff Type]]="Personal",assembly_staff_import[[#This Row],[Vlookup Reports To Person]], "")</f>
        <v>#REF!</v>
      </c>
      <c r="L1212" t="str">
        <f>PROPER(assembly_staff_import[[#This Row],[First MI Name via NAME_SOURCE_KEY TEXT]])</f>
        <v xml:space="preserve"> I Wen</v>
      </c>
      <c r="M1212" t="s">
        <v>16551</v>
      </c>
      <c r="N1212" t="str">
        <f>LOWER(CONCATENATE(assembly_staff_import[[#This Row],[Last Name]],LEFT(assembly_staff_import[[#This Row],[First Name (no initial)]],1),"@nyassembly.gov"))</f>
        <v>chui@nyassembly.gov</v>
      </c>
      <c r="O1212" t="s">
        <v>29370</v>
      </c>
      <c r="P1212" t="e">
        <f>VLOOKUP(assembly_staff_import[[#This Row],[Full Name]],[3]!PEOPLE_March_20[#Data],1,0)</f>
        <v>#REF!</v>
      </c>
      <c r="Q1212" t="e">
        <f>VLOOKUP(assembly_staff_import[[#This Row],[Full Name]],[3]!Table17[#Data],3,0)</f>
        <v>#REF!</v>
      </c>
      <c r="R1212" t="e">
        <f>VLOOKUP(assembly_staff_import[[#This Row],[Formatted Works for Group]],[3]!Table7[#Data],1,0)</f>
        <v>#REF!</v>
      </c>
      <c r="S1212" t="e">
        <f>IF(assembly_staff_import[[#This Row],[Legislative Staff Type]]="Personal", assembly_staff_import[[#This Row],[Vlookup Works for Group]], assembly_staff_import[[#This Row],[Formatted Works for Group calc]]&amp;", Central Staff Office, Assembly")</f>
        <v>#REF!</v>
      </c>
      <c r="T1212" s="20" t="str">
        <f>TRIM(assembly_staff_import[[#This Row],[NAME_SOURCE_KEY]])</f>
        <v>CHU, I WEN</v>
      </c>
      <c r="U1212" t="s">
        <v>29371</v>
      </c>
      <c r="V1212" t="s">
        <v>29372</v>
      </c>
      <c r="W1212" t="s">
        <v>29373</v>
      </c>
      <c r="Y1212" t="str">
        <f>IF(assembly_staff_import[[#This Row],[Legislative Staff Type]]="Personal", PROPER(TRIM(assembly_staff_import[[#This Row],[Unit First MI via UNIT_SOURCE_KEY]])&amp;" "&amp;assembly_staff_import[[#This Row],[Unit Last via UNIT_SOURCE_KEY]]), PROPER(TRIM(assembly_staff_import[[#This Row],[UNIT NAME_SOURCE_KEY2]])))</f>
        <v>Peter J. Jr. Abbate</v>
      </c>
      <c r="Z1212" t="s">
        <v>29361</v>
      </c>
      <c r="AA1212" t="e">
        <f>VLOOKUP(assembly_staff_import[[#This Row],[Formatted and corrected Works for Group Text]],[3]!Table4[#Data],1,0)</f>
        <v>#REF!</v>
      </c>
      <c r="AB1212" t="e">
        <f>VLOOKUP(assembly_staff_import[[#This Row],[Formatted and corrected Works for Group Text]],[3]!Table5[#Data],2,0)</f>
        <v>#REF!</v>
      </c>
      <c r="AC1212" t="str">
        <f>IF(TRIM(assembly_staff_import[[#This Row],[PUBLIC INFO ADDR_SOURCE_KEY]])="CAPITOL, ALBANY", "Legislative / Capitol Office", "District Office")</f>
        <v>District Office</v>
      </c>
      <c r="AD1212" t="s">
        <v>29362</v>
      </c>
      <c r="AE1212" t="s">
        <v>29363</v>
      </c>
      <c r="AF1212" t="str">
        <f t="shared" si="65"/>
        <v xml:space="preserve">B50 </v>
      </c>
      <c r="AG1212" t="s">
        <v>29364</v>
      </c>
      <c r="AH1212" t="s">
        <v>29374</v>
      </c>
      <c r="AI1212" t="s">
        <v>23600</v>
      </c>
      <c r="AJ1212" t="s">
        <v>29366</v>
      </c>
    </row>
    <row r="1213" spans="1:36" x14ac:dyDescent="0.2">
      <c r="A1213" t="str">
        <f>TRIM(PROPER((assembly_staff_import[[#This Row],[First MI Name via NAME_SOURCE_KEY TEXT]]&amp;" "&amp;assembly_staff_import[[#This Row],[Last Name via NAME_SOURCE_KEY TEXT]]&amp;" "&amp;assembly_staff_import[[#This Row],[Suffix via NAME_SOURCE_KEY]])))</f>
        <v>Jonathan J Bova</v>
      </c>
      <c r="B1213" t="str">
        <f>TRIM(CONCATENATE(TRIM(assembly_staff_import[[#This Row],[Full Name]]), ", ", assembly_staff_import[[#This Row],[Title]]))</f>
        <v>Jonathan J Bova, Legis Aide</v>
      </c>
      <c r="C1213" t="e">
        <f>assembly_staff_import[[#This Row],[Vlookup_groups]]</f>
        <v>#REF!</v>
      </c>
      <c r="D1213" t="str">
        <f>IF(assembly_staff_import[[#This Row],[Legislative Staff Type]]="Personal",assembly_staff_import[[#This Row],[Formatted Personal Staff Office]],"")</f>
        <v>District Office</v>
      </c>
      <c r="E1213" t="s">
        <v>65</v>
      </c>
      <c r="F1213" s="19" t="s">
        <v>10913</v>
      </c>
      <c r="G1213" t="s">
        <v>67</v>
      </c>
      <c r="H1213" t="str">
        <f>TRIM(PROPER((assembly_staff_import[[#This Row],[Last Name via NAME_SOURCE_KEY TEXT]]&amp;" "&amp;assembly_staff_import[[#This Row],[Suffix via NAME_SOURCE_KEY]])))</f>
        <v>Bova</v>
      </c>
      <c r="I1213" t="str">
        <f>PROPER(assembly_staff_import[[#This Row],[JOB TITLE_SOURCE_KEY]])</f>
        <v xml:space="preserve">Legis Aide                                 </v>
      </c>
      <c r="J1213" t="s">
        <v>72</v>
      </c>
      <c r="K1213" t="e">
        <f>IF(assembly_staff_import[[#This Row],[Legislative Staff Type]]="Personal",assembly_staff_import[[#This Row],[Vlookup Reports To Person]], "")</f>
        <v>#REF!</v>
      </c>
      <c r="L1213" t="str">
        <f>PROPER(assembly_staff_import[[#This Row],[First MI Name via NAME_SOURCE_KEY TEXT]])</f>
        <v xml:space="preserve"> Jonathan J</v>
      </c>
      <c r="M1213" t="s">
        <v>16570</v>
      </c>
      <c r="N1213" t="str">
        <f>LOWER(CONCATENATE(assembly_staff_import[[#This Row],[Last Name]],LEFT(assembly_staff_import[[#This Row],[First Name (no initial)]],1),"@nyassembly.gov"))</f>
        <v>bovaj@nyassembly.gov</v>
      </c>
      <c r="O1213" t="s">
        <v>24166</v>
      </c>
      <c r="P1213" t="e">
        <f>VLOOKUP(assembly_staff_import[[#This Row],[Full Name]],[3]!PEOPLE_March_20[#Data],1,0)</f>
        <v>#REF!</v>
      </c>
      <c r="Q1213" t="e">
        <f>VLOOKUP(assembly_staff_import[[#This Row],[Full Name]],[3]!Table17[#Data],3,0)</f>
        <v>#REF!</v>
      </c>
      <c r="R1213" t="e">
        <f>VLOOKUP(assembly_staff_import[[#This Row],[Formatted Works for Group]],[3]!Table7[#Data],1,0)</f>
        <v>#REF!</v>
      </c>
      <c r="S1213" t="e">
        <f>IF(assembly_staff_import[[#This Row],[Legislative Staff Type]]="Personal", assembly_staff_import[[#This Row],[Vlookup Works for Group]], assembly_staff_import[[#This Row],[Formatted Works for Group calc]]&amp;", Central Staff Office, Assembly")</f>
        <v>#REF!</v>
      </c>
      <c r="T1213" s="20" t="str">
        <f>TRIM(assembly_staff_import[[#This Row],[NAME_SOURCE_KEY]])</f>
        <v>BOVA, JONATHAN J</v>
      </c>
      <c r="U1213" t="s">
        <v>29375</v>
      </c>
      <c r="V1213" t="s">
        <v>29376</v>
      </c>
      <c r="W1213" t="s">
        <v>29377</v>
      </c>
      <c r="Y1213" t="str">
        <f>IF(assembly_staff_import[[#This Row],[Legislative Staff Type]]="Personal", PROPER(TRIM(assembly_staff_import[[#This Row],[Unit First MI via UNIT_SOURCE_KEY]])&amp;" "&amp;assembly_staff_import[[#This Row],[Unit Last via UNIT_SOURCE_KEY]]), PROPER(TRIM(assembly_staff_import[[#This Row],[UNIT NAME_SOURCE_KEY2]])))</f>
        <v>Peter J. Jr. Abbate</v>
      </c>
      <c r="Z1213" t="s">
        <v>29361</v>
      </c>
      <c r="AA1213" t="e">
        <f>VLOOKUP(assembly_staff_import[[#This Row],[Formatted and corrected Works for Group Text]],[3]!Table4[#Data],1,0)</f>
        <v>#REF!</v>
      </c>
      <c r="AB1213" t="e">
        <f>VLOOKUP(assembly_staff_import[[#This Row],[Formatted and corrected Works for Group Text]],[3]!Table5[#Data],2,0)</f>
        <v>#REF!</v>
      </c>
      <c r="AC1213" t="str">
        <f>IF(TRIM(assembly_staff_import[[#This Row],[PUBLIC INFO ADDR_SOURCE_KEY]])="CAPITOL, ALBANY", "Legislative / Capitol Office", "District Office")</f>
        <v>District Office</v>
      </c>
      <c r="AD1213" t="s">
        <v>29362</v>
      </c>
      <c r="AE1213" t="s">
        <v>29363</v>
      </c>
      <c r="AF1213" t="str">
        <f t="shared" si="65"/>
        <v xml:space="preserve">B50 </v>
      </c>
      <c r="AG1213" t="s">
        <v>29364</v>
      </c>
      <c r="AH1213" t="s">
        <v>29378</v>
      </c>
      <c r="AI1213" t="s">
        <v>23600</v>
      </c>
      <c r="AJ1213" t="s">
        <v>29366</v>
      </c>
    </row>
    <row r="1214" spans="1:36" x14ac:dyDescent="0.2">
      <c r="A1214" t="str">
        <f>TRIM(PROPER((assembly_staff_import[[#This Row],[First MI Name via NAME_SOURCE_KEY TEXT]]&amp;" "&amp;assembly_staff_import[[#This Row],[Last Name via NAME_SOURCE_KEY TEXT]]&amp;" "&amp;assembly_staff_import[[#This Row],[Suffix via NAME_SOURCE_KEY]])))</f>
        <v>Joseph P Brady</v>
      </c>
      <c r="B1214" t="str">
        <f>TRIM(CONCATENATE(TRIM(assembly_staff_import[[#This Row],[Full Name]]), ", ", assembly_staff_import[[#This Row],[Title]]))</f>
        <v>Joseph P Brady, Legis Director</v>
      </c>
      <c r="C1214" t="e">
        <f>assembly_staff_import[[#This Row],[Vlookup_groups]]</f>
        <v>#REF!</v>
      </c>
      <c r="D1214" t="str">
        <f>IF(assembly_staff_import[[#This Row],[Legislative Staff Type]]="Personal",assembly_staff_import[[#This Row],[Formatted Personal Staff Office]],"")</f>
        <v>Legislative / Capitol Office</v>
      </c>
      <c r="E1214" t="s">
        <v>65</v>
      </c>
      <c r="F1214" s="19" t="s">
        <v>10913</v>
      </c>
      <c r="G1214" t="s">
        <v>67</v>
      </c>
      <c r="H1214" t="str">
        <f>TRIM(PROPER((assembly_staff_import[[#This Row],[Last Name via NAME_SOURCE_KEY TEXT]]&amp;" "&amp;assembly_staff_import[[#This Row],[Suffix via NAME_SOURCE_KEY]])))</f>
        <v>Brady</v>
      </c>
      <c r="I1214" t="str">
        <f>PROPER(assembly_staff_import[[#This Row],[JOB TITLE_SOURCE_KEY]])</f>
        <v xml:space="preserve">Legis Director                             </v>
      </c>
      <c r="J1214" t="s">
        <v>72</v>
      </c>
      <c r="K1214" t="e">
        <f>IF(assembly_staff_import[[#This Row],[Legislative Staff Type]]="Personal",assembly_staff_import[[#This Row],[Vlookup Reports To Person]], "")</f>
        <v>#REF!</v>
      </c>
      <c r="L1214" t="str">
        <f>PROPER(assembly_staff_import[[#This Row],[First MI Name via NAME_SOURCE_KEY TEXT]])</f>
        <v xml:space="preserve"> Joseph P</v>
      </c>
      <c r="M1214" t="s">
        <v>22046</v>
      </c>
      <c r="N1214" t="str">
        <f>LOWER(CONCATENATE(assembly_staff_import[[#This Row],[Last Name]],LEFT(assembly_staff_import[[#This Row],[First Name (no initial)]],1),"@nyassembly.gov"))</f>
        <v>bradyj@nyassembly.gov</v>
      </c>
      <c r="O1214" t="s">
        <v>2640</v>
      </c>
      <c r="P1214" t="e">
        <f>VLOOKUP(assembly_staff_import[[#This Row],[Full Name]],[3]!PEOPLE_March_20[#Data],1,0)</f>
        <v>#REF!</v>
      </c>
      <c r="Q1214" t="e">
        <f>VLOOKUP(assembly_staff_import[[#This Row],[Full Name]],[3]!Table17[#Data],3,0)</f>
        <v>#REF!</v>
      </c>
      <c r="R1214" t="e">
        <f>VLOOKUP(assembly_staff_import[[#This Row],[Formatted Works for Group]],[3]!Table7[#Data],1,0)</f>
        <v>#REF!</v>
      </c>
      <c r="S1214" t="e">
        <f>IF(assembly_staff_import[[#This Row],[Legislative Staff Type]]="Personal", assembly_staff_import[[#This Row],[Vlookup Works for Group]], assembly_staff_import[[#This Row],[Formatted Works for Group calc]]&amp;", Central Staff Office, Assembly")</f>
        <v>#REF!</v>
      </c>
      <c r="T1214" s="20" t="str">
        <f>TRIM(assembly_staff_import[[#This Row],[NAME_SOURCE_KEY]])</f>
        <v>BRADY, JOSEPH P</v>
      </c>
      <c r="U1214" t="s">
        <v>29379</v>
      </c>
      <c r="V1214" t="s">
        <v>29380</v>
      </c>
      <c r="W1214" t="s">
        <v>29381</v>
      </c>
      <c r="Y1214" t="str">
        <f>IF(assembly_staff_import[[#This Row],[Legislative Staff Type]]="Personal", PROPER(TRIM(assembly_staff_import[[#This Row],[Unit First MI via UNIT_SOURCE_KEY]])&amp;" "&amp;assembly_staff_import[[#This Row],[Unit Last via UNIT_SOURCE_KEY]]), PROPER(TRIM(assembly_staff_import[[#This Row],[UNIT NAME_SOURCE_KEY2]])))</f>
        <v>Peter J. Jr. Abbate</v>
      </c>
      <c r="Z1214" t="s">
        <v>29361</v>
      </c>
      <c r="AA1214" t="e">
        <f>VLOOKUP(assembly_staff_import[[#This Row],[Formatted and corrected Works for Group Text]],[3]!Table4[#Data],1,0)</f>
        <v>#REF!</v>
      </c>
      <c r="AB1214" t="e">
        <f>VLOOKUP(assembly_staff_import[[#This Row],[Formatted and corrected Works for Group Text]],[3]!Table5[#Data],2,0)</f>
        <v>#REF!</v>
      </c>
      <c r="AC1214" t="str">
        <f>IF(TRIM(assembly_staff_import[[#This Row],[PUBLIC INFO ADDR_SOURCE_KEY]])="CAPITOL, ALBANY", "Legislative / Capitol Office", "District Office")</f>
        <v>Legislative / Capitol Office</v>
      </c>
      <c r="AD1214" t="s">
        <v>29362</v>
      </c>
      <c r="AE1214" t="s">
        <v>29363</v>
      </c>
      <c r="AF1214" t="str">
        <f t="shared" si="65"/>
        <v xml:space="preserve">B50 </v>
      </c>
      <c r="AG1214" t="s">
        <v>29364</v>
      </c>
      <c r="AH1214" t="s">
        <v>29382</v>
      </c>
      <c r="AI1214" t="s">
        <v>23492</v>
      </c>
      <c r="AJ1214" t="s">
        <v>23493</v>
      </c>
    </row>
    <row r="1215" spans="1:36" x14ac:dyDescent="0.2">
      <c r="A1215" t="str">
        <f>TRIM(PROPER((assembly_staff_import[[#This Row],[First MI Name via NAME_SOURCE_KEY TEXT]]&amp;" "&amp;assembly_staff_import[[#This Row],[Last Name via NAME_SOURCE_KEY TEXT]]&amp;" "&amp;assembly_staff_import[[#This Row],[Suffix via NAME_SOURCE_KEY]])))</f>
        <v>Kelly I Steier</v>
      </c>
      <c r="B1215" t="str">
        <f>TRIM(CONCATENATE(TRIM(assembly_staff_import[[#This Row],[Full Name]]), ", ", assembly_staff_import[[#This Row],[Title]]))</f>
        <v>Kelly I Steier, Legis Aide</v>
      </c>
      <c r="C1215" t="e">
        <f>assembly_staff_import[[#This Row],[Vlookup_groups]]</f>
        <v>#REF!</v>
      </c>
      <c r="D1215" t="str">
        <f>IF(assembly_staff_import[[#This Row],[Legislative Staff Type]]="Personal",assembly_staff_import[[#This Row],[Formatted Personal Staff Office]],"")</f>
        <v>District Office</v>
      </c>
      <c r="E1215" t="s">
        <v>65</v>
      </c>
      <c r="F1215" s="19" t="s">
        <v>10913</v>
      </c>
      <c r="G1215" t="s">
        <v>67</v>
      </c>
      <c r="H1215" t="str">
        <f>TRIM(PROPER((assembly_staff_import[[#This Row],[Last Name via NAME_SOURCE_KEY TEXT]]&amp;" "&amp;assembly_staff_import[[#This Row],[Suffix via NAME_SOURCE_KEY]])))</f>
        <v>Steier</v>
      </c>
      <c r="I1215" t="str">
        <f>PROPER(assembly_staff_import[[#This Row],[JOB TITLE_SOURCE_KEY]])</f>
        <v xml:space="preserve">Legis Aide                                 </v>
      </c>
      <c r="J1215" t="s">
        <v>72</v>
      </c>
      <c r="K1215" t="e">
        <f>IF(assembly_staff_import[[#This Row],[Legislative Staff Type]]="Personal",assembly_staff_import[[#This Row],[Vlookup Reports To Person]], "")</f>
        <v>#REF!</v>
      </c>
      <c r="L1215" t="str">
        <f>PROPER(assembly_staff_import[[#This Row],[First MI Name via NAME_SOURCE_KEY TEXT]])</f>
        <v xml:space="preserve"> Kelly I</v>
      </c>
      <c r="M1215" t="s">
        <v>16287</v>
      </c>
      <c r="N1215" t="str">
        <f>LOWER(CONCATENATE(assembly_staff_import[[#This Row],[Last Name]],LEFT(assembly_staff_import[[#This Row],[First Name (no initial)]],1),"@nyassembly.gov"))</f>
        <v>steierk@nyassembly.gov</v>
      </c>
      <c r="O1215" t="s">
        <v>564</v>
      </c>
      <c r="P1215" t="e">
        <f>VLOOKUP(assembly_staff_import[[#This Row],[Full Name]],[3]!PEOPLE_March_20[#Data],1,0)</f>
        <v>#REF!</v>
      </c>
      <c r="Q1215" t="e">
        <f>VLOOKUP(assembly_staff_import[[#This Row],[Full Name]],[3]!Table17[#Data],3,0)</f>
        <v>#REF!</v>
      </c>
      <c r="R1215" t="e">
        <f>VLOOKUP(assembly_staff_import[[#This Row],[Formatted Works for Group]],[3]!Table7[#Data],1,0)</f>
        <v>#REF!</v>
      </c>
      <c r="S1215" t="e">
        <f>IF(assembly_staff_import[[#This Row],[Legislative Staff Type]]="Personal", assembly_staff_import[[#This Row],[Vlookup Works for Group]], assembly_staff_import[[#This Row],[Formatted Works for Group calc]]&amp;", Central Staff Office, Assembly")</f>
        <v>#REF!</v>
      </c>
      <c r="T1215" s="20" t="str">
        <f>TRIM(assembly_staff_import[[#This Row],[NAME_SOURCE_KEY]])</f>
        <v>STEIER, KELLY I</v>
      </c>
      <c r="U1215" t="s">
        <v>29383</v>
      </c>
      <c r="V1215" t="s">
        <v>29384</v>
      </c>
      <c r="W1215" t="s">
        <v>29385</v>
      </c>
      <c r="Y1215" t="str">
        <f>IF(assembly_staff_import[[#This Row],[Legislative Staff Type]]="Personal", PROPER(TRIM(assembly_staff_import[[#This Row],[Unit First MI via UNIT_SOURCE_KEY]])&amp;" "&amp;assembly_staff_import[[#This Row],[Unit Last via UNIT_SOURCE_KEY]]), PROPER(TRIM(assembly_staff_import[[#This Row],[UNIT NAME_SOURCE_KEY2]])))</f>
        <v>Peter J. Jr. Abbate</v>
      </c>
      <c r="Z1215" t="s">
        <v>29361</v>
      </c>
      <c r="AA1215" t="e">
        <f>VLOOKUP(assembly_staff_import[[#This Row],[Formatted and corrected Works for Group Text]],[3]!Table4[#Data],1,0)</f>
        <v>#REF!</v>
      </c>
      <c r="AB1215" t="e">
        <f>VLOOKUP(assembly_staff_import[[#This Row],[Formatted and corrected Works for Group Text]],[3]!Table5[#Data],2,0)</f>
        <v>#REF!</v>
      </c>
      <c r="AC1215" t="str">
        <f>IF(TRIM(assembly_staff_import[[#This Row],[PUBLIC INFO ADDR_SOURCE_KEY]])="CAPITOL, ALBANY", "Legislative / Capitol Office", "District Office")</f>
        <v>District Office</v>
      </c>
      <c r="AD1215" t="s">
        <v>29362</v>
      </c>
      <c r="AE1215" t="s">
        <v>29363</v>
      </c>
      <c r="AF1215" t="str">
        <f t="shared" si="65"/>
        <v xml:space="preserve">B50 </v>
      </c>
      <c r="AG1215" t="s">
        <v>29364</v>
      </c>
      <c r="AH1215" t="s">
        <v>29386</v>
      </c>
      <c r="AI1215" t="s">
        <v>23600</v>
      </c>
      <c r="AJ1215" t="s">
        <v>29366</v>
      </c>
    </row>
    <row r="1216" spans="1:36" x14ac:dyDescent="0.2">
      <c r="A1216" t="str">
        <f>TRIM(PROPER((assembly_staff_import[[#This Row],[First MI Name via NAME_SOURCE_KEY TEXT]]&amp;" "&amp;assembly_staff_import[[#This Row],[Last Name via NAME_SOURCE_KEY TEXT]]&amp;" "&amp;assembly_staff_import[[#This Row],[Suffix via NAME_SOURCE_KEY]])))</f>
        <v>Lisa M Samarija</v>
      </c>
      <c r="B1216" t="str">
        <f>TRIM(CONCATENATE(TRIM(assembly_staff_import[[#This Row],[Full Name]]), ", ", assembly_staff_import[[#This Row],[Title]]))</f>
        <v>Lisa M Samarija, Legis Aide</v>
      </c>
      <c r="C1216" t="e">
        <f>assembly_staff_import[[#This Row],[Vlookup_groups]]</f>
        <v>#REF!</v>
      </c>
      <c r="D1216" t="str">
        <f>IF(assembly_staff_import[[#This Row],[Legislative Staff Type]]="Personal",assembly_staff_import[[#This Row],[Formatted Personal Staff Office]],"")</f>
        <v>Legislative / Capitol Office</v>
      </c>
      <c r="E1216" t="s">
        <v>65</v>
      </c>
      <c r="F1216" s="19" t="s">
        <v>10913</v>
      </c>
      <c r="G1216" t="s">
        <v>67</v>
      </c>
      <c r="H1216" t="str">
        <f>TRIM(PROPER((assembly_staff_import[[#This Row],[Last Name via NAME_SOURCE_KEY TEXT]]&amp;" "&amp;assembly_staff_import[[#This Row],[Suffix via NAME_SOURCE_KEY]])))</f>
        <v>Samarija</v>
      </c>
      <c r="I1216" t="str">
        <f>PROPER(assembly_staff_import[[#This Row],[JOB TITLE_SOURCE_KEY]])</f>
        <v xml:space="preserve">Legis Aide                                 </v>
      </c>
      <c r="J1216" t="s">
        <v>72</v>
      </c>
      <c r="K1216" t="e">
        <f>IF(assembly_staff_import[[#This Row],[Legislative Staff Type]]="Personal",assembly_staff_import[[#This Row],[Vlookup Reports To Person]], "")</f>
        <v>#REF!</v>
      </c>
      <c r="L1216" t="str">
        <f>PROPER(assembly_staff_import[[#This Row],[First MI Name via NAME_SOURCE_KEY TEXT]])</f>
        <v xml:space="preserve"> Lisa M</v>
      </c>
      <c r="M1216" t="s">
        <v>21657</v>
      </c>
      <c r="N1216" t="str">
        <f>LOWER(CONCATENATE(assembly_staff_import[[#This Row],[Last Name]],LEFT(assembly_staff_import[[#This Row],[First Name (no initial)]],1),"@nyassembly.gov"))</f>
        <v>samarijal@nyassembly.gov</v>
      </c>
      <c r="O1216" t="s">
        <v>12349</v>
      </c>
      <c r="P1216" t="e">
        <f>VLOOKUP(assembly_staff_import[[#This Row],[Full Name]],[3]!PEOPLE_March_20[#Data],1,0)</f>
        <v>#REF!</v>
      </c>
      <c r="Q1216" t="e">
        <f>VLOOKUP(assembly_staff_import[[#This Row],[Full Name]],[3]!Table17[#Data],3,0)</f>
        <v>#REF!</v>
      </c>
      <c r="R1216" t="e">
        <f>VLOOKUP(assembly_staff_import[[#This Row],[Formatted Works for Group]],[3]!Table7[#Data],1,0)</f>
        <v>#REF!</v>
      </c>
      <c r="S1216" t="e">
        <f>IF(assembly_staff_import[[#This Row],[Legislative Staff Type]]="Personal", assembly_staff_import[[#This Row],[Vlookup Works for Group]], assembly_staff_import[[#This Row],[Formatted Works for Group calc]]&amp;", Central Staff Office, Assembly")</f>
        <v>#REF!</v>
      </c>
      <c r="T1216" s="20" t="str">
        <f>TRIM(assembly_staff_import[[#This Row],[NAME_SOURCE_KEY]])</f>
        <v>SAMARIJA, LISA M</v>
      </c>
      <c r="U1216" t="s">
        <v>29387</v>
      </c>
      <c r="V1216" t="s">
        <v>29388</v>
      </c>
      <c r="W1216" t="s">
        <v>24959</v>
      </c>
      <c r="Y1216" t="str">
        <f>IF(assembly_staff_import[[#This Row],[Legislative Staff Type]]="Personal", PROPER(TRIM(assembly_staff_import[[#This Row],[Unit First MI via UNIT_SOURCE_KEY]])&amp;" "&amp;assembly_staff_import[[#This Row],[Unit Last via UNIT_SOURCE_KEY]]), PROPER(TRIM(assembly_staff_import[[#This Row],[UNIT NAME_SOURCE_KEY2]])))</f>
        <v>Peter J. Jr. Abbate</v>
      </c>
      <c r="Z1216" t="s">
        <v>29361</v>
      </c>
      <c r="AA1216" t="e">
        <f>VLOOKUP(assembly_staff_import[[#This Row],[Formatted and corrected Works for Group Text]],[3]!Table4[#Data],1,0)</f>
        <v>#REF!</v>
      </c>
      <c r="AB1216" t="e">
        <f>VLOOKUP(assembly_staff_import[[#This Row],[Formatted and corrected Works for Group Text]],[3]!Table5[#Data],2,0)</f>
        <v>#REF!</v>
      </c>
      <c r="AC1216" t="str">
        <f>IF(TRIM(assembly_staff_import[[#This Row],[PUBLIC INFO ADDR_SOURCE_KEY]])="CAPITOL, ALBANY", "Legislative / Capitol Office", "District Office")</f>
        <v>Legislative / Capitol Office</v>
      </c>
      <c r="AD1216" t="s">
        <v>29362</v>
      </c>
      <c r="AE1216" t="s">
        <v>29363</v>
      </c>
      <c r="AF1216" t="str">
        <f t="shared" si="65"/>
        <v xml:space="preserve">B50 </v>
      </c>
      <c r="AG1216" t="s">
        <v>29364</v>
      </c>
      <c r="AH1216" t="s">
        <v>29389</v>
      </c>
      <c r="AI1216" t="s">
        <v>23600</v>
      </c>
      <c r="AJ1216" t="s">
        <v>23493</v>
      </c>
    </row>
    <row r="1217" spans="1:36" x14ac:dyDescent="0.2">
      <c r="A1217" t="str">
        <f>TRIM(PROPER((assembly_staff_import[[#This Row],[First MI Name via NAME_SOURCE_KEY TEXT]]&amp;" "&amp;assembly_staff_import[[#This Row],[Last Name via NAME_SOURCE_KEY TEXT]]&amp;" "&amp;assembly_staff_import[[#This Row],[Suffix via NAME_SOURCE_KEY]])))</f>
        <v>Lisamarie Bono</v>
      </c>
      <c r="B1217" t="str">
        <f>TRIM(CONCATENATE(TRIM(assembly_staff_import[[#This Row],[Full Name]]), ", ", assembly_staff_import[[#This Row],[Title]]))</f>
        <v>Lisamarie Bono, Legis Aide</v>
      </c>
      <c r="C1217" t="e">
        <f>assembly_staff_import[[#This Row],[Vlookup_groups]]</f>
        <v>#REF!</v>
      </c>
      <c r="D1217" t="str">
        <f>IF(assembly_staff_import[[#This Row],[Legislative Staff Type]]="Personal",assembly_staff_import[[#This Row],[Formatted Personal Staff Office]],"")</f>
        <v>District Office</v>
      </c>
      <c r="E1217" t="s">
        <v>65</v>
      </c>
      <c r="F1217" s="19" t="s">
        <v>10913</v>
      </c>
      <c r="G1217" t="s">
        <v>67</v>
      </c>
      <c r="H1217" t="str">
        <f>TRIM(PROPER((assembly_staff_import[[#This Row],[Last Name via NAME_SOURCE_KEY TEXT]]&amp;" "&amp;assembly_staff_import[[#This Row],[Suffix via NAME_SOURCE_KEY]])))</f>
        <v>Bono</v>
      </c>
      <c r="I1217" t="str">
        <f>PROPER(assembly_staff_import[[#This Row],[JOB TITLE_SOURCE_KEY]])</f>
        <v xml:space="preserve">Legis Aide                                 </v>
      </c>
      <c r="J1217" t="s">
        <v>72</v>
      </c>
      <c r="K1217" t="e">
        <f>IF(assembly_staff_import[[#This Row],[Legislative Staff Type]]="Personal",assembly_staff_import[[#This Row],[Vlookup Reports To Person]], "")</f>
        <v>#REF!</v>
      </c>
      <c r="L1217" t="str">
        <f>PROPER(assembly_staff_import[[#This Row],[First MI Name via NAME_SOURCE_KEY TEXT]])</f>
        <v xml:space="preserve"> Lisamarie</v>
      </c>
      <c r="M1217" t="s">
        <v>22056</v>
      </c>
      <c r="N1217" t="str">
        <f>LOWER(CONCATENATE(assembly_staff_import[[#This Row],[Last Name]],LEFT(assembly_staff_import[[#This Row],[First Name (no initial)]],1),"@nyassembly.gov"))</f>
        <v>bonol@nyassembly.gov</v>
      </c>
      <c r="O1217" t="s">
        <v>22058</v>
      </c>
      <c r="P1217" t="e">
        <f>VLOOKUP(assembly_staff_import[[#This Row],[Full Name]],[3]!PEOPLE_March_20[#Data],1,0)</f>
        <v>#REF!</v>
      </c>
      <c r="Q1217" t="e">
        <f>VLOOKUP(assembly_staff_import[[#This Row],[Full Name]],[3]!Table17[#Data],3,0)</f>
        <v>#REF!</v>
      </c>
      <c r="R1217" t="e">
        <f>VLOOKUP(assembly_staff_import[[#This Row],[Formatted Works for Group]],[3]!Table7[#Data],1,0)</f>
        <v>#REF!</v>
      </c>
      <c r="S1217" t="e">
        <f>IF(assembly_staff_import[[#This Row],[Legislative Staff Type]]="Personal", assembly_staff_import[[#This Row],[Vlookup Works for Group]], assembly_staff_import[[#This Row],[Formatted Works for Group calc]]&amp;", Central Staff Office, Assembly")</f>
        <v>#REF!</v>
      </c>
      <c r="T1217" s="20" t="str">
        <f>TRIM(assembly_staff_import[[#This Row],[NAME_SOURCE_KEY]])</f>
        <v>BONO, LISAMARIE</v>
      </c>
      <c r="U1217" t="s">
        <v>29390</v>
      </c>
      <c r="V1217" t="s">
        <v>29391</v>
      </c>
      <c r="W1217" t="s">
        <v>29392</v>
      </c>
      <c r="Y1217" t="str">
        <f>IF(assembly_staff_import[[#This Row],[Legislative Staff Type]]="Personal", PROPER(TRIM(assembly_staff_import[[#This Row],[Unit First MI via UNIT_SOURCE_KEY]])&amp;" "&amp;assembly_staff_import[[#This Row],[Unit Last via UNIT_SOURCE_KEY]]), PROPER(TRIM(assembly_staff_import[[#This Row],[UNIT NAME_SOURCE_KEY2]])))</f>
        <v>Peter J. Jr. Abbate</v>
      </c>
      <c r="Z1217" t="s">
        <v>29361</v>
      </c>
      <c r="AA1217" t="e">
        <f>VLOOKUP(assembly_staff_import[[#This Row],[Formatted and corrected Works for Group Text]],[3]!Table4[#Data],1,0)</f>
        <v>#REF!</v>
      </c>
      <c r="AB1217" t="e">
        <f>VLOOKUP(assembly_staff_import[[#This Row],[Formatted and corrected Works for Group Text]],[3]!Table5[#Data],2,0)</f>
        <v>#REF!</v>
      </c>
      <c r="AC1217" t="str">
        <f>IF(TRIM(assembly_staff_import[[#This Row],[PUBLIC INFO ADDR_SOURCE_KEY]])="CAPITOL, ALBANY", "Legislative / Capitol Office", "District Office")</f>
        <v>District Office</v>
      </c>
      <c r="AD1217" t="s">
        <v>29362</v>
      </c>
      <c r="AE1217" t="s">
        <v>29363</v>
      </c>
      <c r="AF1217" t="str">
        <f t="shared" si="65"/>
        <v xml:space="preserve">B50 </v>
      </c>
      <c r="AG1217" t="s">
        <v>29364</v>
      </c>
      <c r="AH1217" t="s">
        <v>29393</v>
      </c>
      <c r="AI1217" t="s">
        <v>23600</v>
      </c>
      <c r="AJ1217" t="s">
        <v>29366</v>
      </c>
    </row>
    <row r="1218" spans="1:36" x14ac:dyDescent="0.2">
      <c r="A1218" t="str">
        <f>TRIM(PROPER((assembly_staff_import[[#This Row],[First MI Name via NAME_SOURCE_KEY TEXT]]&amp;" "&amp;assembly_staff_import[[#This Row],[Last Name via NAME_SOURCE_KEY TEXT]]&amp;" "&amp;assembly_staff_import[[#This Row],[Suffix via NAME_SOURCE_KEY]])))</f>
        <v>Victoria C Kelly</v>
      </c>
      <c r="B1218" t="str">
        <f>TRIM(CONCATENATE(TRIM(assembly_staff_import[[#This Row],[Full Name]]), ", ", assembly_staff_import[[#This Row],[Title]]))</f>
        <v>Victoria C Kelly, Dir Communications</v>
      </c>
      <c r="C1218" t="e">
        <f>assembly_staff_import[[#This Row],[Vlookup_groups]]</f>
        <v>#REF!</v>
      </c>
      <c r="D1218" t="str">
        <f>IF(assembly_staff_import[[#This Row],[Legislative Staff Type]]="Personal",assembly_staff_import[[#This Row],[Formatted Personal Staff Office]],"")</f>
        <v>District Office</v>
      </c>
      <c r="E1218" t="s">
        <v>65</v>
      </c>
      <c r="F1218" s="19" t="s">
        <v>10913</v>
      </c>
      <c r="G1218" t="s">
        <v>67</v>
      </c>
      <c r="H1218" t="str">
        <f>TRIM(PROPER((assembly_staff_import[[#This Row],[Last Name via NAME_SOURCE_KEY TEXT]]&amp;" "&amp;assembly_staff_import[[#This Row],[Suffix via NAME_SOURCE_KEY]])))</f>
        <v>Kelly</v>
      </c>
      <c r="I1218" t="str">
        <f>PROPER(assembly_staff_import[[#This Row],[JOB TITLE_SOURCE_KEY]])</f>
        <v xml:space="preserve">Dir Communications                         </v>
      </c>
      <c r="J1218" t="s">
        <v>72</v>
      </c>
      <c r="K1218" t="e">
        <f>IF(assembly_staff_import[[#This Row],[Legislative Staff Type]]="Personal",assembly_staff_import[[#This Row],[Vlookup Reports To Person]], "")</f>
        <v>#REF!</v>
      </c>
      <c r="L1218" t="str">
        <f>PROPER(assembly_staff_import[[#This Row],[First MI Name via NAME_SOURCE_KEY TEXT]])</f>
        <v xml:space="preserve"> Victoria C</v>
      </c>
      <c r="M1218" t="s">
        <v>22013</v>
      </c>
      <c r="N1218" t="str">
        <f>LOWER(CONCATENATE(assembly_staff_import[[#This Row],[Last Name]],LEFT(assembly_staff_import[[#This Row],[First Name (no initial)]],1),"@nyassembly.gov"))</f>
        <v>kellyv@nyassembly.gov</v>
      </c>
      <c r="O1218" t="s">
        <v>15843</v>
      </c>
      <c r="P1218" t="e">
        <f>VLOOKUP(assembly_staff_import[[#This Row],[Full Name]],[3]!PEOPLE_March_20[#Data],1,0)</f>
        <v>#REF!</v>
      </c>
      <c r="Q1218" t="e">
        <f>VLOOKUP(assembly_staff_import[[#This Row],[Full Name]],[3]!Table17[#Data],3,0)</f>
        <v>#REF!</v>
      </c>
      <c r="R1218" t="e">
        <f>VLOOKUP(assembly_staff_import[[#This Row],[Formatted Works for Group]],[3]!Table7[#Data],1,0)</f>
        <v>#REF!</v>
      </c>
      <c r="S1218" t="e">
        <f>IF(assembly_staff_import[[#This Row],[Legislative Staff Type]]="Personal", assembly_staff_import[[#This Row],[Vlookup Works for Group]], assembly_staff_import[[#This Row],[Formatted Works for Group calc]]&amp;", Central Staff Office, Assembly")</f>
        <v>#REF!</v>
      </c>
      <c r="T1218" s="20" t="str">
        <f>TRIM(assembly_staff_import[[#This Row],[NAME_SOURCE_KEY]])</f>
        <v>KELLY, VICTORIA C</v>
      </c>
      <c r="U1218" t="s">
        <v>29394</v>
      </c>
      <c r="V1218" t="s">
        <v>29140</v>
      </c>
      <c r="W1218" t="s">
        <v>29395</v>
      </c>
      <c r="Y1218" t="str">
        <f>IF(assembly_staff_import[[#This Row],[Legislative Staff Type]]="Personal", PROPER(TRIM(assembly_staff_import[[#This Row],[Unit First MI via UNIT_SOURCE_KEY]])&amp;" "&amp;assembly_staff_import[[#This Row],[Unit Last via UNIT_SOURCE_KEY]]), PROPER(TRIM(assembly_staff_import[[#This Row],[UNIT NAME_SOURCE_KEY2]])))</f>
        <v>Peter J. Jr. Abbate</v>
      </c>
      <c r="Z1218" t="s">
        <v>29361</v>
      </c>
      <c r="AA1218" t="e">
        <f>VLOOKUP(assembly_staff_import[[#This Row],[Formatted and corrected Works for Group Text]],[3]!Table4[#Data],1,0)</f>
        <v>#REF!</v>
      </c>
      <c r="AB1218" t="e">
        <f>VLOOKUP(assembly_staff_import[[#This Row],[Formatted and corrected Works for Group Text]],[3]!Table5[#Data],2,0)</f>
        <v>#REF!</v>
      </c>
      <c r="AC1218" t="str">
        <f>IF(TRIM(assembly_staff_import[[#This Row],[PUBLIC INFO ADDR_SOURCE_KEY]])="CAPITOL, ALBANY", "Legislative / Capitol Office", "District Office")</f>
        <v>District Office</v>
      </c>
      <c r="AD1218" t="s">
        <v>29362</v>
      </c>
      <c r="AE1218" t="s">
        <v>29363</v>
      </c>
      <c r="AF1218" t="str">
        <f t="shared" si="65"/>
        <v xml:space="preserve">B50 </v>
      </c>
      <c r="AG1218" t="s">
        <v>29364</v>
      </c>
      <c r="AH1218" t="s">
        <v>29396</v>
      </c>
      <c r="AI1218" t="s">
        <v>23873</v>
      </c>
      <c r="AJ1218" t="s">
        <v>29366</v>
      </c>
    </row>
    <row r="1219" spans="1:36" x14ac:dyDescent="0.2">
      <c r="A1219" t="str">
        <f>TRIM(PROPER((assembly_staff_import[[#This Row],[First MI Name via NAME_SOURCE_KEY TEXT]]&amp;" "&amp;assembly_staff_import[[#This Row],[Last Name via NAME_SOURCE_KEY TEXT]]&amp;" "&amp;assembly_staff_import[[#This Row],[Suffix via NAME_SOURCE_KEY]])))</f>
        <v>Victoria J Mazzola</v>
      </c>
      <c r="B1219" t="str">
        <f>TRIM(CONCATENATE(TRIM(assembly_staff_import[[#This Row],[Full Name]]), ", ", assembly_staff_import[[#This Row],[Title]]))</f>
        <v>Victoria J Mazzola, Legis Aide</v>
      </c>
      <c r="C1219" t="e">
        <f>assembly_staff_import[[#This Row],[Vlookup_groups]]</f>
        <v>#REF!</v>
      </c>
      <c r="D1219" t="str">
        <f>IF(assembly_staff_import[[#This Row],[Legislative Staff Type]]="Personal",assembly_staff_import[[#This Row],[Formatted Personal Staff Office]],"")</f>
        <v>District Office</v>
      </c>
      <c r="E1219" t="s">
        <v>65</v>
      </c>
      <c r="F1219" s="19" t="s">
        <v>10913</v>
      </c>
      <c r="G1219" t="s">
        <v>67</v>
      </c>
      <c r="H1219" t="str">
        <f>TRIM(PROPER((assembly_staff_import[[#This Row],[Last Name via NAME_SOURCE_KEY TEXT]]&amp;" "&amp;assembly_staff_import[[#This Row],[Suffix via NAME_SOURCE_KEY]])))</f>
        <v>Mazzola</v>
      </c>
      <c r="I1219" t="str">
        <f>PROPER(assembly_staff_import[[#This Row],[JOB TITLE_SOURCE_KEY]])</f>
        <v xml:space="preserve">Legis Aide                                 </v>
      </c>
      <c r="J1219" t="s">
        <v>72</v>
      </c>
      <c r="K1219" t="e">
        <f>IF(assembly_staff_import[[#This Row],[Legislative Staff Type]]="Personal",assembly_staff_import[[#This Row],[Vlookup Reports To Person]], "")</f>
        <v>#REF!</v>
      </c>
      <c r="L1219" t="str">
        <f>PROPER(assembly_staff_import[[#This Row],[First MI Name via NAME_SOURCE_KEY TEXT]])</f>
        <v xml:space="preserve"> Victoria J</v>
      </c>
      <c r="M1219" t="s">
        <v>16300</v>
      </c>
      <c r="N1219" t="str">
        <f>LOWER(CONCATENATE(assembly_staff_import[[#This Row],[Last Name]],LEFT(assembly_staff_import[[#This Row],[First Name (no initial)]],1),"@nyassembly.gov"))</f>
        <v>mazzolav@nyassembly.gov</v>
      </c>
      <c r="O1219" t="s">
        <v>15843</v>
      </c>
      <c r="P1219" t="e">
        <f>VLOOKUP(assembly_staff_import[[#This Row],[Full Name]],[3]!PEOPLE_March_20[#Data],1,0)</f>
        <v>#REF!</v>
      </c>
      <c r="Q1219" t="e">
        <f>VLOOKUP(assembly_staff_import[[#This Row],[Full Name]],[3]!Table17[#Data],3,0)</f>
        <v>#REF!</v>
      </c>
      <c r="R1219" t="e">
        <f>VLOOKUP(assembly_staff_import[[#This Row],[Formatted Works for Group]],[3]!Table7[#Data],1,0)</f>
        <v>#REF!</v>
      </c>
      <c r="S1219" t="e">
        <f>IF(assembly_staff_import[[#This Row],[Legislative Staff Type]]="Personal", assembly_staff_import[[#This Row],[Vlookup Works for Group]], assembly_staff_import[[#This Row],[Formatted Works for Group calc]]&amp;", Central Staff Office, Assembly")</f>
        <v>#REF!</v>
      </c>
      <c r="T1219" s="20" t="str">
        <f>TRIM(assembly_staff_import[[#This Row],[NAME_SOURCE_KEY]])</f>
        <v>MAZZOLA, VICTORIA J</v>
      </c>
      <c r="U1219" t="s">
        <v>29397</v>
      </c>
      <c r="V1219" t="s">
        <v>29398</v>
      </c>
      <c r="W1219" t="s">
        <v>29399</v>
      </c>
      <c r="Y1219" t="str">
        <f>IF(assembly_staff_import[[#This Row],[Legislative Staff Type]]="Personal", PROPER(TRIM(assembly_staff_import[[#This Row],[Unit First MI via UNIT_SOURCE_KEY]])&amp;" "&amp;assembly_staff_import[[#This Row],[Unit Last via UNIT_SOURCE_KEY]]), PROPER(TRIM(assembly_staff_import[[#This Row],[UNIT NAME_SOURCE_KEY2]])))</f>
        <v>Peter J. Jr. Abbate</v>
      </c>
      <c r="Z1219" t="s">
        <v>29361</v>
      </c>
      <c r="AA1219" t="e">
        <f>VLOOKUP(assembly_staff_import[[#This Row],[Formatted and corrected Works for Group Text]],[3]!Table4[#Data],1,0)</f>
        <v>#REF!</v>
      </c>
      <c r="AB1219" t="e">
        <f>VLOOKUP(assembly_staff_import[[#This Row],[Formatted and corrected Works for Group Text]],[3]!Table5[#Data],2,0)</f>
        <v>#REF!</v>
      </c>
      <c r="AC1219" t="str">
        <f>IF(TRIM(assembly_staff_import[[#This Row],[PUBLIC INFO ADDR_SOURCE_KEY]])="CAPITOL, ALBANY", "Legislative / Capitol Office", "District Office")</f>
        <v>District Office</v>
      </c>
      <c r="AD1219" t="s">
        <v>29362</v>
      </c>
      <c r="AE1219" t="s">
        <v>29363</v>
      </c>
      <c r="AF1219" t="str">
        <f t="shared" si="65"/>
        <v xml:space="preserve">B50 </v>
      </c>
      <c r="AG1219" t="s">
        <v>29364</v>
      </c>
      <c r="AH1219" t="s">
        <v>29400</v>
      </c>
      <c r="AI1219" t="s">
        <v>23600</v>
      </c>
      <c r="AJ1219" t="s">
        <v>29366</v>
      </c>
    </row>
    <row r="1220" spans="1:36" x14ac:dyDescent="0.2">
      <c r="A1220" t="str">
        <f>TRIM(PROPER((assembly_staff_import[[#This Row],[First MI Name via NAME_SOURCE_KEY TEXT]]&amp;" "&amp;assembly_staff_import[[#This Row],[Last Name via NAME_SOURCE_KEY TEXT]]&amp;" "&amp;assembly_staff_import[[#This Row],[Suffix via NAME_SOURCE_KEY]])))</f>
        <v>Aaron N Baker</v>
      </c>
      <c r="B1220" t="str">
        <f>TRIM(CONCATENATE(TRIM(assembly_staff_import[[#This Row],[Full Name]]), ", ", assembly_staff_import[[#This Row],[Title]]))</f>
        <v>Aaron N Baker, Chief Of Staff</v>
      </c>
      <c r="C1220" t="e">
        <f>assembly_staff_import[[#This Row],[Vlookup_groups]]</f>
        <v>#REF!</v>
      </c>
      <c r="D1220" t="str">
        <f>IF(assembly_staff_import[[#This Row],[Legislative Staff Type]]="Personal",assembly_staff_import[[#This Row],[Formatted Personal Staff Office]],"")</f>
        <v>District Office</v>
      </c>
      <c r="E1220" t="s">
        <v>65</v>
      </c>
      <c r="F1220" s="19" t="s">
        <v>10913</v>
      </c>
      <c r="G1220" t="s">
        <v>67</v>
      </c>
      <c r="H1220" t="str">
        <f>TRIM(PROPER((assembly_staff_import[[#This Row],[Last Name via NAME_SOURCE_KEY TEXT]]&amp;" "&amp;assembly_staff_import[[#This Row],[Suffix via NAME_SOURCE_KEY]])))</f>
        <v>Baker</v>
      </c>
      <c r="I1220" t="str">
        <f>PROPER(assembly_staff_import[[#This Row],[JOB TITLE_SOURCE_KEY]])</f>
        <v xml:space="preserve">Chief Of Staff                             </v>
      </c>
      <c r="J1220" t="s">
        <v>72</v>
      </c>
      <c r="K1220" t="e">
        <f>IF(assembly_staff_import[[#This Row],[Legislative Staff Type]]="Personal",assembly_staff_import[[#This Row],[Vlookup Reports To Person]], "")</f>
        <v>#REF!</v>
      </c>
      <c r="L1220" t="str">
        <f>PROPER(assembly_staff_import[[#This Row],[First MI Name via NAME_SOURCE_KEY TEXT]])</f>
        <v xml:space="preserve"> Aaron N</v>
      </c>
      <c r="M1220" t="s">
        <v>23109</v>
      </c>
      <c r="N1220" t="str">
        <f>LOWER(CONCATENATE(assembly_staff_import[[#This Row],[Last Name]],LEFT(assembly_staff_import[[#This Row],[First Name (no initial)]],1),"@nyassembly.gov"))</f>
        <v>bakera@nyassembly.gov</v>
      </c>
      <c r="O1220" t="s">
        <v>24899</v>
      </c>
      <c r="P1220" t="e">
        <f>VLOOKUP(assembly_staff_import[[#This Row],[Full Name]],[3]!PEOPLE_March_20[#Data],1,0)</f>
        <v>#REF!</v>
      </c>
      <c r="Q1220" t="e">
        <f>VLOOKUP(assembly_staff_import[[#This Row],[Full Name]],[3]!Table17[#Data],3,0)</f>
        <v>#REF!</v>
      </c>
      <c r="R1220" t="e">
        <f>VLOOKUP(assembly_staff_import[[#This Row],[Formatted Works for Group]],[3]!Table7[#Data],1,0)</f>
        <v>#REF!</v>
      </c>
      <c r="S1220" t="e">
        <f>IF(assembly_staff_import[[#This Row],[Legislative Staff Type]]="Personal", assembly_staff_import[[#This Row],[Vlookup Works for Group]], assembly_staff_import[[#This Row],[Formatted Works for Group calc]]&amp;", Central Staff Office, Assembly")</f>
        <v>#REF!</v>
      </c>
      <c r="T1220" s="20" t="str">
        <f>TRIM(assembly_staff_import[[#This Row],[NAME_SOURCE_KEY]])</f>
        <v>BAKER, AARON N</v>
      </c>
      <c r="U1220" t="s">
        <v>29401</v>
      </c>
      <c r="V1220" t="s">
        <v>27499</v>
      </c>
      <c r="W1220" t="s">
        <v>29402</v>
      </c>
      <c r="Y1220" t="str">
        <f>IF(assembly_staff_import[[#This Row],[Legislative Staff Type]]="Personal", PROPER(TRIM(assembly_staff_import[[#This Row],[Unit First MI via UNIT_SOURCE_KEY]])&amp;" "&amp;assembly_staff_import[[#This Row],[Unit Last via UNIT_SOURCE_KEY]]), PROPER(TRIM(assembly_staff_import[[#This Row],[UNIT NAME_SOURCE_KEY2]])))</f>
        <v>Peter A. Lawrence</v>
      </c>
      <c r="Z1220" t="s">
        <v>29403</v>
      </c>
      <c r="AA1220" t="e">
        <f>VLOOKUP(assembly_staff_import[[#This Row],[Formatted and corrected Works for Group Text]],[3]!Table4[#Data],1,0)</f>
        <v>#REF!</v>
      </c>
      <c r="AB1220" t="e">
        <f>VLOOKUP(assembly_staff_import[[#This Row],[Formatted and corrected Works for Group Text]],[3]!Table5[#Data],2,0)</f>
        <v>#REF!</v>
      </c>
      <c r="AC1220" t="str">
        <f>IF(TRIM(assembly_staff_import[[#This Row],[PUBLIC INFO ADDR_SOURCE_KEY]])="CAPITOL, ALBANY", "Legislative / Capitol Office", "District Office")</f>
        <v>District Office</v>
      </c>
      <c r="AD1220" t="s">
        <v>29404</v>
      </c>
      <c r="AE1220" t="s">
        <v>29405</v>
      </c>
      <c r="AF1220" t="str">
        <f>"N65 "</f>
        <v xml:space="preserve">N65 </v>
      </c>
      <c r="AG1220" t="s">
        <v>29406</v>
      </c>
      <c r="AH1220" t="s">
        <v>29407</v>
      </c>
      <c r="AI1220" t="s">
        <v>23587</v>
      </c>
      <c r="AJ1220" t="s">
        <v>28359</v>
      </c>
    </row>
    <row r="1221" spans="1:36" x14ac:dyDescent="0.2">
      <c r="A1221" t="str">
        <f>TRIM(PROPER((assembly_staff_import[[#This Row],[First MI Name via NAME_SOURCE_KEY TEXT]]&amp;" "&amp;assembly_staff_import[[#This Row],[Last Name via NAME_SOURCE_KEY TEXT]]&amp;" "&amp;assembly_staff_import[[#This Row],[Suffix via NAME_SOURCE_KEY]])))</f>
        <v>Randy T Jensen</v>
      </c>
      <c r="B1221" t="str">
        <f>TRIM(CONCATENATE(TRIM(assembly_staff_import[[#This Row],[Full Name]]), ", ", assembly_staff_import[[#This Row],[Title]]))</f>
        <v>Randy T Jensen, D O Assistant</v>
      </c>
      <c r="C1221" t="e">
        <f>assembly_staff_import[[#This Row],[Vlookup_groups]]</f>
        <v>#REF!</v>
      </c>
      <c r="D1221" t="str">
        <f>IF(assembly_staff_import[[#This Row],[Legislative Staff Type]]="Personal",assembly_staff_import[[#This Row],[Formatted Personal Staff Office]],"")</f>
        <v>District Office</v>
      </c>
      <c r="E1221" t="s">
        <v>65</v>
      </c>
      <c r="F1221" s="19" t="s">
        <v>10913</v>
      </c>
      <c r="G1221" t="s">
        <v>67</v>
      </c>
      <c r="H1221" t="str">
        <f>TRIM(PROPER((assembly_staff_import[[#This Row],[Last Name via NAME_SOURCE_KEY TEXT]]&amp;" "&amp;assembly_staff_import[[#This Row],[Suffix via NAME_SOURCE_KEY]])))</f>
        <v>Jensen</v>
      </c>
      <c r="I1221" t="str">
        <f>PROPER(assembly_staff_import[[#This Row],[JOB TITLE_SOURCE_KEY]])</f>
        <v xml:space="preserve">D O Assistant                              </v>
      </c>
      <c r="J1221" t="s">
        <v>72</v>
      </c>
      <c r="K1221" t="e">
        <f>IF(assembly_staff_import[[#This Row],[Legislative Staff Type]]="Personal",assembly_staff_import[[#This Row],[Vlookup Reports To Person]], "")</f>
        <v>#REF!</v>
      </c>
      <c r="L1221" t="str">
        <f>PROPER(assembly_staff_import[[#This Row],[First MI Name via NAME_SOURCE_KEY TEXT]])</f>
        <v xml:space="preserve"> Randy T</v>
      </c>
      <c r="M1221" t="s">
        <v>16390</v>
      </c>
      <c r="N1221" t="str">
        <f>LOWER(CONCATENATE(assembly_staff_import[[#This Row],[Last Name]],LEFT(assembly_staff_import[[#This Row],[First Name (no initial)]],1),"@nyassembly.gov"))</f>
        <v>jensenr@nyassembly.gov</v>
      </c>
      <c r="O1221" t="s">
        <v>25470</v>
      </c>
      <c r="P1221" t="e">
        <f>VLOOKUP(assembly_staff_import[[#This Row],[Full Name]],[3]!PEOPLE_March_20[#Data],1,0)</f>
        <v>#REF!</v>
      </c>
      <c r="Q1221" t="e">
        <f>VLOOKUP(assembly_staff_import[[#This Row],[Full Name]],[3]!Table17[#Data],3,0)</f>
        <v>#REF!</v>
      </c>
      <c r="R1221" t="e">
        <f>VLOOKUP(assembly_staff_import[[#This Row],[Formatted Works for Group]],[3]!Table7[#Data],1,0)</f>
        <v>#REF!</v>
      </c>
      <c r="S1221" t="e">
        <f>IF(assembly_staff_import[[#This Row],[Legislative Staff Type]]="Personal", assembly_staff_import[[#This Row],[Vlookup Works for Group]], assembly_staff_import[[#This Row],[Formatted Works for Group calc]]&amp;", Central Staff Office, Assembly")</f>
        <v>#REF!</v>
      </c>
      <c r="T1221" s="20" t="str">
        <f>TRIM(assembly_staff_import[[#This Row],[NAME_SOURCE_KEY]])</f>
        <v>JENSEN, RANDY T</v>
      </c>
      <c r="U1221" t="s">
        <v>29408</v>
      </c>
      <c r="V1221" t="s">
        <v>29409</v>
      </c>
      <c r="W1221" t="s">
        <v>29410</v>
      </c>
      <c r="Y1221" t="str">
        <f>IF(assembly_staff_import[[#This Row],[Legislative Staff Type]]="Personal", PROPER(TRIM(assembly_staff_import[[#This Row],[Unit First MI via UNIT_SOURCE_KEY]])&amp;" "&amp;assembly_staff_import[[#This Row],[Unit Last via UNIT_SOURCE_KEY]]), PROPER(TRIM(assembly_staff_import[[#This Row],[UNIT NAME_SOURCE_KEY2]])))</f>
        <v>Peter A. Lawrence</v>
      </c>
      <c r="Z1221" t="s">
        <v>29403</v>
      </c>
      <c r="AA1221" t="e">
        <f>VLOOKUP(assembly_staff_import[[#This Row],[Formatted and corrected Works for Group Text]],[3]!Table4[#Data],1,0)</f>
        <v>#REF!</v>
      </c>
      <c r="AB1221" t="e">
        <f>VLOOKUP(assembly_staff_import[[#This Row],[Formatted and corrected Works for Group Text]],[3]!Table5[#Data],2,0)</f>
        <v>#REF!</v>
      </c>
      <c r="AC1221" t="str">
        <f>IF(TRIM(assembly_staff_import[[#This Row],[PUBLIC INFO ADDR_SOURCE_KEY]])="CAPITOL, ALBANY", "Legislative / Capitol Office", "District Office")</f>
        <v>District Office</v>
      </c>
      <c r="AD1221" t="s">
        <v>29404</v>
      </c>
      <c r="AE1221" t="s">
        <v>29405</v>
      </c>
      <c r="AF1221" t="str">
        <f>"N65 "</f>
        <v xml:space="preserve">N65 </v>
      </c>
      <c r="AG1221" t="s">
        <v>29406</v>
      </c>
      <c r="AH1221" t="s">
        <v>29411</v>
      </c>
      <c r="AI1221" t="s">
        <v>25469</v>
      </c>
      <c r="AJ1221" t="s">
        <v>28359</v>
      </c>
    </row>
    <row r="1222" spans="1:36" x14ac:dyDescent="0.2">
      <c r="A1222" t="str">
        <f>TRIM(PROPER((assembly_staff_import[[#This Row],[First MI Name via NAME_SOURCE_KEY TEXT]]&amp;" "&amp;assembly_staff_import[[#This Row],[Last Name via NAME_SOURCE_KEY TEXT]]&amp;" "&amp;assembly_staff_import[[#This Row],[Suffix via NAME_SOURCE_KEY]])))</f>
        <v>Frank M Dixon</v>
      </c>
      <c r="B1222" t="str">
        <f>TRIM(CONCATENATE(TRIM(assembly_staff_import[[#This Row],[Full Name]]), ", ", assembly_staff_import[[#This Row],[Title]]))</f>
        <v>Frank M Dixon, Legis Aide</v>
      </c>
      <c r="C1222" t="e">
        <f>assembly_staff_import[[#This Row],[Vlookup_groups]]</f>
        <v>#REF!</v>
      </c>
      <c r="D1222" t="str">
        <f>IF(assembly_staff_import[[#This Row],[Legislative Staff Type]]="Personal",assembly_staff_import[[#This Row],[Formatted Personal Staff Office]],"")</f>
        <v>District Office</v>
      </c>
      <c r="E1222" t="s">
        <v>65</v>
      </c>
      <c r="F1222" s="19" t="s">
        <v>10913</v>
      </c>
      <c r="G1222" t="s">
        <v>67</v>
      </c>
      <c r="H1222" t="str">
        <f>TRIM(PROPER((assembly_staff_import[[#This Row],[Last Name via NAME_SOURCE_KEY TEXT]]&amp;" "&amp;assembly_staff_import[[#This Row],[Suffix via NAME_SOURCE_KEY]])))</f>
        <v>Dixon</v>
      </c>
      <c r="I1222" t="str">
        <f>PROPER(assembly_staff_import[[#This Row],[JOB TITLE_SOURCE_KEY]])</f>
        <v xml:space="preserve">Legis Aide                                 </v>
      </c>
      <c r="J1222" t="s">
        <v>72</v>
      </c>
      <c r="K1222" t="e">
        <f>IF(assembly_staff_import[[#This Row],[Legislative Staff Type]]="Personal",assembly_staff_import[[#This Row],[Vlookup Reports To Person]], "")</f>
        <v>#REF!</v>
      </c>
      <c r="L1222" t="str">
        <f>PROPER(assembly_staff_import[[#This Row],[First MI Name via NAME_SOURCE_KEY TEXT]])</f>
        <v xml:space="preserve"> Frank M</v>
      </c>
      <c r="M1222" t="s">
        <v>13219</v>
      </c>
      <c r="N1222" t="str">
        <f>LOWER(CONCATENATE(assembly_staff_import[[#This Row],[Last Name]],LEFT(assembly_staff_import[[#This Row],[First Name (no initial)]],1),"@nyassembly.gov"))</f>
        <v>dixonf@nyassembly.gov</v>
      </c>
      <c r="O1222" t="s">
        <v>1858</v>
      </c>
      <c r="P1222" t="e">
        <f>VLOOKUP(assembly_staff_import[[#This Row],[Full Name]],[3]!PEOPLE_March_20[#Data],1,0)</f>
        <v>#REF!</v>
      </c>
      <c r="Q1222" t="e">
        <f>VLOOKUP(assembly_staff_import[[#This Row],[Full Name]],[3]!Table17[#Data],3,0)</f>
        <v>#REF!</v>
      </c>
      <c r="R1222" t="e">
        <f>VLOOKUP(assembly_staff_import[[#This Row],[Formatted Works for Group]],[3]!Table7[#Data],1,0)</f>
        <v>#REF!</v>
      </c>
      <c r="S1222" t="e">
        <f>IF(assembly_staff_import[[#This Row],[Legislative Staff Type]]="Personal", assembly_staff_import[[#This Row],[Vlookup Works for Group]], assembly_staff_import[[#This Row],[Formatted Works for Group calc]]&amp;", Central Staff Office, Assembly")</f>
        <v>#REF!</v>
      </c>
      <c r="T1222" s="20" t="str">
        <f>TRIM(assembly_staff_import[[#This Row],[NAME_SOURCE_KEY]])</f>
        <v>DIXON, FRANK M</v>
      </c>
      <c r="U1222" t="s">
        <v>29412</v>
      </c>
      <c r="V1222" t="s">
        <v>29413</v>
      </c>
      <c r="W1222" t="s">
        <v>26497</v>
      </c>
      <c r="Y1222" t="str">
        <f>IF(assembly_staff_import[[#This Row],[Legislative Staff Type]]="Personal", PROPER(TRIM(assembly_staff_import[[#This Row],[Unit First MI via UNIT_SOURCE_KEY]])&amp;" "&amp;assembly_staff_import[[#This Row],[Unit Last via UNIT_SOURCE_KEY]]), PROPER(TRIM(assembly_staff_import[[#This Row],[UNIT NAME_SOURCE_KEY2]])))</f>
        <v>Peter D. Lopez</v>
      </c>
      <c r="Z1222" t="s">
        <v>29414</v>
      </c>
      <c r="AA1222" t="e">
        <f>VLOOKUP(assembly_staff_import[[#This Row],[Formatted and corrected Works for Group Text]],[3]!Table4[#Data],1,0)</f>
        <v>#REF!</v>
      </c>
      <c r="AB1222" t="e">
        <f>VLOOKUP(assembly_staff_import[[#This Row],[Formatted and corrected Works for Group Text]],[3]!Table5[#Data],2,0)</f>
        <v>#REF!</v>
      </c>
      <c r="AC1222" t="str">
        <f>IF(TRIM(assembly_staff_import[[#This Row],[PUBLIC INFO ADDR_SOURCE_KEY]])="CAPITOL, ALBANY", "Legislative / Capitol Office", "District Office")</f>
        <v>District Office</v>
      </c>
      <c r="AD1222" t="s">
        <v>23541</v>
      </c>
      <c r="AE1222" t="s">
        <v>29415</v>
      </c>
      <c r="AF1222" t="str">
        <f>"N35 "</f>
        <v xml:space="preserve">N35 </v>
      </c>
      <c r="AG1222" t="s">
        <v>29416</v>
      </c>
      <c r="AH1222" t="s">
        <v>29417</v>
      </c>
      <c r="AI1222" t="s">
        <v>23600</v>
      </c>
      <c r="AJ1222" t="s">
        <v>29418</v>
      </c>
    </row>
    <row r="1223" spans="1:36" x14ac:dyDescent="0.2">
      <c r="A1223" t="str">
        <f>TRIM(PROPER((assembly_staff_import[[#This Row],[First MI Name via NAME_SOURCE_KEY TEXT]]&amp;" "&amp;assembly_staff_import[[#This Row],[Last Name via NAME_SOURCE_KEY TEXT]]&amp;" "&amp;assembly_staff_import[[#This Row],[Suffix via NAME_SOURCE_KEY]])))</f>
        <v>Monica Arias Miranda</v>
      </c>
      <c r="B1223" t="str">
        <f>TRIM(CONCATENATE(TRIM(assembly_staff_import[[#This Row],[Full Name]]), ", ", assembly_staff_import[[#This Row],[Title]]))</f>
        <v>Monica Arias Miranda, Spec Proj Coord</v>
      </c>
      <c r="C1223" t="e">
        <f>assembly_staff_import[[#This Row],[Vlookup_groups]]</f>
        <v>#REF!</v>
      </c>
      <c r="D1223" t="str">
        <f>IF(assembly_staff_import[[#This Row],[Legislative Staff Type]]="Personal",assembly_staff_import[[#This Row],[Formatted Personal Staff Office]],"")</f>
        <v>Legislative / Capitol Office</v>
      </c>
      <c r="E1223" t="s">
        <v>65</v>
      </c>
      <c r="F1223" s="19" t="s">
        <v>10913</v>
      </c>
      <c r="G1223" t="s">
        <v>67</v>
      </c>
      <c r="H1223" t="str">
        <f>TRIM(PROPER((assembly_staff_import[[#This Row],[Last Name via NAME_SOURCE_KEY TEXT]]&amp;" "&amp;assembly_staff_import[[#This Row],[Suffix via NAME_SOURCE_KEY]])))</f>
        <v>Arias Miranda</v>
      </c>
      <c r="I1223" t="str">
        <f>PROPER(assembly_staff_import[[#This Row],[JOB TITLE_SOURCE_KEY]])</f>
        <v xml:space="preserve">Spec Proj Coord                            </v>
      </c>
      <c r="J1223" t="s">
        <v>72</v>
      </c>
      <c r="K1223" t="e">
        <f>IF(assembly_staff_import[[#This Row],[Legislative Staff Type]]="Personal",assembly_staff_import[[#This Row],[Vlookup Reports To Person]], "")</f>
        <v>#REF!</v>
      </c>
      <c r="L1223" t="str">
        <f>PROPER(assembly_staff_import[[#This Row],[First MI Name via NAME_SOURCE_KEY TEXT]])</f>
        <v xml:space="preserve"> Monica</v>
      </c>
      <c r="M1223" t="s">
        <v>11953</v>
      </c>
      <c r="N1223" t="str">
        <f>LOWER(CONCATENATE(assembly_staff_import[[#This Row],[Last Name]],LEFT(assembly_staff_import[[#This Row],[First Name (no initial)]],1),"@nyassembly.gov"))</f>
        <v>arias mirandam@nyassembly.gov</v>
      </c>
      <c r="O1223" t="s">
        <v>11955</v>
      </c>
      <c r="P1223" t="e">
        <f>VLOOKUP(assembly_staff_import[[#This Row],[Full Name]],[3]!PEOPLE_March_20[#Data],1,0)</f>
        <v>#REF!</v>
      </c>
      <c r="Q1223" t="e">
        <f>VLOOKUP(assembly_staff_import[[#This Row],[Full Name]],[3]!Table17[#Data],3,0)</f>
        <v>#REF!</v>
      </c>
      <c r="R1223" t="e">
        <f>VLOOKUP(assembly_staff_import[[#This Row],[Formatted Works for Group]],[3]!Table7[#Data],1,0)</f>
        <v>#REF!</v>
      </c>
      <c r="S1223" t="e">
        <f>IF(assembly_staff_import[[#This Row],[Legislative Staff Type]]="Personal", assembly_staff_import[[#This Row],[Vlookup Works for Group]], assembly_staff_import[[#This Row],[Formatted Works for Group calc]]&amp;", Central Staff Office, Assembly")</f>
        <v>#REF!</v>
      </c>
      <c r="T1223" s="20" t="str">
        <f>TRIM(assembly_staff_import[[#This Row],[NAME_SOURCE_KEY]])</f>
        <v>ARIAS MIRANDA, MONICA</v>
      </c>
      <c r="U1223" t="s">
        <v>29419</v>
      </c>
      <c r="V1223" t="s">
        <v>29420</v>
      </c>
      <c r="W1223" t="s">
        <v>25940</v>
      </c>
      <c r="Y1223" t="str">
        <f>IF(assembly_staff_import[[#This Row],[Legislative Staff Type]]="Personal", PROPER(TRIM(assembly_staff_import[[#This Row],[Unit First MI via UNIT_SOURCE_KEY]])&amp;" "&amp;assembly_staff_import[[#This Row],[Unit Last via UNIT_SOURCE_KEY]]), PROPER(TRIM(assembly_staff_import[[#This Row],[UNIT NAME_SOURCE_KEY2]])))</f>
        <v>Peter D. Lopez</v>
      </c>
      <c r="Z1223" t="s">
        <v>29414</v>
      </c>
      <c r="AA1223" t="e">
        <f>VLOOKUP(assembly_staff_import[[#This Row],[Formatted and corrected Works for Group Text]],[3]!Table4[#Data],1,0)</f>
        <v>#REF!</v>
      </c>
      <c r="AB1223" t="e">
        <f>VLOOKUP(assembly_staff_import[[#This Row],[Formatted and corrected Works for Group Text]],[3]!Table5[#Data],2,0)</f>
        <v>#REF!</v>
      </c>
      <c r="AC1223" t="str">
        <f>IF(TRIM(assembly_staff_import[[#This Row],[PUBLIC INFO ADDR_SOURCE_KEY]])="CAPITOL, ALBANY", "Legislative / Capitol Office", "District Office")</f>
        <v>Legislative / Capitol Office</v>
      </c>
      <c r="AD1223" t="s">
        <v>23541</v>
      </c>
      <c r="AE1223" t="s">
        <v>29415</v>
      </c>
      <c r="AF1223" t="str">
        <f>"N35 "</f>
        <v xml:space="preserve">N35 </v>
      </c>
      <c r="AG1223" t="s">
        <v>29416</v>
      </c>
      <c r="AH1223" t="s">
        <v>29421</v>
      </c>
      <c r="AI1223" t="s">
        <v>25843</v>
      </c>
      <c r="AJ1223" t="s">
        <v>23493</v>
      </c>
    </row>
    <row r="1224" spans="1:36" x14ac:dyDescent="0.2">
      <c r="A1224" t="str">
        <f>TRIM(PROPER((assembly_staff_import[[#This Row],[First MI Name via NAME_SOURCE_KEY TEXT]]&amp;" "&amp;assembly_staff_import[[#This Row],[Last Name via NAME_SOURCE_KEY TEXT]]&amp;" "&amp;assembly_staff_import[[#This Row],[Suffix via NAME_SOURCE_KEY]])))</f>
        <v>Tatiana B Boba</v>
      </c>
      <c r="B1224" t="str">
        <f>TRIM(CONCATENATE(TRIM(assembly_staff_import[[#This Row],[Full Name]]), ", ", assembly_staff_import[[#This Row],[Title]]))</f>
        <v>Tatiana B Boba, Special Asst</v>
      </c>
      <c r="C1224" t="e">
        <f>assembly_staff_import[[#This Row],[Vlookup_groups]]</f>
        <v>#REF!</v>
      </c>
      <c r="D1224" t="str">
        <f>IF(assembly_staff_import[[#This Row],[Legislative Staff Type]]="Personal",assembly_staff_import[[#This Row],[Formatted Personal Staff Office]],"")</f>
        <v>District Office</v>
      </c>
      <c r="E1224" t="s">
        <v>65</v>
      </c>
      <c r="F1224" s="19" t="s">
        <v>10913</v>
      </c>
      <c r="G1224" t="s">
        <v>67</v>
      </c>
      <c r="H1224" t="str">
        <f>TRIM(PROPER((assembly_staff_import[[#This Row],[Last Name via NAME_SOURCE_KEY TEXT]]&amp;" "&amp;assembly_staff_import[[#This Row],[Suffix via NAME_SOURCE_KEY]])))</f>
        <v>Boba</v>
      </c>
      <c r="I1224" t="str">
        <f>PROPER(assembly_staff_import[[#This Row],[JOB TITLE_SOURCE_KEY]])</f>
        <v xml:space="preserve">Special Asst                               </v>
      </c>
      <c r="J1224" t="s">
        <v>72</v>
      </c>
      <c r="K1224" t="e">
        <f>IF(assembly_staff_import[[#This Row],[Legislative Staff Type]]="Personal",assembly_staff_import[[#This Row],[Vlookup Reports To Person]], "")</f>
        <v>#REF!</v>
      </c>
      <c r="L1224" t="str">
        <f>PROPER(assembly_staff_import[[#This Row],[First MI Name via NAME_SOURCE_KEY TEXT]])</f>
        <v xml:space="preserve"> Tatiana B</v>
      </c>
      <c r="M1224" t="s">
        <v>17566</v>
      </c>
      <c r="N1224" t="str">
        <f>LOWER(CONCATENATE(assembly_staff_import[[#This Row],[Last Name]],LEFT(assembly_staff_import[[#This Row],[First Name (no initial)]],1),"@nyassembly.gov"))</f>
        <v>bobat@nyassembly.gov</v>
      </c>
      <c r="O1224" t="s">
        <v>29422</v>
      </c>
      <c r="P1224" t="e">
        <f>VLOOKUP(assembly_staff_import[[#This Row],[Full Name]],[3]!PEOPLE_March_20[#Data],1,0)</f>
        <v>#REF!</v>
      </c>
      <c r="Q1224" t="e">
        <f>VLOOKUP(assembly_staff_import[[#This Row],[Full Name]],[3]!Table17[#Data],3,0)</f>
        <v>#REF!</v>
      </c>
      <c r="R1224" t="e">
        <f>VLOOKUP(assembly_staff_import[[#This Row],[Formatted Works for Group]],[3]!Table7[#Data],1,0)</f>
        <v>#REF!</v>
      </c>
      <c r="S1224" t="e">
        <f>IF(assembly_staff_import[[#This Row],[Legislative Staff Type]]="Personal", assembly_staff_import[[#This Row],[Vlookup Works for Group]], assembly_staff_import[[#This Row],[Formatted Works for Group calc]]&amp;", Central Staff Office, Assembly")</f>
        <v>#REF!</v>
      </c>
      <c r="T1224" s="20" t="str">
        <f>TRIM(assembly_staff_import[[#This Row],[NAME_SOURCE_KEY]])</f>
        <v>BOBA, TATIANA B</v>
      </c>
      <c r="U1224" t="s">
        <v>29423</v>
      </c>
      <c r="V1224" t="s">
        <v>29424</v>
      </c>
      <c r="W1224" t="s">
        <v>29425</v>
      </c>
      <c r="Y1224" t="str">
        <f>IF(assembly_staff_import[[#This Row],[Legislative Staff Type]]="Personal", PROPER(TRIM(assembly_staff_import[[#This Row],[Unit First MI via UNIT_SOURCE_KEY]])&amp;" "&amp;assembly_staff_import[[#This Row],[Unit Last via UNIT_SOURCE_KEY]]), PROPER(TRIM(assembly_staff_import[[#This Row],[UNIT NAME_SOURCE_KEY2]])))</f>
        <v>Peter D. Lopez</v>
      </c>
      <c r="Z1224" t="s">
        <v>29414</v>
      </c>
      <c r="AA1224" t="e">
        <f>VLOOKUP(assembly_staff_import[[#This Row],[Formatted and corrected Works for Group Text]],[3]!Table4[#Data],1,0)</f>
        <v>#REF!</v>
      </c>
      <c r="AB1224" t="e">
        <f>VLOOKUP(assembly_staff_import[[#This Row],[Formatted and corrected Works for Group Text]],[3]!Table5[#Data],2,0)</f>
        <v>#REF!</v>
      </c>
      <c r="AC1224" t="str">
        <f>IF(TRIM(assembly_staff_import[[#This Row],[PUBLIC INFO ADDR_SOURCE_KEY]])="CAPITOL, ALBANY", "Legislative / Capitol Office", "District Office")</f>
        <v>District Office</v>
      </c>
      <c r="AD1224" t="s">
        <v>23541</v>
      </c>
      <c r="AE1224" t="s">
        <v>29415</v>
      </c>
      <c r="AF1224" t="str">
        <f>"N35 "</f>
        <v xml:space="preserve">N35 </v>
      </c>
      <c r="AG1224" t="s">
        <v>29416</v>
      </c>
      <c r="AH1224" t="s">
        <v>29426</v>
      </c>
      <c r="AI1224" t="s">
        <v>24653</v>
      </c>
      <c r="AJ1224" t="s">
        <v>29427</v>
      </c>
    </row>
    <row r="1225" spans="1:36" x14ac:dyDescent="0.2">
      <c r="A1225" t="str">
        <f>TRIM(PROPER((assembly_staff_import[[#This Row],[First MI Name via NAME_SOURCE_KEY TEXT]]&amp;" "&amp;assembly_staff_import[[#This Row],[Last Name via NAME_SOURCE_KEY TEXT]]&amp;" "&amp;assembly_staff_import[[#This Row],[Suffix via NAME_SOURCE_KEY]])))</f>
        <v>Tracy A Magee</v>
      </c>
      <c r="B1225" t="str">
        <f>TRIM(CONCATENATE(TRIM(assembly_staff_import[[#This Row],[Full Name]]), ", ", assembly_staff_import[[#This Row],[Title]]))</f>
        <v>Tracy A Magee, Special Asst</v>
      </c>
      <c r="C1225" t="e">
        <f>assembly_staff_import[[#This Row],[Vlookup_groups]]</f>
        <v>#REF!</v>
      </c>
      <c r="D1225" t="str">
        <f>IF(assembly_staff_import[[#This Row],[Legislative Staff Type]]="Personal",assembly_staff_import[[#This Row],[Formatted Personal Staff Office]],"")</f>
        <v>District Office</v>
      </c>
      <c r="E1225" t="s">
        <v>65</v>
      </c>
      <c r="F1225" s="19" t="s">
        <v>10913</v>
      </c>
      <c r="G1225" t="s">
        <v>67</v>
      </c>
      <c r="H1225" t="str">
        <f>TRIM(PROPER((assembly_staff_import[[#This Row],[Last Name via NAME_SOURCE_KEY TEXT]]&amp;" "&amp;assembly_staff_import[[#This Row],[Suffix via NAME_SOURCE_KEY]])))</f>
        <v>Magee</v>
      </c>
      <c r="I1225" t="str">
        <f>PROPER(assembly_staff_import[[#This Row],[JOB TITLE_SOURCE_KEY]])</f>
        <v xml:space="preserve">Special Asst                               </v>
      </c>
      <c r="J1225" t="s">
        <v>72</v>
      </c>
      <c r="K1225" t="e">
        <f>IF(assembly_staff_import[[#This Row],[Legislative Staff Type]]="Personal",assembly_staff_import[[#This Row],[Vlookup Reports To Person]], "")</f>
        <v>#REF!</v>
      </c>
      <c r="L1225" t="str">
        <f>PROPER(assembly_staff_import[[#This Row],[First MI Name via NAME_SOURCE_KEY TEXT]])</f>
        <v xml:space="preserve"> Tracy A</v>
      </c>
      <c r="M1225" t="s">
        <v>17532</v>
      </c>
      <c r="N1225" t="str">
        <f>LOWER(CONCATENATE(assembly_staff_import[[#This Row],[Last Name]],LEFT(assembly_staff_import[[#This Row],[First Name (no initial)]],1),"@nyassembly.gov"))</f>
        <v>mageet@nyassembly.gov</v>
      </c>
      <c r="O1225" t="s">
        <v>25594</v>
      </c>
      <c r="P1225" t="e">
        <f>VLOOKUP(assembly_staff_import[[#This Row],[Full Name]],[3]!PEOPLE_March_20[#Data],1,0)</f>
        <v>#REF!</v>
      </c>
      <c r="Q1225" t="e">
        <f>VLOOKUP(assembly_staff_import[[#This Row],[Full Name]],[3]!Table17[#Data],3,0)</f>
        <v>#REF!</v>
      </c>
      <c r="R1225" t="e">
        <f>VLOOKUP(assembly_staff_import[[#This Row],[Formatted Works for Group]],[3]!Table7[#Data],1,0)</f>
        <v>#REF!</v>
      </c>
      <c r="S1225" t="e">
        <f>IF(assembly_staff_import[[#This Row],[Legislative Staff Type]]="Personal", assembly_staff_import[[#This Row],[Vlookup Works for Group]], assembly_staff_import[[#This Row],[Formatted Works for Group calc]]&amp;", Central Staff Office, Assembly")</f>
        <v>#REF!</v>
      </c>
      <c r="T1225" s="20" t="str">
        <f>TRIM(assembly_staff_import[[#This Row],[NAME_SOURCE_KEY]])</f>
        <v>MAGEE, TRACY A</v>
      </c>
      <c r="U1225" t="s">
        <v>29428</v>
      </c>
      <c r="V1225" t="s">
        <v>29429</v>
      </c>
      <c r="W1225" t="s">
        <v>29430</v>
      </c>
      <c r="Y1225" t="str">
        <f>IF(assembly_staff_import[[#This Row],[Legislative Staff Type]]="Personal", PROPER(TRIM(assembly_staff_import[[#This Row],[Unit First MI via UNIT_SOURCE_KEY]])&amp;" "&amp;assembly_staff_import[[#This Row],[Unit Last via UNIT_SOURCE_KEY]]), PROPER(TRIM(assembly_staff_import[[#This Row],[UNIT NAME_SOURCE_KEY2]])))</f>
        <v>Peter D. Lopez</v>
      </c>
      <c r="Z1225" t="s">
        <v>29414</v>
      </c>
      <c r="AA1225" t="e">
        <f>VLOOKUP(assembly_staff_import[[#This Row],[Formatted and corrected Works for Group Text]],[3]!Table4[#Data],1,0)</f>
        <v>#REF!</v>
      </c>
      <c r="AB1225" t="e">
        <f>VLOOKUP(assembly_staff_import[[#This Row],[Formatted and corrected Works for Group Text]],[3]!Table5[#Data],2,0)</f>
        <v>#REF!</v>
      </c>
      <c r="AC1225" t="str">
        <f>IF(TRIM(assembly_staff_import[[#This Row],[PUBLIC INFO ADDR_SOURCE_KEY]])="CAPITOL, ALBANY", "Legislative / Capitol Office", "District Office")</f>
        <v>District Office</v>
      </c>
      <c r="AD1225" t="s">
        <v>23541</v>
      </c>
      <c r="AE1225" t="s">
        <v>29415</v>
      </c>
      <c r="AF1225" t="str">
        <f>"N35 "</f>
        <v xml:space="preserve">N35 </v>
      </c>
      <c r="AG1225" t="s">
        <v>29416</v>
      </c>
      <c r="AH1225" t="s">
        <v>29431</v>
      </c>
      <c r="AI1225" t="s">
        <v>24653</v>
      </c>
      <c r="AJ1225" t="s">
        <v>29418</v>
      </c>
    </row>
    <row r="1226" spans="1:36" x14ac:dyDescent="0.2">
      <c r="A1226" t="str">
        <f>TRIM(PROPER((assembly_staff_import[[#This Row],[First MI Name via NAME_SOURCE_KEY TEXT]]&amp;" "&amp;assembly_staff_import[[#This Row],[Last Name via NAME_SOURCE_KEY TEXT]]&amp;" "&amp;assembly_staff_import[[#This Row],[Suffix via NAME_SOURCE_KEY]])))</f>
        <v>Ather H Tirmizi</v>
      </c>
      <c r="B1226" t="str">
        <f>TRIM(CONCATENATE(TRIM(assembly_staff_import[[#This Row],[Full Name]]), ", ", assembly_staff_import[[#This Row],[Title]]))</f>
        <v>Ather H Tirmizi, Chief Of Staff</v>
      </c>
      <c r="C1226" t="e">
        <f>assembly_staff_import[[#This Row],[Vlookup_groups]]</f>
        <v>#REF!</v>
      </c>
      <c r="D1226" t="str">
        <f>IF(assembly_staff_import[[#This Row],[Legislative Staff Type]]="Personal",assembly_staff_import[[#This Row],[Formatted Personal Staff Office]],"")</f>
        <v>District Office</v>
      </c>
      <c r="E1226" t="s">
        <v>65</v>
      </c>
      <c r="F1226" s="19" t="s">
        <v>10913</v>
      </c>
      <c r="G1226" t="s">
        <v>67</v>
      </c>
      <c r="H1226" t="str">
        <f>TRIM(PROPER((assembly_staff_import[[#This Row],[Last Name via NAME_SOURCE_KEY TEXT]]&amp;" "&amp;assembly_staff_import[[#This Row],[Suffix via NAME_SOURCE_KEY]])))</f>
        <v>Tirmizi</v>
      </c>
      <c r="I1226" t="str">
        <f>PROPER(assembly_staff_import[[#This Row],[JOB TITLE_SOURCE_KEY]])</f>
        <v xml:space="preserve">Chief Of Staff                             </v>
      </c>
      <c r="J1226" t="s">
        <v>72</v>
      </c>
      <c r="K1226" t="e">
        <f>IF(assembly_staff_import[[#This Row],[Legislative Staff Type]]="Personal",assembly_staff_import[[#This Row],[Vlookup Reports To Person]], "")</f>
        <v>#REF!</v>
      </c>
      <c r="L1226" t="str">
        <f>PROPER(assembly_staff_import[[#This Row],[First MI Name via NAME_SOURCE_KEY TEXT]])</f>
        <v xml:space="preserve"> Ather H</v>
      </c>
      <c r="M1226" t="s">
        <v>13919</v>
      </c>
      <c r="N1226" t="str">
        <f>LOWER(CONCATENATE(assembly_staff_import[[#This Row],[Last Name]],LEFT(assembly_staff_import[[#This Row],[First Name (no initial)]],1),"@nyassembly.gov"))</f>
        <v>tirmizia@nyassembly.gov</v>
      </c>
      <c r="O1226" t="s">
        <v>23012</v>
      </c>
      <c r="P1226" t="e">
        <f>VLOOKUP(assembly_staff_import[[#This Row],[Full Name]],[3]!PEOPLE_March_20[#Data],1,0)</f>
        <v>#REF!</v>
      </c>
      <c r="Q1226" t="e">
        <f>VLOOKUP(assembly_staff_import[[#This Row],[Full Name]],[3]!Table17[#Data],3,0)</f>
        <v>#REF!</v>
      </c>
      <c r="R1226" t="e">
        <f>VLOOKUP(assembly_staff_import[[#This Row],[Formatted Works for Group]],[3]!Table7[#Data],1,0)</f>
        <v>#REF!</v>
      </c>
      <c r="S1226" t="e">
        <f>IF(assembly_staff_import[[#This Row],[Legislative Staff Type]]="Personal", assembly_staff_import[[#This Row],[Vlookup Works for Group]], assembly_staff_import[[#This Row],[Formatted Works for Group calc]]&amp;", Central Staff Office, Assembly")</f>
        <v>#REF!</v>
      </c>
      <c r="T1226" s="20" t="str">
        <f>TRIM(assembly_staff_import[[#This Row],[NAME_SOURCE_KEY]])</f>
        <v>TIRMIZI, ATHER H</v>
      </c>
      <c r="U1226" t="s">
        <v>29432</v>
      </c>
      <c r="V1226" t="s">
        <v>29433</v>
      </c>
      <c r="W1226" t="s">
        <v>29434</v>
      </c>
      <c r="Y1226" t="str">
        <f>IF(assembly_staff_import[[#This Row],[Legislative Staff Type]]="Personal", PROPER(TRIM(assembly_staff_import[[#This Row],[Unit First MI via UNIT_SOURCE_KEY]])&amp;" "&amp;assembly_staff_import[[#This Row],[Unit Last via UNIT_SOURCE_KEY]]), PROPER(TRIM(assembly_staff_import[[#This Row],[UNIT NAME_SOURCE_KEY2]])))</f>
        <v>Philip R. Ramos</v>
      </c>
      <c r="Z1226" t="s">
        <v>29435</v>
      </c>
      <c r="AA1226" t="e">
        <f>VLOOKUP(assembly_staff_import[[#This Row],[Formatted and corrected Works for Group Text]],[3]!Table4[#Data],1,0)</f>
        <v>#REF!</v>
      </c>
      <c r="AB1226" t="e">
        <f>VLOOKUP(assembly_staff_import[[#This Row],[Formatted and corrected Works for Group Text]],[3]!Table5[#Data],2,0)</f>
        <v>#REF!</v>
      </c>
      <c r="AC1226" t="str">
        <f>IF(TRIM(assembly_staff_import[[#This Row],[PUBLIC INFO ADDR_SOURCE_KEY]])="CAPITOL, ALBANY", "Legislative / Capitol Office", "District Office")</f>
        <v>District Office</v>
      </c>
      <c r="AD1226" t="s">
        <v>26555</v>
      </c>
      <c r="AE1226" t="s">
        <v>29436</v>
      </c>
      <c r="AF1226" t="str">
        <f>"B35 "</f>
        <v xml:space="preserve">B35 </v>
      </c>
      <c r="AG1226" t="s">
        <v>29437</v>
      </c>
      <c r="AH1226" t="s">
        <v>29438</v>
      </c>
      <c r="AI1226" t="s">
        <v>23587</v>
      </c>
      <c r="AJ1226" t="s">
        <v>29439</v>
      </c>
    </row>
    <row r="1227" spans="1:36" x14ac:dyDescent="0.2">
      <c r="A1227" t="str">
        <f>TRIM(PROPER((assembly_staff_import[[#This Row],[First MI Name via NAME_SOURCE_KEY TEXT]]&amp;" "&amp;assembly_staff_import[[#This Row],[Last Name via NAME_SOURCE_KEY TEXT]]&amp;" "&amp;assembly_staff_import[[#This Row],[Suffix via NAME_SOURCE_KEY]])))</f>
        <v>David C Hornung</v>
      </c>
      <c r="B1227" t="str">
        <f>TRIM(CONCATENATE(TRIM(assembly_staff_import[[#This Row],[Full Name]]), ", ", assembly_staff_import[[#This Row],[Title]]))</f>
        <v>David C Hornung, Legis Director</v>
      </c>
      <c r="C1227" t="e">
        <f>assembly_staff_import[[#This Row],[Vlookup_groups]]</f>
        <v>#REF!</v>
      </c>
      <c r="D1227" t="str">
        <f>IF(assembly_staff_import[[#This Row],[Legislative Staff Type]]="Personal",assembly_staff_import[[#This Row],[Formatted Personal Staff Office]],"")</f>
        <v>District Office</v>
      </c>
      <c r="E1227" t="s">
        <v>65</v>
      </c>
      <c r="F1227" s="19" t="s">
        <v>10913</v>
      </c>
      <c r="G1227" t="s">
        <v>67</v>
      </c>
      <c r="H1227" t="str">
        <f>TRIM(PROPER((assembly_staff_import[[#This Row],[Last Name via NAME_SOURCE_KEY TEXT]]&amp;" "&amp;assembly_staff_import[[#This Row],[Suffix via NAME_SOURCE_KEY]])))</f>
        <v>Hornung</v>
      </c>
      <c r="I1227" t="str">
        <f>PROPER(assembly_staff_import[[#This Row],[JOB TITLE_SOURCE_KEY]])</f>
        <v xml:space="preserve">Legis Director                             </v>
      </c>
      <c r="J1227" t="s">
        <v>72</v>
      </c>
      <c r="K1227" t="e">
        <f>IF(assembly_staff_import[[#This Row],[Legislative Staff Type]]="Personal",assembly_staff_import[[#This Row],[Vlookup Reports To Person]], "")</f>
        <v>#REF!</v>
      </c>
      <c r="L1227" t="str">
        <f>PROPER(assembly_staff_import[[#This Row],[First MI Name via NAME_SOURCE_KEY TEXT]])</f>
        <v xml:space="preserve"> David C</v>
      </c>
      <c r="M1227" t="s">
        <v>13510</v>
      </c>
      <c r="N1227" t="str">
        <f>LOWER(CONCATENATE(assembly_staff_import[[#This Row],[Last Name]],LEFT(assembly_staff_import[[#This Row],[First Name (no initial)]],1),"@nyassembly.gov"))</f>
        <v>hornungd@nyassembly.gov</v>
      </c>
      <c r="O1227" t="s">
        <v>687</v>
      </c>
      <c r="P1227" t="e">
        <f>VLOOKUP(assembly_staff_import[[#This Row],[Full Name]],[3]!PEOPLE_March_20[#Data],1,0)</f>
        <v>#REF!</v>
      </c>
      <c r="Q1227" t="e">
        <f>VLOOKUP(assembly_staff_import[[#This Row],[Full Name]],[3]!Table17[#Data],3,0)</f>
        <v>#REF!</v>
      </c>
      <c r="R1227" t="e">
        <f>VLOOKUP(assembly_staff_import[[#This Row],[Formatted Works for Group]],[3]!Table7[#Data],1,0)</f>
        <v>#REF!</v>
      </c>
      <c r="S1227" t="e">
        <f>IF(assembly_staff_import[[#This Row],[Legislative Staff Type]]="Personal", assembly_staff_import[[#This Row],[Vlookup Works for Group]], assembly_staff_import[[#This Row],[Formatted Works for Group calc]]&amp;", Central Staff Office, Assembly")</f>
        <v>#REF!</v>
      </c>
      <c r="T1227" s="20" t="str">
        <f>TRIM(assembly_staff_import[[#This Row],[NAME_SOURCE_KEY]])</f>
        <v>HORNUNG, DAVID C</v>
      </c>
      <c r="U1227" t="s">
        <v>29440</v>
      </c>
      <c r="V1227" t="s">
        <v>29441</v>
      </c>
      <c r="W1227" t="s">
        <v>29442</v>
      </c>
      <c r="Y1227" t="str">
        <f>IF(assembly_staff_import[[#This Row],[Legislative Staff Type]]="Personal", PROPER(TRIM(assembly_staff_import[[#This Row],[Unit First MI via UNIT_SOURCE_KEY]])&amp;" "&amp;assembly_staff_import[[#This Row],[Unit Last via UNIT_SOURCE_KEY]]), PROPER(TRIM(assembly_staff_import[[#This Row],[UNIT NAME_SOURCE_KEY2]])))</f>
        <v>Philip R. Ramos</v>
      </c>
      <c r="Z1227" t="s">
        <v>29435</v>
      </c>
      <c r="AA1227" t="e">
        <f>VLOOKUP(assembly_staff_import[[#This Row],[Formatted and corrected Works for Group Text]],[3]!Table4[#Data],1,0)</f>
        <v>#REF!</v>
      </c>
      <c r="AB1227" t="e">
        <f>VLOOKUP(assembly_staff_import[[#This Row],[Formatted and corrected Works for Group Text]],[3]!Table5[#Data],2,0)</f>
        <v>#REF!</v>
      </c>
      <c r="AC1227" t="str">
        <f>IF(TRIM(assembly_staff_import[[#This Row],[PUBLIC INFO ADDR_SOURCE_KEY]])="CAPITOL, ALBANY", "Legislative / Capitol Office", "District Office")</f>
        <v>District Office</v>
      </c>
      <c r="AD1227" t="s">
        <v>26555</v>
      </c>
      <c r="AE1227" t="s">
        <v>29436</v>
      </c>
      <c r="AF1227" t="str">
        <f>"B35 "</f>
        <v xml:space="preserve">B35 </v>
      </c>
      <c r="AG1227" t="s">
        <v>29437</v>
      </c>
      <c r="AH1227" t="s">
        <v>29443</v>
      </c>
      <c r="AI1227" t="s">
        <v>23492</v>
      </c>
      <c r="AJ1227" t="s">
        <v>29439</v>
      </c>
    </row>
    <row r="1228" spans="1:36" x14ac:dyDescent="0.2">
      <c r="A1228" t="str">
        <f>TRIM(PROPER((assembly_staff_import[[#This Row],[First MI Name via NAME_SOURCE_KEY TEXT]]&amp;" "&amp;assembly_staff_import[[#This Row],[Last Name via NAME_SOURCE_KEY TEXT]]&amp;" "&amp;assembly_staff_import[[#This Row],[Suffix via NAME_SOURCE_KEY]])))</f>
        <v>Edith R Richiez</v>
      </c>
      <c r="B1228" t="str">
        <f>TRIM(CONCATENATE(TRIM(assembly_staff_import[[#This Row],[Full Name]]), ", ", assembly_staff_import[[#This Row],[Title]]))</f>
        <v>Edith R Richiez, Dep Chief Of Staff</v>
      </c>
      <c r="C1228" t="e">
        <f>assembly_staff_import[[#This Row],[Vlookup_groups]]</f>
        <v>#REF!</v>
      </c>
      <c r="D1228" t="str">
        <f>IF(assembly_staff_import[[#This Row],[Legislative Staff Type]]="Personal",assembly_staff_import[[#This Row],[Formatted Personal Staff Office]],"")</f>
        <v>District Office</v>
      </c>
      <c r="E1228" t="s">
        <v>65</v>
      </c>
      <c r="F1228" s="19" t="s">
        <v>10913</v>
      </c>
      <c r="G1228" t="s">
        <v>67</v>
      </c>
      <c r="H1228" t="str">
        <f>TRIM(PROPER((assembly_staff_import[[#This Row],[Last Name via NAME_SOURCE_KEY TEXT]]&amp;" "&amp;assembly_staff_import[[#This Row],[Suffix via NAME_SOURCE_KEY]])))</f>
        <v>Richiez</v>
      </c>
      <c r="I1228" t="str">
        <f>PROPER(assembly_staff_import[[#This Row],[JOB TITLE_SOURCE_KEY]])</f>
        <v xml:space="preserve">Dep Chief Of Staff                         </v>
      </c>
      <c r="J1228" t="s">
        <v>72</v>
      </c>
      <c r="K1228" t="e">
        <f>IF(assembly_staff_import[[#This Row],[Legislative Staff Type]]="Personal",assembly_staff_import[[#This Row],[Vlookup Reports To Person]], "")</f>
        <v>#REF!</v>
      </c>
      <c r="L1228" t="str">
        <f>PROPER(assembly_staff_import[[#This Row],[First MI Name via NAME_SOURCE_KEY TEXT]])</f>
        <v xml:space="preserve"> Edith R</v>
      </c>
      <c r="M1228" t="s">
        <v>13392</v>
      </c>
      <c r="N1228" t="str">
        <f>LOWER(CONCATENATE(assembly_staff_import[[#This Row],[Last Name]],LEFT(assembly_staff_import[[#This Row],[First Name (no initial)]],1),"@nyassembly.gov"))</f>
        <v>richieze@nyassembly.gov</v>
      </c>
      <c r="O1228" t="s">
        <v>29444</v>
      </c>
      <c r="P1228" t="e">
        <f>VLOOKUP(assembly_staff_import[[#This Row],[Full Name]],[3]!PEOPLE_March_20[#Data],1,0)</f>
        <v>#REF!</v>
      </c>
      <c r="Q1228" t="e">
        <f>VLOOKUP(assembly_staff_import[[#This Row],[Full Name]],[3]!Table17[#Data],3,0)</f>
        <v>#REF!</v>
      </c>
      <c r="R1228" t="e">
        <f>VLOOKUP(assembly_staff_import[[#This Row],[Formatted Works for Group]],[3]!Table7[#Data],1,0)</f>
        <v>#REF!</v>
      </c>
      <c r="S1228" t="e">
        <f>IF(assembly_staff_import[[#This Row],[Legislative Staff Type]]="Personal", assembly_staff_import[[#This Row],[Vlookup Works for Group]], assembly_staff_import[[#This Row],[Formatted Works for Group calc]]&amp;", Central Staff Office, Assembly")</f>
        <v>#REF!</v>
      </c>
      <c r="T1228" s="20" t="str">
        <f>TRIM(assembly_staff_import[[#This Row],[NAME_SOURCE_KEY]])</f>
        <v>RICHIEZ, EDITH R</v>
      </c>
      <c r="U1228" t="s">
        <v>29445</v>
      </c>
      <c r="V1228" t="s">
        <v>29446</v>
      </c>
      <c r="W1228" t="s">
        <v>29447</v>
      </c>
      <c r="Y1228" t="str">
        <f>IF(assembly_staff_import[[#This Row],[Legislative Staff Type]]="Personal", PROPER(TRIM(assembly_staff_import[[#This Row],[Unit First MI via UNIT_SOURCE_KEY]])&amp;" "&amp;assembly_staff_import[[#This Row],[Unit Last via UNIT_SOURCE_KEY]]), PROPER(TRIM(assembly_staff_import[[#This Row],[UNIT NAME_SOURCE_KEY2]])))</f>
        <v>Philip R. Ramos</v>
      </c>
      <c r="Z1228" t="s">
        <v>29435</v>
      </c>
      <c r="AA1228" t="e">
        <f>VLOOKUP(assembly_staff_import[[#This Row],[Formatted and corrected Works for Group Text]],[3]!Table4[#Data],1,0)</f>
        <v>#REF!</v>
      </c>
      <c r="AB1228" t="e">
        <f>VLOOKUP(assembly_staff_import[[#This Row],[Formatted and corrected Works for Group Text]],[3]!Table5[#Data],2,0)</f>
        <v>#REF!</v>
      </c>
      <c r="AC1228" t="str">
        <f>IF(TRIM(assembly_staff_import[[#This Row],[PUBLIC INFO ADDR_SOURCE_KEY]])="CAPITOL, ALBANY", "Legislative / Capitol Office", "District Office")</f>
        <v>District Office</v>
      </c>
      <c r="AD1228" t="s">
        <v>26555</v>
      </c>
      <c r="AE1228" t="s">
        <v>29436</v>
      </c>
      <c r="AF1228" t="str">
        <f>"B35 "</f>
        <v xml:space="preserve">B35 </v>
      </c>
      <c r="AG1228" t="s">
        <v>29437</v>
      </c>
      <c r="AH1228" t="s">
        <v>29448</v>
      </c>
      <c r="AI1228" t="s">
        <v>23776</v>
      </c>
      <c r="AJ1228" t="s">
        <v>29439</v>
      </c>
    </row>
    <row r="1229" spans="1:36" x14ac:dyDescent="0.2">
      <c r="A1229" t="str">
        <f>TRIM(PROPER((assembly_staff_import[[#This Row],[First MI Name via NAME_SOURCE_KEY TEXT]]&amp;" "&amp;assembly_staff_import[[#This Row],[Last Name via NAME_SOURCE_KEY TEXT]]&amp;" "&amp;assembly_staff_import[[#This Row],[Suffix via NAME_SOURCE_KEY]])))</f>
        <v>Jeanine E Vargas</v>
      </c>
      <c r="B1229" t="str">
        <f>TRIM(CONCATENATE(TRIM(assembly_staff_import[[#This Row],[Full Name]]), ", ", assembly_staff_import[[#This Row],[Title]]))</f>
        <v>Jeanine E Vargas, Legis Aide</v>
      </c>
      <c r="C1229" t="e">
        <f>assembly_staff_import[[#This Row],[Vlookup_groups]]</f>
        <v>#REF!</v>
      </c>
      <c r="D1229" t="str">
        <f>IF(assembly_staff_import[[#This Row],[Legislative Staff Type]]="Personal",assembly_staff_import[[#This Row],[Formatted Personal Staff Office]],"")</f>
        <v>Legislative / Capitol Office</v>
      </c>
      <c r="E1229" t="s">
        <v>65</v>
      </c>
      <c r="F1229" s="19" t="s">
        <v>10913</v>
      </c>
      <c r="G1229" t="s">
        <v>67</v>
      </c>
      <c r="H1229" t="str">
        <f>TRIM(PROPER((assembly_staff_import[[#This Row],[Last Name via NAME_SOURCE_KEY TEXT]]&amp;" "&amp;assembly_staff_import[[#This Row],[Suffix via NAME_SOURCE_KEY]])))</f>
        <v>Vargas</v>
      </c>
      <c r="I1229" t="str">
        <f>PROPER(assembly_staff_import[[#This Row],[JOB TITLE_SOURCE_KEY]])</f>
        <v xml:space="preserve">Legis Aide                                 </v>
      </c>
      <c r="J1229" t="s">
        <v>72</v>
      </c>
      <c r="K1229" t="e">
        <f>IF(assembly_staff_import[[#This Row],[Legislative Staff Type]]="Personal",assembly_staff_import[[#This Row],[Vlookup Reports To Person]], "")</f>
        <v>#REF!</v>
      </c>
      <c r="L1229" t="str">
        <f>PROPER(assembly_staff_import[[#This Row],[First MI Name via NAME_SOURCE_KEY TEXT]])</f>
        <v xml:space="preserve"> Jeanine E</v>
      </c>
      <c r="M1229" t="s">
        <v>19029</v>
      </c>
      <c r="N1229" t="str">
        <f>LOWER(CONCATENATE(assembly_staff_import[[#This Row],[Last Name]],LEFT(assembly_staff_import[[#This Row],[First Name (no initial)]],1),"@nyassembly.gov"))</f>
        <v>vargasj@nyassembly.gov</v>
      </c>
      <c r="O1229" t="s">
        <v>29449</v>
      </c>
      <c r="P1229" t="e">
        <f>VLOOKUP(assembly_staff_import[[#This Row],[Full Name]],[3]!PEOPLE_March_20[#Data],1,0)</f>
        <v>#REF!</v>
      </c>
      <c r="Q1229" t="e">
        <f>VLOOKUP(assembly_staff_import[[#This Row],[Full Name]],[3]!Table17[#Data],3,0)</f>
        <v>#REF!</v>
      </c>
      <c r="R1229" t="e">
        <f>VLOOKUP(assembly_staff_import[[#This Row],[Formatted Works for Group]],[3]!Table7[#Data],1,0)</f>
        <v>#REF!</v>
      </c>
      <c r="S1229" t="e">
        <f>IF(assembly_staff_import[[#This Row],[Legislative Staff Type]]="Personal", assembly_staff_import[[#This Row],[Vlookup Works for Group]], assembly_staff_import[[#This Row],[Formatted Works for Group calc]]&amp;", Central Staff Office, Assembly")</f>
        <v>#REF!</v>
      </c>
      <c r="T1229" s="20" t="str">
        <f>TRIM(assembly_staff_import[[#This Row],[NAME_SOURCE_KEY]])</f>
        <v>VARGAS, JEANINE E</v>
      </c>
      <c r="U1229" t="s">
        <v>29450</v>
      </c>
      <c r="V1229" t="s">
        <v>28511</v>
      </c>
      <c r="W1229" t="s">
        <v>29451</v>
      </c>
      <c r="Y1229" t="str">
        <f>IF(assembly_staff_import[[#This Row],[Legislative Staff Type]]="Personal", PROPER(TRIM(assembly_staff_import[[#This Row],[Unit First MI via UNIT_SOURCE_KEY]])&amp;" "&amp;assembly_staff_import[[#This Row],[Unit Last via UNIT_SOURCE_KEY]]), PROPER(TRIM(assembly_staff_import[[#This Row],[UNIT NAME_SOURCE_KEY2]])))</f>
        <v>Philip R. Ramos</v>
      </c>
      <c r="Z1229" t="s">
        <v>29435</v>
      </c>
      <c r="AA1229" t="e">
        <f>VLOOKUP(assembly_staff_import[[#This Row],[Formatted and corrected Works for Group Text]],[3]!Table4[#Data],1,0)</f>
        <v>#REF!</v>
      </c>
      <c r="AB1229" t="e">
        <f>VLOOKUP(assembly_staff_import[[#This Row],[Formatted and corrected Works for Group Text]],[3]!Table5[#Data],2,0)</f>
        <v>#REF!</v>
      </c>
      <c r="AC1229" t="str">
        <f>IF(TRIM(assembly_staff_import[[#This Row],[PUBLIC INFO ADDR_SOURCE_KEY]])="CAPITOL, ALBANY", "Legislative / Capitol Office", "District Office")</f>
        <v>Legislative / Capitol Office</v>
      </c>
      <c r="AD1229" t="s">
        <v>26555</v>
      </c>
      <c r="AE1229" t="s">
        <v>29436</v>
      </c>
      <c r="AF1229" t="str">
        <f>"B35 "</f>
        <v xml:space="preserve">B35 </v>
      </c>
      <c r="AG1229" t="s">
        <v>29437</v>
      </c>
      <c r="AH1229" t="s">
        <v>29452</v>
      </c>
      <c r="AI1229" t="s">
        <v>23600</v>
      </c>
      <c r="AJ1229" t="s">
        <v>23493</v>
      </c>
    </row>
    <row r="1230" spans="1:36" x14ac:dyDescent="0.2">
      <c r="A1230" t="str">
        <f>TRIM(PROPER((assembly_staff_import[[#This Row],[First MI Name via NAME_SOURCE_KEY TEXT]]&amp;" "&amp;assembly_staff_import[[#This Row],[Last Name via NAME_SOURCE_KEY TEXT]]&amp;" "&amp;assembly_staff_import[[#This Row],[Suffix via NAME_SOURCE_KEY]])))</f>
        <v>Alison C Mclean</v>
      </c>
      <c r="B1230" t="str">
        <f>TRIM(CONCATENATE(TRIM(assembly_staff_import[[#This Row],[Full Name]]), ", ", assembly_staff_import[[#This Row],[Title]]))</f>
        <v>Alison C Mclean, Legis Director</v>
      </c>
      <c r="C1230" t="e">
        <f>assembly_staff_import[[#This Row],[Vlookup_groups]]</f>
        <v>#REF!</v>
      </c>
      <c r="D1230" t="str">
        <f>IF(assembly_staff_import[[#This Row],[Legislative Staff Type]]="Personal",assembly_staff_import[[#This Row],[Formatted Personal Staff Office]],"")</f>
        <v>Legislative / Capitol Office</v>
      </c>
      <c r="E1230" t="s">
        <v>65</v>
      </c>
      <c r="F1230" s="19" t="s">
        <v>10913</v>
      </c>
      <c r="G1230" t="s">
        <v>67</v>
      </c>
      <c r="H1230" t="str">
        <f>TRIM(PROPER((assembly_staff_import[[#This Row],[Last Name via NAME_SOURCE_KEY TEXT]]&amp;" "&amp;assembly_staff_import[[#This Row],[Suffix via NAME_SOURCE_KEY]])))</f>
        <v>Mclean</v>
      </c>
      <c r="I1230" t="str">
        <f>PROPER(assembly_staff_import[[#This Row],[JOB TITLE_SOURCE_KEY]])</f>
        <v xml:space="preserve">Legis Director                             </v>
      </c>
      <c r="J1230" t="s">
        <v>72</v>
      </c>
      <c r="K1230" t="e">
        <f>IF(assembly_staff_import[[#This Row],[Legislative Staff Type]]="Personal",assembly_staff_import[[#This Row],[Vlookup Reports To Person]], "")</f>
        <v>#REF!</v>
      </c>
      <c r="L1230" t="str">
        <f>PROPER(assembly_staff_import[[#This Row],[First MI Name via NAME_SOURCE_KEY TEXT]])</f>
        <v xml:space="preserve"> Alison C</v>
      </c>
      <c r="M1230" t="s">
        <v>20003</v>
      </c>
      <c r="N1230" t="str">
        <f>LOWER(CONCATENATE(assembly_staff_import[[#This Row],[Last Name]],LEFT(assembly_staff_import[[#This Row],[First Name (no initial)]],1),"@nyassembly.gov"))</f>
        <v>mcleana@nyassembly.gov</v>
      </c>
      <c r="O1230" t="s">
        <v>14138</v>
      </c>
      <c r="P1230" t="e">
        <f>VLOOKUP(assembly_staff_import[[#This Row],[Full Name]],[3]!PEOPLE_March_20[#Data],1,0)</f>
        <v>#REF!</v>
      </c>
      <c r="Q1230" t="e">
        <f>VLOOKUP(assembly_staff_import[[#This Row],[Full Name]],[3]!Table17[#Data],3,0)</f>
        <v>#REF!</v>
      </c>
      <c r="R1230" t="e">
        <f>VLOOKUP(assembly_staff_import[[#This Row],[Formatted Works for Group]],[3]!Table7[#Data],1,0)</f>
        <v>#REF!</v>
      </c>
      <c r="S1230" t="e">
        <f>IF(assembly_staff_import[[#This Row],[Legislative Staff Type]]="Personal", assembly_staff_import[[#This Row],[Vlookup Works for Group]], assembly_staff_import[[#This Row],[Formatted Works for Group calc]]&amp;", Central Staff Office, Assembly")</f>
        <v>#REF!</v>
      </c>
      <c r="T1230" s="20" t="str">
        <f>TRIM(assembly_staff_import[[#This Row],[NAME_SOURCE_KEY]])</f>
        <v>MCLEAN, ALISON C</v>
      </c>
      <c r="U1230" t="s">
        <v>29453</v>
      </c>
      <c r="V1230" t="s">
        <v>29081</v>
      </c>
      <c r="W1230" t="s">
        <v>29454</v>
      </c>
      <c r="Y1230" t="str">
        <f>IF(assembly_staff_import[[#This Row],[Legislative Staff Type]]="Personal", PROPER(TRIM(assembly_staff_import[[#This Row],[Unit First MI via UNIT_SOURCE_KEY]])&amp;" "&amp;assembly_staff_import[[#This Row],[Unit Last via UNIT_SOURCE_KEY]]), PROPER(TRIM(assembly_staff_import[[#This Row],[UNIT NAME_SOURCE_KEY2]])))</f>
        <v>Phillip G. Steck</v>
      </c>
      <c r="Z1230" t="s">
        <v>29455</v>
      </c>
      <c r="AA1230" t="e">
        <f>VLOOKUP(assembly_staff_import[[#This Row],[Formatted and corrected Works for Group Text]],[3]!Table4[#Data],1,0)</f>
        <v>#REF!</v>
      </c>
      <c r="AB1230" t="e">
        <f>VLOOKUP(assembly_staff_import[[#This Row],[Formatted and corrected Works for Group Text]],[3]!Table5[#Data],2,0)</f>
        <v>#REF!</v>
      </c>
      <c r="AC1230" t="str">
        <f>IF(TRIM(assembly_staff_import[[#This Row],[PUBLIC INFO ADDR_SOURCE_KEY]])="CAPITOL, ALBANY", "Legislative / Capitol Office", "District Office")</f>
        <v>Legislative / Capitol Office</v>
      </c>
      <c r="AD1230" t="s">
        <v>29456</v>
      </c>
      <c r="AE1230" t="s">
        <v>29457</v>
      </c>
      <c r="AF1230" t="str">
        <f>"A34 "</f>
        <v xml:space="preserve">A34 </v>
      </c>
      <c r="AG1230" t="s">
        <v>29458</v>
      </c>
      <c r="AH1230" t="s">
        <v>29459</v>
      </c>
      <c r="AI1230" t="s">
        <v>23492</v>
      </c>
      <c r="AJ1230" t="s">
        <v>23493</v>
      </c>
    </row>
    <row r="1231" spans="1:36" x14ac:dyDescent="0.2">
      <c r="A1231" t="str">
        <f>TRIM(PROPER((assembly_staff_import[[#This Row],[First MI Name via NAME_SOURCE_KEY TEXT]]&amp;" "&amp;assembly_staff_import[[#This Row],[Last Name via NAME_SOURCE_KEY TEXT]]&amp;" "&amp;assembly_staff_import[[#This Row],[Suffix via NAME_SOURCE_KEY]])))</f>
        <v>Eli T Mcnett</v>
      </c>
      <c r="B1231" t="str">
        <f>TRIM(CONCATENATE(TRIM(assembly_staff_import[[#This Row],[Full Name]]), ", ", assembly_staff_import[[#This Row],[Title]]))</f>
        <v>Eli T Mcnett, D O Director</v>
      </c>
      <c r="C1231" t="e">
        <f>assembly_staff_import[[#This Row],[Vlookup_groups]]</f>
        <v>#REF!</v>
      </c>
      <c r="D1231" t="str">
        <f>IF(assembly_staff_import[[#This Row],[Legislative Staff Type]]="Personal",assembly_staff_import[[#This Row],[Formatted Personal Staff Office]],"")</f>
        <v>District Office</v>
      </c>
      <c r="E1231" t="s">
        <v>65</v>
      </c>
      <c r="F1231" s="19" t="s">
        <v>10913</v>
      </c>
      <c r="G1231" t="s">
        <v>67</v>
      </c>
      <c r="H1231" t="str">
        <f>TRIM(PROPER((assembly_staff_import[[#This Row],[Last Name via NAME_SOURCE_KEY TEXT]]&amp;" "&amp;assembly_staff_import[[#This Row],[Suffix via NAME_SOURCE_KEY]])))</f>
        <v>Mcnett</v>
      </c>
      <c r="I1231" t="str">
        <f>PROPER(assembly_staff_import[[#This Row],[JOB TITLE_SOURCE_KEY]])</f>
        <v xml:space="preserve">D O Director                               </v>
      </c>
      <c r="J1231" t="s">
        <v>72</v>
      </c>
      <c r="K1231" t="e">
        <f>IF(assembly_staff_import[[#This Row],[Legislative Staff Type]]="Personal",assembly_staff_import[[#This Row],[Vlookup Reports To Person]], "")</f>
        <v>#REF!</v>
      </c>
      <c r="L1231" t="str">
        <f>PROPER(assembly_staff_import[[#This Row],[First MI Name via NAME_SOURCE_KEY TEXT]])</f>
        <v xml:space="preserve"> Eli T</v>
      </c>
      <c r="M1231" t="s">
        <v>19996</v>
      </c>
      <c r="N1231" t="str">
        <f>LOWER(CONCATENATE(assembly_staff_import[[#This Row],[Last Name]],LEFT(assembly_staff_import[[#This Row],[First Name (no initial)]],1),"@nyassembly.gov"))</f>
        <v>mcnette@nyassembly.gov</v>
      </c>
      <c r="O1231" t="s">
        <v>29460</v>
      </c>
      <c r="P1231" t="e">
        <f>VLOOKUP(assembly_staff_import[[#This Row],[Full Name]],[3]!PEOPLE_March_20[#Data],1,0)</f>
        <v>#REF!</v>
      </c>
      <c r="Q1231" t="e">
        <f>VLOOKUP(assembly_staff_import[[#This Row],[Full Name]],[3]!Table17[#Data],3,0)</f>
        <v>#REF!</v>
      </c>
      <c r="R1231" t="e">
        <f>VLOOKUP(assembly_staff_import[[#This Row],[Formatted Works for Group]],[3]!Table7[#Data],1,0)</f>
        <v>#REF!</v>
      </c>
      <c r="S1231" t="e">
        <f>IF(assembly_staff_import[[#This Row],[Legislative Staff Type]]="Personal", assembly_staff_import[[#This Row],[Vlookup Works for Group]], assembly_staff_import[[#This Row],[Formatted Works for Group calc]]&amp;", Central Staff Office, Assembly")</f>
        <v>#REF!</v>
      </c>
      <c r="T1231" s="20" t="str">
        <f>TRIM(assembly_staff_import[[#This Row],[NAME_SOURCE_KEY]])</f>
        <v>MCNETT, ELI T</v>
      </c>
      <c r="U1231" t="s">
        <v>29461</v>
      </c>
      <c r="V1231" t="s">
        <v>29462</v>
      </c>
      <c r="W1231" t="s">
        <v>29463</v>
      </c>
      <c r="Y1231" t="str">
        <f>IF(assembly_staff_import[[#This Row],[Legislative Staff Type]]="Personal", PROPER(TRIM(assembly_staff_import[[#This Row],[Unit First MI via UNIT_SOURCE_KEY]])&amp;" "&amp;assembly_staff_import[[#This Row],[Unit Last via UNIT_SOURCE_KEY]]), PROPER(TRIM(assembly_staff_import[[#This Row],[UNIT NAME_SOURCE_KEY2]])))</f>
        <v>Phillip G. Steck</v>
      </c>
      <c r="Z1231" t="s">
        <v>29455</v>
      </c>
      <c r="AA1231" t="e">
        <f>VLOOKUP(assembly_staff_import[[#This Row],[Formatted and corrected Works for Group Text]],[3]!Table4[#Data],1,0)</f>
        <v>#REF!</v>
      </c>
      <c r="AB1231" t="e">
        <f>VLOOKUP(assembly_staff_import[[#This Row],[Formatted and corrected Works for Group Text]],[3]!Table5[#Data],2,0)</f>
        <v>#REF!</v>
      </c>
      <c r="AC1231" t="str">
        <f>IF(TRIM(assembly_staff_import[[#This Row],[PUBLIC INFO ADDR_SOURCE_KEY]])="CAPITOL, ALBANY", "Legislative / Capitol Office", "District Office")</f>
        <v>District Office</v>
      </c>
      <c r="AD1231" t="s">
        <v>29456</v>
      </c>
      <c r="AE1231" t="s">
        <v>29457</v>
      </c>
      <c r="AF1231" t="str">
        <f>"A34 "</f>
        <v xml:space="preserve">A34 </v>
      </c>
      <c r="AG1231" t="s">
        <v>29458</v>
      </c>
      <c r="AH1231" t="s">
        <v>29464</v>
      </c>
      <c r="AI1231" t="s">
        <v>23653</v>
      </c>
      <c r="AJ1231" t="s">
        <v>29465</v>
      </c>
    </row>
    <row r="1232" spans="1:36" x14ac:dyDescent="0.2">
      <c r="A1232" t="str">
        <f>TRIM(PROPER((assembly_staff_import[[#This Row],[First MI Name via NAME_SOURCE_KEY TEXT]]&amp;" "&amp;assembly_staff_import[[#This Row],[Last Name via NAME_SOURCE_KEY TEXT]]&amp;" "&amp;assembly_staff_import[[#This Row],[Suffix via NAME_SOURCE_KEY]])))</f>
        <v>Mary M Brown</v>
      </c>
      <c r="B1232" t="str">
        <f>TRIM(CONCATENATE(TRIM(assembly_staff_import[[#This Row],[Full Name]]), ", ", assembly_staff_import[[#This Row],[Title]]))</f>
        <v>Mary M Brown, Dir Communications</v>
      </c>
      <c r="C1232" t="e">
        <f>assembly_staff_import[[#This Row],[Vlookup_groups]]</f>
        <v>#REF!</v>
      </c>
      <c r="D1232" t="str">
        <f>IF(assembly_staff_import[[#This Row],[Legislative Staff Type]]="Personal",assembly_staff_import[[#This Row],[Formatted Personal Staff Office]],"")</f>
        <v>Legislative / Capitol Office</v>
      </c>
      <c r="E1232" t="s">
        <v>65</v>
      </c>
      <c r="F1232" s="19" t="s">
        <v>10913</v>
      </c>
      <c r="G1232" t="s">
        <v>67</v>
      </c>
      <c r="H1232" t="str">
        <f>TRIM(PROPER((assembly_staff_import[[#This Row],[Last Name via NAME_SOURCE_KEY TEXT]]&amp;" "&amp;assembly_staff_import[[#This Row],[Suffix via NAME_SOURCE_KEY]])))</f>
        <v>Brown</v>
      </c>
      <c r="I1232" t="str">
        <f>PROPER(assembly_staff_import[[#This Row],[JOB TITLE_SOURCE_KEY]])</f>
        <v xml:space="preserve">Dir Communications                         </v>
      </c>
      <c r="J1232" t="s">
        <v>72</v>
      </c>
      <c r="K1232" t="e">
        <f>IF(assembly_staff_import[[#This Row],[Legislative Staff Type]]="Personal",assembly_staff_import[[#This Row],[Vlookup Reports To Person]], "")</f>
        <v>#REF!</v>
      </c>
      <c r="L1232" t="str">
        <f>PROPER(assembly_staff_import[[#This Row],[First MI Name via NAME_SOURCE_KEY TEXT]])</f>
        <v xml:space="preserve"> Mary M</v>
      </c>
      <c r="M1232" t="s">
        <v>21821</v>
      </c>
      <c r="N1232" t="str">
        <f>LOWER(CONCATENATE(assembly_staff_import[[#This Row],[Last Name]],LEFT(assembly_staff_import[[#This Row],[First Name (no initial)]],1),"@nyassembly.gov"))</f>
        <v>brownm@nyassembly.gov</v>
      </c>
      <c r="O1232" t="s">
        <v>904</v>
      </c>
      <c r="P1232" t="e">
        <f>VLOOKUP(assembly_staff_import[[#This Row],[Full Name]],[3]!PEOPLE_March_20[#Data],1,0)</f>
        <v>#REF!</v>
      </c>
      <c r="Q1232" t="e">
        <f>VLOOKUP(assembly_staff_import[[#This Row],[Full Name]],[3]!Table17[#Data],3,0)</f>
        <v>#REF!</v>
      </c>
      <c r="R1232" t="e">
        <f>VLOOKUP(assembly_staff_import[[#This Row],[Formatted Works for Group]],[3]!Table7[#Data],1,0)</f>
        <v>#REF!</v>
      </c>
      <c r="S1232" t="e">
        <f>IF(assembly_staff_import[[#This Row],[Legislative Staff Type]]="Personal", assembly_staff_import[[#This Row],[Vlookup Works for Group]], assembly_staff_import[[#This Row],[Formatted Works for Group calc]]&amp;", Central Staff Office, Assembly")</f>
        <v>#REF!</v>
      </c>
      <c r="T1232" s="20" t="str">
        <f>TRIM(assembly_staff_import[[#This Row],[NAME_SOURCE_KEY]])</f>
        <v>BROWN, MARY M</v>
      </c>
      <c r="U1232" t="s">
        <v>29466</v>
      </c>
      <c r="V1232" t="s">
        <v>24087</v>
      </c>
      <c r="W1232" t="s">
        <v>29467</v>
      </c>
      <c r="Y1232" t="str">
        <f>IF(assembly_staff_import[[#This Row],[Legislative Staff Type]]="Personal", PROPER(TRIM(assembly_staff_import[[#This Row],[Unit First MI via UNIT_SOURCE_KEY]])&amp;" "&amp;assembly_staff_import[[#This Row],[Unit Last via UNIT_SOURCE_KEY]]), PROPER(TRIM(assembly_staff_import[[#This Row],[UNIT NAME_SOURCE_KEY2]])))</f>
        <v>Phillip G. Steck</v>
      </c>
      <c r="Z1232" t="s">
        <v>29455</v>
      </c>
      <c r="AA1232" t="e">
        <f>VLOOKUP(assembly_staff_import[[#This Row],[Formatted and corrected Works for Group Text]],[3]!Table4[#Data],1,0)</f>
        <v>#REF!</v>
      </c>
      <c r="AB1232" t="e">
        <f>VLOOKUP(assembly_staff_import[[#This Row],[Formatted and corrected Works for Group Text]],[3]!Table5[#Data],2,0)</f>
        <v>#REF!</v>
      </c>
      <c r="AC1232" t="str">
        <f>IF(TRIM(assembly_staff_import[[#This Row],[PUBLIC INFO ADDR_SOURCE_KEY]])="CAPITOL, ALBANY", "Legislative / Capitol Office", "District Office")</f>
        <v>Legislative / Capitol Office</v>
      </c>
      <c r="AD1232" t="s">
        <v>29456</v>
      </c>
      <c r="AE1232" t="s">
        <v>29457</v>
      </c>
      <c r="AF1232" t="str">
        <f>"A34 "</f>
        <v xml:space="preserve">A34 </v>
      </c>
      <c r="AG1232" t="s">
        <v>29458</v>
      </c>
      <c r="AH1232" t="s">
        <v>29468</v>
      </c>
      <c r="AI1232" t="s">
        <v>23873</v>
      </c>
      <c r="AJ1232" t="s">
        <v>23493</v>
      </c>
    </row>
    <row r="1233" spans="1:36" x14ac:dyDescent="0.2">
      <c r="A1233" t="str">
        <f>TRIM(PROPER((assembly_staff_import[[#This Row],[First MI Name via NAME_SOURCE_KEY TEXT]]&amp;" "&amp;assembly_staff_import[[#This Row],[Last Name via NAME_SOURCE_KEY TEXT]]&amp;" "&amp;assembly_staff_import[[#This Row],[Suffix via NAME_SOURCE_KEY]])))</f>
        <v>Thaddeus C Rutherford</v>
      </c>
      <c r="B1233" t="str">
        <f>TRIM(CONCATENATE(TRIM(assembly_staff_import[[#This Row],[Full Name]]), ", ", assembly_staff_import[[#This Row],[Title]]))</f>
        <v>Thaddeus C Rutherford, Chief Of Staff</v>
      </c>
      <c r="C1233" t="e">
        <f>assembly_staff_import[[#This Row],[Vlookup_groups]]</f>
        <v>#REF!</v>
      </c>
      <c r="D1233" t="str">
        <f>IF(assembly_staff_import[[#This Row],[Legislative Staff Type]]="Personal",assembly_staff_import[[#This Row],[Formatted Personal Staff Office]],"")</f>
        <v>Legislative / Capitol Office</v>
      </c>
      <c r="E1233" t="s">
        <v>65</v>
      </c>
      <c r="F1233" s="19" t="s">
        <v>10913</v>
      </c>
      <c r="G1233" t="s">
        <v>67</v>
      </c>
      <c r="H1233" t="str">
        <f>TRIM(PROPER((assembly_staff_import[[#This Row],[Last Name via NAME_SOURCE_KEY TEXT]]&amp;" "&amp;assembly_staff_import[[#This Row],[Suffix via NAME_SOURCE_KEY]])))</f>
        <v>Rutherford</v>
      </c>
      <c r="I1233" t="str">
        <f>PROPER(assembly_staff_import[[#This Row],[JOB TITLE_SOURCE_KEY]])</f>
        <v xml:space="preserve">Chief Of Staff                             </v>
      </c>
      <c r="J1233" t="s">
        <v>72</v>
      </c>
      <c r="K1233" t="e">
        <f>IF(assembly_staff_import[[#This Row],[Legislative Staff Type]]="Personal",assembly_staff_import[[#This Row],[Vlookup Reports To Person]], "")</f>
        <v>#REF!</v>
      </c>
      <c r="L1233" t="str">
        <f>PROPER(assembly_staff_import[[#This Row],[First MI Name via NAME_SOURCE_KEY TEXT]])</f>
        <v xml:space="preserve"> Thaddeus C</v>
      </c>
      <c r="M1233" t="s">
        <v>21887</v>
      </c>
      <c r="N1233" t="str">
        <f>LOWER(CONCATENATE(assembly_staff_import[[#This Row],[Last Name]],LEFT(assembly_staff_import[[#This Row],[First Name (no initial)]],1),"@nyassembly.gov"))</f>
        <v>rutherfordt@nyassembly.gov</v>
      </c>
      <c r="O1233" t="s">
        <v>27584</v>
      </c>
      <c r="P1233" t="e">
        <f>VLOOKUP(assembly_staff_import[[#This Row],[Full Name]],[3]!PEOPLE_March_20[#Data],1,0)</f>
        <v>#REF!</v>
      </c>
      <c r="Q1233" t="e">
        <f>VLOOKUP(assembly_staff_import[[#This Row],[Full Name]],[3]!Table17[#Data],3,0)</f>
        <v>#REF!</v>
      </c>
      <c r="R1233" t="e">
        <f>VLOOKUP(assembly_staff_import[[#This Row],[Formatted Works for Group]],[3]!Table7[#Data],1,0)</f>
        <v>#REF!</v>
      </c>
      <c r="S1233" t="e">
        <f>IF(assembly_staff_import[[#This Row],[Legislative Staff Type]]="Personal", assembly_staff_import[[#This Row],[Vlookup Works for Group]], assembly_staff_import[[#This Row],[Formatted Works for Group calc]]&amp;", Central Staff Office, Assembly")</f>
        <v>#REF!</v>
      </c>
      <c r="T1233" s="20" t="str">
        <f>TRIM(assembly_staff_import[[#This Row],[NAME_SOURCE_KEY]])</f>
        <v>RUTHERFORD, THADDEUS C</v>
      </c>
      <c r="U1233" t="s">
        <v>29469</v>
      </c>
      <c r="V1233" t="s">
        <v>29470</v>
      </c>
      <c r="W1233" t="s">
        <v>29471</v>
      </c>
      <c r="Y1233" t="str">
        <f>IF(assembly_staff_import[[#This Row],[Legislative Staff Type]]="Personal", PROPER(TRIM(assembly_staff_import[[#This Row],[Unit First MI via UNIT_SOURCE_KEY]])&amp;" "&amp;assembly_staff_import[[#This Row],[Unit Last via UNIT_SOURCE_KEY]]), PROPER(TRIM(assembly_staff_import[[#This Row],[UNIT NAME_SOURCE_KEY2]])))</f>
        <v>Phillip G. Steck</v>
      </c>
      <c r="Z1233" t="s">
        <v>29455</v>
      </c>
      <c r="AA1233" t="e">
        <f>VLOOKUP(assembly_staff_import[[#This Row],[Formatted and corrected Works for Group Text]],[3]!Table4[#Data],1,0)</f>
        <v>#REF!</v>
      </c>
      <c r="AB1233" t="e">
        <f>VLOOKUP(assembly_staff_import[[#This Row],[Formatted and corrected Works for Group Text]],[3]!Table5[#Data],2,0)</f>
        <v>#REF!</v>
      </c>
      <c r="AC1233" t="str">
        <f>IF(TRIM(assembly_staff_import[[#This Row],[PUBLIC INFO ADDR_SOURCE_KEY]])="CAPITOL, ALBANY", "Legislative / Capitol Office", "District Office")</f>
        <v>Legislative / Capitol Office</v>
      </c>
      <c r="AD1233" t="s">
        <v>29456</v>
      </c>
      <c r="AE1233" t="s">
        <v>29457</v>
      </c>
      <c r="AF1233" t="str">
        <f>"A34 "</f>
        <v xml:space="preserve">A34 </v>
      </c>
      <c r="AG1233" t="s">
        <v>29458</v>
      </c>
      <c r="AH1233" t="s">
        <v>29472</v>
      </c>
      <c r="AI1233" t="s">
        <v>23587</v>
      </c>
      <c r="AJ1233" t="s">
        <v>23493</v>
      </c>
    </row>
    <row r="1234" spans="1:36" x14ac:dyDescent="0.2">
      <c r="A1234" t="str">
        <f>TRIM(PROPER((assembly_staff_import[[#This Row],[First MI Name via NAME_SOURCE_KEY TEXT]]&amp;" "&amp;assembly_staff_import[[#This Row],[Last Name via NAME_SOURCE_KEY TEXT]]&amp;" "&amp;assembly_staff_import[[#This Row],[Suffix via NAME_SOURCE_KEY]])))</f>
        <v>Sperry J Navone</v>
      </c>
      <c r="B1234" t="str">
        <f>TRIM(CONCATENATE(TRIM(assembly_staff_import[[#This Row],[Full Name]]), ", ", assembly_staff_import[[#This Row],[Title]]))</f>
        <v>Sperry J Navone, Chief Of Staff</v>
      </c>
      <c r="C1234" t="e">
        <f>assembly_staff_import[[#This Row],[Vlookup_groups]]</f>
        <v>#REF!</v>
      </c>
      <c r="D1234" t="str">
        <f>IF(assembly_staff_import[[#This Row],[Legislative Staff Type]]="Personal",assembly_staff_import[[#This Row],[Formatted Personal Staff Office]],"")</f>
        <v>District Office</v>
      </c>
      <c r="E1234" t="s">
        <v>65</v>
      </c>
      <c r="F1234" s="19" t="s">
        <v>10913</v>
      </c>
      <c r="G1234" t="s">
        <v>67</v>
      </c>
      <c r="H1234" t="str">
        <f>TRIM(PROPER((assembly_staff_import[[#This Row],[Last Name via NAME_SOURCE_KEY TEXT]]&amp;" "&amp;assembly_staff_import[[#This Row],[Suffix via NAME_SOURCE_KEY]])))</f>
        <v>Navone</v>
      </c>
      <c r="I1234" t="str">
        <f>PROPER(assembly_staff_import[[#This Row],[JOB TITLE_SOURCE_KEY]])</f>
        <v xml:space="preserve">Chief Of Staff                             </v>
      </c>
      <c r="J1234" t="s">
        <v>72</v>
      </c>
      <c r="K1234" t="e">
        <f>IF(assembly_staff_import[[#This Row],[Legislative Staff Type]]="Personal",assembly_staff_import[[#This Row],[Vlookup Reports To Person]], "")</f>
        <v>#REF!</v>
      </c>
      <c r="L1234" t="str">
        <f>PROPER(assembly_staff_import[[#This Row],[First MI Name via NAME_SOURCE_KEY TEXT]])</f>
        <v xml:space="preserve"> Sperry J</v>
      </c>
      <c r="M1234" t="s">
        <v>17586</v>
      </c>
      <c r="N1234" t="str">
        <f>LOWER(CONCATENATE(assembly_staff_import[[#This Row],[Last Name]],LEFT(assembly_staff_import[[#This Row],[First Name (no initial)]],1),"@nyassembly.gov"))</f>
        <v>navones@nyassembly.gov</v>
      </c>
      <c r="O1234" t="s">
        <v>29473</v>
      </c>
      <c r="P1234" t="e">
        <f>VLOOKUP(assembly_staff_import[[#This Row],[Full Name]],[3]!PEOPLE_March_20[#Data],1,0)</f>
        <v>#REF!</v>
      </c>
      <c r="Q1234" t="e">
        <f>VLOOKUP(assembly_staff_import[[#This Row],[Full Name]],[3]!Table17[#Data],3,0)</f>
        <v>#REF!</v>
      </c>
      <c r="R1234" t="e">
        <f>VLOOKUP(assembly_staff_import[[#This Row],[Formatted Works for Group]],[3]!Table7[#Data],1,0)</f>
        <v>#REF!</v>
      </c>
      <c r="S1234" t="e">
        <f>IF(assembly_staff_import[[#This Row],[Legislative Staff Type]]="Personal", assembly_staff_import[[#This Row],[Vlookup Works for Group]], assembly_staff_import[[#This Row],[Formatted Works for Group calc]]&amp;", Central Staff Office, Assembly")</f>
        <v>#REF!</v>
      </c>
      <c r="T1234" s="20" t="str">
        <f>TRIM(assembly_staff_import[[#This Row],[NAME_SOURCE_KEY]])</f>
        <v>NAVONE, SPERRY J</v>
      </c>
      <c r="U1234" t="s">
        <v>29474</v>
      </c>
      <c r="V1234" t="s">
        <v>29475</v>
      </c>
      <c r="W1234" t="s">
        <v>29476</v>
      </c>
      <c r="Y1234" t="str">
        <f>IF(assembly_staff_import[[#This Row],[Legislative Staff Type]]="Personal", PROPER(TRIM(assembly_staff_import[[#This Row],[Unit First MI via UNIT_SOURCE_KEY]])&amp;" "&amp;assembly_staff_import[[#This Row],[Unit Last via UNIT_SOURCE_KEY]]), PROPER(TRIM(assembly_staff_import[[#This Row],[UNIT NAME_SOURCE_KEY2]])))</f>
        <v>Philip A. Palmesano</v>
      </c>
      <c r="Z1234" t="s">
        <v>29477</v>
      </c>
      <c r="AA1234" t="e">
        <f>VLOOKUP(assembly_staff_import[[#This Row],[Formatted and corrected Works for Group Text]],[3]!Table4[#Data],1,0)</f>
        <v>#REF!</v>
      </c>
      <c r="AB1234" t="e">
        <f>VLOOKUP(assembly_staff_import[[#This Row],[Formatted and corrected Works for Group Text]],[3]!Table5[#Data],2,0)</f>
        <v>#REF!</v>
      </c>
      <c r="AC1234" t="str">
        <f>IF(TRIM(assembly_staff_import[[#This Row],[PUBLIC INFO ADDR_SOURCE_KEY]])="CAPITOL, ALBANY", "Legislative / Capitol Office", "District Office")</f>
        <v>District Office</v>
      </c>
      <c r="AD1234" t="s">
        <v>27457</v>
      </c>
      <c r="AE1234" t="s">
        <v>29478</v>
      </c>
      <c r="AF1234" t="str">
        <f>"N34 "</f>
        <v xml:space="preserve">N34 </v>
      </c>
      <c r="AG1234" t="s">
        <v>29479</v>
      </c>
      <c r="AH1234" t="s">
        <v>29480</v>
      </c>
      <c r="AI1234" t="s">
        <v>23587</v>
      </c>
      <c r="AJ1234" t="s">
        <v>29481</v>
      </c>
    </row>
    <row r="1235" spans="1:36" x14ac:dyDescent="0.2">
      <c r="A1235" t="str">
        <f>TRIM(PROPER((assembly_staff_import[[#This Row],[First MI Name via NAME_SOURCE_KEY TEXT]]&amp;" "&amp;assembly_staff_import[[#This Row],[Last Name via NAME_SOURCE_KEY TEXT]]&amp;" "&amp;assembly_staff_import[[#This Row],[Suffix via NAME_SOURCE_KEY]])))</f>
        <v>Tammy L Pepin</v>
      </c>
      <c r="B1235" t="str">
        <f>TRIM(CONCATENATE(TRIM(assembly_staff_import[[#This Row],[Full Name]]), ", ", assembly_staff_import[[#This Row],[Title]]))</f>
        <v>Tammy L Pepin, Legis Asst</v>
      </c>
      <c r="C1235" t="e">
        <f>assembly_staff_import[[#This Row],[Vlookup_groups]]</f>
        <v>#REF!</v>
      </c>
      <c r="D1235" t="str">
        <f>IF(assembly_staff_import[[#This Row],[Legislative Staff Type]]="Personal",assembly_staff_import[[#This Row],[Formatted Personal Staff Office]],"")</f>
        <v>District Office</v>
      </c>
      <c r="E1235" t="s">
        <v>65</v>
      </c>
      <c r="F1235" s="19" t="s">
        <v>10913</v>
      </c>
      <c r="G1235" t="s">
        <v>67</v>
      </c>
      <c r="H1235" t="str">
        <f>TRIM(PROPER((assembly_staff_import[[#This Row],[Last Name via NAME_SOURCE_KEY TEXT]]&amp;" "&amp;assembly_staff_import[[#This Row],[Suffix via NAME_SOURCE_KEY]])))</f>
        <v>Pepin</v>
      </c>
      <c r="I1235" t="str">
        <f>PROPER(assembly_staff_import[[#This Row],[JOB TITLE_SOURCE_KEY]])</f>
        <v xml:space="preserve">Legis Asst                                 </v>
      </c>
      <c r="J1235" t="s">
        <v>72</v>
      </c>
      <c r="K1235" t="e">
        <f>IF(assembly_staff_import[[#This Row],[Legislative Staff Type]]="Personal",assembly_staff_import[[#This Row],[Vlookup Reports To Person]], "")</f>
        <v>#REF!</v>
      </c>
      <c r="L1235" t="str">
        <f>PROPER(assembly_staff_import[[#This Row],[First MI Name via NAME_SOURCE_KEY TEXT]])</f>
        <v xml:space="preserve"> Tammy L</v>
      </c>
      <c r="M1235" t="s">
        <v>23082</v>
      </c>
      <c r="N1235" t="str">
        <f>LOWER(CONCATENATE(assembly_staff_import[[#This Row],[Last Name]],LEFT(assembly_staff_import[[#This Row],[First Name (no initial)]],1),"@nyassembly.gov"))</f>
        <v>pepint@nyassembly.gov</v>
      </c>
      <c r="O1235" t="s">
        <v>24364</v>
      </c>
      <c r="P1235" t="e">
        <f>VLOOKUP(assembly_staff_import[[#This Row],[Full Name]],[3]!PEOPLE_March_20[#Data],1,0)</f>
        <v>#REF!</v>
      </c>
      <c r="Q1235" t="e">
        <f>VLOOKUP(assembly_staff_import[[#This Row],[Full Name]],[3]!Table17[#Data],3,0)</f>
        <v>#REF!</v>
      </c>
      <c r="R1235" t="e">
        <f>VLOOKUP(assembly_staff_import[[#This Row],[Formatted Works for Group]],[3]!Table7[#Data],1,0)</f>
        <v>#REF!</v>
      </c>
      <c r="S1235" t="e">
        <f>IF(assembly_staff_import[[#This Row],[Legislative Staff Type]]="Personal", assembly_staff_import[[#This Row],[Vlookup Works for Group]], assembly_staff_import[[#This Row],[Formatted Works for Group calc]]&amp;", Central Staff Office, Assembly")</f>
        <v>#REF!</v>
      </c>
      <c r="T1235" s="20" t="str">
        <f>TRIM(assembly_staff_import[[#This Row],[NAME_SOURCE_KEY]])</f>
        <v>PEPIN, TAMMY L</v>
      </c>
      <c r="U1235" t="s">
        <v>29482</v>
      </c>
      <c r="V1235" t="s">
        <v>29483</v>
      </c>
      <c r="W1235" t="s">
        <v>24367</v>
      </c>
      <c r="Y1235" t="str">
        <f>IF(assembly_staff_import[[#This Row],[Legislative Staff Type]]="Personal", PROPER(TRIM(assembly_staff_import[[#This Row],[Unit First MI via UNIT_SOURCE_KEY]])&amp;" "&amp;assembly_staff_import[[#This Row],[Unit Last via UNIT_SOURCE_KEY]]), PROPER(TRIM(assembly_staff_import[[#This Row],[UNIT NAME_SOURCE_KEY2]])))</f>
        <v>Philip A. Palmesano</v>
      </c>
      <c r="Z1235" t="s">
        <v>29477</v>
      </c>
      <c r="AA1235" t="e">
        <f>VLOOKUP(assembly_staff_import[[#This Row],[Formatted and corrected Works for Group Text]],[3]!Table4[#Data],1,0)</f>
        <v>#REF!</v>
      </c>
      <c r="AB1235" t="e">
        <f>VLOOKUP(assembly_staff_import[[#This Row],[Formatted and corrected Works for Group Text]],[3]!Table5[#Data],2,0)</f>
        <v>#REF!</v>
      </c>
      <c r="AC1235" t="str">
        <f>IF(TRIM(assembly_staff_import[[#This Row],[PUBLIC INFO ADDR_SOURCE_KEY]])="CAPITOL, ALBANY", "Legislative / Capitol Office", "District Office")</f>
        <v>District Office</v>
      </c>
      <c r="AD1235" t="s">
        <v>27457</v>
      </c>
      <c r="AE1235" t="s">
        <v>29478</v>
      </c>
      <c r="AF1235" t="str">
        <f>"N34 "</f>
        <v xml:space="preserve">N34 </v>
      </c>
      <c r="AG1235" t="s">
        <v>29479</v>
      </c>
      <c r="AH1235" t="s">
        <v>29484</v>
      </c>
      <c r="AI1235" t="s">
        <v>23706</v>
      </c>
      <c r="AJ1235" t="s">
        <v>29485</v>
      </c>
    </row>
    <row r="1236" spans="1:36" x14ac:dyDescent="0.2">
      <c r="A1236" t="str">
        <f>TRIM(PROPER((assembly_staff_import[[#This Row],[First MI Name via NAME_SOURCE_KEY TEXT]]&amp;" "&amp;assembly_staff_import[[#This Row],[Last Name via NAME_SOURCE_KEY TEXT]]&amp;" "&amp;assembly_staff_import[[#This Row],[Suffix via NAME_SOURCE_KEY]])))</f>
        <v>Alvin R Peters</v>
      </c>
      <c r="B1236" t="str">
        <f>TRIM(CONCATENATE(TRIM(assembly_staff_import[[#This Row],[Full Name]]), ", ", assembly_staff_import[[#This Row],[Title]]))</f>
        <v>Alvin R Peters, Dep Dir Photography</v>
      </c>
      <c r="C1236" t="e">
        <f>assembly_staff_import[[#This Row],[Vlookup_groups]]</f>
        <v>#REF!</v>
      </c>
      <c r="D1236" t="str">
        <f>IF(assembly_staff_import[[#This Row],[Legislative Staff Type]]="Personal",assembly_staff_import[[#This Row],[Formatted Personal Staff Office]],"")</f>
        <v/>
      </c>
      <c r="E1236" t="s">
        <v>65</v>
      </c>
      <c r="F1236" s="19" t="s">
        <v>10913</v>
      </c>
      <c r="G1236" t="s">
        <v>1237</v>
      </c>
      <c r="H1236" t="str">
        <f>TRIM(PROPER((assembly_staff_import[[#This Row],[Last Name via NAME_SOURCE_KEY TEXT]]&amp;" "&amp;assembly_staff_import[[#This Row],[Suffix via NAME_SOURCE_KEY]])))</f>
        <v>Peters</v>
      </c>
      <c r="I1236" t="str">
        <f>PROPER(assembly_staff_import[[#This Row],[JOB TITLE_SOURCE_KEY]])</f>
        <v xml:space="preserve">Dep Dir Photography                        </v>
      </c>
      <c r="J1236" t="s">
        <v>72</v>
      </c>
      <c r="K1236" t="str">
        <f>IF(assembly_staff_import[[#This Row],[Legislative Staff Type]]="Personal",assembly_staff_import[[#This Row],[Vlookup Reports To Person]], "")</f>
        <v/>
      </c>
      <c r="L1236" t="str">
        <f>PROPER(assembly_staff_import[[#This Row],[First MI Name via NAME_SOURCE_KEY TEXT]])</f>
        <v xml:space="preserve"> Alvin R</v>
      </c>
      <c r="M1236" t="s">
        <v>18939</v>
      </c>
      <c r="N1236" t="str">
        <f>LOWER(CONCATENATE(assembly_staff_import[[#This Row],[Last Name]],LEFT(assembly_staff_import[[#This Row],[First Name (no initial)]],1),"@nyassembly.gov"))</f>
        <v>petersa@nyassembly.gov</v>
      </c>
      <c r="O1236" t="s">
        <v>29486</v>
      </c>
      <c r="P1236" t="e">
        <f>VLOOKUP(assembly_staff_import[[#This Row],[Full Name]],[3]!PEOPLE_March_20[#Data],1,0)</f>
        <v>#REF!</v>
      </c>
      <c r="Q1236" t="e">
        <f>VLOOKUP(assembly_staff_import[[#This Row],[Full Name]],[3]!Table17[#Data],3,0)</f>
        <v>#REF!</v>
      </c>
      <c r="R1236" t="e">
        <f>VLOOKUP(assembly_staff_import[[#This Row],[Formatted Works for Group]],[3]!Table7[#Data],1,0)</f>
        <v>#REF!</v>
      </c>
      <c r="S1236" t="str">
        <f>IF(assembly_staff_import[[#This Row],[Legislative Staff Type]]="Personal", assembly_staff_import[[#This Row],[Vlookup Works for Group]], assembly_staff_import[[#This Row],[Formatted Works for Group calc]]&amp;", Central Staff Office, Assembly")</f>
        <v>Photography, Central Staff Office, Assembly</v>
      </c>
      <c r="T1236" s="20" t="str">
        <f>TRIM(assembly_staff_import[[#This Row],[NAME_SOURCE_KEY]])</f>
        <v>PETERS, ALVIN R</v>
      </c>
      <c r="U1236" t="s">
        <v>29487</v>
      </c>
      <c r="V1236" t="s">
        <v>29488</v>
      </c>
      <c r="W1236" t="s">
        <v>29489</v>
      </c>
      <c r="Y1236" t="str">
        <f>IF(assembly_staff_import[[#This Row],[Legislative Staff Type]]="Personal", PROPER(TRIM(assembly_staff_import[[#This Row],[Unit First MI via UNIT_SOURCE_KEY]])&amp;" "&amp;assembly_staff_import[[#This Row],[Unit Last via UNIT_SOURCE_KEY]]), PROPER(TRIM(assembly_staff_import[[#This Row],[UNIT NAME_SOURCE_KEY2]])))</f>
        <v>Photography</v>
      </c>
      <c r="Z1236" t="s">
        <v>29490</v>
      </c>
      <c r="AA1236" t="e">
        <f>VLOOKUP(assembly_staff_import[[#This Row],[Formatted and corrected Works for Group Text]],[3]!Table4[#Data],1,0)</f>
        <v>#REF!</v>
      </c>
      <c r="AB1236" t="e">
        <f>VLOOKUP(assembly_staff_import[[#This Row],[Formatted and corrected Works for Group Text]],[3]!Table5[#Data],2,0)</f>
        <v>#REF!</v>
      </c>
      <c r="AC1236" t="str">
        <f>IF(TRIM(assembly_staff_import[[#This Row],[PUBLIC INFO ADDR_SOURCE_KEY]])="CAPITOL, ALBANY", "Legislative / Capitol Office", "District Office")</f>
        <v>Legislative / Capitol Office</v>
      </c>
      <c r="AD1236" t="s">
        <v>29491</v>
      </c>
      <c r="AF1236" t="str">
        <f t="shared" ref="AF1236:AF1243" si="66">"226 "</f>
        <v xml:space="preserve">226 </v>
      </c>
      <c r="AG1236" t="s">
        <v>29491</v>
      </c>
      <c r="AH1236" t="s">
        <v>29492</v>
      </c>
      <c r="AI1236" t="s">
        <v>29493</v>
      </c>
      <c r="AJ1236" t="s">
        <v>23493</v>
      </c>
    </row>
    <row r="1237" spans="1:36" x14ac:dyDescent="0.2">
      <c r="A1237" t="str">
        <f>TRIM(PROPER((assembly_staff_import[[#This Row],[First MI Name via NAME_SOURCE_KEY TEXT]]&amp;" "&amp;assembly_staff_import[[#This Row],[Last Name via NAME_SOURCE_KEY TEXT]]&amp;" "&amp;assembly_staff_import[[#This Row],[Suffix via NAME_SOURCE_KEY]])))</f>
        <v>Ashley B Gavel</v>
      </c>
      <c r="B1237" t="str">
        <f>TRIM(CONCATENATE(TRIM(assembly_staff_import[[#This Row],[Full Name]]), ", ", assembly_staff_import[[#This Row],[Title]]))</f>
        <v>Ashley B Gavel, Sr Photographer</v>
      </c>
      <c r="C1237" t="e">
        <f>assembly_staff_import[[#This Row],[Vlookup_groups]]</f>
        <v>#REF!</v>
      </c>
      <c r="D1237" t="str">
        <f>IF(assembly_staff_import[[#This Row],[Legislative Staff Type]]="Personal",assembly_staff_import[[#This Row],[Formatted Personal Staff Office]],"")</f>
        <v/>
      </c>
      <c r="E1237" t="s">
        <v>65</v>
      </c>
      <c r="F1237" s="19" t="s">
        <v>10913</v>
      </c>
      <c r="G1237" t="s">
        <v>1237</v>
      </c>
      <c r="H1237" t="str">
        <f>TRIM(PROPER((assembly_staff_import[[#This Row],[Last Name via NAME_SOURCE_KEY TEXT]]&amp;" "&amp;assembly_staff_import[[#This Row],[Suffix via NAME_SOURCE_KEY]])))</f>
        <v>Gavel</v>
      </c>
      <c r="I1237" t="str">
        <f>PROPER(assembly_staff_import[[#This Row],[JOB TITLE_SOURCE_KEY]])</f>
        <v xml:space="preserve">Sr Photographer                            </v>
      </c>
      <c r="J1237" t="s">
        <v>72</v>
      </c>
      <c r="K1237" t="str">
        <f>IF(assembly_staff_import[[#This Row],[Legislative Staff Type]]="Personal",assembly_staff_import[[#This Row],[Vlookup Reports To Person]], "")</f>
        <v/>
      </c>
      <c r="L1237" t="str">
        <f>PROPER(assembly_staff_import[[#This Row],[First MI Name via NAME_SOURCE_KEY TEXT]])</f>
        <v xml:space="preserve"> Ashley B</v>
      </c>
      <c r="M1237" t="s">
        <v>18979</v>
      </c>
      <c r="N1237" t="str">
        <f>LOWER(CONCATENATE(assembly_staff_import[[#This Row],[Last Name]],LEFT(assembly_staff_import[[#This Row],[First Name (no initial)]],1),"@nyassembly.gov"))</f>
        <v>gavela@nyassembly.gov</v>
      </c>
      <c r="O1237" t="s">
        <v>5879</v>
      </c>
      <c r="P1237" t="e">
        <f>VLOOKUP(assembly_staff_import[[#This Row],[Full Name]],[3]!PEOPLE_March_20[#Data],1,0)</f>
        <v>#REF!</v>
      </c>
      <c r="Q1237" t="e">
        <f>VLOOKUP(assembly_staff_import[[#This Row],[Full Name]],[3]!Table17[#Data],3,0)</f>
        <v>#REF!</v>
      </c>
      <c r="R1237" t="e">
        <f>VLOOKUP(assembly_staff_import[[#This Row],[Formatted Works for Group]],[3]!Table7[#Data],1,0)</f>
        <v>#REF!</v>
      </c>
      <c r="S1237" t="str">
        <f>IF(assembly_staff_import[[#This Row],[Legislative Staff Type]]="Personal", assembly_staff_import[[#This Row],[Vlookup Works for Group]], assembly_staff_import[[#This Row],[Formatted Works for Group calc]]&amp;", Central Staff Office, Assembly")</f>
        <v>Photography, Central Staff Office, Assembly</v>
      </c>
      <c r="T1237" s="20" t="str">
        <f>TRIM(assembly_staff_import[[#This Row],[NAME_SOURCE_KEY]])</f>
        <v>GAVEL, ASHLEY B</v>
      </c>
      <c r="U1237" t="s">
        <v>29494</v>
      </c>
      <c r="V1237" t="s">
        <v>29495</v>
      </c>
      <c r="W1237" t="s">
        <v>29496</v>
      </c>
      <c r="Y1237" t="str">
        <f>IF(assembly_staff_import[[#This Row],[Legislative Staff Type]]="Personal", PROPER(TRIM(assembly_staff_import[[#This Row],[Unit First MI via UNIT_SOURCE_KEY]])&amp;" "&amp;assembly_staff_import[[#This Row],[Unit Last via UNIT_SOURCE_KEY]]), PROPER(TRIM(assembly_staff_import[[#This Row],[UNIT NAME_SOURCE_KEY2]])))</f>
        <v>Photography</v>
      </c>
      <c r="Z1237" t="s">
        <v>29490</v>
      </c>
      <c r="AA1237" t="e">
        <f>VLOOKUP(assembly_staff_import[[#This Row],[Formatted and corrected Works for Group Text]],[3]!Table4[#Data],1,0)</f>
        <v>#REF!</v>
      </c>
      <c r="AB1237" t="e">
        <f>VLOOKUP(assembly_staff_import[[#This Row],[Formatted and corrected Works for Group Text]],[3]!Table5[#Data],2,0)</f>
        <v>#REF!</v>
      </c>
      <c r="AC1237" t="str">
        <f>IF(TRIM(assembly_staff_import[[#This Row],[PUBLIC INFO ADDR_SOURCE_KEY]])="CAPITOL, ALBANY", "Legislative / Capitol Office", "District Office")</f>
        <v>Legislative / Capitol Office</v>
      </c>
      <c r="AD1237" t="s">
        <v>29491</v>
      </c>
      <c r="AF1237" t="str">
        <f t="shared" si="66"/>
        <v xml:space="preserve">226 </v>
      </c>
      <c r="AG1237" t="s">
        <v>29491</v>
      </c>
      <c r="AH1237" t="s">
        <v>29497</v>
      </c>
      <c r="AI1237" t="s">
        <v>29498</v>
      </c>
      <c r="AJ1237" t="s">
        <v>23493</v>
      </c>
    </row>
    <row r="1238" spans="1:36" x14ac:dyDescent="0.2">
      <c r="A1238" t="str">
        <f>TRIM(PROPER((assembly_staff_import[[#This Row],[First MI Name via NAME_SOURCE_KEY TEXT]]&amp;" "&amp;assembly_staff_import[[#This Row],[Last Name via NAME_SOURCE_KEY TEXT]]&amp;" "&amp;assembly_staff_import[[#This Row],[Suffix via NAME_SOURCE_KEY]])))</f>
        <v>George W Simmons</v>
      </c>
      <c r="B1238" t="str">
        <f>TRIM(CONCATENATE(TRIM(assembly_staff_import[[#This Row],[Full Name]]), ", ", assembly_staff_import[[#This Row],[Title]]))</f>
        <v>George W Simmons, Dir Of Photography</v>
      </c>
      <c r="C1238" t="e">
        <f>assembly_staff_import[[#This Row],[Vlookup_groups]]</f>
        <v>#REF!</v>
      </c>
      <c r="D1238" t="str">
        <f>IF(assembly_staff_import[[#This Row],[Legislative Staff Type]]="Personal",assembly_staff_import[[#This Row],[Formatted Personal Staff Office]],"")</f>
        <v/>
      </c>
      <c r="E1238" t="s">
        <v>65</v>
      </c>
      <c r="F1238" s="19" t="s">
        <v>10913</v>
      </c>
      <c r="G1238" t="s">
        <v>1237</v>
      </c>
      <c r="H1238" t="str">
        <f>TRIM(PROPER((assembly_staff_import[[#This Row],[Last Name via NAME_SOURCE_KEY TEXT]]&amp;" "&amp;assembly_staff_import[[#This Row],[Suffix via NAME_SOURCE_KEY]])))</f>
        <v>Simmons</v>
      </c>
      <c r="I1238" t="str">
        <f>PROPER(assembly_staff_import[[#This Row],[JOB TITLE_SOURCE_KEY]])</f>
        <v xml:space="preserve">Dir Of Photography                         </v>
      </c>
      <c r="J1238" t="s">
        <v>72</v>
      </c>
      <c r="K1238" t="str">
        <f>IF(assembly_staff_import[[#This Row],[Legislative Staff Type]]="Personal",assembly_staff_import[[#This Row],[Vlookup Reports To Person]], "")</f>
        <v/>
      </c>
      <c r="L1238" t="str">
        <f>PROPER(assembly_staff_import[[#This Row],[First MI Name via NAME_SOURCE_KEY TEXT]])</f>
        <v xml:space="preserve"> George W</v>
      </c>
      <c r="M1238" t="s">
        <v>18904</v>
      </c>
      <c r="N1238" t="str">
        <f>LOWER(CONCATENATE(assembly_staff_import[[#This Row],[Last Name]],LEFT(assembly_staff_import[[#This Row],[First Name (no initial)]],1),"@nyassembly.gov"))</f>
        <v>simmonsg@nyassembly.gov</v>
      </c>
      <c r="O1238" t="s">
        <v>6171</v>
      </c>
      <c r="P1238" t="e">
        <f>VLOOKUP(assembly_staff_import[[#This Row],[Full Name]],[3]!PEOPLE_March_20[#Data],1,0)</f>
        <v>#REF!</v>
      </c>
      <c r="Q1238" t="e">
        <f>VLOOKUP(assembly_staff_import[[#This Row],[Full Name]],[3]!Table17[#Data],3,0)</f>
        <v>#REF!</v>
      </c>
      <c r="R1238" t="e">
        <f>VLOOKUP(assembly_staff_import[[#This Row],[Formatted Works for Group]],[3]!Table7[#Data],1,0)</f>
        <v>#REF!</v>
      </c>
      <c r="S1238" t="str">
        <f>IF(assembly_staff_import[[#This Row],[Legislative Staff Type]]="Personal", assembly_staff_import[[#This Row],[Vlookup Works for Group]], assembly_staff_import[[#This Row],[Formatted Works for Group calc]]&amp;", Central Staff Office, Assembly")</f>
        <v>Photography, Central Staff Office, Assembly</v>
      </c>
      <c r="T1238" s="20" t="str">
        <f>TRIM(assembly_staff_import[[#This Row],[NAME_SOURCE_KEY]])</f>
        <v>SIMMONS, GEORGE W</v>
      </c>
      <c r="U1238" t="s">
        <v>29499</v>
      </c>
      <c r="V1238" t="s">
        <v>29500</v>
      </c>
      <c r="W1238" t="s">
        <v>29501</v>
      </c>
      <c r="Y1238" t="str">
        <f>IF(assembly_staff_import[[#This Row],[Legislative Staff Type]]="Personal", PROPER(TRIM(assembly_staff_import[[#This Row],[Unit First MI via UNIT_SOURCE_KEY]])&amp;" "&amp;assembly_staff_import[[#This Row],[Unit Last via UNIT_SOURCE_KEY]]), PROPER(TRIM(assembly_staff_import[[#This Row],[UNIT NAME_SOURCE_KEY2]])))</f>
        <v>Photography</v>
      </c>
      <c r="Z1238" t="s">
        <v>29490</v>
      </c>
      <c r="AA1238" t="e">
        <f>VLOOKUP(assembly_staff_import[[#This Row],[Formatted and corrected Works for Group Text]],[3]!Table4[#Data],1,0)</f>
        <v>#REF!</v>
      </c>
      <c r="AB1238" t="e">
        <f>VLOOKUP(assembly_staff_import[[#This Row],[Formatted and corrected Works for Group Text]],[3]!Table5[#Data],2,0)</f>
        <v>#REF!</v>
      </c>
      <c r="AC1238" t="str">
        <f>IF(TRIM(assembly_staff_import[[#This Row],[PUBLIC INFO ADDR_SOURCE_KEY]])="CAPITOL, ALBANY", "Legislative / Capitol Office", "District Office")</f>
        <v>Legislative / Capitol Office</v>
      </c>
      <c r="AD1238" t="s">
        <v>29491</v>
      </c>
      <c r="AF1238" t="str">
        <f t="shared" si="66"/>
        <v xml:space="preserve">226 </v>
      </c>
      <c r="AG1238" t="s">
        <v>29491</v>
      </c>
      <c r="AH1238" t="s">
        <v>29502</v>
      </c>
      <c r="AI1238" t="s">
        <v>29503</v>
      </c>
      <c r="AJ1238" t="s">
        <v>23493</v>
      </c>
    </row>
    <row r="1239" spans="1:36" x14ac:dyDescent="0.2">
      <c r="A1239" t="str">
        <f>TRIM(PROPER((assembly_staff_import[[#This Row],[First MI Name via NAME_SOURCE_KEY TEXT]]&amp;" "&amp;assembly_staff_import[[#This Row],[Last Name via NAME_SOURCE_KEY TEXT]]&amp;" "&amp;assembly_staff_import[[#This Row],[Suffix via NAME_SOURCE_KEY]])))</f>
        <v>Jaclyn L Kohler</v>
      </c>
      <c r="B1239" t="str">
        <f>TRIM(CONCATENATE(TRIM(assembly_staff_import[[#This Row],[Full Name]]), ", ", assembly_staff_import[[#This Row],[Title]]))</f>
        <v>Jaclyn L Kohler, Photographer</v>
      </c>
      <c r="C1239" t="e">
        <f>assembly_staff_import[[#This Row],[Vlookup_groups]]</f>
        <v>#REF!</v>
      </c>
      <c r="D1239" t="str">
        <f>IF(assembly_staff_import[[#This Row],[Legislative Staff Type]]="Personal",assembly_staff_import[[#This Row],[Formatted Personal Staff Office]],"")</f>
        <v/>
      </c>
      <c r="E1239" t="s">
        <v>65</v>
      </c>
      <c r="F1239" s="19" t="s">
        <v>10913</v>
      </c>
      <c r="G1239" t="s">
        <v>1237</v>
      </c>
      <c r="H1239" t="str">
        <f>TRIM(PROPER((assembly_staff_import[[#This Row],[Last Name via NAME_SOURCE_KEY TEXT]]&amp;" "&amp;assembly_staff_import[[#This Row],[Suffix via NAME_SOURCE_KEY]])))</f>
        <v>Kohler</v>
      </c>
      <c r="I1239" t="str">
        <f>PROPER(assembly_staff_import[[#This Row],[JOB TITLE_SOURCE_KEY]])</f>
        <v xml:space="preserve">Photographer                               </v>
      </c>
      <c r="J1239" t="s">
        <v>72</v>
      </c>
      <c r="K1239" t="str">
        <f>IF(assembly_staff_import[[#This Row],[Legislative Staff Type]]="Personal",assembly_staff_import[[#This Row],[Vlookup Reports To Person]], "")</f>
        <v/>
      </c>
      <c r="L1239" t="str">
        <f>PROPER(assembly_staff_import[[#This Row],[First MI Name via NAME_SOURCE_KEY TEXT]])</f>
        <v xml:space="preserve"> Jaclyn L</v>
      </c>
      <c r="M1239" t="s">
        <v>13045</v>
      </c>
      <c r="N1239" t="str">
        <f>LOWER(CONCATENATE(assembly_staff_import[[#This Row],[Last Name]],LEFT(assembly_staff_import[[#This Row],[First Name (no initial)]],1),"@nyassembly.gov"))</f>
        <v>kohlerj@nyassembly.gov</v>
      </c>
      <c r="O1239" t="s">
        <v>29504</v>
      </c>
      <c r="P1239" t="e">
        <f>VLOOKUP(assembly_staff_import[[#This Row],[Full Name]],[3]!PEOPLE_March_20[#Data],1,0)</f>
        <v>#REF!</v>
      </c>
      <c r="Q1239" t="e">
        <f>VLOOKUP(assembly_staff_import[[#This Row],[Full Name]],[3]!Table17[#Data],3,0)</f>
        <v>#REF!</v>
      </c>
      <c r="R1239" t="e">
        <f>VLOOKUP(assembly_staff_import[[#This Row],[Formatted Works for Group]],[3]!Table7[#Data],1,0)</f>
        <v>#REF!</v>
      </c>
      <c r="S1239" t="str">
        <f>IF(assembly_staff_import[[#This Row],[Legislative Staff Type]]="Personal", assembly_staff_import[[#This Row],[Vlookup Works for Group]], assembly_staff_import[[#This Row],[Formatted Works for Group calc]]&amp;", Central Staff Office, Assembly")</f>
        <v>Photography, Central Staff Office, Assembly</v>
      </c>
      <c r="T1239" s="20" t="str">
        <f>TRIM(assembly_staff_import[[#This Row],[NAME_SOURCE_KEY]])</f>
        <v>KOHLER, JACLYN L</v>
      </c>
      <c r="U1239" t="s">
        <v>29505</v>
      </c>
      <c r="V1239" t="s">
        <v>29506</v>
      </c>
      <c r="W1239" t="s">
        <v>29507</v>
      </c>
      <c r="Y1239" t="str">
        <f>IF(assembly_staff_import[[#This Row],[Legislative Staff Type]]="Personal", PROPER(TRIM(assembly_staff_import[[#This Row],[Unit First MI via UNIT_SOURCE_KEY]])&amp;" "&amp;assembly_staff_import[[#This Row],[Unit Last via UNIT_SOURCE_KEY]]), PROPER(TRIM(assembly_staff_import[[#This Row],[UNIT NAME_SOURCE_KEY2]])))</f>
        <v>Photography</v>
      </c>
      <c r="Z1239" t="s">
        <v>29490</v>
      </c>
      <c r="AA1239" t="e">
        <f>VLOOKUP(assembly_staff_import[[#This Row],[Formatted and corrected Works for Group Text]],[3]!Table4[#Data],1,0)</f>
        <v>#REF!</v>
      </c>
      <c r="AB1239" t="e">
        <f>VLOOKUP(assembly_staff_import[[#This Row],[Formatted and corrected Works for Group Text]],[3]!Table5[#Data],2,0)</f>
        <v>#REF!</v>
      </c>
      <c r="AC1239" t="str">
        <f>IF(TRIM(assembly_staff_import[[#This Row],[PUBLIC INFO ADDR_SOURCE_KEY]])="CAPITOL, ALBANY", "Legislative / Capitol Office", "District Office")</f>
        <v>Legislative / Capitol Office</v>
      </c>
      <c r="AD1239" t="s">
        <v>29491</v>
      </c>
      <c r="AF1239" t="str">
        <f t="shared" si="66"/>
        <v xml:space="preserve">226 </v>
      </c>
      <c r="AG1239" t="s">
        <v>29491</v>
      </c>
      <c r="AH1239" t="s">
        <v>29508</v>
      </c>
      <c r="AI1239" t="s">
        <v>25138</v>
      </c>
      <c r="AJ1239" t="s">
        <v>23493</v>
      </c>
    </row>
    <row r="1240" spans="1:36" x14ac:dyDescent="0.2">
      <c r="A1240" t="str">
        <f>TRIM(PROPER((assembly_staff_import[[#This Row],[First MI Name via NAME_SOURCE_KEY TEXT]]&amp;" "&amp;assembly_staff_import[[#This Row],[Last Name via NAME_SOURCE_KEY TEXT]]&amp;" "&amp;assembly_staff_import[[#This Row],[Suffix via NAME_SOURCE_KEY]])))</f>
        <v>Rebecca A Dawes</v>
      </c>
      <c r="B1240" t="str">
        <f>TRIM(CONCATENATE(TRIM(assembly_staff_import[[#This Row],[Full Name]]), ", ", assembly_staff_import[[#This Row],[Title]]))</f>
        <v>Rebecca A Dawes, Admin Assistant</v>
      </c>
      <c r="C1240" t="e">
        <f>assembly_staff_import[[#This Row],[Vlookup_groups]]</f>
        <v>#REF!</v>
      </c>
      <c r="D1240" t="str">
        <f>IF(assembly_staff_import[[#This Row],[Legislative Staff Type]]="Personal",assembly_staff_import[[#This Row],[Formatted Personal Staff Office]],"")</f>
        <v/>
      </c>
      <c r="E1240" t="s">
        <v>65</v>
      </c>
      <c r="F1240" s="19" t="s">
        <v>10913</v>
      </c>
      <c r="G1240" t="s">
        <v>1237</v>
      </c>
      <c r="H1240" t="str">
        <f>TRIM(PROPER((assembly_staff_import[[#This Row],[Last Name via NAME_SOURCE_KEY TEXT]]&amp;" "&amp;assembly_staff_import[[#This Row],[Suffix via NAME_SOURCE_KEY]])))</f>
        <v>Dawes</v>
      </c>
      <c r="I1240" t="str">
        <f>PROPER(assembly_staff_import[[#This Row],[JOB TITLE_SOURCE_KEY]])</f>
        <v xml:space="preserve">Admin Assistant                            </v>
      </c>
      <c r="J1240" t="s">
        <v>72</v>
      </c>
      <c r="K1240" t="str">
        <f>IF(assembly_staff_import[[#This Row],[Legislative Staff Type]]="Personal",assembly_staff_import[[#This Row],[Vlookup Reports To Person]], "")</f>
        <v/>
      </c>
      <c r="L1240" t="str">
        <f>PROPER(assembly_staff_import[[#This Row],[First MI Name via NAME_SOURCE_KEY TEXT]])</f>
        <v xml:space="preserve"> Rebecca A</v>
      </c>
      <c r="M1240" t="s">
        <v>19008</v>
      </c>
      <c r="N1240" t="str">
        <f>LOWER(CONCATENATE(assembly_staff_import[[#This Row],[Last Name]],LEFT(assembly_staff_import[[#This Row],[First Name (no initial)]],1),"@nyassembly.gov"))</f>
        <v>dawesr@nyassembly.gov</v>
      </c>
      <c r="O1240" t="s">
        <v>23777</v>
      </c>
      <c r="P1240" t="e">
        <f>VLOOKUP(assembly_staff_import[[#This Row],[Full Name]],[3]!PEOPLE_March_20[#Data],1,0)</f>
        <v>#REF!</v>
      </c>
      <c r="Q1240" t="e">
        <f>VLOOKUP(assembly_staff_import[[#This Row],[Full Name]],[3]!Table17[#Data],3,0)</f>
        <v>#REF!</v>
      </c>
      <c r="R1240" t="e">
        <f>VLOOKUP(assembly_staff_import[[#This Row],[Formatted Works for Group]],[3]!Table7[#Data],1,0)</f>
        <v>#REF!</v>
      </c>
      <c r="S1240" t="str">
        <f>IF(assembly_staff_import[[#This Row],[Legislative Staff Type]]="Personal", assembly_staff_import[[#This Row],[Vlookup Works for Group]], assembly_staff_import[[#This Row],[Formatted Works for Group calc]]&amp;", Central Staff Office, Assembly")</f>
        <v>Photography, Central Staff Office, Assembly</v>
      </c>
      <c r="T1240" s="20" t="str">
        <f>TRIM(assembly_staff_import[[#This Row],[NAME_SOURCE_KEY]])</f>
        <v>DAWES, REBECCA A</v>
      </c>
      <c r="U1240" t="s">
        <v>29509</v>
      </c>
      <c r="V1240" t="s">
        <v>29510</v>
      </c>
      <c r="W1240" t="s">
        <v>29511</v>
      </c>
      <c r="Y1240" t="str">
        <f>IF(assembly_staff_import[[#This Row],[Legislative Staff Type]]="Personal", PROPER(TRIM(assembly_staff_import[[#This Row],[Unit First MI via UNIT_SOURCE_KEY]])&amp;" "&amp;assembly_staff_import[[#This Row],[Unit Last via UNIT_SOURCE_KEY]]), PROPER(TRIM(assembly_staff_import[[#This Row],[UNIT NAME_SOURCE_KEY2]])))</f>
        <v>Photography</v>
      </c>
      <c r="Z1240" t="s">
        <v>29490</v>
      </c>
      <c r="AA1240" t="e">
        <f>VLOOKUP(assembly_staff_import[[#This Row],[Formatted and corrected Works for Group Text]],[3]!Table4[#Data],1,0)</f>
        <v>#REF!</v>
      </c>
      <c r="AB1240" t="e">
        <f>VLOOKUP(assembly_staff_import[[#This Row],[Formatted and corrected Works for Group Text]],[3]!Table5[#Data],2,0)</f>
        <v>#REF!</v>
      </c>
      <c r="AC1240" t="str">
        <f>IF(TRIM(assembly_staff_import[[#This Row],[PUBLIC INFO ADDR_SOURCE_KEY]])="CAPITOL, ALBANY", "Legislative / Capitol Office", "District Office")</f>
        <v>Legislative / Capitol Office</v>
      </c>
      <c r="AD1240" t="s">
        <v>29491</v>
      </c>
      <c r="AF1240" t="str">
        <f t="shared" si="66"/>
        <v xml:space="preserve">226 </v>
      </c>
      <c r="AG1240" t="s">
        <v>29491</v>
      </c>
      <c r="AH1240" t="s">
        <v>29512</v>
      </c>
      <c r="AI1240" t="s">
        <v>23568</v>
      </c>
      <c r="AJ1240" t="s">
        <v>23493</v>
      </c>
    </row>
    <row r="1241" spans="1:36" x14ac:dyDescent="0.2">
      <c r="A1241" t="str">
        <f>TRIM(PROPER((assembly_staff_import[[#This Row],[First MI Name via NAME_SOURCE_KEY TEXT]]&amp;" "&amp;assembly_staff_import[[#This Row],[Last Name via NAME_SOURCE_KEY TEXT]]&amp;" "&amp;assembly_staff_import[[#This Row],[Suffix via NAME_SOURCE_KEY]])))</f>
        <v>Sean L Russell</v>
      </c>
      <c r="B1241" t="str">
        <f>TRIM(CONCATENATE(TRIM(assembly_staff_import[[#This Row],[Full Name]]), ", ", assembly_staff_import[[#This Row],[Title]]))</f>
        <v>Sean L Russell, Photographer</v>
      </c>
      <c r="C1241" t="e">
        <f>assembly_staff_import[[#This Row],[Vlookup_groups]]</f>
        <v>#REF!</v>
      </c>
      <c r="D1241" t="str">
        <f>IF(assembly_staff_import[[#This Row],[Legislative Staff Type]]="Personal",assembly_staff_import[[#This Row],[Formatted Personal Staff Office]],"")</f>
        <v/>
      </c>
      <c r="E1241" t="s">
        <v>65</v>
      </c>
      <c r="F1241" s="19" t="s">
        <v>10913</v>
      </c>
      <c r="G1241" t="s">
        <v>1237</v>
      </c>
      <c r="H1241" t="str">
        <f>TRIM(PROPER((assembly_staff_import[[#This Row],[Last Name via NAME_SOURCE_KEY TEXT]]&amp;" "&amp;assembly_staff_import[[#This Row],[Suffix via NAME_SOURCE_KEY]])))</f>
        <v>Russell</v>
      </c>
      <c r="I1241" t="str">
        <f>PROPER(assembly_staff_import[[#This Row],[JOB TITLE_SOURCE_KEY]])</f>
        <v xml:space="preserve">Photographer                               </v>
      </c>
      <c r="J1241" t="s">
        <v>72</v>
      </c>
      <c r="K1241" t="str">
        <f>IF(assembly_staff_import[[#This Row],[Legislative Staff Type]]="Personal",assembly_staff_import[[#This Row],[Vlookup Reports To Person]], "")</f>
        <v/>
      </c>
      <c r="L1241" t="str">
        <f>PROPER(assembly_staff_import[[#This Row],[First MI Name via NAME_SOURCE_KEY TEXT]])</f>
        <v xml:space="preserve"> Sean L</v>
      </c>
      <c r="M1241" t="s">
        <v>11441</v>
      </c>
      <c r="N1241" t="str">
        <f>LOWER(CONCATENATE(assembly_staff_import[[#This Row],[Last Name]],LEFT(assembly_staff_import[[#This Row],[First Name (no initial)]],1),"@nyassembly.gov"))</f>
        <v>russells@nyassembly.gov</v>
      </c>
      <c r="O1241" t="s">
        <v>19229</v>
      </c>
      <c r="P1241" t="e">
        <f>VLOOKUP(assembly_staff_import[[#This Row],[Full Name]],[3]!PEOPLE_March_20[#Data],1,0)</f>
        <v>#REF!</v>
      </c>
      <c r="Q1241" t="e">
        <f>VLOOKUP(assembly_staff_import[[#This Row],[Full Name]],[3]!Table17[#Data],3,0)</f>
        <v>#REF!</v>
      </c>
      <c r="R1241" t="e">
        <f>VLOOKUP(assembly_staff_import[[#This Row],[Formatted Works for Group]],[3]!Table7[#Data],1,0)</f>
        <v>#REF!</v>
      </c>
      <c r="S1241" t="str">
        <f>IF(assembly_staff_import[[#This Row],[Legislative Staff Type]]="Personal", assembly_staff_import[[#This Row],[Vlookup Works for Group]], assembly_staff_import[[#This Row],[Formatted Works for Group calc]]&amp;", Central Staff Office, Assembly")</f>
        <v>Photography, Central Staff Office, Assembly</v>
      </c>
      <c r="T1241" s="20" t="str">
        <f>TRIM(assembly_staff_import[[#This Row],[NAME_SOURCE_KEY]])</f>
        <v>RUSSELL, SEAN L</v>
      </c>
      <c r="U1241" t="s">
        <v>29513</v>
      </c>
      <c r="V1241" t="s">
        <v>29514</v>
      </c>
      <c r="W1241" t="s">
        <v>29515</v>
      </c>
      <c r="Y1241" t="str">
        <f>IF(assembly_staff_import[[#This Row],[Legislative Staff Type]]="Personal", PROPER(TRIM(assembly_staff_import[[#This Row],[Unit First MI via UNIT_SOURCE_KEY]])&amp;" "&amp;assembly_staff_import[[#This Row],[Unit Last via UNIT_SOURCE_KEY]]), PROPER(TRIM(assembly_staff_import[[#This Row],[UNIT NAME_SOURCE_KEY2]])))</f>
        <v>Photography</v>
      </c>
      <c r="Z1241" t="s">
        <v>29490</v>
      </c>
      <c r="AA1241" t="e">
        <f>VLOOKUP(assembly_staff_import[[#This Row],[Formatted and corrected Works for Group Text]],[3]!Table4[#Data],1,0)</f>
        <v>#REF!</v>
      </c>
      <c r="AB1241" t="e">
        <f>VLOOKUP(assembly_staff_import[[#This Row],[Formatted and corrected Works for Group Text]],[3]!Table5[#Data],2,0)</f>
        <v>#REF!</v>
      </c>
      <c r="AC1241" t="str">
        <f>IF(TRIM(assembly_staff_import[[#This Row],[PUBLIC INFO ADDR_SOURCE_KEY]])="CAPITOL, ALBANY", "Legislative / Capitol Office", "District Office")</f>
        <v>Legislative / Capitol Office</v>
      </c>
      <c r="AD1241" t="s">
        <v>29491</v>
      </c>
      <c r="AF1241" t="str">
        <f t="shared" si="66"/>
        <v xml:space="preserve">226 </v>
      </c>
      <c r="AG1241" t="s">
        <v>29491</v>
      </c>
      <c r="AH1241" t="s">
        <v>29516</v>
      </c>
      <c r="AI1241" t="s">
        <v>25138</v>
      </c>
      <c r="AJ1241" t="s">
        <v>23493</v>
      </c>
    </row>
    <row r="1242" spans="1:36" x14ac:dyDescent="0.2">
      <c r="A1242" t="str">
        <f>TRIM(PROPER((assembly_staff_import[[#This Row],[First MI Name via NAME_SOURCE_KEY TEXT]]&amp;" "&amp;assembly_staff_import[[#This Row],[Last Name via NAME_SOURCE_KEY TEXT]]&amp;" "&amp;assembly_staff_import[[#This Row],[Suffix via NAME_SOURCE_KEY]])))</f>
        <v>Steven J Fink</v>
      </c>
      <c r="B1242" t="str">
        <f>TRIM(CONCATENATE(TRIM(assembly_staff_import[[#This Row],[Full Name]]), ", ", assembly_staff_import[[#This Row],[Title]]))</f>
        <v>Steven J Fink, Dir Of Photography</v>
      </c>
      <c r="C1242" t="e">
        <f>assembly_staff_import[[#This Row],[Vlookup_groups]]</f>
        <v>#REF!</v>
      </c>
      <c r="D1242" t="str">
        <f>IF(assembly_staff_import[[#This Row],[Legislative Staff Type]]="Personal",assembly_staff_import[[#This Row],[Formatted Personal Staff Office]],"")</f>
        <v/>
      </c>
      <c r="E1242" t="s">
        <v>65</v>
      </c>
      <c r="F1242" s="19" t="s">
        <v>10913</v>
      </c>
      <c r="G1242" t="s">
        <v>1237</v>
      </c>
      <c r="H1242" t="str">
        <f>TRIM(PROPER((assembly_staff_import[[#This Row],[Last Name via NAME_SOURCE_KEY TEXT]]&amp;" "&amp;assembly_staff_import[[#This Row],[Suffix via NAME_SOURCE_KEY]])))</f>
        <v>Fink</v>
      </c>
      <c r="I1242" t="str">
        <f>PROPER(assembly_staff_import[[#This Row],[JOB TITLE_SOURCE_KEY]])</f>
        <v xml:space="preserve">Dir Of Photography                         </v>
      </c>
      <c r="J1242" t="s">
        <v>72</v>
      </c>
      <c r="K1242" t="str">
        <f>IF(assembly_staff_import[[#This Row],[Legislative Staff Type]]="Personal",assembly_staff_import[[#This Row],[Vlookup Reports To Person]], "")</f>
        <v/>
      </c>
      <c r="L1242" t="str">
        <f>PROPER(assembly_staff_import[[#This Row],[First MI Name via NAME_SOURCE_KEY TEXT]])</f>
        <v xml:space="preserve"> Steven J</v>
      </c>
      <c r="M1242" t="s">
        <v>18990</v>
      </c>
      <c r="N1242" t="str">
        <f>LOWER(CONCATENATE(assembly_staff_import[[#This Row],[Last Name]],LEFT(assembly_staff_import[[#This Row],[First Name (no initial)]],1),"@nyassembly.gov"))</f>
        <v>finks@nyassembly.gov</v>
      </c>
      <c r="O1242" t="s">
        <v>18363</v>
      </c>
      <c r="P1242" t="e">
        <f>VLOOKUP(assembly_staff_import[[#This Row],[Full Name]],[3]!PEOPLE_March_20[#Data],1,0)</f>
        <v>#REF!</v>
      </c>
      <c r="Q1242" t="e">
        <f>VLOOKUP(assembly_staff_import[[#This Row],[Full Name]],[3]!Table17[#Data],3,0)</f>
        <v>#REF!</v>
      </c>
      <c r="R1242" t="e">
        <f>VLOOKUP(assembly_staff_import[[#This Row],[Formatted Works for Group]],[3]!Table7[#Data],1,0)</f>
        <v>#REF!</v>
      </c>
      <c r="S1242" t="str">
        <f>IF(assembly_staff_import[[#This Row],[Legislative Staff Type]]="Personal", assembly_staff_import[[#This Row],[Vlookup Works for Group]], assembly_staff_import[[#This Row],[Formatted Works for Group calc]]&amp;", Central Staff Office, Assembly")</f>
        <v>Photography, Central Staff Office, Assembly</v>
      </c>
      <c r="T1242" s="20" t="str">
        <f>TRIM(assembly_staff_import[[#This Row],[NAME_SOURCE_KEY]])</f>
        <v>FINK, STEVEN J</v>
      </c>
      <c r="U1242" t="s">
        <v>29517</v>
      </c>
      <c r="V1242" t="s">
        <v>29518</v>
      </c>
      <c r="W1242" t="s">
        <v>29157</v>
      </c>
      <c r="Y1242" t="str">
        <f>IF(assembly_staff_import[[#This Row],[Legislative Staff Type]]="Personal", PROPER(TRIM(assembly_staff_import[[#This Row],[Unit First MI via UNIT_SOURCE_KEY]])&amp;" "&amp;assembly_staff_import[[#This Row],[Unit Last via UNIT_SOURCE_KEY]]), PROPER(TRIM(assembly_staff_import[[#This Row],[UNIT NAME_SOURCE_KEY2]])))</f>
        <v>Photography</v>
      </c>
      <c r="Z1242" t="s">
        <v>29490</v>
      </c>
      <c r="AA1242" t="e">
        <f>VLOOKUP(assembly_staff_import[[#This Row],[Formatted and corrected Works for Group Text]],[3]!Table4[#Data],1,0)</f>
        <v>#REF!</v>
      </c>
      <c r="AB1242" t="e">
        <f>VLOOKUP(assembly_staff_import[[#This Row],[Formatted and corrected Works for Group Text]],[3]!Table5[#Data],2,0)</f>
        <v>#REF!</v>
      </c>
      <c r="AC1242" t="str">
        <f>IF(TRIM(assembly_staff_import[[#This Row],[PUBLIC INFO ADDR_SOURCE_KEY]])="CAPITOL, ALBANY", "Legislative / Capitol Office", "District Office")</f>
        <v>Legislative / Capitol Office</v>
      </c>
      <c r="AD1242" t="s">
        <v>29491</v>
      </c>
      <c r="AF1242" t="str">
        <f t="shared" si="66"/>
        <v xml:space="preserve">226 </v>
      </c>
      <c r="AG1242" t="s">
        <v>29491</v>
      </c>
      <c r="AH1242" t="s">
        <v>29519</v>
      </c>
      <c r="AI1242" t="s">
        <v>29503</v>
      </c>
      <c r="AJ1242" t="s">
        <v>23493</v>
      </c>
    </row>
    <row r="1243" spans="1:36" x14ac:dyDescent="0.2">
      <c r="A1243" t="str">
        <f>TRIM(PROPER((assembly_staff_import[[#This Row],[First MI Name via NAME_SOURCE_KEY TEXT]]&amp;" "&amp;assembly_staff_import[[#This Row],[Last Name via NAME_SOURCE_KEY TEXT]]&amp;" "&amp;assembly_staff_import[[#This Row],[Suffix via NAME_SOURCE_KEY]])))</f>
        <v>William E Krogh</v>
      </c>
      <c r="B1243" t="str">
        <f>TRIM(CONCATENATE(TRIM(assembly_staff_import[[#This Row],[Full Name]]), ", ", assembly_staff_import[[#This Row],[Title]]))</f>
        <v>William E Krogh, Lab Technician</v>
      </c>
      <c r="C1243" t="e">
        <f>assembly_staff_import[[#This Row],[Vlookup_groups]]</f>
        <v>#REF!</v>
      </c>
      <c r="D1243" t="str">
        <f>IF(assembly_staff_import[[#This Row],[Legislative Staff Type]]="Personal",assembly_staff_import[[#This Row],[Formatted Personal Staff Office]],"")</f>
        <v/>
      </c>
      <c r="E1243" t="s">
        <v>65</v>
      </c>
      <c r="F1243" s="19" t="s">
        <v>10913</v>
      </c>
      <c r="G1243" t="s">
        <v>1237</v>
      </c>
      <c r="H1243" t="str">
        <f>TRIM(PROPER((assembly_staff_import[[#This Row],[Last Name via NAME_SOURCE_KEY TEXT]]&amp;" "&amp;assembly_staff_import[[#This Row],[Suffix via NAME_SOURCE_KEY]])))</f>
        <v>Krogh</v>
      </c>
      <c r="I1243" t="str">
        <f>PROPER(assembly_staff_import[[#This Row],[JOB TITLE_SOURCE_KEY]])</f>
        <v xml:space="preserve">Lab Technician                             </v>
      </c>
      <c r="J1243" t="s">
        <v>72</v>
      </c>
      <c r="K1243" t="str">
        <f>IF(assembly_staff_import[[#This Row],[Legislative Staff Type]]="Personal",assembly_staff_import[[#This Row],[Vlookup Reports To Person]], "")</f>
        <v/>
      </c>
      <c r="L1243" t="str">
        <f>PROPER(assembly_staff_import[[#This Row],[First MI Name via NAME_SOURCE_KEY TEXT]])</f>
        <v xml:space="preserve"> William E</v>
      </c>
      <c r="M1243" t="s">
        <v>18962</v>
      </c>
      <c r="N1243" t="str">
        <f>LOWER(CONCATENATE(assembly_staff_import[[#This Row],[Last Name]],LEFT(assembly_staff_import[[#This Row],[First Name (no initial)]],1),"@nyassembly.gov"))</f>
        <v>kroghw@nyassembly.gov</v>
      </c>
      <c r="O1243" t="s">
        <v>4756</v>
      </c>
      <c r="P1243" t="e">
        <f>VLOOKUP(assembly_staff_import[[#This Row],[Full Name]],[3]!PEOPLE_March_20[#Data],1,0)</f>
        <v>#REF!</v>
      </c>
      <c r="Q1243" t="e">
        <f>VLOOKUP(assembly_staff_import[[#This Row],[Full Name]],[3]!Table17[#Data],3,0)</f>
        <v>#REF!</v>
      </c>
      <c r="R1243" t="e">
        <f>VLOOKUP(assembly_staff_import[[#This Row],[Formatted Works for Group]],[3]!Table7[#Data],1,0)</f>
        <v>#REF!</v>
      </c>
      <c r="S1243" t="str">
        <f>IF(assembly_staff_import[[#This Row],[Legislative Staff Type]]="Personal", assembly_staff_import[[#This Row],[Vlookup Works for Group]], assembly_staff_import[[#This Row],[Formatted Works for Group calc]]&amp;", Central Staff Office, Assembly")</f>
        <v>Photography, Central Staff Office, Assembly</v>
      </c>
      <c r="T1243" s="20" t="str">
        <f>TRIM(assembly_staff_import[[#This Row],[NAME_SOURCE_KEY]])</f>
        <v>KROGH, WILLIAM E</v>
      </c>
      <c r="U1243" t="s">
        <v>29520</v>
      </c>
      <c r="V1243" t="s">
        <v>29521</v>
      </c>
      <c r="W1243" t="s">
        <v>29522</v>
      </c>
      <c r="Y1243" t="str">
        <f>IF(assembly_staff_import[[#This Row],[Legislative Staff Type]]="Personal", PROPER(TRIM(assembly_staff_import[[#This Row],[Unit First MI via UNIT_SOURCE_KEY]])&amp;" "&amp;assembly_staff_import[[#This Row],[Unit Last via UNIT_SOURCE_KEY]]), PROPER(TRIM(assembly_staff_import[[#This Row],[UNIT NAME_SOURCE_KEY2]])))</f>
        <v>Photography</v>
      </c>
      <c r="Z1243" t="s">
        <v>29490</v>
      </c>
      <c r="AA1243" t="e">
        <f>VLOOKUP(assembly_staff_import[[#This Row],[Formatted and corrected Works for Group Text]],[3]!Table4[#Data],1,0)</f>
        <v>#REF!</v>
      </c>
      <c r="AB1243" t="e">
        <f>VLOOKUP(assembly_staff_import[[#This Row],[Formatted and corrected Works for Group Text]],[3]!Table5[#Data],2,0)</f>
        <v>#REF!</v>
      </c>
      <c r="AC1243" t="str">
        <f>IF(TRIM(assembly_staff_import[[#This Row],[PUBLIC INFO ADDR_SOURCE_KEY]])="CAPITOL, ALBANY", "Legislative / Capitol Office", "District Office")</f>
        <v>Legislative / Capitol Office</v>
      </c>
      <c r="AD1243" t="s">
        <v>29491</v>
      </c>
      <c r="AF1243" t="str">
        <f t="shared" si="66"/>
        <v xml:space="preserve">226 </v>
      </c>
      <c r="AG1243" t="s">
        <v>29491</v>
      </c>
      <c r="AH1243" t="s">
        <v>29523</v>
      </c>
      <c r="AI1243" t="s">
        <v>29524</v>
      </c>
      <c r="AJ1243" t="s">
        <v>23493</v>
      </c>
    </row>
    <row r="1244" spans="1:36" x14ac:dyDescent="0.2">
      <c r="A1244" t="str">
        <f>TRIM(PROPER((assembly_staff_import[[#This Row],[First MI Name via NAME_SOURCE_KEY TEXT]]&amp;" "&amp;assembly_staff_import[[#This Row],[Last Name via NAME_SOURCE_KEY TEXT]]&amp;" "&amp;assembly_staff_import[[#This Row],[Suffix via NAME_SOURCE_KEY]])))</f>
        <v>Arthur D Stewart</v>
      </c>
      <c r="B1244" t="str">
        <f>TRIM(CONCATENATE(TRIM(assembly_staff_import[[#This Row],[Full Name]]), ", ", assembly_staff_import[[#This Row],[Title]]))</f>
        <v>Arthur D Stewart, Sr Mail &amp; Dist Clrk</v>
      </c>
      <c r="C1244" t="e">
        <f>assembly_staff_import[[#This Row],[Vlookup_groups]]</f>
        <v>#REF!</v>
      </c>
      <c r="D1244" t="str">
        <f>IF(assembly_staff_import[[#This Row],[Legislative Staff Type]]="Personal",assembly_staff_import[[#This Row],[Formatted Personal Staff Office]],"")</f>
        <v/>
      </c>
      <c r="E1244" t="s">
        <v>65</v>
      </c>
      <c r="F1244" s="19" t="s">
        <v>10913</v>
      </c>
      <c r="G1244" t="s">
        <v>1237</v>
      </c>
      <c r="H1244" t="str">
        <f>TRIM(PROPER((assembly_staff_import[[#This Row],[Last Name via NAME_SOURCE_KEY TEXT]]&amp;" "&amp;assembly_staff_import[[#This Row],[Suffix via NAME_SOURCE_KEY]])))</f>
        <v>Stewart</v>
      </c>
      <c r="I1244" t="str">
        <f>PROPER(assembly_staff_import[[#This Row],[JOB TITLE_SOURCE_KEY]])</f>
        <v xml:space="preserve">Sr Mail &amp; Dist Clrk                        </v>
      </c>
      <c r="J1244" t="s">
        <v>72</v>
      </c>
      <c r="K1244" t="str">
        <f>IF(assembly_staff_import[[#This Row],[Legislative Staff Type]]="Personal",assembly_staff_import[[#This Row],[Vlookup Reports To Person]], "")</f>
        <v/>
      </c>
      <c r="L1244" t="str">
        <f>PROPER(assembly_staff_import[[#This Row],[First MI Name via NAME_SOURCE_KEY TEXT]])</f>
        <v xml:space="preserve"> Arthur D</v>
      </c>
      <c r="M1244" t="s">
        <v>21068</v>
      </c>
      <c r="N1244" t="str">
        <f>LOWER(CONCATENATE(assembly_staff_import[[#This Row],[Last Name]],LEFT(assembly_staff_import[[#This Row],[First Name (no initial)]],1),"@nyassembly.gov"))</f>
        <v>stewarta@nyassembly.gov</v>
      </c>
      <c r="O1244" t="s">
        <v>16385</v>
      </c>
      <c r="P1244" t="e">
        <f>VLOOKUP(assembly_staff_import[[#This Row],[Full Name]],[3]!PEOPLE_March_20[#Data],1,0)</f>
        <v>#REF!</v>
      </c>
      <c r="Q1244" t="e">
        <f>VLOOKUP(assembly_staff_import[[#This Row],[Full Name]],[3]!Table17[#Data],3,0)</f>
        <v>#REF!</v>
      </c>
      <c r="R1244" t="e">
        <f>VLOOKUP(assembly_staff_import[[#This Row],[Formatted Works for Group]],[3]!Table7[#Data],1,0)</f>
        <v>#REF!</v>
      </c>
      <c r="S1244" t="str">
        <f>IF(assembly_staff_import[[#This Row],[Legislative Staff Type]]="Personal", assembly_staff_import[[#This Row],[Vlookup Works for Group]], assembly_staff_import[[#This Row],[Formatted Works for Group calc]]&amp;", Central Staff Office, Assembly")</f>
        <v>Post Office, Central Staff Office, Assembly</v>
      </c>
      <c r="T1244" s="20" t="str">
        <f>TRIM(assembly_staff_import[[#This Row],[NAME_SOURCE_KEY]])</f>
        <v>STEWART, ARTHUR D</v>
      </c>
      <c r="U1244" t="s">
        <v>29525</v>
      </c>
      <c r="V1244" t="s">
        <v>24314</v>
      </c>
      <c r="W1244" t="s">
        <v>29526</v>
      </c>
      <c r="Y1244" t="str">
        <f>IF(assembly_staff_import[[#This Row],[Legislative Staff Type]]="Personal", PROPER(TRIM(assembly_staff_import[[#This Row],[Unit First MI via UNIT_SOURCE_KEY]])&amp;" "&amp;assembly_staff_import[[#This Row],[Unit Last via UNIT_SOURCE_KEY]]), PROPER(TRIM(assembly_staff_import[[#This Row],[UNIT NAME_SOURCE_KEY2]])))</f>
        <v>Post Office</v>
      </c>
      <c r="Z1244" t="s">
        <v>29527</v>
      </c>
      <c r="AA1244" t="e">
        <f>VLOOKUP(assembly_staff_import[[#This Row],[Formatted and corrected Works for Group Text]],[3]!Table4[#Data],1,0)</f>
        <v>#REF!</v>
      </c>
      <c r="AB1244" t="e">
        <f>VLOOKUP(assembly_staff_import[[#This Row],[Formatted and corrected Works for Group Text]],[3]!Table5[#Data],2,0)</f>
        <v>#REF!</v>
      </c>
      <c r="AC1244" t="str">
        <f>IF(TRIM(assembly_staff_import[[#This Row],[PUBLIC INFO ADDR_SOURCE_KEY]])="CAPITOL, ALBANY", "Legislative / Capitol Office", "District Office")</f>
        <v>Legislative / Capitol Office</v>
      </c>
      <c r="AD1244" t="s">
        <v>29528</v>
      </c>
      <c r="AF1244" t="str">
        <f t="shared" ref="AF1244:AF1251" si="67">"214 "</f>
        <v xml:space="preserve">214 </v>
      </c>
      <c r="AG1244" t="s">
        <v>29528</v>
      </c>
      <c r="AH1244" t="s">
        <v>29529</v>
      </c>
      <c r="AI1244" t="s">
        <v>29530</v>
      </c>
      <c r="AJ1244" t="s">
        <v>23493</v>
      </c>
    </row>
    <row r="1245" spans="1:36" x14ac:dyDescent="0.2">
      <c r="A1245" t="str">
        <f>TRIM(PROPER((assembly_staff_import[[#This Row],[First MI Name via NAME_SOURCE_KEY TEXT]]&amp;" "&amp;assembly_staff_import[[#This Row],[Last Name via NAME_SOURCE_KEY TEXT]]&amp;" "&amp;assembly_staff_import[[#This Row],[Suffix via NAME_SOURCE_KEY]])))</f>
        <v>Chris Garrison</v>
      </c>
      <c r="B1245" t="str">
        <f>TRIM(CONCATENATE(TRIM(assembly_staff_import[[#This Row],[Full Name]]), ", ", assembly_staff_import[[#This Row],[Title]]))</f>
        <v>Chris Garrison, Mail Clk</v>
      </c>
      <c r="C1245" t="e">
        <f>assembly_staff_import[[#This Row],[Vlookup_groups]]</f>
        <v>#REF!</v>
      </c>
      <c r="D1245" t="str">
        <f>IF(assembly_staff_import[[#This Row],[Legislative Staff Type]]="Personal",assembly_staff_import[[#This Row],[Formatted Personal Staff Office]],"")</f>
        <v/>
      </c>
      <c r="E1245" t="s">
        <v>65</v>
      </c>
      <c r="F1245" s="19" t="s">
        <v>10913</v>
      </c>
      <c r="G1245" t="s">
        <v>1237</v>
      </c>
      <c r="H1245" t="str">
        <f>TRIM(PROPER((assembly_staff_import[[#This Row],[Last Name via NAME_SOURCE_KEY TEXT]]&amp;" "&amp;assembly_staff_import[[#This Row],[Suffix via NAME_SOURCE_KEY]])))</f>
        <v>Garrison</v>
      </c>
      <c r="I1245" t="str">
        <f>PROPER(assembly_staff_import[[#This Row],[JOB TITLE_SOURCE_KEY]])</f>
        <v xml:space="preserve">Mail Clk                                   </v>
      </c>
      <c r="J1245" t="s">
        <v>72</v>
      </c>
      <c r="K1245" t="str">
        <f>IF(assembly_staff_import[[#This Row],[Legislative Staff Type]]="Personal",assembly_staff_import[[#This Row],[Vlookup Reports To Person]], "")</f>
        <v/>
      </c>
      <c r="L1245" t="str">
        <f>PROPER(assembly_staff_import[[#This Row],[First MI Name via NAME_SOURCE_KEY TEXT]])</f>
        <v xml:space="preserve"> Chris</v>
      </c>
      <c r="M1245" t="s">
        <v>21121</v>
      </c>
      <c r="N1245" t="str">
        <f>LOWER(CONCATENATE(assembly_staff_import[[#This Row],[Last Name]],LEFT(assembly_staff_import[[#This Row],[First Name (no initial)]],1),"@nyassembly.gov"))</f>
        <v>garrisonc@nyassembly.gov</v>
      </c>
      <c r="O1245" t="s">
        <v>21123</v>
      </c>
      <c r="P1245" t="e">
        <f>VLOOKUP(assembly_staff_import[[#This Row],[Full Name]],[3]!PEOPLE_March_20[#Data],1,0)</f>
        <v>#REF!</v>
      </c>
      <c r="Q1245" t="e">
        <f>VLOOKUP(assembly_staff_import[[#This Row],[Full Name]],[3]!Table17[#Data],3,0)</f>
        <v>#REF!</v>
      </c>
      <c r="R1245" t="e">
        <f>VLOOKUP(assembly_staff_import[[#This Row],[Formatted Works for Group]],[3]!Table7[#Data],1,0)</f>
        <v>#REF!</v>
      </c>
      <c r="S1245" t="str">
        <f>IF(assembly_staff_import[[#This Row],[Legislative Staff Type]]="Personal", assembly_staff_import[[#This Row],[Vlookup Works for Group]], assembly_staff_import[[#This Row],[Formatted Works for Group calc]]&amp;", Central Staff Office, Assembly")</f>
        <v>Post Office, Central Staff Office, Assembly</v>
      </c>
      <c r="T1245" s="20" t="str">
        <f>TRIM(assembly_staff_import[[#This Row],[NAME_SOURCE_KEY]])</f>
        <v>GARRISON, CHRIS</v>
      </c>
      <c r="U1245" t="s">
        <v>29531</v>
      </c>
      <c r="V1245" t="s">
        <v>29532</v>
      </c>
      <c r="W1245" t="s">
        <v>29533</v>
      </c>
      <c r="Y1245" t="str">
        <f>IF(assembly_staff_import[[#This Row],[Legislative Staff Type]]="Personal", PROPER(TRIM(assembly_staff_import[[#This Row],[Unit First MI via UNIT_SOURCE_KEY]])&amp;" "&amp;assembly_staff_import[[#This Row],[Unit Last via UNIT_SOURCE_KEY]]), PROPER(TRIM(assembly_staff_import[[#This Row],[UNIT NAME_SOURCE_KEY2]])))</f>
        <v>Post Office</v>
      </c>
      <c r="Z1245" t="s">
        <v>29527</v>
      </c>
      <c r="AA1245" t="e">
        <f>VLOOKUP(assembly_staff_import[[#This Row],[Formatted and corrected Works for Group Text]],[3]!Table4[#Data],1,0)</f>
        <v>#REF!</v>
      </c>
      <c r="AB1245" t="e">
        <f>VLOOKUP(assembly_staff_import[[#This Row],[Formatted and corrected Works for Group Text]],[3]!Table5[#Data],2,0)</f>
        <v>#REF!</v>
      </c>
      <c r="AC1245" t="str">
        <f>IF(TRIM(assembly_staff_import[[#This Row],[PUBLIC INFO ADDR_SOURCE_KEY]])="CAPITOL, ALBANY", "Legislative / Capitol Office", "District Office")</f>
        <v>Legislative / Capitol Office</v>
      </c>
      <c r="AD1245" t="s">
        <v>29528</v>
      </c>
      <c r="AF1245" t="str">
        <f t="shared" si="67"/>
        <v xml:space="preserve">214 </v>
      </c>
      <c r="AG1245" t="s">
        <v>29528</v>
      </c>
      <c r="AH1245" t="s">
        <v>29534</v>
      </c>
      <c r="AI1245" t="s">
        <v>24591</v>
      </c>
      <c r="AJ1245" t="s">
        <v>23493</v>
      </c>
    </row>
    <row r="1246" spans="1:36" x14ac:dyDescent="0.2">
      <c r="A1246" t="str">
        <f>TRIM(PROPER((assembly_staff_import[[#This Row],[First MI Name via NAME_SOURCE_KEY TEXT]]&amp;" "&amp;assembly_staff_import[[#This Row],[Last Name via NAME_SOURCE_KEY TEXT]]&amp;" "&amp;assembly_staff_import[[#This Row],[Suffix via NAME_SOURCE_KEY]])))</f>
        <v>Christina M Merrill</v>
      </c>
      <c r="B1246" t="str">
        <f>TRIM(CONCATENATE(TRIM(assembly_staff_import[[#This Row],[Full Name]]), ", ", assembly_staff_import[[#This Row],[Title]]))</f>
        <v>Christina M Merrill, Mail Clk</v>
      </c>
      <c r="C1246" t="e">
        <f>assembly_staff_import[[#This Row],[Vlookup_groups]]</f>
        <v>#REF!</v>
      </c>
      <c r="D1246" t="str">
        <f>IF(assembly_staff_import[[#This Row],[Legislative Staff Type]]="Personal",assembly_staff_import[[#This Row],[Formatted Personal Staff Office]],"")</f>
        <v/>
      </c>
      <c r="E1246" t="s">
        <v>65</v>
      </c>
      <c r="F1246" s="19" t="s">
        <v>10913</v>
      </c>
      <c r="G1246" t="s">
        <v>1237</v>
      </c>
      <c r="H1246" t="str">
        <f>TRIM(PROPER((assembly_staff_import[[#This Row],[Last Name via NAME_SOURCE_KEY TEXT]]&amp;" "&amp;assembly_staff_import[[#This Row],[Suffix via NAME_SOURCE_KEY]])))</f>
        <v>Merrill</v>
      </c>
      <c r="I1246" t="str">
        <f>PROPER(assembly_staff_import[[#This Row],[JOB TITLE_SOURCE_KEY]])</f>
        <v xml:space="preserve">Mail Clk                                   </v>
      </c>
      <c r="J1246" t="s">
        <v>72</v>
      </c>
      <c r="K1246" t="str">
        <f>IF(assembly_staff_import[[#This Row],[Legislative Staff Type]]="Personal",assembly_staff_import[[#This Row],[Vlookup Reports To Person]], "")</f>
        <v/>
      </c>
      <c r="L1246" t="str">
        <f>PROPER(assembly_staff_import[[#This Row],[First MI Name via NAME_SOURCE_KEY TEXT]])</f>
        <v xml:space="preserve"> Christina M</v>
      </c>
      <c r="M1246" t="s">
        <v>21110</v>
      </c>
      <c r="N1246" t="str">
        <f>LOWER(CONCATENATE(assembly_staff_import[[#This Row],[Last Name]],LEFT(assembly_staff_import[[#This Row],[First Name (no initial)]],1),"@nyassembly.gov"))</f>
        <v>merrillc@nyassembly.gov</v>
      </c>
      <c r="O1246" t="s">
        <v>25956</v>
      </c>
      <c r="P1246" t="e">
        <f>VLOOKUP(assembly_staff_import[[#This Row],[Full Name]],[3]!PEOPLE_March_20[#Data],1,0)</f>
        <v>#REF!</v>
      </c>
      <c r="Q1246" t="e">
        <f>VLOOKUP(assembly_staff_import[[#This Row],[Full Name]],[3]!Table17[#Data],3,0)</f>
        <v>#REF!</v>
      </c>
      <c r="R1246" t="e">
        <f>VLOOKUP(assembly_staff_import[[#This Row],[Formatted Works for Group]],[3]!Table7[#Data],1,0)</f>
        <v>#REF!</v>
      </c>
      <c r="S1246" t="str">
        <f>IF(assembly_staff_import[[#This Row],[Legislative Staff Type]]="Personal", assembly_staff_import[[#This Row],[Vlookup Works for Group]], assembly_staff_import[[#This Row],[Formatted Works for Group calc]]&amp;", Central Staff Office, Assembly")</f>
        <v>Post Office, Central Staff Office, Assembly</v>
      </c>
      <c r="T1246" s="20" t="str">
        <f>TRIM(assembly_staff_import[[#This Row],[NAME_SOURCE_KEY]])</f>
        <v>MERRILL, CHRISTINA M</v>
      </c>
      <c r="U1246" t="s">
        <v>29535</v>
      </c>
      <c r="V1246" t="s">
        <v>29536</v>
      </c>
      <c r="W1246" t="s">
        <v>25959</v>
      </c>
      <c r="Y1246" t="str">
        <f>IF(assembly_staff_import[[#This Row],[Legislative Staff Type]]="Personal", PROPER(TRIM(assembly_staff_import[[#This Row],[Unit First MI via UNIT_SOURCE_KEY]])&amp;" "&amp;assembly_staff_import[[#This Row],[Unit Last via UNIT_SOURCE_KEY]]), PROPER(TRIM(assembly_staff_import[[#This Row],[UNIT NAME_SOURCE_KEY2]])))</f>
        <v>Post Office</v>
      </c>
      <c r="Z1246" t="s">
        <v>29527</v>
      </c>
      <c r="AA1246" t="e">
        <f>VLOOKUP(assembly_staff_import[[#This Row],[Formatted and corrected Works for Group Text]],[3]!Table4[#Data],1,0)</f>
        <v>#REF!</v>
      </c>
      <c r="AB1246" t="e">
        <f>VLOOKUP(assembly_staff_import[[#This Row],[Formatted and corrected Works for Group Text]],[3]!Table5[#Data],2,0)</f>
        <v>#REF!</v>
      </c>
      <c r="AC1246" t="str">
        <f>IF(TRIM(assembly_staff_import[[#This Row],[PUBLIC INFO ADDR_SOURCE_KEY]])="CAPITOL, ALBANY", "Legislative / Capitol Office", "District Office")</f>
        <v>Legislative / Capitol Office</v>
      </c>
      <c r="AD1246" t="s">
        <v>29528</v>
      </c>
      <c r="AF1246" t="str">
        <f t="shared" si="67"/>
        <v xml:space="preserve">214 </v>
      </c>
      <c r="AG1246" t="s">
        <v>29528</v>
      </c>
      <c r="AH1246" t="s">
        <v>29537</v>
      </c>
      <c r="AI1246" t="s">
        <v>24591</v>
      </c>
      <c r="AJ1246" t="s">
        <v>23493</v>
      </c>
    </row>
    <row r="1247" spans="1:36" x14ac:dyDescent="0.2">
      <c r="A1247" t="str">
        <f>TRIM(PROPER((assembly_staff_import[[#This Row],[First MI Name via NAME_SOURCE_KEY TEXT]]&amp;" "&amp;assembly_staff_import[[#This Row],[Last Name via NAME_SOURCE_KEY TEXT]]&amp;" "&amp;assembly_staff_import[[#This Row],[Suffix via NAME_SOURCE_KEY]])))</f>
        <v>Evelyn D Ebron-Davis</v>
      </c>
      <c r="B1247" t="str">
        <f>TRIM(CONCATENATE(TRIM(assembly_staff_import[[#This Row],[Full Name]]), ", ", assembly_staff_import[[#This Row],[Title]]))</f>
        <v>Evelyn D Ebron-Davis, Mail Clk</v>
      </c>
      <c r="C1247" t="e">
        <f>assembly_staff_import[[#This Row],[Vlookup_groups]]</f>
        <v>#REF!</v>
      </c>
      <c r="D1247" t="str">
        <f>IF(assembly_staff_import[[#This Row],[Legislative Staff Type]]="Personal",assembly_staff_import[[#This Row],[Formatted Personal Staff Office]],"")</f>
        <v/>
      </c>
      <c r="E1247" t="s">
        <v>65</v>
      </c>
      <c r="F1247" s="19" t="s">
        <v>10913</v>
      </c>
      <c r="G1247" t="s">
        <v>1237</v>
      </c>
      <c r="H1247" t="str">
        <f>TRIM(PROPER((assembly_staff_import[[#This Row],[Last Name via NAME_SOURCE_KEY TEXT]]&amp;" "&amp;assembly_staff_import[[#This Row],[Suffix via NAME_SOURCE_KEY]])))</f>
        <v>Ebron-Davis</v>
      </c>
      <c r="I1247" t="str">
        <f>PROPER(assembly_staff_import[[#This Row],[JOB TITLE_SOURCE_KEY]])</f>
        <v xml:space="preserve">Mail Clk                                   </v>
      </c>
      <c r="J1247" t="s">
        <v>72</v>
      </c>
      <c r="K1247" t="str">
        <f>IF(assembly_staff_import[[#This Row],[Legislative Staff Type]]="Personal",assembly_staff_import[[#This Row],[Vlookup Reports To Person]], "")</f>
        <v/>
      </c>
      <c r="L1247" t="str">
        <f>PROPER(assembly_staff_import[[#This Row],[First MI Name via NAME_SOURCE_KEY TEXT]])</f>
        <v xml:space="preserve"> Evelyn D</v>
      </c>
      <c r="M1247" t="s">
        <v>21142</v>
      </c>
      <c r="N1247" t="str">
        <f>LOWER(CONCATENATE(assembly_staff_import[[#This Row],[Last Name]],LEFT(assembly_staff_import[[#This Row],[First Name (no initial)]],1),"@nyassembly.gov"))</f>
        <v>ebron-davise@nyassembly.gov</v>
      </c>
      <c r="O1247" t="s">
        <v>18116</v>
      </c>
      <c r="P1247" t="e">
        <f>VLOOKUP(assembly_staff_import[[#This Row],[Full Name]],[3]!PEOPLE_March_20[#Data],1,0)</f>
        <v>#REF!</v>
      </c>
      <c r="Q1247" t="e">
        <f>VLOOKUP(assembly_staff_import[[#This Row],[Full Name]],[3]!Table17[#Data],3,0)</f>
        <v>#REF!</v>
      </c>
      <c r="R1247" t="e">
        <f>VLOOKUP(assembly_staff_import[[#This Row],[Formatted Works for Group]],[3]!Table7[#Data],1,0)</f>
        <v>#REF!</v>
      </c>
      <c r="S1247" t="str">
        <f>IF(assembly_staff_import[[#This Row],[Legislative Staff Type]]="Personal", assembly_staff_import[[#This Row],[Vlookup Works for Group]], assembly_staff_import[[#This Row],[Formatted Works for Group calc]]&amp;", Central Staff Office, Assembly")</f>
        <v>Post Office, Central Staff Office, Assembly</v>
      </c>
      <c r="T1247" s="20" t="str">
        <f>TRIM(assembly_staff_import[[#This Row],[NAME_SOURCE_KEY]])</f>
        <v>EBRON-DAVIS, EVELYN D</v>
      </c>
      <c r="U1247" t="s">
        <v>29538</v>
      </c>
      <c r="V1247" t="s">
        <v>29539</v>
      </c>
      <c r="W1247" t="s">
        <v>29540</v>
      </c>
      <c r="Y1247" t="str">
        <f>IF(assembly_staff_import[[#This Row],[Legislative Staff Type]]="Personal", PROPER(TRIM(assembly_staff_import[[#This Row],[Unit First MI via UNIT_SOURCE_KEY]])&amp;" "&amp;assembly_staff_import[[#This Row],[Unit Last via UNIT_SOURCE_KEY]]), PROPER(TRIM(assembly_staff_import[[#This Row],[UNIT NAME_SOURCE_KEY2]])))</f>
        <v>Post Office</v>
      </c>
      <c r="Z1247" t="s">
        <v>29527</v>
      </c>
      <c r="AA1247" t="e">
        <f>VLOOKUP(assembly_staff_import[[#This Row],[Formatted and corrected Works for Group Text]],[3]!Table4[#Data],1,0)</f>
        <v>#REF!</v>
      </c>
      <c r="AB1247" t="e">
        <f>VLOOKUP(assembly_staff_import[[#This Row],[Formatted and corrected Works for Group Text]],[3]!Table5[#Data],2,0)</f>
        <v>#REF!</v>
      </c>
      <c r="AC1247" t="str">
        <f>IF(TRIM(assembly_staff_import[[#This Row],[PUBLIC INFO ADDR_SOURCE_KEY]])="CAPITOL, ALBANY", "Legislative / Capitol Office", "District Office")</f>
        <v>Legislative / Capitol Office</v>
      </c>
      <c r="AD1247" t="s">
        <v>29528</v>
      </c>
      <c r="AF1247" t="str">
        <f t="shared" si="67"/>
        <v xml:space="preserve">214 </v>
      </c>
      <c r="AG1247" t="s">
        <v>29528</v>
      </c>
      <c r="AH1247" t="s">
        <v>29541</v>
      </c>
      <c r="AI1247" t="s">
        <v>24591</v>
      </c>
      <c r="AJ1247" t="s">
        <v>23493</v>
      </c>
    </row>
    <row r="1248" spans="1:36" x14ac:dyDescent="0.2">
      <c r="A1248" t="str">
        <f>TRIM(PROPER((assembly_staff_import[[#This Row],[First MI Name via NAME_SOURCE_KEY TEXT]]&amp;" "&amp;assembly_staff_import[[#This Row],[Last Name via NAME_SOURCE_KEY TEXT]]&amp;" "&amp;assembly_staff_import[[#This Row],[Suffix via NAME_SOURCE_KEY]])))</f>
        <v>Jovanie L Reyes</v>
      </c>
      <c r="B1248" t="str">
        <f>TRIM(CONCATENATE(TRIM(assembly_staff_import[[#This Row],[Full Name]]), ", ", assembly_staff_import[[#This Row],[Title]]))</f>
        <v>Jovanie L Reyes, Mail Clk</v>
      </c>
      <c r="C1248" t="e">
        <f>assembly_staff_import[[#This Row],[Vlookup_groups]]</f>
        <v>#REF!</v>
      </c>
      <c r="D1248" t="str">
        <f>IF(assembly_staff_import[[#This Row],[Legislative Staff Type]]="Personal",assembly_staff_import[[#This Row],[Formatted Personal Staff Office]],"")</f>
        <v/>
      </c>
      <c r="E1248" t="s">
        <v>65</v>
      </c>
      <c r="F1248" s="19" t="s">
        <v>10913</v>
      </c>
      <c r="G1248" t="s">
        <v>1237</v>
      </c>
      <c r="H1248" t="str">
        <f>TRIM(PROPER((assembly_staff_import[[#This Row],[Last Name via NAME_SOURCE_KEY TEXT]]&amp;" "&amp;assembly_staff_import[[#This Row],[Suffix via NAME_SOURCE_KEY]])))</f>
        <v>Reyes</v>
      </c>
      <c r="I1248" t="str">
        <f>PROPER(assembly_staff_import[[#This Row],[JOB TITLE_SOURCE_KEY]])</f>
        <v xml:space="preserve">Mail Clk                                   </v>
      </c>
      <c r="J1248" t="s">
        <v>72</v>
      </c>
      <c r="K1248" t="str">
        <f>IF(assembly_staff_import[[#This Row],[Legislative Staff Type]]="Personal",assembly_staff_import[[#This Row],[Vlookup Reports To Person]], "")</f>
        <v/>
      </c>
      <c r="L1248" t="str">
        <f>PROPER(assembly_staff_import[[#This Row],[First MI Name via NAME_SOURCE_KEY TEXT]])</f>
        <v xml:space="preserve"> Jovanie L</v>
      </c>
      <c r="M1248" t="s">
        <v>20280</v>
      </c>
      <c r="N1248" t="str">
        <f>LOWER(CONCATENATE(assembly_staff_import[[#This Row],[Last Name]],LEFT(assembly_staff_import[[#This Row],[First Name (no initial)]],1),"@nyassembly.gov"))</f>
        <v>reyesj@nyassembly.gov</v>
      </c>
      <c r="O1248" t="s">
        <v>29542</v>
      </c>
      <c r="P1248" t="e">
        <f>VLOOKUP(assembly_staff_import[[#This Row],[Full Name]],[3]!PEOPLE_March_20[#Data],1,0)</f>
        <v>#REF!</v>
      </c>
      <c r="Q1248" t="e">
        <f>VLOOKUP(assembly_staff_import[[#This Row],[Full Name]],[3]!Table17[#Data],3,0)</f>
        <v>#REF!</v>
      </c>
      <c r="R1248" t="e">
        <f>VLOOKUP(assembly_staff_import[[#This Row],[Formatted Works for Group]],[3]!Table7[#Data],1,0)</f>
        <v>#REF!</v>
      </c>
      <c r="S1248" t="str">
        <f>IF(assembly_staff_import[[#This Row],[Legislative Staff Type]]="Personal", assembly_staff_import[[#This Row],[Vlookup Works for Group]], assembly_staff_import[[#This Row],[Formatted Works for Group calc]]&amp;", Central Staff Office, Assembly")</f>
        <v>Post Office, Central Staff Office, Assembly</v>
      </c>
      <c r="T1248" s="20" t="str">
        <f>TRIM(assembly_staff_import[[#This Row],[NAME_SOURCE_KEY]])</f>
        <v>REYES, JOVANIE L</v>
      </c>
      <c r="U1248" t="s">
        <v>29543</v>
      </c>
      <c r="V1248" t="s">
        <v>25980</v>
      </c>
      <c r="W1248" t="s">
        <v>29544</v>
      </c>
      <c r="Y1248" t="str">
        <f>IF(assembly_staff_import[[#This Row],[Legislative Staff Type]]="Personal", PROPER(TRIM(assembly_staff_import[[#This Row],[Unit First MI via UNIT_SOURCE_KEY]])&amp;" "&amp;assembly_staff_import[[#This Row],[Unit Last via UNIT_SOURCE_KEY]]), PROPER(TRIM(assembly_staff_import[[#This Row],[UNIT NAME_SOURCE_KEY2]])))</f>
        <v>Post Office</v>
      </c>
      <c r="Z1248" t="s">
        <v>29527</v>
      </c>
      <c r="AA1248" t="e">
        <f>VLOOKUP(assembly_staff_import[[#This Row],[Formatted and corrected Works for Group Text]],[3]!Table4[#Data],1,0)</f>
        <v>#REF!</v>
      </c>
      <c r="AB1248" t="e">
        <f>VLOOKUP(assembly_staff_import[[#This Row],[Formatted and corrected Works for Group Text]],[3]!Table5[#Data],2,0)</f>
        <v>#REF!</v>
      </c>
      <c r="AC1248" t="str">
        <f>IF(TRIM(assembly_staff_import[[#This Row],[PUBLIC INFO ADDR_SOURCE_KEY]])="CAPITOL, ALBANY", "Legislative / Capitol Office", "District Office")</f>
        <v>Legislative / Capitol Office</v>
      </c>
      <c r="AD1248" t="s">
        <v>29528</v>
      </c>
      <c r="AF1248" t="str">
        <f t="shared" si="67"/>
        <v xml:space="preserve">214 </v>
      </c>
      <c r="AG1248" t="s">
        <v>29528</v>
      </c>
      <c r="AH1248" t="s">
        <v>29545</v>
      </c>
      <c r="AI1248" t="s">
        <v>24591</v>
      </c>
      <c r="AJ1248" t="s">
        <v>23493</v>
      </c>
    </row>
    <row r="1249" spans="1:36" x14ac:dyDescent="0.2">
      <c r="A1249" t="str">
        <f>TRIM(PROPER((assembly_staff_import[[#This Row],[First MI Name via NAME_SOURCE_KEY TEXT]]&amp;" "&amp;assembly_staff_import[[#This Row],[Last Name via NAME_SOURCE_KEY TEXT]]&amp;" "&amp;assembly_staff_import[[#This Row],[Suffix via NAME_SOURCE_KEY]])))</f>
        <v>Kevin R Weinman</v>
      </c>
      <c r="B1249" t="str">
        <f>TRIM(CONCATENATE(TRIM(assembly_staff_import[[#This Row],[Full Name]]), ", ", assembly_staff_import[[#This Row],[Title]]))</f>
        <v>Kevin R Weinman, Mail Clk</v>
      </c>
      <c r="C1249" t="e">
        <f>assembly_staff_import[[#This Row],[Vlookup_groups]]</f>
        <v>#REF!</v>
      </c>
      <c r="D1249" t="str">
        <f>IF(assembly_staff_import[[#This Row],[Legislative Staff Type]]="Personal",assembly_staff_import[[#This Row],[Formatted Personal Staff Office]],"")</f>
        <v/>
      </c>
      <c r="E1249" t="s">
        <v>65</v>
      </c>
      <c r="F1249" s="19" t="s">
        <v>10913</v>
      </c>
      <c r="G1249" t="s">
        <v>1237</v>
      </c>
      <c r="H1249" t="str">
        <f>TRIM(PROPER((assembly_staff_import[[#This Row],[Last Name via NAME_SOURCE_KEY TEXT]]&amp;" "&amp;assembly_staff_import[[#This Row],[Suffix via NAME_SOURCE_KEY]])))</f>
        <v>Weinman</v>
      </c>
      <c r="I1249" t="str">
        <f>PROPER(assembly_staff_import[[#This Row],[JOB TITLE_SOURCE_KEY]])</f>
        <v xml:space="preserve">Mail Clk                                   </v>
      </c>
      <c r="J1249" t="s">
        <v>72</v>
      </c>
      <c r="K1249" t="str">
        <f>IF(assembly_staff_import[[#This Row],[Legislative Staff Type]]="Personal",assembly_staff_import[[#This Row],[Vlookup Reports To Person]], "")</f>
        <v/>
      </c>
      <c r="L1249" t="str">
        <f>PROPER(assembly_staff_import[[#This Row],[First MI Name via NAME_SOURCE_KEY TEXT]])</f>
        <v xml:space="preserve"> Kevin R</v>
      </c>
      <c r="M1249" t="s">
        <v>20909</v>
      </c>
      <c r="N1249" t="str">
        <f>LOWER(CONCATENATE(assembly_staff_import[[#This Row],[Last Name]],LEFT(assembly_staff_import[[#This Row],[First Name (no initial)]],1),"@nyassembly.gov"))</f>
        <v>weinmank@nyassembly.gov</v>
      </c>
      <c r="O1249" t="s">
        <v>4893</v>
      </c>
      <c r="P1249" t="e">
        <f>VLOOKUP(assembly_staff_import[[#This Row],[Full Name]],[3]!PEOPLE_March_20[#Data],1,0)</f>
        <v>#REF!</v>
      </c>
      <c r="Q1249" t="e">
        <f>VLOOKUP(assembly_staff_import[[#This Row],[Full Name]],[3]!Table17[#Data],3,0)</f>
        <v>#REF!</v>
      </c>
      <c r="R1249" t="e">
        <f>VLOOKUP(assembly_staff_import[[#This Row],[Formatted Works for Group]],[3]!Table7[#Data],1,0)</f>
        <v>#REF!</v>
      </c>
      <c r="S1249" t="str">
        <f>IF(assembly_staff_import[[#This Row],[Legislative Staff Type]]="Personal", assembly_staff_import[[#This Row],[Vlookup Works for Group]], assembly_staff_import[[#This Row],[Formatted Works for Group calc]]&amp;", Central Staff Office, Assembly")</f>
        <v>Post Office, Central Staff Office, Assembly</v>
      </c>
      <c r="T1249" s="20" t="str">
        <f>TRIM(assembly_staff_import[[#This Row],[NAME_SOURCE_KEY]])</f>
        <v>WEINMAN, KEVIN R</v>
      </c>
      <c r="U1249" t="s">
        <v>29546</v>
      </c>
      <c r="V1249" t="s">
        <v>29547</v>
      </c>
      <c r="W1249" t="s">
        <v>29548</v>
      </c>
      <c r="Y1249" t="str">
        <f>IF(assembly_staff_import[[#This Row],[Legislative Staff Type]]="Personal", PROPER(TRIM(assembly_staff_import[[#This Row],[Unit First MI via UNIT_SOURCE_KEY]])&amp;" "&amp;assembly_staff_import[[#This Row],[Unit Last via UNIT_SOURCE_KEY]]), PROPER(TRIM(assembly_staff_import[[#This Row],[UNIT NAME_SOURCE_KEY2]])))</f>
        <v>Post Office</v>
      </c>
      <c r="Z1249" t="s">
        <v>29527</v>
      </c>
      <c r="AA1249" t="e">
        <f>VLOOKUP(assembly_staff_import[[#This Row],[Formatted and corrected Works for Group Text]],[3]!Table4[#Data],1,0)</f>
        <v>#REF!</v>
      </c>
      <c r="AB1249" t="e">
        <f>VLOOKUP(assembly_staff_import[[#This Row],[Formatted and corrected Works for Group Text]],[3]!Table5[#Data],2,0)</f>
        <v>#REF!</v>
      </c>
      <c r="AC1249" t="str">
        <f>IF(TRIM(assembly_staff_import[[#This Row],[PUBLIC INFO ADDR_SOURCE_KEY]])="CAPITOL, ALBANY", "Legislative / Capitol Office", "District Office")</f>
        <v>Legislative / Capitol Office</v>
      </c>
      <c r="AD1249" t="s">
        <v>29528</v>
      </c>
      <c r="AF1249" t="str">
        <f t="shared" si="67"/>
        <v xml:space="preserve">214 </v>
      </c>
      <c r="AG1249" t="s">
        <v>29528</v>
      </c>
      <c r="AH1249" t="s">
        <v>29549</v>
      </c>
      <c r="AI1249" t="s">
        <v>24591</v>
      </c>
      <c r="AJ1249" t="s">
        <v>23493</v>
      </c>
    </row>
    <row r="1250" spans="1:36" x14ac:dyDescent="0.2">
      <c r="A1250" t="str">
        <f>TRIM(PROPER((assembly_staff_import[[#This Row],[First MI Name via NAME_SOURCE_KEY TEXT]]&amp;" "&amp;assembly_staff_import[[#This Row],[Last Name via NAME_SOURCE_KEY TEXT]]&amp;" "&amp;assembly_staff_import[[#This Row],[Suffix via NAME_SOURCE_KEY]])))</f>
        <v>Michael C Andi</v>
      </c>
      <c r="B1250" t="str">
        <f>TRIM(CONCATENATE(TRIM(assembly_staff_import[[#This Row],[Full Name]]), ", ", assembly_staff_import[[#This Row],[Title]]))</f>
        <v>Michael C Andi, Supv Po</v>
      </c>
      <c r="C1250" t="e">
        <f>assembly_staff_import[[#This Row],[Vlookup_groups]]</f>
        <v>#REF!</v>
      </c>
      <c r="D1250" t="str">
        <f>IF(assembly_staff_import[[#This Row],[Legislative Staff Type]]="Personal",assembly_staff_import[[#This Row],[Formatted Personal Staff Office]],"")</f>
        <v/>
      </c>
      <c r="E1250" t="s">
        <v>65</v>
      </c>
      <c r="F1250" s="19" t="s">
        <v>10913</v>
      </c>
      <c r="G1250" t="s">
        <v>1237</v>
      </c>
      <c r="H1250" t="str">
        <f>TRIM(PROPER((assembly_staff_import[[#This Row],[Last Name via NAME_SOURCE_KEY TEXT]]&amp;" "&amp;assembly_staff_import[[#This Row],[Suffix via NAME_SOURCE_KEY]])))</f>
        <v>Andi</v>
      </c>
      <c r="I1250" t="str">
        <f>PROPER(assembly_staff_import[[#This Row],[JOB TITLE_SOURCE_KEY]])</f>
        <v xml:space="preserve">Supv Po                                    </v>
      </c>
      <c r="J1250" t="s">
        <v>72</v>
      </c>
      <c r="K1250" t="str">
        <f>IF(assembly_staff_import[[#This Row],[Legislative Staff Type]]="Personal",assembly_staff_import[[#This Row],[Vlookup Reports To Person]], "")</f>
        <v/>
      </c>
      <c r="L1250" t="str">
        <f>PROPER(assembly_staff_import[[#This Row],[First MI Name via NAME_SOURCE_KEY TEXT]])</f>
        <v xml:space="preserve"> Michael C</v>
      </c>
      <c r="M1250" t="s">
        <v>21161</v>
      </c>
      <c r="N1250" t="str">
        <f>LOWER(CONCATENATE(assembly_staff_import[[#This Row],[Last Name]],LEFT(assembly_staff_import[[#This Row],[First Name (no initial)]],1),"@nyassembly.gov"))</f>
        <v>andim@nyassembly.gov</v>
      </c>
      <c r="O1250" t="s">
        <v>3705</v>
      </c>
      <c r="P1250" t="e">
        <f>VLOOKUP(assembly_staff_import[[#This Row],[Full Name]],[3]!PEOPLE_March_20[#Data],1,0)</f>
        <v>#REF!</v>
      </c>
      <c r="Q1250" t="e">
        <f>VLOOKUP(assembly_staff_import[[#This Row],[Full Name]],[3]!Table17[#Data],3,0)</f>
        <v>#REF!</v>
      </c>
      <c r="R1250" t="e">
        <f>VLOOKUP(assembly_staff_import[[#This Row],[Formatted Works for Group]],[3]!Table7[#Data],1,0)</f>
        <v>#REF!</v>
      </c>
      <c r="S1250" t="str">
        <f>IF(assembly_staff_import[[#This Row],[Legislative Staff Type]]="Personal", assembly_staff_import[[#This Row],[Vlookup Works for Group]], assembly_staff_import[[#This Row],[Formatted Works for Group calc]]&amp;", Central Staff Office, Assembly")</f>
        <v>Post Office, Central Staff Office, Assembly</v>
      </c>
      <c r="T1250" s="20" t="str">
        <f>TRIM(assembly_staff_import[[#This Row],[NAME_SOURCE_KEY]])</f>
        <v>ANDI, MICHAEL C</v>
      </c>
      <c r="U1250" t="s">
        <v>29550</v>
      </c>
      <c r="V1250" t="s">
        <v>25027</v>
      </c>
      <c r="W1250" t="s">
        <v>28768</v>
      </c>
      <c r="Y1250" t="str">
        <f>IF(assembly_staff_import[[#This Row],[Legislative Staff Type]]="Personal", PROPER(TRIM(assembly_staff_import[[#This Row],[Unit First MI via UNIT_SOURCE_KEY]])&amp;" "&amp;assembly_staff_import[[#This Row],[Unit Last via UNIT_SOURCE_KEY]]), PROPER(TRIM(assembly_staff_import[[#This Row],[UNIT NAME_SOURCE_KEY2]])))</f>
        <v>Post Office</v>
      </c>
      <c r="Z1250" t="s">
        <v>29527</v>
      </c>
      <c r="AA1250" t="e">
        <f>VLOOKUP(assembly_staff_import[[#This Row],[Formatted and corrected Works for Group Text]],[3]!Table4[#Data],1,0)</f>
        <v>#REF!</v>
      </c>
      <c r="AB1250" t="e">
        <f>VLOOKUP(assembly_staff_import[[#This Row],[Formatted and corrected Works for Group Text]],[3]!Table5[#Data],2,0)</f>
        <v>#REF!</v>
      </c>
      <c r="AC1250" t="str">
        <f>IF(TRIM(assembly_staff_import[[#This Row],[PUBLIC INFO ADDR_SOURCE_KEY]])="CAPITOL, ALBANY", "Legislative / Capitol Office", "District Office")</f>
        <v>Legislative / Capitol Office</v>
      </c>
      <c r="AD1250" t="s">
        <v>29528</v>
      </c>
      <c r="AF1250" t="str">
        <f t="shared" si="67"/>
        <v xml:space="preserve">214 </v>
      </c>
      <c r="AG1250" t="s">
        <v>29528</v>
      </c>
      <c r="AH1250" t="s">
        <v>29551</v>
      </c>
      <c r="AI1250" t="s">
        <v>29552</v>
      </c>
      <c r="AJ1250" t="s">
        <v>23493</v>
      </c>
    </row>
    <row r="1251" spans="1:36" x14ac:dyDescent="0.2">
      <c r="A1251" t="str">
        <f>TRIM(PROPER((assembly_staff_import[[#This Row],[First MI Name via NAME_SOURCE_KEY TEXT]]&amp;" "&amp;assembly_staff_import[[#This Row],[Last Name via NAME_SOURCE_KEY TEXT]]&amp;" "&amp;assembly_staff_import[[#This Row],[Suffix via NAME_SOURCE_KEY]])))</f>
        <v>Michael T Vickerson</v>
      </c>
      <c r="B1251" t="str">
        <f>TRIM(CONCATENATE(TRIM(assembly_staff_import[[#This Row],[Full Name]]), ", ", assembly_staff_import[[#This Row],[Title]]))</f>
        <v>Michael T Vickerson, Asst Supv</v>
      </c>
      <c r="C1251" t="e">
        <f>assembly_staff_import[[#This Row],[Vlookup_groups]]</f>
        <v>#REF!</v>
      </c>
      <c r="D1251" t="str">
        <f>IF(assembly_staff_import[[#This Row],[Legislative Staff Type]]="Personal",assembly_staff_import[[#This Row],[Formatted Personal Staff Office]],"")</f>
        <v/>
      </c>
      <c r="E1251" t="s">
        <v>65</v>
      </c>
      <c r="F1251" s="19" t="s">
        <v>10913</v>
      </c>
      <c r="G1251" t="s">
        <v>1237</v>
      </c>
      <c r="H1251" t="str">
        <f>TRIM(PROPER((assembly_staff_import[[#This Row],[Last Name via NAME_SOURCE_KEY TEXT]]&amp;" "&amp;assembly_staff_import[[#This Row],[Suffix via NAME_SOURCE_KEY]])))</f>
        <v>Vickerson</v>
      </c>
      <c r="I1251" t="str">
        <f>PROPER(assembly_staff_import[[#This Row],[JOB TITLE_SOURCE_KEY]])</f>
        <v xml:space="preserve">Asst Supv                                  </v>
      </c>
      <c r="J1251" t="s">
        <v>72</v>
      </c>
      <c r="K1251" t="str">
        <f>IF(assembly_staff_import[[#This Row],[Legislative Staff Type]]="Personal",assembly_staff_import[[#This Row],[Vlookup Reports To Person]], "")</f>
        <v/>
      </c>
      <c r="L1251" t="str">
        <f>PROPER(assembly_staff_import[[#This Row],[First MI Name via NAME_SOURCE_KEY TEXT]])</f>
        <v xml:space="preserve"> Michael T</v>
      </c>
      <c r="M1251" t="s">
        <v>20944</v>
      </c>
      <c r="N1251" t="str">
        <f>LOWER(CONCATENATE(assembly_staff_import[[#This Row],[Last Name]],LEFT(assembly_staff_import[[#This Row],[First Name (no initial)]],1),"@nyassembly.gov"))</f>
        <v>vickersonm@nyassembly.gov</v>
      </c>
      <c r="O1251" t="s">
        <v>3705</v>
      </c>
      <c r="P1251" t="e">
        <f>VLOOKUP(assembly_staff_import[[#This Row],[Full Name]],[3]!PEOPLE_March_20[#Data],1,0)</f>
        <v>#REF!</v>
      </c>
      <c r="Q1251" t="e">
        <f>VLOOKUP(assembly_staff_import[[#This Row],[Full Name]],[3]!Table17[#Data],3,0)</f>
        <v>#REF!</v>
      </c>
      <c r="R1251" t="e">
        <f>VLOOKUP(assembly_staff_import[[#This Row],[Formatted Works for Group]],[3]!Table7[#Data],1,0)</f>
        <v>#REF!</v>
      </c>
      <c r="S1251" t="str">
        <f>IF(assembly_staff_import[[#This Row],[Legislative Staff Type]]="Personal", assembly_staff_import[[#This Row],[Vlookup Works for Group]], assembly_staff_import[[#This Row],[Formatted Works for Group calc]]&amp;", Central Staff Office, Assembly")</f>
        <v>Post Office, Central Staff Office, Assembly</v>
      </c>
      <c r="T1251" s="20" t="str">
        <f>TRIM(assembly_staff_import[[#This Row],[NAME_SOURCE_KEY]])</f>
        <v>VICKERSON, MICHAEL T</v>
      </c>
      <c r="U1251" t="s">
        <v>29553</v>
      </c>
      <c r="V1251" t="s">
        <v>29554</v>
      </c>
      <c r="W1251" t="s">
        <v>29555</v>
      </c>
      <c r="Y1251" t="str">
        <f>IF(assembly_staff_import[[#This Row],[Legislative Staff Type]]="Personal", PROPER(TRIM(assembly_staff_import[[#This Row],[Unit First MI via UNIT_SOURCE_KEY]])&amp;" "&amp;assembly_staff_import[[#This Row],[Unit Last via UNIT_SOURCE_KEY]]), PROPER(TRIM(assembly_staff_import[[#This Row],[UNIT NAME_SOURCE_KEY2]])))</f>
        <v>Post Office</v>
      </c>
      <c r="Z1251" t="s">
        <v>29527</v>
      </c>
      <c r="AA1251" t="e">
        <f>VLOOKUP(assembly_staff_import[[#This Row],[Formatted and corrected Works for Group Text]],[3]!Table4[#Data],1,0)</f>
        <v>#REF!</v>
      </c>
      <c r="AB1251" t="e">
        <f>VLOOKUP(assembly_staff_import[[#This Row],[Formatted and corrected Works for Group Text]],[3]!Table5[#Data],2,0)</f>
        <v>#REF!</v>
      </c>
      <c r="AC1251" t="str">
        <f>IF(TRIM(assembly_staff_import[[#This Row],[PUBLIC INFO ADDR_SOURCE_KEY]])="CAPITOL, ALBANY", "Legislative / Capitol Office", "District Office")</f>
        <v>Legislative / Capitol Office</v>
      </c>
      <c r="AD1251" t="s">
        <v>29528</v>
      </c>
      <c r="AF1251" t="str">
        <f t="shared" si="67"/>
        <v xml:space="preserve">214 </v>
      </c>
      <c r="AG1251" t="s">
        <v>29528</v>
      </c>
      <c r="AH1251" t="s">
        <v>29556</v>
      </c>
      <c r="AI1251" t="s">
        <v>24623</v>
      </c>
      <c r="AJ1251" t="s">
        <v>23493</v>
      </c>
    </row>
    <row r="1252" spans="1:36" x14ac:dyDescent="0.2">
      <c r="A1252" t="str">
        <f>TRIM(PROPER((assembly_staff_import[[#This Row],[First MI Name via NAME_SOURCE_KEY TEXT]]&amp;" "&amp;assembly_staff_import[[#This Row],[Last Name via NAME_SOURCE_KEY TEXT]]&amp;" "&amp;assembly_staff_import[[#This Row],[Suffix via NAME_SOURCE_KEY]])))</f>
        <v>Angelynne E Van Patten</v>
      </c>
      <c r="B1252" t="str">
        <f>TRIM(CONCATENATE(TRIM(assembly_staff_import[[#This Row],[Full Name]]), ", ", assembly_staff_import[[#This Row],[Title]]))</f>
        <v>Angelynne E Van Patten, Exec Asst</v>
      </c>
      <c r="C1252" t="e">
        <f>assembly_staff_import[[#This Row],[Vlookup_groups]]</f>
        <v>#REF!</v>
      </c>
      <c r="D1252" t="str">
        <f>IF(assembly_staff_import[[#This Row],[Legislative Staff Type]]="Personal",assembly_staff_import[[#This Row],[Formatted Personal Staff Office]],"")</f>
        <v/>
      </c>
      <c r="E1252" t="s">
        <v>65</v>
      </c>
      <c r="F1252" s="19" t="s">
        <v>10913</v>
      </c>
      <c r="G1252" t="s">
        <v>1237</v>
      </c>
      <c r="H1252" t="str">
        <f>TRIM(PROPER((assembly_staff_import[[#This Row],[Last Name via NAME_SOURCE_KEY TEXT]]&amp;" "&amp;assembly_staff_import[[#This Row],[Suffix via NAME_SOURCE_KEY]])))</f>
        <v>Van Patten</v>
      </c>
      <c r="I1252" t="str">
        <f>PROPER(assembly_staff_import[[#This Row],[JOB TITLE_SOURCE_KEY]])</f>
        <v xml:space="preserve">Exec Asst                                  </v>
      </c>
      <c r="J1252" t="s">
        <v>72</v>
      </c>
      <c r="K1252" t="str">
        <f>IF(assembly_staff_import[[#This Row],[Legislative Staff Type]]="Personal",assembly_staff_import[[#This Row],[Vlookup Reports To Person]], "")</f>
        <v/>
      </c>
      <c r="L1252" t="str">
        <f>PROPER(assembly_staff_import[[#This Row],[First MI Name via NAME_SOURCE_KEY TEXT]])</f>
        <v xml:space="preserve"> Angelynne E</v>
      </c>
      <c r="M1252" t="s">
        <v>14023</v>
      </c>
      <c r="N1252" t="str">
        <f>LOWER(CONCATENATE(assembly_staff_import[[#This Row],[Last Name]],LEFT(assembly_staff_import[[#This Row],[First Name (no initial)]],1),"@nyassembly.gov"))</f>
        <v>van pattena@nyassembly.gov</v>
      </c>
      <c r="O1252" t="s">
        <v>29557</v>
      </c>
      <c r="P1252" t="e">
        <f>VLOOKUP(assembly_staff_import[[#This Row],[Full Name]],[3]!PEOPLE_March_20[#Data],1,0)</f>
        <v>#REF!</v>
      </c>
      <c r="Q1252" t="e">
        <f>VLOOKUP(assembly_staff_import[[#This Row],[Full Name]],[3]!Table17[#Data],3,0)</f>
        <v>#REF!</v>
      </c>
      <c r="R1252" t="e">
        <f>VLOOKUP(assembly_staff_import[[#This Row],[Formatted Works for Group]],[3]!Table7[#Data],1,0)</f>
        <v>#REF!</v>
      </c>
      <c r="S1252" t="str">
        <f>IF(assembly_staff_import[[#This Row],[Legislative Staff Type]]="Personal", assembly_staff_import[[#This Row],[Vlookup Works for Group]], assembly_staff_import[[#This Row],[Formatted Works for Group calc]]&amp;", Central Staff Office, Assembly")</f>
        <v>Press Operations, Central Staff Office, Assembly</v>
      </c>
      <c r="T1252" s="20" t="str">
        <f>TRIM(assembly_staff_import[[#This Row],[NAME_SOURCE_KEY]])</f>
        <v>VAN PATTEN, ANGELYNNE E</v>
      </c>
      <c r="U1252" t="s">
        <v>29558</v>
      </c>
      <c r="V1252" t="s">
        <v>29559</v>
      </c>
      <c r="W1252" t="s">
        <v>29560</v>
      </c>
      <c r="Y1252" t="str">
        <f>IF(assembly_staff_import[[#This Row],[Legislative Staff Type]]="Personal", PROPER(TRIM(assembly_staff_import[[#This Row],[Unit First MI via UNIT_SOURCE_KEY]])&amp;" "&amp;assembly_staff_import[[#This Row],[Unit Last via UNIT_SOURCE_KEY]]), PROPER(TRIM(assembly_staff_import[[#This Row],[UNIT NAME_SOURCE_KEY2]])))</f>
        <v>Press Operations</v>
      </c>
      <c r="Z1252" t="s">
        <v>29561</v>
      </c>
      <c r="AA1252" t="e">
        <f>VLOOKUP(assembly_staff_import[[#This Row],[Formatted and corrected Works for Group Text]],[3]!Table4[#Data],1,0)</f>
        <v>#REF!</v>
      </c>
      <c r="AB1252" t="e">
        <f>VLOOKUP(assembly_staff_import[[#This Row],[Formatted and corrected Works for Group Text]],[3]!Table5[#Data],2,0)</f>
        <v>#REF!</v>
      </c>
      <c r="AC1252" t="str">
        <f>IF(TRIM(assembly_staff_import[[#This Row],[PUBLIC INFO ADDR_SOURCE_KEY]])="CAPITOL, ALBANY", "Legislative / Capitol Office", "District Office")</f>
        <v>Legislative / Capitol Office</v>
      </c>
      <c r="AD1252" t="s">
        <v>29562</v>
      </c>
      <c r="AF1252" t="str">
        <f t="shared" ref="AF1252:AF1259" si="68">"230 "</f>
        <v xml:space="preserve">230 </v>
      </c>
      <c r="AG1252" t="s">
        <v>29562</v>
      </c>
      <c r="AH1252" t="s">
        <v>29563</v>
      </c>
      <c r="AI1252" t="s">
        <v>23546</v>
      </c>
      <c r="AJ1252" t="s">
        <v>23493</v>
      </c>
    </row>
    <row r="1253" spans="1:36" x14ac:dyDescent="0.2">
      <c r="A1253" t="str">
        <f>TRIM(PROPER((assembly_staff_import[[#This Row],[First MI Name via NAME_SOURCE_KEY TEXT]]&amp;" "&amp;assembly_staff_import[[#This Row],[Last Name via NAME_SOURCE_KEY TEXT]]&amp;" "&amp;assembly_staff_import[[#This Row],[Suffix via NAME_SOURCE_KEY]])))</f>
        <v>Ebony R Meeks-Laidley</v>
      </c>
      <c r="B1253" t="str">
        <f>TRIM(CONCATENATE(TRIM(assembly_staff_import[[#This Row],[Full Name]]), ", ", assembly_staff_import[[#This Row],[Title]]))</f>
        <v>Ebony R Meeks-Laidley, Dep Press Secy</v>
      </c>
      <c r="C1253" t="e">
        <f>assembly_staff_import[[#This Row],[Vlookup_groups]]</f>
        <v>#REF!</v>
      </c>
      <c r="D1253" t="str">
        <f>IF(assembly_staff_import[[#This Row],[Legislative Staff Type]]="Personal",assembly_staff_import[[#This Row],[Formatted Personal Staff Office]],"")</f>
        <v/>
      </c>
      <c r="E1253" t="s">
        <v>65</v>
      </c>
      <c r="F1253" s="19" t="s">
        <v>10913</v>
      </c>
      <c r="G1253" t="s">
        <v>1237</v>
      </c>
      <c r="H1253" t="str">
        <f>TRIM(PROPER((assembly_staff_import[[#This Row],[Last Name via NAME_SOURCE_KEY TEXT]]&amp;" "&amp;assembly_staff_import[[#This Row],[Suffix via NAME_SOURCE_KEY]])))</f>
        <v>Meeks-Laidley</v>
      </c>
      <c r="I1253" t="str">
        <f>PROPER(assembly_staff_import[[#This Row],[JOB TITLE_SOURCE_KEY]])</f>
        <v xml:space="preserve">Dep Press Secy                             </v>
      </c>
      <c r="J1253" t="s">
        <v>72</v>
      </c>
      <c r="K1253" t="str">
        <f>IF(assembly_staff_import[[#This Row],[Legislative Staff Type]]="Personal",assembly_staff_import[[#This Row],[Vlookup Reports To Person]], "")</f>
        <v/>
      </c>
      <c r="L1253" t="str">
        <f>PROPER(assembly_staff_import[[#This Row],[First MI Name via NAME_SOURCE_KEY TEXT]])</f>
        <v xml:space="preserve"> Ebony R</v>
      </c>
      <c r="M1253" t="s">
        <v>14276</v>
      </c>
      <c r="N1253" t="str">
        <f>LOWER(CONCATENATE(assembly_staff_import[[#This Row],[Last Name]],LEFT(assembly_staff_import[[#This Row],[First Name (no initial)]],1),"@nyassembly.gov"))</f>
        <v>meeks-laidleye@nyassembly.gov</v>
      </c>
      <c r="O1253" t="s">
        <v>29564</v>
      </c>
      <c r="P1253" t="e">
        <f>VLOOKUP(assembly_staff_import[[#This Row],[Full Name]],[3]!PEOPLE_March_20[#Data],1,0)</f>
        <v>#REF!</v>
      </c>
      <c r="Q1253" t="e">
        <f>VLOOKUP(assembly_staff_import[[#This Row],[Full Name]],[3]!Table17[#Data],3,0)</f>
        <v>#REF!</v>
      </c>
      <c r="R1253" t="e">
        <f>VLOOKUP(assembly_staff_import[[#This Row],[Formatted Works for Group]],[3]!Table7[#Data],1,0)</f>
        <v>#REF!</v>
      </c>
      <c r="S1253" t="str">
        <f>IF(assembly_staff_import[[#This Row],[Legislative Staff Type]]="Personal", assembly_staff_import[[#This Row],[Vlookup Works for Group]], assembly_staff_import[[#This Row],[Formatted Works for Group calc]]&amp;", Central Staff Office, Assembly")</f>
        <v>Press Operations, Central Staff Office, Assembly</v>
      </c>
      <c r="T1253" s="20" t="str">
        <f>TRIM(assembly_staff_import[[#This Row],[NAME_SOURCE_KEY]])</f>
        <v>MEEKS-LAIDLEY, EBONY R</v>
      </c>
      <c r="U1253" t="s">
        <v>29565</v>
      </c>
      <c r="V1253" t="s">
        <v>29566</v>
      </c>
      <c r="W1253" t="s">
        <v>29567</v>
      </c>
      <c r="Y1253" t="str">
        <f>IF(assembly_staff_import[[#This Row],[Legislative Staff Type]]="Personal", PROPER(TRIM(assembly_staff_import[[#This Row],[Unit First MI via UNIT_SOURCE_KEY]])&amp;" "&amp;assembly_staff_import[[#This Row],[Unit Last via UNIT_SOURCE_KEY]]), PROPER(TRIM(assembly_staff_import[[#This Row],[UNIT NAME_SOURCE_KEY2]])))</f>
        <v>Press Operations</v>
      </c>
      <c r="Z1253" t="s">
        <v>29561</v>
      </c>
      <c r="AA1253" t="e">
        <f>VLOOKUP(assembly_staff_import[[#This Row],[Formatted and corrected Works for Group Text]],[3]!Table4[#Data],1,0)</f>
        <v>#REF!</v>
      </c>
      <c r="AB1253" t="e">
        <f>VLOOKUP(assembly_staff_import[[#This Row],[Formatted and corrected Works for Group Text]],[3]!Table5[#Data],2,0)</f>
        <v>#REF!</v>
      </c>
      <c r="AC1253" t="str">
        <f>IF(TRIM(assembly_staff_import[[#This Row],[PUBLIC INFO ADDR_SOURCE_KEY]])="CAPITOL, ALBANY", "Legislative / Capitol Office", "District Office")</f>
        <v>District Office</v>
      </c>
      <c r="AD1253" t="s">
        <v>29562</v>
      </c>
      <c r="AF1253" t="str">
        <f t="shared" si="68"/>
        <v xml:space="preserve">230 </v>
      </c>
      <c r="AG1253" t="s">
        <v>29562</v>
      </c>
      <c r="AH1253" t="s">
        <v>29568</v>
      </c>
      <c r="AI1253" t="s">
        <v>29569</v>
      </c>
      <c r="AJ1253" t="s">
        <v>29570</v>
      </c>
    </row>
    <row r="1254" spans="1:36" x14ac:dyDescent="0.2">
      <c r="A1254" t="str">
        <f>TRIM(PROPER((assembly_staff_import[[#This Row],[First MI Name via NAME_SOURCE_KEY TEXT]]&amp;" "&amp;assembly_staff_import[[#This Row],[Last Name via NAME_SOURCE_KEY TEXT]]&amp;" "&amp;assembly_staff_import[[#This Row],[Suffix via NAME_SOURCE_KEY]])))</f>
        <v>Heriberto Gonzalez</v>
      </c>
      <c r="B1254" t="str">
        <f>TRIM(CONCATENATE(TRIM(assembly_staff_import[[#This Row],[Full Name]]), ", ", assembly_staff_import[[#This Row],[Title]]))</f>
        <v>Heriberto Gonzalez, Dep Press Secy</v>
      </c>
      <c r="C1254" t="e">
        <f>assembly_staff_import[[#This Row],[Vlookup_groups]]</f>
        <v>#REF!</v>
      </c>
      <c r="D1254" t="str">
        <f>IF(assembly_staff_import[[#This Row],[Legislative Staff Type]]="Personal",assembly_staff_import[[#This Row],[Formatted Personal Staff Office]],"")</f>
        <v/>
      </c>
      <c r="E1254" t="s">
        <v>65</v>
      </c>
      <c r="F1254" s="19" t="s">
        <v>10913</v>
      </c>
      <c r="G1254" t="s">
        <v>1237</v>
      </c>
      <c r="H1254" t="str">
        <f>TRIM(PROPER((assembly_staff_import[[#This Row],[Last Name via NAME_SOURCE_KEY TEXT]]&amp;" "&amp;assembly_staff_import[[#This Row],[Suffix via NAME_SOURCE_KEY]])))</f>
        <v>Gonzalez</v>
      </c>
      <c r="I1254" t="str">
        <f>PROPER(assembly_staff_import[[#This Row],[JOB TITLE_SOURCE_KEY]])</f>
        <v xml:space="preserve">Dep Press Secy                             </v>
      </c>
      <c r="J1254" t="s">
        <v>72</v>
      </c>
      <c r="K1254" t="str">
        <f>IF(assembly_staff_import[[#This Row],[Legislative Staff Type]]="Personal",assembly_staff_import[[#This Row],[Vlookup Reports To Person]], "")</f>
        <v/>
      </c>
      <c r="L1254" t="str">
        <f>PROPER(assembly_staff_import[[#This Row],[First MI Name via NAME_SOURCE_KEY TEXT]])</f>
        <v xml:space="preserve"> Heriberto</v>
      </c>
      <c r="M1254" t="s">
        <v>14307</v>
      </c>
      <c r="N1254" t="str">
        <f>LOWER(CONCATENATE(assembly_staff_import[[#This Row],[Last Name]],LEFT(assembly_staff_import[[#This Row],[First Name (no initial)]],1),"@nyassembly.gov"))</f>
        <v>gonzalezh@nyassembly.gov</v>
      </c>
      <c r="O1254" t="s">
        <v>14310</v>
      </c>
      <c r="P1254" t="e">
        <f>VLOOKUP(assembly_staff_import[[#This Row],[Full Name]],[3]!PEOPLE_March_20[#Data],1,0)</f>
        <v>#REF!</v>
      </c>
      <c r="Q1254" t="e">
        <f>VLOOKUP(assembly_staff_import[[#This Row],[Full Name]],[3]!Table17[#Data],3,0)</f>
        <v>#REF!</v>
      </c>
      <c r="R1254" t="e">
        <f>VLOOKUP(assembly_staff_import[[#This Row],[Formatted Works for Group]],[3]!Table7[#Data],1,0)</f>
        <v>#REF!</v>
      </c>
      <c r="S1254" t="str">
        <f>IF(assembly_staff_import[[#This Row],[Legislative Staff Type]]="Personal", assembly_staff_import[[#This Row],[Vlookup Works for Group]], assembly_staff_import[[#This Row],[Formatted Works for Group calc]]&amp;", Central Staff Office, Assembly")</f>
        <v>Press Operations, Central Staff Office, Assembly</v>
      </c>
      <c r="T1254" s="20" t="str">
        <f>TRIM(assembly_staff_import[[#This Row],[NAME_SOURCE_KEY]])</f>
        <v>GONZALEZ, HERIBERTO</v>
      </c>
      <c r="U1254" t="s">
        <v>29571</v>
      </c>
      <c r="V1254" t="s">
        <v>27842</v>
      </c>
      <c r="W1254" t="s">
        <v>29572</v>
      </c>
      <c r="Y1254" t="str">
        <f>IF(assembly_staff_import[[#This Row],[Legislative Staff Type]]="Personal", PROPER(TRIM(assembly_staff_import[[#This Row],[Unit First MI via UNIT_SOURCE_KEY]])&amp;" "&amp;assembly_staff_import[[#This Row],[Unit Last via UNIT_SOURCE_KEY]]), PROPER(TRIM(assembly_staff_import[[#This Row],[UNIT NAME_SOURCE_KEY2]])))</f>
        <v>Press Operations</v>
      </c>
      <c r="Z1254" t="s">
        <v>29561</v>
      </c>
      <c r="AA1254" t="e">
        <f>VLOOKUP(assembly_staff_import[[#This Row],[Formatted and corrected Works for Group Text]],[3]!Table4[#Data],1,0)</f>
        <v>#REF!</v>
      </c>
      <c r="AB1254" t="e">
        <f>VLOOKUP(assembly_staff_import[[#This Row],[Formatted and corrected Works for Group Text]],[3]!Table5[#Data],2,0)</f>
        <v>#REF!</v>
      </c>
      <c r="AC1254" t="str">
        <f>IF(TRIM(assembly_staff_import[[#This Row],[PUBLIC INFO ADDR_SOURCE_KEY]])="CAPITOL, ALBANY", "Legislative / Capitol Office", "District Office")</f>
        <v>District Office</v>
      </c>
      <c r="AD1254" t="s">
        <v>29562</v>
      </c>
      <c r="AF1254" t="str">
        <f t="shared" si="68"/>
        <v xml:space="preserve">230 </v>
      </c>
      <c r="AG1254" t="s">
        <v>29562</v>
      </c>
      <c r="AH1254" t="s">
        <v>29573</v>
      </c>
      <c r="AI1254" t="s">
        <v>29569</v>
      </c>
      <c r="AJ1254" t="s">
        <v>23965</v>
      </c>
    </row>
    <row r="1255" spans="1:36" x14ac:dyDescent="0.2">
      <c r="A1255" t="str">
        <f>TRIM(PROPER((assembly_staff_import[[#This Row],[First MI Name via NAME_SOURCE_KEY TEXT]]&amp;" "&amp;assembly_staff_import[[#This Row],[Last Name via NAME_SOURCE_KEY TEXT]]&amp;" "&amp;assembly_staff_import[[#This Row],[Suffix via NAME_SOURCE_KEY]])))</f>
        <v>Kerri A Biche</v>
      </c>
      <c r="B1255" t="str">
        <f>TRIM(CONCATENATE(TRIM(assembly_staff_import[[#This Row],[Full Name]]), ", ", assembly_staff_import[[#This Row],[Title]]))</f>
        <v>Kerri A Biche, Press Secy To The Spk</v>
      </c>
      <c r="C1255" t="e">
        <f>assembly_staff_import[[#This Row],[Vlookup_groups]]</f>
        <v>#REF!</v>
      </c>
      <c r="D1255" t="str">
        <f>IF(assembly_staff_import[[#This Row],[Legislative Staff Type]]="Personal",assembly_staff_import[[#This Row],[Formatted Personal Staff Office]],"")</f>
        <v/>
      </c>
      <c r="E1255" t="s">
        <v>65</v>
      </c>
      <c r="F1255" s="19" t="s">
        <v>10913</v>
      </c>
      <c r="G1255" t="s">
        <v>1237</v>
      </c>
      <c r="H1255" t="str">
        <f>TRIM(PROPER((assembly_staff_import[[#This Row],[Last Name via NAME_SOURCE_KEY TEXT]]&amp;" "&amp;assembly_staff_import[[#This Row],[Suffix via NAME_SOURCE_KEY]])))</f>
        <v>Biche</v>
      </c>
      <c r="I1255" t="str">
        <f>PROPER(assembly_staff_import[[#This Row],[JOB TITLE_SOURCE_KEY]])</f>
        <v xml:space="preserve">Press Secy To The Spk                      </v>
      </c>
      <c r="J1255" t="s">
        <v>72</v>
      </c>
      <c r="K1255" t="str">
        <f>IF(assembly_staff_import[[#This Row],[Legislative Staff Type]]="Personal",assembly_staff_import[[#This Row],[Vlookup Reports To Person]], "")</f>
        <v/>
      </c>
      <c r="L1255" t="str">
        <f>PROPER(assembly_staff_import[[#This Row],[First MI Name via NAME_SOURCE_KEY TEXT]])</f>
        <v xml:space="preserve"> Kerri A</v>
      </c>
      <c r="M1255" t="s">
        <v>14755</v>
      </c>
      <c r="N1255" t="str">
        <f>LOWER(CONCATENATE(assembly_staff_import[[#This Row],[Last Name]],LEFT(assembly_staff_import[[#This Row],[First Name (no initial)]],1),"@nyassembly.gov"))</f>
        <v>bichek@nyassembly.gov</v>
      </c>
      <c r="O1255" t="s">
        <v>29574</v>
      </c>
      <c r="P1255" t="e">
        <f>VLOOKUP(assembly_staff_import[[#This Row],[Full Name]],[3]!PEOPLE_March_20[#Data],1,0)</f>
        <v>#REF!</v>
      </c>
      <c r="Q1255" t="e">
        <f>VLOOKUP(assembly_staff_import[[#This Row],[Full Name]],[3]!Table17[#Data],3,0)</f>
        <v>#REF!</v>
      </c>
      <c r="R1255" t="e">
        <f>VLOOKUP(assembly_staff_import[[#This Row],[Formatted Works for Group]],[3]!Table7[#Data],1,0)</f>
        <v>#REF!</v>
      </c>
      <c r="S1255" t="str">
        <f>IF(assembly_staff_import[[#This Row],[Legislative Staff Type]]="Personal", assembly_staff_import[[#This Row],[Vlookup Works for Group]], assembly_staff_import[[#This Row],[Formatted Works for Group calc]]&amp;", Central Staff Office, Assembly")</f>
        <v>Press Operations, Central Staff Office, Assembly</v>
      </c>
      <c r="T1255" s="20" t="str">
        <f>TRIM(assembly_staff_import[[#This Row],[NAME_SOURCE_KEY]])</f>
        <v>BICHE, KERRI A</v>
      </c>
      <c r="U1255" t="s">
        <v>29575</v>
      </c>
      <c r="V1255" t="s">
        <v>29576</v>
      </c>
      <c r="W1255" t="s">
        <v>29577</v>
      </c>
      <c r="Y1255" t="str">
        <f>IF(assembly_staff_import[[#This Row],[Legislative Staff Type]]="Personal", PROPER(TRIM(assembly_staff_import[[#This Row],[Unit First MI via UNIT_SOURCE_KEY]])&amp;" "&amp;assembly_staff_import[[#This Row],[Unit Last via UNIT_SOURCE_KEY]]), PROPER(TRIM(assembly_staff_import[[#This Row],[UNIT NAME_SOURCE_KEY2]])))</f>
        <v>Press Operations</v>
      </c>
      <c r="Z1255" t="s">
        <v>29561</v>
      </c>
      <c r="AA1255" t="e">
        <f>VLOOKUP(assembly_staff_import[[#This Row],[Formatted and corrected Works for Group Text]],[3]!Table4[#Data],1,0)</f>
        <v>#REF!</v>
      </c>
      <c r="AB1255" t="e">
        <f>VLOOKUP(assembly_staff_import[[#This Row],[Formatted and corrected Works for Group Text]],[3]!Table5[#Data],2,0)</f>
        <v>#REF!</v>
      </c>
      <c r="AC1255" t="str">
        <f>IF(TRIM(assembly_staff_import[[#This Row],[PUBLIC INFO ADDR_SOURCE_KEY]])="CAPITOL, ALBANY", "Legislative / Capitol Office", "District Office")</f>
        <v>Legislative / Capitol Office</v>
      </c>
      <c r="AD1255" t="s">
        <v>29562</v>
      </c>
      <c r="AF1255" t="str">
        <f t="shared" si="68"/>
        <v xml:space="preserve">230 </v>
      </c>
      <c r="AG1255" t="s">
        <v>29562</v>
      </c>
      <c r="AH1255" t="s">
        <v>29578</v>
      </c>
      <c r="AI1255" t="s">
        <v>29579</v>
      </c>
      <c r="AJ1255" t="s">
        <v>23493</v>
      </c>
    </row>
    <row r="1256" spans="1:36" x14ac:dyDescent="0.2">
      <c r="A1256" t="str">
        <f>TRIM(PROPER((assembly_staff_import[[#This Row],[First MI Name via NAME_SOURCE_KEY TEXT]]&amp;" "&amp;assembly_staff_import[[#This Row],[Last Name via NAME_SOURCE_KEY TEXT]]&amp;" "&amp;assembly_staff_import[[#This Row],[Suffix via NAME_SOURCE_KEY]])))</f>
        <v>Michael J Whyland</v>
      </c>
      <c r="B1256" t="str">
        <f>TRIM(CONCATENATE(TRIM(assembly_staff_import[[#This Row],[Full Name]]), ", ", assembly_staff_import[[#This Row],[Title]]))</f>
        <v>Michael J Whyland, Dir Communications</v>
      </c>
      <c r="C1256" t="e">
        <f>assembly_staff_import[[#This Row],[Vlookup_groups]]</f>
        <v>#REF!</v>
      </c>
      <c r="D1256" t="str">
        <f>IF(assembly_staff_import[[#This Row],[Legislative Staff Type]]="Personal",assembly_staff_import[[#This Row],[Formatted Personal Staff Office]],"")</f>
        <v/>
      </c>
      <c r="E1256" t="s">
        <v>65</v>
      </c>
      <c r="F1256" s="19" t="s">
        <v>10913</v>
      </c>
      <c r="G1256" t="s">
        <v>1237</v>
      </c>
      <c r="H1256" t="str">
        <f>TRIM(PROPER((assembly_staff_import[[#This Row],[Last Name via NAME_SOURCE_KEY TEXT]]&amp;" "&amp;assembly_staff_import[[#This Row],[Suffix via NAME_SOURCE_KEY]])))</f>
        <v>Whyland</v>
      </c>
      <c r="I1256" t="str">
        <f>PROPER(assembly_staff_import[[#This Row],[JOB TITLE_SOURCE_KEY]])</f>
        <v xml:space="preserve">Dir Communications                         </v>
      </c>
      <c r="J1256" t="s">
        <v>72</v>
      </c>
      <c r="K1256" t="str">
        <f>IF(assembly_staff_import[[#This Row],[Legislative Staff Type]]="Personal",assembly_staff_import[[#This Row],[Vlookup Reports To Person]], "")</f>
        <v/>
      </c>
      <c r="L1256" t="str">
        <f>PROPER(assembly_staff_import[[#This Row],[First MI Name via NAME_SOURCE_KEY TEXT]])</f>
        <v xml:space="preserve"> Michael J</v>
      </c>
      <c r="M1256" t="s">
        <v>22678</v>
      </c>
      <c r="N1256" t="str">
        <f>LOWER(CONCATENATE(assembly_staff_import[[#This Row],[Last Name]],LEFT(assembly_staff_import[[#This Row],[First Name (no initial)]],1),"@nyassembly.gov"))</f>
        <v>whylandm@nyassembly.gov</v>
      </c>
      <c r="O1256" t="s">
        <v>3705</v>
      </c>
      <c r="P1256" t="e">
        <f>VLOOKUP(assembly_staff_import[[#This Row],[Full Name]],[3]!PEOPLE_March_20[#Data],1,0)</f>
        <v>#REF!</v>
      </c>
      <c r="Q1256" t="e">
        <f>VLOOKUP(assembly_staff_import[[#This Row],[Full Name]],[3]!Table17[#Data],3,0)</f>
        <v>#REF!</v>
      </c>
      <c r="R1256" t="e">
        <f>VLOOKUP(assembly_staff_import[[#This Row],[Formatted Works for Group]],[3]!Table7[#Data],1,0)</f>
        <v>#REF!</v>
      </c>
      <c r="S1256" t="str">
        <f>IF(assembly_staff_import[[#This Row],[Legislative Staff Type]]="Personal", assembly_staff_import[[#This Row],[Vlookup Works for Group]], assembly_staff_import[[#This Row],[Formatted Works for Group calc]]&amp;", Central Staff Office, Assembly")</f>
        <v>Press Operations, Central Staff Office, Assembly</v>
      </c>
      <c r="T1256" s="20" t="str">
        <f>TRIM(assembly_staff_import[[#This Row],[NAME_SOURCE_KEY]])</f>
        <v>WHYLAND, MICHAEL J</v>
      </c>
      <c r="U1256" t="s">
        <v>29580</v>
      </c>
      <c r="V1256" t="s">
        <v>29581</v>
      </c>
      <c r="W1256" t="s">
        <v>24922</v>
      </c>
      <c r="Y1256" t="str">
        <f>IF(assembly_staff_import[[#This Row],[Legislative Staff Type]]="Personal", PROPER(TRIM(assembly_staff_import[[#This Row],[Unit First MI via UNIT_SOURCE_KEY]])&amp;" "&amp;assembly_staff_import[[#This Row],[Unit Last via UNIT_SOURCE_KEY]]), PROPER(TRIM(assembly_staff_import[[#This Row],[UNIT NAME_SOURCE_KEY2]])))</f>
        <v>Press Operations</v>
      </c>
      <c r="Z1256" t="s">
        <v>29561</v>
      </c>
      <c r="AA1256" t="e">
        <f>VLOOKUP(assembly_staff_import[[#This Row],[Formatted and corrected Works for Group Text]],[3]!Table4[#Data],1,0)</f>
        <v>#REF!</v>
      </c>
      <c r="AB1256" t="e">
        <f>VLOOKUP(assembly_staff_import[[#This Row],[Formatted and corrected Works for Group Text]],[3]!Table5[#Data],2,0)</f>
        <v>#REF!</v>
      </c>
      <c r="AC1256" t="str">
        <f>IF(TRIM(assembly_staff_import[[#This Row],[PUBLIC INFO ADDR_SOURCE_KEY]])="CAPITOL, ALBANY", "Legislative / Capitol Office", "District Office")</f>
        <v>Legislative / Capitol Office</v>
      </c>
      <c r="AD1256" t="s">
        <v>29562</v>
      </c>
      <c r="AF1256" t="str">
        <f t="shared" si="68"/>
        <v xml:space="preserve">230 </v>
      </c>
      <c r="AG1256" t="s">
        <v>29562</v>
      </c>
      <c r="AH1256" t="s">
        <v>29582</v>
      </c>
      <c r="AI1256" t="s">
        <v>23873</v>
      </c>
      <c r="AJ1256" t="s">
        <v>23493</v>
      </c>
    </row>
    <row r="1257" spans="1:36" x14ac:dyDescent="0.2">
      <c r="A1257" t="str">
        <f>TRIM(PROPER((assembly_staff_import[[#This Row],[First MI Name via NAME_SOURCE_KEY TEXT]]&amp;" "&amp;assembly_staff_import[[#This Row],[Last Name via NAME_SOURCE_KEY TEXT]]&amp;" "&amp;assembly_staff_import[[#This Row],[Suffix via NAME_SOURCE_KEY]])))</f>
        <v>Najay F Roache</v>
      </c>
      <c r="B1257" t="str">
        <f>TRIM(CONCATENATE(TRIM(assembly_staff_import[[#This Row],[Full Name]]), ", ", assembly_staff_import[[#This Row],[Title]]))</f>
        <v>Najay F Roache, Dep Press Secy</v>
      </c>
      <c r="C1257" t="e">
        <f>assembly_staff_import[[#This Row],[Vlookup_groups]]</f>
        <v>#REF!</v>
      </c>
      <c r="D1257" t="str">
        <f>IF(assembly_staff_import[[#This Row],[Legislative Staff Type]]="Personal",assembly_staff_import[[#This Row],[Formatted Personal Staff Office]],"")</f>
        <v/>
      </c>
      <c r="E1257" t="s">
        <v>65</v>
      </c>
      <c r="F1257" s="19" t="s">
        <v>10913</v>
      </c>
      <c r="G1257" t="s">
        <v>1237</v>
      </c>
      <c r="H1257" t="str">
        <f>TRIM(PROPER((assembly_staff_import[[#This Row],[Last Name via NAME_SOURCE_KEY TEXT]]&amp;" "&amp;assembly_staff_import[[#This Row],[Suffix via NAME_SOURCE_KEY]])))</f>
        <v>Roache</v>
      </c>
      <c r="I1257" t="str">
        <f>PROPER(assembly_staff_import[[#This Row],[JOB TITLE_SOURCE_KEY]])</f>
        <v xml:space="preserve">Dep Press Secy                             </v>
      </c>
      <c r="J1257" t="s">
        <v>72</v>
      </c>
      <c r="K1257" t="str">
        <f>IF(assembly_staff_import[[#This Row],[Legislative Staff Type]]="Personal",assembly_staff_import[[#This Row],[Vlookup Reports To Person]], "")</f>
        <v/>
      </c>
      <c r="L1257" t="str">
        <f>PROPER(assembly_staff_import[[#This Row],[First MI Name via NAME_SOURCE_KEY TEXT]])</f>
        <v xml:space="preserve"> Najay F</v>
      </c>
      <c r="M1257" t="s">
        <v>22706</v>
      </c>
      <c r="N1257" t="str">
        <f>LOWER(CONCATENATE(assembly_staff_import[[#This Row],[Last Name]],LEFT(assembly_staff_import[[#This Row],[First Name (no initial)]],1),"@nyassembly.gov"))</f>
        <v>roachen@nyassembly.gov</v>
      </c>
      <c r="O1257" t="s">
        <v>29583</v>
      </c>
      <c r="P1257" t="e">
        <f>VLOOKUP(assembly_staff_import[[#This Row],[Full Name]],[3]!PEOPLE_March_20[#Data],1,0)</f>
        <v>#REF!</v>
      </c>
      <c r="Q1257" t="e">
        <f>VLOOKUP(assembly_staff_import[[#This Row],[Full Name]],[3]!Table17[#Data],3,0)</f>
        <v>#REF!</v>
      </c>
      <c r="R1257" t="e">
        <f>VLOOKUP(assembly_staff_import[[#This Row],[Formatted Works for Group]],[3]!Table7[#Data],1,0)</f>
        <v>#REF!</v>
      </c>
      <c r="S1257" t="str">
        <f>IF(assembly_staff_import[[#This Row],[Legislative Staff Type]]="Personal", assembly_staff_import[[#This Row],[Vlookup Works for Group]], assembly_staff_import[[#This Row],[Formatted Works for Group calc]]&amp;", Central Staff Office, Assembly")</f>
        <v>Press Operations, Central Staff Office, Assembly</v>
      </c>
      <c r="T1257" s="20" t="str">
        <f>TRIM(assembly_staff_import[[#This Row],[NAME_SOURCE_KEY]])</f>
        <v>ROACHE, NAJAY F</v>
      </c>
      <c r="U1257" t="s">
        <v>29584</v>
      </c>
      <c r="V1257" t="s">
        <v>29585</v>
      </c>
      <c r="W1257" t="s">
        <v>29586</v>
      </c>
      <c r="Y1257" t="str">
        <f>IF(assembly_staff_import[[#This Row],[Legislative Staff Type]]="Personal", PROPER(TRIM(assembly_staff_import[[#This Row],[Unit First MI via UNIT_SOURCE_KEY]])&amp;" "&amp;assembly_staff_import[[#This Row],[Unit Last via UNIT_SOURCE_KEY]]), PROPER(TRIM(assembly_staff_import[[#This Row],[UNIT NAME_SOURCE_KEY2]])))</f>
        <v>Press Operations</v>
      </c>
      <c r="Z1257" t="s">
        <v>29561</v>
      </c>
      <c r="AA1257" t="e">
        <f>VLOOKUP(assembly_staff_import[[#This Row],[Formatted and corrected Works for Group Text]],[3]!Table4[#Data],1,0)</f>
        <v>#REF!</v>
      </c>
      <c r="AB1257" t="e">
        <f>VLOOKUP(assembly_staff_import[[#This Row],[Formatted and corrected Works for Group Text]],[3]!Table5[#Data],2,0)</f>
        <v>#REF!</v>
      </c>
      <c r="AC1257" t="str">
        <f>IF(TRIM(assembly_staff_import[[#This Row],[PUBLIC INFO ADDR_SOURCE_KEY]])="CAPITOL, ALBANY", "Legislative / Capitol Office", "District Office")</f>
        <v>Legislative / Capitol Office</v>
      </c>
      <c r="AD1257" t="s">
        <v>29562</v>
      </c>
      <c r="AF1257" t="str">
        <f t="shared" si="68"/>
        <v xml:space="preserve">230 </v>
      </c>
      <c r="AG1257" t="s">
        <v>29562</v>
      </c>
      <c r="AH1257" t="s">
        <v>29587</v>
      </c>
      <c r="AI1257" t="s">
        <v>29569</v>
      </c>
      <c r="AJ1257" t="s">
        <v>23493</v>
      </c>
    </row>
    <row r="1258" spans="1:36" x14ac:dyDescent="0.2">
      <c r="A1258" t="str">
        <f>TRIM(PROPER((assembly_staff_import[[#This Row],[First MI Name via NAME_SOURCE_KEY TEXT]]&amp;" "&amp;assembly_staff_import[[#This Row],[Last Name via NAME_SOURCE_KEY TEXT]]&amp;" "&amp;assembly_staff_import[[#This Row],[Suffix via NAME_SOURCE_KEY]])))</f>
        <v>R. Bryan Franke</v>
      </c>
      <c r="B1258" t="str">
        <f>TRIM(CONCATENATE(TRIM(assembly_staff_import[[#This Row],[Full Name]]), ", ", assembly_staff_import[[#This Row],[Title]]))</f>
        <v>R. Bryan Franke, Asst Press Secretary</v>
      </c>
      <c r="C1258" t="e">
        <f>assembly_staff_import[[#This Row],[Vlookup_groups]]</f>
        <v>#REF!</v>
      </c>
      <c r="D1258" t="str">
        <f>IF(assembly_staff_import[[#This Row],[Legislative Staff Type]]="Personal",assembly_staff_import[[#This Row],[Formatted Personal Staff Office]],"")</f>
        <v/>
      </c>
      <c r="E1258" t="s">
        <v>65</v>
      </c>
      <c r="F1258" s="19" t="s">
        <v>10913</v>
      </c>
      <c r="G1258" t="s">
        <v>1237</v>
      </c>
      <c r="H1258" t="str">
        <f>TRIM(PROPER((assembly_staff_import[[#This Row],[Last Name via NAME_SOURCE_KEY TEXT]]&amp;" "&amp;assembly_staff_import[[#This Row],[Suffix via NAME_SOURCE_KEY]])))</f>
        <v>Franke</v>
      </c>
      <c r="I1258" t="str">
        <f>PROPER(assembly_staff_import[[#This Row],[JOB TITLE_SOURCE_KEY]])</f>
        <v xml:space="preserve">Asst Press Secretary                       </v>
      </c>
      <c r="J1258" t="s">
        <v>72</v>
      </c>
      <c r="K1258" t="str">
        <f>IF(assembly_staff_import[[#This Row],[Legislative Staff Type]]="Personal",assembly_staff_import[[#This Row],[Vlookup Reports To Person]], "")</f>
        <v/>
      </c>
      <c r="L1258" t="str">
        <f>PROPER(assembly_staff_import[[#This Row],[First MI Name via NAME_SOURCE_KEY TEXT]])</f>
        <v xml:space="preserve"> R. Bryan</v>
      </c>
      <c r="M1258" t="s">
        <v>14699</v>
      </c>
      <c r="N1258" t="str">
        <f>LOWER(CONCATENATE(assembly_staff_import[[#This Row],[Last Name]],LEFT(assembly_staff_import[[#This Row],[First Name (no initial)]],1),"@nyassembly.gov"))</f>
        <v>franker@nyassembly.gov</v>
      </c>
      <c r="O1258" t="s">
        <v>29588</v>
      </c>
      <c r="P1258" t="e">
        <f>VLOOKUP(assembly_staff_import[[#This Row],[Full Name]],[3]!PEOPLE_March_20[#Data],1,0)</f>
        <v>#REF!</v>
      </c>
      <c r="Q1258" t="e">
        <f>VLOOKUP(assembly_staff_import[[#This Row],[Full Name]],[3]!Table17[#Data],3,0)</f>
        <v>#REF!</v>
      </c>
      <c r="R1258" t="e">
        <f>VLOOKUP(assembly_staff_import[[#This Row],[Formatted Works for Group]],[3]!Table7[#Data],1,0)</f>
        <v>#REF!</v>
      </c>
      <c r="S1258" t="str">
        <f>IF(assembly_staff_import[[#This Row],[Legislative Staff Type]]="Personal", assembly_staff_import[[#This Row],[Vlookup Works for Group]], assembly_staff_import[[#This Row],[Formatted Works for Group calc]]&amp;", Central Staff Office, Assembly")</f>
        <v>Press Operations, Central Staff Office, Assembly</v>
      </c>
      <c r="T1258" s="20" t="str">
        <f>TRIM(assembly_staff_import[[#This Row],[NAME_SOURCE_KEY]])</f>
        <v>FRANKE, R. BRYAN</v>
      </c>
      <c r="U1258" t="s">
        <v>29589</v>
      </c>
      <c r="V1258" t="s">
        <v>29590</v>
      </c>
      <c r="W1258" t="s">
        <v>29591</v>
      </c>
      <c r="Y1258" t="str">
        <f>IF(assembly_staff_import[[#This Row],[Legislative Staff Type]]="Personal", PROPER(TRIM(assembly_staff_import[[#This Row],[Unit First MI via UNIT_SOURCE_KEY]])&amp;" "&amp;assembly_staff_import[[#This Row],[Unit Last via UNIT_SOURCE_KEY]]), PROPER(TRIM(assembly_staff_import[[#This Row],[UNIT NAME_SOURCE_KEY2]])))</f>
        <v>Press Operations</v>
      </c>
      <c r="Z1258" t="s">
        <v>29561</v>
      </c>
      <c r="AA1258" t="e">
        <f>VLOOKUP(assembly_staff_import[[#This Row],[Formatted and corrected Works for Group Text]],[3]!Table4[#Data],1,0)</f>
        <v>#REF!</v>
      </c>
      <c r="AB1258" t="e">
        <f>VLOOKUP(assembly_staff_import[[#This Row],[Formatted and corrected Works for Group Text]],[3]!Table5[#Data],2,0)</f>
        <v>#REF!</v>
      </c>
      <c r="AC1258" t="str">
        <f>IF(TRIM(assembly_staff_import[[#This Row],[PUBLIC INFO ADDR_SOURCE_KEY]])="CAPITOL, ALBANY", "Legislative / Capitol Office", "District Office")</f>
        <v>Legislative / Capitol Office</v>
      </c>
      <c r="AD1258" t="s">
        <v>29562</v>
      </c>
      <c r="AF1258" t="str">
        <f t="shared" si="68"/>
        <v xml:space="preserve">230 </v>
      </c>
      <c r="AG1258" t="s">
        <v>29562</v>
      </c>
      <c r="AH1258" t="s">
        <v>29592</v>
      </c>
      <c r="AI1258" t="s">
        <v>29593</v>
      </c>
      <c r="AJ1258" t="s">
        <v>23493</v>
      </c>
    </row>
    <row r="1259" spans="1:36" x14ac:dyDescent="0.2">
      <c r="A1259" t="str">
        <f>TRIM(PROPER((assembly_staff_import[[#This Row],[First MI Name via NAME_SOURCE_KEY TEXT]]&amp;" "&amp;assembly_staff_import[[#This Row],[Last Name via NAME_SOURCE_KEY TEXT]]&amp;" "&amp;assembly_staff_import[[#This Row],[Suffix via NAME_SOURCE_KEY]])))</f>
        <v>Samantha C Bowie</v>
      </c>
      <c r="B1259" t="str">
        <f>TRIM(CONCATENATE(TRIM(assembly_staff_import[[#This Row],[Full Name]]), ", ", assembly_staff_import[[#This Row],[Title]]))</f>
        <v>Samantha C Bowie, Asst Press Secretary</v>
      </c>
      <c r="C1259" t="e">
        <f>assembly_staff_import[[#This Row],[Vlookup_groups]]</f>
        <v>#REF!</v>
      </c>
      <c r="D1259" t="str">
        <f>IF(assembly_staff_import[[#This Row],[Legislative Staff Type]]="Personal",assembly_staff_import[[#This Row],[Formatted Personal Staff Office]],"")</f>
        <v/>
      </c>
      <c r="E1259" t="s">
        <v>65</v>
      </c>
      <c r="F1259" s="19" t="s">
        <v>10913</v>
      </c>
      <c r="G1259" t="s">
        <v>1237</v>
      </c>
      <c r="H1259" t="str">
        <f>TRIM(PROPER((assembly_staff_import[[#This Row],[Last Name via NAME_SOURCE_KEY TEXT]]&amp;" "&amp;assembly_staff_import[[#This Row],[Suffix via NAME_SOURCE_KEY]])))</f>
        <v>Bowie</v>
      </c>
      <c r="I1259" t="str">
        <f>PROPER(assembly_staff_import[[#This Row],[JOB TITLE_SOURCE_KEY]])</f>
        <v xml:space="preserve">Asst Press Secretary                       </v>
      </c>
      <c r="J1259" t="s">
        <v>72</v>
      </c>
      <c r="K1259" t="str">
        <f>IF(assembly_staff_import[[#This Row],[Legislative Staff Type]]="Personal",assembly_staff_import[[#This Row],[Vlookup Reports To Person]], "")</f>
        <v/>
      </c>
      <c r="L1259" t="str">
        <f>PROPER(assembly_staff_import[[#This Row],[First MI Name via NAME_SOURCE_KEY TEXT]])</f>
        <v xml:space="preserve"> Samantha C</v>
      </c>
      <c r="M1259" t="s">
        <v>11512</v>
      </c>
      <c r="N1259" t="str">
        <f>LOWER(CONCATENATE(assembly_staff_import[[#This Row],[Last Name]],LEFT(assembly_staff_import[[#This Row],[First Name (no initial)]],1),"@nyassembly.gov"))</f>
        <v>bowies@nyassembly.gov</v>
      </c>
      <c r="O1259" t="s">
        <v>23933</v>
      </c>
      <c r="P1259" t="e">
        <f>VLOOKUP(assembly_staff_import[[#This Row],[Full Name]],[3]!PEOPLE_March_20[#Data],1,0)</f>
        <v>#REF!</v>
      </c>
      <c r="Q1259" t="e">
        <f>VLOOKUP(assembly_staff_import[[#This Row],[Full Name]],[3]!Table17[#Data],3,0)</f>
        <v>#REF!</v>
      </c>
      <c r="R1259" t="e">
        <f>VLOOKUP(assembly_staff_import[[#This Row],[Formatted Works for Group]],[3]!Table7[#Data],1,0)</f>
        <v>#REF!</v>
      </c>
      <c r="S1259" t="str">
        <f>IF(assembly_staff_import[[#This Row],[Legislative Staff Type]]="Personal", assembly_staff_import[[#This Row],[Vlookup Works for Group]], assembly_staff_import[[#This Row],[Formatted Works for Group calc]]&amp;", Central Staff Office, Assembly")</f>
        <v>Press Operations, Central Staff Office, Assembly</v>
      </c>
      <c r="T1259" s="20" t="str">
        <f>TRIM(assembly_staff_import[[#This Row],[NAME_SOURCE_KEY]])</f>
        <v>BOWIE, SAMANTHA C</v>
      </c>
      <c r="U1259" t="s">
        <v>29594</v>
      </c>
      <c r="V1259" t="s">
        <v>29595</v>
      </c>
      <c r="W1259" t="s">
        <v>29596</v>
      </c>
      <c r="Y1259" t="str">
        <f>IF(assembly_staff_import[[#This Row],[Legislative Staff Type]]="Personal", PROPER(TRIM(assembly_staff_import[[#This Row],[Unit First MI via UNIT_SOURCE_KEY]])&amp;" "&amp;assembly_staff_import[[#This Row],[Unit Last via UNIT_SOURCE_KEY]]), PROPER(TRIM(assembly_staff_import[[#This Row],[UNIT NAME_SOURCE_KEY2]])))</f>
        <v>Press Operations</v>
      </c>
      <c r="Z1259" t="s">
        <v>29561</v>
      </c>
      <c r="AA1259" t="e">
        <f>VLOOKUP(assembly_staff_import[[#This Row],[Formatted and corrected Works for Group Text]],[3]!Table4[#Data],1,0)</f>
        <v>#REF!</v>
      </c>
      <c r="AB1259" t="e">
        <f>VLOOKUP(assembly_staff_import[[#This Row],[Formatted and corrected Works for Group Text]],[3]!Table5[#Data],2,0)</f>
        <v>#REF!</v>
      </c>
      <c r="AC1259" t="str">
        <f>IF(TRIM(assembly_staff_import[[#This Row],[PUBLIC INFO ADDR_SOURCE_KEY]])="CAPITOL, ALBANY", "Legislative / Capitol Office", "District Office")</f>
        <v>Legislative / Capitol Office</v>
      </c>
      <c r="AD1259" t="s">
        <v>29562</v>
      </c>
      <c r="AF1259" t="str">
        <f t="shared" si="68"/>
        <v xml:space="preserve">230 </v>
      </c>
      <c r="AG1259" t="s">
        <v>29562</v>
      </c>
      <c r="AH1259" t="s">
        <v>29597</v>
      </c>
      <c r="AI1259" t="s">
        <v>29593</v>
      </c>
      <c r="AJ1259" t="s">
        <v>23493</v>
      </c>
    </row>
    <row r="1260" spans="1:36" x14ac:dyDescent="0.2">
      <c r="A1260" t="str">
        <f>TRIM(PROPER((assembly_staff_import[[#This Row],[First MI Name via NAME_SOURCE_KEY TEXT]]&amp;" "&amp;assembly_staff_import[[#This Row],[Last Name via NAME_SOURCE_KEY TEXT]]&amp;" "&amp;assembly_staff_import[[#This Row],[Suffix via NAME_SOURCE_KEY]])))</f>
        <v>Brent M Di Novo</v>
      </c>
      <c r="B1260" t="str">
        <f>TRIM(CONCATENATE(TRIM(assembly_staff_import[[#This Row],[Full Name]]), ", ", assembly_staff_import[[#This Row],[Title]]))</f>
        <v>Brent M Di Novo, Dir Of Print Operatns</v>
      </c>
      <c r="C1260" t="e">
        <f>assembly_staff_import[[#This Row],[Vlookup_groups]]</f>
        <v>#REF!</v>
      </c>
      <c r="D1260" t="str">
        <f>IF(assembly_staff_import[[#This Row],[Legislative Staff Type]]="Personal",assembly_staff_import[[#This Row],[Formatted Personal Staff Office]],"")</f>
        <v/>
      </c>
      <c r="E1260" t="s">
        <v>65</v>
      </c>
      <c r="F1260" s="19" t="s">
        <v>10913</v>
      </c>
      <c r="G1260" t="s">
        <v>1237</v>
      </c>
      <c r="H1260" t="str">
        <f>TRIM(PROPER((assembly_staff_import[[#This Row],[Last Name via NAME_SOURCE_KEY TEXT]]&amp;" "&amp;assembly_staff_import[[#This Row],[Suffix via NAME_SOURCE_KEY]])))</f>
        <v>Di Novo</v>
      </c>
      <c r="I1260" t="str">
        <f>PROPER(assembly_staff_import[[#This Row],[JOB TITLE_SOURCE_KEY]])</f>
        <v xml:space="preserve">Dir Of Print Operatns                      </v>
      </c>
      <c r="J1260" t="s">
        <v>72</v>
      </c>
      <c r="K1260" t="str">
        <f>IF(assembly_staff_import[[#This Row],[Legislative Staff Type]]="Personal",assembly_staff_import[[#This Row],[Vlookup Reports To Person]], "")</f>
        <v/>
      </c>
      <c r="L1260" t="str">
        <f>PROPER(assembly_staff_import[[#This Row],[First MI Name via NAME_SOURCE_KEY TEXT]])</f>
        <v xml:space="preserve"> Brent M</v>
      </c>
      <c r="M1260" t="s">
        <v>20285</v>
      </c>
      <c r="N1260" t="str">
        <f>LOWER(CONCATENATE(assembly_staff_import[[#This Row],[Last Name]],LEFT(assembly_staff_import[[#This Row],[First Name (no initial)]],1),"@nyassembly.gov"))</f>
        <v>di novob@nyassembly.gov</v>
      </c>
      <c r="O1260" t="s">
        <v>23767</v>
      </c>
      <c r="P1260" t="e">
        <f>VLOOKUP(assembly_staff_import[[#This Row],[Full Name]],[3]!PEOPLE_March_20[#Data],1,0)</f>
        <v>#REF!</v>
      </c>
      <c r="Q1260" t="e">
        <f>VLOOKUP(assembly_staff_import[[#This Row],[Full Name]],[3]!Table17[#Data],3,0)</f>
        <v>#REF!</v>
      </c>
      <c r="R1260" t="e">
        <f>VLOOKUP(assembly_staff_import[[#This Row],[Formatted Works for Group]],[3]!Table7[#Data],1,0)</f>
        <v>#REF!</v>
      </c>
      <c r="S1260" t="str">
        <f>IF(assembly_staff_import[[#This Row],[Legislative Staff Type]]="Personal", assembly_staff_import[[#This Row],[Vlookup Works for Group]], assembly_staff_import[[#This Row],[Formatted Works for Group calc]]&amp;", Central Staff Office, Assembly")</f>
        <v>Print Shop, Central Staff Office, Assembly</v>
      </c>
      <c r="T1260" s="20" t="str">
        <f>TRIM(assembly_staff_import[[#This Row],[NAME_SOURCE_KEY]])</f>
        <v>DI NOVO, BRENT M</v>
      </c>
      <c r="U1260" t="s">
        <v>29598</v>
      </c>
      <c r="V1260" t="s">
        <v>29599</v>
      </c>
      <c r="W1260" t="s">
        <v>29600</v>
      </c>
      <c r="Y1260"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60" t="s">
        <v>29601</v>
      </c>
      <c r="AA1260" t="e">
        <f>VLOOKUP(assembly_staff_import[[#This Row],[Formatted and corrected Works for Group Text]],[3]!Table4[#Data],1,0)</f>
        <v>#REF!</v>
      </c>
      <c r="AB1260" t="e">
        <f>VLOOKUP(assembly_staff_import[[#This Row],[Formatted and corrected Works for Group Text]],[3]!Table5[#Data],2,0)</f>
        <v>#REF!</v>
      </c>
      <c r="AC1260" t="str">
        <f>IF(TRIM(assembly_staff_import[[#This Row],[PUBLIC INFO ADDR_SOURCE_KEY]])="CAPITOL, ALBANY", "Legislative / Capitol Office", "District Office")</f>
        <v>Legislative / Capitol Office</v>
      </c>
      <c r="AD1260" t="s">
        <v>29602</v>
      </c>
      <c r="AF1260" t="str">
        <f t="shared" ref="AF1260:AF1291" si="69">"215 "</f>
        <v xml:space="preserve">215 </v>
      </c>
      <c r="AG1260" t="s">
        <v>29602</v>
      </c>
      <c r="AH1260" t="s">
        <v>29603</v>
      </c>
      <c r="AI1260" t="s">
        <v>29604</v>
      </c>
      <c r="AJ1260" t="s">
        <v>23493</v>
      </c>
    </row>
    <row r="1261" spans="1:36" x14ac:dyDescent="0.2">
      <c r="A1261" t="str">
        <f>TRIM(PROPER((assembly_staff_import[[#This Row],[First MI Name via NAME_SOURCE_KEY TEXT]]&amp;" "&amp;assembly_staff_import[[#This Row],[Last Name via NAME_SOURCE_KEY TEXT]]&amp;" "&amp;assembly_staff_import[[#This Row],[Suffix via NAME_SOURCE_KEY]])))</f>
        <v>Brian K Hodges</v>
      </c>
      <c r="B1261" t="str">
        <f>TRIM(CONCATENATE(TRIM(assembly_staff_import[[#This Row],[Full Name]]), ", ", assembly_staff_import[[#This Row],[Title]]))</f>
        <v>Brian K Hodges, Sr Systems Operator</v>
      </c>
      <c r="C1261" t="e">
        <f>assembly_staff_import[[#This Row],[Vlookup_groups]]</f>
        <v>#REF!</v>
      </c>
      <c r="D1261" t="str">
        <f>IF(assembly_staff_import[[#This Row],[Legislative Staff Type]]="Personal",assembly_staff_import[[#This Row],[Formatted Personal Staff Office]],"")</f>
        <v/>
      </c>
      <c r="E1261" t="s">
        <v>65</v>
      </c>
      <c r="F1261" s="19" t="s">
        <v>10913</v>
      </c>
      <c r="G1261" t="s">
        <v>1237</v>
      </c>
      <c r="H1261" t="str">
        <f>TRIM(PROPER((assembly_staff_import[[#This Row],[Last Name via NAME_SOURCE_KEY TEXT]]&amp;" "&amp;assembly_staff_import[[#This Row],[Suffix via NAME_SOURCE_KEY]])))</f>
        <v>Hodges</v>
      </c>
      <c r="I1261" t="str">
        <f>PROPER(assembly_staff_import[[#This Row],[JOB TITLE_SOURCE_KEY]])</f>
        <v xml:space="preserve">Sr Systems Operator                        </v>
      </c>
      <c r="J1261" t="s">
        <v>72</v>
      </c>
      <c r="K1261" t="str">
        <f>IF(assembly_staff_import[[#This Row],[Legislative Staff Type]]="Personal",assembly_staff_import[[#This Row],[Vlookup Reports To Person]], "")</f>
        <v/>
      </c>
      <c r="L1261" t="str">
        <f>PROPER(assembly_staff_import[[#This Row],[First MI Name via NAME_SOURCE_KEY TEXT]])</f>
        <v xml:space="preserve"> Brian K</v>
      </c>
      <c r="M1261" t="s">
        <v>19826</v>
      </c>
      <c r="N1261" t="str">
        <f>LOWER(CONCATENATE(assembly_staff_import[[#This Row],[Last Name]],LEFT(assembly_staff_import[[#This Row],[First Name (no initial)]],1),"@nyassembly.gov"))</f>
        <v>hodgesb@nyassembly.gov</v>
      </c>
      <c r="O1261" t="s">
        <v>7855</v>
      </c>
      <c r="P1261" t="e">
        <f>VLOOKUP(assembly_staff_import[[#This Row],[Full Name]],[3]!PEOPLE_March_20[#Data],1,0)</f>
        <v>#REF!</v>
      </c>
      <c r="Q1261" t="e">
        <f>VLOOKUP(assembly_staff_import[[#This Row],[Full Name]],[3]!Table17[#Data],3,0)</f>
        <v>#REF!</v>
      </c>
      <c r="R1261" t="e">
        <f>VLOOKUP(assembly_staff_import[[#This Row],[Formatted Works for Group]],[3]!Table7[#Data],1,0)</f>
        <v>#REF!</v>
      </c>
      <c r="S1261" t="str">
        <f>IF(assembly_staff_import[[#This Row],[Legislative Staff Type]]="Personal", assembly_staff_import[[#This Row],[Vlookup Works for Group]], assembly_staff_import[[#This Row],[Formatted Works for Group calc]]&amp;", Central Staff Office, Assembly")</f>
        <v>Print Shop, Central Staff Office, Assembly</v>
      </c>
      <c r="T1261" s="20" t="str">
        <f>TRIM(assembly_staff_import[[#This Row],[NAME_SOURCE_KEY]])</f>
        <v>HODGES, BRIAN K</v>
      </c>
      <c r="U1261" t="s">
        <v>29605</v>
      </c>
      <c r="V1261" t="s">
        <v>29606</v>
      </c>
      <c r="W1261" t="s">
        <v>29607</v>
      </c>
      <c r="Y1261"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61" t="s">
        <v>29601</v>
      </c>
      <c r="AA1261" t="e">
        <f>VLOOKUP(assembly_staff_import[[#This Row],[Formatted and corrected Works for Group Text]],[3]!Table4[#Data],1,0)</f>
        <v>#REF!</v>
      </c>
      <c r="AB1261" t="e">
        <f>VLOOKUP(assembly_staff_import[[#This Row],[Formatted and corrected Works for Group Text]],[3]!Table5[#Data],2,0)</f>
        <v>#REF!</v>
      </c>
      <c r="AC1261" t="str">
        <f>IF(TRIM(assembly_staff_import[[#This Row],[PUBLIC INFO ADDR_SOURCE_KEY]])="CAPITOL, ALBANY", "Legislative / Capitol Office", "District Office")</f>
        <v>Legislative / Capitol Office</v>
      </c>
      <c r="AD1261" t="s">
        <v>29602</v>
      </c>
      <c r="AF1261" t="str">
        <f t="shared" si="69"/>
        <v xml:space="preserve">215 </v>
      </c>
      <c r="AG1261" t="s">
        <v>29602</v>
      </c>
      <c r="AH1261" t="s">
        <v>29608</v>
      </c>
      <c r="AI1261" t="s">
        <v>29609</v>
      </c>
      <c r="AJ1261" t="s">
        <v>23493</v>
      </c>
    </row>
    <row r="1262" spans="1:36" x14ac:dyDescent="0.2">
      <c r="A1262" t="str">
        <f>TRIM(PROPER((assembly_staff_import[[#This Row],[First MI Name via NAME_SOURCE_KEY TEXT]]&amp;" "&amp;assembly_staff_import[[#This Row],[Last Name via NAME_SOURCE_KEY TEXT]]&amp;" "&amp;assembly_staff_import[[#This Row],[Suffix via NAME_SOURCE_KEY]])))</f>
        <v>Carl J Tubbs</v>
      </c>
      <c r="B1262" t="str">
        <f>TRIM(CONCATENATE(TRIM(assembly_staff_import[[#This Row],[Full Name]]), ", ", assembly_staff_import[[#This Row],[Title]]))</f>
        <v>Carl J Tubbs, Supervisor</v>
      </c>
      <c r="C1262" t="e">
        <f>assembly_staff_import[[#This Row],[Vlookup_groups]]</f>
        <v>#REF!</v>
      </c>
      <c r="D1262" t="str">
        <f>IF(assembly_staff_import[[#This Row],[Legislative Staff Type]]="Personal",assembly_staff_import[[#This Row],[Formatted Personal Staff Office]],"")</f>
        <v/>
      </c>
      <c r="E1262" t="s">
        <v>65</v>
      </c>
      <c r="F1262" s="19" t="s">
        <v>10913</v>
      </c>
      <c r="G1262" t="s">
        <v>1237</v>
      </c>
      <c r="H1262" t="str">
        <f>TRIM(PROPER((assembly_staff_import[[#This Row],[Last Name via NAME_SOURCE_KEY TEXT]]&amp;" "&amp;assembly_staff_import[[#This Row],[Suffix via NAME_SOURCE_KEY]])))</f>
        <v>Tubbs</v>
      </c>
      <c r="I1262" t="str">
        <f>PROPER(assembly_staff_import[[#This Row],[JOB TITLE_SOURCE_KEY]])</f>
        <v xml:space="preserve">Supervisor                                 </v>
      </c>
      <c r="J1262" t="s">
        <v>72</v>
      </c>
      <c r="K1262" t="str">
        <f>IF(assembly_staff_import[[#This Row],[Legislative Staff Type]]="Personal",assembly_staff_import[[#This Row],[Vlookup Reports To Person]], "")</f>
        <v/>
      </c>
      <c r="L1262" t="str">
        <f>PROPER(assembly_staff_import[[#This Row],[First MI Name via NAME_SOURCE_KEY TEXT]])</f>
        <v xml:space="preserve"> Carl J</v>
      </c>
      <c r="M1262" t="s">
        <v>18882</v>
      </c>
      <c r="N1262" t="str">
        <f>LOWER(CONCATENATE(assembly_staff_import[[#This Row],[Last Name]],LEFT(assembly_staff_import[[#This Row],[First Name (no initial)]],1),"@nyassembly.gov"))</f>
        <v>tubbsc@nyassembly.gov</v>
      </c>
      <c r="O1262" t="s">
        <v>5450</v>
      </c>
      <c r="P1262" t="e">
        <f>VLOOKUP(assembly_staff_import[[#This Row],[Full Name]],[3]!PEOPLE_March_20[#Data],1,0)</f>
        <v>#REF!</v>
      </c>
      <c r="Q1262" t="e">
        <f>VLOOKUP(assembly_staff_import[[#This Row],[Full Name]],[3]!Table17[#Data],3,0)</f>
        <v>#REF!</v>
      </c>
      <c r="R1262" t="e">
        <f>VLOOKUP(assembly_staff_import[[#This Row],[Formatted Works for Group]],[3]!Table7[#Data],1,0)</f>
        <v>#REF!</v>
      </c>
      <c r="S1262" t="str">
        <f>IF(assembly_staff_import[[#This Row],[Legislative Staff Type]]="Personal", assembly_staff_import[[#This Row],[Vlookup Works for Group]], assembly_staff_import[[#This Row],[Formatted Works for Group calc]]&amp;", Central Staff Office, Assembly")</f>
        <v>Print Shop, Central Staff Office, Assembly</v>
      </c>
      <c r="T1262" s="20" t="str">
        <f>TRIM(assembly_staff_import[[#This Row],[NAME_SOURCE_KEY]])</f>
        <v>TUBBS, CARL J</v>
      </c>
      <c r="U1262" t="s">
        <v>29610</v>
      </c>
      <c r="V1262" t="s">
        <v>27877</v>
      </c>
      <c r="W1262" t="s">
        <v>29611</v>
      </c>
      <c r="Y1262"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62" t="s">
        <v>29601</v>
      </c>
      <c r="AA1262" t="e">
        <f>VLOOKUP(assembly_staff_import[[#This Row],[Formatted and corrected Works for Group Text]],[3]!Table4[#Data],1,0)</f>
        <v>#REF!</v>
      </c>
      <c r="AB1262" t="e">
        <f>VLOOKUP(assembly_staff_import[[#This Row],[Formatted and corrected Works for Group Text]],[3]!Table5[#Data],2,0)</f>
        <v>#REF!</v>
      </c>
      <c r="AC1262" t="str">
        <f>IF(TRIM(assembly_staff_import[[#This Row],[PUBLIC INFO ADDR_SOURCE_KEY]])="CAPITOL, ALBANY", "Legislative / Capitol Office", "District Office")</f>
        <v>Legislative / Capitol Office</v>
      </c>
      <c r="AD1262" t="s">
        <v>29602</v>
      </c>
      <c r="AF1262" t="str">
        <f t="shared" si="69"/>
        <v xml:space="preserve">215 </v>
      </c>
      <c r="AG1262" t="s">
        <v>29602</v>
      </c>
      <c r="AH1262" t="s">
        <v>29612</v>
      </c>
      <c r="AI1262" t="s">
        <v>28115</v>
      </c>
      <c r="AJ1262" t="s">
        <v>23493</v>
      </c>
    </row>
    <row r="1263" spans="1:36" x14ac:dyDescent="0.2">
      <c r="A1263" t="str">
        <f>TRIM(PROPER((assembly_staff_import[[#This Row],[First MI Name via NAME_SOURCE_KEY TEXT]]&amp;" "&amp;assembly_staff_import[[#This Row],[Last Name via NAME_SOURCE_KEY TEXT]]&amp;" "&amp;assembly_staff_import[[#This Row],[Suffix via NAME_SOURCE_KEY]])))</f>
        <v>Christopher Santos</v>
      </c>
      <c r="B1263" t="str">
        <f>TRIM(CONCATENATE(TRIM(assembly_staff_import[[#This Row],[Full Name]]), ", ", assembly_staff_import[[#This Row],[Title]]))</f>
        <v>Christopher Santos, Press Operator</v>
      </c>
      <c r="C1263" t="e">
        <f>assembly_staff_import[[#This Row],[Vlookup_groups]]</f>
        <v>#REF!</v>
      </c>
      <c r="D1263" t="str">
        <f>IF(assembly_staff_import[[#This Row],[Legislative Staff Type]]="Personal",assembly_staff_import[[#This Row],[Formatted Personal Staff Office]],"")</f>
        <v/>
      </c>
      <c r="E1263" t="s">
        <v>65</v>
      </c>
      <c r="F1263" s="19" t="s">
        <v>10913</v>
      </c>
      <c r="G1263" t="s">
        <v>1237</v>
      </c>
      <c r="H1263" t="str">
        <f>TRIM(PROPER((assembly_staff_import[[#This Row],[Last Name via NAME_SOURCE_KEY TEXT]]&amp;" "&amp;assembly_staff_import[[#This Row],[Suffix via NAME_SOURCE_KEY]])))</f>
        <v>Santos</v>
      </c>
      <c r="I1263" t="str">
        <f>PROPER(assembly_staff_import[[#This Row],[JOB TITLE_SOURCE_KEY]])</f>
        <v xml:space="preserve">Press Operator                             </v>
      </c>
      <c r="J1263" t="s">
        <v>72</v>
      </c>
      <c r="K1263" t="str">
        <f>IF(assembly_staff_import[[#This Row],[Legislative Staff Type]]="Personal",assembly_staff_import[[#This Row],[Vlookup Reports To Person]], "")</f>
        <v/>
      </c>
      <c r="L1263" t="str">
        <f>PROPER(assembly_staff_import[[#This Row],[First MI Name via NAME_SOURCE_KEY TEXT]])</f>
        <v xml:space="preserve"> Christopher</v>
      </c>
      <c r="M1263" t="s">
        <v>19081</v>
      </c>
      <c r="N1263" t="str">
        <f>LOWER(CONCATENATE(assembly_staff_import[[#This Row],[Last Name]],LEFT(assembly_staff_import[[#This Row],[First Name (no initial)]],1),"@nyassembly.gov"))</f>
        <v>santosc@nyassembly.gov</v>
      </c>
      <c r="O1263" t="s">
        <v>13616</v>
      </c>
      <c r="P1263" t="e">
        <f>VLOOKUP(assembly_staff_import[[#This Row],[Full Name]],[3]!PEOPLE_March_20[#Data],1,0)</f>
        <v>#REF!</v>
      </c>
      <c r="Q1263" t="e">
        <f>VLOOKUP(assembly_staff_import[[#This Row],[Full Name]],[3]!Table17[#Data],3,0)</f>
        <v>#REF!</v>
      </c>
      <c r="R1263" t="e">
        <f>VLOOKUP(assembly_staff_import[[#This Row],[Formatted Works for Group]],[3]!Table7[#Data],1,0)</f>
        <v>#REF!</v>
      </c>
      <c r="S1263" t="str">
        <f>IF(assembly_staff_import[[#This Row],[Legislative Staff Type]]="Personal", assembly_staff_import[[#This Row],[Vlookup Works for Group]], assembly_staff_import[[#This Row],[Formatted Works for Group calc]]&amp;", Central Staff Office, Assembly")</f>
        <v>Print Shop, Central Staff Office, Assembly</v>
      </c>
      <c r="T1263" s="20" t="str">
        <f>TRIM(assembly_staff_import[[#This Row],[NAME_SOURCE_KEY]])</f>
        <v>SANTOS, CHRISTOPHER</v>
      </c>
      <c r="U1263" t="s">
        <v>29613</v>
      </c>
      <c r="V1263" t="s">
        <v>26138</v>
      </c>
      <c r="W1263" t="s">
        <v>28937</v>
      </c>
      <c r="Y1263"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63" t="s">
        <v>29601</v>
      </c>
      <c r="AA1263" t="e">
        <f>VLOOKUP(assembly_staff_import[[#This Row],[Formatted and corrected Works for Group Text]],[3]!Table4[#Data],1,0)</f>
        <v>#REF!</v>
      </c>
      <c r="AB1263" t="e">
        <f>VLOOKUP(assembly_staff_import[[#This Row],[Formatted and corrected Works for Group Text]],[3]!Table5[#Data],2,0)</f>
        <v>#REF!</v>
      </c>
      <c r="AC1263" t="str">
        <f>IF(TRIM(assembly_staff_import[[#This Row],[PUBLIC INFO ADDR_SOURCE_KEY]])="CAPITOL, ALBANY", "Legislative / Capitol Office", "District Office")</f>
        <v>Legislative / Capitol Office</v>
      </c>
      <c r="AD1263" t="s">
        <v>29602</v>
      </c>
      <c r="AF1263" t="str">
        <f t="shared" si="69"/>
        <v xml:space="preserve">215 </v>
      </c>
      <c r="AG1263" t="s">
        <v>29602</v>
      </c>
      <c r="AH1263" t="s">
        <v>29614</v>
      </c>
      <c r="AI1263" t="s">
        <v>29615</v>
      </c>
      <c r="AJ1263" t="s">
        <v>23493</v>
      </c>
    </row>
    <row r="1264" spans="1:36" x14ac:dyDescent="0.2">
      <c r="A1264" t="str">
        <f>TRIM(PROPER((assembly_staff_import[[#This Row],[First MI Name via NAME_SOURCE_KEY TEXT]]&amp;" "&amp;assembly_staff_import[[#This Row],[Last Name via NAME_SOURCE_KEY TEXT]]&amp;" "&amp;assembly_staff_import[[#This Row],[Suffix via NAME_SOURCE_KEY]])))</f>
        <v>Colleen M Doyle</v>
      </c>
      <c r="B1264" t="str">
        <f>TRIM(CONCATENATE(TRIM(assembly_staff_import[[#This Row],[Full Name]]), ", ", assembly_staff_import[[#This Row],[Title]]))</f>
        <v>Colleen M Doyle, Bindery Oper Trainee</v>
      </c>
      <c r="C1264" t="e">
        <f>assembly_staff_import[[#This Row],[Vlookup_groups]]</f>
        <v>#REF!</v>
      </c>
      <c r="D1264" t="str">
        <f>IF(assembly_staff_import[[#This Row],[Legislative Staff Type]]="Personal",assembly_staff_import[[#This Row],[Formatted Personal Staff Office]],"")</f>
        <v/>
      </c>
      <c r="E1264" t="s">
        <v>65</v>
      </c>
      <c r="F1264" s="19" t="s">
        <v>10913</v>
      </c>
      <c r="G1264" t="s">
        <v>1237</v>
      </c>
      <c r="H1264" t="str">
        <f>TRIM(PROPER((assembly_staff_import[[#This Row],[Last Name via NAME_SOURCE_KEY TEXT]]&amp;" "&amp;assembly_staff_import[[#This Row],[Suffix via NAME_SOURCE_KEY]])))</f>
        <v>Doyle</v>
      </c>
      <c r="I1264" t="str">
        <f>PROPER(assembly_staff_import[[#This Row],[JOB TITLE_SOURCE_KEY]])</f>
        <v xml:space="preserve">Bindery Oper Trainee                       </v>
      </c>
      <c r="J1264" t="s">
        <v>72</v>
      </c>
      <c r="K1264" t="str">
        <f>IF(assembly_staff_import[[#This Row],[Legislative Staff Type]]="Personal",assembly_staff_import[[#This Row],[Vlookup Reports To Person]], "")</f>
        <v/>
      </c>
      <c r="L1264" t="str">
        <f>PROPER(assembly_staff_import[[#This Row],[First MI Name via NAME_SOURCE_KEY TEXT]])</f>
        <v xml:space="preserve"> Colleen M</v>
      </c>
      <c r="M1264" t="s">
        <v>19910</v>
      </c>
      <c r="N1264" t="str">
        <f>LOWER(CONCATENATE(assembly_staff_import[[#This Row],[Last Name]],LEFT(assembly_staff_import[[#This Row],[First Name (no initial)]],1),"@nyassembly.gov"))</f>
        <v>doylec@nyassembly.gov</v>
      </c>
      <c r="O1264" t="s">
        <v>23621</v>
      </c>
      <c r="P1264" t="e">
        <f>VLOOKUP(assembly_staff_import[[#This Row],[Full Name]],[3]!PEOPLE_March_20[#Data],1,0)</f>
        <v>#REF!</v>
      </c>
      <c r="Q1264" t="e">
        <f>VLOOKUP(assembly_staff_import[[#This Row],[Full Name]],[3]!Table17[#Data],3,0)</f>
        <v>#REF!</v>
      </c>
      <c r="R1264" t="e">
        <f>VLOOKUP(assembly_staff_import[[#This Row],[Formatted Works for Group]],[3]!Table7[#Data],1,0)</f>
        <v>#REF!</v>
      </c>
      <c r="S1264" t="str">
        <f>IF(assembly_staff_import[[#This Row],[Legislative Staff Type]]="Personal", assembly_staff_import[[#This Row],[Vlookup Works for Group]], assembly_staff_import[[#This Row],[Formatted Works for Group calc]]&amp;", Central Staff Office, Assembly")</f>
        <v>Print Shop, Central Staff Office, Assembly</v>
      </c>
      <c r="T1264" s="20" t="str">
        <f>TRIM(assembly_staff_import[[#This Row],[NAME_SOURCE_KEY]])</f>
        <v>DOYLE, COLLEEN M</v>
      </c>
      <c r="U1264" t="s">
        <v>29616</v>
      </c>
      <c r="V1264" t="s">
        <v>29617</v>
      </c>
      <c r="W1264" t="s">
        <v>24077</v>
      </c>
      <c r="Y1264"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64" t="s">
        <v>29601</v>
      </c>
      <c r="AA1264" t="e">
        <f>VLOOKUP(assembly_staff_import[[#This Row],[Formatted and corrected Works for Group Text]],[3]!Table4[#Data],1,0)</f>
        <v>#REF!</v>
      </c>
      <c r="AB1264" t="e">
        <f>VLOOKUP(assembly_staff_import[[#This Row],[Formatted and corrected Works for Group Text]],[3]!Table5[#Data],2,0)</f>
        <v>#REF!</v>
      </c>
      <c r="AC1264" t="str">
        <f>IF(TRIM(assembly_staff_import[[#This Row],[PUBLIC INFO ADDR_SOURCE_KEY]])="CAPITOL, ALBANY", "Legislative / Capitol Office", "District Office")</f>
        <v>Legislative / Capitol Office</v>
      </c>
      <c r="AD1264" t="s">
        <v>29602</v>
      </c>
      <c r="AF1264" t="str">
        <f t="shared" si="69"/>
        <v xml:space="preserve">215 </v>
      </c>
      <c r="AG1264" t="s">
        <v>29602</v>
      </c>
      <c r="AH1264" t="s">
        <v>29618</v>
      </c>
      <c r="AI1264" t="s">
        <v>29619</v>
      </c>
      <c r="AJ1264" t="s">
        <v>23493</v>
      </c>
    </row>
    <row r="1265" spans="1:36" x14ac:dyDescent="0.2">
      <c r="A1265" t="str">
        <f>TRIM(PROPER((assembly_staff_import[[#This Row],[First MI Name via NAME_SOURCE_KEY TEXT]]&amp;" "&amp;assembly_staff_import[[#This Row],[Last Name via NAME_SOURCE_KEY TEXT]]&amp;" "&amp;assembly_staff_import[[#This Row],[Suffix via NAME_SOURCE_KEY]])))</f>
        <v>Darin A Angioli</v>
      </c>
      <c r="B1265" t="str">
        <f>TRIM(CONCATENATE(TRIM(assembly_staff_import[[#This Row],[Full Name]]), ", ", assembly_staff_import[[#This Row],[Title]]))</f>
        <v>Darin A Angioli, Dep Dir Bindery</v>
      </c>
      <c r="C1265" t="e">
        <f>assembly_staff_import[[#This Row],[Vlookup_groups]]</f>
        <v>#REF!</v>
      </c>
      <c r="D1265" t="str">
        <f>IF(assembly_staff_import[[#This Row],[Legislative Staff Type]]="Personal",assembly_staff_import[[#This Row],[Formatted Personal Staff Office]],"")</f>
        <v/>
      </c>
      <c r="E1265" t="s">
        <v>65</v>
      </c>
      <c r="F1265" s="19" t="s">
        <v>10913</v>
      </c>
      <c r="G1265" t="s">
        <v>1237</v>
      </c>
      <c r="H1265" t="str">
        <f>TRIM(PROPER((assembly_staff_import[[#This Row],[Last Name via NAME_SOURCE_KEY TEXT]]&amp;" "&amp;assembly_staff_import[[#This Row],[Suffix via NAME_SOURCE_KEY]])))</f>
        <v>Angioli</v>
      </c>
      <c r="I1265" t="str">
        <f>PROPER(assembly_staff_import[[#This Row],[JOB TITLE_SOURCE_KEY]])</f>
        <v xml:space="preserve">Dep Dir Bindery                            </v>
      </c>
      <c r="J1265" t="s">
        <v>72</v>
      </c>
      <c r="K1265" t="str">
        <f>IF(assembly_staff_import[[#This Row],[Legislative Staff Type]]="Personal",assembly_staff_import[[#This Row],[Vlookup Reports To Person]], "")</f>
        <v/>
      </c>
      <c r="L1265" t="str">
        <f>PROPER(assembly_staff_import[[#This Row],[First MI Name via NAME_SOURCE_KEY TEXT]])</f>
        <v xml:space="preserve"> Darin A</v>
      </c>
      <c r="M1265" t="s">
        <v>20890</v>
      </c>
      <c r="N1265" t="str">
        <f>LOWER(CONCATENATE(assembly_staff_import[[#This Row],[Last Name]],LEFT(assembly_staff_import[[#This Row],[First Name (no initial)]],1),"@nyassembly.gov"))</f>
        <v>angiolid@nyassembly.gov</v>
      </c>
      <c r="O1265" t="s">
        <v>29620</v>
      </c>
      <c r="P1265" t="e">
        <f>VLOOKUP(assembly_staff_import[[#This Row],[Full Name]],[3]!PEOPLE_March_20[#Data],1,0)</f>
        <v>#REF!</v>
      </c>
      <c r="Q1265" t="e">
        <f>VLOOKUP(assembly_staff_import[[#This Row],[Full Name]],[3]!Table17[#Data],3,0)</f>
        <v>#REF!</v>
      </c>
      <c r="R1265" t="e">
        <f>VLOOKUP(assembly_staff_import[[#This Row],[Formatted Works for Group]],[3]!Table7[#Data],1,0)</f>
        <v>#REF!</v>
      </c>
      <c r="S1265" t="str">
        <f>IF(assembly_staff_import[[#This Row],[Legislative Staff Type]]="Personal", assembly_staff_import[[#This Row],[Vlookup Works for Group]], assembly_staff_import[[#This Row],[Formatted Works for Group calc]]&amp;", Central Staff Office, Assembly")</f>
        <v>Print Shop, Central Staff Office, Assembly</v>
      </c>
      <c r="T1265" s="20" t="str">
        <f>TRIM(assembly_staff_import[[#This Row],[NAME_SOURCE_KEY]])</f>
        <v>ANGIOLI, DARIN A</v>
      </c>
      <c r="U1265" t="s">
        <v>29621</v>
      </c>
      <c r="V1265" t="s">
        <v>29622</v>
      </c>
      <c r="W1265" t="s">
        <v>29623</v>
      </c>
      <c r="Y1265"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65" t="s">
        <v>29601</v>
      </c>
      <c r="AA1265" t="e">
        <f>VLOOKUP(assembly_staff_import[[#This Row],[Formatted and corrected Works for Group Text]],[3]!Table4[#Data],1,0)</f>
        <v>#REF!</v>
      </c>
      <c r="AB1265" t="e">
        <f>VLOOKUP(assembly_staff_import[[#This Row],[Formatted and corrected Works for Group Text]],[3]!Table5[#Data],2,0)</f>
        <v>#REF!</v>
      </c>
      <c r="AC1265" t="str">
        <f>IF(TRIM(assembly_staff_import[[#This Row],[PUBLIC INFO ADDR_SOURCE_KEY]])="CAPITOL, ALBANY", "Legislative / Capitol Office", "District Office")</f>
        <v>Legislative / Capitol Office</v>
      </c>
      <c r="AD1265" t="s">
        <v>29602</v>
      </c>
      <c r="AF1265" t="str">
        <f t="shared" si="69"/>
        <v xml:space="preserve">215 </v>
      </c>
      <c r="AG1265" t="s">
        <v>29602</v>
      </c>
      <c r="AH1265" t="s">
        <v>29624</v>
      </c>
      <c r="AI1265" t="s">
        <v>29625</v>
      </c>
      <c r="AJ1265" t="s">
        <v>23493</v>
      </c>
    </row>
    <row r="1266" spans="1:36" x14ac:dyDescent="0.2">
      <c r="A1266" t="str">
        <f>TRIM(PROPER((assembly_staff_import[[#This Row],[First MI Name via NAME_SOURCE_KEY TEXT]]&amp;" "&amp;assembly_staff_import[[#This Row],[Last Name via NAME_SOURCE_KEY TEXT]]&amp;" "&amp;assembly_staff_import[[#This Row],[Suffix via NAME_SOURCE_KEY]])))</f>
        <v>David J Marro</v>
      </c>
      <c r="B1266" t="str">
        <f>TRIM(CONCATENATE(TRIM(assembly_staff_import[[#This Row],[Full Name]]), ", ", assembly_staff_import[[#This Row],[Title]]))</f>
        <v>David J Marro, Press Oper Trainee</v>
      </c>
      <c r="C1266" t="e">
        <f>assembly_staff_import[[#This Row],[Vlookup_groups]]</f>
        <v>#REF!</v>
      </c>
      <c r="D1266" t="str">
        <f>IF(assembly_staff_import[[#This Row],[Legislative Staff Type]]="Personal",assembly_staff_import[[#This Row],[Formatted Personal Staff Office]],"")</f>
        <v/>
      </c>
      <c r="E1266" t="s">
        <v>65</v>
      </c>
      <c r="F1266" s="19" t="s">
        <v>10913</v>
      </c>
      <c r="G1266" t="s">
        <v>1237</v>
      </c>
      <c r="H1266" t="str">
        <f>TRIM(PROPER((assembly_staff_import[[#This Row],[Last Name via NAME_SOURCE_KEY TEXT]]&amp;" "&amp;assembly_staff_import[[#This Row],[Suffix via NAME_SOURCE_KEY]])))</f>
        <v>Marro</v>
      </c>
      <c r="I1266" t="str">
        <f>PROPER(assembly_staff_import[[#This Row],[JOB TITLE_SOURCE_KEY]])</f>
        <v xml:space="preserve">Press Oper Trainee                         </v>
      </c>
      <c r="J1266" t="s">
        <v>72</v>
      </c>
      <c r="K1266" t="str">
        <f>IF(assembly_staff_import[[#This Row],[Legislative Staff Type]]="Personal",assembly_staff_import[[#This Row],[Vlookup Reports To Person]], "")</f>
        <v/>
      </c>
      <c r="L1266" t="str">
        <f>PROPER(assembly_staff_import[[#This Row],[First MI Name via NAME_SOURCE_KEY TEXT]])</f>
        <v xml:space="preserve"> David J</v>
      </c>
      <c r="M1266" t="s">
        <v>19527</v>
      </c>
      <c r="N1266" t="str">
        <f>LOWER(CONCATENATE(assembly_staff_import[[#This Row],[Last Name]],LEFT(assembly_staff_import[[#This Row],[First Name (no initial)]],1),"@nyassembly.gov"))</f>
        <v>marrod@nyassembly.gov</v>
      </c>
      <c r="O1266" t="s">
        <v>687</v>
      </c>
      <c r="P1266" t="e">
        <f>VLOOKUP(assembly_staff_import[[#This Row],[Full Name]],[3]!PEOPLE_March_20[#Data],1,0)</f>
        <v>#REF!</v>
      </c>
      <c r="Q1266" t="e">
        <f>VLOOKUP(assembly_staff_import[[#This Row],[Full Name]],[3]!Table17[#Data],3,0)</f>
        <v>#REF!</v>
      </c>
      <c r="R1266" t="e">
        <f>VLOOKUP(assembly_staff_import[[#This Row],[Formatted Works for Group]],[3]!Table7[#Data],1,0)</f>
        <v>#REF!</v>
      </c>
      <c r="S1266" t="str">
        <f>IF(assembly_staff_import[[#This Row],[Legislative Staff Type]]="Personal", assembly_staff_import[[#This Row],[Vlookup Works for Group]], assembly_staff_import[[#This Row],[Formatted Works for Group calc]]&amp;", Central Staff Office, Assembly")</f>
        <v>Print Shop, Central Staff Office, Assembly</v>
      </c>
      <c r="T1266" s="20" t="str">
        <f>TRIM(assembly_staff_import[[#This Row],[NAME_SOURCE_KEY]])</f>
        <v>MARRO, DAVID J</v>
      </c>
      <c r="U1266" t="s">
        <v>29626</v>
      </c>
      <c r="V1266" t="s">
        <v>29627</v>
      </c>
      <c r="W1266" t="s">
        <v>23651</v>
      </c>
      <c r="Y1266"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66" t="s">
        <v>29601</v>
      </c>
      <c r="AA1266" t="e">
        <f>VLOOKUP(assembly_staff_import[[#This Row],[Formatted and corrected Works for Group Text]],[3]!Table4[#Data],1,0)</f>
        <v>#REF!</v>
      </c>
      <c r="AB1266" t="e">
        <f>VLOOKUP(assembly_staff_import[[#This Row],[Formatted and corrected Works for Group Text]],[3]!Table5[#Data],2,0)</f>
        <v>#REF!</v>
      </c>
      <c r="AC1266" t="str">
        <f>IF(TRIM(assembly_staff_import[[#This Row],[PUBLIC INFO ADDR_SOURCE_KEY]])="CAPITOL, ALBANY", "Legislative / Capitol Office", "District Office")</f>
        <v>Legislative / Capitol Office</v>
      </c>
      <c r="AD1266" t="s">
        <v>29602</v>
      </c>
      <c r="AF1266" t="str">
        <f t="shared" si="69"/>
        <v xml:space="preserve">215 </v>
      </c>
      <c r="AG1266" t="s">
        <v>29602</v>
      </c>
      <c r="AH1266" t="s">
        <v>29628</v>
      </c>
      <c r="AI1266" t="s">
        <v>29629</v>
      </c>
      <c r="AJ1266" t="s">
        <v>23493</v>
      </c>
    </row>
    <row r="1267" spans="1:36" x14ac:dyDescent="0.2">
      <c r="A1267" t="str">
        <f>TRIM(PROPER((assembly_staff_import[[#This Row],[First MI Name via NAME_SOURCE_KEY TEXT]]&amp;" "&amp;assembly_staff_import[[#This Row],[Last Name via NAME_SOURCE_KEY TEXT]]&amp;" "&amp;assembly_staff_import[[#This Row],[Suffix via NAME_SOURCE_KEY]])))</f>
        <v>Dennis Prudhomme</v>
      </c>
      <c r="B1267" t="str">
        <f>TRIM(CONCATENATE(TRIM(assembly_staff_import[[#This Row],[Full Name]]), ", ", assembly_staff_import[[#This Row],[Title]]))</f>
        <v>Dennis Prudhomme, Sr Press Operator</v>
      </c>
      <c r="C1267" t="e">
        <f>assembly_staff_import[[#This Row],[Vlookup_groups]]</f>
        <v>#REF!</v>
      </c>
      <c r="D1267" t="str">
        <f>IF(assembly_staff_import[[#This Row],[Legislative Staff Type]]="Personal",assembly_staff_import[[#This Row],[Formatted Personal Staff Office]],"")</f>
        <v/>
      </c>
      <c r="E1267" t="s">
        <v>65</v>
      </c>
      <c r="F1267" s="19" t="s">
        <v>10913</v>
      </c>
      <c r="G1267" t="s">
        <v>1237</v>
      </c>
      <c r="H1267" t="str">
        <f>TRIM(PROPER((assembly_staff_import[[#This Row],[Last Name via NAME_SOURCE_KEY TEXT]]&amp;" "&amp;assembly_staff_import[[#This Row],[Suffix via NAME_SOURCE_KEY]])))</f>
        <v>Prudhomme</v>
      </c>
      <c r="I1267" t="str">
        <f>PROPER(assembly_staff_import[[#This Row],[JOB TITLE_SOURCE_KEY]])</f>
        <v xml:space="preserve">Sr Press Operator                          </v>
      </c>
      <c r="J1267" t="s">
        <v>72</v>
      </c>
      <c r="K1267" t="str">
        <f>IF(assembly_staff_import[[#This Row],[Legislative Staff Type]]="Personal",assembly_staff_import[[#This Row],[Vlookup Reports To Person]], "")</f>
        <v/>
      </c>
      <c r="L1267" t="str">
        <f>PROPER(assembly_staff_import[[#This Row],[First MI Name via NAME_SOURCE_KEY TEXT]])</f>
        <v xml:space="preserve"> Dennis</v>
      </c>
      <c r="M1267" t="s">
        <v>19127</v>
      </c>
      <c r="N1267" t="str">
        <f>LOWER(CONCATENATE(assembly_staff_import[[#This Row],[Last Name]],LEFT(assembly_staff_import[[#This Row],[First Name (no initial)]],1),"@nyassembly.gov"))</f>
        <v>prudhommed@nyassembly.gov</v>
      </c>
      <c r="O1267" t="s">
        <v>15384</v>
      </c>
      <c r="P1267" t="e">
        <f>VLOOKUP(assembly_staff_import[[#This Row],[Full Name]],[3]!PEOPLE_March_20[#Data],1,0)</f>
        <v>#REF!</v>
      </c>
      <c r="Q1267" t="e">
        <f>VLOOKUP(assembly_staff_import[[#This Row],[Full Name]],[3]!Table17[#Data],3,0)</f>
        <v>#REF!</v>
      </c>
      <c r="R1267" t="e">
        <f>VLOOKUP(assembly_staff_import[[#This Row],[Formatted Works for Group]],[3]!Table7[#Data],1,0)</f>
        <v>#REF!</v>
      </c>
      <c r="S1267" t="str">
        <f>IF(assembly_staff_import[[#This Row],[Legislative Staff Type]]="Personal", assembly_staff_import[[#This Row],[Vlookup Works for Group]], assembly_staff_import[[#This Row],[Formatted Works for Group calc]]&amp;", Central Staff Office, Assembly")</f>
        <v>Print Shop, Central Staff Office, Assembly</v>
      </c>
      <c r="T1267" s="20" t="str">
        <f>TRIM(assembly_staff_import[[#This Row],[NAME_SOURCE_KEY]])</f>
        <v>PRUDHOMME, DENNIS</v>
      </c>
      <c r="U1267" t="s">
        <v>29630</v>
      </c>
      <c r="V1267" t="s">
        <v>29631</v>
      </c>
      <c r="W1267" t="s">
        <v>29632</v>
      </c>
      <c r="Y1267"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67" t="s">
        <v>29601</v>
      </c>
      <c r="AA1267" t="e">
        <f>VLOOKUP(assembly_staff_import[[#This Row],[Formatted and corrected Works for Group Text]],[3]!Table4[#Data],1,0)</f>
        <v>#REF!</v>
      </c>
      <c r="AB1267" t="e">
        <f>VLOOKUP(assembly_staff_import[[#This Row],[Formatted and corrected Works for Group Text]],[3]!Table5[#Data],2,0)</f>
        <v>#REF!</v>
      </c>
      <c r="AC1267" t="str">
        <f>IF(TRIM(assembly_staff_import[[#This Row],[PUBLIC INFO ADDR_SOURCE_KEY]])="CAPITOL, ALBANY", "Legislative / Capitol Office", "District Office")</f>
        <v>Legislative / Capitol Office</v>
      </c>
      <c r="AD1267" t="s">
        <v>29602</v>
      </c>
      <c r="AF1267" t="str">
        <f t="shared" si="69"/>
        <v xml:space="preserve">215 </v>
      </c>
      <c r="AG1267" t="s">
        <v>29602</v>
      </c>
      <c r="AH1267" t="s">
        <v>29633</v>
      </c>
      <c r="AI1267" t="s">
        <v>29634</v>
      </c>
      <c r="AJ1267" t="s">
        <v>23493</v>
      </c>
    </row>
    <row r="1268" spans="1:36" x14ac:dyDescent="0.2">
      <c r="A1268" t="str">
        <f>TRIM(PROPER((assembly_staff_import[[#This Row],[First MI Name via NAME_SOURCE_KEY TEXT]]&amp;" "&amp;assembly_staff_import[[#This Row],[Last Name via NAME_SOURCE_KEY TEXT]]&amp;" "&amp;assembly_staff_import[[#This Row],[Suffix via NAME_SOURCE_KEY]])))</f>
        <v>Eric A Unright</v>
      </c>
      <c r="B1268" t="str">
        <f>TRIM(CONCATENATE(TRIM(assembly_staff_import[[#This Row],[Full Name]]), ", ", assembly_staff_import[[#This Row],[Title]]))</f>
        <v>Eric A Unright, Bindery Supervisor</v>
      </c>
      <c r="C1268" t="e">
        <f>assembly_staff_import[[#This Row],[Vlookup_groups]]</f>
        <v>#REF!</v>
      </c>
      <c r="D1268" t="str">
        <f>IF(assembly_staff_import[[#This Row],[Legislative Staff Type]]="Personal",assembly_staff_import[[#This Row],[Formatted Personal Staff Office]],"")</f>
        <v/>
      </c>
      <c r="E1268" t="s">
        <v>65</v>
      </c>
      <c r="F1268" s="19" t="s">
        <v>10913</v>
      </c>
      <c r="G1268" t="s">
        <v>1237</v>
      </c>
      <c r="H1268" t="str">
        <f>TRIM(PROPER((assembly_staff_import[[#This Row],[Last Name via NAME_SOURCE_KEY TEXT]]&amp;" "&amp;assembly_staff_import[[#This Row],[Suffix via NAME_SOURCE_KEY]])))</f>
        <v>Unright</v>
      </c>
      <c r="I1268" t="str">
        <f>PROPER(assembly_staff_import[[#This Row],[JOB TITLE_SOURCE_KEY]])</f>
        <v xml:space="preserve">Bindery Supervisor                         </v>
      </c>
      <c r="J1268" t="s">
        <v>72</v>
      </c>
      <c r="K1268" t="str">
        <f>IF(assembly_staff_import[[#This Row],[Legislative Staff Type]]="Personal",assembly_staff_import[[#This Row],[Vlookup Reports To Person]], "")</f>
        <v/>
      </c>
      <c r="L1268" t="str">
        <f>PROPER(assembly_staff_import[[#This Row],[First MI Name via NAME_SOURCE_KEY TEXT]])</f>
        <v xml:space="preserve"> Eric A</v>
      </c>
      <c r="M1268" t="s">
        <v>18861</v>
      </c>
      <c r="N1268" t="str">
        <f>LOWER(CONCATENATE(assembly_staff_import[[#This Row],[Last Name]],LEFT(assembly_staff_import[[#This Row],[First Name (no initial)]],1),"@nyassembly.gov"))</f>
        <v>unrighte@nyassembly.gov</v>
      </c>
      <c r="O1268" t="s">
        <v>8079</v>
      </c>
      <c r="P1268" t="e">
        <f>VLOOKUP(assembly_staff_import[[#This Row],[Full Name]],[3]!PEOPLE_March_20[#Data],1,0)</f>
        <v>#REF!</v>
      </c>
      <c r="Q1268" t="e">
        <f>VLOOKUP(assembly_staff_import[[#This Row],[Full Name]],[3]!Table17[#Data],3,0)</f>
        <v>#REF!</v>
      </c>
      <c r="R1268" t="e">
        <f>VLOOKUP(assembly_staff_import[[#This Row],[Formatted Works for Group]],[3]!Table7[#Data],1,0)</f>
        <v>#REF!</v>
      </c>
      <c r="S1268" t="str">
        <f>IF(assembly_staff_import[[#This Row],[Legislative Staff Type]]="Personal", assembly_staff_import[[#This Row],[Vlookup Works for Group]], assembly_staff_import[[#This Row],[Formatted Works for Group calc]]&amp;", Central Staff Office, Assembly")</f>
        <v>Print Shop, Central Staff Office, Assembly</v>
      </c>
      <c r="T1268" s="20" t="str">
        <f>TRIM(assembly_staff_import[[#This Row],[NAME_SOURCE_KEY]])</f>
        <v>UNRIGHT, ERIC A</v>
      </c>
      <c r="U1268" t="s">
        <v>29635</v>
      </c>
      <c r="V1268" t="s">
        <v>29636</v>
      </c>
      <c r="W1268" t="s">
        <v>29637</v>
      </c>
      <c r="Y1268"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68" t="s">
        <v>29601</v>
      </c>
      <c r="AA1268" t="e">
        <f>VLOOKUP(assembly_staff_import[[#This Row],[Formatted and corrected Works for Group Text]],[3]!Table4[#Data],1,0)</f>
        <v>#REF!</v>
      </c>
      <c r="AB1268" t="e">
        <f>VLOOKUP(assembly_staff_import[[#This Row],[Formatted and corrected Works for Group Text]],[3]!Table5[#Data],2,0)</f>
        <v>#REF!</v>
      </c>
      <c r="AC1268" t="str">
        <f>IF(TRIM(assembly_staff_import[[#This Row],[PUBLIC INFO ADDR_SOURCE_KEY]])="CAPITOL, ALBANY", "Legislative / Capitol Office", "District Office")</f>
        <v>Legislative / Capitol Office</v>
      </c>
      <c r="AD1268" t="s">
        <v>29602</v>
      </c>
      <c r="AF1268" t="str">
        <f t="shared" si="69"/>
        <v xml:space="preserve">215 </v>
      </c>
      <c r="AG1268" t="s">
        <v>29602</v>
      </c>
      <c r="AH1268" t="s">
        <v>29638</v>
      </c>
      <c r="AI1268" t="s">
        <v>29639</v>
      </c>
      <c r="AJ1268" t="s">
        <v>23493</v>
      </c>
    </row>
    <row r="1269" spans="1:36" x14ac:dyDescent="0.2">
      <c r="A1269" t="str">
        <f>TRIM(PROPER((assembly_staff_import[[#This Row],[First MI Name via NAME_SOURCE_KEY TEXT]]&amp;" "&amp;assembly_staff_import[[#This Row],[Last Name via NAME_SOURCE_KEY TEXT]]&amp;" "&amp;assembly_staff_import[[#This Row],[Suffix via NAME_SOURCE_KEY]])))</f>
        <v>Foster R Williams</v>
      </c>
      <c r="B1269" t="str">
        <f>TRIM(CONCATENATE(TRIM(assembly_staff_import[[#This Row],[Full Name]]), ", ", assembly_staff_import[[#This Row],[Title]]))</f>
        <v>Foster R Williams, Sr Bindery Operator</v>
      </c>
      <c r="C1269" t="e">
        <f>assembly_staff_import[[#This Row],[Vlookup_groups]]</f>
        <v>#REF!</v>
      </c>
      <c r="D1269" t="str">
        <f>IF(assembly_staff_import[[#This Row],[Legislative Staff Type]]="Personal",assembly_staff_import[[#This Row],[Formatted Personal Staff Office]],"")</f>
        <v/>
      </c>
      <c r="E1269" t="s">
        <v>65</v>
      </c>
      <c r="F1269" s="19" t="s">
        <v>10913</v>
      </c>
      <c r="G1269" t="s">
        <v>1237</v>
      </c>
      <c r="H1269" t="str">
        <f>TRIM(PROPER((assembly_staff_import[[#This Row],[Last Name via NAME_SOURCE_KEY TEXT]]&amp;" "&amp;assembly_staff_import[[#This Row],[Suffix via NAME_SOURCE_KEY]])))</f>
        <v>Williams</v>
      </c>
      <c r="I1269" t="str">
        <f>PROPER(assembly_staff_import[[#This Row],[JOB TITLE_SOURCE_KEY]])</f>
        <v xml:space="preserve">Sr Bindery Operator                        </v>
      </c>
      <c r="J1269" t="s">
        <v>72</v>
      </c>
      <c r="K1269" t="str">
        <f>IF(assembly_staff_import[[#This Row],[Legislative Staff Type]]="Personal",assembly_staff_import[[#This Row],[Vlookup Reports To Person]], "")</f>
        <v/>
      </c>
      <c r="L1269" t="str">
        <f>PROPER(assembly_staff_import[[#This Row],[First MI Name via NAME_SOURCE_KEY TEXT]])</f>
        <v xml:space="preserve"> Foster R</v>
      </c>
      <c r="M1269" t="s">
        <v>18808</v>
      </c>
      <c r="N1269" t="str">
        <f>LOWER(CONCATENATE(assembly_staff_import[[#This Row],[Last Name]],LEFT(assembly_staff_import[[#This Row],[First Name (no initial)]],1),"@nyassembly.gov"))</f>
        <v>williamsf@nyassembly.gov</v>
      </c>
      <c r="O1269" t="s">
        <v>892</v>
      </c>
      <c r="P1269" t="e">
        <f>VLOOKUP(assembly_staff_import[[#This Row],[Full Name]],[3]!PEOPLE_March_20[#Data],1,0)</f>
        <v>#REF!</v>
      </c>
      <c r="Q1269" t="e">
        <f>VLOOKUP(assembly_staff_import[[#This Row],[Full Name]],[3]!Table17[#Data],3,0)</f>
        <v>#REF!</v>
      </c>
      <c r="R1269" t="e">
        <f>VLOOKUP(assembly_staff_import[[#This Row],[Formatted Works for Group]],[3]!Table7[#Data],1,0)</f>
        <v>#REF!</v>
      </c>
      <c r="S1269" t="str">
        <f>IF(assembly_staff_import[[#This Row],[Legislative Staff Type]]="Personal", assembly_staff_import[[#This Row],[Vlookup Works for Group]], assembly_staff_import[[#This Row],[Formatted Works for Group calc]]&amp;", Central Staff Office, Assembly")</f>
        <v>Print Shop, Central Staff Office, Assembly</v>
      </c>
      <c r="T1269" s="20" t="str">
        <f>TRIM(assembly_staff_import[[#This Row],[NAME_SOURCE_KEY]])</f>
        <v>WILLIAMS, FOSTER R</v>
      </c>
      <c r="U1269" t="s">
        <v>29640</v>
      </c>
      <c r="V1269" t="s">
        <v>25666</v>
      </c>
      <c r="W1269" t="s">
        <v>29641</v>
      </c>
      <c r="Y1269"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69" t="s">
        <v>29601</v>
      </c>
      <c r="AA1269" t="e">
        <f>VLOOKUP(assembly_staff_import[[#This Row],[Formatted and corrected Works for Group Text]],[3]!Table4[#Data],1,0)</f>
        <v>#REF!</v>
      </c>
      <c r="AB1269" t="e">
        <f>VLOOKUP(assembly_staff_import[[#This Row],[Formatted and corrected Works for Group Text]],[3]!Table5[#Data],2,0)</f>
        <v>#REF!</v>
      </c>
      <c r="AC1269" t="str">
        <f>IF(TRIM(assembly_staff_import[[#This Row],[PUBLIC INFO ADDR_SOURCE_KEY]])="CAPITOL, ALBANY", "Legislative / Capitol Office", "District Office")</f>
        <v>Legislative / Capitol Office</v>
      </c>
      <c r="AD1269" t="s">
        <v>29602</v>
      </c>
      <c r="AF1269" t="str">
        <f t="shared" si="69"/>
        <v xml:space="preserve">215 </v>
      </c>
      <c r="AG1269" t="s">
        <v>29602</v>
      </c>
      <c r="AH1269" t="s">
        <v>29642</v>
      </c>
      <c r="AI1269" t="s">
        <v>29643</v>
      </c>
      <c r="AJ1269" t="s">
        <v>23493</v>
      </c>
    </row>
    <row r="1270" spans="1:36" x14ac:dyDescent="0.2">
      <c r="A1270" t="str">
        <f>TRIM(PROPER((assembly_staff_import[[#This Row],[First MI Name via NAME_SOURCE_KEY TEXT]]&amp;" "&amp;assembly_staff_import[[#This Row],[Last Name via NAME_SOURCE_KEY TEXT]]&amp;" "&amp;assembly_staff_import[[#This Row],[Suffix via NAME_SOURCE_KEY]])))</f>
        <v>Frederick W Iii Konig Iii</v>
      </c>
      <c r="B1270" t="str">
        <f>TRIM(CONCATENATE(TRIM(assembly_staff_import[[#This Row],[Full Name]]), ", ", assembly_staff_import[[#This Row],[Title]]))</f>
        <v>Frederick W Iii Konig Iii, Dep Dir Print Ops</v>
      </c>
      <c r="C1270" t="e">
        <f>assembly_staff_import[[#This Row],[Vlookup_groups]]</f>
        <v>#REF!</v>
      </c>
      <c r="D1270" t="str">
        <f>IF(assembly_staff_import[[#This Row],[Legislative Staff Type]]="Personal",assembly_staff_import[[#This Row],[Formatted Personal Staff Office]],"")</f>
        <v/>
      </c>
      <c r="E1270" t="s">
        <v>65</v>
      </c>
      <c r="F1270" s="19" t="s">
        <v>10913</v>
      </c>
      <c r="G1270" t="s">
        <v>1237</v>
      </c>
      <c r="H1270" t="str">
        <f>TRIM(PROPER((assembly_staff_import[[#This Row],[Last Name via NAME_SOURCE_KEY TEXT]]&amp;" "&amp;assembly_staff_import[[#This Row],[Suffix via NAME_SOURCE_KEY]])))</f>
        <v>Konig Iii</v>
      </c>
      <c r="I1270" t="str">
        <f>PROPER(assembly_staff_import[[#This Row],[JOB TITLE_SOURCE_KEY]])</f>
        <v xml:space="preserve">Dep Dir Print Ops                          </v>
      </c>
      <c r="J1270" t="s">
        <v>72</v>
      </c>
      <c r="K1270" t="str">
        <f>IF(assembly_staff_import[[#This Row],[Legislative Staff Type]]="Personal",assembly_staff_import[[#This Row],[Vlookup Reports To Person]], "")</f>
        <v/>
      </c>
      <c r="L1270" t="str">
        <f>PROPER(assembly_staff_import[[#This Row],[First MI Name via NAME_SOURCE_KEY TEXT]])</f>
        <v xml:space="preserve"> Frederick W Iii</v>
      </c>
      <c r="M1270" s="21" t="s">
        <v>19565</v>
      </c>
      <c r="N1270" t="str">
        <f>LOWER(CONCATENATE(assembly_staff_import[[#This Row],[Last Name]],LEFT(assembly_staff_import[[#This Row],[First Name (no initial)]],1),"@nyassembly.gov"))</f>
        <v>konig iiif@nyassembly.gov</v>
      </c>
      <c r="O1270" t="s">
        <v>29644</v>
      </c>
      <c r="P1270" t="e">
        <f>VLOOKUP(assembly_staff_import[[#This Row],[Full Name]],[3]!PEOPLE_March_20[#Data],1,0)</f>
        <v>#REF!</v>
      </c>
      <c r="Q1270" t="e">
        <f>VLOOKUP(assembly_staff_import[[#This Row],[Full Name]],[3]!Table17[#Data],3,0)</f>
        <v>#REF!</v>
      </c>
      <c r="R1270" t="e">
        <f>VLOOKUP(assembly_staff_import[[#This Row],[Formatted Works for Group]],[3]!Table7[#Data],1,0)</f>
        <v>#REF!</v>
      </c>
      <c r="S1270" t="str">
        <f>IF(assembly_staff_import[[#This Row],[Legislative Staff Type]]="Personal", assembly_staff_import[[#This Row],[Vlookup Works for Group]], assembly_staff_import[[#This Row],[Formatted Works for Group calc]]&amp;", Central Staff Office, Assembly")</f>
        <v>Print Shop, Central Staff Office, Assembly</v>
      </c>
      <c r="T1270" s="20" t="str">
        <f>TRIM(assembly_staff_import[[#This Row],[NAME_SOURCE_KEY]])</f>
        <v>KONIG, FREDERICK W III</v>
      </c>
      <c r="U1270" t="s">
        <v>29645</v>
      </c>
      <c r="V1270" t="s">
        <v>29646</v>
      </c>
      <c r="W1270" t="s">
        <v>29647</v>
      </c>
      <c r="X1270" t="s">
        <v>23550</v>
      </c>
      <c r="Y1270"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70" t="s">
        <v>29601</v>
      </c>
      <c r="AA1270" t="e">
        <f>VLOOKUP(assembly_staff_import[[#This Row],[Formatted and corrected Works for Group Text]],[3]!Table4[#Data],1,0)</f>
        <v>#REF!</v>
      </c>
      <c r="AB1270" t="e">
        <f>VLOOKUP(assembly_staff_import[[#This Row],[Formatted and corrected Works for Group Text]],[3]!Table5[#Data],2,0)</f>
        <v>#REF!</v>
      </c>
      <c r="AC1270" t="str">
        <f>IF(TRIM(assembly_staff_import[[#This Row],[PUBLIC INFO ADDR_SOURCE_KEY]])="CAPITOL, ALBANY", "Legislative / Capitol Office", "District Office")</f>
        <v>Legislative / Capitol Office</v>
      </c>
      <c r="AD1270" t="s">
        <v>29602</v>
      </c>
      <c r="AF1270" t="str">
        <f t="shared" si="69"/>
        <v xml:space="preserve">215 </v>
      </c>
      <c r="AG1270" t="s">
        <v>29602</v>
      </c>
      <c r="AH1270" t="s">
        <v>29648</v>
      </c>
      <c r="AI1270" t="s">
        <v>29649</v>
      </c>
      <c r="AJ1270" t="s">
        <v>23493</v>
      </c>
    </row>
    <row r="1271" spans="1:36" x14ac:dyDescent="0.2">
      <c r="A1271" t="str">
        <f>TRIM(PROPER((assembly_staff_import[[#This Row],[First MI Name via NAME_SOURCE_KEY TEXT]]&amp;" "&amp;assembly_staff_import[[#This Row],[Last Name via NAME_SOURCE_KEY TEXT]]&amp;" "&amp;assembly_staff_import[[#This Row],[Suffix via NAME_SOURCE_KEY]])))</f>
        <v>George A Iii Hydorn Iii</v>
      </c>
      <c r="B1271" t="str">
        <f>TRIM(CONCATENATE(TRIM(assembly_staff_import[[#This Row],[Full Name]]), ", ", assembly_staff_import[[#This Row],[Title]]))</f>
        <v>George A Iii Hydorn Iii, Copy Center Supv</v>
      </c>
      <c r="C1271" t="e">
        <f>assembly_staff_import[[#This Row],[Vlookup_groups]]</f>
        <v>#REF!</v>
      </c>
      <c r="D1271" t="str">
        <f>IF(assembly_staff_import[[#This Row],[Legislative Staff Type]]="Personal",assembly_staff_import[[#This Row],[Formatted Personal Staff Office]],"")</f>
        <v/>
      </c>
      <c r="E1271" t="s">
        <v>65</v>
      </c>
      <c r="F1271" s="19" t="s">
        <v>10913</v>
      </c>
      <c r="G1271" t="s">
        <v>1237</v>
      </c>
      <c r="H1271" t="str">
        <f>TRIM(PROPER((assembly_staff_import[[#This Row],[Last Name via NAME_SOURCE_KEY TEXT]]&amp;" "&amp;assembly_staff_import[[#This Row],[Suffix via NAME_SOURCE_KEY]])))</f>
        <v>Hydorn Iii</v>
      </c>
      <c r="I1271" t="str">
        <f>PROPER(assembly_staff_import[[#This Row],[JOB TITLE_SOURCE_KEY]])</f>
        <v xml:space="preserve">Copy Center Supv                           </v>
      </c>
      <c r="J1271" t="s">
        <v>72</v>
      </c>
      <c r="K1271" t="str">
        <f>IF(assembly_staff_import[[#This Row],[Legislative Staff Type]]="Personal",assembly_staff_import[[#This Row],[Vlookup Reports To Person]], "")</f>
        <v/>
      </c>
      <c r="L1271" t="str">
        <f>PROPER(assembly_staff_import[[#This Row],[First MI Name via NAME_SOURCE_KEY TEXT]])</f>
        <v xml:space="preserve"> George A Iii</v>
      </c>
      <c r="M1271" s="21" t="s">
        <v>19587</v>
      </c>
      <c r="N1271" t="str">
        <f>LOWER(CONCATENATE(assembly_staff_import[[#This Row],[Last Name]],LEFT(assembly_staff_import[[#This Row],[First Name (no initial)]],1),"@nyassembly.gov"))</f>
        <v>hydorn iiig@nyassembly.gov</v>
      </c>
      <c r="O1271" t="s">
        <v>6171</v>
      </c>
      <c r="P1271" t="e">
        <f>VLOOKUP(assembly_staff_import[[#This Row],[Full Name]],[3]!PEOPLE_March_20[#Data],1,0)</f>
        <v>#REF!</v>
      </c>
      <c r="Q1271" t="e">
        <f>VLOOKUP(assembly_staff_import[[#This Row],[Full Name]],[3]!Table17[#Data],3,0)</f>
        <v>#REF!</v>
      </c>
      <c r="R1271" t="e">
        <f>VLOOKUP(assembly_staff_import[[#This Row],[Formatted Works for Group]],[3]!Table7[#Data],1,0)</f>
        <v>#REF!</v>
      </c>
      <c r="S1271" t="str">
        <f>IF(assembly_staff_import[[#This Row],[Legislative Staff Type]]="Personal", assembly_staff_import[[#This Row],[Vlookup Works for Group]], assembly_staff_import[[#This Row],[Formatted Works for Group calc]]&amp;", Central Staff Office, Assembly")</f>
        <v>Print Shop, Central Staff Office, Assembly</v>
      </c>
      <c r="T1271" s="20" t="str">
        <f>TRIM(assembly_staff_import[[#This Row],[NAME_SOURCE_KEY]])</f>
        <v>HYDORN, GEORGE A III</v>
      </c>
      <c r="U1271" t="s">
        <v>29650</v>
      </c>
      <c r="V1271" t="s">
        <v>29651</v>
      </c>
      <c r="W1271" t="s">
        <v>29652</v>
      </c>
      <c r="X1271" t="s">
        <v>23550</v>
      </c>
      <c r="Y1271"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71" t="s">
        <v>29601</v>
      </c>
      <c r="AA1271" t="e">
        <f>VLOOKUP(assembly_staff_import[[#This Row],[Formatted and corrected Works for Group Text]],[3]!Table4[#Data],1,0)</f>
        <v>#REF!</v>
      </c>
      <c r="AB1271" t="e">
        <f>VLOOKUP(assembly_staff_import[[#This Row],[Formatted and corrected Works for Group Text]],[3]!Table5[#Data],2,0)</f>
        <v>#REF!</v>
      </c>
      <c r="AC1271" t="str">
        <f>IF(TRIM(assembly_staff_import[[#This Row],[PUBLIC INFO ADDR_SOURCE_KEY]])="CAPITOL, ALBANY", "Legislative / Capitol Office", "District Office")</f>
        <v>Legislative / Capitol Office</v>
      </c>
      <c r="AD1271" t="s">
        <v>29602</v>
      </c>
      <c r="AF1271" t="str">
        <f t="shared" si="69"/>
        <v xml:space="preserve">215 </v>
      </c>
      <c r="AG1271" t="s">
        <v>29602</v>
      </c>
      <c r="AH1271" t="s">
        <v>29653</v>
      </c>
      <c r="AI1271" t="s">
        <v>29654</v>
      </c>
      <c r="AJ1271" t="s">
        <v>23493</v>
      </c>
    </row>
    <row r="1272" spans="1:36" x14ac:dyDescent="0.2">
      <c r="A1272" t="str">
        <f>TRIM(PROPER((assembly_staff_import[[#This Row],[First MI Name via NAME_SOURCE_KEY TEXT]]&amp;" "&amp;assembly_staff_import[[#This Row],[Last Name via NAME_SOURCE_KEY TEXT]]&amp;" "&amp;assembly_staff_import[[#This Row],[Suffix via NAME_SOURCE_KEY]])))</f>
        <v>Hugo Godinez</v>
      </c>
      <c r="B1272" t="str">
        <f>TRIM(CONCATENATE(TRIM(assembly_staff_import[[#This Row],[Full Name]]), ", ", assembly_staff_import[[#This Row],[Title]]))</f>
        <v>Hugo Godinez, Asst Supv-Binding</v>
      </c>
      <c r="C1272" t="e">
        <f>assembly_staff_import[[#This Row],[Vlookup_groups]]</f>
        <v>#REF!</v>
      </c>
      <c r="D1272" t="str">
        <f>IF(assembly_staff_import[[#This Row],[Legislative Staff Type]]="Personal",assembly_staff_import[[#This Row],[Formatted Personal Staff Office]],"")</f>
        <v/>
      </c>
      <c r="E1272" t="s">
        <v>65</v>
      </c>
      <c r="F1272" s="19" t="s">
        <v>10913</v>
      </c>
      <c r="G1272" t="s">
        <v>1237</v>
      </c>
      <c r="H1272" t="str">
        <f>TRIM(PROPER((assembly_staff_import[[#This Row],[Last Name via NAME_SOURCE_KEY TEXT]]&amp;" "&amp;assembly_staff_import[[#This Row],[Suffix via NAME_SOURCE_KEY]])))</f>
        <v>Godinez</v>
      </c>
      <c r="I1272" t="str">
        <f>PROPER(assembly_staff_import[[#This Row],[JOB TITLE_SOURCE_KEY]])</f>
        <v xml:space="preserve">Asst Supv-Binding                          </v>
      </c>
      <c r="J1272" t="s">
        <v>72</v>
      </c>
      <c r="K1272" t="str">
        <f>IF(assembly_staff_import[[#This Row],[Legislative Staff Type]]="Personal",assembly_staff_import[[#This Row],[Vlookup Reports To Person]], "")</f>
        <v/>
      </c>
      <c r="L1272" t="str">
        <f>PROPER(assembly_staff_import[[#This Row],[First MI Name via NAME_SOURCE_KEY TEXT]])</f>
        <v xml:space="preserve"> Hugo</v>
      </c>
      <c r="M1272" t="s">
        <v>19869</v>
      </c>
      <c r="N1272" t="str">
        <f>LOWER(CONCATENATE(assembly_staff_import[[#This Row],[Last Name]],LEFT(assembly_staff_import[[#This Row],[First Name (no initial)]],1),"@nyassembly.gov"))</f>
        <v>godinezh@nyassembly.gov</v>
      </c>
      <c r="O1272" t="s">
        <v>19871</v>
      </c>
      <c r="P1272" t="e">
        <f>VLOOKUP(assembly_staff_import[[#This Row],[Full Name]],[3]!PEOPLE_March_20[#Data],1,0)</f>
        <v>#REF!</v>
      </c>
      <c r="Q1272" t="e">
        <f>VLOOKUP(assembly_staff_import[[#This Row],[Full Name]],[3]!Table17[#Data],3,0)</f>
        <v>#REF!</v>
      </c>
      <c r="R1272" t="e">
        <f>VLOOKUP(assembly_staff_import[[#This Row],[Formatted Works for Group]],[3]!Table7[#Data],1,0)</f>
        <v>#REF!</v>
      </c>
      <c r="S1272" t="str">
        <f>IF(assembly_staff_import[[#This Row],[Legislative Staff Type]]="Personal", assembly_staff_import[[#This Row],[Vlookup Works for Group]], assembly_staff_import[[#This Row],[Formatted Works for Group calc]]&amp;", Central Staff Office, Assembly")</f>
        <v>Print Shop, Central Staff Office, Assembly</v>
      </c>
      <c r="T1272" s="20" t="str">
        <f>TRIM(assembly_staff_import[[#This Row],[NAME_SOURCE_KEY]])</f>
        <v>GODINEZ, HUGO</v>
      </c>
      <c r="U1272" t="s">
        <v>29655</v>
      </c>
      <c r="V1272" t="s">
        <v>29656</v>
      </c>
      <c r="W1272" t="s">
        <v>29657</v>
      </c>
      <c r="Y1272"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72" t="s">
        <v>29601</v>
      </c>
      <c r="AA1272" t="e">
        <f>VLOOKUP(assembly_staff_import[[#This Row],[Formatted and corrected Works for Group Text]],[3]!Table4[#Data],1,0)</f>
        <v>#REF!</v>
      </c>
      <c r="AB1272" t="e">
        <f>VLOOKUP(assembly_staff_import[[#This Row],[Formatted and corrected Works for Group Text]],[3]!Table5[#Data],2,0)</f>
        <v>#REF!</v>
      </c>
      <c r="AC1272" t="str">
        <f>IF(TRIM(assembly_staff_import[[#This Row],[PUBLIC INFO ADDR_SOURCE_KEY]])="CAPITOL, ALBANY", "Legislative / Capitol Office", "District Office")</f>
        <v>Legislative / Capitol Office</v>
      </c>
      <c r="AD1272" t="s">
        <v>29602</v>
      </c>
      <c r="AF1272" t="str">
        <f t="shared" si="69"/>
        <v xml:space="preserve">215 </v>
      </c>
      <c r="AG1272" t="s">
        <v>29602</v>
      </c>
      <c r="AH1272" t="s">
        <v>29658</v>
      </c>
      <c r="AI1272" t="s">
        <v>29659</v>
      </c>
      <c r="AJ1272" t="s">
        <v>23493</v>
      </c>
    </row>
    <row r="1273" spans="1:36" x14ac:dyDescent="0.2">
      <c r="A1273" t="str">
        <f>TRIM(PROPER((assembly_staff_import[[#This Row],[First MI Name via NAME_SOURCE_KEY TEXT]]&amp;" "&amp;assembly_staff_import[[#This Row],[Last Name via NAME_SOURCE_KEY TEXT]]&amp;" "&amp;assembly_staff_import[[#This Row],[Suffix via NAME_SOURCE_KEY]])))</f>
        <v>Ian E Thornton</v>
      </c>
      <c r="B1273" t="str">
        <f>TRIM(CONCATENATE(TRIM(assembly_staff_import[[#This Row],[Full Name]]), ", ", assembly_staff_import[[#This Row],[Title]]))</f>
        <v>Ian E Thornton, Press Operator</v>
      </c>
      <c r="C1273" t="e">
        <f>assembly_staff_import[[#This Row],[Vlookup_groups]]</f>
        <v>#REF!</v>
      </c>
      <c r="D1273" t="str">
        <f>IF(assembly_staff_import[[#This Row],[Legislative Staff Type]]="Personal",assembly_staff_import[[#This Row],[Formatted Personal Staff Office]],"")</f>
        <v/>
      </c>
      <c r="E1273" t="s">
        <v>65</v>
      </c>
      <c r="F1273" s="19" t="s">
        <v>10913</v>
      </c>
      <c r="G1273" t="s">
        <v>1237</v>
      </c>
      <c r="H1273" t="str">
        <f>TRIM(PROPER((assembly_staff_import[[#This Row],[Last Name via NAME_SOURCE_KEY TEXT]]&amp;" "&amp;assembly_staff_import[[#This Row],[Suffix via NAME_SOURCE_KEY]])))</f>
        <v>Thornton</v>
      </c>
      <c r="I1273" t="str">
        <f>PROPER(assembly_staff_import[[#This Row],[JOB TITLE_SOURCE_KEY]])</f>
        <v xml:space="preserve">Press Operator                             </v>
      </c>
      <c r="J1273" t="s">
        <v>72</v>
      </c>
      <c r="K1273" t="str">
        <f>IF(assembly_staff_import[[#This Row],[Legislative Staff Type]]="Personal",assembly_staff_import[[#This Row],[Vlookup Reports To Person]], "")</f>
        <v/>
      </c>
      <c r="L1273" t="str">
        <f>PROPER(assembly_staff_import[[#This Row],[First MI Name via NAME_SOURCE_KEY TEXT]])</f>
        <v xml:space="preserve"> Ian E</v>
      </c>
      <c r="M1273" t="s">
        <v>18898</v>
      </c>
      <c r="N1273" t="str">
        <f>LOWER(CONCATENATE(assembly_staff_import[[#This Row],[Last Name]],LEFT(assembly_staff_import[[#This Row],[First Name (no initial)]],1),"@nyassembly.gov"))</f>
        <v>thorntoni@nyassembly.gov</v>
      </c>
      <c r="O1273" t="s">
        <v>27290</v>
      </c>
      <c r="P1273" t="e">
        <f>VLOOKUP(assembly_staff_import[[#This Row],[Full Name]],[3]!PEOPLE_March_20[#Data],1,0)</f>
        <v>#REF!</v>
      </c>
      <c r="Q1273" t="e">
        <f>VLOOKUP(assembly_staff_import[[#This Row],[Full Name]],[3]!Table17[#Data],3,0)</f>
        <v>#REF!</v>
      </c>
      <c r="R1273" t="e">
        <f>VLOOKUP(assembly_staff_import[[#This Row],[Formatted Works for Group]],[3]!Table7[#Data],1,0)</f>
        <v>#REF!</v>
      </c>
      <c r="S1273" t="str">
        <f>IF(assembly_staff_import[[#This Row],[Legislative Staff Type]]="Personal", assembly_staff_import[[#This Row],[Vlookup Works for Group]], assembly_staff_import[[#This Row],[Formatted Works for Group calc]]&amp;", Central Staff Office, Assembly")</f>
        <v>Print Shop, Central Staff Office, Assembly</v>
      </c>
      <c r="T1273" s="20" t="str">
        <f>TRIM(assembly_staff_import[[#This Row],[NAME_SOURCE_KEY]])</f>
        <v>THORNTON, IAN E</v>
      </c>
      <c r="U1273" t="s">
        <v>29660</v>
      </c>
      <c r="V1273" t="s">
        <v>29661</v>
      </c>
      <c r="W1273" t="s">
        <v>29662</v>
      </c>
      <c r="Y1273"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73" t="s">
        <v>29601</v>
      </c>
      <c r="AA1273" t="e">
        <f>VLOOKUP(assembly_staff_import[[#This Row],[Formatted and corrected Works for Group Text]],[3]!Table4[#Data],1,0)</f>
        <v>#REF!</v>
      </c>
      <c r="AB1273" t="e">
        <f>VLOOKUP(assembly_staff_import[[#This Row],[Formatted and corrected Works for Group Text]],[3]!Table5[#Data],2,0)</f>
        <v>#REF!</v>
      </c>
      <c r="AC1273" t="str">
        <f>IF(TRIM(assembly_staff_import[[#This Row],[PUBLIC INFO ADDR_SOURCE_KEY]])="CAPITOL, ALBANY", "Legislative / Capitol Office", "District Office")</f>
        <v>Legislative / Capitol Office</v>
      </c>
      <c r="AD1273" t="s">
        <v>29602</v>
      </c>
      <c r="AF1273" t="str">
        <f t="shared" si="69"/>
        <v xml:space="preserve">215 </v>
      </c>
      <c r="AG1273" t="s">
        <v>29602</v>
      </c>
      <c r="AH1273" t="s">
        <v>29663</v>
      </c>
      <c r="AI1273" t="s">
        <v>29615</v>
      </c>
      <c r="AJ1273" t="s">
        <v>23493</v>
      </c>
    </row>
    <row r="1274" spans="1:36" x14ac:dyDescent="0.2">
      <c r="A1274" t="str">
        <f>TRIM(PROPER((assembly_staff_import[[#This Row],[First MI Name via NAME_SOURCE_KEY TEXT]]&amp;" "&amp;assembly_staff_import[[#This Row],[Last Name via NAME_SOURCE_KEY TEXT]]&amp;" "&amp;assembly_staff_import[[#This Row],[Suffix via NAME_SOURCE_KEY]])))</f>
        <v>James W Dowen</v>
      </c>
      <c r="B1274" t="str">
        <f>TRIM(CONCATENATE(TRIM(assembly_staff_import[[#This Row],[Full Name]]), ", ", assembly_staff_import[[#This Row],[Title]]))</f>
        <v>James W Dowen, Bindery Operator</v>
      </c>
      <c r="C1274" t="e">
        <f>assembly_staff_import[[#This Row],[Vlookup_groups]]</f>
        <v>#REF!</v>
      </c>
      <c r="D1274" t="str">
        <f>IF(assembly_staff_import[[#This Row],[Legislative Staff Type]]="Personal",assembly_staff_import[[#This Row],[Formatted Personal Staff Office]],"")</f>
        <v/>
      </c>
      <c r="E1274" t="s">
        <v>65</v>
      </c>
      <c r="F1274" s="19" t="s">
        <v>10913</v>
      </c>
      <c r="G1274" t="s">
        <v>1237</v>
      </c>
      <c r="H1274" t="str">
        <f>TRIM(PROPER((assembly_staff_import[[#This Row],[Last Name via NAME_SOURCE_KEY TEXT]]&amp;" "&amp;assembly_staff_import[[#This Row],[Suffix via NAME_SOURCE_KEY]])))</f>
        <v>Dowen</v>
      </c>
      <c r="I1274" t="str">
        <f>PROPER(assembly_staff_import[[#This Row],[JOB TITLE_SOURCE_KEY]])</f>
        <v xml:space="preserve">Bindery Operator                           </v>
      </c>
      <c r="J1274" t="s">
        <v>72</v>
      </c>
      <c r="K1274" t="str">
        <f>IF(assembly_staff_import[[#This Row],[Legislative Staff Type]]="Personal",assembly_staff_import[[#This Row],[Vlookup Reports To Person]], "")</f>
        <v/>
      </c>
      <c r="L1274" t="str">
        <f>PROPER(assembly_staff_import[[#This Row],[First MI Name via NAME_SOURCE_KEY TEXT]])</f>
        <v xml:space="preserve"> James W</v>
      </c>
      <c r="M1274" t="s">
        <v>19922</v>
      </c>
      <c r="N1274" t="str">
        <f>LOWER(CONCATENATE(assembly_staff_import[[#This Row],[Last Name]],LEFT(assembly_staff_import[[#This Row],[First Name (no initial)]],1),"@nyassembly.gov"))</f>
        <v>dowenj@nyassembly.gov</v>
      </c>
      <c r="O1274" t="s">
        <v>2380</v>
      </c>
      <c r="P1274" t="e">
        <f>VLOOKUP(assembly_staff_import[[#This Row],[Full Name]],[3]!PEOPLE_March_20[#Data],1,0)</f>
        <v>#REF!</v>
      </c>
      <c r="Q1274" t="e">
        <f>VLOOKUP(assembly_staff_import[[#This Row],[Full Name]],[3]!Table17[#Data],3,0)</f>
        <v>#REF!</v>
      </c>
      <c r="R1274" t="e">
        <f>VLOOKUP(assembly_staff_import[[#This Row],[Formatted Works for Group]],[3]!Table7[#Data],1,0)</f>
        <v>#REF!</v>
      </c>
      <c r="S1274" t="str">
        <f>IF(assembly_staff_import[[#This Row],[Legislative Staff Type]]="Personal", assembly_staff_import[[#This Row],[Vlookup Works for Group]], assembly_staff_import[[#This Row],[Formatted Works for Group calc]]&amp;", Central Staff Office, Assembly")</f>
        <v>Print Shop, Central Staff Office, Assembly</v>
      </c>
      <c r="T1274" s="20" t="str">
        <f>TRIM(assembly_staff_import[[#This Row],[NAME_SOURCE_KEY]])</f>
        <v>DOWEN, JAMES W</v>
      </c>
      <c r="U1274" t="s">
        <v>29664</v>
      </c>
      <c r="V1274" t="s">
        <v>29665</v>
      </c>
      <c r="W1274" t="s">
        <v>25094</v>
      </c>
      <c r="Y1274"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74" t="s">
        <v>29601</v>
      </c>
      <c r="AA1274" t="e">
        <f>VLOOKUP(assembly_staff_import[[#This Row],[Formatted and corrected Works for Group Text]],[3]!Table4[#Data],1,0)</f>
        <v>#REF!</v>
      </c>
      <c r="AB1274" t="e">
        <f>VLOOKUP(assembly_staff_import[[#This Row],[Formatted and corrected Works for Group Text]],[3]!Table5[#Data],2,0)</f>
        <v>#REF!</v>
      </c>
      <c r="AC1274" t="str">
        <f>IF(TRIM(assembly_staff_import[[#This Row],[PUBLIC INFO ADDR_SOURCE_KEY]])="CAPITOL, ALBANY", "Legislative / Capitol Office", "District Office")</f>
        <v>Legislative / Capitol Office</v>
      </c>
      <c r="AD1274" t="s">
        <v>29602</v>
      </c>
      <c r="AF1274" t="str">
        <f t="shared" si="69"/>
        <v xml:space="preserve">215 </v>
      </c>
      <c r="AG1274" t="s">
        <v>29602</v>
      </c>
      <c r="AH1274" t="s">
        <v>29666</v>
      </c>
      <c r="AI1274" t="s">
        <v>29667</v>
      </c>
      <c r="AJ1274" t="s">
        <v>23493</v>
      </c>
    </row>
    <row r="1275" spans="1:36" x14ac:dyDescent="0.2">
      <c r="A1275" t="str">
        <f>TRIM(PROPER((assembly_staff_import[[#This Row],[First MI Name via NAME_SOURCE_KEY TEXT]]&amp;" "&amp;assembly_staff_import[[#This Row],[Last Name via NAME_SOURCE_KEY TEXT]]&amp;" "&amp;assembly_staff_import[[#This Row],[Suffix via NAME_SOURCE_KEY]])))</f>
        <v>Jasen J Herrick</v>
      </c>
      <c r="B1275" t="str">
        <f>TRIM(CONCATENATE(TRIM(assembly_staff_import[[#This Row],[Full Name]]), ", ", assembly_staff_import[[#This Row],[Title]]))</f>
        <v>Jasen J Herrick, Sr Press Operator</v>
      </c>
      <c r="C1275" t="e">
        <f>assembly_staff_import[[#This Row],[Vlookup_groups]]</f>
        <v>#REF!</v>
      </c>
      <c r="D1275" t="str">
        <f>IF(assembly_staff_import[[#This Row],[Legislative Staff Type]]="Personal",assembly_staff_import[[#This Row],[Formatted Personal Staff Office]],"")</f>
        <v/>
      </c>
      <c r="E1275" t="s">
        <v>65</v>
      </c>
      <c r="F1275" s="19" t="s">
        <v>10913</v>
      </c>
      <c r="G1275" t="s">
        <v>1237</v>
      </c>
      <c r="H1275" t="str">
        <f>TRIM(PROPER((assembly_staff_import[[#This Row],[Last Name via NAME_SOURCE_KEY TEXT]]&amp;" "&amp;assembly_staff_import[[#This Row],[Suffix via NAME_SOURCE_KEY]])))</f>
        <v>Herrick</v>
      </c>
      <c r="I1275" t="str">
        <f>PROPER(assembly_staff_import[[#This Row],[JOB TITLE_SOURCE_KEY]])</f>
        <v xml:space="preserve">Sr Press Operator                          </v>
      </c>
      <c r="J1275" t="s">
        <v>72</v>
      </c>
      <c r="K1275" t="str">
        <f>IF(assembly_staff_import[[#This Row],[Legislative Staff Type]]="Personal",assembly_staff_import[[#This Row],[Vlookup Reports To Person]], "")</f>
        <v/>
      </c>
      <c r="L1275" t="str">
        <f>PROPER(assembly_staff_import[[#This Row],[First MI Name via NAME_SOURCE_KEY TEXT]])</f>
        <v xml:space="preserve"> Jasen J</v>
      </c>
      <c r="M1275" t="s">
        <v>19838</v>
      </c>
      <c r="N1275" t="str">
        <f>LOWER(CONCATENATE(assembly_staff_import[[#This Row],[Last Name]],LEFT(assembly_staff_import[[#This Row],[First Name (no initial)]],1),"@nyassembly.gov"))</f>
        <v>herrickj@nyassembly.gov</v>
      </c>
      <c r="O1275" t="s">
        <v>29668</v>
      </c>
      <c r="P1275" t="e">
        <f>VLOOKUP(assembly_staff_import[[#This Row],[Full Name]],[3]!PEOPLE_March_20[#Data],1,0)</f>
        <v>#REF!</v>
      </c>
      <c r="Q1275" t="e">
        <f>VLOOKUP(assembly_staff_import[[#This Row],[Full Name]],[3]!Table17[#Data],3,0)</f>
        <v>#REF!</v>
      </c>
      <c r="R1275" t="e">
        <f>VLOOKUP(assembly_staff_import[[#This Row],[Formatted Works for Group]],[3]!Table7[#Data],1,0)</f>
        <v>#REF!</v>
      </c>
      <c r="S1275" t="str">
        <f>IF(assembly_staff_import[[#This Row],[Legislative Staff Type]]="Personal", assembly_staff_import[[#This Row],[Vlookup Works for Group]], assembly_staff_import[[#This Row],[Formatted Works for Group calc]]&amp;", Central Staff Office, Assembly")</f>
        <v>Print Shop, Central Staff Office, Assembly</v>
      </c>
      <c r="T1275" s="20" t="str">
        <f>TRIM(assembly_staff_import[[#This Row],[NAME_SOURCE_KEY]])</f>
        <v>HERRICK, JASEN J</v>
      </c>
      <c r="U1275" t="s">
        <v>29669</v>
      </c>
      <c r="V1275" t="s">
        <v>24346</v>
      </c>
      <c r="W1275" t="s">
        <v>29670</v>
      </c>
      <c r="Y1275"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75" t="s">
        <v>29601</v>
      </c>
      <c r="AA1275" t="e">
        <f>VLOOKUP(assembly_staff_import[[#This Row],[Formatted and corrected Works for Group Text]],[3]!Table4[#Data],1,0)</f>
        <v>#REF!</v>
      </c>
      <c r="AB1275" t="e">
        <f>VLOOKUP(assembly_staff_import[[#This Row],[Formatted and corrected Works for Group Text]],[3]!Table5[#Data],2,0)</f>
        <v>#REF!</v>
      </c>
      <c r="AC1275" t="str">
        <f>IF(TRIM(assembly_staff_import[[#This Row],[PUBLIC INFO ADDR_SOURCE_KEY]])="CAPITOL, ALBANY", "Legislative / Capitol Office", "District Office")</f>
        <v>Legislative / Capitol Office</v>
      </c>
      <c r="AD1275" t="s">
        <v>29602</v>
      </c>
      <c r="AF1275" t="str">
        <f t="shared" si="69"/>
        <v xml:space="preserve">215 </v>
      </c>
      <c r="AG1275" t="s">
        <v>29602</v>
      </c>
      <c r="AH1275" t="s">
        <v>29671</v>
      </c>
      <c r="AI1275" t="s">
        <v>29634</v>
      </c>
      <c r="AJ1275" t="s">
        <v>23493</v>
      </c>
    </row>
    <row r="1276" spans="1:36" x14ac:dyDescent="0.2">
      <c r="A1276" t="str">
        <f>TRIM(PROPER((assembly_staff_import[[#This Row],[First MI Name via NAME_SOURCE_KEY TEXT]]&amp;" "&amp;assembly_staff_import[[#This Row],[Last Name via NAME_SOURCE_KEY TEXT]]&amp;" "&amp;assembly_staff_import[[#This Row],[Suffix via NAME_SOURCE_KEY]])))</f>
        <v>Jason R Bristol</v>
      </c>
      <c r="B1276" t="str">
        <f>TRIM(CONCATENATE(TRIM(assembly_staff_import[[#This Row],[Full Name]]), ", ", assembly_staff_import[[#This Row],[Title]]))</f>
        <v>Jason R Bristol, Bindery Operator</v>
      </c>
      <c r="C1276" t="e">
        <f>assembly_staff_import[[#This Row],[Vlookup_groups]]</f>
        <v>#REF!</v>
      </c>
      <c r="D1276" t="str">
        <f>IF(assembly_staff_import[[#This Row],[Legislative Staff Type]]="Personal",assembly_staff_import[[#This Row],[Formatted Personal Staff Office]],"")</f>
        <v/>
      </c>
      <c r="E1276" t="s">
        <v>65</v>
      </c>
      <c r="F1276" s="19" t="s">
        <v>10913</v>
      </c>
      <c r="G1276" t="s">
        <v>1237</v>
      </c>
      <c r="H1276" t="str">
        <f>TRIM(PROPER((assembly_staff_import[[#This Row],[Last Name via NAME_SOURCE_KEY TEXT]]&amp;" "&amp;assembly_staff_import[[#This Row],[Suffix via NAME_SOURCE_KEY]])))</f>
        <v>Bristol</v>
      </c>
      <c r="I1276" t="str">
        <f>PROPER(assembly_staff_import[[#This Row],[JOB TITLE_SOURCE_KEY]])</f>
        <v xml:space="preserve">Bindery Operator                           </v>
      </c>
      <c r="J1276" t="s">
        <v>72</v>
      </c>
      <c r="K1276" t="str">
        <f>IF(assembly_staff_import[[#This Row],[Legislative Staff Type]]="Personal",assembly_staff_import[[#This Row],[Vlookup Reports To Person]], "")</f>
        <v/>
      </c>
      <c r="L1276" t="str">
        <f>PROPER(assembly_staff_import[[#This Row],[First MI Name via NAME_SOURCE_KEY TEXT]])</f>
        <v xml:space="preserve"> Jason R</v>
      </c>
      <c r="M1276" t="s">
        <v>20829</v>
      </c>
      <c r="N1276" t="str">
        <f>LOWER(CONCATENATE(assembly_staff_import[[#This Row],[Last Name]],LEFT(assembly_staff_import[[#This Row],[First Name (no initial)]],1),"@nyassembly.gov"))</f>
        <v>bristolj@nyassembly.gov</v>
      </c>
      <c r="O1276" t="s">
        <v>22811</v>
      </c>
      <c r="P1276" t="e">
        <f>VLOOKUP(assembly_staff_import[[#This Row],[Full Name]],[3]!PEOPLE_March_20[#Data],1,0)</f>
        <v>#REF!</v>
      </c>
      <c r="Q1276" t="e">
        <f>VLOOKUP(assembly_staff_import[[#This Row],[Full Name]],[3]!Table17[#Data],3,0)</f>
        <v>#REF!</v>
      </c>
      <c r="R1276" t="e">
        <f>VLOOKUP(assembly_staff_import[[#This Row],[Formatted Works for Group]],[3]!Table7[#Data],1,0)</f>
        <v>#REF!</v>
      </c>
      <c r="S1276" t="str">
        <f>IF(assembly_staff_import[[#This Row],[Legislative Staff Type]]="Personal", assembly_staff_import[[#This Row],[Vlookup Works for Group]], assembly_staff_import[[#This Row],[Formatted Works for Group calc]]&amp;", Central Staff Office, Assembly")</f>
        <v>Print Shop, Central Staff Office, Assembly</v>
      </c>
      <c r="T1276" s="20" t="str">
        <f>TRIM(assembly_staff_import[[#This Row],[NAME_SOURCE_KEY]])</f>
        <v>BRISTOL, JASON R</v>
      </c>
      <c r="U1276" t="s">
        <v>29672</v>
      </c>
      <c r="V1276" t="s">
        <v>29673</v>
      </c>
      <c r="W1276" t="s">
        <v>29674</v>
      </c>
      <c r="Y1276"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76" t="s">
        <v>29601</v>
      </c>
      <c r="AA1276" t="e">
        <f>VLOOKUP(assembly_staff_import[[#This Row],[Formatted and corrected Works for Group Text]],[3]!Table4[#Data],1,0)</f>
        <v>#REF!</v>
      </c>
      <c r="AB1276" t="e">
        <f>VLOOKUP(assembly_staff_import[[#This Row],[Formatted and corrected Works for Group Text]],[3]!Table5[#Data],2,0)</f>
        <v>#REF!</v>
      </c>
      <c r="AC1276" t="str">
        <f>IF(TRIM(assembly_staff_import[[#This Row],[PUBLIC INFO ADDR_SOURCE_KEY]])="CAPITOL, ALBANY", "Legislative / Capitol Office", "District Office")</f>
        <v>Legislative / Capitol Office</v>
      </c>
      <c r="AD1276" t="s">
        <v>29602</v>
      </c>
      <c r="AF1276" t="str">
        <f t="shared" si="69"/>
        <v xml:space="preserve">215 </v>
      </c>
      <c r="AG1276" t="s">
        <v>29602</v>
      </c>
      <c r="AH1276" t="s">
        <v>29675</v>
      </c>
      <c r="AI1276" t="s">
        <v>29667</v>
      </c>
      <c r="AJ1276" t="s">
        <v>23493</v>
      </c>
    </row>
    <row r="1277" spans="1:36" x14ac:dyDescent="0.2">
      <c r="A1277" t="str">
        <f>TRIM(PROPER((assembly_staff_import[[#This Row],[First MI Name via NAME_SOURCE_KEY TEXT]]&amp;" "&amp;assembly_staff_import[[#This Row],[Last Name via NAME_SOURCE_KEY TEXT]]&amp;" "&amp;assembly_staff_import[[#This Row],[Suffix via NAME_SOURCE_KEY]])))</f>
        <v>Jeremy J Barber</v>
      </c>
      <c r="B1277" t="str">
        <f>TRIM(CONCATENATE(TRIM(assembly_staff_import[[#This Row],[Full Name]]), ", ", assembly_staff_import[[#This Row],[Title]]))</f>
        <v>Jeremy J Barber, Sr Press Operator</v>
      </c>
      <c r="C1277" t="e">
        <f>assembly_staff_import[[#This Row],[Vlookup_groups]]</f>
        <v>#REF!</v>
      </c>
      <c r="D1277" t="str">
        <f>IF(assembly_staff_import[[#This Row],[Legislative Staff Type]]="Personal",assembly_staff_import[[#This Row],[Formatted Personal Staff Office]],"")</f>
        <v/>
      </c>
      <c r="E1277" t="s">
        <v>65</v>
      </c>
      <c r="F1277" s="19" t="s">
        <v>10913</v>
      </c>
      <c r="G1277" t="s">
        <v>1237</v>
      </c>
      <c r="H1277" t="str">
        <f>TRIM(PROPER((assembly_staff_import[[#This Row],[Last Name via NAME_SOURCE_KEY TEXT]]&amp;" "&amp;assembly_staff_import[[#This Row],[Suffix via NAME_SOURCE_KEY]])))</f>
        <v>Barber</v>
      </c>
      <c r="I1277" t="str">
        <f>PROPER(assembly_staff_import[[#This Row],[JOB TITLE_SOURCE_KEY]])</f>
        <v xml:space="preserve">Sr Press Operator                          </v>
      </c>
      <c r="J1277" t="s">
        <v>72</v>
      </c>
      <c r="K1277" t="str">
        <f>IF(assembly_staff_import[[#This Row],[Legislative Staff Type]]="Personal",assembly_staff_import[[#This Row],[Vlookup Reports To Person]], "")</f>
        <v/>
      </c>
      <c r="L1277" t="str">
        <f>PROPER(assembly_staff_import[[#This Row],[First MI Name via NAME_SOURCE_KEY TEXT]])</f>
        <v xml:space="preserve"> Jeremy J</v>
      </c>
      <c r="M1277" t="s">
        <v>20874</v>
      </c>
      <c r="N1277" t="str">
        <f>LOWER(CONCATENATE(assembly_staff_import[[#This Row],[Last Name]],LEFT(assembly_staff_import[[#This Row],[First Name (no initial)]],1),"@nyassembly.gov"))</f>
        <v>barberj@nyassembly.gov</v>
      </c>
      <c r="O1277" t="s">
        <v>29676</v>
      </c>
      <c r="P1277" t="e">
        <f>VLOOKUP(assembly_staff_import[[#This Row],[Full Name]],[3]!PEOPLE_March_20[#Data],1,0)</f>
        <v>#REF!</v>
      </c>
      <c r="Q1277" t="e">
        <f>VLOOKUP(assembly_staff_import[[#This Row],[Full Name]],[3]!Table17[#Data],3,0)</f>
        <v>#REF!</v>
      </c>
      <c r="R1277" t="e">
        <f>VLOOKUP(assembly_staff_import[[#This Row],[Formatted Works for Group]],[3]!Table7[#Data],1,0)</f>
        <v>#REF!</v>
      </c>
      <c r="S1277" t="str">
        <f>IF(assembly_staff_import[[#This Row],[Legislative Staff Type]]="Personal", assembly_staff_import[[#This Row],[Vlookup Works for Group]], assembly_staff_import[[#This Row],[Formatted Works for Group calc]]&amp;", Central Staff Office, Assembly")</f>
        <v>Print Shop, Central Staff Office, Assembly</v>
      </c>
      <c r="T1277" s="20" t="str">
        <f>TRIM(assembly_staff_import[[#This Row],[NAME_SOURCE_KEY]])</f>
        <v>BARBER, JEREMY J</v>
      </c>
      <c r="U1277" t="s">
        <v>29677</v>
      </c>
      <c r="V1277" t="s">
        <v>28076</v>
      </c>
      <c r="W1277" t="s">
        <v>29678</v>
      </c>
      <c r="Y1277"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77" t="s">
        <v>29601</v>
      </c>
      <c r="AA1277" t="e">
        <f>VLOOKUP(assembly_staff_import[[#This Row],[Formatted and corrected Works for Group Text]],[3]!Table4[#Data],1,0)</f>
        <v>#REF!</v>
      </c>
      <c r="AB1277" t="e">
        <f>VLOOKUP(assembly_staff_import[[#This Row],[Formatted and corrected Works for Group Text]],[3]!Table5[#Data],2,0)</f>
        <v>#REF!</v>
      </c>
      <c r="AC1277" t="str">
        <f>IF(TRIM(assembly_staff_import[[#This Row],[PUBLIC INFO ADDR_SOURCE_KEY]])="CAPITOL, ALBANY", "Legislative / Capitol Office", "District Office")</f>
        <v>Legislative / Capitol Office</v>
      </c>
      <c r="AD1277" t="s">
        <v>29602</v>
      </c>
      <c r="AF1277" t="str">
        <f t="shared" si="69"/>
        <v xml:space="preserve">215 </v>
      </c>
      <c r="AG1277" t="s">
        <v>29602</v>
      </c>
      <c r="AH1277" t="s">
        <v>29679</v>
      </c>
      <c r="AI1277" t="s">
        <v>29634</v>
      </c>
      <c r="AJ1277" t="s">
        <v>23493</v>
      </c>
    </row>
    <row r="1278" spans="1:36" x14ac:dyDescent="0.2">
      <c r="A1278" t="str">
        <f>TRIM(PROPER((assembly_staff_import[[#This Row],[First MI Name via NAME_SOURCE_KEY TEXT]]&amp;" "&amp;assembly_staff_import[[#This Row],[Last Name via NAME_SOURCE_KEY TEXT]]&amp;" "&amp;assembly_staff_import[[#This Row],[Suffix via NAME_SOURCE_KEY]])))</f>
        <v>Kevin A Deguire</v>
      </c>
      <c r="B1278" t="str">
        <f>TRIM(CONCATENATE(TRIM(assembly_staff_import[[#This Row],[Full Name]]), ", ", assembly_staff_import[[#This Row],[Title]]))</f>
        <v>Kevin A Deguire, Sr Bindery Operator</v>
      </c>
      <c r="C1278" t="e">
        <f>assembly_staff_import[[#This Row],[Vlookup_groups]]</f>
        <v>#REF!</v>
      </c>
      <c r="D1278" t="str">
        <f>IF(assembly_staff_import[[#This Row],[Legislative Staff Type]]="Personal",assembly_staff_import[[#This Row],[Formatted Personal Staff Office]],"")</f>
        <v/>
      </c>
      <c r="E1278" t="s">
        <v>65</v>
      </c>
      <c r="F1278" s="19" t="s">
        <v>10913</v>
      </c>
      <c r="G1278" t="s">
        <v>1237</v>
      </c>
      <c r="H1278" t="str">
        <f>TRIM(PROPER((assembly_staff_import[[#This Row],[Last Name via NAME_SOURCE_KEY TEXT]]&amp;" "&amp;assembly_staff_import[[#This Row],[Suffix via NAME_SOURCE_KEY]])))</f>
        <v>Deguire</v>
      </c>
      <c r="I1278" t="str">
        <f>PROPER(assembly_staff_import[[#This Row],[JOB TITLE_SOURCE_KEY]])</f>
        <v xml:space="preserve">Sr Bindery Operator                        </v>
      </c>
      <c r="J1278" t="s">
        <v>72</v>
      </c>
      <c r="K1278" t="str">
        <f>IF(assembly_staff_import[[#This Row],[Legislative Staff Type]]="Personal",assembly_staff_import[[#This Row],[Vlookup Reports To Person]], "")</f>
        <v/>
      </c>
      <c r="L1278" t="str">
        <f>PROPER(assembly_staff_import[[#This Row],[First MI Name via NAME_SOURCE_KEY TEXT]])</f>
        <v xml:space="preserve"> Kevin A</v>
      </c>
      <c r="M1278" t="s">
        <v>20348</v>
      </c>
      <c r="N1278" t="str">
        <f>LOWER(CONCATENATE(assembly_staff_import[[#This Row],[Last Name]],LEFT(assembly_staff_import[[#This Row],[First Name (no initial)]],1),"@nyassembly.gov"))</f>
        <v>deguirek@nyassembly.gov</v>
      </c>
      <c r="O1278" t="s">
        <v>4893</v>
      </c>
      <c r="P1278" t="e">
        <f>VLOOKUP(assembly_staff_import[[#This Row],[Full Name]],[3]!PEOPLE_March_20[#Data],1,0)</f>
        <v>#REF!</v>
      </c>
      <c r="Q1278" t="e">
        <f>VLOOKUP(assembly_staff_import[[#This Row],[Full Name]],[3]!Table17[#Data],3,0)</f>
        <v>#REF!</v>
      </c>
      <c r="R1278" t="e">
        <f>VLOOKUP(assembly_staff_import[[#This Row],[Formatted Works for Group]],[3]!Table7[#Data],1,0)</f>
        <v>#REF!</v>
      </c>
      <c r="S1278" t="str">
        <f>IF(assembly_staff_import[[#This Row],[Legislative Staff Type]]="Personal", assembly_staff_import[[#This Row],[Vlookup Works for Group]], assembly_staff_import[[#This Row],[Formatted Works for Group calc]]&amp;", Central Staff Office, Assembly")</f>
        <v>Print Shop, Central Staff Office, Assembly</v>
      </c>
      <c r="T1278" s="20" t="str">
        <f>TRIM(assembly_staff_import[[#This Row],[NAME_SOURCE_KEY]])</f>
        <v>DEGUIRE, KEVIN A</v>
      </c>
      <c r="U1278" t="s">
        <v>29680</v>
      </c>
      <c r="V1278" t="s">
        <v>29681</v>
      </c>
      <c r="W1278" t="s">
        <v>29682</v>
      </c>
      <c r="Y1278"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78" t="s">
        <v>29601</v>
      </c>
      <c r="AA1278" t="e">
        <f>VLOOKUP(assembly_staff_import[[#This Row],[Formatted and corrected Works for Group Text]],[3]!Table4[#Data],1,0)</f>
        <v>#REF!</v>
      </c>
      <c r="AB1278" t="e">
        <f>VLOOKUP(assembly_staff_import[[#This Row],[Formatted and corrected Works for Group Text]],[3]!Table5[#Data],2,0)</f>
        <v>#REF!</v>
      </c>
      <c r="AC1278" t="str">
        <f>IF(TRIM(assembly_staff_import[[#This Row],[PUBLIC INFO ADDR_SOURCE_KEY]])="CAPITOL, ALBANY", "Legislative / Capitol Office", "District Office")</f>
        <v>Legislative / Capitol Office</v>
      </c>
      <c r="AD1278" t="s">
        <v>29602</v>
      </c>
      <c r="AF1278" t="str">
        <f t="shared" si="69"/>
        <v xml:space="preserve">215 </v>
      </c>
      <c r="AG1278" t="s">
        <v>29602</v>
      </c>
      <c r="AH1278" t="s">
        <v>29683</v>
      </c>
      <c r="AI1278" t="s">
        <v>29643</v>
      </c>
      <c r="AJ1278" t="s">
        <v>23493</v>
      </c>
    </row>
    <row r="1279" spans="1:36" x14ac:dyDescent="0.2">
      <c r="A1279" t="str">
        <f>TRIM(PROPER((assembly_staff_import[[#This Row],[First MI Name via NAME_SOURCE_KEY TEXT]]&amp;" "&amp;assembly_staff_import[[#This Row],[Last Name via NAME_SOURCE_KEY TEXT]]&amp;" "&amp;assembly_staff_import[[#This Row],[Suffix via NAME_SOURCE_KEY]])))</f>
        <v>Kevin J Fairbairn</v>
      </c>
      <c r="B1279" t="str">
        <f>TRIM(CONCATENATE(TRIM(assembly_staff_import[[#This Row],[Full Name]]), ", ", assembly_staff_import[[#This Row],[Title]]))</f>
        <v>Kevin J Fairbairn, Sr Bindery Operator</v>
      </c>
      <c r="C1279" t="e">
        <f>assembly_staff_import[[#This Row],[Vlookup_groups]]</f>
        <v>#REF!</v>
      </c>
      <c r="D1279" t="str">
        <f>IF(assembly_staff_import[[#This Row],[Legislative Staff Type]]="Personal",assembly_staff_import[[#This Row],[Formatted Personal Staff Office]],"")</f>
        <v/>
      </c>
      <c r="E1279" t="s">
        <v>65</v>
      </c>
      <c r="F1279" s="19" t="s">
        <v>10913</v>
      </c>
      <c r="G1279" t="s">
        <v>1237</v>
      </c>
      <c r="H1279" t="str">
        <f>TRIM(PROPER((assembly_staff_import[[#This Row],[Last Name via NAME_SOURCE_KEY TEXT]]&amp;" "&amp;assembly_staff_import[[#This Row],[Suffix via NAME_SOURCE_KEY]])))</f>
        <v>Fairbairn</v>
      </c>
      <c r="I1279" t="str">
        <f>PROPER(assembly_staff_import[[#This Row],[JOB TITLE_SOURCE_KEY]])</f>
        <v xml:space="preserve">Sr Bindery Operator                        </v>
      </c>
      <c r="J1279" t="s">
        <v>72</v>
      </c>
      <c r="K1279" t="str">
        <f>IF(assembly_staff_import[[#This Row],[Legislative Staff Type]]="Personal",assembly_staff_import[[#This Row],[Vlookup Reports To Person]], "")</f>
        <v/>
      </c>
      <c r="L1279" t="str">
        <f>PROPER(assembly_staff_import[[#This Row],[First MI Name via NAME_SOURCE_KEY TEXT]])</f>
        <v xml:space="preserve"> Kevin J</v>
      </c>
      <c r="M1279" t="s">
        <v>19891</v>
      </c>
      <c r="N1279" t="str">
        <f>LOWER(CONCATENATE(assembly_staff_import[[#This Row],[Last Name]],LEFT(assembly_staff_import[[#This Row],[First Name (no initial)]],1),"@nyassembly.gov"))</f>
        <v>fairbairnk@nyassembly.gov</v>
      </c>
      <c r="O1279" t="s">
        <v>4893</v>
      </c>
      <c r="P1279" t="e">
        <f>VLOOKUP(assembly_staff_import[[#This Row],[Full Name]],[3]!PEOPLE_March_20[#Data],1,0)</f>
        <v>#REF!</v>
      </c>
      <c r="Q1279" t="e">
        <f>VLOOKUP(assembly_staff_import[[#This Row],[Full Name]],[3]!Table17[#Data],3,0)</f>
        <v>#REF!</v>
      </c>
      <c r="R1279" t="e">
        <f>VLOOKUP(assembly_staff_import[[#This Row],[Formatted Works for Group]],[3]!Table7[#Data],1,0)</f>
        <v>#REF!</v>
      </c>
      <c r="S1279" t="str">
        <f>IF(assembly_staff_import[[#This Row],[Legislative Staff Type]]="Personal", assembly_staff_import[[#This Row],[Vlookup Works for Group]], assembly_staff_import[[#This Row],[Formatted Works for Group calc]]&amp;", Central Staff Office, Assembly")</f>
        <v>Print Shop, Central Staff Office, Assembly</v>
      </c>
      <c r="T1279" s="20" t="str">
        <f>TRIM(assembly_staff_import[[#This Row],[NAME_SOURCE_KEY]])</f>
        <v>FAIRBAIRN, KEVIN J</v>
      </c>
      <c r="U1279" t="s">
        <v>29684</v>
      </c>
      <c r="V1279" t="s">
        <v>29685</v>
      </c>
      <c r="W1279" t="s">
        <v>27886</v>
      </c>
      <c r="Y1279"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79" t="s">
        <v>29601</v>
      </c>
      <c r="AA1279" t="e">
        <f>VLOOKUP(assembly_staff_import[[#This Row],[Formatted and corrected Works for Group Text]],[3]!Table4[#Data],1,0)</f>
        <v>#REF!</v>
      </c>
      <c r="AB1279" t="e">
        <f>VLOOKUP(assembly_staff_import[[#This Row],[Formatted and corrected Works for Group Text]],[3]!Table5[#Data],2,0)</f>
        <v>#REF!</v>
      </c>
      <c r="AC1279" t="str">
        <f>IF(TRIM(assembly_staff_import[[#This Row],[PUBLIC INFO ADDR_SOURCE_KEY]])="CAPITOL, ALBANY", "Legislative / Capitol Office", "District Office")</f>
        <v>Legislative / Capitol Office</v>
      </c>
      <c r="AD1279" t="s">
        <v>29602</v>
      </c>
      <c r="AF1279" t="str">
        <f t="shared" si="69"/>
        <v xml:space="preserve">215 </v>
      </c>
      <c r="AG1279" t="s">
        <v>29602</v>
      </c>
      <c r="AH1279" t="s">
        <v>29686</v>
      </c>
      <c r="AI1279" t="s">
        <v>29643</v>
      </c>
      <c r="AJ1279" t="s">
        <v>23493</v>
      </c>
    </row>
    <row r="1280" spans="1:36" x14ac:dyDescent="0.2">
      <c r="A1280" t="str">
        <f>TRIM(PROPER((assembly_staff_import[[#This Row],[First MI Name via NAME_SOURCE_KEY TEXT]]&amp;" "&amp;assembly_staff_import[[#This Row],[Last Name via NAME_SOURCE_KEY TEXT]]&amp;" "&amp;assembly_staff_import[[#This Row],[Suffix via NAME_SOURCE_KEY]])))</f>
        <v>Lemon J Burton</v>
      </c>
      <c r="B1280" t="str">
        <f>TRIM(CONCATENATE(TRIM(assembly_staff_import[[#This Row],[Full Name]]), ", ", assembly_staff_import[[#This Row],[Title]]))</f>
        <v>Lemon J Burton, Sr Bindery Operator</v>
      </c>
      <c r="C1280" t="e">
        <f>assembly_staff_import[[#This Row],[Vlookup_groups]]</f>
        <v>#REF!</v>
      </c>
      <c r="D1280" t="str">
        <f>IF(assembly_staff_import[[#This Row],[Legislative Staff Type]]="Personal",assembly_staff_import[[#This Row],[Formatted Personal Staff Office]],"")</f>
        <v/>
      </c>
      <c r="E1280" t="s">
        <v>65</v>
      </c>
      <c r="F1280" s="19" t="s">
        <v>10913</v>
      </c>
      <c r="G1280" t="s">
        <v>1237</v>
      </c>
      <c r="H1280" t="str">
        <f>TRIM(PROPER((assembly_staff_import[[#This Row],[Last Name via NAME_SOURCE_KEY TEXT]]&amp;" "&amp;assembly_staff_import[[#This Row],[Suffix via NAME_SOURCE_KEY]])))</f>
        <v>Burton</v>
      </c>
      <c r="I1280" t="str">
        <f>PROPER(assembly_staff_import[[#This Row],[JOB TITLE_SOURCE_KEY]])</f>
        <v xml:space="preserve">Sr Bindery Operator                        </v>
      </c>
      <c r="J1280" t="s">
        <v>72</v>
      </c>
      <c r="K1280" t="str">
        <f>IF(assembly_staff_import[[#This Row],[Legislative Staff Type]]="Personal",assembly_staff_import[[#This Row],[Vlookup Reports To Person]], "")</f>
        <v/>
      </c>
      <c r="L1280" t="str">
        <f>PROPER(assembly_staff_import[[#This Row],[First MI Name via NAME_SOURCE_KEY TEXT]])</f>
        <v xml:space="preserve"> Lemon J</v>
      </c>
      <c r="M1280" t="s">
        <v>20394</v>
      </c>
      <c r="N1280" t="str">
        <f>LOWER(CONCATENATE(assembly_staff_import[[#This Row],[Last Name]],LEFT(assembly_staff_import[[#This Row],[First Name (no initial)]],1),"@nyassembly.gov"))</f>
        <v>burtonl@nyassembly.gov</v>
      </c>
      <c r="O1280" t="s">
        <v>583</v>
      </c>
      <c r="P1280" t="e">
        <f>VLOOKUP(assembly_staff_import[[#This Row],[Full Name]],[3]!PEOPLE_March_20[#Data],1,0)</f>
        <v>#REF!</v>
      </c>
      <c r="Q1280" t="e">
        <f>VLOOKUP(assembly_staff_import[[#This Row],[Full Name]],[3]!Table17[#Data],3,0)</f>
        <v>#REF!</v>
      </c>
      <c r="R1280" t="e">
        <f>VLOOKUP(assembly_staff_import[[#This Row],[Formatted Works for Group]],[3]!Table7[#Data],1,0)</f>
        <v>#REF!</v>
      </c>
      <c r="S1280" t="str">
        <f>IF(assembly_staff_import[[#This Row],[Legislative Staff Type]]="Personal", assembly_staff_import[[#This Row],[Vlookup Works for Group]], assembly_staff_import[[#This Row],[Formatted Works for Group calc]]&amp;", Central Staff Office, Assembly")</f>
        <v>Print Shop, Central Staff Office, Assembly</v>
      </c>
      <c r="T1280" s="20" t="str">
        <f>TRIM(assembly_staff_import[[#This Row],[NAME_SOURCE_KEY]])</f>
        <v>BURTON, LEMON J</v>
      </c>
      <c r="U1280" t="s">
        <v>29687</v>
      </c>
      <c r="V1280" t="s">
        <v>29688</v>
      </c>
      <c r="W1280" t="s">
        <v>29689</v>
      </c>
      <c r="Y1280"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80" t="s">
        <v>29601</v>
      </c>
      <c r="AA1280" t="e">
        <f>VLOOKUP(assembly_staff_import[[#This Row],[Formatted and corrected Works for Group Text]],[3]!Table4[#Data],1,0)</f>
        <v>#REF!</v>
      </c>
      <c r="AB1280" t="e">
        <f>VLOOKUP(assembly_staff_import[[#This Row],[Formatted and corrected Works for Group Text]],[3]!Table5[#Data],2,0)</f>
        <v>#REF!</v>
      </c>
      <c r="AC1280" t="str">
        <f>IF(TRIM(assembly_staff_import[[#This Row],[PUBLIC INFO ADDR_SOURCE_KEY]])="CAPITOL, ALBANY", "Legislative / Capitol Office", "District Office")</f>
        <v>Legislative / Capitol Office</v>
      </c>
      <c r="AD1280" t="s">
        <v>29602</v>
      </c>
      <c r="AF1280" t="str">
        <f t="shared" si="69"/>
        <v xml:space="preserve">215 </v>
      </c>
      <c r="AG1280" t="s">
        <v>29602</v>
      </c>
      <c r="AH1280" t="s">
        <v>29690</v>
      </c>
      <c r="AI1280" t="s">
        <v>29643</v>
      </c>
      <c r="AJ1280" t="s">
        <v>23493</v>
      </c>
    </row>
    <row r="1281" spans="1:36" x14ac:dyDescent="0.2">
      <c r="A1281" t="str">
        <f>TRIM(PROPER((assembly_staff_import[[#This Row],[First MI Name via NAME_SOURCE_KEY TEXT]]&amp;" "&amp;assembly_staff_import[[#This Row],[Last Name via NAME_SOURCE_KEY TEXT]]&amp;" "&amp;assembly_staff_import[[#This Row],[Suffix via NAME_SOURCE_KEY]])))</f>
        <v>Manuel Ortiz</v>
      </c>
      <c r="B1281" t="str">
        <f>TRIM(CONCATENATE(TRIM(assembly_staff_import[[#This Row],[Full Name]]), ", ", assembly_staff_import[[#This Row],[Title]]))</f>
        <v>Manuel Ortiz, Journey Person</v>
      </c>
      <c r="C1281" t="e">
        <f>assembly_staff_import[[#This Row],[Vlookup_groups]]</f>
        <v>#REF!</v>
      </c>
      <c r="D1281" t="str">
        <f>IF(assembly_staff_import[[#This Row],[Legislative Staff Type]]="Personal",assembly_staff_import[[#This Row],[Formatted Personal Staff Office]],"")</f>
        <v/>
      </c>
      <c r="E1281" t="s">
        <v>65</v>
      </c>
      <c r="F1281" s="19" t="s">
        <v>10913</v>
      </c>
      <c r="G1281" t="s">
        <v>1237</v>
      </c>
      <c r="H1281" t="str">
        <f>TRIM(PROPER((assembly_staff_import[[#This Row],[Last Name via NAME_SOURCE_KEY TEXT]]&amp;" "&amp;assembly_staff_import[[#This Row],[Suffix via NAME_SOURCE_KEY]])))</f>
        <v>Ortiz</v>
      </c>
      <c r="I1281" t="str">
        <f>PROPER(assembly_staff_import[[#This Row],[JOB TITLE_SOURCE_KEY]])</f>
        <v xml:space="preserve">Journey Person                             </v>
      </c>
      <c r="J1281" t="s">
        <v>72</v>
      </c>
      <c r="K1281" t="str">
        <f>IF(assembly_staff_import[[#This Row],[Legislative Staff Type]]="Personal",assembly_staff_import[[#This Row],[Vlookup Reports To Person]], "")</f>
        <v/>
      </c>
      <c r="L1281" t="str">
        <f>PROPER(assembly_staff_import[[#This Row],[First MI Name via NAME_SOURCE_KEY TEXT]])</f>
        <v xml:space="preserve"> Manuel</v>
      </c>
      <c r="M1281" t="s">
        <v>19172</v>
      </c>
      <c r="N1281" t="str">
        <f>LOWER(CONCATENATE(assembly_staff_import[[#This Row],[Last Name]],LEFT(assembly_staff_import[[#This Row],[First Name (no initial)]],1),"@nyassembly.gov"))</f>
        <v>ortizm@nyassembly.gov</v>
      </c>
      <c r="O1281" t="s">
        <v>19174</v>
      </c>
      <c r="P1281" t="e">
        <f>VLOOKUP(assembly_staff_import[[#This Row],[Full Name]],[3]!PEOPLE_March_20[#Data],1,0)</f>
        <v>#REF!</v>
      </c>
      <c r="Q1281" t="e">
        <f>VLOOKUP(assembly_staff_import[[#This Row],[Full Name]],[3]!Table17[#Data],3,0)</f>
        <v>#REF!</v>
      </c>
      <c r="R1281" t="e">
        <f>VLOOKUP(assembly_staff_import[[#This Row],[Formatted Works for Group]],[3]!Table7[#Data],1,0)</f>
        <v>#REF!</v>
      </c>
      <c r="S1281" t="str">
        <f>IF(assembly_staff_import[[#This Row],[Legislative Staff Type]]="Personal", assembly_staff_import[[#This Row],[Vlookup Works for Group]], assembly_staff_import[[#This Row],[Formatted Works for Group calc]]&amp;", Central Staff Office, Assembly")</f>
        <v>Print Shop, Central Staff Office, Assembly</v>
      </c>
      <c r="T1281" s="20" t="str">
        <f>TRIM(assembly_staff_import[[#This Row],[NAME_SOURCE_KEY]])</f>
        <v>ORTIZ, MANUEL</v>
      </c>
      <c r="U1281" t="s">
        <v>29691</v>
      </c>
      <c r="V1281" t="s">
        <v>26006</v>
      </c>
      <c r="W1281" t="s">
        <v>23690</v>
      </c>
      <c r="Y1281"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81" t="s">
        <v>29601</v>
      </c>
      <c r="AA1281" t="e">
        <f>VLOOKUP(assembly_staff_import[[#This Row],[Formatted and corrected Works for Group Text]],[3]!Table4[#Data],1,0)</f>
        <v>#REF!</v>
      </c>
      <c r="AB1281" t="e">
        <f>VLOOKUP(assembly_staff_import[[#This Row],[Formatted and corrected Works for Group Text]],[3]!Table5[#Data],2,0)</f>
        <v>#REF!</v>
      </c>
      <c r="AC1281" t="str">
        <f>IF(TRIM(assembly_staff_import[[#This Row],[PUBLIC INFO ADDR_SOURCE_KEY]])="CAPITOL, ALBANY", "Legislative / Capitol Office", "District Office")</f>
        <v>Legislative / Capitol Office</v>
      </c>
      <c r="AD1281" t="s">
        <v>29602</v>
      </c>
      <c r="AF1281" t="str">
        <f t="shared" si="69"/>
        <v xml:space="preserve">215 </v>
      </c>
      <c r="AG1281" t="s">
        <v>29602</v>
      </c>
      <c r="AH1281" t="s">
        <v>29692</v>
      </c>
      <c r="AI1281" t="s">
        <v>24581</v>
      </c>
      <c r="AJ1281" t="s">
        <v>23493</v>
      </c>
    </row>
    <row r="1282" spans="1:36" x14ac:dyDescent="0.2">
      <c r="A1282" t="str">
        <f>TRIM(PROPER((assembly_staff_import[[#This Row],[First MI Name via NAME_SOURCE_KEY TEXT]]&amp;" "&amp;assembly_staff_import[[#This Row],[Last Name via NAME_SOURCE_KEY TEXT]]&amp;" "&amp;assembly_staff_import[[#This Row],[Suffix via NAME_SOURCE_KEY]])))</f>
        <v>Marsha L Booth</v>
      </c>
      <c r="B1282" t="str">
        <f>TRIM(CONCATENATE(TRIM(assembly_staff_import[[#This Row],[Full Name]]), ", ", assembly_staff_import[[#This Row],[Title]]))</f>
        <v>Marsha L Booth, Sr Systems Operator</v>
      </c>
      <c r="C1282" t="e">
        <f>assembly_staff_import[[#This Row],[Vlookup_groups]]</f>
        <v>#REF!</v>
      </c>
      <c r="D1282" t="str">
        <f>IF(assembly_staff_import[[#This Row],[Legislative Staff Type]]="Personal",assembly_staff_import[[#This Row],[Formatted Personal Staff Office]],"")</f>
        <v/>
      </c>
      <c r="E1282" t="s">
        <v>65</v>
      </c>
      <c r="F1282" s="19" t="s">
        <v>10913</v>
      </c>
      <c r="G1282" t="s">
        <v>1237</v>
      </c>
      <c r="H1282" t="str">
        <f>TRIM(PROPER((assembly_staff_import[[#This Row],[Last Name via NAME_SOURCE_KEY TEXT]]&amp;" "&amp;assembly_staff_import[[#This Row],[Suffix via NAME_SOURCE_KEY]])))</f>
        <v>Booth</v>
      </c>
      <c r="I1282" t="str">
        <f>PROPER(assembly_staff_import[[#This Row],[JOB TITLE_SOURCE_KEY]])</f>
        <v xml:space="preserve">Sr Systems Operator                        </v>
      </c>
      <c r="J1282" t="s">
        <v>72</v>
      </c>
      <c r="K1282" t="str">
        <f>IF(assembly_staff_import[[#This Row],[Legislative Staff Type]]="Personal",assembly_staff_import[[#This Row],[Vlookup Reports To Person]], "")</f>
        <v/>
      </c>
      <c r="L1282" t="str">
        <f>PROPER(assembly_staff_import[[#This Row],[First MI Name via NAME_SOURCE_KEY TEXT]])</f>
        <v xml:space="preserve"> Marsha L</v>
      </c>
      <c r="M1282" t="s">
        <v>20850</v>
      </c>
      <c r="N1282" t="str">
        <f>LOWER(CONCATENATE(assembly_staff_import[[#This Row],[Last Name]],LEFT(assembly_staff_import[[#This Row],[First Name (no initial)]],1),"@nyassembly.gov"))</f>
        <v>boothm@nyassembly.gov</v>
      </c>
      <c r="O1282" t="s">
        <v>29693</v>
      </c>
      <c r="P1282" t="e">
        <f>VLOOKUP(assembly_staff_import[[#This Row],[Full Name]],[3]!PEOPLE_March_20[#Data],1,0)</f>
        <v>#REF!</v>
      </c>
      <c r="Q1282" t="e">
        <f>VLOOKUP(assembly_staff_import[[#This Row],[Full Name]],[3]!Table17[#Data],3,0)</f>
        <v>#REF!</v>
      </c>
      <c r="R1282" t="e">
        <f>VLOOKUP(assembly_staff_import[[#This Row],[Formatted Works for Group]],[3]!Table7[#Data],1,0)</f>
        <v>#REF!</v>
      </c>
      <c r="S1282" t="str">
        <f>IF(assembly_staff_import[[#This Row],[Legislative Staff Type]]="Personal", assembly_staff_import[[#This Row],[Vlookup Works for Group]], assembly_staff_import[[#This Row],[Formatted Works for Group calc]]&amp;", Central Staff Office, Assembly")</f>
        <v>Print Shop, Central Staff Office, Assembly</v>
      </c>
      <c r="T1282" s="20" t="str">
        <f>TRIM(assembly_staff_import[[#This Row],[NAME_SOURCE_KEY]])</f>
        <v>BOOTH, MARSHA L</v>
      </c>
      <c r="U1282" t="s">
        <v>29694</v>
      </c>
      <c r="V1282" t="s">
        <v>29695</v>
      </c>
      <c r="W1282" t="s">
        <v>29696</v>
      </c>
      <c r="Y1282"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82" t="s">
        <v>29601</v>
      </c>
      <c r="AA1282" t="e">
        <f>VLOOKUP(assembly_staff_import[[#This Row],[Formatted and corrected Works for Group Text]],[3]!Table4[#Data],1,0)</f>
        <v>#REF!</v>
      </c>
      <c r="AB1282" t="e">
        <f>VLOOKUP(assembly_staff_import[[#This Row],[Formatted and corrected Works for Group Text]],[3]!Table5[#Data],2,0)</f>
        <v>#REF!</v>
      </c>
      <c r="AC1282" t="str">
        <f>IF(TRIM(assembly_staff_import[[#This Row],[PUBLIC INFO ADDR_SOURCE_KEY]])="CAPITOL, ALBANY", "Legislative / Capitol Office", "District Office")</f>
        <v>Legislative / Capitol Office</v>
      </c>
      <c r="AD1282" t="s">
        <v>29602</v>
      </c>
      <c r="AF1282" t="str">
        <f t="shared" si="69"/>
        <v xml:space="preserve">215 </v>
      </c>
      <c r="AG1282" t="s">
        <v>29602</v>
      </c>
      <c r="AH1282" t="s">
        <v>29697</v>
      </c>
      <c r="AI1282" t="s">
        <v>29609</v>
      </c>
      <c r="AJ1282" t="s">
        <v>23493</v>
      </c>
    </row>
    <row r="1283" spans="1:36" x14ac:dyDescent="0.2">
      <c r="A1283" t="str">
        <f>TRIM(PROPER((assembly_staff_import[[#This Row],[First MI Name via NAME_SOURCE_KEY TEXT]]&amp;" "&amp;assembly_staff_import[[#This Row],[Last Name via NAME_SOURCE_KEY TEXT]]&amp;" "&amp;assembly_staff_import[[#This Row],[Suffix via NAME_SOURCE_KEY]])))</f>
        <v>Mary A Upton</v>
      </c>
      <c r="B1283" t="str">
        <f>TRIM(CONCATENATE(TRIM(assembly_staff_import[[#This Row],[Full Name]]), ", ", assembly_staff_import[[#This Row],[Title]]))</f>
        <v>Mary A Upton, Systems Operator</v>
      </c>
      <c r="C1283" t="e">
        <f>assembly_staff_import[[#This Row],[Vlookup_groups]]</f>
        <v>#REF!</v>
      </c>
      <c r="D1283" t="str">
        <f>IF(assembly_staff_import[[#This Row],[Legislative Staff Type]]="Personal",assembly_staff_import[[#This Row],[Formatted Personal Staff Office]],"")</f>
        <v/>
      </c>
      <c r="E1283" t="s">
        <v>65</v>
      </c>
      <c r="F1283" s="19" t="s">
        <v>10913</v>
      </c>
      <c r="G1283" t="s">
        <v>1237</v>
      </c>
      <c r="H1283" t="str">
        <f>TRIM(PROPER((assembly_staff_import[[#This Row],[Last Name via NAME_SOURCE_KEY TEXT]]&amp;" "&amp;assembly_staff_import[[#This Row],[Suffix via NAME_SOURCE_KEY]])))</f>
        <v>Upton</v>
      </c>
      <c r="I1283" t="str">
        <f>PROPER(assembly_staff_import[[#This Row],[JOB TITLE_SOURCE_KEY]])</f>
        <v xml:space="preserve">Systems Operator                           </v>
      </c>
      <c r="J1283" t="s">
        <v>72</v>
      </c>
      <c r="K1283" t="str">
        <f>IF(assembly_staff_import[[#This Row],[Legislative Staff Type]]="Personal",assembly_staff_import[[#This Row],[Vlookup Reports To Person]], "")</f>
        <v/>
      </c>
      <c r="L1283" t="str">
        <f>PROPER(assembly_staff_import[[#This Row],[First MI Name via NAME_SOURCE_KEY TEXT]])</f>
        <v xml:space="preserve"> Mary A</v>
      </c>
      <c r="M1283" t="s">
        <v>18835</v>
      </c>
      <c r="N1283" t="str">
        <f>LOWER(CONCATENATE(assembly_staff_import[[#This Row],[Last Name]],LEFT(assembly_staff_import[[#This Row],[First Name (no initial)]],1),"@nyassembly.gov"))</f>
        <v>uptonm@nyassembly.gov</v>
      </c>
      <c r="O1283" t="s">
        <v>904</v>
      </c>
      <c r="P1283" t="e">
        <f>VLOOKUP(assembly_staff_import[[#This Row],[Full Name]],[3]!PEOPLE_March_20[#Data],1,0)</f>
        <v>#REF!</v>
      </c>
      <c r="Q1283" t="e">
        <f>VLOOKUP(assembly_staff_import[[#This Row],[Full Name]],[3]!Table17[#Data],3,0)</f>
        <v>#REF!</v>
      </c>
      <c r="R1283" t="e">
        <f>VLOOKUP(assembly_staff_import[[#This Row],[Formatted Works for Group]],[3]!Table7[#Data],1,0)</f>
        <v>#REF!</v>
      </c>
      <c r="S1283" t="str">
        <f>IF(assembly_staff_import[[#This Row],[Legislative Staff Type]]="Personal", assembly_staff_import[[#This Row],[Vlookup Works for Group]], assembly_staff_import[[#This Row],[Formatted Works for Group calc]]&amp;", Central Staff Office, Assembly")</f>
        <v>Print Shop, Central Staff Office, Assembly</v>
      </c>
      <c r="T1283" s="20" t="str">
        <f>TRIM(assembly_staff_import[[#This Row],[NAME_SOURCE_KEY]])</f>
        <v>UPTON, MARY A</v>
      </c>
      <c r="U1283" t="s">
        <v>29698</v>
      </c>
      <c r="V1283" t="s">
        <v>29699</v>
      </c>
      <c r="W1283" t="s">
        <v>29700</v>
      </c>
      <c r="Y1283"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83" t="s">
        <v>29601</v>
      </c>
      <c r="AA1283" t="e">
        <f>VLOOKUP(assembly_staff_import[[#This Row],[Formatted and corrected Works for Group Text]],[3]!Table4[#Data],1,0)</f>
        <v>#REF!</v>
      </c>
      <c r="AB1283" t="e">
        <f>VLOOKUP(assembly_staff_import[[#This Row],[Formatted and corrected Works for Group Text]],[3]!Table5[#Data],2,0)</f>
        <v>#REF!</v>
      </c>
      <c r="AC1283" t="str">
        <f>IF(TRIM(assembly_staff_import[[#This Row],[PUBLIC INFO ADDR_SOURCE_KEY]])="CAPITOL, ALBANY", "Legislative / Capitol Office", "District Office")</f>
        <v>Legislative / Capitol Office</v>
      </c>
      <c r="AD1283" t="s">
        <v>29602</v>
      </c>
      <c r="AF1283" t="str">
        <f t="shared" si="69"/>
        <v xml:space="preserve">215 </v>
      </c>
      <c r="AG1283" t="s">
        <v>29602</v>
      </c>
      <c r="AH1283" t="s">
        <v>29701</v>
      </c>
      <c r="AI1283" t="s">
        <v>25440</v>
      </c>
      <c r="AJ1283" t="s">
        <v>23493</v>
      </c>
    </row>
    <row r="1284" spans="1:36" x14ac:dyDescent="0.2">
      <c r="A1284" t="str">
        <f>TRIM(PROPER((assembly_staff_import[[#This Row],[First MI Name via NAME_SOURCE_KEY TEXT]]&amp;" "&amp;assembly_staff_import[[#This Row],[Last Name via NAME_SOURCE_KEY TEXT]]&amp;" "&amp;assembly_staff_import[[#This Row],[Suffix via NAME_SOURCE_KEY]])))</f>
        <v>Raymond T Conley</v>
      </c>
      <c r="B1284" t="str">
        <f>TRIM(CONCATENATE(TRIM(assembly_staff_import[[#This Row],[Full Name]]), ", ", assembly_staff_import[[#This Row],[Title]]))</f>
        <v>Raymond T Conley, Sr Press Operator</v>
      </c>
      <c r="C1284" t="e">
        <f>assembly_staff_import[[#This Row],[Vlookup_groups]]</f>
        <v>#REF!</v>
      </c>
      <c r="D1284" t="str">
        <f>IF(assembly_staff_import[[#This Row],[Legislative Staff Type]]="Personal",assembly_staff_import[[#This Row],[Formatted Personal Staff Office]],"")</f>
        <v/>
      </c>
      <c r="E1284" t="s">
        <v>65</v>
      </c>
      <c r="F1284" s="19" t="s">
        <v>10913</v>
      </c>
      <c r="G1284" t="s">
        <v>1237</v>
      </c>
      <c r="H1284" t="str">
        <f>TRIM(PROPER((assembly_staff_import[[#This Row],[Last Name via NAME_SOURCE_KEY TEXT]]&amp;" "&amp;assembly_staff_import[[#This Row],[Suffix via NAME_SOURCE_KEY]])))</f>
        <v>Conley</v>
      </c>
      <c r="I1284" t="str">
        <f>PROPER(assembly_staff_import[[#This Row],[JOB TITLE_SOURCE_KEY]])</f>
        <v xml:space="preserve">Sr Press Operator                          </v>
      </c>
      <c r="J1284" t="s">
        <v>72</v>
      </c>
      <c r="K1284" t="str">
        <f>IF(assembly_staff_import[[#This Row],[Legislative Staff Type]]="Personal",assembly_staff_import[[#This Row],[Vlookup Reports To Person]], "")</f>
        <v/>
      </c>
      <c r="L1284" t="str">
        <f>PROPER(assembly_staff_import[[#This Row],[First MI Name via NAME_SOURCE_KEY TEXT]])</f>
        <v xml:space="preserve"> Raymond T</v>
      </c>
      <c r="M1284" t="s">
        <v>20382</v>
      </c>
      <c r="N1284" t="str">
        <f>LOWER(CONCATENATE(assembly_staff_import[[#This Row],[Last Name]],LEFT(assembly_staff_import[[#This Row],[First Name (no initial)]],1),"@nyassembly.gov"))</f>
        <v>conleyr@nyassembly.gov</v>
      </c>
      <c r="O1284" t="s">
        <v>29111</v>
      </c>
      <c r="P1284" t="e">
        <f>VLOOKUP(assembly_staff_import[[#This Row],[Full Name]],[3]!PEOPLE_March_20[#Data],1,0)</f>
        <v>#REF!</v>
      </c>
      <c r="Q1284" t="e">
        <f>VLOOKUP(assembly_staff_import[[#This Row],[Full Name]],[3]!Table17[#Data],3,0)</f>
        <v>#REF!</v>
      </c>
      <c r="R1284" t="e">
        <f>VLOOKUP(assembly_staff_import[[#This Row],[Formatted Works for Group]],[3]!Table7[#Data],1,0)</f>
        <v>#REF!</v>
      </c>
      <c r="S1284" t="str">
        <f>IF(assembly_staff_import[[#This Row],[Legislative Staff Type]]="Personal", assembly_staff_import[[#This Row],[Vlookup Works for Group]], assembly_staff_import[[#This Row],[Formatted Works for Group calc]]&amp;", Central Staff Office, Assembly")</f>
        <v>Print Shop, Central Staff Office, Assembly</v>
      </c>
      <c r="T1284" s="20" t="str">
        <f>TRIM(assembly_staff_import[[#This Row],[NAME_SOURCE_KEY]])</f>
        <v>CONLEY, RAYMOND T</v>
      </c>
      <c r="U1284" t="s">
        <v>29702</v>
      </c>
      <c r="V1284" t="s">
        <v>29703</v>
      </c>
      <c r="W1284" t="s">
        <v>29704</v>
      </c>
      <c r="Y1284"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84" t="s">
        <v>29601</v>
      </c>
      <c r="AA1284" t="e">
        <f>VLOOKUP(assembly_staff_import[[#This Row],[Formatted and corrected Works for Group Text]],[3]!Table4[#Data],1,0)</f>
        <v>#REF!</v>
      </c>
      <c r="AB1284" t="e">
        <f>VLOOKUP(assembly_staff_import[[#This Row],[Formatted and corrected Works for Group Text]],[3]!Table5[#Data],2,0)</f>
        <v>#REF!</v>
      </c>
      <c r="AC1284" t="str">
        <f>IF(TRIM(assembly_staff_import[[#This Row],[PUBLIC INFO ADDR_SOURCE_KEY]])="CAPITOL, ALBANY", "Legislative / Capitol Office", "District Office")</f>
        <v>Legislative / Capitol Office</v>
      </c>
      <c r="AD1284" t="s">
        <v>29602</v>
      </c>
      <c r="AF1284" t="str">
        <f t="shared" si="69"/>
        <v xml:space="preserve">215 </v>
      </c>
      <c r="AG1284" t="s">
        <v>29602</v>
      </c>
      <c r="AH1284" t="s">
        <v>29705</v>
      </c>
      <c r="AI1284" t="s">
        <v>29634</v>
      </c>
      <c r="AJ1284" t="s">
        <v>23493</v>
      </c>
    </row>
    <row r="1285" spans="1:36" x14ac:dyDescent="0.2">
      <c r="A1285" t="str">
        <f>TRIM(PROPER((assembly_staff_import[[#This Row],[First MI Name via NAME_SOURCE_KEY TEXT]]&amp;" "&amp;assembly_staff_import[[#This Row],[Last Name via NAME_SOURCE_KEY TEXT]]&amp;" "&amp;assembly_staff_import[[#This Row],[Suffix via NAME_SOURCE_KEY]])))</f>
        <v>Richard A Jr Demassio Jr</v>
      </c>
      <c r="B1285" t="str">
        <f>TRIM(CONCATENATE(TRIM(assembly_staff_import[[#This Row],[Full Name]]), ", ", assembly_staff_import[[#This Row],[Title]]))</f>
        <v>Richard A Jr Demassio Jr, Journey Person</v>
      </c>
      <c r="C1285" t="e">
        <f>assembly_staff_import[[#This Row],[Vlookup_groups]]</f>
        <v>#REF!</v>
      </c>
      <c r="D1285" t="str">
        <f>IF(assembly_staff_import[[#This Row],[Legislative Staff Type]]="Personal",assembly_staff_import[[#This Row],[Formatted Personal Staff Office]],"")</f>
        <v/>
      </c>
      <c r="E1285" t="s">
        <v>65</v>
      </c>
      <c r="F1285" s="19" t="s">
        <v>10913</v>
      </c>
      <c r="G1285" t="s">
        <v>1237</v>
      </c>
      <c r="H1285" t="str">
        <f>TRIM(PROPER((assembly_staff_import[[#This Row],[Last Name via NAME_SOURCE_KEY TEXT]]&amp;" "&amp;assembly_staff_import[[#This Row],[Suffix via NAME_SOURCE_KEY]])))</f>
        <v>Demassio Jr</v>
      </c>
      <c r="I1285" t="str">
        <f>PROPER(assembly_staff_import[[#This Row],[JOB TITLE_SOURCE_KEY]])</f>
        <v xml:space="preserve">Journey Person                             </v>
      </c>
      <c r="J1285" t="s">
        <v>72</v>
      </c>
      <c r="K1285" t="str">
        <f>IF(assembly_staff_import[[#This Row],[Legislative Staff Type]]="Personal",assembly_staff_import[[#This Row],[Vlookup Reports To Person]], "")</f>
        <v/>
      </c>
      <c r="L1285" t="str">
        <f>PROPER(assembly_staff_import[[#This Row],[First MI Name via NAME_SOURCE_KEY TEXT]])</f>
        <v xml:space="preserve"> Richard A Jr</v>
      </c>
      <c r="M1285" t="s">
        <v>20314</v>
      </c>
      <c r="N1285" t="str">
        <f>LOWER(CONCATENATE(assembly_staff_import[[#This Row],[Last Name]],LEFT(assembly_staff_import[[#This Row],[First Name (no initial)]],1),"@nyassembly.gov"))</f>
        <v>demassio jrr@nyassembly.gov</v>
      </c>
      <c r="O1285" t="s">
        <v>3996</v>
      </c>
      <c r="P1285" t="e">
        <f>VLOOKUP(assembly_staff_import[[#This Row],[Full Name]],[3]!PEOPLE_March_20[#Data],1,0)</f>
        <v>#REF!</v>
      </c>
      <c r="Q1285" t="e">
        <f>VLOOKUP(assembly_staff_import[[#This Row],[Full Name]],[3]!Table17[#Data],3,0)</f>
        <v>#REF!</v>
      </c>
      <c r="R1285" t="e">
        <f>VLOOKUP(assembly_staff_import[[#This Row],[Formatted Works for Group]],[3]!Table7[#Data],1,0)</f>
        <v>#REF!</v>
      </c>
      <c r="S1285" t="str">
        <f>IF(assembly_staff_import[[#This Row],[Legislative Staff Type]]="Personal", assembly_staff_import[[#This Row],[Vlookup Works for Group]], assembly_staff_import[[#This Row],[Formatted Works for Group calc]]&amp;", Central Staff Office, Assembly")</f>
        <v>Print Shop, Central Staff Office, Assembly</v>
      </c>
      <c r="T1285" s="20" t="str">
        <f>TRIM(assembly_staff_import[[#This Row],[NAME_SOURCE_KEY]])</f>
        <v>DEMASSIO, RICHARD A JR</v>
      </c>
      <c r="U1285" t="s">
        <v>29706</v>
      </c>
      <c r="V1285" t="s">
        <v>29707</v>
      </c>
      <c r="W1285" t="s">
        <v>28721</v>
      </c>
      <c r="X1285" t="s">
        <v>23498</v>
      </c>
      <c r="Y1285"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85" t="s">
        <v>29601</v>
      </c>
      <c r="AA1285" t="e">
        <f>VLOOKUP(assembly_staff_import[[#This Row],[Formatted and corrected Works for Group Text]],[3]!Table4[#Data],1,0)</f>
        <v>#REF!</v>
      </c>
      <c r="AB1285" t="e">
        <f>VLOOKUP(assembly_staff_import[[#This Row],[Formatted and corrected Works for Group Text]],[3]!Table5[#Data],2,0)</f>
        <v>#REF!</v>
      </c>
      <c r="AC1285" t="str">
        <f>IF(TRIM(assembly_staff_import[[#This Row],[PUBLIC INFO ADDR_SOURCE_KEY]])="CAPITOL, ALBANY", "Legislative / Capitol Office", "District Office")</f>
        <v>Legislative / Capitol Office</v>
      </c>
      <c r="AD1285" t="s">
        <v>29602</v>
      </c>
      <c r="AF1285" t="str">
        <f t="shared" si="69"/>
        <v xml:space="preserve">215 </v>
      </c>
      <c r="AG1285" t="s">
        <v>29602</v>
      </c>
      <c r="AH1285" t="s">
        <v>29708</v>
      </c>
      <c r="AI1285" t="s">
        <v>24581</v>
      </c>
      <c r="AJ1285" t="s">
        <v>23493</v>
      </c>
    </row>
    <row r="1286" spans="1:36" x14ac:dyDescent="0.2">
      <c r="A1286" t="str">
        <f>TRIM(PROPER((assembly_staff_import[[#This Row],[First MI Name via NAME_SOURCE_KEY TEXT]]&amp;" "&amp;assembly_staff_import[[#This Row],[Last Name via NAME_SOURCE_KEY TEXT]]&amp;" "&amp;assembly_staff_import[[#This Row],[Suffix via NAME_SOURCE_KEY]])))</f>
        <v>Richard J Corrado</v>
      </c>
      <c r="B1286" t="str">
        <f>TRIM(CONCATENATE(TRIM(assembly_staff_import[[#This Row],[Full Name]]), ", ", assembly_staff_import[[#This Row],[Title]]))</f>
        <v>Richard J Corrado, Asst Supv</v>
      </c>
      <c r="C1286" t="e">
        <f>assembly_staff_import[[#This Row],[Vlookup_groups]]</f>
        <v>#REF!</v>
      </c>
      <c r="D1286" t="str">
        <f>IF(assembly_staff_import[[#This Row],[Legislative Staff Type]]="Personal",assembly_staff_import[[#This Row],[Formatted Personal Staff Office]],"")</f>
        <v/>
      </c>
      <c r="E1286" t="s">
        <v>65</v>
      </c>
      <c r="F1286" s="19" t="s">
        <v>10913</v>
      </c>
      <c r="G1286" t="s">
        <v>1237</v>
      </c>
      <c r="H1286" t="str">
        <f>TRIM(PROPER((assembly_staff_import[[#This Row],[Last Name via NAME_SOURCE_KEY TEXT]]&amp;" "&amp;assembly_staff_import[[#This Row],[Suffix via NAME_SOURCE_KEY]])))</f>
        <v>Corrado</v>
      </c>
      <c r="I1286" t="str">
        <f>PROPER(assembly_staff_import[[#This Row],[JOB TITLE_SOURCE_KEY]])</f>
        <v xml:space="preserve">Asst Supv                                  </v>
      </c>
      <c r="J1286" t="s">
        <v>72</v>
      </c>
      <c r="K1286" t="str">
        <f>IF(assembly_staff_import[[#This Row],[Legislative Staff Type]]="Personal",assembly_staff_import[[#This Row],[Vlookup Reports To Person]], "")</f>
        <v/>
      </c>
      <c r="L1286" t="str">
        <f>PROPER(assembly_staff_import[[#This Row],[First MI Name via NAME_SOURCE_KEY TEXT]])</f>
        <v xml:space="preserve"> Richard J</v>
      </c>
      <c r="M1286" t="s">
        <v>20359</v>
      </c>
      <c r="N1286" t="str">
        <f>LOWER(CONCATENATE(assembly_staff_import[[#This Row],[Last Name]],LEFT(assembly_staff_import[[#This Row],[First Name (no initial)]],1),"@nyassembly.gov"))</f>
        <v>corrador@nyassembly.gov</v>
      </c>
      <c r="O1286" t="s">
        <v>3996</v>
      </c>
      <c r="P1286" t="e">
        <f>VLOOKUP(assembly_staff_import[[#This Row],[Full Name]],[3]!PEOPLE_March_20[#Data],1,0)</f>
        <v>#REF!</v>
      </c>
      <c r="Q1286" t="e">
        <f>VLOOKUP(assembly_staff_import[[#This Row],[Full Name]],[3]!Table17[#Data],3,0)</f>
        <v>#REF!</v>
      </c>
      <c r="R1286" t="e">
        <f>VLOOKUP(assembly_staff_import[[#This Row],[Formatted Works for Group]],[3]!Table7[#Data],1,0)</f>
        <v>#REF!</v>
      </c>
      <c r="S1286" t="str">
        <f>IF(assembly_staff_import[[#This Row],[Legislative Staff Type]]="Personal", assembly_staff_import[[#This Row],[Vlookup Works for Group]], assembly_staff_import[[#This Row],[Formatted Works for Group calc]]&amp;", Central Staff Office, Assembly")</f>
        <v>Print Shop, Central Staff Office, Assembly</v>
      </c>
      <c r="T1286" s="20" t="str">
        <f>TRIM(assembly_staff_import[[#This Row],[NAME_SOURCE_KEY]])</f>
        <v>CORRADO, RICHARD J</v>
      </c>
      <c r="U1286" t="s">
        <v>29709</v>
      </c>
      <c r="V1286" t="s">
        <v>29710</v>
      </c>
      <c r="W1286" t="s">
        <v>29711</v>
      </c>
      <c r="Y1286"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86" t="s">
        <v>29601</v>
      </c>
      <c r="AA1286" t="e">
        <f>VLOOKUP(assembly_staff_import[[#This Row],[Formatted and corrected Works for Group Text]],[3]!Table4[#Data],1,0)</f>
        <v>#REF!</v>
      </c>
      <c r="AB1286" t="e">
        <f>VLOOKUP(assembly_staff_import[[#This Row],[Formatted and corrected Works for Group Text]],[3]!Table5[#Data],2,0)</f>
        <v>#REF!</v>
      </c>
      <c r="AC1286" t="str">
        <f>IF(TRIM(assembly_staff_import[[#This Row],[PUBLIC INFO ADDR_SOURCE_KEY]])="CAPITOL, ALBANY", "Legislative / Capitol Office", "District Office")</f>
        <v>Legislative / Capitol Office</v>
      </c>
      <c r="AD1286" t="s">
        <v>29602</v>
      </c>
      <c r="AF1286" t="str">
        <f t="shared" si="69"/>
        <v xml:space="preserve">215 </v>
      </c>
      <c r="AG1286" t="s">
        <v>29602</v>
      </c>
      <c r="AH1286" t="s">
        <v>29712</v>
      </c>
      <c r="AI1286" t="s">
        <v>24623</v>
      </c>
      <c r="AJ1286" t="s">
        <v>23493</v>
      </c>
    </row>
    <row r="1287" spans="1:36" x14ac:dyDescent="0.2">
      <c r="A1287" t="str">
        <f>TRIM(PROPER((assembly_staff_import[[#This Row],[First MI Name via NAME_SOURCE_KEY TEXT]]&amp;" "&amp;assembly_staff_import[[#This Row],[Last Name via NAME_SOURCE_KEY TEXT]]&amp;" "&amp;assembly_staff_import[[#This Row],[Suffix via NAME_SOURCE_KEY]])))</f>
        <v>Richard J Lawrence</v>
      </c>
      <c r="B1287" t="str">
        <f>TRIM(CONCATENATE(TRIM(assembly_staff_import[[#This Row],[Full Name]]), ", ", assembly_staff_import[[#This Row],[Title]]))</f>
        <v>Richard J Lawrence, Process Administrator</v>
      </c>
      <c r="C1287" t="e">
        <f>assembly_staff_import[[#This Row],[Vlookup_groups]]</f>
        <v>#REF!</v>
      </c>
      <c r="D1287" t="str">
        <f>IF(assembly_staff_import[[#This Row],[Legislative Staff Type]]="Personal",assembly_staff_import[[#This Row],[Formatted Personal Staff Office]],"")</f>
        <v/>
      </c>
      <c r="E1287" t="s">
        <v>65</v>
      </c>
      <c r="F1287" s="19" t="s">
        <v>10913</v>
      </c>
      <c r="G1287" t="s">
        <v>1237</v>
      </c>
      <c r="H1287" t="str">
        <f>TRIM(PROPER((assembly_staff_import[[#This Row],[Last Name via NAME_SOURCE_KEY TEXT]]&amp;" "&amp;assembly_staff_import[[#This Row],[Suffix via NAME_SOURCE_KEY]])))</f>
        <v>Lawrence</v>
      </c>
      <c r="I1287" t="str">
        <f>PROPER(assembly_staff_import[[#This Row],[JOB TITLE_SOURCE_KEY]])</f>
        <v xml:space="preserve">Process Administrator                      </v>
      </c>
      <c r="J1287" t="s">
        <v>72</v>
      </c>
      <c r="K1287" t="str">
        <f>IF(assembly_staff_import[[#This Row],[Legislative Staff Type]]="Personal",assembly_staff_import[[#This Row],[Vlookup Reports To Person]], "")</f>
        <v/>
      </c>
      <c r="L1287" t="str">
        <f>PROPER(assembly_staff_import[[#This Row],[First MI Name via NAME_SOURCE_KEY TEXT]])</f>
        <v xml:space="preserve"> Richard J</v>
      </c>
      <c r="M1287" t="s">
        <v>19543</v>
      </c>
      <c r="N1287" t="str">
        <f>LOWER(CONCATENATE(assembly_staff_import[[#This Row],[Last Name]],LEFT(assembly_staff_import[[#This Row],[First Name (no initial)]],1),"@nyassembly.gov"))</f>
        <v>lawrencer@nyassembly.gov</v>
      </c>
      <c r="O1287" t="s">
        <v>3996</v>
      </c>
      <c r="P1287" t="e">
        <f>VLOOKUP(assembly_staff_import[[#This Row],[Full Name]],[3]!PEOPLE_March_20[#Data],1,0)</f>
        <v>#REF!</v>
      </c>
      <c r="Q1287" t="e">
        <f>VLOOKUP(assembly_staff_import[[#This Row],[Full Name]],[3]!Table17[#Data],3,0)</f>
        <v>#REF!</v>
      </c>
      <c r="R1287" t="e">
        <f>VLOOKUP(assembly_staff_import[[#This Row],[Formatted Works for Group]],[3]!Table7[#Data],1,0)</f>
        <v>#REF!</v>
      </c>
      <c r="S1287" t="str">
        <f>IF(assembly_staff_import[[#This Row],[Legislative Staff Type]]="Personal", assembly_staff_import[[#This Row],[Vlookup Works for Group]], assembly_staff_import[[#This Row],[Formatted Works for Group calc]]&amp;", Central Staff Office, Assembly")</f>
        <v>Print Shop, Central Staff Office, Assembly</v>
      </c>
      <c r="T1287" s="20" t="str">
        <f>TRIM(assembly_staff_import[[#This Row],[NAME_SOURCE_KEY]])</f>
        <v>LAWRENCE, RICHARD J</v>
      </c>
      <c r="U1287" t="s">
        <v>29713</v>
      </c>
      <c r="V1287" t="s">
        <v>29404</v>
      </c>
      <c r="W1287" t="s">
        <v>29711</v>
      </c>
      <c r="Y1287"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87" t="s">
        <v>29601</v>
      </c>
      <c r="AA1287" t="e">
        <f>VLOOKUP(assembly_staff_import[[#This Row],[Formatted and corrected Works for Group Text]],[3]!Table4[#Data],1,0)</f>
        <v>#REF!</v>
      </c>
      <c r="AB1287" t="e">
        <f>VLOOKUP(assembly_staff_import[[#This Row],[Formatted and corrected Works for Group Text]],[3]!Table5[#Data],2,0)</f>
        <v>#REF!</v>
      </c>
      <c r="AC1287" t="str">
        <f>IF(TRIM(assembly_staff_import[[#This Row],[PUBLIC INFO ADDR_SOURCE_KEY]])="CAPITOL, ALBANY", "Legislative / Capitol Office", "District Office")</f>
        <v>Legislative / Capitol Office</v>
      </c>
      <c r="AD1287" t="s">
        <v>29602</v>
      </c>
      <c r="AF1287" t="str">
        <f t="shared" si="69"/>
        <v xml:space="preserve">215 </v>
      </c>
      <c r="AG1287" t="s">
        <v>29602</v>
      </c>
      <c r="AH1287" t="s">
        <v>29714</v>
      </c>
      <c r="AI1287" t="s">
        <v>23508</v>
      </c>
      <c r="AJ1287" t="s">
        <v>23493</v>
      </c>
    </row>
    <row r="1288" spans="1:36" x14ac:dyDescent="0.2">
      <c r="A1288" t="str">
        <f>TRIM(PROPER((assembly_staff_import[[#This Row],[First MI Name via NAME_SOURCE_KEY TEXT]]&amp;" "&amp;assembly_staff_import[[#This Row],[Last Name via NAME_SOURCE_KEY TEXT]]&amp;" "&amp;assembly_staff_import[[#This Row],[Suffix via NAME_SOURCE_KEY]])))</f>
        <v>Robert J Mc Omber</v>
      </c>
      <c r="B1288" t="str">
        <f>TRIM(CONCATENATE(TRIM(assembly_staff_import[[#This Row],[Full Name]]), ", ", assembly_staff_import[[#This Row],[Title]]))</f>
        <v>Robert J Mc Omber, Bindery Oper Trainee</v>
      </c>
      <c r="C1288" t="e">
        <f>assembly_staff_import[[#This Row],[Vlookup_groups]]</f>
        <v>#REF!</v>
      </c>
      <c r="D1288" t="str">
        <f>IF(assembly_staff_import[[#This Row],[Legislative Staff Type]]="Personal",assembly_staff_import[[#This Row],[Formatted Personal Staff Office]],"")</f>
        <v/>
      </c>
      <c r="E1288" t="s">
        <v>65</v>
      </c>
      <c r="F1288" s="19" t="s">
        <v>10913</v>
      </c>
      <c r="G1288" t="s">
        <v>1237</v>
      </c>
      <c r="H1288" t="str">
        <f>TRIM(PROPER((assembly_staff_import[[#This Row],[Last Name via NAME_SOURCE_KEY TEXT]]&amp;" "&amp;assembly_staff_import[[#This Row],[Suffix via NAME_SOURCE_KEY]])))</f>
        <v>Mc Omber</v>
      </c>
      <c r="I1288" t="str">
        <f>PROPER(assembly_staff_import[[#This Row],[JOB TITLE_SOURCE_KEY]])</f>
        <v xml:space="preserve">Bindery Oper Trainee                       </v>
      </c>
      <c r="J1288" t="s">
        <v>72</v>
      </c>
      <c r="K1288" t="str">
        <f>IF(assembly_staff_import[[#This Row],[Legislative Staff Type]]="Personal",assembly_staff_import[[#This Row],[Vlookup Reports To Person]], "")</f>
        <v/>
      </c>
      <c r="L1288" t="str">
        <f>PROPER(assembly_staff_import[[#This Row],[First MI Name via NAME_SOURCE_KEY TEXT]])</f>
        <v xml:space="preserve"> Robert J</v>
      </c>
      <c r="M1288" t="s">
        <v>19514</v>
      </c>
      <c r="N1288" t="str">
        <f>LOWER(CONCATENATE(assembly_staff_import[[#This Row],[Last Name]],LEFT(assembly_staff_import[[#This Row],[First Name (no initial)]],1),"@nyassembly.gov"))</f>
        <v>mc omberr@nyassembly.gov</v>
      </c>
      <c r="O1288" t="s">
        <v>6749</v>
      </c>
      <c r="P1288" t="e">
        <f>VLOOKUP(assembly_staff_import[[#This Row],[Full Name]],[3]!PEOPLE_March_20[#Data],1,0)</f>
        <v>#REF!</v>
      </c>
      <c r="Q1288" t="e">
        <f>VLOOKUP(assembly_staff_import[[#This Row],[Full Name]],[3]!Table17[#Data],3,0)</f>
        <v>#REF!</v>
      </c>
      <c r="R1288" t="e">
        <f>VLOOKUP(assembly_staff_import[[#This Row],[Formatted Works for Group]],[3]!Table7[#Data],1,0)</f>
        <v>#REF!</v>
      </c>
      <c r="S1288" t="str">
        <f>IF(assembly_staff_import[[#This Row],[Legislative Staff Type]]="Personal", assembly_staff_import[[#This Row],[Vlookup Works for Group]], assembly_staff_import[[#This Row],[Formatted Works for Group calc]]&amp;", Central Staff Office, Assembly")</f>
        <v>Print Shop, Central Staff Office, Assembly</v>
      </c>
      <c r="T1288" s="20" t="str">
        <f>TRIM(assembly_staff_import[[#This Row],[NAME_SOURCE_KEY]])</f>
        <v>MC OMBER, ROBERT J</v>
      </c>
      <c r="U1288" t="s">
        <v>29715</v>
      </c>
      <c r="V1288" t="s">
        <v>29716</v>
      </c>
      <c r="W1288" t="s">
        <v>27576</v>
      </c>
      <c r="Y1288"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88" t="s">
        <v>29601</v>
      </c>
      <c r="AA1288" t="e">
        <f>VLOOKUP(assembly_staff_import[[#This Row],[Formatted and corrected Works for Group Text]],[3]!Table4[#Data],1,0)</f>
        <v>#REF!</v>
      </c>
      <c r="AB1288" t="e">
        <f>VLOOKUP(assembly_staff_import[[#This Row],[Formatted and corrected Works for Group Text]],[3]!Table5[#Data],2,0)</f>
        <v>#REF!</v>
      </c>
      <c r="AC1288" t="str">
        <f>IF(TRIM(assembly_staff_import[[#This Row],[PUBLIC INFO ADDR_SOURCE_KEY]])="CAPITOL, ALBANY", "Legislative / Capitol Office", "District Office")</f>
        <v>Legislative / Capitol Office</v>
      </c>
      <c r="AD1288" t="s">
        <v>29602</v>
      </c>
      <c r="AF1288" t="str">
        <f t="shared" si="69"/>
        <v xml:space="preserve">215 </v>
      </c>
      <c r="AG1288" t="s">
        <v>29602</v>
      </c>
      <c r="AH1288" t="s">
        <v>29717</v>
      </c>
      <c r="AI1288" t="s">
        <v>29619</v>
      </c>
      <c r="AJ1288" t="s">
        <v>23493</v>
      </c>
    </row>
    <row r="1289" spans="1:36" x14ac:dyDescent="0.2">
      <c r="A1289" t="str">
        <f>TRIM(PROPER((assembly_staff_import[[#This Row],[First MI Name via NAME_SOURCE_KEY TEXT]]&amp;" "&amp;assembly_staff_import[[#This Row],[Last Name via NAME_SOURCE_KEY TEXT]]&amp;" "&amp;assembly_staff_import[[#This Row],[Suffix via NAME_SOURCE_KEY]])))</f>
        <v>Robert V Outlar</v>
      </c>
      <c r="B1289" t="str">
        <f>TRIM(CONCATENATE(TRIM(assembly_staff_import[[#This Row],[Full Name]]), ", ", assembly_staff_import[[#This Row],[Title]]))</f>
        <v>Robert V Outlar, Print Oper Trainee</v>
      </c>
      <c r="C1289" t="e">
        <f>assembly_staff_import[[#This Row],[Vlookup_groups]]</f>
        <v>#REF!</v>
      </c>
      <c r="D1289" t="str">
        <f>IF(assembly_staff_import[[#This Row],[Legislative Staff Type]]="Personal",assembly_staff_import[[#This Row],[Formatted Personal Staff Office]],"")</f>
        <v/>
      </c>
      <c r="E1289" t="s">
        <v>65</v>
      </c>
      <c r="F1289" s="19" t="s">
        <v>10913</v>
      </c>
      <c r="G1289" t="s">
        <v>1237</v>
      </c>
      <c r="H1289" t="str">
        <f>TRIM(PROPER((assembly_staff_import[[#This Row],[Last Name via NAME_SOURCE_KEY TEXT]]&amp;" "&amp;assembly_staff_import[[#This Row],[Suffix via NAME_SOURCE_KEY]])))</f>
        <v>Outlar</v>
      </c>
      <c r="I1289" t="str">
        <f>PROPER(assembly_staff_import[[#This Row],[JOB TITLE_SOURCE_KEY]])</f>
        <v xml:space="preserve">Print Oper Trainee                         </v>
      </c>
      <c r="J1289" t="s">
        <v>72</v>
      </c>
      <c r="K1289" t="str">
        <f>IF(assembly_staff_import[[#This Row],[Legislative Staff Type]]="Personal",assembly_staff_import[[#This Row],[Vlookup Reports To Person]], "")</f>
        <v/>
      </c>
      <c r="L1289" t="str">
        <f>PROPER(assembly_staff_import[[#This Row],[First MI Name via NAME_SOURCE_KEY TEXT]])</f>
        <v xml:space="preserve"> Robert V</v>
      </c>
      <c r="M1289" t="s">
        <v>19153</v>
      </c>
      <c r="N1289" t="str">
        <f>LOWER(CONCATENATE(assembly_staff_import[[#This Row],[Last Name]],LEFT(assembly_staff_import[[#This Row],[First Name (no initial)]],1),"@nyassembly.gov"))</f>
        <v>outlarr@nyassembly.gov</v>
      </c>
      <c r="O1289" t="s">
        <v>6749</v>
      </c>
      <c r="P1289" t="e">
        <f>VLOOKUP(assembly_staff_import[[#This Row],[Full Name]],[3]!PEOPLE_March_20[#Data],1,0)</f>
        <v>#REF!</v>
      </c>
      <c r="Q1289" t="e">
        <f>VLOOKUP(assembly_staff_import[[#This Row],[Full Name]],[3]!Table17[#Data],3,0)</f>
        <v>#REF!</v>
      </c>
      <c r="R1289" t="e">
        <f>VLOOKUP(assembly_staff_import[[#This Row],[Formatted Works for Group]],[3]!Table7[#Data],1,0)</f>
        <v>#REF!</v>
      </c>
      <c r="S1289" t="str">
        <f>IF(assembly_staff_import[[#This Row],[Legislative Staff Type]]="Personal", assembly_staff_import[[#This Row],[Vlookup Works for Group]], assembly_staff_import[[#This Row],[Formatted Works for Group calc]]&amp;", Central Staff Office, Assembly")</f>
        <v>Print Shop, Central Staff Office, Assembly</v>
      </c>
      <c r="T1289" s="20" t="str">
        <f>TRIM(assembly_staff_import[[#This Row],[NAME_SOURCE_KEY]])</f>
        <v>OUTLAR, ROBERT V</v>
      </c>
      <c r="U1289" t="s">
        <v>29718</v>
      </c>
      <c r="V1289" t="s">
        <v>29719</v>
      </c>
      <c r="W1289" t="s">
        <v>29720</v>
      </c>
      <c r="Y1289"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89" t="s">
        <v>29601</v>
      </c>
      <c r="AA1289" t="e">
        <f>VLOOKUP(assembly_staff_import[[#This Row],[Formatted and corrected Works for Group Text]],[3]!Table4[#Data],1,0)</f>
        <v>#REF!</v>
      </c>
      <c r="AB1289" t="e">
        <f>VLOOKUP(assembly_staff_import[[#This Row],[Formatted and corrected Works for Group Text]],[3]!Table5[#Data],2,0)</f>
        <v>#REF!</v>
      </c>
      <c r="AC1289" t="str">
        <f>IF(TRIM(assembly_staff_import[[#This Row],[PUBLIC INFO ADDR_SOURCE_KEY]])="CAPITOL, ALBANY", "Legislative / Capitol Office", "District Office")</f>
        <v>Legislative / Capitol Office</v>
      </c>
      <c r="AD1289" t="s">
        <v>29602</v>
      </c>
      <c r="AF1289" t="str">
        <f t="shared" si="69"/>
        <v xml:space="preserve">215 </v>
      </c>
      <c r="AG1289" t="s">
        <v>29602</v>
      </c>
      <c r="AH1289" t="s">
        <v>29721</v>
      </c>
      <c r="AI1289" t="s">
        <v>29722</v>
      </c>
      <c r="AJ1289" t="s">
        <v>23493</v>
      </c>
    </row>
    <row r="1290" spans="1:36" x14ac:dyDescent="0.2">
      <c r="A1290" t="str">
        <f>TRIM(PROPER((assembly_staff_import[[#This Row],[First MI Name via NAME_SOURCE_KEY TEXT]]&amp;" "&amp;assembly_staff_import[[#This Row],[Last Name via NAME_SOURCE_KEY TEXT]]&amp;" "&amp;assembly_staff_import[[#This Row],[Suffix via NAME_SOURCE_KEY]])))</f>
        <v>Rosa M Pezzuto</v>
      </c>
      <c r="B1290" t="str">
        <f>TRIM(CONCATENATE(TRIM(assembly_staff_import[[#This Row],[Full Name]]), ", ", assembly_staff_import[[#This Row],[Title]]))</f>
        <v>Rosa M Pezzuto, Process Administrator</v>
      </c>
      <c r="C1290" t="e">
        <f>assembly_staff_import[[#This Row],[Vlookup_groups]]</f>
        <v>#REF!</v>
      </c>
      <c r="D1290" t="str">
        <f>IF(assembly_staff_import[[#This Row],[Legislative Staff Type]]="Personal",assembly_staff_import[[#This Row],[Formatted Personal Staff Office]],"")</f>
        <v/>
      </c>
      <c r="E1290" t="s">
        <v>65</v>
      </c>
      <c r="F1290" s="19" t="s">
        <v>10913</v>
      </c>
      <c r="G1290" t="s">
        <v>1237</v>
      </c>
      <c r="H1290" t="str">
        <f>TRIM(PROPER((assembly_staff_import[[#This Row],[Last Name via NAME_SOURCE_KEY TEXT]]&amp;" "&amp;assembly_staff_import[[#This Row],[Suffix via NAME_SOURCE_KEY]])))</f>
        <v>Pezzuto</v>
      </c>
      <c r="I1290" t="str">
        <f>PROPER(assembly_staff_import[[#This Row],[JOB TITLE_SOURCE_KEY]])</f>
        <v xml:space="preserve">Process Administrator                      </v>
      </c>
      <c r="J1290" t="s">
        <v>72</v>
      </c>
      <c r="K1290" t="str">
        <f>IF(assembly_staff_import[[#This Row],[Legislative Staff Type]]="Personal",assembly_staff_import[[#This Row],[Vlookup Reports To Person]], "")</f>
        <v/>
      </c>
      <c r="L1290" t="str">
        <f>PROPER(assembly_staff_import[[#This Row],[First MI Name via NAME_SOURCE_KEY TEXT]])</f>
        <v xml:space="preserve"> Rosa M</v>
      </c>
      <c r="M1290" t="s">
        <v>19139</v>
      </c>
      <c r="N1290" t="str">
        <f>LOWER(CONCATENATE(assembly_staff_import[[#This Row],[Last Name]],LEFT(assembly_staff_import[[#This Row],[First Name (no initial)]],1),"@nyassembly.gov"))</f>
        <v>pezzutor@nyassembly.gov</v>
      </c>
      <c r="O1290" t="s">
        <v>27434</v>
      </c>
      <c r="P1290" t="e">
        <f>VLOOKUP(assembly_staff_import[[#This Row],[Full Name]],[3]!PEOPLE_March_20[#Data],1,0)</f>
        <v>#REF!</v>
      </c>
      <c r="Q1290" t="e">
        <f>VLOOKUP(assembly_staff_import[[#This Row],[Full Name]],[3]!Table17[#Data],3,0)</f>
        <v>#REF!</v>
      </c>
      <c r="R1290" t="e">
        <f>VLOOKUP(assembly_staff_import[[#This Row],[Formatted Works for Group]],[3]!Table7[#Data],1,0)</f>
        <v>#REF!</v>
      </c>
      <c r="S1290" t="str">
        <f>IF(assembly_staff_import[[#This Row],[Legislative Staff Type]]="Personal", assembly_staff_import[[#This Row],[Vlookup Works for Group]], assembly_staff_import[[#This Row],[Formatted Works for Group calc]]&amp;", Central Staff Office, Assembly")</f>
        <v>Print Shop, Central Staff Office, Assembly</v>
      </c>
      <c r="T1290" s="20" t="str">
        <f>TRIM(assembly_staff_import[[#This Row],[NAME_SOURCE_KEY]])</f>
        <v>PEZZUTO, ROSA M</v>
      </c>
      <c r="U1290" t="s">
        <v>29723</v>
      </c>
      <c r="V1290" t="s">
        <v>29724</v>
      </c>
      <c r="W1290" t="s">
        <v>29725</v>
      </c>
      <c r="Y1290"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90" t="s">
        <v>29601</v>
      </c>
      <c r="AA1290" t="e">
        <f>VLOOKUP(assembly_staff_import[[#This Row],[Formatted and corrected Works for Group Text]],[3]!Table4[#Data],1,0)</f>
        <v>#REF!</v>
      </c>
      <c r="AB1290" t="e">
        <f>VLOOKUP(assembly_staff_import[[#This Row],[Formatted and corrected Works for Group Text]],[3]!Table5[#Data],2,0)</f>
        <v>#REF!</v>
      </c>
      <c r="AC1290" t="str">
        <f>IF(TRIM(assembly_staff_import[[#This Row],[PUBLIC INFO ADDR_SOURCE_KEY]])="CAPITOL, ALBANY", "Legislative / Capitol Office", "District Office")</f>
        <v>Legislative / Capitol Office</v>
      </c>
      <c r="AD1290" t="s">
        <v>29602</v>
      </c>
      <c r="AF1290" t="str">
        <f t="shared" si="69"/>
        <v xml:space="preserve">215 </v>
      </c>
      <c r="AG1290" t="s">
        <v>29602</v>
      </c>
      <c r="AH1290" t="s">
        <v>29726</v>
      </c>
      <c r="AI1290" t="s">
        <v>23508</v>
      </c>
      <c r="AJ1290" t="s">
        <v>23493</v>
      </c>
    </row>
    <row r="1291" spans="1:36" x14ac:dyDescent="0.2">
      <c r="A1291" t="str">
        <f>TRIM(PROPER((assembly_staff_import[[#This Row],[First MI Name via NAME_SOURCE_KEY TEXT]]&amp;" "&amp;assembly_staff_import[[#This Row],[Last Name via NAME_SOURCE_KEY TEXT]]&amp;" "&amp;assembly_staff_import[[#This Row],[Suffix via NAME_SOURCE_KEY]])))</f>
        <v>Thomas J Rousselle</v>
      </c>
      <c r="B1291" t="str">
        <f>TRIM(CONCATENATE(TRIM(assembly_staff_import[[#This Row],[Full Name]]), ", ", assembly_staff_import[[#This Row],[Title]]))</f>
        <v>Thomas J Rousselle, Bindery Operator</v>
      </c>
      <c r="C1291" t="e">
        <f>assembly_staff_import[[#This Row],[Vlookup_groups]]</f>
        <v>#REF!</v>
      </c>
      <c r="D1291" t="str">
        <f>IF(assembly_staff_import[[#This Row],[Legislative Staff Type]]="Personal",assembly_staff_import[[#This Row],[Formatted Personal Staff Office]],"")</f>
        <v/>
      </c>
      <c r="E1291" t="s">
        <v>65</v>
      </c>
      <c r="F1291" s="19" t="s">
        <v>10913</v>
      </c>
      <c r="G1291" t="s">
        <v>1237</v>
      </c>
      <c r="H1291" t="str">
        <f>TRIM(PROPER((assembly_staff_import[[#This Row],[Last Name via NAME_SOURCE_KEY TEXT]]&amp;" "&amp;assembly_staff_import[[#This Row],[Suffix via NAME_SOURCE_KEY]])))</f>
        <v>Rousselle</v>
      </c>
      <c r="I1291" t="str">
        <f>PROPER(assembly_staff_import[[#This Row],[JOB TITLE_SOURCE_KEY]])</f>
        <v xml:space="preserve">Bindery Operator                           </v>
      </c>
      <c r="J1291" t="s">
        <v>72</v>
      </c>
      <c r="K1291" t="str">
        <f>IF(assembly_staff_import[[#This Row],[Legislative Staff Type]]="Personal",assembly_staff_import[[#This Row],[Vlookup Reports To Person]], "")</f>
        <v/>
      </c>
      <c r="L1291" t="str">
        <f>PROPER(assembly_staff_import[[#This Row],[First MI Name via NAME_SOURCE_KEY TEXT]])</f>
        <v xml:space="preserve"> Thomas J</v>
      </c>
      <c r="M1291" t="s">
        <v>19106</v>
      </c>
      <c r="N1291" t="str">
        <f>LOWER(CONCATENATE(assembly_staff_import[[#This Row],[Last Name]],LEFT(assembly_staff_import[[#This Row],[First Name (no initial)]],1),"@nyassembly.gov"))</f>
        <v>roussellet@nyassembly.gov</v>
      </c>
      <c r="O1291" t="s">
        <v>7424</v>
      </c>
      <c r="P1291" t="e">
        <f>VLOOKUP(assembly_staff_import[[#This Row],[Full Name]],[3]!PEOPLE_March_20[#Data],1,0)</f>
        <v>#REF!</v>
      </c>
      <c r="Q1291" t="e">
        <f>VLOOKUP(assembly_staff_import[[#This Row],[Full Name]],[3]!Table17[#Data],3,0)</f>
        <v>#REF!</v>
      </c>
      <c r="R1291" t="e">
        <f>VLOOKUP(assembly_staff_import[[#This Row],[Formatted Works for Group]],[3]!Table7[#Data],1,0)</f>
        <v>#REF!</v>
      </c>
      <c r="S1291" t="str">
        <f>IF(assembly_staff_import[[#This Row],[Legislative Staff Type]]="Personal", assembly_staff_import[[#This Row],[Vlookup Works for Group]], assembly_staff_import[[#This Row],[Formatted Works for Group calc]]&amp;", Central Staff Office, Assembly")</f>
        <v>Print Shop, Central Staff Office, Assembly</v>
      </c>
      <c r="T1291" s="20" t="str">
        <f>TRIM(assembly_staff_import[[#This Row],[NAME_SOURCE_KEY]])</f>
        <v>ROUSSELLE, THOMAS J</v>
      </c>
      <c r="U1291" t="s">
        <v>29727</v>
      </c>
      <c r="V1291" t="s">
        <v>29728</v>
      </c>
      <c r="W1291" t="s">
        <v>27176</v>
      </c>
      <c r="Y1291" t="str">
        <f>IF(assembly_staff_import[[#This Row],[Legislative Staff Type]]="Personal", PROPER(TRIM(assembly_staff_import[[#This Row],[Unit First MI via UNIT_SOURCE_KEY]])&amp;" "&amp;assembly_staff_import[[#This Row],[Unit Last via UNIT_SOURCE_KEY]]), PROPER(TRIM(assembly_staff_import[[#This Row],[UNIT NAME_SOURCE_KEY2]])))</f>
        <v>Print Shop</v>
      </c>
      <c r="Z1291" t="s">
        <v>29601</v>
      </c>
      <c r="AA1291" t="e">
        <f>VLOOKUP(assembly_staff_import[[#This Row],[Formatted and corrected Works for Group Text]],[3]!Table4[#Data],1,0)</f>
        <v>#REF!</v>
      </c>
      <c r="AB1291" t="e">
        <f>VLOOKUP(assembly_staff_import[[#This Row],[Formatted and corrected Works for Group Text]],[3]!Table5[#Data],2,0)</f>
        <v>#REF!</v>
      </c>
      <c r="AC1291" t="str">
        <f>IF(TRIM(assembly_staff_import[[#This Row],[PUBLIC INFO ADDR_SOURCE_KEY]])="CAPITOL, ALBANY", "Legislative / Capitol Office", "District Office")</f>
        <v>Legislative / Capitol Office</v>
      </c>
      <c r="AD1291" t="s">
        <v>29602</v>
      </c>
      <c r="AF1291" t="str">
        <f t="shared" si="69"/>
        <v xml:space="preserve">215 </v>
      </c>
      <c r="AG1291" t="s">
        <v>29602</v>
      </c>
      <c r="AH1291" t="s">
        <v>29729</v>
      </c>
      <c r="AI1291" t="s">
        <v>29667</v>
      </c>
      <c r="AJ1291" t="s">
        <v>23493</v>
      </c>
    </row>
    <row r="1292" spans="1:36" x14ac:dyDescent="0.2">
      <c r="A1292" t="str">
        <f>TRIM(PROPER((assembly_staff_import[[#This Row],[First MI Name via NAME_SOURCE_KEY TEXT]]&amp;" "&amp;assembly_staff_import[[#This Row],[Last Name via NAME_SOURCE_KEY TEXT]]&amp;" "&amp;assembly_staff_import[[#This Row],[Suffix via NAME_SOURCE_KEY]])))</f>
        <v>Patricia A Gibson</v>
      </c>
      <c r="B1292" t="str">
        <f>TRIM(CONCATENATE(TRIM(assembly_staff_import[[#This Row],[Full Name]]), ", ", assembly_staff_import[[#This Row],[Title]]))</f>
        <v>Patricia A Gibson, Dir Procurement</v>
      </c>
      <c r="C1292" t="e">
        <f>assembly_staff_import[[#This Row],[Vlookup_groups]]</f>
        <v>#REF!</v>
      </c>
      <c r="D1292" t="str">
        <f>IF(assembly_staff_import[[#This Row],[Legislative Staff Type]]="Personal",assembly_staff_import[[#This Row],[Formatted Personal Staff Office]],"")</f>
        <v/>
      </c>
      <c r="E1292" t="s">
        <v>65</v>
      </c>
      <c r="F1292" s="19" t="s">
        <v>10913</v>
      </c>
      <c r="G1292" t="s">
        <v>1237</v>
      </c>
      <c r="H1292" t="str">
        <f>TRIM(PROPER((assembly_staff_import[[#This Row],[Last Name via NAME_SOURCE_KEY TEXT]]&amp;" "&amp;assembly_staff_import[[#This Row],[Suffix via NAME_SOURCE_KEY]])))</f>
        <v>Gibson</v>
      </c>
      <c r="I1292" t="str">
        <f>PROPER(assembly_staff_import[[#This Row],[JOB TITLE_SOURCE_KEY]])</f>
        <v xml:space="preserve">Dir Procurement                            </v>
      </c>
      <c r="J1292" t="s">
        <v>72</v>
      </c>
      <c r="K1292" t="str">
        <f>IF(assembly_staff_import[[#This Row],[Legislative Staff Type]]="Personal",assembly_staff_import[[#This Row],[Vlookup Reports To Person]], "")</f>
        <v/>
      </c>
      <c r="L1292" t="str">
        <f>PROPER(assembly_staff_import[[#This Row],[First MI Name via NAME_SOURCE_KEY TEXT]])</f>
        <v xml:space="preserve"> Patricia A</v>
      </c>
      <c r="M1292" t="s">
        <v>22363</v>
      </c>
      <c r="N1292" t="str">
        <f>LOWER(CONCATENATE(assembly_staff_import[[#This Row],[Last Name]],LEFT(assembly_staff_import[[#This Row],[First Name (no initial)]],1),"@nyassembly.gov"))</f>
        <v>gibsonp@nyassembly.gov</v>
      </c>
      <c r="O1292" t="s">
        <v>4484</v>
      </c>
      <c r="P1292" t="e">
        <f>VLOOKUP(assembly_staff_import[[#This Row],[Full Name]],[3]!PEOPLE_March_20[#Data],1,0)</f>
        <v>#REF!</v>
      </c>
      <c r="Q1292" t="e">
        <f>VLOOKUP(assembly_staff_import[[#This Row],[Full Name]],[3]!Table17[#Data],3,0)</f>
        <v>#REF!</v>
      </c>
      <c r="R1292" t="e">
        <f>VLOOKUP(assembly_staff_import[[#This Row],[Formatted Works for Group]],[3]!Table7[#Data],1,0)</f>
        <v>#REF!</v>
      </c>
      <c r="S1292" t="str">
        <f>IF(assembly_staff_import[[#This Row],[Legislative Staff Type]]="Personal", assembly_staff_import[[#This Row],[Vlookup Works for Group]], assembly_staff_import[[#This Row],[Formatted Works for Group calc]]&amp;", Central Staff Office, Assembly")</f>
        <v>Procurement, Central Staff Office, Assembly</v>
      </c>
      <c r="T1292" s="20" t="str">
        <f>TRIM(assembly_staff_import[[#This Row],[NAME_SOURCE_KEY]])</f>
        <v>GIBSON, PATRICIA A</v>
      </c>
      <c r="U1292" t="s">
        <v>29730</v>
      </c>
      <c r="V1292" t="s">
        <v>29731</v>
      </c>
      <c r="W1292" t="s">
        <v>25438</v>
      </c>
      <c r="Y1292" t="str">
        <f>IF(assembly_staff_import[[#This Row],[Legislative Staff Type]]="Personal", PROPER(TRIM(assembly_staff_import[[#This Row],[Unit First MI via UNIT_SOURCE_KEY]])&amp;" "&amp;assembly_staff_import[[#This Row],[Unit Last via UNIT_SOURCE_KEY]]), PROPER(TRIM(assembly_staff_import[[#This Row],[UNIT NAME_SOURCE_KEY2]])))</f>
        <v>Procurement</v>
      </c>
      <c r="Z1292" t="s">
        <v>29732</v>
      </c>
      <c r="AA1292" t="e">
        <f>VLOOKUP(assembly_staff_import[[#This Row],[Formatted and corrected Works for Group Text]],[3]!Table4[#Data],1,0)</f>
        <v>#REF!</v>
      </c>
      <c r="AB1292" t="e">
        <f>VLOOKUP(assembly_staff_import[[#This Row],[Formatted and corrected Works for Group Text]],[3]!Table5[#Data],2,0)</f>
        <v>#REF!</v>
      </c>
      <c r="AC1292" t="str">
        <f>IF(TRIM(assembly_staff_import[[#This Row],[PUBLIC INFO ADDR_SOURCE_KEY]])="CAPITOL, ALBANY", "Legislative / Capitol Office", "District Office")</f>
        <v>Legislative / Capitol Office</v>
      </c>
      <c r="AD1292" t="s">
        <v>29733</v>
      </c>
      <c r="AF1292" t="str">
        <f>"211 "</f>
        <v xml:space="preserve">211 </v>
      </c>
      <c r="AG1292" t="s">
        <v>29733</v>
      </c>
      <c r="AH1292" t="s">
        <v>29734</v>
      </c>
      <c r="AI1292" t="s">
        <v>29735</v>
      </c>
      <c r="AJ1292" t="s">
        <v>23493</v>
      </c>
    </row>
    <row r="1293" spans="1:36" x14ac:dyDescent="0.2">
      <c r="A1293" t="str">
        <f>TRIM(PROPER((assembly_staff_import[[#This Row],[First MI Name via NAME_SOURCE_KEY TEXT]]&amp;" "&amp;assembly_staff_import[[#This Row],[Last Name via NAME_SOURCE_KEY TEXT]]&amp;" "&amp;assembly_staff_import[[#This Row],[Suffix via NAME_SOURCE_KEY]])))</f>
        <v>Brian D Hart</v>
      </c>
      <c r="B1293" t="str">
        <f>TRIM(CONCATENATE(TRIM(assembly_staff_import[[#This Row],[Full Name]]), ", ", assembly_staff_import[[#This Row],[Title]]))</f>
        <v>Brian D Hart, Admin Service Liaison</v>
      </c>
      <c r="C1293" t="e">
        <f>assembly_staff_import[[#This Row],[Vlookup_groups]]</f>
        <v>#REF!</v>
      </c>
      <c r="D1293" t="str">
        <f>IF(assembly_staff_import[[#This Row],[Legislative Staff Type]]="Personal",assembly_staff_import[[#This Row],[Formatted Personal Staff Office]],"")</f>
        <v/>
      </c>
      <c r="E1293" t="s">
        <v>65</v>
      </c>
      <c r="F1293" s="19" t="s">
        <v>10913</v>
      </c>
      <c r="G1293" t="s">
        <v>1237</v>
      </c>
      <c r="H1293" t="str">
        <f>TRIM(PROPER((assembly_staff_import[[#This Row],[Last Name via NAME_SOURCE_KEY TEXT]]&amp;" "&amp;assembly_staff_import[[#This Row],[Suffix via NAME_SOURCE_KEY]])))</f>
        <v>Hart</v>
      </c>
      <c r="I1293" t="str">
        <f>PROPER(assembly_staff_import[[#This Row],[JOB TITLE_SOURCE_KEY]])</f>
        <v xml:space="preserve">Admin Service Liaison                      </v>
      </c>
      <c r="J1293" t="s">
        <v>72</v>
      </c>
      <c r="K1293" t="str">
        <f>IF(assembly_staff_import[[#This Row],[Legislative Staff Type]]="Personal",assembly_staff_import[[#This Row],[Vlookup Reports To Person]], "")</f>
        <v/>
      </c>
      <c r="L1293" t="str">
        <f>PROPER(assembly_staff_import[[#This Row],[First MI Name via NAME_SOURCE_KEY TEXT]])</f>
        <v xml:space="preserve"> Brian D</v>
      </c>
      <c r="M1293" t="s">
        <v>13814</v>
      </c>
      <c r="N1293" t="str">
        <f>LOWER(CONCATENATE(assembly_staff_import[[#This Row],[Last Name]],LEFT(assembly_staff_import[[#This Row],[First Name (no initial)]],1),"@nyassembly.gov"))</f>
        <v>hartb@nyassembly.gov</v>
      </c>
      <c r="O1293" t="s">
        <v>7855</v>
      </c>
      <c r="P1293" t="e">
        <f>VLOOKUP(assembly_staff_import[[#This Row],[Full Name]],[3]!PEOPLE_March_20[#Data],1,0)</f>
        <v>#REF!</v>
      </c>
      <c r="Q1293" t="e">
        <f>VLOOKUP(assembly_staff_import[[#This Row],[Full Name]],[3]!Table17[#Data],3,0)</f>
        <v>#REF!</v>
      </c>
      <c r="R1293" t="e">
        <f>VLOOKUP(assembly_staff_import[[#This Row],[Formatted Works for Group]],[3]!Table7[#Data],1,0)</f>
        <v>#REF!</v>
      </c>
      <c r="S1293" t="str">
        <f>IF(assembly_staff_import[[#This Row],[Legislative Staff Type]]="Personal", assembly_staff_import[[#This Row],[Vlookup Works for Group]], assembly_staff_import[[#This Row],[Formatted Works for Group calc]]&amp;", Central Staff Office, Assembly")</f>
        <v>Production Services (Minority), Central Staff Office, Assembly</v>
      </c>
      <c r="T1293" s="20" t="str">
        <f>TRIM(assembly_staff_import[[#This Row],[NAME_SOURCE_KEY]])</f>
        <v>HART, BRIAN D</v>
      </c>
      <c r="U1293" t="s">
        <v>29736</v>
      </c>
      <c r="V1293" t="s">
        <v>24372</v>
      </c>
      <c r="W1293" t="s">
        <v>29737</v>
      </c>
      <c r="Y1293" t="str">
        <f>IF(assembly_staff_import[[#This Row],[Legislative Staff Type]]="Personal", PROPER(TRIM(assembly_staff_import[[#This Row],[Unit First MI via UNIT_SOURCE_KEY]])&amp;" "&amp;assembly_staff_import[[#This Row],[Unit Last via UNIT_SOURCE_KEY]]), PROPER(TRIM(assembly_staff_import[[#This Row],[UNIT NAME_SOURCE_KEY2]])))</f>
        <v>Production Services (Minority)</v>
      </c>
      <c r="Z1293" t="s">
        <v>29738</v>
      </c>
      <c r="AA1293" t="e">
        <f>VLOOKUP(assembly_staff_import[[#This Row],[Formatted and corrected Works for Group Text]],[3]!Table4[#Data],1,0)</f>
        <v>#REF!</v>
      </c>
      <c r="AB1293" t="e">
        <f>VLOOKUP(assembly_staff_import[[#This Row],[Formatted and corrected Works for Group Text]],[3]!Table5[#Data],2,0)</f>
        <v>#REF!</v>
      </c>
      <c r="AC1293" t="str">
        <f>IF(TRIM(assembly_staff_import[[#This Row],[PUBLIC INFO ADDR_SOURCE_KEY]])="CAPITOL, ALBANY", "Legislative / Capitol Office", "District Office")</f>
        <v>Legislative / Capitol Office</v>
      </c>
      <c r="AD1293" t="s">
        <v>29739</v>
      </c>
      <c r="AF1293" t="str">
        <f t="shared" ref="AF1293:AF1300" si="70">"423 "</f>
        <v xml:space="preserve">423 </v>
      </c>
      <c r="AG1293" t="s">
        <v>29739</v>
      </c>
      <c r="AH1293" t="s">
        <v>29740</v>
      </c>
      <c r="AI1293" t="s">
        <v>29741</v>
      </c>
      <c r="AJ1293" t="s">
        <v>23493</v>
      </c>
    </row>
    <row r="1294" spans="1:36" x14ac:dyDescent="0.2">
      <c r="A1294" t="str">
        <f>TRIM(PROPER((assembly_staff_import[[#This Row],[First MI Name via NAME_SOURCE_KEY TEXT]]&amp;" "&amp;assembly_staff_import[[#This Row],[Last Name via NAME_SOURCE_KEY TEXT]]&amp;" "&amp;assembly_staff_import[[#This Row],[Suffix via NAME_SOURCE_KEY]])))</f>
        <v>Diane M Bramer</v>
      </c>
      <c r="B1294" t="str">
        <f>TRIM(CONCATENATE(TRIM(assembly_staff_import[[#This Row],[Full Name]]), ", ", assembly_staff_import[[#This Row],[Title]]))</f>
        <v>Diane M Bramer, Dir Production Svcs</v>
      </c>
      <c r="C1294" t="e">
        <f>assembly_staff_import[[#This Row],[Vlookup_groups]]</f>
        <v>#REF!</v>
      </c>
      <c r="D1294" t="str">
        <f>IF(assembly_staff_import[[#This Row],[Legislative Staff Type]]="Personal",assembly_staff_import[[#This Row],[Formatted Personal Staff Office]],"")</f>
        <v/>
      </c>
      <c r="E1294" t="s">
        <v>65</v>
      </c>
      <c r="F1294" s="19" t="s">
        <v>10913</v>
      </c>
      <c r="G1294" t="s">
        <v>1237</v>
      </c>
      <c r="H1294" t="str">
        <f>TRIM(PROPER((assembly_staff_import[[#This Row],[Last Name via NAME_SOURCE_KEY TEXT]]&amp;" "&amp;assembly_staff_import[[#This Row],[Suffix via NAME_SOURCE_KEY]])))</f>
        <v>Bramer</v>
      </c>
      <c r="I1294" t="str">
        <f>PROPER(assembly_staff_import[[#This Row],[JOB TITLE_SOURCE_KEY]])</f>
        <v xml:space="preserve">Dir Production Svcs                        </v>
      </c>
      <c r="J1294" t="s">
        <v>72</v>
      </c>
      <c r="K1294" t="str">
        <f>IF(assembly_staff_import[[#This Row],[Legislative Staff Type]]="Personal",assembly_staff_import[[#This Row],[Vlookup Reports To Person]], "")</f>
        <v/>
      </c>
      <c r="L1294" t="str">
        <f>PROPER(assembly_staff_import[[#This Row],[First MI Name via NAME_SOURCE_KEY TEXT]])</f>
        <v xml:space="preserve"> Diane M</v>
      </c>
      <c r="M1294" t="s">
        <v>22481</v>
      </c>
      <c r="N1294" t="str">
        <f>LOWER(CONCATENATE(assembly_staff_import[[#This Row],[Last Name]],LEFT(assembly_staff_import[[#This Row],[First Name (no initial)]],1),"@nyassembly.gov"))</f>
        <v>bramerd@nyassembly.gov</v>
      </c>
      <c r="O1294" t="s">
        <v>100</v>
      </c>
      <c r="P1294" t="e">
        <f>VLOOKUP(assembly_staff_import[[#This Row],[Full Name]],[3]!PEOPLE_March_20[#Data],1,0)</f>
        <v>#REF!</v>
      </c>
      <c r="Q1294" t="e">
        <f>VLOOKUP(assembly_staff_import[[#This Row],[Full Name]],[3]!Table17[#Data],3,0)</f>
        <v>#REF!</v>
      </c>
      <c r="R1294" t="e">
        <f>VLOOKUP(assembly_staff_import[[#This Row],[Formatted Works for Group]],[3]!Table7[#Data],1,0)</f>
        <v>#REF!</v>
      </c>
      <c r="S1294" t="str">
        <f>IF(assembly_staff_import[[#This Row],[Legislative Staff Type]]="Personal", assembly_staff_import[[#This Row],[Vlookup Works for Group]], assembly_staff_import[[#This Row],[Formatted Works for Group calc]]&amp;", Central Staff Office, Assembly")</f>
        <v>Production Services (Minority), Central Staff Office, Assembly</v>
      </c>
      <c r="T1294" s="20" t="str">
        <f>TRIM(assembly_staff_import[[#This Row],[NAME_SOURCE_KEY]])</f>
        <v>BRAMER, DIANE M</v>
      </c>
      <c r="U1294" t="s">
        <v>29742</v>
      </c>
      <c r="V1294" t="s">
        <v>29743</v>
      </c>
      <c r="W1294" t="s">
        <v>29744</v>
      </c>
      <c r="Y1294" t="str">
        <f>IF(assembly_staff_import[[#This Row],[Legislative Staff Type]]="Personal", PROPER(TRIM(assembly_staff_import[[#This Row],[Unit First MI via UNIT_SOURCE_KEY]])&amp;" "&amp;assembly_staff_import[[#This Row],[Unit Last via UNIT_SOURCE_KEY]]), PROPER(TRIM(assembly_staff_import[[#This Row],[UNIT NAME_SOURCE_KEY2]])))</f>
        <v>Production Services (Minority)</v>
      </c>
      <c r="Z1294" t="s">
        <v>29738</v>
      </c>
      <c r="AA1294" t="e">
        <f>VLOOKUP(assembly_staff_import[[#This Row],[Formatted and corrected Works for Group Text]],[3]!Table4[#Data],1,0)</f>
        <v>#REF!</v>
      </c>
      <c r="AB1294" t="e">
        <f>VLOOKUP(assembly_staff_import[[#This Row],[Formatted and corrected Works for Group Text]],[3]!Table5[#Data],2,0)</f>
        <v>#REF!</v>
      </c>
      <c r="AC1294" t="str">
        <f>IF(TRIM(assembly_staff_import[[#This Row],[PUBLIC INFO ADDR_SOURCE_KEY]])="CAPITOL, ALBANY", "Legislative / Capitol Office", "District Office")</f>
        <v>Legislative / Capitol Office</v>
      </c>
      <c r="AD1294" t="s">
        <v>29739</v>
      </c>
      <c r="AF1294" t="str">
        <f t="shared" si="70"/>
        <v xml:space="preserve">423 </v>
      </c>
      <c r="AG1294" t="s">
        <v>29739</v>
      </c>
      <c r="AH1294" t="s">
        <v>29745</v>
      </c>
      <c r="AI1294" t="s">
        <v>29746</v>
      </c>
      <c r="AJ1294" t="s">
        <v>23493</v>
      </c>
    </row>
    <row r="1295" spans="1:36" x14ac:dyDescent="0.2">
      <c r="A1295" t="str">
        <f>TRIM(PROPER((assembly_staff_import[[#This Row],[First MI Name via NAME_SOURCE_KEY TEXT]]&amp;" "&amp;assembly_staff_import[[#This Row],[Last Name via NAME_SOURCE_KEY TEXT]]&amp;" "&amp;assembly_staff_import[[#This Row],[Suffix via NAME_SOURCE_KEY]])))</f>
        <v>Jennifer M Cath</v>
      </c>
      <c r="B1295" t="str">
        <f>TRIM(CONCATENATE(TRIM(assembly_staff_import[[#This Row],[Full Name]]), ", ", assembly_staff_import[[#This Row],[Title]]))</f>
        <v>Jennifer M Cath, Admin Assistant</v>
      </c>
      <c r="C1295" t="e">
        <f>assembly_staff_import[[#This Row],[Vlookup_groups]]</f>
        <v>#REF!</v>
      </c>
      <c r="D1295" t="str">
        <f>IF(assembly_staff_import[[#This Row],[Legislative Staff Type]]="Personal",assembly_staff_import[[#This Row],[Formatted Personal Staff Office]],"")</f>
        <v/>
      </c>
      <c r="E1295" t="s">
        <v>65</v>
      </c>
      <c r="F1295" s="19" t="s">
        <v>10913</v>
      </c>
      <c r="G1295" t="s">
        <v>1237</v>
      </c>
      <c r="H1295" t="str">
        <f>TRIM(PROPER((assembly_staff_import[[#This Row],[Last Name via NAME_SOURCE_KEY TEXT]]&amp;" "&amp;assembly_staff_import[[#This Row],[Suffix via NAME_SOURCE_KEY]])))</f>
        <v>Cath</v>
      </c>
      <c r="I1295" t="str">
        <f>PROPER(assembly_staff_import[[#This Row],[JOB TITLE_SOURCE_KEY]])</f>
        <v xml:space="preserve">Admin Assistant                            </v>
      </c>
      <c r="J1295" t="s">
        <v>72</v>
      </c>
      <c r="K1295" t="str">
        <f>IF(assembly_staff_import[[#This Row],[Legislative Staff Type]]="Personal",assembly_staff_import[[#This Row],[Vlookup Reports To Person]], "")</f>
        <v/>
      </c>
      <c r="L1295" t="str">
        <f>PROPER(assembly_staff_import[[#This Row],[First MI Name via NAME_SOURCE_KEY TEXT]])</f>
        <v xml:space="preserve"> Jennifer M</v>
      </c>
      <c r="M1295" t="s">
        <v>12917</v>
      </c>
      <c r="N1295" t="str">
        <f>LOWER(CONCATENATE(assembly_staff_import[[#This Row],[Last Name]],LEFT(assembly_staff_import[[#This Row],[First Name (no initial)]],1),"@nyassembly.gov"))</f>
        <v>cathj@nyassembly.gov</v>
      </c>
      <c r="O1295" t="s">
        <v>6116</v>
      </c>
      <c r="P1295" t="e">
        <f>VLOOKUP(assembly_staff_import[[#This Row],[Full Name]],[3]!PEOPLE_March_20[#Data],1,0)</f>
        <v>#REF!</v>
      </c>
      <c r="Q1295" t="e">
        <f>VLOOKUP(assembly_staff_import[[#This Row],[Full Name]],[3]!Table17[#Data],3,0)</f>
        <v>#REF!</v>
      </c>
      <c r="R1295" t="e">
        <f>VLOOKUP(assembly_staff_import[[#This Row],[Formatted Works for Group]],[3]!Table7[#Data],1,0)</f>
        <v>#REF!</v>
      </c>
      <c r="S1295" t="str">
        <f>IF(assembly_staff_import[[#This Row],[Legislative Staff Type]]="Personal", assembly_staff_import[[#This Row],[Vlookup Works for Group]], assembly_staff_import[[#This Row],[Formatted Works for Group calc]]&amp;", Central Staff Office, Assembly")</f>
        <v>Production Services (Minority), Central Staff Office, Assembly</v>
      </c>
      <c r="T1295" s="20" t="str">
        <f>TRIM(assembly_staff_import[[#This Row],[NAME_SOURCE_KEY]])</f>
        <v>CATH, JENNIFER M</v>
      </c>
      <c r="U1295" t="s">
        <v>29747</v>
      </c>
      <c r="V1295" t="s">
        <v>29748</v>
      </c>
      <c r="W1295" t="s">
        <v>27610</v>
      </c>
      <c r="Y1295" t="str">
        <f>IF(assembly_staff_import[[#This Row],[Legislative Staff Type]]="Personal", PROPER(TRIM(assembly_staff_import[[#This Row],[Unit First MI via UNIT_SOURCE_KEY]])&amp;" "&amp;assembly_staff_import[[#This Row],[Unit Last via UNIT_SOURCE_KEY]]), PROPER(TRIM(assembly_staff_import[[#This Row],[UNIT NAME_SOURCE_KEY2]])))</f>
        <v>Production Services (Minority)</v>
      </c>
      <c r="Z1295" t="s">
        <v>29738</v>
      </c>
      <c r="AA1295" t="e">
        <f>VLOOKUP(assembly_staff_import[[#This Row],[Formatted and corrected Works for Group Text]],[3]!Table4[#Data],1,0)</f>
        <v>#REF!</v>
      </c>
      <c r="AB1295" t="e">
        <f>VLOOKUP(assembly_staff_import[[#This Row],[Formatted and corrected Works for Group Text]],[3]!Table5[#Data],2,0)</f>
        <v>#REF!</v>
      </c>
      <c r="AC1295" t="str">
        <f>IF(TRIM(assembly_staff_import[[#This Row],[PUBLIC INFO ADDR_SOURCE_KEY]])="CAPITOL, ALBANY", "Legislative / Capitol Office", "District Office")</f>
        <v>Legislative / Capitol Office</v>
      </c>
      <c r="AD1295" t="s">
        <v>29739</v>
      </c>
      <c r="AF1295" t="str">
        <f t="shared" si="70"/>
        <v xml:space="preserve">423 </v>
      </c>
      <c r="AG1295" t="s">
        <v>29739</v>
      </c>
      <c r="AH1295" t="s">
        <v>29749</v>
      </c>
      <c r="AI1295" t="s">
        <v>23568</v>
      </c>
      <c r="AJ1295" t="s">
        <v>23493</v>
      </c>
    </row>
    <row r="1296" spans="1:36" x14ac:dyDescent="0.2">
      <c r="A1296" t="str">
        <f>TRIM(PROPER((assembly_staff_import[[#This Row],[First MI Name via NAME_SOURCE_KEY TEXT]]&amp;" "&amp;assembly_staff_import[[#This Row],[Last Name via NAME_SOURCE_KEY TEXT]]&amp;" "&amp;assembly_staff_import[[#This Row],[Suffix via NAME_SOURCE_KEY]])))</f>
        <v>Laura E Turner</v>
      </c>
      <c r="B1296" t="str">
        <f>TRIM(CONCATENATE(TRIM(assembly_staff_import[[#This Row],[Full Name]]), ", ", assembly_staff_import[[#This Row],[Title]]))</f>
        <v>Laura E Turner, Exec Asst</v>
      </c>
      <c r="C1296" t="e">
        <f>assembly_staff_import[[#This Row],[Vlookup_groups]]</f>
        <v>#REF!</v>
      </c>
      <c r="D1296" t="str">
        <f>IF(assembly_staff_import[[#This Row],[Legislative Staff Type]]="Personal",assembly_staff_import[[#This Row],[Formatted Personal Staff Office]],"")</f>
        <v/>
      </c>
      <c r="E1296" t="s">
        <v>65</v>
      </c>
      <c r="F1296" s="19" t="s">
        <v>10913</v>
      </c>
      <c r="G1296" t="s">
        <v>1237</v>
      </c>
      <c r="H1296" t="str">
        <f>TRIM(PROPER((assembly_staff_import[[#This Row],[Last Name via NAME_SOURCE_KEY TEXT]]&amp;" "&amp;assembly_staff_import[[#This Row],[Suffix via NAME_SOURCE_KEY]])))</f>
        <v>Turner</v>
      </c>
      <c r="I1296" t="str">
        <f>PROPER(assembly_staff_import[[#This Row],[JOB TITLE_SOURCE_KEY]])</f>
        <v xml:space="preserve">Exec Asst                                  </v>
      </c>
      <c r="J1296" t="s">
        <v>72</v>
      </c>
      <c r="K1296" t="str">
        <f>IF(assembly_staff_import[[#This Row],[Legislative Staff Type]]="Personal",assembly_staff_import[[#This Row],[Vlookup Reports To Person]], "")</f>
        <v/>
      </c>
      <c r="L1296" t="str">
        <f>PROPER(assembly_staff_import[[#This Row],[First MI Name via NAME_SOURCE_KEY TEXT]])</f>
        <v xml:space="preserve"> Laura E</v>
      </c>
      <c r="M1296" t="s">
        <v>12431</v>
      </c>
      <c r="N1296" t="str">
        <f>LOWER(CONCATENATE(assembly_staff_import[[#This Row],[Last Name]],LEFT(assembly_staff_import[[#This Row],[First Name (no initial)]],1),"@nyassembly.gov"))</f>
        <v>turnerl@nyassembly.gov</v>
      </c>
      <c r="O1296" t="s">
        <v>14770</v>
      </c>
      <c r="P1296" t="e">
        <f>VLOOKUP(assembly_staff_import[[#This Row],[Full Name]],[3]!PEOPLE_March_20[#Data],1,0)</f>
        <v>#REF!</v>
      </c>
      <c r="Q1296" t="e">
        <f>VLOOKUP(assembly_staff_import[[#This Row],[Full Name]],[3]!Table17[#Data],3,0)</f>
        <v>#REF!</v>
      </c>
      <c r="R1296" t="e">
        <f>VLOOKUP(assembly_staff_import[[#This Row],[Formatted Works for Group]],[3]!Table7[#Data],1,0)</f>
        <v>#REF!</v>
      </c>
      <c r="S1296" t="str">
        <f>IF(assembly_staff_import[[#This Row],[Legislative Staff Type]]="Personal", assembly_staff_import[[#This Row],[Vlookup Works for Group]], assembly_staff_import[[#This Row],[Formatted Works for Group calc]]&amp;", Central Staff Office, Assembly")</f>
        <v>Production Services (Minority), Central Staff Office, Assembly</v>
      </c>
      <c r="T1296" s="20" t="str">
        <f>TRIM(assembly_staff_import[[#This Row],[NAME_SOURCE_KEY]])</f>
        <v>TURNER, LAURA E</v>
      </c>
      <c r="U1296" t="s">
        <v>29750</v>
      </c>
      <c r="V1296" t="s">
        <v>23576</v>
      </c>
      <c r="W1296" t="s">
        <v>29751</v>
      </c>
      <c r="Y1296" t="str">
        <f>IF(assembly_staff_import[[#This Row],[Legislative Staff Type]]="Personal", PROPER(TRIM(assembly_staff_import[[#This Row],[Unit First MI via UNIT_SOURCE_KEY]])&amp;" "&amp;assembly_staff_import[[#This Row],[Unit Last via UNIT_SOURCE_KEY]]), PROPER(TRIM(assembly_staff_import[[#This Row],[UNIT NAME_SOURCE_KEY2]])))</f>
        <v>Production Services (Minority)</v>
      </c>
      <c r="Z1296" t="s">
        <v>29738</v>
      </c>
      <c r="AA1296" t="e">
        <f>VLOOKUP(assembly_staff_import[[#This Row],[Formatted and corrected Works for Group Text]],[3]!Table4[#Data],1,0)</f>
        <v>#REF!</v>
      </c>
      <c r="AB1296" t="e">
        <f>VLOOKUP(assembly_staff_import[[#This Row],[Formatted and corrected Works for Group Text]],[3]!Table5[#Data],2,0)</f>
        <v>#REF!</v>
      </c>
      <c r="AC1296" t="str">
        <f>IF(TRIM(assembly_staff_import[[#This Row],[PUBLIC INFO ADDR_SOURCE_KEY]])="CAPITOL, ALBANY", "Legislative / Capitol Office", "District Office")</f>
        <v>Legislative / Capitol Office</v>
      </c>
      <c r="AD1296" t="s">
        <v>29739</v>
      </c>
      <c r="AF1296" t="str">
        <f t="shared" si="70"/>
        <v xml:space="preserve">423 </v>
      </c>
      <c r="AG1296" t="s">
        <v>29739</v>
      </c>
      <c r="AH1296" t="s">
        <v>29752</v>
      </c>
      <c r="AI1296" t="s">
        <v>23546</v>
      </c>
      <c r="AJ1296" t="s">
        <v>23493</v>
      </c>
    </row>
    <row r="1297" spans="1:36" x14ac:dyDescent="0.2">
      <c r="A1297" t="str">
        <f>TRIM(PROPER((assembly_staff_import[[#This Row],[First MI Name via NAME_SOURCE_KEY TEXT]]&amp;" "&amp;assembly_staff_import[[#This Row],[Last Name via NAME_SOURCE_KEY TEXT]]&amp;" "&amp;assembly_staff_import[[#This Row],[Suffix via NAME_SOURCE_KEY]])))</f>
        <v>Laurie S Ammerman</v>
      </c>
      <c r="B1297" t="str">
        <f>TRIM(CONCATENATE(TRIM(assembly_staff_import[[#This Row],[Full Name]]), ", ", assembly_staff_import[[#This Row],[Title]]))</f>
        <v>Laurie S Ammerman, Sr Ed Writer</v>
      </c>
      <c r="C1297" t="e">
        <f>assembly_staff_import[[#This Row],[Vlookup_groups]]</f>
        <v>#REF!</v>
      </c>
      <c r="D1297" t="str">
        <f>IF(assembly_staff_import[[#This Row],[Legislative Staff Type]]="Personal",assembly_staff_import[[#This Row],[Formatted Personal Staff Office]],"")</f>
        <v/>
      </c>
      <c r="E1297" t="s">
        <v>65</v>
      </c>
      <c r="F1297" s="19" t="s">
        <v>10913</v>
      </c>
      <c r="G1297" t="s">
        <v>1237</v>
      </c>
      <c r="H1297" t="str">
        <f>TRIM(PROPER((assembly_staff_import[[#This Row],[Last Name via NAME_SOURCE_KEY TEXT]]&amp;" "&amp;assembly_staff_import[[#This Row],[Suffix via NAME_SOURCE_KEY]])))</f>
        <v>Ammerman</v>
      </c>
      <c r="I1297" t="str">
        <f>PROPER(assembly_staff_import[[#This Row],[JOB TITLE_SOURCE_KEY]])</f>
        <v xml:space="preserve">Sr Ed Writer                               </v>
      </c>
      <c r="J1297" t="s">
        <v>72</v>
      </c>
      <c r="K1297" t="str">
        <f>IF(assembly_staff_import[[#This Row],[Legislative Staff Type]]="Personal",assembly_staff_import[[#This Row],[Vlookup Reports To Person]], "")</f>
        <v/>
      </c>
      <c r="L1297" t="str">
        <f>PROPER(assembly_staff_import[[#This Row],[First MI Name via NAME_SOURCE_KEY TEXT]])</f>
        <v xml:space="preserve"> Laurie S</v>
      </c>
      <c r="M1297" t="s">
        <v>22499</v>
      </c>
      <c r="N1297" t="str">
        <f>LOWER(CONCATENATE(assembly_staff_import[[#This Row],[Last Name]],LEFT(assembly_staff_import[[#This Row],[First Name (no initial)]],1),"@nyassembly.gov"))</f>
        <v>ammermanl@nyassembly.gov</v>
      </c>
      <c r="O1297" t="s">
        <v>18671</v>
      </c>
      <c r="P1297" t="e">
        <f>VLOOKUP(assembly_staff_import[[#This Row],[Full Name]],[3]!PEOPLE_March_20[#Data],1,0)</f>
        <v>#REF!</v>
      </c>
      <c r="Q1297" t="e">
        <f>VLOOKUP(assembly_staff_import[[#This Row],[Full Name]],[3]!Table17[#Data],3,0)</f>
        <v>#REF!</v>
      </c>
      <c r="R1297" t="e">
        <f>VLOOKUP(assembly_staff_import[[#This Row],[Formatted Works for Group]],[3]!Table7[#Data],1,0)</f>
        <v>#REF!</v>
      </c>
      <c r="S1297" t="str">
        <f>IF(assembly_staff_import[[#This Row],[Legislative Staff Type]]="Personal", assembly_staff_import[[#This Row],[Vlookup Works for Group]], assembly_staff_import[[#This Row],[Formatted Works for Group calc]]&amp;", Central Staff Office, Assembly")</f>
        <v>Production Services (Minority), Central Staff Office, Assembly</v>
      </c>
      <c r="T1297" s="20" t="str">
        <f>TRIM(assembly_staff_import[[#This Row],[NAME_SOURCE_KEY]])</f>
        <v>AMMERMAN, LAURIE S</v>
      </c>
      <c r="U1297" t="s">
        <v>29753</v>
      </c>
      <c r="V1297" t="s">
        <v>29754</v>
      </c>
      <c r="W1297" t="s">
        <v>29755</v>
      </c>
      <c r="Y1297" t="str">
        <f>IF(assembly_staff_import[[#This Row],[Legislative Staff Type]]="Personal", PROPER(TRIM(assembly_staff_import[[#This Row],[Unit First MI via UNIT_SOURCE_KEY]])&amp;" "&amp;assembly_staff_import[[#This Row],[Unit Last via UNIT_SOURCE_KEY]]), PROPER(TRIM(assembly_staff_import[[#This Row],[UNIT NAME_SOURCE_KEY2]])))</f>
        <v>Production Services (Minority)</v>
      </c>
      <c r="Z1297" t="s">
        <v>29738</v>
      </c>
      <c r="AA1297" t="e">
        <f>VLOOKUP(assembly_staff_import[[#This Row],[Formatted and corrected Works for Group Text]],[3]!Table4[#Data],1,0)</f>
        <v>#REF!</v>
      </c>
      <c r="AB1297" t="e">
        <f>VLOOKUP(assembly_staff_import[[#This Row],[Formatted and corrected Works for Group Text]],[3]!Table5[#Data],2,0)</f>
        <v>#REF!</v>
      </c>
      <c r="AC1297" t="str">
        <f>IF(TRIM(assembly_staff_import[[#This Row],[PUBLIC INFO ADDR_SOURCE_KEY]])="CAPITOL, ALBANY", "Legislative / Capitol Office", "District Office")</f>
        <v>Legislative / Capitol Office</v>
      </c>
      <c r="AD1297" t="s">
        <v>29739</v>
      </c>
      <c r="AF1297" t="str">
        <f t="shared" si="70"/>
        <v xml:space="preserve">423 </v>
      </c>
      <c r="AG1297" t="s">
        <v>29739</v>
      </c>
      <c r="AH1297" t="s">
        <v>29756</v>
      </c>
      <c r="AI1297" t="s">
        <v>29757</v>
      </c>
      <c r="AJ1297" t="s">
        <v>23493</v>
      </c>
    </row>
    <row r="1298" spans="1:36" x14ac:dyDescent="0.2">
      <c r="A1298" t="str">
        <f>TRIM(PROPER((assembly_staff_import[[#This Row],[First MI Name via NAME_SOURCE_KEY TEXT]]&amp;" "&amp;assembly_staff_import[[#This Row],[Last Name via NAME_SOURCE_KEY TEXT]]&amp;" "&amp;assembly_staff_import[[#This Row],[Suffix via NAME_SOURCE_KEY]])))</f>
        <v>Marcy L Velte</v>
      </c>
      <c r="B1298" t="str">
        <f>TRIM(CONCATENATE(TRIM(assembly_staff_import[[#This Row],[Full Name]]), ", ", assembly_staff_import[[#This Row],[Title]]))</f>
        <v>Marcy L Velte, Ed Writer</v>
      </c>
      <c r="C1298" t="e">
        <f>assembly_staff_import[[#This Row],[Vlookup_groups]]</f>
        <v>#REF!</v>
      </c>
      <c r="D1298" t="str">
        <f>IF(assembly_staff_import[[#This Row],[Legislative Staff Type]]="Personal",assembly_staff_import[[#This Row],[Formatted Personal Staff Office]],"")</f>
        <v/>
      </c>
      <c r="E1298" t="s">
        <v>65</v>
      </c>
      <c r="F1298" s="19" t="s">
        <v>10913</v>
      </c>
      <c r="G1298" t="s">
        <v>1237</v>
      </c>
      <c r="H1298" t="str">
        <f>TRIM(PROPER((assembly_staff_import[[#This Row],[Last Name via NAME_SOURCE_KEY TEXT]]&amp;" "&amp;assembly_staff_import[[#This Row],[Suffix via NAME_SOURCE_KEY]])))</f>
        <v>Velte</v>
      </c>
      <c r="I1298" t="str">
        <f>PROPER(assembly_staff_import[[#This Row],[JOB TITLE_SOURCE_KEY]])</f>
        <v xml:space="preserve">Ed Writer                                  </v>
      </c>
      <c r="J1298" t="s">
        <v>72</v>
      </c>
      <c r="K1298" t="str">
        <f>IF(assembly_staff_import[[#This Row],[Legislative Staff Type]]="Personal",assembly_staff_import[[#This Row],[Vlookup Reports To Person]], "")</f>
        <v/>
      </c>
      <c r="L1298" t="str">
        <f>PROPER(assembly_staff_import[[#This Row],[First MI Name via NAME_SOURCE_KEY TEXT]])</f>
        <v xml:space="preserve"> Marcy L</v>
      </c>
      <c r="M1298" t="s">
        <v>12268</v>
      </c>
      <c r="N1298" t="str">
        <f>LOWER(CONCATENATE(assembly_staff_import[[#This Row],[Last Name]],LEFT(assembly_staff_import[[#This Row],[First Name (no initial)]],1),"@nyassembly.gov"))</f>
        <v>veltem@nyassembly.gov</v>
      </c>
      <c r="O1298" t="s">
        <v>5937</v>
      </c>
      <c r="P1298" t="e">
        <f>VLOOKUP(assembly_staff_import[[#This Row],[Full Name]],[3]!PEOPLE_March_20[#Data],1,0)</f>
        <v>#REF!</v>
      </c>
      <c r="Q1298" t="e">
        <f>VLOOKUP(assembly_staff_import[[#This Row],[Full Name]],[3]!Table17[#Data],3,0)</f>
        <v>#REF!</v>
      </c>
      <c r="R1298" t="e">
        <f>VLOOKUP(assembly_staff_import[[#This Row],[Formatted Works for Group]],[3]!Table7[#Data],1,0)</f>
        <v>#REF!</v>
      </c>
      <c r="S1298" t="str">
        <f>IF(assembly_staff_import[[#This Row],[Legislative Staff Type]]="Personal", assembly_staff_import[[#This Row],[Vlookup Works for Group]], assembly_staff_import[[#This Row],[Formatted Works for Group calc]]&amp;", Central Staff Office, Assembly")</f>
        <v>Production Services (Minority), Central Staff Office, Assembly</v>
      </c>
      <c r="T1298" s="20" t="str">
        <f>TRIM(assembly_staff_import[[#This Row],[NAME_SOURCE_KEY]])</f>
        <v>VELTE, MARCY L</v>
      </c>
      <c r="U1298" t="s">
        <v>29758</v>
      </c>
      <c r="V1298" t="s">
        <v>29759</v>
      </c>
      <c r="W1298" t="s">
        <v>29760</v>
      </c>
      <c r="Y1298" t="str">
        <f>IF(assembly_staff_import[[#This Row],[Legislative Staff Type]]="Personal", PROPER(TRIM(assembly_staff_import[[#This Row],[Unit First MI via UNIT_SOURCE_KEY]])&amp;" "&amp;assembly_staff_import[[#This Row],[Unit Last via UNIT_SOURCE_KEY]]), PROPER(TRIM(assembly_staff_import[[#This Row],[UNIT NAME_SOURCE_KEY2]])))</f>
        <v>Production Services (Minority)</v>
      </c>
      <c r="Z1298" t="s">
        <v>29738</v>
      </c>
      <c r="AA1298" t="e">
        <f>VLOOKUP(assembly_staff_import[[#This Row],[Formatted and corrected Works for Group Text]],[3]!Table4[#Data],1,0)</f>
        <v>#REF!</v>
      </c>
      <c r="AB1298" t="e">
        <f>VLOOKUP(assembly_staff_import[[#This Row],[Formatted and corrected Works for Group Text]],[3]!Table5[#Data],2,0)</f>
        <v>#REF!</v>
      </c>
      <c r="AC1298" t="str">
        <f>IF(TRIM(assembly_staff_import[[#This Row],[PUBLIC INFO ADDR_SOURCE_KEY]])="CAPITOL, ALBANY", "Legislative / Capitol Office", "District Office")</f>
        <v>Legislative / Capitol Office</v>
      </c>
      <c r="AD1298" t="s">
        <v>29739</v>
      </c>
      <c r="AF1298" t="str">
        <f t="shared" si="70"/>
        <v xml:space="preserve">423 </v>
      </c>
      <c r="AG1298" t="s">
        <v>29739</v>
      </c>
      <c r="AH1298" t="s">
        <v>29761</v>
      </c>
      <c r="AI1298" t="s">
        <v>25902</v>
      </c>
      <c r="AJ1298" t="s">
        <v>23493</v>
      </c>
    </row>
    <row r="1299" spans="1:36" x14ac:dyDescent="0.2">
      <c r="A1299" t="str">
        <f>TRIM(PROPER((assembly_staff_import[[#This Row],[First MI Name via NAME_SOURCE_KEY TEXT]]&amp;" "&amp;assembly_staff_import[[#This Row],[Last Name via NAME_SOURCE_KEY TEXT]]&amp;" "&amp;assembly_staff_import[[#This Row],[Suffix via NAME_SOURCE_KEY]])))</f>
        <v>Maureen P Cooley</v>
      </c>
      <c r="B1299" t="str">
        <f>TRIM(CONCATENATE(TRIM(assembly_staff_import[[#This Row],[Full Name]]), ", ", assembly_staff_import[[#This Row],[Title]]))</f>
        <v>Maureen P Cooley, Exec Asst</v>
      </c>
      <c r="C1299" t="e">
        <f>assembly_staff_import[[#This Row],[Vlookup_groups]]</f>
        <v>#REF!</v>
      </c>
      <c r="D1299" t="str">
        <f>IF(assembly_staff_import[[#This Row],[Legislative Staff Type]]="Personal",assembly_staff_import[[#This Row],[Formatted Personal Staff Office]],"")</f>
        <v/>
      </c>
      <c r="E1299" t="s">
        <v>65</v>
      </c>
      <c r="F1299" s="19" t="s">
        <v>10913</v>
      </c>
      <c r="G1299" t="s">
        <v>1237</v>
      </c>
      <c r="H1299" t="str">
        <f>TRIM(PROPER((assembly_staff_import[[#This Row],[Last Name via NAME_SOURCE_KEY TEXT]]&amp;" "&amp;assembly_staff_import[[#This Row],[Suffix via NAME_SOURCE_KEY]])))</f>
        <v>Cooley</v>
      </c>
      <c r="I1299" t="str">
        <f>PROPER(assembly_staff_import[[#This Row],[JOB TITLE_SOURCE_KEY]])</f>
        <v xml:space="preserve">Exec Asst                                  </v>
      </c>
      <c r="J1299" t="s">
        <v>72</v>
      </c>
      <c r="K1299" t="str">
        <f>IF(assembly_staff_import[[#This Row],[Legislative Staff Type]]="Personal",assembly_staff_import[[#This Row],[Vlookup Reports To Person]], "")</f>
        <v/>
      </c>
      <c r="L1299" t="str">
        <f>PROPER(assembly_staff_import[[#This Row],[First MI Name via NAME_SOURCE_KEY TEXT]])</f>
        <v xml:space="preserve"> Maureen P</v>
      </c>
      <c r="M1299" t="s">
        <v>22475</v>
      </c>
      <c r="N1299" t="str">
        <f>LOWER(CONCATENATE(assembly_staff_import[[#This Row],[Last Name]],LEFT(assembly_staff_import[[#This Row],[First Name (no initial)]],1),"@nyassembly.gov"))</f>
        <v>cooleym@nyassembly.gov</v>
      </c>
      <c r="O1299" t="s">
        <v>7121</v>
      </c>
      <c r="P1299" t="e">
        <f>VLOOKUP(assembly_staff_import[[#This Row],[Full Name]],[3]!PEOPLE_March_20[#Data],1,0)</f>
        <v>#REF!</v>
      </c>
      <c r="Q1299" t="e">
        <f>VLOOKUP(assembly_staff_import[[#This Row],[Full Name]],[3]!Table17[#Data],3,0)</f>
        <v>#REF!</v>
      </c>
      <c r="R1299" t="e">
        <f>VLOOKUP(assembly_staff_import[[#This Row],[Formatted Works for Group]],[3]!Table7[#Data],1,0)</f>
        <v>#REF!</v>
      </c>
      <c r="S1299" t="str">
        <f>IF(assembly_staff_import[[#This Row],[Legislative Staff Type]]="Personal", assembly_staff_import[[#This Row],[Vlookup Works for Group]], assembly_staff_import[[#This Row],[Formatted Works for Group calc]]&amp;", Central Staff Office, Assembly")</f>
        <v>Production Services (Minority), Central Staff Office, Assembly</v>
      </c>
      <c r="T1299" s="20" t="str">
        <f>TRIM(assembly_staff_import[[#This Row],[NAME_SOURCE_KEY]])</f>
        <v>COOLEY, MAUREEN P</v>
      </c>
      <c r="U1299" t="s">
        <v>29762</v>
      </c>
      <c r="V1299" t="s">
        <v>29763</v>
      </c>
      <c r="W1299" t="s">
        <v>29764</v>
      </c>
      <c r="Y1299" t="str">
        <f>IF(assembly_staff_import[[#This Row],[Legislative Staff Type]]="Personal", PROPER(TRIM(assembly_staff_import[[#This Row],[Unit First MI via UNIT_SOURCE_KEY]])&amp;" "&amp;assembly_staff_import[[#This Row],[Unit Last via UNIT_SOURCE_KEY]]), PROPER(TRIM(assembly_staff_import[[#This Row],[UNIT NAME_SOURCE_KEY2]])))</f>
        <v>Production Services (Minority)</v>
      </c>
      <c r="Z1299" t="s">
        <v>29738</v>
      </c>
      <c r="AA1299" t="e">
        <f>VLOOKUP(assembly_staff_import[[#This Row],[Formatted and corrected Works for Group Text]],[3]!Table4[#Data],1,0)</f>
        <v>#REF!</v>
      </c>
      <c r="AB1299" t="e">
        <f>VLOOKUP(assembly_staff_import[[#This Row],[Formatted and corrected Works for Group Text]],[3]!Table5[#Data],2,0)</f>
        <v>#REF!</v>
      </c>
      <c r="AC1299" t="str">
        <f>IF(TRIM(assembly_staff_import[[#This Row],[PUBLIC INFO ADDR_SOURCE_KEY]])="CAPITOL, ALBANY", "Legislative / Capitol Office", "District Office")</f>
        <v>Legislative / Capitol Office</v>
      </c>
      <c r="AD1299" t="s">
        <v>29739</v>
      </c>
      <c r="AF1299" t="str">
        <f t="shared" si="70"/>
        <v xml:space="preserve">423 </v>
      </c>
      <c r="AG1299" t="s">
        <v>29739</v>
      </c>
      <c r="AH1299" t="s">
        <v>29765</v>
      </c>
      <c r="AI1299" t="s">
        <v>23546</v>
      </c>
      <c r="AJ1299" t="s">
        <v>23493</v>
      </c>
    </row>
    <row r="1300" spans="1:36" x14ac:dyDescent="0.2">
      <c r="A1300" t="str">
        <f>TRIM(PROPER((assembly_staff_import[[#This Row],[First MI Name via NAME_SOURCE_KEY TEXT]]&amp;" "&amp;assembly_staff_import[[#This Row],[Last Name via NAME_SOURCE_KEY TEXT]]&amp;" "&amp;assembly_staff_import[[#This Row],[Suffix via NAME_SOURCE_KEY]])))</f>
        <v>Richard G Jr. Kelly Jr</v>
      </c>
      <c r="B1300" t="str">
        <f>TRIM(CONCATENATE(TRIM(assembly_staff_import[[#This Row],[Full Name]]), ", ", assembly_staff_import[[#This Row],[Title]]))</f>
        <v>Richard G Jr. Kelly Jr, Printing Supv</v>
      </c>
      <c r="C1300" t="e">
        <f>assembly_staff_import[[#This Row],[Vlookup_groups]]</f>
        <v>#REF!</v>
      </c>
      <c r="D1300" t="str">
        <f>IF(assembly_staff_import[[#This Row],[Legislative Staff Type]]="Personal",assembly_staff_import[[#This Row],[Formatted Personal Staff Office]],"")</f>
        <v/>
      </c>
      <c r="E1300" t="s">
        <v>65</v>
      </c>
      <c r="F1300" s="19" t="s">
        <v>10913</v>
      </c>
      <c r="G1300" t="s">
        <v>1237</v>
      </c>
      <c r="H1300" t="str">
        <f>TRIM(PROPER((assembly_staff_import[[#This Row],[Last Name via NAME_SOURCE_KEY TEXT]]&amp;" "&amp;assembly_staff_import[[#This Row],[Suffix via NAME_SOURCE_KEY]])))</f>
        <v>Kelly Jr</v>
      </c>
      <c r="I1300" t="str">
        <f>PROPER(assembly_staff_import[[#This Row],[JOB TITLE_SOURCE_KEY]])</f>
        <v xml:space="preserve">Printing Supv                              </v>
      </c>
      <c r="J1300" t="s">
        <v>72</v>
      </c>
      <c r="K1300" t="str">
        <f>IF(assembly_staff_import[[#This Row],[Legislative Staff Type]]="Personal",assembly_staff_import[[#This Row],[Vlookup Reports To Person]], "")</f>
        <v/>
      </c>
      <c r="L1300" t="str">
        <f>PROPER(assembly_staff_import[[#This Row],[First MI Name via NAME_SOURCE_KEY TEXT]])</f>
        <v xml:space="preserve"> Richard G Jr.</v>
      </c>
      <c r="M1300" t="s">
        <v>17013</v>
      </c>
      <c r="N1300" t="str">
        <f>LOWER(CONCATENATE(assembly_staff_import[[#This Row],[Last Name]],LEFT(assembly_staff_import[[#This Row],[First Name (no initial)]],1),"@nyassembly.gov"))</f>
        <v>kelly jrr@nyassembly.gov</v>
      </c>
      <c r="O1300" t="s">
        <v>3996</v>
      </c>
      <c r="P1300" t="e">
        <f>VLOOKUP(assembly_staff_import[[#This Row],[Full Name]],[3]!PEOPLE_March_20[#Data],1,0)</f>
        <v>#REF!</v>
      </c>
      <c r="Q1300" t="e">
        <f>VLOOKUP(assembly_staff_import[[#This Row],[Full Name]],[3]!Table17[#Data],3,0)</f>
        <v>#REF!</v>
      </c>
      <c r="R1300" t="e">
        <f>VLOOKUP(assembly_staff_import[[#This Row],[Formatted Works for Group]],[3]!Table7[#Data],1,0)</f>
        <v>#REF!</v>
      </c>
      <c r="S1300" t="str">
        <f>IF(assembly_staff_import[[#This Row],[Legislative Staff Type]]="Personal", assembly_staff_import[[#This Row],[Vlookup Works for Group]], assembly_staff_import[[#This Row],[Formatted Works for Group calc]]&amp;", Central Staff Office, Assembly")</f>
        <v>Production Services (Minority), Central Staff Office, Assembly</v>
      </c>
      <c r="T1300" s="20" t="str">
        <f>TRIM(assembly_staff_import[[#This Row],[NAME_SOURCE_KEY]])</f>
        <v>KELLY, RICHARD G JR.</v>
      </c>
      <c r="U1300" t="s">
        <v>29766</v>
      </c>
      <c r="V1300" t="s">
        <v>29140</v>
      </c>
      <c r="W1300" t="s">
        <v>29767</v>
      </c>
      <c r="X1300" t="s">
        <v>23498</v>
      </c>
      <c r="Y1300" t="str">
        <f>IF(assembly_staff_import[[#This Row],[Legislative Staff Type]]="Personal", PROPER(TRIM(assembly_staff_import[[#This Row],[Unit First MI via UNIT_SOURCE_KEY]])&amp;" "&amp;assembly_staff_import[[#This Row],[Unit Last via UNIT_SOURCE_KEY]]), PROPER(TRIM(assembly_staff_import[[#This Row],[UNIT NAME_SOURCE_KEY2]])))</f>
        <v>Production Services (Minority)</v>
      </c>
      <c r="Z1300" t="s">
        <v>29738</v>
      </c>
      <c r="AA1300" t="e">
        <f>VLOOKUP(assembly_staff_import[[#This Row],[Formatted and corrected Works for Group Text]],[3]!Table4[#Data],1,0)</f>
        <v>#REF!</v>
      </c>
      <c r="AB1300" t="e">
        <f>VLOOKUP(assembly_staff_import[[#This Row],[Formatted and corrected Works for Group Text]],[3]!Table5[#Data],2,0)</f>
        <v>#REF!</v>
      </c>
      <c r="AC1300" t="str">
        <f>IF(TRIM(assembly_staff_import[[#This Row],[PUBLIC INFO ADDR_SOURCE_KEY]])="CAPITOL, ALBANY", "Legislative / Capitol Office", "District Office")</f>
        <v>Legislative / Capitol Office</v>
      </c>
      <c r="AD1300" t="s">
        <v>29739</v>
      </c>
      <c r="AF1300" t="str">
        <f t="shared" si="70"/>
        <v xml:space="preserve">423 </v>
      </c>
      <c r="AG1300" t="s">
        <v>29739</v>
      </c>
      <c r="AH1300" t="s">
        <v>29768</v>
      </c>
      <c r="AI1300" t="s">
        <v>29769</v>
      </c>
      <c r="AJ1300" t="s">
        <v>23493</v>
      </c>
    </row>
    <row r="1301" spans="1:36" x14ac:dyDescent="0.2">
      <c r="A1301" t="str">
        <f>TRIM(PROPER((assembly_staff_import[[#This Row],[First MI Name via NAME_SOURCE_KEY TEXT]]&amp;" "&amp;assembly_staff_import[[#This Row],[Last Name via NAME_SOURCE_KEY TEXT]]&amp;" "&amp;assembly_staff_import[[#This Row],[Suffix via NAME_SOURCE_KEY]])))</f>
        <v>Mary Lynn Patricelli</v>
      </c>
      <c r="B1301" t="str">
        <f>TRIM(CONCATENATE(TRIM(assembly_staff_import[[#This Row],[Full Name]]), ", ", assembly_staff_import[[#This Row],[Title]]))</f>
        <v>Mary Lynn Patricelli, Dir Production Svcs</v>
      </c>
      <c r="C1301" t="e">
        <f>assembly_staff_import[[#This Row],[Vlookup_groups]]</f>
        <v>#REF!</v>
      </c>
      <c r="D1301" t="str">
        <f>IF(assembly_staff_import[[#This Row],[Legislative Staff Type]]="Personal",assembly_staff_import[[#This Row],[Formatted Personal Staff Office]],"")</f>
        <v/>
      </c>
      <c r="E1301" t="s">
        <v>65</v>
      </c>
      <c r="F1301" s="19" t="s">
        <v>10913</v>
      </c>
      <c r="G1301" t="s">
        <v>1237</v>
      </c>
      <c r="H1301" t="str">
        <f>TRIM(PROPER((assembly_staff_import[[#This Row],[Last Name via NAME_SOURCE_KEY TEXT]]&amp;" "&amp;assembly_staff_import[[#This Row],[Suffix via NAME_SOURCE_KEY]])))</f>
        <v>Patricelli</v>
      </c>
      <c r="I1301" t="str">
        <f>PROPER(assembly_staff_import[[#This Row],[JOB TITLE_SOURCE_KEY]])</f>
        <v xml:space="preserve">Dir Production Svcs                        </v>
      </c>
      <c r="J1301" t="s">
        <v>72</v>
      </c>
      <c r="K1301" t="str">
        <f>IF(assembly_staff_import[[#This Row],[Legislative Staff Type]]="Personal",assembly_staff_import[[#This Row],[Vlookup Reports To Person]], "")</f>
        <v/>
      </c>
      <c r="L1301" t="str">
        <f>PROPER(assembly_staff_import[[#This Row],[First MI Name via NAME_SOURCE_KEY TEXT]])</f>
        <v xml:space="preserve"> Mary Lynn</v>
      </c>
      <c r="M1301" t="s">
        <v>22489</v>
      </c>
      <c r="N1301" t="str">
        <f>LOWER(CONCATENATE(assembly_staff_import[[#This Row],[Last Name]],LEFT(assembly_staff_import[[#This Row],[First Name (no initial)]],1),"@nyassembly.gov"))</f>
        <v>patricellim@nyassembly.gov</v>
      </c>
      <c r="O1301" t="s">
        <v>904</v>
      </c>
      <c r="P1301" t="e">
        <f>VLOOKUP(assembly_staff_import[[#This Row],[Full Name]],[3]!PEOPLE_March_20[#Data],1,0)</f>
        <v>#REF!</v>
      </c>
      <c r="Q1301" t="e">
        <f>VLOOKUP(assembly_staff_import[[#This Row],[Full Name]],[3]!Table17[#Data],3,0)</f>
        <v>#REF!</v>
      </c>
      <c r="R1301" t="e">
        <f>VLOOKUP(assembly_staff_import[[#This Row],[Formatted Works for Group]],[3]!Table7[#Data],1,0)</f>
        <v>#REF!</v>
      </c>
      <c r="S1301" t="str">
        <f>IF(assembly_staff_import[[#This Row],[Legislative Staff Type]]="Personal", assembly_staff_import[[#This Row],[Vlookup Works for Group]], assembly_staff_import[[#This Row],[Formatted Works for Group calc]]&amp;", Central Staff Office, Assembly")</f>
        <v>Production Services, Central Staff Office, Assembly</v>
      </c>
      <c r="T1301" s="20" t="str">
        <f>TRIM(assembly_staff_import[[#This Row],[NAME_SOURCE_KEY]])</f>
        <v>PATRICELLI, MARY LYNN</v>
      </c>
      <c r="U1301" t="s">
        <v>29770</v>
      </c>
      <c r="V1301" t="s">
        <v>29771</v>
      </c>
      <c r="W1301" t="s">
        <v>29772</v>
      </c>
      <c r="Y1301" t="str">
        <f>IF(assembly_staff_import[[#This Row],[Legislative Staff Type]]="Personal", PROPER(TRIM(assembly_staff_import[[#This Row],[Unit First MI via UNIT_SOURCE_KEY]])&amp;" "&amp;assembly_staff_import[[#This Row],[Unit Last via UNIT_SOURCE_KEY]]), PROPER(TRIM(assembly_staff_import[[#This Row],[UNIT NAME_SOURCE_KEY2]])))</f>
        <v>Production Services</v>
      </c>
      <c r="Z1301" t="s">
        <v>29773</v>
      </c>
      <c r="AA1301" t="e">
        <f>VLOOKUP(assembly_staff_import[[#This Row],[Formatted and corrected Works for Group Text]],[3]!Table4[#Data],1,0)</f>
        <v>#REF!</v>
      </c>
      <c r="AB1301" t="e">
        <f>VLOOKUP(assembly_staff_import[[#This Row],[Formatted and corrected Works for Group Text]],[3]!Table5[#Data],2,0)</f>
        <v>#REF!</v>
      </c>
      <c r="AC1301" t="str">
        <f>IF(TRIM(assembly_staff_import[[#This Row],[PUBLIC INFO ADDR_SOURCE_KEY]])="CAPITOL, ALBANY", "Legislative / Capitol Office", "District Office")</f>
        <v>Legislative / Capitol Office</v>
      </c>
      <c r="AD1301" t="s">
        <v>29774</v>
      </c>
      <c r="AF1301" t="str">
        <f>"239 "</f>
        <v xml:space="preserve">239 </v>
      </c>
      <c r="AG1301" t="s">
        <v>29774</v>
      </c>
      <c r="AH1301" t="s">
        <v>29775</v>
      </c>
      <c r="AI1301" t="s">
        <v>29746</v>
      </c>
      <c r="AJ1301" t="s">
        <v>23493</v>
      </c>
    </row>
    <row r="1302" spans="1:36" x14ac:dyDescent="0.2">
      <c r="A1302" t="str">
        <f>TRIM(PROPER((assembly_staff_import[[#This Row],[First MI Name via NAME_SOURCE_KEY TEXT]]&amp;" "&amp;assembly_staff_import[[#This Row],[Last Name via NAME_SOURCE_KEY TEXT]]&amp;" "&amp;assembly_staff_import[[#This Row],[Suffix via NAME_SOURCE_KEY]])))</f>
        <v>Sharon M Salvo</v>
      </c>
      <c r="B1302" t="str">
        <f>TRIM(CONCATENATE(TRIM(assembly_staff_import[[#This Row],[Full Name]]), ", ", assembly_staff_import[[#This Row],[Title]]))</f>
        <v>Sharon M Salvo, Admin Assistant</v>
      </c>
      <c r="C1302" t="e">
        <f>assembly_staff_import[[#This Row],[Vlookup_groups]]</f>
        <v>#REF!</v>
      </c>
      <c r="D1302" t="str">
        <f>IF(assembly_staff_import[[#This Row],[Legislative Staff Type]]="Personal",assembly_staff_import[[#This Row],[Formatted Personal Staff Office]],"")</f>
        <v/>
      </c>
      <c r="E1302" t="s">
        <v>65</v>
      </c>
      <c r="F1302" s="19" t="s">
        <v>10913</v>
      </c>
      <c r="G1302" t="s">
        <v>1237</v>
      </c>
      <c r="H1302" t="str">
        <f>TRIM(PROPER((assembly_staff_import[[#This Row],[Last Name via NAME_SOURCE_KEY TEXT]]&amp;" "&amp;assembly_staff_import[[#This Row],[Suffix via NAME_SOURCE_KEY]])))</f>
        <v>Salvo</v>
      </c>
      <c r="I1302" t="str">
        <f>PROPER(assembly_staff_import[[#This Row],[JOB TITLE_SOURCE_KEY]])</f>
        <v xml:space="preserve">Admin Assistant                            </v>
      </c>
      <c r="J1302" t="s">
        <v>72</v>
      </c>
      <c r="K1302" t="str">
        <f>IF(assembly_staff_import[[#This Row],[Legislative Staff Type]]="Personal",assembly_staff_import[[#This Row],[Vlookup Reports To Person]], "")</f>
        <v/>
      </c>
      <c r="L1302" t="str">
        <f>PROPER(assembly_staff_import[[#This Row],[First MI Name via NAME_SOURCE_KEY TEXT]])</f>
        <v xml:space="preserve"> Sharon M</v>
      </c>
      <c r="M1302" t="s">
        <v>22265</v>
      </c>
      <c r="N1302" t="str">
        <f>LOWER(CONCATENATE(assembly_staff_import[[#This Row],[Last Name]],LEFT(assembly_staff_import[[#This Row],[First Name (no initial)]],1),"@nyassembly.gov"))</f>
        <v>salvos@nyassembly.gov</v>
      </c>
      <c r="O1302" t="s">
        <v>6293</v>
      </c>
      <c r="P1302" t="e">
        <f>VLOOKUP(assembly_staff_import[[#This Row],[Full Name]],[3]!PEOPLE_March_20[#Data],1,0)</f>
        <v>#REF!</v>
      </c>
      <c r="Q1302" t="e">
        <f>VLOOKUP(assembly_staff_import[[#This Row],[Full Name]],[3]!Table17[#Data],3,0)</f>
        <v>#REF!</v>
      </c>
      <c r="R1302" t="e">
        <f>VLOOKUP(assembly_staff_import[[#This Row],[Formatted Works for Group]],[3]!Table7[#Data],1,0)</f>
        <v>#REF!</v>
      </c>
      <c r="S1302" t="str">
        <f>IF(assembly_staff_import[[#This Row],[Legislative Staff Type]]="Personal", assembly_staff_import[[#This Row],[Vlookup Works for Group]], assembly_staff_import[[#This Row],[Formatted Works for Group calc]]&amp;", Central Staff Office, Assembly")</f>
        <v>Production Services, Central Staff Office, Assembly</v>
      </c>
      <c r="T1302" s="20" t="str">
        <f>TRIM(assembly_staff_import[[#This Row],[NAME_SOURCE_KEY]])</f>
        <v>SALVO, SHARON M</v>
      </c>
      <c r="U1302" t="s">
        <v>29776</v>
      </c>
      <c r="V1302" t="s">
        <v>29777</v>
      </c>
      <c r="W1302" t="s">
        <v>23526</v>
      </c>
      <c r="Y1302" t="str">
        <f>IF(assembly_staff_import[[#This Row],[Legislative Staff Type]]="Personal", PROPER(TRIM(assembly_staff_import[[#This Row],[Unit First MI via UNIT_SOURCE_KEY]])&amp;" "&amp;assembly_staff_import[[#This Row],[Unit Last via UNIT_SOURCE_KEY]]), PROPER(TRIM(assembly_staff_import[[#This Row],[UNIT NAME_SOURCE_KEY2]])))</f>
        <v>Production Services</v>
      </c>
      <c r="Z1302" t="s">
        <v>29773</v>
      </c>
      <c r="AA1302" t="e">
        <f>VLOOKUP(assembly_staff_import[[#This Row],[Formatted and corrected Works for Group Text]],[3]!Table4[#Data],1,0)</f>
        <v>#REF!</v>
      </c>
      <c r="AB1302" t="e">
        <f>VLOOKUP(assembly_staff_import[[#This Row],[Formatted and corrected Works for Group Text]],[3]!Table5[#Data],2,0)</f>
        <v>#REF!</v>
      </c>
      <c r="AC1302" t="str">
        <f>IF(TRIM(assembly_staff_import[[#This Row],[PUBLIC INFO ADDR_SOURCE_KEY]])="CAPITOL, ALBANY", "Legislative / Capitol Office", "District Office")</f>
        <v>Legislative / Capitol Office</v>
      </c>
      <c r="AD1302" t="s">
        <v>29774</v>
      </c>
      <c r="AF1302" t="str">
        <f>"239 "</f>
        <v xml:space="preserve">239 </v>
      </c>
      <c r="AG1302" t="s">
        <v>29774</v>
      </c>
      <c r="AH1302" t="s">
        <v>29778</v>
      </c>
      <c r="AI1302" t="s">
        <v>23568</v>
      </c>
      <c r="AJ1302" t="s">
        <v>23493</v>
      </c>
    </row>
    <row r="1303" spans="1:36" x14ac:dyDescent="0.2">
      <c r="A1303" t="str">
        <f>TRIM(PROPER((assembly_staff_import[[#This Row],[First MI Name via NAME_SOURCE_KEY TEXT]]&amp;" "&amp;assembly_staff_import[[#This Row],[Last Name via NAME_SOURCE_KEY TEXT]]&amp;" "&amp;assembly_staff_import[[#This Row],[Suffix via NAME_SOURCE_KEY]])))</f>
        <v>Aaron K Suggs</v>
      </c>
      <c r="B1303" t="str">
        <f>TRIM(CONCATENATE(TRIM(assembly_staff_import[[#This Row],[Full Name]]), ", ", assembly_staff_import[[#This Row],[Title]]))</f>
        <v>Aaron K Suggs, Asst Secy-Prog/Policy</v>
      </c>
      <c r="C1303" t="e">
        <f>assembly_staff_import[[#This Row],[Vlookup_groups]]</f>
        <v>#REF!</v>
      </c>
      <c r="D1303" t="str">
        <f>IF(assembly_staff_import[[#This Row],[Legislative Staff Type]]="Personal",assembly_staff_import[[#This Row],[Formatted Personal Staff Office]],"")</f>
        <v/>
      </c>
      <c r="E1303" t="s">
        <v>65</v>
      </c>
      <c r="F1303" s="19" t="s">
        <v>10913</v>
      </c>
      <c r="G1303" t="s">
        <v>1237</v>
      </c>
      <c r="H1303" t="str">
        <f>TRIM(PROPER((assembly_staff_import[[#This Row],[Last Name via NAME_SOURCE_KEY TEXT]]&amp;" "&amp;assembly_staff_import[[#This Row],[Suffix via NAME_SOURCE_KEY]])))</f>
        <v>Suggs</v>
      </c>
      <c r="I1303" t="str">
        <f>PROPER(assembly_staff_import[[#This Row],[JOB TITLE_SOURCE_KEY]])</f>
        <v xml:space="preserve">Asst Secy-Prog/Policy                      </v>
      </c>
      <c r="J1303" t="s">
        <v>72</v>
      </c>
      <c r="K1303" t="str">
        <f>IF(assembly_staff_import[[#This Row],[Legislative Staff Type]]="Personal",assembly_staff_import[[#This Row],[Vlookup Reports To Person]], "")</f>
        <v/>
      </c>
      <c r="L1303" t="str">
        <f>PROPER(assembly_staff_import[[#This Row],[First MI Name via NAME_SOURCE_KEY TEXT]])</f>
        <v xml:space="preserve"> Aaron K</v>
      </c>
      <c r="M1303" t="s">
        <v>15032</v>
      </c>
      <c r="N1303" t="str">
        <f>LOWER(CONCATENATE(assembly_staff_import[[#This Row],[Last Name]],LEFT(assembly_staff_import[[#This Row],[First Name (no initial)]],1),"@nyassembly.gov"))</f>
        <v>suggsa@nyassembly.gov</v>
      </c>
      <c r="O1303" t="s">
        <v>24899</v>
      </c>
      <c r="P1303" t="e">
        <f>VLOOKUP(assembly_staff_import[[#This Row],[Full Name]],[3]!PEOPLE_March_20[#Data],1,0)</f>
        <v>#REF!</v>
      </c>
      <c r="Q1303" t="e">
        <f>VLOOKUP(assembly_staff_import[[#This Row],[Full Name]],[3]!Table17[#Data],3,0)</f>
        <v>#REF!</v>
      </c>
      <c r="R1303" t="e">
        <f>VLOOKUP(assembly_staff_import[[#This Row],[Formatted Works for Group]],[3]!Table7[#Data],1,0)</f>
        <v>#REF!</v>
      </c>
      <c r="S1303"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03" s="20" t="str">
        <f>TRIM(assembly_staff_import[[#This Row],[NAME_SOURCE_KEY]])</f>
        <v>SUGGS, AARON K</v>
      </c>
      <c r="U1303" t="s">
        <v>29779</v>
      </c>
      <c r="V1303" t="s">
        <v>29780</v>
      </c>
      <c r="W1303" t="s">
        <v>24902</v>
      </c>
      <c r="Y1303"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03" t="s">
        <v>29781</v>
      </c>
      <c r="AA1303" t="e">
        <f>VLOOKUP(assembly_staff_import[[#This Row],[Formatted and corrected Works for Group Text]],[3]!Table4[#Data],1,0)</f>
        <v>#REF!</v>
      </c>
      <c r="AB1303" t="e">
        <f>VLOOKUP(assembly_staff_import[[#This Row],[Formatted and corrected Works for Group Text]],[3]!Table5[#Data],2,0)</f>
        <v>#REF!</v>
      </c>
      <c r="AC1303" t="str">
        <f>IF(TRIM(assembly_staff_import[[#This Row],[PUBLIC INFO ADDR_SOURCE_KEY]])="CAPITOL, ALBANY", "Legislative / Capitol Office", "District Office")</f>
        <v>Legislative / Capitol Office</v>
      </c>
      <c r="AD1303" t="s">
        <v>29782</v>
      </c>
      <c r="AF1303" t="str">
        <f t="shared" ref="AF1303:AF1366" si="71">"375 "</f>
        <v xml:space="preserve">375 </v>
      </c>
      <c r="AG1303" t="s">
        <v>29782</v>
      </c>
      <c r="AH1303" t="s">
        <v>29783</v>
      </c>
      <c r="AI1303" t="s">
        <v>29784</v>
      </c>
      <c r="AJ1303" t="s">
        <v>23493</v>
      </c>
    </row>
    <row r="1304" spans="1:36" x14ac:dyDescent="0.2">
      <c r="A1304" t="str">
        <f>TRIM(PROPER((assembly_staff_import[[#This Row],[First MI Name via NAME_SOURCE_KEY TEXT]]&amp;" "&amp;assembly_staff_import[[#This Row],[Last Name via NAME_SOURCE_KEY TEXT]]&amp;" "&amp;assembly_staff_import[[#This Row],[Suffix via NAME_SOURCE_KEY]])))</f>
        <v>Aimee L Devane-Forster</v>
      </c>
      <c r="B1304" t="str">
        <f>TRIM(CONCATENATE(TRIM(assembly_staff_import[[#This Row],[Full Name]]), ", ", assembly_staff_import[[#This Row],[Title]]))</f>
        <v>Aimee L Devane-Forster, Admin Assistant</v>
      </c>
      <c r="C1304" t="e">
        <f>assembly_staff_import[[#This Row],[Vlookup_groups]]</f>
        <v>#REF!</v>
      </c>
      <c r="D1304" t="str">
        <f>IF(assembly_staff_import[[#This Row],[Legislative Staff Type]]="Personal",assembly_staff_import[[#This Row],[Formatted Personal Staff Office]],"")</f>
        <v/>
      </c>
      <c r="E1304" t="s">
        <v>65</v>
      </c>
      <c r="F1304" s="19" t="s">
        <v>10913</v>
      </c>
      <c r="G1304" t="s">
        <v>1237</v>
      </c>
      <c r="H1304" t="str">
        <f>TRIM(PROPER((assembly_staff_import[[#This Row],[Last Name via NAME_SOURCE_KEY TEXT]]&amp;" "&amp;assembly_staff_import[[#This Row],[Suffix via NAME_SOURCE_KEY]])))</f>
        <v>Devane-Forster</v>
      </c>
      <c r="I1304" t="str">
        <f>PROPER(assembly_staff_import[[#This Row],[JOB TITLE_SOURCE_KEY]])</f>
        <v xml:space="preserve">Admin Assistant                            </v>
      </c>
      <c r="J1304" t="s">
        <v>72</v>
      </c>
      <c r="K1304" t="str">
        <f>IF(assembly_staff_import[[#This Row],[Legislative Staff Type]]="Personal",assembly_staff_import[[#This Row],[Vlookup Reports To Person]], "")</f>
        <v/>
      </c>
      <c r="L1304" t="str">
        <f>PROPER(assembly_staff_import[[#This Row],[First MI Name via NAME_SOURCE_KEY TEXT]])</f>
        <v xml:space="preserve"> Aimee L</v>
      </c>
      <c r="M1304" t="s">
        <v>14247</v>
      </c>
      <c r="N1304" t="str">
        <f>LOWER(CONCATENATE(assembly_staff_import[[#This Row],[Last Name]],LEFT(assembly_staff_import[[#This Row],[First Name (no initial)]],1),"@nyassembly.gov"))</f>
        <v>devane-forstera@nyassembly.gov</v>
      </c>
      <c r="O1304" t="s">
        <v>29785</v>
      </c>
      <c r="P1304" t="e">
        <f>VLOOKUP(assembly_staff_import[[#This Row],[Full Name]],[3]!PEOPLE_March_20[#Data],1,0)</f>
        <v>#REF!</v>
      </c>
      <c r="Q1304" t="e">
        <f>VLOOKUP(assembly_staff_import[[#This Row],[Full Name]],[3]!Table17[#Data],3,0)</f>
        <v>#REF!</v>
      </c>
      <c r="R1304" t="e">
        <f>VLOOKUP(assembly_staff_import[[#This Row],[Formatted Works for Group]],[3]!Table7[#Data],1,0)</f>
        <v>#REF!</v>
      </c>
      <c r="S1304"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04" s="20" t="str">
        <f>TRIM(assembly_staff_import[[#This Row],[NAME_SOURCE_KEY]])</f>
        <v>DEVANE-FORSTER, AIMEE L</v>
      </c>
      <c r="U1304" t="s">
        <v>29786</v>
      </c>
      <c r="V1304" t="s">
        <v>29787</v>
      </c>
      <c r="W1304" t="s">
        <v>29788</v>
      </c>
      <c r="Y1304"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04" t="s">
        <v>29781</v>
      </c>
      <c r="AA1304" t="e">
        <f>VLOOKUP(assembly_staff_import[[#This Row],[Formatted and corrected Works for Group Text]],[3]!Table4[#Data],1,0)</f>
        <v>#REF!</v>
      </c>
      <c r="AB1304" t="e">
        <f>VLOOKUP(assembly_staff_import[[#This Row],[Formatted and corrected Works for Group Text]],[3]!Table5[#Data],2,0)</f>
        <v>#REF!</v>
      </c>
      <c r="AC1304" t="str">
        <f>IF(TRIM(assembly_staff_import[[#This Row],[PUBLIC INFO ADDR_SOURCE_KEY]])="CAPITOL, ALBANY", "Legislative / Capitol Office", "District Office")</f>
        <v>Legislative / Capitol Office</v>
      </c>
      <c r="AD1304" t="s">
        <v>29782</v>
      </c>
      <c r="AF1304" t="str">
        <f t="shared" si="71"/>
        <v xml:space="preserve">375 </v>
      </c>
      <c r="AG1304" t="s">
        <v>29782</v>
      </c>
      <c r="AH1304" t="s">
        <v>29789</v>
      </c>
      <c r="AI1304" t="s">
        <v>23568</v>
      </c>
      <c r="AJ1304" t="s">
        <v>23493</v>
      </c>
    </row>
    <row r="1305" spans="1:36" x14ac:dyDescent="0.2">
      <c r="A1305" t="str">
        <f>TRIM(PROPER((assembly_staff_import[[#This Row],[First MI Name via NAME_SOURCE_KEY TEXT]]&amp;" "&amp;assembly_staff_import[[#This Row],[Last Name via NAME_SOURCE_KEY TEXT]]&amp;" "&amp;assembly_staff_import[[#This Row],[Suffix via NAME_SOURCE_KEY]])))</f>
        <v>Alice M Bagley</v>
      </c>
      <c r="B1305" t="str">
        <f>TRIM(CONCATENATE(TRIM(assembly_staff_import[[#This Row],[Full Name]]), ", ", assembly_staff_import[[#This Row],[Title]]))</f>
        <v>Alice M Bagley, Admin Assistant</v>
      </c>
      <c r="C1305" t="e">
        <f>assembly_staff_import[[#This Row],[Vlookup_groups]]</f>
        <v>#REF!</v>
      </c>
      <c r="D1305" t="str">
        <f>IF(assembly_staff_import[[#This Row],[Legislative Staff Type]]="Personal",assembly_staff_import[[#This Row],[Formatted Personal Staff Office]],"")</f>
        <v/>
      </c>
      <c r="E1305" t="s">
        <v>65</v>
      </c>
      <c r="F1305" s="19" t="s">
        <v>10913</v>
      </c>
      <c r="G1305" t="s">
        <v>1237</v>
      </c>
      <c r="H1305" t="str">
        <f>TRIM(PROPER((assembly_staff_import[[#This Row],[Last Name via NAME_SOURCE_KEY TEXT]]&amp;" "&amp;assembly_staff_import[[#This Row],[Suffix via NAME_SOURCE_KEY]])))</f>
        <v>Bagley</v>
      </c>
      <c r="I1305" t="str">
        <f>PROPER(assembly_staff_import[[#This Row],[JOB TITLE_SOURCE_KEY]])</f>
        <v xml:space="preserve">Admin Assistant                            </v>
      </c>
      <c r="J1305" t="s">
        <v>72</v>
      </c>
      <c r="K1305" t="str">
        <f>IF(assembly_staff_import[[#This Row],[Legislative Staff Type]]="Personal",assembly_staff_import[[#This Row],[Vlookup Reports To Person]], "")</f>
        <v/>
      </c>
      <c r="L1305" t="str">
        <f>PROPER(assembly_staff_import[[#This Row],[First MI Name via NAME_SOURCE_KEY TEXT]])</f>
        <v xml:space="preserve"> Alice M</v>
      </c>
      <c r="M1305" t="s">
        <v>23263</v>
      </c>
      <c r="N1305" t="str">
        <f>LOWER(CONCATENATE(assembly_staff_import[[#This Row],[Last Name]],LEFT(assembly_staff_import[[#This Row],[First Name (no initial)]],1),"@nyassembly.gov"))</f>
        <v>bagleya@nyassembly.gov</v>
      </c>
      <c r="O1305" t="s">
        <v>29790</v>
      </c>
      <c r="P1305" t="e">
        <f>VLOOKUP(assembly_staff_import[[#This Row],[Full Name]],[3]!PEOPLE_March_20[#Data],1,0)</f>
        <v>#REF!</v>
      </c>
      <c r="Q1305" t="e">
        <f>VLOOKUP(assembly_staff_import[[#This Row],[Full Name]],[3]!Table17[#Data],3,0)</f>
        <v>#REF!</v>
      </c>
      <c r="R1305" t="e">
        <f>VLOOKUP(assembly_staff_import[[#This Row],[Formatted Works for Group]],[3]!Table7[#Data],1,0)</f>
        <v>#REF!</v>
      </c>
      <c r="S1305"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05" s="20" t="str">
        <f>TRIM(assembly_staff_import[[#This Row],[NAME_SOURCE_KEY]])</f>
        <v>BAGLEY, ALICE M</v>
      </c>
      <c r="U1305" t="s">
        <v>29791</v>
      </c>
      <c r="V1305" t="s">
        <v>29792</v>
      </c>
      <c r="W1305" t="s">
        <v>29793</v>
      </c>
      <c r="Y1305"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05" t="s">
        <v>29781</v>
      </c>
      <c r="AA1305" t="e">
        <f>VLOOKUP(assembly_staff_import[[#This Row],[Formatted and corrected Works for Group Text]],[3]!Table4[#Data],1,0)</f>
        <v>#REF!</v>
      </c>
      <c r="AB1305" t="e">
        <f>VLOOKUP(assembly_staff_import[[#This Row],[Formatted and corrected Works for Group Text]],[3]!Table5[#Data],2,0)</f>
        <v>#REF!</v>
      </c>
      <c r="AC1305" t="str">
        <f>IF(TRIM(assembly_staff_import[[#This Row],[PUBLIC INFO ADDR_SOURCE_KEY]])="CAPITOL, ALBANY", "Legislative / Capitol Office", "District Office")</f>
        <v>Legislative / Capitol Office</v>
      </c>
      <c r="AD1305" t="s">
        <v>29782</v>
      </c>
      <c r="AF1305" t="str">
        <f t="shared" si="71"/>
        <v xml:space="preserve">375 </v>
      </c>
      <c r="AG1305" t="s">
        <v>29782</v>
      </c>
      <c r="AH1305" t="s">
        <v>29794</v>
      </c>
      <c r="AI1305" t="s">
        <v>23568</v>
      </c>
      <c r="AJ1305" t="s">
        <v>23493</v>
      </c>
    </row>
    <row r="1306" spans="1:36" x14ac:dyDescent="0.2">
      <c r="A1306" t="str">
        <f>TRIM(PROPER((assembly_staff_import[[#This Row],[First MI Name via NAME_SOURCE_KEY TEXT]]&amp;" "&amp;assembly_staff_import[[#This Row],[Last Name via NAME_SOURCE_KEY TEXT]]&amp;" "&amp;assembly_staff_import[[#This Row],[Suffix via NAME_SOURCE_KEY]])))</f>
        <v>Alice M Baumgartner</v>
      </c>
      <c r="B1306" t="str">
        <f>TRIM(CONCATENATE(TRIM(assembly_staff_import[[#This Row],[Full Name]]), ", ", assembly_staff_import[[#This Row],[Title]]))</f>
        <v>Alice M Baumgartner, Princ Analyst</v>
      </c>
      <c r="C1306" t="e">
        <f>assembly_staff_import[[#This Row],[Vlookup_groups]]</f>
        <v>#REF!</v>
      </c>
      <c r="D1306" t="str">
        <f>IF(assembly_staff_import[[#This Row],[Legislative Staff Type]]="Personal",assembly_staff_import[[#This Row],[Formatted Personal Staff Office]],"")</f>
        <v/>
      </c>
      <c r="E1306" t="s">
        <v>65</v>
      </c>
      <c r="F1306" s="19" t="s">
        <v>10913</v>
      </c>
      <c r="G1306" t="s">
        <v>1237</v>
      </c>
      <c r="H1306" t="str">
        <f>TRIM(PROPER((assembly_staff_import[[#This Row],[Last Name via NAME_SOURCE_KEY TEXT]]&amp;" "&amp;assembly_staff_import[[#This Row],[Suffix via NAME_SOURCE_KEY]])))</f>
        <v>Baumgartner</v>
      </c>
      <c r="I1306" t="str">
        <f>PROPER(assembly_staff_import[[#This Row],[JOB TITLE_SOURCE_KEY]])</f>
        <v xml:space="preserve">Princ Analyst                              </v>
      </c>
      <c r="J1306" t="s">
        <v>72</v>
      </c>
      <c r="K1306" t="str">
        <f>IF(assembly_staff_import[[#This Row],[Legislative Staff Type]]="Personal",assembly_staff_import[[#This Row],[Vlookup Reports To Person]], "")</f>
        <v/>
      </c>
      <c r="L1306" t="str">
        <f>PROPER(assembly_staff_import[[#This Row],[First MI Name via NAME_SOURCE_KEY TEXT]])</f>
        <v xml:space="preserve"> Alice M</v>
      </c>
      <c r="M1306" t="s">
        <v>23228</v>
      </c>
      <c r="N1306" t="str">
        <f>LOWER(CONCATENATE(assembly_staff_import[[#This Row],[Last Name]],LEFT(assembly_staff_import[[#This Row],[First Name (no initial)]],1),"@nyassembly.gov"))</f>
        <v>baumgartnera@nyassembly.gov</v>
      </c>
      <c r="O1306" t="s">
        <v>29790</v>
      </c>
      <c r="P1306" t="e">
        <f>VLOOKUP(assembly_staff_import[[#This Row],[Full Name]],[3]!PEOPLE_March_20[#Data],1,0)</f>
        <v>#REF!</v>
      </c>
      <c r="Q1306" t="e">
        <f>VLOOKUP(assembly_staff_import[[#This Row],[Full Name]],[3]!Table17[#Data],3,0)</f>
        <v>#REF!</v>
      </c>
      <c r="R1306" t="e">
        <f>VLOOKUP(assembly_staff_import[[#This Row],[Formatted Works for Group]],[3]!Table7[#Data],1,0)</f>
        <v>#REF!</v>
      </c>
      <c r="S1306"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06" s="20" t="str">
        <f>TRIM(assembly_staff_import[[#This Row],[NAME_SOURCE_KEY]])</f>
        <v>BAUMGARTNER, ALICE M</v>
      </c>
      <c r="U1306" t="s">
        <v>29795</v>
      </c>
      <c r="V1306" t="s">
        <v>29796</v>
      </c>
      <c r="W1306" t="s">
        <v>29793</v>
      </c>
      <c r="Y1306"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06" t="s">
        <v>29781</v>
      </c>
      <c r="AA1306" t="e">
        <f>VLOOKUP(assembly_staff_import[[#This Row],[Formatted and corrected Works for Group Text]],[3]!Table4[#Data],1,0)</f>
        <v>#REF!</v>
      </c>
      <c r="AB1306" t="e">
        <f>VLOOKUP(assembly_staff_import[[#This Row],[Formatted and corrected Works for Group Text]],[3]!Table5[#Data],2,0)</f>
        <v>#REF!</v>
      </c>
      <c r="AC1306" t="str">
        <f>IF(TRIM(assembly_staff_import[[#This Row],[PUBLIC INFO ADDR_SOURCE_KEY]])="CAPITOL, ALBANY", "Legislative / Capitol Office", "District Office")</f>
        <v>Legislative / Capitol Office</v>
      </c>
      <c r="AD1306" t="s">
        <v>29782</v>
      </c>
      <c r="AF1306" t="str">
        <f t="shared" si="71"/>
        <v xml:space="preserve">375 </v>
      </c>
      <c r="AG1306" t="s">
        <v>29782</v>
      </c>
      <c r="AH1306" t="s">
        <v>29797</v>
      </c>
      <c r="AI1306" t="s">
        <v>29798</v>
      </c>
      <c r="AJ1306" t="s">
        <v>23493</v>
      </c>
    </row>
    <row r="1307" spans="1:36" x14ac:dyDescent="0.2">
      <c r="A1307" t="str">
        <f>TRIM(PROPER((assembly_staff_import[[#This Row],[First MI Name via NAME_SOURCE_KEY TEXT]]&amp;" "&amp;assembly_staff_import[[#This Row],[Last Name via NAME_SOURCE_KEY TEXT]]&amp;" "&amp;assembly_staff_import[[#This Row],[Suffix via NAME_SOURCE_KEY]])))</f>
        <v>Amanda K Wagner</v>
      </c>
      <c r="B1307" t="str">
        <f>TRIM(CONCATENATE(TRIM(assembly_staff_import[[#This Row],[Full Name]]), ", ", assembly_staff_import[[#This Row],[Title]]))</f>
        <v>Amanda K Wagner, Committee Asst</v>
      </c>
      <c r="C1307" t="e">
        <f>assembly_staff_import[[#This Row],[Vlookup_groups]]</f>
        <v>#REF!</v>
      </c>
      <c r="D1307" t="str">
        <f>IF(assembly_staff_import[[#This Row],[Legislative Staff Type]]="Personal",assembly_staff_import[[#This Row],[Formatted Personal Staff Office]],"")</f>
        <v/>
      </c>
      <c r="E1307" t="s">
        <v>65</v>
      </c>
      <c r="F1307" s="19" t="s">
        <v>10913</v>
      </c>
      <c r="G1307" t="s">
        <v>1237</v>
      </c>
      <c r="H1307" t="str">
        <f>TRIM(PROPER((assembly_staff_import[[#This Row],[Last Name via NAME_SOURCE_KEY TEXT]]&amp;" "&amp;assembly_staff_import[[#This Row],[Suffix via NAME_SOURCE_KEY]])))</f>
        <v>Wagner</v>
      </c>
      <c r="I1307" t="str">
        <f>PROPER(assembly_staff_import[[#This Row],[JOB TITLE_SOURCE_KEY]])</f>
        <v xml:space="preserve">Committee Asst                             </v>
      </c>
      <c r="J1307" t="s">
        <v>72</v>
      </c>
      <c r="K1307" t="str">
        <f>IF(assembly_staff_import[[#This Row],[Legislative Staff Type]]="Personal",assembly_staff_import[[#This Row],[Vlookup Reports To Person]], "")</f>
        <v/>
      </c>
      <c r="L1307" t="str">
        <f>PROPER(assembly_staff_import[[#This Row],[First MI Name via NAME_SOURCE_KEY TEXT]])</f>
        <v xml:space="preserve"> Amanda K</v>
      </c>
      <c r="M1307" t="s">
        <v>14116</v>
      </c>
      <c r="N1307" t="str">
        <f>LOWER(CONCATENATE(assembly_staff_import[[#This Row],[Last Name]],LEFT(assembly_staff_import[[#This Row],[First Name (no initial)]],1),"@nyassembly.gov"))</f>
        <v>wagnera@nyassembly.gov</v>
      </c>
      <c r="O1307" t="s">
        <v>24702</v>
      </c>
      <c r="P1307" t="e">
        <f>VLOOKUP(assembly_staff_import[[#This Row],[Full Name]],[3]!PEOPLE_March_20[#Data],1,0)</f>
        <v>#REF!</v>
      </c>
      <c r="Q1307" t="e">
        <f>VLOOKUP(assembly_staff_import[[#This Row],[Full Name]],[3]!Table17[#Data],3,0)</f>
        <v>#REF!</v>
      </c>
      <c r="R1307" t="e">
        <f>VLOOKUP(assembly_staff_import[[#This Row],[Formatted Works for Group]],[3]!Table7[#Data],1,0)</f>
        <v>#REF!</v>
      </c>
      <c r="S1307"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07" s="20" t="str">
        <f>TRIM(assembly_staff_import[[#This Row],[NAME_SOURCE_KEY]])</f>
        <v>WAGNER, AMANDA K</v>
      </c>
      <c r="U1307" t="s">
        <v>29799</v>
      </c>
      <c r="V1307" t="s">
        <v>29800</v>
      </c>
      <c r="W1307" t="s">
        <v>29801</v>
      </c>
      <c r="Y1307"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07" t="s">
        <v>29781</v>
      </c>
      <c r="AA1307" t="e">
        <f>VLOOKUP(assembly_staff_import[[#This Row],[Formatted and corrected Works for Group Text]],[3]!Table4[#Data],1,0)</f>
        <v>#REF!</v>
      </c>
      <c r="AB1307" t="e">
        <f>VLOOKUP(assembly_staff_import[[#This Row],[Formatted and corrected Works for Group Text]],[3]!Table5[#Data],2,0)</f>
        <v>#REF!</v>
      </c>
      <c r="AC1307" t="str">
        <f>IF(TRIM(assembly_staff_import[[#This Row],[PUBLIC INFO ADDR_SOURCE_KEY]])="CAPITOL, ALBANY", "Legislative / Capitol Office", "District Office")</f>
        <v>Legislative / Capitol Office</v>
      </c>
      <c r="AD1307" t="s">
        <v>29782</v>
      </c>
      <c r="AF1307" t="str">
        <f t="shared" si="71"/>
        <v xml:space="preserve">375 </v>
      </c>
      <c r="AG1307" t="s">
        <v>29782</v>
      </c>
      <c r="AH1307" t="s">
        <v>29802</v>
      </c>
      <c r="AI1307" t="s">
        <v>29803</v>
      </c>
      <c r="AJ1307" t="s">
        <v>23493</v>
      </c>
    </row>
    <row r="1308" spans="1:36" x14ac:dyDescent="0.2">
      <c r="A1308" t="str">
        <f>TRIM(PROPER((assembly_staff_import[[#This Row],[First MI Name via NAME_SOURCE_KEY TEXT]]&amp;" "&amp;assembly_staff_import[[#This Row],[Last Name via NAME_SOURCE_KEY TEXT]]&amp;" "&amp;assembly_staff_import[[#This Row],[Suffix via NAME_SOURCE_KEY]])))</f>
        <v>Amy J Maggs</v>
      </c>
      <c r="B1308" t="str">
        <f>TRIM(CONCATENATE(TRIM(assembly_staff_import[[#This Row],[Full Name]]), ", ", assembly_staff_import[[#This Row],[Title]]))</f>
        <v>Amy J Maggs, Assoc Counsel</v>
      </c>
      <c r="C1308" t="e">
        <f>assembly_staff_import[[#This Row],[Vlookup_groups]]</f>
        <v>#REF!</v>
      </c>
      <c r="D1308" t="str">
        <f>IF(assembly_staff_import[[#This Row],[Legislative Staff Type]]="Personal",assembly_staff_import[[#This Row],[Formatted Personal Staff Office]],"")</f>
        <v/>
      </c>
      <c r="E1308" t="s">
        <v>65</v>
      </c>
      <c r="F1308" s="19" t="s">
        <v>10913</v>
      </c>
      <c r="G1308" t="s">
        <v>1237</v>
      </c>
      <c r="H1308" t="str">
        <f>TRIM(PROPER((assembly_staff_import[[#This Row],[Last Name via NAME_SOURCE_KEY TEXT]]&amp;" "&amp;assembly_staff_import[[#This Row],[Suffix via NAME_SOURCE_KEY]])))</f>
        <v>Maggs</v>
      </c>
      <c r="I1308" t="str">
        <f>PROPER(assembly_staff_import[[#This Row],[JOB TITLE_SOURCE_KEY]])</f>
        <v xml:space="preserve">Assoc Counsel                              </v>
      </c>
      <c r="J1308" t="s">
        <v>72</v>
      </c>
      <c r="K1308" t="str">
        <f>IF(assembly_staff_import[[#This Row],[Legislative Staff Type]]="Personal",assembly_staff_import[[#This Row],[Vlookup Reports To Person]], "")</f>
        <v/>
      </c>
      <c r="L1308" t="str">
        <f>PROPER(assembly_staff_import[[#This Row],[First MI Name via NAME_SOURCE_KEY TEXT]])</f>
        <v xml:space="preserve"> Amy J</v>
      </c>
      <c r="M1308" t="s">
        <v>17047</v>
      </c>
      <c r="N1308" t="str">
        <f>LOWER(CONCATENATE(assembly_staff_import[[#This Row],[Last Name]],LEFT(assembly_staff_import[[#This Row],[First Name (no initial)]],1),"@nyassembly.gov"))</f>
        <v>maggsa@nyassembly.gov</v>
      </c>
      <c r="O1308" t="s">
        <v>25173</v>
      </c>
      <c r="P1308" t="e">
        <f>VLOOKUP(assembly_staff_import[[#This Row],[Full Name]],[3]!PEOPLE_March_20[#Data],1,0)</f>
        <v>#REF!</v>
      </c>
      <c r="Q1308" t="e">
        <f>VLOOKUP(assembly_staff_import[[#This Row],[Full Name]],[3]!Table17[#Data],3,0)</f>
        <v>#REF!</v>
      </c>
      <c r="R1308" t="e">
        <f>VLOOKUP(assembly_staff_import[[#This Row],[Formatted Works for Group]],[3]!Table7[#Data],1,0)</f>
        <v>#REF!</v>
      </c>
      <c r="S1308"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08" s="20" t="str">
        <f>TRIM(assembly_staff_import[[#This Row],[NAME_SOURCE_KEY]])</f>
        <v>MAGGS, AMY J</v>
      </c>
      <c r="U1308" t="s">
        <v>29804</v>
      </c>
      <c r="V1308" t="s">
        <v>29805</v>
      </c>
      <c r="W1308" t="s">
        <v>29806</v>
      </c>
      <c r="Y1308"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08" t="s">
        <v>29781</v>
      </c>
      <c r="AA1308" t="e">
        <f>VLOOKUP(assembly_staff_import[[#This Row],[Formatted and corrected Works for Group Text]],[3]!Table4[#Data],1,0)</f>
        <v>#REF!</v>
      </c>
      <c r="AB1308" t="e">
        <f>VLOOKUP(assembly_staff_import[[#This Row],[Formatted and corrected Works for Group Text]],[3]!Table5[#Data],2,0)</f>
        <v>#REF!</v>
      </c>
      <c r="AC1308" t="str">
        <f>IF(TRIM(assembly_staff_import[[#This Row],[PUBLIC INFO ADDR_SOURCE_KEY]])="CAPITOL, ALBANY", "Legislative / Capitol Office", "District Office")</f>
        <v>Legislative / Capitol Office</v>
      </c>
      <c r="AD1308" t="s">
        <v>29782</v>
      </c>
      <c r="AF1308" t="str">
        <f t="shared" si="71"/>
        <v xml:space="preserve">375 </v>
      </c>
      <c r="AG1308" t="s">
        <v>29782</v>
      </c>
      <c r="AH1308" t="s">
        <v>29807</v>
      </c>
      <c r="AI1308" t="s">
        <v>25302</v>
      </c>
      <c r="AJ1308" t="s">
        <v>23493</v>
      </c>
    </row>
    <row r="1309" spans="1:36" x14ac:dyDescent="0.2">
      <c r="A1309" t="str">
        <f>TRIM(PROPER((assembly_staff_import[[#This Row],[First MI Name via NAME_SOURCE_KEY TEXT]]&amp;" "&amp;assembly_staff_import[[#This Row],[Last Name via NAME_SOURCE_KEY TEXT]]&amp;" "&amp;assembly_staff_import[[#This Row],[Suffix via NAME_SOURCE_KEY]])))</f>
        <v>Anthony J Kergaravat</v>
      </c>
      <c r="B1309" t="str">
        <f>TRIM(CONCATENATE(TRIM(assembly_staff_import[[#This Row],[Full Name]]), ", ", assembly_staff_import[[#This Row],[Title]]))</f>
        <v>Anthony J Kergaravat, Sr Analyst</v>
      </c>
      <c r="C1309" t="e">
        <f>assembly_staff_import[[#This Row],[Vlookup_groups]]</f>
        <v>#REF!</v>
      </c>
      <c r="D1309" t="str">
        <f>IF(assembly_staff_import[[#This Row],[Legislative Staff Type]]="Personal",assembly_staff_import[[#This Row],[Formatted Personal Staff Office]],"")</f>
        <v/>
      </c>
      <c r="E1309" t="s">
        <v>65</v>
      </c>
      <c r="F1309" s="19" t="s">
        <v>10913</v>
      </c>
      <c r="G1309" t="s">
        <v>1237</v>
      </c>
      <c r="H1309" t="str">
        <f>TRIM(PROPER((assembly_staff_import[[#This Row],[Last Name via NAME_SOURCE_KEY TEXT]]&amp;" "&amp;assembly_staff_import[[#This Row],[Suffix via NAME_SOURCE_KEY]])))</f>
        <v>Kergaravat</v>
      </c>
      <c r="I1309" t="str">
        <f>PROPER(assembly_staff_import[[#This Row],[JOB TITLE_SOURCE_KEY]])</f>
        <v xml:space="preserve">Sr Analyst                                 </v>
      </c>
      <c r="J1309" t="s">
        <v>72</v>
      </c>
      <c r="K1309" t="str">
        <f>IF(assembly_staff_import[[#This Row],[Legislative Staff Type]]="Personal",assembly_staff_import[[#This Row],[Vlookup Reports To Person]], "")</f>
        <v/>
      </c>
      <c r="L1309" t="str">
        <f>PROPER(assembly_staff_import[[#This Row],[First MI Name via NAME_SOURCE_KEY TEXT]])</f>
        <v xml:space="preserve"> Anthony J</v>
      </c>
      <c r="M1309" t="s">
        <v>17139</v>
      </c>
      <c r="N1309" t="str">
        <f>LOWER(CONCATENATE(assembly_staff_import[[#This Row],[Last Name]],LEFT(assembly_staff_import[[#This Row],[First Name (no initial)]],1),"@nyassembly.gov"))</f>
        <v>kergaravata@nyassembly.gov</v>
      </c>
      <c r="O1309" t="s">
        <v>17092</v>
      </c>
      <c r="P1309" t="e">
        <f>VLOOKUP(assembly_staff_import[[#This Row],[Full Name]],[3]!PEOPLE_March_20[#Data],1,0)</f>
        <v>#REF!</v>
      </c>
      <c r="Q1309" t="e">
        <f>VLOOKUP(assembly_staff_import[[#This Row],[Full Name]],[3]!Table17[#Data],3,0)</f>
        <v>#REF!</v>
      </c>
      <c r="R1309" t="e">
        <f>VLOOKUP(assembly_staff_import[[#This Row],[Formatted Works for Group]],[3]!Table7[#Data],1,0)</f>
        <v>#REF!</v>
      </c>
      <c r="S1309"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09" s="20" t="str">
        <f>TRIM(assembly_staff_import[[#This Row],[NAME_SOURCE_KEY]])</f>
        <v>KERGARAVAT, ANTHONY J</v>
      </c>
      <c r="U1309" t="s">
        <v>29808</v>
      </c>
      <c r="V1309" t="s">
        <v>29809</v>
      </c>
      <c r="W1309" t="s">
        <v>23979</v>
      </c>
      <c r="Y1309"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09" t="s">
        <v>29781</v>
      </c>
      <c r="AA1309" t="e">
        <f>VLOOKUP(assembly_staff_import[[#This Row],[Formatted and corrected Works for Group Text]],[3]!Table4[#Data],1,0)</f>
        <v>#REF!</v>
      </c>
      <c r="AB1309" t="e">
        <f>VLOOKUP(assembly_staff_import[[#This Row],[Formatted and corrected Works for Group Text]],[3]!Table5[#Data],2,0)</f>
        <v>#REF!</v>
      </c>
      <c r="AC1309" t="str">
        <f>IF(TRIM(assembly_staff_import[[#This Row],[PUBLIC INFO ADDR_SOURCE_KEY]])="CAPITOL, ALBANY", "Legislative / Capitol Office", "District Office")</f>
        <v>Legislative / Capitol Office</v>
      </c>
      <c r="AD1309" t="s">
        <v>29782</v>
      </c>
      <c r="AF1309" t="str">
        <f t="shared" si="71"/>
        <v xml:space="preserve">375 </v>
      </c>
      <c r="AG1309" t="s">
        <v>29782</v>
      </c>
      <c r="AH1309" t="s">
        <v>29810</v>
      </c>
      <c r="AI1309" t="s">
        <v>29811</v>
      </c>
      <c r="AJ1309" t="s">
        <v>23493</v>
      </c>
    </row>
    <row r="1310" spans="1:36" x14ac:dyDescent="0.2">
      <c r="A1310" t="str">
        <f>TRIM(PROPER((assembly_staff_import[[#This Row],[First MI Name via NAME_SOURCE_KEY TEXT]]&amp;" "&amp;assembly_staff_import[[#This Row],[Last Name via NAME_SOURCE_KEY TEXT]]&amp;" "&amp;assembly_staff_import[[#This Row],[Suffix via NAME_SOURCE_KEY]])))</f>
        <v>Ashley A Luz</v>
      </c>
      <c r="B1310" t="str">
        <f>TRIM(CONCATENATE(TRIM(assembly_staff_import[[#This Row],[Full Name]]), ", ", assembly_staff_import[[#This Row],[Title]]))</f>
        <v>Ashley A Luz, Analyst</v>
      </c>
      <c r="C1310" t="e">
        <f>assembly_staff_import[[#This Row],[Vlookup_groups]]</f>
        <v>#REF!</v>
      </c>
      <c r="D1310" t="str">
        <f>IF(assembly_staff_import[[#This Row],[Legislative Staff Type]]="Personal",assembly_staff_import[[#This Row],[Formatted Personal Staff Office]],"")</f>
        <v/>
      </c>
      <c r="E1310" t="s">
        <v>65</v>
      </c>
      <c r="F1310" s="19" t="s">
        <v>10913</v>
      </c>
      <c r="G1310" t="s">
        <v>1237</v>
      </c>
      <c r="H1310" t="str">
        <f>TRIM(PROPER((assembly_staff_import[[#This Row],[Last Name via NAME_SOURCE_KEY TEXT]]&amp;" "&amp;assembly_staff_import[[#This Row],[Suffix via NAME_SOURCE_KEY]])))</f>
        <v>Luz</v>
      </c>
      <c r="I1310" t="str">
        <f>PROPER(assembly_staff_import[[#This Row],[JOB TITLE_SOURCE_KEY]])</f>
        <v xml:space="preserve">Analyst                                    </v>
      </c>
      <c r="J1310" t="s">
        <v>72</v>
      </c>
      <c r="K1310" t="str">
        <f>IF(assembly_staff_import[[#This Row],[Legislative Staff Type]]="Personal",assembly_staff_import[[#This Row],[Vlookup Reports To Person]], "")</f>
        <v/>
      </c>
      <c r="L1310" t="str">
        <f>PROPER(assembly_staff_import[[#This Row],[First MI Name via NAME_SOURCE_KEY TEXT]])</f>
        <v xml:space="preserve"> Ashley A</v>
      </c>
      <c r="M1310" t="s">
        <v>17068</v>
      </c>
      <c r="N1310" t="str">
        <f>LOWER(CONCATENATE(assembly_staff_import[[#This Row],[Last Name]],LEFT(assembly_staff_import[[#This Row],[First Name (no initial)]],1),"@nyassembly.gov"))</f>
        <v>luza@nyassembly.gov</v>
      </c>
      <c r="O1310" t="s">
        <v>5879</v>
      </c>
      <c r="P1310" t="e">
        <f>VLOOKUP(assembly_staff_import[[#This Row],[Full Name]],[3]!PEOPLE_March_20[#Data],1,0)</f>
        <v>#REF!</v>
      </c>
      <c r="Q1310" t="e">
        <f>VLOOKUP(assembly_staff_import[[#This Row],[Full Name]],[3]!Table17[#Data],3,0)</f>
        <v>#REF!</v>
      </c>
      <c r="R1310" t="e">
        <f>VLOOKUP(assembly_staff_import[[#This Row],[Formatted Works for Group]],[3]!Table7[#Data],1,0)</f>
        <v>#REF!</v>
      </c>
      <c r="S1310"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10" s="20" t="str">
        <f>TRIM(assembly_staff_import[[#This Row],[NAME_SOURCE_KEY]])</f>
        <v>LUZ, ASHLEY A</v>
      </c>
      <c r="U1310" t="s">
        <v>29812</v>
      </c>
      <c r="V1310" t="s">
        <v>29813</v>
      </c>
      <c r="W1310" t="s">
        <v>29814</v>
      </c>
      <c r="Y1310"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10" t="s">
        <v>29781</v>
      </c>
      <c r="AA1310" t="e">
        <f>VLOOKUP(assembly_staff_import[[#This Row],[Formatted and corrected Works for Group Text]],[3]!Table4[#Data],1,0)</f>
        <v>#REF!</v>
      </c>
      <c r="AB1310" t="e">
        <f>VLOOKUP(assembly_staff_import[[#This Row],[Formatted and corrected Works for Group Text]],[3]!Table5[#Data],2,0)</f>
        <v>#REF!</v>
      </c>
      <c r="AC1310" t="str">
        <f>IF(TRIM(assembly_staff_import[[#This Row],[PUBLIC INFO ADDR_SOURCE_KEY]])="CAPITOL, ALBANY", "Legislative / Capitol Office", "District Office")</f>
        <v>Legislative / Capitol Office</v>
      </c>
      <c r="AD1310" t="s">
        <v>29782</v>
      </c>
      <c r="AF1310" t="str">
        <f t="shared" si="71"/>
        <v xml:space="preserve">375 </v>
      </c>
      <c r="AG1310" t="s">
        <v>29782</v>
      </c>
      <c r="AH1310" t="s">
        <v>29815</v>
      </c>
      <c r="AI1310" t="s">
        <v>29816</v>
      </c>
      <c r="AJ1310" t="s">
        <v>23493</v>
      </c>
    </row>
    <row r="1311" spans="1:36" x14ac:dyDescent="0.2">
      <c r="A1311" t="str">
        <f>TRIM(PROPER((assembly_staff_import[[#This Row],[First MI Name via NAME_SOURCE_KEY TEXT]]&amp;" "&amp;assembly_staff_import[[#This Row],[Last Name via NAME_SOURCE_KEY TEXT]]&amp;" "&amp;assembly_staff_import[[#This Row],[Suffix via NAME_SOURCE_KEY]])))</f>
        <v>Ashley M Drake</v>
      </c>
      <c r="B1311" t="str">
        <f>TRIM(CONCATENATE(TRIM(assembly_staff_import[[#This Row],[Full Name]]), ", ", assembly_staff_import[[#This Row],[Title]]))</f>
        <v>Ashley M Drake, Publ Hear/Conf Coord</v>
      </c>
      <c r="C1311" t="e">
        <f>assembly_staff_import[[#This Row],[Vlookup_groups]]</f>
        <v>#REF!</v>
      </c>
      <c r="D1311" t="str">
        <f>IF(assembly_staff_import[[#This Row],[Legislative Staff Type]]="Personal",assembly_staff_import[[#This Row],[Formatted Personal Staff Office]],"")</f>
        <v/>
      </c>
      <c r="E1311" t="s">
        <v>65</v>
      </c>
      <c r="F1311" s="19" t="s">
        <v>10913</v>
      </c>
      <c r="G1311" t="s">
        <v>1237</v>
      </c>
      <c r="H1311" t="str">
        <f>TRIM(PROPER((assembly_staff_import[[#This Row],[Last Name via NAME_SOURCE_KEY TEXT]]&amp;" "&amp;assembly_staff_import[[#This Row],[Suffix via NAME_SOURCE_KEY]])))</f>
        <v>Drake</v>
      </c>
      <c r="I1311" t="str">
        <f>PROPER(assembly_staff_import[[#This Row],[JOB TITLE_SOURCE_KEY]])</f>
        <v xml:space="preserve">Publ Hear/Conf Coord                       </v>
      </c>
      <c r="J1311" t="s">
        <v>72</v>
      </c>
      <c r="K1311" t="str">
        <f>IF(assembly_staff_import[[#This Row],[Legislative Staff Type]]="Personal",assembly_staff_import[[#This Row],[Vlookup Reports To Person]], "")</f>
        <v/>
      </c>
      <c r="L1311" t="str">
        <f>PROPER(assembly_staff_import[[#This Row],[First MI Name via NAME_SOURCE_KEY TEXT]])</f>
        <v xml:space="preserve"> Ashley M</v>
      </c>
      <c r="M1311" t="s">
        <v>23065</v>
      </c>
      <c r="N1311" t="str">
        <f>LOWER(CONCATENATE(assembly_staff_import[[#This Row],[Last Name]],LEFT(assembly_staff_import[[#This Row],[First Name (no initial)]],1),"@nyassembly.gov"))</f>
        <v>drakea@nyassembly.gov</v>
      </c>
      <c r="O1311" t="s">
        <v>5879</v>
      </c>
      <c r="P1311" t="e">
        <f>VLOOKUP(assembly_staff_import[[#This Row],[Full Name]],[3]!PEOPLE_March_20[#Data],1,0)</f>
        <v>#REF!</v>
      </c>
      <c r="Q1311" t="e">
        <f>VLOOKUP(assembly_staff_import[[#This Row],[Full Name]],[3]!Table17[#Data],3,0)</f>
        <v>#REF!</v>
      </c>
      <c r="R1311" t="e">
        <f>VLOOKUP(assembly_staff_import[[#This Row],[Formatted Works for Group]],[3]!Table7[#Data],1,0)</f>
        <v>#REF!</v>
      </c>
      <c r="S1311"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11" s="20" t="str">
        <f>TRIM(assembly_staff_import[[#This Row],[NAME_SOURCE_KEY]])</f>
        <v>DRAKE, ASHLEY M</v>
      </c>
      <c r="U1311" t="s">
        <v>29817</v>
      </c>
      <c r="V1311" t="s">
        <v>29818</v>
      </c>
      <c r="W1311" t="s">
        <v>23988</v>
      </c>
      <c r="Y1311"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11" t="s">
        <v>29781</v>
      </c>
      <c r="AA1311" t="e">
        <f>VLOOKUP(assembly_staff_import[[#This Row],[Formatted and corrected Works for Group Text]],[3]!Table4[#Data],1,0)</f>
        <v>#REF!</v>
      </c>
      <c r="AB1311" t="e">
        <f>VLOOKUP(assembly_staff_import[[#This Row],[Formatted and corrected Works for Group Text]],[3]!Table5[#Data],2,0)</f>
        <v>#REF!</v>
      </c>
      <c r="AC1311" t="str">
        <f>IF(TRIM(assembly_staff_import[[#This Row],[PUBLIC INFO ADDR_SOURCE_KEY]])="CAPITOL, ALBANY", "Legislative / Capitol Office", "District Office")</f>
        <v>Legislative / Capitol Office</v>
      </c>
      <c r="AD1311" t="s">
        <v>29782</v>
      </c>
      <c r="AF1311" t="str">
        <f t="shared" si="71"/>
        <v xml:space="preserve">375 </v>
      </c>
      <c r="AG1311" t="s">
        <v>29782</v>
      </c>
      <c r="AH1311" t="s">
        <v>29819</v>
      </c>
      <c r="AI1311" t="s">
        <v>29820</v>
      </c>
      <c r="AJ1311" t="s">
        <v>23493</v>
      </c>
    </row>
    <row r="1312" spans="1:36" x14ac:dyDescent="0.2">
      <c r="A1312" t="str">
        <f>TRIM(PROPER((assembly_staff_import[[#This Row],[First MI Name via NAME_SOURCE_KEY TEXT]]&amp;" "&amp;assembly_staff_import[[#This Row],[Last Name via NAME_SOURCE_KEY TEXT]]&amp;" "&amp;assembly_staff_import[[#This Row],[Suffix via NAME_SOURCE_KEY]])))</f>
        <v>Aubree D Heydrick</v>
      </c>
      <c r="B1312" t="str">
        <f>TRIM(CONCATENATE(TRIM(assembly_staff_import[[#This Row],[Full Name]]), ", ", assembly_staff_import[[#This Row],[Title]]))</f>
        <v>Aubree D Heydrick, Analyst</v>
      </c>
      <c r="C1312" t="e">
        <f>assembly_staff_import[[#This Row],[Vlookup_groups]]</f>
        <v>#REF!</v>
      </c>
      <c r="D1312" t="str">
        <f>IF(assembly_staff_import[[#This Row],[Legislative Staff Type]]="Personal",assembly_staff_import[[#This Row],[Formatted Personal Staff Office]],"")</f>
        <v/>
      </c>
      <c r="E1312" t="s">
        <v>65</v>
      </c>
      <c r="F1312" s="19" t="s">
        <v>10913</v>
      </c>
      <c r="G1312" t="s">
        <v>1237</v>
      </c>
      <c r="H1312" t="str">
        <f>TRIM(PROPER((assembly_staff_import[[#This Row],[Last Name via NAME_SOURCE_KEY TEXT]]&amp;" "&amp;assembly_staff_import[[#This Row],[Suffix via NAME_SOURCE_KEY]])))</f>
        <v>Heydrick</v>
      </c>
      <c r="I1312" t="str">
        <f>PROPER(assembly_staff_import[[#This Row],[JOB TITLE_SOURCE_KEY]])</f>
        <v xml:space="preserve">Analyst                                    </v>
      </c>
      <c r="J1312" t="s">
        <v>72</v>
      </c>
      <c r="K1312" t="str">
        <f>IF(assembly_staff_import[[#This Row],[Legislative Staff Type]]="Personal",assembly_staff_import[[#This Row],[Vlookup Reports To Person]], "")</f>
        <v/>
      </c>
      <c r="L1312" t="str">
        <f>PROPER(assembly_staff_import[[#This Row],[First MI Name via NAME_SOURCE_KEY TEXT]])</f>
        <v xml:space="preserve"> Aubree D</v>
      </c>
      <c r="M1312" t="s">
        <v>17349</v>
      </c>
      <c r="N1312" t="str">
        <f>LOWER(CONCATENATE(assembly_staff_import[[#This Row],[Last Name]],LEFT(assembly_staff_import[[#This Row],[First Name (no initial)]],1),"@nyassembly.gov"))</f>
        <v>heydricka@nyassembly.gov</v>
      </c>
      <c r="O1312" t="s">
        <v>29821</v>
      </c>
      <c r="P1312" t="e">
        <f>VLOOKUP(assembly_staff_import[[#This Row],[Full Name]],[3]!PEOPLE_March_20[#Data],1,0)</f>
        <v>#REF!</v>
      </c>
      <c r="Q1312" t="e">
        <f>VLOOKUP(assembly_staff_import[[#This Row],[Full Name]],[3]!Table17[#Data],3,0)</f>
        <v>#REF!</v>
      </c>
      <c r="R1312" t="e">
        <f>VLOOKUP(assembly_staff_import[[#This Row],[Formatted Works for Group]],[3]!Table7[#Data],1,0)</f>
        <v>#REF!</v>
      </c>
      <c r="S1312"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12" s="20" t="str">
        <f>TRIM(assembly_staff_import[[#This Row],[NAME_SOURCE_KEY]])</f>
        <v>HEYDRICK, AUBREE D</v>
      </c>
      <c r="U1312" t="s">
        <v>29822</v>
      </c>
      <c r="V1312" t="s">
        <v>29823</v>
      </c>
      <c r="W1312" t="s">
        <v>29824</v>
      </c>
      <c r="Y1312"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12" t="s">
        <v>29781</v>
      </c>
      <c r="AA1312" t="e">
        <f>VLOOKUP(assembly_staff_import[[#This Row],[Formatted and corrected Works for Group Text]],[3]!Table4[#Data],1,0)</f>
        <v>#REF!</v>
      </c>
      <c r="AB1312" t="e">
        <f>VLOOKUP(assembly_staff_import[[#This Row],[Formatted and corrected Works for Group Text]],[3]!Table5[#Data],2,0)</f>
        <v>#REF!</v>
      </c>
      <c r="AC1312" t="str">
        <f>IF(TRIM(assembly_staff_import[[#This Row],[PUBLIC INFO ADDR_SOURCE_KEY]])="CAPITOL, ALBANY", "Legislative / Capitol Office", "District Office")</f>
        <v>Legislative / Capitol Office</v>
      </c>
      <c r="AD1312" t="s">
        <v>29782</v>
      </c>
      <c r="AF1312" t="str">
        <f t="shared" si="71"/>
        <v xml:space="preserve">375 </v>
      </c>
      <c r="AG1312" t="s">
        <v>29782</v>
      </c>
      <c r="AH1312" t="s">
        <v>29825</v>
      </c>
      <c r="AI1312" t="s">
        <v>29816</v>
      </c>
      <c r="AJ1312" t="s">
        <v>23493</v>
      </c>
    </row>
    <row r="1313" spans="1:36" x14ac:dyDescent="0.2">
      <c r="A1313" t="str">
        <f>TRIM(PROPER((assembly_staff_import[[#This Row],[First MI Name via NAME_SOURCE_KEY TEXT]]&amp;" "&amp;assembly_staff_import[[#This Row],[Last Name via NAME_SOURCE_KEY TEXT]]&amp;" "&amp;assembly_staff_import[[#This Row],[Suffix via NAME_SOURCE_KEY]])))</f>
        <v>Benjamin T Decker</v>
      </c>
      <c r="B1313" t="str">
        <f>TRIM(CONCATENATE(TRIM(assembly_staff_import[[#This Row],[Full Name]]), ", ", assembly_staff_import[[#This Row],[Title]]))</f>
        <v>Benjamin T Decker, Assoc Counsel</v>
      </c>
      <c r="C1313" t="e">
        <f>assembly_staff_import[[#This Row],[Vlookup_groups]]</f>
        <v>#REF!</v>
      </c>
      <c r="D1313" t="str">
        <f>IF(assembly_staff_import[[#This Row],[Legislative Staff Type]]="Personal",assembly_staff_import[[#This Row],[Formatted Personal Staff Office]],"")</f>
        <v/>
      </c>
      <c r="E1313" t="s">
        <v>65</v>
      </c>
      <c r="F1313" s="19" t="s">
        <v>10913</v>
      </c>
      <c r="G1313" t="s">
        <v>1237</v>
      </c>
      <c r="H1313" t="str">
        <f>TRIM(PROPER((assembly_staff_import[[#This Row],[Last Name via NAME_SOURCE_KEY TEXT]]&amp;" "&amp;assembly_staff_import[[#This Row],[Suffix via NAME_SOURCE_KEY]])))</f>
        <v>Decker</v>
      </c>
      <c r="I1313" t="str">
        <f>PROPER(assembly_staff_import[[#This Row],[JOB TITLE_SOURCE_KEY]])</f>
        <v xml:space="preserve">Assoc Counsel                              </v>
      </c>
      <c r="J1313" t="s">
        <v>72</v>
      </c>
      <c r="K1313" t="str">
        <f>IF(assembly_staff_import[[#This Row],[Legislative Staff Type]]="Personal",assembly_staff_import[[#This Row],[Vlookup Reports To Person]], "")</f>
        <v/>
      </c>
      <c r="L1313" t="str">
        <f>PROPER(assembly_staff_import[[#This Row],[First MI Name via NAME_SOURCE_KEY TEXT]])</f>
        <v xml:space="preserve"> Benjamin T</v>
      </c>
      <c r="M1313" t="s">
        <v>13874</v>
      </c>
      <c r="N1313" t="str">
        <f>LOWER(CONCATENATE(assembly_staff_import[[#This Row],[Last Name]],LEFT(assembly_staff_import[[#This Row],[First Name (no initial)]],1),"@nyassembly.gov"))</f>
        <v>deckerb@nyassembly.gov</v>
      </c>
      <c r="O1313" t="s">
        <v>491</v>
      </c>
      <c r="P1313" t="e">
        <f>VLOOKUP(assembly_staff_import[[#This Row],[Full Name]],[3]!PEOPLE_March_20[#Data],1,0)</f>
        <v>#REF!</v>
      </c>
      <c r="Q1313" t="e">
        <f>VLOOKUP(assembly_staff_import[[#This Row],[Full Name]],[3]!Table17[#Data],3,0)</f>
        <v>#REF!</v>
      </c>
      <c r="R1313" t="e">
        <f>VLOOKUP(assembly_staff_import[[#This Row],[Formatted Works for Group]],[3]!Table7[#Data],1,0)</f>
        <v>#REF!</v>
      </c>
      <c r="S1313"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13" s="20" t="str">
        <f>TRIM(assembly_staff_import[[#This Row],[NAME_SOURCE_KEY]])</f>
        <v>DECKER, BENJAMIN T</v>
      </c>
      <c r="U1313" t="s">
        <v>29826</v>
      </c>
      <c r="V1313" t="s">
        <v>29827</v>
      </c>
      <c r="W1313" t="s">
        <v>29828</v>
      </c>
      <c r="Y1313"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13" t="s">
        <v>29781</v>
      </c>
      <c r="AA1313" t="e">
        <f>VLOOKUP(assembly_staff_import[[#This Row],[Formatted and corrected Works for Group Text]],[3]!Table4[#Data],1,0)</f>
        <v>#REF!</v>
      </c>
      <c r="AB1313" t="e">
        <f>VLOOKUP(assembly_staff_import[[#This Row],[Formatted and corrected Works for Group Text]],[3]!Table5[#Data],2,0)</f>
        <v>#REF!</v>
      </c>
      <c r="AC1313" t="str">
        <f>IF(TRIM(assembly_staff_import[[#This Row],[PUBLIC INFO ADDR_SOURCE_KEY]])="CAPITOL, ALBANY", "Legislative / Capitol Office", "District Office")</f>
        <v>Legislative / Capitol Office</v>
      </c>
      <c r="AD1313" t="s">
        <v>29782</v>
      </c>
      <c r="AF1313" t="str">
        <f t="shared" si="71"/>
        <v xml:space="preserve">375 </v>
      </c>
      <c r="AG1313" t="s">
        <v>29782</v>
      </c>
      <c r="AH1313" t="s">
        <v>29829</v>
      </c>
      <c r="AI1313" t="s">
        <v>25302</v>
      </c>
      <c r="AJ1313" t="s">
        <v>23493</v>
      </c>
    </row>
    <row r="1314" spans="1:36" x14ac:dyDescent="0.2">
      <c r="A1314" t="str">
        <f>TRIM(PROPER((assembly_staff_import[[#This Row],[First MI Name via NAME_SOURCE_KEY TEXT]]&amp;" "&amp;assembly_staff_import[[#This Row],[Last Name via NAME_SOURCE_KEY TEXT]]&amp;" "&amp;assembly_staff_import[[#This Row],[Suffix via NAME_SOURCE_KEY]])))</f>
        <v>Brian T Williams</v>
      </c>
      <c r="B1314" t="str">
        <f>TRIM(CONCATENATE(TRIM(assembly_staff_import[[#This Row],[Full Name]]), ", ", assembly_staff_import[[#This Row],[Title]]))</f>
        <v>Brian T Williams, Sr Analyst</v>
      </c>
      <c r="C1314" t="e">
        <f>assembly_staff_import[[#This Row],[Vlookup_groups]]</f>
        <v>#REF!</v>
      </c>
      <c r="D1314" t="str">
        <f>IF(assembly_staff_import[[#This Row],[Legislative Staff Type]]="Personal",assembly_staff_import[[#This Row],[Formatted Personal Staff Office]],"")</f>
        <v/>
      </c>
      <c r="E1314" t="s">
        <v>65</v>
      </c>
      <c r="F1314" s="19" t="s">
        <v>10913</v>
      </c>
      <c r="G1314" t="s">
        <v>1237</v>
      </c>
      <c r="H1314" t="str">
        <f>TRIM(PROPER((assembly_staff_import[[#This Row],[Last Name via NAME_SOURCE_KEY TEXT]]&amp;" "&amp;assembly_staff_import[[#This Row],[Suffix via NAME_SOURCE_KEY]])))</f>
        <v>Williams</v>
      </c>
      <c r="I1314" t="str">
        <f>PROPER(assembly_staff_import[[#This Row],[JOB TITLE_SOURCE_KEY]])</f>
        <v xml:space="preserve">Sr Analyst                                 </v>
      </c>
      <c r="J1314" t="s">
        <v>72</v>
      </c>
      <c r="K1314" t="str">
        <f>IF(assembly_staff_import[[#This Row],[Legislative Staff Type]]="Personal",assembly_staff_import[[#This Row],[Vlookup Reports To Person]], "")</f>
        <v/>
      </c>
      <c r="L1314" t="str">
        <f>PROPER(assembly_staff_import[[#This Row],[First MI Name via NAME_SOURCE_KEY TEXT]])</f>
        <v xml:space="preserve"> Brian T</v>
      </c>
      <c r="M1314" t="s">
        <v>14818</v>
      </c>
      <c r="N1314" t="str">
        <f>LOWER(CONCATENATE(assembly_staff_import[[#This Row],[Last Name]],LEFT(assembly_staff_import[[#This Row],[First Name (no initial)]],1),"@nyassembly.gov"))</f>
        <v>williamsb@nyassembly.gov</v>
      </c>
      <c r="O1314" t="s">
        <v>7855</v>
      </c>
      <c r="P1314" t="e">
        <f>VLOOKUP(assembly_staff_import[[#This Row],[Full Name]],[3]!PEOPLE_March_20[#Data],1,0)</f>
        <v>#REF!</v>
      </c>
      <c r="Q1314" t="e">
        <f>VLOOKUP(assembly_staff_import[[#This Row],[Full Name]],[3]!Table17[#Data],3,0)</f>
        <v>#REF!</v>
      </c>
      <c r="R1314" t="e">
        <f>VLOOKUP(assembly_staff_import[[#This Row],[Formatted Works for Group]],[3]!Table7[#Data],1,0)</f>
        <v>#REF!</v>
      </c>
      <c r="S1314"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14" s="20" t="str">
        <f>TRIM(assembly_staff_import[[#This Row],[NAME_SOURCE_KEY]])</f>
        <v>WILLIAMS, BRIAN T</v>
      </c>
      <c r="U1314" t="s">
        <v>29830</v>
      </c>
      <c r="V1314" t="s">
        <v>25666</v>
      </c>
      <c r="W1314" t="s">
        <v>24790</v>
      </c>
      <c r="Y1314"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14" t="s">
        <v>29781</v>
      </c>
      <c r="AA1314" t="e">
        <f>VLOOKUP(assembly_staff_import[[#This Row],[Formatted and corrected Works for Group Text]],[3]!Table4[#Data],1,0)</f>
        <v>#REF!</v>
      </c>
      <c r="AB1314" t="e">
        <f>VLOOKUP(assembly_staff_import[[#This Row],[Formatted and corrected Works for Group Text]],[3]!Table5[#Data],2,0)</f>
        <v>#REF!</v>
      </c>
      <c r="AC1314" t="str">
        <f>IF(TRIM(assembly_staff_import[[#This Row],[PUBLIC INFO ADDR_SOURCE_KEY]])="CAPITOL, ALBANY", "Legislative / Capitol Office", "District Office")</f>
        <v>Legislative / Capitol Office</v>
      </c>
      <c r="AD1314" t="s">
        <v>29782</v>
      </c>
      <c r="AF1314" t="str">
        <f t="shared" si="71"/>
        <v xml:space="preserve">375 </v>
      </c>
      <c r="AG1314" t="s">
        <v>29782</v>
      </c>
      <c r="AH1314" t="s">
        <v>29831</v>
      </c>
      <c r="AI1314" t="s">
        <v>29811</v>
      </c>
      <c r="AJ1314" t="s">
        <v>23493</v>
      </c>
    </row>
    <row r="1315" spans="1:36" x14ac:dyDescent="0.2">
      <c r="A1315" t="str">
        <f>TRIM(PROPER((assembly_staff_import[[#This Row],[First MI Name via NAME_SOURCE_KEY TEXT]]&amp;" "&amp;assembly_staff_import[[#This Row],[Last Name via NAME_SOURCE_KEY TEXT]]&amp;" "&amp;assembly_staff_import[[#This Row],[Suffix via NAME_SOURCE_KEY]])))</f>
        <v>Bridgette A Annunziata</v>
      </c>
      <c r="B1315" t="str">
        <f>TRIM(CONCATENATE(TRIM(assembly_staff_import[[#This Row],[Full Name]]), ", ", assembly_staff_import[[#This Row],[Title]]))</f>
        <v>Bridgette A Annunziata, Exec Secy</v>
      </c>
      <c r="C1315" t="e">
        <f>assembly_staff_import[[#This Row],[Vlookup_groups]]</f>
        <v>#REF!</v>
      </c>
      <c r="D1315" t="str">
        <f>IF(assembly_staff_import[[#This Row],[Legislative Staff Type]]="Personal",assembly_staff_import[[#This Row],[Formatted Personal Staff Office]],"")</f>
        <v/>
      </c>
      <c r="E1315" t="s">
        <v>65</v>
      </c>
      <c r="F1315" s="19" t="s">
        <v>10913</v>
      </c>
      <c r="G1315" t="s">
        <v>1237</v>
      </c>
      <c r="H1315" t="str">
        <f>TRIM(PROPER((assembly_staff_import[[#This Row],[Last Name via NAME_SOURCE_KEY TEXT]]&amp;" "&amp;assembly_staff_import[[#This Row],[Suffix via NAME_SOURCE_KEY]])))</f>
        <v>Annunziata</v>
      </c>
      <c r="I1315" t="str">
        <f>PROPER(assembly_staff_import[[#This Row],[JOB TITLE_SOURCE_KEY]])</f>
        <v xml:space="preserve">Exec Secy                                  </v>
      </c>
      <c r="J1315" t="s">
        <v>72</v>
      </c>
      <c r="K1315" t="str">
        <f>IF(assembly_staff_import[[#This Row],[Legislative Staff Type]]="Personal",assembly_staff_import[[#This Row],[Vlookup Reports To Person]], "")</f>
        <v/>
      </c>
      <c r="L1315" t="str">
        <f>PROPER(assembly_staff_import[[#This Row],[First MI Name via NAME_SOURCE_KEY TEXT]])</f>
        <v xml:space="preserve"> Bridgette A</v>
      </c>
      <c r="M1315" t="s">
        <v>13786</v>
      </c>
      <c r="N1315" t="str">
        <f>LOWER(CONCATENATE(assembly_staff_import[[#This Row],[Last Name]],LEFT(assembly_staff_import[[#This Row],[First Name (no initial)]],1),"@nyassembly.gov"))</f>
        <v>annunziatab@nyassembly.gov</v>
      </c>
      <c r="O1315" t="s">
        <v>29832</v>
      </c>
      <c r="P1315" t="e">
        <f>VLOOKUP(assembly_staff_import[[#This Row],[Full Name]],[3]!PEOPLE_March_20[#Data],1,0)</f>
        <v>#REF!</v>
      </c>
      <c r="Q1315" t="e">
        <f>VLOOKUP(assembly_staff_import[[#This Row],[Full Name]],[3]!Table17[#Data],3,0)</f>
        <v>#REF!</v>
      </c>
      <c r="R1315" t="e">
        <f>VLOOKUP(assembly_staff_import[[#This Row],[Formatted Works for Group]],[3]!Table7[#Data],1,0)</f>
        <v>#REF!</v>
      </c>
      <c r="S1315"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15" s="20" t="str">
        <f>TRIM(assembly_staff_import[[#This Row],[NAME_SOURCE_KEY]])</f>
        <v>ANNUNZIATA, BRIDGETTE A</v>
      </c>
      <c r="U1315" t="s">
        <v>29833</v>
      </c>
      <c r="V1315" t="s">
        <v>29834</v>
      </c>
      <c r="W1315" t="s">
        <v>29835</v>
      </c>
      <c r="Y1315"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15" t="s">
        <v>29781</v>
      </c>
      <c r="AA1315" t="e">
        <f>VLOOKUP(assembly_staff_import[[#This Row],[Formatted and corrected Works for Group Text]],[3]!Table4[#Data],1,0)</f>
        <v>#REF!</v>
      </c>
      <c r="AB1315" t="e">
        <f>VLOOKUP(assembly_staff_import[[#This Row],[Formatted and corrected Works for Group Text]],[3]!Table5[#Data],2,0)</f>
        <v>#REF!</v>
      </c>
      <c r="AC1315" t="str">
        <f>IF(TRIM(assembly_staff_import[[#This Row],[PUBLIC INFO ADDR_SOURCE_KEY]])="CAPITOL, ALBANY", "Legislative / Capitol Office", "District Office")</f>
        <v>Legislative / Capitol Office</v>
      </c>
      <c r="AD1315" t="s">
        <v>29782</v>
      </c>
      <c r="AF1315" t="str">
        <f t="shared" si="71"/>
        <v xml:space="preserve">375 </v>
      </c>
      <c r="AG1315" t="s">
        <v>29782</v>
      </c>
      <c r="AH1315" t="s">
        <v>29836</v>
      </c>
      <c r="AI1315" t="s">
        <v>24079</v>
      </c>
      <c r="AJ1315" t="s">
        <v>23493</v>
      </c>
    </row>
    <row r="1316" spans="1:36" x14ac:dyDescent="0.2">
      <c r="A1316" t="str">
        <f>TRIM(PROPER((assembly_staff_import[[#This Row],[First MI Name via NAME_SOURCE_KEY TEXT]]&amp;" "&amp;assembly_staff_import[[#This Row],[Last Name via NAME_SOURCE_KEY TEXT]]&amp;" "&amp;assembly_staff_import[[#This Row],[Suffix via NAME_SOURCE_KEY]])))</f>
        <v>Cheyenne A James</v>
      </c>
      <c r="B1316" t="str">
        <f>TRIM(CONCATENATE(TRIM(assembly_staff_import[[#This Row],[Full Name]]), ", ", assembly_staff_import[[#This Row],[Title]]))</f>
        <v>Cheyenne A James, Assoc Counsel</v>
      </c>
      <c r="C1316" t="e">
        <f>assembly_staff_import[[#This Row],[Vlookup_groups]]</f>
        <v>#REF!</v>
      </c>
      <c r="D1316" t="str">
        <f>IF(assembly_staff_import[[#This Row],[Legislative Staff Type]]="Personal",assembly_staff_import[[#This Row],[Formatted Personal Staff Office]],"")</f>
        <v/>
      </c>
      <c r="E1316" t="s">
        <v>65</v>
      </c>
      <c r="F1316" s="19" t="s">
        <v>10913</v>
      </c>
      <c r="G1316" t="s">
        <v>1237</v>
      </c>
      <c r="H1316" t="str">
        <f>TRIM(PROPER((assembly_staff_import[[#This Row],[Last Name via NAME_SOURCE_KEY TEXT]]&amp;" "&amp;assembly_staff_import[[#This Row],[Suffix via NAME_SOURCE_KEY]])))</f>
        <v>James</v>
      </c>
      <c r="I1316" t="str">
        <f>PROPER(assembly_staff_import[[#This Row],[JOB TITLE_SOURCE_KEY]])</f>
        <v xml:space="preserve">Assoc Counsel                              </v>
      </c>
      <c r="J1316" t="s">
        <v>72</v>
      </c>
      <c r="K1316" t="str">
        <f>IF(assembly_staff_import[[#This Row],[Legislative Staff Type]]="Personal",assembly_staff_import[[#This Row],[Vlookup Reports To Person]], "")</f>
        <v/>
      </c>
      <c r="L1316" t="str">
        <f>PROPER(assembly_staff_import[[#This Row],[First MI Name via NAME_SOURCE_KEY TEXT]])</f>
        <v xml:space="preserve"> Cheyenne A</v>
      </c>
      <c r="M1316" t="s">
        <v>13654</v>
      </c>
      <c r="N1316" t="str">
        <f>LOWER(CONCATENATE(assembly_staff_import[[#This Row],[Last Name]],LEFT(assembly_staff_import[[#This Row],[First Name (no initial)]],1),"@nyassembly.gov"))</f>
        <v>jamesc@nyassembly.gov</v>
      </c>
      <c r="O1316" t="s">
        <v>29837</v>
      </c>
      <c r="P1316" t="e">
        <f>VLOOKUP(assembly_staff_import[[#This Row],[Full Name]],[3]!PEOPLE_March_20[#Data],1,0)</f>
        <v>#REF!</v>
      </c>
      <c r="Q1316" t="e">
        <f>VLOOKUP(assembly_staff_import[[#This Row],[Full Name]],[3]!Table17[#Data],3,0)</f>
        <v>#REF!</v>
      </c>
      <c r="R1316" t="e">
        <f>VLOOKUP(assembly_staff_import[[#This Row],[Formatted Works for Group]],[3]!Table7[#Data],1,0)</f>
        <v>#REF!</v>
      </c>
      <c r="S1316"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16" s="20" t="str">
        <f>TRIM(assembly_staff_import[[#This Row],[NAME_SOURCE_KEY]])</f>
        <v>JAMES, CHEYENNE A</v>
      </c>
      <c r="U1316" t="s">
        <v>29838</v>
      </c>
      <c r="V1316" t="s">
        <v>29839</v>
      </c>
      <c r="W1316" t="s">
        <v>29840</v>
      </c>
      <c r="Y1316"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16" t="s">
        <v>29781</v>
      </c>
      <c r="AA1316" t="e">
        <f>VLOOKUP(assembly_staff_import[[#This Row],[Formatted and corrected Works for Group Text]],[3]!Table4[#Data],1,0)</f>
        <v>#REF!</v>
      </c>
      <c r="AB1316" t="e">
        <f>VLOOKUP(assembly_staff_import[[#This Row],[Formatted and corrected Works for Group Text]],[3]!Table5[#Data],2,0)</f>
        <v>#REF!</v>
      </c>
      <c r="AC1316" t="str">
        <f>IF(TRIM(assembly_staff_import[[#This Row],[PUBLIC INFO ADDR_SOURCE_KEY]])="CAPITOL, ALBANY", "Legislative / Capitol Office", "District Office")</f>
        <v>Legislative / Capitol Office</v>
      </c>
      <c r="AD1316" t="s">
        <v>29782</v>
      </c>
      <c r="AF1316" t="str">
        <f t="shared" si="71"/>
        <v xml:space="preserve">375 </v>
      </c>
      <c r="AG1316" t="s">
        <v>29782</v>
      </c>
      <c r="AH1316" t="s">
        <v>29841</v>
      </c>
      <c r="AI1316" t="s">
        <v>25302</v>
      </c>
      <c r="AJ1316" t="s">
        <v>23493</v>
      </c>
    </row>
    <row r="1317" spans="1:36" x14ac:dyDescent="0.2">
      <c r="A1317" t="str">
        <f>TRIM(PROPER((assembly_staff_import[[#This Row],[First MI Name via NAME_SOURCE_KEY TEXT]]&amp;" "&amp;assembly_staff_import[[#This Row],[Last Name via NAME_SOURCE_KEY TEXT]]&amp;" "&amp;assembly_staff_import[[#This Row],[Suffix via NAME_SOURCE_KEY]])))</f>
        <v>Christian A Malanga</v>
      </c>
      <c r="B1317" t="str">
        <f>TRIM(CONCATENATE(TRIM(assembly_staff_import[[#This Row],[Full Name]]), ", ", assembly_staff_import[[#This Row],[Title]]))</f>
        <v>Christian A Malanga, Asst Secy-Prog/Policy</v>
      </c>
      <c r="C1317" t="e">
        <f>assembly_staff_import[[#This Row],[Vlookup_groups]]</f>
        <v>#REF!</v>
      </c>
      <c r="D1317" t="str">
        <f>IF(assembly_staff_import[[#This Row],[Legislative Staff Type]]="Personal",assembly_staff_import[[#This Row],[Formatted Personal Staff Office]],"")</f>
        <v/>
      </c>
      <c r="E1317" t="s">
        <v>65</v>
      </c>
      <c r="F1317" s="19" t="s">
        <v>10913</v>
      </c>
      <c r="G1317" t="s">
        <v>1237</v>
      </c>
      <c r="H1317" t="str">
        <f>TRIM(PROPER((assembly_staff_import[[#This Row],[Last Name via NAME_SOURCE_KEY TEXT]]&amp;" "&amp;assembly_staff_import[[#This Row],[Suffix via NAME_SOURCE_KEY]])))</f>
        <v>Malanga</v>
      </c>
      <c r="I1317" t="str">
        <f>PROPER(assembly_staff_import[[#This Row],[JOB TITLE_SOURCE_KEY]])</f>
        <v xml:space="preserve">Asst Secy-Prog/Policy                      </v>
      </c>
      <c r="J1317" t="s">
        <v>72</v>
      </c>
      <c r="K1317" t="str">
        <f>IF(assembly_staff_import[[#This Row],[Legislative Staff Type]]="Personal",assembly_staff_import[[#This Row],[Vlookup Reports To Person]], "")</f>
        <v/>
      </c>
      <c r="L1317" t="str">
        <f>PROPER(assembly_staff_import[[#This Row],[First MI Name via NAME_SOURCE_KEY TEXT]])</f>
        <v xml:space="preserve"> Christian A</v>
      </c>
      <c r="M1317" t="s">
        <v>17017</v>
      </c>
      <c r="N1317" t="str">
        <f>LOWER(CONCATENATE(assembly_staff_import[[#This Row],[Last Name]],LEFT(assembly_staff_import[[#This Row],[First Name (no initial)]],1),"@nyassembly.gov"))</f>
        <v>malangac@nyassembly.gov</v>
      </c>
      <c r="O1317" t="s">
        <v>9547</v>
      </c>
      <c r="P1317" t="e">
        <f>VLOOKUP(assembly_staff_import[[#This Row],[Full Name]],[3]!PEOPLE_March_20[#Data],1,0)</f>
        <v>#REF!</v>
      </c>
      <c r="Q1317" t="e">
        <f>VLOOKUP(assembly_staff_import[[#This Row],[Full Name]],[3]!Table17[#Data],3,0)</f>
        <v>#REF!</v>
      </c>
      <c r="R1317" t="e">
        <f>VLOOKUP(assembly_staff_import[[#This Row],[Formatted Works for Group]],[3]!Table7[#Data],1,0)</f>
        <v>#REF!</v>
      </c>
      <c r="S1317"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17" s="20" t="str">
        <f>TRIM(assembly_staff_import[[#This Row],[NAME_SOURCE_KEY]])</f>
        <v>MALANGA, CHRISTIAN A</v>
      </c>
      <c r="U1317" t="s">
        <v>29842</v>
      </c>
      <c r="V1317" t="s">
        <v>29843</v>
      </c>
      <c r="W1317" t="s">
        <v>28831</v>
      </c>
      <c r="Y1317"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17" t="s">
        <v>29781</v>
      </c>
      <c r="AA1317" t="e">
        <f>VLOOKUP(assembly_staff_import[[#This Row],[Formatted and corrected Works for Group Text]],[3]!Table4[#Data],1,0)</f>
        <v>#REF!</v>
      </c>
      <c r="AB1317" t="e">
        <f>VLOOKUP(assembly_staff_import[[#This Row],[Formatted and corrected Works for Group Text]],[3]!Table5[#Data],2,0)</f>
        <v>#REF!</v>
      </c>
      <c r="AC1317" t="str">
        <f>IF(TRIM(assembly_staff_import[[#This Row],[PUBLIC INFO ADDR_SOURCE_KEY]])="CAPITOL, ALBANY", "Legislative / Capitol Office", "District Office")</f>
        <v>Legislative / Capitol Office</v>
      </c>
      <c r="AD1317" t="s">
        <v>29782</v>
      </c>
      <c r="AF1317" t="str">
        <f t="shared" si="71"/>
        <v xml:space="preserve">375 </v>
      </c>
      <c r="AG1317" t="s">
        <v>29782</v>
      </c>
      <c r="AH1317" t="s">
        <v>29844</v>
      </c>
      <c r="AI1317" t="s">
        <v>29784</v>
      </c>
      <c r="AJ1317" t="s">
        <v>23493</v>
      </c>
    </row>
    <row r="1318" spans="1:36" x14ac:dyDescent="0.2">
      <c r="A1318" t="str">
        <f>TRIM(PROPER((assembly_staff_import[[#This Row],[First MI Name via NAME_SOURCE_KEY TEXT]]&amp;" "&amp;assembly_staff_import[[#This Row],[Last Name via NAME_SOURCE_KEY TEXT]]&amp;" "&amp;assembly_staff_import[[#This Row],[Suffix via NAME_SOURCE_KEY]])))</f>
        <v>Christine A Albarelli</v>
      </c>
      <c r="B1318" t="str">
        <f>TRIM(CONCATENATE(TRIM(assembly_staff_import[[#This Row],[Full Name]]), ", ", assembly_staff_import[[#This Row],[Title]]))</f>
        <v>Christine A Albarelli, Admin Assistant</v>
      </c>
      <c r="C1318" t="e">
        <f>assembly_staff_import[[#This Row],[Vlookup_groups]]</f>
        <v>#REF!</v>
      </c>
      <c r="D1318" t="str">
        <f>IF(assembly_staff_import[[#This Row],[Legislative Staff Type]]="Personal",assembly_staff_import[[#This Row],[Formatted Personal Staff Office]],"")</f>
        <v/>
      </c>
      <c r="E1318" t="s">
        <v>65</v>
      </c>
      <c r="F1318" s="19" t="s">
        <v>10913</v>
      </c>
      <c r="G1318" t="s">
        <v>1237</v>
      </c>
      <c r="H1318" t="str">
        <f>TRIM(PROPER((assembly_staff_import[[#This Row],[Last Name via NAME_SOURCE_KEY TEXT]]&amp;" "&amp;assembly_staff_import[[#This Row],[Suffix via NAME_SOURCE_KEY]])))</f>
        <v>Albarelli</v>
      </c>
      <c r="I1318" t="str">
        <f>PROPER(assembly_staff_import[[#This Row],[JOB TITLE_SOURCE_KEY]])</f>
        <v xml:space="preserve">Admin Assistant                            </v>
      </c>
      <c r="J1318" t="s">
        <v>72</v>
      </c>
      <c r="K1318" t="str">
        <f>IF(assembly_staff_import[[#This Row],[Legislative Staff Type]]="Personal",assembly_staff_import[[#This Row],[Vlookup Reports To Person]], "")</f>
        <v/>
      </c>
      <c r="L1318" t="str">
        <f>PROPER(assembly_staff_import[[#This Row],[First MI Name via NAME_SOURCE_KEY TEXT]])</f>
        <v xml:space="preserve"> Christine A</v>
      </c>
      <c r="M1318" t="s">
        <v>23302</v>
      </c>
      <c r="N1318" t="str">
        <f>LOWER(CONCATENATE(assembly_staff_import[[#This Row],[Last Name]],LEFT(assembly_staff_import[[#This Row],[First Name (no initial)]],1),"@nyassembly.gov"))</f>
        <v>albarellic@nyassembly.gov</v>
      </c>
      <c r="O1318" t="s">
        <v>17419</v>
      </c>
      <c r="P1318" t="e">
        <f>VLOOKUP(assembly_staff_import[[#This Row],[Full Name]],[3]!PEOPLE_March_20[#Data],1,0)</f>
        <v>#REF!</v>
      </c>
      <c r="Q1318" t="e">
        <f>VLOOKUP(assembly_staff_import[[#This Row],[Full Name]],[3]!Table17[#Data],3,0)</f>
        <v>#REF!</v>
      </c>
      <c r="R1318" t="e">
        <f>VLOOKUP(assembly_staff_import[[#This Row],[Formatted Works for Group]],[3]!Table7[#Data],1,0)</f>
        <v>#REF!</v>
      </c>
      <c r="S1318"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18" s="20" t="str">
        <f>TRIM(assembly_staff_import[[#This Row],[NAME_SOURCE_KEY]])</f>
        <v>ALBARELLI, CHRISTINE A</v>
      </c>
      <c r="U1318" t="s">
        <v>29845</v>
      </c>
      <c r="V1318" t="s">
        <v>29027</v>
      </c>
      <c r="W1318" t="s">
        <v>24867</v>
      </c>
      <c r="Y1318"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18" t="s">
        <v>29781</v>
      </c>
      <c r="AA1318" t="e">
        <f>VLOOKUP(assembly_staff_import[[#This Row],[Formatted and corrected Works for Group Text]],[3]!Table4[#Data],1,0)</f>
        <v>#REF!</v>
      </c>
      <c r="AB1318" t="e">
        <f>VLOOKUP(assembly_staff_import[[#This Row],[Formatted and corrected Works for Group Text]],[3]!Table5[#Data],2,0)</f>
        <v>#REF!</v>
      </c>
      <c r="AC1318" t="str">
        <f>IF(TRIM(assembly_staff_import[[#This Row],[PUBLIC INFO ADDR_SOURCE_KEY]])="CAPITOL, ALBANY", "Legislative / Capitol Office", "District Office")</f>
        <v>Legislative / Capitol Office</v>
      </c>
      <c r="AD1318" t="s">
        <v>29782</v>
      </c>
      <c r="AF1318" t="str">
        <f t="shared" si="71"/>
        <v xml:space="preserve">375 </v>
      </c>
      <c r="AG1318" t="s">
        <v>29782</v>
      </c>
      <c r="AH1318" t="s">
        <v>29846</v>
      </c>
      <c r="AI1318" t="s">
        <v>23568</v>
      </c>
      <c r="AJ1318" t="s">
        <v>23493</v>
      </c>
    </row>
    <row r="1319" spans="1:36" x14ac:dyDescent="0.2">
      <c r="A1319" t="str">
        <f>TRIM(PROPER((assembly_staff_import[[#This Row],[First MI Name via NAME_SOURCE_KEY TEXT]]&amp;" "&amp;assembly_staff_import[[#This Row],[Last Name via NAME_SOURCE_KEY TEXT]]&amp;" "&amp;assembly_staff_import[[#This Row],[Suffix via NAME_SOURCE_KEY]])))</f>
        <v>Christopher Greenidge</v>
      </c>
      <c r="B1319" t="str">
        <f>TRIM(CONCATENATE(TRIM(assembly_staff_import[[#This Row],[Full Name]]), ", ", assembly_staff_import[[#This Row],[Title]]))</f>
        <v>Christopher Greenidge, Assoc Counsel</v>
      </c>
      <c r="C1319" t="e">
        <f>assembly_staff_import[[#This Row],[Vlookup_groups]]</f>
        <v>#REF!</v>
      </c>
      <c r="D1319" t="str">
        <f>IF(assembly_staff_import[[#This Row],[Legislative Staff Type]]="Personal",assembly_staff_import[[#This Row],[Formatted Personal Staff Office]],"")</f>
        <v/>
      </c>
      <c r="E1319" t="s">
        <v>65</v>
      </c>
      <c r="F1319" s="19" t="s">
        <v>10913</v>
      </c>
      <c r="G1319" t="s">
        <v>1237</v>
      </c>
      <c r="H1319" t="str">
        <f>TRIM(PROPER((assembly_staff_import[[#This Row],[Last Name via NAME_SOURCE_KEY TEXT]]&amp;" "&amp;assembly_staff_import[[#This Row],[Suffix via NAME_SOURCE_KEY]])))</f>
        <v>Greenidge</v>
      </c>
      <c r="I1319" t="str">
        <f>PROPER(assembly_staff_import[[#This Row],[JOB TITLE_SOURCE_KEY]])</f>
        <v xml:space="preserve">Assoc Counsel                              </v>
      </c>
      <c r="J1319" t="s">
        <v>72</v>
      </c>
      <c r="K1319" t="str">
        <f>IF(assembly_staff_import[[#This Row],[Legislative Staff Type]]="Personal",assembly_staff_import[[#This Row],[Vlookup Reports To Person]], "")</f>
        <v/>
      </c>
      <c r="L1319" t="str">
        <f>PROPER(assembly_staff_import[[#This Row],[First MI Name via NAME_SOURCE_KEY TEXT]])</f>
        <v xml:space="preserve"> Christopher</v>
      </c>
      <c r="M1319" t="s">
        <v>13614</v>
      </c>
      <c r="N1319" t="str">
        <f>LOWER(CONCATENATE(assembly_staff_import[[#This Row],[Last Name]],LEFT(assembly_staff_import[[#This Row],[First Name (no initial)]],1),"@nyassembly.gov"))</f>
        <v>greenidgec@nyassembly.gov</v>
      </c>
      <c r="O1319" t="s">
        <v>13616</v>
      </c>
      <c r="P1319" t="e">
        <f>VLOOKUP(assembly_staff_import[[#This Row],[Full Name]],[3]!PEOPLE_March_20[#Data],1,0)</f>
        <v>#REF!</v>
      </c>
      <c r="Q1319" t="e">
        <f>VLOOKUP(assembly_staff_import[[#This Row],[Full Name]],[3]!Table17[#Data],3,0)</f>
        <v>#REF!</v>
      </c>
      <c r="R1319" t="e">
        <f>VLOOKUP(assembly_staff_import[[#This Row],[Formatted Works for Group]],[3]!Table7[#Data],1,0)</f>
        <v>#REF!</v>
      </c>
      <c r="S1319"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19" s="20" t="str">
        <f>TRIM(assembly_staff_import[[#This Row],[NAME_SOURCE_KEY]])</f>
        <v>GREENIDGE, CHRISTOPHER</v>
      </c>
      <c r="U1319" t="s">
        <v>29847</v>
      </c>
      <c r="V1319" t="s">
        <v>29848</v>
      </c>
      <c r="W1319" t="s">
        <v>28937</v>
      </c>
      <c r="Y1319"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19" t="s">
        <v>29781</v>
      </c>
      <c r="AA1319" t="e">
        <f>VLOOKUP(assembly_staff_import[[#This Row],[Formatted and corrected Works for Group Text]],[3]!Table4[#Data],1,0)</f>
        <v>#REF!</v>
      </c>
      <c r="AB1319" t="e">
        <f>VLOOKUP(assembly_staff_import[[#This Row],[Formatted and corrected Works for Group Text]],[3]!Table5[#Data],2,0)</f>
        <v>#REF!</v>
      </c>
      <c r="AC1319" t="str">
        <f>IF(TRIM(assembly_staff_import[[#This Row],[PUBLIC INFO ADDR_SOURCE_KEY]])="CAPITOL, ALBANY", "Legislative / Capitol Office", "District Office")</f>
        <v>Legislative / Capitol Office</v>
      </c>
      <c r="AD1319" t="s">
        <v>29782</v>
      </c>
      <c r="AF1319" t="str">
        <f t="shared" si="71"/>
        <v xml:space="preserve">375 </v>
      </c>
      <c r="AG1319" t="s">
        <v>29782</v>
      </c>
      <c r="AH1319" t="s">
        <v>29849</v>
      </c>
      <c r="AI1319" t="s">
        <v>25302</v>
      </c>
      <c r="AJ1319" t="s">
        <v>23493</v>
      </c>
    </row>
    <row r="1320" spans="1:36" x14ac:dyDescent="0.2">
      <c r="A1320" t="str">
        <f>TRIM(PROPER((assembly_staff_import[[#This Row],[First MI Name via NAME_SOURCE_KEY TEXT]]&amp;" "&amp;assembly_staff_import[[#This Row],[Last Name via NAME_SOURCE_KEY TEXT]]&amp;" "&amp;assembly_staff_import[[#This Row],[Suffix via NAME_SOURCE_KEY]])))</f>
        <v>Cynthia L Ceniviva</v>
      </c>
      <c r="B1320" t="str">
        <f>TRIM(CONCATENATE(TRIM(assembly_staff_import[[#This Row],[Full Name]]), ", ", assembly_staff_import[[#This Row],[Title]]))</f>
        <v>Cynthia L Ceniviva, Exec Secy</v>
      </c>
      <c r="C1320" t="e">
        <f>assembly_staff_import[[#This Row],[Vlookup_groups]]</f>
        <v>#REF!</v>
      </c>
      <c r="D1320" t="str">
        <f>IF(assembly_staff_import[[#This Row],[Legislative Staff Type]]="Personal",assembly_staff_import[[#This Row],[Formatted Personal Staff Office]],"")</f>
        <v/>
      </c>
      <c r="E1320" t="s">
        <v>65</v>
      </c>
      <c r="F1320" s="19" t="s">
        <v>10913</v>
      </c>
      <c r="G1320" t="s">
        <v>1237</v>
      </c>
      <c r="H1320" t="str">
        <f>TRIM(PROPER((assembly_staff_import[[#This Row],[Last Name via NAME_SOURCE_KEY TEXT]]&amp;" "&amp;assembly_staff_import[[#This Row],[Suffix via NAME_SOURCE_KEY]])))</f>
        <v>Ceniviva</v>
      </c>
      <c r="I1320" t="str">
        <f>PROPER(assembly_staff_import[[#This Row],[JOB TITLE_SOURCE_KEY]])</f>
        <v xml:space="preserve">Exec Secy                                  </v>
      </c>
      <c r="J1320" t="s">
        <v>72</v>
      </c>
      <c r="K1320" t="str">
        <f>IF(assembly_staff_import[[#This Row],[Legislative Staff Type]]="Personal",assembly_staff_import[[#This Row],[Vlookup Reports To Person]], "")</f>
        <v/>
      </c>
      <c r="L1320" t="str">
        <f>PROPER(assembly_staff_import[[#This Row],[First MI Name via NAME_SOURCE_KEY TEXT]])</f>
        <v xml:space="preserve"> Cynthia L</v>
      </c>
      <c r="M1320" t="s">
        <v>23167</v>
      </c>
      <c r="N1320" t="str">
        <f>LOWER(CONCATENATE(assembly_staff_import[[#This Row],[Last Name]],LEFT(assembly_staff_import[[#This Row],[First Name (no initial)]],1),"@nyassembly.gov"))</f>
        <v>cenivivac@nyassembly.gov</v>
      </c>
      <c r="O1320" t="s">
        <v>26731</v>
      </c>
      <c r="P1320" t="e">
        <f>VLOOKUP(assembly_staff_import[[#This Row],[Full Name]],[3]!PEOPLE_March_20[#Data],1,0)</f>
        <v>#REF!</v>
      </c>
      <c r="Q1320" t="e">
        <f>VLOOKUP(assembly_staff_import[[#This Row],[Full Name]],[3]!Table17[#Data],3,0)</f>
        <v>#REF!</v>
      </c>
      <c r="R1320" t="e">
        <f>VLOOKUP(assembly_staff_import[[#This Row],[Formatted Works for Group]],[3]!Table7[#Data],1,0)</f>
        <v>#REF!</v>
      </c>
      <c r="S1320"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20" s="20" t="str">
        <f>TRIM(assembly_staff_import[[#This Row],[NAME_SOURCE_KEY]])</f>
        <v>CENIVIVA, CYNTHIA L</v>
      </c>
      <c r="U1320" t="s">
        <v>29850</v>
      </c>
      <c r="V1320" t="s">
        <v>29851</v>
      </c>
      <c r="W1320" t="s">
        <v>29852</v>
      </c>
      <c r="Y1320"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20" t="s">
        <v>29781</v>
      </c>
      <c r="AA1320" t="e">
        <f>VLOOKUP(assembly_staff_import[[#This Row],[Formatted and corrected Works for Group Text]],[3]!Table4[#Data],1,0)</f>
        <v>#REF!</v>
      </c>
      <c r="AB1320" t="e">
        <f>VLOOKUP(assembly_staff_import[[#This Row],[Formatted and corrected Works for Group Text]],[3]!Table5[#Data],2,0)</f>
        <v>#REF!</v>
      </c>
      <c r="AC1320" t="str">
        <f>IF(TRIM(assembly_staff_import[[#This Row],[PUBLIC INFO ADDR_SOURCE_KEY]])="CAPITOL, ALBANY", "Legislative / Capitol Office", "District Office")</f>
        <v>Legislative / Capitol Office</v>
      </c>
      <c r="AD1320" t="s">
        <v>29782</v>
      </c>
      <c r="AF1320" t="str">
        <f t="shared" si="71"/>
        <v xml:space="preserve">375 </v>
      </c>
      <c r="AG1320" t="s">
        <v>29782</v>
      </c>
      <c r="AH1320" t="s">
        <v>29853</v>
      </c>
      <c r="AI1320" t="s">
        <v>24079</v>
      </c>
      <c r="AJ1320" t="s">
        <v>23493</v>
      </c>
    </row>
    <row r="1321" spans="1:36" x14ac:dyDescent="0.2">
      <c r="A1321" t="str">
        <f>TRIM(PROPER((assembly_staff_import[[#This Row],[First MI Name via NAME_SOURCE_KEY TEXT]]&amp;" "&amp;assembly_staff_import[[#This Row],[Last Name via NAME_SOURCE_KEY TEXT]]&amp;" "&amp;assembly_staff_import[[#This Row],[Suffix via NAME_SOURCE_KEY]])))</f>
        <v>Daniel F Salvin</v>
      </c>
      <c r="B1321" t="str">
        <f>TRIM(CONCATENATE(TRIM(assembly_staff_import[[#This Row],[Full Name]]), ", ", assembly_staff_import[[#This Row],[Title]]))</f>
        <v>Daniel F Salvin, Asst Secy-Prog/Policy</v>
      </c>
      <c r="C1321" t="e">
        <f>assembly_staff_import[[#This Row],[Vlookup_groups]]</f>
        <v>#REF!</v>
      </c>
      <c r="D1321" t="str">
        <f>IF(assembly_staff_import[[#This Row],[Legislative Staff Type]]="Personal",assembly_staff_import[[#This Row],[Formatted Personal Staff Office]],"")</f>
        <v/>
      </c>
      <c r="E1321" t="s">
        <v>65</v>
      </c>
      <c r="F1321" s="19" t="s">
        <v>10913</v>
      </c>
      <c r="G1321" t="s">
        <v>1237</v>
      </c>
      <c r="H1321" t="str">
        <f>TRIM(PROPER((assembly_staff_import[[#This Row],[Last Name via NAME_SOURCE_KEY TEXT]]&amp;" "&amp;assembly_staff_import[[#This Row],[Suffix via NAME_SOURCE_KEY]])))</f>
        <v>Salvin</v>
      </c>
      <c r="I1321" t="str">
        <f>PROPER(assembly_staff_import[[#This Row],[JOB TITLE_SOURCE_KEY]])</f>
        <v xml:space="preserve">Asst Secy-Prog/Policy                      </v>
      </c>
      <c r="J1321" t="s">
        <v>72</v>
      </c>
      <c r="K1321" t="str">
        <f>IF(assembly_staff_import[[#This Row],[Legislative Staff Type]]="Personal",assembly_staff_import[[#This Row],[Vlookup Reports To Person]], "")</f>
        <v/>
      </c>
      <c r="L1321" t="str">
        <f>PROPER(assembly_staff_import[[#This Row],[First MI Name via NAME_SOURCE_KEY TEXT]])</f>
        <v xml:space="preserve"> Daniel F</v>
      </c>
      <c r="M1321" t="s">
        <v>15281</v>
      </c>
      <c r="N1321" t="str">
        <f>LOWER(CONCATENATE(assembly_staff_import[[#This Row],[Last Name]],LEFT(assembly_staff_import[[#This Row],[First Name (no initial)]],1),"@nyassembly.gov"))</f>
        <v>salvind@nyassembly.gov</v>
      </c>
      <c r="O1321" t="s">
        <v>23595</v>
      </c>
      <c r="P1321" t="e">
        <f>VLOOKUP(assembly_staff_import[[#This Row],[Full Name]],[3]!PEOPLE_March_20[#Data],1,0)</f>
        <v>#REF!</v>
      </c>
      <c r="Q1321" t="e">
        <f>VLOOKUP(assembly_staff_import[[#This Row],[Full Name]],[3]!Table17[#Data],3,0)</f>
        <v>#REF!</v>
      </c>
      <c r="R1321" t="e">
        <f>VLOOKUP(assembly_staff_import[[#This Row],[Formatted Works for Group]],[3]!Table7[#Data],1,0)</f>
        <v>#REF!</v>
      </c>
      <c r="S1321"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21" s="20" t="str">
        <f>TRIM(assembly_staff_import[[#This Row],[NAME_SOURCE_KEY]])</f>
        <v>SALVIN, DANIEL F</v>
      </c>
      <c r="U1321" t="s">
        <v>29854</v>
      </c>
      <c r="V1321" t="s">
        <v>29855</v>
      </c>
      <c r="W1321" t="s">
        <v>29856</v>
      </c>
      <c r="Y1321"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21" t="s">
        <v>29781</v>
      </c>
      <c r="AA1321" t="e">
        <f>VLOOKUP(assembly_staff_import[[#This Row],[Formatted and corrected Works for Group Text]],[3]!Table4[#Data],1,0)</f>
        <v>#REF!</v>
      </c>
      <c r="AB1321" t="e">
        <f>VLOOKUP(assembly_staff_import[[#This Row],[Formatted and corrected Works for Group Text]],[3]!Table5[#Data],2,0)</f>
        <v>#REF!</v>
      </c>
      <c r="AC1321" t="str">
        <f>IF(TRIM(assembly_staff_import[[#This Row],[PUBLIC INFO ADDR_SOURCE_KEY]])="CAPITOL, ALBANY", "Legislative / Capitol Office", "District Office")</f>
        <v>Legislative / Capitol Office</v>
      </c>
      <c r="AD1321" t="s">
        <v>29782</v>
      </c>
      <c r="AF1321" t="str">
        <f t="shared" si="71"/>
        <v xml:space="preserve">375 </v>
      </c>
      <c r="AG1321" t="s">
        <v>29782</v>
      </c>
      <c r="AH1321" t="s">
        <v>29857</v>
      </c>
      <c r="AI1321" t="s">
        <v>29784</v>
      </c>
      <c r="AJ1321" t="s">
        <v>23493</v>
      </c>
    </row>
    <row r="1322" spans="1:36" x14ac:dyDescent="0.2">
      <c r="A1322" t="str">
        <f>TRIM(PROPER((assembly_staff_import[[#This Row],[First MI Name via NAME_SOURCE_KEY TEXT]]&amp;" "&amp;assembly_staff_import[[#This Row],[Last Name via NAME_SOURCE_KEY TEXT]]&amp;" "&amp;assembly_staff_import[[#This Row],[Suffix via NAME_SOURCE_KEY]])))</f>
        <v>Daniel J Gordon</v>
      </c>
      <c r="B1322" t="str">
        <f>TRIM(CONCATENATE(TRIM(assembly_staff_import[[#This Row],[Full Name]]), ", ", assembly_staff_import[[#This Row],[Title]]))</f>
        <v>Daniel J Gordon, Committee Asst</v>
      </c>
      <c r="C1322" t="e">
        <f>assembly_staff_import[[#This Row],[Vlookup_groups]]</f>
        <v>#REF!</v>
      </c>
      <c r="D1322" t="str">
        <f>IF(assembly_staff_import[[#This Row],[Legislative Staff Type]]="Personal",assembly_staff_import[[#This Row],[Formatted Personal Staff Office]],"")</f>
        <v/>
      </c>
      <c r="E1322" t="s">
        <v>65</v>
      </c>
      <c r="F1322" s="19" t="s">
        <v>10913</v>
      </c>
      <c r="G1322" t="s">
        <v>1237</v>
      </c>
      <c r="H1322" t="str">
        <f>TRIM(PROPER((assembly_staff_import[[#This Row],[Last Name via NAME_SOURCE_KEY TEXT]]&amp;" "&amp;assembly_staff_import[[#This Row],[Suffix via NAME_SOURCE_KEY]])))</f>
        <v>Gordon</v>
      </c>
      <c r="I1322" t="str">
        <f>PROPER(assembly_staff_import[[#This Row],[JOB TITLE_SOURCE_KEY]])</f>
        <v xml:space="preserve">Committee Asst                             </v>
      </c>
      <c r="J1322" t="s">
        <v>72</v>
      </c>
      <c r="K1322" t="str">
        <f>IF(assembly_staff_import[[#This Row],[Legislative Staff Type]]="Personal",assembly_staff_import[[#This Row],[Vlookup Reports To Person]], "")</f>
        <v/>
      </c>
      <c r="L1322" t="str">
        <f>PROPER(assembly_staff_import[[#This Row],[First MI Name via NAME_SOURCE_KEY TEXT]])</f>
        <v xml:space="preserve"> Daniel J</v>
      </c>
      <c r="M1322" t="s">
        <v>13558</v>
      </c>
      <c r="N1322" t="str">
        <f>LOWER(CONCATENATE(assembly_staff_import[[#This Row],[Last Name]],LEFT(assembly_staff_import[[#This Row],[First Name (no initial)]],1),"@nyassembly.gov"))</f>
        <v>gordond@nyassembly.gov</v>
      </c>
      <c r="O1322" t="s">
        <v>23595</v>
      </c>
      <c r="P1322" t="e">
        <f>VLOOKUP(assembly_staff_import[[#This Row],[Full Name]],[3]!PEOPLE_March_20[#Data],1,0)</f>
        <v>#REF!</v>
      </c>
      <c r="Q1322" t="e">
        <f>VLOOKUP(assembly_staff_import[[#This Row],[Full Name]],[3]!Table17[#Data],3,0)</f>
        <v>#REF!</v>
      </c>
      <c r="R1322" t="e">
        <f>VLOOKUP(assembly_staff_import[[#This Row],[Formatted Works for Group]],[3]!Table7[#Data],1,0)</f>
        <v>#REF!</v>
      </c>
      <c r="S1322"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22" s="20" t="str">
        <f>TRIM(assembly_staff_import[[#This Row],[NAME_SOURCE_KEY]])</f>
        <v>GORDON, DANIEL J</v>
      </c>
      <c r="U1322" t="s">
        <v>29858</v>
      </c>
      <c r="V1322" t="s">
        <v>27258</v>
      </c>
      <c r="W1322" t="s">
        <v>25084</v>
      </c>
      <c r="Y1322"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22" t="s">
        <v>29781</v>
      </c>
      <c r="AA1322" t="e">
        <f>VLOOKUP(assembly_staff_import[[#This Row],[Formatted and corrected Works for Group Text]],[3]!Table4[#Data],1,0)</f>
        <v>#REF!</v>
      </c>
      <c r="AB1322" t="e">
        <f>VLOOKUP(assembly_staff_import[[#This Row],[Formatted and corrected Works for Group Text]],[3]!Table5[#Data],2,0)</f>
        <v>#REF!</v>
      </c>
      <c r="AC1322" t="str">
        <f>IF(TRIM(assembly_staff_import[[#This Row],[PUBLIC INFO ADDR_SOURCE_KEY]])="CAPITOL, ALBANY", "Legislative / Capitol Office", "District Office")</f>
        <v>Legislative / Capitol Office</v>
      </c>
      <c r="AD1322" t="s">
        <v>29782</v>
      </c>
      <c r="AF1322" t="str">
        <f t="shared" si="71"/>
        <v xml:space="preserve">375 </v>
      </c>
      <c r="AG1322" t="s">
        <v>29782</v>
      </c>
      <c r="AH1322" t="s">
        <v>29859</v>
      </c>
      <c r="AI1322" t="s">
        <v>29803</v>
      </c>
      <c r="AJ1322" t="s">
        <v>23493</v>
      </c>
    </row>
    <row r="1323" spans="1:36" x14ac:dyDescent="0.2">
      <c r="A1323" t="str">
        <f>TRIM(PROPER((assembly_staff_import[[#This Row],[First MI Name via NAME_SOURCE_KEY TEXT]]&amp;" "&amp;assembly_staff_import[[#This Row],[Last Name via NAME_SOURCE_KEY TEXT]]&amp;" "&amp;assembly_staff_import[[#This Row],[Suffix via NAME_SOURCE_KEY]])))</f>
        <v>David T Gordon</v>
      </c>
      <c r="B1323" t="str">
        <f>TRIM(CONCATENATE(TRIM(assembly_staff_import[[#This Row],[Full Name]]), ", ", assembly_staff_import[[#This Row],[Title]]))</f>
        <v>David T Gordon, Assoc Counsel</v>
      </c>
      <c r="C1323" t="e">
        <f>assembly_staff_import[[#This Row],[Vlookup_groups]]</f>
        <v>#REF!</v>
      </c>
      <c r="D1323" t="str">
        <f>IF(assembly_staff_import[[#This Row],[Legislative Staff Type]]="Personal",assembly_staff_import[[#This Row],[Formatted Personal Staff Office]],"")</f>
        <v/>
      </c>
      <c r="E1323" t="s">
        <v>65</v>
      </c>
      <c r="F1323" s="19" t="s">
        <v>10913</v>
      </c>
      <c r="G1323" t="s">
        <v>1237</v>
      </c>
      <c r="H1323" t="str">
        <f>TRIM(PROPER((assembly_staff_import[[#This Row],[Last Name via NAME_SOURCE_KEY TEXT]]&amp;" "&amp;assembly_staff_import[[#This Row],[Suffix via NAME_SOURCE_KEY]])))</f>
        <v>Gordon</v>
      </c>
      <c r="I1323" t="str">
        <f>PROPER(assembly_staff_import[[#This Row],[JOB TITLE_SOURCE_KEY]])</f>
        <v xml:space="preserve">Assoc Counsel                              </v>
      </c>
      <c r="J1323" t="s">
        <v>72</v>
      </c>
      <c r="K1323" t="str">
        <f>IF(assembly_staff_import[[#This Row],[Legislative Staff Type]]="Personal",assembly_staff_import[[#This Row],[Vlookup Reports To Person]], "")</f>
        <v/>
      </c>
      <c r="L1323" t="str">
        <f>PROPER(assembly_staff_import[[#This Row],[First MI Name via NAME_SOURCE_KEY TEXT]])</f>
        <v xml:space="preserve"> David T</v>
      </c>
      <c r="M1323" t="s">
        <v>13558</v>
      </c>
      <c r="N1323" t="str">
        <f>LOWER(CONCATENATE(assembly_staff_import[[#This Row],[Last Name]],LEFT(assembly_staff_import[[#This Row],[First Name (no initial)]],1),"@nyassembly.gov"))</f>
        <v>gordond@nyassembly.gov</v>
      </c>
      <c r="O1323" t="s">
        <v>687</v>
      </c>
      <c r="P1323" t="e">
        <f>VLOOKUP(assembly_staff_import[[#This Row],[Full Name]],[3]!PEOPLE_March_20[#Data],1,0)</f>
        <v>#REF!</v>
      </c>
      <c r="Q1323" t="e">
        <f>VLOOKUP(assembly_staff_import[[#This Row],[Full Name]],[3]!Table17[#Data],3,0)</f>
        <v>#REF!</v>
      </c>
      <c r="R1323" t="e">
        <f>VLOOKUP(assembly_staff_import[[#This Row],[Formatted Works for Group]],[3]!Table7[#Data],1,0)</f>
        <v>#REF!</v>
      </c>
      <c r="S1323"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23" s="20" t="str">
        <f>TRIM(assembly_staff_import[[#This Row],[NAME_SOURCE_KEY]])</f>
        <v>GORDON, DAVID T</v>
      </c>
      <c r="U1323" t="s">
        <v>29860</v>
      </c>
      <c r="V1323" t="s">
        <v>27258</v>
      </c>
      <c r="W1323" t="s">
        <v>29861</v>
      </c>
      <c r="Y1323"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23" t="s">
        <v>29781</v>
      </c>
      <c r="AA1323" t="e">
        <f>VLOOKUP(assembly_staff_import[[#This Row],[Formatted and corrected Works for Group Text]],[3]!Table4[#Data],1,0)</f>
        <v>#REF!</v>
      </c>
      <c r="AB1323" t="e">
        <f>VLOOKUP(assembly_staff_import[[#This Row],[Formatted and corrected Works for Group Text]],[3]!Table5[#Data],2,0)</f>
        <v>#REF!</v>
      </c>
      <c r="AC1323" t="str">
        <f>IF(TRIM(assembly_staff_import[[#This Row],[PUBLIC INFO ADDR_SOURCE_KEY]])="CAPITOL, ALBANY", "Legislative / Capitol Office", "District Office")</f>
        <v>Legislative / Capitol Office</v>
      </c>
      <c r="AD1323" t="s">
        <v>29782</v>
      </c>
      <c r="AF1323" t="str">
        <f t="shared" si="71"/>
        <v xml:space="preserve">375 </v>
      </c>
      <c r="AG1323" t="s">
        <v>29782</v>
      </c>
      <c r="AH1323" t="s">
        <v>29862</v>
      </c>
      <c r="AI1323" t="s">
        <v>25302</v>
      </c>
      <c r="AJ1323" t="s">
        <v>23493</v>
      </c>
    </row>
    <row r="1324" spans="1:36" x14ac:dyDescent="0.2">
      <c r="A1324" t="str">
        <f>TRIM(PROPER((assembly_staff_import[[#This Row],[First MI Name via NAME_SOURCE_KEY TEXT]]&amp;" "&amp;assembly_staff_import[[#This Row],[Last Name via NAME_SOURCE_KEY TEXT]]&amp;" "&amp;assembly_staff_import[[#This Row],[Suffix via NAME_SOURCE_KEY]])))</f>
        <v>Dawn M Fowler</v>
      </c>
      <c r="B1324" t="str">
        <f>TRIM(CONCATENATE(TRIM(assembly_staff_import[[#This Row],[Full Name]]), ", ", assembly_staff_import[[#This Row],[Title]]))</f>
        <v>Dawn M Fowler, Exec Secy</v>
      </c>
      <c r="C1324" t="e">
        <f>assembly_staff_import[[#This Row],[Vlookup_groups]]</f>
        <v>#REF!</v>
      </c>
      <c r="D1324" t="str">
        <f>IF(assembly_staff_import[[#This Row],[Legislative Staff Type]]="Personal",assembly_staff_import[[#This Row],[Formatted Personal Staff Office]],"")</f>
        <v/>
      </c>
      <c r="E1324" t="s">
        <v>65</v>
      </c>
      <c r="F1324" s="19" t="s">
        <v>10913</v>
      </c>
      <c r="G1324" t="s">
        <v>1237</v>
      </c>
      <c r="H1324" t="str">
        <f>TRIM(PROPER((assembly_staff_import[[#This Row],[Last Name via NAME_SOURCE_KEY TEXT]]&amp;" "&amp;assembly_staff_import[[#This Row],[Suffix via NAME_SOURCE_KEY]])))</f>
        <v>Fowler</v>
      </c>
      <c r="I1324" t="str">
        <f>PROPER(assembly_staff_import[[#This Row],[JOB TITLE_SOURCE_KEY]])</f>
        <v xml:space="preserve">Exec Secy                                  </v>
      </c>
      <c r="J1324" t="s">
        <v>72</v>
      </c>
      <c r="K1324" t="str">
        <f>IF(assembly_staff_import[[#This Row],[Legislative Staff Type]]="Personal",assembly_staff_import[[#This Row],[Vlookup Reports To Person]], "")</f>
        <v/>
      </c>
      <c r="L1324" t="str">
        <f>PROPER(assembly_staff_import[[#This Row],[First MI Name via NAME_SOURCE_KEY TEXT]])</f>
        <v xml:space="preserve"> Dawn M</v>
      </c>
      <c r="M1324" t="s">
        <v>13480</v>
      </c>
      <c r="N1324" t="str">
        <f>LOWER(CONCATENATE(assembly_staff_import[[#This Row],[Last Name]],LEFT(assembly_staff_import[[#This Row],[First Name (no initial)]],1),"@nyassembly.gov"))</f>
        <v>fowlerd@nyassembly.gov</v>
      </c>
      <c r="O1324" t="s">
        <v>28794</v>
      </c>
      <c r="P1324" t="e">
        <f>VLOOKUP(assembly_staff_import[[#This Row],[Full Name]],[3]!PEOPLE_March_20[#Data],1,0)</f>
        <v>#REF!</v>
      </c>
      <c r="Q1324" t="e">
        <f>VLOOKUP(assembly_staff_import[[#This Row],[Full Name]],[3]!Table17[#Data],3,0)</f>
        <v>#REF!</v>
      </c>
      <c r="R1324" t="e">
        <f>VLOOKUP(assembly_staff_import[[#This Row],[Formatted Works for Group]],[3]!Table7[#Data],1,0)</f>
        <v>#REF!</v>
      </c>
      <c r="S1324"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24" s="20" t="str">
        <f>TRIM(assembly_staff_import[[#This Row],[NAME_SOURCE_KEY]])</f>
        <v>FOWLER, DAWN M</v>
      </c>
      <c r="U1324" t="s">
        <v>29863</v>
      </c>
      <c r="V1324" t="s">
        <v>29864</v>
      </c>
      <c r="W1324" t="s">
        <v>28797</v>
      </c>
      <c r="Y1324"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24" t="s">
        <v>29781</v>
      </c>
      <c r="AA1324" t="e">
        <f>VLOOKUP(assembly_staff_import[[#This Row],[Formatted and corrected Works for Group Text]],[3]!Table4[#Data],1,0)</f>
        <v>#REF!</v>
      </c>
      <c r="AB1324" t="e">
        <f>VLOOKUP(assembly_staff_import[[#This Row],[Formatted and corrected Works for Group Text]],[3]!Table5[#Data],2,0)</f>
        <v>#REF!</v>
      </c>
      <c r="AC1324" t="str">
        <f>IF(TRIM(assembly_staff_import[[#This Row],[PUBLIC INFO ADDR_SOURCE_KEY]])="CAPITOL, ALBANY", "Legislative / Capitol Office", "District Office")</f>
        <v>Legislative / Capitol Office</v>
      </c>
      <c r="AD1324" t="s">
        <v>29782</v>
      </c>
      <c r="AF1324" t="str">
        <f t="shared" si="71"/>
        <v xml:space="preserve">375 </v>
      </c>
      <c r="AG1324" t="s">
        <v>29782</v>
      </c>
      <c r="AH1324" t="s">
        <v>29865</v>
      </c>
      <c r="AI1324" t="s">
        <v>24079</v>
      </c>
      <c r="AJ1324" t="s">
        <v>23493</v>
      </c>
    </row>
    <row r="1325" spans="1:36" x14ac:dyDescent="0.2">
      <c r="A1325" t="str">
        <f>TRIM(PROPER((assembly_staff_import[[#This Row],[First MI Name via NAME_SOURCE_KEY TEXT]]&amp;" "&amp;assembly_staff_import[[#This Row],[Last Name via NAME_SOURCE_KEY TEXT]]&amp;" "&amp;assembly_staff_import[[#This Row],[Suffix via NAME_SOURCE_KEY]])))</f>
        <v>Debra P Jenkins</v>
      </c>
      <c r="B1325" t="str">
        <f>TRIM(CONCATENATE(TRIM(assembly_staff_import[[#This Row],[Full Name]]), ", ", assembly_staff_import[[#This Row],[Title]]))</f>
        <v>Debra P Jenkins, Princ Analyst</v>
      </c>
      <c r="C1325" t="e">
        <f>assembly_staff_import[[#This Row],[Vlookup_groups]]</f>
        <v>#REF!</v>
      </c>
      <c r="D1325" t="str">
        <f>IF(assembly_staff_import[[#This Row],[Legislative Staff Type]]="Personal",assembly_staff_import[[#This Row],[Formatted Personal Staff Office]],"")</f>
        <v/>
      </c>
      <c r="E1325" t="s">
        <v>65</v>
      </c>
      <c r="F1325" s="19" t="s">
        <v>10913</v>
      </c>
      <c r="G1325" t="s">
        <v>1237</v>
      </c>
      <c r="H1325" t="str">
        <f>TRIM(PROPER((assembly_staff_import[[#This Row],[Last Name via NAME_SOURCE_KEY TEXT]]&amp;" "&amp;assembly_staff_import[[#This Row],[Suffix via NAME_SOURCE_KEY]])))</f>
        <v>Jenkins</v>
      </c>
      <c r="I1325" t="str">
        <f>PROPER(assembly_staff_import[[#This Row],[JOB TITLE_SOURCE_KEY]])</f>
        <v xml:space="preserve">Princ Analyst                              </v>
      </c>
      <c r="J1325" t="s">
        <v>72</v>
      </c>
      <c r="K1325" t="str">
        <f>IF(assembly_staff_import[[#This Row],[Legislative Staff Type]]="Personal",assembly_staff_import[[#This Row],[Vlookup Reports To Person]], "")</f>
        <v/>
      </c>
      <c r="L1325" t="str">
        <f>PROPER(assembly_staff_import[[#This Row],[First MI Name via NAME_SOURCE_KEY TEXT]])</f>
        <v xml:space="preserve"> Debra P</v>
      </c>
      <c r="M1325" t="s">
        <v>17196</v>
      </c>
      <c r="N1325" t="str">
        <f>LOWER(CONCATENATE(assembly_staff_import[[#This Row],[Last Name]],LEFT(assembly_staff_import[[#This Row],[First Name (no initial)]],1),"@nyassembly.gov"))</f>
        <v>jenkinsd@nyassembly.gov</v>
      </c>
      <c r="O1325" t="s">
        <v>24090</v>
      </c>
      <c r="P1325" t="e">
        <f>VLOOKUP(assembly_staff_import[[#This Row],[Full Name]],[3]!PEOPLE_March_20[#Data],1,0)</f>
        <v>#REF!</v>
      </c>
      <c r="Q1325" t="e">
        <f>VLOOKUP(assembly_staff_import[[#This Row],[Full Name]],[3]!Table17[#Data],3,0)</f>
        <v>#REF!</v>
      </c>
      <c r="R1325" t="e">
        <f>VLOOKUP(assembly_staff_import[[#This Row],[Formatted Works for Group]],[3]!Table7[#Data],1,0)</f>
        <v>#REF!</v>
      </c>
      <c r="S1325"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25" s="20" t="str">
        <f>TRIM(assembly_staff_import[[#This Row],[NAME_SOURCE_KEY]])</f>
        <v>JENKINS, DEBRA P</v>
      </c>
      <c r="U1325" t="s">
        <v>29866</v>
      </c>
      <c r="V1325" t="s">
        <v>29867</v>
      </c>
      <c r="W1325" t="s">
        <v>29868</v>
      </c>
      <c r="Y1325"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25" t="s">
        <v>29781</v>
      </c>
      <c r="AA1325" t="e">
        <f>VLOOKUP(assembly_staff_import[[#This Row],[Formatted and corrected Works for Group Text]],[3]!Table4[#Data],1,0)</f>
        <v>#REF!</v>
      </c>
      <c r="AB1325" t="e">
        <f>VLOOKUP(assembly_staff_import[[#This Row],[Formatted and corrected Works for Group Text]],[3]!Table5[#Data],2,0)</f>
        <v>#REF!</v>
      </c>
      <c r="AC1325" t="str">
        <f>IF(TRIM(assembly_staff_import[[#This Row],[PUBLIC INFO ADDR_SOURCE_KEY]])="CAPITOL, ALBANY", "Legislative / Capitol Office", "District Office")</f>
        <v>Legislative / Capitol Office</v>
      </c>
      <c r="AD1325" t="s">
        <v>29782</v>
      </c>
      <c r="AF1325" t="str">
        <f t="shared" si="71"/>
        <v xml:space="preserve">375 </v>
      </c>
      <c r="AG1325" t="s">
        <v>29782</v>
      </c>
      <c r="AH1325" t="s">
        <v>29869</v>
      </c>
      <c r="AI1325" t="s">
        <v>29798</v>
      </c>
      <c r="AJ1325" t="s">
        <v>23493</v>
      </c>
    </row>
    <row r="1326" spans="1:36" x14ac:dyDescent="0.2">
      <c r="A1326" t="str">
        <f>TRIM(PROPER((assembly_staff_import[[#This Row],[First MI Name via NAME_SOURCE_KEY TEXT]]&amp;" "&amp;assembly_staff_import[[#This Row],[Last Name via NAME_SOURCE_KEY TEXT]]&amp;" "&amp;assembly_staff_import[[#This Row],[Suffix via NAME_SOURCE_KEY]])))</f>
        <v>Deirdre M Salsich</v>
      </c>
      <c r="B1326" t="str">
        <f>TRIM(CONCATENATE(TRIM(assembly_staff_import[[#This Row],[Full Name]]), ", ", assembly_staff_import[[#This Row],[Title]]))</f>
        <v>Deirdre M Salsich, Assoc Counsel</v>
      </c>
      <c r="C1326" t="e">
        <f>assembly_staff_import[[#This Row],[Vlookup_groups]]</f>
        <v>#REF!</v>
      </c>
      <c r="D1326" t="str">
        <f>IF(assembly_staff_import[[#This Row],[Legislative Staff Type]]="Personal",assembly_staff_import[[#This Row],[Formatted Personal Staff Office]],"")</f>
        <v/>
      </c>
      <c r="E1326" t="s">
        <v>65</v>
      </c>
      <c r="F1326" s="19" t="s">
        <v>10913</v>
      </c>
      <c r="G1326" t="s">
        <v>1237</v>
      </c>
      <c r="H1326" t="str">
        <f>TRIM(PROPER((assembly_staff_import[[#This Row],[Last Name via NAME_SOURCE_KEY TEXT]]&amp;" "&amp;assembly_staff_import[[#This Row],[Suffix via NAME_SOURCE_KEY]])))</f>
        <v>Salsich</v>
      </c>
      <c r="I1326" t="str">
        <f>PROPER(assembly_staff_import[[#This Row],[JOB TITLE_SOURCE_KEY]])</f>
        <v xml:space="preserve">Assoc Counsel                              </v>
      </c>
      <c r="J1326" t="s">
        <v>72</v>
      </c>
      <c r="K1326" t="str">
        <f>IF(assembly_staff_import[[#This Row],[Legislative Staff Type]]="Personal",assembly_staff_import[[#This Row],[Vlookup Reports To Person]], "")</f>
        <v/>
      </c>
      <c r="L1326" t="str">
        <f>PROPER(assembly_staff_import[[#This Row],[First MI Name via NAME_SOURCE_KEY TEXT]])</f>
        <v xml:space="preserve"> Deirdre M</v>
      </c>
      <c r="M1326" t="s">
        <v>13455</v>
      </c>
      <c r="N1326" t="str">
        <f>LOWER(CONCATENATE(assembly_staff_import[[#This Row],[Last Name]],LEFT(assembly_staff_import[[#This Row],[First Name (no initial)]],1),"@nyassembly.gov"))</f>
        <v>salsichd@nyassembly.gov</v>
      </c>
      <c r="O1326" t="s">
        <v>29870</v>
      </c>
      <c r="P1326" t="e">
        <f>VLOOKUP(assembly_staff_import[[#This Row],[Full Name]],[3]!PEOPLE_March_20[#Data],1,0)</f>
        <v>#REF!</v>
      </c>
      <c r="Q1326" t="e">
        <f>VLOOKUP(assembly_staff_import[[#This Row],[Full Name]],[3]!Table17[#Data],3,0)</f>
        <v>#REF!</v>
      </c>
      <c r="R1326" t="e">
        <f>VLOOKUP(assembly_staff_import[[#This Row],[Formatted Works for Group]],[3]!Table7[#Data],1,0)</f>
        <v>#REF!</v>
      </c>
      <c r="S1326"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26" s="20" t="str">
        <f>TRIM(assembly_staff_import[[#This Row],[NAME_SOURCE_KEY]])</f>
        <v>SALSICH, DEIRDRE M</v>
      </c>
      <c r="U1326" t="s">
        <v>29871</v>
      </c>
      <c r="V1326" t="s">
        <v>29872</v>
      </c>
      <c r="W1326" t="s">
        <v>29873</v>
      </c>
      <c r="Y1326"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26" t="s">
        <v>29781</v>
      </c>
      <c r="AA1326" t="e">
        <f>VLOOKUP(assembly_staff_import[[#This Row],[Formatted and corrected Works for Group Text]],[3]!Table4[#Data],1,0)</f>
        <v>#REF!</v>
      </c>
      <c r="AB1326" t="e">
        <f>VLOOKUP(assembly_staff_import[[#This Row],[Formatted and corrected Works for Group Text]],[3]!Table5[#Data],2,0)</f>
        <v>#REF!</v>
      </c>
      <c r="AC1326" t="str">
        <f>IF(TRIM(assembly_staff_import[[#This Row],[PUBLIC INFO ADDR_SOURCE_KEY]])="CAPITOL, ALBANY", "Legislative / Capitol Office", "District Office")</f>
        <v>Legislative / Capitol Office</v>
      </c>
      <c r="AD1326" t="s">
        <v>29782</v>
      </c>
      <c r="AF1326" t="str">
        <f t="shared" si="71"/>
        <v xml:space="preserve">375 </v>
      </c>
      <c r="AG1326" t="s">
        <v>29782</v>
      </c>
      <c r="AH1326" t="s">
        <v>29874</v>
      </c>
      <c r="AI1326" t="s">
        <v>25302</v>
      </c>
      <c r="AJ1326" t="s">
        <v>23493</v>
      </c>
    </row>
    <row r="1327" spans="1:36" x14ac:dyDescent="0.2">
      <c r="A1327" t="str">
        <f>TRIM(PROPER((assembly_staff_import[[#This Row],[First MI Name via NAME_SOURCE_KEY TEXT]]&amp;" "&amp;assembly_staff_import[[#This Row],[Last Name via NAME_SOURCE_KEY TEXT]]&amp;" "&amp;assembly_staff_import[[#This Row],[Suffix via NAME_SOURCE_KEY]])))</f>
        <v>Dianna M Goodwin</v>
      </c>
      <c r="B1327" t="str">
        <f>TRIM(CONCATENATE(TRIM(assembly_staff_import[[#This Row],[Full Name]]), ", ", assembly_staff_import[[#This Row],[Title]]))</f>
        <v>Dianna M Goodwin, Assoc Counsel</v>
      </c>
      <c r="C1327" t="e">
        <f>assembly_staff_import[[#This Row],[Vlookup_groups]]</f>
        <v>#REF!</v>
      </c>
      <c r="D1327" t="str">
        <f>IF(assembly_staff_import[[#This Row],[Legislative Staff Type]]="Personal",assembly_staff_import[[#This Row],[Formatted Personal Staff Office]],"")</f>
        <v/>
      </c>
      <c r="E1327" t="s">
        <v>65</v>
      </c>
      <c r="F1327" s="19" t="s">
        <v>10913</v>
      </c>
      <c r="G1327" t="s">
        <v>1237</v>
      </c>
      <c r="H1327" t="str">
        <f>TRIM(PROPER((assembly_staff_import[[#This Row],[Last Name via NAME_SOURCE_KEY TEXT]]&amp;" "&amp;assembly_staff_import[[#This Row],[Suffix via NAME_SOURCE_KEY]])))</f>
        <v>Goodwin</v>
      </c>
      <c r="I1327" t="str">
        <f>PROPER(assembly_staff_import[[#This Row],[JOB TITLE_SOURCE_KEY]])</f>
        <v xml:space="preserve">Assoc Counsel                              </v>
      </c>
      <c r="J1327" t="s">
        <v>72</v>
      </c>
      <c r="K1327" t="str">
        <f>IF(assembly_staff_import[[#This Row],[Legislative Staff Type]]="Personal",assembly_staff_import[[#This Row],[Vlookup Reports To Person]], "")</f>
        <v/>
      </c>
      <c r="L1327" t="str">
        <f>PROPER(assembly_staff_import[[#This Row],[First MI Name via NAME_SOURCE_KEY TEXT]])</f>
        <v xml:space="preserve"> Dianna M</v>
      </c>
      <c r="M1327" t="s">
        <v>17450</v>
      </c>
      <c r="N1327" t="str">
        <f>LOWER(CONCATENATE(assembly_staff_import[[#This Row],[Last Name]],LEFT(assembly_staff_import[[#This Row],[First Name (no initial)]],1),"@nyassembly.gov"))</f>
        <v>goodwind@nyassembly.gov</v>
      </c>
      <c r="O1327" t="s">
        <v>29875</v>
      </c>
      <c r="P1327" t="e">
        <f>VLOOKUP(assembly_staff_import[[#This Row],[Full Name]],[3]!PEOPLE_March_20[#Data],1,0)</f>
        <v>#REF!</v>
      </c>
      <c r="Q1327" t="e">
        <f>VLOOKUP(assembly_staff_import[[#This Row],[Full Name]],[3]!Table17[#Data],3,0)</f>
        <v>#REF!</v>
      </c>
      <c r="R1327" t="e">
        <f>VLOOKUP(assembly_staff_import[[#This Row],[Formatted Works for Group]],[3]!Table7[#Data],1,0)</f>
        <v>#REF!</v>
      </c>
      <c r="S1327"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27" s="20" t="str">
        <f>TRIM(assembly_staff_import[[#This Row],[NAME_SOURCE_KEY]])</f>
        <v>GOODWIN, DIANNA M</v>
      </c>
      <c r="U1327" t="s">
        <v>29876</v>
      </c>
      <c r="V1327" t="s">
        <v>29877</v>
      </c>
      <c r="W1327" t="s">
        <v>29878</v>
      </c>
      <c r="Y1327"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27" t="s">
        <v>29781</v>
      </c>
      <c r="AA1327" t="e">
        <f>VLOOKUP(assembly_staff_import[[#This Row],[Formatted and corrected Works for Group Text]],[3]!Table4[#Data],1,0)</f>
        <v>#REF!</v>
      </c>
      <c r="AB1327" t="e">
        <f>VLOOKUP(assembly_staff_import[[#This Row],[Formatted and corrected Works for Group Text]],[3]!Table5[#Data],2,0)</f>
        <v>#REF!</v>
      </c>
      <c r="AC1327" t="str">
        <f>IF(TRIM(assembly_staff_import[[#This Row],[PUBLIC INFO ADDR_SOURCE_KEY]])="CAPITOL, ALBANY", "Legislative / Capitol Office", "District Office")</f>
        <v>Legislative / Capitol Office</v>
      </c>
      <c r="AD1327" t="s">
        <v>29782</v>
      </c>
      <c r="AF1327" t="str">
        <f t="shared" si="71"/>
        <v xml:space="preserve">375 </v>
      </c>
      <c r="AG1327" t="s">
        <v>29782</v>
      </c>
      <c r="AH1327" t="s">
        <v>29879</v>
      </c>
      <c r="AI1327" t="s">
        <v>25302</v>
      </c>
      <c r="AJ1327" t="s">
        <v>23493</v>
      </c>
    </row>
    <row r="1328" spans="1:36" x14ac:dyDescent="0.2">
      <c r="A1328" t="str">
        <f>TRIM(PROPER((assembly_staff_import[[#This Row],[First MI Name via NAME_SOURCE_KEY TEXT]]&amp;" "&amp;assembly_staff_import[[#This Row],[Last Name via NAME_SOURCE_KEY TEXT]]&amp;" "&amp;assembly_staff_import[[#This Row],[Suffix via NAME_SOURCE_KEY]])))</f>
        <v>Erin E Cunningham</v>
      </c>
      <c r="B1328" t="str">
        <f>TRIM(CONCATENATE(TRIM(assembly_staff_import[[#This Row],[Full Name]]), ", ", assembly_staff_import[[#This Row],[Title]]))</f>
        <v>Erin E Cunningham, Sr Analyst</v>
      </c>
      <c r="C1328" t="e">
        <f>assembly_staff_import[[#This Row],[Vlookup_groups]]</f>
        <v>#REF!</v>
      </c>
      <c r="D1328" t="str">
        <f>IF(assembly_staff_import[[#This Row],[Legislative Staff Type]]="Personal",assembly_staff_import[[#This Row],[Formatted Personal Staff Office]],"")</f>
        <v/>
      </c>
      <c r="E1328" t="s">
        <v>65</v>
      </c>
      <c r="F1328" s="19" t="s">
        <v>10913</v>
      </c>
      <c r="G1328" t="s">
        <v>1237</v>
      </c>
      <c r="H1328" t="str">
        <f>TRIM(PROPER((assembly_staff_import[[#This Row],[Last Name via NAME_SOURCE_KEY TEXT]]&amp;" "&amp;assembly_staff_import[[#This Row],[Suffix via NAME_SOURCE_KEY]])))</f>
        <v>Cunningham</v>
      </c>
      <c r="I1328" t="str">
        <f>PROPER(assembly_staff_import[[#This Row],[JOB TITLE_SOURCE_KEY]])</f>
        <v xml:space="preserve">Sr Analyst                                 </v>
      </c>
      <c r="J1328" t="s">
        <v>72</v>
      </c>
      <c r="K1328" t="str">
        <f>IF(assembly_staff_import[[#This Row],[Legislative Staff Type]]="Personal",assembly_staff_import[[#This Row],[Vlookup Reports To Person]], "")</f>
        <v/>
      </c>
      <c r="L1328" t="str">
        <f>PROPER(assembly_staff_import[[#This Row],[First MI Name via NAME_SOURCE_KEY TEXT]])</f>
        <v xml:space="preserve"> Erin E</v>
      </c>
      <c r="M1328" t="s">
        <v>23119</v>
      </c>
      <c r="N1328" t="str">
        <f>LOWER(CONCATENATE(assembly_staff_import[[#This Row],[Last Name]],LEFT(assembly_staff_import[[#This Row],[First Name (no initial)]],1),"@nyassembly.gov"))</f>
        <v>cunninghame@nyassembly.gov</v>
      </c>
      <c r="O1328" t="s">
        <v>24122</v>
      </c>
      <c r="P1328" t="e">
        <f>VLOOKUP(assembly_staff_import[[#This Row],[Full Name]],[3]!PEOPLE_March_20[#Data],1,0)</f>
        <v>#REF!</v>
      </c>
      <c r="Q1328" t="e">
        <f>VLOOKUP(assembly_staff_import[[#This Row],[Full Name]],[3]!Table17[#Data],3,0)</f>
        <v>#REF!</v>
      </c>
      <c r="R1328" t="e">
        <f>VLOOKUP(assembly_staff_import[[#This Row],[Formatted Works for Group]],[3]!Table7[#Data],1,0)</f>
        <v>#REF!</v>
      </c>
      <c r="S1328"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28" s="20" t="str">
        <f>TRIM(assembly_staff_import[[#This Row],[NAME_SOURCE_KEY]])</f>
        <v>CUNNINGHAM, ERIN E</v>
      </c>
      <c r="U1328" t="s">
        <v>29880</v>
      </c>
      <c r="V1328" t="s">
        <v>29881</v>
      </c>
      <c r="W1328" t="s">
        <v>29882</v>
      </c>
      <c r="Y1328"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28" t="s">
        <v>29781</v>
      </c>
      <c r="AA1328" t="e">
        <f>VLOOKUP(assembly_staff_import[[#This Row],[Formatted and corrected Works for Group Text]],[3]!Table4[#Data],1,0)</f>
        <v>#REF!</v>
      </c>
      <c r="AB1328" t="e">
        <f>VLOOKUP(assembly_staff_import[[#This Row],[Formatted and corrected Works for Group Text]],[3]!Table5[#Data],2,0)</f>
        <v>#REF!</v>
      </c>
      <c r="AC1328" t="str">
        <f>IF(TRIM(assembly_staff_import[[#This Row],[PUBLIC INFO ADDR_SOURCE_KEY]])="CAPITOL, ALBANY", "Legislative / Capitol Office", "District Office")</f>
        <v>Legislative / Capitol Office</v>
      </c>
      <c r="AD1328" t="s">
        <v>29782</v>
      </c>
      <c r="AF1328" t="str">
        <f t="shared" si="71"/>
        <v xml:space="preserve">375 </v>
      </c>
      <c r="AG1328" t="s">
        <v>29782</v>
      </c>
      <c r="AH1328" t="s">
        <v>29883</v>
      </c>
      <c r="AI1328" t="s">
        <v>29811</v>
      </c>
      <c r="AJ1328" t="s">
        <v>23493</v>
      </c>
    </row>
    <row r="1329" spans="1:36" x14ac:dyDescent="0.2">
      <c r="A1329" t="str">
        <f>TRIM(PROPER((assembly_staff_import[[#This Row],[First MI Name via NAME_SOURCE_KEY TEXT]]&amp;" "&amp;assembly_staff_import[[#This Row],[Last Name via NAME_SOURCE_KEY TEXT]]&amp;" "&amp;assembly_staff_import[[#This Row],[Suffix via NAME_SOURCE_KEY]])))</f>
        <v>Fletcher J Whyland</v>
      </c>
      <c r="B1329" t="str">
        <f>TRIM(CONCATENATE(TRIM(assembly_staff_import[[#This Row],[Full Name]]), ", ", assembly_staff_import[[#This Row],[Title]]))</f>
        <v>Fletcher J Whyland, Analyst</v>
      </c>
      <c r="C1329" t="e">
        <f>assembly_staff_import[[#This Row],[Vlookup_groups]]</f>
        <v>#REF!</v>
      </c>
      <c r="D1329" t="str">
        <f>IF(assembly_staff_import[[#This Row],[Legislative Staff Type]]="Personal",assembly_staff_import[[#This Row],[Formatted Personal Staff Office]],"")</f>
        <v/>
      </c>
      <c r="E1329" t="s">
        <v>65</v>
      </c>
      <c r="F1329" s="19" t="s">
        <v>10913</v>
      </c>
      <c r="G1329" t="s">
        <v>1237</v>
      </c>
      <c r="H1329" t="str">
        <f>TRIM(PROPER((assembly_staff_import[[#This Row],[Last Name via NAME_SOURCE_KEY TEXT]]&amp;" "&amp;assembly_staff_import[[#This Row],[Suffix via NAME_SOURCE_KEY]])))</f>
        <v>Whyland</v>
      </c>
      <c r="I1329" t="str">
        <f>PROPER(assembly_staff_import[[#This Row],[JOB TITLE_SOURCE_KEY]])</f>
        <v xml:space="preserve">Analyst                                    </v>
      </c>
      <c r="J1329" t="s">
        <v>72</v>
      </c>
      <c r="K1329" t="str">
        <f>IF(assembly_staff_import[[#This Row],[Legislative Staff Type]]="Personal",assembly_staff_import[[#This Row],[Vlookup Reports To Person]], "")</f>
        <v/>
      </c>
      <c r="L1329" t="str">
        <f>PROPER(assembly_staff_import[[#This Row],[First MI Name via NAME_SOURCE_KEY TEXT]])</f>
        <v xml:space="preserve"> Fletcher J</v>
      </c>
      <c r="M1329" t="s">
        <v>14861</v>
      </c>
      <c r="N1329" t="str">
        <f>LOWER(CONCATENATE(assembly_staff_import[[#This Row],[Last Name]],LEFT(assembly_staff_import[[#This Row],[First Name (no initial)]],1),"@nyassembly.gov"))</f>
        <v>whylandf@nyassembly.gov</v>
      </c>
      <c r="O1329" t="s">
        <v>29884</v>
      </c>
      <c r="P1329" t="e">
        <f>VLOOKUP(assembly_staff_import[[#This Row],[Full Name]],[3]!PEOPLE_March_20[#Data],1,0)</f>
        <v>#REF!</v>
      </c>
      <c r="Q1329" t="e">
        <f>VLOOKUP(assembly_staff_import[[#This Row],[Full Name]],[3]!Table17[#Data],3,0)</f>
        <v>#REF!</v>
      </c>
      <c r="R1329" t="e">
        <f>VLOOKUP(assembly_staff_import[[#This Row],[Formatted Works for Group]],[3]!Table7[#Data],1,0)</f>
        <v>#REF!</v>
      </c>
      <c r="S1329"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29" s="20" t="str">
        <f>TRIM(assembly_staff_import[[#This Row],[NAME_SOURCE_KEY]])</f>
        <v>WHYLAND, FLETCHER J</v>
      </c>
      <c r="U1329" t="s">
        <v>29885</v>
      </c>
      <c r="V1329" t="s">
        <v>29581</v>
      </c>
      <c r="W1329" t="s">
        <v>29886</v>
      </c>
      <c r="Y1329"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29" t="s">
        <v>29781</v>
      </c>
      <c r="AA1329" t="e">
        <f>VLOOKUP(assembly_staff_import[[#This Row],[Formatted and corrected Works for Group Text]],[3]!Table4[#Data],1,0)</f>
        <v>#REF!</v>
      </c>
      <c r="AB1329" t="e">
        <f>VLOOKUP(assembly_staff_import[[#This Row],[Formatted and corrected Works for Group Text]],[3]!Table5[#Data],2,0)</f>
        <v>#REF!</v>
      </c>
      <c r="AC1329" t="str">
        <f>IF(TRIM(assembly_staff_import[[#This Row],[PUBLIC INFO ADDR_SOURCE_KEY]])="CAPITOL, ALBANY", "Legislative / Capitol Office", "District Office")</f>
        <v>Legislative / Capitol Office</v>
      </c>
      <c r="AD1329" t="s">
        <v>29782</v>
      </c>
      <c r="AF1329" t="str">
        <f t="shared" si="71"/>
        <v xml:space="preserve">375 </v>
      </c>
      <c r="AG1329" t="s">
        <v>29782</v>
      </c>
      <c r="AH1329" t="s">
        <v>29887</v>
      </c>
      <c r="AI1329" t="s">
        <v>29816</v>
      </c>
      <c r="AJ1329" t="s">
        <v>23493</v>
      </c>
    </row>
    <row r="1330" spans="1:36" x14ac:dyDescent="0.2">
      <c r="A1330" t="str">
        <f>TRIM(PROPER((assembly_staff_import[[#This Row],[First MI Name via NAME_SOURCE_KEY TEXT]]&amp;" "&amp;assembly_staff_import[[#This Row],[Last Name via NAME_SOURCE_KEY TEXT]]&amp;" "&amp;assembly_staff_import[[#This Row],[Suffix via NAME_SOURCE_KEY]])))</f>
        <v>Giovanni Warren</v>
      </c>
      <c r="B1330" t="str">
        <f>TRIM(CONCATENATE(TRIM(assembly_staff_import[[#This Row],[Full Name]]), ", ", assembly_staff_import[[#This Row],[Title]]))</f>
        <v>Giovanni Warren, Asst Secy-Prog/Policy</v>
      </c>
      <c r="C1330" t="e">
        <f>assembly_staff_import[[#This Row],[Vlookup_groups]]</f>
        <v>#REF!</v>
      </c>
      <c r="D1330" t="str">
        <f>IF(assembly_staff_import[[#This Row],[Legislative Staff Type]]="Personal",assembly_staff_import[[#This Row],[Formatted Personal Staff Office]],"")</f>
        <v/>
      </c>
      <c r="E1330" t="s">
        <v>65</v>
      </c>
      <c r="F1330" s="19" t="s">
        <v>10913</v>
      </c>
      <c r="G1330" t="s">
        <v>1237</v>
      </c>
      <c r="H1330" t="str">
        <f>TRIM(PROPER((assembly_staff_import[[#This Row],[Last Name via NAME_SOURCE_KEY TEXT]]&amp;" "&amp;assembly_staff_import[[#This Row],[Suffix via NAME_SOURCE_KEY]])))</f>
        <v>Warren</v>
      </c>
      <c r="I1330" t="str">
        <f>PROPER(assembly_staff_import[[#This Row],[JOB TITLE_SOURCE_KEY]])</f>
        <v xml:space="preserve">Asst Secy-Prog/Policy                      </v>
      </c>
      <c r="J1330" t="s">
        <v>72</v>
      </c>
      <c r="K1330" t="str">
        <f>IF(assembly_staff_import[[#This Row],[Legislative Staff Type]]="Personal",assembly_staff_import[[#This Row],[Vlookup Reports To Person]], "")</f>
        <v/>
      </c>
      <c r="L1330" t="str">
        <f>PROPER(assembly_staff_import[[#This Row],[First MI Name via NAME_SOURCE_KEY TEXT]])</f>
        <v xml:space="preserve"> Giovanni</v>
      </c>
      <c r="M1330" t="s">
        <v>14891</v>
      </c>
      <c r="N1330" t="str">
        <f>LOWER(CONCATENATE(assembly_staff_import[[#This Row],[Last Name]],LEFT(assembly_staff_import[[#This Row],[First Name (no initial)]],1),"@nyassembly.gov"))</f>
        <v>warreng@nyassembly.gov</v>
      </c>
      <c r="O1330" t="s">
        <v>14893</v>
      </c>
      <c r="P1330" t="e">
        <f>VLOOKUP(assembly_staff_import[[#This Row],[Full Name]],[3]!PEOPLE_March_20[#Data],1,0)</f>
        <v>#REF!</v>
      </c>
      <c r="Q1330" t="e">
        <f>VLOOKUP(assembly_staff_import[[#This Row],[Full Name]],[3]!Table17[#Data],3,0)</f>
        <v>#REF!</v>
      </c>
      <c r="R1330" t="e">
        <f>VLOOKUP(assembly_staff_import[[#This Row],[Formatted Works for Group]],[3]!Table7[#Data],1,0)</f>
        <v>#REF!</v>
      </c>
      <c r="S1330"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30" s="20" t="str">
        <f>TRIM(assembly_staff_import[[#This Row],[NAME_SOURCE_KEY]])</f>
        <v>WARREN, GIOVANNI</v>
      </c>
      <c r="U1330" t="s">
        <v>29888</v>
      </c>
      <c r="V1330" t="s">
        <v>24574</v>
      </c>
      <c r="W1330" t="s">
        <v>29889</v>
      </c>
      <c r="Y1330"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30" t="s">
        <v>29781</v>
      </c>
      <c r="AA1330" t="e">
        <f>VLOOKUP(assembly_staff_import[[#This Row],[Formatted and corrected Works for Group Text]],[3]!Table4[#Data],1,0)</f>
        <v>#REF!</v>
      </c>
      <c r="AB1330" t="e">
        <f>VLOOKUP(assembly_staff_import[[#This Row],[Formatted and corrected Works for Group Text]],[3]!Table5[#Data],2,0)</f>
        <v>#REF!</v>
      </c>
      <c r="AC1330" t="str">
        <f>IF(TRIM(assembly_staff_import[[#This Row],[PUBLIC INFO ADDR_SOURCE_KEY]])="CAPITOL, ALBANY", "Legislative / Capitol Office", "District Office")</f>
        <v>Legislative / Capitol Office</v>
      </c>
      <c r="AD1330" t="s">
        <v>29782</v>
      </c>
      <c r="AF1330" t="str">
        <f t="shared" si="71"/>
        <v xml:space="preserve">375 </v>
      </c>
      <c r="AG1330" t="s">
        <v>29782</v>
      </c>
      <c r="AH1330" t="s">
        <v>29890</v>
      </c>
      <c r="AI1330" t="s">
        <v>29784</v>
      </c>
      <c r="AJ1330" t="s">
        <v>23493</v>
      </c>
    </row>
    <row r="1331" spans="1:36" x14ac:dyDescent="0.2">
      <c r="A1331" t="str">
        <f>TRIM(PROPER((assembly_staff_import[[#This Row],[First MI Name via NAME_SOURCE_KEY TEXT]]&amp;" "&amp;assembly_staff_import[[#This Row],[Last Name via NAME_SOURCE_KEY TEXT]]&amp;" "&amp;assembly_staff_import[[#This Row],[Suffix via NAME_SOURCE_KEY]])))</f>
        <v>Grettel Wong</v>
      </c>
      <c r="B1331" t="str">
        <f>TRIM(CONCATENATE(TRIM(assembly_staff_import[[#This Row],[Full Name]]), ", ", assembly_staff_import[[#This Row],[Title]]))</f>
        <v>Grettel Wong, Admin Assistant</v>
      </c>
      <c r="C1331" t="e">
        <f>assembly_staff_import[[#This Row],[Vlookup_groups]]</f>
        <v>#REF!</v>
      </c>
      <c r="D1331" t="str">
        <f>IF(assembly_staff_import[[#This Row],[Legislative Staff Type]]="Personal",assembly_staff_import[[#This Row],[Formatted Personal Staff Office]],"")</f>
        <v/>
      </c>
      <c r="E1331" t="s">
        <v>65</v>
      </c>
      <c r="F1331" s="19" t="s">
        <v>10913</v>
      </c>
      <c r="G1331" t="s">
        <v>1237</v>
      </c>
      <c r="H1331" t="str">
        <f>TRIM(PROPER((assembly_staff_import[[#This Row],[Last Name via NAME_SOURCE_KEY TEXT]]&amp;" "&amp;assembly_staff_import[[#This Row],[Suffix via NAME_SOURCE_KEY]])))</f>
        <v>Wong</v>
      </c>
      <c r="I1331" t="str">
        <f>PROPER(assembly_staff_import[[#This Row],[JOB TITLE_SOURCE_KEY]])</f>
        <v xml:space="preserve">Admin Assistant                            </v>
      </c>
      <c r="J1331" t="s">
        <v>72</v>
      </c>
      <c r="K1331" t="str">
        <f>IF(assembly_staff_import[[#This Row],[Legislative Staff Type]]="Personal",assembly_staff_import[[#This Row],[Vlookup Reports To Person]], "")</f>
        <v/>
      </c>
      <c r="L1331" t="str">
        <f>PROPER(assembly_staff_import[[#This Row],[First MI Name via NAME_SOURCE_KEY TEXT]])</f>
        <v xml:space="preserve"> Grettel</v>
      </c>
      <c r="M1331" t="s">
        <v>13145</v>
      </c>
      <c r="N1331" t="str">
        <f>LOWER(CONCATENATE(assembly_staff_import[[#This Row],[Last Name]],LEFT(assembly_staff_import[[#This Row],[First Name (no initial)]],1),"@nyassembly.gov"))</f>
        <v>wongg@nyassembly.gov</v>
      </c>
      <c r="O1331" t="s">
        <v>13147</v>
      </c>
      <c r="P1331" t="e">
        <f>VLOOKUP(assembly_staff_import[[#This Row],[Full Name]],[3]!PEOPLE_March_20[#Data],1,0)</f>
        <v>#REF!</v>
      </c>
      <c r="Q1331" t="e">
        <f>VLOOKUP(assembly_staff_import[[#This Row],[Full Name]],[3]!Table17[#Data],3,0)</f>
        <v>#REF!</v>
      </c>
      <c r="R1331" t="e">
        <f>VLOOKUP(assembly_staff_import[[#This Row],[Formatted Works for Group]],[3]!Table7[#Data],1,0)</f>
        <v>#REF!</v>
      </c>
      <c r="S1331"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31" s="20" t="str">
        <f>TRIM(assembly_staff_import[[#This Row],[NAME_SOURCE_KEY]])</f>
        <v>WONG, GRETTEL</v>
      </c>
      <c r="U1331" t="s">
        <v>29891</v>
      </c>
      <c r="V1331" t="s">
        <v>29892</v>
      </c>
      <c r="W1331" t="s">
        <v>29893</v>
      </c>
      <c r="Y1331"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31" t="s">
        <v>29781</v>
      </c>
      <c r="AA1331" t="e">
        <f>VLOOKUP(assembly_staff_import[[#This Row],[Formatted and corrected Works for Group Text]],[3]!Table4[#Data],1,0)</f>
        <v>#REF!</v>
      </c>
      <c r="AB1331" t="e">
        <f>VLOOKUP(assembly_staff_import[[#This Row],[Formatted and corrected Works for Group Text]],[3]!Table5[#Data],2,0)</f>
        <v>#REF!</v>
      </c>
      <c r="AC1331" t="str">
        <f>IF(TRIM(assembly_staff_import[[#This Row],[PUBLIC INFO ADDR_SOURCE_KEY]])="CAPITOL, ALBANY", "Legislative / Capitol Office", "District Office")</f>
        <v>Legislative / Capitol Office</v>
      </c>
      <c r="AD1331" t="s">
        <v>29782</v>
      </c>
      <c r="AF1331" t="str">
        <f t="shared" si="71"/>
        <v xml:space="preserve">375 </v>
      </c>
      <c r="AG1331" t="s">
        <v>29782</v>
      </c>
      <c r="AH1331" t="s">
        <v>29894</v>
      </c>
      <c r="AI1331" t="s">
        <v>23568</v>
      </c>
      <c r="AJ1331" t="s">
        <v>23493</v>
      </c>
    </row>
    <row r="1332" spans="1:36" x14ac:dyDescent="0.2">
      <c r="A1332" t="str">
        <f>TRIM(PROPER((assembly_staff_import[[#This Row],[First MI Name via NAME_SOURCE_KEY TEXT]]&amp;" "&amp;assembly_staff_import[[#This Row],[Last Name via NAME_SOURCE_KEY TEXT]]&amp;" "&amp;assembly_staff_import[[#This Row],[Suffix via NAME_SOURCE_KEY]])))</f>
        <v>Henry Tranes</v>
      </c>
      <c r="B1332" t="str">
        <f>TRIM(CONCATENATE(TRIM(assembly_staff_import[[#This Row],[Full Name]]), ", ", assembly_staff_import[[#This Row],[Title]]))</f>
        <v>Henry Tranes, Assoc Counsel</v>
      </c>
      <c r="C1332" t="e">
        <f>assembly_staff_import[[#This Row],[Vlookup_groups]]</f>
        <v>#REF!</v>
      </c>
      <c r="D1332" t="str">
        <f>IF(assembly_staff_import[[#This Row],[Legislative Staff Type]]="Personal",assembly_staff_import[[#This Row],[Formatted Personal Staff Office]],"")</f>
        <v/>
      </c>
      <c r="E1332" t="s">
        <v>65</v>
      </c>
      <c r="F1332" s="19" t="s">
        <v>10913</v>
      </c>
      <c r="G1332" t="s">
        <v>1237</v>
      </c>
      <c r="H1332" t="str">
        <f>TRIM(PROPER((assembly_staff_import[[#This Row],[Last Name via NAME_SOURCE_KEY TEXT]]&amp;" "&amp;assembly_staff_import[[#This Row],[Suffix via NAME_SOURCE_KEY]])))</f>
        <v>Tranes</v>
      </c>
      <c r="I1332" t="str">
        <f>PROPER(assembly_staff_import[[#This Row],[JOB TITLE_SOURCE_KEY]])</f>
        <v xml:space="preserve">Assoc Counsel                              </v>
      </c>
      <c r="J1332" t="s">
        <v>72</v>
      </c>
      <c r="K1332" t="str">
        <f>IF(assembly_staff_import[[#This Row],[Legislative Staff Type]]="Personal",assembly_staff_import[[#This Row],[Vlookup Reports To Person]], "")</f>
        <v/>
      </c>
      <c r="L1332" t="str">
        <f>PROPER(assembly_staff_import[[#This Row],[First MI Name via NAME_SOURCE_KEY TEXT]])</f>
        <v xml:space="preserve"> Henry</v>
      </c>
      <c r="M1332" t="s">
        <v>13094</v>
      </c>
      <c r="N1332" t="str">
        <f>LOWER(CONCATENATE(assembly_staff_import[[#This Row],[Last Name]],LEFT(assembly_staff_import[[#This Row],[First Name (no initial)]],1),"@nyassembly.gov"))</f>
        <v>tranesh@nyassembly.gov</v>
      </c>
      <c r="O1332" t="s">
        <v>1233</v>
      </c>
      <c r="P1332" t="e">
        <f>VLOOKUP(assembly_staff_import[[#This Row],[Full Name]],[3]!PEOPLE_March_20[#Data],1,0)</f>
        <v>#REF!</v>
      </c>
      <c r="Q1332" t="e">
        <f>VLOOKUP(assembly_staff_import[[#This Row],[Full Name]],[3]!Table17[#Data],3,0)</f>
        <v>#REF!</v>
      </c>
      <c r="R1332" t="e">
        <f>VLOOKUP(assembly_staff_import[[#This Row],[Formatted Works for Group]],[3]!Table7[#Data],1,0)</f>
        <v>#REF!</v>
      </c>
      <c r="S1332"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32" s="20" t="str">
        <f>TRIM(assembly_staff_import[[#This Row],[NAME_SOURCE_KEY]])</f>
        <v>TRANES, HENRY</v>
      </c>
      <c r="U1332" t="s">
        <v>29895</v>
      </c>
      <c r="V1332" t="s">
        <v>29896</v>
      </c>
      <c r="W1332" t="s">
        <v>29897</v>
      </c>
      <c r="Y1332"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32" t="s">
        <v>29781</v>
      </c>
      <c r="AA1332" t="e">
        <f>VLOOKUP(assembly_staff_import[[#This Row],[Formatted and corrected Works for Group Text]],[3]!Table4[#Data],1,0)</f>
        <v>#REF!</v>
      </c>
      <c r="AB1332" t="e">
        <f>VLOOKUP(assembly_staff_import[[#This Row],[Formatted and corrected Works for Group Text]],[3]!Table5[#Data],2,0)</f>
        <v>#REF!</v>
      </c>
      <c r="AC1332" t="str">
        <f>IF(TRIM(assembly_staff_import[[#This Row],[PUBLIC INFO ADDR_SOURCE_KEY]])="CAPITOL, ALBANY", "Legislative / Capitol Office", "District Office")</f>
        <v>Legislative / Capitol Office</v>
      </c>
      <c r="AD1332" t="s">
        <v>29782</v>
      </c>
      <c r="AF1332" t="str">
        <f t="shared" si="71"/>
        <v xml:space="preserve">375 </v>
      </c>
      <c r="AG1332" t="s">
        <v>29782</v>
      </c>
      <c r="AH1332" t="s">
        <v>29898</v>
      </c>
      <c r="AI1332" t="s">
        <v>25302</v>
      </c>
      <c r="AJ1332" t="s">
        <v>23493</v>
      </c>
    </row>
    <row r="1333" spans="1:36" x14ac:dyDescent="0.2">
      <c r="A1333" t="str">
        <f>TRIM(PROPER((assembly_staff_import[[#This Row],[First MI Name via NAME_SOURCE_KEY TEXT]]&amp;" "&amp;assembly_staff_import[[#This Row],[Last Name via NAME_SOURCE_KEY TEXT]]&amp;" "&amp;assembly_staff_import[[#This Row],[Suffix via NAME_SOURCE_KEY]])))</f>
        <v>Ihrar Muhammadi</v>
      </c>
      <c r="B1333" t="str">
        <f>TRIM(CONCATENATE(TRIM(assembly_staff_import[[#This Row],[Full Name]]), ", ", assembly_staff_import[[#This Row],[Title]]))</f>
        <v>Ihrar Muhammadi, Committee Asst</v>
      </c>
      <c r="C1333" t="e">
        <f>assembly_staff_import[[#This Row],[Vlookup_groups]]</f>
        <v>#REF!</v>
      </c>
      <c r="D1333" t="str">
        <f>IF(assembly_staff_import[[#This Row],[Legislative Staff Type]]="Personal",assembly_staff_import[[#This Row],[Formatted Personal Staff Office]],"")</f>
        <v/>
      </c>
      <c r="E1333" t="s">
        <v>65</v>
      </c>
      <c r="F1333" s="19" t="s">
        <v>10913</v>
      </c>
      <c r="G1333" t="s">
        <v>1237</v>
      </c>
      <c r="H1333" t="str">
        <f>TRIM(PROPER((assembly_staff_import[[#This Row],[Last Name via NAME_SOURCE_KEY TEXT]]&amp;" "&amp;assembly_staff_import[[#This Row],[Suffix via NAME_SOURCE_KEY]])))</f>
        <v>Muhammadi</v>
      </c>
      <c r="I1333" t="str">
        <f>PROPER(assembly_staff_import[[#This Row],[JOB TITLE_SOURCE_KEY]])</f>
        <v xml:space="preserve">Committee Asst                             </v>
      </c>
      <c r="J1333" t="s">
        <v>72</v>
      </c>
      <c r="K1333" t="str">
        <f>IF(assembly_staff_import[[#This Row],[Legislative Staff Type]]="Personal",assembly_staff_import[[#This Row],[Vlookup Reports To Person]], "")</f>
        <v/>
      </c>
      <c r="L1333" t="str">
        <f>PROPER(assembly_staff_import[[#This Row],[First MI Name via NAME_SOURCE_KEY TEXT]])</f>
        <v xml:space="preserve"> Ihrar</v>
      </c>
      <c r="M1333" t="s">
        <v>14500</v>
      </c>
      <c r="N1333" t="str">
        <f>LOWER(CONCATENATE(assembly_staff_import[[#This Row],[Last Name]],LEFT(assembly_staff_import[[#This Row],[First Name (no initial)]],1),"@nyassembly.gov"))</f>
        <v>muhammadii@nyassembly.gov</v>
      </c>
      <c r="O1333" t="s">
        <v>14502</v>
      </c>
      <c r="P1333" t="e">
        <f>VLOOKUP(assembly_staff_import[[#This Row],[Full Name]],[3]!PEOPLE_March_20[#Data],1,0)</f>
        <v>#REF!</v>
      </c>
      <c r="Q1333" t="e">
        <f>VLOOKUP(assembly_staff_import[[#This Row],[Full Name]],[3]!Table17[#Data],3,0)</f>
        <v>#REF!</v>
      </c>
      <c r="R1333" t="e">
        <f>VLOOKUP(assembly_staff_import[[#This Row],[Formatted Works for Group]],[3]!Table7[#Data],1,0)</f>
        <v>#REF!</v>
      </c>
      <c r="S1333"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33" s="20" t="str">
        <f>TRIM(assembly_staff_import[[#This Row],[NAME_SOURCE_KEY]])</f>
        <v>MUHAMMADI, IHRAR</v>
      </c>
      <c r="U1333" t="s">
        <v>29899</v>
      </c>
      <c r="V1333" t="s">
        <v>29900</v>
      </c>
      <c r="W1333" t="s">
        <v>29901</v>
      </c>
      <c r="Y1333"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33" t="s">
        <v>29781</v>
      </c>
      <c r="AA1333" t="e">
        <f>VLOOKUP(assembly_staff_import[[#This Row],[Formatted and corrected Works for Group Text]],[3]!Table4[#Data],1,0)</f>
        <v>#REF!</v>
      </c>
      <c r="AB1333" t="e">
        <f>VLOOKUP(assembly_staff_import[[#This Row],[Formatted and corrected Works for Group Text]],[3]!Table5[#Data],2,0)</f>
        <v>#REF!</v>
      </c>
      <c r="AC1333" t="str">
        <f>IF(TRIM(assembly_staff_import[[#This Row],[PUBLIC INFO ADDR_SOURCE_KEY]])="CAPITOL, ALBANY", "Legislative / Capitol Office", "District Office")</f>
        <v>Legislative / Capitol Office</v>
      </c>
      <c r="AD1333" t="s">
        <v>29782</v>
      </c>
      <c r="AF1333" t="str">
        <f t="shared" si="71"/>
        <v xml:space="preserve">375 </v>
      </c>
      <c r="AG1333" t="s">
        <v>29782</v>
      </c>
      <c r="AH1333" t="s">
        <v>29902</v>
      </c>
      <c r="AI1333" t="s">
        <v>29803</v>
      </c>
      <c r="AJ1333" t="s">
        <v>23493</v>
      </c>
    </row>
    <row r="1334" spans="1:36" x14ac:dyDescent="0.2">
      <c r="A1334" t="str">
        <f>TRIM(PROPER((assembly_staff_import[[#This Row],[First MI Name via NAME_SOURCE_KEY TEXT]]&amp;" "&amp;assembly_staff_import[[#This Row],[Last Name via NAME_SOURCE_KEY TEXT]]&amp;" "&amp;assembly_staff_import[[#This Row],[Suffix via NAME_SOURCE_KEY]])))</f>
        <v>Janice E Nieves</v>
      </c>
      <c r="B1334" t="str">
        <f>TRIM(CONCATENATE(TRIM(assembly_staff_import[[#This Row],[Full Name]]), ", ", assembly_staff_import[[#This Row],[Title]]))</f>
        <v>Janice E Nieves, Assoc Counsel</v>
      </c>
      <c r="C1334" t="e">
        <f>assembly_staff_import[[#This Row],[Vlookup_groups]]</f>
        <v>#REF!</v>
      </c>
      <c r="D1334" t="str">
        <f>IF(assembly_staff_import[[#This Row],[Legislative Staff Type]]="Personal",assembly_staff_import[[#This Row],[Formatted Personal Staff Office]],"")</f>
        <v/>
      </c>
      <c r="E1334" t="s">
        <v>65</v>
      </c>
      <c r="F1334" s="19" t="s">
        <v>10913</v>
      </c>
      <c r="G1334" t="s">
        <v>1237</v>
      </c>
      <c r="H1334" t="str">
        <f>TRIM(PROPER((assembly_staff_import[[#This Row],[Last Name via NAME_SOURCE_KEY TEXT]]&amp;" "&amp;assembly_staff_import[[#This Row],[Suffix via NAME_SOURCE_KEY]])))</f>
        <v>Nieves</v>
      </c>
      <c r="I1334" t="str">
        <f>PROPER(assembly_staff_import[[#This Row],[JOB TITLE_SOURCE_KEY]])</f>
        <v xml:space="preserve">Assoc Counsel                              </v>
      </c>
      <c r="J1334" t="s">
        <v>72</v>
      </c>
      <c r="K1334" t="str">
        <f>IF(assembly_staff_import[[#This Row],[Legislative Staff Type]]="Personal",assembly_staff_import[[#This Row],[Vlookup Reports To Person]], "")</f>
        <v/>
      </c>
      <c r="L1334" t="str">
        <f>PROPER(assembly_staff_import[[#This Row],[First MI Name via NAME_SOURCE_KEY TEXT]])</f>
        <v xml:space="preserve"> Janice E</v>
      </c>
      <c r="M1334" t="s">
        <v>15473</v>
      </c>
      <c r="N1334" t="str">
        <f>LOWER(CONCATENATE(assembly_staff_import[[#This Row],[Last Name]],LEFT(assembly_staff_import[[#This Row],[First Name (no initial)]],1),"@nyassembly.gov"))</f>
        <v>nievesj@nyassembly.gov</v>
      </c>
      <c r="O1334" t="s">
        <v>29002</v>
      </c>
      <c r="P1334" t="e">
        <f>VLOOKUP(assembly_staff_import[[#This Row],[Full Name]],[3]!PEOPLE_March_20[#Data],1,0)</f>
        <v>#REF!</v>
      </c>
      <c r="Q1334" t="e">
        <f>VLOOKUP(assembly_staff_import[[#This Row],[Full Name]],[3]!Table17[#Data],3,0)</f>
        <v>#REF!</v>
      </c>
      <c r="R1334" t="e">
        <f>VLOOKUP(assembly_staff_import[[#This Row],[Formatted Works for Group]],[3]!Table7[#Data],1,0)</f>
        <v>#REF!</v>
      </c>
      <c r="S1334"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34" s="20" t="str">
        <f>TRIM(assembly_staff_import[[#This Row],[NAME_SOURCE_KEY]])</f>
        <v>NIEVES, JANICE E</v>
      </c>
      <c r="U1334" t="s">
        <v>29903</v>
      </c>
      <c r="V1334" t="s">
        <v>29904</v>
      </c>
      <c r="W1334" t="s">
        <v>29905</v>
      </c>
      <c r="Y1334"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34" t="s">
        <v>29781</v>
      </c>
      <c r="AA1334" t="e">
        <f>VLOOKUP(assembly_staff_import[[#This Row],[Formatted and corrected Works for Group Text]],[3]!Table4[#Data],1,0)</f>
        <v>#REF!</v>
      </c>
      <c r="AB1334" t="e">
        <f>VLOOKUP(assembly_staff_import[[#This Row],[Formatted and corrected Works for Group Text]],[3]!Table5[#Data],2,0)</f>
        <v>#REF!</v>
      </c>
      <c r="AC1334" t="str">
        <f>IF(TRIM(assembly_staff_import[[#This Row],[PUBLIC INFO ADDR_SOURCE_KEY]])="CAPITOL, ALBANY", "Legislative / Capitol Office", "District Office")</f>
        <v>Legislative / Capitol Office</v>
      </c>
      <c r="AD1334" t="s">
        <v>29782</v>
      </c>
      <c r="AF1334" t="str">
        <f t="shared" si="71"/>
        <v xml:space="preserve">375 </v>
      </c>
      <c r="AG1334" t="s">
        <v>29782</v>
      </c>
      <c r="AH1334" t="s">
        <v>29906</v>
      </c>
      <c r="AI1334" t="s">
        <v>25302</v>
      </c>
      <c r="AJ1334" t="s">
        <v>23493</v>
      </c>
    </row>
    <row r="1335" spans="1:36" x14ac:dyDescent="0.2">
      <c r="A1335" t="str">
        <f>TRIM(PROPER((assembly_staff_import[[#This Row],[First MI Name via NAME_SOURCE_KEY TEXT]]&amp;" "&amp;assembly_staff_import[[#This Row],[Last Name via NAME_SOURCE_KEY TEXT]]&amp;" "&amp;assembly_staff_import[[#This Row],[Suffix via NAME_SOURCE_KEY]])))</f>
        <v>Jeannine A Barcher</v>
      </c>
      <c r="B1335" t="str">
        <f>TRIM(CONCATENATE(TRIM(assembly_staff_import[[#This Row],[Full Name]]), ", ", assembly_staff_import[[#This Row],[Title]]))</f>
        <v>Jeannine A Barcher, Exec Secy</v>
      </c>
      <c r="C1335" t="e">
        <f>assembly_staff_import[[#This Row],[Vlookup_groups]]</f>
        <v>#REF!</v>
      </c>
      <c r="D1335" t="str">
        <f>IF(assembly_staff_import[[#This Row],[Legislative Staff Type]]="Personal",assembly_staff_import[[#This Row],[Formatted Personal Staff Office]],"")</f>
        <v/>
      </c>
      <c r="E1335" t="s">
        <v>65</v>
      </c>
      <c r="F1335" s="19" t="s">
        <v>10913</v>
      </c>
      <c r="G1335" t="s">
        <v>1237</v>
      </c>
      <c r="H1335" t="str">
        <f>TRIM(PROPER((assembly_staff_import[[#This Row],[Last Name via NAME_SOURCE_KEY TEXT]]&amp;" "&amp;assembly_staff_import[[#This Row],[Suffix via NAME_SOURCE_KEY]])))</f>
        <v>Barcher</v>
      </c>
      <c r="I1335" t="str">
        <f>PROPER(assembly_staff_import[[#This Row],[JOB TITLE_SOURCE_KEY]])</f>
        <v xml:space="preserve">Exec Secy                                  </v>
      </c>
      <c r="J1335" t="s">
        <v>72</v>
      </c>
      <c r="K1335" t="str">
        <f>IF(assembly_staff_import[[#This Row],[Legislative Staff Type]]="Personal",assembly_staff_import[[#This Row],[Vlookup Reports To Person]], "")</f>
        <v/>
      </c>
      <c r="L1335" t="str">
        <f>PROPER(assembly_staff_import[[#This Row],[First MI Name via NAME_SOURCE_KEY TEXT]])</f>
        <v xml:space="preserve"> Jeannine A</v>
      </c>
      <c r="M1335" t="s">
        <v>23253</v>
      </c>
      <c r="N1335" t="str">
        <f>LOWER(CONCATENATE(assembly_staff_import[[#This Row],[Last Name]],LEFT(assembly_staff_import[[#This Row],[First Name (no initial)]],1),"@nyassembly.gov"))</f>
        <v>barcherj@nyassembly.gov</v>
      </c>
      <c r="O1335" t="s">
        <v>29907</v>
      </c>
      <c r="P1335" t="e">
        <f>VLOOKUP(assembly_staff_import[[#This Row],[Full Name]],[3]!PEOPLE_March_20[#Data],1,0)</f>
        <v>#REF!</v>
      </c>
      <c r="Q1335" t="e">
        <f>VLOOKUP(assembly_staff_import[[#This Row],[Full Name]],[3]!Table17[#Data],3,0)</f>
        <v>#REF!</v>
      </c>
      <c r="R1335" t="e">
        <f>VLOOKUP(assembly_staff_import[[#This Row],[Formatted Works for Group]],[3]!Table7[#Data],1,0)</f>
        <v>#REF!</v>
      </c>
      <c r="S1335"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35" s="20" t="str">
        <f>TRIM(assembly_staff_import[[#This Row],[NAME_SOURCE_KEY]])</f>
        <v>BARCHER, JEANNINE A</v>
      </c>
      <c r="U1335" t="s">
        <v>29908</v>
      </c>
      <c r="V1335" t="s">
        <v>29909</v>
      </c>
      <c r="W1335" t="s">
        <v>29910</v>
      </c>
      <c r="Y1335"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35" t="s">
        <v>29781</v>
      </c>
      <c r="AA1335" t="e">
        <f>VLOOKUP(assembly_staff_import[[#This Row],[Formatted and corrected Works for Group Text]],[3]!Table4[#Data],1,0)</f>
        <v>#REF!</v>
      </c>
      <c r="AB1335" t="e">
        <f>VLOOKUP(assembly_staff_import[[#This Row],[Formatted and corrected Works for Group Text]],[3]!Table5[#Data],2,0)</f>
        <v>#REF!</v>
      </c>
      <c r="AC1335" t="str">
        <f>IF(TRIM(assembly_staff_import[[#This Row],[PUBLIC INFO ADDR_SOURCE_KEY]])="CAPITOL, ALBANY", "Legislative / Capitol Office", "District Office")</f>
        <v>Legislative / Capitol Office</v>
      </c>
      <c r="AD1335" t="s">
        <v>29782</v>
      </c>
      <c r="AF1335" t="str">
        <f t="shared" si="71"/>
        <v xml:space="preserve">375 </v>
      </c>
      <c r="AG1335" t="s">
        <v>29782</v>
      </c>
      <c r="AH1335" t="s">
        <v>29911</v>
      </c>
      <c r="AI1335" t="s">
        <v>24079</v>
      </c>
      <c r="AJ1335" t="s">
        <v>23493</v>
      </c>
    </row>
    <row r="1336" spans="1:36" x14ac:dyDescent="0.2">
      <c r="A1336" t="str">
        <f>TRIM(PROPER((assembly_staff_import[[#This Row],[First MI Name via NAME_SOURCE_KEY TEXT]]&amp;" "&amp;assembly_staff_import[[#This Row],[Last Name via NAME_SOURCE_KEY TEXT]]&amp;" "&amp;assembly_staff_import[[#This Row],[Suffix via NAME_SOURCE_KEY]])))</f>
        <v>Jennifer L Best</v>
      </c>
      <c r="B1336" t="str">
        <f>TRIM(CONCATENATE(TRIM(assembly_staff_import[[#This Row],[Full Name]]), ", ", assembly_staff_import[[#This Row],[Title]]))</f>
        <v>Jennifer L Best, Asst Secy-Prog/Policy</v>
      </c>
      <c r="C1336" t="e">
        <f>assembly_staff_import[[#This Row],[Vlookup_groups]]</f>
        <v>#REF!</v>
      </c>
      <c r="D1336" t="str">
        <f>IF(assembly_staff_import[[#This Row],[Legislative Staff Type]]="Personal",assembly_staff_import[[#This Row],[Formatted Personal Staff Office]],"")</f>
        <v/>
      </c>
      <c r="E1336" t="s">
        <v>65</v>
      </c>
      <c r="F1336" s="19" t="s">
        <v>10913</v>
      </c>
      <c r="G1336" t="s">
        <v>1237</v>
      </c>
      <c r="H1336" t="str">
        <f>TRIM(PROPER((assembly_staff_import[[#This Row],[Last Name via NAME_SOURCE_KEY TEXT]]&amp;" "&amp;assembly_staff_import[[#This Row],[Suffix via NAME_SOURCE_KEY]])))</f>
        <v>Best</v>
      </c>
      <c r="I1336" t="str">
        <f>PROPER(assembly_staff_import[[#This Row],[JOB TITLE_SOURCE_KEY]])</f>
        <v xml:space="preserve">Asst Secy-Prog/Policy                      </v>
      </c>
      <c r="J1336" t="s">
        <v>72</v>
      </c>
      <c r="K1336" t="str">
        <f>IF(assembly_staff_import[[#This Row],[Legislative Staff Type]]="Personal",assembly_staff_import[[#This Row],[Vlookup Reports To Person]], "")</f>
        <v/>
      </c>
      <c r="L1336" t="str">
        <f>PROPER(assembly_staff_import[[#This Row],[First MI Name via NAME_SOURCE_KEY TEXT]])</f>
        <v xml:space="preserve"> Jennifer L</v>
      </c>
      <c r="M1336" t="s">
        <v>23220</v>
      </c>
      <c r="N1336" t="str">
        <f>LOWER(CONCATENATE(assembly_staff_import[[#This Row],[Last Name]],LEFT(assembly_staff_import[[#This Row],[First Name (no initial)]],1),"@nyassembly.gov"))</f>
        <v>bestj@nyassembly.gov</v>
      </c>
      <c r="O1336" t="s">
        <v>6116</v>
      </c>
      <c r="P1336" t="e">
        <f>VLOOKUP(assembly_staff_import[[#This Row],[Full Name]],[3]!PEOPLE_March_20[#Data],1,0)</f>
        <v>#REF!</v>
      </c>
      <c r="Q1336" t="e">
        <f>VLOOKUP(assembly_staff_import[[#This Row],[Full Name]],[3]!Table17[#Data],3,0)</f>
        <v>#REF!</v>
      </c>
      <c r="R1336" t="e">
        <f>VLOOKUP(assembly_staff_import[[#This Row],[Formatted Works for Group]],[3]!Table7[#Data],1,0)</f>
        <v>#REF!</v>
      </c>
      <c r="S1336"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36" s="20" t="str">
        <f>TRIM(assembly_staff_import[[#This Row],[NAME_SOURCE_KEY]])</f>
        <v>BEST, JENNIFER L</v>
      </c>
      <c r="U1336" t="s">
        <v>29912</v>
      </c>
      <c r="V1336" t="s">
        <v>29913</v>
      </c>
      <c r="W1336" t="s">
        <v>26296</v>
      </c>
      <c r="Y1336"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36" t="s">
        <v>29781</v>
      </c>
      <c r="AA1336" t="e">
        <f>VLOOKUP(assembly_staff_import[[#This Row],[Formatted and corrected Works for Group Text]],[3]!Table4[#Data],1,0)</f>
        <v>#REF!</v>
      </c>
      <c r="AB1336" t="e">
        <f>VLOOKUP(assembly_staff_import[[#This Row],[Formatted and corrected Works for Group Text]],[3]!Table5[#Data],2,0)</f>
        <v>#REF!</v>
      </c>
      <c r="AC1336" t="str">
        <f>IF(TRIM(assembly_staff_import[[#This Row],[PUBLIC INFO ADDR_SOURCE_KEY]])="CAPITOL, ALBANY", "Legislative / Capitol Office", "District Office")</f>
        <v>Legislative / Capitol Office</v>
      </c>
      <c r="AD1336" t="s">
        <v>29782</v>
      </c>
      <c r="AF1336" t="str">
        <f t="shared" si="71"/>
        <v xml:space="preserve">375 </v>
      </c>
      <c r="AG1336" t="s">
        <v>29782</v>
      </c>
      <c r="AH1336" t="s">
        <v>29914</v>
      </c>
      <c r="AI1336" t="s">
        <v>29784</v>
      </c>
      <c r="AJ1336" t="s">
        <v>23493</v>
      </c>
    </row>
    <row r="1337" spans="1:36" x14ac:dyDescent="0.2">
      <c r="A1337" t="str">
        <f>TRIM(PROPER((assembly_staff_import[[#This Row],[First MI Name via NAME_SOURCE_KEY TEXT]]&amp;" "&amp;assembly_staff_import[[#This Row],[Last Name via NAME_SOURCE_KEY TEXT]]&amp;" "&amp;assembly_staff_import[[#This Row],[Suffix via NAME_SOURCE_KEY]])))</f>
        <v>Jennifer L Marrero</v>
      </c>
      <c r="B1337" t="str">
        <f>TRIM(CONCATENATE(TRIM(assembly_staff_import[[#This Row],[Full Name]]), ", ", assembly_staff_import[[#This Row],[Title]]))</f>
        <v>Jennifer L Marrero, Sr Analyst</v>
      </c>
      <c r="C1337" t="e">
        <f>assembly_staff_import[[#This Row],[Vlookup_groups]]</f>
        <v>#REF!</v>
      </c>
      <c r="D1337" t="str">
        <f>IF(assembly_staff_import[[#This Row],[Legislative Staff Type]]="Personal",assembly_staff_import[[#This Row],[Formatted Personal Staff Office]],"")</f>
        <v/>
      </c>
      <c r="E1337" t="s">
        <v>65</v>
      </c>
      <c r="F1337" s="19" t="s">
        <v>10913</v>
      </c>
      <c r="G1337" t="s">
        <v>1237</v>
      </c>
      <c r="H1337" t="str">
        <f>TRIM(PROPER((assembly_staff_import[[#This Row],[Last Name via NAME_SOURCE_KEY TEXT]]&amp;" "&amp;assembly_staff_import[[#This Row],[Suffix via NAME_SOURCE_KEY]])))</f>
        <v>Marrero</v>
      </c>
      <c r="I1337" t="str">
        <f>PROPER(assembly_staff_import[[#This Row],[JOB TITLE_SOURCE_KEY]])</f>
        <v xml:space="preserve">Sr Analyst                                 </v>
      </c>
      <c r="J1337" t="s">
        <v>72</v>
      </c>
      <c r="K1337" t="str">
        <f>IF(assembly_staff_import[[#This Row],[Legislative Staff Type]]="Personal",assembly_staff_import[[#This Row],[Vlookup Reports To Person]], "")</f>
        <v/>
      </c>
      <c r="L1337" t="str">
        <f>PROPER(assembly_staff_import[[#This Row],[First MI Name via NAME_SOURCE_KEY TEXT]])</f>
        <v xml:space="preserve"> Jennifer L</v>
      </c>
      <c r="M1337" t="s">
        <v>16081</v>
      </c>
      <c r="N1337" t="str">
        <f>LOWER(CONCATENATE(assembly_staff_import[[#This Row],[Last Name]],LEFT(assembly_staff_import[[#This Row],[First Name (no initial)]],1),"@nyassembly.gov"))</f>
        <v>marreroj@nyassembly.gov</v>
      </c>
      <c r="O1337" t="s">
        <v>6116</v>
      </c>
      <c r="P1337" t="e">
        <f>VLOOKUP(assembly_staff_import[[#This Row],[Full Name]],[3]!PEOPLE_March_20[#Data],1,0)</f>
        <v>#REF!</v>
      </c>
      <c r="Q1337" t="e">
        <f>VLOOKUP(assembly_staff_import[[#This Row],[Full Name]],[3]!Table17[#Data],3,0)</f>
        <v>#REF!</v>
      </c>
      <c r="R1337" t="e">
        <f>VLOOKUP(assembly_staff_import[[#This Row],[Formatted Works for Group]],[3]!Table7[#Data],1,0)</f>
        <v>#REF!</v>
      </c>
      <c r="S1337"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37" s="20" t="str">
        <f>TRIM(assembly_staff_import[[#This Row],[NAME_SOURCE_KEY]])</f>
        <v>MARRERO, JENNIFER L</v>
      </c>
      <c r="U1337" t="s">
        <v>29915</v>
      </c>
      <c r="V1337" t="s">
        <v>26622</v>
      </c>
      <c r="W1337" t="s">
        <v>26296</v>
      </c>
      <c r="Y1337"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37" t="s">
        <v>29781</v>
      </c>
      <c r="AA1337" t="e">
        <f>VLOOKUP(assembly_staff_import[[#This Row],[Formatted and corrected Works for Group Text]],[3]!Table4[#Data],1,0)</f>
        <v>#REF!</v>
      </c>
      <c r="AB1337" t="e">
        <f>VLOOKUP(assembly_staff_import[[#This Row],[Formatted and corrected Works for Group Text]],[3]!Table5[#Data],2,0)</f>
        <v>#REF!</v>
      </c>
      <c r="AC1337" t="str">
        <f>IF(TRIM(assembly_staff_import[[#This Row],[PUBLIC INFO ADDR_SOURCE_KEY]])="CAPITOL, ALBANY", "Legislative / Capitol Office", "District Office")</f>
        <v>Legislative / Capitol Office</v>
      </c>
      <c r="AD1337" t="s">
        <v>29782</v>
      </c>
      <c r="AF1337" t="str">
        <f t="shared" si="71"/>
        <v xml:space="preserve">375 </v>
      </c>
      <c r="AG1337" t="s">
        <v>29782</v>
      </c>
      <c r="AH1337" t="s">
        <v>29916</v>
      </c>
      <c r="AI1337" t="s">
        <v>29811</v>
      </c>
      <c r="AJ1337" t="s">
        <v>23493</v>
      </c>
    </row>
    <row r="1338" spans="1:36" x14ac:dyDescent="0.2">
      <c r="A1338" t="str">
        <f>TRIM(PROPER((assembly_staff_import[[#This Row],[First MI Name via NAME_SOURCE_KEY TEXT]]&amp;" "&amp;assembly_staff_import[[#This Row],[Last Name via NAME_SOURCE_KEY TEXT]]&amp;" "&amp;assembly_staff_import[[#This Row],[Suffix via NAME_SOURCE_KEY]])))</f>
        <v>Jennifer Ls Heffner</v>
      </c>
      <c r="B1338" t="str">
        <f>TRIM(CONCATENATE(TRIM(assembly_staff_import[[#This Row],[Full Name]]), ", ", assembly_staff_import[[#This Row],[Title]]))</f>
        <v>Jennifer Ls Heffner, Assoc Counsel</v>
      </c>
      <c r="C1338" t="e">
        <f>assembly_staff_import[[#This Row],[Vlookup_groups]]</f>
        <v>#REF!</v>
      </c>
      <c r="D1338" t="str">
        <f>IF(assembly_staff_import[[#This Row],[Legislative Staff Type]]="Personal",assembly_staff_import[[#This Row],[Formatted Personal Staff Office]],"")</f>
        <v/>
      </c>
      <c r="E1338" t="s">
        <v>65</v>
      </c>
      <c r="F1338" s="19" t="s">
        <v>10913</v>
      </c>
      <c r="G1338" t="s">
        <v>1237</v>
      </c>
      <c r="H1338" t="str">
        <f>TRIM(PROPER((assembly_staff_import[[#This Row],[Last Name via NAME_SOURCE_KEY TEXT]]&amp;" "&amp;assembly_staff_import[[#This Row],[Suffix via NAME_SOURCE_KEY]])))</f>
        <v>Heffner</v>
      </c>
      <c r="I1338" t="str">
        <f>PROPER(assembly_staff_import[[#This Row],[JOB TITLE_SOURCE_KEY]])</f>
        <v xml:space="preserve">Assoc Counsel                              </v>
      </c>
      <c r="J1338" t="s">
        <v>72</v>
      </c>
      <c r="K1338" t="str">
        <f>IF(assembly_staff_import[[#This Row],[Legislative Staff Type]]="Personal",assembly_staff_import[[#This Row],[Vlookup Reports To Person]], "")</f>
        <v/>
      </c>
      <c r="L1338" t="str">
        <f>PROPER(assembly_staff_import[[#This Row],[First MI Name via NAME_SOURCE_KEY TEXT]])</f>
        <v xml:space="preserve"> Jennifer Ls</v>
      </c>
      <c r="M1338" t="s">
        <v>12922</v>
      </c>
      <c r="N1338" t="str">
        <f>LOWER(CONCATENATE(assembly_staff_import[[#This Row],[Last Name]],LEFT(assembly_staff_import[[#This Row],[First Name (no initial)]],1),"@nyassembly.gov"))</f>
        <v>heffnerj@nyassembly.gov</v>
      </c>
      <c r="O1338" t="s">
        <v>6116</v>
      </c>
      <c r="P1338" t="e">
        <f>VLOOKUP(assembly_staff_import[[#This Row],[Full Name]],[3]!PEOPLE_March_20[#Data],1,0)</f>
        <v>#REF!</v>
      </c>
      <c r="Q1338" t="e">
        <f>VLOOKUP(assembly_staff_import[[#This Row],[Full Name]],[3]!Table17[#Data],3,0)</f>
        <v>#REF!</v>
      </c>
      <c r="R1338" t="e">
        <f>VLOOKUP(assembly_staff_import[[#This Row],[Formatted Works for Group]],[3]!Table7[#Data],1,0)</f>
        <v>#REF!</v>
      </c>
      <c r="S1338"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38" s="20" t="str">
        <f>TRIM(assembly_staff_import[[#This Row],[NAME_SOURCE_KEY]])</f>
        <v>HEFFNER, JENNIFER LS</v>
      </c>
      <c r="U1338" t="s">
        <v>29917</v>
      </c>
      <c r="V1338" t="s">
        <v>29918</v>
      </c>
      <c r="W1338" t="s">
        <v>29919</v>
      </c>
      <c r="Y1338"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38" t="s">
        <v>29781</v>
      </c>
      <c r="AA1338" t="e">
        <f>VLOOKUP(assembly_staff_import[[#This Row],[Formatted and corrected Works for Group Text]],[3]!Table4[#Data],1,0)</f>
        <v>#REF!</v>
      </c>
      <c r="AB1338" t="e">
        <f>VLOOKUP(assembly_staff_import[[#This Row],[Formatted and corrected Works for Group Text]],[3]!Table5[#Data],2,0)</f>
        <v>#REF!</v>
      </c>
      <c r="AC1338" t="str">
        <f>IF(TRIM(assembly_staff_import[[#This Row],[PUBLIC INFO ADDR_SOURCE_KEY]])="CAPITOL, ALBANY", "Legislative / Capitol Office", "District Office")</f>
        <v>Legislative / Capitol Office</v>
      </c>
      <c r="AD1338" t="s">
        <v>29782</v>
      </c>
      <c r="AF1338" t="str">
        <f t="shared" si="71"/>
        <v xml:space="preserve">375 </v>
      </c>
      <c r="AG1338" t="s">
        <v>29782</v>
      </c>
      <c r="AH1338" t="s">
        <v>29920</v>
      </c>
      <c r="AI1338" t="s">
        <v>25302</v>
      </c>
      <c r="AJ1338" t="s">
        <v>23493</v>
      </c>
    </row>
    <row r="1339" spans="1:36" x14ac:dyDescent="0.2">
      <c r="A1339" t="str">
        <f>TRIM(PROPER((assembly_staff_import[[#This Row],[First MI Name via NAME_SOURCE_KEY TEXT]]&amp;" "&amp;assembly_staff_import[[#This Row],[Last Name via NAME_SOURCE_KEY TEXT]]&amp;" "&amp;assembly_staff_import[[#This Row],[Suffix via NAME_SOURCE_KEY]])))</f>
        <v>Jessica A Norgrove</v>
      </c>
      <c r="B1339" t="str">
        <f>TRIM(CONCATENATE(TRIM(assembly_staff_import[[#This Row],[Full Name]]), ", ", assembly_staff_import[[#This Row],[Title]]))</f>
        <v>Jessica A Norgrove, Assoc Counsel</v>
      </c>
      <c r="C1339" t="e">
        <f>assembly_staff_import[[#This Row],[Vlookup_groups]]</f>
        <v>#REF!</v>
      </c>
      <c r="D1339" t="str">
        <f>IF(assembly_staff_import[[#This Row],[Legislative Staff Type]]="Personal",assembly_staff_import[[#This Row],[Formatted Personal Staff Office]],"")</f>
        <v/>
      </c>
      <c r="E1339" t="s">
        <v>65</v>
      </c>
      <c r="F1339" s="19" t="s">
        <v>10913</v>
      </c>
      <c r="G1339" t="s">
        <v>1237</v>
      </c>
      <c r="H1339" t="str">
        <f>TRIM(PROPER((assembly_staff_import[[#This Row],[Last Name via NAME_SOURCE_KEY TEXT]]&amp;" "&amp;assembly_staff_import[[#This Row],[Suffix via NAME_SOURCE_KEY]])))</f>
        <v>Norgrove</v>
      </c>
      <c r="I1339" t="str">
        <f>PROPER(assembly_staff_import[[#This Row],[JOB TITLE_SOURCE_KEY]])</f>
        <v xml:space="preserve">Assoc Counsel                              </v>
      </c>
      <c r="J1339" t="s">
        <v>72</v>
      </c>
      <c r="K1339" t="str">
        <f>IF(assembly_staff_import[[#This Row],[Legislative Staff Type]]="Personal",assembly_staff_import[[#This Row],[Vlookup Reports To Person]], "")</f>
        <v/>
      </c>
      <c r="L1339" t="str">
        <f>PROPER(assembly_staff_import[[#This Row],[First MI Name via NAME_SOURCE_KEY TEXT]])</f>
        <v xml:space="preserve"> Jessica A</v>
      </c>
      <c r="M1339" t="s">
        <v>15445</v>
      </c>
      <c r="N1339" t="str">
        <f>LOWER(CONCATENATE(assembly_staff_import[[#This Row],[Last Name]],LEFT(assembly_staff_import[[#This Row],[First Name (no initial)]],1),"@nyassembly.gov"))</f>
        <v>norgrovej@nyassembly.gov</v>
      </c>
      <c r="O1339" t="s">
        <v>12902</v>
      </c>
      <c r="P1339" t="e">
        <f>VLOOKUP(assembly_staff_import[[#This Row],[Full Name]],[3]!PEOPLE_March_20[#Data],1,0)</f>
        <v>#REF!</v>
      </c>
      <c r="Q1339" t="e">
        <f>VLOOKUP(assembly_staff_import[[#This Row],[Full Name]],[3]!Table17[#Data],3,0)</f>
        <v>#REF!</v>
      </c>
      <c r="R1339" t="e">
        <f>VLOOKUP(assembly_staff_import[[#This Row],[Formatted Works for Group]],[3]!Table7[#Data],1,0)</f>
        <v>#REF!</v>
      </c>
      <c r="S1339"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39" s="20" t="str">
        <f>TRIM(assembly_staff_import[[#This Row],[NAME_SOURCE_KEY]])</f>
        <v>NORGROVE, JESSICA A</v>
      </c>
      <c r="U1339" t="s">
        <v>29921</v>
      </c>
      <c r="V1339" t="s">
        <v>29922</v>
      </c>
      <c r="W1339" t="s">
        <v>29923</v>
      </c>
      <c r="Y1339"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39" t="s">
        <v>29781</v>
      </c>
      <c r="AA1339" t="e">
        <f>VLOOKUP(assembly_staff_import[[#This Row],[Formatted and corrected Works for Group Text]],[3]!Table4[#Data],1,0)</f>
        <v>#REF!</v>
      </c>
      <c r="AB1339" t="e">
        <f>VLOOKUP(assembly_staff_import[[#This Row],[Formatted and corrected Works for Group Text]],[3]!Table5[#Data],2,0)</f>
        <v>#REF!</v>
      </c>
      <c r="AC1339" t="str">
        <f>IF(TRIM(assembly_staff_import[[#This Row],[PUBLIC INFO ADDR_SOURCE_KEY]])="CAPITOL, ALBANY", "Legislative / Capitol Office", "District Office")</f>
        <v>Legislative / Capitol Office</v>
      </c>
      <c r="AD1339" t="s">
        <v>29782</v>
      </c>
      <c r="AF1339" t="str">
        <f t="shared" si="71"/>
        <v xml:space="preserve">375 </v>
      </c>
      <c r="AG1339" t="s">
        <v>29782</v>
      </c>
      <c r="AH1339" t="s">
        <v>29924</v>
      </c>
      <c r="AI1339" t="s">
        <v>25302</v>
      </c>
      <c r="AJ1339" t="s">
        <v>23493</v>
      </c>
    </row>
    <row r="1340" spans="1:36" x14ac:dyDescent="0.2">
      <c r="A1340" t="str">
        <f>TRIM(PROPER((assembly_staff_import[[#This Row],[First MI Name via NAME_SOURCE_KEY TEXT]]&amp;" "&amp;assembly_staff_import[[#This Row],[Last Name via NAME_SOURCE_KEY TEXT]]&amp;" "&amp;assembly_staff_import[[#This Row],[Suffix via NAME_SOURCE_KEY]])))</f>
        <v>Jessica D Hill</v>
      </c>
      <c r="B1340" t="str">
        <f>TRIM(CONCATENATE(TRIM(assembly_staff_import[[#This Row],[Full Name]]), ", ", assembly_staff_import[[#This Row],[Title]]))</f>
        <v>Jessica D Hill, Dep Personnel</v>
      </c>
      <c r="C1340" t="e">
        <f>assembly_staff_import[[#This Row],[Vlookup_groups]]</f>
        <v>#REF!</v>
      </c>
      <c r="D1340" t="str">
        <f>IF(assembly_staff_import[[#This Row],[Legislative Staff Type]]="Personal",assembly_staff_import[[#This Row],[Formatted Personal Staff Office]],"")</f>
        <v/>
      </c>
      <c r="E1340" t="s">
        <v>65</v>
      </c>
      <c r="F1340" s="19" t="s">
        <v>10913</v>
      </c>
      <c r="G1340" t="s">
        <v>1237</v>
      </c>
      <c r="H1340" t="str">
        <f>TRIM(PROPER((assembly_staff_import[[#This Row],[Last Name via NAME_SOURCE_KEY TEXT]]&amp;" "&amp;assembly_staff_import[[#This Row],[Suffix via NAME_SOURCE_KEY]])))</f>
        <v>Hill</v>
      </c>
      <c r="I1340" t="str">
        <f>PROPER(assembly_staff_import[[#This Row],[JOB TITLE_SOURCE_KEY]])</f>
        <v xml:space="preserve">Dep Personnel                              </v>
      </c>
      <c r="J1340" t="s">
        <v>72</v>
      </c>
      <c r="K1340" t="str">
        <f>IF(assembly_staff_import[[#This Row],[Legislative Staff Type]]="Personal",assembly_staff_import[[#This Row],[Vlookup Reports To Person]], "")</f>
        <v/>
      </c>
      <c r="L1340" t="str">
        <f>PROPER(assembly_staff_import[[#This Row],[First MI Name via NAME_SOURCE_KEY TEXT]])</f>
        <v xml:space="preserve"> Jessica D</v>
      </c>
      <c r="M1340" t="s">
        <v>17316</v>
      </c>
      <c r="N1340" t="str">
        <f>LOWER(CONCATENATE(assembly_staff_import[[#This Row],[Last Name]],LEFT(assembly_staff_import[[#This Row],[First Name (no initial)]],1),"@nyassembly.gov"))</f>
        <v>hillj@nyassembly.gov</v>
      </c>
      <c r="O1340" t="s">
        <v>12902</v>
      </c>
      <c r="P1340" t="e">
        <f>VLOOKUP(assembly_staff_import[[#This Row],[Full Name]],[3]!PEOPLE_March_20[#Data],1,0)</f>
        <v>#REF!</v>
      </c>
      <c r="Q1340" t="e">
        <f>VLOOKUP(assembly_staff_import[[#This Row],[Full Name]],[3]!Table17[#Data],3,0)</f>
        <v>#REF!</v>
      </c>
      <c r="R1340" t="e">
        <f>VLOOKUP(assembly_staff_import[[#This Row],[Formatted Works for Group]],[3]!Table7[#Data],1,0)</f>
        <v>#REF!</v>
      </c>
      <c r="S1340"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40" s="20" t="str">
        <f>TRIM(assembly_staff_import[[#This Row],[NAME_SOURCE_KEY]])</f>
        <v>HILL, JESSICA D</v>
      </c>
      <c r="U1340" t="s">
        <v>29925</v>
      </c>
      <c r="V1340" t="s">
        <v>26379</v>
      </c>
      <c r="W1340" t="s">
        <v>29926</v>
      </c>
      <c r="Y1340"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40" t="s">
        <v>29781</v>
      </c>
      <c r="AA1340" t="e">
        <f>VLOOKUP(assembly_staff_import[[#This Row],[Formatted and corrected Works for Group Text]],[3]!Table4[#Data],1,0)</f>
        <v>#REF!</v>
      </c>
      <c r="AB1340" t="e">
        <f>VLOOKUP(assembly_staff_import[[#This Row],[Formatted and corrected Works for Group Text]],[3]!Table5[#Data],2,0)</f>
        <v>#REF!</v>
      </c>
      <c r="AC1340" t="str">
        <f>IF(TRIM(assembly_staff_import[[#This Row],[PUBLIC INFO ADDR_SOURCE_KEY]])="CAPITOL, ALBANY", "Legislative / Capitol Office", "District Office")</f>
        <v>Legislative / Capitol Office</v>
      </c>
      <c r="AD1340" t="s">
        <v>29782</v>
      </c>
      <c r="AF1340" t="str">
        <f t="shared" si="71"/>
        <v xml:space="preserve">375 </v>
      </c>
      <c r="AG1340" t="s">
        <v>29782</v>
      </c>
      <c r="AH1340" t="s">
        <v>29927</v>
      </c>
      <c r="AI1340" t="s">
        <v>29928</v>
      </c>
      <c r="AJ1340" t="s">
        <v>23493</v>
      </c>
    </row>
    <row r="1341" spans="1:36" x14ac:dyDescent="0.2">
      <c r="A1341" t="str">
        <f>TRIM(PROPER((assembly_staff_import[[#This Row],[First MI Name via NAME_SOURCE_KEY TEXT]]&amp;" "&amp;assembly_staff_import[[#This Row],[Last Name via NAME_SOURCE_KEY TEXT]]&amp;" "&amp;assembly_staff_import[[#This Row],[Suffix via NAME_SOURCE_KEY]])))</f>
        <v>Joann D Butler</v>
      </c>
      <c r="B1341" t="str">
        <f>TRIM(CONCATENATE(TRIM(assembly_staff_import[[#This Row],[Full Name]]), ", ", assembly_staff_import[[#This Row],[Title]]))</f>
        <v>Joann D Butler, Exec Secy</v>
      </c>
      <c r="C1341" t="e">
        <f>assembly_staff_import[[#This Row],[Vlookup_groups]]</f>
        <v>#REF!</v>
      </c>
      <c r="D1341" t="str">
        <f>IF(assembly_staff_import[[#This Row],[Legislative Staff Type]]="Personal",assembly_staff_import[[#This Row],[Formatted Personal Staff Office]],"")</f>
        <v/>
      </c>
      <c r="E1341" t="s">
        <v>65</v>
      </c>
      <c r="F1341" s="19" t="s">
        <v>10913</v>
      </c>
      <c r="G1341" t="s">
        <v>1237</v>
      </c>
      <c r="H1341" t="str">
        <f>TRIM(PROPER((assembly_staff_import[[#This Row],[Last Name via NAME_SOURCE_KEY TEXT]]&amp;" "&amp;assembly_staff_import[[#This Row],[Suffix via NAME_SOURCE_KEY]])))</f>
        <v>Butler</v>
      </c>
      <c r="I1341" t="str">
        <f>PROPER(assembly_staff_import[[#This Row],[JOB TITLE_SOURCE_KEY]])</f>
        <v xml:space="preserve">Exec Secy                                  </v>
      </c>
      <c r="J1341" t="s">
        <v>72</v>
      </c>
      <c r="K1341" t="str">
        <f>IF(assembly_staff_import[[#This Row],[Legislative Staff Type]]="Personal",assembly_staff_import[[#This Row],[Vlookup Reports To Person]], "")</f>
        <v/>
      </c>
      <c r="L1341" t="str">
        <f>PROPER(assembly_staff_import[[#This Row],[First MI Name via NAME_SOURCE_KEY TEXT]])</f>
        <v xml:space="preserve"> Joann D</v>
      </c>
      <c r="M1341" t="s">
        <v>12984</v>
      </c>
      <c r="N1341" t="str">
        <f>LOWER(CONCATENATE(assembly_staff_import[[#This Row],[Last Name]],LEFT(assembly_staff_import[[#This Row],[First Name (no initial)]],1),"@nyassembly.gov"))</f>
        <v>butlerj@nyassembly.gov</v>
      </c>
      <c r="O1341" t="s">
        <v>3923</v>
      </c>
      <c r="P1341" t="e">
        <f>VLOOKUP(assembly_staff_import[[#This Row],[Full Name]],[3]!PEOPLE_March_20[#Data],1,0)</f>
        <v>#REF!</v>
      </c>
      <c r="Q1341" t="e">
        <f>VLOOKUP(assembly_staff_import[[#This Row],[Full Name]],[3]!Table17[#Data],3,0)</f>
        <v>#REF!</v>
      </c>
      <c r="R1341" t="e">
        <f>VLOOKUP(assembly_staff_import[[#This Row],[Formatted Works for Group]],[3]!Table7[#Data],1,0)</f>
        <v>#REF!</v>
      </c>
      <c r="S1341"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41" s="20" t="str">
        <f>TRIM(assembly_staff_import[[#This Row],[NAME_SOURCE_KEY]])</f>
        <v>BUTLER, JOANN D</v>
      </c>
      <c r="U1341" t="s">
        <v>29929</v>
      </c>
      <c r="V1341" t="s">
        <v>24153</v>
      </c>
      <c r="W1341" t="s">
        <v>29930</v>
      </c>
      <c r="Y1341"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41" t="s">
        <v>29781</v>
      </c>
      <c r="AA1341" t="e">
        <f>VLOOKUP(assembly_staff_import[[#This Row],[Formatted and corrected Works for Group Text]],[3]!Table4[#Data],1,0)</f>
        <v>#REF!</v>
      </c>
      <c r="AB1341" t="e">
        <f>VLOOKUP(assembly_staff_import[[#This Row],[Formatted and corrected Works for Group Text]],[3]!Table5[#Data],2,0)</f>
        <v>#REF!</v>
      </c>
      <c r="AC1341" t="str">
        <f>IF(TRIM(assembly_staff_import[[#This Row],[PUBLIC INFO ADDR_SOURCE_KEY]])="CAPITOL, ALBANY", "Legislative / Capitol Office", "District Office")</f>
        <v>Legislative / Capitol Office</v>
      </c>
      <c r="AD1341" t="s">
        <v>29782</v>
      </c>
      <c r="AF1341" t="str">
        <f t="shared" si="71"/>
        <v xml:space="preserve">375 </v>
      </c>
      <c r="AG1341" t="s">
        <v>29782</v>
      </c>
      <c r="AH1341" t="s">
        <v>29931</v>
      </c>
      <c r="AI1341" t="s">
        <v>24079</v>
      </c>
      <c r="AJ1341" t="s">
        <v>23493</v>
      </c>
    </row>
    <row r="1342" spans="1:36" x14ac:dyDescent="0.2">
      <c r="A1342" t="str">
        <f>TRIM(PROPER((assembly_staff_import[[#This Row],[First MI Name via NAME_SOURCE_KEY TEXT]]&amp;" "&amp;assembly_staff_import[[#This Row],[Last Name via NAME_SOURCE_KEY TEXT]]&amp;" "&amp;assembly_staff_import[[#This Row],[Suffix via NAME_SOURCE_KEY]])))</f>
        <v>Joanne B Martin</v>
      </c>
      <c r="B1342" t="str">
        <f>TRIM(CONCATENATE(TRIM(assembly_staff_import[[#This Row],[Full Name]]), ", ", assembly_staff_import[[#This Row],[Title]]))</f>
        <v>Joanne B Martin, Princ Analyst</v>
      </c>
      <c r="C1342" t="e">
        <f>assembly_staff_import[[#This Row],[Vlookup_groups]]</f>
        <v>#REF!</v>
      </c>
      <c r="D1342" t="str">
        <f>IF(assembly_staff_import[[#This Row],[Legislative Staff Type]]="Personal",assembly_staff_import[[#This Row],[Formatted Personal Staff Office]],"")</f>
        <v/>
      </c>
      <c r="E1342" t="s">
        <v>65</v>
      </c>
      <c r="F1342" s="19" t="s">
        <v>10913</v>
      </c>
      <c r="G1342" t="s">
        <v>1237</v>
      </c>
      <c r="H1342" t="str">
        <f>TRIM(PROPER((assembly_staff_import[[#This Row],[Last Name via NAME_SOURCE_KEY TEXT]]&amp;" "&amp;assembly_staff_import[[#This Row],[Suffix via NAME_SOURCE_KEY]])))</f>
        <v>Martin</v>
      </c>
      <c r="I1342" t="str">
        <f>PROPER(assembly_staff_import[[#This Row],[JOB TITLE_SOURCE_KEY]])</f>
        <v xml:space="preserve">Princ Analyst                              </v>
      </c>
      <c r="J1342" t="s">
        <v>72</v>
      </c>
      <c r="K1342" t="str">
        <f>IF(assembly_staff_import[[#This Row],[Legislative Staff Type]]="Personal",assembly_staff_import[[#This Row],[Vlookup Reports To Person]], "")</f>
        <v/>
      </c>
      <c r="L1342" t="str">
        <f>PROPER(assembly_staff_import[[#This Row],[First MI Name via NAME_SOURCE_KEY TEXT]])</f>
        <v xml:space="preserve"> Joanne B</v>
      </c>
      <c r="M1342" t="s">
        <v>16056</v>
      </c>
      <c r="N1342" t="str">
        <f>LOWER(CONCATENATE(assembly_staff_import[[#This Row],[Last Name]],LEFT(assembly_staff_import[[#This Row],[First Name (no initial)]],1),"@nyassembly.gov"))</f>
        <v>martinj@nyassembly.gov</v>
      </c>
      <c r="O1342" t="s">
        <v>2036</v>
      </c>
      <c r="P1342" t="e">
        <f>VLOOKUP(assembly_staff_import[[#This Row],[Full Name]],[3]!PEOPLE_March_20[#Data],1,0)</f>
        <v>#REF!</v>
      </c>
      <c r="Q1342" t="e">
        <f>VLOOKUP(assembly_staff_import[[#This Row],[Full Name]],[3]!Table17[#Data],3,0)</f>
        <v>#REF!</v>
      </c>
      <c r="R1342" t="e">
        <f>VLOOKUP(assembly_staff_import[[#This Row],[Formatted Works for Group]],[3]!Table7[#Data],1,0)</f>
        <v>#REF!</v>
      </c>
      <c r="S1342"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42" s="20" t="str">
        <f>TRIM(assembly_staff_import[[#This Row],[NAME_SOURCE_KEY]])</f>
        <v>MARTIN, JOANNE B</v>
      </c>
      <c r="U1342" t="s">
        <v>29932</v>
      </c>
      <c r="V1342" t="s">
        <v>23483</v>
      </c>
      <c r="W1342" t="s">
        <v>29933</v>
      </c>
      <c r="Y1342"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42" t="s">
        <v>29781</v>
      </c>
      <c r="AA1342" t="e">
        <f>VLOOKUP(assembly_staff_import[[#This Row],[Formatted and corrected Works for Group Text]],[3]!Table4[#Data],1,0)</f>
        <v>#REF!</v>
      </c>
      <c r="AB1342" t="e">
        <f>VLOOKUP(assembly_staff_import[[#This Row],[Formatted and corrected Works for Group Text]],[3]!Table5[#Data],2,0)</f>
        <v>#REF!</v>
      </c>
      <c r="AC1342" t="str">
        <f>IF(TRIM(assembly_staff_import[[#This Row],[PUBLIC INFO ADDR_SOURCE_KEY]])="CAPITOL, ALBANY", "Legislative / Capitol Office", "District Office")</f>
        <v>Legislative / Capitol Office</v>
      </c>
      <c r="AD1342" t="s">
        <v>29782</v>
      </c>
      <c r="AF1342" t="str">
        <f t="shared" si="71"/>
        <v xml:space="preserve">375 </v>
      </c>
      <c r="AG1342" t="s">
        <v>29782</v>
      </c>
      <c r="AH1342" t="s">
        <v>29934</v>
      </c>
      <c r="AI1342" t="s">
        <v>29798</v>
      </c>
      <c r="AJ1342" t="s">
        <v>23493</v>
      </c>
    </row>
    <row r="1343" spans="1:36" x14ac:dyDescent="0.2">
      <c r="A1343" t="str">
        <f>TRIM(PROPER((assembly_staff_import[[#This Row],[First MI Name via NAME_SOURCE_KEY TEXT]]&amp;" "&amp;assembly_staff_import[[#This Row],[Last Name via NAME_SOURCE_KEY TEXT]]&amp;" "&amp;assembly_staff_import[[#This Row],[Suffix via NAME_SOURCE_KEY]])))</f>
        <v>Jonathan A Bailey</v>
      </c>
      <c r="B1343" t="str">
        <f>TRIM(CONCATENATE(TRIM(assembly_staff_import[[#This Row],[Full Name]]), ", ", assembly_staff_import[[#This Row],[Title]]))</f>
        <v>Jonathan A Bailey, Assoc Counsel</v>
      </c>
      <c r="C1343" t="e">
        <f>assembly_staff_import[[#This Row],[Vlookup_groups]]</f>
        <v>#REF!</v>
      </c>
      <c r="D1343" t="str">
        <f>IF(assembly_staff_import[[#This Row],[Legislative Staff Type]]="Personal",assembly_staff_import[[#This Row],[Formatted Personal Staff Office]],"")</f>
        <v/>
      </c>
      <c r="E1343" t="s">
        <v>65</v>
      </c>
      <c r="F1343" s="19" t="s">
        <v>10913</v>
      </c>
      <c r="G1343" t="s">
        <v>1237</v>
      </c>
      <c r="H1343" t="str">
        <f>TRIM(PROPER((assembly_staff_import[[#This Row],[Last Name via NAME_SOURCE_KEY TEXT]]&amp;" "&amp;assembly_staff_import[[#This Row],[Suffix via NAME_SOURCE_KEY]])))</f>
        <v>Bailey</v>
      </c>
      <c r="I1343" t="str">
        <f>PROPER(assembly_staff_import[[#This Row],[JOB TITLE_SOURCE_KEY]])</f>
        <v xml:space="preserve">Assoc Counsel                              </v>
      </c>
      <c r="J1343" t="s">
        <v>72</v>
      </c>
      <c r="K1343" t="str">
        <f>IF(assembly_staff_import[[#This Row],[Legislative Staff Type]]="Personal",assembly_staff_import[[#This Row],[Vlookup Reports To Person]], "")</f>
        <v/>
      </c>
      <c r="L1343" t="str">
        <f>PROPER(assembly_staff_import[[#This Row],[First MI Name via NAME_SOURCE_KEY TEXT]])</f>
        <v xml:space="preserve"> Jonathan A</v>
      </c>
      <c r="M1343" t="s">
        <v>23259</v>
      </c>
      <c r="N1343" t="str">
        <f>LOWER(CONCATENATE(assembly_staff_import[[#This Row],[Last Name]],LEFT(assembly_staff_import[[#This Row],[First Name (no initial)]],1),"@nyassembly.gov"))</f>
        <v>baileyj@nyassembly.gov</v>
      </c>
      <c r="O1343" t="s">
        <v>24166</v>
      </c>
      <c r="P1343" t="e">
        <f>VLOOKUP(assembly_staff_import[[#This Row],[Full Name]],[3]!PEOPLE_March_20[#Data],1,0)</f>
        <v>#REF!</v>
      </c>
      <c r="Q1343" t="e">
        <f>VLOOKUP(assembly_staff_import[[#This Row],[Full Name]],[3]!Table17[#Data],3,0)</f>
        <v>#REF!</v>
      </c>
      <c r="R1343" t="e">
        <f>VLOOKUP(assembly_staff_import[[#This Row],[Formatted Works for Group]],[3]!Table7[#Data],1,0)</f>
        <v>#REF!</v>
      </c>
      <c r="S1343"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43" s="20" t="str">
        <f>TRIM(assembly_staff_import[[#This Row],[NAME_SOURCE_KEY]])</f>
        <v>BAILEY, JONATHAN A</v>
      </c>
      <c r="U1343" t="s">
        <v>29935</v>
      </c>
      <c r="V1343" t="s">
        <v>25078</v>
      </c>
      <c r="W1343" t="s">
        <v>24169</v>
      </c>
      <c r="Y1343"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43" t="s">
        <v>29781</v>
      </c>
      <c r="AA1343" t="e">
        <f>VLOOKUP(assembly_staff_import[[#This Row],[Formatted and corrected Works for Group Text]],[3]!Table4[#Data],1,0)</f>
        <v>#REF!</v>
      </c>
      <c r="AB1343" t="e">
        <f>VLOOKUP(assembly_staff_import[[#This Row],[Formatted and corrected Works for Group Text]],[3]!Table5[#Data],2,0)</f>
        <v>#REF!</v>
      </c>
      <c r="AC1343" t="str">
        <f>IF(TRIM(assembly_staff_import[[#This Row],[PUBLIC INFO ADDR_SOURCE_KEY]])="CAPITOL, ALBANY", "Legislative / Capitol Office", "District Office")</f>
        <v>Legislative / Capitol Office</v>
      </c>
      <c r="AD1343" t="s">
        <v>29782</v>
      </c>
      <c r="AF1343" t="str">
        <f t="shared" si="71"/>
        <v xml:space="preserve">375 </v>
      </c>
      <c r="AG1343" t="s">
        <v>29782</v>
      </c>
      <c r="AH1343" t="s">
        <v>29936</v>
      </c>
      <c r="AI1343" t="s">
        <v>25302</v>
      </c>
      <c r="AJ1343" t="s">
        <v>23493</v>
      </c>
    </row>
    <row r="1344" spans="1:36" x14ac:dyDescent="0.2">
      <c r="A1344" t="str">
        <f>TRIM(PROPER((assembly_staff_import[[#This Row],[First MI Name via NAME_SOURCE_KEY TEXT]]&amp;" "&amp;assembly_staff_import[[#This Row],[Last Name via NAME_SOURCE_KEY TEXT]]&amp;" "&amp;assembly_staff_import[[#This Row],[Suffix via NAME_SOURCE_KEY]])))</f>
        <v>Julia Mallalieu</v>
      </c>
      <c r="B1344" t="str">
        <f>TRIM(CONCATENATE(TRIM(assembly_staff_import[[#This Row],[Full Name]]), ", ", assembly_staff_import[[#This Row],[Title]]))</f>
        <v>Julia Mallalieu, Dep Secy For Prog/Pol</v>
      </c>
      <c r="C1344" t="e">
        <f>assembly_staff_import[[#This Row],[Vlookup_groups]]</f>
        <v>#REF!</v>
      </c>
      <c r="D1344" t="str">
        <f>IF(assembly_staff_import[[#This Row],[Legislative Staff Type]]="Personal",assembly_staff_import[[#This Row],[Formatted Personal Staff Office]],"")</f>
        <v/>
      </c>
      <c r="E1344" t="s">
        <v>65</v>
      </c>
      <c r="F1344" s="19" t="s">
        <v>10913</v>
      </c>
      <c r="G1344" t="s">
        <v>1237</v>
      </c>
      <c r="H1344" t="str">
        <f>TRIM(PROPER((assembly_staff_import[[#This Row],[Last Name via NAME_SOURCE_KEY TEXT]]&amp;" "&amp;assembly_staff_import[[#This Row],[Suffix via NAME_SOURCE_KEY]])))</f>
        <v>Mallalieu</v>
      </c>
      <c r="I1344" t="str">
        <f>PROPER(assembly_staff_import[[#This Row],[JOB TITLE_SOURCE_KEY]])</f>
        <v xml:space="preserve">Dep Secy For Prog/Pol                      </v>
      </c>
      <c r="J1344" t="s">
        <v>72</v>
      </c>
      <c r="K1344" t="str">
        <f>IF(assembly_staff_import[[#This Row],[Legislative Staff Type]]="Personal",assembly_staff_import[[#This Row],[Vlookup Reports To Person]], "")</f>
        <v/>
      </c>
      <c r="L1344" t="str">
        <f>PROPER(assembly_staff_import[[#This Row],[First MI Name via NAME_SOURCE_KEY TEXT]])</f>
        <v xml:space="preserve"> Julia</v>
      </c>
      <c r="M1344" t="s">
        <v>17001</v>
      </c>
      <c r="N1344" t="str">
        <f>LOWER(CONCATENATE(assembly_staff_import[[#This Row],[Last Name]],LEFT(assembly_staff_import[[#This Row],[First Name (no initial)]],1),"@nyassembly.gov"))</f>
        <v>mallalieuj@nyassembly.gov</v>
      </c>
      <c r="O1344" t="s">
        <v>1494</v>
      </c>
      <c r="P1344" t="e">
        <f>VLOOKUP(assembly_staff_import[[#This Row],[Full Name]],[3]!PEOPLE_March_20[#Data],1,0)</f>
        <v>#REF!</v>
      </c>
      <c r="Q1344" t="e">
        <f>VLOOKUP(assembly_staff_import[[#This Row],[Full Name]],[3]!Table17[#Data],3,0)</f>
        <v>#REF!</v>
      </c>
      <c r="R1344" t="e">
        <f>VLOOKUP(assembly_staff_import[[#This Row],[Formatted Works for Group]],[3]!Table7[#Data],1,0)</f>
        <v>#REF!</v>
      </c>
      <c r="S1344"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44" s="20" t="str">
        <f>TRIM(assembly_staff_import[[#This Row],[NAME_SOURCE_KEY]])</f>
        <v>MALLALIEU, JULIA</v>
      </c>
      <c r="U1344" t="s">
        <v>29937</v>
      </c>
      <c r="V1344" t="s">
        <v>29938</v>
      </c>
      <c r="W1344" t="s">
        <v>29939</v>
      </c>
      <c r="Y1344"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44" t="s">
        <v>29781</v>
      </c>
      <c r="AA1344" t="e">
        <f>VLOOKUP(assembly_staff_import[[#This Row],[Formatted and corrected Works for Group Text]],[3]!Table4[#Data],1,0)</f>
        <v>#REF!</v>
      </c>
      <c r="AB1344" t="e">
        <f>VLOOKUP(assembly_staff_import[[#This Row],[Formatted and corrected Works for Group Text]],[3]!Table5[#Data],2,0)</f>
        <v>#REF!</v>
      </c>
      <c r="AC1344" t="str">
        <f>IF(TRIM(assembly_staff_import[[#This Row],[PUBLIC INFO ADDR_SOURCE_KEY]])="CAPITOL, ALBANY", "Legislative / Capitol Office", "District Office")</f>
        <v>Legislative / Capitol Office</v>
      </c>
      <c r="AD1344" t="s">
        <v>29782</v>
      </c>
      <c r="AF1344" t="str">
        <f t="shared" si="71"/>
        <v xml:space="preserve">375 </v>
      </c>
      <c r="AG1344" t="s">
        <v>29782</v>
      </c>
      <c r="AH1344" t="s">
        <v>29940</v>
      </c>
      <c r="AI1344" t="s">
        <v>29941</v>
      </c>
      <c r="AJ1344" t="s">
        <v>23493</v>
      </c>
    </row>
    <row r="1345" spans="1:36" x14ac:dyDescent="0.2">
      <c r="A1345" t="str">
        <f>TRIM(PROPER((assembly_staff_import[[#This Row],[First MI Name via NAME_SOURCE_KEY TEXT]]&amp;" "&amp;assembly_staff_import[[#This Row],[Last Name via NAME_SOURCE_KEY TEXT]]&amp;" "&amp;assembly_staff_import[[#This Row],[Suffix via NAME_SOURCE_KEY]])))</f>
        <v>Julie A Barney</v>
      </c>
      <c r="B1345" t="str">
        <f>TRIM(CONCATENATE(TRIM(assembly_staff_import[[#This Row],[Full Name]]), ", ", assembly_staff_import[[#This Row],[Title]]))</f>
        <v>Julie A Barney, Princ Analyst</v>
      </c>
      <c r="C1345" t="e">
        <f>assembly_staff_import[[#This Row],[Vlookup_groups]]</f>
        <v>#REF!</v>
      </c>
      <c r="D1345" t="str">
        <f>IF(assembly_staff_import[[#This Row],[Legislative Staff Type]]="Personal",assembly_staff_import[[#This Row],[Formatted Personal Staff Office]],"")</f>
        <v/>
      </c>
      <c r="E1345" t="s">
        <v>65</v>
      </c>
      <c r="F1345" s="19" t="s">
        <v>10913</v>
      </c>
      <c r="G1345" t="s">
        <v>1237</v>
      </c>
      <c r="H1345" t="str">
        <f>TRIM(PROPER((assembly_staff_import[[#This Row],[Last Name via NAME_SOURCE_KEY TEXT]]&amp;" "&amp;assembly_staff_import[[#This Row],[Suffix via NAME_SOURCE_KEY]])))</f>
        <v>Barney</v>
      </c>
      <c r="I1345" t="str">
        <f>PROPER(assembly_staff_import[[#This Row],[JOB TITLE_SOURCE_KEY]])</f>
        <v xml:space="preserve">Princ Analyst                              </v>
      </c>
      <c r="J1345" t="s">
        <v>72</v>
      </c>
      <c r="K1345" t="str">
        <f>IF(assembly_staff_import[[#This Row],[Legislative Staff Type]]="Personal",assembly_staff_import[[#This Row],[Vlookup Reports To Person]], "")</f>
        <v/>
      </c>
      <c r="L1345" t="str">
        <f>PROPER(assembly_staff_import[[#This Row],[First MI Name via NAME_SOURCE_KEY TEXT]])</f>
        <v xml:space="preserve"> Julie A</v>
      </c>
      <c r="M1345" t="s">
        <v>23248</v>
      </c>
      <c r="N1345" t="str">
        <f>LOWER(CONCATENATE(assembly_staff_import[[#This Row],[Last Name]],LEFT(assembly_staff_import[[#This Row],[First Name (no initial)]],1),"@nyassembly.gov"))</f>
        <v>barneyj@nyassembly.gov</v>
      </c>
      <c r="O1345" t="s">
        <v>29942</v>
      </c>
      <c r="P1345" t="e">
        <f>VLOOKUP(assembly_staff_import[[#This Row],[Full Name]],[3]!PEOPLE_March_20[#Data],1,0)</f>
        <v>#REF!</v>
      </c>
      <c r="Q1345" t="e">
        <f>VLOOKUP(assembly_staff_import[[#This Row],[Full Name]],[3]!Table17[#Data],3,0)</f>
        <v>#REF!</v>
      </c>
      <c r="R1345" t="e">
        <f>VLOOKUP(assembly_staff_import[[#This Row],[Formatted Works for Group]],[3]!Table7[#Data],1,0)</f>
        <v>#REF!</v>
      </c>
      <c r="S1345"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45" s="20" t="str">
        <f>TRIM(assembly_staff_import[[#This Row],[NAME_SOURCE_KEY]])</f>
        <v>BARNEY, JULIE A</v>
      </c>
      <c r="U1345" t="s">
        <v>29943</v>
      </c>
      <c r="V1345" t="s">
        <v>29944</v>
      </c>
      <c r="W1345" t="s">
        <v>29945</v>
      </c>
      <c r="Y1345"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45" t="s">
        <v>29781</v>
      </c>
      <c r="AA1345" t="e">
        <f>VLOOKUP(assembly_staff_import[[#This Row],[Formatted and corrected Works for Group Text]],[3]!Table4[#Data],1,0)</f>
        <v>#REF!</v>
      </c>
      <c r="AB1345" t="e">
        <f>VLOOKUP(assembly_staff_import[[#This Row],[Formatted and corrected Works for Group Text]],[3]!Table5[#Data],2,0)</f>
        <v>#REF!</v>
      </c>
      <c r="AC1345" t="str">
        <f>IF(TRIM(assembly_staff_import[[#This Row],[PUBLIC INFO ADDR_SOURCE_KEY]])="CAPITOL, ALBANY", "Legislative / Capitol Office", "District Office")</f>
        <v>Legislative / Capitol Office</v>
      </c>
      <c r="AD1345" t="s">
        <v>29782</v>
      </c>
      <c r="AF1345" t="str">
        <f t="shared" si="71"/>
        <v xml:space="preserve">375 </v>
      </c>
      <c r="AG1345" t="s">
        <v>29782</v>
      </c>
      <c r="AH1345" t="s">
        <v>29946</v>
      </c>
      <c r="AI1345" t="s">
        <v>29798</v>
      </c>
      <c r="AJ1345" t="s">
        <v>23493</v>
      </c>
    </row>
    <row r="1346" spans="1:36" x14ac:dyDescent="0.2">
      <c r="A1346" t="str">
        <f>TRIM(PROPER((assembly_staff_import[[#This Row],[First MI Name via NAME_SOURCE_KEY TEXT]]&amp;" "&amp;assembly_staff_import[[#This Row],[Last Name via NAME_SOURCE_KEY TEXT]]&amp;" "&amp;assembly_staff_import[[#This Row],[Suffix via NAME_SOURCE_KEY]])))</f>
        <v>Justin M Birzon</v>
      </c>
      <c r="B1346" t="str">
        <f>TRIM(CONCATENATE(TRIM(assembly_staff_import[[#This Row],[Full Name]]), ", ", assembly_staff_import[[#This Row],[Title]]))</f>
        <v>Justin M Birzon, Assoc Counsel</v>
      </c>
      <c r="C1346" t="e">
        <f>assembly_staff_import[[#This Row],[Vlookup_groups]]</f>
        <v>#REF!</v>
      </c>
      <c r="D1346" t="str">
        <f>IF(assembly_staff_import[[#This Row],[Legislative Staff Type]]="Personal",assembly_staff_import[[#This Row],[Formatted Personal Staff Office]],"")</f>
        <v/>
      </c>
      <c r="E1346" t="s">
        <v>65</v>
      </c>
      <c r="F1346" s="19" t="s">
        <v>10913</v>
      </c>
      <c r="G1346" t="s">
        <v>1237</v>
      </c>
      <c r="H1346" t="str">
        <f>TRIM(PROPER((assembly_staff_import[[#This Row],[Last Name via NAME_SOURCE_KEY TEXT]]&amp;" "&amp;assembly_staff_import[[#This Row],[Suffix via NAME_SOURCE_KEY]])))</f>
        <v>Birzon</v>
      </c>
      <c r="I1346" t="str">
        <f>PROPER(assembly_staff_import[[#This Row],[JOB TITLE_SOURCE_KEY]])</f>
        <v xml:space="preserve">Assoc Counsel                              </v>
      </c>
      <c r="J1346" t="s">
        <v>72</v>
      </c>
      <c r="K1346" t="str">
        <f>IF(assembly_staff_import[[#This Row],[Legislative Staff Type]]="Personal",assembly_staff_import[[#This Row],[Vlookup Reports To Person]], "")</f>
        <v/>
      </c>
      <c r="L1346" t="str">
        <f>PROPER(assembly_staff_import[[#This Row],[First MI Name via NAME_SOURCE_KEY TEXT]])</f>
        <v xml:space="preserve"> Justin M</v>
      </c>
      <c r="M1346" t="s">
        <v>12711</v>
      </c>
      <c r="N1346" t="str">
        <f>LOWER(CONCATENATE(assembly_staff_import[[#This Row],[Last Name]],LEFT(assembly_staff_import[[#This Row],[First Name (no initial)]],1),"@nyassembly.gov"))</f>
        <v>birzonj@nyassembly.gov</v>
      </c>
      <c r="O1346" t="s">
        <v>29033</v>
      </c>
      <c r="P1346" t="e">
        <f>VLOOKUP(assembly_staff_import[[#This Row],[Full Name]],[3]!PEOPLE_March_20[#Data],1,0)</f>
        <v>#REF!</v>
      </c>
      <c r="Q1346" t="e">
        <f>VLOOKUP(assembly_staff_import[[#This Row],[Full Name]],[3]!Table17[#Data],3,0)</f>
        <v>#REF!</v>
      </c>
      <c r="R1346" t="e">
        <f>VLOOKUP(assembly_staff_import[[#This Row],[Formatted Works for Group]],[3]!Table7[#Data],1,0)</f>
        <v>#REF!</v>
      </c>
      <c r="S1346"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46" s="20" t="str">
        <f>TRIM(assembly_staff_import[[#This Row],[NAME_SOURCE_KEY]])</f>
        <v>BIRZON, JUSTIN M</v>
      </c>
      <c r="U1346" t="s">
        <v>29947</v>
      </c>
      <c r="V1346" t="s">
        <v>29948</v>
      </c>
      <c r="W1346" t="s">
        <v>29949</v>
      </c>
      <c r="Y1346"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46" t="s">
        <v>29781</v>
      </c>
      <c r="AA1346" t="e">
        <f>VLOOKUP(assembly_staff_import[[#This Row],[Formatted and corrected Works for Group Text]],[3]!Table4[#Data],1,0)</f>
        <v>#REF!</v>
      </c>
      <c r="AB1346" t="e">
        <f>VLOOKUP(assembly_staff_import[[#This Row],[Formatted and corrected Works for Group Text]],[3]!Table5[#Data],2,0)</f>
        <v>#REF!</v>
      </c>
      <c r="AC1346" t="str">
        <f>IF(TRIM(assembly_staff_import[[#This Row],[PUBLIC INFO ADDR_SOURCE_KEY]])="CAPITOL, ALBANY", "Legislative / Capitol Office", "District Office")</f>
        <v>Legislative / Capitol Office</v>
      </c>
      <c r="AD1346" t="s">
        <v>29782</v>
      </c>
      <c r="AF1346" t="str">
        <f t="shared" si="71"/>
        <v xml:space="preserve">375 </v>
      </c>
      <c r="AG1346" t="s">
        <v>29782</v>
      </c>
      <c r="AH1346" t="s">
        <v>29950</v>
      </c>
      <c r="AI1346" t="s">
        <v>25302</v>
      </c>
      <c r="AJ1346" t="s">
        <v>23493</v>
      </c>
    </row>
    <row r="1347" spans="1:36" x14ac:dyDescent="0.2">
      <c r="A1347" t="str">
        <f>TRIM(PROPER((assembly_staff_import[[#This Row],[First MI Name via NAME_SOURCE_KEY TEXT]]&amp;" "&amp;assembly_staff_import[[#This Row],[Last Name via NAME_SOURCE_KEY TEXT]]&amp;" "&amp;assembly_staff_import[[#This Row],[Suffix via NAME_SOURCE_KEY]])))</f>
        <v>Katherine I Jesaitis</v>
      </c>
      <c r="B1347" t="str">
        <f>TRIM(CONCATENATE(TRIM(assembly_staff_import[[#This Row],[Full Name]]), ", ", assembly_staff_import[[#This Row],[Title]]))</f>
        <v>Katherine I Jesaitis, Committee Asst</v>
      </c>
      <c r="C1347" t="e">
        <f>assembly_staff_import[[#This Row],[Vlookup_groups]]</f>
        <v>#REF!</v>
      </c>
      <c r="D1347" t="str">
        <f>IF(assembly_staff_import[[#This Row],[Legislative Staff Type]]="Personal",assembly_staff_import[[#This Row],[Formatted Personal Staff Office]],"")</f>
        <v/>
      </c>
      <c r="E1347" t="s">
        <v>65</v>
      </c>
      <c r="F1347" s="19" t="s">
        <v>10913</v>
      </c>
      <c r="G1347" t="s">
        <v>1237</v>
      </c>
      <c r="H1347" t="str">
        <f>TRIM(PROPER((assembly_staff_import[[#This Row],[Last Name via NAME_SOURCE_KEY TEXT]]&amp;" "&amp;assembly_staff_import[[#This Row],[Suffix via NAME_SOURCE_KEY]])))</f>
        <v>Jesaitis</v>
      </c>
      <c r="I1347" t="str">
        <f>PROPER(assembly_staff_import[[#This Row],[JOB TITLE_SOURCE_KEY]])</f>
        <v xml:space="preserve">Committee Asst                             </v>
      </c>
      <c r="J1347" t="s">
        <v>72</v>
      </c>
      <c r="K1347" t="str">
        <f>IF(assembly_staff_import[[#This Row],[Legislative Staff Type]]="Personal",assembly_staff_import[[#This Row],[Vlookup Reports To Person]], "")</f>
        <v/>
      </c>
      <c r="L1347" t="str">
        <f>PROPER(assembly_staff_import[[#This Row],[First MI Name via NAME_SOURCE_KEY TEXT]])</f>
        <v xml:space="preserve"> Katherine I</v>
      </c>
      <c r="M1347" t="s">
        <v>12660</v>
      </c>
      <c r="N1347" t="str">
        <f>LOWER(CONCATENATE(assembly_staff_import[[#This Row],[Last Name]],LEFT(assembly_staff_import[[#This Row],[First Name (no initial)]],1),"@nyassembly.gov"))</f>
        <v>jesaitisk@nyassembly.gov</v>
      </c>
      <c r="O1347" t="s">
        <v>20886</v>
      </c>
      <c r="P1347" t="e">
        <f>VLOOKUP(assembly_staff_import[[#This Row],[Full Name]],[3]!PEOPLE_March_20[#Data],1,0)</f>
        <v>#REF!</v>
      </c>
      <c r="Q1347" t="e">
        <f>VLOOKUP(assembly_staff_import[[#This Row],[Full Name]],[3]!Table17[#Data],3,0)</f>
        <v>#REF!</v>
      </c>
      <c r="R1347" t="e">
        <f>VLOOKUP(assembly_staff_import[[#This Row],[Formatted Works for Group]],[3]!Table7[#Data],1,0)</f>
        <v>#REF!</v>
      </c>
      <c r="S1347"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47" s="20" t="str">
        <f>TRIM(assembly_staff_import[[#This Row],[NAME_SOURCE_KEY]])</f>
        <v>JESAITIS, KATHERINE I</v>
      </c>
      <c r="U1347" t="s">
        <v>29951</v>
      </c>
      <c r="V1347" t="s">
        <v>29952</v>
      </c>
      <c r="W1347" t="s">
        <v>29953</v>
      </c>
      <c r="Y1347"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47" t="s">
        <v>29781</v>
      </c>
      <c r="AA1347" t="e">
        <f>VLOOKUP(assembly_staff_import[[#This Row],[Formatted and corrected Works for Group Text]],[3]!Table4[#Data],1,0)</f>
        <v>#REF!</v>
      </c>
      <c r="AB1347" t="e">
        <f>VLOOKUP(assembly_staff_import[[#This Row],[Formatted and corrected Works for Group Text]],[3]!Table5[#Data],2,0)</f>
        <v>#REF!</v>
      </c>
      <c r="AC1347" t="str">
        <f>IF(TRIM(assembly_staff_import[[#This Row],[PUBLIC INFO ADDR_SOURCE_KEY]])="CAPITOL, ALBANY", "Legislative / Capitol Office", "District Office")</f>
        <v>Legislative / Capitol Office</v>
      </c>
      <c r="AD1347" t="s">
        <v>29782</v>
      </c>
      <c r="AF1347" t="str">
        <f t="shared" si="71"/>
        <v xml:space="preserve">375 </v>
      </c>
      <c r="AG1347" t="s">
        <v>29782</v>
      </c>
      <c r="AH1347" t="s">
        <v>29954</v>
      </c>
      <c r="AI1347" t="s">
        <v>29803</v>
      </c>
      <c r="AJ1347" t="s">
        <v>23493</v>
      </c>
    </row>
    <row r="1348" spans="1:36" x14ac:dyDescent="0.2">
      <c r="A1348" t="str">
        <f>TRIM(PROPER((assembly_staff_import[[#This Row],[First MI Name via NAME_SOURCE_KEY TEXT]]&amp;" "&amp;assembly_staff_import[[#This Row],[Last Name via NAME_SOURCE_KEY TEXT]]&amp;" "&amp;assembly_staff_import[[#This Row],[Suffix via NAME_SOURCE_KEY]])))</f>
        <v>Katherine R Kurtessis</v>
      </c>
      <c r="B1348" t="str">
        <f>TRIM(CONCATENATE(TRIM(assembly_staff_import[[#This Row],[Full Name]]), ", ", assembly_staff_import[[#This Row],[Title]]))</f>
        <v>Katherine R Kurtessis, Analyst</v>
      </c>
      <c r="C1348" t="e">
        <f>assembly_staff_import[[#This Row],[Vlookup_groups]]</f>
        <v>#REF!</v>
      </c>
      <c r="D1348" t="str">
        <f>IF(assembly_staff_import[[#This Row],[Legislative Staff Type]]="Personal",assembly_staff_import[[#This Row],[Formatted Personal Staff Office]],"")</f>
        <v/>
      </c>
      <c r="E1348" t="s">
        <v>65</v>
      </c>
      <c r="F1348" s="19" t="s">
        <v>10913</v>
      </c>
      <c r="G1348" t="s">
        <v>1237</v>
      </c>
      <c r="H1348" t="str">
        <f>TRIM(PROPER((assembly_staff_import[[#This Row],[Last Name via NAME_SOURCE_KEY TEXT]]&amp;" "&amp;assembly_staff_import[[#This Row],[Suffix via NAME_SOURCE_KEY]])))</f>
        <v>Kurtessis</v>
      </c>
      <c r="I1348" t="str">
        <f>PROPER(assembly_staff_import[[#This Row],[JOB TITLE_SOURCE_KEY]])</f>
        <v xml:space="preserve">Analyst                                    </v>
      </c>
      <c r="J1348" t="s">
        <v>72</v>
      </c>
      <c r="K1348" t="str">
        <f>IF(assembly_staff_import[[#This Row],[Legislative Staff Type]]="Personal",assembly_staff_import[[#This Row],[Vlookup Reports To Person]], "")</f>
        <v/>
      </c>
      <c r="L1348" t="str">
        <f>PROPER(assembly_staff_import[[#This Row],[First MI Name via NAME_SOURCE_KEY TEXT]])</f>
        <v xml:space="preserve"> Katherine R</v>
      </c>
      <c r="M1348" t="s">
        <v>17111</v>
      </c>
      <c r="N1348" t="str">
        <f>LOWER(CONCATENATE(assembly_staff_import[[#This Row],[Last Name]],LEFT(assembly_staff_import[[#This Row],[First Name (no initial)]],1),"@nyassembly.gov"))</f>
        <v>kurtessisk@nyassembly.gov</v>
      </c>
      <c r="O1348" t="s">
        <v>20886</v>
      </c>
      <c r="P1348" t="e">
        <f>VLOOKUP(assembly_staff_import[[#This Row],[Full Name]],[3]!PEOPLE_March_20[#Data],1,0)</f>
        <v>#REF!</v>
      </c>
      <c r="Q1348" t="e">
        <f>VLOOKUP(assembly_staff_import[[#This Row],[Full Name]],[3]!Table17[#Data],3,0)</f>
        <v>#REF!</v>
      </c>
      <c r="R1348" t="e">
        <f>VLOOKUP(assembly_staff_import[[#This Row],[Formatted Works for Group]],[3]!Table7[#Data],1,0)</f>
        <v>#REF!</v>
      </c>
      <c r="S1348"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48" s="20" t="str">
        <f>TRIM(assembly_staff_import[[#This Row],[NAME_SOURCE_KEY]])</f>
        <v>KURTESSIS, KATHERINE R</v>
      </c>
      <c r="U1348" t="s">
        <v>29955</v>
      </c>
      <c r="V1348" t="s">
        <v>29956</v>
      </c>
      <c r="W1348" t="s">
        <v>29957</v>
      </c>
      <c r="Y1348"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48" t="s">
        <v>29781</v>
      </c>
      <c r="AA1348" t="e">
        <f>VLOOKUP(assembly_staff_import[[#This Row],[Formatted and corrected Works for Group Text]],[3]!Table4[#Data],1,0)</f>
        <v>#REF!</v>
      </c>
      <c r="AB1348" t="e">
        <f>VLOOKUP(assembly_staff_import[[#This Row],[Formatted and corrected Works for Group Text]],[3]!Table5[#Data],2,0)</f>
        <v>#REF!</v>
      </c>
      <c r="AC1348" t="str">
        <f>IF(TRIM(assembly_staff_import[[#This Row],[PUBLIC INFO ADDR_SOURCE_KEY]])="CAPITOL, ALBANY", "Legislative / Capitol Office", "District Office")</f>
        <v>Legislative / Capitol Office</v>
      </c>
      <c r="AD1348" t="s">
        <v>29782</v>
      </c>
      <c r="AF1348" t="str">
        <f t="shared" si="71"/>
        <v xml:space="preserve">375 </v>
      </c>
      <c r="AG1348" t="s">
        <v>29782</v>
      </c>
      <c r="AH1348" t="s">
        <v>29958</v>
      </c>
      <c r="AI1348" t="s">
        <v>29816</v>
      </c>
      <c r="AJ1348" t="s">
        <v>23493</v>
      </c>
    </row>
    <row r="1349" spans="1:36" x14ac:dyDescent="0.2">
      <c r="A1349" t="str">
        <f>TRIM(PROPER((assembly_staff_import[[#This Row],[First MI Name via NAME_SOURCE_KEY TEXT]]&amp;" "&amp;assembly_staff_import[[#This Row],[Last Name via NAME_SOURCE_KEY TEXT]]&amp;" "&amp;assembly_staff_import[[#This Row],[Suffix via NAME_SOURCE_KEY]])))</f>
        <v>Kathleen Fazio</v>
      </c>
      <c r="B1349" t="str">
        <f>TRIM(CONCATENATE(TRIM(assembly_staff_import[[#This Row],[Full Name]]), ", ", assembly_staff_import[[#This Row],[Title]]))</f>
        <v>Kathleen Fazio, Princ Analyst</v>
      </c>
      <c r="C1349" t="e">
        <f>assembly_staff_import[[#This Row],[Vlookup_groups]]</f>
        <v>#REF!</v>
      </c>
      <c r="D1349" t="str">
        <f>IF(assembly_staff_import[[#This Row],[Legislative Staff Type]]="Personal",assembly_staff_import[[#This Row],[Formatted Personal Staff Office]],"")</f>
        <v/>
      </c>
      <c r="E1349" t="s">
        <v>65</v>
      </c>
      <c r="F1349" s="19" t="s">
        <v>10913</v>
      </c>
      <c r="G1349" t="s">
        <v>1237</v>
      </c>
      <c r="H1349" t="str">
        <f>TRIM(PROPER((assembly_staff_import[[#This Row],[Last Name via NAME_SOURCE_KEY TEXT]]&amp;" "&amp;assembly_staff_import[[#This Row],[Suffix via NAME_SOURCE_KEY]])))</f>
        <v>Fazio</v>
      </c>
      <c r="I1349" t="str">
        <f>PROPER(assembly_staff_import[[#This Row],[JOB TITLE_SOURCE_KEY]])</f>
        <v xml:space="preserve">Princ Analyst                              </v>
      </c>
      <c r="J1349" t="s">
        <v>72</v>
      </c>
      <c r="K1349" t="str">
        <f>IF(assembly_staff_import[[#This Row],[Legislative Staff Type]]="Personal",assembly_staff_import[[#This Row],[Vlookup Reports To Person]], "")</f>
        <v/>
      </c>
      <c r="L1349" t="str">
        <f>PROPER(assembly_staff_import[[#This Row],[First MI Name via NAME_SOURCE_KEY TEXT]])</f>
        <v xml:space="preserve"> Kathleen</v>
      </c>
      <c r="M1349" t="s">
        <v>23034</v>
      </c>
      <c r="N1349" t="str">
        <f>LOWER(CONCATENATE(assembly_staff_import[[#This Row],[Last Name]],LEFT(assembly_staff_import[[#This Row],[First Name (no initial)]],1),"@nyassembly.gov"))</f>
        <v>faziok@nyassembly.gov</v>
      </c>
      <c r="O1349" t="s">
        <v>18998</v>
      </c>
      <c r="P1349" t="e">
        <f>VLOOKUP(assembly_staff_import[[#This Row],[Full Name]],[3]!PEOPLE_March_20[#Data],1,0)</f>
        <v>#REF!</v>
      </c>
      <c r="Q1349" t="e">
        <f>VLOOKUP(assembly_staff_import[[#This Row],[Full Name]],[3]!Table17[#Data],3,0)</f>
        <v>#REF!</v>
      </c>
      <c r="R1349" t="e">
        <f>VLOOKUP(assembly_staff_import[[#This Row],[Formatted Works for Group]],[3]!Table7[#Data],1,0)</f>
        <v>#REF!</v>
      </c>
      <c r="S1349"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49" s="20" t="str">
        <f>TRIM(assembly_staff_import[[#This Row],[NAME_SOURCE_KEY]])</f>
        <v>FAZIO, KATHLEEN</v>
      </c>
      <c r="U1349" t="s">
        <v>29959</v>
      </c>
      <c r="V1349" t="s">
        <v>29359</v>
      </c>
      <c r="W1349" t="s">
        <v>29960</v>
      </c>
      <c r="Y1349"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49" t="s">
        <v>29781</v>
      </c>
      <c r="AA1349" t="e">
        <f>VLOOKUP(assembly_staff_import[[#This Row],[Formatted and corrected Works for Group Text]],[3]!Table4[#Data],1,0)</f>
        <v>#REF!</v>
      </c>
      <c r="AB1349" t="e">
        <f>VLOOKUP(assembly_staff_import[[#This Row],[Formatted and corrected Works for Group Text]],[3]!Table5[#Data],2,0)</f>
        <v>#REF!</v>
      </c>
      <c r="AC1349" t="str">
        <f>IF(TRIM(assembly_staff_import[[#This Row],[PUBLIC INFO ADDR_SOURCE_KEY]])="CAPITOL, ALBANY", "Legislative / Capitol Office", "District Office")</f>
        <v>Legislative / Capitol Office</v>
      </c>
      <c r="AD1349" t="s">
        <v>29782</v>
      </c>
      <c r="AF1349" t="str">
        <f t="shared" si="71"/>
        <v xml:space="preserve">375 </v>
      </c>
      <c r="AG1349" t="s">
        <v>29782</v>
      </c>
      <c r="AH1349" t="s">
        <v>29961</v>
      </c>
      <c r="AI1349" t="s">
        <v>29798</v>
      </c>
      <c r="AJ1349" t="s">
        <v>23493</v>
      </c>
    </row>
    <row r="1350" spans="1:36" x14ac:dyDescent="0.2">
      <c r="A1350" t="str">
        <f>TRIM(PROPER((assembly_staff_import[[#This Row],[First MI Name via NAME_SOURCE_KEY TEXT]]&amp;" "&amp;assembly_staff_import[[#This Row],[Last Name via NAME_SOURCE_KEY TEXT]]&amp;" "&amp;assembly_staff_import[[#This Row],[Suffix via NAME_SOURCE_KEY]])))</f>
        <v>Kendall J Jacobsen</v>
      </c>
      <c r="B1350" t="str">
        <f>TRIM(CONCATENATE(TRIM(assembly_staff_import[[#This Row],[Full Name]]), ", ", assembly_staff_import[[#This Row],[Title]]))</f>
        <v>Kendall J Jacobsen, Princ Analyst</v>
      </c>
      <c r="C1350" t="e">
        <f>assembly_staff_import[[#This Row],[Vlookup_groups]]</f>
        <v>#REF!</v>
      </c>
      <c r="D1350" t="str">
        <f>IF(assembly_staff_import[[#This Row],[Legislative Staff Type]]="Personal",assembly_staff_import[[#This Row],[Formatted Personal Staff Office]],"")</f>
        <v/>
      </c>
      <c r="E1350" t="s">
        <v>65</v>
      </c>
      <c r="F1350" s="19" t="s">
        <v>10913</v>
      </c>
      <c r="G1350" t="s">
        <v>1237</v>
      </c>
      <c r="H1350" t="str">
        <f>TRIM(PROPER((assembly_staff_import[[#This Row],[Last Name via NAME_SOURCE_KEY TEXT]]&amp;" "&amp;assembly_staff_import[[#This Row],[Suffix via NAME_SOURCE_KEY]])))</f>
        <v>Jacobsen</v>
      </c>
      <c r="I1350" t="str">
        <f>PROPER(assembly_staff_import[[#This Row],[JOB TITLE_SOURCE_KEY]])</f>
        <v xml:space="preserve">Princ Analyst                              </v>
      </c>
      <c r="J1350" t="s">
        <v>72</v>
      </c>
      <c r="K1350" t="str">
        <f>IF(assembly_staff_import[[#This Row],[Legislative Staff Type]]="Personal",assembly_staff_import[[#This Row],[Vlookup Reports To Person]], "")</f>
        <v/>
      </c>
      <c r="L1350" t="str">
        <f>PROPER(assembly_staff_import[[#This Row],[First MI Name via NAME_SOURCE_KEY TEXT]])</f>
        <v xml:space="preserve"> Kendall J</v>
      </c>
      <c r="M1350" t="s">
        <v>17221</v>
      </c>
      <c r="N1350" t="str">
        <f>LOWER(CONCATENATE(assembly_staff_import[[#This Row],[Last Name]],LEFT(assembly_staff_import[[#This Row],[First Name (no initial)]],1),"@nyassembly.gov"))</f>
        <v>jacobsenk@nyassembly.gov</v>
      </c>
      <c r="O1350" t="s">
        <v>29962</v>
      </c>
      <c r="P1350" t="e">
        <f>VLOOKUP(assembly_staff_import[[#This Row],[Full Name]],[3]!PEOPLE_March_20[#Data],1,0)</f>
        <v>#REF!</v>
      </c>
      <c r="Q1350" t="e">
        <f>VLOOKUP(assembly_staff_import[[#This Row],[Full Name]],[3]!Table17[#Data],3,0)</f>
        <v>#REF!</v>
      </c>
      <c r="R1350" t="e">
        <f>VLOOKUP(assembly_staff_import[[#This Row],[Formatted Works for Group]],[3]!Table7[#Data],1,0)</f>
        <v>#REF!</v>
      </c>
      <c r="S1350"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50" s="20" t="str">
        <f>TRIM(assembly_staff_import[[#This Row],[NAME_SOURCE_KEY]])</f>
        <v>JACOBSEN, KENDALL J</v>
      </c>
      <c r="U1350" t="s">
        <v>29963</v>
      </c>
      <c r="V1350" t="s">
        <v>29964</v>
      </c>
      <c r="W1350" t="s">
        <v>29965</v>
      </c>
      <c r="Y1350"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50" t="s">
        <v>29781</v>
      </c>
      <c r="AA1350" t="e">
        <f>VLOOKUP(assembly_staff_import[[#This Row],[Formatted and corrected Works for Group Text]],[3]!Table4[#Data],1,0)</f>
        <v>#REF!</v>
      </c>
      <c r="AB1350" t="e">
        <f>VLOOKUP(assembly_staff_import[[#This Row],[Formatted and corrected Works for Group Text]],[3]!Table5[#Data],2,0)</f>
        <v>#REF!</v>
      </c>
      <c r="AC1350" t="str">
        <f>IF(TRIM(assembly_staff_import[[#This Row],[PUBLIC INFO ADDR_SOURCE_KEY]])="CAPITOL, ALBANY", "Legislative / Capitol Office", "District Office")</f>
        <v>Legislative / Capitol Office</v>
      </c>
      <c r="AD1350" t="s">
        <v>29782</v>
      </c>
      <c r="AF1350" t="str">
        <f t="shared" si="71"/>
        <v xml:space="preserve">375 </v>
      </c>
      <c r="AG1350" t="s">
        <v>29782</v>
      </c>
      <c r="AH1350" t="s">
        <v>29966</v>
      </c>
      <c r="AI1350" t="s">
        <v>29798</v>
      </c>
      <c r="AJ1350" t="s">
        <v>23493</v>
      </c>
    </row>
    <row r="1351" spans="1:36" x14ac:dyDescent="0.2">
      <c r="A1351" t="str">
        <f>TRIM(PROPER((assembly_staff_import[[#This Row],[First MI Name via NAME_SOURCE_KEY TEXT]]&amp;" "&amp;assembly_staff_import[[#This Row],[Last Name via NAME_SOURCE_KEY TEXT]]&amp;" "&amp;assembly_staff_import[[#This Row],[Suffix via NAME_SOURCE_KEY]])))</f>
        <v>Kimberly T Hill</v>
      </c>
      <c r="B1351" t="str">
        <f>TRIM(CONCATENATE(TRIM(assembly_staff_import[[#This Row],[Full Name]]), ", ", assembly_staff_import[[#This Row],[Title]]))</f>
        <v>Kimberly T Hill, Dir Tf People W Disab</v>
      </c>
      <c r="C1351" t="e">
        <f>assembly_staff_import[[#This Row],[Vlookup_groups]]</f>
        <v>#REF!</v>
      </c>
      <c r="D1351" t="str">
        <f>IF(assembly_staff_import[[#This Row],[Legislative Staff Type]]="Personal",assembly_staff_import[[#This Row],[Formatted Personal Staff Office]],"")</f>
        <v/>
      </c>
      <c r="E1351" t="s">
        <v>65</v>
      </c>
      <c r="F1351" s="19" t="s">
        <v>10913</v>
      </c>
      <c r="G1351" t="s">
        <v>1237</v>
      </c>
      <c r="H1351" t="str">
        <f>TRIM(PROPER((assembly_staff_import[[#This Row],[Last Name via NAME_SOURCE_KEY TEXT]]&amp;" "&amp;assembly_staff_import[[#This Row],[Suffix via NAME_SOURCE_KEY]])))</f>
        <v>Hill</v>
      </c>
      <c r="I1351" t="str">
        <f>PROPER(assembly_staff_import[[#This Row],[JOB TITLE_SOURCE_KEY]])</f>
        <v xml:space="preserve">Dir Tf People W Disab                      </v>
      </c>
      <c r="J1351" t="s">
        <v>72</v>
      </c>
      <c r="K1351" t="str">
        <f>IF(assembly_staff_import[[#This Row],[Legislative Staff Type]]="Personal",assembly_staff_import[[#This Row],[Vlookup Reports To Person]], "")</f>
        <v/>
      </c>
      <c r="L1351" t="str">
        <f>PROPER(assembly_staff_import[[#This Row],[First MI Name via NAME_SOURCE_KEY TEXT]])</f>
        <v xml:space="preserve"> Kimberly T</v>
      </c>
      <c r="M1351" t="s">
        <v>17303</v>
      </c>
      <c r="N1351" t="str">
        <f>LOWER(CONCATENATE(assembly_staff_import[[#This Row],[Last Name]],LEFT(assembly_staff_import[[#This Row],[First Name (no initial)]],1),"@nyassembly.gov"))</f>
        <v>hillk@nyassembly.gov</v>
      </c>
      <c r="O1351" t="s">
        <v>5050</v>
      </c>
      <c r="P1351" t="e">
        <f>VLOOKUP(assembly_staff_import[[#This Row],[Full Name]],[3]!PEOPLE_March_20[#Data],1,0)</f>
        <v>#REF!</v>
      </c>
      <c r="Q1351" t="e">
        <f>VLOOKUP(assembly_staff_import[[#This Row],[Full Name]],[3]!Table17[#Data],3,0)</f>
        <v>#REF!</v>
      </c>
      <c r="R1351" t="e">
        <f>VLOOKUP(assembly_staff_import[[#This Row],[Formatted Works for Group]],[3]!Table7[#Data],1,0)</f>
        <v>#REF!</v>
      </c>
      <c r="S1351"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51" s="20" t="str">
        <f>TRIM(assembly_staff_import[[#This Row],[NAME_SOURCE_KEY]])</f>
        <v>HILL, KIMBERLY T</v>
      </c>
      <c r="U1351" t="s">
        <v>29967</v>
      </c>
      <c r="V1351" t="s">
        <v>26379</v>
      </c>
      <c r="W1351" t="s">
        <v>29968</v>
      </c>
      <c r="Y1351"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51" t="s">
        <v>29781</v>
      </c>
      <c r="AA1351" t="e">
        <f>VLOOKUP(assembly_staff_import[[#This Row],[Formatted and corrected Works for Group Text]],[3]!Table4[#Data],1,0)</f>
        <v>#REF!</v>
      </c>
      <c r="AB1351" t="e">
        <f>VLOOKUP(assembly_staff_import[[#This Row],[Formatted and corrected Works for Group Text]],[3]!Table5[#Data],2,0)</f>
        <v>#REF!</v>
      </c>
      <c r="AC1351" t="str">
        <f>IF(TRIM(assembly_staff_import[[#This Row],[PUBLIC INFO ADDR_SOURCE_KEY]])="CAPITOL, ALBANY", "Legislative / Capitol Office", "District Office")</f>
        <v>Legislative / Capitol Office</v>
      </c>
      <c r="AD1351" t="s">
        <v>29782</v>
      </c>
      <c r="AF1351" t="str">
        <f t="shared" si="71"/>
        <v xml:space="preserve">375 </v>
      </c>
      <c r="AG1351" t="s">
        <v>29782</v>
      </c>
      <c r="AH1351" t="s">
        <v>29969</v>
      </c>
      <c r="AI1351" t="s">
        <v>29970</v>
      </c>
      <c r="AJ1351" t="s">
        <v>23493</v>
      </c>
    </row>
    <row r="1352" spans="1:36" x14ac:dyDescent="0.2">
      <c r="A1352" t="str">
        <f>TRIM(PROPER((assembly_staff_import[[#This Row],[First MI Name via NAME_SOURCE_KEY TEXT]]&amp;" "&amp;assembly_staff_import[[#This Row],[Last Name via NAME_SOURCE_KEY TEXT]]&amp;" "&amp;assembly_staff_import[[#This Row],[Suffix via NAME_SOURCE_KEY]])))</f>
        <v>Kristin A Zielinski</v>
      </c>
      <c r="B1352" t="str">
        <f>TRIM(CONCATENATE(TRIM(assembly_staff_import[[#This Row],[Full Name]]), ", ", assembly_staff_import[[#This Row],[Title]]))</f>
        <v>Kristin A Zielinski, Committee Asst</v>
      </c>
      <c r="C1352" t="e">
        <f>assembly_staff_import[[#This Row],[Vlookup_groups]]</f>
        <v>#REF!</v>
      </c>
      <c r="D1352" t="str">
        <f>IF(assembly_staff_import[[#This Row],[Legislative Staff Type]]="Personal",assembly_staff_import[[#This Row],[Formatted Personal Staff Office]],"")</f>
        <v/>
      </c>
      <c r="E1352" t="s">
        <v>65</v>
      </c>
      <c r="F1352" s="19" t="s">
        <v>10913</v>
      </c>
      <c r="G1352" t="s">
        <v>1237</v>
      </c>
      <c r="H1352" t="str">
        <f>TRIM(PROPER((assembly_staff_import[[#This Row],[Last Name via NAME_SOURCE_KEY TEXT]]&amp;" "&amp;assembly_staff_import[[#This Row],[Suffix via NAME_SOURCE_KEY]])))</f>
        <v>Zielinski</v>
      </c>
      <c r="I1352" t="str">
        <f>PROPER(assembly_staff_import[[#This Row],[JOB TITLE_SOURCE_KEY]])</f>
        <v xml:space="preserve">Committee Asst                             </v>
      </c>
      <c r="J1352" t="s">
        <v>72</v>
      </c>
      <c r="K1352" t="str">
        <f>IF(assembly_staff_import[[#This Row],[Legislative Staff Type]]="Personal",assembly_staff_import[[#This Row],[Vlookup Reports To Person]], "")</f>
        <v/>
      </c>
      <c r="L1352" t="str">
        <f>PROPER(assembly_staff_import[[#This Row],[First MI Name via NAME_SOURCE_KEY TEXT]])</f>
        <v xml:space="preserve"> Kristin A</v>
      </c>
      <c r="M1352" t="s">
        <v>12490</v>
      </c>
      <c r="N1352" t="str">
        <f>LOWER(CONCATENATE(assembly_staff_import[[#This Row],[Last Name]],LEFT(assembly_staff_import[[#This Row],[First Name (no initial)]],1),"@nyassembly.gov"))</f>
        <v>zielinskik@nyassembly.gov</v>
      </c>
      <c r="O1352" t="s">
        <v>21647</v>
      </c>
      <c r="P1352" t="e">
        <f>VLOOKUP(assembly_staff_import[[#This Row],[Full Name]],[3]!PEOPLE_March_20[#Data],1,0)</f>
        <v>#REF!</v>
      </c>
      <c r="Q1352" t="e">
        <f>VLOOKUP(assembly_staff_import[[#This Row],[Full Name]],[3]!Table17[#Data],3,0)</f>
        <v>#REF!</v>
      </c>
      <c r="R1352" t="e">
        <f>VLOOKUP(assembly_staff_import[[#This Row],[Formatted Works for Group]],[3]!Table7[#Data],1,0)</f>
        <v>#REF!</v>
      </c>
      <c r="S1352"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52" s="20" t="str">
        <f>TRIM(assembly_staff_import[[#This Row],[NAME_SOURCE_KEY]])</f>
        <v>ZIELINSKI, KRISTIN A</v>
      </c>
      <c r="U1352" t="s">
        <v>29971</v>
      </c>
      <c r="V1352" t="s">
        <v>29972</v>
      </c>
      <c r="W1352" t="s">
        <v>29973</v>
      </c>
      <c r="Y1352"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52" t="s">
        <v>29781</v>
      </c>
      <c r="AA1352" t="e">
        <f>VLOOKUP(assembly_staff_import[[#This Row],[Formatted and corrected Works for Group Text]],[3]!Table4[#Data],1,0)</f>
        <v>#REF!</v>
      </c>
      <c r="AB1352" t="e">
        <f>VLOOKUP(assembly_staff_import[[#This Row],[Formatted and corrected Works for Group Text]],[3]!Table5[#Data],2,0)</f>
        <v>#REF!</v>
      </c>
      <c r="AC1352" t="str">
        <f>IF(TRIM(assembly_staff_import[[#This Row],[PUBLIC INFO ADDR_SOURCE_KEY]])="CAPITOL, ALBANY", "Legislative / Capitol Office", "District Office")</f>
        <v>Legislative / Capitol Office</v>
      </c>
      <c r="AD1352" t="s">
        <v>29782</v>
      </c>
      <c r="AF1352" t="str">
        <f t="shared" si="71"/>
        <v xml:space="preserve">375 </v>
      </c>
      <c r="AG1352" t="s">
        <v>29782</v>
      </c>
      <c r="AH1352" t="s">
        <v>29974</v>
      </c>
      <c r="AI1352" t="s">
        <v>29803</v>
      </c>
      <c r="AJ1352" t="s">
        <v>23493</v>
      </c>
    </row>
    <row r="1353" spans="1:36" x14ac:dyDescent="0.2">
      <c r="A1353" t="str">
        <f>TRIM(PROPER((assembly_staff_import[[#This Row],[First MI Name via NAME_SOURCE_KEY TEXT]]&amp;" "&amp;assembly_staff_import[[#This Row],[Last Name via NAME_SOURCE_KEY TEXT]]&amp;" "&amp;assembly_staff_import[[#This Row],[Suffix via NAME_SOURCE_KEY]])))</f>
        <v>Kyle J Wallach</v>
      </c>
      <c r="B1353" t="str">
        <f>TRIM(CONCATENATE(TRIM(assembly_staff_import[[#This Row],[Full Name]]), ", ", assembly_staff_import[[#This Row],[Title]]))</f>
        <v>Kyle J Wallach, Committee Asst</v>
      </c>
      <c r="C1353" t="e">
        <f>assembly_staff_import[[#This Row],[Vlookup_groups]]</f>
        <v>#REF!</v>
      </c>
      <c r="D1353" t="str">
        <f>IF(assembly_staff_import[[#This Row],[Legislative Staff Type]]="Personal",assembly_staff_import[[#This Row],[Formatted Personal Staff Office]],"")</f>
        <v/>
      </c>
      <c r="E1353" t="s">
        <v>65</v>
      </c>
      <c r="F1353" s="19" t="s">
        <v>10913</v>
      </c>
      <c r="G1353" t="s">
        <v>1237</v>
      </c>
      <c r="H1353" t="str">
        <f>TRIM(PROPER((assembly_staff_import[[#This Row],[Last Name via NAME_SOURCE_KEY TEXT]]&amp;" "&amp;assembly_staff_import[[#This Row],[Suffix via NAME_SOURCE_KEY]])))</f>
        <v>Wallach</v>
      </c>
      <c r="I1353" t="str">
        <f>PROPER(assembly_staff_import[[#This Row],[JOB TITLE_SOURCE_KEY]])</f>
        <v xml:space="preserve">Committee Asst                             </v>
      </c>
      <c r="J1353" t="s">
        <v>72</v>
      </c>
      <c r="K1353" t="str">
        <f>IF(assembly_staff_import[[#This Row],[Legislative Staff Type]]="Personal",assembly_staff_import[[#This Row],[Vlookup Reports To Person]], "")</f>
        <v/>
      </c>
      <c r="L1353" t="str">
        <f>PROPER(assembly_staff_import[[#This Row],[First MI Name via NAME_SOURCE_KEY TEXT]])</f>
        <v xml:space="preserve"> Kyle J</v>
      </c>
      <c r="M1353" t="s">
        <v>12464</v>
      </c>
      <c r="N1353" t="str">
        <f>LOWER(CONCATENATE(assembly_staff_import[[#This Row],[Last Name]],LEFT(assembly_staff_import[[#This Row],[First Name (no initial)]],1),"@nyassembly.gov"))</f>
        <v>wallachk@nyassembly.gov</v>
      </c>
      <c r="O1353" t="s">
        <v>24427</v>
      </c>
      <c r="P1353" t="e">
        <f>VLOOKUP(assembly_staff_import[[#This Row],[Full Name]],[3]!PEOPLE_March_20[#Data],1,0)</f>
        <v>#REF!</v>
      </c>
      <c r="Q1353" t="e">
        <f>VLOOKUP(assembly_staff_import[[#This Row],[Full Name]],[3]!Table17[#Data],3,0)</f>
        <v>#REF!</v>
      </c>
      <c r="R1353" t="e">
        <f>VLOOKUP(assembly_staff_import[[#This Row],[Formatted Works for Group]],[3]!Table7[#Data],1,0)</f>
        <v>#REF!</v>
      </c>
      <c r="S1353"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53" s="20" t="str">
        <f>TRIM(assembly_staff_import[[#This Row],[NAME_SOURCE_KEY]])</f>
        <v>WALLACH, KYLE J</v>
      </c>
      <c r="U1353" t="s">
        <v>29975</v>
      </c>
      <c r="V1353" t="s">
        <v>29976</v>
      </c>
      <c r="W1353" t="s">
        <v>29977</v>
      </c>
      <c r="Y1353"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53" t="s">
        <v>29781</v>
      </c>
      <c r="AA1353" t="e">
        <f>VLOOKUP(assembly_staff_import[[#This Row],[Formatted and corrected Works for Group Text]],[3]!Table4[#Data],1,0)</f>
        <v>#REF!</v>
      </c>
      <c r="AB1353" t="e">
        <f>VLOOKUP(assembly_staff_import[[#This Row],[Formatted and corrected Works for Group Text]],[3]!Table5[#Data],2,0)</f>
        <v>#REF!</v>
      </c>
      <c r="AC1353" t="str">
        <f>IF(TRIM(assembly_staff_import[[#This Row],[PUBLIC INFO ADDR_SOURCE_KEY]])="CAPITOL, ALBANY", "Legislative / Capitol Office", "District Office")</f>
        <v>Legislative / Capitol Office</v>
      </c>
      <c r="AD1353" t="s">
        <v>29782</v>
      </c>
      <c r="AF1353" t="str">
        <f t="shared" si="71"/>
        <v xml:space="preserve">375 </v>
      </c>
      <c r="AG1353" t="s">
        <v>29782</v>
      </c>
      <c r="AH1353" t="s">
        <v>29978</v>
      </c>
      <c r="AI1353" t="s">
        <v>29803</v>
      </c>
      <c r="AJ1353" t="s">
        <v>23493</v>
      </c>
    </row>
    <row r="1354" spans="1:36" x14ac:dyDescent="0.2">
      <c r="A1354" t="str">
        <f>TRIM(PROPER((assembly_staff_import[[#This Row],[First MI Name via NAME_SOURCE_KEY TEXT]]&amp;" "&amp;assembly_staff_import[[#This Row],[Last Name via NAME_SOURCE_KEY TEXT]]&amp;" "&amp;assembly_staff_import[[#This Row],[Suffix via NAME_SOURCE_KEY]])))</f>
        <v>Lauren M Denison</v>
      </c>
      <c r="B1354" t="str">
        <f>TRIM(CONCATENATE(TRIM(assembly_staff_import[[#This Row],[Full Name]]), ", ", assembly_staff_import[[#This Row],[Title]]))</f>
        <v>Lauren M Denison, Princ Analyst</v>
      </c>
      <c r="C1354" t="e">
        <f>assembly_staff_import[[#This Row],[Vlookup_groups]]</f>
        <v>#REF!</v>
      </c>
      <c r="D1354" t="str">
        <f>IF(assembly_staff_import[[#This Row],[Legislative Staff Type]]="Personal",assembly_staff_import[[#This Row],[Formatted Personal Staff Office]],"")</f>
        <v/>
      </c>
      <c r="E1354" t="s">
        <v>65</v>
      </c>
      <c r="F1354" s="19" t="s">
        <v>10913</v>
      </c>
      <c r="G1354" t="s">
        <v>1237</v>
      </c>
      <c r="H1354" t="str">
        <f>TRIM(PROPER((assembly_staff_import[[#This Row],[Last Name via NAME_SOURCE_KEY TEXT]]&amp;" "&amp;assembly_staff_import[[#This Row],[Suffix via NAME_SOURCE_KEY]])))</f>
        <v>Denison</v>
      </c>
      <c r="I1354" t="str">
        <f>PROPER(assembly_staff_import[[#This Row],[JOB TITLE_SOURCE_KEY]])</f>
        <v xml:space="preserve">Princ Analyst                              </v>
      </c>
      <c r="J1354" t="s">
        <v>72</v>
      </c>
      <c r="K1354" t="str">
        <f>IF(assembly_staff_import[[#This Row],[Legislative Staff Type]]="Personal",assembly_staff_import[[#This Row],[Vlookup Reports To Person]], "")</f>
        <v/>
      </c>
      <c r="L1354" t="str">
        <f>PROPER(assembly_staff_import[[#This Row],[First MI Name via NAME_SOURCE_KEY TEXT]])</f>
        <v xml:space="preserve"> Lauren M</v>
      </c>
      <c r="M1354" t="s">
        <v>23092</v>
      </c>
      <c r="N1354" t="str">
        <f>LOWER(CONCATENATE(assembly_staff_import[[#This Row],[Last Name]],LEFT(assembly_staff_import[[#This Row],[First Name (no initial)]],1),"@nyassembly.gov"))</f>
        <v>denisonl@nyassembly.gov</v>
      </c>
      <c r="O1354" t="s">
        <v>14316</v>
      </c>
      <c r="P1354" t="e">
        <f>VLOOKUP(assembly_staff_import[[#This Row],[Full Name]],[3]!PEOPLE_March_20[#Data],1,0)</f>
        <v>#REF!</v>
      </c>
      <c r="Q1354" t="e">
        <f>VLOOKUP(assembly_staff_import[[#This Row],[Full Name]],[3]!Table17[#Data],3,0)</f>
        <v>#REF!</v>
      </c>
      <c r="R1354" t="e">
        <f>VLOOKUP(assembly_staff_import[[#This Row],[Formatted Works for Group]],[3]!Table7[#Data],1,0)</f>
        <v>#REF!</v>
      </c>
      <c r="S1354"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54" s="20" t="str">
        <f>TRIM(assembly_staff_import[[#This Row],[NAME_SOURCE_KEY]])</f>
        <v>DENISON, LAUREN M</v>
      </c>
      <c r="U1354" t="s">
        <v>29979</v>
      </c>
      <c r="V1354" t="s">
        <v>29980</v>
      </c>
      <c r="W1354" t="s">
        <v>29981</v>
      </c>
      <c r="Y1354"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54" t="s">
        <v>29781</v>
      </c>
      <c r="AA1354" t="e">
        <f>VLOOKUP(assembly_staff_import[[#This Row],[Formatted and corrected Works for Group Text]],[3]!Table4[#Data],1,0)</f>
        <v>#REF!</v>
      </c>
      <c r="AB1354" t="e">
        <f>VLOOKUP(assembly_staff_import[[#This Row],[Formatted and corrected Works for Group Text]],[3]!Table5[#Data],2,0)</f>
        <v>#REF!</v>
      </c>
      <c r="AC1354" t="str">
        <f>IF(TRIM(assembly_staff_import[[#This Row],[PUBLIC INFO ADDR_SOURCE_KEY]])="CAPITOL, ALBANY", "Legislative / Capitol Office", "District Office")</f>
        <v>Legislative / Capitol Office</v>
      </c>
      <c r="AD1354" t="s">
        <v>29782</v>
      </c>
      <c r="AF1354" t="str">
        <f t="shared" si="71"/>
        <v xml:space="preserve">375 </v>
      </c>
      <c r="AG1354" t="s">
        <v>29782</v>
      </c>
      <c r="AH1354" t="s">
        <v>29982</v>
      </c>
      <c r="AI1354" t="s">
        <v>29798</v>
      </c>
      <c r="AJ1354" t="s">
        <v>23493</v>
      </c>
    </row>
    <row r="1355" spans="1:36" x14ac:dyDescent="0.2">
      <c r="A1355" t="str">
        <f>TRIM(PROPER((assembly_staff_import[[#This Row],[First MI Name via NAME_SOURCE_KEY TEXT]]&amp;" "&amp;assembly_staff_import[[#This Row],[Last Name via NAME_SOURCE_KEY TEXT]]&amp;" "&amp;assembly_staff_import[[#This Row],[Suffix via NAME_SOURCE_KEY]])))</f>
        <v>Lindsey C Facteau</v>
      </c>
      <c r="B1355" t="str">
        <f>TRIM(CONCATENATE(TRIM(assembly_staff_import[[#This Row],[Full Name]]), ", ", assembly_staff_import[[#This Row],[Title]]))</f>
        <v>Lindsey C Facteau, Sr Analyst</v>
      </c>
      <c r="C1355" t="e">
        <f>assembly_staff_import[[#This Row],[Vlookup_groups]]</f>
        <v>#REF!</v>
      </c>
      <c r="D1355" t="str">
        <f>IF(assembly_staff_import[[#This Row],[Legislative Staff Type]]="Personal",assembly_staff_import[[#This Row],[Formatted Personal Staff Office]],"")</f>
        <v/>
      </c>
      <c r="E1355" t="s">
        <v>65</v>
      </c>
      <c r="F1355" s="19" t="s">
        <v>10913</v>
      </c>
      <c r="G1355" t="s">
        <v>1237</v>
      </c>
      <c r="H1355" t="str">
        <f>TRIM(PROPER((assembly_staff_import[[#This Row],[Last Name via NAME_SOURCE_KEY TEXT]]&amp;" "&amp;assembly_staff_import[[#This Row],[Suffix via NAME_SOURCE_KEY]])))</f>
        <v>Facteau</v>
      </c>
      <c r="I1355" t="str">
        <f>PROPER(assembly_staff_import[[#This Row],[JOB TITLE_SOURCE_KEY]])</f>
        <v xml:space="preserve">Sr Analyst                                 </v>
      </c>
      <c r="J1355" t="s">
        <v>72</v>
      </c>
      <c r="K1355" t="str">
        <f>IF(assembly_staff_import[[#This Row],[Legislative Staff Type]]="Personal",assembly_staff_import[[#This Row],[Vlookup Reports To Person]], "")</f>
        <v/>
      </c>
      <c r="L1355" t="str">
        <f>PROPER(assembly_staff_import[[#This Row],[First MI Name via NAME_SOURCE_KEY TEXT]])</f>
        <v xml:space="preserve"> Lindsey C</v>
      </c>
      <c r="M1355" t="s">
        <v>23043</v>
      </c>
      <c r="N1355" t="str">
        <f>LOWER(CONCATENATE(assembly_staff_import[[#This Row],[Last Name]],LEFT(assembly_staff_import[[#This Row],[First Name (no initial)]],1),"@nyassembly.gov"))</f>
        <v>facteaul@nyassembly.gov</v>
      </c>
      <c r="O1355" t="s">
        <v>29983</v>
      </c>
      <c r="P1355" t="e">
        <f>VLOOKUP(assembly_staff_import[[#This Row],[Full Name]],[3]!PEOPLE_March_20[#Data],1,0)</f>
        <v>#REF!</v>
      </c>
      <c r="Q1355" t="e">
        <f>VLOOKUP(assembly_staff_import[[#This Row],[Full Name]],[3]!Table17[#Data],3,0)</f>
        <v>#REF!</v>
      </c>
      <c r="R1355" t="e">
        <f>VLOOKUP(assembly_staff_import[[#This Row],[Formatted Works for Group]],[3]!Table7[#Data],1,0)</f>
        <v>#REF!</v>
      </c>
      <c r="S1355"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55" s="20" t="str">
        <f>TRIM(assembly_staff_import[[#This Row],[NAME_SOURCE_KEY]])</f>
        <v>FACTEAU, LINDSEY C</v>
      </c>
      <c r="U1355" t="s">
        <v>29984</v>
      </c>
      <c r="V1355" t="s">
        <v>29985</v>
      </c>
      <c r="W1355" t="s">
        <v>29986</v>
      </c>
      <c r="Y1355"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55" t="s">
        <v>29781</v>
      </c>
      <c r="AA1355" t="e">
        <f>VLOOKUP(assembly_staff_import[[#This Row],[Formatted and corrected Works for Group Text]],[3]!Table4[#Data],1,0)</f>
        <v>#REF!</v>
      </c>
      <c r="AB1355" t="e">
        <f>VLOOKUP(assembly_staff_import[[#This Row],[Formatted and corrected Works for Group Text]],[3]!Table5[#Data],2,0)</f>
        <v>#REF!</v>
      </c>
      <c r="AC1355" t="str">
        <f>IF(TRIM(assembly_staff_import[[#This Row],[PUBLIC INFO ADDR_SOURCE_KEY]])="CAPITOL, ALBANY", "Legislative / Capitol Office", "District Office")</f>
        <v>Legislative / Capitol Office</v>
      </c>
      <c r="AD1355" t="s">
        <v>29782</v>
      </c>
      <c r="AF1355" t="str">
        <f t="shared" si="71"/>
        <v xml:space="preserve">375 </v>
      </c>
      <c r="AG1355" t="s">
        <v>29782</v>
      </c>
      <c r="AH1355" t="s">
        <v>29987</v>
      </c>
      <c r="AI1355" t="s">
        <v>29811</v>
      </c>
      <c r="AJ1355" t="s">
        <v>23493</v>
      </c>
    </row>
    <row r="1356" spans="1:36" x14ac:dyDescent="0.2">
      <c r="A1356" t="str">
        <f>TRIM(PROPER((assembly_staff_import[[#This Row],[First MI Name via NAME_SOURCE_KEY TEXT]]&amp;" "&amp;assembly_staff_import[[#This Row],[Last Name via NAME_SOURCE_KEY TEXT]]&amp;" "&amp;assembly_staff_import[[#This Row],[Suffix via NAME_SOURCE_KEY]])))</f>
        <v>Logan C Hardy</v>
      </c>
      <c r="B1356" t="str">
        <f>TRIM(CONCATENATE(TRIM(assembly_staff_import[[#This Row],[Full Name]]), ", ", assembly_staff_import[[#This Row],[Title]]))</f>
        <v>Logan C Hardy, Analyst</v>
      </c>
      <c r="C1356" t="e">
        <f>assembly_staff_import[[#This Row],[Vlookup_groups]]</f>
        <v>#REF!</v>
      </c>
      <c r="D1356" t="str">
        <f>IF(assembly_staff_import[[#This Row],[Legislative Staff Type]]="Personal",assembly_staff_import[[#This Row],[Formatted Personal Staff Office]],"")</f>
        <v/>
      </c>
      <c r="E1356" t="s">
        <v>65</v>
      </c>
      <c r="F1356" s="19" t="s">
        <v>10913</v>
      </c>
      <c r="G1356" t="s">
        <v>1237</v>
      </c>
      <c r="H1356" t="str">
        <f>TRIM(PROPER((assembly_staff_import[[#This Row],[Last Name via NAME_SOURCE_KEY TEXT]]&amp;" "&amp;assembly_staff_import[[#This Row],[Suffix via NAME_SOURCE_KEY]])))</f>
        <v>Hardy</v>
      </c>
      <c r="I1356" t="str">
        <f>PROPER(assembly_staff_import[[#This Row],[JOB TITLE_SOURCE_KEY]])</f>
        <v xml:space="preserve">Analyst                                    </v>
      </c>
      <c r="J1356" t="s">
        <v>72</v>
      </c>
      <c r="K1356" t="str">
        <f>IF(assembly_staff_import[[#This Row],[Legislative Staff Type]]="Personal",assembly_staff_import[[#This Row],[Vlookup Reports To Person]], "")</f>
        <v/>
      </c>
      <c r="L1356" t="str">
        <f>PROPER(assembly_staff_import[[#This Row],[First MI Name via NAME_SOURCE_KEY TEXT]])</f>
        <v xml:space="preserve"> Logan C</v>
      </c>
      <c r="M1356" t="s">
        <v>17427</v>
      </c>
      <c r="N1356" t="str">
        <f>LOWER(CONCATENATE(assembly_staff_import[[#This Row],[Last Name]],LEFT(assembly_staff_import[[#This Row],[First Name (no initial)]],1),"@nyassembly.gov"))</f>
        <v>hardyl@nyassembly.gov</v>
      </c>
      <c r="O1356" t="s">
        <v>25249</v>
      </c>
      <c r="P1356" t="e">
        <f>VLOOKUP(assembly_staff_import[[#This Row],[Full Name]],[3]!PEOPLE_March_20[#Data],1,0)</f>
        <v>#REF!</v>
      </c>
      <c r="Q1356" t="e">
        <f>VLOOKUP(assembly_staff_import[[#This Row],[Full Name]],[3]!Table17[#Data],3,0)</f>
        <v>#REF!</v>
      </c>
      <c r="R1356" t="e">
        <f>VLOOKUP(assembly_staff_import[[#This Row],[Formatted Works for Group]],[3]!Table7[#Data],1,0)</f>
        <v>#REF!</v>
      </c>
      <c r="S1356"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56" s="20" t="str">
        <f>TRIM(assembly_staff_import[[#This Row],[NAME_SOURCE_KEY]])</f>
        <v>HARDY, LOGAN C</v>
      </c>
      <c r="U1356" t="s">
        <v>29988</v>
      </c>
      <c r="V1356" t="s">
        <v>29989</v>
      </c>
      <c r="W1356" t="s">
        <v>29990</v>
      </c>
      <c r="Y1356"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56" t="s">
        <v>29781</v>
      </c>
      <c r="AA1356" t="e">
        <f>VLOOKUP(assembly_staff_import[[#This Row],[Formatted and corrected Works for Group Text]],[3]!Table4[#Data],1,0)</f>
        <v>#REF!</v>
      </c>
      <c r="AB1356" t="e">
        <f>VLOOKUP(assembly_staff_import[[#This Row],[Formatted and corrected Works for Group Text]],[3]!Table5[#Data],2,0)</f>
        <v>#REF!</v>
      </c>
      <c r="AC1356" t="str">
        <f>IF(TRIM(assembly_staff_import[[#This Row],[PUBLIC INFO ADDR_SOURCE_KEY]])="CAPITOL, ALBANY", "Legislative / Capitol Office", "District Office")</f>
        <v>Legislative / Capitol Office</v>
      </c>
      <c r="AD1356" t="s">
        <v>29782</v>
      </c>
      <c r="AF1356" t="str">
        <f t="shared" si="71"/>
        <v xml:space="preserve">375 </v>
      </c>
      <c r="AG1356" t="s">
        <v>29782</v>
      </c>
      <c r="AH1356" t="s">
        <v>29991</v>
      </c>
      <c r="AI1356" t="s">
        <v>29816</v>
      </c>
      <c r="AJ1356" t="s">
        <v>23493</v>
      </c>
    </row>
    <row r="1357" spans="1:36" x14ac:dyDescent="0.2">
      <c r="A1357" t="str">
        <f>TRIM(PROPER((assembly_staff_import[[#This Row],[First MI Name via NAME_SOURCE_KEY TEXT]]&amp;" "&amp;assembly_staff_import[[#This Row],[Last Name via NAME_SOURCE_KEY TEXT]]&amp;" "&amp;assembly_staff_import[[#This Row],[Suffix via NAME_SOURCE_KEY]])))</f>
        <v>Lou Ann Ciccone</v>
      </c>
      <c r="B1357" t="str">
        <f>TRIM(CONCATENATE(TRIM(assembly_staff_import[[#This Row],[Full Name]]), ", ", assembly_staff_import[[#This Row],[Title]]))</f>
        <v>Lou Ann Ciccone, Sec To Sp For Pr/Plcy</v>
      </c>
      <c r="C1357" t="e">
        <f>assembly_staff_import[[#This Row],[Vlookup_groups]]</f>
        <v>#REF!</v>
      </c>
      <c r="D1357" t="str">
        <f>IF(assembly_staff_import[[#This Row],[Legislative Staff Type]]="Personal",assembly_staff_import[[#This Row],[Formatted Personal Staff Office]],"")</f>
        <v/>
      </c>
      <c r="E1357" t="s">
        <v>65</v>
      </c>
      <c r="F1357" s="19" t="s">
        <v>10913</v>
      </c>
      <c r="G1357" t="s">
        <v>1237</v>
      </c>
      <c r="H1357" t="str">
        <f>TRIM(PROPER((assembly_staff_import[[#This Row],[Last Name via NAME_SOURCE_KEY TEXT]]&amp;" "&amp;assembly_staff_import[[#This Row],[Suffix via NAME_SOURCE_KEY]])))</f>
        <v>Ciccone</v>
      </c>
      <c r="I1357" t="str">
        <f>PROPER(assembly_staff_import[[#This Row],[JOB TITLE_SOURCE_KEY]])</f>
        <v xml:space="preserve">Sec To Sp For Pr/Plcy                      </v>
      </c>
      <c r="J1357" t="s">
        <v>72</v>
      </c>
      <c r="K1357" t="str">
        <f>IF(assembly_staff_import[[#This Row],[Legislative Staff Type]]="Personal",assembly_staff_import[[#This Row],[Vlookup Reports To Person]], "")</f>
        <v/>
      </c>
      <c r="L1357" t="str">
        <f>PROPER(assembly_staff_import[[#This Row],[First MI Name via NAME_SOURCE_KEY TEXT]])</f>
        <v xml:space="preserve"> Lou Ann</v>
      </c>
      <c r="M1357" t="s">
        <v>23134</v>
      </c>
      <c r="N1357" t="str">
        <f>LOWER(CONCATENATE(assembly_staff_import[[#This Row],[Last Name]],LEFT(assembly_staff_import[[#This Row],[First Name (no initial)]],1),"@nyassembly.gov"))</f>
        <v>cicconel@nyassembly.gov</v>
      </c>
      <c r="O1357" t="s">
        <v>29992</v>
      </c>
      <c r="P1357" t="e">
        <f>VLOOKUP(assembly_staff_import[[#This Row],[Full Name]],[3]!PEOPLE_March_20[#Data],1,0)</f>
        <v>#REF!</v>
      </c>
      <c r="Q1357" t="e">
        <f>VLOOKUP(assembly_staff_import[[#This Row],[Full Name]],[3]!Table17[#Data],3,0)</f>
        <v>#REF!</v>
      </c>
      <c r="R1357" t="e">
        <f>VLOOKUP(assembly_staff_import[[#This Row],[Formatted Works for Group]],[3]!Table7[#Data],1,0)</f>
        <v>#REF!</v>
      </c>
      <c r="S1357"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57" s="20" t="str">
        <f>TRIM(assembly_staff_import[[#This Row],[NAME_SOURCE_KEY]])</f>
        <v>CICCONE, LOU ANN</v>
      </c>
      <c r="U1357" t="s">
        <v>29993</v>
      </c>
      <c r="V1357" t="s">
        <v>29994</v>
      </c>
      <c r="W1357" t="s">
        <v>29995</v>
      </c>
      <c r="Y1357"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57" t="s">
        <v>29781</v>
      </c>
      <c r="AA1357" t="e">
        <f>VLOOKUP(assembly_staff_import[[#This Row],[Formatted and corrected Works for Group Text]],[3]!Table4[#Data],1,0)</f>
        <v>#REF!</v>
      </c>
      <c r="AB1357" t="e">
        <f>VLOOKUP(assembly_staff_import[[#This Row],[Formatted and corrected Works for Group Text]],[3]!Table5[#Data],2,0)</f>
        <v>#REF!</v>
      </c>
      <c r="AC1357" t="str">
        <f>IF(TRIM(assembly_staff_import[[#This Row],[PUBLIC INFO ADDR_SOURCE_KEY]])="CAPITOL, ALBANY", "Legislative / Capitol Office", "District Office")</f>
        <v>Legislative / Capitol Office</v>
      </c>
      <c r="AD1357" t="s">
        <v>29782</v>
      </c>
      <c r="AF1357" t="str">
        <f t="shared" si="71"/>
        <v xml:space="preserve">375 </v>
      </c>
      <c r="AG1357" t="s">
        <v>29782</v>
      </c>
      <c r="AH1357" t="s">
        <v>29996</v>
      </c>
      <c r="AI1357" t="s">
        <v>29997</v>
      </c>
      <c r="AJ1357" t="s">
        <v>23493</v>
      </c>
    </row>
    <row r="1358" spans="1:36" x14ac:dyDescent="0.2">
      <c r="A1358" t="str">
        <f>TRIM(PROPER((assembly_staff_import[[#This Row],[First MI Name via NAME_SOURCE_KEY TEXT]]&amp;" "&amp;assembly_staff_import[[#This Row],[Last Name via NAME_SOURCE_KEY TEXT]]&amp;" "&amp;assembly_staff_import[[#This Row],[Suffix via NAME_SOURCE_KEY]])))</f>
        <v>Margaret D Bauer</v>
      </c>
      <c r="B1358" t="str">
        <f>TRIM(CONCATENATE(TRIM(assembly_staff_import[[#This Row],[Full Name]]), ", ", assembly_staff_import[[#This Row],[Title]]))</f>
        <v>Margaret D Bauer, Exec Asst</v>
      </c>
      <c r="C1358" t="e">
        <f>assembly_staff_import[[#This Row],[Vlookup_groups]]</f>
        <v>#REF!</v>
      </c>
      <c r="D1358" t="str">
        <f>IF(assembly_staff_import[[#This Row],[Legislative Staff Type]]="Personal",assembly_staff_import[[#This Row],[Formatted Personal Staff Office]],"")</f>
        <v/>
      </c>
      <c r="E1358" t="s">
        <v>65</v>
      </c>
      <c r="F1358" s="19" t="s">
        <v>10913</v>
      </c>
      <c r="G1358" t="s">
        <v>1237</v>
      </c>
      <c r="H1358" t="str">
        <f>TRIM(PROPER((assembly_staff_import[[#This Row],[Last Name via NAME_SOURCE_KEY TEXT]]&amp;" "&amp;assembly_staff_import[[#This Row],[Suffix via NAME_SOURCE_KEY]])))</f>
        <v>Bauer</v>
      </c>
      <c r="I1358" t="str">
        <f>PROPER(assembly_staff_import[[#This Row],[JOB TITLE_SOURCE_KEY]])</f>
        <v xml:space="preserve">Exec Asst                                  </v>
      </c>
      <c r="J1358" t="s">
        <v>72</v>
      </c>
      <c r="K1358" t="str">
        <f>IF(assembly_staff_import[[#This Row],[Legislative Staff Type]]="Personal",assembly_staff_import[[#This Row],[Vlookup Reports To Person]], "")</f>
        <v/>
      </c>
      <c r="L1358" t="str">
        <f>PROPER(assembly_staff_import[[#This Row],[First MI Name via NAME_SOURCE_KEY TEXT]])</f>
        <v xml:space="preserve"> Margaret D</v>
      </c>
      <c r="M1358" t="s">
        <v>23243</v>
      </c>
      <c r="N1358" t="str">
        <f>LOWER(CONCATENATE(assembly_staff_import[[#This Row],[Last Name]],LEFT(assembly_staff_import[[#This Row],[First Name (no initial)]],1),"@nyassembly.gov"))</f>
        <v>bauerm@nyassembly.gov</v>
      </c>
      <c r="O1358" t="s">
        <v>26382</v>
      </c>
      <c r="P1358" t="e">
        <f>VLOOKUP(assembly_staff_import[[#This Row],[Full Name]],[3]!PEOPLE_March_20[#Data],1,0)</f>
        <v>#REF!</v>
      </c>
      <c r="Q1358" t="e">
        <f>VLOOKUP(assembly_staff_import[[#This Row],[Full Name]],[3]!Table17[#Data],3,0)</f>
        <v>#REF!</v>
      </c>
      <c r="R1358" t="e">
        <f>VLOOKUP(assembly_staff_import[[#This Row],[Formatted Works for Group]],[3]!Table7[#Data],1,0)</f>
        <v>#REF!</v>
      </c>
      <c r="S1358"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58" s="20" t="str">
        <f>TRIM(assembly_staff_import[[#This Row],[NAME_SOURCE_KEY]])</f>
        <v>BAUER, MARGARET D</v>
      </c>
      <c r="U1358" t="s">
        <v>29998</v>
      </c>
      <c r="V1358" t="s">
        <v>28286</v>
      </c>
      <c r="W1358" t="s">
        <v>29999</v>
      </c>
      <c r="Y1358"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58" t="s">
        <v>29781</v>
      </c>
      <c r="AA1358" t="e">
        <f>VLOOKUP(assembly_staff_import[[#This Row],[Formatted and corrected Works for Group Text]],[3]!Table4[#Data],1,0)</f>
        <v>#REF!</v>
      </c>
      <c r="AB1358" t="e">
        <f>VLOOKUP(assembly_staff_import[[#This Row],[Formatted and corrected Works for Group Text]],[3]!Table5[#Data],2,0)</f>
        <v>#REF!</v>
      </c>
      <c r="AC1358" t="str">
        <f>IF(TRIM(assembly_staff_import[[#This Row],[PUBLIC INFO ADDR_SOURCE_KEY]])="CAPITOL, ALBANY", "Legislative / Capitol Office", "District Office")</f>
        <v>Legislative / Capitol Office</v>
      </c>
      <c r="AD1358" t="s">
        <v>29782</v>
      </c>
      <c r="AF1358" t="str">
        <f t="shared" si="71"/>
        <v xml:space="preserve">375 </v>
      </c>
      <c r="AG1358" t="s">
        <v>29782</v>
      </c>
      <c r="AH1358" t="s">
        <v>30000</v>
      </c>
      <c r="AI1358" t="s">
        <v>23546</v>
      </c>
      <c r="AJ1358" t="s">
        <v>23493</v>
      </c>
    </row>
    <row r="1359" spans="1:36" x14ac:dyDescent="0.2">
      <c r="A1359" t="str">
        <f>TRIM(PROPER((assembly_staff_import[[#This Row],[First MI Name via NAME_SOURCE_KEY TEXT]]&amp;" "&amp;assembly_staff_import[[#This Row],[Last Name via NAME_SOURCE_KEY TEXT]]&amp;" "&amp;assembly_staff_import[[#This Row],[Suffix via NAME_SOURCE_KEY]])))</f>
        <v>Maria S Volpe-Mcdermott</v>
      </c>
      <c r="B1359" t="str">
        <f>TRIM(CONCATENATE(TRIM(assembly_staff_import[[#This Row],[Full Name]]), ", ", assembly_staff_import[[#This Row],[Title]]))</f>
        <v>Maria S Volpe-Mcdermott, Analyst</v>
      </c>
      <c r="C1359" t="e">
        <f>assembly_staff_import[[#This Row],[Vlookup_groups]]</f>
        <v>#REF!</v>
      </c>
      <c r="D1359" t="str">
        <f>IF(assembly_staff_import[[#This Row],[Legislative Staff Type]]="Personal",assembly_staff_import[[#This Row],[Formatted Personal Staff Office]],"")</f>
        <v/>
      </c>
      <c r="E1359" t="s">
        <v>65</v>
      </c>
      <c r="F1359" s="19" t="s">
        <v>10913</v>
      </c>
      <c r="G1359" t="s">
        <v>1237</v>
      </c>
      <c r="H1359" t="str">
        <f>TRIM(PROPER((assembly_staff_import[[#This Row],[Last Name via NAME_SOURCE_KEY TEXT]]&amp;" "&amp;assembly_staff_import[[#This Row],[Suffix via NAME_SOURCE_KEY]])))</f>
        <v>Volpe-Mcdermott</v>
      </c>
      <c r="I1359" t="str">
        <f>PROPER(assembly_staff_import[[#This Row],[JOB TITLE_SOURCE_KEY]])</f>
        <v xml:space="preserve">Analyst                                    </v>
      </c>
      <c r="J1359" t="s">
        <v>72</v>
      </c>
      <c r="K1359" t="str">
        <f>IF(assembly_staff_import[[#This Row],[Legislative Staff Type]]="Personal",assembly_staff_import[[#This Row],[Vlookup Reports To Person]], "")</f>
        <v/>
      </c>
      <c r="L1359" t="str">
        <f>PROPER(assembly_staff_import[[#This Row],[First MI Name via NAME_SOURCE_KEY TEXT]])</f>
        <v xml:space="preserve"> Maria S</v>
      </c>
      <c r="M1359" t="s">
        <v>14927</v>
      </c>
      <c r="N1359" t="str">
        <f>LOWER(CONCATENATE(assembly_staff_import[[#This Row],[Last Name]],LEFT(assembly_staff_import[[#This Row],[First Name (no initial)]],1),"@nyassembly.gov"))</f>
        <v>volpe-mcdermottm@nyassembly.gov</v>
      </c>
      <c r="O1359" t="s">
        <v>2763</v>
      </c>
      <c r="P1359" t="e">
        <f>VLOOKUP(assembly_staff_import[[#This Row],[Full Name]],[3]!PEOPLE_March_20[#Data],1,0)</f>
        <v>#REF!</v>
      </c>
      <c r="Q1359" t="e">
        <f>VLOOKUP(assembly_staff_import[[#This Row],[Full Name]],[3]!Table17[#Data],3,0)</f>
        <v>#REF!</v>
      </c>
      <c r="R1359" t="e">
        <f>VLOOKUP(assembly_staff_import[[#This Row],[Formatted Works for Group]],[3]!Table7[#Data],1,0)</f>
        <v>#REF!</v>
      </c>
      <c r="S1359"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59" s="20" t="str">
        <f>TRIM(assembly_staff_import[[#This Row],[NAME_SOURCE_KEY]])</f>
        <v>VOLPE-MCDERMOTT, MARIA S</v>
      </c>
      <c r="U1359" t="s">
        <v>30001</v>
      </c>
      <c r="V1359" t="s">
        <v>30002</v>
      </c>
      <c r="W1359" t="s">
        <v>30003</v>
      </c>
      <c r="Y1359"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59" t="s">
        <v>29781</v>
      </c>
      <c r="AA1359" t="e">
        <f>VLOOKUP(assembly_staff_import[[#This Row],[Formatted and corrected Works for Group Text]],[3]!Table4[#Data],1,0)</f>
        <v>#REF!</v>
      </c>
      <c r="AB1359" t="e">
        <f>VLOOKUP(assembly_staff_import[[#This Row],[Formatted and corrected Works for Group Text]],[3]!Table5[#Data],2,0)</f>
        <v>#REF!</v>
      </c>
      <c r="AC1359" t="str">
        <f>IF(TRIM(assembly_staff_import[[#This Row],[PUBLIC INFO ADDR_SOURCE_KEY]])="CAPITOL, ALBANY", "Legislative / Capitol Office", "District Office")</f>
        <v>Legislative / Capitol Office</v>
      </c>
      <c r="AD1359" t="s">
        <v>29782</v>
      </c>
      <c r="AF1359" t="str">
        <f t="shared" si="71"/>
        <v xml:space="preserve">375 </v>
      </c>
      <c r="AG1359" t="s">
        <v>29782</v>
      </c>
      <c r="AH1359" t="s">
        <v>30004</v>
      </c>
      <c r="AI1359" t="s">
        <v>29816</v>
      </c>
      <c r="AJ1359" t="s">
        <v>23493</v>
      </c>
    </row>
    <row r="1360" spans="1:36" x14ac:dyDescent="0.2">
      <c r="A1360" t="str">
        <f>TRIM(PROPER((assembly_staff_import[[#This Row],[First MI Name via NAME_SOURCE_KEY TEXT]]&amp;" "&amp;assembly_staff_import[[#This Row],[Last Name via NAME_SOURCE_KEY TEXT]]&amp;" "&amp;assembly_staff_import[[#This Row],[Suffix via NAME_SOURCE_KEY]])))</f>
        <v>Marty I Rosenbaum</v>
      </c>
      <c r="B1360" t="str">
        <f>TRIM(CONCATENATE(TRIM(assembly_staff_import[[#This Row],[Full Name]]), ", ", assembly_staff_import[[#This Row],[Title]]))</f>
        <v>Marty I Rosenbaum, Sr Team Counsel</v>
      </c>
      <c r="C1360" t="e">
        <f>assembly_staff_import[[#This Row],[Vlookup_groups]]</f>
        <v>#REF!</v>
      </c>
      <c r="D1360" t="str">
        <f>IF(assembly_staff_import[[#This Row],[Legislative Staff Type]]="Personal",assembly_staff_import[[#This Row],[Formatted Personal Staff Office]],"")</f>
        <v/>
      </c>
      <c r="E1360" t="s">
        <v>65</v>
      </c>
      <c r="F1360" s="19" t="s">
        <v>10913</v>
      </c>
      <c r="G1360" t="s">
        <v>1237</v>
      </c>
      <c r="H1360" t="str">
        <f>TRIM(PROPER((assembly_staff_import[[#This Row],[Last Name via NAME_SOURCE_KEY TEXT]]&amp;" "&amp;assembly_staff_import[[#This Row],[Suffix via NAME_SOURCE_KEY]])))</f>
        <v>Rosenbaum</v>
      </c>
      <c r="I1360" t="str">
        <f>PROPER(assembly_staff_import[[#This Row],[JOB TITLE_SOURCE_KEY]])</f>
        <v xml:space="preserve">Sr Team Counsel                            </v>
      </c>
      <c r="J1360" t="s">
        <v>72</v>
      </c>
      <c r="K1360" t="str">
        <f>IF(assembly_staff_import[[#This Row],[Legislative Staff Type]]="Personal",assembly_staff_import[[#This Row],[Vlookup Reports To Person]], "")</f>
        <v/>
      </c>
      <c r="L1360" t="str">
        <f>PROPER(assembly_staff_import[[#This Row],[First MI Name via NAME_SOURCE_KEY TEXT]])</f>
        <v xml:space="preserve"> Marty I</v>
      </c>
      <c r="M1360" t="s">
        <v>15325</v>
      </c>
      <c r="N1360" t="str">
        <f>LOWER(CONCATENATE(assembly_staff_import[[#This Row],[Last Name]],LEFT(assembly_staff_import[[#This Row],[First Name (no initial)]],1),"@nyassembly.gov"))</f>
        <v>rosenbaumm@nyassembly.gov</v>
      </c>
      <c r="O1360" t="s">
        <v>30005</v>
      </c>
      <c r="P1360" t="e">
        <f>VLOOKUP(assembly_staff_import[[#This Row],[Full Name]],[3]!PEOPLE_March_20[#Data],1,0)</f>
        <v>#REF!</v>
      </c>
      <c r="Q1360" t="e">
        <f>VLOOKUP(assembly_staff_import[[#This Row],[Full Name]],[3]!Table17[#Data],3,0)</f>
        <v>#REF!</v>
      </c>
      <c r="R1360" t="e">
        <f>VLOOKUP(assembly_staff_import[[#This Row],[Formatted Works for Group]],[3]!Table7[#Data],1,0)</f>
        <v>#REF!</v>
      </c>
      <c r="S1360"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60" s="20" t="str">
        <f>TRIM(assembly_staff_import[[#This Row],[NAME_SOURCE_KEY]])</f>
        <v>ROSENBAUM, MARTY I</v>
      </c>
      <c r="U1360" t="s">
        <v>30006</v>
      </c>
      <c r="V1360" t="s">
        <v>30007</v>
      </c>
      <c r="W1360" t="s">
        <v>30008</v>
      </c>
      <c r="Y1360"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60" t="s">
        <v>29781</v>
      </c>
      <c r="AA1360" t="e">
        <f>VLOOKUP(assembly_staff_import[[#This Row],[Formatted and corrected Works for Group Text]],[3]!Table4[#Data],1,0)</f>
        <v>#REF!</v>
      </c>
      <c r="AB1360" t="e">
        <f>VLOOKUP(assembly_staff_import[[#This Row],[Formatted and corrected Works for Group Text]],[3]!Table5[#Data],2,0)</f>
        <v>#REF!</v>
      </c>
      <c r="AC1360" t="str">
        <f>IF(TRIM(assembly_staff_import[[#This Row],[PUBLIC INFO ADDR_SOURCE_KEY]])="CAPITOL, ALBANY", "Legislative / Capitol Office", "District Office")</f>
        <v>Legislative / Capitol Office</v>
      </c>
      <c r="AD1360" t="s">
        <v>29782</v>
      </c>
      <c r="AF1360" t="str">
        <f t="shared" si="71"/>
        <v xml:space="preserve">375 </v>
      </c>
      <c r="AG1360" t="s">
        <v>29782</v>
      </c>
      <c r="AH1360" t="s">
        <v>30009</v>
      </c>
      <c r="AI1360" t="s">
        <v>30010</v>
      </c>
      <c r="AJ1360" t="s">
        <v>23493</v>
      </c>
    </row>
    <row r="1361" spans="1:36" x14ac:dyDescent="0.2">
      <c r="A1361" t="str">
        <f>TRIM(PROPER((assembly_staff_import[[#This Row],[First MI Name via NAME_SOURCE_KEY TEXT]]&amp;" "&amp;assembly_staff_import[[#This Row],[Last Name via NAME_SOURCE_KEY TEXT]]&amp;" "&amp;assembly_staff_import[[#This Row],[Suffix via NAME_SOURCE_KEY]])))</f>
        <v>Mary C D'Allaird</v>
      </c>
      <c r="B1361" t="str">
        <f>TRIM(CONCATENATE(TRIM(assembly_staff_import[[#This Row],[Full Name]]), ", ", assembly_staff_import[[#This Row],[Title]]))</f>
        <v>Mary C D'Allaird, Assoc Counsel</v>
      </c>
      <c r="C1361" t="e">
        <f>assembly_staff_import[[#This Row],[Vlookup_groups]]</f>
        <v>#REF!</v>
      </c>
      <c r="D1361" t="str">
        <f>IF(assembly_staff_import[[#This Row],[Legislative Staff Type]]="Personal",assembly_staff_import[[#This Row],[Formatted Personal Staff Office]],"")</f>
        <v/>
      </c>
      <c r="E1361" t="s">
        <v>65</v>
      </c>
      <c r="F1361" s="19" t="s">
        <v>10913</v>
      </c>
      <c r="G1361" t="s">
        <v>1237</v>
      </c>
      <c r="H1361" t="str">
        <f>TRIM(PROPER((assembly_staff_import[[#This Row],[Last Name via NAME_SOURCE_KEY TEXT]]&amp;" "&amp;assembly_staff_import[[#This Row],[Suffix via NAME_SOURCE_KEY]])))</f>
        <v>D'Allaird</v>
      </c>
      <c r="I1361" t="str">
        <f>PROPER(assembly_staff_import[[#This Row],[JOB TITLE_SOURCE_KEY]])</f>
        <v xml:space="preserve">Assoc Counsel                              </v>
      </c>
      <c r="J1361" t="s">
        <v>72</v>
      </c>
      <c r="K1361" t="str">
        <f>IF(assembly_staff_import[[#This Row],[Legislative Staff Type]]="Personal",assembly_staff_import[[#This Row],[Vlookup Reports To Person]], "")</f>
        <v/>
      </c>
      <c r="L1361" t="str">
        <f>PROPER(assembly_staff_import[[#This Row],[First MI Name via NAME_SOURCE_KEY TEXT]])</f>
        <v xml:space="preserve"> Mary C</v>
      </c>
      <c r="M1361" t="s">
        <v>23114</v>
      </c>
      <c r="N1361" t="str">
        <f>LOWER(CONCATENATE(assembly_staff_import[[#This Row],[Last Name]],LEFT(assembly_staff_import[[#This Row],[First Name (no initial)]],1),"@nyassembly.gov"))</f>
        <v>d'allairdm@nyassembly.gov</v>
      </c>
      <c r="O1361" t="s">
        <v>904</v>
      </c>
      <c r="P1361" t="e">
        <f>VLOOKUP(assembly_staff_import[[#This Row],[Full Name]],[3]!PEOPLE_March_20[#Data],1,0)</f>
        <v>#REF!</v>
      </c>
      <c r="Q1361" t="e">
        <f>VLOOKUP(assembly_staff_import[[#This Row],[Full Name]],[3]!Table17[#Data],3,0)</f>
        <v>#REF!</v>
      </c>
      <c r="R1361" t="e">
        <f>VLOOKUP(assembly_staff_import[[#This Row],[Formatted Works for Group]],[3]!Table7[#Data],1,0)</f>
        <v>#REF!</v>
      </c>
      <c r="S1361"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61" s="20" t="str">
        <f>TRIM(assembly_staff_import[[#This Row],[NAME_SOURCE_KEY]])</f>
        <v>D'ALLAIRD, MARY C</v>
      </c>
      <c r="U1361" t="s">
        <v>30011</v>
      </c>
      <c r="V1361" t="s">
        <v>30012</v>
      </c>
      <c r="W1361" t="s">
        <v>27387</v>
      </c>
      <c r="Y1361"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61" t="s">
        <v>29781</v>
      </c>
      <c r="AA1361" t="e">
        <f>VLOOKUP(assembly_staff_import[[#This Row],[Formatted and corrected Works for Group Text]],[3]!Table4[#Data],1,0)</f>
        <v>#REF!</v>
      </c>
      <c r="AB1361" t="e">
        <f>VLOOKUP(assembly_staff_import[[#This Row],[Formatted and corrected Works for Group Text]],[3]!Table5[#Data],2,0)</f>
        <v>#REF!</v>
      </c>
      <c r="AC1361" t="str">
        <f>IF(TRIM(assembly_staff_import[[#This Row],[PUBLIC INFO ADDR_SOURCE_KEY]])="CAPITOL, ALBANY", "Legislative / Capitol Office", "District Office")</f>
        <v>Legislative / Capitol Office</v>
      </c>
      <c r="AD1361" t="s">
        <v>29782</v>
      </c>
      <c r="AF1361" t="str">
        <f t="shared" si="71"/>
        <v xml:space="preserve">375 </v>
      </c>
      <c r="AG1361" t="s">
        <v>29782</v>
      </c>
      <c r="AH1361" t="s">
        <v>30013</v>
      </c>
      <c r="AI1361" t="s">
        <v>25302</v>
      </c>
      <c r="AJ1361" t="s">
        <v>23493</v>
      </c>
    </row>
    <row r="1362" spans="1:36" x14ac:dyDescent="0.2">
      <c r="A1362" t="str">
        <f>TRIM(PROPER((assembly_staff_import[[#This Row],[First MI Name via NAME_SOURCE_KEY TEXT]]&amp;" "&amp;assembly_staff_import[[#This Row],[Last Name via NAME_SOURCE_KEY TEXT]]&amp;" "&amp;assembly_staff_import[[#This Row],[Suffix via NAME_SOURCE_KEY]])))</f>
        <v>Mary L Heffernan</v>
      </c>
      <c r="B1362" t="str">
        <f>TRIM(CONCATENATE(TRIM(assembly_staff_import[[#This Row],[Full Name]]), ", ", assembly_staff_import[[#This Row],[Title]]))</f>
        <v>Mary L Heffernan, Exec Secy</v>
      </c>
      <c r="C1362" t="e">
        <f>assembly_staff_import[[#This Row],[Vlookup_groups]]</f>
        <v>#REF!</v>
      </c>
      <c r="D1362" t="str">
        <f>IF(assembly_staff_import[[#This Row],[Legislative Staff Type]]="Personal",assembly_staff_import[[#This Row],[Formatted Personal Staff Office]],"")</f>
        <v/>
      </c>
      <c r="E1362" t="s">
        <v>65</v>
      </c>
      <c r="F1362" s="19" t="s">
        <v>10913</v>
      </c>
      <c r="G1362" t="s">
        <v>1237</v>
      </c>
      <c r="H1362" t="str">
        <f>TRIM(PROPER((assembly_staff_import[[#This Row],[Last Name via NAME_SOURCE_KEY TEXT]]&amp;" "&amp;assembly_staff_import[[#This Row],[Suffix via NAME_SOURCE_KEY]])))</f>
        <v>Heffernan</v>
      </c>
      <c r="I1362" t="str">
        <f>PROPER(assembly_staff_import[[#This Row],[JOB TITLE_SOURCE_KEY]])</f>
        <v xml:space="preserve">Exec Secy                                  </v>
      </c>
      <c r="J1362" t="s">
        <v>72</v>
      </c>
      <c r="K1362" t="str">
        <f>IF(assembly_staff_import[[#This Row],[Legislative Staff Type]]="Personal",assembly_staff_import[[#This Row],[Vlookup Reports To Person]], "")</f>
        <v/>
      </c>
      <c r="L1362" t="str">
        <f>PROPER(assembly_staff_import[[#This Row],[First MI Name via NAME_SOURCE_KEY TEXT]])</f>
        <v xml:space="preserve"> Mary L</v>
      </c>
      <c r="M1362" t="s">
        <v>17402</v>
      </c>
      <c r="N1362" t="str">
        <f>LOWER(CONCATENATE(assembly_staff_import[[#This Row],[Last Name]],LEFT(assembly_staff_import[[#This Row],[First Name (no initial)]],1),"@nyassembly.gov"))</f>
        <v>heffernanm@nyassembly.gov</v>
      </c>
      <c r="O1362" t="s">
        <v>904</v>
      </c>
      <c r="P1362" t="e">
        <f>VLOOKUP(assembly_staff_import[[#This Row],[Full Name]],[3]!PEOPLE_March_20[#Data],1,0)</f>
        <v>#REF!</v>
      </c>
      <c r="Q1362" t="e">
        <f>VLOOKUP(assembly_staff_import[[#This Row],[Full Name]],[3]!Table17[#Data],3,0)</f>
        <v>#REF!</v>
      </c>
      <c r="R1362" t="e">
        <f>VLOOKUP(assembly_staff_import[[#This Row],[Formatted Works for Group]],[3]!Table7[#Data],1,0)</f>
        <v>#REF!</v>
      </c>
      <c r="S1362"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62" s="20" t="str">
        <f>TRIM(assembly_staff_import[[#This Row],[NAME_SOURCE_KEY]])</f>
        <v>HEFFERNAN, MARY L</v>
      </c>
      <c r="U1362" t="s">
        <v>30014</v>
      </c>
      <c r="V1362" t="s">
        <v>30015</v>
      </c>
      <c r="W1362" t="s">
        <v>30016</v>
      </c>
      <c r="Y1362"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62" t="s">
        <v>29781</v>
      </c>
      <c r="AA1362" t="e">
        <f>VLOOKUP(assembly_staff_import[[#This Row],[Formatted and corrected Works for Group Text]],[3]!Table4[#Data],1,0)</f>
        <v>#REF!</v>
      </c>
      <c r="AB1362" t="e">
        <f>VLOOKUP(assembly_staff_import[[#This Row],[Formatted and corrected Works for Group Text]],[3]!Table5[#Data],2,0)</f>
        <v>#REF!</v>
      </c>
      <c r="AC1362" t="str">
        <f>IF(TRIM(assembly_staff_import[[#This Row],[PUBLIC INFO ADDR_SOURCE_KEY]])="CAPITOL, ALBANY", "Legislative / Capitol Office", "District Office")</f>
        <v>Legislative / Capitol Office</v>
      </c>
      <c r="AD1362" t="s">
        <v>29782</v>
      </c>
      <c r="AF1362" t="str">
        <f t="shared" si="71"/>
        <v xml:space="preserve">375 </v>
      </c>
      <c r="AG1362" t="s">
        <v>29782</v>
      </c>
      <c r="AH1362" t="s">
        <v>30017</v>
      </c>
      <c r="AI1362" t="s">
        <v>24079</v>
      </c>
      <c r="AJ1362" t="s">
        <v>23493</v>
      </c>
    </row>
    <row r="1363" spans="1:36" x14ac:dyDescent="0.2">
      <c r="A1363" t="str">
        <f>TRIM(PROPER((assembly_staff_import[[#This Row],[First MI Name via NAME_SOURCE_KEY TEXT]]&amp;" "&amp;assembly_staff_import[[#This Row],[Last Name via NAME_SOURCE_KEY TEXT]]&amp;" "&amp;assembly_staff_import[[#This Row],[Suffix via NAME_SOURCE_KEY]])))</f>
        <v>Matthew J Mccaffrey</v>
      </c>
      <c r="B1363" t="str">
        <f>TRIM(CONCATENATE(TRIM(assembly_staff_import[[#This Row],[Full Name]]), ", ", assembly_staff_import[[#This Row],[Title]]))</f>
        <v>Matthew J Mccaffrey, Committee Asst</v>
      </c>
      <c r="C1363" t="e">
        <f>assembly_staff_import[[#This Row],[Vlookup_groups]]</f>
        <v>#REF!</v>
      </c>
      <c r="D1363" t="str">
        <f>IF(assembly_staff_import[[#This Row],[Legislative Staff Type]]="Personal",assembly_staff_import[[#This Row],[Formatted Personal Staff Office]],"")</f>
        <v/>
      </c>
      <c r="E1363" t="s">
        <v>65</v>
      </c>
      <c r="F1363" s="19" t="s">
        <v>10913</v>
      </c>
      <c r="G1363" t="s">
        <v>1237</v>
      </c>
      <c r="H1363" t="str">
        <f>TRIM(PROPER((assembly_staff_import[[#This Row],[Last Name via NAME_SOURCE_KEY TEXT]]&amp;" "&amp;assembly_staff_import[[#This Row],[Suffix via NAME_SOURCE_KEY]])))</f>
        <v>Mccaffrey</v>
      </c>
      <c r="I1363" t="str">
        <f>PROPER(assembly_staff_import[[#This Row],[JOB TITLE_SOURCE_KEY]])</f>
        <v xml:space="preserve">Committee Asst                             </v>
      </c>
      <c r="J1363" t="s">
        <v>72</v>
      </c>
      <c r="K1363" t="str">
        <f>IF(assembly_staff_import[[#This Row],[Legislative Staff Type]]="Personal",assembly_staff_import[[#This Row],[Vlookup Reports To Person]], "")</f>
        <v/>
      </c>
      <c r="L1363" t="str">
        <f>PROPER(assembly_staff_import[[#This Row],[First MI Name via NAME_SOURCE_KEY TEXT]])</f>
        <v xml:space="preserve"> Matthew J</v>
      </c>
      <c r="M1363" t="s">
        <v>12154</v>
      </c>
      <c r="N1363" t="str">
        <f>LOWER(CONCATENATE(assembly_staff_import[[#This Row],[Last Name]],LEFT(assembly_staff_import[[#This Row],[First Name (no initial)]],1),"@nyassembly.gov"))</f>
        <v>mccaffreym@nyassembly.gov</v>
      </c>
      <c r="O1363" t="s">
        <v>7705</v>
      </c>
      <c r="P1363" t="e">
        <f>VLOOKUP(assembly_staff_import[[#This Row],[Full Name]],[3]!PEOPLE_March_20[#Data],1,0)</f>
        <v>#REF!</v>
      </c>
      <c r="Q1363" t="e">
        <f>VLOOKUP(assembly_staff_import[[#This Row],[Full Name]],[3]!Table17[#Data],3,0)</f>
        <v>#REF!</v>
      </c>
      <c r="R1363" t="e">
        <f>VLOOKUP(assembly_staff_import[[#This Row],[Formatted Works for Group]],[3]!Table7[#Data],1,0)</f>
        <v>#REF!</v>
      </c>
      <c r="S1363"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63" s="20" t="str">
        <f>TRIM(assembly_staff_import[[#This Row],[NAME_SOURCE_KEY]])</f>
        <v>MCCAFFREY, MATTHEW J</v>
      </c>
      <c r="U1363" t="s">
        <v>30018</v>
      </c>
      <c r="V1363" t="s">
        <v>29165</v>
      </c>
      <c r="W1363" t="s">
        <v>25107</v>
      </c>
      <c r="Y1363"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63" t="s">
        <v>29781</v>
      </c>
      <c r="AA1363" t="e">
        <f>VLOOKUP(assembly_staff_import[[#This Row],[Formatted and corrected Works for Group Text]],[3]!Table4[#Data],1,0)</f>
        <v>#REF!</v>
      </c>
      <c r="AB1363" t="e">
        <f>VLOOKUP(assembly_staff_import[[#This Row],[Formatted and corrected Works for Group Text]],[3]!Table5[#Data],2,0)</f>
        <v>#REF!</v>
      </c>
      <c r="AC1363" t="str">
        <f>IF(TRIM(assembly_staff_import[[#This Row],[PUBLIC INFO ADDR_SOURCE_KEY]])="CAPITOL, ALBANY", "Legislative / Capitol Office", "District Office")</f>
        <v>Legislative / Capitol Office</v>
      </c>
      <c r="AD1363" t="s">
        <v>29782</v>
      </c>
      <c r="AF1363" t="str">
        <f t="shared" si="71"/>
        <v xml:space="preserve">375 </v>
      </c>
      <c r="AG1363" t="s">
        <v>29782</v>
      </c>
      <c r="AH1363" t="s">
        <v>30019</v>
      </c>
      <c r="AI1363" t="s">
        <v>29803</v>
      </c>
      <c r="AJ1363" t="s">
        <v>23493</v>
      </c>
    </row>
    <row r="1364" spans="1:36" x14ac:dyDescent="0.2">
      <c r="A1364" t="str">
        <f>TRIM(PROPER((assembly_staff_import[[#This Row],[First MI Name via NAME_SOURCE_KEY TEXT]]&amp;" "&amp;assembly_staff_import[[#This Row],[Last Name via NAME_SOURCE_KEY TEXT]]&amp;" "&amp;assembly_staff_import[[#This Row],[Suffix via NAME_SOURCE_KEY]])))</f>
        <v>Matthew R Aumand</v>
      </c>
      <c r="B1364" t="str">
        <f>TRIM(CONCATENATE(TRIM(assembly_staff_import[[#This Row],[Full Name]]), ", ", assembly_staff_import[[#This Row],[Title]]))</f>
        <v>Matthew R Aumand, Analyst</v>
      </c>
      <c r="C1364" t="e">
        <f>assembly_staff_import[[#This Row],[Vlookup_groups]]</f>
        <v>#REF!</v>
      </c>
      <c r="D1364" t="str">
        <f>IF(assembly_staff_import[[#This Row],[Legislative Staff Type]]="Personal",assembly_staff_import[[#This Row],[Formatted Personal Staff Office]],"")</f>
        <v/>
      </c>
      <c r="E1364" t="s">
        <v>65</v>
      </c>
      <c r="F1364" s="19" t="s">
        <v>10913</v>
      </c>
      <c r="G1364" t="s">
        <v>1237</v>
      </c>
      <c r="H1364" t="str">
        <f>TRIM(PROPER((assembly_staff_import[[#This Row],[Last Name via NAME_SOURCE_KEY TEXT]]&amp;" "&amp;assembly_staff_import[[#This Row],[Suffix via NAME_SOURCE_KEY]])))</f>
        <v>Aumand</v>
      </c>
      <c r="I1364" t="str">
        <f>PROPER(assembly_staff_import[[#This Row],[JOB TITLE_SOURCE_KEY]])</f>
        <v xml:space="preserve">Analyst                                    </v>
      </c>
      <c r="J1364" t="s">
        <v>72</v>
      </c>
      <c r="K1364" t="str">
        <f>IF(assembly_staff_import[[#This Row],[Legislative Staff Type]]="Personal",assembly_staff_import[[#This Row],[Vlookup Reports To Person]], "")</f>
        <v/>
      </c>
      <c r="L1364" t="str">
        <f>PROPER(assembly_staff_import[[#This Row],[First MI Name via NAME_SOURCE_KEY TEXT]])</f>
        <v xml:space="preserve"> Matthew R</v>
      </c>
      <c r="M1364" t="s">
        <v>23268</v>
      </c>
      <c r="N1364" t="str">
        <f>LOWER(CONCATENATE(assembly_staff_import[[#This Row],[Last Name]],LEFT(assembly_staff_import[[#This Row],[First Name (no initial)]],1),"@nyassembly.gov"))</f>
        <v>aumandm@nyassembly.gov</v>
      </c>
      <c r="O1364" t="s">
        <v>7705</v>
      </c>
      <c r="P1364" t="e">
        <f>VLOOKUP(assembly_staff_import[[#This Row],[Full Name]],[3]!PEOPLE_March_20[#Data],1,0)</f>
        <v>#REF!</v>
      </c>
      <c r="Q1364" t="e">
        <f>VLOOKUP(assembly_staff_import[[#This Row],[Full Name]],[3]!Table17[#Data],3,0)</f>
        <v>#REF!</v>
      </c>
      <c r="R1364" t="e">
        <f>VLOOKUP(assembly_staff_import[[#This Row],[Formatted Works for Group]],[3]!Table7[#Data],1,0)</f>
        <v>#REF!</v>
      </c>
      <c r="S1364"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64" s="20" t="str">
        <f>TRIM(assembly_staff_import[[#This Row],[NAME_SOURCE_KEY]])</f>
        <v>AUMAND, MATTHEW R</v>
      </c>
      <c r="U1364" t="s">
        <v>30020</v>
      </c>
      <c r="V1364" t="s">
        <v>30021</v>
      </c>
      <c r="W1364" t="s">
        <v>26999</v>
      </c>
      <c r="Y1364"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64" t="s">
        <v>29781</v>
      </c>
      <c r="AA1364" t="e">
        <f>VLOOKUP(assembly_staff_import[[#This Row],[Formatted and corrected Works for Group Text]],[3]!Table4[#Data],1,0)</f>
        <v>#REF!</v>
      </c>
      <c r="AB1364" t="e">
        <f>VLOOKUP(assembly_staff_import[[#This Row],[Formatted and corrected Works for Group Text]],[3]!Table5[#Data],2,0)</f>
        <v>#REF!</v>
      </c>
      <c r="AC1364" t="str">
        <f>IF(TRIM(assembly_staff_import[[#This Row],[PUBLIC INFO ADDR_SOURCE_KEY]])="CAPITOL, ALBANY", "Legislative / Capitol Office", "District Office")</f>
        <v>Legislative / Capitol Office</v>
      </c>
      <c r="AD1364" t="s">
        <v>29782</v>
      </c>
      <c r="AF1364" t="str">
        <f t="shared" si="71"/>
        <v xml:space="preserve">375 </v>
      </c>
      <c r="AG1364" t="s">
        <v>29782</v>
      </c>
      <c r="AH1364" t="s">
        <v>30022</v>
      </c>
      <c r="AI1364" t="s">
        <v>29816</v>
      </c>
      <c r="AJ1364" t="s">
        <v>23493</v>
      </c>
    </row>
    <row r="1365" spans="1:36" x14ac:dyDescent="0.2">
      <c r="A1365" t="str">
        <f>TRIM(PROPER((assembly_staff_import[[#This Row],[First MI Name via NAME_SOURCE_KEY TEXT]]&amp;" "&amp;assembly_staff_import[[#This Row],[Last Name via NAME_SOURCE_KEY TEXT]]&amp;" "&amp;assembly_staff_import[[#This Row],[Suffix via NAME_SOURCE_KEY]])))</f>
        <v>Maura G Mcnamara</v>
      </c>
      <c r="B1365" t="str">
        <f>TRIM(CONCATENATE(TRIM(assembly_staff_import[[#This Row],[Full Name]]), ", ", assembly_staff_import[[#This Row],[Title]]))</f>
        <v>Maura G Mcnamara, Assoc Counsel</v>
      </c>
      <c r="C1365" t="e">
        <f>assembly_staff_import[[#This Row],[Vlookup_groups]]</f>
        <v>#REF!</v>
      </c>
      <c r="D1365" t="str">
        <f>IF(assembly_staff_import[[#This Row],[Legislative Staff Type]]="Personal",assembly_staff_import[[#This Row],[Formatted Personal Staff Office]],"")</f>
        <v/>
      </c>
      <c r="E1365" t="s">
        <v>65</v>
      </c>
      <c r="F1365" s="19" t="s">
        <v>10913</v>
      </c>
      <c r="G1365" t="s">
        <v>1237</v>
      </c>
      <c r="H1365" t="str">
        <f>TRIM(PROPER((assembly_staff_import[[#This Row],[Last Name via NAME_SOURCE_KEY TEXT]]&amp;" "&amp;assembly_staff_import[[#This Row],[Suffix via NAME_SOURCE_KEY]])))</f>
        <v>Mcnamara</v>
      </c>
      <c r="I1365" t="str">
        <f>PROPER(assembly_staff_import[[#This Row],[JOB TITLE_SOURCE_KEY]])</f>
        <v xml:space="preserve">Assoc Counsel                              </v>
      </c>
      <c r="J1365" t="s">
        <v>72</v>
      </c>
      <c r="K1365" t="str">
        <f>IF(assembly_staff_import[[#This Row],[Legislative Staff Type]]="Personal",assembly_staff_import[[#This Row],[Vlookup Reports To Person]], "")</f>
        <v/>
      </c>
      <c r="L1365" t="str">
        <f>PROPER(assembly_staff_import[[#This Row],[First MI Name via NAME_SOURCE_KEY TEXT]])</f>
        <v xml:space="preserve"> Maura G</v>
      </c>
      <c r="M1365" t="s">
        <v>12119</v>
      </c>
      <c r="N1365" t="str">
        <f>LOWER(CONCATENATE(assembly_staff_import[[#This Row],[Last Name]],LEFT(assembly_staff_import[[#This Row],[First Name (no initial)]],1),"@nyassembly.gov"))</f>
        <v>mcnamaram@nyassembly.gov</v>
      </c>
      <c r="O1365" t="s">
        <v>30023</v>
      </c>
      <c r="P1365" t="e">
        <f>VLOOKUP(assembly_staff_import[[#This Row],[Full Name]],[3]!PEOPLE_March_20[#Data],1,0)</f>
        <v>#REF!</v>
      </c>
      <c r="Q1365" t="e">
        <f>VLOOKUP(assembly_staff_import[[#This Row],[Full Name]],[3]!Table17[#Data],3,0)</f>
        <v>#REF!</v>
      </c>
      <c r="R1365" t="e">
        <f>VLOOKUP(assembly_staff_import[[#This Row],[Formatted Works for Group]],[3]!Table7[#Data],1,0)</f>
        <v>#REF!</v>
      </c>
      <c r="S1365"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65" s="20" t="str">
        <f>TRIM(assembly_staff_import[[#This Row],[NAME_SOURCE_KEY]])</f>
        <v>MCNAMARA, MAURA G</v>
      </c>
      <c r="U1365" t="s">
        <v>30024</v>
      </c>
      <c r="V1365" t="s">
        <v>30025</v>
      </c>
      <c r="W1365" t="s">
        <v>30026</v>
      </c>
      <c r="Y1365"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65" t="s">
        <v>29781</v>
      </c>
      <c r="AA1365" t="e">
        <f>VLOOKUP(assembly_staff_import[[#This Row],[Formatted and corrected Works for Group Text]],[3]!Table4[#Data],1,0)</f>
        <v>#REF!</v>
      </c>
      <c r="AB1365" t="e">
        <f>VLOOKUP(assembly_staff_import[[#This Row],[Formatted and corrected Works for Group Text]],[3]!Table5[#Data],2,0)</f>
        <v>#REF!</v>
      </c>
      <c r="AC1365" t="str">
        <f>IF(TRIM(assembly_staff_import[[#This Row],[PUBLIC INFO ADDR_SOURCE_KEY]])="CAPITOL, ALBANY", "Legislative / Capitol Office", "District Office")</f>
        <v>Legislative / Capitol Office</v>
      </c>
      <c r="AD1365" t="s">
        <v>29782</v>
      </c>
      <c r="AF1365" t="str">
        <f t="shared" si="71"/>
        <v xml:space="preserve">375 </v>
      </c>
      <c r="AG1365" t="s">
        <v>29782</v>
      </c>
      <c r="AH1365" t="s">
        <v>30027</v>
      </c>
      <c r="AI1365" t="s">
        <v>25302</v>
      </c>
      <c r="AJ1365" t="s">
        <v>23493</v>
      </c>
    </row>
    <row r="1366" spans="1:36" x14ac:dyDescent="0.2">
      <c r="A1366" t="str">
        <f>TRIM(PROPER((assembly_staff_import[[#This Row],[First MI Name via NAME_SOURCE_KEY TEXT]]&amp;" "&amp;assembly_staff_import[[#This Row],[Last Name via NAME_SOURCE_KEY TEXT]]&amp;" "&amp;assembly_staff_import[[#This Row],[Suffix via NAME_SOURCE_KEY]])))</f>
        <v>Meg S Antz</v>
      </c>
      <c r="B1366" t="str">
        <f>TRIM(CONCATENATE(TRIM(assembly_staff_import[[#This Row],[Full Name]]), ", ", assembly_staff_import[[#This Row],[Title]]))</f>
        <v>Meg S Antz, Sr Analyst</v>
      </c>
      <c r="C1366" t="e">
        <f>assembly_staff_import[[#This Row],[Vlookup_groups]]</f>
        <v>#REF!</v>
      </c>
      <c r="D1366" t="str">
        <f>IF(assembly_staff_import[[#This Row],[Legislative Staff Type]]="Personal",assembly_staff_import[[#This Row],[Formatted Personal Staff Office]],"")</f>
        <v/>
      </c>
      <c r="E1366" t="s">
        <v>65</v>
      </c>
      <c r="F1366" s="19" t="s">
        <v>10913</v>
      </c>
      <c r="G1366" t="s">
        <v>1237</v>
      </c>
      <c r="H1366" t="str">
        <f>TRIM(PROPER((assembly_staff_import[[#This Row],[Last Name via NAME_SOURCE_KEY TEXT]]&amp;" "&amp;assembly_staff_import[[#This Row],[Suffix via NAME_SOURCE_KEY]])))</f>
        <v>Antz</v>
      </c>
      <c r="I1366" t="str">
        <f>PROPER(assembly_staff_import[[#This Row],[JOB TITLE_SOURCE_KEY]])</f>
        <v xml:space="preserve">Sr Analyst                                 </v>
      </c>
      <c r="J1366" t="s">
        <v>72</v>
      </c>
      <c r="K1366" t="str">
        <f>IF(assembly_staff_import[[#This Row],[Legislative Staff Type]]="Personal",assembly_staff_import[[#This Row],[Vlookup Reports To Person]], "")</f>
        <v/>
      </c>
      <c r="L1366" t="str">
        <f>PROPER(assembly_staff_import[[#This Row],[First MI Name via NAME_SOURCE_KEY TEXT]])</f>
        <v xml:space="preserve"> Meg S</v>
      </c>
      <c r="M1366" t="s">
        <v>23289</v>
      </c>
      <c r="N1366" t="str">
        <f>LOWER(CONCATENATE(assembly_staff_import[[#This Row],[Last Name]],LEFT(assembly_staff_import[[#This Row],[First Name (no initial)]],1),"@nyassembly.gov"))</f>
        <v>antzm@nyassembly.gov</v>
      </c>
      <c r="O1366" t="s">
        <v>30028</v>
      </c>
      <c r="P1366" t="e">
        <f>VLOOKUP(assembly_staff_import[[#This Row],[Full Name]],[3]!PEOPLE_March_20[#Data],1,0)</f>
        <v>#REF!</v>
      </c>
      <c r="Q1366" t="e">
        <f>VLOOKUP(assembly_staff_import[[#This Row],[Full Name]],[3]!Table17[#Data],3,0)</f>
        <v>#REF!</v>
      </c>
      <c r="R1366" t="e">
        <f>VLOOKUP(assembly_staff_import[[#This Row],[Formatted Works for Group]],[3]!Table7[#Data],1,0)</f>
        <v>#REF!</v>
      </c>
      <c r="S1366"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66" s="20" t="str">
        <f>TRIM(assembly_staff_import[[#This Row],[NAME_SOURCE_KEY]])</f>
        <v>ANTZ, MEG S</v>
      </c>
      <c r="U1366" t="s">
        <v>30029</v>
      </c>
      <c r="V1366" t="s">
        <v>30030</v>
      </c>
      <c r="W1366" t="s">
        <v>30031</v>
      </c>
      <c r="Y1366"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66" t="s">
        <v>29781</v>
      </c>
      <c r="AA1366" t="e">
        <f>VLOOKUP(assembly_staff_import[[#This Row],[Formatted and corrected Works for Group Text]],[3]!Table4[#Data],1,0)</f>
        <v>#REF!</v>
      </c>
      <c r="AB1366" t="e">
        <f>VLOOKUP(assembly_staff_import[[#This Row],[Formatted and corrected Works for Group Text]],[3]!Table5[#Data],2,0)</f>
        <v>#REF!</v>
      </c>
      <c r="AC1366" t="str">
        <f>IF(TRIM(assembly_staff_import[[#This Row],[PUBLIC INFO ADDR_SOURCE_KEY]])="CAPITOL, ALBANY", "Legislative / Capitol Office", "District Office")</f>
        <v>Legislative / Capitol Office</v>
      </c>
      <c r="AD1366" t="s">
        <v>29782</v>
      </c>
      <c r="AF1366" t="str">
        <f t="shared" si="71"/>
        <v xml:space="preserve">375 </v>
      </c>
      <c r="AG1366" t="s">
        <v>29782</v>
      </c>
      <c r="AH1366" t="s">
        <v>30032</v>
      </c>
      <c r="AI1366" t="s">
        <v>29811</v>
      </c>
      <c r="AJ1366" t="s">
        <v>23493</v>
      </c>
    </row>
    <row r="1367" spans="1:36" x14ac:dyDescent="0.2">
      <c r="A1367" t="str">
        <f>TRIM(PROPER((assembly_staff_import[[#This Row],[First MI Name via NAME_SOURCE_KEY TEXT]]&amp;" "&amp;assembly_staff_import[[#This Row],[Last Name via NAME_SOURCE_KEY TEXT]]&amp;" "&amp;assembly_staff_import[[#This Row],[Suffix via NAME_SOURCE_KEY]])))</f>
        <v>Michael P Szydlo</v>
      </c>
      <c r="B1367" t="str">
        <f>TRIM(CONCATENATE(TRIM(assembly_staff_import[[#This Row],[Full Name]]), ", ", assembly_staff_import[[#This Row],[Title]]))</f>
        <v>Michael P Szydlo, Sr Analyst</v>
      </c>
      <c r="C1367" t="e">
        <f>assembly_staff_import[[#This Row],[Vlookup_groups]]</f>
        <v>#REF!</v>
      </c>
      <c r="D1367" t="str">
        <f>IF(assembly_staff_import[[#This Row],[Legislative Staff Type]]="Personal",assembly_staff_import[[#This Row],[Formatted Personal Staff Office]],"")</f>
        <v/>
      </c>
      <c r="E1367" t="s">
        <v>65</v>
      </c>
      <c r="F1367" s="19" t="s">
        <v>10913</v>
      </c>
      <c r="G1367" t="s">
        <v>1237</v>
      </c>
      <c r="H1367" t="str">
        <f>TRIM(PROPER((assembly_staff_import[[#This Row],[Last Name via NAME_SOURCE_KEY TEXT]]&amp;" "&amp;assembly_staff_import[[#This Row],[Suffix via NAME_SOURCE_KEY]])))</f>
        <v>Szydlo</v>
      </c>
      <c r="I1367" t="str">
        <f>PROPER(assembly_staff_import[[#This Row],[JOB TITLE_SOURCE_KEY]])</f>
        <v xml:space="preserve">Sr Analyst                                 </v>
      </c>
      <c r="J1367" t="s">
        <v>72</v>
      </c>
      <c r="K1367" t="str">
        <f>IF(assembly_staff_import[[#This Row],[Legislative Staff Type]]="Personal",assembly_staff_import[[#This Row],[Vlookup Reports To Person]], "")</f>
        <v/>
      </c>
      <c r="L1367" t="str">
        <f>PROPER(assembly_staff_import[[#This Row],[First MI Name via NAME_SOURCE_KEY TEXT]])</f>
        <v xml:space="preserve"> Michael P</v>
      </c>
      <c r="M1367" t="s">
        <v>15009</v>
      </c>
      <c r="N1367" t="str">
        <f>LOWER(CONCATENATE(assembly_staff_import[[#This Row],[Last Name]],LEFT(assembly_staff_import[[#This Row],[First Name (no initial)]],1),"@nyassembly.gov"))</f>
        <v>szydlom@nyassembly.gov</v>
      </c>
      <c r="O1367" t="s">
        <v>3705</v>
      </c>
      <c r="P1367" t="e">
        <f>VLOOKUP(assembly_staff_import[[#This Row],[Full Name]],[3]!PEOPLE_March_20[#Data],1,0)</f>
        <v>#REF!</v>
      </c>
      <c r="Q1367" t="e">
        <f>VLOOKUP(assembly_staff_import[[#This Row],[Full Name]],[3]!Table17[#Data],3,0)</f>
        <v>#REF!</v>
      </c>
      <c r="R1367" t="e">
        <f>VLOOKUP(assembly_staff_import[[#This Row],[Formatted Works for Group]],[3]!Table7[#Data],1,0)</f>
        <v>#REF!</v>
      </c>
      <c r="S1367"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67" s="20" t="str">
        <f>TRIM(assembly_staff_import[[#This Row],[NAME_SOURCE_KEY]])</f>
        <v>SZYDLO, MICHAEL P</v>
      </c>
      <c r="U1367" t="s">
        <v>30033</v>
      </c>
      <c r="V1367" t="s">
        <v>30034</v>
      </c>
      <c r="W1367" t="s">
        <v>27458</v>
      </c>
      <c r="Y1367"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67" t="s">
        <v>29781</v>
      </c>
      <c r="AA1367" t="e">
        <f>VLOOKUP(assembly_staff_import[[#This Row],[Formatted and corrected Works for Group Text]],[3]!Table4[#Data],1,0)</f>
        <v>#REF!</v>
      </c>
      <c r="AB1367" t="e">
        <f>VLOOKUP(assembly_staff_import[[#This Row],[Formatted and corrected Works for Group Text]],[3]!Table5[#Data],2,0)</f>
        <v>#REF!</v>
      </c>
      <c r="AC1367" t="str">
        <f>IF(TRIM(assembly_staff_import[[#This Row],[PUBLIC INFO ADDR_SOURCE_KEY]])="CAPITOL, ALBANY", "Legislative / Capitol Office", "District Office")</f>
        <v>Legislative / Capitol Office</v>
      </c>
      <c r="AD1367" t="s">
        <v>29782</v>
      </c>
      <c r="AF1367" t="str">
        <f t="shared" ref="AF1367:AF1396" si="72">"375 "</f>
        <v xml:space="preserve">375 </v>
      </c>
      <c r="AG1367" t="s">
        <v>29782</v>
      </c>
      <c r="AH1367" t="s">
        <v>30035</v>
      </c>
      <c r="AI1367" t="s">
        <v>29811</v>
      </c>
      <c r="AJ1367" t="s">
        <v>23493</v>
      </c>
    </row>
    <row r="1368" spans="1:36" x14ac:dyDescent="0.2">
      <c r="A1368" t="str">
        <f>TRIM(PROPER((assembly_staff_import[[#This Row],[First MI Name via NAME_SOURCE_KEY TEXT]]&amp;" "&amp;assembly_staff_import[[#This Row],[Last Name via NAME_SOURCE_KEY TEXT]]&amp;" "&amp;assembly_staff_import[[#This Row],[Suffix via NAME_SOURCE_KEY]])))</f>
        <v>Michael R Hernandez</v>
      </c>
      <c r="B1368" t="str">
        <f>TRIM(CONCATENATE(TRIM(assembly_staff_import[[#This Row],[Full Name]]), ", ", assembly_staff_import[[#This Row],[Title]]))</f>
        <v>Michael R Hernandez, Asst Secy-Prog/Policy</v>
      </c>
      <c r="C1368" t="e">
        <f>assembly_staff_import[[#This Row],[Vlookup_groups]]</f>
        <v>#REF!</v>
      </c>
      <c r="D1368" t="str">
        <f>IF(assembly_staff_import[[#This Row],[Legislative Staff Type]]="Personal",assembly_staff_import[[#This Row],[Formatted Personal Staff Office]],"")</f>
        <v/>
      </c>
      <c r="E1368" t="s">
        <v>65</v>
      </c>
      <c r="F1368" s="19" t="s">
        <v>10913</v>
      </c>
      <c r="G1368" t="s">
        <v>1237</v>
      </c>
      <c r="H1368" t="str">
        <f>TRIM(PROPER((assembly_staff_import[[#This Row],[Last Name via NAME_SOURCE_KEY TEXT]]&amp;" "&amp;assembly_staff_import[[#This Row],[Suffix via NAME_SOURCE_KEY]])))</f>
        <v>Hernandez</v>
      </c>
      <c r="I1368" t="str">
        <f>PROPER(assembly_staff_import[[#This Row],[JOB TITLE_SOURCE_KEY]])</f>
        <v xml:space="preserve">Asst Secy-Prog/Policy                      </v>
      </c>
      <c r="J1368" t="s">
        <v>72</v>
      </c>
      <c r="K1368" t="str">
        <f>IF(assembly_staff_import[[#This Row],[Legislative Staff Type]]="Personal",assembly_staff_import[[#This Row],[Vlookup Reports To Person]], "")</f>
        <v/>
      </c>
      <c r="L1368" t="str">
        <f>PROPER(assembly_staff_import[[#This Row],[First MI Name via NAME_SOURCE_KEY TEXT]])</f>
        <v xml:space="preserve"> Michael R</v>
      </c>
      <c r="M1368" t="s">
        <v>17379</v>
      </c>
      <c r="N1368" t="str">
        <f>LOWER(CONCATENATE(assembly_staff_import[[#This Row],[Last Name]],LEFT(assembly_staff_import[[#This Row],[First Name (no initial)]],1),"@nyassembly.gov"))</f>
        <v>hernandezm@nyassembly.gov</v>
      </c>
      <c r="O1368" t="s">
        <v>3705</v>
      </c>
      <c r="P1368" t="e">
        <f>VLOOKUP(assembly_staff_import[[#This Row],[Full Name]],[3]!PEOPLE_March_20[#Data],1,0)</f>
        <v>#REF!</v>
      </c>
      <c r="Q1368" t="e">
        <f>VLOOKUP(assembly_staff_import[[#This Row],[Full Name]],[3]!Table17[#Data],3,0)</f>
        <v>#REF!</v>
      </c>
      <c r="R1368" t="e">
        <f>VLOOKUP(assembly_staff_import[[#This Row],[Formatted Works for Group]],[3]!Table7[#Data],1,0)</f>
        <v>#REF!</v>
      </c>
      <c r="S1368"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68" s="20" t="str">
        <f>TRIM(assembly_staff_import[[#This Row],[NAME_SOURCE_KEY]])</f>
        <v>HERNANDEZ, MICHAEL R</v>
      </c>
      <c r="U1368" t="s">
        <v>30036</v>
      </c>
      <c r="V1368" t="s">
        <v>27365</v>
      </c>
      <c r="W1368" t="s">
        <v>25015</v>
      </c>
      <c r="Y1368"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68" t="s">
        <v>29781</v>
      </c>
      <c r="AA1368" t="e">
        <f>VLOOKUP(assembly_staff_import[[#This Row],[Formatted and corrected Works for Group Text]],[3]!Table4[#Data],1,0)</f>
        <v>#REF!</v>
      </c>
      <c r="AB1368" t="e">
        <f>VLOOKUP(assembly_staff_import[[#This Row],[Formatted and corrected Works for Group Text]],[3]!Table5[#Data],2,0)</f>
        <v>#REF!</v>
      </c>
      <c r="AC1368" t="str">
        <f>IF(TRIM(assembly_staff_import[[#This Row],[PUBLIC INFO ADDR_SOURCE_KEY]])="CAPITOL, ALBANY", "Legislative / Capitol Office", "District Office")</f>
        <v>Legislative / Capitol Office</v>
      </c>
      <c r="AD1368" t="s">
        <v>29782</v>
      </c>
      <c r="AF1368" t="str">
        <f t="shared" si="72"/>
        <v xml:space="preserve">375 </v>
      </c>
      <c r="AG1368" t="s">
        <v>29782</v>
      </c>
      <c r="AH1368" t="s">
        <v>30037</v>
      </c>
      <c r="AI1368" t="s">
        <v>29784</v>
      </c>
      <c r="AJ1368" t="s">
        <v>23493</v>
      </c>
    </row>
    <row r="1369" spans="1:36" x14ac:dyDescent="0.2">
      <c r="A1369" t="str">
        <f>TRIM(PROPER((assembly_staff_import[[#This Row],[First MI Name via NAME_SOURCE_KEY TEXT]]&amp;" "&amp;assembly_staff_import[[#This Row],[Last Name via NAME_SOURCE_KEY TEXT]]&amp;" "&amp;assembly_staff_import[[#This Row],[Suffix via NAME_SOURCE_KEY]])))</f>
        <v>Michelle M Milot</v>
      </c>
      <c r="B1369" t="str">
        <f>TRIM(CONCATENATE(TRIM(assembly_staff_import[[#This Row],[Full Name]]), ", ", assembly_staff_import[[#This Row],[Title]]))</f>
        <v>Michelle M Milot, Princ Analyst</v>
      </c>
      <c r="C1369" t="e">
        <f>assembly_staff_import[[#This Row],[Vlookup_groups]]</f>
        <v>#REF!</v>
      </c>
      <c r="D1369" t="str">
        <f>IF(assembly_staff_import[[#This Row],[Legislative Staff Type]]="Personal",assembly_staff_import[[#This Row],[Formatted Personal Staff Office]],"")</f>
        <v/>
      </c>
      <c r="E1369" t="s">
        <v>65</v>
      </c>
      <c r="F1369" s="19" t="s">
        <v>10913</v>
      </c>
      <c r="G1369" t="s">
        <v>1237</v>
      </c>
      <c r="H1369" t="str">
        <f>TRIM(PROPER((assembly_staff_import[[#This Row],[Last Name via NAME_SOURCE_KEY TEXT]]&amp;" "&amp;assembly_staff_import[[#This Row],[Suffix via NAME_SOURCE_KEY]])))</f>
        <v>Milot</v>
      </c>
      <c r="I1369" t="str">
        <f>PROPER(assembly_staff_import[[#This Row],[JOB TITLE_SOURCE_KEY]])</f>
        <v xml:space="preserve">Princ Analyst                              </v>
      </c>
      <c r="J1369" t="s">
        <v>72</v>
      </c>
      <c r="K1369" t="str">
        <f>IF(assembly_staff_import[[#This Row],[Legislative Staff Type]]="Personal",assembly_staff_import[[#This Row],[Vlookup Reports To Person]], "")</f>
        <v/>
      </c>
      <c r="L1369" t="str">
        <f>PROPER(assembly_staff_import[[#This Row],[First MI Name via NAME_SOURCE_KEY TEXT]])</f>
        <v xml:space="preserve"> Michelle M</v>
      </c>
      <c r="M1369" t="s">
        <v>15712</v>
      </c>
      <c r="N1369" t="str">
        <f>LOWER(CONCATENATE(assembly_staff_import[[#This Row],[Last Name]],LEFT(assembly_staff_import[[#This Row],[First Name (no initial)]],1),"@nyassembly.gov"))</f>
        <v>milotm@nyassembly.gov</v>
      </c>
      <c r="O1369" t="s">
        <v>15628</v>
      </c>
      <c r="P1369" t="e">
        <f>VLOOKUP(assembly_staff_import[[#This Row],[Full Name]],[3]!PEOPLE_March_20[#Data],1,0)</f>
        <v>#REF!</v>
      </c>
      <c r="Q1369" t="e">
        <f>VLOOKUP(assembly_staff_import[[#This Row],[Full Name]],[3]!Table17[#Data],3,0)</f>
        <v>#REF!</v>
      </c>
      <c r="R1369" t="e">
        <f>VLOOKUP(assembly_staff_import[[#This Row],[Formatted Works for Group]],[3]!Table7[#Data],1,0)</f>
        <v>#REF!</v>
      </c>
      <c r="S1369"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69" s="20" t="str">
        <f>TRIM(assembly_staff_import[[#This Row],[NAME_SOURCE_KEY]])</f>
        <v>MILOT, MICHELLE M</v>
      </c>
      <c r="U1369" t="s">
        <v>30038</v>
      </c>
      <c r="V1369" t="s">
        <v>30039</v>
      </c>
      <c r="W1369" t="s">
        <v>30040</v>
      </c>
      <c r="Y1369"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69" t="s">
        <v>29781</v>
      </c>
      <c r="AA1369" t="e">
        <f>VLOOKUP(assembly_staff_import[[#This Row],[Formatted and corrected Works for Group Text]],[3]!Table4[#Data],1,0)</f>
        <v>#REF!</v>
      </c>
      <c r="AB1369" t="e">
        <f>VLOOKUP(assembly_staff_import[[#This Row],[Formatted and corrected Works for Group Text]],[3]!Table5[#Data],2,0)</f>
        <v>#REF!</v>
      </c>
      <c r="AC1369" t="str">
        <f>IF(TRIM(assembly_staff_import[[#This Row],[PUBLIC INFO ADDR_SOURCE_KEY]])="CAPITOL, ALBANY", "Legislative / Capitol Office", "District Office")</f>
        <v>Legislative / Capitol Office</v>
      </c>
      <c r="AD1369" t="s">
        <v>29782</v>
      </c>
      <c r="AF1369" t="str">
        <f t="shared" si="72"/>
        <v xml:space="preserve">375 </v>
      </c>
      <c r="AG1369" t="s">
        <v>29782</v>
      </c>
      <c r="AH1369" t="s">
        <v>30041</v>
      </c>
      <c r="AI1369" t="s">
        <v>29798</v>
      </c>
      <c r="AJ1369" t="s">
        <v>23493</v>
      </c>
    </row>
    <row r="1370" spans="1:36" x14ac:dyDescent="0.2">
      <c r="A1370" t="str">
        <f>TRIM(PROPER((assembly_staff_import[[#This Row],[First MI Name via NAME_SOURCE_KEY TEXT]]&amp;" "&amp;assembly_staff_import[[#This Row],[Last Name via NAME_SOURCE_KEY TEXT]]&amp;" "&amp;assembly_staff_import[[#This Row],[Suffix via NAME_SOURCE_KEY]])))</f>
        <v>Molly A Mcdonald</v>
      </c>
      <c r="B1370" t="str">
        <f>TRIM(CONCATENATE(TRIM(assembly_staff_import[[#This Row],[Full Name]]), ", ", assembly_staff_import[[#This Row],[Title]]))</f>
        <v>Molly A Mcdonald, Exec Secy</v>
      </c>
      <c r="C1370" t="e">
        <f>assembly_staff_import[[#This Row],[Vlookup_groups]]</f>
        <v>#REF!</v>
      </c>
      <c r="D1370" t="str">
        <f>IF(assembly_staff_import[[#This Row],[Legislative Staff Type]]="Personal",assembly_staff_import[[#This Row],[Formatted Personal Staff Office]],"")</f>
        <v/>
      </c>
      <c r="E1370" t="s">
        <v>65</v>
      </c>
      <c r="F1370" s="19" t="s">
        <v>10913</v>
      </c>
      <c r="G1370" t="s">
        <v>1237</v>
      </c>
      <c r="H1370" t="str">
        <f>TRIM(PROPER((assembly_staff_import[[#This Row],[Last Name via NAME_SOURCE_KEY TEXT]]&amp;" "&amp;assembly_staff_import[[#This Row],[Suffix via NAME_SOURCE_KEY]])))</f>
        <v>Mcdonald</v>
      </c>
      <c r="I1370" t="str">
        <f>PROPER(assembly_staff_import[[#This Row],[JOB TITLE_SOURCE_KEY]])</f>
        <v xml:space="preserve">Exec Secy                                  </v>
      </c>
      <c r="J1370" t="s">
        <v>72</v>
      </c>
      <c r="K1370" t="str">
        <f>IF(assembly_staff_import[[#This Row],[Legislative Staff Type]]="Personal",assembly_staff_import[[#This Row],[Vlookup Reports To Person]], "")</f>
        <v/>
      </c>
      <c r="L1370" t="str">
        <f>PROPER(assembly_staff_import[[#This Row],[First MI Name via NAME_SOURCE_KEY TEXT]])</f>
        <v xml:space="preserve"> Molly A</v>
      </c>
      <c r="M1370" t="s">
        <v>15966</v>
      </c>
      <c r="N1370" t="str">
        <f>LOWER(CONCATENATE(assembly_staff_import[[#This Row],[Last Name]],LEFT(assembly_staff_import[[#This Row],[First Name (no initial)]],1),"@nyassembly.gov"))</f>
        <v>mcdonaldm@nyassembly.gov</v>
      </c>
      <c r="O1370" t="s">
        <v>15599</v>
      </c>
      <c r="P1370" t="e">
        <f>VLOOKUP(assembly_staff_import[[#This Row],[Full Name]],[3]!PEOPLE_March_20[#Data],1,0)</f>
        <v>#REF!</v>
      </c>
      <c r="Q1370" t="e">
        <f>VLOOKUP(assembly_staff_import[[#This Row],[Full Name]],[3]!Table17[#Data],3,0)</f>
        <v>#REF!</v>
      </c>
      <c r="R1370" t="e">
        <f>VLOOKUP(assembly_staff_import[[#This Row],[Formatted Works for Group]],[3]!Table7[#Data],1,0)</f>
        <v>#REF!</v>
      </c>
      <c r="S1370"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70" s="20" t="str">
        <f>TRIM(assembly_staff_import[[#This Row],[NAME_SOURCE_KEY]])</f>
        <v>MCDONALD, MOLLY A</v>
      </c>
      <c r="U1370" t="s">
        <v>30042</v>
      </c>
      <c r="V1370" t="s">
        <v>27132</v>
      </c>
      <c r="W1370" t="s">
        <v>30043</v>
      </c>
      <c r="Y1370"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70" t="s">
        <v>29781</v>
      </c>
      <c r="AA1370" t="e">
        <f>VLOOKUP(assembly_staff_import[[#This Row],[Formatted and corrected Works for Group Text]],[3]!Table4[#Data],1,0)</f>
        <v>#REF!</v>
      </c>
      <c r="AB1370" t="e">
        <f>VLOOKUP(assembly_staff_import[[#This Row],[Formatted and corrected Works for Group Text]],[3]!Table5[#Data],2,0)</f>
        <v>#REF!</v>
      </c>
      <c r="AC1370" t="str">
        <f>IF(TRIM(assembly_staff_import[[#This Row],[PUBLIC INFO ADDR_SOURCE_KEY]])="CAPITOL, ALBANY", "Legislative / Capitol Office", "District Office")</f>
        <v>Legislative / Capitol Office</v>
      </c>
      <c r="AD1370" t="s">
        <v>29782</v>
      </c>
      <c r="AF1370" t="str">
        <f t="shared" si="72"/>
        <v xml:space="preserve">375 </v>
      </c>
      <c r="AG1370" t="s">
        <v>29782</v>
      </c>
      <c r="AH1370" t="s">
        <v>30044</v>
      </c>
      <c r="AI1370" t="s">
        <v>24079</v>
      </c>
      <c r="AJ1370" t="s">
        <v>23493</v>
      </c>
    </row>
    <row r="1371" spans="1:36" x14ac:dyDescent="0.2">
      <c r="A1371" t="str">
        <f>TRIM(PROPER((assembly_staff_import[[#This Row],[First MI Name via NAME_SOURCE_KEY TEXT]]&amp;" "&amp;assembly_staff_import[[#This Row],[Last Name via NAME_SOURCE_KEY TEXT]]&amp;" "&amp;assembly_staff_import[[#This Row],[Suffix via NAME_SOURCE_KEY]])))</f>
        <v>Naomi R Schultz</v>
      </c>
      <c r="B1371" t="str">
        <f>TRIM(CONCATENATE(TRIM(assembly_staff_import[[#This Row],[Full Name]]), ", ", assembly_staff_import[[#This Row],[Title]]))</f>
        <v>Naomi R Schultz, Princ Analyst</v>
      </c>
      <c r="C1371" t="e">
        <f>assembly_staff_import[[#This Row],[Vlookup_groups]]</f>
        <v>#REF!</v>
      </c>
      <c r="D1371" t="str">
        <f>IF(assembly_staff_import[[#This Row],[Legislative Staff Type]]="Personal",assembly_staff_import[[#This Row],[Formatted Personal Staff Office]],"")</f>
        <v/>
      </c>
      <c r="E1371" t="s">
        <v>65</v>
      </c>
      <c r="F1371" s="19" t="s">
        <v>10913</v>
      </c>
      <c r="G1371" t="s">
        <v>1237</v>
      </c>
      <c r="H1371" t="str">
        <f>TRIM(PROPER((assembly_staff_import[[#This Row],[Last Name via NAME_SOURCE_KEY TEXT]]&amp;" "&amp;assembly_staff_import[[#This Row],[Suffix via NAME_SOURCE_KEY]])))</f>
        <v>Schultz</v>
      </c>
      <c r="I1371" t="str">
        <f>PROPER(assembly_staff_import[[#This Row],[JOB TITLE_SOURCE_KEY]])</f>
        <v xml:space="preserve">Princ Analyst                              </v>
      </c>
      <c r="J1371" t="s">
        <v>72</v>
      </c>
      <c r="K1371" t="str">
        <f>IF(assembly_staff_import[[#This Row],[Legislative Staff Type]]="Personal",assembly_staff_import[[#This Row],[Vlookup Reports To Person]], "")</f>
        <v/>
      </c>
      <c r="L1371" t="str">
        <f>PROPER(assembly_staff_import[[#This Row],[First MI Name via NAME_SOURCE_KEY TEXT]])</f>
        <v xml:space="preserve"> Naomi R</v>
      </c>
      <c r="M1371" t="s">
        <v>15236</v>
      </c>
      <c r="N1371" t="str">
        <f>LOWER(CONCATENATE(assembly_staff_import[[#This Row],[Last Name]],LEFT(assembly_staff_import[[#This Row],[First Name (no initial)]],1),"@nyassembly.gov"))</f>
        <v>schultzn@nyassembly.gov</v>
      </c>
      <c r="O1371" t="s">
        <v>30045</v>
      </c>
      <c r="P1371" t="e">
        <f>VLOOKUP(assembly_staff_import[[#This Row],[Full Name]],[3]!PEOPLE_March_20[#Data],1,0)</f>
        <v>#REF!</v>
      </c>
      <c r="Q1371" t="e">
        <f>VLOOKUP(assembly_staff_import[[#This Row],[Full Name]],[3]!Table17[#Data],3,0)</f>
        <v>#REF!</v>
      </c>
      <c r="R1371" t="e">
        <f>VLOOKUP(assembly_staff_import[[#This Row],[Formatted Works for Group]],[3]!Table7[#Data],1,0)</f>
        <v>#REF!</v>
      </c>
      <c r="S1371"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71" s="20" t="str">
        <f>TRIM(assembly_staff_import[[#This Row],[NAME_SOURCE_KEY]])</f>
        <v>SCHULTZ, NAOMI R</v>
      </c>
      <c r="U1371" t="s">
        <v>30046</v>
      </c>
      <c r="V1371" t="s">
        <v>30047</v>
      </c>
      <c r="W1371" t="s">
        <v>30048</v>
      </c>
      <c r="Y1371"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71" t="s">
        <v>29781</v>
      </c>
      <c r="AA1371" t="e">
        <f>VLOOKUP(assembly_staff_import[[#This Row],[Formatted and corrected Works for Group Text]],[3]!Table4[#Data],1,0)</f>
        <v>#REF!</v>
      </c>
      <c r="AB1371" t="e">
        <f>VLOOKUP(assembly_staff_import[[#This Row],[Formatted and corrected Works for Group Text]],[3]!Table5[#Data],2,0)</f>
        <v>#REF!</v>
      </c>
      <c r="AC1371" t="str">
        <f>IF(TRIM(assembly_staff_import[[#This Row],[PUBLIC INFO ADDR_SOURCE_KEY]])="CAPITOL, ALBANY", "Legislative / Capitol Office", "District Office")</f>
        <v>Legislative / Capitol Office</v>
      </c>
      <c r="AD1371" t="s">
        <v>29782</v>
      </c>
      <c r="AF1371" t="str">
        <f t="shared" si="72"/>
        <v xml:space="preserve">375 </v>
      </c>
      <c r="AG1371" t="s">
        <v>29782</v>
      </c>
      <c r="AH1371" t="s">
        <v>30049</v>
      </c>
      <c r="AI1371" t="s">
        <v>29798</v>
      </c>
      <c r="AJ1371" t="s">
        <v>23493</v>
      </c>
    </row>
    <row r="1372" spans="1:36" x14ac:dyDescent="0.2">
      <c r="A1372" t="str">
        <f>TRIM(PROPER((assembly_staff_import[[#This Row],[First MI Name via NAME_SOURCE_KEY TEXT]]&amp;" "&amp;assembly_staff_import[[#This Row],[Last Name via NAME_SOURCE_KEY TEXT]]&amp;" "&amp;assembly_staff_import[[#This Row],[Suffix via NAME_SOURCE_KEY]])))</f>
        <v>Nathaniel J Jenkins</v>
      </c>
      <c r="B1372" t="str">
        <f>TRIM(CONCATENATE(TRIM(assembly_staff_import[[#This Row],[Full Name]]), ", ", assembly_staff_import[[#This Row],[Title]]))</f>
        <v>Nathaniel J Jenkins, Sr Analyst</v>
      </c>
      <c r="C1372" t="e">
        <f>assembly_staff_import[[#This Row],[Vlookup_groups]]</f>
        <v>#REF!</v>
      </c>
      <c r="D1372" t="str">
        <f>IF(assembly_staff_import[[#This Row],[Legislative Staff Type]]="Personal",assembly_staff_import[[#This Row],[Formatted Personal Staff Office]],"")</f>
        <v/>
      </c>
      <c r="E1372" t="s">
        <v>65</v>
      </c>
      <c r="F1372" s="19" t="s">
        <v>10913</v>
      </c>
      <c r="G1372" t="s">
        <v>1237</v>
      </c>
      <c r="H1372" t="str">
        <f>TRIM(PROPER((assembly_staff_import[[#This Row],[Last Name via NAME_SOURCE_KEY TEXT]]&amp;" "&amp;assembly_staff_import[[#This Row],[Suffix via NAME_SOURCE_KEY]])))</f>
        <v>Jenkins</v>
      </c>
      <c r="I1372" t="str">
        <f>PROPER(assembly_staff_import[[#This Row],[JOB TITLE_SOURCE_KEY]])</f>
        <v xml:space="preserve">Sr Analyst                                 </v>
      </c>
      <c r="J1372" t="s">
        <v>72</v>
      </c>
      <c r="K1372" t="str">
        <f>IF(assembly_staff_import[[#This Row],[Legislative Staff Type]]="Personal",assembly_staff_import[[#This Row],[Vlookup Reports To Person]], "")</f>
        <v/>
      </c>
      <c r="L1372" t="str">
        <f>PROPER(assembly_staff_import[[#This Row],[First MI Name via NAME_SOURCE_KEY TEXT]])</f>
        <v xml:space="preserve"> Nathaniel J</v>
      </c>
      <c r="M1372" t="s">
        <v>17170</v>
      </c>
      <c r="N1372" t="str">
        <f>LOWER(CONCATENATE(assembly_staff_import[[#This Row],[Last Name]],LEFT(assembly_staff_import[[#This Row],[First Name (no initial)]],1),"@nyassembly.gov"))</f>
        <v>jenkinsn@nyassembly.gov</v>
      </c>
      <c r="O1372" t="s">
        <v>30050</v>
      </c>
      <c r="P1372" t="e">
        <f>VLOOKUP(assembly_staff_import[[#This Row],[Full Name]],[3]!PEOPLE_March_20[#Data],1,0)</f>
        <v>#REF!</v>
      </c>
      <c r="Q1372" t="e">
        <f>VLOOKUP(assembly_staff_import[[#This Row],[Full Name]],[3]!Table17[#Data],3,0)</f>
        <v>#REF!</v>
      </c>
      <c r="R1372" t="e">
        <f>VLOOKUP(assembly_staff_import[[#This Row],[Formatted Works for Group]],[3]!Table7[#Data],1,0)</f>
        <v>#REF!</v>
      </c>
      <c r="S1372"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72" s="20" t="str">
        <f>TRIM(assembly_staff_import[[#This Row],[NAME_SOURCE_KEY]])</f>
        <v>JENKINS, NATHANIEL J</v>
      </c>
      <c r="U1372" t="s">
        <v>30051</v>
      </c>
      <c r="V1372" t="s">
        <v>29867</v>
      </c>
      <c r="W1372" t="s">
        <v>30052</v>
      </c>
      <c r="Y1372"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72" t="s">
        <v>29781</v>
      </c>
      <c r="AA1372" t="e">
        <f>VLOOKUP(assembly_staff_import[[#This Row],[Formatted and corrected Works for Group Text]],[3]!Table4[#Data],1,0)</f>
        <v>#REF!</v>
      </c>
      <c r="AB1372" t="e">
        <f>VLOOKUP(assembly_staff_import[[#This Row],[Formatted and corrected Works for Group Text]],[3]!Table5[#Data],2,0)</f>
        <v>#REF!</v>
      </c>
      <c r="AC1372" t="str">
        <f>IF(TRIM(assembly_staff_import[[#This Row],[PUBLIC INFO ADDR_SOURCE_KEY]])="CAPITOL, ALBANY", "Legislative / Capitol Office", "District Office")</f>
        <v>Legislative / Capitol Office</v>
      </c>
      <c r="AD1372" t="s">
        <v>29782</v>
      </c>
      <c r="AF1372" t="str">
        <f t="shared" si="72"/>
        <v xml:space="preserve">375 </v>
      </c>
      <c r="AG1372" t="s">
        <v>29782</v>
      </c>
      <c r="AH1372" t="s">
        <v>30053</v>
      </c>
      <c r="AI1372" t="s">
        <v>29811</v>
      </c>
      <c r="AJ1372" t="s">
        <v>23493</v>
      </c>
    </row>
    <row r="1373" spans="1:36" x14ac:dyDescent="0.2">
      <c r="A1373" t="str">
        <f>TRIM(PROPER((assembly_staff_import[[#This Row],[First MI Name via NAME_SOURCE_KEY TEXT]]&amp;" "&amp;assembly_staff_import[[#This Row],[Last Name via NAME_SOURCE_KEY TEXT]]&amp;" "&amp;assembly_staff_import[[#This Row],[Suffix via NAME_SOURCE_KEY]])))</f>
        <v>Nicole A Duckham</v>
      </c>
      <c r="B1373" t="str">
        <f>TRIM(CONCATENATE(TRIM(assembly_staff_import[[#This Row],[Full Name]]), ", ", assembly_staff_import[[#This Row],[Title]]))</f>
        <v>Nicole A Duckham, Analyst</v>
      </c>
      <c r="C1373" t="e">
        <f>assembly_staff_import[[#This Row],[Vlookup_groups]]</f>
        <v>#REF!</v>
      </c>
      <c r="D1373" t="str">
        <f>IF(assembly_staff_import[[#This Row],[Legislative Staff Type]]="Personal",assembly_staff_import[[#This Row],[Formatted Personal Staff Office]],"")</f>
        <v/>
      </c>
      <c r="E1373" t="s">
        <v>65</v>
      </c>
      <c r="F1373" s="19" t="s">
        <v>10913</v>
      </c>
      <c r="G1373" t="s">
        <v>1237</v>
      </c>
      <c r="H1373" t="str">
        <f>TRIM(PROPER((assembly_staff_import[[#This Row],[Last Name via NAME_SOURCE_KEY TEXT]]&amp;" "&amp;assembly_staff_import[[#This Row],[Suffix via NAME_SOURCE_KEY]])))</f>
        <v>Duckham</v>
      </c>
      <c r="I1373" t="str">
        <f>PROPER(assembly_staff_import[[#This Row],[JOB TITLE_SOURCE_KEY]])</f>
        <v xml:space="preserve">Analyst                                    </v>
      </c>
      <c r="J1373" t="s">
        <v>72</v>
      </c>
      <c r="K1373" t="str">
        <f>IF(assembly_staff_import[[#This Row],[Legislative Staff Type]]="Personal",assembly_staff_import[[#This Row],[Vlookup Reports To Person]], "")</f>
        <v/>
      </c>
      <c r="L1373" t="str">
        <f>PROPER(assembly_staff_import[[#This Row],[First MI Name via NAME_SOURCE_KEY TEXT]])</f>
        <v xml:space="preserve"> Nicole A</v>
      </c>
      <c r="M1373" t="s">
        <v>15097</v>
      </c>
      <c r="N1373" t="str">
        <f>LOWER(CONCATENATE(assembly_staff_import[[#This Row],[Last Name]],LEFT(assembly_staff_import[[#This Row],[First Name (no initial)]],1),"@nyassembly.gov"))</f>
        <v>duckhamn@nyassembly.gov</v>
      </c>
      <c r="O1373" t="s">
        <v>23854</v>
      </c>
      <c r="P1373" t="e">
        <f>VLOOKUP(assembly_staff_import[[#This Row],[Full Name]],[3]!PEOPLE_March_20[#Data],1,0)</f>
        <v>#REF!</v>
      </c>
      <c r="Q1373" t="e">
        <f>VLOOKUP(assembly_staff_import[[#This Row],[Full Name]],[3]!Table17[#Data],3,0)</f>
        <v>#REF!</v>
      </c>
      <c r="R1373" t="e">
        <f>VLOOKUP(assembly_staff_import[[#This Row],[Formatted Works for Group]],[3]!Table7[#Data],1,0)</f>
        <v>#REF!</v>
      </c>
      <c r="S1373"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73" s="20" t="str">
        <f>TRIM(assembly_staff_import[[#This Row],[NAME_SOURCE_KEY]])</f>
        <v>DUCKHAM, NICOLE A</v>
      </c>
      <c r="U1373" t="s">
        <v>30054</v>
      </c>
      <c r="V1373" t="s">
        <v>30055</v>
      </c>
      <c r="W1373" t="s">
        <v>30056</v>
      </c>
      <c r="Y1373"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73" t="s">
        <v>29781</v>
      </c>
      <c r="AA1373" t="e">
        <f>VLOOKUP(assembly_staff_import[[#This Row],[Formatted and corrected Works for Group Text]],[3]!Table4[#Data],1,0)</f>
        <v>#REF!</v>
      </c>
      <c r="AB1373" t="e">
        <f>VLOOKUP(assembly_staff_import[[#This Row],[Formatted and corrected Works for Group Text]],[3]!Table5[#Data],2,0)</f>
        <v>#REF!</v>
      </c>
      <c r="AC1373" t="str">
        <f>IF(TRIM(assembly_staff_import[[#This Row],[PUBLIC INFO ADDR_SOURCE_KEY]])="CAPITOL, ALBANY", "Legislative / Capitol Office", "District Office")</f>
        <v>Legislative / Capitol Office</v>
      </c>
      <c r="AD1373" t="s">
        <v>29782</v>
      </c>
      <c r="AF1373" t="str">
        <f t="shared" si="72"/>
        <v xml:space="preserve">375 </v>
      </c>
      <c r="AG1373" t="s">
        <v>29782</v>
      </c>
      <c r="AH1373" t="s">
        <v>30057</v>
      </c>
      <c r="AI1373" t="s">
        <v>29816</v>
      </c>
      <c r="AJ1373" t="s">
        <v>23493</v>
      </c>
    </row>
    <row r="1374" spans="1:36" x14ac:dyDescent="0.2">
      <c r="A1374" t="str">
        <f>TRIM(PROPER((assembly_staff_import[[#This Row],[First MI Name via NAME_SOURCE_KEY TEXT]]&amp;" "&amp;assembly_staff_import[[#This Row],[Last Name via NAME_SOURCE_KEY TEXT]]&amp;" "&amp;assembly_staff_import[[#This Row],[Suffix via NAME_SOURCE_KEY]])))</f>
        <v>Nicole M Van Auken</v>
      </c>
      <c r="B1374" t="str">
        <f>TRIM(CONCATENATE(TRIM(assembly_staff_import[[#This Row],[Full Name]]), ", ", assembly_staff_import[[#This Row],[Title]]))</f>
        <v>Nicole M Van Auken, Exec Secy</v>
      </c>
      <c r="C1374" t="e">
        <f>assembly_staff_import[[#This Row],[Vlookup_groups]]</f>
        <v>#REF!</v>
      </c>
      <c r="D1374" t="str">
        <f>IF(assembly_staff_import[[#This Row],[Legislative Staff Type]]="Personal",assembly_staff_import[[#This Row],[Formatted Personal Staff Office]],"")</f>
        <v/>
      </c>
      <c r="E1374" t="s">
        <v>65</v>
      </c>
      <c r="F1374" s="19" t="s">
        <v>10913</v>
      </c>
      <c r="G1374" t="s">
        <v>1237</v>
      </c>
      <c r="H1374" t="str">
        <f>TRIM(PROPER((assembly_staff_import[[#This Row],[Last Name via NAME_SOURCE_KEY TEXT]]&amp;" "&amp;assembly_staff_import[[#This Row],[Suffix via NAME_SOURCE_KEY]])))</f>
        <v>Van Auken</v>
      </c>
      <c r="I1374" t="str">
        <f>PROPER(assembly_staff_import[[#This Row],[JOB TITLE_SOURCE_KEY]])</f>
        <v xml:space="preserve">Exec Secy                                  </v>
      </c>
      <c r="J1374" t="s">
        <v>72</v>
      </c>
      <c r="K1374" t="str">
        <f>IF(assembly_staff_import[[#This Row],[Legislative Staff Type]]="Personal",assembly_staff_import[[#This Row],[Vlookup Reports To Person]], "")</f>
        <v/>
      </c>
      <c r="L1374" t="str">
        <f>PROPER(assembly_staff_import[[#This Row],[First MI Name via NAME_SOURCE_KEY TEXT]])</f>
        <v xml:space="preserve"> Nicole M</v>
      </c>
      <c r="M1374" t="s">
        <v>14977</v>
      </c>
      <c r="N1374" t="str">
        <f>LOWER(CONCATENATE(assembly_staff_import[[#This Row],[Last Name]],LEFT(assembly_staff_import[[#This Row],[First Name (no initial)]],1),"@nyassembly.gov"))</f>
        <v>van aukenn@nyassembly.gov</v>
      </c>
      <c r="O1374" t="s">
        <v>23854</v>
      </c>
      <c r="P1374" t="e">
        <f>VLOOKUP(assembly_staff_import[[#This Row],[Full Name]],[3]!PEOPLE_March_20[#Data],1,0)</f>
        <v>#REF!</v>
      </c>
      <c r="Q1374" t="e">
        <f>VLOOKUP(assembly_staff_import[[#This Row],[Full Name]],[3]!Table17[#Data],3,0)</f>
        <v>#REF!</v>
      </c>
      <c r="R1374" t="e">
        <f>VLOOKUP(assembly_staff_import[[#This Row],[Formatted Works for Group]],[3]!Table7[#Data],1,0)</f>
        <v>#REF!</v>
      </c>
      <c r="S1374"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74" s="20" t="str">
        <f>TRIM(assembly_staff_import[[#This Row],[NAME_SOURCE_KEY]])</f>
        <v>VAN AUKEN, NICOLE M</v>
      </c>
      <c r="U1374" t="s">
        <v>30058</v>
      </c>
      <c r="V1374" t="s">
        <v>30059</v>
      </c>
      <c r="W1374" t="s">
        <v>25433</v>
      </c>
      <c r="Y1374"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74" t="s">
        <v>29781</v>
      </c>
      <c r="AA1374" t="e">
        <f>VLOOKUP(assembly_staff_import[[#This Row],[Formatted and corrected Works for Group Text]],[3]!Table4[#Data],1,0)</f>
        <v>#REF!</v>
      </c>
      <c r="AB1374" t="e">
        <f>VLOOKUP(assembly_staff_import[[#This Row],[Formatted and corrected Works for Group Text]],[3]!Table5[#Data],2,0)</f>
        <v>#REF!</v>
      </c>
      <c r="AC1374" t="str">
        <f>IF(TRIM(assembly_staff_import[[#This Row],[PUBLIC INFO ADDR_SOURCE_KEY]])="CAPITOL, ALBANY", "Legislative / Capitol Office", "District Office")</f>
        <v>Legislative / Capitol Office</v>
      </c>
      <c r="AD1374" t="s">
        <v>29782</v>
      </c>
      <c r="AF1374" t="str">
        <f t="shared" si="72"/>
        <v xml:space="preserve">375 </v>
      </c>
      <c r="AG1374" t="s">
        <v>29782</v>
      </c>
      <c r="AH1374" t="s">
        <v>30060</v>
      </c>
      <c r="AI1374" t="s">
        <v>24079</v>
      </c>
      <c r="AJ1374" t="s">
        <v>23493</v>
      </c>
    </row>
    <row r="1375" spans="1:36" x14ac:dyDescent="0.2">
      <c r="A1375" t="str">
        <f>TRIM(PROPER((assembly_staff_import[[#This Row],[First MI Name via NAME_SOURCE_KEY TEXT]]&amp;" "&amp;assembly_staff_import[[#This Row],[Last Name via NAME_SOURCE_KEY TEXT]]&amp;" "&amp;assembly_staff_import[[#This Row],[Suffix via NAME_SOURCE_KEY]])))</f>
        <v>Omar S Mcgill</v>
      </c>
      <c r="B1375" t="str">
        <f>TRIM(CONCATENATE(TRIM(assembly_staff_import[[#This Row],[Full Name]]), ", ", assembly_staff_import[[#This Row],[Title]]))</f>
        <v>Omar S Mcgill, Committee Asst</v>
      </c>
      <c r="C1375" t="e">
        <f>assembly_staff_import[[#This Row],[Vlookup_groups]]</f>
        <v>#REF!</v>
      </c>
      <c r="D1375" t="str">
        <f>IF(assembly_staff_import[[#This Row],[Legislative Staff Type]]="Personal",assembly_staff_import[[#This Row],[Formatted Personal Staff Office]],"")</f>
        <v/>
      </c>
      <c r="E1375" t="s">
        <v>65</v>
      </c>
      <c r="F1375" s="19" t="s">
        <v>10913</v>
      </c>
      <c r="G1375" t="s">
        <v>1237</v>
      </c>
      <c r="H1375" t="str">
        <f>TRIM(PROPER((assembly_staff_import[[#This Row],[Last Name via NAME_SOURCE_KEY TEXT]]&amp;" "&amp;assembly_staff_import[[#This Row],[Suffix via NAME_SOURCE_KEY]])))</f>
        <v>Mcgill</v>
      </c>
      <c r="I1375" t="str">
        <f>PROPER(assembly_staff_import[[#This Row],[JOB TITLE_SOURCE_KEY]])</f>
        <v xml:space="preserve">Committee Asst                             </v>
      </c>
      <c r="J1375" t="s">
        <v>72</v>
      </c>
      <c r="K1375" t="str">
        <f>IF(assembly_staff_import[[#This Row],[Legislative Staff Type]]="Personal",assembly_staff_import[[#This Row],[Vlookup Reports To Person]], "")</f>
        <v/>
      </c>
      <c r="L1375" t="str">
        <f>PROPER(assembly_staff_import[[#This Row],[First MI Name via NAME_SOURCE_KEY TEXT]])</f>
        <v xml:space="preserve"> Omar S</v>
      </c>
      <c r="M1375" t="s">
        <v>15577</v>
      </c>
      <c r="N1375" t="str">
        <f>LOWER(CONCATENATE(assembly_staff_import[[#This Row],[Last Name]],LEFT(assembly_staff_import[[#This Row],[First Name (no initial)]],1),"@nyassembly.gov"))</f>
        <v>mcgillo@nyassembly.gov</v>
      </c>
      <c r="O1375" t="s">
        <v>30061</v>
      </c>
      <c r="P1375" t="e">
        <f>VLOOKUP(assembly_staff_import[[#This Row],[Full Name]],[3]!PEOPLE_March_20[#Data],1,0)</f>
        <v>#REF!</v>
      </c>
      <c r="Q1375" t="e">
        <f>VLOOKUP(assembly_staff_import[[#This Row],[Full Name]],[3]!Table17[#Data],3,0)</f>
        <v>#REF!</v>
      </c>
      <c r="R1375" t="e">
        <f>VLOOKUP(assembly_staff_import[[#This Row],[Formatted Works for Group]],[3]!Table7[#Data],1,0)</f>
        <v>#REF!</v>
      </c>
      <c r="S1375"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75" s="20" t="str">
        <f>TRIM(assembly_staff_import[[#This Row],[NAME_SOURCE_KEY]])</f>
        <v>MCGILL, OMAR S</v>
      </c>
      <c r="U1375" t="s">
        <v>30062</v>
      </c>
      <c r="V1375" t="s">
        <v>30063</v>
      </c>
      <c r="W1375" t="s">
        <v>30064</v>
      </c>
      <c r="Y1375"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75" t="s">
        <v>29781</v>
      </c>
      <c r="AA1375" t="e">
        <f>VLOOKUP(assembly_staff_import[[#This Row],[Formatted and corrected Works for Group Text]],[3]!Table4[#Data],1,0)</f>
        <v>#REF!</v>
      </c>
      <c r="AB1375" t="e">
        <f>VLOOKUP(assembly_staff_import[[#This Row],[Formatted and corrected Works for Group Text]],[3]!Table5[#Data],2,0)</f>
        <v>#REF!</v>
      </c>
      <c r="AC1375" t="str">
        <f>IF(TRIM(assembly_staff_import[[#This Row],[PUBLIC INFO ADDR_SOURCE_KEY]])="CAPITOL, ALBANY", "Legislative / Capitol Office", "District Office")</f>
        <v>Legislative / Capitol Office</v>
      </c>
      <c r="AD1375" t="s">
        <v>29782</v>
      </c>
      <c r="AF1375" t="str">
        <f t="shared" si="72"/>
        <v xml:space="preserve">375 </v>
      </c>
      <c r="AG1375" t="s">
        <v>29782</v>
      </c>
      <c r="AH1375" t="s">
        <v>30065</v>
      </c>
      <c r="AI1375" t="s">
        <v>29803</v>
      </c>
      <c r="AJ1375" t="s">
        <v>23493</v>
      </c>
    </row>
    <row r="1376" spans="1:36" x14ac:dyDescent="0.2">
      <c r="A1376" t="str">
        <f>TRIM(PROPER((assembly_staff_import[[#This Row],[First MI Name via NAME_SOURCE_KEY TEXT]]&amp;" "&amp;assembly_staff_import[[#This Row],[Last Name via NAME_SOURCE_KEY TEXT]]&amp;" "&amp;assembly_staff_import[[#This Row],[Suffix via NAME_SOURCE_KEY]])))</f>
        <v>Patrick A Golden</v>
      </c>
      <c r="B1376" t="str">
        <f>TRIM(CONCATENATE(TRIM(assembly_staff_import[[#This Row],[Full Name]]), ", ", assembly_staff_import[[#This Row],[Title]]))</f>
        <v>Patrick A Golden, Princ Analyst</v>
      </c>
      <c r="C1376" t="e">
        <f>assembly_staff_import[[#This Row],[Vlookup_groups]]</f>
        <v>#REF!</v>
      </c>
      <c r="D1376" t="str">
        <f>IF(assembly_staff_import[[#This Row],[Legislative Staff Type]]="Personal",assembly_staff_import[[#This Row],[Formatted Personal Staff Office]],"")</f>
        <v/>
      </c>
      <c r="E1376" t="s">
        <v>65</v>
      </c>
      <c r="F1376" s="19" t="s">
        <v>10913</v>
      </c>
      <c r="G1376" t="s">
        <v>1237</v>
      </c>
      <c r="H1376" t="str">
        <f>TRIM(PROPER((assembly_staff_import[[#This Row],[Last Name via NAME_SOURCE_KEY TEXT]]&amp;" "&amp;assembly_staff_import[[#This Row],[Suffix via NAME_SOURCE_KEY]])))</f>
        <v>Golden</v>
      </c>
      <c r="I1376" t="str">
        <f>PROPER(assembly_staff_import[[#This Row],[JOB TITLE_SOURCE_KEY]])</f>
        <v xml:space="preserve">Princ Analyst                              </v>
      </c>
      <c r="J1376" t="s">
        <v>72</v>
      </c>
      <c r="K1376" t="str">
        <f>IF(assembly_staff_import[[#This Row],[Legislative Staff Type]]="Personal",assembly_staff_import[[#This Row],[Vlookup Reports To Person]], "")</f>
        <v/>
      </c>
      <c r="L1376" t="str">
        <f>PROPER(assembly_staff_import[[#This Row],[First MI Name via NAME_SOURCE_KEY TEXT]])</f>
        <v xml:space="preserve"> Patrick A</v>
      </c>
      <c r="M1376" t="s">
        <v>17459</v>
      </c>
      <c r="N1376" t="str">
        <f>LOWER(CONCATENATE(assembly_staff_import[[#This Row],[Last Name]],LEFT(assembly_staff_import[[#This Row],[First Name (no initial)]],1),"@nyassembly.gov"))</f>
        <v>goldenp@nyassembly.gov</v>
      </c>
      <c r="O1376" t="s">
        <v>23796</v>
      </c>
      <c r="P1376" t="e">
        <f>VLOOKUP(assembly_staff_import[[#This Row],[Full Name]],[3]!PEOPLE_March_20[#Data],1,0)</f>
        <v>#REF!</v>
      </c>
      <c r="Q1376" t="e">
        <f>VLOOKUP(assembly_staff_import[[#This Row],[Full Name]],[3]!Table17[#Data],3,0)</f>
        <v>#REF!</v>
      </c>
      <c r="R1376" t="e">
        <f>VLOOKUP(assembly_staff_import[[#This Row],[Formatted Works for Group]],[3]!Table7[#Data],1,0)</f>
        <v>#REF!</v>
      </c>
      <c r="S1376"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76" s="20" t="str">
        <f>TRIM(assembly_staff_import[[#This Row],[NAME_SOURCE_KEY]])</f>
        <v>GOLDEN, PATRICK A</v>
      </c>
      <c r="U1376" t="s">
        <v>30066</v>
      </c>
      <c r="V1376" t="s">
        <v>24110</v>
      </c>
      <c r="W1376" t="s">
        <v>30067</v>
      </c>
      <c r="Y1376"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76" t="s">
        <v>29781</v>
      </c>
      <c r="AA1376" t="e">
        <f>VLOOKUP(assembly_staff_import[[#This Row],[Formatted and corrected Works for Group Text]],[3]!Table4[#Data],1,0)</f>
        <v>#REF!</v>
      </c>
      <c r="AB1376" t="e">
        <f>VLOOKUP(assembly_staff_import[[#This Row],[Formatted and corrected Works for Group Text]],[3]!Table5[#Data],2,0)</f>
        <v>#REF!</v>
      </c>
      <c r="AC1376" t="str">
        <f>IF(TRIM(assembly_staff_import[[#This Row],[PUBLIC INFO ADDR_SOURCE_KEY]])="CAPITOL, ALBANY", "Legislative / Capitol Office", "District Office")</f>
        <v>Legislative / Capitol Office</v>
      </c>
      <c r="AD1376" t="s">
        <v>29782</v>
      </c>
      <c r="AF1376" t="str">
        <f t="shared" si="72"/>
        <v xml:space="preserve">375 </v>
      </c>
      <c r="AG1376" t="s">
        <v>29782</v>
      </c>
      <c r="AH1376" t="s">
        <v>30068</v>
      </c>
      <c r="AI1376" t="s">
        <v>29798</v>
      </c>
      <c r="AJ1376" t="s">
        <v>23493</v>
      </c>
    </row>
    <row r="1377" spans="1:36" x14ac:dyDescent="0.2">
      <c r="A1377" t="str">
        <f>TRIM(PROPER((assembly_staff_import[[#This Row],[First MI Name via NAME_SOURCE_KEY TEXT]]&amp;" "&amp;assembly_staff_import[[#This Row],[Last Name via NAME_SOURCE_KEY TEXT]]&amp;" "&amp;assembly_staff_import[[#This Row],[Suffix via NAME_SOURCE_KEY]])))</f>
        <v>Paul G Nickson</v>
      </c>
      <c r="B1377" t="str">
        <f>TRIM(CONCATENATE(TRIM(assembly_staff_import[[#This Row],[Full Name]]), ", ", assembly_staff_import[[#This Row],[Title]]))</f>
        <v>Paul G Nickson, Princ Analyst</v>
      </c>
      <c r="C1377" t="e">
        <f>assembly_staff_import[[#This Row],[Vlookup_groups]]</f>
        <v>#REF!</v>
      </c>
      <c r="D1377" t="str">
        <f>IF(assembly_staff_import[[#This Row],[Legislative Staff Type]]="Personal",assembly_staff_import[[#This Row],[Formatted Personal Staff Office]],"")</f>
        <v/>
      </c>
      <c r="E1377" t="s">
        <v>65</v>
      </c>
      <c r="F1377" s="19" t="s">
        <v>10913</v>
      </c>
      <c r="G1377" t="s">
        <v>1237</v>
      </c>
      <c r="H1377" t="str">
        <f>TRIM(PROPER((assembly_staff_import[[#This Row],[Last Name via NAME_SOURCE_KEY TEXT]]&amp;" "&amp;assembly_staff_import[[#This Row],[Suffix via NAME_SOURCE_KEY]])))</f>
        <v>Nickson</v>
      </c>
      <c r="I1377" t="str">
        <f>PROPER(assembly_staff_import[[#This Row],[JOB TITLE_SOURCE_KEY]])</f>
        <v xml:space="preserve">Princ Analyst                              </v>
      </c>
      <c r="J1377" t="s">
        <v>72</v>
      </c>
      <c r="K1377" t="str">
        <f>IF(assembly_staff_import[[#This Row],[Legislative Staff Type]]="Personal",assembly_staff_import[[#This Row],[Vlookup Reports To Person]], "")</f>
        <v/>
      </c>
      <c r="L1377" t="str">
        <f>PROPER(assembly_staff_import[[#This Row],[First MI Name via NAME_SOURCE_KEY TEXT]])</f>
        <v xml:space="preserve"> Paul G</v>
      </c>
      <c r="M1377" t="s">
        <v>15582</v>
      </c>
      <c r="N1377" t="str">
        <f>LOWER(CONCATENATE(assembly_staff_import[[#This Row],[Last Name]],LEFT(assembly_staff_import[[#This Row],[First Name (no initial)]],1),"@nyassembly.gov"))</f>
        <v>nicksonp@nyassembly.gov</v>
      </c>
      <c r="O1377" t="s">
        <v>7216</v>
      </c>
      <c r="P1377" t="e">
        <f>VLOOKUP(assembly_staff_import[[#This Row],[Full Name]],[3]!PEOPLE_March_20[#Data],1,0)</f>
        <v>#REF!</v>
      </c>
      <c r="Q1377" t="e">
        <f>VLOOKUP(assembly_staff_import[[#This Row],[Full Name]],[3]!Table17[#Data],3,0)</f>
        <v>#REF!</v>
      </c>
      <c r="R1377" t="e">
        <f>VLOOKUP(assembly_staff_import[[#This Row],[Formatted Works for Group]],[3]!Table7[#Data],1,0)</f>
        <v>#REF!</v>
      </c>
      <c r="S1377"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77" s="20" t="str">
        <f>TRIM(assembly_staff_import[[#This Row],[NAME_SOURCE_KEY]])</f>
        <v>NICKSON, PAUL G</v>
      </c>
      <c r="U1377" t="s">
        <v>30069</v>
      </c>
      <c r="V1377" t="s">
        <v>30070</v>
      </c>
      <c r="W1377" t="s">
        <v>30071</v>
      </c>
      <c r="Y1377"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77" t="s">
        <v>29781</v>
      </c>
      <c r="AA1377" t="e">
        <f>VLOOKUP(assembly_staff_import[[#This Row],[Formatted and corrected Works for Group Text]],[3]!Table4[#Data],1,0)</f>
        <v>#REF!</v>
      </c>
      <c r="AB1377" t="e">
        <f>VLOOKUP(assembly_staff_import[[#This Row],[Formatted and corrected Works for Group Text]],[3]!Table5[#Data],2,0)</f>
        <v>#REF!</v>
      </c>
      <c r="AC1377" t="str">
        <f>IF(TRIM(assembly_staff_import[[#This Row],[PUBLIC INFO ADDR_SOURCE_KEY]])="CAPITOL, ALBANY", "Legislative / Capitol Office", "District Office")</f>
        <v>Legislative / Capitol Office</v>
      </c>
      <c r="AD1377" t="s">
        <v>29782</v>
      </c>
      <c r="AF1377" t="str">
        <f t="shared" si="72"/>
        <v xml:space="preserve">375 </v>
      </c>
      <c r="AG1377" t="s">
        <v>29782</v>
      </c>
      <c r="AH1377" t="s">
        <v>30072</v>
      </c>
      <c r="AI1377" t="s">
        <v>29798</v>
      </c>
      <c r="AJ1377" t="s">
        <v>23493</v>
      </c>
    </row>
    <row r="1378" spans="1:36" x14ac:dyDescent="0.2">
      <c r="A1378" t="str">
        <f>TRIM(PROPER((assembly_staff_import[[#This Row],[First MI Name via NAME_SOURCE_KEY TEXT]]&amp;" "&amp;assembly_staff_import[[#This Row],[Last Name via NAME_SOURCE_KEY TEXT]]&amp;" "&amp;assembly_staff_import[[#This Row],[Suffix via NAME_SOURCE_KEY]])))</f>
        <v>Peter S Hoffman</v>
      </c>
      <c r="B1378" t="str">
        <f>TRIM(CONCATENATE(TRIM(assembly_staff_import[[#This Row],[Full Name]]), ", ", assembly_staff_import[[#This Row],[Title]]))</f>
        <v>Peter S Hoffman, Sr Analyst</v>
      </c>
      <c r="C1378" t="e">
        <f>assembly_staff_import[[#This Row],[Vlookup_groups]]</f>
        <v>#REF!</v>
      </c>
      <c r="D1378" t="str">
        <f>IF(assembly_staff_import[[#This Row],[Legislative Staff Type]]="Personal",assembly_staff_import[[#This Row],[Formatted Personal Staff Office]],"")</f>
        <v/>
      </c>
      <c r="E1378" t="s">
        <v>65</v>
      </c>
      <c r="F1378" s="19" t="s">
        <v>10913</v>
      </c>
      <c r="G1378" t="s">
        <v>1237</v>
      </c>
      <c r="H1378" t="str">
        <f>TRIM(PROPER((assembly_staff_import[[#This Row],[Last Name via NAME_SOURCE_KEY TEXT]]&amp;" "&amp;assembly_staff_import[[#This Row],[Suffix via NAME_SOURCE_KEY]])))</f>
        <v>Hoffman</v>
      </c>
      <c r="I1378" t="str">
        <f>PROPER(assembly_staff_import[[#This Row],[JOB TITLE_SOURCE_KEY]])</f>
        <v xml:space="preserve">Sr Analyst                                 </v>
      </c>
      <c r="J1378" t="s">
        <v>72</v>
      </c>
      <c r="K1378" t="str">
        <f>IF(assembly_staff_import[[#This Row],[Legislative Staff Type]]="Personal",assembly_staff_import[[#This Row],[Vlookup Reports To Person]], "")</f>
        <v/>
      </c>
      <c r="L1378" t="str">
        <f>PROPER(assembly_staff_import[[#This Row],[First MI Name via NAME_SOURCE_KEY TEXT]])</f>
        <v xml:space="preserve"> Peter S</v>
      </c>
      <c r="M1378" t="s">
        <v>17276</v>
      </c>
      <c r="N1378" t="str">
        <f>LOWER(CONCATENATE(assembly_staff_import[[#This Row],[Last Name]],LEFT(assembly_staff_import[[#This Row],[First Name (no initial)]],1),"@nyassembly.gov"))</f>
        <v>hoffmanp@nyassembly.gov</v>
      </c>
      <c r="O1378" t="s">
        <v>26400</v>
      </c>
      <c r="P1378" t="e">
        <f>VLOOKUP(assembly_staff_import[[#This Row],[Full Name]],[3]!PEOPLE_March_20[#Data],1,0)</f>
        <v>#REF!</v>
      </c>
      <c r="Q1378" t="e">
        <f>VLOOKUP(assembly_staff_import[[#This Row],[Full Name]],[3]!Table17[#Data],3,0)</f>
        <v>#REF!</v>
      </c>
      <c r="R1378" t="e">
        <f>VLOOKUP(assembly_staff_import[[#This Row],[Formatted Works for Group]],[3]!Table7[#Data],1,0)</f>
        <v>#REF!</v>
      </c>
      <c r="S1378"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78" s="20" t="str">
        <f>TRIM(assembly_staff_import[[#This Row],[NAME_SOURCE_KEY]])</f>
        <v>HOFFMAN, PETER S</v>
      </c>
      <c r="U1378" t="s">
        <v>30073</v>
      </c>
      <c r="V1378" t="s">
        <v>30074</v>
      </c>
      <c r="W1378" t="s">
        <v>30075</v>
      </c>
      <c r="Y1378"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78" t="s">
        <v>29781</v>
      </c>
      <c r="AA1378" t="e">
        <f>VLOOKUP(assembly_staff_import[[#This Row],[Formatted and corrected Works for Group Text]],[3]!Table4[#Data],1,0)</f>
        <v>#REF!</v>
      </c>
      <c r="AB1378" t="e">
        <f>VLOOKUP(assembly_staff_import[[#This Row],[Formatted and corrected Works for Group Text]],[3]!Table5[#Data],2,0)</f>
        <v>#REF!</v>
      </c>
      <c r="AC1378" t="str">
        <f>IF(TRIM(assembly_staff_import[[#This Row],[PUBLIC INFO ADDR_SOURCE_KEY]])="CAPITOL, ALBANY", "Legislative / Capitol Office", "District Office")</f>
        <v>Legislative / Capitol Office</v>
      </c>
      <c r="AD1378" t="s">
        <v>29782</v>
      </c>
      <c r="AF1378" t="str">
        <f t="shared" si="72"/>
        <v xml:space="preserve">375 </v>
      </c>
      <c r="AG1378" t="s">
        <v>29782</v>
      </c>
      <c r="AH1378" t="s">
        <v>30076</v>
      </c>
      <c r="AI1378" t="s">
        <v>29811</v>
      </c>
      <c r="AJ1378" t="s">
        <v>23493</v>
      </c>
    </row>
    <row r="1379" spans="1:36" x14ac:dyDescent="0.2">
      <c r="A1379" t="str">
        <f>TRIM(PROPER((assembly_staff_import[[#This Row],[First MI Name via NAME_SOURCE_KEY TEXT]]&amp;" "&amp;assembly_staff_import[[#This Row],[Last Name via NAME_SOURCE_KEY TEXT]]&amp;" "&amp;assembly_staff_import[[#This Row],[Suffix via NAME_SOURCE_KEY]])))</f>
        <v>Philip T Johnson</v>
      </c>
      <c r="B1379" t="str">
        <f>TRIM(CONCATENATE(TRIM(assembly_staff_import[[#This Row],[Full Name]]), ", ", assembly_staff_import[[#This Row],[Title]]))</f>
        <v>Philip T Johnson, Princ Program Manager</v>
      </c>
      <c r="C1379" t="e">
        <f>assembly_staff_import[[#This Row],[Vlookup_groups]]</f>
        <v>#REF!</v>
      </c>
      <c r="D1379" t="str">
        <f>IF(assembly_staff_import[[#This Row],[Legislative Staff Type]]="Personal",assembly_staff_import[[#This Row],[Formatted Personal Staff Office]],"")</f>
        <v/>
      </c>
      <c r="E1379" t="s">
        <v>65</v>
      </c>
      <c r="F1379" s="19" t="s">
        <v>10913</v>
      </c>
      <c r="G1379" t="s">
        <v>1237</v>
      </c>
      <c r="H1379" t="str">
        <f>TRIM(PROPER((assembly_staff_import[[#This Row],[Last Name via NAME_SOURCE_KEY TEXT]]&amp;" "&amp;assembly_staff_import[[#This Row],[Suffix via NAME_SOURCE_KEY]])))</f>
        <v>Johnson</v>
      </c>
      <c r="I1379" t="str">
        <f>PROPER(assembly_staff_import[[#This Row],[JOB TITLE_SOURCE_KEY]])</f>
        <v xml:space="preserve">Princ Program Manager                      </v>
      </c>
      <c r="J1379" t="s">
        <v>72</v>
      </c>
      <c r="K1379" t="str">
        <f>IF(assembly_staff_import[[#This Row],[Legislative Staff Type]]="Personal",assembly_staff_import[[#This Row],[Vlookup Reports To Person]], "")</f>
        <v/>
      </c>
      <c r="L1379" t="str">
        <f>PROPER(assembly_staff_import[[#This Row],[First MI Name via NAME_SOURCE_KEY TEXT]])</f>
        <v xml:space="preserve"> Philip T</v>
      </c>
      <c r="M1379" t="s">
        <v>17156</v>
      </c>
      <c r="N1379" t="str">
        <f>LOWER(CONCATENATE(assembly_staff_import[[#This Row],[Last Name]],LEFT(assembly_staff_import[[#This Row],[First Name (no initial)]],1),"@nyassembly.gov"))</f>
        <v>johnsonp@nyassembly.gov</v>
      </c>
      <c r="O1379" t="s">
        <v>24293</v>
      </c>
      <c r="P1379" t="e">
        <f>VLOOKUP(assembly_staff_import[[#This Row],[Full Name]],[3]!PEOPLE_March_20[#Data],1,0)</f>
        <v>#REF!</v>
      </c>
      <c r="Q1379" t="e">
        <f>VLOOKUP(assembly_staff_import[[#This Row],[Full Name]],[3]!Table17[#Data],3,0)</f>
        <v>#REF!</v>
      </c>
      <c r="R1379" t="e">
        <f>VLOOKUP(assembly_staff_import[[#This Row],[Formatted Works for Group]],[3]!Table7[#Data],1,0)</f>
        <v>#REF!</v>
      </c>
      <c r="S1379"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79" s="20" t="str">
        <f>TRIM(assembly_staff_import[[#This Row],[NAME_SOURCE_KEY]])</f>
        <v>JOHNSON, PHILIP T</v>
      </c>
      <c r="U1379" t="s">
        <v>30077</v>
      </c>
      <c r="V1379" t="s">
        <v>24257</v>
      </c>
      <c r="W1379" t="s">
        <v>30078</v>
      </c>
      <c r="Y1379"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79" t="s">
        <v>29781</v>
      </c>
      <c r="AA1379" t="e">
        <f>VLOOKUP(assembly_staff_import[[#This Row],[Formatted and corrected Works for Group Text]],[3]!Table4[#Data],1,0)</f>
        <v>#REF!</v>
      </c>
      <c r="AB1379" t="e">
        <f>VLOOKUP(assembly_staff_import[[#This Row],[Formatted and corrected Works for Group Text]],[3]!Table5[#Data],2,0)</f>
        <v>#REF!</v>
      </c>
      <c r="AC1379" t="str">
        <f>IF(TRIM(assembly_staff_import[[#This Row],[PUBLIC INFO ADDR_SOURCE_KEY]])="CAPITOL, ALBANY", "Legislative / Capitol Office", "District Office")</f>
        <v>Legislative / Capitol Office</v>
      </c>
      <c r="AD1379" t="s">
        <v>29782</v>
      </c>
      <c r="AF1379" t="str">
        <f t="shared" si="72"/>
        <v xml:space="preserve">375 </v>
      </c>
      <c r="AG1379" t="s">
        <v>29782</v>
      </c>
      <c r="AH1379" t="s">
        <v>30079</v>
      </c>
      <c r="AI1379" t="s">
        <v>30080</v>
      </c>
      <c r="AJ1379" t="s">
        <v>23493</v>
      </c>
    </row>
    <row r="1380" spans="1:36" x14ac:dyDescent="0.2">
      <c r="A1380" t="str">
        <f>TRIM(PROPER((assembly_staff_import[[#This Row],[First MI Name via NAME_SOURCE_KEY TEXT]]&amp;" "&amp;assembly_staff_import[[#This Row],[Last Name via NAME_SOURCE_KEY TEXT]]&amp;" "&amp;assembly_staff_import[[#This Row],[Suffix via NAME_SOURCE_KEY]])))</f>
        <v>Rebecca A Mudie</v>
      </c>
      <c r="B1380" t="str">
        <f>TRIM(CONCATENATE(TRIM(assembly_staff_import[[#This Row],[Full Name]]), ", ", assembly_staff_import[[#This Row],[Title]]))</f>
        <v>Rebecca A Mudie, Asst Secy-Prog/Policy</v>
      </c>
      <c r="C1380" t="e">
        <f>assembly_staff_import[[#This Row],[Vlookup_groups]]</f>
        <v>#REF!</v>
      </c>
      <c r="D1380" t="str">
        <f>IF(assembly_staff_import[[#This Row],[Legislative Staff Type]]="Personal",assembly_staff_import[[#This Row],[Formatted Personal Staff Office]],"")</f>
        <v/>
      </c>
      <c r="E1380" t="s">
        <v>65</v>
      </c>
      <c r="F1380" s="19" t="s">
        <v>10913</v>
      </c>
      <c r="G1380" t="s">
        <v>1237</v>
      </c>
      <c r="H1380" t="str">
        <f>TRIM(PROPER((assembly_staff_import[[#This Row],[Last Name via NAME_SOURCE_KEY TEXT]]&amp;" "&amp;assembly_staff_import[[#This Row],[Suffix via NAME_SOURCE_KEY]])))</f>
        <v>Mudie</v>
      </c>
      <c r="I1380" t="str">
        <f>PROPER(assembly_staff_import[[#This Row],[JOB TITLE_SOURCE_KEY]])</f>
        <v xml:space="preserve">Asst Secy-Prog/Policy                      </v>
      </c>
      <c r="J1380" t="s">
        <v>72</v>
      </c>
      <c r="K1380" t="str">
        <f>IF(assembly_staff_import[[#This Row],[Legislative Staff Type]]="Personal",assembly_staff_import[[#This Row],[Vlookup Reports To Person]], "")</f>
        <v/>
      </c>
      <c r="L1380" t="str">
        <f>PROPER(assembly_staff_import[[#This Row],[First MI Name via NAME_SOURCE_KEY TEXT]])</f>
        <v xml:space="preserve"> Rebecca A</v>
      </c>
      <c r="M1380" t="s">
        <v>15692</v>
      </c>
      <c r="N1380" t="str">
        <f>LOWER(CONCATENATE(assembly_staff_import[[#This Row],[Last Name]],LEFT(assembly_staff_import[[#This Row],[First Name (no initial)]],1),"@nyassembly.gov"))</f>
        <v>mudier@nyassembly.gov</v>
      </c>
      <c r="O1380" t="s">
        <v>23777</v>
      </c>
      <c r="P1380" t="e">
        <f>VLOOKUP(assembly_staff_import[[#This Row],[Full Name]],[3]!PEOPLE_March_20[#Data],1,0)</f>
        <v>#REF!</v>
      </c>
      <c r="Q1380" t="e">
        <f>VLOOKUP(assembly_staff_import[[#This Row],[Full Name]],[3]!Table17[#Data],3,0)</f>
        <v>#REF!</v>
      </c>
      <c r="R1380" t="e">
        <f>VLOOKUP(assembly_staff_import[[#This Row],[Formatted Works for Group]],[3]!Table7[#Data],1,0)</f>
        <v>#REF!</v>
      </c>
      <c r="S1380"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80" s="20" t="str">
        <f>TRIM(assembly_staff_import[[#This Row],[NAME_SOURCE_KEY]])</f>
        <v>MUDIE, REBECCA A</v>
      </c>
      <c r="U1380" t="s">
        <v>30081</v>
      </c>
      <c r="V1380" t="s">
        <v>30082</v>
      </c>
      <c r="W1380" t="s">
        <v>29511</v>
      </c>
      <c r="Y1380"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80" t="s">
        <v>29781</v>
      </c>
      <c r="AA1380" t="e">
        <f>VLOOKUP(assembly_staff_import[[#This Row],[Formatted and corrected Works for Group Text]],[3]!Table4[#Data],1,0)</f>
        <v>#REF!</v>
      </c>
      <c r="AB1380" t="e">
        <f>VLOOKUP(assembly_staff_import[[#This Row],[Formatted and corrected Works for Group Text]],[3]!Table5[#Data],2,0)</f>
        <v>#REF!</v>
      </c>
      <c r="AC1380" t="str">
        <f>IF(TRIM(assembly_staff_import[[#This Row],[PUBLIC INFO ADDR_SOURCE_KEY]])="CAPITOL, ALBANY", "Legislative / Capitol Office", "District Office")</f>
        <v>Legislative / Capitol Office</v>
      </c>
      <c r="AD1380" t="s">
        <v>29782</v>
      </c>
      <c r="AF1380" t="str">
        <f t="shared" si="72"/>
        <v xml:space="preserve">375 </v>
      </c>
      <c r="AG1380" t="s">
        <v>29782</v>
      </c>
      <c r="AH1380" t="s">
        <v>30083</v>
      </c>
      <c r="AI1380" t="s">
        <v>29784</v>
      </c>
      <c r="AJ1380" t="s">
        <v>23493</v>
      </c>
    </row>
    <row r="1381" spans="1:36" x14ac:dyDescent="0.2">
      <c r="A1381" t="str">
        <f>TRIM(PROPER((assembly_staff_import[[#This Row],[First MI Name via NAME_SOURCE_KEY TEXT]]&amp;" "&amp;assembly_staff_import[[#This Row],[Last Name via NAME_SOURCE_KEY TEXT]]&amp;" "&amp;assembly_staff_import[[#This Row],[Suffix via NAME_SOURCE_KEY]])))</f>
        <v>Richard B Ancowitz</v>
      </c>
      <c r="B1381" t="str">
        <f>TRIM(CONCATENATE(TRIM(assembly_staff_import[[#This Row],[Full Name]]), ", ", assembly_staff_import[[#This Row],[Title]]))</f>
        <v>Richard B Ancowitz, Assoc Counsel</v>
      </c>
      <c r="C1381" t="e">
        <f>assembly_staff_import[[#This Row],[Vlookup_groups]]</f>
        <v>#REF!</v>
      </c>
      <c r="D1381" t="str">
        <f>IF(assembly_staff_import[[#This Row],[Legislative Staff Type]]="Personal",assembly_staff_import[[#This Row],[Formatted Personal Staff Office]],"")</f>
        <v/>
      </c>
      <c r="E1381" t="s">
        <v>65</v>
      </c>
      <c r="F1381" s="19" t="s">
        <v>10913</v>
      </c>
      <c r="G1381" t="s">
        <v>1237</v>
      </c>
      <c r="H1381" t="str">
        <f>TRIM(PROPER((assembly_staff_import[[#This Row],[Last Name via NAME_SOURCE_KEY TEXT]]&amp;" "&amp;assembly_staff_import[[#This Row],[Suffix via NAME_SOURCE_KEY]])))</f>
        <v>Ancowitz</v>
      </c>
      <c r="I1381" t="str">
        <f>PROPER(assembly_staff_import[[#This Row],[JOB TITLE_SOURCE_KEY]])</f>
        <v xml:space="preserve">Assoc Counsel                              </v>
      </c>
      <c r="J1381" t="s">
        <v>72</v>
      </c>
      <c r="K1381" t="str">
        <f>IF(assembly_staff_import[[#This Row],[Legislative Staff Type]]="Personal",assembly_staff_import[[#This Row],[Vlookup Reports To Person]], "")</f>
        <v/>
      </c>
      <c r="L1381" t="str">
        <f>PROPER(assembly_staff_import[[#This Row],[First MI Name via NAME_SOURCE_KEY TEXT]])</f>
        <v xml:space="preserve"> Richard B</v>
      </c>
      <c r="M1381" t="s">
        <v>23295</v>
      </c>
      <c r="N1381" t="str">
        <f>LOWER(CONCATENATE(assembly_staff_import[[#This Row],[Last Name]],LEFT(assembly_staff_import[[#This Row],[First Name (no initial)]],1),"@nyassembly.gov"))</f>
        <v>ancowitzr@nyassembly.gov</v>
      </c>
      <c r="O1381" t="s">
        <v>3996</v>
      </c>
      <c r="P1381" t="e">
        <f>VLOOKUP(assembly_staff_import[[#This Row],[Full Name]],[3]!PEOPLE_March_20[#Data],1,0)</f>
        <v>#REF!</v>
      </c>
      <c r="Q1381" t="e">
        <f>VLOOKUP(assembly_staff_import[[#This Row],[Full Name]],[3]!Table17[#Data],3,0)</f>
        <v>#REF!</v>
      </c>
      <c r="R1381" t="e">
        <f>VLOOKUP(assembly_staff_import[[#This Row],[Formatted Works for Group]],[3]!Table7[#Data],1,0)</f>
        <v>#REF!</v>
      </c>
      <c r="S1381"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81" s="20" t="str">
        <f>TRIM(assembly_staff_import[[#This Row],[NAME_SOURCE_KEY]])</f>
        <v>ANCOWITZ, RICHARD B</v>
      </c>
      <c r="U1381" t="s">
        <v>30084</v>
      </c>
      <c r="V1381" t="s">
        <v>30085</v>
      </c>
      <c r="W1381" t="s">
        <v>30086</v>
      </c>
      <c r="Y1381"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81" t="s">
        <v>29781</v>
      </c>
      <c r="AA1381" t="e">
        <f>VLOOKUP(assembly_staff_import[[#This Row],[Formatted and corrected Works for Group Text]],[3]!Table4[#Data],1,0)</f>
        <v>#REF!</v>
      </c>
      <c r="AB1381" t="e">
        <f>VLOOKUP(assembly_staff_import[[#This Row],[Formatted and corrected Works for Group Text]],[3]!Table5[#Data],2,0)</f>
        <v>#REF!</v>
      </c>
      <c r="AC1381" t="str">
        <f>IF(TRIM(assembly_staff_import[[#This Row],[PUBLIC INFO ADDR_SOURCE_KEY]])="CAPITOL, ALBANY", "Legislative / Capitol Office", "District Office")</f>
        <v>Legislative / Capitol Office</v>
      </c>
      <c r="AD1381" t="s">
        <v>29782</v>
      </c>
      <c r="AF1381" t="str">
        <f t="shared" si="72"/>
        <v xml:space="preserve">375 </v>
      </c>
      <c r="AG1381" t="s">
        <v>29782</v>
      </c>
      <c r="AH1381" t="s">
        <v>30087</v>
      </c>
      <c r="AI1381" t="s">
        <v>25302</v>
      </c>
      <c r="AJ1381" t="s">
        <v>23493</v>
      </c>
    </row>
    <row r="1382" spans="1:36" x14ac:dyDescent="0.2">
      <c r="A1382" t="str">
        <f>TRIM(PROPER((assembly_staff_import[[#This Row],[First MI Name via NAME_SOURCE_KEY TEXT]]&amp;" "&amp;assembly_staff_import[[#This Row],[Last Name via NAME_SOURCE_KEY TEXT]]&amp;" "&amp;assembly_staff_import[[#This Row],[Suffix via NAME_SOURCE_KEY]])))</f>
        <v>Richard P Murphy</v>
      </c>
      <c r="B1382" t="str">
        <f>TRIM(CONCATENATE(TRIM(assembly_staff_import[[#This Row],[Full Name]]), ", ", assembly_staff_import[[#This Row],[Title]]))</f>
        <v>Richard P Murphy, Princ Program Manager</v>
      </c>
      <c r="C1382" t="e">
        <f>assembly_staff_import[[#This Row],[Vlookup_groups]]</f>
        <v>#REF!</v>
      </c>
      <c r="D1382" t="str">
        <f>IF(assembly_staff_import[[#This Row],[Legislative Staff Type]]="Personal",assembly_staff_import[[#This Row],[Formatted Personal Staff Office]],"")</f>
        <v/>
      </c>
      <c r="E1382" t="s">
        <v>65</v>
      </c>
      <c r="F1382" s="19" t="s">
        <v>10913</v>
      </c>
      <c r="G1382" t="s">
        <v>1237</v>
      </c>
      <c r="H1382" t="str">
        <f>TRIM(PROPER((assembly_staff_import[[#This Row],[Last Name via NAME_SOURCE_KEY TEXT]]&amp;" "&amp;assembly_staff_import[[#This Row],[Suffix via NAME_SOURCE_KEY]])))</f>
        <v>Murphy</v>
      </c>
      <c r="I1382" t="str">
        <f>PROPER(assembly_staff_import[[#This Row],[JOB TITLE_SOURCE_KEY]])</f>
        <v xml:space="preserve">Princ Program Manager                      </v>
      </c>
      <c r="J1382" t="s">
        <v>72</v>
      </c>
      <c r="K1382" t="str">
        <f>IF(assembly_staff_import[[#This Row],[Legislative Staff Type]]="Personal",assembly_staff_import[[#This Row],[Vlookup Reports To Person]], "")</f>
        <v/>
      </c>
      <c r="L1382" t="str">
        <f>PROPER(assembly_staff_import[[#This Row],[First MI Name via NAME_SOURCE_KEY TEXT]])</f>
        <v xml:space="preserve"> Richard P</v>
      </c>
      <c r="M1382" t="s">
        <v>15659</v>
      </c>
      <c r="N1382" t="str">
        <f>LOWER(CONCATENATE(assembly_staff_import[[#This Row],[Last Name]],LEFT(assembly_staff_import[[#This Row],[First Name (no initial)]],1),"@nyassembly.gov"))</f>
        <v>murphyr@nyassembly.gov</v>
      </c>
      <c r="O1382" t="s">
        <v>3996</v>
      </c>
      <c r="P1382" t="e">
        <f>VLOOKUP(assembly_staff_import[[#This Row],[Full Name]],[3]!PEOPLE_March_20[#Data],1,0)</f>
        <v>#REF!</v>
      </c>
      <c r="Q1382" t="e">
        <f>VLOOKUP(assembly_staff_import[[#This Row],[Full Name]],[3]!Table17[#Data],3,0)</f>
        <v>#REF!</v>
      </c>
      <c r="R1382" t="e">
        <f>VLOOKUP(assembly_staff_import[[#This Row],[Formatted Works for Group]],[3]!Table7[#Data],1,0)</f>
        <v>#REF!</v>
      </c>
      <c r="S1382"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82" s="20" t="str">
        <f>TRIM(assembly_staff_import[[#This Row],[NAME_SOURCE_KEY]])</f>
        <v>MURPHY, RICHARD P</v>
      </c>
      <c r="U1382" t="s">
        <v>30088</v>
      </c>
      <c r="V1382" t="s">
        <v>28573</v>
      </c>
      <c r="W1382" t="s">
        <v>30089</v>
      </c>
      <c r="Y1382"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82" t="s">
        <v>29781</v>
      </c>
      <c r="AA1382" t="e">
        <f>VLOOKUP(assembly_staff_import[[#This Row],[Formatted and corrected Works for Group Text]],[3]!Table4[#Data],1,0)</f>
        <v>#REF!</v>
      </c>
      <c r="AB1382" t="e">
        <f>VLOOKUP(assembly_staff_import[[#This Row],[Formatted and corrected Works for Group Text]],[3]!Table5[#Data],2,0)</f>
        <v>#REF!</v>
      </c>
      <c r="AC1382" t="str">
        <f>IF(TRIM(assembly_staff_import[[#This Row],[PUBLIC INFO ADDR_SOURCE_KEY]])="CAPITOL, ALBANY", "Legislative / Capitol Office", "District Office")</f>
        <v>Legislative / Capitol Office</v>
      </c>
      <c r="AD1382" t="s">
        <v>29782</v>
      </c>
      <c r="AF1382" t="str">
        <f t="shared" si="72"/>
        <v xml:space="preserve">375 </v>
      </c>
      <c r="AG1382" t="s">
        <v>29782</v>
      </c>
      <c r="AH1382" t="s">
        <v>30090</v>
      </c>
      <c r="AI1382" t="s">
        <v>30080</v>
      </c>
      <c r="AJ1382" t="s">
        <v>23493</v>
      </c>
    </row>
    <row r="1383" spans="1:36" x14ac:dyDescent="0.2">
      <c r="A1383" t="str">
        <f>TRIM(PROPER((assembly_staff_import[[#This Row],[First MI Name via NAME_SOURCE_KEY TEXT]]&amp;" "&amp;assembly_staff_import[[#This Row],[Last Name via NAME_SOURCE_KEY TEXT]]&amp;" "&amp;assembly_staff_import[[#This Row],[Suffix via NAME_SOURCE_KEY]])))</f>
        <v>Robert M Stern</v>
      </c>
      <c r="B1383" t="str">
        <f>TRIM(CONCATENATE(TRIM(assembly_staff_import[[#This Row],[Full Name]]), ", ", assembly_staff_import[[#This Row],[Title]]))</f>
        <v>Robert M Stern, Princ Analyst</v>
      </c>
      <c r="C1383" t="e">
        <f>assembly_staff_import[[#This Row],[Vlookup_groups]]</f>
        <v>#REF!</v>
      </c>
      <c r="D1383" t="str">
        <f>IF(assembly_staff_import[[#This Row],[Legislative Staff Type]]="Personal",assembly_staff_import[[#This Row],[Formatted Personal Staff Office]],"")</f>
        <v/>
      </c>
      <c r="E1383" t="s">
        <v>65</v>
      </c>
      <c r="F1383" s="19" t="s">
        <v>10913</v>
      </c>
      <c r="G1383" t="s">
        <v>1237</v>
      </c>
      <c r="H1383" t="str">
        <f>TRIM(PROPER((assembly_staff_import[[#This Row],[Last Name via NAME_SOURCE_KEY TEXT]]&amp;" "&amp;assembly_staff_import[[#This Row],[Suffix via NAME_SOURCE_KEY]])))</f>
        <v>Stern</v>
      </c>
      <c r="I1383" t="str">
        <f>PROPER(assembly_staff_import[[#This Row],[JOB TITLE_SOURCE_KEY]])</f>
        <v xml:space="preserve">Princ Analyst                              </v>
      </c>
      <c r="J1383" t="s">
        <v>72</v>
      </c>
      <c r="K1383" t="str">
        <f>IF(assembly_staff_import[[#This Row],[Legislative Staff Type]]="Personal",assembly_staff_import[[#This Row],[Vlookup Reports To Person]], "")</f>
        <v/>
      </c>
      <c r="L1383" t="str">
        <f>PROPER(assembly_staff_import[[#This Row],[First MI Name via NAME_SOURCE_KEY TEXT]])</f>
        <v xml:space="preserve"> Robert M</v>
      </c>
      <c r="M1383" t="s">
        <v>15049</v>
      </c>
      <c r="N1383" t="str">
        <f>LOWER(CONCATENATE(assembly_staff_import[[#This Row],[Last Name]],LEFT(assembly_staff_import[[#This Row],[First Name (no initial)]],1),"@nyassembly.gov"))</f>
        <v>sternr@nyassembly.gov</v>
      </c>
      <c r="O1383" t="s">
        <v>6749</v>
      </c>
      <c r="P1383" t="e">
        <f>VLOOKUP(assembly_staff_import[[#This Row],[Full Name]],[3]!PEOPLE_March_20[#Data],1,0)</f>
        <v>#REF!</v>
      </c>
      <c r="Q1383" t="e">
        <f>VLOOKUP(assembly_staff_import[[#This Row],[Full Name]],[3]!Table17[#Data],3,0)</f>
        <v>#REF!</v>
      </c>
      <c r="R1383" t="e">
        <f>VLOOKUP(assembly_staff_import[[#This Row],[Formatted Works for Group]],[3]!Table7[#Data],1,0)</f>
        <v>#REF!</v>
      </c>
      <c r="S1383"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83" s="20" t="str">
        <f>TRIM(assembly_staff_import[[#This Row],[NAME_SOURCE_KEY]])</f>
        <v>STERN, ROBERT M</v>
      </c>
      <c r="U1383" t="s">
        <v>30091</v>
      </c>
      <c r="V1383" t="s">
        <v>30092</v>
      </c>
      <c r="W1383" t="s">
        <v>30093</v>
      </c>
      <c r="Y1383"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83" t="s">
        <v>29781</v>
      </c>
      <c r="AA1383" t="e">
        <f>VLOOKUP(assembly_staff_import[[#This Row],[Formatted and corrected Works for Group Text]],[3]!Table4[#Data],1,0)</f>
        <v>#REF!</v>
      </c>
      <c r="AB1383" t="e">
        <f>VLOOKUP(assembly_staff_import[[#This Row],[Formatted and corrected Works for Group Text]],[3]!Table5[#Data],2,0)</f>
        <v>#REF!</v>
      </c>
      <c r="AC1383" t="str">
        <f>IF(TRIM(assembly_staff_import[[#This Row],[PUBLIC INFO ADDR_SOURCE_KEY]])="CAPITOL, ALBANY", "Legislative / Capitol Office", "District Office")</f>
        <v>Legislative / Capitol Office</v>
      </c>
      <c r="AD1383" t="s">
        <v>29782</v>
      </c>
      <c r="AF1383" t="str">
        <f t="shared" si="72"/>
        <v xml:space="preserve">375 </v>
      </c>
      <c r="AG1383" t="s">
        <v>29782</v>
      </c>
      <c r="AH1383" t="s">
        <v>30094</v>
      </c>
      <c r="AI1383" t="s">
        <v>29798</v>
      </c>
      <c r="AJ1383" t="s">
        <v>23493</v>
      </c>
    </row>
    <row r="1384" spans="1:36" x14ac:dyDescent="0.2">
      <c r="A1384" t="str">
        <f>TRIM(PROPER((assembly_staff_import[[#This Row],[First MI Name via NAME_SOURCE_KEY TEXT]]&amp;" "&amp;assembly_staff_import[[#This Row],[Last Name via NAME_SOURCE_KEY TEXT]]&amp;" "&amp;assembly_staff_import[[#This Row],[Suffix via NAME_SOURCE_KEY]])))</f>
        <v>Robert P Loomis</v>
      </c>
      <c r="B1384" t="str">
        <f>TRIM(CONCATENATE(TRIM(assembly_staff_import[[#This Row],[Full Name]]), ", ", assembly_staff_import[[#This Row],[Title]]))</f>
        <v>Robert P Loomis, Committee Asst</v>
      </c>
      <c r="C1384" t="e">
        <f>assembly_staff_import[[#This Row],[Vlookup_groups]]</f>
        <v>#REF!</v>
      </c>
      <c r="D1384" t="str">
        <f>IF(assembly_staff_import[[#This Row],[Legislative Staff Type]]="Personal",assembly_staff_import[[#This Row],[Formatted Personal Staff Office]],"")</f>
        <v/>
      </c>
      <c r="E1384" t="s">
        <v>65</v>
      </c>
      <c r="F1384" s="19" t="s">
        <v>10913</v>
      </c>
      <c r="G1384" t="s">
        <v>1237</v>
      </c>
      <c r="H1384" t="str">
        <f>TRIM(PROPER((assembly_staff_import[[#This Row],[Last Name via NAME_SOURCE_KEY TEXT]]&amp;" "&amp;assembly_staff_import[[#This Row],[Suffix via NAME_SOURCE_KEY]])))</f>
        <v>Loomis</v>
      </c>
      <c r="I1384" t="str">
        <f>PROPER(assembly_staff_import[[#This Row],[JOB TITLE_SOURCE_KEY]])</f>
        <v xml:space="preserve">Committee Asst                             </v>
      </c>
      <c r="J1384" t="s">
        <v>72</v>
      </c>
      <c r="K1384" t="str">
        <f>IF(assembly_staff_import[[#This Row],[Legislative Staff Type]]="Personal",assembly_staff_import[[#This Row],[Vlookup Reports To Person]], "")</f>
        <v/>
      </c>
      <c r="L1384" t="str">
        <f>PROPER(assembly_staff_import[[#This Row],[First MI Name via NAME_SOURCE_KEY TEXT]])</f>
        <v xml:space="preserve"> Robert P</v>
      </c>
      <c r="M1384" t="s">
        <v>11574</v>
      </c>
      <c r="N1384" t="str">
        <f>LOWER(CONCATENATE(assembly_staff_import[[#This Row],[Last Name]],LEFT(assembly_staff_import[[#This Row],[First Name (no initial)]],1),"@nyassembly.gov"))</f>
        <v>loomisr@nyassembly.gov</v>
      </c>
      <c r="O1384" t="s">
        <v>6749</v>
      </c>
      <c r="P1384" t="e">
        <f>VLOOKUP(assembly_staff_import[[#This Row],[Full Name]],[3]!PEOPLE_March_20[#Data],1,0)</f>
        <v>#REF!</v>
      </c>
      <c r="Q1384" t="e">
        <f>VLOOKUP(assembly_staff_import[[#This Row],[Full Name]],[3]!Table17[#Data],3,0)</f>
        <v>#REF!</v>
      </c>
      <c r="R1384" t="e">
        <f>VLOOKUP(assembly_staff_import[[#This Row],[Formatted Works for Group]],[3]!Table7[#Data],1,0)</f>
        <v>#REF!</v>
      </c>
      <c r="S1384"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84" s="20" t="str">
        <f>TRIM(assembly_staff_import[[#This Row],[NAME_SOURCE_KEY]])</f>
        <v>LOOMIS, ROBERT P</v>
      </c>
      <c r="U1384" t="s">
        <v>30095</v>
      </c>
      <c r="V1384" t="s">
        <v>30096</v>
      </c>
      <c r="W1384" t="s">
        <v>30097</v>
      </c>
      <c r="Y1384"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84" t="s">
        <v>29781</v>
      </c>
      <c r="AA1384" t="e">
        <f>VLOOKUP(assembly_staff_import[[#This Row],[Formatted and corrected Works for Group Text]],[3]!Table4[#Data],1,0)</f>
        <v>#REF!</v>
      </c>
      <c r="AB1384" t="e">
        <f>VLOOKUP(assembly_staff_import[[#This Row],[Formatted and corrected Works for Group Text]],[3]!Table5[#Data],2,0)</f>
        <v>#REF!</v>
      </c>
      <c r="AC1384" t="str">
        <f>IF(TRIM(assembly_staff_import[[#This Row],[PUBLIC INFO ADDR_SOURCE_KEY]])="CAPITOL, ALBANY", "Legislative / Capitol Office", "District Office")</f>
        <v>Legislative / Capitol Office</v>
      </c>
      <c r="AD1384" t="s">
        <v>29782</v>
      </c>
      <c r="AF1384" t="str">
        <f t="shared" si="72"/>
        <v xml:space="preserve">375 </v>
      </c>
      <c r="AG1384" t="s">
        <v>29782</v>
      </c>
      <c r="AH1384" t="s">
        <v>30098</v>
      </c>
      <c r="AI1384" t="s">
        <v>29803</v>
      </c>
      <c r="AJ1384" t="s">
        <v>23493</v>
      </c>
    </row>
    <row r="1385" spans="1:36" x14ac:dyDescent="0.2">
      <c r="A1385" t="str">
        <f>TRIM(PROPER((assembly_staff_import[[#This Row],[First MI Name via NAME_SOURCE_KEY TEXT]]&amp;" "&amp;assembly_staff_import[[#This Row],[Last Name via NAME_SOURCE_KEY TEXT]]&amp;" "&amp;assembly_staff_import[[#This Row],[Suffix via NAME_SOURCE_KEY]])))</f>
        <v>Sara J Neitzel</v>
      </c>
      <c r="B1385" t="str">
        <f>TRIM(CONCATENATE(TRIM(assembly_staff_import[[#This Row],[Full Name]]), ", ", assembly_staff_import[[#This Row],[Title]]))</f>
        <v>Sara J Neitzel, Assoc Counsel</v>
      </c>
      <c r="C1385" t="e">
        <f>assembly_staff_import[[#This Row],[Vlookup_groups]]</f>
        <v>#REF!</v>
      </c>
      <c r="D1385" t="str">
        <f>IF(assembly_staff_import[[#This Row],[Legislative Staff Type]]="Personal",assembly_staff_import[[#This Row],[Formatted Personal Staff Office]],"")</f>
        <v/>
      </c>
      <c r="E1385" t="s">
        <v>65</v>
      </c>
      <c r="F1385" s="19" t="s">
        <v>10913</v>
      </c>
      <c r="G1385" t="s">
        <v>1237</v>
      </c>
      <c r="H1385" t="str">
        <f>TRIM(PROPER((assembly_staff_import[[#This Row],[Last Name via NAME_SOURCE_KEY TEXT]]&amp;" "&amp;assembly_staff_import[[#This Row],[Suffix via NAME_SOURCE_KEY]])))</f>
        <v>Neitzel</v>
      </c>
      <c r="I1385" t="str">
        <f>PROPER(assembly_staff_import[[#This Row],[JOB TITLE_SOURCE_KEY]])</f>
        <v xml:space="preserve">Assoc Counsel                              </v>
      </c>
      <c r="J1385" t="s">
        <v>72</v>
      </c>
      <c r="K1385" t="str">
        <f>IF(assembly_staff_import[[#This Row],[Legislative Staff Type]]="Personal",assembly_staff_import[[#This Row],[Vlookup Reports To Person]], "")</f>
        <v/>
      </c>
      <c r="L1385" t="str">
        <f>PROPER(assembly_staff_import[[#This Row],[First MI Name via NAME_SOURCE_KEY TEXT]])</f>
        <v xml:space="preserve"> Sara J</v>
      </c>
      <c r="M1385" t="s">
        <v>11479</v>
      </c>
      <c r="N1385" t="str">
        <f>LOWER(CONCATENATE(assembly_staff_import[[#This Row],[Last Name]],LEFT(assembly_staff_import[[#This Row],[First Name (no initial)]],1),"@nyassembly.gov"))</f>
        <v>neitzels@nyassembly.gov</v>
      </c>
      <c r="O1385" t="s">
        <v>20477</v>
      </c>
      <c r="P1385" t="e">
        <f>VLOOKUP(assembly_staff_import[[#This Row],[Full Name]],[3]!PEOPLE_March_20[#Data],1,0)</f>
        <v>#REF!</v>
      </c>
      <c r="Q1385" t="e">
        <f>VLOOKUP(assembly_staff_import[[#This Row],[Full Name]],[3]!Table17[#Data],3,0)</f>
        <v>#REF!</v>
      </c>
      <c r="R1385" t="e">
        <f>VLOOKUP(assembly_staff_import[[#This Row],[Formatted Works for Group]],[3]!Table7[#Data],1,0)</f>
        <v>#REF!</v>
      </c>
      <c r="S1385"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85" s="20" t="str">
        <f>TRIM(assembly_staff_import[[#This Row],[NAME_SOURCE_KEY]])</f>
        <v>NEITZEL, SARA J</v>
      </c>
      <c r="U1385" t="s">
        <v>30099</v>
      </c>
      <c r="V1385" t="s">
        <v>30100</v>
      </c>
      <c r="W1385" t="s">
        <v>30101</v>
      </c>
      <c r="Y1385"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85" t="s">
        <v>29781</v>
      </c>
      <c r="AA1385" t="e">
        <f>VLOOKUP(assembly_staff_import[[#This Row],[Formatted and corrected Works for Group Text]],[3]!Table4[#Data],1,0)</f>
        <v>#REF!</v>
      </c>
      <c r="AB1385" t="e">
        <f>VLOOKUP(assembly_staff_import[[#This Row],[Formatted and corrected Works for Group Text]],[3]!Table5[#Data],2,0)</f>
        <v>#REF!</v>
      </c>
      <c r="AC1385" t="str">
        <f>IF(TRIM(assembly_staff_import[[#This Row],[PUBLIC INFO ADDR_SOURCE_KEY]])="CAPITOL, ALBANY", "Legislative / Capitol Office", "District Office")</f>
        <v>Legislative / Capitol Office</v>
      </c>
      <c r="AD1385" t="s">
        <v>29782</v>
      </c>
      <c r="AF1385" t="str">
        <f t="shared" si="72"/>
        <v xml:space="preserve">375 </v>
      </c>
      <c r="AG1385" t="s">
        <v>29782</v>
      </c>
      <c r="AH1385" t="s">
        <v>30102</v>
      </c>
      <c r="AI1385" t="s">
        <v>25302</v>
      </c>
      <c r="AJ1385" t="s">
        <v>23493</v>
      </c>
    </row>
    <row r="1386" spans="1:36" x14ac:dyDescent="0.2">
      <c r="A1386" t="str">
        <f>TRIM(PROPER((assembly_staff_import[[#This Row],[First MI Name via NAME_SOURCE_KEY TEXT]]&amp;" "&amp;assembly_staff_import[[#This Row],[Last Name via NAME_SOURCE_KEY TEXT]]&amp;" "&amp;assembly_staff_import[[#This Row],[Suffix via NAME_SOURCE_KEY]])))</f>
        <v>Sarah K Conklin</v>
      </c>
      <c r="B1386" t="str">
        <f>TRIM(CONCATENATE(TRIM(assembly_staff_import[[#This Row],[Full Name]]), ", ", assembly_staff_import[[#This Row],[Title]]))</f>
        <v>Sarah K Conklin, Exec Secy</v>
      </c>
      <c r="C1386" t="e">
        <f>assembly_staff_import[[#This Row],[Vlookup_groups]]</f>
        <v>#REF!</v>
      </c>
      <c r="D1386" t="str">
        <f>IF(assembly_staff_import[[#This Row],[Legislative Staff Type]]="Personal",assembly_staff_import[[#This Row],[Formatted Personal Staff Office]],"")</f>
        <v/>
      </c>
      <c r="E1386" t="s">
        <v>65</v>
      </c>
      <c r="F1386" s="19" t="s">
        <v>10913</v>
      </c>
      <c r="G1386" t="s">
        <v>1237</v>
      </c>
      <c r="H1386" t="str">
        <f>TRIM(PROPER((assembly_staff_import[[#This Row],[Last Name via NAME_SOURCE_KEY TEXT]]&amp;" "&amp;assembly_staff_import[[#This Row],[Suffix via NAME_SOURCE_KEY]])))</f>
        <v>Conklin</v>
      </c>
      <c r="I1386" t="str">
        <f>PROPER(assembly_staff_import[[#This Row],[JOB TITLE_SOURCE_KEY]])</f>
        <v xml:space="preserve">Exec Secy                                  </v>
      </c>
      <c r="J1386" t="s">
        <v>72</v>
      </c>
      <c r="K1386" t="str">
        <f>IF(assembly_staff_import[[#This Row],[Legislative Staff Type]]="Personal",assembly_staff_import[[#This Row],[Vlookup Reports To Person]], "")</f>
        <v/>
      </c>
      <c r="L1386" t="str">
        <f>PROPER(assembly_staff_import[[#This Row],[First MI Name via NAME_SOURCE_KEY TEXT]])</f>
        <v xml:space="preserve"> Sarah K</v>
      </c>
      <c r="M1386" t="s">
        <v>23128</v>
      </c>
      <c r="N1386" t="str">
        <f>LOWER(CONCATENATE(assembly_staff_import[[#This Row],[Last Name]],LEFT(assembly_staff_import[[#This Row],[First Name (no initial)]],1),"@nyassembly.gov"))</f>
        <v>conklins@nyassembly.gov</v>
      </c>
      <c r="O1386" t="s">
        <v>16231</v>
      </c>
      <c r="P1386" t="e">
        <f>VLOOKUP(assembly_staff_import[[#This Row],[Full Name]],[3]!PEOPLE_March_20[#Data],1,0)</f>
        <v>#REF!</v>
      </c>
      <c r="Q1386" t="e">
        <f>VLOOKUP(assembly_staff_import[[#This Row],[Full Name]],[3]!Table17[#Data],3,0)</f>
        <v>#REF!</v>
      </c>
      <c r="R1386" t="e">
        <f>VLOOKUP(assembly_staff_import[[#This Row],[Formatted Works for Group]],[3]!Table7[#Data],1,0)</f>
        <v>#REF!</v>
      </c>
      <c r="S1386"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86" s="20" t="str">
        <f>TRIM(assembly_staff_import[[#This Row],[NAME_SOURCE_KEY]])</f>
        <v>CONKLIN, SARAH K</v>
      </c>
      <c r="U1386" t="s">
        <v>30103</v>
      </c>
      <c r="V1386" t="s">
        <v>30104</v>
      </c>
      <c r="W1386" t="s">
        <v>30105</v>
      </c>
      <c r="Y1386"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86" t="s">
        <v>29781</v>
      </c>
      <c r="AA1386" t="e">
        <f>VLOOKUP(assembly_staff_import[[#This Row],[Formatted and corrected Works for Group Text]],[3]!Table4[#Data],1,0)</f>
        <v>#REF!</v>
      </c>
      <c r="AB1386" t="e">
        <f>VLOOKUP(assembly_staff_import[[#This Row],[Formatted and corrected Works for Group Text]],[3]!Table5[#Data],2,0)</f>
        <v>#REF!</v>
      </c>
      <c r="AC1386" t="str">
        <f>IF(TRIM(assembly_staff_import[[#This Row],[PUBLIC INFO ADDR_SOURCE_KEY]])="CAPITOL, ALBANY", "Legislative / Capitol Office", "District Office")</f>
        <v>Legislative / Capitol Office</v>
      </c>
      <c r="AD1386" t="s">
        <v>29782</v>
      </c>
      <c r="AF1386" t="str">
        <f t="shared" si="72"/>
        <v xml:space="preserve">375 </v>
      </c>
      <c r="AG1386" t="s">
        <v>29782</v>
      </c>
      <c r="AH1386" t="s">
        <v>30106</v>
      </c>
      <c r="AI1386" t="s">
        <v>24079</v>
      </c>
      <c r="AJ1386" t="s">
        <v>23493</v>
      </c>
    </row>
    <row r="1387" spans="1:36" x14ac:dyDescent="0.2">
      <c r="A1387" t="str">
        <f>TRIM(PROPER((assembly_staff_import[[#This Row],[First MI Name via NAME_SOURCE_KEY TEXT]]&amp;" "&amp;assembly_staff_import[[#This Row],[Last Name via NAME_SOURCE_KEY TEXT]]&amp;" "&amp;assembly_staff_import[[#This Row],[Suffix via NAME_SOURCE_KEY]])))</f>
        <v>Steven R Mccutcheon</v>
      </c>
      <c r="B1387" t="str">
        <f>TRIM(CONCATENATE(TRIM(assembly_staff_import[[#This Row],[Full Name]]), ", ", assembly_staff_import[[#This Row],[Title]]))</f>
        <v>Steven R Mccutcheon, Princ Analyst</v>
      </c>
      <c r="C1387" t="e">
        <f>assembly_staff_import[[#This Row],[Vlookup_groups]]</f>
        <v>#REF!</v>
      </c>
      <c r="D1387" t="str">
        <f>IF(assembly_staff_import[[#This Row],[Legislative Staff Type]]="Personal",assembly_staff_import[[#This Row],[Formatted Personal Staff Office]],"")</f>
        <v/>
      </c>
      <c r="E1387" t="s">
        <v>65</v>
      </c>
      <c r="F1387" s="19" t="s">
        <v>10913</v>
      </c>
      <c r="G1387" t="s">
        <v>1237</v>
      </c>
      <c r="H1387" t="str">
        <f>TRIM(PROPER((assembly_staff_import[[#This Row],[Last Name via NAME_SOURCE_KEY TEXT]]&amp;" "&amp;assembly_staff_import[[#This Row],[Suffix via NAME_SOURCE_KEY]])))</f>
        <v>Mccutcheon</v>
      </c>
      <c r="I1387" t="str">
        <f>PROPER(assembly_staff_import[[#This Row],[JOB TITLE_SOURCE_KEY]])</f>
        <v xml:space="preserve">Princ Analyst                              </v>
      </c>
      <c r="J1387" t="s">
        <v>72</v>
      </c>
      <c r="K1387" t="str">
        <f>IF(assembly_staff_import[[#This Row],[Legislative Staff Type]]="Personal",assembly_staff_import[[#This Row],[Vlookup Reports To Person]], "")</f>
        <v/>
      </c>
      <c r="L1387" t="str">
        <f>PROPER(assembly_staff_import[[#This Row],[First MI Name via NAME_SOURCE_KEY TEXT]])</f>
        <v xml:space="preserve"> Steven R</v>
      </c>
      <c r="M1387" t="s">
        <v>15989</v>
      </c>
      <c r="N1387" t="str">
        <f>LOWER(CONCATENATE(assembly_staff_import[[#This Row],[Last Name]],LEFT(assembly_staff_import[[#This Row],[First Name (no initial)]],1),"@nyassembly.gov"))</f>
        <v>mccutcheons@nyassembly.gov</v>
      </c>
      <c r="O1387" t="s">
        <v>18363</v>
      </c>
      <c r="P1387" t="e">
        <f>VLOOKUP(assembly_staff_import[[#This Row],[Full Name]],[3]!PEOPLE_March_20[#Data],1,0)</f>
        <v>#REF!</v>
      </c>
      <c r="Q1387" t="e">
        <f>VLOOKUP(assembly_staff_import[[#This Row],[Full Name]],[3]!Table17[#Data],3,0)</f>
        <v>#REF!</v>
      </c>
      <c r="R1387" t="e">
        <f>VLOOKUP(assembly_staff_import[[#This Row],[Formatted Works for Group]],[3]!Table7[#Data],1,0)</f>
        <v>#REF!</v>
      </c>
      <c r="S1387"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87" s="20" t="str">
        <f>TRIM(assembly_staff_import[[#This Row],[NAME_SOURCE_KEY]])</f>
        <v>MCCUTCHEON, STEVEN R</v>
      </c>
      <c r="U1387" t="s">
        <v>30107</v>
      </c>
      <c r="V1387" t="s">
        <v>30108</v>
      </c>
      <c r="W1387" t="s">
        <v>30109</v>
      </c>
      <c r="Y1387"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87" t="s">
        <v>29781</v>
      </c>
      <c r="AA1387" t="e">
        <f>VLOOKUP(assembly_staff_import[[#This Row],[Formatted and corrected Works for Group Text]],[3]!Table4[#Data],1,0)</f>
        <v>#REF!</v>
      </c>
      <c r="AB1387" t="e">
        <f>VLOOKUP(assembly_staff_import[[#This Row],[Formatted and corrected Works for Group Text]],[3]!Table5[#Data],2,0)</f>
        <v>#REF!</v>
      </c>
      <c r="AC1387" t="str">
        <f>IF(TRIM(assembly_staff_import[[#This Row],[PUBLIC INFO ADDR_SOURCE_KEY]])="CAPITOL, ALBANY", "Legislative / Capitol Office", "District Office")</f>
        <v>Legislative / Capitol Office</v>
      </c>
      <c r="AD1387" t="s">
        <v>29782</v>
      </c>
      <c r="AF1387" t="str">
        <f t="shared" si="72"/>
        <v xml:space="preserve">375 </v>
      </c>
      <c r="AG1387" t="s">
        <v>29782</v>
      </c>
      <c r="AH1387" t="s">
        <v>30110</v>
      </c>
      <c r="AI1387" t="s">
        <v>29798</v>
      </c>
      <c r="AJ1387" t="s">
        <v>23493</v>
      </c>
    </row>
    <row r="1388" spans="1:36" x14ac:dyDescent="0.2">
      <c r="A1388" t="str">
        <f>TRIM(PROPER((assembly_staff_import[[#This Row],[First MI Name via NAME_SOURCE_KEY TEXT]]&amp;" "&amp;assembly_staff_import[[#This Row],[Last Name via NAME_SOURCE_KEY TEXT]]&amp;" "&amp;assembly_staff_import[[#This Row],[Suffix via NAME_SOURCE_KEY]])))</f>
        <v>Taina B Wagnac</v>
      </c>
      <c r="B1388" t="str">
        <f>TRIM(CONCATENATE(TRIM(assembly_staff_import[[#This Row],[Full Name]]), ", ", assembly_staff_import[[#This Row],[Title]]))</f>
        <v>Taina B Wagnac, Committee Asst</v>
      </c>
      <c r="C1388" t="e">
        <f>assembly_staff_import[[#This Row],[Vlookup_groups]]</f>
        <v>#REF!</v>
      </c>
      <c r="D1388" t="str">
        <f>IF(assembly_staff_import[[#This Row],[Legislative Staff Type]]="Personal",assembly_staff_import[[#This Row],[Formatted Personal Staff Office]],"")</f>
        <v/>
      </c>
      <c r="E1388" t="s">
        <v>65</v>
      </c>
      <c r="F1388" s="19" t="s">
        <v>10913</v>
      </c>
      <c r="G1388" t="s">
        <v>1237</v>
      </c>
      <c r="H1388" t="str">
        <f>TRIM(PROPER((assembly_staff_import[[#This Row],[Last Name via NAME_SOURCE_KEY TEXT]]&amp;" "&amp;assembly_staff_import[[#This Row],[Suffix via NAME_SOURCE_KEY]])))</f>
        <v>Wagnac</v>
      </c>
      <c r="I1388" t="str">
        <f>PROPER(assembly_staff_import[[#This Row],[JOB TITLE_SOURCE_KEY]])</f>
        <v xml:space="preserve">Committee Asst                             </v>
      </c>
      <c r="J1388" t="s">
        <v>72</v>
      </c>
      <c r="K1388" t="str">
        <f>IF(assembly_staff_import[[#This Row],[Legislative Staff Type]]="Personal",assembly_staff_import[[#This Row],[Vlookup Reports To Person]], "")</f>
        <v/>
      </c>
      <c r="L1388" t="str">
        <f>PROPER(assembly_staff_import[[#This Row],[First MI Name via NAME_SOURCE_KEY TEXT]])</f>
        <v xml:space="preserve"> Taina B</v>
      </c>
      <c r="M1388" t="s">
        <v>11297</v>
      </c>
      <c r="N1388" t="str">
        <f>LOWER(CONCATENATE(assembly_staff_import[[#This Row],[Last Name]],LEFT(assembly_staff_import[[#This Row],[First Name (no initial)]],1),"@nyassembly.gov"))</f>
        <v>wagnact@nyassembly.gov</v>
      </c>
      <c r="O1388" t="s">
        <v>30111</v>
      </c>
      <c r="P1388" t="e">
        <f>VLOOKUP(assembly_staff_import[[#This Row],[Full Name]],[3]!PEOPLE_March_20[#Data],1,0)</f>
        <v>#REF!</v>
      </c>
      <c r="Q1388" t="e">
        <f>VLOOKUP(assembly_staff_import[[#This Row],[Full Name]],[3]!Table17[#Data],3,0)</f>
        <v>#REF!</v>
      </c>
      <c r="R1388" t="e">
        <f>VLOOKUP(assembly_staff_import[[#This Row],[Formatted Works for Group]],[3]!Table7[#Data],1,0)</f>
        <v>#REF!</v>
      </c>
      <c r="S1388"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88" s="20" t="str">
        <f>TRIM(assembly_staff_import[[#This Row],[NAME_SOURCE_KEY]])</f>
        <v>WAGNAC, TAINA B</v>
      </c>
      <c r="U1388" t="s">
        <v>30112</v>
      </c>
      <c r="V1388" t="s">
        <v>30113</v>
      </c>
      <c r="W1388" t="s">
        <v>30114</v>
      </c>
      <c r="Y1388"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88" t="s">
        <v>29781</v>
      </c>
      <c r="AA1388" t="e">
        <f>VLOOKUP(assembly_staff_import[[#This Row],[Formatted and corrected Works for Group Text]],[3]!Table4[#Data],1,0)</f>
        <v>#REF!</v>
      </c>
      <c r="AB1388" t="e">
        <f>VLOOKUP(assembly_staff_import[[#This Row],[Formatted and corrected Works for Group Text]],[3]!Table5[#Data],2,0)</f>
        <v>#REF!</v>
      </c>
      <c r="AC1388" t="str">
        <f>IF(TRIM(assembly_staff_import[[#This Row],[PUBLIC INFO ADDR_SOURCE_KEY]])="CAPITOL, ALBANY", "Legislative / Capitol Office", "District Office")</f>
        <v>Legislative / Capitol Office</v>
      </c>
      <c r="AD1388" t="s">
        <v>29782</v>
      </c>
      <c r="AF1388" t="str">
        <f t="shared" si="72"/>
        <v xml:space="preserve">375 </v>
      </c>
      <c r="AG1388" t="s">
        <v>29782</v>
      </c>
      <c r="AH1388" t="s">
        <v>30115</v>
      </c>
      <c r="AI1388" t="s">
        <v>29803</v>
      </c>
      <c r="AJ1388" t="s">
        <v>23493</v>
      </c>
    </row>
    <row r="1389" spans="1:36" x14ac:dyDescent="0.2">
      <c r="A1389" t="str">
        <f>TRIM(PROPER((assembly_staff_import[[#This Row],[First MI Name via NAME_SOURCE_KEY TEXT]]&amp;" "&amp;assembly_staff_import[[#This Row],[Last Name via NAME_SOURCE_KEY TEXT]]&amp;" "&amp;assembly_staff_import[[#This Row],[Suffix via NAME_SOURCE_KEY]])))</f>
        <v>Tana M Agostini</v>
      </c>
      <c r="B1389" t="str">
        <f>TRIM(CONCATENATE(TRIM(assembly_staff_import[[#This Row],[Full Name]]), ", ", assembly_staff_import[[#This Row],[Title]]))</f>
        <v>Tana M Agostini, Sr Analyst</v>
      </c>
      <c r="C1389" t="e">
        <f>assembly_staff_import[[#This Row],[Vlookup_groups]]</f>
        <v>#REF!</v>
      </c>
      <c r="D1389" t="str">
        <f>IF(assembly_staff_import[[#This Row],[Legislative Staff Type]]="Personal",assembly_staff_import[[#This Row],[Formatted Personal Staff Office]],"")</f>
        <v/>
      </c>
      <c r="E1389" t="s">
        <v>65</v>
      </c>
      <c r="F1389" s="19" t="s">
        <v>10913</v>
      </c>
      <c r="G1389" t="s">
        <v>1237</v>
      </c>
      <c r="H1389" t="str">
        <f>TRIM(PROPER((assembly_staff_import[[#This Row],[Last Name via NAME_SOURCE_KEY TEXT]]&amp;" "&amp;assembly_staff_import[[#This Row],[Suffix via NAME_SOURCE_KEY]])))</f>
        <v>Agostini</v>
      </c>
      <c r="I1389" t="str">
        <f>PROPER(assembly_staff_import[[#This Row],[JOB TITLE_SOURCE_KEY]])</f>
        <v xml:space="preserve">Sr Analyst                                 </v>
      </c>
      <c r="J1389" t="s">
        <v>72</v>
      </c>
      <c r="K1389" t="str">
        <f>IF(assembly_staff_import[[#This Row],[Legislative Staff Type]]="Personal",assembly_staff_import[[#This Row],[Vlookup Reports To Person]], "")</f>
        <v/>
      </c>
      <c r="L1389" t="str">
        <f>PROPER(assembly_staff_import[[#This Row],[First MI Name via NAME_SOURCE_KEY TEXT]])</f>
        <v xml:space="preserve"> Tana M</v>
      </c>
      <c r="M1389" t="s">
        <v>23306</v>
      </c>
      <c r="N1389" t="str">
        <f>LOWER(CONCATENATE(assembly_staff_import[[#This Row],[Last Name]],LEFT(assembly_staff_import[[#This Row],[First Name (no initial)]],1),"@nyassembly.gov"))</f>
        <v>agostinit@nyassembly.gov</v>
      </c>
      <c r="O1389" t="s">
        <v>30116</v>
      </c>
      <c r="P1389" t="e">
        <f>VLOOKUP(assembly_staff_import[[#This Row],[Full Name]],[3]!PEOPLE_March_20[#Data],1,0)</f>
        <v>#REF!</v>
      </c>
      <c r="Q1389" t="e">
        <f>VLOOKUP(assembly_staff_import[[#This Row],[Full Name]],[3]!Table17[#Data],3,0)</f>
        <v>#REF!</v>
      </c>
      <c r="R1389" t="e">
        <f>VLOOKUP(assembly_staff_import[[#This Row],[Formatted Works for Group]],[3]!Table7[#Data],1,0)</f>
        <v>#REF!</v>
      </c>
      <c r="S1389"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89" s="20" t="str">
        <f>TRIM(assembly_staff_import[[#This Row],[NAME_SOURCE_KEY]])</f>
        <v>AGOSTINI, TANA M</v>
      </c>
      <c r="U1389" t="s">
        <v>30117</v>
      </c>
      <c r="V1389" t="s">
        <v>30118</v>
      </c>
      <c r="W1389" t="s">
        <v>30119</v>
      </c>
      <c r="Y1389"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89" t="s">
        <v>29781</v>
      </c>
      <c r="AA1389" t="e">
        <f>VLOOKUP(assembly_staff_import[[#This Row],[Formatted and corrected Works for Group Text]],[3]!Table4[#Data],1,0)</f>
        <v>#REF!</v>
      </c>
      <c r="AB1389" t="e">
        <f>VLOOKUP(assembly_staff_import[[#This Row],[Formatted and corrected Works for Group Text]],[3]!Table5[#Data],2,0)</f>
        <v>#REF!</v>
      </c>
      <c r="AC1389" t="str">
        <f>IF(TRIM(assembly_staff_import[[#This Row],[PUBLIC INFO ADDR_SOURCE_KEY]])="CAPITOL, ALBANY", "Legislative / Capitol Office", "District Office")</f>
        <v>Legislative / Capitol Office</v>
      </c>
      <c r="AD1389" t="s">
        <v>29782</v>
      </c>
      <c r="AF1389" t="str">
        <f t="shared" si="72"/>
        <v xml:space="preserve">375 </v>
      </c>
      <c r="AG1389" t="s">
        <v>29782</v>
      </c>
      <c r="AH1389" t="s">
        <v>30120</v>
      </c>
      <c r="AI1389" t="s">
        <v>29811</v>
      </c>
      <c r="AJ1389" t="s">
        <v>23493</v>
      </c>
    </row>
    <row r="1390" spans="1:36" x14ac:dyDescent="0.2">
      <c r="A1390" t="str">
        <f>TRIM(PROPER((assembly_staff_import[[#This Row],[First MI Name via NAME_SOURCE_KEY TEXT]]&amp;" "&amp;assembly_staff_import[[#This Row],[Last Name via NAME_SOURCE_KEY TEXT]]&amp;" "&amp;assembly_staff_import[[#This Row],[Suffix via NAME_SOURCE_KEY]])))</f>
        <v>Teia N Smith</v>
      </c>
      <c r="B1390" t="str">
        <f>TRIM(CONCATENATE(TRIM(assembly_staff_import[[#This Row],[Full Name]]), ", ", assembly_staff_import[[#This Row],[Title]]))</f>
        <v>Teia N Smith, Admin Assistant</v>
      </c>
      <c r="C1390" t="e">
        <f>assembly_staff_import[[#This Row],[Vlookup_groups]]</f>
        <v>#REF!</v>
      </c>
      <c r="D1390" t="str">
        <f>IF(assembly_staff_import[[#This Row],[Legislative Staff Type]]="Personal",assembly_staff_import[[#This Row],[Formatted Personal Staff Office]],"")</f>
        <v/>
      </c>
      <c r="E1390" t="s">
        <v>65</v>
      </c>
      <c r="F1390" s="19" t="s">
        <v>10913</v>
      </c>
      <c r="G1390" t="s">
        <v>1237</v>
      </c>
      <c r="H1390" t="str">
        <f>TRIM(PROPER((assembly_staff_import[[#This Row],[Last Name via NAME_SOURCE_KEY TEXT]]&amp;" "&amp;assembly_staff_import[[#This Row],[Suffix via NAME_SOURCE_KEY]])))</f>
        <v>Smith</v>
      </c>
      <c r="I1390" t="str">
        <f>PROPER(assembly_staff_import[[#This Row],[JOB TITLE_SOURCE_KEY]])</f>
        <v xml:space="preserve">Admin Assistant                            </v>
      </c>
      <c r="J1390" t="s">
        <v>72</v>
      </c>
      <c r="K1390" t="str">
        <f>IF(assembly_staff_import[[#This Row],[Legislative Staff Type]]="Personal",assembly_staff_import[[#This Row],[Vlookup Reports To Person]], "")</f>
        <v/>
      </c>
      <c r="L1390" t="str">
        <f>PROPER(assembly_staff_import[[#This Row],[First MI Name via NAME_SOURCE_KEY TEXT]])</f>
        <v xml:space="preserve"> Teia N</v>
      </c>
      <c r="M1390" t="s">
        <v>15060</v>
      </c>
      <c r="N1390" t="str">
        <f>LOWER(CONCATENATE(assembly_staff_import[[#This Row],[Last Name]],LEFT(assembly_staff_import[[#This Row],[First Name (no initial)]],1),"@nyassembly.gov"))</f>
        <v>smitht@nyassembly.gov</v>
      </c>
      <c r="O1390" t="s">
        <v>30121</v>
      </c>
      <c r="P1390" t="e">
        <f>VLOOKUP(assembly_staff_import[[#This Row],[Full Name]],[3]!PEOPLE_March_20[#Data],1,0)</f>
        <v>#REF!</v>
      </c>
      <c r="Q1390" t="e">
        <f>VLOOKUP(assembly_staff_import[[#This Row],[Full Name]],[3]!Table17[#Data],3,0)</f>
        <v>#REF!</v>
      </c>
      <c r="R1390" t="e">
        <f>VLOOKUP(assembly_staff_import[[#This Row],[Formatted Works for Group]],[3]!Table7[#Data],1,0)</f>
        <v>#REF!</v>
      </c>
      <c r="S1390"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90" s="20" t="str">
        <f>TRIM(assembly_staff_import[[#This Row],[NAME_SOURCE_KEY]])</f>
        <v>SMITH, TEIA N</v>
      </c>
      <c r="U1390" t="s">
        <v>30122</v>
      </c>
      <c r="V1390" t="s">
        <v>23631</v>
      </c>
      <c r="W1390" t="s">
        <v>30123</v>
      </c>
      <c r="Y1390"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90" t="s">
        <v>29781</v>
      </c>
      <c r="AA1390" t="e">
        <f>VLOOKUP(assembly_staff_import[[#This Row],[Formatted and corrected Works for Group Text]],[3]!Table4[#Data],1,0)</f>
        <v>#REF!</v>
      </c>
      <c r="AB1390" t="e">
        <f>VLOOKUP(assembly_staff_import[[#This Row],[Formatted and corrected Works for Group Text]],[3]!Table5[#Data],2,0)</f>
        <v>#REF!</v>
      </c>
      <c r="AC1390" t="str">
        <f>IF(TRIM(assembly_staff_import[[#This Row],[PUBLIC INFO ADDR_SOURCE_KEY]])="CAPITOL, ALBANY", "Legislative / Capitol Office", "District Office")</f>
        <v>Legislative / Capitol Office</v>
      </c>
      <c r="AD1390" t="s">
        <v>29782</v>
      </c>
      <c r="AF1390" t="str">
        <f t="shared" si="72"/>
        <v xml:space="preserve">375 </v>
      </c>
      <c r="AG1390" t="s">
        <v>29782</v>
      </c>
      <c r="AH1390" t="s">
        <v>30124</v>
      </c>
      <c r="AI1390" t="s">
        <v>23568</v>
      </c>
      <c r="AJ1390" t="s">
        <v>23493</v>
      </c>
    </row>
    <row r="1391" spans="1:36" x14ac:dyDescent="0.2">
      <c r="A1391" t="str">
        <f>TRIM(PROPER((assembly_staff_import[[#This Row],[First MI Name via NAME_SOURCE_KEY TEXT]]&amp;" "&amp;assembly_staff_import[[#This Row],[Last Name via NAME_SOURCE_KEY TEXT]]&amp;" "&amp;assembly_staff_import[[#This Row],[Suffix via NAME_SOURCE_KEY]])))</f>
        <v>Teneesha Young</v>
      </c>
      <c r="B1391" t="str">
        <f>TRIM(CONCATENATE(TRIM(assembly_staff_import[[#This Row],[Full Name]]), ", ", assembly_staff_import[[#This Row],[Title]]))</f>
        <v>Teneesha Young, Committee Asst</v>
      </c>
      <c r="C1391" t="e">
        <f>assembly_staff_import[[#This Row],[Vlookup_groups]]</f>
        <v>#REF!</v>
      </c>
      <c r="D1391" t="str">
        <f>IF(assembly_staff_import[[#This Row],[Legislative Staff Type]]="Personal",assembly_staff_import[[#This Row],[Formatted Personal Staff Office]],"")</f>
        <v/>
      </c>
      <c r="E1391" t="s">
        <v>65</v>
      </c>
      <c r="F1391" s="19" t="s">
        <v>10913</v>
      </c>
      <c r="G1391" t="s">
        <v>1237</v>
      </c>
      <c r="H1391" t="str">
        <f>TRIM(PROPER((assembly_staff_import[[#This Row],[Last Name via NAME_SOURCE_KEY TEXT]]&amp;" "&amp;assembly_staff_import[[#This Row],[Suffix via NAME_SOURCE_KEY]])))</f>
        <v>Young</v>
      </c>
      <c r="I1391" t="str">
        <f>PROPER(assembly_staff_import[[#This Row],[JOB TITLE_SOURCE_KEY]])</f>
        <v xml:space="preserve">Committee Asst                             </v>
      </c>
      <c r="J1391" t="s">
        <v>72</v>
      </c>
      <c r="K1391" t="str">
        <f>IF(assembly_staff_import[[#This Row],[Legislative Staff Type]]="Personal",assembly_staff_import[[#This Row],[Vlookup Reports To Person]], "")</f>
        <v/>
      </c>
      <c r="L1391" t="str">
        <f>PROPER(assembly_staff_import[[#This Row],[First MI Name via NAME_SOURCE_KEY TEXT]])</f>
        <v xml:space="preserve"> Teneesha</v>
      </c>
      <c r="M1391" t="s">
        <v>11237</v>
      </c>
      <c r="N1391" t="str">
        <f>LOWER(CONCATENATE(assembly_staff_import[[#This Row],[Last Name]],LEFT(assembly_staff_import[[#This Row],[First Name (no initial)]],1),"@nyassembly.gov"))</f>
        <v>youngt@nyassembly.gov</v>
      </c>
      <c r="O1391" t="s">
        <v>11239</v>
      </c>
      <c r="P1391" t="e">
        <f>VLOOKUP(assembly_staff_import[[#This Row],[Full Name]],[3]!PEOPLE_March_20[#Data],1,0)</f>
        <v>#REF!</v>
      </c>
      <c r="Q1391" t="e">
        <f>VLOOKUP(assembly_staff_import[[#This Row],[Full Name]],[3]!Table17[#Data],3,0)</f>
        <v>#REF!</v>
      </c>
      <c r="R1391" t="e">
        <f>VLOOKUP(assembly_staff_import[[#This Row],[Formatted Works for Group]],[3]!Table7[#Data],1,0)</f>
        <v>#REF!</v>
      </c>
      <c r="S1391"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91" s="20" t="str">
        <f>TRIM(assembly_staff_import[[#This Row],[NAME_SOURCE_KEY]])</f>
        <v>YOUNG, TENEESHA</v>
      </c>
      <c r="U1391" t="s">
        <v>30125</v>
      </c>
      <c r="V1391" t="s">
        <v>24081</v>
      </c>
      <c r="W1391" t="s">
        <v>30126</v>
      </c>
      <c r="Y1391"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91" t="s">
        <v>29781</v>
      </c>
      <c r="AA1391" t="e">
        <f>VLOOKUP(assembly_staff_import[[#This Row],[Formatted and corrected Works for Group Text]],[3]!Table4[#Data],1,0)</f>
        <v>#REF!</v>
      </c>
      <c r="AB1391" t="e">
        <f>VLOOKUP(assembly_staff_import[[#This Row],[Formatted and corrected Works for Group Text]],[3]!Table5[#Data],2,0)</f>
        <v>#REF!</v>
      </c>
      <c r="AC1391" t="str">
        <f>IF(TRIM(assembly_staff_import[[#This Row],[PUBLIC INFO ADDR_SOURCE_KEY]])="CAPITOL, ALBANY", "Legislative / Capitol Office", "District Office")</f>
        <v>Legislative / Capitol Office</v>
      </c>
      <c r="AD1391" t="s">
        <v>29782</v>
      </c>
      <c r="AF1391" t="str">
        <f t="shared" si="72"/>
        <v xml:space="preserve">375 </v>
      </c>
      <c r="AG1391" t="s">
        <v>29782</v>
      </c>
      <c r="AH1391" t="s">
        <v>30127</v>
      </c>
      <c r="AI1391" t="s">
        <v>29803</v>
      </c>
      <c r="AJ1391" t="s">
        <v>23493</v>
      </c>
    </row>
    <row r="1392" spans="1:36" x14ac:dyDescent="0.2">
      <c r="A1392" t="str">
        <f>TRIM(PROPER((assembly_staff_import[[#This Row],[First MI Name via NAME_SOURCE_KEY TEXT]]&amp;" "&amp;assembly_staff_import[[#This Row],[Last Name via NAME_SOURCE_KEY TEXT]]&amp;" "&amp;assembly_staff_import[[#This Row],[Suffix via NAME_SOURCE_KEY]])))</f>
        <v>Teri A Kleinmann</v>
      </c>
      <c r="B1392" t="str">
        <f>TRIM(CONCATENATE(TRIM(assembly_staff_import[[#This Row],[Full Name]]), ", ", assembly_staff_import[[#This Row],[Title]]))</f>
        <v>Teri A Kleinmann, Assoc Counsel</v>
      </c>
      <c r="C1392" t="e">
        <f>assembly_staff_import[[#This Row],[Vlookup_groups]]</f>
        <v>#REF!</v>
      </c>
      <c r="D1392" t="str">
        <f>IF(assembly_staff_import[[#This Row],[Legislative Staff Type]]="Personal",assembly_staff_import[[#This Row],[Formatted Personal Staff Office]],"")</f>
        <v/>
      </c>
      <c r="E1392" t="s">
        <v>65</v>
      </c>
      <c r="F1392" s="19" t="s">
        <v>10913</v>
      </c>
      <c r="G1392" t="s">
        <v>1237</v>
      </c>
      <c r="H1392" t="str">
        <f>TRIM(PROPER((assembly_staff_import[[#This Row],[Last Name via NAME_SOURCE_KEY TEXT]]&amp;" "&amp;assembly_staff_import[[#This Row],[Suffix via NAME_SOURCE_KEY]])))</f>
        <v>Kleinmann</v>
      </c>
      <c r="I1392" t="str">
        <f>PROPER(assembly_staff_import[[#This Row],[JOB TITLE_SOURCE_KEY]])</f>
        <v xml:space="preserve">Assoc Counsel                              </v>
      </c>
      <c r="J1392" t="s">
        <v>72</v>
      </c>
      <c r="K1392" t="str">
        <f>IF(assembly_staff_import[[#This Row],[Legislative Staff Type]]="Personal",assembly_staff_import[[#This Row],[Vlookup Reports To Person]], "")</f>
        <v/>
      </c>
      <c r="L1392" t="str">
        <f>PROPER(assembly_staff_import[[#This Row],[First MI Name via NAME_SOURCE_KEY TEXT]])</f>
        <v xml:space="preserve"> Teri A</v>
      </c>
      <c r="M1392" t="s">
        <v>17125</v>
      </c>
      <c r="N1392" t="str">
        <f>LOWER(CONCATENATE(assembly_staff_import[[#This Row],[Last Name]],LEFT(assembly_staff_import[[#This Row],[First Name (no initial)]],1),"@nyassembly.gov"))</f>
        <v>kleinmannt@nyassembly.gov</v>
      </c>
      <c r="O1392" t="s">
        <v>30128</v>
      </c>
      <c r="P1392" t="e">
        <f>VLOOKUP(assembly_staff_import[[#This Row],[Full Name]],[3]!PEOPLE_March_20[#Data],1,0)</f>
        <v>#REF!</v>
      </c>
      <c r="Q1392" t="e">
        <f>VLOOKUP(assembly_staff_import[[#This Row],[Full Name]],[3]!Table17[#Data],3,0)</f>
        <v>#REF!</v>
      </c>
      <c r="R1392" t="e">
        <f>VLOOKUP(assembly_staff_import[[#This Row],[Formatted Works for Group]],[3]!Table7[#Data],1,0)</f>
        <v>#REF!</v>
      </c>
      <c r="S1392"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92" s="20" t="str">
        <f>TRIM(assembly_staff_import[[#This Row],[NAME_SOURCE_KEY]])</f>
        <v>KLEINMANN, TERI A</v>
      </c>
      <c r="U1392" t="s">
        <v>30129</v>
      </c>
      <c r="V1392" t="s">
        <v>30130</v>
      </c>
      <c r="W1392" t="s">
        <v>30131</v>
      </c>
      <c r="Y1392"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92" t="s">
        <v>29781</v>
      </c>
      <c r="AA1392" t="e">
        <f>VLOOKUP(assembly_staff_import[[#This Row],[Formatted and corrected Works for Group Text]],[3]!Table4[#Data],1,0)</f>
        <v>#REF!</v>
      </c>
      <c r="AB1392" t="e">
        <f>VLOOKUP(assembly_staff_import[[#This Row],[Formatted and corrected Works for Group Text]],[3]!Table5[#Data],2,0)</f>
        <v>#REF!</v>
      </c>
      <c r="AC1392" t="str">
        <f>IF(TRIM(assembly_staff_import[[#This Row],[PUBLIC INFO ADDR_SOURCE_KEY]])="CAPITOL, ALBANY", "Legislative / Capitol Office", "District Office")</f>
        <v>Legislative / Capitol Office</v>
      </c>
      <c r="AD1392" t="s">
        <v>29782</v>
      </c>
      <c r="AF1392" t="str">
        <f t="shared" si="72"/>
        <v xml:space="preserve">375 </v>
      </c>
      <c r="AG1392" t="s">
        <v>29782</v>
      </c>
      <c r="AH1392" t="s">
        <v>30132</v>
      </c>
      <c r="AI1392" t="s">
        <v>25302</v>
      </c>
      <c r="AJ1392" t="s">
        <v>23493</v>
      </c>
    </row>
    <row r="1393" spans="1:36" x14ac:dyDescent="0.2">
      <c r="A1393" t="str">
        <f>TRIM(PROPER((assembly_staff_import[[#This Row],[First MI Name via NAME_SOURCE_KEY TEXT]]&amp;" "&amp;assembly_staff_import[[#This Row],[Last Name via NAME_SOURCE_KEY TEXT]]&amp;" "&amp;assembly_staff_import[[#This Row],[Suffix via NAME_SOURCE_KEY]])))</f>
        <v>Terri A Zaleski</v>
      </c>
      <c r="B1393" t="str">
        <f>TRIM(CONCATENATE(TRIM(assembly_staff_import[[#This Row],[Full Name]]), ", ", assembly_staff_import[[#This Row],[Title]]))</f>
        <v>Terri A Zaleski, Exec Secy</v>
      </c>
      <c r="C1393" t="e">
        <f>assembly_staff_import[[#This Row],[Vlookup_groups]]</f>
        <v>#REF!</v>
      </c>
      <c r="D1393" t="str">
        <f>IF(assembly_staff_import[[#This Row],[Legislative Staff Type]]="Personal",assembly_staff_import[[#This Row],[Formatted Personal Staff Office]],"")</f>
        <v/>
      </c>
      <c r="E1393" t="s">
        <v>65</v>
      </c>
      <c r="F1393" s="19" t="s">
        <v>10913</v>
      </c>
      <c r="G1393" t="s">
        <v>1237</v>
      </c>
      <c r="H1393" t="str">
        <f>TRIM(PROPER((assembly_staff_import[[#This Row],[Last Name via NAME_SOURCE_KEY TEXT]]&amp;" "&amp;assembly_staff_import[[#This Row],[Suffix via NAME_SOURCE_KEY]])))</f>
        <v>Zaleski</v>
      </c>
      <c r="I1393" t="str">
        <f>PROPER(assembly_staff_import[[#This Row],[JOB TITLE_SOURCE_KEY]])</f>
        <v xml:space="preserve">Exec Secy                                  </v>
      </c>
      <c r="J1393" t="s">
        <v>72</v>
      </c>
      <c r="K1393" t="str">
        <f>IF(assembly_staff_import[[#This Row],[Legislative Staff Type]]="Personal",assembly_staff_import[[#This Row],[Vlookup Reports To Person]], "")</f>
        <v/>
      </c>
      <c r="L1393" t="str">
        <f>PROPER(assembly_staff_import[[#This Row],[First MI Name via NAME_SOURCE_KEY TEXT]])</f>
        <v xml:space="preserve"> Terri A</v>
      </c>
      <c r="M1393" t="s">
        <v>14635</v>
      </c>
      <c r="N1393" t="str">
        <f>LOWER(CONCATENATE(assembly_staff_import[[#This Row],[Last Name]],LEFT(assembly_staff_import[[#This Row],[First Name (no initial)]],1),"@nyassembly.gov"))</f>
        <v>zaleskit@nyassembly.gov</v>
      </c>
      <c r="O1393" t="s">
        <v>24370</v>
      </c>
      <c r="P1393" t="e">
        <f>VLOOKUP(assembly_staff_import[[#This Row],[Full Name]],[3]!PEOPLE_March_20[#Data],1,0)</f>
        <v>#REF!</v>
      </c>
      <c r="Q1393" t="e">
        <f>VLOOKUP(assembly_staff_import[[#This Row],[Full Name]],[3]!Table17[#Data],3,0)</f>
        <v>#REF!</v>
      </c>
      <c r="R1393" t="e">
        <f>VLOOKUP(assembly_staff_import[[#This Row],[Formatted Works for Group]],[3]!Table7[#Data],1,0)</f>
        <v>#REF!</v>
      </c>
      <c r="S1393"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93" s="20" t="str">
        <f>TRIM(assembly_staff_import[[#This Row],[NAME_SOURCE_KEY]])</f>
        <v>ZALESKI, TERRI A</v>
      </c>
      <c r="U1393" t="s">
        <v>30133</v>
      </c>
      <c r="V1393" t="s">
        <v>30134</v>
      </c>
      <c r="W1393" t="s">
        <v>27678</v>
      </c>
      <c r="Y1393"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93" t="s">
        <v>29781</v>
      </c>
      <c r="AA1393" t="e">
        <f>VLOOKUP(assembly_staff_import[[#This Row],[Formatted and corrected Works for Group Text]],[3]!Table4[#Data],1,0)</f>
        <v>#REF!</v>
      </c>
      <c r="AB1393" t="e">
        <f>VLOOKUP(assembly_staff_import[[#This Row],[Formatted and corrected Works for Group Text]],[3]!Table5[#Data],2,0)</f>
        <v>#REF!</v>
      </c>
      <c r="AC1393" t="str">
        <f>IF(TRIM(assembly_staff_import[[#This Row],[PUBLIC INFO ADDR_SOURCE_KEY]])="CAPITOL, ALBANY", "Legislative / Capitol Office", "District Office")</f>
        <v>Legislative / Capitol Office</v>
      </c>
      <c r="AD1393" t="s">
        <v>29782</v>
      </c>
      <c r="AF1393" t="str">
        <f t="shared" si="72"/>
        <v xml:space="preserve">375 </v>
      </c>
      <c r="AG1393" t="s">
        <v>29782</v>
      </c>
      <c r="AH1393" t="s">
        <v>30135</v>
      </c>
      <c r="AI1393" t="s">
        <v>24079</v>
      </c>
      <c r="AJ1393" t="s">
        <v>23493</v>
      </c>
    </row>
    <row r="1394" spans="1:36" x14ac:dyDescent="0.2">
      <c r="A1394" t="str">
        <f>TRIM(PROPER((assembly_staff_import[[#This Row],[First MI Name via NAME_SOURCE_KEY TEXT]]&amp;" "&amp;assembly_staff_import[[#This Row],[Last Name via NAME_SOURCE_KEY TEXT]]&amp;" "&amp;assembly_staff_import[[#This Row],[Suffix via NAME_SOURCE_KEY]])))</f>
        <v>Willie A Sanchez</v>
      </c>
      <c r="B1394" t="str">
        <f>TRIM(CONCATENATE(TRIM(assembly_staff_import[[#This Row],[Full Name]]), ", ", assembly_staff_import[[#This Row],[Title]]))</f>
        <v>Willie A Sanchez, Princ Analyst</v>
      </c>
      <c r="C1394" t="e">
        <f>assembly_staff_import[[#This Row],[Vlookup_groups]]</f>
        <v>#REF!</v>
      </c>
      <c r="D1394" t="str">
        <f>IF(assembly_staff_import[[#This Row],[Legislative Staff Type]]="Personal",assembly_staff_import[[#This Row],[Formatted Personal Staff Office]],"")</f>
        <v/>
      </c>
      <c r="E1394" t="s">
        <v>65</v>
      </c>
      <c r="F1394" s="19" t="s">
        <v>10913</v>
      </c>
      <c r="G1394" t="s">
        <v>1237</v>
      </c>
      <c r="H1394" t="str">
        <f>TRIM(PROPER((assembly_staff_import[[#This Row],[Last Name via NAME_SOURCE_KEY TEXT]]&amp;" "&amp;assembly_staff_import[[#This Row],[Suffix via NAME_SOURCE_KEY]])))</f>
        <v>Sanchez</v>
      </c>
      <c r="I1394" t="str">
        <f>PROPER(assembly_staff_import[[#This Row],[JOB TITLE_SOURCE_KEY]])</f>
        <v xml:space="preserve">Princ Analyst                              </v>
      </c>
      <c r="J1394" t="s">
        <v>72</v>
      </c>
      <c r="K1394" t="str">
        <f>IF(assembly_staff_import[[#This Row],[Legislative Staff Type]]="Personal",assembly_staff_import[[#This Row],[Vlookup Reports To Person]], "")</f>
        <v/>
      </c>
      <c r="L1394" t="str">
        <f>PROPER(assembly_staff_import[[#This Row],[First MI Name via NAME_SOURCE_KEY TEXT]])</f>
        <v xml:space="preserve"> Willie A</v>
      </c>
      <c r="M1394" t="s">
        <v>15262</v>
      </c>
      <c r="N1394" t="str">
        <f>LOWER(CONCATENATE(assembly_staff_import[[#This Row],[Last Name]],LEFT(assembly_staff_import[[#This Row],[First Name (no initial)]],1),"@nyassembly.gov"))</f>
        <v>sanchezw@nyassembly.gov</v>
      </c>
      <c r="O1394" t="s">
        <v>30136</v>
      </c>
      <c r="P1394" t="e">
        <f>VLOOKUP(assembly_staff_import[[#This Row],[Full Name]],[3]!PEOPLE_March_20[#Data],1,0)</f>
        <v>#REF!</v>
      </c>
      <c r="Q1394" t="e">
        <f>VLOOKUP(assembly_staff_import[[#This Row],[Full Name]],[3]!Table17[#Data],3,0)</f>
        <v>#REF!</v>
      </c>
      <c r="R1394" t="e">
        <f>VLOOKUP(assembly_staff_import[[#This Row],[Formatted Works for Group]],[3]!Table7[#Data],1,0)</f>
        <v>#REF!</v>
      </c>
      <c r="S1394"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94" s="20" t="str">
        <f>TRIM(assembly_staff_import[[#This Row],[NAME_SOURCE_KEY]])</f>
        <v>SANCHEZ, WILLIE A</v>
      </c>
      <c r="U1394" t="s">
        <v>30137</v>
      </c>
      <c r="V1394" t="s">
        <v>30138</v>
      </c>
      <c r="W1394" t="s">
        <v>30139</v>
      </c>
      <c r="Y1394"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94" t="s">
        <v>29781</v>
      </c>
      <c r="AA1394" t="e">
        <f>VLOOKUP(assembly_staff_import[[#This Row],[Formatted and corrected Works for Group Text]],[3]!Table4[#Data],1,0)</f>
        <v>#REF!</v>
      </c>
      <c r="AB1394" t="e">
        <f>VLOOKUP(assembly_staff_import[[#This Row],[Formatted and corrected Works for Group Text]],[3]!Table5[#Data],2,0)</f>
        <v>#REF!</v>
      </c>
      <c r="AC1394" t="str">
        <f>IF(TRIM(assembly_staff_import[[#This Row],[PUBLIC INFO ADDR_SOURCE_KEY]])="CAPITOL, ALBANY", "Legislative / Capitol Office", "District Office")</f>
        <v>Legislative / Capitol Office</v>
      </c>
      <c r="AD1394" t="s">
        <v>29782</v>
      </c>
      <c r="AF1394" t="str">
        <f t="shared" si="72"/>
        <v xml:space="preserve">375 </v>
      </c>
      <c r="AG1394" t="s">
        <v>29782</v>
      </c>
      <c r="AH1394" t="s">
        <v>30140</v>
      </c>
      <c r="AI1394" t="s">
        <v>29798</v>
      </c>
      <c r="AJ1394" t="s">
        <v>23493</v>
      </c>
    </row>
    <row r="1395" spans="1:36" x14ac:dyDescent="0.2">
      <c r="A1395" t="str">
        <f>TRIM(PROPER((assembly_staff_import[[#This Row],[First MI Name via NAME_SOURCE_KEY TEXT]]&amp;" "&amp;assembly_staff_import[[#This Row],[Last Name via NAME_SOURCE_KEY TEXT]]&amp;" "&amp;assembly_staff_import[[#This Row],[Suffix via NAME_SOURCE_KEY]])))</f>
        <v>Yolanda J Bostic Williams</v>
      </c>
      <c r="B1395" t="str">
        <f>TRIM(CONCATENATE(TRIM(assembly_staff_import[[#This Row],[Full Name]]), ", ", assembly_staff_import[[#This Row],[Title]]))</f>
        <v>Yolanda J Bostic Williams, Princ Analyst</v>
      </c>
      <c r="C1395" t="e">
        <f>assembly_staff_import[[#This Row],[Vlookup_groups]]</f>
        <v>#REF!</v>
      </c>
      <c r="D1395" t="str">
        <f>IF(assembly_staff_import[[#This Row],[Legislative Staff Type]]="Personal",assembly_staff_import[[#This Row],[Formatted Personal Staff Office]],"")</f>
        <v/>
      </c>
      <c r="E1395" t="s">
        <v>65</v>
      </c>
      <c r="F1395" s="19" t="s">
        <v>10913</v>
      </c>
      <c r="G1395" t="s">
        <v>1237</v>
      </c>
      <c r="H1395" t="str">
        <f>TRIM(PROPER((assembly_staff_import[[#This Row],[Last Name via NAME_SOURCE_KEY TEXT]]&amp;" "&amp;assembly_staff_import[[#This Row],[Suffix via NAME_SOURCE_KEY]])))</f>
        <v>Bostic Williams</v>
      </c>
      <c r="I1395" t="str">
        <f>PROPER(assembly_staff_import[[#This Row],[JOB TITLE_SOURCE_KEY]])</f>
        <v xml:space="preserve">Princ Analyst                              </v>
      </c>
      <c r="J1395" t="s">
        <v>72</v>
      </c>
      <c r="K1395" t="str">
        <f>IF(assembly_staff_import[[#This Row],[Legislative Staff Type]]="Personal",assembly_staff_import[[#This Row],[Vlookup Reports To Person]], "")</f>
        <v/>
      </c>
      <c r="L1395" t="str">
        <f>PROPER(assembly_staff_import[[#This Row],[First MI Name via NAME_SOURCE_KEY TEXT]])</f>
        <v xml:space="preserve"> Yolanda J</v>
      </c>
      <c r="M1395" t="s">
        <v>23206</v>
      </c>
      <c r="N1395" t="str">
        <f>LOWER(CONCATENATE(assembly_staff_import[[#This Row],[Last Name]],LEFT(assembly_staff_import[[#This Row],[First Name (no initial)]],1),"@nyassembly.gov"))</f>
        <v>bostic williamsy@nyassembly.gov</v>
      </c>
      <c r="O1395" t="s">
        <v>30141</v>
      </c>
      <c r="P1395" t="e">
        <f>VLOOKUP(assembly_staff_import[[#This Row],[Full Name]],[3]!PEOPLE_March_20[#Data],1,0)</f>
        <v>#REF!</v>
      </c>
      <c r="Q1395" t="e">
        <f>VLOOKUP(assembly_staff_import[[#This Row],[Full Name]],[3]!Table17[#Data],3,0)</f>
        <v>#REF!</v>
      </c>
      <c r="R1395" t="e">
        <f>VLOOKUP(assembly_staff_import[[#This Row],[Formatted Works for Group]],[3]!Table7[#Data],1,0)</f>
        <v>#REF!</v>
      </c>
      <c r="S1395"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95" s="20" t="str">
        <f>TRIM(assembly_staff_import[[#This Row],[NAME_SOURCE_KEY]])</f>
        <v>BOSTIC WILLIAMS, YOLANDA J</v>
      </c>
      <c r="U1395" t="s">
        <v>30142</v>
      </c>
      <c r="V1395" t="s">
        <v>30143</v>
      </c>
      <c r="W1395" t="s">
        <v>30144</v>
      </c>
      <c r="Y1395"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95" t="s">
        <v>29781</v>
      </c>
      <c r="AA1395" t="e">
        <f>VLOOKUP(assembly_staff_import[[#This Row],[Formatted and corrected Works for Group Text]],[3]!Table4[#Data],1,0)</f>
        <v>#REF!</v>
      </c>
      <c r="AB1395" t="e">
        <f>VLOOKUP(assembly_staff_import[[#This Row],[Formatted and corrected Works for Group Text]],[3]!Table5[#Data],2,0)</f>
        <v>#REF!</v>
      </c>
      <c r="AC1395" t="str">
        <f>IF(TRIM(assembly_staff_import[[#This Row],[PUBLIC INFO ADDR_SOURCE_KEY]])="CAPITOL, ALBANY", "Legislative / Capitol Office", "District Office")</f>
        <v>Legislative / Capitol Office</v>
      </c>
      <c r="AD1395" t="s">
        <v>29782</v>
      </c>
      <c r="AF1395" t="str">
        <f t="shared" si="72"/>
        <v xml:space="preserve">375 </v>
      </c>
      <c r="AG1395" t="s">
        <v>29782</v>
      </c>
      <c r="AH1395" t="s">
        <v>30145</v>
      </c>
      <c r="AI1395" t="s">
        <v>29798</v>
      </c>
      <c r="AJ1395" t="s">
        <v>23493</v>
      </c>
    </row>
    <row r="1396" spans="1:36" x14ac:dyDescent="0.2">
      <c r="A1396" t="str">
        <f>TRIM(PROPER((assembly_staff_import[[#This Row],[First MI Name via NAME_SOURCE_KEY TEXT]]&amp;" "&amp;assembly_staff_import[[#This Row],[Last Name via NAME_SOURCE_KEY TEXT]]&amp;" "&amp;assembly_staff_import[[#This Row],[Suffix via NAME_SOURCE_KEY]])))</f>
        <v>Yolande Page</v>
      </c>
      <c r="B1396" t="str">
        <f>TRIM(CONCATENATE(TRIM(assembly_staff_import[[#This Row],[Full Name]]), ", ", assembly_staff_import[[#This Row],[Title]]))</f>
        <v>Yolande Page, Sr Counsel/Dir S.F.R.</v>
      </c>
      <c r="C1396" t="e">
        <f>assembly_staff_import[[#This Row],[Vlookup_groups]]</f>
        <v>#REF!</v>
      </c>
      <c r="D1396" t="str">
        <f>IF(assembly_staff_import[[#This Row],[Legislative Staff Type]]="Personal",assembly_staff_import[[#This Row],[Formatted Personal Staff Office]],"")</f>
        <v/>
      </c>
      <c r="E1396" t="s">
        <v>65</v>
      </c>
      <c r="F1396" s="19" t="s">
        <v>10913</v>
      </c>
      <c r="G1396" t="s">
        <v>1237</v>
      </c>
      <c r="H1396" t="str">
        <f>TRIM(PROPER((assembly_staff_import[[#This Row],[Last Name via NAME_SOURCE_KEY TEXT]]&amp;" "&amp;assembly_staff_import[[#This Row],[Suffix via NAME_SOURCE_KEY]])))</f>
        <v>Page</v>
      </c>
      <c r="I1396" t="str">
        <f>PROPER(assembly_staff_import[[#This Row],[JOB TITLE_SOURCE_KEY]])</f>
        <v xml:space="preserve">Sr Counsel/Dir S.F.R.                      </v>
      </c>
      <c r="J1396" t="s">
        <v>72</v>
      </c>
      <c r="K1396" t="str">
        <f>IF(assembly_staff_import[[#This Row],[Legislative Staff Type]]="Personal",assembly_staff_import[[#This Row],[Vlookup Reports To Person]], "")</f>
        <v/>
      </c>
      <c r="L1396" t="str">
        <f>PROPER(assembly_staff_import[[#This Row],[First MI Name via NAME_SOURCE_KEY TEXT]])</f>
        <v xml:space="preserve"> Yolande</v>
      </c>
      <c r="M1396" t="s">
        <v>15393</v>
      </c>
      <c r="N1396" t="str">
        <f>LOWER(CONCATENATE(assembly_staff_import[[#This Row],[Last Name]],LEFT(assembly_staff_import[[#This Row],[First Name (no initial)]],1),"@nyassembly.gov"))</f>
        <v>pagey@nyassembly.gov</v>
      </c>
      <c r="O1396" t="s">
        <v>15396</v>
      </c>
      <c r="P1396" t="e">
        <f>VLOOKUP(assembly_staff_import[[#This Row],[Full Name]],[3]!PEOPLE_March_20[#Data],1,0)</f>
        <v>#REF!</v>
      </c>
      <c r="Q1396" t="e">
        <f>VLOOKUP(assembly_staff_import[[#This Row],[Full Name]],[3]!Table17[#Data],3,0)</f>
        <v>#REF!</v>
      </c>
      <c r="R1396" t="e">
        <f>VLOOKUP(assembly_staff_import[[#This Row],[Formatted Works for Group]],[3]!Table7[#Data],1,0)</f>
        <v>#REF!</v>
      </c>
      <c r="S1396" t="str">
        <f>IF(assembly_staff_import[[#This Row],[Legislative Staff Type]]="Personal", assembly_staff_import[[#This Row],[Vlookup Works for Group]], assembly_staff_import[[#This Row],[Formatted Works for Group calc]]&amp;", Central Staff Office, Assembly")</f>
        <v>Program And Counsel Staff, Central Staff Office, Assembly</v>
      </c>
      <c r="T1396" s="20" t="str">
        <f>TRIM(assembly_staff_import[[#This Row],[NAME_SOURCE_KEY]])</f>
        <v>PAGE, YOLANDE</v>
      </c>
      <c r="U1396" t="s">
        <v>30146</v>
      </c>
      <c r="V1396" t="s">
        <v>30147</v>
      </c>
      <c r="W1396" t="s">
        <v>30148</v>
      </c>
      <c r="Y1396" t="str">
        <f>IF(assembly_staff_import[[#This Row],[Legislative Staff Type]]="Personal", PROPER(TRIM(assembly_staff_import[[#This Row],[Unit First MI via UNIT_SOURCE_KEY]])&amp;" "&amp;assembly_staff_import[[#This Row],[Unit Last via UNIT_SOURCE_KEY]]), PROPER(TRIM(assembly_staff_import[[#This Row],[UNIT NAME_SOURCE_KEY2]])))</f>
        <v>Program And Counsel Staff</v>
      </c>
      <c r="Z1396" t="s">
        <v>29781</v>
      </c>
      <c r="AA1396" t="e">
        <f>VLOOKUP(assembly_staff_import[[#This Row],[Formatted and corrected Works for Group Text]],[3]!Table4[#Data],1,0)</f>
        <v>#REF!</v>
      </c>
      <c r="AB1396" t="e">
        <f>VLOOKUP(assembly_staff_import[[#This Row],[Formatted and corrected Works for Group Text]],[3]!Table5[#Data],2,0)</f>
        <v>#REF!</v>
      </c>
      <c r="AC1396" t="str">
        <f>IF(TRIM(assembly_staff_import[[#This Row],[PUBLIC INFO ADDR_SOURCE_KEY]])="CAPITOL, ALBANY", "Legislative / Capitol Office", "District Office")</f>
        <v>Legislative / Capitol Office</v>
      </c>
      <c r="AD1396" t="s">
        <v>29782</v>
      </c>
      <c r="AF1396" t="str">
        <f t="shared" si="72"/>
        <v xml:space="preserve">375 </v>
      </c>
      <c r="AG1396" t="s">
        <v>29782</v>
      </c>
      <c r="AH1396" t="s">
        <v>30149</v>
      </c>
      <c r="AI1396" t="s">
        <v>30150</v>
      </c>
      <c r="AJ1396" t="s">
        <v>23493</v>
      </c>
    </row>
    <row r="1397" spans="1:36" x14ac:dyDescent="0.2">
      <c r="A1397" t="str">
        <f>TRIM(PROPER((assembly_staff_import[[#This Row],[First MI Name via NAME_SOURCE_KEY TEXT]]&amp;" "&amp;assembly_staff_import[[#This Row],[Last Name via NAME_SOURCE_KEY TEXT]]&amp;" "&amp;assembly_staff_import[[#This Row],[Suffix via NAME_SOURCE_KEY]])))</f>
        <v>Betsy L Graham</v>
      </c>
      <c r="B1397" t="str">
        <f>TRIM(CONCATENATE(TRIM(assembly_staff_import[[#This Row],[Full Name]]), ", ", assembly_staff_import[[#This Row],[Title]]))</f>
        <v>Betsy L Graham, Mgr Of Public Affairs</v>
      </c>
      <c r="C1397" t="e">
        <f>assembly_staff_import[[#This Row],[Vlookup_groups]]</f>
        <v>#REF!</v>
      </c>
      <c r="D1397" t="str">
        <f>IF(assembly_staff_import[[#This Row],[Legislative Staff Type]]="Personal",assembly_staff_import[[#This Row],[Formatted Personal Staff Office]],"")</f>
        <v/>
      </c>
      <c r="E1397" t="s">
        <v>65</v>
      </c>
      <c r="F1397" s="19" t="s">
        <v>10913</v>
      </c>
      <c r="G1397" t="s">
        <v>1237</v>
      </c>
      <c r="H1397" t="str">
        <f>TRIM(PROPER((assembly_staff_import[[#This Row],[Last Name via NAME_SOURCE_KEY TEXT]]&amp;" "&amp;assembly_staff_import[[#This Row],[Suffix via NAME_SOURCE_KEY]])))</f>
        <v>Graham</v>
      </c>
      <c r="I1397" t="str">
        <f>PROPER(assembly_staff_import[[#This Row],[JOB TITLE_SOURCE_KEY]])</f>
        <v xml:space="preserve">Mgr Of Public Affairs                      </v>
      </c>
      <c r="J1397" t="s">
        <v>72</v>
      </c>
      <c r="K1397" t="str">
        <f>IF(assembly_staff_import[[#This Row],[Legislative Staff Type]]="Personal",assembly_staff_import[[#This Row],[Vlookup Reports To Person]], "")</f>
        <v/>
      </c>
      <c r="L1397" t="str">
        <f>PROPER(assembly_staff_import[[#This Row],[First MI Name via NAME_SOURCE_KEY TEXT]])</f>
        <v xml:space="preserve"> Betsy L</v>
      </c>
      <c r="M1397" t="s">
        <v>13862</v>
      </c>
      <c r="N1397" t="str">
        <f>LOWER(CONCATENATE(assembly_staff_import[[#This Row],[Last Name]],LEFT(assembly_staff_import[[#This Row],[First Name (no initial)]],1),"@nyassembly.gov"))</f>
        <v>grahamb@nyassembly.gov</v>
      </c>
      <c r="O1397" t="s">
        <v>30151</v>
      </c>
      <c r="P1397" t="e">
        <f>VLOOKUP(assembly_staff_import[[#This Row],[Full Name]],[3]!PEOPLE_March_20[#Data],1,0)</f>
        <v>#REF!</v>
      </c>
      <c r="Q1397" t="e">
        <f>VLOOKUP(assembly_staff_import[[#This Row],[Full Name]],[3]!Table17[#Data],3,0)</f>
        <v>#REF!</v>
      </c>
      <c r="R1397" t="e">
        <f>VLOOKUP(assembly_staff_import[[#This Row],[Formatted Works for Group]],[3]!Table7[#Data],1,0)</f>
        <v>#REF!</v>
      </c>
      <c r="S1397" t="str">
        <f>IF(assembly_staff_import[[#This Row],[Legislative Staff Type]]="Personal", assembly_staff_import[[#This Row],[Vlookup Works for Group]], assembly_staff_import[[#This Row],[Formatted Works for Group calc]]&amp;", Central Staff Office, Assembly")</f>
        <v>Public Affairs (Minority), Central Staff Office, Assembly</v>
      </c>
      <c r="T1397" s="20" t="str">
        <f>TRIM(assembly_staff_import[[#This Row],[NAME_SOURCE_KEY]])</f>
        <v>GRAHAM, BETSY L</v>
      </c>
      <c r="U1397" t="s">
        <v>30152</v>
      </c>
      <c r="V1397" t="s">
        <v>26510</v>
      </c>
      <c r="W1397" t="s">
        <v>30153</v>
      </c>
      <c r="Y1397" t="str">
        <f>IF(assembly_staff_import[[#This Row],[Legislative Staff Type]]="Personal", PROPER(TRIM(assembly_staff_import[[#This Row],[Unit First MI via UNIT_SOURCE_KEY]])&amp;" "&amp;assembly_staff_import[[#This Row],[Unit Last via UNIT_SOURCE_KEY]]), PROPER(TRIM(assembly_staff_import[[#This Row],[UNIT NAME_SOURCE_KEY2]])))</f>
        <v>Public Affairs (Minority)</v>
      </c>
      <c r="Z1397" t="s">
        <v>30154</v>
      </c>
      <c r="AA1397" t="e">
        <f>VLOOKUP(assembly_staff_import[[#This Row],[Formatted and corrected Works for Group Text]],[3]!Table4[#Data],1,0)</f>
        <v>#REF!</v>
      </c>
      <c r="AB1397" t="e">
        <f>VLOOKUP(assembly_staff_import[[#This Row],[Formatted and corrected Works for Group Text]],[3]!Table5[#Data],2,0)</f>
        <v>#REF!</v>
      </c>
      <c r="AC1397" t="str">
        <f>IF(TRIM(assembly_staff_import[[#This Row],[PUBLIC INFO ADDR_SOURCE_KEY]])="CAPITOL, ALBANY", "Legislative / Capitol Office", "District Office")</f>
        <v>Legislative / Capitol Office</v>
      </c>
      <c r="AD1397" t="s">
        <v>30155</v>
      </c>
      <c r="AF1397" t="str">
        <f>"448 "</f>
        <v xml:space="preserve">448 </v>
      </c>
      <c r="AG1397" t="s">
        <v>30155</v>
      </c>
      <c r="AH1397" t="s">
        <v>30156</v>
      </c>
      <c r="AI1397" t="s">
        <v>30157</v>
      </c>
      <c r="AJ1397" t="s">
        <v>23493</v>
      </c>
    </row>
    <row r="1398" spans="1:36" x14ac:dyDescent="0.2">
      <c r="A1398" t="str">
        <f>TRIM(PROPER((assembly_staff_import[[#This Row],[First MI Name via NAME_SOURCE_KEY TEXT]]&amp;" "&amp;assembly_staff_import[[#This Row],[Last Name via NAME_SOURCE_KEY TEXT]]&amp;" "&amp;assembly_staff_import[[#This Row],[Suffix via NAME_SOURCE_KEY]])))</f>
        <v>Daniel J Sabbatino</v>
      </c>
      <c r="B1398" t="str">
        <f>TRIM(CONCATENATE(TRIM(assembly_staff_import[[#This Row],[Full Name]]), ", ", assembly_staff_import[[#This Row],[Title]]))</f>
        <v>Daniel J Sabbatino, Public Affairs Coord</v>
      </c>
      <c r="C1398" t="e">
        <f>assembly_staff_import[[#This Row],[Vlookup_groups]]</f>
        <v>#REF!</v>
      </c>
      <c r="D1398" t="str">
        <f>IF(assembly_staff_import[[#This Row],[Legislative Staff Type]]="Personal",assembly_staff_import[[#This Row],[Formatted Personal Staff Office]],"")</f>
        <v/>
      </c>
      <c r="E1398" t="s">
        <v>65</v>
      </c>
      <c r="F1398" s="19" t="s">
        <v>10913</v>
      </c>
      <c r="G1398" t="s">
        <v>1237</v>
      </c>
      <c r="H1398" t="str">
        <f>TRIM(PROPER((assembly_staff_import[[#This Row],[Last Name via NAME_SOURCE_KEY TEXT]]&amp;" "&amp;assembly_staff_import[[#This Row],[Suffix via NAME_SOURCE_KEY]])))</f>
        <v>Sabbatino</v>
      </c>
      <c r="I1398" t="str">
        <f>PROPER(assembly_staff_import[[#This Row],[JOB TITLE_SOURCE_KEY]])</f>
        <v xml:space="preserve">Public Affairs Coord                       </v>
      </c>
      <c r="J1398" t="s">
        <v>72</v>
      </c>
      <c r="K1398" t="str">
        <f>IF(assembly_staff_import[[#This Row],[Legislative Staff Type]]="Personal",assembly_staff_import[[#This Row],[Vlookup Reports To Person]], "")</f>
        <v/>
      </c>
      <c r="L1398" t="str">
        <f>PROPER(assembly_staff_import[[#This Row],[First MI Name via NAME_SOURCE_KEY TEXT]])</f>
        <v xml:space="preserve"> Daniel J</v>
      </c>
      <c r="M1398" t="s">
        <v>20834</v>
      </c>
      <c r="N1398" t="str">
        <f>LOWER(CONCATENATE(assembly_staff_import[[#This Row],[Last Name]],LEFT(assembly_staff_import[[#This Row],[First Name (no initial)]],1),"@nyassembly.gov"))</f>
        <v>sabbatinod@nyassembly.gov</v>
      </c>
      <c r="O1398" t="s">
        <v>23595</v>
      </c>
      <c r="P1398" t="e">
        <f>VLOOKUP(assembly_staff_import[[#This Row],[Full Name]],[3]!PEOPLE_March_20[#Data],1,0)</f>
        <v>#REF!</v>
      </c>
      <c r="Q1398" t="e">
        <f>VLOOKUP(assembly_staff_import[[#This Row],[Full Name]],[3]!Table17[#Data],3,0)</f>
        <v>#REF!</v>
      </c>
      <c r="R1398" t="e">
        <f>VLOOKUP(assembly_staff_import[[#This Row],[Formatted Works for Group]],[3]!Table7[#Data],1,0)</f>
        <v>#REF!</v>
      </c>
      <c r="S1398" t="str">
        <f>IF(assembly_staff_import[[#This Row],[Legislative Staff Type]]="Personal", assembly_staff_import[[#This Row],[Vlookup Works for Group]], assembly_staff_import[[#This Row],[Formatted Works for Group calc]]&amp;", Central Staff Office, Assembly")</f>
        <v>Public Affairs (Minority), Central Staff Office, Assembly</v>
      </c>
      <c r="T1398" s="20" t="str">
        <f>TRIM(assembly_staff_import[[#This Row],[NAME_SOURCE_KEY]])</f>
        <v>SABBATINO, DANIEL J</v>
      </c>
      <c r="U1398" t="s">
        <v>30158</v>
      </c>
      <c r="V1398" t="s">
        <v>30159</v>
      </c>
      <c r="W1398" t="s">
        <v>25084</v>
      </c>
      <c r="Y1398" t="str">
        <f>IF(assembly_staff_import[[#This Row],[Legislative Staff Type]]="Personal", PROPER(TRIM(assembly_staff_import[[#This Row],[Unit First MI via UNIT_SOURCE_KEY]])&amp;" "&amp;assembly_staff_import[[#This Row],[Unit Last via UNIT_SOURCE_KEY]]), PROPER(TRIM(assembly_staff_import[[#This Row],[UNIT NAME_SOURCE_KEY2]])))</f>
        <v>Public Affairs (Minority)</v>
      </c>
      <c r="Z1398" t="s">
        <v>30154</v>
      </c>
      <c r="AA1398" t="e">
        <f>VLOOKUP(assembly_staff_import[[#This Row],[Formatted and corrected Works for Group Text]],[3]!Table4[#Data],1,0)</f>
        <v>#REF!</v>
      </c>
      <c r="AB1398" t="e">
        <f>VLOOKUP(assembly_staff_import[[#This Row],[Formatted and corrected Works for Group Text]],[3]!Table5[#Data],2,0)</f>
        <v>#REF!</v>
      </c>
      <c r="AC1398" t="str">
        <f>IF(TRIM(assembly_staff_import[[#This Row],[PUBLIC INFO ADDR_SOURCE_KEY]])="CAPITOL, ALBANY", "Legislative / Capitol Office", "District Office")</f>
        <v>Legislative / Capitol Office</v>
      </c>
      <c r="AD1398" t="s">
        <v>30155</v>
      </c>
      <c r="AF1398" t="str">
        <f>"448 "</f>
        <v xml:space="preserve">448 </v>
      </c>
      <c r="AG1398" t="s">
        <v>30155</v>
      </c>
      <c r="AH1398" t="s">
        <v>30160</v>
      </c>
      <c r="AI1398" t="s">
        <v>26191</v>
      </c>
      <c r="AJ1398" t="s">
        <v>23493</v>
      </c>
    </row>
    <row r="1399" spans="1:36" x14ac:dyDescent="0.2">
      <c r="A1399" t="str">
        <f>TRIM(PROPER((assembly_staff_import[[#This Row],[First MI Name via NAME_SOURCE_KEY TEXT]]&amp;" "&amp;assembly_staff_import[[#This Row],[Last Name via NAME_SOURCE_KEY TEXT]]&amp;" "&amp;assembly_staff_import[[#This Row],[Suffix via NAME_SOURCE_KEY]])))</f>
        <v>Michael P Mcguire</v>
      </c>
      <c r="B1399" t="str">
        <f>TRIM(CONCATENATE(TRIM(assembly_staff_import[[#This Row],[Full Name]]), ", ", assembly_staff_import[[#This Row],[Title]]))</f>
        <v>Michael P Mcguire, Sr Coord</v>
      </c>
      <c r="C1399" t="e">
        <f>assembly_staff_import[[#This Row],[Vlookup_groups]]</f>
        <v>#REF!</v>
      </c>
      <c r="D1399" t="str">
        <f>IF(assembly_staff_import[[#This Row],[Legislative Staff Type]]="Personal",assembly_staff_import[[#This Row],[Formatted Personal Staff Office]],"")</f>
        <v/>
      </c>
      <c r="E1399" t="s">
        <v>65</v>
      </c>
      <c r="F1399" s="19" t="s">
        <v>10913</v>
      </c>
      <c r="G1399" t="s">
        <v>1237</v>
      </c>
      <c r="H1399" t="str">
        <f>TRIM(PROPER((assembly_staff_import[[#This Row],[Last Name via NAME_SOURCE_KEY TEXT]]&amp;" "&amp;assembly_staff_import[[#This Row],[Suffix via NAME_SOURCE_KEY]])))</f>
        <v>Mcguire</v>
      </c>
      <c r="I1399" t="str">
        <f>PROPER(assembly_staff_import[[#This Row],[JOB TITLE_SOURCE_KEY]])</f>
        <v xml:space="preserve">Sr Coord                                   </v>
      </c>
      <c r="J1399" t="s">
        <v>72</v>
      </c>
      <c r="K1399" t="str">
        <f>IF(assembly_staff_import[[#This Row],[Legislative Staff Type]]="Personal",assembly_staff_import[[#This Row],[Vlookup Reports To Person]], "")</f>
        <v/>
      </c>
      <c r="L1399" t="str">
        <f>PROPER(assembly_staff_import[[#This Row],[First MI Name via NAME_SOURCE_KEY TEXT]])</f>
        <v xml:space="preserve"> Michael P</v>
      </c>
      <c r="M1399" t="s">
        <v>20870</v>
      </c>
      <c r="N1399" t="str">
        <f>LOWER(CONCATENATE(assembly_staff_import[[#This Row],[Last Name]],LEFT(assembly_staff_import[[#This Row],[First Name (no initial)]],1),"@nyassembly.gov"))</f>
        <v>mcguirem@nyassembly.gov</v>
      </c>
      <c r="O1399" t="s">
        <v>3705</v>
      </c>
      <c r="P1399" t="e">
        <f>VLOOKUP(assembly_staff_import[[#This Row],[Full Name]],[3]!PEOPLE_March_20[#Data],1,0)</f>
        <v>#REF!</v>
      </c>
      <c r="Q1399" t="e">
        <f>VLOOKUP(assembly_staff_import[[#This Row],[Full Name]],[3]!Table17[#Data],3,0)</f>
        <v>#REF!</v>
      </c>
      <c r="R1399" t="e">
        <f>VLOOKUP(assembly_staff_import[[#This Row],[Formatted Works for Group]],[3]!Table7[#Data],1,0)</f>
        <v>#REF!</v>
      </c>
      <c r="S1399" t="str">
        <f>IF(assembly_staff_import[[#This Row],[Legislative Staff Type]]="Personal", assembly_staff_import[[#This Row],[Vlookup Works for Group]], assembly_staff_import[[#This Row],[Formatted Works for Group calc]]&amp;", Central Staff Office, Assembly")</f>
        <v>Public Affairs (Minority), Central Staff Office, Assembly</v>
      </c>
      <c r="T1399" s="20" t="str">
        <f>TRIM(assembly_staff_import[[#This Row],[NAME_SOURCE_KEY]])</f>
        <v>MCGUIRE, MICHAEL P</v>
      </c>
      <c r="U1399" t="s">
        <v>30161</v>
      </c>
      <c r="V1399" t="s">
        <v>30162</v>
      </c>
      <c r="W1399" t="s">
        <v>27458</v>
      </c>
      <c r="Y1399" t="str">
        <f>IF(assembly_staff_import[[#This Row],[Legislative Staff Type]]="Personal", PROPER(TRIM(assembly_staff_import[[#This Row],[Unit First MI via UNIT_SOURCE_KEY]])&amp;" "&amp;assembly_staff_import[[#This Row],[Unit Last via UNIT_SOURCE_KEY]]), PROPER(TRIM(assembly_staff_import[[#This Row],[UNIT NAME_SOURCE_KEY2]])))</f>
        <v>Public Affairs (Minority)</v>
      </c>
      <c r="Z1399" t="s">
        <v>30154</v>
      </c>
      <c r="AA1399" t="e">
        <f>VLOOKUP(assembly_staff_import[[#This Row],[Formatted and corrected Works for Group Text]],[3]!Table4[#Data],1,0)</f>
        <v>#REF!</v>
      </c>
      <c r="AB1399" t="e">
        <f>VLOOKUP(assembly_staff_import[[#This Row],[Formatted and corrected Works for Group Text]],[3]!Table5[#Data],2,0)</f>
        <v>#REF!</v>
      </c>
      <c r="AC1399" t="str">
        <f>IF(TRIM(assembly_staff_import[[#This Row],[PUBLIC INFO ADDR_SOURCE_KEY]])="CAPITOL, ALBANY", "Legislative / Capitol Office", "District Office")</f>
        <v>Legislative / Capitol Office</v>
      </c>
      <c r="AD1399" t="s">
        <v>30155</v>
      </c>
      <c r="AF1399" t="str">
        <f>"448 "</f>
        <v xml:space="preserve">448 </v>
      </c>
      <c r="AG1399" t="s">
        <v>30155</v>
      </c>
      <c r="AH1399" t="s">
        <v>30163</v>
      </c>
      <c r="AI1399" t="s">
        <v>25052</v>
      </c>
      <c r="AJ1399" t="s">
        <v>23493</v>
      </c>
    </row>
    <row r="1400" spans="1:36" x14ac:dyDescent="0.2">
      <c r="A1400" t="str">
        <f>TRIM(PROPER((assembly_staff_import[[#This Row],[First MI Name via NAME_SOURCE_KEY TEXT]]&amp;" "&amp;assembly_staff_import[[#This Row],[Last Name via NAME_SOURCE_KEY TEXT]]&amp;" "&amp;assembly_staff_import[[#This Row],[Suffix via NAME_SOURCE_KEY]])))</f>
        <v>Stephanie R Owens</v>
      </c>
      <c r="B1400" t="str">
        <f>TRIM(CONCATENATE(TRIM(assembly_staff_import[[#This Row],[Full Name]]), ", ", assembly_staff_import[[#This Row],[Title]]))</f>
        <v>Stephanie R Owens, Office Assistant</v>
      </c>
      <c r="C1400" t="e">
        <f>assembly_staff_import[[#This Row],[Vlookup_groups]]</f>
        <v>#REF!</v>
      </c>
      <c r="D1400" t="str">
        <f>IF(assembly_staff_import[[#This Row],[Legislative Staff Type]]="Personal",assembly_staff_import[[#This Row],[Formatted Personal Staff Office]],"")</f>
        <v/>
      </c>
      <c r="E1400" t="s">
        <v>65</v>
      </c>
      <c r="F1400" s="19" t="s">
        <v>10913</v>
      </c>
      <c r="G1400" t="s">
        <v>1237</v>
      </c>
      <c r="H1400" t="str">
        <f>TRIM(PROPER((assembly_staff_import[[#This Row],[Last Name via NAME_SOURCE_KEY TEXT]]&amp;" "&amp;assembly_staff_import[[#This Row],[Suffix via NAME_SOURCE_KEY]])))</f>
        <v>Owens</v>
      </c>
      <c r="I1400" t="str">
        <f>PROPER(assembly_staff_import[[#This Row],[JOB TITLE_SOURCE_KEY]])</f>
        <v xml:space="preserve">Office Assistant                           </v>
      </c>
      <c r="J1400" t="s">
        <v>72</v>
      </c>
      <c r="K1400" t="str">
        <f>IF(assembly_staff_import[[#This Row],[Legislative Staff Type]]="Personal",assembly_staff_import[[#This Row],[Vlookup Reports To Person]], "")</f>
        <v/>
      </c>
      <c r="L1400" t="str">
        <f>PROPER(assembly_staff_import[[#This Row],[First MI Name via NAME_SOURCE_KEY TEXT]])</f>
        <v xml:space="preserve"> Stephanie R</v>
      </c>
      <c r="M1400" t="s">
        <v>11416</v>
      </c>
      <c r="N1400" t="str">
        <f>LOWER(CONCATENATE(assembly_staff_import[[#This Row],[Last Name]],LEFT(assembly_staff_import[[#This Row],[First Name (no initial)]],1),"@nyassembly.gov"))</f>
        <v>owenss@nyassembly.gov</v>
      </c>
      <c r="O1400" t="s">
        <v>7343</v>
      </c>
      <c r="P1400" t="e">
        <f>VLOOKUP(assembly_staff_import[[#This Row],[Full Name]],[3]!PEOPLE_March_20[#Data],1,0)</f>
        <v>#REF!</v>
      </c>
      <c r="Q1400" t="e">
        <f>VLOOKUP(assembly_staff_import[[#This Row],[Full Name]],[3]!Table17[#Data],3,0)</f>
        <v>#REF!</v>
      </c>
      <c r="R1400" t="e">
        <f>VLOOKUP(assembly_staff_import[[#This Row],[Formatted Works for Group]],[3]!Table7[#Data],1,0)</f>
        <v>#REF!</v>
      </c>
      <c r="S1400" t="str">
        <f>IF(assembly_staff_import[[#This Row],[Legislative Staff Type]]="Personal", assembly_staff_import[[#This Row],[Vlookup Works for Group]], assembly_staff_import[[#This Row],[Formatted Works for Group calc]]&amp;", Central Staff Office, Assembly")</f>
        <v>Public Affairs (Minority), Central Staff Office, Assembly</v>
      </c>
      <c r="T1400" s="20" t="str">
        <f>TRIM(assembly_staff_import[[#This Row],[NAME_SOURCE_KEY]])</f>
        <v>OWENS, STEPHANIE R</v>
      </c>
      <c r="U1400" t="s">
        <v>30164</v>
      </c>
      <c r="V1400" t="s">
        <v>23559</v>
      </c>
      <c r="W1400" t="s">
        <v>30165</v>
      </c>
      <c r="Y1400" t="str">
        <f>IF(assembly_staff_import[[#This Row],[Legislative Staff Type]]="Personal", PROPER(TRIM(assembly_staff_import[[#This Row],[Unit First MI via UNIT_SOURCE_KEY]])&amp;" "&amp;assembly_staff_import[[#This Row],[Unit Last via UNIT_SOURCE_KEY]]), PROPER(TRIM(assembly_staff_import[[#This Row],[UNIT NAME_SOURCE_KEY2]])))</f>
        <v>Public Affairs (Minority)</v>
      </c>
      <c r="Z1400" t="s">
        <v>30154</v>
      </c>
      <c r="AA1400" t="e">
        <f>VLOOKUP(assembly_staff_import[[#This Row],[Formatted and corrected Works for Group Text]],[3]!Table4[#Data],1,0)</f>
        <v>#REF!</v>
      </c>
      <c r="AB1400" t="e">
        <f>VLOOKUP(assembly_staff_import[[#This Row],[Formatted and corrected Works for Group Text]],[3]!Table5[#Data],2,0)</f>
        <v>#REF!</v>
      </c>
      <c r="AC1400" t="str">
        <f>IF(TRIM(assembly_staff_import[[#This Row],[PUBLIC INFO ADDR_SOURCE_KEY]])="CAPITOL, ALBANY", "Legislative / Capitol Office", "District Office")</f>
        <v>Legislative / Capitol Office</v>
      </c>
      <c r="AD1400" t="s">
        <v>30155</v>
      </c>
      <c r="AF1400" t="str">
        <f>"448 "</f>
        <v xml:space="preserve">448 </v>
      </c>
      <c r="AG1400" t="s">
        <v>30155</v>
      </c>
      <c r="AH1400" t="s">
        <v>30166</v>
      </c>
      <c r="AI1400" t="s">
        <v>24660</v>
      </c>
      <c r="AJ1400" t="s">
        <v>23493</v>
      </c>
    </row>
    <row r="1401" spans="1:36" x14ac:dyDescent="0.2">
      <c r="A1401" t="str">
        <f>TRIM(PROPER((assembly_staff_import[[#This Row],[First MI Name via NAME_SOURCE_KEY TEXT]]&amp;" "&amp;assembly_staff_import[[#This Row],[Last Name via NAME_SOURCE_KEY TEXT]]&amp;" "&amp;assembly_staff_import[[#This Row],[Suffix via NAME_SOURCE_KEY]])))</f>
        <v>William R Delap</v>
      </c>
      <c r="B1401" t="str">
        <f>TRIM(CONCATENATE(TRIM(assembly_staff_import[[#This Row],[Full Name]]), ", ", assembly_staff_import[[#This Row],[Title]]))</f>
        <v>William R Delap, Public Affairs Coord</v>
      </c>
      <c r="C1401" t="e">
        <f>assembly_staff_import[[#This Row],[Vlookup_groups]]</f>
        <v>#REF!</v>
      </c>
      <c r="D1401" t="str">
        <f>IF(assembly_staff_import[[#This Row],[Legislative Staff Type]]="Personal",assembly_staff_import[[#This Row],[Formatted Personal Staff Office]],"")</f>
        <v/>
      </c>
      <c r="E1401" t="s">
        <v>65</v>
      </c>
      <c r="F1401" s="19" t="s">
        <v>10913</v>
      </c>
      <c r="G1401" t="s">
        <v>1237</v>
      </c>
      <c r="H1401" t="str">
        <f>TRIM(PROPER((assembly_staff_import[[#This Row],[Last Name via NAME_SOURCE_KEY TEXT]]&amp;" "&amp;assembly_staff_import[[#This Row],[Suffix via NAME_SOURCE_KEY]])))</f>
        <v>Delap</v>
      </c>
      <c r="I1401" t="str">
        <f>PROPER(assembly_staff_import[[#This Row],[JOB TITLE_SOURCE_KEY]])</f>
        <v xml:space="preserve">Public Affairs Coord                       </v>
      </c>
      <c r="J1401" t="s">
        <v>72</v>
      </c>
      <c r="K1401" t="str">
        <f>IF(assembly_staff_import[[#This Row],[Legislative Staff Type]]="Personal",assembly_staff_import[[#This Row],[Vlookup Reports To Person]], "")</f>
        <v/>
      </c>
      <c r="L1401" t="str">
        <f>PROPER(assembly_staff_import[[#This Row],[First MI Name via NAME_SOURCE_KEY TEXT]])</f>
        <v xml:space="preserve"> William R</v>
      </c>
      <c r="M1401" t="s">
        <v>20898</v>
      </c>
      <c r="N1401" t="str">
        <f>LOWER(CONCATENATE(assembly_staff_import[[#This Row],[Last Name]],LEFT(assembly_staff_import[[#This Row],[First Name (no initial)]],1),"@nyassembly.gov"))</f>
        <v>delapw@nyassembly.gov</v>
      </c>
      <c r="O1401" t="s">
        <v>4756</v>
      </c>
      <c r="P1401" t="e">
        <f>VLOOKUP(assembly_staff_import[[#This Row],[Full Name]],[3]!PEOPLE_March_20[#Data],1,0)</f>
        <v>#REF!</v>
      </c>
      <c r="Q1401" t="e">
        <f>VLOOKUP(assembly_staff_import[[#This Row],[Full Name]],[3]!Table17[#Data],3,0)</f>
        <v>#REF!</v>
      </c>
      <c r="R1401" t="e">
        <f>VLOOKUP(assembly_staff_import[[#This Row],[Formatted Works for Group]],[3]!Table7[#Data],1,0)</f>
        <v>#REF!</v>
      </c>
      <c r="S1401" t="str">
        <f>IF(assembly_staff_import[[#This Row],[Legislative Staff Type]]="Personal", assembly_staff_import[[#This Row],[Vlookup Works for Group]], assembly_staff_import[[#This Row],[Formatted Works for Group calc]]&amp;", Central Staff Office, Assembly")</f>
        <v>Public Affairs (Minority), Central Staff Office, Assembly</v>
      </c>
      <c r="T1401" s="20" t="str">
        <f>TRIM(assembly_staff_import[[#This Row],[NAME_SOURCE_KEY]])</f>
        <v>DELAP, WILLIAM R</v>
      </c>
      <c r="U1401" t="s">
        <v>30167</v>
      </c>
      <c r="V1401" t="s">
        <v>30168</v>
      </c>
      <c r="W1401" t="s">
        <v>30169</v>
      </c>
      <c r="Y1401" t="str">
        <f>IF(assembly_staff_import[[#This Row],[Legislative Staff Type]]="Personal", PROPER(TRIM(assembly_staff_import[[#This Row],[Unit First MI via UNIT_SOURCE_KEY]])&amp;" "&amp;assembly_staff_import[[#This Row],[Unit Last via UNIT_SOURCE_KEY]]), PROPER(TRIM(assembly_staff_import[[#This Row],[UNIT NAME_SOURCE_KEY2]])))</f>
        <v>Public Affairs (Minority)</v>
      </c>
      <c r="Z1401" t="s">
        <v>30154</v>
      </c>
      <c r="AA1401" t="e">
        <f>VLOOKUP(assembly_staff_import[[#This Row],[Formatted and corrected Works for Group Text]],[3]!Table4[#Data],1,0)</f>
        <v>#REF!</v>
      </c>
      <c r="AB1401" t="e">
        <f>VLOOKUP(assembly_staff_import[[#This Row],[Formatted and corrected Works for Group Text]],[3]!Table5[#Data],2,0)</f>
        <v>#REF!</v>
      </c>
      <c r="AC1401" t="str">
        <f>IF(TRIM(assembly_staff_import[[#This Row],[PUBLIC INFO ADDR_SOURCE_KEY]])="CAPITOL, ALBANY", "Legislative / Capitol Office", "District Office")</f>
        <v>Legislative / Capitol Office</v>
      </c>
      <c r="AD1401" t="s">
        <v>30155</v>
      </c>
      <c r="AF1401" t="str">
        <f>"448 "</f>
        <v xml:space="preserve">448 </v>
      </c>
      <c r="AG1401" t="s">
        <v>30155</v>
      </c>
      <c r="AH1401" t="s">
        <v>30170</v>
      </c>
      <c r="AI1401" t="s">
        <v>26191</v>
      </c>
      <c r="AJ1401" t="s">
        <v>23493</v>
      </c>
    </row>
    <row r="1402" spans="1:36" x14ac:dyDescent="0.2">
      <c r="A1402" t="str">
        <f>TRIM(PROPER((assembly_staff_import[[#This Row],[First MI Name via NAME_SOURCE_KEY TEXT]]&amp;" "&amp;assembly_staff_import[[#This Row],[Last Name via NAME_SOURCE_KEY TEXT]]&amp;" "&amp;assembly_staff_import[[#This Row],[Suffix via NAME_SOURCE_KEY]])))</f>
        <v>Barbara J Van Bergen</v>
      </c>
      <c r="B1402" t="str">
        <f>TRIM(CONCATENATE(TRIM(assembly_staff_import[[#This Row],[Full Name]]), ", ", assembly_staff_import[[#This Row],[Title]]))</f>
        <v>Barbara J Van Bergen, Clerk</v>
      </c>
      <c r="C1402" t="e">
        <f>assembly_staff_import[[#This Row],[Vlookup_groups]]</f>
        <v>#REF!</v>
      </c>
      <c r="D1402" t="str">
        <f>IF(assembly_staff_import[[#This Row],[Legislative Staff Type]]="Personal",assembly_staff_import[[#This Row],[Formatted Personal Staff Office]],"")</f>
        <v/>
      </c>
      <c r="E1402" t="s">
        <v>65</v>
      </c>
      <c r="F1402" s="19" t="s">
        <v>10913</v>
      </c>
      <c r="G1402" t="s">
        <v>1237</v>
      </c>
      <c r="H1402" t="str">
        <f>TRIM(PROPER((assembly_staff_import[[#This Row],[Last Name via NAME_SOURCE_KEY TEXT]]&amp;" "&amp;assembly_staff_import[[#This Row],[Suffix via NAME_SOURCE_KEY]])))</f>
        <v>Van Bergen</v>
      </c>
      <c r="I1402" t="str">
        <f>PROPER(assembly_staff_import[[#This Row],[JOB TITLE_SOURCE_KEY]])</f>
        <v xml:space="preserve">Clerk                                      </v>
      </c>
      <c r="J1402" t="s">
        <v>72</v>
      </c>
      <c r="K1402" t="str">
        <f>IF(assembly_staff_import[[#This Row],[Legislative Staff Type]]="Personal",assembly_staff_import[[#This Row],[Vlookup Reports To Person]], "")</f>
        <v/>
      </c>
      <c r="L1402" t="str">
        <f>PROPER(assembly_staff_import[[#This Row],[First MI Name via NAME_SOURCE_KEY TEXT]])</f>
        <v xml:space="preserve"> Barbara J</v>
      </c>
      <c r="M1402" t="s">
        <v>13891</v>
      </c>
      <c r="N1402" t="str">
        <f>LOWER(CONCATENATE(assembly_staff_import[[#This Row],[Last Name]],LEFT(assembly_staff_import[[#This Row],[First Name (no initial)]],1),"@nyassembly.gov"))</f>
        <v>van bergenb@nyassembly.gov</v>
      </c>
      <c r="O1402" t="s">
        <v>4975</v>
      </c>
      <c r="P1402" t="e">
        <f>VLOOKUP(assembly_staff_import[[#This Row],[Full Name]],[3]!PEOPLE_March_20[#Data],1,0)</f>
        <v>#REF!</v>
      </c>
      <c r="Q1402" t="e">
        <f>VLOOKUP(assembly_staff_import[[#This Row],[Full Name]],[3]!Table17[#Data],3,0)</f>
        <v>#REF!</v>
      </c>
      <c r="R1402" t="e">
        <f>VLOOKUP(assembly_staff_import[[#This Row],[Formatted Works for Group]],[3]!Table7[#Data],1,0)</f>
        <v>#REF!</v>
      </c>
      <c r="S1402" t="str">
        <f>IF(assembly_staff_import[[#This Row],[Legislative Staff Type]]="Personal", assembly_staff_import[[#This Row],[Vlookup Works for Group]], assembly_staff_import[[#This Row],[Formatted Works for Group calc]]&amp;", Central Staff Office, Assembly")</f>
        <v>Public Information Office, Central Staff Office, Assembly</v>
      </c>
      <c r="T1402" s="20" t="str">
        <f>TRIM(assembly_staff_import[[#This Row],[NAME_SOURCE_KEY]])</f>
        <v>VAN BERGEN, BARBARA J</v>
      </c>
      <c r="U1402" t="s">
        <v>30171</v>
      </c>
      <c r="V1402" t="s">
        <v>30172</v>
      </c>
      <c r="W1402" t="s">
        <v>23999</v>
      </c>
      <c r="Y1402" t="str">
        <f>IF(assembly_staff_import[[#This Row],[Legislative Staff Type]]="Personal", PROPER(TRIM(assembly_staff_import[[#This Row],[Unit First MI via UNIT_SOURCE_KEY]])&amp;" "&amp;assembly_staff_import[[#This Row],[Unit Last via UNIT_SOURCE_KEY]]), PROPER(TRIM(assembly_staff_import[[#This Row],[UNIT NAME_SOURCE_KEY2]])))</f>
        <v>Public Information Office</v>
      </c>
      <c r="Z1402" t="s">
        <v>30173</v>
      </c>
      <c r="AA1402" t="e">
        <f>VLOOKUP(assembly_staff_import[[#This Row],[Formatted and corrected Works for Group Text]],[3]!Table4[#Data],1,0)</f>
        <v>#REF!</v>
      </c>
      <c r="AB1402" t="e">
        <f>VLOOKUP(assembly_staff_import[[#This Row],[Formatted and corrected Works for Group Text]],[3]!Table5[#Data],2,0)</f>
        <v>#REF!</v>
      </c>
      <c r="AC1402" t="str">
        <f>IF(TRIM(assembly_staff_import[[#This Row],[PUBLIC INFO ADDR_SOURCE_KEY]])="CAPITOL, ALBANY", "Legislative / Capitol Office", "District Office")</f>
        <v>Legislative / Capitol Office</v>
      </c>
      <c r="AD1402" t="s">
        <v>30174</v>
      </c>
      <c r="AF1402" t="str">
        <f>"223 "</f>
        <v xml:space="preserve">223 </v>
      </c>
      <c r="AG1402" t="s">
        <v>30174</v>
      </c>
      <c r="AH1402" t="s">
        <v>30175</v>
      </c>
      <c r="AI1402" t="s">
        <v>30176</v>
      </c>
      <c r="AJ1402" t="s">
        <v>23493</v>
      </c>
    </row>
    <row r="1403" spans="1:36" x14ac:dyDescent="0.2">
      <c r="A1403" t="str">
        <f>TRIM(PROPER((assembly_staff_import[[#This Row],[First MI Name via NAME_SOURCE_KEY TEXT]]&amp;" "&amp;assembly_staff_import[[#This Row],[Last Name via NAME_SOURCE_KEY TEXT]]&amp;" "&amp;assembly_staff_import[[#This Row],[Suffix via NAME_SOURCE_KEY]])))</f>
        <v>Robin L Marilla</v>
      </c>
      <c r="B1403" t="str">
        <f>TRIM(CONCATENATE(TRIM(assembly_staff_import[[#This Row],[Full Name]]), ", ", assembly_staff_import[[#This Row],[Title]]))</f>
        <v>Robin L Marilla, Records Access Offr</v>
      </c>
      <c r="C1403" t="e">
        <f>assembly_staff_import[[#This Row],[Vlookup_groups]]</f>
        <v>#REF!</v>
      </c>
      <c r="D1403" t="str">
        <f>IF(assembly_staff_import[[#This Row],[Legislative Staff Type]]="Personal",assembly_staff_import[[#This Row],[Formatted Personal Staff Office]],"")</f>
        <v/>
      </c>
      <c r="E1403" t="s">
        <v>65</v>
      </c>
      <c r="F1403" s="19" t="s">
        <v>10913</v>
      </c>
      <c r="G1403" t="s">
        <v>1237</v>
      </c>
      <c r="H1403" t="str">
        <f>TRIM(PROPER((assembly_staff_import[[#This Row],[Last Name via NAME_SOURCE_KEY TEXT]]&amp;" "&amp;assembly_staff_import[[#This Row],[Suffix via NAME_SOURCE_KEY]])))</f>
        <v>Marilla</v>
      </c>
      <c r="I1403" t="str">
        <f>PROPER(assembly_staff_import[[#This Row],[JOB TITLE_SOURCE_KEY]])</f>
        <v xml:space="preserve">Records Access Offr                        </v>
      </c>
      <c r="J1403" t="s">
        <v>72</v>
      </c>
      <c r="K1403" t="str">
        <f>IF(assembly_staff_import[[#This Row],[Legislative Staff Type]]="Personal",assembly_staff_import[[#This Row],[Vlookup Reports To Person]], "")</f>
        <v/>
      </c>
      <c r="L1403" t="str">
        <f>PROPER(assembly_staff_import[[#This Row],[First MI Name via NAME_SOURCE_KEY TEXT]])</f>
        <v xml:space="preserve"> Robin L</v>
      </c>
      <c r="M1403" t="s">
        <v>22290</v>
      </c>
      <c r="N1403" t="str">
        <f>LOWER(CONCATENATE(assembly_staff_import[[#This Row],[Last Name]],LEFT(assembly_staff_import[[#This Row],[First Name (no initial)]],1),"@nyassembly.gov"))</f>
        <v>marillar@nyassembly.gov</v>
      </c>
      <c r="O1403" t="s">
        <v>30177</v>
      </c>
      <c r="P1403" t="e">
        <f>VLOOKUP(assembly_staff_import[[#This Row],[Full Name]],[3]!PEOPLE_March_20[#Data],1,0)</f>
        <v>#REF!</v>
      </c>
      <c r="Q1403" t="e">
        <f>VLOOKUP(assembly_staff_import[[#This Row],[Full Name]],[3]!Table17[#Data],3,0)</f>
        <v>#REF!</v>
      </c>
      <c r="R1403" t="e">
        <f>VLOOKUP(assembly_staff_import[[#This Row],[Formatted Works for Group]],[3]!Table7[#Data],1,0)</f>
        <v>#REF!</v>
      </c>
      <c r="S1403" t="str">
        <f>IF(assembly_staff_import[[#This Row],[Legislative Staff Type]]="Personal", assembly_staff_import[[#This Row],[Vlookup Works for Group]], assembly_staff_import[[#This Row],[Formatted Works for Group calc]]&amp;", Central Staff Office, Assembly")</f>
        <v>Public Information Office, Central Staff Office, Assembly</v>
      </c>
      <c r="T1403" s="20" t="str">
        <f>TRIM(assembly_staff_import[[#This Row],[NAME_SOURCE_KEY]])</f>
        <v>MARILLA, ROBIN L</v>
      </c>
      <c r="U1403" t="s">
        <v>30178</v>
      </c>
      <c r="V1403" t="s">
        <v>28959</v>
      </c>
      <c r="W1403" t="s">
        <v>30179</v>
      </c>
      <c r="Y1403" t="str">
        <f>IF(assembly_staff_import[[#This Row],[Legislative Staff Type]]="Personal", PROPER(TRIM(assembly_staff_import[[#This Row],[Unit First MI via UNIT_SOURCE_KEY]])&amp;" "&amp;assembly_staff_import[[#This Row],[Unit Last via UNIT_SOURCE_KEY]]), PROPER(TRIM(assembly_staff_import[[#This Row],[UNIT NAME_SOURCE_KEY2]])))</f>
        <v>Public Information Office</v>
      </c>
      <c r="Z1403" t="s">
        <v>30173</v>
      </c>
      <c r="AA1403" t="e">
        <f>VLOOKUP(assembly_staff_import[[#This Row],[Formatted and corrected Works for Group Text]],[3]!Table4[#Data],1,0)</f>
        <v>#REF!</v>
      </c>
      <c r="AB1403" t="e">
        <f>VLOOKUP(assembly_staff_import[[#This Row],[Formatted and corrected Works for Group Text]],[3]!Table5[#Data],2,0)</f>
        <v>#REF!</v>
      </c>
      <c r="AC1403" t="str">
        <f>IF(TRIM(assembly_staff_import[[#This Row],[PUBLIC INFO ADDR_SOURCE_KEY]])="CAPITOL, ALBANY", "Legislative / Capitol Office", "District Office")</f>
        <v>Legislative / Capitol Office</v>
      </c>
      <c r="AD1403" t="s">
        <v>30174</v>
      </c>
      <c r="AF1403" t="str">
        <f>"223 "</f>
        <v xml:space="preserve">223 </v>
      </c>
      <c r="AG1403" t="s">
        <v>30174</v>
      </c>
      <c r="AH1403" t="s">
        <v>30180</v>
      </c>
      <c r="AI1403" t="s">
        <v>30181</v>
      </c>
      <c r="AJ1403" t="s">
        <v>23493</v>
      </c>
    </row>
    <row r="1404" spans="1:36" x14ac:dyDescent="0.2">
      <c r="A1404" t="str">
        <f>TRIM(PROPER((assembly_staff_import[[#This Row],[First MI Name via NAME_SOURCE_KEY TEXT]]&amp;" "&amp;assembly_staff_import[[#This Row],[Last Name via NAME_SOURCE_KEY TEXT]]&amp;" "&amp;assembly_staff_import[[#This Row],[Suffix via NAME_SOURCE_KEY]])))</f>
        <v>Susan L Lupian</v>
      </c>
      <c r="B1404" t="str">
        <f>TRIM(CONCATENATE(TRIM(assembly_staff_import[[#This Row],[Full Name]]), ", ", assembly_staff_import[[#This Row],[Title]]))</f>
        <v>Susan L Lupian, Clerk</v>
      </c>
      <c r="C1404" t="e">
        <f>assembly_staff_import[[#This Row],[Vlookup_groups]]</f>
        <v>#REF!</v>
      </c>
      <c r="D1404" t="str">
        <f>IF(assembly_staff_import[[#This Row],[Legislative Staff Type]]="Personal",assembly_staff_import[[#This Row],[Formatted Personal Staff Office]],"")</f>
        <v/>
      </c>
      <c r="E1404" t="s">
        <v>65</v>
      </c>
      <c r="F1404" s="19" t="s">
        <v>10913</v>
      </c>
      <c r="G1404" t="s">
        <v>1237</v>
      </c>
      <c r="H1404" t="str">
        <f>TRIM(PROPER((assembly_staff_import[[#This Row],[Last Name via NAME_SOURCE_KEY TEXT]]&amp;" "&amp;assembly_staff_import[[#This Row],[Suffix via NAME_SOURCE_KEY]])))</f>
        <v>Lupian</v>
      </c>
      <c r="I1404" t="str">
        <f>PROPER(assembly_staff_import[[#This Row],[JOB TITLE_SOURCE_KEY]])</f>
        <v xml:space="preserve">Clerk                                      </v>
      </c>
      <c r="J1404" t="s">
        <v>72</v>
      </c>
      <c r="K1404" t="str">
        <f>IF(assembly_staff_import[[#This Row],[Legislative Staff Type]]="Personal",assembly_staff_import[[#This Row],[Vlookup Reports To Person]], "")</f>
        <v/>
      </c>
      <c r="L1404" t="str">
        <f>PROPER(assembly_staff_import[[#This Row],[First MI Name via NAME_SOURCE_KEY TEXT]])</f>
        <v xml:space="preserve"> Susan L</v>
      </c>
      <c r="M1404" t="s">
        <v>11320</v>
      </c>
      <c r="N1404" t="str">
        <f>LOWER(CONCATENATE(assembly_staff_import[[#This Row],[Last Name]],LEFT(assembly_staff_import[[#This Row],[First Name (no initial)]],1),"@nyassembly.gov"))</f>
        <v>lupians@nyassembly.gov</v>
      </c>
      <c r="O1404" t="s">
        <v>7324</v>
      </c>
      <c r="P1404" t="e">
        <f>VLOOKUP(assembly_staff_import[[#This Row],[Full Name]],[3]!PEOPLE_March_20[#Data],1,0)</f>
        <v>#REF!</v>
      </c>
      <c r="Q1404" t="e">
        <f>VLOOKUP(assembly_staff_import[[#This Row],[Full Name]],[3]!Table17[#Data],3,0)</f>
        <v>#REF!</v>
      </c>
      <c r="R1404" t="e">
        <f>VLOOKUP(assembly_staff_import[[#This Row],[Formatted Works for Group]],[3]!Table7[#Data],1,0)</f>
        <v>#REF!</v>
      </c>
      <c r="S1404" t="str">
        <f>IF(assembly_staff_import[[#This Row],[Legislative Staff Type]]="Personal", assembly_staff_import[[#This Row],[Vlookup Works for Group]], assembly_staff_import[[#This Row],[Formatted Works for Group calc]]&amp;", Central Staff Office, Assembly")</f>
        <v>Public Information Office, Central Staff Office, Assembly</v>
      </c>
      <c r="T1404" s="20" t="str">
        <f>TRIM(assembly_staff_import[[#This Row],[NAME_SOURCE_KEY]])</f>
        <v>LUPIAN, SUSAN L</v>
      </c>
      <c r="U1404" t="s">
        <v>30182</v>
      </c>
      <c r="V1404" t="s">
        <v>30183</v>
      </c>
      <c r="W1404" t="s">
        <v>30184</v>
      </c>
      <c r="Y1404" t="str">
        <f>IF(assembly_staff_import[[#This Row],[Legislative Staff Type]]="Personal", PROPER(TRIM(assembly_staff_import[[#This Row],[Unit First MI via UNIT_SOURCE_KEY]])&amp;" "&amp;assembly_staff_import[[#This Row],[Unit Last via UNIT_SOURCE_KEY]]), PROPER(TRIM(assembly_staff_import[[#This Row],[UNIT NAME_SOURCE_KEY2]])))</f>
        <v>Public Information Office</v>
      </c>
      <c r="Z1404" t="s">
        <v>30173</v>
      </c>
      <c r="AA1404" t="e">
        <f>VLOOKUP(assembly_staff_import[[#This Row],[Formatted and corrected Works for Group Text]],[3]!Table4[#Data],1,0)</f>
        <v>#REF!</v>
      </c>
      <c r="AB1404" t="e">
        <f>VLOOKUP(assembly_staff_import[[#This Row],[Formatted and corrected Works for Group Text]],[3]!Table5[#Data],2,0)</f>
        <v>#REF!</v>
      </c>
      <c r="AC1404" t="str">
        <f>IF(TRIM(assembly_staff_import[[#This Row],[PUBLIC INFO ADDR_SOURCE_KEY]])="CAPITOL, ALBANY", "Legislative / Capitol Office", "District Office")</f>
        <v>Legislative / Capitol Office</v>
      </c>
      <c r="AD1404" t="s">
        <v>30174</v>
      </c>
      <c r="AF1404" t="str">
        <f>"223 "</f>
        <v xml:space="preserve">223 </v>
      </c>
      <c r="AG1404" t="s">
        <v>30174</v>
      </c>
      <c r="AH1404" t="s">
        <v>30185</v>
      </c>
      <c r="AI1404" t="s">
        <v>30176</v>
      </c>
      <c r="AJ1404" t="s">
        <v>23493</v>
      </c>
    </row>
    <row r="1405" spans="1:36" x14ac:dyDescent="0.2">
      <c r="A1405" t="str">
        <f>TRIM(PROPER((assembly_staff_import[[#This Row],[First MI Name via NAME_SOURCE_KEY TEXT]]&amp;" "&amp;assembly_staff_import[[#This Row],[Last Name via NAME_SOURCE_KEY TEXT]]&amp;" "&amp;assembly_staff_import[[#This Row],[Suffix via NAME_SOURCE_KEY]])))</f>
        <v>Theresa J Klein-Franke</v>
      </c>
      <c r="B1405" t="str">
        <f>TRIM(CONCATENATE(TRIM(assembly_staff_import[[#This Row],[Full Name]]), ", ", assembly_staff_import[[#This Row],[Title]]))</f>
        <v>Theresa J Klein-Franke, Records Access Asst</v>
      </c>
      <c r="C1405" t="e">
        <f>assembly_staff_import[[#This Row],[Vlookup_groups]]</f>
        <v>#REF!</v>
      </c>
      <c r="D1405" t="str">
        <f>IF(assembly_staff_import[[#This Row],[Legislative Staff Type]]="Personal",assembly_staff_import[[#This Row],[Formatted Personal Staff Office]],"")</f>
        <v/>
      </c>
      <c r="E1405" t="s">
        <v>65</v>
      </c>
      <c r="F1405" s="19" t="s">
        <v>10913</v>
      </c>
      <c r="G1405" t="s">
        <v>1237</v>
      </c>
      <c r="H1405" t="str">
        <f>TRIM(PROPER((assembly_staff_import[[#This Row],[Last Name via NAME_SOURCE_KEY TEXT]]&amp;" "&amp;assembly_staff_import[[#This Row],[Suffix via NAME_SOURCE_KEY]])))</f>
        <v>Klein-Franke</v>
      </c>
      <c r="I1405" t="str">
        <f>PROPER(assembly_staff_import[[#This Row],[JOB TITLE_SOURCE_KEY]])</f>
        <v xml:space="preserve">Records Access Asst                        </v>
      </c>
      <c r="J1405" t="s">
        <v>72</v>
      </c>
      <c r="K1405" t="str">
        <f>IF(assembly_staff_import[[#This Row],[Legislative Staff Type]]="Personal",assembly_staff_import[[#This Row],[Vlookup Reports To Person]], "")</f>
        <v/>
      </c>
      <c r="L1405" t="str">
        <f>PROPER(assembly_staff_import[[#This Row],[First MI Name via NAME_SOURCE_KEY TEXT]])</f>
        <v xml:space="preserve"> Theresa J</v>
      </c>
      <c r="M1405" t="s">
        <v>22313</v>
      </c>
      <c r="N1405" t="str">
        <f>LOWER(CONCATENATE(assembly_staff_import[[#This Row],[Last Name]],LEFT(assembly_staff_import[[#This Row],[First Name (no initial)]],1),"@nyassembly.gov"))</f>
        <v>klein-franket@nyassembly.gov</v>
      </c>
      <c r="O1405" t="s">
        <v>20667</v>
      </c>
      <c r="P1405" t="e">
        <f>VLOOKUP(assembly_staff_import[[#This Row],[Full Name]],[3]!PEOPLE_March_20[#Data],1,0)</f>
        <v>#REF!</v>
      </c>
      <c r="Q1405" t="e">
        <f>VLOOKUP(assembly_staff_import[[#This Row],[Full Name]],[3]!Table17[#Data],3,0)</f>
        <v>#REF!</v>
      </c>
      <c r="R1405" t="e">
        <f>VLOOKUP(assembly_staff_import[[#This Row],[Formatted Works for Group]],[3]!Table7[#Data],1,0)</f>
        <v>#REF!</v>
      </c>
      <c r="S1405" t="str">
        <f>IF(assembly_staff_import[[#This Row],[Legislative Staff Type]]="Personal", assembly_staff_import[[#This Row],[Vlookup Works for Group]], assembly_staff_import[[#This Row],[Formatted Works for Group calc]]&amp;", Central Staff Office, Assembly")</f>
        <v>Public Information Office, Central Staff Office, Assembly</v>
      </c>
      <c r="T1405" s="20" t="str">
        <f>TRIM(assembly_staff_import[[#This Row],[NAME_SOURCE_KEY]])</f>
        <v>KLEIN-FRANKE, THERESA J</v>
      </c>
      <c r="U1405" t="s">
        <v>30186</v>
      </c>
      <c r="V1405" t="s">
        <v>30187</v>
      </c>
      <c r="W1405" t="s">
        <v>30188</v>
      </c>
      <c r="Y1405" t="str">
        <f>IF(assembly_staff_import[[#This Row],[Legislative Staff Type]]="Personal", PROPER(TRIM(assembly_staff_import[[#This Row],[Unit First MI via UNIT_SOURCE_KEY]])&amp;" "&amp;assembly_staff_import[[#This Row],[Unit Last via UNIT_SOURCE_KEY]]), PROPER(TRIM(assembly_staff_import[[#This Row],[UNIT NAME_SOURCE_KEY2]])))</f>
        <v>Public Information Office</v>
      </c>
      <c r="Z1405" t="s">
        <v>30173</v>
      </c>
      <c r="AA1405" t="e">
        <f>VLOOKUP(assembly_staff_import[[#This Row],[Formatted and corrected Works for Group Text]],[3]!Table4[#Data],1,0)</f>
        <v>#REF!</v>
      </c>
      <c r="AB1405" t="e">
        <f>VLOOKUP(assembly_staff_import[[#This Row],[Formatted and corrected Works for Group Text]],[3]!Table5[#Data],2,0)</f>
        <v>#REF!</v>
      </c>
      <c r="AC1405" t="str">
        <f>IF(TRIM(assembly_staff_import[[#This Row],[PUBLIC INFO ADDR_SOURCE_KEY]])="CAPITOL, ALBANY", "Legislative / Capitol Office", "District Office")</f>
        <v>Legislative / Capitol Office</v>
      </c>
      <c r="AD1405" t="s">
        <v>30174</v>
      </c>
      <c r="AF1405" t="str">
        <f>"223 "</f>
        <v xml:space="preserve">223 </v>
      </c>
      <c r="AG1405" t="s">
        <v>30174</v>
      </c>
      <c r="AH1405" t="s">
        <v>30189</v>
      </c>
      <c r="AI1405" t="s">
        <v>30190</v>
      </c>
      <c r="AJ1405" t="s">
        <v>23493</v>
      </c>
    </row>
    <row r="1406" spans="1:36" x14ac:dyDescent="0.2">
      <c r="A1406" t="str">
        <f>TRIM(PROPER((assembly_staff_import[[#This Row],[First MI Name via NAME_SOURCE_KEY TEXT]]&amp;" "&amp;assembly_staff_import[[#This Row],[Last Name via NAME_SOURCE_KEY TEXT]]&amp;" "&amp;assembly_staff_import[[#This Row],[Suffix via NAME_SOURCE_KEY]])))</f>
        <v>Christopher P Slater</v>
      </c>
      <c r="B1406" t="str">
        <f>TRIM(CONCATENATE(TRIM(assembly_staff_import[[#This Row],[Full Name]]), ", ", assembly_staff_import[[#This Row],[Title]]))</f>
        <v>Christopher P Slater, Dep Legis Dir</v>
      </c>
      <c r="C1406" t="e">
        <f>assembly_staff_import[[#This Row],[Vlookup_groups]]</f>
        <v>#REF!</v>
      </c>
      <c r="D1406" t="str">
        <f>IF(assembly_staff_import[[#This Row],[Legislative Staff Type]]="Personal",assembly_staff_import[[#This Row],[Formatted Personal Staff Office]],"")</f>
        <v/>
      </c>
      <c r="E1406" t="s">
        <v>65</v>
      </c>
      <c r="F1406" s="19" t="s">
        <v>10913</v>
      </c>
      <c r="G1406" t="s">
        <v>1237</v>
      </c>
      <c r="H1406" t="str">
        <f>TRIM(PROPER((assembly_staff_import[[#This Row],[Last Name via NAME_SOURCE_KEY TEXT]]&amp;" "&amp;assembly_staff_import[[#This Row],[Suffix via NAME_SOURCE_KEY]])))</f>
        <v>Slater</v>
      </c>
      <c r="I1406" t="str">
        <f>PROPER(assembly_staff_import[[#This Row],[JOB TITLE_SOURCE_KEY]])</f>
        <v xml:space="preserve">Dep Legis Dir                              </v>
      </c>
      <c r="J1406" t="s">
        <v>72</v>
      </c>
      <c r="K1406" t="str">
        <f>IF(assembly_staff_import[[#This Row],[Legislative Staff Type]]="Personal",assembly_staff_import[[#This Row],[Vlookup Reports To Person]], "")</f>
        <v/>
      </c>
      <c r="L1406" t="str">
        <f>PROPER(assembly_staff_import[[#This Row],[First MI Name via NAME_SOURCE_KEY TEXT]])</f>
        <v xml:space="preserve"> Christopher P</v>
      </c>
      <c r="M1406" t="s">
        <v>20787</v>
      </c>
      <c r="N1406" t="str">
        <f>LOWER(CONCATENATE(assembly_staff_import[[#This Row],[Last Name]],LEFT(assembly_staff_import[[#This Row],[First Name (no initial)]],1),"@nyassembly.gov"))</f>
        <v>slaterc@nyassembly.gov</v>
      </c>
      <c r="O1406" t="s">
        <v>13616</v>
      </c>
      <c r="P1406" t="e">
        <f>VLOOKUP(assembly_staff_import[[#This Row],[Full Name]],[3]!PEOPLE_March_20[#Data],1,0)</f>
        <v>#REF!</v>
      </c>
      <c r="Q1406" t="e">
        <f>VLOOKUP(assembly_staff_import[[#This Row],[Full Name]],[3]!Table17[#Data],3,0)</f>
        <v>#REF!</v>
      </c>
      <c r="R1406" t="e">
        <f>VLOOKUP(assembly_staff_import[[#This Row],[Formatted Works for Group]],[3]!Table7[#Data],1,0)</f>
        <v>#REF!</v>
      </c>
      <c r="S1406" t="str">
        <f>IF(assembly_staff_import[[#This Row],[Legislative Staff Type]]="Personal", assembly_staff_import[[#This Row],[Vlookup Works for Group]], assembly_staff_import[[#This Row],[Formatted Works for Group calc]]&amp;", Central Staff Office, Assembly")</f>
        <v>Public Policy (Minority), Central Staff Office, Assembly</v>
      </c>
      <c r="T1406" s="20" t="str">
        <f>TRIM(assembly_staff_import[[#This Row],[NAME_SOURCE_KEY]])</f>
        <v>SLATER, CHRISTOPHER P</v>
      </c>
      <c r="U1406" t="s">
        <v>30191</v>
      </c>
      <c r="V1406" t="s">
        <v>30192</v>
      </c>
      <c r="W1406" t="s">
        <v>30193</v>
      </c>
      <c r="Y1406" t="str">
        <f>IF(assembly_staff_import[[#This Row],[Legislative Staff Type]]="Personal", PROPER(TRIM(assembly_staff_import[[#This Row],[Unit First MI via UNIT_SOURCE_KEY]])&amp;" "&amp;assembly_staff_import[[#This Row],[Unit Last via UNIT_SOURCE_KEY]]), PROPER(TRIM(assembly_staff_import[[#This Row],[UNIT NAME_SOURCE_KEY2]])))</f>
        <v>Public Policy (Minority)</v>
      </c>
      <c r="Z1406" t="s">
        <v>30194</v>
      </c>
      <c r="AA1406" t="e">
        <f>VLOOKUP(assembly_staff_import[[#This Row],[Formatted and corrected Works for Group Text]],[3]!Table4[#Data],1,0)</f>
        <v>#REF!</v>
      </c>
      <c r="AB1406" t="e">
        <f>VLOOKUP(assembly_staff_import[[#This Row],[Formatted and corrected Works for Group Text]],[3]!Table5[#Data],2,0)</f>
        <v>#REF!</v>
      </c>
      <c r="AC1406" t="str">
        <f>IF(TRIM(assembly_staff_import[[#This Row],[PUBLIC INFO ADDR_SOURCE_KEY]])="CAPITOL, ALBANY", "Legislative / Capitol Office", "District Office")</f>
        <v>Legislative / Capitol Office</v>
      </c>
      <c r="AD1406" t="s">
        <v>30195</v>
      </c>
      <c r="AF1406" t="str">
        <f>"449 "</f>
        <v xml:space="preserve">449 </v>
      </c>
      <c r="AG1406" t="s">
        <v>30195</v>
      </c>
      <c r="AH1406" t="s">
        <v>30196</v>
      </c>
      <c r="AI1406" t="s">
        <v>30197</v>
      </c>
      <c r="AJ1406" t="s">
        <v>23493</v>
      </c>
    </row>
    <row r="1407" spans="1:36" x14ac:dyDescent="0.2">
      <c r="A1407" t="str">
        <f>TRIM(PROPER((assembly_staff_import[[#This Row],[First MI Name via NAME_SOURCE_KEY TEXT]]&amp;" "&amp;assembly_staff_import[[#This Row],[Last Name via NAME_SOURCE_KEY TEXT]]&amp;" "&amp;assembly_staff_import[[#This Row],[Suffix via NAME_SOURCE_KEY]])))</f>
        <v>Jason M Kehoe</v>
      </c>
      <c r="B1407" t="str">
        <f>TRIM(CONCATENATE(TRIM(assembly_staff_import[[#This Row],[Full Name]]), ", ", assembly_staff_import[[#This Row],[Title]]))</f>
        <v>Jason M Kehoe, Sr Dir Min Pd/Lg Pol</v>
      </c>
      <c r="C1407" t="e">
        <f>assembly_staff_import[[#This Row],[Vlookup_groups]]</f>
        <v>#REF!</v>
      </c>
      <c r="D1407" t="str">
        <f>IF(assembly_staff_import[[#This Row],[Legislative Staff Type]]="Personal",assembly_staff_import[[#This Row],[Formatted Personal Staff Office]],"")</f>
        <v/>
      </c>
      <c r="E1407" t="s">
        <v>65</v>
      </c>
      <c r="F1407" s="19" t="s">
        <v>10913</v>
      </c>
      <c r="G1407" t="s">
        <v>1237</v>
      </c>
      <c r="H1407" t="str">
        <f>TRIM(PROPER((assembly_staff_import[[#This Row],[Last Name via NAME_SOURCE_KEY TEXT]]&amp;" "&amp;assembly_staff_import[[#This Row],[Suffix via NAME_SOURCE_KEY]])))</f>
        <v>Kehoe</v>
      </c>
      <c r="I1407" t="str">
        <f>PROPER(assembly_staff_import[[#This Row],[JOB TITLE_SOURCE_KEY]])</f>
        <v xml:space="preserve">Sr Dir Min Pd/Lg Pol                       </v>
      </c>
      <c r="J1407" t="s">
        <v>72</v>
      </c>
      <c r="K1407" t="str">
        <f>IF(assembly_staff_import[[#This Row],[Legislative Staff Type]]="Personal",assembly_staff_import[[#This Row],[Vlookup Reports To Person]], "")</f>
        <v/>
      </c>
      <c r="L1407" t="str">
        <f>PROPER(assembly_staff_import[[#This Row],[First MI Name via NAME_SOURCE_KEY TEXT]])</f>
        <v xml:space="preserve"> Jason M</v>
      </c>
      <c r="M1407" t="s">
        <v>20799</v>
      </c>
      <c r="N1407" t="str">
        <f>LOWER(CONCATENATE(assembly_staff_import[[#This Row],[Last Name]],LEFT(assembly_staff_import[[#This Row],[First Name (no initial)]],1),"@nyassembly.gov"))</f>
        <v>kehoej@nyassembly.gov</v>
      </c>
      <c r="O1407" t="s">
        <v>22811</v>
      </c>
      <c r="P1407" t="e">
        <f>VLOOKUP(assembly_staff_import[[#This Row],[Full Name]],[3]!PEOPLE_March_20[#Data],1,0)</f>
        <v>#REF!</v>
      </c>
      <c r="Q1407" t="e">
        <f>VLOOKUP(assembly_staff_import[[#This Row],[Full Name]],[3]!Table17[#Data],3,0)</f>
        <v>#REF!</v>
      </c>
      <c r="R1407" t="e">
        <f>VLOOKUP(assembly_staff_import[[#This Row],[Formatted Works for Group]],[3]!Table7[#Data],1,0)</f>
        <v>#REF!</v>
      </c>
      <c r="S1407" t="str">
        <f>IF(assembly_staff_import[[#This Row],[Legislative Staff Type]]="Personal", assembly_staff_import[[#This Row],[Vlookup Works for Group]], assembly_staff_import[[#This Row],[Formatted Works for Group calc]]&amp;", Central Staff Office, Assembly")</f>
        <v>Public Policy (Minority), Central Staff Office, Assembly</v>
      </c>
      <c r="T1407" s="20" t="str">
        <f>TRIM(assembly_staff_import[[#This Row],[NAME_SOURCE_KEY]])</f>
        <v>KEHOE, JASON M</v>
      </c>
      <c r="U1407" t="s">
        <v>30198</v>
      </c>
      <c r="V1407" t="s">
        <v>30199</v>
      </c>
      <c r="W1407" t="s">
        <v>30200</v>
      </c>
      <c r="Y1407" t="str">
        <f>IF(assembly_staff_import[[#This Row],[Legislative Staff Type]]="Personal", PROPER(TRIM(assembly_staff_import[[#This Row],[Unit First MI via UNIT_SOURCE_KEY]])&amp;" "&amp;assembly_staff_import[[#This Row],[Unit Last via UNIT_SOURCE_KEY]]), PROPER(TRIM(assembly_staff_import[[#This Row],[UNIT NAME_SOURCE_KEY2]])))</f>
        <v>Public Policy (Minority)</v>
      </c>
      <c r="Z1407" t="s">
        <v>30194</v>
      </c>
      <c r="AA1407" t="e">
        <f>VLOOKUP(assembly_staff_import[[#This Row],[Formatted and corrected Works for Group Text]],[3]!Table4[#Data],1,0)</f>
        <v>#REF!</v>
      </c>
      <c r="AB1407" t="e">
        <f>VLOOKUP(assembly_staff_import[[#This Row],[Formatted and corrected Works for Group Text]],[3]!Table5[#Data],2,0)</f>
        <v>#REF!</v>
      </c>
      <c r="AC1407" t="str">
        <f>IF(TRIM(assembly_staff_import[[#This Row],[PUBLIC INFO ADDR_SOURCE_KEY]])="CAPITOL, ALBANY", "Legislative / Capitol Office", "District Office")</f>
        <v>Legislative / Capitol Office</v>
      </c>
      <c r="AD1407" t="s">
        <v>30195</v>
      </c>
      <c r="AF1407" t="str">
        <f>"449 "</f>
        <v xml:space="preserve">449 </v>
      </c>
      <c r="AG1407" t="s">
        <v>30195</v>
      </c>
      <c r="AH1407" t="s">
        <v>30201</v>
      </c>
      <c r="AI1407" t="s">
        <v>30202</v>
      </c>
      <c r="AJ1407" t="s">
        <v>23493</v>
      </c>
    </row>
    <row r="1408" spans="1:36" x14ac:dyDescent="0.2">
      <c r="A1408" t="str">
        <f>TRIM(PROPER((assembly_staff_import[[#This Row],[First MI Name via NAME_SOURCE_KEY TEXT]]&amp;" "&amp;assembly_staff_import[[#This Row],[Last Name via NAME_SOURCE_KEY TEXT]]&amp;" "&amp;assembly_staff_import[[#This Row],[Suffix via NAME_SOURCE_KEY]])))</f>
        <v>Guillermo Martinez</v>
      </c>
      <c r="B1408" t="str">
        <f>TRIM(CONCATENATE(TRIM(assembly_staff_import[[#This Row],[Full Name]]), ", ", assembly_staff_import[[#This Row],[Title]]))</f>
        <v>Guillermo Martinez, Legis Director</v>
      </c>
      <c r="C1408" t="e">
        <f>assembly_staff_import[[#This Row],[Vlookup_groups]]</f>
        <v>#REF!</v>
      </c>
      <c r="D1408" t="str">
        <f>IF(assembly_staff_import[[#This Row],[Legislative Staff Type]]="Personal",assembly_staff_import[[#This Row],[Formatted Personal Staff Office]],"")</f>
        <v/>
      </c>
      <c r="E1408" t="s">
        <v>65</v>
      </c>
      <c r="F1408" s="19" t="s">
        <v>10913</v>
      </c>
      <c r="G1408" t="s">
        <v>1237</v>
      </c>
      <c r="H1408" t="str">
        <f>TRIM(PROPER((assembly_staff_import[[#This Row],[Last Name via NAME_SOURCE_KEY TEXT]]&amp;" "&amp;assembly_staff_import[[#This Row],[Suffix via NAME_SOURCE_KEY]])))</f>
        <v>Martinez</v>
      </c>
      <c r="I1408" t="str">
        <f>PROPER(assembly_staff_import[[#This Row],[JOB TITLE_SOURCE_KEY]])</f>
        <v xml:space="preserve">Legis Director                             </v>
      </c>
      <c r="J1408" t="s">
        <v>72</v>
      </c>
      <c r="K1408" t="str">
        <f>IF(assembly_staff_import[[#This Row],[Legislative Staff Type]]="Personal",assembly_staff_import[[#This Row],[Vlookup Reports To Person]], "")</f>
        <v/>
      </c>
      <c r="L1408" t="str">
        <f>PROPER(assembly_staff_import[[#This Row],[First MI Name via NAME_SOURCE_KEY TEXT]])</f>
        <v xml:space="preserve"> Guillermo</v>
      </c>
      <c r="M1408" t="s">
        <v>20045</v>
      </c>
      <c r="N1408" t="str">
        <f>LOWER(CONCATENATE(assembly_staff_import[[#This Row],[Last Name]],LEFT(assembly_staff_import[[#This Row],[First Name (no initial)]],1),"@nyassembly.gov"))</f>
        <v>martinezg@nyassembly.gov</v>
      </c>
      <c r="O1408" t="s">
        <v>20048</v>
      </c>
      <c r="P1408" t="e">
        <f>VLOOKUP(assembly_staff_import[[#This Row],[Full Name]],[3]!PEOPLE_March_20[#Data],1,0)</f>
        <v>#REF!</v>
      </c>
      <c r="Q1408" t="e">
        <f>VLOOKUP(assembly_staff_import[[#This Row],[Full Name]],[3]!Table17[#Data],3,0)</f>
        <v>#REF!</v>
      </c>
      <c r="R1408" t="e">
        <f>VLOOKUP(assembly_staff_import[[#This Row],[Formatted Works for Group]],[3]!Table7[#Data],1,0)</f>
        <v>#REF!</v>
      </c>
      <c r="S1408" t="str">
        <f>IF(assembly_staff_import[[#This Row],[Legislative Staff Type]]="Personal", assembly_staff_import[[#This Row],[Vlookup Works for Group]], assembly_staff_import[[#This Row],[Formatted Works for Group calc]]&amp;", Central Staff Office, Assembly")</f>
        <v>Puerto Rican/Hispanic Task Force, Central Staff Office, Assembly</v>
      </c>
      <c r="T1408" s="20" t="str">
        <f>TRIM(assembly_staff_import[[#This Row],[NAME_SOURCE_KEY]])</f>
        <v>MARTINEZ, GUILLERMO</v>
      </c>
      <c r="U1408" t="s">
        <v>30203</v>
      </c>
      <c r="V1408" t="s">
        <v>24683</v>
      </c>
      <c r="W1408" t="s">
        <v>30204</v>
      </c>
      <c r="Y1408" t="str">
        <f>IF(assembly_staff_import[[#This Row],[Legislative Staff Type]]="Personal", PROPER(TRIM(assembly_staff_import[[#This Row],[Unit First MI via UNIT_SOURCE_KEY]])&amp;" "&amp;assembly_staff_import[[#This Row],[Unit Last via UNIT_SOURCE_KEY]]), PROPER(TRIM(assembly_staff_import[[#This Row],[UNIT NAME_SOURCE_KEY2]])))</f>
        <v>Puerto Rican/Hispanic Task Force</v>
      </c>
      <c r="Z1408" t="s">
        <v>30205</v>
      </c>
      <c r="AA1408" t="e">
        <f>VLOOKUP(assembly_staff_import[[#This Row],[Formatted and corrected Works for Group Text]],[3]!Table4[#Data],1,0)</f>
        <v>#REF!</v>
      </c>
      <c r="AB1408" t="e">
        <f>VLOOKUP(assembly_staff_import[[#This Row],[Formatted and corrected Works for Group Text]],[3]!Table5[#Data],2,0)</f>
        <v>#REF!</v>
      </c>
      <c r="AC1408" t="str">
        <f>IF(TRIM(assembly_staff_import[[#This Row],[PUBLIC INFO ADDR_SOURCE_KEY]])="CAPITOL, ALBANY", "Legislative / Capitol Office", "District Office")</f>
        <v>Legislative / Capitol Office</v>
      </c>
      <c r="AD1408" t="s">
        <v>30206</v>
      </c>
      <c r="AF1408" t="str">
        <f>"552 "</f>
        <v xml:space="preserve">552 </v>
      </c>
      <c r="AG1408" t="s">
        <v>30206</v>
      </c>
      <c r="AH1408" t="s">
        <v>30207</v>
      </c>
      <c r="AI1408" t="s">
        <v>23492</v>
      </c>
      <c r="AJ1408" t="s">
        <v>23493</v>
      </c>
    </row>
    <row r="1409" spans="1:36" x14ac:dyDescent="0.2">
      <c r="A1409" t="str">
        <f>TRIM(PROPER((assembly_staff_import[[#This Row],[First MI Name via NAME_SOURCE_KEY TEXT]]&amp;" "&amp;assembly_staff_import[[#This Row],[Last Name via NAME_SOURCE_KEY TEXT]]&amp;" "&amp;assembly_staff_import[[#This Row],[Suffix via NAME_SOURCE_KEY]])))</f>
        <v>Yianna I Munoz-Justo</v>
      </c>
      <c r="B1409" t="str">
        <f>TRIM(CONCATENATE(TRIM(assembly_staff_import[[#This Row],[Full Name]]), ", ", assembly_staff_import[[#This Row],[Title]]))</f>
        <v>Yianna I Munoz-Justo, Exec Asst</v>
      </c>
      <c r="C1409" t="e">
        <f>assembly_staff_import[[#This Row],[Vlookup_groups]]</f>
        <v>#REF!</v>
      </c>
      <c r="D1409" t="str">
        <f>IF(assembly_staff_import[[#This Row],[Legislative Staff Type]]="Personal",assembly_staff_import[[#This Row],[Formatted Personal Staff Office]],"")</f>
        <v/>
      </c>
      <c r="E1409" t="s">
        <v>65</v>
      </c>
      <c r="F1409" s="19" t="s">
        <v>10913</v>
      </c>
      <c r="G1409" t="s">
        <v>1237</v>
      </c>
      <c r="H1409" t="str">
        <f>TRIM(PROPER((assembly_staff_import[[#This Row],[Last Name via NAME_SOURCE_KEY TEXT]]&amp;" "&amp;assembly_staff_import[[#This Row],[Suffix via NAME_SOURCE_KEY]])))</f>
        <v>Munoz-Justo</v>
      </c>
      <c r="I1409" t="str">
        <f>PROPER(assembly_staff_import[[#This Row],[JOB TITLE_SOURCE_KEY]])</f>
        <v xml:space="preserve">Exec Asst                                  </v>
      </c>
      <c r="J1409" t="s">
        <v>72</v>
      </c>
      <c r="K1409" t="str">
        <f>IF(assembly_staff_import[[#This Row],[Legislative Staff Type]]="Personal",assembly_staff_import[[#This Row],[Vlookup Reports To Person]], "")</f>
        <v/>
      </c>
      <c r="L1409" t="str">
        <f>PROPER(assembly_staff_import[[#This Row],[First MI Name via NAME_SOURCE_KEY TEXT]])</f>
        <v xml:space="preserve"> Yianna I</v>
      </c>
      <c r="M1409" t="s">
        <v>20033</v>
      </c>
      <c r="N1409" t="str">
        <f>LOWER(CONCATENATE(assembly_staff_import[[#This Row],[Last Name]],LEFT(assembly_staff_import[[#This Row],[First Name (no initial)]],1),"@nyassembly.gov"))</f>
        <v>munoz-justoy@nyassembly.gov</v>
      </c>
      <c r="O1409" t="s">
        <v>30208</v>
      </c>
      <c r="P1409" t="e">
        <f>VLOOKUP(assembly_staff_import[[#This Row],[Full Name]],[3]!PEOPLE_March_20[#Data],1,0)</f>
        <v>#REF!</v>
      </c>
      <c r="Q1409" t="e">
        <f>VLOOKUP(assembly_staff_import[[#This Row],[Full Name]],[3]!Table17[#Data],3,0)</f>
        <v>#REF!</v>
      </c>
      <c r="R1409" t="e">
        <f>VLOOKUP(assembly_staff_import[[#This Row],[Formatted Works for Group]],[3]!Table7[#Data],1,0)</f>
        <v>#REF!</v>
      </c>
      <c r="S1409" t="str">
        <f>IF(assembly_staff_import[[#This Row],[Legislative Staff Type]]="Personal", assembly_staff_import[[#This Row],[Vlookup Works for Group]], assembly_staff_import[[#This Row],[Formatted Works for Group calc]]&amp;", Central Staff Office, Assembly")</f>
        <v>Puerto Rican/Hispanic Task Force, Central Staff Office, Assembly</v>
      </c>
      <c r="T1409" s="20" t="str">
        <f>TRIM(assembly_staff_import[[#This Row],[NAME_SOURCE_KEY]])</f>
        <v>MUNOZ-JUSTO, YIANNA I</v>
      </c>
      <c r="U1409" t="s">
        <v>30209</v>
      </c>
      <c r="V1409" t="s">
        <v>30210</v>
      </c>
      <c r="W1409" t="s">
        <v>30211</v>
      </c>
      <c r="Y1409" t="str">
        <f>IF(assembly_staff_import[[#This Row],[Legislative Staff Type]]="Personal", PROPER(TRIM(assembly_staff_import[[#This Row],[Unit First MI via UNIT_SOURCE_KEY]])&amp;" "&amp;assembly_staff_import[[#This Row],[Unit Last via UNIT_SOURCE_KEY]]), PROPER(TRIM(assembly_staff_import[[#This Row],[UNIT NAME_SOURCE_KEY2]])))</f>
        <v>Puerto Rican/Hispanic Task Force</v>
      </c>
      <c r="Z1409" t="s">
        <v>30205</v>
      </c>
      <c r="AA1409" t="e">
        <f>VLOOKUP(assembly_staff_import[[#This Row],[Formatted and corrected Works for Group Text]],[3]!Table4[#Data],1,0)</f>
        <v>#REF!</v>
      </c>
      <c r="AB1409" t="e">
        <f>VLOOKUP(assembly_staff_import[[#This Row],[Formatted and corrected Works for Group Text]],[3]!Table5[#Data],2,0)</f>
        <v>#REF!</v>
      </c>
      <c r="AC1409" t="str">
        <f>IF(TRIM(assembly_staff_import[[#This Row],[PUBLIC INFO ADDR_SOURCE_KEY]])="CAPITOL, ALBANY", "Legislative / Capitol Office", "District Office")</f>
        <v>District Office</v>
      </c>
      <c r="AD1409" t="s">
        <v>30206</v>
      </c>
      <c r="AF1409" t="str">
        <f>"552 "</f>
        <v xml:space="preserve">552 </v>
      </c>
      <c r="AG1409" t="s">
        <v>30206</v>
      </c>
      <c r="AH1409" t="s">
        <v>30212</v>
      </c>
      <c r="AI1409" t="s">
        <v>23546</v>
      </c>
      <c r="AJ1409" t="s">
        <v>28183</v>
      </c>
    </row>
    <row r="1410" spans="1:36" x14ac:dyDescent="0.2">
      <c r="A1410" t="str">
        <f>TRIM(PROPER((assembly_staff_import[[#This Row],[First MI Name via NAME_SOURCE_KEY TEXT]]&amp;" "&amp;assembly_staff_import[[#This Row],[Last Name via NAME_SOURCE_KEY TEXT]]&amp;" "&amp;assembly_staff_import[[#This Row],[Suffix via NAME_SOURCE_KEY]])))</f>
        <v>Audra K Youngs</v>
      </c>
      <c r="B1410" t="str">
        <f>TRIM(CONCATENATE(TRIM(assembly_staff_import[[#This Row],[Full Name]]), ", ", assembly_staff_import[[#This Row],[Title]]))</f>
        <v>Audra K Youngs, Purchasing Deputy</v>
      </c>
      <c r="C1410" t="e">
        <f>assembly_staff_import[[#This Row],[Vlookup_groups]]</f>
        <v>#REF!</v>
      </c>
      <c r="D1410" t="str">
        <f>IF(assembly_staff_import[[#This Row],[Legislative Staff Type]]="Personal",assembly_staff_import[[#This Row],[Formatted Personal Staff Office]],"")</f>
        <v/>
      </c>
      <c r="E1410" t="s">
        <v>65</v>
      </c>
      <c r="F1410" s="19" t="s">
        <v>10913</v>
      </c>
      <c r="G1410" t="s">
        <v>1237</v>
      </c>
      <c r="H1410" t="str">
        <f>TRIM(PROPER((assembly_staff_import[[#This Row],[Last Name via NAME_SOURCE_KEY TEXT]]&amp;" "&amp;assembly_staff_import[[#This Row],[Suffix via NAME_SOURCE_KEY]])))</f>
        <v>Youngs</v>
      </c>
      <c r="I1410" t="str">
        <f>PROPER(assembly_staff_import[[#This Row],[JOB TITLE_SOURCE_KEY]])</f>
        <v xml:space="preserve">Purchasing Deputy                          </v>
      </c>
      <c r="J1410" t="s">
        <v>72</v>
      </c>
      <c r="K1410" t="str">
        <f>IF(assembly_staff_import[[#This Row],[Legislative Staff Type]]="Personal",assembly_staff_import[[#This Row],[Vlookup Reports To Person]], "")</f>
        <v/>
      </c>
      <c r="L1410" t="str">
        <f>PROPER(assembly_staff_import[[#This Row],[First MI Name via NAME_SOURCE_KEY TEXT]])</f>
        <v xml:space="preserve"> Audra K</v>
      </c>
      <c r="M1410" t="s">
        <v>18443</v>
      </c>
      <c r="N1410" t="str">
        <f>LOWER(CONCATENATE(assembly_staff_import[[#This Row],[Last Name]],LEFT(assembly_staff_import[[#This Row],[First Name (no initial)]],1),"@nyassembly.gov"))</f>
        <v>youngsa@nyassembly.gov</v>
      </c>
      <c r="O1410" t="s">
        <v>30213</v>
      </c>
      <c r="P1410" t="e">
        <f>VLOOKUP(assembly_staff_import[[#This Row],[Full Name]],[3]!PEOPLE_March_20[#Data],1,0)</f>
        <v>#REF!</v>
      </c>
      <c r="Q1410" t="e">
        <f>VLOOKUP(assembly_staff_import[[#This Row],[Full Name]],[3]!Table17[#Data],3,0)</f>
        <v>#REF!</v>
      </c>
      <c r="R1410" t="e">
        <f>VLOOKUP(assembly_staff_import[[#This Row],[Formatted Works for Group]],[3]!Table7[#Data],1,0)</f>
        <v>#REF!</v>
      </c>
      <c r="S1410" t="str">
        <f>IF(assembly_staff_import[[#This Row],[Legislative Staff Type]]="Personal", assembly_staff_import[[#This Row],[Vlookup Works for Group]], assembly_staff_import[[#This Row],[Formatted Works for Group calc]]&amp;", Central Staff Office, Assembly")</f>
        <v>Purchasing, Central Staff Office, Assembly</v>
      </c>
      <c r="T1410" s="20" t="str">
        <f>TRIM(assembly_staff_import[[#This Row],[NAME_SOURCE_KEY]])</f>
        <v>YOUNGS, AUDRA K</v>
      </c>
      <c r="U1410" t="s">
        <v>30214</v>
      </c>
      <c r="V1410" t="s">
        <v>30215</v>
      </c>
      <c r="W1410" t="s">
        <v>30216</v>
      </c>
      <c r="Y1410" t="str">
        <f>IF(assembly_staff_import[[#This Row],[Legislative Staff Type]]="Personal", PROPER(TRIM(assembly_staff_import[[#This Row],[Unit First MI via UNIT_SOURCE_KEY]])&amp;" "&amp;assembly_staff_import[[#This Row],[Unit Last via UNIT_SOURCE_KEY]]), PROPER(TRIM(assembly_staff_import[[#This Row],[UNIT NAME_SOURCE_KEY2]])))</f>
        <v>Purchasing</v>
      </c>
      <c r="Z1410" t="s">
        <v>30217</v>
      </c>
      <c r="AA1410" t="e">
        <f>VLOOKUP(assembly_staff_import[[#This Row],[Formatted and corrected Works for Group Text]],[3]!Table4[#Data],1,0)</f>
        <v>#REF!</v>
      </c>
      <c r="AB1410" t="e">
        <f>VLOOKUP(assembly_staff_import[[#This Row],[Formatted and corrected Works for Group Text]],[3]!Table5[#Data],2,0)</f>
        <v>#REF!</v>
      </c>
      <c r="AC1410" t="str">
        <f>IF(TRIM(assembly_staff_import[[#This Row],[PUBLIC INFO ADDR_SOURCE_KEY]])="CAPITOL, ALBANY", "Legislative / Capitol Office", "District Office")</f>
        <v>Legislative / Capitol Office</v>
      </c>
      <c r="AD1410" t="s">
        <v>30218</v>
      </c>
      <c r="AF1410" t="str">
        <f>"216 "</f>
        <v xml:space="preserve">216 </v>
      </c>
      <c r="AG1410" t="s">
        <v>30218</v>
      </c>
      <c r="AH1410" t="s">
        <v>30219</v>
      </c>
      <c r="AI1410" t="s">
        <v>30220</v>
      </c>
      <c r="AJ1410" t="s">
        <v>23493</v>
      </c>
    </row>
    <row r="1411" spans="1:36" x14ac:dyDescent="0.2">
      <c r="A1411" t="str">
        <f>TRIM(PROPER((assembly_staff_import[[#This Row],[First MI Name via NAME_SOURCE_KEY TEXT]]&amp;" "&amp;assembly_staff_import[[#This Row],[Last Name via NAME_SOURCE_KEY TEXT]]&amp;" "&amp;assembly_staff_import[[#This Row],[Suffix via NAME_SOURCE_KEY]])))</f>
        <v>Jennifer L Brand</v>
      </c>
      <c r="B1411" t="str">
        <f>TRIM(CONCATENATE(TRIM(assembly_staff_import[[#This Row],[Full Name]]), ", ", assembly_staff_import[[#This Row],[Title]]))</f>
        <v>Jennifer L Brand, Dir Of Purchasng</v>
      </c>
      <c r="C1411" t="e">
        <f>assembly_staff_import[[#This Row],[Vlookup_groups]]</f>
        <v>#REF!</v>
      </c>
      <c r="D1411" t="str">
        <f>IF(assembly_staff_import[[#This Row],[Legislative Staff Type]]="Personal",assembly_staff_import[[#This Row],[Formatted Personal Staff Office]],"")</f>
        <v/>
      </c>
      <c r="E1411" t="s">
        <v>65</v>
      </c>
      <c r="F1411" s="19" t="s">
        <v>10913</v>
      </c>
      <c r="G1411" t="s">
        <v>1237</v>
      </c>
      <c r="H1411" t="str">
        <f>TRIM(PROPER((assembly_staff_import[[#This Row],[Last Name via NAME_SOURCE_KEY TEXT]]&amp;" "&amp;assembly_staff_import[[#This Row],[Suffix via NAME_SOURCE_KEY]])))</f>
        <v>Brand</v>
      </c>
      <c r="I1411" t="str">
        <f>PROPER(assembly_staff_import[[#This Row],[JOB TITLE_SOURCE_KEY]])</f>
        <v xml:space="preserve">Dir Of Purchasng                           </v>
      </c>
      <c r="J1411" t="s">
        <v>72</v>
      </c>
      <c r="K1411" t="str">
        <f>IF(assembly_staff_import[[#This Row],[Legislative Staff Type]]="Personal",assembly_staff_import[[#This Row],[Vlookup Reports To Person]], "")</f>
        <v/>
      </c>
      <c r="L1411" t="str">
        <f>PROPER(assembly_staff_import[[#This Row],[First MI Name via NAME_SOURCE_KEY TEXT]])</f>
        <v xml:space="preserve"> Jennifer L</v>
      </c>
      <c r="M1411" t="s">
        <v>12929</v>
      </c>
      <c r="N1411" t="str">
        <f>LOWER(CONCATENATE(assembly_staff_import[[#This Row],[Last Name]],LEFT(assembly_staff_import[[#This Row],[First Name (no initial)]],1),"@nyassembly.gov"))</f>
        <v>brandj@nyassembly.gov</v>
      </c>
      <c r="O1411" t="s">
        <v>6116</v>
      </c>
      <c r="P1411" t="e">
        <f>VLOOKUP(assembly_staff_import[[#This Row],[Full Name]],[3]!PEOPLE_March_20[#Data],1,0)</f>
        <v>#REF!</v>
      </c>
      <c r="Q1411" t="e">
        <f>VLOOKUP(assembly_staff_import[[#This Row],[Full Name]],[3]!Table17[#Data],3,0)</f>
        <v>#REF!</v>
      </c>
      <c r="R1411" t="e">
        <f>VLOOKUP(assembly_staff_import[[#This Row],[Formatted Works for Group]],[3]!Table7[#Data],1,0)</f>
        <v>#REF!</v>
      </c>
      <c r="S1411" t="str">
        <f>IF(assembly_staff_import[[#This Row],[Legislative Staff Type]]="Personal", assembly_staff_import[[#This Row],[Vlookup Works for Group]], assembly_staff_import[[#This Row],[Formatted Works for Group calc]]&amp;", Central Staff Office, Assembly")</f>
        <v>Purchasing, Central Staff Office, Assembly</v>
      </c>
      <c r="T1411" s="20" t="str">
        <f>TRIM(assembly_staff_import[[#This Row],[NAME_SOURCE_KEY]])</f>
        <v>BRAND, JENNIFER L</v>
      </c>
      <c r="U1411" t="s">
        <v>30221</v>
      </c>
      <c r="V1411" t="s">
        <v>27479</v>
      </c>
      <c r="W1411" t="s">
        <v>26296</v>
      </c>
      <c r="Y1411" t="str">
        <f>IF(assembly_staff_import[[#This Row],[Legislative Staff Type]]="Personal", PROPER(TRIM(assembly_staff_import[[#This Row],[Unit First MI via UNIT_SOURCE_KEY]])&amp;" "&amp;assembly_staff_import[[#This Row],[Unit Last via UNIT_SOURCE_KEY]]), PROPER(TRIM(assembly_staff_import[[#This Row],[UNIT NAME_SOURCE_KEY2]])))</f>
        <v>Purchasing</v>
      </c>
      <c r="Z1411" t="s">
        <v>30217</v>
      </c>
      <c r="AA1411" t="e">
        <f>VLOOKUP(assembly_staff_import[[#This Row],[Formatted and corrected Works for Group Text]],[3]!Table4[#Data],1,0)</f>
        <v>#REF!</v>
      </c>
      <c r="AB1411" t="e">
        <f>VLOOKUP(assembly_staff_import[[#This Row],[Formatted and corrected Works for Group Text]],[3]!Table5[#Data],2,0)</f>
        <v>#REF!</v>
      </c>
      <c r="AC1411" t="str">
        <f>IF(TRIM(assembly_staff_import[[#This Row],[PUBLIC INFO ADDR_SOURCE_KEY]])="CAPITOL, ALBANY", "Legislative / Capitol Office", "District Office")</f>
        <v>Legislative / Capitol Office</v>
      </c>
      <c r="AD1411" t="s">
        <v>30218</v>
      </c>
      <c r="AF1411" t="str">
        <f>"216 "</f>
        <v xml:space="preserve">216 </v>
      </c>
      <c r="AG1411" t="s">
        <v>30218</v>
      </c>
      <c r="AH1411" t="s">
        <v>30222</v>
      </c>
      <c r="AI1411" t="s">
        <v>30223</v>
      </c>
      <c r="AJ1411" t="s">
        <v>23493</v>
      </c>
    </row>
    <row r="1412" spans="1:36" x14ac:dyDescent="0.2">
      <c r="A1412" t="str">
        <f>TRIM(PROPER((assembly_staff_import[[#This Row],[First MI Name via NAME_SOURCE_KEY TEXT]]&amp;" "&amp;assembly_staff_import[[#This Row],[Last Name via NAME_SOURCE_KEY TEXT]]&amp;" "&amp;assembly_staff_import[[#This Row],[Suffix via NAME_SOURCE_KEY]])))</f>
        <v>Kaitlyn E Carr</v>
      </c>
      <c r="B1412" t="str">
        <f>TRIM(CONCATENATE(TRIM(assembly_staff_import[[#This Row],[Full Name]]), ", ", assembly_staff_import[[#This Row],[Title]]))</f>
        <v>Kaitlyn E Carr, Purch Clerk</v>
      </c>
      <c r="C1412" t="e">
        <f>assembly_staff_import[[#This Row],[Vlookup_groups]]</f>
        <v>#REF!</v>
      </c>
      <c r="D1412" t="str">
        <f>IF(assembly_staff_import[[#This Row],[Legislative Staff Type]]="Personal",assembly_staff_import[[#This Row],[Formatted Personal Staff Office]],"")</f>
        <v/>
      </c>
      <c r="E1412" t="s">
        <v>65</v>
      </c>
      <c r="F1412" s="19" t="s">
        <v>10913</v>
      </c>
      <c r="G1412" t="s">
        <v>1237</v>
      </c>
      <c r="H1412" t="str">
        <f>TRIM(PROPER((assembly_staff_import[[#This Row],[Last Name via NAME_SOURCE_KEY TEXT]]&amp;" "&amp;assembly_staff_import[[#This Row],[Suffix via NAME_SOURCE_KEY]])))</f>
        <v>Carr</v>
      </c>
      <c r="I1412" t="str">
        <f>PROPER(assembly_staff_import[[#This Row],[JOB TITLE_SOURCE_KEY]])</f>
        <v xml:space="preserve">Purch Clerk                                </v>
      </c>
      <c r="J1412" t="s">
        <v>72</v>
      </c>
      <c r="K1412" t="str">
        <f>IF(assembly_staff_import[[#This Row],[Legislative Staff Type]]="Personal",assembly_staff_import[[#This Row],[Vlookup Reports To Person]], "")</f>
        <v/>
      </c>
      <c r="L1412" t="str">
        <f>PROPER(assembly_staff_import[[#This Row],[First MI Name via NAME_SOURCE_KEY TEXT]])</f>
        <v xml:space="preserve"> Kaitlyn E</v>
      </c>
      <c r="M1412" t="s">
        <v>18528</v>
      </c>
      <c r="N1412" t="str">
        <f>LOWER(CONCATENATE(assembly_staff_import[[#This Row],[Last Name]],LEFT(assembly_staff_import[[#This Row],[First Name (no initial)]],1),"@nyassembly.gov"))</f>
        <v>carrk@nyassembly.gov</v>
      </c>
      <c r="O1412" t="s">
        <v>30224</v>
      </c>
      <c r="P1412" t="e">
        <f>VLOOKUP(assembly_staff_import[[#This Row],[Full Name]],[3]!PEOPLE_March_20[#Data],1,0)</f>
        <v>#REF!</v>
      </c>
      <c r="Q1412" t="e">
        <f>VLOOKUP(assembly_staff_import[[#This Row],[Full Name]],[3]!Table17[#Data],3,0)</f>
        <v>#REF!</v>
      </c>
      <c r="R1412" t="e">
        <f>VLOOKUP(assembly_staff_import[[#This Row],[Formatted Works for Group]],[3]!Table7[#Data],1,0)</f>
        <v>#REF!</v>
      </c>
      <c r="S1412" t="str">
        <f>IF(assembly_staff_import[[#This Row],[Legislative Staff Type]]="Personal", assembly_staff_import[[#This Row],[Vlookup Works for Group]], assembly_staff_import[[#This Row],[Formatted Works for Group calc]]&amp;", Central Staff Office, Assembly")</f>
        <v>Purchasing, Central Staff Office, Assembly</v>
      </c>
      <c r="T1412" s="20" t="str">
        <f>TRIM(assembly_staff_import[[#This Row],[NAME_SOURCE_KEY]])</f>
        <v>CARR, KAITLYN E</v>
      </c>
      <c r="U1412" t="s">
        <v>30225</v>
      </c>
      <c r="V1412" t="s">
        <v>30226</v>
      </c>
      <c r="W1412" t="s">
        <v>30227</v>
      </c>
      <c r="Y1412" t="str">
        <f>IF(assembly_staff_import[[#This Row],[Legislative Staff Type]]="Personal", PROPER(TRIM(assembly_staff_import[[#This Row],[Unit First MI via UNIT_SOURCE_KEY]])&amp;" "&amp;assembly_staff_import[[#This Row],[Unit Last via UNIT_SOURCE_KEY]]), PROPER(TRIM(assembly_staff_import[[#This Row],[UNIT NAME_SOURCE_KEY2]])))</f>
        <v>Purchasing</v>
      </c>
      <c r="Z1412" t="s">
        <v>30217</v>
      </c>
      <c r="AA1412" t="e">
        <f>VLOOKUP(assembly_staff_import[[#This Row],[Formatted and corrected Works for Group Text]],[3]!Table4[#Data],1,0)</f>
        <v>#REF!</v>
      </c>
      <c r="AB1412" t="e">
        <f>VLOOKUP(assembly_staff_import[[#This Row],[Formatted and corrected Works for Group Text]],[3]!Table5[#Data],2,0)</f>
        <v>#REF!</v>
      </c>
      <c r="AC1412" t="str">
        <f>IF(TRIM(assembly_staff_import[[#This Row],[PUBLIC INFO ADDR_SOURCE_KEY]])="CAPITOL, ALBANY", "Legislative / Capitol Office", "District Office")</f>
        <v>Legislative / Capitol Office</v>
      </c>
      <c r="AD1412" t="s">
        <v>30218</v>
      </c>
      <c r="AF1412" t="str">
        <f>"216 "</f>
        <v xml:space="preserve">216 </v>
      </c>
      <c r="AG1412" t="s">
        <v>30218</v>
      </c>
      <c r="AH1412" t="s">
        <v>30228</v>
      </c>
      <c r="AI1412" t="s">
        <v>30229</v>
      </c>
      <c r="AJ1412" t="s">
        <v>23493</v>
      </c>
    </row>
    <row r="1413" spans="1:36" x14ac:dyDescent="0.2">
      <c r="A1413" t="str">
        <f>TRIM(PROPER((assembly_staff_import[[#This Row],[First MI Name via NAME_SOURCE_KEY TEXT]]&amp;" "&amp;assembly_staff_import[[#This Row],[Last Name via NAME_SOURCE_KEY TEXT]]&amp;" "&amp;assembly_staff_import[[#This Row],[Suffix via NAME_SOURCE_KEY]])))</f>
        <v>Victoria A Breen</v>
      </c>
      <c r="B1413" t="str">
        <f>TRIM(CONCATENATE(TRIM(assembly_staff_import[[#This Row],[Full Name]]), ", ", assembly_staff_import[[#This Row],[Title]]))</f>
        <v>Victoria A Breen, Sr Purch Clk</v>
      </c>
      <c r="C1413" t="e">
        <f>assembly_staff_import[[#This Row],[Vlookup_groups]]</f>
        <v>#REF!</v>
      </c>
      <c r="D1413" t="str">
        <f>IF(assembly_staff_import[[#This Row],[Legislative Staff Type]]="Personal",assembly_staff_import[[#This Row],[Formatted Personal Staff Office]],"")</f>
        <v/>
      </c>
      <c r="E1413" t="s">
        <v>65</v>
      </c>
      <c r="F1413" s="19" t="s">
        <v>10913</v>
      </c>
      <c r="G1413" t="s">
        <v>1237</v>
      </c>
      <c r="H1413" t="str">
        <f>TRIM(PROPER((assembly_staff_import[[#This Row],[Last Name via NAME_SOURCE_KEY TEXT]]&amp;" "&amp;assembly_staff_import[[#This Row],[Suffix via NAME_SOURCE_KEY]])))</f>
        <v>Breen</v>
      </c>
      <c r="I1413" t="str">
        <f>PROPER(assembly_staff_import[[#This Row],[JOB TITLE_SOURCE_KEY]])</f>
        <v xml:space="preserve">Sr Purch Clk                               </v>
      </c>
      <c r="J1413" t="s">
        <v>72</v>
      </c>
      <c r="K1413" t="str">
        <f>IF(assembly_staff_import[[#This Row],[Legislative Staff Type]]="Personal",assembly_staff_import[[#This Row],[Vlookup Reports To Person]], "")</f>
        <v/>
      </c>
      <c r="L1413" t="str">
        <f>PROPER(assembly_staff_import[[#This Row],[First MI Name via NAME_SOURCE_KEY TEXT]])</f>
        <v xml:space="preserve"> Victoria A</v>
      </c>
      <c r="M1413" t="s">
        <v>18793</v>
      </c>
      <c r="N1413" t="str">
        <f>LOWER(CONCATENATE(assembly_staff_import[[#This Row],[Last Name]],LEFT(assembly_staff_import[[#This Row],[First Name (no initial)]],1),"@nyassembly.gov"))</f>
        <v>breenv@nyassembly.gov</v>
      </c>
      <c r="O1413" t="s">
        <v>15843</v>
      </c>
      <c r="P1413" t="e">
        <f>VLOOKUP(assembly_staff_import[[#This Row],[Full Name]],[3]!PEOPLE_March_20[#Data],1,0)</f>
        <v>#REF!</v>
      </c>
      <c r="Q1413" t="e">
        <f>VLOOKUP(assembly_staff_import[[#This Row],[Full Name]],[3]!Table17[#Data],3,0)</f>
        <v>#REF!</v>
      </c>
      <c r="R1413" t="e">
        <f>VLOOKUP(assembly_staff_import[[#This Row],[Formatted Works for Group]],[3]!Table7[#Data],1,0)</f>
        <v>#REF!</v>
      </c>
      <c r="S1413" t="str">
        <f>IF(assembly_staff_import[[#This Row],[Legislative Staff Type]]="Personal", assembly_staff_import[[#This Row],[Vlookup Works for Group]], assembly_staff_import[[#This Row],[Formatted Works for Group calc]]&amp;", Central Staff Office, Assembly")</f>
        <v>Purchasing, Central Staff Office, Assembly</v>
      </c>
      <c r="T1413" s="20" t="str">
        <f>TRIM(assembly_staff_import[[#This Row],[NAME_SOURCE_KEY]])</f>
        <v>BREEN, VICTORIA A</v>
      </c>
      <c r="U1413" t="s">
        <v>30230</v>
      </c>
      <c r="V1413" t="s">
        <v>30231</v>
      </c>
      <c r="W1413" t="s">
        <v>30232</v>
      </c>
      <c r="Y1413" t="str">
        <f>IF(assembly_staff_import[[#This Row],[Legislative Staff Type]]="Personal", PROPER(TRIM(assembly_staff_import[[#This Row],[Unit First MI via UNIT_SOURCE_KEY]])&amp;" "&amp;assembly_staff_import[[#This Row],[Unit Last via UNIT_SOURCE_KEY]]), PROPER(TRIM(assembly_staff_import[[#This Row],[UNIT NAME_SOURCE_KEY2]])))</f>
        <v>Purchasing</v>
      </c>
      <c r="Z1413" t="s">
        <v>30217</v>
      </c>
      <c r="AA1413" t="e">
        <f>VLOOKUP(assembly_staff_import[[#This Row],[Formatted and corrected Works for Group Text]],[3]!Table4[#Data],1,0)</f>
        <v>#REF!</v>
      </c>
      <c r="AB1413" t="e">
        <f>VLOOKUP(assembly_staff_import[[#This Row],[Formatted and corrected Works for Group Text]],[3]!Table5[#Data],2,0)</f>
        <v>#REF!</v>
      </c>
      <c r="AC1413" t="str">
        <f>IF(TRIM(assembly_staff_import[[#This Row],[PUBLIC INFO ADDR_SOURCE_KEY]])="CAPITOL, ALBANY", "Legislative / Capitol Office", "District Office")</f>
        <v>Legislative / Capitol Office</v>
      </c>
      <c r="AD1413" t="s">
        <v>30218</v>
      </c>
      <c r="AF1413" t="str">
        <f>"216 "</f>
        <v xml:space="preserve">216 </v>
      </c>
      <c r="AG1413" t="s">
        <v>30218</v>
      </c>
      <c r="AH1413" t="s">
        <v>30233</v>
      </c>
      <c r="AI1413" t="s">
        <v>30234</v>
      </c>
      <c r="AJ1413" t="s">
        <v>23493</v>
      </c>
    </row>
    <row r="1414" spans="1:36" x14ac:dyDescent="0.2">
      <c r="A1414" t="str">
        <f>TRIM(PROPER((assembly_staff_import[[#This Row],[First MI Name via NAME_SOURCE_KEY TEXT]]&amp;" "&amp;assembly_staff_import[[#This Row],[Last Name via NAME_SOURCE_KEY TEXT]]&amp;" "&amp;assembly_staff_import[[#This Row],[Suffix via NAME_SOURCE_KEY]])))</f>
        <v>William C Rogers</v>
      </c>
      <c r="B1414" t="str">
        <f>TRIM(CONCATENATE(TRIM(assembly_staff_import[[#This Row],[Full Name]]), ", ", assembly_staff_import[[#This Row],[Title]]))</f>
        <v>William C Rogers, Messenger</v>
      </c>
      <c r="C1414" t="e">
        <f>assembly_staff_import[[#This Row],[Vlookup_groups]]</f>
        <v>#REF!</v>
      </c>
      <c r="D1414" t="str">
        <f>IF(assembly_staff_import[[#This Row],[Legislative Staff Type]]="Personal",assembly_staff_import[[#This Row],[Formatted Personal Staff Office]],"")</f>
        <v/>
      </c>
      <c r="E1414" t="s">
        <v>65</v>
      </c>
      <c r="F1414" s="19" t="s">
        <v>10913</v>
      </c>
      <c r="G1414" t="s">
        <v>1237</v>
      </c>
      <c r="H1414" t="str">
        <f>TRIM(PROPER((assembly_staff_import[[#This Row],[Last Name via NAME_SOURCE_KEY TEXT]]&amp;" "&amp;assembly_staff_import[[#This Row],[Suffix via NAME_SOURCE_KEY]])))</f>
        <v>Rogers</v>
      </c>
      <c r="I1414" t="str">
        <f>PROPER(assembly_staff_import[[#This Row],[JOB TITLE_SOURCE_KEY]])</f>
        <v xml:space="preserve">Messenger                                  </v>
      </c>
      <c r="J1414" t="s">
        <v>72</v>
      </c>
      <c r="K1414" t="str">
        <f>IF(assembly_staff_import[[#This Row],[Legislative Staff Type]]="Personal",assembly_staff_import[[#This Row],[Vlookup Reports To Person]], "")</f>
        <v/>
      </c>
      <c r="L1414" t="str">
        <f>PROPER(assembly_staff_import[[#This Row],[First MI Name via NAME_SOURCE_KEY TEXT]])</f>
        <v xml:space="preserve"> William C</v>
      </c>
      <c r="M1414" t="s">
        <v>18457</v>
      </c>
      <c r="N1414" t="str">
        <f>LOWER(CONCATENATE(assembly_staff_import[[#This Row],[Last Name]],LEFT(assembly_staff_import[[#This Row],[First Name (no initial)]],1),"@nyassembly.gov"))</f>
        <v>rogersw@nyassembly.gov</v>
      </c>
      <c r="O1414" t="s">
        <v>4756</v>
      </c>
      <c r="P1414" t="e">
        <f>VLOOKUP(assembly_staff_import[[#This Row],[Full Name]],[3]!PEOPLE_March_20[#Data],1,0)</f>
        <v>#REF!</v>
      </c>
      <c r="Q1414" t="e">
        <f>VLOOKUP(assembly_staff_import[[#This Row],[Full Name]],[3]!Table17[#Data],3,0)</f>
        <v>#REF!</v>
      </c>
      <c r="R1414" t="e">
        <f>VLOOKUP(assembly_staff_import[[#This Row],[Formatted Works for Group]],[3]!Table7[#Data],1,0)</f>
        <v>#REF!</v>
      </c>
      <c r="S1414" t="str">
        <f>IF(assembly_staff_import[[#This Row],[Legislative Staff Type]]="Personal", assembly_staff_import[[#This Row],[Vlookup Works for Group]], assembly_staff_import[[#This Row],[Formatted Works for Group calc]]&amp;", Central Staff Office, Assembly")</f>
        <v>Purchasing, Central Staff Office, Assembly</v>
      </c>
      <c r="T1414" s="20" t="str">
        <f>TRIM(assembly_staff_import[[#This Row],[NAME_SOURCE_KEY]])</f>
        <v>ROGERS, WILLIAM C</v>
      </c>
      <c r="U1414" t="s">
        <v>30235</v>
      </c>
      <c r="V1414" t="s">
        <v>27657</v>
      </c>
      <c r="W1414" t="s">
        <v>25671</v>
      </c>
      <c r="Y1414" t="str">
        <f>IF(assembly_staff_import[[#This Row],[Legislative Staff Type]]="Personal", PROPER(TRIM(assembly_staff_import[[#This Row],[Unit First MI via UNIT_SOURCE_KEY]])&amp;" "&amp;assembly_staff_import[[#This Row],[Unit Last via UNIT_SOURCE_KEY]]), PROPER(TRIM(assembly_staff_import[[#This Row],[UNIT NAME_SOURCE_KEY2]])))</f>
        <v>Purchasing</v>
      </c>
      <c r="Z1414" t="s">
        <v>30217</v>
      </c>
      <c r="AA1414" t="e">
        <f>VLOOKUP(assembly_staff_import[[#This Row],[Formatted and corrected Works for Group Text]],[3]!Table4[#Data],1,0)</f>
        <v>#REF!</v>
      </c>
      <c r="AB1414" t="e">
        <f>VLOOKUP(assembly_staff_import[[#This Row],[Formatted and corrected Works for Group Text]],[3]!Table5[#Data],2,0)</f>
        <v>#REF!</v>
      </c>
      <c r="AC1414" t="str">
        <f>IF(TRIM(assembly_staff_import[[#This Row],[PUBLIC INFO ADDR_SOURCE_KEY]])="CAPITOL, ALBANY", "Legislative / Capitol Office", "District Office")</f>
        <v>Legislative / Capitol Office</v>
      </c>
      <c r="AD1414" t="s">
        <v>30218</v>
      </c>
      <c r="AF1414" t="str">
        <f>"216 "</f>
        <v xml:space="preserve">216 </v>
      </c>
      <c r="AG1414" t="s">
        <v>30218</v>
      </c>
      <c r="AH1414" t="s">
        <v>30236</v>
      </c>
      <c r="AI1414" t="s">
        <v>24932</v>
      </c>
      <c r="AJ1414" t="s">
        <v>23493</v>
      </c>
    </row>
    <row r="1415" spans="1:36" x14ac:dyDescent="0.2">
      <c r="A1415" t="str">
        <f>TRIM(PROPER((assembly_staff_import[[#This Row],[First MI Name via NAME_SOURCE_KEY TEXT]]&amp;" "&amp;assembly_staff_import[[#This Row],[Last Name via NAME_SOURCE_KEY TEXT]]&amp;" "&amp;assembly_staff_import[[#This Row],[Suffix via NAME_SOURCE_KEY]])))</f>
        <v>Edmund D Flint</v>
      </c>
      <c r="B1415" t="str">
        <f>TRIM(CONCATENATE(TRIM(assembly_staff_import[[#This Row],[Full Name]]), ", ", assembly_staff_import[[#This Row],[Title]]))</f>
        <v>Edmund D Flint, Reporter/Producer</v>
      </c>
      <c r="C1415" t="e">
        <f>assembly_staff_import[[#This Row],[Vlookup_groups]]</f>
        <v>#REF!</v>
      </c>
      <c r="D1415" t="str">
        <f>IF(assembly_staff_import[[#This Row],[Legislative Staff Type]]="Personal",assembly_staff_import[[#This Row],[Formatted Personal Staff Office]],"")</f>
        <v/>
      </c>
      <c r="E1415" t="s">
        <v>65</v>
      </c>
      <c r="F1415" s="19" t="s">
        <v>10913</v>
      </c>
      <c r="G1415" t="s">
        <v>1237</v>
      </c>
      <c r="H1415" t="str">
        <f>TRIM(PROPER((assembly_staff_import[[#This Row],[Last Name via NAME_SOURCE_KEY TEXT]]&amp;" "&amp;assembly_staff_import[[#This Row],[Suffix via NAME_SOURCE_KEY]])))</f>
        <v>Flint</v>
      </c>
      <c r="I1415" t="str">
        <f>PROPER(assembly_staff_import[[#This Row],[JOB TITLE_SOURCE_KEY]])</f>
        <v xml:space="preserve">Reporter/Producer                          </v>
      </c>
      <c r="J1415" t="s">
        <v>72</v>
      </c>
      <c r="K1415" t="str">
        <f>IF(assembly_staff_import[[#This Row],[Legislative Staff Type]]="Personal",assembly_staff_import[[#This Row],[Vlookup Reports To Person]], "")</f>
        <v/>
      </c>
      <c r="L1415" t="str">
        <f>PROPER(assembly_staff_import[[#This Row],[First MI Name via NAME_SOURCE_KEY TEXT]])</f>
        <v xml:space="preserve"> Edmund D</v>
      </c>
      <c r="M1415" t="s">
        <v>22321</v>
      </c>
      <c r="N1415" t="str">
        <f>LOWER(CONCATENATE(assembly_staff_import[[#This Row],[Last Name]],LEFT(assembly_staff_import[[#This Row],[First Name (no initial)]],1),"@nyassembly.gov"))</f>
        <v>flinte@nyassembly.gov</v>
      </c>
      <c r="O1415" t="s">
        <v>25225</v>
      </c>
      <c r="P1415" t="e">
        <f>VLOOKUP(assembly_staff_import[[#This Row],[Full Name]],[3]!PEOPLE_March_20[#Data],1,0)</f>
        <v>#REF!</v>
      </c>
      <c r="Q1415" t="e">
        <f>VLOOKUP(assembly_staff_import[[#This Row],[Full Name]],[3]!Table17[#Data],3,0)</f>
        <v>#REF!</v>
      </c>
      <c r="R1415" t="e">
        <f>VLOOKUP(assembly_staff_import[[#This Row],[Formatted Works for Group]],[3]!Table7[#Data],1,0)</f>
        <v>#REF!</v>
      </c>
      <c r="S1415" t="str">
        <f>IF(assembly_staff_import[[#This Row],[Legislative Staff Type]]="Personal", assembly_staff_import[[#This Row],[Vlookup Works for Group]], assembly_staff_import[[#This Row],[Formatted Works for Group calc]]&amp;", Central Staff Office, Assembly")</f>
        <v>Radio &amp; Tv (Minority), Central Staff Office, Assembly</v>
      </c>
      <c r="T1415" s="20" t="str">
        <f>TRIM(assembly_staff_import[[#This Row],[NAME_SOURCE_KEY]])</f>
        <v>FLINT, EDMUND D</v>
      </c>
      <c r="U1415" t="s">
        <v>30237</v>
      </c>
      <c r="V1415" t="s">
        <v>30238</v>
      </c>
      <c r="W1415" t="s">
        <v>30239</v>
      </c>
      <c r="Y1415" t="str">
        <f>IF(assembly_staff_import[[#This Row],[Legislative Staff Type]]="Personal", PROPER(TRIM(assembly_staff_import[[#This Row],[Unit First MI via UNIT_SOURCE_KEY]])&amp;" "&amp;assembly_staff_import[[#This Row],[Unit Last via UNIT_SOURCE_KEY]]), PROPER(TRIM(assembly_staff_import[[#This Row],[UNIT NAME_SOURCE_KEY2]])))</f>
        <v>Radio &amp; Tv (Minority)</v>
      </c>
      <c r="Z1415" t="s">
        <v>30240</v>
      </c>
      <c r="AA1415" t="e">
        <f>VLOOKUP(assembly_staff_import[[#This Row],[Formatted and corrected Works for Group Text]],[3]!Table4[#Data],1,0)</f>
        <v>#REF!</v>
      </c>
      <c r="AB1415" t="e">
        <f>VLOOKUP(assembly_staff_import[[#This Row],[Formatted and corrected Works for Group Text]],[3]!Table5[#Data],2,0)</f>
        <v>#REF!</v>
      </c>
      <c r="AC1415" t="str">
        <f>IF(TRIM(assembly_staff_import[[#This Row],[PUBLIC INFO ADDR_SOURCE_KEY]])="CAPITOL, ALBANY", "Legislative / Capitol Office", "District Office")</f>
        <v>Legislative / Capitol Office</v>
      </c>
      <c r="AD1415" t="s">
        <v>30241</v>
      </c>
      <c r="AF1415" t="str">
        <f t="shared" ref="AF1415:AF1420" si="73">"424 "</f>
        <v xml:space="preserve">424 </v>
      </c>
      <c r="AG1415" t="s">
        <v>30241</v>
      </c>
      <c r="AH1415" t="s">
        <v>30242</v>
      </c>
      <c r="AI1415" t="s">
        <v>30243</v>
      </c>
      <c r="AJ1415" t="s">
        <v>23493</v>
      </c>
    </row>
    <row r="1416" spans="1:36" x14ac:dyDescent="0.2">
      <c r="A1416" t="str">
        <f>TRIM(PROPER((assembly_staff_import[[#This Row],[First MI Name via NAME_SOURCE_KEY TEXT]]&amp;" "&amp;assembly_staff_import[[#This Row],[Last Name via NAME_SOURCE_KEY TEXT]]&amp;" "&amp;assembly_staff_import[[#This Row],[Suffix via NAME_SOURCE_KEY]])))</f>
        <v>Frank J Valenti</v>
      </c>
      <c r="B1416" t="str">
        <f>TRIM(CONCATENATE(TRIM(assembly_staff_import[[#This Row],[Full Name]]), ", ", assembly_staff_import[[#This Row],[Title]]))</f>
        <v>Frank J Valenti, Sr Videographer</v>
      </c>
      <c r="C1416" t="e">
        <f>assembly_staff_import[[#This Row],[Vlookup_groups]]</f>
        <v>#REF!</v>
      </c>
      <c r="D1416" t="str">
        <f>IF(assembly_staff_import[[#This Row],[Legislative Staff Type]]="Personal",assembly_staff_import[[#This Row],[Formatted Personal Staff Office]],"")</f>
        <v/>
      </c>
      <c r="E1416" t="s">
        <v>65</v>
      </c>
      <c r="F1416" s="19" t="s">
        <v>10913</v>
      </c>
      <c r="G1416" t="s">
        <v>1237</v>
      </c>
      <c r="H1416" t="str">
        <f>TRIM(PROPER((assembly_staff_import[[#This Row],[Last Name via NAME_SOURCE_KEY TEXT]]&amp;" "&amp;assembly_staff_import[[#This Row],[Suffix via NAME_SOURCE_KEY]])))</f>
        <v>Valenti</v>
      </c>
      <c r="I1416" t="str">
        <f>PROPER(assembly_staff_import[[#This Row],[JOB TITLE_SOURCE_KEY]])</f>
        <v xml:space="preserve">Sr Videographer                            </v>
      </c>
      <c r="J1416" t="s">
        <v>72</v>
      </c>
      <c r="K1416" t="str">
        <f>IF(assembly_staff_import[[#This Row],[Legislative Staff Type]]="Personal",assembly_staff_import[[#This Row],[Vlookup Reports To Person]], "")</f>
        <v/>
      </c>
      <c r="L1416" t="str">
        <f>PROPER(assembly_staff_import[[#This Row],[First MI Name via NAME_SOURCE_KEY TEXT]])</f>
        <v xml:space="preserve"> Frank J</v>
      </c>
      <c r="M1416" t="s">
        <v>22283</v>
      </c>
      <c r="N1416" t="str">
        <f>LOWER(CONCATENATE(assembly_staff_import[[#This Row],[Last Name]],LEFT(assembly_staff_import[[#This Row],[First Name (no initial)]],1),"@nyassembly.gov"))</f>
        <v>valentif@nyassembly.gov</v>
      </c>
      <c r="O1416" t="s">
        <v>1858</v>
      </c>
      <c r="P1416" t="e">
        <f>VLOOKUP(assembly_staff_import[[#This Row],[Full Name]],[3]!PEOPLE_March_20[#Data],1,0)</f>
        <v>#REF!</v>
      </c>
      <c r="Q1416" t="e">
        <f>VLOOKUP(assembly_staff_import[[#This Row],[Full Name]],[3]!Table17[#Data],3,0)</f>
        <v>#REF!</v>
      </c>
      <c r="R1416" t="e">
        <f>VLOOKUP(assembly_staff_import[[#This Row],[Formatted Works for Group]],[3]!Table7[#Data],1,0)</f>
        <v>#REF!</v>
      </c>
      <c r="S1416" t="str">
        <f>IF(assembly_staff_import[[#This Row],[Legislative Staff Type]]="Personal", assembly_staff_import[[#This Row],[Vlookup Works for Group]], assembly_staff_import[[#This Row],[Formatted Works for Group calc]]&amp;", Central Staff Office, Assembly")</f>
        <v>Radio &amp; Tv (Minority), Central Staff Office, Assembly</v>
      </c>
      <c r="T1416" s="20" t="str">
        <f>TRIM(assembly_staff_import[[#This Row],[NAME_SOURCE_KEY]])</f>
        <v>VALENTI, FRANK J</v>
      </c>
      <c r="U1416" t="s">
        <v>30244</v>
      </c>
      <c r="V1416" t="s">
        <v>30245</v>
      </c>
      <c r="W1416" t="s">
        <v>30246</v>
      </c>
      <c r="Y1416" t="str">
        <f>IF(assembly_staff_import[[#This Row],[Legislative Staff Type]]="Personal", PROPER(TRIM(assembly_staff_import[[#This Row],[Unit First MI via UNIT_SOURCE_KEY]])&amp;" "&amp;assembly_staff_import[[#This Row],[Unit Last via UNIT_SOURCE_KEY]]), PROPER(TRIM(assembly_staff_import[[#This Row],[UNIT NAME_SOURCE_KEY2]])))</f>
        <v>Radio &amp; Tv (Minority)</v>
      </c>
      <c r="Z1416" t="s">
        <v>30240</v>
      </c>
      <c r="AA1416" t="e">
        <f>VLOOKUP(assembly_staff_import[[#This Row],[Formatted and corrected Works for Group Text]],[3]!Table4[#Data],1,0)</f>
        <v>#REF!</v>
      </c>
      <c r="AB1416" t="e">
        <f>VLOOKUP(assembly_staff_import[[#This Row],[Formatted and corrected Works for Group Text]],[3]!Table5[#Data],2,0)</f>
        <v>#REF!</v>
      </c>
      <c r="AC1416" t="str">
        <f>IF(TRIM(assembly_staff_import[[#This Row],[PUBLIC INFO ADDR_SOURCE_KEY]])="CAPITOL, ALBANY", "Legislative / Capitol Office", "District Office")</f>
        <v>Legislative / Capitol Office</v>
      </c>
      <c r="AD1416" t="s">
        <v>30241</v>
      </c>
      <c r="AF1416" t="str">
        <f t="shared" si="73"/>
        <v xml:space="preserve">424 </v>
      </c>
      <c r="AG1416" t="s">
        <v>30241</v>
      </c>
      <c r="AH1416" t="s">
        <v>30247</v>
      </c>
      <c r="AI1416" t="s">
        <v>30248</v>
      </c>
      <c r="AJ1416" t="s">
        <v>23493</v>
      </c>
    </row>
    <row r="1417" spans="1:36" x14ac:dyDescent="0.2">
      <c r="A1417" t="str">
        <f>TRIM(PROPER((assembly_staff_import[[#This Row],[First MI Name via NAME_SOURCE_KEY TEXT]]&amp;" "&amp;assembly_staff_import[[#This Row],[Last Name via NAME_SOURCE_KEY TEXT]]&amp;" "&amp;assembly_staff_import[[#This Row],[Suffix via NAME_SOURCE_KEY]])))</f>
        <v>Gregory W Finley</v>
      </c>
      <c r="B1417" t="str">
        <f>TRIM(CONCATENATE(TRIM(assembly_staff_import[[#This Row],[Full Name]]), ", ", assembly_staff_import[[#This Row],[Title]]))</f>
        <v>Gregory W Finley, Videographer</v>
      </c>
      <c r="C1417" t="e">
        <f>assembly_staff_import[[#This Row],[Vlookup_groups]]</f>
        <v>#REF!</v>
      </c>
      <c r="D1417" t="str">
        <f>IF(assembly_staff_import[[#This Row],[Legislative Staff Type]]="Personal",assembly_staff_import[[#This Row],[Formatted Personal Staff Office]],"")</f>
        <v/>
      </c>
      <c r="E1417" t="s">
        <v>65</v>
      </c>
      <c r="F1417" s="19" t="s">
        <v>10913</v>
      </c>
      <c r="G1417" t="s">
        <v>1237</v>
      </c>
      <c r="H1417" t="str">
        <f>TRIM(PROPER((assembly_staff_import[[#This Row],[Last Name via NAME_SOURCE_KEY TEXT]]&amp;" "&amp;assembly_staff_import[[#This Row],[Suffix via NAME_SOURCE_KEY]])))</f>
        <v>Finley</v>
      </c>
      <c r="I1417" t="str">
        <f>PROPER(assembly_staff_import[[#This Row],[JOB TITLE_SOURCE_KEY]])</f>
        <v xml:space="preserve">Videographer                               </v>
      </c>
      <c r="J1417" t="s">
        <v>72</v>
      </c>
      <c r="K1417" t="str">
        <f>IF(assembly_staff_import[[#This Row],[Legislative Staff Type]]="Personal",assembly_staff_import[[#This Row],[Vlookup Reports To Person]], "")</f>
        <v/>
      </c>
      <c r="L1417" t="str">
        <f>PROPER(assembly_staff_import[[#This Row],[First MI Name via NAME_SOURCE_KEY TEXT]])</f>
        <v xml:space="preserve"> Gregory W</v>
      </c>
      <c r="M1417" t="s">
        <v>22350</v>
      </c>
      <c r="N1417" t="str">
        <f>LOWER(CONCATENATE(assembly_staff_import[[#This Row],[Last Name]],LEFT(assembly_staff_import[[#This Row],[First Name (no initial)]],1),"@nyassembly.gov"))</f>
        <v>finleyg@nyassembly.gov</v>
      </c>
      <c r="O1417" t="s">
        <v>8401</v>
      </c>
      <c r="P1417" t="e">
        <f>VLOOKUP(assembly_staff_import[[#This Row],[Full Name]],[3]!PEOPLE_March_20[#Data],1,0)</f>
        <v>#REF!</v>
      </c>
      <c r="Q1417" t="e">
        <f>VLOOKUP(assembly_staff_import[[#This Row],[Full Name]],[3]!Table17[#Data],3,0)</f>
        <v>#REF!</v>
      </c>
      <c r="R1417" t="e">
        <f>VLOOKUP(assembly_staff_import[[#This Row],[Formatted Works for Group]],[3]!Table7[#Data],1,0)</f>
        <v>#REF!</v>
      </c>
      <c r="S1417" t="str">
        <f>IF(assembly_staff_import[[#This Row],[Legislative Staff Type]]="Personal", assembly_staff_import[[#This Row],[Vlookup Works for Group]], assembly_staff_import[[#This Row],[Formatted Works for Group calc]]&amp;", Central Staff Office, Assembly")</f>
        <v>Radio &amp; Tv (Minority), Central Staff Office, Assembly</v>
      </c>
      <c r="T1417" s="20" t="str">
        <f>TRIM(assembly_staff_import[[#This Row],[NAME_SOURCE_KEY]])</f>
        <v>FINLEY, GREGORY W</v>
      </c>
      <c r="U1417" t="s">
        <v>30249</v>
      </c>
      <c r="V1417" t="s">
        <v>30250</v>
      </c>
      <c r="W1417" t="s">
        <v>30251</v>
      </c>
      <c r="Y1417" t="str">
        <f>IF(assembly_staff_import[[#This Row],[Legislative Staff Type]]="Personal", PROPER(TRIM(assembly_staff_import[[#This Row],[Unit First MI via UNIT_SOURCE_KEY]])&amp;" "&amp;assembly_staff_import[[#This Row],[Unit Last via UNIT_SOURCE_KEY]]), PROPER(TRIM(assembly_staff_import[[#This Row],[UNIT NAME_SOURCE_KEY2]])))</f>
        <v>Radio &amp; Tv (Minority)</v>
      </c>
      <c r="Z1417" t="s">
        <v>30240</v>
      </c>
      <c r="AA1417" t="e">
        <f>VLOOKUP(assembly_staff_import[[#This Row],[Formatted and corrected Works for Group Text]],[3]!Table4[#Data],1,0)</f>
        <v>#REF!</v>
      </c>
      <c r="AB1417" t="e">
        <f>VLOOKUP(assembly_staff_import[[#This Row],[Formatted and corrected Works for Group Text]],[3]!Table5[#Data],2,0)</f>
        <v>#REF!</v>
      </c>
      <c r="AC1417" t="str">
        <f>IF(TRIM(assembly_staff_import[[#This Row],[PUBLIC INFO ADDR_SOURCE_KEY]])="CAPITOL, ALBANY", "Legislative / Capitol Office", "District Office")</f>
        <v>Legislative / Capitol Office</v>
      </c>
      <c r="AD1417" t="s">
        <v>30241</v>
      </c>
      <c r="AF1417" t="str">
        <f t="shared" si="73"/>
        <v xml:space="preserve">424 </v>
      </c>
      <c r="AG1417" t="s">
        <v>30241</v>
      </c>
      <c r="AH1417" t="s">
        <v>30252</v>
      </c>
      <c r="AI1417" t="s">
        <v>30253</v>
      </c>
      <c r="AJ1417" t="s">
        <v>23493</v>
      </c>
    </row>
    <row r="1418" spans="1:36" x14ac:dyDescent="0.2">
      <c r="A1418" t="str">
        <f>TRIM(PROPER((assembly_staff_import[[#This Row],[First MI Name via NAME_SOURCE_KEY TEXT]]&amp;" "&amp;assembly_staff_import[[#This Row],[Last Name via NAME_SOURCE_KEY TEXT]]&amp;" "&amp;assembly_staff_import[[#This Row],[Suffix via NAME_SOURCE_KEY]])))</f>
        <v>Matthew H Visscher</v>
      </c>
      <c r="B1418" t="str">
        <f>TRIM(CONCATENATE(TRIM(assembly_staff_import[[#This Row],[Full Name]]), ", ", assembly_staff_import[[#This Row],[Title]]))</f>
        <v>Matthew H Visscher, Reporter/Producer</v>
      </c>
      <c r="C1418" t="e">
        <f>assembly_staff_import[[#This Row],[Vlookup_groups]]</f>
        <v>#REF!</v>
      </c>
      <c r="D1418" t="str">
        <f>IF(assembly_staff_import[[#This Row],[Legislative Staff Type]]="Personal",assembly_staff_import[[#This Row],[Formatted Personal Staff Office]],"")</f>
        <v/>
      </c>
      <c r="E1418" t="s">
        <v>65</v>
      </c>
      <c r="F1418" s="19" t="s">
        <v>10913</v>
      </c>
      <c r="G1418" t="s">
        <v>1237</v>
      </c>
      <c r="H1418" t="str">
        <f>TRIM(PROPER((assembly_staff_import[[#This Row],[Last Name via NAME_SOURCE_KEY TEXT]]&amp;" "&amp;assembly_staff_import[[#This Row],[Suffix via NAME_SOURCE_KEY]])))</f>
        <v>Visscher</v>
      </c>
      <c r="I1418" t="str">
        <f>PROPER(assembly_staff_import[[#This Row],[JOB TITLE_SOURCE_KEY]])</f>
        <v xml:space="preserve">Reporter/Producer                          </v>
      </c>
      <c r="J1418" t="s">
        <v>72</v>
      </c>
      <c r="K1418" t="str">
        <f>IF(assembly_staff_import[[#This Row],[Legislative Staff Type]]="Personal",assembly_staff_import[[#This Row],[Vlookup Reports To Person]], "")</f>
        <v/>
      </c>
      <c r="L1418" t="str">
        <f>PROPER(assembly_staff_import[[#This Row],[First MI Name via NAME_SOURCE_KEY TEXT]])</f>
        <v xml:space="preserve"> Matthew H</v>
      </c>
      <c r="M1418" t="s">
        <v>22246</v>
      </c>
      <c r="N1418" t="str">
        <f>LOWER(CONCATENATE(assembly_staff_import[[#This Row],[Last Name]],LEFT(assembly_staff_import[[#This Row],[First Name (no initial)]],1),"@nyassembly.gov"))</f>
        <v>visscherm@nyassembly.gov</v>
      </c>
      <c r="O1418" t="s">
        <v>7705</v>
      </c>
      <c r="P1418" t="e">
        <f>VLOOKUP(assembly_staff_import[[#This Row],[Full Name]],[3]!PEOPLE_March_20[#Data],1,0)</f>
        <v>#REF!</v>
      </c>
      <c r="Q1418" t="e">
        <f>VLOOKUP(assembly_staff_import[[#This Row],[Full Name]],[3]!Table17[#Data],3,0)</f>
        <v>#REF!</v>
      </c>
      <c r="R1418" t="e">
        <f>VLOOKUP(assembly_staff_import[[#This Row],[Formatted Works for Group]],[3]!Table7[#Data],1,0)</f>
        <v>#REF!</v>
      </c>
      <c r="S1418" t="str">
        <f>IF(assembly_staff_import[[#This Row],[Legislative Staff Type]]="Personal", assembly_staff_import[[#This Row],[Vlookup Works for Group]], assembly_staff_import[[#This Row],[Formatted Works for Group calc]]&amp;", Central Staff Office, Assembly")</f>
        <v>Radio &amp; Tv (Minority), Central Staff Office, Assembly</v>
      </c>
      <c r="T1418" s="20" t="str">
        <f>TRIM(assembly_staff_import[[#This Row],[NAME_SOURCE_KEY]])</f>
        <v>VISSCHER, MATTHEW H</v>
      </c>
      <c r="U1418" t="s">
        <v>30254</v>
      </c>
      <c r="V1418" t="s">
        <v>30255</v>
      </c>
      <c r="W1418" t="s">
        <v>30256</v>
      </c>
      <c r="Y1418" t="str">
        <f>IF(assembly_staff_import[[#This Row],[Legislative Staff Type]]="Personal", PROPER(TRIM(assembly_staff_import[[#This Row],[Unit First MI via UNIT_SOURCE_KEY]])&amp;" "&amp;assembly_staff_import[[#This Row],[Unit Last via UNIT_SOURCE_KEY]]), PROPER(TRIM(assembly_staff_import[[#This Row],[UNIT NAME_SOURCE_KEY2]])))</f>
        <v>Radio &amp; Tv (Minority)</v>
      </c>
      <c r="Z1418" t="s">
        <v>30240</v>
      </c>
      <c r="AA1418" t="e">
        <f>VLOOKUP(assembly_staff_import[[#This Row],[Formatted and corrected Works for Group Text]],[3]!Table4[#Data],1,0)</f>
        <v>#REF!</v>
      </c>
      <c r="AB1418" t="e">
        <f>VLOOKUP(assembly_staff_import[[#This Row],[Formatted and corrected Works for Group Text]],[3]!Table5[#Data],2,0)</f>
        <v>#REF!</v>
      </c>
      <c r="AC1418" t="str">
        <f>IF(TRIM(assembly_staff_import[[#This Row],[PUBLIC INFO ADDR_SOURCE_KEY]])="CAPITOL, ALBANY", "Legislative / Capitol Office", "District Office")</f>
        <v>Legislative / Capitol Office</v>
      </c>
      <c r="AD1418" t="s">
        <v>30241</v>
      </c>
      <c r="AF1418" t="str">
        <f t="shared" si="73"/>
        <v xml:space="preserve">424 </v>
      </c>
      <c r="AG1418" t="s">
        <v>30241</v>
      </c>
      <c r="AH1418" t="s">
        <v>30257</v>
      </c>
      <c r="AI1418" t="s">
        <v>30243</v>
      </c>
      <c r="AJ1418" t="s">
        <v>23493</v>
      </c>
    </row>
    <row r="1419" spans="1:36" x14ac:dyDescent="0.2">
      <c r="A1419" t="str">
        <f>TRIM(PROPER((assembly_staff_import[[#This Row],[First MI Name via NAME_SOURCE_KEY TEXT]]&amp;" "&amp;assembly_staff_import[[#This Row],[Last Name via NAME_SOURCE_KEY TEXT]]&amp;" "&amp;assembly_staff_import[[#This Row],[Suffix via NAME_SOURCE_KEY]])))</f>
        <v>Michael R Frezon</v>
      </c>
      <c r="B1419" t="str">
        <f>TRIM(CONCATENATE(TRIM(assembly_staff_import[[#This Row],[Full Name]]), ", ", assembly_staff_import[[#This Row],[Title]]))</f>
        <v>Michael R Frezon, Director Of Radio/Tv</v>
      </c>
      <c r="C1419" t="e">
        <f>assembly_staff_import[[#This Row],[Vlookup_groups]]</f>
        <v>#REF!</v>
      </c>
      <c r="D1419" t="str">
        <f>IF(assembly_staff_import[[#This Row],[Legislative Staff Type]]="Personal",assembly_staff_import[[#This Row],[Formatted Personal Staff Office]],"")</f>
        <v/>
      </c>
      <c r="E1419" t="s">
        <v>65</v>
      </c>
      <c r="F1419" s="19" t="s">
        <v>10913</v>
      </c>
      <c r="G1419" t="s">
        <v>1237</v>
      </c>
      <c r="H1419" t="str">
        <f>TRIM(PROPER((assembly_staff_import[[#This Row],[Last Name via NAME_SOURCE_KEY TEXT]]&amp;" "&amp;assembly_staff_import[[#This Row],[Suffix via NAME_SOURCE_KEY]])))</f>
        <v>Frezon</v>
      </c>
      <c r="I1419" t="str">
        <f>PROPER(assembly_staff_import[[#This Row],[JOB TITLE_SOURCE_KEY]])</f>
        <v xml:space="preserve">Director Of Radio/Tv                       </v>
      </c>
      <c r="J1419" t="s">
        <v>72</v>
      </c>
      <c r="K1419" t="str">
        <f>IF(assembly_staff_import[[#This Row],[Legislative Staff Type]]="Personal",assembly_staff_import[[#This Row],[Vlookup Reports To Person]], "")</f>
        <v/>
      </c>
      <c r="L1419" t="str">
        <f>PROPER(assembly_staff_import[[#This Row],[First MI Name via NAME_SOURCE_KEY TEXT]])</f>
        <v xml:space="preserve"> Michael R</v>
      </c>
      <c r="M1419" t="s">
        <v>22306</v>
      </c>
      <c r="N1419" t="str">
        <f>LOWER(CONCATENATE(assembly_staff_import[[#This Row],[Last Name]],LEFT(assembly_staff_import[[#This Row],[First Name (no initial)]],1),"@nyassembly.gov"))</f>
        <v>frezonm@nyassembly.gov</v>
      </c>
      <c r="O1419" t="s">
        <v>3705</v>
      </c>
      <c r="P1419" t="e">
        <f>VLOOKUP(assembly_staff_import[[#This Row],[Full Name]],[3]!PEOPLE_March_20[#Data],1,0)</f>
        <v>#REF!</v>
      </c>
      <c r="Q1419" t="e">
        <f>VLOOKUP(assembly_staff_import[[#This Row],[Full Name]],[3]!Table17[#Data],3,0)</f>
        <v>#REF!</v>
      </c>
      <c r="R1419" t="e">
        <f>VLOOKUP(assembly_staff_import[[#This Row],[Formatted Works for Group]],[3]!Table7[#Data],1,0)</f>
        <v>#REF!</v>
      </c>
      <c r="S1419" t="str">
        <f>IF(assembly_staff_import[[#This Row],[Legislative Staff Type]]="Personal", assembly_staff_import[[#This Row],[Vlookup Works for Group]], assembly_staff_import[[#This Row],[Formatted Works for Group calc]]&amp;", Central Staff Office, Assembly")</f>
        <v>Radio &amp; Tv (Minority), Central Staff Office, Assembly</v>
      </c>
      <c r="T1419" s="20" t="str">
        <f>TRIM(assembly_staff_import[[#This Row],[NAME_SOURCE_KEY]])</f>
        <v>FREZON, MICHAEL R</v>
      </c>
      <c r="U1419" t="s">
        <v>30258</v>
      </c>
      <c r="V1419" t="s">
        <v>30259</v>
      </c>
      <c r="W1419" t="s">
        <v>25015</v>
      </c>
      <c r="Y1419" t="str">
        <f>IF(assembly_staff_import[[#This Row],[Legislative Staff Type]]="Personal", PROPER(TRIM(assembly_staff_import[[#This Row],[Unit First MI via UNIT_SOURCE_KEY]])&amp;" "&amp;assembly_staff_import[[#This Row],[Unit Last via UNIT_SOURCE_KEY]]), PROPER(TRIM(assembly_staff_import[[#This Row],[UNIT NAME_SOURCE_KEY2]])))</f>
        <v>Radio &amp; Tv (Minority)</v>
      </c>
      <c r="Z1419" t="s">
        <v>30240</v>
      </c>
      <c r="AA1419" t="e">
        <f>VLOOKUP(assembly_staff_import[[#This Row],[Formatted and corrected Works for Group Text]],[3]!Table4[#Data],1,0)</f>
        <v>#REF!</v>
      </c>
      <c r="AB1419" t="e">
        <f>VLOOKUP(assembly_staff_import[[#This Row],[Formatted and corrected Works for Group Text]],[3]!Table5[#Data],2,0)</f>
        <v>#REF!</v>
      </c>
      <c r="AC1419" t="str">
        <f>IF(TRIM(assembly_staff_import[[#This Row],[PUBLIC INFO ADDR_SOURCE_KEY]])="CAPITOL, ALBANY", "Legislative / Capitol Office", "District Office")</f>
        <v>Legislative / Capitol Office</v>
      </c>
      <c r="AD1419" t="s">
        <v>30241</v>
      </c>
      <c r="AF1419" t="str">
        <f t="shared" si="73"/>
        <v xml:space="preserve">424 </v>
      </c>
      <c r="AG1419" t="s">
        <v>30241</v>
      </c>
      <c r="AH1419" t="s">
        <v>30260</v>
      </c>
      <c r="AI1419" t="s">
        <v>30261</v>
      </c>
      <c r="AJ1419" t="s">
        <v>23493</v>
      </c>
    </row>
    <row r="1420" spans="1:36" x14ac:dyDescent="0.2">
      <c r="A1420" t="str">
        <f>TRIM(PROPER((assembly_staff_import[[#This Row],[First MI Name via NAME_SOURCE_KEY TEXT]]&amp;" "&amp;assembly_staff_import[[#This Row],[Last Name via NAME_SOURCE_KEY TEXT]]&amp;" "&amp;assembly_staff_import[[#This Row],[Suffix via NAME_SOURCE_KEY]])))</f>
        <v>Thomas W Jr. Coleman Jr</v>
      </c>
      <c r="B1420" t="str">
        <f>TRIM(CONCATENATE(TRIM(assembly_staff_import[[#This Row],[Full Name]]), ", ", assembly_staff_import[[#This Row],[Title]]))</f>
        <v>Thomas W Jr. Coleman Jr, Media Asst</v>
      </c>
      <c r="C1420" t="e">
        <f>assembly_staff_import[[#This Row],[Vlookup_groups]]</f>
        <v>#REF!</v>
      </c>
      <c r="D1420" t="str">
        <f>IF(assembly_staff_import[[#This Row],[Legislative Staff Type]]="Personal",assembly_staff_import[[#This Row],[Formatted Personal Staff Office]],"")</f>
        <v/>
      </c>
      <c r="E1420" t="s">
        <v>65</v>
      </c>
      <c r="F1420" s="19" t="s">
        <v>10913</v>
      </c>
      <c r="G1420" t="s">
        <v>1237</v>
      </c>
      <c r="H1420" t="str">
        <f>TRIM(PROPER((assembly_staff_import[[#This Row],[Last Name via NAME_SOURCE_KEY TEXT]]&amp;" "&amp;assembly_staff_import[[#This Row],[Suffix via NAME_SOURCE_KEY]])))</f>
        <v>Coleman Jr</v>
      </c>
      <c r="I1420" t="str">
        <f>PROPER(assembly_staff_import[[#This Row],[JOB TITLE_SOURCE_KEY]])</f>
        <v xml:space="preserve">Media Asst                                 </v>
      </c>
      <c r="J1420" t="s">
        <v>72</v>
      </c>
      <c r="K1420" t="str">
        <f>IF(assembly_staff_import[[#This Row],[Legislative Staff Type]]="Personal",assembly_staff_import[[#This Row],[Vlookup Reports To Person]], "")</f>
        <v/>
      </c>
      <c r="L1420" t="str">
        <f>PROPER(assembly_staff_import[[#This Row],[First MI Name via NAME_SOURCE_KEY TEXT]])</f>
        <v xml:space="preserve"> Thomas W Jr.</v>
      </c>
      <c r="M1420" t="s">
        <v>11292</v>
      </c>
      <c r="N1420" t="str">
        <f>LOWER(CONCATENATE(assembly_staff_import[[#This Row],[Last Name]],LEFT(assembly_staff_import[[#This Row],[First Name (no initial)]],1),"@nyassembly.gov"))</f>
        <v>coleman jrt@nyassembly.gov</v>
      </c>
      <c r="O1420" t="s">
        <v>7424</v>
      </c>
      <c r="P1420" t="e">
        <f>VLOOKUP(assembly_staff_import[[#This Row],[Full Name]],[3]!PEOPLE_March_20[#Data],1,0)</f>
        <v>#REF!</v>
      </c>
      <c r="Q1420" t="e">
        <f>VLOOKUP(assembly_staff_import[[#This Row],[Full Name]],[3]!Table17[#Data],3,0)</f>
        <v>#REF!</v>
      </c>
      <c r="R1420" t="e">
        <f>VLOOKUP(assembly_staff_import[[#This Row],[Formatted Works for Group]],[3]!Table7[#Data],1,0)</f>
        <v>#REF!</v>
      </c>
      <c r="S1420" t="str">
        <f>IF(assembly_staff_import[[#This Row],[Legislative Staff Type]]="Personal", assembly_staff_import[[#This Row],[Vlookup Works for Group]], assembly_staff_import[[#This Row],[Formatted Works for Group calc]]&amp;", Central Staff Office, Assembly")</f>
        <v>Radio &amp; Tv (Minority), Central Staff Office, Assembly</v>
      </c>
      <c r="T1420" s="20" t="str">
        <f>TRIM(assembly_staff_import[[#This Row],[NAME_SOURCE_KEY]])</f>
        <v>COLEMAN, THOMAS W JR.</v>
      </c>
      <c r="U1420" t="s">
        <v>30262</v>
      </c>
      <c r="V1420" t="s">
        <v>24221</v>
      </c>
      <c r="W1420" t="s">
        <v>30263</v>
      </c>
      <c r="X1420" t="s">
        <v>23498</v>
      </c>
      <c r="Y1420" t="str">
        <f>IF(assembly_staff_import[[#This Row],[Legislative Staff Type]]="Personal", PROPER(TRIM(assembly_staff_import[[#This Row],[Unit First MI via UNIT_SOURCE_KEY]])&amp;" "&amp;assembly_staff_import[[#This Row],[Unit Last via UNIT_SOURCE_KEY]]), PROPER(TRIM(assembly_staff_import[[#This Row],[UNIT NAME_SOURCE_KEY2]])))</f>
        <v>Radio &amp; Tv (Minority)</v>
      </c>
      <c r="Z1420" t="s">
        <v>30240</v>
      </c>
      <c r="AA1420" t="e">
        <f>VLOOKUP(assembly_staff_import[[#This Row],[Formatted and corrected Works for Group Text]],[3]!Table4[#Data],1,0)</f>
        <v>#REF!</v>
      </c>
      <c r="AB1420" t="e">
        <f>VLOOKUP(assembly_staff_import[[#This Row],[Formatted and corrected Works for Group Text]],[3]!Table5[#Data],2,0)</f>
        <v>#REF!</v>
      </c>
      <c r="AC1420" t="str">
        <f>IF(TRIM(assembly_staff_import[[#This Row],[PUBLIC INFO ADDR_SOURCE_KEY]])="CAPITOL, ALBANY", "Legislative / Capitol Office", "District Office")</f>
        <v>Legislative / Capitol Office</v>
      </c>
      <c r="AD1420" t="s">
        <v>30241</v>
      </c>
      <c r="AF1420" t="str">
        <f t="shared" si="73"/>
        <v xml:space="preserve">424 </v>
      </c>
      <c r="AG1420" t="s">
        <v>30241</v>
      </c>
      <c r="AH1420" t="s">
        <v>30264</v>
      </c>
      <c r="AI1420" t="s">
        <v>30265</v>
      </c>
      <c r="AJ1420" t="s">
        <v>23493</v>
      </c>
    </row>
    <row r="1421" spans="1:36" x14ac:dyDescent="0.2">
      <c r="A1421" t="str">
        <f>TRIM(PROPER((assembly_staff_import[[#This Row],[First MI Name via NAME_SOURCE_KEY TEXT]]&amp;" "&amp;assembly_staff_import[[#This Row],[Last Name via NAME_SOURCE_KEY TEXT]]&amp;" "&amp;assembly_staff_import[[#This Row],[Suffix via NAME_SOURCE_KEY]])))</f>
        <v>Becky S Zaloga</v>
      </c>
      <c r="B1421" t="str">
        <f>TRIM(CONCATENATE(TRIM(assembly_staff_import[[#This Row],[Full Name]]), ", ", assembly_staff_import[[#This Row],[Title]]))</f>
        <v>Becky S Zaloga, Sr Videographer</v>
      </c>
      <c r="C1421" t="e">
        <f>assembly_staff_import[[#This Row],[Vlookup_groups]]</f>
        <v>#REF!</v>
      </c>
      <c r="D1421" t="str">
        <f>IF(assembly_staff_import[[#This Row],[Legislative Staff Type]]="Personal",assembly_staff_import[[#This Row],[Formatted Personal Staff Office]],"")</f>
        <v/>
      </c>
      <c r="E1421" t="s">
        <v>65</v>
      </c>
      <c r="F1421" s="19" t="s">
        <v>10913</v>
      </c>
      <c r="G1421" t="s">
        <v>1237</v>
      </c>
      <c r="H1421" t="str">
        <f>TRIM(PROPER((assembly_staff_import[[#This Row],[Last Name via NAME_SOURCE_KEY TEXT]]&amp;" "&amp;assembly_staff_import[[#This Row],[Suffix via NAME_SOURCE_KEY]])))</f>
        <v>Zaloga</v>
      </c>
      <c r="I1421" t="str">
        <f>PROPER(assembly_staff_import[[#This Row],[JOB TITLE_SOURCE_KEY]])</f>
        <v xml:space="preserve">Sr Videographer                            </v>
      </c>
      <c r="J1421" t="s">
        <v>72</v>
      </c>
      <c r="K1421" t="str">
        <f>IF(assembly_staff_import[[#This Row],[Legislative Staff Type]]="Personal",assembly_staff_import[[#This Row],[Vlookup Reports To Person]], "")</f>
        <v/>
      </c>
      <c r="L1421" t="str">
        <f>PROPER(assembly_staff_import[[#This Row],[First MI Name via NAME_SOURCE_KEY TEXT]])</f>
        <v xml:space="preserve"> Becky S</v>
      </c>
      <c r="M1421" t="s">
        <v>14441</v>
      </c>
      <c r="N1421" t="str">
        <f>LOWER(CONCATENATE(assembly_staff_import[[#This Row],[Last Name]],LEFT(assembly_staff_import[[#This Row],[First Name (no initial)]],1),"@nyassembly.gov"))</f>
        <v>zalogab@nyassembly.gov</v>
      </c>
      <c r="O1421" t="s">
        <v>30266</v>
      </c>
      <c r="P1421" t="e">
        <f>VLOOKUP(assembly_staff_import[[#This Row],[Full Name]],[3]!PEOPLE_March_20[#Data],1,0)</f>
        <v>#REF!</v>
      </c>
      <c r="Q1421" t="e">
        <f>VLOOKUP(assembly_staff_import[[#This Row],[Full Name]],[3]!Table17[#Data],3,0)</f>
        <v>#REF!</v>
      </c>
      <c r="R1421" t="e">
        <f>VLOOKUP(assembly_staff_import[[#This Row],[Formatted Works for Group]],[3]!Table7[#Data],1,0)</f>
        <v>#REF!</v>
      </c>
      <c r="S1421"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21" s="20" t="str">
        <f>TRIM(assembly_staff_import[[#This Row],[NAME_SOURCE_KEY]])</f>
        <v>ZALOGA, BECKY S</v>
      </c>
      <c r="U1421" t="s">
        <v>30267</v>
      </c>
      <c r="V1421" t="s">
        <v>30268</v>
      </c>
      <c r="W1421" t="s">
        <v>30269</v>
      </c>
      <c r="Y1421"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21" t="s">
        <v>30270</v>
      </c>
      <c r="AA1421" t="e">
        <f>VLOOKUP(assembly_staff_import[[#This Row],[Formatted and corrected Works for Group Text]],[3]!Table4[#Data],1,0)</f>
        <v>#REF!</v>
      </c>
      <c r="AB1421" t="e">
        <f>VLOOKUP(assembly_staff_import[[#This Row],[Formatted and corrected Works for Group Text]],[3]!Table5[#Data],2,0)</f>
        <v>#REF!</v>
      </c>
      <c r="AC1421" t="str">
        <f>IF(TRIM(assembly_staff_import[[#This Row],[PUBLIC INFO ADDR_SOURCE_KEY]])="CAPITOL, ALBANY", "Legislative / Capitol Office", "District Office")</f>
        <v>Legislative / Capitol Office</v>
      </c>
      <c r="AD1421" t="s">
        <v>30271</v>
      </c>
      <c r="AE1421" t="s">
        <v>30272</v>
      </c>
      <c r="AF1421" t="str">
        <f t="shared" ref="AF1421:AF1439" si="74">"220 "</f>
        <v xml:space="preserve">220 </v>
      </c>
      <c r="AG1421" t="s">
        <v>30273</v>
      </c>
      <c r="AH1421" t="s">
        <v>30274</v>
      </c>
      <c r="AI1421" t="s">
        <v>30248</v>
      </c>
      <c r="AJ1421" t="s">
        <v>23493</v>
      </c>
    </row>
    <row r="1422" spans="1:36" x14ac:dyDescent="0.2">
      <c r="A1422" t="str">
        <f>TRIM(PROPER((assembly_staff_import[[#This Row],[First MI Name via NAME_SOURCE_KEY TEXT]]&amp;" "&amp;assembly_staff_import[[#This Row],[Last Name via NAME_SOURCE_KEY TEXT]]&amp;" "&amp;assembly_staff_import[[#This Row],[Suffix via NAME_SOURCE_KEY]])))</f>
        <v>Brian J Kanalley</v>
      </c>
      <c r="B1422" t="str">
        <f>TRIM(CONCATENATE(TRIM(assembly_staff_import[[#This Row],[Full Name]]), ", ", assembly_staff_import[[#This Row],[Title]]))</f>
        <v>Brian J Kanalley, Tech/Videographer</v>
      </c>
      <c r="C1422" t="e">
        <f>assembly_staff_import[[#This Row],[Vlookup_groups]]</f>
        <v>#REF!</v>
      </c>
      <c r="D1422" t="str">
        <f>IF(assembly_staff_import[[#This Row],[Legislative Staff Type]]="Personal",assembly_staff_import[[#This Row],[Formatted Personal Staff Office]],"")</f>
        <v/>
      </c>
      <c r="E1422" t="s">
        <v>65</v>
      </c>
      <c r="F1422" s="19" t="s">
        <v>10913</v>
      </c>
      <c r="G1422" t="s">
        <v>1237</v>
      </c>
      <c r="H1422" t="str">
        <f>TRIM(PROPER((assembly_staff_import[[#This Row],[Last Name via NAME_SOURCE_KEY TEXT]]&amp;" "&amp;assembly_staff_import[[#This Row],[Suffix via NAME_SOURCE_KEY]])))</f>
        <v>Kanalley</v>
      </c>
      <c r="I1422" t="str">
        <f>PROPER(assembly_staff_import[[#This Row],[JOB TITLE_SOURCE_KEY]])</f>
        <v xml:space="preserve">Tech/Videographer                          </v>
      </c>
      <c r="J1422" t="s">
        <v>72</v>
      </c>
      <c r="K1422" t="str">
        <f>IF(assembly_staff_import[[#This Row],[Legislative Staff Type]]="Personal",assembly_staff_import[[#This Row],[Vlookup Reports To Person]], "")</f>
        <v/>
      </c>
      <c r="L1422" t="str">
        <f>PROPER(assembly_staff_import[[#This Row],[First MI Name via NAME_SOURCE_KEY TEXT]])</f>
        <v xml:space="preserve"> Brian J</v>
      </c>
      <c r="M1422" t="s">
        <v>15037</v>
      </c>
      <c r="N1422" t="str">
        <f>LOWER(CONCATENATE(assembly_staff_import[[#This Row],[Last Name]],LEFT(assembly_staff_import[[#This Row],[First Name (no initial)]],1),"@nyassembly.gov"))</f>
        <v>kanalleyb@nyassembly.gov</v>
      </c>
      <c r="O1422" t="s">
        <v>7855</v>
      </c>
      <c r="P1422" t="e">
        <f>VLOOKUP(assembly_staff_import[[#This Row],[Full Name]],[3]!PEOPLE_March_20[#Data],1,0)</f>
        <v>#REF!</v>
      </c>
      <c r="Q1422" t="e">
        <f>VLOOKUP(assembly_staff_import[[#This Row],[Full Name]],[3]!Table17[#Data],3,0)</f>
        <v>#REF!</v>
      </c>
      <c r="R1422" t="e">
        <f>VLOOKUP(assembly_staff_import[[#This Row],[Formatted Works for Group]],[3]!Table7[#Data],1,0)</f>
        <v>#REF!</v>
      </c>
      <c r="S1422"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22" s="20" t="str">
        <f>TRIM(assembly_staff_import[[#This Row],[NAME_SOURCE_KEY]])</f>
        <v>KANALLEY, BRIAN J</v>
      </c>
      <c r="U1422" t="s">
        <v>30275</v>
      </c>
      <c r="V1422" t="s">
        <v>30276</v>
      </c>
      <c r="W1422" t="s">
        <v>25676</v>
      </c>
      <c r="Y1422"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22" t="s">
        <v>30270</v>
      </c>
      <c r="AA1422" t="e">
        <f>VLOOKUP(assembly_staff_import[[#This Row],[Formatted and corrected Works for Group Text]],[3]!Table4[#Data],1,0)</f>
        <v>#REF!</v>
      </c>
      <c r="AB1422" t="e">
        <f>VLOOKUP(assembly_staff_import[[#This Row],[Formatted and corrected Works for Group Text]],[3]!Table5[#Data],2,0)</f>
        <v>#REF!</v>
      </c>
      <c r="AC1422" t="str">
        <f>IF(TRIM(assembly_staff_import[[#This Row],[PUBLIC INFO ADDR_SOURCE_KEY]])="CAPITOL, ALBANY", "Legislative / Capitol Office", "District Office")</f>
        <v>Legislative / Capitol Office</v>
      </c>
      <c r="AD1422" t="s">
        <v>30271</v>
      </c>
      <c r="AE1422" t="s">
        <v>30272</v>
      </c>
      <c r="AF1422" t="str">
        <f t="shared" si="74"/>
        <v xml:space="preserve">220 </v>
      </c>
      <c r="AG1422" t="s">
        <v>30273</v>
      </c>
      <c r="AH1422" t="s">
        <v>30277</v>
      </c>
      <c r="AI1422" t="s">
        <v>30278</v>
      </c>
      <c r="AJ1422" t="s">
        <v>23493</v>
      </c>
    </row>
    <row r="1423" spans="1:36" x14ac:dyDescent="0.2">
      <c r="A1423" t="str">
        <f>TRIM(PROPER((assembly_staff_import[[#This Row],[First MI Name via NAME_SOURCE_KEY TEXT]]&amp;" "&amp;assembly_staff_import[[#This Row],[Last Name via NAME_SOURCE_KEY TEXT]]&amp;" "&amp;assembly_staff_import[[#This Row],[Suffix via NAME_SOURCE_KEY]])))</f>
        <v>David J Bulnes</v>
      </c>
      <c r="B1423" t="str">
        <f>TRIM(CONCATENATE(TRIM(assembly_staff_import[[#This Row],[Full Name]]), ", ", assembly_staff_import[[#This Row],[Title]]))</f>
        <v>David J Bulnes, Asst Dir Chmbr Brdcst</v>
      </c>
      <c r="C1423" t="e">
        <f>assembly_staff_import[[#This Row],[Vlookup_groups]]</f>
        <v>#REF!</v>
      </c>
      <c r="D1423" t="str">
        <f>IF(assembly_staff_import[[#This Row],[Legislative Staff Type]]="Personal",assembly_staff_import[[#This Row],[Formatted Personal Staff Office]],"")</f>
        <v/>
      </c>
      <c r="E1423" t="s">
        <v>65</v>
      </c>
      <c r="F1423" s="19" t="s">
        <v>10913</v>
      </c>
      <c r="G1423" t="s">
        <v>1237</v>
      </c>
      <c r="H1423" t="str">
        <f>TRIM(PROPER((assembly_staff_import[[#This Row],[Last Name via NAME_SOURCE_KEY TEXT]]&amp;" "&amp;assembly_staff_import[[#This Row],[Suffix via NAME_SOURCE_KEY]])))</f>
        <v>Bulnes</v>
      </c>
      <c r="I1423" t="str">
        <f>PROPER(assembly_staff_import[[#This Row],[JOB TITLE_SOURCE_KEY]])</f>
        <v xml:space="preserve">Asst Dir Chmbr Brdcst                      </v>
      </c>
      <c r="J1423" t="s">
        <v>72</v>
      </c>
      <c r="K1423" t="str">
        <f>IF(assembly_staff_import[[#This Row],[Legislative Staff Type]]="Personal",assembly_staff_import[[#This Row],[Vlookup Reports To Person]], "")</f>
        <v/>
      </c>
      <c r="L1423" t="str">
        <f>PROPER(assembly_staff_import[[#This Row],[First MI Name via NAME_SOURCE_KEY TEXT]])</f>
        <v xml:space="preserve"> David J</v>
      </c>
      <c r="M1423" t="s">
        <v>15405</v>
      </c>
      <c r="N1423" t="str">
        <f>LOWER(CONCATENATE(assembly_staff_import[[#This Row],[Last Name]],LEFT(assembly_staff_import[[#This Row],[First Name (no initial)]],1),"@nyassembly.gov"))</f>
        <v>bulnesd@nyassembly.gov</v>
      </c>
      <c r="O1423" t="s">
        <v>687</v>
      </c>
      <c r="P1423" t="e">
        <f>VLOOKUP(assembly_staff_import[[#This Row],[Full Name]],[3]!PEOPLE_March_20[#Data],1,0)</f>
        <v>#REF!</v>
      </c>
      <c r="Q1423" t="e">
        <f>VLOOKUP(assembly_staff_import[[#This Row],[Full Name]],[3]!Table17[#Data],3,0)</f>
        <v>#REF!</v>
      </c>
      <c r="R1423" t="e">
        <f>VLOOKUP(assembly_staff_import[[#This Row],[Formatted Works for Group]],[3]!Table7[#Data],1,0)</f>
        <v>#REF!</v>
      </c>
      <c r="S1423"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23" s="20" t="str">
        <f>TRIM(assembly_staff_import[[#This Row],[NAME_SOURCE_KEY]])</f>
        <v>BULNES, DAVID J</v>
      </c>
      <c r="U1423" t="s">
        <v>30279</v>
      </c>
      <c r="V1423" t="s">
        <v>30280</v>
      </c>
      <c r="W1423" t="s">
        <v>23651</v>
      </c>
      <c r="Y1423"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23" t="s">
        <v>30270</v>
      </c>
      <c r="AA1423" t="e">
        <f>VLOOKUP(assembly_staff_import[[#This Row],[Formatted and corrected Works for Group Text]],[3]!Table4[#Data],1,0)</f>
        <v>#REF!</v>
      </c>
      <c r="AB1423" t="e">
        <f>VLOOKUP(assembly_staff_import[[#This Row],[Formatted and corrected Works for Group Text]],[3]!Table5[#Data],2,0)</f>
        <v>#REF!</v>
      </c>
      <c r="AC1423" t="str">
        <f>IF(TRIM(assembly_staff_import[[#This Row],[PUBLIC INFO ADDR_SOURCE_KEY]])="CAPITOL, ALBANY", "Legislative / Capitol Office", "District Office")</f>
        <v>Legislative / Capitol Office</v>
      </c>
      <c r="AD1423" t="s">
        <v>30271</v>
      </c>
      <c r="AE1423" t="s">
        <v>30272</v>
      </c>
      <c r="AF1423" t="str">
        <f t="shared" si="74"/>
        <v xml:space="preserve">220 </v>
      </c>
      <c r="AG1423" t="s">
        <v>30273</v>
      </c>
      <c r="AH1423" t="s">
        <v>30281</v>
      </c>
      <c r="AI1423" t="s">
        <v>30282</v>
      </c>
      <c r="AJ1423" t="s">
        <v>23493</v>
      </c>
    </row>
    <row r="1424" spans="1:36" x14ac:dyDescent="0.2">
      <c r="A1424" t="str">
        <f>TRIM(PROPER((assembly_staff_import[[#This Row],[First MI Name via NAME_SOURCE_KEY TEXT]]&amp;" "&amp;assembly_staff_import[[#This Row],[Last Name via NAME_SOURCE_KEY TEXT]]&amp;" "&amp;assembly_staff_import[[#This Row],[Suffix via NAME_SOURCE_KEY]])))</f>
        <v>Denise B Mallery</v>
      </c>
      <c r="B1424" t="str">
        <f>TRIM(CONCATENATE(TRIM(assembly_staff_import[[#This Row],[Full Name]]), ", ", assembly_staff_import[[#This Row],[Title]]))</f>
        <v>Denise B Mallery, Exec Asst</v>
      </c>
      <c r="C1424" t="e">
        <f>assembly_staff_import[[#This Row],[Vlookup_groups]]</f>
        <v>#REF!</v>
      </c>
      <c r="D1424" t="str">
        <f>IF(assembly_staff_import[[#This Row],[Legislative Staff Type]]="Personal",assembly_staff_import[[#This Row],[Formatted Personal Staff Office]],"")</f>
        <v/>
      </c>
      <c r="E1424" t="s">
        <v>65</v>
      </c>
      <c r="F1424" s="19" t="s">
        <v>10913</v>
      </c>
      <c r="G1424" t="s">
        <v>1237</v>
      </c>
      <c r="H1424" t="str">
        <f>TRIM(PROPER((assembly_staff_import[[#This Row],[Last Name via NAME_SOURCE_KEY TEXT]]&amp;" "&amp;assembly_staff_import[[#This Row],[Suffix via NAME_SOURCE_KEY]])))</f>
        <v>Mallery</v>
      </c>
      <c r="I1424" t="str">
        <f>PROPER(assembly_staff_import[[#This Row],[JOB TITLE_SOURCE_KEY]])</f>
        <v xml:space="preserve">Exec Asst                                  </v>
      </c>
      <c r="J1424" t="s">
        <v>72</v>
      </c>
      <c r="K1424" t="str">
        <f>IF(assembly_staff_import[[#This Row],[Legislative Staff Type]]="Personal",assembly_staff_import[[#This Row],[Vlookup Reports To Person]], "")</f>
        <v/>
      </c>
      <c r="L1424" t="str">
        <f>PROPER(assembly_staff_import[[#This Row],[First MI Name via NAME_SOURCE_KEY TEXT]])</f>
        <v xml:space="preserve"> Denise B</v>
      </c>
      <c r="M1424" t="s">
        <v>14982</v>
      </c>
      <c r="N1424" t="str">
        <f>LOWER(CONCATENATE(assembly_staff_import[[#This Row],[Last Name]],LEFT(assembly_staff_import[[#This Row],[First Name (no initial)]],1),"@nyassembly.gov"))</f>
        <v>malleryd@nyassembly.gov</v>
      </c>
      <c r="O1424" t="s">
        <v>18099</v>
      </c>
      <c r="P1424" t="e">
        <f>VLOOKUP(assembly_staff_import[[#This Row],[Full Name]],[3]!PEOPLE_March_20[#Data],1,0)</f>
        <v>#REF!</v>
      </c>
      <c r="Q1424" t="e">
        <f>VLOOKUP(assembly_staff_import[[#This Row],[Full Name]],[3]!Table17[#Data],3,0)</f>
        <v>#REF!</v>
      </c>
      <c r="R1424" t="e">
        <f>VLOOKUP(assembly_staff_import[[#This Row],[Formatted Works for Group]],[3]!Table7[#Data],1,0)</f>
        <v>#REF!</v>
      </c>
      <c r="S1424"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24" s="20" t="str">
        <f>TRIM(assembly_staff_import[[#This Row],[NAME_SOURCE_KEY]])</f>
        <v>MALLERY, DENISE B</v>
      </c>
      <c r="U1424" t="s">
        <v>30283</v>
      </c>
      <c r="V1424" t="s">
        <v>30284</v>
      </c>
      <c r="W1424" t="s">
        <v>30285</v>
      </c>
      <c r="Y1424"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24" t="s">
        <v>30270</v>
      </c>
      <c r="AA1424" t="e">
        <f>VLOOKUP(assembly_staff_import[[#This Row],[Formatted and corrected Works for Group Text]],[3]!Table4[#Data],1,0)</f>
        <v>#REF!</v>
      </c>
      <c r="AB1424" t="e">
        <f>VLOOKUP(assembly_staff_import[[#This Row],[Formatted and corrected Works for Group Text]],[3]!Table5[#Data],2,0)</f>
        <v>#REF!</v>
      </c>
      <c r="AC1424" t="str">
        <f>IF(TRIM(assembly_staff_import[[#This Row],[PUBLIC INFO ADDR_SOURCE_KEY]])="CAPITOL, ALBANY", "Legislative / Capitol Office", "District Office")</f>
        <v>Legislative / Capitol Office</v>
      </c>
      <c r="AD1424" t="s">
        <v>30271</v>
      </c>
      <c r="AE1424" t="s">
        <v>30272</v>
      </c>
      <c r="AF1424" t="str">
        <f t="shared" si="74"/>
        <v xml:space="preserve">220 </v>
      </c>
      <c r="AG1424" t="s">
        <v>30273</v>
      </c>
      <c r="AH1424" t="s">
        <v>30286</v>
      </c>
      <c r="AI1424" t="s">
        <v>23546</v>
      </c>
      <c r="AJ1424" t="s">
        <v>23493</v>
      </c>
    </row>
    <row r="1425" spans="1:36" x14ac:dyDescent="0.2">
      <c r="A1425" t="str">
        <f>TRIM(PROPER((assembly_staff_import[[#This Row],[First MI Name via NAME_SOURCE_KEY TEXT]]&amp;" "&amp;assembly_staff_import[[#This Row],[Last Name via NAME_SOURCE_KEY TEXT]]&amp;" "&amp;assembly_staff_import[[#This Row],[Suffix via NAME_SOURCE_KEY]])))</f>
        <v>Dustin P Budge</v>
      </c>
      <c r="B1425" t="str">
        <f>TRIM(CONCATENATE(TRIM(assembly_staff_import[[#This Row],[Full Name]]), ", ", assembly_staff_import[[#This Row],[Title]]))</f>
        <v>Dustin P Budge, Engineer</v>
      </c>
      <c r="C1425" t="e">
        <f>assembly_staff_import[[#This Row],[Vlookup_groups]]</f>
        <v>#REF!</v>
      </c>
      <c r="D1425" t="str">
        <f>IF(assembly_staff_import[[#This Row],[Legislative Staff Type]]="Personal",assembly_staff_import[[#This Row],[Formatted Personal Staff Office]],"")</f>
        <v/>
      </c>
      <c r="E1425" t="s">
        <v>65</v>
      </c>
      <c r="F1425" s="19" t="s">
        <v>10913</v>
      </c>
      <c r="G1425" t="s">
        <v>1237</v>
      </c>
      <c r="H1425" t="str">
        <f>TRIM(PROPER((assembly_staff_import[[#This Row],[Last Name via NAME_SOURCE_KEY TEXT]]&amp;" "&amp;assembly_staff_import[[#This Row],[Suffix via NAME_SOURCE_KEY]])))</f>
        <v>Budge</v>
      </c>
      <c r="I1425" t="str">
        <f>PROPER(assembly_staff_import[[#This Row],[JOB TITLE_SOURCE_KEY]])</f>
        <v xml:space="preserve">Engineer                                   </v>
      </c>
      <c r="J1425" t="s">
        <v>72</v>
      </c>
      <c r="K1425" t="str">
        <f>IF(assembly_staff_import[[#This Row],[Legislative Staff Type]]="Personal",assembly_staff_import[[#This Row],[Vlookup Reports To Person]], "")</f>
        <v/>
      </c>
      <c r="L1425" t="str">
        <f>PROPER(assembly_staff_import[[#This Row],[First MI Name via NAME_SOURCE_KEY TEXT]])</f>
        <v xml:space="preserve"> Dustin P</v>
      </c>
      <c r="M1425" t="s">
        <v>15429</v>
      </c>
      <c r="N1425" t="str">
        <f>LOWER(CONCATENATE(assembly_staff_import[[#This Row],[Last Name]],LEFT(assembly_staff_import[[#This Row],[First Name (no initial)]],1),"@nyassembly.gov"))</f>
        <v>budged@nyassembly.gov</v>
      </c>
      <c r="O1425" t="s">
        <v>13424</v>
      </c>
      <c r="P1425" t="e">
        <f>VLOOKUP(assembly_staff_import[[#This Row],[Full Name]],[3]!PEOPLE_March_20[#Data],1,0)</f>
        <v>#REF!</v>
      </c>
      <c r="Q1425" t="e">
        <f>VLOOKUP(assembly_staff_import[[#This Row],[Full Name]],[3]!Table17[#Data],3,0)</f>
        <v>#REF!</v>
      </c>
      <c r="R1425" t="e">
        <f>VLOOKUP(assembly_staff_import[[#This Row],[Formatted Works for Group]],[3]!Table7[#Data],1,0)</f>
        <v>#REF!</v>
      </c>
      <c r="S1425"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25" s="20" t="str">
        <f>TRIM(assembly_staff_import[[#This Row],[NAME_SOURCE_KEY]])</f>
        <v>BUDGE, DUSTIN P</v>
      </c>
      <c r="U1425" t="s">
        <v>30287</v>
      </c>
      <c r="V1425" t="s">
        <v>30288</v>
      </c>
      <c r="W1425" t="s">
        <v>30289</v>
      </c>
      <c r="Y1425"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25" t="s">
        <v>30270</v>
      </c>
      <c r="AA1425" t="e">
        <f>VLOOKUP(assembly_staff_import[[#This Row],[Formatted and corrected Works for Group Text]],[3]!Table4[#Data],1,0)</f>
        <v>#REF!</v>
      </c>
      <c r="AB1425" t="e">
        <f>VLOOKUP(assembly_staff_import[[#This Row],[Formatted and corrected Works for Group Text]],[3]!Table5[#Data],2,0)</f>
        <v>#REF!</v>
      </c>
      <c r="AC1425" t="str">
        <f>IF(TRIM(assembly_staff_import[[#This Row],[PUBLIC INFO ADDR_SOURCE_KEY]])="CAPITOL, ALBANY", "Legislative / Capitol Office", "District Office")</f>
        <v>Legislative / Capitol Office</v>
      </c>
      <c r="AD1425" t="s">
        <v>30271</v>
      </c>
      <c r="AE1425" t="s">
        <v>30272</v>
      </c>
      <c r="AF1425" t="str">
        <f t="shared" si="74"/>
        <v xml:space="preserve">220 </v>
      </c>
      <c r="AG1425" t="s">
        <v>30273</v>
      </c>
      <c r="AH1425" t="s">
        <v>30290</v>
      </c>
      <c r="AI1425" t="s">
        <v>30291</v>
      </c>
      <c r="AJ1425" t="s">
        <v>23493</v>
      </c>
    </row>
    <row r="1426" spans="1:36" x14ac:dyDescent="0.2">
      <c r="A1426" t="str">
        <f>TRIM(PROPER((assembly_staff_import[[#This Row],[First MI Name via NAME_SOURCE_KEY TEXT]]&amp;" "&amp;assembly_staff_import[[#This Row],[Last Name via NAME_SOURCE_KEY TEXT]]&amp;" "&amp;assembly_staff_import[[#This Row],[Suffix via NAME_SOURCE_KEY]])))</f>
        <v>Elizabeth M Koenig</v>
      </c>
      <c r="B1426" t="str">
        <f>TRIM(CONCATENATE(TRIM(assembly_staff_import[[#This Row],[Full Name]]), ", ", assembly_staff_import[[#This Row],[Title]]))</f>
        <v>Elizabeth M Koenig, Media Coord</v>
      </c>
      <c r="C1426" t="e">
        <f>assembly_staff_import[[#This Row],[Vlookup_groups]]</f>
        <v>#REF!</v>
      </c>
      <c r="D1426" t="str">
        <f>IF(assembly_staff_import[[#This Row],[Legislative Staff Type]]="Personal",assembly_staff_import[[#This Row],[Formatted Personal Staff Office]],"")</f>
        <v/>
      </c>
      <c r="E1426" t="s">
        <v>65</v>
      </c>
      <c r="F1426" s="19" t="s">
        <v>10913</v>
      </c>
      <c r="G1426" t="s">
        <v>1237</v>
      </c>
      <c r="H1426" t="str">
        <f>TRIM(PROPER((assembly_staff_import[[#This Row],[Last Name via NAME_SOURCE_KEY TEXT]]&amp;" "&amp;assembly_staff_import[[#This Row],[Suffix via NAME_SOURCE_KEY]])))</f>
        <v>Koenig</v>
      </c>
      <c r="I1426" t="str">
        <f>PROPER(assembly_staff_import[[#This Row],[JOB TITLE_SOURCE_KEY]])</f>
        <v xml:space="preserve">Media Coord                                </v>
      </c>
      <c r="J1426" t="s">
        <v>72</v>
      </c>
      <c r="K1426" t="str">
        <f>IF(assembly_staff_import[[#This Row],[Legislative Staff Type]]="Personal",assembly_staff_import[[#This Row],[Vlookup Reports To Person]], "")</f>
        <v/>
      </c>
      <c r="L1426" t="str">
        <f>PROPER(assembly_staff_import[[#This Row],[First MI Name via NAME_SOURCE_KEY TEXT]])</f>
        <v xml:space="preserve"> Elizabeth M</v>
      </c>
      <c r="M1426" t="s">
        <v>15020</v>
      </c>
      <c r="N1426" t="str">
        <f>LOWER(CONCATENATE(assembly_staff_import[[#This Row],[Last Name]],LEFT(assembly_staff_import[[#This Row],[First Name (no initial)]],1),"@nyassembly.gov"))</f>
        <v>koenige@nyassembly.gov</v>
      </c>
      <c r="O1426" t="s">
        <v>2972</v>
      </c>
      <c r="P1426" t="e">
        <f>VLOOKUP(assembly_staff_import[[#This Row],[Full Name]],[3]!PEOPLE_March_20[#Data],1,0)</f>
        <v>#REF!</v>
      </c>
      <c r="Q1426" t="e">
        <f>VLOOKUP(assembly_staff_import[[#This Row],[Full Name]],[3]!Table17[#Data],3,0)</f>
        <v>#REF!</v>
      </c>
      <c r="R1426" t="e">
        <f>VLOOKUP(assembly_staff_import[[#This Row],[Formatted Works for Group]],[3]!Table7[#Data],1,0)</f>
        <v>#REF!</v>
      </c>
      <c r="S1426"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26" s="20" t="str">
        <f>TRIM(assembly_staff_import[[#This Row],[NAME_SOURCE_KEY]])</f>
        <v>KOENIG, ELIZABETH M</v>
      </c>
      <c r="U1426" t="s">
        <v>30292</v>
      </c>
      <c r="V1426" t="s">
        <v>30293</v>
      </c>
      <c r="W1426" t="s">
        <v>24489</v>
      </c>
      <c r="Y1426"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26" t="s">
        <v>30270</v>
      </c>
      <c r="AA1426" t="e">
        <f>VLOOKUP(assembly_staff_import[[#This Row],[Formatted and corrected Works for Group Text]],[3]!Table4[#Data],1,0)</f>
        <v>#REF!</v>
      </c>
      <c r="AB1426" t="e">
        <f>VLOOKUP(assembly_staff_import[[#This Row],[Formatted and corrected Works for Group Text]],[3]!Table5[#Data],2,0)</f>
        <v>#REF!</v>
      </c>
      <c r="AC1426" t="str">
        <f>IF(TRIM(assembly_staff_import[[#This Row],[PUBLIC INFO ADDR_SOURCE_KEY]])="CAPITOL, ALBANY", "Legislative / Capitol Office", "District Office")</f>
        <v>Legislative / Capitol Office</v>
      </c>
      <c r="AD1426" t="s">
        <v>30271</v>
      </c>
      <c r="AE1426" t="s">
        <v>30272</v>
      </c>
      <c r="AF1426" t="str">
        <f t="shared" si="74"/>
        <v xml:space="preserve">220 </v>
      </c>
      <c r="AG1426" t="s">
        <v>30273</v>
      </c>
      <c r="AH1426" t="s">
        <v>30294</v>
      </c>
      <c r="AI1426" t="s">
        <v>23716</v>
      </c>
      <c r="AJ1426" t="s">
        <v>23493</v>
      </c>
    </row>
    <row r="1427" spans="1:36" x14ac:dyDescent="0.2">
      <c r="A1427" t="str">
        <f>TRIM(PROPER((assembly_staff_import[[#This Row],[First MI Name via NAME_SOURCE_KEY TEXT]]&amp;" "&amp;assembly_staff_import[[#This Row],[Last Name via NAME_SOURCE_KEY TEXT]]&amp;" "&amp;assembly_staff_import[[#This Row],[Suffix via NAME_SOURCE_KEY]])))</f>
        <v>Harold D Jr Bryant Jr</v>
      </c>
      <c r="B1427" t="str">
        <f>TRIM(CONCATENATE(TRIM(assembly_staff_import[[#This Row],[Full Name]]), ", ", assembly_staff_import[[#This Row],[Title]]))</f>
        <v>Harold D Jr Bryant Jr, Videographer</v>
      </c>
      <c r="C1427" t="e">
        <f>assembly_staff_import[[#This Row],[Vlookup_groups]]</f>
        <v>#REF!</v>
      </c>
      <c r="D1427" t="str">
        <f>IF(assembly_staff_import[[#This Row],[Legislative Staff Type]]="Personal",assembly_staff_import[[#This Row],[Formatted Personal Staff Office]],"")</f>
        <v/>
      </c>
      <c r="E1427" t="s">
        <v>65</v>
      </c>
      <c r="F1427" s="19" t="s">
        <v>10913</v>
      </c>
      <c r="G1427" t="s">
        <v>1237</v>
      </c>
      <c r="H1427" t="str">
        <f>TRIM(PROPER((assembly_staff_import[[#This Row],[Last Name via NAME_SOURCE_KEY TEXT]]&amp;" "&amp;assembly_staff_import[[#This Row],[Suffix via NAME_SOURCE_KEY]])))</f>
        <v>Bryant Jr</v>
      </c>
      <c r="I1427" t="str">
        <f>PROPER(assembly_staff_import[[#This Row],[JOB TITLE_SOURCE_KEY]])</f>
        <v xml:space="preserve">Videographer                               </v>
      </c>
      <c r="J1427" t="s">
        <v>72</v>
      </c>
      <c r="K1427" t="str">
        <f>IF(assembly_staff_import[[#This Row],[Legislative Staff Type]]="Personal",assembly_staff_import[[#This Row],[Vlookup Reports To Person]], "")</f>
        <v/>
      </c>
      <c r="L1427" t="str">
        <f>PROPER(assembly_staff_import[[#This Row],[First MI Name via NAME_SOURCE_KEY TEXT]])</f>
        <v xml:space="preserve"> Harold D Jr</v>
      </c>
      <c r="M1427" t="s">
        <v>15467</v>
      </c>
      <c r="N1427" t="str">
        <f>LOWER(CONCATENATE(assembly_staff_import[[#This Row],[Last Name]],LEFT(assembly_staff_import[[#This Row],[First Name (no initial)]],1),"@nyassembly.gov"))</f>
        <v>bryant jrh@nyassembly.gov</v>
      </c>
      <c r="O1427" t="s">
        <v>30295</v>
      </c>
      <c r="P1427" t="e">
        <f>VLOOKUP(assembly_staff_import[[#This Row],[Full Name]],[3]!PEOPLE_March_20[#Data],1,0)</f>
        <v>#REF!</v>
      </c>
      <c r="Q1427" t="e">
        <f>VLOOKUP(assembly_staff_import[[#This Row],[Full Name]],[3]!Table17[#Data],3,0)</f>
        <v>#REF!</v>
      </c>
      <c r="R1427" t="e">
        <f>VLOOKUP(assembly_staff_import[[#This Row],[Formatted Works for Group]],[3]!Table7[#Data],1,0)</f>
        <v>#REF!</v>
      </c>
      <c r="S1427"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27" s="20" t="str">
        <f>TRIM(assembly_staff_import[[#This Row],[NAME_SOURCE_KEY]])</f>
        <v>BRYANT, HAROLD D JR</v>
      </c>
      <c r="U1427" t="s">
        <v>30296</v>
      </c>
      <c r="V1427" t="s">
        <v>28125</v>
      </c>
      <c r="W1427" t="s">
        <v>30297</v>
      </c>
      <c r="X1427" t="s">
        <v>23498</v>
      </c>
      <c r="Y1427"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27" t="s">
        <v>30270</v>
      </c>
      <c r="AA1427" t="e">
        <f>VLOOKUP(assembly_staff_import[[#This Row],[Formatted and corrected Works for Group Text]],[3]!Table4[#Data],1,0)</f>
        <v>#REF!</v>
      </c>
      <c r="AB1427" t="e">
        <f>VLOOKUP(assembly_staff_import[[#This Row],[Formatted and corrected Works for Group Text]],[3]!Table5[#Data],2,0)</f>
        <v>#REF!</v>
      </c>
      <c r="AC1427" t="str">
        <f>IF(TRIM(assembly_staff_import[[#This Row],[PUBLIC INFO ADDR_SOURCE_KEY]])="CAPITOL, ALBANY", "Legislative / Capitol Office", "District Office")</f>
        <v>Legislative / Capitol Office</v>
      </c>
      <c r="AD1427" t="s">
        <v>30271</v>
      </c>
      <c r="AE1427" t="s">
        <v>30272</v>
      </c>
      <c r="AF1427" t="str">
        <f t="shared" si="74"/>
        <v xml:space="preserve">220 </v>
      </c>
      <c r="AG1427" t="s">
        <v>30273</v>
      </c>
      <c r="AH1427" t="s">
        <v>30298</v>
      </c>
      <c r="AI1427" t="s">
        <v>30253</v>
      </c>
      <c r="AJ1427" t="s">
        <v>23493</v>
      </c>
    </row>
    <row r="1428" spans="1:36" x14ac:dyDescent="0.2">
      <c r="A1428" t="str">
        <f>TRIM(PROPER((assembly_staff_import[[#This Row],[First MI Name via NAME_SOURCE_KEY TEXT]]&amp;" "&amp;assembly_staff_import[[#This Row],[Last Name via NAME_SOURCE_KEY TEXT]]&amp;" "&amp;assembly_staff_import[[#This Row],[Suffix via NAME_SOURCE_KEY]])))</f>
        <v>Ilyse M Wolberg</v>
      </c>
      <c r="B1428" t="str">
        <f>TRIM(CONCATENATE(TRIM(assembly_staff_import[[#This Row],[Full Name]]), ", ", assembly_staff_import[[#This Row],[Title]]))</f>
        <v>Ilyse M Wolberg, Media Coord</v>
      </c>
      <c r="C1428" t="e">
        <f>assembly_staff_import[[#This Row],[Vlookup_groups]]</f>
        <v>#REF!</v>
      </c>
      <c r="D1428" t="str">
        <f>IF(assembly_staff_import[[#This Row],[Legislative Staff Type]]="Personal",assembly_staff_import[[#This Row],[Formatted Personal Staff Office]],"")</f>
        <v/>
      </c>
      <c r="E1428" t="s">
        <v>65</v>
      </c>
      <c r="F1428" s="19" t="s">
        <v>10913</v>
      </c>
      <c r="G1428" t="s">
        <v>1237</v>
      </c>
      <c r="H1428" t="str">
        <f>TRIM(PROPER((assembly_staff_import[[#This Row],[Last Name via NAME_SOURCE_KEY TEXT]]&amp;" "&amp;assembly_staff_import[[#This Row],[Suffix via NAME_SOURCE_KEY]])))</f>
        <v>Wolberg</v>
      </c>
      <c r="I1428" t="str">
        <f>PROPER(assembly_staff_import[[#This Row],[JOB TITLE_SOURCE_KEY]])</f>
        <v xml:space="preserve">Media Coord                                </v>
      </c>
      <c r="J1428" t="s">
        <v>72</v>
      </c>
      <c r="K1428" t="str">
        <f>IF(assembly_staff_import[[#This Row],[Legislative Staff Type]]="Personal",assembly_staff_import[[#This Row],[Vlookup Reports To Person]], "")</f>
        <v/>
      </c>
      <c r="L1428" t="str">
        <f>PROPER(assembly_staff_import[[#This Row],[First MI Name via NAME_SOURCE_KEY TEXT]])</f>
        <v xml:space="preserve"> Ilyse M</v>
      </c>
      <c r="M1428" t="s">
        <v>14466</v>
      </c>
      <c r="N1428" t="str">
        <f>LOWER(CONCATENATE(assembly_staff_import[[#This Row],[Last Name]],LEFT(assembly_staff_import[[#This Row],[First Name (no initial)]],1),"@nyassembly.gov"))</f>
        <v>wolbergi@nyassembly.gov</v>
      </c>
      <c r="O1428" t="s">
        <v>30299</v>
      </c>
      <c r="P1428" t="e">
        <f>VLOOKUP(assembly_staff_import[[#This Row],[Full Name]],[3]!PEOPLE_March_20[#Data],1,0)</f>
        <v>#REF!</v>
      </c>
      <c r="Q1428" t="e">
        <f>VLOOKUP(assembly_staff_import[[#This Row],[Full Name]],[3]!Table17[#Data],3,0)</f>
        <v>#REF!</v>
      </c>
      <c r="R1428" t="e">
        <f>VLOOKUP(assembly_staff_import[[#This Row],[Formatted Works for Group]],[3]!Table7[#Data],1,0)</f>
        <v>#REF!</v>
      </c>
      <c r="S1428"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28" s="20" t="str">
        <f>TRIM(assembly_staff_import[[#This Row],[NAME_SOURCE_KEY]])</f>
        <v>WOLBERG, ILYSE M</v>
      </c>
      <c r="U1428" t="s">
        <v>30300</v>
      </c>
      <c r="V1428" t="s">
        <v>30301</v>
      </c>
      <c r="W1428" t="s">
        <v>30302</v>
      </c>
      <c r="Y1428"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28" t="s">
        <v>30270</v>
      </c>
      <c r="AA1428" t="e">
        <f>VLOOKUP(assembly_staff_import[[#This Row],[Formatted and corrected Works for Group Text]],[3]!Table4[#Data],1,0)</f>
        <v>#REF!</v>
      </c>
      <c r="AB1428" t="e">
        <f>VLOOKUP(assembly_staff_import[[#This Row],[Formatted and corrected Works for Group Text]],[3]!Table5[#Data],2,0)</f>
        <v>#REF!</v>
      </c>
      <c r="AC1428" t="str">
        <f>IF(TRIM(assembly_staff_import[[#This Row],[PUBLIC INFO ADDR_SOURCE_KEY]])="CAPITOL, ALBANY", "Legislative / Capitol Office", "District Office")</f>
        <v>Legislative / Capitol Office</v>
      </c>
      <c r="AD1428" t="s">
        <v>30271</v>
      </c>
      <c r="AE1428" t="s">
        <v>30272</v>
      </c>
      <c r="AF1428" t="str">
        <f t="shared" si="74"/>
        <v xml:space="preserve">220 </v>
      </c>
      <c r="AG1428" t="s">
        <v>30273</v>
      </c>
      <c r="AH1428" t="s">
        <v>30303</v>
      </c>
      <c r="AI1428" t="s">
        <v>23716</v>
      </c>
      <c r="AJ1428" t="s">
        <v>23493</v>
      </c>
    </row>
    <row r="1429" spans="1:36" x14ac:dyDescent="0.2">
      <c r="A1429" t="str">
        <f>TRIM(PROPER((assembly_staff_import[[#This Row],[First MI Name via NAME_SOURCE_KEY TEXT]]&amp;" "&amp;assembly_staff_import[[#This Row],[Last Name via NAME_SOURCE_KEY TEXT]]&amp;" "&amp;assembly_staff_import[[#This Row],[Suffix via NAME_SOURCE_KEY]])))</f>
        <v>J. Michael Merges</v>
      </c>
      <c r="B1429" t="str">
        <f>TRIM(CONCATENATE(TRIM(assembly_staff_import[[#This Row],[Full Name]]), ", ", assembly_staff_import[[#This Row],[Title]]))</f>
        <v>J. Michael Merges, Dir Radio/Tv &amp; Av Svc</v>
      </c>
      <c r="C1429" t="e">
        <f>assembly_staff_import[[#This Row],[Vlookup_groups]]</f>
        <v>#REF!</v>
      </c>
      <c r="D1429" t="str">
        <f>IF(assembly_staff_import[[#This Row],[Legislative Staff Type]]="Personal",assembly_staff_import[[#This Row],[Formatted Personal Staff Office]],"")</f>
        <v/>
      </c>
      <c r="E1429" t="s">
        <v>65</v>
      </c>
      <c r="F1429" s="19" t="s">
        <v>10913</v>
      </c>
      <c r="G1429" t="s">
        <v>1237</v>
      </c>
      <c r="H1429" t="str">
        <f>TRIM(PROPER((assembly_staff_import[[#This Row],[Last Name via NAME_SOURCE_KEY TEXT]]&amp;" "&amp;assembly_staff_import[[#This Row],[Suffix via NAME_SOURCE_KEY]])))</f>
        <v>Merges</v>
      </c>
      <c r="I1429" t="str">
        <f>PROPER(assembly_staff_import[[#This Row],[JOB TITLE_SOURCE_KEY]])</f>
        <v xml:space="preserve">Dir Radio/Tv &amp; Av Svc                      </v>
      </c>
      <c r="J1429" t="s">
        <v>72</v>
      </c>
      <c r="K1429" t="str">
        <f>IF(assembly_staff_import[[#This Row],[Legislative Staff Type]]="Personal",assembly_staff_import[[#This Row],[Vlookup Reports To Person]], "")</f>
        <v/>
      </c>
      <c r="L1429" t="str">
        <f>PROPER(assembly_staff_import[[#This Row],[First MI Name via NAME_SOURCE_KEY TEXT]])</f>
        <v xml:space="preserve"> J. Michael</v>
      </c>
      <c r="M1429" t="s">
        <v>14948</v>
      </c>
      <c r="N1429" t="str">
        <f>LOWER(CONCATENATE(assembly_staff_import[[#This Row],[Last Name]],LEFT(assembly_staff_import[[#This Row],[First Name (no initial)]],1),"@nyassembly.gov"))</f>
        <v>mergesj@nyassembly.gov</v>
      </c>
      <c r="O1429" t="s">
        <v>30304</v>
      </c>
      <c r="P1429" t="e">
        <f>VLOOKUP(assembly_staff_import[[#This Row],[Full Name]],[3]!PEOPLE_March_20[#Data],1,0)</f>
        <v>#REF!</v>
      </c>
      <c r="Q1429" t="e">
        <f>VLOOKUP(assembly_staff_import[[#This Row],[Full Name]],[3]!Table17[#Data],3,0)</f>
        <v>#REF!</v>
      </c>
      <c r="R1429" t="e">
        <f>VLOOKUP(assembly_staff_import[[#This Row],[Formatted Works for Group]],[3]!Table7[#Data],1,0)</f>
        <v>#REF!</v>
      </c>
      <c r="S1429"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29" s="20" t="str">
        <f>TRIM(assembly_staff_import[[#This Row],[NAME_SOURCE_KEY]])</f>
        <v>MERGES, J. MICHAEL</v>
      </c>
      <c r="U1429" t="s">
        <v>30305</v>
      </c>
      <c r="V1429" t="s">
        <v>30306</v>
      </c>
      <c r="W1429" t="s">
        <v>30307</v>
      </c>
      <c r="Y1429"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29" t="s">
        <v>30270</v>
      </c>
      <c r="AA1429" t="e">
        <f>VLOOKUP(assembly_staff_import[[#This Row],[Formatted and corrected Works for Group Text]],[3]!Table4[#Data],1,0)</f>
        <v>#REF!</v>
      </c>
      <c r="AB1429" t="e">
        <f>VLOOKUP(assembly_staff_import[[#This Row],[Formatted and corrected Works for Group Text]],[3]!Table5[#Data],2,0)</f>
        <v>#REF!</v>
      </c>
      <c r="AC1429" t="str">
        <f>IF(TRIM(assembly_staff_import[[#This Row],[PUBLIC INFO ADDR_SOURCE_KEY]])="CAPITOL, ALBANY", "Legislative / Capitol Office", "District Office")</f>
        <v>Legislative / Capitol Office</v>
      </c>
      <c r="AD1429" t="s">
        <v>30271</v>
      </c>
      <c r="AE1429" t="s">
        <v>30272</v>
      </c>
      <c r="AF1429" t="str">
        <f t="shared" si="74"/>
        <v xml:space="preserve">220 </v>
      </c>
      <c r="AG1429" t="s">
        <v>30273</v>
      </c>
      <c r="AH1429" t="s">
        <v>30308</v>
      </c>
      <c r="AI1429" t="s">
        <v>30309</v>
      </c>
      <c r="AJ1429" t="s">
        <v>23493</v>
      </c>
    </row>
    <row r="1430" spans="1:36" x14ac:dyDescent="0.2">
      <c r="A1430" t="str">
        <f>TRIM(PROPER((assembly_staff_import[[#This Row],[First MI Name via NAME_SOURCE_KEY TEXT]]&amp;" "&amp;assembly_staff_import[[#This Row],[Last Name via NAME_SOURCE_KEY TEXT]]&amp;" "&amp;assembly_staff_import[[#This Row],[Suffix via NAME_SOURCE_KEY]])))</f>
        <v>Jessica M Baxter</v>
      </c>
      <c r="B1430" t="str">
        <f>TRIM(CONCATENATE(TRIM(assembly_staff_import[[#This Row],[Full Name]]), ", ", assembly_staff_import[[#This Row],[Title]]))</f>
        <v>Jessica M Baxter, Chamber Brdcst Coord</v>
      </c>
      <c r="C1430" t="e">
        <f>assembly_staff_import[[#This Row],[Vlookup_groups]]</f>
        <v>#REF!</v>
      </c>
      <c r="D1430" t="str">
        <f>IF(assembly_staff_import[[#This Row],[Legislative Staff Type]]="Personal",assembly_staff_import[[#This Row],[Formatted Personal Staff Office]],"")</f>
        <v/>
      </c>
      <c r="E1430" t="s">
        <v>65</v>
      </c>
      <c r="F1430" s="19" t="s">
        <v>10913</v>
      </c>
      <c r="G1430" t="s">
        <v>1237</v>
      </c>
      <c r="H1430" t="str">
        <f>TRIM(PROPER((assembly_staff_import[[#This Row],[Last Name via NAME_SOURCE_KEY TEXT]]&amp;" "&amp;assembly_staff_import[[#This Row],[Suffix via NAME_SOURCE_KEY]])))</f>
        <v>Baxter</v>
      </c>
      <c r="I1430" t="str">
        <f>PROPER(assembly_staff_import[[#This Row],[JOB TITLE_SOURCE_KEY]])</f>
        <v xml:space="preserve">Chamber Brdcst Coord                       </v>
      </c>
      <c r="J1430" t="s">
        <v>72</v>
      </c>
      <c r="K1430" t="str">
        <f>IF(assembly_staff_import[[#This Row],[Legislative Staff Type]]="Personal",assembly_staff_import[[#This Row],[Vlookup Reports To Person]], "")</f>
        <v/>
      </c>
      <c r="L1430" t="str">
        <f>PROPER(assembly_staff_import[[#This Row],[First MI Name via NAME_SOURCE_KEY TEXT]])</f>
        <v xml:space="preserve"> Jessica M</v>
      </c>
      <c r="M1430" t="s">
        <v>15869</v>
      </c>
      <c r="N1430" t="str">
        <f>LOWER(CONCATENATE(assembly_staff_import[[#This Row],[Last Name]],LEFT(assembly_staff_import[[#This Row],[First Name (no initial)]],1),"@nyassembly.gov"))</f>
        <v>baxterj@nyassembly.gov</v>
      </c>
      <c r="O1430" t="s">
        <v>12902</v>
      </c>
      <c r="P1430" t="e">
        <f>VLOOKUP(assembly_staff_import[[#This Row],[Full Name]],[3]!PEOPLE_March_20[#Data],1,0)</f>
        <v>#REF!</v>
      </c>
      <c r="Q1430" t="e">
        <f>VLOOKUP(assembly_staff_import[[#This Row],[Full Name]],[3]!Table17[#Data],3,0)</f>
        <v>#REF!</v>
      </c>
      <c r="R1430" t="e">
        <f>VLOOKUP(assembly_staff_import[[#This Row],[Formatted Works for Group]],[3]!Table7[#Data],1,0)</f>
        <v>#REF!</v>
      </c>
      <c r="S1430"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30" s="20" t="str">
        <f>TRIM(assembly_staff_import[[#This Row],[NAME_SOURCE_KEY]])</f>
        <v>BAXTER, JESSICA M</v>
      </c>
      <c r="U1430" t="s">
        <v>30310</v>
      </c>
      <c r="V1430" t="s">
        <v>30311</v>
      </c>
      <c r="W1430" t="s">
        <v>30312</v>
      </c>
      <c r="Y1430"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30" t="s">
        <v>30270</v>
      </c>
      <c r="AA1430" t="e">
        <f>VLOOKUP(assembly_staff_import[[#This Row],[Formatted and corrected Works for Group Text]],[3]!Table4[#Data],1,0)</f>
        <v>#REF!</v>
      </c>
      <c r="AB1430" t="e">
        <f>VLOOKUP(assembly_staff_import[[#This Row],[Formatted and corrected Works for Group Text]],[3]!Table5[#Data],2,0)</f>
        <v>#REF!</v>
      </c>
      <c r="AC1430" t="str">
        <f>IF(TRIM(assembly_staff_import[[#This Row],[PUBLIC INFO ADDR_SOURCE_KEY]])="CAPITOL, ALBANY", "Legislative / Capitol Office", "District Office")</f>
        <v>Legislative / Capitol Office</v>
      </c>
      <c r="AD1430" t="s">
        <v>30271</v>
      </c>
      <c r="AE1430" t="s">
        <v>30272</v>
      </c>
      <c r="AF1430" t="str">
        <f t="shared" si="74"/>
        <v xml:space="preserve">220 </v>
      </c>
      <c r="AG1430" t="s">
        <v>30273</v>
      </c>
      <c r="AH1430" t="s">
        <v>30313</v>
      </c>
      <c r="AI1430" t="s">
        <v>30314</v>
      </c>
      <c r="AJ1430" t="s">
        <v>23493</v>
      </c>
    </row>
    <row r="1431" spans="1:36" x14ac:dyDescent="0.2">
      <c r="A1431" t="str">
        <f>TRIM(PROPER((assembly_staff_import[[#This Row],[First MI Name via NAME_SOURCE_KEY TEXT]]&amp;" "&amp;assembly_staff_import[[#This Row],[Last Name via NAME_SOURCE_KEY TEXT]]&amp;" "&amp;assembly_staff_import[[#This Row],[Suffix via NAME_SOURCE_KEY]])))</f>
        <v>Kathleen G Deleo</v>
      </c>
      <c r="B1431" t="str">
        <f>TRIM(CONCATENATE(TRIM(assembly_staff_import[[#This Row],[Full Name]]), ", ", assembly_staff_import[[#This Row],[Title]]))</f>
        <v>Kathleen G Deleo, Secy</v>
      </c>
      <c r="C1431" t="e">
        <f>assembly_staff_import[[#This Row],[Vlookup_groups]]</f>
        <v>#REF!</v>
      </c>
      <c r="D1431" t="str">
        <f>IF(assembly_staff_import[[#This Row],[Legislative Staff Type]]="Personal",assembly_staff_import[[#This Row],[Formatted Personal Staff Office]],"")</f>
        <v/>
      </c>
      <c r="E1431" t="s">
        <v>65</v>
      </c>
      <c r="F1431" s="19" t="s">
        <v>10913</v>
      </c>
      <c r="G1431" t="s">
        <v>1237</v>
      </c>
      <c r="H1431" t="str">
        <f>TRIM(PROPER((assembly_staff_import[[#This Row],[Last Name via NAME_SOURCE_KEY TEXT]]&amp;" "&amp;assembly_staff_import[[#This Row],[Suffix via NAME_SOURCE_KEY]])))</f>
        <v>Deleo</v>
      </c>
      <c r="I1431" t="str">
        <f>PROPER(assembly_staff_import[[#This Row],[JOB TITLE_SOURCE_KEY]])</f>
        <v xml:space="preserve">Secy                                       </v>
      </c>
      <c r="J1431" t="s">
        <v>72</v>
      </c>
      <c r="K1431" t="str">
        <f>IF(assembly_staff_import[[#This Row],[Legislative Staff Type]]="Personal",assembly_staff_import[[#This Row],[Vlookup Reports To Person]], "")</f>
        <v/>
      </c>
      <c r="L1431" t="str">
        <f>PROPER(assembly_staff_import[[#This Row],[First MI Name via NAME_SOURCE_KEY TEXT]])</f>
        <v xml:space="preserve"> Kathleen G</v>
      </c>
      <c r="M1431" t="s">
        <v>15367</v>
      </c>
      <c r="N1431" t="str">
        <f>LOWER(CONCATENATE(assembly_staff_import[[#This Row],[Last Name]],LEFT(assembly_staff_import[[#This Row],[First Name (no initial)]],1),"@nyassembly.gov"))</f>
        <v>deleok@nyassembly.gov</v>
      </c>
      <c r="O1431" t="s">
        <v>18998</v>
      </c>
      <c r="P1431" t="e">
        <f>VLOOKUP(assembly_staff_import[[#This Row],[Full Name]],[3]!PEOPLE_March_20[#Data],1,0)</f>
        <v>#REF!</v>
      </c>
      <c r="Q1431" t="e">
        <f>VLOOKUP(assembly_staff_import[[#This Row],[Full Name]],[3]!Table17[#Data],3,0)</f>
        <v>#REF!</v>
      </c>
      <c r="R1431" t="e">
        <f>VLOOKUP(assembly_staff_import[[#This Row],[Formatted Works for Group]],[3]!Table7[#Data],1,0)</f>
        <v>#REF!</v>
      </c>
      <c r="S1431"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31" s="20" t="str">
        <f>TRIM(assembly_staff_import[[#This Row],[NAME_SOURCE_KEY]])</f>
        <v>DELEO, KATHLEEN G</v>
      </c>
      <c r="U1431" t="s">
        <v>30315</v>
      </c>
      <c r="V1431" t="s">
        <v>30316</v>
      </c>
      <c r="W1431" t="s">
        <v>30317</v>
      </c>
      <c r="Y1431"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31" t="s">
        <v>30270</v>
      </c>
      <c r="AA1431" t="e">
        <f>VLOOKUP(assembly_staff_import[[#This Row],[Formatted and corrected Works for Group Text]],[3]!Table4[#Data],1,0)</f>
        <v>#REF!</v>
      </c>
      <c r="AB1431" t="e">
        <f>VLOOKUP(assembly_staff_import[[#This Row],[Formatted and corrected Works for Group Text]],[3]!Table5[#Data],2,0)</f>
        <v>#REF!</v>
      </c>
      <c r="AC1431" t="str">
        <f>IF(TRIM(assembly_staff_import[[#This Row],[PUBLIC INFO ADDR_SOURCE_KEY]])="CAPITOL, ALBANY", "Legislative / Capitol Office", "District Office")</f>
        <v>Legislative / Capitol Office</v>
      </c>
      <c r="AD1431" t="s">
        <v>30271</v>
      </c>
      <c r="AE1431" t="s">
        <v>30272</v>
      </c>
      <c r="AF1431" t="str">
        <f t="shared" si="74"/>
        <v xml:space="preserve">220 </v>
      </c>
      <c r="AG1431" t="s">
        <v>30273</v>
      </c>
      <c r="AH1431" t="s">
        <v>30318</v>
      </c>
      <c r="AI1431" t="s">
        <v>25947</v>
      </c>
      <c r="AJ1431" t="s">
        <v>23493</v>
      </c>
    </row>
    <row r="1432" spans="1:36" x14ac:dyDescent="0.2">
      <c r="A1432" t="str">
        <f>TRIM(PROPER((assembly_staff_import[[#This Row],[First MI Name via NAME_SOURCE_KEY TEXT]]&amp;" "&amp;assembly_staff_import[[#This Row],[Last Name via NAME_SOURCE_KEY TEXT]]&amp;" "&amp;assembly_staff_import[[#This Row],[Suffix via NAME_SOURCE_KEY]])))</f>
        <v>Laurie A St. Onge-Merges</v>
      </c>
      <c r="B1432" t="str">
        <f>TRIM(CONCATENATE(TRIM(assembly_staff_import[[#This Row],[Full Name]]), ", ", assembly_staff_import[[#This Row],[Title]]))</f>
        <v>Laurie A St. Onge-Merges, Audio Visual Asst</v>
      </c>
      <c r="C1432" t="e">
        <f>assembly_staff_import[[#This Row],[Vlookup_groups]]</f>
        <v>#REF!</v>
      </c>
      <c r="D1432" t="str">
        <f>IF(assembly_staff_import[[#This Row],[Legislative Staff Type]]="Personal",assembly_staff_import[[#This Row],[Formatted Personal Staff Office]],"")</f>
        <v/>
      </c>
      <c r="E1432" t="s">
        <v>65</v>
      </c>
      <c r="F1432" s="19" t="s">
        <v>10913</v>
      </c>
      <c r="G1432" t="s">
        <v>1237</v>
      </c>
      <c r="H1432" t="str">
        <f>TRIM(PROPER((assembly_staff_import[[#This Row],[Last Name via NAME_SOURCE_KEY TEXT]]&amp;" "&amp;assembly_staff_import[[#This Row],[Suffix via NAME_SOURCE_KEY]])))</f>
        <v>St. Onge-Merges</v>
      </c>
      <c r="I1432" t="str">
        <f>PROPER(assembly_staff_import[[#This Row],[JOB TITLE_SOURCE_KEY]])</f>
        <v xml:space="preserve">Audio Visual Asst                          </v>
      </c>
      <c r="J1432" t="s">
        <v>72</v>
      </c>
      <c r="K1432" t="str">
        <f>IF(assembly_staff_import[[#This Row],[Legislative Staff Type]]="Personal",assembly_staff_import[[#This Row],[Vlookup Reports To Person]], "")</f>
        <v/>
      </c>
      <c r="L1432" t="str">
        <f>PROPER(assembly_staff_import[[#This Row],[First MI Name via NAME_SOURCE_KEY TEXT]])</f>
        <v xml:space="preserve"> Laurie A</v>
      </c>
      <c r="M1432" t="s">
        <v>14551</v>
      </c>
      <c r="N1432" t="str">
        <f>LOWER(CONCATENATE(assembly_staff_import[[#This Row],[Last Name]],LEFT(assembly_staff_import[[#This Row],[First Name (no initial)]],1),"@nyassembly.gov"))</f>
        <v>st. onge-mergesl@nyassembly.gov</v>
      </c>
      <c r="O1432" t="s">
        <v>18671</v>
      </c>
      <c r="P1432" t="e">
        <f>VLOOKUP(assembly_staff_import[[#This Row],[Full Name]],[3]!PEOPLE_March_20[#Data],1,0)</f>
        <v>#REF!</v>
      </c>
      <c r="Q1432" t="e">
        <f>VLOOKUP(assembly_staff_import[[#This Row],[Full Name]],[3]!Table17[#Data],3,0)</f>
        <v>#REF!</v>
      </c>
      <c r="R1432" t="e">
        <f>VLOOKUP(assembly_staff_import[[#This Row],[Formatted Works for Group]],[3]!Table7[#Data],1,0)</f>
        <v>#REF!</v>
      </c>
      <c r="S1432"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32" s="20" t="str">
        <f>TRIM(assembly_staff_import[[#This Row],[NAME_SOURCE_KEY]])</f>
        <v>ST. ONGE-MERGES, LAURIE A</v>
      </c>
      <c r="U1432" t="s">
        <v>30319</v>
      </c>
      <c r="V1432" t="s">
        <v>30320</v>
      </c>
      <c r="W1432" t="s">
        <v>24893</v>
      </c>
      <c r="Y1432"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32" t="s">
        <v>30270</v>
      </c>
      <c r="AA1432" t="e">
        <f>VLOOKUP(assembly_staff_import[[#This Row],[Formatted and corrected Works for Group Text]],[3]!Table4[#Data],1,0)</f>
        <v>#REF!</v>
      </c>
      <c r="AB1432" t="e">
        <f>VLOOKUP(assembly_staff_import[[#This Row],[Formatted and corrected Works for Group Text]],[3]!Table5[#Data],2,0)</f>
        <v>#REF!</v>
      </c>
      <c r="AC1432" t="str">
        <f>IF(TRIM(assembly_staff_import[[#This Row],[PUBLIC INFO ADDR_SOURCE_KEY]])="CAPITOL, ALBANY", "Legislative / Capitol Office", "District Office")</f>
        <v>Legislative / Capitol Office</v>
      </c>
      <c r="AD1432" t="s">
        <v>30271</v>
      </c>
      <c r="AE1432" t="s">
        <v>30272</v>
      </c>
      <c r="AF1432" t="str">
        <f t="shared" si="74"/>
        <v xml:space="preserve">220 </v>
      </c>
      <c r="AG1432" t="s">
        <v>30273</v>
      </c>
      <c r="AH1432" t="s">
        <v>30321</v>
      </c>
      <c r="AI1432" t="s">
        <v>30322</v>
      </c>
      <c r="AJ1432" t="s">
        <v>23493</v>
      </c>
    </row>
    <row r="1433" spans="1:36" x14ac:dyDescent="0.2">
      <c r="A1433" t="str">
        <f>TRIM(PROPER((assembly_staff_import[[#This Row],[First MI Name via NAME_SOURCE_KEY TEXT]]&amp;" "&amp;assembly_staff_import[[#This Row],[Last Name via NAME_SOURCE_KEY TEXT]]&amp;" "&amp;assembly_staff_import[[#This Row],[Suffix via NAME_SOURCE_KEY]])))</f>
        <v>Loren T Arrington</v>
      </c>
      <c r="B1433" t="str">
        <f>TRIM(CONCATENATE(TRIM(assembly_staff_import[[#This Row],[Full Name]]), ", ", assembly_staff_import[[#This Row],[Title]]))</f>
        <v>Loren T Arrington, Tech/Videographer</v>
      </c>
      <c r="C1433" t="e">
        <f>assembly_staff_import[[#This Row],[Vlookup_groups]]</f>
        <v>#REF!</v>
      </c>
      <c r="D1433" t="str">
        <f>IF(assembly_staff_import[[#This Row],[Legislative Staff Type]]="Personal",assembly_staff_import[[#This Row],[Formatted Personal Staff Office]],"")</f>
        <v/>
      </c>
      <c r="E1433" t="s">
        <v>65</v>
      </c>
      <c r="F1433" s="19" t="s">
        <v>10913</v>
      </c>
      <c r="G1433" t="s">
        <v>1237</v>
      </c>
      <c r="H1433" t="str">
        <f>TRIM(PROPER((assembly_staff_import[[#This Row],[Last Name via NAME_SOURCE_KEY TEXT]]&amp;" "&amp;assembly_staff_import[[#This Row],[Suffix via NAME_SOURCE_KEY]])))</f>
        <v>Arrington</v>
      </c>
      <c r="I1433" t="str">
        <f>PROPER(assembly_staff_import[[#This Row],[JOB TITLE_SOURCE_KEY]])</f>
        <v xml:space="preserve">Tech/Videographer                          </v>
      </c>
      <c r="J1433" t="s">
        <v>72</v>
      </c>
      <c r="K1433" t="str">
        <f>IF(assembly_staff_import[[#This Row],[Legislative Staff Type]]="Personal",assembly_staff_import[[#This Row],[Vlookup Reports To Person]], "")</f>
        <v/>
      </c>
      <c r="L1433" t="str">
        <f>PROPER(assembly_staff_import[[#This Row],[First MI Name via NAME_SOURCE_KEY TEXT]])</f>
        <v xml:space="preserve"> Loren T</v>
      </c>
      <c r="M1433" t="s">
        <v>12320</v>
      </c>
      <c r="N1433" t="str">
        <f>LOWER(CONCATENATE(assembly_staff_import[[#This Row],[Last Name]],LEFT(assembly_staff_import[[#This Row],[First Name (no initial)]],1),"@nyassembly.gov"))</f>
        <v>arringtonl@nyassembly.gov</v>
      </c>
      <c r="O1433" t="s">
        <v>30323</v>
      </c>
      <c r="P1433" t="e">
        <f>VLOOKUP(assembly_staff_import[[#This Row],[Full Name]],[3]!PEOPLE_March_20[#Data],1,0)</f>
        <v>#REF!</v>
      </c>
      <c r="Q1433" t="e">
        <f>VLOOKUP(assembly_staff_import[[#This Row],[Full Name]],[3]!Table17[#Data],3,0)</f>
        <v>#REF!</v>
      </c>
      <c r="R1433" t="e">
        <f>VLOOKUP(assembly_staff_import[[#This Row],[Formatted Works for Group]],[3]!Table7[#Data],1,0)</f>
        <v>#REF!</v>
      </c>
      <c r="S1433"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33" s="20" t="str">
        <f>TRIM(assembly_staff_import[[#This Row],[NAME_SOURCE_KEY]])</f>
        <v>ARRINGTON, LOREN T</v>
      </c>
      <c r="U1433" t="s">
        <v>30324</v>
      </c>
      <c r="V1433" t="s">
        <v>30325</v>
      </c>
      <c r="W1433" t="s">
        <v>30326</v>
      </c>
      <c r="Y1433"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33" t="s">
        <v>30270</v>
      </c>
      <c r="AA1433" t="e">
        <f>VLOOKUP(assembly_staff_import[[#This Row],[Formatted and corrected Works for Group Text]],[3]!Table4[#Data],1,0)</f>
        <v>#REF!</v>
      </c>
      <c r="AB1433" t="e">
        <f>VLOOKUP(assembly_staff_import[[#This Row],[Formatted and corrected Works for Group Text]],[3]!Table5[#Data],2,0)</f>
        <v>#REF!</v>
      </c>
      <c r="AC1433" t="str">
        <f>IF(TRIM(assembly_staff_import[[#This Row],[PUBLIC INFO ADDR_SOURCE_KEY]])="CAPITOL, ALBANY", "Legislative / Capitol Office", "District Office")</f>
        <v>Legislative / Capitol Office</v>
      </c>
      <c r="AD1433" t="s">
        <v>30271</v>
      </c>
      <c r="AE1433" t="s">
        <v>30272</v>
      </c>
      <c r="AF1433" t="str">
        <f t="shared" si="74"/>
        <v xml:space="preserve">220 </v>
      </c>
      <c r="AG1433" t="s">
        <v>30273</v>
      </c>
      <c r="AH1433" t="s">
        <v>30327</v>
      </c>
      <c r="AI1433" t="s">
        <v>30278</v>
      </c>
      <c r="AJ1433" t="s">
        <v>23493</v>
      </c>
    </row>
    <row r="1434" spans="1:36" x14ac:dyDescent="0.2">
      <c r="A1434" t="str">
        <f>TRIM(PROPER((assembly_staff_import[[#This Row],[First MI Name via NAME_SOURCE_KEY TEXT]]&amp;" "&amp;assembly_staff_import[[#This Row],[Last Name via NAME_SOURCE_KEY TEXT]]&amp;" "&amp;assembly_staff_import[[#This Row],[Suffix via NAME_SOURCE_KEY]])))</f>
        <v>Michael A Falvo</v>
      </c>
      <c r="B1434" t="str">
        <f>TRIM(CONCATENATE(TRIM(assembly_staff_import[[#This Row],[Full Name]]), ", ", assembly_staff_import[[#This Row],[Title]]))</f>
        <v>Michael A Falvo, Media Coord</v>
      </c>
      <c r="C1434" t="e">
        <f>assembly_staff_import[[#This Row],[Vlookup_groups]]</f>
        <v>#REF!</v>
      </c>
      <c r="D1434" t="str">
        <f>IF(assembly_staff_import[[#This Row],[Legislative Staff Type]]="Personal",assembly_staff_import[[#This Row],[Formatted Personal Staff Office]],"")</f>
        <v/>
      </c>
      <c r="E1434" t="s">
        <v>65</v>
      </c>
      <c r="F1434" s="19" t="s">
        <v>10913</v>
      </c>
      <c r="G1434" t="s">
        <v>1237</v>
      </c>
      <c r="H1434" t="str">
        <f>TRIM(PROPER((assembly_staff_import[[#This Row],[Last Name via NAME_SOURCE_KEY TEXT]]&amp;" "&amp;assembly_staff_import[[#This Row],[Suffix via NAME_SOURCE_KEY]])))</f>
        <v>Falvo</v>
      </c>
      <c r="I1434" t="str">
        <f>PROPER(assembly_staff_import[[#This Row],[JOB TITLE_SOURCE_KEY]])</f>
        <v xml:space="preserve">Media Coord                                </v>
      </c>
      <c r="J1434" t="s">
        <v>72</v>
      </c>
      <c r="K1434" t="str">
        <f>IF(assembly_staff_import[[#This Row],[Legislative Staff Type]]="Personal",assembly_staff_import[[#This Row],[Vlookup Reports To Person]], "")</f>
        <v/>
      </c>
      <c r="L1434" t="str">
        <f>PROPER(assembly_staff_import[[#This Row],[First MI Name via NAME_SOURCE_KEY TEXT]])</f>
        <v xml:space="preserve"> Michael A</v>
      </c>
      <c r="M1434" t="s">
        <v>12064</v>
      </c>
      <c r="N1434" t="str">
        <f>LOWER(CONCATENATE(assembly_staff_import[[#This Row],[Last Name]],LEFT(assembly_staff_import[[#This Row],[First Name (no initial)]],1),"@nyassembly.gov"))</f>
        <v>falvom@nyassembly.gov</v>
      </c>
      <c r="O1434" t="s">
        <v>3705</v>
      </c>
      <c r="P1434" t="e">
        <f>VLOOKUP(assembly_staff_import[[#This Row],[Full Name]],[3]!PEOPLE_March_20[#Data],1,0)</f>
        <v>#REF!</v>
      </c>
      <c r="Q1434" t="e">
        <f>VLOOKUP(assembly_staff_import[[#This Row],[Full Name]],[3]!Table17[#Data],3,0)</f>
        <v>#REF!</v>
      </c>
      <c r="R1434" t="e">
        <f>VLOOKUP(assembly_staff_import[[#This Row],[Formatted Works for Group]],[3]!Table7[#Data],1,0)</f>
        <v>#REF!</v>
      </c>
      <c r="S1434"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34" s="20" t="str">
        <f>TRIM(assembly_staff_import[[#This Row],[NAME_SOURCE_KEY]])</f>
        <v>FALVO, MICHAEL A</v>
      </c>
      <c r="U1434" t="s">
        <v>30328</v>
      </c>
      <c r="V1434" t="s">
        <v>30329</v>
      </c>
      <c r="W1434" t="s">
        <v>27017</v>
      </c>
      <c r="Y1434"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34" t="s">
        <v>30270</v>
      </c>
      <c r="AA1434" t="e">
        <f>VLOOKUP(assembly_staff_import[[#This Row],[Formatted and corrected Works for Group Text]],[3]!Table4[#Data],1,0)</f>
        <v>#REF!</v>
      </c>
      <c r="AB1434" t="e">
        <f>VLOOKUP(assembly_staff_import[[#This Row],[Formatted and corrected Works for Group Text]],[3]!Table5[#Data],2,0)</f>
        <v>#REF!</v>
      </c>
      <c r="AC1434" t="str">
        <f>IF(TRIM(assembly_staff_import[[#This Row],[PUBLIC INFO ADDR_SOURCE_KEY]])="CAPITOL, ALBANY", "Legislative / Capitol Office", "District Office")</f>
        <v>Legislative / Capitol Office</v>
      </c>
      <c r="AD1434" t="s">
        <v>30271</v>
      </c>
      <c r="AE1434" t="s">
        <v>30272</v>
      </c>
      <c r="AF1434" t="str">
        <f t="shared" si="74"/>
        <v xml:space="preserve">220 </v>
      </c>
      <c r="AG1434" t="s">
        <v>30273</v>
      </c>
      <c r="AH1434" t="s">
        <v>30330</v>
      </c>
      <c r="AI1434" t="s">
        <v>23716</v>
      </c>
      <c r="AJ1434" t="s">
        <v>23493</v>
      </c>
    </row>
    <row r="1435" spans="1:36" x14ac:dyDescent="0.2">
      <c r="A1435" t="str">
        <f>TRIM(PROPER((assembly_staff_import[[#This Row],[First MI Name via NAME_SOURCE_KEY TEXT]]&amp;" "&amp;assembly_staff_import[[#This Row],[Last Name via NAME_SOURCE_KEY TEXT]]&amp;" "&amp;assembly_staff_import[[#This Row],[Suffix via NAME_SOURCE_KEY]])))</f>
        <v>Nicole S Wason</v>
      </c>
      <c r="B1435" t="str">
        <f>TRIM(CONCATENATE(TRIM(assembly_staff_import[[#This Row],[Full Name]]), ", ", assembly_staff_import[[#This Row],[Title]]))</f>
        <v>Nicole S Wason, Audio Visual Aide</v>
      </c>
      <c r="C1435" t="e">
        <f>assembly_staff_import[[#This Row],[Vlookup_groups]]</f>
        <v>#REF!</v>
      </c>
      <c r="D1435" t="str">
        <f>IF(assembly_staff_import[[#This Row],[Legislative Staff Type]]="Personal",assembly_staff_import[[#This Row],[Formatted Personal Staff Office]],"")</f>
        <v/>
      </c>
      <c r="E1435" t="s">
        <v>65</v>
      </c>
      <c r="F1435" s="19" t="s">
        <v>10913</v>
      </c>
      <c r="G1435" t="s">
        <v>1237</v>
      </c>
      <c r="H1435" t="str">
        <f>TRIM(PROPER((assembly_staff_import[[#This Row],[Last Name via NAME_SOURCE_KEY TEXT]]&amp;" "&amp;assembly_staff_import[[#This Row],[Suffix via NAME_SOURCE_KEY]])))</f>
        <v>Wason</v>
      </c>
      <c r="I1435" t="str">
        <f>PROPER(assembly_staff_import[[#This Row],[JOB TITLE_SOURCE_KEY]])</f>
        <v xml:space="preserve">Audio Visual Aide                          </v>
      </c>
      <c r="J1435" t="s">
        <v>72</v>
      </c>
      <c r="K1435" t="str">
        <f>IF(assembly_staff_import[[#This Row],[Legislative Staff Type]]="Personal",assembly_staff_import[[#This Row],[Vlookup Reports To Person]], "")</f>
        <v/>
      </c>
      <c r="L1435" t="str">
        <f>PROPER(assembly_staff_import[[#This Row],[First MI Name via NAME_SOURCE_KEY TEXT]])</f>
        <v xml:space="preserve"> Nicole S</v>
      </c>
      <c r="M1435" t="s">
        <v>14485</v>
      </c>
      <c r="N1435" t="str">
        <f>LOWER(CONCATENATE(assembly_staff_import[[#This Row],[Last Name]],LEFT(assembly_staff_import[[#This Row],[First Name (no initial)]],1),"@nyassembly.gov"))</f>
        <v>wasonn@nyassembly.gov</v>
      </c>
      <c r="O1435" t="s">
        <v>23854</v>
      </c>
      <c r="P1435" t="e">
        <f>VLOOKUP(assembly_staff_import[[#This Row],[Full Name]],[3]!PEOPLE_March_20[#Data],1,0)</f>
        <v>#REF!</v>
      </c>
      <c r="Q1435" t="e">
        <f>VLOOKUP(assembly_staff_import[[#This Row],[Full Name]],[3]!Table17[#Data],3,0)</f>
        <v>#REF!</v>
      </c>
      <c r="R1435" t="e">
        <f>VLOOKUP(assembly_staff_import[[#This Row],[Formatted Works for Group]],[3]!Table7[#Data],1,0)</f>
        <v>#REF!</v>
      </c>
      <c r="S1435"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35" s="20" t="str">
        <f>TRIM(assembly_staff_import[[#This Row],[NAME_SOURCE_KEY]])</f>
        <v>WASON, NICOLE S</v>
      </c>
      <c r="U1435" t="s">
        <v>30331</v>
      </c>
      <c r="V1435" t="s">
        <v>30332</v>
      </c>
      <c r="W1435" t="s">
        <v>30333</v>
      </c>
      <c r="Y1435"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35" t="s">
        <v>30270</v>
      </c>
      <c r="AA1435" t="e">
        <f>VLOOKUP(assembly_staff_import[[#This Row],[Formatted and corrected Works for Group Text]],[3]!Table4[#Data],1,0)</f>
        <v>#REF!</v>
      </c>
      <c r="AB1435" t="e">
        <f>VLOOKUP(assembly_staff_import[[#This Row],[Formatted and corrected Works for Group Text]],[3]!Table5[#Data],2,0)</f>
        <v>#REF!</v>
      </c>
      <c r="AC1435" t="str">
        <f>IF(TRIM(assembly_staff_import[[#This Row],[PUBLIC INFO ADDR_SOURCE_KEY]])="CAPITOL, ALBANY", "Legislative / Capitol Office", "District Office")</f>
        <v>Legislative / Capitol Office</v>
      </c>
      <c r="AD1435" t="s">
        <v>30271</v>
      </c>
      <c r="AE1435" t="s">
        <v>30272</v>
      </c>
      <c r="AF1435" t="str">
        <f t="shared" si="74"/>
        <v xml:space="preserve">220 </v>
      </c>
      <c r="AG1435" t="s">
        <v>30273</v>
      </c>
      <c r="AH1435" t="s">
        <v>30334</v>
      </c>
      <c r="AI1435" t="s">
        <v>30335</v>
      </c>
      <c r="AJ1435" t="s">
        <v>23493</v>
      </c>
    </row>
    <row r="1436" spans="1:36" x14ac:dyDescent="0.2">
      <c r="A1436" t="str">
        <f>TRIM(PROPER((assembly_staff_import[[#This Row],[First MI Name via NAME_SOURCE_KEY TEXT]]&amp;" "&amp;assembly_staff_import[[#This Row],[Last Name via NAME_SOURCE_KEY TEXT]]&amp;" "&amp;assembly_staff_import[[#This Row],[Suffix via NAME_SOURCE_KEY]])))</f>
        <v>Richard J Mooney</v>
      </c>
      <c r="B1436" t="str">
        <f>TRIM(CONCATENATE(TRIM(assembly_staff_import[[#This Row],[Full Name]]), ", ", assembly_staff_import[[#This Row],[Title]]))</f>
        <v>Richard J Mooney, Audio Visual Director</v>
      </c>
      <c r="C1436" t="e">
        <f>assembly_staff_import[[#This Row],[Vlookup_groups]]</f>
        <v>#REF!</v>
      </c>
      <c r="D1436" t="str">
        <f>IF(assembly_staff_import[[#This Row],[Legislative Staff Type]]="Personal",assembly_staff_import[[#This Row],[Formatted Personal Staff Office]],"")</f>
        <v/>
      </c>
      <c r="E1436" t="s">
        <v>65</v>
      </c>
      <c r="F1436" s="19" t="s">
        <v>10913</v>
      </c>
      <c r="G1436" t="s">
        <v>1237</v>
      </c>
      <c r="H1436" t="str">
        <f>TRIM(PROPER((assembly_staff_import[[#This Row],[Last Name via NAME_SOURCE_KEY TEXT]]&amp;" "&amp;assembly_staff_import[[#This Row],[Suffix via NAME_SOURCE_KEY]])))</f>
        <v>Mooney</v>
      </c>
      <c r="I1436" t="str">
        <f>PROPER(assembly_staff_import[[#This Row],[JOB TITLE_SOURCE_KEY]])</f>
        <v xml:space="preserve">Audio Visual Director                      </v>
      </c>
      <c r="J1436" t="s">
        <v>72</v>
      </c>
      <c r="K1436" t="str">
        <f>IF(assembly_staff_import[[#This Row],[Legislative Staff Type]]="Personal",assembly_staff_import[[#This Row],[Vlookup Reports To Person]], "")</f>
        <v/>
      </c>
      <c r="L1436" t="str">
        <f>PROPER(assembly_staff_import[[#This Row],[First MI Name via NAME_SOURCE_KEY TEXT]])</f>
        <v xml:space="preserve"> Richard J</v>
      </c>
      <c r="M1436" t="s">
        <v>14922</v>
      </c>
      <c r="N1436" t="str">
        <f>LOWER(CONCATENATE(assembly_staff_import[[#This Row],[Last Name]],LEFT(assembly_staff_import[[#This Row],[First Name (no initial)]],1),"@nyassembly.gov"))</f>
        <v>mooneyr@nyassembly.gov</v>
      </c>
      <c r="O1436" t="s">
        <v>3996</v>
      </c>
      <c r="P1436" t="e">
        <f>VLOOKUP(assembly_staff_import[[#This Row],[Full Name]],[3]!PEOPLE_March_20[#Data],1,0)</f>
        <v>#REF!</v>
      </c>
      <c r="Q1436" t="e">
        <f>VLOOKUP(assembly_staff_import[[#This Row],[Full Name]],[3]!Table17[#Data],3,0)</f>
        <v>#REF!</v>
      </c>
      <c r="R1436" t="e">
        <f>VLOOKUP(assembly_staff_import[[#This Row],[Formatted Works for Group]],[3]!Table7[#Data],1,0)</f>
        <v>#REF!</v>
      </c>
      <c r="S1436"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36" s="20" t="str">
        <f>TRIM(assembly_staff_import[[#This Row],[NAME_SOURCE_KEY]])</f>
        <v>MOONEY, RICHARD J</v>
      </c>
      <c r="U1436" t="s">
        <v>30336</v>
      </c>
      <c r="V1436" t="s">
        <v>30337</v>
      </c>
      <c r="W1436" t="s">
        <v>29711</v>
      </c>
      <c r="Y1436"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36" t="s">
        <v>30270</v>
      </c>
      <c r="AA1436" t="e">
        <f>VLOOKUP(assembly_staff_import[[#This Row],[Formatted and corrected Works for Group Text]],[3]!Table4[#Data],1,0)</f>
        <v>#REF!</v>
      </c>
      <c r="AB1436" t="e">
        <f>VLOOKUP(assembly_staff_import[[#This Row],[Formatted and corrected Works for Group Text]],[3]!Table5[#Data],2,0)</f>
        <v>#REF!</v>
      </c>
      <c r="AC1436" t="str">
        <f>IF(TRIM(assembly_staff_import[[#This Row],[PUBLIC INFO ADDR_SOURCE_KEY]])="CAPITOL, ALBANY", "Legislative / Capitol Office", "District Office")</f>
        <v>Legislative / Capitol Office</v>
      </c>
      <c r="AD1436" t="s">
        <v>30271</v>
      </c>
      <c r="AE1436" t="s">
        <v>30272</v>
      </c>
      <c r="AF1436" t="str">
        <f t="shared" si="74"/>
        <v xml:space="preserve">220 </v>
      </c>
      <c r="AG1436" t="s">
        <v>30273</v>
      </c>
      <c r="AH1436" t="s">
        <v>30338</v>
      </c>
      <c r="AI1436" t="s">
        <v>30339</v>
      </c>
      <c r="AJ1436" t="s">
        <v>23493</v>
      </c>
    </row>
    <row r="1437" spans="1:36" x14ac:dyDescent="0.2">
      <c r="A1437" t="str">
        <f>TRIM(PROPER((assembly_staff_import[[#This Row],[First MI Name via NAME_SOURCE_KEY TEXT]]&amp;" "&amp;assembly_staff_import[[#This Row],[Last Name via NAME_SOURCE_KEY TEXT]]&amp;" "&amp;assembly_staff_import[[#This Row],[Suffix via NAME_SOURCE_KEY]])))</f>
        <v>Richard T Haddard</v>
      </c>
      <c r="B1437" t="str">
        <f>TRIM(CONCATENATE(TRIM(assembly_staff_import[[#This Row],[Full Name]]), ", ", assembly_staff_import[[#This Row],[Title]]))</f>
        <v>Richard T Haddard, Chief Engineer</v>
      </c>
      <c r="C1437" t="e">
        <f>assembly_staff_import[[#This Row],[Vlookup_groups]]</f>
        <v>#REF!</v>
      </c>
      <c r="D1437" t="str">
        <f>IF(assembly_staff_import[[#This Row],[Legislative Staff Type]]="Personal",assembly_staff_import[[#This Row],[Formatted Personal Staff Office]],"")</f>
        <v/>
      </c>
      <c r="E1437" t="s">
        <v>65</v>
      </c>
      <c r="F1437" s="19" t="s">
        <v>10913</v>
      </c>
      <c r="G1437" t="s">
        <v>1237</v>
      </c>
      <c r="H1437" t="str">
        <f>TRIM(PROPER((assembly_staff_import[[#This Row],[Last Name via NAME_SOURCE_KEY TEXT]]&amp;" "&amp;assembly_staff_import[[#This Row],[Suffix via NAME_SOURCE_KEY]])))</f>
        <v>Haddard</v>
      </c>
      <c r="I1437" t="str">
        <f>PROPER(assembly_staff_import[[#This Row],[JOB TITLE_SOURCE_KEY]])</f>
        <v xml:space="preserve">Chief Engineer                             </v>
      </c>
      <c r="J1437" t="s">
        <v>72</v>
      </c>
      <c r="K1437" t="str">
        <f>IF(assembly_staff_import[[#This Row],[Legislative Staff Type]]="Personal",assembly_staff_import[[#This Row],[Vlookup Reports To Person]], "")</f>
        <v/>
      </c>
      <c r="L1437" t="str">
        <f>PROPER(assembly_staff_import[[#This Row],[First MI Name via NAME_SOURCE_KEY TEXT]])</f>
        <v xml:space="preserve"> Richard T</v>
      </c>
      <c r="M1437" t="s">
        <v>15356</v>
      </c>
      <c r="N1437" t="str">
        <f>LOWER(CONCATENATE(assembly_staff_import[[#This Row],[Last Name]],LEFT(assembly_staff_import[[#This Row],[First Name (no initial)]],1),"@nyassembly.gov"))</f>
        <v>haddardr@nyassembly.gov</v>
      </c>
      <c r="O1437" t="s">
        <v>3996</v>
      </c>
      <c r="P1437" t="e">
        <f>VLOOKUP(assembly_staff_import[[#This Row],[Full Name]],[3]!PEOPLE_March_20[#Data],1,0)</f>
        <v>#REF!</v>
      </c>
      <c r="Q1437" t="e">
        <f>VLOOKUP(assembly_staff_import[[#This Row],[Full Name]],[3]!Table17[#Data],3,0)</f>
        <v>#REF!</v>
      </c>
      <c r="R1437" t="e">
        <f>VLOOKUP(assembly_staff_import[[#This Row],[Formatted Works for Group]],[3]!Table7[#Data],1,0)</f>
        <v>#REF!</v>
      </c>
      <c r="S1437"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37" s="20" t="str">
        <f>TRIM(assembly_staff_import[[#This Row],[NAME_SOURCE_KEY]])</f>
        <v>HADDARD, RICHARD T</v>
      </c>
      <c r="U1437" t="s">
        <v>30340</v>
      </c>
      <c r="V1437" t="s">
        <v>30341</v>
      </c>
      <c r="W1437" t="s">
        <v>30342</v>
      </c>
      <c r="Y1437"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37" t="s">
        <v>30270</v>
      </c>
      <c r="AA1437" t="e">
        <f>VLOOKUP(assembly_staff_import[[#This Row],[Formatted and corrected Works for Group Text]],[3]!Table4[#Data],1,0)</f>
        <v>#REF!</v>
      </c>
      <c r="AB1437" t="e">
        <f>VLOOKUP(assembly_staff_import[[#This Row],[Formatted and corrected Works for Group Text]],[3]!Table5[#Data],2,0)</f>
        <v>#REF!</v>
      </c>
      <c r="AC1437" t="str">
        <f>IF(TRIM(assembly_staff_import[[#This Row],[PUBLIC INFO ADDR_SOURCE_KEY]])="CAPITOL, ALBANY", "Legislative / Capitol Office", "District Office")</f>
        <v>Legislative / Capitol Office</v>
      </c>
      <c r="AD1437" t="s">
        <v>30271</v>
      </c>
      <c r="AE1437" t="s">
        <v>30272</v>
      </c>
      <c r="AF1437" t="str">
        <f t="shared" si="74"/>
        <v xml:space="preserve">220 </v>
      </c>
      <c r="AG1437" t="s">
        <v>30273</v>
      </c>
      <c r="AH1437" t="s">
        <v>30343</v>
      </c>
      <c r="AI1437" t="s">
        <v>30344</v>
      </c>
      <c r="AJ1437" t="s">
        <v>23493</v>
      </c>
    </row>
    <row r="1438" spans="1:36" x14ac:dyDescent="0.2">
      <c r="A1438" t="str">
        <f>TRIM(PROPER((assembly_staff_import[[#This Row],[First MI Name via NAME_SOURCE_KEY TEXT]]&amp;" "&amp;assembly_staff_import[[#This Row],[Last Name via NAME_SOURCE_KEY TEXT]]&amp;" "&amp;assembly_staff_import[[#This Row],[Suffix via NAME_SOURCE_KEY]])))</f>
        <v>Shannon M Straney</v>
      </c>
      <c r="B1438" t="str">
        <f>TRIM(CONCATENATE(TRIM(assembly_staff_import[[#This Row],[Full Name]]), ", ", assembly_staff_import[[#This Row],[Title]]))</f>
        <v>Shannon M Straney, Tech/Videographer</v>
      </c>
      <c r="C1438" t="e">
        <f>assembly_staff_import[[#This Row],[Vlookup_groups]]</f>
        <v>#REF!</v>
      </c>
      <c r="D1438" t="str">
        <f>IF(assembly_staff_import[[#This Row],[Legislative Staff Type]]="Personal",assembly_staff_import[[#This Row],[Formatted Personal Staff Office]],"")</f>
        <v/>
      </c>
      <c r="E1438" t="s">
        <v>65</v>
      </c>
      <c r="F1438" s="19" t="s">
        <v>10913</v>
      </c>
      <c r="G1438" t="s">
        <v>1237</v>
      </c>
      <c r="H1438" t="str">
        <f>TRIM(PROPER((assembly_staff_import[[#This Row],[Last Name via NAME_SOURCE_KEY TEXT]]&amp;" "&amp;assembly_staff_import[[#This Row],[Suffix via NAME_SOURCE_KEY]])))</f>
        <v>Straney</v>
      </c>
      <c r="I1438" t="str">
        <f>PROPER(assembly_staff_import[[#This Row],[JOB TITLE_SOURCE_KEY]])</f>
        <v xml:space="preserve">Tech/Videographer                          </v>
      </c>
      <c r="J1438" t="s">
        <v>72</v>
      </c>
      <c r="K1438" t="str">
        <f>IF(assembly_staff_import[[#This Row],[Legislative Staff Type]]="Personal",assembly_staff_import[[#This Row],[Vlookup Reports To Person]], "")</f>
        <v/>
      </c>
      <c r="L1438" t="str">
        <f>PROPER(assembly_staff_import[[#This Row],[First MI Name via NAME_SOURCE_KEY TEXT]])</f>
        <v xml:space="preserve"> Shannon M</v>
      </c>
      <c r="M1438" t="s">
        <v>14530</v>
      </c>
      <c r="N1438" t="str">
        <f>LOWER(CONCATENATE(assembly_staff_import[[#This Row],[Last Name]],LEFT(assembly_staff_import[[#This Row],[First Name (no initial)]],1),"@nyassembly.gov"))</f>
        <v>straneys@nyassembly.gov</v>
      </c>
      <c r="O1438" t="s">
        <v>27149</v>
      </c>
      <c r="P1438" t="e">
        <f>VLOOKUP(assembly_staff_import[[#This Row],[Full Name]],[3]!PEOPLE_March_20[#Data],1,0)</f>
        <v>#REF!</v>
      </c>
      <c r="Q1438" t="e">
        <f>VLOOKUP(assembly_staff_import[[#This Row],[Full Name]],[3]!Table17[#Data],3,0)</f>
        <v>#REF!</v>
      </c>
      <c r="R1438" t="e">
        <f>VLOOKUP(assembly_staff_import[[#This Row],[Formatted Works for Group]],[3]!Table7[#Data],1,0)</f>
        <v>#REF!</v>
      </c>
      <c r="S1438"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38" s="20" t="str">
        <f>TRIM(assembly_staff_import[[#This Row],[NAME_SOURCE_KEY]])</f>
        <v>STRANEY, SHANNON M</v>
      </c>
      <c r="U1438" t="s">
        <v>30345</v>
      </c>
      <c r="V1438" t="s">
        <v>30346</v>
      </c>
      <c r="W1438" t="s">
        <v>30347</v>
      </c>
      <c r="Y1438"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38" t="s">
        <v>30270</v>
      </c>
      <c r="AA1438" t="e">
        <f>VLOOKUP(assembly_staff_import[[#This Row],[Formatted and corrected Works for Group Text]],[3]!Table4[#Data],1,0)</f>
        <v>#REF!</v>
      </c>
      <c r="AB1438" t="e">
        <f>VLOOKUP(assembly_staff_import[[#This Row],[Formatted and corrected Works for Group Text]],[3]!Table5[#Data],2,0)</f>
        <v>#REF!</v>
      </c>
      <c r="AC1438" t="str">
        <f>IF(TRIM(assembly_staff_import[[#This Row],[PUBLIC INFO ADDR_SOURCE_KEY]])="CAPITOL, ALBANY", "Legislative / Capitol Office", "District Office")</f>
        <v>Legislative / Capitol Office</v>
      </c>
      <c r="AD1438" t="s">
        <v>30271</v>
      </c>
      <c r="AE1438" t="s">
        <v>30272</v>
      </c>
      <c r="AF1438" t="str">
        <f t="shared" si="74"/>
        <v xml:space="preserve">220 </v>
      </c>
      <c r="AG1438" t="s">
        <v>30273</v>
      </c>
      <c r="AH1438" t="s">
        <v>30348</v>
      </c>
      <c r="AI1438" t="s">
        <v>30278</v>
      </c>
      <c r="AJ1438" t="s">
        <v>23493</v>
      </c>
    </row>
    <row r="1439" spans="1:36" x14ac:dyDescent="0.2">
      <c r="A1439" t="str">
        <f>TRIM(PROPER((assembly_staff_import[[#This Row],[First MI Name via NAME_SOURCE_KEY TEXT]]&amp;" "&amp;assembly_staff_import[[#This Row],[Last Name via NAME_SOURCE_KEY TEXT]]&amp;" "&amp;assembly_staff_import[[#This Row],[Suffix via NAME_SOURCE_KEY]])))</f>
        <v>Steven C Majewski</v>
      </c>
      <c r="B1439" t="str">
        <f>TRIM(CONCATENATE(TRIM(assembly_staff_import[[#This Row],[Full Name]]), ", ", assembly_staff_import[[#This Row],[Title]]))</f>
        <v>Steven C Majewski, Videographer</v>
      </c>
      <c r="C1439" t="e">
        <f>assembly_staff_import[[#This Row],[Vlookup_groups]]</f>
        <v>#REF!</v>
      </c>
      <c r="D1439" t="str">
        <f>IF(assembly_staff_import[[#This Row],[Legislative Staff Type]]="Personal",assembly_staff_import[[#This Row],[Formatted Personal Staff Office]],"")</f>
        <v/>
      </c>
      <c r="E1439" t="s">
        <v>65</v>
      </c>
      <c r="F1439" s="19" t="s">
        <v>10913</v>
      </c>
      <c r="G1439" t="s">
        <v>1237</v>
      </c>
      <c r="H1439" t="str">
        <f>TRIM(PROPER((assembly_staff_import[[#This Row],[Last Name via NAME_SOURCE_KEY TEXT]]&amp;" "&amp;assembly_staff_import[[#This Row],[Suffix via NAME_SOURCE_KEY]])))</f>
        <v>Majewski</v>
      </c>
      <c r="I1439" t="str">
        <f>PROPER(assembly_staff_import[[#This Row],[JOB TITLE_SOURCE_KEY]])</f>
        <v xml:space="preserve">Videographer                               </v>
      </c>
      <c r="J1439" t="s">
        <v>72</v>
      </c>
      <c r="K1439" t="str">
        <f>IF(assembly_staff_import[[#This Row],[Legislative Staff Type]]="Personal",assembly_staff_import[[#This Row],[Vlookup Reports To Person]], "")</f>
        <v/>
      </c>
      <c r="L1439" t="str">
        <f>PROPER(assembly_staff_import[[#This Row],[First MI Name via NAME_SOURCE_KEY TEXT]])</f>
        <v xml:space="preserve"> Steven C</v>
      </c>
      <c r="M1439" t="s">
        <v>15002</v>
      </c>
      <c r="N1439" t="str">
        <f>LOWER(CONCATENATE(assembly_staff_import[[#This Row],[Last Name]],LEFT(assembly_staff_import[[#This Row],[First Name (no initial)]],1),"@nyassembly.gov"))</f>
        <v>majewskis@nyassembly.gov</v>
      </c>
      <c r="O1439" t="s">
        <v>18363</v>
      </c>
      <c r="P1439" t="e">
        <f>VLOOKUP(assembly_staff_import[[#This Row],[Full Name]],[3]!PEOPLE_March_20[#Data],1,0)</f>
        <v>#REF!</v>
      </c>
      <c r="Q1439" t="e">
        <f>VLOOKUP(assembly_staff_import[[#This Row],[Full Name]],[3]!Table17[#Data],3,0)</f>
        <v>#REF!</v>
      </c>
      <c r="R1439" t="e">
        <f>VLOOKUP(assembly_staff_import[[#This Row],[Formatted Works for Group]],[3]!Table7[#Data],1,0)</f>
        <v>#REF!</v>
      </c>
      <c r="S1439" t="str">
        <f>IF(assembly_staff_import[[#This Row],[Legislative Staff Type]]="Personal", assembly_staff_import[[#This Row],[Vlookup Works for Group]], assembly_staff_import[[#This Row],[Formatted Works for Group calc]]&amp;", Central Staff Office, Assembly")</f>
        <v>Radio, Tv &amp; Audio-Visual, Central Staff Office, Assembly</v>
      </c>
      <c r="T1439" s="20" t="str">
        <f>TRIM(assembly_staff_import[[#This Row],[NAME_SOURCE_KEY]])</f>
        <v>MAJEWSKI, STEVEN C</v>
      </c>
      <c r="U1439" t="s">
        <v>30349</v>
      </c>
      <c r="V1439" t="s">
        <v>30350</v>
      </c>
      <c r="W1439" t="s">
        <v>30351</v>
      </c>
      <c r="Y1439" t="str">
        <f>IF(assembly_staff_import[[#This Row],[Legislative Staff Type]]="Personal", PROPER(TRIM(assembly_staff_import[[#This Row],[Unit First MI via UNIT_SOURCE_KEY]])&amp;" "&amp;assembly_staff_import[[#This Row],[Unit Last via UNIT_SOURCE_KEY]]), PROPER(TRIM(assembly_staff_import[[#This Row],[UNIT NAME_SOURCE_KEY2]])))</f>
        <v>Radio, Tv &amp; Audio-Visual</v>
      </c>
      <c r="Z1439" t="s">
        <v>30270</v>
      </c>
      <c r="AA1439" t="e">
        <f>VLOOKUP(assembly_staff_import[[#This Row],[Formatted and corrected Works for Group Text]],[3]!Table4[#Data],1,0)</f>
        <v>#REF!</v>
      </c>
      <c r="AB1439" t="e">
        <f>VLOOKUP(assembly_staff_import[[#This Row],[Formatted and corrected Works for Group Text]],[3]!Table5[#Data],2,0)</f>
        <v>#REF!</v>
      </c>
      <c r="AC1439" t="str">
        <f>IF(TRIM(assembly_staff_import[[#This Row],[PUBLIC INFO ADDR_SOURCE_KEY]])="CAPITOL, ALBANY", "Legislative / Capitol Office", "District Office")</f>
        <v>Legislative / Capitol Office</v>
      </c>
      <c r="AD1439" t="s">
        <v>30271</v>
      </c>
      <c r="AE1439" t="s">
        <v>30272</v>
      </c>
      <c r="AF1439" t="str">
        <f t="shared" si="74"/>
        <v xml:space="preserve">220 </v>
      </c>
      <c r="AG1439" t="s">
        <v>30273</v>
      </c>
      <c r="AH1439" t="s">
        <v>30352</v>
      </c>
      <c r="AI1439" t="s">
        <v>30253</v>
      </c>
      <c r="AJ1439" t="s">
        <v>23493</v>
      </c>
    </row>
    <row r="1440" spans="1:36" x14ac:dyDescent="0.2">
      <c r="A1440" t="str">
        <f>TRIM(PROPER((assembly_staff_import[[#This Row],[First MI Name via NAME_SOURCE_KEY TEXT]]&amp;" "&amp;assembly_staff_import[[#This Row],[Last Name via NAME_SOURCE_KEY TEXT]]&amp;" "&amp;assembly_staff_import[[#This Row],[Suffix via NAME_SOURCE_KEY]])))</f>
        <v>Erin K Baker Langworthy</v>
      </c>
      <c r="B1440" t="str">
        <f>TRIM(CONCATENATE(TRIM(assembly_staff_import[[#This Row],[Full Name]]), ", ", assembly_staff_import[[#This Row],[Title]]))</f>
        <v>Erin K Baker Langworthy, Chief Of Staff</v>
      </c>
      <c r="C1440" t="e">
        <f>assembly_staff_import[[#This Row],[Vlookup_groups]]</f>
        <v>#REF!</v>
      </c>
      <c r="D1440" t="str">
        <f>IF(assembly_staff_import[[#This Row],[Legislative Staff Type]]="Personal",assembly_staff_import[[#This Row],[Formatted Personal Staff Office]],"")</f>
        <v>District Office</v>
      </c>
      <c r="E1440" t="s">
        <v>65</v>
      </c>
      <c r="F1440" s="19" t="s">
        <v>10913</v>
      </c>
      <c r="G1440" t="s">
        <v>67</v>
      </c>
      <c r="H1440" t="str">
        <f>TRIM(PROPER((assembly_staff_import[[#This Row],[Last Name via NAME_SOURCE_KEY TEXT]]&amp;" "&amp;assembly_staff_import[[#This Row],[Suffix via NAME_SOURCE_KEY]])))</f>
        <v>Baker Langworthy</v>
      </c>
      <c r="I1440" t="str">
        <f>PROPER(assembly_staff_import[[#This Row],[JOB TITLE_SOURCE_KEY]])</f>
        <v xml:space="preserve">Chief Of Staff                             </v>
      </c>
      <c r="J1440" t="s">
        <v>72</v>
      </c>
      <c r="K1440" t="e">
        <f>IF(assembly_staff_import[[#This Row],[Legislative Staff Type]]="Personal",assembly_staff_import[[#This Row],[Vlookup Reports To Person]], "")</f>
        <v>#REF!</v>
      </c>
      <c r="L1440" t="str">
        <f>PROPER(assembly_staff_import[[#This Row],[First MI Name via NAME_SOURCE_KEY TEXT]])</f>
        <v xml:space="preserve"> Erin K</v>
      </c>
      <c r="M1440" t="s">
        <v>16948</v>
      </c>
      <c r="N1440" t="str">
        <f>LOWER(CONCATENATE(assembly_staff_import[[#This Row],[Last Name]],LEFT(assembly_staff_import[[#This Row],[First Name (no initial)]],1),"@nyassembly.gov"))</f>
        <v>baker langworthye@nyassembly.gov</v>
      </c>
      <c r="O1440" t="s">
        <v>24122</v>
      </c>
      <c r="P1440" t="e">
        <f>VLOOKUP(assembly_staff_import[[#This Row],[Full Name]],[3]!PEOPLE_March_20[#Data],1,0)</f>
        <v>#REF!</v>
      </c>
      <c r="Q1440" t="e">
        <f>VLOOKUP(assembly_staff_import[[#This Row],[Full Name]],[3]!Table17[#Data],3,0)</f>
        <v>#REF!</v>
      </c>
      <c r="R1440" t="e">
        <f>VLOOKUP(assembly_staff_import[[#This Row],[Formatted Works for Group]],[3]!Table7[#Data],1,0)</f>
        <v>#REF!</v>
      </c>
      <c r="S1440" t="e">
        <f>IF(assembly_staff_import[[#This Row],[Legislative Staff Type]]="Personal", assembly_staff_import[[#This Row],[Vlookup Works for Group]], assembly_staff_import[[#This Row],[Formatted Works for Group calc]]&amp;", Central Staff Office, Assembly")</f>
        <v>#REF!</v>
      </c>
      <c r="T1440" s="20" t="str">
        <f>TRIM(assembly_staff_import[[#This Row],[NAME_SOURCE_KEY]])</f>
        <v>BAKER LANGWORTHY, ERIN K</v>
      </c>
      <c r="U1440" t="s">
        <v>30353</v>
      </c>
      <c r="V1440" t="s">
        <v>30354</v>
      </c>
      <c r="W1440" t="s">
        <v>30355</v>
      </c>
      <c r="Y1440" t="str">
        <f>IF(assembly_staff_import[[#This Row],[Legislative Staff Type]]="Personal", PROPER(TRIM(assembly_staff_import[[#This Row],[Unit First MI via UNIT_SOURCE_KEY]])&amp;" "&amp;assembly_staff_import[[#This Row],[Unit Last via UNIT_SOURCE_KEY]]), PROPER(TRIM(assembly_staff_import[[#This Row],[UNIT NAME_SOURCE_KEY2]])))</f>
        <v>Raymond W. Walter</v>
      </c>
      <c r="Z1440" t="s">
        <v>30356</v>
      </c>
      <c r="AA1440" t="e">
        <f>VLOOKUP(assembly_staff_import[[#This Row],[Formatted and corrected Works for Group Text]],[3]!Table4[#Data],1,0)</f>
        <v>#REF!</v>
      </c>
      <c r="AB1440" t="e">
        <f>VLOOKUP(assembly_staff_import[[#This Row],[Formatted and corrected Works for Group Text]],[3]!Table5[#Data],2,0)</f>
        <v>#REF!</v>
      </c>
      <c r="AC1440" t="str">
        <f>IF(TRIM(assembly_staff_import[[#This Row],[PUBLIC INFO ADDR_SOURCE_KEY]])="CAPITOL, ALBANY", "Legislative / Capitol Office", "District Office")</f>
        <v>District Office</v>
      </c>
      <c r="AD1440" t="s">
        <v>30357</v>
      </c>
      <c r="AE1440" t="s">
        <v>30358</v>
      </c>
      <c r="AF1440" t="str">
        <f>"N48 "</f>
        <v xml:space="preserve">N48 </v>
      </c>
      <c r="AG1440" t="s">
        <v>30359</v>
      </c>
      <c r="AH1440" t="s">
        <v>30360</v>
      </c>
      <c r="AI1440" t="s">
        <v>23587</v>
      </c>
      <c r="AJ1440" t="s">
        <v>30361</v>
      </c>
    </row>
    <row r="1441" spans="1:36" x14ac:dyDescent="0.2">
      <c r="A1441" t="str">
        <f>TRIM(PROPER((assembly_staff_import[[#This Row],[First MI Name via NAME_SOURCE_KEY TEXT]]&amp;" "&amp;assembly_staff_import[[#This Row],[Last Name via NAME_SOURCE_KEY TEXT]]&amp;" "&amp;assembly_staff_import[[#This Row],[Suffix via NAME_SOURCE_KEY]])))</f>
        <v>Forrest T Wynn</v>
      </c>
      <c r="B1441" t="str">
        <f>TRIM(CONCATENATE(TRIM(assembly_staff_import[[#This Row],[Full Name]]), ", ", assembly_staff_import[[#This Row],[Title]]))</f>
        <v>Forrest T Wynn, Coord Leg &amp; Comm Affs</v>
      </c>
      <c r="C1441" t="e">
        <f>assembly_staff_import[[#This Row],[Vlookup_groups]]</f>
        <v>#REF!</v>
      </c>
      <c r="D1441" t="str">
        <f>IF(assembly_staff_import[[#This Row],[Legislative Staff Type]]="Personal",assembly_staff_import[[#This Row],[Formatted Personal Staff Office]],"")</f>
        <v>District Office</v>
      </c>
      <c r="E1441" t="s">
        <v>65</v>
      </c>
      <c r="F1441" s="19" t="s">
        <v>10913</v>
      </c>
      <c r="G1441" t="s">
        <v>67</v>
      </c>
      <c r="H1441" t="str">
        <f>TRIM(PROPER((assembly_staff_import[[#This Row],[Last Name via NAME_SOURCE_KEY TEXT]]&amp;" "&amp;assembly_staff_import[[#This Row],[Suffix via NAME_SOURCE_KEY]])))</f>
        <v>Wynn</v>
      </c>
      <c r="I1441" t="str">
        <f>PROPER(assembly_staff_import[[#This Row],[JOB TITLE_SOURCE_KEY]])</f>
        <v xml:space="preserve">Coord Leg &amp; Comm Affs                      </v>
      </c>
      <c r="J1441" t="s">
        <v>72</v>
      </c>
      <c r="K1441" t="e">
        <f>IF(assembly_staff_import[[#This Row],[Legislative Staff Type]]="Personal",assembly_staff_import[[#This Row],[Vlookup Reports To Person]], "")</f>
        <v>#REF!</v>
      </c>
      <c r="L1441" t="str">
        <f>PROPER(assembly_staff_import[[#This Row],[First MI Name via NAME_SOURCE_KEY TEXT]])</f>
        <v xml:space="preserve"> Forrest T</v>
      </c>
      <c r="M1441" t="s">
        <v>13243</v>
      </c>
      <c r="N1441" t="str">
        <f>LOWER(CONCATENATE(assembly_staff_import[[#This Row],[Last Name]],LEFT(assembly_staff_import[[#This Row],[First Name (no initial)]],1),"@nyassembly.gov"))</f>
        <v>wynnf@nyassembly.gov</v>
      </c>
      <c r="O1441" t="s">
        <v>26810</v>
      </c>
      <c r="P1441" t="e">
        <f>VLOOKUP(assembly_staff_import[[#This Row],[Full Name]],[3]!PEOPLE_March_20[#Data],1,0)</f>
        <v>#REF!</v>
      </c>
      <c r="Q1441" t="e">
        <f>VLOOKUP(assembly_staff_import[[#This Row],[Full Name]],[3]!Table17[#Data],3,0)</f>
        <v>#REF!</v>
      </c>
      <c r="R1441" t="e">
        <f>VLOOKUP(assembly_staff_import[[#This Row],[Formatted Works for Group]],[3]!Table7[#Data],1,0)</f>
        <v>#REF!</v>
      </c>
      <c r="S1441" t="e">
        <f>IF(assembly_staff_import[[#This Row],[Legislative Staff Type]]="Personal", assembly_staff_import[[#This Row],[Vlookup Works for Group]], assembly_staff_import[[#This Row],[Formatted Works for Group calc]]&amp;", Central Staff Office, Assembly")</f>
        <v>#REF!</v>
      </c>
      <c r="T1441" s="20" t="str">
        <f>TRIM(assembly_staff_import[[#This Row],[NAME_SOURCE_KEY]])</f>
        <v>WYNN, FORREST T</v>
      </c>
      <c r="U1441" t="s">
        <v>30362</v>
      </c>
      <c r="V1441" t="s">
        <v>30363</v>
      </c>
      <c r="W1441" t="s">
        <v>26813</v>
      </c>
      <c r="Y1441" t="str">
        <f>IF(assembly_staff_import[[#This Row],[Legislative Staff Type]]="Personal", PROPER(TRIM(assembly_staff_import[[#This Row],[Unit First MI via UNIT_SOURCE_KEY]])&amp;" "&amp;assembly_staff_import[[#This Row],[Unit Last via UNIT_SOURCE_KEY]]), PROPER(TRIM(assembly_staff_import[[#This Row],[UNIT NAME_SOURCE_KEY2]])))</f>
        <v>Raymond W. Walter</v>
      </c>
      <c r="Z1441" t="s">
        <v>30356</v>
      </c>
      <c r="AA1441" t="e">
        <f>VLOOKUP(assembly_staff_import[[#This Row],[Formatted and corrected Works for Group Text]],[3]!Table4[#Data],1,0)</f>
        <v>#REF!</v>
      </c>
      <c r="AB1441" t="e">
        <f>VLOOKUP(assembly_staff_import[[#This Row],[Formatted and corrected Works for Group Text]],[3]!Table5[#Data],2,0)</f>
        <v>#REF!</v>
      </c>
      <c r="AC1441" t="str">
        <f>IF(TRIM(assembly_staff_import[[#This Row],[PUBLIC INFO ADDR_SOURCE_KEY]])="CAPITOL, ALBANY", "Legislative / Capitol Office", "District Office")</f>
        <v>District Office</v>
      </c>
      <c r="AD1441" t="s">
        <v>30357</v>
      </c>
      <c r="AE1441" t="s">
        <v>30358</v>
      </c>
      <c r="AF1441" t="str">
        <f>"N48 "</f>
        <v xml:space="preserve">N48 </v>
      </c>
      <c r="AG1441" t="s">
        <v>30359</v>
      </c>
      <c r="AH1441" t="s">
        <v>30364</v>
      </c>
      <c r="AI1441" t="s">
        <v>23480</v>
      </c>
      <c r="AJ1441" t="s">
        <v>30361</v>
      </c>
    </row>
    <row r="1442" spans="1:36" x14ac:dyDescent="0.2">
      <c r="A1442" t="str">
        <f>TRIM(PROPER((assembly_staff_import[[#This Row],[First MI Name via NAME_SOURCE_KEY TEXT]]&amp;" "&amp;assembly_staff_import[[#This Row],[Last Name via NAME_SOURCE_KEY TEXT]]&amp;" "&amp;assembly_staff_import[[#This Row],[Suffix via NAME_SOURCE_KEY]])))</f>
        <v>Lindsay R Bratek</v>
      </c>
      <c r="B1442" t="str">
        <f>TRIM(CONCATENATE(TRIM(assembly_staff_import[[#This Row],[Full Name]]), ", ", assembly_staff_import[[#This Row],[Title]]))</f>
        <v>Lindsay R Bratek, D O Assistant</v>
      </c>
      <c r="C1442" t="e">
        <f>assembly_staff_import[[#This Row],[Vlookup_groups]]</f>
        <v>#REF!</v>
      </c>
      <c r="D1442" t="str">
        <f>IF(assembly_staff_import[[#This Row],[Legislative Staff Type]]="Personal",assembly_staff_import[[#This Row],[Formatted Personal Staff Office]],"")</f>
        <v>District Office</v>
      </c>
      <c r="E1442" t="s">
        <v>65</v>
      </c>
      <c r="F1442" s="19" t="s">
        <v>10913</v>
      </c>
      <c r="G1442" t="s">
        <v>67</v>
      </c>
      <c r="H1442" t="str">
        <f>TRIM(PROPER((assembly_staff_import[[#This Row],[Last Name via NAME_SOURCE_KEY TEXT]]&amp;" "&amp;assembly_staff_import[[#This Row],[Suffix via NAME_SOURCE_KEY]])))</f>
        <v>Bratek</v>
      </c>
      <c r="I1442" t="str">
        <f>PROPER(assembly_staff_import[[#This Row],[JOB TITLE_SOURCE_KEY]])</f>
        <v xml:space="preserve">D O Assistant                              </v>
      </c>
      <c r="J1442" t="s">
        <v>72</v>
      </c>
      <c r="K1442" t="e">
        <f>IF(assembly_staff_import[[#This Row],[Legislative Staff Type]]="Personal",assembly_staff_import[[#This Row],[Vlookup Reports To Person]], "")</f>
        <v>#REF!</v>
      </c>
      <c r="L1442" t="str">
        <f>PROPER(assembly_staff_import[[#This Row],[First MI Name via NAME_SOURCE_KEY TEXT]])</f>
        <v xml:space="preserve"> Lindsay R</v>
      </c>
      <c r="M1442" t="s">
        <v>12375</v>
      </c>
      <c r="N1442" t="str">
        <f>LOWER(CONCATENATE(assembly_staff_import[[#This Row],[Last Name]],LEFT(assembly_staff_import[[#This Row],[First Name (no initial)]],1),"@nyassembly.gov"))</f>
        <v>bratekl@nyassembly.gov</v>
      </c>
      <c r="O1442" t="s">
        <v>27730</v>
      </c>
      <c r="P1442" t="e">
        <f>VLOOKUP(assembly_staff_import[[#This Row],[Full Name]],[3]!PEOPLE_March_20[#Data],1,0)</f>
        <v>#REF!</v>
      </c>
      <c r="Q1442" t="e">
        <f>VLOOKUP(assembly_staff_import[[#This Row],[Full Name]],[3]!Table17[#Data],3,0)</f>
        <v>#REF!</v>
      </c>
      <c r="R1442" t="e">
        <f>VLOOKUP(assembly_staff_import[[#This Row],[Formatted Works for Group]],[3]!Table7[#Data],1,0)</f>
        <v>#REF!</v>
      </c>
      <c r="S1442" t="e">
        <f>IF(assembly_staff_import[[#This Row],[Legislative Staff Type]]="Personal", assembly_staff_import[[#This Row],[Vlookup Works for Group]], assembly_staff_import[[#This Row],[Formatted Works for Group calc]]&amp;", Central Staff Office, Assembly")</f>
        <v>#REF!</v>
      </c>
      <c r="T1442" s="20" t="str">
        <f>TRIM(assembly_staff_import[[#This Row],[NAME_SOURCE_KEY]])</f>
        <v>BRATEK, LINDSAY R</v>
      </c>
      <c r="U1442" t="s">
        <v>30365</v>
      </c>
      <c r="V1442" t="s">
        <v>30366</v>
      </c>
      <c r="W1442" t="s">
        <v>30367</v>
      </c>
      <c r="Y1442" t="str">
        <f>IF(assembly_staff_import[[#This Row],[Legislative Staff Type]]="Personal", PROPER(TRIM(assembly_staff_import[[#This Row],[Unit First MI via UNIT_SOURCE_KEY]])&amp;" "&amp;assembly_staff_import[[#This Row],[Unit Last via UNIT_SOURCE_KEY]]), PROPER(TRIM(assembly_staff_import[[#This Row],[UNIT NAME_SOURCE_KEY2]])))</f>
        <v>Raymond W. Walter</v>
      </c>
      <c r="Z1442" t="s">
        <v>30356</v>
      </c>
      <c r="AA1442" t="e">
        <f>VLOOKUP(assembly_staff_import[[#This Row],[Formatted and corrected Works for Group Text]],[3]!Table4[#Data],1,0)</f>
        <v>#REF!</v>
      </c>
      <c r="AB1442" t="e">
        <f>VLOOKUP(assembly_staff_import[[#This Row],[Formatted and corrected Works for Group Text]],[3]!Table5[#Data],2,0)</f>
        <v>#REF!</v>
      </c>
      <c r="AC1442" t="str">
        <f>IF(TRIM(assembly_staff_import[[#This Row],[PUBLIC INFO ADDR_SOURCE_KEY]])="CAPITOL, ALBANY", "Legislative / Capitol Office", "District Office")</f>
        <v>District Office</v>
      </c>
      <c r="AD1442" t="s">
        <v>30357</v>
      </c>
      <c r="AE1442" t="s">
        <v>30358</v>
      </c>
      <c r="AF1442" t="str">
        <f>"N48 "</f>
        <v xml:space="preserve">N48 </v>
      </c>
      <c r="AG1442" t="s">
        <v>30359</v>
      </c>
      <c r="AH1442" t="s">
        <v>30368</v>
      </c>
      <c r="AI1442" t="s">
        <v>25469</v>
      </c>
      <c r="AJ1442" t="s">
        <v>30361</v>
      </c>
    </row>
    <row r="1443" spans="1:36" x14ac:dyDescent="0.2">
      <c r="A1443" t="str">
        <f>TRIM(PROPER((assembly_staff_import[[#This Row],[First MI Name via NAME_SOURCE_KEY TEXT]]&amp;" "&amp;assembly_staff_import[[#This Row],[Last Name via NAME_SOURCE_KEY TEXT]]&amp;" "&amp;assembly_staff_import[[#This Row],[Suffix via NAME_SOURCE_KEY]])))</f>
        <v>Courtney M Ferrissey</v>
      </c>
      <c r="B1443" t="str">
        <f>TRIM(CONCATENATE(TRIM(assembly_staff_import[[#This Row],[Full Name]]), ", ", assembly_staff_import[[#This Row],[Title]]))</f>
        <v>Courtney M Ferrissey, Constituent Liaison</v>
      </c>
      <c r="C1443" t="e">
        <f>assembly_staff_import[[#This Row],[Vlookup_groups]]</f>
        <v>#REF!</v>
      </c>
      <c r="D1443" t="str">
        <f>IF(assembly_staff_import[[#This Row],[Legislative Staff Type]]="Personal",assembly_staff_import[[#This Row],[Formatted Personal Staff Office]],"")</f>
        <v>District Office</v>
      </c>
      <c r="E1443" t="s">
        <v>65</v>
      </c>
      <c r="F1443" s="19" t="s">
        <v>10913</v>
      </c>
      <c r="G1443" t="s">
        <v>67</v>
      </c>
      <c r="H1443" t="str">
        <f>TRIM(PROPER((assembly_staff_import[[#This Row],[Last Name via NAME_SOURCE_KEY TEXT]]&amp;" "&amp;assembly_staff_import[[#This Row],[Suffix via NAME_SOURCE_KEY]])))</f>
        <v>Ferrissey</v>
      </c>
      <c r="I1443" t="str">
        <f>PROPER(assembly_staff_import[[#This Row],[JOB TITLE_SOURCE_KEY]])</f>
        <v xml:space="preserve">Constituent Liaison                        </v>
      </c>
      <c r="J1443" t="s">
        <v>72</v>
      </c>
      <c r="K1443" t="e">
        <f>IF(assembly_staff_import[[#This Row],[Legislative Staff Type]]="Personal",assembly_staff_import[[#This Row],[Vlookup Reports To Person]], "")</f>
        <v>#REF!</v>
      </c>
      <c r="L1443" t="str">
        <f>PROPER(assembly_staff_import[[#This Row],[First MI Name via NAME_SOURCE_KEY TEXT]])</f>
        <v xml:space="preserve"> Courtney M</v>
      </c>
      <c r="M1443" t="s">
        <v>17851</v>
      </c>
      <c r="N1443" t="str">
        <f>LOWER(CONCATENATE(assembly_staff_import[[#This Row],[Last Name]],LEFT(assembly_staff_import[[#This Row],[First Name (no initial)]],1),"@nyassembly.gov"))</f>
        <v>ferrisseyc@nyassembly.gov</v>
      </c>
      <c r="O1443" t="s">
        <v>30369</v>
      </c>
      <c r="P1443" t="e">
        <f>VLOOKUP(assembly_staff_import[[#This Row],[Full Name]],[3]!PEOPLE_March_20[#Data],1,0)</f>
        <v>#REF!</v>
      </c>
      <c r="Q1443" t="e">
        <f>VLOOKUP(assembly_staff_import[[#This Row],[Full Name]],[3]!Table17[#Data],3,0)</f>
        <v>#REF!</v>
      </c>
      <c r="R1443" t="e">
        <f>VLOOKUP(assembly_staff_import[[#This Row],[Formatted Works for Group]],[3]!Table7[#Data],1,0)</f>
        <v>#REF!</v>
      </c>
      <c r="S1443" t="e">
        <f>IF(assembly_staff_import[[#This Row],[Legislative Staff Type]]="Personal", assembly_staff_import[[#This Row],[Vlookup Works for Group]], assembly_staff_import[[#This Row],[Formatted Works for Group calc]]&amp;", Central Staff Office, Assembly")</f>
        <v>#REF!</v>
      </c>
      <c r="T1443" s="20" t="str">
        <f>TRIM(assembly_staff_import[[#This Row],[NAME_SOURCE_KEY]])</f>
        <v>FERRISSEY, COURTNEY M</v>
      </c>
      <c r="U1443" t="s">
        <v>30370</v>
      </c>
      <c r="V1443" t="s">
        <v>30371</v>
      </c>
      <c r="W1443" t="s">
        <v>30372</v>
      </c>
      <c r="Y1443" t="str">
        <f>IF(assembly_staff_import[[#This Row],[Legislative Staff Type]]="Personal", PROPER(TRIM(assembly_staff_import[[#This Row],[Unit First MI via UNIT_SOURCE_KEY]])&amp;" "&amp;assembly_staff_import[[#This Row],[Unit Last via UNIT_SOURCE_KEY]]), PROPER(TRIM(assembly_staff_import[[#This Row],[UNIT NAME_SOURCE_KEY2]])))</f>
        <v>Rebecca A. Seawright</v>
      </c>
      <c r="Z1443" t="s">
        <v>30373</v>
      </c>
      <c r="AA1443" t="e">
        <f>VLOOKUP(assembly_staff_import[[#This Row],[Formatted and corrected Works for Group Text]],[3]!Table4[#Data],1,0)</f>
        <v>#REF!</v>
      </c>
      <c r="AB1443" t="e">
        <f>VLOOKUP(assembly_staff_import[[#This Row],[Formatted and corrected Works for Group Text]],[3]!Table5[#Data],2,0)</f>
        <v>#REF!</v>
      </c>
      <c r="AC1443" t="str">
        <f>IF(TRIM(assembly_staff_import[[#This Row],[PUBLIC INFO ADDR_SOURCE_KEY]])="CAPITOL, ALBANY", "Legislative / Capitol Office", "District Office")</f>
        <v>District Office</v>
      </c>
      <c r="AD1443" t="s">
        <v>30374</v>
      </c>
      <c r="AE1443" t="s">
        <v>30375</v>
      </c>
      <c r="AF1443" t="str">
        <f>"A83 "</f>
        <v xml:space="preserve">A83 </v>
      </c>
      <c r="AG1443" t="s">
        <v>30376</v>
      </c>
      <c r="AH1443" t="s">
        <v>30377</v>
      </c>
      <c r="AI1443" t="s">
        <v>23475</v>
      </c>
      <c r="AJ1443" t="s">
        <v>30378</v>
      </c>
    </row>
    <row r="1444" spans="1:36" x14ac:dyDescent="0.2">
      <c r="A1444" t="str">
        <f>TRIM(PROPER((assembly_staff_import[[#This Row],[First MI Name via NAME_SOURCE_KEY TEXT]]&amp;" "&amp;assembly_staff_import[[#This Row],[Last Name via NAME_SOURCE_KEY TEXT]]&amp;" "&amp;assembly_staff_import[[#This Row],[Suffix via NAME_SOURCE_KEY]])))</f>
        <v>Katarina N Matic</v>
      </c>
      <c r="B1444" t="str">
        <f>TRIM(CONCATENATE(TRIM(assembly_staff_import[[#This Row],[Full Name]]), ", ", assembly_staff_import[[#This Row],[Title]]))</f>
        <v>Katarina N Matic, Chief Of Staff</v>
      </c>
      <c r="C1444" t="e">
        <f>assembly_staff_import[[#This Row],[Vlookup_groups]]</f>
        <v>#REF!</v>
      </c>
      <c r="D1444" t="str">
        <f>IF(assembly_staff_import[[#This Row],[Legislative Staff Type]]="Personal",assembly_staff_import[[#This Row],[Formatted Personal Staff Office]],"")</f>
        <v>District Office</v>
      </c>
      <c r="E1444" t="s">
        <v>65</v>
      </c>
      <c r="F1444" s="19" t="s">
        <v>10913</v>
      </c>
      <c r="G1444" t="s">
        <v>67</v>
      </c>
      <c r="H1444" t="str">
        <f>TRIM(PROPER((assembly_staff_import[[#This Row],[Last Name via NAME_SOURCE_KEY TEXT]]&amp;" "&amp;assembly_staff_import[[#This Row],[Suffix via NAME_SOURCE_KEY]])))</f>
        <v>Matic</v>
      </c>
      <c r="I1444" t="str">
        <f>PROPER(assembly_staff_import[[#This Row],[JOB TITLE_SOURCE_KEY]])</f>
        <v xml:space="preserve">Chief Of Staff                             </v>
      </c>
      <c r="J1444" t="s">
        <v>72</v>
      </c>
      <c r="K1444" t="e">
        <f>IF(assembly_staff_import[[#This Row],[Legislative Staff Type]]="Personal",assembly_staff_import[[#This Row],[Vlookup Reports To Person]], "")</f>
        <v>#REF!</v>
      </c>
      <c r="L1444" t="str">
        <f>PROPER(assembly_staff_import[[#This Row],[First MI Name via NAME_SOURCE_KEY TEXT]])</f>
        <v xml:space="preserve"> Katarina N</v>
      </c>
      <c r="M1444" t="s">
        <v>17104</v>
      </c>
      <c r="N1444" t="str">
        <f>LOWER(CONCATENATE(assembly_staff_import[[#This Row],[Last Name]],LEFT(assembly_staff_import[[#This Row],[First Name (no initial)]],1),"@nyassembly.gov"))</f>
        <v>matick@nyassembly.gov</v>
      </c>
      <c r="O1444" t="s">
        <v>30379</v>
      </c>
      <c r="P1444" t="e">
        <f>VLOOKUP(assembly_staff_import[[#This Row],[Full Name]],[3]!PEOPLE_March_20[#Data],1,0)</f>
        <v>#REF!</v>
      </c>
      <c r="Q1444" t="e">
        <f>VLOOKUP(assembly_staff_import[[#This Row],[Full Name]],[3]!Table17[#Data],3,0)</f>
        <v>#REF!</v>
      </c>
      <c r="R1444" t="e">
        <f>VLOOKUP(assembly_staff_import[[#This Row],[Formatted Works for Group]],[3]!Table7[#Data],1,0)</f>
        <v>#REF!</v>
      </c>
      <c r="S1444" t="e">
        <f>IF(assembly_staff_import[[#This Row],[Legislative Staff Type]]="Personal", assembly_staff_import[[#This Row],[Vlookup Works for Group]], assembly_staff_import[[#This Row],[Formatted Works for Group calc]]&amp;", Central Staff Office, Assembly")</f>
        <v>#REF!</v>
      </c>
      <c r="T1444" s="20" t="str">
        <f>TRIM(assembly_staff_import[[#This Row],[NAME_SOURCE_KEY]])</f>
        <v>MATIC, KATARINA N</v>
      </c>
      <c r="U1444" t="s">
        <v>30380</v>
      </c>
      <c r="V1444" t="s">
        <v>30381</v>
      </c>
      <c r="W1444" t="s">
        <v>30382</v>
      </c>
      <c r="Y1444" t="str">
        <f>IF(assembly_staff_import[[#This Row],[Legislative Staff Type]]="Personal", PROPER(TRIM(assembly_staff_import[[#This Row],[Unit First MI via UNIT_SOURCE_KEY]])&amp;" "&amp;assembly_staff_import[[#This Row],[Unit Last via UNIT_SOURCE_KEY]]), PROPER(TRIM(assembly_staff_import[[#This Row],[UNIT NAME_SOURCE_KEY2]])))</f>
        <v>Rebecca A. Seawright</v>
      </c>
      <c r="Z1444" t="s">
        <v>30373</v>
      </c>
      <c r="AA1444" t="e">
        <f>VLOOKUP(assembly_staff_import[[#This Row],[Formatted and corrected Works for Group Text]],[3]!Table4[#Data],1,0)</f>
        <v>#REF!</v>
      </c>
      <c r="AB1444" t="e">
        <f>VLOOKUP(assembly_staff_import[[#This Row],[Formatted and corrected Works for Group Text]],[3]!Table5[#Data],2,0)</f>
        <v>#REF!</v>
      </c>
      <c r="AC1444" t="str">
        <f>IF(TRIM(assembly_staff_import[[#This Row],[PUBLIC INFO ADDR_SOURCE_KEY]])="CAPITOL, ALBANY", "Legislative / Capitol Office", "District Office")</f>
        <v>District Office</v>
      </c>
      <c r="AD1444" t="s">
        <v>30374</v>
      </c>
      <c r="AE1444" t="s">
        <v>30375</v>
      </c>
      <c r="AF1444" t="str">
        <f>"A83 "</f>
        <v xml:space="preserve">A83 </v>
      </c>
      <c r="AG1444" t="s">
        <v>30376</v>
      </c>
      <c r="AH1444" t="s">
        <v>30383</v>
      </c>
      <c r="AI1444" t="s">
        <v>23587</v>
      </c>
      <c r="AJ1444" t="s">
        <v>30378</v>
      </c>
    </row>
    <row r="1445" spans="1:36" x14ac:dyDescent="0.2">
      <c r="A1445" t="str">
        <f>TRIM(PROPER((assembly_staff_import[[#This Row],[First MI Name via NAME_SOURCE_KEY TEXT]]&amp;" "&amp;assembly_staff_import[[#This Row],[Last Name via NAME_SOURCE_KEY TEXT]]&amp;" "&amp;assembly_staff_import[[#This Row],[Suffix via NAME_SOURCE_KEY]])))</f>
        <v>Loraine V Farberg</v>
      </c>
      <c r="B1445" t="str">
        <f>TRIM(CONCATENATE(TRIM(assembly_staff_import[[#This Row],[Full Name]]), ", ", assembly_staff_import[[#This Row],[Title]]))</f>
        <v>Loraine V Farberg, Constituent Liaison</v>
      </c>
      <c r="C1445" t="e">
        <f>assembly_staff_import[[#This Row],[Vlookup_groups]]</f>
        <v>#REF!</v>
      </c>
      <c r="D1445" t="str">
        <f>IF(assembly_staff_import[[#This Row],[Legislative Staff Type]]="Personal",assembly_staff_import[[#This Row],[Formatted Personal Staff Office]],"")</f>
        <v>District Office</v>
      </c>
      <c r="E1445" t="s">
        <v>65</v>
      </c>
      <c r="F1445" s="19" t="s">
        <v>10913</v>
      </c>
      <c r="G1445" t="s">
        <v>67</v>
      </c>
      <c r="H1445" t="str">
        <f>TRIM(PROPER((assembly_staff_import[[#This Row],[Last Name via NAME_SOURCE_KEY TEXT]]&amp;" "&amp;assembly_staff_import[[#This Row],[Suffix via NAME_SOURCE_KEY]])))</f>
        <v>Farberg</v>
      </c>
      <c r="I1445" t="str">
        <f>PROPER(assembly_staff_import[[#This Row],[JOB TITLE_SOURCE_KEY]])</f>
        <v xml:space="preserve">Constituent Liaison                        </v>
      </c>
      <c r="J1445" t="s">
        <v>72</v>
      </c>
      <c r="K1445" t="e">
        <f>IF(assembly_staff_import[[#This Row],[Legislative Staff Type]]="Personal",assembly_staff_import[[#This Row],[Vlookup Reports To Person]], "")</f>
        <v>#REF!</v>
      </c>
      <c r="L1445" t="str">
        <f>PROPER(assembly_staff_import[[#This Row],[First MI Name via NAME_SOURCE_KEY TEXT]])</f>
        <v xml:space="preserve"> Loraine V</v>
      </c>
      <c r="M1445" t="s">
        <v>12327</v>
      </c>
      <c r="N1445" t="str">
        <f>LOWER(CONCATENATE(assembly_staff_import[[#This Row],[Last Name]],LEFT(assembly_staff_import[[#This Row],[First Name (no initial)]],1),"@nyassembly.gov"))</f>
        <v>farbergl@nyassembly.gov</v>
      </c>
      <c r="O1445" t="s">
        <v>30384</v>
      </c>
      <c r="P1445" t="e">
        <f>VLOOKUP(assembly_staff_import[[#This Row],[Full Name]],[3]!PEOPLE_March_20[#Data],1,0)</f>
        <v>#REF!</v>
      </c>
      <c r="Q1445" t="e">
        <f>VLOOKUP(assembly_staff_import[[#This Row],[Full Name]],[3]!Table17[#Data],3,0)</f>
        <v>#REF!</v>
      </c>
      <c r="R1445" t="e">
        <f>VLOOKUP(assembly_staff_import[[#This Row],[Formatted Works for Group]],[3]!Table7[#Data],1,0)</f>
        <v>#REF!</v>
      </c>
      <c r="S1445" t="e">
        <f>IF(assembly_staff_import[[#This Row],[Legislative Staff Type]]="Personal", assembly_staff_import[[#This Row],[Vlookup Works for Group]], assembly_staff_import[[#This Row],[Formatted Works for Group calc]]&amp;", Central Staff Office, Assembly")</f>
        <v>#REF!</v>
      </c>
      <c r="T1445" s="20" t="str">
        <f>TRIM(assembly_staff_import[[#This Row],[NAME_SOURCE_KEY]])</f>
        <v>FARBERG, LORAINE V</v>
      </c>
      <c r="U1445" t="s">
        <v>30385</v>
      </c>
      <c r="V1445" t="s">
        <v>30386</v>
      </c>
      <c r="W1445" t="s">
        <v>30387</v>
      </c>
      <c r="Y1445" t="str">
        <f>IF(assembly_staff_import[[#This Row],[Legislative Staff Type]]="Personal", PROPER(TRIM(assembly_staff_import[[#This Row],[Unit First MI via UNIT_SOURCE_KEY]])&amp;" "&amp;assembly_staff_import[[#This Row],[Unit Last via UNIT_SOURCE_KEY]]), PROPER(TRIM(assembly_staff_import[[#This Row],[UNIT NAME_SOURCE_KEY2]])))</f>
        <v>Rebecca A. Seawright</v>
      </c>
      <c r="Z1445" t="s">
        <v>30373</v>
      </c>
      <c r="AA1445" t="e">
        <f>VLOOKUP(assembly_staff_import[[#This Row],[Formatted and corrected Works for Group Text]],[3]!Table4[#Data],1,0)</f>
        <v>#REF!</v>
      </c>
      <c r="AB1445" t="e">
        <f>VLOOKUP(assembly_staff_import[[#This Row],[Formatted and corrected Works for Group Text]],[3]!Table5[#Data],2,0)</f>
        <v>#REF!</v>
      </c>
      <c r="AC1445" t="str">
        <f>IF(TRIM(assembly_staff_import[[#This Row],[PUBLIC INFO ADDR_SOURCE_KEY]])="CAPITOL, ALBANY", "Legislative / Capitol Office", "District Office")</f>
        <v>District Office</v>
      </c>
      <c r="AD1445" t="s">
        <v>30374</v>
      </c>
      <c r="AE1445" t="s">
        <v>30375</v>
      </c>
      <c r="AF1445" t="str">
        <f>"A83 "</f>
        <v xml:space="preserve">A83 </v>
      </c>
      <c r="AG1445" t="s">
        <v>30376</v>
      </c>
      <c r="AH1445" t="s">
        <v>30388</v>
      </c>
      <c r="AI1445" t="s">
        <v>23475</v>
      </c>
      <c r="AJ1445" t="s">
        <v>30378</v>
      </c>
    </row>
    <row r="1446" spans="1:36" x14ac:dyDescent="0.2">
      <c r="A1446" t="str">
        <f>TRIM(PROPER((assembly_staff_import[[#This Row],[First MI Name via NAME_SOURCE_KEY TEXT]]&amp;" "&amp;assembly_staff_import[[#This Row],[Last Name via NAME_SOURCE_KEY TEXT]]&amp;" "&amp;assembly_staff_import[[#This Row],[Suffix via NAME_SOURCE_KEY]])))</f>
        <v>Rebecca M Graham</v>
      </c>
      <c r="B1446" t="str">
        <f>TRIM(CONCATENATE(TRIM(assembly_staff_import[[#This Row],[Full Name]]), ", ", assembly_staff_import[[#This Row],[Title]]))</f>
        <v>Rebecca M Graham, Counsel</v>
      </c>
      <c r="C1446" t="e">
        <f>assembly_staff_import[[#This Row],[Vlookup_groups]]</f>
        <v>#REF!</v>
      </c>
      <c r="D1446" t="str">
        <f>IF(assembly_staff_import[[#This Row],[Legislative Staff Type]]="Personal",assembly_staff_import[[#This Row],[Formatted Personal Staff Office]],"")</f>
        <v>District Office</v>
      </c>
      <c r="E1446" t="s">
        <v>65</v>
      </c>
      <c r="F1446" s="19" t="s">
        <v>10913</v>
      </c>
      <c r="G1446" t="s">
        <v>67</v>
      </c>
      <c r="H1446" t="str">
        <f>TRIM(PROPER((assembly_staff_import[[#This Row],[Last Name via NAME_SOURCE_KEY TEXT]]&amp;" "&amp;assembly_staff_import[[#This Row],[Suffix via NAME_SOURCE_KEY]])))</f>
        <v>Graham</v>
      </c>
      <c r="I1446" t="str">
        <f>PROPER(assembly_staff_import[[#This Row],[JOB TITLE_SOURCE_KEY]])</f>
        <v xml:space="preserve">Counsel                                    </v>
      </c>
      <c r="J1446" t="s">
        <v>72</v>
      </c>
      <c r="K1446" t="e">
        <f>IF(assembly_staff_import[[#This Row],[Legislative Staff Type]]="Personal",assembly_staff_import[[#This Row],[Vlookup Reports To Person]], "")</f>
        <v>#REF!</v>
      </c>
      <c r="L1446" t="str">
        <f>PROPER(assembly_staff_import[[#This Row],[First MI Name via NAME_SOURCE_KEY TEXT]])</f>
        <v xml:space="preserve"> Rebecca M</v>
      </c>
      <c r="M1446" t="s">
        <v>21450</v>
      </c>
      <c r="N1446" t="str">
        <f>LOWER(CONCATENATE(assembly_staff_import[[#This Row],[Last Name]],LEFT(assembly_staff_import[[#This Row],[First Name (no initial)]],1),"@nyassembly.gov"))</f>
        <v>grahamr@nyassembly.gov</v>
      </c>
      <c r="O1446" t="s">
        <v>23777</v>
      </c>
      <c r="P1446" t="e">
        <f>VLOOKUP(assembly_staff_import[[#This Row],[Full Name]],[3]!PEOPLE_March_20[#Data],1,0)</f>
        <v>#REF!</v>
      </c>
      <c r="Q1446" t="e">
        <f>VLOOKUP(assembly_staff_import[[#This Row],[Full Name]],[3]!Table17[#Data],3,0)</f>
        <v>#REF!</v>
      </c>
      <c r="R1446" t="e">
        <f>VLOOKUP(assembly_staff_import[[#This Row],[Formatted Works for Group]],[3]!Table7[#Data],1,0)</f>
        <v>#REF!</v>
      </c>
      <c r="S1446" t="e">
        <f>IF(assembly_staff_import[[#This Row],[Legislative Staff Type]]="Personal", assembly_staff_import[[#This Row],[Vlookup Works for Group]], assembly_staff_import[[#This Row],[Formatted Works for Group calc]]&amp;", Central Staff Office, Assembly")</f>
        <v>#REF!</v>
      </c>
      <c r="T1446" s="20" t="str">
        <f>TRIM(assembly_staff_import[[#This Row],[NAME_SOURCE_KEY]])</f>
        <v>GRAHAM, REBECCA M</v>
      </c>
      <c r="U1446" t="s">
        <v>30389</v>
      </c>
      <c r="V1446" t="s">
        <v>26510</v>
      </c>
      <c r="W1446" t="s">
        <v>23780</v>
      </c>
      <c r="Y1446" t="str">
        <f>IF(assembly_staff_import[[#This Row],[Legislative Staff Type]]="Personal", PROPER(TRIM(assembly_staff_import[[#This Row],[Unit First MI via UNIT_SOURCE_KEY]])&amp;" "&amp;assembly_staff_import[[#This Row],[Unit Last via UNIT_SOURCE_KEY]]), PROPER(TRIM(assembly_staff_import[[#This Row],[UNIT NAME_SOURCE_KEY2]])))</f>
        <v>Rebecca A. Seawright</v>
      </c>
      <c r="Z1446" t="s">
        <v>30373</v>
      </c>
      <c r="AA1446" t="e">
        <f>VLOOKUP(assembly_staff_import[[#This Row],[Formatted and corrected Works for Group Text]],[3]!Table4[#Data],1,0)</f>
        <v>#REF!</v>
      </c>
      <c r="AB1446" t="e">
        <f>VLOOKUP(assembly_staff_import[[#This Row],[Formatted and corrected Works for Group Text]],[3]!Table5[#Data],2,0)</f>
        <v>#REF!</v>
      </c>
      <c r="AC1446" t="str">
        <f>IF(TRIM(assembly_staff_import[[#This Row],[PUBLIC INFO ADDR_SOURCE_KEY]])="CAPITOL, ALBANY", "Legislative / Capitol Office", "District Office")</f>
        <v>District Office</v>
      </c>
      <c r="AD1446" t="s">
        <v>30374</v>
      </c>
      <c r="AE1446" t="s">
        <v>30375</v>
      </c>
      <c r="AF1446" t="str">
        <f>"A83 "</f>
        <v xml:space="preserve">A83 </v>
      </c>
      <c r="AG1446" t="s">
        <v>30376</v>
      </c>
      <c r="AH1446" t="s">
        <v>30390</v>
      </c>
      <c r="AI1446" t="s">
        <v>24265</v>
      </c>
      <c r="AJ1446" t="s">
        <v>30378</v>
      </c>
    </row>
    <row r="1447" spans="1:36" x14ac:dyDescent="0.2">
      <c r="A1447" t="str">
        <f>TRIM(PROPER((assembly_staff_import[[#This Row],[First MI Name via NAME_SOURCE_KEY TEXT]]&amp;" "&amp;assembly_staff_import[[#This Row],[Last Name via NAME_SOURCE_KEY TEXT]]&amp;" "&amp;assembly_staff_import[[#This Row],[Suffix via NAME_SOURCE_KEY]])))</f>
        <v>Taylor M Friedman</v>
      </c>
      <c r="B1447" t="str">
        <f>TRIM(CONCATENATE(TRIM(assembly_staff_import[[#This Row],[Full Name]]), ", ", assembly_staff_import[[#This Row],[Title]]))</f>
        <v>Taylor M Friedman, Communications Coord</v>
      </c>
      <c r="C1447" t="e">
        <f>assembly_staff_import[[#This Row],[Vlookup_groups]]</f>
        <v>#REF!</v>
      </c>
      <c r="D1447" t="str">
        <f>IF(assembly_staff_import[[#This Row],[Legislative Staff Type]]="Personal",assembly_staff_import[[#This Row],[Formatted Personal Staff Office]],"")</f>
        <v>District Office</v>
      </c>
      <c r="E1447" t="s">
        <v>65</v>
      </c>
      <c r="F1447" s="19" t="s">
        <v>10913</v>
      </c>
      <c r="G1447" t="s">
        <v>67</v>
      </c>
      <c r="H1447" t="str">
        <f>TRIM(PROPER((assembly_staff_import[[#This Row],[Last Name via NAME_SOURCE_KEY TEXT]]&amp;" "&amp;assembly_staff_import[[#This Row],[Suffix via NAME_SOURCE_KEY]])))</f>
        <v>Friedman</v>
      </c>
      <c r="I1447" t="str">
        <f>PROPER(assembly_staff_import[[#This Row],[JOB TITLE_SOURCE_KEY]])</f>
        <v xml:space="preserve">Communications Coord                       </v>
      </c>
      <c r="J1447" t="s">
        <v>72</v>
      </c>
      <c r="K1447" t="e">
        <f>IF(assembly_staff_import[[#This Row],[Legislative Staff Type]]="Personal",assembly_staff_import[[#This Row],[Vlookup Reports To Person]], "")</f>
        <v>#REF!</v>
      </c>
      <c r="L1447" t="str">
        <f>PROPER(assembly_staff_import[[#This Row],[First MI Name via NAME_SOURCE_KEY TEXT]])</f>
        <v xml:space="preserve"> Taylor M</v>
      </c>
      <c r="M1447" t="s">
        <v>11254</v>
      </c>
      <c r="N1447" t="str">
        <f>LOWER(CONCATENATE(assembly_staff_import[[#This Row],[Last Name]],LEFT(assembly_staff_import[[#This Row],[First Name (no initial)]],1),"@nyassembly.gov"))</f>
        <v>friedmant@nyassembly.gov</v>
      </c>
      <c r="O1447" t="s">
        <v>2391</v>
      </c>
      <c r="P1447" t="e">
        <f>VLOOKUP(assembly_staff_import[[#This Row],[Full Name]],[3]!PEOPLE_March_20[#Data],1,0)</f>
        <v>#REF!</v>
      </c>
      <c r="Q1447" t="e">
        <f>VLOOKUP(assembly_staff_import[[#This Row],[Full Name]],[3]!Table17[#Data],3,0)</f>
        <v>#REF!</v>
      </c>
      <c r="R1447" t="e">
        <f>VLOOKUP(assembly_staff_import[[#This Row],[Formatted Works for Group]],[3]!Table7[#Data],1,0)</f>
        <v>#REF!</v>
      </c>
      <c r="S1447" t="e">
        <f>IF(assembly_staff_import[[#This Row],[Legislative Staff Type]]="Personal", assembly_staff_import[[#This Row],[Vlookup Works for Group]], assembly_staff_import[[#This Row],[Formatted Works for Group calc]]&amp;", Central Staff Office, Assembly")</f>
        <v>#REF!</v>
      </c>
      <c r="T1447" s="20" t="str">
        <f>TRIM(assembly_staff_import[[#This Row],[NAME_SOURCE_KEY]])</f>
        <v>FRIEDMAN, TAYLOR M</v>
      </c>
      <c r="U1447" t="s">
        <v>30391</v>
      </c>
      <c r="V1447" t="s">
        <v>27579</v>
      </c>
      <c r="W1447" t="s">
        <v>30392</v>
      </c>
      <c r="Y1447" t="str">
        <f>IF(assembly_staff_import[[#This Row],[Legislative Staff Type]]="Personal", PROPER(TRIM(assembly_staff_import[[#This Row],[Unit First MI via UNIT_SOURCE_KEY]])&amp;" "&amp;assembly_staff_import[[#This Row],[Unit Last via UNIT_SOURCE_KEY]]), PROPER(TRIM(assembly_staff_import[[#This Row],[UNIT NAME_SOURCE_KEY2]])))</f>
        <v>Rebecca A. Seawright</v>
      </c>
      <c r="Z1447" t="s">
        <v>30373</v>
      </c>
      <c r="AA1447" t="e">
        <f>VLOOKUP(assembly_staff_import[[#This Row],[Formatted and corrected Works for Group Text]],[3]!Table4[#Data],1,0)</f>
        <v>#REF!</v>
      </c>
      <c r="AB1447" t="e">
        <f>VLOOKUP(assembly_staff_import[[#This Row],[Formatted and corrected Works for Group Text]],[3]!Table5[#Data],2,0)</f>
        <v>#REF!</v>
      </c>
      <c r="AC1447" t="str">
        <f>IF(TRIM(assembly_staff_import[[#This Row],[PUBLIC INFO ADDR_SOURCE_KEY]])="CAPITOL, ALBANY", "Legislative / Capitol Office", "District Office")</f>
        <v>District Office</v>
      </c>
      <c r="AD1447" t="s">
        <v>30374</v>
      </c>
      <c r="AE1447" t="s">
        <v>30375</v>
      </c>
      <c r="AF1447" t="str">
        <f>"A83 "</f>
        <v xml:space="preserve">A83 </v>
      </c>
      <c r="AG1447" t="s">
        <v>30376</v>
      </c>
      <c r="AH1447" t="s">
        <v>30393</v>
      </c>
      <c r="AI1447" t="s">
        <v>23486</v>
      </c>
      <c r="AJ1447" t="s">
        <v>30378</v>
      </c>
    </row>
    <row r="1448" spans="1:36" x14ac:dyDescent="0.2">
      <c r="A1448" t="str">
        <f>TRIM(PROPER((assembly_staff_import[[#This Row],[First MI Name via NAME_SOURCE_KEY TEXT]]&amp;" "&amp;assembly_staff_import[[#This Row],[Last Name via NAME_SOURCE_KEY TEXT]]&amp;" "&amp;assembly_staff_import[[#This Row],[Suffix via NAME_SOURCE_KEY]])))</f>
        <v>Adrian S Williams</v>
      </c>
      <c r="B1448" t="str">
        <f>TRIM(CONCATENATE(TRIM(assembly_staff_import[[#This Row],[Full Name]]), ", ", assembly_staff_import[[#This Row],[Title]]))</f>
        <v>Adrian S Williams, Coord</v>
      </c>
      <c r="C1448" t="e">
        <f>assembly_staff_import[[#This Row],[Vlookup_groups]]</f>
        <v>#REF!</v>
      </c>
      <c r="D1448" t="str">
        <f>IF(assembly_staff_import[[#This Row],[Legislative Staff Type]]="Personal",assembly_staff_import[[#This Row],[Formatted Personal Staff Office]],"")</f>
        <v/>
      </c>
      <c r="E1448" t="s">
        <v>65</v>
      </c>
      <c r="F1448" s="19" t="s">
        <v>10913</v>
      </c>
      <c r="G1448" t="s">
        <v>1237</v>
      </c>
      <c r="H1448" t="str">
        <f>TRIM(PROPER((assembly_staff_import[[#This Row],[Last Name via NAME_SOURCE_KEY TEXT]]&amp;" "&amp;assembly_staff_import[[#This Row],[Suffix via NAME_SOURCE_KEY]])))</f>
        <v>Williams</v>
      </c>
      <c r="I1448" t="str">
        <f>PROPER(assembly_staff_import[[#This Row],[JOB TITLE_SOURCE_KEY]])</f>
        <v xml:space="preserve">Coord                                      </v>
      </c>
      <c r="J1448" t="s">
        <v>72</v>
      </c>
      <c r="K1448" t="str">
        <f>IF(assembly_staff_import[[#This Row],[Legislative Staff Type]]="Personal",assembly_staff_import[[#This Row],[Vlookup Reports To Person]], "")</f>
        <v/>
      </c>
      <c r="L1448" t="str">
        <f>PROPER(assembly_staff_import[[#This Row],[First MI Name via NAME_SOURCE_KEY TEXT]])</f>
        <v xml:space="preserve"> Adrian S</v>
      </c>
      <c r="M1448" t="s">
        <v>14841</v>
      </c>
      <c r="N1448" t="str">
        <f>LOWER(CONCATENATE(assembly_staff_import[[#This Row],[Last Name]],LEFT(assembly_staff_import[[#This Row],[First Name (no initial)]],1),"@nyassembly.gov"))</f>
        <v>williamsa@nyassembly.gov</v>
      </c>
      <c r="O1448" t="s">
        <v>30394</v>
      </c>
      <c r="P1448" t="e">
        <f>VLOOKUP(assembly_staff_import[[#This Row],[Full Name]],[3]!PEOPLE_March_20[#Data],1,0)</f>
        <v>#REF!</v>
      </c>
      <c r="Q1448" t="e">
        <f>VLOOKUP(assembly_staff_import[[#This Row],[Full Name]],[3]!Table17[#Data],3,0)</f>
        <v>#REF!</v>
      </c>
      <c r="R1448" t="e">
        <f>VLOOKUP(assembly_staff_import[[#This Row],[Formatted Works for Group]],[3]!Table7[#Data],1,0)</f>
        <v>#REF!</v>
      </c>
      <c r="S1448" t="str">
        <f>IF(assembly_staff_import[[#This Row],[Legislative Staff Type]]="Personal", assembly_staff_import[[#This Row],[Vlookup Works for Group]], assembly_staff_import[[#This Row],[Formatted Works for Group calc]]&amp;", Central Staff Office, Assembly")</f>
        <v>Regional Services, Central Staff Office, Assembly</v>
      </c>
      <c r="T1448" s="20" t="str">
        <f>TRIM(assembly_staff_import[[#This Row],[NAME_SOURCE_KEY]])</f>
        <v>WILLIAMS, ADRIAN S</v>
      </c>
      <c r="U1448" t="s">
        <v>30395</v>
      </c>
      <c r="V1448" t="s">
        <v>25666</v>
      </c>
      <c r="W1448" t="s">
        <v>30396</v>
      </c>
      <c r="Y1448"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48" t="s">
        <v>30397</v>
      </c>
      <c r="AA1448" t="e">
        <f>VLOOKUP(assembly_staff_import[[#This Row],[Formatted and corrected Works for Group Text]],[3]!Table4[#Data],1,0)</f>
        <v>#REF!</v>
      </c>
      <c r="AB1448" t="e">
        <f>VLOOKUP(assembly_staff_import[[#This Row],[Formatted and corrected Works for Group Text]],[3]!Table5[#Data],2,0)</f>
        <v>#REF!</v>
      </c>
      <c r="AC1448" t="str">
        <f>IF(TRIM(assembly_staff_import[[#This Row],[PUBLIC INFO ADDR_SOURCE_KEY]])="CAPITOL, ALBANY", "Legislative / Capitol Office", "District Office")</f>
        <v>Legislative / Capitol Office</v>
      </c>
      <c r="AD1448" t="s">
        <v>30398</v>
      </c>
      <c r="AF1448" t="str">
        <f t="shared" ref="AF1448:AF1467" si="75">"354 "</f>
        <v xml:space="preserve">354 </v>
      </c>
      <c r="AG1448" t="s">
        <v>30398</v>
      </c>
      <c r="AH1448" t="s">
        <v>30399</v>
      </c>
      <c r="AI1448" t="s">
        <v>25062</v>
      </c>
      <c r="AJ1448" t="s">
        <v>23493</v>
      </c>
    </row>
    <row r="1449" spans="1:36" x14ac:dyDescent="0.2">
      <c r="A1449" t="str">
        <f>TRIM(PROPER((assembly_staff_import[[#This Row],[First MI Name via NAME_SOURCE_KEY TEXT]]&amp;" "&amp;assembly_staff_import[[#This Row],[Last Name via NAME_SOURCE_KEY TEXT]]&amp;" "&amp;assembly_staff_import[[#This Row],[Suffix via NAME_SOURCE_KEY]])))</f>
        <v>Alex D Sutherland</v>
      </c>
      <c r="B1449" t="str">
        <f>TRIM(CONCATENATE(TRIM(assembly_staff_import[[#This Row],[Full Name]]), ", ", assembly_staff_import[[#This Row],[Title]]))</f>
        <v>Alex D Sutherland, Coord</v>
      </c>
      <c r="C1449" t="e">
        <f>assembly_staff_import[[#This Row],[Vlookup_groups]]</f>
        <v>#REF!</v>
      </c>
      <c r="D1449" t="str">
        <f>IF(assembly_staff_import[[#This Row],[Legislative Staff Type]]="Personal",assembly_staff_import[[#This Row],[Formatted Personal Staff Office]],"")</f>
        <v/>
      </c>
      <c r="E1449" t="s">
        <v>65</v>
      </c>
      <c r="F1449" s="19" t="s">
        <v>10913</v>
      </c>
      <c r="G1449" t="s">
        <v>1237</v>
      </c>
      <c r="H1449" t="str">
        <f>TRIM(PROPER((assembly_staff_import[[#This Row],[Last Name via NAME_SOURCE_KEY TEXT]]&amp;" "&amp;assembly_staff_import[[#This Row],[Suffix via NAME_SOURCE_KEY]])))</f>
        <v>Sutherland</v>
      </c>
      <c r="I1449" t="str">
        <f>PROPER(assembly_staff_import[[#This Row],[JOB TITLE_SOURCE_KEY]])</f>
        <v xml:space="preserve">Coord                                      </v>
      </c>
      <c r="J1449" t="s">
        <v>72</v>
      </c>
      <c r="K1449" t="str">
        <f>IF(assembly_staff_import[[#This Row],[Legislative Staff Type]]="Personal",assembly_staff_import[[#This Row],[Vlookup Reports To Person]], "")</f>
        <v/>
      </c>
      <c r="L1449" t="str">
        <f>PROPER(assembly_staff_import[[#This Row],[First MI Name via NAME_SOURCE_KEY TEXT]])</f>
        <v xml:space="preserve"> Alex D</v>
      </c>
      <c r="M1449" t="s">
        <v>15213</v>
      </c>
      <c r="N1449" t="str">
        <f>LOWER(CONCATENATE(assembly_staff_import[[#This Row],[Last Name]],LEFT(assembly_staff_import[[#This Row],[First Name (no initial)]],1),"@nyassembly.gov"))</f>
        <v>sutherlanda@nyassembly.gov</v>
      </c>
      <c r="O1449" t="s">
        <v>2080</v>
      </c>
      <c r="P1449" t="e">
        <f>VLOOKUP(assembly_staff_import[[#This Row],[Full Name]],[3]!PEOPLE_March_20[#Data],1,0)</f>
        <v>#REF!</v>
      </c>
      <c r="Q1449" t="e">
        <f>VLOOKUP(assembly_staff_import[[#This Row],[Full Name]],[3]!Table17[#Data],3,0)</f>
        <v>#REF!</v>
      </c>
      <c r="R1449" t="e">
        <f>VLOOKUP(assembly_staff_import[[#This Row],[Formatted Works for Group]],[3]!Table7[#Data],1,0)</f>
        <v>#REF!</v>
      </c>
      <c r="S1449" t="str">
        <f>IF(assembly_staff_import[[#This Row],[Legislative Staff Type]]="Personal", assembly_staff_import[[#This Row],[Vlookup Works for Group]], assembly_staff_import[[#This Row],[Formatted Works for Group calc]]&amp;", Central Staff Office, Assembly")</f>
        <v>Regional Services, Central Staff Office, Assembly</v>
      </c>
      <c r="T1449" s="20" t="str">
        <f>TRIM(assembly_staff_import[[#This Row],[NAME_SOURCE_KEY]])</f>
        <v>SUTHERLAND, ALEX D</v>
      </c>
      <c r="U1449" t="s">
        <v>30400</v>
      </c>
      <c r="V1449" t="s">
        <v>30401</v>
      </c>
      <c r="W1449" t="s">
        <v>30402</v>
      </c>
      <c r="Y1449"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49" t="s">
        <v>30397</v>
      </c>
      <c r="AA1449" t="e">
        <f>VLOOKUP(assembly_staff_import[[#This Row],[Formatted and corrected Works for Group Text]],[3]!Table4[#Data],1,0)</f>
        <v>#REF!</v>
      </c>
      <c r="AB1449" t="e">
        <f>VLOOKUP(assembly_staff_import[[#This Row],[Formatted and corrected Works for Group Text]],[3]!Table5[#Data],2,0)</f>
        <v>#REF!</v>
      </c>
      <c r="AC1449" t="str">
        <f>IF(TRIM(assembly_staff_import[[#This Row],[PUBLIC INFO ADDR_SOURCE_KEY]])="CAPITOL, ALBANY", "Legislative / Capitol Office", "District Office")</f>
        <v>Legislative / Capitol Office</v>
      </c>
      <c r="AD1449" t="s">
        <v>30398</v>
      </c>
      <c r="AF1449" t="str">
        <f t="shared" si="75"/>
        <v xml:space="preserve">354 </v>
      </c>
      <c r="AG1449" t="s">
        <v>30398</v>
      </c>
      <c r="AH1449" t="s">
        <v>30403</v>
      </c>
      <c r="AI1449" t="s">
        <v>25062</v>
      </c>
      <c r="AJ1449" t="s">
        <v>23493</v>
      </c>
    </row>
    <row r="1450" spans="1:36" x14ac:dyDescent="0.2">
      <c r="A1450" t="str">
        <f>TRIM(PROPER((assembly_staff_import[[#This Row],[First MI Name via NAME_SOURCE_KEY TEXT]]&amp;" "&amp;assembly_staff_import[[#This Row],[Last Name via NAME_SOURCE_KEY TEXT]]&amp;" "&amp;assembly_staff_import[[#This Row],[Suffix via NAME_SOURCE_KEY]])))</f>
        <v>Alexander J Rodriguez</v>
      </c>
      <c r="B1450" t="str">
        <f>TRIM(CONCATENATE(TRIM(assembly_staff_import[[#This Row],[Full Name]]), ", ", assembly_staff_import[[#This Row],[Title]]))</f>
        <v>Alexander J Rodriguez, Coord</v>
      </c>
      <c r="C1450" t="e">
        <f>assembly_staff_import[[#This Row],[Vlookup_groups]]</f>
        <v>#REF!</v>
      </c>
      <c r="D1450" t="str">
        <f>IF(assembly_staff_import[[#This Row],[Legislative Staff Type]]="Personal",assembly_staff_import[[#This Row],[Formatted Personal Staff Office]],"")</f>
        <v/>
      </c>
      <c r="E1450" t="s">
        <v>65</v>
      </c>
      <c r="F1450" s="19" t="s">
        <v>10913</v>
      </c>
      <c r="G1450" t="s">
        <v>1237</v>
      </c>
      <c r="H1450" t="str">
        <f>TRIM(PROPER((assembly_staff_import[[#This Row],[Last Name via NAME_SOURCE_KEY TEXT]]&amp;" "&amp;assembly_staff_import[[#This Row],[Suffix via NAME_SOURCE_KEY]])))</f>
        <v>Rodriguez</v>
      </c>
      <c r="I1450" t="str">
        <f>PROPER(assembly_staff_import[[#This Row],[JOB TITLE_SOURCE_KEY]])</f>
        <v xml:space="preserve">Coord                                      </v>
      </c>
      <c r="J1450" t="s">
        <v>72</v>
      </c>
      <c r="K1450" t="str">
        <f>IF(assembly_staff_import[[#This Row],[Legislative Staff Type]]="Personal",assembly_staff_import[[#This Row],[Vlookup Reports To Person]], "")</f>
        <v/>
      </c>
      <c r="L1450" t="str">
        <f>PROPER(assembly_staff_import[[#This Row],[First MI Name via NAME_SOURCE_KEY TEXT]])</f>
        <v xml:space="preserve"> Alexander J</v>
      </c>
      <c r="M1450" t="s">
        <v>15232</v>
      </c>
      <c r="N1450" t="str">
        <f>LOWER(CONCATENATE(assembly_staff_import[[#This Row],[Last Name]],LEFT(assembly_staff_import[[#This Row],[First Name (no initial)]],1),"@nyassembly.gov"))</f>
        <v>rodrigueza@nyassembly.gov</v>
      </c>
      <c r="O1450" t="s">
        <v>3285</v>
      </c>
      <c r="P1450" t="e">
        <f>VLOOKUP(assembly_staff_import[[#This Row],[Full Name]],[3]!PEOPLE_March_20[#Data],1,0)</f>
        <v>#REF!</v>
      </c>
      <c r="Q1450" t="e">
        <f>VLOOKUP(assembly_staff_import[[#This Row],[Full Name]],[3]!Table17[#Data],3,0)</f>
        <v>#REF!</v>
      </c>
      <c r="R1450" t="e">
        <f>VLOOKUP(assembly_staff_import[[#This Row],[Formatted Works for Group]],[3]!Table7[#Data],1,0)</f>
        <v>#REF!</v>
      </c>
      <c r="S1450" t="str">
        <f>IF(assembly_staff_import[[#This Row],[Legislative Staff Type]]="Personal", assembly_staff_import[[#This Row],[Vlookup Works for Group]], assembly_staff_import[[#This Row],[Formatted Works for Group calc]]&amp;", Central Staff Office, Assembly")</f>
        <v>Regional Services, Central Staff Office, Assembly</v>
      </c>
      <c r="T1450" s="20" t="str">
        <f>TRIM(assembly_staff_import[[#This Row],[NAME_SOURCE_KEY]])</f>
        <v>RODRIGUEZ, ALEXANDER J</v>
      </c>
      <c r="U1450" t="s">
        <v>30404</v>
      </c>
      <c r="V1450" t="s">
        <v>24665</v>
      </c>
      <c r="W1450" t="s">
        <v>30405</v>
      </c>
      <c r="Y1450"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50" t="s">
        <v>30397</v>
      </c>
      <c r="AA1450" t="e">
        <f>VLOOKUP(assembly_staff_import[[#This Row],[Formatted and corrected Works for Group Text]],[3]!Table4[#Data],1,0)</f>
        <v>#REF!</v>
      </c>
      <c r="AB1450" t="e">
        <f>VLOOKUP(assembly_staff_import[[#This Row],[Formatted and corrected Works for Group Text]],[3]!Table5[#Data],2,0)</f>
        <v>#REF!</v>
      </c>
      <c r="AC1450" t="str">
        <f>IF(TRIM(assembly_staff_import[[#This Row],[PUBLIC INFO ADDR_SOURCE_KEY]])="CAPITOL, ALBANY", "Legislative / Capitol Office", "District Office")</f>
        <v>Legislative / Capitol Office</v>
      </c>
      <c r="AD1450" t="s">
        <v>30398</v>
      </c>
      <c r="AF1450" t="str">
        <f t="shared" si="75"/>
        <v xml:space="preserve">354 </v>
      </c>
      <c r="AG1450" t="s">
        <v>30398</v>
      </c>
      <c r="AH1450" t="s">
        <v>30406</v>
      </c>
      <c r="AI1450" t="s">
        <v>25062</v>
      </c>
      <c r="AJ1450" t="s">
        <v>23493</v>
      </c>
    </row>
    <row r="1451" spans="1:36" x14ac:dyDescent="0.2">
      <c r="A1451" t="str">
        <f>TRIM(PROPER((assembly_staff_import[[#This Row],[First MI Name via NAME_SOURCE_KEY TEXT]]&amp;" "&amp;assembly_staff_import[[#This Row],[Last Name via NAME_SOURCE_KEY TEXT]]&amp;" "&amp;assembly_staff_import[[#This Row],[Suffix via NAME_SOURCE_KEY]])))</f>
        <v>Andrew B Arthur</v>
      </c>
      <c r="B1451" t="str">
        <f>TRIM(CONCATENATE(TRIM(assembly_staff_import[[#This Row],[Full Name]]), ", ", assembly_staff_import[[#This Row],[Title]]))</f>
        <v>Andrew B Arthur, Coord</v>
      </c>
      <c r="C1451" t="e">
        <f>assembly_staff_import[[#This Row],[Vlookup_groups]]</f>
        <v>#REF!</v>
      </c>
      <c r="D1451" t="str">
        <f>IF(assembly_staff_import[[#This Row],[Legislative Staff Type]]="Personal",assembly_staff_import[[#This Row],[Formatted Personal Staff Office]],"")</f>
        <v/>
      </c>
      <c r="E1451" t="s">
        <v>65</v>
      </c>
      <c r="F1451" s="19" t="s">
        <v>10913</v>
      </c>
      <c r="G1451" t="s">
        <v>1237</v>
      </c>
      <c r="H1451" t="str">
        <f>TRIM(PROPER((assembly_staff_import[[#This Row],[Last Name via NAME_SOURCE_KEY TEXT]]&amp;" "&amp;assembly_staff_import[[#This Row],[Suffix via NAME_SOURCE_KEY]])))</f>
        <v>Arthur</v>
      </c>
      <c r="I1451" t="str">
        <f>PROPER(assembly_staff_import[[#This Row],[JOB TITLE_SOURCE_KEY]])</f>
        <v xml:space="preserve">Coord                                      </v>
      </c>
      <c r="J1451" t="s">
        <v>72</v>
      </c>
      <c r="K1451" t="str">
        <f>IF(assembly_staff_import[[#This Row],[Legislative Staff Type]]="Personal",assembly_staff_import[[#This Row],[Vlookup Reports To Person]], "")</f>
        <v/>
      </c>
      <c r="L1451" t="str">
        <f>PROPER(assembly_staff_import[[#This Row],[First MI Name via NAME_SOURCE_KEY TEXT]])</f>
        <v xml:space="preserve"> Andrew B</v>
      </c>
      <c r="M1451" t="s">
        <v>16382</v>
      </c>
      <c r="N1451" t="str">
        <f>LOWER(CONCATENATE(assembly_staff_import[[#This Row],[Last Name]],LEFT(assembly_staff_import[[#This Row],[First Name (no initial)]],1),"@nyassembly.gov"))</f>
        <v>arthura@nyassembly.gov</v>
      </c>
      <c r="O1451" t="s">
        <v>23966</v>
      </c>
      <c r="P1451" t="e">
        <f>VLOOKUP(assembly_staff_import[[#This Row],[Full Name]],[3]!PEOPLE_March_20[#Data],1,0)</f>
        <v>#REF!</v>
      </c>
      <c r="Q1451" t="e">
        <f>VLOOKUP(assembly_staff_import[[#This Row],[Full Name]],[3]!Table17[#Data],3,0)</f>
        <v>#REF!</v>
      </c>
      <c r="R1451" t="e">
        <f>VLOOKUP(assembly_staff_import[[#This Row],[Formatted Works for Group]],[3]!Table7[#Data],1,0)</f>
        <v>#REF!</v>
      </c>
      <c r="S1451" t="str">
        <f>IF(assembly_staff_import[[#This Row],[Legislative Staff Type]]="Personal", assembly_staff_import[[#This Row],[Vlookup Works for Group]], assembly_staff_import[[#This Row],[Formatted Works for Group calc]]&amp;", Central Staff Office, Assembly")</f>
        <v>Regional Services, Central Staff Office, Assembly</v>
      </c>
      <c r="T1451" s="20" t="str">
        <f>TRIM(assembly_staff_import[[#This Row],[NAME_SOURCE_KEY]])</f>
        <v>ARTHUR, ANDREW B</v>
      </c>
      <c r="U1451" t="s">
        <v>30407</v>
      </c>
      <c r="V1451" t="s">
        <v>30408</v>
      </c>
      <c r="W1451" t="s">
        <v>30409</v>
      </c>
      <c r="Y1451"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51" t="s">
        <v>30397</v>
      </c>
      <c r="AA1451" t="e">
        <f>VLOOKUP(assembly_staff_import[[#This Row],[Formatted and corrected Works for Group Text]],[3]!Table4[#Data],1,0)</f>
        <v>#REF!</v>
      </c>
      <c r="AB1451" t="e">
        <f>VLOOKUP(assembly_staff_import[[#This Row],[Formatted and corrected Works for Group Text]],[3]!Table5[#Data],2,0)</f>
        <v>#REF!</v>
      </c>
      <c r="AC1451" t="str">
        <f>IF(TRIM(assembly_staff_import[[#This Row],[PUBLIC INFO ADDR_SOURCE_KEY]])="CAPITOL, ALBANY", "Legislative / Capitol Office", "District Office")</f>
        <v>Legislative / Capitol Office</v>
      </c>
      <c r="AD1451" t="s">
        <v>30398</v>
      </c>
      <c r="AF1451" t="str">
        <f t="shared" si="75"/>
        <v xml:space="preserve">354 </v>
      </c>
      <c r="AG1451" t="s">
        <v>30398</v>
      </c>
      <c r="AH1451" t="s">
        <v>30410</v>
      </c>
      <c r="AI1451" t="s">
        <v>25062</v>
      </c>
      <c r="AJ1451" t="s">
        <v>23493</v>
      </c>
    </row>
    <row r="1452" spans="1:36" x14ac:dyDescent="0.2">
      <c r="A1452" t="str">
        <f>TRIM(PROPER((assembly_staff_import[[#This Row],[First MI Name via NAME_SOURCE_KEY TEXT]]&amp;" "&amp;assembly_staff_import[[#This Row],[Last Name via NAME_SOURCE_KEY TEXT]]&amp;" "&amp;assembly_staff_import[[#This Row],[Suffix via NAME_SOURCE_KEY]])))</f>
        <v>April M Wilson</v>
      </c>
      <c r="B1452" t="str">
        <f>TRIM(CONCATENATE(TRIM(assembly_staff_import[[#This Row],[Full Name]]), ", ", assembly_staff_import[[#This Row],[Title]]))</f>
        <v>April M Wilson, Sr Coord</v>
      </c>
      <c r="C1452" t="e">
        <f>assembly_staff_import[[#This Row],[Vlookup_groups]]</f>
        <v>#REF!</v>
      </c>
      <c r="D1452" t="str">
        <f>IF(assembly_staff_import[[#This Row],[Legislative Staff Type]]="Personal",assembly_staff_import[[#This Row],[Formatted Personal Staff Office]],"")</f>
        <v/>
      </c>
      <c r="E1452" t="s">
        <v>65</v>
      </c>
      <c r="F1452" s="19" t="s">
        <v>10913</v>
      </c>
      <c r="G1452" t="s">
        <v>1237</v>
      </c>
      <c r="H1452" t="str">
        <f>TRIM(PROPER((assembly_staff_import[[#This Row],[Last Name via NAME_SOURCE_KEY TEXT]]&amp;" "&amp;assembly_staff_import[[#This Row],[Suffix via NAME_SOURCE_KEY]])))</f>
        <v>Wilson</v>
      </c>
      <c r="I1452" t="str">
        <f>PROPER(assembly_staff_import[[#This Row],[JOB TITLE_SOURCE_KEY]])</f>
        <v xml:space="preserve">Sr Coord                                   </v>
      </c>
      <c r="J1452" t="s">
        <v>72</v>
      </c>
      <c r="K1452" t="str">
        <f>IF(assembly_staff_import[[#This Row],[Legislative Staff Type]]="Personal",assembly_staff_import[[#This Row],[Vlookup Reports To Person]], "")</f>
        <v/>
      </c>
      <c r="L1452" t="str">
        <f>PROPER(assembly_staff_import[[#This Row],[First MI Name via NAME_SOURCE_KEY TEXT]])</f>
        <v xml:space="preserve"> April M</v>
      </c>
      <c r="M1452" t="s">
        <v>15186</v>
      </c>
      <c r="N1452" t="str">
        <f>LOWER(CONCATENATE(assembly_staff_import[[#This Row],[Last Name]],LEFT(assembly_staff_import[[#This Row],[First Name (no initial)]],1),"@nyassembly.gov"))</f>
        <v>wilsona@nyassembly.gov</v>
      </c>
      <c r="O1452" t="s">
        <v>30411</v>
      </c>
      <c r="P1452" t="e">
        <f>VLOOKUP(assembly_staff_import[[#This Row],[Full Name]],[3]!PEOPLE_March_20[#Data],1,0)</f>
        <v>#REF!</v>
      </c>
      <c r="Q1452" t="e">
        <f>VLOOKUP(assembly_staff_import[[#This Row],[Full Name]],[3]!Table17[#Data],3,0)</f>
        <v>#REF!</v>
      </c>
      <c r="R1452" t="e">
        <f>VLOOKUP(assembly_staff_import[[#This Row],[Formatted Works for Group]],[3]!Table7[#Data],1,0)</f>
        <v>#REF!</v>
      </c>
      <c r="S1452" t="str">
        <f>IF(assembly_staff_import[[#This Row],[Legislative Staff Type]]="Personal", assembly_staff_import[[#This Row],[Vlookup Works for Group]], assembly_staff_import[[#This Row],[Formatted Works for Group calc]]&amp;", Central Staff Office, Assembly")</f>
        <v>Regional Services, Central Staff Office, Assembly</v>
      </c>
      <c r="T1452" s="20" t="str">
        <f>TRIM(assembly_staff_import[[#This Row],[NAME_SOURCE_KEY]])</f>
        <v>WILSON, APRIL M</v>
      </c>
      <c r="U1452" t="s">
        <v>30412</v>
      </c>
      <c r="V1452" t="s">
        <v>23591</v>
      </c>
      <c r="W1452" t="s">
        <v>30413</v>
      </c>
      <c r="Y1452"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52" t="s">
        <v>30397</v>
      </c>
      <c r="AA1452" t="e">
        <f>VLOOKUP(assembly_staff_import[[#This Row],[Formatted and corrected Works for Group Text]],[3]!Table4[#Data],1,0)</f>
        <v>#REF!</v>
      </c>
      <c r="AB1452" t="e">
        <f>VLOOKUP(assembly_staff_import[[#This Row],[Formatted and corrected Works for Group Text]],[3]!Table5[#Data],2,0)</f>
        <v>#REF!</v>
      </c>
      <c r="AC1452" t="str">
        <f>IF(TRIM(assembly_staff_import[[#This Row],[PUBLIC INFO ADDR_SOURCE_KEY]])="CAPITOL, ALBANY", "Legislative / Capitol Office", "District Office")</f>
        <v>Legislative / Capitol Office</v>
      </c>
      <c r="AD1452" t="s">
        <v>30398</v>
      </c>
      <c r="AF1452" t="str">
        <f t="shared" si="75"/>
        <v xml:space="preserve">354 </v>
      </c>
      <c r="AG1452" t="s">
        <v>30398</v>
      </c>
      <c r="AH1452" t="s">
        <v>30414</v>
      </c>
      <c r="AI1452" t="s">
        <v>25052</v>
      </c>
      <c r="AJ1452" t="s">
        <v>23493</v>
      </c>
    </row>
    <row r="1453" spans="1:36" x14ac:dyDescent="0.2">
      <c r="A1453" t="str">
        <f>TRIM(PROPER((assembly_staff_import[[#This Row],[First MI Name via NAME_SOURCE_KEY TEXT]]&amp;" "&amp;assembly_staff_import[[#This Row],[Last Name via NAME_SOURCE_KEY TEXT]]&amp;" "&amp;assembly_staff_import[[#This Row],[Suffix via NAME_SOURCE_KEY]])))</f>
        <v>Ariel H Collins</v>
      </c>
      <c r="B1453" t="str">
        <f>TRIM(CONCATENATE(TRIM(assembly_staff_import[[#This Row],[Full Name]]), ", ", assembly_staff_import[[#This Row],[Title]]))</f>
        <v>Ariel H Collins, Asst Coord</v>
      </c>
      <c r="C1453" t="e">
        <f>assembly_staff_import[[#This Row],[Vlookup_groups]]</f>
        <v>#REF!</v>
      </c>
      <c r="D1453" t="str">
        <f>IF(assembly_staff_import[[#This Row],[Legislative Staff Type]]="Personal",assembly_staff_import[[#This Row],[Formatted Personal Staff Office]],"")</f>
        <v/>
      </c>
      <c r="E1453" t="s">
        <v>65</v>
      </c>
      <c r="F1453" s="19" t="s">
        <v>10913</v>
      </c>
      <c r="G1453" t="s">
        <v>1237</v>
      </c>
      <c r="H1453" t="str">
        <f>TRIM(PROPER((assembly_staff_import[[#This Row],[Last Name via NAME_SOURCE_KEY TEXT]]&amp;" "&amp;assembly_staff_import[[#This Row],[Suffix via NAME_SOURCE_KEY]])))</f>
        <v>Collins</v>
      </c>
      <c r="I1453" t="str">
        <f>PROPER(assembly_staff_import[[#This Row],[JOB TITLE_SOURCE_KEY]])</f>
        <v xml:space="preserve">Asst Coord                                 </v>
      </c>
      <c r="J1453" t="s">
        <v>72</v>
      </c>
      <c r="K1453" t="str">
        <f>IF(assembly_staff_import[[#This Row],[Legislative Staff Type]]="Personal",assembly_staff_import[[#This Row],[Vlookup Reports To Person]], "")</f>
        <v/>
      </c>
      <c r="L1453" t="str">
        <f>PROPER(assembly_staff_import[[#This Row],[First MI Name via NAME_SOURCE_KEY TEXT]])</f>
        <v xml:space="preserve"> Ariel H</v>
      </c>
      <c r="M1453" t="s">
        <v>22965</v>
      </c>
      <c r="N1453" t="str">
        <f>LOWER(CONCATENATE(assembly_staff_import[[#This Row],[Last Name]],LEFT(assembly_staff_import[[#This Row],[First Name (no initial)]],1),"@nyassembly.gov"))</f>
        <v>collinsa@nyassembly.gov</v>
      </c>
      <c r="O1453" t="s">
        <v>30415</v>
      </c>
      <c r="P1453" t="e">
        <f>VLOOKUP(assembly_staff_import[[#This Row],[Full Name]],[3]!PEOPLE_March_20[#Data],1,0)</f>
        <v>#REF!</v>
      </c>
      <c r="Q1453" t="e">
        <f>VLOOKUP(assembly_staff_import[[#This Row],[Full Name]],[3]!Table17[#Data],3,0)</f>
        <v>#REF!</v>
      </c>
      <c r="R1453" t="e">
        <f>VLOOKUP(assembly_staff_import[[#This Row],[Formatted Works for Group]],[3]!Table7[#Data],1,0)</f>
        <v>#REF!</v>
      </c>
      <c r="S1453" t="str">
        <f>IF(assembly_staff_import[[#This Row],[Legislative Staff Type]]="Personal", assembly_staff_import[[#This Row],[Vlookup Works for Group]], assembly_staff_import[[#This Row],[Formatted Works for Group calc]]&amp;", Central Staff Office, Assembly")</f>
        <v>Regional Services, Central Staff Office, Assembly</v>
      </c>
      <c r="T1453" s="20" t="str">
        <f>TRIM(assembly_staff_import[[#This Row],[NAME_SOURCE_KEY]])</f>
        <v>COLLINS, ARIEL H</v>
      </c>
      <c r="U1453" t="s">
        <v>30416</v>
      </c>
      <c r="V1453" t="s">
        <v>27453</v>
      </c>
      <c r="W1453" t="s">
        <v>30417</v>
      </c>
      <c r="Y1453"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53" t="s">
        <v>30397</v>
      </c>
      <c r="AA1453" t="e">
        <f>VLOOKUP(assembly_staff_import[[#This Row],[Formatted and corrected Works for Group Text]],[3]!Table4[#Data],1,0)</f>
        <v>#REF!</v>
      </c>
      <c r="AB1453" t="e">
        <f>VLOOKUP(assembly_staff_import[[#This Row],[Formatted and corrected Works for Group Text]],[3]!Table5[#Data],2,0)</f>
        <v>#REF!</v>
      </c>
      <c r="AC1453" t="str">
        <f>IF(TRIM(assembly_staff_import[[#This Row],[PUBLIC INFO ADDR_SOURCE_KEY]])="CAPITOL, ALBANY", "Legislative / Capitol Office", "District Office")</f>
        <v>Legislative / Capitol Office</v>
      </c>
      <c r="AD1453" t="s">
        <v>30398</v>
      </c>
      <c r="AF1453" t="str">
        <f t="shared" si="75"/>
        <v xml:space="preserve">354 </v>
      </c>
      <c r="AG1453" t="s">
        <v>30398</v>
      </c>
      <c r="AH1453" t="s">
        <v>30418</v>
      </c>
      <c r="AI1453" t="s">
        <v>30419</v>
      </c>
      <c r="AJ1453" t="s">
        <v>23493</v>
      </c>
    </row>
    <row r="1454" spans="1:36" x14ac:dyDescent="0.2">
      <c r="A1454" t="str">
        <f>TRIM(PROPER((assembly_staff_import[[#This Row],[First MI Name via NAME_SOURCE_KEY TEXT]]&amp;" "&amp;assembly_staff_import[[#This Row],[Last Name via NAME_SOURCE_KEY TEXT]]&amp;" "&amp;assembly_staff_import[[#This Row],[Suffix via NAME_SOURCE_KEY]])))</f>
        <v>Damita Mcgill</v>
      </c>
      <c r="B1454" t="str">
        <f>TRIM(CONCATENATE(TRIM(assembly_staff_import[[#This Row],[Full Name]]), ", ", assembly_staff_import[[#This Row],[Title]]))</f>
        <v>Damita Mcgill, Admin Assistant</v>
      </c>
      <c r="C1454" t="e">
        <f>assembly_staff_import[[#This Row],[Vlookup_groups]]</f>
        <v>#REF!</v>
      </c>
      <c r="D1454" t="str">
        <f>IF(assembly_staff_import[[#This Row],[Legislative Staff Type]]="Personal",assembly_staff_import[[#This Row],[Formatted Personal Staff Office]],"")</f>
        <v/>
      </c>
      <c r="E1454" t="s">
        <v>65</v>
      </c>
      <c r="F1454" s="19" t="s">
        <v>10913</v>
      </c>
      <c r="G1454" t="s">
        <v>1237</v>
      </c>
      <c r="H1454" t="str">
        <f>TRIM(PROPER((assembly_staff_import[[#This Row],[Last Name via NAME_SOURCE_KEY TEXT]]&amp;" "&amp;assembly_staff_import[[#This Row],[Suffix via NAME_SOURCE_KEY]])))</f>
        <v>Mcgill</v>
      </c>
      <c r="I1454" t="str">
        <f>PROPER(assembly_staff_import[[#This Row],[JOB TITLE_SOURCE_KEY]])</f>
        <v xml:space="preserve">Admin Assistant                            </v>
      </c>
      <c r="J1454" t="s">
        <v>72</v>
      </c>
      <c r="K1454" t="str">
        <f>IF(assembly_staff_import[[#This Row],[Legislative Staff Type]]="Personal",assembly_staff_import[[#This Row],[Vlookup Reports To Person]], "")</f>
        <v/>
      </c>
      <c r="L1454" t="str">
        <f>PROPER(assembly_staff_import[[#This Row],[First MI Name via NAME_SOURCE_KEY TEXT]])</f>
        <v xml:space="preserve"> Damita</v>
      </c>
      <c r="M1454" t="s">
        <v>15520</v>
      </c>
      <c r="N1454" t="str">
        <f>LOWER(CONCATENATE(assembly_staff_import[[#This Row],[Last Name]],LEFT(assembly_staff_import[[#This Row],[First Name (no initial)]],1),"@nyassembly.gov"))</f>
        <v>mcgilld@nyassembly.gov</v>
      </c>
      <c r="O1454" t="s">
        <v>15522</v>
      </c>
      <c r="P1454" t="e">
        <f>VLOOKUP(assembly_staff_import[[#This Row],[Full Name]],[3]!PEOPLE_March_20[#Data],1,0)</f>
        <v>#REF!</v>
      </c>
      <c r="Q1454" t="e">
        <f>VLOOKUP(assembly_staff_import[[#This Row],[Full Name]],[3]!Table17[#Data],3,0)</f>
        <v>#REF!</v>
      </c>
      <c r="R1454" t="e">
        <f>VLOOKUP(assembly_staff_import[[#This Row],[Formatted Works for Group]],[3]!Table7[#Data],1,0)</f>
        <v>#REF!</v>
      </c>
      <c r="S1454" t="str">
        <f>IF(assembly_staff_import[[#This Row],[Legislative Staff Type]]="Personal", assembly_staff_import[[#This Row],[Vlookup Works for Group]], assembly_staff_import[[#This Row],[Formatted Works for Group calc]]&amp;", Central Staff Office, Assembly")</f>
        <v>Regional Services, Central Staff Office, Assembly</v>
      </c>
      <c r="T1454" s="20" t="str">
        <f>TRIM(assembly_staff_import[[#This Row],[NAME_SOURCE_KEY]])</f>
        <v>MCGILL, DAMITA</v>
      </c>
      <c r="U1454" t="s">
        <v>30420</v>
      </c>
      <c r="V1454" t="s">
        <v>30063</v>
      </c>
      <c r="W1454" t="s">
        <v>30421</v>
      </c>
      <c r="Y1454"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54" t="s">
        <v>30397</v>
      </c>
      <c r="AA1454" t="e">
        <f>VLOOKUP(assembly_staff_import[[#This Row],[Formatted and corrected Works for Group Text]],[3]!Table4[#Data],1,0)</f>
        <v>#REF!</v>
      </c>
      <c r="AB1454" t="e">
        <f>VLOOKUP(assembly_staff_import[[#This Row],[Formatted and corrected Works for Group Text]],[3]!Table5[#Data],2,0)</f>
        <v>#REF!</v>
      </c>
      <c r="AC1454" t="str">
        <f>IF(TRIM(assembly_staff_import[[#This Row],[PUBLIC INFO ADDR_SOURCE_KEY]])="CAPITOL, ALBANY", "Legislative / Capitol Office", "District Office")</f>
        <v>Legislative / Capitol Office</v>
      </c>
      <c r="AD1454" t="s">
        <v>30398</v>
      </c>
      <c r="AF1454" t="str">
        <f t="shared" si="75"/>
        <v xml:space="preserve">354 </v>
      </c>
      <c r="AG1454" t="s">
        <v>30398</v>
      </c>
      <c r="AH1454" t="s">
        <v>30422</v>
      </c>
      <c r="AI1454" t="s">
        <v>23568</v>
      </c>
      <c r="AJ1454" t="s">
        <v>23493</v>
      </c>
    </row>
    <row r="1455" spans="1:36" x14ac:dyDescent="0.2">
      <c r="A1455" t="str">
        <f>TRIM(PROPER((assembly_staff_import[[#This Row],[First MI Name via NAME_SOURCE_KEY TEXT]]&amp;" "&amp;assembly_staff_import[[#This Row],[Last Name via NAME_SOURCE_KEY TEXT]]&amp;" "&amp;assembly_staff_import[[#This Row],[Suffix via NAME_SOURCE_KEY]])))</f>
        <v>David A Bissember</v>
      </c>
      <c r="B1455" t="str">
        <f>TRIM(CONCATENATE(TRIM(assembly_staff_import[[#This Row],[Full Name]]), ", ", assembly_staff_import[[#This Row],[Title]]))</f>
        <v>David A Bissember, Coord</v>
      </c>
      <c r="C1455" t="e">
        <f>assembly_staff_import[[#This Row],[Vlookup_groups]]</f>
        <v>#REF!</v>
      </c>
      <c r="D1455" t="str">
        <f>IF(assembly_staff_import[[#This Row],[Legislative Staff Type]]="Personal",assembly_staff_import[[#This Row],[Formatted Personal Staff Office]],"")</f>
        <v/>
      </c>
      <c r="E1455" t="s">
        <v>65</v>
      </c>
      <c r="F1455" s="19" t="s">
        <v>10913</v>
      </c>
      <c r="G1455" t="s">
        <v>1237</v>
      </c>
      <c r="H1455" t="str">
        <f>TRIM(PROPER((assembly_staff_import[[#This Row],[Last Name via NAME_SOURCE_KEY TEXT]]&amp;" "&amp;assembly_staff_import[[#This Row],[Suffix via NAME_SOURCE_KEY]])))</f>
        <v>Bissember</v>
      </c>
      <c r="I1455" t="str">
        <f>PROPER(assembly_staff_import[[#This Row],[JOB TITLE_SOURCE_KEY]])</f>
        <v xml:space="preserve">Coord                                      </v>
      </c>
      <c r="J1455" t="s">
        <v>72</v>
      </c>
      <c r="K1455" t="str">
        <f>IF(assembly_staff_import[[#This Row],[Legislative Staff Type]]="Personal",assembly_staff_import[[#This Row],[Vlookup Reports To Person]], "")</f>
        <v/>
      </c>
      <c r="L1455" t="str">
        <f>PROPER(assembly_staff_import[[#This Row],[First MI Name via NAME_SOURCE_KEY TEXT]])</f>
        <v xml:space="preserve"> David A</v>
      </c>
      <c r="M1455" t="s">
        <v>16350</v>
      </c>
      <c r="N1455" t="str">
        <f>LOWER(CONCATENATE(assembly_staff_import[[#This Row],[Last Name]],LEFT(assembly_staff_import[[#This Row],[First Name (no initial)]],1),"@nyassembly.gov"))</f>
        <v>bissemberd@nyassembly.gov</v>
      </c>
      <c r="O1455" t="s">
        <v>687</v>
      </c>
      <c r="P1455" t="e">
        <f>VLOOKUP(assembly_staff_import[[#This Row],[Full Name]],[3]!PEOPLE_March_20[#Data],1,0)</f>
        <v>#REF!</v>
      </c>
      <c r="Q1455" t="e">
        <f>VLOOKUP(assembly_staff_import[[#This Row],[Full Name]],[3]!Table17[#Data],3,0)</f>
        <v>#REF!</v>
      </c>
      <c r="R1455" t="e">
        <f>VLOOKUP(assembly_staff_import[[#This Row],[Formatted Works for Group]],[3]!Table7[#Data],1,0)</f>
        <v>#REF!</v>
      </c>
      <c r="S1455" t="str">
        <f>IF(assembly_staff_import[[#This Row],[Legislative Staff Type]]="Personal", assembly_staff_import[[#This Row],[Vlookup Works for Group]], assembly_staff_import[[#This Row],[Formatted Works for Group calc]]&amp;", Central Staff Office, Assembly")</f>
        <v>Regional Services, Central Staff Office, Assembly</v>
      </c>
      <c r="T1455" s="20" t="str">
        <f>TRIM(assembly_staff_import[[#This Row],[NAME_SOURCE_KEY]])</f>
        <v>BISSEMBER, DAVID A</v>
      </c>
      <c r="U1455" t="s">
        <v>30423</v>
      </c>
      <c r="V1455" t="s">
        <v>30424</v>
      </c>
      <c r="W1455" t="s">
        <v>24082</v>
      </c>
      <c r="Y1455"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55" t="s">
        <v>30397</v>
      </c>
      <c r="AA1455" t="e">
        <f>VLOOKUP(assembly_staff_import[[#This Row],[Formatted and corrected Works for Group Text]],[3]!Table4[#Data],1,0)</f>
        <v>#REF!</v>
      </c>
      <c r="AB1455" t="e">
        <f>VLOOKUP(assembly_staff_import[[#This Row],[Formatted and corrected Works for Group Text]],[3]!Table5[#Data],2,0)</f>
        <v>#REF!</v>
      </c>
      <c r="AC1455" t="str">
        <f>IF(TRIM(assembly_staff_import[[#This Row],[PUBLIC INFO ADDR_SOURCE_KEY]])="CAPITOL, ALBANY", "Legislative / Capitol Office", "District Office")</f>
        <v>Legislative / Capitol Office</v>
      </c>
      <c r="AD1455" t="s">
        <v>30398</v>
      </c>
      <c r="AF1455" t="str">
        <f t="shared" si="75"/>
        <v xml:space="preserve">354 </v>
      </c>
      <c r="AG1455" t="s">
        <v>30398</v>
      </c>
      <c r="AH1455" t="s">
        <v>30425</v>
      </c>
      <c r="AI1455" t="s">
        <v>25062</v>
      </c>
      <c r="AJ1455" t="s">
        <v>23493</v>
      </c>
    </row>
    <row r="1456" spans="1:36" x14ac:dyDescent="0.2">
      <c r="A1456" t="str">
        <f>TRIM(PROPER((assembly_staff_import[[#This Row],[First MI Name via NAME_SOURCE_KEY TEXT]]&amp;" "&amp;assembly_staff_import[[#This Row],[Last Name via NAME_SOURCE_KEY TEXT]]&amp;" "&amp;assembly_staff_import[[#This Row],[Suffix via NAME_SOURCE_KEY]])))</f>
        <v>David T Gill</v>
      </c>
      <c r="B1456" t="str">
        <f>TRIM(CONCATENATE(TRIM(assembly_staff_import[[#This Row],[Full Name]]), ", ", assembly_staff_import[[#This Row],[Title]]))</f>
        <v>David T Gill, Asst Coord</v>
      </c>
      <c r="C1456" t="e">
        <f>assembly_staff_import[[#This Row],[Vlookup_groups]]</f>
        <v>#REF!</v>
      </c>
      <c r="D1456" t="str">
        <f>IF(assembly_staff_import[[#This Row],[Legislative Staff Type]]="Personal",assembly_staff_import[[#This Row],[Formatted Personal Staff Office]],"")</f>
        <v/>
      </c>
      <c r="E1456" t="s">
        <v>65</v>
      </c>
      <c r="F1456" s="19" t="s">
        <v>10913</v>
      </c>
      <c r="G1456" t="s">
        <v>1237</v>
      </c>
      <c r="H1456" t="str">
        <f>TRIM(PROPER((assembly_staff_import[[#This Row],[Last Name via NAME_SOURCE_KEY TEXT]]&amp;" "&amp;assembly_staff_import[[#This Row],[Suffix via NAME_SOURCE_KEY]])))</f>
        <v>Gill</v>
      </c>
      <c r="I1456" t="str">
        <f>PROPER(assembly_staff_import[[#This Row],[JOB TITLE_SOURCE_KEY]])</f>
        <v xml:space="preserve">Asst Coord                                 </v>
      </c>
      <c r="J1456" t="s">
        <v>72</v>
      </c>
      <c r="K1456" t="str">
        <f>IF(assembly_staff_import[[#This Row],[Legislative Staff Type]]="Personal",assembly_staff_import[[#This Row],[Vlookup Reports To Person]], "")</f>
        <v/>
      </c>
      <c r="L1456" t="str">
        <f>PROPER(assembly_staff_import[[#This Row],[First MI Name via NAME_SOURCE_KEY TEXT]])</f>
        <v xml:space="preserve"> David T</v>
      </c>
      <c r="M1456" t="s">
        <v>13492</v>
      </c>
      <c r="N1456" t="str">
        <f>LOWER(CONCATENATE(assembly_staff_import[[#This Row],[Last Name]],LEFT(assembly_staff_import[[#This Row],[First Name (no initial)]],1),"@nyassembly.gov"))</f>
        <v>gilld@nyassembly.gov</v>
      </c>
      <c r="O1456" t="s">
        <v>687</v>
      </c>
      <c r="P1456" t="e">
        <f>VLOOKUP(assembly_staff_import[[#This Row],[Full Name]],[3]!PEOPLE_March_20[#Data],1,0)</f>
        <v>#REF!</v>
      </c>
      <c r="Q1456" t="e">
        <f>VLOOKUP(assembly_staff_import[[#This Row],[Full Name]],[3]!Table17[#Data],3,0)</f>
        <v>#REF!</v>
      </c>
      <c r="R1456" t="e">
        <f>VLOOKUP(assembly_staff_import[[#This Row],[Formatted Works for Group]],[3]!Table7[#Data],1,0)</f>
        <v>#REF!</v>
      </c>
      <c r="S1456" t="str">
        <f>IF(assembly_staff_import[[#This Row],[Legislative Staff Type]]="Personal", assembly_staff_import[[#This Row],[Vlookup Works for Group]], assembly_staff_import[[#This Row],[Formatted Works for Group calc]]&amp;", Central Staff Office, Assembly")</f>
        <v>Regional Services, Central Staff Office, Assembly</v>
      </c>
      <c r="T1456" s="20" t="str">
        <f>TRIM(assembly_staff_import[[#This Row],[NAME_SOURCE_KEY]])</f>
        <v>GILL, DAVID T</v>
      </c>
      <c r="U1456" t="s">
        <v>30426</v>
      </c>
      <c r="V1456" t="s">
        <v>30427</v>
      </c>
      <c r="W1456" t="s">
        <v>29861</v>
      </c>
      <c r="Y1456"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56" t="s">
        <v>30397</v>
      </c>
      <c r="AA1456" t="e">
        <f>VLOOKUP(assembly_staff_import[[#This Row],[Formatted and corrected Works for Group Text]],[3]!Table4[#Data],1,0)</f>
        <v>#REF!</v>
      </c>
      <c r="AB1456" t="e">
        <f>VLOOKUP(assembly_staff_import[[#This Row],[Formatted and corrected Works for Group Text]],[3]!Table5[#Data],2,0)</f>
        <v>#REF!</v>
      </c>
      <c r="AC1456" t="str">
        <f>IF(TRIM(assembly_staff_import[[#This Row],[PUBLIC INFO ADDR_SOURCE_KEY]])="CAPITOL, ALBANY", "Legislative / Capitol Office", "District Office")</f>
        <v>Legislative / Capitol Office</v>
      </c>
      <c r="AD1456" t="s">
        <v>30398</v>
      </c>
      <c r="AF1456" t="str">
        <f t="shared" si="75"/>
        <v xml:space="preserve">354 </v>
      </c>
      <c r="AG1456" t="s">
        <v>30398</v>
      </c>
      <c r="AH1456" t="s">
        <v>30428</v>
      </c>
      <c r="AI1456" t="s">
        <v>30419</v>
      </c>
      <c r="AJ1456" t="s">
        <v>23493</v>
      </c>
    </row>
    <row r="1457" spans="1:36" x14ac:dyDescent="0.2">
      <c r="A1457" t="str">
        <f>TRIM(PROPER((assembly_staff_import[[#This Row],[First MI Name via NAME_SOURCE_KEY TEXT]]&amp;" "&amp;assembly_staff_import[[#This Row],[Last Name via NAME_SOURCE_KEY TEXT]]&amp;" "&amp;assembly_staff_import[[#This Row],[Suffix via NAME_SOURCE_KEY]])))</f>
        <v>Dylan P Doody</v>
      </c>
      <c r="B1457" t="str">
        <f>TRIM(CONCATENATE(TRIM(assembly_staff_import[[#This Row],[Full Name]]), ", ", assembly_staff_import[[#This Row],[Title]]))</f>
        <v>Dylan P Doody, Coord</v>
      </c>
      <c r="C1457" t="e">
        <f>assembly_staff_import[[#This Row],[Vlookup_groups]]</f>
        <v>#REF!</v>
      </c>
      <c r="D1457" t="str">
        <f>IF(assembly_staff_import[[#This Row],[Legislative Staff Type]]="Personal",assembly_staff_import[[#This Row],[Formatted Personal Staff Office]],"")</f>
        <v/>
      </c>
      <c r="E1457" t="s">
        <v>65</v>
      </c>
      <c r="F1457" s="19" t="s">
        <v>10913</v>
      </c>
      <c r="G1457" t="s">
        <v>1237</v>
      </c>
      <c r="H1457" t="str">
        <f>TRIM(PROPER((assembly_staff_import[[#This Row],[Last Name via NAME_SOURCE_KEY TEXT]]&amp;" "&amp;assembly_staff_import[[#This Row],[Suffix via NAME_SOURCE_KEY]])))</f>
        <v>Doody</v>
      </c>
      <c r="I1457" t="str">
        <f>PROPER(assembly_staff_import[[#This Row],[JOB TITLE_SOURCE_KEY]])</f>
        <v xml:space="preserve">Coord                                      </v>
      </c>
      <c r="J1457" t="s">
        <v>72</v>
      </c>
      <c r="K1457" t="str">
        <f>IF(assembly_staff_import[[#This Row],[Legislative Staff Type]]="Personal",assembly_staff_import[[#This Row],[Vlookup Reports To Person]], "")</f>
        <v/>
      </c>
      <c r="L1457" t="str">
        <f>PROPER(assembly_staff_import[[#This Row],[First MI Name via NAME_SOURCE_KEY TEXT]])</f>
        <v xml:space="preserve"> Dylan P</v>
      </c>
      <c r="M1457" t="s">
        <v>15995</v>
      </c>
      <c r="N1457" t="str">
        <f>LOWER(CONCATENATE(assembly_staff_import[[#This Row],[Last Name]],LEFT(assembly_staff_import[[#This Row],[First Name (no initial)]],1),"@nyassembly.gov"))</f>
        <v>doodyd@nyassembly.gov</v>
      </c>
      <c r="O1457" t="s">
        <v>26770</v>
      </c>
      <c r="P1457" t="e">
        <f>VLOOKUP(assembly_staff_import[[#This Row],[Full Name]],[3]!PEOPLE_March_20[#Data],1,0)</f>
        <v>#REF!</v>
      </c>
      <c r="Q1457" t="e">
        <f>VLOOKUP(assembly_staff_import[[#This Row],[Full Name]],[3]!Table17[#Data],3,0)</f>
        <v>#REF!</v>
      </c>
      <c r="R1457" t="e">
        <f>VLOOKUP(assembly_staff_import[[#This Row],[Formatted Works for Group]],[3]!Table7[#Data],1,0)</f>
        <v>#REF!</v>
      </c>
      <c r="S1457" t="str">
        <f>IF(assembly_staff_import[[#This Row],[Legislative Staff Type]]="Personal", assembly_staff_import[[#This Row],[Vlookup Works for Group]], assembly_staff_import[[#This Row],[Formatted Works for Group calc]]&amp;", Central Staff Office, Assembly")</f>
        <v>Regional Services, Central Staff Office, Assembly</v>
      </c>
      <c r="T1457" s="20" t="str">
        <f>TRIM(assembly_staff_import[[#This Row],[NAME_SOURCE_KEY]])</f>
        <v>DOODY, DYLAN P</v>
      </c>
      <c r="U1457" t="s">
        <v>30429</v>
      </c>
      <c r="V1457" t="s">
        <v>30430</v>
      </c>
      <c r="W1457" t="s">
        <v>30431</v>
      </c>
      <c r="Y1457"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57" t="s">
        <v>30397</v>
      </c>
      <c r="AA1457" t="e">
        <f>VLOOKUP(assembly_staff_import[[#This Row],[Formatted and corrected Works for Group Text]],[3]!Table4[#Data],1,0)</f>
        <v>#REF!</v>
      </c>
      <c r="AB1457" t="e">
        <f>VLOOKUP(assembly_staff_import[[#This Row],[Formatted and corrected Works for Group Text]],[3]!Table5[#Data],2,0)</f>
        <v>#REF!</v>
      </c>
      <c r="AC1457" t="str">
        <f>IF(TRIM(assembly_staff_import[[#This Row],[PUBLIC INFO ADDR_SOURCE_KEY]])="CAPITOL, ALBANY", "Legislative / Capitol Office", "District Office")</f>
        <v>Legislative / Capitol Office</v>
      </c>
      <c r="AD1457" t="s">
        <v>30398</v>
      </c>
      <c r="AF1457" t="str">
        <f t="shared" si="75"/>
        <v xml:space="preserve">354 </v>
      </c>
      <c r="AG1457" t="s">
        <v>30398</v>
      </c>
      <c r="AH1457" t="s">
        <v>30432</v>
      </c>
      <c r="AI1457" t="s">
        <v>25062</v>
      </c>
      <c r="AJ1457" t="s">
        <v>23493</v>
      </c>
    </row>
    <row r="1458" spans="1:36" x14ac:dyDescent="0.2">
      <c r="A1458" t="str">
        <f>TRIM(PROPER((assembly_staff_import[[#This Row],[First MI Name via NAME_SOURCE_KEY TEXT]]&amp;" "&amp;assembly_staff_import[[#This Row],[Last Name via NAME_SOURCE_KEY TEXT]]&amp;" "&amp;assembly_staff_import[[#This Row],[Suffix via NAME_SOURCE_KEY]])))</f>
        <v>Jason R Klau</v>
      </c>
      <c r="B1458" t="str">
        <f>TRIM(CONCATENATE(TRIM(assembly_staff_import[[#This Row],[Full Name]]), ", ", assembly_staff_import[[#This Row],[Title]]))</f>
        <v>Jason R Klau, Asst Coord</v>
      </c>
      <c r="C1458" t="e">
        <f>assembly_staff_import[[#This Row],[Vlookup_groups]]</f>
        <v>#REF!</v>
      </c>
      <c r="D1458" t="str">
        <f>IF(assembly_staff_import[[#This Row],[Legislative Staff Type]]="Personal",assembly_staff_import[[#This Row],[Formatted Personal Staff Office]],"")</f>
        <v/>
      </c>
      <c r="E1458" t="s">
        <v>65</v>
      </c>
      <c r="F1458" s="19" t="s">
        <v>10913</v>
      </c>
      <c r="G1458" t="s">
        <v>1237</v>
      </c>
      <c r="H1458" t="str">
        <f>TRIM(PROPER((assembly_staff_import[[#This Row],[Last Name via NAME_SOURCE_KEY TEXT]]&amp;" "&amp;assembly_staff_import[[#This Row],[Suffix via NAME_SOURCE_KEY]])))</f>
        <v>Klau</v>
      </c>
      <c r="I1458" t="str">
        <f>PROPER(assembly_staff_import[[#This Row],[JOB TITLE_SOURCE_KEY]])</f>
        <v xml:space="preserve">Asst Coord                                 </v>
      </c>
      <c r="J1458" t="s">
        <v>72</v>
      </c>
      <c r="K1458" t="str">
        <f>IF(assembly_staff_import[[#This Row],[Legislative Staff Type]]="Personal",assembly_staff_import[[#This Row],[Vlookup Reports To Person]], "")</f>
        <v/>
      </c>
      <c r="L1458" t="str">
        <f>PROPER(assembly_staff_import[[#This Row],[First MI Name via NAME_SOURCE_KEY TEXT]])</f>
        <v xml:space="preserve"> Jason R</v>
      </c>
      <c r="M1458" t="s">
        <v>14787</v>
      </c>
      <c r="N1458" t="str">
        <f>LOWER(CONCATENATE(assembly_staff_import[[#This Row],[Last Name]],LEFT(assembly_staff_import[[#This Row],[First Name (no initial)]],1),"@nyassembly.gov"))</f>
        <v>klauj@nyassembly.gov</v>
      </c>
      <c r="O1458" t="s">
        <v>22811</v>
      </c>
      <c r="P1458" t="e">
        <f>VLOOKUP(assembly_staff_import[[#This Row],[Full Name]],[3]!PEOPLE_March_20[#Data],1,0)</f>
        <v>#REF!</v>
      </c>
      <c r="Q1458" t="e">
        <f>VLOOKUP(assembly_staff_import[[#This Row],[Full Name]],[3]!Table17[#Data],3,0)</f>
        <v>#REF!</v>
      </c>
      <c r="R1458" t="e">
        <f>VLOOKUP(assembly_staff_import[[#This Row],[Formatted Works for Group]],[3]!Table7[#Data],1,0)</f>
        <v>#REF!</v>
      </c>
      <c r="S1458" t="str">
        <f>IF(assembly_staff_import[[#This Row],[Legislative Staff Type]]="Personal", assembly_staff_import[[#This Row],[Vlookup Works for Group]], assembly_staff_import[[#This Row],[Formatted Works for Group calc]]&amp;", Central Staff Office, Assembly")</f>
        <v>Regional Services, Central Staff Office, Assembly</v>
      </c>
      <c r="T1458" s="20" t="str">
        <f>TRIM(assembly_staff_import[[#This Row],[NAME_SOURCE_KEY]])</f>
        <v>KLAU, JASON R</v>
      </c>
      <c r="U1458" t="s">
        <v>30433</v>
      </c>
      <c r="V1458" t="s">
        <v>30434</v>
      </c>
      <c r="W1458" t="s">
        <v>29674</v>
      </c>
      <c r="Y1458"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58" t="s">
        <v>30397</v>
      </c>
      <c r="AA1458" t="e">
        <f>VLOOKUP(assembly_staff_import[[#This Row],[Formatted and corrected Works for Group Text]],[3]!Table4[#Data],1,0)</f>
        <v>#REF!</v>
      </c>
      <c r="AB1458" t="e">
        <f>VLOOKUP(assembly_staff_import[[#This Row],[Formatted and corrected Works for Group Text]],[3]!Table5[#Data],2,0)</f>
        <v>#REF!</v>
      </c>
      <c r="AC1458" t="str">
        <f>IF(TRIM(assembly_staff_import[[#This Row],[PUBLIC INFO ADDR_SOURCE_KEY]])="CAPITOL, ALBANY", "Legislative / Capitol Office", "District Office")</f>
        <v>Legislative / Capitol Office</v>
      </c>
      <c r="AD1458" t="s">
        <v>30398</v>
      </c>
      <c r="AF1458" t="str">
        <f t="shared" si="75"/>
        <v xml:space="preserve">354 </v>
      </c>
      <c r="AG1458" t="s">
        <v>30398</v>
      </c>
      <c r="AH1458" t="s">
        <v>30435</v>
      </c>
      <c r="AI1458" t="s">
        <v>30419</v>
      </c>
      <c r="AJ1458" t="s">
        <v>23493</v>
      </c>
    </row>
    <row r="1459" spans="1:36" x14ac:dyDescent="0.2">
      <c r="A1459" t="str">
        <f>TRIM(PROPER((assembly_staff_import[[#This Row],[First MI Name via NAME_SOURCE_KEY TEXT]]&amp;" "&amp;assembly_staff_import[[#This Row],[Last Name via NAME_SOURCE_KEY TEXT]]&amp;" "&amp;assembly_staff_import[[#This Row],[Suffix via NAME_SOURCE_KEY]])))</f>
        <v>Justin J Bartlett</v>
      </c>
      <c r="B1459" t="str">
        <f>TRIM(CONCATENATE(TRIM(assembly_staff_import[[#This Row],[Full Name]]), ", ", assembly_staff_import[[#This Row],[Title]]))</f>
        <v>Justin J Bartlett, Dep Dir Regional Svcs</v>
      </c>
      <c r="C1459" t="e">
        <f>assembly_staff_import[[#This Row],[Vlookup_groups]]</f>
        <v>#REF!</v>
      </c>
      <c r="D1459" t="str">
        <f>IF(assembly_staff_import[[#This Row],[Legislative Staff Type]]="Personal",assembly_staff_import[[#This Row],[Formatted Personal Staff Office]],"")</f>
        <v/>
      </c>
      <c r="E1459" t="s">
        <v>65</v>
      </c>
      <c r="F1459" s="19" t="s">
        <v>10913</v>
      </c>
      <c r="G1459" t="s">
        <v>1237</v>
      </c>
      <c r="H1459" t="str">
        <f>TRIM(PROPER((assembly_staff_import[[#This Row],[Last Name via NAME_SOURCE_KEY TEXT]]&amp;" "&amp;assembly_staff_import[[#This Row],[Suffix via NAME_SOURCE_KEY]])))</f>
        <v>Bartlett</v>
      </c>
      <c r="I1459" t="str">
        <f>PROPER(assembly_staff_import[[#This Row],[JOB TITLE_SOURCE_KEY]])</f>
        <v xml:space="preserve">Dep Dir Regional Svcs                      </v>
      </c>
      <c r="J1459" t="s">
        <v>72</v>
      </c>
      <c r="K1459" t="str">
        <f>IF(assembly_staff_import[[#This Row],[Legislative Staff Type]]="Personal",assembly_staff_import[[#This Row],[Vlookup Reports To Person]], "")</f>
        <v/>
      </c>
      <c r="L1459" t="str">
        <f>PROPER(assembly_staff_import[[#This Row],[First MI Name via NAME_SOURCE_KEY TEXT]])</f>
        <v xml:space="preserve"> Justin J</v>
      </c>
      <c r="M1459" t="s">
        <v>17553</v>
      </c>
      <c r="N1459" t="str">
        <f>LOWER(CONCATENATE(assembly_staff_import[[#This Row],[Last Name]],LEFT(assembly_staff_import[[#This Row],[First Name (no initial)]],1),"@nyassembly.gov"))</f>
        <v>bartlettj@nyassembly.gov</v>
      </c>
      <c r="O1459" t="s">
        <v>29033</v>
      </c>
      <c r="P1459" t="e">
        <f>VLOOKUP(assembly_staff_import[[#This Row],[Full Name]],[3]!PEOPLE_March_20[#Data],1,0)</f>
        <v>#REF!</v>
      </c>
      <c r="Q1459" t="e">
        <f>VLOOKUP(assembly_staff_import[[#This Row],[Full Name]],[3]!Table17[#Data],3,0)</f>
        <v>#REF!</v>
      </c>
      <c r="R1459" t="e">
        <f>VLOOKUP(assembly_staff_import[[#This Row],[Formatted Works for Group]],[3]!Table7[#Data],1,0)</f>
        <v>#REF!</v>
      </c>
      <c r="S1459" t="str">
        <f>IF(assembly_staff_import[[#This Row],[Legislative Staff Type]]="Personal", assembly_staff_import[[#This Row],[Vlookup Works for Group]], assembly_staff_import[[#This Row],[Formatted Works for Group calc]]&amp;", Central Staff Office, Assembly")</f>
        <v>Regional Services, Central Staff Office, Assembly</v>
      </c>
      <c r="T1459" s="20" t="str">
        <f>TRIM(assembly_staff_import[[#This Row],[NAME_SOURCE_KEY]])</f>
        <v>BARTLETT, JUSTIN J</v>
      </c>
      <c r="U1459" t="s">
        <v>30436</v>
      </c>
      <c r="V1459" t="s">
        <v>24031</v>
      </c>
      <c r="W1459" t="s">
        <v>29035</v>
      </c>
      <c r="Y1459"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59" t="s">
        <v>30397</v>
      </c>
      <c r="AA1459" t="e">
        <f>VLOOKUP(assembly_staff_import[[#This Row],[Formatted and corrected Works for Group Text]],[3]!Table4[#Data],1,0)</f>
        <v>#REF!</v>
      </c>
      <c r="AB1459" t="e">
        <f>VLOOKUP(assembly_staff_import[[#This Row],[Formatted and corrected Works for Group Text]],[3]!Table5[#Data],2,0)</f>
        <v>#REF!</v>
      </c>
      <c r="AC1459" t="str">
        <f>IF(TRIM(assembly_staff_import[[#This Row],[PUBLIC INFO ADDR_SOURCE_KEY]])="CAPITOL, ALBANY", "Legislative / Capitol Office", "District Office")</f>
        <v>Legislative / Capitol Office</v>
      </c>
      <c r="AD1459" t="s">
        <v>30398</v>
      </c>
      <c r="AF1459" t="str">
        <f t="shared" si="75"/>
        <v xml:space="preserve">354 </v>
      </c>
      <c r="AG1459" t="s">
        <v>30398</v>
      </c>
      <c r="AH1459" t="s">
        <v>30437</v>
      </c>
      <c r="AI1459" t="s">
        <v>30438</v>
      </c>
      <c r="AJ1459" t="s">
        <v>23493</v>
      </c>
    </row>
    <row r="1460" spans="1:36" x14ac:dyDescent="0.2">
      <c r="A1460" t="str">
        <f>TRIM(PROPER((assembly_staff_import[[#This Row],[First MI Name via NAME_SOURCE_KEY TEXT]]&amp;" "&amp;assembly_staff_import[[#This Row],[Last Name via NAME_SOURCE_KEY TEXT]]&amp;" "&amp;assembly_staff_import[[#This Row],[Suffix via NAME_SOURCE_KEY]])))</f>
        <v>Lauren Keating</v>
      </c>
      <c r="B1460" t="str">
        <f>TRIM(CONCATENATE(TRIM(assembly_staff_import[[#This Row],[Full Name]]), ", ", assembly_staff_import[[#This Row],[Title]]))</f>
        <v>Lauren Keating, Dir Regional Services</v>
      </c>
      <c r="C1460" t="e">
        <f>assembly_staff_import[[#This Row],[Vlookup_groups]]</f>
        <v>#REF!</v>
      </c>
      <c r="D1460" t="str">
        <f>IF(assembly_staff_import[[#This Row],[Legislative Staff Type]]="Personal",assembly_staff_import[[#This Row],[Formatted Personal Staff Office]],"")</f>
        <v/>
      </c>
      <c r="E1460" t="s">
        <v>65</v>
      </c>
      <c r="F1460" s="19" t="s">
        <v>10913</v>
      </c>
      <c r="G1460" t="s">
        <v>1237</v>
      </c>
      <c r="H1460" t="str">
        <f>TRIM(PROPER((assembly_staff_import[[#This Row],[Last Name via NAME_SOURCE_KEY TEXT]]&amp;" "&amp;assembly_staff_import[[#This Row],[Suffix via NAME_SOURCE_KEY]])))</f>
        <v>Keating</v>
      </c>
      <c r="I1460" t="str">
        <f>PROPER(assembly_staff_import[[#This Row],[JOB TITLE_SOURCE_KEY]])</f>
        <v xml:space="preserve">Dir Regional Services                      </v>
      </c>
      <c r="J1460" t="s">
        <v>72</v>
      </c>
      <c r="K1460" t="str">
        <f>IF(assembly_staff_import[[#This Row],[Legislative Staff Type]]="Personal",assembly_staff_import[[#This Row],[Vlookup Reports To Person]], "")</f>
        <v/>
      </c>
      <c r="L1460" t="str">
        <f>PROPER(assembly_staff_import[[#This Row],[First MI Name via NAME_SOURCE_KEY TEXT]])</f>
        <v xml:space="preserve"> Lauren</v>
      </c>
      <c r="M1460" t="s">
        <v>15901</v>
      </c>
      <c r="N1460" t="str">
        <f>LOWER(CONCATENATE(assembly_staff_import[[#This Row],[Last Name]],LEFT(assembly_staff_import[[#This Row],[First Name (no initial)]],1),"@nyassembly.gov"))</f>
        <v>keatingl@nyassembly.gov</v>
      </c>
      <c r="O1460" t="s">
        <v>14316</v>
      </c>
      <c r="P1460" t="e">
        <f>VLOOKUP(assembly_staff_import[[#This Row],[Full Name]],[3]!PEOPLE_March_20[#Data],1,0)</f>
        <v>#REF!</v>
      </c>
      <c r="Q1460" t="e">
        <f>VLOOKUP(assembly_staff_import[[#This Row],[Full Name]],[3]!Table17[#Data],3,0)</f>
        <v>#REF!</v>
      </c>
      <c r="R1460" t="e">
        <f>VLOOKUP(assembly_staff_import[[#This Row],[Formatted Works for Group]],[3]!Table7[#Data],1,0)</f>
        <v>#REF!</v>
      </c>
      <c r="S1460" t="str">
        <f>IF(assembly_staff_import[[#This Row],[Legislative Staff Type]]="Personal", assembly_staff_import[[#This Row],[Vlookup Works for Group]], assembly_staff_import[[#This Row],[Formatted Works for Group calc]]&amp;", Central Staff Office, Assembly")</f>
        <v>Regional Services, Central Staff Office, Assembly</v>
      </c>
      <c r="T1460" s="20" t="str">
        <f>TRIM(assembly_staff_import[[#This Row],[NAME_SOURCE_KEY]])</f>
        <v>KEATING, LAUREN</v>
      </c>
      <c r="U1460" t="s">
        <v>30439</v>
      </c>
      <c r="V1460" t="s">
        <v>30440</v>
      </c>
      <c r="W1460" t="s">
        <v>28023</v>
      </c>
      <c r="Y1460"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60" t="s">
        <v>30397</v>
      </c>
      <c r="AA1460" t="e">
        <f>VLOOKUP(assembly_staff_import[[#This Row],[Formatted and corrected Works for Group Text]],[3]!Table4[#Data],1,0)</f>
        <v>#REF!</v>
      </c>
      <c r="AB1460" t="e">
        <f>VLOOKUP(assembly_staff_import[[#This Row],[Formatted and corrected Works for Group Text]],[3]!Table5[#Data],2,0)</f>
        <v>#REF!</v>
      </c>
      <c r="AC1460" t="str">
        <f>IF(TRIM(assembly_staff_import[[#This Row],[PUBLIC INFO ADDR_SOURCE_KEY]])="CAPITOL, ALBANY", "Legislative / Capitol Office", "District Office")</f>
        <v>Legislative / Capitol Office</v>
      </c>
      <c r="AD1460" t="s">
        <v>30398</v>
      </c>
      <c r="AF1460" t="str">
        <f t="shared" si="75"/>
        <v xml:space="preserve">354 </v>
      </c>
      <c r="AG1460" t="s">
        <v>30398</v>
      </c>
      <c r="AH1460" t="s">
        <v>30441</v>
      </c>
      <c r="AI1460" t="s">
        <v>30442</v>
      </c>
      <c r="AJ1460" t="s">
        <v>23493</v>
      </c>
    </row>
    <row r="1461" spans="1:36" x14ac:dyDescent="0.2">
      <c r="A1461" t="str">
        <f>TRIM(PROPER((assembly_staff_import[[#This Row],[First MI Name via NAME_SOURCE_KEY TEXT]]&amp;" "&amp;assembly_staff_import[[#This Row],[Last Name via NAME_SOURCE_KEY TEXT]]&amp;" "&amp;assembly_staff_import[[#This Row],[Suffix via NAME_SOURCE_KEY]])))</f>
        <v>Leah K Cherry</v>
      </c>
      <c r="B1461" t="str">
        <f>TRIM(CONCATENATE(TRIM(assembly_staff_import[[#This Row],[Full Name]]), ", ", assembly_staff_import[[#This Row],[Title]]))</f>
        <v>Leah K Cherry, Coord</v>
      </c>
      <c r="C1461" t="e">
        <f>assembly_staff_import[[#This Row],[Vlookup_groups]]</f>
        <v>#REF!</v>
      </c>
      <c r="D1461" t="str">
        <f>IF(assembly_staff_import[[#This Row],[Legislative Staff Type]]="Personal",assembly_staff_import[[#This Row],[Formatted Personal Staff Office]],"")</f>
        <v/>
      </c>
      <c r="E1461" t="s">
        <v>65</v>
      </c>
      <c r="F1461" s="19" t="s">
        <v>10913</v>
      </c>
      <c r="G1461" t="s">
        <v>1237</v>
      </c>
      <c r="H1461" t="str">
        <f>TRIM(PROPER((assembly_staff_import[[#This Row],[Last Name via NAME_SOURCE_KEY TEXT]]&amp;" "&amp;assembly_staff_import[[#This Row],[Suffix via NAME_SOURCE_KEY]])))</f>
        <v>Cherry</v>
      </c>
      <c r="I1461" t="str">
        <f>PROPER(assembly_staff_import[[#This Row],[JOB TITLE_SOURCE_KEY]])</f>
        <v xml:space="preserve">Coord                                      </v>
      </c>
      <c r="J1461" t="s">
        <v>72</v>
      </c>
      <c r="K1461" t="str">
        <f>IF(assembly_staff_import[[#This Row],[Legislative Staff Type]]="Personal",assembly_staff_import[[#This Row],[Vlookup Reports To Person]], "")</f>
        <v/>
      </c>
      <c r="L1461" t="str">
        <f>PROPER(assembly_staff_import[[#This Row],[First MI Name via NAME_SOURCE_KEY TEXT]])</f>
        <v xml:space="preserve"> Leah K</v>
      </c>
      <c r="M1461" t="s">
        <v>16031</v>
      </c>
      <c r="N1461" t="str">
        <f>LOWER(CONCATENATE(assembly_staff_import[[#This Row],[Last Name]],LEFT(assembly_staff_import[[#This Row],[First Name (no initial)]],1),"@nyassembly.gov"))</f>
        <v>cherryl@nyassembly.gov</v>
      </c>
      <c r="O1461" t="s">
        <v>12406</v>
      </c>
      <c r="P1461" t="e">
        <f>VLOOKUP(assembly_staff_import[[#This Row],[Full Name]],[3]!PEOPLE_March_20[#Data],1,0)</f>
        <v>#REF!</v>
      </c>
      <c r="Q1461" t="e">
        <f>VLOOKUP(assembly_staff_import[[#This Row],[Full Name]],[3]!Table17[#Data],3,0)</f>
        <v>#REF!</v>
      </c>
      <c r="R1461" t="e">
        <f>VLOOKUP(assembly_staff_import[[#This Row],[Formatted Works for Group]],[3]!Table7[#Data],1,0)</f>
        <v>#REF!</v>
      </c>
      <c r="S1461" t="str">
        <f>IF(assembly_staff_import[[#This Row],[Legislative Staff Type]]="Personal", assembly_staff_import[[#This Row],[Vlookup Works for Group]], assembly_staff_import[[#This Row],[Formatted Works for Group calc]]&amp;", Central Staff Office, Assembly")</f>
        <v>Regional Services, Central Staff Office, Assembly</v>
      </c>
      <c r="T1461" s="20" t="str">
        <f>TRIM(assembly_staff_import[[#This Row],[NAME_SOURCE_KEY]])</f>
        <v>CHERRY, LEAH K</v>
      </c>
      <c r="U1461" t="s">
        <v>30443</v>
      </c>
      <c r="V1461" t="s">
        <v>25989</v>
      </c>
      <c r="W1461" t="s">
        <v>30444</v>
      </c>
      <c r="Y1461"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61" t="s">
        <v>30397</v>
      </c>
      <c r="AA1461" t="e">
        <f>VLOOKUP(assembly_staff_import[[#This Row],[Formatted and corrected Works for Group Text]],[3]!Table4[#Data],1,0)</f>
        <v>#REF!</v>
      </c>
      <c r="AB1461" t="e">
        <f>VLOOKUP(assembly_staff_import[[#This Row],[Formatted and corrected Works for Group Text]],[3]!Table5[#Data],2,0)</f>
        <v>#REF!</v>
      </c>
      <c r="AC1461" t="str">
        <f>IF(TRIM(assembly_staff_import[[#This Row],[PUBLIC INFO ADDR_SOURCE_KEY]])="CAPITOL, ALBANY", "Legislative / Capitol Office", "District Office")</f>
        <v>Legislative / Capitol Office</v>
      </c>
      <c r="AD1461" t="s">
        <v>30398</v>
      </c>
      <c r="AF1461" t="str">
        <f t="shared" si="75"/>
        <v xml:space="preserve">354 </v>
      </c>
      <c r="AG1461" t="s">
        <v>30398</v>
      </c>
      <c r="AH1461" t="s">
        <v>30445</v>
      </c>
      <c r="AI1461" t="s">
        <v>25062</v>
      </c>
      <c r="AJ1461" t="s">
        <v>23493</v>
      </c>
    </row>
    <row r="1462" spans="1:36" x14ac:dyDescent="0.2">
      <c r="A1462" t="str">
        <f>TRIM(PROPER((assembly_staff_import[[#This Row],[First MI Name via NAME_SOURCE_KEY TEXT]]&amp;" "&amp;assembly_staff_import[[#This Row],[Last Name via NAME_SOURCE_KEY TEXT]]&amp;" "&amp;assembly_staff_import[[#This Row],[Suffix via NAME_SOURCE_KEY]])))</f>
        <v>Luisa F Gonzalez</v>
      </c>
      <c r="B1462" t="str">
        <f>TRIM(CONCATENATE(TRIM(assembly_staff_import[[#This Row],[Full Name]]), ", ", assembly_staff_import[[#This Row],[Title]]))</f>
        <v>Luisa F Gonzalez, Coord</v>
      </c>
      <c r="C1462" t="e">
        <f>assembly_staff_import[[#This Row],[Vlookup_groups]]</f>
        <v>#REF!</v>
      </c>
      <c r="D1462" t="str">
        <f>IF(assembly_staff_import[[#This Row],[Legislative Staff Type]]="Personal",assembly_staff_import[[#This Row],[Formatted Personal Staff Office]],"")</f>
        <v/>
      </c>
      <c r="E1462" t="s">
        <v>65</v>
      </c>
      <c r="F1462" s="19" t="s">
        <v>10913</v>
      </c>
      <c r="G1462" t="s">
        <v>1237</v>
      </c>
      <c r="H1462" t="str">
        <f>TRIM(PROPER((assembly_staff_import[[#This Row],[Last Name via NAME_SOURCE_KEY TEXT]]&amp;" "&amp;assembly_staff_import[[#This Row],[Suffix via NAME_SOURCE_KEY]])))</f>
        <v>Gonzalez</v>
      </c>
      <c r="I1462" t="str">
        <f>PROPER(assembly_staff_import[[#This Row],[JOB TITLE_SOURCE_KEY]])</f>
        <v xml:space="preserve">Coord                                      </v>
      </c>
      <c r="J1462" t="s">
        <v>72</v>
      </c>
      <c r="K1462" t="str">
        <f>IF(assembly_staff_import[[#This Row],[Legislative Staff Type]]="Personal",assembly_staff_import[[#This Row],[Vlookup Reports To Person]], "")</f>
        <v/>
      </c>
      <c r="L1462" t="str">
        <f>PROPER(assembly_staff_import[[#This Row],[First MI Name via NAME_SOURCE_KEY TEXT]])</f>
        <v xml:space="preserve"> Luisa F</v>
      </c>
      <c r="M1462" t="s">
        <v>23421</v>
      </c>
      <c r="N1462" t="str">
        <f>LOWER(CONCATENATE(assembly_staff_import[[#This Row],[Last Name]],LEFT(assembly_staff_import[[#This Row],[First Name (no initial)]],1),"@nyassembly.gov"))</f>
        <v>gonzalezl@nyassembly.gov</v>
      </c>
      <c r="O1462" t="s">
        <v>30446</v>
      </c>
      <c r="P1462" t="e">
        <f>VLOOKUP(assembly_staff_import[[#This Row],[Full Name]],[3]!PEOPLE_March_20[#Data],1,0)</f>
        <v>#REF!</v>
      </c>
      <c r="Q1462" t="e">
        <f>VLOOKUP(assembly_staff_import[[#This Row],[Full Name]],[3]!Table17[#Data],3,0)</f>
        <v>#REF!</v>
      </c>
      <c r="R1462" t="e">
        <f>VLOOKUP(assembly_staff_import[[#This Row],[Formatted Works for Group]],[3]!Table7[#Data],1,0)</f>
        <v>#REF!</v>
      </c>
      <c r="S1462" t="str">
        <f>IF(assembly_staff_import[[#This Row],[Legislative Staff Type]]="Personal", assembly_staff_import[[#This Row],[Vlookup Works for Group]], assembly_staff_import[[#This Row],[Formatted Works for Group calc]]&amp;", Central Staff Office, Assembly")</f>
        <v>Regional Services, Central Staff Office, Assembly</v>
      </c>
      <c r="T1462" s="20" t="str">
        <f>TRIM(assembly_staff_import[[#This Row],[NAME_SOURCE_KEY]])</f>
        <v>GONZALEZ, LUISA F</v>
      </c>
      <c r="U1462" t="s">
        <v>30447</v>
      </c>
      <c r="V1462" t="s">
        <v>27842</v>
      </c>
      <c r="W1462" t="s">
        <v>30448</v>
      </c>
      <c r="Y1462"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62" t="s">
        <v>30397</v>
      </c>
      <c r="AA1462" t="e">
        <f>VLOOKUP(assembly_staff_import[[#This Row],[Formatted and corrected Works for Group Text]],[3]!Table4[#Data],1,0)</f>
        <v>#REF!</v>
      </c>
      <c r="AB1462" t="e">
        <f>VLOOKUP(assembly_staff_import[[#This Row],[Formatted and corrected Works for Group Text]],[3]!Table5[#Data],2,0)</f>
        <v>#REF!</v>
      </c>
      <c r="AC1462" t="str">
        <f>IF(TRIM(assembly_staff_import[[#This Row],[PUBLIC INFO ADDR_SOURCE_KEY]])="CAPITOL, ALBANY", "Legislative / Capitol Office", "District Office")</f>
        <v>Legislative / Capitol Office</v>
      </c>
      <c r="AD1462" t="s">
        <v>30398</v>
      </c>
      <c r="AF1462" t="str">
        <f t="shared" si="75"/>
        <v xml:space="preserve">354 </v>
      </c>
      <c r="AG1462" t="s">
        <v>30398</v>
      </c>
      <c r="AH1462" t="s">
        <v>30449</v>
      </c>
      <c r="AI1462" t="s">
        <v>25062</v>
      </c>
      <c r="AJ1462" t="s">
        <v>23493</v>
      </c>
    </row>
    <row r="1463" spans="1:36" x14ac:dyDescent="0.2">
      <c r="A1463" t="str">
        <f>TRIM(PROPER((assembly_staff_import[[#This Row],[First MI Name via NAME_SOURCE_KEY TEXT]]&amp;" "&amp;assembly_staff_import[[#This Row],[Last Name via NAME_SOURCE_KEY TEXT]]&amp;" "&amp;assembly_staff_import[[#This Row],[Suffix via NAME_SOURCE_KEY]])))</f>
        <v>Lynn B Koester</v>
      </c>
      <c r="B1463" t="str">
        <f>TRIM(CONCATENATE(TRIM(assembly_staff_import[[#This Row],[Full Name]]), ", ", assembly_staff_import[[#This Row],[Title]]))</f>
        <v>Lynn B Koester, Asst Coord</v>
      </c>
      <c r="C1463" t="e">
        <f>assembly_staff_import[[#This Row],[Vlookup_groups]]</f>
        <v>#REF!</v>
      </c>
      <c r="D1463" t="str">
        <f>IF(assembly_staff_import[[#This Row],[Legislative Staff Type]]="Personal",assembly_staff_import[[#This Row],[Formatted Personal Staff Office]],"")</f>
        <v/>
      </c>
      <c r="E1463" t="s">
        <v>65</v>
      </c>
      <c r="F1463" s="19" t="s">
        <v>10913</v>
      </c>
      <c r="G1463" t="s">
        <v>1237</v>
      </c>
      <c r="H1463" t="str">
        <f>TRIM(PROPER((assembly_staff_import[[#This Row],[Last Name via NAME_SOURCE_KEY TEXT]]&amp;" "&amp;assembly_staff_import[[#This Row],[Suffix via NAME_SOURCE_KEY]])))</f>
        <v>Koester</v>
      </c>
      <c r="I1463" t="str">
        <f>PROPER(assembly_staff_import[[#This Row],[JOB TITLE_SOURCE_KEY]])</f>
        <v xml:space="preserve">Asst Coord                                 </v>
      </c>
      <c r="J1463" t="s">
        <v>72</v>
      </c>
      <c r="K1463" t="str">
        <f>IF(assembly_staff_import[[#This Row],[Legislative Staff Type]]="Personal",assembly_staff_import[[#This Row],[Vlookup Reports To Person]], "")</f>
        <v/>
      </c>
      <c r="L1463" t="str">
        <f>PROPER(assembly_staff_import[[#This Row],[First MI Name via NAME_SOURCE_KEY TEXT]])</f>
        <v xml:space="preserve"> Lynn B</v>
      </c>
      <c r="M1463" t="s">
        <v>15544</v>
      </c>
      <c r="N1463" t="str">
        <f>LOWER(CONCATENATE(assembly_staff_import[[#This Row],[Last Name]],LEFT(assembly_staff_import[[#This Row],[First Name (no initial)]],1),"@nyassembly.gov"))</f>
        <v>koesterl@nyassembly.gov</v>
      </c>
      <c r="O1463" t="s">
        <v>30450</v>
      </c>
      <c r="P1463" t="e">
        <f>VLOOKUP(assembly_staff_import[[#This Row],[Full Name]],[3]!PEOPLE_March_20[#Data],1,0)</f>
        <v>#REF!</v>
      </c>
      <c r="Q1463" t="e">
        <f>VLOOKUP(assembly_staff_import[[#This Row],[Full Name]],[3]!Table17[#Data],3,0)</f>
        <v>#REF!</v>
      </c>
      <c r="R1463" t="e">
        <f>VLOOKUP(assembly_staff_import[[#This Row],[Formatted Works for Group]],[3]!Table7[#Data],1,0)</f>
        <v>#REF!</v>
      </c>
      <c r="S1463" t="str">
        <f>IF(assembly_staff_import[[#This Row],[Legislative Staff Type]]="Personal", assembly_staff_import[[#This Row],[Vlookup Works for Group]], assembly_staff_import[[#This Row],[Formatted Works for Group calc]]&amp;", Central Staff Office, Assembly")</f>
        <v>Regional Services, Central Staff Office, Assembly</v>
      </c>
      <c r="T1463" s="20" t="str">
        <f>TRIM(assembly_staff_import[[#This Row],[NAME_SOURCE_KEY]])</f>
        <v>KOESTER, LYNN B</v>
      </c>
      <c r="U1463" t="s">
        <v>30451</v>
      </c>
      <c r="V1463" t="s">
        <v>30452</v>
      </c>
      <c r="W1463" t="s">
        <v>30453</v>
      </c>
      <c r="Y1463"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63" t="s">
        <v>30397</v>
      </c>
      <c r="AA1463" t="e">
        <f>VLOOKUP(assembly_staff_import[[#This Row],[Formatted and corrected Works for Group Text]],[3]!Table4[#Data],1,0)</f>
        <v>#REF!</v>
      </c>
      <c r="AB1463" t="e">
        <f>VLOOKUP(assembly_staff_import[[#This Row],[Formatted and corrected Works for Group Text]],[3]!Table5[#Data],2,0)</f>
        <v>#REF!</v>
      </c>
      <c r="AC1463" t="str">
        <f>IF(TRIM(assembly_staff_import[[#This Row],[PUBLIC INFO ADDR_SOURCE_KEY]])="CAPITOL, ALBANY", "Legislative / Capitol Office", "District Office")</f>
        <v>District Office</v>
      </c>
      <c r="AD1463" t="s">
        <v>30398</v>
      </c>
      <c r="AF1463" t="str">
        <f t="shared" si="75"/>
        <v xml:space="preserve">354 </v>
      </c>
      <c r="AG1463" t="s">
        <v>30398</v>
      </c>
      <c r="AH1463" t="s">
        <v>30454</v>
      </c>
      <c r="AI1463" t="s">
        <v>30419</v>
      </c>
      <c r="AJ1463" t="s">
        <v>28657</v>
      </c>
    </row>
    <row r="1464" spans="1:36" x14ac:dyDescent="0.2">
      <c r="A1464" t="str">
        <f>TRIM(PROPER((assembly_staff_import[[#This Row],[First MI Name via NAME_SOURCE_KEY TEXT]]&amp;" "&amp;assembly_staff_import[[#This Row],[Last Name via NAME_SOURCE_KEY TEXT]]&amp;" "&amp;assembly_staff_import[[#This Row],[Suffix via NAME_SOURCE_KEY]])))</f>
        <v>Mark D Dudka</v>
      </c>
      <c r="B1464" t="str">
        <f>TRIM(CONCATENATE(TRIM(assembly_staff_import[[#This Row],[Full Name]]), ", ", assembly_staff_import[[#This Row],[Title]]))</f>
        <v>Mark D Dudka, Coord</v>
      </c>
      <c r="C1464" t="e">
        <f>assembly_staff_import[[#This Row],[Vlookup_groups]]</f>
        <v>#REF!</v>
      </c>
      <c r="D1464" t="str">
        <f>IF(assembly_staff_import[[#This Row],[Legislative Staff Type]]="Personal",assembly_staff_import[[#This Row],[Formatted Personal Staff Office]],"")</f>
        <v/>
      </c>
      <c r="E1464" t="s">
        <v>65</v>
      </c>
      <c r="F1464" s="19" t="s">
        <v>10913</v>
      </c>
      <c r="G1464" t="s">
        <v>1237</v>
      </c>
      <c r="H1464" t="str">
        <f>TRIM(PROPER((assembly_staff_import[[#This Row],[Last Name via NAME_SOURCE_KEY TEXT]]&amp;" "&amp;assembly_staff_import[[#This Row],[Suffix via NAME_SOURCE_KEY]])))</f>
        <v>Dudka</v>
      </c>
      <c r="I1464" t="str">
        <f>PROPER(assembly_staff_import[[#This Row],[JOB TITLE_SOURCE_KEY]])</f>
        <v xml:space="preserve">Coord                                      </v>
      </c>
      <c r="J1464" t="s">
        <v>72</v>
      </c>
      <c r="K1464" t="str">
        <f>IF(assembly_staff_import[[#This Row],[Legislative Staff Type]]="Personal",assembly_staff_import[[#This Row],[Vlookup Reports To Person]], "")</f>
        <v/>
      </c>
      <c r="L1464" t="str">
        <f>PROPER(assembly_staff_import[[#This Row],[First MI Name via NAME_SOURCE_KEY TEXT]])</f>
        <v xml:space="preserve"> Mark D</v>
      </c>
      <c r="M1464" t="s">
        <v>15972</v>
      </c>
      <c r="N1464" t="str">
        <f>LOWER(CONCATENATE(assembly_staff_import[[#This Row],[Last Name]],LEFT(assembly_staff_import[[#This Row],[First Name (no initial)]],1),"@nyassembly.gov"))</f>
        <v>dudkam@nyassembly.gov</v>
      </c>
      <c r="O1464" t="s">
        <v>12213</v>
      </c>
      <c r="P1464" t="e">
        <f>VLOOKUP(assembly_staff_import[[#This Row],[Full Name]],[3]!PEOPLE_March_20[#Data],1,0)</f>
        <v>#REF!</v>
      </c>
      <c r="Q1464" t="e">
        <f>VLOOKUP(assembly_staff_import[[#This Row],[Full Name]],[3]!Table17[#Data],3,0)</f>
        <v>#REF!</v>
      </c>
      <c r="R1464" t="e">
        <f>VLOOKUP(assembly_staff_import[[#This Row],[Formatted Works for Group]],[3]!Table7[#Data],1,0)</f>
        <v>#REF!</v>
      </c>
      <c r="S1464" t="str">
        <f>IF(assembly_staff_import[[#This Row],[Legislative Staff Type]]="Personal", assembly_staff_import[[#This Row],[Vlookup Works for Group]], assembly_staff_import[[#This Row],[Formatted Works for Group calc]]&amp;", Central Staff Office, Assembly")</f>
        <v>Regional Services, Central Staff Office, Assembly</v>
      </c>
      <c r="T1464" s="20" t="str">
        <f>TRIM(assembly_staff_import[[#This Row],[NAME_SOURCE_KEY]])</f>
        <v>DUDKA, MARK D</v>
      </c>
      <c r="U1464" t="s">
        <v>30455</v>
      </c>
      <c r="V1464" t="s">
        <v>30456</v>
      </c>
      <c r="W1464" t="s">
        <v>30457</v>
      </c>
      <c r="Y1464"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64" t="s">
        <v>30397</v>
      </c>
      <c r="AA1464" t="e">
        <f>VLOOKUP(assembly_staff_import[[#This Row],[Formatted and corrected Works for Group Text]],[3]!Table4[#Data],1,0)</f>
        <v>#REF!</v>
      </c>
      <c r="AB1464" t="e">
        <f>VLOOKUP(assembly_staff_import[[#This Row],[Formatted and corrected Works for Group Text]],[3]!Table5[#Data],2,0)</f>
        <v>#REF!</v>
      </c>
      <c r="AC1464" t="str">
        <f>IF(TRIM(assembly_staff_import[[#This Row],[PUBLIC INFO ADDR_SOURCE_KEY]])="CAPITOL, ALBANY", "Legislative / Capitol Office", "District Office")</f>
        <v>Legislative / Capitol Office</v>
      </c>
      <c r="AD1464" t="s">
        <v>30398</v>
      </c>
      <c r="AF1464" t="str">
        <f t="shared" si="75"/>
        <v xml:space="preserve">354 </v>
      </c>
      <c r="AG1464" t="s">
        <v>30398</v>
      </c>
      <c r="AH1464" t="s">
        <v>30458</v>
      </c>
      <c r="AI1464" t="s">
        <v>25062</v>
      </c>
      <c r="AJ1464" t="s">
        <v>23493</v>
      </c>
    </row>
    <row r="1465" spans="1:36" x14ac:dyDescent="0.2">
      <c r="A1465" t="str">
        <f>TRIM(PROPER((assembly_staff_import[[#This Row],[First MI Name via NAME_SOURCE_KEY TEXT]]&amp;" "&amp;assembly_staff_import[[#This Row],[Last Name via NAME_SOURCE_KEY TEXT]]&amp;" "&amp;assembly_staff_import[[#This Row],[Suffix via NAME_SOURCE_KEY]])))</f>
        <v>Matthew R Mc Larnon</v>
      </c>
      <c r="B1465" t="str">
        <f>TRIM(CONCATENATE(TRIM(assembly_staff_import[[#This Row],[Full Name]]), ", ", assembly_staff_import[[#This Row],[Title]]))</f>
        <v>Matthew R Mc Larnon, Asst Coord</v>
      </c>
      <c r="C1465" t="e">
        <f>assembly_staff_import[[#This Row],[Vlookup_groups]]</f>
        <v>#REF!</v>
      </c>
      <c r="D1465" t="str">
        <f>IF(assembly_staff_import[[#This Row],[Legislative Staff Type]]="Personal",assembly_staff_import[[#This Row],[Formatted Personal Staff Office]],"")</f>
        <v/>
      </c>
      <c r="E1465" t="s">
        <v>65</v>
      </c>
      <c r="F1465" s="19" t="s">
        <v>10913</v>
      </c>
      <c r="G1465" t="s">
        <v>1237</v>
      </c>
      <c r="H1465" t="str">
        <f>TRIM(PROPER((assembly_staff_import[[#This Row],[Last Name via NAME_SOURCE_KEY TEXT]]&amp;" "&amp;assembly_staff_import[[#This Row],[Suffix via NAME_SOURCE_KEY]])))</f>
        <v>Mc Larnon</v>
      </c>
      <c r="I1465" t="str">
        <f>PROPER(assembly_staff_import[[#This Row],[JOB TITLE_SOURCE_KEY]])</f>
        <v xml:space="preserve">Asst Coord                                 </v>
      </c>
      <c r="J1465" t="s">
        <v>72</v>
      </c>
      <c r="K1465" t="str">
        <f>IF(assembly_staff_import[[#This Row],[Legislative Staff Type]]="Personal",assembly_staff_import[[#This Row],[Vlookup Reports To Person]], "")</f>
        <v/>
      </c>
      <c r="L1465" t="str">
        <f>PROPER(assembly_staff_import[[#This Row],[First MI Name via NAME_SOURCE_KEY TEXT]])</f>
        <v xml:space="preserve"> Matthew R</v>
      </c>
      <c r="M1465" t="s">
        <v>23390</v>
      </c>
      <c r="N1465" t="str">
        <f>LOWER(CONCATENATE(assembly_staff_import[[#This Row],[Last Name]],LEFT(assembly_staff_import[[#This Row],[First Name (no initial)]],1),"@nyassembly.gov"))</f>
        <v>mc larnonm@nyassembly.gov</v>
      </c>
      <c r="O1465" t="s">
        <v>7705</v>
      </c>
      <c r="P1465" t="e">
        <f>VLOOKUP(assembly_staff_import[[#This Row],[Full Name]],[3]!PEOPLE_March_20[#Data],1,0)</f>
        <v>#REF!</v>
      </c>
      <c r="Q1465" t="e">
        <f>VLOOKUP(assembly_staff_import[[#This Row],[Full Name]],[3]!Table17[#Data],3,0)</f>
        <v>#REF!</v>
      </c>
      <c r="R1465" t="e">
        <f>VLOOKUP(assembly_staff_import[[#This Row],[Formatted Works for Group]],[3]!Table7[#Data],1,0)</f>
        <v>#REF!</v>
      </c>
      <c r="S1465" t="str">
        <f>IF(assembly_staff_import[[#This Row],[Legislative Staff Type]]="Personal", assembly_staff_import[[#This Row],[Vlookup Works for Group]], assembly_staff_import[[#This Row],[Formatted Works for Group calc]]&amp;", Central Staff Office, Assembly")</f>
        <v>Regional Services, Central Staff Office, Assembly</v>
      </c>
      <c r="T1465" s="20" t="str">
        <f>TRIM(assembly_staff_import[[#This Row],[NAME_SOURCE_KEY]])</f>
        <v>MC LARNON, MATTHEW R</v>
      </c>
      <c r="U1465" t="s">
        <v>30459</v>
      </c>
      <c r="V1465" t="s">
        <v>30460</v>
      </c>
      <c r="W1465" t="s">
        <v>26999</v>
      </c>
      <c r="Y1465"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65" t="s">
        <v>30397</v>
      </c>
      <c r="AA1465" t="e">
        <f>VLOOKUP(assembly_staff_import[[#This Row],[Formatted and corrected Works for Group Text]],[3]!Table4[#Data],1,0)</f>
        <v>#REF!</v>
      </c>
      <c r="AB1465" t="e">
        <f>VLOOKUP(assembly_staff_import[[#This Row],[Formatted and corrected Works for Group Text]],[3]!Table5[#Data],2,0)</f>
        <v>#REF!</v>
      </c>
      <c r="AC1465" t="str">
        <f>IF(TRIM(assembly_staff_import[[#This Row],[PUBLIC INFO ADDR_SOURCE_KEY]])="CAPITOL, ALBANY", "Legislative / Capitol Office", "District Office")</f>
        <v>Legislative / Capitol Office</v>
      </c>
      <c r="AD1465" t="s">
        <v>30398</v>
      </c>
      <c r="AF1465" t="str">
        <f t="shared" si="75"/>
        <v xml:space="preserve">354 </v>
      </c>
      <c r="AG1465" t="s">
        <v>30398</v>
      </c>
      <c r="AH1465" t="s">
        <v>30461</v>
      </c>
      <c r="AI1465" t="s">
        <v>30419</v>
      </c>
      <c r="AJ1465" t="s">
        <v>23493</v>
      </c>
    </row>
    <row r="1466" spans="1:36" x14ac:dyDescent="0.2">
      <c r="A1466" t="str">
        <f>TRIM(PROPER((assembly_staff_import[[#This Row],[First MI Name via NAME_SOURCE_KEY TEXT]]&amp;" "&amp;assembly_staff_import[[#This Row],[Last Name via NAME_SOURCE_KEY TEXT]]&amp;" "&amp;assembly_staff_import[[#This Row],[Suffix via NAME_SOURCE_KEY]])))</f>
        <v>Rhay Guillen</v>
      </c>
      <c r="B1466" t="str">
        <f>TRIM(CONCATENATE(TRIM(assembly_staff_import[[#This Row],[Full Name]]), ", ", assembly_staff_import[[#This Row],[Title]]))</f>
        <v>Rhay Guillen, Coord</v>
      </c>
      <c r="C1466" t="e">
        <f>assembly_staff_import[[#This Row],[Vlookup_groups]]</f>
        <v>#REF!</v>
      </c>
      <c r="D1466" t="str">
        <f>IF(assembly_staff_import[[#This Row],[Legislative Staff Type]]="Personal",assembly_staff_import[[#This Row],[Formatted Personal Staff Office]],"")</f>
        <v/>
      </c>
      <c r="E1466" t="s">
        <v>65</v>
      </c>
      <c r="F1466" s="19" t="s">
        <v>10913</v>
      </c>
      <c r="G1466" t="s">
        <v>1237</v>
      </c>
      <c r="H1466" t="str">
        <f>TRIM(PROPER((assembly_staff_import[[#This Row],[Last Name via NAME_SOURCE_KEY TEXT]]&amp;" "&amp;assembly_staff_import[[#This Row],[Suffix via NAME_SOURCE_KEY]])))</f>
        <v>Guillen</v>
      </c>
      <c r="I1466" t="str">
        <f>PROPER(assembly_staff_import[[#This Row],[JOB TITLE_SOURCE_KEY]])</f>
        <v xml:space="preserve">Coord                                      </v>
      </c>
      <c r="J1466" t="s">
        <v>72</v>
      </c>
      <c r="K1466" t="str">
        <f>IF(assembly_staff_import[[#This Row],[Legislative Staff Type]]="Personal",assembly_staff_import[[#This Row],[Vlookup Reports To Person]], "")</f>
        <v/>
      </c>
      <c r="L1466" t="str">
        <f>PROPER(assembly_staff_import[[#This Row],[First MI Name via NAME_SOURCE_KEY TEXT]])</f>
        <v xml:space="preserve"> Rhay</v>
      </c>
      <c r="M1466" t="s">
        <v>23415</v>
      </c>
      <c r="N1466" t="str">
        <f>LOWER(CONCATENATE(assembly_staff_import[[#This Row],[Last Name]],LEFT(assembly_staff_import[[#This Row],[First Name (no initial)]],1),"@nyassembly.gov"))</f>
        <v>guillenr@nyassembly.gov</v>
      </c>
      <c r="O1466" t="s">
        <v>23417</v>
      </c>
      <c r="P1466" t="e">
        <f>VLOOKUP(assembly_staff_import[[#This Row],[Full Name]],[3]!PEOPLE_March_20[#Data],1,0)</f>
        <v>#REF!</v>
      </c>
      <c r="Q1466" t="e">
        <f>VLOOKUP(assembly_staff_import[[#This Row],[Full Name]],[3]!Table17[#Data],3,0)</f>
        <v>#REF!</v>
      </c>
      <c r="R1466" t="e">
        <f>VLOOKUP(assembly_staff_import[[#This Row],[Formatted Works for Group]],[3]!Table7[#Data],1,0)</f>
        <v>#REF!</v>
      </c>
      <c r="S1466" t="str">
        <f>IF(assembly_staff_import[[#This Row],[Legislative Staff Type]]="Personal", assembly_staff_import[[#This Row],[Vlookup Works for Group]], assembly_staff_import[[#This Row],[Formatted Works for Group calc]]&amp;", Central Staff Office, Assembly")</f>
        <v>Regional Services, Central Staff Office, Assembly</v>
      </c>
      <c r="T1466" s="20" t="str">
        <f>TRIM(assembly_staff_import[[#This Row],[NAME_SOURCE_KEY]])</f>
        <v>GUILLEN, RHAY</v>
      </c>
      <c r="U1466" t="s">
        <v>30462</v>
      </c>
      <c r="V1466" t="s">
        <v>30463</v>
      </c>
      <c r="W1466" t="s">
        <v>30464</v>
      </c>
      <c r="Y1466"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66" t="s">
        <v>30397</v>
      </c>
      <c r="AA1466" t="e">
        <f>VLOOKUP(assembly_staff_import[[#This Row],[Formatted and corrected Works for Group Text]],[3]!Table4[#Data],1,0)</f>
        <v>#REF!</v>
      </c>
      <c r="AB1466" t="e">
        <f>VLOOKUP(assembly_staff_import[[#This Row],[Formatted and corrected Works for Group Text]],[3]!Table5[#Data],2,0)</f>
        <v>#REF!</v>
      </c>
      <c r="AC1466" t="str">
        <f>IF(TRIM(assembly_staff_import[[#This Row],[PUBLIC INFO ADDR_SOURCE_KEY]])="CAPITOL, ALBANY", "Legislative / Capitol Office", "District Office")</f>
        <v>Legislative / Capitol Office</v>
      </c>
      <c r="AD1466" t="s">
        <v>30398</v>
      </c>
      <c r="AF1466" t="str">
        <f t="shared" si="75"/>
        <v xml:space="preserve">354 </v>
      </c>
      <c r="AG1466" t="s">
        <v>30398</v>
      </c>
      <c r="AH1466" t="s">
        <v>30465</v>
      </c>
      <c r="AI1466" t="s">
        <v>25062</v>
      </c>
      <c r="AJ1466" t="s">
        <v>23493</v>
      </c>
    </row>
    <row r="1467" spans="1:36" x14ac:dyDescent="0.2">
      <c r="A1467" t="str">
        <f>TRIM(PROPER((assembly_staff_import[[#This Row],[First MI Name via NAME_SOURCE_KEY TEXT]]&amp;" "&amp;assembly_staff_import[[#This Row],[Last Name via NAME_SOURCE_KEY TEXT]]&amp;" "&amp;assembly_staff_import[[#This Row],[Suffix via NAME_SOURCE_KEY]])))</f>
        <v>Ruby L Kaplan</v>
      </c>
      <c r="B1467" t="str">
        <f>TRIM(CONCATENATE(TRIM(assembly_staff_import[[#This Row],[Full Name]]), ", ", assembly_staff_import[[#This Row],[Title]]))</f>
        <v>Ruby L Kaplan, Constituent Svc Mgr</v>
      </c>
      <c r="C1467" t="e">
        <f>assembly_staff_import[[#This Row],[Vlookup_groups]]</f>
        <v>#REF!</v>
      </c>
      <c r="D1467" t="str">
        <f>IF(assembly_staff_import[[#This Row],[Legislative Staff Type]]="Personal",assembly_staff_import[[#This Row],[Formatted Personal Staff Office]],"")</f>
        <v/>
      </c>
      <c r="E1467" t="s">
        <v>65</v>
      </c>
      <c r="F1467" s="19" t="s">
        <v>10913</v>
      </c>
      <c r="G1467" t="s">
        <v>1237</v>
      </c>
      <c r="H1467" t="str">
        <f>TRIM(PROPER((assembly_staff_import[[#This Row],[Last Name via NAME_SOURCE_KEY TEXT]]&amp;" "&amp;assembly_staff_import[[#This Row],[Suffix via NAME_SOURCE_KEY]])))</f>
        <v>Kaplan</v>
      </c>
      <c r="I1467" t="str">
        <f>PROPER(assembly_staff_import[[#This Row],[JOB TITLE_SOURCE_KEY]])</f>
        <v xml:space="preserve">Constituent Svc Mgr                        </v>
      </c>
      <c r="J1467" t="s">
        <v>72</v>
      </c>
      <c r="K1467" t="str">
        <f>IF(assembly_staff_import[[#This Row],[Legislative Staff Type]]="Personal",assembly_staff_import[[#This Row],[Vlookup Reports To Person]], "")</f>
        <v/>
      </c>
      <c r="L1467" t="str">
        <f>PROPER(assembly_staff_import[[#This Row],[First MI Name via NAME_SOURCE_KEY TEXT]])</f>
        <v xml:space="preserve"> Ruby L</v>
      </c>
      <c r="M1467" t="s">
        <v>15925</v>
      </c>
      <c r="N1467" t="str">
        <f>LOWER(CONCATENATE(assembly_staff_import[[#This Row],[Last Name]],LEFT(assembly_staff_import[[#This Row],[First Name (no initial)]],1),"@nyassembly.gov"))</f>
        <v>kaplanr@nyassembly.gov</v>
      </c>
      <c r="O1467" t="s">
        <v>27118</v>
      </c>
      <c r="P1467" t="e">
        <f>VLOOKUP(assembly_staff_import[[#This Row],[Full Name]],[3]!PEOPLE_March_20[#Data],1,0)</f>
        <v>#REF!</v>
      </c>
      <c r="Q1467" t="e">
        <f>VLOOKUP(assembly_staff_import[[#This Row],[Full Name]],[3]!Table17[#Data],3,0)</f>
        <v>#REF!</v>
      </c>
      <c r="R1467" t="e">
        <f>VLOOKUP(assembly_staff_import[[#This Row],[Formatted Works for Group]],[3]!Table7[#Data],1,0)</f>
        <v>#REF!</v>
      </c>
      <c r="S1467" t="str">
        <f>IF(assembly_staff_import[[#This Row],[Legislative Staff Type]]="Personal", assembly_staff_import[[#This Row],[Vlookup Works for Group]], assembly_staff_import[[#This Row],[Formatted Works for Group calc]]&amp;", Central Staff Office, Assembly")</f>
        <v>Regional Services, Central Staff Office, Assembly</v>
      </c>
      <c r="T1467" s="20" t="str">
        <f>TRIM(assembly_staff_import[[#This Row],[NAME_SOURCE_KEY]])</f>
        <v>KAPLAN, RUBY L</v>
      </c>
      <c r="U1467" t="s">
        <v>30466</v>
      </c>
      <c r="V1467" t="s">
        <v>30467</v>
      </c>
      <c r="W1467" t="s">
        <v>27121</v>
      </c>
      <c r="Y1467" t="str">
        <f>IF(assembly_staff_import[[#This Row],[Legislative Staff Type]]="Personal", PROPER(TRIM(assembly_staff_import[[#This Row],[Unit First MI via UNIT_SOURCE_KEY]])&amp;" "&amp;assembly_staff_import[[#This Row],[Unit Last via UNIT_SOURCE_KEY]]), PROPER(TRIM(assembly_staff_import[[#This Row],[UNIT NAME_SOURCE_KEY2]])))</f>
        <v>Regional Services</v>
      </c>
      <c r="Z1467" t="s">
        <v>30397</v>
      </c>
      <c r="AA1467" t="e">
        <f>VLOOKUP(assembly_staff_import[[#This Row],[Formatted and corrected Works for Group Text]],[3]!Table4[#Data],1,0)</f>
        <v>#REF!</v>
      </c>
      <c r="AB1467" t="e">
        <f>VLOOKUP(assembly_staff_import[[#This Row],[Formatted and corrected Works for Group Text]],[3]!Table5[#Data],2,0)</f>
        <v>#REF!</v>
      </c>
      <c r="AC1467" t="str">
        <f>IF(TRIM(assembly_staff_import[[#This Row],[PUBLIC INFO ADDR_SOURCE_KEY]])="CAPITOL, ALBANY", "Legislative / Capitol Office", "District Office")</f>
        <v>District Office</v>
      </c>
      <c r="AD1467" t="s">
        <v>30398</v>
      </c>
      <c r="AF1467" t="str">
        <f t="shared" si="75"/>
        <v xml:space="preserve">354 </v>
      </c>
      <c r="AG1467" t="s">
        <v>30398</v>
      </c>
      <c r="AH1467" t="s">
        <v>30468</v>
      </c>
      <c r="AI1467" t="s">
        <v>23594</v>
      </c>
      <c r="AJ1467" t="s">
        <v>30469</v>
      </c>
    </row>
    <row r="1468" spans="1:36" x14ac:dyDescent="0.2">
      <c r="A1468" t="str">
        <f>TRIM(PROPER((assembly_staff_import[[#This Row],[First MI Name via NAME_SOURCE_KEY TEXT]]&amp;" "&amp;assembly_staff_import[[#This Row],[Last Name via NAME_SOURCE_KEY TEXT]]&amp;" "&amp;assembly_staff_import[[#This Row],[Suffix via NAME_SOURCE_KEY]])))</f>
        <v>Andrew P Bigness</v>
      </c>
      <c r="B1468" t="str">
        <f>TRIM(CONCATENATE(TRIM(assembly_staff_import[[#This Row],[Full Name]]), ", ", assembly_staff_import[[#This Row],[Title]]))</f>
        <v>Andrew P Bigness, Legis Analyst</v>
      </c>
      <c r="C1468" t="e">
        <f>assembly_staff_import[[#This Row],[Vlookup_groups]]</f>
        <v>#REF!</v>
      </c>
      <c r="D1468" t="str">
        <f>IF(assembly_staff_import[[#This Row],[Legislative Staff Type]]="Personal",assembly_staff_import[[#This Row],[Formatted Personal Staff Office]],"")</f>
        <v/>
      </c>
      <c r="E1468" t="s">
        <v>65</v>
      </c>
      <c r="F1468" s="19" t="s">
        <v>10913</v>
      </c>
      <c r="G1468" t="s">
        <v>1237</v>
      </c>
      <c r="H1468" t="str">
        <f>TRIM(PROPER((assembly_staff_import[[#This Row],[Last Name via NAME_SOURCE_KEY TEXT]]&amp;" "&amp;assembly_staff_import[[#This Row],[Suffix via NAME_SOURCE_KEY]])))</f>
        <v>Bigness</v>
      </c>
      <c r="I1468" t="str">
        <f>PROPER(assembly_staff_import[[#This Row],[JOB TITLE_SOURCE_KEY]])</f>
        <v xml:space="preserve">Legis Analyst                              </v>
      </c>
      <c r="J1468" t="s">
        <v>72</v>
      </c>
      <c r="K1468" t="str">
        <f>IF(assembly_staff_import[[#This Row],[Legislative Staff Type]]="Personal",assembly_staff_import[[#This Row],[Vlookup Reports To Person]], "")</f>
        <v/>
      </c>
      <c r="L1468" t="str">
        <f>PROPER(assembly_staff_import[[#This Row],[First MI Name via NAME_SOURCE_KEY TEXT]])</f>
        <v xml:space="preserve"> Andrew P</v>
      </c>
      <c r="M1468" t="s">
        <v>22143</v>
      </c>
      <c r="N1468" t="str">
        <f>LOWER(CONCATENATE(assembly_staff_import[[#This Row],[Last Name]],LEFT(assembly_staff_import[[#This Row],[First Name (no initial)]],1),"@nyassembly.gov"))</f>
        <v>bignessa@nyassembly.gov</v>
      </c>
      <c r="O1468" t="s">
        <v>23966</v>
      </c>
      <c r="P1468" t="e">
        <f>VLOOKUP(assembly_staff_import[[#This Row],[Full Name]],[3]!PEOPLE_March_20[#Data],1,0)</f>
        <v>#REF!</v>
      </c>
      <c r="Q1468" t="e">
        <f>VLOOKUP(assembly_staff_import[[#This Row],[Full Name]],[3]!Table17[#Data],3,0)</f>
        <v>#REF!</v>
      </c>
      <c r="R1468" t="e">
        <f>VLOOKUP(assembly_staff_import[[#This Row],[Formatted Works for Group]],[3]!Table7[#Data],1,0)</f>
        <v>#REF!</v>
      </c>
      <c r="S1468" t="str">
        <f>IF(assembly_staff_import[[#This Row],[Legislative Staff Type]]="Personal", assembly_staff_import[[#This Row],[Vlookup Works for Group]], assembly_staff_import[[#This Row],[Formatted Works for Group calc]]&amp;", Central Staff Office, Assembly")</f>
        <v>Research And Program Development (Minority), Central Staff Office, Assembly</v>
      </c>
      <c r="T1468" s="20" t="str">
        <f>TRIM(assembly_staff_import[[#This Row],[NAME_SOURCE_KEY]])</f>
        <v>BIGNESS, ANDREW P</v>
      </c>
      <c r="U1468" t="s">
        <v>30470</v>
      </c>
      <c r="V1468" t="s">
        <v>30471</v>
      </c>
      <c r="W1468" t="s">
        <v>30472</v>
      </c>
      <c r="Y1468" t="str">
        <f>IF(assembly_staff_import[[#This Row],[Legislative Staff Type]]="Personal", PROPER(TRIM(assembly_staff_import[[#This Row],[Unit First MI via UNIT_SOURCE_KEY]])&amp;" "&amp;assembly_staff_import[[#This Row],[Unit Last via UNIT_SOURCE_KEY]]), PROPER(TRIM(assembly_staff_import[[#This Row],[UNIT NAME_SOURCE_KEY2]])))</f>
        <v>Research And Program Development (Minority)</v>
      </c>
      <c r="Z1468" t="s">
        <v>30473</v>
      </c>
      <c r="AA1468" t="e">
        <f>VLOOKUP(assembly_staff_import[[#This Row],[Formatted and corrected Works for Group Text]],[3]!Table4[#Data],1,0)</f>
        <v>#REF!</v>
      </c>
      <c r="AB1468" t="e">
        <f>VLOOKUP(assembly_staff_import[[#This Row],[Formatted and corrected Works for Group Text]],[3]!Table5[#Data],2,0)</f>
        <v>#REF!</v>
      </c>
      <c r="AC1468" t="str">
        <f>IF(TRIM(assembly_staff_import[[#This Row],[PUBLIC INFO ADDR_SOURCE_KEY]])="CAPITOL, ALBANY", "Legislative / Capitol Office", "District Office")</f>
        <v>Legislative / Capitol Office</v>
      </c>
      <c r="AD1468" t="s">
        <v>30474</v>
      </c>
      <c r="AF1468" t="str">
        <f t="shared" ref="AF1468:AF1478" si="76">"426 "</f>
        <v xml:space="preserve">426 </v>
      </c>
      <c r="AG1468" t="s">
        <v>30474</v>
      </c>
      <c r="AH1468" t="s">
        <v>30475</v>
      </c>
      <c r="AI1468" t="s">
        <v>23735</v>
      </c>
      <c r="AJ1468" t="s">
        <v>23493</v>
      </c>
    </row>
    <row r="1469" spans="1:36" x14ac:dyDescent="0.2">
      <c r="A1469" t="str">
        <f>TRIM(PROPER((assembly_staff_import[[#This Row],[First MI Name via NAME_SOURCE_KEY TEXT]]&amp;" "&amp;assembly_staff_import[[#This Row],[Last Name via NAME_SOURCE_KEY TEXT]]&amp;" "&amp;assembly_staff_import[[#This Row],[Suffix via NAME_SOURCE_KEY]])))</f>
        <v>Danielle N Fortunato</v>
      </c>
      <c r="B1469" t="str">
        <f>TRIM(CONCATENATE(TRIM(assembly_staff_import[[#This Row],[Full Name]]), ", ", assembly_staff_import[[#This Row],[Title]]))</f>
        <v>Danielle N Fortunato, Legis Analyst</v>
      </c>
      <c r="C1469" t="e">
        <f>assembly_staff_import[[#This Row],[Vlookup_groups]]</f>
        <v>#REF!</v>
      </c>
      <c r="D1469" t="str">
        <f>IF(assembly_staff_import[[#This Row],[Legislative Staff Type]]="Personal",assembly_staff_import[[#This Row],[Formatted Personal Staff Office]],"")</f>
        <v/>
      </c>
      <c r="E1469" t="s">
        <v>65</v>
      </c>
      <c r="F1469" s="19" t="s">
        <v>10913</v>
      </c>
      <c r="G1469" t="s">
        <v>1237</v>
      </c>
      <c r="H1469" t="str">
        <f>TRIM(PROPER((assembly_staff_import[[#This Row],[Last Name via NAME_SOURCE_KEY TEXT]]&amp;" "&amp;assembly_staff_import[[#This Row],[Suffix via NAME_SOURCE_KEY]])))</f>
        <v>Fortunato</v>
      </c>
      <c r="I1469" t="str">
        <f>PROPER(assembly_staff_import[[#This Row],[JOB TITLE_SOURCE_KEY]])</f>
        <v xml:space="preserve">Legis Analyst                              </v>
      </c>
      <c r="J1469" t="s">
        <v>72</v>
      </c>
      <c r="K1469" t="str">
        <f>IF(assembly_staff_import[[#This Row],[Legislative Staff Type]]="Personal",assembly_staff_import[[#This Row],[Vlookup Reports To Person]], "")</f>
        <v/>
      </c>
      <c r="L1469" t="str">
        <f>PROPER(assembly_staff_import[[#This Row],[First MI Name via NAME_SOURCE_KEY TEXT]])</f>
        <v xml:space="preserve"> Danielle N</v>
      </c>
      <c r="M1469" t="s">
        <v>22089</v>
      </c>
      <c r="N1469" t="str">
        <f>LOWER(CONCATENATE(assembly_staff_import[[#This Row],[Last Name]],LEFT(assembly_staff_import[[#This Row],[First Name (no initial)]],1),"@nyassembly.gov"))</f>
        <v>fortunatod@nyassembly.gov</v>
      </c>
      <c r="O1469" t="s">
        <v>26749</v>
      </c>
      <c r="P1469" t="e">
        <f>VLOOKUP(assembly_staff_import[[#This Row],[Full Name]],[3]!PEOPLE_March_20[#Data],1,0)</f>
        <v>#REF!</v>
      </c>
      <c r="Q1469" t="e">
        <f>VLOOKUP(assembly_staff_import[[#This Row],[Full Name]],[3]!Table17[#Data],3,0)</f>
        <v>#REF!</v>
      </c>
      <c r="R1469" t="e">
        <f>VLOOKUP(assembly_staff_import[[#This Row],[Formatted Works for Group]],[3]!Table7[#Data],1,0)</f>
        <v>#REF!</v>
      </c>
      <c r="S1469" t="str">
        <f>IF(assembly_staff_import[[#This Row],[Legislative Staff Type]]="Personal", assembly_staff_import[[#This Row],[Vlookup Works for Group]], assembly_staff_import[[#This Row],[Formatted Works for Group calc]]&amp;", Central Staff Office, Assembly")</f>
        <v>Research And Program Development (Minority), Central Staff Office, Assembly</v>
      </c>
      <c r="T1469" s="20" t="str">
        <f>TRIM(assembly_staff_import[[#This Row],[NAME_SOURCE_KEY]])</f>
        <v>FORTUNATO, DANIELLE N</v>
      </c>
      <c r="U1469" t="s">
        <v>30476</v>
      </c>
      <c r="V1469" t="s">
        <v>30477</v>
      </c>
      <c r="W1469" t="s">
        <v>30478</v>
      </c>
      <c r="Y1469" t="str">
        <f>IF(assembly_staff_import[[#This Row],[Legislative Staff Type]]="Personal", PROPER(TRIM(assembly_staff_import[[#This Row],[Unit First MI via UNIT_SOURCE_KEY]])&amp;" "&amp;assembly_staff_import[[#This Row],[Unit Last via UNIT_SOURCE_KEY]]), PROPER(TRIM(assembly_staff_import[[#This Row],[UNIT NAME_SOURCE_KEY2]])))</f>
        <v>Research And Program Development (Minority)</v>
      </c>
      <c r="Z1469" t="s">
        <v>30473</v>
      </c>
      <c r="AA1469" t="e">
        <f>VLOOKUP(assembly_staff_import[[#This Row],[Formatted and corrected Works for Group Text]],[3]!Table4[#Data],1,0)</f>
        <v>#REF!</v>
      </c>
      <c r="AB1469" t="e">
        <f>VLOOKUP(assembly_staff_import[[#This Row],[Formatted and corrected Works for Group Text]],[3]!Table5[#Data],2,0)</f>
        <v>#REF!</v>
      </c>
      <c r="AC1469" t="str">
        <f>IF(TRIM(assembly_staff_import[[#This Row],[PUBLIC INFO ADDR_SOURCE_KEY]])="CAPITOL, ALBANY", "Legislative / Capitol Office", "District Office")</f>
        <v>Legislative / Capitol Office</v>
      </c>
      <c r="AD1469" t="s">
        <v>30474</v>
      </c>
      <c r="AF1469" t="str">
        <f t="shared" si="76"/>
        <v xml:space="preserve">426 </v>
      </c>
      <c r="AG1469" t="s">
        <v>30474</v>
      </c>
      <c r="AH1469" t="s">
        <v>30479</v>
      </c>
      <c r="AI1469" t="s">
        <v>23735</v>
      </c>
      <c r="AJ1469" t="s">
        <v>23493</v>
      </c>
    </row>
    <row r="1470" spans="1:36" x14ac:dyDescent="0.2">
      <c r="A1470" t="str">
        <f>TRIM(PROPER((assembly_staff_import[[#This Row],[First MI Name via NAME_SOURCE_KEY TEXT]]&amp;" "&amp;assembly_staff_import[[#This Row],[Last Name via NAME_SOURCE_KEY TEXT]]&amp;" "&amp;assembly_staff_import[[#This Row],[Suffix via NAME_SOURCE_KEY]])))</f>
        <v>Erica N Elie Prass</v>
      </c>
      <c r="B1470" t="str">
        <f>TRIM(CONCATENATE(TRIM(assembly_staff_import[[#This Row],[Full Name]]), ", ", assembly_staff_import[[#This Row],[Title]]))</f>
        <v>Erica N Elie Prass, Admin Secy</v>
      </c>
      <c r="C1470" t="e">
        <f>assembly_staff_import[[#This Row],[Vlookup_groups]]</f>
        <v>#REF!</v>
      </c>
      <c r="D1470" t="str">
        <f>IF(assembly_staff_import[[#This Row],[Legislative Staff Type]]="Personal",assembly_staff_import[[#This Row],[Formatted Personal Staff Office]],"")</f>
        <v/>
      </c>
      <c r="E1470" t="s">
        <v>65</v>
      </c>
      <c r="F1470" s="19" t="s">
        <v>10913</v>
      </c>
      <c r="G1470" t="s">
        <v>1237</v>
      </c>
      <c r="H1470" t="str">
        <f>TRIM(PROPER((assembly_staff_import[[#This Row],[Last Name via NAME_SOURCE_KEY TEXT]]&amp;" "&amp;assembly_staff_import[[#This Row],[Suffix via NAME_SOURCE_KEY]])))</f>
        <v>Elie Prass</v>
      </c>
      <c r="I1470" t="str">
        <f>PROPER(assembly_staff_import[[#This Row],[JOB TITLE_SOURCE_KEY]])</f>
        <v xml:space="preserve">Admin Secy                                 </v>
      </c>
      <c r="J1470" t="s">
        <v>72</v>
      </c>
      <c r="K1470" t="str">
        <f>IF(assembly_staff_import[[#This Row],[Legislative Staff Type]]="Personal",assembly_staff_import[[#This Row],[Vlookup Reports To Person]], "")</f>
        <v/>
      </c>
      <c r="L1470" t="str">
        <f>PROPER(assembly_staff_import[[#This Row],[First MI Name via NAME_SOURCE_KEY TEXT]])</f>
        <v xml:space="preserve"> Erica N</v>
      </c>
      <c r="M1470" t="s">
        <v>22109</v>
      </c>
      <c r="N1470" t="str">
        <f>LOWER(CONCATENATE(assembly_staff_import[[#This Row],[Last Name]],LEFT(assembly_staff_import[[#This Row],[First Name (no initial)]],1),"@nyassembly.gov"))</f>
        <v>elie prasse@nyassembly.gov</v>
      </c>
      <c r="O1470" t="s">
        <v>28016</v>
      </c>
      <c r="P1470" t="e">
        <f>VLOOKUP(assembly_staff_import[[#This Row],[Full Name]],[3]!PEOPLE_March_20[#Data],1,0)</f>
        <v>#REF!</v>
      </c>
      <c r="Q1470" t="e">
        <f>VLOOKUP(assembly_staff_import[[#This Row],[Full Name]],[3]!Table17[#Data],3,0)</f>
        <v>#REF!</v>
      </c>
      <c r="R1470" t="e">
        <f>VLOOKUP(assembly_staff_import[[#This Row],[Formatted Works for Group]],[3]!Table7[#Data],1,0)</f>
        <v>#REF!</v>
      </c>
      <c r="S1470" t="str">
        <f>IF(assembly_staff_import[[#This Row],[Legislative Staff Type]]="Personal", assembly_staff_import[[#This Row],[Vlookup Works for Group]], assembly_staff_import[[#This Row],[Formatted Works for Group calc]]&amp;", Central Staff Office, Assembly")</f>
        <v>Research And Program Development (Minority), Central Staff Office, Assembly</v>
      </c>
      <c r="T1470" s="20" t="str">
        <f>TRIM(assembly_staff_import[[#This Row],[NAME_SOURCE_KEY]])</f>
        <v>ELIE PRASS, ERICA N</v>
      </c>
      <c r="U1470" t="s">
        <v>30480</v>
      </c>
      <c r="V1470" t="s">
        <v>30481</v>
      </c>
      <c r="W1470" t="s">
        <v>30482</v>
      </c>
      <c r="Y1470" t="str">
        <f>IF(assembly_staff_import[[#This Row],[Legislative Staff Type]]="Personal", PROPER(TRIM(assembly_staff_import[[#This Row],[Unit First MI via UNIT_SOURCE_KEY]])&amp;" "&amp;assembly_staff_import[[#This Row],[Unit Last via UNIT_SOURCE_KEY]]), PROPER(TRIM(assembly_staff_import[[#This Row],[UNIT NAME_SOURCE_KEY2]])))</f>
        <v>Research And Program Development (Minority)</v>
      </c>
      <c r="Z1470" t="s">
        <v>30473</v>
      </c>
      <c r="AA1470" t="e">
        <f>VLOOKUP(assembly_staff_import[[#This Row],[Formatted and corrected Works for Group Text]],[3]!Table4[#Data],1,0)</f>
        <v>#REF!</v>
      </c>
      <c r="AB1470" t="e">
        <f>VLOOKUP(assembly_staff_import[[#This Row],[Formatted and corrected Works for Group Text]],[3]!Table5[#Data],2,0)</f>
        <v>#REF!</v>
      </c>
      <c r="AC1470" t="str">
        <f>IF(TRIM(assembly_staff_import[[#This Row],[PUBLIC INFO ADDR_SOURCE_KEY]])="CAPITOL, ALBANY", "Legislative / Capitol Office", "District Office")</f>
        <v>Legislative / Capitol Office</v>
      </c>
      <c r="AD1470" t="s">
        <v>30474</v>
      </c>
      <c r="AF1470" t="str">
        <f t="shared" si="76"/>
        <v xml:space="preserve">426 </v>
      </c>
      <c r="AG1470" t="s">
        <v>30474</v>
      </c>
      <c r="AH1470" t="s">
        <v>30483</v>
      </c>
      <c r="AI1470" t="s">
        <v>28395</v>
      </c>
      <c r="AJ1470" t="s">
        <v>23493</v>
      </c>
    </row>
    <row r="1471" spans="1:36" x14ac:dyDescent="0.2">
      <c r="A1471" t="str">
        <f>TRIM(PROPER((assembly_staff_import[[#This Row],[First MI Name via NAME_SOURCE_KEY TEXT]]&amp;" "&amp;assembly_staff_import[[#This Row],[Last Name via NAME_SOURCE_KEY TEXT]]&amp;" "&amp;assembly_staff_import[[#This Row],[Suffix via NAME_SOURCE_KEY]])))</f>
        <v>Geoffrey J Flynn</v>
      </c>
      <c r="B1471" t="str">
        <f>TRIM(CONCATENATE(TRIM(assembly_staff_import[[#This Row],[Full Name]]), ", ", assembly_staff_import[[#This Row],[Title]]))</f>
        <v>Geoffrey J Flynn, Princ Legis Analyst</v>
      </c>
      <c r="C1471" t="e">
        <f>assembly_staff_import[[#This Row],[Vlookup_groups]]</f>
        <v>#REF!</v>
      </c>
      <c r="D1471" t="str">
        <f>IF(assembly_staff_import[[#This Row],[Legislative Staff Type]]="Personal",assembly_staff_import[[#This Row],[Formatted Personal Staff Office]],"")</f>
        <v/>
      </c>
      <c r="E1471" t="s">
        <v>65</v>
      </c>
      <c r="F1471" s="19" t="s">
        <v>10913</v>
      </c>
      <c r="G1471" t="s">
        <v>1237</v>
      </c>
      <c r="H1471" t="str">
        <f>TRIM(PROPER((assembly_staff_import[[#This Row],[Last Name via NAME_SOURCE_KEY TEXT]]&amp;" "&amp;assembly_staff_import[[#This Row],[Suffix via NAME_SOURCE_KEY]])))</f>
        <v>Flynn</v>
      </c>
      <c r="I1471" t="str">
        <f>PROPER(assembly_staff_import[[#This Row],[JOB TITLE_SOURCE_KEY]])</f>
        <v xml:space="preserve">Princ Legis Analyst                        </v>
      </c>
      <c r="J1471" t="s">
        <v>72</v>
      </c>
      <c r="K1471" t="str">
        <f>IF(assembly_staff_import[[#This Row],[Legislative Staff Type]]="Personal",assembly_staff_import[[#This Row],[Vlookup Reports To Person]], "")</f>
        <v/>
      </c>
      <c r="L1471" t="str">
        <f>PROPER(assembly_staff_import[[#This Row],[First MI Name via NAME_SOURCE_KEY TEXT]])</f>
        <v xml:space="preserve"> Geoffrey J</v>
      </c>
      <c r="M1471" t="s">
        <v>22099</v>
      </c>
      <c r="N1471" t="str">
        <f>LOWER(CONCATENATE(assembly_staff_import[[#This Row],[Last Name]],LEFT(assembly_staff_import[[#This Row],[First Name (no initial)]],1),"@nyassembly.gov"))</f>
        <v>flynng@nyassembly.gov</v>
      </c>
      <c r="O1471" t="s">
        <v>30484</v>
      </c>
      <c r="P1471" t="e">
        <f>VLOOKUP(assembly_staff_import[[#This Row],[Full Name]],[3]!PEOPLE_March_20[#Data],1,0)</f>
        <v>#REF!</v>
      </c>
      <c r="Q1471" t="e">
        <f>VLOOKUP(assembly_staff_import[[#This Row],[Full Name]],[3]!Table17[#Data],3,0)</f>
        <v>#REF!</v>
      </c>
      <c r="R1471" t="e">
        <f>VLOOKUP(assembly_staff_import[[#This Row],[Formatted Works for Group]],[3]!Table7[#Data],1,0)</f>
        <v>#REF!</v>
      </c>
      <c r="S1471" t="str">
        <f>IF(assembly_staff_import[[#This Row],[Legislative Staff Type]]="Personal", assembly_staff_import[[#This Row],[Vlookup Works for Group]], assembly_staff_import[[#This Row],[Formatted Works for Group calc]]&amp;", Central Staff Office, Assembly")</f>
        <v>Research And Program Development (Minority), Central Staff Office, Assembly</v>
      </c>
      <c r="T1471" s="20" t="str">
        <f>TRIM(assembly_staff_import[[#This Row],[NAME_SOURCE_KEY]])</f>
        <v>FLYNN, GEOFFREY J</v>
      </c>
      <c r="U1471" t="s">
        <v>30485</v>
      </c>
      <c r="V1471" t="s">
        <v>24009</v>
      </c>
      <c r="W1471" t="s">
        <v>30486</v>
      </c>
      <c r="Y1471" t="str">
        <f>IF(assembly_staff_import[[#This Row],[Legislative Staff Type]]="Personal", PROPER(TRIM(assembly_staff_import[[#This Row],[Unit First MI via UNIT_SOURCE_KEY]])&amp;" "&amp;assembly_staff_import[[#This Row],[Unit Last via UNIT_SOURCE_KEY]]), PROPER(TRIM(assembly_staff_import[[#This Row],[UNIT NAME_SOURCE_KEY2]])))</f>
        <v>Research And Program Development (Minority)</v>
      </c>
      <c r="Z1471" t="s">
        <v>30473</v>
      </c>
      <c r="AA1471" t="e">
        <f>VLOOKUP(assembly_staff_import[[#This Row],[Formatted and corrected Works for Group Text]],[3]!Table4[#Data],1,0)</f>
        <v>#REF!</v>
      </c>
      <c r="AB1471" t="e">
        <f>VLOOKUP(assembly_staff_import[[#This Row],[Formatted and corrected Works for Group Text]],[3]!Table5[#Data],2,0)</f>
        <v>#REF!</v>
      </c>
      <c r="AC1471" t="str">
        <f>IF(TRIM(assembly_staff_import[[#This Row],[PUBLIC INFO ADDR_SOURCE_KEY]])="CAPITOL, ALBANY", "Legislative / Capitol Office", "District Office")</f>
        <v>Legislative / Capitol Office</v>
      </c>
      <c r="AD1471" t="s">
        <v>30474</v>
      </c>
      <c r="AF1471" t="str">
        <f t="shared" si="76"/>
        <v xml:space="preserve">426 </v>
      </c>
      <c r="AG1471" t="s">
        <v>30474</v>
      </c>
      <c r="AH1471" t="s">
        <v>30487</v>
      </c>
      <c r="AI1471" t="s">
        <v>30488</v>
      </c>
      <c r="AJ1471" t="s">
        <v>23493</v>
      </c>
    </row>
    <row r="1472" spans="1:36" x14ac:dyDescent="0.2">
      <c r="A1472" t="str">
        <f>TRIM(PROPER((assembly_staff_import[[#This Row],[First MI Name via NAME_SOURCE_KEY TEXT]]&amp;" "&amp;assembly_staff_import[[#This Row],[Last Name via NAME_SOURCE_KEY TEXT]]&amp;" "&amp;assembly_staff_import[[#This Row],[Suffix via NAME_SOURCE_KEY]])))</f>
        <v>Gideon J Lamb</v>
      </c>
      <c r="B1472" t="str">
        <f>TRIM(CONCATENATE(TRIM(assembly_staff_import[[#This Row],[Full Name]]), ", ", assembly_staff_import[[#This Row],[Title]]))</f>
        <v>Gideon J Lamb, Dep Dir</v>
      </c>
      <c r="C1472" t="e">
        <f>assembly_staff_import[[#This Row],[Vlookup_groups]]</f>
        <v>#REF!</v>
      </c>
      <c r="D1472" t="str">
        <f>IF(assembly_staff_import[[#This Row],[Legislative Staff Type]]="Personal",assembly_staff_import[[#This Row],[Formatted Personal Staff Office]],"")</f>
        <v/>
      </c>
      <c r="E1472" t="s">
        <v>65</v>
      </c>
      <c r="F1472" s="19" t="s">
        <v>10913</v>
      </c>
      <c r="G1472" t="s">
        <v>1237</v>
      </c>
      <c r="H1472" t="str">
        <f>TRIM(PROPER((assembly_staff_import[[#This Row],[Last Name via NAME_SOURCE_KEY TEXT]]&amp;" "&amp;assembly_staff_import[[#This Row],[Suffix via NAME_SOURCE_KEY]])))</f>
        <v>Lamb</v>
      </c>
      <c r="I1472" t="str">
        <f>PROPER(assembly_staff_import[[#This Row],[JOB TITLE_SOURCE_KEY]])</f>
        <v xml:space="preserve">Dep Dir                                    </v>
      </c>
      <c r="J1472" t="s">
        <v>72</v>
      </c>
      <c r="K1472" t="str">
        <f>IF(assembly_staff_import[[#This Row],[Legislative Staff Type]]="Personal",assembly_staff_import[[#This Row],[Vlookup Reports To Person]], "")</f>
        <v/>
      </c>
      <c r="L1472" t="str">
        <f>PROPER(assembly_staff_import[[#This Row],[First MI Name via NAME_SOURCE_KEY TEXT]])</f>
        <v xml:space="preserve"> Gideon J</v>
      </c>
      <c r="M1472" t="s">
        <v>22041</v>
      </c>
      <c r="N1472" t="str">
        <f>LOWER(CONCATENATE(assembly_staff_import[[#This Row],[Last Name]],LEFT(assembly_staff_import[[#This Row],[First Name (no initial)]],1),"@nyassembly.gov"))</f>
        <v>lambg@nyassembly.gov</v>
      </c>
      <c r="O1472" t="s">
        <v>30489</v>
      </c>
      <c r="P1472" t="e">
        <f>VLOOKUP(assembly_staff_import[[#This Row],[Full Name]],[3]!PEOPLE_March_20[#Data],1,0)</f>
        <v>#REF!</v>
      </c>
      <c r="Q1472" t="e">
        <f>VLOOKUP(assembly_staff_import[[#This Row],[Full Name]],[3]!Table17[#Data],3,0)</f>
        <v>#REF!</v>
      </c>
      <c r="R1472" t="e">
        <f>VLOOKUP(assembly_staff_import[[#This Row],[Formatted Works for Group]],[3]!Table7[#Data],1,0)</f>
        <v>#REF!</v>
      </c>
      <c r="S1472" t="str">
        <f>IF(assembly_staff_import[[#This Row],[Legislative Staff Type]]="Personal", assembly_staff_import[[#This Row],[Vlookup Works for Group]], assembly_staff_import[[#This Row],[Formatted Works for Group calc]]&amp;", Central Staff Office, Assembly")</f>
        <v>Research And Program Development (Minority), Central Staff Office, Assembly</v>
      </c>
      <c r="T1472" s="20" t="str">
        <f>TRIM(assembly_staff_import[[#This Row],[NAME_SOURCE_KEY]])</f>
        <v>LAMB, GIDEON J</v>
      </c>
      <c r="U1472" t="s">
        <v>30490</v>
      </c>
      <c r="V1472" t="s">
        <v>30491</v>
      </c>
      <c r="W1472" t="s">
        <v>30492</v>
      </c>
      <c r="Y1472" t="str">
        <f>IF(assembly_staff_import[[#This Row],[Legislative Staff Type]]="Personal", PROPER(TRIM(assembly_staff_import[[#This Row],[Unit First MI via UNIT_SOURCE_KEY]])&amp;" "&amp;assembly_staff_import[[#This Row],[Unit Last via UNIT_SOURCE_KEY]]), PROPER(TRIM(assembly_staff_import[[#This Row],[UNIT NAME_SOURCE_KEY2]])))</f>
        <v>Research And Program Development (Minority)</v>
      </c>
      <c r="Z1472" t="s">
        <v>30473</v>
      </c>
      <c r="AA1472" t="e">
        <f>VLOOKUP(assembly_staff_import[[#This Row],[Formatted and corrected Works for Group Text]],[3]!Table4[#Data],1,0)</f>
        <v>#REF!</v>
      </c>
      <c r="AB1472" t="e">
        <f>VLOOKUP(assembly_staff_import[[#This Row],[Formatted and corrected Works for Group Text]],[3]!Table5[#Data],2,0)</f>
        <v>#REF!</v>
      </c>
      <c r="AC1472" t="str">
        <f>IF(TRIM(assembly_staff_import[[#This Row],[PUBLIC INFO ADDR_SOURCE_KEY]])="CAPITOL, ALBANY", "Legislative / Capitol Office", "District Office")</f>
        <v>Legislative / Capitol Office</v>
      </c>
      <c r="AD1472" t="s">
        <v>30474</v>
      </c>
      <c r="AF1472" t="str">
        <f t="shared" si="76"/>
        <v xml:space="preserve">426 </v>
      </c>
      <c r="AG1472" t="s">
        <v>30474</v>
      </c>
      <c r="AH1472" t="s">
        <v>30493</v>
      </c>
      <c r="AI1472" t="s">
        <v>23534</v>
      </c>
      <c r="AJ1472" t="s">
        <v>23493</v>
      </c>
    </row>
    <row r="1473" spans="1:36" x14ac:dyDescent="0.2">
      <c r="A1473" t="str">
        <f>TRIM(PROPER((assembly_staff_import[[#This Row],[First MI Name via NAME_SOURCE_KEY TEXT]]&amp;" "&amp;assembly_staff_import[[#This Row],[Last Name via NAME_SOURCE_KEY TEXT]]&amp;" "&amp;assembly_staff_import[[#This Row],[Suffix via NAME_SOURCE_KEY]])))</f>
        <v>Kim M Halayko</v>
      </c>
      <c r="B1473" t="str">
        <f>TRIM(CONCATENATE(TRIM(assembly_staff_import[[#This Row],[Full Name]]), ", ", assembly_staff_import[[#This Row],[Title]]))</f>
        <v>Kim M Halayko, Princ Legis Analyst</v>
      </c>
      <c r="C1473" t="e">
        <f>assembly_staff_import[[#This Row],[Vlookup_groups]]</f>
        <v>#REF!</v>
      </c>
      <c r="D1473" t="str">
        <f>IF(assembly_staff_import[[#This Row],[Legislative Staff Type]]="Personal",assembly_staff_import[[#This Row],[Formatted Personal Staff Office]],"")</f>
        <v/>
      </c>
      <c r="E1473" t="s">
        <v>65</v>
      </c>
      <c r="F1473" s="19" t="s">
        <v>10913</v>
      </c>
      <c r="G1473" t="s">
        <v>1237</v>
      </c>
      <c r="H1473" t="str">
        <f>TRIM(PROPER((assembly_staff_import[[#This Row],[Last Name via NAME_SOURCE_KEY TEXT]]&amp;" "&amp;assembly_staff_import[[#This Row],[Suffix via NAME_SOURCE_KEY]])))</f>
        <v>Halayko</v>
      </c>
      <c r="I1473" t="str">
        <f>PROPER(assembly_staff_import[[#This Row],[JOB TITLE_SOURCE_KEY]])</f>
        <v xml:space="preserve">Princ Legis Analyst                        </v>
      </c>
      <c r="J1473" t="s">
        <v>72</v>
      </c>
      <c r="K1473" t="str">
        <f>IF(assembly_staff_import[[#This Row],[Legislative Staff Type]]="Personal",assembly_staff_import[[#This Row],[Vlookup Reports To Person]], "")</f>
        <v/>
      </c>
      <c r="L1473" t="str">
        <f>PROPER(assembly_staff_import[[#This Row],[First MI Name via NAME_SOURCE_KEY TEXT]])</f>
        <v xml:space="preserve"> Kim M</v>
      </c>
      <c r="M1473" t="s">
        <v>22079</v>
      </c>
      <c r="N1473" t="str">
        <f>LOWER(CONCATENATE(assembly_staff_import[[#This Row],[Last Name]],LEFT(assembly_staff_import[[#This Row],[First Name (no initial)]],1),"@nyassembly.gov"))</f>
        <v>halaykok@nyassembly.gov</v>
      </c>
      <c r="O1473" t="s">
        <v>10915</v>
      </c>
      <c r="P1473" t="e">
        <f>VLOOKUP(assembly_staff_import[[#This Row],[Full Name]],[3]!PEOPLE_March_20[#Data],1,0)</f>
        <v>#REF!</v>
      </c>
      <c r="Q1473" t="e">
        <f>VLOOKUP(assembly_staff_import[[#This Row],[Full Name]],[3]!Table17[#Data],3,0)</f>
        <v>#REF!</v>
      </c>
      <c r="R1473" t="e">
        <f>VLOOKUP(assembly_staff_import[[#This Row],[Formatted Works for Group]],[3]!Table7[#Data],1,0)</f>
        <v>#REF!</v>
      </c>
      <c r="S1473" t="str">
        <f>IF(assembly_staff_import[[#This Row],[Legislative Staff Type]]="Personal", assembly_staff_import[[#This Row],[Vlookup Works for Group]], assembly_staff_import[[#This Row],[Formatted Works for Group calc]]&amp;", Central Staff Office, Assembly")</f>
        <v>Research And Program Development (Minority), Central Staff Office, Assembly</v>
      </c>
      <c r="T1473" s="20" t="str">
        <f>TRIM(assembly_staff_import[[#This Row],[NAME_SOURCE_KEY]])</f>
        <v>HALAYKO, KIM M</v>
      </c>
      <c r="U1473" t="s">
        <v>30494</v>
      </c>
      <c r="V1473" t="s">
        <v>30495</v>
      </c>
      <c r="W1473" t="s">
        <v>30496</v>
      </c>
      <c r="Y1473" t="str">
        <f>IF(assembly_staff_import[[#This Row],[Legislative Staff Type]]="Personal", PROPER(TRIM(assembly_staff_import[[#This Row],[Unit First MI via UNIT_SOURCE_KEY]])&amp;" "&amp;assembly_staff_import[[#This Row],[Unit Last via UNIT_SOURCE_KEY]]), PROPER(TRIM(assembly_staff_import[[#This Row],[UNIT NAME_SOURCE_KEY2]])))</f>
        <v>Research And Program Development (Minority)</v>
      </c>
      <c r="Z1473" t="s">
        <v>30473</v>
      </c>
      <c r="AA1473" t="e">
        <f>VLOOKUP(assembly_staff_import[[#This Row],[Formatted and corrected Works for Group Text]],[3]!Table4[#Data],1,0)</f>
        <v>#REF!</v>
      </c>
      <c r="AB1473" t="e">
        <f>VLOOKUP(assembly_staff_import[[#This Row],[Formatted and corrected Works for Group Text]],[3]!Table5[#Data],2,0)</f>
        <v>#REF!</v>
      </c>
      <c r="AC1473" t="str">
        <f>IF(TRIM(assembly_staff_import[[#This Row],[PUBLIC INFO ADDR_SOURCE_KEY]])="CAPITOL, ALBANY", "Legislative / Capitol Office", "District Office")</f>
        <v>Legislative / Capitol Office</v>
      </c>
      <c r="AD1473" t="s">
        <v>30474</v>
      </c>
      <c r="AF1473" t="str">
        <f t="shared" si="76"/>
        <v xml:space="preserve">426 </v>
      </c>
      <c r="AG1473" t="s">
        <v>30474</v>
      </c>
      <c r="AH1473" t="s">
        <v>30497</v>
      </c>
      <c r="AI1473" t="s">
        <v>30488</v>
      </c>
      <c r="AJ1473" t="s">
        <v>23493</v>
      </c>
    </row>
    <row r="1474" spans="1:36" x14ac:dyDescent="0.2">
      <c r="A1474" t="str">
        <f>TRIM(PROPER((assembly_staff_import[[#This Row],[First MI Name via NAME_SOURCE_KEY TEXT]]&amp;" "&amp;assembly_staff_import[[#This Row],[Last Name via NAME_SOURCE_KEY TEXT]]&amp;" "&amp;assembly_staff_import[[#This Row],[Suffix via NAME_SOURCE_KEY]])))</f>
        <v>Kyle C Ketcham</v>
      </c>
      <c r="B1474" t="str">
        <f>TRIM(CONCATENATE(TRIM(assembly_staff_import[[#This Row],[Full Name]]), ", ", assembly_staff_import[[#This Row],[Title]]))</f>
        <v>Kyle C Ketcham, Princ Analyst</v>
      </c>
      <c r="C1474" t="e">
        <f>assembly_staff_import[[#This Row],[Vlookup_groups]]</f>
        <v>#REF!</v>
      </c>
      <c r="D1474" t="str">
        <f>IF(assembly_staff_import[[#This Row],[Legislative Staff Type]]="Personal",assembly_staff_import[[#This Row],[Formatted Personal Staff Office]],"")</f>
        <v/>
      </c>
      <c r="E1474" t="s">
        <v>65</v>
      </c>
      <c r="F1474" s="19" t="s">
        <v>10913</v>
      </c>
      <c r="G1474" t="s">
        <v>1237</v>
      </c>
      <c r="H1474" t="str">
        <f>TRIM(PROPER((assembly_staff_import[[#This Row],[Last Name via NAME_SOURCE_KEY TEXT]]&amp;" "&amp;assembly_staff_import[[#This Row],[Suffix via NAME_SOURCE_KEY]])))</f>
        <v>Ketcham</v>
      </c>
      <c r="I1474" t="str">
        <f>PROPER(assembly_staff_import[[#This Row],[JOB TITLE_SOURCE_KEY]])</f>
        <v xml:space="preserve">Princ Analyst                              </v>
      </c>
      <c r="J1474" t="s">
        <v>72</v>
      </c>
      <c r="K1474" t="str">
        <f>IF(assembly_staff_import[[#This Row],[Legislative Staff Type]]="Personal",assembly_staff_import[[#This Row],[Vlookup Reports To Person]], "")</f>
        <v/>
      </c>
      <c r="L1474" t="str">
        <f>PROPER(assembly_staff_import[[#This Row],[First MI Name via NAME_SOURCE_KEY TEXT]])</f>
        <v xml:space="preserve"> Kyle C</v>
      </c>
      <c r="M1474" t="s">
        <v>22062</v>
      </c>
      <c r="N1474" t="str">
        <f>LOWER(CONCATENATE(assembly_staff_import[[#This Row],[Last Name]],LEFT(assembly_staff_import[[#This Row],[First Name (no initial)]],1),"@nyassembly.gov"))</f>
        <v>ketchamk@nyassembly.gov</v>
      </c>
      <c r="O1474" t="s">
        <v>24427</v>
      </c>
      <c r="P1474" t="e">
        <f>VLOOKUP(assembly_staff_import[[#This Row],[Full Name]],[3]!PEOPLE_March_20[#Data],1,0)</f>
        <v>#REF!</v>
      </c>
      <c r="Q1474" t="e">
        <f>VLOOKUP(assembly_staff_import[[#This Row],[Full Name]],[3]!Table17[#Data],3,0)</f>
        <v>#REF!</v>
      </c>
      <c r="R1474" t="e">
        <f>VLOOKUP(assembly_staff_import[[#This Row],[Formatted Works for Group]],[3]!Table7[#Data],1,0)</f>
        <v>#REF!</v>
      </c>
      <c r="S1474" t="str">
        <f>IF(assembly_staff_import[[#This Row],[Legislative Staff Type]]="Personal", assembly_staff_import[[#This Row],[Vlookup Works for Group]], assembly_staff_import[[#This Row],[Formatted Works for Group calc]]&amp;", Central Staff Office, Assembly")</f>
        <v>Research And Program Development (Minority), Central Staff Office, Assembly</v>
      </c>
      <c r="T1474" s="20" t="str">
        <f>TRIM(assembly_staff_import[[#This Row],[NAME_SOURCE_KEY]])</f>
        <v>KETCHAM, KYLE C</v>
      </c>
      <c r="U1474" t="s">
        <v>30498</v>
      </c>
      <c r="V1474" t="s">
        <v>30499</v>
      </c>
      <c r="W1474" t="s">
        <v>30500</v>
      </c>
      <c r="Y1474" t="str">
        <f>IF(assembly_staff_import[[#This Row],[Legislative Staff Type]]="Personal", PROPER(TRIM(assembly_staff_import[[#This Row],[Unit First MI via UNIT_SOURCE_KEY]])&amp;" "&amp;assembly_staff_import[[#This Row],[Unit Last via UNIT_SOURCE_KEY]]), PROPER(TRIM(assembly_staff_import[[#This Row],[UNIT NAME_SOURCE_KEY2]])))</f>
        <v>Research And Program Development (Minority)</v>
      </c>
      <c r="Z1474" t="s">
        <v>30473</v>
      </c>
      <c r="AA1474" t="e">
        <f>VLOOKUP(assembly_staff_import[[#This Row],[Formatted and corrected Works for Group Text]],[3]!Table4[#Data],1,0)</f>
        <v>#REF!</v>
      </c>
      <c r="AB1474" t="e">
        <f>VLOOKUP(assembly_staff_import[[#This Row],[Formatted and corrected Works for Group Text]],[3]!Table5[#Data],2,0)</f>
        <v>#REF!</v>
      </c>
      <c r="AC1474" t="str">
        <f>IF(TRIM(assembly_staff_import[[#This Row],[PUBLIC INFO ADDR_SOURCE_KEY]])="CAPITOL, ALBANY", "Legislative / Capitol Office", "District Office")</f>
        <v>Legislative / Capitol Office</v>
      </c>
      <c r="AD1474" t="s">
        <v>30474</v>
      </c>
      <c r="AF1474" t="str">
        <f t="shared" si="76"/>
        <v xml:space="preserve">426 </v>
      </c>
      <c r="AG1474" t="s">
        <v>30474</v>
      </c>
      <c r="AH1474" t="s">
        <v>30501</v>
      </c>
      <c r="AI1474" t="s">
        <v>29798</v>
      </c>
      <c r="AJ1474" t="s">
        <v>23493</v>
      </c>
    </row>
    <row r="1475" spans="1:36" x14ac:dyDescent="0.2">
      <c r="A1475" t="str">
        <f>TRIM(PROPER((assembly_staff_import[[#This Row],[First MI Name via NAME_SOURCE_KEY TEXT]]&amp;" "&amp;assembly_staff_import[[#This Row],[Last Name via NAME_SOURCE_KEY TEXT]]&amp;" "&amp;assembly_staff_import[[#This Row],[Suffix via NAME_SOURCE_KEY]])))</f>
        <v>Lynn M Whimple</v>
      </c>
      <c r="B1475" t="str">
        <f>TRIM(CONCATENATE(TRIM(assembly_staff_import[[#This Row],[Full Name]]), ", ", assembly_staff_import[[#This Row],[Title]]))</f>
        <v>Lynn M Whimple, Exec Asst</v>
      </c>
      <c r="C1475" t="e">
        <f>assembly_staff_import[[#This Row],[Vlookup_groups]]</f>
        <v>#REF!</v>
      </c>
      <c r="D1475" t="str">
        <f>IF(assembly_staff_import[[#This Row],[Legislative Staff Type]]="Personal",assembly_staff_import[[#This Row],[Formatted Personal Staff Office]],"")</f>
        <v/>
      </c>
      <c r="E1475" t="s">
        <v>65</v>
      </c>
      <c r="F1475" s="19" t="s">
        <v>10913</v>
      </c>
      <c r="G1475" t="s">
        <v>1237</v>
      </c>
      <c r="H1475" t="str">
        <f>TRIM(PROPER((assembly_staff_import[[#This Row],[Last Name via NAME_SOURCE_KEY TEXT]]&amp;" "&amp;assembly_staff_import[[#This Row],[Suffix via NAME_SOURCE_KEY]])))</f>
        <v>Whimple</v>
      </c>
      <c r="I1475" t="str">
        <f>PROPER(assembly_staff_import[[#This Row],[JOB TITLE_SOURCE_KEY]])</f>
        <v xml:space="preserve">Exec Asst                                  </v>
      </c>
      <c r="J1475" t="s">
        <v>72</v>
      </c>
      <c r="K1475" t="str">
        <f>IF(assembly_staff_import[[#This Row],[Legislative Staff Type]]="Personal",assembly_staff_import[[#This Row],[Vlookup Reports To Person]], "")</f>
        <v/>
      </c>
      <c r="L1475" t="str">
        <f>PROPER(assembly_staff_import[[#This Row],[First MI Name via NAME_SOURCE_KEY TEXT]])</f>
        <v xml:space="preserve"> Lynn M</v>
      </c>
      <c r="M1475" t="s">
        <v>21735</v>
      </c>
      <c r="N1475" t="str">
        <f>LOWER(CONCATENATE(assembly_staff_import[[#This Row],[Last Name]],LEFT(assembly_staff_import[[#This Row],[First Name (no initial)]],1),"@nyassembly.gov"))</f>
        <v>whimplel@nyassembly.gov</v>
      </c>
      <c r="O1475" t="s">
        <v>30450</v>
      </c>
      <c r="P1475" t="e">
        <f>VLOOKUP(assembly_staff_import[[#This Row],[Full Name]],[3]!PEOPLE_March_20[#Data],1,0)</f>
        <v>#REF!</v>
      </c>
      <c r="Q1475" t="e">
        <f>VLOOKUP(assembly_staff_import[[#This Row],[Full Name]],[3]!Table17[#Data],3,0)</f>
        <v>#REF!</v>
      </c>
      <c r="R1475" t="e">
        <f>VLOOKUP(assembly_staff_import[[#This Row],[Formatted Works for Group]],[3]!Table7[#Data],1,0)</f>
        <v>#REF!</v>
      </c>
      <c r="S1475" t="str">
        <f>IF(assembly_staff_import[[#This Row],[Legislative Staff Type]]="Personal", assembly_staff_import[[#This Row],[Vlookup Works for Group]], assembly_staff_import[[#This Row],[Formatted Works for Group calc]]&amp;", Central Staff Office, Assembly")</f>
        <v>Research And Program Development (Minority), Central Staff Office, Assembly</v>
      </c>
      <c r="T1475" s="20" t="str">
        <f>TRIM(assembly_staff_import[[#This Row],[NAME_SOURCE_KEY]])</f>
        <v>WHIMPLE, LYNN M</v>
      </c>
      <c r="U1475" t="s">
        <v>30502</v>
      </c>
      <c r="V1475" t="s">
        <v>30503</v>
      </c>
      <c r="W1475" t="s">
        <v>30504</v>
      </c>
      <c r="Y1475" t="str">
        <f>IF(assembly_staff_import[[#This Row],[Legislative Staff Type]]="Personal", PROPER(TRIM(assembly_staff_import[[#This Row],[Unit First MI via UNIT_SOURCE_KEY]])&amp;" "&amp;assembly_staff_import[[#This Row],[Unit Last via UNIT_SOURCE_KEY]]), PROPER(TRIM(assembly_staff_import[[#This Row],[UNIT NAME_SOURCE_KEY2]])))</f>
        <v>Research And Program Development (Minority)</v>
      </c>
      <c r="Z1475" t="s">
        <v>30473</v>
      </c>
      <c r="AA1475" t="e">
        <f>VLOOKUP(assembly_staff_import[[#This Row],[Formatted and corrected Works for Group Text]],[3]!Table4[#Data],1,0)</f>
        <v>#REF!</v>
      </c>
      <c r="AB1475" t="e">
        <f>VLOOKUP(assembly_staff_import[[#This Row],[Formatted and corrected Works for Group Text]],[3]!Table5[#Data],2,0)</f>
        <v>#REF!</v>
      </c>
      <c r="AC1475" t="str">
        <f>IF(TRIM(assembly_staff_import[[#This Row],[PUBLIC INFO ADDR_SOURCE_KEY]])="CAPITOL, ALBANY", "Legislative / Capitol Office", "District Office")</f>
        <v>Legislative / Capitol Office</v>
      </c>
      <c r="AD1475" t="s">
        <v>30474</v>
      </c>
      <c r="AF1475" t="str">
        <f t="shared" si="76"/>
        <v xml:space="preserve">426 </v>
      </c>
      <c r="AG1475" t="s">
        <v>30474</v>
      </c>
      <c r="AH1475" t="s">
        <v>30505</v>
      </c>
      <c r="AI1475" t="s">
        <v>23546</v>
      </c>
      <c r="AJ1475" t="s">
        <v>23493</v>
      </c>
    </row>
    <row r="1476" spans="1:36" x14ac:dyDescent="0.2">
      <c r="A1476" t="str">
        <f>TRIM(PROPER((assembly_staff_import[[#This Row],[First MI Name via NAME_SOURCE_KEY TEXT]]&amp;" "&amp;assembly_staff_import[[#This Row],[Last Name via NAME_SOURCE_KEY TEXT]]&amp;" "&amp;assembly_staff_import[[#This Row],[Suffix via NAME_SOURCE_KEY]])))</f>
        <v>Mark G Lundberg</v>
      </c>
      <c r="B1476" t="str">
        <f>TRIM(CONCATENATE(TRIM(assembly_staff_import[[#This Row],[Full Name]]), ", ", assembly_staff_import[[#This Row],[Title]]))</f>
        <v>Mark G Lundberg, Princ Legis Analyst</v>
      </c>
      <c r="C1476" t="e">
        <f>assembly_staff_import[[#This Row],[Vlookup_groups]]</f>
        <v>#REF!</v>
      </c>
      <c r="D1476" t="str">
        <f>IF(assembly_staff_import[[#This Row],[Legislative Staff Type]]="Personal",assembly_staff_import[[#This Row],[Formatted Personal Staff Office]],"")</f>
        <v/>
      </c>
      <c r="E1476" t="s">
        <v>65</v>
      </c>
      <c r="F1476" s="19" t="s">
        <v>10913</v>
      </c>
      <c r="G1476" t="s">
        <v>1237</v>
      </c>
      <c r="H1476" t="str">
        <f>TRIM(PROPER((assembly_staff_import[[#This Row],[Last Name via NAME_SOURCE_KEY TEXT]]&amp;" "&amp;assembly_staff_import[[#This Row],[Suffix via NAME_SOURCE_KEY]])))</f>
        <v>Lundberg</v>
      </c>
      <c r="I1476" t="str">
        <f>PROPER(assembly_staff_import[[#This Row],[JOB TITLE_SOURCE_KEY]])</f>
        <v xml:space="preserve">Princ Legis Analyst                        </v>
      </c>
      <c r="J1476" t="s">
        <v>72</v>
      </c>
      <c r="K1476" t="str">
        <f>IF(assembly_staff_import[[#This Row],[Legislative Staff Type]]="Personal",assembly_staff_import[[#This Row],[Vlookup Reports To Person]], "")</f>
        <v/>
      </c>
      <c r="L1476" t="str">
        <f>PROPER(assembly_staff_import[[#This Row],[First MI Name via NAME_SOURCE_KEY TEXT]])</f>
        <v xml:space="preserve"> Mark G</v>
      </c>
      <c r="M1476" t="s">
        <v>22026</v>
      </c>
      <c r="N1476" t="str">
        <f>LOWER(CONCATENATE(assembly_staff_import[[#This Row],[Last Name]],LEFT(assembly_staff_import[[#This Row],[First Name (no initial)]],1),"@nyassembly.gov"))</f>
        <v>lundbergm@nyassembly.gov</v>
      </c>
      <c r="O1476" t="s">
        <v>12213</v>
      </c>
      <c r="P1476" t="e">
        <f>VLOOKUP(assembly_staff_import[[#This Row],[Full Name]],[3]!PEOPLE_March_20[#Data],1,0)</f>
        <v>#REF!</v>
      </c>
      <c r="Q1476" t="e">
        <f>VLOOKUP(assembly_staff_import[[#This Row],[Full Name]],[3]!Table17[#Data],3,0)</f>
        <v>#REF!</v>
      </c>
      <c r="R1476" t="e">
        <f>VLOOKUP(assembly_staff_import[[#This Row],[Formatted Works for Group]],[3]!Table7[#Data],1,0)</f>
        <v>#REF!</v>
      </c>
      <c r="S1476" t="str">
        <f>IF(assembly_staff_import[[#This Row],[Legislative Staff Type]]="Personal", assembly_staff_import[[#This Row],[Vlookup Works for Group]], assembly_staff_import[[#This Row],[Formatted Works for Group calc]]&amp;", Central Staff Office, Assembly")</f>
        <v>Research And Program Development (Minority), Central Staff Office, Assembly</v>
      </c>
      <c r="T1476" s="20" t="str">
        <f>TRIM(assembly_staff_import[[#This Row],[NAME_SOURCE_KEY]])</f>
        <v>LUNDBERG, MARK G</v>
      </c>
      <c r="U1476" t="s">
        <v>30506</v>
      </c>
      <c r="V1476" t="s">
        <v>30507</v>
      </c>
      <c r="W1476" t="s">
        <v>30508</v>
      </c>
      <c r="Y1476" t="str">
        <f>IF(assembly_staff_import[[#This Row],[Legislative Staff Type]]="Personal", PROPER(TRIM(assembly_staff_import[[#This Row],[Unit First MI via UNIT_SOURCE_KEY]])&amp;" "&amp;assembly_staff_import[[#This Row],[Unit Last via UNIT_SOURCE_KEY]]), PROPER(TRIM(assembly_staff_import[[#This Row],[UNIT NAME_SOURCE_KEY2]])))</f>
        <v>Research And Program Development (Minority)</v>
      </c>
      <c r="Z1476" t="s">
        <v>30473</v>
      </c>
      <c r="AA1476" t="e">
        <f>VLOOKUP(assembly_staff_import[[#This Row],[Formatted and corrected Works for Group Text]],[3]!Table4[#Data],1,0)</f>
        <v>#REF!</v>
      </c>
      <c r="AB1476" t="e">
        <f>VLOOKUP(assembly_staff_import[[#This Row],[Formatted and corrected Works for Group Text]],[3]!Table5[#Data],2,0)</f>
        <v>#REF!</v>
      </c>
      <c r="AC1476" t="str">
        <f>IF(TRIM(assembly_staff_import[[#This Row],[PUBLIC INFO ADDR_SOURCE_KEY]])="CAPITOL, ALBANY", "Legislative / Capitol Office", "District Office")</f>
        <v>Legislative / Capitol Office</v>
      </c>
      <c r="AD1476" t="s">
        <v>30474</v>
      </c>
      <c r="AF1476" t="str">
        <f t="shared" si="76"/>
        <v xml:space="preserve">426 </v>
      </c>
      <c r="AG1476" t="s">
        <v>30474</v>
      </c>
      <c r="AH1476" t="s">
        <v>30509</v>
      </c>
      <c r="AI1476" t="s">
        <v>30488</v>
      </c>
      <c r="AJ1476" t="s">
        <v>23493</v>
      </c>
    </row>
    <row r="1477" spans="1:36" x14ac:dyDescent="0.2">
      <c r="A1477" t="str">
        <f>TRIM(PROPER((assembly_staff_import[[#This Row],[First MI Name via NAME_SOURCE_KEY TEXT]]&amp;" "&amp;assembly_staff_import[[#This Row],[Last Name via NAME_SOURCE_KEY TEXT]]&amp;" "&amp;assembly_staff_import[[#This Row],[Suffix via NAME_SOURCE_KEY]])))</f>
        <v>Michael J Daly</v>
      </c>
      <c r="B1477" t="str">
        <f>TRIM(CONCATENATE(TRIM(assembly_staff_import[[#This Row],[Full Name]]), ", ", assembly_staff_import[[#This Row],[Title]]))</f>
        <v>Michael J Daly, Director</v>
      </c>
      <c r="C1477" t="e">
        <f>assembly_staff_import[[#This Row],[Vlookup_groups]]</f>
        <v>#REF!</v>
      </c>
      <c r="D1477" t="str">
        <f>IF(assembly_staff_import[[#This Row],[Legislative Staff Type]]="Personal",assembly_staff_import[[#This Row],[Formatted Personal Staff Office]],"")</f>
        <v/>
      </c>
      <c r="E1477" t="s">
        <v>65</v>
      </c>
      <c r="F1477" s="19" t="s">
        <v>10913</v>
      </c>
      <c r="G1477" t="s">
        <v>1237</v>
      </c>
      <c r="H1477" t="str">
        <f>TRIM(PROPER((assembly_staff_import[[#This Row],[Last Name via NAME_SOURCE_KEY TEXT]]&amp;" "&amp;assembly_staff_import[[#This Row],[Suffix via NAME_SOURCE_KEY]])))</f>
        <v>Daly</v>
      </c>
      <c r="I1477" t="str">
        <f>PROPER(assembly_staff_import[[#This Row],[JOB TITLE_SOURCE_KEY]])</f>
        <v xml:space="preserve">Director                                   </v>
      </c>
      <c r="J1477" t="s">
        <v>72</v>
      </c>
      <c r="K1477" t="str">
        <f>IF(assembly_staff_import[[#This Row],[Legislative Staff Type]]="Personal",assembly_staff_import[[#This Row],[Vlookup Reports To Person]], "")</f>
        <v/>
      </c>
      <c r="L1477" t="str">
        <f>PROPER(assembly_staff_import[[#This Row],[First MI Name via NAME_SOURCE_KEY TEXT]])</f>
        <v xml:space="preserve"> Michael J</v>
      </c>
      <c r="M1477" t="s">
        <v>22126</v>
      </c>
      <c r="N1477" t="str">
        <f>LOWER(CONCATENATE(assembly_staff_import[[#This Row],[Last Name]],LEFT(assembly_staff_import[[#This Row],[First Name (no initial)]],1),"@nyassembly.gov"))</f>
        <v>dalym@nyassembly.gov</v>
      </c>
      <c r="O1477" t="s">
        <v>3705</v>
      </c>
      <c r="P1477" t="e">
        <f>VLOOKUP(assembly_staff_import[[#This Row],[Full Name]],[3]!PEOPLE_March_20[#Data],1,0)</f>
        <v>#REF!</v>
      </c>
      <c r="Q1477" t="e">
        <f>VLOOKUP(assembly_staff_import[[#This Row],[Full Name]],[3]!Table17[#Data],3,0)</f>
        <v>#REF!</v>
      </c>
      <c r="R1477" t="e">
        <f>VLOOKUP(assembly_staff_import[[#This Row],[Formatted Works for Group]],[3]!Table7[#Data],1,0)</f>
        <v>#REF!</v>
      </c>
      <c r="S1477" t="str">
        <f>IF(assembly_staff_import[[#This Row],[Legislative Staff Type]]="Personal", assembly_staff_import[[#This Row],[Vlookup Works for Group]], assembly_staff_import[[#This Row],[Formatted Works for Group calc]]&amp;", Central Staff Office, Assembly")</f>
        <v>Research And Program Development (Minority), Central Staff Office, Assembly</v>
      </c>
      <c r="T1477" s="20" t="str">
        <f>TRIM(assembly_staff_import[[#This Row],[NAME_SOURCE_KEY]])</f>
        <v>DALY, MICHAEL J</v>
      </c>
      <c r="U1477" t="s">
        <v>30510</v>
      </c>
      <c r="V1477" t="s">
        <v>30511</v>
      </c>
      <c r="W1477" t="s">
        <v>24922</v>
      </c>
      <c r="Y1477" t="str">
        <f>IF(assembly_staff_import[[#This Row],[Legislative Staff Type]]="Personal", PROPER(TRIM(assembly_staff_import[[#This Row],[Unit First MI via UNIT_SOURCE_KEY]])&amp;" "&amp;assembly_staff_import[[#This Row],[Unit Last via UNIT_SOURCE_KEY]]), PROPER(TRIM(assembly_staff_import[[#This Row],[UNIT NAME_SOURCE_KEY2]])))</f>
        <v>Research And Program Development (Minority)</v>
      </c>
      <c r="Z1477" t="s">
        <v>30473</v>
      </c>
      <c r="AA1477" t="e">
        <f>VLOOKUP(assembly_staff_import[[#This Row],[Formatted and corrected Works for Group Text]],[3]!Table4[#Data],1,0)</f>
        <v>#REF!</v>
      </c>
      <c r="AB1477" t="e">
        <f>VLOOKUP(assembly_staff_import[[#This Row],[Formatted and corrected Works for Group Text]],[3]!Table5[#Data],2,0)</f>
        <v>#REF!</v>
      </c>
      <c r="AC1477" t="str">
        <f>IF(TRIM(assembly_staff_import[[#This Row],[PUBLIC INFO ADDR_SOURCE_KEY]])="CAPITOL, ALBANY", "Legislative / Capitol Office", "District Office")</f>
        <v>Legislative / Capitol Office</v>
      </c>
      <c r="AD1477" t="s">
        <v>30474</v>
      </c>
      <c r="AF1477" t="str">
        <f t="shared" si="76"/>
        <v xml:space="preserve">426 </v>
      </c>
      <c r="AG1477" t="s">
        <v>30474</v>
      </c>
      <c r="AH1477" t="s">
        <v>30512</v>
      </c>
      <c r="AI1477" t="s">
        <v>25004</v>
      </c>
      <c r="AJ1477" t="s">
        <v>23493</v>
      </c>
    </row>
    <row r="1478" spans="1:36" x14ac:dyDescent="0.2">
      <c r="A1478" t="str">
        <f>TRIM(PROPER((assembly_staff_import[[#This Row],[First MI Name via NAME_SOURCE_KEY TEXT]]&amp;" "&amp;assembly_staff_import[[#This Row],[Last Name via NAME_SOURCE_KEY TEXT]]&amp;" "&amp;assembly_staff_import[[#This Row],[Suffix via NAME_SOURCE_KEY]])))</f>
        <v>Scott D Janke</v>
      </c>
      <c r="B1478" t="str">
        <f>TRIM(CONCATENATE(TRIM(assembly_staff_import[[#This Row],[Full Name]]), ", ", assembly_staff_import[[#This Row],[Title]]))</f>
        <v>Scott D Janke, Legis Analyst</v>
      </c>
      <c r="C1478" t="e">
        <f>assembly_staff_import[[#This Row],[Vlookup_groups]]</f>
        <v>#REF!</v>
      </c>
      <c r="D1478" t="str">
        <f>IF(assembly_staff_import[[#This Row],[Legislative Staff Type]]="Personal",assembly_staff_import[[#This Row],[Formatted Personal Staff Office]],"")</f>
        <v/>
      </c>
      <c r="E1478" t="s">
        <v>65</v>
      </c>
      <c r="F1478" s="19" t="s">
        <v>10913</v>
      </c>
      <c r="G1478" t="s">
        <v>1237</v>
      </c>
      <c r="H1478" t="str">
        <f>TRIM(PROPER((assembly_staff_import[[#This Row],[Last Name via NAME_SOURCE_KEY TEXT]]&amp;" "&amp;assembly_staff_import[[#This Row],[Suffix via NAME_SOURCE_KEY]])))</f>
        <v>Janke</v>
      </c>
      <c r="I1478" t="str">
        <f>PROPER(assembly_staff_import[[#This Row],[JOB TITLE_SOURCE_KEY]])</f>
        <v xml:space="preserve">Legis Analyst                              </v>
      </c>
      <c r="J1478" t="s">
        <v>72</v>
      </c>
      <c r="K1478" t="str">
        <f>IF(assembly_staff_import[[#This Row],[Legislative Staff Type]]="Personal",assembly_staff_import[[#This Row],[Vlookup Reports To Person]], "")</f>
        <v/>
      </c>
      <c r="L1478" t="str">
        <f>PROPER(assembly_staff_import[[#This Row],[First MI Name via NAME_SOURCE_KEY TEXT]])</f>
        <v xml:space="preserve"> Scott D</v>
      </c>
      <c r="M1478" t="s">
        <v>11451</v>
      </c>
      <c r="N1478" t="str">
        <f>LOWER(CONCATENATE(assembly_staff_import[[#This Row],[Last Name]],LEFT(assembly_staff_import[[#This Row],[First Name (no initial)]],1),"@nyassembly.gov"))</f>
        <v>jankes@nyassembly.gov</v>
      </c>
      <c r="O1478" t="s">
        <v>11172</v>
      </c>
      <c r="P1478" t="e">
        <f>VLOOKUP(assembly_staff_import[[#This Row],[Full Name]],[3]!PEOPLE_March_20[#Data],1,0)</f>
        <v>#REF!</v>
      </c>
      <c r="Q1478" t="e">
        <f>VLOOKUP(assembly_staff_import[[#This Row],[Full Name]],[3]!Table17[#Data],3,0)</f>
        <v>#REF!</v>
      </c>
      <c r="R1478" t="e">
        <f>VLOOKUP(assembly_staff_import[[#This Row],[Formatted Works for Group]],[3]!Table7[#Data],1,0)</f>
        <v>#REF!</v>
      </c>
      <c r="S1478" t="str">
        <f>IF(assembly_staff_import[[#This Row],[Legislative Staff Type]]="Personal", assembly_staff_import[[#This Row],[Vlookup Works for Group]], assembly_staff_import[[#This Row],[Formatted Works for Group calc]]&amp;", Central Staff Office, Assembly")</f>
        <v>Research And Program Development (Minority), Central Staff Office, Assembly</v>
      </c>
      <c r="T1478" s="20" t="str">
        <f>TRIM(assembly_staff_import[[#This Row],[NAME_SOURCE_KEY]])</f>
        <v>JANKE, SCOTT D</v>
      </c>
      <c r="U1478" t="s">
        <v>30513</v>
      </c>
      <c r="V1478" t="s">
        <v>30514</v>
      </c>
      <c r="W1478" t="s">
        <v>27263</v>
      </c>
      <c r="Y1478" t="str">
        <f>IF(assembly_staff_import[[#This Row],[Legislative Staff Type]]="Personal", PROPER(TRIM(assembly_staff_import[[#This Row],[Unit First MI via UNIT_SOURCE_KEY]])&amp;" "&amp;assembly_staff_import[[#This Row],[Unit Last via UNIT_SOURCE_KEY]]), PROPER(TRIM(assembly_staff_import[[#This Row],[UNIT NAME_SOURCE_KEY2]])))</f>
        <v>Research And Program Development (Minority)</v>
      </c>
      <c r="Z1478" t="s">
        <v>30473</v>
      </c>
      <c r="AA1478" t="e">
        <f>VLOOKUP(assembly_staff_import[[#This Row],[Formatted and corrected Works for Group Text]],[3]!Table4[#Data],1,0)</f>
        <v>#REF!</v>
      </c>
      <c r="AB1478" t="e">
        <f>VLOOKUP(assembly_staff_import[[#This Row],[Formatted and corrected Works for Group Text]],[3]!Table5[#Data],2,0)</f>
        <v>#REF!</v>
      </c>
      <c r="AC1478" t="str">
        <f>IF(TRIM(assembly_staff_import[[#This Row],[PUBLIC INFO ADDR_SOURCE_KEY]])="CAPITOL, ALBANY", "Legislative / Capitol Office", "District Office")</f>
        <v>Legislative / Capitol Office</v>
      </c>
      <c r="AD1478" t="s">
        <v>30474</v>
      </c>
      <c r="AF1478" t="str">
        <f t="shared" si="76"/>
        <v xml:space="preserve">426 </v>
      </c>
      <c r="AG1478" t="s">
        <v>30474</v>
      </c>
      <c r="AH1478" t="s">
        <v>30515</v>
      </c>
      <c r="AI1478" t="s">
        <v>23735</v>
      </c>
      <c r="AJ1478" t="s">
        <v>23493</v>
      </c>
    </row>
    <row r="1479" spans="1:36" x14ac:dyDescent="0.2">
      <c r="A1479" t="str">
        <f>TRIM(PROPER((assembly_staff_import[[#This Row],[First MI Name via NAME_SOURCE_KEY TEXT]]&amp;" "&amp;assembly_staff_import[[#This Row],[Last Name via NAME_SOURCE_KEY TEXT]]&amp;" "&amp;assembly_staff_import[[#This Row],[Suffix via NAME_SOURCE_KEY]])))</f>
        <v>Aaron J Levine</v>
      </c>
      <c r="B1479" t="str">
        <f>TRIM(CONCATENATE(TRIM(assembly_staff_import[[#This Row],[Full Name]]), ", ", assembly_staff_import[[#This Row],[Title]]))</f>
        <v>Aaron J Levine, Researcher</v>
      </c>
      <c r="C1479" t="e">
        <f>assembly_staff_import[[#This Row],[Vlookup_groups]]</f>
        <v>#REF!</v>
      </c>
      <c r="D1479" t="str">
        <f>IF(assembly_staff_import[[#This Row],[Legislative Staff Type]]="Personal",assembly_staff_import[[#This Row],[Formatted Personal Staff Office]],"")</f>
        <v/>
      </c>
      <c r="E1479" t="s">
        <v>65</v>
      </c>
      <c r="F1479" s="19" t="s">
        <v>10913</v>
      </c>
      <c r="G1479" t="s">
        <v>1237</v>
      </c>
      <c r="H1479" t="str">
        <f>TRIM(PROPER((assembly_staff_import[[#This Row],[Last Name via NAME_SOURCE_KEY TEXT]]&amp;" "&amp;assembly_staff_import[[#This Row],[Suffix via NAME_SOURCE_KEY]])))</f>
        <v>Levine</v>
      </c>
      <c r="I1479" t="str">
        <f>PROPER(assembly_staff_import[[#This Row],[JOB TITLE_SOURCE_KEY]])</f>
        <v xml:space="preserve">Researcher                                 </v>
      </c>
      <c r="J1479" t="s">
        <v>72</v>
      </c>
      <c r="K1479" t="str">
        <f>IF(assembly_staff_import[[#This Row],[Legislative Staff Type]]="Personal",assembly_staff_import[[#This Row],[Vlookup Reports To Person]], "")</f>
        <v/>
      </c>
      <c r="L1479" t="str">
        <f>PROPER(assembly_staff_import[[#This Row],[First MI Name via NAME_SOURCE_KEY TEXT]])</f>
        <v xml:space="preserve"> Aaron J</v>
      </c>
      <c r="M1479" t="s">
        <v>23395</v>
      </c>
      <c r="N1479" t="str">
        <f>LOWER(CONCATENATE(assembly_staff_import[[#This Row],[Last Name]],LEFT(assembly_staff_import[[#This Row],[First Name (no initial)]],1),"@nyassembly.gov"))</f>
        <v>levinea@nyassembly.gov</v>
      </c>
      <c r="O1479" t="s">
        <v>24899</v>
      </c>
      <c r="P1479" t="e">
        <f>VLOOKUP(assembly_staff_import[[#This Row],[Full Name]],[3]!PEOPLE_March_20[#Data],1,0)</f>
        <v>#REF!</v>
      </c>
      <c r="Q1479" t="e">
        <f>VLOOKUP(assembly_staff_import[[#This Row],[Full Name]],[3]!Table17[#Data],3,0)</f>
        <v>#REF!</v>
      </c>
      <c r="R1479" t="e">
        <f>VLOOKUP(assembly_staff_import[[#This Row],[Formatted Works for Group]],[3]!Table7[#Data],1,0)</f>
        <v>#REF!</v>
      </c>
      <c r="S1479" t="str">
        <f>IF(assembly_staff_import[[#This Row],[Legislative Staff Type]]="Personal", assembly_staff_import[[#This Row],[Vlookup Works for Group]], assembly_staff_import[[#This Row],[Formatted Works for Group calc]]&amp;", Central Staff Office, Assembly")</f>
        <v>Research Services, Central Staff Office, Assembly</v>
      </c>
      <c r="T1479" s="20" t="str">
        <f>TRIM(assembly_staff_import[[#This Row],[NAME_SOURCE_KEY]])</f>
        <v>LEVINE, AARON J</v>
      </c>
      <c r="U1479" t="s">
        <v>30516</v>
      </c>
      <c r="V1479" t="s">
        <v>26873</v>
      </c>
      <c r="W1479" t="s">
        <v>30517</v>
      </c>
      <c r="Y1479"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79" t="s">
        <v>30518</v>
      </c>
      <c r="AA1479" t="e">
        <f>VLOOKUP(assembly_staff_import[[#This Row],[Formatted and corrected Works for Group Text]],[3]!Table4[#Data],1,0)</f>
        <v>#REF!</v>
      </c>
      <c r="AB1479" t="e">
        <f>VLOOKUP(assembly_staff_import[[#This Row],[Formatted and corrected Works for Group Text]],[3]!Table5[#Data],2,0)</f>
        <v>#REF!</v>
      </c>
      <c r="AC1479" t="str">
        <f>IF(TRIM(assembly_staff_import[[#This Row],[PUBLIC INFO ADDR_SOURCE_KEY]])="CAPITOL, ALBANY", "Legislative / Capitol Office", "District Office")</f>
        <v>Legislative / Capitol Office</v>
      </c>
      <c r="AD1479" t="s">
        <v>30519</v>
      </c>
      <c r="AF1479" t="str">
        <f t="shared" ref="AF1479:AF1497" si="77">"358 "</f>
        <v xml:space="preserve">358 </v>
      </c>
      <c r="AG1479" t="s">
        <v>30519</v>
      </c>
      <c r="AH1479" t="s">
        <v>30520</v>
      </c>
      <c r="AI1479" t="s">
        <v>30521</v>
      </c>
      <c r="AJ1479" t="s">
        <v>23493</v>
      </c>
    </row>
    <row r="1480" spans="1:36" x14ac:dyDescent="0.2">
      <c r="A1480" t="str">
        <f>TRIM(PROPER((assembly_staff_import[[#This Row],[First MI Name via NAME_SOURCE_KEY TEXT]]&amp;" "&amp;assembly_staff_import[[#This Row],[Last Name via NAME_SOURCE_KEY TEXT]]&amp;" "&amp;assembly_staff_import[[#This Row],[Suffix via NAME_SOURCE_KEY]])))</f>
        <v>Angelo C Catalano</v>
      </c>
      <c r="B1480" t="str">
        <f>TRIM(CONCATENATE(TRIM(assembly_staff_import[[#This Row],[Full Name]]), ", ", assembly_staff_import[[#This Row],[Title]]))</f>
        <v>Angelo C Catalano, Researcher</v>
      </c>
      <c r="C1480" t="e">
        <f>assembly_staff_import[[#This Row],[Vlookup_groups]]</f>
        <v>#REF!</v>
      </c>
      <c r="D1480" t="str">
        <f>IF(assembly_staff_import[[#This Row],[Legislative Staff Type]]="Personal",assembly_staff_import[[#This Row],[Formatted Personal Staff Office]],"")</f>
        <v/>
      </c>
      <c r="E1480" t="s">
        <v>65</v>
      </c>
      <c r="F1480" s="19" t="s">
        <v>10913</v>
      </c>
      <c r="G1480" t="s">
        <v>1237</v>
      </c>
      <c r="H1480" t="str">
        <f>TRIM(PROPER((assembly_staff_import[[#This Row],[Last Name via NAME_SOURCE_KEY TEXT]]&amp;" "&amp;assembly_staff_import[[#This Row],[Suffix via NAME_SOURCE_KEY]])))</f>
        <v>Catalano</v>
      </c>
      <c r="I1480" t="str">
        <f>PROPER(assembly_staff_import[[#This Row],[JOB TITLE_SOURCE_KEY]])</f>
        <v xml:space="preserve">Researcher                                 </v>
      </c>
      <c r="J1480" t="s">
        <v>72</v>
      </c>
      <c r="K1480" t="str">
        <f>IF(assembly_staff_import[[#This Row],[Legislative Staff Type]]="Personal",assembly_staff_import[[#This Row],[Vlookup Reports To Person]], "")</f>
        <v/>
      </c>
      <c r="L1480" t="str">
        <f>PROPER(assembly_staff_import[[#This Row],[First MI Name via NAME_SOURCE_KEY TEXT]])</f>
        <v xml:space="preserve"> Angelo C</v>
      </c>
      <c r="M1480" t="s">
        <v>14029</v>
      </c>
      <c r="N1480" t="str">
        <f>LOWER(CONCATENATE(assembly_staff_import[[#This Row],[Last Name]],LEFT(assembly_staff_import[[#This Row],[First Name (no initial)]],1),"@nyassembly.gov"))</f>
        <v>catalanoa@nyassembly.gov</v>
      </c>
      <c r="O1480" t="s">
        <v>30522</v>
      </c>
      <c r="P1480" t="e">
        <f>VLOOKUP(assembly_staff_import[[#This Row],[Full Name]],[3]!PEOPLE_March_20[#Data],1,0)</f>
        <v>#REF!</v>
      </c>
      <c r="Q1480" t="e">
        <f>VLOOKUP(assembly_staff_import[[#This Row],[Full Name]],[3]!Table17[#Data],3,0)</f>
        <v>#REF!</v>
      </c>
      <c r="R1480" t="e">
        <f>VLOOKUP(assembly_staff_import[[#This Row],[Formatted Works for Group]],[3]!Table7[#Data],1,0)</f>
        <v>#REF!</v>
      </c>
      <c r="S1480" t="str">
        <f>IF(assembly_staff_import[[#This Row],[Legislative Staff Type]]="Personal", assembly_staff_import[[#This Row],[Vlookup Works for Group]], assembly_staff_import[[#This Row],[Formatted Works for Group calc]]&amp;", Central Staff Office, Assembly")</f>
        <v>Research Services, Central Staff Office, Assembly</v>
      </c>
      <c r="T1480" s="20" t="str">
        <f>TRIM(assembly_staff_import[[#This Row],[NAME_SOURCE_KEY]])</f>
        <v>CATALANO, ANGELO C</v>
      </c>
      <c r="U1480" t="s">
        <v>30523</v>
      </c>
      <c r="V1480" t="s">
        <v>30524</v>
      </c>
      <c r="W1480" t="s">
        <v>30525</v>
      </c>
      <c r="Y1480"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80" t="s">
        <v>30518</v>
      </c>
      <c r="AA1480" t="e">
        <f>VLOOKUP(assembly_staff_import[[#This Row],[Formatted and corrected Works for Group Text]],[3]!Table4[#Data],1,0)</f>
        <v>#REF!</v>
      </c>
      <c r="AB1480" t="e">
        <f>VLOOKUP(assembly_staff_import[[#This Row],[Formatted and corrected Works for Group Text]],[3]!Table5[#Data],2,0)</f>
        <v>#REF!</v>
      </c>
      <c r="AC1480" t="str">
        <f>IF(TRIM(assembly_staff_import[[#This Row],[PUBLIC INFO ADDR_SOURCE_KEY]])="CAPITOL, ALBANY", "Legislative / Capitol Office", "District Office")</f>
        <v>Legislative / Capitol Office</v>
      </c>
      <c r="AD1480" t="s">
        <v>30519</v>
      </c>
      <c r="AF1480" t="str">
        <f t="shared" si="77"/>
        <v xml:space="preserve">358 </v>
      </c>
      <c r="AG1480" t="s">
        <v>30519</v>
      </c>
      <c r="AH1480" t="s">
        <v>30526</v>
      </c>
      <c r="AI1480" t="s">
        <v>30521</v>
      </c>
      <c r="AJ1480" t="s">
        <v>23493</v>
      </c>
    </row>
    <row r="1481" spans="1:36" x14ac:dyDescent="0.2">
      <c r="A1481" t="str">
        <f>TRIM(PROPER((assembly_staff_import[[#This Row],[First MI Name via NAME_SOURCE_KEY TEXT]]&amp;" "&amp;assembly_staff_import[[#This Row],[Last Name via NAME_SOURCE_KEY TEXT]]&amp;" "&amp;assembly_staff_import[[#This Row],[Suffix via NAME_SOURCE_KEY]])))</f>
        <v>Augustus J Ii Battaglia Ii</v>
      </c>
      <c r="B1481" t="str">
        <f>TRIM(CONCATENATE(TRIM(assembly_staff_import[[#This Row],[Full Name]]), ", ", assembly_staff_import[[#This Row],[Title]]))</f>
        <v>Augustus J Ii Battaglia Ii, Researcher</v>
      </c>
      <c r="C1481" t="e">
        <f>assembly_staff_import[[#This Row],[Vlookup_groups]]</f>
        <v>#REF!</v>
      </c>
      <c r="D1481" t="str">
        <f>IF(assembly_staff_import[[#This Row],[Legislative Staff Type]]="Personal",assembly_staff_import[[#This Row],[Formatted Personal Staff Office]],"")</f>
        <v/>
      </c>
      <c r="E1481" t="s">
        <v>65</v>
      </c>
      <c r="F1481" s="19" t="s">
        <v>10913</v>
      </c>
      <c r="G1481" t="s">
        <v>1237</v>
      </c>
      <c r="H1481" t="str">
        <f>TRIM(PROPER((assembly_staff_import[[#This Row],[Last Name via NAME_SOURCE_KEY TEXT]]&amp;" "&amp;assembly_staff_import[[#This Row],[Suffix via NAME_SOURCE_KEY]])))</f>
        <v>Battaglia Ii</v>
      </c>
      <c r="I1481" t="str">
        <f>PROPER(assembly_staff_import[[#This Row],[JOB TITLE_SOURCE_KEY]])</f>
        <v xml:space="preserve">Researcher                                 </v>
      </c>
      <c r="J1481" t="s">
        <v>72</v>
      </c>
      <c r="K1481" t="str">
        <f>IF(assembly_staff_import[[#This Row],[Legislative Staff Type]]="Personal",assembly_staff_import[[#This Row],[Vlookup Reports To Person]], "")</f>
        <v/>
      </c>
      <c r="L1481" t="str">
        <f>PROPER(assembly_staff_import[[#This Row],[First MI Name via NAME_SOURCE_KEY TEXT]])</f>
        <v xml:space="preserve"> Augustus J Ii</v>
      </c>
      <c r="M1481" s="21" t="s">
        <v>13907</v>
      </c>
      <c r="N1481" t="str">
        <f>LOWER(CONCATENATE(assembly_staff_import[[#This Row],[Last Name]],LEFT(assembly_staff_import[[#This Row],[First Name (no initial)]],1),"@nyassembly.gov"))</f>
        <v>battaglia iia@nyassembly.gov</v>
      </c>
      <c r="O1481" t="s">
        <v>28006</v>
      </c>
      <c r="P1481" t="e">
        <f>VLOOKUP(assembly_staff_import[[#This Row],[Full Name]],[3]!PEOPLE_March_20[#Data],1,0)</f>
        <v>#REF!</v>
      </c>
      <c r="Q1481" t="e">
        <f>VLOOKUP(assembly_staff_import[[#This Row],[Full Name]],[3]!Table17[#Data],3,0)</f>
        <v>#REF!</v>
      </c>
      <c r="R1481" t="e">
        <f>VLOOKUP(assembly_staff_import[[#This Row],[Formatted Works for Group]],[3]!Table7[#Data],1,0)</f>
        <v>#REF!</v>
      </c>
      <c r="S1481" t="str">
        <f>IF(assembly_staff_import[[#This Row],[Legislative Staff Type]]="Personal", assembly_staff_import[[#This Row],[Vlookup Works for Group]], assembly_staff_import[[#This Row],[Formatted Works for Group calc]]&amp;", Central Staff Office, Assembly")</f>
        <v>Research Services, Central Staff Office, Assembly</v>
      </c>
      <c r="T1481" s="20" t="str">
        <f>TRIM(assembly_staff_import[[#This Row],[NAME_SOURCE_KEY]])</f>
        <v>BATTAGLIA, AUGUSTUS J II</v>
      </c>
      <c r="U1481" t="s">
        <v>30527</v>
      </c>
      <c r="V1481" t="s">
        <v>30528</v>
      </c>
      <c r="W1481" t="s">
        <v>30529</v>
      </c>
      <c r="X1481" t="s">
        <v>27501</v>
      </c>
      <c r="Y1481"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81" t="s">
        <v>30518</v>
      </c>
      <c r="AA1481" t="e">
        <f>VLOOKUP(assembly_staff_import[[#This Row],[Formatted and corrected Works for Group Text]],[3]!Table4[#Data],1,0)</f>
        <v>#REF!</v>
      </c>
      <c r="AB1481" t="e">
        <f>VLOOKUP(assembly_staff_import[[#This Row],[Formatted and corrected Works for Group Text]],[3]!Table5[#Data],2,0)</f>
        <v>#REF!</v>
      </c>
      <c r="AC1481" t="str">
        <f>IF(TRIM(assembly_staff_import[[#This Row],[PUBLIC INFO ADDR_SOURCE_KEY]])="CAPITOL, ALBANY", "Legislative / Capitol Office", "District Office")</f>
        <v>Legislative / Capitol Office</v>
      </c>
      <c r="AD1481" t="s">
        <v>30519</v>
      </c>
      <c r="AF1481" t="str">
        <f t="shared" si="77"/>
        <v xml:space="preserve">358 </v>
      </c>
      <c r="AG1481" t="s">
        <v>30519</v>
      </c>
      <c r="AH1481" t="s">
        <v>30530</v>
      </c>
      <c r="AI1481" t="s">
        <v>30521</v>
      </c>
      <c r="AJ1481" t="s">
        <v>23493</v>
      </c>
    </row>
    <row r="1482" spans="1:36" x14ac:dyDescent="0.2">
      <c r="A1482" t="str">
        <f>TRIM(PROPER((assembly_staff_import[[#This Row],[First MI Name via NAME_SOURCE_KEY TEXT]]&amp;" "&amp;assembly_staff_import[[#This Row],[Last Name via NAME_SOURCE_KEY TEXT]]&amp;" "&amp;assembly_staff_import[[#This Row],[Suffix via NAME_SOURCE_KEY]])))</f>
        <v>Christian A Kernozek</v>
      </c>
      <c r="B1482" t="str">
        <f>TRIM(CONCATENATE(TRIM(assembly_staff_import[[#This Row],[Full Name]]), ", ", assembly_staff_import[[#This Row],[Title]]))</f>
        <v>Christian A Kernozek, Researcher</v>
      </c>
      <c r="C1482" t="e">
        <f>assembly_staff_import[[#This Row],[Vlookup_groups]]</f>
        <v>#REF!</v>
      </c>
      <c r="D1482" t="str">
        <f>IF(assembly_staff_import[[#This Row],[Legislative Staff Type]]="Personal",assembly_staff_import[[#This Row],[Formatted Personal Staff Office]],"")</f>
        <v/>
      </c>
      <c r="E1482" t="s">
        <v>65</v>
      </c>
      <c r="F1482" s="19" t="s">
        <v>10913</v>
      </c>
      <c r="G1482" t="s">
        <v>1237</v>
      </c>
      <c r="H1482" t="str">
        <f>TRIM(PROPER((assembly_staff_import[[#This Row],[Last Name via NAME_SOURCE_KEY TEXT]]&amp;" "&amp;assembly_staff_import[[#This Row],[Suffix via NAME_SOURCE_KEY]])))</f>
        <v>Kernozek</v>
      </c>
      <c r="I1482" t="str">
        <f>PROPER(assembly_staff_import[[#This Row],[JOB TITLE_SOURCE_KEY]])</f>
        <v xml:space="preserve">Researcher                                 </v>
      </c>
      <c r="J1482" t="s">
        <v>72</v>
      </c>
      <c r="K1482" t="str">
        <f>IF(assembly_staff_import[[#This Row],[Legislative Staff Type]]="Personal",assembly_staff_import[[#This Row],[Vlookup Reports To Person]], "")</f>
        <v/>
      </c>
      <c r="L1482" t="str">
        <f>PROPER(assembly_staff_import[[#This Row],[First MI Name via NAME_SOURCE_KEY TEXT]])</f>
        <v xml:space="preserve"> Christian A</v>
      </c>
      <c r="M1482" t="s">
        <v>13637</v>
      </c>
      <c r="N1482" t="str">
        <f>LOWER(CONCATENATE(assembly_staff_import[[#This Row],[Last Name]],LEFT(assembly_staff_import[[#This Row],[First Name (no initial)]],1),"@nyassembly.gov"))</f>
        <v>kernozekc@nyassembly.gov</v>
      </c>
      <c r="O1482" t="s">
        <v>9547</v>
      </c>
      <c r="P1482" t="e">
        <f>VLOOKUP(assembly_staff_import[[#This Row],[Full Name]],[3]!PEOPLE_March_20[#Data],1,0)</f>
        <v>#REF!</v>
      </c>
      <c r="Q1482" t="e">
        <f>VLOOKUP(assembly_staff_import[[#This Row],[Full Name]],[3]!Table17[#Data],3,0)</f>
        <v>#REF!</v>
      </c>
      <c r="R1482" t="e">
        <f>VLOOKUP(assembly_staff_import[[#This Row],[Formatted Works for Group]],[3]!Table7[#Data],1,0)</f>
        <v>#REF!</v>
      </c>
      <c r="S1482" t="str">
        <f>IF(assembly_staff_import[[#This Row],[Legislative Staff Type]]="Personal", assembly_staff_import[[#This Row],[Vlookup Works for Group]], assembly_staff_import[[#This Row],[Formatted Works for Group calc]]&amp;", Central Staff Office, Assembly")</f>
        <v>Research Services, Central Staff Office, Assembly</v>
      </c>
      <c r="T1482" s="20" t="str">
        <f>TRIM(assembly_staff_import[[#This Row],[NAME_SOURCE_KEY]])</f>
        <v>KERNOZEK, CHRISTIAN A</v>
      </c>
      <c r="U1482" t="s">
        <v>30531</v>
      </c>
      <c r="V1482" t="s">
        <v>30532</v>
      </c>
      <c r="W1482" t="s">
        <v>28831</v>
      </c>
      <c r="Y1482"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82" t="s">
        <v>30518</v>
      </c>
      <c r="AA1482" t="e">
        <f>VLOOKUP(assembly_staff_import[[#This Row],[Formatted and corrected Works for Group Text]],[3]!Table4[#Data],1,0)</f>
        <v>#REF!</v>
      </c>
      <c r="AB1482" t="e">
        <f>VLOOKUP(assembly_staff_import[[#This Row],[Formatted and corrected Works for Group Text]],[3]!Table5[#Data],2,0)</f>
        <v>#REF!</v>
      </c>
      <c r="AC1482" t="str">
        <f>IF(TRIM(assembly_staff_import[[#This Row],[PUBLIC INFO ADDR_SOURCE_KEY]])="CAPITOL, ALBANY", "Legislative / Capitol Office", "District Office")</f>
        <v>Legislative / Capitol Office</v>
      </c>
      <c r="AD1482" t="s">
        <v>30519</v>
      </c>
      <c r="AF1482" t="str">
        <f t="shared" si="77"/>
        <v xml:space="preserve">358 </v>
      </c>
      <c r="AG1482" t="s">
        <v>30519</v>
      </c>
      <c r="AH1482" t="s">
        <v>30533</v>
      </c>
      <c r="AI1482" t="s">
        <v>30521</v>
      </c>
      <c r="AJ1482" t="s">
        <v>23493</v>
      </c>
    </row>
    <row r="1483" spans="1:36" x14ac:dyDescent="0.2">
      <c r="A1483" t="str">
        <f>TRIM(PROPER((assembly_staff_import[[#This Row],[First MI Name via NAME_SOURCE_KEY TEXT]]&amp;" "&amp;assembly_staff_import[[#This Row],[Last Name via NAME_SOURCE_KEY TEXT]]&amp;" "&amp;assembly_staff_import[[#This Row],[Suffix via NAME_SOURCE_KEY]])))</f>
        <v>Christine M Morse-Sicko</v>
      </c>
      <c r="B1483" t="str">
        <f>TRIM(CONCATENATE(TRIM(assembly_staff_import[[#This Row],[Full Name]]), ", ", assembly_staff_import[[#This Row],[Title]]))</f>
        <v>Christine M Morse-Sicko, Dep Dir Research Svcs</v>
      </c>
      <c r="C1483" t="e">
        <f>assembly_staff_import[[#This Row],[Vlookup_groups]]</f>
        <v>#REF!</v>
      </c>
      <c r="D1483" t="str">
        <f>IF(assembly_staff_import[[#This Row],[Legislative Staff Type]]="Personal",assembly_staff_import[[#This Row],[Formatted Personal Staff Office]],"")</f>
        <v/>
      </c>
      <c r="E1483" t="s">
        <v>65</v>
      </c>
      <c r="F1483" s="19" t="s">
        <v>10913</v>
      </c>
      <c r="G1483" t="s">
        <v>1237</v>
      </c>
      <c r="H1483" t="str">
        <f>TRIM(PROPER((assembly_staff_import[[#This Row],[Last Name via NAME_SOURCE_KEY TEXT]]&amp;" "&amp;assembly_staff_import[[#This Row],[Suffix via NAME_SOURCE_KEY]])))</f>
        <v>Morse-Sicko</v>
      </c>
      <c r="I1483" t="str">
        <f>PROPER(assembly_staff_import[[#This Row],[JOB TITLE_SOURCE_KEY]])</f>
        <v xml:space="preserve">Dep Dir Research Svcs                      </v>
      </c>
      <c r="J1483" t="s">
        <v>72</v>
      </c>
      <c r="K1483" t="str">
        <f>IF(assembly_staff_import[[#This Row],[Legislative Staff Type]]="Personal",assembly_staff_import[[#This Row],[Vlookup Reports To Person]], "")</f>
        <v/>
      </c>
      <c r="L1483" t="str">
        <f>PROPER(assembly_staff_import[[#This Row],[First MI Name via NAME_SOURCE_KEY TEXT]])</f>
        <v xml:space="preserve"> Christine M</v>
      </c>
      <c r="M1483" t="s">
        <v>14357</v>
      </c>
      <c r="N1483" t="str">
        <f>LOWER(CONCATENATE(assembly_staff_import[[#This Row],[Last Name]],LEFT(assembly_staff_import[[#This Row],[First Name (no initial)]],1),"@nyassembly.gov"))</f>
        <v>morse-sickoc@nyassembly.gov</v>
      </c>
      <c r="O1483" t="s">
        <v>17419</v>
      </c>
      <c r="P1483" t="e">
        <f>VLOOKUP(assembly_staff_import[[#This Row],[Full Name]],[3]!PEOPLE_March_20[#Data],1,0)</f>
        <v>#REF!</v>
      </c>
      <c r="Q1483" t="e">
        <f>VLOOKUP(assembly_staff_import[[#This Row],[Full Name]],[3]!Table17[#Data],3,0)</f>
        <v>#REF!</v>
      </c>
      <c r="R1483" t="e">
        <f>VLOOKUP(assembly_staff_import[[#This Row],[Formatted Works for Group]],[3]!Table7[#Data],1,0)</f>
        <v>#REF!</v>
      </c>
      <c r="S1483" t="str">
        <f>IF(assembly_staff_import[[#This Row],[Legislative Staff Type]]="Personal", assembly_staff_import[[#This Row],[Vlookup Works for Group]], assembly_staff_import[[#This Row],[Formatted Works for Group calc]]&amp;", Central Staff Office, Assembly")</f>
        <v>Research Services, Central Staff Office, Assembly</v>
      </c>
      <c r="T1483" s="20" t="str">
        <f>TRIM(assembly_staff_import[[#This Row],[NAME_SOURCE_KEY]])</f>
        <v>MORSE-SICKO, CHRISTINE M</v>
      </c>
      <c r="U1483" t="s">
        <v>30534</v>
      </c>
      <c r="V1483" t="s">
        <v>30535</v>
      </c>
      <c r="W1483" t="s">
        <v>24479</v>
      </c>
      <c r="Y1483"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83" t="s">
        <v>30518</v>
      </c>
      <c r="AA1483" t="e">
        <f>VLOOKUP(assembly_staff_import[[#This Row],[Formatted and corrected Works for Group Text]],[3]!Table4[#Data],1,0)</f>
        <v>#REF!</v>
      </c>
      <c r="AB1483" t="e">
        <f>VLOOKUP(assembly_staff_import[[#This Row],[Formatted and corrected Works for Group Text]],[3]!Table5[#Data],2,0)</f>
        <v>#REF!</v>
      </c>
      <c r="AC1483" t="str">
        <f>IF(TRIM(assembly_staff_import[[#This Row],[PUBLIC INFO ADDR_SOURCE_KEY]])="CAPITOL, ALBANY", "Legislative / Capitol Office", "District Office")</f>
        <v>Legislative / Capitol Office</v>
      </c>
      <c r="AD1483" t="s">
        <v>30519</v>
      </c>
      <c r="AF1483" t="str">
        <f t="shared" si="77"/>
        <v xml:space="preserve">358 </v>
      </c>
      <c r="AG1483" t="s">
        <v>30519</v>
      </c>
      <c r="AH1483" t="s">
        <v>30536</v>
      </c>
      <c r="AI1483" t="s">
        <v>30537</v>
      </c>
      <c r="AJ1483" t="s">
        <v>23493</v>
      </c>
    </row>
    <row r="1484" spans="1:36" x14ac:dyDescent="0.2">
      <c r="A1484" t="str">
        <f>TRIM(PROPER((assembly_staff_import[[#This Row],[First MI Name via NAME_SOURCE_KEY TEXT]]&amp;" "&amp;assembly_staff_import[[#This Row],[Last Name via NAME_SOURCE_KEY TEXT]]&amp;" "&amp;assembly_staff_import[[#This Row],[Suffix via NAME_SOURCE_KEY]])))</f>
        <v>Christopher Bottini</v>
      </c>
      <c r="B1484" t="str">
        <f>TRIM(CONCATENATE(TRIM(assembly_staff_import[[#This Row],[Full Name]]), ", ", assembly_staff_import[[#This Row],[Title]]))</f>
        <v>Christopher Bottini, Researcher</v>
      </c>
      <c r="C1484" t="e">
        <f>assembly_staff_import[[#This Row],[Vlookup_groups]]</f>
        <v>#REF!</v>
      </c>
      <c r="D1484" t="str">
        <f>IF(assembly_staff_import[[#This Row],[Legislative Staff Type]]="Personal",assembly_staff_import[[#This Row],[Formatted Personal Staff Office]],"")</f>
        <v/>
      </c>
      <c r="E1484" t="s">
        <v>65</v>
      </c>
      <c r="F1484" s="19" t="s">
        <v>10913</v>
      </c>
      <c r="G1484" t="s">
        <v>1237</v>
      </c>
      <c r="H1484" t="str">
        <f>TRIM(PROPER((assembly_staff_import[[#This Row],[Last Name via NAME_SOURCE_KEY TEXT]]&amp;" "&amp;assembly_staff_import[[#This Row],[Suffix via NAME_SOURCE_KEY]])))</f>
        <v>Bottini</v>
      </c>
      <c r="I1484" t="str">
        <f>PROPER(assembly_staff_import[[#This Row],[JOB TITLE_SOURCE_KEY]])</f>
        <v xml:space="preserve">Researcher                                 </v>
      </c>
      <c r="J1484" t="s">
        <v>72</v>
      </c>
      <c r="K1484" t="str">
        <f>IF(assembly_staff_import[[#This Row],[Legislative Staff Type]]="Personal",assembly_staff_import[[#This Row],[Vlookup Reports To Person]], "")</f>
        <v/>
      </c>
      <c r="L1484" t="str">
        <f>PROPER(assembly_staff_import[[#This Row],[First MI Name via NAME_SOURCE_KEY TEXT]])</f>
        <v xml:space="preserve"> Christopher</v>
      </c>
      <c r="M1484" t="s">
        <v>13620</v>
      </c>
      <c r="N1484" t="str">
        <f>LOWER(CONCATENATE(assembly_staff_import[[#This Row],[Last Name]],LEFT(assembly_staff_import[[#This Row],[First Name (no initial)]],1),"@nyassembly.gov"))</f>
        <v>bottinic@nyassembly.gov</v>
      </c>
      <c r="O1484" t="s">
        <v>13616</v>
      </c>
      <c r="P1484" t="e">
        <f>VLOOKUP(assembly_staff_import[[#This Row],[Full Name]],[3]!PEOPLE_March_20[#Data],1,0)</f>
        <v>#REF!</v>
      </c>
      <c r="Q1484" t="e">
        <f>VLOOKUP(assembly_staff_import[[#This Row],[Full Name]],[3]!Table17[#Data],3,0)</f>
        <v>#REF!</v>
      </c>
      <c r="R1484" t="e">
        <f>VLOOKUP(assembly_staff_import[[#This Row],[Formatted Works for Group]],[3]!Table7[#Data],1,0)</f>
        <v>#REF!</v>
      </c>
      <c r="S1484" t="str">
        <f>IF(assembly_staff_import[[#This Row],[Legislative Staff Type]]="Personal", assembly_staff_import[[#This Row],[Vlookup Works for Group]], assembly_staff_import[[#This Row],[Formatted Works for Group calc]]&amp;", Central Staff Office, Assembly")</f>
        <v>Research Services, Central Staff Office, Assembly</v>
      </c>
      <c r="T1484" s="20" t="str">
        <f>TRIM(assembly_staff_import[[#This Row],[NAME_SOURCE_KEY]])</f>
        <v>BOTTINI, CHRISTOPHER</v>
      </c>
      <c r="U1484" t="s">
        <v>30538</v>
      </c>
      <c r="V1484" t="s">
        <v>30539</v>
      </c>
      <c r="W1484" t="s">
        <v>28937</v>
      </c>
      <c r="Y1484"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84" t="s">
        <v>30518</v>
      </c>
      <c r="AA1484" t="e">
        <f>VLOOKUP(assembly_staff_import[[#This Row],[Formatted and corrected Works for Group Text]],[3]!Table4[#Data],1,0)</f>
        <v>#REF!</v>
      </c>
      <c r="AB1484" t="e">
        <f>VLOOKUP(assembly_staff_import[[#This Row],[Formatted and corrected Works for Group Text]],[3]!Table5[#Data],2,0)</f>
        <v>#REF!</v>
      </c>
      <c r="AC1484" t="str">
        <f>IF(TRIM(assembly_staff_import[[#This Row],[PUBLIC INFO ADDR_SOURCE_KEY]])="CAPITOL, ALBANY", "Legislative / Capitol Office", "District Office")</f>
        <v>Legislative / Capitol Office</v>
      </c>
      <c r="AD1484" t="s">
        <v>30519</v>
      </c>
      <c r="AF1484" t="str">
        <f t="shared" si="77"/>
        <v xml:space="preserve">358 </v>
      </c>
      <c r="AG1484" t="s">
        <v>30519</v>
      </c>
      <c r="AH1484" t="s">
        <v>30540</v>
      </c>
      <c r="AI1484" t="s">
        <v>30521</v>
      </c>
      <c r="AJ1484" t="s">
        <v>23493</v>
      </c>
    </row>
    <row r="1485" spans="1:36" x14ac:dyDescent="0.2">
      <c r="A1485" t="str">
        <f>TRIM(PROPER((assembly_staff_import[[#This Row],[First MI Name via NAME_SOURCE_KEY TEXT]]&amp;" "&amp;assembly_staff_import[[#This Row],[Last Name via NAME_SOURCE_KEY TEXT]]&amp;" "&amp;assembly_staff_import[[#This Row],[Suffix via NAME_SOURCE_KEY]])))</f>
        <v>Heather S Clawson</v>
      </c>
      <c r="B1485" t="str">
        <f>TRIM(CONCATENATE(TRIM(assembly_staff_import[[#This Row],[Full Name]]), ", ", assembly_staff_import[[#This Row],[Title]]))</f>
        <v>Heather S Clawson, Dir Research Services</v>
      </c>
      <c r="C1485" t="e">
        <f>assembly_staff_import[[#This Row],[Vlookup_groups]]</f>
        <v>#REF!</v>
      </c>
      <c r="D1485" t="str">
        <f>IF(assembly_staff_import[[#This Row],[Legislative Staff Type]]="Personal",assembly_staff_import[[#This Row],[Formatted Personal Staff Office]],"")</f>
        <v/>
      </c>
      <c r="E1485" t="s">
        <v>65</v>
      </c>
      <c r="F1485" s="19" t="s">
        <v>10913</v>
      </c>
      <c r="G1485" t="s">
        <v>1237</v>
      </c>
      <c r="H1485" t="str">
        <f>TRIM(PROPER((assembly_staff_import[[#This Row],[Last Name via NAME_SOURCE_KEY TEXT]]&amp;" "&amp;assembly_staff_import[[#This Row],[Suffix via NAME_SOURCE_KEY]])))</f>
        <v>Clawson</v>
      </c>
      <c r="I1485" t="str">
        <f>PROPER(assembly_staff_import[[#This Row],[JOB TITLE_SOURCE_KEY]])</f>
        <v xml:space="preserve">Dir Research Services                      </v>
      </c>
      <c r="J1485" t="s">
        <v>72</v>
      </c>
      <c r="K1485" t="str">
        <f>IF(assembly_staff_import[[#This Row],[Legislative Staff Type]]="Personal",assembly_staff_import[[#This Row],[Vlookup Reports To Person]], "")</f>
        <v/>
      </c>
      <c r="L1485" t="str">
        <f>PROPER(assembly_staff_import[[#This Row],[First MI Name via NAME_SOURCE_KEY TEXT]])</f>
        <v xml:space="preserve"> Heather S</v>
      </c>
      <c r="M1485" t="s">
        <v>14854</v>
      </c>
      <c r="N1485" t="str">
        <f>LOWER(CONCATENATE(assembly_staff_import[[#This Row],[Last Name]],LEFT(assembly_staff_import[[#This Row],[First Name (no initial)]],1),"@nyassembly.gov"))</f>
        <v>clawsonh@nyassembly.gov</v>
      </c>
      <c r="O1485" t="s">
        <v>24135</v>
      </c>
      <c r="P1485" t="e">
        <f>VLOOKUP(assembly_staff_import[[#This Row],[Full Name]],[3]!PEOPLE_March_20[#Data],1,0)</f>
        <v>#REF!</v>
      </c>
      <c r="Q1485" t="e">
        <f>VLOOKUP(assembly_staff_import[[#This Row],[Full Name]],[3]!Table17[#Data],3,0)</f>
        <v>#REF!</v>
      </c>
      <c r="R1485" t="e">
        <f>VLOOKUP(assembly_staff_import[[#This Row],[Formatted Works for Group]],[3]!Table7[#Data],1,0)</f>
        <v>#REF!</v>
      </c>
      <c r="S1485" t="str">
        <f>IF(assembly_staff_import[[#This Row],[Legislative Staff Type]]="Personal", assembly_staff_import[[#This Row],[Vlookup Works for Group]], assembly_staff_import[[#This Row],[Formatted Works for Group calc]]&amp;", Central Staff Office, Assembly")</f>
        <v>Research Services, Central Staff Office, Assembly</v>
      </c>
      <c r="T1485" s="20" t="str">
        <f>TRIM(assembly_staff_import[[#This Row],[NAME_SOURCE_KEY]])</f>
        <v>CLAWSON, HEATHER S</v>
      </c>
      <c r="U1485" t="s">
        <v>30541</v>
      </c>
      <c r="V1485" t="s">
        <v>30542</v>
      </c>
      <c r="W1485" t="s">
        <v>30543</v>
      </c>
      <c r="Y1485"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85" t="s">
        <v>30518</v>
      </c>
      <c r="AA1485" t="e">
        <f>VLOOKUP(assembly_staff_import[[#This Row],[Formatted and corrected Works for Group Text]],[3]!Table4[#Data],1,0)</f>
        <v>#REF!</v>
      </c>
      <c r="AB1485" t="e">
        <f>VLOOKUP(assembly_staff_import[[#This Row],[Formatted and corrected Works for Group Text]],[3]!Table5[#Data],2,0)</f>
        <v>#REF!</v>
      </c>
      <c r="AC1485" t="str">
        <f>IF(TRIM(assembly_staff_import[[#This Row],[PUBLIC INFO ADDR_SOURCE_KEY]])="CAPITOL, ALBANY", "Legislative / Capitol Office", "District Office")</f>
        <v>Legislative / Capitol Office</v>
      </c>
      <c r="AD1485" t="s">
        <v>30519</v>
      </c>
      <c r="AF1485" t="str">
        <f t="shared" si="77"/>
        <v xml:space="preserve">358 </v>
      </c>
      <c r="AG1485" t="s">
        <v>30519</v>
      </c>
      <c r="AH1485" t="s">
        <v>30544</v>
      </c>
      <c r="AI1485" t="s">
        <v>30545</v>
      </c>
      <c r="AJ1485" t="s">
        <v>23493</v>
      </c>
    </row>
    <row r="1486" spans="1:36" x14ac:dyDescent="0.2">
      <c r="A1486" t="str">
        <f>TRIM(PROPER((assembly_staff_import[[#This Row],[First MI Name via NAME_SOURCE_KEY TEXT]]&amp;" "&amp;assembly_staff_import[[#This Row],[Last Name via NAME_SOURCE_KEY TEXT]]&amp;" "&amp;assembly_staff_import[[#This Row],[Suffix via NAME_SOURCE_KEY]])))</f>
        <v>Izam M Izzadeen</v>
      </c>
      <c r="B1486" t="str">
        <f>TRIM(CONCATENATE(TRIM(assembly_staff_import[[#This Row],[Full Name]]), ", ", assembly_staff_import[[#This Row],[Title]]))</f>
        <v>Izam M Izzadeen, Researcher</v>
      </c>
      <c r="C1486" t="e">
        <f>assembly_staff_import[[#This Row],[Vlookup_groups]]</f>
        <v>#REF!</v>
      </c>
      <c r="D1486" t="str">
        <f>IF(assembly_staff_import[[#This Row],[Legislative Staff Type]]="Personal",assembly_staff_import[[#This Row],[Formatted Personal Staff Office]],"")</f>
        <v/>
      </c>
      <c r="E1486" t="s">
        <v>65</v>
      </c>
      <c r="F1486" s="19" t="s">
        <v>10913</v>
      </c>
      <c r="G1486" t="s">
        <v>1237</v>
      </c>
      <c r="H1486" t="str">
        <f>TRIM(PROPER((assembly_staff_import[[#This Row],[Last Name via NAME_SOURCE_KEY TEXT]]&amp;" "&amp;assembly_staff_import[[#This Row],[Suffix via NAME_SOURCE_KEY]])))</f>
        <v>Izzadeen</v>
      </c>
      <c r="I1486" t="str">
        <f>PROPER(assembly_staff_import[[#This Row],[JOB TITLE_SOURCE_KEY]])</f>
        <v xml:space="preserve">Researcher                                 </v>
      </c>
      <c r="J1486" t="s">
        <v>72</v>
      </c>
      <c r="K1486" t="str">
        <f>IF(assembly_staff_import[[#This Row],[Legislative Staff Type]]="Personal",assembly_staff_import[[#This Row],[Vlookup Reports To Person]], "")</f>
        <v/>
      </c>
      <c r="L1486" t="str">
        <f>PROPER(assembly_staff_import[[#This Row],[First MI Name via NAME_SOURCE_KEY TEXT]])</f>
        <v xml:space="preserve"> Izam M</v>
      </c>
      <c r="M1486" t="s">
        <v>16850</v>
      </c>
      <c r="N1486" t="str">
        <f>LOWER(CONCATENATE(assembly_staff_import[[#This Row],[Last Name]],LEFT(assembly_staff_import[[#This Row],[First Name (no initial)]],1),"@nyassembly.gov"))</f>
        <v>izzadeeni@nyassembly.gov</v>
      </c>
      <c r="O1486" t="s">
        <v>30546</v>
      </c>
      <c r="P1486" t="e">
        <f>VLOOKUP(assembly_staff_import[[#This Row],[Full Name]],[3]!PEOPLE_March_20[#Data],1,0)</f>
        <v>#REF!</v>
      </c>
      <c r="Q1486" t="e">
        <f>VLOOKUP(assembly_staff_import[[#This Row],[Full Name]],[3]!Table17[#Data],3,0)</f>
        <v>#REF!</v>
      </c>
      <c r="R1486" t="e">
        <f>VLOOKUP(assembly_staff_import[[#This Row],[Formatted Works for Group]],[3]!Table7[#Data],1,0)</f>
        <v>#REF!</v>
      </c>
      <c r="S1486" t="str">
        <f>IF(assembly_staff_import[[#This Row],[Legislative Staff Type]]="Personal", assembly_staff_import[[#This Row],[Vlookup Works for Group]], assembly_staff_import[[#This Row],[Formatted Works for Group calc]]&amp;", Central Staff Office, Assembly")</f>
        <v>Research Services, Central Staff Office, Assembly</v>
      </c>
      <c r="T1486" s="20" t="str">
        <f>TRIM(assembly_staff_import[[#This Row],[NAME_SOURCE_KEY]])</f>
        <v>IZZADEEN, IZAM M</v>
      </c>
      <c r="U1486" t="s">
        <v>30547</v>
      </c>
      <c r="V1486" t="s">
        <v>30548</v>
      </c>
      <c r="W1486" t="s">
        <v>30549</v>
      </c>
      <c r="Y1486"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86" t="s">
        <v>30518</v>
      </c>
      <c r="AA1486" t="e">
        <f>VLOOKUP(assembly_staff_import[[#This Row],[Formatted and corrected Works for Group Text]],[3]!Table4[#Data],1,0)</f>
        <v>#REF!</v>
      </c>
      <c r="AB1486" t="e">
        <f>VLOOKUP(assembly_staff_import[[#This Row],[Formatted and corrected Works for Group Text]],[3]!Table5[#Data],2,0)</f>
        <v>#REF!</v>
      </c>
      <c r="AC1486" t="str">
        <f>IF(TRIM(assembly_staff_import[[#This Row],[PUBLIC INFO ADDR_SOURCE_KEY]])="CAPITOL, ALBANY", "Legislative / Capitol Office", "District Office")</f>
        <v>Legislative / Capitol Office</v>
      </c>
      <c r="AD1486" t="s">
        <v>30519</v>
      </c>
      <c r="AF1486" t="str">
        <f t="shared" si="77"/>
        <v xml:space="preserve">358 </v>
      </c>
      <c r="AG1486" t="s">
        <v>30519</v>
      </c>
      <c r="AH1486" t="s">
        <v>30550</v>
      </c>
      <c r="AI1486" t="s">
        <v>30521</v>
      </c>
      <c r="AJ1486" t="s">
        <v>23493</v>
      </c>
    </row>
    <row r="1487" spans="1:36" x14ac:dyDescent="0.2">
      <c r="A1487" t="str">
        <f>TRIM(PROPER((assembly_staff_import[[#This Row],[First MI Name via NAME_SOURCE_KEY TEXT]]&amp;" "&amp;assembly_staff_import[[#This Row],[Last Name via NAME_SOURCE_KEY TEXT]]&amp;" "&amp;assembly_staff_import[[#This Row],[Suffix via NAME_SOURCE_KEY]])))</f>
        <v>Jeremy J Espinosa</v>
      </c>
      <c r="B1487" t="str">
        <f>TRIM(CONCATENATE(TRIM(assembly_staff_import[[#This Row],[Full Name]]), ", ", assembly_staff_import[[#This Row],[Title]]))</f>
        <v>Jeremy J Espinosa, Researcher</v>
      </c>
      <c r="C1487" t="e">
        <f>assembly_staff_import[[#This Row],[Vlookup_groups]]</f>
        <v>#REF!</v>
      </c>
      <c r="D1487" t="str">
        <f>IF(assembly_staff_import[[#This Row],[Legislative Staff Type]]="Personal",assembly_staff_import[[#This Row],[Formatted Personal Staff Office]],"")</f>
        <v/>
      </c>
      <c r="E1487" t="s">
        <v>65</v>
      </c>
      <c r="F1487" s="19" t="s">
        <v>10913</v>
      </c>
      <c r="G1487" t="s">
        <v>1237</v>
      </c>
      <c r="H1487" t="str">
        <f>TRIM(PROPER((assembly_staff_import[[#This Row],[Last Name via NAME_SOURCE_KEY TEXT]]&amp;" "&amp;assembly_staff_import[[#This Row],[Suffix via NAME_SOURCE_KEY]])))</f>
        <v>Espinosa</v>
      </c>
      <c r="I1487" t="str">
        <f>PROPER(assembly_staff_import[[#This Row],[JOB TITLE_SOURCE_KEY]])</f>
        <v xml:space="preserve">Researcher                                 </v>
      </c>
      <c r="J1487" t="s">
        <v>72</v>
      </c>
      <c r="K1487" t="str">
        <f>IF(assembly_staff_import[[#This Row],[Legislative Staff Type]]="Personal",assembly_staff_import[[#This Row],[Vlookup Reports To Person]], "")</f>
        <v/>
      </c>
      <c r="L1487" t="str">
        <f>PROPER(assembly_staff_import[[#This Row],[First MI Name via NAME_SOURCE_KEY TEXT]])</f>
        <v xml:space="preserve"> Jeremy J</v>
      </c>
      <c r="M1487" t="s">
        <v>12906</v>
      </c>
      <c r="N1487" t="str">
        <f>LOWER(CONCATENATE(assembly_staff_import[[#This Row],[Last Name]],LEFT(assembly_staff_import[[#This Row],[First Name (no initial)]],1),"@nyassembly.gov"))</f>
        <v>espinosaj@nyassembly.gov</v>
      </c>
      <c r="O1487" t="s">
        <v>29676</v>
      </c>
      <c r="P1487" t="e">
        <f>VLOOKUP(assembly_staff_import[[#This Row],[Full Name]],[3]!PEOPLE_March_20[#Data],1,0)</f>
        <v>#REF!</v>
      </c>
      <c r="Q1487" t="e">
        <f>VLOOKUP(assembly_staff_import[[#This Row],[Full Name]],[3]!Table17[#Data],3,0)</f>
        <v>#REF!</v>
      </c>
      <c r="R1487" t="e">
        <f>VLOOKUP(assembly_staff_import[[#This Row],[Formatted Works for Group]],[3]!Table7[#Data],1,0)</f>
        <v>#REF!</v>
      </c>
      <c r="S1487" t="str">
        <f>IF(assembly_staff_import[[#This Row],[Legislative Staff Type]]="Personal", assembly_staff_import[[#This Row],[Vlookup Works for Group]], assembly_staff_import[[#This Row],[Formatted Works for Group calc]]&amp;", Central Staff Office, Assembly")</f>
        <v>Research Services, Central Staff Office, Assembly</v>
      </c>
      <c r="T1487" s="20" t="str">
        <f>TRIM(assembly_staff_import[[#This Row],[NAME_SOURCE_KEY]])</f>
        <v>ESPINOSA, JEREMY J</v>
      </c>
      <c r="U1487" t="s">
        <v>30551</v>
      </c>
      <c r="V1487" t="s">
        <v>30552</v>
      </c>
      <c r="W1487" t="s">
        <v>29678</v>
      </c>
      <c r="Y1487"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87" t="s">
        <v>30518</v>
      </c>
      <c r="AA1487" t="e">
        <f>VLOOKUP(assembly_staff_import[[#This Row],[Formatted and corrected Works for Group Text]],[3]!Table4[#Data],1,0)</f>
        <v>#REF!</v>
      </c>
      <c r="AB1487" t="e">
        <f>VLOOKUP(assembly_staff_import[[#This Row],[Formatted and corrected Works for Group Text]],[3]!Table5[#Data],2,0)</f>
        <v>#REF!</v>
      </c>
      <c r="AC1487" t="str">
        <f>IF(TRIM(assembly_staff_import[[#This Row],[PUBLIC INFO ADDR_SOURCE_KEY]])="CAPITOL, ALBANY", "Legislative / Capitol Office", "District Office")</f>
        <v>Legislative / Capitol Office</v>
      </c>
      <c r="AD1487" t="s">
        <v>30519</v>
      </c>
      <c r="AF1487" t="str">
        <f t="shared" si="77"/>
        <v xml:space="preserve">358 </v>
      </c>
      <c r="AG1487" t="s">
        <v>30519</v>
      </c>
      <c r="AH1487" t="s">
        <v>30553</v>
      </c>
      <c r="AI1487" t="s">
        <v>30521</v>
      </c>
      <c r="AJ1487" t="s">
        <v>23493</v>
      </c>
    </row>
    <row r="1488" spans="1:36" x14ac:dyDescent="0.2">
      <c r="A1488" t="str">
        <f>TRIM(PROPER((assembly_staff_import[[#This Row],[First MI Name via NAME_SOURCE_KEY TEXT]]&amp;" "&amp;assembly_staff_import[[#This Row],[Last Name via NAME_SOURCE_KEY TEXT]]&amp;" "&amp;assembly_staff_import[[#This Row],[Suffix via NAME_SOURCE_KEY]])))</f>
        <v>Justyn J Turner</v>
      </c>
      <c r="B1488" t="str">
        <f>TRIM(CONCATENATE(TRIM(assembly_staff_import[[#This Row],[Full Name]]), ", ", assembly_staff_import[[#This Row],[Title]]))</f>
        <v>Justyn J Turner, Researcher</v>
      </c>
      <c r="C1488" t="e">
        <f>assembly_staff_import[[#This Row],[Vlookup_groups]]</f>
        <v>#REF!</v>
      </c>
      <c r="D1488" t="str">
        <f>IF(assembly_staff_import[[#This Row],[Legislative Staff Type]]="Personal",assembly_staff_import[[#This Row],[Formatted Personal Staff Office]],"")</f>
        <v/>
      </c>
      <c r="E1488" t="s">
        <v>65</v>
      </c>
      <c r="F1488" s="19" t="s">
        <v>10913</v>
      </c>
      <c r="G1488" t="s">
        <v>1237</v>
      </c>
      <c r="H1488" t="str">
        <f>TRIM(PROPER((assembly_staff_import[[#This Row],[Last Name via NAME_SOURCE_KEY TEXT]]&amp;" "&amp;assembly_staff_import[[#This Row],[Suffix via NAME_SOURCE_KEY]])))</f>
        <v>Turner</v>
      </c>
      <c r="I1488" t="str">
        <f>PROPER(assembly_staff_import[[#This Row],[JOB TITLE_SOURCE_KEY]])</f>
        <v xml:space="preserve">Researcher                                 </v>
      </c>
      <c r="J1488" t="s">
        <v>72</v>
      </c>
      <c r="K1488" t="str">
        <f>IF(assembly_staff_import[[#This Row],[Legislative Staff Type]]="Personal",assembly_staff_import[[#This Row],[Vlookup Reports To Person]], "")</f>
        <v/>
      </c>
      <c r="L1488" t="str">
        <f>PROPER(assembly_staff_import[[#This Row],[First MI Name via NAME_SOURCE_KEY TEXT]])</f>
        <v xml:space="preserve"> Justyn J</v>
      </c>
      <c r="M1488" t="s">
        <v>12706</v>
      </c>
      <c r="N1488" t="str">
        <f>LOWER(CONCATENATE(assembly_staff_import[[#This Row],[Last Name]],LEFT(assembly_staff_import[[#This Row],[First Name (no initial)]],1),"@nyassembly.gov"))</f>
        <v>turnerj@nyassembly.gov</v>
      </c>
      <c r="O1488" t="s">
        <v>30554</v>
      </c>
      <c r="P1488" t="e">
        <f>VLOOKUP(assembly_staff_import[[#This Row],[Full Name]],[3]!PEOPLE_March_20[#Data],1,0)</f>
        <v>#REF!</v>
      </c>
      <c r="Q1488" t="e">
        <f>VLOOKUP(assembly_staff_import[[#This Row],[Full Name]],[3]!Table17[#Data],3,0)</f>
        <v>#REF!</v>
      </c>
      <c r="R1488" t="e">
        <f>VLOOKUP(assembly_staff_import[[#This Row],[Formatted Works for Group]],[3]!Table7[#Data],1,0)</f>
        <v>#REF!</v>
      </c>
      <c r="S1488" t="str">
        <f>IF(assembly_staff_import[[#This Row],[Legislative Staff Type]]="Personal", assembly_staff_import[[#This Row],[Vlookup Works for Group]], assembly_staff_import[[#This Row],[Formatted Works for Group calc]]&amp;", Central Staff Office, Assembly")</f>
        <v>Research Services, Central Staff Office, Assembly</v>
      </c>
      <c r="T1488" s="20" t="str">
        <f>TRIM(assembly_staff_import[[#This Row],[NAME_SOURCE_KEY]])</f>
        <v>TURNER, JUSTYN J</v>
      </c>
      <c r="U1488" t="s">
        <v>30555</v>
      </c>
      <c r="V1488" t="s">
        <v>23576</v>
      </c>
      <c r="W1488" t="s">
        <v>30556</v>
      </c>
      <c r="Y1488"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88" t="s">
        <v>30518</v>
      </c>
      <c r="AA1488" t="e">
        <f>VLOOKUP(assembly_staff_import[[#This Row],[Formatted and corrected Works for Group Text]],[3]!Table4[#Data],1,0)</f>
        <v>#REF!</v>
      </c>
      <c r="AB1488" t="e">
        <f>VLOOKUP(assembly_staff_import[[#This Row],[Formatted and corrected Works for Group Text]],[3]!Table5[#Data],2,0)</f>
        <v>#REF!</v>
      </c>
      <c r="AC1488" t="str">
        <f>IF(TRIM(assembly_staff_import[[#This Row],[PUBLIC INFO ADDR_SOURCE_KEY]])="CAPITOL, ALBANY", "Legislative / Capitol Office", "District Office")</f>
        <v>Legislative / Capitol Office</v>
      </c>
      <c r="AD1488" t="s">
        <v>30519</v>
      </c>
      <c r="AF1488" t="str">
        <f t="shared" si="77"/>
        <v xml:space="preserve">358 </v>
      </c>
      <c r="AG1488" t="s">
        <v>30519</v>
      </c>
      <c r="AH1488" t="s">
        <v>30557</v>
      </c>
      <c r="AI1488" t="s">
        <v>30521</v>
      </c>
      <c r="AJ1488" t="s">
        <v>23493</v>
      </c>
    </row>
    <row r="1489" spans="1:36" x14ac:dyDescent="0.2">
      <c r="A1489" t="str">
        <f>TRIM(PROPER((assembly_staff_import[[#This Row],[First MI Name via NAME_SOURCE_KEY TEXT]]&amp;" "&amp;assembly_staff_import[[#This Row],[Last Name via NAME_SOURCE_KEY TEXT]]&amp;" "&amp;assembly_staff_import[[#This Row],[Suffix via NAME_SOURCE_KEY]])))</f>
        <v>Katherine N Allacco</v>
      </c>
      <c r="B1489" t="str">
        <f>TRIM(CONCATENATE(TRIM(assembly_staff_import[[#This Row],[Full Name]]), ", ", assembly_staff_import[[#This Row],[Title]]))</f>
        <v>Katherine N Allacco, Researcher</v>
      </c>
      <c r="C1489" t="e">
        <f>assembly_staff_import[[#This Row],[Vlookup_groups]]</f>
        <v>#REF!</v>
      </c>
      <c r="D1489" t="str">
        <f>IF(assembly_staff_import[[#This Row],[Legislative Staff Type]]="Personal",assembly_staff_import[[#This Row],[Formatted Personal Staff Office]],"")</f>
        <v/>
      </c>
      <c r="E1489" t="s">
        <v>65</v>
      </c>
      <c r="F1489" s="19" t="s">
        <v>10913</v>
      </c>
      <c r="G1489" t="s">
        <v>1237</v>
      </c>
      <c r="H1489" t="str">
        <f>TRIM(PROPER((assembly_staff_import[[#This Row],[Last Name via NAME_SOURCE_KEY TEXT]]&amp;" "&amp;assembly_staff_import[[#This Row],[Suffix via NAME_SOURCE_KEY]])))</f>
        <v>Allacco</v>
      </c>
      <c r="I1489" t="str">
        <f>PROPER(assembly_staff_import[[#This Row],[JOB TITLE_SOURCE_KEY]])</f>
        <v xml:space="preserve">Researcher                                 </v>
      </c>
      <c r="J1489" t="s">
        <v>72</v>
      </c>
      <c r="K1489" t="str">
        <f>IF(assembly_staff_import[[#This Row],[Legislative Staff Type]]="Personal",assembly_staff_import[[#This Row],[Vlookup Reports To Person]], "")</f>
        <v/>
      </c>
      <c r="L1489" t="str">
        <f>PROPER(assembly_staff_import[[#This Row],[First MI Name via NAME_SOURCE_KEY TEXT]])</f>
        <v xml:space="preserve"> Katherine N</v>
      </c>
      <c r="M1489" t="s">
        <v>12646</v>
      </c>
      <c r="N1489" t="str">
        <f>LOWER(CONCATENATE(assembly_staff_import[[#This Row],[Last Name]],LEFT(assembly_staff_import[[#This Row],[First Name (no initial)]],1),"@nyassembly.gov"))</f>
        <v>allaccok@nyassembly.gov</v>
      </c>
      <c r="O1489" t="s">
        <v>20886</v>
      </c>
      <c r="P1489" t="e">
        <f>VLOOKUP(assembly_staff_import[[#This Row],[Full Name]],[3]!PEOPLE_March_20[#Data],1,0)</f>
        <v>#REF!</v>
      </c>
      <c r="Q1489" t="e">
        <f>VLOOKUP(assembly_staff_import[[#This Row],[Full Name]],[3]!Table17[#Data],3,0)</f>
        <v>#REF!</v>
      </c>
      <c r="R1489" t="e">
        <f>VLOOKUP(assembly_staff_import[[#This Row],[Formatted Works for Group]],[3]!Table7[#Data],1,0)</f>
        <v>#REF!</v>
      </c>
      <c r="S1489" t="str">
        <f>IF(assembly_staff_import[[#This Row],[Legislative Staff Type]]="Personal", assembly_staff_import[[#This Row],[Vlookup Works for Group]], assembly_staff_import[[#This Row],[Formatted Works for Group calc]]&amp;", Central Staff Office, Assembly")</f>
        <v>Research Services, Central Staff Office, Assembly</v>
      </c>
      <c r="T1489" s="20" t="str">
        <f>TRIM(assembly_staff_import[[#This Row],[NAME_SOURCE_KEY]])</f>
        <v>ALLACCO, KATHERINE N</v>
      </c>
      <c r="U1489" t="s">
        <v>30558</v>
      </c>
      <c r="V1489" t="s">
        <v>30559</v>
      </c>
      <c r="W1489" t="s">
        <v>30560</v>
      </c>
      <c r="Y1489"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89" t="s">
        <v>30518</v>
      </c>
      <c r="AA1489" t="e">
        <f>VLOOKUP(assembly_staff_import[[#This Row],[Formatted and corrected Works for Group Text]],[3]!Table4[#Data],1,0)</f>
        <v>#REF!</v>
      </c>
      <c r="AB1489" t="e">
        <f>VLOOKUP(assembly_staff_import[[#This Row],[Formatted and corrected Works for Group Text]],[3]!Table5[#Data],2,0)</f>
        <v>#REF!</v>
      </c>
      <c r="AC1489" t="str">
        <f>IF(TRIM(assembly_staff_import[[#This Row],[PUBLIC INFO ADDR_SOURCE_KEY]])="CAPITOL, ALBANY", "Legislative / Capitol Office", "District Office")</f>
        <v>Legislative / Capitol Office</v>
      </c>
      <c r="AD1489" t="s">
        <v>30519</v>
      </c>
      <c r="AF1489" t="str">
        <f t="shared" si="77"/>
        <v xml:space="preserve">358 </v>
      </c>
      <c r="AG1489" t="s">
        <v>30519</v>
      </c>
      <c r="AH1489" t="s">
        <v>30561</v>
      </c>
      <c r="AI1489" t="s">
        <v>30521</v>
      </c>
      <c r="AJ1489" t="s">
        <v>23493</v>
      </c>
    </row>
    <row r="1490" spans="1:36" x14ac:dyDescent="0.2">
      <c r="A1490" t="str">
        <f>TRIM(PROPER((assembly_staff_import[[#This Row],[First MI Name via NAME_SOURCE_KEY TEXT]]&amp;" "&amp;assembly_staff_import[[#This Row],[Last Name via NAME_SOURCE_KEY TEXT]]&amp;" "&amp;assembly_staff_import[[#This Row],[Suffix via NAME_SOURCE_KEY]])))</f>
        <v>Kathleen S Orlan</v>
      </c>
      <c r="B1490" t="str">
        <f>TRIM(CONCATENATE(TRIM(assembly_staff_import[[#This Row],[Full Name]]), ", ", assembly_staff_import[[#This Row],[Title]]))</f>
        <v>Kathleen S Orlan, Researcher</v>
      </c>
      <c r="C1490" t="e">
        <f>assembly_staff_import[[#This Row],[Vlookup_groups]]</f>
        <v>#REF!</v>
      </c>
      <c r="D1490" t="str">
        <f>IF(assembly_staff_import[[#This Row],[Legislative Staff Type]]="Personal",assembly_staff_import[[#This Row],[Formatted Personal Staff Office]],"")</f>
        <v/>
      </c>
      <c r="E1490" t="s">
        <v>65</v>
      </c>
      <c r="F1490" s="19" t="s">
        <v>10913</v>
      </c>
      <c r="G1490" t="s">
        <v>1237</v>
      </c>
      <c r="H1490" t="str">
        <f>TRIM(PROPER((assembly_staff_import[[#This Row],[Last Name via NAME_SOURCE_KEY TEXT]]&amp;" "&amp;assembly_staff_import[[#This Row],[Suffix via NAME_SOURCE_KEY]])))</f>
        <v>Orlan</v>
      </c>
      <c r="I1490" t="str">
        <f>PROPER(assembly_staff_import[[#This Row],[JOB TITLE_SOURCE_KEY]])</f>
        <v xml:space="preserve">Researcher                                 </v>
      </c>
      <c r="J1490" t="s">
        <v>72</v>
      </c>
      <c r="K1490" t="str">
        <f>IF(assembly_staff_import[[#This Row],[Legislative Staff Type]]="Personal",assembly_staff_import[[#This Row],[Vlookup Reports To Person]], "")</f>
        <v/>
      </c>
      <c r="L1490" t="str">
        <f>PROPER(assembly_staff_import[[#This Row],[First MI Name via NAME_SOURCE_KEY TEXT]])</f>
        <v xml:space="preserve"> Kathleen S</v>
      </c>
      <c r="M1490" t="s">
        <v>22301</v>
      </c>
      <c r="N1490" t="str">
        <f>LOWER(CONCATENATE(assembly_staff_import[[#This Row],[Last Name]],LEFT(assembly_staff_import[[#This Row],[First Name (no initial)]],1),"@nyassembly.gov"))</f>
        <v>orlank@nyassembly.gov</v>
      </c>
      <c r="O1490" t="s">
        <v>18998</v>
      </c>
      <c r="P1490" t="e">
        <f>VLOOKUP(assembly_staff_import[[#This Row],[Full Name]],[3]!PEOPLE_March_20[#Data],1,0)</f>
        <v>#REF!</v>
      </c>
      <c r="Q1490" t="e">
        <f>VLOOKUP(assembly_staff_import[[#This Row],[Full Name]],[3]!Table17[#Data],3,0)</f>
        <v>#REF!</v>
      </c>
      <c r="R1490" t="e">
        <f>VLOOKUP(assembly_staff_import[[#This Row],[Formatted Works for Group]],[3]!Table7[#Data],1,0)</f>
        <v>#REF!</v>
      </c>
      <c r="S1490" t="str">
        <f>IF(assembly_staff_import[[#This Row],[Legislative Staff Type]]="Personal", assembly_staff_import[[#This Row],[Vlookup Works for Group]], assembly_staff_import[[#This Row],[Formatted Works for Group calc]]&amp;", Central Staff Office, Assembly")</f>
        <v>Research Services, Central Staff Office, Assembly</v>
      </c>
      <c r="T1490" s="20" t="str">
        <f>TRIM(assembly_staff_import[[#This Row],[NAME_SOURCE_KEY]])</f>
        <v>ORLAN, KATHLEEN S</v>
      </c>
      <c r="U1490" t="s">
        <v>30562</v>
      </c>
      <c r="V1490" t="s">
        <v>30563</v>
      </c>
      <c r="W1490" t="s">
        <v>27475</v>
      </c>
      <c r="Y1490"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90" t="s">
        <v>30518</v>
      </c>
      <c r="AA1490" t="e">
        <f>VLOOKUP(assembly_staff_import[[#This Row],[Formatted and corrected Works for Group Text]],[3]!Table4[#Data],1,0)</f>
        <v>#REF!</v>
      </c>
      <c r="AB1490" t="e">
        <f>VLOOKUP(assembly_staff_import[[#This Row],[Formatted and corrected Works for Group Text]],[3]!Table5[#Data],2,0)</f>
        <v>#REF!</v>
      </c>
      <c r="AC1490" t="str">
        <f>IF(TRIM(assembly_staff_import[[#This Row],[PUBLIC INFO ADDR_SOURCE_KEY]])="CAPITOL, ALBANY", "Legislative / Capitol Office", "District Office")</f>
        <v>Legislative / Capitol Office</v>
      </c>
      <c r="AD1490" t="s">
        <v>30519</v>
      </c>
      <c r="AF1490" t="str">
        <f t="shared" si="77"/>
        <v xml:space="preserve">358 </v>
      </c>
      <c r="AG1490" t="s">
        <v>30519</v>
      </c>
      <c r="AH1490" t="s">
        <v>30564</v>
      </c>
      <c r="AI1490" t="s">
        <v>30521</v>
      </c>
      <c r="AJ1490" t="s">
        <v>23493</v>
      </c>
    </row>
    <row r="1491" spans="1:36" x14ac:dyDescent="0.2">
      <c r="A1491" t="str">
        <f>TRIM(PROPER((assembly_staff_import[[#This Row],[First MI Name via NAME_SOURCE_KEY TEXT]]&amp;" "&amp;assembly_staff_import[[#This Row],[Last Name via NAME_SOURCE_KEY TEXT]]&amp;" "&amp;assembly_staff_import[[#This Row],[Suffix via NAME_SOURCE_KEY]])))</f>
        <v>Maximino Iii Rodriguez Iii</v>
      </c>
      <c r="B1491" t="str">
        <f>TRIM(CONCATENATE(TRIM(assembly_staff_import[[#This Row],[Full Name]]), ", ", assembly_staff_import[[#This Row],[Title]]))</f>
        <v>Maximino Iii Rodriguez Iii, Researcher</v>
      </c>
      <c r="C1491" t="e">
        <f>assembly_staff_import[[#This Row],[Vlookup_groups]]</f>
        <v>#REF!</v>
      </c>
      <c r="D1491" t="str">
        <f>IF(assembly_staff_import[[#This Row],[Legislative Staff Type]]="Personal",assembly_staff_import[[#This Row],[Formatted Personal Staff Office]],"")</f>
        <v/>
      </c>
      <c r="E1491" t="s">
        <v>65</v>
      </c>
      <c r="F1491" s="19" t="s">
        <v>10913</v>
      </c>
      <c r="G1491" t="s">
        <v>1237</v>
      </c>
      <c r="H1491" t="str">
        <f>TRIM(PROPER((assembly_staff_import[[#This Row],[Last Name via NAME_SOURCE_KEY TEXT]]&amp;" "&amp;assembly_staff_import[[#This Row],[Suffix via NAME_SOURCE_KEY]])))</f>
        <v>Rodriguez Iii</v>
      </c>
      <c r="I1491" t="str">
        <f>PROPER(assembly_staff_import[[#This Row],[JOB TITLE_SOURCE_KEY]])</f>
        <v xml:space="preserve">Researcher                                 </v>
      </c>
      <c r="J1491" t="s">
        <v>72</v>
      </c>
      <c r="K1491" t="str">
        <f>IF(assembly_staff_import[[#This Row],[Legislative Staff Type]]="Personal",assembly_staff_import[[#This Row],[Vlookup Reports To Person]], "")</f>
        <v/>
      </c>
      <c r="L1491" t="str">
        <f>PROPER(assembly_staff_import[[#This Row],[First MI Name via NAME_SOURCE_KEY TEXT]])</f>
        <v xml:space="preserve"> Maximino Iii</v>
      </c>
      <c r="M1491" s="21" t="s">
        <v>12113</v>
      </c>
      <c r="N1491" t="str">
        <f>LOWER(CONCATENATE(assembly_staff_import[[#This Row],[Last Name]],LEFT(assembly_staff_import[[#This Row],[First Name (no initial)]],1),"@nyassembly.gov"))</f>
        <v>rodriguez iiim@nyassembly.gov</v>
      </c>
      <c r="O1491" t="s">
        <v>23382</v>
      </c>
      <c r="P1491" t="e">
        <f>VLOOKUP(assembly_staff_import[[#This Row],[Full Name]],[3]!PEOPLE_March_20[#Data],1,0)</f>
        <v>#REF!</v>
      </c>
      <c r="Q1491" t="e">
        <f>VLOOKUP(assembly_staff_import[[#This Row],[Full Name]],[3]!Table17[#Data],3,0)</f>
        <v>#REF!</v>
      </c>
      <c r="R1491" t="e">
        <f>VLOOKUP(assembly_staff_import[[#This Row],[Formatted Works for Group]],[3]!Table7[#Data],1,0)</f>
        <v>#REF!</v>
      </c>
      <c r="S1491" t="str">
        <f>IF(assembly_staff_import[[#This Row],[Legislative Staff Type]]="Personal", assembly_staff_import[[#This Row],[Vlookup Works for Group]], assembly_staff_import[[#This Row],[Formatted Works for Group calc]]&amp;", Central Staff Office, Assembly")</f>
        <v>Research Services, Central Staff Office, Assembly</v>
      </c>
      <c r="T1491" s="20" t="str">
        <f>TRIM(assembly_staff_import[[#This Row],[NAME_SOURCE_KEY]])</f>
        <v>RODRIGUEZ, MAXIMINO III</v>
      </c>
      <c r="U1491" t="s">
        <v>30565</v>
      </c>
      <c r="V1491" t="s">
        <v>24665</v>
      </c>
      <c r="W1491" t="s">
        <v>30566</v>
      </c>
      <c r="X1491" t="s">
        <v>23550</v>
      </c>
      <c r="Y1491"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91" t="s">
        <v>30518</v>
      </c>
      <c r="AA1491" t="e">
        <f>VLOOKUP(assembly_staff_import[[#This Row],[Formatted and corrected Works for Group Text]],[3]!Table4[#Data],1,0)</f>
        <v>#REF!</v>
      </c>
      <c r="AB1491" t="e">
        <f>VLOOKUP(assembly_staff_import[[#This Row],[Formatted and corrected Works for Group Text]],[3]!Table5[#Data],2,0)</f>
        <v>#REF!</v>
      </c>
      <c r="AC1491" t="str">
        <f>IF(TRIM(assembly_staff_import[[#This Row],[PUBLIC INFO ADDR_SOURCE_KEY]])="CAPITOL, ALBANY", "Legislative / Capitol Office", "District Office")</f>
        <v>Legislative / Capitol Office</v>
      </c>
      <c r="AD1491" t="s">
        <v>30519</v>
      </c>
      <c r="AF1491" t="str">
        <f t="shared" si="77"/>
        <v xml:space="preserve">358 </v>
      </c>
      <c r="AG1491" t="s">
        <v>30519</v>
      </c>
      <c r="AH1491" t="s">
        <v>30567</v>
      </c>
      <c r="AI1491" t="s">
        <v>30521</v>
      </c>
      <c r="AJ1491" t="s">
        <v>23493</v>
      </c>
    </row>
    <row r="1492" spans="1:36" x14ac:dyDescent="0.2">
      <c r="A1492" t="str">
        <f>TRIM(PROPER((assembly_staff_import[[#This Row],[First MI Name via NAME_SOURCE_KEY TEXT]]&amp;" "&amp;assembly_staff_import[[#This Row],[Last Name via NAME_SOURCE_KEY TEXT]]&amp;" "&amp;assembly_staff_import[[#This Row],[Suffix via NAME_SOURCE_KEY]])))</f>
        <v>Michael J Ferraro</v>
      </c>
      <c r="B1492" t="str">
        <f>TRIM(CONCATENATE(TRIM(assembly_staff_import[[#This Row],[Full Name]]), ", ", assembly_staff_import[[#This Row],[Title]]))</f>
        <v>Michael J Ferraro, Researcher</v>
      </c>
      <c r="C1492" t="e">
        <f>assembly_staff_import[[#This Row],[Vlookup_groups]]</f>
        <v>#REF!</v>
      </c>
      <c r="D1492" t="str">
        <f>IF(assembly_staff_import[[#This Row],[Legislative Staff Type]]="Personal",assembly_staff_import[[#This Row],[Formatted Personal Staff Office]],"")</f>
        <v/>
      </c>
      <c r="E1492" t="s">
        <v>65</v>
      </c>
      <c r="F1492" s="19" t="s">
        <v>10913</v>
      </c>
      <c r="G1492" t="s">
        <v>1237</v>
      </c>
      <c r="H1492" t="str">
        <f>TRIM(PROPER((assembly_staff_import[[#This Row],[Last Name via NAME_SOURCE_KEY TEXT]]&amp;" "&amp;assembly_staff_import[[#This Row],[Suffix via NAME_SOURCE_KEY]])))</f>
        <v>Ferraro</v>
      </c>
      <c r="I1492" t="str">
        <f>PROPER(assembly_staff_import[[#This Row],[JOB TITLE_SOURCE_KEY]])</f>
        <v xml:space="preserve">Researcher                                 </v>
      </c>
      <c r="J1492" t="s">
        <v>72</v>
      </c>
      <c r="K1492" t="str">
        <f>IF(assembly_staff_import[[#This Row],[Legislative Staff Type]]="Personal",assembly_staff_import[[#This Row],[Vlookup Reports To Person]], "")</f>
        <v/>
      </c>
      <c r="L1492" t="str">
        <f>PROPER(assembly_staff_import[[#This Row],[First MI Name via NAME_SOURCE_KEY TEXT]])</f>
        <v xml:space="preserve"> Michael J</v>
      </c>
      <c r="M1492" t="s">
        <v>12021</v>
      </c>
      <c r="N1492" t="str">
        <f>LOWER(CONCATENATE(assembly_staff_import[[#This Row],[Last Name]],LEFT(assembly_staff_import[[#This Row],[First Name (no initial)]],1),"@nyassembly.gov"))</f>
        <v>ferrarom@nyassembly.gov</v>
      </c>
      <c r="O1492" t="s">
        <v>3705</v>
      </c>
      <c r="P1492" t="e">
        <f>VLOOKUP(assembly_staff_import[[#This Row],[Full Name]],[3]!PEOPLE_March_20[#Data],1,0)</f>
        <v>#REF!</v>
      </c>
      <c r="Q1492" t="e">
        <f>VLOOKUP(assembly_staff_import[[#This Row],[Full Name]],[3]!Table17[#Data],3,0)</f>
        <v>#REF!</v>
      </c>
      <c r="R1492" t="e">
        <f>VLOOKUP(assembly_staff_import[[#This Row],[Formatted Works for Group]],[3]!Table7[#Data],1,0)</f>
        <v>#REF!</v>
      </c>
      <c r="S1492" t="str">
        <f>IF(assembly_staff_import[[#This Row],[Legislative Staff Type]]="Personal", assembly_staff_import[[#This Row],[Vlookup Works for Group]], assembly_staff_import[[#This Row],[Formatted Works for Group calc]]&amp;", Central Staff Office, Assembly")</f>
        <v>Research Services, Central Staff Office, Assembly</v>
      </c>
      <c r="T1492" s="20" t="str">
        <f>TRIM(assembly_staff_import[[#This Row],[NAME_SOURCE_KEY]])</f>
        <v>FERRARO, MICHAEL J</v>
      </c>
      <c r="U1492" t="s">
        <v>30568</v>
      </c>
      <c r="V1492" t="s">
        <v>30569</v>
      </c>
      <c r="W1492" t="s">
        <v>24922</v>
      </c>
      <c r="Y1492"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92" t="s">
        <v>30518</v>
      </c>
      <c r="AA1492" t="e">
        <f>VLOOKUP(assembly_staff_import[[#This Row],[Formatted and corrected Works for Group Text]],[3]!Table4[#Data],1,0)</f>
        <v>#REF!</v>
      </c>
      <c r="AB1492" t="e">
        <f>VLOOKUP(assembly_staff_import[[#This Row],[Formatted and corrected Works for Group Text]],[3]!Table5[#Data],2,0)</f>
        <v>#REF!</v>
      </c>
      <c r="AC1492" t="str">
        <f>IF(TRIM(assembly_staff_import[[#This Row],[PUBLIC INFO ADDR_SOURCE_KEY]])="CAPITOL, ALBANY", "Legislative / Capitol Office", "District Office")</f>
        <v>Legislative / Capitol Office</v>
      </c>
      <c r="AD1492" t="s">
        <v>30519</v>
      </c>
      <c r="AF1492" t="str">
        <f t="shared" si="77"/>
        <v xml:space="preserve">358 </v>
      </c>
      <c r="AG1492" t="s">
        <v>30519</v>
      </c>
      <c r="AH1492" t="s">
        <v>30570</v>
      </c>
      <c r="AI1492" t="s">
        <v>30521</v>
      </c>
      <c r="AJ1492" t="s">
        <v>23493</v>
      </c>
    </row>
    <row r="1493" spans="1:36" x14ac:dyDescent="0.2">
      <c r="A1493" t="str">
        <f>TRIM(PROPER((assembly_staff_import[[#This Row],[First MI Name via NAME_SOURCE_KEY TEXT]]&amp;" "&amp;assembly_staff_import[[#This Row],[Last Name via NAME_SOURCE_KEY TEXT]]&amp;" "&amp;assembly_staff_import[[#This Row],[Suffix via NAME_SOURCE_KEY]])))</f>
        <v>Michael Y Torres</v>
      </c>
      <c r="B1493" t="str">
        <f>TRIM(CONCATENATE(TRIM(assembly_staff_import[[#This Row],[Full Name]]), ", ", assembly_staff_import[[#This Row],[Title]]))</f>
        <v>Michael Y Torres, Researcher</v>
      </c>
      <c r="C1493" t="e">
        <f>assembly_staff_import[[#This Row],[Vlookup_groups]]</f>
        <v>#REF!</v>
      </c>
      <c r="D1493" t="str">
        <f>IF(assembly_staff_import[[#This Row],[Legislative Staff Type]]="Personal",assembly_staff_import[[#This Row],[Formatted Personal Staff Office]],"")</f>
        <v/>
      </c>
      <c r="E1493" t="s">
        <v>65</v>
      </c>
      <c r="F1493" s="19" t="s">
        <v>10913</v>
      </c>
      <c r="G1493" t="s">
        <v>1237</v>
      </c>
      <c r="H1493" t="str">
        <f>TRIM(PROPER((assembly_staff_import[[#This Row],[Last Name via NAME_SOURCE_KEY TEXT]]&amp;" "&amp;assembly_staff_import[[#This Row],[Suffix via NAME_SOURCE_KEY]])))</f>
        <v>Torres</v>
      </c>
      <c r="I1493" t="str">
        <f>PROPER(assembly_staff_import[[#This Row],[JOB TITLE_SOURCE_KEY]])</f>
        <v xml:space="preserve">Researcher                                 </v>
      </c>
      <c r="J1493" t="s">
        <v>72</v>
      </c>
      <c r="K1493" t="str">
        <f>IF(assembly_staff_import[[#This Row],[Legislative Staff Type]]="Personal",assembly_staff_import[[#This Row],[Vlookup Reports To Person]], "")</f>
        <v/>
      </c>
      <c r="L1493" t="str">
        <f>PROPER(assembly_staff_import[[#This Row],[First MI Name via NAME_SOURCE_KEY TEXT]])</f>
        <v xml:space="preserve"> Michael Y</v>
      </c>
      <c r="M1493" t="s">
        <v>23376</v>
      </c>
      <c r="N1493" t="str">
        <f>LOWER(CONCATENATE(assembly_staff_import[[#This Row],[Last Name]],LEFT(assembly_staff_import[[#This Row],[First Name (no initial)]],1),"@nyassembly.gov"))</f>
        <v>torresm@nyassembly.gov</v>
      </c>
      <c r="O1493" t="s">
        <v>3705</v>
      </c>
      <c r="P1493" t="e">
        <f>VLOOKUP(assembly_staff_import[[#This Row],[Full Name]],[3]!PEOPLE_March_20[#Data],1,0)</f>
        <v>#REF!</v>
      </c>
      <c r="Q1493" t="e">
        <f>VLOOKUP(assembly_staff_import[[#This Row],[Full Name]],[3]!Table17[#Data],3,0)</f>
        <v>#REF!</v>
      </c>
      <c r="R1493" t="e">
        <f>VLOOKUP(assembly_staff_import[[#This Row],[Formatted Works for Group]],[3]!Table7[#Data],1,0)</f>
        <v>#REF!</v>
      </c>
      <c r="S1493" t="str">
        <f>IF(assembly_staff_import[[#This Row],[Legislative Staff Type]]="Personal", assembly_staff_import[[#This Row],[Vlookup Works for Group]], assembly_staff_import[[#This Row],[Formatted Works for Group calc]]&amp;", Central Staff Office, Assembly")</f>
        <v>Research Services, Central Staff Office, Assembly</v>
      </c>
      <c r="T1493" s="20" t="str">
        <f>TRIM(assembly_staff_import[[#This Row],[NAME_SOURCE_KEY]])</f>
        <v>TORRES, MICHAEL Y</v>
      </c>
      <c r="U1493" t="s">
        <v>30571</v>
      </c>
      <c r="V1493" t="s">
        <v>27920</v>
      </c>
      <c r="W1493" t="s">
        <v>30572</v>
      </c>
      <c r="Y1493"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93" t="s">
        <v>30518</v>
      </c>
      <c r="AA1493" t="e">
        <f>VLOOKUP(assembly_staff_import[[#This Row],[Formatted and corrected Works for Group Text]],[3]!Table4[#Data],1,0)</f>
        <v>#REF!</v>
      </c>
      <c r="AB1493" t="e">
        <f>VLOOKUP(assembly_staff_import[[#This Row],[Formatted and corrected Works for Group Text]],[3]!Table5[#Data],2,0)</f>
        <v>#REF!</v>
      </c>
      <c r="AC1493" t="str">
        <f>IF(TRIM(assembly_staff_import[[#This Row],[PUBLIC INFO ADDR_SOURCE_KEY]])="CAPITOL, ALBANY", "Legislative / Capitol Office", "District Office")</f>
        <v>Legislative / Capitol Office</v>
      </c>
      <c r="AD1493" t="s">
        <v>30519</v>
      </c>
      <c r="AF1493" t="str">
        <f t="shared" si="77"/>
        <v xml:space="preserve">358 </v>
      </c>
      <c r="AG1493" t="s">
        <v>30519</v>
      </c>
      <c r="AH1493" t="s">
        <v>30573</v>
      </c>
      <c r="AI1493" t="s">
        <v>30521</v>
      </c>
      <c r="AJ1493" t="s">
        <v>23493</v>
      </c>
    </row>
    <row r="1494" spans="1:36" x14ac:dyDescent="0.2">
      <c r="A1494" t="str">
        <f>TRIM(PROPER((assembly_staff_import[[#This Row],[First MI Name via NAME_SOURCE_KEY TEXT]]&amp;" "&amp;assembly_staff_import[[#This Row],[Last Name via NAME_SOURCE_KEY TEXT]]&amp;" "&amp;assembly_staff_import[[#This Row],[Suffix via NAME_SOURCE_KEY]])))</f>
        <v>Peter C Benson</v>
      </c>
      <c r="B1494" t="str">
        <f>TRIM(CONCATENATE(TRIM(assembly_staff_import[[#This Row],[Full Name]]), ", ", assembly_staff_import[[#This Row],[Title]]))</f>
        <v>Peter C Benson, Researcher</v>
      </c>
      <c r="C1494" t="e">
        <f>assembly_staff_import[[#This Row],[Vlookup_groups]]</f>
        <v>#REF!</v>
      </c>
      <c r="D1494" t="str">
        <f>IF(assembly_staff_import[[#This Row],[Legislative Staff Type]]="Personal",assembly_staff_import[[#This Row],[Formatted Personal Staff Office]],"")</f>
        <v/>
      </c>
      <c r="E1494" t="s">
        <v>65</v>
      </c>
      <c r="F1494" s="19" t="s">
        <v>10913</v>
      </c>
      <c r="G1494" t="s">
        <v>1237</v>
      </c>
      <c r="H1494" t="str">
        <f>TRIM(PROPER((assembly_staff_import[[#This Row],[Last Name via NAME_SOURCE_KEY TEXT]]&amp;" "&amp;assembly_staff_import[[#This Row],[Suffix via NAME_SOURCE_KEY]])))</f>
        <v>Benson</v>
      </c>
      <c r="I1494" t="str">
        <f>PROPER(assembly_staff_import[[#This Row],[JOB TITLE_SOURCE_KEY]])</f>
        <v xml:space="preserve">Researcher                                 </v>
      </c>
      <c r="J1494" t="s">
        <v>72</v>
      </c>
      <c r="K1494" t="str">
        <f>IF(assembly_staff_import[[#This Row],[Legislative Staff Type]]="Personal",assembly_staff_import[[#This Row],[Vlookup Reports To Person]], "")</f>
        <v/>
      </c>
      <c r="L1494" t="str">
        <f>PROPER(assembly_staff_import[[#This Row],[First MI Name via NAME_SOURCE_KEY TEXT]])</f>
        <v xml:space="preserve"> Peter C</v>
      </c>
      <c r="M1494" t="s">
        <v>11718</v>
      </c>
      <c r="N1494" t="str">
        <f>LOWER(CONCATENATE(assembly_staff_import[[#This Row],[Last Name]],LEFT(assembly_staff_import[[#This Row],[First Name (no initial)]],1),"@nyassembly.gov"))</f>
        <v>bensonp@nyassembly.gov</v>
      </c>
      <c r="O1494" t="s">
        <v>26400</v>
      </c>
      <c r="P1494" t="e">
        <f>VLOOKUP(assembly_staff_import[[#This Row],[Full Name]],[3]!PEOPLE_March_20[#Data],1,0)</f>
        <v>#REF!</v>
      </c>
      <c r="Q1494" t="e">
        <f>VLOOKUP(assembly_staff_import[[#This Row],[Full Name]],[3]!Table17[#Data],3,0)</f>
        <v>#REF!</v>
      </c>
      <c r="R1494" t="e">
        <f>VLOOKUP(assembly_staff_import[[#This Row],[Formatted Works for Group]],[3]!Table7[#Data],1,0)</f>
        <v>#REF!</v>
      </c>
      <c r="S1494" t="str">
        <f>IF(assembly_staff_import[[#This Row],[Legislative Staff Type]]="Personal", assembly_staff_import[[#This Row],[Vlookup Works for Group]], assembly_staff_import[[#This Row],[Formatted Works for Group calc]]&amp;", Central Staff Office, Assembly")</f>
        <v>Research Services, Central Staff Office, Assembly</v>
      </c>
      <c r="T1494" s="20" t="str">
        <f>TRIM(assembly_staff_import[[#This Row],[NAME_SOURCE_KEY]])</f>
        <v>BENSON, PETER C</v>
      </c>
      <c r="U1494" t="s">
        <v>30574</v>
      </c>
      <c r="V1494" t="s">
        <v>30575</v>
      </c>
      <c r="W1494" t="s">
        <v>27095</v>
      </c>
      <c r="Y1494"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94" t="s">
        <v>30518</v>
      </c>
      <c r="AA1494" t="e">
        <f>VLOOKUP(assembly_staff_import[[#This Row],[Formatted and corrected Works for Group Text]],[3]!Table4[#Data],1,0)</f>
        <v>#REF!</v>
      </c>
      <c r="AB1494" t="e">
        <f>VLOOKUP(assembly_staff_import[[#This Row],[Formatted and corrected Works for Group Text]],[3]!Table5[#Data],2,0)</f>
        <v>#REF!</v>
      </c>
      <c r="AC1494" t="str">
        <f>IF(TRIM(assembly_staff_import[[#This Row],[PUBLIC INFO ADDR_SOURCE_KEY]])="CAPITOL, ALBANY", "Legislative / Capitol Office", "District Office")</f>
        <v>Legislative / Capitol Office</v>
      </c>
      <c r="AD1494" t="s">
        <v>30519</v>
      </c>
      <c r="AF1494" t="str">
        <f t="shared" si="77"/>
        <v xml:space="preserve">358 </v>
      </c>
      <c r="AG1494" t="s">
        <v>30519</v>
      </c>
      <c r="AH1494" t="s">
        <v>30576</v>
      </c>
      <c r="AI1494" t="s">
        <v>30521</v>
      </c>
      <c r="AJ1494" t="s">
        <v>23493</v>
      </c>
    </row>
    <row r="1495" spans="1:36" x14ac:dyDescent="0.2">
      <c r="A1495" t="str">
        <f>TRIM(PROPER((assembly_staff_import[[#This Row],[First MI Name via NAME_SOURCE_KEY TEXT]]&amp;" "&amp;assembly_staff_import[[#This Row],[Last Name via NAME_SOURCE_KEY TEXT]]&amp;" "&amp;assembly_staff_import[[#This Row],[Suffix via NAME_SOURCE_KEY]])))</f>
        <v>Rebecca E Isenhart</v>
      </c>
      <c r="B1495" t="str">
        <f>TRIM(CONCATENATE(TRIM(assembly_staff_import[[#This Row],[Full Name]]), ", ", assembly_staff_import[[#This Row],[Title]]))</f>
        <v>Rebecca E Isenhart, Researcher</v>
      </c>
      <c r="C1495" t="e">
        <f>assembly_staff_import[[#This Row],[Vlookup_groups]]</f>
        <v>#REF!</v>
      </c>
      <c r="D1495" t="str">
        <f>IF(assembly_staff_import[[#This Row],[Legislative Staff Type]]="Personal",assembly_staff_import[[#This Row],[Formatted Personal Staff Office]],"")</f>
        <v/>
      </c>
      <c r="E1495" t="s">
        <v>65</v>
      </c>
      <c r="F1495" s="19" t="s">
        <v>10913</v>
      </c>
      <c r="G1495" t="s">
        <v>1237</v>
      </c>
      <c r="H1495" t="str">
        <f>TRIM(PROPER((assembly_staff_import[[#This Row],[Last Name via NAME_SOURCE_KEY TEXT]]&amp;" "&amp;assembly_staff_import[[#This Row],[Suffix via NAME_SOURCE_KEY]])))</f>
        <v>Isenhart</v>
      </c>
      <c r="I1495" t="str">
        <f>PROPER(assembly_staff_import[[#This Row],[JOB TITLE_SOURCE_KEY]])</f>
        <v xml:space="preserve">Researcher                                 </v>
      </c>
      <c r="J1495" t="s">
        <v>72</v>
      </c>
      <c r="K1495" t="str">
        <f>IF(assembly_staff_import[[#This Row],[Legislative Staff Type]]="Personal",assembly_staff_import[[#This Row],[Vlookup Reports To Person]], "")</f>
        <v/>
      </c>
      <c r="L1495" t="str">
        <f>PROPER(assembly_staff_import[[#This Row],[First MI Name via NAME_SOURCE_KEY TEXT]])</f>
        <v xml:space="preserve"> Rebecca E</v>
      </c>
      <c r="M1495" t="s">
        <v>11653</v>
      </c>
      <c r="N1495" t="str">
        <f>LOWER(CONCATENATE(assembly_staff_import[[#This Row],[Last Name]],LEFT(assembly_staff_import[[#This Row],[First Name (no initial)]],1),"@nyassembly.gov"))</f>
        <v>isenhartr@nyassembly.gov</v>
      </c>
      <c r="O1495" t="s">
        <v>23777</v>
      </c>
      <c r="P1495" t="e">
        <f>VLOOKUP(assembly_staff_import[[#This Row],[Full Name]],[3]!PEOPLE_March_20[#Data],1,0)</f>
        <v>#REF!</v>
      </c>
      <c r="Q1495" t="e">
        <f>VLOOKUP(assembly_staff_import[[#This Row],[Full Name]],[3]!Table17[#Data],3,0)</f>
        <v>#REF!</v>
      </c>
      <c r="R1495" t="e">
        <f>VLOOKUP(assembly_staff_import[[#This Row],[Formatted Works for Group]],[3]!Table7[#Data],1,0)</f>
        <v>#REF!</v>
      </c>
      <c r="S1495" t="str">
        <f>IF(assembly_staff_import[[#This Row],[Legislative Staff Type]]="Personal", assembly_staff_import[[#This Row],[Vlookup Works for Group]], assembly_staff_import[[#This Row],[Formatted Works for Group calc]]&amp;", Central Staff Office, Assembly")</f>
        <v>Research Services, Central Staff Office, Assembly</v>
      </c>
      <c r="T1495" s="20" t="str">
        <f>TRIM(assembly_staff_import[[#This Row],[NAME_SOURCE_KEY]])</f>
        <v>ISENHART, REBECCA E</v>
      </c>
      <c r="U1495" t="s">
        <v>30577</v>
      </c>
      <c r="V1495" t="s">
        <v>30578</v>
      </c>
      <c r="W1495" t="s">
        <v>30579</v>
      </c>
      <c r="Y1495"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95" t="s">
        <v>30518</v>
      </c>
      <c r="AA1495" t="e">
        <f>VLOOKUP(assembly_staff_import[[#This Row],[Formatted and corrected Works for Group Text]],[3]!Table4[#Data],1,0)</f>
        <v>#REF!</v>
      </c>
      <c r="AB1495" t="e">
        <f>VLOOKUP(assembly_staff_import[[#This Row],[Formatted and corrected Works for Group Text]],[3]!Table5[#Data],2,0)</f>
        <v>#REF!</v>
      </c>
      <c r="AC1495" t="str">
        <f>IF(TRIM(assembly_staff_import[[#This Row],[PUBLIC INFO ADDR_SOURCE_KEY]])="CAPITOL, ALBANY", "Legislative / Capitol Office", "District Office")</f>
        <v>Legislative / Capitol Office</v>
      </c>
      <c r="AD1495" t="s">
        <v>30519</v>
      </c>
      <c r="AF1495" t="str">
        <f t="shared" si="77"/>
        <v xml:space="preserve">358 </v>
      </c>
      <c r="AG1495" t="s">
        <v>30519</v>
      </c>
      <c r="AH1495" t="s">
        <v>30580</v>
      </c>
      <c r="AI1495" t="s">
        <v>30521</v>
      </c>
      <c r="AJ1495" t="s">
        <v>23493</v>
      </c>
    </row>
    <row r="1496" spans="1:36" x14ac:dyDescent="0.2">
      <c r="A1496" t="str">
        <f>TRIM(PROPER((assembly_staff_import[[#This Row],[First MI Name via NAME_SOURCE_KEY TEXT]]&amp;" "&amp;assembly_staff_import[[#This Row],[Last Name via NAME_SOURCE_KEY TEXT]]&amp;" "&amp;assembly_staff_import[[#This Row],[Suffix via NAME_SOURCE_KEY]])))</f>
        <v>Tiffany N Brooks</v>
      </c>
      <c r="B1496" t="str">
        <f>TRIM(CONCATENATE(TRIM(assembly_staff_import[[#This Row],[Full Name]]), ", ", assembly_staff_import[[#This Row],[Title]]))</f>
        <v>Tiffany N Brooks, Researcher</v>
      </c>
      <c r="C1496" t="e">
        <f>assembly_staff_import[[#This Row],[Vlookup_groups]]</f>
        <v>#REF!</v>
      </c>
      <c r="D1496" t="str">
        <f>IF(assembly_staff_import[[#This Row],[Legislative Staff Type]]="Personal",assembly_staff_import[[#This Row],[Formatted Personal Staff Office]],"")</f>
        <v/>
      </c>
      <c r="E1496" t="s">
        <v>65</v>
      </c>
      <c r="F1496" s="19" t="s">
        <v>10913</v>
      </c>
      <c r="G1496" t="s">
        <v>1237</v>
      </c>
      <c r="H1496" t="str">
        <f>TRIM(PROPER((assembly_staff_import[[#This Row],[Last Name via NAME_SOURCE_KEY TEXT]]&amp;" "&amp;assembly_staff_import[[#This Row],[Suffix via NAME_SOURCE_KEY]])))</f>
        <v>Brooks</v>
      </c>
      <c r="I1496" t="str">
        <f>PROPER(assembly_staff_import[[#This Row],[JOB TITLE_SOURCE_KEY]])</f>
        <v xml:space="preserve">Researcher                                 </v>
      </c>
      <c r="J1496" t="s">
        <v>72</v>
      </c>
      <c r="K1496" t="str">
        <f>IF(assembly_staff_import[[#This Row],[Legislative Staff Type]]="Personal",assembly_staff_import[[#This Row],[Vlookup Reports To Person]], "")</f>
        <v/>
      </c>
      <c r="L1496" t="str">
        <f>PROPER(assembly_staff_import[[#This Row],[First MI Name via NAME_SOURCE_KEY TEXT]])</f>
        <v xml:space="preserve"> Tiffany N</v>
      </c>
      <c r="M1496" t="s">
        <v>11163</v>
      </c>
      <c r="N1496" t="str">
        <f>LOWER(CONCATENATE(assembly_staff_import[[#This Row],[Last Name]],LEFT(assembly_staff_import[[#This Row],[First Name (no initial)]],1),"@nyassembly.gov"))</f>
        <v>brookst@nyassembly.gov</v>
      </c>
      <c r="O1496" t="s">
        <v>11158</v>
      </c>
      <c r="P1496" t="e">
        <f>VLOOKUP(assembly_staff_import[[#This Row],[Full Name]],[3]!PEOPLE_March_20[#Data],1,0)</f>
        <v>#REF!</v>
      </c>
      <c r="Q1496" t="e">
        <f>VLOOKUP(assembly_staff_import[[#This Row],[Full Name]],[3]!Table17[#Data],3,0)</f>
        <v>#REF!</v>
      </c>
      <c r="R1496" t="e">
        <f>VLOOKUP(assembly_staff_import[[#This Row],[Formatted Works for Group]],[3]!Table7[#Data],1,0)</f>
        <v>#REF!</v>
      </c>
      <c r="S1496" t="str">
        <f>IF(assembly_staff_import[[#This Row],[Legislative Staff Type]]="Personal", assembly_staff_import[[#This Row],[Vlookup Works for Group]], assembly_staff_import[[#This Row],[Formatted Works for Group calc]]&amp;", Central Staff Office, Assembly")</f>
        <v>Research Services, Central Staff Office, Assembly</v>
      </c>
      <c r="T1496" s="20" t="str">
        <f>TRIM(assembly_staff_import[[#This Row],[NAME_SOURCE_KEY]])</f>
        <v>BROOKS, TIFFANY N</v>
      </c>
      <c r="U1496" t="s">
        <v>30581</v>
      </c>
      <c r="V1496" t="s">
        <v>24866</v>
      </c>
      <c r="W1496" t="s">
        <v>30582</v>
      </c>
      <c r="Y1496"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96" t="s">
        <v>30518</v>
      </c>
      <c r="AA1496" t="e">
        <f>VLOOKUP(assembly_staff_import[[#This Row],[Formatted and corrected Works for Group Text]],[3]!Table4[#Data],1,0)</f>
        <v>#REF!</v>
      </c>
      <c r="AB1496" t="e">
        <f>VLOOKUP(assembly_staff_import[[#This Row],[Formatted and corrected Works for Group Text]],[3]!Table5[#Data],2,0)</f>
        <v>#REF!</v>
      </c>
      <c r="AC1496" t="str">
        <f>IF(TRIM(assembly_staff_import[[#This Row],[PUBLIC INFO ADDR_SOURCE_KEY]])="CAPITOL, ALBANY", "Legislative / Capitol Office", "District Office")</f>
        <v>Legislative / Capitol Office</v>
      </c>
      <c r="AD1496" t="s">
        <v>30519</v>
      </c>
      <c r="AF1496" t="str">
        <f t="shared" si="77"/>
        <v xml:space="preserve">358 </v>
      </c>
      <c r="AG1496" t="s">
        <v>30519</v>
      </c>
      <c r="AH1496" t="s">
        <v>30583</v>
      </c>
      <c r="AI1496" t="s">
        <v>30521</v>
      </c>
      <c r="AJ1496" t="s">
        <v>23493</v>
      </c>
    </row>
    <row r="1497" spans="1:36" x14ac:dyDescent="0.2">
      <c r="A1497" t="str">
        <f>TRIM(PROPER((assembly_staff_import[[#This Row],[First MI Name via NAME_SOURCE_KEY TEXT]]&amp;" "&amp;assembly_staff_import[[#This Row],[Last Name via NAME_SOURCE_KEY TEXT]]&amp;" "&amp;assembly_staff_import[[#This Row],[Suffix via NAME_SOURCE_KEY]])))</f>
        <v>Vanessa R Adams</v>
      </c>
      <c r="B1497" t="str">
        <f>TRIM(CONCATENATE(TRIM(assembly_staff_import[[#This Row],[Full Name]]), ", ", assembly_staff_import[[#This Row],[Title]]))</f>
        <v>Vanessa R Adams, Admin Assistant</v>
      </c>
      <c r="C1497" t="e">
        <f>assembly_staff_import[[#This Row],[Vlookup_groups]]</f>
        <v>#REF!</v>
      </c>
      <c r="D1497" t="str">
        <f>IF(assembly_staff_import[[#This Row],[Legislative Staff Type]]="Personal",assembly_staff_import[[#This Row],[Formatted Personal Staff Office]],"")</f>
        <v/>
      </c>
      <c r="E1497" t="s">
        <v>65</v>
      </c>
      <c r="F1497" s="19" t="s">
        <v>10913</v>
      </c>
      <c r="G1497" t="s">
        <v>1237</v>
      </c>
      <c r="H1497" t="str">
        <f>TRIM(PROPER((assembly_staff_import[[#This Row],[Last Name via NAME_SOURCE_KEY TEXT]]&amp;" "&amp;assembly_staff_import[[#This Row],[Suffix via NAME_SOURCE_KEY]])))</f>
        <v>Adams</v>
      </c>
      <c r="I1497" t="str">
        <f>PROPER(assembly_staff_import[[#This Row],[JOB TITLE_SOURCE_KEY]])</f>
        <v xml:space="preserve">Admin Assistant                            </v>
      </c>
      <c r="J1497" t="s">
        <v>72</v>
      </c>
      <c r="K1497" t="str">
        <f>IF(assembly_staff_import[[#This Row],[Legislative Staff Type]]="Personal",assembly_staff_import[[#This Row],[Vlookup Reports To Person]], "")</f>
        <v/>
      </c>
      <c r="L1497" t="str">
        <f>PROPER(assembly_staff_import[[#This Row],[First MI Name via NAME_SOURCE_KEY TEXT]])</f>
        <v xml:space="preserve"> Vanessa R</v>
      </c>
      <c r="M1497" t="s">
        <v>22989</v>
      </c>
      <c r="N1497" t="str">
        <f>LOWER(CONCATENATE(assembly_staff_import[[#This Row],[Last Name]],LEFT(assembly_staff_import[[#This Row],[First Name (no initial)]],1),"@nyassembly.gov"))</f>
        <v>adamsv@nyassembly.gov</v>
      </c>
      <c r="O1497" t="s">
        <v>23574</v>
      </c>
      <c r="P1497" t="e">
        <f>VLOOKUP(assembly_staff_import[[#This Row],[Full Name]],[3]!PEOPLE_March_20[#Data],1,0)</f>
        <v>#REF!</v>
      </c>
      <c r="Q1497" t="e">
        <f>VLOOKUP(assembly_staff_import[[#This Row],[Full Name]],[3]!Table17[#Data],3,0)</f>
        <v>#REF!</v>
      </c>
      <c r="R1497" t="e">
        <f>VLOOKUP(assembly_staff_import[[#This Row],[Formatted Works for Group]],[3]!Table7[#Data],1,0)</f>
        <v>#REF!</v>
      </c>
      <c r="S1497" t="str">
        <f>IF(assembly_staff_import[[#This Row],[Legislative Staff Type]]="Personal", assembly_staff_import[[#This Row],[Vlookup Works for Group]], assembly_staff_import[[#This Row],[Formatted Works for Group calc]]&amp;", Central Staff Office, Assembly")</f>
        <v>Research Services, Central Staff Office, Assembly</v>
      </c>
      <c r="T1497" s="20" t="str">
        <f>TRIM(assembly_staff_import[[#This Row],[NAME_SOURCE_KEY]])</f>
        <v>ADAMS, VANESSA R</v>
      </c>
      <c r="U1497" t="s">
        <v>30584</v>
      </c>
      <c r="V1497" t="s">
        <v>28442</v>
      </c>
      <c r="W1497" t="s">
        <v>30585</v>
      </c>
      <c r="Y1497" t="str">
        <f>IF(assembly_staff_import[[#This Row],[Legislative Staff Type]]="Personal", PROPER(TRIM(assembly_staff_import[[#This Row],[Unit First MI via UNIT_SOURCE_KEY]])&amp;" "&amp;assembly_staff_import[[#This Row],[Unit Last via UNIT_SOURCE_KEY]]), PROPER(TRIM(assembly_staff_import[[#This Row],[UNIT NAME_SOURCE_KEY2]])))</f>
        <v>Research Services</v>
      </c>
      <c r="Z1497" t="s">
        <v>30518</v>
      </c>
      <c r="AA1497" t="e">
        <f>VLOOKUP(assembly_staff_import[[#This Row],[Formatted and corrected Works for Group Text]],[3]!Table4[#Data],1,0)</f>
        <v>#REF!</v>
      </c>
      <c r="AB1497" t="e">
        <f>VLOOKUP(assembly_staff_import[[#This Row],[Formatted and corrected Works for Group Text]],[3]!Table5[#Data],2,0)</f>
        <v>#REF!</v>
      </c>
      <c r="AC1497" t="str">
        <f>IF(TRIM(assembly_staff_import[[#This Row],[PUBLIC INFO ADDR_SOURCE_KEY]])="CAPITOL, ALBANY", "Legislative / Capitol Office", "District Office")</f>
        <v>Legislative / Capitol Office</v>
      </c>
      <c r="AD1497" t="s">
        <v>30519</v>
      </c>
      <c r="AF1497" t="str">
        <f t="shared" si="77"/>
        <v xml:space="preserve">358 </v>
      </c>
      <c r="AG1497" t="s">
        <v>30519</v>
      </c>
      <c r="AH1497" t="s">
        <v>30586</v>
      </c>
      <c r="AI1497" t="s">
        <v>23568</v>
      </c>
      <c r="AJ1497" t="s">
        <v>23493</v>
      </c>
    </row>
    <row r="1498" spans="1:36" x14ac:dyDescent="0.2">
      <c r="A1498" t="str">
        <f>TRIM(PROPER((assembly_staff_import[[#This Row],[First MI Name via NAME_SOURCE_KEY TEXT]]&amp;" "&amp;assembly_staff_import[[#This Row],[Last Name via NAME_SOURCE_KEY TEXT]]&amp;" "&amp;assembly_staff_import[[#This Row],[Suffix via NAME_SOURCE_KEY]])))</f>
        <v>Anthony M Scattaglia</v>
      </c>
      <c r="B1498" t="str">
        <f>TRIM(CONCATENATE(TRIM(assembly_staff_import[[#This Row],[Full Name]]), ", ", assembly_staff_import[[#This Row],[Title]]))</f>
        <v>Anthony M Scattaglia, Communications Asst</v>
      </c>
      <c r="C1498" t="e">
        <f>assembly_staff_import[[#This Row],[Vlookup_groups]]</f>
        <v>#REF!</v>
      </c>
      <c r="D1498" t="str">
        <f>IF(assembly_staff_import[[#This Row],[Legislative Staff Type]]="Personal",assembly_staff_import[[#This Row],[Formatted Personal Staff Office]],"")</f>
        <v>District Office</v>
      </c>
      <c r="E1498" t="s">
        <v>65</v>
      </c>
      <c r="F1498" s="19" t="s">
        <v>10913</v>
      </c>
      <c r="G1498" t="s">
        <v>67</v>
      </c>
      <c r="H1498" t="str">
        <f>TRIM(PROPER((assembly_staff_import[[#This Row],[Last Name via NAME_SOURCE_KEY TEXT]]&amp;" "&amp;assembly_staff_import[[#This Row],[Suffix via NAME_SOURCE_KEY]])))</f>
        <v>Scattaglia</v>
      </c>
      <c r="I1498" t="str">
        <f>PROPER(assembly_staff_import[[#This Row],[JOB TITLE_SOURCE_KEY]])</f>
        <v xml:space="preserve">Communications Asst                        </v>
      </c>
      <c r="J1498" t="s">
        <v>72</v>
      </c>
      <c r="K1498" t="e">
        <f>IF(assembly_staff_import[[#This Row],[Legislative Staff Type]]="Personal",assembly_staff_import[[#This Row],[Vlookup Reports To Person]], "")</f>
        <v>#REF!</v>
      </c>
      <c r="L1498" t="str">
        <f>PROPER(assembly_staff_import[[#This Row],[First MI Name via NAME_SOURCE_KEY TEXT]])</f>
        <v xml:space="preserve"> Anthony M</v>
      </c>
      <c r="M1498" t="s">
        <v>13959</v>
      </c>
      <c r="N1498" t="str">
        <f>LOWER(CONCATENATE(assembly_staff_import[[#This Row],[Last Name]],LEFT(assembly_staff_import[[#This Row],[First Name (no initial)]],1),"@nyassembly.gov"))</f>
        <v>scattagliaa@nyassembly.gov</v>
      </c>
      <c r="O1498" t="s">
        <v>17092</v>
      </c>
      <c r="P1498" t="e">
        <f>VLOOKUP(assembly_staff_import[[#This Row],[Full Name]],[3]!PEOPLE_March_20[#Data],1,0)</f>
        <v>#REF!</v>
      </c>
      <c r="Q1498" t="e">
        <f>VLOOKUP(assembly_staff_import[[#This Row],[Full Name]],[3]!Table17[#Data],3,0)</f>
        <v>#REF!</v>
      </c>
      <c r="R1498" t="e">
        <f>VLOOKUP(assembly_staff_import[[#This Row],[Formatted Works for Group]],[3]!Table7[#Data],1,0)</f>
        <v>#REF!</v>
      </c>
      <c r="S1498" t="e">
        <f>IF(assembly_staff_import[[#This Row],[Legislative Staff Type]]="Personal", assembly_staff_import[[#This Row],[Vlookup Works for Group]], assembly_staff_import[[#This Row],[Formatted Works for Group calc]]&amp;", Central Staff Office, Assembly")</f>
        <v>#REF!</v>
      </c>
      <c r="T1498" s="20" t="str">
        <f>TRIM(assembly_staff_import[[#This Row],[NAME_SOURCE_KEY]])</f>
        <v>SCATTAGLIA, ANTHONY M</v>
      </c>
      <c r="U1498" t="s">
        <v>30587</v>
      </c>
      <c r="V1498" t="s">
        <v>30588</v>
      </c>
      <c r="W1498" t="s">
        <v>26013</v>
      </c>
      <c r="Y1498"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498" t="s">
        <v>30589</v>
      </c>
      <c r="AA1498" t="e">
        <f>VLOOKUP(assembly_staff_import[[#This Row],[Formatted and corrected Works for Group Text]],[3]!Table4[#Data],1,0)</f>
        <v>#REF!</v>
      </c>
      <c r="AB1498" t="e">
        <f>VLOOKUP(assembly_staff_import[[#This Row],[Formatted and corrected Works for Group Text]],[3]!Table5[#Data],2,0)</f>
        <v>#REF!</v>
      </c>
      <c r="AC1498" t="str">
        <f>IF(TRIM(assembly_staff_import[[#This Row],[PUBLIC INFO ADDR_SOURCE_KEY]])="CAPITOL, ALBANY", "Legislative / Capitol Office", "District Office")</f>
        <v>District Office</v>
      </c>
      <c r="AD1498" t="s">
        <v>30590</v>
      </c>
      <c r="AE1498" t="s">
        <v>30591</v>
      </c>
      <c r="AF1498" t="str">
        <f t="shared" ref="AF1498:AF1514" si="78">"A28 "</f>
        <v xml:space="preserve">A28 </v>
      </c>
      <c r="AG1498" t="s">
        <v>30592</v>
      </c>
      <c r="AH1498" t="s">
        <v>30593</v>
      </c>
      <c r="AI1498" t="s">
        <v>25747</v>
      </c>
      <c r="AJ1498" t="s">
        <v>30594</v>
      </c>
    </row>
    <row r="1499" spans="1:36" x14ac:dyDescent="0.2">
      <c r="A1499" t="str">
        <f>TRIM(PROPER((assembly_staff_import[[#This Row],[First MI Name via NAME_SOURCE_KEY TEXT]]&amp;" "&amp;assembly_staff_import[[#This Row],[Last Name via NAME_SOURCE_KEY TEXT]]&amp;" "&amp;assembly_staff_import[[#This Row],[Suffix via NAME_SOURCE_KEY]])))</f>
        <v>Brice H Peyre</v>
      </c>
      <c r="B1499" t="str">
        <f>TRIM(CONCATENATE(TRIM(assembly_staff_import[[#This Row],[Full Name]]), ", ", assembly_staff_import[[#This Row],[Title]]))</f>
        <v>Brice H Peyre, Communications Coord</v>
      </c>
      <c r="C1499" t="e">
        <f>assembly_staff_import[[#This Row],[Vlookup_groups]]</f>
        <v>#REF!</v>
      </c>
      <c r="D1499" t="str">
        <f>IF(assembly_staff_import[[#This Row],[Legislative Staff Type]]="Personal",assembly_staff_import[[#This Row],[Formatted Personal Staff Office]],"")</f>
        <v>District Office</v>
      </c>
      <c r="E1499" t="s">
        <v>65</v>
      </c>
      <c r="F1499" s="19" t="s">
        <v>10913</v>
      </c>
      <c r="G1499" t="s">
        <v>67</v>
      </c>
      <c r="H1499" t="str">
        <f>TRIM(PROPER((assembly_staff_import[[#This Row],[Last Name via NAME_SOURCE_KEY TEXT]]&amp;" "&amp;assembly_staff_import[[#This Row],[Suffix via NAME_SOURCE_KEY]])))</f>
        <v>Peyre</v>
      </c>
      <c r="I1499" t="str">
        <f>PROPER(assembly_staff_import[[#This Row],[JOB TITLE_SOURCE_KEY]])</f>
        <v xml:space="preserve">Communications Coord                       </v>
      </c>
      <c r="J1499" t="s">
        <v>72</v>
      </c>
      <c r="K1499" t="e">
        <f>IF(assembly_staff_import[[#This Row],[Legislative Staff Type]]="Personal",assembly_staff_import[[#This Row],[Vlookup Reports To Person]], "")</f>
        <v>#REF!</v>
      </c>
      <c r="L1499" t="str">
        <f>PROPER(assembly_staff_import[[#This Row],[First MI Name via NAME_SOURCE_KEY TEXT]])</f>
        <v xml:space="preserve"> Brice H</v>
      </c>
      <c r="M1499" t="s">
        <v>14459</v>
      </c>
      <c r="N1499" t="str">
        <f>LOWER(CONCATENATE(assembly_staff_import[[#This Row],[Last Name]],LEFT(assembly_staff_import[[#This Row],[First Name (no initial)]],1),"@nyassembly.gov"))</f>
        <v>peyreb@nyassembly.gov</v>
      </c>
      <c r="O1499" t="s">
        <v>30595</v>
      </c>
      <c r="P1499" t="e">
        <f>VLOOKUP(assembly_staff_import[[#This Row],[Full Name]],[3]!PEOPLE_March_20[#Data],1,0)</f>
        <v>#REF!</v>
      </c>
      <c r="Q1499" t="e">
        <f>VLOOKUP(assembly_staff_import[[#This Row],[Full Name]],[3]!Table17[#Data],3,0)</f>
        <v>#REF!</v>
      </c>
      <c r="R1499" t="e">
        <f>VLOOKUP(assembly_staff_import[[#This Row],[Formatted Works for Group]],[3]!Table7[#Data],1,0)</f>
        <v>#REF!</v>
      </c>
      <c r="S1499" t="e">
        <f>IF(assembly_staff_import[[#This Row],[Legislative Staff Type]]="Personal", assembly_staff_import[[#This Row],[Vlookup Works for Group]], assembly_staff_import[[#This Row],[Formatted Works for Group calc]]&amp;", Central Staff Office, Assembly")</f>
        <v>#REF!</v>
      </c>
      <c r="T1499" s="20" t="str">
        <f>TRIM(assembly_staff_import[[#This Row],[NAME_SOURCE_KEY]])</f>
        <v>PEYRE, BRICE H</v>
      </c>
      <c r="U1499" t="s">
        <v>30596</v>
      </c>
      <c r="V1499" t="s">
        <v>30597</v>
      </c>
      <c r="W1499" t="s">
        <v>30598</v>
      </c>
      <c r="Y1499"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499" t="s">
        <v>30589</v>
      </c>
      <c r="AA1499" t="e">
        <f>VLOOKUP(assembly_staff_import[[#This Row],[Formatted and corrected Works for Group Text]],[3]!Table4[#Data],1,0)</f>
        <v>#REF!</v>
      </c>
      <c r="AB1499" t="e">
        <f>VLOOKUP(assembly_staff_import[[#This Row],[Formatted and corrected Works for Group Text]],[3]!Table5[#Data],2,0)</f>
        <v>#REF!</v>
      </c>
      <c r="AC1499" t="str">
        <f>IF(TRIM(assembly_staff_import[[#This Row],[PUBLIC INFO ADDR_SOURCE_KEY]])="CAPITOL, ALBANY", "Legislative / Capitol Office", "District Office")</f>
        <v>District Office</v>
      </c>
      <c r="AD1499" t="s">
        <v>30590</v>
      </c>
      <c r="AE1499" t="s">
        <v>30591</v>
      </c>
      <c r="AF1499" t="str">
        <f t="shared" si="78"/>
        <v xml:space="preserve">A28 </v>
      </c>
      <c r="AG1499" t="s">
        <v>30592</v>
      </c>
      <c r="AH1499" t="s">
        <v>30599</v>
      </c>
      <c r="AI1499" t="s">
        <v>23486</v>
      </c>
      <c r="AJ1499" t="s">
        <v>30594</v>
      </c>
    </row>
    <row r="1500" spans="1:36" x14ac:dyDescent="0.2">
      <c r="A1500" t="str">
        <f>TRIM(PROPER((assembly_staff_import[[#This Row],[First MI Name via NAME_SOURCE_KEY TEXT]]&amp;" "&amp;assembly_staff_import[[#This Row],[Last Name via NAME_SOURCE_KEY TEXT]]&amp;" "&amp;assembly_staff_import[[#This Row],[Suffix via NAME_SOURCE_KEY]])))</f>
        <v>Caroline P Craig</v>
      </c>
      <c r="B1500" t="str">
        <f>TRIM(CONCATENATE(TRIM(assembly_staff_import[[#This Row],[Full Name]]), ", ", assembly_staff_import[[#This Row],[Title]]))</f>
        <v>Caroline P Craig, Legis Assoc</v>
      </c>
      <c r="C1500" t="e">
        <f>assembly_staff_import[[#This Row],[Vlookup_groups]]</f>
        <v>#REF!</v>
      </c>
      <c r="D1500" t="str">
        <f>IF(assembly_staff_import[[#This Row],[Legislative Staff Type]]="Personal",assembly_staff_import[[#This Row],[Formatted Personal Staff Office]],"")</f>
        <v>District Office</v>
      </c>
      <c r="E1500" t="s">
        <v>65</v>
      </c>
      <c r="F1500" s="19" t="s">
        <v>10913</v>
      </c>
      <c r="G1500" t="s">
        <v>67</v>
      </c>
      <c r="H1500" t="str">
        <f>TRIM(PROPER((assembly_staff_import[[#This Row],[Last Name via NAME_SOURCE_KEY TEXT]]&amp;" "&amp;assembly_staff_import[[#This Row],[Suffix via NAME_SOURCE_KEY]])))</f>
        <v>Craig</v>
      </c>
      <c r="I1500" t="str">
        <f>PROPER(assembly_staff_import[[#This Row],[JOB TITLE_SOURCE_KEY]])</f>
        <v xml:space="preserve">Legis Assoc                                </v>
      </c>
      <c r="J1500" t="s">
        <v>72</v>
      </c>
      <c r="K1500" t="e">
        <f>IF(assembly_staff_import[[#This Row],[Legislative Staff Type]]="Personal",assembly_staff_import[[#This Row],[Vlookup Reports To Person]], "")</f>
        <v>#REF!</v>
      </c>
      <c r="L1500" t="str">
        <f>PROPER(assembly_staff_import[[#This Row],[First MI Name via NAME_SOURCE_KEY TEXT]])</f>
        <v xml:space="preserve"> Caroline P</v>
      </c>
      <c r="M1500" t="s">
        <v>13721</v>
      </c>
      <c r="N1500" t="str">
        <f>LOWER(CONCATENATE(assembly_staff_import[[#This Row],[Last Name]],LEFT(assembly_staff_import[[#This Row],[First Name (no initial)]],1),"@nyassembly.gov"))</f>
        <v>craigc@nyassembly.gov</v>
      </c>
      <c r="O1500" t="s">
        <v>7641</v>
      </c>
      <c r="P1500" t="e">
        <f>VLOOKUP(assembly_staff_import[[#This Row],[Full Name]],[3]!PEOPLE_March_20[#Data],1,0)</f>
        <v>#REF!</v>
      </c>
      <c r="Q1500" t="e">
        <f>VLOOKUP(assembly_staff_import[[#This Row],[Full Name]],[3]!Table17[#Data],3,0)</f>
        <v>#REF!</v>
      </c>
      <c r="R1500" t="e">
        <f>VLOOKUP(assembly_staff_import[[#This Row],[Formatted Works for Group]],[3]!Table7[#Data],1,0)</f>
        <v>#REF!</v>
      </c>
      <c r="S1500" t="e">
        <f>IF(assembly_staff_import[[#This Row],[Legislative Staff Type]]="Personal", assembly_staff_import[[#This Row],[Vlookup Works for Group]], assembly_staff_import[[#This Row],[Formatted Works for Group calc]]&amp;", Central Staff Office, Assembly")</f>
        <v>#REF!</v>
      </c>
      <c r="T1500" s="20" t="str">
        <f>TRIM(assembly_staff_import[[#This Row],[NAME_SOURCE_KEY]])</f>
        <v>CRAIG, CAROLINE P</v>
      </c>
      <c r="U1500" t="s">
        <v>30600</v>
      </c>
      <c r="V1500" t="s">
        <v>30601</v>
      </c>
      <c r="W1500" t="s">
        <v>30602</v>
      </c>
      <c r="Y1500"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500" t="s">
        <v>30589</v>
      </c>
      <c r="AA1500" t="e">
        <f>VLOOKUP(assembly_staff_import[[#This Row],[Formatted and corrected Works for Group Text]],[3]!Table4[#Data],1,0)</f>
        <v>#REF!</v>
      </c>
      <c r="AB1500" t="e">
        <f>VLOOKUP(assembly_staff_import[[#This Row],[Formatted and corrected Works for Group Text]],[3]!Table5[#Data],2,0)</f>
        <v>#REF!</v>
      </c>
      <c r="AC1500" t="str">
        <f>IF(TRIM(assembly_staff_import[[#This Row],[PUBLIC INFO ADDR_SOURCE_KEY]])="CAPITOL, ALBANY", "Legislative / Capitol Office", "District Office")</f>
        <v>District Office</v>
      </c>
      <c r="AD1500" t="s">
        <v>30590</v>
      </c>
      <c r="AE1500" t="s">
        <v>30591</v>
      </c>
      <c r="AF1500" t="str">
        <f t="shared" si="78"/>
        <v xml:space="preserve">A28 </v>
      </c>
      <c r="AG1500" t="s">
        <v>30592</v>
      </c>
      <c r="AH1500" t="s">
        <v>30603</v>
      </c>
      <c r="AI1500" t="s">
        <v>23756</v>
      </c>
      <c r="AJ1500" t="s">
        <v>30594</v>
      </c>
    </row>
    <row r="1501" spans="1:36" x14ac:dyDescent="0.2">
      <c r="A1501" t="str">
        <f>TRIM(PROPER((assembly_staff_import[[#This Row],[First MI Name via NAME_SOURCE_KEY TEXT]]&amp;" "&amp;assembly_staff_import[[#This Row],[Last Name via NAME_SOURCE_KEY TEXT]]&amp;" "&amp;assembly_staff_import[[#This Row],[Suffix via NAME_SOURCE_KEY]])))</f>
        <v>Christina C Coppola</v>
      </c>
      <c r="B1501" t="str">
        <f>TRIM(CONCATENATE(TRIM(assembly_staff_import[[#This Row],[Full Name]]), ", ", assembly_staff_import[[#This Row],[Title]]))</f>
        <v>Christina C Coppola, Exec Asst</v>
      </c>
      <c r="C1501" t="e">
        <f>assembly_staff_import[[#This Row],[Vlookup_groups]]</f>
        <v>#REF!</v>
      </c>
      <c r="D1501" t="str">
        <f>IF(assembly_staff_import[[#This Row],[Legislative Staff Type]]="Personal",assembly_staff_import[[#This Row],[Formatted Personal Staff Office]],"")</f>
        <v>Legislative / Capitol Office</v>
      </c>
      <c r="E1501" t="s">
        <v>65</v>
      </c>
      <c r="F1501" s="19" t="s">
        <v>10913</v>
      </c>
      <c r="G1501" t="s">
        <v>67</v>
      </c>
      <c r="H1501" t="str">
        <f>TRIM(PROPER((assembly_staff_import[[#This Row],[Last Name via NAME_SOURCE_KEY TEXT]]&amp;" "&amp;assembly_staff_import[[#This Row],[Suffix via NAME_SOURCE_KEY]])))</f>
        <v>Coppola</v>
      </c>
      <c r="I1501" t="str">
        <f>PROPER(assembly_staff_import[[#This Row],[JOB TITLE_SOURCE_KEY]])</f>
        <v xml:space="preserve">Exec Asst                                  </v>
      </c>
      <c r="J1501" t="s">
        <v>72</v>
      </c>
      <c r="K1501" t="e">
        <f>IF(assembly_staff_import[[#This Row],[Legislative Staff Type]]="Personal",assembly_staff_import[[#This Row],[Vlookup Reports To Person]], "")</f>
        <v>#REF!</v>
      </c>
      <c r="L1501" t="str">
        <f>PROPER(assembly_staff_import[[#This Row],[First MI Name via NAME_SOURCE_KEY TEXT]])</f>
        <v xml:space="preserve"> Christina C</v>
      </c>
      <c r="M1501" t="s">
        <v>20027</v>
      </c>
      <c r="N1501" t="str">
        <f>LOWER(CONCATENATE(assembly_staff_import[[#This Row],[Last Name]],LEFT(assembly_staff_import[[#This Row],[First Name (no initial)]],1),"@nyassembly.gov"))</f>
        <v>coppolac@nyassembly.gov</v>
      </c>
      <c r="O1501" t="s">
        <v>25956</v>
      </c>
      <c r="P1501" t="e">
        <f>VLOOKUP(assembly_staff_import[[#This Row],[Full Name]],[3]!PEOPLE_March_20[#Data],1,0)</f>
        <v>#REF!</v>
      </c>
      <c r="Q1501" t="e">
        <f>VLOOKUP(assembly_staff_import[[#This Row],[Full Name]],[3]!Table17[#Data],3,0)</f>
        <v>#REF!</v>
      </c>
      <c r="R1501" t="e">
        <f>VLOOKUP(assembly_staff_import[[#This Row],[Formatted Works for Group]],[3]!Table7[#Data],1,0)</f>
        <v>#REF!</v>
      </c>
      <c r="S1501" t="e">
        <f>IF(assembly_staff_import[[#This Row],[Legislative Staff Type]]="Personal", assembly_staff_import[[#This Row],[Vlookup Works for Group]], assembly_staff_import[[#This Row],[Formatted Works for Group calc]]&amp;", Central Staff Office, Assembly")</f>
        <v>#REF!</v>
      </c>
      <c r="T1501" s="20" t="str">
        <f>TRIM(assembly_staff_import[[#This Row],[NAME_SOURCE_KEY]])</f>
        <v>COPPOLA, CHRISTINA C</v>
      </c>
      <c r="U1501" t="s">
        <v>30604</v>
      </c>
      <c r="V1501" t="s">
        <v>30605</v>
      </c>
      <c r="W1501" t="s">
        <v>30606</v>
      </c>
      <c r="Y1501"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501" t="s">
        <v>30589</v>
      </c>
      <c r="AA1501" t="e">
        <f>VLOOKUP(assembly_staff_import[[#This Row],[Formatted and corrected Works for Group Text]],[3]!Table4[#Data],1,0)</f>
        <v>#REF!</v>
      </c>
      <c r="AB1501" t="e">
        <f>VLOOKUP(assembly_staff_import[[#This Row],[Formatted and corrected Works for Group Text]],[3]!Table5[#Data],2,0)</f>
        <v>#REF!</v>
      </c>
      <c r="AC1501" t="str">
        <f>IF(TRIM(assembly_staff_import[[#This Row],[PUBLIC INFO ADDR_SOURCE_KEY]])="CAPITOL, ALBANY", "Legislative / Capitol Office", "District Office")</f>
        <v>Legislative / Capitol Office</v>
      </c>
      <c r="AD1501" t="s">
        <v>30590</v>
      </c>
      <c r="AE1501" t="s">
        <v>30591</v>
      </c>
      <c r="AF1501" t="str">
        <f t="shared" si="78"/>
        <v xml:space="preserve">A28 </v>
      </c>
      <c r="AG1501" t="s">
        <v>30592</v>
      </c>
      <c r="AH1501" t="s">
        <v>30607</v>
      </c>
      <c r="AI1501" t="s">
        <v>23546</v>
      </c>
      <c r="AJ1501" t="s">
        <v>23493</v>
      </c>
    </row>
    <row r="1502" spans="1:36" x14ac:dyDescent="0.2">
      <c r="A1502" t="str">
        <f>TRIM(PROPER((assembly_staff_import[[#This Row],[First MI Name via NAME_SOURCE_KEY TEXT]]&amp;" "&amp;assembly_staff_import[[#This Row],[Last Name via NAME_SOURCE_KEY TEXT]]&amp;" "&amp;assembly_staff_import[[#This Row],[Suffix via NAME_SOURCE_KEY]])))</f>
        <v>Emily C Markowitz</v>
      </c>
      <c r="B1502" t="str">
        <f>TRIM(CONCATENATE(TRIM(assembly_staff_import[[#This Row],[Full Name]]), ", ", assembly_staff_import[[#This Row],[Title]]))</f>
        <v>Emily C Markowitz, Community Liaison</v>
      </c>
      <c r="C1502" t="e">
        <f>assembly_staff_import[[#This Row],[Vlookup_groups]]</f>
        <v>#REF!</v>
      </c>
      <c r="D1502" t="str">
        <f>IF(assembly_staff_import[[#This Row],[Legislative Staff Type]]="Personal",assembly_staff_import[[#This Row],[Formatted Personal Staff Office]],"")</f>
        <v>District Office</v>
      </c>
      <c r="E1502" t="s">
        <v>65</v>
      </c>
      <c r="F1502" s="19" t="s">
        <v>10913</v>
      </c>
      <c r="G1502" t="s">
        <v>67</v>
      </c>
      <c r="H1502" t="str">
        <f>TRIM(PROPER((assembly_staff_import[[#This Row],[Last Name via NAME_SOURCE_KEY TEXT]]&amp;" "&amp;assembly_staff_import[[#This Row],[Suffix via NAME_SOURCE_KEY]])))</f>
        <v>Markowitz</v>
      </c>
      <c r="I1502" t="str">
        <f>PROPER(assembly_staff_import[[#This Row],[JOB TITLE_SOURCE_KEY]])</f>
        <v xml:space="preserve">Community Liaison                          </v>
      </c>
      <c r="J1502" t="s">
        <v>72</v>
      </c>
      <c r="K1502" t="e">
        <f>IF(assembly_staff_import[[#This Row],[Legislative Staff Type]]="Personal",assembly_staff_import[[#This Row],[Vlookup Reports To Person]], "")</f>
        <v>#REF!</v>
      </c>
      <c r="L1502" t="str">
        <f>PROPER(assembly_staff_import[[#This Row],[First MI Name via NAME_SOURCE_KEY TEXT]])</f>
        <v xml:space="preserve"> Emily C</v>
      </c>
      <c r="M1502" t="s">
        <v>13278</v>
      </c>
      <c r="N1502" t="str">
        <f>LOWER(CONCATENATE(assembly_staff_import[[#This Row],[Last Name]],LEFT(assembly_staff_import[[#This Row],[First Name (no initial)]],1),"@nyassembly.gov"))</f>
        <v>markowitze@nyassembly.gov</v>
      </c>
      <c r="O1502" t="s">
        <v>30608</v>
      </c>
      <c r="P1502" t="e">
        <f>VLOOKUP(assembly_staff_import[[#This Row],[Full Name]],[3]!PEOPLE_March_20[#Data],1,0)</f>
        <v>#REF!</v>
      </c>
      <c r="Q1502" t="e">
        <f>VLOOKUP(assembly_staff_import[[#This Row],[Full Name]],[3]!Table17[#Data],3,0)</f>
        <v>#REF!</v>
      </c>
      <c r="R1502" t="e">
        <f>VLOOKUP(assembly_staff_import[[#This Row],[Formatted Works for Group]],[3]!Table7[#Data],1,0)</f>
        <v>#REF!</v>
      </c>
      <c r="S1502" t="e">
        <f>IF(assembly_staff_import[[#This Row],[Legislative Staff Type]]="Personal", assembly_staff_import[[#This Row],[Vlookup Works for Group]], assembly_staff_import[[#This Row],[Formatted Works for Group calc]]&amp;", Central Staff Office, Assembly")</f>
        <v>#REF!</v>
      </c>
      <c r="T1502" s="20" t="str">
        <f>TRIM(assembly_staff_import[[#This Row],[NAME_SOURCE_KEY]])</f>
        <v>MARKOWITZ, EMILY C</v>
      </c>
      <c r="U1502" t="s">
        <v>30609</v>
      </c>
      <c r="V1502" t="s">
        <v>30610</v>
      </c>
      <c r="W1502" t="s">
        <v>30611</v>
      </c>
      <c r="Y1502"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502" t="s">
        <v>30589</v>
      </c>
      <c r="AA1502" t="e">
        <f>VLOOKUP(assembly_staff_import[[#This Row],[Formatted and corrected Works for Group Text]],[3]!Table4[#Data],1,0)</f>
        <v>#REF!</v>
      </c>
      <c r="AB1502" t="e">
        <f>VLOOKUP(assembly_staff_import[[#This Row],[Formatted and corrected Works for Group Text]],[3]!Table5[#Data],2,0)</f>
        <v>#REF!</v>
      </c>
      <c r="AC1502" t="str">
        <f>IF(TRIM(assembly_staff_import[[#This Row],[PUBLIC INFO ADDR_SOURCE_KEY]])="CAPITOL, ALBANY", "Legislative / Capitol Office", "District Office")</f>
        <v>District Office</v>
      </c>
      <c r="AD1502" t="s">
        <v>30590</v>
      </c>
      <c r="AE1502" t="s">
        <v>30591</v>
      </c>
      <c r="AF1502" t="str">
        <f t="shared" si="78"/>
        <v xml:space="preserve">A28 </v>
      </c>
      <c r="AG1502" t="s">
        <v>30592</v>
      </c>
      <c r="AH1502" t="s">
        <v>30612</v>
      </c>
      <c r="AI1502" t="s">
        <v>23692</v>
      </c>
      <c r="AJ1502" t="s">
        <v>30594</v>
      </c>
    </row>
    <row r="1503" spans="1:36" x14ac:dyDescent="0.2">
      <c r="A1503" t="str">
        <f>TRIM(PROPER((assembly_staff_import[[#This Row],[First MI Name via NAME_SOURCE_KEY TEXT]]&amp;" "&amp;assembly_staff_import[[#This Row],[Last Name via NAME_SOURCE_KEY TEXT]]&amp;" "&amp;assembly_staff_import[[#This Row],[Suffix via NAME_SOURCE_KEY]])))</f>
        <v>Gabrielle Dann-Allel</v>
      </c>
      <c r="B1503" t="str">
        <f>TRIM(CONCATENATE(TRIM(assembly_staff_import[[#This Row],[Full Name]]), ", ", assembly_staff_import[[#This Row],[Title]]))</f>
        <v>Gabrielle Dann-Allel, Community Liaison</v>
      </c>
      <c r="C1503" t="e">
        <f>assembly_staff_import[[#This Row],[Vlookup_groups]]</f>
        <v>#REF!</v>
      </c>
      <c r="D1503" t="str">
        <f>IF(assembly_staff_import[[#This Row],[Legislative Staff Type]]="Personal",assembly_staff_import[[#This Row],[Formatted Personal Staff Office]],"")</f>
        <v>District Office</v>
      </c>
      <c r="E1503" t="s">
        <v>65</v>
      </c>
      <c r="F1503" s="19" t="s">
        <v>10913</v>
      </c>
      <c r="G1503" t="s">
        <v>67</v>
      </c>
      <c r="H1503" t="str">
        <f>TRIM(PROPER((assembly_staff_import[[#This Row],[Last Name via NAME_SOURCE_KEY TEXT]]&amp;" "&amp;assembly_staff_import[[#This Row],[Suffix via NAME_SOURCE_KEY]])))</f>
        <v>Dann-Allel</v>
      </c>
      <c r="I1503" t="str">
        <f>PROPER(assembly_staff_import[[#This Row],[JOB TITLE_SOURCE_KEY]])</f>
        <v xml:space="preserve">Community Liaison                          </v>
      </c>
      <c r="J1503" t="s">
        <v>72</v>
      </c>
      <c r="K1503" t="e">
        <f>IF(assembly_staff_import[[#This Row],[Legislative Staff Type]]="Personal",assembly_staff_import[[#This Row],[Vlookup Reports To Person]], "")</f>
        <v>#REF!</v>
      </c>
      <c r="L1503" t="str">
        <f>PROPER(assembly_staff_import[[#This Row],[First MI Name via NAME_SOURCE_KEY TEXT]])</f>
        <v xml:space="preserve"> Gabrielle</v>
      </c>
      <c r="M1503" t="s">
        <v>13200</v>
      </c>
      <c r="N1503" t="str">
        <f>LOWER(CONCATENATE(assembly_staff_import[[#This Row],[Last Name]],LEFT(assembly_staff_import[[#This Row],[First Name (no initial)]],1),"@nyassembly.gov"))</f>
        <v>dann-allelg@nyassembly.gov</v>
      </c>
      <c r="O1503" t="s">
        <v>13202</v>
      </c>
      <c r="P1503" t="e">
        <f>VLOOKUP(assembly_staff_import[[#This Row],[Full Name]],[3]!PEOPLE_March_20[#Data],1,0)</f>
        <v>#REF!</v>
      </c>
      <c r="Q1503" t="e">
        <f>VLOOKUP(assembly_staff_import[[#This Row],[Full Name]],[3]!Table17[#Data],3,0)</f>
        <v>#REF!</v>
      </c>
      <c r="R1503" t="e">
        <f>VLOOKUP(assembly_staff_import[[#This Row],[Formatted Works for Group]],[3]!Table7[#Data],1,0)</f>
        <v>#REF!</v>
      </c>
      <c r="S1503" t="e">
        <f>IF(assembly_staff_import[[#This Row],[Legislative Staff Type]]="Personal", assembly_staff_import[[#This Row],[Vlookup Works for Group]], assembly_staff_import[[#This Row],[Formatted Works for Group calc]]&amp;", Central Staff Office, Assembly")</f>
        <v>#REF!</v>
      </c>
      <c r="T1503" s="20" t="str">
        <f>TRIM(assembly_staff_import[[#This Row],[NAME_SOURCE_KEY]])</f>
        <v>DANN-ALLEL, GABRIELLE</v>
      </c>
      <c r="U1503" t="s">
        <v>30613</v>
      </c>
      <c r="V1503" t="s">
        <v>30614</v>
      </c>
      <c r="W1503" t="s">
        <v>30615</v>
      </c>
      <c r="Y1503"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503" t="s">
        <v>30589</v>
      </c>
      <c r="AA1503" t="e">
        <f>VLOOKUP(assembly_staff_import[[#This Row],[Formatted and corrected Works for Group Text]],[3]!Table4[#Data],1,0)</f>
        <v>#REF!</v>
      </c>
      <c r="AB1503" t="e">
        <f>VLOOKUP(assembly_staff_import[[#This Row],[Formatted and corrected Works for Group Text]],[3]!Table5[#Data],2,0)</f>
        <v>#REF!</v>
      </c>
      <c r="AC1503" t="str">
        <f>IF(TRIM(assembly_staff_import[[#This Row],[PUBLIC INFO ADDR_SOURCE_KEY]])="CAPITOL, ALBANY", "Legislative / Capitol Office", "District Office")</f>
        <v>District Office</v>
      </c>
      <c r="AD1503" t="s">
        <v>30590</v>
      </c>
      <c r="AE1503" t="s">
        <v>30591</v>
      </c>
      <c r="AF1503" t="str">
        <f t="shared" si="78"/>
        <v xml:space="preserve">A28 </v>
      </c>
      <c r="AG1503" t="s">
        <v>30592</v>
      </c>
      <c r="AH1503" t="s">
        <v>30616</v>
      </c>
      <c r="AI1503" t="s">
        <v>23692</v>
      </c>
      <c r="AJ1503" t="s">
        <v>30617</v>
      </c>
    </row>
    <row r="1504" spans="1:36" x14ac:dyDescent="0.2">
      <c r="A1504" t="str">
        <f>TRIM(PROPER((assembly_staff_import[[#This Row],[First MI Name via NAME_SOURCE_KEY TEXT]]&amp;" "&amp;assembly_staff_import[[#This Row],[Last Name via NAME_SOURCE_KEY TEXT]]&amp;" "&amp;assembly_staff_import[[#This Row],[Suffix via NAME_SOURCE_KEY]])))</f>
        <v>Helen Dong</v>
      </c>
      <c r="B1504" t="str">
        <f>TRIM(CONCATENATE(TRIM(assembly_staff_import[[#This Row],[Full Name]]), ", ", assembly_staff_import[[#This Row],[Title]]))</f>
        <v>Helen Dong, Research Assoc</v>
      </c>
      <c r="C1504" t="e">
        <f>assembly_staff_import[[#This Row],[Vlookup_groups]]</f>
        <v>#REF!</v>
      </c>
      <c r="D1504" t="str">
        <f>IF(assembly_staff_import[[#This Row],[Legislative Staff Type]]="Personal",assembly_staff_import[[#This Row],[Formatted Personal Staff Office]],"")</f>
        <v>Legislative / Capitol Office</v>
      </c>
      <c r="E1504" t="s">
        <v>65</v>
      </c>
      <c r="F1504" s="19" t="s">
        <v>10913</v>
      </c>
      <c r="G1504" t="s">
        <v>67</v>
      </c>
      <c r="H1504" t="str">
        <f>TRIM(PROPER((assembly_staff_import[[#This Row],[Last Name via NAME_SOURCE_KEY TEXT]]&amp;" "&amp;assembly_staff_import[[#This Row],[Suffix via NAME_SOURCE_KEY]])))</f>
        <v>Dong</v>
      </c>
      <c r="I1504" t="str">
        <f>PROPER(assembly_staff_import[[#This Row],[JOB TITLE_SOURCE_KEY]])</f>
        <v xml:space="preserve">Research Assoc                             </v>
      </c>
      <c r="J1504" t="s">
        <v>72</v>
      </c>
      <c r="K1504" t="e">
        <f>IF(assembly_staff_import[[#This Row],[Legislative Staff Type]]="Personal",assembly_staff_import[[#This Row],[Vlookup Reports To Person]], "")</f>
        <v>#REF!</v>
      </c>
      <c r="L1504" t="str">
        <f>PROPER(assembly_staff_import[[#This Row],[First MI Name via NAME_SOURCE_KEY TEXT]])</f>
        <v xml:space="preserve"> Helen</v>
      </c>
      <c r="M1504" t="s">
        <v>20331</v>
      </c>
      <c r="N1504" t="str">
        <f>LOWER(CONCATENATE(assembly_staff_import[[#This Row],[Last Name]],LEFT(assembly_staff_import[[#This Row],[First Name (no initial)]],1),"@nyassembly.gov"))</f>
        <v>dongh@nyassembly.gov</v>
      </c>
      <c r="O1504" t="s">
        <v>7750</v>
      </c>
      <c r="P1504" t="e">
        <f>VLOOKUP(assembly_staff_import[[#This Row],[Full Name]],[3]!PEOPLE_March_20[#Data],1,0)</f>
        <v>#REF!</v>
      </c>
      <c r="Q1504" t="e">
        <f>VLOOKUP(assembly_staff_import[[#This Row],[Full Name]],[3]!Table17[#Data],3,0)</f>
        <v>#REF!</v>
      </c>
      <c r="R1504" t="e">
        <f>VLOOKUP(assembly_staff_import[[#This Row],[Formatted Works for Group]],[3]!Table7[#Data],1,0)</f>
        <v>#REF!</v>
      </c>
      <c r="S1504" t="e">
        <f>IF(assembly_staff_import[[#This Row],[Legislative Staff Type]]="Personal", assembly_staff_import[[#This Row],[Vlookup Works for Group]], assembly_staff_import[[#This Row],[Formatted Works for Group calc]]&amp;", Central Staff Office, Assembly")</f>
        <v>#REF!</v>
      </c>
      <c r="T1504" s="20" t="str">
        <f>TRIM(assembly_staff_import[[#This Row],[NAME_SOURCE_KEY]])</f>
        <v>DONG, HELEN</v>
      </c>
      <c r="U1504" t="s">
        <v>30618</v>
      </c>
      <c r="V1504" t="s">
        <v>30619</v>
      </c>
      <c r="W1504" t="s">
        <v>30620</v>
      </c>
      <c r="Y1504"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504" t="s">
        <v>30589</v>
      </c>
      <c r="AA1504" t="e">
        <f>VLOOKUP(assembly_staff_import[[#This Row],[Formatted and corrected Works for Group Text]],[3]!Table4[#Data],1,0)</f>
        <v>#REF!</v>
      </c>
      <c r="AB1504" t="e">
        <f>VLOOKUP(assembly_staff_import[[#This Row],[Formatted and corrected Works for Group Text]],[3]!Table5[#Data],2,0)</f>
        <v>#REF!</v>
      </c>
      <c r="AC1504" t="str">
        <f>IF(TRIM(assembly_staff_import[[#This Row],[PUBLIC INFO ADDR_SOURCE_KEY]])="CAPITOL, ALBANY", "Legislative / Capitol Office", "District Office")</f>
        <v>Legislative / Capitol Office</v>
      </c>
      <c r="AD1504" t="s">
        <v>30590</v>
      </c>
      <c r="AE1504" t="s">
        <v>30591</v>
      </c>
      <c r="AF1504" t="str">
        <f t="shared" si="78"/>
        <v xml:space="preserve">A28 </v>
      </c>
      <c r="AG1504" t="s">
        <v>30592</v>
      </c>
      <c r="AH1504" t="s">
        <v>30621</v>
      </c>
      <c r="AI1504" t="s">
        <v>30622</v>
      </c>
      <c r="AJ1504" t="s">
        <v>23493</v>
      </c>
    </row>
    <row r="1505" spans="1:36" x14ac:dyDescent="0.2">
      <c r="A1505" t="str">
        <f>TRIM(PROPER((assembly_staff_import[[#This Row],[First MI Name via NAME_SOURCE_KEY TEXT]]&amp;" "&amp;assembly_staff_import[[#This Row],[Last Name via NAME_SOURCE_KEY TEXT]]&amp;" "&amp;assembly_staff_import[[#This Row],[Suffix via NAME_SOURCE_KEY]])))</f>
        <v>Kathryn F Curren</v>
      </c>
      <c r="B1505" t="str">
        <f>TRIM(CONCATENATE(TRIM(assembly_staff_import[[#This Row],[Full Name]]), ", ", assembly_staff_import[[#This Row],[Title]]))</f>
        <v>Kathryn F Curren, Committee Clerk</v>
      </c>
      <c r="C1505" t="e">
        <f>assembly_staff_import[[#This Row],[Vlookup_groups]]</f>
        <v>#REF!</v>
      </c>
      <c r="D1505" t="str">
        <f>IF(assembly_staff_import[[#This Row],[Legislative Staff Type]]="Personal",assembly_staff_import[[#This Row],[Formatted Personal Staff Office]],"")</f>
        <v>Legislative / Capitol Office</v>
      </c>
      <c r="E1505" t="s">
        <v>65</v>
      </c>
      <c r="F1505" s="19" t="s">
        <v>10913</v>
      </c>
      <c r="G1505" t="s">
        <v>67</v>
      </c>
      <c r="H1505" t="str">
        <f>TRIM(PROPER((assembly_staff_import[[#This Row],[Last Name via NAME_SOURCE_KEY TEXT]]&amp;" "&amp;assembly_staff_import[[#This Row],[Suffix via NAME_SOURCE_KEY]])))</f>
        <v>Curren</v>
      </c>
      <c r="I1505" t="str">
        <f>PROPER(assembly_staff_import[[#This Row],[JOB TITLE_SOURCE_KEY]])</f>
        <v xml:space="preserve">Committee Clerk                            </v>
      </c>
      <c r="J1505" t="s">
        <v>72</v>
      </c>
      <c r="K1505" t="e">
        <f>IF(assembly_staff_import[[#This Row],[Legislative Staff Type]]="Personal",assembly_staff_import[[#This Row],[Vlookup Reports To Person]], "")</f>
        <v>#REF!</v>
      </c>
      <c r="L1505" t="str">
        <f>PROPER(assembly_staff_import[[#This Row],[First MI Name via NAME_SOURCE_KEY TEXT]])</f>
        <v xml:space="preserve"> Kathryn F</v>
      </c>
      <c r="M1505" t="s">
        <v>15388</v>
      </c>
      <c r="N1505" t="str">
        <f>LOWER(CONCATENATE(assembly_staff_import[[#This Row],[Last Name]],LEFT(assembly_staff_import[[#This Row],[First Name (no initial)]],1),"@nyassembly.gov"))</f>
        <v>currenk@nyassembly.gov</v>
      </c>
      <c r="O1505" t="s">
        <v>24491</v>
      </c>
      <c r="P1505" t="e">
        <f>VLOOKUP(assembly_staff_import[[#This Row],[Full Name]],[3]!PEOPLE_March_20[#Data],1,0)</f>
        <v>#REF!</v>
      </c>
      <c r="Q1505" t="e">
        <f>VLOOKUP(assembly_staff_import[[#This Row],[Full Name]],[3]!Table17[#Data],3,0)</f>
        <v>#REF!</v>
      </c>
      <c r="R1505" t="e">
        <f>VLOOKUP(assembly_staff_import[[#This Row],[Formatted Works for Group]],[3]!Table7[#Data],1,0)</f>
        <v>#REF!</v>
      </c>
      <c r="S1505" t="e">
        <f>IF(assembly_staff_import[[#This Row],[Legislative Staff Type]]="Personal", assembly_staff_import[[#This Row],[Vlookup Works for Group]], assembly_staff_import[[#This Row],[Formatted Works for Group calc]]&amp;", Central Staff Office, Assembly")</f>
        <v>#REF!</v>
      </c>
      <c r="T1505" s="20" t="str">
        <f>TRIM(assembly_staff_import[[#This Row],[NAME_SOURCE_KEY]])</f>
        <v>CURREN, KATHRYN F</v>
      </c>
      <c r="U1505" t="s">
        <v>30623</v>
      </c>
      <c r="V1505" t="s">
        <v>30624</v>
      </c>
      <c r="W1505" t="s">
        <v>30625</v>
      </c>
      <c r="Y1505"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505" t="s">
        <v>30589</v>
      </c>
      <c r="AA1505" t="e">
        <f>VLOOKUP(assembly_staff_import[[#This Row],[Formatted and corrected Works for Group Text]],[3]!Table4[#Data],1,0)</f>
        <v>#REF!</v>
      </c>
      <c r="AB1505" t="e">
        <f>VLOOKUP(assembly_staff_import[[#This Row],[Formatted and corrected Works for Group Text]],[3]!Table5[#Data],2,0)</f>
        <v>#REF!</v>
      </c>
      <c r="AC1505" t="str">
        <f>IF(TRIM(assembly_staff_import[[#This Row],[PUBLIC INFO ADDR_SOURCE_KEY]])="CAPITOL, ALBANY", "Legislative / Capitol Office", "District Office")</f>
        <v>Legislative / Capitol Office</v>
      </c>
      <c r="AD1505" t="s">
        <v>30590</v>
      </c>
      <c r="AE1505" t="s">
        <v>30591</v>
      </c>
      <c r="AF1505" t="str">
        <f t="shared" si="78"/>
        <v xml:space="preserve">A28 </v>
      </c>
      <c r="AG1505" t="s">
        <v>30592</v>
      </c>
      <c r="AH1505" t="s">
        <v>30626</v>
      </c>
      <c r="AI1505" t="s">
        <v>24741</v>
      </c>
      <c r="AJ1505" t="s">
        <v>23493</v>
      </c>
    </row>
    <row r="1506" spans="1:36" x14ac:dyDescent="0.2">
      <c r="A1506" t="str">
        <f>TRIM(PROPER((assembly_staff_import[[#This Row],[First MI Name via NAME_SOURCE_KEY TEXT]]&amp;" "&amp;assembly_staff_import[[#This Row],[Last Name via NAME_SOURCE_KEY TEXT]]&amp;" "&amp;assembly_staff_import[[#This Row],[Suffix via NAME_SOURCE_KEY]])))</f>
        <v>Kayleigh B Metviner</v>
      </c>
      <c r="B1506" t="str">
        <f>TRIM(CONCATENATE(TRIM(assembly_staff_import[[#This Row],[Full Name]]), ", ", assembly_staff_import[[#This Row],[Title]]))</f>
        <v>Kayleigh B Metviner, Legis Aide</v>
      </c>
      <c r="C1506" t="e">
        <f>assembly_staff_import[[#This Row],[Vlookup_groups]]</f>
        <v>#REF!</v>
      </c>
      <c r="D1506" t="str">
        <f>IF(assembly_staff_import[[#This Row],[Legislative Staff Type]]="Personal",assembly_staff_import[[#This Row],[Formatted Personal Staff Office]],"")</f>
        <v>Legislative / Capitol Office</v>
      </c>
      <c r="E1506" t="s">
        <v>65</v>
      </c>
      <c r="F1506" s="19" t="s">
        <v>10913</v>
      </c>
      <c r="G1506" t="s">
        <v>67</v>
      </c>
      <c r="H1506" t="str">
        <f>TRIM(PROPER((assembly_staff_import[[#This Row],[Last Name via NAME_SOURCE_KEY TEXT]]&amp;" "&amp;assembly_staff_import[[#This Row],[Suffix via NAME_SOURCE_KEY]])))</f>
        <v>Metviner</v>
      </c>
      <c r="I1506" t="str">
        <f>PROPER(assembly_staff_import[[#This Row],[JOB TITLE_SOURCE_KEY]])</f>
        <v xml:space="preserve">Legis Aide                                 </v>
      </c>
      <c r="J1506" t="s">
        <v>72</v>
      </c>
      <c r="K1506" t="e">
        <f>IF(assembly_staff_import[[#This Row],[Legislative Staff Type]]="Personal",assembly_staff_import[[#This Row],[Vlookup Reports To Person]], "")</f>
        <v>#REF!</v>
      </c>
      <c r="L1506" t="str">
        <f>PROPER(assembly_staff_import[[#This Row],[First MI Name via NAME_SOURCE_KEY TEXT]])</f>
        <v xml:space="preserve"> Kayleigh B</v>
      </c>
      <c r="M1506" t="s">
        <v>12600</v>
      </c>
      <c r="N1506" t="str">
        <f>LOWER(CONCATENATE(assembly_staff_import[[#This Row],[Last Name]],LEFT(assembly_staff_import[[#This Row],[First Name (no initial)]],1),"@nyassembly.gov"))</f>
        <v>metvinerk@nyassembly.gov</v>
      </c>
      <c r="O1506" t="s">
        <v>30627</v>
      </c>
      <c r="P1506" t="e">
        <f>VLOOKUP(assembly_staff_import[[#This Row],[Full Name]],[3]!PEOPLE_March_20[#Data],1,0)</f>
        <v>#REF!</v>
      </c>
      <c r="Q1506" t="e">
        <f>VLOOKUP(assembly_staff_import[[#This Row],[Full Name]],[3]!Table17[#Data],3,0)</f>
        <v>#REF!</v>
      </c>
      <c r="R1506" t="e">
        <f>VLOOKUP(assembly_staff_import[[#This Row],[Formatted Works for Group]],[3]!Table7[#Data],1,0)</f>
        <v>#REF!</v>
      </c>
      <c r="S1506" t="e">
        <f>IF(assembly_staff_import[[#This Row],[Legislative Staff Type]]="Personal", assembly_staff_import[[#This Row],[Vlookup Works for Group]], assembly_staff_import[[#This Row],[Formatted Works for Group calc]]&amp;", Central Staff Office, Assembly")</f>
        <v>#REF!</v>
      </c>
      <c r="T1506" s="20" t="str">
        <f>TRIM(assembly_staff_import[[#This Row],[NAME_SOURCE_KEY]])</f>
        <v>METVINER, KAYLEIGH B</v>
      </c>
      <c r="U1506" t="s">
        <v>30628</v>
      </c>
      <c r="V1506" t="s">
        <v>30629</v>
      </c>
      <c r="W1506" t="s">
        <v>30630</v>
      </c>
      <c r="Y1506"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506" t="s">
        <v>30589</v>
      </c>
      <c r="AA1506" t="e">
        <f>VLOOKUP(assembly_staff_import[[#This Row],[Formatted and corrected Works for Group Text]],[3]!Table4[#Data],1,0)</f>
        <v>#REF!</v>
      </c>
      <c r="AB1506" t="e">
        <f>VLOOKUP(assembly_staff_import[[#This Row],[Formatted and corrected Works for Group Text]],[3]!Table5[#Data],2,0)</f>
        <v>#REF!</v>
      </c>
      <c r="AC1506" t="str">
        <f>IF(TRIM(assembly_staff_import[[#This Row],[PUBLIC INFO ADDR_SOURCE_KEY]])="CAPITOL, ALBANY", "Legislative / Capitol Office", "District Office")</f>
        <v>Legislative / Capitol Office</v>
      </c>
      <c r="AD1506" t="s">
        <v>30590</v>
      </c>
      <c r="AE1506" t="s">
        <v>30591</v>
      </c>
      <c r="AF1506" t="str">
        <f t="shared" si="78"/>
        <v xml:space="preserve">A28 </v>
      </c>
      <c r="AG1506" t="s">
        <v>30592</v>
      </c>
      <c r="AH1506" t="s">
        <v>30631</v>
      </c>
      <c r="AI1506" t="s">
        <v>23600</v>
      </c>
      <c r="AJ1506" t="s">
        <v>23493</v>
      </c>
    </row>
    <row r="1507" spans="1:36" x14ac:dyDescent="0.2">
      <c r="A1507" t="str">
        <f>TRIM(PROPER((assembly_staff_import[[#This Row],[First MI Name via NAME_SOURCE_KEY TEXT]]&amp;" "&amp;assembly_staff_import[[#This Row],[Last Name via NAME_SOURCE_KEY TEXT]]&amp;" "&amp;assembly_staff_import[[#This Row],[Suffix via NAME_SOURCE_KEY]])))</f>
        <v>Maria N Guzman</v>
      </c>
      <c r="B1507" t="str">
        <f>TRIM(CONCATENATE(TRIM(assembly_staff_import[[#This Row],[Full Name]]), ", ", assembly_staff_import[[#This Row],[Title]]))</f>
        <v>Maria N Guzman, Constituent Svc Mgr</v>
      </c>
      <c r="C1507" t="e">
        <f>assembly_staff_import[[#This Row],[Vlookup_groups]]</f>
        <v>#REF!</v>
      </c>
      <c r="D1507" t="str">
        <f>IF(assembly_staff_import[[#This Row],[Legislative Staff Type]]="Personal",assembly_staff_import[[#This Row],[Formatted Personal Staff Office]],"")</f>
        <v>District Office</v>
      </c>
      <c r="E1507" t="s">
        <v>65</v>
      </c>
      <c r="F1507" s="19" t="s">
        <v>10913</v>
      </c>
      <c r="G1507" t="s">
        <v>67</v>
      </c>
      <c r="H1507" t="str">
        <f>TRIM(PROPER((assembly_staff_import[[#This Row],[Last Name via NAME_SOURCE_KEY TEXT]]&amp;" "&amp;assembly_staff_import[[#This Row],[Suffix via NAME_SOURCE_KEY]])))</f>
        <v>Guzman</v>
      </c>
      <c r="I1507" t="str">
        <f>PROPER(assembly_staff_import[[#This Row],[JOB TITLE_SOURCE_KEY]])</f>
        <v xml:space="preserve">Constituent Svc Mgr                        </v>
      </c>
      <c r="J1507" t="s">
        <v>72</v>
      </c>
      <c r="K1507" t="e">
        <f>IF(assembly_staff_import[[#This Row],[Legislative Staff Type]]="Personal",assembly_staff_import[[#This Row],[Vlookup Reports To Person]], "")</f>
        <v>#REF!</v>
      </c>
      <c r="L1507" t="str">
        <f>PROPER(assembly_staff_import[[#This Row],[First MI Name via NAME_SOURCE_KEY TEXT]])</f>
        <v xml:space="preserve"> Maria N</v>
      </c>
      <c r="M1507" t="s">
        <v>20274</v>
      </c>
      <c r="N1507" t="str">
        <f>LOWER(CONCATENATE(assembly_staff_import[[#This Row],[Last Name]],LEFT(assembly_staff_import[[#This Row],[First Name (no initial)]],1),"@nyassembly.gov"))</f>
        <v>guzmanm@nyassembly.gov</v>
      </c>
      <c r="O1507" t="s">
        <v>2763</v>
      </c>
      <c r="P1507" t="e">
        <f>VLOOKUP(assembly_staff_import[[#This Row],[Full Name]],[3]!PEOPLE_March_20[#Data],1,0)</f>
        <v>#REF!</v>
      </c>
      <c r="Q1507" t="e">
        <f>VLOOKUP(assembly_staff_import[[#This Row],[Full Name]],[3]!Table17[#Data],3,0)</f>
        <v>#REF!</v>
      </c>
      <c r="R1507" t="e">
        <f>VLOOKUP(assembly_staff_import[[#This Row],[Formatted Works for Group]],[3]!Table7[#Data],1,0)</f>
        <v>#REF!</v>
      </c>
      <c r="S1507" t="e">
        <f>IF(assembly_staff_import[[#This Row],[Legislative Staff Type]]="Personal", assembly_staff_import[[#This Row],[Vlookup Works for Group]], assembly_staff_import[[#This Row],[Formatted Works for Group calc]]&amp;", Central Staff Office, Assembly")</f>
        <v>#REF!</v>
      </c>
      <c r="T1507" s="20" t="str">
        <f>TRIM(assembly_staff_import[[#This Row],[NAME_SOURCE_KEY]])</f>
        <v>GUZMAN, MARIA N</v>
      </c>
      <c r="U1507" t="s">
        <v>30632</v>
      </c>
      <c r="V1507" t="s">
        <v>30633</v>
      </c>
      <c r="W1507" t="s">
        <v>30634</v>
      </c>
      <c r="Y1507"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507" t="s">
        <v>30589</v>
      </c>
      <c r="AA1507" t="e">
        <f>VLOOKUP(assembly_staff_import[[#This Row],[Formatted and corrected Works for Group Text]],[3]!Table4[#Data],1,0)</f>
        <v>#REF!</v>
      </c>
      <c r="AB1507" t="e">
        <f>VLOOKUP(assembly_staff_import[[#This Row],[Formatted and corrected Works for Group Text]],[3]!Table5[#Data],2,0)</f>
        <v>#REF!</v>
      </c>
      <c r="AC1507" t="str">
        <f>IF(TRIM(assembly_staff_import[[#This Row],[PUBLIC INFO ADDR_SOURCE_KEY]])="CAPITOL, ALBANY", "Legislative / Capitol Office", "District Office")</f>
        <v>District Office</v>
      </c>
      <c r="AD1507" t="s">
        <v>30590</v>
      </c>
      <c r="AE1507" t="s">
        <v>30591</v>
      </c>
      <c r="AF1507" t="str">
        <f t="shared" si="78"/>
        <v xml:space="preserve">A28 </v>
      </c>
      <c r="AG1507" t="s">
        <v>30592</v>
      </c>
      <c r="AH1507" t="s">
        <v>30635</v>
      </c>
      <c r="AI1507" t="s">
        <v>23594</v>
      </c>
      <c r="AJ1507" t="s">
        <v>30617</v>
      </c>
    </row>
    <row r="1508" spans="1:36" x14ac:dyDescent="0.2">
      <c r="A1508" t="str">
        <f>TRIM(PROPER((assembly_staff_import[[#This Row],[First MI Name via NAME_SOURCE_KEY TEXT]]&amp;" "&amp;assembly_staff_import[[#This Row],[Last Name via NAME_SOURCE_KEY TEXT]]&amp;" "&amp;assembly_staff_import[[#This Row],[Suffix via NAME_SOURCE_KEY]])))</f>
        <v>Martin A Algaze</v>
      </c>
      <c r="B1508" t="str">
        <f>TRIM(CONCATENATE(TRIM(assembly_staff_import[[#This Row],[Full Name]]), ", ", assembly_staff_import[[#This Row],[Title]]))</f>
        <v>Martin A Algaze, Spec Asst-Comm Relat</v>
      </c>
      <c r="C1508" t="e">
        <f>assembly_staff_import[[#This Row],[Vlookup_groups]]</f>
        <v>#REF!</v>
      </c>
      <c r="D1508" t="str">
        <f>IF(assembly_staff_import[[#This Row],[Legislative Staff Type]]="Personal",assembly_staff_import[[#This Row],[Formatted Personal Staff Office]],"")</f>
        <v>District Office</v>
      </c>
      <c r="E1508" t="s">
        <v>65</v>
      </c>
      <c r="F1508" s="19" t="s">
        <v>10913</v>
      </c>
      <c r="G1508" t="s">
        <v>67</v>
      </c>
      <c r="H1508" t="str">
        <f>TRIM(PROPER((assembly_staff_import[[#This Row],[Last Name via NAME_SOURCE_KEY TEXT]]&amp;" "&amp;assembly_staff_import[[#This Row],[Suffix via NAME_SOURCE_KEY]])))</f>
        <v>Algaze</v>
      </c>
      <c r="I1508" t="str">
        <f>PROPER(assembly_staff_import[[#This Row],[JOB TITLE_SOURCE_KEY]])</f>
        <v xml:space="preserve">Spec Asst-Comm Relat                       </v>
      </c>
      <c r="J1508" t="s">
        <v>72</v>
      </c>
      <c r="K1508" t="e">
        <f>IF(assembly_staff_import[[#This Row],[Legislative Staff Type]]="Personal",assembly_staff_import[[#This Row],[Vlookup Reports To Person]], "")</f>
        <v>#REF!</v>
      </c>
      <c r="L1508" t="str">
        <f>PROPER(assembly_staff_import[[#This Row],[First MI Name via NAME_SOURCE_KEY TEXT]])</f>
        <v xml:space="preserve"> Martin A</v>
      </c>
      <c r="M1508" t="s">
        <v>20371</v>
      </c>
      <c r="N1508" t="str">
        <f>LOWER(CONCATENATE(assembly_staff_import[[#This Row],[Last Name]],LEFT(assembly_staff_import[[#This Row],[First Name (no initial)]],1),"@nyassembly.gov"))</f>
        <v>algazem@nyassembly.gov</v>
      </c>
      <c r="O1508" t="s">
        <v>2092</v>
      </c>
      <c r="P1508" t="e">
        <f>VLOOKUP(assembly_staff_import[[#This Row],[Full Name]],[3]!PEOPLE_March_20[#Data],1,0)</f>
        <v>#REF!</v>
      </c>
      <c r="Q1508" t="e">
        <f>VLOOKUP(assembly_staff_import[[#This Row],[Full Name]],[3]!Table17[#Data],3,0)</f>
        <v>#REF!</v>
      </c>
      <c r="R1508" t="e">
        <f>VLOOKUP(assembly_staff_import[[#This Row],[Formatted Works for Group]],[3]!Table7[#Data],1,0)</f>
        <v>#REF!</v>
      </c>
      <c r="S1508" t="e">
        <f>IF(assembly_staff_import[[#This Row],[Legislative Staff Type]]="Personal", assembly_staff_import[[#This Row],[Vlookup Works for Group]], assembly_staff_import[[#This Row],[Formatted Works for Group calc]]&amp;", Central Staff Office, Assembly")</f>
        <v>#REF!</v>
      </c>
      <c r="T1508" s="20" t="str">
        <f>TRIM(assembly_staff_import[[#This Row],[NAME_SOURCE_KEY]])</f>
        <v>ALGAZE, MARTIN A</v>
      </c>
      <c r="U1508" t="s">
        <v>30636</v>
      </c>
      <c r="V1508" t="s">
        <v>30637</v>
      </c>
      <c r="W1508" t="s">
        <v>30638</v>
      </c>
      <c r="Y1508"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508" t="s">
        <v>30589</v>
      </c>
      <c r="AA1508" t="e">
        <f>VLOOKUP(assembly_staff_import[[#This Row],[Formatted and corrected Works for Group Text]],[3]!Table4[#Data],1,0)</f>
        <v>#REF!</v>
      </c>
      <c r="AB1508" t="e">
        <f>VLOOKUP(assembly_staff_import[[#This Row],[Formatted and corrected Works for Group Text]],[3]!Table5[#Data],2,0)</f>
        <v>#REF!</v>
      </c>
      <c r="AC1508" t="str">
        <f>IF(TRIM(assembly_staff_import[[#This Row],[PUBLIC INFO ADDR_SOURCE_KEY]])="CAPITOL, ALBANY", "Legislative / Capitol Office", "District Office")</f>
        <v>District Office</v>
      </c>
      <c r="AD1508" t="s">
        <v>30590</v>
      </c>
      <c r="AE1508" t="s">
        <v>30591</v>
      </c>
      <c r="AF1508" t="str">
        <f t="shared" si="78"/>
        <v xml:space="preserve">A28 </v>
      </c>
      <c r="AG1508" t="s">
        <v>30592</v>
      </c>
      <c r="AH1508" t="s">
        <v>30639</v>
      </c>
      <c r="AI1508" t="s">
        <v>24758</v>
      </c>
      <c r="AJ1508" t="s">
        <v>30617</v>
      </c>
    </row>
    <row r="1509" spans="1:36" x14ac:dyDescent="0.2">
      <c r="A1509" t="str">
        <f>TRIM(PROPER((assembly_staff_import[[#This Row],[First MI Name via NAME_SOURCE_KEY TEXT]]&amp;" "&amp;assembly_staff_import[[#This Row],[Last Name via NAME_SOURCE_KEY TEXT]]&amp;" "&amp;assembly_staff_import[[#This Row],[Suffix via NAME_SOURCE_KEY]])))</f>
        <v>Mischa B Sogut</v>
      </c>
      <c r="B1509" t="str">
        <f>TRIM(CONCATENATE(TRIM(assembly_staff_import[[#This Row],[Full Name]]), ", ", assembly_staff_import[[#This Row],[Title]]))</f>
        <v>Mischa B Sogut, Legis Director</v>
      </c>
      <c r="C1509" t="e">
        <f>assembly_staff_import[[#This Row],[Vlookup_groups]]</f>
        <v>#REF!</v>
      </c>
      <c r="D1509" t="str">
        <f>IF(assembly_staff_import[[#This Row],[Legislative Staff Type]]="Personal",assembly_staff_import[[#This Row],[Formatted Personal Staff Office]],"")</f>
        <v>Legislative / Capitol Office</v>
      </c>
      <c r="E1509" t="s">
        <v>65</v>
      </c>
      <c r="F1509" s="19" t="s">
        <v>10913</v>
      </c>
      <c r="G1509" t="s">
        <v>67</v>
      </c>
      <c r="H1509" t="str">
        <f>TRIM(PROPER((assembly_staff_import[[#This Row],[Last Name via NAME_SOURCE_KEY TEXT]]&amp;" "&amp;assembly_staff_import[[#This Row],[Suffix via NAME_SOURCE_KEY]])))</f>
        <v>Sogut</v>
      </c>
      <c r="I1509" t="str">
        <f>PROPER(assembly_staff_import[[#This Row],[JOB TITLE_SOURCE_KEY]])</f>
        <v xml:space="preserve">Legis Director                             </v>
      </c>
      <c r="J1509" t="s">
        <v>72</v>
      </c>
      <c r="K1509" t="e">
        <f>IF(assembly_staff_import[[#This Row],[Legislative Staff Type]]="Personal",assembly_staff_import[[#This Row],[Vlookup Reports To Person]], "")</f>
        <v>#REF!</v>
      </c>
      <c r="L1509" t="str">
        <f>PROPER(assembly_staff_import[[#This Row],[First MI Name via NAME_SOURCE_KEY TEXT]])</f>
        <v xml:space="preserve"> Mischa B</v>
      </c>
      <c r="M1509" t="s">
        <v>20204</v>
      </c>
      <c r="N1509" t="str">
        <f>LOWER(CONCATENATE(assembly_staff_import[[#This Row],[Last Name]],LEFT(assembly_staff_import[[#This Row],[First Name (no initial)]],1),"@nyassembly.gov"))</f>
        <v>sogutm@nyassembly.gov</v>
      </c>
      <c r="O1509" t="s">
        <v>30640</v>
      </c>
      <c r="P1509" t="e">
        <f>VLOOKUP(assembly_staff_import[[#This Row],[Full Name]],[3]!PEOPLE_March_20[#Data],1,0)</f>
        <v>#REF!</v>
      </c>
      <c r="Q1509" t="e">
        <f>VLOOKUP(assembly_staff_import[[#This Row],[Full Name]],[3]!Table17[#Data],3,0)</f>
        <v>#REF!</v>
      </c>
      <c r="R1509" t="e">
        <f>VLOOKUP(assembly_staff_import[[#This Row],[Formatted Works for Group]],[3]!Table7[#Data],1,0)</f>
        <v>#REF!</v>
      </c>
      <c r="S1509" t="e">
        <f>IF(assembly_staff_import[[#This Row],[Legislative Staff Type]]="Personal", assembly_staff_import[[#This Row],[Vlookup Works for Group]], assembly_staff_import[[#This Row],[Formatted Works for Group calc]]&amp;", Central Staff Office, Assembly")</f>
        <v>#REF!</v>
      </c>
      <c r="T1509" s="20" t="str">
        <f>TRIM(assembly_staff_import[[#This Row],[NAME_SOURCE_KEY]])</f>
        <v>SOGUT, MISCHA B</v>
      </c>
      <c r="U1509" t="s">
        <v>30641</v>
      </c>
      <c r="V1509" t="s">
        <v>30642</v>
      </c>
      <c r="W1509" t="s">
        <v>30643</v>
      </c>
      <c r="Y1509"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509" t="s">
        <v>30589</v>
      </c>
      <c r="AA1509" t="e">
        <f>VLOOKUP(assembly_staff_import[[#This Row],[Formatted and corrected Works for Group Text]],[3]!Table4[#Data],1,0)</f>
        <v>#REF!</v>
      </c>
      <c r="AB1509" t="e">
        <f>VLOOKUP(assembly_staff_import[[#This Row],[Formatted and corrected Works for Group Text]],[3]!Table5[#Data],2,0)</f>
        <v>#REF!</v>
      </c>
      <c r="AC1509" t="str">
        <f>IF(TRIM(assembly_staff_import[[#This Row],[PUBLIC INFO ADDR_SOURCE_KEY]])="CAPITOL, ALBANY", "Legislative / Capitol Office", "District Office")</f>
        <v>Legislative / Capitol Office</v>
      </c>
      <c r="AD1509" t="s">
        <v>30590</v>
      </c>
      <c r="AE1509" t="s">
        <v>30591</v>
      </c>
      <c r="AF1509" t="str">
        <f t="shared" si="78"/>
        <v xml:space="preserve">A28 </v>
      </c>
      <c r="AG1509" t="s">
        <v>30592</v>
      </c>
      <c r="AH1509" t="s">
        <v>30644</v>
      </c>
      <c r="AI1509" t="s">
        <v>23492</v>
      </c>
      <c r="AJ1509" t="s">
        <v>23493</v>
      </c>
    </row>
    <row r="1510" spans="1:36" x14ac:dyDescent="0.2">
      <c r="A1510" t="str">
        <f>TRIM(PROPER((assembly_staff_import[[#This Row],[First MI Name via NAME_SOURCE_KEY TEXT]]&amp;" "&amp;assembly_staff_import[[#This Row],[Last Name via NAME_SOURCE_KEY TEXT]]&amp;" "&amp;assembly_staff_import[[#This Row],[Suffix via NAME_SOURCE_KEY]])))</f>
        <v>Monica J Miller</v>
      </c>
      <c r="B1510" t="str">
        <f>TRIM(CONCATENATE(TRIM(assembly_staff_import[[#This Row],[Full Name]]), ", ", assembly_staff_import[[#This Row],[Title]]))</f>
        <v>Monica J Miller, Sr Legis Assoc</v>
      </c>
      <c r="C1510" t="e">
        <f>assembly_staff_import[[#This Row],[Vlookup_groups]]</f>
        <v>#REF!</v>
      </c>
      <c r="D1510" t="str">
        <f>IF(assembly_staff_import[[#This Row],[Legislative Staff Type]]="Personal",assembly_staff_import[[#This Row],[Formatted Personal Staff Office]],"")</f>
        <v>Legislative / Capitol Office</v>
      </c>
      <c r="E1510" t="s">
        <v>65</v>
      </c>
      <c r="F1510" s="19" t="s">
        <v>10913</v>
      </c>
      <c r="G1510" t="s">
        <v>67</v>
      </c>
      <c r="H1510" t="str">
        <f>TRIM(PROPER((assembly_staff_import[[#This Row],[Last Name via NAME_SOURCE_KEY TEXT]]&amp;" "&amp;assembly_staff_import[[#This Row],[Suffix via NAME_SOURCE_KEY]])))</f>
        <v>Miller</v>
      </c>
      <c r="I1510" t="str">
        <f>PROPER(assembly_staff_import[[#This Row],[JOB TITLE_SOURCE_KEY]])</f>
        <v xml:space="preserve">Sr Legis Assoc                             </v>
      </c>
      <c r="J1510" t="s">
        <v>72</v>
      </c>
      <c r="K1510" t="e">
        <f>IF(assembly_staff_import[[#This Row],[Legislative Staff Type]]="Personal",assembly_staff_import[[#This Row],[Vlookup Reports To Person]], "")</f>
        <v>#REF!</v>
      </c>
      <c r="L1510" t="str">
        <f>PROPER(assembly_staff_import[[#This Row],[First MI Name via NAME_SOURCE_KEY TEXT]])</f>
        <v xml:space="preserve"> Monica J</v>
      </c>
      <c r="M1510" t="s">
        <v>14493</v>
      </c>
      <c r="N1510" t="str">
        <f>LOWER(CONCATENATE(assembly_staff_import[[#This Row],[Last Name]],LEFT(assembly_staff_import[[#This Row],[First Name (no initial)]],1),"@nyassembly.gov"))</f>
        <v>millerm@nyassembly.gov</v>
      </c>
      <c r="O1510" t="s">
        <v>11955</v>
      </c>
      <c r="P1510" t="e">
        <f>VLOOKUP(assembly_staff_import[[#This Row],[Full Name]],[3]!PEOPLE_March_20[#Data],1,0)</f>
        <v>#REF!</v>
      </c>
      <c r="Q1510" t="e">
        <f>VLOOKUP(assembly_staff_import[[#This Row],[Full Name]],[3]!Table17[#Data],3,0)</f>
        <v>#REF!</v>
      </c>
      <c r="R1510" t="e">
        <f>VLOOKUP(assembly_staff_import[[#This Row],[Formatted Works for Group]],[3]!Table7[#Data],1,0)</f>
        <v>#REF!</v>
      </c>
      <c r="S1510" t="e">
        <f>IF(assembly_staff_import[[#This Row],[Legislative Staff Type]]="Personal", assembly_staff_import[[#This Row],[Vlookup Works for Group]], assembly_staff_import[[#This Row],[Formatted Works for Group calc]]&amp;", Central Staff Office, Assembly")</f>
        <v>#REF!</v>
      </c>
      <c r="T1510" s="20" t="str">
        <f>TRIM(assembly_staff_import[[#This Row],[NAME_SOURCE_KEY]])</f>
        <v>MILLER, MONICA J</v>
      </c>
      <c r="U1510" t="s">
        <v>30645</v>
      </c>
      <c r="V1510" t="s">
        <v>24553</v>
      </c>
      <c r="W1510" t="s">
        <v>30646</v>
      </c>
      <c r="Y1510"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510" t="s">
        <v>30589</v>
      </c>
      <c r="AA1510" t="e">
        <f>VLOOKUP(assembly_staff_import[[#This Row],[Formatted and corrected Works for Group Text]],[3]!Table4[#Data],1,0)</f>
        <v>#REF!</v>
      </c>
      <c r="AB1510" t="e">
        <f>VLOOKUP(assembly_staff_import[[#This Row],[Formatted and corrected Works for Group Text]],[3]!Table5[#Data],2,0)</f>
        <v>#REF!</v>
      </c>
      <c r="AC1510" t="str">
        <f>IF(TRIM(assembly_staff_import[[#This Row],[PUBLIC INFO ADDR_SOURCE_KEY]])="CAPITOL, ALBANY", "Legislative / Capitol Office", "District Office")</f>
        <v>Legislative / Capitol Office</v>
      </c>
      <c r="AD1510" t="s">
        <v>30590</v>
      </c>
      <c r="AE1510" t="s">
        <v>30591</v>
      </c>
      <c r="AF1510" t="str">
        <f t="shared" si="78"/>
        <v xml:space="preserve">A28 </v>
      </c>
      <c r="AG1510" t="s">
        <v>30592</v>
      </c>
      <c r="AH1510" t="s">
        <v>30647</v>
      </c>
      <c r="AI1510" t="s">
        <v>30648</v>
      </c>
      <c r="AJ1510" t="s">
        <v>23493</v>
      </c>
    </row>
    <row r="1511" spans="1:36" x14ac:dyDescent="0.2">
      <c r="A1511" t="str">
        <f>TRIM(PROPER((assembly_staff_import[[#This Row],[First MI Name via NAME_SOURCE_KEY TEXT]]&amp;" "&amp;assembly_staff_import[[#This Row],[Last Name via NAME_SOURCE_KEY TEXT]]&amp;" "&amp;assembly_staff_import[[#This Row],[Suffix via NAME_SOURCE_KEY]])))</f>
        <v>Nancy S Alexander</v>
      </c>
      <c r="B1511" t="str">
        <f>TRIM(CONCATENATE(TRIM(assembly_staff_import[[#This Row],[Full Name]]), ", ", assembly_staff_import[[#This Row],[Title]]))</f>
        <v>Nancy S Alexander, Community Liaison</v>
      </c>
      <c r="C1511" t="e">
        <f>assembly_staff_import[[#This Row],[Vlookup_groups]]</f>
        <v>#REF!</v>
      </c>
      <c r="D1511" t="str">
        <f>IF(assembly_staff_import[[#This Row],[Legislative Staff Type]]="Personal",assembly_staff_import[[#This Row],[Formatted Personal Staff Office]],"")</f>
        <v>District Office</v>
      </c>
      <c r="E1511" t="s">
        <v>65</v>
      </c>
      <c r="F1511" s="19" t="s">
        <v>10913</v>
      </c>
      <c r="G1511" t="s">
        <v>67</v>
      </c>
      <c r="H1511" t="str">
        <f>TRIM(PROPER((assembly_staff_import[[#This Row],[Last Name via NAME_SOURCE_KEY TEXT]]&amp;" "&amp;assembly_staff_import[[#This Row],[Suffix via NAME_SOURCE_KEY]])))</f>
        <v>Alexander</v>
      </c>
      <c r="I1511" t="str">
        <f>PROPER(assembly_staff_import[[#This Row],[JOB TITLE_SOURCE_KEY]])</f>
        <v xml:space="preserve">Community Liaison                          </v>
      </c>
      <c r="J1511" t="s">
        <v>72</v>
      </c>
      <c r="K1511" t="e">
        <f>IF(assembly_staff_import[[#This Row],[Legislative Staff Type]]="Personal",assembly_staff_import[[#This Row],[Vlookup Reports To Person]], "")</f>
        <v>#REF!</v>
      </c>
      <c r="L1511" t="str">
        <f>PROPER(assembly_staff_import[[#This Row],[First MI Name via NAME_SOURCE_KEY TEXT]])</f>
        <v xml:space="preserve"> Nancy S</v>
      </c>
      <c r="M1511" t="s">
        <v>14998</v>
      </c>
      <c r="N1511" t="str">
        <f>LOWER(CONCATENATE(assembly_staff_import[[#This Row],[Last Name]],LEFT(assembly_staff_import[[#This Row],[First Name (no initial)]],1),"@nyassembly.gov"))</f>
        <v>alexandern@nyassembly.gov</v>
      </c>
      <c r="O1511" t="s">
        <v>18789</v>
      </c>
      <c r="P1511" t="e">
        <f>VLOOKUP(assembly_staff_import[[#This Row],[Full Name]],[3]!PEOPLE_March_20[#Data],1,0)</f>
        <v>#REF!</v>
      </c>
      <c r="Q1511" t="e">
        <f>VLOOKUP(assembly_staff_import[[#This Row],[Full Name]],[3]!Table17[#Data],3,0)</f>
        <v>#REF!</v>
      </c>
      <c r="R1511" t="e">
        <f>VLOOKUP(assembly_staff_import[[#This Row],[Formatted Works for Group]],[3]!Table7[#Data],1,0)</f>
        <v>#REF!</v>
      </c>
      <c r="S1511" t="e">
        <f>IF(assembly_staff_import[[#This Row],[Legislative Staff Type]]="Personal", assembly_staff_import[[#This Row],[Vlookup Works for Group]], assembly_staff_import[[#This Row],[Formatted Works for Group calc]]&amp;", Central Staff Office, Assembly")</f>
        <v>#REF!</v>
      </c>
      <c r="T1511" s="20" t="str">
        <f>TRIM(assembly_staff_import[[#This Row],[NAME_SOURCE_KEY]])</f>
        <v>ALEXANDER, NANCY S</v>
      </c>
      <c r="U1511" t="s">
        <v>30649</v>
      </c>
      <c r="V1511" t="s">
        <v>30650</v>
      </c>
      <c r="W1511" t="s">
        <v>30651</v>
      </c>
      <c r="Y1511"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511" t="s">
        <v>30589</v>
      </c>
      <c r="AA1511" t="e">
        <f>VLOOKUP(assembly_staff_import[[#This Row],[Formatted and corrected Works for Group Text]],[3]!Table4[#Data],1,0)</f>
        <v>#REF!</v>
      </c>
      <c r="AB1511" t="e">
        <f>VLOOKUP(assembly_staff_import[[#This Row],[Formatted and corrected Works for Group Text]],[3]!Table5[#Data],2,0)</f>
        <v>#REF!</v>
      </c>
      <c r="AC1511" t="str">
        <f>IF(TRIM(assembly_staff_import[[#This Row],[PUBLIC INFO ADDR_SOURCE_KEY]])="CAPITOL, ALBANY", "Legislative / Capitol Office", "District Office")</f>
        <v>District Office</v>
      </c>
      <c r="AD1511" t="s">
        <v>30590</v>
      </c>
      <c r="AE1511" t="s">
        <v>30591</v>
      </c>
      <c r="AF1511" t="str">
        <f t="shared" si="78"/>
        <v xml:space="preserve">A28 </v>
      </c>
      <c r="AG1511" t="s">
        <v>30592</v>
      </c>
      <c r="AH1511" t="s">
        <v>30652</v>
      </c>
      <c r="AI1511" t="s">
        <v>23692</v>
      </c>
      <c r="AJ1511" t="s">
        <v>30617</v>
      </c>
    </row>
    <row r="1512" spans="1:36" x14ac:dyDescent="0.2">
      <c r="A1512" t="str">
        <f>TRIM(PROPER((assembly_staff_import[[#This Row],[First MI Name via NAME_SOURCE_KEY TEXT]]&amp;" "&amp;assembly_staff_import[[#This Row],[Last Name via NAME_SOURCE_KEY TEXT]]&amp;" "&amp;assembly_staff_import[[#This Row],[Suffix via NAME_SOURCE_KEY]])))</f>
        <v>Richard S Conti</v>
      </c>
      <c r="B1512" t="str">
        <f>TRIM(CONCATENATE(TRIM(assembly_staff_import[[#This Row],[Full Name]]), ", ", assembly_staff_import[[#This Row],[Title]]))</f>
        <v>Richard S Conti, Exec Director</v>
      </c>
      <c r="C1512" t="e">
        <f>assembly_staff_import[[#This Row],[Vlookup_groups]]</f>
        <v>#REF!</v>
      </c>
      <c r="D1512" t="str">
        <f>IF(assembly_staff_import[[#This Row],[Legislative Staff Type]]="Personal",assembly_staff_import[[#This Row],[Formatted Personal Staff Office]],"")</f>
        <v>Legislative / Capitol Office</v>
      </c>
      <c r="E1512" t="s">
        <v>65</v>
      </c>
      <c r="F1512" s="19" t="s">
        <v>10913</v>
      </c>
      <c r="G1512" t="s">
        <v>67</v>
      </c>
      <c r="H1512" t="str">
        <f>TRIM(PROPER((assembly_staff_import[[#This Row],[Last Name via NAME_SOURCE_KEY TEXT]]&amp;" "&amp;assembly_staff_import[[#This Row],[Suffix via NAME_SOURCE_KEY]])))</f>
        <v>Conti</v>
      </c>
      <c r="I1512" t="str">
        <f>PROPER(assembly_staff_import[[#This Row],[JOB TITLE_SOURCE_KEY]])</f>
        <v xml:space="preserve">Exec Director                              </v>
      </c>
      <c r="J1512" t="s">
        <v>72</v>
      </c>
      <c r="K1512" t="e">
        <f>IF(assembly_staff_import[[#This Row],[Legislative Staff Type]]="Personal",assembly_staff_import[[#This Row],[Vlookup Reports To Person]], "")</f>
        <v>#REF!</v>
      </c>
      <c r="L1512" t="str">
        <f>PROPER(assembly_staff_import[[#This Row],[First MI Name via NAME_SOURCE_KEY TEXT]])</f>
        <v xml:space="preserve"> Richard S</v>
      </c>
      <c r="M1512" t="s">
        <v>20354</v>
      </c>
      <c r="N1512" t="str">
        <f>LOWER(CONCATENATE(assembly_staff_import[[#This Row],[Last Name]],LEFT(assembly_staff_import[[#This Row],[First Name (no initial)]],1),"@nyassembly.gov"))</f>
        <v>contir@nyassembly.gov</v>
      </c>
      <c r="O1512" t="s">
        <v>3996</v>
      </c>
      <c r="P1512" t="e">
        <f>VLOOKUP(assembly_staff_import[[#This Row],[Full Name]],[3]!PEOPLE_March_20[#Data],1,0)</f>
        <v>#REF!</v>
      </c>
      <c r="Q1512" t="e">
        <f>VLOOKUP(assembly_staff_import[[#This Row],[Full Name]],[3]!Table17[#Data],3,0)</f>
        <v>#REF!</v>
      </c>
      <c r="R1512" t="e">
        <f>VLOOKUP(assembly_staff_import[[#This Row],[Formatted Works for Group]],[3]!Table7[#Data],1,0)</f>
        <v>#REF!</v>
      </c>
      <c r="S1512" t="e">
        <f>IF(assembly_staff_import[[#This Row],[Legislative Staff Type]]="Personal", assembly_staff_import[[#This Row],[Vlookup Works for Group]], assembly_staff_import[[#This Row],[Formatted Works for Group calc]]&amp;", Central Staff Office, Assembly")</f>
        <v>#REF!</v>
      </c>
      <c r="T1512" s="20" t="str">
        <f>TRIM(assembly_staff_import[[#This Row],[NAME_SOURCE_KEY]])</f>
        <v>CONTI, RICHARD S</v>
      </c>
      <c r="U1512" t="s">
        <v>30653</v>
      </c>
      <c r="V1512" t="s">
        <v>30654</v>
      </c>
      <c r="W1512" t="s">
        <v>30655</v>
      </c>
      <c r="Y1512"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512" t="s">
        <v>30589</v>
      </c>
      <c r="AA1512" t="e">
        <f>VLOOKUP(assembly_staff_import[[#This Row],[Formatted and corrected Works for Group Text]],[3]!Table4[#Data],1,0)</f>
        <v>#REF!</v>
      </c>
      <c r="AB1512" t="e">
        <f>VLOOKUP(assembly_staff_import[[#This Row],[Formatted and corrected Works for Group Text]],[3]!Table5[#Data],2,0)</f>
        <v>#REF!</v>
      </c>
      <c r="AC1512" t="str">
        <f>IF(TRIM(assembly_staff_import[[#This Row],[PUBLIC INFO ADDR_SOURCE_KEY]])="CAPITOL, ALBANY", "Legislative / Capitol Office", "District Office")</f>
        <v>Legislative / Capitol Office</v>
      </c>
      <c r="AD1512" t="s">
        <v>30590</v>
      </c>
      <c r="AE1512" t="s">
        <v>30591</v>
      </c>
      <c r="AF1512" t="str">
        <f t="shared" si="78"/>
        <v xml:space="preserve">A28 </v>
      </c>
      <c r="AG1512" t="s">
        <v>30592</v>
      </c>
      <c r="AH1512" t="s">
        <v>30656</v>
      </c>
      <c r="AI1512" t="s">
        <v>23782</v>
      </c>
      <c r="AJ1512" t="s">
        <v>23493</v>
      </c>
    </row>
    <row r="1513" spans="1:36" x14ac:dyDescent="0.2">
      <c r="A1513" t="str">
        <f>TRIM(PROPER((assembly_staff_import[[#This Row],[First MI Name via NAME_SOURCE_KEY TEXT]]&amp;" "&amp;assembly_staff_import[[#This Row],[Last Name via NAME_SOURCE_KEY TEXT]]&amp;" "&amp;assembly_staff_import[[#This Row],[Suffix via NAME_SOURCE_KEY]])))</f>
        <v>Sherri A Salvione</v>
      </c>
      <c r="B1513" t="str">
        <f>TRIM(CONCATENATE(TRIM(assembly_staff_import[[#This Row],[Full Name]]), ", ", assembly_staff_import[[#This Row],[Title]]))</f>
        <v>Sherri A Salvione, Legis Aide</v>
      </c>
      <c r="C1513" t="e">
        <f>assembly_staff_import[[#This Row],[Vlookup_groups]]</f>
        <v>#REF!</v>
      </c>
      <c r="D1513" t="str">
        <f>IF(assembly_staff_import[[#This Row],[Legislative Staff Type]]="Personal",assembly_staff_import[[#This Row],[Formatted Personal Staff Office]],"")</f>
        <v>Legislative / Capitol Office</v>
      </c>
      <c r="E1513" t="s">
        <v>65</v>
      </c>
      <c r="F1513" s="19" t="s">
        <v>10913</v>
      </c>
      <c r="G1513" t="s">
        <v>67</v>
      </c>
      <c r="H1513" t="str">
        <f>TRIM(PROPER((assembly_staff_import[[#This Row],[Last Name via NAME_SOURCE_KEY TEXT]]&amp;" "&amp;assembly_staff_import[[#This Row],[Suffix via NAME_SOURCE_KEY]])))</f>
        <v>Salvione</v>
      </c>
      <c r="I1513" t="str">
        <f>PROPER(assembly_staff_import[[#This Row],[JOB TITLE_SOURCE_KEY]])</f>
        <v xml:space="preserve">Legis Aide                                 </v>
      </c>
      <c r="J1513" t="s">
        <v>72</v>
      </c>
      <c r="K1513" t="e">
        <f>IF(assembly_staff_import[[#This Row],[Legislative Staff Type]]="Personal",assembly_staff_import[[#This Row],[Vlookup Reports To Person]], "")</f>
        <v>#REF!</v>
      </c>
      <c r="L1513" t="str">
        <f>PROPER(assembly_staff_import[[#This Row],[First MI Name via NAME_SOURCE_KEY TEXT]])</f>
        <v xml:space="preserve"> Sherri A</v>
      </c>
      <c r="M1513" t="s">
        <v>11405</v>
      </c>
      <c r="N1513" t="str">
        <f>LOWER(CONCATENATE(assembly_staff_import[[#This Row],[Last Name]],LEFT(assembly_staff_import[[#This Row],[First Name (no initial)]],1),"@nyassembly.gov"))</f>
        <v>salviones@nyassembly.gov</v>
      </c>
      <c r="O1513" t="s">
        <v>30657</v>
      </c>
      <c r="P1513" t="e">
        <f>VLOOKUP(assembly_staff_import[[#This Row],[Full Name]],[3]!PEOPLE_March_20[#Data],1,0)</f>
        <v>#REF!</v>
      </c>
      <c r="Q1513" t="e">
        <f>VLOOKUP(assembly_staff_import[[#This Row],[Full Name]],[3]!Table17[#Data],3,0)</f>
        <v>#REF!</v>
      </c>
      <c r="R1513" t="e">
        <f>VLOOKUP(assembly_staff_import[[#This Row],[Formatted Works for Group]],[3]!Table7[#Data],1,0)</f>
        <v>#REF!</v>
      </c>
      <c r="S1513" t="e">
        <f>IF(assembly_staff_import[[#This Row],[Legislative Staff Type]]="Personal", assembly_staff_import[[#This Row],[Vlookup Works for Group]], assembly_staff_import[[#This Row],[Formatted Works for Group calc]]&amp;", Central Staff Office, Assembly")</f>
        <v>#REF!</v>
      </c>
      <c r="T1513" s="20" t="str">
        <f>TRIM(assembly_staff_import[[#This Row],[NAME_SOURCE_KEY]])</f>
        <v>SALVIONE, SHERRI A</v>
      </c>
      <c r="U1513" t="s">
        <v>30658</v>
      </c>
      <c r="V1513" t="s">
        <v>30659</v>
      </c>
      <c r="W1513" t="s">
        <v>30660</v>
      </c>
      <c r="Y1513"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513" t="s">
        <v>30589</v>
      </c>
      <c r="AA1513" t="e">
        <f>VLOOKUP(assembly_staff_import[[#This Row],[Formatted and corrected Works for Group Text]],[3]!Table4[#Data],1,0)</f>
        <v>#REF!</v>
      </c>
      <c r="AB1513" t="e">
        <f>VLOOKUP(assembly_staff_import[[#This Row],[Formatted and corrected Works for Group Text]],[3]!Table5[#Data],2,0)</f>
        <v>#REF!</v>
      </c>
      <c r="AC1513" t="str">
        <f>IF(TRIM(assembly_staff_import[[#This Row],[PUBLIC INFO ADDR_SOURCE_KEY]])="CAPITOL, ALBANY", "Legislative / Capitol Office", "District Office")</f>
        <v>Legislative / Capitol Office</v>
      </c>
      <c r="AD1513" t="s">
        <v>30590</v>
      </c>
      <c r="AE1513" t="s">
        <v>30591</v>
      </c>
      <c r="AF1513" t="str">
        <f t="shared" si="78"/>
        <v xml:space="preserve">A28 </v>
      </c>
      <c r="AG1513" t="s">
        <v>30592</v>
      </c>
      <c r="AH1513" t="s">
        <v>30661</v>
      </c>
      <c r="AI1513" t="s">
        <v>23600</v>
      </c>
      <c r="AJ1513" t="s">
        <v>23493</v>
      </c>
    </row>
    <row r="1514" spans="1:36" x14ac:dyDescent="0.2">
      <c r="A1514" t="str">
        <f>TRIM(PROPER((assembly_staff_import[[#This Row],[First MI Name via NAME_SOURCE_KEY TEXT]]&amp;" "&amp;assembly_staff_import[[#This Row],[Last Name via NAME_SOURCE_KEY TEXT]]&amp;" "&amp;assembly_staff_import[[#This Row],[Suffix via NAME_SOURCE_KEY]])))</f>
        <v>Wendi B Paster</v>
      </c>
      <c r="B1514" t="str">
        <f>TRIM(CONCATENATE(TRIM(assembly_staff_import[[#This Row],[Full Name]]), ", ", assembly_staff_import[[#This Row],[Title]]))</f>
        <v>Wendi B Paster, Chief Of Staff</v>
      </c>
      <c r="C1514" t="e">
        <f>assembly_staff_import[[#This Row],[Vlookup_groups]]</f>
        <v>#REF!</v>
      </c>
      <c r="D1514" t="str">
        <f>IF(assembly_staff_import[[#This Row],[Legislative Staff Type]]="Personal",assembly_staff_import[[#This Row],[Formatted Personal Staff Office]],"")</f>
        <v>District Office</v>
      </c>
      <c r="E1514" t="s">
        <v>65</v>
      </c>
      <c r="F1514" s="19" t="s">
        <v>10913</v>
      </c>
      <c r="G1514" t="s">
        <v>67</v>
      </c>
      <c r="H1514" t="str">
        <f>TRIM(PROPER((assembly_staff_import[[#This Row],[Last Name via NAME_SOURCE_KEY TEXT]]&amp;" "&amp;assembly_staff_import[[#This Row],[Suffix via NAME_SOURCE_KEY]])))</f>
        <v>Paster</v>
      </c>
      <c r="I1514" t="str">
        <f>PROPER(assembly_staff_import[[#This Row],[JOB TITLE_SOURCE_KEY]])</f>
        <v xml:space="preserve">Chief Of Staff                             </v>
      </c>
      <c r="J1514" t="s">
        <v>72</v>
      </c>
      <c r="K1514" t="e">
        <f>IF(assembly_staff_import[[#This Row],[Legislative Staff Type]]="Personal",assembly_staff_import[[#This Row],[Vlookup Reports To Person]], "")</f>
        <v>#REF!</v>
      </c>
      <c r="L1514" t="str">
        <f>PROPER(assembly_staff_import[[#This Row],[First MI Name via NAME_SOURCE_KEY TEXT]])</f>
        <v xml:space="preserve"> Wendi B</v>
      </c>
      <c r="M1514" t="s">
        <v>20234</v>
      </c>
      <c r="N1514" t="str">
        <f>LOWER(CONCATENATE(assembly_staff_import[[#This Row],[Last Name]],LEFT(assembly_staff_import[[#This Row],[First Name (no initial)]],1),"@nyassembly.gov"))</f>
        <v>pasterw@nyassembly.gov</v>
      </c>
      <c r="O1514" t="s">
        <v>30662</v>
      </c>
      <c r="P1514" t="e">
        <f>VLOOKUP(assembly_staff_import[[#This Row],[Full Name]],[3]!PEOPLE_March_20[#Data],1,0)</f>
        <v>#REF!</v>
      </c>
      <c r="Q1514" t="e">
        <f>VLOOKUP(assembly_staff_import[[#This Row],[Full Name]],[3]!Table17[#Data],3,0)</f>
        <v>#REF!</v>
      </c>
      <c r="R1514" t="e">
        <f>VLOOKUP(assembly_staff_import[[#This Row],[Formatted Works for Group]],[3]!Table7[#Data],1,0)</f>
        <v>#REF!</v>
      </c>
      <c r="S1514" t="e">
        <f>IF(assembly_staff_import[[#This Row],[Legislative Staff Type]]="Personal", assembly_staff_import[[#This Row],[Vlookup Works for Group]], assembly_staff_import[[#This Row],[Formatted Works for Group calc]]&amp;", Central Staff Office, Assembly")</f>
        <v>#REF!</v>
      </c>
      <c r="T1514" s="20" t="str">
        <f>TRIM(assembly_staff_import[[#This Row],[NAME_SOURCE_KEY]])</f>
        <v>PASTER, WENDI B</v>
      </c>
      <c r="U1514" t="s">
        <v>30663</v>
      </c>
      <c r="V1514" t="s">
        <v>30664</v>
      </c>
      <c r="W1514" t="s">
        <v>30665</v>
      </c>
      <c r="Y1514" t="str">
        <f>IF(assembly_staff_import[[#This Row],[Legislative Staff Type]]="Personal", PROPER(TRIM(assembly_staff_import[[#This Row],[Unit First MI via UNIT_SOURCE_KEY]])&amp;" "&amp;assembly_staff_import[[#This Row],[Unit Last via UNIT_SOURCE_KEY]]), PROPER(TRIM(assembly_staff_import[[#This Row],[UNIT NAME_SOURCE_KEY2]])))</f>
        <v>Richard N. Gottfried</v>
      </c>
      <c r="Z1514" t="s">
        <v>30589</v>
      </c>
      <c r="AA1514" t="e">
        <f>VLOOKUP(assembly_staff_import[[#This Row],[Formatted and corrected Works for Group Text]],[3]!Table4[#Data],1,0)</f>
        <v>#REF!</v>
      </c>
      <c r="AB1514" t="e">
        <f>VLOOKUP(assembly_staff_import[[#This Row],[Formatted and corrected Works for Group Text]],[3]!Table5[#Data],2,0)</f>
        <v>#REF!</v>
      </c>
      <c r="AC1514" t="str">
        <f>IF(TRIM(assembly_staff_import[[#This Row],[PUBLIC INFO ADDR_SOURCE_KEY]])="CAPITOL, ALBANY", "Legislative / Capitol Office", "District Office")</f>
        <v>District Office</v>
      </c>
      <c r="AD1514" t="s">
        <v>30590</v>
      </c>
      <c r="AE1514" t="s">
        <v>30591</v>
      </c>
      <c r="AF1514" t="str">
        <f t="shared" si="78"/>
        <v xml:space="preserve">A28 </v>
      </c>
      <c r="AG1514" t="s">
        <v>30592</v>
      </c>
      <c r="AH1514" t="s">
        <v>30666</v>
      </c>
      <c r="AI1514" t="s">
        <v>23587</v>
      </c>
      <c r="AJ1514" t="s">
        <v>30594</v>
      </c>
    </row>
    <row r="1515" spans="1:36" x14ac:dyDescent="0.2">
      <c r="A1515" t="str">
        <f>TRIM(PROPER((assembly_staff_import[[#This Row],[First MI Name via NAME_SOURCE_KEY TEXT]]&amp;" "&amp;assembly_staff_import[[#This Row],[Last Name via NAME_SOURCE_KEY TEXT]]&amp;" "&amp;assembly_staff_import[[#This Row],[Suffix via NAME_SOURCE_KEY]])))</f>
        <v>Daniel L Campanelli</v>
      </c>
      <c r="B1515" t="str">
        <f>TRIM(CONCATENATE(TRIM(assembly_staff_import[[#This Row],[Full Name]]), ", ", assembly_staff_import[[#This Row],[Title]]))</f>
        <v>Daniel L Campanelli, Chief Of Staff</v>
      </c>
      <c r="C1515" t="e">
        <f>assembly_staff_import[[#This Row],[Vlookup_groups]]</f>
        <v>#REF!</v>
      </c>
      <c r="D1515" t="str">
        <f>IF(assembly_staff_import[[#This Row],[Legislative Staff Type]]="Personal",assembly_staff_import[[#This Row],[Formatted Personal Staff Office]],"")</f>
        <v>Legislative / Capitol Office</v>
      </c>
      <c r="E1515" t="s">
        <v>65</v>
      </c>
      <c r="F1515" s="19" t="s">
        <v>10913</v>
      </c>
      <c r="G1515" t="s">
        <v>67</v>
      </c>
      <c r="H1515" t="str">
        <f>TRIM(PROPER((assembly_staff_import[[#This Row],[Last Name via NAME_SOURCE_KEY TEXT]]&amp;" "&amp;assembly_staff_import[[#This Row],[Suffix via NAME_SOURCE_KEY]])))</f>
        <v>Campanelli</v>
      </c>
      <c r="I1515" t="str">
        <f>PROPER(assembly_staff_import[[#This Row],[JOB TITLE_SOURCE_KEY]])</f>
        <v xml:space="preserve">Chief Of Staff                             </v>
      </c>
      <c r="J1515" t="s">
        <v>72</v>
      </c>
      <c r="K1515" t="e">
        <f>IF(assembly_staff_import[[#This Row],[Legislative Staff Type]]="Personal",assembly_staff_import[[#This Row],[Vlookup Reports To Person]], "")</f>
        <v>#REF!</v>
      </c>
      <c r="L1515" t="str">
        <f>PROPER(assembly_staff_import[[#This Row],[First MI Name via NAME_SOURCE_KEY TEXT]])</f>
        <v xml:space="preserve"> Daniel L</v>
      </c>
      <c r="M1515" s="21" t="s">
        <v>13553</v>
      </c>
      <c r="N1515" t="str">
        <f>LOWER(CONCATENATE(assembly_staff_import[[#This Row],[Last Name]],LEFT(assembly_staff_import[[#This Row],[First Name (no initial)]],1),"@nyassembly.gov"))</f>
        <v>campanellid@nyassembly.gov</v>
      </c>
      <c r="O1515" t="s">
        <v>23595</v>
      </c>
      <c r="P1515" t="e">
        <f>VLOOKUP(assembly_staff_import[[#This Row],[Full Name]],[3]!PEOPLE_March_20[#Data],1,0)</f>
        <v>#REF!</v>
      </c>
      <c r="Q1515" t="e">
        <f>VLOOKUP(assembly_staff_import[[#This Row],[Full Name]],[3]!Table17[#Data],3,0)</f>
        <v>#REF!</v>
      </c>
      <c r="R1515" t="e">
        <f>VLOOKUP(assembly_staff_import[[#This Row],[Formatted Works for Group]],[3]!Table7[#Data],1,0)</f>
        <v>#REF!</v>
      </c>
      <c r="S1515" t="e">
        <f>IF(assembly_staff_import[[#This Row],[Legislative Staff Type]]="Personal", assembly_staff_import[[#This Row],[Vlookup Works for Group]], assembly_staff_import[[#This Row],[Formatted Works for Group calc]]&amp;", Central Staff Office, Assembly")</f>
        <v>#REF!</v>
      </c>
      <c r="T1515" s="20" t="str">
        <f>TRIM(assembly_staff_import[[#This Row],[NAME_SOURCE_KEY]])</f>
        <v>CAMPANELLI, DANIEL L</v>
      </c>
      <c r="U1515" t="s">
        <v>30667</v>
      </c>
      <c r="V1515" t="s">
        <v>30668</v>
      </c>
      <c r="W1515" t="s">
        <v>30669</v>
      </c>
      <c r="Y1515" t="str">
        <f>IF(assembly_staff_import[[#This Row],[Legislative Staff Type]]="Personal", PROPER(TRIM(assembly_staff_import[[#This Row],[Unit First MI via UNIT_SOURCE_KEY]])&amp;" "&amp;assembly_staff_import[[#This Row],[Unit Last via UNIT_SOURCE_KEY]]), PROPER(TRIM(assembly_staff_import[[#This Row],[UNIT NAME_SOURCE_KEY2]])))</f>
        <v>Robert C. Carroll</v>
      </c>
      <c r="Z1515" t="s">
        <v>30670</v>
      </c>
      <c r="AA1515" t="e">
        <f>VLOOKUP(assembly_staff_import[[#This Row],[Formatted and corrected Works for Group Text]],[3]!Table4[#Data],1,0)</f>
        <v>#REF!</v>
      </c>
      <c r="AB1515" t="e">
        <f>VLOOKUP(assembly_staff_import[[#This Row],[Formatted and corrected Works for Group Text]],[3]!Table5[#Data],2,0)</f>
        <v>#REF!</v>
      </c>
      <c r="AC1515" t="str">
        <f>IF(TRIM(assembly_staff_import[[#This Row],[PUBLIC INFO ADDR_SOURCE_KEY]])="CAPITOL, ALBANY", "Legislative / Capitol Office", "District Office")</f>
        <v>Legislative / Capitol Office</v>
      </c>
      <c r="AD1515" t="s">
        <v>30671</v>
      </c>
      <c r="AE1515" t="s">
        <v>30672</v>
      </c>
      <c r="AF1515" t="str">
        <f>"A22 "</f>
        <v xml:space="preserve">A22 </v>
      </c>
      <c r="AG1515" t="s">
        <v>30673</v>
      </c>
      <c r="AH1515" t="s">
        <v>30674</v>
      </c>
      <c r="AI1515" t="s">
        <v>23587</v>
      </c>
      <c r="AJ1515" t="s">
        <v>23493</v>
      </c>
    </row>
    <row r="1516" spans="1:36" x14ac:dyDescent="0.2">
      <c r="A1516" s="26" t="str">
        <f>TRIM(PROPER((assembly_staff_import[[#This Row],[First MI Name via NAME_SOURCE_KEY TEXT]]&amp;" "&amp;assembly_staff_import[[#This Row],[Last Name via NAME_SOURCE_KEY TEXT]]&amp;" "&amp;assembly_staff_import[[#This Row],[Suffix via NAME_SOURCE_KEY]])))</f>
        <v>Mary K Seery</v>
      </c>
      <c r="B1516" s="26" t="str">
        <f>TRIM(CONCATENATE(TRIM(assembly_staff_import[[#This Row],[Full Name]]), ", ", assembly_staff_import[[#This Row],[Title]]))</f>
        <v>Mary K Seery, Legis Aide</v>
      </c>
      <c r="C1516" s="26" t="e">
        <f>assembly_staff_import[[#This Row],[Vlookup_groups]]</f>
        <v>#REF!</v>
      </c>
      <c r="D1516" s="26" t="str">
        <f>IF(assembly_staff_import[[#This Row],[Legislative Staff Type]]="Personal",assembly_staff_import[[#This Row],[Formatted Personal Staff Office]],"")</f>
        <v>Legislative / Capitol Office</v>
      </c>
      <c r="E1516" s="26" t="s">
        <v>65</v>
      </c>
      <c r="F1516" s="27" t="s">
        <v>10913</v>
      </c>
      <c r="G1516" s="26" t="s">
        <v>67</v>
      </c>
      <c r="H1516" t="str">
        <f>TRIM(PROPER((assembly_staff_import[[#This Row],[Last Name via NAME_SOURCE_KEY TEXT]]&amp;" "&amp;assembly_staff_import[[#This Row],[Suffix via NAME_SOURCE_KEY]])))</f>
        <v>Seery</v>
      </c>
      <c r="I1516" s="26" t="str">
        <f>PROPER(assembly_staff_import[[#This Row],[JOB TITLE_SOURCE_KEY]])</f>
        <v xml:space="preserve">Legis Aide                                 </v>
      </c>
      <c r="J1516" s="26" t="s">
        <v>72</v>
      </c>
      <c r="K1516" s="26" t="e">
        <f>IF(assembly_staff_import[[#This Row],[Legislative Staff Type]]="Personal",assembly_staff_import[[#This Row],[Vlookup Reports To Person]], "")</f>
        <v>#REF!</v>
      </c>
      <c r="L1516" s="26" t="str">
        <f>PROPER(assembly_staff_import[[#This Row],[First MI Name via NAME_SOURCE_KEY TEXT]])</f>
        <v xml:space="preserve"> Mary K</v>
      </c>
      <c r="M1516" s="26" t="s">
        <v>17677</v>
      </c>
      <c r="N1516" s="26" t="str">
        <f>LOWER(CONCATENATE(assembly_staff_import[[#This Row],[Last Name]],LEFT(assembly_staff_import[[#This Row],[First Name (no initial)]],1),"@nyassembly.gov"))</f>
        <v>seerym@nyassembly.gov</v>
      </c>
      <c r="O1516" s="26" t="s">
        <v>904</v>
      </c>
      <c r="P1516" t="e">
        <f>VLOOKUP(assembly_staff_import[[#This Row],[Full Name]],[3]!PEOPLE_March_20[#Data],1,0)</f>
        <v>#REF!</v>
      </c>
      <c r="Q1516" s="26" t="e">
        <f>VLOOKUP(assembly_staff_import[[#This Row],[Full Name]],[3]!Table17[#Data],3,0)</f>
        <v>#REF!</v>
      </c>
      <c r="R1516" s="26" t="e">
        <f>VLOOKUP(assembly_staff_import[[#This Row],[Formatted Works for Group]],[3]!Table7[#Data],1,0)</f>
        <v>#REF!</v>
      </c>
      <c r="S1516" s="26" t="e">
        <f>IF(assembly_staff_import[[#This Row],[Legislative Staff Type]]="Personal", assembly_staff_import[[#This Row],[Vlookup Works for Group]], assembly_staff_import[[#This Row],[Formatted Works for Group calc]]&amp;", Central Staff Office, Assembly")</f>
        <v>#REF!</v>
      </c>
      <c r="T1516" s="28" t="str">
        <f>TRIM(assembly_staff_import[[#This Row],[NAME_SOURCE_KEY]])</f>
        <v>SEERY, MARY K</v>
      </c>
      <c r="U1516" s="26" t="s">
        <v>30675</v>
      </c>
      <c r="V1516" s="26" t="s">
        <v>30676</v>
      </c>
      <c r="W1516" s="26" t="s">
        <v>30677</v>
      </c>
      <c r="X1516" s="26"/>
      <c r="Y1516" s="26" t="str">
        <f>IF(assembly_staff_import[[#This Row],[Legislative Staff Type]]="Personal", PROPER(TRIM(assembly_staff_import[[#This Row],[Unit First MI via UNIT_SOURCE_KEY]])&amp;" "&amp;assembly_staff_import[[#This Row],[Unit Last via UNIT_SOURCE_KEY]]), PROPER(TRIM(assembly_staff_import[[#This Row],[UNIT NAME_SOURCE_KEY2]])))</f>
        <v>Robert C. Carroll</v>
      </c>
      <c r="Z1516" s="26" t="s">
        <v>30670</v>
      </c>
      <c r="AA1516" s="26" t="e">
        <f>VLOOKUP(assembly_staff_import[[#This Row],[Formatted and corrected Works for Group Text]],[3]!Table4[#Data],1,0)</f>
        <v>#REF!</v>
      </c>
      <c r="AB1516" s="26" t="e">
        <f>VLOOKUP(assembly_staff_import[[#This Row],[Formatted and corrected Works for Group Text]],[3]!Table5[#Data],2,0)</f>
        <v>#REF!</v>
      </c>
      <c r="AC1516" s="26" t="str">
        <f>IF(TRIM(assembly_staff_import[[#This Row],[PUBLIC INFO ADDR_SOURCE_KEY]])="CAPITOL, ALBANY", "Legislative / Capitol Office", "District Office")</f>
        <v>Legislative / Capitol Office</v>
      </c>
      <c r="AD1516" s="26" t="s">
        <v>30671</v>
      </c>
      <c r="AE1516" s="26" t="s">
        <v>30672</v>
      </c>
      <c r="AF1516" s="26" t="str">
        <f>"A22 "</f>
        <v xml:space="preserve">A22 </v>
      </c>
      <c r="AG1516" s="26" t="s">
        <v>30673</v>
      </c>
      <c r="AH1516" s="26" t="s">
        <v>30678</v>
      </c>
      <c r="AI1516" s="26" t="s">
        <v>23600</v>
      </c>
      <c r="AJ1516" s="26" t="s">
        <v>23493</v>
      </c>
    </row>
    <row r="1517" spans="1:36" x14ac:dyDescent="0.2">
      <c r="A1517" t="str">
        <f>TRIM(PROPER((assembly_staff_import[[#This Row],[First MI Name via NAME_SOURCE_KEY TEXT]]&amp;" "&amp;assembly_staff_import[[#This Row],[Last Name via NAME_SOURCE_KEY TEXT]]&amp;" "&amp;assembly_staff_import[[#This Row],[Suffix via NAME_SOURCE_KEY]])))</f>
        <v>Victoria H Guisinger</v>
      </c>
      <c r="B1517" t="str">
        <f>TRIM(CONCATENATE(TRIM(assembly_staff_import[[#This Row],[Full Name]]), ", ", assembly_staff_import[[#This Row],[Title]]))</f>
        <v>Victoria H Guisinger, Legis Aide</v>
      </c>
      <c r="C1517" t="e">
        <f>assembly_staff_import[[#This Row],[Vlookup_groups]]</f>
        <v>#REF!</v>
      </c>
      <c r="D1517" t="str">
        <f>IF(assembly_staff_import[[#This Row],[Legislative Staff Type]]="Personal",assembly_staff_import[[#This Row],[Formatted Personal Staff Office]],"")</f>
        <v>Legislative / Capitol Office</v>
      </c>
      <c r="E1517" t="s">
        <v>65</v>
      </c>
      <c r="F1517" s="19" t="s">
        <v>10913</v>
      </c>
      <c r="G1517" t="s">
        <v>67</v>
      </c>
      <c r="H1517" t="str">
        <f>TRIM(PROPER((assembly_staff_import[[#This Row],[Last Name via NAME_SOURCE_KEY TEXT]]&amp;" "&amp;assembly_staff_import[[#This Row],[Suffix via NAME_SOURCE_KEY]])))</f>
        <v>Guisinger</v>
      </c>
      <c r="I1517" t="str">
        <f>PROPER(assembly_staff_import[[#This Row],[JOB TITLE_SOURCE_KEY]])</f>
        <v xml:space="preserve">Legis Aide                                 </v>
      </c>
      <c r="J1517" t="s">
        <v>72</v>
      </c>
      <c r="K1517" t="e">
        <f>IF(assembly_staff_import[[#This Row],[Legislative Staff Type]]="Personal",assembly_staff_import[[#This Row],[Vlookup Reports To Person]], "")</f>
        <v>#REF!</v>
      </c>
      <c r="L1517" t="str">
        <f>PROPER(assembly_staff_import[[#This Row],[First MI Name via NAME_SOURCE_KEY TEXT]])</f>
        <v xml:space="preserve"> Victoria H</v>
      </c>
      <c r="M1517" t="s">
        <v>22581</v>
      </c>
      <c r="N1517" t="str">
        <f>LOWER(CONCATENATE(assembly_staff_import[[#This Row],[Last Name]],LEFT(assembly_staff_import[[#This Row],[First Name (no initial)]],1),"@nyassembly.gov"))</f>
        <v>guisingerv@nyassembly.gov</v>
      </c>
      <c r="O1517" t="s">
        <v>15843</v>
      </c>
      <c r="P1517" t="e">
        <f>VLOOKUP(assembly_staff_import[[#This Row],[Full Name]],[3]!PEOPLE_March_20[#Data],1,0)</f>
        <v>#REF!</v>
      </c>
      <c r="Q1517" t="e">
        <f>VLOOKUP(assembly_staff_import[[#This Row],[Full Name]],[3]!Table17[#Data],3,0)</f>
        <v>#REF!</v>
      </c>
      <c r="R1517" t="e">
        <f>VLOOKUP(assembly_staff_import[[#This Row],[Formatted Works for Group]],[3]!Table7[#Data],1,0)</f>
        <v>#REF!</v>
      </c>
      <c r="S1517" t="e">
        <f>IF(assembly_staff_import[[#This Row],[Legislative Staff Type]]="Personal", assembly_staff_import[[#This Row],[Vlookup Works for Group]], assembly_staff_import[[#This Row],[Formatted Works for Group calc]]&amp;", Central Staff Office, Assembly")</f>
        <v>#REF!</v>
      </c>
      <c r="T1517" s="20" t="str">
        <f>TRIM(assembly_staff_import[[#This Row],[NAME_SOURCE_KEY]])</f>
        <v>GUISINGER, VICTORIA H</v>
      </c>
      <c r="U1517" t="s">
        <v>30679</v>
      </c>
      <c r="V1517" t="s">
        <v>30680</v>
      </c>
      <c r="W1517" t="s">
        <v>30681</v>
      </c>
      <c r="Y1517" t="str">
        <f>IF(assembly_staff_import[[#This Row],[Legislative Staff Type]]="Personal", PROPER(TRIM(assembly_staff_import[[#This Row],[Unit First MI via UNIT_SOURCE_KEY]])&amp;" "&amp;assembly_staff_import[[#This Row],[Unit Last via UNIT_SOURCE_KEY]]), PROPER(TRIM(assembly_staff_import[[#This Row],[UNIT NAME_SOURCE_KEY2]])))</f>
        <v>Robert C. Carroll</v>
      </c>
      <c r="Z1517" t="s">
        <v>30670</v>
      </c>
      <c r="AA1517" t="e">
        <f>VLOOKUP(assembly_staff_import[[#This Row],[Formatted and corrected Works for Group Text]],[3]!Table4[#Data],1,0)</f>
        <v>#REF!</v>
      </c>
      <c r="AB1517" t="e">
        <f>VLOOKUP(assembly_staff_import[[#This Row],[Formatted and corrected Works for Group Text]],[3]!Table5[#Data],2,0)</f>
        <v>#REF!</v>
      </c>
      <c r="AC1517" t="str">
        <f>IF(TRIM(assembly_staff_import[[#This Row],[PUBLIC INFO ADDR_SOURCE_KEY]])="CAPITOL, ALBANY", "Legislative / Capitol Office", "District Office")</f>
        <v>Legislative / Capitol Office</v>
      </c>
      <c r="AD1517" t="s">
        <v>30671</v>
      </c>
      <c r="AE1517" t="s">
        <v>30672</v>
      </c>
      <c r="AF1517" t="str">
        <f>"A22 "</f>
        <v xml:space="preserve">A22 </v>
      </c>
      <c r="AG1517" t="s">
        <v>30673</v>
      </c>
      <c r="AH1517" t="s">
        <v>30682</v>
      </c>
      <c r="AI1517" t="s">
        <v>23600</v>
      </c>
      <c r="AJ1517" t="s">
        <v>23493</v>
      </c>
    </row>
    <row r="1518" spans="1:36" x14ac:dyDescent="0.2">
      <c r="A1518" t="str">
        <f>TRIM(PROPER((assembly_staff_import[[#This Row],[First MI Name via NAME_SOURCE_KEY TEXT]]&amp;" "&amp;assembly_staff_import[[#This Row],[Last Name via NAME_SOURCE_KEY TEXT]]&amp;" "&amp;assembly_staff_import[[#This Row],[Suffix via NAME_SOURCE_KEY]])))</f>
        <v>Anne R Kadamani</v>
      </c>
      <c r="B1518" t="str">
        <f>TRIM(CONCATENATE(TRIM(assembly_staff_import[[#This Row],[Full Name]]), ", ", assembly_staff_import[[#This Row],[Title]]))</f>
        <v>Anne R Kadamani, Legis Aide</v>
      </c>
      <c r="C1518" t="e">
        <f>assembly_staff_import[[#This Row],[Vlookup_groups]]</f>
        <v>#REF!</v>
      </c>
      <c r="D1518" t="str">
        <f>IF(assembly_staff_import[[#This Row],[Legislative Staff Type]]="Personal",assembly_staff_import[[#This Row],[Formatted Personal Staff Office]],"")</f>
        <v>District Office</v>
      </c>
      <c r="E1518" t="s">
        <v>65</v>
      </c>
      <c r="F1518" s="19" t="s">
        <v>10913</v>
      </c>
      <c r="G1518" t="s">
        <v>67</v>
      </c>
      <c r="H1518" t="str">
        <f>TRIM(PROPER((assembly_staff_import[[#This Row],[Last Name via NAME_SOURCE_KEY TEXT]]&amp;" "&amp;assembly_staff_import[[#This Row],[Suffix via NAME_SOURCE_KEY]])))</f>
        <v>Kadamani</v>
      </c>
      <c r="I1518" t="str">
        <f>PROPER(assembly_staff_import[[#This Row],[JOB TITLE_SOURCE_KEY]])</f>
        <v xml:space="preserve">Legis Aide                                 </v>
      </c>
      <c r="J1518" t="s">
        <v>72</v>
      </c>
      <c r="K1518" t="e">
        <f>IF(assembly_staff_import[[#This Row],[Legislative Staff Type]]="Personal",assembly_staff_import[[#This Row],[Vlookup Reports To Person]], "")</f>
        <v>#REF!</v>
      </c>
      <c r="L1518" t="str">
        <f>PROPER(assembly_staff_import[[#This Row],[First MI Name via NAME_SOURCE_KEY TEXT]])</f>
        <v xml:space="preserve"> Anne R</v>
      </c>
      <c r="M1518" t="s">
        <v>13982</v>
      </c>
      <c r="N1518" t="str">
        <f>LOWER(CONCATENATE(assembly_staff_import[[#This Row],[Last Name]],LEFT(assembly_staff_import[[#This Row],[First Name (no initial)]],1),"@nyassembly.gov"))</f>
        <v>kadamania@nyassembly.gov</v>
      </c>
      <c r="O1518" t="s">
        <v>22383</v>
      </c>
      <c r="P1518" t="e">
        <f>VLOOKUP(assembly_staff_import[[#This Row],[Full Name]],[3]!PEOPLE_March_20[#Data],1,0)</f>
        <v>#REF!</v>
      </c>
      <c r="Q1518" t="e">
        <f>VLOOKUP(assembly_staff_import[[#This Row],[Full Name]],[3]!Table17[#Data],3,0)</f>
        <v>#REF!</v>
      </c>
      <c r="R1518" t="e">
        <f>VLOOKUP(assembly_staff_import[[#This Row],[Formatted Works for Group]],[3]!Table7[#Data],1,0)</f>
        <v>#REF!</v>
      </c>
      <c r="S1518" t="e">
        <f>IF(assembly_staff_import[[#This Row],[Legislative Staff Type]]="Personal", assembly_staff_import[[#This Row],[Vlookup Works for Group]], assembly_staff_import[[#This Row],[Formatted Works for Group calc]]&amp;", Central Staff Office, Assembly")</f>
        <v>#REF!</v>
      </c>
      <c r="T1518" s="20" t="str">
        <f>TRIM(assembly_staff_import[[#This Row],[NAME_SOURCE_KEY]])</f>
        <v>KADAMANI, ANNE R</v>
      </c>
      <c r="U1518" t="s">
        <v>30683</v>
      </c>
      <c r="V1518" t="s">
        <v>30684</v>
      </c>
      <c r="W1518" t="s">
        <v>30685</v>
      </c>
      <c r="Y1518" t="str">
        <f>IF(assembly_staff_import[[#This Row],[Legislative Staff Type]]="Personal", PROPER(TRIM(assembly_staff_import[[#This Row],[Unit First MI via UNIT_SOURCE_KEY]])&amp;" "&amp;assembly_staff_import[[#This Row],[Unit Last via UNIT_SOURCE_KEY]]), PROPER(TRIM(assembly_staff_import[[#This Row],[UNIT NAME_SOURCE_KEY2]])))</f>
        <v>Robert J. Rodriguez</v>
      </c>
      <c r="Z1518" t="s">
        <v>30686</v>
      </c>
      <c r="AA1518" t="e">
        <f>VLOOKUP(assembly_staff_import[[#This Row],[Formatted and corrected Works for Group Text]],[3]!Table4[#Data],1,0)</f>
        <v>#REF!</v>
      </c>
      <c r="AB1518" t="e">
        <f>VLOOKUP(assembly_staff_import[[#This Row],[Formatted and corrected Works for Group Text]],[3]!Table5[#Data],2,0)</f>
        <v>#REF!</v>
      </c>
      <c r="AC1518" t="str">
        <f>IF(TRIM(assembly_staff_import[[#This Row],[PUBLIC INFO ADDR_SOURCE_KEY]])="CAPITOL, ALBANY", "Legislative / Capitol Office", "District Office")</f>
        <v>District Office</v>
      </c>
      <c r="AD1518" t="s">
        <v>24665</v>
      </c>
      <c r="AE1518" t="s">
        <v>30687</v>
      </c>
      <c r="AF1518" t="str">
        <f>"A29 "</f>
        <v xml:space="preserve">A29 </v>
      </c>
      <c r="AG1518" t="s">
        <v>30688</v>
      </c>
      <c r="AH1518" t="s">
        <v>30689</v>
      </c>
      <c r="AI1518" t="s">
        <v>23600</v>
      </c>
      <c r="AJ1518" t="s">
        <v>30690</v>
      </c>
    </row>
    <row r="1519" spans="1:36" x14ac:dyDescent="0.2">
      <c r="A1519" t="str">
        <f>TRIM(PROPER((assembly_staff_import[[#This Row],[First MI Name via NAME_SOURCE_KEY TEXT]]&amp;" "&amp;assembly_staff_import[[#This Row],[Last Name via NAME_SOURCE_KEY TEXT]]&amp;" "&amp;assembly_staff_import[[#This Row],[Suffix via NAME_SOURCE_KEY]])))</f>
        <v>France C Blanco-Bardia</v>
      </c>
      <c r="B1519" t="str">
        <f>TRIM(CONCATENATE(TRIM(assembly_staff_import[[#This Row],[Full Name]]), ", ", assembly_staff_import[[#This Row],[Title]]))</f>
        <v>France C Blanco-Bardia, Exec Asst</v>
      </c>
      <c r="C1519" t="e">
        <f>assembly_staff_import[[#This Row],[Vlookup_groups]]</f>
        <v>#REF!</v>
      </c>
      <c r="D1519" t="str">
        <f>IF(assembly_staff_import[[#This Row],[Legislative Staff Type]]="Personal",assembly_staff_import[[#This Row],[Formatted Personal Staff Office]],"")</f>
        <v>Legislative / Capitol Office</v>
      </c>
      <c r="E1519" t="s">
        <v>65</v>
      </c>
      <c r="F1519" s="19" t="s">
        <v>10913</v>
      </c>
      <c r="G1519" t="s">
        <v>67</v>
      </c>
      <c r="H1519" t="str">
        <f>TRIM(PROPER((assembly_staff_import[[#This Row],[Last Name via NAME_SOURCE_KEY TEXT]]&amp;" "&amp;assembly_staff_import[[#This Row],[Suffix via NAME_SOURCE_KEY]])))</f>
        <v>Blanco-Bardia</v>
      </c>
      <c r="I1519" t="str">
        <f>PROPER(assembly_staff_import[[#This Row],[JOB TITLE_SOURCE_KEY]])</f>
        <v xml:space="preserve">Exec Asst                                  </v>
      </c>
      <c r="J1519" t="s">
        <v>72</v>
      </c>
      <c r="K1519" t="e">
        <f>IF(assembly_staff_import[[#This Row],[Legislative Staff Type]]="Personal",assembly_staff_import[[#This Row],[Vlookup Reports To Person]], "")</f>
        <v>#REF!</v>
      </c>
      <c r="L1519" t="str">
        <f>PROPER(assembly_staff_import[[#This Row],[First MI Name via NAME_SOURCE_KEY TEXT]])</f>
        <v xml:space="preserve"> France C</v>
      </c>
      <c r="M1519" t="s">
        <v>20174</v>
      </c>
      <c r="N1519" t="str">
        <f>LOWER(CONCATENATE(assembly_staff_import[[#This Row],[Last Name]],LEFT(assembly_staff_import[[#This Row],[First Name (no initial)]],1),"@nyassembly.gov"))</f>
        <v>blanco-bardiaf@nyassembly.gov</v>
      </c>
      <c r="O1519" t="s">
        <v>30691</v>
      </c>
      <c r="P1519" t="e">
        <f>VLOOKUP(assembly_staff_import[[#This Row],[Full Name]],[3]!PEOPLE_March_20[#Data],1,0)</f>
        <v>#REF!</v>
      </c>
      <c r="Q1519" t="e">
        <f>VLOOKUP(assembly_staff_import[[#This Row],[Full Name]],[3]!Table17[#Data],3,0)</f>
        <v>#REF!</v>
      </c>
      <c r="R1519" t="e">
        <f>VLOOKUP(assembly_staff_import[[#This Row],[Formatted Works for Group]],[3]!Table7[#Data],1,0)</f>
        <v>#REF!</v>
      </c>
      <c r="S1519" t="e">
        <f>IF(assembly_staff_import[[#This Row],[Legislative Staff Type]]="Personal", assembly_staff_import[[#This Row],[Vlookup Works for Group]], assembly_staff_import[[#This Row],[Formatted Works for Group calc]]&amp;", Central Staff Office, Assembly")</f>
        <v>#REF!</v>
      </c>
      <c r="T1519" s="20" t="str">
        <f>TRIM(assembly_staff_import[[#This Row],[NAME_SOURCE_KEY]])</f>
        <v>BLANCO-BARDIA, FRANCE C</v>
      </c>
      <c r="U1519" t="s">
        <v>30692</v>
      </c>
      <c r="V1519" t="s">
        <v>30693</v>
      </c>
      <c r="W1519" t="s">
        <v>30694</v>
      </c>
      <c r="Y1519" t="str">
        <f>IF(assembly_staff_import[[#This Row],[Legislative Staff Type]]="Personal", PROPER(TRIM(assembly_staff_import[[#This Row],[Unit First MI via UNIT_SOURCE_KEY]])&amp;" "&amp;assembly_staff_import[[#This Row],[Unit Last via UNIT_SOURCE_KEY]]), PROPER(TRIM(assembly_staff_import[[#This Row],[UNIT NAME_SOURCE_KEY2]])))</f>
        <v>Robert J. Rodriguez</v>
      </c>
      <c r="Z1519" t="s">
        <v>30686</v>
      </c>
      <c r="AA1519" t="e">
        <f>VLOOKUP(assembly_staff_import[[#This Row],[Formatted and corrected Works for Group Text]],[3]!Table4[#Data],1,0)</f>
        <v>#REF!</v>
      </c>
      <c r="AB1519" t="e">
        <f>VLOOKUP(assembly_staff_import[[#This Row],[Formatted and corrected Works for Group Text]],[3]!Table5[#Data],2,0)</f>
        <v>#REF!</v>
      </c>
      <c r="AC1519" t="str">
        <f>IF(TRIM(assembly_staff_import[[#This Row],[PUBLIC INFO ADDR_SOURCE_KEY]])="CAPITOL, ALBANY", "Legislative / Capitol Office", "District Office")</f>
        <v>Legislative / Capitol Office</v>
      </c>
      <c r="AD1519" t="s">
        <v>24665</v>
      </c>
      <c r="AE1519" t="s">
        <v>30687</v>
      </c>
      <c r="AF1519" t="str">
        <f>"A29 "</f>
        <v xml:space="preserve">A29 </v>
      </c>
      <c r="AG1519" t="s">
        <v>30688</v>
      </c>
      <c r="AH1519" t="s">
        <v>30695</v>
      </c>
      <c r="AI1519" t="s">
        <v>23546</v>
      </c>
      <c r="AJ1519" t="s">
        <v>23493</v>
      </c>
    </row>
    <row r="1520" spans="1:36" x14ac:dyDescent="0.2">
      <c r="A1520" t="str">
        <f>TRIM(PROPER((assembly_staff_import[[#This Row],[First MI Name via NAME_SOURCE_KEY TEXT]]&amp;" "&amp;assembly_staff_import[[#This Row],[Last Name via NAME_SOURCE_KEY TEXT]]&amp;" "&amp;assembly_staff_import[[#This Row],[Suffix via NAME_SOURCE_KEY]])))</f>
        <v>Gabriel J Hernandez</v>
      </c>
      <c r="B1520" t="str">
        <f>TRIM(CONCATENATE(TRIM(assembly_staff_import[[#This Row],[Full Name]]), ", ", assembly_staff_import[[#This Row],[Title]]))</f>
        <v>Gabriel J Hernandez, Schedule &amp; Prog Coord</v>
      </c>
      <c r="C1520" t="e">
        <f>assembly_staff_import[[#This Row],[Vlookup_groups]]</f>
        <v>#REF!</v>
      </c>
      <c r="D1520" t="str">
        <f>IF(assembly_staff_import[[#This Row],[Legislative Staff Type]]="Personal",assembly_staff_import[[#This Row],[Formatted Personal Staff Office]],"")</f>
        <v>District Office</v>
      </c>
      <c r="E1520" t="s">
        <v>65</v>
      </c>
      <c r="F1520" s="19" t="s">
        <v>10913</v>
      </c>
      <c r="G1520" t="s">
        <v>67</v>
      </c>
      <c r="H1520" t="str">
        <f>TRIM(PROPER((assembly_staff_import[[#This Row],[Last Name via NAME_SOURCE_KEY TEXT]]&amp;" "&amp;assembly_staff_import[[#This Row],[Suffix via NAME_SOURCE_KEY]])))</f>
        <v>Hernandez</v>
      </c>
      <c r="I1520" t="str">
        <f>PROPER(assembly_staff_import[[#This Row],[JOB TITLE_SOURCE_KEY]])</f>
        <v xml:space="preserve">Schedule &amp; Prog Coord                      </v>
      </c>
      <c r="J1520" t="s">
        <v>72</v>
      </c>
      <c r="K1520" t="e">
        <f>IF(assembly_staff_import[[#This Row],[Legislative Staff Type]]="Personal",assembly_staff_import[[#This Row],[Vlookup Reports To Person]], "")</f>
        <v>#REF!</v>
      </c>
      <c r="L1520" t="str">
        <f>PROPER(assembly_staff_import[[#This Row],[First MI Name via NAME_SOURCE_KEY TEXT]])</f>
        <v xml:space="preserve"> Gabriel J</v>
      </c>
      <c r="M1520" t="s">
        <v>20152</v>
      </c>
      <c r="N1520" t="str">
        <f>LOWER(CONCATENATE(assembly_staff_import[[#This Row],[Last Name]],LEFT(assembly_staff_import[[#This Row],[First Name (no initial)]],1),"@nyassembly.gov"))</f>
        <v>hernandezg@nyassembly.gov</v>
      </c>
      <c r="O1520" t="s">
        <v>22873</v>
      </c>
      <c r="P1520" t="e">
        <f>VLOOKUP(assembly_staff_import[[#This Row],[Full Name]],[3]!PEOPLE_March_20[#Data],1,0)</f>
        <v>#REF!</v>
      </c>
      <c r="Q1520" t="e">
        <f>VLOOKUP(assembly_staff_import[[#This Row],[Full Name]],[3]!Table17[#Data],3,0)</f>
        <v>#REF!</v>
      </c>
      <c r="R1520" t="e">
        <f>VLOOKUP(assembly_staff_import[[#This Row],[Formatted Works for Group]],[3]!Table7[#Data],1,0)</f>
        <v>#REF!</v>
      </c>
      <c r="S1520" t="e">
        <f>IF(assembly_staff_import[[#This Row],[Legislative Staff Type]]="Personal", assembly_staff_import[[#This Row],[Vlookup Works for Group]], assembly_staff_import[[#This Row],[Formatted Works for Group calc]]&amp;", Central Staff Office, Assembly")</f>
        <v>#REF!</v>
      </c>
      <c r="T1520" s="20" t="str">
        <f>TRIM(assembly_staff_import[[#This Row],[NAME_SOURCE_KEY]])</f>
        <v>HERNANDEZ, GABRIEL J</v>
      </c>
      <c r="U1520" t="s">
        <v>30696</v>
      </c>
      <c r="V1520" t="s">
        <v>27365</v>
      </c>
      <c r="W1520" t="s">
        <v>30697</v>
      </c>
      <c r="Y1520" t="str">
        <f>IF(assembly_staff_import[[#This Row],[Legislative Staff Type]]="Personal", PROPER(TRIM(assembly_staff_import[[#This Row],[Unit First MI via UNIT_SOURCE_KEY]])&amp;" "&amp;assembly_staff_import[[#This Row],[Unit Last via UNIT_SOURCE_KEY]]), PROPER(TRIM(assembly_staff_import[[#This Row],[UNIT NAME_SOURCE_KEY2]])))</f>
        <v>Robert J. Rodriguez</v>
      </c>
      <c r="Z1520" t="s">
        <v>30686</v>
      </c>
      <c r="AA1520" t="e">
        <f>VLOOKUP(assembly_staff_import[[#This Row],[Formatted and corrected Works for Group Text]],[3]!Table4[#Data],1,0)</f>
        <v>#REF!</v>
      </c>
      <c r="AB1520" t="e">
        <f>VLOOKUP(assembly_staff_import[[#This Row],[Formatted and corrected Works for Group Text]],[3]!Table5[#Data],2,0)</f>
        <v>#REF!</v>
      </c>
      <c r="AC1520" t="str">
        <f>IF(TRIM(assembly_staff_import[[#This Row],[PUBLIC INFO ADDR_SOURCE_KEY]])="CAPITOL, ALBANY", "Legislative / Capitol Office", "District Office")</f>
        <v>District Office</v>
      </c>
      <c r="AD1520" t="s">
        <v>24665</v>
      </c>
      <c r="AE1520" t="s">
        <v>30687</v>
      </c>
      <c r="AF1520" t="str">
        <f>"A29 "</f>
        <v xml:space="preserve">A29 </v>
      </c>
      <c r="AG1520" t="s">
        <v>30688</v>
      </c>
      <c r="AH1520" t="s">
        <v>30698</v>
      </c>
      <c r="AI1520" t="s">
        <v>25651</v>
      </c>
      <c r="AJ1520" t="s">
        <v>30690</v>
      </c>
    </row>
    <row r="1521" spans="1:36" x14ac:dyDescent="0.2">
      <c r="A1521" t="str">
        <f>TRIM(PROPER((assembly_staff_import[[#This Row],[First MI Name via NAME_SOURCE_KEY TEXT]]&amp;" "&amp;assembly_staff_import[[#This Row],[Last Name via NAME_SOURCE_KEY TEXT]]&amp;" "&amp;assembly_staff_import[[#This Row],[Suffix via NAME_SOURCE_KEY]])))</f>
        <v>Jason Cruz</v>
      </c>
      <c r="B1521" t="str">
        <f>TRIM(CONCATENATE(TRIM(assembly_staff_import[[#This Row],[Full Name]]), ", ", assembly_staff_import[[#This Row],[Title]]))</f>
        <v>Jason Cruz, Dir Constit/Supp Svcs</v>
      </c>
      <c r="C1521" t="e">
        <f>assembly_staff_import[[#This Row],[Vlookup_groups]]</f>
        <v>#REF!</v>
      </c>
      <c r="D1521" t="str">
        <f>IF(assembly_staff_import[[#This Row],[Legislative Staff Type]]="Personal",assembly_staff_import[[#This Row],[Formatted Personal Staff Office]],"")</f>
        <v>District Office</v>
      </c>
      <c r="E1521" t="s">
        <v>65</v>
      </c>
      <c r="F1521" s="19" t="s">
        <v>10913</v>
      </c>
      <c r="G1521" t="s">
        <v>67</v>
      </c>
      <c r="H1521" t="str">
        <f>TRIM(PROPER((assembly_staff_import[[#This Row],[Last Name via NAME_SOURCE_KEY TEXT]]&amp;" "&amp;assembly_staff_import[[#This Row],[Suffix via NAME_SOURCE_KEY]])))</f>
        <v>Cruz</v>
      </c>
      <c r="I1521" t="str">
        <f>PROPER(assembly_staff_import[[#This Row],[JOB TITLE_SOURCE_KEY]])</f>
        <v xml:space="preserve">Dir Constit/Supp Svcs                      </v>
      </c>
      <c r="J1521" t="s">
        <v>72</v>
      </c>
      <c r="K1521" t="e">
        <f>IF(assembly_staff_import[[#This Row],[Legislative Staff Type]]="Personal",assembly_staff_import[[#This Row],[Vlookup Reports To Person]], "")</f>
        <v>#REF!</v>
      </c>
      <c r="L1521" t="str">
        <f>PROPER(assembly_staff_import[[#This Row],[First MI Name via NAME_SOURCE_KEY TEXT]])</f>
        <v xml:space="preserve"> Jason</v>
      </c>
      <c r="M1521" t="s">
        <v>22809</v>
      </c>
      <c r="N1521" t="str">
        <f>LOWER(CONCATENATE(assembly_staff_import[[#This Row],[Last Name]],LEFT(assembly_staff_import[[#This Row],[First Name (no initial)]],1),"@nyassembly.gov"))</f>
        <v>cruzj@nyassembly.gov</v>
      </c>
      <c r="O1521" t="s">
        <v>22811</v>
      </c>
      <c r="P1521" t="e">
        <f>VLOOKUP(assembly_staff_import[[#This Row],[Full Name]],[3]!PEOPLE_March_20[#Data],1,0)</f>
        <v>#REF!</v>
      </c>
      <c r="Q1521" t="e">
        <f>VLOOKUP(assembly_staff_import[[#This Row],[Full Name]],[3]!Table17[#Data],3,0)</f>
        <v>#REF!</v>
      </c>
      <c r="R1521" t="e">
        <f>VLOOKUP(assembly_staff_import[[#This Row],[Formatted Works for Group]],[3]!Table7[#Data],1,0)</f>
        <v>#REF!</v>
      </c>
      <c r="S1521" t="e">
        <f>IF(assembly_staff_import[[#This Row],[Legislative Staff Type]]="Personal", assembly_staff_import[[#This Row],[Vlookup Works for Group]], assembly_staff_import[[#This Row],[Formatted Works for Group calc]]&amp;", Central Staff Office, Assembly")</f>
        <v>#REF!</v>
      </c>
      <c r="T1521" s="20" t="str">
        <f>TRIM(assembly_staff_import[[#This Row],[NAME_SOURCE_KEY]])</f>
        <v>CRUZ, JASON</v>
      </c>
      <c r="U1521" t="s">
        <v>30699</v>
      </c>
      <c r="V1521" t="s">
        <v>24695</v>
      </c>
      <c r="W1521" t="s">
        <v>30700</v>
      </c>
      <c r="Y1521" t="str">
        <f>IF(assembly_staff_import[[#This Row],[Legislative Staff Type]]="Personal", PROPER(TRIM(assembly_staff_import[[#This Row],[Unit First MI via UNIT_SOURCE_KEY]])&amp;" "&amp;assembly_staff_import[[#This Row],[Unit Last via UNIT_SOURCE_KEY]]), PROPER(TRIM(assembly_staff_import[[#This Row],[UNIT NAME_SOURCE_KEY2]])))</f>
        <v>Robert J. Rodriguez</v>
      </c>
      <c r="Z1521" t="s">
        <v>30686</v>
      </c>
      <c r="AA1521" t="e">
        <f>VLOOKUP(assembly_staff_import[[#This Row],[Formatted and corrected Works for Group Text]],[3]!Table4[#Data],1,0)</f>
        <v>#REF!</v>
      </c>
      <c r="AB1521" t="e">
        <f>VLOOKUP(assembly_staff_import[[#This Row],[Formatted and corrected Works for Group Text]],[3]!Table5[#Data],2,0)</f>
        <v>#REF!</v>
      </c>
      <c r="AC1521" t="str">
        <f>IF(TRIM(assembly_staff_import[[#This Row],[PUBLIC INFO ADDR_SOURCE_KEY]])="CAPITOL, ALBANY", "Legislative / Capitol Office", "District Office")</f>
        <v>District Office</v>
      </c>
      <c r="AD1521" t="s">
        <v>24665</v>
      </c>
      <c r="AE1521" t="s">
        <v>30687</v>
      </c>
      <c r="AF1521" t="str">
        <f>"A29 "</f>
        <v xml:space="preserve">A29 </v>
      </c>
      <c r="AG1521" t="s">
        <v>30688</v>
      </c>
      <c r="AH1521" t="s">
        <v>30701</v>
      </c>
      <c r="AI1521" t="s">
        <v>23616</v>
      </c>
      <c r="AJ1521" t="s">
        <v>30690</v>
      </c>
    </row>
    <row r="1522" spans="1:36" x14ac:dyDescent="0.2">
      <c r="A1522" t="str">
        <f>TRIM(PROPER((assembly_staff_import[[#This Row],[First MI Name via NAME_SOURCE_KEY TEXT]]&amp;" "&amp;assembly_staff_import[[#This Row],[Last Name via NAME_SOURCE_KEY TEXT]]&amp;" "&amp;assembly_staff_import[[#This Row],[Suffix via NAME_SOURCE_KEY]])))</f>
        <v>Vandolf Jr Parish Jr</v>
      </c>
      <c r="B1522" t="str">
        <f>TRIM(CONCATENATE(TRIM(assembly_staff_import[[#This Row],[Full Name]]), ", ", assembly_staff_import[[#This Row],[Title]]))</f>
        <v>Vandolf Jr Parish Jr, Chief Of Staff</v>
      </c>
      <c r="C1522" t="e">
        <f>assembly_staff_import[[#This Row],[Vlookup_groups]]</f>
        <v>#REF!</v>
      </c>
      <c r="D1522" t="str">
        <f>IF(assembly_staff_import[[#This Row],[Legislative Staff Type]]="Personal",assembly_staff_import[[#This Row],[Formatted Personal Staff Office]],"")</f>
        <v>District Office</v>
      </c>
      <c r="E1522" t="s">
        <v>65</v>
      </c>
      <c r="F1522" s="19" t="s">
        <v>10913</v>
      </c>
      <c r="G1522" t="s">
        <v>67</v>
      </c>
      <c r="H1522" t="str">
        <f>TRIM(PROPER((assembly_staff_import[[#This Row],[Last Name via NAME_SOURCE_KEY TEXT]]&amp;" "&amp;assembly_staff_import[[#This Row],[Suffix via NAME_SOURCE_KEY]])))</f>
        <v>Parish Jr</v>
      </c>
      <c r="I1522" t="str">
        <f>PROPER(assembly_staff_import[[#This Row],[JOB TITLE_SOURCE_KEY]])</f>
        <v xml:space="preserve">Chief Of Staff                             </v>
      </c>
      <c r="J1522" t="s">
        <v>72</v>
      </c>
      <c r="K1522" t="e">
        <f>IF(assembly_staff_import[[#This Row],[Legislative Staff Type]]="Personal",assembly_staff_import[[#This Row],[Vlookup Reports To Person]], "")</f>
        <v>#REF!</v>
      </c>
      <c r="L1522" t="str">
        <f>PROPER(assembly_staff_import[[#This Row],[First MI Name via NAME_SOURCE_KEY TEXT]])</f>
        <v xml:space="preserve"> Vandolf Jr</v>
      </c>
      <c r="M1522" t="s">
        <v>11064</v>
      </c>
      <c r="N1522" t="str">
        <f>LOWER(CONCATENATE(assembly_staff_import[[#This Row],[Last Name]],LEFT(assembly_staff_import[[#This Row],[First Name (no initial)]],1),"@nyassembly.gov"))</f>
        <v>parish jrv@nyassembly.gov</v>
      </c>
      <c r="O1522" t="s">
        <v>30702</v>
      </c>
      <c r="P1522" t="e">
        <f>VLOOKUP(assembly_staff_import[[#This Row],[Full Name]],[3]!PEOPLE_March_20[#Data],1,0)</f>
        <v>#REF!</v>
      </c>
      <c r="Q1522" t="e">
        <f>VLOOKUP(assembly_staff_import[[#This Row],[Full Name]],[3]!Table17[#Data],3,0)</f>
        <v>#REF!</v>
      </c>
      <c r="R1522" t="e">
        <f>VLOOKUP(assembly_staff_import[[#This Row],[Formatted Works for Group]],[3]!Table7[#Data],1,0)</f>
        <v>#REF!</v>
      </c>
      <c r="S1522" t="e">
        <f>IF(assembly_staff_import[[#This Row],[Legislative Staff Type]]="Personal", assembly_staff_import[[#This Row],[Vlookup Works for Group]], assembly_staff_import[[#This Row],[Formatted Works for Group calc]]&amp;", Central Staff Office, Assembly")</f>
        <v>#REF!</v>
      </c>
      <c r="T1522" s="20" t="str">
        <f>TRIM(assembly_staff_import[[#This Row],[NAME_SOURCE_KEY]])</f>
        <v>PARISH, VANDOLF JR</v>
      </c>
      <c r="U1522" t="s">
        <v>30703</v>
      </c>
      <c r="V1522" t="s">
        <v>30704</v>
      </c>
      <c r="W1522" t="s">
        <v>30705</v>
      </c>
      <c r="X1522" t="s">
        <v>23498</v>
      </c>
      <c r="Y1522" t="str">
        <f>IF(assembly_staff_import[[#This Row],[Legislative Staff Type]]="Personal", PROPER(TRIM(assembly_staff_import[[#This Row],[Unit First MI via UNIT_SOURCE_KEY]])&amp;" "&amp;assembly_staff_import[[#This Row],[Unit Last via UNIT_SOURCE_KEY]]), PROPER(TRIM(assembly_staff_import[[#This Row],[UNIT NAME_SOURCE_KEY2]])))</f>
        <v>Robert J. Rodriguez</v>
      </c>
      <c r="Z1522" t="s">
        <v>30686</v>
      </c>
      <c r="AA1522" t="e">
        <f>VLOOKUP(assembly_staff_import[[#This Row],[Formatted and corrected Works for Group Text]],[3]!Table4[#Data],1,0)</f>
        <v>#REF!</v>
      </c>
      <c r="AB1522" t="e">
        <f>VLOOKUP(assembly_staff_import[[#This Row],[Formatted and corrected Works for Group Text]],[3]!Table5[#Data],2,0)</f>
        <v>#REF!</v>
      </c>
      <c r="AC1522" t="str">
        <f>IF(TRIM(assembly_staff_import[[#This Row],[PUBLIC INFO ADDR_SOURCE_KEY]])="CAPITOL, ALBANY", "Legislative / Capitol Office", "District Office")</f>
        <v>District Office</v>
      </c>
      <c r="AD1522" t="s">
        <v>24665</v>
      </c>
      <c r="AE1522" t="s">
        <v>30687</v>
      </c>
      <c r="AF1522" t="str">
        <f>"A29 "</f>
        <v xml:space="preserve">A29 </v>
      </c>
      <c r="AG1522" t="s">
        <v>30688</v>
      </c>
      <c r="AH1522" t="s">
        <v>30706</v>
      </c>
      <c r="AI1522" t="s">
        <v>23587</v>
      </c>
      <c r="AJ1522" t="s">
        <v>30690</v>
      </c>
    </row>
    <row r="1523" spans="1:36" x14ac:dyDescent="0.2">
      <c r="A1523" t="str">
        <f>TRIM(PROPER((assembly_staff_import[[#This Row],[First MI Name via NAME_SOURCE_KEY TEXT]]&amp;" "&amp;assembly_staff_import[[#This Row],[Last Name via NAME_SOURCE_KEY TEXT]]&amp;" "&amp;assembly_staff_import[[#This Row],[Suffix via NAME_SOURCE_KEY]])))</f>
        <v>Kenneth L Berlinski</v>
      </c>
      <c r="B1523" t="str">
        <f>TRIM(CONCATENATE(TRIM(assembly_staff_import[[#This Row],[Full Name]]), ", ", assembly_staff_import[[#This Row],[Title]]))</f>
        <v>Kenneth L Berlinski, Chief Of Staff</v>
      </c>
      <c r="C1523" t="e">
        <f>assembly_staff_import[[#This Row],[Vlookup_groups]]</f>
        <v>#REF!</v>
      </c>
      <c r="D1523" t="str">
        <f>IF(assembly_staff_import[[#This Row],[Legislative Staff Type]]="Personal",assembly_staff_import[[#This Row],[Formatted Personal Staff Office]],"")</f>
        <v>District Office</v>
      </c>
      <c r="E1523" t="s">
        <v>65</v>
      </c>
      <c r="F1523" s="19" t="s">
        <v>10913</v>
      </c>
      <c r="G1523" t="s">
        <v>67</v>
      </c>
      <c r="H1523" t="str">
        <f>TRIM(PROPER((assembly_staff_import[[#This Row],[Last Name via NAME_SOURCE_KEY TEXT]]&amp;" "&amp;assembly_staff_import[[#This Row],[Suffix via NAME_SOURCE_KEY]])))</f>
        <v>Berlinski</v>
      </c>
      <c r="I1523" t="str">
        <f>PROPER(assembly_staff_import[[#This Row],[JOB TITLE_SOURCE_KEY]])</f>
        <v xml:space="preserve">Chief Of Staff                             </v>
      </c>
      <c r="J1523" t="s">
        <v>72</v>
      </c>
      <c r="K1523" t="e">
        <f>IF(assembly_staff_import[[#This Row],[Legislative Staff Type]]="Personal",assembly_staff_import[[#This Row],[Vlookup Reports To Person]], "")</f>
        <v>#REF!</v>
      </c>
      <c r="L1523" t="str">
        <f>PROPER(assembly_staff_import[[#This Row],[First MI Name via NAME_SOURCE_KEY TEXT]])</f>
        <v xml:space="preserve"> Kenneth L</v>
      </c>
      <c r="M1523" t="s">
        <v>22763</v>
      </c>
      <c r="N1523" t="str">
        <f>LOWER(CONCATENATE(assembly_staff_import[[#This Row],[Last Name]],LEFT(assembly_staff_import[[#This Row],[First Name (no initial)]],1),"@nyassembly.gov"))</f>
        <v>berlinskik@nyassembly.gov</v>
      </c>
      <c r="O1523" t="s">
        <v>26527</v>
      </c>
      <c r="P1523" t="e">
        <f>VLOOKUP(assembly_staff_import[[#This Row],[Full Name]],[3]!PEOPLE_March_20[#Data],1,0)</f>
        <v>#REF!</v>
      </c>
      <c r="Q1523" t="e">
        <f>VLOOKUP(assembly_staff_import[[#This Row],[Full Name]],[3]!Table17[#Data],3,0)</f>
        <v>#REF!</v>
      </c>
      <c r="R1523" t="e">
        <f>VLOOKUP(assembly_staff_import[[#This Row],[Formatted Works for Group]],[3]!Table7[#Data],1,0)</f>
        <v>#REF!</v>
      </c>
      <c r="S1523" t="e">
        <f>IF(assembly_staff_import[[#This Row],[Legislative Staff Type]]="Personal", assembly_staff_import[[#This Row],[Vlookup Works for Group]], assembly_staff_import[[#This Row],[Formatted Works for Group calc]]&amp;", Central Staff Office, Assembly")</f>
        <v>#REF!</v>
      </c>
      <c r="T1523" s="20" t="str">
        <f>TRIM(assembly_staff_import[[#This Row],[NAME_SOURCE_KEY]])</f>
        <v>BERLINSKI, KENNETH L</v>
      </c>
      <c r="U1523" t="s">
        <v>30707</v>
      </c>
      <c r="V1523" t="s">
        <v>30708</v>
      </c>
      <c r="W1523" t="s">
        <v>30709</v>
      </c>
      <c r="Y1523" t="str">
        <f>IF(assembly_staff_import[[#This Row],[Legislative Staff Type]]="Personal", PROPER(TRIM(assembly_staff_import[[#This Row],[Unit First MI via UNIT_SOURCE_KEY]])&amp;" "&amp;assembly_staff_import[[#This Row],[Unit Last via UNIT_SOURCE_KEY]]), PROPER(TRIM(assembly_staff_import[[#This Row],[UNIT NAME_SOURCE_KEY2]])))</f>
        <v>Robin L. Schimminger</v>
      </c>
      <c r="Z1523" t="s">
        <v>30710</v>
      </c>
      <c r="AA1523" t="e">
        <f>VLOOKUP(assembly_staff_import[[#This Row],[Formatted and corrected Works for Group Text]],[3]!Table4[#Data],1,0)</f>
        <v>#REF!</v>
      </c>
      <c r="AB1523" t="e">
        <f>VLOOKUP(assembly_staff_import[[#This Row],[Formatted and corrected Works for Group Text]],[3]!Table5[#Data],2,0)</f>
        <v>#REF!</v>
      </c>
      <c r="AC1523" t="str">
        <f>IF(TRIM(assembly_staff_import[[#This Row],[PUBLIC INFO ADDR_SOURCE_KEY]])="CAPITOL, ALBANY", "Legislative / Capitol Office", "District Office")</f>
        <v>District Office</v>
      </c>
      <c r="AD1523" t="s">
        <v>30711</v>
      </c>
      <c r="AE1523" t="s">
        <v>30712</v>
      </c>
      <c r="AF1523" t="str">
        <f t="shared" ref="AF1523:AF1530" si="79">"A71 "</f>
        <v xml:space="preserve">A71 </v>
      </c>
      <c r="AG1523" t="s">
        <v>30713</v>
      </c>
      <c r="AH1523" t="s">
        <v>30714</v>
      </c>
      <c r="AI1523" t="s">
        <v>23587</v>
      </c>
      <c r="AJ1523" t="s">
        <v>30715</v>
      </c>
    </row>
    <row r="1524" spans="1:36" x14ac:dyDescent="0.2">
      <c r="A1524" t="str">
        <f>TRIM(PROPER((assembly_staff_import[[#This Row],[First MI Name via NAME_SOURCE_KEY TEXT]]&amp;" "&amp;assembly_staff_import[[#This Row],[Last Name via NAME_SOURCE_KEY TEXT]]&amp;" "&amp;assembly_staff_import[[#This Row],[Suffix via NAME_SOURCE_KEY]])))</f>
        <v>Lynette J Hameister</v>
      </c>
      <c r="B1524" t="str">
        <f>TRIM(CONCATENATE(TRIM(assembly_staff_import[[#This Row],[Full Name]]), ", ", assembly_staff_import[[#This Row],[Title]]))</f>
        <v>Lynette J Hameister, Office Manager</v>
      </c>
      <c r="C1524" t="e">
        <f>assembly_staff_import[[#This Row],[Vlookup_groups]]</f>
        <v>#REF!</v>
      </c>
      <c r="D1524" t="str">
        <f>IF(assembly_staff_import[[#This Row],[Legislative Staff Type]]="Personal",assembly_staff_import[[#This Row],[Formatted Personal Staff Office]],"")</f>
        <v>District Office</v>
      </c>
      <c r="E1524" t="s">
        <v>65</v>
      </c>
      <c r="F1524" s="19" t="s">
        <v>10913</v>
      </c>
      <c r="G1524" t="s">
        <v>67</v>
      </c>
      <c r="H1524" t="str">
        <f>TRIM(PROPER((assembly_staff_import[[#This Row],[Last Name via NAME_SOURCE_KEY TEXT]]&amp;" "&amp;assembly_staff_import[[#This Row],[Suffix via NAME_SOURCE_KEY]])))</f>
        <v>Hameister</v>
      </c>
      <c r="I1524" t="str">
        <f>PROPER(assembly_staff_import[[#This Row],[JOB TITLE_SOURCE_KEY]])</f>
        <v xml:space="preserve">Office Manager                             </v>
      </c>
      <c r="J1524" t="s">
        <v>72</v>
      </c>
      <c r="K1524" t="e">
        <f>IF(assembly_staff_import[[#This Row],[Legislative Staff Type]]="Personal",assembly_staff_import[[#This Row],[Vlookup Reports To Person]], "")</f>
        <v>#REF!</v>
      </c>
      <c r="L1524" t="str">
        <f>PROPER(assembly_staff_import[[#This Row],[First MI Name via NAME_SOURCE_KEY TEXT]])</f>
        <v xml:space="preserve"> Lynette J</v>
      </c>
      <c r="M1524" t="s">
        <v>18319</v>
      </c>
      <c r="N1524" t="str">
        <f>LOWER(CONCATENATE(assembly_staff_import[[#This Row],[Last Name]],LEFT(assembly_staff_import[[#This Row],[First Name (no initial)]],1),"@nyassembly.gov"))</f>
        <v>hameisterl@nyassembly.gov</v>
      </c>
      <c r="O1524" t="s">
        <v>3721</v>
      </c>
      <c r="P1524" t="e">
        <f>VLOOKUP(assembly_staff_import[[#This Row],[Full Name]],[3]!PEOPLE_March_20[#Data],1,0)</f>
        <v>#REF!</v>
      </c>
      <c r="Q1524" t="e">
        <f>VLOOKUP(assembly_staff_import[[#This Row],[Full Name]],[3]!Table17[#Data],3,0)</f>
        <v>#REF!</v>
      </c>
      <c r="R1524" t="e">
        <f>VLOOKUP(assembly_staff_import[[#This Row],[Formatted Works for Group]],[3]!Table7[#Data],1,0)</f>
        <v>#REF!</v>
      </c>
      <c r="S1524" t="e">
        <f>IF(assembly_staff_import[[#This Row],[Legislative Staff Type]]="Personal", assembly_staff_import[[#This Row],[Vlookup Works for Group]], assembly_staff_import[[#This Row],[Formatted Works for Group calc]]&amp;", Central Staff Office, Assembly")</f>
        <v>#REF!</v>
      </c>
      <c r="T1524" s="20" t="str">
        <f>TRIM(assembly_staff_import[[#This Row],[NAME_SOURCE_KEY]])</f>
        <v>HAMEISTER, LYNETTE J</v>
      </c>
      <c r="U1524" t="s">
        <v>30716</v>
      </c>
      <c r="V1524" t="s">
        <v>30717</v>
      </c>
      <c r="W1524" t="s">
        <v>30718</v>
      </c>
      <c r="Y1524" t="str">
        <f>IF(assembly_staff_import[[#This Row],[Legislative Staff Type]]="Personal", PROPER(TRIM(assembly_staff_import[[#This Row],[Unit First MI via UNIT_SOURCE_KEY]])&amp;" "&amp;assembly_staff_import[[#This Row],[Unit Last via UNIT_SOURCE_KEY]]), PROPER(TRIM(assembly_staff_import[[#This Row],[UNIT NAME_SOURCE_KEY2]])))</f>
        <v>Robin L. Schimminger</v>
      </c>
      <c r="Z1524" t="s">
        <v>30710</v>
      </c>
      <c r="AA1524" t="e">
        <f>VLOOKUP(assembly_staff_import[[#This Row],[Formatted and corrected Works for Group Text]],[3]!Table4[#Data],1,0)</f>
        <v>#REF!</v>
      </c>
      <c r="AB1524" t="e">
        <f>VLOOKUP(assembly_staff_import[[#This Row],[Formatted and corrected Works for Group Text]],[3]!Table5[#Data],2,0)</f>
        <v>#REF!</v>
      </c>
      <c r="AC1524" t="str">
        <f>IF(TRIM(assembly_staff_import[[#This Row],[PUBLIC INFO ADDR_SOURCE_KEY]])="CAPITOL, ALBANY", "Legislative / Capitol Office", "District Office")</f>
        <v>District Office</v>
      </c>
      <c r="AD1524" t="s">
        <v>30711</v>
      </c>
      <c r="AE1524" t="s">
        <v>30712</v>
      </c>
      <c r="AF1524" t="str">
        <f t="shared" si="79"/>
        <v xml:space="preserve">A71 </v>
      </c>
      <c r="AG1524" t="s">
        <v>30713</v>
      </c>
      <c r="AH1524" t="s">
        <v>30719</v>
      </c>
      <c r="AI1524" t="s">
        <v>24369</v>
      </c>
      <c r="AJ1524" t="s">
        <v>30715</v>
      </c>
    </row>
    <row r="1525" spans="1:36" x14ac:dyDescent="0.2">
      <c r="A1525" t="str">
        <f>TRIM(PROPER((assembly_staff_import[[#This Row],[First MI Name via NAME_SOURCE_KEY TEXT]]&amp;" "&amp;assembly_staff_import[[#This Row],[Last Name via NAME_SOURCE_KEY TEXT]]&amp;" "&amp;assembly_staff_import[[#This Row],[Suffix via NAME_SOURCE_KEY]])))</f>
        <v>Mary E Sullivan Szarek</v>
      </c>
      <c r="B1525" t="str">
        <f>TRIM(CONCATENATE(TRIM(assembly_staff_import[[#This Row],[Full Name]]), ", ", assembly_staff_import[[#This Row],[Title]]))</f>
        <v>Mary E Sullivan Szarek, Admin Aide</v>
      </c>
      <c r="C1525" t="e">
        <f>assembly_staff_import[[#This Row],[Vlookup_groups]]</f>
        <v>#REF!</v>
      </c>
      <c r="D1525" t="str">
        <f>IF(assembly_staff_import[[#This Row],[Legislative Staff Type]]="Personal",assembly_staff_import[[#This Row],[Formatted Personal Staff Office]],"")</f>
        <v>District Office</v>
      </c>
      <c r="E1525" t="s">
        <v>65</v>
      </c>
      <c r="F1525" s="19" t="s">
        <v>10913</v>
      </c>
      <c r="G1525" t="s">
        <v>67</v>
      </c>
      <c r="H1525" t="str">
        <f>TRIM(PROPER((assembly_staff_import[[#This Row],[Last Name via NAME_SOURCE_KEY TEXT]]&amp;" "&amp;assembly_staff_import[[#This Row],[Suffix via NAME_SOURCE_KEY]])))</f>
        <v>Sullivan Szarek</v>
      </c>
      <c r="I1525" t="str">
        <f>PROPER(assembly_staff_import[[#This Row],[JOB TITLE_SOURCE_KEY]])</f>
        <v xml:space="preserve">Admin Aide                                 </v>
      </c>
      <c r="J1525" t="s">
        <v>72</v>
      </c>
      <c r="K1525" t="e">
        <f>IF(assembly_staff_import[[#This Row],[Legislative Staff Type]]="Personal",assembly_staff_import[[#This Row],[Vlookup Reports To Person]], "")</f>
        <v>#REF!</v>
      </c>
      <c r="L1525" t="str">
        <f>PROPER(assembly_staff_import[[#This Row],[First MI Name via NAME_SOURCE_KEY TEXT]])</f>
        <v xml:space="preserve"> Mary E</v>
      </c>
      <c r="M1525" t="s">
        <v>18266</v>
      </c>
      <c r="N1525" t="str">
        <f>LOWER(CONCATENATE(assembly_staff_import[[#This Row],[Last Name]],LEFT(assembly_staff_import[[#This Row],[First Name (no initial)]],1),"@nyassembly.gov"))</f>
        <v>sullivan szarekm@nyassembly.gov</v>
      </c>
      <c r="O1525" t="s">
        <v>904</v>
      </c>
      <c r="P1525" t="e">
        <f>VLOOKUP(assembly_staff_import[[#This Row],[Full Name]],[3]!PEOPLE_March_20[#Data],1,0)</f>
        <v>#REF!</v>
      </c>
      <c r="Q1525" t="e">
        <f>VLOOKUP(assembly_staff_import[[#This Row],[Full Name]],[3]!Table17[#Data],3,0)</f>
        <v>#REF!</v>
      </c>
      <c r="R1525" t="e">
        <f>VLOOKUP(assembly_staff_import[[#This Row],[Formatted Works for Group]],[3]!Table7[#Data],1,0)</f>
        <v>#REF!</v>
      </c>
      <c r="S1525" t="e">
        <f>IF(assembly_staff_import[[#This Row],[Legislative Staff Type]]="Personal", assembly_staff_import[[#This Row],[Vlookup Works for Group]], assembly_staff_import[[#This Row],[Formatted Works for Group calc]]&amp;", Central Staff Office, Assembly")</f>
        <v>#REF!</v>
      </c>
      <c r="T1525" s="20" t="str">
        <f>TRIM(assembly_staff_import[[#This Row],[NAME_SOURCE_KEY]])</f>
        <v>SULLIVAN SZAREK, MARY E</v>
      </c>
      <c r="U1525" t="s">
        <v>30720</v>
      </c>
      <c r="V1525" t="s">
        <v>30721</v>
      </c>
      <c r="W1525" t="s">
        <v>30722</v>
      </c>
      <c r="Y1525" t="str">
        <f>IF(assembly_staff_import[[#This Row],[Legislative Staff Type]]="Personal", PROPER(TRIM(assembly_staff_import[[#This Row],[Unit First MI via UNIT_SOURCE_KEY]])&amp;" "&amp;assembly_staff_import[[#This Row],[Unit Last via UNIT_SOURCE_KEY]]), PROPER(TRIM(assembly_staff_import[[#This Row],[UNIT NAME_SOURCE_KEY2]])))</f>
        <v>Robin L. Schimminger</v>
      </c>
      <c r="Z1525" t="s">
        <v>30710</v>
      </c>
      <c r="AA1525" t="e">
        <f>VLOOKUP(assembly_staff_import[[#This Row],[Formatted and corrected Works for Group Text]],[3]!Table4[#Data],1,0)</f>
        <v>#REF!</v>
      </c>
      <c r="AB1525" t="e">
        <f>VLOOKUP(assembly_staff_import[[#This Row],[Formatted and corrected Works for Group Text]],[3]!Table5[#Data],2,0)</f>
        <v>#REF!</v>
      </c>
      <c r="AC1525" t="str">
        <f>IF(TRIM(assembly_staff_import[[#This Row],[PUBLIC INFO ADDR_SOURCE_KEY]])="CAPITOL, ALBANY", "Legislative / Capitol Office", "District Office")</f>
        <v>District Office</v>
      </c>
      <c r="AD1525" t="s">
        <v>30711</v>
      </c>
      <c r="AE1525" t="s">
        <v>30712</v>
      </c>
      <c r="AF1525" t="str">
        <f t="shared" si="79"/>
        <v xml:space="preserve">A71 </v>
      </c>
      <c r="AG1525" t="s">
        <v>30713</v>
      </c>
      <c r="AH1525" t="s">
        <v>30723</v>
      </c>
      <c r="AI1525" t="s">
        <v>24836</v>
      </c>
      <c r="AJ1525" t="s">
        <v>30715</v>
      </c>
    </row>
    <row r="1526" spans="1:36" x14ac:dyDescent="0.2">
      <c r="A1526" t="str">
        <f>TRIM(PROPER((assembly_staff_import[[#This Row],[First MI Name via NAME_SOURCE_KEY TEXT]]&amp;" "&amp;assembly_staff_import[[#This Row],[Last Name via NAME_SOURCE_KEY TEXT]]&amp;" "&amp;assembly_staff_import[[#This Row],[Suffix via NAME_SOURCE_KEY]])))</f>
        <v>Naomi R Sakovics</v>
      </c>
      <c r="B1526" t="str">
        <f>TRIM(CONCATENATE(TRIM(assembly_staff_import[[#This Row],[Full Name]]), ", ", assembly_staff_import[[#This Row],[Title]]))</f>
        <v>Naomi R Sakovics, Dir Communications</v>
      </c>
      <c r="C1526" t="e">
        <f>assembly_staff_import[[#This Row],[Vlookup_groups]]</f>
        <v>#REF!</v>
      </c>
      <c r="D1526" t="str">
        <f>IF(assembly_staff_import[[#This Row],[Legislative Staff Type]]="Personal",assembly_staff_import[[#This Row],[Formatted Personal Staff Office]],"")</f>
        <v>District Office</v>
      </c>
      <c r="E1526" t="s">
        <v>65</v>
      </c>
      <c r="F1526" s="19" t="s">
        <v>10913</v>
      </c>
      <c r="G1526" t="s">
        <v>67</v>
      </c>
      <c r="H1526" t="str">
        <f>TRIM(PROPER((assembly_staff_import[[#This Row],[Last Name via NAME_SOURCE_KEY TEXT]]&amp;" "&amp;assembly_staff_import[[#This Row],[Suffix via NAME_SOURCE_KEY]])))</f>
        <v>Sakovics</v>
      </c>
      <c r="I1526" t="str">
        <f>PROPER(assembly_staff_import[[#This Row],[JOB TITLE_SOURCE_KEY]])</f>
        <v xml:space="preserve">Dir Communications                         </v>
      </c>
      <c r="J1526" t="s">
        <v>72</v>
      </c>
      <c r="K1526" t="e">
        <f>IF(assembly_staff_import[[#This Row],[Legislative Staff Type]]="Personal",assembly_staff_import[[#This Row],[Vlookup Reports To Person]], "")</f>
        <v>#REF!</v>
      </c>
      <c r="L1526" t="str">
        <f>PROPER(assembly_staff_import[[#This Row],[First MI Name via NAME_SOURCE_KEY TEXT]])</f>
        <v xml:space="preserve"> Naomi R</v>
      </c>
      <c r="M1526" t="s">
        <v>11911</v>
      </c>
      <c r="N1526" t="str">
        <f>LOWER(CONCATENATE(assembly_staff_import[[#This Row],[Last Name]],LEFT(assembly_staff_import[[#This Row],[First Name (no initial)]],1),"@nyassembly.gov"))</f>
        <v>sakovicsn@nyassembly.gov</v>
      </c>
      <c r="O1526" t="s">
        <v>30045</v>
      </c>
      <c r="P1526" t="e">
        <f>VLOOKUP(assembly_staff_import[[#This Row],[Full Name]],[3]!PEOPLE_March_20[#Data],1,0)</f>
        <v>#REF!</v>
      </c>
      <c r="Q1526" t="e">
        <f>VLOOKUP(assembly_staff_import[[#This Row],[Full Name]],[3]!Table17[#Data],3,0)</f>
        <v>#REF!</v>
      </c>
      <c r="R1526" t="e">
        <f>VLOOKUP(assembly_staff_import[[#This Row],[Formatted Works for Group]],[3]!Table7[#Data],1,0)</f>
        <v>#REF!</v>
      </c>
      <c r="S1526" t="e">
        <f>IF(assembly_staff_import[[#This Row],[Legislative Staff Type]]="Personal", assembly_staff_import[[#This Row],[Vlookup Works for Group]], assembly_staff_import[[#This Row],[Formatted Works for Group calc]]&amp;", Central Staff Office, Assembly")</f>
        <v>#REF!</v>
      </c>
      <c r="T1526" s="20" t="str">
        <f>TRIM(assembly_staff_import[[#This Row],[NAME_SOURCE_KEY]])</f>
        <v>SAKOVICS, NAOMI R</v>
      </c>
      <c r="U1526" t="s">
        <v>30724</v>
      </c>
      <c r="V1526" t="s">
        <v>30725</v>
      </c>
      <c r="W1526" t="s">
        <v>30048</v>
      </c>
      <c r="Y1526" t="str">
        <f>IF(assembly_staff_import[[#This Row],[Legislative Staff Type]]="Personal", PROPER(TRIM(assembly_staff_import[[#This Row],[Unit First MI via UNIT_SOURCE_KEY]])&amp;" "&amp;assembly_staff_import[[#This Row],[Unit Last via UNIT_SOURCE_KEY]]), PROPER(TRIM(assembly_staff_import[[#This Row],[UNIT NAME_SOURCE_KEY2]])))</f>
        <v>Robin L. Schimminger</v>
      </c>
      <c r="Z1526" t="s">
        <v>30710</v>
      </c>
      <c r="AA1526" t="e">
        <f>VLOOKUP(assembly_staff_import[[#This Row],[Formatted and corrected Works for Group Text]],[3]!Table4[#Data],1,0)</f>
        <v>#REF!</v>
      </c>
      <c r="AB1526" t="e">
        <f>VLOOKUP(assembly_staff_import[[#This Row],[Formatted and corrected Works for Group Text]],[3]!Table5[#Data],2,0)</f>
        <v>#REF!</v>
      </c>
      <c r="AC1526" t="str">
        <f>IF(TRIM(assembly_staff_import[[#This Row],[PUBLIC INFO ADDR_SOURCE_KEY]])="CAPITOL, ALBANY", "Legislative / Capitol Office", "District Office")</f>
        <v>District Office</v>
      </c>
      <c r="AD1526" t="s">
        <v>30711</v>
      </c>
      <c r="AE1526" t="s">
        <v>30712</v>
      </c>
      <c r="AF1526" t="str">
        <f t="shared" si="79"/>
        <v xml:space="preserve">A71 </v>
      </c>
      <c r="AG1526" t="s">
        <v>30713</v>
      </c>
      <c r="AH1526" t="s">
        <v>30726</v>
      </c>
      <c r="AI1526" t="s">
        <v>23873</v>
      </c>
      <c r="AJ1526" t="s">
        <v>30715</v>
      </c>
    </row>
    <row r="1527" spans="1:36" x14ac:dyDescent="0.2">
      <c r="A1527" t="str">
        <f>TRIM(PROPER((assembly_staff_import[[#This Row],[First MI Name via NAME_SOURCE_KEY TEXT]]&amp;" "&amp;assembly_staff_import[[#This Row],[Last Name via NAME_SOURCE_KEY TEXT]]&amp;" "&amp;assembly_staff_import[[#This Row],[Suffix via NAME_SOURCE_KEY]])))</f>
        <v>Patrice D Mago</v>
      </c>
      <c r="B1527" t="str">
        <f>TRIM(CONCATENATE(TRIM(assembly_staff_import[[#This Row],[Full Name]]), ", ", assembly_staff_import[[#This Row],[Title]]))</f>
        <v>Patrice D Mago, Office Manager</v>
      </c>
      <c r="C1527" t="e">
        <f>assembly_staff_import[[#This Row],[Vlookup_groups]]</f>
        <v>#REF!</v>
      </c>
      <c r="D1527" t="str">
        <f>IF(assembly_staff_import[[#This Row],[Legislative Staff Type]]="Personal",assembly_staff_import[[#This Row],[Formatted Personal Staff Office]],"")</f>
        <v>Legislative / Capitol Office</v>
      </c>
      <c r="E1527" t="s">
        <v>65</v>
      </c>
      <c r="F1527" s="19" t="s">
        <v>10913</v>
      </c>
      <c r="G1527" t="s">
        <v>67</v>
      </c>
      <c r="H1527" t="str">
        <f>TRIM(PROPER((assembly_staff_import[[#This Row],[Last Name via NAME_SOURCE_KEY TEXT]]&amp;" "&amp;assembly_staff_import[[#This Row],[Suffix via NAME_SOURCE_KEY]])))</f>
        <v>Mago</v>
      </c>
      <c r="I1527" t="str">
        <f>PROPER(assembly_staff_import[[#This Row],[JOB TITLE_SOURCE_KEY]])</f>
        <v xml:space="preserve">Office Manager                             </v>
      </c>
      <c r="J1527" t="s">
        <v>72</v>
      </c>
      <c r="K1527" t="e">
        <f>IF(assembly_staff_import[[#This Row],[Legislative Staff Type]]="Personal",assembly_staff_import[[#This Row],[Vlookup Reports To Person]], "")</f>
        <v>#REF!</v>
      </c>
      <c r="L1527" t="str">
        <f>PROPER(assembly_staff_import[[#This Row],[First MI Name via NAME_SOURCE_KEY TEXT]])</f>
        <v xml:space="preserve"> Patrice D</v>
      </c>
      <c r="M1527" t="s">
        <v>18295</v>
      </c>
      <c r="N1527" t="str">
        <f>LOWER(CONCATENATE(assembly_staff_import[[#This Row],[Last Name]],LEFT(assembly_staff_import[[#This Row],[First Name (no initial)]],1),"@nyassembly.gov"))</f>
        <v>magop@nyassembly.gov</v>
      </c>
      <c r="O1527" t="s">
        <v>24283</v>
      </c>
      <c r="P1527" t="e">
        <f>VLOOKUP(assembly_staff_import[[#This Row],[Full Name]],[3]!PEOPLE_March_20[#Data],1,0)</f>
        <v>#REF!</v>
      </c>
      <c r="Q1527" t="e">
        <f>VLOOKUP(assembly_staff_import[[#This Row],[Full Name]],[3]!Table17[#Data],3,0)</f>
        <v>#REF!</v>
      </c>
      <c r="R1527" t="e">
        <f>VLOOKUP(assembly_staff_import[[#This Row],[Formatted Works for Group]],[3]!Table7[#Data],1,0)</f>
        <v>#REF!</v>
      </c>
      <c r="S1527" t="e">
        <f>IF(assembly_staff_import[[#This Row],[Legislative Staff Type]]="Personal", assembly_staff_import[[#This Row],[Vlookup Works for Group]], assembly_staff_import[[#This Row],[Formatted Works for Group calc]]&amp;", Central Staff Office, Assembly")</f>
        <v>#REF!</v>
      </c>
      <c r="T1527" s="20" t="str">
        <f>TRIM(assembly_staff_import[[#This Row],[NAME_SOURCE_KEY]])</f>
        <v>MAGO, PATRICE D</v>
      </c>
      <c r="U1527" t="s">
        <v>30727</v>
      </c>
      <c r="V1527" t="s">
        <v>30728</v>
      </c>
      <c r="W1527" t="s">
        <v>30729</v>
      </c>
      <c r="Y1527" t="str">
        <f>IF(assembly_staff_import[[#This Row],[Legislative Staff Type]]="Personal", PROPER(TRIM(assembly_staff_import[[#This Row],[Unit First MI via UNIT_SOURCE_KEY]])&amp;" "&amp;assembly_staff_import[[#This Row],[Unit Last via UNIT_SOURCE_KEY]]), PROPER(TRIM(assembly_staff_import[[#This Row],[UNIT NAME_SOURCE_KEY2]])))</f>
        <v>Robin L. Schimminger</v>
      </c>
      <c r="Z1527" t="s">
        <v>30710</v>
      </c>
      <c r="AA1527" t="e">
        <f>VLOOKUP(assembly_staff_import[[#This Row],[Formatted and corrected Works for Group Text]],[3]!Table4[#Data],1,0)</f>
        <v>#REF!</v>
      </c>
      <c r="AB1527" t="e">
        <f>VLOOKUP(assembly_staff_import[[#This Row],[Formatted and corrected Works for Group Text]],[3]!Table5[#Data],2,0)</f>
        <v>#REF!</v>
      </c>
      <c r="AC1527" t="str">
        <f>IF(TRIM(assembly_staff_import[[#This Row],[PUBLIC INFO ADDR_SOURCE_KEY]])="CAPITOL, ALBANY", "Legislative / Capitol Office", "District Office")</f>
        <v>Legislative / Capitol Office</v>
      </c>
      <c r="AD1527" t="s">
        <v>30711</v>
      </c>
      <c r="AE1527" t="s">
        <v>30712</v>
      </c>
      <c r="AF1527" t="str">
        <f t="shared" si="79"/>
        <v xml:space="preserve">A71 </v>
      </c>
      <c r="AG1527" t="s">
        <v>30713</v>
      </c>
      <c r="AH1527" t="s">
        <v>30730</v>
      </c>
      <c r="AI1527" t="s">
        <v>24369</v>
      </c>
      <c r="AJ1527" t="s">
        <v>23493</v>
      </c>
    </row>
    <row r="1528" spans="1:36" x14ac:dyDescent="0.2">
      <c r="A1528" t="str">
        <f>TRIM(PROPER((assembly_staff_import[[#This Row],[First MI Name via NAME_SOURCE_KEY TEXT]]&amp;" "&amp;assembly_staff_import[[#This Row],[Last Name via NAME_SOURCE_KEY TEXT]]&amp;" "&amp;assembly_staff_import[[#This Row],[Suffix via NAME_SOURCE_KEY]])))</f>
        <v>Patricia A Spector</v>
      </c>
      <c r="B1528" t="str">
        <f>TRIM(CONCATENATE(TRIM(assembly_staff_import[[#This Row],[Full Name]]), ", ", assembly_staff_import[[#This Row],[Title]]))</f>
        <v>Patricia A Spector, Admin Assistant</v>
      </c>
      <c r="C1528" t="e">
        <f>assembly_staff_import[[#This Row],[Vlookup_groups]]</f>
        <v>#REF!</v>
      </c>
      <c r="D1528" t="str">
        <f>IF(assembly_staff_import[[#This Row],[Legislative Staff Type]]="Personal",assembly_staff_import[[#This Row],[Formatted Personal Staff Office]],"")</f>
        <v>District Office</v>
      </c>
      <c r="E1528" t="s">
        <v>65</v>
      </c>
      <c r="F1528" s="19" t="s">
        <v>10913</v>
      </c>
      <c r="G1528" t="s">
        <v>67</v>
      </c>
      <c r="H1528" t="str">
        <f>TRIM(PROPER((assembly_staff_import[[#This Row],[Last Name via NAME_SOURCE_KEY TEXT]]&amp;" "&amp;assembly_staff_import[[#This Row],[Suffix via NAME_SOURCE_KEY]])))</f>
        <v>Spector</v>
      </c>
      <c r="I1528" t="str">
        <f>PROPER(assembly_staff_import[[#This Row],[JOB TITLE_SOURCE_KEY]])</f>
        <v xml:space="preserve">Admin Assistant                            </v>
      </c>
      <c r="J1528" t="s">
        <v>72</v>
      </c>
      <c r="K1528" t="e">
        <f>IF(assembly_staff_import[[#This Row],[Legislative Staff Type]]="Personal",assembly_staff_import[[#This Row],[Vlookup Reports To Person]], "")</f>
        <v>#REF!</v>
      </c>
      <c r="L1528" t="str">
        <f>PROPER(assembly_staff_import[[#This Row],[First MI Name via NAME_SOURCE_KEY TEXT]])</f>
        <v xml:space="preserve"> Patricia A</v>
      </c>
      <c r="M1528" t="s">
        <v>22444</v>
      </c>
      <c r="N1528" t="str">
        <f>LOWER(CONCATENATE(assembly_staff_import[[#This Row],[Last Name]],LEFT(assembly_staff_import[[#This Row],[First Name (no initial)]],1),"@nyassembly.gov"))</f>
        <v>spectorp@nyassembly.gov</v>
      </c>
      <c r="O1528" t="s">
        <v>4484</v>
      </c>
      <c r="P1528" t="e">
        <f>VLOOKUP(assembly_staff_import[[#This Row],[Full Name]],[3]!PEOPLE_March_20[#Data],1,0)</f>
        <v>#REF!</v>
      </c>
      <c r="Q1528" t="e">
        <f>VLOOKUP(assembly_staff_import[[#This Row],[Full Name]],[3]!Table17[#Data],3,0)</f>
        <v>#REF!</v>
      </c>
      <c r="R1528" t="e">
        <f>VLOOKUP(assembly_staff_import[[#This Row],[Formatted Works for Group]],[3]!Table7[#Data],1,0)</f>
        <v>#REF!</v>
      </c>
      <c r="S1528" t="e">
        <f>IF(assembly_staff_import[[#This Row],[Legislative Staff Type]]="Personal", assembly_staff_import[[#This Row],[Vlookup Works for Group]], assembly_staff_import[[#This Row],[Formatted Works for Group calc]]&amp;", Central Staff Office, Assembly")</f>
        <v>#REF!</v>
      </c>
      <c r="T1528" s="20" t="str">
        <f>TRIM(assembly_staff_import[[#This Row],[NAME_SOURCE_KEY]])</f>
        <v>SPECTOR, PATRICIA A</v>
      </c>
      <c r="U1528" t="s">
        <v>30731</v>
      </c>
      <c r="V1528" t="s">
        <v>30732</v>
      </c>
      <c r="W1528" t="s">
        <v>25438</v>
      </c>
      <c r="Y1528" t="str">
        <f>IF(assembly_staff_import[[#This Row],[Legislative Staff Type]]="Personal", PROPER(TRIM(assembly_staff_import[[#This Row],[Unit First MI via UNIT_SOURCE_KEY]])&amp;" "&amp;assembly_staff_import[[#This Row],[Unit Last via UNIT_SOURCE_KEY]]), PROPER(TRIM(assembly_staff_import[[#This Row],[UNIT NAME_SOURCE_KEY2]])))</f>
        <v>Robin L. Schimminger</v>
      </c>
      <c r="Z1528" t="s">
        <v>30710</v>
      </c>
      <c r="AA1528" t="e">
        <f>VLOOKUP(assembly_staff_import[[#This Row],[Formatted and corrected Works for Group Text]],[3]!Table4[#Data],1,0)</f>
        <v>#REF!</v>
      </c>
      <c r="AB1528" t="e">
        <f>VLOOKUP(assembly_staff_import[[#This Row],[Formatted and corrected Works for Group Text]],[3]!Table5[#Data],2,0)</f>
        <v>#REF!</v>
      </c>
      <c r="AC1528" t="str">
        <f>IF(TRIM(assembly_staff_import[[#This Row],[PUBLIC INFO ADDR_SOURCE_KEY]])="CAPITOL, ALBANY", "Legislative / Capitol Office", "District Office")</f>
        <v>District Office</v>
      </c>
      <c r="AD1528" t="s">
        <v>30711</v>
      </c>
      <c r="AE1528" t="s">
        <v>30712</v>
      </c>
      <c r="AF1528" t="str">
        <f t="shared" si="79"/>
        <v xml:space="preserve">A71 </v>
      </c>
      <c r="AG1528" t="s">
        <v>30713</v>
      </c>
      <c r="AH1528" t="s">
        <v>30733</v>
      </c>
      <c r="AI1528" t="s">
        <v>23568</v>
      </c>
      <c r="AJ1528" t="s">
        <v>30715</v>
      </c>
    </row>
    <row r="1529" spans="1:36" x14ac:dyDescent="0.2">
      <c r="A1529" t="str">
        <f>TRIM(PROPER((assembly_staff_import[[#This Row],[First MI Name via NAME_SOURCE_KEY TEXT]]&amp;" "&amp;assembly_staff_import[[#This Row],[Last Name via NAME_SOURCE_KEY TEXT]]&amp;" "&amp;assembly_staff_import[[#This Row],[Suffix via NAME_SOURCE_KEY]])))</f>
        <v>Therese M Wegler</v>
      </c>
      <c r="B1529" t="str">
        <f>TRIM(CONCATENATE(TRIM(assembly_staff_import[[#This Row],[Full Name]]), ", ", assembly_staff_import[[#This Row],[Title]]))</f>
        <v>Therese M Wegler, Commun Relations Dir</v>
      </c>
      <c r="C1529" t="e">
        <f>assembly_staff_import[[#This Row],[Vlookup_groups]]</f>
        <v>#REF!</v>
      </c>
      <c r="D1529" t="str">
        <f>IF(assembly_staff_import[[#This Row],[Legislative Staff Type]]="Personal",assembly_staff_import[[#This Row],[Formatted Personal Staff Office]],"")</f>
        <v>District Office</v>
      </c>
      <c r="E1529" t="s">
        <v>65</v>
      </c>
      <c r="F1529" s="19" t="s">
        <v>10913</v>
      </c>
      <c r="G1529" t="s">
        <v>67</v>
      </c>
      <c r="H1529" t="str">
        <f>TRIM(PROPER((assembly_staff_import[[#This Row],[Last Name via NAME_SOURCE_KEY TEXT]]&amp;" "&amp;assembly_staff_import[[#This Row],[Suffix via NAME_SOURCE_KEY]])))</f>
        <v>Wegler</v>
      </c>
      <c r="I1529" t="str">
        <f>PROPER(assembly_staff_import[[#This Row],[JOB TITLE_SOURCE_KEY]])</f>
        <v xml:space="preserve">Commun Relations Dir                       </v>
      </c>
      <c r="J1529" t="s">
        <v>72</v>
      </c>
      <c r="K1529" t="e">
        <f>IF(assembly_staff_import[[#This Row],[Legislative Staff Type]]="Personal",assembly_staff_import[[#This Row],[Vlookup Reports To Person]], "")</f>
        <v>#REF!</v>
      </c>
      <c r="L1529" t="str">
        <f>PROPER(assembly_staff_import[[#This Row],[First MI Name via NAME_SOURCE_KEY TEXT]])</f>
        <v xml:space="preserve"> Therese M</v>
      </c>
      <c r="M1529" t="s">
        <v>18241</v>
      </c>
      <c r="N1529" t="str">
        <f>LOWER(CONCATENATE(assembly_staff_import[[#This Row],[Last Name]],LEFT(assembly_staff_import[[#This Row],[First Name (no initial)]],1),"@nyassembly.gov"))</f>
        <v>weglert@nyassembly.gov</v>
      </c>
      <c r="O1529" t="s">
        <v>30734</v>
      </c>
      <c r="P1529" t="e">
        <f>VLOOKUP(assembly_staff_import[[#This Row],[Full Name]],[3]!PEOPLE_March_20[#Data],1,0)</f>
        <v>#REF!</v>
      </c>
      <c r="Q1529" t="e">
        <f>VLOOKUP(assembly_staff_import[[#This Row],[Full Name]],[3]!Table17[#Data],3,0)</f>
        <v>#REF!</v>
      </c>
      <c r="R1529" t="e">
        <f>VLOOKUP(assembly_staff_import[[#This Row],[Formatted Works for Group]],[3]!Table7[#Data],1,0)</f>
        <v>#REF!</v>
      </c>
      <c r="S1529" t="e">
        <f>IF(assembly_staff_import[[#This Row],[Legislative Staff Type]]="Personal", assembly_staff_import[[#This Row],[Vlookup Works for Group]], assembly_staff_import[[#This Row],[Formatted Works for Group calc]]&amp;", Central Staff Office, Assembly")</f>
        <v>#REF!</v>
      </c>
      <c r="T1529" s="20" t="str">
        <f>TRIM(assembly_staff_import[[#This Row],[NAME_SOURCE_KEY]])</f>
        <v>WEGLER, THERESE M</v>
      </c>
      <c r="U1529" t="s">
        <v>30735</v>
      </c>
      <c r="V1529" t="s">
        <v>30736</v>
      </c>
      <c r="W1529" t="s">
        <v>30737</v>
      </c>
      <c r="Y1529" t="str">
        <f>IF(assembly_staff_import[[#This Row],[Legislative Staff Type]]="Personal", PROPER(TRIM(assembly_staff_import[[#This Row],[Unit First MI via UNIT_SOURCE_KEY]])&amp;" "&amp;assembly_staff_import[[#This Row],[Unit Last via UNIT_SOURCE_KEY]]), PROPER(TRIM(assembly_staff_import[[#This Row],[UNIT NAME_SOURCE_KEY2]])))</f>
        <v>Robin L. Schimminger</v>
      </c>
      <c r="Z1529" t="s">
        <v>30710</v>
      </c>
      <c r="AA1529" t="e">
        <f>VLOOKUP(assembly_staff_import[[#This Row],[Formatted and corrected Works for Group Text]],[3]!Table4[#Data],1,0)</f>
        <v>#REF!</v>
      </c>
      <c r="AB1529" t="e">
        <f>VLOOKUP(assembly_staff_import[[#This Row],[Formatted and corrected Works for Group Text]],[3]!Table5[#Data],2,0)</f>
        <v>#REF!</v>
      </c>
      <c r="AC1529" t="str">
        <f>IF(TRIM(assembly_staff_import[[#This Row],[PUBLIC INFO ADDR_SOURCE_KEY]])="CAPITOL, ALBANY", "Legislative / Capitol Office", "District Office")</f>
        <v>District Office</v>
      </c>
      <c r="AD1529" t="s">
        <v>30711</v>
      </c>
      <c r="AE1529" t="s">
        <v>30712</v>
      </c>
      <c r="AF1529" t="str">
        <f t="shared" si="79"/>
        <v xml:space="preserve">A71 </v>
      </c>
      <c r="AG1529" t="s">
        <v>30713</v>
      </c>
      <c r="AH1529" t="s">
        <v>30738</v>
      </c>
      <c r="AI1529" t="s">
        <v>24638</v>
      </c>
      <c r="AJ1529" t="s">
        <v>30715</v>
      </c>
    </row>
    <row r="1530" spans="1:36" x14ac:dyDescent="0.2">
      <c r="A1530" t="str">
        <f>TRIM(PROPER((assembly_staff_import[[#This Row],[First MI Name via NAME_SOURCE_KEY TEXT]]&amp;" "&amp;assembly_staff_import[[#This Row],[Last Name via NAME_SOURCE_KEY TEXT]]&amp;" "&amp;assembly_staff_import[[#This Row],[Suffix via NAME_SOURCE_KEY]])))</f>
        <v>Vanessa R Komarnicki</v>
      </c>
      <c r="B1530" t="str">
        <f>TRIM(CONCATENATE(TRIM(assembly_staff_import[[#This Row],[Full Name]]), ", ", assembly_staff_import[[#This Row],[Title]]))</f>
        <v>Vanessa R Komarnicki, Legis Director</v>
      </c>
      <c r="C1530" t="e">
        <f>assembly_staff_import[[#This Row],[Vlookup_groups]]</f>
        <v>#REF!</v>
      </c>
      <c r="D1530" t="str">
        <f>IF(assembly_staff_import[[#This Row],[Legislative Staff Type]]="Personal",assembly_staff_import[[#This Row],[Formatted Personal Staff Office]],"")</f>
        <v>Legislative / Capitol Office</v>
      </c>
      <c r="E1530" t="s">
        <v>65</v>
      </c>
      <c r="F1530" s="19" t="s">
        <v>10913</v>
      </c>
      <c r="G1530" t="s">
        <v>67</v>
      </c>
      <c r="H1530" t="str">
        <f>TRIM(PROPER((assembly_staff_import[[#This Row],[Last Name via NAME_SOURCE_KEY TEXT]]&amp;" "&amp;assembly_staff_import[[#This Row],[Suffix via NAME_SOURCE_KEY]])))</f>
        <v>Komarnicki</v>
      </c>
      <c r="I1530" t="str">
        <f>PROPER(assembly_staff_import[[#This Row],[JOB TITLE_SOURCE_KEY]])</f>
        <v xml:space="preserve">Legis Director                             </v>
      </c>
      <c r="J1530" t="s">
        <v>72</v>
      </c>
      <c r="K1530" t="e">
        <f>IF(assembly_staff_import[[#This Row],[Legislative Staff Type]]="Personal",assembly_staff_import[[#This Row],[Vlookup Reports To Person]], "")</f>
        <v>#REF!</v>
      </c>
      <c r="L1530" t="str">
        <f>PROPER(assembly_staff_import[[#This Row],[First MI Name via NAME_SOURCE_KEY TEXT]])</f>
        <v xml:space="preserve"> Vanessa R</v>
      </c>
      <c r="M1530" t="s">
        <v>22752</v>
      </c>
      <c r="N1530" t="str">
        <f>LOWER(CONCATENATE(assembly_staff_import[[#This Row],[Last Name]],LEFT(assembly_staff_import[[#This Row],[First Name (no initial)]],1),"@nyassembly.gov"))</f>
        <v>komarnickiv@nyassembly.gov</v>
      </c>
      <c r="O1530" t="s">
        <v>23574</v>
      </c>
      <c r="P1530" t="e">
        <f>VLOOKUP(assembly_staff_import[[#This Row],[Full Name]],[3]!PEOPLE_March_20[#Data],1,0)</f>
        <v>#REF!</v>
      </c>
      <c r="Q1530" t="e">
        <f>VLOOKUP(assembly_staff_import[[#This Row],[Full Name]],[3]!Table17[#Data],3,0)</f>
        <v>#REF!</v>
      </c>
      <c r="R1530" t="e">
        <f>VLOOKUP(assembly_staff_import[[#This Row],[Formatted Works for Group]],[3]!Table7[#Data],1,0)</f>
        <v>#REF!</v>
      </c>
      <c r="S1530" t="e">
        <f>IF(assembly_staff_import[[#This Row],[Legislative Staff Type]]="Personal", assembly_staff_import[[#This Row],[Vlookup Works for Group]], assembly_staff_import[[#This Row],[Formatted Works for Group calc]]&amp;", Central Staff Office, Assembly")</f>
        <v>#REF!</v>
      </c>
      <c r="T1530" s="20" t="str">
        <f>TRIM(assembly_staff_import[[#This Row],[NAME_SOURCE_KEY]])</f>
        <v>KOMARNICKI, VANESSA R</v>
      </c>
      <c r="U1530" t="s">
        <v>30739</v>
      </c>
      <c r="V1530" t="s">
        <v>30740</v>
      </c>
      <c r="W1530" t="s">
        <v>30585</v>
      </c>
      <c r="Y1530" t="str">
        <f>IF(assembly_staff_import[[#This Row],[Legislative Staff Type]]="Personal", PROPER(TRIM(assembly_staff_import[[#This Row],[Unit First MI via UNIT_SOURCE_KEY]])&amp;" "&amp;assembly_staff_import[[#This Row],[Unit Last via UNIT_SOURCE_KEY]]), PROPER(TRIM(assembly_staff_import[[#This Row],[UNIT NAME_SOURCE_KEY2]])))</f>
        <v>Robin L. Schimminger</v>
      </c>
      <c r="Z1530" t="s">
        <v>30710</v>
      </c>
      <c r="AA1530" t="e">
        <f>VLOOKUP(assembly_staff_import[[#This Row],[Formatted and corrected Works for Group Text]],[3]!Table4[#Data],1,0)</f>
        <v>#REF!</v>
      </c>
      <c r="AB1530" t="e">
        <f>VLOOKUP(assembly_staff_import[[#This Row],[Formatted and corrected Works for Group Text]],[3]!Table5[#Data],2,0)</f>
        <v>#REF!</v>
      </c>
      <c r="AC1530" t="str">
        <f>IF(TRIM(assembly_staff_import[[#This Row],[PUBLIC INFO ADDR_SOURCE_KEY]])="CAPITOL, ALBANY", "Legislative / Capitol Office", "District Office")</f>
        <v>Legislative / Capitol Office</v>
      </c>
      <c r="AD1530" t="s">
        <v>30711</v>
      </c>
      <c r="AE1530" t="s">
        <v>30712</v>
      </c>
      <c r="AF1530" t="str">
        <f t="shared" si="79"/>
        <v xml:space="preserve">A71 </v>
      </c>
      <c r="AG1530" t="s">
        <v>30713</v>
      </c>
      <c r="AH1530" t="s">
        <v>30741</v>
      </c>
      <c r="AI1530" t="s">
        <v>23492</v>
      </c>
      <c r="AJ1530" t="s">
        <v>23493</v>
      </c>
    </row>
    <row r="1531" spans="1:36" x14ac:dyDescent="0.2">
      <c r="A1531" t="str">
        <f>TRIM(PROPER((assembly_staff_import[[#This Row],[First MI Name via NAME_SOURCE_KEY TEXT]]&amp;" "&amp;assembly_staff_import[[#This Row],[Last Name via NAME_SOURCE_KEY TEXT]]&amp;" "&amp;assembly_staff_import[[#This Row],[Suffix via NAME_SOURCE_KEY]])))</f>
        <v>Francois O Jeanty</v>
      </c>
      <c r="B1531" t="str">
        <f>TRIM(CONCATENATE(TRIM(assembly_staff_import[[#This Row],[Full Name]]), ", ", assembly_staff_import[[#This Row],[Title]]))</f>
        <v>Francois O Jeanty, Dir Constit/Supp Svcs</v>
      </c>
      <c r="C1531" t="e">
        <f>assembly_staff_import[[#This Row],[Vlookup_groups]]</f>
        <v>#REF!</v>
      </c>
      <c r="D1531" t="str">
        <f>IF(assembly_staff_import[[#This Row],[Legislative Staff Type]]="Personal",assembly_staff_import[[#This Row],[Formatted Personal Staff Office]],"")</f>
        <v>District Office</v>
      </c>
      <c r="E1531" t="s">
        <v>65</v>
      </c>
      <c r="F1531" s="19" t="s">
        <v>10913</v>
      </c>
      <c r="G1531" t="s">
        <v>67</v>
      </c>
      <c r="H1531" t="str">
        <f>TRIM(PROPER((assembly_staff_import[[#This Row],[Last Name via NAME_SOURCE_KEY TEXT]]&amp;" "&amp;assembly_staff_import[[#This Row],[Suffix via NAME_SOURCE_KEY]])))</f>
        <v>Jeanty</v>
      </c>
      <c r="I1531" t="str">
        <f>PROPER(assembly_staff_import[[#This Row],[JOB TITLE_SOURCE_KEY]])</f>
        <v xml:space="preserve">Dir Constit/Supp Svcs                      </v>
      </c>
      <c r="J1531" t="s">
        <v>72</v>
      </c>
      <c r="K1531" t="e">
        <f>IF(assembly_staff_import[[#This Row],[Legislative Staff Type]]="Personal",assembly_staff_import[[#This Row],[Vlookup Reports To Person]], "")</f>
        <v>#REF!</v>
      </c>
      <c r="L1531" t="str">
        <f>PROPER(assembly_staff_import[[#This Row],[First MI Name via NAME_SOURCE_KEY TEXT]])</f>
        <v xml:space="preserve"> Francois O</v>
      </c>
      <c r="M1531" t="s">
        <v>17995</v>
      </c>
      <c r="N1531" t="str">
        <f>LOWER(CONCATENATE(assembly_staff_import[[#This Row],[Last Name]],LEFT(assembly_staff_import[[#This Row],[First Name (no initial)]],1),"@nyassembly.gov"))</f>
        <v>jeantyf@nyassembly.gov</v>
      </c>
      <c r="O1531" t="s">
        <v>26820</v>
      </c>
      <c r="P1531" t="e">
        <f>VLOOKUP(assembly_staff_import[[#This Row],[Full Name]],[3]!PEOPLE_March_20[#Data],1,0)</f>
        <v>#REF!</v>
      </c>
      <c r="Q1531" t="e">
        <f>VLOOKUP(assembly_staff_import[[#This Row],[Full Name]],[3]!Table17[#Data],3,0)</f>
        <v>#REF!</v>
      </c>
      <c r="R1531" t="e">
        <f>VLOOKUP(assembly_staff_import[[#This Row],[Formatted Works for Group]],[3]!Table7[#Data],1,0)</f>
        <v>#REF!</v>
      </c>
      <c r="S1531" t="e">
        <f>IF(assembly_staff_import[[#This Row],[Legislative Staff Type]]="Personal", assembly_staff_import[[#This Row],[Vlookup Works for Group]], assembly_staff_import[[#This Row],[Formatted Works for Group calc]]&amp;", Central Staff Office, Assembly")</f>
        <v>#REF!</v>
      </c>
      <c r="T1531" s="20" t="str">
        <f>TRIM(assembly_staff_import[[#This Row],[NAME_SOURCE_KEY]])</f>
        <v>JEANTY, FRANCOIS O</v>
      </c>
      <c r="U1531" t="s">
        <v>30742</v>
      </c>
      <c r="V1531" t="s">
        <v>30743</v>
      </c>
      <c r="W1531" t="s">
        <v>30744</v>
      </c>
      <c r="Y1531" t="str">
        <f>IF(assembly_staff_import[[#This Row],[Legislative Staff Type]]="Personal", PROPER(TRIM(assembly_staff_import[[#This Row],[Unit First MI via UNIT_SOURCE_KEY]])&amp;" "&amp;assembly_staff_import[[#This Row],[Unit Last via UNIT_SOURCE_KEY]]), PROPER(TRIM(assembly_staff_import[[#This Row],[UNIT NAME_SOURCE_KEY2]])))</f>
        <v>Rodneyse Bichotte</v>
      </c>
      <c r="Z1531" t="s">
        <v>30745</v>
      </c>
      <c r="AA1531" t="e">
        <f>VLOOKUP(assembly_staff_import[[#This Row],[Formatted and corrected Works for Group Text]],[3]!Table4[#Data],1,0)</f>
        <v>#REF!</v>
      </c>
      <c r="AB1531" t="e">
        <f>VLOOKUP(assembly_staff_import[[#This Row],[Formatted and corrected Works for Group Text]],[3]!Table5[#Data],2,0)</f>
        <v>#REF!</v>
      </c>
      <c r="AC1531" t="str">
        <f>IF(TRIM(assembly_staff_import[[#This Row],[PUBLIC INFO ADDR_SOURCE_KEY]])="CAPITOL, ALBANY", "Legislative / Capitol Office", "District Office")</f>
        <v>District Office</v>
      </c>
      <c r="AD1531" t="s">
        <v>30746</v>
      </c>
      <c r="AE1531" t="s">
        <v>30747</v>
      </c>
      <c r="AF1531" t="str">
        <f>"B06 "</f>
        <v xml:space="preserve">B06 </v>
      </c>
      <c r="AG1531" t="s">
        <v>30748</v>
      </c>
      <c r="AH1531" t="s">
        <v>30749</v>
      </c>
      <c r="AI1531" t="s">
        <v>23616</v>
      </c>
      <c r="AJ1531" t="s">
        <v>30750</v>
      </c>
    </row>
    <row r="1532" spans="1:36" x14ac:dyDescent="0.2">
      <c r="A1532" t="str">
        <f>TRIM(PROPER((assembly_staff_import[[#This Row],[First MI Name via NAME_SOURCE_KEY TEXT]]&amp;" "&amp;assembly_staff_import[[#This Row],[Last Name via NAME_SOURCE_KEY TEXT]]&amp;" "&amp;assembly_staff_import[[#This Row],[Suffix via NAME_SOURCE_KEY]])))</f>
        <v>Lisa L Derrick</v>
      </c>
      <c r="B1532" t="str">
        <f>TRIM(CONCATENATE(TRIM(assembly_staff_import[[#This Row],[Full Name]]), ", ", assembly_staff_import[[#This Row],[Title]]))</f>
        <v>Lisa L Derrick, Dir Of Operations</v>
      </c>
      <c r="C1532" t="e">
        <f>assembly_staff_import[[#This Row],[Vlookup_groups]]</f>
        <v>#REF!</v>
      </c>
      <c r="D1532" t="str">
        <f>IF(assembly_staff_import[[#This Row],[Legislative Staff Type]]="Personal",assembly_staff_import[[#This Row],[Formatted Personal Staff Office]],"")</f>
        <v>District Office</v>
      </c>
      <c r="E1532" t="s">
        <v>65</v>
      </c>
      <c r="F1532" s="19" t="s">
        <v>10913</v>
      </c>
      <c r="G1532" t="s">
        <v>67</v>
      </c>
      <c r="H1532" t="str">
        <f>TRIM(PROPER((assembly_staff_import[[#This Row],[Last Name via NAME_SOURCE_KEY TEXT]]&amp;" "&amp;assembly_staff_import[[#This Row],[Suffix via NAME_SOURCE_KEY]])))</f>
        <v>Derrick</v>
      </c>
      <c r="I1532" t="str">
        <f>PROPER(assembly_staff_import[[#This Row],[JOB TITLE_SOURCE_KEY]])</f>
        <v xml:space="preserve">Dir Of Operations                          </v>
      </c>
      <c r="J1532" t="s">
        <v>72</v>
      </c>
      <c r="K1532" t="e">
        <f>IF(assembly_staff_import[[#This Row],[Legislative Staff Type]]="Personal",assembly_staff_import[[#This Row],[Vlookup Reports To Person]], "")</f>
        <v>#REF!</v>
      </c>
      <c r="L1532" t="str">
        <f>PROPER(assembly_staff_import[[#This Row],[First MI Name via NAME_SOURCE_KEY TEXT]])</f>
        <v xml:space="preserve"> Lisa L</v>
      </c>
      <c r="M1532" t="s">
        <v>16517</v>
      </c>
      <c r="N1532" t="str">
        <f>LOWER(CONCATENATE(assembly_staff_import[[#This Row],[Last Name]],LEFT(assembly_staff_import[[#This Row],[First Name (no initial)]],1),"@nyassembly.gov"))</f>
        <v>derrickl@nyassembly.gov</v>
      </c>
      <c r="O1532" t="s">
        <v>12349</v>
      </c>
      <c r="P1532" t="e">
        <f>VLOOKUP(assembly_staff_import[[#This Row],[Full Name]],[3]!PEOPLE_March_20[#Data],1,0)</f>
        <v>#REF!</v>
      </c>
      <c r="Q1532" t="e">
        <f>VLOOKUP(assembly_staff_import[[#This Row],[Full Name]],[3]!Table17[#Data],3,0)</f>
        <v>#REF!</v>
      </c>
      <c r="R1532" t="e">
        <f>VLOOKUP(assembly_staff_import[[#This Row],[Formatted Works for Group]],[3]!Table7[#Data],1,0)</f>
        <v>#REF!</v>
      </c>
      <c r="S1532" t="e">
        <f>IF(assembly_staff_import[[#This Row],[Legislative Staff Type]]="Personal", assembly_staff_import[[#This Row],[Vlookup Works for Group]], assembly_staff_import[[#This Row],[Formatted Works for Group calc]]&amp;", Central Staff Office, Assembly")</f>
        <v>#REF!</v>
      </c>
      <c r="T1532" s="20" t="str">
        <f>TRIM(assembly_staff_import[[#This Row],[NAME_SOURCE_KEY]])</f>
        <v>DERRICK, LISA L</v>
      </c>
      <c r="U1532" t="s">
        <v>30751</v>
      </c>
      <c r="V1532" t="s">
        <v>30752</v>
      </c>
      <c r="W1532" t="s">
        <v>30753</v>
      </c>
      <c r="Y1532" t="str">
        <f>IF(assembly_staff_import[[#This Row],[Legislative Staff Type]]="Personal", PROPER(TRIM(assembly_staff_import[[#This Row],[Unit First MI via UNIT_SOURCE_KEY]])&amp;" "&amp;assembly_staff_import[[#This Row],[Unit Last via UNIT_SOURCE_KEY]]), PROPER(TRIM(assembly_staff_import[[#This Row],[UNIT NAME_SOURCE_KEY2]])))</f>
        <v>Rodneyse Bichotte</v>
      </c>
      <c r="Z1532" t="s">
        <v>30745</v>
      </c>
      <c r="AA1532" t="e">
        <f>VLOOKUP(assembly_staff_import[[#This Row],[Formatted and corrected Works for Group Text]],[3]!Table4[#Data],1,0)</f>
        <v>#REF!</v>
      </c>
      <c r="AB1532" t="e">
        <f>VLOOKUP(assembly_staff_import[[#This Row],[Formatted and corrected Works for Group Text]],[3]!Table5[#Data],2,0)</f>
        <v>#REF!</v>
      </c>
      <c r="AC1532" t="str">
        <f>IF(TRIM(assembly_staff_import[[#This Row],[PUBLIC INFO ADDR_SOURCE_KEY]])="CAPITOL, ALBANY", "Legislative / Capitol Office", "District Office")</f>
        <v>District Office</v>
      </c>
      <c r="AD1532" t="s">
        <v>30746</v>
      </c>
      <c r="AE1532" t="s">
        <v>30747</v>
      </c>
      <c r="AF1532" t="str">
        <f>"B06 "</f>
        <v xml:space="preserve">B06 </v>
      </c>
      <c r="AG1532" t="s">
        <v>30748</v>
      </c>
      <c r="AH1532" t="s">
        <v>30754</v>
      </c>
      <c r="AI1532" t="s">
        <v>24855</v>
      </c>
      <c r="AJ1532" t="s">
        <v>30750</v>
      </c>
    </row>
    <row r="1533" spans="1:36" x14ac:dyDescent="0.2">
      <c r="A1533" t="str">
        <f>TRIM(PROPER((assembly_staff_import[[#This Row],[First MI Name via NAME_SOURCE_KEY TEXT]]&amp;" "&amp;assembly_staff_import[[#This Row],[Last Name via NAME_SOURCE_KEY TEXT]]&amp;" "&amp;assembly_staff_import[[#This Row],[Suffix via NAME_SOURCE_KEY]])))</f>
        <v>Rona C Taylor</v>
      </c>
      <c r="B1533" t="str">
        <f>TRIM(CONCATENATE(TRIM(assembly_staff_import[[#This Row],[Full Name]]), ", ", assembly_staff_import[[#This Row],[Title]]))</f>
        <v>Rona C Taylor, Chief Of Staff</v>
      </c>
      <c r="C1533" t="e">
        <f>assembly_staff_import[[#This Row],[Vlookup_groups]]</f>
        <v>#REF!</v>
      </c>
      <c r="D1533" t="str">
        <f>IF(assembly_staff_import[[#This Row],[Legislative Staff Type]]="Personal",assembly_staff_import[[#This Row],[Formatted Personal Staff Office]],"")</f>
        <v>District Office</v>
      </c>
      <c r="E1533" t="s">
        <v>65</v>
      </c>
      <c r="F1533" s="19" t="s">
        <v>10913</v>
      </c>
      <c r="G1533" t="s">
        <v>67</v>
      </c>
      <c r="H1533" t="str">
        <f>TRIM(PROPER((assembly_staff_import[[#This Row],[Last Name via NAME_SOURCE_KEY TEXT]]&amp;" "&amp;assembly_staff_import[[#This Row],[Suffix via NAME_SOURCE_KEY]])))</f>
        <v>Taylor</v>
      </c>
      <c r="I1533" t="str">
        <f>PROPER(assembly_staff_import[[#This Row],[JOB TITLE_SOURCE_KEY]])</f>
        <v xml:space="preserve">Chief Of Staff                             </v>
      </c>
      <c r="J1533" t="s">
        <v>72</v>
      </c>
      <c r="K1533" t="e">
        <f>IF(assembly_staff_import[[#This Row],[Legislative Staff Type]]="Personal",assembly_staff_import[[#This Row],[Vlookup Reports To Person]], "")</f>
        <v>#REF!</v>
      </c>
      <c r="L1533" t="str">
        <f>PROPER(assembly_staff_import[[#This Row],[First MI Name via NAME_SOURCE_KEY TEXT]])</f>
        <v xml:space="preserve"> Rona C</v>
      </c>
      <c r="M1533" t="s">
        <v>17543</v>
      </c>
      <c r="N1533" t="str">
        <f>LOWER(CONCATENATE(assembly_staff_import[[#This Row],[Last Name]],LEFT(assembly_staff_import[[#This Row],[First Name (no initial)]],1),"@nyassembly.gov"))</f>
        <v>taylorr@nyassembly.gov</v>
      </c>
      <c r="O1533" t="s">
        <v>30755</v>
      </c>
      <c r="P1533" t="e">
        <f>VLOOKUP(assembly_staff_import[[#This Row],[Full Name]],[3]!PEOPLE_March_20[#Data],1,0)</f>
        <v>#REF!</v>
      </c>
      <c r="Q1533" t="e">
        <f>VLOOKUP(assembly_staff_import[[#This Row],[Full Name]],[3]!Table17[#Data],3,0)</f>
        <v>#REF!</v>
      </c>
      <c r="R1533" t="e">
        <f>VLOOKUP(assembly_staff_import[[#This Row],[Formatted Works for Group]],[3]!Table7[#Data],1,0)</f>
        <v>#REF!</v>
      </c>
      <c r="S1533" t="e">
        <f>IF(assembly_staff_import[[#This Row],[Legislative Staff Type]]="Personal", assembly_staff_import[[#This Row],[Vlookup Works for Group]], assembly_staff_import[[#This Row],[Formatted Works for Group calc]]&amp;", Central Staff Office, Assembly")</f>
        <v>#REF!</v>
      </c>
      <c r="T1533" s="20" t="str">
        <f>TRIM(assembly_staff_import[[#This Row],[NAME_SOURCE_KEY]])</f>
        <v>TAYLOR, RONA C</v>
      </c>
      <c r="U1533" t="s">
        <v>30756</v>
      </c>
      <c r="V1533" t="s">
        <v>23961</v>
      </c>
      <c r="W1533" t="s">
        <v>30757</v>
      </c>
      <c r="Y1533" t="str">
        <f>IF(assembly_staff_import[[#This Row],[Legislative Staff Type]]="Personal", PROPER(TRIM(assembly_staff_import[[#This Row],[Unit First MI via UNIT_SOURCE_KEY]])&amp;" "&amp;assembly_staff_import[[#This Row],[Unit Last via UNIT_SOURCE_KEY]]), PROPER(TRIM(assembly_staff_import[[#This Row],[UNIT NAME_SOURCE_KEY2]])))</f>
        <v>Rodneyse Bichotte</v>
      </c>
      <c r="Z1533" t="s">
        <v>30745</v>
      </c>
      <c r="AA1533" t="e">
        <f>VLOOKUP(assembly_staff_import[[#This Row],[Formatted and corrected Works for Group Text]],[3]!Table4[#Data],1,0)</f>
        <v>#REF!</v>
      </c>
      <c r="AB1533" t="e">
        <f>VLOOKUP(assembly_staff_import[[#This Row],[Formatted and corrected Works for Group Text]],[3]!Table5[#Data],2,0)</f>
        <v>#REF!</v>
      </c>
      <c r="AC1533" t="str">
        <f>IF(TRIM(assembly_staff_import[[#This Row],[PUBLIC INFO ADDR_SOURCE_KEY]])="CAPITOL, ALBANY", "Legislative / Capitol Office", "District Office")</f>
        <v>District Office</v>
      </c>
      <c r="AD1533" t="s">
        <v>30746</v>
      </c>
      <c r="AE1533" t="s">
        <v>30747</v>
      </c>
      <c r="AF1533" t="str">
        <f>"B06 "</f>
        <v xml:space="preserve">B06 </v>
      </c>
      <c r="AG1533" t="s">
        <v>30748</v>
      </c>
      <c r="AH1533" t="s">
        <v>30758</v>
      </c>
      <c r="AI1533" t="s">
        <v>23587</v>
      </c>
      <c r="AJ1533" t="s">
        <v>30750</v>
      </c>
    </row>
    <row r="1534" spans="1:36" x14ac:dyDescent="0.2">
      <c r="A1534" t="str">
        <f>TRIM(PROPER((assembly_staff_import[[#This Row],[First MI Name via NAME_SOURCE_KEY TEXT]]&amp;" "&amp;assembly_staff_import[[#This Row],[Last Name via NAME_SOURCE_KEY TEXT]]&amp;" "&amp;assembly_staff_import[[#This Row],[Suffix via NAME_SOURCE_KEY]])))</f>
        <v>Janella Guardia</v>
      </c>
      <c r="B1534" t="str">
        <f>TRIM(CONCATENATE(TRIM(assembly_staff_import[[#This Row],[Full Name]]), ", ", assembly_staff_import[[#This Row],[Title]]))</f>
        <v>Janella Guardia, Chief Of Staff</v>
      </c>
      <c r="C1534" t="e">
        <f>assembly_staff_import[[#This Row],[Vlookup_groups]]</f>
        <v>#REF!</v>
      </c>
      <c r="D1534" t="str">
        <f>IF(assembly_staff_import[[#This Row],[Legislative Staff Type]]="Personal",assembly_staff_import[[#This Row],[Formatted Personal Staff Office]],"")</f>
        <v>District Office</v>
      </c>
      <c r="E1534" t="s">
        <v>65</v>
      </c>
      <c r="F1534" s="19" t="s">
        <v>10913</v>
      </c>
      <c r="G1534" t="s">
        <v>67</v>
      </c>
      <c r="H1534" t="str">
        <f>TRIM(PROPER((assembly_staff_import[[#This Row],[Last Name via NAME_SOURCE_KEY TEXT]]&amp;" "&amp;assembly_staff_import[[#This Row],[Suffix via NAME_SOURCE_KEY]])))</f>
        <v>Guardia</v>
      </c>
      <c r="I1534" t="str">
        <f>PROPER(assembly_staff_import[[#This Row],[JOB TITLE_SOURCE_KEY]])</f>
        <v xml:space="preserve">Chief Of Staff                             </v>
      </c>
      <c r="J1534" t="s">
        <v>72</v>
      </c>
      <c r="K1534" t="e">
        <f>IF(assembly_staff_import[[#This Row],[Legislative Staff Type]]="Personal",assembly_staff_import[[#This Row],[Vlookup Reports To Person]], "")</f>
        <v>#REF!</v>
      </c>
      <c r="L1534" t="str">
        <f>PROPER(assembly_staff_import[[#This Row],[First MI Name via NAME_SOURCE_KEY TEXT]])</f>
        <v xml:space="preserve"> Janella</v>
      </c>
      <c r="M1534" t="s">
        <v>12989</v>
      </c>
      <c r="N1534" t="str">
        <f>LOWER(CONCATENATE(assembly_staff_import[[#This Row],[Last Name]],LEFT(assembly_staff_import[[#This Row],[First Name (no initial)]],1),"@nyassembly.gov"))</f>
        <v>guardiaj@nyassembly.gov</v>
      </c>
      <c r="O1534" t="s">
        <v>12991</v>
      </c>
      <c r="P1534" t="e">
        <f>VLOOKUP(assembly_staff_import[[#This Row],[Full Name]],[3]!PEOPLE_March_20[#Data],1,0)</f>
        <v>#REF!</v>
      </c>
      <c r="Q1534" t="e">
        <f>VLOOKUP(assembly_staff_import[[#This Row],[Full Name]],[3]!Table17[#Data],3,0)</f>
        <v>#REF!</v>
      </c>
      <c r="R1534" t="e">
        <f>VLOOKUP(assembly_staff_import[[#This Row],[Formatted Works for Group]],[3]!Table7[#Data],1,0)</f>
        <v>#REF!</v>
      </c>
      <c r="S1534" t="e">
        <f>IF(assembly_staff_import[[#This Row],[Legislative Staff Type]]="Personal", assembly_staff_import[[#This Row],[Vlookup Works for Group]], assembly_staff_import[[#This Row],[Formatted Works for Group calc]]&amp;", Central Staff Office, Assembly")</f>
        <v>#REF!</v>
      </c>
      <c r="T1534" s="20" t="str">
        <f>TRIM(assembly_staff_import[[#This Row],[NAME_SOURCE_KEY]])</f>
        <v>GUARDIA, JANELLA</v>
      </c>
      <c r="U1534" t="s">
        <v>30759</v>
      </c>
      <c r="V1534" t="s">
        <v>30760</v>
      </c>
      <c r="W1534" t="s">
        <v>30761</v>
      </c>
      <c r="Y1534" t="str">
        <f>IF(assembly_staff_import[[#This Row],[Legislative Staff Type]]="Personal", PROPER(TRIM(assembly_staff_import[[#This Row],[Unit First MI via UNIT_SOURCE_KEY]])&amp;" "&amp;assembly_staff_import[[#This Row],[Unit Last via UNIT_SOURCE_KEY]]), PROPER(TRIM(assembly_staff_import[[#This Row],[UNIT NAME_SOURCE_KEY2]])))</f>
        <v>Ronald Jr. Castorina</v>
      </c>
      <c r="Z1534" t="s">
        <v>30762</v>
      </c>
      <c r="AA1534" t="e">
        <f>VLOOKUP(assembly_staff_import[[#This Row],[Formatted and corrected Works for Group Text]],[3]!Table4[#Data],1,0)</f>
        <v>#REF!</v>
      </c>
      <c r="AB1534" t="e">
        <f>VLOOKUP(assembly_staff_import[[#This Row],[Formatted and corrected Works for Group Text]],[3]!Table5[#Data],2,0)</f>
        <v>#REF!</v>
      </c>
      <c r="AC1534" t="str">
        <f>IF(TRIM(assembly_staff_import[[#This Row],[PUBLIC INFO ADDR_SOURCE_KEY]])="CAPITOL, ALBANY", "Legislative / Capitol Office", "District Office")</f>
        <v>District Office</v>
      </c>
      <c r="AD1534" t="s">
        <v>30763</v>
      </c>
      <c r="AE1534" t="s">
        <v>30764</v>
      </c>
      <c r="AF1534" t="str">
        <f>"N66 "</f>
        <v xml:space="preserve">N66 </v>
      </c>
      <c r="AG1534" t="s">
        <v>30765</v>
      </c>
      <c r="AH1534" t="s">
        <v>30766</v>
      </c>
      <c r="AI1534" t="s">
        <v>23587</v>
      </c>
      <c r="AJ1534" t="s">
        <v>30767</v>
      </c>
    </row>
    <row r="1535" spans="1:36" x14ac:dyDescent="0.2">
      <c r="A1535" t="str">
        <f>TRIM(PROPER((assembly_staff_import[[#This Row],[First MI Name via NAME_SOURCE_KEY TEXT]]&amp;" "&amp;assembly_staff_import[[#This Row],[Last Name via NAME_SOURCE_KEY TEXT]]&amp;" "&amp;assembly_staff_import[[#This Row],[Suffix via NAME_SOURCE_KEY]])))</f>
        <v>Jeffrey M Alfano</v>
      </c>
      <c r="B1535" t="str">
        <f>TRIM(CONCATENATE(TRIM(assembly_staff_import[[#This Row],[Full Name]]), ", ", assembly_staff_import[[#This Row],[Title]]))</f>
        <v>Jeffrey M Alfano, Legal Assistant</v>
      </c>
      <c r="C1535" t="e">
        <f>assembly_staff_import[[#This Row],[Vlookup_groups]]</f>
        <v>#REF!</v>
      </c>
      <c r="D1535" t="str">
        <f>IF(assembly_staff_import[[#This Row],[Legislative Staff Type]]="Personal",assembly_staff_import[[#This Row],[Formatted Personal Staff Office]],"")</f>
        <v>District Office</v>
      </c>
      <c r="E1535" t="s">
        <v>65</v>
      </c>
      <c r="F1535" s="19" t="s">
        <v>10913</v>
      </c>
      <c r="G1535" t="s">
        <v>67</v>
      </c>
      <c r="H1535" t="str">
        <f>TRIM(PROPER((assembly_staff_import[[#This Row],[Last Name via NAME_SOURCE_KEY TEXT]]&amp;" "&amp;assembly_staff_import[[#This Row],[Suffix via NAME_SOURCE_KEY]])))</f>
        <v>Alfano</v>
      </c>
      <c r="I1535" t="str">
        <f>PROPER(assembly_staff_import[[#This Row],[JOB TITLE_SOURCE_KEY]])</f>
        <v xml:space="preserve">Legal Assistant                            </v>
      </c>
      <c r="J1535" t="s">
        <v>72</v>
      </c>
      <c r="K1535" t="e">
        <f>IF(assembly_staff_import[[#This Row],[Legislative Staff Type]]="Personal",assembly_staff_import[[#This Row],[Vlookup Reports To Person]], "")</f>
        <v>#REF!</v>
      </c>
      <c r="L1535" t="str">
        <f>PROPER(assembly_staff_import[[#This Row],[First MI Name via NAME_SOURCE_KEY TEXT]])</f>
        <v xml:space="preserve"> Jeffrey M</v>
      </c>
      <c r="M1535" t="s">
        <v>12955</v>
      </c>
      <c r="N1535" t="str">
        <f>LOWER(CONCATENATE(assembly_staff_import[[#This Row],[Last Name]],LEFT(assembly_staff_import[[#This Row],[First Name (no initial)]],1),"@nyassembly.gov"))</f>
        <v>alfanoj@nyassembly.gov</v>
      </c>
      <c r="O1535" t="s">
        <v>2250</v>
      </c>
      <c r="P1535" t="e">
        <f>VLOOKUP(assembly_staff_import[[#This Row],[Full Name]],[3]!PEOPLE_March_20[#Data],1,0)</f>
        <v>#REF!</v>
      </c>
      <c r="Q1535" t="e">
        <f>VLOOKUP(assembly_staff_import[[#This Row],[Full Name]],[3]!Table17[#Data],3,0)</f>
        <v>#REF!</v>
      </c>
      <c r="R1535" t="e">
        <f>VLOOKUP(assembly_staff_import[[#This Row],[Formatted Works for Group]],[3]!Table7[#Data],1,0)</f>
        <v>#REF!</v>
      </c>
      <c r="S1535" t="e">
        <f>IF(assembly_staff_import[[#This Row],[Legislative Staff Type]]="Personal", assembly_staff_import[[#This Row],[Vlookup Works for Group]], assembly_staff_import[[#This Row],[Formatted Works for Group calc]]&amp;", Central Staff Office, Assembly")</f>
        <v>#REF!</v>
      </c>
      <c r="T1535" s="20" t="str">
        <f>TRIM(assembly_staff_import[[#This Row],[NAME_SOURCE_KEY]])</f>
        <v>ALFANO, JEFFREY M</v>
      </c>
      <c r="U1535" t="s">
        <v>30768</v>
      </c>
      <c r="V1535" t="s">
        <v>30769</v>
      </c>
      <c r="W1535" t="s">
        <v>25724</v>
      </c>
      <c r="Y1535" t="str">
        <f>IF(assembly_staff_import[[#This Row],[Legislative Staff Type]]="Personal", PROPER(TRIM(assembly_staff_import[[#This Row],[Unit First MI via UNIT_SOURCE_KEY]])&amp;" "&amp;assembly_staff_import[[#This Row],[Unit Last via UNIT_SOURCE_KEY]]), PROPER(TRIM(assembly_staff_import[[#This Row],[UNIT NAME_SOURCE_KEY2]])))</f>
        <v>Ronald Jr. Castorina</v>
      </c>
      <c r="Z1535" t="s">
        <v>30762</v>
      </c>
      <c r="AA1535" t="e">
        <f>VLOOKUP(assembly_staff_import[[#This Row],[Formatted and corrected Works for Group Text]],[3]!Table4[#Data],1,0)</f>
        <v>#REF!</v>
      </c>
      <c r="AB1535" t="e">
        <f>VLOOKUP(assembly_staff_import[[#This Row],[Formatted and corrected Works for Group Text]],[3]!Table5[#Data],2,0)</f>
        <v>#REF!</v>
      </c>
      <c r="AC1535" t="str">
        <f>IF(TRIM(assembly_staff_import[[#This Row],[PUBLIC INFO ADDR_SOURCE_KEY]])="CAPITOL, ALBANY", "Legislative / Capitol Office", "District Office")</f>
        <v>District Office</v>
      </c>
      <c r="AD1535" t="s">
        <v>30763</v>
      </c>
      <c r="AE1535" t="s">
        <v>30764</v>
      </c>
      <c r="AF1535" t="str">
        <f>"N66 "</f>
        <v xml:space="preserve">N66 </v>
      </c>
      <c r="AG1535" t="s">
        <v>30765</v>
      </c>
      <c r="AH1535" t="s">
        <v>30770</v>
      </c>
      <c r="AI1535" t="s">
        <v>25257</v>
      </c>
      <c r="AJ1535" t="s">
        <v>30767</v>
      </c>
    </row>
    <row r="1536" spans="1:36" x14ac:dyDescent="0.2">
      <c r="A1536" t="str">
        <f>TRIM(PROPER((assembly_staff_import[[#This Row],[First MI Name via NAME_SOURCE_KEY TEXT]]&amp;" "&amp;assembly_staff_import[[#This Row],[Last Name via NAME_SOURCE_KEY TEXT]]&amp;" "&amp;assembly_staff_import[[#This Row],[Suffix via NAME_SOURCE_KEY]])))</f>
        <v>Letizia Ignizio</v>
      </c>
      <c r="B1536" t="str">
        <f>TRIM(CONCATENATE(TRIM(assembly_staff_import[[#This Row],[Full Name]]), ", ", assembly_staff_import[[#This Row],[Title]]))</f>
        <v>Letizia Ignizio, Admin Assistant</v>
      </c>
      <c r="C1536" t="e">
        <f>assembly_staff_import[[#This Row],[Vlookup_groups]]</f>
        <v>#REF!</v>
      </c>
      <c r="D1536" t="str">
        <f>IF(assembly_staff_import[[#This Row],[Legislative Staff Type]]="Personal",assembly_staff_import[[#This Row],[Formatted Personal Staff Office]],"")</f>
        <v>District Office</v>
      </c>
      <c r="E1536" t="s">
        <v>65</v>
      </c>
      <c r="F1536" s="19" t="s">
        <v>10913</v>
      </c>
      <c r="G1536" t="s">
        <v>67</v>
      </c>
      <c r="H1536" t="str">
        <f>TRIM(PROPER((assembly_staff_import[[#This Row],[Last Name via NAME_SOURCE_KEY TEXT]]&amp;" "&amp;assembly_staff_import[[#This Row],[Suffix via NAME_SOURCE_KEY]])))</f>
        <v>Ignizio</v>
      </c>
      <c r="I1536" t="str">
        <f>PROPER(assembly_staff_import[[#This Row],[JOB TITLE_SOURCE_KEY]])</f>
        <v xml:space="preserve">Admin Assistant                            </v>
      </c>
      <c r="J1536" t="s">
        <v>72</v>
      </c>
      <c r="K1536" t="e">
        <f>IF(assembly_staff_import[[#This Row],[Legislative Staff Type]]="Personal",assembly_staff_import[[#This Row],[Vlookup Reports To Person]], "")</f>
        <v>#REF!</v>
      </c>
      <c r="L1536" t="str">
        <f>PROPER(assembly_staff_import[[#This Row],[First MI Name via NAME_SOURCE_KEY TEXT]])</f>
        <v xml:space="preserve"> Letizia</v>
      </c>
      <c r="M1536" t="s">
        <v>12387</v>
      </c>
      <c r="N1536" t="str">
        <f>LOWER(CONCATENATE(assembly_staff_import[[#This Row],[Last Name]],LEFT(assembly_staff_import[[#This Row],[First Name (no initial)]],1),"@nyassembly.gov"))</f>
        <v>igniziol@nyassembly.gov</v>
      </c>
      <c r="O1536" t="s">
        <v>12389</v>
      </c>
      <c r="P1536" t="e">
        <f>VLOOKUP(assembly_staff_import[[#This Row],[Full Name]],[3]!PEOPLE_March_20[#Data],1,0)</f>
        <v>#REF!</v>
      </c>
      <c r="Q1536" t="e">
        <f>VLOOKUP(assembly_staff_import[[#This Row],[Full Name]],[3]!Table17[#Data],3,0)</f>
        <v>#REF!</v>
      </c>
      <c r="R1536" t="e">
        <f>VLOOKUP(assembly_staff_import[[#This Row],[Formatted Works for Group]],[3]!Table7[#Data],1,0)</f>
        <v>#REF!</v>
      </c>
      <c r="S1536" t="e">
        <f>IF(assembly_staff_import[[#This Row],[Legislative Staff Type]]="Personal", assembly_staff_import[[#This Row],[Vlookup Works for Group]], assembly_staff_import[[#This Row],[Formatted Works for Group calc]]&amp;", Central Staff Office, Assembly")</f>
        <v>#REF!</v>
      </c>
      <c r="T1536" s="20" t="str">
        <f>TRIM(assembly_staff_import[[#This Row],[NAME_SOURCE_KEY]])</f>
        <v>IGNIZIO, LETIZIA</v>
      </c>
      <c r="U1536" t="s">
        <v>30771</v>
      </c>
      <c r="V1536" t="s">
        <v>30772</v>
      </c>
      <c r="W1536" t="s">
        <v>30773</v>
      </c>
      <c r="Y1536" t="str">
        <f>IF(assembly_staff_import[[#This Row],[Legislative Staff Type]]="Personal", PROPER(TRIM(assembly_staff_import[[#This Row],[Unit First MI via UNIT_SOURCE_KEY]])&amp;" "&amp;assembly_staff_import[[#This Row],[Unit Last via UNIT_SOURCE_KEY]]), PROPER(TRIM(assembly_staff_import[[#This Row],[UNIT NAME_SOURCE_KEY2]])))</f>
        <v>Ronald Jr. Castorina</v>
      </c>
      <c r="Z1536" t="s">
        <v>30762</v>
      </c>
      <c r="AA1536" t="e">
        <f>VLOOKUP(assembly_staff_import[[#This Row],[Formatted and corrected Works for Group Text]],[3]!Table4[#Data],1,0)</f>
        <v>#REF!</v>
      </c>
      <c r="AB1536" t="e">
        <f>VLOOKUP(assembly_staff_import[[#This Row],[Formatted and corrected Works for Group Text]],[3]!Table5[#Data],2,0)</f>
        <v>#REF!</v>
      </c>
      <c r="AC1536" t="str">
        <f>IF(TRIM(assembly_staff_import[[#This Row],[PUBLIC INFO ADDR_SOURCE_KEY]])="CAPITOL, ALBANY", "Legislative / Capitol Office", "District Office")</f>
        <v>District Office</v>
      </c>
      <c r="AD1536" t="s">
        <v>30763</v>
      </c>
      <c r="AE1536" t="s">
        <v>30764</v>
      </c>
      <c r="AF1536" t="str">
        <f>"N66 "</f>
        <v xml:space="preserve">N66 </v>
      </c>
      <c r="AG1536" t="s">
        <v>30765</v>
      </c>
      <c r="AH1536" t="s">
        <v>30774</v>
      </c>
      <c r="AI1536" t="s">
        <v>23568</v>
      </c>
      <c r="AJ1536" t="s">
        <v>30767</v>
      </c>
    </row>
    <row r="1537" spans="1:36" x14ac:dyDescent="0.2">
      <c r="A1537" t="str">
        <f>TRIM(PROPER((assembly_staff_import[[#This Row],[First MI Name via NAME_SOURCE_KEY TEXT]]&amp;" "&amp;assembly_staff_import[[#This Row],[Last Name via NAME_SOURCE_KEY TEXT]]&amp;" "&amp;assembly_staff_import[[#This Row],[Suffix via NAME_SOURCE_KEY]])))</f>
        <v>Rick J Livan</v>
      </c>
      <c r="B1537" t="str">
        <f>TRIM(CONCATENATE(TRIM(assembly_staff_import[[#This Row],[Full Name]]), ", ", assembly_staff_import[[#This Row],[Title]]))</f>
        <v>Rick J Livan, Chief Of Staff</v>
      </c>
      <c r="C1537" t="e">
        <f>assembly_staff_import[[#This Row],[Vlookup_groups]]</f>
        <v>#REF!</v>
      </c>
      <c r="D1537" t="str">
        <f>IF(assembly_staff_import[[#This Row],[Legislative Staff Type]]="Personal",assembly_staff_import[[#This Row],[Formatted Personal Staff Office]],"")</f>
        <v>District Office</v>
      </c>
      <c r="E1537" t="s">
        <v>65</v>
      </c>
      <c r="F1537" s="19" t="s">
        <v>10913</v>
      </c>
      <c r="G1537" t="s">
        <v>67</v>
      </c>
      <c r="H1537" t="str">
        <f>TRIM(PROPER((assembly_staff_import[[#This Row],[Last Name via NAME_SOURCE_KEY TEXT]]&amp;" "&amp;assembly_staff_import[[#This Row],[Suffix via NAME_SOURCE_KEY]])))</f>
        <v>Livan</v>
      </c>
      <c r="I1537" t="str">
        <f>PROPER(assembly_staff_import[[#This Row],[JOB TITLE_SOURCE_KEY]])</f>
        <v xml:space="preserve">Chief Of Staff                             </v>
      </c>
      <c r="J1537" t="s">
        <v>72</v>
      </c>
      <c r="K1537" t="e">
        <f>IF(assembly_staff_import[[#This Row],[Legislative Staff Type]]="Personal",assembly_staff_import[[#This Row],[Vlookup Reports To Person]], "")</f>
        <v>#REF!</v>
      </c>
      <c r="L1537" t="str">
        <f>PROPER(assembly_staff_import[[#This Row],[First MI Name via NAME_SOURCE_KEY TEXT]])</f>
        <v xml:space="preserve"> Rick J</v>
      </c>
      <c r="M1537" t="s">
        <v>11604</v>
      </c>
      <c r="N1537" t="str">
        <f>LOWER(CONCATENATE(assembly_staff_import[[#This Row],[Last Name]],LEFT(assembly_staff_import[[#This Row],[First Name (no initial)]],1),"@nyassembly.gov"))</f>
        <v>livanr@nyassembly.gov</v>
      </c>
      <c r="O1537" t="s">
        <v>30775</v>
      </c>
      <c r="P1537" t="e">
        <f>VLOOKUP(assembly_staff_import[[#This Row],[Full Name]],[3]!PEOPLE_March_20[#Data],1,0)</f>
        <v>#REF!</v>
      </c>
      <c r="Q1537" t="e">
        <f>VLOOKUP(assembly_staff_import[[#This Row],[Full Name]],[3]!Table17[#Data],3,0)</f>
        <v>#REF!</v>
      </c>
      <c r="R1537" t="e">
        <f>VLOOKUP(assembly_staff_import[[#This Row],[Formatted Works for Group]],[3]!Table7[#Data],1,0)</f>
        <v>#REF!</v>
      </c>
      <c r="S1537" t="e">
        <f>IF(assembly_staff_import[[#This Row],[Legislative Staff Type]]="Personal", assembly_staff_import[[#This Row],[Vlookup Works for Group]], assembly_staff_import[[#This Row],[Formatted Works for Group calc]]&amp;", Central Staff Office, Assembly")</f>
        <v>#REF!</v>
      </c>
      <c r="T1537" s="20" t="str">
        <f>TRIM(assembly_staff_import[[#This Row],[NAME_SOURCE_KEY]])</f>
        <v>LIVAN, RICK J</v>
      </c>
      <c r="U1537" t="s">
        <v>30776</v>
      </c>
      <c r="V1537" t="s">
        <v>30777</v>
      </c>
      <c r="W1537" t="s">
        <v>30778</v>
      </c>
      <c r="Y1537" t="str">
        <f>IF(assembly_staff_import[[#This Row],[Legislative Staff Type]]="Personal", PROPER(TRIM(assembly_staff_import[[#This Row],[Unit First MI via UNIT_SOURCE_KEY]])&amp;" "&amp;assembly_staff_import[[#This Row],[Unit Last via UNIT_SOURCE_KEY]]), PROPER(TRIM(assembly_staff_import[[#This Row],[UNIT NAME_SOURCE_KEY2]])))</f>
        <v>Ronald Jr. Castorina</v>
      </c>
      <c r="Z1537" t="s">
        <v>30762</v>
      </c>
      <c r="AA1537" t="e">
        <f>VLOOKUP(assembly_staff_import[[#This Row],[Formatted and corrected Works for Group Text]],[3]!Table4[#Data],1,0)</f>
        <v>#REF!</v>
      </c>
      <c r="AB1537" t="e">
        <f>VLOOKUP(assembly_staff_import[[#This Row],[Formatted and corrected Works for Group Text]],[3]!Table5[#Data],2,0)</f>
        <v>#REF!</v>
      </c>
      <c r="AC1537" t="str">
        <f>IF(TRIM(assembly_staff_import[[#This Row],[PUBLIC INFO ADDR_SOURCE_KEY]])="CAPITOL, ALBANY", "Legislative / Capitol Office", "District Office")</f>
        <v>District Office</v>
      </c>
      <c r="AD1537" t="s">
        <v>30763</v>
      </c>
      <c r="AE1537" t="s">
        <v>30764</v>
      </c>
      <c r="AF1537" t="str">
        <f>"N66 "</f>
        <v xml:space="preserve">N66 </v>
      </c>
      <c r="AG1537" t="s">
        <v>30765</v>
      </c>
      <c r="AH1537" t="s">
        <v>30779</v>
      </c>
      <c r="AI1537" t="s">
        <v>23587</v>
      </c>
      <c r="AJ1537" t="s">
        <v>30767</v>
      </c>
    </row>
    <row r="1538" spans="1:36" x14ac:dyDescent="0.2">
      <c r="A1538" t="str">
        <f>TRIM(PROPER((assembly_staff_import[[#This Row],[First MI Name via NAME_SOURCE_KEY TEXT]]&amp;" "&amp;assembly_staff_import[[#This Row],[Last Name via NAME_SOURCE_KEY TEXT]]&amp;" "&amp;assembly_staff_import[[#This Row],[Suffix via NAME_SOURCE_KEY]])))</f>
        <v>Ali Najmi</v>
      </c>
      <c r="B1538" t="str">
        <f>TRIM(CONCATENATE(TRIM(assembly_staff_import[[#This Row],[Full Name]]), ", ", assembly_staff_import[[#This Row],[Title]]))</f>
        <v>Ali Najmi, Counsel</v>
      </c>
      <c r="C1538" t="e">
        <f>assembly_staff_import[[#This Row],[Vlookup_groups]]</f>
        <v>#REF!</v>
      </c>
      <c r="D1538" t="str">
        <f>IF(assembly_staff_import[[#This Row],[Legislative Staff Type]]="Personal",assembly_staff_import[[#This Row],[Formatted Personal Staff Office]],"")</f>
        <v>District Office</v>
      </c>
      <c r="E1538" t="s">
        <v>65</v>
      </c>
      <c r="F1538" s="19" t="s">
        <v>10913</v>
      </c>
      <c r="G1538" t="s">
        <v>67</v>
      </c>
      <c r="H1538" t="str">
        <f>TRIM(PROPER((assembly_staff_import[[#This Row],[Last Name via NAME_SOURCE_KEY TEXT]]&amp;" "&amp;assembly_staff_import[[#This Row],[Suffix via NAME_SOURCE_KEY]])))</f>
        <v>Najmi</v>
      </c>
      <c r="I1538" t="str">
        <f>PROPER(assembly_staff_import[[#This Row],[JOB TITLE_SOURCE_KEY]])</f>
        <v xml:space="preserve">Counsel                                    </v>
      </c>
      <c r="J1538" t="s">
        <v>72</v>
      </c>
      <c r="K1538" t="e">
        <f>IF(assembly_staff_import[[#This Row],[Legislative Staff Type]]="Personal",assembly_staff_import[[#This Row],[Vlookup Reports To Person]], "")</f>
        <v>#REF!</v>
      </c>
      <c r="L1538" t="str">
        <f>PROPER(assembly_staff_import[[#This Row],[First MI Name via NAME_SOURCE_KEY TEXT]])</f>
        <v xml:space="preserve"> Ali</v>
      </c>
      <c r="M1538" t="s">
        <v>14161</v>
      </c>
      <c r="N1538" t="str">
        <f>LOWER(CONCATENATE(assembly_staff_import[[#This Row],[Last Name]],LEFT(assembly_staff_import[[#This Row],[First Name (no initial)]],1),"@nyassembly.gov"))</f>
        <v>najmia@nyassembly.gov</v>
      </c>
      <c r="O1538" t="s">
        <v>14163</v>
      </c>
      <c r="P1538" t="e">
        <f>VLOOKUP(assembly_staff_import[[#This Row],[Full Name]],[3]!PEOPLE_March_20[#Data],1,0)</f>
        <v>#REF!</v>
      </c>
      <c r="Q1538" t="e">
        <f>VLOOKUP(assembly_staff_import[[#This Row],[Full Name]],[3]!Table17[#Data],3,0)</f>
        <v>#REF!</v>
      </c>
      <c r="R1538" t="e">
        <f>VLOOKUP(assembly_staff_import[[#This Row],[Formatted Works for Group]],[3]!Table7[#Data],1,0)</f>
        <v>#REF!</v>
      </c>
      <c r="S1538" t="e">
        <f>IF(assembly_staff_import[[#This Row],[Legislative Staff Type]]="Personal", assembly_staff_import[[#This Row],[Vlookup Works for Group]], assembly_staff_import[[#This Row],[Formatted Works for Group calc]]&amp;", Central Staff Office, Assembly")</f>
        <v>#REF!</v>
      </c>
      <c r="T1538" s="20" t="str">
        <f>TRIM(assembly_staff_import[[#This Row],[NAME_SOURCE_KEY]])</f>
        <v>NAJMI, ALI</v>
      </c>
      <c r="U1538" t="s">
        <v>30780</v>
      </c>
      <c r="V1538" t="s">
        <v>30781</v>
      </c>
      <c r="W1538" t="s">
        <v>30782</v>
      </c>
      <c r="Y1538" t="str">
        <f>IF(assembly_staff_import[[#This Row],[Legislative Staff Type]]="Personal", PROPER(TRIM(assembly_staff_import[[#This Row],[Unit First MI via UNIT_SOURCE_KEY]])&amp;" "&amp;assembly_staff_import[[#This Row],[Unit Last via UNIT_SOURCE_KEY]]), PROPER(TRIM(assembly_staff_import[[#This Row],[UNIT NAME_SOURCE_KEY2]])))</f>
        <v>Ronald T. Kim</v>
      </c>
      <c r="Z1538" t="s">
        <v>30783</v>
      </c>
      <c r="AA1538" t="e">
        <f>VLOOKUP(assembly_staff_import[[#This Row],[Formatted and corrected Works for Group Text]],[3]!Table4[#Data],1,0)</f>
        <v>#REF!</v>
      </c>
      <c r="AB1538" t="e">
        <f>VLOOKUP(assembly_staff_import[[#This Row],[Formatted and corrected Works for Group Text]],[3]!Table5[#Data],2,0)</f>
        <v>#REF!</v>
      </c>
      <c r="AC1538" t="str">
        <f>IF(TRIM(assembly_staff_import[[#This Row],[PUBLIC INFO ADDR_SOURCE_KEY]])="CAPITOL, ALBANY", "Legislative / Capitol Office", "District Office")</f>
        <v>District Office</v>
      </c>
      <c r="AD1538" t="s">
        <v>30784</v>
      </c>
      <c r="AE1538" t="s">
        <v>30785</v>
      </c>
      <c r="AF1538" t="str">
        <f>"B91 "</f>
        <v xml:space="preserve">B91 </v>
      </c>
      <c r="AG1538" t="s">
        <v>30786</v>
      </c>
      <c r="AH1538" t="s">
        <v>30787</v>
      </c>
      <c r="AI1538" t="s">
        <v>24265</v>
      </c>
      <c r="AJ1538" t="s">
        <v>30788</v>
      </c>
    </row>
    <row r="1539" spans="1:36" x14ac:dyDescent="0.2">
      <c r="A1539" t="str">
        <f>TRIM(PROPER((assembly_staff_import[[#This Row],[First MI Name via NAME_SOURCE_KEY TEXT]]&amp;" "&amp;assembly_staff_import[[#This Row],[Last Name via NAME_SOURCE_KEY TEXT]]&amp;" "&amp;assembly_staff_import[[#This Row],[Suffix via NAME_SOURCE_KEY]])))</f>
        <v>Cathy Zhu</v>
      </c>
      <c r="B1539" t="str">
        <f>TRIM(CONCATENATE(TRIM(assembly_staff_import[[#This Row],[Full Name]]), ", ", assembly_staff_import[[#This Row],[Title]]))</f>
        <v>Cathy Zhu, Community Liaison</v>
      </c>
      <c r="C1539" t="e">
        <f>assembly_staff_import[[#This Row],[Vlookup_groups]]</f>
        <v>#REF!</v>
      </c>
      <c r="D1539" t="str">
        <f>IF(assembly_staff_import[[#This Row],[Legislative Staff Type]]="Personal",assembly_staff_import[[#This Row],[Formatted Personal Staff Office]],"")</f>
        <v>District Office</v>
      </c>
      <c r="E1539" t="s">
        <v>65</v>
      </c>
      <c r="F1539" s="19" t="s">
        <v>10913</v>
      </c>
      <c r="G1539" t="s">
        <v>67</v>
      </c>
      <c r="H1539" t="str">
        <f>TRIM(PROPER((assembly_staff_import[[#This Row],[Last Name via NAME_SOURCE_KEY TEXT]]&amp;" "&amp;assembly_staff_import[[#This Row],[Suffix via NAME_SOURCE_KEY]])))</f>
        <v>Zhu</v>
      </c>
      <c r="I1539" t="str">
        <f>PROPER(assembly_staff_import[[#This Row],[JOB TITLE_SOURCE_KEY]])</f>
        <v xml:space="preserve">Community Liaison                          </v>
      </c>
      <c r="J1539" t="s">
        <v>72</v>
      </c>
      <c r="K1539" t="e">
        <f>IF(assembly_staff_import[[#This Row],[Legislative Staff Type]]="Personal",assembly_staff_import[[#This Row],[Vlookup Reports To Person]], "")</f>
        <v>#REF!</v>
      </c>
      <c r="L1539" t="str">
        <f>PROPER(assembly_staff_import[[#This Row],[First MI Name via NAME_SOURCE_KEY TEXT]])</f>
        <v xml:space="preserve"> Cathy</v>
      </c>
      <c r="M1539" t="s">
        <v>13687</v>
      </c>
      <c r="N1539" t="str">
        <f>LOWER(CONCATENATE(assembly_staff_import[[#This Row],[Last Name]],LEFT(assembly_staff_import[[#This Row],[First Name (no initial)]],1),"@nyassembly.gov"))</f>
        <v>zhuc@nyassembly.gov</v>
      </c>
      <c r="O1539" t="s">
        <v>13689</v>
      </c>
      <c r="P1539" t="e">
        <f>VLOOKUP(assembly_staff_import[[#This Row],[Full Name]],[3]!PEOPLE_March_20[#Data],1,0)</f>
        <v>#REF!</v>
      </c>
      <c r="Q1539" t="e">
        <f>VLOOKUP(assembly_staff_import[[#This Row],[Full Name]],[3]!Table17[#Data],3,0)</f>
        <v>#REF!</v>
      </c>
      <c r="R1539" t="e">
        <f>VLOOKUP(assembly_staff_import[[#This Row],[Formatted Works for Group]],[3]!Table7[#Data],1,0)</f>
        <v>#REF!</v>
      </c>
      <c r="S1539" t="e">
        <f>IF(assembly_staff_import[[#This Row],[Legislative Staff Type]]="Personal", assembly_staff_import[[#This Row],[Vlookup Works for Group]], assembly_staff_import[[#This Row],[Formatted Works for Group calc]]&amp;", Central Staff Office, Assembly")</f>
        <v>#REF!</v>
      </c>
      <c r="T1539" s="20" t="str">
        <f>TRIM(assembly_staff_import[[#This Row],[NAME_SOURCE_KEY]])</f>
        <v>ZHU, CATHY</v>
      </c>
      <c r="U1539" t="s">
        <v>30789</v>
      </c>
      <c r="V1539" t="s">
        <v>27228</v>
      </c>
      <c r="W1539" t="s">
        <v>30790</v>
      </c>
      <c r="Y1539" t="str">
        <f>IF(assembly_staff_import[[#This Row],[Legislative Staff Type]]="Personal", PROPER(TRIM(assembly_staff_import[[#This Row],[Unit First MI via UNIT_SOURCE_KEY]])&amp;" "&amp;assembly_staff_import[[#This Row],[Unit Last via UNIT_SOURCE_KEY]]), PROPER(TRIM(assembly_staff_import[[#This Row],[UNIT NAME_SOURCE_KEY2]])))</f>
        <v>Ronald T. Kim</v>
      </c>
      <c r="Z1539" t="s">
        <v>30783</v>
      </c>
      <c r="AA1539" t="e">
        <f>VLOOKUP(assembly_staff_import[[#This Row],[Formatted and corrected Works for Group Text]],[3]!Table4[#Data],1,0)</f>
        <v>#REF!</v>
      </c>
      <c r="AB1539" t="e">
        <f>VLOOKUP(assembly_staff_import[[#This Row],[Formatted and corrected Works for Group Text]],[3]!Table5[#Data],2,0)</f>
        <v>#REF!</v>
      </c>
      <c r="AC1539" t="str">
        <f>IF(TRIM(assembly_staff_import[[#This Row],[PUBLIC INFO ADDR_SOURCE_KEY]])="CAPITOL, ALBANY", "Legislative / Capitol Office", "District Office")</f>
        <v>District Office</v>
      </c>
      <c r="AD1539" t="s">
        <v>30784</v>
      </c>
      <c r="AE1539" t="s">
        <v>30785</v>
      </c>
      <c r="AF1539" t="str">
        <f>"B91 "</f>
        <v xml:space="preserve">B91 </v>
      </c>
      <c r="AG1539" t="s">
        <v>30786</v>
      </c>
      <c r="AH1539" t="s">
        <v>30791</v>
      </c>
      <c r="AI1539" t="s">
        <v>23692</v>
      </c>
      <c r="AJ1539" t="s">
        <v>30788</v>
      </c>
    </row>
    <row r="1540" spans="1:36" x14ac:dyDescent="0.2">
      <c r="A1540" t="str">
        <f>TRIM(PROPER((assembly_staff_import[[#This Row],[First MI Name via NAME_SOURCE_KEY TEXT]]&amp;" "&amp;assembly_staff_import[[#This Row],[Last Name via NAME_SOURCE_KEY TEXT]]&amp;" "&amp;assembly_staff_import[[#This Row],[Suffix via NAME_SOURCE_KEY]])))</f>
        <v>Tony Cao</v>
      </c>
      <c r="B1540" t="str">
        <f>TRIM(CONCATENATE(TRIM(assembly_staff_import[[#This Row],[Full Name]]), ", ", assembly_staff_import[[#This Row],[Title]]))</f>
        <v>Tony Cao, Dir Communications</v>
      </c>
      <c r="C1540" t="e">
        <f>assembly_staff_import[[#This Row],[Vlookup_groups]]</f>
        <v>#REF!</v>
      </c>
      <c r="D1540" t="str">
        <f>IF(assembly_staff_import[[#This Row],[Legislative Staff Type]]="Personal",assembly_staff_import[[#This Row],[Formatted Personal Staff Office]],"")</f>
        <v>District Office</v>
      </c>
      <c r="E1540" t="s">
        <v>65</v>
      </c>
      <c r="F1540" s="19" t="s">
        <v>10913</v>
      </c>
      <c r="G1540" t="s">
        <v>67</v>
      </c>
      <c r="H1540" t="str">
        <f>TRIM(PROPER((assembly_staff_import[[#This Row],[Last Name via NAME_SOURCE_KEY TEXT]]&amp;" "&amp;assembly_staff_import[[#This Row],[Suffix via NAME_SOURCE_KEY]])))</f>
        <v>Cao</v>
      </c>
      <c r="I1540" t="str">
        <f>PROPER(assembly_staff_import[[#This Row],[JOB TITLE_SOURCE_KEY]])</f>
        <v xml:space="preserve">Dir Communications                         </v>
      </c>
      <c r="J1540" t="s">
        <v>72</v>
      </c>
      <c r="K1540" t="e">
        <f>IF(assembly_staff_import[[#This Row],[Legislative Staff Type]]="Personal",assembly_staff_import[[#This Row],[Vlookup Reports To Person]], "")</f>
        <v>#REF!</v>
      </c>
      <c r="L1540" t="str">
        <f>PROPER(assembly_staff_import[[#This Row],[First MI Name via NAME_SOURCE_KEY TEXT]])</f>
        <v xml:space="preserve"> Tony</v>
      </c>
      <c r="M1540" t="s">
        <v>11115</v>
      </c>
      <c r="N1540" t="str">
        <f>LOWER(CONCATENATE(assembly_staff_import[[#This Row],[Last Name]],LEFT(assembly_staff_import[[#This Row],[First Name (no initial)]],1),"@nyassembly.gov"))</f>
        <v>caot@nyassembly.gov</v>
      </c>
      <c r="O1540" t="s">
        <v>11117</v>
      </c>
      <c r="P1540" t="e">
        <f>VLOOKUP(assembly_staff_import[[#This Row],[Full Name]],[3]!PEOPLE_March_20[#Data],1,0)</f>
        <v>#REF!</v>
      </c>
      <c r="Q1540" t="e">
        <f>VLOOKUP(assembly_staff_import[[#This Row],[Full Name]],[3]!Table17[#Data],3,0)</f>
        <v>#REF!</v>
      </c>
      <c r="R1540" t="e">
        <f>VLOOKUP(assembly_staff_import[[#This Row],[Formatted Works for Group]],[3]!Table7[#Data],1,0)</f>
        <v>#REF!</v>
      </c>
      <c r="S1540" t="e">
        <f>IF(assembly_staff_import[[#This Row],[Legislative Staff Type]]="Personal", assembly_staff_import[[#This Row],[Vlookup Works for Group]], assembly_staff_import[[#This Row],[Formatted Works for Group calc]]&amp;", Central Staff Office, Assembly")</f>
        <v>#REF!</v>
      </c>
      <c r="T1540" s="20" t="str">
        <f>TRIM(assembly_staff_import[[#This Row],[NAME_SOURCE_KEY]])</f>
        <v>CAO, TONY</v>
      </c>
      <c r="U1540" t="s">
        <v>30792</v>
      </c>
      <c r="V1540" t="s">
        <v>30793</v>
      </c>
      <c r="W1540" t="s">
        <v>30794</v>
      </c>
      <c r="Y1540" t="str">
        <f>IF(assembly_staff_import[[#This Row],[Legislative Staff Type]]="Personal", PROPER(TRIM(assembly_staff_import[[#This Row],[Unit First MI via UNIT_SOURCE_KEY]])&amp;" "&amp;assembly_staff_import[[#This Row],[Unit Last via UNIT_SOURCE_KEY]]), PROPER(TRIM(assembly_staff_import[[#This Row],[UNIT NAME_SOURCE_KEY2]])))</f>
        <v>Ronald T. Kim</v>
      </c>
      <c r="Z1540" t="s">
        <v>30783</v>
      </c>
      <c r="AA1540" t="e">
        <f>VLOOKUP(assembly_staff_import[[#This Row],[Formatted and corrected Works for Group Text]],[3]!Table4[#Data],1,0)</f>
        <v>#REF!</v>
      </c>
      <c r="AB1540" t="e">
        <f>VLOOKUP(assembly_staff_import[[#This Row],[Formatted and corrected Works for Group Text]],[3]!Table5[#Data],2,0)</f>
        <v>#REF!</v>
      </c>
      <c r="AC1540" t="str">
        <f>IF(TRIM(assembly_staff_import[[#This Row],[PUBLIC INFO ADDR_SOURCE_KEY]])="CAPITOL, ALBANY", "Legislative / Capitol Office", "District Office")</f>
        <v>District Office</v>
      </c>
      <c r="AD1540" t="s">
        <v>30784</v>
      </c>
      <c r="AE1540" t="s">
        <v>30785</v>
      </c>
      <c r="AF1540" t="str">
        <f>"B91 "</f>
        <v xml:space="preserve">B91 </v>
      </c>
      <c r="AG1540" t="s">
        <v>30786</v>
      </c>
      <c r="AH1540" t="s">
        <v>30795</v>
      </c>
      <c r="AI1540" t="s">
        <v>23873</v>
      </c>
      <c r="AJ1540" t="s">
        <v>30788</v>
      </c>
    </row>
    <row r="1541" spans="1:36" x14ac:dyDescent="0.2">
      <c r="A1541" t="str">
        <f>TRIM(PROPER((assembly_staff_import[[#This Row],[First MI Name via NAME_SOURCE_KEY TEXT]]&amp;" "&amp;assembly_staff_import[[#This Row],[Last Name via NAME_SOURCE_KEY TEXT]]&amp;" "&amp;assembly_staff_import[[#This Row],[Suffix via NAME_SOURCE_KEY]])))</f>
        <v>Victoria S Prevosti</v>
      </c>
      <c r="B1541" t="str">
        <f>TRIM(CONCATENATE(TRIM(assembly_staff_import[[#This Row],[Full Name]]), ", ", assembly_staff_import[[#This Row],[Title]]))</f>
        <v>Victoria S Prevosti, Legis Aide</v>
      </c>
      <c r="C1541" t="e">
        <f>assembly_staff_import[[#This Row],[Vlookup_groups]]</f>
        <v>#REF!</v>
      </c>
      <c r="D1541" t="str">
        <f>IF(assembly_staff_import[[#This Row],[Legislative Staff Type]]="Personal",assembly_staff_import[[#This Row],[Formatted Personal Staff Office]],"")</f>
        <v>District Office</v>
      </c>
      <c r="E1541" t="s">
        <v>65</v>
      </c>
      <c r="F1541" s="19" t="s">
        <v>10913</v>
      </c>
      <c r="G1541" t="s">
        <v>67</v>
      </c>
      <c r="H1541" t="str">
        <f>TRIM(PROPER((assembly_staff_import[[#This Row],[Last Name via NAME_SOURCE_KEY TEXT]]&amp;" "&amp;assembly_staff_import[[#This Row],[Suffix via NAME_SOURCE_KEY]])))</f>
        <v>Prevosti</v>
      </c>
      <c r="I1541" t="str">
        <f>PROPER(assembly_staff_import[[#This Row],[JOB TITLE_SOURCE_KEY]])</f>
        <v xml:space="preserve">Legis Aide                                 </v>
      </c>
      <c r="J1541" t="s">
        <v>72</v>
      </c>
      <c r="K1541" t="e">
        <f>IF(assembly_staff_import[[#This Row],[Legislative Staff Type]]="Personal",assembly_staff_import[[#This Row],[Vlookup Reports To Person]], "")</f>
        <v>#REF!</v>
      </c>
      <c r="L1541" t="str">
        <f>PROPER(assembly_staff_import[[#This Row],[First MI Name via NAME_SOURCE_KEY TEXT]])</f>
        <v xml:space="preserve"> Victoria S</v>
      </c>
      <c r="M1541" t="s">
        <v>11029</v>
      </c>
      <c r="N1541" t="str">
        <f>LOWER(CONCATENATE(assembly_staff_import[[#This Row],[Last Name]],LEFT(assembly_staff_import[[#This Row],[First Name (no initial)]],1),"@nyassembly.gov"))</f>
        <v>prevostiv@nyassembly.gov</v>
      </c>
      <c r="O1541" t="s">
        <v>15843</v>
      </c>
      <c r="P1541" t="e">
        <f>VLOOKUP(assembly_staff_import[[#This Row],[Full Name]],[3]!PEOPLE_March_20[#Data],1,0)</f>
        <v>#REF!</v>
      </c>
      <c r="Q1541" t="e">
        <f>VLOOKUP(assembly_staff_import[[#This Row],[Full Name]],[3]!Table17[#Data],3,0)</f>
        <v>#REF!</v>
      </c>
      <c r="R1541" t="e">
        <f>VLOOKUP(assembly_staff_import[[#This Row],[Formatted Works for Group]],[3]!Table7[#Data],1,0)</f>
        <v>#REF!</v>
      </c>
      <c r="S1541" t="e">
        <f>IF(assembly_staff_import[[#This Row],[Legislative Staff Type]]="Personal", assembly_staff_import[[#This Row],[Vlookup Works for Group]], assembly_staff_import[[#This Row],[Formatted Works for Group calc]]&amp;", Central Staff Office, Assembly")</f>
        <v>#REF!</v>
      </c>
      <c r="T1541" s="20" t="str">
        <f>TRIM(assembly_staff_import[[#This Row],[NAME_SOURCE_KEY]])</f>
        <v>PREVOSTI, VICTORIA S</v>
      </c>
      <c r="U1541" t="s">
        <v>30796</v>
      </c>
      <c r="V1541" t="s">
        <v>30797</v>
      </c>
      <c r="W1541" t="s">
        <v>30798</v>
      </c>
      <c r="Y1541" t="str">
        <f>IF(assembly_staff_import[[#This Row],[Legislative Staff Type]]="Personal", PROPER(TRIM(assembly_staff_import[[#This Row],[Unit First MI via UNIT_SOURCE_KEY]])&amp;" "&amp;assembly_staff_import[[#This Row],[Unit Last via UNIT_SOURCE_KEY]]), PROPER(TRIM(assembly_staff_import[[#This Row],[UNIT NAME_SOURCE_KEY2]])))</f>
        <v>Ronald T. Kim</v>
      </c>
      <c r="Z1541" t="s">
        <v>30783</v>
      </c>
      <c r="AA1541" t="e">
        <f>VLOOKUP(assembly_staff_import[[#This Row],[Formatted and corrected Works for Group Text]],[3]!Table4[#Data],1,0)</f>
        <v>#REF!</v>
      </c>
      <c r="AB1541" t="e">
        <f>VLOOKUP(assembly_staff_import[[#This Row],[Formatted and corrected Works for Group Text]],[3]!Table5[#Data],2,0)</f>
        <v>#REF!</v>
      </c>
      <c r="AC1541" t="str">
        <f>IF(TRIM(assembly_staff_import[[#This Row],[PUBLIC INFO ADDR_SOURCE_KEY]])="CAPITOL, ALBANY", "Legislative / Capitol Office", "District Office")</f>
        <v>District Office</v>
      </c>
      <c r="AD1541" t="s">
        <v>30784</v>
      </c>
      <c r="AE1541" t="s">
        <v>30785</v>
      </c>
      <c r="AF1541" t="str">
        <f>"B91 "</f>
        <v xml:space="preserve">B91 </v>
      </c>
      <c r="AG1541" t="s">
        <v>30786</v>
      </c>
      <c r="AH1541" t="s">
        <v>30799</v>
      </c>
      <c r="AI1541" t="s">
        <v>23600</v>
      </c>
      <c r="AJ1541" t="s">
        <v>30788</v>
      </c>
    </row>
    <row r="1542" spans="1:36" x14ac:dyDescent="0.2">
      <c r="A1542" t="str">
        <f>TRIM(PROPER((assembly_staff_import[[#This Row],[First MI Name via NAME_SOURCE_KEY TEXT]]&amp;" "&amp;assembly_staff_import[[#This Row],[Last Name via NAME_SOURCE_KEY TEXT]]&amp;" "&amp;assembly_staff_import[[#This Row],[Suffix via NAME_SOURCE_KEY]])))</f>
        <v>Young Han Kim</v>
      </c>
      <c r="B1542" t="str">
        <f>TRIM(CONCATENATE(TRIM(assembly_staff_import[[#This Row],[Full Name]]), ", ", assembly_staff_import[[#This Row],[Title]]))</f>
        <v>Young Han Kim, Commun Relations Dir</v>
      </c>
      <c r="C1542" t="e">
        <f>assembly_staff_import[[#This Row],[Vlookup_groups]]</f>
        <v>#REF!</v>
      </c>
      <c r="D1542" t="str">
        <f>IF(assembly_staff_import[[#This Row],[Legislative Staff Type]]="Personal",assembly_staff_import[[#This Row],[Formatted Personal Staff Office]],"")</f>
        <v>District Office</v>
      </c>
      <c r="E1542" t="s">
        <v>65</v>
      </c>
      <c r="F1542" s="19" t="s">
        <v>10913</v>
      </c>
      <c r="G1542" t="s">
        <v>67</v>
      </c>
      <c r="H1542" t="str">
        <f>TRIM(PROPER((assembly_staff_import[[#This Row],[Last Name via NAME_SOURCE_KEY TEXT]]&amp;" "&amp;assembly_staff_import[[#This Row],[Suffix via NAME_SOURCE_KEY]])))</f>
        <v>Kim</v>
      </c>
      <c r="I1542" t="str">
        <f>PROPER(assembly_staff_import[[#This Row],[JOB TITLE_SOURCE_KEY]])</f>
        <v xml:space="preserve">Commun Relations Dir                       </v>
      </c>
      <c r="J1542" t="s">
        <v>72</v>
      </c>
      <c r="K1542" t="e">
        <f>IF(assembly_staff_import[[#This Row],[Legislative Staff Type]]="Personal",assembly_staff_import[[#This Row],[Vlookup Reports To Person]], "")</f>
        <v>#REF!</v>
      </c>
      <c r="L1542" t="str">
        <f>PROPER(assembly_staff_import[[#This Row],[First MI Name via NAME_SOURCE_KEY TEXT]])</f>
        <v xml:space="preserve"> Young Han</v>
      </c>
      <c r="M1542" t="s">
        <v>19002</v>
      </c>
      <c r="N1542" t="str">
        <f>LOWER(CONCATENATE(assembly_staff_import[[#This Row],[Last Name]],LEFT(assembly_staff_import[[#This Row],[First Name (no initial)]],1),"@nyassembly.gov"))</f>
        <v>kimy@nyassembly.gov</v>
      </c>
      <c r="O1542" t="s">
        <v>2317</v>
      </c>
      <c r="P1542" t="e">
        <f>VLOOKUP(assembly_staff_import[[#This Row],[Full Name]],[3]!PEOPLE_March_20[#Data],1,0)</f>
        <v>#REF!</v>
      </c>
      <c r="Q1542" t="e">
        <f>VLOOKUP(assembly_staff_import[[#This Row],[Full Name]],[3]!Table17[#Data],3,0)</f>
        <v>#REF!</v>
      </c>
      <c r="R1542" t="e">
        <f>VLOOKUP(assembly_staff_import[[#This Row],[Formatted Works for Group]],[3]!Table7[#Data],1,0)</f>
        <v>#REF!</v>
      </c>
      <c r="S1542" t="e">
        <f>IF(assembly_staff_import[[#This Row],[Legislative Staff Type]]="Personal", assembly_staff_import[[#This Row],[Vlookup Works for Group]], assembly_staff_import[[#This Row],[Formatted Works for Group calc]]&amp;", Central Staff Office, Assembly")</f>
        <v>#REF!</v>
      </c>
      <c r="T1542" s="20" t="str">
        <f>TRIM(assembly_staff_import[[#This Row],[NAME_SOURCE_KEY]])</f>
        <v>KIM, YOUNG HAN</v>
      </c>
      <c r="U1542" t="s">
        <v>30800</v>
      </c>
      <c r="V1542" t="s">
        <v>30784</v>
      </c>
      <c r="W1542" t="s">
        <v>30801</v>
      </c>
      <c r="Y1542" t="str">
        <f>IF(assembly_staff_import[[#This Row],[Legislative Staff Type]]="Personal", PROPER(TRIM(assembly_staff_import[[#This Row],[Unit First MI via UNIT_SOURCE_KEY]])&amp;" "&amp;assembly_staff_import[[#This Row],[Unit Last via UNIT_SOURCE_KEY]]), PROPER(TRIM(assembly_staff_import[[#This Row],[UNIT NAME_SOURCE_KEY2]])))</f>
        <v>Ronald T. Kim</v>
      </c>
      <c r="Z1542" t="s">
        <v>30783</v>
      </c>
      <c r="AA1542" t="e">
        <f>VLOOKUP(assembly_staff_import[[#This Row],[Formatted and corrected Works for Group Text]],[3]!Table4[#Data],1,0)</f>
        <v>#REF!</v>
      </c>
      <c r="AB1542" t="e">
        <f>VLOOKUP(assembly_staff_import[[#This Row],[Formatted and corrected Works for Group Text]],[3]!Table5[#Data],2,0)</f>
        <v>#REF!</v>
      </c>
      <c r="AC1542" t="str">
        <f>IF(TRIM(assembly_staff_import[[#This Row],[PUBLIC INFO ADDR_SOURCE_KEY]])="CAPITOL, ALBANY", "Legislative / Capitol Office", "District Office")</f>
        <v>District Office</v>
      </c>
      <c r="AD1542" t="s">
        <v>30784</v>
      </c>
      <c r="AE1542" t="s">
        <v>30785</v>
      </c>
      <c r="AF1542" t="str">
        <f>"B91 "</f>
        <v xml:space="preserve">B91 </v>
      </c>
      <c r="AG1542" t="s">
        <v>30786</v>
      </c>
      <c r="AH1542" t="s">
        <v>30802</v>
      </c>
      <c r="AI1542" t="s">
        <v>24638</v>
      </c>
      <c r="AJ1542" t="s">
        <v>30788</v>
      </c>
    </row>
    <row r="1543" spans="1:36" x14ac:dyDescent="0.2">
      <c r="A1543" t="str">
        <f>TRIM(PROPER((assembly_staff_import[[#This Row],[First MI Name via NAME_SOURCE_KEY TEXT]]&amp;" "&amp;assembly_staff_import[[#This Row],[Last Name via NAME_SOURCE_KEY TEXT]]&amp;" "&amp;assembly_staff_import[[#This Row],[Suffix via NAME_SOURCE_KEY]])))</f>
        <v>Cody M Meyers</v>
      </c>
      <c r="B1543" t="str">
        <f>TRIM(CONCATENATE(TRIM(assembly_staff_import[[#This Row],[Full Name]]), ", ", assembly_staff_import[[#This Row],[Title]]))</f>
        <v>Cody M Meyers, Dir Communications</v>
      </c>
      <c r="C1543" t="e">
        <f>assembly_staff_import[[#This Row],[Vlookup_groups]]</f>
        <v>#REF!</v>
      </c>
      <c r="D1543" t="str">
        <f>IF(assembly_staff_import[[#This Row],[Legislative Staff Type]]="Personal",assembly_staff_import[[#This Row],[Formatted Personal Staff Office]],"")</f>
        <v>District Office</v>
      </c>
      <c r="E1543" t="s">
        <v>65</v>
      </c>
      <c r="F1543" s="19" t="s">
        <v>10913</v>
      </c>
      <c r="G1543" t="s">
        <v>67</v>
      </c>
      <c r="H1543" t="str">
        <f>TRIM(PROPER((assembly_staff_import[[#This Row],[Last Name via NAME_SOURCE_KEY TEXT]]&amp;" "&amp;assembly_staff_import[[#This Row],[Suffix via NAME_SOURCE_KEY]])))</f>
        <v>Meyers</v>
      </c>
      <c r="I1543" t="str">
        <f>PROPER(assembly_staff_import[[#This Row],[JOB TITLE_SOURCE_KEY]])</f>
        <v xml:space="preserve">Dir Communications                         </v>
      </c>
      <c r="J1543" t="s">
        <v>72</v>
      </c>
      <c r="K1543" t="e">
        <f>IF(assembly_staff_import[[#This Row],[Legislative Staff Type]]="Personal",assembly_staff_import[[#This Row],[Vlookup Reports To Person]], "")</f>
        <v>#REF!</v>
      </c>
      <c r="L1543" t="str">
        <f>PROPER(assembly_staff_import[[#This Row],[First MI Name via NAME_SOURCE_KEY TEXT]])</f>
        <v xml:space="preserve"> Cody M</v>
      </c>
      <c r="M1543" t="s">
        <v>21019</v>
      </c>
      <c r="N1543" t="str">
        <f>LOWER(CONCATENATE(assembly_staff_import[[#This Row],[Last Name]],LEFT(assembly_staff_import[[#This Row],[First Name (no initial)]],1),"@nyassembly.gov"))</f>
        <v>meyersc@nyassembly.gov</v>
      </c>
      <c r="O1543" t="s">
        <v>4256</v>
      </c>
      <c r="P1543" t="e">
        <f>VLOOKUP(assembly_staff_import[[#This Row],[Full Name]],[3]!PEOPLE_March_20[#Data],1,0)</f>
        <v>#REF!</v>
      </c>
      <c r="Q1543" t="e">
        <f>VLOOKUP(assembly_staff_import[[#This Row],[Full Name]],[3]!Table17[#Data],3,0)</f>
        <v>#REF!</v>
      </c>
      <c r="R1543" t="e">
        <f>VLOOKUP(assembly_staff_import[[#This Row],[Formatted Works for Group]],[3]!Table7[#Data],1,0)</f>
        <v>#REF!</v>
      </c>
      <c r="S1543" t="e">
        <f>IF(assembly_staff_import[[#This Row],[Legislative Staff Type]]="Personal", assembly_staff_import[[#This Row],[Vlookup Works for Group]], assembly_staff_import[[#This Row],[Formatted Works for Group calc]]&amp;", Central Staff Office, Assembly")</f>
        <v>#REF!</v>
      </c>
      <c r="T1543" s="20" t="str">
        <f>TRIM(assembly_staff_import[[#This Row],[NAME_SOURCE_KEY]])</f>
        <v>MEYERS, CODY M</v>
      </c>
      <c r="U1543" t="s">
        <v>30803</v>
      </c>
      <c r="V1543" t="s">
        <v>27142</v>
      </c>
      <c r="W1543" t="s">
        <v>30804</v>
      </c>
      <c r="Y1543" t="str">
        <f>IF(assembly_staff_import[[#This Row],[Legislative Staff Type]]="Personal", PROPER(TRIM(assembly_staff_import[[#This Row],[Unit First MI via UNIT_SOURCE_KEY]])&amp;" "&amp;assembly_staff_import[[#This Row],[Unit Last via UNIT_SOURCE_KEY]]), PROPER(TRIM(assembly_staff_import[[#This Row],[UNIT NAME_SOURCE_KEY2]])))</f>
        <v>Sean M. Ryan</v>
      </c>
      <c r="Z1543" t="s">
        <v>30805</v>
      </c>
      <c r="AA1543" t="e">
        <f>VLOOKUP(assembly_staff_import[[#This Row],[Formatted and corrected Works for Group Text]],[3]!Table4[#Data],1,0)</f>
        <v>#REF!</v>
      </c>
      <c r="AB1543" t="e">
        <f>VLOOKUP(assembly_staff_import[[#This Row],[Formatted and corrected Works for Group Text]],[3]!Table5[#Data],2,0)</f>
        <v>#REF!</v>
      </c>
      <c r="AC1543" t="str">
        <f>IF(TRIM(assembly_staff_import[[#This Row],[PUBLIC INFO ADDR_SOURCE_KEY]])="CAPITOL, ALBANY", "Legislative / Capitol Office", "District Office")</f>
        <v>District Office</v>
      </c>
      <c r="AD1543" t="s">
        <v>23597</v>
      </c>
      <c r="AE1543" t="s">
        <v>30806</v>
      </c>
      <c r="AF1543" t="str">
        <f>"A08 "</f>
        <v xml:space="preserve">A08 </v>
      </c>
      <c r="AG1543" t="s">
        <v>30807</v>
      </c>
      <c r="AH1543" t="s">
        <v>30808</v>
      </c>
      <c r="AI1543" t="s">
        <v>23873</v>
      </c>
      <c r="AJ1543" t="s">
        <v>30809</v>
      </c>
    </row>
    <row r="1544" spans="1:36" x14ac:dyDescent="0.2">
      <c r="A1544" t="str">
        <f>TRIM(PROPER((assembly_staff_import[[#This Row],[First MI Name via NAME_SOURCE_KEY TEXT]]&amp;" "&amp;assembly_staff_import[[#This Row],[Last Name via NAME_SOURCE_KEY TEXT]]&amp;" "&amp;assembly_staff_import[[#This Row],[Suffix via NAME_SOURCE_KEY]])))</f>
        <v>Jennifer R Dunning</v>
      </c>
      <c r="B1544" t="str">
        <f>TRIM(CONCATENATE(TRIM(assembly_staff_import[[#This Row],[Full Name]]), ", ", assembly_staff_import[[#This Row],[Title]]))</f>
        <v>Jennifer R Dunning, Commun Relations Dir</v>
      </c>
      <c r="C1544" t="e">
        <f>assembly_staff_import[[#This Row],[Vlookup_groups]]</f>
        <v>#REF!</v>
      </c>
      <c r="D1544" t="str">
        <f>IF(assembly_staff_import[[#This Row],[Legislative Staff Type]]="Personal",assembly_staff_import[[#This Row],[Formatted Personal Staff Office]],"")</f>
        <v>District Office</v>
      </c>
      <c r="E1544" t="s">
        <v>65</v>
      </c>
      <c r="F1544" s="19" t="s">
        <v>10913</v>
      </c>
      <c r="G1544" t="s">
        <v>67</v>
      </c>
      <c r="H1544" t="str">
        <f>TRIM(PROPER((assembly_staff_import[[#This Row],[Last Name via NAME_SOURCE_KEY TEXT]]&amp;" "&amp;assembly_staff_import[[#This Row],[Suffix via NAME_SOURCE_KEY]])))</f>
        <v>Dunning</v>
      </c>
      <c r="I1544" t="str">
        <f>PROPER(assembly_staff_import[[#This Row],[JOB TITLE_SOURCE_KEY]])</f>
        <v xml:space="preserve">Commun Relations Dir                       </v>
      </c>
      <c r="J1544" t="s">
        <v>72</v>
      </c>
      <c r="K1544" t="e">
        <f>IF(assembly_staff_import[[#This Row],[Legislative Staff Type]]="Personal",assembly_staff_import[[#This Row],[Vlookup Reports To Person]], "")</f>
        <v>#REF!</v>
      </c>
      <c r="L1544" t="str">
        <f>PROPER(assembly_staff_import[[#This Row],[First MI Name via NAME_SOURCE_KEY TEXT]])</f>
        <v xml:space="preserve"> Jennifer R</v>
      </c>
      <c r="M1544" t="s">
        <v>16580</v>
      </c>
      <c r="N1544" t="str">
        <f>LOWER(CONCATENATE(assembly_staff_import[[#This Row],[Last Name]],LEFT(assembly_staff_import[[#This Row],[First Name (no initial)]],1),"@nyassembly.gov"))</f>
        <v>dunningj@nyassembly.gov</v>
      </c>
      <c r="O1544" t="s">
        <v>6116</v>
      </c>
      <c r="P1544" t="e">
        <f>VLOOKUP(assembly_staff_import[[#This Row],[Full Name]],[3]!PEOPLE_March_20[#Data],1,0)</f>
        <v>#REF!</v>
      </c>
      <c r="Q1544" t="e">
        <f>VLOOKUP(assembly_staff_import[[#This Row],[Full Name]],[3]!Table17[#Data],3,0)</f>
        <v>#REF!</v>
      </c>
      <c r="R1544" t="e">
        <f>VLOOKUP(assembly_staff_import[[#This Row],[Formatted Works for Group]],[3]!Table7[#Data],1,0)</f>
        <v>#REF!</v>
      </c>
      <c r="S1544" t="e">
        <f>IF(assembly_staff_import[[#This Row],[Legislative Staff Type]]="Personal", assembly_staff_import[[#This Row],[Vlookup Works for Group]], assembly_staff_import[[#This Row],[Formatted Works for Group calc]]&amp;", Central Staff Office, Assembly")</f>
        <v>#REF!</v>
      </c>
      <c r="T1544" s="20" t="str">
        <f>TRIM(assembly_staff_import[[#This Row],[NAME_SOURCE_KEY]])</f>
        <v>DUNNING, JENNIFER R</v>
      </c>
      <c r="U1544" t="s">
        <v>30810</v>
      </c>
      <c r="V1544" t="s">
        <v>30811</v>
      </c>
      <c r="W1544" t="s">
        <v>28211</v>
      </c>
      <c r="Y1544" t="str">
        <f>IF(assembly_staff_import[[#This Row],[Legislative Staff Type]]="Personal", PROPER(TRIM(assembly_staff_import[[#This Row],[Unit First MI via UNIT_SOURCE_KEY]])&amp;" "&amp;assembly_staff_import[[#This Row],[Unit Last via UNIT_SOURCE_KEY]]), PROPER(TRIM(assembly_staff_import[[#This Row],[UNIT NAME_SOURCE_KEY2]])))</f>
        <v>Sean M. Ryan</v>
      </c>
      <c r="Z1544" t="s">
        <v>30805</v>
      </c>
      <c r="AA1544" t="e">
        <f>VLOOKUP(assembly_staff_import[[#This Row],[Formatted and corrected Works for Group Text]],[3]!Table4[#Data],1,0)</f>
        <v>#REF!</v>
      </c>
      <c r="AB1544" t="e">
        <f>VLOOKUP(assembly_staff_import[[#This Row],[Formatted and corrected Works for Group Text]],[3]!Table5[#Data],2,0)</f>
        <v>#REF!</v>
      </c>
      <c r="AC1544" t="str">
        <f>IF(TRIM(assembly_staff_import[[#This Row],[PUBLIC INFO ADDR_SOURCE_KEY]])="CAPITOL, ALBANY", "Legislative / Capitol Office", "District Office")</f>
        <v>District Office</v>
      </c>
      <c r="AD1544" t="s">
        <v>23597</v>
      </c>
      <c r="AE1544" t="s">
        <v>30806</v>
      </c>
      <c r="AF1544" t="str">
        <f>"A08 "</f>
        <v xml:space="preserve">A08 </v>
      </c>
      <c r="AG1544" t="s">
        <v>30807</v>
      </c>
      <c r="AH1544" t="s">
        <v>30812</v>
      </c>
      <c r="AI1544" t="s">
        <v>24638</v>
      </c>
      <c r="AJ1544" t="s">
        <v>30809</v>
      </c>
    </row>
    <row r="1545" spans="1:36" x14ac:dyDescent="0.2">
      <c r="A1545" t="str">
        <f>TRIM(PROPER((assembly_staff_import[[#This Row],[First MI Name via NAME_SOURCE_KEY TEXT]]&amp;" "&amp;assembly_staff_import[[#This Row],[Last Name via NAME_SOURCE_KEY TEXT]]&amp;" "&amp;assembly_staff_import[[#This Row],[Suffix via NAME_SOURCE_KEY]])))</f>
        <v>Joshua L Pennel</v>
      </c>
      <c r="B1545" t="str">
        <f>TRIM(CONCATENATE(TRIM(assembly_staff_import[[#This Row],[Full Name]]), ", ", assembly_staff_import[[#This Row],[Title]]))</f>
        <v>Joshua L Pennel, Chief Of Staff</v>
      </c>
      <c r="C1545" t="e">
        <f>assembly_staff_import[[#This Row],[Vlookup_groups]]</f>
        <v>#REF!</v>
      </c>
      <c r="D1545" t="str">
        <f>IF(assembly_staff_import[[#This Row],[Legislative Staff Type]]="Personal",assembly_staff_import[[#This Row],[Formatted Personal Staff Office]],"")</f>
        <v>District Office</v>
      </c>
      <c r="E1545" t="s">
        <v>65</v>
      </c>
      <c r="F1545" s="19" t="s">
        <v>10913</v>
      </c>
      <c r="G1545" t="s">
        <v>67</v>
      </c>
      <c r="H1545" t="str">
        <f>TRIM(PROPER((assembly_staff_import[[#This Row],[Last Name via NAME_SOURCE_KEY TEXT]]&amp;" "&amp;assembly_staff_import[[#This Row],[Suffix via NAME_SOURCE_KEY]])))</f>
        <v>Pennel</v>
      </c>
      <c r="I1545" t="str">
        <f>PROPER(assembly_staff_import[[#This Row],[JOB TITLE_SOURCE_KEY]])</f>
        <v xml:space="preserve">Chief Of Staff                             </v>
      </c>
      <c r="J1545" t="s">
        <v>72</v>
      </c>
      <c r="K1545" t="e">
        <f>IF(assembly_staff_import[[#This Row],[Legislative Staff Type]]="Personal",assembly_staff_import[[#This Row],[Vlookup Reports To Person]], "")</f>
        <v>#REF!</v>
      </c>
      <c r="L1545" t="str">
        <f>PROPER(assembly_staff_import[[#This Row],[First MI Name via NAME_SOURCE_KEY TEXT]])</f>
        <v xml:space="preserve"> Joshua L</v>
      </c>
      <c r="M1545" t="s">
        <v>16564</v>
      </c>
      <c r="N1545" t="str">
        <f>LOWER(CONCATENATE(assembly_staff_import[[#This Row],[Last Name]],LEFT(assembly_staff_import[[#This Row],[First Name (no initial)]],1),"@nyassembly.gov"))</f>
        <v>pennelj@nyassembly.gov</v>
      </c>
      <c r="O1545" t="s">
        <v>24175</v>
      </c>
      <c r="P1545" t="e">
        <f>VLOOKUP(assembly_staff_import[[#This Row],[Full Name]],[3]!PEOPLE_March_20[#Data],1,0)</f>
        <v>#REF!</v>
      </c>
      <c r="Q1545" t="e">
        <f>VLOOKUP(assembly_staff_import[[#This Row],[Full Name]],[3]!Table17[#Data],3,0)</f>
        <v>#REF!</v>
      </c>
      <c r="R1545" t="e">
        <f>VLOOKUP(assembly_staff_import[[#This Row],[Formatted Works for Group]],[3]!Table7[#Data],1,0)</f>
        <v>#REF!</v>
      </c>
      <c r="S1545" t="e">
        <f>IF(assembly_staff_import[[#This Row],[Legislative Staff Type]]="Personal", assembly_staff_import[[#This Row],[Vlookup Works for Group]], assembly_staff_import[[#This Row],[Formatted Works for Group calc]]&amp;", Central Staff Office, Assembly")</f>
        <v>#REF!</v>
      </c>
      <c r="T1545" s="20" t="str">
        <f>TRIM(assembly_staff_import[[#This Row],[NAME_SOURCE_KEY]])</f>
        <v>PENNEL, JOSHUA L</v>
      </c>
      <c r="U1545" t="s">
        <v>30813</v>
      </c>
      <c r="V1545" t="s">
        <v>30814</v>
      </c>
      <c r="W1545" t="s">
        <v>26900</v>
      </c>
      <c r="Y1545" t="str">
        <f>IF(assembly_staff_import[[#This Row],[Legislative Staff Type]]="Personal", PROPER(TRIM(assembly_staff_import[[#This Row],[Unit First MI via UNIT_SOURCE_KEY]])&amp;" "&amp;assembly_staff_import[[#This Row],[Unit Last via UNIT_SOURCE_KEY]]), PROPER(TRIM(assembly_staff_import[[#This Row],[UNIT NAME_SOURCE_KEY2]])))</f>
        <v>Sean M. Ryan</v>
      </c>
      <c r="Z1545" t="s">
        <v>30805</v>
      </c>
      <c r="AA1545" t="e">
        <f>VLOOKUP(assembly_staff_import[[#This Row],[Formatted and corrected Works for Group Text]],[3]!Table4[#Data],1,0)</f>
        <v>#REF!</v>
      </c>
      <c r="AB1545" t="e">
        <f>VLOOKUP(assembly_staff_import[[#This Row],[Formatted and corrected Works for Group Text]],[3]!Table5[#Data],2,0)</f>
        <v>#REF!</v>
      </c>
      <c r="AC1545" t="str">
        <f>IF(TRIM(assembly_staff_import[[#This Row],[PUBLIC INFO ADDR_SOURCE_KEY]])="CAPITOL, ALBANY", "Legislative / Capitol Office", "District Office")</f>
        <v>District Office</v>
      </c>
      <c r="AD1545" t="s">
        <v>23597</v>
      </c>
      <c r="AE1545" t="s">
        <v>30806</v>
      </c>
      <c r="AF1545" t="str">
        <f>"A08 "</f>
        <v xml:space="preserve">A08 </v>
      </c>
      <c r="AG1545" t="s">
        <v>30807</v>
      </c>
      <c r="AH1545" t="s">
        <v>30815</v>
      </c>
      <c r="AI1545" t="s">
        <v>23587</v>
      </c>
      <c r="AJ1545" t="s">
        <v>30809</v>
      </c>
    </row>
    <row r="1546" spans="1:36" x14ac:dyDescent="0.2">
      <c r="A1546" t="str">
        <f>TRIM(PROPER((assembly_staff_import[[#This Row],[First MI Name via NAME_SOURCE_KEY TEXT]]&amp;" "&amp;assembly_staff_import[[#This Row],[Last Name via NAME_SOURCE_KEY TEXT]]&amp;" "&amp;assembly_staff_import[[#This Row],[Suffix via NAME_SOURCE_KEY]])))</f>
        <v>Rebecca L Castaneda</v>
      </c>
      <c r="B1546" t="str">
        <f>TRIM(CONCATENATE(TRIM(assembly_staff_import[[#This Row],[Full Name]]), ", ", assembly_staff_import[[#This Row],[Title]]))</f>
        <v>Rebecca L Castaneda, Dir Of Spec Projs</v>
      </c>
      <c r="C1546" t="e">
        <f>assembly_staff_import[[#This Row],[Vlookup_groups]]</f>
        <v>#REF!</v>
      </c>
      <c r="D1546" t="str">
        <f>IF(assembly_staff_import[[#This Row],[Legislative Staff Type]]="Personal",assembly_staff_import[[#This Row],[Formatted Personal Staff Office]],"")</f>
        <v>District Office</v>
      </c>
      <c r="E1546" t="s">
        <v>65</v>
      </c>
      <c r="F1546" s="19" t="s">
        <v>10913</v>
      </c>
      <c r="G1546" t="s">
        <v>67</v>
      </c>
      <c r="H1546" t="str">
        <f>TRIM(PROPER((assembly_staff_import[[#This Row],[Last Name via NAME_SOURCE_KEY TEXT]]&amp;" "&amp;assembly_staff_import[[#This Row],[Suffix via NAME_SOURCE_KEY]])))</f>
        <v>Castaneda</v>
      </c>
      <c r="I1546" t="str">
        <f>PROPER(assembly_staff_import[[#This Row],[JOB TITLE_SOURCE_KEY]])</f>
        <v xml:space="preserve">Dir Of Spec Projs                          </v>
      </c>
      <c r="J1546" t="s">
        <v>72</v>
      </c>
      <c r="K1546" t="e">
        <f>IF(assembly_staff_import[[#This Row],[Legislative Staff Type]]="Personal",assembly_staff_import[[#This Row],[Vlookup Reports To Person]], "")</f>
        <v>#REF!</v>
      </c>
      <c r="L1546" t="str">
        <f>PROPER(assembly_staff_import[[#This Row],[First MI Name via NAME_SOURCE_KEY TEXT]])</f>
        <v xml:space="preserve"> Rebecca L</v>
      </c>
      <c r="M1546" t="s">
        <v>11647</v>
      </c>
      <c r="N1546" t="str">
        <f>LOWER(CONCATENATE(assembly_staff_import[[#This Row],[Last Name]],LEFT(assembly_staff_import[[#This Row],[First Name (no initial)]],1),"@nyassembly.gov"))</f>
        <v>castanedar@nyassembly.gov</v>
      </c>
      <c r="O1546" t="s">
        <v>23777</v>
      </c>
      <c r="P1546" t="e">
        <f>VLOOKUP(assembly_staff_import[[#This Row],[Full Name]],[3]!PEOPLE_March_20[#Data],1,0)</f>
        <v>#REF!</v>
      </c>
      <c r="Q1546" t="e">
        <f>VLOOKUP(assembly_staff_import[[#This Row],[Full Name]],[3]!Table17[#Data],3,0)</f>
        <v>#REF!</v>
      </c>
      <c r="R1546" t="e">
        <f>VLOOKUP(assembly_staff_import[[#This Row],[Formatted Works for Group]],[3]!Table7[#Data],1,0)</f>
        <v>#REF!</v>
      </c>
      <c r="S1546" t="e">
        <f>IF(assembly_staff_import[[#This Row],[Legislative Staff Type]]="Personal", assembly_staff_import[[#This Row],[Vlookup Works for Group]], assembly_staff_import[[#This Row],[Formatted Works for Group calc]]&amp;", Central Staff Office, Assembly")</f>
        <v>#REF!</v>
      </c>
      <c r="T1546" s="20" t="str">
        <f>TRIM(assembly_staff_import[[#This Row],[NAME_SOURCE_KEY]])</f>
        <v>CASTANEDA, REBECCA L</v>
      </c>
      <c r="U1546" t="s">
        <v>30816</v>
      </c>
      <c r="V1546" t="s">
        <v>30817</v>
      </c>
      <c r="W1546" t="s">
        <v>28353</v>
      </c>
      <c r="Y1546" t="str">
        <f>IF(assembly_staff_import[[#This Row],[Legislative Staff Type]]="Personal", PROPER(TRIM(assembly_staff_import[[#This Row],[Unit First MI via UNIT_SOURCE_KEY]])&amp;" "&amp;assembly_staff_import[[#This Row],[Unit Last via UNIT_SOURCE_KEY]]), PROPER(TRIM(assembly_staff_import[[#This Row],[UNIT NAME_SOURCE_KEY2]])))</f>
        <v>Sean M. Ryan</v>
      </c>
      <c r="Z1546" t="s">
        <v>30805</v>
      </c>
      <c r="AA1546" t="e">
        <f>VLOOKUP(assembly_staff_import[[#This Row],[Formatted and corrected Works for Group Text]],[3]!Table4[#Data],1,0)</f>
        <v>#REF!</v>
      </c>
      <c r="AB1546" t="e">
        <f>VLOOKUP(assembly_staff_import[[#This Row],[Formatted and corrected Works for Group Text]],[3]!Table5[#Data],2,0)</f>
        <v>#REF!</v>
      </c>
      <c r="AC1546" t="str">
        <f>IF(TRIM(assembly_staff_import[[#This Row],[PUBLIC INFO ADDR_SOURCE_KEY]])="CAPITOL, ALBANY", "Legislative / Capitol Office", "District Office")</f>
        <v>District Office</v>
      </c>
      <c r="AD1546" t="s">
        <v>23597</v>
      </c>
      <c r="AE1546" t="s">
        <v>30806</v>
      </c>
      <c r="AF1546" t="str">
        <f>"A08 "</f>
        <v xml:space="preserve">A08 </v>
      </c>
      <c r="AG1546" t="s">
        <v>30807</v>
      </c>
      <c r="AH1546" t="s">
        <v>30818</v>
      </c>
      <c r="AI1546" t="s">
        <v>30819</v>
      </c>
      <c r="AJ1546" t="s">
        <v>30809</v>
      </c>
    </row>
    <row r="1547" spans="1:36" x14ac:dyDescent="0.2">
      <c r="A1547" t="str">
        <f>TRIM(PROPER((assembly_staff_import[[#This Row],[First MI Name via NAME_SOURCE_KEY TEXT]]&amp;" "&amp;assembly_staff_import[[#This Row],[Last Name via NAME_SOURCE_KEY TEXT]]&amp;" "&amp;assembly_staff_import[[#This Row],[Suffix via NAME_SOURCE_KEY]])))</f>
        <v>Brady F Palladino</v>
      </c>
      <c r="B1547" t="str">
        <f>TRIM(CONCATENATE(TRIM(assembly_staff_import[[#This Row],[Full Name]]), ", ", assembly_staff_import[[#This Row],[Title]]))</f>
        <v>Brady F Palladino, Page</v>
      </c>
      <c r="C1547" t="e">
        <f>assembly_staff_import[[#This Row],[Vlookup_groups]]</f>
        <v>#REF!</v>
      </c>
      <c r="D1547" t="str">
        <f>IF(assembly_staff_import[[#This Row],[Legislative Staff Type]]="Personal",assembly_staff_import[[#This Row],[Formatted Personal Staff Office]],"")</f>
        <v/>
      </c>
      <c r="E1547" t="s">
        <v>65</v>
      </c>
      <c r="F1547" s="19" t="s">
        <v>10913</v>
      </c>
      <c r="G1547" t="s">
        <v>1237</v>
      </c>
      <c r="H1547" t="str">
        <f>TRIM(PROPER((assembly_staff_import[[#This Row],[Last Name via NAME_SOURCE_KEY TEXT]]&amp;" "&amp;assembly_staff_import[[#This Row],[Suffix via NAME_SOURCE_KEY]])))</f>
        <v>Palladino</v>
      </c>
      <c r="I1547" t="str">
        <f>PROPER(assembly_staff_import[[#This Row],[JOB TITLE_SOURCE_KEY]])</f>
        <v xml:space="preserve">Page                                       </v>
      </c>
      <c r="J1547" t="s">
        <v>72</v>
      </c>
      <c r="K1547" t="str">
        <f>IF(assembly_staff_import[[#This Row],[Legislative Staff Type]]="Personal",assembly_staff_import[[#This Row],[Vlookup Reports To Person]], "")</f>
        <v/>
      </c>
      <c r="L1547" t="str">
        <f>PROPER(assembly_staff_import[[#This Row],[First MI Name via NAME_SOURCE_KEY TEXT]])</f>
        <v xml:space="preserve"> Brady F</v>
      </c>
      <c r="M1547" t="s">
        <v>15377</v>
      </c>
      <c r="N1547" t="str">
        <f>LOWER(CONCATENATE(assembly_staff_import[[#This Row],[Last Name]],LEFT(assembly_staff_import[[#This Row],[First Name (no initial)]],1),"@nyassembly.gov"))</f>
        <v>palladinob@nyassembly.gov</v>
      </c>
      <c r="O1547" t="s">
        <v>22049</v>
      </c>
      <c r="P1547" t="e">
        <f>VLOOKUP(assembly_staff_import[[#This Row],[Full Name]],[3]!PEOPLE_March_20[#Data],1,0)</f>
        <v>#REF!</v>
      </c>
      <c r="Q1547" t="e">
        <f>VLOOKUP(assembly_staff_import[[#This Row],[Full Name]],[3]!Table17[#Data],3,0)</f>
        <v>#REF!</v>
      </c>
      <c r="R1547" t="e">
        <f>VLOOKUP(assembly_staff_import[[#This Row],[Formatted Works for Group]],[3]!Table7[#Data],1,0)</f>
        <v>#REF!</v>
      </c>
      <c r="S1547" t="str">
        <f>IF(assembly_staff_import[[#This Row],[Legislative Staff Type]]="Personal", assembly_staff_import[[#This Row],[Vlookup Works for Group]], assembly_staff_import[[#This Row],[Formatted Works for Group calc]]&amp;", Central Staff Office, Assembly")</f>
        <v>Sergeant-At-Arms, Central Staff Office, Assembly</v>
      </c>
      <c r="T1547" s="20" t="str">
        <f>TRIM(assembly_staff_import[[#This Row],[NAME_SOURCE_KEY]])</f>
        <v>PALLADINO, BRADY F</v>
      </c>
      <c r="U1547" t="s">
        <v>30820</v>
      </c>
      <c r="V1547" t="s">
        <v>30821</v>
      </c>
      <c r="W1547" t="s">
        <v>30822</v>
      </c>
      <c r="Y1547" t="str">
        <f>IF(assembly_staff_import[[#This Row],[Legislative Staff Type]]="Personal", PROPER(TRIM(assembly_staff_import[[#This Row],[Unit First MI via UNIT_SOURCE_KEY]])&amp;" "&amp;assembly_staff_import[[#This Row],[Unit Last via UNIT_SOURCE_KEY]]), PROPER(TRIM(assembly_staff_import[[#This Row],[UNIT NAME_SOURCE_KEY2]])))</f>
        <v>Sergeant-At-Arms</v>
      </c>
      <c r="Z1547" t="s">
        <v>5866</v>
      </c>
      <c r="AA1547" t="e">
        <f>VLOOKUP(assembly_staff_import[[#This Row],[Formatted and corrected Works for Group Text]],[3]!Table4[#Data],1,0)</f>
        <v>#REF!</v>
      </c>
      <c r="AB1547" t="e">
        <f>VLOOKUP(assembly_staff_import[[#This Row],[Formatted and corrected Works for Group Text]],[3]!Table5[#Data],2,0)</f>
        <v>#REF!</v>
      </c>
      <c r="AC1547" t="str">
        <f>IF(TRIM(assembly_staff_import[[#This Row],[PUBLIC INFO ADDR_SOURCE_KEY]])="CAPITOL, ALBANY", "Legislative / Capitol Office", "District Office")</f>
        <v>Legislative / Capitol Office</v>
      </c>
      <c r="AD1547" t="s">
        <v>30823</v>
      </c>
      <c r="AF1547" t="str">
        <f t="shared" ref="AF1547:AF1556" si="80">"204 "</f>
        <v xml:space="preserve">204 </v>
      </c>
      <c r="AG1547" t="s">
        <v>30823</v>
      </c>
      <c r="AH1547" t="s">
        <v>30824</v>
      </c>
      <c r="AI1547" t="s">
        <v>30825</v>
      </c>
      <c r="AJ1547" t="s">
        <v>23493</v>
      </c>
    </row>
    <row r="1548" spans="1:36" x14ac:dyDescent="0.2">
      <c r="A1548" t="str">
        <f>TRIM(PROPER((assembly_staff_import[[#This Row],[First MI Name via NAME_SOURCE_KEY TEXT]]&amp;" "&amp;assembly_staff_import[[#This Row],[Last Name via NAME_SOURCE_KEY TEXT]]&amp;" "&amp;assembly_staff_import[[#This Row],[Suffix via NAME_SOURCE_KEY]])))</f>
        <v>Charles L Tryon</v>
      </c>
      <c r="B1548" t="str">
        <f>TRIM(CONCATENATE(TRIM(assembly_staff_import[[#This Row],[Full Name]]), ", ", assembly_staff_import[[#This Row],[Title]]))</f>
        <v>Charles L Tryon, Dep Sgt At Arms</v>
      </c>
      <c r="C1548" t="e">
        <f>assembly_staff_import[[#This Row],[Vlookup_groups]]</f>
        <v>#REF!</v>
      </c>
      <c r="D1548" t="str">
        <f>IF(assembly_staff_import[[#This Row],[Legislative Staff Type]]="Personal",assembly_staff_import[[#This Row],[Formatted Personal Staff Office]],"")</f>
        <v/>
      </c>
      <c r="E1548" t="s">
        <v>65</v>
      </c>
      <c r="F1548" s="19" t="s">
        <v>10913</v>
      </c>
      <c r="G1548" t="s">
        <v>1237</v>
      </c>
      <c r="H1548" t="str">
        <f>TRIM(PROPER((assembly_staff_import[[#This Row],[Last Name via NAME_SOURCE_KEY TEXT]]&amp;" "&amp;assembly_staff_import[[#This Row],[Suffix via NAME_SOURCE_KEY]])))</f>
        <v>Tryon</v>
      </c>
      <c r="I1548" t="str">
        <f>PROPER(assembly_staff_import[[#This Row],[JOB TITLE_SOURCE_KEY]])</f>
        <v xml:space="preserve">Dep Sgt At Arms                            </v>
      </c>
      <c r="J1548" t="s">
        <v>72</v>
      </c>
      <c r="K1548" t="str">
        <f>IF(assembly_staff_import[[#This Row],[Legislative Staff Type]]="Personal",assembly_staff_import[[#This Row],[Vlookup Reports To Person]], "")</f>
        <v/>
      </c>
      <c r="L1548" t="str">
        <f>PROPER(assembly_staff_import[[#This Row],[First MI Name via NAME_SOURCE_KEY TEXT]])</f>
        <v xml:space="preserve"> Charles L</v>
      </c>
      <c r="M1548" t="s">
        <v>15294</v>
      </c>
      <c r="N1548" t="str">
        <f>LOWER(CONCATENATE(assembly_staff_import[[#This Row],[Last Name]],LEFT(assembly_staff_import[[#This Row],[First Name (no initial)]],1),"@nyassembly.gov"))</f>
        <v>tryonc@nyassembly.gov</v>
      </c>
      <c r="O1548" t="s">
        <v>22159</v>
      </c>
      <c r="P1548" t="e">
        <f>VLOOKUP(assembly_staff_import[[#This Row],[Full Name]],[3]!PEOPLE_March_20[#Data],1,0)</f>
        <v>#REF!</v>
      </c>
      <c r="Q1548" t="e">
        <f>VLOOKUP(assembly_staff_import[[#This Row],[Full Name]],[3]!Table17[#Data],3,0)</f>
        <v>#REF!</v>
      </c>
      <c r="R1548" t="e">
        <f>VLOOKUP(assembly_staff_import[[#This Row],[Formatted Works for Group]],[3]!Table7[#Data],1,0)</f>
        <v>#REF!</v>
      </c>
      <c r="S1548" t="str">
        <f>IF(assembly_staff_import[[#This Row],[Legislative Staff Type]]="Personal", assembly_staff_import[[#This Row],[Vlookup Works for Group]], assembly_staff_import[[#This Row],[Formatted Works for Group calc]]&amp;", Central Staff Office, Assembly")</f>
        <v>Sergeant-At-Arms, Central Staff Office, Assembly</v>
      </c>
      <c r="T1548" s="20" t="str">
        <f>TRIM(assembly_staff_import[[#This Row],[NAME_SOURCE_KEY]])</f>
        <v>TRYON, CHARLES L</v>
      </c>
      <c r="U1548" t="s">
        <v>30826</v>
      </c>
      <c r="V1548" t="s">
        <v>30827</v>
      </c>
      <c r="W1548" t="s">
        <v>26431</v>
      </c>
      <c r="Y1548" t="str">
        <f>IF(assembly_staff_import[[#This Row],[Legislative Staff Type]]="Personal", PROPER(TRIM(assembly_staff_import[[#This Row],[Unit First MI via UNIT_SOURCE_KEY]])&amp;" "&amp;assembly_staff_import[[#This Row],[Unit Last via UNIT_SOURCE_KEY]]), PROPER(TRIM(assembly_staff_import[[#This Row],[UNIT NAME_SOURCE_KEY2]])))</f>
        <v>Sergeant-At-Arms</v>
      </c>
      <c r="Z1548" t="s">
        <v>5866</v>
      </c>
      <c r="AA1548" t="e">
        <f>VLOOKUP(assembly_staff_import[[#This Row],[Formatted and corrected Works for Group Text]],[3]!Table4[#Data],1,0)</f>
        <v>#REF!</v>
      </c>
      <c r="AB1548" t="e">
        <f>VLOOKUP(assembly_staff_import[[#This Row],[Formatted and corrected Works for Group Text]],[3]!Table5[#Data],2,0)</f>
        <v>#REF!</v>
      </c>
      <c r="AC1548" t="str">
        <f>IF(TRIM(assembly_staff_import[[#This Row],[PUBLIC INFO ADDR_SOURCE_KEY]])="CAPITOL, ALBANY", "Legislative / Capitol Office", "District Office")</f>
        <v>Legislative / Capitol Office</v>
      </c>
      <c r="AD1548" t="s">
        <v>30823</v>
      </c>
      <c r="AF1548" t="str">
        <f t="shared" si="80"/>
        <v xml:space="preserve">204 </v>
      </c>
      <c r="AG1548" t="s">
        <v>30823</v>
      </c>
      <c r="AH1548" t="s">
        <v>30828</v>
      </c>
      <c r="AI1548" t="s">
        <v>30829</v>
      </c>
      <c r="AJ1548" t="s">
        <v>23493</v>
      </c>
    </row>
    <row r="1549" spans="1:36" x14ac:dyDescent="0.2">
      <c r="A1549" t="str">
        <f>TRIM(PROPER((assembly_staff_import[[#This Row],[First MI Name via NAME_SOURCE_KEY TEXT]]&amp;" "&amp;assembly_staff_import[[#This Row],[Last Name via NAME_SOURCE_KEY TEXT]]&amp;" "&amp;assembly_staff_import[[#This Row],[Suffix via NAME_SOURCE_KEY]])))</f>
        <v>Gilbert F Ethier</v>
      </c>
      <c r="B1549" t="str">
        <f>TRIM(CONCATENATE(TRIM(assembly_staff_import[[#This Row],[Full Name]]), ", ", assembly_staff_import[[#This Row],[Title]]))</f>
        <v>Gilbert F Ethier, Asst Sgt Arms</v>
      </c>
      <c r="C1549" t="e">
        <f>assembly_staff_import[[#This Row],[Vlookup_groups]]</f>
        <v>#REF!</v>
      </c>
      <c r="D1549" t="str">
        <f>IF(assembly_staff_import[[#This Row],[Legislative Staff Type]]="Personal",assembly_staff_import[[#This Row],[Formatted Personal Staff Office]],"")</f>
        <v/>
      </c>
      <c r="E1549" t="s">
        <v>65</v>
      </c>
      <c r="F1549" s="19" t="s">
        <v>10913</v>
      </c>
      <c r="G1549" t="s">
        <v>1237</v>
      </c>
      <c r="H1549" t="str">
        <f>TRIM(PROPER((assembly_staff_import[[#This Row],[Last Name via NAME_SOURCE_KEY TEXT]]&amp;" "&amp;assembly_staff_import[[#This Row],[Suffix via NAME_SOURCE_KEY]])))</f>
        <v>Ethier</v>
      </c>
      <c r="I1549" t="str">
        <f>PROPER(assembly_staff_import[[#This Row],[JOB TITLE_SOURCE_KEY]])</f>
        <v xml:space="preserve">Asst Sgt Arms                              </v>
      </c>
      <c r="J1549" t="s">
        <v>72</v>
      </c>
      <c r="K1549" t="str">
        <f>IF(assembly_staff_import[[#This Row],[Legislative Staff Type]]="Personal",assembly_staff_import[[#This Row],[Vlookup Reports To Person]], "")</f>
        <v/>
      </c>
      <c r="L1549" t="str">
        <f>PROPER(assembly_staff_import[[#This Row],[First MI Name via NAME_SOURCE_KEY TEXT]])</f>
        <v xml:space="preserve"> Gilbert F</v>
      </c>
      <c r="M1549" t="s">
        <v>15672</v>
      </c>
      <c r="N1549" t="str">
        <f>LOWER(CONCATENATE(assembly_staff_import[[#This Row],[Last Name]],LEFT(assembly_staff_import[[#This Row],[First Name (no initial)]],1),"@nyassembly.gov"))</f>
        <v>ethierg@nyassembly.gov</v>
      </c>
      <c r="O1549" t="s">
        <v>19879</v>
      </c>
      <c r="P1549" t="e">
        <f>VLOOKUP(assembly_staff_import[[#This Row],[Full Name]],[3]!PEOPLE_March_20[#Data],1,0)</f>
        <v>#REF!</v>
      </c>
      <c r="Q1549" t="e">
        <f>VLOOKUP(assembly_staff_import[[#This Row],[Full Name]],[3]!Table17[#Data],3,0)</f>
        <v>#REF!</v>
      </c>
      <c r="R1549" t="e">
        <f>VLOOKUP(assembly_staff_import[[#This Row],[Formatted Works for Group]],[3]!Table7[#Data],1,0)</f>
        <v>#REF!</v>
      </c>
      <c r="S1549" t="str">
        <f>IF(assembly_staff_import[[#This Row],[Legislative Staff Type]]="Personal", assembly_staff_import[[#This Row],[Vlookup Works for Group]], assembly_staff_import[[#This Row],[Formatted Works for Group calc]]&amp;", Central Staff Office, Assembly")</f>
        <v>Sergeant-At-Arms, Central Staff Office, Assembly</v>
      </c>
      <c r="T1549" s="20" t="str">
        <f>TRIM(assembly_staff_import[[#This Row],[NAME_SOURCE_KEY]])</f>
        <v>ETHIER, GILBERT F</v>
      </c>
      <c r="U1549" t="s">
        <v>30830</v>
      </c>
      <c r="V1549" t="s">
        <v>25416</v>
      </c>
      <c r="W1549" t="s">
        <v>30831</v>
      </c>
      <c r="Y1549" t="str">
        <f>IF(assembly_staff_import[[#This Row],[Legislative Staff Type]]="Personal", PROPER(TRIM(assembly_staff_import[[#This Row],[Unit First MI via UNIT_SOURCE_KEY]])&amp;" "&amp;assembly_staff_import[[#This Row],[Unit Last via UNIT_SOURCE_KEY]]), PROPER(TRIM(assembly_staff_import[[#This Row],[UNIT NAME_SOURCE_KEY2]])))</f>
        <v>Sergeant-At-Arms</v>
      </c>
      <c r="Z1549" t="s">
        <v>5866</v>
      </c>
      <c r="AA1549" t="e">
        <f>VLOOKUP(assembly_staff_import[[#This Row],[Formatted and corrected Works for Group Text]],[3]!Table4[#Data],1,0)</f>
        <v>#REF!</v>
      </c>
      <c r="AB1549" t="e">
        <f>VLOOKUP(assembly_staff_import[[#This Row],[Formatted and corrected Works for Group Text]],[3]!Table5[#Data],2,0)</f>
        <v>#REF!</v>
      </c>
      <c r="AC1549" t="str">
        <f>IF(TRIM(assembly_staff_import[[#This Row],[PUBLIC INFO ADDR_SOURCE_KEY]])="CAPITOL, ALBANY", "Legislative / Capitol Office", "District Office")</f>
        <v>Legislative / Capitol Office</v>
      </c>
      <c r="AD1549" t="s">
        <v>30823</v>
      </c>
      <c r="AF1549" t="str">
        <f t="shared" si="80"/>
        <v xml:space="preserve">204 </v>
      </c>
      <c r="AG1549" t="s">
        <v>30823</v>
      </c>
      <c r="AH1549" t="s">
        <v>30832</v>
      </c>
      <c r="AI1549" t="s">
        <v>30833</v>
      </c>
      <c r="AJ1549" t="s">
        <v>23493</v>
      </c>
    </row>
    <row r="1550" spans="1:36" x14ac:dyDescent="0.2">
      <c r="A1550" t="str">
        <f>TRIM(PROPER((assembly_staff_import[[#This Row],[First MI Name via NAME_SOURCE_KEY TEXT]]&amp;" "&amp;assembly_staff_import[[#This Row],[Last Name via NAME_SOURCE_KEY TEXT]]&amp;" "&amp;assembly_staff_import[[#This Row],[Suffix via NAME_SOURCE_KEY]])))</f>
        <v>John A Couch</v>
      </c>
      <c r="B1550" t="str">
        <f>TRIM(CONCATENATE(TRIM(assembly_staff_import[[#This Row],[Full Name]]), ", ", assembly_staff_import[[#This Row],[Title]]))</f>
        <v>John A Couch, Asst Sgt Arms</v>
      </c>
      <c r="C1550" t="e">
        <f>assembly_staff_import[[#This Row],[Vlookup_groups]]</f>
        <v>#REF!</v>
      </c>
      <c r="D1550" t="str">
        <f>IF(assembly_staff_import[[#This Row],[Legislative Staff Type]]="Personal",assembly_staff_import[[#This Row],[Formatted Personal Staff Office]],"")</f>
        <v/>
      </c>
      <c r="E1550" t="s">
        <v>65</v>
      </c>
      <c r="F1550" s="19" t="s">
        <v>10913</v>
      </c>
      <c r="G1550" t="s">
        <v>1237</v>
      </c>
      <c r="H1550" t="str">
        <f>TRIM(PROPER((assembly_staff_import[[#This Row],[Last Name via NAME_SOURCE_KEY TEXT]]&amp;" "&amp;assembly_staff_import[[#This Row],[Suffix via NAME_SOURCE_KEY]])))</f>
        <v>Couch</v>
      </c>
      <c r="I1550" t="str">
        <f>PROPER(assembly_staff_import[[#This Row],[JOB TITLE_SOURCE_KEY]])</f>
        <v xml:space="preserve">Asst Sgt Arms                              </v>
      </c>
      <c r="J1550" t="s">
        <v>72</v>
      </c>
      <c r="K1550" t="str">
        <f>IF(assembly_staff_import[[#This Row],[Legislative Staff Type]]="Personal",assembly_staff_import[[#This Row],[Vlookup Reports To Person]], "")</f>
        <v/>
      </c>
      <c r="L1550" t="str">
        <f>PROPER(assembly_staff_import[[#This Row],[First MI Name via NAME_SOURCE_KEY TEXT]])</f>
        <v xml:space="preserve"> John A</v>
      </c>
      <c r="M1550" t="s">
        <v>15687</v>
      </c>
      <c r="N1550" t="str">
        <f>LOWER(CONCATENATE(assembly_staff_import[[#This Row],[Last Name]],LEFT(assembly_staff_import[[#This Row],[First Name (no initial)]],1),"@nyassembly.gov"))</f>
        <v>couchj@nyassembly.gov</v>
      </c>
      <c r="O1550" t="s">
        <v>2544</v>
      </c>
      <c r="P1550" t="e">
        <f>VLOOKUP(assembly_staff_import[[#This Row],[Full Name]],[3]!PEOPLE_March_20[#Data],1,0)</f>
        <v>#REF!</v>
      </c>
      <c r="Q1550" t="e">
        <f>VLOOKUP(assembly_staff_import[[#This Row],[Full Name]],[3]!Table17[#Data],3,0)</f>
        <v>#REF!</v>
      </c>
      <c r="R1550" t="e">
        <f>VLOOKUP(assembly_staff_import[[#This Row],[Formatted Works for Group]],[3]!Table7[#Data],1,0)</f>
        <v>#REF!</v>
      </c>
      <c r="S1550" t="str">
        <f>IF(assembly_staff_import[[#This Row],[Legislative Staff Type]]="Personal", assembly_staff_import[[#This Row],[Vlookup Works for Group]], assembly_staff_import[[#This Row],[Formatted Works for Group calc]]&amp;", Central Staff Office, Assembly")</f>
        <v>Sergeant-At-Arms, Central Staff Office, Assembly</v>
      </c>
      <c r="T1550" s="20" t="str">
        <f>TRIM(assembly_staff_import[[#This Row],[NAME_SOURCE_KEY]])</f>
        <v>COUCH, JOHN A</v>
      </c>
      <c r="U1550" t="s">
        <v>30834</v>
      </c>
      <c r="V1550" t="s">
        <v>30835</v>
      </c>
      <c r="W1550" t="s">
        <v>23871</v>
      </c>
      <c r="Y1550" t="str">
        <f>IF(assembly_staff_import[[#This Row],[Legislative Staff Type]]="Personal", PROPER(TRIM(assembly_staff_import[[#This Row],[Unit First MI via UNIT_SOURCE_KEY]])&amp;" "&amp;assembly_staff_import[[#This Row],[Unit Last via UNIT_SOURCE_KEY]]), PROPER(TRIM(assembly_staff_import[[#This Row],[UNIT NAME_SOURCE_KEY2]])))</f>
        <v>Sergeant-At-Arms</v>
      </c>
      <c r="Z1550" t="s">
        <v>5866</v>
      </c>
      <c r="AA1550" t="e">
        <f>VLOOKUP(assembly_staff_import[[#This Row],[Formatted and corrected Works for Group Text]],[3]!Table4[#Data],1,0)</f>
        <v>#REF!</v>
      </c>
      <c r="AB1550" t="e">
        <f>VLOOKUP(assembly_staff_import[[#This Row],[Formatted and corrected Works for Group Text]],[3]!Table5[#Data],2,0)</f>
        <v>#REF!</v>
      </c>
      <c r="AC1550" t="str">
        <f>IF(TRIM(assembly_staff_import[[#This Row],[PUBLIC INFO ADDR_SOURCE_KEY]])="CAPITOL, ALBANY", "Legislative / Capitol Office", "District Office")</f>
        <v>Legislative / Capitol Office</v>
      </c>
      <c r="AD1550" t="s">
        <v>30823</v>
      </c>
      <c r="AF1550" t="str">
        <f t="shared" si="80"/>
        <v xml:space="preserve">204 </v>
      </c>
      <c r="AG1550" t="s">
        <v>30823</v>
      </c>
      <c r="AH1550" t="s">
        <v>30836</v>
      </c>
      <c r="AI1550" t="s">
        <v>30833</v>
      </c>
      <c r="AJ1550" t="s">
        <v>23493</v>
      </c>
    </row>
    <row r="1551" spans="1:36" x14ac:dyDescent="0.2">
      <c r="A1551" t="str">
        <f>TRIM(PROPER((assembly_staff_import[[#This Row],[First MI Name via NAME_SOURCE_KEY TEXT]]&amp;" "&amp;assembly_staff_import[[#This Row],[Last Name via NAME_SOURCE_KEY TEXT]]&amp;" "&amp;assembly_staff_import[[#This Row],[Suffix via NAME_SOURCE_KEY]])))</f>
        <v>John T Sr Albarelli</v>
      </c>
      <c r="B1551" t="str">
        <f>TRIM(CONCATENATE(TRIM(assembly_staff_import[[#This Row],[Full Name]]), ", ", assembly_staff_import[[#This Row],[Title]]))</f>
        <v>John T Sr Albarelli, Chief Dep Sgt-At-Arms</v>
      </c>
      <c r="C1551" t="e">
        <f>assembly_staff_import[[#This Row],[Vlookup_groups]]</f>
        <v>#REF!</v>
      </c>
      <c r="D1551" t="str">
        <f>IF(assembly_staff_import[[#This Row],[Legislative Staff Type]]="Personal",assembly_staff_import[[#This Row],[Formatted Personal Staff Office]],"")</f>
        <v/>
      </c>
      <c r="E1551" t="s">
        <v>65</v>
      </c>
      <c r="F1551" s="19" t="s">
        <v>10913</v>
      </c>
      <c r="G1551" t="s">
        <v>1237</v>
      </c>
      <c r="H1551" t="str">
        <f>TRIM(PROPER((assembly_staff_import[[#This Row],[Last Name via NAME_SOURCE_KEY TEXT]]&amp;" "&amp;assembly_staff_import[[#This Row],[Suffix via NAME_SOURCE_KEY]])))</f>
        <v>Albarelli</v>
      </c>
      <c r="I1551" t="str">
        <f>PROPER(assembly_staff_import[[#This Row],[JOB TITLE_SOURCE_KEY]])</f>
        <v xml:space="preserve">Chief Dep Sgt-At-Arms                      </v>
      </c>
      <c r="J1551" t="s">
        <v>72</v>
      </c>
      <c r="K1551" t="str">
        <f>IF(assembly_staff_import[[#This Row],[Legislative Staff Type]]="Personal",assembly_staff_import[[#This Row],[Vlookup Reports To Person]], "")</f>
        <v/>
      </c>
      <c r="L1551" t="str">
        <f>PROPER(assembly_staff_import[[#This Row],[First MI Name via NAME_SOURCE_KEY TEXT]])</f>
        <v xml:space="preserve"> John T Sr</v>
      </c>
      <c r="M1551" t="s">
        <v>15705</v>
      </c>
      <c r="N1551" t="str">
        <f>LOWER(CONCATENATE(assembly_staff_import[[#This Row],[Last Name]],LEFT(assembly_staff_import[[#This Row],[First Name (no initial)]],1),"@nyassembly.gov"))</f>
        <v>albarellij@nyassembly.gov</v>
      </c>
      <c r="O1551" t="s">
        <v>2544</v>
      </c>
      <c r="P1551" t="e">
        <f>VLOOKUP(assembly_staff_import[[#This Row],[Full Name]],[3]!PEOPLE_March_20[#Data],1,0)</f>
        <v>#REF!</v>
      </c>
      <c r="Q1551" t="e">
        <f>VLOOKUP(assembly_staff_import[[#This Row],[Full Name]],[3]!Table17[#Data],3,0)</f>
        <v>#REF!</v>
      </c>
      <c r="R1551" t="e">
        <f>VLOOKUP(assembly_staff_import[[#This Row],[Formatted Works for Group]],[3]!Table7[#Data],1,0)</f>
        <v>#REF!</v>
      </c>
      <c r="S1551" t="str">
        <f>IF(assembly_staff_import[[#This Row],[Legislative Staff Type]]="Personal", assembly_staff_import[[#This Row],[Vlookup Works for Group]], assembly_staff_import[[#This Row],[Formatted Works for Group calc]]&amp;", Central Staff Office, Assembly")</f>
        <v>Sergeant-At-Arms, Central Staff Office, Assembly</v>
      </c>
      <c r="T1551" s="20" t="str">
        <f>TRIM(assembly_staff_import[[#This Row],[NAME_SOURCE_KEY]])</f>
        <v>ALBARELLI, JOHN T SR</v>
      </c>
      <c r="U1551" t="s">
        <v>30837</v>
      </c>
      <c r="V1551" t="s">
        <v>29027</v>
      </c>
      <c r="W1551" t="s">
        <v>30838</v>
      </c>
      <c r="Y1551" t="str">
        <f>IF(assembly_staff_import[[#This Row],[Legislative Staff Type]]="Personal", PROPER(TRIM(assembly_staff_import[[#This Row],[Unit First MI via UNIT_SOURCE_KEY]])&amp;" "&amp;assembly_staff_import[[#This Row],[Unit Last via UNIT_SOURCE_KEY]]), PROPER(TRIM(assembly_staff_import[[#This Row],[UNIT NAME_SOURCE_KEY2]])))</f>
        <v>Sergeant-At-Arms</v>
      </c>
      <c r="Z1551" t="s">
        <v>5866</v>
      </c>
      <c r="AA1551" t="e">
        <f>VLOOKUP(assembly_staff_import[[#This Row],[Formatted and corrected Works for Group Text]],[3]!Table4[#Data],1,0)</f>
        <v>#REF!</v>
      </c>
      <c r="AB1551" t="e">
        <f>VLOOKUP(assembly_staff_import[[#This Row],[Formatted and corrected Works for Group Text]],[3]!Table5[#Data],2,0)</f>
        <v>#REF!</v>
      </c>
      <c r="AC1551" t="str">
        <f>IF(TRIM(assembly_staff_import[[#This Row],[PUBLIC INFO ADDR_SOURCE_KEY]])="CAPITOL, ALBANY", "Legislative / Capitol Office", "District Office")</f>
        <v>Legislative / Capitol Office</v>
      </c>
      <c r="AD1551" t="s">
        <v>30823</v>
      </c>
      <c r="AF1551" t="str">
        <f t="shared" si="80"/>
        <v xml:space="preserve">204 </v>
      </c>
      <c r="AG1551" t="s">
        <v>30823</v>
      </c>
      <c r="AH1551" t="s">
        <v>30839</v>
      </c>
      <c r="AI1551" t="s">
        <v>30840</v>
      </c>
      <c r="AJ1551" t="s">
        <v>23493</v>
      </c>
    </row>
    <row r="1552" spans="1:36" x14ac:dyDescent="0.2">
      <c r="A1552" t="str">
        <f>TRIM(PROPER((assembly_staff_import[[#This Row],[First MI Name via NAME_SOURCE_KEY TEXT]]&amp;" "&amp;assembly_staff_import[[#This Row],[Last Name via NAME_SOURCE_KEY TEXT]]&amp;" "&amp;assembly_staff_import[[#This Row],[Suffix via NAME_SOURCE_KEY]])))</f>
        <v>Michael K Rhatigan</v>
      </c>
      <c r="B1552" t="str">
        <f>TRIM(CONCATENATE(TRIM(assembly_staff_import[[#This Row],[Full Name]]), ", ", assembly_staff_import[[#This Row],[Title]]))</f>
        <v>Michael K Rhatigan, Asst Sgt Arms</v>
      </c>
      <c r="C1552" t="e">
        <f>assembly_staff_import[[#This Row],[Vlookup_groups]]</f>
        <v>#REF!</v>
      </c>
      <c r="D1552" t="str">
        <f>IF(assembly_staff_import[[#This Row],[Legislative Staff Type]]="Personal",assembly_staff_import[[#This Row],[Formatted Personal Staff Office]],"")</f>
        <v/>
      </c>
      <c r="E1552" t="s">
        <v>65</v>
      </c>
      <c r="F1552" s="19" t="s">
        <v>10913</v>
      </c>
      <c r="G1552" t="s">
        <v>1237</v>
      </c>
      <c r="H1552" t="str">
        <f>TRIM(PROPER((assembly_staff_import[[#This Row],[Last Name via NAME_SOURCE_KEY TEXT]]&amp;" "&amp;assembly_staff_import[[#This Row],[Suffix via NAME_SOURCE_KEY]])))</f>
        <v>Rhatigan</v>
      </c>
      <c r="I1552" t="str">
        <f>PROPER(assembly_staff_import[[#This Row],[JOB TITLE_SOURCE_KEY]])</f>
        <v xml:space="preserve">Asst Sgt Arms                              </v>
      </c>
      <c r="J1552" t="s">
        <v>72</v>
      </c>
      <c r="K1552" t="str">
        <f>IF(assembly_staff_import[[#This Row],[Legislative Staff Type]]="Personal",assembly_staff_import[[#This Row],[Vlookup Reports To Person]], "")</f>
        <v/>
      </c>
      <c r="L1552" t="str">
        <f>PROPER(assembly_staff_import[[#This Row],[First MI Name via NAME_SOURCE_KEY TEXT]])</f>
        <v xml:space="preserve"> Michael K</v>
      </c>
      <c r="M1552" t="s">
        <v>15310</v>
      </c>
      <c r="N1552" t="str">
        <f>LOWER(CONCATENATE(assembly_staff_import[[#This Row],[Last Name]],LEFT(assembly_staff_import[[#This Row],[First Name (no initial)]],1),"@nyassembly.gov"))</f>
        <v>rhatiganm@nyassembly.gov</v>
      </c>
      <c r="O1552" t="s">
        <v>3705</v>
      </c>
      <c r="P1552" t="e">
        <f>VLOOKUP(assembly_staff_import[[#This Row],[Full Name]],[3]!PEOPLE_March_20[#Data],1,0)</f>
        <v>#REF!</v>
      </c>
      <c r="Q1552" t="e">
        <f>VLOOKUP(assembly_staff_import[[#This Row],[Full Name]],[3]!Table17[#Data],3,0)</f>
        <v>#REF!</v>
      </c>
      <c r="R1552" t="e">
        <f>VLOOKUP(assembly_staff_import[[#This Row],[Formatted Works for Group]],[3]!Table7[#Data],1,0)</f>
        <v>#REF!</v>
      </c>
      <c r="S1552" t="str">
        <f>IF(assembly_staff_import[[#This Row],[Legislative Staff Type]]="Personal", assembly_staff_import[[#This Row],[Vlookup Works for Group]], assembly_staff_import[[#This Row],[Formatted Works for Group calc]]&amp;", Central Staff Office, Assembly")</f>
        <v>Sergeant-At-Arms, Central Staff Office, Assembly</v>
      </c>
      <c r="T1552" s="20" t="str">
        <f>TRIM(assembly_staff_import[[#This Row],[NAME_SOURCE_KEY]])</f>
        <v>RHATIGAN, MICHAEL K</v>
      </c>
      <c r="U1552" t="s">
        <v>30841</v>
      </c>
      <c r="V1552" t="s">
        <v>30842</v>
      </c>
      <c r="W1552" t="s">
        <v>30843</v>
      </c>
      <c r="Y1552" t="str">
        <f>IF(assembly_staff_import[[#This Row],[Legislative Staff Type]]="Personal", PROPER(TRIM(assembly_staff_import[[#This Row],[Unit First MI via UNIT_SOURCE_KEY]])&amp;" "&amp;assembly_staff_import[[#This Row],[Unit Last via UNIT_SOURCE_KEY]]), PROPER(TRIM(assembly_staff_import[[#This Row],[UNIT NAME_SOURCE_KEY2]])))</f>
        <v>Sergeant-At-Arms</v>
      </c>
      <c r="Z1552" t="s">
        <v>5866</v>
      </c>
      <c r="AA1552" t="e">
        <f>VLOOKUP(assembly_staff_import[[#This Row],[Formatted and corrected Works for Group Text]],[3]!Table4[#Data],1,0)</f>
        <v>#REF!</v>
      </c>
      <c r="AB1552" t="e">
        <f>VLOOKUP(assembly_staff_import[[#This Row],[Formatted and corrected Works for Group Text]],[3]!Table5[#Data],2,0)</f>
        <v>#REF!</v>
      </c>
      <c r="AC1552" t="str">
        <f>IF(TRIM(assembly_staff_import[[#This Row],[PUBLIC INFO ADDR_SOURCE_KEY]])="CAPITOL, ALBANY", "Legislative / Capitol Office", "District Office")</f>
        <v>Legislative / Capitol Office</v>
      </c>
      <c r="AD1552" t="s">
        <v>30823</v>
      </c>
      <c r="AF1552" t="str">
        <f t="shared" si="80"/>
        <v xml:space="preserve">204 </v>
      </c>
      <c r="AG1552" t="s">
        <v>30823</v>
      </c>
      <c r="AH1552" t="s">
        <v>30844</v>
      </c>
      <c r="AI1552" t="s">
        <v>30833</v>
      </c>
      <c r="AJ1552" t="s">
        <v>23493</v>
      </c>
    </row>
    <row r="1553" spans="1:36" x14ac:dyDescent="0.2">
      <c r="A1553" t="str">
        <f>TRIM(PROPER((assembly_staff_import[[#This Row],[First MI Name via NAME_SOURCE_KEY TEXT]]&amp;" "&amp;assembly_staff_import[[#This Row],[Last Name via NAME_SOURCE_KEY TEXT]]&amp;" "&amp;assembly_staff_import[[#This Row],[Suffix via NAME_SOURCE_KEY]])))</f>
        <v>Richard J Lenihan</v>
      </c>
      <c r="B1553" t="str">
        <f>TRIM(CONCATENATE(TRIM(assembly_staff_import[[#This Row],[Full Name]]), ", ", assembly_staff_import[[#This Row],[Title]]))</f>
        <v>Richard J Lenihan, Asst Sgt Arms</v>
      </c>
      <c r="C1553" t="e">
        <f>assembly_staff_import[[#This Row],[Vlookup_groups]]</f>
        <v>#REF!</v>
      </c>
      <c r="D1553" t="str">
        <f>IF(assembly_staff_import[[#This Row],[Legislative Staff Type]]="Personal",assembly_staff_import[[#This Row],[Formatted Personal Staff Office]],"")</f>
        <v/>
      </c>
      <c r="E1553" t="s">
        <v>65</v>
      </c>
      <c r="F1553" s="19" t="s">
        <v>10913</v>
      </c>
      <c r="G1553" t="s">
        <v>1237</v>
      </c>
      <c r="H1553" t="str">
        <f>TRIM(PROPER((assembly_staff_import[[#This Row],[Last Name via NAME_SOURCE_KEY TEXT]]&amp;" "&amp;assembly_staff_import[[#This Row],[Suffix via NAME_SOURCE_KEY]])))</f>
        <v>Lenihan</v>
      </c>
      <c r="I1553" t="str">
        <f>PROPER(assembly_staff_import[[#This Row],[JOB TITLE_SOURCE_KEY]])</f>
        <v xml:space="preserve">Asst Sgt Arms                              </v>
      </c>
      <c r="J1553" t="s">
        <v>72</v>
      </c>
      <c r="K1553" t="str">
        <f>IF(assembly_staff_import[[#This Row],[Legislative Staff Type]]="Personal",assembly_staff_import[[#This Row],[Vlookup Reports To Person]], "")</f>
        <v/>
      </c>
      <c r="L1553" t="str">
        <f>PROPER(assembly_staff_import[[#This Row],[First MI Name via NAME_SOURCE_KEY TEXT]])</f>
        <v xml:space="preserve"> Richard J</v>
      </c>
      <c r="M1553" t="s">
        <v>15610</v>
      </c>
      <c r="N1553" t="str">
        <f>LOWER(CONCATENATE(assembly_staff_import[[#This Row],[Last Name]],LEFT(assembly_staff_import[[#This Row],[First Name (no initial)]],1),"@nyassembly.gov"))</f>
        <v>lenihanr@nyassembly.gov</v>
      </c>
      <c r="O1553" t="s">
        <v>3996</v>
      </c>
      <c r="P1553" t="e">
        <f>VLOOKUP(assembly_staff_import[[#This Row],[Full Name]],[3]!PEOPLE_March_20[#Data],1,0)</f>
        <v>#REF!</v>
      </c>
      <c r="Q1553" t="e">
        <f>VLOOKUP(assembly_staff_import[[#This Row],[Full Name]],[3]!Table17[#Data],3,0)</f>
        <v>#REF!</v>
      </c>
      <c r="R1553" t="e">
        <f>VLOOKUP(assembly_staff_import[[#This Row],[Formatted Works for Group]],[3]!Table7[#Data],1,0)</f>
        <v>#REF!</v>
      </c>
      <c r="S1553" t="str">
        <f>IF(assembly_staff_import[[#This Row],[Legislative Staff Type]]="Personal", assembly_staff_import[[#This Row],[Vlookup Works for Group]], assembly_staff_import[[#This Row],[Formatted Works for Group calc]]&amp;", Central Staff Office, Assembly")</f>
        <v>Sergeant-At-Arms, Central Staff Office, Assembly</v>
      </c>
      <c r="T1553" s="20" t="str">
        <f>TRIM(assembly_staff_import[[#This Row],[NAME_SOURCE_KEY]])</f>
        <v>LENIHAN, RICHARD J</v>
      </c>
      <c r="U1553" t="s">
        <v>30845</v>
      </c>
      <c r="V1553" t="s">
        <v>30846</v>
      </c>
      <c r="W1553" t="s">
        <v>29711</v>
      </c>
      <c r="Y1553" t="str">
        <f>IF(assembly_staff_import[[#This Row],[Legislative Staff Type]]="Personal", PROPER(TRIM(assembly_staff_import[[#This Row],[Unit First MI via UNIT_SOURCE_KEY]])&amp;" "&amp;assembly_staff_import[[#This Row],[Unit Last via UNIT_SOURCE_KEY]]), PROPER(TRIM(assembly_staff_import[[#This Row],[UNIT NAME_SOURCE_KEY2]])))</f>
        <v>Sergeant-At-Arms</v>
      </c>
      <c r="Z1553" t="s">
        <v>5866</v>
      </c>
      <c r="AA1553" t="e">
        <f>VLOOKUP(assembly_staff_import[[#This Row],[Formatted and corrected Works for Group Text]],[3]!Table4[#Data],1,0)</f>
        <v>#REF!</v>
      </c>
      <c r="AB1553" t="e">
        <f>VLOOKUP(assembly_staff_import[[#This Row],[Formatted and corrected Works for Group Text]],[3]!Table5[#Data],2,0)</f>
        <v>#REF!</v>
      </c>
      <c r="AC1553" t="str">
        <f>IF(TRIM(assembly_staff_import[[#This Row],[PUBLIC INFO ADDR_SOURCE_KEY]])="CAPITOL, ALBANY", "Legislative / Capitol Office", "District Office")</f>
        <v>Legislative / Capitol Office</v>
      </c>
      <c r="AD1553" t="s">
        <v>30823</v>
      </c>
      <c r="AF1553" t="str">
        <f t="shared" si="80"/>
        <v xml:space="preserve">204 </v>
      </c>
      <c r="AG1553" t="s">
        <v>30823</v>
      </c>
      <c r="AH1553" t="s">
        <v>30847</v>
      </c>
      <c r="AI1553" t="s">
        <v>30833</v>
      </c>
      <c r="AJ1553" t="s">
        <v>23493</v>
      </c>
    </row>
    <row r="1554" spans="1:36" x14ac:dyDescent="0.2">
      <c r="A1554" t="str">
        <f>TRIM(PROPER((assembly_staff_import[[#This Row],[First MI Name via NAME_SOURCE_KEY TEXT]]&amp;" "&amp;assembly_staff_import[[#This Row],[Last Name via NAME_SOURCE_KEY TEXT]]&amp;" "&amp;assembly_staff_import[[#This Row],[Suffix via NAME_SOURCE_KEY]])))</f>
        <v>Richard J Vernal</v>
      </c>
      <c r="B1554" t="str">
        <f>TRIM(CONCATENATE(TRIM(assembly_staff_import[[#This Row],[Full Name]]), ", ", assembly_staff_import[[#This Row],[Title]]))</f>
        <v>Richard J Vernal, Dep Sgt At Arms</v>
      </c>
      <c r="C1554" t="e">
        <f>assembly_staff_import[[#This Row],[Vlookup_groups]]</f>
        <v>#REF!</v>
      </c>
      <c r="D1554" t="str">
        <f>IF(assembly_staff_import[[#This Row],[Legislative Staff Type]]="Personal",assembly_staff_import[[#This Row],[Formatted Personal Staff Office]],"")</f>
        <v/>
      </c>
      <c r="E1554" t="s">
        <v>65</v>
      </c>
      <c r="F1554" s="19" t="s">
        <v>10913</v>
      </c>
      <c r="G1554" t="s">
        <v>1237</v>
      </c>
      <c r="H1554" t="str">
        <f>TRIM(PROPER((assembly_staff_import[[#This Row],[Last Name via NAME_SOURCE_KEY TEXT]]&amp;" "&amp;assembly_staff_import[[#This Row],[Suffix via NAME_SOURCE_KEY]])))</f>
        <v>Vernal</v>
      </c>
      <c r="I1554" t="str">
        <f>PROPER(assembly_staff_import[[#This Row],[JOB TITLE_SOURCE_KEY]])</f>
        <v xml:space="preserve">Dep Sgt At Arms                            </v>
      </c>
      <c r="J1554" t="s">
        <v>72</v>
      </c>
      <c r="K1554" t="str">
        <f>IF(assembly_staff_import[[#This Row],[Legislative Staff Type]]="Personal",assembly_staff_import[[#This Row],[Vlookup Reports To Person]], "")</f>
        <v/>
      </c>
      <c r="L1554" t="str">
        <f>PROPER(assembly_staff_import[[#This Row],[First MI Name via NAME_SOURCE_KEY TEXT]])</f>
        <v xml:space="preserve"> Richard J</v>
      </c>
      <c r="M1554" t="s">
        <v>11611</v>
      </c>
      <c r="N1554" t="str">
        <f>LOWER(CONCATENATE(assembly_staff_import[[#This Row],[Last Name]],LEFT(assembly_staff_import[[#This Row],[First Name (no initial)]],1),"@nyassembly.gov"))</f>
        <v>vernalr@nyassembly.gov</v>
      </c>
      <c r="O1554" t="s">
        <v>3996</v>
      </c>
      <c r="P1554" t="e">
        <f>VLOOKUP(assembly_staff_import[[#This Row],[Full Name]],[3]!PEOPLE_March_20[#Data],1,0)</f>
        <v>#REF!</v>
      </c>
      <c r="Q1554" t="e">
        <f>VLOOKUP(assembly_staff_import[[#This Row],[Full Name]],[3]!Table17[#Data],3,0)</f>
        <v>#REF!</v>
      </c>
      <c r="R1554" t="e">
        <f>VLOOKUP(assembly_staff_import[[#This Row],[Formatted Works for Group]],[3]!Table7[#Data],1,0)</f>
        <v>#REF!</v>
      </c>
      <c r="S1554" t="str">
        <f>IF(assembly_staff_import[[#This Row],[Legislative Staff Type]]="Personal", assembly_staff_import[[#This Row],[Vlookup Works for Group]], assembly_staff_import[[#This Row],[Formatted Works for Group calc]]&amp;", Central Staff Office, Assembly")</f>
        <v>Sergeant-At-Arms, Central Staff Office, Assembly</v>
      </c>
      <c r="T1554" s="20" t="str">
        <f>TRIM(assembly_staff_import[[#This Row],[NAME_SOURCE_KEY]])</f>
        <v>VERNAL, RICHARD J</v>
      </c>
      <c r="U1554" t="s">
        <v>30848</v>
      </c>
      <c r="V1554" t="s">
        <v>30849</v>
      </c>
      <c r="W1554" t="s">
        <v>29711</v>
      </c>
      <c r="Y1554" t="str">
        <f>IF(assembly_staff_import[[#This Row],[Legislative Staff Type]]="Personal", PROPER(TRIM(assembly_staff_import[[#This Row],[Unit First MI via UNIT_SOURCE_KEY]])&amp;" "&amp;assembly_staff_import[[#This Row],[Unit Last via UNIT_SOURCE_KEY]]), PROPER(TRIM(assembly_staff_import[[#This Row],[UNIT NAME_SOURCE_KEY2]])))</f>
        <v>Sergeant-At-Arms</v>
      </c>
      <c r="Z1554" t="s">
        <v>5866</v>
      </c>
      <c r="AA1554" t="e">
        <f>VLOOKUP(assembly_staff_import[[#This Row],[Formatted and corrected Works for Group Text]],[3]!Table4[#Data],1,0)</f>
        <v>#REF!</v>
      </c>
      <c r="AB1554" t="e">
        <f>VLOOKUP(assembly_staff_import[[#This Row],[Formatted and corrected Works for Group Text]],[3]!Table5[#Data],2,0)</f>
        <v>#REF!</v>
      </c>
      <c r="AC1554" t="str">
        <f>IF(TRIM(assembly_staff_import[[#This Row],[PUBLIC INFO ADDR_SOURCE_KEY]])="CAPITOL, ALBANY", "Legislative / Capitol Office", "District Office")</f>
        <v>Legislative / Capitol Office</v>
      </c>
      <c r="AD1554" t="s">
        <v>30823</v>
      </c>
      <c r="AF1554" t="str">
        <f t="shared" si="80"/>
        <v xml:space="preserve">204 </v>
      </c>
      <c r="AG1554" t="s">
        <v>30823</v>
      </c>
      <c r="AH1554" t="s">
        <v>30850</v>
      </c>
      <c r="AI1554" t="s">
        <v>30829</v>
      </c>
      <c r="AJ1554" t="s">
        <v>23493</v>
      </c>
    </row>
    <row r="1555" spans="1:36" x14ac:dyDescent="0.2">
      <c r="A1555" t="str">
        <f>TRIM(PROPER((assembly_staff_import[[#This Row],[First MI Name via NAME_SOURCE_KEY TEXT]]&amp;" "&amp;assembly_staff_import[[#This Row],[Last Name via NAME_SOURCE_KEY TEXT]]&amp;" "&amp;assembly_staff_import[[#This Row],[Suffix via NAME_SOURCE_KEY]])))</f>
        <v>Wayne P Jackson</v>
      </c>
      <c r="B1555" t="str">
        <f>TRIM(CONCATENATE(TRIM(assembly_staff_import[[#This Row],[Full Name]]), ", ", assembly_staff_import[[#This Row],[Title]]))</f>
        <v>Wayne P Jackson, Sgt-At-Arms</v>
      </c>
      <c r="C1555" t="e">
        <f>assembly_staff_import[[#This Row],[Vlookup_groups]]</f>
        <v>#REF!</v>
      </c>
      <c r="D1555" t="str">
        <f>IF(assembly_staff_import[[#This Row],[Legislative Staff Type]]="Personal",assembly_staff_import[[#This Row],[Formatted Personal Staff Office]],"")</f>
        <v/>
      </c>
      <c r="E1555" t="s">
        <v>65</v>
      </c>
      <c r="F1555" s="19" t="s">
        <v>10913</v>
      </c>
      <c r="G1555" t="s">
        <v>1237</v>
      </c>
      <c r="H1555" t="str">
        <f>TRIM(PROPER((assembly_staff_import[[#This Row],[Last Name via NAME_SOURCE_KEY TEXT]]&amp;" "&amp;assembly_staff_import[[#This Row],[Suffix via NAME_SOURCE_KEY]])))</f>
        <v>Jackson</v>
      </c>
      <c r="I1555" t="str">
        <f>PROPER(assembly_staff_import[[#This Row],[JOB TITLE_SOURCE_KEY]])</f>
        <v xml:space="preserve">Sgt-At-Arms                                </v>
      </c>
      <c r="J1555" t="s">
        <v>72</v>
      </c>
      <c r="K1555" t="str">
        <f>IF(assembly_staff_import[[#This Row],[Legislative Staff Type]]="Personal",assembly_staff_import[[#This Row],[Vlookup Reports To Person]], "")</f>
        <v/>
      </c>
      <c r="L1555" t="str">
        <f>PROPER(assembly_staff_import[[#This Row],[First MI Name via NAME_SOURCE_KEY TEXT]])</f>
        <v xml:space="preserve"> Wayne P</v>
      </c>
      <c r="M1555" t="s">
        <v>15642</v>
      </c>
      <c r="N1555" t="str">
        <f>LOWER(CONCATENATE(assembly_staff_import[[#This Row],[Last Name]],LEFT(assembly_staff_import[[#This Row],[First Name (no initial)]],1),"@nyassembly.gov"))</f>
        <v>jacksonw@nyassembly.gov</v>
      </c>
      <c r="O1555" t="s">
        <v>30851</v>
      </c>
      <c r="P1555" t="e">
        <f>VLOOKUP(assembly_staff_import[[#This Row],[Full Name]],[3]!PEOPLE_March_20[#Data],1,0)</f>
        <v>#REF!</v>
      </c>
      <c r="Q1555" t="e">
        <f>VLOOKUP(assembly_staff_import[[#This Row],[Full Name]],[3]!Table17[#Data],3,0)</f>
        <v>#REF!</v>
      </c>
      <c r="R1555" t="e">
        <f>VLOOKUP(assembly_staff_import[[#This Row],[Formatted Works for Group]],[3]!Table7[#Data],1,0)</f>
        <v>#REF!</v>
      </c>
      <c r="S1555" t="str">
        <f>IF(assembly_staff_import[[#This Row],[Legislative Staff Type]]="Personal", assembly_staff_import[[#This Row],[Vlookup Works for Group]], assembly_staff_import[[#This Row],[Formatted Works for Group calc]]&amp;", Central Staff Office, Assembly")</f>
        <v>Sergeant-At-Arms, Central Staff Office, Assembly</v>
      </c>
      <c r="T1555" s="20" t="str">
        <f>TRIM(assembly_staff_import[[#This Row],[NAME_SOURCE_KEY]])</f>
        <v>JACKSON, WAYNE P</v>
      </c>
      <c r="U1555" t="s">
        <v>30852</v>
      </c>
      <c r="V1555" t="s">
        <v>30853</v>
      </c>
      <c r="W1555" t="s">
        <v>30854</v>
      </c>
      <c r="Y1555" t="str">
        <f>IF(assembly_staff_import[[#This Row],[Legislative Staff Type]]="Personal", PROPER(TRIM(assembly_staff_import[[#This Row],[Unit First MI via UNIT_SOURCE_KEY]])&amp;" "&amp;assembly_staff_import[[#This Row],[Unit Last via UNIT_SOURCE_KEY]]), PROPER(TRIM(assembly_staff_import[[#This Row],[UNIT NAME_SOURCE_KEY2]])))</f>
        <v>Sergeant-At-Arms</v>
      </c>
      <c r="Z1555" t="s">
        <v>5866</v>
      </c>
      <c r="AA1555" t="e">
        <f>VLOOKUP(assembly_staff_import[[#This Row],[Formatted and corrected Works for Group Text]],[3]!Table4[#Data],1,0)</f>
        <v>#REF!</v>
      </c>
      <c r="AB1555" t="e">
        <f>VLOOKUP(assembly_staff_import[[#This Row],[Formatted and corrected Works for Group Text]],[3]!Table5[#Data],2,0)</f>
        <v>#REF!</v>
      </c>
      <c r="AC1555" t="str">
        <f>IF(TRIM(assembly_staff_import[[#This Row],[PUBLIC INFO ADDR_SOURCE_KEY]])="CAPITOL, ALBANY", "Legislative / Capitol Office", "District Office")</f>
        <v>Legislative / Capitol Office</v>
      </c>
      <c r="AD1555" t="s">
        <v>30823</v>
      </c>
      <c r="AF1555" t="str">
        <f t="shared" si="80"/>
        <v xml:space="preserve">204 </v>
      </c>
      <c r="AG1555" t="s">
        <v>30823</v>
      </c>
      <c r="AH1555" t="s">
        <v>30855</v>
      </c>
      <c r="AI1555" t="s">
        <v>30856</v>
      </c>
      <c r="AJ1555" t="s">
        <v>23493</v>
      </c>
    </row>
    <row r="1556" spans="1:36" x14ac:dyDescent="0.2">
      <c r="A1556" t="str">
        <f>TRIM(PROPER((assembly_staff_import[[#This Row],[First MI Name via NAME_SOURCE_KEY TEXT]]&amp;" "&amp;assembly_staff_import[[#This Row],[Last Name via NAME_SOURCE_KEY TEXT]]&amp;" "&amp;assembly_staff_import[[#This Row],[Suffix via NAME_SOURCE_KEY]])))</f>
        <v>William Payne</v>
      </c>
      <c r="B1556" t="str">
        <f>TRIM(CONCATENATE(TRIM(assembly_staff_import[[#This Row],[Full Name]]), ", ", assembly_staff_import[[#This Row],[Title]]))</f>
        <v>William Payne, Dep Sgt At Arms</v>
      </c>
      <c r="C1556" t="e">
        <f>assembly_staff_import[[#This Row],[Vlookup_groups]]</f>
        <v>#REF!</v>
      </c>
      <c r="D1556" t="str">
        <f>IF(assembly_staff_import[[#This Row],[Legislative Staff Type]]="Personal",assembly_staff_import[[#This Row],[Formatted Personal Staff Office]],"")</f>
        <v/>
      </c>
      <c r="E1556" t="s">
        <v>65</v>
      </c>
      <c r="F1556" s="19" t="s">
        <v>10913</v>
      </c>
      <c r="G1556" t="s">
        <v>1237</v>
      </c>
      <c r="H1556" t="str">
        <f>TRIM(PROPER((assembly_staff_import[[#This Row],[Last Name via NAME_SOURCE_KEY TEXT]]&amp;" "&amp;assembly_staff_import[[#This Row],[Suffix via NAME_SOURCE_KEY]])))</f>
        <v>Payne</v>
      </c>
      <c r="I1556" t="str">
        <f>PROPER(assembly_staff_import[[#This Row],[JOB TITLE_SOURCE_KEY]])</f>
        <v xml:space="preserve">Dep Sgt At Arms                            </v>
      </c>
      <c r="J1556" t="s">
        <v>72</v>
      </c>
      <c r="K1556" t="str">
        <f>IF(assembly_staff_import[[#This Row],[Legislative Staff Type]]="Personal",assembly_staff_import[[#This Row],[Vlookup Reports To Person]], "")</f>
        <v/>
      </c>
      <c r="L1556" t="str">
        <f>PROPER(assembly_staff_import[[#This Row],[First MI Name via NAME_SOURCE_KEY TEXT]])</f>
        <v xml:space="preserve"> William</v>
      </c>
      <c r="M1556" t="s">
        <v>15363</v>
      </c>
      <c r="N1556" t="str">
        <f>LOWER(CONCATENATE(assembly_staff_import[[#This Row],[Last Name]],LEFT(assembly_staff_import[[#This Row],[First Name (no initial)]],1),"@nyassembly.gov"))</f>
        <v>paynew@nyassembly.gov</v>
      </c>
      <c r="O1556" t="s">
        <v>4756</v>
      </c>
      <c r="P1556" t="e">
        <f>VLOOKUP(assembly_staff_import[[#This Row],[Full Name]],[3]!PEOPLE_March_20[#Data],1,0)</f>
        <v>#REF!</v>
      </c>
      <c r="Q1556" t="e">
        <f>VLOOKUP(assembly_staff_import[[#This Row],[Full Name]],[3]!Table17[#Data],3,0)</f>
        <v>#REF!</v>
      </c>
      <c r="R1556" t="e">
        <f>VLOOKUP(assembly_staff_import[[#This Row],[Formatted Works for Group]],[3]!Table7[#Data],1,0)</f>
        <v>#REF!</v>
      </c>
      <c r="S1556" t="str">
        <f>IF(assembly_staff_import[[#This Row],[Legislative Staff Type]]="Personal", assembly_staff_import[[#This Row],[Vlookup Works for Group]], assembly_staff_import[[#This Row],[Formatted Works for Group calc]]&amp;", Central Staff Office, Assembly")</f>
        <v>Sergeant-At-Arms, Central Staff Office, Assembly</v>
      </c>
      <c r="T1556" s="20" t="str">
        <f>TRIM(assembly_staff_import[[#This Row],[NAME_SOURCE_KEY]])</f>
        <v>PAYNE, WILLIAM</v>
      </c>
      <c r="U1556" t="s">
        <v>30857</v>
      </c>
      <c r="V1556" t="s">
        <v>26772</v>
      </c>
      <c r="W1556" t="s">
        <v>30858</v>
      </c>
      <c r="Y1556" t="str">
        <f>IF(assembly_staff_import[[#This Row],[Legislative Staff Type]]="Personal", PROPER(TRIM(assembly_staff_import[[#This Row],[Unit First MI via UNIT_SOURCE_KEY]])&amp;" "&amp;assembly_staff_import[[#This Row],[Unit Last via UNIT_SOURCE_KEY]]), PROPER(TRIM(assembly_staff_import[[#This Row],[UNIT NAME_SOURCE_KEY2]])))</f>
        <v>Sergeant-At-Arms</v>
      </c>
      <c r="Z1556" t="s">
        <v>5866</v>
      </c>
      <c r="AA1556" t="e">
        <f>VLOOKUP(assembly_staff_import[[#This Row],[Formatted and corrected Works for Group Text]],[3]!Table4[#Data],1,0)</f>
        <v>#REF!</v>
      </c>
      <c r="AB1556" t="e">
        <f>VLOOKUP(assembly_staff_import[[#This Row],[Formatted and corrected Works for Group Text]],[3]!Table5[#Data],2,0)</f>
        <v>#REF!</v>
      </c>
      <c r="AC1556" t="str">
        <f>IF(TRIM(assembly_staff_import[[#This Row],[PUBLIC INFO ADDR_SOURCE_KEY]])="CAPITOL, ALBANY", "Legislative / Capitol Office", "District Office")</f>
        <v>Legislative / Capitol Office</v>
      </c>
      <c r="AD1556" t="s">
        <v>30823</v>
      </c>
      <c r="AF1556" t="str">
        <f t="shared" si="80"/>
        <v xml:space="preserve">204 </v>
      </c>
      <c r="AG1556" t="s">
        <v>30823</v>
      </c>
      <c r="AH1556" t="s">
        <v>30859</v>
      </c>
      <c r="AI1556" t="s">
        <v>30829</v>
      </c>
      <c r="AJ1556" t="s">
        <v>23493</v>
      </c>
    </row>
    <row r="1557" spans="1:36" x14ac:dyDescent="0.2">
      <c r="A1557" t="str">
        <f>TRIM(PROPER((assembly_staff_import[[#This Row],[First MI Name via NAME_SOURCE_KEY TEXT]]&amp;" "&amp;assembly_staff_import[[#This Row],[Last Name via NAME_SOURCE_KEY TEXT]]&amp;" "&amp;assembly_staff_import[[#This Row],[Suffix via NAME_SOURCE_KEY]])))</f>
        <v>Khush Kam-Au</v>
      </c>
      <c r="B1557" t="str">
        <f>TRIM(CONCATENATE(TRIM(assembly_staff_import[[#This Row],[Full Name]]), ", ", assembly_staff_import[[#This Row],[Title]]))</f>
        <v>Khush Kam-Au, Community Liaison</v>
      </c>
      <c r="C1557" t="e">
        <f>assembly_staff_import[[#This Row],[Vlookup_groups]]</f>
        <v>#REF!</v>
      </c>
      <c r="D1557" t="str">
        <f>IF(assembly_staff_import[[#This Row],[Legislative Staff Type]]="Personal",assembly_staff_import[[#This Row],[Formatted Personal Staff Office]],"")</f>
        <v>District Office</v>
      </c>
      <c r="E1557" t="s">
        <v>65</v>
      </c>
      <c r="F1557" s="19" t="s">
        <v>10913</v>
      </c>
      <c r="G1557" t="s">
        <v>67</v>
      </c>
      <c r="H1557" t="str">
        <f>TRIM(PROPER((assembly_staff_import[[#This Row],[Last Name via NAME_SOURCE_KEY TEXT]]&amp;" "&amp;assembly_staff_import[[#This Row],[Suffix via NAME_SOURCE_KEY]])))</f>
        <v>Kam-Au</v>
      </c>
      <c r="I1557" t="str">
        <f>PROPER(assembly_staff_import[[#This Row],[JOB TITLE_SOURCE_KEY]])</f>
        <v xml:space="preserve">Community Liaison                          </v>
      </c>
      <c r="J1557" t="s">
        <v>72</v>
      </c>
      <c r="K1557" t="e">
        <f>IF(assembly_staff_import[[#This Row],[Legislative Staff Type]]="Personal",assembly_staff_import[[#This Row],[Vlookup Reports To Person]], "")</f>
        <v>#REF!</v>
      </c>
      <c r="L1557" t="str">
        <f>PROPER(assembly_staff_import[[#This Row],[First MI Name via NAME_SOURCE_KEY TEXT]])</f>
        <v xml:space="preserve"> Khush</v>
      </c>
      <c r="M1557" t="s">
        <v>12529</v>
      </c>
      <c r="N1557" t="str">
        <f>LOWER(CONCATENATE(assembly_staff_import[[#This Row],[Last Name]],LEFT(assembly_staff_import[[#This Row],[First Name (no initial)]],1),"@nyassembly.gov"))</f>
        <v>kam-auk@nyassembly.gov</v>
      </c>
      <c r="O1557" t="s">
        <v>12531</v>
      </c>
      <c r="P1557" t="e">
        <f>VLOOKUP(assembly_staff_import[[#This Row],[Full Name]],[3]!PEOPLE_March_20[#Data],1,0)</f>
        <v>#REF!</v>
      </c>
      <c r="Q1557" t="e">
        <f>VLOOKUP(assembly_staff_import[[#This Row],[Full Name]],[3]!Table17[#Data],3,0)</f>
        <v>#REF!</v>
      </c>
      <c r="R1557" t="e">
        <f>VLOOKUP(assembly_staff_import[[#This Row],[Formatted Works for Group]],[3]!Table7[#Data],1,0)</f>
        <v>#REF!</v>
      </c>
      <c r="S1557" t="e">
        <f>IF(assembly_staff_import[[#This Row],[Legislative Staff Type]]="Personal", assembly_staff_import[[#This Row],[Vlookup Works for Group]], assembly_staff_import[[#This Row],[Formatted Works for Group calc]]&amp;", Central Staff Office, Assembly")</f>
        <v>#REF!</v>
      </c>
      <c r="T1557" s="20" t="str">
        <f>TRIM(assembly_staff_import[[#This Row],[NAME_SOURCE_KEY]])</f>
        <v>KAM-AU, KHUSH</v>
      </c>
      <c r="U1557" t="s">
        <v>30860</v>
      </c>
      <c r="V1557" t="s">
        <v>30861</v>
      </c>
      <c r="W1557" t="s">
        <v>30862</v>
      </c>
      <c r="Y1557" t="str">
        <f>IF(assembly_staff_import[[#This Row],[Legislative Staff Type]]="Personal", PROPER(TRIM(assembly_staff_import[[#This Row],[Unit First MI via UNIT_SOURCE_KEY]])&amp;" "&amp;assembly_staff_import[[#This Row],[Unit Last via UNIT_SOURCE_KEY]]), PROPER(TRIM(assembly_staff_import[[#This Row],[UNIT NAME_SOURCE_KEY2]])))</f>
        <v>Shelley B. Mayer</v>
      </c>
      <c r="Z1557" t="s">
        <v>30863</v>
      </c>
      <c r="AA1557" t="e">
        <f>VLOOKUP(assembly_staff_import[[#This Row],[Formatted and corrected Works for Group Text]],[3]!Table4[#Data],1,0)</f>
        <v>#REF!</v>
      </c>
      <c r="AB1557" t="e">
        <f>VLOOKUP(assembly_staff_import[[#This Row],[Formatted and corrected Works for Group Text]],[3]!Table5[#Data],2,0)</f>
        <v>#REF!</v>
      </c>
      <c r="AC1557" t="str">
        <f>IF(TRIM(assembly_staff_import[[#This Row],[PUBLIC INFO ADDR_SOURCE_KEY]])="CAPITOL, ALBANY", "Legislative / Capitol Office", "District Office")</f>
        <v>District Office</v>
      </c>
      <c r="AD1557" t="s">
        <v>30864</v>
      </c>
      <c r="AE1557" t="s">
        <v>30865</v>
      </c>
      <c r="AF1557" t="str">
        <f>"B07 "</f>
        <v xml:space="preserve">B07 </v>
      </c>
      <c r="AG1557" t="s">
        <v>30866</v>
      </c>
      <c r="AH1557" t="s">
        <v>30867</v>
      </c>
      <c r="AI1557" t="s">
        <v>23692</v>
      </c>
      <c r="AJ1557" t="s">
        <v>30868</v>
      </c>
    </row>
    <row r="1558" spans="1:36" x14ac:dyDescent="0.2">
      <c r="A1558" t="str">
        <f>TRIM(PROPER((assembly_staff_import[[#This Row],[First MI Name via NAME_SOURCE_KEY TEXT]]&amp;" "&amp;assembly_staff_import[[#This Row],[Last Name via NAME_SOURCE_KEY TEXT]]&amp;" "&amp;assembly_staff_import[[#This Row],[Suffix via NAME_SOURCE_KEY]])))</f>
        <v>Marcello H Figueroa</v>
      </c>
      <c r="B1558" t="str">
        <f>TRIM(CONCATENATE(TRIM(assembly_staff_import[[#This Row],[Full Name]]), ", ", assembly_staff_import[[#This Row],[Title]]))</f>
        <v>Marcello H Figueroa, Community Liaison</v>
      </c>
      <c r="C1558" t="e">
        <f>assembly_staff_import[[#This Row],[Vlookup_groups]]</f>
        <v>#REF!</v>
      </c>
      <c r="D1558" t="str">
        <f>IF(assembly_staff_import[[#This Row],[Legislative Staff Type]]="Personal",assembly_staff_import[[#This Row],[Formatted Personal Staff Office]],"")</f>
        <v>District Office</v>
      </c>
      <c r="E1558" t="s">
        <v>65</v>
      </c>
      <c r="F1558" s="19" t="s">
        <v>10913</v>
      </c>
      <c r="G1558" t="s">
        <v>67</v>
      </c>
      <c r="H1558" t="str">
        <f>TRIM(PROPER((assembly_staff_import[[#This Row],[Last Name via NAME_SOURCE_KEY TEXT]]&amp;" "&amp;assembly_staff_import[[#This Row],[Suffix via NAME_SOURCE_KEY]])))</f>
        <v>Figueroa</v>
      </c>
      <c r="I1558" t="str">
        <f>PROPER(assembly_staff_import[[#This Row],[JOB TITLE_SOURCE_KEY]])</f>
        <v xml:space="preserve">Community Liaison                          </v>
      </c>
      <c r="J1558" t="s">
        <v>72</v>
      </c>
      <c r="K1558" t="e">
        <f>IF(assembly_staff_import[[#This Row],[Legislative Staff Type]]="Personal",assembly_staff_import[[#This Row],[Vlookup Reports To Person]], "")</f>
        <v>#REF!</v>
      </c>
      <c r="L1558" t="str">
        <f>PROPER(assembly_staff_import[[#This Row],[First MI Name via NAME_SOURCE_KEY TEXT]])</f>
        <v xml:space="preserve"> Marcello H</v>
      </c>
      <c r="M1558" t="s">
        <v>17516</v>
      </c>
      <c r="N1558" t="str">
        <f>LOWER(CONCATENATE(assembly_staff_import[[#This Row],[Last Name]],LEFT(assembly_staff_import[[#This Row],[First Name (no initial)]],1),"@nyassembly.gov"))</f>
        <v>figueroam@nyassembly.gov</v>
      </c>
      <c r="O1558" t="s">
        <v>30869</v>
      </c>
      <c r="P1558" t="e">
        <f>VLOOKUP(assembly_staff_import[[#This Row],[Full Name]],[3]!PEOPLE_March_20[#Data],1,0)</f>
        <v>#REF!</v>
      </c>
      <c r="Q1558" t="e">
        <f>VLOOKUP(assembly_staff_import[[#This Row],[Full Name]],[3]!Table17[#Data],3,0)</f>
        <v>#REF!</v>
      </c>
      <c r="R1558" t="e">
        <f>VLOOKUP(assembly_staff_import[[#This Row],[Formatted Works for Group]],[3]!Table7[#Data],1,0)</f>
        <v>#REF!</v>
      </c>
      <c r="S1558" t="e">
        <f>IF(assembly_staff_import[[#This Row],[Legislative Staff Type]]="Personal", assembly_staff_import[[#This Row],[Vlookup Works for Group]], assembly_staff_import[[#This Row],[Formatted Works for Group calc]]&amp;", Central Staff Office, Assembly")</f>
        <v>#REF!</v>
      </c>
      <c r="T1558" s="20" t="str">
        <f>TRIM(assembly_staff_import[[#This Row],[NAME_SOURCE_KEY]])</f>
        <v>FIGUEROA, MARCELLO H</v>
      </c>
      <c r="U1558" t="s">
        <v>30870</v>
      </c>
      <c r="V1558" t="s">
        <v>30871</v>
      </c>
      <c r="W1558" t="s">
        <v>30872</v>
      </c>
      <c r="Y1558" t="str">
        <f>IF(assembly_staff_import[[#This Row],[Legislative Staff Type]]="Personal", PROPER(TRIM(assembly_staff_import[[#This Row],[Unit First MI via UNIT_SOURCE_KEY]])&amp;" "&amp;assembly_staff_import[[#This Row],[Unit Last via UNIT_SOURCE_KEY]]), PROPER(TRIM(assembly_staff_import[[#This Row],[UNIT NAME_SOURCE_KEY2]])))</f>
        <v>Shelley B. Mayer</v>
      </c>
      <c r="Z1558" t="s">
        <v>30863</v>
      </c>
      <c r="AA1558" t="e">
        <f>VLOOKUP(assembly_staff_import[[#This Row],[Formatted and corrected Works for Group Text]],[3]!Table4[#Data],1,0)</f>
        <v>#REF!</v>
      </c>
      <c r="AB1558" t="e">
        <f>VLOOKUP(assembly_staff_import[[#This Row],[Formatted and corrected Works for Group Text]],[3]!Table5[#Data],2,0)</f>
        <v>#REF!</v>
      </c>
      <c r="AC1558" t="str">
        <f>IF(TRIM(assembly_staff_import[[#This Row],[PUBLIC INFO ADDR_SOURCE_KEY]])="CAPITOL, ALBANY", "Legislative / Capitol Office", "District Office")</f>
        <v>District Office</v>
      </c>
      <c r="AD1558" t="s">
        <v>30864</v>
      </c>
      <c r="AE1558" t="s">
        <v>30865</v>
      </c>
      <c r="AF1558" t="str">
        <f>"B07 "</f>
        <v xml:space="preserve">B07 </v>
      </c>
      <c r="AG1558" t="s">
        <v>30866</v>
      </c>
      <c r="AH1558" t="s">
        <v>30873</v>
      </c>
      <c r="AI1558" t="s">
        <v>23692</v>
      </c>
      <c r="AJ1558" t="s">
        <v>30868</v>
      </c>
    </row>
    <row r="1559" spans="1:36" x14ac:dyDescent="0.2">
      <c r="A1559" t="str">
        <f>TRIM(PROPER((assembly_staff_import[[#This Row],[First MI Name via NAME_SOURCE_KEY TEXT]]&amp;" "&amp;assembly_staff_import[[#This Row],[Last Name via NAME_SOURCE_KEY TEXT]]&amp;" "&amp;assembly_staff_import[[#This Row],[Suffix via NAME_SOURCE_KEY]])))</f>
        <v>Martha C Mahoney</v>
      </c>
      <c r="B1559" t="str">
        <f>TRIM(CONCATENATE(TRIM(assembly_staff_import[[#This Row],[Full Name]]), ", ", assembly_staff_import[[#This Row],[Title]]))</f>
        <v>Martha C Mahoney, Legis Director</v>
      </c>
      <c r="C1559" t="e">
        <f>assembly_staff_import[[#This Row],[Vlookup_groups]]</f>
        <v>#REF!</v>
      </c>
      <c r="D1559" t="str">
        <f>IF(assembly_staff_import[[#This Row],[Legislative Staff Type]]="Personal",assembly_staff_import[[#This Row],[Formatted Personal Staff Office]],"")</f>
        <v>Legislative / Capitol Office</v>
      </c>
      <c r="E1559" t="s">
        <v>65</v>
      </c>
      <c r="F1559" s="19" t="s">
        <v>10913</v>
      </c>
      <c r="G1559" t="s">
        <v>67</v>
      </c>
      <c r="H1559" t="str">
        <f>TRIM(PROPER((assembly_staff_import[[#This Row],[Last Name via NAME_SOURCE_KEY TEXT]]&amp;" "&amp;assembly_staff_import[[#This Row],[Suffix via NAME_SOURCE_KEY]])))</f>
        <v>Mahoney</v>
      </c>
      <c r="I1559" t="str">
        <f>PROPER(assembly_staff_import[[#This Row],[JOB TITLE_SOURCE_KEY]])</f>
        <v xml:space="preserve">Legis Director                             </v>
      </c>
      <c r="J1559" t="s">
        <v>72</v>
      </c>
      <c r="K1559" t="e">
        <f>IF(assembly_staff_import[[#This Row],[Legislative Staff Type]]="Personal",assembly_staff_import[[#This Row],[Vlookup Reports To Person]], "")</f>
        <v>#REF!</v>
      </c>
      <c r="L1559" t="str">
        <f>PROPER(assembly_staff_import[[#This Row],[First MI Name via NAME_SOURCE_KEY TEXT]])</f>
        <v xml:space="preserve"> Martha C</v>
      </c>
      <c r="M1559" t="s">
        <v>12206</v>
      </c>
      <c r="N1559" t="str">
        <f>LOWER(CONCATENATE(assembly_staff_import[[#This Row],[Last Name]],LEFT(assembly_staff_import[[#This Row],[First Name (no initial)]],1),"@nyassembly.gov"))</f>
        <v>mahoneym@nyassembly.gov</v>
      </c>
      <c r="O1559" t="s">
        <v>30874</v>
      </c>
      <c r="P1559" t="e">
        <f>VLOOKUP(assembly_staff_import[[#This Row],[Full Name]],[3]!PEOPLE_March_20[#Data],1,0)</f>
        <v>#REF!</v>
      </c>
      <c r="Q1559" t="e">
        <f>VLOOKUP(assembly_staff_import[[#This Row],[Full Name]],[3]!Table17[#Data],3,0)</f>
        <v>#REF!</v>
      </c>
      <c r="R1559" t="e">
        <f>VLOOKUP(assembly_staff_import[[#This Row],[Formatted Works for Group]],[3]!Table7[#Data],1,0)</f>
        <v>#REF!</v>
      </c>
      <c r="S1559" t="e">
        <f>IF(assembly_staff_import[[#This Row],[Legislative Staff Type]]="Personal", assembly_staff_import[[#This Row],[Vlookup Works for Group]], assembly_staff_import[[#This Row],[Formatted Works for Group calc]]&amp;", Central Staff Office, Assembly")</f>
        <v>#REF!</v>
      </c>
      <c r="T1559" s="20" t="str">
        <f>TRIM(assembly_staff_import[[#This Row],[NAME_SOURCE_KEY]])</f>
        <v>MAHONEY, MARTHA C</v>
      </c>
      <c r="U1559" t="s">
        <v>30875</v>
      </c>
      <c r="V1559" t="s">
        <v>30876</v>
      </c>
      <c r="W1559" t="s">
        <v>30877</v>
      </c>
      <c r="Y1559" t="str">
        <f>IF(assembly_staff_import[[#This Row],[Legislative Staff Type]]="Personal", PROPER(TRIM(assembly_staff_import[[#This Row],[Unit First MI via UNIT_SOURCE_KEY]])&amp;" "&amp;assembly_staff_import[[#This Row],[Unit Last via UNIT_SOURCE_KEY]]), PROPER(TRIM(assembly_staff_import[[#This Row],[UNIT NAME_SOURCE_KEY2]])))</f>
        <v>Shelley B. Mayer</v>
      </c>
      <c r="Z1559" t="s">
        <v>30863</v>
      </c>
      <c r="AA1559" t="e">
        <f>VLOOKUP(assembly_staff_import[[#This Row],[Formatted and corrected Works for Group Text]],[3]!Table4[#Data],1,0)</f>
        <v>#REF!</v>
      </c>
      <c r="AB1559" t="e">
        <f>VLOOKUP(assembly_staff_import[[#This Row],[Formatted and corrected Works for Group Text]],[3]!Table5[#Data],2,0)</f>
        <v>#REF!</v>
      </c>
      <c r="AC1559" t="str">
        <f>IF(TRIM(assembly_staff_import[[#This Row],[PUBLIC INFO ADDR_SOURCE_KEY]])="CAPITOL, ALBANY", "Legislative / Capitol Office", "District Office")</f>
        <v>Legislative / Capitol Office</v>
      </c>
      <c r="AD1559" t="s">
        <v>30864</v>
      </c>
      <c r="AE1559" t="s">
        <v>30865</v>
      </c>
      <c r="AF1559" t="str">
        <f>"B07 "</f>
        <v xml:space="preserve">B07 </v>
      </c>
      <c r="AG1559" t="s">
        <v>30866</v>
      </c>
      <c r="AH1559" t="s">
        <v>30878</v>
      </c>
      <c r="AI1559" t="s">
        <v>23492</v>
      </c>
      <c r="AJ1559" t="s">
        <v>23493</v>
      </c>
    </row>
    <row r="1560" spans="1:36" x14ac:dyDescent="0.2">
      <c r="A1560" t="str">
        <f>TRIM(PROPER((assembly_staff_import[[#This Row],[First MI Name via NAME_SOURCE_KEY TEXT]]&amp;" "&amp;assembly_staff_import[[#This Row],[Last Name via NAME_SOURCE_KEY TEXT]]&amp;" "&amp;assembly_staff_import[[#This Row],[Suffix via NAME_SOURCE_KEY]])))</f>
        <v>Rachel A Estroff</v>
      </c>
      <c r="B1560" t="str">
        <f>TRIM(CONCATENATE(TRIM(assembly_staff_import[[#This Row],[Full Name]]), ", ", assembly_staff_import[[#This Row],[Title]]))</f>
        <v>Rachel A Estroff, Chief Of Staff</v>
      </c>
      <c r="C1560" t="e">
        <f>assembly_staff_import[[#This Row],[Vlookup_groups]]</f>
        <v>#REF!</v>
      </c>
      <c r="D1560" t="str">
        <f>IF(assembly_staff_import[[#This Row],[Legislative Staff Type]]="Personal",assembly_staff_import[[#This Row],[Formatted Personal Staff Office]],"")</f>
        <v>District Office</v>
      </c>
      <c r="E1560" t="s">
        <v>65</v>
      </c>
      <c r="F1560" s="19" t="s">
        <v>10913</v>
      </c>
      <c r="G1560" t="s">
        <v>67</v>
      </c>
      <c r="H1560" t="str">
        <f>TRIM(PROPER((assembly_staff_import[[#This Row],[Last Name via NAME_SOURCE_KEY TEXT]]&amp;" "&amp;assembly_staff_import[[#This Row],[Suffix via NAME_SOURCE_KEY]])))</f>
        <v>Estroff</v>
      </c>
      <c r="I1560" t="str">
        <f>PROPER(assembly_staff_import[[#This Row],[JOB TITLE_SOURCE_KEY]])</f>
        <v xml:space="preserve">Chief Of Staff                             </v>
      </c>
      <c r="J1560" t="s">
        <v>72</v>
      </c>
      <c r="K1560" t="e">
        <f>IF(assembly_staff_import[[#This Row],[Legislative Staff Type]]="Personal",assembly_staff_import[[#This Row],[Vlookup Reports To Person]], "")</f>
        <v>#REF!</v>
      </c>
      <c r="L1560" t="str">
        <f>PROPER(assembly_staff_import[[#This Row],[First MI Name via NAME_SOURCE_KEY TEXT]])</f>
        <v xml:space="preserve"> Rachel A</v>
      </c>
      <c r="M1560" t="s">
        <v>16464</v>
      </c>
      <c r="N1560" t="str">
        <f>LOWER(CONCATENATE(assembly_staff_import[[#This Row],[Last Name]],LEFT(assembly_staff_import[[#This Row],[First Name (no initial)]],1),"@nyassembly.gov"))</f>
        <v>estroffr@nyassembly.gov</v>
      </c>
      <c r="O1560" t="s">
        <v>23611</v>
      </c>
      <c r="P1560" t="e">
        <f>VLOOKUP(assembly_staff_import[[#This Row],[Full Name]],[3]!PEOPLE_March_20[#Data],1,0)</f>
        <v>#REF!</v>
      </c>
      <c r="Q1560" t="e">
        <f>VLOOKUP(assembly_staff_import[[#This Row],[Full Name]],[3]!Table17[#Data],3,0)</f>
        <v>#REF!</v>
      </c>
      <c r="R1560" t="e">
        <f>VLOOKUP(assembly_staff_import[[#This Row],[Formatted Works for Group]],[3]!Table7[#Data],1,0)</f>
        <v>#REF!</v>
      </c>
      <c r="S1560" t="e">
        <f>IF(assembly_staff_import[[#This Row],[Legislative Staff Type]]="Personal", assembly_staff_import[[#This Row],[Vlookup Works for Group]], assembly_staff_import[[#This Row],[Formatted Works for Group calc]]&amp;", Central Staff Office, Assembly")</f>
        <v>#REF!</v>
      </c>
      <c r="T1560" s="20" t="str">
        <f>TRIM(assembly_staff_import[[#This Row],[NAME_SOURCE_KEY]])</f>
        <v>ESTROFF, RACHEL A</v>
      </c>
      <c r="U1560" t="s">
        <v>30879</v>
      </c>
      <c r="V1560" t="s">
        <v>30880</v>
      </c>
      <c r="W1560" t="s">
        <v>30881</v>
      </c>
      <c r="Y1560" t="str">
        <f>IF(assembly_staff_import[[#This Row],[Legislative Staff Type]]="Personal", PROPER(TRIM(assembly_staff_import[[#This Row],[Unit First MI via UNIT_SOURCE_KEY]])&amp;" "&amp;assembly_staff_import[[#This Row],[Unit Last via UNIT_SOURCE_KEY]]), PROPER(TRIM(assembly_staff_import[[#This Row],[UNIT NAME_SOURCE_KEY2]])))</f>
        <v>Shelley B. Mayer</v>
      </c>
      <c r="Z1560" t="s">
        <v>30863</v>
      </c>
      <c r="AA1560" t="e">
        <f>VLOOKUP(assembly_staff_import[[#This Row],[Formatted and corrected Works for Group Text]],[3]!Table4[#Data],1,0)</f>
        <v>#REF!</v>
      </c>
      <c r="AB1560" t="e">
        <f>VLOOKUP(assembly_staff_import[[#This Row],[Formatted and corrected Works for Group Text]],[3]!Table5[#Data],2,0)</f>
        <v>#REF!</v>
      </c>
      <c r="AC1560" t="str">
        <f>IF(TRIM(assembly_staff_import[[#This Row],[PUBLIC INFO ADDR_SOURCE_KEY]])="CAPITOL, ALBANY", "Legislative / Capitol Office", "District Office")</f>
        <v>District Office</v>
      </c>
      <c r="AD1560" t="s">
        <v>30864</v>
      </c>
      <c r="AE1560" t="s">
        <v>30865</v>
      </c>
      <c r="AF1560" t="str">
        <f>"B07 "</f>
        <v xml:space="preserve">B07 </v>
      </c>
      <c r="AG1560" t="s">
        <v>30866</v>
      </c>
      <c r="AH1560" t="s">
        <v>30882</v>
      </c>
      <c r="AI1560" t="s">
        <v>23587</v>
      </c>
      <c r="AJ1560" t="s">
        <v>30868</v>
      </c>
    </row>
    <row r="1561" spans="1:36" x14ac:dyDescent="0.2">
      <c r="A1561" t="str">
        <f>TRIM(PROPER((assembly_staff_import[[#This Row],[First MI Name via NAME_SOURCE_KEY TEXT]]&amp;" "&amp;assembly_staff_import[[#This Row],[Last Name via NAME_SOURCE_KEY TEXT]]&amp;" "&amp;assembly_staff_import[[#This Row],[Suffix via NAME_SOURCE_KEY]])))</f>
        <v>Robert J Voorheis</v>
      </c>
      <c r="B1561" t="str">
        <f>TRIM(CONCATENATE(TRIM(assembly_staff_import[[#This Row],[Full Name]]), ", ", assembly_staff_import[[#This Row],[Title]]))</f>
        <v>Robert J Voorheis, D O Director</v>
      </c>
      <c r="C1561" t="e">
        <f>assembly_staff_import[[#This Row],[Vlookup_groups]]</f>
        <v>#REF!</v>
      </c>
      <c r="D1561" t="str">
        <f>IF(assembly_staff_import[[#This Row],[Legislative Staff Type]]="Personal",assembly_staff_import[[#This Row],[Formatted Personal Staff Office]],"")</f>
        <v>District Office</v>
      </c>
      <c r="E1561" t="s">
        <v>65</v>
      </c>
      <c r="F1561" s="19" t="s">
        <v>10913</v>
      </c>
      <c r="G1561" t="s">
        <v>67</v>
      </c>
      <c r="H1561" t="str">
        <f>TRIM(PROPER((assembly_staff_import[[#This Row],[Last Name via NAME_SOURCE_KEY TEXT]]&amp;" "&amp;assembly_staff_import[[#This Row],[Suffix via NAME_SOURCE_KEY]])))</f>
        <v>Voorheis</v>
      </c>
      <c r="I1561" t="str">
        <f>PROPER(assembly_staff_import[[#This Row],[JOB TITLE_SOURCE_KEY]])</f>
        <v xml:space="preserve">D O Director                               </v>
      </c>
      <c r="J1561" t="s">
        <v>72</v>
      </c>
      <c r="K1561" t="e">
        <f>IF(assembly_staff_import[[#This Row],[Legislative Staff Type]]="Personal",assembly_staff_import[[#This Row],[Vlookup Reports To Person]], "")</f>
        <v>#REF!</v>
      </c>
      <c r="L1561" t="str">
        <f>PROPER(assembly_staff_import[[#This Row],[First MI Name via NAME_SOURCE_KEY TEXT]])</f>
        <v xml:space="preserve"> Robert J</v>
      </c>
      <c r="M1561" t="s">
        <v>17494</v>
      </c>
      <c r="N1561" t="str">
        <f>LOWER(CONCATENATE(assembly_staff_import[[#This Row],[Last Name]],LEFT(assembly_staff_import[[#This Row],[First Name (no initial)]],1),"@nyassembly.gov"))</f>
        <v>voorheisr@nyassembly.gov</v>
      </c>
      <c r="O1561" t="s">
        <v>6749</v>
      </c>
      <c r="P1561" t="e">
        <f>VLOOKUP(assembly_staff_import[[#This Row],[Full Name]],[3]!PEOPLE_March_20[#Data],1,0)</f>
        <v>#REF!</v>
      </c>
      <c r="Q1561" t="e">
        <f>VLOOKUP(assembly_staff_import[[#This Row],[Full Name]],[3]!Table17[#Data],3,0)</f>
        <v>#REF!</v>
      </c>
      <c r="R1561" t="e">
        <f>VLOOKUP(assembly_staff_import[[#This Row],[Formatted Works for Group]],[3]!Table7[#Data],1,0)</f>
        <v>#REF!</v>
      </c>
      <c r="S1561" t="e">
        <f>IF(assembly_staff_import[[#This Row],[Legislative Staff Type]]="Personal", assembly_staff_import[[#This Row],[Vlookup Works for Group]], assembly_staff_import[[#This Row],[Formatted Works for Group calc]]&amp;", Central Staff Office, Assembly")</f>
        <v>#REF!</v>
      </c>
      <c r="T1561" s="20" t="str">
        <f>TRIM(assembly_staff_import[[#This Row],[NAME_SOURCE_KEY]])</f>
        <v>VOORHEIS, ROBERT J</v>
      </c>
      <c r="U1561" t="s">
        <v>30883</v>
      </c>
      <c r="V1561" t="s">
        <v>30884</v>
      </c>
      <c r="W1561" t="s">
        <v>27576</v>
      </c>
      <c r="Y1561" t="str">
        <f>IF(assembly_staff_import[[#This Row],[Legislative Staff Type]]="Personal", PROPER(TRIM(assembly_staff_import[[#This Row],[Unit First MI via UNIT_SOURCE_KEY]])&amp;" "&amp;assembly_staff_import[[#This Row],[Unit Last via UNIT_SOURCE_KEY]]), PROPER(TRIM(assembly_staff_import[[#This Row],[UNIT NAME_SOURCE_KEY2]])))</f>
        <v>Shelley B. Mayer</v>
      </c>
      <c r="Z1561" t="s">
        <v>30863</v>
      </c>
      <c r="AA1561" t="e">
        <f>VLOOKUP(assembly_staff_import[[#This Row],[Formatted and corrected Works for Group Text]],[3]!Table4[#Data],1,0)</f>
        <v>#REF!</v>
      </c>
      <c r="AB1561" t="e">
        <f>VLOOKUP(assembly_staff_import[[#This Row],[Formatted and corrected Works for Group Text]],[3]!Table5[#Data],2,0)</f>
        <v>#REF!</v>
      </c>
      <c r="AC1561" t="str">
        <f>IF(TRIM(assembly_staff_import[[#This Row],[PUBLIC INFO ADDR_SOURCE_KEY]])="CAPITOL, ALBANY", "Legislative / Capitol Office", "District Office")</f>
        <v>District Office</v>
      </c>
      <c r="AD1561" t="s">
        <v>30864</v>
      </c>
      <c r="AE1561" t="s">
        <v>30865</v>
      </c>
      <c r="AF1561" t="str">
        <f>"B07 "</f>
        <v xml:space="preserve">B07 </v>
      </c>
      <c r="AG1561" t="s">
        <v>30866</v>
      </c>
      <c r="AH1561" t="s">
        <v>30885</v>
      </c>
      <c r="AI1561" t="s">
        <v>23653</v>
      </c>
      <c r="AJ1561" t="s">
        <v>30868</v>
      </c>
    </row>
    <row r="1562" spans="1:36" x14ac:dyDescent="0.2">
      <c r="A1562" t="str">
        <f>TRIM(PROPER((assembly_staff_import[[#This Row],[First MI Name via NAME_SOURCE_KEY TEXT]]&amp;" "&amp;assembly_staff_import[[#This Row],[Last Name via NAME_SOURCE_KEY TEXT]]&amp;" "&amp;assembly_staff_import[[#This Row],[Suffix via NAME_SOURCE_KEY]])))</f>
        <v>Anita L Wilson</v>
      </c>
      <c r="B1562" t="str">
        <f>TRIM(CONCATENATE(TRIM(assembly_staff_import[[#This Row],[Full Name]]), ", ", assembly_staff_import[[#This Row],[Title]]))</f>
        <v>Anita L Wilson, Exec Receptionist</v>
      </c>
      <c r="C1562" t="e">
        <f>assembly_staff_import[[#This Row],[Vlookup_groups]]</f>
        <v>#REF!</v>
      </c>
      <c r="D1562" t="str">
        <f>IF(assembly_staff_import[[#This Row],[Legislative Staff Type]]="Personal",assembly_staff_import[[#This Row],[Formatted Personal Staff Office]],"")</f>
        <v/>
      </c>
      <c r="E1562" t="s">
        <v>65</v>
      </c>
      <c r="F1562" s="19" t="s">
        <v>10913</v>
      </c>
      <c r="G1562" t="s">
        <v>1237</v>
      </c>
      <c r="H1562" t="str">
        <f>TRIM(PROPER((assembly_staff_import[[#This Row],[Last Name via NAME_SOURCE_KEY TEXT]]&amp;" "&amp;assembly_staff_import[[#This Row],[Suffix via NAME_SOURCE_KEY]])))</f>
        <v>Wilson</v>
      </c>
      <c r="I1562" t="str">
        <f>PROPER(assembly_staff_import[[#This Row],[JOB TITLE_SOURCE_KEY]])</f>
        <v xml:space="preserve">Exec Receptionist                          </v>
      </c>
      <c r="J1562" t="s">
        <v>72</v>
      </c>
      <c r="K1562" t="str">
        <f>IF(assembly_staff_import[[#This Row],[Legislative Staff Type]]="Personal",assembly_staff_import[[#This Row],[Vlookup Reports To Person]], "")</f>
        <v/>
      </c>
      <c r="L1562" t="str">
        <f>PROPER(assembly_staff_import[[#This Row],[First MI Name via NAME_SOURCE_KEY TEXT]])</f>
        <v xml:space="preserve"> Anita L</v>
      </c>
      <c r="M1562" t="s">
        <v>15186</v>
      </c>
      <c r="N1562" t="str">
        <f>LOWER(CONCATENATE(assembly_staff_import[[#This Row],[Last Name]],LEFT(assembly_staff_import[[#This Row],[First Name (no initial)]],1),"@nyassembly.gov"))</f>
        <v>wilsona@nyassembly.gov</v>
      </c>
      <c r="O1562" t="s">
        <v>30886</v>
      </c>
      <c r="P1562" t="e">
        <f>VLOOKUP(assembly_staff_import[[#This Row],[Full Name]],[3]!PEOPLE_March_20[#Data],1,0)</f>
        <v>#REF!</v>
      </c>
      <c r="Q1562" t="e">
        <f>VLOOKUP(assembly_staff_import[[#This Row],[Full Name]],[3]!Table17[#Data],3,0)</f>
        <v>#REF!</v>
      </c>
      <c r="R1562" t="e">
        <f>VLOOKUP(assembly_staff_import[[#This Row],[Formatted Works for Group]],[3]!Table7[#Data],1,0)</f>
        <v>#REF!</v>
      </c>
      <c r="S1562" t="str">
        <f>IF(assembly_staff_import[[#This Row],[Legislative Staff Type]]="Personal", assembly_staff_import[[#This Row],[Vlookup Works for Group]], assembly_staff_import[[#This Row],[Formatted Works for Group calc]]&amp;", Central Staff Office, Assembly")</f>
        <v>Speaker Of The Assembly, Central Staff Office, Assembly</v>
      </c>
      <c r="T1562" s="20" t="str">
        <f>TRIM(assembly_staff_import[[#This Row],[NAME_SOURCE_KEY]])</f>
        <v>WILSON, ANITA L</v>
      </c>
      <c r="U1562" t="s">
        <v>30887</v>
      </c>
      <c r="V1562" t="s">
        <v>23591</v>
      </c>
      <c r="W1562" t="s">
        <v>30888</v>
      </c>
      <c r="Y1562" t="str">
        <f>IF(assembly_staff_import[[#This Row],[Legislative Staff Type]]="Personal", PROPER(TRIM(assembly_staff_import[[#This Row],[Unit First MI via UNIT_SOURCE_KEY]])&amp;" "&amp;assembly_staff_import[[#This Row],[Unit Last via UNIT_SOURCE_KEY]]), PROPER(TRIM(assembly_staff_import[[#This Row],[UNIT NAME_SOURCE_KEY2]])))</f>
        <v>Speaker Of The Assembly</v>
      </c>
      <c r="Z1562" t="s">
        <v>30889</v>
      </c>
      <c r="AA1562" t="e">
        <f>VLOOKUP(assembly_staff_import[[#This Row],[Formatted and corrected Works for Group Text]],[3]!Table4[#Data],1,0)</f>
        <v>#REF!</v>
      </c>
      <c r="AB1562" t="e">
        <f>VLOOKUP(assembly_staff_import[[#This Row],[Formatted and corrected Works for Group Text]],[3]!Table5[#Data],2,0)</f>
        <v>#REF!</v>
      </c>
      <c r="AC1562" t="str">
        <f>IF(TRIM(assembly_staff_import[[#This Row],[PUBLIC INFO ADDR_SOURCE_KEY]])="CAPITOL, ALBANY", "Legislative / Capitol Office", "District Office")</f>
        <v>Legislative / Capitol Office</v>
      </c>
      <c r="AD1562" t="s">
        <v>30890</v>
      </c>
      <c r="AF1562" t="str">
        <f t="shared" ref="AF1562:AF1570" si="81">"311 "</f>
        <v xml:space="preserve">311 </v>
      </c>
      <c r="AG1562" t="s">
        <v>30890</v>
      </c>
      <c r="AH1562" t="s">
        <v>30891</v>
      </c>
      <c r="AI1562" t="s">
        <v>28411</v>
      </c>
      <c r="AJ1562" t="s">
        <v>23493</v>
      </c>
    </row>
    <row r="1563" spans="1:36" x14ac:dyDescent="0.2">
      <c r="A1563" t="str">
        <f>TRIM(PROPER((assembly_staff_import[[#This Row],[First MI Name via NAME_SOURCE_KEY TEXT]]&amp;" "&amp;assembly_staff_import[[#This Row],[Last Name via NAME_SOURCE_KEY TEXT]]&amp;" "&amp;assembly_staff_import[[#This Row],[Suffix via NAME_SOURCE_KEY]])))</f>
        <v>Howard R Vargas</v>
      </c>
      <c r="B1563" t="str">
        <f>TRIM(CONCATENATE(TRIM(assembly_staff_import[[#This Row],[Full Name]]), ", ", assembly_staff_import[[#This Row],[Title]]))</f>
        <v>Howard R Vargas, Exec Counsel To Spkr</v>
      </c>
      <c r="C1563" t="e">
        <f>assembly_staff_import[[#This Row],[Vlookup_groups]]</f>
        <v>#REF!</v>
      </c>
      <c r="D1563" t="str">
        <f>IF(assembly_staff_import[[#This Row],[Legislative Staff Type]]="Personal",assembly_staff_import[[#This Row],[Formatted Personal Staff Office]],"")</f>
        <v/>
      </c>
      <c r="E1563" t="s">
        <v>65</v>
      </c>
      <c r="F1563" s="19" t="s">
        <v>10913</v>
      </c>
      <c r="G1563" t="s">
        <v>1237</v>
      </c>
      <c r="H1563" t="str">
        <f>TRIM(PROPER((assembly_staff_import[[#This Row],[Last Name via NAME_SOURCE_KEY TEXT]]&amp;" "&amp;assembly_staff_import[[#This Row],[Suffix via NAME_SOURCE_KEY]])))</f>
        <v>Vargas</v>
      </c>
      <c r="I1563" t="str">
        <f>PROPER(assembly_staff_import[[#This Row],[JOB TITLE_SOURCE_KEY]])</f>
        <v xml:space="preserve">Exec Counsel To Spkr                       </v>
      </c>
      <c r="J1563" t="s">
        <v>72</v>
      </c>
      <c r="K1563" t="str">
        <f>IF(assembly_staff_import[[#This Row],[Legislative Staff Type]]="Personal",assembly_staff_import[[#This Row],[Vlookup Reports To Person]], "")</f>
        <v/>
      </c>
      <c r="L1563" t="str">
        <f>PROPER(assembly_staff_import[[#This Row],[First MI Name via NAME_SOURCE_KEY TEXT]])</f>
        <v xml:space="preserve"> Howard R</v>
      </c>
      <c r="M1563" t="s">
        <v>18133</v>
      </c>
      <c r="N1563" t="str">
        <f>LOWER(CONCATENATE(assembly_staff_import[[#This Row],[Last Name]],LEFT(assembly_staff_import[[#This Row],[First Name (no initial)]],1),"@nyassembly.gov"))</f>
        <v>vargash@nyassembly.gov</v>
      </c>
      <c r="O1563" t="s">
        <v>8600</v>
      </c>
      <c r="P1563" t="e">
        <f>VLOOKUP(assembly_staff_import[[#This Row],[Full Name]],[3]!PEOPLE_March_20[#Data],1,0)</f>
        <v>#REF!</v>
      </c>
      <c r="Q1563" t="e">
        <f>VLOOKUP(assembly_staff_import[[#This Row],[Full Name]],[3]!Table17[#Data],3,0)</f>
        <v>#REF!</v>
      </c>
      <c r="R1563" t="e">
        <f>VLOOKUP(assembly_staff_import[[#This Row],[Formatted Works for Group]],[3]!Table7[#Data],1,0)</f>
        <v>#REF!</v>
      </c>
      <c r="S1563" t="str">
        <f>IF(assembly_staff_import[[#This Row],[Legislative Staff Type]]="Personal", assembly_staff_import[[#This Row],[Vlookup Works for Group]], assembly_staff_import[[#This Row],[Formatted Works for Group calc]]&amp;", Central Staff Office, Assembly")</f>
        <v>Speaker Of The Assembly, Central Staff Office, Assembly</v>
      </c>
      <c r="T1563" s="20" t="str">
        <f>TRIM(assembly_staff_import[[#This Row],[NAME_SOURCE_KEY]])</f>
        <v>VARGAS, HOWARD R</v>
      </c>
      <c r="U1563" t="s">
        <v>30892</v>
      </c>
      <c r="V1563" t="s">
        <v>28511</v>
      </c>
      <c r="W1563" t="s">
        <v>30893</v>
      </c>
      <c r="Y1563" t="str">
        <f>IF(assembly_staff_import[[#This Row],[Legislative Staff Type]]="Personal", PROPER(TRIM(assembly_staff_import[[#This Row],[Unit First MI via UNIT_SOURCE_KEY]])&amp;" "&amp;assembly_staff_import[[#This Row],[Unit Last via UNIT_SOURCE_KEY]]), PROPER(TRIM(assembly_staff_import[[#This Row],[UNIT NAME_SOURCE_KEY2]])))</f>
        <v>Speaker Of The Assembly</v>
      </c>
      <c r="Z1563" t="s">
        <v>30889</v>
      </c>
      <c r="AA1563" t="e">
        <f>VLOOKUP(assembly_staff_import[[#This Row],[Formatted and corrected Works for Group Text]],[3]!Table4[#Data],1,0)</f>
        <v>#REF!</v>
      </c>
      <c r="AB1563" t="e">
        <f>VLOOKUP(assembly_staff_import[[#This Row],[Formatted and corrected Works for Group Text]],[3]!Table5[#Data],2,0)</f>
        <v>#REF!</v>
      </c>
      <c r="AC1563" t="str">
        <f>IF(TRIM(assembly_staff_import[[#This Row],[PUBLIC INFO ADDR_SOURCE_KEY]])="CAPITOL, ALBANY", "Legislative / Capitol Office", "District Office")</f>
        <v>Legislative / Capitol Office</v>
      </c>
      <c r="AD1563" t="s">
        <v>30890</v>
      </c>
      <c r="AF1563" t="str">
        <f t="shared" si="81"/>
        <v xml:space="preserve">311 </v>
      </c>
      <c r="AG1563" t="s">
        <v>30890</v>
      </c>
      <c r="AH1563" t="s">
        <v>30894</v>
      </c>
      <c r="AI1563" t="s">
        <v>30895</v>
      </c>
      <c r="AJ1563" t="s">
        <v>23493</v>
      </c>
    </row>
    <row r="1564" spans="1:36" x14ac:dyDescent="0.2">
      <c r="A1564" t="str">
        <f>TRIM(PROPER((assembly_staff_import[[#This Row],[First MI Name via NAME_SOURCE_KEY TEXT]]&amp;" "&amp;assembly_staff_import[[#This Row],[Last Name via NAME_SOURCE_KEY TEXT]]&amp;" "&amp;assembly_staff_import[[#This Row],[Suffix via NAME_SOURCE_KEY]])))</f>
        <v>Jevonni L Brooks</v>
      </c>
      <c r="B1564" t="str">
        <f>TRIM(CONCATENATE(TRIM(assembly_staff_import[[#This Row],[Full Name]]), ", ", assembly_staff_import[[#This Row],[Title]]))</f>
        <v>Jevonni L Brooks, Chief Of Staff</v>
      </c>
      <c r="C1564" t="e">
        <f>assembly_staff_import[[#This Row],[Vlookup_groups]]</f>
        <v>#REF!</v>
      </c>
      <c r="D1564" t="str">
        <f>IF(assembly_staff_import[[#This Row],[Legislative Staff Type]]="Personal",assembly_staff_import[[#This Row],[Formatted Personal Staff Office]],"")</f>
        <v/>
      </c>
      <c r="E1564" t="s">
        <v>65</v>
      </c>
      <c r="F1564" s="19" t="s">
        <v>10913</v>
      </c>
      <c r="G1564" t="s">
        <v>1237</v>
      </c>
      <c r="H1564" t="str">
        <f>TRIM(PROPER((assembly_staff_import[[#This Row],[Last Name via NAME_SOURCE_KEY TEXT]]&amp;" "&amp;assembly_staff_import[[#This Row],[Suffix via NAME_SOURCE_KEY]])))</f>
        <v>Brooks</v>
      </c>
      <c r="I1564" t="str">
        <f>PROPER(assembly_staff_import[[#This Row],[JOB TITLE_SOURCE_KEY]])</f>
        <v xml:space="preserve">Chief Of Staff                             </v>
      </c>
      <c r="J1564" t="s">
        <v>72</v>
      </c>
      <c r="K1564" t="str">
        <f>IF(assembly_staff_import[[#This Row],[Legislative Staff Type]]="Personal",assembly_staff_import[[#This Row],[Vlookup Reports To Person]], "")</f>
        <v/>
      </c>
      <c r="L1564" t="str">
        <f>PROPER(assembly_staff_import[[#This Row],[First MI Name via NAME_SOURCE_KEY TEXT]])</f>
        <v xml:space="preserve"> Jevonni L</v>
      </c>
      <c r="M1564" t="s">
        <v>18432</v>
      </c>
      <c r="N1564" t="str">
        <f>LOWER(CONCATENATE(assembly_staff_import[[#This Row],[Last Name]],LEFT(assembly_staff_import[[#This Row],[First Name (no initial)]],1),"@nyassembly.gov"))</f>
        <v>brooksj@nyassembly.gov</v>
      </c>
      <c r="O1564" t="s">
        <v>30896</v>
      </c>
      <c r="P1564" t="e">
        <f>VLOOKUP(assembly_staff_import[[#This Row],[Full Name]],[3]!PEOPLE_March_20[#Data],1,0)</f>
        <v>#REF!</v>
      </c>
      <c r="Q1564" t="e">
        <f>VLOOKUP(assembly_staff_import[[#This Row],[Full Name]],[3]!Table17[#Data],3,0)</f>
        <v>#REF!</v>
      </c>
      <c r="R1564" t="e">
        <f>VLOOKUP(assembly_staff_import[[#This Row],[Formatted Works for Group]],[3]!Table7[#Data],1,0)</f>
        <v>#REF!</v>
      </c>
      <c r="S1564" t="str">
        <f>IF(assembly_staff_import[[#This Row],[Legislative Staff Type]]="Personal", assembly_staff_import[[#This Row],[Vlookup Works for Group]], assembly_staff_import[[#This Row],[Formatted Works for Group calc]]&amp;", Central Staff Office, Assembly")</f>
        <v>Speaker Of The Assembly, Central Staff Office, Assembly</v>
      </c>
      <c r="T1564" s="20" t="str">
        <f>TRIM(assembly_staff_import[[#This Row],[NAME_SOURCE_KEY]])</f>
        <v>BROOKS, JEVONNI L</v>
      </c>
      <c r="U1564" t="s">
        <v>30897</v>
      </c>
      <c r="V1564" t="s">
        <v>24866</v>
      </c>
      <c r="W1564" t="s">
        <v>30898</v>
      </c>
      <c r="Y1564" t="str">
        <f>IF(assembly_staff_import[[#This Row],[Legislative Staff Type]]="Personal", PROPER(TRIM(assembly_staff_import[[#This Row],[Unit First MI via UNIT_SOURCE_KEY]])&amp;" "&amp;assembly_staff_import[[#This Row],[Unit Last via UNIT_SOURCE_KEY]]), PROPER(TRIM(assembly_staff_import[[#This Row],[UNIT NAME_SOURCE_KEY2]])))</f>
        <v>Speaker Of The Assembly</v>
      </c>
      <c r="Z1564" t="s">
        <v>30889</v>
      </c>
      <c r="AA1564" t="e">
        <f>VLOOKUP(assembly_staff_import[[#This Row],[Formatted and corrected Works for Group Text]],[3]!Table4[#Data],1,0)</f>
        <v>#REF!</v>
      </c>
      <c r="AB1564" t="e">
        <f>VLOOKUP(assembly_staff_import[[#This Row],[Formatted and corrected Works for Group Text]],[3]!Table5[#Data],2,0)</f>
        <v>#REF!</v>
      </c>
      <c r="AC1564" t="str">
        <f>IF(TRIM(assembly_staff_import[[#This Row],[PUBLIC INFO ADDR_SOURCE_KEY]])="CAPITOL, ALBANY", "Legislative / Capitol Office", "District Office")</f>
        <v>Legislative / Capitol Office</v>
      </c>
      <c r="AD1564" t="s">
        <v>30890</v>
      </c>
      <c r="AF1564" t="str">
        <f t="shared" si="81"/>
        <v xml:space="preserve">311 </v>
      </c>
      <c r="AG1564" t="s">
        <v>30890</v>
      </c>
      <c r="AH1564" t="s">
        <v>30899</v>
      </c>
      <c r="AI1564" t="s">
        <v>23587</v>
      </c>
      <c r="AJ1564" t="s">
        <v>23493</v>
      </c>
    </row>
    <row r="1565" spans="1:36" x14ac:dyDescent="0.2">
      <c r="A1565" t="str">
        <f>TRIM(PROPER((assembly_staff_import[[#This Row],[First MI Name via NAME_SOURCE_KEY TEXT]]&amp;" "&amp;assembly_staff_import[[#This Row],[Last Name via NAME_SOURCE_KEY TEXT]]&amp;" "&amp;assembly_staff_import[[#This Row],[Suffix via NAME_SOURCE_KEY]])))</f>
        <v>Kathleen O'Keefe</v>
      </c>
      <c r="B1565" t="str">
        <f>TRIM(CONCATENATE(TRIM(assembly_staff_import[[#This Row],[Full Name]]), ", ", assembly_staff_import[[#This Row],[Title]]))</f>
        <v>Kathleen O'Keefe, Legis Counsel - Spk</v>
      </c>
      <c r="C1565" t="e">
        <f>assembly_staff_import[[#This Row],[Vlookup_groups]]</f>
        <v>#REF!</v>
      </c>
      <c r="D1565" t="str">
        <f>IF(assembly_staff_import[[#This Row],[Legislative Staff Type]]="Personal",assembly_staff_import[[#This Row],[Formatted Personal Staff Office]],"")</f>
        <v/>
      </c>
      <c r="E1565" t="s">
        <v>65</v>
      </c>
      <c r="F1565" s="19" t="s">
        <v>10913</v>
      </c>
      <c r="G1565" t="s">
        <v>1237</v>
      </c>
      <c r="H1565" t="str">
        <f>TRIM(PROPER((assembly_staff_import[[#This Row],[Last Name via NAME_SOURCE_KEY TEXT]]&amp;" "&amp;assembly_staff_import[[#This Row],[Suffix via NAME_SOURCE_KEY]])))</f>
        <v>O'Keefe</v>
      </c>
      <c r="I1565" t="str">
        <f>PROPER(assembly_staff_import[[#This Row],[JOB TITLE_SOURCE_KEY]])</f>
        <v xml:space="preserve">Legis Counsel - Spk                        </v>
      </c>
      <c r="J1565" t="s">
        <v>72</v>
      </c>
      <c r="K1565" t="str">
        <f>IF(assembly_staff_import[[#This Row],[Legislative Staff Type]]="Personal",assembly_staff_import[[#This Row],[Vlookup Reports To Person]], "")</f>
        <v/>
      </c>
      <c r="L1565" t="str">
        <f>PROPER(assembly_staff_import[[#This Row],[First MI Name via NAME_SOURCE_KEY TEXT]])</f>
        <v xml:space="preserve"> Kathleen</v>
      </c>
      <c r="M1565" t="s">
        <v>18996</v>
      </c>
      <c r="N1565" t="str">
        <f>LOWER(CONCATENATE(assembly_staff_import[[#This Row],[Last Name]],LEFT(assembly_staff_import[[#This Row],[First Name (no initial)]],1),"@nyassembly.gov"))</f>
        <v>o'keefek@nyassembly.gov</v>
      </c>
      <c r="O1565" t="s">
        <v>18998</v>
      </c>
      <c r="P1565" t="e">
        <f>VLOOKUP(assembly_staff_import[[#This Row],[Full Name]],[3]!PEOPLE_March_20[#Data],1,0)</f>
        <v>#REF!</v>
      </c>
      <c r="Q1565" t="e">
        <f>VLOOKUP(assembly_staff_import[[#This Row],[Full Name]],[3]!Table17[#Data],3,0)</f>
        <v>#REF!</v>
      </c>
      <c r="R1565" t="e">
        <f>VLOOKUP(assembly_staff_import[[#This Row],[Formatted Works for Group]],[3]!Table7[#Data],1,0)</f>
        <v>#REF!</v>
      </c>
      <c r="S1565" t="str">
        <f>IF(assembly_staff_import[[#This Row],[Legislative Staff Type]]="Personal", assembly_staff_import[[#This Row],[Vlookup Works for Group]], assembly_staff_import[[#This Row],[Formatted Works for Group calc]]&amp;", Central Staff Office, Assembly")</f>
        <v>Speaker Of The Assembly, Central Staff Office, Assembly</v>
      </c>
      <c r="T1565" s="20" t="str">
        <f>TRIM(assembly_staff_import[[#This Row],[NAME_SOURCE_KEY]])</f>
        <v>O'KEEFE, KATHLEEN</v>
      </c>
      <c r="U1565" t="s">
        <v>30900</v>
      </c>
      <c r="V1565" t="s">
        <v>24323</v>
      </c>
      <c r="W1565" t="s">
        <v>29960</v>
      </c>
      <c r="Y1565" t="str">
        <f>IF(assembly_staff_import[[#This Row],[Legislative Staff Type]]="Personal", PROPER(TRIM(assembly_staff_import[[#This Row],[Unit First MI via UNIT_SOURCE_KEY]])&amp;" "&amp;assembly_staff_import[[#This Row],[Unit Last via UNIT_SOURCE_KEY]]), PROPER(TRIM(assembly_staff_import[[#This Row],[UNIT NAME_SOURCE_KEY2]])))</f>
        <v>Speaker Of The Assembly</v>
      </c>
      <c r="Z1565" t="s">
        <v>30889</v>
      </c>
      <c r="AA1565" t="e">
        <f>VLOOKUP(assembly_staff_import[[#This Row],[Formatted and corrected Works for Group Text]],[3]!Table4[#Data],1,0)</f>
        <v>#REF!</v>
      </c>
      <c r="AB1565" t="e">
        <f>VLOOKUP(assembly_staff_import[[#This Row],[Formatted and corrected Works for Group Text]],[3]!Table5[#Data],2,0)</f>
        <v>#REF!</v>
      </c>
      <c r="AC1565" t="str">
        <f>IF(TRIM(assembly_staff_import[[#This Row],[PUBLIC INFO ADDR_SOURCE_KEY]])="CAPITOL, ALBANY", "Legislative / Capitol Office", "District Office")</f>
        <v>Legislative / Capitol Office</v>
      </c>
      <c r="AD1565" t="s">
        <v>30890</v>
      </c>
      <c r="AF1565" t="str">
        <f t="shared" si="81"/>
        <v xml:space="preserve">311 </v>
      </c>
      <c r="AG1565" t="s">
        <v>30890</v>
      </c>
      <c r="AH1565" t="s">
        <v>30901</v>
      </c>
      <c r="AI1565" t="s">
        <v>30902</v>
      </c>
      <c r="AJ1565" t="s">
        <v>23493</v>
      </c>
    </row>
    <row r="1566" spans="1:36" x14ac:dyDescent="0.2">
      <c r="A1566" t="str">
        <f>TRIM(PROPER((assembly_staff_import[[#This Row],[First MI Name via NAME_SOURCE_KEY TEXT]]&amp;" "&amp;assembly_staff_import[[#This Row],[Last Name via NAME_SOURCE_KEY TEXT]]&amp;" "&amp;assembly_staff_import[[#This Row],[Suffix via NAME_SOURCE_KEY]])))</f>
        <v>Kimberly A Muller</v>
      </c>
      <c r="B1566" t="str">
        <f>TRIM(CONCATENATE(TRIM(assembly_staff_import[[#This Row],[Full Name]]), ", ", assembly_staff_import[[#This Row],[Title]]))</f>
        <v>Kimberly A Muller, Exec Receptionist</v>
      </c>
      <c r="C1566" t="e">
        <f>assembly_staff_import[[#This Row],[Vlookup_groups]]</f>
        <v>#REF!</v>
      </c>
      <c r="D1566" t="str">
        <f>IF(assembly_staff_import[[#This Row],[Legislative Staff Type]]="Personal",assembly_staff_import[[#This Row],[Formatted Personal Staff Office]],"")</f>
        <v/>
      </c>
      <c r="E1566" t="s">
        <v>65</v>
      </c>
      <c r="F1566" s="19" t="s">
        <v>10913</v>
      </c>
      <c r="G1566" t="s">
        <v>1237</v>
      </c>
      <c r="H1566" t="str">
        <f>TRIM(PROPER((assembly_staff_import[[#This Row],[Last Name via NAME_SOURCE_KEY TEXT]]&amp;" "&amp;assembly_staff_import[[#This Row],[Suffix via NAME_SOURCE_KEY]])))</f>
        <v>Muller</v>
      </c>
      <c r="I1566" t="str">
        <f>PROPER(assembly_staff_import[[#This Row],[JOB TITLE_SOURCE_KEY]])</f>
        <v xml:space="preserve">Exec Receptionist                          </v>
      </c>
      <c r="J1566" t="s">
        <v>72</v>
      </c>
      <c r="K1566" t="str">
        <f>IF(assembly_staff_import[[#This Row],[Legislative Staff Type]]="Personal",assembly_staff_import[[#This Row],[Vlookup Reports To Person]], "")</f>
        <v/>
      </c>
      <c r="L1566" t="str">
        <f>PROPER(assembly_staff_import[[#This Row],[First MI Name via NAME_SOURCE_KEY TEXT]])</f>
        <v xml:space="preserve"> Kimberly A</v>
      </c>
      <c r="M1566" t="s">
        <v>12523</v>
      </c>
      <c r="N1566" t="str">
        <f>LOWER(CONCATENATE(assembly_staff_import[[#This Row],[Last Name]],LEFT(assembly_staff_import[[#This Row],[First Name (no initial)]],1),"@nyassembly.gov"))</f>
        <v>mullerk@nyassembly.gov</v>
      </c>
      <c r="O1566" t="s">
        <v>5050</v>
      </c>
      <c r="P1566" t="e">
        <f>VLOOKUP(assembly_staff_import[[#This Row],[Full Name]],[3]!PEOPLE_March_20[#Data],1,0)</f>
        <v>#REF!</v>
      </c>
      <c r="Q1566" t="e">
        <f>VLOOKUP(assembly_staff_import[[#This Row],[Full Name]],[3]!Table17[#Data],3,0)</f>
        <v>#REF!</v>
      </c>
      <c r="R1566" t="e">
        <f>VLOOKUP(assembly_staff_import[[#This Row],[Formatted Works for Group]],[3]!Table7[#Data],1,0)</f>
        <v>#REF!</v>
      </c>
      <c r="S1566" t="str">
        <f>IF(assembly_staff_import[[#This Row],[Legislative Staff Type]]="Personal", assembly_staff_import[[#This Row],[Vlookup Works for Group]], assembly_staff_import[[#This Row],[Formatted Works for Group calc]]&amp;", Central Staff Office, Assembly")</f>
        <v>Speaker Of The Assembly, Central Staff Office, Assembly</v>
      </c>
      <c r="T1566" s="20" t="str">
        <f>TRIM(assembly_staff_import[[#This Row],[NAME_SOURCE_KEY]])</f>
        <v>MULLER, KIMBERLY A</v>
      </c>
      <c r="U1566" t="s">
        <v>30903</v>
      </c>
      <c r="V1566" t="s">
        <v>30904</v>
      </c>
      <c r="W1566" t="s">
        <v>25462</v>
      </c>
      <c r="Y1566" t="str">
        <f>IF(assembly_staff_import[[#This Row],[Legislative Staff Type]]="Personal", PROPER(TRIM(assembly_staff_import[[#This Row],[Unit First MI via UNIT_SOURCE_KEY]])&amp;" "&amp;assembly_staff_import[[#This Row],[Unit Last via UNIT_SOURCE_KEY]]), PROPER(TRIM(assembly_staff_import[[#This Row],[UNIT NAME_SOURCE_KEY2]])))</f>
        <v>Speaker Of The Assembly</v>
      </c>
      <c r="Z1566" t="s">
        <v>30889</v>
      </c>
      <c r="AA1566" t="e">
        <f>VLOOKUP(assembly_staff_import[[#This Row],[Formatted and corrected Works for Group Text]],[3]!Table4[#Data],1,0)</f>
        <v>#REF!</v>
      </c>
      <c r="AB1566" t="e">
        <f>VLOOKUP(assembly_staff_import[[#This Row],[Formatted and corrected Works for Group Text]],[3]!Table5[#Data],2,0)</f>
        <v>#REF!</v>
      </c>
      <c r="AC1566" t="str">
        <f>IF(TRIM(assembly_staff_import[[#This Row],[PUBLIC INFO ADDR_SOURCE_KEY]])="CAPITOL, ALBANY", "Legislative / Capitol Office", "District Office")</f>
        <v>Legislative / Capitol Office</v>
      </c>
      <c r="AD1566" t="s">
        <v>30890</v>
      </c>
      <c r="AF1566" t="str">
        <f t="shared" si="81"/>
        <v xml:space="preserve">311 </v>
      </c>
      <c r="AG1566" t="s">
        <v>30890</v>
      </c>
      <c r="AH1566" t="s">
        <v>30905</v>
      </c>
      <c r="AI1566" t="s">
        <v>28411</v>
      </c>
      <c r="AJ1566" t="s">
        <v>23493</v>
      </c>
    </row>
    <row r="1567" spans="1:36" x14ac:dyDescent="0.2">
      <c r="A1567" t="str">
        <f>TRIM(PROPER((assembly_staff_import[[#This Row],[First MI Name via NAME_SOURCE_KEY TEXT]]&amp;" "&amp;assembly_staff_import[[#This Row],[Last Name via NAME_SOURCE_KEY TEXT]]&amp;" "&amp;assembly_staff_import[[#This Row],[Suffix via NAME_SOURCE_KEY]])))</f>
        <v>Marcus A Salgado</v>
      </c>
      <c r="B1567" t="str">
        <f>TRIM(CONCATENATE(TRIM(assembly_staff_import[[#This Row],[Full Name]]), ", ", assembly_staff_import[[#This Row],[Title]]))</f>
        <v>Marcus A Salgado, Exec Asst To The Spk</v>
      </c>
      <c r="C1567" t="e">
        <f>assembly_staff_import[[#This Row],[Vlookup_groups]]</f>
        <v>#REF!</v>
      </c>
      <c r="D1567" t="str">
        <f>IF(assembly_staff_import[[#This Row],[Legislative Staff Type]]="Personal",assembly_staff_import[[#This Row],[Formatted Personal Staff Office]],"")</f>
        <v/>
      </c>
      <c r="E1567" t="s">
        <v>65</v>
      </c>
      <c r="F1567" s="19" t="s">
        <v>10913</v>
      </c>
      <c r="G1567" t="s">
        <v>1237</v>
      </c>
      <c r="H1567" t="str">
        <f>TRIM(PROPER((assembly_staff_import[[#This Row],[Last Name via NAME_SOURCE_KEY TEXT]]&amp;" "&amp;assembly_staff_import[[#This Row],[Suffix via NAME_SOURCE_KEY]])))</f>
        <v>Salgado</v>
      </c>
      <c r="I1567" t="str">
        <f>PROPER(assembly_staff_import[[#This Row],[JOB TITLE_SOURCE_KEY]])</f>
        <v xml:space="preserve">Exec Asst To The Spk                       </v>
      </c>
      <c r="J1567" t="s">
        <v>72</v>
      </c>
      <c r="K1567" t="str">
        <f>IF(assembly_staff_import[[#This Row],[Legislative Staff Type]]="Personal",assembly_staff_import[[#This Row],[Vlookup Reports To Person]], "")</f>
        <v/>
      </c>
      <c r="L1567" t="str">
        <f>PROPER(assembly_staff_import[[#This Row],[First MI Name via NAME_SOURCE_KEY TEXT]])</f>
        <v xml:space="preserve"> Marcus A</v>
      </c>
      <c r="M1567" t="s">
        <v>18325</v>
      </c>
      <c r="N1567" t="str">
        <f>LOWER(CONCATENATE(assembly_staff_import[[#This Row],[Last Name]],LEFT(assembly_staff_import[[#This Row],[First Name (no initial)]],1),"@nyassembly.gov"))</f>
        <v>salgadom@nyassembly.gov</v>
      </c>
      <c r="O1567" t="s">
        <v>30906</v>
      </c>
      <c r="P1567" t="e">
        <f>VLOOKUP(assembly_staff_import[[#This Row],[Full Name]],[3]!PEOPLE_March_20[#Data],1,0)</f>
        <v>#REF!</v>
      </c>
      <c r="Q1567" t="e">
        <f>VLOOKUP(assembly_staff_import[[#This Row],[Full Name]],[3]!Table17[#Data],3,0)</f>
        <v>#REF!</v>
      </c>
      <c r="R1567" t="e">
        <f>VLOOKUP(assembly_staff_import[[#This Row],[Formatted Works for Group]],[3]!Table7[#Data],1,0)</f>
        <v>#REF!</v>
      </c>
      <c r="S1567" t="str">
        <f>IF(assembly_staff_import[[#This Row],[Legislative Staff Type]]="Personal", assembly_staff_import[[#This Row],[Vlookup Works for Group]], assembly_staff_import[[#This Row],[Formatted Works for Group calc]]&amp;", Central Staff Office, Assembly")</f>
        <v>Speaker Of The Assembly, Central Staff Office, Assembly</v>
      </c>
      <c r="T1567" s="20" t="str">
        <f>TRIM(assembly_staff_import[[#This Row],[NAME_SOURCE_KEY]])</f>
        <v>SALGADO, MARCUS A</v>
      </c>
      <c r="U1567" t="s">
        <v>30907</v>
      </c>
      <c r="V1567" t="s">
        <v>30908</v>
      </c>
      <c r="W1567" t="s">
        <v>30909</v>
      </c>
      <c r="Y1567" t="str">
        <f>IF(assembly_staff_import[[#This Row],[Legislative Staff Type]]="Personal", PROPER(TRIM(assembly_staff_import[[#This Row],[Unit First MI via UNIT_SOURCE_KEY]])&amp;" "&amp;assembly_staff_import[[#This Row],[Unit Last via UNIT_SOURCE_KEY]]), PROPER(TRIM(assembly_staff_import[[#This Row],[UNIT NAME_SOURCE_KEY2]])))</f>
        <v>Speaker Of The Assembly</v>
      </c>
      <c r="Z1567" t="s">
        <v>30889</v>
      </c>
      <c r="AA1567" t="e">
        <f>VLOOKUP(assembly_staff_import[[#This Row],[Formatted and corrected Works for Group Text]],[3]!Table4[#Data],1,0)</f>
        <v>#REF!</v>
      </c>
      <c r="AB1567" t="e">
        <f>VLOOKUP(assembly_staff_import[[#This Row],[Formatted and corrected Works for Group Text]],[3]!Table5[#Data],2,0)</f>
        <v>#REF!</v>
      </c>
      <c r="AC1567" t="str">
        <f>IF(TRIM(assembly_staff_import[[#This Row],[PUBLIC INFO ADDR_SOURCE_KEY]])="CAPITOL, ALBANY", "Legislative / Capitol Office", "District Office")</f>
        <v>District Office</v>
      </c>
      <c r="AD1567" t="s">
        <v>30890</v>
      </c>
      <c r="AF1567" t="str">
        <f t="shared" si="81"/>
        <v xml:space="preserve">311 </v>
      </c>
      <c r="AG1567" t="s">
        <v>30890</v>
      </c>
      <c r="AH1567" t="s">
        <v>30910</v>
      </c>
      <c r="AI1567" t="s">
        <v>30911</v>
      </c>
      <c r="AJ1567" t="s">
        <v>30912</v>
      </c>
    </row>
    <row r="1568" spans="1:36" x14ac:dyDescent="0.2">
      <c r="A1568" t="str">
        <f>TRIM(PROPER((assembly_staff_import[[#This Row],[First MI Name via NAME_SOURCE_KEY TEXT]]&amp;" "&amp;assembly_staff_import[[#This Row],[Last Name via NAME_SOURCE_KEY TEXT]]&amp;" "&amp;assembly_staff_import[[#This Row],[Suffix via NAME_SOURCE_KEY]])))</f>
        <v>Mary T Harris</v>
      </c>
      <c r="B1568" t="str">
        <f>TRIM(CONCATENATE(TRIM(assembly_staff_import[[#This Row],[Full Name]]), ", ", assembly_staff_import[[#This Row],[Title]]))</f>
        <v>Mary T Harris, Admin Assistant</v>
      </c>
      <c r="C1568" t="e">
        <f>assembly_staff_import[[#This Row],[Vlookup_groups]]</f>
        <v>#REF!</v>
      </c>
      <c r="D1568" t="str">
        <f>IF(assembly_staff_import[[#This Row],[Legislative Staff Type]]="Personal",assembly_staff_import[[#This Row],[Formatted Personal Staff Office]],"")</f>
        <v/>
      </c>
      <c r="E1568" t="s">
        <v>65</v>
      </c>
      <c r="F1568" s="19" t="s">
        <v>10913</v>
      </c>
      <c r="G1568" t="s">
        <v>1237</v>
      </c>
      <c r="H1568" t="str">
        <f>TRIM(PROPER((assembly_staff_import[[#This Row],[Last Name via NAME_SOURCE_KEY TEXT]]&amp;" "&amp;assembly_staff_import[[#This Row],[Suffix via NAME_SOURCE_KEY]])))</f>
        <v>Harris</v>
      </c>
      <c r="I1568" t="str">
        <f>PROPER(assembly_staff_import[[#This Row],[JOB TITLE_SOURCE_KEY]])</f>
        <v xml:space="preserve">Admin Assistant                            </v>
      </c>
      <c r="J1568" t="s">
        <v>72</v>
      </c>
      <c r="K1568" t="str">
        <f>IF(assembly_staff_import[[#This Row],[Legislative Staff Type]]="Personal",assembly_staff_import[[#This Row],[Vlookup Reports To Person]], "")</f>
        <v/>
      </c>
      <c r="L1568" t="str">
        <f>PROPER(assembly_staff_import[[#This Row],[First MI Name via NAME_SOURCE_KEY TEXT]])</f>
        <v xml:space="preserve"> Mary T</v>
      </c>
      <c r="M1568" t="s">
        <v>12004</v>
      </c>
      <c r="N1568" t="str">
        <f>LOWER(CONCATENATE(assembly_staff_import[[#This Row],[Last Name]],LEFT(assembly_staff_import[[#This Row],[First Name (no initial)]],1),"@nyassembly.gov"))</f>
        <v>harrism@nyassembly.gov</v>
      </c>
      <c r="O1568" t="s">
        <v>904</v>
      </c>
      <c r="P1568" t="e">
        <f>VLOOKUP(assembly_staff_import[[#This Row],[Full Name]],[3]!PEOPLE_March_20[#Data],1,0)</f>
        <v>#REF!</v>
      </c>
      <c r="Q1568" t="e">
        <f>VLOOKUP(assembly_staff_import[[#This Row],[Full Name]],[3]!Table17[#Data],3,0)</f>
        <v>#REF!</v>
      </c>
      <c r="R1568" t="e">
        <f>VLOOKUP(assembly_staff_import[[#This Row],[Formatted Works for Group]],[3]!Table7[#Data],1,0)</f>
        <v>#REF!</v>
      </c>
      <c r="S1568" t="str">
        <f>IF(assembly_staff_import[[#This Row],[Legislative Staff Type]]="Personal", assembly_staff_import[[#This Row],[Vlookup Works for Group]], assembly_staff_import[[#This Row],[Formatted Works for Group calc]]&amp;", Central Staff Office, Assembly")</f>
        <v>Speaker Of The Assembly, Central Staff Office, Assembly</v>
      </c>
      <c r="T1568" s="20" t="str">
        <f>TRIM(assembly_staff_import[[#This Row],[NAME_SOURCE_KEY]])</f>
        <v>HARRIS, MARY T</v>
      </c>
      <c r="U1568" t="s">
        <v>30913</v>
      </c>
      <c r="V1568" t="s">
        <v>23548</v>
      </c>
      <c r="W1568" t="s">
        <v>30914</v>
      </c>
      <c r="Y1568" t="str">
        <f>IF(assembly_staff_import[[#This Row],[Legislative Staff Type]]="Personal", PROPER(TRIM(assembly_staff_import[[#This Row],[Unit First MI via UNIT_SOURCE_KEY]])&amp;" "&amp;assembly_staff_import[[#This Row],[Unit Last via UNIT_SOURCE_KEY]]), PROPER(TRIM(assembly_staff_import[[#This Row],[UNIT NAME_SOURCE_KEY2]])))</f>
        <v>Speaker Of The Assembly</v>
      </c>
      <c r="Z1568" t="s">
        <v>30889</v>
      </c>
      <c r="AA1568" t="e">
        <f>VLOOKUP(assembly_staff_import[[#This Row],[Formatted and corrected Works for Group Text]],[3]!Table4[#Data],1,0)</f>
        <v>#REF!</v>
      </c>
      <c r="AB1568" t="e">
        <f>VLOOKUP(assembly_staff_import[[#This Row],[Formatted and corrected Works for Group Text]],[3]!Table5[#Data],2,0)</f>
        <v>#REF!</v>
      </c>
      <c r="AC1568" t="str">
        <f>IF(TRIM(assembly_staff_import[[#This Row],[PUBLIC INFO ADDR_SOURCE_KEY]])="CAPITOL, ALBANY", "Legislative / Capitol Office", "District Office")</f>
        <v>Legislative / Capitol Office</v>
      </c>
      <c r="AD1568" t="s">
        <v>30890</v>
      </c>
      <c r="AF1568" t="str">
        <f t="shared" si="81"/>
        <v xml:space="preserve">311 </v>
      </c>
      <c r="AG1568" t="s">
        <v>30890</v>
      </c>
      <c r="AH1568" t="s">
        <v>30915</v>
      </c>
      <c r="AI1568" t="s">
        <v>23568</v>
      </c>
      <c r="AJ1568" t="s">
        <v>23493</v>
      </c>
    </row>
    <row r="1569" spans="1:36" x14ac:dyDescent="0.2">
      <c r="A1569" t="str">
        <f>TRIM(PROPER((assembly_staff_import[[#This Row],[First MI Name via NAME_SOURCE_KEY TEXT]]&amp;" "&amp;assembly_staff_import[[#This Row],[Last Name via NAME_SOURCE_KEY TEXT]]&amp;" "&amp;assembly_staff_import[[#This Row],[Suffix via NAME_SOURCE_KEY]])))</f>
        <v>Mwaka Mauro-Nachilongo</v>
      </c>
      <c r="B1569" t="str">
        <f>TRIM(CONCATENATE(TRIM(assembly_staff_import[[#This Row],[Full Name]]), ", ", assembly_staff_import[[#This Row],[Title]]))</f>
        <v>Mwaka Mauro-Nachilongo, Research Assistant</v>
      </c>
      <c r="C1569" t="e">
        <f>assembly_staff_import[[#This Row],[Vlookup_groups]]</f>
        <v>#REF!</v>
      </c>
      <c r="D1569" t="str">
        <f>IF(assembly_staff_import[[#This Row],[Legislative Staff Type]]="Personal",assembly_staff_import[[#This Row],[Formatted Personal Staff Office]],"")</f>
        <v/>
      </c>
      <c r="E1569" t="s">
        <v>65</v>
      </c>
      <c r="F1569" s="19" t="s">
        <v>10913</v>
      </c>
      <c r="G1569" t="s">
        <v>1237</v>
      </c>
      <c r="H1569" t="str">
        <f>TRIM(PROPER((assembly_staff_import[[#This Row],[Last Name via NAME_SOURCE_KEY TEXT]]&amp;" "&amp;assembly_staff_import[[#This Row],[Suffix via NAME_SOURCE_KEY]])))</f>
        <v>Mauro-Nachilongo</v>
      </c>
      <c r="I1569" t="str">
        <f>PROPER(assembly_staff_import[[#This Row],[JOB TITLE_SOURCE_KEY]])</f>
        <v xml:space="preserve">Research Assistant                         </v>
      </c>
      <c r="J1569" t="s">
        <v>72</v>
      </c>
      <c r="K1569" t="str">
        <f>IF(assembly_staff_import[[#This Row],[Legislative Staff Type]]="Personal",assembly_staff_import[[#This Row],[Vlookup Reports To Person]], "")</f>
        <v/>
      </c>
      <c r="L1569" t="str">
        <f>PROPER(assembly_staff_import[[#This Row],[First MI Name via NAME_SOURCE_KEY TEXT]])</f>
        <v xml:space="preserve"> Mwaka</v>
      </c>
      <c r="M1569" t="s">
        <v>11935</v>
      </c>
      <c r="N1569" t="str">
        <f>LOWER(CONCATENATE(assembly_staff_import[[#This Row],[Last Name]],LEFT(assembly_staff_import[[#This Row],[First Name (no initial)]],1),"@nyassembly.gov"))</f>
        <v>mauro-nachilongom@nyassembly.gov</v>
      </c>
      <c r="O1569" t="s">
        <v>11937</v>
      </c>
      <c r="P1569" t="e">
        <f>VLOOKUP(assembly_staff_import[[#This Row],[Full Name]],[3]!PEOPLE_March_20[#Data],1,0)</f>
        <v>#REF!</v>
      </c>
      <c r="Q1569" t="e">
        <f>VLOOKUP(assembly_staff_import[[#This Row],[Full Name]],[3]!Table17[#Data],3,0)</f>
        <v>#REF!</v>
      </c>
      <c r="R1569" t="e">
        <f>VLOOKUP(assembly_staff_import[[#This Row],[Formatted Works for Group]],[3]!Table7[#Data],1,0)</f>
        <v>#REF!</v>
      </c>
      <c r="S1569" t="str">
        <f>IF(assembly_staff_import[[#This Row],[Legislative Staff Type]]="Personal", assembly_staff_import[[#This Row],[Vlookup Works for Group]], assembly_staff_import[[#This Row],[Formatted Works for Group calc]]&amp;", Central Staff Office, Assembly")</f>
        <v>Speaker Of The Assembly, Central Staff Office, Assembly</v>
      </c>
      <c r="T1569" s="20" t="str">
        <f>TRIM(assembly_staff_import[[#This Row],[NAME_SOURCE_KEY]])</f>
        <v>MAURO-NACHILONGO, MWAKA</v>
      </c>
      <c r="U1569" t="s">
        <v>30916</v>
      </c>
      <c r="V1569" t="s">
        <v>30917</v>
      </c>
      <c r="W1569" t="s">
        <v>30918</v>
      </c>
      <c r="Y1569" t="str">
        <f>IF(assembly_staff_import[[#This Row],[Legislative Staff Type]]="Personal", PROPER(TRIM(assembly_staff_import[[#This Row],[Unit First MI via UNIT_SOURCE_KEY]])&amp;" "&amp;assembly_staff_import[[#This Row],[Unit Last via UNIT_SOURCE_KEY]]), PROPER(TRIM(assembly_staff_import[[#This Row],[UNIT NAME_SOURCE_KEY2]])))</f>
        <v>Speaker Of The Assembly</v>
      </c>
      <c r="Z1569" t="s">
        <v>30889</v>
      </c>
      <c r="AA1569" t="e">
        <f>VLOOKUP(assembly_staff_import[[#This Row],[Formatted and corrected Works for Group Text]],[3]!Table4[#Data],1,0)</f>
        <v>#REF!</v>
      </c>
      <c r="AB1569" t="e">
        <f>VLOOKUP(assembly_staff_import[[#This Row],[Formatted and corrected Works for Group Text]],[3]!Table5[#Data],2,0)</f>
        <v>#REF!</v>
      </c>
      <c r="AC1569" t="str">
        <f>IF(TRIM(assembly_staff_import[[#This Row],[PUBLIC INFO ADDR_SOURCE_KEY]])="CAPITOL, ALBANY", "Legislative / Capitol Office", "District Office")</f>
        <v>Legislative / Capitol Office</v>
      </c>
      <c r="AD1569" t="s">
        <v>30890</v>
      </c>
      <c r="AF1569" t="str">
        <f t="shared" si="81"/>
        <v xml:space="preserve">311 </v>
      </c>
      <c r="AG1569" t="s">
        <v>30890</v>
      </c>
      <c r="AH1569" t="s">
        <v>30919</v>
      </c>
      <c r="AI1569" t="s">
        <v>24171</v>
      </c>
      <c r="AJ1569" t="s">
        <v>23493</v>
      </c>
    </row>
    <row r="1570" spans="1:36" x14ac:dyDescent="0.2">
      <c r="A1570" t="str">
        <f>TRIM(PROPER((assembly_staff_import[[#This Row],[First MI Name via NAME_SOURCE_KEY TEXT]]&amp;" "&amp;assembly_staff_import[[#This Row],[Last Name via NAME_SOURCE_KEY TEXT]]&amp;" "&amp;assembly_staff_import[[#This Row],[Suffix via NAME_SOURCE_KEY]])))</f>
        <v>Paul T Upton</v>
      </c>
      <c r="B1570" t="str">
        <f>TRIM(CONCATENATE(TRIM(assembly_staff_import[[#This Row],[Full Name]]), ", ", assembly_staff_import[[#This Row],[Title]]))</f>
        <v>Paul T Upton, Dep Chief Of Staff</v>
      </c>
      <c r="C1570" t="e">
        <f>assembly_staff_import[[#This Row],[Vlookup_groups]]</f>
        <v>#REF!</v>
      </c>
      <c r="D1570" t="str">
        <f>IF(assembly_staff_import[[#This Row],[Legislative Staff Type]]="Personal",assembly_staff_import[[#This Row],[Formatted Personal Staff Office]],"")</f>
        <v/>
      </c>
      <c r="E1570" t="s">
        <v>65</v>
      </c>
      <c r="F1570" s="19" t="s">
        <v>10913</v>
      </c>
      <c r="G1570" t="s">
        <v>1237</v>
      </c>
      <c r="H1570" t="str">
        <f>TRIM(PROPER((assembly_staff_import[[#This Row],[Last Name via NAME_SOURCE_KEY TEXT]]&amp;" "&amp;assembly_staff_import[[#This Row],[Suffix via NAME_SOURCE_KEY]])))</f>
        <v>Upton</v>
      </c>
      <c r="I1570" t="str">
        <f>PROPER(assembly_staff_import[[#This Row],[JOB TITLE_SOURCE_KEY]])</f>
        <v xml:space="preserve">Dep Chief Of Staff                         </v>
      </c>
      <c r="J1570" t="s">
        <v>72</v>
      </c>
      <c r="K1570" t="str">
        <f>IF(assembly_staff_import[[#This Row],[Legislative Staff Type]]="Personal",assembly_staff_import[[#This Row],[Vlookup Reports To Person]], "")</f>
        <v/>
      </c>
      <c r="L1570" t="str">
        <f>PROPER(assembly_staff_import[[#This Row],[First MI Name via NAME_SOURCE_KEY TEXT]])</f>
        <v xml:space="preserve"> Paul T</v>
      </c>
      <c r="M1570" t="s">
        <v>18139</v>
      </c>
      <c r="N1570" t="str">
        <f>LOWER(CONCATENATE(assembly_staff_import[[#This Row],[Last Name]],LEFT(assembly_staff_import[[#This Row],[First Name (no initial)]],1),"@nyassembly.gov"))</f>
        <v>uptonp@nyassembly.gov</v>
      </c>
      <c r="O1570" t="s">
        <v>7216</v>
      </c>
      <c r="P1570" t="e">
        <f>VLOOKUP(assembly_staff_import[[#This Row],[Full Name]],[3]!PEOPLE_March_20[#Data],1,0)</f>
        <v>#REF!</v>
      </c>
      <c r="Q1570" t="e">
        <f>VLOOKUP(assembly_staff_import[[#This Row],[Full Name]],[3]!Table17[#Data],3,0)</f>
        <v>#REF!</v>
      </c>
      <c r="R1570" t="e">
        <f>VLOOKUP(assembly_staff_import[[#This Row],[Formatted Works for Group]],[3]!Table7[#Data],1,0)</f>
        <v>#REF!</v>
      </c>
      <c r="S1570" t="str">
        <f>IF(assembly_staff_import[[#This Row],[Legislative Staff Type]]="Personal", assembly_staff_import[[#This Row],[Vlookup Works for Group]], assembly_staff_import[[#This Row],[Formatted Works for Group calc]]&amp;", Central Staff Office, Assembly")</f>
        <v>Speaker Of The Assembly, Central Staff Office, Assembly</v>
      </c>
      <c r="T1570" s="20" t="str">
        <f>TRIM(assembly_staff_import[[#This Row],[NAME_SOURCE_KEY]])</f>
        <v>UPTON, PAUL T</v>
      </c>
      <c r="U1570" t="s">
        <v>30920</v>
      </c>
      <c r="V1570" t="s">
        <v>29699</v>
      </c>
      <c r="W1570" t="s">
        <v>30921</v>
      </c>
      <c r="Y1570" t="str">
        <f>IF(assembly_staff_import[[#This Row],[Legislative Staff Type]]="Personal", PROPER(TRIM(assembly_staff_import[[#This Row],[Unit First MI via UNIT_SOURCE_KEY]])&amp;" "&amp;assembly_staff_import[[#This Row],[Unit Last via UNIT_SOURCE_KEY]]), PROPER(TRIM(assembly_staff_import[[#This Row],[UNIT NAME_SOURCE_KEY2]])))</f>
        <v>Speaker Of The Assembly</v>
      </c>
      <c r="Z1570" t="s">
        <v>30889</v>
      </c>
      <c r="AA1570" t="e">
        <f>VLOOKUP(assembly_staff_import[[#This Row],[Formatted and corrected Works for Group Text]],[3]!Table4[#Data],1,0)</f>
        <v>#REF!</v>
      </c>
      <c r="AB1570" t="e">
        <f>VLOOKUP(assembly_staff_import[[#This Row],[Formatted and corrected Works for Group Text]],[3]!Table5[#Data],2,0)</f>
        <v>#REF!</v>
      </c>
      <c r="AC1570" t="str">
        <f>IF(TRIM(assembly_staff_import[[#This Row],[PUBLIC INFO ADDR_SOURCE_KEY]])="CAPITOL, ALBANY", "Legislative / Capitol Office", "District Office")</f>
        <v>Legislative / Capitol Office</v>
      </c>
      <c r="AD1570" t="s">
        <v>30890</v>
      </c>
      <c r="AF1570" t="str">
        <f t="shared" si="81"/>
        <v xml:space="preserve">311 </v>
      </c>
      <c r="AG1570" t="s">
        <v>30890</v>
      </c>
      <c r="AH1570" t="s">
        <v>30922</v>
      </c>
      <c r="AI1570" t="s">
        <v>23776</v>
      </c>
      <c r="AJ1570" t="s">
        <v>23493</v>
      </c>
    </row>
    <row r="1571" spans="1:36" x14ac:dyDescent="0.2">
      <c r="A1571" t="str">
        <f>TRIM(PROPER((assembly_staff_import[[#This Row],[First MI Name via NAME_SOURCE_KEY TEXT]]&amp;" "&amp;assembly_staff_import[[#This Row],[Last Name via NAME_SOURCE_KEY TEXT]]&amp;" "&amp;assembly_staff_import[[#This Row],[Suffix via NAME_SOURCE_KEY]])))</f>
        <v>Brenda Pestillo</v>
      </c>
      <c r="B1571" t="str">
        <f>TRIM(CONCATENATE(TRIM(assembly_staff_import[[#This Row],[Full Name]]), ", ", assembly_staff_import[[#This Row],[Title]]))</f>
        <v>Brenda Pestillo, Sr Ed Writer</v>
      </c>
      <c r="C1571" t="e">
        <f>assembly_staff_import[[#This Row],[Vlookup_groups]]</f>
        <v>#REF!</v>
      </c>
      <c r="D1571" t="str">
        <f>IF(assembly_staff_import[[#This Row],[Legislative Staff Type]]="Personal",assembly_staff_import[[#This Row],[Formatted Personal Staff Office]],"")</f>
        <v/>
      </c>
      <c r="E1571" t="s">
        <v>65</v>
      </c>
      <c r="F1571" s="19" t="s">
        <v>10913</v>
      </c>
      <c r="G1571" t="s">
        <v>1237</v>
      </c>
      <c r="H1571" t="str">
        <f>TRIM(PROPER((assembly_staff_import[[#This Row],[Last Name via NAME_SOURCE_KEY TEXT]]&amp;" "&amp;assembly_staff_import[[#This Row],[Suffix via NAME_SOURCE_KEY]])))</f>
        <v>Pestillo</v>
      </c>
      <c r="I1571" t="str">
        <f>PROPER(assembly_staff_import[[#This Row],[JOB TITLE_SOURCE_KEY]])</f>
        <v xml:space="preserve">Sr Ed Writer                               </v>
      </c>
      <c r="J1571" t="s">
        <v>72</v>
      </c>
      <c r="K1571" t="str">
        <f>IF(assembly_staff_import[[#This Row],[Legislative Staff Type]]="Personal",assembly_staff_import[[#This Row],[Vlookup Reports To Person]], "")</f>
        <v/>
      </c>
      <c r="L1571" t="str">
        <f>PROPER(assembly_staff_import[[#This Row],[First MI Name via NAME_SOURCE_KEY TEXT]])</f>
        <v xml:space="preserve"> Brenda</v>
      </c>
      <c r="M1571" t="s">
        <v>23336</v>
      </c>
      <c r="N1571" t="str">
        <f>LOWER(CONCATENATE(assembly_staff_import[[#This Row],[Last Name]],LEFT(assembly_staff_import[[#This Row],[First Name (no initial)]],1),"@nyassembly.gov"))</f>
        <v>pestillob@nyassembly.gov</v>
      </c>
      <c r="O1571" t="s">
        <v>23339</v>
      </c>
      <c r="P1571" t="e">
        <f>VLOOKUP(assembly_staff_import[[#This Row],[Full Name]],[3]!PEOPLE_March_20[#Data],1,0)</f>
        <v>#REF!</v>
      </c>
      <c r="Q1571" t="e">
        <f>VLOOKUP(assembly_staff_import[[#This Row],[Full Name]],[3]!Table17[#Data],3,0)</f>
        <v>#REF!</v>
      </c>
      <c r="R1571" t="e">
        <f>VLOOKUP(assembly_staff_import[[#This Row],[Formatted Works for Group]],[3]!Table7[#Data],1,0)</f>
        <v>#REF!</v>
      </c>
      <c r="S1571" t="str">
        <f>IF(assembly_staff_import[[#This Row],[Legislative Staff Type]]="Personal", assembly_staff_import[[#This Row],[Vlookup Works for Group]], assembly_staff_import[[#This Row],[Formatted Works for Group calc]]&amp;", Central Staff Office, Assembly")</f>
        <v>Speaker'S Correspondence, Central Staff Office, Assembly</v>
      </c>
      <c r="T1571" s="20" t="str">
        <f>TRIM(assembly_staff_import[[#This Row],[NAME_SOURCE_KEY]])</f>
        <v>PESTILLO, BRENDA</v>
      </c>
      <c r="U1571" t="s">
        <v>30923</v>
      </c>
      <c r="V1571" t="s">
        <v>30924</v>
      </c>
      <c r="W1571" t="s">
        <v>30925</v>
      </c>
      <c r="Y1571" t="str">
        <f>IF(assembly_staff_import[[#This Row],[Legislative Staff Type]]="Personal", PROPER(TRIM(assembly_staff_import[[#This Row],[Unit First MI via UNIT_SOURCE_KEY]])&amp;" "&amp;assembly_staff_import[[#This Row],[Unit Last via UNIT_SOURCE_KEY]]), PROPER(TRIM(assembly_staff_import[[#This Row],[UNIT NAME_SOURCE_KEY2]])))</f>
        <v>Speaker'S Correspondence</v>
      </c>
      <c r="Z1571" t="s">
        <v>30926</v>
      </c>
      <c r="AA1571" t="e">
        <f>VLOOKUP(assembly_staff_import[[#This Row],[Formatted and corrected Works for Group Text]],[3]!Table4[#Data],1,0)</f>
        <v>#REF!</v>
      </c>
      <c r="AB1571" t="e">
        <f>VLOOKUP(assembly_staff_import[[#This Row],[Formatted and corrected Works for Group Text]],[3]!Table5[#Data],2,0)</f>
        <v>#REF!</v>
      </c>
      <c r="AC1571" t="str">
        <f>IF(TRIM(assembly_staff_import[[#This Row],[PUBLIC INFO ADDR_SOURCE_KEY]])="CAPITOL, ALBANY", "Legislative / Capitol Office", "District Office")</f>
        <v>Legislative / Capitol Office</v>
      </c>
      <c r="AD1571" t="s">
        <v>30927</v>
      </c>
      <c r="AF1571" t="str">
        <f t="shared" ref="AF1571:AF1576" si="82">"360 "</f>
        <v xml:space="preserve">360 </v>
      </c>
      <c r="AG1571" t="s">
        <v>30927</v>
      </c>
      <c r="AH1571" t="s">
        <v>30928</v>
      </c>
      <c r="AI1571" t="s">
        <v>29757</v>
      </c>
      <c r="AJ1571" t="s">
        <v>23493</v>
      </c>
    </row>
    <row r="1572" spans="1:36" x14ac:dyDescent="0.2">
      <c r="A1572" t="str">
        <f>TRIM(PROPER((assembly_staff_import[[#This Row],[First MI Name via NAME_SOURCE_KEY TEXT]]&amp;" "&amp;assembly_staff_import[[#This Row],[Last Name via NAME_SOURCE_KEY TEXT]]&amp;" "&amp;assembly_staff_import[[#This Row],[Suffix via NAME_SOURCE_KEY]])))</f>
        <v>Courtney L Jones</v>
      </c>
      <c r="B1572" t="str">
        <f>TRIM(CONCATENATE(TRIM(assembly_staff_import[[#This Row],[Full Name]]), ", ", assembly_staff_import[[#This Row],[Title]]))</f>
        <v>Courtney L Jones, Correspondence Asst</v>
      </c>
      <c r="C1572" t="e">
        <f>assembly_staff_import[[#This Row],[Vlookup_groups]]</f>
        <v>#REF!</v>
      </c>
      <c r="D1572" t="str">
        <f>IF(assembly_staff_import[[#This Row],[Legislative Staff Type]]="Personal",assembly_staff_import[[#This Row],[Formatted Personal Staff Office]],"")</f>
        <v/>
      </c>
      <c r="E1572" t="s">
        <v>65</v>
      </c>
      <c r="F1572" s="19" t="s">
        <v>10913</v>
      </c>
      <c r="G1572" t="s">
        <v>1237</v>
      </c>
      <c r="H1572" t="str">
        <f>TRIM(PROPER((assembly_staff_import[[#This Row],[Last Name via NAME_SOURCE_KEY TEXT]]&amp;" "&amp;assembly_staff_import[[#This Row],[Suffix via NAME_SOURCE_KEY]])))</f>
        <v>Jones</v>
      </c>
      <c r="I1572" t="str">
        <f>PROPER(assembly_staff_import[[#This Row],[JOB TITLE_SOURCE_KEY]])</f>
        <v xml:space="preserve">Correspondence Asst                        </v>
      </c>
      <c r="J1572" t="s">
        <v>72</v>
      </c>
      <c r="K1572" t="str">
        <f>IF(assembly_staff_import[[#This Row],[Legislative Staff Type]]="Personal",assembly_staff_import[[#This Row],[Vlookup Reports To Person]], "")</f>
        <v/>
      </c>
      <c r="L1572" t="str">
        <f>PROPER(assembly_staff_import[[#This Row],[First MI Name via NAME_SOURCE_KEY TEXT]])</f>
        <v xml:space="preserve"> Courtney L</v>
      </c>
      <c r="M1572" t="s">
        <v>23343</v>
      </c>
      <c r="N1572" t="str">
        <f>LOWER(CONCATENATE(assembly_staff_import[[#This Row],[Last Name]],LEFT(assembly_staff_import[[#This Row],[First Name (no initial)]],1),"@nyassembly.gov"))</f>
        <v>jonesc@nyassembly.gov</v>
      </c>
      <c r="O1572" t="s">
        <v>30369</v>
      </c>
      <c r="P1572" t="e">
        <f>VLOOKUP(assembly_staff_import[[#This Row],[Full Name]],[3]!PEOPLE_March_20[#Data],1,0)</f>
        <v>#REF!</v>
      </c>
      <c r="Q1572" t="e">
        <f>VLOOKUP(assembly_staff_import[[#This Row],[Full Name]],[3]!Table17[#Data],3,0)</f>
        <v>#REF!</v>
      </c>
      <c r="R1572" t="e">
        <f>VLOOKUP(assembly_staff_import[[#This Row],[Formatted Works for Group]],[3]!Table7[#Data],1,0)</f>
        <v>#REF!</v>
      </c>
      <c r="S1572" t="str">
        <f>IF(assembly_staff_import[[#This Row],[Legislative Staff Type]]="Personal", assembly_staff_import[[#This Row],[Vlookup Works for Group]], assembly_staff_import[[#This Row],[Formatted Works for Group calc]]&amp;", Central Staff Office, Assembly")</f>
        <v>Speaker'S Correspondence, Central Staff Office, Assembly</v>
      </c>
      <c r="T1572" s="20" t="str">
        <f>TRIM(assembly_staff_import[[#This Row],[NAME_SOURCE_KEY]])</f>
        <v>JONES, COURTNEY L</v>
      </c>
      <c r="U1572" t="s">
        <v>30929</v>
      </c>
      <c r="V1572" t="s">
        <v>25493</v>
      </c>
      <c r="W1572" t="s">
        <v>30930</v>
      </c>
      <c r="Y1572" t="str">
        <f>IF(assembly_staff_import[[#This Row],[Legislative Staff Type]]="Personal", PROPER(TRIM(assembly_staff_import[[#This Row],[Unit First MI via UNIT_SOURCE_KEY]])&amp;" "&amp;assembly_staff_import[[#This Row],[Unit Last via UNIT_SOURCE_KEY]]), PROPER(TRIM(assembly_staff_import[[#This Row],[UNIT NAME_SOURCE_KEY2]])))</f>
        <v>Speaker'S Correspondence</v>
      </c>
      <c r="Z1572" t="s">
        <v>30926</v>
      </c>
      <c r="AA1572" t="e">
        <f>VLOOKUP(assembly_staff_import[[#This Row],[Formatted and corrected Works for Group Text]],[3]!Table4[#Data],1,0)</f>
        <v>#REF!</v>
      </c>
      <c r="AB1572" t="e">
        <f>VLOOKUP(assembly_staff_import[[#This Row],[Formatted and corrected Works for Group Text]],[3]!Table5[#Data],2,0)</f>
        <v>#REF!</v>
      </c>
      <c r="AC1572" t="str">
        <f>IF(TRIM(assembly_staff_import[[#This Row],[PUBLIC INFO ADDR_SOURCE_KEY]])="CAPITOL, ALBANY", "Legislative / Capitol Office", "District Office")</f>
        <v>Legislative / Capitol Office</v>
      </c>
      <c r="AD1572" t="s">
        <v>30927</v>
      </c>
      <c r="AF1572" t="str">
        <f t="shared" si="82"/>
        <v xml:space="preserve">360 </v>
      </c>
      <c r="AG1572" t="s">
        <v>30927</v>
      </c>
      <c r="AH1572" t="s">
        <v>30931</v>
      </c>
      <c r="AI1572" t="s">
        <v>30932</v>
      </c>
      <c r="AJ1572" t="s">
        <v>23493</v>
      </c>
    </row>
    <row r="1573" spans="1:36" x14ac:dyDescent="0.2">
      <c r="A1573" t="str">
        <f>TRIM(PROPER((assembly_staff_import[[#This Row],[First MI Name via NAME_SOURCE_KEY TEXT]]&amp;" "&amp;assembly_staff_import[[#This Row],[Last Name via NAME_SOURCE_KEY TEXT]]&amp;" "&amp;assembly_staff_import[[#This Row],[Suffix via NAME_SOURCE_KEY]])))</f>
        <v>Kevin D Hogan</v>
      </c>
      <c r="B1573" t="str">
        <f>TRIM(CONCATENATE(TRIM(assembly_staff_import[[#This Row],[Full Name]]), ", ", assembly_staff_import[[#This Row],[Title]]))</f>
        <v>Kevin D Hogan, Dir Speaker'S Corres</v>
      </c>
      <c r="C1573" t="e">
        <f>assembly_staff_import[[#This Row],[Vlookup_groups]]</f>
        <v>#REF!</v>
      </c>
      <c r="D1573" t="str">
        <f>IF(assembly_staff_import[[#This Row],[Legislative Staff Type]]="Personal",assembly_staff_import[[#This Row],[Formatted Personal Staff Office]],"")</f>
        <v/>
      </c>
      <c r="E1573" t="s">
        <v>65</v>
      </c>
      <c r="F1573" s="19" t="s">
        <v>10913</v>
      </c>
      <c r="G1573" t="s">
        <v>1237</v>
      </c>
      <c r="H1573" t="str">
        <f>TRIM(PROPER((assembly_staff_import[[#This Row],[Last Name via NAME_SOURCE_KEY TEXT]]&amp;" "&amp;assembly_staff_import[[#This Row],[Suffix via NAME_SOURCE_KEY]])))</f>
        <v>Hogan</v>
      </c>
      <c r="I1573" t="str">
        <f>PROPER(assembly_staff_import[[#This Row],[JOB TITLE_SOURCE_KEY]])</f>
        <v xml:space="preserve">Dir Speaker'S Corres                       </v>
      </c>
      <c r="J1573" t="s">
        <v>72</v>
      </c>
      <c r="K1573" t="str">
        <f>IF(assembly_staff_import[[#This Row],[Legislative Staff Type]]="Personal",assembly_staff_import[[#This Row],[Vlookup Reports To Person]], "")</f>
        <v/>
      </c>
      <c r="L1573" t="str">
        <f>PROPER(assembly_staff_import[[#This Row],[First MI Name via NAME_SOURCE_KEY TEXT]])</f>
        <v xml:space="preserve"> Kevin D</v>
      </c>
      <c r="M1573" t="s">
        <v>23350</v>
      </c>
      <c r="N1573" t="str">
        <f>LOWER(CONCATENATE(assembly_staff_import[[#This Row],[Last Name]],LEFT(assembly_staff_import[[#This Row],[First Name (no initial)]],1),"@nyassembly.gov"))</f>
        <v>hogank@nyassembly.gov</v>
      </c>
      <c r="O1573" t="s">
        <v>4893</v>
      </c>
      <c r="P1573" t="e">
        <f>VLOOKUP(assembly_staff_import[[#This Row],[Full Name]],[3]!PEOPLE_March_20[#Data],1,0)</f>
        <v>#REF!</v>
      </c>
      <c r="Q1573" t="e">
        <f>VLOOKUP(assembly_staff_import[[#This Row],[Full Name]],[3]!Table17[#Data],3,0)</f>
        <v>#REF!</v>
      </c>
      <c r="R1573" t="e">
        <f>VLOOKUP(assembly_staff_import[[#This Row],[Formatted Works for Group]],[3]!Table7[#Data],1,0)</f>
        <v>#REF!</v>
      </c>
      <c r="S1573" t="str">
        <f>IF(assembly_staff_import[[#This Row],[Legislative Staff Type]]="Personal", assembly_staff_import[[#This Row],[Vlookup Works for Group]], assembly_staff_import[[#This Row],[Formatted Works for Group calc]]&amp;", Central Staff Office, Assembly")</f>
        <v>Speaker'S Correspondence, Central Staff Office, Assembly</v>
      </c>
      <c r="T1573" s="20" t="str">
        <f>TRIM(assembly_staff_import[[#This Row],[NAME_SOURCE_KEY]])</f>
        <v>HOGAN, KEVIN D</v>
      </c>
      <c r="U1573" t="s">
        <v>30933</v>
      </c>
      <c r="V1573" t="s">
        <v>25088</v>
      </c>
      <c r="W1573" t="s">
        <v>30934</v>
      </c>
      <c r="Y1573" t="str">
        <f>IF(assembly_staff_import[[#This Row],[Legislative Staff Type]]="Personal", PROPER(TRIM(assembly_staff_import[[#This Row],[Unit First MI via UNIT_SOURCE_KEY]])&amp;" "&amp;assembly_staff_import[[#This Row],[Unit Last via UNIT_SOURCE_KEY]]), PROPER(TRIM(assembly_staff_import[[#This Row],[UNIT NAME_SOURCE_KEY2]])))</f>
        <v>Speaker'S Correspondence</v>
      </c>
      <c r="Z1573" t="s">
        <v>30926</v>
      </c>
      <c r="AA1573" t="e">
        <f>VLOOKUP(assembly_staff_import[[#This Row],[Formatted and corrected Works for Group Text]],[3]!Table4[#Data],1,0)</f>
        <v>#REF!</v>
      </c>
      <c r="AB1573" t="e">
        <f>VLOOKUP(assembly_staff_import[[#This Row],[Formatted and corrected Works for Group Text]],[3]!Table5[#Data],2,0)</f>
        <v>#REF!</v>
      </c>
      <c r="AC1573" t="str">
        <f>IF(TRIM(assembly_staff_import[[#This Row],[PUBLIC INFO ADDR_SOURCE_KEY]])="CAPITOL, ALBANY", "Legislative / Capitol Office", "District Office")</f>
        <v>Legislative / Capitol Office</v>
      </c>
      <c r="AD1573" t="s">
        <v>30927</v>
      </c>
      <c r="AF1573" t="str">
        <f t="shared" si="82"/>
        <v xml:space="preserve">360 </v>
      </c>
      <c r="AG1573" t="s">
        <v>30927</v>
      </c>
      <c r="AH1573" t="s">
        <v>30935</v>
      </c>
      <c r="AI1573" t="s">
        <v>30936</v>
      </c>
      <c r="AJ1573" t="s">
        <v>23493</v>
      </c>
    </row>
    <row r="1574" spans="1:36" x14ac:dyDescent="0.2">
      <c r="A1574" t="str">
        <f>TRIM(PROPER((assembly_staff_import[[#This Row],[First MI Name via NAME_SOURCE_KEY TEXT]]&amp;" "&amp;assembly_staff_import[[#This Row],[Last Name via NAME_SOURCE_KEY TEXT]]&amp;" "&amp;assembly_staff_import[[#This Row],[Suffix via NAME_SOURCE_KEY]])))</f>
        <v>Leslie P Chaplin</v>
      </c>
      <c r="B1574" t="str">
        <f>TRIM(CONCATENATE(TRIM(assembly_staff_import[[#This Row],[Full Name]]), ", ", assembly_staff_import[[#This Row],[Title]]))</f>
        <v>Leslie P Chaplin, Admin Assistant</v>
      </c>
      <c r="C1574" t="e">
        <f>assembly_staff_import[[#This Row],[Vlookup_groups]]</f>
        <v>#REF!</v>
      </c>
      <c r="D1574" t="str">
        <f>IF(assembly_staff_import[[#This Row],[Legislative Staff Type]]="Personal",assembly_staff_import[[#This Row],[Formatted Personal Staff Office]],"")</f>
        <v/>
      </c>
      <c r="E1574" t="s">
        <v>65</v>
      </c>
      <c r="F1574" s="19" t="s">
        <v>10913</v>
      </c>
      <c r="G1574" t="s">
        <v>1237</v>
      </c>
      <c r="H1574" t="str">
        <f>TRIM(PROPER((assembly_staff_import[[#This Row],[Last Name via NAME_SOURCE_KEY TEXT]]&amp;" "&amp;assembly_staff_import[[#This Row],[Suffix via NAME_SOURCE_KEY]])))</f>
        <v>Chaplin</v>
      </c>
      <c r="I1574" t="str">
        <f>PROPER(assembly_staff_import[[#This Row],[JOB TITLE_SOURCE_KEY]])</f>
        <v xml:space="preserve">Admin Assistant                            </v>
      </c>
      <c r="J1574" t="s">
        <v>72</v>
      </c>
      <c r="K1574" t="str">
        <f>IF(assembly_staff_import[[#This Row],[Legislative Staff Type]]="Personal",assembly_staff_import[[#This Row],[Vlookup Reports To Person]], "")</f>
        <v/>
      </c>
      <c r="L1574" t="str">
        <f>PROPER(assembly_staff_import[[#This Row],[First MI Name via NAME_SOURCE_KEY TEXT]])</f>
        <v xml:space="preserve"> Leslie P</v>
      </c>
      <c r="M1574" t="s">
        <v>23362</v>
      </c>
      <c r="N1574" t="str">
        <f>LOWER(CONCATENATE(assembly_staff_import[[#This Row],[Last Name]],LEFT(assembly_staff_import[[#This Row],[First Name (no initial)]],1),"@nyassembly.gov"))</f>
        <v>chaplinl@nyassembly.gov</v>
      </c>
      <c r="O1574" t="s">
        <v>24496</v>
      </c>
      <c r="P1574" t="e">
        <f>VLOOKUP(assembly_staff_import[[#This Row],[Full Name]],[3]!PEOPLE_March_20[#Data],1,0)</f>
        <v>#REF!</v>
      </c>
      <c r="Q1574" t="e">
        <f>VLOOKUP(assembly_staff_import[[#This Row],[Full Name]],[3]!Table17[#Data],3,0)</f>
        <v>#REF!</v>
      </c>
      <c r="R1574" t="e">
        <f>VLOOKUP(assembly_staff_import[[#This Row],[Formatted Works for Group]],[3]!Table7[#Data],1,0)</f>
        <v>#REF!</v>
      </c>
      <c r="S1574" t="str">
        <f>IF(assembly_staff_import[[#This Row],[Legislative Staff Type]]="Personal", assembly_staff_import[[#This Row],[Vlookup Works for Group]], assembly_staff_import[[#This Row],[Formatted Works for Group calc]]&amp;", Central Staff Office, Assembly")</f>
        <v>Speaker'S Correspondence, Central Staff Office, Assembly</v>
      </c>
      <c r="T1574" s="20" t="str">
        <f>TRIM(assembly_staff_import[[#This Row],[NAME_SOURCE_KEY]])</f>
        <v>CHAPLIN, LESLIE P</v>
      </c>
      <c r="U1574" t="s">
        <v>30937</v>
      </c>
      <c r="V1574" t="s">
        <v>30938</v>
      </c>
      <c r="W1574" t="s">
        <v>30939</v>
      </c>
      <c r="Y1574" t="str">
        <f>IF(assembly_staff_import[[#This Row],[Legislative Staff Type]]="Personal", PROPER(TRIM(assembly_staff_import[[#This Row],[Unit First MI via UNIT_SOURCE_KEY]])&amp;" "&amp;assembly_staff_import[[#This Row],[Unit Last via UNIT_SOURCE_KEY]]), PROPER(TRIM(assembly_staff_import[[#This Row],[UNIT NAME_SOURCE_KEY2]])))</f>
        <v>Speaker'S Correspondence</v>
      </c>
      <c r="Z1574" t="s">
        <v>30926</v>
      </c>
      <c r="AA1574" t="e">
        <f>VLOOKUP(assembly_staff_import[[#This Row],[Formatted and corrected Works for Group Text]],[3]!Table4[#Data],1,0)</f>
        <v>#REF!</v>
      </c>
      <c r="AB1574" t="e">
        <f>VLOOKUP(assembly_staff_import[[#This Row],[Formatted and corrected Works for Group Text]],[3]!Table5[#Data],2,0)</f>
        <v>#REF!</v>
      </c>
      <c r="AC1574" t="str">
        <f>IF(TRIM(assembly_staff_import[[#This Row],[PUBLIC INFO ADDR_SOURCE_KEY]])="CAPITOL, ALBANY", "Legislative / Capitol Office", "District Office")</f>
        <v>Legislative / Capitol Office</v>
      </c>
      <c r="AD1574" t="s">
        <v>30927</v>
      </c>
      <c r="AF1574" t="str">
        <f t="shared" si="82"/>
        <v xml:space="preserve">360 </v>
      </c>
      <c r="AG1574" t="s">
        <v>30927</v>
      </c>
      <c r="AH1574" t="s">
        <v>30940</v>
      </c>
      <c r="AI1574" t="s">
        <v>23568</v>
      </c>
      <c r="AJ1574" t="s">
        <v>23493</v>
      </c>
    </row>
    <row r="1575" spans="1:36" x14ac:dyDescent="0.2">
      <c r="A1575" t="str">
        <f>TRIM(PROPER((assembly_staff_import[[#This Row],[First MI Name via NAME_SOURCE_KEY TEXT]]&amp;" "&amp;assembly_staff_import[[#This Row],[Last Name via NAME_SOURCE_KEY TEXT]]&amp;" "&amp;assembly_staff_import[[#This Row],[Suffix via NAME_SOURCE_KEY]])))</f>
        <v>Mai K Truong</v>
      </c>
      <c r="B1575" t="str">
        <f>TRIM(CONCATENATE(TRIM(assembly_staff_import[[#This Row],[Full Name]]), ", ", assembly_staff_import[[#This Row],[Title]]))</f>
        <v>Mai K Truong, Data Analyst</v>
      </c>
      <c r="C1575" t="e">
        <f>assembly_staff_import[[#This Row],[Vlookup_groups]]</f>
        <v>#REF!</v>
      </c>
      <c r="D1575" t="str">
        <f>IF(assembly_staff_import[[#This Row],[Legislative Staff Type]]="Personal",assembly_staff_import[[#This Row],[Formatted Personal Staff Office]],"")</f>
        <v/>
      </c>
      <c r="E1575" t="s">
        <v>65</v>
      </c>
      <c r="F1575" s="19" t="s">
        <v>10913</v>
      </c>
      <c r="G1575" t="s">
        <v>1237</v>
      </c>
      <c r="H1575" t="str">
        <f>TRIM(PROPER((assembly_staff_import[[#This Row],[Last Name via NAME_SOURCE_KEY TEXT]]&amp;" "&amp;assembly_staff_import[[#This Row],[Suffix via NAME_SOURCE_KEY]])))</f>
        <v>Truong</v>
      </c>
      <c r="I1575" t="str">
        <f>PROPER(assembly_staff_import[[#This Row],[JOB TITLE_SOURCE_KEY]])</f>
        <v xml:space="preserve">Data Analyst                               </v>
      </c>
      <c r="J1575" t="s">
        <v>72</v>
      </c>
      <c r="K1575" t="str">
        <f>IF(assembly_staff_import[[#This Row],[Legislative Staff Type]]="Personal",assembly_staff_import[[#This Row],[Vlookup Reports To Person]], "")</f>
        <v/>
      </c>
      <c r="L1575" t="str">
        <f>PROPER(assembly_staff_import[[#This Row],[First MI Name via NAME_SOURCE_KEY TEXT]])</f>
        <v xml:space="preserve"> Mai K</v>
      </c>
      <c r="M1575" t="s">
        <v>23313</v>
      </c>
      <c r="N1575" t="str">
        <f>LOWER(CONCATENATE(assembly_staff_import[[#This Row],[Last Name]],LEFT(assembly_staff_import[[#This Row],[First Name (no initial)]],1),"@nyassembly.gov"))</f>
        <v>truongm@nyassembly.gov</v>
      </c>
      <c r="O1575" t="s">
        <v>30941</v>
      </c>
      <c r="P1575" t="e">
        <f>VLOOKUP(assembly_staff_import[[#This Row],[Full Name]],[3]!PEOPLE_March_20[#Data],1,0)</f>
        <v>#REF!</v>
      </c>
      <c r="Q1575" t="e">
        <f>VLOOKUP(assembly_staff_import[[#This Row],[Full Name]],[3]!Table17[#Data],3,0)</f>
        <v>#REF!</v>
      </c>
      <c r="R1575" t="e">
        <f>VLOOKUP(assembly_staff_import[[#This Row],[Formatted Works for Group]],[3]!Table7[#Data],1,0)</f>
        <v>#REF!</v>
      </c>
      <c r="S1575" t="str">
        <f>IF(assembly_staff_import[[#This Row],[Legislative Staff Type]]="Personal", assembly_staff_import[[#This Row],[Vlookup Works for Group]], assembly_staff_import[[#This Row],[Formatted Works for Group calc]]&amp;", Central Staff Office, Assembly")</f>
        <v>Speaker'S Correspondence, Central Staff Office, Assembly</v>
      </c>
      <c r="T1575" s="20" t="str">
        <f>TRIM(assembly_staff_import[[#This Row],[NAME_SOURCE_KEY]])</f>
        <v>TRUONG, MAI K</v>
      </c>
      <c r="U1575" t="s">
        <v>30942</v>
      </c>
      <c r="V1575" t="s">
        <v>30943</v>
      </c>
      <c r="W1575" t="s">
        <v>30944</v>
      </c>
      <c r="Y1575" t="str">
        <f>IF(assembly_staff_import[[#This Row],[Legislative Staff Type]]="Personal", PROPER(TRIM(assembly_staff_import[[#This Row],[Unit First MI via UNIT_SOURCE_KEY]])&amp;" "&amp;assembly_staff_import[[#This Row],[Unit Last via UNIT_SOURCE_KEY]]), PROPER(TRIM(assembly_staff_import[[#This Row],[UNIT NAME_SOURCE_KEY2]])))</f>
        <v>Speaker'S Correspondence</v>
      </c>
      <c r="Z1575" t="s">
        <v>30926</v>
      </c>
      <c r="AA1575" t="e">
        <f>VLOOKUP(assembly_staff_import[[#This Row],[Formatted and corrected Works for Group Text]],[3]!Table4[#Data],1,0)</f>
        <v>#REF!</v>
      </c>
      <c r="AB1575" t="e">
        <f>VLOOKUP(assembly_staff_import[[#This Row],[Formatted and corrected Works for Group Text]],[3]!Table5[#Data],2,0)</f>
        <v>#REF!</v>
      </c>
      <c r="AC1575" t="str">
        <f>IF(TRIM(assembly_staff_import[[#This Row],[PUBLIC INFO ADDR_SOURCE_KEY]])="CAPITOL, ALBANY", "Legislative / Capitol Office", "District Office")</f>
        <v>Legislative / Capitol Office</v>
      </c>
      <c r="AD1575" t="s">
        <v>30927</v>
      </c>
      <c r="AF1575" t="str">
        <f t="shared" si="82"/>
        <v xml:space="preserve">360 </v>
      </c>
      <c r="AG1575" t="s">
        <v>30927</v>
      </c>
      <c r="AH1575" t="s">
        <v>30945</v>
      </c>
      <c r="AI1575" t="s">
        <v>30946</v>
      </c>
      <c r="AJ1575" t="s">
        <v>23493</v>
      </c>
    </row>
    <row r="1576" spans="1:36" x14ac:dyDescent="0.2">
      <c r="A1576" t="str">
        <f>TRIM(PROPER((assembly_staff_import[[#This Row],[First MI Name via NAME_SOURCE_KEY TEXT]]&amp;" "&amp;assembly_staff_import[[#This Row],[Last Name via NAME_SOURCE_KEY TEXT]]&amp;" "&amp;assembly_staff_import[[#This Row],[Suffix via NAME_SOURCE_KEY]])))</f>
        <v>Mary E Hines</v>
      </c>
      <c r="B1576" t="str">
        <f>TRIM(CONCATENATE(TRIM(assembly_staff_import[[#This Row],[Full Name]]), ", ", assembly_staff_import[[#This Row],[Title]]))</f>
        <v>Mary E Hines, Writer</v>
      </c>
      <c r="C1576" t="e">
        <f>assembly_staff_import[[#This Row],[Vlookup_groups]]</f>
        <v>#REF!</v>
      </c>
      <c r="D1576" t="str">
        <f>IF(assembly_staff_import[[#This Row],[Legislative Staff Type]]="Personal",assembly_staff_import[[#This Row],[Formatted Personal Staff Office]],"")</f>
        <v/>
      </c>
      <c r="E1576" t="s">
        <v>65</v>
      </c>
      <c r="F1576" s="19" t="s">
        <v>10913</v>
      </c>
      <c r="G1576" t="s">
        <v>1237</v>
      </c>
      <c r="H1576" t="str">
        <f>TRIM(PROPER((assembly_staff_import[[#This Row],[Last Name via NAME_SOURCE_KEY TEXT]]&amp;" "&amp;assembly_staff_import[[#This Row],[Suffix via NAME_SOURCE_KEY]])))</f>
        <v>Hines</v>
      </c>
      <c r="I1576" t="str">
        <f>PROPER(assembly_staff_import[[#This Row],[JOB TITLE_SOURCE_KEY]])</f>
        <v xml:space="preserve">Writer                                     </v>
      </c>
      <c r="J1576" t="s">
        <v>72</v>
      </c>
      <c r="K1576" t="str">
        <f>IF(assembly_staff_import[[#This Row],[Legislative Staff Type]]="Personal",assembly_staff_import[[#This Row],[Vlookup Reports To Person]], "")</f>
        <v/>
      </c>
      <c r="L1576" t="str">
        <f>PROPER(assembly_staff_import[[#This Row],[First MI Name via NAME_SOURCE_KEY TEXT]])</f>
        <v xml:space="preserve"> Mary E</v>
      </c>
      <c r="M1576" t="s">
        <v>23357</v>
      </c>
      <c r="N1576" t="str">
        <f>LOWER(CONCATENATE(assembly_staff_import[[#This Row],[Last Name]],LEFT(assembly_staff_import[[#This Row],[First Name (no initial)]],1),"@nyassembly.gov"))</f>
        <v>hinesm@nyassembly.gov</v>
      </c>
      <c r="O1576" t="s">
        <v>904</v>
      </c>
      <c r="P1576" t="e">
        <f>VLOOKUP(assembly_staff_import[[#This Row],[Full Name]],[3]!PEOPLE_March_20[#Data],1,0)</f>
        <v>#REF!</v>
      </c>
      <c r="Q1576" t="e">
        <f>VLOOKUP(assembly_staff_import[[#This Row],[Full Name]],[3]!Table17[#Data],3,0)</f>
        <v>#REF!</v>
      </c>
      <c r="R1576" t="e">
        <f>VLOOKUP(assembly_staff_import[[#This Row],[Formatted Works for Group]],[3]!Table7[#Data],1,0)</f>
        <v>#REF!</v>
      </c>
      <c r="S1576" t="str">
        <f>IF(assembly_staff_import[[#This Row],[Legislative Staff Type]]="Personal", assembly_staff_import[[#This Row],[Vlookup Works for Group]], assembly_staff_import[[#This Row],[Formatted Works for Group calc]]&amp;", Central Staff Office, Assembly")</f>
        <v>Speaker'S Correspondence, Central Staff Office, Assembly</v>
      </c>
      <c r="T1576" s="20" t="str">
        <f>TRIM(assembly_staff_import[[#This Row],[NAME_SOURCE_KEY]])</f>
        <v>HINES, MARY E</v>
      </c>
      <c r="U1576" t="s">
        <v>30947</v>
      </c>
      <c r="V1576" t="s">
        <v>30948</v>
      </c>
      <c r="W1576" t="s">
        <v>30722</v>
      </c>
      <c r="Y1576" t="str">
        <f>IF(assembly_staff_import[[#This Row],[Legislative Staff Type]]="Personal", PROPER(TRIM(assembly_staff_import[[#This Row],[Unit First MI via UNIT_SOURCE_KEY]])&amp;" "&amp;assembly_staff_import[[#This Row],[Unit Last via UNIT_SOURCE_KEY]]), PROPER(TRIM(assembly_staff_import[[#This Row],[UNIT NAME_SOURCE_KEY2]])))</f>
        <v>Speaker'S Correspondence</v>
      </c>
      <c r="Z1576" t="s">
        <v>30926</v>
      </c>
      <c r="AA1576" t="e">
        <f>VLOOKUP(assembly_staff_import[[#This Row],[Formatted and corrected Works for Group Text]],[3]!Table4[#Data],1,0)</f>
        <v>#REF!</v>
      </c>
      <c r="AB1576" t="e">
        <f>VLOOKUP(assembly_staff_import[[#This Row],[Formatted and corrected Works for Group Text]],[3]!Table5[#Data],2,0)</f>
        <v>#REF!</v>
      </c>
      <c r="AC1576" t="str">
        <f>IF(TRIM(assembly_staff_import[[#This Row],[PUBLIC INFO ADDR_SOURCE_KEY]])="CAPITOL, ALBANY", "Legislative / Capitol Office", "District Office")</f>
        <v>Legislative / Capitol Office</v>
      </c>
      <c r="AD1576" t="s">
        <v>30927</v>
      </c>
      <c r="AF1576" t="str">
        <f t="shared" si="82"/>
        <v xml:space="preserve">360 </v>
      </c>
      <c r="AG1576" t="s">
        <v>30927</v>
      </c>
      <c r="AH1576" t="s">
        <v>30949</v>
      </c>
      <c r="AI1576" t="s">
        <v>25830</v>
      </c>
      <c r="AJ1576" t="s">
        <v>23493</v>
      </c>
    </row>
    <row r="1577" spans="1:36" x14ac:dyDescent="0.2">
      <c r="A1577" t="str">
        <f>TRIM(PROPER((assembly_staff_import[[#This Row],[First MI Name via NAME_SOURCE_KEY TEXT]]&amp;" "&amp;assembly_staff_import[[#This Row],[Last Name via NAME_SOURCE_KEY TEXT]]&amp;" "&amp;assembly_staff_import[[#This Row],[Suffix via NAME_SOURCE_KEY]])))</f>
        <v>Amanda K Kernozek</v>
      </c>
      <c r="B1577" t="str">
        <f>TRIM(CONCATENATE(TRIM(assembly_staff_import[[#This Row],[Full Name]]), ", ", assembly_staff_import[[#This Row],[Title]]))</f>
        <v>Amanda K Kernozek, Staff Dir</v>
      </c>
      <c r="C1577" t="e">
        <f>assembly_staff_import[[#This Row],[Vlookup_groups]]</f>
        <v>#REF!</v>
      </c>
      <c r="D1577" t="str">
        <f>IF(assembly_staff_import[[#This Row],[Legislative Staff Type]]="Personal",assembly_staff_import[[#This Row],[Formatted Personal Staff Office]],"")</f>
        <v>Legislative / Capitol Office</v>
      </c>
      <c r="E1577" t="s">
        <v>65</v>
      </c>
      <c r="F1577" s="19" t="s">
        <v>10913</v>
      </c>
      <c r="G1577" t="s">
        <v>67</v>
      </c>
      <c r="H1577" t="str">
        <f>TRIM(PROPER((assembly_staff_import[[#This Row],[Last Name via NAME_SOURCE_KEY TEXT]]&amp;" "&amp;assembly_staff_import[[#This Row],[Suffix via NAME_SOURCE_KEY]])))</f>
        <v>Kernozek</v>
      </c>
      <c r="I1577" t="str">
        <f>PROPER(assembly_staff_import[[#This Row],[JOB TITLE_SOURCE_KEY]])</f>
        <v xml:space="preserve">Staff Dir                                  </v>
      </c>
      <c r="J1577" t="s">
        <v>72</v>
      </c>
      <c r="K1577" t="e">
        <f>IF(assembly_staff_import[[#This Row],[Legislative Staff Type]]="Personal",assembly_staff_import[[#This Row],[Vlookup Reports To Person]], "")</f>
        <v>#REF!</v>
      </c>
      <c r="L1577" t="str">
        <f>PROPER(assembly_staff_import[[#This Row],[First MI Name via NAME_SOURCE_KEY TEXT]])</f>
        <v xml:space="preserve"> Amanda K</v>
      </c>
      <c r="M1577" t="s">
        <v>16523</v>
      </c>
      <c r="N1577" t="str">
        <f>LOWER(CONCATENATE(assembly_staff_import[[#This Row],[Last Name]],LEFT(assembly_staff_import[[#This Row],[First Name (no initial)]],1),"@nyassembly.gov"))</f>
        <v>kernozeka@nyassembly.gov</v>
      </c>
      <c r="O1577" t="s">
        <v>24702</v>
      </c>
      <c r="P1577" t="e">
        <f>VLOOKUP(assembly_staff_import[[#This Row],[Full Name]],[3]!PEOPLE_March_20[#Data],1,0)</f>
        <v>#REF!</v>
      </c>
      <c r="Q1577" t="e">
        <f>VLOOKUP(assembly_staff_import[[#This Row],[Full Name]],[3]!Table17[#Data],3,0)</f>
        <v>#REF!</v>
      </c>
      <c r="R1577" t="e">
        <f>VLOOKUP(assembly_staff_import[[#This Row],[Formatted Works for Group]],[3]!Table7[#Data],1,0)</f>
        <v>#REF!</v>
      </c>
      <c r="S1577" t="e">
        <f>IF(assembly_staff_import[[#This Row],[Legislative Staff Type]]="Personal", assembly_staff_import[[#This Row],[Vlookup Works for Group]], assembly_staff_import[[#This Row],[Formatted Works for Group calc]]&amp;", Central Staff Office, Assembly")</f>
        <v>#REF!</v>
      </c>
      <c r="T1577" s="20" t="str">
        <f>TRIM(assembly_staff_import[[#This Row],[NAME_SOURCE_KEY]])</f>
        <v>KERNOZEK, AMANDA K</v>
      </c>
      <c r="U1577" t="s">
        <v>30950</v>
      </c>
      <c r="V1577" t="s">
        <v>30532</v>
      </c>
      <c r="W1577" t="s">
        <v>29801</v>
      </c>
      <c r="Y1577" t="str">
        <f>IF(assembly_staff_import[[#This Row],[Legislative Staff Type]]="Personal", PROPER(TRIM(assembly_staff_import[[#This Row],[Unit First MI via UNIT_SOURCE_KEY]])&amp;" "&amp;assembly_staff_import[[#This Row],[Unit Last via UNIT_SOURCE_KEY]]), PROPER(TRIM(assembly_staff_import[[#This Row],[UNIT NAME_SOURCE_KEY2]])))</f>
        <v>Stacey Pheffer Amato</v>
      </c>
      <c r="Z1577" t="s">
        <v>30951</v>
      </c>
      <c r="AA1577" t="e">
        <f>VLOOKUP(assembly_staff_import[[#This Row],[Formatted and corrected Works for Group Text]],[3]!Table4[#Data],1,0)</f>
        <v>#REF!</v>
      </c>
      <c r="AB1577" t="e">
        <f>VLOOKUP(assembly_staff_import[[#This Row],[Formatted and corrected Works for Group Text]],[3]!Table5[#Data],2,0)</f>
        <v>#REF!</v>
      </c>
      <c r="AC1577" t="str">
        <f>IF(TRIM(assembly_staff_import[[#This Row],[PUBLIC INFO ADDR_SOURCE_KEY]])="CAPITOL, ALBANY", "Legislative / Capitol Office", "District Office")</f>
        <v>Legislative / Capitol Office</v>
      </c>
      <c r="AD1577" t="s">
        <v>30952</v>
      </c>
      <c r="AE1577" t="s">
        <v>30953</v>
      </c>
      <c r="AF1577" t="str">
        <f>"B62 "</f>
        <v xml:space="preserve">B62 </v>
      </c>
      <c r="AG1577" t="s">
        <v>30954</v>
      </c>
      <c r="AH1577" t="s">
        <v>30955</v>
      </c>
      <c r="AI1577" t="s">
        <v>23964</v>
      </c>
      <c r="AJ1577" t="s">
        <v>23493</v>
      </c>
    </row>
    <row r="1578" spans="1:36" x14ac:dyDescent="0.2">
      <c r="A1578" t="str">
        <f>TRIM(PROPER((assembly_staff_import[[#This Row],[First MI Name via NAME_SOURCE_KEY TEXT]]&amp;" "&amp;assembly_staff_import[[#This Row],[Last Name via NAME_SOURCE_KEY TEXT]]&amp;" "&amp;assembly_staff_import[[#This Row],[Suffix via NAME_SOURCE_KEY]])))</f>
        <v>P'Nina R Gluck</v>
      </c>
      <c r="B1578" t="str">
        <f>TRIM(CONCATENATE(TRIM(assembly_staff_import[[#This Row],[Full Name]]), ", ", assembly_staff_import[[#This Row],[Title]]))</f>
        <v>P'Nina R Gluck, Dir Constit/Supp Svcs</v>
      </c>
      <c r="C1578" t="e">
        <f>assembly_staff_import[[#This Row],[Vlookup_groups]]</f>
        <v>#REF!</v>
      </c>
      <c r="D1578" t="str">
        <f>IF(assembly_staff_import[[#This Row],[Legislative Staff Type]]="Personal",assembly_staff_import[[#This Row],[Formatted Personal Staff Office]],"")</f>
        <v>Legislative / Capitol Office</v>
      </c>
      <c r="E1578" t="s">
        <v>65</v>
      </c>
      <c r="F1578" s="19" t="s">
        <v>10913</v>
      </c>
      <c r="G1578" t="s">
        <v>67</v>
      </c>
      <c r="H1578" t="str">
        <f>TRIM(PROPER((assembly_staff_import[[#This Row],[Last Name via NAME_SOURCE_KEY TEXT]]&amp;" "&amp;assembly_staff_import[[#This Row],[Suffix via NAME_SOURCE_KEY]])))</f>
        <v>Gluck</v>
      </c>
      <c r="I1578" t="str">
        <f>PROPER(assembly_staff_import[[#This Row],[JOB TITLE_SOURCE_KEY]])</f>
        <v xml:space="preserve">Dir Constit/Supp Svcs                      </v>
      </c>
      <c r="J1578" t="s">
        <v>72</v>
      </c>
      <c r="K1578" t="e">
        <f>IF(assembly_staff_import[[#This Row],[Legislative Staff Type]]="Personal",assembly_staff_import[[#This Row],[Vlookup Reports To Person]], "")</f>
        <v>#REF!</v>
      </c>
      <c r="L1578" t="str">
        <f>PROPER(assembly_staff_import[[#This Row],[First MI Name via NAME_SOURCE_KEY TEXT]])</f>
        <v xml:space="preserve"> P'Nina R</v>
      </c>
      <c r="M1578" t="s">
        <v>15503</v>
      </c>
      <c r="N1578" t="str">
        <f>LOWER(CONCATENATE(assembly_staff_import[[#This Row],[Last Name]],LEFT(assembly_staff_import[[#This Row],[First Name (no initial)]],1),"@nyassembly.gov"))</f>
        <v>gluckp@nyassembly.gov</v>
      </c>
      <c r="O1578" t="s">
        <v>30956</v>
      </c>
      <c r="P1578" t="e">
        <f>VLOOKUP(assembly_staff_import[[#This Row],[Full Name]],[3]!PEOPLE_March_20[#Data],1,0)</f>
        <v>#REF!</v>
      </c>
      <c r="Q1578" t="e">
        <f>VLOOKUP(assembly_staff_import[[#This Row],[Full Name]],[3]!Table17[#Data],3,0)</f>
        <v>#REF!</v>
      </c>
      <c r="R1578" t="e">
        <f>VLOOKUP(assembly_staff_import[[#This Row],[Formatted Works for Group]],[3]!Table7[#Data],1,0)</f>
        <v>#REF!</v>
      </c>
      <c r="S1578" t="e">
        <f>IF(assembly_staff_import[[#This Row],[Legislative Staff Type]]="Personal", assembly_staff_import[[#This Row],[Vlookup Works for Group]], assembly_staff_import[[#This Row],[Formatted Works for Group calc]]&amp;", Central Staff Office, Assembly")</f>
        <v>#REF!</v>
      </c>
      <c r="T1578" s="20" t="str">
        <f>TRIM(assembly_staff_import[[#This Row],[NAME_SOURCE_KEY]])</f>
        <v>GLUCK, P'NINA R</v>
      </c>
      <c r="U1578" t="s">
        <v>30957</v>
      </c>
      <c r="V1578" t="s">
        <v>30958</v>
      </c>
      <c r="W1578" t="s">
        <v>30959</v>
      </c>
      <c r="Y1578" t="str">
        <f>IF(assembly_staff_import[[#This Row],[Legislative Staff Type]]="Personal", PROPER(TRIM(assembly_staff_import[[#This Row],[Unit First MI via UNIT_SOURCE_KEY]])&amp;" "&amp;assembly_staff_import[[#This Row],[Unit Last via UNIT_SOURCE_KEY]]), PROPER(TRIM(assembly_staff_import[[#This Row],[UNIT NAME_SOURCE_KEY2]])))</f>
        <v>Stacey Pheffer Amato</v>
      </c>
      <c r="Z1578" t="s">
        <v>30951</v>
      </c>
      <c r="AA1578" t="e">
        <f>VLOOKUP(assembly_staff_import[[#This Row],[Formatted and corrected Works for Group Text]],[3]!Table4[#Data],1,0)</f>
        <v>#REF!</v>
      </c>
      <c r="AB1578" t="e">
        <f>VLOOKUP(assembly_staff_import[[#This Row],[Formatted and corrected Works for Group Text]],[3]!Table5[#Data],2,0)</f>
        <v>#REF!</v>
      </c>
      <c r="AC1578" t="str">
        <f>IF(TRIM(assembly_staff_import[[#This Row],[PUBLIC INFO ADDR_SOURCE_KEY]])="CAPITOL, ALBANY", "Legislative / Capitol Office", "District Office")</f>
        <v>Legislative / Capitol Office</v>
      </c>
      <c r="AD1578" t="s">
        <v>30952</v>
      </c>
      <c r="AE1578" t="s">
        <v>30953</v>
      </c>
      <c r="AF1578" t="str">
        <f>"B62 "</f>
        <v xml:space="preserve">B62 </v>
      </c>
      <c r="AG1578" t="s">
        <v>30954</v>
      </c>
      <c r="AH1578" t="s">
        <v>30960</v>
      </c>
      <c r="AI1578" t="s">
        <v>23616</v>
      </c>
      <c r="AJ1578" t="s">
        <v>23493</v>
      </c>
    </row>
    <row r="1579" spans="1:36" x14ac:dyDescent="0.2">
      <c r="A1579" t="str">
        <f>TRIM(PROPER((assembly_staff_import[[#This Row],[First MI Name via NAME_SOURCE_KEY TEXT]]&amp;" "&amp;assembly_staff_import[[#This Row],[Last Name via NAME_SOURCE_KEY TEXT]]&amp;" "&amp;assembly_staff_import[[#This Row],[Suffix via NAME_SOURCE_KEY]])))</f>
        <v>Megan A Bowles</v>
      </c>
      <c r="B1579" t="str">
        <f>TRIM(CONCATENATE(TRIM(assembly_staff_import[[#This Row],[Full Name]]), ", ", assembly_staff_import[[#This Row],[Title]]))</f>
        <v>Megan A Bowles, Legis Director</v>
      </c>
      <c r="C1579" t="e">
        <f>assembly_staff_import[[#This Row],[Vlookup_groups]]</f>
        <v>#REF!</v>
      </c>
      <c r="D1579" t="str">
        <f>IF(assembly_staff_import[[#This Row],[Legislative Staff Type]]="Personal",assembly_staff_import[[#This Row],[Formatted Personal Staff Office]],"")</f>
        <v/>
      </c>
      <c r="E1579" t="s">
        <v>65</v>
      </c>
      <c r="F1579" s="19" t="s">
        <v>10913</v>
      </c>
      <c r="G1579" t="s">
        <v>1237</v>
      </c>
      <c r="H1579" t="str">
        <f>TRIM(PROPER((assembly_staff_import[[#This Row],[Last Name via NAME_SOURCE_KEY TEXT]]&amp;" "&amp;assembly_staff_import[[#This Row],[Suffix via NAME_SOURCE_KEY]])))</f>
        <v>Bowles</v>
      </c>
      <c r="I1579" t="str">
        <f>PROPER(assembly_staff_import[[#This Row],[JOB TITLE_SOURCE_KEY]])</f>
        <v xml:space="preserve">Legis Director                             </v>
      </c>
      <c r="J1579" t="s">
        <v>72</v>
      </c>
      <c r="K1579" t="str">
        <f>IF(assembly_staff_import[[#This Row],[Legislative Staff Type]]="Personal",assembly_staff_import[[#This Row],[Vlookup Reports To Person]], "")</f>
        <v/>
      </c>
      <c r="L1579" t="str">
        <f>PROPER(assembly_staff_import[[#This Row],[First MI Name via NAME_SOURCE_KEY TEXT]])</f>
        <v xml:space="preserve"> Megan A</v>
      </c>
      <c r="M1579" t="s">
        <v>12101</v>
      </c>
      <c r="N1579" t="str">
        <f>LOWER(CONCATENATE(assembly_staff_import[[#This Row],[Last Name]],LEFT(assembly_staff_import[[#This Row],[First Name (no initial)]],1),"@nyassembly.gov"))</f>
        <v>bowlesm@nyassembly.gov</v>
      </c>
      <c r="O1579" t="s">
        <v>27004</v>
      </c>
      <c r="P1579" t="e">
        <f>VLOOKUP(assembly_staff_import[[#This Row],[Full Name]],[3]!PEOPLE_March_20[#Data],1,0)</f>
        <v>#REF!</v>
      </c>
      <c r="Q1579" t="e">
        <f>VLOOKUP(assembly_staff_import[[#This Row],[Full Name]],[3]!Table17[#Data],3,0)</f>
        <v>#REF!</v>
      </c>
      <c r="R1579" t="e">
        <f>VLOOKUP(assembly_staff_import[[#This Row],[Formatted Works for Group]],[3]!Table7[#Data],1,0)</f>
        <v>#REF!</v>
      </c>
      <c r="S1579" t="str">
        <f>IF(assembly_staff_import[[#This Row],[Legislative Staff Type]]="Personal", assembly_staff_import[[#This Row],[Vlookup Works for Group]], assembly_staff_import[[#This Row],[Formatted Works for Group calc]]&amp;", Central Staff Office, Assembly")</f>
        <v>Staff Support, Central Staff Office, Assembly</v>
      </c>
      <c r="T1579" s="20" t="str">
        <f>TRIM(assembly_staff_import[[#This Row],[NAME_SOURCE_KEY]])</f>
        <v>BOWLES, MEGAN A</v>
      </c>
      <c r="U1579" t="s">
        <v>30961</v>
      </c>
      <c r="V1579" t="s">
        <v>30962</v>
      </c>
      <c r="W1579" t="s">
        <v>30963</v>
      </c>
      <c r="Y1579" t="str">
        <f>IF(assembly_staff_import[[#This Row],[Legislative Staff Type]]="Personal", PROPER(TRIM(assembly_staff_import[[#This Row],[Unit First MI via UNIT_SOURCE_KEY]])&amp;" "&amp;assembly_staff_import[[#This Row],[Unit Last via UNIT_SOURCE_KEY]]), PROPER(TRIM(assembly_staff_import[[#This Row],[UNIT NAME_SOURCE_KEY2]])))</f>
        <v>Staff Support</v>
      </c>
      <c r="Z1579" t="s">
        <v>30964</v>
      </c>
      <c r="AA1579" t="e">
        <f>VLOOKUP(assembly_staff_import[[#This Row],[Formatted and corrected Works for Group Text]],[3]!Table4[#Data],1,0)</f>
        <v>#REF!</v>
      </c>
      <c r="AB1579" t="e">
        <f>VLOOKUP(assembly_staff_import[[#This Row],[Formatted and corrected Works for Group Text]],[3]!Table5[#Data],2,0)</f>
        <v>#REF!</v>
      </c>
      <c r="AC1579" t="str">
        <f>IF(TRIM(assembly_staff_import[[#This Row],[PUBLIC INFO ADDR_SOURCE_KEY]])="CAPITOL, ALBANY", "Legislative / Capitol Office", "District Office")</f>
        <v>District Office</v>
      </c>
      <c r="AD1579" t="s">
        <v>30965</v>
      </c>
      <c r="AF1579" t="str">
        <f>"250 "</f>
        <v xml:space="preserve">250 </v>
      </c>
      <c r="AG1579" t="s">
        <v>30965</v>
      </c>
      <c r="AH1579" t="s">
        <v>30966</v>
      </c>
      <c r="AI1579" t="s">
        <v>23492</v>
      </c>
      <c r="AJ1579" t="s">
        <v>23923</v>
      </c>
    </row>
    <row r="1580" spans="1:36" x14ac:dyDescent="0.2">
      <c r="A1580" t="str">
        <f>TRIM(PROPER((assembly_staff_import[[#This Row],[First MI Name via NAME_SOURCE_KEY TEXT]]&amp;" "&amp;assembly_staff_import[[#This Row],[Last Name via NAME_SOURCE_KEY TEXT]]&amp;" "&amp;assembly_staff_import[[#This Row],[Suffix via NAME_SOURCE_KEY]])))</f>
        <v>Yevgeniy B Shvartsman</v>
      </c>
      <c r="B1580" t="str">
        <f>TRIM(CONCATENATE(TRIM(assembly_staff_import[[#This Row],[Full Name]]), ", ", assembly_staff_import[[#This Row],[Title]]))</f>
        <v>Yevgeniy B Shvartsman, Chief Of Staff</v>
      </c>
      <c r="C1580" t="e">
        <f>assembly_staff_import[[#This Row],[Vlookup_groups]]</f>
        <v>#REF!</v>
      </c>
      <c r="D1580" t="str">
        <f>IF(assembly_staff_import[[#This Row],[Legislative Staff Type]]="Personal",assembly_staff_import[[#This Row],[Formatted Personal Staff Office]],"")</f>
        <v/>
      </c>
      <c r="E1580" t="s">
        <v>65</v>
      </c>
      <c r="F1580" s="19" t="s">
        <v>10913</v>
      </c>
      <c r="G1580" t="s">
        <v>1237</v>
      </c>
      <c r="H1580" t="str">
        <f>TRIM(PROPER((assembly_staff_import[[#This Row],[Last Name via NAME_SOURCE_KEY TEXT]]&amp;" "&amp;assembly_staff_import[[#This Row],[Suffix via NAME_SOURCE_KEY]])))</f>
        <v>Shvartsman</v>
      </c>
      <c r="I1580" t="str">
        <f>PROPER(assembly_staff_import[[#This Row],[JOB TITLE_SOURCE_KEY]])</f>
        <v xml:space="preserve">Chief Of Staff                             </v>
      </c>
      <c r="J1580" t="s">
        <v>72</v>
      </c>
      <c r="K1580" t="str">
        <f>IF(assembly_staff_import[[#This Row],[Legislative Staff Type]]="Personal",assembly_staff_import[[#This Row],[Vlookup Reports To Person]], "")</f>
        <v/>
      </c>
      <c r="L1580" t="str">
        <f>PROPER(assembly_staff_import[[#This Row],[First MI Name via NAME_SOURCE_KEY TEXT]])</f>
        <v xml:space="preserve"> Yevgeniy B</v>
      </c>
      <c r="M1580" t="s">
        <v>30967</v>
      </c>
      <c r="N1580" t="str">
        <f>LOWER(CONCATENATE(assembly_staff_import[[#This Row],[Last Name]],LEFT(assembly_staff_import[[#This Row],[First Name (no initial)]],1),"@nyassembly.gov"))</f>
        <v>shvartsmany@nyassembly.gov</v>
      </c>
      <c r="O1580" t="s">
        <v>30968</v>
      </c>
      <c r="P1580" t="e">
        <f>VLOOKUP(assembly_staff_import[[#This Row],[Full Name]],[3]!PEOPLE_March_20[#Data],1,0)</f>
        <v>#REF!</v>
      </c>
      <c r="Q1580" t="e">
        <f>VLOOKUP(assembly_staff_import[[#This Row],[Full Name]],[3]!Table17[#Data],3,0)</f>
        <v>#REF!</v>
      </c>
      <c r="R1580" t="e">
        <f>VLOOKUP(assembly_staff_import[[#This Row],[Formatted Works for Group]],[3]!Table7[#Data],1,0)</f>
        <v>#REF!</v>
      </c>
      <c r="S1580" t="str">
        <f>IF(assembly_staff_import[[#This Row],[Legislative Staff Type]]="Personal", assembly_staff_import[[#This Row],[Vlookup Works for Group]], assembly_staff_import[[#This Row],[Formatted Works for Group calc]]&amp;", Central Staff Office, Assembly")</f>
        <v>Staff Support, Central Staff Office, Assembly</v>
      </c>
      <c r="T1580" s="20" t="str">
        <f>TRIM(assembly_staff_import[[#This Row],[NAME_SOURCE_KEY]])</f>
        <v>SHVARTSMAN, YEVGENIY B</v>
      </c>
      <c r="U1580" t="s">
        <v>30969</v>
      </c>
      <c r="V1580" t="s">
        <v>30970</v>
      </c>
      <c r="W1580" t="s">
        <v>30971</v>
      </c>
      <c r="Y1580" t="str">
        <f>IF(assembly_staff_import[[#This Row],[Legislative Staff Type]]="Personal", PROPER(TRIM(assembly_staff_import[[#This Row],[Unit First MI via UNIT_SOURCE_KEY]])&amp;" "&amp;assembly_staff_import[[#This Row],[Unit Last via UNIT_SOURCE_KEY]]), PROPER(TRIM(assembly_staff_import[[#This Row],[UNIT NAME_SOURCE_KEY2]])))</f>
        <v>Staff Support</v>
      </c>
      <c r="Z1580" t="s">
        <v>30964</v>
      </c>
      <c r="AA1580" t="e">
        <f>VLOOKUP(assembly_staff_import[[#This Row],[Formatted and corrected Works for Group Text]],[3]!Table4[#Data],1,0)</f>
        <v>#REF!</v>
      </c>
      <c r="AB1580" t="e">
        <f>VLOOKUP(assembly_staff_import[[#This Row],[Formatted and corrected Works for Group Text]],[3]!Table5[#Data],2,0)</f>
        <v>#REF!</v>
      </c>
      <c r="AC1580" t="str">
        <f>IF(TRIM(assembly_staff_import[[#This Row],[PUBLIC INFO ADDR_SOURCE_KEY]])="CAPITOL, ALBANY", "Legislative / Capitol Office", "District Office")</f>
        <v>District Office</v>
      </c>
      <c r="AD1580" t="s">
        <v>30965</v>
      </c>
      <c r="AF1580" t="str">
        <f>"250 "</f>
        <v xml:space="preserve">250 </v>
      </c>
      <c r="AG1580" t="s">
        <v>30965</v>
      </c>
      <c r="AH1580" t="s">
        <v>30972</v>
      </c>
      <c r="AI1580" t="s">
        <v>23587</v>
      </c>
      <c r="AJ1580" t="s">
        <v>30973</v>
      </c>
    </row>
    <row r="1581" spans="1:36" x14ac:dyDescent="0.2">
      <c r="A1581" t="str">
        <f>TRIM(PROPER((assembly_staff_import[[#This Row],[First MI Name via NAME_SOURCE_KEY TEXT]]&amp;" "&amp;assembly_staff_import[[#This Row],[Last Name via NAME_SOURCE_KEY TEXT]]&amp;" "&amp;assembly_staff_import[[#This Row],[Suffix via NAME_SOURCE_KEY]])))</f>
        <v>Alan R Dennis</v>
      </c>
      <c r="B1581" t="str">
        <f>TRIM(CONCATENATE(TRIM(assembly_staff_import[[#This Row],[Full Name]]), ", ", assembly_staff_import[[#This Row],[Title]]))</f>
        <v>Alan R Dennis, Community Liaison</v>
      </c>
      <c r="C1581" t="e">
        <f>assembly_staff_import[[#This Row],[Vlookup_groups]]</f>
        <v>#REF!</v>
      </c>
      <c r="D1581" t="str">
        <f>IF(assembly_staff_import[[#This Row],[Legislative Staff Type]]="Personal",assembly_staff_import[[#This Row],[Formatted Personal Staff Office]],"")</f>
        <v>District Office</v>
      </c>
      <c r="E1581" t="s">
        <v>65</v>
      </c>
      <c r="F1581" s="19" t="s">
        <v>10913</v>
      </c>
      <c r="G1581" t="s">
        <v>67</v>
      </c>
      <c r="H1581" t="str">
        <f>TRIM(PROPER((assembly_staff_import[[#This Row],[Last Name via NAME_SOURCE_KEY TEXT]]&amp;" "&amp;assembly_staff_import[[#This Row],[Suffix via NAME_SOURCE_KEY]])))</f>
        <v>Dennis</v>
      </c>
      <c r="I1581" t="str">
        <f>PROPER(assembly_staff_import[[#This Row],[JOB TITLE_SOURCE_KEY]])</f>
        <v xml:space="preserve">Community Liaison                          </v>
      </c>
      <c r="J1581" t="s">
        <v>72</v>
      </c>
      <c r="K1581" t="e">
        <f>IF(assembly_staff_import[[#This Row],[Legislative Staff Type]]="Personal",assembly_staff_import[[#This Row],[Vlookup Reports To Person]], "")</f>
        <v>#REF!</v>
      </c>
      <c r="L1581" t="str">
        <f>PROPER(assembly_staff_import[[#This Row],[First MI Name via NAME_SOURCE_KEY TEXT]])</f>
        <v xml:space="preserve"> Alan R</v>
      </c>
      <c r="M1581" t="s">
        <v>18722</v>
      </c>
      <c r="N1581" t="str">
        <f>LOWER(CONCATENATE(assembly_staff_import[[#This Row],[Last Name]],LEFT(assembly_staff_import[[#This Row],[First Name (no initial)]],1),"@nyassembly.gov"))</f>
        <v>dennisa@nyassembly.gov</v>
      </c>
      <c r="O1581" t="s">
        <v>25820</v>
      </c>
      <c r="P1581" t="e">
        <f>VLOOKUP(assembly_staff_import[[#This Row],[Full Name]],[3]!PEOPLE_March_20[#Data],1,0)</f>
        <v>#REF!</v>
      </c>
      <c r="Q1581" t="e">
        <f>VLOOKUP(assembly_staff_import[[#This Row],[Full Name]],[3]!Table17[#Data],3,0)</f>
        <v>#REF!</v>
      </c>
      <c r="R1581" t="e">
        <f>VLOOKUP(assembly_staff_import[[#This Row],[Formatted Works for Group]],[3]!Table7[#Data],1,0)</f>
        <v>#REF!</v>
      </c>
      <c r="S1581" t="e">
        <f>IF(assembly_staff_import[[#This Row],[Legislative Staff Type]]="Personal", assembly_staff_import[[#This Row],[Vlookup Works for Group]], assembly_staff_import[[#This Row],[Formatted Works for Group calc]]&amp;", Central Staff Office, Assembly")</f>
        <v>#REF!</v>
      </c>
      <c r="T1581" s="20" t="str">
        <f>TRIM(assembly_staff_import[[#This Row],[NAME_SOURCE_KEY]])</f>
        <v>DENNIS, ALAN R</v>
      </c>
      <c r="U1581" t="s">
        <v>30974</v>
      </c>
      <c r="V1581" t="s">
        <v>30975</v>
      </c>
      <c r="W1581" t="s">
        <v>30976</v>
      </c>
      <c r="Y1581" t="str">
        <f>IF(assembly_staff_import[[#This Row],[Legislative Staff Type]]="Personal", PROPER(TRIM(assembly_staff_import[[#This Row],[Unit First MI via UNIT_SOURCE_KEY]])&amp;" "&amp;assembly_staff_import[[#This Row],[Unit Last via UNIT_SOURCE_KEY]]), PROPER(TRIM(assembly_staff_import[[#This Row],[UNIT NAME_SOURCE_KEY2]])))</f>
        <v>Stephen M. Hawley</v>
      </c>
      <c r="Z1581" t="s">
        <v>30977</v>
      </c>
      <c r="AA1581" t="e">
        <f>VLOOKUP(assembly_staff_import[[#This Row],[Formatted and corrected Works for Group Text]],[3]!Table4[#Data],1,0)</f>
        <v>#REF!</v>
      </c>
      <c r="AB1581" t="e">
        <f>VLOOKUP(assembly_staff_import[[#This Row],[Formatted and corrected Works for Group Text]],[3]!Table5[#Data],2,0)</f>
        <v>#REF!</v>
      </c>
      <c r="AC1581" t="str">
        <f>IF(TRIM(assembly_staff_import[[#This Row],[PUBLIC INFO ADDR_SOURCE_KEY]])="CAPITOL, ALBANY", "Legislative / Capitol Office", "District Office")</f>
        <v>District Office</v>
      </c>
      <c r="AD1581" t="s">
        <v>30978</v>
      </c>
      <c r="AE1581" t="s">
        <v>30979</v>
      </c>
      <c r="AF1581" t="str">
        <f>"N03 "</f>
        <v xml:space="preserve">N03 </v>
      </c>
      <c r="AG1581" t="s">
        <v>30980</v>
      </c>
      <c r="AH1581" t="s">
        <v>30981</v>
      </c>
      <c r="AI1581" t="s">
        <v>23692</v>
      </c>
      <c r="AJ1581" t="s">
        <v>30982</v>
      </c>
    </row>
    <row r="1582" spans="1:36" x14ac:dyDescent="0.2">
      <c r="A1582" t="str">
        <f>TRIM(PROPER((assembly_staff_import[[#This Row],[First MI Name via NAME_SOURCE_KEY TEXT]]&amp;" "&amp;assembly_staff_import[[#This Row],[Last Name via NAME_SOURCE_KEY TEXT]]&amp;" "&amp;assembly_staff_import[[#This Row],[Suffix via NAME_SOURCE_KEY]])))</f>
        <v>Carol A Garavelli</v>
      </c>
      <c r="B1582" t="str">
        <f>TRIM(CONCATENATE(TRIM(assembly_staff_import[[#This Row],[Full Name]]), ", ", assembly_staff_import[[#This Row],[Title]]))</f>
        <v>Carol A Garavelli, Exec Asst</v>
      </c>
      <c r="C1582" t="e">
        <f>assembly_staff_import[[#This Row],[Vlookup_groups]]</f>
        <v>#REF!</v>
      </c>
      <c r="D1582" t="str">
        <f>IF(assembly_staff_import[[#This Row],[Legislative Staff Type]]="Personal",assembly_staff_import[[#This Row],[Formatted Personal Staff Office]],"")</f>
        <v>Legislative / Capitol Office</v>
      </c>
      <c r="E1582" t="s">
        <v>65</v>
      </c>
      <c r="F1582" s="19" t="s">
        <v>10913</v>
      </c>
      <c r="G1582" t="s">
        <v>67</v>
      </c>
      <c r="H1582" t="str">
        <f>TRIM(PROPER((assembly_staff_import[[#This Row],[Last Name via NAME_SOURCE_KEY TEXT]]&amp;" "&amp;assembly_staff_import[[#This Row],[Suffix via NAME_SOURCE_KEY]])))</f>
        <v>Garavelli</v>
      </c>
      <c r="I1582" t="str">
        <f>PROPER(assembly_staff_import[[#This Row],[JOB TITLE_SOURCE_KEY]])</f>
        <v xml:space="preserve">Exec Asst                                  </v>
      </c>
      <c r="J1582" t="s">
        <v>72</v>
      </c>
      <c r="K1582" t="e">
        <f>IF(assembly_staff_import[[#This Row],[Legislative Staff Type]]="Personal",assembly_staff_import[[#This Row],[Vlookup Reports To Person]], "")</f>
        <v>#REF!</v>
      </c>
      <c r="L1582" t="str">
        <f>PROPER(assembly_staff_import[[#This Row],[First MI Name via NAME_SOURCE_KEY TEXT]])</f>
        <v xml:space="preserve"> Carol A</v>
      </c>
      <c r="M1582" t="s">
        <v>16956</v>
      </c>
      <c r="N1582" t="str">
        <f>LOWER(CONCATENATE(assembly_staff_import[[#This Row],[Last Name]],LEFT(assembly_staff_import[[#This Row],[First Name (no initial)]],1),"@nyassembly.gov"))</f>
        <v>garavellic@nyassembly.gov</v>
      </c>
      <c r="O1582" t="s">
        <v>27442</v>
      </c>
      <c r="P1582" t="e">
        <f>VLOOKUP(assembly_staff_import[[#This Row],[Full Name]],[3]!PEOPLE_March_20[#Data],1,0)</f>
        <v>#REF!</v>
      </c>
      <c r="Q1582" t="e">
        <f>VLOOKUP(assembly_staff_import[[#This Row],[Full Name]],[3]!Table17[#Data],3,0)</f>
        <v>#REF!</v>
      </c>
      <c r="R1582" t="e">
        <f>VLOOKUP(assembly_staff_import[[#This Row],[Formatted Works for Group]],[3]!Table7[#Data],1,0)</f>
        <v>#REF!</v>
      </c>
      <c r="S1582" t="e">
        <f>IF(assembly_staff_import[[#This Row],[Legislative Staff Type]]="Personal", assembly_staff_import[[#This Row],[Vlookup Works for Group]], assembly_staff_import[[#This Row],[Formatted Works for Group calc]]&amp;", Central Staff Office, Assembly")</f>
        <v>#REF!</v>
      </c>
      <c r="T1582" s="20" t="str">
        <f>TRIM(assembly_staff_import[[#This Row],[NAME_SOURCE_KEY]])</f>
        <v>GARAVELLI, CAROL A</v>
      </c>
      <c r="U1582" t="s">
        <v>30983</v>
      </c>
      <c r="V1582" t="s">
        <v>30984</v>
      </c>
      <c r="W1582" t="s">
        <v>30985</v>
      </c>
      <c r="Y1582" t="str">
        <f>IF(assembly_staff_import[[#This Row],[Legislative Staff Type]]="Personal", PROPER(TRIM(assembly_staff_import[[#This Row],[Unit First MI via UNIT_SOURCE_KEY]])&amp;" "&amp;assembly_staff_import[[#This Row],[Unit Last via UNIT_SOURCE_KEY]]), PROPER(TRIM(assembly_staff_import[[#This Row],[UNIT NAME_SOURCE_KEY2]])))</f>
        <v>Stephen M. Hawley</v>
      </c>
      <c r="Z1582" t="s">
        <v>30977</v>
      </c>
      <c r="AA1582" t="e">
        <f>VLOOKUP(assembly_staff_import[[#This Row],[Formatted and corrected Works for Group Text]],[3]!Table4[#Data],1,0)</f>
        <v>#REF!</v>
      </c>
      <c r="AB1582" t="e">
        <f>VLOOKUP(assembly_staff_import[[#This Row],[Formatted and corrected Works for Group Text]],[3]!Table5[#Data],2,0)</f>
        <v>#REF!</v>
      </c>
      <c r="AC1582" t="str">
        <f>IF(TRIM(assembly_staff_import[[#This Row],[PUBLIC INFO ADDR_SOURCE_KEY]])="CAPITOL, ALBANY", "Legislative / Capitol Office", "District Office")</f>
        <v>Legislative / Capitol Office</v>
      </c>
      <c r="AD1582" t="s">
        <v>30978</v>
      </c>
      <c r="AE1582" t="s">
        <v>30979</v>
      </c>
      <c r="AF1582" t="str">
        <f>"N03 "</f>
        <v xml:space="preserve">N03 </v>
      </c>
      <c r="AG1582" t="s">
        <v>30980</v>
      </c>
      <c r="AH1582" t="s">
        <v>30986</v>
      </c>
      <c r="AI1582" t="s">
        <v>23546</v>
      </c>
      <c r="AJ1582" t="s">
        <v>23493</v>
      </c>
    </row>
    <row r="1583" spans="1:36" x14ac:dyDescent="0.2">
      <c r="A1583" t="str">
        <f>TRIM(PROPER((assembly_staff_import[[#This Row],[First MI Name via NAME_SOURCE_KEY TEXT]]&amp;" "&amp;assembly_staff_import[[#This Row],[Last Name via NAME_SOURCE_KEY TEXT]]&amp;" "&amp;assembly_staff_import[[#This Row],[Suffix via NAME_SOURCE_KEY]])))</f>
        <v>Eileen S Banker</v>
      </c>
      <c r="B1583" t="str">
        <f>TRIM(CONCATENATE(TRIM(assembly_staff_import[[#This Row],[Full Name]]), ", ", assembly_staff_import[[#This Row],[Title]]))</f>
        <v>Eileen S Banker, Chief Of Staff</v>
      </c>
      <c r="C1583" t="e">
        <f>assembly_staff_import[[#This Row],[Vlookup_groups]]</f>
        <v>#REF!</v>
      </c>
      <c r="D1583" t="str">
        <f>IF(assembly_staff_import[[#This Row],[Legislative Staff Type]]="Personal",assembly_staff_import[[#This Row],[Formatted Personal Staff Office]],"")</f>
        <v>District Office</v>
      </c>
      <c r="E1583" t="s">
        <v>65</v>
      </c>
      <c r="F1583" s="19" t="s">
        <v>10913</v>
      </c>
      <c r="G1583" t="s">
        <v>67</v>
      </c>
      <c r="H1583" t="str">
        <f>TRIM(PROPER((assembly_staff_import[[#This Row],[Last Name via NAME_SOURCE_KEY TEXT]]&amp;" "&amp;assembly_staff_import[[#This Row],[Suffix via NAME_SOURCE_KEY]])))</f>
        <v>Banker</v>
      </c>
      <c r="I1583" t="str">
        <f>PROPER(assembly_staff_import[[#This Row],[JOB TITLE_SOURCE_KEY]])</f>
        <v xml:space="preserve">Chief Of Staff                             </v>
      </c>
      <c r="J1583" t="s">
        <v>72</v>
      </c>
      <c r="K1583" t="e">
        <f>IF(assembly_staff_import[[#This Row],[Legislative Staff Type]]="Personal",assembly_staff_import[[#This Row],[Vlookup Reports To Person]], "")</f>
        <v>#REF!</v>
      </c>
      <c r="L1583" t="str">
        <f>PROPER(assembly_staff_import[[#This Row],[First MI Name via NAME_SOURCE_KEY TEXT]])</f>
        <v xml:space="preserve"> Eileen S</v>
      </c>
      <c r="M1583" t="s">
        <v>18733</v>
      </c>
      <c r="N1583" t="str">
        <f>LOWER(CONCATENATE(assembly_staff_import[[#This Row],[Last Name]],LEFT(assembly_staff_import[[#This Row],[First Name (no initial)]],1),"@nyassembly.gov"))</f>
        <v>bankere@nyassembly.gov</v>
      </c>
      <c r="O1583" t="s">
        <v>24482</v>
      </c>
      <c r="P1583" t="e">
        <f>VLOOKUP(assembly_staff_import[[#This Row],[Full Name]],[3]!PEOPLE_March_20[#Data],1,0)</f>
        <v>#REF!</v>
      </c>
      <c r="Q1583" t="e">
        <f>VLOOKUP(assembly_staff_import[[#This Row],[Full Name]],[3]!Table17[#Data],3,0)</f>
        <v>#REF!</v>
      </c>
      <c r="R1583" t="e">
        <f>VLOOKUP(assembly_staff_import[[#This Row],[Formatted Works for Group]],[3]!Table7[#Data],1,0)</f>
        <v>#REF!</v>
      </c>
      <c r="S1583" t="e">
        <f>IF(assembly_staff_import[[#This Row],[Legislative Staff Type]]="Personal", assembly_staff_import[[#This Row],[Vlookup Works for Group]], assembly_staff_import[[#This Row],[Formatted Works for Group calc]]&amp;", Central Staff Office, Assembly")</f>
        <v>#REF!</v>
      </c>
      <c r="T1583" s="20" t="str">
        <f>TRIM(assembly_staff_import[[#This Row],[NAME_SOURCE_KEY]])</f>
        <v>BANKER, EILEEN S</v>
      </c>
      <c r="U1583" t="s">
        <v>30987</v>
      </c>
      <c r="V1583" t="s">
        <v>30988</v>
      </c>
      <c r="W1583" t="s">
        <v>30989</v>
      </c>
      <c r="Y1583" t="str">
        <f>IF(assembly_staff_import[[#This Row],[Legislative Staff Type]]="Personal", PROPER(TRIM(assembly_staff_import[[#This Row],[Unit First MI via UNIT_SOURCE_KEY]])&amp;" "&amp;assembly_staff_import[[#This Row],[Unit Last via UNIT_SOURCE_KEY]]), PROPER(TRIM(assembly_staff_import[[#This Row],[UNIT NAME_SOURCE_KEY2]])))</f>
        <v>Stephen M. Hawley</v>
      </c>
      <c r="Z1583" t="s">
        <v>30977</v>
      </c>
      <c r="AA1583" t="e">
        <f>VLOOKUP(assembly_staff_import[[#This Row],[Formatted and corrected Works for Group Text]],[3]!Table4[#Data],1,0)</f>
        <v>#REF!</v>
      </c>
      <c r="AB1583" t="e">
        <f>VLOOKUP(assembly_staff_import[[#This Row],[Formatted and corrected Works for Group Text]],[3]!Table5[#Data],2,0)</f>
        <v>#REF!</v>
      </c>
      <c r="AC1583" t="str">
        <f>IF(TRIM(assembly_staff_import[[#This Row],[PUBLIC INFO ADDR_SOURCE_KEY]])="CAPITOL, ALBANY", "Legislative / Capitol Office", "District Office")</f>
        <v>District Office</v>
      </c>
      <c r="AD1583" t="s">
        <v>30978</v>
      </c>
      <c r="AE1583" t="s">
        <v>30979</v>
      </c>
      <c r="AF1583" t="str">
        <f>"N03 "</f>
        <v xml:space="preserve">N03 </v>
      </c>
      <c r="AG1583" t="s">
        <v>30980</v>
      </c>
      <c r="AH1583" t="s">
        <v>30990</v>
      </c>
      <c r="AI1583" t="s">
        <v>23587</v>
      </c>
      <c r="AJ1583" t="s">
        <v>30982</v>
      </c>
    </row>
    <row r="1584" spans="1:36" x14ac:dyDescent="0.2">
      <c r="A1584" t="str">
        <f>TRIM(PROPER((assembly_staff_import[[#This Row],[First MI Name via NAME_SOURCE_KEY TEXT]]&amp;" "&amp;assembly_staff_import[[#This Row],[Last Name via NAME_SOURCE_KEY TEXT]]&amp;" "&amp;assembly_staff_import[[#This Row],[Suffix via NAME_SOURCE_KEY]])))</f>
        <v>Jayleen E Carney</v>
      </c>
      <c r="B1584" t="str">
        <f>TRIM(CONCATENATE(TRIM(assembly_staff_import[[#This Row],[Full Name]]), ", ", assembly_staff_import[[#This Row],[Title]]))</f>
        <v>Jayleen E Carney, Admin Assistant</v>
      </c>
      <c r="C1584" t="e">
        <f>assembly_staff_import[[#This Row],[Vlookup_groups]]</f>
        <v>#REF!</v>
      </c>
      <c r="D1584" t="str">
        <f>IF(assembly_staff_import[[#This Row],[Legislative Staff Type]]="Personal",assembly_staff_import[[#This Row],[Formatted Personal Staff Office]],"")</f>
        <v>District Office</v>
      </c>
      <c r="E1584" t="s">
        <v>65</v>
      </c>
      <c r="F1584" s="19" t="s">
        <v>10913</v>
      </c>
      <c r="G1584" t="s">
        <v>67</v>
      </c>
      <c r="H1584" t="str">
        <f>TRIM(PROPER((assembly_staff_import[[#This Row],[Last Name via NAME_SOURCE_KEY TEXT]]&amp;" "&amp;assembly_staff_import[[#This Row],[Suffix via NAME_SOURCE_KEY]])))</f>
        <v>Carney</v>
      </c>
      <c r="I1584" t="str">
        <f>PROPER(assembly_staff_import[[#This Row],[JOB TITLE_SOURCE_KEY]])</f>
        <v xml:space="preserve">Admin Assistant                            </v>
      </c>
      <c r="J1584" t="s">
        <v>72</v>
      </c>
      <c r="K1584" t="e">
        <f>IF(assembly_staff_import[[#This Row],[Legislative Staff Type]]="Personal",assembly_staff_import[[#This Row],[Vlookup Reports To Person]], "")</f>
        <v>#REF!</v>
      </c>
      <c r="L1584" t="str">
        <f>PROPER(assembly_staff_import[[#This Row],[First MI Name via NAME_SOURCE_KEY TEXT]])</f>
        <v xml:space="preserve"> Jayleen E</v>
      </c>
      <c r="M1584" t="s">
        <v>16969</v>
      </c>
      <c r="N1584" t="str">
        <f>LOWER(CONCATENATE(assembly_staff_import[[#This Row],[Last Name]],LEFT(assembly_staff_import[[#This Row],[First Name (no initial)]],1),"@nyassembly.gov"))</f>
        <v>carneyj@nyassembly.gov</v>
      </c>
      <c r="O1584" t="s">
        <v>30991</v>
      </c>
      <c r="P1584" t="e">
        <f>VLOOKUP(assembly_staff_import[[#This Row],[Full Name]],[3]!PEOPLE_March_20[#Data],1,0)</f>
        <v>#REF!</v>
      </c>
      <c r="Q1584" t="e">
        <f>VLOOKUP(assembly_staff_import[[#This Row],[Full Name]],[3]!Table17[#Data],3,0)</f>
        <v>#REF!</v>
      </c>
      <c r="R1584" t="e">
        <f>VLOOKUP(assembly_staff_import[[#This Row],[Formatted Works for Group]],[3]!Table7[#Data],1,0)</f>
        <v>#REF!</v>
      </c>
      <c r="S1584" t="e">
        <f>IF(assembly_staff_import[[#This Row],[Legislative Staff Type]]="Personal", assembly_staff_import[[#This Row],[Vlookup Works for Group]], assembly_staff_import[[#This Row],[Formatted Works for Group calc]]&amp;", Central Staff Office, Assembly")</f>
        <v>#REF!</v>
      </c>
      <c r="T1584" s="20" t="str">
        <f>TRIM(assembly_staff_import[[#This Row],[NAME_SOURCE_KEY]])</f>
        <v>CARNEY, JAYLEEN E</v>
      </c>
      <c r="U1584" t="s">
        <v>30992</v>
      </c>
      <c r="V1584" t="s">
        <v>30993</v>
      </c>
      <c r="W1584" t="s">
        <v>30994</v>
      </c>
      <c r="Y1584" t="str">
        <f>IF(assembly_staff_import[[#This Row],[Legislative Staff Type]]="Personal", PROPER(TRIM(assembly_staff_import[[#This Row],[Unit First MI via UNIT_SOURCE_KEY]])&amp;" "&amp;assembly_staff_import[[#This Row],[Unit Last via UNIT_SOURCE_KEY]]), PROPER(TRIM(assembly_staff_import[[#This Row],[UNIT NAME_SOURCE_KEY2]])))</f>
        <v>Stephen M. Hawley</v>
      </c>
      <c r="Z1584" t="s">
        <v>30977</v>
      </c>
      <c r="AA1584" t="e">
        <f>VLOOKUP(assembly_staff_import[[#This Row],[Formatted and corrected Works for Group Text]],[3]!Table4[#Data],1,0)</f>
        <v>#REF!</v>
      </c>
      <c r="AB1584" t="e">
        <f>VLOOKUP(assembly_staff_import[[#This Row],[Formatted and corrected Works for Group Text]],[3]!Table5[#Data],2,0)</f>
        <v>#REF!</v>
      </c>
      <c r="AC1584" t="str">
        <f>IF(TRIM(assembly_staff_import[[#This Row],[PUBLIC INFO ADDR_SOURCE_KEY]])="CAPITOL, ALBANY", "Legislative / Capitol Office", "District Office")</f>
        <v>District Office</v>
      </c>
      <c r="AD1584" t="s">
        <v>30978</v>
      </c>
      <c r="AE1584" t="s">
        <v>30979</v>
      </c>
      <c r="AF1584" t="str">
        <f>"N03 "</f>
        <v xml:space="preserve">N03 </v>
      </c>
      <c r="AG1584" t="s">
        <v>30980</v>
      </c>
      <c r="AH1584" t="s">
        <v>30995</v>
      </c>
      <c r="AI1584" t="s">
        <v>23568</v>
      </c>
      <c r="AJ1584" t="s">
        <v>30982</v>
      </c>
    </row>
    <row r="1585" spans="1:36" x14ac:dyDescent="0.2">
      <c r="A1585" t="str">
        <f>TRIM(PROPER((assembly_staff_import[[#This Row],[First MI Name via NAME_SOURCE_KEY TEXT]]&amp;" "&amp;assembly_staff_import[[#This Row],[Last Name via NAME_SOURCE_KEY TEXT]]&amp;" "&amp;assembly_staff_import[[#This Row],[Suffix via NAME_SOURCE_KEY]])))</f>
        <v>Sharon E White</v>
      </c>
      <c r="B1585" t="str">
        <f>TRIM(CONCATENATE(TRIM(assembly_staff_import[[#This Row],[Full Name]]), ", ", assembly_staff_import[[#This Row],[Title]]))</f>
        <v>Sharon E White, Community Liaison</v>
      </c>
      <c r="C1585" t="e">
        <f>assembly_staff_import[[#This Row],[Vlookup_groups]]</f>
        <v>#REF!</v>
      </c>
      <c r="D1585" t="str">
        <f>IF(assembly_staff_import[[#This Row],[Legislative Staff Type]]="Personal",assembly_staff_import[[#This Row],[Formatted Personal Staff Office]],"")</f>
        <v>District Office</v>
      </c>
      <c r="E1585" t="s">
        <v>65</v>
      </c>
      <c r="F1585" s="19" t="s">
        <v>10913</v>
      </c>
      <c r="G1585" t="s">
        <v>67</v>
      </c>
      <c r="H1585" t="str">
        <f>TRIM(PROPER((assembly_staff_import[[#This Row],[Last Name via NAME_SOURCE_KEY TEXT]]&amp;" "&amp;assembly_staff_import[[#This Row],[Suffix via NAME_SOURCE_KEY]])))</f>
        <v>White</v>
      </c>
      <c r="I1585" t="str">
        <f>PROPER(assembly_staff_import[[#This Row],[JOB TITLE_SOURCE_KEY]])</f>
        <v xml:space="preserve">Community Liaison                          </v>
      </c>
      <c r="J1585" t="s">
        <v>72</v>
      </c>
      <c r="K1585" t="e">
        <f>IF(assembly_staff_import[[#This Row],[Legislative Staff Type]]="Personal",assembly_staff_import[[#This Row],[Vlookup Reports To Person]], "")</f>
        <v>#REF!</v>
      </c>
      <c r="L1585" t="str">
        <f>PROPER(assembly_staff_import[[#This Row],[First MI Name via NAME_SOURCE_KEY TEXT]])</f>
        <v xml:space="preserve"> Sharon E</v>
      </c>
      <c r="M1585" t="s">
        <v>18713</v>
      </c>
      <c r="N1585" t="str">
        <f>LOWER(CONCATENATE(assembly_staff_import[[#This Row],[Last Name]],LEFT(assembly_staff_import[[#This Row],[First Name (no initial)]],1),"@nyassembly.gov"))</f>
        <v>whites@nyassembly.gov</v>
      </c>
      <c r="O1585" t="s">
        <v>6293</v>
      </c>
      <c r="P1585" t="e">
        <f>VLOOKUP(assembly_staff_import[[#This Row],[Full Name]],[3]!PEOPLE_March_20[#Data],1,0)</f>
        <v>#REF!</v>
      </c>
      <c r="Q1585" t="e">
        <f>VLOOKUP(assembly_staff_import[[#This Row],[Full Name]],[3]!Table17[#Data],3,0)</f>
        <v>#REF!</v>
      </c>
      <c r="R1585" t="e">
        <f>VLOOKUP(assembly_staff_import[[#This Row],[Formatted Works for Group]],[3]!Table7[#Data],1,0)</f>
        <v>#REF!</v>
      </c>
      <c r="S1585" t="e">
        <f>IF(assembly_staff_import[[#This Row],[Legislative Staff Type]]="Personal", assembly_staff_import[[#This Row],[Vlookup Works for Group]], assembly_staff_import[[#This Row],[Formatted Works for Group calc]]&amp;", Central Staff Office, Assembly")</f>
        <v>#REF!</v>
      </c>
      <c r="T1585" s="20" t="str">
        <f>TRIM(assembly_staff_import[[#This Row],[NAME_SOURCE_KEY]])</f>
        <v>WHITE, SHARON E</v>
      </c>
      <c r="U1585" t="s">
        <v>30996</v>
      </c>
      <c r="V1585" t="s">
        <v>24822</v>
      </c>
      <c r="W1585" t="s">
        <v>30997</v>
      </c>
      <c r="Y1585" t="str">
        <f>IF(assembly_staff_import[[#This Row],[Legislative Staff Type]]="Personal", PROPER(TRIM(assembly_staff_import[[#This Row],[Unit First MI via UNIT_SOURCE_KEY]])&amp;" "&amp;assembly_staff_import[[#This Row],[Unit Last via UNIT_SOURCE_KEY]]), PROPER(TRIM(assembly_staff_import[[#This Row],[UNIT NAME_SOURCE_KEY2]])))</f>
        <v>Stephen M. Hawley</v>
      </c>
      <c r="Z1585" t="s">
        <v>30977</v>
      </c>
      <c r="AA1585" t="e">
        <f>VLOOKUP(assembly_staff_import[[#This Row],[Formatted and corrected Works for Group Text]],[3]!Table4[#Data],1,0)</f>
        <v>#REF!</v>
      </c>
      <c r="AB1585" t="e">
        <f>VLOOKUP(assembly_staff_import[[#This Row],[Formatted and corrected Works for Group Text]],[3]!Table5[#Data],2,0)</f>
        <v>#REF!</v>
      </c>
      <c r="AC1585" t="str">
        <f>IF(TRIM(assembly_staff_import[[#This Row],[PUBLIC INFO ADDR_SOURCE_KEY]])="CAPITOL, ALBANY", "Legislative / Capitol Office", "District Office")</f>
        <v>District Office</v>
      </c>
      <c r="AD1585" t="s">
        <v>30978</v>
      </c>
      <c r="AE1585" t="s">
        <v>30979</v>
      </c>
      <c r="AF1585" t="str">
        <f>"N03 "</f>
        <v xml:space="preserve">N03 </v>
      </c>
      <c r="AG1585" t="s">
        <v>30980</v>
      </c>
      <c r="AH1585" t="s">
        <v>30998</v>
      </c>
      <c r="AI1585" t="s">
        <v>23692</v>
      </c>
      <c r="AJ1585" t="s">
        <v>30982</v>
      </c>
    </row>
    <row r="1586" spans="1:36" x14ac:dyDescent="0.2">
      <c r="A1586" t="str">
        <f>TRIM(PROPER((assembly_staff_import[[#This Row],[First MI Name via NAME_SOURCE_KEY TEXT]]&amp;" "&amp;assembly_staff_import[[#This Row],[Last Name via NAME_SOURCE_KEY TEXT]]&amp;" "&amp;assembly_staff_import[[#This Row],[Suffix via NAME_SOURCE_KEY]])))</f>
        <v>Jessica N Schug</v>
      </c>
      <c r="B1586" t="str">
        <f>TRIM(CONCATENATE(TRIM(assembly_staff_import[[#This Row],[Full Name]]), ", ", assembly_staff_import[[#This Row],[Title]]))</f>
        <v>Jessica N Schug, Legis Coord</v>
      </c>
      <c r="C1586" t="e">
        <f>assembly_staff_import[[#This Row],[Vlookup_groups]]</f>
        <v>#REF!</v>
      </c>
      <c r="D1586" t="str">
        <f>IF(assembly_staff_import[[#This Row],[Legislative Staff Type]]="Personal",assembly_staff_import[[#This Row],[Formatted Personal Staff Office]],"")</f>
        <v>Legislative / Capitol Office</v>
      </c>
      <c r="E1586" t="s">
        <v>65</v>
      </c>
      <c r="F1586" s="19" t="s">
        <v>10913</v>
      </c>
      <c r="G1586" t="s">
        <v>67</v>
      </c>
      <c r="H1586" t="str">
        <f>TRIM(PROPER((assembly_staff_import[[#This Row],[Last Name via NAME_SOURCE_KEY TEXT]]&amp;" "&amp;assembly_staff_import[[#This Row],[Suffix via NAME_SOURCE_KEY]])))</f>
        <v>Schug</v>
      </c>
      <c r="I1586" t="str">
        <f>PROPER(assembly_staff_import[[#This Row],[JOB TITLE_SOURCE_KEY]])</f>
        <v xml:space="preserve">Legis Coord                                </v>
      </c>
      <c r="J1586" t="s">
        <v>72</v>
      </c>
      <c r="K1586" t="e">
        <f>IF(assembly_staff_import[[#This Row],[Legislative Staff Type]]="Personal",assembly_staff_import[[#This Row],[Vlookup Reports To Person]], "")</f>
        <v>#REF!</v>
      </c>
      <c r="L1586" t="str">
        <f>PROPER(assembly_staff_import[[#This Row],[First MI Name via NAME_SOURCE_KEY TEXT]])</f>
        <v xml:space="preserve"> Jessica N</v>
      </c>
      <c r="M1586" t="s">
        <v>12889</v>
      </c>
      <c r="N1586" t="str">
        <f>LOWER(CONCATENATE(assembly_staff_import[[#This Row],[Last Name]],LEFT(assembly_staff_import[[#This Row],[First Name (no initial)]],1),"@nyassembly.gov"))</f>
        <v>schugj@nyassembly.gov</v>
      </c>
      <c r="O1586" t="s">
        <v>12902</v>
      </c>
      <c r="P1586" t="e">
        <f>VLOOKUP(assembly_staff_import[[#This Row],[Full Name]],[3]!PEOPLE_March_20[#Data],1,0)</f>
        <v>#REF!</v>
      </c>
      <c r="Q1586" t="e">
        <f>VLOOKUP(assembly_staff_import[[#This Row],[Full Name]],[3]!Table17[#Data],3,0)</f>
        <v>#REF!</v>
      </c>
      <c r="R1586" t="e">
        <f>VLOOKUP(assembly_staff_import[[#This Row],[Formatted Works for Group]],[3]!Table7[#Data],1,0)</f>
        <v>#REF!</v>
      </c>
      <c r="S1586" t="e">
        <f>IF(assembly_staff_import[[#This Row],[Legislative Staff Type]]="Personal", assembly_staff_import[[#This Row],[Vlookup Works for Group]], assembly_staff_import[[#This Row],[Formatted Works for Group calc]]&amp;", Central Staff Office, Assembly")</f>
        <v>#REF!</v>
      </c>
      <c r="T1586" s="20" t="str">
        <f>TRIM(assembly_staff_import[[#This Row],[NAME_SOURCE_KEY]])</f>
        <v>SCHUG, JESSICA N</v>
      </c>
      <c r="U1586" t="s">
        <v>30999</v>
      </c>
      <c r="V1586" t="s">
        <v>31000</v>
      </c>
      <c r="W1586" t="s">
        <v>31001</v>
      </c>
      <c r="Y1586" t="str">
        <f>IF(assembly_staff_import[[#This Row],[Legislative Staff Type]]="Personal", PROPER(TRIM(assembly_staff_import[[#This Row],[Unit First MI via UNIT_SOURCE_KEY]])&amp;" "&amp;assembly_staff_import[[#This Row],[Unit Last via UNIT_SOURCE_KEY]]), PROPER(TRIM(assembly_staff_import[[#This Row],[UNIT NAME_SOURCE_KEY2]])))</f>
        <v>Steven Englebright</v>
      </c>
      <c r="Z1586" t="s">
        <v>31002</v>
      </c>
      <c r="AA1586" t="e">
        <f>VLOOKUP(assembly_staff_import[[#This Row],[Formatted and corrected Works for Group Text]],[3]!Table4[#Data],1,0)</f>
        <v>#REF!</v>
      </c>
      <c r="AB1586" t="e">
        <f>VLOOKUP(assembly_staff_import[[#This Row],[Formatted and corrected Works for Group Text]],[3]!Table5[#Data],2,0)</f>
        <v>#REF!</v>
      </c>
      <c r="AC1586" t="str">
        <f>IF(TRIM(assembly_staff_import[[#This Row],[PUBLIC INFO ADDR_SOURCE_KEY]])="CAPITOL, ALBANY", "Legislative / Capitol Office", "District Office")</f>
        <v>Legislative / Capitol Office</v>
      </c>
      <c r="AD1586" t="s">
        <v>31003</v>
      </c>
      <c r="AE1586" t="s">
        <v>31004</v>
      </c>
      <c r="AF1586" t="str">
        <f t="shared" ref="AF1586:AF1591" si="83">"B79 "</f>
        <v xml:space="preserve">B79 </v>
      </c>
      <c r="AG1586" t="s">
        <v>31005</v>
      </c>
      <c r="AH1586" t="s">
        <v>31006</v>
      </c>
      <c r="AI1586" t="s">
        <v>23659</v>
      </c>
      <c r="AJ1586" t="s">
        <v>23493</v>
      </c>
    </row>
    <row r="1587" spans="1:36" x14ac:dyDescent="0.2">
      <c r="A1587" t="str">
        <f>TRIM(PROPER((assembly_staff_import[[#This Row],[First MI Name via NAME_SOURCE_KEY TEXT]]&amp;" "&amp;assembly_staff_import[[#This Row],[Last Name via NAME_SOURCE_KEY TEXT]]&amp;" "&amp;assembly_staff_import[[#This Row],[Suffix via NAME_SOURCE_KEY]])))</f>
        <v>Karen R Blumer</v>
      </c>
      <c r="B1587" t="str">
        <f>TRIM(CONCATENATE(TRIM(assembly_staff_import[[#This Row],[Full Name]]), ", ", assembly_staff_import[[#This Row],[Title]]))</f>
        <v>Karen R Blumer, Research Analyst</v>
      </c>
      <c r="C1587" t="e">
        <f>assembly_staff_import[[#This Row],[Vlookup_groups]]</f>
        <v>#REF!</v>
      </c>
      <c r="D1587" t="str">
        <f>IF(assembly_staff_import[[#This Row],[Legislative Staff Type]]="Personal",assembly_staff_import[[#This Row],[Formatted Personal Staff Office]],"")</f>
        <v>District Office</v>
      </c>
      <c r="E1587" t="s">
        <v>65</v>
      </c>
      <c r="F1587" s="19" t="s">
        <v>10913</v>
      </c>
      <c r="G1587" t="s">
        <v>67</v>
      </c>
      <c r="H1587" t="str">
        <f>TRIM(PROPER((assembly_staff_import[[#This Row],[Last Name via NAME_SOURCE_KEY TEXT]]&amp;" "&amp;assembly_staff_import[[#This Row],[Suffix via NAME_SOURCE_KEY]])))</f>
        <v>Blumer</v>
      </c>
      <c r="I1587" t="str">
        <f>PROPER(assembly_staff_import[[#This Row],[JOB TITLE_SOURCE_KEY]])</f>
        <v xml:space="preserve">Research Analyst                           </v>
      </c>
      <c r="J1587" t="s">
        <v>72</v>
      </c>
      <c r="K1587" t="e">
        <f>IF(assembly_staff_import[[#This Row],[Legislative Staff Type]]="Personal",assembly_staff_import[[#This Row],[Vlookup Reports To Person]], "")</f>
        <v>#REF!</v>
      </c>
      <c r="L1587" t="str">
        <f>PROPER(assembly_staff_import[[#This Row],[First MI Name via NAME_SOURCE_KEY TEXT]])</f>
        <v xml:space="preserve"> Karen R</v>
      </c>
      <c r="M1587" t="s">
        <v>12693</v>
      </c>
      <c r="N1587" t="str">
        <f>LOWER(CONCATENATE(assembly_staff_import[[#This Row],[Last Name]],LEFT(assembly_staff_import[[#This Row],[First Name (no initial)]],1),"@nyassembly.gov"))</f>
        <v>blumerk@nyassembly.gov</v>
      </c>
      <c r="O1587" t="s">
        <v>6540</v>
      </c>
      <c r="P1587" t="e">
        <f>VLOOKUP(assembly_staff_import[[#This Row],[Full Name]],[3]!PEOPLE_March_20[#Data],1,0)</f>
        <v>#REF!</v>
      </c>
      <c r="Q1587" t="e">
        <f>VLOOKUP(assembly_staff_import[[#This Row],[Full Name]],[3]!Table17[#Data],3,0)</f>
        <v>#REF!</v>
      </c>
      <c r="R1587" t="e">
        <f>VLOOKUP(assembly_staff_import[[#This Row],[Formatted Works for Group]],[3]!Table7[#Data],1,0)</f>
        <v>#REF!</v>
      </c>
      <c r="S1587" t="e">
        <f>IF(assembly_staff_import[[#This Row],[Legislative Staff Type]]="Personal", assembly_staff_import[[#This Row],[Vlookup Works for Group]], assembly_staff_import[[#This Row],[Formatted Works for Group calc]]&amp;", Central Staff Office, Assembly")</f>
        <v>#REF!</v>
      </c>
      <c r="T1587" s="20" t="str">
        <f>TRIM(assembly_staff_import[[#This Row],[NAME_SOURCE_KEY]])</f>
        <v>BLUMER, KAREN R</v>
      </c>
      <c r="U1587" t="s">
        <v>31007</v>
      </c>
      <c r="V1587" t="s">
        <v>31008</v>
      </c>
      <c r="W1587" t="s">
        <v>31009</v>
      </c>
      <c r="Y1587" t="str">
        <f>IF(assembly_staff_import[[#This Row],[Legislative Staff Type]]="Personal", PROPER(TRIM(assembly_staff_import[[#This Row],[Unit First MI via UNIT_SOURCE_KEY]])&amp;" "&amp;assembly_staff_import[[#This Row],[Unit Last via UNIT_SOURCE_KEY]]), PROPER(TRIM(assembly_staff_import[[#This Row],[UNIT NAME_SOURCE_KEY2]])))</f>
        <v>Steven Englebright</v>
      </c>
      <c r="Z1587" t="s">
        <v>31002</v>
      </c>
      <c r="AA1587" t="e">
        <f>VLOOKUP(assembly_staff_import[[#This Row],[Formatted and corrected Works for Group Text]],[3]!Table4[#Data],1,0)</f>
        <v>#REF!</v>
      </c>
      <c r="AB1587" t="e">
        <f>VLOOKUP(assembly_staff_import[[#This Row],[Formatted and corrected Works for Group Text]],[3]!Table5[#Data],2,0)</f>
        <v>#REF!</v>
      </c>
      <c r="AC1587" t="str">
        <f>IF(TRIM(assembly_staff_import[[#This Row],[PUBLIC INFO ADDR_SOURCE_KEY]])="CAPITOL, ALBANY", "Legislative / Capitol Office", "District Office")</f>
        <v>District Office</v>
      </c>
      <c r="AD1587" t="s">
        <v>31003</v>
      </c>
      <c r="AE1587" t="s">
        <v>31004</v>
      </c>
      <c r="AF1587" t="str">
        <f t="shared" si="83"/>
        <v xml:space="preserve">B79 </v>
      </c>
      <c r="AG1587" t="s">
        <v>31005</v>
      </c>
      <c r="AH1587" t="s">
        <v>31010</v>
      </c>
      <c r="AI1587" t="s">
        <v>31011</v>
      </c>
      <c r="AJ1587" t="s">
        <v>31012</v>
      </c>
    </row>
    <row r="1588" spans="1:36" x14ac:dyDescent="0.2">
      <c r="A1588" t="str">
        <f>TRIM(PROPER((assembly_staff_import[[#This Row],[First MI Name via NAME_SOURCE_KEY TEXT]]&amp;" "&amp;assembly_staff_import[[#This Row],[Last Name via NAME_SOURCE_KEY TEXT]]&amp;" "&amp;assembly_staff_import[[#This Row],[Suffix via NAME_SOURCE_KEY]])))</f>
        <v>Lisa R Oitzinger</v>
      </c>
      <c r="B1588" t="str">
        <f>TRIM(CONCATENATE(TRIM(assembly_staff_import[[#This Row],[Full Name]]), ", ", assembly_staff_import[[#This Row],[Title]]))</f>
        <v>Lisa R Oitzinger, Admin Assistant</v>
      </c>
      <c r="C1588" t="e">
        <f>assembly_staff_import[[#This Row],[Vlookup_groups]]</f>
        <v>#REF!</v>
      </c>
      <c r="D1588" t="str">
        <f>IF(assembly_staff_import[[#This Row],[Legislative Staff Type]]="Personal",assembly_staff_import[[#This Row],[Formatted Personal Staff Office]],"")</f>
        <v>District Office</v>
      </c>
      <c r="E1588" t="s">
        <v>65</v>
      </c>
      <c r="F1588" s="19" t="s">
        <v>10913</v>
      </c>
      <c r="G1588" t="s">
        <v>67</v>
      </c>
      <c r="H1588" t="str">
        <f>TRIM(PROPER((assembly_staff_import[[#This Row],[Last Name via NAME_SOURCE_KEY TEXT]]&amp;" "&amp;assembly_staff_import[[#This Row],[Suffix via NAME_SOURCE_KEY]])))</f>
        <v>Oitzinger</v>
      </c>
      <c r="I1588" t="str">
        <f>PROPER(assembly_staff_import[[#This Row],[JOB TITLE_SOURCE_KEY]])</f>
        <v xml:space="preserve">Admin Assistant                            </v>
      </c>
      <c r="J1588" t="s">
        <v>72</v>
      </c>
      <c r="K1588" t="e">
        <f>IF(assembly_staff_import[[#This Row],[Legislative Staff Type]]="Personal",assembly_staff_import[[#This Row],[Vlookup Reports To Person]], "")</f>
        <v>#REF!</v>
      </c>
      <c r="L1588" t="str">
        <f>PROPER(assembly_staff_import[[#This Row],[First MI Name via NAME_SOURCE_KEY TEXT]])</f>
        <v xml:space="preserve"> Lisa R</v>
      </c>
      <c r="M1588" t="s">
        <v>19983</v>
      </c>
      <c r="N1588" t="str">
        <f>LOWER(CONCATENATE(assembly_staff_import[[#This Row],[Last Name]],LEFT(assembly_staff_import[[#This Row],[First Name (no initial)]],1),"@nyassembly.gov"))</f>
        <v>oitzingerl@nyassembly.gov</v>
      </c>
      <c r="O1588" t="s">
        <v>12349</v>
      </c>
      <c r="P1588" t="e">
        <f>VLOOKUP(assembly_staff_import[[#This Row],[Full Name]],[3]!PEOPLE_March_20[#Data],1,0)</f>
        <v>#REF!</v>
      </c>
      <c r="Q1588" t="e">
        <f>VLOOKUP(assembly_staff_import[[#This Row],[Full Name]],[3]!Table17[#Data],3,0)</f>
        <v>#REF!</v>
      </c>
      <c r="R1588" t="e">
        <f>VLOOKUP(assembly_staff_import[[#This Row],[Formatted Works for Group]],[3]!Table7[#Data],1,0)</f>
        <v>#REF!</v>
      </c>
      <c r="S1588" t="e">
        <f>IF(assembly_staff_import[[#This Row],[Legislative Staff Type]]="Personal", assembly_staff_import[[#This Row],[Vlookup Works for Group]], assembly_staff_import[[#This Row],[Formatted Works for Group calc]]&amp;", Central Staff Office, Assembly")</f>
        <v>#REF!</v>
      </c>
      <c r="T1588" s="20" t="str">
        <f>TRIM(assembly_staff_import[[#This Row],[NAME_SOURCE_KEY]])</f>
        <v>OITZINGER, LISA R</v>
      </c>
      <c r="U1588" t="s">
        <v>31013</v>
      </c>
      <c r="V1588" t="s">
        <v>31014</v>
      </c>
      <c r="W1588" t="s">
        <v>31015</v>
      </c>
      <c r="Y1588" t="str">
        <f>IF(assembly_staff_import[[#This Row],[Legislative Staff Type]]="Personal", PROPER(TRIM(assembly_staff_import[[#This Row],[Unit First MI via UNIT_SOURCE_KEY]])&amp;" "&amp;assembly_staff_import[[#This Row],[Unit Last via UNIT_SOURCE_KEY]]), PROPER(TRIM(assembly_staff_import[[#This Row],[UNIT NAME_SOURCE_KEY2]])))</f>
        <v>Steven Englebright</v>
      </c>
      <c r="Z1588" t="s">
        <v>31002</v>
      </c>
      <c r="AA1588" t="e">
        <f>VLOOKUP(assembly_staff_import[[#This Row],[Formatted and corrected Works for Group Text]],[3]!Table4[#Data],1,0)</f>
        <v>#REF!</v>
      </c>
      <c r="AB1588" t="e">
        <f>VLOOKUP(assembly_staff_import[[#This Row],[Formatted and corrected Works for Group Text]],[3]!Table5[#Data],2,0)</f>
        <v>#REF!</v>
      </c>
      <c r="AC1588" t="str">
        <f>IF(TRIM(assembly_staff_import[[#This Row],[PUBLIC INFO ADDR_SOURCE_KEY]])="CAPITOL, ALBANY", "Legislative / Capitol Office", "District Office")</f>
        <v>District Office</v>
      </c>
      <c r="AD1588" t="s">
        <v>31003</v>
      </c>
      <c r="AE1588" t="s">
        <v>31004</v>
      </c>
      <c r="AF1588" t="str">
        <f t="shared" si="83"/>
        <v xml:space="preserve">B79 </v>
      </c>
      <c r="AG1588" t="s">
        <v>31005</v>
      </c>
      <c r="AH1588" t="s">
        <v>31016</v>
      </c>
      <c r="AI1588" t="s">
        <v>23568</v>
      </c>
      <c r="AJ1588" t="s">
        <v>31012</v>
      </c>
    </row>
    <row r="1589" spans="1:36" x14ac:dyDescent="0.2">
      <c r="A1589" t="str">
        <f>TRIM(PROPER((assembly_staff_import[[#This Row],[First MI Name via NAME_SOURCE_KEY TEXT]]&amp;" "&amp;assembly_staff_import[[#This Row],[Last Name via NAME_SOURCE_KEY TEXT]]&amp;" "&amp;assembly_staff_import[[#This Row],[Suffix via NAME_SOURCE_KEY]])))</f>
        <v>Maria T Hoffman</v>
      </c>
      <c r="B1589" t="str">
        <f>TRIM(CONCATENATE(TRIM(assembly_staff_import[[#This Row],[Full Name]]), ", ", assembly_staff_import[[#This Row],[Title]]))</f>
        <v>Maria T Hoffman, Chief Of Staff</v>
      </c>
      <c r="C1589" t="e">
        <f>assembly_staff_import[[#This Row],[Vlookup_groups]]</f>
        <v>#REF!</v>
      </c>
      <c r="D1589" t="str">
        <f>IF(assembly_staff_import[[#This Row],[Legislative Staff Type]]="Personal",assembly_staff_import[[#This Row],[Formatted Personal Staff Office]],"")</f>
        <v>District Office</v>
      </c>
      <c r="E1589" t="s">
        <v>65</v>
      </c>
      <c r="F1589" s="19" t="s">
        <v>10913</v>
      </c>
      <c r="G1589" t="s">
        <v>67</v>
      </c>
      <c r="H1589" t="str">
        <f>TRIM(PROPER((assembly_staff_import[[#This Row],[Last Name via NAME_SOURCE_KEY TEXT]]&amp;" "&amp;assembly_staff_import[[#This Row],[Suffix via NAME_SOURCE_KEY]])))</f>
        <v>Hoffman</v>
      </c>
      <c r="I1589" t="str">
        <f>PROPER(assembly_staff_import[[#This Row],[JOB TITLE_SOURCE_KEY]])</f>
        <v xml:space="preserve">Chief Of Staff                             </v>
      </c>
      <c r="J1589" t="s">
        <v>72</v>
      </c>
      <c r="K1589" t="e">
        <f>IF(assembly_staff_import[[#This Row],[Legislative Staff Type]]="Personal",assembly_staff_import[[#This Row],[Vlookup Reports To Person]], "")</f>
        <v>#REF!</v>
      </c>
      <c r="L1589" t="str">
        <f>PROPER(assembly_staff_import[[#This Row],[First MI Name via NAME_SOURCE_KEY TEXT]])</f>
        <v xml:space="preserve"> Maria T</v>
      </c>
      <c r="M1589" t="s">
        <v>20095</v>
      </c>
      <c r="N1589" t="str">
        <f>LOWER(CONCATENATE(assembly_staff_import[[#This Row],[Last Name]],LEFT(assembly_staff_import[[#This Row],[First Name (no initial)]],1),"@nyassembly.gov"))</f>
        <v>hoffmanm@nyassembly.gov</v>
      </c>
      <c r="O1589" t="s">
        <v>2763</v>
      </c>
      <c r="P1589" t="e">
        <f>VLOOKUP(assembly_staff_import[[#This Row],[Full Name]],[3]!PEOPLE_March_20[#Data],1,0)</f>
        <v>#REF!</v>
      </c>
      <c r="Q1589" t="e">
        <f>VLOOKUP(assembly_staff_import[[#This Row],[Full Name]],[3]!Table17[#Data],3,0)</f>
        <v>#REF!</v>
      </c>
      <c r="R1589" t="e">
        <f>VLOOKUP(assembly_staff_import[[#This Row],[Formatted Works for Group]],[3]!Table7[#Data],1,0)</f>
        <v>#REF!</v>
      </c>
      <c r="S1589" t="e">
        <f>IF(assembly_staff_import[[#This Row],[Legislative Staff Type]]="Personal", assembly_staff_import[[#This Row],[Vlookup Works for Group]], assembly_staff_import[[#This Row],[Formatted Works for Group calc]]&amp;", Central Staff Office, Assembly")</f>
        <v>#REF!</v>
      </c>
      <c r="T1589" s="20" t="str">
        <f>TRIM(assembly_staff_import[[#This Row],[NAME_SOURCE_KEY]])</f>
        <v>HOFFMAN, MARIA T</v>
      </c>
      <c r="U1589" t="s">
        <v>31017</v>
      </c>
      <c r="V1589" t="s">
        <v>30074</v>
      </c>
      <c r="W1589" t="s">
        <v>31018</v>
      </c>
      <c r="Y1589" t="str">
        <f>IF(assembly_staff_import[[#This Row],[Legislative Staff Type]]="Personal", PROPER(TRIM(assembly_staff_import[[#This Row],[Unit First MI via UNIT_SOURCE_KEY]])&amp;" "&amp;assembly_staff_import[[#This Row],[Unit Last via UNIT_SOURCE_KEY]]), PROPER(TRIM(assembly_staff_import[[#This Row],[UNIT NAME_SOURCE_KEY2]])))</f>
        <v>Steven Englebright</v>
      </c>
      <c r="Z1589" t="s">
        <v>31002</v>
      </c>
      <c r="AA1589" t="e">
        <f>VLOOKUP(assembly_staff_import[[#This Row],[Formatted and corrected Works for Group Text]],[3]!Table4[#Data],1,0)</f>
        <v>#REF!</v>
      </c>
      <c r="AB1589" t="e">
        <f>VLOOKUP(assembly_staff_import[[#This Row],[Formatted and corrected Works for Group Text]],[3]!Table5[#Data],2,0)</f>
        <v>#REF!</v>
      </c>
      <c r="AC1589" t="str">
        <f>IF(TRIM(assembly_staff_import[[#This Row],[PUBLIC INFO ADDR_SOURCE_KEY]])="CAPITOL, ALBANY", "Legislative / Capitol Office", "District Office")</f>
        <v>District Office</v>
      </c>
      <c r="AD1589" t="s">
        <v>31003</v>
      </c>
      <c r="AE1589" t="s">
        <v>31004</v>
      </c>
      <c r="AF1589" t="str">
        <f t="shared" si="83"/>
        <v xml:space="preserve">B79 </v>
      </c>
      <c r="AG1589" t="s">
        <v>31005</v>
      </c>
      <c r="AH1589" t="s">
        <v>31019</v>
      </c>
      <c r="AI1589" t="s">
        <v>23587</v>
      </c>
      <c r="AJ1589" t="s">
        <v>31012</v>
      </c>
    </row>
    <row r="1590" spans="1:36" x14ac:dyDescent="0.2">
      <c r="A1590" t="str">
        <f>TRIM(PROPER((assembly_staff_import[[#This Row],[First MI Name via NAME_SOURCE_KEY TEXT]]&amp;" "&amp;assembly_staff_import[[#This Row],[Last Name via NAME_SOURCE_KEY TEXT]]&amp;" "&amp;assembly_staff_import[[#This Row],[Suffix via NAME_SOURCE_KEY]])))</f>
        <v>Nancy E Rissacher</v>
      </c>
      <c r="B1590" t="str">
        <f>TRIM(CONCATENATE(TRIM(assembly_staff_import[[#This Row],[Full Name]]), ", ", assembly_staff_import[[#This Row],[Title]]))</f>
        <v>Nancy E Rissacher, Exec Asst</v>
      </c>
      <c r="C1590" t="e">
        <f>assembly_staff_import[[#This Row],[Vlookup_groups]]</f>
        <v>#REF!</v>
      </c>
      <c r="D1590" t="str">
        <f>IF(assembly_staff_import[[#This Row],[Legislative Staff Type]]="Personal",assembly_staff_import[[#This Row],[Formatted Personal Staff Office]],"")</f>
        <v>Legislative / Capitol Office</v>
      </c>
      <c r="E1590" t="s">
        <v>65</v>
      </c>
      <c r="F1590" s="19" t="s">
        <v>10913</v>
      </c>
      <c r="G1590" t="s">
        <v>67</v>
      </c>
      <c r="H1590" t="str">
        <f>TRIM(PROPER((assembly_staff_import[[#This Row],[Last Name via NAME_SOURCE_KEY TEXT]]&amp;" "&amp;assembly_staff_import[[#This Row],[Suffix via NAME_SOURCE_KEY]])))</f>
        <v>Rissacher</v>
      </c>
      <c r="I1590" t="str">
        <f>PROPER(assembly_staff_import[[#This Row],[JOB TITLE_SOURCE_KEY]])</f>
        <v xml:space="preserve">Exec Asst                                  </v>
      </c>
      <c r="J1590" t="s">
        <v>72</v>
      </c>
      <c r="K1590" t="e">
        <f>IF(assembly_staff_import[[#This Row],[Legislative Staff Type]]="Personal",assembly_staff_import[[#This Row],[Vlookup Reports To Person]], "")</f>
        <v>#REF!</v>
      </c>
      <c r="L1590" t="str">
        <f>PROPER(assembly_staff_import[[#This Row],[First MI Name via NAME_SOURCE_KEY TEXT]])</f>
        <v xml:space="preserve"> Nancy E</v>
      </c>
      <c r="M1590" t="s">
        <v>15823</v>
      </c>
      <c r="N1590" t="str">
        <f>LOWER(CONCATENATE(assembly_staff_import[[#This Row],[Last Name]],LEFT(assembly_staff_import[[#This Row],[First Name (no initial)]],1),"@nyassembly.gov"))</f>
        <v>rissachern@nyassembly.gov</v>
      </c>
      <c r="O1590" t="s">
        <v>18789</v>
      </c>
      <c r="P1590" t="e">
        <f>VLOOKUP(assembly_staff_import[[#This Row],[Full Name]],[3]!PEOPLE_March_20[#Data],1,0)</f>
        <v>#REF!</v>
      </c>
      <c r="Q1590" t="e">
        <f>VLOOKUP(assembly_staff_import[[#This Row],[Full Name]],[3]!Table17[#Data],3,0)</f>
        <v>#REF!</v>
      </c>
      <c r="R1590" t="e">
        <f>VLOOKUP(assembly_staff_import[[#This Row],[Formatted Works for Group]],[3]!Table7[#Data],1,0)</f>
        <v>#REF!</v>
      </c>
      <c r="S1590" t="e">
        <f>IF(assembly_staff_import[[#This Row],[Legislative Staff Type]]="Personal", assembly_staff_import[[#This Row],[Vlookup Works for Group]], assembly_staff_import[[#This Row],[Formatted Works for Group calc]]&amp;", Central Staff Office, Assembly")</f>
        <v>#REF!</v>
      </c>
      <c r="T1590" s="20" t="str">
        <f>TRIM(assembly_staff_import[[#This Row],[NAME_SOURCE_KEY]])</f>
        <v>RISSACHER, NANCY E</v>
      </c>
      <c r="U1590" t="s">
        <v>31020</v>
      </c>
      <c r="V1590" t="s">
        <v>31021</v>
      </c>
      <c r="W1590" t="s">
        <v>31022</v>
      </c>
      <c r="Y1590" t="str">
        <f>IF(assembly_staff_import[[#This Row],[Legislative Staff Type]]="Personal", PROPER(TRIM(assembly_staff_import[[#This Row],[Unit First MI via UNIT_SOURCE_KEY]])&amp;" "&amp;assembly_staff_import[[#This Row],[Unit Last via UNIT_SOURCE_KEY]]), PROPER(TRIM(assembly_staff_import[[#This Row],[UNIT NAME_SOURCE_KEY2]])))</f>
        <v>Steven Englebright</v>
      </c>
      <c r="Z1590" t="s">
        <v>31002</v>
      </c>
      <c r="AA1590" t="e">
        <f>VLOOKUP(assembly_staff_import[[#This Row],[Formatted and corrected Works for Group Text]],[3]!Table4[#Data],1,0)</f>
        <v>#REF!</v>
      </c>
      <c r="AB1590" t="e">
        <f>VLOOKUP(assembly_staff_import[[#This Row],[Formatted and corrected Works for Group Text]],[3]!Table5[#Data],2,0)</f>
        <v>#REF!</v>
      </c>
      <c r="AC1590" t="str">
        <f>IF(TRIM(assembly_staff_import[[#This Row],[PUBLIC INFO ADDR_SOURCE_KEY]])="CAPITOL, ALBANY", "Legislative / Capitol Office", "District Office")</f>
        <v>Legislative / Capitol Office</v>
      </c>
      <c r="AD1590" t="s">
        <v>31003</v>
      </c>
      <c r="AE1590" t="s">
        <v>31004</v>
      </c>
      <c r="AF1590" t="str">
        <f t="shared" si="83"/>
        <v xml:space="preserve">B79 </v>
      </c>
      <c r="AG1590" t="s">
        <v>31005</v>
      </c>
      <c r="AH1590" t="s">
        <v>31023</v>
      </c>
      <c r="AI1590" t="s">
        <v>23546</v>
      </c>
      <c r="AJ1590" t="s">
        <v>23493</v>
      </c>
    </row>
    <row r="1591" spans="1:36" x14ac:dyDescent="0.2">
      <c r="A1591" t="str">
        <f>TRIM(PROPER((assembly_staff_import[[#This Row],[First MI Name via NAME_SOURCE_KEY TEXT]]&amp;" "&amp;assembly_staff_import[[#This Row],[Last Name via NAME_SOURCE_KEY TEXT]]&amp;" "&amp;assembly_staff_import[[#This Row],[Suffix via NAME_SOURCE_KEY]])))</f>
        <v>Stephen B Liss</v>
      </c>
      <c r="B1591" t="str">
        <f>TRIM(CONCATENATE(TRIM(assembly_staff_import[[#This Row],[Full Name]]), ", ", assembly_staff_import[[#This Row],[Title]]))</f>
        <v>Stephen B Liss, Counsel</v>
      </c>
      <c r="C1591" t="e">
        <f>assembly_staff_import[[#This Row],[Vlookup_groups]]</f>
        <v>#REF!</v>
      </c>
      <c r="D1591" t="str">
        <f>IF(assembly_staff_import[[#This Row],[Legislative Staff Type]]="Personal",assembly_staff_import[[#This Row],[Formatted Personal Staff Office]],"")</f>
        <v>Legislative / Capitol Office</v>
      </c>
      <c r="E1591" t="s">
        <v>65</v>
      </c>
      <c r="F1591" s="19" t="s">
        <v>10913</v>
      </c>
      <c r="G1591" t="s">
        <v>67</v>
      </c>
      <c r="H1591" t="str">
        <f>TRIM(PROPER((assembly_staff_import[[#This Row],[Last Name via NAME_SOURCE_KEY TEXT]]&amp;" "&amp;assembly_staff_import[[#This Row],[Suffix via NAME_SOURCE_KEY]])))</f>
        <v>Liss</v>
      </c>
      <c r="I1591" t="str">
        <f>PROPER(assembly_staff_import[[#This Row],[JOB TITLE_SOURCE_KEY]])</f>
        <v xml:space="preserve">Counsel                                    </v>
      </c>
      <c r="J1591" t="s">
        <v>72</v>
      </c>
      <c r="K1591" t="e">
        <f>IF(assembly_staff_import[[#This Row],[Legislative Staff Type]]="Personal",assembly_staff_import[[#This Row],[Vlookup Reports To Person]], "")</f>
        <v>#REF!</v>
      </c>
      <c r="L1591" t="str">
        <f>PROPER(assembly_staff_import[[#This Row],[First MI Name via NAME_SOURCE_KEY TEXT]])</f>
        <v xml:space="preserve"> Stephen B</v>
      </c>
      <c r="M1591" t="s">
        <v>20009</v>
      </c>
      <c r="N1591" t="str">
        <f>LOWER(CONCATENATE(assembly_staff_import[[#This Row],[Last Name]],LEFT(assembly_staff_import[[#This Row],[First Name (no initial)]],1),"@nyassembly.gov"))</f>
        <v>lisss@nyassembly.gov</v>
      </c>
      <c r="O1591" t="s">
        <v>28140</v>
      </c>
      <c r="P1591" t="e">
        <f>VLOOKUP(assembly_staff_import[[#This Row],[Full Name]],[3]!PEOPLE_March_20[#Data],1,0)</f>
        <v>#REF!</v>
      </c>
      <c r="Q1591" t="e">
        <f>VLOOKUP(assembly_staff_import[[#This Row],[Full Name]],[3]!Table17[#Data],3,0)</f>
        <v>#REF!</v>
      </c>
      <c r="R1591" t="e">
        <f>VLOOKUP(assembly_staff_import[[#This Row],[Formatted Works for Group]],[3]!Table7[#Data],1,0)</f>
        <v>#REF!</v>
      </c>
      <c r="S1591" t="e">
        <f>IF(assembly_staff_import[[#This Row],[Legislative Staff Type]]="Personal", assembly_staff_import[[#This Row],[Vlookup Works for Group]], assembly_staff_import[[#This Row],[Formatted Works for Group calc]]&amp;", Central Staff Office, Assembly")</f>
        <v>#REF!</v>
      </c>
      <c r="T1591" s="20" t="str">
        <f>TRIM(assembly_staff_import[[#This Row],[NAME_SOURCE_KEY]])</f>
        <v>LISS, STEPHEN B</v>
      </c>
      <c r="U1591" t="s">
        <v>31024</v>
      </c>
      <c r="V1591" t="s">
        <v>31025</v>
      </c>
      <c r="W1591" t="s">
        <v>31026</v>
      </c>
      <c r="Y1591" t="str">
        <f>IF(assembly_staff_import[[#This Row],[Legislative Staff Type]]="Personal", PROPER(TRIM(assembly_staff_import[[#This Row],[Unit First MI via UNIT_SOURCE_KEY]])&amp;" "&amp;assembly_staff_import[[#This Row],[Unit Last via UNIT_SOURCE_KEY]]), PROPER(TRIM(assembly_staff_import[[#This Row],[UNIT NAME_SOURCE_KEY2]])))</f>
        <v>Steven Englebright</v>
      </c>
      <c r="Z1591" t="s">
        <v>31002</v>
      </c>
      <c r="AA1591" t="e">
        <f>VLOOKUP(assembly_staff_import[[#This Row],[Formatted and corrected Works for Group Text]],[3]!Table4[#Data],1,0)</f>
        <v>#REF!</v>
      </c>
      <c r="AB1591" t="e">
        <f>VLOOKUP(assembly_staff_import[[#This Row],[Formatted and corrected Works for Group Text]],[3]!Table5[#Data],2,0)</f>
        <v>#REF!</v>
      </c>
      <c r="AC1591" t="str">
        <f>IF(TRIM(assembly_staff_import[[#This Row],[PUBLIC INFO ADDR_SOURCE_KEY]])="CAPITOL, ALBANY", "Legislative / Capitol Office", "District Office")</f>
        <v>Legislative / Capitol Office</v>
      </c>
      <c r="AD1591" t="s">
        <v>31003</v>
      </c>
      <c r="AE1591" t="s">
        <v>31004</v>
      </c>
      <c r="AF1591" t="str">
        <f t="shared" si="83"/>
        <v xml:space="preserve">B79 </v>
      </c>
      <c r="AG1591" t="s">
        <v>31005</v>
      </c>
      <c r="AH1591" t="s">
        <v>31027</v>
      </c>
      <c r="AI1591" t="s">
        <v>24265</v>
      </c>
      <c r="AJ1591" t="s">
        <v>23493</v>
      </c>
    </row>
    <row r="1592" spans="1:36" x14ac:dyDescent="0.2">
      <c r="A1592" t="str">
        <f>TRIM(PROPER((assembly_staff_import[[#This Row],[First MI Name via NAME_SOURCE_KEY TEXT]]&amp;" "&amp;assembly_staff_import[[#This Row],[Last Name via NAME_SOURCE_KEY TEXT]]&amp;" "&amp;assembly_staff_import[[#This Row],[Suffix via NAME_SOURCE_KEY]])))</f>
        <v>Adrienne M Knoll</v>
      </c>
      <c r="B1592" t="str">
        <f>TRIM(CONCATENATE(TRIM(assembly_staff_import[[#This Row],[Full Name]]), ", ", assembly_staff_import[[#This Row],[Title]]))</f>
        <v>Adrienne M Knoll, Dir Communications</v>
      </c>
      <c r="C1592" t="e">
        <f>assembly_staff_import[[#This Row],[Vlookup_groups]]</f>
        <v>#REF!</v>
      </c>
      <c r="D1592" t="str">
        <f>IF(assembly_staff_import[[#This Row],[Legislative Staff Type]]="Personal",assembly_staff_import[[#This Row],[Formatted Personal Staff Office]],"")</f>
        <v>District Office</v>
      </c>
      <c r="E1592" t="s">
        <v>65</v>
      </c>
      <c r="F1592" s="19" t="s">
        <v>10913</v>
      </c>
      <c r="G1592" t="s">
        <v>67</v>
      </c>
      <c r="H1592" t="str">
        <f>TRIM(PROPER((assembly_staff_import[[#This Row],[Last Name via NAME_SOURCE_KEY TEXT]]&amp;" "&amp;assembly_staff_import[[#This Row],[Suffix via NAME_SOURCE_KEY]])))</f>
        <v>Knoll</v>
      </c>
      <c r="I1592" t="str">
        <f>PROPER(assembly_staff_import[[#This Row],[JOB TITLE_SOURCE_KEY]])</f>
        <v xml:space="preserve">Dir Communications                         </v>
      </c>
      <c r="J1592" t="s">
        <v>72</v>
      </c>
      <c r="K1592" t="e">
        <f>IF(assembly_staff_import[[#This Row],[Legislative Staff Type]]="Personal",assembly_staff_import[[#This Row],[Vlookup Reports To Person]], "")</f>
        <v>#REF!</v>
      </c>
      <c r="L1592" t="str">
        <f>PROPER(assembly_staff_import[[#This Row],[First MI Name via NAME_SOURCE_KEY TEXT]])</f>
        <v xml:space="preserve"> Adrienne M</v>
      </c>
      <c r="M1592" t="s">
        <v>16485</v>
      </c>
      <c r="N1592" t="str">
        <f>LOWER(CONCATENATE(assembly_staff_import[[#This Row],[Last Name]],LEFT(assembly_staff_import[[#This Row],[First Name (no initial)]],1),"@nyassembly.gov"))</f>
        <v>knolla@nyassembly.gov</v>
      </c>
      <c r="O1592" t="s">
        <v>31028</v>
      </c>
      <c r="P1592" t="e">
        <f>VLOOKUP(assembly_staff_import[[#This Row],[Full Name]],[3]!PEOPLE_March_20[#Data],1,0)</f>
        <v>#REF!</v>
      </c>
      <c r="Q1592" t="e">
        <f>VLOOKUP(assembly_staff_import[[#This Row],[Full Name]],[3]!Table17[#Data],3,0)</f>
        <v>#REF!</v>
      </c>
      <c r="R1592" t="e">
        <f>VLOOKUP(assembly_staff_import[[#This Row],[Formatted Works for Group]],[3]!Table7[#Data],1,0)</f>
        <v>#REF!</v>
      </c>
      <c r="S1592" t="e">
        <f>IF(assembly_staff_import[[#This Row],[Legislative Staff Type]]="Personal", assembly_staff_import[[#This Row],[Vlookup Works for Group]], assembly_staff_import[[#This Row],[Formatted Works for Group calc]]&amp;", Central Staff Office, Assembly")</f>
        <v>#REF!</v>
      </c>
      <c r="T1592" s="20" t="str">
        <f>TRIM(assembly_staff_import[[#This Row],[NAME_SOURCE_KEY]])</f>
        <v>KNOLL, ADRIENNE M</v>
      </c>
      <c r="U1592" t="s">
        <v>31029</v>
      </c>
      <c r="V1592" t="s">
        <v>31030</v>
      </c>
      <c r="W1592" t="s">
        <v>31031</v>
      </c>
      <c r="Y1592" t="str">
        <f>IF(assembly_staff_import[[#This Row],[Legislative Staff Type]]="Personal", PROPER(TRIM(assembly_staff_import[[#This Row],[Unit First MI via UNIT_SOURCE_KEY]])&amp;" "&amp;assembly_staff_import[[#This Row],[Unit Last via UNIT_SOURCE_KEY]]), PROPER(TRIM(assembly_staff_import[[#This Row],[UNIT NAME_SOURCE_KEY2]])))</f>
        <v>Steven Cymbrowitz</v>
      </c>
      <c r="Z1592" t="s">
        <v>31032</v>
      </c>
      <c r="AA1592" t="e">
        <f>VLOOKUP(assembly_staff_import[[#This Row],[Formatted and corrected Works for Group Text]],[3]!Table4[#Data],1,0)</f>
        <v>#REF!</v>
      </c>
      <c r="AB1592" t="e">
        <f>VLOOKUP(assembly_staff_import[[#This Row],[Formatted and corrected Works for Group Text]],[3]!Table5[#Data],2,0)</f>
        <v>#REF!</v>
      </c>
      <c r="AC1592" t="str">
        <f>IF(TRIM(assembly_staff_import[[#This Row],[PUBLIC INFO ADDR_SOURCE_KEY]])="CAPITOL, ALBANY", "Legislative / Capitol Office", "District Office")</f>
        <v>District Office</v>
      </c>
      <c r="AD1592" t="s">
        <v>31033</v>
      </c>
      <c r="AE1592" t="s">
        <v>31034</v>
      </c>
      <c r="AF1592" t="str">
        <f t="shared" ref="AF1592:AF1602" si="84">"A16 "</f>
        <v xml:space="preserve">A16 </v>
      </c>
      <c r="AG1592" t="s">
        <v>31035</v>
      </c>
      <c r="AH1592" t="s">
        <v>31036</v>
      </c>
      <c r="AI1592" t="s">
        <v>23873</v>
      </c>
      <c r="AJ1592" t="s">
        <v>31037</v>
      </c>
    </row>
    <row r="1593" spans="1:36" x14ac:dyDescent="0.2">
      <c r="A1593" t="str">
        <f>TRIM(PROPER((assembly_staff_import[[#This Row],[First MI Name via NAME_SOURCE_KEY TEXT]]&amp;" "&amp;assembly_staff_import[[#This Row],[Last Name via NAME_SOURCE_KEY TEXT]]&amp;" "&amp;assembly_staff_import[[#This Row],[Suffix via NAME_SOURCE_KEY]])))</f>
        <v>Ardita Kraja</v>
      </c>
      <c r="B1593" t="str">
        <f>TRIM(CONCATENATE(TRIM(assembly_staff_import[[#This Row],[Full Name]]), ", ", assembly_staff_import[[#This Row],[Title]]))</f>
        <v>Ardita Kraja, Legis Aide</v>
      </c>
      <c r="C1593" t="e">
        <f>assembly_staff_import[[#This Row],[Vlookup_groups]]</f>
        <v>#REF!</v>
      </c>
      <c r="D1593" t="str">
        <f>IF(assembly_staff_import[[#This Row],[Legislative Staff Type]]="Personal",assembly_staff_import[[#This Row],[Formatted Personal Staff Office]],"")</f>
        <v>District Office</v>
      </c>
      <c r="E1593" t="s">
        <v>65</v>
      </c>
      <c r="F1593" s="19" t="s">
        <v>10913</v>
      </c>
      <c r="G1593" t="s">
        <v>67</v>
      </c>
      <c r="H1593" t="str">
        <f>TRIM(PROPER((assembly_staff_import[[#This Row],[Last Name via NAME_SOURCE_KEY TEXT]]&amp;" "&amp;assembly_staff_import[[#This Row],[Suffix via NAME_SOURCE_KEY]])))</f>
        <v>Kraja</v>
      </c>
      <c r="I1593" t="str">
        <f>PROPER(assembly_staff_import[[#This Row],[JOB TITLE_SOURCE_KEY]])</f>
        <v xml:space="preserve">Legis Aide                                 </v>
      </c>
      <c r="J1593" t="s">
        <v>72</v>
      </c>
      <c r="K1593" t="e">
        <f>IF(assembly_staff_import[[#This Row],[Legislative Staff Type]]="Personal",assembly_staff_import[[#This Row],[Vlookup Reports To Person]], "")</f>
        <v>#REF!</v>
      </c>
      <c r="L1593" t="str">
        <f>PROPER(assembly_staff_import[[#This Row],[First MI Name via NAME_SOURCE_KEY TEXT]])</f>
        <v xml:space="preserve"> Ardita</v>
      </c>
      <c r="M1593" t="s">
        <v>13942</v>
      </c>
      <c r="N1593" t="str">
        <f>LOWER(CONCATENATE(assembly_staff_import[[#This Row],[Last Name]],LEFT(assembly_staff_import[[#This Row],[First Name (no initial)]],1),"@nyassembly.gov"))</f>
        <v>krajaa@nyassembly.gov</v>
      </c>
      <c r="O1593" t="s">
        <v>13944</v>
      </c>
      <c r="P1593" t="e">
        <f>VLOOKUP(assembly_staff_import[[#This Row],[Full Name]],[3]!PEOPLE_March_20[#Data],1,0)</f>
        <v>#REF!</v>
      </c>
      <c r="Q1593" t="e">
        <f>VLOOKUP(assembly_staff_import[[#This Row],[Full Name]],[3]!Table17[#Data],3,0)</f>
        <v>#REF!</v>
      </c>
      <c r="R1593" t="e">
        <f>VLOOKUP(assembly_staff_import[[#This Row],[Formatted Works for Group]],[3]!Table7[#Data],1,0)</f>
        <v>#REF!</v>
      </c>
      <c r="S1593" t="e">
        <f>IF(assembly_staff_import[[#This Row],[Legislative Staff Type]]="Personal", assembly_staff_import[[#This Row],[Vlookup Works for Group]], assembly_staff_import[[#This Row],[Formatted Works for Group calc]]&amp;", Central Staff Office, Assembly")</f>
        <v>#REF!</v>
      </c>
      <c r="T1593" s="20" t="str">
        <f>TRIM(assembly_staff_import[[#This Row],[NAME_SOURCE_KEY]])</f>
        <v>KRAJA, ARDITA</v>
      </c>
      <c r="U1593" t="s">
        <v>31038</v>
      </c>
      <c r="V1593" t="s">
        <v>31039</v>
      </c>
      <c r="W1593" t="s">
        <v>31040</v>
      </c>
      <c r="Y1593" t="str">
        <f>IF(assembly_staff_import[[#This Row],[Legislative Staff Type]]="Personal", PROPER(TRIM(assembly_staff_import[[#This Row],[Unit First MI via UNIT_SOURCE_KEY]])&amp;" "&amp;assembly_staff_import[[#This Row],[Unit Last via UNIT_SOURCE_KEY]]), PROPER(TRIM(assembly_staff_import[[#This Row],[UNIT NAME_SOURCE_KEY2]])))</f>
        <v>Steven Cymbrowitz</v>
      </c>
      <c r="Z1593" t="s">
        <v>31032</v>
      </c>
      <c r="AA1593" t="e">
        <f>VLOOKUP(assembly_staff_import[[#This Row],[Formatted and corrected Works for Group Text]],[3]!Table4[#Data],1,0)</f>
        <v>#REF!</v>
      </c>
      <c r="AB1593" t="e">
        <f>VLOOKUP(assembly_staff_import[[#This Row],[Formatted and corrected Works for Group Text]],[3]!Table5[#Data],2,0)</f>
        <v>#REF!</v>
      </c>
      <c r="AC1593" t="str">
        <f>IF(TRIM(assembly_staff_import[[#This Row],[PUBLIC INFO ADDR_SOURCE_KEY]])="CAPITOL, ALBANY", "Legislative / Capitol Office", "District Office")</f>
        <v>District Office</v>
      </c>
      <c r="AD1593" t="s">
        <v>31033</v>
      </c>
      <c r="AE1593" t="s">
        <v>31034</v>
      </c>
      <c r="AF1593" t="str">
        <f t="shared" si="84"/>
        <v xml:space="preserve">A16 </v>
      </c>
      <c r="AG1593" t="s">
        <v>31035</v>
      </c>
      <c r="AH1593" t="s">
        <v>31041</v>
      </c>
      <c r="AI1593" t="s">
        <v>23600</v>
      </c>
      <c r="AJ1593" t="s">
        <v>31037</v>
      </c>
    </row>
    <row r="1594" spans="1:36" x14ac:dyDescent="0.2">
      <c r="A1594" t="str">
        <f>TRIM(PROPER((assembly_staff_import[[#This Row],[First MI Name via NAME_SOURCE_KEY TEXT]]&amp;" "&amp;assembly_staff_import[[#This Row],[Last Name via NAME_SOURCE_KEY TEXT]]&amp;" "&amp;assembly_staff_import[[#This Row],[Suffix via NAME_SOURCE_KEY]])))</f>
        <v>Dawn T Gode</v>
      </c>
      <c r="B1594" t="str">
        <f>TRIM(CONCATENATE(TRIM(assembly_staff_import[[#This Row],[Full Name]]), ", ", assembly_staff_import[[#This Row],[Title]]))</f>
        <v>Dawn T Gode, Constituent Liaison</v>
      </c>
      <c r="C1594" t="e">
        <f>assembly_staff_import[[#This Row],[Vlookup_groups]]</f>
        <v>#REF!</v>
      </c>
      <c r="D1594" t="str">
        <f>IF(assembly_staff_import[[#This Row],[Legislative Staff Type]]="Personal",assembly_staff_import[[#This Row],[Formatted Personal Staff Office]],"")</f>
        <v>District Office</v>
      </c>
      <c r="E1594" t="s">
        <v>65</v>
      </c>
      <c r="F1594" s="19" t="s">
        <v>10913</v>
      </c>
      <c r="G1594" t="s">
        <v>67</v>
      </c>
      <c r="H1594" t="str">
        <f>TRIM(PROPER((assembly_staff_import[[#This Row],[Last Name via NAME_SOURCE_KEY TEXT]]&amp;" "&amp;assembly_staff_import[[#This Row],[Suffix via NAME_SOURCE_KEY]])))</f>
        <v>Gode</v>
      </c>
      <c r="I1594" t="str">
        <f>PROPER(assembly_staff_import[[#This Row],[JOB TITLE_SOURCE_KEY]])</f>
        <v xml:space="preserve">Constituent Liaison                        </v>
      </c>
      <c r="J1594" t="s">
        <v>72</v>
      </c>
      <c r="K1594" t="e">
        <f>IF(assembly_staff_import[[#This Row],[Legislative Staff Type]]="Personal",assembly_staff_import[[#This Row],[Vlookup Reports To Person]], "")</f>
        <v>#REF!</v>
      </c>
      <c r="L1594" t="str">
        <f>PROPER(assembly_staff_import[[#This Row],[First MI Name via NAME_SOURCE_KEY TEXT]])</f>
        <v xml:space="preserve"> Dawn T</v>
      </c>
      <c r="M1594" t="s">
        <v>13474</v>
      </c>
      <c r="N1594" t="str">
        <f>LOWER(CONCATENATE(assembly_staff_import[[#This Row],[Last Name]],LEFT(assembly_staff_import[[#This Row],[First Name (no initial)]],1),"@nyassembly.gov"))</f>
        <v>goded@nyassembly.gov</v>
      </c>
      <c r="O1594" t="s">
        <v>28794</v>
      </c>
      <c r="P1594" t="e">
        <f>VLOOKUP(assembly_staff_import[[#This Row],[Full Name]],[3]!PEOPLE_March_20[#Data],1,0)</f>
        <v>#REF!</v>
      </c>
      <c r="Q1594" t="e">
        <f>VLOOKUP(assembly_staff_import[[#This Row],[Full Name]],[3]!Table17[#Data],3,0)</f>
        <v>#REF!</v>
      </c>
      <c r="R1594" t="e">
        <f>VLOOKUP(assembly_staff_import[[#This Row],[Formatted Works for Group]],[3]!Table7[#Data],1,0)</f>
        <v>#REF!</v>
      </c>
      <c r="S1594" t="e">
        <f>IF(assembly_staff_import[[#This Row],[Legislative Staff Type]]="Personal", assembly_staff_import[[#This Row],[Vlookup Works for Group]], assembly_staff_import[[#This Row],[Formatted Works for Group calc]]&amp;", Central Staff Office, Assembly")</f>
        <v>#REF!</v>
      </c>
      <c r="T1594" s="20" t="str">
        <f>TRIM(assembly_staff_import[[#This Row],[NAME_SOURCE_KEY]])</f>
        <v>GODE, DAWN T</v>
      </c>
      <c r="U1594" t="s">
        <v>31042</v>
      </c>
      <c r="V1594" t="s">
        <v>31043</v>
      </c>
      <c r="W1594" t="s">
        <v>31044</v>
      </c>
      <c r="Y1594" t="str">
        <f>IF(assembly_staff_import[[#This Row],[Legislative Staff Type]]="Personal", PROPER(TRIM(assembly_staff_import[[#This Row],[Unit First MI via UNIT_SOURCE_KEY]])&amp;" "&amp;assembly_staff_import[[#This Row],[Unit Last via UNIT_SOURCE_KEY]]), PROPER(TRIM(assembly_staff_import[[#This Row],[UNIT NAME_SOURCE_KEY2]])))</f>
        <v>Steven Cymbrowitz</v>
      </c>
      <c r="Z1594" t="s">
        <v>31032</v>
      </c>
      <c r="AA1594" t="e">
        <f>VLOOKUP(assembly_staff_import[[#This Row],[Formatted and corrected Works for Group Text]],[3]!Table4[#Data],1,0)</f>
        <v>#REF!</v>
      </c>
      <c r="AB1594" t="e">
        <f>VLOOKUP(assembly_staff_import[[#This Row],[Formatted and corrected Works for Group Text]],[3]!Table5[#Data],2,0)</f>
        <v>#REF!</v>
      </c>
      <c r="AC1594" t="str">
        <f>IF(TRIM(assembly_staff_import[[#This Row],[PUBLIC INFO ADDR_SOURCE_KEY]])="CAPITOL, ALBANY", "Legislative / Capitol Office", "District Office")</f>
        <v>District Office</v>
      </c>
      <c r="AD1594" t="s">
        <v>31033</v>
      </c>
      <c r="AE1594" t="s">
        <v>31034</v>
      </c>
      <c r="AF1594" t="str">
        <f t="shared" si="84"/>
        <v xml:space="preserve">A16 </v>
      </c>
      <c r="AG1594" t="s">
        <v>31035</v>
      </c>
      <c r="AH1594" t="s">
        <v>31045</v>
      </c>
      <c r="AI1594" t="s">
        <v>23475</v>
      </c>
      <c r="AJ1594" t="s">
        <v>31037</v>
      </c>
    </row>
    <row r="1595" spans="1:36" x14ac:dyDescent="0.2">
      <c r="A1595" t="str">
        <f>TRIM(PROPER((assembly_staff_import[[#This Row],[First MI Name via NAME_SOURCE_KEY TEXT]]&amp;" "&amp;assembly_staff_import[[#This Row],[Last Name via NAME_SOURCE_KEY TEXT]]&amp;" "&amp;assembly_staff_import[[#This Row],[Suffix via NAME_SOURCE_KEY]])))</f>
        <v>Ilya Novofastovsky</v>
      </c>
      <c r="B1595" t="str">
        <f>TRIM(CONCATENATE(TRIM(assembly_staff_import[[#This Row],[Full Name]]), ", ", assembly_staff_import[[#This Row],[Title]]))</f>
        <v>Ilya Novofastovsky, Community Liaison</v>
      </c>
      <c r="C1595" t="e">
        <f>assembly_staff_import[[#This Row],[Vlookup_groups]]</f>
        <v>#REF!</v>
      </c>
      <c r="D1595" t="str">
        <f>IF(assembly_staff_import[[#This Row],[Legislative Staff Type]]="Personal",assembly_staff_import[[#This Row],[Formatted Personal Staff Office]],"")</f>
        <v>District Office</v>
      </c>
      <c r="E1595" t="s">
        <v>65</v>
      </c>
      <c r="F1595" s="19" t="s">
        <v>10913</v>
      </c>
      <c r="G1595" t="s">
        <v>67</v>
      </c>
      <c r="H1595" t="str">
        <f>TRIM(PROPER((assembly_staff_import[[#This Row],[Last Name via NAME_SOURCE_KEY TEXT]]&amp;" "&amp;assembly_staff_import[[#This Row],[Suffix via NAME_SOURCE_KEY]])))</f>
        <v>Novofastovsky</v>
      </c>
      <c r="I1595" t="str">
        <f>PROPER(assembly_staff_import[[#This Row],[JOB TITLE_SOURCE_KEY]])</f>
        <v xml:space="preserve">Community Liaison                          </v>
      </c>
      <c r="J1595" t="s">
        <v>72</v>
      </c>
      <c r="K1595" t="e">
        <f>IF(assembly_staff_import[[#This Row],[Legislative Staff Type]]="Personal",assembly_staff_import[[#This Row],[Vlookup Reports To Person]], "")</f>
        <v>#REF!</v>
      </c>
      <c r="L1595" t="str">
        <f>PROPER(assembly_staff_import[[#This Row],[First MI Name via NAME_SOURCE_KEY TEXT]])</f>
        <v xml:space="preserve"> Ilya</v>
      </c>
      <c r="M1595" t="s">
        <v>20767</v>
      </c>
      <c r="N1595" t="str">
        <f>LOWER(CONCATENATE(assembly_staff_import[[#This Row],[Last Name]],LEFT(assembly_staff_import[[#This Row],[First Name (no initial)]],1),"@nyassembly.gov"))</f>
        <v>novofastovskyi@nyassembly.gov</v>
      </c>
      <c r="O1595" t="s">
        <v>20769</v>
      </c>
      <c r="P1595" t="e">
        <f>VLOOKUP(assembly_staff_import[[#This Row],[Full Name]],[3]!PEOPLE_March_20[#Data],1,0)</f>
        <v>#REF!</v>
      </c>
      <c r="Q1595" t="e">
        <f>VLOOKUP(assembly_staff_import[[#This Row],[Full Name]],[3]!Table17[#Data],3,0)</f>
        <v>#REF!</v>
      </c>
      <c r="R1595" t="e">
        <f>VLOOKUP(assembly_staff_import[[#This Row],[Formatted Works for Group]],[3]!Table7[#Data],1,0)</f>
        <v>#REF!</v>
      </c>
      <c r="S1595" t="e">
        <f>IF(assembly_staff_import[[#This Row],[Legislative Staff Type]]="Personal", assembly_staff_import[[#This Row],[Vlookup Works for Group]], assembly_staff_import[[#This Row],[Formatted Works for Group calc]]&amp;", Central Staff Office, Assembly")</f>
        <v>#REF!</v>
      </c>
      <c r="T1595" s="20" t="str">
        <f>TRIM(assembly_staff_import[[#This Row],[NAME_SOURCE_KEY]])</f>
        <v>NOVOFASTOVSKY, ILYA</v>
      </c>
      <c r="U1595" t="s">
        <v>31046</v>
      </c>
      <c r="V1595" t="s">
        <v>31047</v>
      </c>
      <c r="W1595" t="s">
        <v>31048</v>
      </c>
      <c r="Y1595" t="str">
        <f>IF(assembly_staff_import[[#This Row],[Legislative Staff Type]]="Personal", PROPER(TRIM(assembly_staff_import[[#This Row],[Unit First MI via UNIT_SOURCE_KEY]])&amp;" "&amp;assembly_staff_import[[#This Row],[Unit Last via UNIT_SOURCE_KEY]]), PROPER(TRIM(assembly_staff_import[[#This Row],[UNIT NAME_SOURCE_KEY2]])))</f>
        <v>Steven Cymbrowitz</v>
      </c>
      <c r="Z1595" t="s">
        <v>31032</v>
      </c>
      <c r="AA1595" t="e">
        <f>VLOOKUP(assembly_staff_import[[#This Row],[Formatted and corrected Works for Group Text]],[3]!Table4[#Data],1,0)</f>
        <v>#REF!</v>
      </c>
      <c r="AB1595" t="e">
        <f>VLOOKUP(assembly_staff_import[[#This Row],[Formatted and corrected Works for Group Text]],[3]!Table5[#Data],2,0)</f>
        <v>#REF!</v>
      </c>
      <c r="AC1595" t="str">
        <f>IF(TRIM(assembly_staff_import[[#This Row],[PUBLIC INFO ADDR_SOURCE_KEY]])="CAPITOL, ALBANY", "Legislative / Capitol Office", "District Office")</f>
        <v>District Office</v>
      </c>
      <c r="AD1595" t="s">
        <v>31033</v>
      </c>
      <c r="AE1595" t="s">
        <v>31034</v>
      </c>
      <c r="AF1595" t="str">
        <f t="shared" si="84"/>
        <v xml:space="preserve">A16 </v>
      </c>
      <c r="AG1595" t="s">
        <v>31035</v>
      </c>
      <c r="AH1595" t="s">
        <v>31049</v>
      </c>
      <c r="AI1595" t="s">
        <v>23692</v>
      </c>
      <c r="AJ1595" t="s">
        <v>31037</v>
      </c>
    </row>
    <row r="1596" spans="1:36" x14ac:dyDescent="0.2">
      <c r="A1596" t="str">
        <f>TRIM(PROPER((assembly_staff_import[[#This Row],[First MI Name via NAME_SOURCE_KEY TEXT]]&amp;" "&amp;assembly_staff_import[[#This Row],[Last Name via NAME_SOURCE_KEY TEXT]]&amp;" "&amp;assembly_staff_import[[#This Row],[Suffix via NAME_SOURCE_KEY]])))</f>
        <v>Irina Fidler</v>
      </c>
      <c r="B1596" t="str">
        <f>TRIM(CONCATENATE(TRIM(assembly_staff_import[[#This Row],[Full Name]]), ", ", assembly_staff_import[[#This Row],[Title]]))</f>
        <v>Irina Fidler, Community Liaison</v>
      </c>
      <c r="C1596" t="e">
        <f>assembly_staff_import[[#This Row],[Vlookup_groups]]</f>
        <v>#REF!</v>
      </c>
      <c r="D1596" t="str">
        <f>IF(assembly_staff_import[[#This Row],[Legislative Staff Type]]="Personal",assembly_staff_import[[#This Row],[Formatted Personal Staff Office]],"")</f>
        <v>District Office</v>
      </c>
      <c r="E1596" t="s">
        <v>65</v>
      </c>
      <c r="F1596" s="19" t="s">
        <v>10913</v>
      </c>
      <c r="G1596" t="s">
        <v>67</v>
      </c>
      <c r="H1596" t="str">
        <f>TRIM(PROPER((assembly_staff_import[[#This Row],[Last Name via NAME_SOURCE_KEY TEXT]]&amp;" "&amp;assembly_staff_import[[#This Row],[Suffix via NAME_SOURCE_KEY]])))</f>
        <v>Fidler</v>
      </c>
      <c r="I1596" t="str">
        <f>PROPER(assembly_staff_import[[#This Row],[JOB TITLE_SOURCE_KEY]])</f>
        <v xml:space="preserve">Community Liaison                          </v>
      </c>
      <c r="J1596" t="s">
        <v>72</v>
      </c>
      <c r="K1596" t="e">
        <f>IF(assembly_staff_import[[#This Row],[Legislative Staff Type]]="Personal",assembly_staff_import[[#This Row],[Vlookup Reports To Person]], "")</f>
        <v>#REF!</v>
      </c>
      <c r="L1596" t="str">
        <f>PROPER(assembly_staff_import[[#This Row],[First MI Name via NAME_SOURCE_KEY TEXT]])</f>
        <v xml:space="preserve"> Irina</v>
      </c>
      <c r="M1596" t="s">
        <v>20805</v>
      </c>
      <c r="N1596" t="str">
        <f>LOWER(CONCATENATE(assembly_staff_import[[#This Row],[Last Name]],LEFT(assembly_staff_import[[#This Row],[First Name (no initial)]],1),"@nyassembly.gov"))</f>
        <v>fidleri@nyassembly.gov</v>
      </c>
      <c r="O1596" t="s">
        <v>15700</v>
      </c>
      <c r="P1596" t="e">
        <f>VLOOKUP(assembly_staff_import[[#This Row],[Full Name]],[3]!PEOPLE_March_20[#Data],1,0)</f>
        <v>#REF!</v>
      </c>
      <c r="Q1596" t="e">
        <f>VLOOKUP(assembly_staff_import[[#This Row],[Full Name]],[3]!Table17[#Data],3,0)</f>
        <v>#REF!</v>
      </c>
      <c r="R1596" t="e">
        <f>VLOOKUP(assembly_staff_import[[#This Row],[Formatted Works for Group]],[3]!Table7[#Data],1,0)</f>
        <v>#REF!</v>
      </c>
      <c r="S1596" t="e">
        <f>IF(assembly_staff_import[[#This Row],[Legislative Staff Type]]="Personal", assembly_staff_import[[#This Row],[Vlookup Works for Group]], assembly_staff_import[[#This Row],[Formatted Works for Group calc]]&amp;", Central Staff Office, Assembly")</f>
        <v>#REF!</v>
      </c>
      <c r="T1596" s="20" t="str">
        <f>TRIM(assembly_staff_import[[#This Row],[NAME_SOURCE_KEY]])</f>
        <v>FIDLER, IRINA</v>
      </c>
      <c r="U1596" t="s">
        <v>31050</v>
      </c>
      <c r="V1596" t="s">
        <v>31051</v>
      </c>
      <c r="W1596" t="s">
        <v>28991</v>
      </c>
      <c r="Y1596" t="str">
        <f>IF(assembly_staff_import[[#This Row],[Legislative Staff Type]]="Personal", PROPER(TRIM(assembly_staff_import[[#This Row],[Unit First MI via UNIT_SOURCE_KEY]])&amp;" "&amp;assembly_staff_import[[#This Row],[Unit Last via UNIT_SOURCE_KEY]]), PROPER(TRIM(assembly_staff_import[[#This Row],[UNIT NAME_SOURCE_KEY2]])))</f>
        <v>Steven Cymbrowitz</v>
      </c>
      <c r="Z1596" t="s">
        <v>31032</v>
      </c>
      <c r="AA1596" t="e">
        <f>VLOOKUP(assembly_staff_import[[#This Row],[Formatted and corrected Works for Group Text]],[3]!Table4[#Data],1,0)</f>
        <v>#REF!</v>
      </c>
      <c r="AB1596" t="e">
        <f>VLOOKUP(assembly_staff_import[[#This Row],[Formatted and corrected Works for Group Text]],[3]!Table5[#Data],2,0)</f>
        <v>#REF!</v>
      </c>
      <c r="AC1596" t="str">
        <f>IF(TRIM(assembly_staff_import[[#This Row],[PUBLIC INFO ADDR_SOURCE_KEY]])="CAPITOL, ALBANY", "Legislative / Capitol Office", "District Office")</f>
        <v>District Office</v>
      </c>
      <c r="AD1596" t="s">
        <v>31033</v>
      </c>
      <c r="AE1596" t="s">
        <v>31034</v>
      </c>
      <c r="AF1596" t="str">
        <f t="shared" si="84"/>
        <v xml:space="preserve">A16 </v>
      </c>
      <c r="AG1596" t="s">
        <v>31035</v>
      </c>
      <c r="AH1596" t="s">
        <v>31052</v>
      </c>
      <c r="AI1596" t="s">
        <v>23692</v>
      </c>
      <c r="AJ1596" t="s">
        <v>31037</v>
      </c>
    </row>
    <row r="1597" spans="1:36" x14ac:dyDescent="0.2">
      <c r="A1597" t="str">
        <f>TRIM(PROPER((assembly_staff_import[[#This Row],[First MI Name via NAME_SOURCE_KEY TEXT]]&amp;" "&amp;assembly_staff_import[[#This Row],[Last Name via NAME_SOURCE_KEY TEXT]]&amp;" "&amp;assembly_staff_import[[#This Row],[Suffix via NAME_SOURCE_KEY]])))</f>
        <v>Lena Dethomasis</v>
      </c>
      <c r="B1597" t="str">
        <f>TRIM(CONCATENATE(TRIM(assembly_staff_import[[#This Row],[Full Name]]), ", ", assembly_staff_import[[#This Row],[Title]]))</f>
        <v>Lena Dethomasis, Office Manager</v>
      </c>
      <c r="C1597" t="e">
        <f>assembly_staff_import[[#This Row],[Vlookup_groups]]</f>
        <v>#REF!</v>
      </c>
      <c r="D1597" t="str">
        <f>IF(assembly_staff_import[[#This Row],[Legislative Staff Type]]="Personal",assembly_staff_import[[#This Row],[Formatted Personal Staff Office]],"")</f>
        <v>Legislative / Capitol Office</v>
      </c>
      <c r="E1597" t="s">
        <v>65</v>
      </c>
      <c r="F1597" s="19" t="s">
        <v>10913</v>
      </c>
      <c r="G1597" t="s">
        <v>67</v>
      </c>
      <c r="H1597" t="str">
        <f>TRIM(PROPER((assembly_staff_import[[#This Row],[Last Name via NAME_SOURCE_KEY TEXT]]&amp;" "&amp;assembly_staff_import[[#This Row],[Suffix via NAME_SOURCE_KEY]])))</f>
        <v>Dethomasis</v>
      </c>
      <c r="I1597" t="str">
        <f>PROPER(assembly_staff_import[[#This Row],[JOB TITLE_SOURCE_KEY]])</f>
        <v xml:space="preserve">Office Manager                             </v>
      </c>
      <c r="J1597" t="s">
        <v>72</v>
      </c>
      <c r="K1597" t="e">
        <f>IF(assembly_staff_import[[#This Row],[Legislative Staff Type]]="Personal",assembly_staff_import[[#This Row],[Vlookup Reports To Person]], "")</f>
        <v>#REF!</v>
      </c>
      <c r="L1597" t="str">
        <f>PROPER(assembly_staff_import[[#This Row],[First MI Name via NAME_SOURCE_KEY TEXT]])</f>
        <v xml:space="preserve"> Lena</v>
      </c>
      <c r="M1597" t="s">
        <v>20822</v>
      </c>
      <c r="N1597" t="str">
        <f>LOWER(CONCATENATE(assembly_staff_import[[#This Row],[Last Name]],LEFT(assembly_staff_import[[#This Row],[First Name (no initial)]],1),"@nyassembly.gov"))</f>
        <v>dethomasisl@nyassembly.gov</v>
      </c>
      <c r="O1597" t="s">
        <v>20825</v>
      </c>
      <c r="P1597" t="e">
        <f>VLOOKUP(assembly_staff_import[[#This Row],[Full Name]],[3]!PEOPLE_March_20[#Data],1,0)</f>
        <v>#REF!</v>
      </c>
      <c r="Q1597" t="e">
        <f>VLOOKUP(assembly_staff_import[[#This Row],[Full Name]],[3]!Table17[#Data],3,0)</f>
        <v>#REF!</v>
      </c>
      <c r="R1597" t="e">
        <f>VLOOKUP(assembly_staff_import[[#This Row],[Formatted Works for Group]],[3]!Table7[#Data],1,0)</f>
        <v>#REF!</v>
      </c>
      <c r="S1597" t="e">
        <f>IF(assembly_staff_import[[#This Row],[Legislative Staff Type]]="Personal", assembly_staff_import[[#This Row],[Vlookup Works for Group]], assembly_staff_import[[#This Row],[Formatted Works for Group calc]]&amp;", Central Staff Office, Assembly")</f>
        <v>#REF!</v>
      </c>
      <c r="T1597" s="20" t="str">
        <f>TRIM(assembly_staff_import[[#This Row],[NAME_SOURCE_KEY]])</f>
        <v>DETHOMASIS, LENA</v>
      </c>
      <c r="U1597" t="s">
        <v>31053</v>
      </c>
      <c r="V1597" t="s">
        <v>31054</v>
      </c>
      <c r="W1597" t="s">
        <v>31055</v>
      </c>
      <c r="Y1597" t="str">
        <f>IF(assembly_staff_import[[#This Row],[Legislative Staff Type]]="Personal", PROPER(TRIM(assembly_staff_import[[#This Row],[Unit First MI via UNIT_SOURCE_KEY]])&amp;" "&amp;assembly_staff_import[[#This Row],[Unit Last via UNIT_SOURCE_KEY]]), PROPER(TRIM(assembly_staff_import[[#This Row],[UNIT NAME_SOURCE_KEY2]])))</f>
        <v>Steven Cymbrowitz</v>
      </c>
      <c r="Z1597" t="s">
        <v>31032</v>
      </c>
      <c r="AA1597" t="e">
        <f>VLOOKUP(assembly_staff_import[[#This Row],[Formatted and corrected Works for Group Text]],[3]!Table4[#Data],1,0)</f>
        <v>#REF!</v>
      </c>
      <c r="AB1597" t="e">
        <f>VLOOKUP(assembly_staff_import[[#This Row],[Formatted and corrected Works for Group Text]],[3]!Table5[#Data],2,0)</f>
        <v>#REF!</v>
      </c>
      <c r="AC1597" t="str">
        <f>IF(TRIM(assembly_staff_import[[#This Row],[PUBLIC INFO ADDR_SOURCE_KEY]])="CAPITOL, ALBANY", "Legislative / Capitol Office", "District Office")</f>
        <v>Legislative / Capitol Office</v>
      </c>
      <c r="AD1597" t="s">
        <v>31033</v>
      </c>
      <c r="AE1597" t="s">
        <v>31034</v>
      </c>
      <c r="AF1597" t="str">
        <f t="shared" si="84"/>
        <v xml:space="preserve">A16 </v>
      </c>
      <c r="AG1597" t="s">
        <v>31035</v>
      </c>
      <c r="AH1597" t="s">
        <v>31056</v>
      </c>
      <c r="AI1597" t="s">
        <v>24369</v>
      </c>
      <c r="AJ1597" t="s">
        <v>23493</v>
      </c>
    </row>
    <row r="1598" spans="1:36" x14ac:dyDescent="0.2">
      <c r="A1598" t="str">
        <f>TRIM(PROPER((assembly_staff_import[[#This Row],[First MI Name via NAME_SOURCE_KEY TEXT]]&amp;" "&amp;assembly_staff_import[[#This Row],[Last Name via NAME_SOURCE_KEY TEXT]]&amp;" "&amp;assembly_staff_import[[#This Row],[Suffix via NAME_SOURCE_KEY]])))</f>
        <v>Leonid Markh</v>
      </c>
      <c r="B1598" t="str">
        <f>TRIM(CONCATENATE(TRIM(assembly_staff_import[[#This Row],[Full Name]]), ", ", assembly_staff_import[[#This Row],[Title]]))</f>
        <v>Leonid Markh, Chief Of Staff</v>
      </c>
      <c r="C1598" t="e">
        <f>assembly_staff_import[[#This Row],[Vlookup_groups]]</f>
        <v>#REF!</v>
      </c>
      <c r="D1598" t="str">
        <f>IF(assembly_staff_import[[#This Row],[Legislative Staff Type]]="Personal",assembly_staff_import[[#This Row],[Formatted Personal Staff Office]],"")</f>
        <v>District Office</v>
      </c>
      <c r="E1598" t="s">
        <v>65</v>
      </c>
      <c r="F1598" s="19" t="s">
        <v>10913</v>
      </c>
      <c r="G1598" t="s">
        <v>67</v>
      </c>
      <c r="H1598" t="str">
        <f>TRIM(PROPER((assembly_staff_import[[#This Row],[Last Name via NAME_SOURCE_KEY TEXT]]&amp;" "&amp;assembly_staff_import[[#This Row],[Suffix via NAME_SOURCE_KEY]])))</f>
        <v>Markh</v>
      </c>
      <c r="I1598" t="str">
        <f>PROPER(assembly_staff_import[[#This Row],[JOB TITLE_SOURCE_KEY]])</f>
        <v xml:space="preserve">Chief Of Staff                             </v>
      </c>
      <c r="J1598" t="s">
        <v>72</v>
      </c>
      <c r="K1598" t="e">
        <f>IF(assembly_staff_import[[#This Row],[Legislative Staff Type]]="Personal",assembly_staff_import[[#This Row],[Vlookup Reports To Person]], "")</f>
        <v>#REF!</v>
      </c>
      <c r="L1598" t="str">
        <f>PROPER(assembly_staff_import[[#This Row],[First MI Name via NAME_SOURCE_KEY TEXT]])</f>
        <v xml:space="preserve"> Leonid</v>
      </c>
      <c r="M1598" t="s">
        <v>20780</v>
      </c>
      <c r="N1598" t="str">
        <f>LOWER(CONCATENATE(assembly_staff_import[[#This Row],[Last Name]],LEFT(assembly_staff_import[[#This Row],[First Name (no initial)]],1),"@nyassembly.gov"))</f>
        <v>markhl@nyassembly.gov</v>
      </c>
      <c r="O1598" t="s">
        <v>20782</v>
      </c>
      <c r="P1598" t="e">
        <f>VLOOKUP(assembly_staff_import[[#This Row],[Full Name]],[3]!PEOPLE_March_20[#Data],1,0)</f>
        <v>#REF!</v>
      </c>
      <c r="Q1598" t="e">
        <f>VLOOKUP(assembly_staff_import[[#This Row],[Full Name]],[3]!Table17[#Data],3,0)</f>
        <v>#REF!</v>
      </c>
      <c r="R1598" t="e">
        <f>VLOOKUP(assembly_staff_import[[#This Row],[Formatted Works for Group]],[3]!Table7[#Data],1,0)</f>
        <v>#REF!</v>
      </c>
      <c r="S1598" t="e">
        <f>IF(assembly_staff_import[[#This Row],[Legislative Staff Type]]="Personal", assembly_staff_import[[#This Row],[Vlookup Works for Group]], assembly_staff_import[[#This Row],[Formatted Works for Group calc]]&amp;", Central Staff Office, Assembly")</f>
        <v>#REF!</v>
      </c>
      <c r="T1598" s="20" t="str">
        <f>TRIM(assembly_staff_import[[#This Row],[NAME_SOURCE_KEY]])</f>
        <v>MARKH, LEONID</v>
      </c>
      <c r="U1598" t="s">
        <v>31057</v>
      </c>
      <c r="V1598" t="s">
        <v>31058</v>
      </c>
      <c r="W1598" t="s">
        <v>31059</v>
      </c>
      <c r="Y1598" t="str">
        <f>IF(assembly_staff_import[[#This Row],[Legislative Staff Type]]="Personal", PROPER(TRIM(assembly_staff_import[[#This Row],[Unit First MI via UNIT_SOURCE_KEY]])&amp;" "&amp;assembly_staff_import[[#This Row],[Unit Last via UNIT_SOURCE_KEY]]), PROPER(TRIM(assembly_staff_import[[#This Row],[UNIT NAME_SOURCE_KEY2]])))</f>
        <v>Steven Cymbrowitz</v>
      </c>
      <c r="Z1598" t="s">
        <v>31032</v>
      </c>
      <c r="AA1598" t="e">
        <f>VLOOKUP(assembly_staff_import[[#This Row],[Formatted and corrected Works for Group Text]],[3]!Table4[#Data],1,0)</f>
        <v>#REF!</v>
      </c>
      <c r="AB1598" t="e">
        <f>VLOOKUP(assembly_staff_import[[#This Row],[Formatted and corrected Works for Group Text]],[3]!Table5[#Data],2,0)</f>
        <v>#REF!</v>
      </c>
      <c r="AC1598" t="str">
        <f>IF(TRIM(assembly_staff_import[[#This Row],[PUBLIC INFO ADDR_SOURCE_KEY]])="CAPITOL, ALBANY", "Legislative / Capitol Office", "District Office")</f>
        <v>District Office</v>
      </c>
      <c r="AD1598" t="s">
        <v>31033</v>
      </c>
      <c r="AE1598" t="s">
        <v>31034</v>
      </c>
      <c r="AF1598" t="str">
        <f t="shared" si="84"/>
        <v xml:space="preserve">A16 </v>
      </c>
      <c r="AG1598" t="s">
        <v>31035</v>
      </c>
      <c r="AH1598" t="s">
        <v>31060</v>
      </c>
      <c r="AI1598" t="s">
        <v>23587</v>
      </c>
      <c r="AJ1598" t="s">
        <v>31037</v>
      </c>
    </row>
    <row r="1599" spans="1:36" x14ac:dyDescent="0.2">
      <c r="A1599" t="str">
        <f>TRIM(PROPER((assembly_staff_import[[#This Row],[First MI Name via NAME_SOURCE_KEY TEXT]]&amp;" "&amp;assembly_staff_import[[#This Row],[Last Name via NAME_SOURCE_KEY TEXT]]&amp;" "&amp;assembly_staff_import[[#This Row],[Suffix via NAME_SOURCE_KEY]])))</f>
        <v>Richard W Sutcheck</v>
      </c>
      <c r="B1599" t="str">
        <f>TRIM(CONCATENATE(TRIM(assembly_staff_import[[#This Row],[Full Name]]), ", ", assembly_staff_import[[#This Row],[Title]]))</f>
        <v>Richard W Sutcheck, Office Assistant</v>
      </c>
      <c r="C1599" t="e">
        <f>assembly_staff_import[[#This Row],[Vlookup_groups]]</f>
        <v>#REF!</v>
      </c>
      <c r="D1599" t="str">
        <f>IF(assembly_staff_import[[#This Row],[Legislative Staff Type]]="Personal",assembly_staff_import[[#This Row],[Formatted Personal Staff Office]],"")</f>
        <v>District Office</v>
      </c>
      <c r="E1599" t="s">
        <v>65</v>
      </c>
      <c r="F1599" s="19" t="s">
        <v>10913</v>
      </c>
      <c r="G1599" t="s">
        <v>67</v>
      </c>
      <c r="H1599" t="str">
        <f>TRIM(PROPER((assembly_staff_import[[#This Row],[Last Name via NAME_SOURCE_KEY TEXT]]&amp;" "&amp;assembly_staff_import[[#This Row],[Suffix via NAME_SOURCE_KEY]])))</f>
        <v>Sutcheck</v>
      </c>
      <c r="I1599" t="str">
        <f>PROPER(assembly_staff_import[[#This Row],[JOB TITLE_SOURCE_KEY]])</f>
        <v xml:space="preserve">Office Assistant                           </v>
      </c>
      <c r="J1599" t="s">
        <v>72</v>
      </c>
      <c r="K1599" t="e">
        <f>IF(assembly_staff_import[[#This Row],[Legislative Staff Type]]="Personal",assembly_staff_import[[#This Row],[Vlookup Reports To Person]], "")</f>
        <v>#REF!</v>
      </c>
      <c r="L1599" t="str">
        <f>PROPER(assembly_staff_import[[#This Row],[First MI Name via NAME_SOURCE_KEY TEXT]])</f>
        <v xml:space="preserve"> Richard W</v>
      </c>
      <c r="M1599" t="s">
        <v>16314</v>
      </c>
      <c r="N1599" t="str">
        <f>LOWER(CONCATENATE(assembly_staff_import[[#This Row],[Last Name]],LEFT(assembly_staff_import[[#This Row],[First Name (no initial)]],1),"@nyassembly.gov"))</f>
        <v>sutcheckr@nyassembly.gov</v>
      </c>
      <c r="O1599" t="s">
        <v>3996</v>
      </c>
      <c r="P1599" t="e">
        <f>VLOOKUP(assembly_staff_import[[#This Row],[Full Name]],[3]!PEOPLE_March_20[#Data],1,0)</f>
        <v>#REF!</v>
      </c>
      <c r="Q1599" t="e">
        <f>VLOOKUP(assembly_staff_import[[#This Row],[Full Name]],[3]!Table17[#Data],3,0)</f>
        <v>#REF!</v>
      </c>
      <c r="R1599" t="e">
        <f>VLOOKUP(assembly_staff_import[[#This Row],[Formatted Works for Group]],[3]!Table7[#Data],1,0)</f>
        <v>#REF!</v>
      </c>
      <c r="S1599" t="e">
        <f>IF(assembly_staff_import[[#This Row],[Legislative Staff Type]]="Personal", assembly_staff_import[[#This Row],[Vlookup Works for Group]], assembly_staff_import[[#This Row],[Formatted Works for Group calc]]&amp;", Central Staff Office, Assembly")</f>
        <v>#REF!</v>
      </c>
      <c r="T1599" s="20" t="str">
        <f>TRIM(assembly_staff_import[[#This Row],[NAME_SOURCE_KEY]])</f>
        <v>SUTCHECK, RICHARD W</v>
      </c>
      <c r="U1599" t="s">
        <v>31061</v>
      </c>
      <c r="V1599" t="s">
        <v>31062</v>
      </c>
      <c r="W1599" t="s">
        <v>31063</v>
      </c>
      <c r="Y1599" t="str">
        <f>IF(assembly_staff_import[[#This Row],[Legislative Staff Type]]="Personal", PROPER(TRIM(assembly_staff_import[[#This Row],[Unit First MI via UNIT_SOURCE_KEY]])&amp;" "&amp;assembly_staff_import[[#This Row],[Unit Last via UNIT_SOURCE_KEY]]), PROPER(TRIM(assembly_staff_import[[#This Row],[UNIT NAME_SOURCE_KEY2]])))</f>
        <v>Steven Cymbrowitz</v>
      </c>
      <c r="Z1599" t="s">
        <v>31032</v>
      </c>
      <c r="AA1599" t="e">
        <f>VLOOKUP(assembly_staff_import[[#This Row],[Formatted and corrected Works for Group Text]],[3]!Table4[#Data],1,0)</f>
        <v>#REF!</v>
      </c>
      <c r="AB1599" t="e">
        <f>VLOOKUP(assembly_staff_import[[#This Row],[Formatted and corrected Works for Group Text]],[3]!Table5[#Data],2,0)</f>
        <v>#REF!</v>
      </c>
      <c r="AC1599" t="str">
        <f>IF(TRIM(assembly_staff_import[[#This Row],[PUBLIC INFO ADDR_SOURCE_KEY]])="CAPITOL, ALBANY", "Legislative / Capitol Office", "District Office")</f>
        <v>District Office</v>
      </c>
      <c r="AD1599" t="s">
        <v>31033</v>
      </c>
      <c r="AE1599" t="s">
        <v>31034</v>
      </c>
      <c r="AF1599" t="str">
        <f t="shared" si="84"/>
        <v xml:space="preserve">A16 </v>
      </c>
      <c r="AG1599" t="s">
        <v>31035</v>
      </c>
      <c r="AH1599" t="s">
        <v>31064</v>
      </c>
      <c r="AI1599" t="s">
        <v>24660</v>
      </c>
      <c r="AJ1599" t="s">
        <v>31037</v>
      </c>
    </row>
    <row r="1600" spans="1:36" x14ac:dyDescent="0.2">
      <c r="A1600" t="str">
        <f>TRIM(PROPER((assembly_staff_import[[#This Row],[First MI Name via NAME_SOURCE_KEY TEXT]]&amp;" "&amp;assembly_staff_import[[#This Row],[Last Name via NAME_SOURCE_KEY TEXT]]&amp;" "&amp;assembly_staff_import[[#This Row],[Suffix via NAME_SOURCE_KEY]])))</f>
        <v>Roslyn C Sokol</v>
      </c>
      <c r="B1600" t="str">
        <f>TRIM(CONCATENATE(TRIM(assembly_staff_import[[#This Row],[Full Name]]), ", ", assembly_staff_import[[#This Row],[Title]]))</f>
        <v>Roslyn C Sokol, Community Liaison</v>
      </c>
      <c r="C1600" t="e">
        <f>assembly_staff_import[[#This Row],[Vlookup_groups]]</f>
        <v>#REF!</v>
      </c>
      <c r="D1600" t="str">
        <f>IF(assembly_staff_import[[#This Row],[Legislative Staff Type]]="Personal",assembly_staff_import[[#This Row],[Formatted Personal Staff Office]],"")</f>
        <v>District Office</v>
      </c>
      <c r="E1600" t="s">
        <v>65</v>
      </c>
      <c r="F1600" s="19" t="s">
        <v>10913</v>
      </c>
      <c r="G1600" t="s">
        <v>67</v>
      </c>
      <c r="H1600" t="str">
        <f>TRIM(PROPER((assembly_staff_import[[#This Row],[Last Name via NAME_SOURCE_KEY TEXT]]&amp;" "&amp;assembly_staff_import[[#This Row],[Suffix via NAME_SOURCE_KEY]])))</f>
        <v>Sokol</v>
      </c>
      <c r="I1600" t="str">
        <f>PROPER(assembly_staff_import[[#This Row],[JOB TITLE_SOURCE_KEY]])</f>
        <v xml:space="preserve">Community Liaison                          </v>
      </c>
      <c r="J1600" t="s">
        <v>72</v>
      </c>
      <c r="K1600" t="e">
        <f>IF(assembly_staff_import[[#This Row],[Legislative Staff Type]]="Personal",assembly_staff_import[[#This Row],[Vlookup Reports To Person]], "")</f>
        <v>#REF!</v>
      </c>
      <c r="L1600" t="str">
        <f>PROPER(assembly_staff_import[[#This Row],[First MI Name via NAME_SOURCE_KEY TEXT]])</f>
        <v xml:space="preserve"> Roslyn C</v>
      </c>
      <c r="M1600" t="s">
        <v>20738</v>
      </c>
      <c r="N1600" t="str">
        <f>LOWER(CONCATENATE(assembly_staff_import[[#This Row],[Last Name]],LEFT(assembly_staff_import[[#This Row],[First Name (no initial)]],1),"@nyassembly.gov"))</f>
        <v>sokolr@nyassembly.gov</v>
      </c>
      <c r="O1600" t="s">
        <v>25303</v>
      </c>
      <c r="P1600" t="e">
        <f>VLOOKUP(assembly_staff_import[[#This Row],[Full Name]],[3]!PEOPLE_March_20[#Data],1,0)</f>
        <v>#REF!</v>
      </c>
      <c r="Q1600" t="e">
        <f>VLOOKUP(assembly_staff_import[[#This Row],[Full Name]],[3]!Table17[#Data],3,0)</f>
        <v>#REF!</v>
      </c>
      <c r="R1600" t="e">
        <f>VLOOKUP(assembly_staff_import[[#This Row],[Formatted Works for Group]],[3]!Table7[#Data],1,0)</f>
        <v>#REF!</v>
      </c>
      <c r="S1600" t="e">
        <f>IF(assembly_staff_import[[#This Row],[Legislative Staff Type]]="Personal", assembly_staff_import[[#This Row],[Vlookup Works for Group]], assembly_staff_import[[#This Row],[Formatted Works for Group calc]]&amp;", Central Staff Office, Assembly")</f>
        <v>#REF!</v>
      </c>
      <c r="T1600" s="20" t="str">
        <f>TRIM(assembly_staff_import[[#This Row],[NAME_SOURCE_KEY]])</f>
        <v>SOKOL, ROSLYN C</v>
      </c>
      <c r="U1600" t="s">
        <v>31065</v>
      </c>
      <c r="V1600" t="s">
        <v>31066</v>
      </c>
      <c r="W1600" t="s">
        <v>31067</v>
      </c>
      <c r="Y1600" t="str">
        <f>IF(assembly_staff_import[[#This Row],[Legislative Staff Type]]="Personal", PROPER(TRIM(assembly_staff_import[[#This Row],[Unit First MI via UNIT_SOURCE_KEY]])&amp;" "&amp;assembly_staff_import[[#This Row],[Unit Last via UNIT_SOURCE_KEY]]), PROPER(TRIM(assembly_staff_import[[#This Row],[UNIT NAME_SOURCE_KEY2]])))</f>
        <v>Steven Cymbrowitz</v>
      </c>
      <c r="Z1600" t="s">
        <v>31032</v>
      </c>
      <c r="AA1600" t="e">
        <f>VLOOKUP(assembly_staff_import[[#This Row],[Formatted and corrected Works for Group Text]],[3]!Table4[#Data],1,0)</f>
        <v>#REF!</v>
      </c>
      <c r="AB1600" t="e">
        <f>VLOOKUP(assembly_staff_import[[#This Row],[Formatted and corrected Works for Group Text]],[3]!Table5[#Data],2,0)</f>
        <v>#REF!</v>
      </c>
      <c r="AC1600" t="str">
        <f>IF(TRIM(assembly_staff_import[[#This Row],[PUBLIC INFO ADDR_SOURCE_KEY]])="CAPITOL, ALBANY", "Legislative / Capitol Office", "District Office")</f>
        <v>District Office</v>
      </c>
      <c r="AD1600" t="s">
        <v>31033</v>
      </c>
      <c r="AE1600" t="s">
        <v>31034</v>
      </c>
      <c r="AF1600" t="str">
        <f t="shared" si="84"/>
        <v xml:space="preserve">A16 </v>
      </c>
      <c r="AG1600" t="s">
        <v>31035</v>
      </c>
      <c r="AH1600" t="s">
        <v>31068</v>
      </c>
      <c r="AI1600" t="s">
        <v>23692</v>
      </c>
      <c r="AJ1600" t="s">
        <v>31037</v>
      </c>
    </row>
    <row r="1601" spans="1:36" x14ac:dyDescent="0.2">
      <c r="A1601" t="str">
        <f>TRIM(PROPER((assembly_staff_import[[#This Row],[First MI Name via NAME_SOURCE_KEY TEXT]]&amp;" "&amp;assembly_staff_import[[#This Row],[Last Name via NAME_SOURCE_KEY TEXT]]&amp;" "&amp;assembly_staff_import[[#This Row],[Suffix via NAME_SOURCE_KEY]])))</f>
        <v>Tamara Kotsar</v>
      </c>
      <c r="B1601" t="str">
        <f>TRIM(CONCATENATE(TRIM(assembly_staff_import[[#This Row],[Full Name]]), ", ", assembly_staff_import[[#This Row],[Title]]))</f>
        <v>Tamara Kotsar, Constituent Liaison</v>
      </c>
      <c r="C1601" t="e">
        <f>assembly_staff_import[[#This Row],[Vlookup_groups]]</f>
        <v>#REF!</v>
      </c>
      <c r="D1601" t="str">
        <f>IF(assembly_staff_import[[#This Row],[Legislative Staff Type]]="Personal",assembly_staff_import[[#This Row],[Formatted Personal Staff Office]],"")</f>
        <v>District Office</v>
      </c>
      <c r="E1601" t="s">
        <v>65</v>
      </c>
      <c r="F1601" s="19" t="s">
        <v>10913</v>
      </c>
      <c r="G1601" t="s">
        <v>67</v>
      </c>
      <c r="H1601" t="str">
        <f>TRIM(PROPER((assembly_staff_import[[#This Row],[Last Name via NAME_SOURCE_KEY TEXT]]&amp;" "&amp;assembly_staff_import[[#This Row],[Suffix via NAME_SOURCE_KEY]])))</f>
        <v>Kotsar</v>
      </c>
      <c r="I1601" t="str">
        <f>PROPER(assembly_staff_import[[#This Row],[JOB TITLE_SOURCE_KEY]])</f>
        <v xml:space="preserve">Constituent Liaison                        </v>
      </c>
      <c r="J1601" t="s">
        <v>72</v>
      </c>
      <c r="K1601" t="e">
        <f>IF(assembly_staff_import[[#This Row],[Legislative Staff Type]]="Personal",assembly_staff_import[[#This Row],[Vlookup Reports To Person]], "")</f>
        <v>#REF!</v>
      </c>
      <c r="L1601" t="str">
        <f>PROPER(assembly_staff_import[[#This Row],[First MI Name via NAME_SOURCE_KEY TEXT]])</f>
        <v xml:space="preserve"> Tamara</v>
      </c>
      <c r="M1601" t="s">
        <v>11281</v>
      </c>
      <c r="N1601" t="str">
        <f>LOWER(CONCATENATE(assembly_staff_import[[#This Row],[Last Name]],LEFT(assembly_staff_import[[#This Row],[First Name (no initial)]],1),"@nyassembly.gov"))</f>
        <v>kotsart@nyassembly.gov</v>
      </c>
      <c r="O1601" t="s">
        <v>8578</v>
      </c>
      <c r="P1601" t="e">
        <f>VLOOKUP(assembly_staff_import[[#This Row],[Full Name]],[3]!PEOPLE_March_20[#Data],1,0)</f>
        <v>#REF!</v>
      </c>
      <c r="Q1601" t="e">
        <f>VLOOKUP(assembly_staff_import[[#This Row],[Full Name]],[3]!Table17[#Data],3,0)</f>
        <v>#REF!</v>
      </c>
      <c r="R1601" t="e">
        <f>VLOOKUP(assembly_staff_import[[#This Row],[Formatted Works for Group]],[3]!Table7[#Data],1,0)</f>
        <v>#REF!</v>
      </c>
      <c r="S1601" t="e">
        <f>IF(assembly_staff_import[[#This Row],[Legislative Staff Type]]="Personal", assembly_staff_import[[#This Row],[Vlookup Works for Group]], assembly_staff_import[[#This Row],[Formatted Works for Group calc]]&amp;", Central Staff Office, Assembly")</f>
        <v>#REF!</v>
      </c>
      <c r="T1601" s="20" t="str">
        <f>TRIM(assembly_staff_import[[#This Row],[NAME_SOURCE_KEY]])</f>
        <v>KOTSAR, TAMARA</v>
      </c>
      <c r="U1601" t="s">
        <v>31069</v>
      </c>
      <c r="V1601" t="s">
        <v>31070</v>
      </c>
      <c r="W1601" t="s">
        <v>31071</v>
      </c>
      <c r="Y1601" t="str">
        <f>IF(assembly_staff_import[[#This Row],[Legislative Staff Type]]="Personal", PROPER(TRIM(assembly_staff_import[[#This Row],[Unit First MI via UNIT_SOURCE_KEY]])&amp;" "&amp;assembly_staff_import[[#This Row],[Unit Last via UNIT_SOURCE_KEY]]), PROPER(TRIM(assembly_staff_import[[#This Row],[UNIT NAME_SOURCE_KEY2]])))</f>
        <v>Steven Cymbrowitz</v>
      </c>
      <c r="Z1601" t="s">
        <v>31032</v>
      </c>
      <c r="AA1601" t="e">
        <f>VLOOKUP(assembly_staff_import[[#This Row],[Formatted and corrected Works for Group Text]],[3]!Table4[#Data],1,0)</f>
        <v>#REF!</v>
      </c>
      <c r="AB1601" t="e">
        <f>VLOOKUP(assembly_staff_import[[#This Row],[Formatted and corrected Works for Group Text]],[3]!Table5[#Data],2,0)</f>
        <v>#REF!</v>
      </c>
      <c r="AC1601" t="str">
        <f>IF(TRIM(assembly_staff_import[[#This Row],[PUBLIC INFO ADDR_SOURCE_KEY]])="CAPITOL, ALBANY", "Legislative / Capitol Office", "District Office")</f>
        <v>District Office</v>
      </c>
      <c r="AD1601" t="s">
        <v>31033</v>
      </c>
      <c r="AE1601" t="s">
        <v>31034</v>
      </c>
      <c r="AF1601" t="str">
        <f t="shared" si="84"/>
        <v xml:space="preserve">A16 </v>
      </c>
      <c r="AG1601" t="s">
        <v>31035</v>
      </c>
      <c r="AH1601" t="s">
        <v>31072</v>
      </c>
      <c r="AI1601" t="s">
        <v>23475</v>
      </c>
      <c r="AJ1601" t="s">
        <v>31037</v>
      </c>
    </row>
    <row r="1602" spans="1:36" x14ac:dyDescent="0.2">
      <c r="A1602" t="str">
        <f>TRIM(PROPER((assembly_staff_import[[#This Row],[First MI Name via NAME_SOURCE_KEY TEXT]]&amp;" "&amp;assembly_staff_import[[#This Row],[Last Name via NAME_SOURCE_KEY TEXT]]&amp;" "&amp;assembly_staff_import[[#This Row],[Suffix via NAME_SOURCE_KEY]])))</f>
        <v>Vladimir Grjonko</v>
      </c>
      <c r="B1602" t="str">
        <f>TRIM(CONCATENATE(TRIM(assembly_staff_import[[#This Row],[Full Name]]), ", ", assembly_staff_import[[#This Row],[Title]]))</f>
        <v>Vladimir Grjonko, Communications Assoc</v>
      </c>
      <c r="C1602" t="e">
        <f>assembly_staff_import[[#This Row],[Vlookup_groups]]</f>
        <v>#REF!</v>
      </c>
      <c r="D1602" t="str">
        <f>IF(assembly_staff_import[[#This Row],[Legislative Staff Type]]="Personal",assembly_staff_import[[#This Row],[Formatted Personal Staff Office]],"")</f>
        <v>District Office</v>
      </c>
      <c r="E1602" t="s">
        <v>65</v>
      </c>
      <c r="F1602" s="19" t="s">
        <v>10913</v>
      </c>
      <c r="G1602" t="s">
        <v>67</v>
      </c>
      <c r="H1602" t="str">
        <f>TRIM(PROPER((assembly_staff_import[[#This Row],[Last Name via NAME_SOURCE_KEY TEXT]]&amp;" "&amp;assembly_staff_import[[#This Row],[Suffix via NAME_SOURCE_KEY]])))</f>
        <v>Grjonko</v>
      </c>
      <c r="I1602" t="str">
        <f>PROPER(assembly_staff_import[[#This Row],[JOB TITLE_SOURCE_KEY]])</f>
        <v xml:space="preserve">Communications Assoc                       </v>
      </c>
      <c r="J1602" t="s">
        <v>72</v>
      </c>
      <c r="K1602" t="e">
        <f>IF(assembly_staff_import[[#This Row],[Legislative Staff Type]]="Personal",assembly_staff_import[[#This Row],[Vlookup Reports To Person]], "")</f>
        <v>#REF!</v>
      </c>
      <c r="L1602" t="str">
        <f>PROPER(assembly_staff_import[[#This Row],[First MI Name via NAME_SOURCE_KEY TEXT]])</f>
        <v xml:space="preserve"> Vladimir</v>
      </c>
      <c r="M1602" t="s">
        <v>20793</v>
      </c>
      <c r="N1602" t="str">
        <f>LOWER(CONCATENATE(assembly_staff_import[[#This Row],[Last Name]],LEFT(assembly_staff_import[[#This Row],[First Name (no initial)]],1),"@nyassembly.gov"))</f>
        <v>grjonkov@nyassembly.gov</v>
      </c>
      <c r="O1602" t="s">
        <v>20795</v>
      </c>
      <c r="P1602" t="e">
        <f>VLOOKUP(assembly_staff_import[[#This Row],[Full Name]],[3]!PEOPLE_March_20[#Data],1,0)</f>
        <v>#REF!</v>
      </c>
      <c r="Q1602" t="e">
        <f>VLOOKUP(assembly_staff_import[[#This Row],[Full Name]],[3]!Table17[#Data],3,0)</f>
        <v>#REF!</v>
      </c>
      <c r="R1602" t="e">
        <f>VLOOKUP(assembly_staff_import[[#This Row],[Formatted Works for Group]],[3]!Table7[#Data],1,0)</f>
        <v>#REF!</v>
      </c>
      <c r="S1602" t="e">
        <f>IF(assembly_staff_import[[#This Row],[Legislative Staff Type]]="Personal", assembly_staff_import[[#This Row],[Vlookup Works for Group]], assembly_staff_import[[#This Row],[Formatted Works for Group calc]]&amp;", Central Staff Office, Assembly")</f>
        <v>#REF!</v>
      </c>
      <c r="T1602" s="20" t="str">
        <f>TRIM(assembly_staff_import[[#This Row],[NAME_SOURCE_KEY]])</f>
        <v>GRJONKO, VLADIMIR</v>
      </c>
      <c r="U1602" t="s">
        <v>31073</v>
      </c>
      <c r="V1602" t="s">
        <v>31074</v>
      </c>
      <c r="W1602" t="s">
        <v>31075</v>
      </c>
      <c r="Y1602" t="str">
        <f>IF(assembly_staff_import[[#This Row],[Legislative Staff Type]]="Personal", PROPER(TRIM(assembly_staff_import[[#This Row],[Unit First MI via UNIT_SOURCE_KEY]])&amp;" "&amp;assembly_staff_import[[#This Row],[Unit Last via UNIT_SOURCE_KEY]]), PROPER(TRIM(assembly_staff_import[[#This Row],[UNIT NAME_SOURCE_KEY2]])))</f>
        <v>Steven Cymbrowitz</v>
      </c>
      <c r="Z1602" t="s">
        <v>31032</v>
      </c>
      <c r="AA1602" t="e">
        <f>VLOOKUP(assembly_staff_import[[#This Row],[Formatted and corrected Works for Group Text]],[3]!Table4[#Data],1,0)</f>
        <v>#REF!</v>
      </c>
      <c r="AB1602" t="e">
        <f>VLOOKUP(assembly_staff_import[[#This Row],[Formatted and corrected Works for Group Text]],[3]!Table5[#Data],2,0)</f>
        <v>#REF!</v>
      </c>
      <c r="AC1602" t="str">
        <f>IF(TRIM(assembly_staff_import[[#This Row],[PUBLIC INFO ADDR_SOURCE_KEY]])="CAPITOL, ALBANY", "Legislative / Capitol Office", "District Office")</f>
        <v>District Office</v>
      </c>
      <c r="AD1602" t="s">
        <v>31033</v>
      </c>
      <c r="AE1602" t="s">
        <v>31034</v>
      </c>
      <c r="AF1602" t="str">
        <f t="shared" si="84"/>
        <v xml:space="preserve">A16 </v>
      </c>
      <c r="AG1602" t="s">
        <v>31035</v>
      </c>
      <c r="AH1602" t="s">
        <v>31076</v>
      </c>
      <c r="AI1602" t="s">
        <v>25336</v>
      </c>
      <c r="AJ1602" t="s">
        <v>31037</v>
      </c>
    </row>
    <row r="1603" spans="1:36" x14ac:dyDescent="0.2">
      <c r="A1603" t="str">
        <f>TRIM(PROPER((assembly_staff_import[[#This Row],[First MI Name via NAME_SOURCE_KEY TEXT]]&amp;" "&amp;assembly_staff_import[[#This Row],[Last Name via NAME_SOURCE_KEY TEXT]]&amp;" "&amp;assembly_staff_import[[#This Row],[Suffix via NAME_SOURCE_KEY]])))</f>
        <v>Gavin M Grey</v>
      </c>
      <c r="B1603" t="str">
        <f>TRIM(CONCATENATE(TRIM(assembly_staff_import[[#This Row],[Full Name]]), ", ", assembly_staff_import[[#This Row],[Title]]))</f>
        <v>Gavin M Grey, Legis Director</v>
      </c>
      <c r="C1603" t="e">
        <f>assembly_staff_import[[#This Row],[Vlookup_groups]]</f>
        <v>#REF!</v>
      </c>
      <c r="D1603" t="str">
        <f>IF(assembly_staff_import[[#This Row],[Legislative Staff Type]]="Personal",assembly_staff_import[[#This Row],[Formatted Personal Staff Office]],"")</f>
        <v>Legislative / Capitol Office</v>
      </c>
      <c r="E1603" t="s">
        <v>65</v>
      </c>
      <c r="F1603" s="19" t="s">
        <v>10913</v>
      </c>
      <c r="G1603" t="s">
        <v>67</v>
      </c>
      <c r="H1603" t="str">
        <f>TRIM(PROPER((assembly_staff_import[[#This Row],[Last Name via NAME_SOURCE_KEY TEXT]]&amp;" "&amp;assembly_staff_import[[#This Row],[Suffix via NAME_SOURCE_KEY]])))</f>
        <v>Grey</v>
      </c>
      <c r="I1603" t="str">
        <f>PROPER(assembly_staff_import[[#This Row],[JOB TITLE_SOURCE_KEY]])</f>
        <v xml:space="preserve">Legis Director                             </v>
      </c>
      <c r="J1603" t="s">
        <v>72</v>
      </c>
      <c r="K1603" t="e">
        <f>IF(assembly_staff_import[[#This Row],[Legislative Staff Type]]="Personal",assembly_staff_import[[#This Row],[Vlookup Reports To Person]], "")</f>
        <v>#REF!</v>
      </c>
      <c r="L1603" t="str">
        <f>PROPER(assembly_staff_import[[#This Row],[First MI Name via NAME_SOURCE_KEY TEXT]])</f>
        <v xml:space="preserve"> Gavin M</v>
      </c>
      <c r="M1603" t="s">
        <v>17961</v>
      </c>
      <c r="N1603" t="str">
        <f>LOWER(CONCATENATE(assembly_staff_import[[#This Row],[Last Name]],LEFT(assembly_staff_import[[#This Row],[First Name (no initial)]],1),"@nyassembly.gov"))</f>
        <v>greyg@nyassembly.gov</v>
      </c>
      <c r="O1603" t="s">
        <v>31077</v>
      </c>
      <c r="P1603" t="e">
        <f>VLOOKUP(assembly_staff_import[[#This Row],[Full Name]],[3]!PEOPLE_March_20[#Data],1,0)</f>
        <v>#REF!</v>
      </c>
      <c r="Q1603" t="e">
        <f>VLOOKUP(assembly_staff_import[[#This Row],[Full Name]],[3]!Table17[#Data],3,0)</f>
        <v>#REF!</v>
      </c>
      <c r="R1603" t="e">
        <f>VLOOKUP(assembly_staff_import[[#This Row],[Formatted Works for Group]],[3]!Table7[#Data],1,0)</f>
        <v>#REF!</v>
      </c>
      <c r="S1603" t="e">
        <f>IF(assembly_staff_import[[#This Row],[Legislative Staff Type]]="Personal", assembly_staff_import[[#This Row],[Vlookup Works for Group]], assembly_staff_import[[#This Row],[Formatted Works for Group calc]]&amp;", Central Staff Office, Assembly")</f>
        <v>#REF!</v>
      </c>
      <c r="T1603" s="20" t="str">
        <f>TRIM(assembly_staff_import[[#This Row],[NAME_SOURCE_KEY]])</f>
        <v>GREY, GAVIN M</v>
      </c>
      <c r="U1603" t="s">
        <v>31078</v>
      </c>
      <c r="V1603" t="s">
        <v>31079</v>
      </c>
      <c r="W1603" t="s">
        <v>31080</v>
      </c>
      <c r="Y1603" t="str">
        <f>IF(assembly_staff_import[[#This Row],[Legislative Staff Type]]="Personal", PROPER(TRIM(assembly_staff_import[[#This Row],[Unit First MI via UNIT_SOURCE_KEY]])&amp;" "&amp;assembly_staff_import[[#This Row],[Unit Last via UNIT_SOURCE_KEY]]), PROPER(TRIM(assembly_staff_import[[#This Row],[UNIT NAME_SOURCE_KEY2]])))</f>
        <v>Steven F. Mclaughlin</v>
      </c>
      <c r="Z1603" t="s">
        <v>31081</v>
      </c>
      <c r="AA1603" t="e">
        <f>VLOOKUP(assembly_staff_import[[#This Row],[Formatted and corrected Works for Group Text]],[3]!Table4[#Data],1,0)</f>
        <v>#REF!</v>
      </c>
      <c r="AB1603" t="e">
        <f>VLOOKUP(assembly_staff_import[[#This Row],[Formatted and corrected Works for Group Text]],[3]!Table5[#Data],2,0)</f>
        <v>#REF!</v>
      </c>
      <c r="AC1603" t="str">
        <f>IF(TRIM(assembly_staff_import[[#This Row],[PUBLIC INFO ADDR_SOURCE_KEY]])="CAPITOL, ALBANY", "Legislative / Capitol Office", "District Office")</f>
        <v>Legislative / Capitol Office</v>
      </c>
      <c r="AD1603" t="s">
        <v>31082</v>
      </c>
      <c r="AE1603" t="s">
        <v>31083</v>
      </c>
      <c r="AF1603" t="str">
        <f>"N41 "</f>
        <v xml:space="preserve">N41 </v>
      </c>
      <c r="AG1603" t="s">
        <v>31084</v>
      </c>
      <c r="AH1603" t="s">
        <v>31085</v>
      </c>
      <c r="AI1603" t="s">
        <v>23492</v>
      </c>
      <c r="AJ1603" t="s">
        <v>23493</v>
      </c>
    </row>
    <row r="1604" spans="1:36" x14ac:dyDescent="0.2">
      <c r="A1604" t="str">
        <f>TRIM(PROPER((assembly_staff_import[[#This Row],[First MI Name via NAME_SOURCE_KEY TEXT]]&amp;" "&amp;assembly_staff_import[[#This Row],[Last Name via NAME_SOURCE_KEY TEXT]]&amp;" "&amp;assembly_staff_import[[#This Row],[Suffix via NAME_SOURCE_KEY]])))</f>
        <v>Jennifer R Polaro</v>
      </c>
      <c r="B1604" t="str">
        <f>TRIM(CONCATENATE(TRIM(assembly_staff_import[[#This Row],[Full Name]]), ", ", assembly_staff_import[[#This Row],[Title]]))</f>
        <v>Jennifer R Polaro, Chief Of Staff</v>
      </c>
      <c r="C1604" t="e">
        <f>assembly_staff_import[[#This Row],[Vlookup_groups]]</f>
        <v>#REF!</v>
      </c>
      <c r="D1604" t="str">
        <f>IF(assembly_staff_import[[#This Row],[Legislative Staff Type]]="Personal",assembly_staff_import[[#This Row],[Formatted Personal Staff Office]],"")</f>
        <v>District Office</v>
      </c>
      <c r="E1604" t="s">
        <v>65</v>
      </c>
      <c r="F1604" s="19" t="s">
        <v>10913</v>
      </c>
      <c r="G1604" t="s">
        <v>67</v>
      </c>
      <c r="H1604" t="str">
        <f>TRIM(PROPER((assembly_staff_import[[#This Row],[Last Name via NAME_SOURCE_KEY TEXT]]&amp;" "&amp;assembly_staff_import[[#This Row],[Suffix via NAME_SOURCE_KEY]])))</f>
        <v>Polaro</v>
      </c>
      <c r="I1604" t="str">
        <f>PROPER(assembly_staff_import[[#This Row],[JOB TITLE_SOURCE_KEY]])</f>
        <v xml:space="preserve">Chief Of Staff                             </v>
      </c>
      <c r="J1604" t="s">
        <v>72</v>
      </c>
      <c r="K1604" t="e">
        <f>IF(assembly_staff_import[[#This Row],[Legislative Staff Type]]="Personal",assembly_staff_import[[#This Row],[Vlookup Reports To Person]], "")</f>
        <v>#REF!</v>
      </c>
      <c r="L1604" t="str">
        <f>PROPER(assembly_staff_import[[#This Row],[First MI Name via NAME_SOURCE_KEY TEXT]])</f>
        <v xml:space="preserve"> Jennifer R</v>
      </c>
      <c r="M1604" t="s">
        <v>23403</v>
      </c>
      <c r="N1604" t="str">
        <f>LOWER(CONCATENATE(assembly_staff_import[[#This Row],[Last Name]],LEFT(assembly_staff_import[[#This Row],[First Name (no initial)]],1),"@nyassembly.gov"))</f>
        <v>polaroj@nyassembly.gov</v>
      </c>
      <c r="O1604" t="s">
        <v>6116</v>
      </c>
      <c r="P1604" t="e">
        <f>VLOOKUP(assembly_staff_import[[#This Row],[Full Name]],[3]!PEOPLE_March_20[#Data],1,0)</f>
        <v>#REF!</v>
      </c>
      <c r="Q1604" t="e">
        <f>VLOOKUP(assembly_staff_import[[#This Row],[Full Name]],[3]!Table17[#Data],3,0)</f>
        <v>#REF!</v>
      </c>
      <c r="R1604" t="e">
        <f>VLOOKUP(assembly_staff_import[[#This Row],[Formatted Works for Group]],[3]!Table7[#Data],1,0)</f>
        <v>#REF!</v>
      </c>
      <c r="S1604" t="e">
        <f>IF(assembly_staff_import[[#This Row],[Legislative Staff Type]]="Personal", assembly_staff_import[[#This Row],[Vlookup Works for Group]], assembly_staff_import[[#This Row],[Formatted Works for Group calc]]&amp;", Central Staff Office, Assembly")</f>
        <v>#REF!</v>
      </c>
      <c r="T1604" s="20" t="str">
        <f>TRIM(assembly_staff_import[[#This Row],[NAME_SOURCE_KEY]])</f>
        <v>POLARO, JENNIFER R</v>
      </c>
      <c r="U1604" t="s">
        <v>31086</v>
      </c>
      <c r="V1604" t="s">
        <v>31087</v>
      </c>
      <c r="W1604" t="s">
        <v>28211</v>
      </c>
      <c r="Y1604" t="str">
        <f>IF(assembly_staff_import[[#This Row],[Legislative Staff Type]]="Personal", PROPER(TRIM(assembly_staff_import[[#This Row],[Unit First MI via UNIT_SOURCE_KEY]])&amp;" "&amp;assembly_staff_import[[#This Row],[Unit Last via UNIT_SOURCE_KEY]]), PROPER(TRIM(assembly_staff_import[[#This Row],[UNIT NAME_SOURCE_KEY2]])))</f>
        <v>Steven F. Mclaughlin</v>
      </c>
      <c r="Z1604" t="s">
        <v>31081</v>
      </c>
      <c r="AA1604" t="e">
        <f>VLOOKUP(assembly_staff_import[[#This Row],[Formatted and corrected Works for Group Text]],[3]!Table4[#Data],1,0)</f>
        <v>#REF!</v>
      </c>
      <c r="AB1604" t="e">
        <f>VLOOKUP(assembly_staff_import[[#This Row],[Formatted and corrected Works for Group Text]],[3]!Table5[#Data],2,0)</f>
        <v>#REF!</v>
      </c>
      <c r="AC1604" t="str">
        <f>IF(TRIM(assembly_staff_import[[#This Row],[PUBLIC INFO ADDR_SOURCE_KEY]])="CAPITOL, ALBANY", "Legislative / Capitol Office", "District Office")</f>
        <v>District Office</v>
      </c>
      <c r="AD1604" t="s">
        <v>31082</v>
      </c>
      <c r="AE1604" t="s">
        <v>31083</v>
      </c>
      <c r="AF1604" t="str">
        <f>"N41 "</f>
        <v xml:space="preserve">N41 </v>
      </c>
      <c r="AG1604" t="s">
        <v>31084</v>
      </c>
      <c r="AH1604" t="s">
        <v>31088</v>
      </c>
      <c r="AI1604" t="s">
        <v>23587</v>
      </c>
      <c r="AJ1604" t="s">
        <v>31089</v>
      </c>
    </row>
    <row r="1605" spans="1:36" x14ac:dyDescent="0.2">
      <c r="A1605" t="str">
        <f>TRIM(PROPER((assembly_staff_import[[#This Row],[First MI Name via NAME_SOURCE_KEY TEXT]]&amp;" "&amp;assembly_staff_import[[#This Row],[Last Name via NAME_SOURCE_KEY TEXT]]&amp;" "&amp;assembly_staff_import[[#This Row],[Suffix via NAME_SOURCE_KEY]])))</f>
        <v>Debra L Lagapa</v>
      </c>
      <c r="B1605" t="str">
        <f>TRIM(CONCATENATE(TRIM(assembly_staff_import[[#This Row],[Full Name]]), ", ", assembly_staff_import[[#This Row],[Title]]))</f>
        <v>Debra L Lagapa, Chief Of Staff</v>
      </c>
      <c r="C1605" t="e">
        <f>assembly_staff_import[[#This Row],[Vlookup_groups]]</f>
        <v>#REF!</v>
      </c>
      <c r="D1605" t="str">
        <f>IF(assembly_staff_import[[#This Row],[Legislative Staff Type]]="Personal",assembly_staff_import[[#This Row],[Formatted Personal Staff Office]],"")</f>
        <v>District Office</v>
      </c>
      <c r="E1605" t="s">
        <v>65</v>
      </c>
      <c r="F1605" s="19" t="s">
        <v>10913</v>
      </c>
      <c r="G1605" t="s">
        <v>67</v>
      </c>
      <c r="H1605" t="str">
        <f>TRIM(PROPER((assembly_staff_import[[#This Row],[Last Name via NAME_SOURCE_KEY TEXT]]&amp;" "&amp;assembly_staff_import[[#This Row],[Suffix via NAME_SOURCE_KEY]])))</f>
        <v>Lagapa</v>
      </c>
      <c r="I1605" t="str">
        <f>PROPER(assembly_staff_import[[#This Row],[JOB TITLE_SOURCE_KEY]])</f>
        <v xml:space="preserve">Chief Of Staff                             </v>
      </c>
      <c r="J1605" t="s">
        <v>72</v>
      </c>
      <c r="K1605" t="e">
        <f>IF(assembly_staff_import[[#This Row],[Legislative Staff Type]]="Personal",assembly_staff_import[[#This Row],[Vlookup Reports To Person]], "")</f>
        <v>#REF!</v>
      </c>
      <c r="L1605" t="str">
        <f>PROPER(assembly_staff_import[[#This Row],[First MI Name via NAME_SOURCE_KEY TEXT]])</f>
        <v xml:space="preserve"> Debra L</v>
      </c>
      <c r="M1605" t="s">
        <v>19380</v>
      </c>
      <c r="N1605" t="str">
        <f>LOWER(CONCATENATE(assembly_staff_import[[#This Row],[Last Name]],LEFT(assembly_staff_import[[#This Row],[First Name (no initial)]],1),"@nyassembly.gov"))</f>
        <v>lagapad@nyassembly.gov</v>
      </c>
      <c r="O1605" t="s">
        <v>24090</v>
      </c>
      <c r="P1605" t="e">
        <f>VLOOKUP(assembly_staff_import[[#This Row],[Full Name]],[3]!PEOPLE_March_20[#Data],1,0)</f>
        <v>#REF!</v>
      </c>
      <c r="Q1605" t="e">
        <f>VLOOKUP(assembly_staff_import[[#This Row],[Full Name]],[3]!Table17[#Data],3,0)</f>
        <v>#REF!</v>
      </c>
      <c r="R1605" t="e">
        <f>VLOOKUP(assembly_staff_import[[#This Row],[Formatted Works for Group]],[3]!Table7[#Data],1,0)</f>
        <v>#REF!</v>
      </c>
      <c r="S1605" t="e">
        <f>IF(assembly_staff_import[[#This Row],[Legislative Staff Type]]="Personal", assembly_staff_import[[#This Row],[Vlookup Works for Group]], assembly_staff_import[[#This Row],[Formatted Works for Group calc]]&amp;", Central Staff Office, Assembly")</f>
        <v>#REF!</v>
      </c>
      <c r="T1605" s="20" t="str">
        <f>TRIM(assembly_staff_import[[#This Row],[NAME_SOURCE_KEY]])</f>
        <v>LAGAPA, DEBRA L</v>
      </c>
      <c r="U1605" t="s">
        <v>31090</v>
      </c>
      <c r="V1605" t="s">
        <v>31091</v>
      </c>
      <c r="W1605" t="s">
        <v>31092</v>
      </c>
      <c r="Y1605" t="str">
        <f>IF(assembly_staff_import[[#This Row],[Legislative Staff Type]]="Personal", PROPER(TRIM(assembly_staff_import[[#This Row],[Unit First MI via UNIT_SOURCE_KEY]])&amp;" "&amp;assembly_staff_import[[#This Row],[Unit Last via UNIT_SOURCE_KEY]]), PROPER(TRIM(assembly_staff_import[[#This Row],[UNIT NAME_SOURCE_KEY2]])))</f>
        <v>Steven Otis</v>
      </c>
      <c r="Z1605" t="s">
        <v>31093</v>
      </c>
      <c r="AA1605" t="e">
        <f>VLOOKUP(assembly_staff_import[[#This Row],[Formatted and corrected Works for Group Text]],[3]!Table4[#Data],1,0)</f>
        <v>#REF!</v>
      </c>
      <c r="AB1605" t="e">
        <f>VLOOKUP(assembly_staff_import[[#This Row],[Formatted and corrected Works for Group Text]],[3]!Table5[#Data],2,0)</f>
        <v>#REF!</v>
      </c>
      <c r="AC1605" t="str">
        <f>IF(TRIM(assembly_staff_import[[#This Row],[PUBLIC INFO ADDR_SOURCE_KEY]])="CAPITOL, ALBANY", "Legislative / Capitol Office", "District Office")</f>
        <v>District Office</v>
      </c>
      <c r="AD1605" t="s">
        <v>31094</v>
      </c>
      <c r="AE1605" t="s">
        <v>31095</v>
      </c>
      <c r="AF1605" t="str">
        <f>"A96 "</f>
        <v xml:space="preserve">A96 </v>
      </c>
      <c r="AG1605" t="s">
        <v>31096</v>
      </c>
      <c r="AH1605" t="s">
        <v>31097</v>
      </c>
      <c r="AI1605" t="s">
        <v>23587</v>
      </c>
      <c r="AJ1605" t="s">
        <v>31098</v>
      </c>
    </row>
    <row r="1606" spans="1:36" x14ac:dyDescent="0.2">
      <c r="A1606" t="str">
        <f>TRIM(PROPER((assembly_staff_import[[#This Row],[First MI Name via NAME_SOURCE_KEY TEXT]]&amp;" "&amp;assembly_staff_import[[#This Row],[Last Name via NAME_SOURCE_KEY TEXT]]&amp;" "&amp;assembly_staff_import[[#This Row],[Suffix via NAME_SOURCE_KEY]])))</f>
        <v>Jean K Macaffer</v>
      </c>
      <c r="B1606" t="str">
        <f>TRIM(CONCATENATE(TRIM(assembly_staff_import[[#This Row],[Full Name]]), ", ", assembly_staff_import[[#This Row],[Title]]))</f>
        <v>Jean K Macaffer, Legis Counsel</v>
      </c>
      <c r="C1606" t="e">
        <f>assembly_staff_import[[#This Row],[Vlookup_groups]]</f>
        <v>#REF!</v>
      </c>
      <c r="D1606" t="str">
        <f>IF(assembly_staff_import[[#This Row],[Legislative Staff Type]]="Personal",assembly_staff_import[[#This Row],[Formatted Personal Staff Office]],"")</f>
        <v>Legislative / Capitol Office</v>
      </c>
      <c r="E1606" t="s">
        <v>65</v>
      </c>
      <c r="F1606" s="19" t="s">
        <v>10913</v>
      </c>
      <c r="G1606" t="s">
        <v>67</v>
      </c>
      <c r="H1606" t="str">
        <f>TRIM(PROPER((assembly_staff_import[[#This Row],[Last Name via NAME_SOURCE_KEY TEXT]]&amp;" "&amp;assembly_staff_import[[#This Row],[Suffix via NAME_SOURCE_KEY]])))</f>
        <v>Macaffer</v>
      </c>
      <c r="I1606" t="str">
        <f>PROPER(assembly_staff_import[[#This Row],[JOB TITLE_SOURCE_KEY]])</f>
        <v xml:space="preserve">Legis Counsel                              </v>
      </c>
      <c r="J1606" t="s">
        <v>72</v>
      </c>
      <c r="K1606" t="e">
        <f>IF(assembly_staff_import[[#This Row],[Legislative Staff Type]]="Personal",assembly_staff_import[[#This Row],[Vlookup Reports To Person]], "")</f>
        <v>#REF!</v>
      </c>
      <c r="L1606" t="str">
        <f>PROPER(assembly_staff_import[[#This Row],[First MI Name via NAME_SOURCE_KEY TEXT]])</f>
        <v xml:space="preserve"> Jean K</v>
      </c>
      <c r="M1606" t="s">
        <v>12960</v>
      </c>
      <c r="N1606" t="str">
        <f>LOWER(CONCATENATE(assembly_staff_import[[#This Row],[Last Name]],LEFT(assembly_staff_import[[#This Row],[First Name (no initial)]],1),"@nyassembly.gov"))</f>
        <v>macafferj@nyassembly.gov</v>
      </c>
      <c r="O1606" t="s">
        <v>23606</v>
      </c>
      <c r="P1606" t="e">
        <f>VLOOKUP(assembly_staff_import[[#This Row],[Full Name]],[3]!PEOPLE_March_20[#Data],1,0)</f>
        <v>#REF!</v>
      </c>
      <c r="Q1606" t="e">
        <f>VLOOKUP(assembly_staff_import[[#This Row],[Full Name]],[3]!Table17[#Data],3,0)</f>
        <v>#REF!</v>
      </c>
      <c r="R1606" t="e">
        <f>VLOOKUP(assembly_staff_import[[#This Row],[Formatted Works for Group]],[3]!Table7[#Data],1,0)</f>
        <v>#REF!</v>
      </c>
      <c r="S1606" t="e">
        <f>IF(assembly_staff_import[[#This Row],[Legislative Staff Type]]="Personal", assembly_staff_import[[#This Row],[Vlookup Works for Group]], assembly_staff_import[[#This Row],[Formatted Works for Group calc]]&amp;", Central Staff Office, Assembly")</f>
        <v>#REF!</v>
      </c>
      <c r="T1606" s="20" t="str">
        <f>TRIM(assembly_staff_import[[#This Row],[NAME_SOURCE_KEY]])</f>
        <v>MACAFFER, JEAN K</v>
      </c>
      <c r="U1606" t="s">
        <v>31099</v>
      </c>
      <c r="V1606" t="s">
        <v>31100</v>
      </c>
      <c r="W1606" t="s">
        <v>31101</v>
      </c>
      <c r="Y1606" t="str">
        <f>IF(assembly_staff_import[[#This Row],[Legislative Staff Type]]="Personal", PROPER(TRIM(assembly_staff_import[[#This Row],[Unit First MI via UNIT_SOURCE_KEY]])&amp;" "&amp;assembly_staff_import[[#This Row],[Unit Last via UNIT_SOURCE_KEY]]), PROPER(TRIM(assembly_staff_import[[#This Row],[UNIT NAME_SOURCE_KEY2]])))</f>
        <v>Steven Otis</v>
      </c>
      <c r="Z1606" t="s">
        <v>31093</v>
      </c>
      <c r="AA1606" t="e">
        <f>VLOOKUP(assembly_staff_import[[#This Row],[Formatted and corrected Works for Group Text]],[3]!Table4[#Data],1,0)</f>
        <v>#REF!</v>
      </c>
      <c r="AB1606" t="e">
        <f>VLOOKUP(assembly_staff_import[[#This Row],[Formatted and corrected Works for Group Text]],[3]!Table5[#Data],2,0)</f>
        <v>#REF!</v>
      </c>
      <c r="AC1606" t="str">
        <f>IF(TRIM(assembly_staff_import[[#This Row],[PUBLIC INFO ADDR_SOURCE_KEY]])="CAPITOL, ALBANY", "Legislative / Capitol Office", "District Office")</f>
        <v>Legislative / Capitol Office</v>
      </c>
      <c r="AD1606" t="s">
        <v>31094</v>
      </c>
      <c r="AE1606" t="s">
        <v>31095</v>
      </c>
      <c r="AF1606" t="str">
        <f>"A96 "</f>
        <v xml:space="preserve">A96 </v>
      </c>
      <c r="AG1606" t="s">
        <v>31096</v>
      </c>
      <c r="AH1606" t="s">
        <v>31102</v>
      </c>
      <c r="AI1606" t="s">
        <v>23729</v>
      </c>
      <c r="AJ1606" t="s">
        <v>23493</v>
      </c>
    </row>
    <row r="1607" spans="1:36" x14ac:dyDescent="0.2">
      <c r="A1607" t="str">
        <f>TRIM(PROPER((assembly_staff_import[[#This Row],[First MI Name via NAME_SOURCE_KEY TEXT]]&amp;" "&amp;assembly_staff_import[[#This Row],[Last Name via NAME_SOURCE_KEY TEXT]]&amp;" "&amp;assembly_staff_import[[#This Row],[Suffix via NAME_SOURCE_KEY]])))</f>
        <v>Lisa M Urban</v>
      </c>
      <c r="B1607" t="str">
        <f>TRIM(CONCATENATE(TRIM(assembly_staff_import[[#This Row],[Full Name]]), ", ", assembly_staff_import[[#This Row],[Title]]))</f>
        <v>Lisa M Urban, D O Director</v>
      </c>
      <c r="C1607" t="e">
        <f>assembly_staff_import[[#This Row],[Vlookup_groups]]</f>
        <v>#REF!</v>
      </c>
      <c r="D1607" t="str">
        <f>IF(assembly_staff_import[[#This Row],[Legislative Staff Type]]="Personal",assembly_staff_import[[#This Row],[Formatted Personal Staff Office]],"")</f>
        <v>District Office</v>
      </c>
      <c r="E1607" t="s">
        <v>65</v>
      </c>
      <c r="F1607" s="19" t="s">
        <v>10913</v>
      </c>
      <c r="G1607" t="s">
        <v>67</v>
      </c>
      <c r="H1607" t="str">
        <f>TRIM(PROPER((assembly_staff_import[[#This Row],[Last Name via NAME_SOURCE_KEY TEXT]]&amp;" "&amp;assembly_staff_import[[#This Row],[Suffix via NAME_SOURCE_KEY]])))</f>
        <v>Urban</v>
      </c>
      <c r="I1607" t="str">
        <f>PROPER(assembly_staff_import[[#This Row],[JOB TITLE_SOURCE_KEY]])</f>
        <v xml:space="preserve">D O Director                               </v>
      </c>
      <c r="J1607" t="s">
        <v>72</v>
      </c>
      <c r="K1607" t="e">
        <f>IF(assembly_staff_import[[#This Row],[Legislative Staff Type]]="Personal",assembly_staff_import[[#This Row],[Vlookup Reports To Person]], "")</f>
        <v>#REF!</v>
      </c>
      <c r="L1607" t="str">
        <f>PROPER(assembly_staff_import[[#This Row],[First MI Name via NAME_SOURCE_KEY TEXT]])</f>
        <v xml:space="preserve"> Lisa M</v>
      </c>
      <c r="M1607" t="s">
        <v>12361</v>
      </c>
      <c r="N1607" t="str">
        <f>LOWER(CONCATENATE(assembly_staff_import[[#This Row],[Last Name]],LEFT(assembly_staff_import[[#This Row],[First Name (no initial)]],1),"@nyassembly.gov"))</f>
        <v>urbanl@nyassembly.gov</v>
      </c>
      <c r="O1607" t="s">
        <v>12349</v>
      </c>
      <c r="P1607" t="e">
        <f>VLOOKUP(assembly_staff_import[[#This Row],[Full Name]],[3]!PEOPLE_March_20[#Data],1,0)</f>
        <v>#REF!</v>
      </c>
      <c r="Q1607" t="e">
        <f>VLOOKUP(assembly_staff_import[[#This Row],[Full Name]],[3]!Table17[#Data],3,0)</f>
        <v>#REF!</v>
      </c>
      <c r="R1607" t="e">
        <f>VLOOKUP(assembly_staff_import[[#This Row],[Formatted Works for Group]],[3]!Table7[#Data],1,0)</f>
        <v>#REF!</v>
      </c>
      <c r="S1607" t="e">
        <f>IF(assembly_staff_import[[#This Row],[Legislative Staff Type]]="Personal", assembly_staff_import[[#This Row],[Vlookup Works for Group]], assembly_staff_import[[#This Row],[Formatted Works for Group calc]]&amp;", Central Staff Office, Assembly")</f>
        <v>#REF!</v>
      </c>
      <c r="T1607" s="20" t="str">
        <f>TRIM(assembly_staff_import[[#This Row],[NAME_SOURCE_KEY]])</f>
        <v>URBAN, LISA M</v>
      </c>
      <c r="U1607" t="s">
        <v>31103</v>
      </c>
      <c r="V1607" t="s">
        <v>31104</v>
      </c>
      <c r="W1607" t="s">
        <v>24959</v>
      </c>
      <c r="Y1607" t="str">
        <f>IF(assembly_staff_import[[#This Row],[Legislative Staff Type]]="Personal", PROPER(TRIM(assembly_staff_import[[#This Row],[Unit First MI via UNIT_SOURCE_KEY]])&amp;" "&amp;assembly_staff_import[[#This Row],[Unit Last via UNIT_SOURCE_KEY]]), PROPER(TRIM(assembly_staff_import[[#This Row],[UNIT NAME_SOURCE_KEY2]])))</f>
        <v>Steven Otis</v>
      </c>
      <c r="Z1607" t="s">
        <v>31093</v>
      </c>
      <c r="AA1607" t="e">
        <f>VLOOKUP(assembly_staff_import[[#This Row],[Formatted and corrected Works for Group Text]],[3]!Table4[#Data],1,0)</f>
        <v>#REF!</v>
      </c>
      <c r="AB1607" t="e">
        <f>VLOOKUP(assembly_staff_import[[#This Row],[Formatted and corrected Works for Group Text]],[3]!Table5[#Data],2,0)</f>
        <v>#REF!</v>
      </c>
      <c r="AC1607" t="str">
        <f>IF(TRIM(assembly_staff_import[[#This Row],[PUBLIC INFO ADDR_SOURCE_KEY]])="CAPITOL, ALBANY", "Legislative / Capitol Office", "District Office")</f>
        <v>District Office</v>
      </c>
      <c r="AD1607" t="s">
        <v>31094</v>
      </c>
      <c r="AE1607" t="s">
        <v>31095</v>
      </c>
      <c r="AF1607" t="str">
        <f>"A96 "</f>
        <v xml:space="preserve">A96 </v>
      </c>
      <c r="AG1607" t="s">
        <v>31096</v>
      </c>
      <c r="AH1607" t="s">
        <v>31105</v>
      </c>
      <c r="AI1607" t="s">
        <v>23653</v>
      </c>
      <c r="AJ1607" t="s">
        <v>31098</v>
      </c>
    </row>
    <row r="1608" spans="1:36" x14ac:dyDescent="0.2">
      <c r="A1608" t="str">
        <f>TRIM(PROPER((assembly_staff_import[[#This Row],[First MI Name via NAME_SOURCE_KEY TEXT]]&amp;" "&amp;assembly_staff_import[[#This Row],[Last Name via NAME_SOURCE_KEY TEXT]]&amp;" "&amp;assembly_staff_import[[#This Row],[Suffix via NAME_SOURCE_KEY]])))</f>
        <v>Barbara J Shipman</v>
      </c>
      <c r="B1608" t="str">
        <f>TRIM(CONCATENATE(TRIM(assembly_staff_import[[#This Row],[Full Name]]), ", ", assembly_staff_import[[#This Row],[Title]]))</f>
        <v>Barbara J Shipman, Supv Supplies</v>
      </c>
      <c r="C1608" t="e">
        <f>assembly_staff_import[[#This Row],[Vlookup_groups]]</f>
        <v>#REF!</v>
      </c>
      <c r="D1608" t="str">
        <f>IF(assembly_staff_import[[#This Row],[Legislative Staff Type]]="Personal",assembly_staff_import[[#This Row],[Formatted Personal Staff Office]],"")</f>
        <v/>
      </c>
      <c r="E1608" t="s">
        <v>65</v>
      </c>
      <c r="F1608" s="19" t="s">
        <v>10913</v>
      </c>
      <c r="G1608" t="s">
        <v>1237</v>
      </c>
      <c r="H1608" t="str">
        <f>TRIM(PROPER((assembly_staff_import[[#This Row],[Last Name via NAME_SOURCE_KEY TEXT]]&amp;" "&amp;assembly_staff_import[[#This Row],[Suffix via NAME_SOURCE_KEY]])))</f>
        <v>Shipman</v>
      </c>
      <c r="I1608" t="str">
        <f>PROPER(assembly_staff_import[[#This Row],[JOB TITLE_SOURCE_KEY]])</f>
        <v xml:space="preserve">Supv Supplies                              </v>
      </c>
      <c r="J1608" t="s">
        <v>72</v>
      </c>
      <c r="K1608" t="str">
        <f>IF(assembly_staff_import[[#This Row],[Legislative Staff Type]]="Personal",assembly_staff_import[[#This Row],[Vlookup Reports To Person]], "")</f>
        <v/>
      </c>
      <c r="L1608" t="str">
        <f>PROPER(assembly_staff_import[[#This Row],[First MI Name via NAME_SOURCE_KEY TEXT]])</f>
        <v xml:space="preserve"> Barbara J</v>
      </c>
      <c r="M1608" t="s">
        <v>22524</v>
      </c>
      <c r="N1608" t="str">
        <f>LOWER(CONCATENATE(assembly_staff_import[[#This Row],[Last Name]],LEFT(assembly_staff_import[[#This Row],[First Name (no initial)]],1),"@nyassembly.gov"))</f>
        <v>shipmanb@nyassembly.gov</v>
      </c>
      <c r="O1608" t="s">
        <v>4975</v>
      </c>
      <c r="P1608" t="e">
        <f>VLOOKUP(assembly_staff_import[[#This Row],[Full Name]],[3]!PEOPLE_March_20[#Data],1,0)</f>
        <v>#REF!</v>
      </c>
      <c r="Q1608" t="e">
        <f>VLOOKUP(assembly_staff_import[[#This Row],[Full Name]],[3]!Table17[#Data],3,0)</f>
        <v>#REF!</v>
      </c>
      <c r="R1608" t="e">
        <f>VLOOKUP(assembly_staff_import[[#This Row],[Formatted Works for Group]],[3]!Table7[#Data],1,0)</f>
        <v>#REF!</v>
      </c>
      <c r="S1608" t="str">
        <f>IF(assembly_staff_import[[#This Row],[Legislative Staff Type]]="Personal", assembly_staff_import[[#This Row],[Vlookup Works for Group]], assembly_staff_import[[#This Row],[Formatted Works for Group calc]]&amp;", Central Staff Office, Assembly")</f>
        <v>Supplies Unit, Central Staff Office, Assembly</v>
      </c>
      <c r="T1608" s="20" t="str">
        <f>TRIM(assembly_staff_import[[#This Row],[NAME_SOURCE_KEY]])</f>
        <v>SHIPMAN, BARBARA J</v>
      </c>
      <c r="U1608" t="s">
        <v>31106</v>
      </c>
      <c r="V1608" t="s">
        <v>31107</v>
      </c>
      <c r="W1608" t="s">
        <v>23999</v>
      </c>
      <c r="Y1608" t="str">
        <f>IF(assembly_staff_import[[#This Row],[Legislative Staff Type]]="Personal", PROPER(TRIM(assembly_staff_import[[#This Row],[Unit First MI via UNIT_SOURCE_KEY]])&amp;" "&amp;assembly_staff_import[[#This Row],[Unit Last via UNIT_SOURCE_KEY]]), PROPER(TRIM(assembly_staff_import[[#This Row],[UNIT NAME_SOURCE_KEY2]])))</f>
        <v>Supplies Unit</v>
      </c>
      <c r="Z1608" t="s">
        <v>31108</v>
      </c>
      <c r="AA1608" t="e">
        <f>VLOOKUP(assembly_staff_import[[#This Row],[Formatted and corrected Works for Group Text]],[3]!Table4[#Data],1,0)</f>
        <v>#REF!</v>
      </c>
      <c r="AB1608" t="e">
        <f>VLOOKUP(assembly_staff_import[[#This Row],[Formatted and corrected Works for Group Text]],[3]!Table5[#Data],2,0)</f>
        <v>#REF!</v>
      </c>
      <c r="AC1608" t="str">
        <f>IF(TRIM(assembly_staff_import[[#This Row],[PUBLIC INFO ADDR_SOURCE_KEY]])="CAPITOL, ALBANY", "Legislative / Capitol Office", "District Office")</f>
        <v>Legislative / Capitol Office</v>
      </c>
      <c r="AD1608" t="s">
        <v>31109</v>
      </c>
      <c r="AF1608" t="str">
        <f>"238 "</f>
        <v xml:space="preserve">238 </v>
      </c>
      <c r="AG1608" t="s">
        <v>31109</v>
      </c>
      <c r="AH1608" t="s">
        <v>31110</v>
      </c>
      <c r="AI1608" t="s">
        <v>31111</v>
      </c>
      <c r="AJ1608" t="s">
        <v>23493</v>
      </c>
    </row>
    <row r="1609" spans="1:36" x14ac:dyDescent="0.2">
      <c r="A1609" t="str">
        <f>TRIM(PROPER((assembly_staff_import[[#This Row],[First MI Name via NAME_SOURCE_KEY TEXT]]&amp;" "&amp;assembly_staff_import[[#This Row],[Last Name via NAME_SOURCE_KEY TEXT]]&amp;" "&amp;assembly_staff_import[[#This Row],[Suffix via NAME_SOURCE_KEY]])))</f>
        <v>Darian C Harris</v>
      </c>
      <c r="B1609" t="str">
        <f>TRIM(CONCATENATE(TRIM(assembly_staff_import[[#This Row],[Full Name]]), ", ", assembly_staff_import[[#This Row],[Title]]))</f>
        <v>Darian C Harris, Supply Clk</v>
      </c>
      <c r="C1609" t="e">
        <f>assembly_staff_import[[#This Row],[Vlookup_groups]]</f>
        <v>#REF!</v>
      </c>
      <c r="D1609" t="str">
        <f>IF(assembly_staff_import[[#This Row],[Legislative Staff Type]]="Personal",assembly_staff_import[[#This Row],[Formatted Personal Staff Office]],"")</f>
        <v/>
      </c>
      <c r="E1609" t="s">
        <v>65</v>
      </c>
      <c r="F1609" s="19" t="s">
        <v>10913</v>
      </c>
      <c r="G1609" t="s">
        <v>1237</v>
      </c>
      <c r="H1609" t="str">
        <f>TRIM(PROPER((assembly_staff_import[[#This Row],[Last Name via NAME_SOURCE_KEY TEXT]]&amp;" "&amp;assembly_staff_import[[#This Row],[Suffix via NAME_SOURCE_KEY]])))</f>
        <v>Harris</v>
      </c>
      <c r="I1609" t="str">
        <f>PROPER(assembly_staff_import[[#This Row],[JOB TITLE_SOURCE_KEY]])</f>
        <v xml:space="preserve">Supply Clk                                 </v>
      </c>
      <c r="J1609" t="s">
        <v>72</v>
      </c>
      <c r="K1609" t="str">
        <f>IF(assembly_staff_import[[#This Row],[Legislative Staff Type]]="Personal",assembly_staff_import[[#This Row],[Vlookup Reports To Person]], "")</f>
        <v/>
      </c>
      <c r="L1609" t="str">
        <f>PROPER(assembly_staff_import[[#This Row],[First MI Name via NAME_SOURCE_KEY TEXT]])</f>
        <v xml:space="preserve"> Darian C</v>
      </c>
      <c r="M1609" t="s">
        <v>13486</v>
      </c>
      <c r="N1609" t="str">
        <f>LOWER(CONCATENATE(assembly_staff_import[[#This Row],[Last Name]],LEFT(assembly_staff_import[[#This Row],[First Name (no initial)]],1),"@nyassembly.gov"))</f>
        <v>harrisd@nyassembly.gov</v>
      </c>
      <c r="O1609" t="s">
        <v>31112</v>
      </c>
      <c r="P1609" t="e">
        <f>VLOOKUP(assembly_staff_import[[#This Row],[Full Name]],[3]!PEOPLE_March_20[#Data],1,0)</f>
        <v>#REF!</v>
      </c>
      <c r="Q1609" t="e">
        <f>VLOOKUP(assembly_staff_import[[#This Row],[Full Name]],[3]!Table17[#Data],3,0)</f>
        <v>#REF!</v>
      </c>
      <c r="R1609" t="e">
        <f>VLOOKUP(assembly_staff_import[[#This Row],[Formatted Works for Group]],[3]!Table7[#Data],1,0)</f>
        <v>#REF!</v>
      </c>
      <c r="S1609" t="str">
        <f>IF(assembly_staff_import[[#This Row],[Legislative Staff Type]]="Personal", assembly_staff_import[[#This Row],[Vlookup Works for Group]], assembly_staff_import[[#This Row],[Formatted Works for Group calc]]&amp;", Central Staff Office, Assembly")</f>
        <v>Supplies Unit, Central Staff Office, Assembly</v>
      </c>
      <c r="T1609" s="20" t="str">
        <f>TRIM(assembly_staff_import[[#This Row],[NAME_SOURCE_KEY]])</f>
        <v>HARRIS, DARIAN C</v>
      </c>
      <c r="U1609" t="s">
        <v>31113</v>
      </c>
      <c r="V1609" t="s">
        <v>23548</v>
      </c>
      <c r="W1609" t="s">
        <v>31114</v>
      </c>
      <c r="Y1609" t="str">
        <f>IF(assembly_staff_import[[#This Row],[Legislative Staff Type]]="Personal", PROPER(TRIM(assembly_staff_import[[#This Row],[Unit First MI via UNIT_SOURCE_KEY]])&amp;" "&amp;assembly_staff_import[[#This Row],[Unit Last via UNIT_SOURCE_KEY]]), PROPER(TRIM(assembly_staff_import[[#This Row],[UNIT NAME_SOURCE_KEY2]])))</f>
        <v>Supplies Unit</v>
      </c>
      <c r="Z1609" t="s">
        <v>31108</v>
      </c>
      <c r="AA1609" t="e">
        <f>VLOOKUP(assembly_staff_import[[#This Row],[Formatted and corrected Works for Group Text]],[3]!Table4[#Data],1,0)</f>
        <v>#REF!</v>
      </c>
      <c r="AB1609" t="e">
        <f>VLOOKUP(assembly_staff_import[[#This Row],[Formatted and corrected Works for Group Text]],[3]!Table5[#Data],2,0)</f>
        <v>#REF!</v>
      </c>
      <c r="AC1609" t="str">
        <f>IF(TRIM(assembly_staff_import[[#This Row],[PUBLIC INFO ADDR_SOURCE_KEY]])="CAPITOL, ALBANY", "Legislative / Capitol Office", "District Office")</f>
        <v>Legislative / Capitol Office</v>
      </c>
      <c r="AD1609" t="s">
        <v>31109</v>
      </c>
      <c r="AF1609" t="str">
        <f>"238 "</f>
        <v xml:space="preserve">238 </v>
      </c>
      <c r="AG1609" t="s">
        <v>31109</v>
      </c>
      <c r="AH1609" t="s">
        <v>31115</v>
      </c>
      <c r="AI1609" t="s">
        <v>31116</v>
      </c>
      <c r="AJ1609" t="s">
        <v>23493</v>
      </c>
    </row>
    <row r="1610" spans="1:36" x14ac:dyDescent="0.2">
      <c r="A1610" t="str">
        <f>TRIM(PROPER((assembly_staff_import[[#This Row],[First MI Name via NAME_SOURCE_KEY TEXT]]&amp;" "&amp;assembly_staff_import[[#This Row],[Last Name via NAME_SOURCE_KEY TEXT]]&amp;" "&amp;assembly_staff_import[[#This Row],[Suffix via NAME_SOURCE_KEY]])))</f>
        <v>Deval J Sanders</v>
      </c>
      <c r="B1610" t="str">
        <f>TRIM(CONCATENATE(TRIM(assembly_staff_import[[#This Row],[Full Name]]), ", ", assembly_staff_import[[#This Row],[Title]]))</f>
        <v>Deval J Sanders, Supply Clk</v>
      </c>
      <c r="C1610" t="e">
        <f>assembly_staff_import[[#This Row],[Vlookup_groups]]</f>
        <v>#REF!</v>
      </c>
      <c r="D1610" t="str">
        <f>IF(assembly_staff_import[[#This Row],[Legislative Staff Type]]="Personal",assembly_staff_import[[#This Row],[Formatted Personal Staff Office]],"")</f>
        <v/>
      </c>
      <c r="E1610" t="s">
        <v>65</v>
      </c>
      <c r="F1610" s="19" t="s">
        <v>10913</v>
      </c>
      <c r="G1610" t="s">
        <v>1237</v>
      </c>
      <c r="H1610" t="str">
        <f>TRIM(PROPER((assembly_staff_import[[#This Row],[Last Name via NAME_SOURCE_KEY TEXT]]&amp;" "&amp;assembly_staff_import[[#This Row],[Suffix via NAME_SOURCE_KEY]])))</f>
        <v>Sanders</v>
      </c>
      <c r="I1610" t="str">
        <f>PROPER(assembly_staff_import[[#This Row],[JOB TITLE_SOURCE_KEY]])</f>
        <v xml:space="preserve">Supply Clk                                 </v>
      </c>
      <c r="J1610" t="s">
        <v>72</v>
      </c>
      <c r="K1610" t="str">
        <f>IF(assembly_staff_import[[#This Row],[Legislative Staff Type]]="Personal",assembly_staff_import[[#This Row],[Vlookup Reports To Person]], "")</f>
        <v/>
      </c>
      <c r="L1610" t="str">
        <f>PROPER(assembly_staff_import[[#This Row],[First MI Name via NAME_SOURCE_KEY TEXT]])</f>
        <v xml:space="preserve"> Deval J</v>
      </c>
      <c r="M1610" t="s">
        <v>15931</v>
      </c>
      <c r="N1610" t="str">
        <f>LOWER(CONCATENATE(assembly_staff_import[[#This Row],[Last Name]],LEFT(assembly_staff_import[[#This Row],[First Name (no initial)]],1),"@nyassembly.gov"))</f>
        <v>sandersd@nyassembly.gov</v>
      </c>
      <c r="O1610" t="s">
        <v>31117</v>
      </c>
      <c r="P1610" t="e">
        <f>VLOOKUP(assembly_staff_import[[#This Row],[Full Name]],[3]!PEOPLE_March_20[#Data],1,0)</f>
        <v>#REF!</v>
      </c>
      <c r="Q1610" t="e">
        <f>VLOOKUP(assembly_staff_import[[#This Row],[Full Name]],[3]!Table17[#Data],3,0)</f>
        <v>#REF!</v>
      </c>
      <c r="R1610" t="e">
        <f>VLOOKUP(assembly_staff_import[[#This Row],[Formatted Works for Group]],[3]!Table7[#Data],1,0)</f>
        <v>#REF!</v>
      </c>
      <c r="S1610" t="str">
        <f>IF(assembly_staff_import[[#This Row],[Legislative Staff Type]]="Personal", assembly_staff_import[[#This Row],[Vlookup Works for Group]], assembly_staff_import[[#This Row],[Formatted Works for Group calc]]&amp;", Central Staff Office, Assembly")</f>
        <v>Supplies Unit, Central Staff Office, Assembly</v>
      </c>
      <c r="T1610" s="20" t="str">
        <f>TRIM(assembly_staff_import[[#This Row],[NAME_SOURCE_KEY]])</f>
        <v>SANDERS, DEVAL J</v>
      </c>
      <c r="U1610" t="s">
        <v>31118</v>
      </c>
      <c r="V1610" t="s">
        <v>26762</v>
      </c>
      <c r="W1610" t="s">
        <v>31119</v>
      </c>
      <c r="Y1610" t="str">
        <f>IF(assembly_staff_import[[#This Row],[Legislative Staff Type]]="Personal", PROPER(TRIM(assembly_staff_import[[#This Row],[Unit First MI via UNIT_SOURCE_KEY]])&amp;" "&amp;assembly_staff_import[[#This Row],[Unit Last via UNIT_SOURCE_KEY]]), PROPER(TRIM(assembly_staff_import[[#This Row],[UNIT NAME_SOURCE_KEY2]])))</f>
        <v>Supplies Unit</v>
      </c>
      <c r="Z1610" t="s">
        <v>31108</v>
      </c>
      <c r="AA1610" t="e">
        <f>VLOOKUP(assembly_staff_import[[#This Row],[Formatted and corrected Works for Group Text]],[3]!Table4[#Data],1,0)</f>
        <v>#REF!</v>
      </c>
      <c r="AB1610" t="e">
        <f>VLOOKUP(assembly_staff_import[[#This Row],[Formatted and corrected Works for Group Text]],[3]!Table5[#Data],2,0)</f>
        <v>#REF!</v>
      </c>
      <c r="AC1610" t="str">
        <f>IF(TRIM(assembly_staff_import[[#This Row],[PUBLIC INFO ADDR_SOURCE_KEY]])="CAPITOL, ALBANY", "Legislative / Capitol Office", "District Office")</f>
        <v>Legislative / Capitol Office</v>
      </c>
      <c r="AD1610" t="s">
        <v>31109</v>
      </c>
      <c r="AF1610" t="str">
        <f>"238 "</f>
        <v xml:space="preserve">238 </v>
      </c>
      <c r="AG1610" t="s">
        <v>31109</v>
      </c>
      <c r="AH1610" t="s">
        <v>31120</v>
      </c>
      <c r="AI1610" t="s">
        <v>31116</v>
      </c>
      <c r="AJ1610" t="s">
        <v>23493</v>
      </c>
    </row>
    <row r="1611" spans="1:36" x14ac:dyDescent="0.2">
      <c r="A1611" t="str">
        <f>TRIM(PROPER((assembly_staff_import[[#This Row],[First MI Name via NAME_SOURCE_KEY TEXT]]&amp;" "&amp;assembly_staff_import[[#This Row],[Last Name via NAME_SOURCE_KEY TEXT]]&amp;" "&amp;assembly_staff_import[[#This Row],[Suffix via NAME_SOURCE_KEY]])))</f>
        <v>Frank A Rios</v>
      </c>
      <c r="B1611" t="str">
        <f>TRIM(CONCATENATE(TRIM(assembly_staff_import[[#This Row],[Full Name]]), ", ", assembly_staff_import[[#This Row],[Title]]))</f>
        <v>Frank A Rios, Telephone Operator</v>
      </c>
      <c r="C1611" t="e">
        <f>assembly_staff_import[[#This Row],[Vlookup_groups]]</f>
        <v>#REF!</v>
      </c>
      <c r="D1611" t="str">
        <f>IF(assembly_staff_import[[#This Row],[Legislative Staff Type]]="Personal",assembly_staff_import[[#This Row],[Formatted Personal Staff Office]],"")</f>
        <v/>
      </c>
      <c r="E1611" t="s">
        <v>65</v>
      </c>
      <c r="F1611" s="19" t="s">
        <v>10913</v>
      </c>
      <c r="G1611" t="s">
        <v>1237</v>
      </c>
      <c r="H1611" t="str">
        <f>TRIM(PROPER((assembly_staff_import[[#This Row],[Last Name via NAME_SOURCE_KEY TEXT]]&amp;" "&amp;assembly_staff_import[[#This Row],[Suffix via NAME_SOURCE_KEY]])))</f>
        <v>Rios</v>
      </c>
      <c r="I1611" t="str">
        <f>PROPER(assembly_staff_import[[#This Row],[JOB TITLE_SOURCE_KEY]])</f>
        <v xml:space="preserve">Telephone Operator                         </v>
      </c>
      <c r="J1611" t="s">
        <v>72</v>
      </c>
      <c r="K1611" t="str">
        <f>IF(assembly_staff_import[[#This Row],[Legislative Staff Type]]="Personal",assembly_staff_import[[#This Row],[Vlookup Reports To Person]], "")</f>
        <v/>
      </c>
      <c r="L1611" t="str">
        <f>PROPER(assembly_staff_import[[#This Row],[First MI Name via NAME_SOURCE_KEY TEXT]])</f>
        <v xml:space="preserve"> Frank A</v>
      </c>
      <c r="M1611" t="s">
        <v>18077</v>
      </c>
      <c r="N1611" t="str">
        <f>LOWER(CONCATENATE(assembly_staff_import[[#This Row],[Last Name]],LEFT(assembly_staff_import[[#This Row],[First Name (no initial)]],1),"@nyassembly.gov"))</f>
        <v>riosf@nyassembly.gov</v>
      </c>
      <c r="O1611" t="s">
        <v>1858</v>
      </c>
      <c r="P1611" t="e">
        <f>VLOOKUP(assembly_staff_import[[#This Row],[Full Name]],[3]!PEOPLE_March_20[#Data],1,0)</f>
        <v>#REF!</v>
      </c>
      <c r="Q1611" t="e">
        <f>VLOOKUP(assembly_staff_import[[#This Row],[Full Name]],[3]!Table17[#Data],3,0)</f>
        <v>#REF!</v>
      </c>
      <c r="R1611" t="e">
        <f>VLOOKUP(assembly_staff_import[[#This Row],[Formatted Works for Group]],[3]!Table7[#Data],1,0)</f>
        <v>#REF!</v>
      </c>
      <c r="S1611" t="str">
        <f>IF(assembly_staff_import[[#This Row],[Legislative Staff Type]]="Personal", assembly_staff_import[[#This Row],[Vlookup Works for Group]], assembly_staff_import[[#This Row],[Formatted Works for Group calc]]&amp;", Central Staff Office, Assembly")</f>
        <v>Telephone Operations, Central Staff Office, Assembly</v>
      </c>
      <c r="T1611" s="20" t="str">
        <f>TRIM(assembly_staff_import[[#This Row],[NAME_SOURCE_KEY]])</f>
        <v>RIOS, FRANK A</v>
      </c>
      <c r="U1611" t="s">
        <v>31121</v>
      </c>
      <c r="V1611" t="s">
        <v>31122</v>
      </c>
      <c r="W1611" t="s">
        <v>31123</v>
      </c>
      <c r="Y1611" t="str">
        <f>IF(assembly_staff_import[[#This Row],[Legislative Staff Type]]="Personal", PROPER(TRIM(assembly_staff_import[[#This Row],[Unit First MI via UNIT_SOURCE_KEY]])&amp;" "&amp;assembly_staff_import[[#This Row],[Unit Last via UNIT_SOURCE_KEY]]), PROPER(TRIM(assembly_staff_import[[#This Row],[UNIT NAME_SOURCE_KEY2]])))</f>
        <v>Telephone Operations</v>
      </c>
      <c r="Z1611" t="s">
        <v>31124</v>
      </c>
      <c r="AA1611" t="e">
        <f>VLOOKUP(assembly_staff_import[[#This Row],[Formatted and corrected Works for Group Text]],[3]!Table4[#Data],1,0)</f>
        <v>#REF!</v>
      </c>
      <c r="AB1611" t="e">
        <f>VLOOKUP(assembly_staff_import[[#This Row],[Formatted and corrected Works for Group Text]],[3]!Table5[#Data],2,0)</f>
        <v>#REF!</v>
      </c>
      <c r="AC1611" t="str">
        <f>IF(TRIM(assembly_staff_import[[#This Row],[PUBLIC INFO ADDR_SOURCE_KEY]])="CAPITOL, ALBANY", "Legislative / Capitol Office", "District Office")</f>
        <v>Legislative / Capitol Office</v>
      </c>
      <c r="AD1611" t="s">
        <v>31125</v>
      </c>
      <c r="AF1611" t="str">
        <f t="shared" ref="AF1611:AF1617" si="85">"217 "</f>
        <v xml:space="preserve">217 </v>
      </c>
      <c r="AG1611" t="s">
        <v>31125</v>
      </c>
      <c r="AH1611" t="s">
        <v>31126</v>
      </c>
      <c r="AI1611" t="s">
        <v>31127</v>
      </c>
      <c r="AJ1611" t="s">
        <v>23493</v>
      </c>
    </row>
    <row r="1612" spans="1:36" x14ac:dyDescent="0.2">
      <c r="A1612" t="str">
        <f>TRIM(PROPER((assembly_staff_import[[#This Row],[First MI Name via NAME_SOURCE_KEY TEXT]]&amp;" "&amp;assembly_staff_import[[#This Row],[Last Name via NAME_SOURCE_KEY TEXT]]&amp;" "&amp;assembly_staff_import[[#This Row],[Suffix via NAME_SOURCE_KEY]])))</f>
        <v>Karen Ortiz</v>
      </c>
      <c r="B1612" t="str">
        <f>TRIM(CONCATENATE(TRIM(assembly_staff_import[[#This Row],[Full Name]]), ", ", assembly_staff_import[[#This Row],[Title]]))</f>
        <v>Karen Ortiz, Telephone Operator</v>
      </c>
      <c r="C1612" t="e">
        <f>assembly_staff_import[[#This Row],[Vlookup_groups]]</f>
        <v>#REF!</v>
      </c>
      <c r="D1612" t="str">
        <f>IF(assembly_staff_import[[#This Row],[Legislative Staff Type]]="Personal",assembly_staff_import[[#This Row],[Formatted Personal Staff Office]],"")</f>
        <v/>
      </c>
      <c r="E1612" t="s">
        <v>65</v>
      </c>
      <c r="F1612" s="19" t="s">
        <v>10913</v>
      </c>
      <c r="G1612" t="s">
        <v>1237</v>
      </c>
      <c r="H1612" t="str">
        <f>TRIM(PROPER((assembly_staff_import[[#This Row],[Last Name via NAME_SOURCE_KEY TEXT]]&amp;" "&amp;assembly_staff_import[[#This Row],[Suffix via NAME_SOURCE_KEY]])))</f>
        <v>Ortiz</v>
      </c>
      <c r="I1612" t="str">
        <f>PROPER(assembly_staff_import[[#This Row],[JOB TITLE_SOURCE_KEY]])</f>
        <v xml:space="preserve">Telephone Operator                         </v>
      </c>
      <c r="J1612" t="s">
        <v>72</v>
      </c>
      <c r="K1612" t="str">
        <f>IF(assembly_staff_import[[#This Row],[Legislative Staff Type]]="Personal",assembly_staff_import[[#This Row],[Vlookup Reports To Person]], "")</f>
        <v/>
      </c>
      <c r="L1612" t="str">
        <f>PROPER(assembly_staff_import[[#This Row],[First MI Name via NAME_SOURCE_KEY TEXT]])</f>
        <v xml:space="preserve"> Karen</v>
      </c>
      <c r="M1612" t="s">
        <v>18107</v>
      </c>
      <c r="N1612" t="str">
        <f>LOWER(CONCATENATE(assembly_staff_import[[#This Row],[Last Name]],LEFT(assembly_staff_import[[#This Row],[First Name (no initial)]],1),"@nyassembly.gov"))</f>
        <v>ortizk@nyassembly.gov</v>
      </c>
      <c r="O1612" t="s">
        <v>6540</v>
      </c>
      <c r="P1612" t="e">
        <f>VLOOKUP(assembly_staff_import[[#This Row],[Full Name]],[3]!PEOPLE_March_20[#Data],1,0)</f>
        <v>#REF!</v>
      </c>
      <c r="Q1612" t="e">
        <f>VLOOKUP(assembly_staff_import[[#This Row],[Full Name]],[3]!Table17[#Data],3,0)</f>
        <v>#REF!</v>
      </c>
      <c r="R1612" t="e">
        <f>VLOOKUP(assembly_staff_import[[#This Row],[Formatted Works for Group]],[3]!Table7[#Data],1,0)</f>
        <v>#REF!</v>
      </c>
      <c r="S1612" t="str">
        <f>IF(assembly_staff_import[[#This Row],[Legislative Staff Type]]="Personal", assembly_staff_import[[#This Row],[Vlookup Works for Group]], assembly_staff_import[[#This Row],[Formatted Works for Group calc]]&amp;", Central Staff Office, Assembly")</f>
        <v>Telephone Operations, Central Staff Office, Assembly</v>
      </c>
      <c r="T1612" s="20" t="str">
        <f>TRIM(assembly_staff_import[[#This Row],[NAME_SOURCE_KEY]])</f>
        <v>ORTIZ, KAREN</v>
      </c>
      <c r="U1612" t="s">
        <v>31128</v>
      </c>
      <c r="V1612" t="s">
        <v>26006</v>
      </c>
      <c r="W1612" t="s">
        <v>26033</v>
      </c>
      <c r="Y1612" t="str">
        <f>IF(assembly_staff_import[[#This Row],[Legislative Staff Type]]="Personal", PROPER(TRIM(assembly_staff_import[[#This Row],[Unit First MI via UNIT_SOURCE_KEY]])&amp;" "&amp;assembly_staff_import[[#This Row],[Unit Last via UNIT_SOURCE_KEY]]), PROPER(TRIM(assembly_staff_import[[#This Row],[UNIT NAME_SOURCE_KEY2]])))</f>
        <v>Telephone Operations</v>
      </c>
      <c r="Z1612" t="s">
        <v>31124</v>
      </c>
      <c r="AA1612" t="e">
        <f>VLOOKUP(assembly_staff_import[[#This Row],[Formatted and corrected Works for Group Text]],[3]!Table4[#Data],1,0)</f>
        <v>#REF!</v>
      </c>
      <c r="AB1612" t="e">
        <f>VLOOKUP(assembly_staff_import[[#This Row],[Formatted and corrected Works for Group Text]],[3]!Table5[#Data],2,0)</f>
        <v>#REF!</v>
      </c>
      <c r="AC1612" t="str">
        <f>IF(TRIM(assembly_staff_import[[#This Row],[PUBLIC INFO ADDR_SOURCE_KEY]])="CAPITOL, ALBANY", "Legislative / Capitol Office", "District Office")</f>
        <v>Legislative / Capitol Office</v>
      </c>
      <c r="AD1612" t="s">
        <v>31125</v>
      </c>
      <c r="AF1612" t="str">
        <f t="shared" si="85"/>
        <v xml:space="preserve">217 </v>
      </c>
      <c r="AG1612" t="s">
        <v>31125</v>
      </c>
      <c r="AH1612" t="s">
        <v>31129</v>
      </c>
      <c r="AI1612" t="s">
        <v>31127</v>
      </c>
      <c r="AJ1612" t="s">
        <v>23493</v>
      </c>
    </row>
    <row r="1613" spans="1:36" x14ac:dyDescent="0.2">
      <c r="A1613" t="str">
        <f>TRIM(PROPER((assembly_staff_import[[#This Row],[First MI Name via NAME_SOURCE_KEY TEXT]]&amp;" "&amp;assembly_staff_import[[#This Row],[Last Name via NAME_SOURCE_KEY TEXT]]&amp;" "&amp;assembly_staff_import[[#This Row],[Suffix via NAME_SOURCE_KEY]])))</f>
        <v>Luis A Santana</v>
      </c>
      <c r="B1613" t="str">
        <f>TRIM(CONCATENATE(TRIM(assembly_staff_import[[#This Row],[Full Name]]), ", ", assembly_staff_import[[#This Row],[Title]]))</f>
        <v>Luis A Santana, Asst Supv</v>
      </c>
      <c r="C1613" t="e">
        <f>assembly_staff_import[[#This Row],[Vlookup_groups]]</f>
        <v>#REF!</v>
      </c>
      <c r="D1613" t="str">
        <f>IF(assembly_staff_import[[#This Row],[Legislative Staff Type]]="Personal",assembly_staff_import[[#This Row],[Formatted Personal Staff Office]],"")</f>
        <v/>
      </c>
      <c r="E1613" t="s">
        <v>65</v>
      </c>
      <c r="F1613" s="19" t="s">
        <v>10913</v>
      </c>
      <c r="G1613" t="s">
        <v>1237</v>
      </c>
      <c r="H1613" t="str">
        <f>TRIM(PROPER((assembly_staff_import[[#This Row],[Last Name via NAME_SOURCE_KEY TEXT]]&amp;" "&amp;assembly_staff_import[[#This Row],[Suffix via NAME_SOURCE_KEY]])))</f>
        <v>Santana</v>
      </c>
      <c r="I1613" t="str">
        <f>PROPER(assembly_staff_import[[#This Row],[JOB TITLE_SOURCE_KEY]])</f>
        <v xml:space="preserve">Asst Supv                                  </v>
      </c>
      <c r="J1613" t="s">
        <v>72</v>
      </c>
      <c r="K1613" t="str">
        <f>IF(assembly_staff_import[[#This Row],[Legislative Staff Type]]="Personal",assembly_staff_import[[#This Row],[Vlookup Reports To Person]], "")</f>
        <v/>
      </c>
      <c r="L1613" t="str">
        <f>PROPER(assembly_staff_import[[#This Row],[First MI Name via NAME_SOURCE_KEY TEXT]])</f>
        <v xml:space="preserve"> Luis A</v>
      </c>
      <c r="M1613" t="s">
        <v>18052</v>
      </c>
      <c r="N1613" t="str">
        <f>LOWER(CONCATENATE(assembly_staff_import[[#This Row],[Last Name]],LEFT(assembly_staff_import[[#This Row],[First Name (no initial)]],1),"@nyassembly.gov"))</f>
        <v>santanal@nyassembly.gov</v>
      </c>
      <c r="O1613" t="s">
        <v>31130</v>
      </c>
      <c r="P1613" t="e">
        <f>VLOOKUP(assembly_staff_import[[#This Row],[Full Name]],[3]!PEOPLE_March_20[#Data],1,0)</f>
        <v>#REF!</v>
      </c>
      <c r="Q1613" t="e">
        <f>VLOOKUP(assembly_staff_import[[#This Row],[Full Name]],[3]!Table17[#Data],3,0)</f>
        <v>#REF!</v>
      </c>
      <c r="R1613" t="e">
        <f>VLOOKUP(assembly_staff_import[[#This Row],[Formatted Works for Group]],[3]!Table7[#Data],1,0)</f>
        <v>#REF!</v>
      </c>
      <c r="S1613" t="str">
        <f>IF(assembly_staff_import[[#This Row],[Legislative Staff Type]]="Personal", assembly_staff_import[[#This Row],[Vlookup Works for Group]], assembly_staff_import[[#This Row],[Formatted Works for Group calc]]&amp;", Central Staff Office, Assembly")</f>
        <v>Telephone Operations, Central Staff Office, Assembly</v>
      </c>
      <c r="T1613" s="20" t="str">
        <f>TRIM(assembly_staff_import[[#This Row],[NAME_SOURCE_KEY]])</f>
        <v>SANTANA, LUIS A</v>
      </c>
      <c r="U1613" t="s">
        <v>31131</v>
      </c>
      <c r="V1613" t="s">
        <v>31132</v>
      </c>
      <c r="W1613" t="s">
        <v>31133</v>
      </c>
      <c r="Y1613" t="str">
        <f>IF(assembly_staff_import[[#This Row],[Legislative Staff Type]]="Personal", PROPER(TRIM(assembly_staff_import[[#This Row],[Unit First MI via UNIT_SOURCE_KEY]])&amp;" "&amp;assembly_staff_import[[#This Row],[Unit Last via UNIT_SOURCE_KEY]]), PROPER(TRIM(assembly_staff_import[[#This Row],[UNIT NAME_SOURCE_KEY2]])))</f>
        <v>Telephone Operations</v>
      </c>
      <c r="Z1613" t="s">
        <v>31124</v>
      </c>
      <c r="AA1613" t="e">
        <f>VLOOKUP(assembly_staff_import[[#This Row],[Formatted and corrected Works for Group Text]],[3]!Table4[#Data],1,0)</f>
        <v>#REF!</v>
      </c>
      <c r="AB1613" t="e">
        <f>VLOOKUP(assembly_staff_import[[#This Row],[Formatted and corrected Works for Group Text]],[3]!Table5[#Data],2,0)</f>
        <v>#REF!</v>
      </c>
      <c r="AC1613" t="str">
        <f>IF(TRIM(assembly_staff_import[[#This Row],[PUBLIC INFO ADDR_SOURCE_KEY]])="CAPITOL, ALBANY", "Legislative / Capitol Office", "District Office")</f>
        <v>Legislative / Capitol Office</v>
      </c>
      <c r="AD1613" t="s">
        <v>31125</v>
      </c>
      <c r="AF1613" t="str">
        <f t="shared" si="85"/>
        <v xml:space="preserve">217 </v>
      </c>
      <c r="AG1613" t="s">
        <v>31125</v>
      </c>
      <c r="AH1613" t="s">
        <v>31134</v>
      </c>
      <c r="AI1613" t="s">
        <v>24623</v>
      </c>
      <c r="AJ1613" t="s">
        <v>23493</v>
      </c>
    </row>
    <row r="1614" spans="1:36" x14ac:dyDescent="0.2">
      <c r="A1614" t="str">
        <f>TRIM(PROPER((assembly_staff_import[[#This Row],[First MI Name via NAME_SOURCE_KEY TEXT]]&amp;" "&amp;assembly_staff_import[[#This Row],[Last Name via NAME_SOURCE_KEY TEXT]]&amp;" "&amp;assembly_staff_import[[#This Row],[Suffix via NAME_SOURCE_KEY]])))</f>
        <v>Michael J Iii Harris Iii</v>
      </c>
      <c r="B1614" t="str">
        <f>TRIM(CONCATENATE(TRIM(assembly_staff_import[[#This Row],[Full Name]]), ", ", assembly_staff_import[[#This Row],[Title]]))</f>
        <v>Michael J Iii Harris Iii, Telephone Operator</v>
      </c>
      <c r="C1614" t="e">
        <f>assembly_staff_import[[#This Row],[Vlookup_groups]]</f>
        <v>#REF!</v>
      </c>
      <c r="D1614" t="str">
        <f>IF(assembly_staff_import[[#This Row],[Legislative Staff Type]]="Personal",assembly_staff_import[[#This Row],[Formatted Personal Staff Office]],"")</f>
        <v/>
      </c>
      <c r="E1614" t="s">
        <v>65</v>
      </c>
      <c r="F1614" s="19" t="s">
        <v>10913</v>
      </c>
      <c r="G1614" t="s">
        <v>1237</v>
      </c>
      <c r="H1614" t="str">
        <f>TRIM(PROPER((assembly_staff_import[[#This Row],[Last Name via NAME_SOURCE_KEY TEXT]]&amp;" "&amp;assembly_staff_import[[#This Row],[Suffix via NAME_SOURCE_KEY]])))</f>
        <v>Harris Iii</v>
      </c>
      <c r="I1614" t="str">
        <f>PROPER(assembly_staff_import[[#This Row],[JOB TITLE_SOURCE_KEY]])</f>
        <v xml:space="preserve">Telephone Operator                         </v>
      </c>
      <c r="J1614" t="s">
        <v>72</v>
      </c>
      <c r="K1614" t="str">
        <f>IF(assembly_staff_import[[#This Row],[Legislative Staff Type]]="Personal",assembly_staff_import[[#This Row],[Vlookup Reports To Person]], "")</f>
        <v/>
      </c>
      <c r="L1614" t="str">
        <f>PROPER(assembly_staff_import[[#This Row],[First MI Name via NAME_SOURCE_KEY TEXT]])</f>
        <v xml:space="preserve"> Michael J Iii</v>
      </c>
      <c r="M1614" s="21" t="s">
        <v>12004</v>
      </c>
      <c r="N1614" t="str">
        <f>LOWER(CONCATENATE(assembly_staff_import[[#This Row],[Last Name]],LEFT(assembly_staff_import[[#This Row],[First Name (no initial)]],1),"@nyassembly.gov"))</f>
        <v>harris iiim@nyassembly.gov</v>
      </c>
      <c r="O1614" t="s">
        <v>3705</v>
      </c>
      <c r="P1614" t="e">
        <f>VLOOKUP(assembly_staff_import[[#This Row],[Full Name]],[3]!PEOPLE_March_20[#Data],1,0)</f>
        <v>#REF!</v>
      </c>
      <c r="Q1614" t="e">
        <f>VLOOKUP(assembly_staff_import[[#This Row],[Full Name]],[3]!Table17[#Data],3,0)</f>
        <v>#REF!</v>
      </c>
      <c r="R1614" t="e">
        <f>VLOOKUP(assembly_staff_import[[#This Row],[Formatted Works for Group]],[3]!Table7[#Data],1,0)</f>
        <v>#REF!</v>
      </c>
      <c r="S1614" t="str">
        <f>IF(assembly_staff_import[[#This Row],[Legislative Staff Type]]="Personal", assembly_staff_import[[#This Row],[Vlookup Works for Group]], assembly_staff_import[[#This Row],[Formatted Works for Group calc]]&amp;", Central Staff Office, Assembly")</f>
        <v>Telephone Operations, Central Staff Office, Assembly</v>
      </c>
      <c r="T1614" s="20" t="str">
        <f>TRIM(assembly_staff_import[[#This Row],[NAME_SOURCE_KEY]])</f>
        <v>HARRIS, MICHAEL J III</v>
      </c>
      <c r="U1614" t="s">
        <v>31135</v>
      </c>
      <c r="V1614" t="s">
        <v>23548</v>
      </c>
      <c r="W1614" t="s">
        <v>31136</v>
      </c>
      <c r="X1614" t="s">
        <v>23550</v>
      </c>
      <c r="Y1614" t="str">
        <f>IF(assembly_staff_import[[#This Row],[Legislative Staff Type]]="Personal", PROPER(TRIM(assembly_staff_import[[#This Row],[Unit First MI via UNIT_SOURCE_KEY]])&amp;" "&amp;assembly_staff_import[[#This Row],[Unit Last via UNIT_SOURCE_KEY]]), PROPER(TRIM(assembly_staff_import[[#This Row],[UNIT NAME_SOURCE_KEY2]])))</f>
        <v>Telephone Operations</v>
      </c>
      <c r="Z1614" t="s">
        <v>31124</v>
      </c>
      <c r="AA1614" t="e">
        <f>VLOOKUP(assembly_staff_import[[#This Row],[Formatted and corrected Works for Group Text]],[3]!Table4[#Data],1,0)</f>
        <v>#REF!</v>
      </c>
      <c r="AB1614" t="e">
        <f>VLOOKUP(assembly_staff_import[[#This Row],[Formatted and corrected Works for Group Text]],[3]!Table5[#Data],2,0)</f>
        <v>#REF!</v>
      </c>
      <c r="AC1614" t="str">
        <f>IF(TRIM(assembly_staff_import[[#This Row],[PUBLIC INFO ADDR_SOURCE_KEY]])="CAPITOL, ALBANY", "Legislative / Capitol Office", "District Office")</f>
        <v>Legislative / Capitol Office</v>
      </c>
      <c r="AD1614" t="s">
        <v>31125</v>
      </c>
      <c r="AF1614" t="str">
        <f t="shared" si="85"/>
        <v xml:space="preserve">217 </v>
      </c>
      <c r="AG1614" t="s">
        <v>31125</v>
      </c>
      <c r="AH1614" t="s">
        <v>31137</v>
      </c>
      <c r="AI1614" t="s">
        <v>31127</v>
      </c>
      <c r="AJ1614" t="s">
        <v>23493</v>
      </c>
    </row>
    <row r="1615" spans="1:36" x14ac:dyDescent="0.2">
      <c r="A1615" t="str">
        <f>TRIM(PROPER((assembly_staff_import[[#This Row],[First MI Name via NAME_SOURCE_KEY TEXT]]&amp;" "&amp;assembly_staff_import[[#This Row],[Last Name via NAME_SOURCE_KEY TEXT]]&amp;" "&amp;assembly_staff_import[[#This Row],[Suffix via NAME_SOURCE_KEY]])))</f>
        <v>Paula D Cherry</v>
      </c>
      <c r="B1615" t="str">
        <f>TRIM(CONCATENATE(TRIM(assembly_staff_import[[#This Row],[Full Name]]), ", ", assembly_staff_import[[#This Row],[Title]]))</f>
        <v>Paula D Cherry, Supervisor</v>
      </c>
      <c r="C1615" t="e">
        <f>assembly_staff_import[[#This Row],[Vlookup_groups]]</f>
        <v>#REF!</v>
      </c>
      <c r="D1615" t="str">
        <f>IF(assembly_staff_import[[#This Row],[Legislative Staff Type]]="Personal",assembly_staff_import[[#This Row],[Formatted Personal Staff Office]],"")</f>
        <v/>
      </c>
      <c r="E1615" t="s">
        <v>65</v>
      </c>
      <c r="F1615" s="19" t="s">
        <v>10913</v>
      </c>
      <c r="G1615" t="s">
        <v>1237</v>
      </c>
      <c r="H1615" t="str">
        <f>TRIM(PROPER((assembly_staff_import[[#This Row],[Last Name via NAME_SOURCE_KEY TEXT]]&amp;" "&amp;assembly_staff_import[[#This Row],[Suffix via NAME_SOURCE_KEY]])))</f>
        <v>Cherry</v>
      </c>
      <c r="I1615" t="str">
        <f>PROPER(assembly_staff_import[[#This Row],[JOB TITLE_SOURCE_KEY]])</f>
        <v xml:space="preserve">Supervisor                                 </v>
      </c>
      <c r="J1615" t="s">
        <v>72</v>
      </c>
      <c r="K1615" t="str">
        <f>IF(assembly_staff_import[[#This Row],[Legislative Staff Type]]="Personal",assembly_staff_import[[#This Row],[Vlookup Reports To Person]], "")</f>
        <v/>
      </c>
      <c r="L1615" t="str">
        <f>PROPER(assembly_staff_import[[#This Row],[First MI Name via NAME_SOURCE_KEY TEXT]])</f>
        <v xml:space="preserve"> Paula D</v>
      </c>
      <c r="M1615" t="s">
        <v>18420</v>
      </c>
      <c r="N1615" t="str">
        <f>LOWER(CONCATENATE(assembly_staff_import[[#This Row],[Last Name]],LEFT(assembly_staff_import[[#This Row],[First Name (no initial)]],1),"@nyassembly.gov"))</f>
        <v>cherryp@nyassembly.gov</v>
      </c>
      <c r="O1615" t="s">
        <v>19399</v>
      </c>
      <c r="P1615" t="e">
        <f>VLOOKUP(assembly_staff_import[[#This Row],[Full Name]],[3]!PEOPLE_March_20[#Data],1,0)</f>
        <v>#REF!</v>
      </c>
      <c r="Q1615" t="e">
        <f>VLOOKUP(assembly_staff_import[[#This Row],[Full Name]],[3]!Table17[#Data],3,0)</f>
        <v>#REF!</v>
      </c>
      <c r="R1615" t="e">
        <f>VLOOKUP(assembly_staff_import[[#This Row],[Formatted Works for Group]],[3]!Table7[#Data],1,0)</f>
        <v>#REF!</v>
      </c>
      <c r="S1615" t="str">
        <f>IF(assembly_staff_import[[#This Row],[Legislative Staff Type]]="Personal", assembly_staff_import[[#This Row],[Vlookup Works for Group]], assembly_staff_import[[#This Row],[Formatted Works for Group calc]]&amp;", Central Staff Office, Assembly")</f>
        <v>Telephone Operations, Central Staff Office, Assembly</v>
      </c>
      <c r="T1615" s="20" t="str">
        <f>TRIM(assembly_staff_import[[#This Row],[NAME_SOURCE_KEY]])</f>
        <v>CHERRY, PAULA D</v>
      </c>
      <c r="U1615" t="s">
        <v>31138</v>
      </c>
      <c r="V1615" t="s">
        <v>25989</v>
      </c>
      <c r="W1615" t="s">
        <v>31139</v>
      </c>
      <c r="Y1615" t="str">
        <f>IF(assembly_staff_import[[#This Row],[Legislative Staff Type]]="Personal", PROPER(TRIM(assembly_staff_import[[#This Row],[Unit First MI via UNIT_SOURCE_KEY]])&amp;" "&amp;assembly_staff_import[[#This Row],[Unit Last via UNIT_SOURCE_KEY]]), PROPER(TRIM(assembly_staff_import[[#This Row],[UNIT NAME_SOURCE_KEY2]])))</f>
        <v>Telephone Operations</v>
      </c>
      <c r="Z1615" t="s">
        <v>31124</v>
      </c>
      <c r="AA1615" t="e">
        <f>VLOOKUP(assembly_staff_import[[#This Row],[Formatted and corrected Works for Group Text]],[3]!Table4[#Data],1,0)</f>
        <v>#REF!</v>
      </c>
      <c r="AB1615" t="e">
        <f>VLOOKUP(assembly_staff_import[[#This Row],[Formatted and corrected Works for Group Text]],[3]!Table5[#Data],2,0)</f>
        <v>#REF!</v>
      </c>
      <c r="AC1615" t="str">
        <f>IF(TRIM(assembly_staff_import[[#This Row],[PUBLIC INFO ADDR_SOURCE_KEY]])="CAPITOL, ALBANY", "Legislative / Capitol Office", "District Office")</f>
        <v>Legislative / Capitol Office</v>
      </c>
      <c r="AD1615" t="s">
        <v>31125</v>
      </c>
      <c r="AF1615" t="str">
        <f t="shared" si="85"/>
        <v xml:space="preserve">217 </v>
      </c>
      <c r="AG1615" t="s">
        <v>31125</v>
      </c>
      <c r="AH1615" t="s">
        <v>31140</v>
      </c>
      <c r="AI1615" t="s">
        <v>28115</v>
      </c>
      <c r="AJ1615" t="s">
        <v>23493</v>
      </c>
    </row>
    <row r="1616" spans="1:36" x14ac:dyDescent="0.2">
      <c r="A1616" t="str">
        <f>TRIM(PROPER((assembly_staff_import[[#This Row],[First MI Name via NAME_SOURCE_KEY TEXT]]&amp;" "&amp;assembly_staff_import[[#This Row],[Last Name via NAME_SOURCE_KEY TEXT]]&amp;" "&amp;assembly_staff_import[[#This Row],[Suffix via NAME_SOURCE_KEY]])))</f>
        <v>Sandra Young</v>
      </c>
      <c r="B1616" t="str">
        <f>TRIM(CONCATENATE(TRIM(assembly_staff_import[[#This Row],[Full Name]]), ", ", assembly_staff_import[[#This Row],[Title]]))</f>
        <v>Sandra Young, Telephone Operator</v>
      </c>
      <c r="C1616" t="e">
        <f>assembly_staff_import[[#This Row],[Vlookup_groups]]</f>
        <v>#REF!</v>
      </c>
      <c r="D1616" t="str">
        <f>IF(assembly_staff_import[[#This Row],[Legislative Staff Type]]="Personal",assembly_staff_import[[#This Row],[Formatted Personal Staff Office]],"")</f>
        <v/>
      </c>
      <c r="E1616" t="s">
        <v>65</v>
      </c>
      <c r="F1616" s="19" t="s">
        <v>10913</v>
      </c>
      <c r="G1616" t="s">
        <v>1237</v>
      </c>
      <c r="H1616" t="str">
        <f>TRIM(PROPER((assembly_staff_import[[#This Row],[Last Name via NAME_SOURCE_KEY TEXT]]&amp;" "&amp;assembly_staff_import[[#This Row],[Suffix via NAME_SOURCE_KEY]])))</f>
        <v>Young</v>
      </c>
      <c r="I1616" t="str">
        <f>PROPER(assembly_staff_import[[#This Row],[JOB TITLE_SOURCE_KEY]])</f>
        <v xml:space="preserve">Telephone Operator                         </v>
      </c>
      <c r="J1616" t="s">
        <v>72</v>
      </c>
      <c r="K1616" t="str">
        <f>IF(assembly_staff_import[[#This Row],[Legislative Staff Type]]="Personal",assembly_staff_import[[#This Row],[Vlookup Reports To Person]], "")</f>
        <v/>
      </c>
      <c r="L1616" t="str">
        <f>PROPER(assembly_staff_import[[#This Row],[First MI Name via NAME_SOURCE_KEY TEXT]])</f>
        <v xml:space="preserve"> Sandra</v>
      </c>
      <c r="M1616" t="s">
        <v>17773</v>
      </c>
      <c r="N1616" t="str">
        <f>LOWER(CONCATENATE(assembly_staff_import[[#This Row],[Last Name]],LEFT(assembly_staff_import[[#This Row],[First Name (no initial)]],1),"@nyassembly.gov"))</f>
        <v>youngs@nyassembly.gov</v>
      </c>
      <c r="O1616" t="s">
        <v>17776</v>
      </c>
      <c r="P1616" t="e">
        <f>VLOOKUP(assembly_staff_import[[#This Row],[Full Name]],[3]!PEOPLE_March_20[#Data],1,0)</f>
        <v>#REF!</v>
      </c>
      <c r="Q1616" t="e">
        <f>VLOOKUP(assembly_staff_import[[#This Row],[Full Name]],[3]!Table17[#Data],3,0)</f>
        <v>#REF!</v>
      </c>
      <c r="R1616" t="e">
        <f>VLOOKUP(assembly_staff_import[[#This Row],[Formatted Works for Group]],[3]!Table7[#Data],1,0)</f>
        <v>#REF!</v>
      </c>
      <c r="S1616" t="str">
        <f>IF(assembly_staff_import[[#This Row],[Legislative Staff Type]]="Personal", assembly_staff_import[[#This Row],[Vlookup Works for Group]], assembly_staff_import[[#This Row],[Formatted Works for Group calc]]&amp;", Central Staff Office, Assembly")</f>
        <v>Telephone Operations, Central Staff Office, Assembly</v>
      </c>
      <c r="T1616" s="20" t="str">
        <f>TRIM(assembly_staff_import[[#This Row],[NAME_SOURCE_KEY]])</f>
        <v>YOUNG, SANDRA</v>
      </c>
      <c r="U1616" t="s">
        <v>31141</v>
      </c>
      <c r="V1616" t="s">
        <v>24081</v>
      </c>
      <c r="W1616" t="s">
        <v>27440</v>
      </c>
      <c r="Y1616" t="str">
        <f>IF(assembly_staff_import[[#This Row],[Legislative Staff Type]]="Personal", PROPER(TRIM(assembly_staff_import[[#This Row],[Unit First MI via UNIT_SOURCE_KEY]])&amp;" "&amp;assembly_staff_import[[#This Row],[Unit Last via UNIT_SOURCE_KEY]]), PROPER(TRIM(assembly_staff_import[[#This Row],[UNIT NAME_SOURCE_KEY2]])))</f>
        <v>Telephone Operations</v>
      </c>
      <c r="Z1616" t="s">
        <v>31124</v>
      </c>
      <c r="AA1616" t="e">
        <f>VLOOKUP(assembly_staff_import[[#This Row],[Formatted and corrected Works for Group Text]],[3]!Table4[#Data],1,0)</f>
        <v>#REF!</v>
      </c>
      <c r="AB1616" t="e">
        <f>VLOOKUP(assembly_staff_import[[#This Row],[Formatted and corrected Works for Group Text]],[3]!Table5[#Data],2,0)</f>
        <v>#REF!</v>
      </c>
      <c r="AC1616" t="str">
        <f>IF(TRIM(assembly_staff_import[[#This Row],[PUBLIC INFO ADDR_SOURCE_KEY]])="CAPITOL, ALBANY", "Legislative / Capitol Office", "District Office")</f>
        <v>Legislative / Capitol Office</v>
      </c>
      <c r="AD1616" t="s">
        <v>31125</v>
      </c>
      <c r="AF1616" t="str">
        <f t="shared" si="85"/>
        <v xml:space="preserve">217 </v>
      </c>
      <c r="AG1616" t="s">
        <v>31125</v>
      </c>
      <c r="AH1616" t="s">
        <v>31142</v>
      </c>
      <c r="AI1616" t="s">
        <v>31127</v>
      </c>
      <c r="AJ1616" t="s">
        <v>23493</v>
      </c>
    </row>
    <row r="1617" spans="1:36" x14ac:dyDescent="0.2">
      <c r="A1617" t="str">
        <f>TRIM(PROPER((assembly_staff_import[[#This Row],[First MI Name via NAME_SOURCE_KEY TEXT]]&amp;" "&amp;assembly_staff_import[[#This Row],[Last Name via NAME_SOURCE_KEY TEXT]]&amp;" "&amp;assembly_staff_import[[#This Row],[Suffix via NAME_SOURCE_KEY]])))</f>
        <v>Timothy F Patnode</v>
      </c>
      <c r="B1617" t="str">
        <f>TRIM(CONCATENATE(TRIM(assembly_staff_import[[#This Row],[Full Name]]), ", ", assembly_staff_import[[#This Row],[Title]]))</f>
        <v>Timothy F Patnode, Telephone Operator</v>
      </c>
      <c r="C1617" t="e">
        <f>assembly_staff_import[[#This Row],[Vlookup_groups]]</f>
        <v>#REF!</v>
      </c>
      <c r="D1617" t="str">
        <f>IF(assembly_staff_import[[#This Row],[Legislative Staff Type]]="Personal",assembly_staff_import[[#This Row],[Formatted Personal Staff Office]],"")</f>
        <v/>
      </c>
      <c r="E1617" t="s">
        <v>65</v>
      </c>
      <c r="F1617" s="19" t="s">
        <v>10913</v>
      </c>
      <c r="G1617" t="s">
        <v>1237</v>
      </c>
      <c r="H1617" t="str">
        <f>TRIM(PROPER((assembly_staff_import[[#This Row],[Last Name via NAME_SOURCE_KEY TEXT]]&amp;" "&amp;assembly_staff_import[[#This Row],[Suffix via NAME_SOURCE_KEY]])))</f>
        <v>Patnode</v>
      </c>
      <c r="I1617" t="str">
        <f>PROPER(assembly_staff_import[[#This Row],[JOB TITLE_SOURCE_KEY]])</f>
        <v xml:space="preserve">Telephone Operator                         </v>
      </c>
      <c r="J1617" t="s">
        <v>72</v>
      </c>
      <c r="K1617" t="str">
        <f>IF(assembly_staff_import[[#This Row],[Legislative Staff Type]]="Personal",assembly_staff_import[[#This Row],[Vlookup Reports To Person]], "")</f>
        <v/>
      </c>
      <c r="L1617" t="str">
        <f>PROPER(assembly_staff_import[[#This Row],[First MI Name via NAME_SOURCE_KEY TEXT]])</f>
        <v xml:space="preserve"> Timothy F</v>
      </c>
      <c r="M1617" t="s">
        <v>18092</v>
      </c>
      <c r="N1617" t="str">
        <f>LOWER(CONCATENATE(assembly_staff_import[[#This Row],[Last Name]],LEFT(assembly_staff_import[[#This Row],[First Name (no initial)]],1),"@nyassembly.gov"))</f>
        <v>patnodet@nyassembly.gov</v>
      </c>
      <c r="O1617" t="s">
        <v>23535</v>
      </c>
      <c r="P1617" t="e">
        <f>VLOOKUP(assembly_staff_import[[#This Row],[Full Name]],[3]!PEOPLE_March_20[#Data],1,0)</f>
        <v>#REF!</v>
      </c>
      <c r="Q1617" t="e">
        <f>VLOOKUP(assembly_staff_import[[#This Row],[Full Name]],[3]!Table17[#Data],3,0)</f>
        <v>#REF!</v>
      </c>
      <c r="R1617" t="e">
        <f>VLOOKUP(assembly_staff_import[[#This Row],[Formatted Works for Group]],[3]!Table7[#Data],1,0)</f>
        <v>#REF!</v>
      </c>
      <c r="S1617" t="str">
        <f>IF(assembly_staff_import[[#This Row],[Legislative Staff Type]]="Personal", assembly_staff_import[[#This Row],[Vlookup Works for Group]], assembly_staff_import[[#This Row],[Formatted Works for Group calc]]&amp;", Central Staff Office, Assembly")</f>
        <v>Telephone Operations, Central Staff Office, Assembly</v>
      </c>
      <c r="T1617" s="20" t="str">
        <f>TRIM(assembly_staff_import[[#This Row],[NAME_SOURCE_KEY]])</f>
        <v>PATNODE, TIMOTHY F</v>
      </c>
      <c r="U1617" t="s">
        <v>31143</v>
      </c>
      <c r="V1617" t="s">
        <v>31144</v>
      </c>
      <c r="W1617" t="s">
        <v>31145</v>
      </c>
      <c r="Y1617" t="str">
        <f>IF(assembly_staff_import[[#This Row],[Legislative Staff Type]]="Personal", PROPER(TRIM(assembly_staff_import[[#This Row],[Unit First MI via UNIT_SOURCE_KEY]])&amp;" "&amp;assembly_staff_import[[#This Row],[Unit Last via UNIT_SOURCE_KEY]]), PROPER(TRIM(assembly_staff_import[[#This Row],[UNIT NAME_SOURCE_KEY2]])))</f>
        <v>Telephone Operations</v>
      </c>
      <c r="Z1617" t="s">
        <v>31124</v>
      </c>
      <c r="AA1617" t="e">
        <f>VLOOKUP(assembly_staff_import[[#This Row],[Formatted and corrected Works for Group Text]],[3]!Table4[#Data],1,0)</f>
        <v>#REF!</v>
      </c>
      <c r="AB1617" t="e">
        <f>VLOOKUP(assembly_staff_import[[#This Row],[Formatted and corrected Works for Group Text]],[3]!Table5[#Data],2,0)</f>
        <v>#REF!</v>
      </c>
      <c r="AC1617" t="str">
        <f>IF(TRIM(assembly_staff_import[[#This Row],[PUBLIC INFO ADDR_SOURCE_KEY]])="CAPITOL, ALBANY", "Legislative / Capitol Office", "District Office")</f>
        <v>Legislative / Capitol Office</v>
      </c>
      <c r="AD1617" t="s">
        <v>31125</v>
      </c>
      <c r="AF1617" t="str">
        <f t="shared" si="85"/>
        <v xml:space="preserve">217 </v>
      </c>
      <c r="AG1617" t="s">
        <v>31125</v>
      </c>
      <c r="AH1617" t="s">
        <v>31146</v>
      </c>
      <c r="AI1617" t="s">
        <v>31127</v>
      </c>
      <c r="AJ1617" t="s">
        <v>23493</v>
      </c>
    </row>
    <row r="1618" spans="1:36" x14ac:dyDescent="0.2">
      <c r="A1618" t="str">
        <f>TRIM(PROPER((assembly_staff_import[[#This Row],[First MI Name via NAME_SOURCE_KEY TEXT]]&amp;" "&amp;assembly_staff_import[[#This Row],[Last Name via NAME_SOURCE_KEY TEXT]]&amp;" "&amp;assembly_staff_import[[#This Row],[Suffix via NAME_SOURCE_KEY]])))</f>
        <v>Alyssa S Jacobs</v>
      </c>
      <c r="B1618" t="str">
        <f>TRIM(CONCATENATE(TRIM(assembly_staff_import[[#This Row],[Full Name]]), ", ", assembly_staff_import[[#This Row],[Title]]))</f>
        <v>Alyssa S Jacobs, Dir Constit/Supp Svcs</v>
      </c>
      <c r="C1618" t="e">
        <f>assembly_staff_import[[#This Row],[Vlookup_groups]]</f>
        <v>#REF!</v>
      </c>
      <c r="D1618" t="str">
        <f>IF(assembly_staff_import[[#This Row],[Legislative Staff Type]]="Personal",assembly_staff_import[[#This Row],[Formatted Personal Staff Office]],"")</f>
        <v>District Office</v>
      </c>
      <c r="E1618" t="s">
        <v>65</v>
      </c>
      <c r="F1618" s="19" t="s">
        <v>10913</v>
      </c>
      <c r="G1618" t="s">
        <v>67</v>
      </c>
      <c r="H1618" t="str">
        <f>TRIM(PROPER((assembly_staff_import[[#This Row],[Last Name via NAME_SOURCE_KEY TEXT]]&amp;" "&amp;assembly_staff_import[[#This Row],[Suffix via NAME_SOURCE_KEY]])))</f>
        <v>Jacobs</v>
      </c>
      <c r="I1618" t="str">
        <f>PROPER(assembly_staff_import[[#This Row],[JOB TITLE_SOURCE_KEY]])</f>
        <v xml:space="preserve">Dir Constit/Supp Svcs                      </v>
      </c>
      <c r="J1618" t="s">
        <v>72</v>
      </c>
      <c r="K1618" t="e">
        <f>IF(assembly_staff_import[[#This Row],[Legislative Staff Type]]="Personal",assembly_staff_import[[#This Row],[Vlookup Reports To Person]], "")</f>
        <v>#REF!</v>
      </c>
      <c r="L1618" t="str">
        <f>PROPER(assembly_staff_import[[#This Row],[First MI Name via NAME_SOURCE_KEY TEXT]])</f>
        <v xml:space="preserve"> Alyssa S</v>
      </c>
      <c r="M1618" t="s">
        <v>14721</v>
      </c>
      <c r="N1618" t="str">
        <f>LOWER(CONCATENATE(assembly_staff_import[[#This Row],[Last Name]],LEFT(assembly_staff_import[[#This Row],[First Name (no initial)]],1),"@nyassembly.gov"))</f>
        <v>jacobsa@nyassembly.gov</v>
      </c>
      <c r="O1618" t="s">
        <v>25825</v>
      </c>
      <c r="P1618" t="e">
        <f>VLOOKUP(assembly_staff_import[[#This Row],[Full Name]],[3]!PEOPLE_March_20[#Data],1,0)</f>
        <v>#REF!</v>
      </c>
      <c r="Q1618" t="e">
        <f>VLOOKUP(assembly_staff_import[[#This Row],[Full Name]],[3]!Table17[#Data],3,0)</f>
        <v>#REF!</v>
      </c>
      <c r="R1618" t="e">
        <f>VLOOKUP(assembly_staff_import[[#This Row],[Formatted Works for Group]],[3]!Table7[#Data],1,0)</f>
        <v>#REF!</v>
      </c>
      <c r="S1618" t="e">
        <f>IF(assembly_staff_import[[#This Row],[Legislative Staff Type]]="Personal", assembly_staff_import[[#This Row],[Vlookup Works for Group]], assembly_staff_import[[#This Row],[Formatted Works for Group calc]]&amp;", Central Staff Office, Assembly")</f>
        <v>#REF!</v>
      </c>
      <c r="T1618" s="20" t="str">
        <f>TRIM(assembly_staff_import[[#This Row],[NAME_SOURCE_KEY]])</f>
        <v>JACOBS, ALYSSA S</v>
      </c>
      <c r="U1618" t="s">
        <v>31147</v>
      </c>
      <c r="V1618" t="s">
        <v>31148</v>
      </c>
      <c r="W1618" t="s">
        <v>31149</v>
      </c>
      <c r="Y1618" t="str">
        <f>IF(assembly_staff_import[[#This Row],[Legislative Staff Type]]="Personal", PROPER(TRIM(assembly_staff_import[[#This Row],[Unit First MI via UNIT_SOURCE_KEY]])&amp;" "&amp;assembly_staff_import[[#This Row],[Unit Last via UNIT_SOURCE_KEY]]), PROPER(TRIM(assembly_staff_import[[#This Row],[UNIT NAME_SOURCE_KEY2]])))</f>
        <v>Thomas J. Abinanti</v>
      </c>
      <c r="Z1618" t="s">
        <v>31150</v>
      </c>
      <c r="AA1618" t="e">
        <f>VLOOKUP(assembly_staff_import[[#This Row],[Formatted and corrected Works for Group Text]],[3]!Table4[#Data],1,0)</f>
        <v>#REF!</v>
      </c>
      <c r="AB1618" t="e">
        <f>VLOOKUP(assembly_staff_import[[#This Row],[Formatted and corrected Works for Group Text]],[3]!Table5[#Data],2,0)</f>
        <v>#REF!</v>
      </c>
      <c r="AC1618" t="str">
        <f>IF(TRIM(assembly_staff_import[[#This Row],[PUBLIC INFO ADDR_SOURCE_KEY]])="CAPITOL, ALBANY", "Legislative / Capitol Office", "District Office")</f>
        <v>District Office</v>
      </c>
      <c r="AD1618" t="s">
        <v>31151</v>
      </c>
      <c r="AE1618" t="s">
        <v>31152</v>
      </c>
      <c r="AF1618" t="str">
        <f>"B25 "</f>
        <v xml:space="preserve">B25 </v>
      </c>
      <c r="AG1618" t="s">
        <v>31153</v>
      </c>
      <c r="AH1618" t="s">
        <v>31154</v>
      </c>
      <c r="AI1618" t="s">
        <v>23616</v>
      </c>
      <c r="AJ1618" t="s">
        <v>31155</v>
      </c>
    </row>
    <row r="1619" spans="1:36" x14ac:dyDescent="0.2">
      <c r="A1619" t="str">
        <f>TRIM(PROPER((assembly_staff_import[[#This Row],[First MI Name via NAME_SOURCE_KEY TEXT]]&amp;" "&amp;assembly_staff_import[[#This Row],[Last Name via NAME_SOURCE_KEY TEXT]]&amp;" "&amp;assembly_staff_import[[#This Row],[Suffix via NAME_SOURCE_KEY]])))</f>
        <v>Andrea B Grenadier</v>
      </c>
      <c r="B1619" t="str">
        <f>TRIM(CONCATENATE(TRIM(assembly_staff_import[[#This Row],[Full Name]]), ", ", assembly_staff_import[[#This Row],[Title]]))</f>
        <v>Andrea B Grenadier, Dir Communications</v>
      </c>
      <c r="C1619" t="e">
        <f>assembly_staff_import[[#This Row],[Vlookup_groups]]</f>
        <v>#REF!</v>
      </c>
      <c r="D1619" t="str">
        <f>IF(assembly_staff_import[[#This Row],[Legislative Staff Type]]="Personal",assembly_staff_import[[#This Row],[Formatted Personal Staff Office]],"")</f>
        <v>District Office</v>
      </c>
      <c r="E1619" t="s">
        <v>65</v>
      </c>
      <c r="F1619" s="19" t="s">
        <v>10913</v>
      </c>
      <c r="G1619" t="s">
        <v>67</v>
      </c>
      <c r="H1619" t="str">
        <f>TRIM(PROPER((assembly_staff_import[[#This Row],[Last Name via NAME_SOURCE_KEY TEXT]]&amp;" "&amp;assembly_staff_import[[#This Row],[Suffix via NAME_SOURCE_KEY]])))</f>
        <v>Grenadier</v>
      </c>
      <c r="I1619" t="str">
        <f>PROPER(assembly_staff_import[[#This Row],[JOB TITLE_SOURCE_KEY]])</f>
        <v xml:space="preserve">Dir Communications                         </v>
      </c>
      <c r="J1619" t="s">
        <v>72</v>
      </c>
      <c r="K1619" t="e">
        <f>IF(assembly_staff_import[[#This Row],[Legislative Staff Type]]="Personal",assembly_staff_import[[#This Row],[Vlookup Reports To Person]], "")</f>
        <v>#REF!</v>
      </c>
      <c r="L1619" t="str">
        <f>PROPER(assembly_staff_import[[#This Row],[First MI Name via NAME_SOURCE_KEY TEXT]])</f>
        <v xml:space="preserve"> Andrea B</v>
      </c>
      <c r="M1619" t="s">
        <v>14069</v>
      </c>
      <c r="N1619" t="str">
        <f>LOWER(CONCATENATE(assembly_staff_import[[#This Row],[Last Name]],LEFT(assembly_staff_import[[#This Row],[First Name (no initial)]],1),"@nyassembly.gov"))</f>
        <v>grenadiera@nyassembly.gov</v>
      </c>
      <c r="O1619" t="s">
        <v>14430</v>
      </c>
      <c r="P1619" t="e">
        <f>VLOOKUP(assembly_staff_import[[#This Row],[Full Name]],[3]!PEOPLE_March_20[#Data],1,0)</f>
        <v>#REF!</v>
      </c>
      <c r="Q1619" t="e">
        <f>VLOOKUP(assembly_staff_import[[#This Row],[Full Name]],[3]!Table17[#Data],3,0)</f>
        <v>#REF!</v>
      </c>
      <c r="R1619" t="e">
        <f>VLOOKUP(assembly_staff_import[[#This Row],[Formatted Works for Group]],[3]!Table7[#Data],1,0)</f>
        <v>#REF!</v>
      </c>
      <c r="S1619" t="e">
        <f>IF(assembly_staff_import[[#This Row],[Legislative Staff Type]]="Personal", assembly_staff_import[[#This Row],[Vlookup Works for Group]], assembly_staff_import[[#This Row],[Formatted Works for Group calc]]&amp;", Central Staff Office, Assembly")</f>
        <v>#REF!</v>
      </c>
      <c r="T1619" s="20" t="str">
        <f>TRIM(assembly_staff_import[[#This Row],[NAME_SOURCE_KEY]])</f>
        <v>GRENADIER, ANDREA B</v>
      </c>
      <c r="U1619" t="s">
        <v>31156</v>
      </c>
      <c r="V1619" t="s">
        <v>31157</v>
      </c>
      <c r="W1619" t="s">
        <v>31158</v>
      </c>
      <c r="Y1619" t="str">
        <f>IF(assembly_staff_import[[#This Row],[Legislative Staff Type]]="Personal", PROPER(TRIM(assembly_staff_import[[#This Row],[Unit First MI via UNIT_SOURCE_KEY]])&amp;" "&amp;assembly_staff_import[[#This Row],[Unit Last via UNIT_SOURCE_KEY]]), PROPER(TRIM(assembly_staff_import[[#This Row],[UNIT NAME_SOURCE_KEY2]])))</f>
        <v>Thomas J. Abinanti</v>
      </c>
      <c r="Z1619" t="s">
        <v>31150</v>
      </c>
      <c r="AA1619" t="e">
        <f>VLOOKUP(assembly_staff_import[[#This Row],[Formatted and corrected Works for Group Text]],[3]!Table4[#Data],1,0)</f>
        <v>#REF!</v>
      </c>
      <c r="AB1619" t="e">
        <f>VLOOKUP(assembly_staff_import[[#This Row],[Formatted and corrected Works for Group Text]],[3]!Table5[#Data],2,0)</f>
        <v>#REF!</v>
      </c>
      <c r="AC1619" t="str">
        <f>IF(TRIM(assembly_staff_import[[#This Row],[PUBLIC INFO ADDR_SOURCE_KEY]])="CAPITOL, ALBANY", "Legislative / Capitol Office", "District Office")</f>
        <v>District Office</v>
      </c>
      <c r="AD1619" t="s">
        <v>31151</v>
      </c>
      <c r="AE1619" t="s">
        <v>31152</v>
      </c>
      <c r="AF1619" t="str">
        <f>"B25 "</f>
        <v xml:space="preserve">B25 </v>
      </c>
      <c r="AG1619" t="s">
        <v>31153</v>
      </c>
      <c r="AH1619" t="s">
        <v>31159</v>
      </c>
      <c r="AI1619" t="s">
        <v>23873</v>
      </c>
      <c r="AJ1619" t="s">
        <v>31155</v>
      </c>
    </row>
    <row r="1620" spans="1:36" x14ac:dyDescent="0.2">
      <c r="A1620" t="str">
        <f>TRIM(PROPER((assembly_staff_import[[#This Row],[First MI Name via NAME_SOURCE_KEY TEXT]]&amp;" "&amp;assembly_staff_import[[#This Row],[Last Name via NAME_SOURCE_KEY TEXT]]&amp;" "&amp;assembly_staff_import[[#This Row],[Suffix via NAME_SOURCE_KEY]])))</f>
        <v>Joanne G Sold</v>
      </c>
      <c r="B1620" t="str">
        <f>TRIM(CONCATENATE(TRIM(assembly_staff_import[[#This Row],[Full Name]]), ", ", assembly_staff_import[[#This Row],[Title]]))</f>
        <v>Joanne G Sold, Chief Of Staff</v>
      </c>
      <c r="C1620" t="e">
        <f>assembly_staff_import[[#This Row],[Vlookup_groups]]</f>
        <v>#REF!</v>
      </c>
      <c r="D1620" t="str">
        <f>IF(assembly_staff_import[[#This Row],[Legislative Staff Type]]="Personal",assembly_staff_import[[#This Row],[Formatted Personal Staff Office]],"")</f>
        <v>District Office</v>
      </c>
      <c r="E1620" t="s">
        <v>65</v>
      </c>
      <c r="F1620" s="19" t="s">
        <v>10913</v>
      </c>
      <c r="G1620" t="s">
        <v>67</v>
      </c>
      <c r="H1620" t="str">
        <f>TRIM(PROPER((assembly_staff_import[[#This Row],[Last Name via NAME_SOURCE_KEY TEXT]]&amp;" "&amp;assembly_staff_import[[#This Row],[Suffix via NAME_SOURCE_KEY]])))</f>
        <v>Sold</v>
      </c>
      <c r="I1620" t="str">
        <f>PROPER(assembly_staff_import[[#This Row],[JOB TITLE_SOURCE_KEY]])</f>
        <v xml:space="preserve">Chief Of Staff                             </v>
      </c>
      <c r="J1620" t="s">
        <v>72</v>
      </c>
      <c r="K1620" t="e">
        <f>IF(assembly_staff_import[[#This Row],[Legislative Staff Type]]="Personal",assembly_staff_import[[#This Row],[Vlookup Reports To Person]], "")</f>
        <v>#REF!</v>
      </c>
      <c r="L1620" t="str">
        <f>PROPER(assembly_staff_import[[#This Row],[First MI Name via NAME_SOURCE_KEY TEXT]])</f>
        <v xml:space="preserve"> Joanne G</v>
      </c>
      <c r="M1620" t="s">
        <v>14692</v>
      </c>
      <c r="N1620" t="str">
        <f>LOWER(CONCATENATE(assembly_staff_import[[#This Row],[Last Name]],LEFT(assembly_staff_import[[#This Row],[First Name (no initial)]],1),"@nyassembly.gov"))</f>
        <v>soldj@nyassembly.gov</v>
      </c>
      <c r="O1620" t="s">
        <v>2036</v>
      </c>
      <c r="P1620" t="e">
        <f>VLOOKUP(assembly_staff_import[[#This Row],[Full Name]],[3]!PEOPLE_March_20[#Data],1,0)</f>
        <v>#REF!</v>
      </c>
      <c r="Q1620" t="e">
        <f>VLOOKUP(assembly_staff_import[[#This Row],[Full Name]],[3]!Table17[#Data],3,0)</f>
        <v>#REF!</v>
      </c>
      <c r="R1620" t="e">
        <f>VLOOKUP(assembly_staff_import[[#This Row],[Formatted Works for Group]],[3]!Table7[#Data],1,0)</f>
        <v>#REF!</v>
      </c>
      <c r="S1620" t="e">
        <f>IF(assembly_staff_import[[#This Row],[Legislative Staff Type]]="Personal", assembly_staff_import[[#This Row],[Vlookup Works for Group]], assembly_staff_import[[#This Row],[Formatted Works for Group calc]]&amp;", Central Staff Office, Assembly")</f>
        <v>#REF!</v>
      </c>
      <c r="T1620" s="20" t="str">
        <f>TRIM(assembly_staff_import[[#This Row],[NAME_SOURCE_KEY]])</f>
        <v>SOLD, JOANNE G</v>
      </c>
      <c r="U1620" t="s">
        <v>31160</v>
      </c>
      <c r="V1620" t="s">
        <v>31161</v>
      </c>
      <c r="W1620" t="s">
        <v>31162</v>
      </c>
      <c r="Y1620" t="str">
        <f>IF(assembly_staff_import[[#This Row],[Legislative Staff Type]]="Personal", PROPER(TRIM(assembly_staff_import[[#This Row],[Unit First MI via UNIT_SOURCE_KEY]])&amp;" "&amp;assembly_staff_import[[#This Row],[Unit Last via UNIT_SOURCE_KEY]]), PROPER(TRIM(assembly_staff_import[[#This Row],[UNIT NAME_SOURCE_KEY2]])))</f>
        <v>Thomas J. Abinanti</v>
      </c>
      <c r="Z1620" t="s">
        <v>31150</v>
      </c>
      <c r="AA1620" t="e">
        <f>VLOOKUP(assembly_staff_import[[#This Row],[Formatted and corrected Works for Group Text]],[3]!Table4[#Data],1,0)</f>
        <v>#REF!</v>
      </c>
      <c r="AB1620" t="e">
        <f>VLOOKUP(assembly_staff_import[[#This Row],[Formatted and corrected Works for Group Text]],[3]!Table5[#Data],2,0)</f>
        <v>#REF!</v>
      </c>
      <c r="AC1620" t="str">
        <f>IF(TRIM(assembly_staff_import[[#This Row],[PUBLIC INFO ADDR_SOURCE_KEY]])="CAPITOL, ALBANY", "Legislative / Capitol Office", "District Office")</f>
        <v>District Office</v>
      </c>
      <c r="AD1620" t="s">
        <v>31151</v>
      </c>
      <c r="AE1620" t="s">
        <v>31152</v>
      </c>
      <c r="AF1620" t="str">
        <f>"B25 "</f>
        <v xml:space="preserve">B25 </v>
      </c>
      <c r="AG1620" t="s">
        <v>31153</v>
      </c>
      <c r="AH1620" t="s">
        <v>31163</v>
      </c>
      <c r="AI1620" t="s">
        <v>23587</v>
      </c>
      <c r="AJ1620" t="s">
        <v>31155</v>
      </c>
    </row>
    <row r="1621" spans="1:36" x14ac:dyDescent="0.2">
      <c r="A1621" t="str">
        <f>TRIM(PROPER((assembly_staff_import[[#This Row],[First MI Name via NAME_SOURCE_KEY TEXT]]&amp;" "&amp;assembly_staff_import[[#This Row],[Last Name via NAME_SOURCE_KEY TEXT]]&amp;" "&amp;assembly_staff_import[[#This Row],[Suffix via NAME_SOURCE_KEY]])))</f>
        <v>Joseph D Moravec</v>
      </c>
      <c r="B1621" t="str">
        <f>TRIM(CONCATENATE(TRIM(assembly_staff_import[[#This Row],[Full Name]]), ", ", assembly_staff_import[[#This Row],[Title]]))</f>
        <v>Joseph D Moravec, Legis Aide</v>
      </c>
      <c r="C1621" t="e">
        <f>assembly_staff_import[[#This Row],[Vlookup_groups]]</f>
        <v>#REF!</v>
      </c>
      <c r="D1621" t="str">
        <f>IF(assembly_staff_import[[#This Row],[Legislative Staff Type]]="Personal",assembly_staff_import[[#This Row],[Formatted Personal Staff Office]],"")</f>
        <v>District Office</v>
      </c>
      <c r="E1621" t="s">
        <v>65</v>
      </c>
      <c r="F1621" s="19" t="s">
        <v>10913</v>
      </c>
      <c r="G1621" t="s">
        <v>67</v>
      </c>
      <c r="H1621" t="str">
        <f>TRIM(PROPER((assembly_staff_import[[#This Row],[Last Name via NAME_SOURCE_KEY TEXT]]&amp;" "&amp;assembly_staff_import[[#This Row],[Suffix via NAME_SOURCE_KEY]])))</f>
        <v>Moravec</v>
      </c>
      <c r="I1621" t="str">
        <f>PROPER(assembly_staff_import[[#This Row],[JOB TITLE_SOURCE_KEY]])</f>
        <v xml:space="preserve">Legis Aide                                 </v>
      </c>
      <c r="J1621" t="s">
        <v>72</v>
      </c>
      <c r="K1621" t="e">
        <f>IF(assembly_staff_import[[#This Row],[Legislative Staff Type]]="Personal",assembly_staff_import[[#This Row],[Vlookup Reports To Person]], "")</f>
        <v>#REF!</v>
      </c>
      <c r="L1621" t="str">
        <f>PROPER(assembly_staff_import[[#This Row],[First MI Name via NAME_SOURCE_KEY TEXT]])</f>
        <v xml:space="preserve"> Joseph D</v>
      </c>
      <c r="M1621" t="s">
        <v>12782</v>
      </c>
      <c r="N1621" t="str">
        <f>LOWER(CONCATENATE(assembly_staff_import[[#This Row],[Last Name]],LEFT(assembly_staff_import[[#This Row],[First Name (no initial)]],1),"@nyassembly.gov"))</f>
        <v>moravecj@nyassembly.gov</v>
      </c>
      <c r="O1621" t="s">
        <v>2640</v>
      </c>
      <c r="P1621" t="e">
        <f>VLOOKUP(assembly_staff_import[[#This Row],[Full Name]],[3]!PEOPLE_March_20[#Data],1,0)</f>
        <v>#REF!</v>
      </c>
      <c r="Q1621" t="e">
        <f>VLOOKUP(assembly_staff_import[[#This Row],[Full Name]],[3]!Table17[#Data],3,0)</f>
        <v>#REF!</v>
      </c>
      <c r="R1621" t="e">
        <f>VLOOKUP(assembly_staff_import[[#This Row],[Formatted Works for Group]],[3]!Table7[#Data],1,0)</f>
        <v>#REF!</v>
      </c>
      <c r="S1621" t="e">
        <f>IF(assembly_staff_import[[#This Row],[Legislative Staff Type]]="Personal", assembly_staff_import[[#This Row],[Vlookup Works for Group]], assembly_staff_import[[#This Row],[Formatted Works for Group calc]]&amp;", Central Staff Office, Assembly")</f>
        <v>#REF!</v>
      </c>
      <c r="T1621" s="20" t="str">
        <f>TRIM(assembly_staff_import[[#This Row],[NAME_SOURCE_KEY]])</f>
        <v>MORAVEC, JOSEPH D</v>
      </c>
      <c r="U1621" t="s">
        <v>31164</v>
      </c>
      <c r="V1621" t="s">
        <v>31165</v>
      </c>
      <c r="W1621" t="s">
        <v>31166</v>
      </c>
      <c r="Y1621" t="str">
        <f>IF(assembly_staff_import[[#This Row],[Legislative Staff Type]]="Personal", PROPER(TRIM(assembly_staff_import[[#This Row],[Unit First MI via UNIT_SOURCE_KEY]])&amp;" "&amp;assembly_staff_import[[#This Row],[Unit Last via UNIT_SOURCE_KEY]]), PROPER(TRIM(assembly_staff_import[[#This Row],[UNIT NAME_SOURCE_KEY2]])))</f>
        <v>Thomas J. Abinanti</v>
      </c>
      <c r="Z1621" t="s">
        <v>31150</v>
      </c>
      <c r="AA1621" t="e">
        <f>VLOOKUP(assembly_staff_import[[#This Row],[Formatted and corrected Works for Group Text]],[3]!Table4[#Data],1,0)</f>
        <v>#REF!</v>
      </c>
      <c r="AB1621" t="e">
        <f>VLOOKUP(assembly_staff_import[[#This Row],[Formatted and corrected Works for Group Text]],[3]!Table5[#Data],2,0)</f>
        <v>#REF!</v>
      </c>
      <c r="AC1621" t="str">
        <f>IF(TRIM(assembly_staff_import[[#This Row],[PUBLIC INFO ADDR_SOURCE_KEY]])="CAPITOL, ALBANY", "Legislative / Capitol Office", "District Office")</f>
        <v>District Office</v>
      </c>
      <c r="AD1621" t="s">
        <v>31151</v>
      </c>
      <c r="AE1621" t="s">
        <v>31152</v>
      </c>
      <c r="AF1621" t="str">
        <f>"B25 "</f>
        <v xml:space="preserve">B25 </v>
      </c>
      <c r="AG1621" t="s">
        <v>31153</v>
      </c>
      <c r="AH1621" t="s">
        <v>31167</v>
      </c>
      <c r="AI1621" t="s">
        <v>23600</v>
      </c>
      <c r="AJ1621" t="s">
        <v>31155</v>
      </c>
    </row>
    <row r="1622" spans="1:36" x14ac:dyDescent="0.2">
      <c r="A1622" t="str">
        <f>TRIM(PROPER((assembly_staff_import[[#This Row],[First MI Name via NAME_SOURCE_KEY TEXT]]&amp;" "&amp;assembly_staff_import[[#This Row],[Last Name via NAME_SOURCE_KEY TEXT]]&amp;" "&amp;assembly_staff_import[[#This Row],[Suffix via NAME_SOURCE_KEY]])))</f>
        <v>Kathleen E Conroy</v>
      </c>
      <c r="B1622" t="str">
        <f>TRIM(CONCATENATE(TRIM(assembly_staff_import[[#This Row],[Full Name]]), ", ", assembly_staff_import[[#This Row],[Title]]))</f>
        <v>Kathleen E Conroy, Legis Director</v>
      </c>
      <c r="C1622" t="e">
        <f>assembly_staff_import[[#This Row],[Vlookup_groups]]</f>
        <v>#REF!</v>
      </c>
      <c r="D1622" t="str">
        <f>IF(assembly_staff_import[[#This Row],[Legislative Staff Type]]="Personal",assembly_staff_import[[#This Row],[Formatted Personal Staff Office]],"")</f>
        <v>Legislative / Capitol Office</v>
      </c>
      <c r="E1622" t="s">
        <v>65</v>
      </c>
      <c r="F1622" s="19" t="s">
        <v>10913</v>
      </c>
      <c r="G1622" t="s">
        <v>67</v>
      </c>
      <c r="H1622" t="str">
        <f>TRIM(PROPER((assembly_staff_import[[#This Row],[Last Name via NAME_SOURCE_KEY TEXT]]&amp;" "&amp;assembly_staff_import[[#This Row],[Suffix via NAME_SOURCE_KEY]])))</f>
        <v>Conroy</v>
      </c>
      <c r="I1622" t="str">
        <f>PROPER(assembly_staff_import[[#This Row],[JOB TITLE_SOURCE_KEY]])</f>
        <v xml:space="preserve">Legis Director                             </v>
      </c>
      <c r="J1622" t="s">
        <v>72</v>
      </c>
      <c r="K1622" t="e">
        <f>IF(assembly_staff_import[[#This Row],[Legislative Staff Type]]="Personal",assembly_staff_import[[#This Row],[Vlookup Reports To Person]], "")</f>
        <v>#REF!</v>
      </c>
      <c r="L1622" t="str">
        <f>PROPER(assembly_staff_import[[#This Row],[First MI Name via NAME_SOURCE_KEY TEXT]])</f>
        <v xml:space="preserve"> Kathleen E</v>
      </c>
      <c r="M1622" t="s">
        <v>21212</v>
      </c>
      <c r="N1622" t="str">
        <f>LOWER(CONCATENATE(assembly_staff_import[[#This Row],[Last Name]],LEFT(assembly_staff_import[[#This Row],[First Name (no initial)]],1),"@nyassembly.gov"))</f>
        <v>conroyk@nyassembly.gov</v>
      </c>
      <c r="O1622" t="s">
        <v>18998</v>
      </c>
      <c r="P1622" t="e">
        <f>VLOOKUP(assembly_staff_import[[#This Row],[Full Name]],[3]!PEOPLE_March_20[#Data],1,0)</f>
        <v>#REF!</v>
      </c>
      <c r="Q1622" t="e">
        <f>VLOOKUP(assembly_staff_import[[#This Row],[Full Name]],[3]!Table17[#Data],3,0)</f>
        <v>#REF!</v>
      </c>
      <c r="R1622" t="e">
        <f>VLOOKUP(assembly_staff_import[[#This Row],[Formatted Works for Group]],[3]!Table7[#Data],1,0)</f>
        <v>#REF!</v>
      </c>
      <c r="S1622" t="e">
        <f>IF(assembly_staff_import[[#This Row],[Legislative Staff Type]]="Personal", assembly_staff_import[[#This Row],[Vlookup Works for Group]], assembly_staff_import[[#This Row],[Formatted Works for Group calc]]&amp;", Central Staff Office, Assembly")</f>
        <v>#REF!</v>
      </c>
      <c r="T1622" s="20" t="str">
        <f>TRIM(assembly_staff_import[[#This Row],[NAME_SOURCE_KEY]])</f>
        <v>CONROY, KATHLEEN E</v>
      </c>
      <c r="U1622" t="s">
        <v>31168</v>
      </c>
      <c r="V1622" t="s">
        <v>31169</v>
      </c>
      <c r="W1622" t="s">
        <v>31170</v>
      </c>
      <c r="Y1622" t="str">
        <f>IF(assembly_staff_import[[#This Row],[Legislative Staff Type]]="Personal", PROPER(TRIM(assembly_staff_import[[#This Row],[Unit First MI via UNIT_SOURCE_KEY]])&amp;" "&amp;assembly_staff_import[[#This Row],[Unit Last via UNIT_SOURCE_KEY]]), PROPER(TRIM(assembly_staff_import[[#This Row],[UNIT NAME_SOURCE_KEY2]])))</f>
        <v>Thomas J. Abinanti</v>
      </c>
      <c r="Z1622" t="s">
        <v>31150</v>
      </c>
      <c r="AA1622" t="e">
        <f>VLOOKUP(assembly_staff_import[[#This Row],[Formatted and corrected Works for Group Text]],[3]!Table4[#Data],1,0)</f>
        <v>#REF!</v>
      </c>
      <c r="AB1622" t="e">
        <f>VLOOKUP(assembly_staff_import[[#This Row],[Formatted and corrected Works for Group Text]],[3]!Table5[#Data],2,0)</f>
        <v>#REF!</v>
      </c>
      <c r="AC1622" t="str">
        <f>IF(TRIM(assembly_staff_import[[#This Row],[PUBLIC INFO ADDR_SOURCE_KEY]])="CAPITOL, ALBANY", "Legislative / Capitol Office", "District Office")</f>
        <v>Legislative / Capitol Office</v>
      </c>
      <c r="AD1622" t="s">
        <v>31151</v>
      </c>
      <c r="AE1622" t="s">
        <v>31152</v>
      </c>
      <c r="AF1622" t="str">
        <f>"B25 "</f>
        <v xml:space="preserve">B25 </v>
      </c>
      <c r="AG1622" t="s">
        <v>31153</v>
      </c>
      <c r="AH1622" t="s">
        <v>31171</v>
      </c>
      <c r="AI1622" t="s">
        <v>23492</v>
      </c>
      <c r="AJ1622" t="s">
        <v>23493</v>
      </c>
    </row>
    <row r="1623" spans="1:36" x14ac:dyDescent="0.2">
      <c r="A1623" t="str">
        <f>TRIM(PROPER((assembly_staff_import[[#This Row],[First MI Name via NAME_SOURCE_KEY TEXT]]&amp;" "&amp;assembly_staff_import[[#This Row],[Last Name via NAME_SOURCE_KEY TEXT]]&amp;" "&amp;assembly_staff_import[[#This Row],[Suffix via NAME_SOURCE_KEY]])))</f>
        <v>Jennifer A Sherman</v>
      </c>
      <c r="B1623" t="str">
        <f>TRIM(CONCATENATE(TRIM(assembly_staff_import[[#This Row],[Full Name]]), ", ", assembly_staff_import[[#This Row],[Title]]))</f>
        <v>Jennifer A Sherman, Legis Asst</v>
      </c>
      <c r="C1623" t="e">
        <f>assembly_staff_import[[#This Row],[Vlookup_groups]]</f>
        <v>#REF!</v>
      </c>
      <c r="D1623" t="str">
        <f>IF(assembly_staff_import[[#This Row],[Legislative Staff Type]]="Personal",assembly_staff_import[[#This Row],[Formatted Personal Staff Office]],"")</f>
        <v>Legislative / Capitol Office</v>
      </c>
      <c r="E1623" t="s">
        <v>65</v>
      </c>
      <c r="F1623" s="19" t="s">
        <v>10913</v>
      </c>
      <c r="G1623" t="s">
        <v>67</v>
      </c>
      <c r="H1623" t="str">
        <f>TRIM(PROPER((assembly_staff_import[[#This Row],[Last Name via NAME_SOURCE_KEY TEXT]]&amp;" "&amp;assembly_staff_import[[#This Row],[Suffix via NAME_SOURCE_KEY]])))</f>
        <v>Sherman</v>
      </c>
      <c r="I1623" t="str">
        <f>PROPER(assembly_staff_import[[#This Row],[JOB TITLE_SOURCE_KEY]])</f>
        <v xml:space="preserve">Legis Asst                                 </v>
      </c>
      <c r="J1623" t="s">
        <v>72</v>
      </c>
      <c r="K1623" t="e">
        <f>IF(assembly_staff_import[[#This Row],[Legislative Staff Type]]="Personal",assembly_staff_import[[#This Row],[Vlookup Reports To Person]], "")</f>
        <v>#REF!</v>
      </c>
      <c r="L1623" t="str">
        <f>PROPER(assembly_staff_import[[#This Row],[First MI Name via NAME_SOURCE_KEY TEXT]])</f>
        <v xml:space="preserve"> Jennifer A</v>
      </c>
      <c r="M1623" t="s">
        <v>12943</v>
      </c>
      <c r="N1623" t="str">
        <f>LOWER(CONCATENATE(assembly_staff_import[[#This Row],[Last Name]],LEFT(assembly_staff_import[[#This Row],[First Name (no initial)]],1),"@nyassembly.gov"))</f>
        <v>shermanj@nyassembly.gov</v>
      </c>
      <c r="O1623" t="s">
        <v>6116</v>
      </c>
      <c r="P1623" t="e">
        <f>VLOOKUP(assembly_staff_import[[#This Row],[Full Name]],[3]!PEOPLE_March_20[#Data],1,0)</f>
        <v>#REF!</v>
      </c>
      <c r="Q1623" t="e">
        <f>VLOOKUP(assembly_staff_import[[#This Row],[Full Name]],[3]!Table17[#Data],3,0)</f>
        <v>#REF!</v>
      </c>
      <c r="R1623" t="e">
        <f>VLOOKUP(assembly_staff_import[[#This Row],[Formatted Works for Group]],[3]!Table7[#Data],1,0)</f>
        <v>#REF!</v>
      </c>
      <c r="S1623" t="e">
        <f>IF(assembly_staff_import[[#This Row],[Legislative Staff Type]]="Personal", assembly_staff_import[[#This Row],[Vlookup Works for Group]], assembly_staff_import[[#This Row],[Formatted Works for Group calc]]&amp;", Central Staff Office, Assembly")</f>
        <v>#REF!</v>
      </c>
      <c r="T1623" s="20" t="str">
        <f>TRIM(assembly_staff_import[[#This Row],[NAME_SOURCE_KEY]])</f>
        <v>SHERMAN, JENNIFER A</v>
      </c>
      <c r="U1623" t="s">
        <v>31172</v>
      </c>
      <c r="V1623" t="s">
        <v>31173</v>
      </c>
      <c r="W1623" t="s">
        <v>31174</v>
      </c>
      <c r="Y1623" t="str">
        <f>IF(assembly_staff_import[[#This Row],[Legislative Staff Type]]="Personal", PROPER(TRIM(assembly_staff_import[[#This Row],[Unit First MI via UNIT_SOURCE_KEY]])&amp;" "&amp;assembly_staff_import[[#This Row],[Unit Last via UNIT_SOURCE_KEY]]), PROPER(TRIM(assembly_staff_import[[#This Row],[UNIT NAME_SOURCE_KEY2]])))</f>
        <v>Thomas Mckevitt</v>
      </c>
      <c r="Z1623" t="s">
        <v>31175</v>
      </c>
      <c r="AA1623" t="e">
        <f>VLOOKUP(assembly_staff_import[[#This Row],[Formatted and corrected Works for Group Text]],[3]!Table4[#Data],1,0)</f>
        <v>#REF!</v>
      </c>
      <c r="AB1623" t="e">
        <f>VLOOKUP(assembly_staff_import[[#This Row],[Formatted and corrected Works for Group Text]],[3]!Table5[#Data],2,0)</f>
        <v>#REF!</v>
      </c>
      <c r="AC1623" t="str">
        <f>IF(TRIM(assembly_staff_import[[#This Row],[PUBLIC INFO ADDR_SOURCE_KEY]])="CAPITOL, ALBANY", "Legislative / Capitol Office", "District Office")</f>
        <v>Legislative / Capitol Office</v>
      </c>
      <c r="AD1623" t="s">
        <v>31176</v>
      </c>
      <c r="AE1623" t="s">
        <v>31177</v>
      </c>
      <c r="AF1623" t="str">
        <f>"N06 "</f>
        <v xml:space="preserve">N06 </v>
      </c>
      <c r="AG1623" t="s">
        <v>31178</v>
      </c>
      <c r="AH1623" t="s">
        <v>31179</v>
      </c>
      <c r="AI1623" t="s">
        <v>23706</v>
      </c>
      <c r="AJ1623" t="s">
        <v>23493</v>
      </c>
    </row>
    <row r="1624" spans="1:36" x14ac:dyDescent="0.2">
      <c r="A1624" t="str">
        <f>TRIM(PROPER((assembly_staff_import[[#This Row],[First MI Name via NAME_SOURCE_KEY TEXT]]&amp;" "&amp;assembly_staff_import[[#This Row],[Last Name via NAME_SOURCE_KEY TEXT]]&amp;" "&amp;assembly_staff_import[[#This Row],[Suffix via NAME_SOURCE_KEY]])))</f>
        <v>Lynn A Schaefering</v>
      </c>
      <c r="B1624" t="str">
        <f>TRIM(CONCATENATE(TRIM(assembly_staff_import[[#This Row],[Full Name]]), ", ", assembly_staff_import[[#This Row],[Title]]))</f>
        <v>Lynn A Schaefering, Chief Of Staff</v>
      </c>
      <c r="C1624" t="e">
        <f>assembly_staff_import[[#This Row],[Vlookup_groups]]</f>
        <v>#REF!</v>
      </c>
      <c r="D1624" t="str">
        <f>IF(assembly_staff_import[[#This Row],[Legislative Staff Type]]="Personal",assembly_staff_import[[#This Row],[Formatted Personal Staff Office]],"")</f>
        <v>District Office</v>
      </c>
      <c r="E1624" t="s">
        <v>65</v>
      </c>
      <c r="F1624" s="19" t="s">
        <v>10913</v>
      </c>
      <c r="G1624" t="s">
        <v>67</v>
      </c>
      <c r="H1624" t="str">
        <f>TRIM(PROPER((assembly_staff_import[[#This Row],[Last Name via NAME_SOURCE_KEY TEXT]]&amp;" "&amp;assembly_staff_import[[#This Row],[Suffix via NAME_SOURCE_KEY]])))</f>
        <v>Schaefering</v>
      </c>
      <c r="I1624" t="str">
        <f>PROPER(assembly_staff_import[[#This Row],[JOB TITLE_SOURCE_KEY]])</f>
        <v xml:space="preserve">Chief Of Staff                             </v>
      </c>
      <c r="J1624" t="s">
        <v>72</v>
      </c>
      <c r="K1624" t="e">
        <f>IF(assembly_staff_import[[#This Row],[Legislative Staff Type]]="Personal",assembly_staff_import[[#This Row],[Vlookup Reports To Person]], "")</f>
        <v>#REF!</v>
      </c>
      <c r="L1624" t="str">
        <f>PROPER(assembly_staff_import[[#This Row],[First MI Name via NAME_SOURCE_KEY TEXT]])</f>
        <v xml:space="preserve"> Lynn A</v>
      </c>
      <c r="M1624" t="s">
        <v>18681</v>
      </c>
      <c r="N1624" t="str">
        <f>LOWER(CONCATENATE(assembly_staff_import[[#This Row],[Last Name]],LEFT(assembly_staff_import[[#This Row],[First Name (no initial)]],1),"@nyassembly.gov"))</f>
        <v>schaeferingl@nyassembly.gov</v>
      </c>
      <c r="O1624" t="s">
        <v>30450</v>
      </c>
      <c r="P1624" t="e">
        <f>VLOOKUP(assembly_staff_import[[#This Row],[Full Name]],[3]!PEOPLE_March_20[#Data],1,0)</f>
        <v>#REF!</v>
      </c>
      <c r="Q1624" t="e">
        <f>VLOOKUP(assembly_staff_import[[#This Row],[Full Name]],[3]!Table17[#Data],3,0)</f>
        <v>#REF!</v>
      </c>
      <c r="R1624" t="e">
        <f>VLOOKUP(assembly_staff_import[[#This Row],[Formatted Works for Group]],[3]!Table7[#Data],1,0)</f>
        <v>#REF!</v>
      </c>
      <c r="S1624" t="e">
        <f>IF(assembly_staff_import[[#This Row],[Legislative Staff Type]]="Personal", assembly_staff_import[[#This Row],[Vlookup Works for Group]], assembly_staff_import[[#This Row],[Formatted Works for Group calc]]&amp;", Central Staff Office, Assembly")</f>
        <v>#REF!</v>
      </c>
      <c r="T1624" s="20" t="str">
        <f>TRIM(assembly_staff_import[[#This Row],[NAME_SOURCE_KEY]])</f>
        <v>SCHAEFERING, LYNN A</v>
      </c>
      <c r="U1624" t="s">
        <v>31180</v>
      </c>
      <c r="V1624" t="s">
        <v>31181</v>
      </c>
      <c r="W1624" t="s">
        <v>31182</v>
      </c>
      <c r="Y1624" t="str">
        <f>IF(assembly_staff_import[[#This Row],[Legislative Staff Type]]="Personal", PROPER(TRIM(assembly_staff_import[[#This Row],[Unit First MI via UNIT_SOURCE_KEY]])&amp;" "&amp;assembly_staff_import[[#This Row],[Unit Last via UNIT_SOURCE_KEY]]), PROPER(TRIM(assembly_staff_import[[#This Row],[UNIT NAME_SOURCE_KEY2]])))</f>
        <v>Thomas Mckevitt</v>
      </c>
      <c r="Z1624" t="s">
        <v>31175</v>
      </c>
      <c r="AA1624" t="e">
        <f>VLOOKUP(assembly_staff_import[[#This Row],[Formatted and corrected Works for Group Text]],[3]!Table4[#Data],1,0)</f>
        <v>#REF!</v>
      </c>
      <c r="AB1624" t="e">
        <f>VLOOKUP(assembly_staff_import[[#This Row],[Formatted and corrected Works for Group Text]],[3]!Table5[#Data],2,0)</f>
        <v>#REF!</v>
      </c>
      <c r="AC1624" t="str">
        <f>IF(TRIM(assembly_staff_import[[#This Row],[PUBLIC INFO ADDR_SOURCE_KEY]])="CAPITOL, ALBANY", "Legislative / Capitol Office", "District Office")</f>
        <v>District Office</v>
      </c>
      <c r="AD1624" t="s">
        <v>31176</v>
      </c>
      <c r="AE1624" t="s">
        <v>31177</v>
      </c>
      <c r="AF1624" t="str">
        <f>"N06 "</f>
        <v xml:space="preserve">N06 </v>
      </c>
      <c r="AG1624" t="s">
        <v>31178</v>
      </c>
      <c r="AH1624" t="s">
        <v>31183</v>
      </c>
      <c r="AI1624" t="s">
        <v>23587</v>
      </c>
      <c r="AJ1624" t="s">
        <v>31184</v>
      </c>
    </row>
    <row r="1625" spans="1:36" x14ac:dyDescent="0.2">
      <c r="A1625" t="str">
        <f>TRIM(PROPER((assembly_staff_import[[#This Row],[First MI Name via NAME_SOURCE_KEY TEXT]]&amp;" "&amp;assembly_staff_import[[#This Row],[Last Name via NAME_SOURCE_KEY TEXT]]&amp;" "&amp;assembly_staff_import[[#This Row],[Suffix via NAME_SOURCE_KEY]])))</f>
        <v>Evangelina Medellin</v>
      </c>
      <c r="B1625" t="str">
        <f>TRIM(CONCATENATE(TRIM(assembly_staff_import[[#This Row],[Full Name]]), ", ", assembly_staff_import[[#This Row],[Title]]))</f>
        <v>Evangelina Medellin, Chief Of Staff</v>
      </c>
      <c r="C1625" t="e">
        <f>assembly_staff_import[[#This Row],[Vlookup_groups]]</f>
        <v>#REF!</v>
      </c>
      <c r="D1625" t="str">
        <f>IF(assembly_staff_import[[#This Row],[Legislative Staff Type]]="Personal",assembly_staff_import[[#This Row],[Formatted Personal Staff Office]],"")</f>
        <v>District Office</v>
      </c>
      <c r="E1625" t="s">
        <v>65</v>
      </c>
      <c r="F1625" s="19" t="s">
        <v>10913</v>
      </c>
      <c r="G1625" t="s">
        <v>67</v>
      </c>
      <c r="H1625" t="str">
        <f>TRIM(PROPER((assembly_staff_import[[#This Row],[Last Name via NAME_SOURCE_KEY TEXT]]&amp;" "&amp;assembly_staff_import[[#This Row],[Suffix via NAME_SOURCE_KEY]])))</f>
        <v>Medellin</v>
      </c>
      <c r="I1625" t="str">
        <f>PROPER(assembly_staff_import[[#This Row],[JOB TITLE_SOURCE_KEY]])</f>
        <v xml:space="preserve">Chief Of Staff                             </v>
      </c>
      <c r="J1625" t="s">
        <v>72</v>
      </c>
      <c r="K1625" t="e">
        <f>IF(assembly_staff_import[[#This Row],[Legislative Staff Type]]="Personal",assembly_staff_import[[#This Row],[Vlookup Reports To Person]], "")</f>
        <v>#REF!</v>
      </c>
      <c r="L1625" t="str">
        <f>PROPER(assembly_staff_import[[#This Row],[First MI Name via NAME_SOURCE_KEY TEXT]])</f>
        <v xml:space="preserve"> Evangelina</v>
      </c>
      <c r="M1625" t="s">
        <v>14971</v>
      </c>
      <c r="N1625" t="str">
        <f>LOWER(CONCATENATE(assembly_staff_import[[#This Row],[Last Name]],LEFT(assembly_staff_import[[#This Row],[First Name (no initial)]],1),"@nyassembly.gov"))</f>
        <v>medelline@nyassembly.gov</v>
      </c>
      <c r="O1625" t="s">
        <v>14973</v>
      </c>
      <c r="P1625" t="e">
        <f>VLOOKUP(assembly_staff_import[[#This Row],[Full Name]],[3]!PEOPLE_March_20[#Data],1,0)</f>
        <v>#REF!</v>
      </c>
      <c r="Q1625" t="e">
        <f>VLOOKUP(assembly_staff_import[[#This Row],[Full Name]],[3]!Table17[#Data],3,0)</f>
        <v>#REF!</v>
      </c>
      <c r="R1625" t="e">
        <f>VLOOKUP(assembly_staff_import[[#This Row],[Formatted Works for Group]],[3]!Table7[#Data],1,0)</f>
        <v>#REF!</v>
      </c>
      <c r="S1625" t="e">
        <f>IF(assembly_staff_import[[#This Row],[Legislative Staff Type]]="Personal", assembly_staff_import[[#This Row],[Vlookup Works for Group]], assembly_staff_import[[#This Row],[Formatted Works for Group calc]]&amp;", Central Staff Office, Assembly")</f>
        <v>#REF!</v>
      </c>
      <c r="T1625" s="20" t="str">
        <f>TRIM(assembly_staff_import[[#This Row],[NAME_SOURCE_KEY]])</f>
        <v>MEDELLIN, EVANGELINA</v>
      </c>
      <c r="U1625" t="s">
        <v>31185</v>
      </c>
      <c r="V1625" t="s">
        <v>31186</v>
      </c>
      <c r="W1625" t="s">
        <v>31187</v>
      </c>
      <c r="Y1625" t="str">
        <f>IF(assembly_staff_import[[#This Row],[Legislative Staff Type]]="Personal", PROPER(TRIM(assembly_staff_import[[#This Row],[Unit First MI via UNIT_SOURCE_KEY]])&amp;" "&amp;assembly_staff_import[[#This Row],[Unit Last via UNIT_SOURCE_KEY]]), PROPER(TRIM(assembly_staff_import[[#This Row],[UNIT NAME_SOURCE_KEY2]])))</f>
        <v>Victor M. Pichardo</v>
      </c>
      <c r="Z1625" t="s">
        <v>31188</v>
      </c>
      <c r="AA1625" t="e">
        <f>VLOOKUP(assembly_staff_import[[#This Row],[Formatted and corrected Works for Group Text]],[3]!Table4[#Data],1,0)</f>
        <v>#REF!</v>
      </c>
      <c r="AB1625" t="e">
        <f>VLOOKUP(assembly_staff_import[[#This Row],[Formatted and corrected Works for Group Text]],[3]!Table5[#Data],2,0)</f>
        <v>#REF!</v>
      </c>
      <c r="AC1625" t="str">
        <f>IF(TRIM(assembly_staff_import[[#This Row],[PUBLIC INFO ADDR_SOURCE_KEY]])="CAPITOL, ALBANY", "Legislative / Capitol Office", "District Office")</f>
        <v>District Office</v>
      </c>
      <c r="AD1625" t="s">
        <v>31189</v>
      </c>
      <c r="AE1625" t="s">
        <v>31190</v>
      </c>
      <c r="AF1625" t="str">
        <f>"A07 "</f>
        <v xml:space="preserve">A07 </v>
      </c>
      <c r="AG1625" t="s">
        <v>31191</v>
      </c>
      <c r="AH1625" t="s">
        <v>31192</v>
      </c>
      <c r="AI1625" t="s">
        <v>23587</v>
      </c>
      <c r="AJ1625" t="s">
        <v>31193</v>
      </c>
    </row>
    <row r="1626" spans="1:36" x14ac:dyDescent="0.2">
      <c r="A1626" t="str">
        <f>TRIM(PROPER((assembly_staff_import[[#This Row],[First MI Name via NAME_SOURCE_KEY TEXT]]&amp;" "&amp;assembly_staff_import[[#This Row],[Last Name via NAME_SOURCE_KEY TEXT]]&amp;" "&amp;assembly_staff_import[[#This Row],[Suffix via NAME_SOURCE_KEY]])))</f>
        <v>Ivelisse Arroyo</v>
      </c>
      <c r="B1626" t="str">
        <f>TRIM(CONCATENATE(TRIM(assembly_staff_import[[#This Row],[Full Name]]), ", ", assembly_staff_import[[#This Row],[Title]]))</f>
        <v>Ivelisse Arroyo, Dir Constit/Supp Svcs</v>
      </c>
      <c r="C1626" t="e">
        <f>assembly_staff_import[[#This Row],[Vlookup_groups]]</f>
        <v>#REF!</v>
      </c>
      <c r="D1626" t="str">
        <f>IF(assembly_staff_import[[#This Row],[Legislative Staff Type]]="Personal",assembly_staff_import[[#This Row],[Formatted Personal Staff Office]],"")</f>
        <v>District Office</v>
      </c>
      <c r="E1626" t="s">
        <v>65</v>
      </c>
      <c r="F1626" s="19" t="s">
        <v>10913</v>
      </c>
      <c r="G1626" t="s">
        <v>67</v>
      </c>
      <c r="H1626" t="str">
        <f>TRIM(PROPER((assembly_staff_import[[#This Row],[Last Name via NAME_SOURCE_KEY TEXT]]&amp;" "&amp;assembly_staff_import[[#This Row],[Suffix via NAME_SOURCE_KEY]])))</f>
        <v>Arroyo</v>
      </c>
      <c r="I1626" t="str">
        <f>PROPER(assembly_staff_import[[#This Row],[JOB TITLE_SOURCE_KEY]])</f>
        <v xml:space="preserve">Dir Constit/Supp Svcs                      </v>
      </c>
      <c r="J1626" t="s">
        <v>72</v>
      </c>
      <c r="K1626" t="e">
        <f>IF(assembly_staff_import[[#This Row],[Legislative Staff Type]]="Personal",assembly_staff_import[[#This Row],[Vlookup Reports To Person]], "")</f>
        <v>#REF!</v>
      </c>
      <c r="L1626" t="str">
        <f>PROPER(assembly_staff_import[[#This Row],[First MI Name via NAME_SOURCE_KEY TEXT]])</f>
        <v xml:space="preserve"> Ivelisse</v>
      </c>
      <c r="M1626" t="s">
        <v>21074</v>
      </c>
      <c r="N1626" t="str">
        <f>LOWER(CONCATENATE(assembly_staff_import[[#This Row],[Last Name]],LEFT(assembly_staff_import[[#This Row],[First Name (no initial)]],1),"@nyassembly.gov"))</f>
        <v>arroyoi@nyassembly.gov</v>
      </c>
      <c r="O1626" t="s">
        <v>21076</v>
      </c>
      <c r="P1626" t="e">
        <f>VLOOKUP(assembly_staff_import[[#This Row],[Full Name]],[3]!PEOPLE_March_20[#Data],1,0)</f>
        <v>#REF!</v>
      </c>
      <c r="Q1626" t="e">
        <f>VLOOKUP(assembly_staff_import[[#This Row],[Full Name]],[3]!Table17[#Data],3,0)</f>
        <v>#REF!</v>
      </c>
      <c r="R1626" t="e">
        <f>VLOOKUP(assembly_staff_import[[#This Row],[Formatted Works for Group]],[3]!Table7[#Data],1,0)</f>
        <v>#REF!</v>
      </c>
      <c r="S1626" t="e">
        <f>IF(assembly_staff_import[[#This Row],[Legislative Staff Type]]="Personal", assembly_staff_import[[#This Row],[Vlookup Works for Group]], assembly_staff_import[[#This Row],[Formatted Works for Group calc]]&amp;", Central Staff Office, Assembly")</f>
        <v>#REF!</v>
      </c>
      <c r="T1626" s="20" t="str">
        <f>TRIM(assembly_staff_import[[#This Row],[NAME_SOURCE_KEY]])</f>
        <v>ARROYO, IVELISSE</v>
      </c>
      <c r="U1626" t="s">
        <v>31194</v>
      </c>
      <c r="V1626" t="s">
        <v>24649</v>
      </c>
      <c r="W1626" t="s">
        <v>31195</v>
      </c>
      <c r="Y1626" t="str">
        <f>IF(assembly_staff_import[[#This Row],[Legislative Staff Type]]="Personal", PROPER(TRIM(assembly_staff_import[[#This Row],[Unit First MI via UNIT_SOURCE_KEY]])&amp;" "&amp;assembly_staff_import[[#This Row],[Unit Last via UNIT_SOURCE_KEY]]), PROPER(TRIM(assembly_staff_import[[#This Row],[UNIT NAME_SOURCE_KEY2]])))</f>
        <v>Victor M. Pichardo</v>
      </c>
      <c r="Z1626" t="s">
        <v>31188</v>
      </c>
      <c r="AA1626" t="e">
        <f>VLOOKUP(assembly_staff_import[[#This Row],[Formatted and corrected Works for Group Text]],[3]!Table4[#Data],1,0)</f>
        <v>#REF!</v>
      </c>
      <c r="AB1626" t="e">
        <f>VLOOKUP(assembly_staff_import[[#This Row],[Formatted and corrected Works for Group Text]],[3]!Table5[#Data],2,0)</f>
        <v>#REF!</v>
      </c>
      <c r="AC1626" t="str">
        <f>IF(TRIM(assembly_staff_import[[#This Row],[PUBLIC INFO ADDR_SOURCE_KEY]])="CAPITOL, ALBANY", "Legislative / Capitol Office", "District Office")</f>
        <v>District Office</v>
      </c>
      <c r="AD1626" t="s">
        <v>31189</v>
      </c>
      <c r="AE1626" t="s">
        <v>31190</v>
      </c>
      <c r="AF1626" t="str">
        <f>"A07 "</f>
        <v xml:space="preserve">A07 </v>
      </c>
      <c r="AG1626" t="s">
        <v>31191</v>
      </c>
      <c r="AH1626" t="s">
        <v>31196</v>
      </c>
      <c r="AI1626" t="s">
        <v>23616</v>
      </c>
      <c r="AJ1626" t="s">
        <v>31193</v>
      </c>
    </row>
    <row r="1627" spans="1:36" x14ac:dyDescent="0.2">
      <c r="A1627" t="str">
        <f>TRIM(PROPER((assembly_staff_import[[#This Row],[First MI Name via NAME_SOURCE_KEY TEXT]]&amp;" "&amp;assembly_staff_import[[#This Row],[Last Name via NAME_SOURCE_KEY TEXT]]&amp;" "&amp;assembly_staff_import[[#This Row],[Suffix via NAME_SOURCE_KEY]])))</f>
        <v>Nestor S Medina</v>
      </c>
      <c r="B1627" t="str">
        <f>TRIM(CONCATENATE(TRIM(assembly_staff_import[[#This Row],[Full Name]]), ", ", assembly_staff_import[[#This Row],[Title]]))</f>
        <v>Nestor S Medina, D O Director</v>
      </c>
      <c r="C1627" t="e">
        <f>assembly_staff_import[[#This Row],[Vlookup_groups]]</f>
        <v>#REF!</v>
      </c>
      <c r="D1627" t="str">
        <f>IF(assembly_staff_import[[#This Row],[Legislative Staff Type]]="Personal",assembly_staff_import[[#This Row],[Formatted Personal Staff Office]],"")</f>
        <v>District Office</v>
      </c>
      <c r="E1627" t="s">
        <v>65</v>
      </c>
      <c r="F1627" s="19" t="s">
        <v>10913</v>
      </c>
      <c r="G1627" t="s">
        <v>67</v>
      </c>
      <c r="H1627" t="str">
        <f>TRIM(PROPER((assembly_staff_import[[#This Row],[Last Name via NAME_SOURCE_KEY TEXT]]&amp;" "&amp;assembly_staff_import[[#This Row],[Suffix via NAME_SOURCE_KEY]])))</f>
        <v>Medina</v>
      </c>
      <c r="I1627" t="str">
        <f>PROPER(assembly_staff_import[[#This Row],[JOB TITLE_SOURCE_KEY]])</f>
        <v xml:space="preserve">D O Director                               </v>
      </c>
      <c r="J1627" t="s">
        <v>72</v>
      </c>
      <c r="K1627" t="e">
        <f>IF(assembly_staff_import[[#This Row],[Legislative Staff Type]]="Personal",assembly_staff_import[[#This Row],[Vlookup Reports To Person]], "")</f>
        <v>#REF!</v>
      </c>
      <c r="L1627" t="str">
        <f>PROPER(assembly_staff_import[[#This Row],[First MI Name via NAME_SOURCE_KEY TEXT]])</f>
        <v xml:space="preserve"> Nestor S</v>
      </c>
      <c r="M1627" t="s">
        <v>21040</v>
      </c>
      <c r="N1627" t="str">
        <f>LOWER(CONCATENATE(assembly_staff_import[[#This Row],[Last Name]],LEFT(assembly_staff_import[[#This Row],[First Name (no initial)]],1),"@nyassembly.gov"))</f>
        <v>medinan@nyassembly.gov</v>
      </c>
      <c r="O1627" t="s">
        <v>31197</v>
      </c>
      <c r="P1627" t="e">
        <f>VLOOKUP(assembly_staff_import[[#This Row],[Full Name]],[3]!PEOPLE_March_20[#Data],1,0)</f>
        <v>#REF!</v>
      </c>
      <c r="Q1627" t="e">
        <f>VLOOKUP(assembly_staff_import[[#This Row],[Full Name]],[3]!Table17[#Data],3,0)</f>
        <v>#REF!</v>
      </c>
      <c r="R1627" t="e">
        <f>VLOOKUP(assembly_staff_import[[#This Row],[Formatted Works for Group]],[3]!Table7[#Data],1,0)</f>
        <v>#REF!</v>
      </c>
      <c r="S1627" t="e">
        <f>IF(assembly_staff_import[[#This Row],[Legislative Staff Type]]="Personal", assembly_staff_import[[#This Row],[Vlookup Works for Group]], assembly_staff_import[[#This Row],[Formatted Works for Group calc]]&amp;", Central Staff Office, Assembly")</f>
        <v>#REF!</v>
      </c>
      <c r="T1627" s="20" t="str">
        <f>TRIM(assembly_staff_import[[#This Row],[NAME_SOURCE_KEY]])</f>
        <v>MEDINA, NESTOR S</v>
      </c>
      <c r="U1627" t="s">
        <v>31198</v>
      </c>
      <c r="V1627" t="s">
        <v>31199</v>
      </c>
      <c r="W1627" t="s">
        <v>31200</v>
      </c>
      <c r="Y1627" t="str">
        <f>IF(assembly_staff_import[[#This Row],[Legislative Staff Type]]="Personal", PROPER(TRIM(assembly_staff_import[[#This Row],[Unit First MI via UNIT_SOURCE_KEY]])&amp;" "&amp;assembly_staff_import[[#This Row],[Unit Last via UNIT_SOURCE_KEY]]), PROPER(TRIM(assembly_staff_import[[#This Row],[UNIT NAME_SOURCE_KEY2]])))</f>
        <v>Victor M. Pichardo</v>
      </c>
      <c r="Z1627" t="s">
        <v>31188</v>
      </c>
      <c r="AA1627" t="e">
        <f>VLOOKUP(assembly_staff_import[[#This Row],[Formatted and corrected Works for Group Text]],[3]!Table4[#Data],1,0)</f>
        <v>#REF!</v>
      </c>
      <c r="AB1627" t="e">
        <f>VLOOKUP(assembly_staff_import[[#This Row],[Formatted and corrected Works for Group Text]],[3]!Table5[#Data],2,0)</f>
        <v>#REF!</v>
      </c>
      <c r="AC1627" t="str">
        <f>IF(TRIM(assembly_staff_import[[#This Row],[PUBLIC INFO ADDR_SOURCE_KEY]])="CAPITOL, ALBANY", "Legislative / Capitol Office", "District Office")</f>
        <v>District Office</v>
      </c>
      <c r="AD1627" t="s">
        <v>31189</v>
      </c>
      <c r="AE1627" t="s">
        <v>31190</v>
      </c>
      <c r="AF1627" t="str">
        <f>"A07 "</f>
        <v xml:space="preserve">A07 </v>
      </c>
      <c r="AG1627" t="s">
        <v>31191</v>
      </c>
      <c r="AH1627" t="s">
        <v>31201</v>
      </c>
      <c r="AI1627" t="s">
        <v>23653</v>
      </c>
      <c r="AJ1627" t="s">
        <v>31193</v>
      </c>
    </row>
    <row r="1628" spans="1:36" x14ac:dyDescent="0.2">
      <c r="A1628" t="str">
        <f>TRIM(PROPER((assembly_staff_import[[#This Row],[First MI Name via NAME_SOURCE_KEY TEXT]]&amp;" "&amp;assembly_staff_import[[#This Row],[Last Name via NAME_SOURCE_KEY TEXT]]&amp;" "&amp;assembly_staff_import[[#This Row],[Suffix via NAME_SOURCE_KEY]])))</f>
        <v>Cynthia J Banks</v>
      </c>
      <c r="B1628" t="str">
        <f>TRIM(CONCATENATE(TRIM(assembly_staff_import[[#This Row],[Full Name]]), ", ", assembly_staff_import[[#This Row],[Title]]))</f>
        <v>Cynthia J Banks, Legis Aide</v>
      </c>
      <c r="C1628" t="e">
        <f>assembly_staff_import[[#This Row],[Vlookup_groups]]</f>
        <v>#REF!</v>
      </c>
      <c r="D1628" t="str">
        <f>IF(assembly_staff_import[[#This Row],[Legislative Staff Type]]="Personal",assembly_staff_import[[#This Row],[Formatted Personal Staff Office]],"")</f>
        <v>District Office</v>
      </c>
      <c r="E1628" t="s">
        <v>65</v>
      </c>
      <c r="F1628" s="19" t="s">
        <v>10913</v>
      </c>
      <c r="G1628" t="s">
        <v>67</v>
      </c>
      <c r="H1628" t="str">
        <f>TRIM(PROPER((assembly_staff_import[[#This Row],[Last Name via NAME_SOURCE_KEY TEXT]]&amp;" "&amp;assembly_staff_import[[#This Row],[Suffix via NAME_SOURCE_KEY]])))</f>
        <v>Banks</v>
      </c>
      <c r="I1628" t="str">
        <f>PROPER(assembly_staff_import[[#This Row],[JOB TITLE_SOURCE_KEY]])</f>
        <v xml:space="preserve">Legis Aide                                 </v>
      </c>
      <c r="J1628" t="s">
        <v>72</v>
      </c>
      <c r="K1628" t="e">
        <f>IF(assembly_staff_import[[#This Row],[Legislative Staff Type]]="Personal",assembly_staff_import[[#This Row],[Vlookup Reports To Person]], "")</f>
        <v>#REF!</v>
      </c>
      <c r="L1628" t="str">
        <f>PROPER(assembly_staff_import[[#This Row],[First MI Name via NAME_SOURCE_KEY TEXT]])</f>
        <v xml:space="preserve"> Cynthia J</v>
      </c>
      <c r="M1628" t="s">
        <v>21035</v>
      </c>
      <c r="N1628" t="str">
        <f>LOWER(CONCATENATE(assembly_staff_import[[#This Row],[Last Name]],LEFT(assembly_staff_import[[#This Row],[First Name (no initial)]],1),"@nyassembly.gov"))</f>
        <v>banksc@nyassembly.gov</v>
      </c>
      <c r="O1628" t="s">
        <v>26731</v>
      </c>
      <c r="P1628" t="e">
        <f>VLOOKUP(assembly_staff_import[[#This Row],[Full Name]],[3]!PEOPLE_March_20[#Data],1,0)</f>
        <v>#REF!</v>
      </c>
      <c r="Q1628" t="e">
        <f>VLOOKUP(assembly_staff_import[[#This Row],[Full Name]],[3]!Table17[#Data],3,0)</f>
        <v>#REF!</v>
      </c>
      <c r="R1628" t="e">
        <f>VLOOKUP(assembly_staff_import[[#This Row],[Formatted Works for Group]],[3]!Table7[#Data],1,0)</f>
        <v>#REF!</v>
      </c>
      <c r="S1628" t="e">
        <f>IF(assembly_staff_import[[#This Row],[Legislative Staff Type]]="Personal", assembly_staff_import[[#This Row],[Vlookup Works for Group]], assembly_staff_import[[#This Row],[Formatted Works for Group calc]]&amp;", Central Staff Office, Assembly")</f>
        <v>#REF!</v>
      </c>
      <c r="T1628" s="20" t="str">
        <f>TRIM(assembly_staff_import[[#This Row],[NAME_SOURCE_KEY]])</f>
        <v>BANKS, CYNTHIA J</v>
      </c>
      <c r="U1628" t="s">
        <v>31202</v>
      </c>
      <c r="V1628" t="s">
        <v>29293</v>
      </c>
      <c r="W1628" t="s">
        <v>31203</v>
      </c>
      <c r="Y1628" t="str">
        <f>IF(assembly_staff_import[[#This Row],[Legislative Staff Type]]="Personal", PROPER(TRIM(assembly_staff_import[[#This Row],[Unit First MI via UNIT_SOURCE_KEY]])&amp;" "&amp;assembly_staff_import[[#This Row],[Unit Last via UNIT_SOURCE_KEY]]), PROPER(TRIM(assembly_staff_import[[#This Row],[UNIT NAME_SOURCE_KEY2]])))</f>
        <v>Vivian E. Cook</v>
      </c>
      <c r="Z1628" t="s">
        <v>31204</v>
      </c>
      <c r="AA1628" t="e">
        <f>VLOOKUP(assembly_staff_import[[#This Row],[Formatted and corrected Works for Group Text]],[3]!Table4[#Data],1,0)</f>
        <v>#REF!</v>
      </c>
      <c r="AB1628" t="e">
        <f>VLOOKUP(assembly_staff_import[[#This Row],[Formatted and corrected Works for Group Text]],[3]!Table5[#Data],2,0)</f>
        <v>#REF!</v>
      </c>
      <c r="AC1628" t="str">
        <f>IF(TRIM(assembly_staff_import[[#This Row],[PUBLIC INFO ADDR_SOURCE_KEY]])="CAPITOL, ALBANY", "Legislative / Capitol Office", "District Office")</f>
        <v>District Office</v>
      </c>
      <c r="AD1628" t="s">
        <v>26143</v>
      </c>
      <c r="AE1628" t="s">
        <v>31205</v>
      </c>
      <c r="AF1628" t="str">
        <f t="shared" ref="AF1628:AF1634" si="86">"B68 "</f>
        <v xml:space="preserve">B68 </v>
      </c>
      <c r="AG1628" t="s">
        <v>31206</v>
      </c>
      <c r="AH1628" t="s">
        <v>31207</v>
      </c>
      <c r="AI1628" t="s">
        <v>23600</v>
      </c>
      <c r="AJ1628" t="s">
        <v>31208</v>
      </c>
    </row>
    <row r="1629" spans="1:36" x14ac:dyDescent="0.2">
      <c r="A1629" t="str">
        <f>TRIM(PROPER((assembly_staff_import[[#This Row],[First MI Name via NAME_SOURCE_KEY TEXT]]&amp;" "&amp;assembly_staff_import[[#This Row],[Last Name via NAME_SOURCE_KEY TEXT]]&amp;" "&amp;assembly_staff_import[[#This Row],[Suffix via NAME_SOURCE_KEY]])))</f>
        <v>Gail A Palmer</v>
      </c>
      <c r="B1629" t="str">
        <f>TRIM(CONCATENATE(TRIM(assembly_staff_import[[#This Row],[Full Name]]), ", ", assembly_staff_import[[#This Row],[Title]]))</f>
        <v>Gail A Palmer, Legis Aide</v>
      </c>
      <c r="C1629" t="e">
        <f>assembly_staff_import[[#This Row],[Vlookup_groups]]</f>
        <v>#REF!</v>
      </c>
      <c r="D1629" t="str">
        <f>IF(assembly_staff_import[[#This Row],[Legislative Staff Type]]="Personal",assembly_staff_import[[#This Row],[Formatted Personal Staff Office]],"")</f>
        <v>District Office</v>
      </c>
      <c r="E1629" t="s">
        <v>65</v>
      </c>
      <c r="F1629" s="19" t="s">
        <v>10913</v>
      </c>
      <c r="G1629" t="s">
        <v>67</v>
      </c>
      <c r="H1629" t="str">
        <f>TRIM(PROPER((assembly_staff_import[[#This Row],[Last Name via NAME_SOURCE_KEY TEXT]]&amp;" "&amp;assembly_staff_import[[#This Row],[Suffix via NAME_SOURCE_KEY]])))</f>
        <v>Palmer</v>
      </c>
      <c r="I1629" t="str">
        <f>PROPER(assembly_staff_import[[#This Row],[JOB TITLE_SOURCE_KEY]])</f>
        <v xml:space="preserve">Legis Aide                                 </v>
      </c>
      <c r="J1629" t="s">
        <v>72</v>
      </c>
      <c r="K1629" t="e">
        <f>IF(assembly_staff_import[[#This Row],[Legislative Staff Type]]="Personal",assembly_staff_import[[#This Row],[Vlookup Reports To Person]], "")</f>
        <v>#REF!</v>
      </c>
      <c r="L1629" t="str">
        <f>PROPER(assembly_staff_import[[#This Row],[First MI Name via NAME_SOURCE_KEY TEXT]])</f>
        <v xml:space="preserve"> Gail A</v>
      </c>
      <c r="M1629" t="s">
        <v>20962</v>
      </c>
      <c r="N1629" t="str">
        <f>LOWER(CONCATENATE(assembly_staff_import[[#This Row],[Last Name]],LEFT(assembly_staff_import[[#This Row],[First Name (no initial)]],1),"@nyassembly.gov"))</f>
        <v>palmerg@nyassembly.gov</v>
      </c>
      <c r="O1629" t="s">
        <v>7453</v>
      </c>
      <c r="P1629" t="e">
        <f>VLOOKUP(assembly_staff_import[[#This Row],[Full Name]],[3]!PEOPLE_March_20[#Data],1,0)</f>
        <v>#REF!</v>
      </c>
      <c r="Q1629" t="e">
        <f>VLOOKUP(assembly_staff_import[[#This Row],[Full Name]],[3]!Table17[#Data],3,0)</f>
        <v>#REF!</v>
      </c>
      <c r="R1629" t="e">
        <f>VLOOKUP(assembly_staff_import[[#This Row],[Formatted Works for Group]],[3]!Table7[#Data],1,0)</f>
        <v>#REF!</v>
      </c>
      <c r="S1629" t="e">
        <f>IF(assembly_staff_import[[#This Row],[Legislative Staff Type]]="Personal", assembly_staff_import[[#This Row],[Vlookup Works for Group]], assembly_staff_import[[#This Row],[Formatted Works for Group calc]]&amp;", Central Staff Office, Assembly")</f>
        <v>#REF!</v>
      </c>
      <c r="T1629" s="20" t="str">
        <f>TRIM(assembly_staff_import[[#This Row],[NAME_SOURCE_KEY]])</f>
        <v>PALMER, GAIL A</v>
      </c>
      <c r="U1629" t="s">
        <v>31209</v>
      </c>
      <c r="V1629" t="s">
        <v>31210</v>
      </c>
      <c r="W1629" t="s">
        <v>31211</v>
      </c>
      <c r="Y1629" t="str">
        <f>IF(assembly_staff_import[[#This Row],[Legislative Staff Type]]="Personal", PROPER(TRIM(assembly_staff_import[[#This Row],[Unit First MI via UNIT_SOURCE_KEY]])&amp;" "&amp;assembly_staff_import[[#This Row],[Unit Last via UNIT_SOURCE_KEY]]), PROPER(TRIM(assembly_staff_import[[#This Row],[UNIT NAME_SOURCE_KEY2]])))</f>
        <v>Vivian E. Cook</v>
      </c>
      <c r="Z1629" t="s">
        <v>31204</v>
      </c>
      <c r="AA1629" t="e">
        <f>VLOOKUP(assembly_staff_import[[#This Row],[Formatted and corrected Works for Group Text]],[3]!Table4[#Data],1,0)</f>
        <v>#REF!</v>
      </c>
      <c r="AB1629" t="e">
        <f>VLOOKUP(assembly_staff_import[[#This Row],[Formatted and corrected Works for Group Text]],[3]!Table5[#Data],2,0)</f>
        <v>#REF!</v>
      </c>
      <c r="AC1629" t="str">
        <f>IF(TRIM(assembly_staff_import[[#This Row],[PUBLIC INFO ADDR_SOURCE_KEY]])="CAPITOL, ALBANY", "Legislative / Capitol Office", "District Office")</f>
        <v>District Office</v>
      </c>
      <c r="AD1629" t="s">
        <v>26143</v>
      </c>
      <c r="AE1629" t="s">
        <v>31205</v>
      </c>
      <c r="AF1629" t="str">
        <f t="shared" si="86"/>
        <v xml:space="preserve">B68 </v>
      </c>
      <c r="AG1629" t="s">
        <v>31206</v>
      </c>
      <c r="AH1629" t="s">
        <v>31212</v>
      </c>
      <c r="AI1629" t="s">
        <v>23600</v>
      </c>
      <c r="AJ1629" t="s">
        <v>31208</v>
      </c>
    </row>
    <row r="1630" spans="1:36" x14ac:dyDescent="0.2">
      <c r="A1630" t="str">
        <f>TRIM(PROPER((assembly_staff_import[[#This Row],[First MI Name via NAME_SOURCE_KEY TEXT]]&amp;" "&amp;assembly_staff_import[[#This Row],[Last Name via NAME_SOURCE_KEY TEXT]]&amp;" "&amp;assembly_staff_import[[#This Row],[Suffix via NAME_SOURCE_KEY]])))</f>
        <v>Joyce D Corker Nanci</v>
      </c>
      <c r="B1630" t="str">
        <f>TRIM(CONCATENATE(TRIM(assembly_staff_import[[#This Row],[Full Name]]), ", ", assembly_staff_import[[#This Row],[Title]]))</f>
        <v>Joyce D Corker Nanci, Chief Of Staff</v>
      </c>
      <c r="C1630" t="e">
        <f>assembly_staff_import[[#This Row],[Vlookup_groups]]</f>
        <v>#REF!</v>
      </c>
      <c r="D1630" t="str">
        <f>IF(assembly_staff_import[[#This Row],[Legislative Staff Type]]="Personal",assembly_staff_import[[#This Row],[Formatted Personal Staff Office]],"")</f>
        <v>Legislative / Capitol Office</v>
      </c>
      <c r="E1630" t="s">
        <v>65</v>
      </c>
      <c r="F1630" s="19" t="s">
        <v>10913</v>
      </c>
      <c r="G1630" t="s">
        <v>67</v>
      </c>
      <c r="H1630" t="str">
        <f>TRIM(PROPER((assembly_staff_import[[#This Row],[Last Name via NAME_SOURCE_KEY TEXT]]&amp;" "&amp;assembly_staff_import[[#This Row],[Suffix via NAME_SOURCE_KEY]])))</f>
        <v>Corker Nanci</v>
      </c>
      <c r="I1630" t="str">
        <f>PROPER(assembly_staff_import[[#This Row],[JOB TITLE_SOURCE_KEY]])</f>
        <v xml:space="preserve">Chief Of Staff                             </v>
      </c>
      <c r="J1630" t="s">
        <v>72</v>
      </c>
      <c r="K1630" t="e">
        <f>IF(assembly_staff_import[[#This Row],[Legislative Staff Type]]="Personal",assembly_staff_import[[#This Row],[Vlookup Reports To Person]], "")</f>
        <v>#REF!</v>
      </c>
      <c r="L1630" t="str">
        <f>PROPER(assembly_staff_import[[#This Row],[First MI Name via NAME_SOURCE_KEY TEXT]])</f>
        <v xml:space="preserve"> Joyce D</v>
      </c>
      <c r="M1630" t="s">
        <v>21012</v>
      </c>
      <c r="N1630" t="str">
        <f>LOWER(CONCATENATE(assembly_staff_import[[#This Row],[Last Name]],LEFT(assembly_staff_import[[#This Row],[First Name (no initial)]],1),"@nyassembly.gov"))</f>
        <v>corker nancij@nyassembly.gov</v>
      </c>
      <c r="O1630" t="s">
        <v>2462</v>
      </c>
      <c r="P1630" t="e">
        <f>VLOOKUP(assembly_staff_import[[#This Row],[Full Name]],[3]!PEOPLE_March_20[#Data],1,0)</f>
        <v>#REF!</v>
      </c>
      <c r="Q1630" t="e">
        <f>VLOOKUP(assembly_staff_import[[#This Row],[Full Name]],[3]!Table17[#Data],3,0)</f>
        <v>#REF!</v>
      </c>
      <c r="R1630" t="e">
        <f>VLOOKUP(assembly_staff_import[[#This Row],[Formatted Works for Group]],[3]!Table7[#Data],1,0)</f>
        <v>#REF!</v>
      </c>
      <c r="S1630" t="e">
        <f>IF(assembly_staff_import[[#This Row],[Legislative Staff Type]]="Personal", assembly_staff_import[[#This Row],[Vlookup Works for Group]], assembly_staff_import[[#This Row],[Formatted Works for Group calc]]&amp;", Central Staff Office, Assembly")</f>
        <v>#REF!</v>
      </c>
      <c r="T1630" s="20" t="str">
        <f>TRIM(assembly_staff_import[[#This Row],[NAME_SOURCE_KEY]])</f>
        <v>CORKER NANCI, JOYCE D</v>
      </c>
      <c r="U1630" t="s">
        <v>31213</v>
      </c>
      <c r="V1630" t="s">
        <v>31214</v>
      </c>
      <c r="W1630" t="s">
        <v>31215</v>
      </c>
      <c r="Y1630" t="str">
        <f>IF(assembly_staff_import[[#This Row],[Legislative Staff Type]]="Personal", PROPER(TRIM(assembly_staff_import[[#This Row],[Unit First MI via UNIT_SOURCE_KEY]])&amp;" "&amp;assembly_staff_import[[#This Row],[Unit Last via UNIT_SOURCE_KEY]]), PROPER(TRIM(assembly_staff_import[[#This Row],[UNIT NAME_SOURCE_KEY2]])))</f>
        <v>Vivian E. Cook</v>
      </c>
      <c r="Z1630" t="s">
        <v>31204</v>
      </c>
      <c r="AA1630" t="e">
        <f>VLOOKUP(assembly_staff_import[[#This Row],[Formatted and corrected Works for Group Text]],[3]!Table4[#Data],1,0)</f>
        <v>#REF!</v>
      </c>
      <c r="AB1630" t="e">
        <f>VLOOKUP(assembly_staff_import[[#This Row],[Formatted and corrected Works for Group Text]],[3]!Table5[#Data],2,0)</f>
        <v>#REF!</v>
      </c>
      <c r="AC1630" t="str">
        <f>IF(TRIM(assembly_staff_import[[#This Row],[PUBLIC INFO ADDR_SOURCE_KEY]])="CAPITOL, ALBANY", "Legislative / Capitol Office", "District Office")</f>
        <v>Legislative / Capitol Office</v>
      </c>
      <c r="AD1630" t="s">
        <v>26143</v>
      </c>
      <c r="AE1630" t="s">
        <v>31205</v>
      </c>
      <c r="AF1630" t="str">
        <f t="shared" si="86"/>
        <v xml:space="preserve">B68 </v>
      </c>
      <c r="AG1630" t="s">
        <v>31206</v>
      </c>
      <c r="AH1630" t="s">
        <v>31216</v>
      </c>
      <c r="AI1630" t="s">
        <v>23587</v>
      </c>
      <c r="AJ1630" t="s">
        <v>23493</v>
      </c>
    </row>
    <row r="1631" spans="1:36" x14ac:dyDescent="0.2">
      <c r="A1631" t="str">
        <f>TRIM(PROPER((assembly_staff_import[[#This Row],[First MI Name via NAME_SOURCE_KEY TEXT]]&amp;" "&amp;assembly_staff_import[[#This Row],[Last Name via NAME_SOURCE_KEY TEXT]]&amp;" "&amp;assembly_staff_import[[#This Row],[Suffix via NAME_SOURCE_KEY]])))</f>
        <v>Julie A Corker</v>
      </c>
      <c r="B1631" t="str">
        <f>TRIM(CONCATENATE(TRIM(assembly_staff_import[[#This Row],[Full Name]]), ", ", assembly_staff_import[[#This Row],[Title]]))</f>
        <v>Julie A Corker, Legis Aide</v>
      </c>
      <c r="C1631" t="e">
        <f>assembly_staff_import[[#This Row],[Vlookup_groups]]</f>
        <v>#REF!</v>
      </c>
      <c r="D1631" t="str">
        <f>IF(assembly_staff_import[[#This Row],[Legislative Staff Type]]="Personal",assembly_staff_import[[#This Row],[Formatted Personal Staff Office]],"")</f>
        <v>Legislative / Capitol Office</v>
      </c>
      <c r="E1631" t="s">
        <v>65</v>
      </c>
      <c r="F1631" s="19" t="s">
        <v>10913</v>
      </c>
      <c r="G1631" t="s">
        <v>67</v>
      </c>
      <c r="H1631" t="str">
        <f>TRIM(PROPER((assembly_staff_import[[#This Row],[Last Name via NAME_SOURCE_KEY TEXT]]&amp;" "&amp;assembly_staff_import[[#This Row],[Suffix via NAME_SOURCE_KEY]])))</f>
        <v>Corker</v>
      </c>
      <c r="I1631" t="str">
        <f>PROPER(assembly_staff_import[[#This Row],[JOB TITLE_SOURCE_KEY]])</f>
        <v xml:space="preserve">Legis Aide                                 </v>
      </c>
      <c r="J1631" t="s">
        <v>72</v>
      </c>
      <c r="K1631" t="e">
        <f>IF(assembly_staff_import[[#This Row],[Legislative Staff Type]]="Personal",assembly_staff_import[[#This Row],[Vlookup Reports To Person]], "")</f>
        <v>#REF!</v>
      </c>
      <c r="L1631" t="str">
        <f>PROPER(assembly_staff_import[[#This Row],[First MI Name via NAME_SOURCE_KEY TEXT]])</f>
        <v xml:space="preserve"> Julie A</v>
      </c>
      <c r="M1631" t="s">
        <v>22406</v>
      </c>
      <c r="N1631" t="str">
        <f>LOWER(CONCATENATE(assembly_staff_import[[#This Row],[Last Name]],LEFT(assembly_staff_import[[#This Row],[First Name (no initial)]],1),"@nyassembly.gov"))</f>
        <v>corkerj@nyassembly.gov</v>
      </c>
      <c r="O1631" t="s">
        <v>29942</v>
      </c>
      <c r="P1631" t="e">
        <f>VLOOKUP(assembly_staff_import[[#This Row],[Full Name]],[3]!PEOPLE_March_20[#Data],1,0)</f>
        <v>#REF!</v>
      </c>
      <c r="Q1631" t="e">
        <f>VLOOKUP(assembly_staff_import[[#This Row],[Full Name]],[3]!Table17[#Data],3,0)</f>
        <v>#REF!</v>
      </c>
      <c r="R1631" t="e">
        <f>VLOOKUP(assembly_staff_import[[#This Row],[Formatted Works for Group]],[3]!Table7[#Data],1,0)</f>
        <v>#REF!</v>
      </c>
      <c r="S1631" t="e">
        <f>IF(assembly_staff_import[[#This Row],[Legislative Staff Type]]="Personal", assembly_staff_import[[#This Row],[Vlookup Works for Group]], assembly_staff_import[[#This Row],[Formatted Works for Group calc]]&amp;", Central Staff Office, Assembly")</f>
        <v>#REF!</v>
      </c>
      <c r="T1631" s="20" t="str">
        <f>TRIM(assembly_staff_import[[#This Row],[NAME_SOURCE_KEY]])</f>
        <v>CORKER, JULIE A</v>
      </c>
      <c r="U1631" t="s">
        <v>31217</v>
      </c>
      <c r="V1631" t="s">
        <v>31218</v>
      </c>
      <c r="W1631" t="s">
        <v>29945</v>
      </c>
      <c r="Y1631" t="str">
        <f>IF(assembly_staff_import[[#This Row],[Legislative Staff Type]]="Personal", PROPER(TRIM(assembly_staff_import[[#This Row],[Unit First MI via UNIT_SOURCE_KEY]])&amp;" "&amp;assembly_staff_import[[#This Row],[Unit Last via UNIT_SOURCE_KEY]]), PROPER(TRIM(assembly_staff_import[[#This Row],[UNIT NAME_SOURCE_KEY2]])))</f>
        <v>Vivian E. Cook</v>
      </c>
      <c r="Z1631" t="s">
        <v>31204</v>
      </c>
      <c r="AA1631" t="e">
        <f>VLOOKUP(assembly_staff_import[[#This Row],[Formatted and corrected Works for Group Text]],[3]!Table4[#Data],1,0)</f>
        <v>#REF!</v>
      </c>
      <c r="AB1631" t="e">
        <f>VLOOKUP(assembly_staff_import[[#This Row],[Formatted and corrected Works for Group Text]],[3]!Table5[#Data],2,0)</f>
        <v>#REF!</v>
      </c>
      <c r="AC1631" t="str">
        <f>IF(TRIM(assembly_staff_import[[#This Row],[PUBLIC INFO ADDR_SOURCE_KEY]])="CAPITOL, ALBANY", "Legislative / Capitol Office", "District Office")</f>
        <v>Legislative / Capitol Office</v>
      </c>
      <c r="AD1631" t="s">
        <v>26143</v>
      </c>
      <c r="AE1631" t="s">
        <v>31205</v>
      </c>
      <c r="AF1631" t="str">
        <f t="shared" si="86"/>
        <v xml:space="preserve">B68 </v>
      </c>
      <c r="AG1631" t="s">
        <v>31206</v>
      </c>
      <c r="AH1631" t="s">
        <v>31219</v>
      </c>
      <c r="AI1631" t="s">
        <v>23600</v>
      </c>
      <c r="AJ1631" t="s">
        <v>23493</v>
      </c>
    </row>
    <row r="1632" spans="1:36" x14ac:dyDescent="0.2">
      <c r="A1632" t="str">
        <f>TRIM(PROPER((assembly_staff_import[[#This Row],[First MI Name via NAME_SOURCE_KEY TEXT]]&amp;" "&amp;assembly_staff_import[[#This Row],[Last Name via NAME_SOURCE_KEY TEXT]]&amp;" "&amp;assembly_staff_import[[#This Row],[Suffix via NAME_SOURCE_KEY]])))</f>
        <v>Michael L Corker</v>
      </c>
      <c r="B1632" t="str">
        <f>TRIM(CONCATENATE(TRIM(assembly_staff_import[[#This Row],[Full Name]]), ", ", assembly_staff_import[[#This Row],[Title]]))</f>
        <v>Michael L Corker, Legis Aide</v>
      </c>
      <c r="C1632" t="e">
        <f>assembly_staff_import[[#This Row],[Vlookup_groups]]</f>
        <v>#REF!</v>
      </c>
      <c r="D1632" t="str">
        <f>IF(assembly_staff_import[[#This Row],[Legislative Staff Type]]="Personal",assembly_staff_import[[#This Row],[Formatted Personal Staff Office]],"")</f>
        <v>Legislative / Capitol Office</v>
      </c>
      <c r="E1632" t="s">
        <v>65</v>
      </c>
      <c r="F1632" s="19" t="s">
        <v>10913</v>
      </c>
      <c r="G1632" t="s">
        <v>67</v>
      </c>
      <c r="H1632" t="str">
        <f>TRIM(PROPER((assembly_staff_import[[#This Row],[Last Name via NAME_SOURCE_KEY TEXT]]&amp;" "&amp;assembly_staff_import[[#This Row],[Suffix via NAME_SOURCE_KEY]])))</f>
        <v>Corker</v>
      </c>
      <c r="I1632" t="str">
        <f>PROPER(assembly_staff_import[[#This Row],[JOB TITLE_SOURCE_KEY]])</f>
        <v xml:space="preserve">Legis Aide                                 </v>
      </c>
      <c r="J1632" t="s">
        <v>72</v>
      </c>
      <c r="K1632" t="e">
        <f>IF(assembly_staff_import[[#This Row],[Legislative Staff Type]]="Personal",assembly_staff_import[[#This Row],[Vlookup Reports To Person]], "")</f>
        <v>#REF!</v>
      </c>
      <c r="L1632" t="str">
        <f>PROPER(assembly_staff_import[[#This Row],[First MI Name via NAME_SOURCE_KEY TEXT]])</f>
        <v xml:space="preserve"> Michael L</v>
      </c>
      <c r="M1632" t="s">
        <v>11994</v>
      </c>
      <c r="N1632" t="str">
        <f>LOWER(CONCATENATE(assembly_staff_import[[#This Row],[Last Name]],LEFT(assembly_staff_import[[#This Row],[First Name (no initial)]],1),"@nyassembly.gov"))</f>
        <v>corkerm@nyassembly.gov</v>
      </c>
      <c r="O1632" t="s">
        <v>3705</v>
      </c>
      <c r="P1632" t="e">
        <f>VLOOKUP(assembly_staff_import[[#This Row],[Full Name]],[3]!PEOPLE_March_20[#Data],1,0)</f>
        <v>#REF!</v>
      </c>
      <c r="Q1632" t="e">
        <f>VLOOKUP(assembly_staff_import[[#This Row],[Full Name]],[3]!Table17[#Data],3,0)</f>
        <v>#REF!</v>
      </c>
      <c r="R1632" t="e">
        <f>VLOOKUP(assembly_staff_import[[#This Row],[Formatted Works for Group]],[3]!Table7[#Data],1,0)</f>
        <v>#REF!</v>
      </c>
      <c r="S1632" t="e">
        <f>IF(assembly_staff_import[[#This Row],[Legislative Staff Type]]="Personal", assembly_staff_import[[#This Row],[Vlookup Works for Group]], assembly_staff_import[[#This Row],[Formatted Works for Group calc]]&amp;", Central Staff Office, Assembly")</f>
        <v>#REF!</v>
      </c>
      <c r="T1632" s="20" t="str">
        <f>TRIM(assembly_staff_import[[#This Row],[NAME_SOURCE_KEY]])</f>
        <v>CORKER, MICHAEL L</v>
      </c>
      <c r="U1632" t="s">
        <v>31220</v>
      </c>
      <c r="V1632" t="s">
        <v>31218</v>
      </c>
      <c r="W1632" t="s">
        <v>24258</v>
      </c>
      <c r="Y1632" t="str">
        <f>IF(assembly_staff_import[[#This Row],[Legislative Staff Type]]="Personal", PROPER(TRIM(assembly_staff_import[[#This Row],[Unit First MI via UNIT_SOURCE_KEY]])&amp;" "&amp;assembly_staff_import[[#This Row],[Unit Last via UNIT_SOURCE_KEY]]), PROPER(TRIM(assembly_staff_import[[#This Row],[UNIT NAME_SOURCE_KEY2]])))</f>
        <v>Vivian E. Cook</v>
      </c>
      <c r="Z1632" t="s">
        <v>31204</v>
      </c>
      <c r="AA1632" t="e">
        <f>VLOOKUP(assembly_staff_import[[#This Row],[Formatted and corrected Works for Group Text]],[3]!Table4[#Data],1,0)</f>
        <v>#REF!</v>
      </c>
      <c r="AB1632" t="e">
        <f>VLOOKUP(assembly_staff_import[[#This Row],[Formatted and corrected Works for Group Text]],[3]!Table5[#Data],2,0)</f>
        <v>#REF!</v>
      </c>
      <c r="AC1632" t="str">
        <f>IF(TRIM(assembly_staff_import[[#This Row],[PUBLIC INFO ADDR_SOURCE_KEY]])="CAPITOL, ALBANY", "Legislative / Capitol Office", "District Office")</f>
        <v>Legislative / Capitol Office</v>
      </c>
      <c r="AD1632" t="s">
        <v>26143</v>
      </c>
      <c r="AE1632" t="s">
        <v>31205</v>
      </c>
      <c r="AF1632" t="str">
        <f t="shared" si="86"/>
        <v xml:space="preserve">B68 </v>
      </c>
      <c r="AG1632" t="s">
        <v>31206</v>
      </c>
      <c r="AH1632" t="s">
        <v>31221</v>
      </c>
      <c r="AI1632" t="s">
        <v>23600</v>
      </c>
      <c r="AJ1632" t="s">
        <v>23493</v>
      </c>
    </row>
    <row r="1633" spans="1:36" x14ac:dyDescent="0.2">
      <c r="A1633" t="str">
        <f>TRIM(PROPER((assembly_staff_import[[#This Row],[First MI Name via NAME_SOURCE_KEY TEXT]]&amp;" "&amp;assembly_staff_import[[#This Row],[Last Name via NAME_SOURCE_KEY TEXT]]&amp;" "&amp;assembly_staff_import[[#This Row],[Suffix via NAME_SOURCE_KEY]])))</f>
        <v>Reginald D Chalmers</v>
      </c>
      <c r="B1633" t="str">
        <f>TRIM(CONCATENATE(TRIM(assembly_staff_import[[#This Row],[Full Name]]), ", ", assembly_staff_import[[#This Row],[Title]]))</f>
        <v>Reginald D Chalmers, Legis Aide</v>
      </c>
      <c r="C1633" t="e">
        <f>assembly_staff_import[[#This Row],[Vlookup_groups]]</f>
        <v>#REF!</v>
      </c>
      <c r="D1633" t="str">
        <f>IF(assembly_staff_import[[#This Row],[Legislative Staff Type]]="Personal",assembly_staff_import[[#This Row],[Formatted Personal Staff Office]],"")</f>
        <v>District Office</v>
      </c>
      <c r="E1633" t="s">
        <v>65</v>
      </c>
      <c r="F1633" s="19" t="s">
        <v>10913</v>
      </c>
      <c r="G1633" t="s">
        <v>67</v>
      </c>
      <c r="H1633" t="str">
        <f>TRIM(PROPER((assembly_staff_import[[#This Row],[Last Name via NAME_SOURCE_KEY TEXT]]&amp;" "&amp;assembly_staff_import[[#This Row],[Suffix via NAME_SOURCE_KEY]])))</f>
        <v>Chalmers</v>
      </c>
      <c r="I1633" t="str">
        <f>PROPER(assembly_staff_import[[#This Row],[JOB TITLE_SOURCE_KEY]])</f>
        <v xml:space="preserve">Legis Aide                                 </v>
      </c>
      <c r="J1633" t="s">
        <v>72</v>
      </c>
      <c r="K1633" t="e">
        <f>IF(assembly_staff_import[[#This Row],[Legislative Staff Type]]="Personal",assembly_staff_import[[#This Row],[Vlookup Reports To Person]], "")</f>
        <v>#REF!</v>
      </c>
      <c r="L1633" t="str">
        <f>PROPER(assembly_staff_import[[#This Row],[First MI Name via NAME_SOURCE_KEY TEXT]])</f>
        <v xml:space="preserve"> Reginald D</v>
      </c>
      <c r="M1633" t="s">
        <v>22427</v>
      </c>
      <c r="N1633" t="str">
        <f>LOWER(CONCATENATE(assembly_staff_import[[#This Row],[Last Name]],LEFT(assembly_staff_import[[#This Row],[First Name (no initial)]],1),"@nyassembly.gov"))</f>
        <v>chalmersr@nyassembly.gov</v>
      </c>
      <c r="O1633" t="s">
        <v>27109</v>
      </c>
      <c r="P1633" t="e">
        <f>VLOOKUP(assembly_staff_import[[#This Row],[Full Name]],[3]!PEOPLE_March_20[#Data],1,0)</f>
        <v>#REF!</v>
      </c>
      <c r="Q1633" t="e">
        <f>VLOOKUP(assembly_staff_import[[#This Row],[Full Name]],[3]!Table17[#Data],3,0)</f>
        <v>#REF!</v>
      </c>
      <c r="R1633" t="e">
        <f>VLOOKUP(assembly_staff_import[[#This Row],[Formatted Works for Group]],[3]!Table7[#Data],1,0)</f>
        <v>#REF!</v>
      </c>
      <c r="S1633" t="e">
        <f>IF(assembly_staff_import[[#This Row],[Legislative Staff Type]]="Personal", assembly_staff_import[[#This Row],[Vlookup Works for Group]], assembly_staff_import[[#This Row],[Formatted Works for Group calc]]&amp;", Central Staff Office, Assembly")</f>
        <v>#REF!</v>
      </c>
      <c r="T1633" s="20" t="str">
        <f>TRIM(assembly_staff_import[[#This Row],[NAME_SOURCE_KEY]])</f>
        <v>CHALMERS, REGINALD D</v>
      </c>
      <c r="U1633" t="s">
        <v>31222</v>
      </c>
      <c r="V1633" t="s">
        <v>31223</v>
      </c>
      <c r="W1633" t="s">
        <v>31224</v>
      </c>
      <c r="Y1633" t="str">
        <f>IF(assembly_staff_import[[#This Row],[Legislative Staff Type]]="Personal", PROPER(TRIM(assembly_staff_import[[#This Row],[Unit First MI via UNIT_SOURCE_KEY]])&amp;" "&amp;assembly_staff_import[[#This Row],[Unit Last via UNIT_SOURCE_KEY]]), PROPER(TRIM(assembly_staff_import[[#This Row],[UNIT NAME_SOURCE_KEY2]])))</f>
        <v>Vivian E. Cook</v>
      </c>
      <c r="Z1633" t="s">
        <v>31204</v>
      </c>
      <c r="AA1633" t="e">
        <f>VLOOKUP(assembly_staff_import[[#This Row],[Formatted and corrected Works for Group Text]],[3]!Table4[#Data],1,0)</f>
        <v>#REF!</v>
      </c>
      <c r="AB1633" t="e">
        <f>VLOOKUP(assembly_staff_import[[#This Row],[Formatted and corrected Works for Group Text]],[3]!Table5[#Data],2,0)</f>
        <v>#REF!</v>
      </c>
      <c r="AC1633" t="str">
        <f>IF(TRIM(assembly_staff_import[[#This Row],[PUBLIC INFO ADDR_SOURCE_KEY]])="CAPITOL, ALBANY", "Legislative / Capitol Office", "District Office")</f>
        <v>District Office</v>
      </c>
      <c r="AD1633" t="s">
        <v>26143</v>
      </c>
      <c r="AE1633" t="s">
        <v>31205</v>
      </c>
      <c r="AF1633" t="str">
        <f t="shared" si="86"/>
        <v xml:space="preserve">B68 </v>
      </c>
      <c r="AG1633" t="s">
        <v>31206</v>
      </c>
      <c r="AH1633" t="s">
        <v>31225</v>
      </c>
      <c r="AI1633" t="s">
        <v>23600</v>
      </c>
      <c r="AJ1633" t="s">
        <v>31208</v>
      </c>
    </row>
    <row r="1634" spans="1:36" x14ac:dyDescent="0.2">
      <c r="A1634" t="str">
        <f>TRIM(PROPER((assembly_staff_import[[#This Row],[First MI Name via NAME_SOURCE_KEY TEXT]]&amp;" "&amp;assembly_staff_import[[#This Row],[Last Name via NAME_SOURCE_KEY TEXT]]&amp;" "&amp;assembly_staff_import[[#This Row],[Suffix via NAME_SOURCE_KEY]])))</f>
        <v>Sharon M Crawford-Elliott</v>
      </c>
      <c r="B1634" t="str">
        <f>TRIM(CONCATENATE(TRIM(assembly_staff_import[[#This Row],[Full Name]]), ", ", assembly_staff_import[[#This Row],[Title]]))</f>
        <v>Sharon M Crawford-Elliott, Office Manager</v>
      </c>
      <c r="C1634" t="e">
        <f>assembly_staff_import[[#This Row],[Vlookup_groups]]</f>
        <v>#REF!</v>
      </c>
      <c r="D1634" t="str">
        <f>IF(assembly_staff_import[[#This Row],[Legislative Staff Type]]="Personal",assembly_staff_import[[#This Row],[Formatted Personal Staff Office]],"")</f>
        <v>District Office</v>
      </c>
      <c r="E1634" t="s">
        <v>65</v>
      </c>
      <c r="F1634" s="19" t="s">
        <v>10913</v>
      </c>
      <c r="G1634" t="s">
        <v>67</v>
      </c>
      <c r="H1634" t="str">
        <f>TRIM(PROPER((assembly_staff_import[[#This Row],[Last Name via NAME_SOURCE_KEY TEXT]]&amp;" "&amp;assembly_staff_import[[#This Row],[Suffix via NAME_SOURCE_KEY]])))</f>
        <v>Crawford-Elliott</v>
      </c>
      <c r="I1634" t="str">
        <f>PROPER(assembly_staff_import[[#This Row],[JOB TITLE_SOURCE_KEY]])</f>
        <v xml:space="preserve">Office Manager                             </v>
      </c>
      <c r="J1634" t="s">
        <v>72</v>
      </c>
      <c r="K1634" t="e">
        <f>IF(assembly_staff_import[[#This Row],[Legislative Staff Type]]="Personal",assembly_staff_import[[#This Row],[Vlookup Reports To Person]], "")</f>
        <v>#REF!</v>
      </c>
      <c r="L1634" t="str">
        <f>PROPER(assembly_staff_import[[#This Row],[First MI Name via NAME_SOURCE_KEY TEXT]])</f>
        <v xml:space="preserve"> Sharon M</v>
      </c>
      <c r="M1634" t="s">
        <v>20987</v>
      </c>
      <c r="N1634" t="str">
        <f>LOWER(CONCATENATE(assembly_staff_import[[#This Row],[Last Name]],LEFT(assembly_staff_import[[#This Row],[First Name (no initial)]],1),"@nyassembly.gov"))</f>
        <v>crawford-elliotts@nyassembly.gov</v>
      </c>
      <c r="O1634" t="s">
        <v>6293</v>
      </c>
      <c r="P1634" t="e">
        <f>VLOOKUP(assembly_staff_import[[#This Row],[Full Name]],[3]!PEOPLE_March_20[#Data],1,0)</f>
        <v>#REF!</v>
      </c>
      <c r="Q1634" t="e">
        <f>VLOOKUP(assembly_staff_import[[#This Row],[Full Name]],[3]!Table17[#Data],3,0)</f>
        <v>#REF!</v>
      </c>
      <c r="R1634" t="e">
        <f>VLOOKUP(assembly_staff_import[[#This Row],[Formatted Works for Group]],[3]!Table7[#Data],1,0)</f>
        <v>#REF!</v>
      </c>
      <c r="S1634" t="e">
        <f>IF(assembly_staff_import[[#This Row],[Legislative Staff Type]]="Personal", assembly_staff_import[[#This Row],[Vlookup Works for Group]], assembly_staff_import[[#This Row],[Formatted Works for Group calc]]&amp;", Central Staff Office, Assembly")</f>
        <v>#REF!</v>
      </c>
      <c r="T1634" s="20" t="str">
        <f>TRIM(assembly_staff_import[[#This Row],[NAME_SOURCE_KEY]])</f>
        <v>CRAWFORD-ELLIOTT, SHARON M</v>
      </c>
      <c r="U1634" t="s">
        <v>31226</v>
      </c>
      <c r="V1634" t="s">
        <v>31227</v>
      </c>
      <c r="W1634" t="s">
        <v>23526</v>
      </c>
      <c r="Y1634" t="str">
        <f>IF(assembly_staff_import[[#This Row],[Legislative Staff Type]]="Personal", PROPER(TRIM(assembly_staff_import[[#This Row],[Unit First MI via UNIT_SOURCE_KEY]])&amp;" "&amp;assembly_staff_import[[#This Row],[Unit Last via UNIT_SOURCE_KEY]]), PROPER(TRIM(assembly_staff_import[[#This Row],[UNIT NAME_SOURCE_KEY2]])))</f>
        <v>Vivian E. Cook</v>
      </c>
      <c r="Z1634" t="s">
        <v>31204</v>
      </c>
      <c r="AA1634" t="e">
        <f>VLOOKUP(assembly_staff_import[[#This Row],[Formatted and corrected Works for Group Text]],[3]!Table4[#Data],1,0)</f>
        <v>#REF!</v>
      </c>
      <c r="AB1634" t="e">
        <f>VLOOKUP(assembly_staff_import[[#This Row],[Formatted and corrected Works for Group Text]],[3]!Table5[#Data],2,0)</f>
        <v>#REF!</v>
      </c>
      <c r="AC1634" t="str">
        <f>IF(TRIM(assembly_staff_import[[#This Row],[PUBLIC INFO ADDR_SOURCE_KEY]])="CAPITOL, ALBANY", "Legislative / Capitol Office", "District Office")</f>
        <v>District Office</v>
      </c>
      <c r="AD1634" t="s">
        <v>26143</v>
      </c>
      <c r="AE1634" t="s">
        <v>31205</v>
      </c>
      <c r="AF1634" t="str">
        <f t="shared" si="86"/>
        <v xml:space="preserve">B68 </v>
      </c>
      <c r="AG1634" t="s">
        <v>31206</v>
      </c>
      <c r="AH1634" t="s">
        <v>31228</v>
      </c>
      <c r="AI1634" t="s">
        <v>24369</v>
      </c>
      <c r="AJ1634" t="s">
        <v>31208</v>
      </c>
    </row>
    <row r="1635" spans="1:36" x14ac:dyDescent="0.2">
      <c r="A1635" t="str">
        <f>TRIM(PROPER((assembly_staff_import[[#This Row],[First MI Name via NAME_SOURCE_KEY TEXT]]&amp;" "&amp;assembly_staff_import[[#This Row],[Last Name via NAME_SOURCE_KEY TEXT]]&amp;" "&amp;assembly_staff_import[[#This Row],[Suffix via NAME_SOURCE_KEY]])))</f>
        <v>Gigi R Davis-Elliott</v>
      </c>
      <c r="B1635" t="str">
        <f>TRIM(CONCATENATE(TRIM(assembly_staff_import[[#This Row],[Full Name]]), ", ", assembly_staff_import[[#This Row],[Title]]))</f>
        <v>Gigi R Davis-Elliott, Chief Of Staff</v>
      </c>
      <c r="C1635" t="e">
        <f>assembly_staff_import[[#This Row],[Vlookup_groups]]</f>
        <v>#REF!</v>
      </c>
      <c r="D1635" t="str">
        <f>IF(assembly_staff_import[[#This Row],[Legislative Staff Type]]="Personal",assembly_staff_import[[#This Row],[Formatted Personal Staff Office]],"")</f>
        <v>District Office</v>
      </c>
      <c r="E1635" t="s">
        <v>65</v>
      </c>
      <c r="F1635" s="19" t="s">
        <v>10913</v>
      </c>
      <c r="G1635" t="s">
        <v>67</v>
      </c>
      <c r="H1635" t="str">
        <f>TRIM(PROPER((assembly_staff_import[[#This Row],[Last Name via NAME_SOURCE_KEY TEXT]]&amp;" "&amp;assembly_staff_import[[#This Row],[Suffix via NAME_SOURCE_KEY]])))</f>
        <v>Davis-Elliott</v>
      </c>
      <c r="I1635" t="str">
        <f>PROPER(assembly_staff_import[[#This Row],[JOB TITLE_SOURCE_KEY]])</f>
        <v xml:space="preserve">Chief Of Staff                             </v>
      </c>
      <c r="J1635" t="s">
        <v>72</v>
      </c>
      <c r="K1635" t="e">
        <f>IF(assembly_staff_import[[#This Row],[Legislative Staff Type]]="Personal",assembly_staff_import[[#This Row],[Vlookup Reports To Person]], "")</f>
        <v>#REF!</v>
      </c>
      <c r="L1635" t="str">
        <f>PROPER(assembly_staff_import[[#This Row],[First MI Name via NAME_SOURCE_KEY TEXT]])</f>
        <v xml:space="preserve"> Gigi R</v>
      </c>
      <c r="M1635" t="s">
        <v>19487</v>
      </c>
      <c r="N1635" t="str">
        <f>LOWER(CONCATENATE(assembly_staff_import[[#This Row],[Last Name]],LEFT(assembly_staff_import[[#This Row],[First Name (no initial)]],1),"@nyassembly.gov"))</f>
        <v>davis-elliottg@nyassembly.gov</v>
      </c>
      <c r="O1635" t="s">
        <v>31229</v>
      </c>
      <c r="P1635" t="e">
        <f>VLOOKUP(assembly_staff_import[[#This Row],[Full Name]],[3]!PEOPLE_March_20[#Data],1,0)</f>
        <v>#REF!</v>
      </c>
      <c r="Q1635" t="e">
        <f>VLOOKUP(assembly_staff_import[[#This Row],[Full Name]],[3]!Table17[#Data],3,0)</f>
        <v>#REF!</v>
      </c>
      <c r="R1635" t="e">
        <f>VLOOKUP(assembly_staff_import[[#This Row],[Formatted Works for Group]],[3]!Table7[#Data],1,0)</f>
        <v>#REF!</v>
      </c>
      <c r="S1635" t="e">
        <f>IF(assembly_staff_import[[#This Row],[Legislative Staff Type]]="Personal", assembly_staff_import[[#This Row],[Vlookup Works for Group]], assembly_staff_import[[#This Row],[Formatted Works for Group calc]]&amp;", Central Staff Office, Assembly")</f>
        <v>#REF!</v>
      </c>
      <c r="T1635" s="20" t="str">
        <f>TRIM(assembly_staff_import[[#This Row],[NAME_SOURCE_KEY]])</f>
        <v>DAVIS-ELLIOTT, GIGI R</v>
      </c>
      <c r="U1635" t="s">
        <v>31230</v>
      </c>
      <c r="V1635" t="s">
        <v>31231</v>
      </c>
      <c r="W1635" t="s">
        <v>31232</v>
      </c>
      <c r="Y1635" t="str">
        <f>IF(assembly_staff_import[[#This Row],[Legislative Staff Type]]="Personal", PROPER(TRIM(assembly_staff_import[[#This Row],[Unit First MI via UNIT_SOURCE_KEY]])&amp;" "&amp;assembly_staff_import[[#This Row],[Unit Last via UNIT_SOURCE_KEY]]), PROPER(TRIM(assembly_staff_import[[#This Row],[UNIT NAME_SOURCE_KEY2]])))</f>
        <v>Walter T. Mosley</v>
      </c>
      <c r="Z1635" t="s">
        <v>31233</v>
      </c>
      <c r="AA1635" t="e">
        <f>VLOOKUP(assembly_staff_import[[#This Row],[Formatted and corrected Works for Group Text]],[3]!Table4[#Data],1,0)</f>
        <v>#REF!</v>
      </c>
      <c r="AB1635" t="e">
        <f>VLOOKUP(assembly_staff_import[[#This Row],[Formatted and corrected Works for Group Text]],[3]!Table5[#Data],2,0)</f>
        <v>#REF!</v>
      </c>
      <c r="AC1635" t="str">
        <f>IF(TRIM(assembly_staff_import[[#This Row],[PUBLIC INFO ADDR_SOURCE_KEY]])="CAPITOL, ALBANY", "Legislative / Capitol Office", "District Office")</f>
        <v>District Office</v>
      </c>
      <c r="AD1635" t="s">
        <v>25502</v>
      </c>
      <c r="AE1635" t="s">
        <v>31234</v>
      </c>
      <c r="AF1635" t="str">
        <f>"A41 "</f>
        <v xml:space="preserve">A41 </v>
      </c>
      <c r="AG1635" t="s">
        <v>31235</v>
      </c>
      <c r="AH1635" t="s">
        <v>31236</v>
      </c>
      <c r="AI1635" t="s">
        <v>23587</v>
      </c>
      <c r="AJ1635" t="s">
        <v>31237</v>
      </c>
    </row>
    <row r="1636" spans="1:36" x14ac:dyDescent="0.2">
      <c r="A1636" t="str">
        <f>TRIM(PROPER((assembly_staff_import[[#This Row],[First MI Name via NAME_SOURCE_KEY TEXT]]&amp;" "&amp;assembly_staff_import[[#This Row],[Last Name via NAME_SOURCE_KEY TEXT]]&amp;" "&amp;assembly_staff_import[[#This Row],[Suffix via NAME_SOURCE_KEY]])))</f>
        <v>Joseph A Yanis</v>
      </c>
      <c r="B1636" t="str">
        <f>TRIM(CONCATENATE(TRIM(assembly_staff_import[[#This Row],[Full Name]]), ", ", assembly_staff_import[[#This Row],[Title]]))</f>
        <v>Joseph A Yanis, Econ Devel Specialist</v>
      </c>
      <c r="C1636" t="e">
        <f>assembly_staff_import[[#This Row],[Vlookup_groups]]</f>
        <v>#REF!</v>
      </c>
      <c r="D1636" t="str">
        <f>IF(assembly_staff_import[[#This Row],[Legislative Staff Type]]="Personal",assembly_staff_import[[#This Row],[Formatted Personal Staff Office]],"")</f>
        <v>District Office</v>
      </c>
      <c r="E1636" t="s">
        <v>65</v>
      </c>
      <c r="F1636" s="19" t="s">
        <v>10913</v>
      </c>
      <c r="G1636" t="s">
        <v>67</v>
      </c>
      <c r="H1636" t="str">
        <f>TRIM(PROPER((assembly_staff_import[[#This Row],[Last Name via NAME_SOURCE_KEY TEXT]]&amp;" "&amp;assembly_staff_import[[#This Row],[Suffix via NAME_SOURCE_KEY]])))</f>
        <v>Yanis</v>
      </c>
      <c r="I1636" t="str">
        <f>PROPER(assembly_staff_import[[#This Row],[JOB TITLE_SOURCE_KEY]])</f>
        <v xml:space="preserve">Econ Devel Specialist                      </v>
      </c>
      <c r="J1636" t="s">
        <v>72</v>
      </c>
      <c r="K1636" t="e">
        <f>IF(assembly_staff_import[[#This Row],[Legislative Staff Type]]="Personal",assembly_staff_import[[#This Row],[Vlookup Reports To Person]], "")</f>
        <v>#REF!</v>
      </c>
      <c r="L1636" t="str">
        <f>PROPER(assembly_staff_import[[#This Row],[First MI Name via NAME_SOURCE_KEY TEXT]])</f>
        <v xml:space="preserve"> Joseph A</v>
      </c>
      <c r="M1636" t="s">
        <v>19458</v>
      </c>
      <c r="N1636" t="str">
        <f>LOWER(CONCATENATE(assembly_staff_import[[#This Row],[Last Name]],LEFT(assembly_staff_import[[#This Row],[First Name (no initial)]],1),"@nyassembly.gov"))</f>
        <v>yanisj@nyassembly.gov</v>
      </c>
      <c r="O1636" t="s">
        <v>2640</v>
      </c>
      <c r="P1636" t="e">
        <f>VLOOKUP(assembly_staff_import[[#This Row],[Full Name]],[3]!PEOPLE_March_20[#Data],1,0)</f>
        <v>#REF!</v>
      </c>
      <c r="Q1636" t="e">
        <f>VLOOKUP(assembly_staff_import[[#This Row],[Full Name]],[3]!Table17[#Data],3,0)</f>
        <v>#REF!</v>
      </c>
      <c r="R1636" t="e">
        <f>VLOOKUP(assembly_staff_import[[#This Row],[Formatted Works for Group]],[3]!Table7[#Data],1,0)</f>
        <v>#REF!</v>
      </c>
      <c r="S1636" t="e">
        <f>IF(assembly_staff_import[[#This Row],[Legislative Staff Type]]="Personal", assembly_staff_import[[#This Row],[Vlookup Works for Group]], assembly_staff_import[[#This Row],[Formatted Works for Group calc]]&amp;", Central Staff Office, Assembly")</f>
        <v>#REF!</v>
      </c>
      <c r="T1636" s="20" t="str">
        <f>TRIM(assembly_staff_import[[#This Row],[NAME_SOURCE_KEY]])</f>
        <v>YANIS, JOSEPH A</v>
      </c>
      <c r="U1636" t="s">
        <v>31238</v>
      </c>
      <c r="V1636" t="s">
        <v>31239</v>
      </c>
      <c r="W1636" t="s">
        <v>31240</v>
      </c>
      <c r="Y1636" t="str">
        <f>IF(assembly_staff_import[[#This Row],[Legislative Staff Type]]="Personal", PROPER(TRIM(assembly_staff_import[[#This Row],[Unit First MI via UNIT_SOURCE_KEY]])&amp;" "&amp;assembly_staff_import[[#This Row],[Unit Last via UNIT_SOURCE_KEY]]), PROPER(TRIM(assembly_staff_import[[#This Row],[UNIT NAME_SOURCE_KEY2]])))</f>
        <v>Walter T. Mosley</v>
      </c>
      <c r="Z1636" t="s">
        <v>31233</v>
      </c>
      <c r="AA1636" t="e">
        <f>VLOOKUP(assembly_staff_import[[#This Row],[Formatted and corrected Works for Group Text]],[3]!Table4[#Data],1,0)</f>
        <v>#REF!</v>
      </c>
      <c r="AB1636" t="e">
        <f>VLOOKUP(assembly_staff_import[[#This Row],[Formatted and corrected Works for Group Text]],[3]!Table5[#Data],2,0)</f>
        <v>#REF!</v>
      </c>
      <c r="AC1636" t="str">
        <f>IF(TRIM(assembly_staff_import[[#This Row],[PUBLIC INFO ADDR_SOURCE_KEY]])="CAPITOL, ALBANY", "Legislative / Capitol Office", "District Office")</f>
        <v>District Office</v>
      </c>
      <c r="AD1636" t="s">
        <v>25502</v>
      </c>
      <c r="AE1636" t="s">
        <v>31234</v>
      </c>
      <c r="AF1636" t="str">
        <f>"A41 "</f>
        <v xml:space="preserve">A41 </v>
      </c>
      <c r="AG1636" t="s">
        <v>31235</v>
      </c>
      <c r="AH1636" t="s">
        <v>31241</v>
      </c>
      <c r="AI1636" t="s">
        <v>31242</v>
      </c>
      <c r="AJ1636" t="s">
        <v>31237</v>
      </c>
    </row>
    <row r="1637" spans="1:36" x14ac:dyDescent="0.2">
      <c r="A1637" t="str">
        <f>TRIM(PROPER((assembly_staff_import[[#This Row],[First MI Name via NAME_SOURCE_KEY TEXT]]&amp;" "&amp;assembly_staff_import[[#This Row],[Last Name via NAME_SOURCE_KEY TEXT]]&amp;" "&amp;assembly_staff_import[[#This Row],[Suffix via NAME_SOURCE_KEY]])))</f>
        <v>Joshua A Board</v>
      </c>
      <c r="B1637" t="str">
        <f>TRIM(CONCATENATE(TRIM(assembly_staff_import[[#This Row],[Full Name]]), ", ", assembly_staff_import[[#This Row],[Title]]))</f>
        <v>Joshua A Board, Community Liaison</v>
      </c>
      <c r="C1637" t="e">
        <f>assembly_staff_import[[#This Row],[Vlookup_groups]]</f>
        <v>#REF!</v>
      </c>
      <c r="D1637" t="str">
        <f>IF(assembly_staff_import[[#This Row],[Legislative Staff Type]]="Personal",assembly_staff_import[[#This Row],[Formatted Personal Staff Office]],"")</f>
        <v>District Office</v>
      </c>
      <c r="E1637" t="s">
        <v>65</v>
      </c>
      <c r="F1637" s="19" t="s">
        <v>10913</v>
      </c>
      <c r="G1637" t="s">
        <v>67</v>
      </c>
      <c r="H1637" t="str">
        <f>TRIM(PROPER((assembly_staff_import[[#This Row],[Last Name via NAME_SOURCE_KEY TEXT]]&amp;" "&amp;assembly_staff_import[[#This Row],[Suffix via NAME_SOURCE_KEY]])))</f>
        <v>Board</v>
      </c>
      <c r="I1637" t="str">
        <f>PROPER(assembly_staff_import[[#This Row],[JOB TITLE_SOURCE_KEY]])</f>
        <v xml:space="preserve">Community Liaison                          </v>
      </c>
      <c r="J1637" t="s">
        <v>72</v>
      </c>
      <c r="K1637" t="e">
        <f>IF(assembly_staff_import[[#This Row],[Legislative Staff Type]]="Personal",assembly_staff_import[[#This Row],[Vlookup Reports To Person]], "")</f>
        <v>#REF!</v>
      </c>
      <c r="L1637" t="str">
        <f>PROPER(assembly_staff_import[[#This Row],[First MI Name via NAME_SOURCE_KEY TEXT]])</f>
        <v xml:space="preserve"> Joshua A</v>
      </c>
      <c r="M1637" t="s">
        <v>12739</v>
      </c>
      <c r="N1637" t="str">
        <f>LOWER(CONCATENATE(assembly_staff_import[[#This Row],[Last Name]],LEFT(assembly_staff_import[[#This Row],[First Name (no initial)]],1),"@nyassembly.gov"))</f>
        <v>boardj@nyassembly.gov</v>
      </c>
      <c r="O1637" t="s">
        <v>24175</v>
      </c>
      <c r="P1637" t="e">
        <f>VLOOKUP(assembly_staff_import[[#This Row],[Full Name]],[3]!PEOPLE_March_20[#Data],1,0)</f>
        <v>#REF!</v>
      </c>
      <c r="Q1637" t="e">
        <f>VLOOKUP(assembly_staff_import[[#This Row],[Full Name]],[3]!Table17[#Data],3,0)</f>
        <v>#REF!</v>
      </c>
      <c r="R1637" t="e">
        <f>VLOOKUP(assembly_staff_import[[#This Row],[Formatted Works for Group]],[3]!Table7[#Data],1,0)</f>
        <v>#REF!</v>
      </c>
      <c r="S1637" t="e">
        <f>IF(assembly_staff_import[[#This Row],[Legislative Staff Type]]="Personal", assembly_staff_import[[#This Row],[Vlookup Works for Group]], assembly_staff_import[[#This Row],[Formatted Works for Group calc]]&amp;", Central Staff Office, Assembly")</f>
        <v>#REF!</v>
      </c>
      <c r="T1637" s="20" t="str">
        <f>TRIM(assembly_staff_import[[#This Row],[NAME_SOURCE_KEY]])</f>
        <v>BOARD, JOSHUA A</v>
      </c>
      <c r="U1637" t="s">
        <v>31243</v>
      </c>
      <c r="V1637" t="s">
        <v>31244</v>
      </c>
      <c r="W1637" t="s">
        <v>31245</v>
      </c>
      <c r="Y1637" t="str">
        <f>IF(assembly_staff_import[[#This Row],[Legislative Staff Type]]="Personal", PROPER(TRIM(assembly_staff_import[[#This Row],[Unit First MI via UNIT_SOURCE_KEY]])&amp;" "&amp;assembly_staff_import[[#This Row],[Unit Last via UNIT_SOURCE_KEY]]), PROPER(TRIM(assembly_staff_import[[#This Row],[UNIT NAME_SOURCE_KEY2]])))</f>
        <v>Walter T. Mosley</v>
      </c>
      <c r="Z1637" t="s">
        <v>31233</v>
      </c>
      <c r="AA1637" t="e">
        <f>VLOOKUP(assembly_staff_import[[#This Row],[Formatted and corrected Works for Group Text]],[3]!Table4[#Data],1,0)</f>
        <v>#REF!</v>
      </c>
      <c r="AB1637" t="e">
        <f>VLOOKUP(assembly_staff_import[[#This Row],[Formatted and corrected Works for Group Text]],[3]!Table5[#Data],2,0)</f>
        <v>#REF!</v>
      </c>
      <c r="AC1637" t="str">
        <f>IF(TRIM(assembly_staff_import[[#This Row],[PUBLIC INFO ADDR_SOURCE_KEY]])="CAPITOL, ALBANY", "Legislative / Capitol Office", "District Office")</f>
        <v>District Office</v>
      </c>
      <c r="AD1637" t="s">
        <v>25502</v>
      </c>
      <c r="AE1637" t="s">
        <v>31234</v>
      </c>
      <c r="AF1637" t="str">
        <f>"A41 "</f>
        <v xml:space="preserve">A41 </v>
      </c>
      <c r="AG1637" t="s">
        <v>31235</v>
      </c>
      <c r="AH1637" t="s">
        <v>31246</v>
      </c>
      <c r="AI1637" t="s">
        <v>23692</v>
      </c>
      <c r="AJ1637" t="s">
        <v>31237</v>
      </c>
    </row>
    <row r="1638" spans="1:36" x14ac:dyDescent="0.2">
      <c r="A1638" t="str">
        <f>TRIM(PROPER((assembly_staff_import[[#This Row],[First MI Name via NAME_SOURCE_KEY TEXT]]&amp;" "&amp;assembly_staff_import[[#This Row],[Last Name via NAME_SOURCE_KEY TEXT]]&amp;" "&amp;assembly_staff_import[[#This Row],[Suffix via NAME_SOURCE_KEY]])))</f>
        <v>Brittney F Jerred</v>
      </c>
      <c r="B1638" t="str">
        <f>TRIM(CONCATENATE(TRIM(assembly_staff_import[[#This Row],[Full Name]]), ", ", assembly_staff_import[[#This Row],[Title]]))</f>
        <v>Brittney F Jerred, Media Spec</v>
      </c>
      <c r="C1638" t="e">
        <f>assembly_staff_import[[#This Row],[Vlookup_groups]]</f>
        <v>#REF!</v>
      </c>
      <c r="D1638" t="str">
        <f>IF(assembly_staff_import[[#This Row],[Legislative Staff Type]]="Personal",assembly_staff_import[[#This Row],[Formatted Personal Staff Office]],"")</f>
        <v>District Office</v>
      </c>
      <c r="E1638" t="s">
        <v>65</v>
      </c>
      <c r="F1638" s="19" t="s">
        <v>10913</v>
      </c>
      <c r="G1638" t="s">
        <v>67</v>
      </c>
      <c r="H1638" t="str">
        <f>TRIM(PROPER((assembly_staff_import[[#This Row],[Last Name via NAME_SOURCE_KEY TEXT]]&amp;" "&amp;assembly_staff_import[[#This Row],[Suffix via NAME_SOURCE_KEY]])))</f>
        <v>Jerred</v>
      </c>
      <c r="I1638" t="str">
        <f>PROPER(assembly_staff_import[[#This Row],[JOB TITLE_SOURCE_KEY]])</f>
        <v xml:space="preserve">Media Spec                                 </v>
      </c>
      <c r="J1638" t="s">
        <v>72</v>
      </c>
      <c r="K1638" t="e">
        <f>IF(assembly_staff_import[[#This Row],[Legislative Staff Type]]="Personal",assembly_staff_import[[#This Row],[Vlookup Reports To Person]], "")</f>
        <v>#REF!</v>
      </c>
      <c r="L1638" t="str">
        <f>PROPER(assembly_staff_import[[#This Row],[First MI Name via NAME_SOURCE_KEY TEXT]])</f>
        <v xml:space="preserve"> Brittney F</v>
      </c>
      <c r="M1638" t="s">
        <v>21486</v>
      </c>
      <c r="N1638" t="str">
        <f>LOWER(CONCATENATE(assembly_staff_import[[#This Row],[Last Name]],LEFT(assembly_staff_import[[#This Row],[First Name (no initial)]],1),"@nyassembly.gov"))</f>
        <v>jerredb@nyassembly.gov</v>
      </c>
      <c r="O1638" t="s">
        <v>31247</v>
      </c>
      <c r="P1638" t="e">
        <f>VLOOKUP(assembly_staff_import[[#This Row],[Full Name]],[3]!PEOPLE_March_20[#Data],1,0)</f>
        <v>#REF!</v>
      </c>
      <c r="Q1638" t="e">
        <f>VLOOKUP(assembly_staff_import[[#This Row],[Full Name]],[3]!Table17[#Data],3,0)</f>
        <v>#REF!</v>
      </c>
      <c r="R1638" t="e">
        <f>VLOOKUP(assembly_staff_import[[#This Row],[Formatted Works for Group]],[3]!Table7[#Data],1,0)</f>
        <v>#REF!</v>
      </c>
      <c r="S1638" t="e">
        <f>IF(assembly_staff_import[[#This Row],[Legislative Staff Type]]="Personal", assembly_staff_import[[#This Row],[Vlookup Works for Group]], assembly_staff_import[[#This Row],[Formatted Works for Group calc]]&amp;", Central Staff Office, Assembly")</f>
        <v>#REF!</v>
      </c>
      <c r="T1638" s="20" t="str">
        <f>TRIM(assembly_staff_import[[#This Row],[NAME_SOURCE_KEY]])</f>
        <v>JERRED, BRITTNEY F</v>
      </c>
      <c r="U1638" t="s">
        <v>31248</v>
      </c>
      <c r="V1638" t="s">
        <v>31249</v>
      </c>
      <c r="W1638" t="s">
        <v>31250</v>
      </c>
      <c r="Y1638" t="str">
        <f>IF(assembly_staff_import[[#This Row],[Legislative Staff Type]]="Personal", PROPER(TRIM(assembly_staff_import[[#This Row],[Unit First MI via UNIT_SOURCE_KEY]])&amp;" "&amp;assembly_staff_import[[#This Row],[Unit Last via UNIT_SOURCE_KEY]]), PROPER(TRIM(assembly_staff_import[[#This Row],[UNIT NAME_SOURCE_KEY2]])))</f>
        <v>William A. Barclay</v>
      </c>
      <c r="Z1638" t="s">
        <v>31251</v>
      </c>
      <c r="AA1638" t="e">
        <f>VLOOKUP(assembly_staff_import[[#This Row],[Formatted and corrected Works for Group Text]],[3]!Table4[#Data],1,0)</f>
        <v>#REF!</v>
      </c>
      <c r="AB1638" t="e">
        <f>VLOOKUP(assembly_staff_import[[#This Row],[Formatted and corrected Works for Group Text]],[3]!Table5[#Data],2,0)</f>
        <v>#REF!</v>
      </c>
      <c r="AC1638" t="str">
        <f>IF(TRIM(assembly_staff_import[[#This Row],[PUBLIC INFO ADDR_SOURCE_KEY]])="CAPITOL, ALBANY", "Legislative / Capitol Office", "District Office")</f>
        <v>District Office</v>
      </c>
      <c r="AD1638" t="s">
        <v>31252</v>
      </c>
      <c r="AE1638" t="s">
        <v>31253</v>
      </c>
      <c r="AF1638" t="str">
        <f>"P87 "</f>
        <v xml:space="preserve">P87 </v>
      </c>
      <c r="AG1638" t="s">
        <v>31254</v>
      </c>
      <c r="AH1638" t="s">
        <v>31255</v>
      </c>
      <c r="AI1638" t="s">
        <v>24982</v>
      </c>
      <c r="AJ1638" t="s">
        <v>28370</v>
      </c>
    </row>
    <row r="1639" spans="1:36" x14ac:dyDescent="0.2">
      <c r="A1639" t="str">
        <f>TRIM(PROPER((assembly_staff_import[[#This Row],[First MI Name via NAME_SOURCE_KEY TEXT]]&amp;" "&amp;assembly_staff_import[[#This Row],[Last Name via NAME_SOURCE_KEY TEXT]]&amp;" "&amp;assembly_staff_import[[#This Row],[Suffix via NAME_SOURCE_KEY]])))</f>
        <v>Jennifer L Cook</v>
      </c>
      <c r="B1639" t="str">
        <f>TRIM(CONCATENATE(TRIM(assembly_staff_import[[#This Row],[Full Name]]), ", ", assembly_staff_import[[#This Row],[Title]]))</f>
        <v>Jennifer L Cook, Chief Of Staff</v>
      </c>
      <c r="C1639" t="e">
        <f>assembly_staff_import[[#This Row],[Vlookup_groups]]</f>
        <v>#REF!</v>
      </c>
      <c r="D1639" t="str">
        <f>IF(assembly_staff_import[[#This Row],[Legislative Staff Type]]="Personal",assembly_staff_import[[#This Row],[Formatted Personal Staff Office]],"")</f>
        <v>District Office</v>
      </c>
      <c r="E1639" t="s">
        <v>65</v>
      </c>
      <c r="F1639" s="19" t="s">
        <v>10913</v>
      </c>
      <c r="G1639" t="s">
        <v>67</v>
      </c>
      <c r="H1639" t="str">
        <f>TRIM(PROPER((assembly_staff_import[[#This Row],[Last Name via NAME_SOURCE_KEY TEXT]]&amp;" "&amp;assembly_staff_import[[#This Row],[Suffix via NAME_SOURCE_KEY]])))</f>
        <v>Cook</v>
      </c>
      <c r="I1639" t="str">
        <f>PROPER(assembly_staff_import[[#This Row],[JOB TITLE_SOURCE_KEY]])</f>
        <v xml:space="preserve">Chief Of Staff                             </v>
      </c>
      <c r="J1639" t="s">
        <v>72</v>
      </c>
      <c r="K1639" t="e">
        <f>IF(assembly_staff_import[[#This Row],[Legislative Staff Type]]="Personal",assembly_staff_import[[#This Row],[Vlookup Reports To Person]], "")</f>
        <v>#REF!</v>
      </c>
      <c r="L1639" t="str">
        <f>PROPER(assembly_staff_import[[#This Row],[First MI Name via NAME_SOURCE_KEY TEXT]])</f>
        <v xml:space="preserve"> Jennifer L</v>
      </c>
      <c r="M1639" t="s">
        <v>14988</v>
      </c>
      <c r="N1639" t="str">
        <f>LOWER(CONCATENATE(assembly_staff_import[[#This Row],[Last Name]],LEFT(assembly_staff_import[[#This Row],[First Name (no initial)]],1),"@nyassembly.gov"))</f>
        <v>cookj@nyassembly.gov</v>
      </c>
      <c r="O1639" t="s">
        <v>6116</v>
      </c>
      <c r="P1639" t="e">
        <f>VLOOKUP(assembly_staff_import[[#This Row],[Full Name]],[3]!PEOPLE_March_20[#Data],1,0)</f>
        <v>#REF!</v>
      </c>
      <c r="Q1639" t="e">
        <f>VLOOKUP(assembly_staff_import[[#This Row],[Full Name]],[3]!Table17[#Data],3,0)</f>
        <v>#REF!</v>
      </c>
      <c r="R1639" t="e">
        <f>VLOOKUP(assembly_staff_import[[#This Row],[Formatted Works for Group]],[3]!Table7[#Data],1,0)</f>
        <v>#REF!</v>
      </c>
      <c r="S1639" t="e">
        <f>IF(assembly_staff_import[[#This Row],[Legislative Staff Type]]="Personal", assembly_staff_import[[#This Row],[Vlookup Works for Group]], assembly_staff_import[[#This Row],[Formatted Works for Group calc]]&amp;", Central Staff Office, Assembly")</f>
        <v>#REF!</v>
      </c>
      <c r="T1639" s="20" t="str">
        <f>TRIM(assembly_staff_import[[#This Row],[NAME_SOURCE_KEY]])</f>
        <v>COOK, JENNIFER L</v>
      </c>
      <c r="U1639" t="s">
        <v>31256</v>
      </c>
      <c r="V1639" t="s">
        <v>26143</v>
      </c>
      <c r="W1639" t="s">
        <v>26296</v>
      </c>
      <c r="Y1639" t="str">
        <f>IF(assembly_staff_import[[#This Row],[Legislative Staff Type]]="Personal", PROPER(TRIM(assembly_staff_import[[#This Row],[Unit First MI via UNIT_SOURCE_KEY]])&amp;" "&amp;assembly_staff_import[[#This Row],[Unit Last via UNIT_SOURCE_KEY]]), PROPER(TRIM(assembly_staff_import[[#This Row],[UNIT NAME_SOURCE_KEY2]])))</f>
        <v>William A. Barclay</v>
      </c>
      <c r="Z1639" t="s">
        <v>31251</v>
      </c>
      <c r="AA1639" t="e">
        <f>VLOOKUP(assembly_staff_import[[#This Row],[Formatted and corrected Works for Group Text]],[3]!Table4[#Data],1,0)</f>
        <v>#REF!</v>
      </c>
      <c r="AB1639" t="e">
        <f>VLOOKUP(assembly_staff_import[[#This Row],[Formatted and corrected Works for Group Text]],[3]!Table5[#Data],2,0)</f>
        <v>#REF!</v>
      </c>
      <c r="AC1639" t="str">
        <f>IF(TRIM(assembly_staff_import[[#This Row],[PUBLIC INFO ADDR_SOURCE_KEY]])="CAPITOL, ALBANY", "Legislative / Capitol Office", "District Office")</f>
        <v>District Office</v>
      </c>
      <c r="AD1639" t="s">
        <v>31252</v>
      </c>
      <c r="AE1639" t="s">
        <v>31253</v>
      </c>
      <c r="AF1639" t="str">
        <f>"P87 "</f>
        <v xml:space="preserve">P87 </v>
      </c>
      <c r="AG1639" t="s">
        <v>31254</v>
      </c>
      <c r="AH1639" t="s">
        <v>31257</v>
      </c>
      <c r="AI1639" t="s">
        <v>23587</v>
      </c>
      <c r="AJ1639" t="s">
        <v>28370</v>
      </c>
    </row>
    <row r="1640" spans="1:36" x14ac:dyDescent="0.2">
      <c r="A1640" t="str">
        <f>TRIM(PROPER((assembly_staff_import[[#This Row],[First MI Name via NAME_SOURCE_KEY TEXT]]&amp;" "&amp;assembly_staff_import[[#This Row],[Last Name via NAME_SOURCE_KEY TEXT]]&amp;" "&amp;assembly_staff_import[[#This Row],[Suffix via NAME_SOURCE_KEY]])))</f>
        <v>Terry M Wilbur</v>
      </c>
      <c r="B1640" t="str">
        <f>TRIM(CONCATENATE(TRIM(assembly_staff_import[[#This Row],[Full Name]]), ", ", assembly_staff_import[[#This Row],[Title]]))</f>
        <v>Terry M Wilbur, Constituent Liaison</v>
      </c>
      <c r="C1640" t="e">
        <f>assembly_staff_import[[#This Row],[Vlookup_groups]]</f>
        <v>#REF!</v>
      </c>
      <c r="D1640" t="str">
        <f>IF(assembly_staff_import[[#This Row],[Legislative Staff Type]]="Personal",assembly_staff_import[[#This Row],[Formatted Personal Staff Office]],"")</f>
        <v>District Office</v>
      </c>
      <c r="E1640" t="s">
        <v>65</v>
      </c>
      <c r="F1640" s="19" t="s">
        <v>10913</v>
      </c>
      <c r="G1640" t="s">
        <v>67</v>
      </c>
      <c r="H1640" t="str">
        <f>TRIM(PROPER((assembly_staff_import[[#This Row],[Last Name via NAME_SOURCE_KEY TEXT]]&amp;" "&amp;assembly_staff_import[[#This Row],[Suffix via NAME_SOURCE_KEY]])))</f>
        <v>Wilbur</v>
      </c>
      <c r="I1640" t="str">
        <f>PROPER(assembly_staff_import[[#This Row],[JOB TITLE_SOURCE_KEY]])</f>
        <v xml:space="preserve">Constituent Liaison                        </v>
      </c>
      <c r="J1640" t="s">
        <v>72</v>
      </c>
      <c r="K1640" t="e">
        <f>IF(assembly_staff_import[[#This Row],[Legislative Staff Type]]="Personal",assembly_staff_import[[#This Row],[Vlookup Reports To Person]], "")</f>
        <v>#REF!</v>
      </c>
      <c r="L1640" t="str">
        <f>PROPER(assembly_staff_import[[#This Row],[First MI Name via NAME_SOURCE_KEY TEXT]])</f>
        <v xml:space="preserve"> Terry M</v>
      </c>
      <c r="M1640" t="s">
        <v>21465</v>
      </c>
      <c r="N1640" t="str">
        <f>LOWER(CONCATENATE(assembly_staff_import[[#This Row],[Last Name]],LEFT(assembly_staff_import[[#This Row],[First Name (no initial)]],1),"@nyassembly.gov"))</f>
        <v>wilburt@nyassembly.gov</v>
      </c>
      <c r="O1640" t="s">
        <v>31258</v>
      </c>
      <c r="P1640" t="e">
        <f>VLOOKUP(assembly_staff_import[[#This Row],[Full Name]],[3]!PEOPLE_March_20[#Data],1,0)</f>
        <v>#REF!</v>
      </c>
      <c r="Q1640" t="e">
        <f>VLOOKUP(assembly_staff_import[[#This Row],[Full Name]],[3]!Table17[#Data],3,0)</f>
        <v>#REF!</v>
      </c>
      <c r="R1640" t="e">
        <f>VLOOKUP(assembly_staff_import[[#This Row],[Formatted Works for Group]],[3]!Table7[#Data],1,0)</f>
        <v>#REF!</v>
      </c>
      <c r="S1640" t="e">
        <f>IF(assembly_staff_import[[#This Row],[Legislative Staff Type]]="Personal", assembly_staff_import[[#This Row],[Vlookup Works for Group]], assembly_staff_import[[#This Row],[Formatted Works for Group calc]]&amp;", Central Staff Office, Assembly")</f>
        <v>#REF!</v>
      </c>
      <c r="T1640" s="20" t="str">
        <f>TRIM(assembly_staff_import[[#This Row],[NAME_SOURCE_KEY]])</f>
        <v>WILBUR, TERRY M</v>
      </c>
      <c r="U1640" t="s">
        <v>31259</v>
      </c>
      <c r="V1640" t="s">
        <v>31260</v>
      </c>
      <c r="W1640" t="s">
        <v>31261</v>
      </c>
      <c r="Y1640" t="str">
        <f>IF(assembly_staff_import[[#This Row],[Legislative Staff Type]]="Personal", PROPER(TRIM(assembly_staff_import[[#This Row],[Unit First MI via UNIT_SOURCE_KEY]])&amp;" "&amp;assembly_staff_import[[#This Row],[Unit Last via UNIT_SOURCE_KEY]]), PROPER(TRIM(assembly_staff_import[[#This Row],[UNIT NAME_SOURCE_KEY2]])))</f>
        <v>William A. Barclay</v>
      </c>
      <c r="Z1640" t="s">
        <v>31251</v>
      </c>
      <c r="AA1640" t="e">
        <f>VLOOKUP(assembly_staff_import[[#This Row],[Formatted and corrected Works for Group Text]],[3]!Table4[#Data],1,0)</f>
        <v>#REF!</v>
      </c>
      <c r="AB1640" t="e">
        <f>VLOOKUP(assembly_staff_import[[#This Row],[Formatted and corrected Works for Group Text]],[3]!Table5[#Data],2,0)</f>
        <v>#REF!</v>
      </c>
      <c r="AC1640" t="str">
        <f>IF(TRIM(assembly_staff_import[[#This Row],[PUBLIC INFO ADDR_SOURCE_KEY]])="CAPITOL, ALBANY", "Legislative / Capitol Office", "District Office")</f>
        <v>District Office</v>
      </c>
      <c r="AD1640" t="s">
        <v>31252</v>
      </c>
      <c r="AE1640" t="s">
        <v>31253</v>
      </c>
      <c r="AF1640" t="str">
        <f>"P87 "</f>
        <v xml:space="preserve">P87 </v>
      </c>
      <c r="AG1640" t="s">
        <v>31254</v>
      </c>
      <c r="AH1640" t="s">
        <v>31262</v>
      </c>
      <c r="AI1640" t="s">
        <v>23475</v>
      </c>
      <c r="AJ1640" t="s">
        <v>28370</v>
      </c>
    </row>
    <row r="1641" spans="1:36" x14ac:dyDescent="0.2">
      <c r="A1641" t="str">
        <f>TRIM(PROPER((assembly_staff_import[[#This Row],[First MI Name via NAME_SOURCE_KEY TEXT]]&amp;" "&amp;assembly_staff_import[[#This Row],[Last Name via NAME_SOURCE_KEY TEXT]]&amp;" "&amp;assembly_staff_import[[#This Row],[Suffix via NAME_SOURCE_KEY]])))</f>
        <v>Virginia E Kujan</v>
      </c>
      <c r="B1641" t="str">
        <f>TRIM(CONCATENATE(TRIM(assembly_staff_import[[#This Row],[Full Name]]), ", ", assembly_staff_import[[#This Row],[Title]]))</f>
        <v>Virginia E Kujan, Admin Assistant</v>
      </c>
      <c r="C1641" t="e">
        <f>assembly_staff_import[[#This Row],[Vlookup_groups]]</f>
        <v>#REF!</v>
      </c>
      <c r="D1641" t="str">
        <f>IF(assembly_staff_import[[#This Row],[Legislative Staff Type]]="Personal",assembly_staff_import[[#This Row],[Formatted Personal Staff Office]],"")</f>
        <v>Legislative / Capitol Office</v>
      </c>
      <c r="E1641" t="s">
        <v>65</v>
      </c>
      <c r="F1641" s="19" t="s">
        <v>10913</v>
      </c>
      <c r="G1641" t="s">
        <v>67</v>
      </c>
      <c r="H1641" t="str">
        <f>TRIM(PROPER((assembly_staff_import[[#This Row],[Last Name via NAME_SOURCE_KEY TEXT]]&amp;" "&amp;assembly_staff_import[[#This Row],[Suffix via NAME_SOURCE_KEY]])))</f>
        <v>Kujan</v>
      </c>
      <c r="I1641" t="str">
        <f>PROPER(assembly_staff_import[[#This Row],[JOB TITLE_SOURCE_KEY]])</f>
        <v xml:space="preserve">Admin Assistant                            </v>
      </c>
      <c r="J1641" t="s">
        <v>72</v>
      </c>
      <c r="K1641" t="e">
        <f>IF(assembly_staff_import[[#This Row],[Legislative Staff Type]]="Personal",assembly_staff_import[[#This Row],[Vlookup Reports To Person]], "")</f>
        <v>#REF!</v>
      </c>
      <c r="L1641" t="str">
        <f>PROPER(assembly_staff_import[[#This Row],[First MI Name via NAME_SOURCE_KEY TEXT]])</f>
        <v xml:space="preserve"> Virginia E</v>
      </c>
      <c r="M1641" t="s">
        <v>14962</v>
      </c>
      <c r="N1641" t="str">
        <f>LOWER(CONCATENATE(assembly_staff_import[[#This Row],[Last Name]],LEFT(assembly_staff_import[[#This Row],[First Name (no initial)]],1),"@nyassembly.gov"))</f>
        <v>kujanv@nyassembly.gov</v>
      </c>
      <c r="O1641" t="s">
        <v>25628</v>
      </c>
      <c r="P1641" t="e">
        <f>VLOOKUP(assembly_staff_import[[#This Row],[Full Name]],[3]!PEOPLE_March_20[#Data],1,0)</f>
        <v>#REF!</v>
      </c>
      <c r="Q1641" t="e">
        <f>VLOOKUP(assembly_staff_import[[#This Row],[Full Name]],[3]!Table17[#Data],3,0)</f>
        <v>#REF!</v>
      </c>
      <c r="R1641" t="e">
        <f>VLOOKUP(assembly_staff_import[[#This Row],[Formatted Works for Group]],[3]!Table7[#Data],1,0)</f>
        <v>#REF!</v>
      </c>
      <c r="S1641" t="e">
        <f>IF(assembly_staff_import[[#This Row],[Legislative Staff Type]]="Personal", assembly_staff_import[[#This Row],[Vlookup Works for Group]], assembly_staff_import[[#This Row],[Formatted Works for Group calc]]&amp;", Central Staff Office, Assembly")</f>
        <v>#REF!</v>
      </c>
      <c r="T1641" s="20" t="str">
        <f>TRIM(assembly_staff_import[[#This Row],[NAME_SOURCE_KEY]])</f>
        <v>KUJAN, VIRGINIA E</v>
      </c>
      <c r="U1641" t="s">
        <v>31263</v>
      </c>
      <c r="V1641" t="s">
        <v>31264</v>
      </c>
      <c r="W1641" t="s">
        <v>25631</v>
      </c>
      <c r="Y1641" t="str">
        <f>IF(assembly_staff_import[[#This Row],[Legislative Staff Type]]="Personal", PROPER(TRIM(assembly_staff_import[[#This Row],[Unit First MI via UNIT_SOURCE_KEY]])&amp;" "&amp;assembly_staff_import[[#This Row],[Unit Last via UNIT_SOURCE_KEY]]), PROPER(TRIM(assembly_staff_import[[#This Row],[UNIT NAME_SOURCE_KEY2]])))</f>
        <v>William A. Barclay</v>
      </c>
      <c r="Z1641" t="s">
        <v>31251</v>
      </c>
      <c r="AA1641" t="e">
        <f>VLOOKUP(assembly_staff_import[[#This Row],[Formatted and corrected Works for Group Text]],[3]!Table4[#Data],1,0)</f>
        <v>#REF!</v>
      </c>
      <c r="AB1641" t="e">
        <f>VLOOKUP(assembly_staff_import[[#This Row],[Formatted and corrected Works for Group Text]],[3]!Table5[#Data],2,0)</f>
        <v>#REF!</v>
      </c>
      <c r="AC1641" t="str">
        <f>IF(TRIM(assembly_staff_import[[#This Row],[PUBLIC INFO ADDR_SOURCE_KEY]])="CAPITOL, ALBANY", "Legislative / Capitol Office", "District Office")</f>
        <v>Legislative / Capitol Office</v>
      </c>
      <c r="AD1641" t="s">
        <v>31252</v>
      </c>
      <c r="AE1641" t="s">
        <v>31253</v>
      </c>
      <c r="AF1641" t="str">
        <f>"P87 "</f>
        <v xml:space="preserve">P87 </v>
      </c>
      <c r="AG1641" t="s">
        <v>31254</v>
      </c>
      <c r="AH1641" t="s">
        <v>31265</v>
      </c>
      <c r="AI1641" t="s">
        <v>23568</v>
      </c>
      <c r="AJ1641" t="s">
        <v>23493</v>
      </c>
    </row>
    <row r="1642" spans="1:36" x14ac:dyDescent="0.2">
      <c r="A1642" t="str">
        <f>TRIM(PROPER((assembly_staff_import[[#This Row],[First MI Name via NAME_SOURCE_KEY TEXT]]&amp;" "&amp;assembly_staff_import[[#This Row],[Last Name via NAME_SOURCE_KEY TEXT]]&amp;" "&amp;assembly_staff_import[[#This Row],[Suffix via NAME_SOURCE_KEY]])))</f>
        <v>Anna Firsova</v>
      </c>
      <c r="B1642" t="str">
        <f>TRIM(CONCATENATE(TRIM(assembly_staff_import[[#This Row],[Full Name]]), ", ", assembly_staff_import[[#This Row],[Title]]))</f>
        <v>Anna Firsova, Community Liaison</v>
      </c>
      <c r="C1642" t="e">
        <f>assembly_staff_import[[#This Row],[Vlookup_groups]]</f>
        <v>#REF!</v>
      </c>
      <c r="D1642" t="str">
        <f>IF(assembly_staff_import[[#This Row],[Legislative Staff Type]]="Personal",assembly_staff_import[[#This Row],[Formatted Personal Staff Office]],"")</f>
        <v>District Office</v>
      </c>
      <c r="E1642" t="s">
        <v>65</v>
      </c>
      <c r="F1642" s="19" t="s">
        <v>10913</v>
      </c>
      <c r="G1642" t="s">
        <v>67</v>
      </c>
      <c r="H1642" t="str">
        <f>TRIM(PROPER((assembly_staff_import[[#This Row],[Last Name via NAME_SOURCE_KEY TEXT]]&amp;" "&amp;assembly_staff_import[[#This Row],[Suffix via NAME_SOURCE_KEY]])))</f>
        <v>Firsova</v>
      </c>
      <c r="I1642" t="str">
        <f>PROPER(assembly_staff_import[[#This Row],[JOB TITLE_SOURCE_KEY]])</f>
        <v xml:space="preserve">Community Liaison                          </v>
      </c>
      <c r="J1642" t="s">
        <v>72</v>
      </c>
      <c r="K1642" t="e">
        <f>IF(assembly_staff_import[[#This Row],[Legislative Staff Type]]="Personal",assembly_staff_import[[#This Row],[Vlookup Reports To Person]], "")</f>
        <v>#REF!</v>
      </c>
      <c r="L1642" t="str">
        <f>PROPER(assembly_staff_import[[#This Row],[First MI Name via NAME_SOURCE_KEY TEXT]])</f>
        <v xml:space="preserve"> Anna</v>
      </c>
      <c r="M1642" t="s">
        <v>14001</v>
      </c>
      <c r="N1642" t="str">
        <f>LOWER(CONCATENATE(assembly_staff_import[[#This Row],[Last Name]],LEFT(assembly_staff_import[[#This Row],[First Name (no initial)]],1),"@nyassembly.gov"))</f>
        <v>firsovaa@nyassembly.gov</v>
      </c>
      <c r="O1642" t="s">
        <v>1668</v>
      </c>
      <c r="P1642" t="e">
        <f>VLOOKUP(assembly_staff_import[[#This Row],[Full Name]],[3]!PEOPLE_March_20[#Data],1,0)</f>
        <v>#REF!</v>
      </c>
      <c r="Q1642" t="e">
        <f>VLOOKUP(assembly_staff_import[[#This Row],[Full Name]],[3]!Table17[#Data],3,0)</f>
        <v>#REF!</v>
      </c>
      <c r="R1642" t="e">
        <f>VLOOKUP(assembly_staff_import[[#This Row],[Formatted Works for Group]],[3]!Table7[#Data],1,0)</f>
        <v>#REF!</v>
      </c>
      <c r="S1642" t="e">
        <f>IF(assembly_staff_import[[#This Row],[Legislative Staff Type]]="Personal", assembly_staff_import[[#This Row],[Vlookup Works for Group]], assembly_staff_import[[#This Row],[Formatted Works for Group calc]]&amp;", Central Staff Office, Assembly")</f>
        <v>#REF!</v>
      </c>
      <c r="T1642" s="20" t="str">
        <f>TRIM(assembly_staff_import[[#This Row],[NAME_SOURCE_KEY]])</f>
        <v>FIRSOVA, ANNA</v>
      </c>
      <c r="U1642" t="s">
        <v>31266</v>
      </c>
      <c r="V1642" t="s">
        <v>31267</v>
      </c>
      <c r="W1642" t="s">
        <v>31268</v>
      </c>
      <c r="Y1642" t="str">
        <f>IF(assembly_staff_import[[#This Row],[Legislative Staff Type]]="Personal", PROPER(TRIM(assembly_staff_import[[#This Row],[Unit First MI via UNIT_SOURCE_KEY]])&amp;" "&amp;assembly_staff_import[[#This Row],[Unit Last via UNIT_SOURCE_KEY]]), PROPER(TRIM(assembly_staff_import[[#This Row],[UNIT NAME_SOURCE_KEY2]])))</f>
        <v>William Colton</v>
      </c>
      <c r="Z1642" t="s">
        <v>31269</v>
      </c>
      <c r="AA1642" t="e">
        <f>VLOOKUP(assembly_staff_import[[#This Row],[Formatted and corrected Works for Group Text]],[3]!Table4[#Data],1,0)</f>
        <v>#REF!</v>
      </c>
      <c r="AB1642" t="e">
        <f>VLOOKUP(assembly_staff_import[[#This Row],[Formatted and corrected Works for Group Text]],[3]!Table5[#Data],2,0)</f>
        <v>#REF!</v>
      </c>
      <c r="AC1642" t="str">
        <f>IF(TRIM(assembly_staff_import[[#This Row],[PUBLIC INFO ADDR_SOURCE_KEY]])="CAPITOL, ALBANY", "Legislative / Capitol Office", "District Office")</f>
        <v>District Office</v>
      </c>
      <c r="AD1642" t="s">
        <v>31270</v>
      </c>
      <c r="AE1642" t="s">
        <v>31271</v>
      </c>
      <c r="AF1642" t="str">
        <f t="shared" ref="AF1642:AF1650" si="87">"A55 "</f>
        <v xml:space="preserve">A55 </v>
      </c>
      <c r="AG1642" t="s">
        <v>31272</v>
      </c>
      <c r="AH1642" t="s">
        <v>31273</v>
      </c>
      <c r="AI1642" t="s">
        <v>23692</v>
      </c>
      <c r="AJ1642" t="s">
        <v>31274</v>
      </c>
    </row>
    <row r="1643" spans="1:36" x14ac:dyDescent="0.2">
      <c r="A1643" t="str">
        <f>TRIM(PROPER((assembly_staff_import[[#This Row],[First MI Name via NAME_SOURCE_KEY TEXT]]&amp;" "&amp;assembly_staff_import[[#This Row],[Last Name via NAME_SOURCE_KEY TEXT]]&amp;" "&amp;assembly_staff_import[[#This Row],[Suffix via NAME_SOURCE_KEY]])))</f>
        <v>Deepa Balkarran</v>
      </c>
      <c r="B1643" t="str">
        <f>TRIM(CONCATENATE(TRIM(assembly_staff_import[[#This Row],[Full Name]]), ", ", assembly_staff_import[[#This Row],[Title]]))</f>
        <v>Deepa Balkarran, Legis Aide</v>
      </c>
      <c r="C1643" t="e">
        <f>assembly_staff_import[[#This Row],[Vlookup_groups]]</f>
        <v>#REF!</v>
      </c>
      <c r="D1643" t="str">
        <f>IF(assembly_staff_import[[#This Row],[Legislative Staff Type]]="Personal",assembly_staff_import[[#This Row],[Formatted Personal Staff Office]],"")</f>
        <v>Legislative / Capitol Office</v>
      </c>
      <c r="E1643" t="s">
        <v>65</v>
      </c>
      <c r="F1643" s="19" t="s">
        <v>10913</v>
      </c>
      <c r="G1643" t="s">
        <v>67</v>
      </c>
      <c r="H1643" t="str">
        <f>TRIM(PROPER((assembly_staff_import[[#This Row],[Last Name via NAME_SOURCE_KEY TEXT]]&amp;" "&amp;assembly_staff_import[[#This Row],[Suffix via NAME_SOURCE_KEY]])))</f>
        <v>Balkarran</v>
      </c>
      <c r="I1643" t="str">
        <f>PROPER(assembly_staff_import[[#This Row],[JOB TITLE_SOURCE_KEY]])</f>
        <v xml:space="preserve">Legis Aide                                 </v>
      </c>
      <c r="J1643" t="s">
        <v>72</v>
      </c>
      <c r="K1643" t="e">
        <f>IF(assembly_staff_import[[#This Row],[Legislative Staff Type]]="Personal",assembly_staff_import[[#This Row],[Vlookup Reports To Person]], "")</f>
        <v>#REF!</v>
      </c>
      <c r="L1643" t="str">
        <f>PROPER(assembly_staff_import[[#This Row],[First MI Name via NAME_SOURCE_KEY TEXT]])</f>
        <v xml:space="preserve"> Deepa</v>
      </c>
      <c r="M1643" t="s">
        <v>13461</v>
      </c>
      <c r="N1643" t="str">
        <f>LOWER(CONCATENATE(assembly_staff_import[[#This Row],[Last Name]],LEFT(assembly_staff_import[[#This Row],[First Name (no initial)]],1),"@nyassembly.gov"))</f>
        <v>balkarrand@nyassembly.gov</v>
      </c>
      <c r="O1643" t="s">
        <v>13463</v>
      </c>
      <c r="P1643" t="e">
        <f>VLOOKUP(assembly_staff_import[[#This Row],[Full Name]],[3]!PEOPLE_March_20[#Data],1,0)</f>
        <v>#REF!</v>
      </c>
      <c r="Q1643" t="e">
        <f>VLOOKUP(assembly_staff_import[[#This Row],[Full Name]],[3]!Table17[#Data],3,0)</f>
        <v>#REF!</v>
      </c>
      <c r="R1643" t="e">
        <f>VLOOKUP(assembly_staff_import[[#This Row],[Formatted Works for Group]],[3]!Table7[#Data],1,0)</f>
        <v>#REF!</v>
      </c>
      <c r="S1643" t="e">
        <f>IF(assembly_staff_import[[#This Row],[Legislative Staff Type]]="Personal", assembly_staff_import[[#This Row],[Vlookup Works for Group]], assembly_staff_import[[#This Row],[Formatted Works for Group calc]]&amp;", Central Staff Office, Assembly")</f>
        <v>#REF!</v>
      </c>
      <c r="T1643" s="20" t="str">
        <f>TRIM(assembly_staff_import[[#This Row],[NAME_SOURCE_KEY]])</f>
        <v>BALKARRAN, DEEPA</v>
      </c>
      <c r="U1643" t="s">
        <v>31275</v>
      </c>
      <c r="V1643" t="s">
        <v>31276</v>
      </c>
      <c r="W1643" t="s">
        <v>31277</v>
      </c>
      <c r="Y1643" t="str">
        <f>IF(assembly_staff_import[[#This Row],[Legislative Staff Type]]="Personal", PROPER(TRIM(assembly_staff_import[[#This Row],[Unit First MI via UNIT_SOURCE_KEY]])&amp;" "&amp;assembly_staff_import[[#This Row],[Unit Last via UNIT_SOURCE_KEY]]), PROPER(TRIM(assembly_staff_import[[#This Row],[UNIT NAME_SOURCE_KEY2]])))</f>
        <v>William Colton</v>
      </c>
      <c r="Z1643" t="s">
        <v>31269</v>
      </c>
      <c r="AA1643" t="e">
        <f>VLOOKUP(assembly_staff_import[[#This Row],[Formatted and corrected Works for Group Text]],[3]!Table4[#Data],1,0)</f>
        <v>#REF!</v>
      </c>
      <c r="AB1643" t="e">
        <f>VLOOKUP(assembly_staff_import[[#This Row],[Formatted and corrected Works for Group Text]],[3]!Table5[#Data],2,0)</f>
        <v>#REF!</v>
      </c>
      <c r="AC1643" t="str">
        <f>IF(TRIM(assembly_staff_import[[#This Row],[PUBLIC INFO ADDR_SOURCE_KEY]])="CAPITOL, ALBANY", "Legislative / Capitol Office", "District Office")</f>
        <v>Legislative / Capitol Office</v>
      </c>
      <c r="AD1643" t="s">
        <v>31270</v>
      </c>
      <c r="AE1643" t="s">
        <v>31271</v>
      </c>
      <c r="AF1643" t="str">
        <f t="shared" si="87"/>
        <v xml:space="preserve">A55 </v>
      </c>
      <c r="AG1643" t="s">
        <v>31272</v>
      </c>
      <c r="AH1643" t="s">
        <v>31278</v>
      </c>
      <c r="AI1643" t="s">
        <v>23600</v>
      </c>
      <c r="AJ1643" t="s">
        <v>23493</v>
      </c>
    </row>
    <row r="1644" spans="1:36" x14ac:dyDescent="0.2">
      <c r="A1644" t="str">
        <f>TRIM(PROPER((assembly_staff_import[[#This Row],[First MI Name via NAME_SOURCE_KEY TEXT]]&amp;" "&amp;assembly_staff_import[[#This Row],[Last Name via NAME_SOURCE_KEY TEXT]]&amp;" "&amp;assembly_staff_import[[#This Row],[Suffix via NAME_SOURCE_KEY]])))</f>
        <v>Joann Randazzo</v>
      </c>
      <c r="B1644" t="str">
        <f>TRIM(CONCATENATE(TRIM(assembly_staff_import[[#This Row],[Full Name]]), ", ", assembly_staff_import[[#This Row],[Title]]))</f>
        <v>Joann Randazzo, Community Liaison</v>
      </c>
      <c r="C1644" t="e">
        <f>assembly_staff_import[[#This Row],[Vlookup_groups]]</f>
        <v>#REF!</v>
      </c>
      <c r="D1644" t="str">
        <f>IF(assembly_staff_import[[#This Row],[Legislative Staff Type]]="Personal",assembly_staff_import[[#This Row],[Formatted Personal Staff Office]],"")</f>
        <v>District Office</v>
      </c>
      <c r="E1644" t="s">
        <v>65</v>
      </c>
      <c r="F1644" s="19" t="s">
        <v>10913</v>
      </c>
      <c r="G1644" t="s">
        <v>67</v>
      </c>
      <c r="H1644" t="str">
        <f>TRIM(PROPER((assembly_staff_import[[#This Row],[Last Name via NAME_SOURCE_KEY TEXT]]&amp;" "&amp;assembly_staff_import[[#This Row],[Suffix via NAME_SOURCE_KEY]])))</f>
        <v>Randazzo</v>
      </c>
      <c r="I1644" t="str">
        <f>PROPER(assembly_staff_import[[#This Row],[JOB TITLE_SOURCE_KEY]])</f>
        <v xml:space="preserve">Community Liaison                          </v>
      </c>
      <c r="J1644" t="s">
        <v>72</v>
      </c>
      <c r="K1644" t="e">
        <f>IF(assembly_staff_import[[#This Row],[Legislative Staff Type]]="Personal",assembly_staff_import[[#This Row],[Vlookup Reports To Person]], "")</f>
        <v>#REF!</v>
      </c>
      <c r="L1644" t="str">
        <f>PROPER(assembly_staff_import[[#This Row],[First MI Name via NAME_SOURCE_KEY TEXT]])</f>
        <v xml:space="preserve"> Joann</v>
      </c>
      <c r="M1644" t="s">
        <v>12849</v>
      </c>
      <c r="N1644" t="str">
        <f>LOWER(CONCATENATE(assembly_staff_import[[#This Row],[Last Name]],LEFT(assembly_staff_import[[#This Row],[First Name (no initial)]],1),"@nyassembly.gov"))</f>
        <v>randazzoj@nyassembly.gov</v>
      </c>
      <c r="O1644" t="s">
        <v>3923</v>
      </c>
      <c r="P1644" t="e">
        <f>VLOOKUP(assembly_staff_import[[#This Row],[Full Name]],[3]!PEOPLE_March_20[#Data],1,0)</f>
        <v>#REF!</v>
      </c>
      <c r="Q1644" t="e">
        <f>VLOOKUP(assembly_staff_import[[#This Row],[Full Name]],[3]!Table17[#Data],3,0)</f>
        <v>#REF!</v>
      </c>
      <c r="R1644" t="e">
        <f>VLOOKUP(assembly_staff_import[[#This Row],[Formatted Works for Group]],[3]!Table7[#Data],1,0)</f>
        <v>#REF!</v>
      </c>
      <c r="S1644" t="e">
        <f>IF(assembly_staff_import[[#This Row],[Legislative Staff Type]]="Personal", assembly_staff_import[[#This Row],[Vlookup Works for Group]], assembly_staff_import[[#This Row],[Formatted Works for Group calc]]&amp;", Central Staff Office, Assembly")</f>
        <v>#REF!</v>
      </c>
      <c r="T1644" s="20" t="str">
        <f>TRIM(assembly_staff_import[[#This Row],[NAME_SOURCE_KEY]])</f>
        <v>RANDAZZO, JOANN</v>
      </c>
      <c r="U1644" t="s">
        <v>31279</v>
      </c>
      <c r="V1644" t="s">
        <v>31280</v>
      </c>
      <c r="W1644" t="s">
        <v>27403</v>
      </c>
      <c r="Y1644" t="str">
        <f>IF(assembly_staff_import[[#This Row],[Legislative Staff Type]]="Personal", PROPER(TRIM(assembly_staff_import[[#This Row],[Unit First MI via UNIT_SOURCE_KEY]])&amp;" "&amp;assembly_staff_import[[#This Row],[Unit Last via UNIT_SOURCE_KEY]]), PROPER(TRIM(assembly_staff_import[[#This Row],[UNIT NAME_SOURCE_KEY2]])))</f>
        <v>William Colton</v>
      </c>
      <c r="Z1644" t="s">
        <v>31269</v>
      </c>
      <c r="AA1644" t="e">
        <f>VLOOKUP(assembly_staff_import[[#This Row],[Formatted and corrected Works for Group Text]],[3]!Table4[#Data],1,0)</f>
        <v>#REF!</v>
      </c>
      <c r="AB1644" t="e">
        <f>VLOOKUP(assembly_staff_import[[#This Row],[Formatted and corrected Works for Group Text]],[3]!Table5[#Data],2,0)</f>
        <v>#REF!</v>
      </c>
      <c r="AC1644" t="str">
        <f>IF(TRIM(assembly_staff_import[[#This Row],[PUBLIC INFO ADDR_SOURCE_KEY]])="CAPITOL, ALBANY", "Legislative / Capitol Office", "District Office")</f>
        <v>District Office</v>
      </c>
      <c r="AD1644" t="s">
        <v>31270</v>
      </c>
      <c r="AE1644" t="s">
        <v>31271</v>
      </c>
      <c r="AF1644" t="str">
        <f t="shared" si="87"/>
        <v xml:space="preserve">A55 </v>
      </c>
      <c r="AG1644" t="s">
        <v>31272</v>
      </c>
      <c r="AH1644" t="s">
        <v>31281</v>
      </c>
      <c r="AI1644" t="s">
        <v>23692</v>
      </c>
      <c r="AJ1644" t="s">
        <v>31274</v>
      </c>
    </row>
    <row r="1645" spans="1:36" x14ac:dyDescent="0.2">
      <c r="A1645" t="str">
        <f>TRIM(PROPER((assembly_staff_import[[#This Row],[First MI Name via NAME_SOURCE_KEY TEXT]]&amp;" "&amp;assembly_staff_import[[#This Row],[Last Name via NAME_SOURCE_KEY TEXT]]&amp;" "&amp;assembly_staff_import[[#This Row],[Suffix via NAME_SOURCE_KEY]])))</f>
        <v>Kenny J Zheng</v>
      </c>
      <c r="B1645" t="str">
        <f>TRIM(CONCATENATE(TRIM(assembly_staff_import[[#This Row],[Full Name]]), ", ", assembly_staff_import[[#This Row],[Title]]))</f>
        <v>Kenny J Zheng, Communications Coord</v>
      </c>
      <c r="C1645" t="e">
        <f>assembly_staff_import[[#This Row],[Vlookup_groups]]</f>
        <v>#REF!</v>
      </c>
      <c r="D1645" t="str">
        <f>IF(assembly_staff_import[[#This Row],[Legislative Staff Type]]="Personal",assembly_staff_import[[#This Row],[Formatted Personal Staff Office]],"")</f>
        <v>District Office</v>
      </c>
      <c r="E1645" t="s">
        <v>65</v>
      </c>
      <c r="F1645" s="19" t="s">
        <v>10913</v>
      </c>
      <c r="G1645" t="s">
        <v>67</v>
      </c>
      <c r="H1645" t="str">
        <f>TRIM(PROPER((assembly_staff_import[[#This Row],[Last Name via NAME_SOURCE_KEY TEXT]]&amp;" "&amp;assembly_staff_import[[#This Row],[Suffix via NAME_SOURCE_KEY]])))</f>
        <v>Zheng</v>
      </c>
      <c r="I1645" t="str">
        <f>PROPER(assembly_staff_import[[#This Row],[JOB TITLE_SOURCE_KEY]])</f>
        <v xml:space="preserve">Communications Coord                       </v>
      </c>
      <c r="J1645" t="s">
        <v>72</v>
      </c>
      <c r="K1645" t="e">
        <f>IF(assembly_staff_import[[#This Row],[Legislative Staff Type]]="Personal",assembly_staff_import[[#This Row],[Vlookup Reports To Person]], "")</f>
        <v>#REF!</v>
      </c>
      <c r="L1645" t="str">
        <f>PROPER(assembly_staff_import[[#This Row],[First MI Name via NAME_SOURCE_KEY TEXT]])</f>
        <v xml:space="preserve"> Kenny J</v>
      </c>
      <c r="M1645" t="s">
        <v>12566</v>
      </c>
      <c r="N1645" t="str">
        <f>LOWER(CONCATENATE(assembly_staff_import[[#This Row],[Last Name]],LEFT(assembly_staff_import[[#This Row],[First Name (no initial)]],1),"@nyassembly.gov"))</f>
        <v>zhengk@nyassembly.gov</v>
      </c>
      <c r="O1645" t="s">
        <v>6376</v>
      </c>
      <c r="P1645" t="e">
        <f>VLOOKUP(assembly_staff_import[[#This Row],[Full Name]],[3]!PEOPLE_March_20[#Data],1,0)</f>
        <v>#REF!</v>
      </c>
      <c r="Q1645" t="e">
        <f>VLOOKUP(assembly_staff_import[[#This Row],[Full Name]],[3]!Table17[#Data],3,0)</f>
        <v>#REF!</v>
      </c>
      <c r="R1645" t="e">
        <f>VLOOKUP(assembly_staff_import[[#This Row],[Formatted Works for Group]],[3]!Table7[#Data],1,0)</f>
        <v>#REF!</v>
      </c>
      <c r="S1645" t="e">
        <f>IF(assembly_staff_import[[#This Row],[Legislative Staff Type]]="Personal", assembly_staff_import[[#This Row],[Vlookup Works for Group]], assembly_staff_import[[#This Row],[Formatted Works for Group calc]]&amp;", Central Staff Office, Assembly")</f>
        <v>#REF!</v>
      </c>
      <c r="T1645" s="20" t="str">
        <f>TRIM(assembly_staff_import[[#This Row],[NAME_SOURCE_KEY]])</f>
        <v>ZHENG, KENNY J</v>
      </c>
      <c r="U1645" t="s">
        <v>31282</v>
      </c>
      <c r="V1645" t="s">
        <v>31283</v>
      </c>
      <c r="W1645" t="s">
        <v>31284</v>
      </c>
      <c r="Y1645" t="str">
        <f>IF(assembly_staff_import[[#This Row],[Legislative Staff Type]]="Personal", PROPER(TRIM(assembly_staff_import[[#This Row],[Unit First MI via UNIT_SOURCE_KEY]])&amp;" "&amp;assembly_staff_import[[#This Row],[Unit Last via UNIT_SOURCE_KEY]]), PROPER(TRIM(assembly_staff_import[[#This Row],[UNIT NAME_SOURCE_KEY2]])))</f>
        <v>William Colton</v>
      </c>
      <c r="Z1645" t="s">
        <v>31269</v>
      </c>
      <c r="AA1645" t="e">
        <f>VLOOKUP(assembly_staff_import[[#This Row],[Formatted and corrected Works for Group Text]],[3]!Table4[#Data],1,0)</f>
        <v>#REF!</v>
      </c>
      <c r="AB1645" t="e">
        <f>VLOOKUP(assembly_staff_import[[#This Row],[Formatted and corrected Works for Group Text]],[3]!Table5[#Data],2,0)</f>
        <v>#REF!</v>
      </c>
      <c r="AC1645" t="str">
        <f>IF(TRIM(assembly_staff_import[[#This Row],[PUBLIC INFO ADDR_SOURCE_KEY]])="CAPITOL, ALBANY", "Legislative / Capitol Office", "District Office")</f>
        <v>District Office</v>
      </c>
      <c r="AD1645" t="s">
        <v>31270</v>
      </c>
      <c r="AE1645" t="s">
        <v>31271</v>
      </c>
      <c r="AF1645" t="str">
        <f t="shared" si="87"/>
        <v xml:space="preserve">A55 </v>
      </c>
      <c r="AG1645" t="s">
        <v>31272</v>
      </c>
      <c r="AH1645" t="s">
        <v>31285</v>
      </c>
      <c r="AI1645" t="s">
        <v>23486</v>
      </c>
      <c r="AJ1645" t="s">
        <v>31274</v>
      </c>
    </row>
    <row r="1646" spans="1:36" x14ac:dyDescent="0.2">
      <c r="A1646" t="str">
        <f>TRIM(PROPER((assembly_staff_import[[#This Row],[First MI Name via NAME_SOURCE_KEY TEXT]]&amp;" "&amp;assembly_staff_import[[#This Row],[Last Name via NAME_SOURCE_KEY TEXT]]&amp;" "&amp;assembly_staff_import[[#This Row],[Suffix via NAME_SOURCE_KEY]])))</f>
        <v>Larisa Magali</v>
      </c>
      <c r="B1646" t="str">
        <f>TRIM(CONCATENATE(TRIM(assembly_staff_import[[#This Row],[Full Name]]), ", ", assembly_staff_import[[#This Row],[Title]]))</f>
        <v>Larisa Magali, Community Liaison</v>
      </c>
      <c r="C1646" t="e">
        <f>assembly_staff_import[[#This Row],[Vlookup_groups]]</f>
        <v>#REF!</v>
      </c>
      <c r="D1646" t="str">
        <f>IF(assembly_staff_import[[#This Row],[Legislative Staff Type]]="Personal",assembly_staff_import[[#This Row],[Formatted Personal Staff Office]],"")</f>
        <v>District Office</v>
      </c>
      <c r="E1646" t="s">
        <v>65</v>
      </c>
      <c r="F1646" s="19" t="s">
        <v>10913</v>
      </c>
      <c r="G1646" t="s">
        <v>67</v>
      </c>
      <c r="H1646" t="str">
        <f>TRIM(PROPER((assembly_staff_import[[#This Row],[Last Name via NAME_SOURCE_KEY TEXT]]&amp;" "&amp;assembly_staff_import[[#This Row],[Suffix via NAME_SOURCE_KEY]])))</f>
        <v>Magali</v>
      </c>
      <c r="I1646" t="str">
        <f>PROPER(assembly_staff_import[[#This Row],[JOB TITLE_SOURCE_KEY]])</f>
        <v xml:space="preserve">Community Liaison                          </v>
      </c>
      <c r="J1646" t="s">
        <v>72</v>
      </c>
      <c r="K1646" t="e">
        <f>IF(assembly_staff_import[[#This Row],[Legislative Staff Type]]="Personal",assembly_staff_import[[#This Row],[Vlookup Reports To Person]], "")</f>
        <v>#REF!</v>
      </c>
      <c r="L1646" t="str">
        <f>PROPER(assembly_staff_import[[#This Row],[First MI Name via NAME_SOURCE_KEY TEXT]])</f>
        <v xml:space="preserve"> Larisa</v>
      </c>
      <c r="M1646" t="s">
        <v>16246</v>
      </c>
      <c r="N1646" t="str">
        <f>LOWER(CONCATENATE(assembly_staff_import[[#This Row],[Last Name]],LEFT(assembly_staff_import[[#This Row],[First Name (no initial)]],1),"@nyassembly.gov"))</f>
        <v>magalil@nyassembly.gov</v>
      </c>
      <c r="O1646" t="s">
        <v>16248</v>
      </c>
      <c r="P1646" t="e">
        <f>VLOOKUP(assembly_staff_import[[#This Row],[Full Name]],[3]!PEOPLE_March_20[#Data],1,0)</f>
        <v>#REF!</v>
      </c>
      <c r="Q1646" t="e">
        <f>VLOOKUP(assembly_staff_import[[#This Row],[Full Name]],[3]!Table17[#Data],3,0)</f>
        <v>#REF!</v>
      </c>
      <c r="R1646" t="e">
        <f>VLOOKUP(assembly_staff_import[[#This Row],[Formatted Works for Group]],[3]!Table7[#Data],1,0)</f>
        <v>#REF!</v>
      </c>
      <c r="S1646" t="e">
        <f>IF(assembly_staff_import[[#This Row],[Legislative Staff Type]]="Personal", assembly_staff_import[[#This Row],[Vlookup Works for Group]], assembly_staff_import[[#This Row],[Formatted Works for Group calc]]&amp;", Central Staff Office, Assembly")</f>
        <v>#REF!</v>
      </c>
      <c r="T1646" s="20" t="str">
        <f>TRIM(assembly_staff_import[[#This Row],[NAME_SOURCE_KEY]])</f>
        <v>MAGALI, LARISA</v>
      </c>
      <c r="U1646" t="s">
        <v>31286</v>
      </c>
      <c r="V1646" t="s">
        <v>31287</v>
      </c>
      <c r="W1646" t="s">
        <v>31288</v>
      </c>
      <c r="Y1646" t="str">
        <f>IF(assembly_staff_import[[#This Row],[Legislative Staff Type]]="Personal", PROPER(TRIM(assembly_staff_import[[#This Row],[Unit First MI via UNIT_SOURCE_KEY]])&amp;" "&amp;assembly_staff_import[[#This Row],[Unit Last via UNIT_SOURCE_KEY]]), PROPER(TRIM(assembly_staff_import[[#This Row],[UNIT NAME_SOURCE_KEY2]])))</f>
        <v>William Colton</v>
      </c>
      <c r="Z1646" t="s">
        <v>31269</v>
      </c>
      <c r="AA1646" t="e">
        <f>VLOOKUP(assembly_staff_import[[#This Row],[Formatted and corrected Works for Group Text]],[3]!Table4[#Data],1,0)</f>
        <v>#REF!</v>
      </c>
      <c r="AB1646" t="e">
        <f>VLOOKUP(assembly_staff_import[[#This Row],[Formatted and corrected Works for Group Text]],[3]!Table5[#Data],2,0)</f>
        <v>#REF!</v>
      </c>
      <c r="AC1646" t="str">
        <f>IF(TRIM(assembly_staff_import[[#This Row],[PUBLIC INFO ADDR_SOURCE_KEY]])="CAPITOL, ALBANY", "Legislative / Capitol Office", "District Office")</f>
        <v>District Office</v>
      </c>
      <c r="AD1646" t="s">
        <v>31270</v>
      </c>
      <c r="AE1646" t="s">
        <v>31271</v>
      </c>
      <c r="AF1646" t="str">
        <f t="shared" si="87"/>
        <v xml:space="preserve">A55 </v>
      </c>
      <c r="AG1646" t="s">
        <v>31272</v>
      </c>
      <c r="AH1646" t="s">
        <v>31289</v>
      </c>
      <c r="AI1646" t="s">
        <v>23692</v>
      </c>
      <c r="AJ1646" t="s">
        <v>31274</v>
      </c>
    </row>
    <row r="1647" spans="1:36" x14ac:dyDescent="0.2">
      <c r="A1647" t="str">
        <f>TRIM(PROPER((assembly_staff_import[[#This Row],[First MI Name via NAME_SOURCE_KEY TEXT]]&amp;" "&amp;assembly_staff_import[[#This Row],[Last Name via NAME_SOURCE_KEY TEXT]]&amp;" "&amp;assembly_staff_import[[#This Row],[Suffix via NAME_SOURCE_KEY]])))</f>
        <v>Nancy Tong</v>
      </c>
      <c r="B1647" t="str">
        <f>TRIM(CONCATENATE(TRIM(assembly_staff_import[[#This Row],[Full Name]]), ", ", assembly_staff_import[[#This Row],[Title]]))</f>
        <v>Nancy Tong, Commun Relations Dir</v>
      </c>
      <c r="C1647" t="e">
        <f>assembly_staff_import[[#This Row],[Vlookup_groups]]</f>
        <v>#REF!</v>
      </c>
      <c r="D1647" t="str">
        <f>IF(assembly_staff_import[[#This Row],[Legislative Staff Type]]="Personal",assembly_staff_import[[#This Row],[Formatted Personal Staff Office]],"")</f>
        <v>District Office</v>
      </c>
      <c r="E1647" t="s">
        <v>65</v>
      </c>
      <c r="F1647" s="19" t="s">
        <v>10913</v>
      </c>
      <c r="G1647" t="s">
        <v>67</v>
      </c>
      <c r="H1647" t="str">
        <f>TRIM(PROPER((assembly_staff_import[[#This Row],[Last Name via NAME_SOURCE_KEY TEXT]]&amp;" "&amp;assembly_staff_import[[#This Row],[Suffix via NAME_SOURCE_KEY]])))</f>
        <v>Tong</v>
      </c>
      <c r="I1647" t="str">
        <f>PROPER(assembly_staff_import[[#This Row],[JOB TITLE_SOURCE_KEY]])</f>
        <v xml:space="preserve">Commun Relations Dir                       </v>
      </c>
      <c r="J1647" t="s">
        <v>72</v>
      </c>
      <c r="K1647" t="e">
        <f>IF(assembly_staff_import[[#This Row],[Legislative Staff Type]]="Personal",assembly_staff_import[[#This Row],[Vlookup Reports To Person]], "")</f>
        <v>#REF!</v>
      </c>
      <c r="L1647" t="str">
        <f>PROPER(assembly_staff_import[[#This Row],[First MI Name via NAME_SOURCE_KEY TEXT]])</f>
        <v xml:space="preserve"> Nancy</v>
      </c>
      <c r="M1647" t="s">
        <v>18787</v>
      </c>
      <c r="N1647" t="str">
        <f>LOWER(CONCATENATE(assembly_staff_import[[#This Row],[Last Name]],LEFT(assembly_staff_import[[#This Row],[First Name (no initial)]],1),"@nyassembly.gov"))</f>
        <v>tongn@nyassembly.gov</v>
      </c>
      <c r="O1647" t="s">
        <v>18789</v>
      </c>
      <c r="P1647" t="e">
        <f>VLOOKUP(assembly_staff_import[[#This Row],[Full Name]],[3]!PEOPLE_March_20[#Data],1,0)</f>
        <v>#REF!</v>
      </c>
      <c r="Q1647" t="e">
        <f>VLOOKUP(assembly_staff_import[[#This Row],[Full Name]],[3]!Table17[#Data],3,0)</f>
        <v>#REF!</v>
      </c>
      <c r="R1647" t="e">
        <f>VLOOKUP(assembly_staff_import[[#This Row],[Formatted Works for Group]],[3]!Table7[#Data],1,0)</f>
        <v>#REF!</v>
      </c>
      <c r="S1647" t="e">
        <f>IF(assembly_staff_import[[#This Row],[Legislative Staff Type]]="Personal", assembly_staff_import[[#This Row],[Vlookup Works for Group]], assembly_staff_import[[#This Row],[Formatted Works for Group calc]]&amp;", Central Staff Office, Assembly")</f>
        <v>#REF!</v>
      </c>
      <c r="T1647" s="20" t="str">
        <f>TRIM(assembly_staff_import[[#This Row],[NAME_SOURCE_KEY]])</f>
        <v>TONG, NANCY</v>
      </c>
      <c r="U1647" t="s">
        <v>31290</v>
      </c>
      <c r="V1647" t="s">
        <v>31291</v>
      </c>
      <c r="W1647" t="s">
        <v>31292</v>
      </c>
      <c r="Y1647" t="str">
        <f>IF(assembly_staff_import[[#This Row],[Legislative Staff Type]]="Personal", PROPER(TRIM(assembly_staff_import[[#This Row],[Unit First MI via UNIT_SOURCE_KEY]])&amp;" "&amp;assembly_staff_import[[#This Row],[Unit Last via UNIT_SOURCE_KEY]]), PROPER(TRIM(assembly_staff_import[[#This Row],[UNIT NAME_SOURCE_KEY2]])))</f>
        <v>William Colton</v>
      </c>
      <c r="Z1647" t="s">
        <v>31269</v>
      </c>
      <c r="AA1647" t="e">
        <f>VLOOKUP(assembly_staff_import[[#This Row],[Formatted and corrected Works for Group Text]],[3]!Table4[#Data],1,0)</f>
        <v>#REF!</v>
      </c>
      <c r="AB1647" t="e">
        <f>VLOOKUP(assembly_staff_import[[#This Row],[Formatted and corrected Works for Group Text]],[3]!Table5[#Data],2,0)</f>
        <v>#REF!</v>
      </c>
      <c r="AC1647" t="str">
        <f>IF(TRIM(assembly_staff_import[[#This Row],[PUBLIC INFO ADDR_SOURCE_KEY]])="CAPITOL, ALBANY", "Legislative / Capitol Office", "District Office")</f>
        <v>District Office</v>
      </c>
      <c r="AD1647" t="s">
        <v>31270</v>
      </c>
      <c r="AE1647" t="s">
        <v>31271</v>
      </c>
      <c r="AF1647" t="str">
        <f t="shared" si="87"/>
        <v xml:space="preserve">A55 </v>
      </c>
      <c r="AG1647" t="s">
        <v>31272</v>
      </c>
      <c r="AH1647" t="s">
        <v>31293</v>
      </c>
      <c r="AI1647" t="s">
        <v>24638</v>
      </c>
      <c r="AJ1647" t="s">
        <v>31274</v>
      </c>
    </row>
    <row r="1648" spans="1:36" x14ac:dyDescent="0.2">
      <c r="A1648" t="str">
        <f>TRIM(PROPER((assembly_staff_import[[#This Row],[First MI Name via NAME_SOURCE_KEY TEXT]]&amp;" "&amp;assembly_staff_import[[#This Row],[Last Name via NAME_SOURCE_KEY TEXT]]&amp;" "&amp;assembly_staff_import[[#This Row],[Suffix via NAME_SOURCE_KEY]])))</f>
        <v>Sarawat A Sarah</v>
      </c>
      <c r="B1648" t="str">
        <f>TRIM(CONCATENATE(TRIM(assembly_staff_import[[#This Row],[Full Name]]), ", ", assembly_staff_import[[#This Row],[Title]]))</f>
        <v>Sarawat A Sarah, D O Administrator</v>
      </c>
      <c r="C1648" t="e">
        <f>assembly_staff_import[[#This Row],[Vlookup_groups]]</f>
        <v>#REF!</v>
      </c>
      <c r="D1648" t="str">
        <f>IF(assembly_staff_import[[#This Row],[Legislative Staff Type]]="Personal",assembly_staff_import[[#This Row],[Formatted Personal Staff Office]],"")</f>
        <v>District Office</v>
      </c>
      <c r="E1648" t="s">
        <v>65</v>
      </c>
      <c r="F1648" s="19" t="s">
        <v>10913</v>
      </c>
      <c r="G1648" t="s">
        <v>67</v>
      </c>
      <c r="H1648" t="str">
        <f>TRIM(PROPER((assembly_staff_import[[#This Row],[Last Name via NAME_SOURCE_KEY TEXT]]&amp;" "&amp;assembly_staff_import[[#This Row],[Suffix via NAME_SOURCE_KEY]])))</f>
        <v>Sarah</v>
      </c>
      <c r="I1648" t="str">
        <f>PROPER(assembly_staff_import[[#This Row],[JOB TITLE_SOURCE_KEY]])</f>
        <v xml:space="preserve">D O Administrator                          </v>
      </c>
      <c r="J1648" t="s">
        <v>72</v>
      </c>
      <c r="K1648" t="e">
        <f>IF(assembly_staff_import[[#This Row],[Legislative Staff Type]]="Personal",assembly_staff_import[[#This Row],[Vlookup Reports To Person]], "")</f>
        <v>#REF!</v>
      </c>
      <c r="L1648" t="str">
        <f>PROPER(assembly_staff_import[[#This Row],[First MI Name via NAME_SOURCE_KEY TEXT]])</f>
        <v xml:space="preserve"> Sarawat A</v>
      </c>
      <c r="M1648" t="s">
        <v>16228</v>
      </c>
      <c r="N1648" t="str">
        <f>LOWER(CONCATENATE(assembly_staff_import[[#This Row],[Last Name]],LEFT(assembly_staff_import[[#This Row],[First Name (no initial)]],1),"@nyassembly.gov"))</f>
        <v>sarahs@nyassembly.gov</v>
      </c>
      <c r="O1648" t="s">
        <v>31294</v>
      </c>
      <c r="P1648" t="e">
        <f>VLOOKUP(assembly_staff_import[[#This Row],[Full Name]],[3]!PEOPLE_March_20[#Data],1,0)</f>
        <v>#REF!</v>
      </c>
      <c r="Q1648" t="e">
        <f>VLOOKUP(assembly_staff_import[[#This Row],[Full Name]],[3]!Table17[#Data],3,0)</f>
        <v>#REF!</v>
      </c>
      <c r="R1648" t="e">
        <f>VLOOKUP(assembly_staff_import[[#This Row],[Formatted Works for Group]],[3]!Table7[#Data],1,0)</f>
        <v>#REF!</v>
      </c>
      <c r="S1648" t="e">
        <f>IF(assembly_staff_import[[#This Row],[Legislative Staff Type]]="Personal", assembly_staff_import[[#This Row],[Vlookup Works for Group]], assembly_staff_import[[#This Row],[Formatted Works for Group calc]]&amp;", Central Staff Office, Assembly")</f>
        <v>#REF!</v>
      </c>
      <c r="T1648" s="20" t="str">
        <f>TRIM(assembly_staff_import[[#This Row],[NAME_SOURCE_KEY]])</f>
        <v>SARAH, SARAWAT A</v>
      </c>
      <c r="U1648" t="s">
        <v>31295</v>
      </c>
      <c r="V1648" t="s">
        <v>31296</v>
      </c>
      <c r="W1648" t="s">
        <v>31297</v>
      </c>
      <c r="Y1648" t="str">
        <f>IF(assembly_staff_import[[#This Row],[Legislative Staff Type]]="Personal", PROPER(TRIM(assembly_staff_import[[#This Row],[Unit First MI via UNIT_SOURCE_KEY]])&amp;" "&amp;assembly_staff_import[[#This Row],[Unit Last via UNIT_SOURCE_KEY]]), PROPER(TRIM(assembly_staff_import[[#This Row],[UNIT NAME_SOURCE_KEY2]])))</f>
        <v>William Colton</v>
      </c>
      <c r="Z1648" t="s">
        <v>31269</v>
      </c>
      <c r="AA1648" t="e">
        <f>VLOOKUP(assembly_staff_import[[#This Row],[Formatted and corrected Works for Group Text]],[3]!Table4[#Data],1,0)</f>
        <v>#REF!</v>
      </c>
      <c r="AB1648" t="e">
        <f>VLOOKUP(assembly_staff_import[[#This Row],[Formatted and corrected Works for Group Text]],[3]!Table5[#Data],2,0)</f>
        <v>#REF!</v>
      </c>
      <c r="AC1648" t="str">
        <f>IF(TRIM(assembly_staff_import[[#This Row],[PUBLIC INFO ADDR_SOURCE_KEY]])="CAPITOL, ALBANY", "Legislative / Capitol Office", "District Office")</f>
        <v>District Office</v>
      </c>
      <c r="AD1648" t="s">
        <v>31270</v>
      </c>
      <c r="AE1648" t="s">
        <v>31271</v>
      </c>
      <c r="AF1648" t="str">
        <f t="shared" si="87"/>
        <v xml:space="preserve">A55 </v>
      </c>
      <c r="AG1648" t="s">
        <v>31272</v>
      </c>
      <c r="AH1648" t="s">
        <v>31298</v>
      </c>
      <c r="AI1648" t="s">
        <v>23745</v>
      </c>
      <c r="AJ1648" t="s">
        <v>31274</v>
      </c>
    </row>
    <row r="1649" spans="1:36" x14ac:dyDescent="0.2">
      <c r="A1649" t="str">
        <f>TRIM(PROPER((assembly_staff_import[[#This Row],[First MI Name via NAME_SOURCE_KEY TEXT]]&amp;" "&amp;assembly_staff_import[[#This Row],[Last Name via NAME_SOURCE_KEY TEXT]]&amp;" "&amp;assembly_staff_import[[#This Row],[Suffix via NAME_SOURCE_KEY]])))</f>
        <v>Suet Mui Lam</v>
      </c>
      <c r="B1649" t="str">
        <f>TRIM(CONCATENATE(TRIM(assembly_staff_import[[#This Row],[Full Name]]), ", ", assembly_staff_import[[#This Row],[Title]]))</f>
        <v>Suet Mui Lam, Community Liaison</v>
      </c>
      <c r="C1649" t="e">
        <f>assembly_staff_import[[#This Row],[Vlookup_groups]]</f>
        <v>#REF!</v>
      </c>
      <c r="D1649" t="str">
        <f>IF(assembly_staff_import[[#This Row],[Legislative Staff Type]]="Personal",assembly_staff_import[[#This Row],[Formatted Personal Staff Office]],"")</f>
        <v>District Office</v>
      </c>
      <c r="E1649" t="s">
        <v>65</v>
      </c>
      <c r="F1649" s="19" t="s">
        <v>10913</v>
      </c>
      <c r="G1649" t="s">
        <v>67</v>
      </c>
      <c r="H1649" t="str">
        <f>TRIM(PROPER((assembly_staff_import[[#This Row],[Last Name via NAME_SOURCE_KEY TEXT]]&amp;" "&amp;assembly_staff_import[[#This Row],[Suffix via NAME_SOURCE_KEY]])))</f>
        <v>Lam</v>
      </c>
      <c r="I1649" t="str">
        <f>PROPER(assembly_staff_import[[#This Row],[JOB TITLE_SOURCE_KEY]])</f>
        <v xml:space="preserve">Community Liaison                          </v>
      </c>
      <c r="J1649" t="s">
        <v>72</v>
      </c>
      <c r="K1649" t="e">
        <f>IF(assembly_staff_import[[#This Row],[Legislative Staff Type]]="Personal",assembly_staff_import[[#This Row],[Vlookup Reports To Person]], "")</f>
        <v>#REF!</v>
      </c>
      <c r="L1649" t="str">
        <f>PROPER(assembly_staff_import[[#This Row],[First MI Name via NAME_SOURCE_KEY TEXT]])</f>
        <v xml:space="preserve"> Suet Mui</v>
      </c>
      <c r="M1649" t="s">
        <v>11335</v>
      </c>
      <c r="N1649" t="str">
        <f>LOWER(CONCATENATE(assembly_staff_import[[#This Row],[Last Name]],LEFT(assembly_staff_import[[#This Row],[First Name (no initial)]],1),"@nyassembly.gov"))</f>
        <v>lams@nyassembly.gov</v>
      </c>
      <c r="O1649" t="s">
        <v>31299</v>
      </c>
      <c r="P1649" t="e">
        <f>VLOOKUP(assembly_staff_import[[#This Row],[Full Name]],[3]!PEOPLE_March_20[#Data],1,0)</f>
        <v>#REF!</v>
      </c>
      <c r="Q1649" t="e">
        <f>VLOOKUP(assembly_staff_import[[#This Row],[Full Name]],[3]!Table17[#Data],3,0)</f>
        <v>#REF!</v>
      </c>
      <c r="R1649" t="e">
        <f>VLOOKUP(assembly_staff_import[[#This Row],[Formatted Works for Group]],[3]!Table7[#Data],1,0)</f>
        <v>#REF!</v>
      </c>
      <c r="S1649" t="e">
        <f>IF(assembly_staff_import[[#This Row],[Legislative Staff Type]]="Personal", assembly_staff_import[[#This Row],[Vlookup Works for Group]], assembly_staff_import[[#This Row],[Formatted Works for Group calc]]&amp;", Central Staff Office, Assembly")</f>
        <v>#REF!</v>
      </c>
      <c r="T1649" s="20" t="str">
        <f>TRIM(assembly_staff_import[[#This Row],[NAME_SOURCE_KEY]])</f>
        <v>LAM, SUET MUI</v>
      </c>
      <c r="U1649" t="s">
        <v>31300</v>
      </c>
      <c r="V1649" t="s">
        <v>31301</v>
      </c>
      <c r="W1649" t="s">
        <v>31302</v>
      </c>
      <c r="Y1649" t="str">
        <f>IF(assembly_staff_import[[#This Row],[Legislative Staff Type]]="Personal", PROPER(TRIM(assembly_staff_import[[#This Row],[Unit First MI via UNIT_SOURCE_KEY]])&amp;" "&amp;assembly_staff_import[[#This Row],[Unit Last via UNIT_SOURCE_KEY]]), PROPER(TRIM(assembly_staff_import[[#This Row],[UNIT NAME_SOURCE_KEY2]])))</f>
        <v>William Colton</v>
      </c>
      <c r="Z1649" t="s">
        <v>31269</v>
      </c>
      <c r="AA1649" t="e">
        <f>VLOOKUP(assembly_staff_import[[#This Row],[Formatted and corrected Works for Group Text]],[3]!Table4[#Data],1,0)</f>
        <v>#REF!</v>
      </c>
      <c r="AB1649" t="e">
        <f>VLOOKUP(assembly_staff_import[[#This Row],[Formatted and corrected Works for Group Text]],[3]!Table5[#Data],2,0)</f>
        <v>#REF!</v>
      </c>
      <c r="AC1649" t="str">
        <f>IF(TRIM(assembly_staff_import[[#This Row],[PUBLIC INFO ADDR_SOURCE_KEY]])="CAPITOL, ALBANY", "Legislative / Capitol Office", "District Office")</f>
        <v>District Office</v>
      </c>
      <c r="AD1649" t="s">
        <v>31270</v>
      </c>
      <c r="AE1649" t="s">
        <v>31271</v>
      </c>
      <c r="AF1649" t="str">
        <f t="shared" si="87"/>
        <v xml:space="preserve">A55 </v>
      </c>
      <c r="AG1649" t="s">
        <v>31272</v>
      </c>
      <c r="AH1649" t="s">
        <v>31303</v>
      </c>
      <c r="AI1649" t="s">
        <v>23692</v>
      </c>
      <c r="AJ1649" t="s">
        <v>31274</v>
      </c>
    </row>
    <row r="1650" spans="1:36" x14ac:dyDescent="0.2">
      <c r="A1650" t="str">
        <f>TRIM(PROPER((assembly_staff_import[[#This Row],[First MI Name via NAME_SOURCE_KEY TEXT]]&amp;" "&amp;assembly_staff_import[[#This Row],[Last Name via NAME_SOURCE_KEY TEXT]]&amp;" "&amp;assembly_staff_import[[#This Row],[Suffix via NAME_SOURCE_KEY]])))</f>
        <v>Wenyi Zhuang</v>
      </c>
      <c r="B1650" t="str">
        <f>TRIM(CONCATENATE(TRIM(assembly_staff_import[[#This Row],[Full Name]]), ", ", assembly_staff_import[[#This Row],[Title]]))</f>
        <v>Wenyi Zhuang, Chief Of Staff</v>
      </c>
      <c r="C1650" t="e">
        <f>assembly_staff_import[[#This Row],[Vlookup_groups]]</f>
        <v>#REF!</v>
      </c>
      <c r="D1650" t="str">
        <f>IF(assembly_staff_import[[#This Row],[Legislative Staff Type]]="Personal",assembly_staff_import[[#This Row],[Formatted Personal Staff Office]],"")</f>
        <v>District Office</v>
      </c>
      <c r="E1650" t="s">
        <v>65</v>
      </c>
      <c r="F1650" s="19" t="s">
        <v>10913</v>
      </c>
      <c r="G1650" t="s">
        <v>67</v>
      </c>
      <c r="H1650" t="str">
        <f>TRIM(PROPER((assembly_staff_import[[#This Row],[Last Name via NAME_SOURCE_KEY TEXT]]&amp;" "&amp;assembly_staff_import[[#This Row],[Suffix via NAME_SOURCE_KEY]])))</f>
        <v>Zhuang</v>
      </c>
      <c r="I1650" t="str">
        <f>PROPER(assembly_staff_import[[#This Row],[JOB TITLE_SOURCE_KEY]])</f>
        <v xml:space="preserve">Chief Of Staff                             </v>
      </c>
      <c r="J1650" t="s">
        <v>72</v>
      </c>
      <c r="K1650" t="e">
        <f>IF(assembly_staff_import[[#This Row],[Legislative Staff Type]]="Personal",assembly_staff_import[[#This Row],[Vlookup Reports To Person]], "")</f>
        <v>#REF!</v>
      </c>
      <c r="L1650" t="str">
        <f>PROPER(assembly_staff_import[[#This Row],[First MI Name via NAME_SOURCE_KEY TEXT]])</f>
        <v xml:space="preserve"> Wenyi</v>
      </c>
      <c r="M1650" t="s">
        <v>16061</v>
      </c>
      <c r="N1650" t="str">
        <f>LOWER(CONCATENATE(assembly_staff_import[[#This Row],[Last Name]],LEFT(assembly_staff_import[[#This Row],[First Name (no initial)]],1),"@nyassembly.gov"))</f>
        <v>zhuangw@nyassembly.gov</v>
      </c>
      <c r="O1650" t="s">
        <v>16064</v>
      </c>
      <c r="P1650" t="e">
        <f>VLOOKUP(assembly_staff_import[[#This Row],[Full Name]],[3]!PEOPLE_March_20[#Data],1,0)</f>
        <v>#REF!</v>
      </c>
      <c r="Q1650" t="e">
        <f>VLOOKUP(assembly_staff_import[[#This Row],[Full Name]],[3]!Table17[#Data],3,0)</f>
        <v>#REF!</v>
      </c>
      <c r="R1650" t="e">
        <f>VLOOKUP(assembly_staff_import[[#This Row],[Formatted Works for Group]],[3]!Table7[#Data],1,0)</f>
        <v>#REF!</v>
      </c>
      <c r="S1650" t="e">
        <f>IF(assembly_staff_import[[#This Row],[Legislative Staff Type]]="Personal", assembly_staff_import[[#This Row],[Vlookup Works for Group]], assembly_staff_import[[#This Row],[Formatted Works for Group calc]]&amp;", Central Staff Office, Assembly")</f>
        <v>#REF!</v>
      </c>
      <c r="T1650" s="20" t="str">
        <f>TRIM(assembly_staff_import[[#This Row],[NAME_SOURCE_KEY]])</f>
        <v>ZHUANG, WENYI</v>
      </c>
      <c r="U1650" t="s">
        <v>31304</v>
      </c>
      <c r="V1650" t="s">
        <v>31305</v>
      </c>
      <c r="W1650" t="s">
        <v>31306</v>
      </c>
      <c r="Y1650" t="str">
        <f>IF(assembly_staff_import[[#This Row],[Legislative Staff Type]]="Personal", PROPER(TRIM(assembly_staff_import[[#This Row],[Unit First MI via UNIT_SOURCE_KEY]])&amp;" "&amp;assembly_staff_import[[#This Row],[Unit Last via UNIT_SOURCE_KEY]]), PROPER(TRIM(assembly_staff_import[[#This Row],[UNIT NAME_SOURCE_KEY2]])))</f>
        <v>William Colton</v>
      </c>
      <c r="Z1650" t="s">
        <v>31269</v>
      </c>
      <c r="AA1650" t="e">
        <f>VLOOKUP(assembly_staff_import[[#This Row],[Formatted and corrected Works for Group Text]],[3]!Table4[#Data],1,0)</f>
        <v>#REF!</v>
      </c>
      <c r="AB1650" t="e">
        <f>VLOOKUP(assembly_staff_import[[#This Row],[Formatted and corrected Works for Group Text]],[3]!Table5[#Data],2,0)</f>
        <v>#REF!</v>
      </c>
      <c r="AC1650" t="str">
        <f>IF(TRIM(assembly_staff_import[[#This Row],[PUBLIC INFO ADDR_SOURCE_KEY]])="CAPITOL, ALBANY", "Legislative / Capitol Office", "District Office")</f>
        <v>District Office</v>
      </c>
      <c r="AD1650" t="s">
        <v>31270</v>
      </c>
      <c r="AE1650" t="s">
        <v>31271</v>
      </c>
      <c r="AF1650" t="str">
        <f t="shared" si="87"/>
        <v xml:space="preserve">A55 </v>
      </c>
      <c r="AG1650" t="s">
        <v>31272</v>
      </c>
      <c r="AH1650" t="s">
        <v>31307</v>
      </c>
      <c r="AI1650" t="s">
        <v>23587</v>
      </c>
      <c r="AJ1650" t="s">
        <v>31274</v>
      </c>
    </row>
    <row r="1651" spans="1:36" x14ac:dyDescent="0.2">
      <c r="A1651" t="str">
        <f>TRIM(PROPER((assembly_staff_import[[#This Row],[First MI Name via NAME_SOURCE_KEY TEXT]]&amp;" "&amp;assembly_staff_import[[#This Row],[Last Name via NAME_SOURCE_KEY TEXT]]&amp;" "&amp;assembly_staff_import[[#This Row],[Suffix via NAME_SOURCE_KEY]])))</f>
        <v>Connie S Groves</v>
      </c>
      <c r="B1651" t="str">
        <f>TRIM(CONCATENATE(TRIM(assembly_staff_import[[#This Row],[Full Name]]), ", ", assembly_staff_import[[#This Row],[Title]]))</f>
        <v>Connie S Groves, Committee Clerk</v>
      </c>
      <c r="C1651" t="e">
        <f>assembly_staff_import[[#This Row],[Vlookup_groups]]</f>
        <v>#REF!</v>
      </c>
      <c r="D1651" t="str">
        <f>IF(assembly_staff_import[[#This Row],[Legislative Staff Type]]="Personal",assembly_staff_import[[#This Row],[Formatted Personal Staff Office]],"")</f>
        <v>Legislative / Capitol Office</v>
      </c>
      <c r="E1651" t="s">
        <v>65</v>
      </c>
      <c r="F1651" s="19" t="s">
        <v>10913</v>
      </c>
      <c r="G1651" t="s">
        <v>67</v>
      </c>
      <c r="H1651" t="str">
        <f>TRIM(PROPER((assembly_staff_import[[#This Row],[Last Name via NAME_SOURCE_KEY TEXT]]&amp;" "&amp;assembly_staff_import[[#This Row],[Suffix via NAME_SOURCE_KEY]])))</f>
        <v>Groves</v>
      </c>
      <c r="I1651" t="str">
        <f>PROPER(assembly_staff_import[[#This Row],[JOB TITLE_SOURCE_KEY]])</f>
        <v xml:space="preserve">Committee Clerk                            </v>
      </c>
      <c r="J1651" t="s">
        <v>72</v>
      </c>
      <c r="K1651" t="e">
        <f>IF(assembly_staff_import[[#This Row],[Legislative Staff Type]]="Personal",assembly_staff_import[[#This Row],[Vlookup Reports To Person]], "")</f>
        <v>#REF!</v>
      </c>
      <c r="L1651" t="str">
        <f>PROPER(assembly_staff_import[[#This Row],[First MI Name via NAME_SOURCE_KEY TEXT]])</f>
        <v xml:space="preserve"> Connie S</v>
      </c>
      <c r="M1651" t="s">
        <v>21850</v>
      </c>
      <c r="N1651" t="str">
        <f>LOWER(CONCATENATE(assembly_staff_import[[#This Row],[Last Name]],LEFT(assembly_staff_import[[#This Row],[First Name (no initial)]],1),"@nyassembly.gov"))</f>
        <v>grovesc@nyassembly.gov</v>
      </c>
      <c r="O1651" t="s">
        <v>16936</v>
      </c>
      <c r="P1651" t="e">
        <f>VLOOKUP(assembly_staff_import[[#This Row],[Full Name]],[3]!PEOPLE_March_20[#Data],1,0)</f>
        <v>#REF!</v>
      </c>
      <c r="Q1651" t="e">
        <f>VLOOKUP(assembly_staff_import[[#This Row],[Full Name]],[3]!Table17[#Data],3,0)</f>
        <v>#REF!</v>
      </c>
      <c r="R1651" t="e">
        <f>VLOOKUP(assembly_staff_import[[#This Row],[Formatted Works for Group]],[3]!Table7[#Data],1,0)</f>
        <v>#REF!</v>
      </c>
      <c r="S1651" t="e">
        <f>IF(assembly_staff_import[[#This Row],[Legislative Staff Type]]="Personal", assembly_staff_import[[#This Row],[Vlookup Works for Group]], assembly_staff_import[[#This Row],[Formatted Works for Group calc]]&amp;", Central Staff Office, Assembly")</f>
        <v>#REF!</v>
      </c>
      <c r="T1651" s="20" t="str">
        <f>TRIM(assembly_staff_import[[#This Row],[NAME_SOURCE_KEY]])</f>
        <v>GROVES, CONNIE S</v>
      </c>
      <c r="U1651" t="s">
        <v>31308</v>
      </c>
      <c r="V1651" t="s">
        <v>31309</v>
      </c>
      <c r="W1651" t="s">
        <v>31310</v>
      </c>
      <c r="Y1651" t="str">
        <f>IF(assembly_staff_import[[#This Row],[Legislative Staff Type]]="Personal", PROPER(TRIM(assembly_staff_import[[#This Row],[Unit First MI via UNIT_SOURCE_KEY]])&amp;" "&amp;assembly_staff_import[[#This Row],[Unit Last via UNIT_SOURCE_KEY]]), PROPER(TRIM(assembly_staff_import[[#This Row],[UNIT NAME_SOURCE_KEY2]])))</f>
        <v>William D. Magee</v>
      </c>
      <c r="Z1651" t="s">
        <v>31311</v>
      </c>
      <c r="AA1651" t="e">
        <f>VLOOKUP(assembly_staff_import[[#This Row],[Formatted and corrected Works for Group Text]],[3]!Table4[#Data],1,0)</f>
        <v>#REF!</v>
      </c>
      <c r="AB1651" t="e">
        <f>VLOOKUP(assembly_staff_import[[#This Row],[Formatted and corrected Works for Group Text]],[3]!Table5[#Data],2,0)</f>
        <v>#REF!</v>
      </c>
      <c r="AC1651" t="str">
        <f>IF(TRIM(assembly_staff_import[[#This Row],[PUBLIC INFO ADDR_SOURCE_KEY]])="CAPITOL, ALBANY", "Legislative / Capitol Office", "District Office")</f>
        <v>Legislative / Capitol Office</v>
      </c>
      <c r="AD1651" t="s">
        <v>29429</v>
      </c>
      <c r="AE1651" t="s">
        <v>31312</v>
      </c>
      <c r="AF1651" t="str">
        <f>"B72 "</f>
        <v xml:space="preserve">B72 </v>
      </c>
      <c r="AG1651" t="s">
        <v>31313</v>
      </c>
      <c r="AH1651" t="s">
        <v>31314</v>
      </c>
      <c r="AI1651" t="s">
        <v>24741</v>
      </c>
      <c r="AJ1651" t="s">
        <v>23493</v>
      </c>
    </row>
    <row r="1652" spans="1:36" x14ac:dyDescent="0.2">
      <c r="A1652" t="str">
        <f>TRIM(PROPER((assembly_staff_import[[#This Row],[First MI Name via NAME_SOURCE_KEY TEXT]]&amp;" "&amp;assembly_staff_import[[#This Row],[Last Name via NAME_SOURCE_KEY TEXT]]&amp;" "&amp;assembly_staff_import[[#This Row],[Suffix via NAME_SOURCE_KEY]])))</f>
        <v>Darlene E Mullally</v>
      </c>
      <c r="B1652" t="str">
        <f>TRIM(CONCATENATE(TRIM(assembly_staff_import[[#This Row],[Full Name]]), ", ", assembly_staff_import[[#This Row],[Title]]))</f>
        <v>Darlene E Mullally, Legis Director</v>
      </c>
      <c r="C1652" t="e">
        <f>assembly_staff_import[[#This Row],[Vlookup_groups]]</f>
        <v>#REF!</v>
      </c>
      <c r="D1652" t="str">
        <f>IF(assembly_staff_import[[#This Row],[Legislative Staff Type]]="Personal",assembly_staff_import[[#This Row],[Formatted Personal Staff Office]],"")</f>
        <v>Legislative / Capitol Office</v>
      </c>
      <c r="E1652" t="s">
        <v>65</v>
      </c>
      <c r="F1652" s="19" t="s">
        <v>10913</v>
      </c>
      <c r="G1652" t="s">
        <v>67</v>
      </c>
      <c r="H1652" t="str">
        <f>TRIM(PROPER((assembly_staff_import[[#This Row],[Last Name via NAME_SOURCE_KEY TEXT]]&amp;" "&amp;assembly_staff_import[[#This Row],[Suffix via NAME_SOURCE_KEY]])))</f>
        <v>Mullally</v>
      </c>
      <c r="I1652" t="str">
        <f>PROPER(assembly_staff_import[[#This Row],[JOB TITLE_SOURCE_KEY]])</f>
        <v xml:space="preserve">Legis Director                             </v>
      </c>
      <c r="J1652" t="s">
        <v>72</v>
      </c>
      <c r="K1652" t="e">
        <f>IF(assembly_staff_import[[#This Row],[Legislative Staff Type]]="Personal",assembly_staff_import[[#This Row],[Vlookup Reports To Person]], "")</f>
        <v>#REF!</v>
      </c>
      <c r="L1652" t="str">
        <f>PROPER(assembly_staff_import[[#This Row],[First MI Name via NAME_SOURCE_KEY TEXT]])</f>
        <v xml:space="preserve"> Darlene E</v>
      </c>
      <c r="M1652" t="s">
        <v>21650</v>
      </c>
      <c r="N1652" t="str">
        <f>LOWER(CONCATENATE(assembly_staff_import[[#This Row],[Last Name]],LEFT(assembly_staff_import[[#This Row],[First Name (no initial)]],1),"@nyassembly.gov"))</f>
        <v>mullallyd@nyassembly.gov</v>
      </c>
      <c r="O1652" t="s">
        <v>13523</v>
      </c>
      <c r="P1652" t="e">
        <f>VLOOKUP(assembly_staff_import[[#This Row],[Full Name]],[3]!PEOPLE_March_20[#Data],1,0)</f>
        <v>#REF!</v>
      </c>
      <c r="Q1652" t="e">
        <f>VLOOKUP(assembly_staff_import[[#This Row],[Full Name]],[3]!Table17[#Data],3,0)</f>
        <v>#REF!</v>
      </c>
      <c r="R1652" t="e">
        <f>VLOOKUP(assembly_staff_import[[#This Row],[Formatted Works for Group]],[3]!Table7[#Data],1,0)</f>
        <v>#REF!</v>
      </c>
      <c r="S1652" t="e">
        <f>IF(assembly_staff_import[[#This Row],[Legislative Staff Type]]="Personal", assembly_staff_import[[#This Row],[Vlookup Works for Group]], assembly_staff_import[[#This Row],[Formatted Works for Group calc]]&amp;", Central Staff Office, Assembly")</f>
        <v>#REF!</v>
      </c>
      <c r="T1652" s="20" t="str">
        <f>TRIM(assembly_staff_import[[#This Row],[NAME_SOURCE_KEY]])</f>
        <v>MULLALLY, DARLENE E</v>
      </c>
      <c r="U1652" t="s">
        <v>31315</v>
      </c>
      <c r="V1652" t="s">
        <v>31316</v>
      </c>
      <c r="W1652" t="s">
        <v>31317</v>
      </c>
      <c r="Y1652" t="str">
        <f>IF(assembly_staff_import[[#This Row],[Legislative Staff Type]]="Personal", PROPER(TRIM(assembly_staff_import[[#This Row],[Unit First MI via UNIT_SOURCE_KEY]])&amp;" "&amp;assembly_staff_import[[#This Row],[Unit Last via UNIT_SOURCE_KEY]]), PROPER(TRIM(assembly_staff_import[[#This Row],[UNIT NAME_SOURCE_KEY2]])))</f>
        <v>William D. Magee</v>
      </c>
      <c r="Z1652" t="s">
        <v>31311</v>
      </c>
      <c r="AA1652" t="e">
        <f>VLOOKUP(assembly_staff_import[[#This Row],[Formatted and corrected Works for Group Text]],[3]!Table4[#Data],1,0)</f>
        <v>#REF!</v>
      </c>
      <c r="AB1652" t="e">
        <f>VLOOKUP(assembly_staff_import[[#This Row],[Formatted and corrected Works for Group Text]],[3]!Table5[#Data],2,0)</f>
        <v>#REF!</v>
      </c>
      <c r="AC1652" t="str">
        <f>IF(TRIM(assembly_staff_import[[#This Row],[PUBLIC INFO ADDR_SOURCE_KEY]])="CAPITOL, ALBANY", "Legislative / Capitol Office", "District Office")</f>
        <v>Legislative / Capitol Office</v>
      </c>
      <c r="AD1652" t="s">
        <v>29429</v>
      </c>
      <c r="AE1652" t="s">
        <v>31312</v>
      </c>
      <c r="AF1652" t="str">
        <f>"B72 "</f>
        <v xml:space="preserve">B72 </v>
      </c>
      <c r="AG1652" t="s">
        <v>31313</v>
      </c>
      <c r="AH1652" t="s">
        <v>31318</v>
      </c>
      <c r="AI1652" t="s">
        <v>23492</v>
      </c>
      <c r="AJ1652" t="s">
        <v>23493</v>
      </c>
    </row>
    <row r="1653" spans="1:36" x14ac:dyDescent="0.2">
      <c r="A1653" t="str">
        <f>TRIM(PROPER((assembly_staff_import[[#This Row],[First MI Name via NAME_SOURCE_KEY TEXT]]&amp;" "&amp;assembly_staff_import[[#This Row],[Last Name via NAME_SOURCE_KEY TEXT]]&amp;" "&amp;assembly_staff_import[[#This Row],[Suffix via NAME_SOURCE_KEY]])))</f>
        <v>Kim M Digeorge</v>
      </c>
      <c r="B1653" t="str">
        <f>TRIM(CONCATENATE(TRIM(assembly_staff_import[[#This Row],[Full Name]]), ", ", assembly_staff_import[[#This Row],[Title]]))</f>
        <v>Kim M Digeorge, Princ Secretary</v>
      </c>
      <c r="C1653" t="e">
        <f>assembly_staff_import[[#This Row],[Vlookup_groups]]</f>
        <v>#REF!</v>
      </c>
      <c r="D1653" t="str">
        <f>IF(assembly_staff_import[[#This Row],[Legislative Staff Type]]="Personal",assembly_staff_import[[#This Row],[Formatted Personal Staff Office]],"")</f>
        <v>District Office</v>
      </c>
      <c r="E1653" t="s">
        <v>65</v>
      </c>
      <c r="F1653" s="19" t="s">
        <v>10913</v>
      </c>
      <c r="G1653" t="s">
        <v>67</v>
      </c>
      <c r="H1653" t="str">
        <f>TRIM(PROPER((assembly_staff_import[[#This Row],[Last Name via NAME_SOURCE_KEY TEXT]]&amp;" "&amp;assembly_staff_import[[#This Row],[Suffix via NAME_SOURCE_KEY]])))</f>
        <v>Digeorge</v>
      </c>
      <c r="I1653" t="str">
        <f>PROPER(assembly_staff_import[[#This Row],[JOB TITLE_SOURCE_KEY]])</f>
        <v xml:space="preserve">Princ Secretary                            </v>
      </c>
      <c r="J1653" t="s">
        <v>72</v>
      </c>
      <c r="K1653" t="e">
        <f>IF(assembly_staff_import[[#This Row],[Legislative Staff Type]]="Personal",assembly_staff_import[[#This Row],[Vlookup Reports To Person]], "")</f>
        <v>#REF!</v>
      </c>
      <c r="L1653" t="str">
        <f>PROPER(assembly_staff_import[[#This Row],[First MI Name via NAME_SOURCE_KEY TEXT]])</f>
        <v xml:space="preserve"> Kim M</v>
      </c>
      <c r="M1653" t="s">
        <v>21875</v>
      </c>
      <c r="N1653" t="str">
        <f>LOWER(CONCATENATE(assembly_staff_import[[#This Row],[Last Name]],LEFT(assembly_staff_import[[#This Row],[First Name (no initial)]],1),"@nyassembly.gov"))</f>
        <v>digeorgek@nyassembly.gov</v>
      </c>
      <c r="O1653" t="s">
        <v>10915</v>
      </c>
      <c r="P1653" t="e">
        <f>VLOOKUP(assembly_staff_import[[#This Row],[Full Name]],[3]!PEOPLE_March_20[#Data],1,0)</f>
        <v>#REF!</v>
      </c>
      <c r="Q1653" t="e">
        <f>VLOOKUP(assembly_staff_import[[#This Row],[Full Name]],[3]!Table17[#Data],3,0)</f>
        <v>#REF!</v>
      </c>
      <c r="R1653" t="e">
        <f>VLOOKUP(assembly_staff_import[[#This Row],[Formatted Works for Group]],[3]!Table7[#Data],1,0)</f>
        <v>#REF!</v>
      </c>
      <c r="S1653" t="e">
        <f>IF(assembly_staff_import[[#This Row],[Legislative Staff Type]]="Personal", assembly_staff_import[[#This Row],[Vlookup Works for Group]], assembly_staff_import[[#This Row],[Formatted Works for Group calc]]&amp;", Central Staff Office, Assembly")</f>
        <v>#REF!</v>
      </c>
      <c r="T1653" s="20" t="str">
        <f>TRIM(assembly_staff_import[[#This Row],[NAME_SOURCE_KEY]])</f>
        <v>DIGEORGE, KIM M</v>
      </c>
      <c r="U1653" t="s">
        <v>31319</v>
      </c>
      <c r="V1653" t="s">
        <v>31320</v>
      </c>
      <c r="W1653" t="s">
        <v>30496</v>
      </c>
      <c r="Y1653" t="str">
        <f>IF(assembly_staff_import[[#This Row],[Legislative Staff Type]]="Personal", PROPER(TRIM(assembly_staff_import[[#This Row],[Unit First MI via UNIT_SOURCE_KEY]])&amp;" "&amp;assembly_staff_import[[#This Row],[Unit Last via UNIT_SOURCE_KEY]]), PROPER(TRIM(assembly_staff_import[[#This Row],[UNIT NAME_SOURCE_KEY2]])))</f>
        <v>William D. Magee</v>
      </c>
      <c r="Z1653" t="s">
        <v>31311</v>
      </c>
      <c r="AA1653" t="e">
        <f>VLOOKUP(assembly_staff_import[[#This Row],[Formatted and corrected Works for Group Text]],[3]!Table4[#Data],1,0)</f>
        <v>#REF!</v>
      </c>
      <c r="AB1653" t="e">
        <f>VLOOKUP(assembly_staff_import[[#This Row],[Formatted and corrected Works for Group Text]],[3]!Table5[#Data],2,0)</f>
        <v>#REF!</v>
      </c>
      <c r="AC1653" t="str">
        <f>IF(TRIM(assembly_staff_import[[#This Row],[PUBLIC INFO ADDR_SOURCE_KEY]])="CAPITOL, ALBANY", "Legislative / Capitol Office", "District Office")</f>
        <v>District Office</v>
      </c>
      <c r="AD1653" t="s">
        <v>29429</v>
      </c>
      <c r="AE1653" t="s">
        <v>31312</v>
      </c>
      <c r="AF1653" t="str">
        <f>"B72 "</f>
        <v xml:space="preserve">B72 </v>
      </c>
      <c r="AG1653" t="s">
        <v>31313</v>
      </c>
      <c r="AH1653" t="s">
        <v>31321</v>
      </c>
      <c r="AI1653" t="s">
        <v>31322</v>
      </c>
      <c r="AJ1653" t="s">
        <v>31323</v>
      </c>
    </row>
    <row r="1654" spans="1:36" x14ac:dyDescent="0.2">
      <c r="A1654" t="str">
        <f>TRIM(PROPER((assembly_staff_import[[#This Row],[First MI Name via NAME_SOURCE_KEY TEXT]]&amp;" "&amp;assembly_staff_import[[#This Row],[Last Name via NAME_SOURCE_KEY TEXT]]&amp;" "&amp;assembly_staff_import[[#This Row],[Suffix via NAME_SOURCE_KEY]])))</f>
        <v>Laura A Martino</v>
      </c>
      <c r="B1654" t="str">
        <f>TRIM(CONCATENATE(TRIM(assembly_staff_import[[#This Row],[Full Name]]), ", ", assembly_staff_import[[#This Row],[Title]]))</f>
        <v>Laura A Martino, Office Director</v>
      </c>
      <c r="C1654" t="e">
        <f>assembly_staff_import[[#This Row],[Vlookup_groups]]</f>
        <v>#REF!</v>
      </c>
      <c r="D1654" t="str">
        <f>IF(assembly_staff_import[[#This Row],[Legislative Staff Type]]="Personal",assembly_staff_import[[#This Row],[Formatted Personal Staff Office]],"")</f>
        <v>District Office</v>
      </c>
      <c r="E1654" t="s">
        <v>65</v>
      </c>
      <c r="F1654" s="19" t="s">
        <v>10913</v>
      </c>
      <c r="G1654" t="s">
        <v>67</v>
      </c>
      <c r="H1654" t="str">
        <f>TRIM(PROPER((assembly_staff_import[[#This Row],[Last Name via NAME_SOURCE_KEY TEXT]]&amp;" "&amp;assembly_staff_import[[#This Row],[Suffix via NAME_SOURCE_KEY]])))</f>
        <v>Martino</v>
      </c>
      <c r="I1654" t="str">
        <f>PROPER(assembly_staff_import[[#This Row],[JOB TITLE_SOURCE_KEY]])</f>
        <v xml:space="preserve">Office Director                            </v>
      </c>
      <c r="J1654" t="s">
        <v>72</v>
      </c>
      <c r="K1654" t="e">
        <f>IF(assembly_staff_import[[#This Row],[Legislative Staff Type]]="Personal",assembly_staff_import[[#This Row],[Vlookup Reports To Person]], "")</f>
        <v>#REF!</v>
      </c>
      <c r="L1654" t="str">
        <f>PROPER(assembly_staff_import[[#This Row],[First MI Name via NAME_SOURCE_KEY TEXT]])</f>
        <v xml:space="preserve"> Laura A</v>
      </c>
      <c r="M1654" t="s">
        <v>20624</v>
      </c>
      <c r="N1654" t="str">
        <f>LOWER(CONCATENATE(assembly_staff_import[[#This Row],[Last Name]],LEFT(assembly_staff_import[[#This Row],[First Name (no initial)]],1),"@nyassembly.gov"))</f>
        <v>martinol@nyassembly.gov</v>
      </c>
      <c r="O1654" t="s">
        <v>14770</v>
      </c>
      <c r="P1654" t="e">
        <f>VLOOKUP(assembly_staff_import[[#This Row],[Full Name]],[3]!PEOPLE_March_20[#Data],1,0)</f>
        <v>#REF!</v>
      </c>
      <c r="Q1654" t="e">
        <f>VLOOKUP(assembly_staff_import[[#This Row],[Full Name]],[3]!Table17[#Data],3,0)</f>
        <v>#REF!</v>
      </c>
      <c r="R1654" t="e">
        <f>VLOOKUP(assembly_staff_import[[#This Row],[Formatted Works for Group]],[3]!Table7[#Data],1,0)</f>
        <v>#REF!</v>
      </c>
      <c r="S1654" t="e">
        <f>IF(assembly_staff_import[[#This Row],[Legislative Staff Type]]="Personal", assembly_staff_import[[#This Row],[Vlookup Works for Group]], assembly_staff_import[[#This Row],[Formatted Works for Group calc]]&amp;", Central Staff Office, Assembly")</f>
        <v>#REF!</v>
      </c>
      <c r="T1654" s="20" t="str">
        <f>TRIM(assembly_staff_import[[#This Row],[NAME_SOURCE_KEY]])</f>
        <v>MARTINO, LAURA A</v>
      </c>
      <c r="U1654" t="s">
        <v>31324</v>
      </c>
      <c r="V1654" t="s">
        <v>31325</v>
      </c>
      <c r="W1654" t="s">
        <v>31326</v>
      </c>
      <c r="Y1654" t="str">
        <f>IF(assembly_staff_import[[#This Row],[Legislative Staff Type]]="Personal", PROPER(TRIM(assembly_staff_import[[#This Row],[Unit First MI via UNIT_SOURCE_KEY]])&amp;" "&amp;assembly_staff_import[[#This Row],[Unit Last via UNIT_SOURCE_KEY]]), PROPER(TRIM(assembly_staff_import[[#This Row],[UNIT NAME_SOURCE_KEY2]])))</f>
        <v>William D. Magee</v>
      </c>
      <c r="Z1654" t="s">
        <v>31311</v>
      </c>
      <c r="AA1654" t="e">
        <f>VLOOKUP(assembly_staff_import[[#This Row],[Formatted and corrected Works for Group Text]],[3]!Table4[#Data],1,0)</f>
        <v>#REF!</v>
      </c>
      <c r="AB1654" t="e">
        <f>VLOOKUP(assembly_staff_import[[#This Row],[Formatted and corrected Works for Group Text]],[3]!Table5[#Data],2,0)</f>
        <v>#REF!</v>
      </c>
      <c r="AC1654" t="str">
        <f>IF(TRIM(assembly_staff_import[[#This Row],[PUBLIC INFO ADDR_SOURCE_KEY]])="CAPITOL, ALBANY", "Legislative / Capitol Office", "District Office")</f>
        <v>District Office</v>
      </c>
      <c r="AD1654" t="s">
        <v>29429</v>
      </c>
      <c r="AE1654" t="s">
        <v>31312</v>
      </c>
      <c r="AF1654" t="str">
        <f>"B72 "</f>
        <v xml:space="preserve">B72 </v>
      </c>
      <c r="AG1654" t="s">
        <v>31313</v>
      </c>
      <c r="AH1654" t="s">
        <v>31327</v>
      </c>
      <c r="AI1654" t="s">
        <v>23887</v>
      </c>
      <c r="AJ1654" t="s">
        <v>31323</v>
      </c>
    </row>
    <row r="1655" spans="1:36" x14ac:dyDescent="0.2">
      <c r="A1655" t="str">
        <f>TRIM(PROPER((assembly_staff_import[[#This Row],[First MI Name via NAME_SOURCE_KEY TEXT]]&amp;" "&amp;assembly_staff_import[[#This Row],[Last Name via NAME_SOURCE_KEY TEXT]]&amp;" "&amp;assembly_staff_import[[#This Row],[Suffix via NAME_SOURCE_KEY]])))</f>
        <v>Robert J Sheuchenko</v>
      </c>
      <c r="B1655" t="str">
        <f>TRIM(CONCATENATE(TRIM(assembly_staff_import[[#This Row],[Full Name]]), ", ", assembly_staff_import[[#This Row],[Title]]))</f>
        <v>Robert J Sheuchenko, Special Asst</v>
      </c>
      <c r="C1655" t="e">
        <f>assembly_staff_import[[#This Row],[Vlookup_groups]]</f>
        <v>#REF!</v>
      </c>
      <c r="D1655" t="str">
        <f>IF(assembly_staff_import[[#This Row],[Legislative Staff Type]]="Personal",assembly_staff_import[[#This Row],[Formatted Personal Staff Office]],"")</f>
        <v>District Office</v>
      </c>
      <c r="E1655" t="s">
        <v>65</v>
      </c>
      <c r="F1655" s="19" t="s">
        <v>10913</v>
      </c>
      <c r="G1655" t="s">
        <v>67</v>
      </c>
      <c r="H1655" t="str">
        <f>TRIM(PROPER((assembly_staff_import[[#This Row],[Last Name via NAME_SOURCE_KEY TEXT]]&amp;" "&amp;assembly_staff_import[[#This Row],[Suffix via NAME_SOURCE_KEY]])))</f>
        <v>Sheuchenko</v>
      </c>
      <c r="I1655" t="str">
        <f>PROPER(assembly_staff_import[[#This Row],[JOB TITLE_SOURCE_KEY]])</f>
        <v xml:space="preserve">Special Asst                               </v>
      </c>
      <c r="J1655" t="s">
        <v>72</v>
      </c>
      <c r="K1655" t="e">
        <f>IF(assembly_staff_import[[#This Row],[Legislative Staff Type]]="Personal",assembly_staff_import[[#This Row],[Vlookup Reports To Person]], "")</f>
        <v>#REF!</v>
      </c>
      <c r="L1655" t="str">
        <f>PROPER(assembly_staff_import[[#This Row],[First MI Name via NAME_SOURCE_KEY TEXT]])</f>
        <v xml:space="preserve"> Robert J</v>
      </c>
      <c r="M1655" t="s">
        <v>21628</v>
      </c>
      <c r="N1655" t="str">
        <f>LOWER(CONCATENATE(assembly_staff_import[[#This Row],[Last Name]],LEFT(assembly_staff_import[[#This Row],[First Name (no initial)]],1),"@nyassembly.gov"))</f>
        <v>sheuchenkor@nyassembly.gov</v>
      </c>
      <c r="O1655" t="s">
        <v>6749</v>
      </c>
      <c r="P1655" t="e">
        <f>VLOOKUP(assembly_staff_import[[#This Row],[Full Name]],[3]!PEOPLE_March_20[#Data],1,0)</f>
        <v>#REF!</v>
      </c>
      <c r="Q1655" t="e">
        <f>VLOOKUP(assembly_staff_import[[#This Row],[Full Name]],[3]!Table17[#Data],3,0)</f>
        <v>#REF!</v>
      </c>
      <c r="R1655" t="e">
        <f>VLOOKUP(assembly_staff_import[[#This Row],[Formatted Works for Group]],[3]!Table7[#Data],1,0)</f>
        <v>#REF!</v>
      </c>
      <c r="S1655" t="e">
        <f>IF(assembly_staff_import[[#This Row],[Legislative Staff Type]]="Personal", assembly_staff_import[[#This Row],[Vlookup Works for Group]], assembly_staff_import[[#This Row],[Formatted Works for Group calc]]&amp;", Central Staff Office, Assembly")</f>
        <v>#REF!</v>
      </c>
      <c r="T1655" s="20" t="str">
        <f>TRIM(assembly_staff_import[[#This Row],[NAME_SOURCE_KEY]])</f>
        <v>SHEUCHENKO, ROBERT J</v>
      </c>
      <c r="U1655" t="s">
        <v>31328</v>
      </c>
      <c r="V1655" t="s">
        <v>31329</v>
      </c>
      <c r="W1655" t="s">
        <v>27576</v>
      </c>
      <c r="Y1655" t="str">
        <f>IF(assembly_staff_import[[#This Row],[Legislative Staff Type]]="Personal", PROPER(TRIM(assembly_staff_import[[#This Row],[Unit First MI via UNIT_SOURCE_KEY]])&amp;" "&amp;assembly_staff_import[[#This Row],[Unit Last via UNIT_SOURCE_KEY]]), PROPER(TRIM(assembly_staff_import[[#This Row],[UNIT NAME_SOURCE_KEY2]])))</f>
        <v>William D. Magee</v>
      </c>
      <c r="Z1655" t="s">
        <v>31311</v>
      </c>
      <c r="AA1655" t="e">
        <f>VLOOKUP(assembly_staff_import[[#This Row],[Formatted and corrected Works for Group Text]],[3]!Table4[#Data],1,0)</f>
        <v>#REF!</v>
      </c>
      <c r="AB1655" t="e">
        <f>VLOOKUP(assembly_staff_import[[#This Row],[Formatted and corrected Works for Group Text]],[3]!Table5[#Data],2,0)</f>
        <v>#REF!</v>
      </c>
      <c r="AC1655" t="str">
        <f>IF(TRIM(assembly_staff_import[[#This Row],[PUBLIC INFO ADDR_SOURCE_KEY]])="CAPITOL, ALBANY", "Legislative / Capitol Office", "District Office")</f>
        <v>District Office</v>
      </c>
      <c r="AD1655" t="s">
        <v>29429</v>
      </c>
      <c r="AE1655" t="s">
        <v>31312</v>
      </c>
      <c r="AF1655" t="str">
        <f>"B72 "</f>
        <v xml:space="preserve">B72 </v>
      </c>
      <c r="AG1655" t="s">
        <v>31313</v>
      </c>
      <c r="AH1655" t="s">
        <v>31330</v>
      </c>
      <c r="AI1655" t="s">
        <v>24653</v>
      </c>
      <c r="AJ1655" t="s">
        <v>31323</v>
      </c>
    </row>
    <row r="1656" spans="1:36" x14ac:dyDescent="0.2">
      <c r="A1656" t="str">
        <f>TRIM(PROPER((assembly_staff_import[[#This Row],[First MI Name via NAME_SOURCE_KEY TEXT]]&amp;" "&amp;assembly_staff_import[[#This Row],[Last Name via NAME_SOURCE_KEY TEXT]]&amp;" "&amp;assembly_staff_import[[#This Row],[Suffix via NAME_SOURCE_KEY]])))</f>
        <v>Barbara A Roberts</v>
      </c>
      <c r="B1656" t="str">
        <f>TRIM(CONCATENATE(TRIM(assembly_staff_import[[#This Row],[Full Name]]), ", ", assembly_staff_import[[#This Row],[Title]]))</f>
        <v>Barbara A Roberts, Admin Assistant</v>
      </c>
      <c r="C1656" t="e">
        <f>assembly_staff_import[[#This Row],[Vlookup_groups]]</f>
        <v>#REF!</v>
      </c>
      <c r="D1656" t="str">
        <f>IF(assembly_staff_import[[#This Row],[Legislative Staff Type]]="Personal",assembly_staff_import[[#This Row],[Formatted Personal Staff Office]],"")</f>
        <v>District Office</v>
      </c>
      <c r="E1656" t="s">
        <v>65</v>
      </c>
      <c r="F1656" s="19" t="s">
        <v>10913</v>
      </c>
      <c r="G1656" t="s">
        <v>67</v>
      </c>
      <c r="H1656" t="str">
        <f>TRIM(PROPER((assembly_staff_import[[#This Row],[Last Name via NAME_SOURCE_KEY TEXT]]&amp;" "&amp;assembly_staff_import[[#This Row],[Suffix via NAME_SOURCE_KEY]])))</f>
        <v>Roberts</v>
      </c>
      <c r="I1656" t="str">
        <f>PROPER(assembly_staff_import[[#This Row],[JOB TITLE_SOURCE_KEY]])</f>
        <v xml:space="preserve">Admin Assistant                            </v>
      </c>
      <c r="J1656" t="s">
        <v>72</v>
      </c>
      <c r="K1656" t="e">
        <f>IF(assembly_staff_import[[#This Row],[Legislative Staff Type]]="Personal",assembly_staff_import[[#This Row],[Vlookup Reports To Person]], "")</f>
        <v>#REF!</v>
      </c>
      <c r="L1656" t="str">
        <f>PROPER(assembly_staff_import[[#This Row],[First MI Name via NAME_SOURCE_KEY TEXT]])</f>
        <v xml:space="preserve"> Barbara A</v>
      </c>
      <c r="M1656" t="s">
        <v>19641</v>
      </c>
      <c r="N1656" t="str">
        <f>LOWER(CONCATENATE(assembly_staff_import[[#This Row],[Last Name]],LEFT(assembly_staff_import[[#This Row],[First Name (no initial)]],1),"@nyassembly.gov"))</f>
        <v>robertsb@nyassembly.gov</v>
      </c>
      <c r="O1656" t="s">
        <v>4975</v>
      </c>
      <c r="P1656" t="e">
        <f>VLOOKUP(assembly_staff_import[[#This Row],[Full Name]],[3]!PEOPLE_March_20[#Data],1,0)</f>
        <v>#REF!</v>
      </c>
      <c r="Q1656" t="e">
        <f>VLOOKUP(assembly_staff_import[[#This Row],[Full Name]],[3]!Table17[#Data],3,0)</f>
        <v>#REF!</v>
      </c>
      <c r="R1656" t="e">
        <f>VLOOKUP(assembly_staff_import[[#This Row],[Formatted Works for Group]],[3]!Table7[#Data],1,0)</f>
        <v>#REF!</v>
      </c>
      <c r="S1656" t="e">
        <f>IF(assembly_staff_import[[#This Row],[Legislative Staff Type]]="Personal", assembly_staff_import[[#This Row],[Vlookup Works for Group]], assembly_staff_import[[#This Row],[Formatted Works for Group calc]]&amp;", Central Staff Office, Assembly")</f>
        <v>#REF!</v>
      </c>
      <c r="T1656" s="20" t="str">
        <f>TRIM(assembly_staff_import[[#This Row],[NAME_SOURCE_KEY]])</f>
        <v>ROBERTS, BARBARA A</v>
      </c>
      <c r="U1656" t="s">
        <v>31331</v>
      </c>
      <c r="V1656" t="s">
        <v>25365</v>
      </c>
      <c r="W1656" t="s">
        <v>23785</v>
      </c>
      <c r="Y1656" t="str">
        <f>IF(assembly_staff_import[[#This Row],[Legislative Staff Type]]="Personal", PROPER(TRIM(assembly_staff_import[[#This Row],[Unit First MI via UNIT_SOURCE_KEY]])&amp;" "&amp;assembly_staff_import[[#This Row],[Unit Last via UNIT_SOURCE_KEY]]), PROPER(TRIM(assembly_staff_import[[#This Row],[UNIT NAME_SOURCE_KEY2]])))</f>
        <v>William B. Magnarelli</v>
      </c>
      <c r="Z1656" t="s">
        <v>31332</v>
      </c>
      <c r="AA1656" t="e">
        <f>VLOOKUP(assembly_staff_import[[#This Row],[Formatted and corrected Works for Group Text]],[3]!Table4[#Data],1,0)</f>
        <v>#REF!</v>
      </c>
      <c r="AB1656" t="e">
        <f>VLOOKUP(assembly_staff_import[[#This Row],[Formatted and corrected Works for Group Text]],[3]!Table5[#Data],2,0)</f>
        <v>#REF!</v>
      </c>
      <c r="AC1656" t="str">
        <f>IF(TRIM(assembly_staff_import[[#This Row],[PUBLIC INFO ADDR_SOURCE_KEY]])="CAPITOL, ALBANY", "Legislative / Capitol Office", "District Office")</f>
        <v>District Office</v>
      </c>
      <c r="AD1656" t="s">
        <v>31333</v>
      </c>
      <c r="AE1656" t="s">
        <v>31334</v>
      </c>
      <c r="AF1656" t="str">
        <f t="shared" ref="AF1656:AF1663" si="88">"A92 "</f>
        <v xml:space="preserve">A92 </v>
      </c>
      <c r="AG1656" t="s">
        <v>31335</v>
      </c>
      <c r="AH1656" t="s">
        <v>31336</v>
      </c>
      <c r="AI1656" t="s">
        <v>23568</v>
      </c>
      <c r="AJ1656" t="s">
        <v>31337</v>
      </c>
    </row>
    <row r="1657" spans="1:36" x14ac:dyDescent="0.2">
      <c r="A1657" t="str">
        <f>TRIM(PROPER((assembly_staff_import[[#This Row],[First MI Name via NAME_SOURCE_KEY TEXT]]&amp;" "&amp;assembly_staff_import[[#This Row],[Last Name via NAME_SOURCE_KEY TEXT]]&amp;" "&amp;assembly_staff_import[[#This Row],[Suffix via NAME_SOURCE_KEY]])))</f>
        <v>Christine H Slocum</v>
      </c>
      <c r="B1657" t="str">
        <f>TRIM(CONCATENATE(TRIM(assembly_staff_import[[#This Row],[Full Name]]), ", ", assembly_staff_import[[#This Row],[Title]]))</f>
        <v>Christine H Slocum, Chief Of Staff</v>
      </c>
      <c r="C1657" t="e">
        <f>assembly_staff_import[[#This Row],[Vlookup_groups]]</f>
        <v>#REF!</v>
      </c>
      <c r="D1657" t="str">
        <f>IF(assembly_staff_import[[#This Row],[Legislative Staff Type]]="Personal",assembly_staff_import[[#This Row],[Formatted Personal Staff Office]],"")</f>
        <v>District Office</v>
      </c>
      <c r="E1657" t="s">
        <v>65</v>
      </c>
      <c r="F1657" s="19" t="s">
        <v>10913</v>
      </c>
      <c r="G1657" t="s">
        <v>67</v>
      </c>
      <c r="H1657" t="str">
        <f>TRIM(PROPER((assembly_staff_import[[#This Row],[Last Name via NAME_SOURCE_KEY TEXT]]&amp;" "&amp;assembly_staff_import[[#This Row],[Suffix via NAME_SOURCE_KEY]])))</f>
        <v>Slocum</v>
      </c>
      <c r="I1657" t="str">
        <f>PROPER(assembly_staff_import[[#This Row],[JOB TITLE_SOURCE_KEY]])</f>
        <v xml:space="preserve">Chief Of Staff                             </v>
      </c>
      <c r="J1657" t="s">
        <v>72</v>
      </c>
      <c r="K1657" t="e">
        <f>IF(assembly_staff_import[[#This Row],[Legislative Staff Type]]="Personal",assembly_staff_import[[#This Row],[Vlookup Reports To Person]], "")</f>
        <v>#REF!</v>
      </c>
      <c r="L1657" t="str">
        <f>PROPER(assembly_staff_import[[#This Row],[First MI Name via NAME_SOURCE_KEY TEXT]])</f>
        <v xml:space="preserve"> Christine H</v>
      </c>
      <c r="M1657" t="s">
        <v>17281</v>
      </c>
      <c r="N1657" t="str">
        <f>LOWER(CONCATENATE(assembly_staff_import[[#This Row],[Last Name]],LEFT(assembly_staff_import[[#This Row],[First Name (no initial)]],1),"@nyassembly.gov"))</f>
        <v>slocumc@nyassembly.gov</v>
      </c>
      <c r="O1657" t="s">
        <v>17419</v>
      </c>
      <c r="P1657" t="e">
        <f>VLOOKUP(assembly_staff_import[[#This Row],[Full Name]],[3]!PEOPLE_March_20[#Data],1,0)</f>
        <v>#REF!</v>
      </c>
      <c r="Q1657" t="e">
        <f>VLOOKUP(assembly_staff_import[[#This Row],[Full Name]],[3]!Table17[#Data],3,0)</f>
        <v>#REF!</v>
      </c>
      <c r="R1657" t="e">
        <f>VLOOKUP(assembly_staff_import[[#This Row],[Formatted Works for Group]],[3]!Table7[#Data],1,0)</f>
        <v>#REF!</v>
      </c>
      <c r="S1657" t="e">
        <f>IF(assembly_staff_import[[#This Row],[Legislative Staff Type]]="Personal", assembly_staff_import[[#This Row],[Vlookup Works for Group]], assembly_staff_import[[#This Row],[Formatted Works for Group calc]]&amp;", Central Staff Office, Assembly")</f>
        <v>#REF!</v>
      </c>
      <c r="T1657" s="20" t="str">
        <f>TRIM(assembly_staff_import[[#This Row],[NAME_SOURCE_KEY]])</f>
        <v>SLOCUM, CHRISTINE H</v>
      </c>
      <c r="U1657" t="s">
        <v>31338</v>
      </c>
      <c r="V1657" t="s">
        <v>31339</v>
      </c>
      <c r="W1657" t="s">
        <v>24059</v>
      </c>
      <c r="Y1657" t="str">
        <f>IF(assembly_staff_import[[#This Row],[Legislative Staff Type]]="Personal", PROPER(TRIM(assembly_staff_import[[#This Row],[Unit First MI via UNIT_SOURCE_KEY]])&amp;" "&amp;assembly_staff_import[[#This Row],[Unit Last via UNIT_SOURCE_KEY]]), PROPER(TRIM(assembly_staff_import[[#This Row],[UNIT NAME_SOURCE_KEY2]])))</f>
        <v>William B. Magnarelli</v>
      </c>
      <c r="Z1657" t="s">
        <v>31332</v>
      </c>
      <c r="AA1657" t="e">
        <f>VLOOKUP(assembly_staff_import[[#This Row],[Formatted and corrected Works for Group Text]],[3]!Table4[#Data],1,0)</f>
        <v>#REF!</v>
      </c>
      <c r="AB1657" t="e">
        <f>VLOOKUP(assembly_staff_import[[#This Row],[Formatted and corrected Works for Group Text]],[3]!Table5[#Data],2,0)</f>
        <v>#REF!</v>
      </c>
      <c r="AC1657" t="str">
        <f>IF(TRIM(assembly_staff_import[[#This Row],[PUBLIC INFO ADDR_SOURCE_KEY]])="CAPITOL, ALBANY", "Legislative / Capitol Office", "District Office")</f>
        <v>District Office</v>
      </c>
      <c r="AD1657" t="s">
        <v>31333</v>
      </c>
      <c r="AE1657" t="s">
        <v>31334</v>
      </c>
      <c r="AF1657" t="str">
        <f t="shared" si="88"/>
        <v xml:space="preserve">A92 </v>
      </c>
      <c r="AG1657" t="s">
        <v>31335</v>
      </c>
      <c r="AH1657" t="s">
        <v>31340</v>
      </c>
      <c r="AI1657" t="s">
        <v>23587</v>
      </c>
      <c r="AJ1657" t="s">
        <v>31337</v>
      </c>
    </row>
    <row r="1658" spans="1:36" x14ac:dyDescent="0.2">
      <c r="A1658" t="str">
        <f>TRIM(PROPER((assembly_staff_import[[#This Row],[First MI Name via NAME_SOURCE_KEY TEXT]]&amp;" "&amp;assembly_staff_import[[#This Row],[Last Name via NAME_SOURCE_KEY TEXT]]&amp;" "&amp;assembly_staff_import[[#This Row],[Suffix via NAME_SOURCE_KEY]])))</f>
        <v>Christine M Fix</v>
      </c>
      <c r="B1658" t="str">
        <f>TRIM(CONCATENATE(TRIM(assembly_staff_import[[#This Row],[Full Name]]), ", ", assembly_staff_import[[#This Row],[Title]]))</f>
        <v>Christine M Fix, Communications Coord</v>
      </c>
      <c r="C1658" t="e">
        <f>assembly_staff_import[[#This Row],[Vlookup_groups]]</f>
        <v>#REF!</v>
      </c>
      <c r="D1658" t="str">
        <f>IF(assembly_staff_import[[#This Row],[Legislative Staff Type]]="Personal",assembly_staff_import[[#This Row],[Formatted Personal Staff Office]],"")</f>
        <v>District Office</v>
      </c>
      <c r="E1658" t="s">
        <v>65</v>
      </c>
      <c r="F1658" s="19" t="s">
        <v>10913</v>
      </c>
      <c r="G1658" t="s">
        <v>67</v>
      </c>
      <c r="H1658" t="str">
        <f>TRIM(PROPER((assembly_staff_import[[#This Row],[Last Name via NAME_SOURCE_KEY TEXT]]&amp;" "&amp;assembly_staff_import[[#This Row],[Suffix via NAME_SOURCE_KEY]])))</f>
        <v>Fix</v>
      </c>
      <c r="I1658" t="str">
        <f>PROPER(assembly_staff_import[[#This Row],[JOB TITLE_SOURCE_KEY]])</f>
        <v xml:space="preserve">Communications Coord                       </v>
      </c>
      <c r="J1658" t="s">
        <v>72</v>
      </c>
      <c r="K1658" t="e">
        <f>IF(assembly_staff_import[[#This Row],[Legislative Staff Type]]="Personal",assembly_staff_import[[#This Row],[Vlookup Reports To Person]], "")</f>
        <v>#REF!</v>
      </c>
      <c r="L1658" t="str">
        <f>PROPER(assembly_staff_import[[#This Row],[First MI Name via NAME_SOURCE_KEY TEXT]])</f>
        <v xml:space="preserve"> Christine M</v>
      </c>
      <c r="M1658" t="s">
        <v>19657</v>
      </c>
      <c r="N1658" t="str">
        <f>LOWER(CONCATENATE(assembly_staff_import[[#This Row],[Last Name]],LEFT(assembly_staff_import[[#This Row],[First Name (no initial)]],1),"@nyassembly.gov"))</f>
        <v>fixc@nyassembly.gov</v>
      </c>
      <c r="O1658" t="s">
        <v>17419</v>
      </c>
      <c r="P1658" t="e">
        <f>VLOOKUP(assembly_staff_import[[#This Row],[Full Name]],[3]!PEOPLE_March_20[#Data],1,0)</f>
        <v>#REF!</v>
      </c>
      <c r="Q1658" t="e">
        <f>VLOOKUP(assembly_staff_import[[#This Row],[Full Name]],[3]!Table17[#Data],3,0)</f>
        <v>#REF!</v>
      </c>
      <c r="R1658" t="e">
        <f>VLOOKUP(assembly_staff_import[[#This Row],[Formatted Works for Group]],[3]!Table7[#Data],1,0)</f>
        <v>#REF!</v>
      </c>
      <c r="S1658" t="e">
        <f>IF(assembly_staff_import[[#This Row],[Legislative Staff Type]]="Personal", assembly_staff_import[[#This Row],[Vlookup Works for Group]], assembly_staff_import[[#This Row],[Formatted Works for Group calc]]&amp;", Central Staff Office, Assembly")</f>
        <v>#REF!</v>
      </c>
      <c r="T1658" s="20" t="str">
        <f>TRIM(assembly_staff_import[[#This Row],[NAME_SOURCE_KEY]])</f>
        <v>FIX, CHRISTINE M</v>
      </c>
      <c r="U1658" t="s">
        <v>31341</v>
      </c>
      <c r="V1658" t="s">
        <v>31342</v>
      </c>
      <c r="W1658" t="s">
        <v>24479</v>
      </c>
      <c r="Y1658" t="str">
        <f>IF(assembly_staff_import[[#This Row],[Legislative Staff Type]]="Personal", PROPER(TRIM(assembly_staff_import[[#This Row],[Unit First MI via UNIT_SOURCE_KEY]])&amp;" "&amp;assembly_staff_import[[#This Row],[Unit Last via UNIT_SOURCE_KEY]]), PROPER(TRIM(assembly_staff_import[[#This Row],[UNIT NAME_SOURCE_KEY2]])))</f>
        <v>William B. Magnarelli</v>
      </c>
      <c r="Z1658" t="s">
        <v>31332</v>
      </c>
      <c r="AA1658" t="e">
        <f>VLOOKUP(assembly_staff_import[[#This Row],[Formatted and corrected Works for Group Text]],[3]!Table4[#Data],1,0)</f>
        <v>#REF!</v>
      </c>
      <c r="AB1658" t="e">
        <f>VLOOKUP(assembly_staff_import[[#This Row],[Formatted and corrected Works for Group Text]],[3]!Table5[#Data],2,0)</f>
        <v>#REF!</v>
      </c>
      <c r="AC1658" t="str">
        <f>IF(TRIM(assembly_staff_import[[#This Row],[PUBLIC INFO ADDR_SOURCE_KEY]])="CAPITOL, ALBANY", "Legislative / Capitol Office", "District Office")</f>
        <v>District Office</v>
      </c>
      <c r="AD1658" t="s">
        <v>31333</v>
      </c>
      <c r="AE1658" t="s">
        <v>31334</v>
      </c>
      <c r="AF1658" t="str">
        <f t="shared" si="88"/>
        <v xml:space="preserve">A92 </v>
      </c>
      <c r="AG1658" t="s">
        <v>31335</v>
      </c>
      <c r="AH1658" t="s">
        <v>31343</v>
      </c>
      <c r="AI1658" t="s">
        <v>23486</v>
      </c>
      <c r="AJ1658" t="s">
        <v>31337</v>
      </c>
    </row>
    <row r="1659" spans="1:36" x14ac:dyDescent="0.2">
      <c r="A1659" t="str">
        <f>TRIM(PROPER((assembly_staff_import[[#This Row],[First MI Name via NAME_SOURCE_KEY TEXT]]&amp;" "&amp;assembly_staff_import[[#This Row],[Last Name via NAME_SOURCE_KEY TEXT]]&amp;" "&amp;assembly_staff_import[[#This Row],[Suffix via NAME_SOURCE_KEY]])))</f>
        <v>Craig M Swiecki</v>
      </c>
      <c r="B1659" t="str">
        <f>TRIM(CONCATENATE(TRIM(assembly_staff_import[[#This Row],[Full Name]]), ", ", assembly_staff_import[[#This Row],[Title]]))</f>
        <v>Craig M Swiecki, Legis Director</v>
      </c>
      <c r="C1659" t="e">
        <f>assembly_staff_import[[#This Row],[Vlookup_groups]]</f>
        <v>#REF!</v>
      </c>
      <c r="D1659" t="str">
        <f>IF(assembly_staff_import[[#This Row],[Legislative Staff Type]]="Personal",assembly_staff_import[[#This Row],[Formatted Personal Staff Office]],"")</f>
        <v>District Office</v>
      </c>
      <c r="E1659" t="s">
        <v>65</v>
      </c>
      <c r="F1659" s="19" t="s">
        <v>10913</v>
      </c>
      <c r="G1659" t="s">
        <v>67</v>
      </c>
      <c r="H1659" t="str">
        <f>TRIM(PROPER((assembly_staff_import[[#This Row],[Last Name via NAME_SOURCE_KEY TEXT]]&amp;" "&amp;assembly_staff_import[[#This Row],[Suffix via NAME_SOURCE_KEY]])))</f>
        <v>Swiecki</v>
      </c>
      <c r="I1659" t="str">
        <f>PROPER(assembly_staff_import[[#This Row],[JOB TITLE_SOURCE_KEY]])</f>
        <v xml:space="preserve">Legis Director                             </v>
      </c>
      <c r="J1659" t="s">
        <v>72</v>
      </c>
      <c r="K1659" t="e">
        <f>IF(assembly_staff_import[[#This Row],[Legislative Staff Type]]="Personal",assembly_staff_import[[#This Row],[Vlookup Reports To Person]], "")</f>
        <v>#REF!</v>
      </c>
      <c r="L1659" t="str">
        <f>PROPER(assembly_staff_import[[#This Row],[First MI Name via NAME_SOURCE_KEY TEXT]])</f>
        <v xml:space="preserve"> Craig M</v>
      </c>
      <c r="M1659" t="s">
        <v>19631</v>
      </c>
      <c r="N1659" t="str">
        <f>LOWER(CONCATENATE(assembly_staff_import[[#This Row],[Last Name]],LEFT(assembly_staff_import[[#This Row],[First Name (no initial)]],1),"@nyassembly.gov"))</f>
        <v>swieckic@nyassembly.gov</v>
      </c>
      <c r="O1659" t="s">
        <v>13724</v>
      </c>
      <c r="P1659" t="e">
        <f>VLOOKUP(assembly_staff_import[[#This Row],[Full Name]],[3]!PEOPLE_March_20[#Data],1,0)</f>
        <v>#REF!</v>
      </c>
      <c r="Q1659" t="e">
        <f>VLOOKUP(assembly_staff_import[[#This Row],[Full Name]],[3]!Table17[#Data],3,0)</f>
        <v>#REF!</v>
      </c>
      <c r="R1659" t="e">
        <f>VLOOKUP(assembly_staff_import[[#This Row],[Formatted Works for Group]],[3]!Table7[#Data],1,0)</f>
        <v>#REF!</v>
      </c>
      <c r="S1659" t="e">
        <f>IF(assembly_staff_import[[#This Row],[Legislative Staff Type]]="Personal", assembly_staff_import[[#This Row],[Vlookup Works for Group]], assembly_staff_import[[#This Row],[Formatted Works for Group calc]]&amp;", Central Staff Office, Assembly")</f>
        <v>#REF!</v>
      </c>
      <c r="T1659" s="20" t="str">
        <f>TRIM(assembly_staff_import[[#This Row],[NAME_SOURCE_KEY]])</f>
        <v>SWIECKI, CRAIG M</v>
      </c>
      <c r="U1659" t="s">
        <v>31344</v>
      </c>
      <c r="V1659" t="s">
        <v>31345</v>
      </c>
      <c r="W1659" t="s">
        <v>31346</v>
      </c>
      <c r="Y1659" t="str">
        <f>IF(assembly_staff_import[[#This Row],[Legislative Staff Type]]="Personal", PROPER(TRIM(assembly_staff_import[[#This Row],[Unit First MI via UNIT_SOURCE_KEY]])&amp;" "&amp;assembly_staff_import[[#This Row],[Unit Last via UNIT_SOURCE_KEY]]), PROPER(TRIM(assembly_staff_import[[#This Row],[UNIT NAME_SOURCE_KEY2]])))</f>
        <v>William B. Magnarelli</v>
      </c>
      <c r="Z1659" t="s">
        <v>31332</v>
      </c>
      <c r="AA1659" t="e">
        <f>VLOOKUP(assembly_staff_import[[#This Row],[Formatted and corrected Works for Group Text]],[3]!Table4[#Data],1,0)</f>
        <v>#REF!</v>
      </c>
      <c r="AB1659" t="e">
        <f>VLOOKUP(assembly_staff_import[[#This Row],[Formatted and corrected Works for Group Text]],[3]!Table5[#Data],2,0)</f>
        <v>#REF!</v>
      </c>
      <c r="AC1659" t="str">
        <f>IF(TRIM(assembly_staff_import[[#This Row],[PUBLIC INFO ADDR_SOURCE_KEY]])="CAPITOL, ALBANY", "Legislative / Capitol Office", "District Office")</f>
        <v>District Office</v>
      </c>
      <c r="AD1659" t="s">
        <v>31333</v>
      </c>
      <c r="AE1659" t="s">
        <v>31334</v>
      </c>
      <c r="AF1659" t="str">
        <f t="shared" si="88"/>
        <v xml:space="preserve">A92 </v>
      </c>
      <c r="AG1659" t="s">
        <v>31335</v>
      </c>
      <c r="AH1659" t="s">
        <v>31347</v>
      </c>
      <c r="AI1659" t="s">
        <v>23492</v>
      </c>
      <c r="AJ1659" t="s">
        <v>31337</v>
      </c>
    </row>
    <row r="1660" spans="1:36" x14ac:dyDescent="0.2">
      <c r="A1660" t="str">
        <f>TRIM(PROPER((assembly_staff_import[[#This Row],[First MI Name via NAME_SOURCE_KEY TEXT]]&amp;" "&amp;assembly_staff_import[[#This Row],[Last Name via NAME_SOURCE_KEY TEXT]]&amp;" "&amp;assembly_staff_import[[#This Row],[Suffix via NAME_SOURCE_KEY]])))</f>
        <v>Diana L Abdella</v>
      </c>
      <c r="B1660" t="str">
        <f>TRIM(CONCATENATE(TRIM(assembly_staff_import[[#This Row],[Full Name]]), ", ", assembly_staff_import[[#This Row],[Title]]))</f>
        <v>Diana L Abdella, Communications Asst</v>
      </c>
      <c r="C1660" t="e">
        <f>assembly_staff_import[[#This Row],[Vlookup_groups]]</f>
        <v>#REF!</v>
      </c>
      <c r="D1660" t="str">
        <f>IF(assembly_staff_import[[#This Row],[Legislative Staff Type]]="Personal",assembly_staff_import[[#This Row],[Formatted Personal Staff Office]],"")</f>
        <v>District Office</v>
      </c>
      <c r="E1660" t="s">
        <v>65</v>
      </c>
      <c r="F1660" s="19" t="s">
        <v>10913</v>
      </c>
      <c r="G1660" t="s">
        <v>67</v>
      </c>
      <c r="H1660" t="str">
        <f>TRIM(PROPER((assembly_staff_import[[#This Row],[Last Name via NAME_SOURCE_KEY TEXT]]&amp;" "&amp;assembly_staff_import[[#This Row],[Suffix via NAME_SOURCE_KEY]])))</f>
        <v>Abdella</v>
      </c>
      <c r="I1660" t="str">
        <f>PROPER(assembly_staff_import[[#This Row],[JOB TITLE_SOURCE_KEY]])</f>
        <v xml:space="preserve">Communications Asst                        </v>
      </c>
      <c r="J1660" t="s">
        <v>72</v>
      </c>
      <c r="K1660" t="e">
        <f>IF(assembly_staff_import[[#This Row],[Legislative Staff Type]]="Personal",assembly_staff_import[[#This Row],[Vlookup Reports To Person]], "")</f>
        <v>#REF!</v>
      </c>
      <c r="L1660" t="str">
        <f>PROPER(assembly_staff_import[[#This Row],[First MI Name via NAME_SOURCE_KEY TEXT]])</f>
        <v xml:space="preserve"> Diana L</v>
      </c>
      <c r="M1660" t="s">
        <v>20158</v>
      </c>
      <c r="N1660" t="str">
        <f>LOWER(CONCATENATE(assembly_staff_import[[#This Row],[Last Name]],LEFT(assembly_staff_import[[#This Row],[First Name (no initial)]],1),"@nyassembly.gov"))</f>
        <v>abdellad@nyassembly.gov</v>
      </c>
      <c r="O1660" t="s">
        <v>965</v>
      </c>
      <c r="P1660" t="e">
        <f>VLOOKUP(assembly_staff_import[[#This Row],[Full Name]],[3]!PEOPLE_March_20[#Data],1,0)</f>
        <v>#REF!</v>
      </c>
      <c r="Q1660" t="e">
        <f>VLOOKUP(assembly_staff_import[[#This Row],[Full Name]],[3]!Table17[#Data],3,0)</f>
        <v>#REF!</v>
      </c>
      <c r="R1660" t="e">
        <f>VLOOKUP(assembly_staff_import[[#This Row],[Formatted Works for Group]],[3]!Table7[#Data],1,0)</f>
        <v>#REF!</v>
      </c>
      <c r="S1660" t="e">
        <f>IF(assembly_staff_import[[#This Row],[Legislative Staff Type]]="Personal", assembly_staff_import[[#This Row],[Vlookup Works for Group]], assembly_staff_import[[#This Row],[Formatted Works for Group calc]]&amp;", Central Staff Office, Assembly")</f>
        <v>#REF!</v>
      </c>
      <c r="T1660" s="20" t="str">
        <f>TRIM(assembly_staff_import[[#This Row],[NAME_SOURCE_KEY]])</f>
        <v>ABDELLA, DIANA L</v>
      </c>
      <c r="U1660" t="s">
        <v>31348</v>
      </c>
      <c r="V1660" t="s">
        <v>31349</v>
      </c>
      <c r="W1660" t="s">
        <v>31350</v>
      </c>
      <c r="Y1660" t="str">
        <f>IF(assembly_staff_import[[#This Row],[Legislative Staff Type]]="Personal", PROPER(TRIM(assembly_staff_import[[#This Row],[Unit First MI via UNIT_SOURCE_KEY]])&amp;" "&amp;assembly_staff_import[[#This Row],[Unit Last via UNIT_SOURCE_KEY]]), PROPER(TRIM(assembly_staff_import[[#This Row],[UNIT NAME_SOURCE_KEY2]])))</f>
        <v>William B. Magnarelli</v>
      </c>
      <c r="Z1660" t="s">
        <v>31332</v>
      </c>
      <c r="AA1660" t="e">
        <f>VLOOKUP(assembly_staff_import[[#This Row],[Formatted and corrected Works for Group Text]],[3]!Table4[#Data],1,0)</f>
        <v>#REF!</v>
      </c>
      <c r="AB1660" t="e">
        <f>VLOOKUP(assembly_staff_import[[#This Row],[Formatted and corrected Works for Group Text]],[3]!Table5[#Data],2,0)</f>
        <v>#REF!</v>
      </c>
      <c r="AC1660" t="str">
        <f>IF(TRIM(assembly_staff_import[[#This Row],[PUBLIC INFO ADDR_SOURCE_KEY]])="CAPITOL, ALBANY", "Legislative / Capitol Office", "District Office")</f>
        <v>District Office</v>
      </c>
      <c r="AD1660" t="s">
        <v>31333</v>
      </c>
      <c r="AE1660" t="s">
        <v>31334</v>
      </c>
      <c r="AF1660" t="str">
        <f t="shared" si="88"/>
        <v xml:space="preserve">A92 </v>
      </c>
      <c r="AG1660" t="s">
        <v>31335</v>
      </c>
      <c r="AH1660" t="s">
        <v>31351</v>
      </c>
      <c r="AI1660" t="s">
        <v>25747</v>
      </c>
      <c r="AJ1660" t="s">
        <v>31337</v>
      </c>
    </row>
    <row r="1661" spans="1:36" x14ac:dyDescent="0.2">
      <c r="A1661" t="str">
        <f>TRIM(PROPER((assembly_staff_import[[#This Row],[First MI Name via NAME_SOURCE_KEY TEXT]]&amp;" "&amp;assembly_staff_import[[#This Row],[Last Name via NAME_SOURCE_KEY TEXT]]&amp;" "&amp;assembly_staff_import[[#This Row],[Suffix via NAME_SOURCE_KEY]])))</f>
        <v>Joseph A Romano</v>
      </c>
      <c r="B1661" t="str">
        <f>TRIM(CONCATENATE(TRIM(assembly_staff_import[[#This Row],[Full Name]]), ", ", assembly_staff_import[[#This Row],[Title]]))</f>
        <v>Joseph A Romano, Community Liaison</v>
      </c>
      <c r="C1661" t="e">
        <f>assembly_staff_import[[#This Row],[Vlookup_groups]]</f>
        <v>#REF!</v>
      </c>
      <c r="D1661" t="str">
        <f>IF(assembly_staff_import[[#This Row],[Legislative Staff Type]]="Personal",assembly_staff_import[[#This Row],[Formatted Personal Staff Office]],"")</f>
        <v>District Office</v>
      </c>
      <c r="E1661" t="s">
        <v>65</v>
      </c>
      <c r="F1661" s="19" t="s">
        <v>10913</v>
      </c>
      <c r="G1661" t="s">
        <v>67</v>
      </c>
      <c r="H1661" t="str">
        <f>TRIM(PROPER((assembly_staff_import[[#This Row],[Last Name via NAME_SOURCE_KEY TEXT]]&amp;" "&amp;assembly_staff_import[[#This Row],[Suffix via NAME_SOURCE_KEY]])))</f>
        <v>Romano</v>
      </c>
      <c r="I1661" t="str">
        <f>PROPER(assembly_staff_import[[#This Row],[JOB TITLE_SOURCE_KEY]])</f>
        <v xml:space="preserve">Community Liaison                          </v>
      </c>
      <c r="J1661" t="s">
        <v>72</v>
      </c>
      <c r="K1661" t="e">
        <f>IF(assembly_staff_import[[#This Row],[Legislative Staff Type]]="Personal",assembly_staff_import[[#This Row],[Vlookup Reports To Person]], "")</f>
        <v>#REF!</v>
      </c>
      <c r="L1661" t="str">
        <f>PROPER(assembly_staff_import[[#This Row],[First MI Name via NAME_SOURCE_KEY TEXT]])</f>
        <v xml:space="preserve"> Joseph A</v>
      </c>
      <c r="M1661" t="s">
        <v>12787</v>
      </c>
      <c r="N1661" t="str">
        <f>LOWER(CONCATENATE(assembly_staff_import[[#This Row],[Last Name]],LEFT(assembly_staff_import[[#This Row],[First Name (no initial)]],1),"@nyassembly.gov"))</f>
        <v>romanoj@nyassembly.gov</v>
      </c>
      <c r="O1661" t="s">
        <v>2640</v>
      </c>
      <c r="P1661" t="e">
        <f>VLOOKUP(assembly_staff_import[[#This Row],[Full Name]],[3]!PEOPLE_March_20[#Data],1,0)</f>
        <v>#REF!</v>
      </c>
      <c r="Q1661" t="e">
        <f>VLOOKUP(assembly_staff_import[[#This Row],[Full Name]],[3]!Table17[#Data],3,0)</f>
        <v>#REF!</v>
      </c>
      <c r="R1661" t="e">
        <f>VLOOKUP(assembly_staff_import[[#This Row],[Formatted Works for Group]],[3]!Table7[#Data],1,0)</f>
        <v>#REF!</v>
      </c>
      <c r="S1661" t="e">
        <f>IF(assembly_staff_import[[#This Row],[Legislative Staff Type]]="Personal", assembly_staff_import[[#This Row],[Vlookup Works for Group]], assembly_staff_import[[#This Row],[Formatted Works for Group calc]]&amp;", Central Staff Office, Assembly")</f>
        <v>#REF!</v>
      </c>
      <c r="T1661" s="20" t="str">
        <f>TRIM(assembly_staff_import[[#This Row],[NAME_SOURCE_KEY]])</f>
        <v>ROMANO, JOSEPH A</v>
      </c>
      <c r="U1661" t="s">
        <v>31352</v>
      </c>
      <c r="V1661" t="s">
        <v>24474</v>
      </c>
      <c r="W1661" t="s">
        <v>31240</v>
      </c>
      <c r="Y1661" t="str">
        <f>IF(assembly_staff_import[[#This Row],[Legislative Staff Type]]="Personal", PROPER(TRIM(assembly_staff_import[[#This Row],[Unit First MI via UNIT_SOURCE_KEY]])&amp;" "&amp;assembly_staff_import[[#This Row],[Unit Last via UNIT_SOURCE_KEY]]), PROPER(TRIM(assembly_staff_import[[#This Row],[UNIT NAME_SOURCE_KEY2]])))</f>
        <v>William B. Magnarelli</v>
      </c>
      <c r="Z1661" t="s">
        <v>31332</v>
      </c>
      <c r="AA1661" t="e">
        <f>VLOOKUP(assembly_staff_import[[#This Row],[Formatted and corrected Works for Group Text]],[3]!Table4[#Data],1,0)</f>
        <v>#REF!</v>
      </c>
      <c r="AB1661" t="e">
        <f>VLOOKUP(assembly_staff_import[[#This Row],[Formatted and corrected Works for Group Text]],[3]!Table5[#Data],2,0)</f>
        <v>#REF!</v>
      </c>
      <c r="AC1661" t="str">
        <f>IF(TRIM(assembly_staff_import[[#This Row],[PUBLIC INFO ADDR_SOURCE_KEY]])="CAPITOL, ALBANY", "Legislative / Capitol Office", "District Office")</f>
        <v>District Office</v>
      </c>
      <c r="AD1661" t="s">
        <v>31333</v>
      </c>
      <c r="AE1661" t="s">
        <v>31334</v>
      </c>
      <c r="AF1661" t="str">
        <f t="shared" si="88"/>
        <v xml:space="preserve">A92 </v>
      </c>
      <c r="AG1661" t="s">
        <v>31335</v>
      </c>
      <c r="AH1661" t="s">
        <v>31353</v>
      </c>
      <c r="AI1661" t="s">
        <v>23692</v>
      </c>
      <c r="AJ1661" t="s">
        <v>31337</v>
      </c>
    </row>
    <row r="1662" spans="1:36" x14ac:dyDescent="0.2">
      <c r="A1662" t="str">
        <f>TRIM(PROPER((assembly_staff_import[[#This Row],[First MI Name via NAME_SOURCE_KEY TEXT]]&amp;" "&amp;assembly_staff_import[[#This Row],[Last Name via NAME_SOURCE_KEY TEXT]]&amp;" "&amp;assembly_staff_import[[#This Row],[Suffix via NAME_SOURCE_KEY]])))</f>
        <v>Matthew T Jones</v>
      </c>
      <c r="B1662" t="str">
        <f>TRIM(CONCATENATE(TRIM(assembly_staff_import[[#This Row],[Full Name]]), ", ", assembly_staff_import[[#This Row],[Title]]))</f>
        <v>Matthew T Jones, Constituent Liaison</v>
      </c>
      <c r="C1662" t="e">
        <f>assembly_staff_import[[#This Row],[Vlookup_groups]]</f>
        <v>#REF!</v>
      </c>
      <c r="D1662" t="str">
        <f>IF(assembly_staff_import[[#This Row],[Legislative Staff Type]]="Personal",assembly_staff_import[[#This Row],[Formatted Personal Staff Office]],"")</f>
        <v>District Office</v>
      </c>
      <c r="E1662" t="s">
        <v>65</v>
      </c>
      <c r="F1662" s="19" t="s">
        <v>10913</v>
      </c>
      <c r="G1662" t="s">
        <v>67</v>
      </c>
      <c r="H1662" t="str">
        <f>TRIM(PROPER((assembly_staff_import[[#This Row],[Last Name via NAME_SOURCE_KEY TEXT]]&amp;" "&amp;assembly_staff_import[[#This Row],[Suffix via NAME_SOURCE_KEY]])))</f>
        <v>Jones</v>
      </c>
      <c r="I1662" t="str">
        <f>PROPER(assembly_staff_import[[#This Row],[JOB TITLE_SOURCE_KEY]])</f>
        <v xml:space="preserve">Constituent Liaison                        </v>
      </c>
      <c r="J1662" t="s">
        <v>72</v>
      </c>
      <c r="K1662" t="e">
        <f>IF(assembly_staff_import[[#This Row],[Legislative Staff Type]]="Personal",assembly_staff_import[[#This Row],[Vlookup Reports To Person]], "")</f>
        <v>#REF!</v>
      </c>
      <c r="L1662" t="str">
        <f>PROPER(assembly_staff_import[[#This Row],[First MI Name via NAME_SOURCE_KEY TEXT]])</f>
        <v xml:space="preserve"> Matthew T</v>
      </c>
      <c r="M1662" t="s">
        <v>12127</v>
      </c>
      <c r="N1662" t="str">
        <f>LOWER(CONCATENATE(assembly_staff_import[[#This Row],[Last Name]],LEFT(assembly_staff_import[[#This Row],[First Name (no initial)]],1),"@nyassembly.gov"))</f>
        <v>jonesm@nyassembly.gov</v>
      </c>
      <c r="O1662" t="s">
        <v>7705</v>
      </c>
      <c r="P1662" t="e">
        <f>VLOOKUP(assembly_staff_import[[#This Row],[Full Name]],[3]!PEOPLE_March_20[#Data],1,0)</f>
        <v>#REF!</v>
      </c>
      <c r="Q1662" t="e">
        <f>VLOOKUP(assembly_staff_import[[#This Row],[Full Name]],[3]!Table17[#Data],3,0)</f>
        <v>#REF!</v>
      </c>
      <c r="R1662" t="e">
        <f>VLOOKUP(assembly_staff_import[[#This Row],[Formatted Works for Group]],[3]!Table7[#Data],1,0)</f>
        <v>#REF!</v>
      </c>
      <c r="S1662" t="e">
        <f>IF(assembly_staff_import[[#This Row],[Legislative Staff Type]]="Personal", assembly_staff_import[[#This Row],[Vlookup Works for Group]], assembly_staff_import[[#This Row],[Formatted Works for Group calc]]&amp;", Central Staff Office, Assembly")</f>
        <v>#REF!</v>
      </c>
      <c r="T1662" s="20" t="str">
        <f>TRIM(assembly_staff_import[[#This Row],[NAME_SOURCE_KEY]])</f>
        <v>JONES, MATTHEW T</v>
      </c>
      <c r="U1662" t="s">
        <v>31354</v>
      </c>
      <c r="V1662" t="s">
        <v>25493</v>
      </c>
      <c r="W1662" t="s">
        <v>24255</v>
      </c>
      <c r="Y1662" t="str">
        <f>IF(assembly_staff_import[[#This Row],[Legislative Staff Type]]="Personal", PROPER(TRIM(assembly_staff_import[[#This Row],[Unit First MI via UNIT_SOURCE_KEY]])&amp;" "&amp;assembly_staff_import[[#This Row],[Unit Last via UNIT_SOURCE_KEY]]), PROPER(TRIM(assembly_staff_import[[#This Row],[UNIT NAME_SOURCE_KEY2]])))</f>
        <v>William B. Magnarelli</v>
      </c>
      <c r="Z1662" t="s">
        <v>31332</v>
      </c>
      <c r="AA1662" t="e">
        <f>VLOOKUP(assembly_staff_import[[#This Row],[Formatted and corrected Works for Group Text]],[3]!Table4[#Data],1,0)</f>
        <v>#REF!</v>
      </c>
      <c r="AB1662" t="e">
        <f>VLOOKUP(assembly_staff_import[[#This Row],[Formatted and corrected Works for Group Text]],[3]!Table5[#Data],2,0)</f>
        <v>#REF!</v>
      </c>
      <c r="AC1662" t="str">
        <f>IF(TRIM(assembly_staff_import[[#This Row],[PUBLIC INFO ADDR_SOURCE_KEY]])="CAPITOL, ALBANY", "Legislative / Capitol Office", "District Office")</f>
        <v>District Office</v>
      </c>
      <c r="AD1662" t="s">
        <v>31333</v>
      </c>
      <c r="AE1662" t="s">
        <v>31334</v>
      </c>
      <c r="AF1662" t="str">
        <f t="shared" si="88"/>
        <v xml:space="preserve">A92 </v>
      </c>
      <c r="AG1662" t="s">
        <v>31335</v>
      </c>
      <c r="AH1662" t="s">
        <v>31355</v>
      </c>
      <c r="AI1662" t="s">
        <v>23475</v>
      </c>
      <c r="AJ1662" t="s">
        <v>31337</v>
      </c>
    </row>
    <row r="1663" spans="1:36" x14ac:dyDescent="0.2">
      <c r="A1663" t="str">
        <f>TRIM(PROPER((assembly_staff_import[[#This Row],[First MI Name via NAME_SOURCE_KEY TEXT]]&amp;" "&amp;assembly_staff_import[[#This Row],[Last Name via NAME_SOURCE_KEY TEXT]]&amp;" "&amp;assembly_staff_import[[#This Row],[Suffix via NAME_SOURCE_KEY]])))</f>
        <v>Sandra L Palma</v>
      </c>
      <c r="B1663" t="str">
        <f>TRIM(CONCATENATE(TRIM(assembly_staff_import[[#This Row],[Full Name]]), ", ", assembly_staff_import[[#This Row],[Title]]))</f>
        <v>Sandra L Palma, Admin Assistant</v>
      </c>
      <c r="C1663" t="e">
        <f>assembly_staff_import[[#This Row],[Vlookup_groups]]</f>
        <v>#REF!</v>
      </c>
      <c r="D1663" t="str">
        <f>IF(assembly_staff_import[[#This Row],[Legislative Staff Type]]="Personal",assembly_staff_import[[#This Row],[Formatted Personal Staff Office]],"")</f>
        <v>Legislative / Capitol Office</v>
      </c>
      <c r="E1663" t="s">
        <v>65</v>
      </c>
      <c r="F1663" s="19" t="s">
        <v>10913</v>
      </c>
      <c r="G1663" t="s">
        <v>67</v>
      </c>
      <c r="H1663" t="str">
        <f>TRIM(PROPER((assembly_staff_import[[#This Row],[Last Name via NAME_SOURCE_KEY TEXT]]&amp;" "&amp;assembly_staff_import[[#This Row],[Suffix via NAME_SOURCE_KEY]])))</f>
        <v>Palma</v>
      </c>
      <c r="I1663" t="str">
        <f>PROPER(assembly_staff_import[[#This Row],[JOB TITLE_SOURCE_KEY]])</f>
        <v xml:space="preserve">Admin Assistant                            </v>
      </c>
      <c r="J1663" t="s">
        <v>72</v>
      </c>
      <c r="K1663" t="e">
        <f>IF(assembly_staff_import[[#This Row],[Legislative Staff Type]]="Personal",assembly_staff_import[[#This Row],[Vlookup Reports To Person]], "")</f>
        <v>#REF!</v>
      </c>
      <c r="L1663" t="str">
        <f>PROPER(assembly_staff_import[[#This Row],[First MI Name via NAME_SOURCE_KEY TEXT]])</f>
        <v xml:space="preserve"> Sandra L</v>
      </c>
      <c r="M1663" t="s">
        <v>17310</v>
      </c>
      <c r="N1663" t="str">
        <f>LOWER(CONCATENATE(assembly_staff_import[[#This Row],[Last Name]],LEFT(assembly_staff_import[[#This Row],[First Name (no initial)]],1),"@nyassembly.gov"))</f>
        <v>palmas@nyassembly.gov</v>
      </c>
      <c r="O1663" t="s">
        <v>17776</v>
      </c>
      <c r="P1663" t="e">
        <f>VLOOKUP(assembly_staff_import[[#This Row],[Full Name]],[3]!PEOPLE_March_20[#Data],1,0)</f>
        <v>#REF!</v>
      </c>
      <c r="Q1663" t="e">
        <f>VLOOKUP(assembly_staff_import[[#This Row],[Full Name]],[3]!Table17[#Data],3,0)</f>
        <v>#REF!</v>
      </c>
      <c r="R1663" t="e">
        <f>VLOOKUP(assembly_staff_import[[#This Row],[Formatted Works for Group]],[3]!Table7[#Data],1,0)</f>
        <v>#REF!</v>
      </c>
      <c r="S1663" t="e">
        <f>IF(assembly_staff_import[[#This Row],[Legislative Staff Type]]="Personal", assembly_staff_import[[#This Row],[Vlookup Works for Group]], assembly_staff_import[[#This Row],[Formatted Works for Group calc]]&amp;", Central Staff Office, Assembly")</f>
        <v>#REF!</v>
      </c>
      <c r="T1663" s="20" t="str">
        <f>TRIM(assembly_staff_import[[#This Row],[NAME_SOURCE_KEY]])</f>
        <v>PALMA, SANDRA L</v>
      </c>
      <c r="U1663" t="s">
        <v>31356</v>
      </c>
      <c r="V1663" t="s">
        <v>31357</v>
      </c>
      <c r="W1663" t="s">
        <v>25699</v>
      </c>
      <c r="Y1663" t="str">
        <f>IF(assembly_staff_import[[#This Row],[Legislative Staff Type]]="Personal", PROPER(TRIM(assembly_staff_import[[#This Row],[Unit First MI via UNIT_SOURCE_KEY]])&amp;" "&amp;assembly_staff_import[[#This Row],[Unit Last via UNIT_SOURCE_KEY]]), PROPER(TRIM(assembly_staff_import[[#This Row],[UNIT NAME_SOURCE_KEY2]])))</f>
        <v>William B. Magnarelli</v>
      </c>
      <c r="Z1663" t="s">
        <v>31332</v>
      </c>
      <c r="AA1663" t="e">
        <f>VLOOKUP(assembly_staff_import[[#This Row],[Formatted and corrected Works for Group Text]],[3]!Table4[#Data],1,0)</f>
        <v>#REF!</v>
      </c>
      <c r="AB1663" t="e">
        <f>VLOOKUP(assembly_staff_import[[#This Row],[Formatted and corrected Works for Group Text]],[3]!Table5[#Data],2,0)</f>
        <v>#REF!</v>
      </c>
      <c r="AC1663" t="str">
        <f>IF(TRIM(assembly_staff_import[[#This Row],[PUBLIC INFO ADDR_SOURCE_KEY]])="CAPITOL, ALBANY", "Legislative / Capitol Office", "District Office")</f>
        <v>Legislative / Capitol Office</v>
      </c>
      <c r="AD1663" t="s">
        <v>31333</v>
      </c>
      <c r="AE1663" t="s">
        <v>31334</v>
      </c>
      <c r="AF1663" t="str">
        <f t="shared" si="88"/>
        <v xml:space="preserve">A92 </v>
      </c>
      <c r="AG1663" t="s">
        <v>31335</v>
      </c>
      <c r="AH1663" t="s">
        <v>31358</v>
      </c>
      <c r="AI1663" t="s">
        <v>23568</v>
      </c>
      <c r="AJ1663" t="s">
        <v>23493</v>
      </c>
    </row>
    <row r="1664" spans="1:36" x14ac:dyDescent="0.2">
      <c r="A1664" t="str">
        <f>TRIM(PROPER((assembly_staff_import[[#This Row],[First MI Name via NAME_SOURCE_KEY TEXT]]&amp;" "&amp;assembly_staff_import[[#This Row],[Last Name via NAME_SOURCE_KEY TEXT]]&amp;" "&amp;assembly_staff_import[[#This Row],[Suffix via NAME_SOURCE_KEY]])))</f>
        <v>Laurence Hong</v>
      </c>
      <c r="B1664" t="str">
        <f>TRIM(CONCATENATE(TRIM(assembly_staff_import[[#This Row],[Full Name]]), ", ", assembly_staff_import[[#This Row],[Title]]))</f>
        <v>Laurence Hong, Dep Chief Of Staff</v>
      </c>
      <c r="C1664" t="e">
        <f>assembly_staff_import[[#This Row],[Vlookup_groups]]</f>
        <v>#REF!</v>
      </c>
      <c r="D1664" t="str">
        <f>IF(assembly_staff_import[[#This Row],[Legislative Staff Type]]="Personal",assembly_staff_import[[#This Row],[Formatted Personal Staff Office]],"")</f>
        <v>Legislative / Capitol Office</v>
      </c>
      <c r="E1664" t="s">
        <v>65</v>
      </c>
      <c r="F1664" s="19" t="s">
        <v>10913</v>
      </c>
      <c r="G1664" t="s">
        <v>67</v>
      </c>
      <c r="H1664" t="str">
        <f>TRIM(PROPER((assembly_staff_import[[#This Row],[Last Name via NAME_SOURCE_KEY TEXT]]&amp;" "&amp;assembly_staff_import[[#This Row],[Suffix via NAME_SOURCE_KEY]])))</f>
        <v>Hong</v>
      </c>
      <c r="I1664" t="str">
        <f>PROPER(assembly_staff_import[[#This Row],[JOB TITLE_SOURCE_KEY]])</f>
        <v xml:space="preserve">Dep Chief Of Staff                         </v>
      </c>
      <c r="J1664" t="s">
        <v>72</v>
      </c>
      <c r="K1664" t="e">
        <f>IF(assembly_staff_import[[#This Row],[Legislative Staff Type]]="Personal",assembly_staff_import[[#This Row],[Vlookup Reports To Person]], "")</f>
        <v>#REF!</v>
      </c>
      <c r="L1664" t="str">
        <f>PROPER(assembly_staff_import[[#This Row],[First MI Name via NAME_SOURCE_KEY TEXT]])</f>
        <v xml:space="preserve"> Laurence</v>
      </c>
      <c r="M1664" t="s">
        <v>12411</v>
      </c>
      <c r="N1664" t="str">
        <f>LOWER(CONCATENATE(assembly_staff_import[[#This Row],[Last Name]],LEFT(assembly_staff_import[[#This Row],[First Name (no initial)]],1),"@nyassembly.gov"))</f>
        <v>hongl@nyassembly.gov</v>
      </c>
      <c r="O1664" t="s">
        <v>12413</v>
      </c>
      <c r="P1664" t="e">
        <f>VLOOKUP(assembly_staff_import[[#This Row],[Full Name]],[3]!PEOPLE_March_20[#Data],1,0)</f>
        <v>#REF!</v>
      </c>
      <c r="Q1664" t="e">
        <f>VLOOKUP(assembly_staff_import[[#This Row],[Full Name]],[3]!Table17[#Data],3,0)</f>
        <v>#REF!</v>
      </c>
      <c r="R1664" t="e">
        <f>VLOOKUP(assembly_staff_import[[#This Row],[Formatted Works for Group]],[3]!Table7[#Data],1,0)</f>
        <v>#REF!</v>
      </c>
      <c r="S1664" t="e">
        <f>IF(assembly_staff_import[[#This Row],[Legislative Staff Type]]="Personal", assembly_staff_import[[#This Row],[Vlookup Works for Group]], assembly_staff_import[[#This Row],[Formatted Works for Group calc]]&amp;", Central Staff Office, Assembly")</f>
        <v>#REF!</v>
      </c>
      <c r="T1664" s="20" t="str">
        <f>TRIM(assembly_staff_import[[#This Row],[NAME_SOURCE_KEY]])</f>
        <v>HONG, LAURENCE</v>
      </c>
      <c r="U1664" t="s">
        <v>31359</v>
      </c>
      <c r="V1664" t="s">
        <v>31360</v>
      </c>
      <c r="W1664" t="s">
        <v>31361</v>
      </c>
      <c r="Y1664" t="str">
        <f>IF(assembly_staff_import[[#This Row],[Legislative Staff Type]]="Personal", PROPER(TRIM(assembly_staff_import[[#This Row],[Unit First MI via UNIT_SOURCE_KEY]])&amp;" "&amp;assembly_staff_import[[#This Row],[Unit Last via UNIT_SOURCE_KEY]]), PROPER(TRIM(assembly_staff_import[[#This Row],[UNIT NAME_SOURCE_KEY2]])))</f>
        <v>Yuh-Line Niou</v>
      </c>
      <c r="Z1664" t="s">
        <v>31362</v>
      </c>
      <c r="AA1664" t="e">
        <f>VLOOKUP(assembly_staff_import[[#This Row],[Formatted and corrected Works for Group Text]],[3]!Table4[#Data],1,0)</f>
        <v>#REF!</v>
      </c>
      <c r="AB1664" t="e">
        <f>VLOOKUP(assembly_staff_import[[#This Row],[Formatted and corrected Works for Group Text]],[3]!Table5[#Data],2,0)</f>
        <v>#REF!</v>
      </c>
      <c r="AC1664" t="str">
        <f>IF(TRIM(assembly_staff_import[[#This Row],[PUBLIC INFO ADDR_SOURCE_KEY]])="CAPITOL, ALBANY", "Legislative / Capitol Office", "District Office")</f>
        <v>Legislative / Capitol Office</v>
      </c>
      <c r="AD1664" t="s">
        <v>31363</v>
      </c>
      <c r="AE1664" t="s">
        <v>31364</v>
      </c>
      <c r="AF1664" t="str">
        <f>"A90 "</f>
        <v xml:space="preserve">A90 </v>
      </c>
      <c r="AG1664" t="s">
        <v>31365</v>
      </c>
      <c r="AH1664" t="s">
        <v>31366</v>
      </c>
      <c r="AI1664" t="s">
        <v>23776</v>
      </c>
      <c r="AJ1664" t="s">
        <v>23493</v>
      </c>
    </row>
  </sheetData>
  <hyperlinks>
    <hyperlink ref="M600" r:id="rId1"/>
    <hyperlink ref="M16" r:id="rId2"/>
    <hyperlink ref="M76" r:id="rId3"/>
    <hyperlink ref="M820" r:id="rId4"/>
    <hyperlink ref="M1088" r:id="rId5"/>
    <hyperlink ref="M1270" r:id="rId6"/>
    <hyperlink ref="M1271" r:id="rId7"/>
    <hyperlink ref="M1481" r:id="rId8"/>
    <hyperlink ref="M1491" r:id="rId9"/>
    <hyperlink ref="M1515" r:id="rId10" display="campanelld@nyassembly.gov"/>
    <hyperlink ref="M1614" r:id="rId11"/>
  </hyperlinks>
  <pageMargins left="0.7" right="0.7" top="0.75" bottom="0.75" header="0.3" footer="0.3"/>
  <tableParts count="1">
    <tablePart r:id="rId1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704"/>
  <sheetViews>
    <sheetView workbookViewId="0">
      <selection activeCell="D3" sqref="D3"/>
    </sheetView>
  </sheetViews>
  <sheetFormatPr baseColWidth="10" defaultRowHeight="15" x14ac:dyDescent="0.2"/>
  <cols>
    <col min="1" max="1" width="14.33203125" bestFit="1" customWidth="1"/>
    <col min="2" max="2" width="12" customWidth="1"/>
    <col min="3" max="3" width="49.6640625" bestFit="1" customWidth="1"/>
    <col min="4" max="4" width="49.6640625" customWidth="1"/>
    <col min="6" max="6" width="17.33203125" customWidth="1"/>
    <col min="8" max="8" width="20.83203125" customWidth="1"/>
    <col min="9" max="9" width="16.83203125" customWidth="1"/>
    <col min="10" max="10" width="21.83203125" customWidth="1"/>
    <col min="11" max="11" width="26.5" customWidth="1"/>
    <col min="12" max="12" width="17.1640625" customWidth="1"/>
    <col min="13" max="13" width="16.33203125" customWidth="1"/>
    <col min="14" max="14" width="19.1640625" customWidth="1"/>
    <col min="15" max="15" width="13" customWidth="1"/>
    <col min="18" max="18" width="13.33203125" customWidth="1"/>
    <col min="22" max="22" width="21.83203125" customWidth="1"/>
    <col min="23" max="23" width="32.1640625" customWidth="1"/>
    <col min="24" max="24" width="15.83203125" customWidth="1"/>
    <col min="25" max="25" width="19.6640625" customWidth="1"/>
    <col min="26" max="26" width="29.83203125" customWidth="1"/>
    <col min="27" max="27" width="23.1640625" customWidth="1"/>
    <col min="28" max="28" width="33.5" customWidth="1"/>
    <col min="29" max="29" width="17.1640625" customWidth="1"/>
    <col min="32" max="32" width="17.83203125" customWidth="1"/>
    <col min="35" max="35" width="17.5" customWidth="1"/>
    <col min="36" max="36" width="14.83203125" customWidth="1"/>
    <col min="37" max="37" width="22.1640625" customWidth="1"/>
    <col min="38" max="38" width="19.6640625" customWidth="1"/>
    <col min="39" max="39" width="25.1640625" customWidth="1"/>
    <col min="40" max="40" width="16" customWidth="1"/>
    <col min="41" max="41" width="11.83203125" customWidth="1"/>
    <col min="42" max="42" width="32.83203125" customWidth="1"/>
    <col min="43" max="43" width="33" customWidth="1"/>
    <col min="44" max="44" width="24" customWidth="1"/>
    <col min="45" max="45" width="24.33203125" customWidth="1"/>
    <col min="46" max="46" width="33.33203125" customWidth="1"/>
    <col min="47" max="47" width="25" customWidth="1"/>
    <col min="48" max="48" width="17.83203125" customWidth="1"/>
    <col min="49" max="49" width="33.83203125" customWidth="1"/>
    <col min="50" max="50" width="23" customWidth="1"/>
    <col min="51" max="51" width="11.33203125" customWidth="1"/>
    <col min="52" max="52" width="11.83203125" customWidth="1"/>
    <col min="53" max="53" width="11.5" customWidth="1"/>
    <col min="55" max="55" width="15.6640625" customWidth="1"/>
    <col min="57" max="57" width="19.1640625" customWidth="1"/>
    <col min="58" max="58" width="14.83203125" customWidth="1"/>
    <col min="59" max="59" width="14" customWidth="1"/>
  </cols>
  <sheetData>
    <row r="1" spans="1:60" x14ac:dyDescent="0.2">
      <c r="A1" t="s">
        <v>0</v>
      </c>
      <c r="B1" t="s">
        <v>1</v>
      </c>
      <c r="C1" t="s">
        <v>2</v>
      </c>
      <c r="D1" s="13" t="s">
        <v>31367</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row>
    <row r="2" spans="1:60" x14ac:dyDescent="0.2">
      <c r="A2" s="1">
        <v>42809.779699074083</v>
      </c>
      <c r="B2" t="s">
        <v>1862</v>
      </c>
      <c r="C2" t="s">
        <v>34154</v>
      </c>
      <c r="D2" t="str">
        <f>VLOOKUP(Table7[[#This Row],[Full Name]],council_staff_import[],1,0)</f>
        <v>Abdelrahman Mohamed</v>
      </c>
      <c r="M2" t="s">
        <v>31746</v>
      </c>
      <c r="AH2" t="s">
        <v>65</v>
      </c>
      <c r="AI2" t="s">
        <v>31371</v>
      </c>
      <c r="AL2" t="s">
        <v>1237</v>
      </c>
      <c r="AY2" t="s">
        <v>34153</v>
      </c>
      <c r="AZ2" t="s">
        <v>34152</v>
      </c>
      <c r="BA2" t="s">
        <v>34151</v>
      </c>
      <c r="BB2" t="s">
        <v>31760</v>
      </c>
      <c r="BD2" t="s">
        <v>72</v>
      </c>
      <c r="BG2" t="s">
        <v>34150</v>
      </c>
    </row>
    <row r="3" spans="1:60" x14ac:dyDescent="0.2">
      <c r="A3" s="1">
        <v>42618.94</v>
      </c>
      <c r="B3" t="s">
        <v>1862</v>
      </c>
      <c r="C3" t="s">
        <v>32503</v>
      </c>
      <c r="D3" t="str">
        <f>VLOOKUP(Table7[[#This Row],[Full Name]],council_staff_import[],1,0)</f>
        <v>Abid Hossain</v>
      </c>
      <c r="M3" t="s">
        <v>31526</v>
      </c>
      <c r="AB3" t="s">
        <v>31480</v>
      </c>
      <c r="AH3" t="s">
        <v>65</v>
      </c>
      <c r="AI3" t="s">
        <v>31371</v>
      </c>
      <c r="AL3" t="s">
        <v>1237</v>
      </c>
      <c r="AY3" t="s">
        <v>32502</v>
      </c>
      <c r="AZ3" t="s">
        <v>32501</v>
      </c>
      <c r="BA3" t="s">
        <v>32500</v>
      </c>
      <c r="BB3" t="s">
        <v>141</v>
      </c>
      <c r="BD3" t="s">
        <v>72</v>
      </c>
      <c r="BG3" t="s">
        <v>32499</v>
      </c>
    </row>
    <row r="4" spans="1:60" x14ac:dyDescent="0.2">
      <c r="A4" s="1">
        <v>42809.779976851853</v>
      </c>
      <c r="B4" t="s">
        <v>1862</v>
      </c>
      <c r="C4" t="s">
        <v>34158</v>
      </c>
      <c r="D4" t="str">
        <f>VLOOKUP(Table7[[#This Row],[Full Name]],council_staff_import[],1,0)</f>
        <v>Adam Ullian</v>
      </c>
      <c r="L4" t="s">
        <v>33208</v>
      </c>
      <c r="M4" t="s">
        <v>33207</v>
      </c>
      <c r="V4" t="s">
        <v>33206</v>
      </c>
      <c r="AH4" t="s">
        <v>65</v>
      </c>
      <c r="AI4" t="s">
        <v>31371</v>
      </c>
      <c r="AL4" t="s">
        <v>67</v>
      </c>
      <c r="AY4" t="s">
        <v>34157</v>
      </c>
      <c r="AZ4" t="s">
        <v>25041</v>
      </c>
      <c r="BA4" t="s">
        <v>34156</v>
      </c>
      <c r="BB4" t="s">
        <v>31394</v>
      </c>
      <c r="BD4" t="s">
        <v>72</v>
      </c>
      <c r="BG4" t="s">
        <v>34155</v>
      </c>
    </row>
    <row r="5" spans="1:60" x14ac:dyDescent="0.2">
      <c r="A5" s="1">
        <v>42809.78020833333</v>
      </c>
      <c r="B5" t="s">
        <v>1862</v>
      </c>
      <c r="C5" t="s">
        <v>34162</v>
      </c>
      <c r="D5" t="str">
        <f>VLOOKUP(Table7[[#This Row],[Full Name]],council_staff_import[],1,0)</f>
        <v>Adolfo Abreu</v>
      </c>
      <c r="L5" t="s">
        <v>31669</v>
      </c>
      <c r="M5" t="s">
        <v>31668</v>
      </c>
      <c r="V5" t="s">
        <v>31667</v>
      </c>
      <c r="AH5" t="s">
        <v>65</v>
      </c>
      <c r="AI5" t="s">
        <v>31371</v>
      </c>
      <c r="AL5" t="s">
        <v>67</v>
      </c>
      <c r="AY5" t="s">
        <v>34161</v>
      </c>
      <c r="AZ5" t="s">
        <v>34160</v>
      </c>
      <c r="BA5" t="s">
        <v>1369</v>
      </c>
      <c r="BB5" t="s">
        <v>31394</v>
      </c>
      <c r="BD5" t="s">
        <v>72</v>
      </c>
      <c r="BG5" t="s">
        <v>34159</v>
      </c>
    </row>
    <row r="6" spans="1:60" x14ac:dyDescent="0.2">
      <c r="A6" s="1">
        <v>42809.780428240738</v>
      </c>
      <c r="B6" t="s">
        <v>1862</v>
      </c>
      <c r="C6" t="s">
        <v>34168</v>
      </c>
      <c r="D6" t="str">
        <f>VLOOKUP(Table7[[#This Row],[Full Name]],council_staff_import[],1,0)</f>
        <v>Adriana Garcia</v>
      </c>
      <c r="K6" t="s">
        <v>34167</v>
      </c>
      <c r="L6" t="s">
        <v>33556</v>
      </c>
      <c r="M6" t="s">
        <v>33555</v>
      </c>
      <c r="V6" t="s">
        <v>33553</v>
      </c>
      <c r="AH6" t="s">
        <v>65</v>
      </c>
      <c r="AI6" t="s">
        <v>31371</v>
      </c>
      <c r="AL6" t="s">
        <v>67</v>
      </c>
      <c r="AY6" t="s">
        <v>34166</v>
      </c>
      <c r="AZ6" t="s">
        <v>34165</v>
      </c>
      <c r="BA6" t="s">
        <v>4375</v>
      </c>
      <c r="BB6" t="s">
        <v>34164</v>
      </c>
      <c r="BD6" t="s">
        <v>72</v>
      </c>
      <c r="BG6" t="s">
        <v>34163</v>
      </c>
    </row>
    <row r="7" spans="1:60" x14ac:dyDescent="0.2">
      <c r="A7" s="1">
        <v>42618.942858796298</v>
      </c>
      <c r="B7" t="s">
        <v>1862</v>
      </c>
      <c r="C7" t="s">
        <v>33951</v>
      </c>
      <c r="D7" t="str">
        <f>VLOOKUP(Table7[[#This Row],[Full Name]],council_staff_import[],1,0)</f>
        <v>Ahdioned Martinez</v>
      </c>
      <c r="L7" t="s">
        <v>33056</v>
      </c>
      <c r="M7" t="s">
        <v>33055</v>
      </c>
      <c r="V7" t="s">
        <v>33054</v>
      </c>
      <c r="AB7" t="s">
        <v>21219</v>
      </c>
      <c r="AH7" t="s">
        <v>65</v>
      </c>
      <c r="AI7" t="s">
        <v>31371</v>
      </c>
      <c r="AL7" t="s">
        <v>67</v>
      </c>
      <c r="AY7" t="s">
        <v>33950</v>
      </c>
      <c r="AZ7" t="s">
        <v>33949</v>
      </c>
      <c r="BA7" t="s">
        <v>2414</v>
      </c>
      <c r="BB7" t="s">
        <v>31394</v>
      </c>
      <c r="BD7" t="s">
        <v>72</v>
      </c>
      <c r="BG7" t="s">
        <v>33948</v>
      </c>
    </row>
    <row r="8" spans="1:60" x14ac:dyDescent="0.2">
      <c r="A8" s="1">
        <v>42618.942893518521</v>
      </c>
      <c r="B8" t="s">
        <v>1862</v>
      </c>
      <c r="C8" t="s">
        <v>33956</v>
      </c>
      <c r="D8" t="str">
        <f>VLOOKUP(Table7[[#This Row],[Full Name]],council_staff_import[],1,0)</f>
        <v>Ahmed Nazaar</v>
      </c>
      <c r="J8" t="s">
        <v>32341</v>
      </c>
      <c r="L8" t="s">
        <v>33173</v>
      </c>
      <c r="M8" t="s">
        <v>33172</v>
      </c>
      <c r="T8" t="s">
        <v>33955</v>
      </c>
      <c r="V8" t="s">
        <v>33170</v>
      </c>
      <c r="AB8" t="s">
        <v>21219</v>
      </c>
      <c r="AH8" t="s">
        <v>65</v>
      </c>
      <c r="AI8" t="s">
        <v>31371</v>
      </c>
      <c r="AL8" t="s">
        <v>67</v>
      </c>
      <c r="AM8" t="s">
        <v>284</v>
      </c>
      <c r="AY8" t="s">
        <v>33954</v>
      </c>
      <c r="AZ8" t="s">
        <v>20974</v>
      </c>
      <c r="BA8" t="s">
        <v>33953</v>
      </c>
      <c r="BB8" t="s">
        <v>284</v>
      </c>
      <c r="BD8" t="s">
        <v>72</v>
      </c>
      <c r="BG8" t="s">
        <v>33952</v>
      </c>
    </row>
    <row r="9" spans="1:60" x14ac:dyDescent="0.2">
      <c r="A9" s="1">
        <v>42618.939305555563</v>
      </c>
      <c r="B9" t="s">
        <v>1862</v>
      </c>
      <c r="C9" t="s">
        <v>31670</v>
      </c>
      <c r="D9" t="str">
        <f>VLOOKUP(Table7[[#This Row],[Full Name]],council_staff_import[],1,0)</f>
        <v>Aicha Bamba</v>
      </c>
      <c r="L9" t="s">
        <v>31669</v>
      </c>
      <c r="M9" t="s">
        <v>31668</v>
      </c>
      <c r="V9" t="s">
        <v>31667</v>
      </c>
      <c r="AB9" t="s">
        <v>21219</v>
      </c>
      <c r="AH9" t="s">
        <v>65</v>
      </c>
      <c r="AI9" t="s">
        <v>31371</v>
      </c>
      <c r="AL9" t="s">
        <v>67</v>
      </c>
      <c r="AY9" t="s">
        <v>31666</v>
      </c>
      <c r="AZ9" t="s">
        <v>31665</v>
      </c>
      <c r="BA9" t="s">
        <v>31664</v>
      </c>
      <c r="BB9" t="s">
        <v>31394</v>
      </c>
      <c r="BD9" t="s">
        <v>72</v>
      </c>
      <c r="BG9" t="s">
        <v>31663</v>
      </c>
    </row>
    <row r="10" spans="1:60" x14ac:dyDescent="0.2">
      <c r="A10" s="1">
        <v>42809.780810185177</v>
      </c>
      <c r="B10" t="s">
        <v>1862</v>
      </c>
      <c r="C10" t="s">
        <v>34173</v>
      </c>
      <c r="D10" t="str">
        <f>VLOOKUP(Table7[[#This Row],[Full Name]],council_staff_import[],1,0)</f>
        <v>Aileen Sheil</v>
      </c>
      <c r="L10" t="s">
        <v>33256</v>
      </c>
      <c r="M10" t="s">
        <v>33255</v>
      </c>
      <c r="V10" t="s">
        <v>33254</v>
      </c>
      <c r="AH10" t="s">
        <v>65</v>
      </c>
      <c r="AI10" t="s">
        <v>31371</v>
      </c>
      <c r="AL10" t="s">
        <v>67</v>
      </c>
      <c r="AY10" t="s">
        <v>34172</v>
      </c>
      <c r="AZ10" t="s">
        <v>34171</v>
      </c>
      <c r="BA10" t="s">
        <v>34170</v>
      </c>
      <c r="BB10" t="s">
        <v>31394</v>
      </c>
      <c r="BD10" t="s">
        <v>72</v>
      </c>
      <c r="BG10" t="s">
        <v>34169</v>
      </c>
    </row>
    <row r="11" spans="1:60" x14ac:dyDescent="0.2">
      <c r="A11" s="1">
        <v>42618.942152777781</v>
      </c>
      <c r="B11" t="s">
        <v>1862</v>
      </c>
      <c r="C11" t="s">
        <v>33589</v>
      </c>
      <c r="D11" t="str">
        <f>VLOOKUP(Table7[[#This Row],[Full Name]],council_staff_import[],1,0)</f>
        <v>Akshar Patel</v>
      </c>
      <c r="L11" t="s">
        <v>32887</v>
      </c>
      <c r="M11" t="s">
        <v>32886</v>
      </c>
      <c r="T11" t="s">
        <v>33588</v>
      </c>
      <c r="V11" t="s">
        <v>32885</v>
      </c>
      <c r="AD11" t="s">
        <v>18141</v>
      </c>
      <c r="AH11" t="s">
        <v>65</v>
      </c>
      <c r="AI11" t="s">
        <v>31371</v>
      </c>
      <c r="AL11" t="s">
        <v>67</v>
      </c>
      <c r="AM11" t="s">
        <v>145</v>
      </c>
      <c r="AY11" t="s">
        <v>33587</v>
      </c>
      <c r="AZ11" t="s">
        <v>33586</v>
      </c>
      <c r="BA11" t="s">
        <v>33585</v>
      </c>
      <c r="BB11" t="s">
        <v>145</v>
      </c>
      <c r="BD11" t="s">
        <v>72</v>
      </c>
      <c r="BG11" t="s">
        <v>33584</v>
      </c>
    </row>
    <row r="12" spans="1:60" x14ac:dyDescent="0.2">
      <c r="A12" s="1">
        <v>42618.941006944442</v>
      </c>
      <c r="B12" t="s">
        <v>1862</v>
      </c>
      <c r="C12" t="s">
        <v>33042</v>
      </c>
      <c r="D12" t="str">
        <f>VLOOKUP(Table7[[#This Row],[Full Name]],council_staff_import[],1,0)</f>
        <v>Al-Hassan Kanu</v>
      </c>
      <c r="L12" t="s">
        <v>32887</v>
      </c>
      <c r="M12" t="s">
        <v>32886</v>
      </c>
      <c r="V12" t="s">
        <v>32885</v>
      </c>
      <c r="AB12" t="s">
        <v>21219</v>
      </c>
      <c r="AH12" t="s">
        <v>65</v>
      </c>
      <c r="AI12" t="s">
        <v>31371</v>
      </c>
      <c r="AL12" t="s">
        <v>67</v>
      </c>
      <c r="AY12" t="s">
        <v>33041</v>
      </c>
      <c r="AZ12" t="s">
        <v>33040</v>
      </c>
      <c r="BA12" t="s">
        <v>33039</v>
      </c>
      <c r="BB12" t="s">
        <v>31394</v>
      </c>
      <c r="BD12" t="s">
        <v>72</v>
      </c>
      <c r="BG12" t="s">
        <v>33038</v>
      </c>
    </row>
    <row r="13" spans="1:60" x14ac:dyDescent="0.2">
      <c r="A13" s="1">
        <v>42618.939155092587</v>
      </c>
      <c r="B13" t="s">
        <v>1862</v>
      </c>
      <c r="C13" t="s">
        <v>31484</v>
      </c>
      <c r="D13" t="str">
        <f>VLOOKUP(Table7[[#This Row],[Full Name]],council_staff_import[],1,0)</f>
        <v>Alan Katz</v>
      </c>
      <c r="M13" t="s">
        <v>31483</v>
      </c>
      <c r="V13" t="s">
        <v>31482</v>
      </c>
      <c r="AA13" t="s">
        <v>31481</v>
      </c>
      <c r="AB13" t="s">
        <v>31480</v>
      </c>
      <c r="AH13" t="s">
        <v>65</v>
      </c>
      <c r="AI13" t="s">
        <v>31371</v>
      </c>
      <c r="AL13" t="s">
        <v>1237</v>
      </c>
      <c r="AY13" t="s">
        <v>31479</v>
      </c>
      <c r="AZ13" t="s">
        <v>25820</v>
      </c>
      <c r="BA13" t="s">
        <v>5456</v>
      </c>
      <c r="BB13" t="s">
        <v>31478</v>
      </c>
      <c r="BD13" t="s">
        <v>72</v>
      </c>
      <c r="BG13" t="s">
        <v>31477</v>
      </c>
    </row>
    <row r="14" spans="1:60" x14ac:dyDescent="0.2">
      <c r="A14" s="1">
        <v>42809.781180555547</v>
      </c>
      <c r="B14" t="s">
        <v>1862</v>
      </c>
      <c r="C14" t="s">
        <v>34177</v>
      </c>
      <c r="D14" t="str">
        <f>VLOOKUP(Table7[[#This Row],[Full Name]],council_staff_import[],1,0)</f>
        <v>Albert Collazo, Jr.</v>
      </c>
      <c r="L14" t="s">
        <v>31375</v>
      </c>
      <c r="M14" t="s">
        <v>31374</v>
      </c>
      <c r="V14" t="s">
        <v>31372</v>
      </c>
      <c r="AH14" t="s">
        <v>65</v>
      </c>
      <c r="AI14" t="s">
        <v>31371</v>
      </c>
      <c r="AL14" t="s">
        <v>67</v>
      </c>
      <c r="AY14" t="s">
        <v>34176</v>
      </c>
      <c r="AZ14" t="s">
        <v>7246</v>
      </c>
      <c r="BA14" t="s">
        <v>34175</v>
      </c>
      <c r="BB14" t="s">
        <v>31394</v>
      </c>
      <c r="BD14" t="s">
        <v>72</v>
      </c>
      <c r="BG14" t="s">
        <v>34174</v>
      </c>
    </row>
    <row r="15" spans="1:60" x14ac:dyDescent="0.2">
      <c r="A15" s="1">
        <v>42618.942106481481</v>
      </c>
      <c r="B15" t="s">
        <v>1862</v>
      </c>
      <c r="C15" t="s">
        <v>33579</v>
      </c>
      <c r="D15" t="str">
        <f>VLOOKUP(Table7[[#This Row],[Full Name]],council_staff_import[],1,0)</f>
        <v>Aldo Cano Trevino</v>
      </c>
      <c r="L15" t="s">
        <v>33556</v>
      </c>
      <c r="M15" t="s">
        <v>33555</v>
      </c>
      <c r="V15" t="s">
        <v>33553</v>
      </c>
      <c r="AB15" t="s">
        <v>21219</v>
      </c>
      <c r="AH15" t="s">
        <v>65</v>
      </c>
      <c r="AI15" t="s">
        <v>31371</v>
      </c>
      <c r="AL15" t="s">
        <v>67</v>
      </c>
      <c r="AY15" t="s">
        <v>33578</v>
      </c>
      <c r="AZ15" t="s">
        <v>33577</v>
      </c>
      <c r="BA15" t="s">
        <v>33576</v>
      </c>
      <c r="BB15" t="s">
        <v>31394</v>
      </c>
      <c r="BD15" t="s">
        <v>72</v>
      </c>
      <c r="BG15" t="s">
        <v>33575</v>
      </c>
    </row>
    <row r="16" spans="1:60" x14ac:dyDescent="0.2">
      <c r="A16" s="1">
        <v>42618.94090277778</v>
      </c>
      <c r="B16" t="s">
        <v>1862</v>
      </c>
      <c r="C16" t="s">
        <v>33019</v>
      </c>
      <c r="D16" t="str">
        <f>VLOOKUP(Table7[[#This Row],[Full Name]],council_staff_import[],1,0)</f>
        <v>Alex Anderson</v>
      </c>
      <c r="L16" t="s">
        <v>33018</v>
      </c>
      <c r="M16" t="s">
        <v>33017</v>
      </c>
      <c r="V16" t="s">
        <v>33016</v>
      </c>
      <c r="AB16" t="s">
        <v>21219</v>
      </c>
      <c r="AH16" t="s">
        <v>65</v>
      </c>
      <c r="AI16" t="s">
        <v>31371</v>
      </c>
      <c r="AL16" t="s">
        <v>67</v>
      </c>
      <c r="AY16" t="s">
        <v>33015</v>
      </c>
      <c r="AZ16" t="s">
        <v>2080</v>
      </c>
      <c r="BA16" t="s">
        <v>497</v>
      </c>
      <c r="BB16" t="s">
        <v>31394</v>
      </c>
      <c r="BD16" t="s">
        <v>72</v>
      </c>
      <c r="BG16" t="s">
        <v>33014</v>
      </c>
    </row>
    <row r="17" spans="1:59" x14ac:dyDescent="0.2">
      <c r="A17" s="1">
        <v>42618.939166666663</v>
      </c>
      <c r="B17" t="s">
        <v>1862</v>
      </c>
      <c r="C17" t="s">
        <v>31497</v>
      </c>
      <c r="D17" t="str">
        <f>VLOOKUP(Table7[[#This Row],[Full Name]],council_staff_import[],1,0)</f>
        <v>Alex Paulenoff</v>
      </c>
      <c r="M17" t="s">
        <v>31496</v>
      </c>
      <c r="V17" t="s">
        <v>31495</v>
      </c>
      <c r="AA17" t="s">
        <v>31488</v>
      </c>
      <c r="AB17" t="s">
        <v>31480</v>
      </c>
      <c r="AH17" t="s">
        <v>65</v>
      </c>
      <c r="AI17" t="s">
        <v>31371</v>
      </c>
      <c r="AL17" t="s">
        <v>1237</v>
      </c>
      <c r="AY17" t="s">
        <v>31494</v>
      </c>
      <c r="AZ17" t="s">
        <v>2080</v>
      </c>
      <c r="BA17" t="s">
        <v>31493</v>
      </c>
      <c r="BB17" t="s">
        <v>141</v>
      </c>
      <c r="BD17" t="s">
        <v>72</v>
      </c>
      <c r="BG17" t="s">
        <v>31492</v>
      </c>
    </row>
    <row r="18" spans="1:59" x14ac:dyDescent="0.2">
      <c r="A18" s="1">
        <v>42809.782268518517</v>
      </c>
      <c r="B18" t="s">
        <v>1862</v>
      </c>
      <c r="C18" t="s">
        <v>34180</v>
      </c>
      <c r="D18" t="str">
        <f>VLOOKUP(Table7[[#This Row],[Full Name]],council_staff_import[],1,0)</f>
        <v>Alexander Gershman</v>
      </c>
      <c r="L18" t="s">
        <v>33640</v>
      </c>
      <c r="M18" t="s">
        <v>33639</v>
      </c>
      <c r="V18" t="s">
        <v>33638</v>
      </c>
      <c r="AH18" t="s">
        <v>65</v>
      </c>
      <c r="AI18" t="s">
        <v>31371</v>
      </c>
      <c r="AL18" t="s">
        <v>67</v>
      </c>
      <c r="AY18" t="s">
        <v>34179</v>
      </c>
      <c r="AZ18" t="s">
        <v>3285</v>
      </c>
      <c r="BA18" t="s">
        <v>33814</v>
      </c>
      <c r="BB18" t="s">
        <v>31394</v>
      </c>
      <c r="BD18" t="s">
        <v>72</v>
      </c>
      <c r="BG18" t="s">
        <v>34178</v>
      </c>
    </row>
    <row r="19" spans="1:59" x14ac:dyDescent="0.2">
      <c r="A19" s="1">
        <v>42618.941712962973</v>
      </c>
      <c r="B19" t="s">
        <v>1862</v>
      </c>
      <c r="C19" t="s">
        <v>33337</v>
      </c>
      <c r="D19" t="str">
        <f>VLOOKUP(Table7[[#This Row],[Full Name]],council_staff_import[],1,0)</f>
        <v>Alexandra Medina</v>
      </c>
      <c r="L19" t="s">
        <v>33111</v>
      </c>
      <c r="M19" t="s">
        <v>33110</v>
      </c>
      <c r="V19" t="s">
        <v>33108</v>
      </c>
      <c r="AB19" t="s">
        <v>21219</v>
      </c>
      <c r="AH19" t="s">
        <v>65</v>
      </c>
      <c r="AI19" t="s">
        <v>31371</v>
      </c>
      <c r="AL19" t="s">
        <v>67</v>
      </c>
      <c r="AY19" t="s">
        <v>33336</v>
      </c>
      <c r="AZ19" t="s">
        <v>6298</v>
      </c>
      <c r="BA19" t="s">
        <v>6766</v>
      </c>
      <c r="BB19" t="s">
        <v>31394</v>
      </c>
      <c r="BD19" t="s">
        <v>72</v>
      </c>
      <c r="BG19" t="s">
        <v>33335</v>
      </c>
    </row>
    <row r="20" spans="1:59" x14ac:dyDescent="0.2">
      <c r="A20" s="1">
        <v>42618.940266203703</v>
      </c>
      <c r="B20" t="s">
        <v>1862</v>
      </c>
      <c r="C20" t="s">
        <v>32753</v>
      </c>
      <c r="D20" t="str">
        <f>VLOOKUP(Table7[[#This Row],[Full Name]],council_staff_import[],1,0)</f>
        <v>Alexandria Mendez</v>
      </c>
      <c r="M20" t="s">
        <v>31746</v>
      </c>
      <c r="AB20" t="s">
        <v>31480</v>
      </c>
      <c r="AH20" t="s">
        <v>65</v>
      </c>
      <c r="AI20" t="s">
        <v>31371</v>
      </c>
      <c r="AL20" t="s">
        <v>1237</v>
      </c>
      <c r="AY20" t="s">
        <v>32752</v>
      </c>
      <c r="AZ20" t="s">
        <v>26202</v>
      </c>
      <c r="BA20" t="s">
        <v>32751</v>
      </c>
      <c r="BB20" t="s">
        <v>32357</v>
      </c>
      <c r="BD20" t="s">
        <v>72</v>
      </c>
      <c r="BG20" t="s">
        <v>32750</v>
      </c>
    </row>
    <row r="21" spans="1:59" x14ac:dyDescent="0.2">
      <c r="A21" s="1">
        <v>42618.942974537043</v>
      </c>
      <c r="B21" t="s">
        <v>1862</v>
      </c>
      <c r="C21" t="s">
        <v>33978</v>
      </c>
      <c r="D21" t="str">
        <f>VLOOKUP(Table7[[#This Row],[Full Name]],council_staff_import[],1,0)</f>
        <v>Alexis Rodriguez Santana</v>
      </c>
      <c r="L21" t="s">
        <v>33111</v>
      </c>
      <c r="M21" t="s">
        <v>33110</v>
      </c>
      <c r="V21" t="s">
        <v>33108</v>
      </c>
      <c r="AB21" t="s">
        <v>21219</v>
      </c>
      <c r="AH21" t="s">
        <v>65</v>
      </c>
      <c r="AI21" t="s">
        <v>31371</v>
      </c>
      <c r="AL21" t="s">
        <v>67</v>
      </c>
      <c r="AY21" t="s">
        <v>33977</v>
      </c>
      <c r="AZ21" t="s">
        <v>14174</v>
      </c>
      <c r="BA21" t="s">
        <v>33976</v>
      </c>
      <c r="BB21" t="s">
        <v>31394</v>
      </c>
      <c r="BD21" t="s">
        <v>72</v>
      </c>
      <c r="BG21" t="s">
        <v>33975</v>
      </c>
    </row>
    <row r="22" spans="1:59" x14ac:dyDescent="0.2">
      <c r="A22" s="1">
        <v>42809.793796296297</v>
      </c>
      <c r="B22" t="s">
        <v>59</v>
      </c>
      <c r="C22" t="s">
        <v>34219</v>
      </c>
      <c r="D22" t="str">
        <f>VLOOKUP(Table7[[#This Row],[Full Name]],council_staff_import[],1,0)</f>
        <v>Alexis Wanzenberg</v>
      </c>
      <c r="M22" t="s">
        <v>32176</v>
      </c>
      <c r="AH22" t="s">
        <v>65</v>
      </c>
      <c r="AI22" t="s">
        <v>31371</v>
      </c>
      <c r="AL22" t="s">
        <v>1237</v>
      </c>
      <c r="AY22" t="s">
        <v>34218</v>
      </c>
      <c r="AZ22" t="s">
        <v>14174</v>
      </c>
      <c r="BA22" t="s">
        <v>34217</v>
      </c>
      <c r="BB22" t="s">
        <v>141</v>
      </c>
      <c r="BD22" t="s">
        <v>72</v>
      </c>
      <c r="BG22" t="s">
        <v>34216</v>
      </c>
    </row>
    <row r="23" spans="1:59" x14ac:dyDescent="0.2">
      <c r="A23" s="1">
        <v>42618.939166666663</v>
      </c>
      <c r="B23" t="s">
        <v>1862</v>
      </c>
      <c r="C23" t="s">
        <v>31505</v>
      </c>
      <c r="D23" t="str">
        <f>VLOOKUP(Table7[[#This Row],[Full Name]],council_staff_import[],1,0)</f>
        <v>Aliya Ali</v>
      </c>
      <c r="M23" t="s">
        <v>31504</v>
      </c>
      <c r="V23" t="s">
        <v>31503</v>
      </c>
      <c r="AA23" t="s">
        <v>31502</v>
      </c>
      <c r="AB23" t="s">
        <v>31480</v>
      </c>
      <c r="AH23" t="s">
        <v>65</v>
      </c>
      <c r="AI23" t="s">
        <v>31371</v>
      </c>
      <c r="AL23" t="s">
        <v>1237</v>
      </c>
      <c r="AY23" t="s">
        <v>31501</v>
      </c>
      <c r="AZ23" t="s">
        <v>31500</v>
      </c>
      <c r="BA23" t="s">
        <v>14163</v>
      </c>
      <c r="BB23" t="s">
        <v>31499</v>
      </c>
      <c r="BD23" t="s">
        <v>72</v>
      </c>
      <c r="BG23" t="s">
        <v>31498</v>
      </c>
    </row>
    <row r="24" spans="1:59" x14ac:dyDescent="0.2">
      <c r="A24" s="1">
        <v>42618.939166666663</v>
      </c>
      <c r="B24" t="s">
        <v>1862</v>
      </c>
      <c r="C24" t="s">
        <v>31513</v>
      </c>
      <c r="D24" t="str">
        <f>VLOOKUP(Table7[[#This Row],[Full Name]],council_staff_import[],1,0)</f>
        <v>Allen Hsu</v>
      </c>
      <c r="M24" t="s">
        <v>31512</v>
      </c>
      <c r="V24" t="s">
        <v>31511</v>
      </c>
      <c r="AA24" t="s">
        <v>31488</v>
      </c>
      <c r="AB24" t="s">
        <v>31510</v>
      </c>
      <c r="AH24" t="s">
        <v>65</v>
      </c>
      <c r="AI24" t="s">
        <v>31371</v>
      </c>
      <c r="AL24" t="s">
        <v>1237</v>
      </c>
      <c r="AY24" t="s">
        <v>31509</v>
      </c>
      <c r="AZ24" t="s">
        <v>5384</v>
      </c>
      <c r="BA24" t="s">
        <v>31508</v>
      </c>
      <c r="BB24" t="s">
        <v>31507</v>
      </c>
      <c r="BD24" t="s">
        <v>72</v>
      </c>
      <c r="BG24" t="s">
        <v>31506</v>
      </c>
    </row>
    <row r="25" spans="1:59" x14ac:dyDescent="0.2">
      <c r="A25" s="1">
        <v>42618.939166666663</v>
      </c>
      <c r="B25" t="s">
        <v>1862</v>
      </c>
      <c r="C25" t="s">
        <v>31519</v>
      </c>
      <c r="D25" t="str">
        <f>VLOOKUP(Table7[[#This Row],[Full Name]],council_staff_import[],1,0)</f>
        <v>Allen Wright</v>
      </c>
      <c r="M25" t="s">
        <v>31518</v>
      </c>
      <c r="V25" t="s">
        <v>31517</v>
      </c>
      <c r="AA25" t="s">
        <v>31516</v>
      </c>
      <c r="AB25" t="s">
        <v>31480</v>
      </c>
      <c r="AH25" t="s">
        <v>65</v>
      </c>
      <c r="AI25" t="s">
        <v>31371</v>
      </c>
      <c r="AL25" t="s">
        <v>1237</v>
      </c>
      <c r="AY25" t="s">
        <v>31515</v>
      </c>
      <c r="AZ25" t="s">
        <v>5384</v>
      </c>
      <c r="BA25" t="s">
        <v>17292</v>
      </c>
      <c r="BB25" t="s">
        <v>365</v>
      </c>
      <c r="BD25" t="s">
        <v>72</v>
      </c>
      <c r="BG25" t="s">
        <v>31514</v>
      </c>
    </row>
    <row r="26" spans="1:59" x14ac:dyDescent="0.2">
      <c r="A26" s="1">
        <v>42618.93954861111</v>
      </c>
      <c r="B26" t="s">
        <v>1862</v>
      </c>
      <c r="C26" t="s">
        <v>31684</v>
      </c>
      <c r="D26" t="str">
        <f>VLOOKUP(Table7[[#This Row],[Full Name]],council_staff_import[],1,0)</f>
        <v>Allison James</v>
      </c>
      <c r="L26" t="s">
        <v>31655</v>
      </c>
      <c r="M26" t="s">
        <v>31654</v>
      </c>
      <c r="V26" t="s">
        <v>31653</v>
      </c>
      <c r="AB26" t="s">
        <v>21219</v>
      </c>
      <c r="AH26" t="s">
        <v>65</v>
      </c>
      <c r="AI26" t="s">
        <v>31371</v>
      </c>
      <c r="AL26" t="s">
        <v>67</v>
      </c>
      <c r="AY26" t="s">
        <v>31683</v>
      </c>
      <c r="AZ26" t="s">
        <v>23105</v>
      </c>
      <c r="BA26" t="s">
        <v>2380</v>
      </c>
      <c r="BB26" t="s">
        <v>31394</v>
      </c>
      <c r="BD26" t="s">
        <v>72</v>
      </c>
      <c r="BG26" t="s">
        <v>31682</v>
      </c>
    </row>
    <row r="27" spans="1:59" x14ac:dyDescent="0.2">
      <c r="A27" s="1">
        <v>42618.942685185182</v>
      </c>
      <c r="B27" t="s">
        <v>1862</v>
      </c>
      <c r="C27" t="s">
        <v>33891</v>
      </c>
      <c r="D27" t="str">
        <f>VLOOKUP(Table7[[#This Row],[Full Name]],council_staff_import[],1,0)</f>
        <v>Allyson Oliveras</v>
      </c>
      <c r="L27" t="s">
        <v>32340</v>
      </c>
      <c r="M27" t="s">
        <v>32339</v>
      </c>
      <c r="V27" t="s">
        <v>32337</v>
      </c>
      <c r="AB27" t="s">
        <v>21219</v>
      </c>
      <c r="AH27" t="s">
        <v>65</v>
      </c>
      <c r="AI27" t="s">
        <v>31371</v>
      </c>
      <c r="AL27" t="s">
        <v>67</v>
      </c>
      <c r="AY27" t="s">
        <v>33890</v>
      </c>
      <c r="AZ27" t="s">
        <v>33889</v>
      </c>
      <c r="BA27" t="s">
        <v>33888</v>
      </c>
      <c r="BB27" t="s">
        <v>31394</v>
      </c>
      <c r="BD27" t="s">
        <v>72</v>
      </c>
      <c r="BG27" t="s">
        <v>33887</v>
      </c>
    </row>
    <row r="28" spans="1:59" x14ac:dyDescent="0.2">
      <c r="A28" s="1">
        <v>42618.938854166663</v>
      </c>
      <c r="B28" t="s">
        <v>1862</v>
      </c>
      <c r="C28" t="s">
        <v>31464</v>
      </c>
      <c r="D28" t="str">
        <f>VLOOKUP(Table7[[#This Row],[Full Name]],council_staff_import[],1,0)</f>
        <v>Alondra Perez</v>
      </c>
      <c r="L28" t="s">
        <v>31459</v>
      </c>
      <c r="M28" t="s">
        <v>31458</v>
      </c>
      <c r="V28" t="s">
        <v>31457</v>
      </c>
      <c r="AB28" t="s">
        <v>21219</v>
      </c>
      <c r="AH28" t="s">
        <v>65</v>
      </c>
      <c r="AI28" t="s">
        <v>31371</v>
      </c>
      <c r="AL28" t="s">
        <v>67</v>
      </c>
      <c r="AY28" t="s">
        <v>31463</v>
      </c>
      <c r="AZ28" t="s">
        <v>31462</v>
      </c>
      <c r="BA28" t="s">
        <v>2811</v>
      </c>
      <c r="BB28" t="s">
        <v>31394</v>
      </c>
      <c r="BD28" t="s">
        <v>72</v>
      </c>
      <c r="BG28" t="s">
        <v>31461</v>
      </c>
    </row>
    <row r="29" spans="1:59" x14ac:dyDescent="0.2">
      <c r="A29" s="1">
        <v>42618.93917824074</v>
      </c>
      <c r="B29" t="s">
        <v>1862</v>
      </c>
      <c r="C29" t="s">
        <v>31527</v>
      </c>
      <c r="D29" t="str">
        <f>VLOOKUP(Table7[[#This Row],[Full Name]],council_staff_import[],1,0)</f>
        <v>Alycia Vassell</v>
      </c>
      <c r="M29" t="s">
        <v>31526</v>
      </c>
      <c r="V29" t="s">
        <v>31525</v>
      </c>
      <c r="AA29" t="s">
        <v>31502</v>
      </c>
      <c r="AB29" t="s">
        <v>31480</v>
      </c>
      <c r="AH29" t="s">
        <v>65</v>
      </c>
      <c r="AI29" t="s">
        <v>31371</v>
      </c>
      <c r="AL29" t="s">
        <v>1237</v>
      </c>
      <c r="AY29" t="s">
        <v>31524</v>
      </c>
      <c r="AZ29" t="s">
        <v>31523</v>
      </c>
      <c r="BA29" t="s">
        <v>31522</v>
      </c>
      <c r="BB29" t="s">
        <v>31521</v>
      </c>
      <c r="BD29" t="s">
        <v>72</v>
      </c>
      <c r="BG29" t="s">
        <v>31520</v>
      </c>
    </row>
    <row r="30" spans="1:59" x14ac:dyDescent="0.2">
      <c r="A30" s="1">
        <v>42618.940162037034</v>
      </c>
      <c r="B30" t="s">
        <v>1862</v>
      </c>
      <c r="C30" t="s">
        <v>32676</v>
      </c>
      <c r="D30" t="str">
        <f>VLOOKUP(Table7[[#This Row],[Full Name]],council_staff_import[],1,0)</f>
        <v>Amanda Farias</v>
      </c>
      <c r="L30" t="s">
        <v>32675</v>
      </c>
      <c r="M30" t="s">
        <v>32674</v>
      </c>
      <c r="V30" t="s">
        <v>32673</v>
      </c>
      <c r="AB30" t="s">
        <v>21219</v>
      </c>
      <c r="AH30" t="s">
        <v>65</v>
      </c>
      <c r="AI30" t="s">
        <v>31371</v>
      </c>
      <c r="AL30" t="s">
        <v>67</v>
      </c>
      <c r="AY30" t="s">
        <v>32672</v>
      </c>
      <c r="AZ30" t="s">
        <v>24702</v>
      </c>
      <c r="BA30" t="s">
        <v>32671</v>
      </c>
      <c r="BB30" t="s">
        <v>31394</v>
      </c>
      <c r="BD30" t="s">
        <v>72</v>
      </c>
      <c r="BG30" t="s">
        <v>32670</v>
      </c>
    </row>
    <row r="31" spans="1:59" x14ac:dyDescent="0.2">
      <c r="A31" s="1">
        <v>42618.941064814811</v>
      </c>
      <c r="B31" t="s">
        <v>1862</v>
      </c>
      <c r="C31" t="s">
        <v>33068</v>
      </c>
      <c r="D31" t="str">
        <f>VLOOKUP(Table7[[#This Row],[Full Name]],council_staff_import[],1,0)</f>
        <v>Amanda Menichini</v>
      </c>
      <c r="L31" t="s">
        <v>33018</v>
      </c>
      <c r="M31" t="s">
        <v>33017</v>
      </c>
      <c r="V31" t="s">
        <v>33016</v>
      </c>
      <c r="AB31" t="s">
        <v>21219</v>
      </c>
      <c r="AH31" t="s">
        <v>65</v>
      </c>
      <c r="AI31" t="s">
        <v>31371</v>
      </c>
      <c r="AL31" t="s">
        <v>67</v>
      </c>
      <c r="AY31" t="s">
        <v>33067</v>
      </c>
      <c r="AZ31" t="s">
        <v>24702</v>
      </c>
      <c r="BA31" t="s">
        <v>33066</v>
      </c>
      <c r="BB31" t="s">
        <v>31394</v>
      </c>
      <c r="BD31" t="s">
        <v>72</v>
      </c>
      <c r="BG31" t="s">
        <v>33065</v>
      </c>
    </row>
    <row r="32" spans="1:59" x14ac:dyDescent="0.2">
      <c r="A32" s="1">
        <v>42618.93917824074</v>
      </c>
      <c r="B32" t="s">
        <v>1862</v>
      </c>
      <c r="C32" t="s">
        <v>31532</v>
      </c>
      <c r="D32" t="str">
        <f>VLOOKUP(Table7[[#This Row],[Full Name]],council_staff_import[],1,0)</f>
        <v>Amelia Adams</v>
      </c>
      <c r="M32" t="s">
        <v>31518</v>
      </c>
      <c r="V32" t="s">
        <v>31531</v>
      </c>
      <c r="AA32" t="s">
        <v>31530</v>
      </c>
      <c r="AB32" t="s">
        <v>31480</v>
      </c>
      <c r="AH32" t="s">
        <v>65</v>
      </c>
      <c r="AI32" t="s">
        <v>31371</v>
      </c>
      <c r="AL32" t="s">
        <v>1237</v>
      </c>
      <c r="AY32" t="s">
        <v>31529</v>
      </c>
      <c r="AZ32" t="s">
        <v>28552</v>
      </c>
      <c r="BA32" t="s">
        <v>6049</v>
      </c>
      <c r="BB32" t="s">
        <v>5183</v>
      </c>
      <c r="BD32" t="s">
        <v>72</v>
      </c>
      <c r="BG32" t="s">
        <v>31528</v>
      </c>
    </row>
    <row r="33" spans="1:59" x14ac:dyDescent="0.2">
      <c r="A33" s="1">
        <v>42618.93917824074</v>
      </c>
      <c r="B33" t="s">
        <v>1862</v>
      </c>
      <c r="C33" t="s">
        <v>31539</v>
      </c>
      <c r="D33" t="str">
        <f>VLOOKUP(Table7[[#This Row],[Full Name]],council_staff_import[],1,0)</f>
        <v>Aminta Kilawan</v>
      </c>
      <c r="M33" t="s">
        <v>31538</v>
      </c>
      <c r="V33" t="s">
        <v>31537</v>
      </c>
      <c r="AA33" t="s">
        <v>31488</v>
      </c>
      <c r="AB33" t="s">
        <v>31480</v>
      </c>
      <c r="AH33" t="s">
        <v>65</v>
      </c>
      <c r="AI33" t="s">
        <v>31371</v>
      </c>
      <c r="AL33" t="s">
        <v>1237</v>
      </c>
      <c r="AY33" t="s">
        <v>31536</v>
      </c>
      <c r="AZ33" t="s">
        <v>31535</v>
      </c>
      <c r="BA33" t="s">
        <v>31534</v>
      </c>
      <c r="BB33" t="s">
        <v>141</v>
      </c>
      <c r="BD33" t="s">
        <v>72</v>
      </c>
      <c r="BG33" t="s">
        <v>31533</v>
      </c>
    </row>
    <row r="34" spans="1:59" x14ac:dyDescent="0.2">
      <c r="A34" s="1">
        <v>42618.93917824074</v>
      </c>
      <c r="B34" t="s">
        <v>1862</v>
      </c>
      <c r="C34" t="s">
        <v>31544</v>
      </c>
      <c r="D34" t="str">
        <f>VLOOKUP(Table7[[#This Row],[Full Name]],council_staff_import[],1,0)</f>
        <v>Amy Levitan</v>
      </c>
      <c r="M34" t="s">
        <v>31381</v>
      </c>
      <c r="V34" t="s">
        <v>31543</v>
      </c>
      <c r="AA34" t="s">
        <v>31481</v>
      </c>
      <c r="AB34" t="s">
        <v>31480</v>
      </c>
      <c r="AH34" t="s">
        <v>65</v>
      </c>
      <c r="AI34" t="s">
        <v>31371</v>
      </c>
      <c r="AL34" t="s">
        <v>1237</v>
      </c>
      <c r="AY34" t="s">
        <v>31542</v>
      </c>
      <c r="AZ34" t="s">
        <v>25173</v>
      </c>
      <c r="BA34" t="s">
        <v>31541</v>
      </c>
      <c r="BB34" t="s">
        <v>1397</v>
      </c>
      <c r="BD34" t="s">
        <v>72</v>
      </c>
      <c r="BG34" t="s">
        <v>31540</v>
      </c>
    </row>
    <row r="35" spans="1:59" x14ac:dyDescent="0.2">
      <c r="A35" s="1">
        <v>42618.941863425927</v>
      </c>
      <c r="B35" t="s">
        <v>1862</v>
      </c>
      <c r="C35" t="s">
        <v>33420</v>
      </c>
      <c r="D35" t="str">
        <f>VLOOKUP(Table7[[#This Row],[Full Name]],council_staff_import[],1,0)</f>
        <v>Amy Slattery</v>
      </c>
      <c r="J35" t="s">
        <v>33419</v>
      </c>
      <c r="L35" t="s">
        <v>33134</v>
      </c>
      <c r="M35" t="s">
        <v>33133</v>
      </c>
      <c r="T35" t="s">
        <v>33418</v>
      </c>
      <c r="V35" t="s">
        <v>33132</v>
      </c>
      <c r="W35" t="s">
        <v>33417</v>
      </c>
      <c r="AB35" t="s">
        <v>21219</v>
      </c>
      <c r="AH35" t="s">
        <v>65</v>
      </c>
      <c r="AI35" t="s">
        <v>31371</v>
      </c>
      <c r="AL35" t="s">
        <v>67</v>
      </c>
      <c r="AM35" t="s">
        <v>284</v>
      </c>
      <c r="AY35" t="s">
        <v>33416</v>
      </c>
      <c r="AZ35" t="s">
        <v>25173</v>
      </c>
      <c r="BA35" t="s">
        <v>6179</v>
      </c>
      <c r="BB35" t="s">
        <v>284</v>
      </c>
      <c r="BD35" t="s">
        <v>72</v>
      </c>
      <c r="BG35" t="s">
        <v>33415</v>
      </c>
    </row>
    <row r="36" spans="1:59" x14ac:dyDescent="0.2">
      <c r="A36" s="1">
        <v>42618.943020833343</v>
      </c>
      <c r="B36" t="s">
        <v>1862</v>
      </c>
      <c r="C36" t="s">
        <v>34014</v>
      </c>
      <c r="D36" t="str">
        <f>VLOOKUP(Table7[[#This Row],[Full Name]],council_staff_import[],1,0)</f>
        <v>Ana Fischer</v>
      </c>
      <c r="J36" t="s">
        <v>32341</v>
      </c>
      <c r="L36" t="s">
        <v>32895</v>
      </c>
      <c r="M36" t="s">
        <v>32894</v>
      </c>
      <c r="V36" t="s">
        <v>32892</v>
      </c>
      <c r="AB36" t="s">
        <v>21219</v>
      </c>
      <c r="AH36" t="s">
        <v>65</v>
      </c>
      <c r="AI36" t="s">
        <v>31371</v>
      </c>
      <c r="AL36" t="s">
        <v>67</v>
      </c>
      <c r="AY36" t="s">
        <v>34013</v>
      </c>
      <c r="AZ36" t="s">
        <v>23840</v>
      </c>
      <c r="BA36" t="s">
        <v>19255</v>
      </c>
      <c r="BB36" t="s">
        <v>31394</v>
      </c>
      <c r="BD36" t="s">
        <v>72</v>
      </c>
      <c r="BG36" t="s">
        <v>34012</v>
      </c>
    </row>
    <row r="37" spans="1:59" x14ac:dyDescent="0.2">
      <c r="A37" s="1">
        <v>42618.939189814817</v>
      </c>
      <c r="B37" t="s">
        <v>1862</v>
      </c>
      <c r="C37" t="s">
        <v>31555</v>
      </c>
      <c r="D37" t="str">
        <f>VLOOKUP(Table7[[#This Row],[Full Name]],council_staff_import[],1,0)</f>
        <v>Ana Garcia</v>
      </c>
      <c r="M37" t="s">
        <v>31554</v>
      </c>
      <c r="V37" t="s">
        <v>31553</v>
      </c>
      <c r="AA37" t="s">
        <v>31530</v>
      </c>
      <c r="AB37" t="s">
        <v>31510</v>
      </c>
      <c r="AH37" t="s">
        <v>65</v>
      </c>
      <c r="AI37" t="s">
        <v>31371</v>
      </c>
      <c r="AL37" t="s">
        <v>1237</v>
      </c>
      <c r="AY37" t="s">
        <v>31552</v>
      </c>
      <c r="AZ37" t="s">
        <v>23840</v>
      </c>
      <c r="BA37" t="s">
        <v>4375</v>
      </c>
      <c r="BB37" t="s">
        <v>365</v>
      </c>
      <c r="BD37" t="s">
        <v>72</v>
      </c>
      <c r="BG37" t="s">
        <v>31551</v>
      </c>
    </row>
    <row r="38" spans="1:59" x14ac:dyDescent="0.2">
      <c r="A38" s="1">
        <v>42809.793854166674</v>
      </c>
      <c r="B38" t="s">
        <v>59</v>
      </c>
      <c r="C38" t="s">
        <v>34275</v>
      </c>
      <c r="D38" t="str">
        <f>VLOOKUP(Table7[[#This Row],[Full Name]],council_staff_import[],1,0)</f>
        <v>Andre Johnson-Brown</v>
      </c>
      <c r="M38" t="s">
        <v>31526</v>
      </c>
      <c r="AH38" t="s">
        <v>65</v>
      </c>
      <c r="AI38" t="s">
        <v>31371</v>
      </c>
      <c r="AL38" t="s">
        <v>1237</v>
      </c>
      <c r="AY38" t="s">
        <v>34274</v>
      </c>
      <c r="AZ38" t="s">
        <v>28090</v>
      </c>
      <c r="BA38" t="s">
        <v>34273</v>
      </c>
      <c r="BB38" t="s">
        <v>31521</v>
      </c>
      <c r="BD38" t="s">
        <v>72</v>
      </c>
      <c r="BG38" t="s">
        <v>34272</v>
      </c>
    </row>
    <row r="39" spans="1:59" x14ac:dyDescent="0.2">
      <c r="A39" s="1">
        <v>42618.939189814817</v>
      </c>
      <c r="B39" t="s">
        <v>1862</v>
      </c>
      <c r="C39" t="s">
        <v>31560</v>
      </c>
      <c r="D39" t="str">
        <f>VLOOKUP(Table7[[#This Row],[Full Name]],council_staff_import[],1,0)</f>
        <v>Andrea Clarke</v>
      </c>
      <c r="M39" t="s">
        <v>31483</v>
      </c>
      <c r="V39" t="s">
        <v>31559</v>
      </c>
      <c r="AA39" t="s">
        <v>31481</v>
      </c>
      <c r="AB39" t="s">
        <v>31480</v>
      </c>
      <c r="AH39" t="s">
        <v>65</v>
      </c>
      <c r="AI39" t="s">
        <v>31371</v>
      </c>
      <c r="AL39" t="s">
        <v>1237</v>
      </c>
      <c r="AY39" t="s">
        <v>31558</v>
      </c>
      <c r="AZ39" t="s">
        <v>14430</v>
      </c>
      <c r="BA39" t="s">
        <v>11502</v>
      </c>
      <c r="BB39" t="s">
        <v>31557</v>
      </c>
      <c r="BD39" t="s">
        <v>72</v>
      </c>
      <c r="BG39" t="s">
        <v>31556</v>
      </c>
    </row>
    <row r="40" spans="1:59" x14ac:dyDescent="0.2">
      <c r="A40" s="1">
        <v>42618.939189814817</v>
      </c>
      <c r="B40" t="s">
        <v>1862</v>
      </c>
      <c r="C40" t="s">
        <v>31565</v>
      </c>
      <c r="D40" t="str">
        <f>VLOOKUP(Table7[[#This Row],[Full Name]],council_staff_import[],1,0)</f>
        <v>Andrea Vazquez</v>
      </c>
      <c r="J40" t="s">
        <v>31564</v>
      </c>
      <c r="M40" t="s">
        <v>31538</v>
      </c>
      <c r="V40" t="s">
        <v>31563</v>
      </c>
      <c r="AA40" t="s">
        <v>31488</v>
      </c>
      <c r="AB40" t="s">
        <v>31480</v>
      </c>
      <c r="AH40" t="s">
        <v>65</v>
      </c>
      <c r="AI40" t="s">
        <v>31371</v>
      </c>
      <c r="AL40" t="s">
        <v>1237</v>
      </c>
      <c r="AY40" t="s">
        <v>31562</v>
      </c>
      <c r="AZ40" t="s">
        <v>14430</v>
      </c>
      <c r="BA40" t="s">
        <v>3038</v>
      </c>
      <c r="BB40" t="s">
        <v>141</v>
      </c>
      <c r="BD40" t="s">
        <v>72</v>
      </c>
      <c r="BG40" t="s">
        <v>31561</v>
      </c>
    </row>
    <row r="41" spans="1:59" x14ac:dyDescent="0.2">
      <c r="A41" s="1">
        <v>42618.941516203697</v>
      </c>
      <c r="B41" t="s">
        <v>1862</v>
      </c>
      <c r="C41" t="s">
        <v>33262</v>
      </c>
      <c r="D41" t="str">
        <f>VLOOKUP(Table7[[#This Row],[Full Name]],council_staff_import[],1,0)</f>
        <v>Andres Villa</v>
      </c>
      <c r="L41" t="s">
        <v>33256</v>
      </c>
      <c r="M41" t="s">
        <v>33255</v>
      </c>
      <c r="T41" t="s">
        <v>33261</v>
      </c>
      <c r="V41" t="s">
        <v>33254</v>
      </c>
      <c r="AB41" t="s">
        <v>21219</v>
      </c>
      <c r="AH41" t="s">
        <v>65</v>
      </c>
      <c r="AI41" t="s">
        <v>31371</v>
      </c>
      <c r="AL41" t="s">
        <v>67</v>
      </c>
      <c r="AM41" t="s">
        <v>284</v>
      </c>
      <c r="AY41" t="s">
        <v>33260</v>
      </c>
      <c r="AZ41" t="s">
        <v>28509</v>
      </c>
      <c r="BA41" t="s">
        <v>33259</v>
      </c>
      <c r="BB41" t="s">
        <v>284</v>
      </c>
      <c r="BD41" t="s">
        <v>72</v>
      </c>
      <c r="BG41" t="s">
        <v>33258</v>
      </c>
    </row>
    <row r="42" spans="1:59" x14ac:dyDescent="0.2">
      <c r="A42" s="1">
        <v>42618.940648148149</v>
      </c>
      <c r="B42" t="s">
        <v>1862</v>
      </c>
      <c r="C42" t="s">
        <v>32932</v>
      </c>
      <c r="D42" t="str">
        <f>VLOOKUP(Table7[[#This Row],[Full Name]],council_staff_import[],1,0)</f>
        <v>Andrew Cochran</v>
      </c>
      <c r="M42" t="s">
        <v>31885</v>
      </c>
      <c r="AB42" t="s">
        <v>31510</v>
      </c>
      <c r="AH42" t="s">
        <v>65</v>
      </c>
      <c r="AI42" t="s">
        <v>31371</v>
      </c>
      <c r="AL42" t="s">
        <v>1237</v>
      </c>
      <c r="AY42" t="s">
        <v>32931</v>
      </c>
      <c r="AZ42" t="s">
        <v>23966</v>
      </c>
      <c r="BA42" t="s">
        <v>32930</v>
      </c>
      <c r="BB42" t="s">
        <v>31557</v>
      </c>
      <c r="BD42" t="s">
        <v>72</v>
      </c>
      <c r="BG42" t="s">
        <v>32929</v>
      </c>
    </row>
    <row r="43" spans="1:59" x14ac:dyDescent="0.2">
      <c r="A43" s="1">
        <v>42618.940034722233</v>
      </c>
      <c r="B43" t="s">
        <v>1862</v>
      </c>
      <c r="C43" t="s">
        <v>32536</v>
      </c>
      <c r="D43" t="str">
        <f>VLOOKUP(Table7[[#This Row],[Full Name]],council_staff_import[],1,0)</f>
        <v>Andrew Gichuru</v>
      </c>
      <c r="M43" t="s">
        <v>31538</v>
      </c>
      <c r="AB43" t="s">
        <v>31480</v>
      </c>
      <c r="AH43" t="s">
        <v>65</v>
      </c>
      <c r="AI43" t="s">
        <v>31371</v>
      </c>
      <c r="AL43" t="s">
        <v>1237</v>
      </c>
      <c r="AY43" t="s">
        <v>32535</v>
      </c>
      <c r="AZ43" t="s">
        <v>23966</v>
      </c>
      <c r="BA43" t="s">
        <v>32534</v>
      </c>
      <c r="BB43" t="s">
        <v>141</v>
      </c>
      <c r="BD43" t="s">
        <v>72</v>
      </c>
      <c r="BG43" t="s">
        <v>32533</v>
      </c>
    </row>
    <row r="44" spans="1:59" x14ac:dyDescent="0.2">
      <c r="A44" s="1">
        <v>42618.939201388886</v>
      </c>
      <c r="B44" t="s">
        <v>1862</v>
      </c>
      <c r="C44" t="s">
        <v>31569</v>
      </c>
      <c r="D44" t="str">
        <f>VLOOKUP(Table7[[#This Row],[Full Name]],council_staff_import[],1,0)</f>
        <v>Andrew Liss</v>
      </c>
      <c r="M44" t="s">
        <v>31483</v>
      </c>
      <c r="V44" t="s">
        <v>31568</v>
      </c>
      <c r="AA44" t="s">
        <v>31481</v>
      </c>
      <c r="AB44" t="s">
        <v>31480</v>
      </c>
      <c r="AH44" t="s">
        <v>65</v>
      </c>
      <c r="AI44" t="s">
        <v>31371</v>
      </c>
      <c r="AL44" t="s">
        <v>1237</v>
      </c>
      <c r="AY44" t="s">
        <v>31567</v>
      </c>
      <c r="AZ44" t="s">
        <v>23966</v>
      </c>
      <c r="BA44" t="s">
        <v>20013</v>
      </c>
      <c r="BB44" t="s">
        <v>365</v>
      </c>
      <c r="BD44" t="s">
        <v>72</v>
      </c>
      <c r="BG44" t="s">
        <v>31566</v>
      </c>
    </row>
    <row r="45" spans="1:59" x14ac:dyDescent="0.2">
      <c r="A45" s="1">
        <v>42618.940625000003</v>
      </c>
      <c r="B45" t="s">
        <v>1862</v>
      </c>
      <c r="C45" t="s">
        <v>32917</v>
      </c>
      <c r="D45" t="str">
        <f>VLOOKUP(Table7[[#This Row],[Full Name]],council_staff_import[],1,0)</f>
        <v>Andrew Sokolof</v>
      </c>
      <c r="L45" t="s">
        <v>32916</v>
      </c>
      <c r="M45" t="s">
        <v>32915</v>
      </c>
      <c r="N45" t="s">
        <v>63</v>
      </c>
      <c r="V45" t="s">
        <v>32914</v>
      </c>
      <c r="AB45" t="s">
        <v>21219</v>
      </c>
      <c r="AH45" t="s">
        <v>65</v>
      </c>
      <c r="AI45" t="s">
        <v>31371</v>
      </c>
      <c r="AL45" t="s">
        <v>67</v>
      </c>
      <c r="AY45" t="s">
        <v>32913</v>
      </c>
      <c r="AZ45" t="s">
        <v>23966</v>
      </c>
      <c r="BA45" t="s">
        <v>32912</v>
      </c>
      <c r="BB45" t="s">
        <v>31394</v>
      </c>
      <c r="BD45" t="s">
        <v>72</v>
      </c>
      <c r="BG45" t="s">
        <v>32911</v>
      </c>
    </row>
    <row r="46" spans="1:59" x14ac:dyDescent="0.2">
      <c r="A46" s="1">
        <v>42618.943032407413</v>
      </c>
      <c r="B46" t="s">
        <v>1862</v>
      </c>
      <c r="C46" t="s">
        <v>34018</v>
      </c>
      <c r="D46" t="str">
        <f>VLOOKUP(Table7[[#This Row],[Full Name]],council_staff_import[],1,0)</f>
        <v>Angela Lesane</v>
      </c>
      <c r="J46" t="s">
        <v>32341</v>
      </c>
      <c r="L46" t="s">
        <v>33288</v>
      </c>
      <c r="M46" t="s">
        <v>33441</v>
      </c>
      <c r="V46" t="s">
        <v>33439</v>
      </c>
      <c r="AB46" t="s">
        <v>21219</v>
      </c>
      <c r="AH46" t="s">
        <v>65</v>
      </c>
      <c r="AI46" t="s">
        <v>31371</v>
      </c>
      <c r="AL46" t="s">
        <v>67</v>
      </c>
      <c r="AM46" t="s">
        <v>284</v>
      </c>
      <c r="AY46" t="s">
        <v>34017</v>
      </c>
      <c r="AZ46" t="s">
        <v>5460</v>
      </c>
      <c r="BA46" t="s">
        <v>34016</v>
      </c>
      <c r="BB46" t="s">
        <v>31394</v>
      </c>
      <c r="BD46" t="s">
        <v>72</v>
      </c>
      <c r="BG46" t="s">
        <v>34015</v>
      </c>
    </row>
    <row r="47" spans="1:59" x14ac:dyDescent="0.2">
      <c r="A47" s="1">
        <v>42809.794363425928</v>
      </c>
      <c r="B47" t="s">
        <v>59</v>
      </c>
      <c r="C47" t="s">
        <v>34676</v>
      </c>
      <c r="D47" t="str">
        <f>VLOOKUP(Table7[[#This Row],[Full Name]],council_staff_import[],1,0)</f>
        <v>Angelica Colon</v>
      </c>
      <c r="L47" t="s">
        <v>33111</v>
      </c>
      <c r="M47" t="s">
        <v>33110</v>
      </c>
      <c r="V47" t="s">
        <v>33108</v>
      </c>
      <c r="AH47" t="s">
        <v>65</v>
      </c>
      <c r="AI47" t="s">
        <v>31371</v>
      </c>
      <c r="AL47" t="s">
        <v>67</v>
      </c>
      <c r="AY47" t="s">
        <v>34675</v>
      </c>
      <c r="AZ47" t="s">
        <v>26620</v>
      </c>
      <c r="BA47" t="s">
        <v>21291</v>
      </c>
      <c r="BB47" t="s">
        <v>31394</v>
      </c>
      <c r="BD47" t="s">
        <v>72</v>
      </c>
      <c r="BG47" t="s">
        <v>34674</v>
      </c>
    </row>
    <row r="48" spans="1:59" x14ac:dyDescent="0.2">
      <c r="A48" s="1">
        <v>42618.941666666673</v>
      </c>
      <c r="B48" t="s">
        <v>1862</v>
      </c>
      <c r="C48" t="s">
        <v>33334</v>
      </c>
      <c r="D48" t="str">
        <f>VLOOKUP(Table7[[#This Row],[Full Name]],council_staff_import[],1,0)</f>
        <v>Angelica Flores</v>
      </c>
      <c r="L48" t="s">
        <v>31661</v>
      </c>
      <c r="M48" t="s">
        <v>31660</v>
      </c>
      <c r="V48" t="s">
        <v>31659</v>
      </c>
      <c r="AB48" t="s">
        <v>21219</v>
      </c>
      <c r="AH48" t="s">
        <v>65</v>
      </c>
      <c r="AI48" t="s">
        <v>31371</v>
      </c>
      <c r="AL48" t="s">
        <v>67</v>
      </c>
      <c r="AY48" t="s">
        <v>33333</v>
      </c>
      <c r="AZ48" t="s">
        <v>26620</v>
      </c>
      <c r="BA48" t="s">
        <v>32086</v>
      </c>
      <c r="BB48" t="s">
        <v>31394</v>
      </c>
      <c r="BD48" t="s">
        <v>72</v>
      </c>
      <c r="BG48" t="s">
        <v>33332</v>
      </c>
    </row>
    <row r="49" spans="1:59" x14ac:dyDescent="0.2">
      <c r="A49" s="1">
        <v>42618.942499999997</v>
      </c>
      <c r="B49" t="s">
        <v>1862</v>
      </c>
      <c r="C49" t="s">
        <v>33770</v>
      </c>
      <c r="D49" t="str">
        <f>VLOOKUP(Table7[[#This Row],[Full Name]],council_staff_import[],1,0)</f>
        <v>Angelina Dahab</v>
      </c>
      <c r="L49" t="s">
        <v>31470</v>
      </c>
      <c r="M49" t="s">
        <v>31469</v>
      </c>
      <c r="T49" t="s">
        <v>33769</v>
      </c>
      <c r="V49" t="s">
        <v>31468</v>
      </c>
      <c r="AB49" t="s">
        <v>21219</v>
      </c>
      <c r="AH49" t="s">
        <v>65</v>
      </c>
      <c r="AI49" t="s">
        <v>31371</v>
      </c>
      <c r="AL49" t="s">
        <v>67</v>
      </c>
      <c r="AM49" t="s">
        <v>145</v>
      </c>
      <c r="AY49" t="s">
        <v>33768</v>
      </c>
      <c r="AZ49" t="s">
        <v>33767</v>
      </c>
      <c r="BA49" t="s">
        <v>33766</v>
      </c>
      <c r="BB49" t="s">
        <v>145</v>
      </c>
      <c r="BD49" t="s">
        <v>72</v>
      </c>
      <c r="BG49" t="s">
        <v>33765</v>
      </c>
    </row>
    <row r="50" spans="1:59" x14ac:dyDescent="0.2">
      <c r="A50" s="1">
        <v>42618.940520833326</v>
      </c>
      <c r="B50" t="s">
        <v>1862</v>
      </c>
      <c r="C50" t="s">
        <v>32881</v>
      </c>
      <c r="D50" t="str">
        <f>VLOOKUP(Table7[[#This Row],[Full Name]],council_staff_import[],1,0)</f>
        <v>Anna Gago</v>
      </c>
      <c r="L50" t="s">
        <v>32880</v>
      </c>
      <c r="M50" t="s">
        <v>32879</v>
      </c>
      <c r="V50" t="s">
        <v>32878</v>
      </c>
      <c r="AB50" t="s">
        <v>21219</v>
      </c>
      <c r="AH50" t="s">
        <v>65</v>
      </c>
      <c r="AI50" t="s">
        <v>31371</v>
      </c>
      <c r="AL50" t="s">
        <v>67</v>
      </c>
      <c r="AY50" t="s">
        <v>32877</v>
      </c>
      <c r="AZ50" t="s">
        <v>1668</v>
      </c>
      <c r="BA50" t="s">
        <v>32876</v>
      </c>
      <c r="BB50" t="s">
        <v>31394</v>
      </c>
      <c r="BD50" t="s">
        <v>72</v>
      </c>
      <c r="BG50" t="s">
        <v>32875</v>
      </c>
    </row>
    <row r="51" spans="1:59" x14ac:dyDescent="0.2">
      <c r="A51" s="1">
        <v>42809.794259259259</v>
      </c>
      <c r="B51" t="s">
        <v>59</v>
      </c>
      <c r="C51" t="s">
        <v>34584</v>
      </c>
      <c r="D51" t="str">
        <f>VLOOKUP(Table7[[#This Row],[Full Name]],council_staff_import[],1,0)</f>
        <v>Anna Levers</v>
      </c>
      <c r="L51" t="s">
        <v>33459</v>
      </c>
      <c r="M51" t="s">
        <v>33458</v>
      </c>
      <c r="V51" t="s">
        <v>33457</v>
      </c>
      <c r="AH51" t="s">
        <v>65</v>
      </c>
      <c r="AI51" t="s">
        <v>31371</v>
      </c>
      <c r="AL51" t="s">
        <v>67</v>
      </c>
      <c r="AY51" t="s">
        <v>34583</v>
      </c>
      <c r="AZ51" t="s">
        <v>1668</v>
      </c>
      <c r="BA51" t="s">
        <v>34582</v>
      </c>
      <c r="BB51" t="s">
        <v>31394</v>
      </c>
      <c r="BD51" t="s">
        <v>72</v>
      </c>
      <c r="BG51" t="s">
        <v>34581</v>
      </c>
    </row>
    <row r="52" spans="1:59" x14ac:dyDescent="0.2">
      <c r="A52" s="1">
        <v>42809.79415509259</v>
      </c>
      <c r="B52" t="s">
        <v>59</v>
      </c>
      <c r="C52" t="s">
        <v>34496</v>
      </c>
      <c r="D52" t="str">
        <f>VLOOKUP(Table7[[#This Row],[Full Name]],council_staff_import[],1,0)</f>
        <v>Anna Roberts</v>
      </c>
      <c r="L52" t="s">
        <v>32354</v>
      </c>
      <c r="M52" t="s">
        <v>32353</v>
      </c>
      <c r="V52" t="s">
        <v>32351</v>
      </c>
      <c r="AH52" t="s">
        <v>65</v>
      </c>
      <c r="AI52" t="s">
        <v>31371</v>
      </c>
      <c r="AL52" t="s">
        <v>67</v>
      </c>
      <c r="AY52" t="s">
        <v>34495</v>
      </c>
      <c r="AZ52" t="s">
        <v>1668</v>
      </c>
      <c r="BA52" t="s">
        <v>12277</v>
      </c>
      <c r="BB52" t="s">
        <v>31394</v>
      </c>
      <c r="BD52" t="s">
        <v>72</v>
      </c>
      <c r="BG52" t="s">
        <v>34494</v>
      </c>
    </row>
    <row r="53" spans="1:59" x14ac:dyDescent="0.2">
      <c r="A53" s="1">
        <v>42618.940046296288</v>
      </c>
      <c r="B53" t="s">
        <v>1862</v>
      </c>
      <c r="C53" t="s">
        <v>32556</v>
      </c>
      <c r="D53" t="str">
        <f>VLOOKUP(Table7[[#This Row],[Full Name]],council_staff_import[],1,0)</f>
        <v>Anna Scaife</v>
      </c>
      <c r="L53" t="s">
        <v>32555</v>
      </c>
      <c r="M53" t="s">
        <v>32554</v>
      </c>
      <c r="T53" t="s">
        <v>32553</v>
      </c>
      <c r="V53" t="s">
        <v>32552</v>
      </c>
      <c r="AB53" t="s">
        <v>21219</v>
      </c>
      <c r="AH53" t="s">
        <v>65</v>
      </c>
      <c r="AI53" t="s">
        <v>31371</v>
      </c>
      <c r="AL53" t="s">
        <v>67</v>
      </c>
      <c r="AM53" t="s">
        <v>284</v>
      </c>
      <c r="AY53" t="s">
        <v>32551</v>
      </c>
      <c r="AZ53" t="s">
        <v>1668</v>
      </c>
      <c r="BA53" t="s">
        <v>32550</v>
      </c>
      <c r="BB53" t="s">
        <v>284</v>
      </c>
      <c r="BD53" t="s">
        <v>72</v>
      </c>
      <c r="BG53" t="s">
        <v>32549</v>
      </c>
    </row>
    <row r="54" spans="1:59" x14ac:dyDescent="0.2">
      <c r="A54" s="1">
        <v>42618.943194444437</v>
      </c>
      <c r="B54" t="s">
        <v>1862</v>
      </c>
      <c r="C54" t="s">
        <v>34103</v>
      </c>
      <c r="D54" t="str">
        <f>VLOOKUP(Table7[[#This Row],[Full Name]],council_staff_import[],1,0)</f>
        <v>Anne Decker</v>
      </c>
      <c r="M54" t="s">
        <v>32176</v>
      </c>
      <c r="AB54" t="s">
        <v>31480</v>
      </c>
      <c r="AH54" t="s">
        <v>65</v>
      </c>
      <c r="AI54" t="s">
        <v>31371</v>
      </c>
      <c r="AL54" t="s">
        <v>1237</v>
      </c>
      <c r="AY54" t="s">
        <v>34102</v>
      </c>
      <c r="AZ54" t="s">
        <v>22383</v>
      </c>
      <c r="BA54" t="s">
        <v>1112</v>
      </c>
      <c r="BB54" t="s">
        <v>1397</v>
      </c>
      <c r="BD54" t="s">
        <v>72</v>
      </c>
      <c r="BG54" t="s">
        <v>34101</v>
      </c>
    </row>
    <row r="55" spans="1:59" x14ac:dyDescent="0.2">
      <c r="A55" s="1">
        <v>42618.940509259257</v>
      </c>
      <c r="B55" t="s">
        <v>1862</v>
      </c>
      <c r="C55" t="s">
        <v>32874</v>
      </c>
      <c r="D55" t="str">
        <f>VLOOKUP(Table7[[#This Row],[Full Name]],council_staff_import[],1,0)</f>
        <v>Anthony Springer</v>
      </c>
      <c r="L55" t="s">
        <v>32814</v>
      </c>
      <c r="M55" t="s">
        <v>32813</v>
      </c>
      <c r="V55" t="s">
        <v>32812</v>
      </c>
      <c r="AB55" t="s">
        <v>21219</v>
      </c>
      <c r="AH55" t="s">
        <v>65</v>
      </c>
      <c r="AI55" t="s">
        <v>31371</v>
      </c>
      <c r="AL55" t="s">
        <v>67</v>
      </c>
      <c r="AY55" t="s">
        <v>32873</v>
      </c>
      <c r="AZ55" t="s">
        <v>17092</v>
      </c>
      <c r="BA55" t="s">
        <v>32872</v>
      </c>
      <c r="BB55" t="s">
        <v>31394</v>
      </c>
      <c r="BD55" t="s">
        <v>72</v>
      </c>
      <c r="BG55" t="s">
        <v>32871</v>
      </c>
    </row>
    <row r="56" spans="1:59" x14ac:dyDescent="0.2">
      <c r="A56" s="1">
        <v>42809.79420138889</v>
      </c>
      <c r="B56" t="s">
        <v>59</v>
      </c>
      <c r="C56" t="s">
        <v>34542</v>
      </c>
      <c r="D56" t="str">
        <f>VLOOKUP(Table7[[#This Row],[Full Name]],council_staff_import[],1,0)</f>
        <v>Antonia Frampton-Shillingford</v>
      </c>
      <c r="L56" t="s">
        <v>33165</v>
      </c>
      <c r="M56" t="s">
        <v>33164</v>
      </c>
      <c r="V56" t="s">
        <v>33163</v>
      </c>
      <c r="AH56" t="s">
        <v>65</v>
      </c>
      <c r="AI56" t="s">
        <v>31371</v>
      </c>
      <c r="AL56" t="s">
        <v>67</v>
      </c>
      <c r="AY56" t="s">
        <v>34541</v>
      </c>
      <c r="AZ56" t="s">
        <v>24829</v>
      </c>
      <c r="BA56" t="s">
        <v>34540</v>
      </c>
      <c r="BB56" t="s">
        <v>31394</v>
      </c>
      <c r="BD56" t="s">
        <v>72</v>
      </c>
      <c r="BG56" t="s">
        <v>34539</v>
      </c>
    </row>
    <row r="57" spans="1:59" x14ac:dyDescent="0.2">
      <c r="A57" s="1">
        <v>42618.942974537043</v>
      </c>
      <c r="B57" t="s">
        <v>1862</v>
      </c>
      <c r="C57" t="s">
        <v>33981</v>
      </c>
      <c r="D57" t="str">
        <f>VLOOKUP(Table7[[#This Row],[Full Name]],council_staff_import[],1,0)</f>
        <v>Antonio Lopez</v>
      </c>
      <c r="M57" t="s">
        <v>31483</v>
      </c>
      <c r="AB57" t="s">
        <v>31480</v>
      </c>
      <c r="AH57" t="s">
        <v>65</v>
      </c>
      <c r="AI57" t="s">
        <v>31371</v>
      </c>
      <c r="AL57" t="s">
        <v>1237</v>
      </c>
      <c r="AY57" t="s">
        <v>33980</v>
      </c>
      <c r="AZ57" t="s">
        <v>31572</v>
      </c>
      <c r="BA57" t="s">
        <v>1980</v>
      </c>
      <c r="BB57" t="s">
        <v>31692</v>
      </c>
      <c r="BD57" t="s">
        <v>72</v>
      </c>
      <c r="BG57" t="s">
        <v>33979</v>
      </c>
    </row>
    <row r="58" spans="1:59" x14ac:dyDescent="0.2">
      <c r="A58" s="1">
        <v>42618.939201388886</v>
      </c>
      <c r="B58" t="s">
        <v>1862</v>
      </c>
      <c r="C58" t="s">
        <v>31579</v>
      </c>
      <c r="D58" t="str">
        <f>VLOOKUP(Table7[[#This Row],[Full Name]],council_staff_import[],1,0)</f>
        <v>Antonio Rodriguez</v>
      </c>
      <c r="M58" t="s">
        <v>31518</v>
      </c>
      <c r="V58" t="s">
        <v>31578</v>
      </c>
      <c r="AA58" t="s">
        <v>31516</v>
      </c>
      <c r="AB58" t="s">
        <v>31480</v>
      </c>
      <c r="AH58" t="s">
        <v>65</v>
      </c>
      <c r="AI58" t="s">
        <v>31371</v>
      </c>
      <c r="AL58" t="s">
        <v>1237</v>
      </c>
      <c r="AY58" t="s">
        <v>31577</v>
      </c>
      <c r="AZ58" t="s">
        <v>31572</v>
      </c>
      <c r="BA58" t="s">
        <v>3384</v>
      </c>
      <c r="BB58" t="s">
        <v>365</v>
      </c>
      <c r="BD58" t="s">
        <v>72</v>
      </c>
      <c r="BG58" t="s">
        <v>31576</v>
      </c>
    </row>
    <row r="59" spans="1:59" x14ac:dyDescent="0.2">
      <c r="A59" s="1">
        <v>42618.94259259259</v>
      </c>
      <c r="B59" t="s">
        <v>1862</v>
      </c>
      <c r="C59" t="s">
        <v>33817</v>
      </c>
      <c r="D59" t="str">
        <f>VLOOKUP(Table7[[#This Row],[Full Name]],council_staff_import[],1,0)</f>
        <v>Ari Gershman</v>
      </c>
      <c r="L59" t="s">
        <v>33467</v>
      </c>
      <c r="M59" t="s">
        <v>33466</v>
      </c>
      <c r="V59" t="s">
        <v>33465</v>
      </c>
      <c r="AB59" t="s">
        <v>33026</v>
      </c>
      <c r="AH59" t="s">
        <v>65</v>
      </c>
      <c r="AI59" t="s">
        <v>31371</v>
      </c>
      <c r="AL59" t="s">
        <v>67</v>
      </c>
      <c r="AY59" t="s">
        <v>33816</v>
      </c>
      <c r="AZ59" t="s">
        <v>33815</v>
      </c>
      <c r="BA59" t="s">
        <v>33814</v>
      </c>
      <c r="BB59" t="s">
        <v>31394</v>
      </c>
      <c r="BD59" t="s">
        <v>72</v>
      </c>
      <c r="BG59" t="s">
        <v>33813</v>
      </c>
    </row>
    <row r="60" spans="1:59" x14ac:dyDescent="0.2">
      <c r="A60" s="1">
        <v>42809.794340277767</v>
      </c>
      <c r="B60" t="s">
        <v>59</v>
      </c>
      <c r="C60" t="s">
        <v>34659</v>
      </c>
      <c r="D60" t="str">
        <f>VLOOKUP(Table7[[#This Row],[Full Name]],council_staff_import[],1,0)</f>
        <v>Ari-ayana Inniss</v>
      </c>
      <c r="L60" t="s">
        <v>32887</v>
      </c>
      <c r="M60" t="s">
        <v>32886</v>
      </c>
      <c r="V60" t="s">
        <v>32885</v>
      </c>
      <c r="AH60" t="s">
        <v>65</v>
      </c>
      <c r="AI60" t="s">
        <v>31371</v>
      </c>
      <c r="AL60" t="s">
        <v>67</v>
      </c>
      <c r="AY60" t="s">
        <v>34658</v>
      </c>
      <c r="AZ60" t="s">
        <v>34657</v>
      </c>
      <c r="BA60" t="s">
        <v>34656</v>
      </c>
      <c r="BB60" t="s">
        <v>31394</v>
      </c>
      <c r="BD60" t="s">
        <v>72</v>
      </c>
      <c r="BG60" t="s">
        <v>34655</v>
      </c>
    </row>
    <row r="61" spans="1:59" x14ac:dyDescent="0.2">
      <c r="A61" s="1">
        <v>42618.940682870372</v>
      </c>
      <c r="B61" t="s">
        <v>1862</v>
      </c>
      <c r="C61" t="s">
        <v>32943</v>
      </c>
      <c r="D61" t="str">
        <f>VLOOKUP(Table7[[#This Row],[Full Name]],council_staff_import[],1,0)</f>
        <v>Ariel Alvarez</v>
      </c>
      <c r="L61" t="s">
        <v>32942</v>
      </c>
      <c r="M61" t="s">
        <v>32941</v>
      </c>
      <c r="V61" t="s">
        <v>32940</v>
      </c>
      <c r="AB61" t="s">
        <v>21219</v>
      </c>
      <c r="AH61" t="s">
        <v>65</v>
      </c>
      <c r="AI61" t="s">
        <v>31371</v>
      </c>
      <c r="AL61" t="s">
        <v>67</v>
      </c>
      <c r="AY61" t="s">
        <v>32939</v>
      </c>
      <c r="AZ61" t="s">
        <v>30415</v>
      </c>
      <c r="BA61" t="s">
        <v>32938</v>
      </c>
      <c r="BB61" t="s">
        <v>31394</v>
      </c>
      <c r="BD61" t="s">
        <v>72</v>
      </c>
      <c r="BG61" t="s">
        <v>32937</v>
      </c>
    </row>
    <row r="62" spans="1:59" x14ac:dyDescent="0.2">
      <c r="A62" s="1">
        <v>42809.794479166667</v>
      </c>
      <c r="B62" t="s">
        <v>59</v>
      </c>
      <c r="C62" t="s">
        <v>34781</v>
      </c>
      <c r="D62" t="str">
        <f>VLOOKUP(Table7[[#This Row],[Full Name]],council_staff_import[],1,0)</f>
        <v>Arielle Swernoff</v>
      </c>
      <c r="L62" t="s">
        <v>33256</v>
      </c>
      <c r="M62" t="s">
        <v>33255</v>
      </c>
      <c r="V62" t="s">
        <v>33254</v>
      </c>
      <c r="AH62" t="s">
        <v>65</v>
      </c>
      <c r="AI62" t="s">
        <v>31371</v>
      </c>
      <c r="AL62" t="s">
        <v>67</v>
      </c>
      <c r="AY62" t="s">
        <v>34780</v>
      </c>
      <c r="AZ62" t="s">
        <v>34779</v>
      </c>
      <c r="BA62" t="s">
        <v>34778</v>
      </c>
      <c r="BB62" t="s">
        <v>31394</v>
      </c>
      <c r="BD62" t="s">
        <v>72</v>
      </c>
      <c r="BG62" t="s">
        <v>34777</v>
      </c>
    </row>
    <row r="63" spans="1:59" x14ac:dyDescent="0.2">
      <c r="A63" s="1">
        <v>42618.940324074072</v>
      </c>
      <c r="B63" t="s">
        <v>1862</v>
      </c>
      <c r="C63" t="s">
        <v>32808</v>
      </c>
      <c r="D63" t="str">
        <f>VLOOKUP(Table7[[#This Row],[Full Name]],council_staff_import[],1,0)</f>
        <v>Arlene Brown</v>
      </c>
      <c r="L63" t="s">
        <v>32807</v>
      </c>
      <c r="M63" t="s">
        <v>32806</v>
      </c>
      <c r="V63" t="s">
        <v>32805</v>
      </c>
      <c r="AB63" t="s">
        <v>21219</v>
      </c>
      <c r="AH63" t="s">
        <v>65</v>
      </c>
      <c r="AI63" t="s">
        <v>31371</v>
      </c>
      <c r="AL63" t="s">
        <v>67</v>
      </c>
      <c r="AY63" t="s">
        <v>32804</v>
      </c>
      <c r="AZ63" t="s">
        <v>8539</v>
      </c>
      <c r="BA63" t="s">
        <v>7615</v>
      </c>
      <c r="BB63" t="s">
        <v>31394</v>
      </c>
      <c r="BD63" t="s">
        <v>72</v>
      </c>
      <c r="BG63" t="s">
        <v>32803</v>
      </c>
    </row>
    <row r="64" spans="1:59" x14ac:dyDescent="0.2">
      <c r="A64" s="1">
        <v>42809.794085648151</v>
      </c>
      <c r="B64" t="s">
        <v>59</v>
      </c>
      <c r="C64" t="s">
        <v>34442</v>
      </c>
      <c r="D64" t="str">
        <f>VLOOKUP(Table7[[#This Row],[Full Name]],council_staff_import[],1,0)</f>
        <v>Armando Fuentes</v>
      </c>
      <c r="L64" t="s">
        <v>31661</v>
      </c>
      <c r="M64" t="s">
        <v>31660</v>
      </c>
      <c r="V64" t="s">
        <v>31659</v>
      </c>
      <c r="AH64" t="s">
        <v>65</v>
      </c>
      <c r="AI64" t="s">
        <v>31371</v>
      </c>
      <c r="AL64" t="s">
        <v>67</v>
      </c>
      <c r="AY64" t="s">
        <v>34441</v>
      </c>
      <c r="AZ64" t="s">
        <v>34440</v>
      </c>
      <c r="BA64" t="s">
        <v>13275</v>
      </c>
      <c r="BB64" t="s">
        <v>31394</v>
      </c>
      <c r="BD64" t="s">
        <v>72</v>
      </c>
      <c r="BG64" t="s">
        <v>34439</v>
      </c>
    </row>
    <row r="65" spans="1:59" x14ac:dyDescent="0.2">
      <c r="A65" s="1">
        <v>42809.793854166674</v>
      </c>
      <c r="B65" t="s">
        <v>59</v>
      </c>
      <c r="C65" t="s">
        <v>34279</v>
      </c>
      <c r="D65" t="str">
        <f>VLOOKUP(Table7[[#This Row],[Full Name]],council_staff_import[],1,0)</f>
        <v>Atto Knight</v>
      </c>
      <c r="M65" t="s">
        <v>31526</v>
      </c>
      <c r="AH65" t="s">
        <v>65</v>
      </c>
      <c r="AI65" t="s">
        <v>31371</v>
      </c>
      <c r="AL65" t="s">
        <v>1237</v>
      </c>
      <c r="AY65" t="s">
        <v>34278</v>
      </c>
      <c r="AZ65" t="s">
        <v>34277</v>
      </c>
      <c r="BA65" t="s">
        <v>3477</v>
      </c>
      <c r="BB65" t="s">
        <v>32505</v>
      </c>
      <c r="BD65" t="s">
        <v>72</v>
      </c>
      <c r="BG65" t="s">
        <v>34276</v>
      </c>
    </row>
    <row r="66" spans="1:59" x14ac:dyDescent="0.2">
      <c r="A66" s="1">
        <v>42618.942071759258</v>
      </c>
      <c r="B66" t="s">
        <v>1862</v>
      </c>
      <c r="C66" t="s">
        <v>33544</v>
      </c>
      <c r="D66" t="str">
        <f>VLOOKUP(Table7[[#This Row],[Full Name]],council_staff_import[],1,0)</f>
        <v>Aura Olavarria</v>
      </c>
      <c r="L66" t="s">
        <v>31406</v>
      </c>
      <c r="M66" t="s">
        <v>31405</v>
      </c>
      <c r="V66" t="s">
        <v>31404</v>
      </c>
      <c r="AB66" t="s">
        <v>21219</v>
      </c>
      <c r="AH66" t="s">
        <v>65</v>
      </c>
      <c r="AI66" t="s">
        <v>31371</v>
      </c>
      <c r="AL66" t="s">
        <v>67</v>
      </c>
      <c r="AY66" t="s">
        <v>33543</v>
      </c>
      <c r="AZ66" t="s">
        <v>33542</v>
      </c>
      <c r="BA66" t="s">
        <v>33541</v>
      </c>
      <c r="BB66" t="s">
        <v>31394</v>
      </c>
      <c r="BD66" t="s">
        <v>72</v>
      </c>
      <c r="BG66" t="s">
        <v>33540</v>
      </c>
    </row>
    <row r="67" spans="1:59" x14ac:dyDescent="0.2">
      <c r="A67" s="1">
        <v>42809.794305555559</v>
      </c>
      <c r="B67" t="s">
        <v>59</v>
      </c>
      <c r="C67" t="s">
        <v>34616</v>
      </c>
      <c r="D67" t="str">
        <f>VLOOKUP(Table7[[#This Row],[Full Name]],council_staff_import[],1,0)</f>
        <v>Aurora Flores</v>
      </c>
      <c r="L67" t="s">
        <v>32858</v>
      </c>
      <c r="M67" t="s">
        <v>32989</v>
      </c>
      <c r="V67" t="s">
        <v>32988</v>
      </c>
      <c r="AH67" t="s">
        <v>65</v>
      </c>
      <c r="AI67" t="s">
        <v>31371</v>
      </c>
      <c r="AL67" t="s">
        <v>67</v>
      </c>
      <c r="AY67" t="s">
        <v>34615</v>
      </c>
      <c r="AZ67" t="s">
        <v>34614</v>
      </c>
      <c r="BA67" t="s">
        <v>32086</v>
      </c>
      <c r="BB67" t="s">
        <v>31394</v>
      </c>
      <c r="BD67" t="s">
        <v>72</v>
      </c>
      <c r="BG67" t="s">
        <v>34613</v>
      </c>
    </row>
    <row r="68" spans="1:59" x14ac:dyDescent="0.2">
      <c r="A68" s="1">
        <v>42618.943043981482</v>
      </c>
      <c r="B68" t="s">
        <v>1862</v>
      </c>
      <c r="C68" t="s">
        <v>34024</v>
      </c>
      <c r="D68" t="str">
        <f>VLOOKUP(Table7[[#This Row],[Full Name]],council_staff_import[],1,0)</f>
        <v>Aya Keefe</v>
      </c>
      <c r="J68" t="s">
        <v>32341</v>
      </c>
      <c r="L68" t="s">
        <v>33134</v>
      </c>
      <c r="M68" t="s">
        <v>33133</v>
      </c>
      <c r="T68" t="s">
        <v>34023</v>
      </c>
      <c r="V68" t="s">
        <v>33132</v>
      </c>
      <c r="AB68" t="s">
        <v>21219</v>
      </c>
      <c r="AH68" t="s">
        <v>65</v>
      </c>
      <c r="AI68" t="s">
        <v>31371</v>
      </c>
      <c r="AL68" t="s">
        <v>67</v>
      </c>
      <c r="AM68" t="s">
        <v>68</v>
      </c>
      <c r="AY68" t="s">
        <v>34022</v>
      </c>
      <c r="AZ68" t="s">
        <v>34021</v>
      </c>
      <c r="BA68" t="s">
        <v>34020</v>
      </c>
      <c r="BB68" t="s">
        <v>68</v>
      </c>
      <c r="BD68" t="s">
        <v>72</v>
      </c>
      <c r="BG68" t="s">
        <v>34019</v>
      </c>
    </row>
    <row r="69" spans="1:59" x14ac:dyDescent="0.2">
      <c r="A69" s="1">
        <v>42618.939212962963</v>
      </c>
      <c r="B69" t="s">
        <v>1862</v>
      </c>
      <c r="C69" t="s">
        <v>31586</v>
      </c>
      <c r="D69" t="str">
        <f>VLOOKUP(Table7[[#This Row],[Full Name]],council_staff_import[],1,0)</f>
        <v>Aysha Schomburg</v>
      </c>
      <c r="M69" t="s">
        <v>31538</v>
      </c>
      <c r="V69" t="s">
        <v>31585</v>
      </c>
      <c r="AA69" t="s">
        <v>31488</v>
      </c>
      <c r="AB69" t="s">
        <v>31480</v>
      </c>
      <c r="AH69" t="s">
        <v>65</v>
      </c>
      <c r="AI69" t="s">
        <v>31371</v>
      </c>
      <c r="AL69" t="s">
        <v>1237</v>
      </c>
      <c r="AY69" t="s">
        <v>31584</v>
      </c>
      <c r="AZ69" t="s">
        <v>31583</v>
      </c>
      <c r="BA69" t="s">
        <v>31582</v>
      </c>
      <c r="BB69" t="s">
        <v>31581</v>
      </c>
      <c r="BD69" t="s">
        <v>72</v>
      </c>
      <c r="BG69" t="s">
        <v>31580</v>
      </c>
    </row>
    <row r="70" spans="1:59" x14ac:dyDescent="0.2">
      <c r="A70" s="1">
        <v>42809.793796296297</v>
      </c>
      <c r="B70" t="s">
        <v>59</v>
      </c>
      <c r="C70" t="s">
        <v>34211</v>
      </c>
      <c r="D70" t="str">
        <f>VLOOKUP(Table7[[#This Row],[Full Name]],council_staff_import[],1,0)</f>
        <v>Balqees Mihirig</v>
      </c>
      <c r="M70" t="s">
        <v>32176</v>
      </c>
      <c r="AH70" t="s">
        <v>65</v>
      </c>
      <c r="AI70" t="s">
        <v>31371</v>
      </c>
      <c r="AL70" t="s">
        <v>1237</v>
      </c>
      <c r="AY70" t="s">
        <v>34210</v>
      </c>
      <c r="AZ70" t="s">
        <v>34209</v>
      </c>
      <c r="BA70" t="s">
        <v>34208</v>
      </c>
      <c r="BB70" t="s">
        <v>141</v>
      </c>
      <c r="BD70" t="s">
        <v>72</v>
      </c>
      <c r="BG70" t="s">
        <v>34207</v>
      </c>
    </row>
    <row r="71" spans="1:59" x14ac:dyDescent="0.2">
      <c r="A71" s="1">
        <v>42618.939212962963</v>
      </c>
      <c r="B71" t="s">
        <v>1862</v>
      </c>
      <c r="C71" t="s">
        <v>31591</v>
      </c>
      <c r="D71" t="str">
        <f>VLOOKUP(Table7[[#This Row],[Full Name]],council_staff_import[],1,0)</f>
        <v>Barbara Scafiddi</v>
      </c>
      <c r="M71" t="s">
        <v>31483</v>
      </c>
      <c r="V71" t="s">
        <v>31590</v>
      </c>
      <c r="AA71" t="s">
        <v>31481</v>
      </c>
      <c r="AB71" t="s">
        <v>31480</v>
      </c>
      <c r="AH71" t="s">
        <v>65</v>
      </c>
      <c r="AI71" t="s">
        <v>31371</v>
      </c>
      <c r="AL71" t="s">
        <v>1237</v>
      </c>
      <c r="AY71" t="s">
        <v>31589</v>
      </c>
      <c r="AZ71" t="s">
        <v>4975</v>
      </c>
      <c r="BA71" t="s">
        <v>31588</v>
      </c>
      <c r="BB71" t="s">
        <v>365</v>
      </c>
      <c r="BD71" t="s">
        <v>72</v>
      </c>
      <c r="BG71" t="s">
        <v>31587</v>
      </c>
    </row>
    <row r="72" spans="1:59" x14ac:dyDescent="0.2">
      <c r="A72" s="1">
        <v>42618.941064814811</v>
      </c>
      <c r="B72" t="s">
        <v>1862</v>
      </c>
      <c r="C72" t="s">
        <v>33060</v>
      </c>
      <c r="D72" t="str">
        <f>VLOOKUP(Table7[[#This Row],[Full Name]],council_staff_import[],1,0)</f>
        <v>Barry Goldstein</v>
      </c>
      <c r="L72" t="s">
        <v>33018</v>
      </c>
      <c r="M72" t="s">
        <v>33017</v>
      </c>
      <c r="V72" t="s">
        <v>33016</v>
      </c>
      <c r="AB72" t="s">
        <v>21219</v>
      </c>
      <c r="AH72" t="s">
        <v>65</v>
      </c>
      <c r="AI72" t="s">
        <v>31371</v>
      </c>
      <c r="AL72" t="s">
        <v>67</v>
      </c>
      <c r="AY72" t="s">
        <v>33059</v>
      </c>
      <c r="AZ72" t="s">
        <v>8270</v>
      </c>
      <c r="BA72" t="s">
        <v>153</v>
      </c>
      <c r="BB72" t="s">
        <v>31394</v>
      </c>
      <c r="BD72" t="s">
        <v>72</v>
      </c>
      <c r="BG72" t="s">
        <v>33058</v>
      </c>
    </row>
    <row r="73" spans="1:59" x14ac:dyDescent="0.2">
      <c r="A73" s="1">
        <v>42809.794236111113</v>
      </c>
      <c r="B73" t="s">
        <v>59</v>
      </c>
      <c r="C73" t="s">
        <v>34564</v>
      </c>
      <c r="D73" t="str">
        <f>VLOOKUP(Table7[[#This Row],[Full Name]],council_staff_import[],1,0)</f>
        <v>Bartholomew Caro</v>
      </c>
      <c r="L73" t="s">
        <v>31400</v>
      </c>
      <c r="M73" t="s">
        <v>31399</v>
      </c>
      <c r="V73" t="s">
        <v>31398</v>
      </c>
      <c r="AH73" t="s">
        <v>65</v>
      </c>
      <c r="AI73" t="s">
        <v>31371</v>
      </c>
      <c r="AL73" t="s">
        <v>67</v>
      </c>
      <c r="AY73" t="s">
        <v>34563</v>
      </c>
      <c r="AZ73" t="s">
        <v>34562</v>
      </c>
      <c r="BA73" t="s">
        <v>1495</v>
      </c>
      <c r="BB73" t="s">
        <v>31394</v>
      </c>
      <c r="BD73" t="s">
        <v>72</v>
      </c>
      <c r="BG73" t="s">
        <v>34561</v>
      </c>
    </row>
    <row r="74" spans="1:59" x14ac:dyDescent="0.2">
      <c r="A74" s="1">
        <v>42809.79415509259</v>
      </c>
      <c r="B74" t="s">
        <v>59</v>
      </c>
      <c r="C74" t="s">
        <v>34500</v>
      </c>
      <c r="D74" t="str">
        <f>VLOOKUP(Table7[[#This Row],[Full Name]],council_staff_import[],1,0)</f>
        <v>Benjamin Segal</v>
      </c>
      <c r="L74" t="s">
        <v>32354</v>
      </c>
      <c r="M74" t="s">
        <v>32353</v>
      </c>
      <c r="V74" t="s">
        <v>32351</v>
      </c>
      <c r="AH74" t="s">
        <v>65</v>
      </c>
      <c r="AI74" t="s">
        <v>31371</v>
      </c>
      <c r="AL74" t="s">
        <v>67</v>
      </c>
      <c r="AY74" t="s">
        <v>34499</v>
      </c>
      <c r="AZ74" t="s">
        <v>491</v>
      </c>
      <c r="BA74" t="s">
        <v>34498</v>
      </c>
      <c r="BB74" t="s">
        <v>31394</v>
      </c>
      <c r="BD74" t="s">
        <v>72</v>
      </c>
      <c r="BG74" t="s">
        <v>34497</v>
      </c>
    </row>
    <row r="75" spans="1:59" x14ac:dyDescent="0.2">
      <c r="A75" s="1">
        <v>42618.938831018517</v>
      </c>
      <c r="B75" t="s">
        <v>1862</v>
      </c>
      <c r="C75" t="s">
        <v>31452</v>
      </c>
      <c r="D75" t="str">
        <f>VLOOKUP(Table7[[#This Row],[Full Name]],council_staff_import[],1,0)</f>
        <v>Benjamin Solotaire</v>
      </c>
      <c r="L75" t="s">
        <v>31447</v>
      </c>
      <c r="M75" t="s">
        <v>31446</v>
      </c>
      <c r="V75" t="s">
        <v>31445</v>
      </c>
      <c r="AB75" t="s">
        <v>21219</v>
      </c>
      <c r="AH75" t="s">
        <v>65</v>
      </c>
      <c r="AI75" t="s">
        <v>31371</v>
      </c>
      <c r="AL75" t="s">
        <v>67</v>
      </c>
      <c r="AY75" t="s">
        <v>31451</v>
      </c>
      <c r="AZ75" t="s">
        <v>491</v>
      </c>
      <c r="BA75" t="s">
        <v>31450</v>
      </c>
      <c r="BB75" t="s">
        <v>31394</v>
      </c>
      <c r="BD75" t="s">
        <v>72</v>
      </c>
      <c r="BG75" t="s">
        <v>31449</v>
      </c>
    </row>
    <row r="76" spans="1:59" x14ac:dyDescent="0.2">
      <c r="A76" s="1">
        <v>42618.939212962963</v>
      </c>
      <c r="B76" t="s">
        <v>1862</v>
      </c>
      <c r="C76" t="s">
        <v>31596</v>
      </c>
      <c r="D76" t="str">
        <f>VLOOKUP(Table7[[#This Row],[Full Name]],council_staff_import[],1,0)</f>
        <v>Beth Golub</v>
      </c>
      <c r="M76" t="s">
        <v>31490</v>
      </c>
      <c r="V76" t="s">
        <v>31595</v>
      </c>
      <c r="AA76" t="s">
        <v>31488</v>
      </c>
      <c r="AB76" t="s">
        <v>31480</v>
      </c>
      <c r="AH76" t="s">
        <v>65</v>
      </c>
      <c r="AI76" t="s">
        <v>31371</v>
      </c>
      <c r="AL76" t="s">
        <v>1237</v>
      </c>
      <c r="AY76" t="s">
        <v>31594</v>
      </c>
      <c r="AZ76" t="s">
        <v>25203</v>
      </c>
      <c r="BA76" t="s">
        <v>31593</v>
      </c>
      <c r="BB76" t="s">
        <v>141</v>
      </c>
      <c r="BD76" t="s">
        <v>72</v>
      </c>
      <c r="BG76" t="s">
        <v>31592</v>
      </c>
    </row>
    <row r="77" spans="1:59" x14ac:dyDescent="0.2">
      <c r="A77" s="1">
        <v>42618.942303240743</v>
      </c>
      <c r="B77" t="s">
        <v>1862</v>
      </c>
      <c r="C77" t="s">
        <v>33672</v>
      </c>
      <c r="D77" t="str">
        <f>VLOOKUP(Table7[[#This Row],[Full Name]],council_staff_import[],1,0)</f>
        <v>Betty Lester</v>
      </c>
      <c r="L77" t="s">
        <v>31447</v>
      </c>
      <c r="M77" t="s">
        <v>31446</v>
      </c>
      <c r="V77" t="s">
        <v>31445</v>
      </c>
      <c r="AB77" t="s">
        <v>21219</v>
      </c>
      <c r="AH77" t="s">
        <v>65</v>
      </c>
      <c r="AI77" t="s">
        <v>31371</v>
      </c>
      <c r="AL77" t="s">
        <v>67</v>
      </c>
      <c r="AY77" t="s">
        <v>33671</v>
      </c>
      <c r="AZ77" t="s">
        <v>24013</v>
      </c>
      <c r="BA77" t="s">
        <v>33670</v>
      </c>
      <c r="BB77" t="s">
        <v>31394</v>
      </c>
      <c r="BD77" t="s">
        <v>72</v>
      </c>
      <c r="BG77" t="s">
        <v>33669</v>
      </c>
    </row>
    <row r="78" spans="1:59" x14ac:dyDescent="0.2">
      <c r="A78" s="1">
        <v>42809.794490740736</v>
      </c>
      <c r="B78" t="s">
        <v>59</v>
      </c>
      <c r="C78" t="s">
        <v>34789</v>
      </c>
      <c r="D78" t="str">
        <f>VLOOKUP(Table7[[#This Row],[Full Name]],council_staff_import[],1,0)</f>
        <v>Beverly Gooding</v>
      </c>
      <c r="L78" t="s">
        <v>32821</v>
      </c>
      <c r="M78" t="s">
        <v>32820</v>
      </c>
      <c r="V78" t="s">
        <v>32995</v>
      </c>
      <c r="AH78" t="s">
        <v>65</v>
      </c>
      <c r="AI78" t="s">
        <v>31371</v>
      </c>
      <c r="AL78" t="s">
        <v>67</v>
      </c>
      <c r="AY78" t="s">
        <v>34788</v>
      </c>
      <c r="AZ78" t="s">
        <v>34787</v>
      </c>
      <c r="BA78" t="s">
        <v>34786</v>
      </c>
      <c r="BB78" t="s">
        <v>31394</v>
      </c>
      <c r="BD78" t="s">
        <v>72</v>
      </c>
      <c r="BG78" t="s">
        <v>34785</v>
      </c>
    </row>
    <row r="79" spans="1:59" x14ac:dyDescent="0.2">
      <c r="A79" s="1">
        <v>42618.941157407397</v>
      </c>
      <c r="B79" t="s">
        <v>1862</v>
      </c>
      <c r="C79" t="s">
        <v>33101</v>
      </c>
      <c r="D79" t="str">
        <f>VLOOKUP(Table7[[#This Row],[Full Name]],council_staff_import[],1,0)</f>
        <v>Bonnie Solomon</v>
      </c>
      <c r="L79" t="s">
        <v>32852</v>
      </c>
      <c r="M79" t="s">
        <v>32851</v>
      </c>
      <c r="V79" t="s">
        <v>32849</v>
      </c>
      <c r="AB79" t="s">
        <v>21219</v>
      </c>
      <c r="AH79" t="s">
        <v>65</v>
      </c>
      <c r="AI79" t="s">
        <v>31371</v>
      </c>
      <c r="AL79" t="s">
        <v>67</v>
      </c>
      <c r="AY79" t="s">
        <v>33100</v>
      </c>
      <c r="AZ79" t="s">
        <v>33099</v>
      </c>
      <c r="BA79" t="s">
        <v>33098</v>
      </c>
      <c r="BB79" t="s">
        <v>31394</v>
      </c>
      <c r="BD79" t="s">
        <v>72</v>
      </c>
      <c r="BG79" t="s">
        <v>33097</v>
      </c>
    </row>
    <row r="80" spans="1:59" x14ac:dyDescent="0.2">
      <c r="A80" s="1">
        <v>42809.794363425928</v>
      </c>
      <c r="B80" t="s">
        <v>59</v>
      </c>
      <c r="C80" t="s">
        <v>34685</v>
      </c>
      <c r="D80" t="str">
        <f>VLOOKUP(Table7[[#This Row],[Full Name]],council_staff_import[],1,0)</f>
        <v>Boris Santos</v>
      </c>
      <c r="L80" t="s">
        <v>33111</v>
      </c>
      <c r="M80" t="s">
        <v>33110</v>
      </c>
      <c r="V80" t="s">
        <v>33108</v>
      </c>
      <c r="AH80" t="s">
        <v>65</v>
      </c>
      <c r="AI80" t="s">
        <v>31371</v>
      </c>
      <c r="AL80" t="s">
        <v>67</v>
      </c>
      <c r="AY80" t="s">
        <v>34684</v>
      </c>
      <c r="AZ80" t="s">
        <v>34683</v>
      </c>
      <c r="BA80" t="s">
        <v>11758</v>
      </c>
      <c r="BB80" t="s">
        <v>31394</v>
      </c>
      <c r="BD80" t="s">
        <v>72</v>
      </c>
      <c r="BG80" t="s">
        <v>34682</v>
      </c>
    </row>
    <row r="81" spans="1:59" x14ac:dyDescent="0.2">
      <c r="A81" s="1">
        <v>42618.939212962963</v>
      </c>
      <c r="B81" t="s">
        <v>1862</v>
      </c>
      <c r="C81" t="s">
        <v>31603</v>
      </c>
      <c r="D81" t="str">
        <f>VLOOKUP(Table7[[#This Row],[Full Name]],council_staff_import[],1,0)</f>
        <v>Bradley Reid</v>
      </c>
      <c r="J81" t="s">
        <v>31602</v>
      </c>
      <c r="M81" t="s">
        <v>31496</v>
      </c>
      <c r="T81" t="s">
        <v>31601</v>
      </c>
      <c r="V81" t="s">
        <v>31600</v>
      </c>
      <c r="X81" t="s">
        <v>31599</v>
      </c>
      <c r="AA81" t="s">
        <v>31488</v>
      </c>
      <c r="AB81" t="s">
        <v>31480</v>
      </c>
      <c r="AH81" t="s">
        <v>65</v>
      </c>
      <c r="AI81" t="s">
        <v>31371</v>
      </c>
      <c r="AL81" t="s">
        <v>1237</v>
      </c>
      <c r="AY81" t="s">
        <v>31598</v>
      </c>
      <c r="AZ81" t="s">
        <v>4418</v>
      </c>
      <c r="BA81" t="s">
        <v>577</v>
      </c>
      <c r="BB81" t="s">
        <v>141</v>
      </c>
      <c r="BD81" t="s">
        <v>72</v>
      </c>
      <c r="BG81" t="s">
        <v>31597</v>
      </c>
    </row>
    <row r="82" spans="1:59" x14ac:dyDescent="0.2">
      <c r="A82" s="1">
        <v>42618.942094907397</v>
      </c>
      <c r="B82" t="s">
        <v>1862</v>
      </c>
      <c r="C82" t="s">
        <v>33561</v>
      </c>
      <c r="D82" t="str">
        <f>VLOOKUP(Table7[[#This Row],[Full Name]],council_staff_import[],1,0)</f>
        <v>Brandon Clarke</v>
      </c>
      <c r="L82" t="s">
        <v>31414</v>
      </c>
      <c r="M82" t="s">
        <v>31413</v>
      </c>
      <c r="T82" t="s">
        <v>33560</v>
      </c>
      <c r="V82" t="s">
        <v>31412</v>
      </c>
      <c r="AB82" t="s">
        <v>21219</v>
      </c>
      <c r="AH82" t="s">
        <v>65</v>
      </c>
      <c r="AI82" t="s">
        <v>31371</v>
      </c>
      <c r="AL82" t="s">
        <v>67</v>
      </c>
      <c r="AM82" t="s">
        <v>284</v>
      </c>
      <c r="AY82" t="s">
        <v>33559</v>
      </c>
      <c r="AZ82" t="s">
        <v>3669</v>
      </c>
      <c r="BA82" t="s">
        <v>11502</v>
      </c>
      <c r="BB82" t="s">
        <v>284</v>
      </c>
      <c r="BD82" t="s">
        <v>72</v>
      </c>
      <c r="BG82" t="s">
        <v>33558</v>
      </c>
    </row>
    <row r="83" spans="1:59" x14ac:dyDescent="0.2">
      <c r="A83" s="1">
        <v>42618.93922453704</v>
      </c>
      <c r="B83" t="s">
        <v>1862</v>
      </c>
      <c r="C83" t="s">
        <v>31608</v>
      </c>
      <c r="D83" t="str">
        <f>VLOOKUP(Table7[[#This Row],[Full Name]],council_staff_import[],1,0)</f>
        <v>Brandon Colson</v>
      </c>
      <c r="M83" t="s">
        <v>31518</v>
      </c>
      <c r="V83" t="s">
        <v>31607</v>
      </c>
      <c r="AA83" t="s">
        <v>31516</v>
      </c>
      <c r="AB83" t="s">
        <v>31480</v>
      </c>
      <c r="AH83" t="s">
        <v>65</v>
      </c>
      <c r="AI83" t="s">
        <v>31371</v>
      </c>
      <c r="AL83" t="s">
        <v>1237</v>
      </c>
      <c r="AY83" t="s">
        <v>31606</v>
      </c>
      <c r="AZ83" t="s">
        <v>3669</v>
      </c>
      <c r="BA83" t="s">
        <v>31605</v>
      </c>
      <c r="BB83" t="s">
        <v>5183</v>
      </c>
      <c r="BD83" t="s">
        <v>72</v>
      </c>
      <c r="BG83" t="s">
        <v>31604</v>
      </c>
    </row>
    <row r="84" spans="1:59" x14ac:dyDescent="0.2">
      <c r="A84" s="1">
        <v>42809.794027777767</v>
      </c>
      <c r="B84" t="s">
        <v>59</v>
      </c>
      <c r="C84" t="s">
        <v>34393</v>
      </c>
      <c r="D84" t="str">
        <f>VLOOKUP(Table7[[#This Row],[Full Name]],council_staff_import[],1,0)</f>
        <v>Brandon Ortiz</v>
      </c>
      <c r="L84" t="s">
        <v>31680</v>
      </c>
      <c r="M84" t="s">
        <v>31679</v>
      </c>
      <c r="V84" t="s">
        <v>31678</v>
      </c>
      <c r="AH84" t="s">
        <v>65</v>
      </c>
      <c r="AI84" t="s">
        <v>31371</v>
      </c>
      <c r="AL84" t="s">
        <v>67</v>
      </c>
      <c r="AY84" t="s">
        <v>34392</v>
      </c>
      <c r="AZ84" t="s">
        <v>3669</v>
      </c>
      <c r="BA84" t="s">
        <v>1130</v>
      </c>
      <c r="BB84" t="s">
        <v>31394</v>
      </c>
      <c r="BD84" t="s">
        <v>72</v>
      </c>
      <c r="BG84" t="s">
        <v>34391</v>
      </c>
    </row>
    <row r="85" spans="1:59" x14ac:dyDescent="0.2">
      <c r="A85" s="1">
        <v>42618.940138888887</v>
      </c>
      <c r="B85" t="s">
        <v>1862</v>
      </c>
      <c r="C85" t="s">
        <v>32639</v>
      </c>
      <c r="D85" t="str">
        <f>VLOOKUP(Table7[[#This Row],[Full Name]],council_staff_import[],1,0)</f>
        <v>Brandon Stradford</v>
      </c>
      <c r="L85" t="s">
        <v>32542</v>
      </c>
      <c r="M85" t="s">
        <v>32541</v>
      </c>
      <c r="V85" t="s">
        <v>32540</v>
      </c>
      <c r="AB85" t="s">
        <v>21219</v>
      </c>
      <c r="AH85" t="s">
        <v>65</v>
      </c>
      <c r="AI85" t="s">
        <v>31371</v>
      </c>
      <c r="AL85" t="s">
        <v>67</v>
      </c>
      <c r="AY85" t="s">
        <v>32638</v>
      </c>
      <c r="AZ85" t="s">
        <v>3669</v>
      </c>
      <c r="BA85" t="s">
        <v>32637</v>
      </c>
      <c r="BB85" t="s">
        <v>31394</v>
      </c>
      <c r="BD85" t="s">
        <v>72</v>
      </c>
      <c r="BG85" t="s">
        <v>32636</v>
      </c>
    </row>
    <row r="86" spans="1:59" x14ac:dyDescent="0.2">
      <c r="A86" s="1">
        <v>42809.793842592589</v>
      </c>
      <c r="B86" t="s">
        <v>59</v>
      </c>
      <c r="C86" t="s">
        <v>34257</v>
      </c>
      <c r="D86" t="str">
        <f>VLOOKUP(Table7[[#This Row],[Full Name]],council_staff_import[],1,0)</f>
        <v>Brandon West</v>
      </c>
      <c r="M86" t="s">
        <v>31504</v>
      </c>
      <c r="AH86" t="s">
        <v>65</v>
      </c>
      <c r="AI86" t="s">
        <v>31371</v>
      </c>
      <c r="AL86" t="s">
        <v>1237</v>
      </c>
      <c r="AY86" t="s">
        <v>34256</v>
      </c>
      <c r="AZ86" t="s">
        <v>3669</v>
      </c>
      <c r="BA86" t="s">
        <v>34255</v>
      </c>
      <c r="BB86" t="s">
        <v>31499</v>
      </c>
      <c r="BD86" t="s">
        <v>72</v>
      </c>
      <c r="BG86" t="s">
        <v>34254</v>
      </c>
    </row>
    <row r="87" spans="1:59" x14ac:dyDescent="0.2">
      <c r="A87" s="1">
        <v>42618.941874999997</v>
      </c>
      <c r="B87" t="s">
        <v>1862</v>
      </c>
      <c r="C87" t="s">
        <v>33429</v>
      </c>
      <c r="D87" t="str">
        <f>VLOOKUP(Table7[[#This Row],[Full Name]],council_staff_import[],1,0)</f>
        <v>Breeana Mulligan</v>
      </c>
      <c r="J87" t="s">
        <v>32341</v>
      </c>
      <c r="L87" t="s">
        <v>33173</v>
      </c>
      <c r="M87" t="s">
        <v>33172</v>
      </c>
      <c r="T87" t="s">
        <v>33428</v>
      </c>
      <c r="V87" t="s">
        <v>33170</v>
      </c>
      <c r="AB87" t="s">
        <v>21219</v>
      </c>
      <c r="AH87" t="s">
        <v>65</v>
      </c>
      <c r="AI87" t="s">
        <v>31371</v>
      </c>
      <c r="AL87" t="s">
        <v>67</v>
      </c>
      <c r="AM87" t="s">
        <v>145</v>
      </c>
      <c r="AY87" t="s">
        <v>33427</v>
      </c>
      <c r="AZ87" t="s">
        <v>33426</v>
      </c>
      <c r="BA87" t="s">
        <v>1223</v>
      </c>
      <c r="BB87" t="s">
        <v>145</v>
      </c>
      <c r="BD87" t="s">
        <v>72</v>
      </c>
      <c r="BG87" t="s">
        <v>33425</v>
      </c>
    </row>
    <row r="88" spans="1:59" x14ac:dyDescent="0.2">
      <c r="A88" s="1">
        <v>42618.93922453704</v>
      </c>
      <c r="B88" t="s">
        <v>1862</v>
      </c>
      <c r="C88" t="s">
        <v>31613</v>
      </c>
      <c r="D88" t="str">
        <f>VLOOKUP(Table7[[#This Row],[Full Name]],council_staff_import[],1,0)</f>
        <v>Brian Crow</v>
      </c>
      <c r="M88" t="s">
        <v>31490</v>
      </c>
      <c r="V88" t="s">
        <v>31612</v>
      </c>
      <c r="AA88" t="s">
        <v>31488</v>
      </c>
      <c r="AB88" t="s">
        <v>31480</v>
      </c>
      <c r="AH88" t="s">
        <v>65</v>
      </c>
      <c r="AI88" t="s">
        <v>31371</v>
      </c>
      <c r="AL88" t="s">
        <v>1237</v>
      </c>
      <c r="AY88" t="s">
        <v>31611</v>
      </c>
      <c r="AZ88" t="s">
        <v>7855</v>
      </c>
      <c r="BA88" t="s">
        <v>31610</v>
      </c>
      <c r="BB88" t="s">
        <v>141</v>
      </c>
      <c r="BD88" t="s">
        <v>72</v>
      </c>
      <c r="BG88" t="s">
        <v>31609</v>
      </c>
    </row>
    <row r="89" spans="1:59" x14ac:dyDescent="0.2">
      <c r="A89" s="1">
        <v>42618.943159722221</v>
      </c>
      <c r="B89" t="s">
        <v>1862</v>
      </c>
      <c r="C89" t="s">
        <v>34077</v>
      </c>
      <c r="D89" t="str">
        <f>VLOOKUP(Table7[[#This Row],[Full Name]],council_staff_import[],1,0)</f>
        <v>Brian Melford</v>
      </c>
      <c r="J89" t="s">
        <v>34076</v>
      </c>
      <c r="L89" t="s">
        <v>33165</v>
      </c>
      <c r="M89" t="s">
        <v>33164</v>
      </c>
      <c r="N89" t="s">
        <v>63</v>
      </c>
      <c r="V89" t="s">
        <v>33163</v>
      </c>
      <c r="AB89" t="s">
        <v>21219</v>
      </c>
      <c r="AD89" t="s">
        <v>3796</v>
      </c>
      <c r="AH89" t="s">
        <v>65</v>
      </c>
      <c r="AI89" t="s">
        <v>31371</v>
      </c>
      <c r="AL89" t="s">
        <v>67</v>
      </c>
      <c r="AY89" t="s">
        <v>34075</v>
      </c>
      <c r="AZ89" t="s">
        <v>7855</v>
      </c>
      <c r="BA89" t="s">
        <v>34074</v>
      </c>
      <c r="BB89" t="s">
        <v>31394</v>
      </c>
      <c r="BD89" t="s">
        <v>72</v>
      </c>
      <c r="BG89" t="s">
        <v>34073</v>
      </c>
    </row>
    <row r="90" spans="1:59" x14ac:dyDescent="0.2">
      <c r="A90" s="1">
        <v>42618.93922453704</v>
      </c>
      <c r="B90" t="s">
        <v>1862</v>
      </c>
      <c r="C90" t="s">
        <v>31618</v>
      </c>
      <c r="D90" t="str">
        <f>VLOOKUP(Table7[[#This Row],[Full Name]],council_staff_import[],1,0)</f>
        <v>Brian Nahman</v>
      </c>
      <c r="M90" t="s">
        <v>31518</v>
      </c>
      <c r="V90" t="s">
        <v>31617</v>
      </c>
      <c r="AA90" t="s">
        <v>31516</v>
      </c>
      <c r="AB90" t="s">
        <v>31480</v>
      </c>
      <c r="AH90" t="s">
        <v>65</v>
      </c>
      <c r="AI90" t="s">
        <v>31371</v>
      </c>
      <c r="AL90" t="s">
        <v>1237</v>
      </c>
      <c r="AY90" t="s">
        <v>31616</v>
      </c>
      <c r="AZ90" t="s">
        <v>7855</v>
      </c>
      <c r="BA90" t="s">
        <v>31615</v>
      </c>
      <c r="BB90" t="s">
        <v>31478</v>
      </c>
      <c r="BD90" t="s">
        <v>72</v>
      </c>
      <c r="BG90" t="s">
        <v>31614</v>
      </c>
    </row>
    <row r="91" spans="1:59" x14ac:dyDescent="0.2">
      <c r="A91" s="1">
        <v>42618.93922453704</v>
      </c>
      <c r="B91" t="s">
        <v>1862</v>
      </c>
      <c r="C91" t="s">
        <v>31623</v>
      </c>
      <c r="D91" t="str">
        <f>VLOOKUP(Table7[[#This Row],[Full Name]],council_staff_import[],1,0)</f>
        <v>Brian Paul</v>
      </c>
      <c r="M91" t="s">
        <v>31381</v>
      </c>
      <c r="V91" t="s">
        <v>31622</v>
      </c>
      <c r="AA91" t="s">
        <v>31481</v>
      </c>
      <c r="AB91" t="s">
        <v>31480</v>
      </c>
      <c r="AH91" t="s">
        <v>65</v>
      </c>
      <c r="AI91" t="s">
        <v>31371</v>
      </c>
      <c r="AL91" t="s">
        <v>1237</v>
      </c>
      <c r="AY91" t="s">
        <v>31621</v>
      </c>
      <c r="AZ91" t="s">
        <v>7855</v>
      </c>
      <c r="BA91" t="s">
        <v>7216</v>
      </c>
      <c r="BB91" t="s">
        <v>31620</v>
      </c>
      <c r="BD91" t="s">
        <v>72</v>
      </c>
      <c r="BG91" t="s">
        <v>31619</v>
      </c>
    </row>
    <row r="92" spans="1:59" x14ac:dyDescent="0.2">
      <c r="A92" s="1">
        <v>42618.941053240742</v>
      </c>
      <c r="B92" t="s">
        <v>1862</v>
      </c>
      <c r="C92" t="s">
        <v>33049</v>
      </c>
      <c r="D92" t="str">
        <f>VLOOKUP(Table7[[#This Row],[Full Name]],council_staff_import[],1,0)</f>
        <v>Bruce Eiber</v>
      </c>
      <c r="L92" t="s">
        <v>33018</v>
      </c>
      <c r="M92" t="s">
        <v>33017</v>
      </c>
      <c r="V92" t="s">
        <v>33016</v>
      </c>
      <c r="AB92" t="s">
        <v>21219</v>
      </c>
      <c r="AH92" t="s">
        <v>65</v>
      </c>
      <c r="AI92" t="s">
        <v>31371</v>
      </c>
      <c r="AL92" t="s">
        <v>67</v>
      </c>
      <c r="AY92" t="s">
        <v>33048</v>
      </c>
      <c r="AZ92" t="s">
        <v>1743</v>
      </c>
      <c r="BA92" t="s">
        <v>33047</v>
      </c>
      <c r="BB92" t="s">
        <v>31394</v>
      </c>
      <c r="BD92" t="s">
        <v>72</v>
      </c>
      <c r="BG92" t="s">
        <v>33046</v>
      </c>
    </row>
    <row r="93" spans="1:59" x14ac:dyDescent="0.2">
      <c r="A93" s="1">
        <v>42809.793726851851</v>
      </c>
      <c r="B93" t="s">
        <v>59</v>
      </c>
      <c r="C93" t="s">
        <v>34184</v>
      </c>
      <c r="D93" t="str">
        <f>VLOOKUP(Table7[[#This Row],[Full Name]],council_staff_import[],1,0)</f>
        <v>Camille Chin-Kee-Fatt</v>
      </c>
      <c r="M93" t="s">
        <v>31483</v>
      </c>
      <c r="AH93" t="s">
        <v>65</v>
      </c>
      <c r="AI93" t="s">
        <v>31371</v>
      </c>
      <c r="AL93" t="s">
        <v>1237</v>
      </c>
      <c r="AY93" t="s">
        <v>34183</v>
      </c>
      <c r="AZ93" t="s">
        <v>31631</v>
      </c>
      <c r="BA93" t="s">
        <v>34182</v>
      </c>
      <c r="BB93" t="s">
        <v>31840</v>
      </c>
      <c r="BD93" t="s">
        <v>72</v>
      </c>
      <c r="BG93" t="s">
        <v>34181</v>
      </c>
    </row>
    <row r="94" spans="1:59" x14ac:dyDescent="0.2">
      <c r="A94" s="1">
        <v>42618.939236111109</v>
      </c>
      <c r="B94" t="s">
        <v>1862</v>
      </c>
      <c r="C94" t="s">
        <v>31634</v>
      </c>
      <c r="D94" t="str">
        <f>VLOOKUP(Table7[[#This Row],[Full Name]],council_staff_import[],1,0)</f>
        <v>Camille Francis</v>
      </c>
      <c r="M94" t="s">
        <v>31483</v>
      </c>
      <c r="V94" t="s">
        <v>31633</v>
      </c>
      <c r="AA94" t="s">
        <v>31481</v>
      </c>
      <c r="AB94" t="s">
        <v>31480</v>
      </c>
      <c r="AH94" t="s">
        <v>65</v>
      </c>
      <c r="AI94" t="s">
        <v>31371</v>
      </c>
      <c r="AL94" t="s">
        <v>1237</v>
      </c>
      <c r="AY94" t="s">
        <v>31632</v>
      </c>
      <c r="AZ94" t="s">
        <v>31631</v>
      </c>
      <c r="BA94" t="s">
        <v>1709</v>
      </c>
      <c r="BB94" t="s">
        <v>1397</v>
      </c>
      <c r="BD94" t="s">
        <v>72</v>
      </c>
      <c r="BG94" t="s">
        <v>31630</v>
      </c>
    </row>
    <row r="95" spans="1:59" x14ac:dyDescent="0.2">
      <c r="A95" s="1">
        <v>42618.943171296298</v>
      </c>
      <c r="B95" t="s">
        <v>1862</v>
      </c>
      <c r="C95" t="s">
        <v>34093</v>
      </c>
      <c r="D95" t="str">
        <f>VLOOKUP(Table7[[#This Row],[Full Name]],council_staff_import[],1,0)</f>
        <v>Candace Prince-Modeste</v>
      </c>
      <c r="J95" t="s">
        <v>32341</v>
      </c>
      <c r="L95" t="s">
        <v>32887</v>
      </c>
      <c r="M95" t="s">
        <v>32886</v>
      </c>
      <c r="T95" t="s">
        <v>34092</v>
      </c>
      <c r="V95" t="s">
        <v>32885</v>
      </c>
      <c r="AB95" t="s">
        <v>21219</v>
      </c>
      <c r="AH95" t="s">
        <v>65</v>
      </c>
      <c r="AI95" t="s">
        <v>31371</v>
      </c>
      <c r="AL95" t="s">
        <v>67</v>
      </c>
      <c r="AM95" t="s">
        <v>68</v>
      </c>
      <c r="AY95" t="s">
        <v>34091</v>
      </c>
      <c r="AZ95" t="s">
        <v>34090</v>
      </c>
      <c r="BA95" t="s">
        <v>34089</v>
      </c>
      <c r="BB95" t="s">
        <v>68</v>
      </c>
      <c r="BD95" t="s">
        <v>72</v>
      </c>
      <c r="BG95" t="s">
        <v>34088</v>
      </c>
    </row>
    <row r="96" spans="1:59" x14ac:dyDescent="0.2">
      <c r="A96" s="1">
        <v>42618.939236111109</v>
      </c>
      <c r="B96" t="s">
        <v>1862</v>
      </c>
      <c r="C96" t="s">
        <v>31639</v>
      </c>
      <c r="D96" t="str">
        <f>VLOOKUP(Table7[[#This Row],[Full Name]],council_staff_import[],1,0)</f>
        <v>Carl D'Alba</v>
      </c>
      <c r="M96" t="s">
        <v>31483</v>
      </c>
      <c r="V96" t="s">
        <v>31638</v>
      </c>
      <c r="AA96" t="s">
        <v>31481</v>
      </c>
      <c r="AB96" t="s">
        <v>31480</v>
      </c>
      <c r="AH96" t="s">
        <v>65</v>
      </c>
      <c r="AI96" t="s">
        <v>31371</v>
      </c>
      <c r="AL96" t="s">
        <v>1237</v>
      </c>
      <c r="AY96" t="s">
        <v>31637</v>
      </c>
      <c r="AZ96" t="s">
        <v>5450</v>
      </c>
      <c r="BA96" t="s">
        <v>1240</v>
      </c>
      <c r="BB96" t="s">
        <v>31636</v>
      </c>
      <c r="BD96" t="s">
        <v>72</v>
      </c>
      <c r="BG96" t="s">
        <v>31635</v>
      </c>
    </row>
    <row r="97" spans="1:59" x14ac:dyDescent="0.2">
      <c r="A97" s="1">
        <v>42809.794317129628</v>
      </c>
      <c r="B97" t="s">
        <v>59</v>
      </c>
      <c r="C97" t="s">
        <v>34627</v>
      </c>
      <c r="D97" t="str">
        <f>VLOOKUP(Table7[[#This Row],[Full Name]],council_staff_import[],1,0)</f>
        <v>Carl Luciano</v>
      </c>
      <c r="L97" t="s">
        <v>34044</v>
      </c>
      <c r="M97" t="s">
        <v>34043</v>
      </c>
      <c r="V97" t="s">
        <v>34042</v>
      </c>
      <c r="AH97" t="s">
        <v>65</v>
      </c>
      <c r="AI97" t="s">
        <v>31371</v>
      </c>
      <c r="AL97" t="s">
        <v>67</v>
      </c>
      <c r="AY97" t="s">
        <v>34626</v>
      </c>
      <c r="AZ97" t="s">
        <v>5450</v>
      </c>
      <c r="BA97" t="s">
        <v>18250</v>
      </c>
      <c r="BB97" t="s">
        <v>31394</v>
      </c>
      <c r="BD97" t="s">
        <v>72</v>
      </c>
      <c r="BG97" t="s">
        <v>34625</v>
      </c>
    </row>
    <row r="98" spans="1:59" x14ac:dyDescent="0.2">
      <c r="A98" s="1">
        <v>42618.942037037043</v>
      </c>
      <c r="B98" t="s">
        <v>1862</v>
      </c>
      <c r="C98" t="s">
        <v>33496</v>
      </c>
      <c r="D98" t="str">
        <f>VLOOKUP(Table7[[#This Row],[Full Name]],council_staff_import[],1,0)</f>
        <v>Carlina Rivera</v>
      </c>
      <c r="L98" t="s">
        <v>31406</v>
      </c>
      <c r="M98" t="s">
        <v>31405</v>
      </c>
      <c r="T98" t="s">
        <v>33495</v>
      </c>
      <c r="V98" t="s">
        <v>31404</v>
      </c>
      <c r="AB98" t="s">
        <v>21219</v>
      </c>
      <c r="AD98" t="s">
        <v>3796</v>
      </c>
      <c r="AE98" t="s">
        <v>32010</v>
      </c>
      <c r="AH98" t="s">
        <v>65</v>
      </c>
      <c r="AI98" t="s">
        <v>31371</v>
      </c>
      <c r="AL98" t="s">
        <v>67</v>
      </c>
      <c r="AM98" t="s">
        <v>284</v>
      </c>
      <c r="AY98" t="s">
        <v>33494</v>
      </c>
      <c r="AZ98" t="s">
        <v>33493</v>
      </c>
      <c r="BA98" t="s">
        <v>5108</v>
      </c>
      <c r="BB98" t="s">
        <v>284</v>
      </c>
      <c r="BD98" t="s">
        <v>72</v>
      </c>
      <c r="BG98" t="s">
        <v>33492</v>
      </c>
    </row>
    <row r="99" spans="1:59" x14ac:dyDescent="0.2">
      <c r="A99" s="1">
        <v>42618.939247685194</v>
      </c>
      <c r="B99" t="s">
        <v>1862</v>
      </c>
      <c r="C99" t="s">
        <v>31644</v>
      </c>
      <c r="D99" t="str">
        <f>VLOOKUP(Table7[[#This Row],[Full Name]],council_staff_import[],1,0)</f>
        <v>Carlos Beato</v>
      </c>
      <c r="M99" t="s">
        <v>31490</v>
      </c>
      <c r="V99" t="s">
        <v>31643</v>
      </c>
      <c r="AA99" t="s">
        <v>31488</v>
      </c>
      <c r="AB99" t="s">
        <v>31480</v>
      </c>
      <c r="AH99" t="s">
        <v>65</v>
      </c>
      <c r="AI99" t="s">
        <v>31371</v>
      </c>
      <c r="AL99" t="s">
        <v>1237</v>
      </c>
      <c r="AY99" t="s">
        <v>31642</v>
      </c>
      <c r="AZ99" t="s">
        <v>13743</v>
      </c>
      <c r="BA99" t="s">
        <v>31641</v>
      </c>
      <c r="BB99" t="s">
        <v>141</v>
      </c>
      <c r="BD99" t="s">
        <v>72</v>
      </c>
      <c r="BG99" t="s">
        <v>31640</v>
      </c>
    </row>
    <row r="100" spans="1:59" x14ac:dyDescent="0.2">
      <c r="A100" s="1">
        <v>42618.939247685194</v>
      </c>
      <c r="B100" t="s">
        <v>1862</v>
      </c>
      <c r="C100" t="s">
        <v>31649</v>
      </c>
      <c r="D100" t="str">
        <f>VLOOKUP(Table7[[#This Row],[Full Name]],council_staff_import[],1,0)</f>
        <v>Carlos Carino</v>
      </c>
      <c r="M100" t="s">
        <v>31518</v>
      </c>
      <c r="V100" t="s">
        <v>31648</v>
      </c>
      <c r="AA100" t="s">
        <v>31516</v>
      </c>
      <c r="AB100" t="s">
        <v>31480</v>
      </c>
      <c r="AH100" t="s">
        <v>65</v>
      </c>
      <c r="AI100" t="s">
        <v>31371</v>
      </c>
      <c r="AL100" t="s">
        <v>1237</v>
      </c>
      <c r="AY100" t="s">
        <v>31647</v>
      </c>
      <c r="AZ100" t="s">
        <v>13743</v>
      </c>
      <c r="BA100" t="s">
        <v>31646</v>
      </c>
      <c r="BB100" t="s">
        <v>365</v>
      </c>
      <c r="BD100" t="s">
        <v>72</v>
      </c>
      <c r="BG100" t="s">
        <v>31645</v>
      </c>
    </row>
    <row r="101" spans="1:59" x14ac:dyDescent="0.2">
      <c r="A101" s="1">
        <v>42618.939305555563</v>
      </c>
      <c r="B101" t="s">
        <v>1862</v>
      </c>
      <c r="C101" t="s">
        <v>31662</v>
      </c>
      <c r="D101" t="str">
        <f>VLOOKUP(Table7[[#This Row],[Full Name]],council_staff_import[],1,0)</f>
        <v>Carlos Soto</v>
      </c>
      <c r="L101" t="s">
        <v>31661</v>
      </c>
      <c r="M101" t="s">
        <v>31660</v>
      </c>
      <c r="V101" t="s">
        <v>31659</v>
      </c>
      <c r="AB101" t="s">
        <v>21219</v>
      </c>
      <c r="AH101" t="s">
        <v>65</v>
      </c>
      <c r="AI101" t="s">
        <v>31371</v>
      </c>
      <c r="AL101" t="s">
        <v>67</v>
      </c>
      <c r="AY101" t="s">
        <v>31658</v>
      </c>
      <c r="AZ101" t="s">
        <v>13743</v>
      </c>
      <c r="BA101" t="s">
        <v>2961</v>
      </c>
      <c r="BB101" t="s">
        <v>31394</v>
      </c>
      <c r="BD101" t="s">
        <v>72</v>
      </c>
      <c r="BG101" t="s">
        <v>31657</v>
      </c>
    </row>
    <row r="102" spans="1:59" x14ac:dyDescent="0.2">
      <c r="A102" s="1">
        <v>42618.940844907411</v>
      </c>
      <c r="B102" t="s">
        <v>1862</v>
      </c>
      <c r="C102" t="s">
        <v>32960</v>
      </c>
      <c r="D102" t="str">
        <f>VLOOKUP(Table7[[#This Row],[Full Name]],council_staff_import[],1,0)</f>
        <v>Carmen Perez</v>
      </c>
      <c r="L102" t="s">
        <v>32814</v>
      </c>
      <c r="M102" t="s">
        <v>32813</v>
      </c>
      <c r="V102" t="s">
        <v>32812</v>
      </c>
      <c r="AB102" t="s">
        <v>21219</v>
      </c>
      <c r="AH102" t="s">
        <v>65</v>
      </c>
      <c r="AI102" t="s">
        <v>31371</v>
      </c>
      <c r="AL102" t="s">
        <v>67</v>
      </c>
      <c r="AY102" t="s">
        <v>32959</v>
      </c>
      <c r="AZ102" t="s">
        <v>17082</v>
      </c>
      <c r="BA102" t="s">
        <v>2811</v>
      </c>
      <c r="BB102" t="s">
        <v>31394</v>
      </c>
      <c r="BD102" t="s">
        <v>72</v>
      </c>
      <c r="BG102" t="s">
        <v>32958</v>
      </c>
    </row>
    <row r="103" spans="1:59" x14ac:dyDescent="0.2">
      <c r="A103" s="1">
        <v>42618.941469907397</v>
      </c>
      <c r="B103" t="s">
        <v>1862</v>
      </c>
      <c r="C103" t="s">
        <v>33238</v>
      </c>
      <c r="D103" t="str">
        <f>VLOOKUP(Table7[[#This Row],[Full Name]],council_staff_import[],1,0)</f>
        <v>Carolina Gil</v>
      </c>
      <c r="L103" t="s">
        <v>32675</v>
      </c>
      <c r="M103" t="s">
        <v>32674</v>
      </c>
      <c r="N103" t="s">
        <v>63</v>
      </c>
      <c r="V103" t="s">
        <v>32673</v>
      </c>
      <c r="AH103" t="s">
        <v>65</v>
      </c>
      <c r="AI103" t="s">
        <v>31371</v>
      </c>
      <c r="AL103" t="s">
        <v>67</v>
      </c>
      <c r="AY103" t="s">
        <v>33237</v>
      </c>
      <c r="AZ103" t="s">
        <v>33236</v>
      </c>
      <c r="BA103" t="s">
        <v>33235</v>
      </c>
      <c r="BB103" t="s">
        <v>31394</v>
      </c>
      <c r="BD103" t="s">
        <v>72</v>
      </c>
      <c r="BG103" t="s">
        <v>33234</v>
      </c>
    </row>
    <row r="104" spans="1:59" x14ac:dyDescent="0.2">
      <c r="A104" s="1">
        <v>42618.938761574071</v>
      </c>
      <c r="B104" t="s">
        <v>1862</v>
      </c>
      <c r="C104" t="s">
        <v>31392</v>
      </c>
      <c r="D104" t="str">
        <f>VLOOKUP(Table7[[#This Row],[Full Name]],council_staff_import[],1,0)</f>
        <v>Carolyn Tran</v>
      </c>
      <c r="L104" t="s">
        <v>31391</v>
      </c>
      <c r="M104" t="s">
        <v>31390</v>
      </c>
      <c r="T104" t="s">
        <v>31389</v>
      </c>
      <c r="V104" t="s">
        <v>31388</v>
      </c>
      <c r="AD104" t="s">
        <v>3796</v>
      </c>
      <c r="AE104" t="s">
        <v>31387</v>
      </c>
      <c r="AH104" t="s">
        <v>65</v>
      </c>
      <c r="AI104" t="s">
        <v>31371</v>
      </c>
      <c r="AL104" t="s">
        <v>67</v>
      </c>
      <c r="AM104" t="s">
        <v>68</v>
      </c>
      <c r="AY104" t="s">
        <v>31386</v>
      </c>
      <c r="AZ104" t="s">
        <v>25399</v>
      </c>
      <c r="BA104" t="s">
        <v>12336</v>
      </c>
      <c r="BB104" t="s">
        <v>68</v>
      </c>
      <c r="BD104" t="s">
        <v>72</v>
      </c>
      <c r="BG104" t="s">
        <v>31385</v>
      </c>
    </row>
    <row r="105" spans="1:59" x14ac:dyDescent="0.2">
      <c r="A105" s="1">
        <v>42618.940393518518</v>
      </c>
      <c r="B105" t="s">
        <v>1862</v>
      </c>
      <c r="C105" t="s">
        <v>32833</v>
      </c>
      <c r="D105" t="str">
        <f>VLOOKUP(Table7[[#This Row],[Full Name]],council_staff_import[],1,0)</f>
        <v>Casie Addison</v>
      </c>
      <c r="M105" t="s">
        <v>31490</v>
      </c>
      <c r="AB105" t="s">
        <v>31480</v>
      </c>
      <c r="AH105" t="s">
        <v>65</v>
      </c>
      <c r="AI105" t="s">
        <v>31371</v>
      </c>
      <c r="AL105" t="s">
        <v>1237</v>
      </c>
      <c r="AY105" t="s">
        <v>32832</v>
      </c>
      <c r="AZ105" t="s">
        <v>32831</v>
      </c>
      <c r="BA105" t="s">
        <v>32830</v>
      </c>
      <c r="BB105" t="s">
        <v>2995</v>
      </c>
      <c r="BD105" t="s">
        <v>72</v>
      </c>
      <c r="BG105" t="s">
        <v>32829</v>
      </c>
    </row>
    <row r="106" spans="1:59" x14ac:dyDescent="0.2">
      <c r="A106" s="1">
        <v>42618.942094907397</v>
      </c>
      <c r="B106" t="s">
        <v>1862</v>
      </c>
      <c r="C106" t="s">
        <v>33565</v>
      </c>
      <c r="D106" t="str">
        <f>VLOOKUP(Table7[[#This Row],[Full Name]],council_staff_import[],1,0)</f>
        <v>Catherine Zinnel</v>
      </c>
      <c r="L106" t="s">
        <v>33459</v>
      </c>
      <c r="M106" t="s">
        <v>33458</v>
      </c>
      <c r="V106" t="s">
        <v>33457</v>
      </c>
      <c r="AB106" t="s">
        <v>21219</v>
      </c>
      <c r="AH106" t="s">
        <v>65</v>
      </c>
      <c r="AI106" t="s">
        <v>31371</v>
      </c>
      <c r="AL106" t="s">
        <v>67</v>
      </c>
      <c r="AY106" t="s">
        <v>33564</v>
      </c>
      <c r="AZ106" t="s">
        <v>23459</v>
      </c>
      <c r="BA106" t="s">
        <v>33563</v>
      </c>
      <c r="BB106" t="s">
        <v>31394</v>
      </c>
      <c r="BD106" t="s">
        <v>72</v>
      </c>
      <c r="BG106" t="s">
        <v>33562</v>
      </c>
    </row>
    <row r="107" spans="1:59" x14ac:dyDescent="0.2">
      <c r="A107" s="1">
        <v>42618.939571759263</v>
      </c>
      <c r="B107" t="s">
        <v>1862</v>
      </c>
      <c r="C107" t="s">
        <v>31690</v>
      </c>
      <c r="D107" t="str">
        <f>VLOOKUP(Table7[[#This Row],[Full Name]],council_staff_import[],1,0)</f>
        <v>Cecelia Mogilansky</v>
      </c>
      <c r="M107" t="s">
        <v>31483</v>
      </c>
      <c r="V107" t="s">
        <v>31689</v>
      </c>
      <c r="AA107" t="s">
        <v>31481</v>
      </c>
      <c r="AB107" t="s">
        <v>31480</v>
      </c>
      <c r="AH107" t="s">
        <v>65</v>
      </c>
      <c r="AI107" t="s">
        <v>31371</v>
      </c>
      <c r="AL107" t="s">
        <v>1237</v>
      </c>
      <c r="AY107" t="s">
        <v>31688</v>
      </c>
      <c r="AZ107" t="s">
        <v>31687</v>
      </c>
      <c r="BA107" t="s">
        <v>31686</v>
      </c>
      <c r="BB107" t="s">
        <v>365</v>
      </c>
      <c r="BD107" t="s">
        <v>72</v>
      </c>
      <c r="BG107" t="s">
        <v>31685</v>
      </c>
    </row>
    <row r="108" spans="1:59" x14ac:dyDescent="0.2">
      <c r="A108" s="1">
        <v>42618.942476851851</v>
      </c>
      <c r="B108" t="s">
        <v>1862</v>
      </c>
      <c r="C108" t="s">
        <v>33755</v>
      </c>
      <c r="D108" t="str">
        <f>VLOOKUP(Table7[[#This Row],[Full Name]],council_staff_import[],1,0)</f>
        <v>Cecile Scott</v>
      </c>
      <c r="L108" t="s">
        <v>32207</v>
      </c>
      <c r="M108" t="s">
        <v>32206</v>
      </c>
      <c r="V108" t="s">
        <v>32205</v>
      </c>
      <c r="AB108" t="s">
        <v>21219</v>
      </c>
      <c r="AH108" t="s">
        <v>65</v>
      </c>
      <c r="AI108" t="s">
        <v>31371</v>
      </c>
      <c r="AL108" t="s">
        <v>67</v>
      </c>
      <c r="AY108" t="s">
        <v>33754</v>
      </c>
      <c r="AZ108" t="s">
        <v>33753</v>
      </c>
      <c r="BA108" t="s">
        <v>11172</v>
      </c>
      <c r="BB108" t="s">
        <v>31394</v>
      </c>
      <c r="BD108" t="s">
        <v>72</v>
      </c>
      <c r="BG108" t="s">
        <v>33752</v>
      </c>
    </row>
    <row r="109" spans="1:59" x14ac:dyDescent="0.2">
      <c r="A109" s="1">
        <v>42618.943310185183</v>
      </c>
      <c r="B109" t="s">
        <v>1862</v>
      </c>
      <c r="C109" t="s">
        <v>34134</v>
      </c>
      <c r="D109" t="str">
        <f>VLOOKUP(Table7[[#This Row],[Full Name]],council_staff_import[],1,0)</f>
        <v>Celestina Leon</v>
      </c>
      <c r="L109" t="s">
        <v>31661</v>
      </c>
      <c r="M109" t="s">
        <v>31660</v>
      </c>
      <c r="V109" t="s">
        <v>31659</v>
      </c>
      <c r="AB109" t="s">
        <v>21219</v>
      </c>
      <c r="AH109" t="s">
        <v>65</v>
      </c>
      <c r="AI109" t="s">
        <v>31371</v>
      </c>
      <c r="AL109" t="s">
        <v>67</v>
      </c>
      <c r="AY109" t="s">
        <v>34133</v>
      </c>
      <c r="AZ109" t="s">
        <v>34132</v>
      </c>
      <c r="BA109" t="s">
        <v>28448</v>
      </c>
      <c r="BB109" t="s">
        <v>31394</v>
      </c>
      <c r="BD109" t="s">
        <v>72</v>
      </c>
      <c r="BG109" t="s">
        <v>34131</v>
      </c>
    </row>
    <row r="110" spans="1:59" x14ac:dyDescent="0.2">
      <c r="A110" s="1">
        <v>42809.794212962966</v>
      </c>
      <c r="B110" t="s">
        <v>59</v>
      </c>
      <c r="C110" t="s">
        <v>34553</v>
      </c>
      <c r="D110" t="str">
        <f>VLOOKUP(Table7[[#This Row],[Full Name]],council_staff_import[],1,0)</f>
        <v>Chai Lin Chen</v>
      </c>
      <c r="L110" t="s">
        <v>33159</v>
      </c>
      <c r="M110" t="s">
        <v>33158</v>
      </c>
      <c r="V110" t="s">
        <v>33156</v>
      </c>
      <c r="AH110" t="s">
        <v>65</v>
      </c>
      <c r="AI110" t="s">
        <v>31371</v>
      </c>
      <c r="AL110" t="s">
        <v>67</v>
      </c>
      <c r="AY110" t="s">
        <v>34552</v>
      </c>
      <c r="AZ110" t="s">
        <v>34551</v>
      </c>
      <c r="BA110" t="s">
        <v>19540</v>
      </c>
      <c r="BB110" t="s">
        <v>31394</v>
      </c>
      <c r="BD110" t="s">
        <v>72</v>
      </c>
      <c r="BG110" t="s">
        <v>34550</v>
      </c>
    </row>
    <row r="111" spans="1:59" x14ac:dyDescent="0.2">
      <c r="A111" s="1">
        <v>42618.939571759263</v>
      </c>
      <c r="B111" t="s">
        <v>1862</v>
      </c>
      <c r="C111" t="s">
        <v>31696</v>
      </c>
      <c r="D111" t="str">
        <f>VLOOKUP(Table7[[#This Row],[Full Name]],council_staff_import[],1,0)</f>
        <v>Chandra Morgan</v>
      </c>
      <c r="M111" t="s">
        <v>31483</v>
      </c>
      <c r="V111" t="s">
        <v>31695</v>
      </c>
      <c r="AA111" t="s">
        <v>31481</v>
      </c>
      <c r="AB111" t="s">
        <v>31480</v>
      </c>
      <c r="AH111" t="s">
        <v>65</v>
      </c>
      <c r="AI111" t="s">
        <v>31371</v>
      </c>
      <c r="AL111" t="s">
        <v>1237</v>
      </c>
      <c r="AY111" t="s">
        <v>31694</v>
      </c>
      <c r="AZ111" t="s">
        <v>31693</v>
      </c>
      <c r="BA111" t="s">
        <v>11583</v>
      </c>
      <c r="BB111" t="s">
        <v>31692</v>
      </c>
      <c r="BD111" t="s">
        <v>72</v>
      </c>
      <c r="BG111" t="s">
        <v>31691</v>
      </c>
    </row>
    <row r="112" spans="1:59" x14ac:dyDescent="0.2">
      <c r="A112" s="1">
        <v>42618.939571759263</v>
      </c>
      <c r="B112" t="s">
        <v>1862</v>
      </c>
      <c r="C112" t="s">
        <v>31702</v>
      </c>
      <c r="D112" t="str">
        <f>VLOOKUP(Table7[[#This Row],[Full Name]],council_staff_import[],1,0)</f>
        <v>Chantal Reubel</v>
      </c>
      <c r="M112" t="s">
        <v>31518</v>
      </c>
      <c r="V112" t="s">
        <v>31701</v>
      </c>
      <c r="AA112" t="s">
        <v>31516</v>
      </c>
      <c r="AB112" t="s">
        <v>31480</v>
      </c>
      <c r="AH112" t="s">
        <v>65</v>
      </c>
      <c r="AI112" t="s">
        <v>31371</v>
      </c>
      <c r="AL112" t="s">
        <v>1237</v>
      </c>
      <c r="AY112" t="s">
        <v>31700</v>
      </c>
      <c r="AZ112" t="s">
        <v>31699</v>
      </c>
      <c r="BA112" t="s">
        <v>31698</v>
      </c>
      <c r="BB112" t="s">
        <v>365</v>
      </c>
      <c r="BD112" t="s">
        <v>72</v>
      </c>
      <c r="BG112" t="s">
        <v>31697</v>
      </c>
    </row>
    <row r="113" spans="1:59" x14ac:dyDescent="0.2">
      <c r="A113" s="1">
        <v>42618.939583333333</v>
      </c>
      <c r="B113" t="s">
        <v>1862</v>
      </c>
      <c r="C113" t="s">
        <v>31707</v>
      </c>
      <c r="D113" t="str">
        <f>VLOOKUP(Table7[[#This Row],[Full Name]],council_staff_import[],1,0)</f>
        <v>Charles Davis</v>
      </c>
      <c r="M113" t="s">
        <v>31526</v>
      </c>
      <c r="V113" t="s">
        <v>31706</v>
      </c>
      <c r="AA113" t="s">
        <v>31502</v>
      </c>
      <c r="AB113" t="s">
        <v>31480</v>
      </c>
      <c r="AH113" t="s">
        <v>65</v>
      </c>
      <c r="AI113" t="s">
        <v>31371</v>
      </c>
      <c r="AL113" t="s">
        <v>1237</v>
      </c>
      <c r="AY113" t="s">
        <v>31705</v>
      </c>
      <c r="AZ113" t="s">
        <v>22159</v>
      </c>
      <c r="BA113" t="s">
        <v>1822</v>
      </c>
      <c r="BB113" t="s">
        <v>31704</v>
      </c>
      <c r="BD113" t="s">
        <v>72</v>
      </c>
      <c r="BG113" t="s">
        <v>31703</v>
      </c>
    </row>
    <row r="114" spans="1:59" x14ac:dyDescent="0.2">
      <c r="A114" s="1">
        <v>42618.939583333333</v>
      </c>
      <c r="B114" t="s">
        <v>1862</v>
      </c>
      <c r="C114" t="s">
        <v>31714</v>
      </c>
      <c r="D114" t="str">
        <f>VLOOKUP(Table7[[#This Row],[Full Name]],council_staff_import[],1,0)</f>
        <v>Chelsea Kelley</v>
      </c>
      <c r="M114" t="s">
        <v>31713</v>
      </c>
      <c r="V114" t="s">
        <v>31712</v>
      </c>
      <c r="AA114" t="s">
        <v>31481</v>
      </c>
      <c r="AB114" t="s">
        <v>31480</v>
      </c>
      <c r="AH114" t="s">
        <v>65</v>
      </c>
      <c r="AI114" t="s">
        <v>31371</v>
      </c>
      <c r="AL114" t="s">
        <v>1237</v>
      </c>
      <c r="AY114" t="s">
        <v>31711</v>
      </c>
      <c r="AZ114" t="s">
        <v>31710</v>
      </c>
      <c r="BA114" t="s">
        <v>31709</v>
      </c>
      <c r="BB114" t="s">
        <v>2995</v>
      </c>
      <c r="BD114" t="s">
        <v>72</v>
      </c>
      <c r="BG114" t="s">
        <v>31708</v>
      </c>
    </row>
    <row r="115" spans="1:59" x14ac:dyDescent="0.2">
      <c r="A115" s="1">
        <v>42809.794351851851</v>
      </c>
      <c r="B115" t="s">
        <v>59</v>
      </c>
      <c r="C115" t="s">
        <v>34673</v>
      </c>
      <c r="D115" t="str">
        <f>VLOOKUP(Table7[[#This Row],[Full Name]],council_staff_import[],1,0)</f>
        <v>Cherie Gayle</v>
      </c>
      <c r="L115" t="s">
        <v>33056</v>
      </c>
      <c r="M115" t="s">
        <v>33055</v>
      </c>
      <c r="V115" t="s">
        <v>33054</v>
      </c>
      <c r="AH115" t="s">
        <v>65</v>
      </c>
      <c r="AI115" t="s">
        <v>31371</v>
      </c>
      <c r="AL115" t="s">
        <v>67</v>
      </c>
      <c r="AY115" t="s">
        <v>34672</v>
      </c>
      <c r="AZ115" t="s">
        <v>34671</v>
      </c>
      <c r="BA115" t="s">
        <v>34670</v>
      </c>
      <c r="BB115" t="s">
        <v>31394</v>
      </c>
      <c r="BD115" t="s">
        <v>72</v>
      </c>
      <c r="BG115" t="s">
        <v>34669</v>
      </c>
    </row>
    <row r="116" spans="1:59" x14ac:dyDescent="0.2">
      <c r="A116" s="1">
        <v>42809.794317129628</v>
      </c>
      <c r="B116" t="s">
        <v>59</v>
      </c>
      <c r="C116" t="s">
        <v>34631</v>
      </c>
      <c r="D116" t="str">
        <f>VLOOKUP(Table7[[#This Row],[Full Name]],council_staff_import[],1,0)</f>
        <v>Cherisse Miller</v>
      </c>
      <c r="L116" t="s">
        <v>34044</v>
      </c>
      <c r="M116" t="s">
        <v>34043</v>
      </c>
      <c r="V116" t="s">
        <v>34042</v>
      </c>
      <c r="AH116" t="s">
        <v>65</v>
      </c>
      <c r="AI116" t="s">
        <v>31371</v>
      </c>
      <c r="AL116" t="s">
        <v>67</v>
      </c>
      <c r="AY116" t="s">
        <v>34630</v>
      </c>
      <c r="AZ116" t="s">
        <v>34629</v>
      </c>
      <c r="BA116" t="s">
        <v>2922</v>
      </c>
      <c r="BB116" t="s">
        <v>31394</v>
      </c>
      <c r="BD116" t="s">
        <v>72</v>
      </c>
      <c r="BG116" t="s">
        <v>34628</v>
      </c>
    </row>
    <row r="117" spans="1:59" x14ac:dyDescent="0.2">
      <c r="A117" s="1">
        <v>42618.939583333333</v>
      </c>
      <c r="B117" t="s">
        <v>1862</v>
      </c>
      <c r="C117" t="s">
        <v>31719</v>
      </c>
      <c r="D117" t="str">
        <f>VLOOKUP(Table7[[#This Row],[Full Name]],council_staff_import[],1,0)</f>
        <v>Cheryl King-Lawson</v>
      </c>
      <c r="M117" t="s">
        <v>31483</v>
      </c>
      <c r="V117" t="s">
        <v>31718</v>
      </c>
      <c r="AA117" t="s">
        <v>31481</v>
      </c>
      <c r="AB117" t="s">
        <v>31480</v>
      </c>
      <c r="AH117" t="s">
        <v>65</v>
      </c>
      <c r="AI117" t="s">
        <v>31371</v>
      </c>
      <c r="AL117" t="s">
        <v>1237</v>
      </c>
      <c r="AY117" t="s">
        <v>31717</v>
      </c>
      <c r="AZ117" t="s">
        <v>25377</v>
      </c>
      <c r="BA117" t="s">
        <v>31716</v>
      </c>
      <c r="BB117" t="s">
        <v>365</v>
      </c>
      <c r="BD117" t="s">
        <v>72</v>
      </c>
      <c r="BG117" t="s">
        <v>31715</v>
      </c>
    </row>
    <row r="118" spans="1:59" x14ac:dyDescent="0.2">
      <c r="A118" s="1">
        <v>42618.939583333333</v>
      </c>
      <c r="B118" t="s">
        <v>1862</v>
      </c>
      <c r="C118" t="s">
        <v>31724</v>
      </c>
      <c r="D118" t="str">
        <f>VLOOKUP(Table7[[#This Row],[Full Name]],council_staff_import[],1,0)</f>
        <v>Chesnel Noel</v>
      </c>
      <c r="M118" t="s">
        <v>31483</v>
      </c>
      <c r="V118" t="s">
        <v>31723</v>
      </c>
      <c r="AA118" t="s">
        <v>31481</v>
      </c>
      <c r="AB118" t="s">
        <v>31480</v>
      </c>
      <c r="AH118" t="s">
        <v>65</v>
      </c>
      <c r="AI118" t="s">
        <v>31371</v>
      </c>
      <c r="AL118" t="s">
        <v>1237</v>
      </c>
      <c r="AY118" t="s">
        <v>31722</v>
      </c>
      <c r="AZ118" t="s">
        <v>31721</v>
      </c>
      <c r="BA118" t="s">
        <v>6550</v>
      </c>
      <c r="BB118" t="s">
        <v>365</v>
      </c>
      <c r="BD118" t="s">
        <v>72</v>
      </c>
      <c r="BG118" t="s">
        <v>31720</v>
      </c>
    </row>
    <row r="119" spans="1:59" x14ac:dyDescent="0.2">
      <c r="A119" s="1">
        <v>42618.940868055557</v>
      </c>
      <c r="B119" t="s">
        <v>1862</v>
      </c>
      <c r="C119" t="s">
        <v>32965</v>
      </c>
      <c r="D119" t="str">
        <f>VLOOKUP(Table7[[#This Row],[Full Name]],council_staff_import[],1,0)</f>
        <v>Cheyenne Aguayo</v>
      </c>
      <c r="L119" t="s">
        <v>32916</v>
      </c>
      <c r="M119" t="s">
        <v>32915</v>
      </c>
      <c r="T119" t="s">
        <v>32964</v>
      </c>
      <c r="V119" t="s">
        <v>32914</v>
      </c>
      <c r="AB119" t="s">
        <v>21219</v>
      </c>
      <c r="AH119" t="s">
        <v>65</v>
      </c>
      <c r="AI119" t="s">
        <v>31371</v>
      </c>
      <c r="AL119" t="s">
        <v>67</v>
      </c>
      <c r="AM119" t="s">
        <v>145</v>
      </c>
      <c r="AY119" t="s">
        <v>32963</v>
      </c>
      <c r="AZ119" t="s">
        <v>29837</v>
      </c>
      <c r="BA119" t="s">
        <v>32962</v>
      </c>
      <c r="BB119" t="s">
        <v>145</v>
      </c>
      <c r="BD119" t="s">
        <v>72</v>
      </c>
      <c r="BG119" t="s">
        <v>32961</v>
      </c>
    </row>
    <row r="120" spans="1:59" x14ac:dyDescent="0.2">
      <c r="A120" s="1">
        <v>42618.939583333333</v>
      </c>
      <c r="B120" t="s">
        <v>1862</v>
      </c>
      <c r="C120" t="s">
        <v>31730</v>
      </c>
      <c r="D120" t="str">
        <f>VLOOKUP(Table7[[#This Row],[Full Name]],council_staff_import[],1,0)</f>
        <v>Chima Obichere</v>
      </c>
      <c r="M120" t="s">
        <v>31504</v>
      </c>
      <c r="V120" t="s">
        <v>31729</v>
      </c>
      <c r="AA120" t="s">
        <v>31502</v>
      </c>
      <c r="AB120" t="s">
        <v>31480</v>
      </c>
      <c r="AH120" t="s">
        <v>65</v>
      </c>
      <c r="AI120" t="s">
        <v>31371</v>
      </c>
      <c r="AL120" t="s">
        <v>1237</v>
      </c>
      <c r="AY120" t="s">
        <v>31728</v>
      </c>
      <c r="AZ120" t="s">
        <v>31571</v>
      </c>
      <c r="BA120" t="s">
        <v>31727</v>
      </c>
      <c r="BB120" t="s">
        <v>31726</v>
      </c>
      <c r="BD120" t="s">
        <v>72</v>
      </c>
      <c r="BG120" t="s">
        <v>31725</v>
      </c>
    </row>
    <row r="121" spans="1:59" x14ac:dyDescent="0.2">
      <c r="A121" s="1">
        <v>42618.939583333333</v>
      </c>
      <c r="B121" t="s">
        <v>1862</v>
      </c>
      <c r="C121" t="s">
        <v>31735</v>
      </c>
      <c r="D121" t="str">
        <f>VLOOKUP(Table7[[#This Row],[Full Name]],council_staff_import[],1,0)</f>
        <v>Chloe Rivera</v>
      </c>
      <c r="M121" t="s">
        <v>31538</v>
      </c>
      <c r="V121" t="s">
        <v>31734</v>
      </c>
      <c r="AA121" t="s">
        <v>31488</v>
      </c>
      <c r="AB121" t="s">
        <v>31480</v>
      </c>
      <c r="AH121" t="s">
        <v>65</v>
      </c>
      <c r="AI121" t="s">
        <v>31371</v>
      </c>
      <c r="AL121" t="s">
        <v>1237</v>
      </c>
      <c r="AY121" t="s">
        <v>31733</v>
      </c>
      <c r="AZ121" t="s">
        <v>31732</v>
      </c>
      <c r="BA121" t="s">
        <v>5108</v>
      </c>
      <c r="BB121" t="s">
        <v>2995</v>
      </c>
      <c r="BD121" t="s">
        <v>72</v>
      </c>
      <c r="BG121" t="s">
        <v>31731</v>
      </c>
    </row>
    <row r="122" spans="1:59" x14ac:dyDescent="0.2">
      <c r="A122" s="1">
        <v>42809.79446759259</v>
      </c>
      <c r="B122" t="s">
        <v>59</v>
      </c>
      <c r="C122" t="s">
        <v>34767</v>
      </c>
      <c r="D122" t="str">
        <f>VLOOKUP(Table7[[#This Row],[Full Name]],council_staff_import[],1,0)</f>
        <v>Christine Coniglio</v>
      </c>
      <c r="L122" t="s">
        <v>33173</v>
      </c>
      <c r="M122" t="s">
        <v>33172</v>
      </c>
      <c r="V122" t="s">
        <v>33170</v>
      </c>
      <c r="AH122" t="s">
        <v>65</v>
      </c>
      <c r="AI122" t="s">
        <v>31371</v>
      </c>
      <c r="AL122" t="s">
        <v>67</v>
      </c>
      <c r="AY122" t="s">
        <v>34766</v>
      </c>
      <c r="AZ122" t="s">
        <v>17419</v>
      </c>
      <c r="BA122" t="s">
        <v>34765</v>
      </c>
      <c r="BB122" t="s">
        <v>31394</v>
      </c>
      <c r="BD122" t="s">
        <v>72</v>
      </c>
      <c r="BG122" t="s">
        <v>34764</v>
      </c>
    </row>
    <row r="123" spans="1:59" x14ac:dyDescent="0.2">
      <c r="A123" s="1">
        <v>42618.941874999997</v>
      </c>
      <c r="B123" t="s">
        <v>1862</v>
      </c>
      <c r="C123" t="s">
        <v>33436</v>
      </c>
      <c r="D123" t="str">
        <f>VLOOKUP(Table7[[#This Row],[Full Name]],council_staff_import[],1,0)</f>
        <v>Christine Johnson</v>
      </c>
      <c r="J123" t="s">
        <v>32341</v>
      </c>
      <c r="L123" t="s">
        <v>32542</v>
      </c>
      <c r="M123" t="s">
        <v>32541</v>
      </c>
      <c r="T123" t="s">
        <v>33435</v>
      </c>
      <c r="V123" t="s">
        <v>32540</v>
      </c>
      <c r="AB123" t="s">
        <v>21219</v>
      </c>
      <c r="AH123" t="s">
        <v>65</v>
      </c>
      <c r="AI123" t="s">
        <v>31371</v>
      </c>
      <c r="AL123" t="s">
        <v>67</v>
      </c>
      <c r="AM123" t="s">
        <v>68</v>
      </c>
      <c r="AY123" t="s">
        <v>33434</v>
      </c>
      <c r="AZ123" t="s">
        <v>17419</v>
      </c>
      <c r="BA123" t="s">
        <v>855</v>
      </c>
      <c r="BB123" t="s">
        <v>68</v>
      </c>
      <c r="BD123" t="s">
        <v>72</v>
      </c>
      <c r="BG123" t="s">
        <v>33433</v>
      </c>
    </row>
    <row r="124" spans="1:59" x14ac:dyDescent="0.2">
      <c r="A124" s="1">
        <v>42618.939583333333</v>
      </c>
      <c r="B124" t="s">
        <v>1862</v>
      </c>
      <c r="C124" t="s">
        <v>31740</v>
      </c>
      <c r="D124" t="str">
        <f>VLOOKUP(Table7[[#This Row],[Full Name]],council_staff_import[],1,0)</f>
        <v>Christine McLaughlin</v>
      </c>
      <c r="M124" t="s">
        <v>31518</v>
      </c>
      <c r="V124" t="s">
        <v>31739</v>
      </c>
      <c r="AA124" t="s">
        <v>31516</v>
      </c>
      <c r="AB124" t="s">
        <v>31480</v>
      </c>
      <c r="AH124" t="s">
        <v>65</v>
      </c>
      <c r="AI124" t="s">
        <v>31371</v>
      </c>
      <c r="AL124" t="s">
        <v>1237</v>
      </c>
      <c r="AY124" t="s">
        <v>31738</v>
      </c>
      <c r="AZ124" t="s">
        <v>17419</v>
      </c>
      <c r="BA124" t="s">
        <v>31737</v>
      </c>
      <c r="BB124" t="s">
        <v>5183</v>
      </c>
      <c r="BD124" t="s">
        <v>72</v>
      </c>
      <c r="BG124" t="s">
        <v>31736</v>
      </c>
    </row>
    <row r="125" spans="1:59" x14ac:dyDescent="0.2">
      <c r="A125" s="1">
        <v>42618.939583333333</v>
      </c>
      <c r="B125" t="s">
        <v>1862</v>
      </c>
      <c r="C125" t="s">
        <v>31747</v>
      </c>
      <c r="D125" t="str">
        <f>VLOOKUP(Table7[[#This Row],[Full Name]],council_staff_import[],1,0)</f>
        <v>Christopher Lall</v>
      </c>
      <c r="M125" t="s">
        <v>31746</v>
      </c>
      <c r="V125" t="s">
        <v>31745</v>
      </c>
      <c r="AA125" t="s">
        <v>31744</v>
      </c>
      <c r="AB125" t="s">
        <v>31480</v>
      </c>
      <c r="AH125" t="s">
        <v>65</v>
      </c>
      <c r="AI125" t="s">
        <v>31371</v>
      </c>
      <c r="AL125" t="s">
        <v>1237</v>
      </c>
      <c r="AY125" t="s">
        <v>31743</v>
      </c>
      <c r="AZ125" t="s">
        <v>13616</v>
      </c>
      <c r="BA125" t="s">
        <v>31742</v>
      </c>
      <c r="BB125" t="s">
        <v>5183</v>
      </c>
      <c r="BD125" t="s">
        <v>72</v>
      </c>
      <c r="BG125" t="s">
        <v>31741</v>
      </c>
    </row>
    <row r="126" spans="1:59" x14ac:dyDescent="0.2">
      <c r="A126" s="1">
        <v>42618.942187499997</v>
      </c>
      <c r="B126" t="s">
        <v>1862</v>
      </c>
      <c r="C126" t="s">
        <v>33615</v>
      </c>
      <c r="D126" t="str">
        <f>VLOOKUP(Table7[[#This Row],[Full Name]],council_staff_import[],1,0)</f>
        <v>Ciara Donley</v>
      </c>
      <c r="J126" t="s">
        <v>32341</v>
      </c>
      <c r="L126" t="s">
        <v>32807</v>
      </c>
      <c r="M126" t="s">
        <v>32806</v>
      </c>
      <c r="T126" t="s">
        <v>33614</v>
      </c>
      <c r="V126" t="s">
        <v>32805</v>
      </c>
      <c r="AB126" t="s">
        <v>21219</v>
      </c>
      <c r="AH126" t="s">
        <v>65</v>
      </c>
      <c r="AI126" t="s">
        <v>31371</v>
      </c>
      <c r="AL126" t="s">
        <v>67</v>
      </c>
      <c r="AM126" t="s">
        <v>145</v>
      </c>
      <c r="AY126" t="s">
        <v>33613</v>
      </c>
      <c r="AZ126" t="s">
        <v>33612</v>
      </c>
      <c r="BA126" t="s">
        <v>33611</v>
      </c>
      <c r="BB126" t="s">
        <v>145</v>
      </c>
      <c r="BD126" t="s">
        <v>72</v>
      </c>
      <c r="BG126" t="s">
        <v>33610</v>
      </c>
    </row>
    <row r="127" spans="1:59" x14ac:dyDescent="0.2">
      <c r="A127" s="1">
        <v>42809.793993055559</v>
      </c>
      <c r="B127" t="s">
        <v>59</v>
      </c>
      <c r="C127" t="s">
        <v>34378</v>
      </c>
      <c r="D127" t="str">
        <f>VLOOKUP(Table7[[#This Row],[Full Name]],council_staff_import[],1,0)</f>
        <v>Claire McLeveighn</v>
      </c>
      <c r="L127" t="s">
        <v>32814</v>
      </c>
      <c r="M127" t="s">
        <v>32813</v>
      </c>
      <c r="T127" t="s">
        <v>34377</v>
      </c>
      <c r="V127" t="s">
        <v>32812</v>
      </c>
      <c r="AH127" t="s">
        <v>65</v>
      </c>
      <c r="AI127" t="s">
        <v>31371</v>
      </c>
      <c r="AL127" t="s">
        <v>67</v>
      </c>
      <c r="AM127" t="s">
        <v>284</v>
      </c>
      <c r="AY127" t="s">
        <v>34376</v>
      </c>
      <c r="AZ127" t="s">
        <v>34375</v>
      </c>
      <c r="BA127" t="s">
        <v>34374</v>
      </c>
      <c r="BB127" t="s">
        <v>284</v>
      </c>
      <c r="BD127" t="s">
        <v>72</v>
      </c>
      <c r="BG127" t="s">
        <v>34373</v>
      </c>
    </row>
    <row r="128" spans="1:59" x14ac:dyDescent="0.2">
      <c r="A128" s="1">
        <v>42618.941550925927</v>
      </c>
      <c r="B128" t="s">
        <v>1862</v>
      </c>
      <c r="C128" t="s">
        <v>33266</v>
      </c>
      <c r="D128" t="str">
        <f>VLOOKUP(Table7[[#This Row],[Full Name]],council_staff_import[],1,0)</f>
        <v>Comy Lewis</v>
      </c>
      <c r="L128" t="s">
        <v>33165</v>
      </c>
      <c r="M128" t="s">
        <v>33164</v>
      </c>
      <c r="V128" t="s">
        <v>33163</v>
      </c>
      <c r="AB128" t="s">
        <v>21219</v>
      </c>
      <c r="AH128" t="s">
        <v>65</v>
      </c>
      <c r="AI128" t="s">
        <v>31371</v>
      </c>
      <c r="AL128" t="s">
        <v>67</v>
      </c>
      <c r="AY128" t="s">
        <v>33265</v>
      </c>
      <c r="AZ128" t="s">
        <v>33264</v>
      </c>
      <c r="BA128" t="s">
        <v>2191</v>
      </c>
      <c r="BB128" t="s">
        <v>31394</v>
      </c>
      <c r="BD128" t="s">
        <v>72</v>
      </c>
      <c r="BG128" t="s">
        <v>33263</v>
      </c>
    </row>
    <row r="129" spans="1:59" x14ac:dyDescent="0.2">
      <c r="A129" s="1">
        <v>42809.794120370367</v>
      </c>
      <c r="B129" t="s">
        <v>59</v>
      </c>
      <c r="C129" t="s">
        <v>34470</v>
      </c>
      <c r="D129" t="str">
        <f>VLOOKUP(Table7[[#This Row],[Full Name]],council_staff_import[],1,0)</f>
        <v>Cory Epstein</v>
      </c>
      <c r="L129" t="s">
        <v>32405</v>
      </c>
      <c r="M129" t="s">
        <v>32404</v>
      </c>
      <c r="V129" t="s">
        <v>32402</v>
      </c>
      <c r="AH129" t="s">
        <v>65</v>
      </c>
      <c r="AI129" t="s">
        <v>31371</v>
      </c>
      <c r="AL129" t="s">
        <v>67</v>
      </c>
      <c r="AY129" t="s">
        <v>34469</v>
      </c>
      <c r="AZ129" t="s">
        <v>24433</v>
      </c>
      <c r="BA129" t="s">
        <v>12620</v>
      </c>
      <c r="BB129" t="s">
        <v>31394</v>
      </c>
      <c r="BD129" t="s">
        <v>72</v>
      </c>
      <c r="BG129" t="s">
        <v>34468</v>
      </c>
    </row>
    <row r="130" spans="1:59" x14ac:dyDescent="0.2">
      <c r="A130" s="1">
        <v>42618.939583333333</v>
      </c>
      <c r="B130" t="s">
        <v>1862</v>
      </c>
      <c r="C130" t="s">
        <v>31758</v>
      </c>
      <c r="D130" t="str">
        <f>VLOOKUP(Table7[[#This Row],[Full Name]],council_staff_import[],1,0)</f>
        <v>Crilhien Francisco</v>
      </c>
      <c r="M130" t="s">
        <v>31504</v>
      </c>
      <c r="V130" t="s">
        <v>31757</v>
      </c>
      <c r="AA130" t="s">
        <v>31502</v>
      </c>
      <c r="AB130" t="s">
        <v>31480</v>
      </c>
      <c r="AH130" t="s">
        <v>65</v>
      </c>
      <c r="AI130" t="s">
        <v>31371</v>
      </c>
      <c r="AL130" t="s">
        <v>1237</v>
      </c>
      <c r="AY130" t="s">
        <v>31756</v>
      </c>
      <c r="AZ130" t="s">
        <v>31755</v>
      </c>
      <c r="BA130" t="s">
        <v>14342</v>
      </c>
      <c r="BB130" t="s">
        <v>31726</v>
      </c>
      <c r="BD130" t="s">
        <v>72</v>
      </c>
      <c r="BG130" t="s">
        <v>31754</v>
      </c>
    </row>
    <row r="131" spans="1:59" x14ac:dyDescent="0.2">
      <c r="A131" s="1">
        <v>42618.93959490741</v>
      </c>
      <c r="B131" t="s">
        <v>1862</v>
      </c>
      <c r="C131" t="s">
        <v>31771</v>
      </c>
      <c r="D131" t="str">
        <f>VLOOKUP(Table7[[#This Row],[Full Name]],council_staff_import[],1,0)</f>
        <v>Crystal Pond</v>
      </c>
      <c r="M131" t="s">
        <v>31538</v>
      </c>
      <c r="V131" t="s">
        <v>31770</v>
      </c>
      <c r="AA131" t="s">
        <v>31488</v>
      </c>
      <c r="AB131" t="s">
        <v>31480</v>
      </c>
      <c r="AH131" t="s">
        <v>65</v>
      </c>
      <c r="AI131" t="s">
        <v>31371</v>
      </c>
      <c r="AL131" t="s">
        <v>1237</v>
      </c>
      <c r="AY131" t="s">
        <v>31769</v>
      </c>
      <c r="AZ131" t="s">
        <v>28200</v>
      </c>
      <c r="BA131" t="s">
        <v>31768</v>
      </c>
      <c r="BB131" t="s">
        <v>31767</v>
      </c>
      <c r="BD131" t="s">
        <v>72</v>
      </c>
      <c r="BG131" t="s">
        <v>31766</v>
      </c>
    </row>
    <row r="132" spans="1:59" x14ac:dyDescent="0.2">
      <c r="A132" s="1">
        <v>42618.940868055557</v>
      </c>
      <c r="B132" t="s">
        <v>1862</v>
      </c>
      <c r="C132" t="s">
        <v>32970</v>
      </c>
      <c r="D132" t="str">
        <f>VLOOKUP(Table7[[#This Row],[Full Name]],council_staff_import[],1,0)</f>
        <v>Dain Hope</v>
      </c>
      <c r="M132" t="s">
        <v>31512</v>
      </c>
      <c r="AB132" t="s">
        <v>31510</v>
      </c>
      <c r="AH132" t="s">
        <v>65</v>
      </c>
      <c r="AI132" t="s">
        <v>31371</v>
      </c>
      <c r="AL132" t="s">
        <v>1237</v>
      </c>
      <c r="AY132" t="s">
        <v>32969</v>
      </c>
      <c r="AZ132" t="s">
        <v>32968</v>
      </c>
      <c r="BA132" t="s">
        <v>32967</v>
      </c>
      <c r="BB132" t="s">
        <v>31507</v>
      </c>
      <c r="BD132" t="s">
        <v>72</v>
      </c>
      <c r="BG132" t="s">
        <v>32966</v>
      </c>
    </row>
    <row r="133" spans="1:59" x14ac:dyDescent="0.2">
      <c r="A133" s="1">
        <v>42809.794027777767</v>
      </c>
      <c r="B133" t="s">
        <v>59</v>
      </c>
      <c r="C133" t="s">
        <v>34390</v>
      </c>
      <c r="D133" t="str">
        <f>VLOOKUP(Table7[[#This Row],[Full Name]],council_staff_import[],1,0)</f>
        <v>Damon Lipscomb</v>
      </c>
      <c r="L133" t="s">
        <v>31680</v>
      </c>
      <c r="M133" t="s">
        <v>31679</v>
      </c>
      <c r="T133" t="s">
        <v>34389</v>
      </c>
      <c r="V133" t="s">
        <v>31678</v>
      </c>
      <c r="AH133" t="s">
        <v>65</v>
      </c>
      <c r="AI133" t="s">
        <v>31371</v>
      </c>
      <c r="AL133" t="s">
        <v>67</v>
      </c>
      <c r="AM133" t="s">
        <v>284</v>
      </c>
      <c r="AY133" t="s">
        <v>34388</v>
      </c>
      <c r="AZ133" t="s">
        <v>34387</v>
      </c>
      <c r="BA133" t="s">
        <v>14394</v>
      </c>
      <c r="BB133" t="s">
        <v>284</v>
      </c>
      <c r="BD133" t="s">
        <v>72</v>
      </c>
      <c r="BG133" t="s">
        <v>34386</v>
      </c>
    </row>
    <row r="134" spans="1:59" x14ac:dyDescent="0.2">
      <c r="A134" s="1">
        <v>42618.943090277768</v>
      </c>
      <c r="B134" t="s">
        <v>1862</v>
      </c>
      <c r="C134" t="s">
        <v>34052</v>
      </c>
      <c r="D134" t="str">
        <f>VLOOKUP(Table7[[#This Row],[Full Name]],council_staff_import[],1,0)</f>
        <v>Dan Lin</v>
      </c>
      <c r="L134" t="s">
        <v>33159</v>
      </c>
      <c r="M134" t="s">
        <v>33158</v>
      </c>
      <c r="V134" t="s">
        <v>33156</v>
      </c>
      <c r="AB134" t="s">
        <v>21219</v>
      </c>
      <c r="AH134" t="s">
        <v>65</v>
      </c>
      <c r="AI134" t="s">
        <v>31371</v>
      </c>
      <c r="AL134" t="s">
        <v>67</v>
      </c>
      <c r="AY134" t="s">
        <v>34051</v>
      </c>
      <c r="AZ134" t="s">
        <v>34050</v>
      </c>
      <c r="BA134" t="s">
        <v>13262</v>
      </c>
      <c r="BB134" t="s">
        <v>31394</v>
      </c>
      <c r="BD134" t="s">
        <v>72</v>
      </c>
      <c r="BG134" t="s">
        <v>34049</v>
      </c>
    </row>
    <row r="135" spans="1:59" x14ac:dyDescent="0.2">
      <c r="A135" s="1">
        <v>42618.942060185182</v>
      </c>
      <c r="B135" t="s">
        <v>1862</v>
      </c>
      <c r="C135" t="s">
        <v>33530</v>
      </c>
      <c r="D135" t="str">
        <f>VLOOKUP(Table7[[#This Row],[Full Name]],council_staff_import[],1,0)</f>
        <v>Dana Wax</v>
      </c>
      <c r="L135" t="s">
        <v>31459</v>
      </c>
      <c r="M135" t="s">
        <v>31458</v>
      </c>
      <c r="N135" t="s">
        <v>63</v>
      </c>
      <c r="T135" t="s">
        <v>33529</v>
      </c>
      <c r="V135" t="s">
        <v>31457</v>
      </c>
      <c r="AB135" t="s">
        <v>21219</v>
      </c>
      <c r="AH135" t="s">
        <v>65</v>
      </c>
      <c r="AI135" t="s">
        <v>31371</v>
      </c>
      <c r="AL135" t="s">
        <v>67</v>
      </c>
      <c r="AM135" t="s">
        <v>284</v>
      </c>
      <c r="AY135" t="s">
        <v>33528</v>
      </c>
      <c r="AZ135" t="s">
        <v>25850</v>
      </c>
      <c r="BA135" t="s">
        <v>33527</v>
      </c>
      <c r="BB135" t="s">
        <v>284</v>
      </c>
      <c r="BD135" t="s">
        <v>72</v>
      </c>
      <c r="BG135" t="s">
        <v>33526</v>
      </c>
    </row>
    <row r="136" spans="1:59" x14ac:dyDescent="0.2">
      <c r="A136" s="1">
        <v>42618.939803240741</v>
      </c>
      <c r="B136" t="s">
        <v>1862</v>
      </c>
      <c r="C136" t="s">
        <v>32343</v>
      </c>
      <c r="D136" t="str">
        <f>VLOOKUP(Table7[[#This Row],[Full Name]],council_staff_import[],1,0)</f>
        <v>Daniel Johnson</v>
      </c>
      <c r="E136" t="s">
        <v>32342</v>
      </c>
      <c r="J136" t="s">
        <v>32341</v>
      </c>
      <c r="L136" t="s">
        <v>32340</v>
      </c>
      <c r="M136" t="s">
        <v>32339</v>
      </c>
      <c r="T136" t="s">
        <v>32338</v>
      </c>
      <c r="V136" t="s">
        <v>32337</v>
      </c>
      <c r="AB136" t="s">
        <v>21219</v>
      </c>
      <c r="AH136" t="s">
        <v>65</v>
      </c>
      <c r="AI136" t="s">
        <v>31371</v>
      </c>
      <c r="AL136" t="s">
        <v>67</v>
      </c>
      <c r="AM136" t="s">
        <v>68</v>
      </c>
      <c r="AY136" t="s">
        <v>32336</v>
      </c>
      <c r="AZ136" t="s">
        <v>23595</v>
      </c>
      <c r="BA136" t="s">
        <v>855</v>
      </c>
      <c r="BB136" t="s">
        <v>68</v>
      </c>
      <c r="BD136" t="s">
        <v>72</v>
      </c>
      <c r="BG136" t="s">
        <v>32335</v>
      </c>
    </row>
    <row r="137" spans="1:59" x14ac:dyDescent="0.2">
      <c r="A137" s="1">
        <v>42809.794293981482</v>
      </c>
      <c r="B137" t="s">
        <v>59</v>
      </c>
      <c r="C137" t="s">
        <v>34608</v>
      </c>
      <c r="D137" t="str">
        <f>VLOOKUP(Table7[[#This Row],[Full Name]],council_staff_import[],1,0)</f>
        <v>Daniel Nurse</v>
      </c>
      <c r="L137" t="s">
        <v>32852</v>
      </c>
      <c r="M137" t="s">
        <v>32851</v>
      </c>
      <c r="V137" t="s">
        <v>32849</v>
      </c>
      <c r="AH137" t="s">
        <v>65</v>
      </c>
      <c r="AI137" t="s">
        <v>31371</v>
      </c>
      <c r="AL137" t="s">
        <v>67</v>
      </c>
      <c r="AY137" t="s">
        <v>34607</v>
      </c>
      <c r="AZ137" t="s">
        <v>23595</v>
      </c>
      <c r="BA137" t="s">
        <v>34606</v>
      </c>
      <c r="BB137" t="s">
        <v>31394</v>
      </c>
      <c r="BD137" t="s">
        <v>72</v>
      </c>
      <c r="BG137" t="s">
        <v>34605</v>
      </c>
    </row>
    <row r="138" spans="1:59" x14ac:dyDescent="0.2">
      <c r="A138" s="1">
        <v>42618.939814814818</v>
      </c>
      <c r="B138" t="s">
        <v>1862</v>
      </c>
      <c r="C138" t="s">
        <v>32355</v>
      </c>
      <c r="D138" t="str">
        <f>VLOOKUP(Table7[[#This Row],[Full Name]],council_staff_import[],1,0)</f>
        <v>Daniel Pearlstein</v>
      </c>
      <c r="J138" t="s">
        <v>32341</v>
      </c>
      <c r="L138" t="s">
        <v>32354</v>
      </c>
      <c r="M138" t="s">
        <v>32353</v>
      </c>
      <c r="T138" t="s">
        <v>32352</v>
      </c>
      <c r="V138" t="s">
        <v>32351</v>
      </c>
      <c r="AB138" t="s">
        <v>21219</v>
      </c>
      <c r="AH138" t="s">
        <v>65</v>
      </c>
      <c r="AI138" t="s">
        <v>31371</v>
      </c>
      <c r="AL138" t="s">
        <v>67</v>
      </c>
      <c r="AM138" t="s">
        <v>68</v>
      </c>
      <c r="AY138" t="s">
        <v>32350</v>
      </c>
      <c r="AZ138" t="s">
        <v>23595</v>
      </c>
      <c r="BA138" t="s">
        <v>32349</v>
      </c>
      <c r="BB138" t="s">
        <v>68</v>
      </c>
      <c r="BD138" t="s">
        <v>72</v>
      </c>
      <c r="BG138" t="s">
        <v>32348</v>
      </c>
    </row>
    <row r="139" spans="1:59" x14ac:dyDescent="0.2">
      <c r="A139" s="1">
        <v>42618.942071759258</v>
      </c>
      <c r="B139" t="s">
        <v>1862</v>
      </c>
      <c r="C139" t="s">
        <v>33539</v>
      </c>
      <c r="D139" t="str">
        <f>VLOOKUP(Table7[[#This Row],[Full Name]],council_staff_import[],1,0)</f>
        <v>Daniel Rosenthal</v>
      </c>
      <c r="L139" t="s">
        <v>31400</v>
      </c>
      <c r="M139" t="s">
        <v>31399</v>
      </c>
      <c r="V139" t="s">
        <v>31398</v>
      </c>
      <c r="AB139" t="s">
        <v>21219</v>
      </c>
      <c r="AH139" t="s">
        <v>65</v>
      </c>
      <c r="AI139" t="s">
        <v>31371</v>
      </c>
      <c r="AL139" t="s">
        <v>67</v>
      </c>
      <c r="AY139" t="s">
        <v>33538</v>
      </c>
      <c r="AZ139" t="s">
        <v>23595</v>
      </c>
      <c r="BA139" t="s">
        <v>20725</v>
      </c>
      <c r="BB139" t="s">
        <v>31394</v>
      </c>
      <c r="BD139" t="s">
        <v>72</v>
      </c>
      <c r="BG139" t="s">
        <v>33537</v>
      </c>
    </row>
    <row r="140" spans="1:59" x14ac:dyDescent="0.2">
      <c r="A140" s="1">
        <v>42618.93959490741</v>
      </c>
      <c r="B140" t="s">
        <v>1862</v>
      </c>
      <c r="C140" t="s">
        <v>31776</v>
      </c>
      <c r="D140" t="str">
        <f>VLOOKUP(Table7[[#This Row],[Full Name]],council_staff_import[],1,0)</f>
        <v>Danielle Barbato</v>
      </c>
      <c r="M140" t="s">
        <v>31526</v>
      </c>
      <c r="V140" t="s">
        <v>31775</v>
      </c>
      <c r="AA140" t="s">
        <v>31502</v>
      </c>
      <c r="AB140" t="s">
        <v>31480</v>
      </c>
      <c r="AH140" t="s">
        <v>65</v>
      </c>
      <c r="AI140" t="s">
        <v>31371</v>
      </c>
      <c r="AL140" t="s">
        <v>1237</v>
      </c>
      <c r="AY140" t="s">
        <v>31774</v>
      </c>
      <c r="AZ140" t="s">
        <v>26749</v>
      </c>
      <c r="BA140" t="s">
        <v>31773</v>
      </c>
      <c r="BB140" t="s">
        <v>141</v>
      </c>
      <c r="BD140" t="s">
        <v>72</v>
      </c>
      <c r="BG140" t="s">
        <v>31772</v>
      </c>
    </row>
    <row r="141" spans="1:59" x14ac:dyDescent="0.2">
      <c r="A141" s="1">
        <v>42618.93959490741</v>
      </c>
      <c r="B141" t="s">
        <v>1862</v>
      </c>
      <c r="C141" t="s">
        <v>31781</v>
      </c>
      <c r="D141" t="str">
        <f>VLOOKUP(Table7[[#This Row],[Full Name]],council_staff_import[],1,0)</f>
        <v>Danielle Porcaro</v>
      </c>
      <c r="M141" t="s">
        <v>31518</v>
      </c>
      <c r="V141" t="s">
        <v>31780</v>
      </c>
      <c r="AA141" t="s">
        <v>31516</v>
      </c>
      <c r="AB141" t="s">
        <v>31480</v>
      </c>
      <c r="AH141" t="s">
        <v>65</v>
      </c>
      <c r="AI141" t="s">
        <v>31371</v>
      </c>
      <c r="AL141" t="s">
        <v>1237</v>
      </c>
      <c r="AY141" t="s">
        <v>31779</v>
      </c>
      <c r="AZ141" t="s">
        <v>26749</v>
      </c>
      <c r="BA141" t="s">
        <v>31778</v>
      </c>
      <c r="BB141" t="s">
        <v>1397</v>
      </c>
      <c r="BD141" t="s">
        <v>72</v>
      </c>
      <c r="BG141" t="s">
        <v>31777</v>
      </c>
    </row>
    <row r="142" spans="1:59" x14ac:dyDescent="0.2">
      <c r="A142" s="1">
        <v>42618.941874999997</v>
      </c>
      <c r="B142" t="s">
        <v>1862</v>
      </c>
      <c r="C142" t="s">
        <v>33424</v>
      </c>
      <c r="D142" t="str">
        <f>VLOOKUP(Table7[[#This Row],[Full Name]],council_staff_import[],1,0)</f>
        <v>David Aronov</v>
      </c>
      <c r="L142" t="s">
        <v>33018</v>
      </c>
      <c r="M142" t="s">
        <v>33017</v>
      </c>
      <c r="V142" t="s">
        <v>33016</v>
      </c>
      <c r="AB142" t="s">
        <v>21219</v>
      </c>
      <c r="AH142" t="s">
        <v>65</v>
      </c>
      <c r="AI142" t="s">
        <v>31371</v>
      </c>
      <c r="AL142" t="s">
        <v>67</v>
      </c>
      <c r="AY142" t="s">
        <v>33423</v>
      </c>
      <c r="AZ142" t="s">
        <v>687</v>
      </c>
      <c r="BA142" t="s">
        <v>33422</v>
      </c>
      <c r="BB142" t="s">
        <v>31394</v>
      </c>
      <c r="BD142" t="s">
        <v>72</v>
      </c>
      <c r="BG142" t="s">
        <v>33421</v>
      </c>
    </row>
    <row r="143" spans="1:59" x14ac:dyDescent="0.2">
      <c r="A143" s="1">
        <v>42618.94189814815</v>
      </c>
      <c r="B143" t="s">
        <v>1862</v>
      </c>
      <c r="C143" t="s">
        <v>33442</v>
      </c>
      <c r="D143" t="str">
        <f>VLOOKUP(Table7[[#This Row],[Full Name]],council_staff_import[],1,0)</f>
        <v>David Carr</v>
      </c>
      <c r="J143" t="s">
        <v>32341</v>
      </c>
      <c r="L143" t="s">
        <v>33288</v>
      </c>
      <c r="M143" t="s">
        <v>33441</v>
      </c>
      <c r="T143" t="s">
        <v>33440</v>
      </c>
      <c r="V143" t="s">
        <v>33439</v>
      </c>
      <c r="AB143" t="s">
        <v>21219</v>
      </c>
      <c r="AH143" t="s">
        <v>65</v>
      </c>
      <c r="AI143" t="s">
        <v>31371</v>
      </c>
      <c r="AL143" t="s">
        <v>67</v>
      </c>
      <c r="AM143" t="s">
        <v>68</v>
      </c>
      <c r="AY143" t="s">
        <v>33438</v>
      </c>
      <c r="AZ143" t="s">
        <v>687</v>
      </c>
      <c r="BA143" t="s">
        <v>17917</v>
      </c>
      <c r="BB143" t="s">
        <v>68</v>
      </c>
      <c r="BD143" t="s">
        <v>72</v>
      </c>
      <c r="BG143" t="s">
        <v>33437</v>
      </c>
    </row>
    <row r="144" spans="1:59" x14ac:dyDescent="0.2">
      <c r="A144" s="1">
        <v>42618.93959490741</v>
      </c>
      <c r="B144" t="s">
        <v>1862</v>
      </c>
      <c r="C144" t="s">
        <v>31790</v>
      </c>
      <c r="D144" t="str">
        <f>VLOOKUP(Table7[[#This Row],[Full Name]],council_staff_import[],1,0)</f>
        <v>David English</v>
      </c>
      <c r="M144" t="s">
        <v>31518</v>
      </c>
      <c r="V144" t="s">
        <v>31789</v>
      </c>
      <c r="AA144" t="s">
        <v>31516</v>
      </c>
      <c r="AB144" t="s">
        <v>31480</v>
      </c>
      <c r="AH144" t="s">
        <v>65</v>
      </c>
      <c r="AI144" t="s">
        <v>31371</v>
      </c>
      <c r="AL144" t="s">
        <v>1237</v>
      </c>
      <c r="AY144" t="s">
        <v>31788</v>
      </c>
      <c r="AZ144" t="s">
        <v>687</v>
      </c>
      <c r="BA144" t="s">
        <v>31787</v>
      </c>
      <c r="BB144" t="s">
        <v>365</v>
      </c>
      <c r="BD144" t="s">
        <v>72</v>
      </c>
      <c r="BG144" t="s">
        <v>31786</v>
      </c>
    </row>
    <row r="145" spans="1:59" x14ac:dyDescent="0.2">
      <c r="A145" s="1">
        <v>42618.942083333342</v>
      </c>
      <c r="B145" t="s">
        <v>1862</v>
      </c>
      <c r="C145" t="s">
        <v>33557</v>
      </c>
      <c r="D145" t="str">
        <f>VLOOKUP(Table7[[#This Row],[Full Name]],council_staff_import[],1,0)</f>
        <v>David Estrada</v>
      </c>
      <c r="G145" t="s">
        <v>3795</v>
      </c>
      <c r="L145" t="s">
        <v>33556</v>
      </c>
      <c r="M145" t="s">
        <v>33555</v>
      </c>
      <c r="T145" t="s">
        <v>33554</v>
      </c>
      <c r="V145" t="s">
        <v>33553</v>
      </c>
      <c r="W145" t="s">
        <v>33552</v>
      </c>
      <c r="Y145" t="s">
        <v>33551</v>
      </c>
      <c r="Z145" t="s">
        <v>33550</v>
      </c>
      <c r="AA145" t="s">
        <v>33549</v>
      </c>
      <c r="AB145" t="s">
        <v>21219</v>
      </c>
      <c r="AD145" t="s">
        <v>18141</v>
      </c>
      <c r="AH145" t="s">
        <v>65</v>
      </c>
      <c r="AI145" t="s">
        <v>31371</v>
      </c>
      <c r="AL145" t="s">
        <v>67</v>
      </c>
      <c r="AY145" t="s">
        <v>33548</v>
      </c>
      <c r="AZ145" t="s">
        <v>687</v>
      </c>
      <c r="BA145" t="s">
        <v>33547</v>
      </c>
      <c r="BB145" t="s">
        <v>33546</v>
      </c>
      <c r="BD145" t="s">
        <v>72</v>
      </c>
      <c r="BG145" t="s">
        <v>33545</v>
      </c>
    </row>
    <row r="146" spans="1:59" x14ac:dyDescent="0.2">
      <c r="A146" s="1">
        <v>42618.940115740741</v>
      </c>
      <c r="B146" t="s">
        <v>1862</v>
      </c>
      <c r="C146" t="s">
        <v>32620</v>
      </c>
      <c r="D146" t="str">
        <f>VLOOKUP(Table7[[#This Row],[Full Name]],council_staff_import[],1,0)</f>
        <v>David Hernandez</v>
      </c>
      <c r="L146" t="s">
        <v>32542</v>
      </c>
      <c r="M146" t="s">
        <v>32541</v>
      </c>
      <c r="V146" t="s">
        <v>32540</v>
      </c>
      <c r="AB146" t="s">
        <v>21219</v>
      </c>
      <c r="AH146" t="s">
        <v>65</v>
      </c>
      <c r="AI146" t="s">
        <v>31371</v>
      </c>
      <c r="AL146" t="s">
        <v>67</v>
      </c>
      <c r="AY146" t="s">
        <v>32619</v>
      </c>
      <c r="AZ146" t="s">
        <v>687</v>
      </c>
      <c r="BA146" t="s">
        <v>1010</v>
      </c>
      <c r="BB146" t="s">
        <v>31394</v>
      </c>
      <c r="BD146" t="s">
        <v>72</v>
      </c>
      <c r="BG146" t="s">
        <v>32618</v>
      </c>
    </row>
    <row r="147" spans="1:59" x14ac:dyDescent="0.2">
      <c r="A147" s="1">
        <v>42618.940405092602</v>
      </c>
      <c r="B147" t="s">
        <v>1862</v>
      </c>
      <c r="C147" t="s">
        <v>32842</v>
      </c>
      <c r="D147" t="str">
        <f>VLOOKUP(Table7[[#This Row],[Full Name]],council_staff_import[],1,0)</f>
        <v>David Moss</v>
      </c>
      <c r="L147" t="s">
        <v>32207</v>
      </c>
      <c r="M147" t="s">
        <v>32206</v>
      </c>
      <c r="V147" t="s">
        <v>32205</v>
      </c>
      <c r="AB147" t="s">
        <v>21219</v>
      </c>
      <c r="AH147" t="s">
        <v>65</v>
      </c>
      <c r="AI147" t="s">
        <v>31371</v>
      </c>
      <c r="AL147" t="s">
        <v>67</v>
      </c>
      <c r="AY147" t="s">
        <v>32841</v>
      </c>
      <c r="AZ147" t="s">
        <v>687</v>
      </c>
      <c r="BA147" t="s">
        <v>32840</v>
      </c>
      <c r="BB147" t="s">
        <v>31394</v>
      </c>
      <c r="BD147" t="s">
        <v>72</v>
      </c>
      <c r="BG147" t="s">
        <v>32839</v>
      </c>
    </row>
    <row r="148" spans="1:59" x14ac:dyDescent="0.2">
      <c r="A148" s="1">
        <v>42809.794166666667</v>
      </c>
      <c r="B148" t="s">
        <v>59</v>
      </c>
      <c r="C148" t="s">
        <v>34518</v>
      </c>
      <c r="D148" t="str">
        <f>VLOOKUP(Table7[[#This Row],[Full Name]],council_staff_import[],1,0)</f>
        <v>David Noh</v>
      </c>
      <c r="L148" t="s">
        <v>33467</v>
      </c>
      <c r="M148" t="s">
        <v>33466</v>
      </c>
      <c r="V148" t="s">
        <v>33465</v>
      </c>
      <c r="AH148" t="s">
        <v>65</v>
      </c>
      <c r="AI148" t="s">
        <v>31371</v>
      </c>
      <c r="AL148" t="s">
        <v>67</v>
      </c>
      <c r="AY148" t="s">
        <v>34517</v>
      </c>
      <c r="AZ148" t="s">
        <v>687</v>
      </c>
      <c r="BA148" t="s">
        <v>34516</v>
      </c>
      <c r="BB148" t="s">
        <v>31394</v>
      </c>
      <c r="BD148" t="s">
        <v>72</v>
      </c>
      <c r="BG148" t="s">
        <v>34515</v>
      </c>
    </row>
    <row r="149" spans="1:59" x14ac:dyDescent="0.2">
      <c r="A149" s="1">
        <v>42618.93959490741</v>
      </c>
      <c r="B149" t="s">
        <v>1862</v>
      </c>
      <c r="C149" t="s">
        <v>31795</v>
      </c>
      <c r="D149" t="str">
        <f>VLOOKUP(Table7[[#This Row],[Full Name]],council_staff_import[],1,0)</f>
        <v>David Seitzer</v>
      </c>
      <c r="M149" t="s">
        <v>31538</v>
      </c>
      <c r="V149" t="s">
        <v>31794</v>
      </c>
      <c r="AA149" t="s">
        <v>31488</v>
      </c>
      <c r="AB149" t="s">
        <v>31480</v>
      </c>
      <c r="AH149" t="s">
        <v>65</v>
      </c>
      <c r="AI149" t="s">
        <v>31371</v>
      </c>
      <c r="AL149" t="s">
        <v>1237</v>
      </c>
      <c r="AY149" t="s">
        <v>31793</v>
      </c>
      <c r="AZ149" t="s">
        <v>687</v>
      </c>
      <c r="BA149" t="s">
        <v>31792</v>
      </c>
      <c r="BB149" t="s">
        <v>141</v>
      </c>
      <c r="BD149" t="s">
        <v>72</v>
      </c>
      <c r="BG149" t="s">
        <v>31791</v>
      </c>
    </row>
    <row r="150" spans="1:59" x14ac:dyDescent="0.2">
      <c r="A150" s="1">
        <v>42618.941458333327</v>
      </c>
      <c r="B150" t="s">
        <v>1862</v>
      </c>
      <c r="C150" t="s">
        <v>33233</v>
      </c>
      <c r="D150" t="str">
        <f>VLOOKUP(Table7[[#This Row],[Full Name]],council_staff_import[],1,0)</f>
        <v>David Suarez</v>
      </c>
      <c r="L150" t="s">
        <v>33208</v>
      </c>
      <c r="M150" t="s">
        <v>33207</v>
      </c>
      <c r="T150" t="s">
        <v>33232</v>
      </c>
      <c r="V150" t="s">
        <v>33206</v>
      </c>
      <c r="AB150" t="s">
        <v>21219</v>
      </c>
      <c r="AH150" t="s">
        <v>65</v>
      </c>
      <c r="AI150" t="s">
        <v>31371</v>
      </c>
      <c r="AL150" t="s">
        <v>67</v>
      </c>
      <c r="AM150" t="s">
        <v>68</v>
      </c>
      <c r="AY150" t="s">
        <v>33231</v>
      </c>
      <c r="AZ150" t="s">
        <v>687</v>
      </c>
      <c r="BA150" t="s">
        <v>8143</v>
      </c>
      <c r="BB150" t="s">
        <v>68</v>
      </c>
      <c r="BD150" t="s">
        <v>72</v>
      </c>
      <c r="BG150" t="s">
        <v>33230</v>
      </c>
    </row>
    <row r="151" spans="1:59" x14ac:dyDescent="0.2">
      <c r="A151" s="1">
        <v>42809.793842592589</v>
      </c>
      <c r="B151" t="s">
        <v>59</v>
      </c>
      <c r="C151" t="s">
        <v>34261</v>
      </c>
      <c r="D151" t="str">
        <f>VLOOKUP(Table7[[#This Row],[Full Name]],council_staff_import[],1,0)</f>
        <v>Davis Winslow</v>
      </c>
      <c r="M151" t="s">
        <v>31504</v>
      </c>
      <c r="AH151" t="s">
        <v>65</v>
      </c>
      <c r="AI151" t="s">
        <v>31371</v>
      </c>
      <c r="AL151" t="s">
        <v>1237</v>
      </c>
      <c r="AY151" t="s">
        <v>34260</v>
      </c>
      <c r="AZ151" t="s">
        <v>1822</v>
      </c>
      <c r="BA151" t="s">
        <v>34259</v>
      </c>
      <c r="BB151" t="s">
        <v>31625</v>
      </c>
      <c r="BD151" t="s">
        <v>72</v>
      </c>
      <c r="BG151" t="s">
        <v>34258</v>
      </c>
    </row>
    <row r="152" spans="1:59" x14ac:dyDescent="0.2">
      <c r="A152" s="1">
        <v>42618.942986111113</v>
      </c>
      <c r="B152" t="s">
        <v>1862</v>
      </c>
      <c r="C152" t="s">
        <v>33993</v>
      </c>
      <c r="D152" t="str">
        <f>VLOOKUP(Table7[[#This Row],[Full Name]],council_staff_import[],1,0)</f>
        <v>Debbie Lightbody</v>
      </c>
      <c r="L152" t="s">
        <v>33119</v>
      </c>
      <c r="M152" t="s">
        <v>33118</v>
      </c>
      <c r="V152" t="s">
        <v>33116</v>
      </c>
      <c r="AB152" t="s">
        <v>21219</v>
      </c>
      <c r="AH152" t="s">
        <v>65</v>
      </c>
      <c r="AI152" t="s">
        <v>31371</v>
      </c>
      <c r="AL152" t="s">
        <v>67</v>
      </c>
      <c r="AY152" t="s">
        <v>33992</v>
      </c>
      <c r="AZ152" t="s">
        <v>24085</v>
      </c>
      <c r="BA152" t="s">
        <v>33991</v>
      </c>
      <c r="BB152" t="s">
        <v>31394</v>
      </c>
      <c r="BD152" t="s">
        <v>72</v>
      </c>
      <c r="BG152" t="s">
        <v>33990</v>
      </c>
    </row>
    <row r="153" spans="1:59" x14ac:dyDescent="0.2">
      <c r="A153" s="1">
        <v>42618.940416666657</v>
      </c>
      <c r="B153" t="s">
        <v>1862</v>
      </c>
      <c r="C153" t="s">
        <v>32853</v>
      </c>
      <c r="D153" t="str">
        <f>VLOOKUP(Table7[[#This Row],[Full Name]],council_staff_import[],1,0)</f>
        <v>Debbie Malone</v>
      </c>
      <c r="J153" t="s">
        <v>32341</v>
      </c>
      <c r="L153" t="s">
        <v>32852</v>
      </c>
      <c r="M153" t="s">
        <v>32851</v>
      </c>
      <c r="T153" t="s">
        <v>32850</v>
      </c>
      <c r="V153" t="s">
        <v>32849</v>
      </c>
      <c r="AB153" t="s">
        <v>21219</v>
      </c>
      <c r="AH153" t="s">
        <v>65</v>
      </c>
      <c r="AI153" t="s">
        <v>31371</v>
      </c>
      <c r="AL153" t="s">
        <v>67</v>
      </c>
      <c r="AM153" t="s">
        <v>284</v>
      </c>
      <c r="AY153" t="s">
        <v>32848</v>
      </c>
      <c r="AZ153" t="s">
        <v>24085</v>
      </c>
      <c r="BA153" t="s">
        <v>3632</v>
      </c>
      <c r="BB153" t="s">
        <v>284</v>
      </c>
      <c r="BD153" t="s">
        <v>72</v>
      </c>
      <c r="BG153" t="s">
        <v>32847</v>
      </c>
    </row>
    <row r="154" spans="1:59" x14ac:dyDescent="0.2">
      <c r="A154" s="1">
        <v>42618.941504629627</v>
      </c>
      <c r="B154" t="s">
        <v>1862</v>
      </c>
      <c r="C154" t="s">
        <v>33257</v>
      </c>
      <c r="D154" t="str">
        <f>VLOOKUP(Table7[[#This Row],[Full Name]],council_staff_import[],1,0)</f>
        <v>Deborah Tharrington</v>
      </c>
      <c r="L154" t="s">
        <v>33256</v>
      </c>
      <c r="M154" t="s">
        <v>33255</v>
      </c>
      <c r="V154" t="s">
        <v>33254</v>
      </c>
      <c r="AB154" t="s">
        <v>21219</v>
      </c>
      <c r="AH154" t="s">
        <v>65</v>
      </c>
      <c r="AI154" t="s">
        <v>31371</v>
      </c>
      <c r="AL154" t="s">
        <v>67</v>
      </c>
      <c r="AY154" t="s">
        <v>33253</v>
      </c>
      <c r="AZ154" t="s">
        <v>23878</v>
      </c>
      <c r="BA154" t="s">
        <v>33252</v>
      </c>
      <c r="BB154" t="s">
        <v>31394</v>
      </c>
      <c r="BD154" t="s">
        <v>72</v>
      </c>
      <c r="BG154" t="s">
        <v>33251</v>
      </c>
    </row>
    <row r="155" spans="1:59" x14ac:dyDescent="0.2">
      <c r="A155" s="1">
        <v>42618.939606481479</v>
      </c>
      <c r="B155" t="s">
        <v>1862</v>
      </c>
      <c r="C155" t="s">
        <v>31800</v>
      </c>
      <c r="D155" t="str">
        <f>VLOOKUP(Table7[[#This Row],[Full Name]],council_staff_import[],1,0)</f>
        <v>Deepa Ambekar</v>
      </c>
      <c r="M155" t="s">
        <v>31490</v>
      </c>
      <c r="V155" t="s">
        <v>31799</v>
      </c>
      <c r="AA155" t="s">
        <v>31488</v>
      </c>
      <c r="AB155" t="s">
        <v>31480</v>
      </c>
      <c r="AH155" t="s">
        <v>65</v>
      </c>
      <c r="AI155" t="s">
        <v>31371</v>
      </c>
      <c r="AL155" t="s">
        <v>1237</v>
      </c>
      <c r="AY155" t="s">
        <v>31798</v>
      </c>
      <c r="AZ155" t="s">
        <v>13463</v>
      </c>
      <c r="BA155" t="s">
        <v>31797</v>
      </c>
      <c r="BB155" t="s">
        <v>141</v>
      </c>
      <c r="BD155" t="s">
        <v>72</v>
      </c>
      <c r="BG155" t="s">
        <v>31796</v>
      </c>
    </row>
    <row r="156" spans="1:59" x14ac:dyDescent="0.2">
      <c r="A156" s="1">
        <v>42809.794108796297</v>
      </c>
      <c r="B156" t="s">
        <v>59</v>
      </c>
      <c r="C156" t="s">
        <v>34464</v>
      </c>
      <c r="D156" t="str">
        <f>VLOOKUP(Table7[[#This Row],[Full Name]],council_staff_import[],1,0)</f>
        <v>Delsie Lawson</v>
      </c>
      <c r="L156" t="s">
        <v>33208</v>
      </c>
      <c r="M156" t="s">
        <v>33207</v>
      </c>
      <c r="V156" t="s">
        <v>33206</v>
      </c>
      <c r="AH156" t="s">
        <v>65</v>
      </c>
      <c r="AI156" t="s">
        <v>31371</v>
      </c>
      <c r="AL156" t="s">
        <v>67</v>
      </c>
      <c r="AY156" t="s">
        <v>34463</v>
      </c>
      <c r="AZ156" t="s">
        <v>34462</v>
      </c>
      <c r="BA156" t="s">
        <v>34461</v>
      </c>
      <c r="BB156" t="s">
        <v>31394</v>
      </c>
      <c r="BD156" t="s">
        <v>72</v>
      </c>
      <c r="BG156" t="s">
        <v>34460</v>
      </c>
    </row>
    <row r="157" spans="1:59" x14ac:dyDescent="0.2">
      <c r="A157" s="1">
        <v>42618.941967592589</v>
      </c>
      <c r="B157" t="s">
        <v>1862</v>
      </c>
      <c r="C157" t="s">
        <v>33468</v>
      </c>
      <c r="D157" t="str">
        <f>VLOOKUP(Table7[[#This Row],[Full Name]],council_staff_import[],1,0)</f>
        <v>Dev Awasthi</v>
      </c>
      <c r="L157" t="s">
        <v>33467</v>
      </c>
      <c r="M157" t="s">
        <v>33466</v>
      </c>
      <c r="V157" t="s">
        <v>33465</v>
      </c>
      <c r="AH157" t="s">
        <v>65</v>
      </c>
      <c r="AI157" t="s">
        <v>31371</v>
      </c>
      <c r="AL157" t="s">
        <v>67</v>
      </c>
      <c r="AM157" t="s">
        <v>68</v>
      </c>
      <c r="AY157" t="s">
        <v>33464</v>
      </c>
      <c r="AZ157" t="s">
        <v>33463</v>
      </c>
      <c r="BA157" t="s">
        <v>33462</v>
      </c>
      <c r="BB157" t="s">
        <v>31394</v>
      </c>
      <c r="BD157" t="s">
        <v>72</v>
      </c>
      <c r="BG157" t="s">
        <v>33461</v>
      </c>
    </row>
    <row r="158" spans="1:59" x14ac:dyDescent="0.2">
      <c r="A158" s="1">
        <v>42618.940046296288</v>
      </c>
      <c r="B158" t="s">
        <v>1862</v>
      </c>
      <c r="C158" t="s">
        <v>32568</v>
      </c>
      <c r="D158" t="str">
        <f>VLOOKUP(Table7[[#This Row],[Full Name]],council_staff_import[],1,0)</f>
        <v>Devaney Brown</v>
      </c>
      <c r="L158" t="s">
        <v>32567</v>
      </c>
      <c r="M158" t="s">
        <v>32566</v>
      </c>
      <c r="V158" t="s">
        <v>32565</v>
      </c>
      <c r="AB158" t="s">
        <v>21219</v>
      </c>
      <c r="AH158" t="s">
        <v>65</v>
      </c>
      <c r="AI158" t="s">
        <v>31371</v>
      </c>
      <c r="AL158" t="s">
        <v>67</v>
      </c>
      <c r="AY158" t="s">
        <v>32564</v>
      </c>
      <c r="AZ158" t="s">
        <v>32563</v>
      </c>
      <c r="BA158" t="s">
        <v>7615</v>
      </c>
      <c r="BB158" t="s">
        <v>31394</v>
      </c>
      <c r="BD158" t="s">
        <v>72</v>
      </c>
      <c r="BG158" t="s">
        <v>32562</v>
      </c>
    </row>
    <row r="159" spans="1:59" x14ac:dyDescent="0.2">
      <c r="A159" s="1">
        <v>42618.94090277778</v>
      </c>
      <c r="B159" t="s">
        <v>1862</v>
      </c>
      <c r="C159" t="s">
        <v>33000</v>
      </c>
      <c r="D159" t="str">
        <f>VLOOKUP(Table7[[#This Row],[Full Name]],council_staff_import[],1,0)</f>
        <v>Diana Ayala</v>
      </c>
      <c r="L159" t="s">
        <v>32858</v>
      </c>
      <c r="M159" t="s">
        <v>32989</v>
      </c>
      <c r="V159" t="s">
        <v>32988</v>
      </c>
      <c r="AB159" t="s">
        <v>21219</v>
      </c>
      <c r="AH159" t="s">
        <v>65</v>
      </c>
      <c r="AI159" t="s">
        <v>31371</v>
      </c>
      <c r="AL159" t="s">
        <v>67</v>
      </c>
      <c r="AY159" t="s">
        <v>32999</v>
      </c>
      <c r="AZ159" t="s">
        <v>965</v>
      </c>
      <c r="BA159" t="s">
        <v>32998</v>
      </c>
      <c r="BB159" t="s">
        <v>31394</v>
      </c>
      <c r="BD159" t="s">
        <v>72</v>
      </c>
      <c r="BG159" t="s">
        <v>32997</v>
      </c>
    </row>
    <row r="160" spans="1:59" x14ac:dyDescent="0.2">
      <c r="A160" s="1">
        <v>42618.941157407397</v>
      </c>
      <c r="B160" t="s">
        <v>1862</v>
      </c>
      <c r="C160" t="s">
        <v>33104</v>
      </c>
      <c r="D160" t="str">
        <f>VLOOKUP(Table7[[#This Row],[Full Name]],council_staff_import[],1,0)</f>
        <v>Diana Ortega</v>
      </c>
      <c r="L160" t="s">
        <v>32858</v>
      </c>
      <c r="M160" t="s">
        <v>32989</v>
      </c>
      <c r="V160" t="s">
        <v>32988</v>
      </c>
      <c r="AB160" t="s">
        <v>21219</v>
      </c>
      <c r="AH160" t="s">
        <v>65</v>
      </c>
      <c r="AI160" t="s">
        <v>31371</v>
      </c>
      <c r="AL160" t="s">
        <v>67</v>
      </c>
      <c r="AY160" t="s">
        <v>33103</v>
      </c>
      <c r="AZ160" t="s">
        <v>965</v>
      </c>
      <c r="BA160" t="s">
        <v>13627</v>
      </c>
      <c r="BB160" t="s">
        <v>31394</v>
      </c>
      <c r="BD160" t="s">
        <v>72</v>
      </c>
      <c r="BG160" t="s">
        <v>33102</v>
      </c>
    </row>
    <row r="161" spans="1:59" x14ac:dyDescent="0.2">
      <c r="A161" s="1">
        <v>42618.941435185188</v>
      </c>
      <c r="B161" t="s">
        <v>1862</v>
      </c>
      <c r="C161" t="s">
        <v>33201</v>
      </c>
      <c r="D161" t="str">
        <f>VLOOKUP(Table7[[#This Row],[Full Name]],council_staff_import[],1,0)</f>
        <v>Dilyora Rahimova</v>
      </c>
      <c r="L161" t="s">
        <v>32555</v>
      </c>
      <c r="M161" t="s">
        <v>32554</v>
      </c>
      <c r="V161" t="s">
        <v>32552</v>
      </c>
      <c r="AB161" t="s">
        <v>21219</v>
      </c>
      <c r="AH161" t="s">
        <v>65</v>
      </c>
      <c r="AI161" t="s">
        <v>31371</v>
      </c>
      <c r="AL161" t="s">
        <v>67</v>
      </c>
      <c r="AY161" t="s">
        <v>33200</v>
      </c>
      <c r="AZ161" t="s">
        <v>33199</v>
      </c>
      <c r="BA161" t="s">
        <v>33198</v>
      </c>
      <c r="BB161" t="s">
        <v>31394</v>
      </c>
      <c r="BD161" t="s">
        <v>72</v>
      </c>
      <c r="BG161" t="s">
        <v>33197</v>
      </c>
    </row>
    <row r="162" spans="1:59" x14ac:dyDescent="0.2">
      <c r="A162" s="1">
        <v>42809.794363425928</v>
      </c>
      <c r="B162" t="s">
        <v>59</v>
      </c>
      <c r="C162" t="s">
        <v>34681</v>
      </c>
      <c r="D162" t="str">
        <f>VLOOKUP(Table7[[#This Row],[Full Name]],council_staff_import[],1,0)</f>
        <v>Dionivel Mercado</v>
      </c>
      <c r="L162" t="s">
        <v>33111</v>
      </c>
      <c r="M162" t="s">
        <v>33110</v>
      </c>
      <c r="V162" t="s">
        <v>33108</v>
      </c>
      <c r="AH162" t="s">
        <v>65</v>
      </c>
      <c r="AI162" t="s">
        <v>31371</v>
      </c>
      <c r="AL162" t="s">
        <v>67</v>
      </c>
      <c r="AY162" t="s">
        <v>34680</v>
      </c>
      <c r="AZ162" t="s">
        <v>34679</v>
      </c>
      <c r="BA162" t="s">
        <v>34678</v>
      </c>
      <c r="BB162" t="s">
        <v>31394</v>
      </c>
      <c r="BD162" t="s">
        <v>72</v>
      </c>
      <c r="BG162" t="s">
        <v>34677</v>
      </c>
    </row>
    <row r="163" spans="1:59" x14ac:dyDescent="0.2">
      <c r="A163" s="1">
        <v>42618.939606481479</v>
      </c>
      <c r="B163" t="s">
        <v>1862</v>
      </c>
      <c r="C163" t="s">
        <v>31812</v>
      </c>
      <c r="D163" t="str">
        <f>VLOOKUP(Table7[[#This Row],[Full Name]],council_staff_import[],1,0)</f>
        <v>Dohini Sompura</v>
      </c>
      <c r="M163" t="s">
        <v>31504</v>
      </c>
      <c r="V163" t="s">
        <v>31811</v>
      </c>
      <c r="AA163" t="s">
        <v>31502</v>
      </c>
      <c r="AB163" t="s">
        <v>31480</v>
      </c>
      <c r="AH163" t="s">
        <v>65</v>
      </c>
      <c r="AI163" t="s">
        <v>31371</v>
      </c>
      <c r="AL163" t="s">
        <v>1237</v>
      </c>
      <c r="AY163" t="s">
        <v>31810</v>
      </c>
      <c r="AZ163" t="s">
        <v>31809</v>
      </c>
      <c r="BA163" t="s">
        <v>31808</v>
      </c>
      <c r="BB163" t="s">
        <v>31726</v>
      </c>
      <c r="BD163" t="s">
        <v>72</v>
      </c>
      <c r="BG163" t="s">
        <v>31807</v>
      </c>
    </row>
    <row r="164" spans="1:59" x14ac:dyDescent="0.2">
      <c r="A164" s="1">
        <v>42618.942048611112</v>
      </c>
      <c r="B164" t="s">
        <v>1862</v>
      </c>
      <c r="C164" t="s">
        <v>33510</v>
      </c>
      <c r="D164" t="str">
        <f>VLOOKUP(Table7[[#This Row],[Full Name]],council_staff_import[],1,0)</f>
        <v>Dominique Bryant</v>
      </c>
      <c r="L164" t="s">
        <v>33078</v>
      </c>
      <c r="M164" t="s">
        <v>33077</v>
      </c>
      <c r="V164" t="s">
        <v>33076</v>
      </c>
      <c r="AB164" t="s">
        <v>21219</v>
      </c>
      <c r="AH164" t="s">
        <v>65</v>
      </c>
      <c r="AI164" t="s">
        <v>31371</v>
      </c>
      <c r="AL164" t="s">
        <v>67</v>
      </c>
      <c r="AY164" t="s">
        <v>33509</v>
      </c>
      <c r="AZ164" t="s">
        <v>33508</v>
      </c>
      <c r="BA164" t="s">
        <v>21927</v>
      </c>
      <c r="BB164" t="s">
        <v>31394</v>
      </c>
      <c r="BD164" t="s">
        <v>72</v>
      </c>
      <c r="BG164" t="s">
        <v>33507</v>
      </c>
    </row>
    <row r="165" spans="1:59" x14ac:dyDescent="0.2">
      <c r="A165" s="1">
        <v>42618.939606481479</v>
      </c>
      <c r="B165" t="s">
        <v>1862</v>
      </c>
      <c r="C165" t="s">
        <v>31818</v>
      </c>
      <c r="D165" t="str">
        <f>VLOOKUP(Table7[[#This Row],[Full Name]],council_staff_import[],1,0)</f>
        <v>Donna Ceglecki</v>
      </c>
      <c r="M165" t="s">
        <v>31483</v>
      </c>
      <c r="V165" t="s">
        <v>31817</v>
      </c>
      <c r="AA165" t="s">
        <v>31481</v>
      </c>
      <c r="AB165" t="s">
        <v>31480</v>
      </c>
      <c r="AH165" t="s">
        <v>65</v>
      </c>
      <c r="AI165" t="s">
        <v>31371</v>
      </c>
      <c r="AL165" t="s">
        <v>1237</v>
      </c>
      <c r="AY165" t="s">
        <v>31816</v>
      </c>
      <c r="AZ165" t="s">
        <v>6464</v>
      </c>
      <c r="BA165" t="s">
        <v>31815</v>
      </c>
      <c r="BB165" t="s">
        <v>31814</v>
      </c>
      <c r="BD165" t="s">
        <v>72</v>
      </c>
      <c r="BG165" t="s">
        <v>31813</v>
      </c>
    </row>
    <row r="166" spans="1:59" x14ac:dyDescent="0.2">
      <c r="A166" s="1">
        <v>42809.793761574067</v>
      </c>
      <c r="B166" t="s">
        <v>59</v>
      </c>
      <c r="C166" t="s">
        <v>34195</v>
      </c>
      <c r="D166" t="str">
        <f>VLOOKUP(Table7[[#This Row],[Full Name]],council_staff_import[],1,0)</f>
        <v>Dorothy He</v>
      </c>
      <c r="M166" t="s">
        <v>31549</v>
      </c>
      <c r="AH166" t="s">
        <v>65</v>
      </c>
      <c r="AI166" t="s">
        <v>31371</v>
      </c>
      <c r="AL166" t="s">
        <v>1237</v>
      </c>
      <c r="AY166" t="s">
        <v>34194</v>
      </c>
      <c r="AZ166" t="s">
        <v>23801</v>
      </c>
      <c r="BA166" t="s">
        <v>34193</v>
      </c>
      <c r="BB166" t="s">
        <v>967</v>
      </c>
      <c r="BD166" t="s">
        <v>72</v>
      </c>
      <c r="BG166" t="s">
        <v>34192</v>
      </c>
    </row>
    <row r="167" spans="1:59" x14ac:dyDescent="0.2">
      <c r="A167" s="1">
        <v>42618.939606481479</v>
      </c>
      <c r="B167" t="s">
        <v>1862</v>
      </c>
      <c r="C167" t="s">
        <v>31822</v>
      </c>
      <c r="D167" t="str">
        <f>VLOOKUP(Table7[[#This Row],[Full Name]],council_staff_import[],1,0)</f>
        <v>Dylan Casey</v>
      </c>
      <c r="M167" t="s">
        <v>31381</v>
      </c>
      <c r="V167" t="s">
        <v>31821</v>
      </c>
      <c r="AA167" t="s">
        <v>31481</v>
      </c>
      <c r="AB167" t="s">
        <v>31480</v>
      </c>
      <c r="AH167" t="s">
        <v>65</v>
      </c>
      <c r="AI167" t="s">
        <v>31371</v>
      </c>
      <c r="AL167" t="s">
        <v>1237</v>
      </c>
      <c r="AY167" t="s">
        <v>31820</v>
      </c>
      <c r="AZ167" t="s">
        <v>26770</v>
      </c>
      <c r="BA167" t="s">
        <v>7315</v>
      </c>
      <c r="BB167" t="s">
        <v>141</v>
      </c>
      <c r="BD167" t="s">
        <v>72</v>
      </c>
      <c r="BG167" t="s">
        <v>31819</v>
      </c>
    </row>
    <row r="168" spans="1:59" x14ac:dyDescent="0.2">
      <c r="A168" s="1">
        <v>42809.794039351851</v>
      </c>
      <c r="B168" t="s">
        <v>59</v>
      </c>
      <c r="C168" t="s">
        <v>34416</v>
      </c>
      <c r="D168" t="str">
        <f>VLOOKUP(Table7[[#This Row],[Full Name]],council_staff_import[],1,0)</f>
        <v>Dylan Cepeda</v>
      </c>
      <c r="L168" t="s">
        <v>32675</v>
      </c>
      <c r="M168" t="s">
        <v>32674</v>
      </c>
      <c r="V168" t="s">
        <v>32673</v>
      </c>
      <c r="AH168" t="s">
        <v>65</v>
      </c>
      <c r="AI168" t="s">
        <v>31371</v>
      </c>
      <c r="AL168" t="s">
        <v>67</v>
      </c>
      <c r="AY168" t="s">
        <v>34415</v>
      </c>
      <c r="AZ168" t="s">
        <v>26770</v>
      </c>
      <c r="BA168" t="s">
        <v>34414</v>
      </c>
      <c r="BB168" t="s">
        <v>31394</v>
      </c>
      <c r="BD168" t="s">
        <v>72</v>
      </c>
      <c r="BG168" t="s">
        <v>34413</v>
      </c>
    </row>
    <row r="169" spans="1:59" x14ac:dyDescent="0.2">
      <c r="A169" s="1">
        <v>42618.939606481479</v>
      </c>
      <c r="B169" t="s">
        <v>1862</v>
      </c>
      <c r="C169" t="s">
        <v>31828</v>
      </c>
      <c r="D169" t="str">
        <f>VLOOKUP(Table7[[#This Row],[Full Name]],council_staff_import[],1,0)</f>
        <v>Earie Matthews</v>
      </c>
      <c r="M169" t="s">
        <v>31483</v>
      </c>
      <c r="V169" t="s">
        <v>31827</v>
      </c>
      <c r="AA169" t="s">
        <v>31481</v>
      </c>
      <c r="AB169" t="s">
        <v>31480</v>
      </c>
      <c r="AH169" t="s">
        <v>65</v>
      </c>
      <c r="AI169" t="s">
        <v>31371</v>
      </c>
      <c r="AL169" t="s">
        <v>1237</v>
      </c>
      <c r="AY169" t="s">
        <v>31826</v>
      </c>
      <c r="AZ169" t="s">
        <v>31825</v>
      </c>
      <c r="BA169" t="s">
        <v>31824</v>
      </c>
      <c r="BB169" t="s">
        <v>31692</v>
      </c>
      <c r="BD169" t="s">
        <v>72</v>
      </c>
      <c r="BG169" t="s">
        <v>31823</v>
      </c>
    </row>
    <row r="170" spans="1:59" x14ac:dyDescent="0.2">
      <c r="A170" s="1">
        <v>42618.940428240741</v>
      </c>
      <c r="B170" t="s">
        <v>1862</v>
      </c>
      <c r="C170" t="s">
        <v>32859</v>
      </c>
      <c r="D170" t="str">
        <f>VLOOKUP(Table7[[#This Row],[Full Name]],council_staff_import[],1,0)</f>
        <v>Ede Fox</v>
      </c>
      <c r="L170" t="s">
        <v>32858</v>
      </c>
      <c r="M170" t="s">
        <v>31713</v>
      </c>
      <c r="V170" t="s">
        <v>32857</v>
      </c>
      <c r="AA170" t="s">
        <v>31481</v>
      </c>
      <c r="AB170" t="s">
        <v>31480</v>
      </c>
      <c r="AH170" t="s">
        <v>65</v>
      </c>
      <c r="AI170" t="s">
        <v>31371</v>
      </c>
      <c r="AL170" t="s">
        <v>1237</v>
      </c>
      <c r="AY170" t="s">
        <v>32856</v>
      </c>
      <c r="AZ170" t="s">
        <v>32855</v>
      </c>
      <c r="BA170" t="s">
        <v>12018</v>
      </c>
      <c r="BB170" t="s">
        <v>5183</v>
      </c>
      <c r="BD170" t="s">
        <v>72</v>
      </c>
      <c r="BG170" t="s">
        <v>32854</v>
      </c>
    </row>
    <row r="171" spans="1:59" x14ac:dyDescent="0.2">
      <c r="A171" s="1">
        <v>42618.939606481479</v>
      </c>
      <c r="B171" t="s">
        <v>1862</v>
      </c>
      <c r="C171" t="s">
        <v>31833</v>
      </c>
      <c r="D171" t="str">
        <f>VLOOKUP(Table7[[#This Row],[Full Name]],council_staff_import[],1,0)</f>
        <v>Edward Atkin</v>
      </c>
      <c r="M171" t="s">
        <v>31496</v>
      </c>
      <c r="V171" t="s">
        <v>31832</v>
      </c>
      <c r="AA171" t="s">
        <v>31488</v>
      </c>
      <c r="AB171" t="s">
        <v>31480</v>
      </c>
      <c r="AH171" t="s">
        <v>65</v>
      </c>
      <c r="AI171" t="s">
        <v>31371</v>
      </c>
      <c r="AL171" t="s">
        <v>1237</v>
      </c>
      <c r="AY171" t="s">
        <v>31831</v>
      </c>
      <c r="AZ171" t="s">
        <v>7025</v>
      </c>
      <c r="BA171" t="s">
        <v>31830</v>
      </c>
      <c r="BB171" t="s">
        <v>1397</v>
      </c>
      <c r="BD171" t="s">
        <v>72</v>
      </c>
      <c r="BG171" t="s">
        <v>31829</v>
      </c>
    </row>
    <row r="172" spans="1:59" x14ac:dyDescent="0.2">
      <c r="A172" s="1">
        <v>42618.939606481479</v>
      </c>
      <c r="B172" t="s">
        <v>1862</v>
      </c>
      <c r="C172" t="s">
        <v>31838</v>
      </c>
      <c r="D172" t="str">
        <f>VLOOKUP(Table7[[#This Row],[Full Name]],council_staff_import[],1,0)</f>
        <v>Edward Custodio</v>
      </c>
      <c r="M172" t="s">
        <v>31483</v>
      </c>
      <c r="V172" t="s">
        <v>31837</v>
      </c>
      <c r="AA172" t="s">
        <v>31481</v>
      </c>
      <c r="AB172" t="s">
        <v>31480</v>
      </c>
      <c r="AH172" t="s">
        <v>65</v>
      </c>
      <c r="AI172" t="s">
        <v>31371</v>
      </c>
      <c r="AL172" t="s">
        <v>1237</v>
      </c>
      <c r="AY172" t="s">
        <v>31836</v>
      </c>
      <c r="AZ172" t="s">
        <v>7025</v>
      </c>
      <c r="BA172" t="s">
        <v>31835</v>
      </c>
      <c r="BB172" t="s">
        <v>365</v>
      </c>
      <c r="BD172" t="s">
        <v>72</v>
      </c>
      <c r="BG172" t="s">
        <v>31834</v>
      </c>
    </row>
    <row r="173" spans="1:59" x14ac:dyDescent="0.2">
      <c r="A173" s="1">
        <v>42618.940011574072</v>
      </c>
      <c r="B173" t="s">
        <v>1862</v>
      </c>
      <c r="C173" t="s">
        <v>32507</v>
      </c>
      <c r="D173" t="str">
        <f>VLOOKUP(Table7[[#This Row],[Full Name]],council_staff_import[],1,0)</f>
        <v>Edward Lynch</v>
      </c>
      <c r="M173" t="s">
        <v>31526</v>
      </c>
      <c r="AB173" t="s">
        <v>31480</v>
      </c>
      <c r="AH173" t="s">
        <v>65</v>
      </c>
      <c r="AI173" t="s">
        <v>31371</v>
      </c>
      <c r="AL173" t="s">
        <v>1237</v>
      </c>
      <c r="AY173" t="s">
        <v>32506</v>
      </c>
      <c r="AZ173" t="s">
        <v>7025</v>
      </c>
      <c r="BA173" t="s">
        <v>15045</v>
      </c>
      <c r="BB173" t="s">
        <v>32505</v>
      </c>
      <c r="BD173" t="s">
        <v>72</v>
      </c>
      <c r="BG173" t="s">
        <v>32504</v>
      </c>
    </row>
    <row r="174" spans="1:59" x14ac:dyDescent="0.2">
      <c r="A174" s="1">
        <v>42809.794270833343</v>
      </c>
      <c r="B174" t="s">
        <v>59</v>
      </c>
      <c r="C174" t="s">
        <v>34591</v>
      </c>
      <c r="D174" t="str">
        <f>VLOOKUP(Table7[[#This Row],[Full Name]],council_staff_import[],1,0)</f>
        <v>Edward Paulino</v>
      </c>
      <c r="L174" t="s">
        <v>31447</v>
      </c>
      <c r="M174" t="s">
        <v>31446</v>
      </c>
      <c r="V174" t="s">
        <v>31445</v>
      </c>
      <c r="AH174" t="s">
        <v>65</v>
      </c>
      <c r="AI174" t="s">
        <v>31371</v>
      </c>
      <c r="AL174" t="s">
        <v>67</v>
      </c>
      <c r="AY174" t="s">
        <v>34590</v>
      </c>
      <c r="AZ174" t="s">
        <v>7025</v>
      </c>
      <c r="BA174" t="s">
        <v>5265</v>
      </c>
      <c r="BB174" t="s">
        <v>31394</v>
      </c>
      <c r="BD174" t="s">
        <v>72</v>
      </c>
      <c r="BG174" t="s">
        <v>34589</v>
      </c>
    </row>
    <row r="175" spans="1:59" x14ac:dyDescent="0.2">
      <c r="A175" s="1">
        <v>42618.940439814818</v>
      </c>
      <c r="B175" t="s">
        <v>1862</v>
      </c>
      <c r="C175" t="s">
        <v>32870</v>
      </c>
      <c r="D175" t="str">
        <f>VLOOKUP(Table7[[#This Row],[Full Name]],council_staff_import[],1,0)</f>
        <v>Edwina Martin</v>
      </c>
      <c r="J175" t="s">
        <v>32341</v>
      </c>
      <c r="L175" t="s">
        <v>32542</v>
      </c>
      <c r="M175" t="s">
        <v>32541</v>
      </c>
      <c r="T175" t="s">
        <v>32869</v>
      </c>
      <c r="V175" t="s">
        <v>32540</v>
      </c>
      <c r="W175" t="s">
        <v>32868</v>
      </c>
      <c r="AH175" t="s">
        <v>65</v>
      </c>
      <c r="AI175" t="s">
        <v>31371</v>
      </c>
      <c r="AL175" t="s">
        <v>67</v>
      </c>
      <c r="AM175" t="s">
        <v>284</v>
      </c>
      <c r="AY175" t="s">
        <v>32867</v>
      </c>
      <c r="AZ175" t="s">
        <v>32866</v>
      </c>
      <c r="BA175" t="s">
        <v>2092</v>
      </c>
      <c r="BB175" t="s">
        <v>284</v>
      </c>
      <c r="BD175" t="s">
        <v>72</v>
      </c>
      <c r="BG175" t="s">
        <v>32865</v>
      </c>
    </row>
    <row r="176" spans="1:59" x14ac:dyDescent="0.2">
      <c r="A176" s="1">
        <v>42618.942662037043</v>
      </c>
      <c r="B176" t="s">
        <v>1862</v>
      </c>
      <c r="C176" t="s">
        <v>33883</v>
      </c>
      <c r="D176" t="str">
        <f>VLOOKUP(Table7[[#This Row],[Full Name]],council_staff_import[],1,0)</f>
        <v>Eileen O'Brien</v>
      </c>
      <c r="L176" t="s">
        <v>32852</v>
      </c>
      <c r="M176" t="s">
        <v>32851</v>
      </c>
      <c r="V176" t="s">
        <v>32849</v>
      </c>
      <c r="AB176" t="s">
        <v>21219</v>
      </c>
      <c r="AH176" t="s">
        <v>65</v>
      </c>
      <c r="AI176" t="s">
        <v>31371</v>
      </c>
      <c r="AL176" t="s">
        <v>67</v>
      </c>
      <c r="AY176" t="s">
        <v>33882</v>
      </c>
      <c r="AZ176" t="s">
        <v>24482</v>
      </c>
      <c r="BA176" t="s">
        <v>4762</v>
      </c>
      <c r="BB176" t="s">
        <v>31394</v>
      </c>
      <c r="BD176" t="s">
        <v>72</v>
      </c>
      <c r="BG176" t="s">
        <v>33881</v>
      </c>
    </row>
    <row r="177" spans="1:59" x14ac:dyDescent="0.2">
      <c r="A177" s="1">
        <v>42618.939618055563</v>
      </c>
      <c r="B177" t="s">
        <v>1862</v>
      </c>
      <c r="C177" t="s">
        <v>31849</v>
      </c>
      <c r="D177" t="str">
        <f>VLOOKUP(Table7[[#This Row],[Full Name]],council_staff_import[],1,0)</f>
        <v>Eisha Wright</v>
      </c>
      <c r="M177" t="s">
        <v>31504</v>
      </c>
      <c r="V177" t="s">
        <v>31848</v>
      </c>
      <c r="AA177" t="s">
        <v>31502</v>
      </c>
      <c r="AB177" t="s">
        <v>31480</v>
      </c>
      <c r="AH177" t="s">
        <v>65</v>
      </c>
      <c r="AI177" t="s">
        <v>31371</v>
      </c>
      <c r="AL177" t="s">
        <v>1237</v>
      </c>
      <c r="AY177" t="s">
        <v>31847</v>
      </c>
      <c r="AZ177" t="s">
        <v>31846</v>
      </c>
      <c r="BA177" t="s">
        <v>17292</v>
      </c>
      <c r="BB177" t="s">
        <v>31726</v>
      </c>
      <c r="BD177" t="s">
        <v>72</v>
      </c>
      <c r="BG177" t="s">
        <v>31845</v>
      </c>
    </row>
    <row r="178" spans="1:59" x14ac:dyDescent="0.2">
      <c r="A178" s="1">
        <v>42618.941319444442</v>
      </c>
      <c r="B178" t="s">
        <v>1862</v>
      </c>
      <c r="C178" t="s">
        <v>33160</v>
      </c>
      <c r="D178" t="str">
        <f>VLOOKUP(Table7[[#This Row],[Full Name]],council_staff_import[],1,0)</f>
        <v>Elaine Cheung</v>
      </c>
      <c r="L178" t="s">
        <v>33159</v>
      </c>
      <c r="M178" t="s">
        <v>33158</v>
      </c>
      <c r="T178" t="s">
        <v>33157</v>
      </c>
      <c r="V178" t="s">
        <v>33156</v>
      </c>
      <c r="W178" t="s">
        <v>33155</v>
      </c>
      <c r="AB178" t="s">
        <v>21219</v>
      </c>
      <c r="AH178" t="s">
        <v>65</v>
      </c>
      <c r="AI178" t="s">
        <v>31371</v>
      </c>
      <c r="AL178" t="s">
        <v>67</v>
      </c>
      <c r="AM178" t="s">
        <v>68</v>
      </c>
      <c r="AY178" t="s">
        <v>33154</v>
      </c>
      <c r="AZ178" t="s">
        <v>16669</v>
      </c>
      <c r="BA178" t="s">
        <v>2515</v>
      </c>
      <c r="BB178" t="s">
        <v>68</v>
      </c>
      <c r="BD178" t="s">
        <v>72</v>
      </c>
      <c r="BG178" t="s">
        <v>33153</v>
      </c>
    </row>
    <row r="179" spans="1:59" x14ac:dyDescent="0.2">
      <c r="A179" s="1">
        <v>42618.943067129629</v>
      </c>
      <c r="B179" t="s">
        <v>1862</v>
      </c>
      <c r="C179" t="s">
        <v>34039</v>
      </c>
      <c r="D179" t="str">
        <f>VLOOKUP(Table7[[#This Row],[Full Name]],council_staff_import[],1,0)</f>
        <v>Elana Ehrenberg</v>
      </c>
      <c r="L179" t="s">
        <v>33256</v>
      </c>
      <c r="M179" t="s">
        <v>33255</v>
      </c>
      <c r="V179" t="s">
        <v>33254</v>
      </c>
      <c r="AH179" t="s">
        <v>65</v>
      </c>
      <c r="AI179" t="s">
        <v>31371</v>
      </c>
      <c r="AL179" t="s">
        <v>67</v>
      </c>
      <c r="AM179" t="s">
        <v>145</v>
      </c>
      <c r="AY179" t="s">
        <v>34038</v>
      </c>
      <c r="AZ179" t="s">
        <v>34037</v>
      </c>
      <c r="BA179" t="s">
        <v>34036</v>
      </c>
      <c r="BB179" t="s">
        <v>31394</v>
      </c>
      <c r="BD179" t="s">
        <v>72</v>
      </c>
      <c r="BG179" t="s">
        <v>34035</v>
      </c>
    </row>
    <row r="180" spans="1:59" x14ac:dyDescent="0.2">
      <c r="A180" s="1">
        <v>42618.940416666657</v>
      </c>
      <c r="B180" t="s">
        <v>1862</v>
      </c>
      <c r="C180" t="s">
        <v>32846</v>
      </c>
      <c r="D180" t="str">
        <f>VLOOKUP(Table7[[#This Row],[Full Name]],council_staff_import[],1,0)</f>
        <v>Elena Brady</v>
      </c>
      <c r="M180" t="s">
        <v>31752</v>
      </c>
      <c r="V180" t="s">
        <v>32845</v>
      </c>
      <c r="AB180" t="s">
        <v>21219</v>
      </c>
      <c r="AH180" t="s">
        <v>65</v>
      </c>
      <c r="AI180" t="s">
        <v>31371</v>
      </c>
      <c r="AL180" t="s">
        <v>1237</v>
      </c>
      <c r="AY180" t="s">
        <v>32844</v>
      </c>
      <c r="AZ180" t="s">
        <v>13369</v>
      </c>
      <c r="BA180" t="s">
        <v>22049</v>
      </c>
      <c r="BB180" t="s">
        <v>365</v>
      </c>
      <c r="BD180" t="s">
        <v>72</v>
      </c>
      <c r="BG180" t="s">
        <v>32843</v>
      </c>
    </row>
    <row r="181" spans="1:59" x14ac:dyDescent="0.2">
      <c r="A181" s="1">
        <v>42618.940115740741</v>
      </c>
      <c r="B181" t="s">
        <v>1862</v>
      </c>
      <c r="C181" t="s">
        <v>32611</v>
      </c>
      <c r="D181" t="str">
        <f>VLOOKUP(Table7[[#This Row],[Full Name]],council_staff_import[],1,0)</f>
        <v>Elena Sytcheva</v>
      </c>
      <c r="L181" t="s">
        <v>32354</v>
      </c>
      <c r="M181" t="s">
        <v>32353</v>
      </c>
      <c r="T181" t="s">
        <v>32610</v>
      </c>
      <c r="V181" t="s">
        <v>32351</v>
      </c>
      <c r="AB181" t="s">
        <v>21219</v>
      </c>
      <c r="AH181" t="s">
        <v>65</v>
      </c>
      <c r="AI181" t="s">
        <v>31371</v>
      </c>
      <c r="AL181" t="s">
        <v>67</v>
      </c>
      <c r="AM181" t="s">
        <v>284</v>
      </c>
      <c r="AY181" t="s">
        <v>32609</v>
      </c>
      <c r="AZ181" t="s">
        <v>13369</v>
      </c>
      <c r="BA181" t="s">
        <v>32608</v>
      </c>
      <c r="BB181" t="s">
        <v>284</v>
      </c>
      <c r="BD181" t="s">
        <v>72</v>
      </c>
      <c r="BG181" t="s">
        <v>32607</v>
      </c>
    </row>
    <row r="182" spans="1:59" x14ac:dyDescent="0.2">
      <c r="A182" s="1">
        <v>42618.941550925927</v>
      </c>
      <c r="B182" t="s">
        <v>1862</v>
      </c>
      <c r="C182" t="s">
        <v>33271</v>
      </c>
      <c r="D182" t="str">
        <f>VLOOKUP(Table7[[#This Row],[Full Name]],council_staff_import[],1,0)</f>
        <v>Elijah Nwaokocha</v>
      </c>
      <c r="L182" t="s">
        <v>33165</v>
      </c>
      <c r="M182" t="s">
        <v>33164</v>
      </c>
      <c r="V182" t="s">
        <v>33163</v>
      </c>
      <c r="AB182" t="s">
        <v>21219</v>
      </c>
      <c r="AH182" t="s">
        <v>65</v>
      </c>
      <c r="AI182" t="s">
        <v>31371</v>
      </c>
      <c r="AL182" t="s">
        <v>67</v>
      </c>
      <c r="AY182" t="s">
        <v>33270</v>
      </c>
      <c r="AZ182" t="s">
        <v>33269</v>
      </c>
      <c r="BA182" t="s">
        <v>33268</v>
      </c>
      <c r="BB182" t="s">
        <v>31394</v>
      </c>
      <c r="BD182" t="s">
        <v>72</v>
      </c>
      <c r="BG182" t="s">
        <v>33267</v>
      </c>
    </row>
    <row r="183" spans="1:59" x14ac:dyDescent="0.2">
      <c r="A183" s="1">
        <v>42618.939618055563</v>
      </c>
      <c r="B183" t="s">
        <v>1862</v>
      </c>
      <c r="C183" t="s">
        <v>31853</v>
      </c>
      <c r="D183" t="str">
        <f>VLOOKUP(Table7[[#This Row],[Full Name]],council_staff_import[],1,0)</f>
        <v>Elisabeth Greenberg</v>
      </c>
      <c r="M183" t="s">
        <v>31518</v>
      </c>
      <c r="V183" t="s">
        <v>31852</v>
      </c>
      <c r="AA183" t="s">
        <v>31516</v>
      </c>
      <c r="AB183" t="s">
        <v>31480</v>
      </c>
      <c r="AH183" t="s">
        <v>65</v>
      </c>
      <c r="AI183" t="s">
        <v>31371</v>
      </c>
      <c r="AL183" t="s">
        <v>1237</v>
      </c>
      <c r="AY183" t="s">
        <v>31851</v>
      </c>
      <c r="AZ183" t="s">
        <v>23811</v>
      </c>
      <c r="BA183" t="s">
        <v>22419</v>
      </c>
      <c r="BB183" t="s">
        <v>365</v>
      </c>
      <c r="BD183" t="s">
        <v>72</v>
      </c>
      <c r="BG183" t="s">
        <v>31850</v>
      </c>
    </row>
    <row r="184" spans="1:59" x14ac:dyDescent="0.2">
      <c r="A184" s="1">
        <v>42809.793854166674</v>
      </c>
      <c r="B184" t="s">
        <v>59</v>
      </c>
      <c r="C184" t="s">
        <v>34271</v>
      </c>
      <c r="D184" t="str">
        <f>VLOOKUP(Table7[[#This Row],[Full Name]],council_staff_import[],1,0)</f>
        <v>Elizabeth Guzman</v>
      </c>
      <c r="M184" t="s">
        <v>31526</v>
      </c>
      <c r="AH184" t="s">
        <v>65</v>
      </c>
      <c r="AI184" t="s">
        <v>31371</v>
      </c>
      <c r="AL184" t="s">
        <v>1237</v>
      </c>
      <c r="AY184" t="s">
        <v>34270</v>
      </c>
      <c r="AZ184" t="s">
        <v>2972</v>
      </c>
      <c r="BA184" t="s">
        <v>20277</v>
      </c>
      <c r="BB184" t="s">
        <v>141</v>
      </c>
      <c r="BD184" t="s">
        <v>72</v>
      </c>
      <c r="BG184" t="s">
        <v>34269</v>
      </c>
    </row>
    <row r="185" spans="1:59" x14ac:dyDescent="0.2">
      <c r="A185" s="1">
        <v>42809.793819444443</v>
      </c>
      <c r="B185" t="s">
        <v>59</v>
      </c>
      <c r="C185" t="s">
        <v>34237</v>
      </c>
      <c r="D185" t="str">
        <f>VLOOKUP(Table7[[#This Row],[Full Name]],council_staff_import[],1,0)</f>
        <v>Elizabeth Hoffman</v>
      </c>
      <c r="M185" t="s">
        <v>31504</v>
      </c>
      <c r="AH185" t="s">
        <v>65</v>
      </c>
      <c r="AI185" t="s">
        <v>31371</v>
      </c>
      <c r="AL185" t="s">
        <v>1237</v>
      </c>
      <c r="AY185" t="s">
        <v>34236</v>
      </c>
      <c r="AZ185" t="s">
        <v>2972</v>
      </c>
      <c r="BA185" t="s">
        <v>1474</v>
      </c>
      <c r="BB185" t="s">
        <v>31726</v>
      </c>
      <c r="BD185" t="s">
        <v>72</v>
      </c>
      <c r="BG185" t="s">
        <v>34235</v>
      </c>
    </row>
    <row r="186" spans="1:59" x14ac:dyDescent="0.2">
      <c r="A186" s="1">
        <v>42809.793900462973</v>
      </c>
      <c r="B186" t="s">
        <v>59</v>
      </c>
      <c r="C186" t="s">
        <v>34300</v>
      </c>
      <c r="D186" t="str">
        <f>VLOOKUP(Table7[[#This Row],[Full Name]],council_staff_import[],1,0)</f>
        <v>Elizabeth Lee</v>
      </c>
      <c r="M186" t="s">
        <v>31381</v>
      </c>
      <c r="AH186" t="s">
        <v>65</v>
      </c>
      <c r="AI186" t="s">
        <v>31371</v>
      </c>
      <c r="AL186" t="s">
        <v>1237</v>
      </c>
      <c r="AY186" t="s">
        <v>34299</v>
      </c>
      <c r="AZ186" t="s">
        <v>2972</v>
      </c>
      <c r="BA186" t="s">
        <v>4633</v>
      </c>
      <c r="BB186" t="s">
        <v>31620</v>
      </c>
      <c r="BD186" t="s">
        <v>72</v>
      </c>
      <c r="BG186" t="s">
        <v>34298</v>
      </c>
    </row>
    <row r="187" spans="1:59" x14ac:dyDescent="0.2">
      <c r="A187" s="1">
        <v>42618.93986111111</v>
      </c>
      <c r="B187" t="s">
        <v>1862</v>
      </c>
      <c r="C187" t="s">
        <v>32406</v>
      </c>
      <c r="D187" t="str">
        <f>VLOOKUP(Table7[[#This Row],[Full Name]],council_staff_import[],1,0)</f>
        <v>Ellen Gustafson</v>
      </c>
      <c r="L187" t="s">
        <v>32405</v>
      </c>
      <c r="M187" t="s">
        <v>32404</v>
      </c>
      <c r="T187" t="s">
        <v>32403</v>
      </c>
      <c r="V187" t="s">
        <v>32402</v>
      </c>
      <c r="AB187" t="s">
        <v>21219</v>
      </c>
      <c r="AH187" t="s">
        <v>65</v>
      </c>
      <c r="AI187" t="s">
        <v>31371</v>
      </c>
      <c r="AL187" t="s">
        <v>67</v>
      </c>
      <c r="AM187" t="s">
        <v>145</v>
      </c>
      <c r="AY187" t="s">
        <v>32401</v>
      </c>
      <c r="AZ187" t="s">
        <v>28970</v>
      </c>
      <c r="BA187" t="s">
        <v>11001</v>
      </c>
      <c r="BB187" t="s">
        <v>145</v>
      </c>
      <c r="BD187" t="s">
        <v>72</v>
      </c>
      <c r="BG187" t="s">
        <v>32400</v>
      </c>
    </row>
    <row r="188" spans="1:59" x14ac:dyDescent="0.2">
      <c r="A188" s="1">
        <v>42618.943182870367</v>
      </c>
      <c r="B188" t="s">
        <v>1862</v>
      </c>
      <c r="C188" t="s">
        <v>34097</v>
      </c>
      <c r="D188" t="str">
        <f>VLOOKUP(Table7[[#This Row],[Full Name]],council_staff_import[],1,0)</f>
        <v>Emilia Lizzi</v>
      </c>
      <c r="M188" t="s">
        <v>31518</v>
      </c>
      <c r="AB188" t="s">
        <v>31480</v>
      </c>
      <c r="AH188" t="s">
        <v>65</v>
      </c>
      <c r="AI188" t="s">
        <v>31371</v>
      </c>
      <c r="AL188" t="s">
        <v>1237</v>
      </c>
      <c r="AY188" t="s">
        <v>34096</v>
      </c>
      <c r="AZ188" t="s">
        <v>19168</v>
      </c>
      <c r="BA188" t="s">
        <v>34095</v>
      </c>
      <c r="BB188" t="s">
        <v>365</v>
      </c>
      <c r="BD188" t="s">
        <v>72</v>
      </c>
      <c r="BG188" t="s">
        <v>34094</v>
      </c>
    </row>
    <row r="189" spans="1:59" x14ac:dyDescent="0.2">
      <c r="A189" s="1">
        <v>42809.793877314813</v>
      </c>
      <c r="B189" t="s">
        <v>59</v>
      </c>
      <c r="C189" t="s">
        <v>34287</v>
      </c>
      <c r="D189" t="str">
        <f>VLOOKUP(Table7[[#This Row],[Full Name]],council_staff_import[],1,0)</f>
        <v>Emily Rooney</v>
      </c>
      <c r="M189" t="s">
        <v>31538</v>
      </c>
      <c r="AH189" t="s">
        <v>65</v>
      </c>
      <c r="AI189" t="s">
        <v>31371</v>
      </c>
      <c r="AL189" t="s">
        <v>1237</v>
      </c>
      <c r="AY189" t="s">
        <v>34286</v>
      </c>
      <c r="AZ189" t="s">
        <v>30608</v>
      </c>
      <c r="BA189" t="s">
        <v>34285</v>
      </c>
      <c r="BB189" t="s">
        <v>2995</v>
      </c>
      <c r="BD189" t="s">
        <v>72</v>
      </c>
      <c r="BG189" t="s">
        <v>34284</v>
      </c>
    </row>
    <row r="190" spans="1:59" x14ac:dyDescent="0.2">
      <c r="A190" s="1">
        <v>42618.939618055563</v>
      </c>
      <c r="B190" t="s">
        <v>1862</v>
      </c>
      <c r="C190" t="s">
        <v>31865</v>
      </c>
      <c r="D190" t="str">
        <f>VLOOKUP(Table7[[#This Row],[Full Name]],council_staff_import[],1,0)</f>
        <v>Emre Edev</v>
      </c>
      <c r="M190" t="s">
        <v>31504</v>
      </c>
      <c r="V190" t="s">
        <v>31864</v>
      </c>
      <c r="AA190" t="s">
        <v>31502</v>
      </c>
      <c r="AB190" t="s">
        <v>31480</v>
      </c>
      <c r="AH190" t="s">
        <v>65</v>
      </c>
      <c r="AI190" t="s">
        <v>31371</v>
      </c>
      <c r="AL190" t="s">
        <v>1237</v>
      </c>
      <c r="AY190" t="s">
        <v>31863</v>
      </c>
      <c r="AZ190" t="s">
        <v>31862</v>
      </c>
      <c r="BA190" t="s">
        <v>31861</v>
      </c>
      <c r="BB190" t="s">
        <v>31860</v>
      </c>
      <c r="BD190" t="s">
        <v>72</v>
      </c>
      <c r="BG190" t="s">
        <v>31859</v>
      </c>
    </row>
    <row r="191" spans="1:59" x14ac:dyDescent="0.2">
      <c r="A191" s="1">
        <v>42618.939618055563</v>
      </c>
      <c r="B191" t="s">
        <v>1862</v>
      </c>
      <c r="C191" t="s">
        <v>31869</v>
      </c>
      <c r="D191" t="str">
        <f>VLOOKUP(Table7[[#This Row],[Full Name]],council_staff_import[],1,0)</f>
        <v>Eric Bernstein</v>
      </c>
      <c r="M191" t="s">
        <v>31538</v>
      </c>
      <c r="V191" t="s">
        <v>31868</v>
      </c>
      <c r="AA191" t="s">
        <v>31488</v>
      </c>
      <c r="AB191" t="s">
        <v>31480</v>
      </c>
      <c r="AH191" t="s">
        <v>65</v>
      </c>
      <c r="AI191" t="s">
        <v>31371</v>
      </c>
      <c r="AL191" t="s">
        <v>1237</v>
      </c>
      <c r="AY191" t="s">
        <v>31867</v>
      </c>
      <c r="AZ191" t="s">
        <v>8079</v>
      </c>
      <c r="BA191" t="s">
        <v>3813</v>
      </c>
      <c r="BB191" t="s">
        <v>141</v>
      </c>
      <c r="BD191" t="s">
        <v>72</v>
      </c>
      <c r="BG191" t="s">
        <v>31866</v>
      </c>
    </row>
    <row r="192" spans="1:59" x14ac:dyDescent="0.2">
      <c r="A192" s="1">
        <v>42618.942627314813</v>
      </c>
      <c r="B192" t="s">
        <v>1862</v>
      </c>
      <c r="C192" t="s">
        <v>33840</v>
      </c>
      <c r="D192" t="str">
        <f>VLOOKUP(Table7[[#This Row],[Full Name]],council_staff_import[],1,0)</f>
        <v>Eric Faynberg</v>
      </c>
      <c r="L192" t="s">
        <v>32555</v>
      </c>
      <c r="M192" t="s">
        <v>32554</v>
      </c>
      <c r="V192" t="s">
        <v>32552</v>
      </c>
      <c r="AB192" t="s">
        <v>21219</v>
      </c>
      <c r="AH192" t="s">
        <v>65</v>
      </c>
      <c r="AI192" t="s">
        <v>31371</v>
      </c>
      <c r="AL192" t="s">
        <v>67</v>
      </c>
      <c r="AY192" t="s">
        <v>33839</v>
      </c>
      <c r="AZ192" t="s">
        <v>8079</v>
      </c>
      <c r="BA192" t="s">
        <v>33838</v>
      </c>
      <c r="BB192" t="s">
        <v>31394</v>
      </c>
      <c r="BD192" t="s">
        <v>72</v>
      </c>
      <c r="BG192" t="s">
        <v>33837</v>
      </c>
    </row>
    <row r="193" spans="1:59" x14ac:dyDescent="0.2">
      <c r="A193" s="1">
        <v>42618.94259259259</v>
      </c>
      <c r="B193" t="s">
        <v>1862</v>
      </c>
      <c r="C193" t="s">
        <v>33820</v>
      </c>
      <c r="D193" t="str">
        <f>VLOOKUP(Table7[[#This Row],[Full Name]],council_staff_import[],1,0)</f>
        <v>Eric Gonzales</v>
      </c>
      <c r="M193" t="s">
        <v>31483</v>
      </c>
      <c r="AB193" t="s">
        <v>31480</v>
      </c>
      <c r="AH193" t="s">
        <v>65</v>
      </c>
      <c r="AI193" t="s">
        <v>31371</v>
      </c>
      <c r="AL193" t="s">
        <v>1237</v>
      </c>
      <c r="AY193" t="s">
        <v>33819</v>
      </c>
      <c r="AZ193" t="s">
        <v>8079</v>
      </c>
      <c r="BA193" t="s">
        <v>5145</v>
      </c>
      <c r="BB193" t="s">
        <v>365</v>
      </c>
      <c r="BD193" t="s">
        <v>72</v>
      </c>
      <c r="BG193" t="s">
        <v>33818</v>
      </c>
    </row>
    <row r="194" spans="1:59" x14ac:dyDescent="0.2">
      <c r="A194" s="1">
        <v>42618.939618055563</v>
      </c>
      <c r="B194" t="s">
        <v>1862</v>
      </c>
      <c r="C194" t="s">
        <v>31886</v>
      </c>
      <c r="D194" t="str">
        <f>VLOOKUP(Table7[[#This Row],[Full Name]],council_staff_import[],1,0)</f>
        <v>Erica Gonzalez</v>
      </c>
      <c r="M194" t="s">
        <v>31885</v>
      </c>
      <c r="V194" t="s">
        <v>31884</v>
      </c>
      <c r="AA194" t="s">
        <v>31883</v>
      </c>
      <c r="AB194" t="s">
        <v>31510</v>
      </c>
      <c r="AH194" t="s">
        <v>65</v>
      </c>
      <c r="AI194" t="s">
        <v>31371</v>
      </c>
      <c r="AL194" t="s">
        <v>1237</v>
      </c>
      <c r="AY194" t="s">
        <v>31882</v>
      </c>
      <c r="AZ194" t="s">
        <v>28016</v>
      </c>
      <c r="BA194" t="s">
        <v>210</v>
      </c>
      <c r="BB194" t="s">
        <v>5183</v>
      </c>
      <c r="BD194" t="s">
        <v>72</v>
      </c>
      <c r="BG194" t="s">
        <v>31881</v>
      </c>
    </row>
    <row r="195" spans="1:59" x14ac:dyDescent="0.2">
      <c r="A195" s="1">
        <v>42618.942291666674</v>
      </c>
      <c r="B195" t="s">
        <v>1862</v>
      </c>
      <c r="C195" t="s">
        <v>33659</v>
      </c>
      <c r="D195" t="str">
        <f>VLOOKUP(Table7[[#This Row],[Full Name]],council_staff_import[],1,0)</f>
        <v>Erik Bottcher</v>
      </c>
      <c r="L195" t="s">
        <v>32207</v>
      </c>
      <c r="M195" t="s">
        <v>32206</v>
      </c>
      <c r="T195" t="s">
        <v>33658</v>
      </c>
      <c r="V195" t="s">
        <v>32205</v>
      </c>
      <c r="AH195" t="s">
        <v>65</v>
      </c>
      <c r="AI195" t="s">
        <v>31371</v>
      </c>
      <c r="AL195" t="s">
        <v>67</v>
      </c>
      <c r="AM195" t="s">
        <v>68</v>
      </c>
      <c r="AY195" t="s">
        <v>33657</v>
      </c>
      <c r="AZ195" t="s">
        <v>33656</v>
      </c>
      <c r="BA195" t="s">
        <v>33655</v>
      </c>
      <c r="BB195" t="s">
        <v>68</v>
      </c>
      <c r="BD195" t="s">
        <v>72</v>
      </c>
      <c r="BG195" t="s">
        <v>33654</v>
      </c>
    </row>
    <row r="196" spans="1:59" x14ac:dyDescent="0.2">
      <c r="A196" s="1">
        <v>42809.794282407413</v>
      </c>
      <c r="B196" t="s">
        <v>59</v>
      </c>
      <c r="C196" t="s">
        <v>34595</v>
      </c>
      <c r="D196" t="str">
        <f>VLOOKUP(Table7[[#This Row],[Full Name]],council_staff_import[],1,0)</f>
        <v>Erik Cuello</v>
      </c>
      <c r="L196" t="s">
        <v>33134</v>
      </c>
      <c r="M196" t="s">
        <v>33133</v>
      </c>
      <c r="V196" t="s">
        <v>33132</v>
      </c>
      <c r="AH196" t="s">
        <v>65</v>
      </c>
      <c r="AI196" t="s">
        <v>31371</v>
      </c>
      <c r="AL196" t="s">
        <v>67</v>
      </c>
      <c r="AY196" t="s">
        <v>34594</v>
      </c>
      <c r="AZ196" t="s">
        <v>33656</v>
      </c>
      <c r="BA196" t="s">
        <v>34593</v>
      </c>
      <c r="BB196" t="s">
        <v>31394</v>
      </c>
      <c r="BD196" t="s">
        <v>72</v>
      </c>
      <c r="BG196" t="s">
        <v>34592</v>
      </c>
    </row>
    <row r="197" spans="1:59" x14ac:dyDescent="0.2">
      <c r="A197" s="1">
        <v>42809.79409722222</v>
      </c>
      <c r="B197" t="s">
        <v>59</v>
      </c>
      <c r="C197" t="s">
        <v>34450</v>
      </c>
      <c r="D197" t="str">
        <f>VLOOKUP(Table7[[#This Row],[Full Name]],council_staff_import[],1,0)</f>
        <v>Erika Tannor</v>
      </c>
      <c r="L197" t="s">
        <v>31661</v>
      </c>
      <c r="M197" t="s">
        <v>31660</v>
      </c>
      <c r="V197" t="s">
        <v>31659</v>
      </c>
      <c r="AH197" t="s">
        <v>65</v>
      </c>
      <c r="AI197" t="s">
        <v>31371</v>
      </c>
      <c r="AL197" t="s">
        <v>67</v>
      </c>
      <c r="AY197" t="s">
        <v>34449</v>
      </c>
      <c r="AZ197" t="s">
        <v>34448</v>
      </c>
      <c r="BA197" t="s">
        <v>34447</v>
      </c>
      <c r="BB197" t="s">
        <v>31394</v>
      </c>
      <c r="BD197" t="s">
        <v>72</v>
      </c>
      <c r="BG197" t="s">
        <v>34446</v>
      </c>
    </row>
    <row r="198" spans="1:59" x14ac:dyDescent="0.2">
      <c r="A198" s="1">
        <v>42618.941655092603</v>
      </c>
      <c r="B198" t="s">
        <v>1862</v>
      </c>
      <c r="C198" t="s">
        <v>33331</v>
      </c>
      <c r="D198" t="str">
        <f>VLOOKUP(Table7[[#This Row],[Full Name]],council_staff_import[],1,0)</f>
        <v>Ernest Skinner</v>
      </c>
      <c r="L198" t="s">
        <v>32821</v>
      </c>
      <c r="M198" t="s">
        <v>32820</v>
      </c>
      <c r="V198" t="s">
        <v>32995</v>
      </c>
      <c r="AB198" t="s">
        <v>21219</v>
      </c>
      <c r="AH198" t="s">
        <v>65</v>
      </c>
      <c r="AI198" t="s">
        <v>31371</v>
      </c>
      <c r="AL198" t="s">
        <v>67</v>
      </c>
      <c r="AY198" t="s">
        <v>33330</v>
      </c>
      <c r="AZ198" t="s">
        <v>33329</v>
      </c>
      <c r="BA198" t="s">
        <v>33328</v>
      </c>
      <c r="BB198" t="s">
        <v>31394</v>
      </c>
      <c r="BD198" t="s">
        <v>72</v>
      </c>
      <c r="BG198" t="s">
        <v>33327</v>
      </c>
    </row>
    <row r="199" spans="1:59" x14ac:dyDescent="0.2">
      <c r="A199" s="1">
        <v>42618.939629629633</v>
      </c>
      <c r="B199" t="s">
        <v>1862</v>
      </c>
      <c r="C199" t="s">
        <v>31892</v>
      </c>
      <c r="D199" t="str">
        <f>VLOOKUP(Table7[[#This Row],[Full Name]],council_staff_import[],1,0)</f>
        <v>Esteban Duran</v>
      </c>
      <c r="M199" t="s">
        <v>31518</v>
      </c>
      <c r="V199" t="s">
        <v>31891</v>
      </c>
      <c r="AA199" t="s">
        <v>31516</v>
      </c>
      <c r="AB199" t="s">
        <v>31480</v>
      </c>
      <c r="AH199" t="s">
        <v>65</v>
      </c>
      <c r="AI199" t="s">
        <v>31371</v>
      </c>
      <c r="AL199" t="s">
        <v>1237</v>
      </c>
      <c r="AY199" t="s">
        <v>31890</v>
      </c>
      <c r="AZ199" t="s">
        <v>31889</v>
      </c>
      <c r="BA199" t="s">
        <v>31888</v>
      </c>
      <c r="BB199" t="s">
        <v>365</v>
      </c>
      <c r="BD199" t="s">
        <v>72</v>
      </c>
      <c r="BG199" t="s">
        <v>31887</v>
      </c>
    </row>
    <row r="200" spans="1:59" x14ac:dyDescent="0.2">
      <c r="A200" s="1">
        <v>42618.941423611112</v>
      </c>
      <c r="B200" t="s">
        <v>1862</v>
      </c>
      <c r="C200" t="s">
        <v>33196</v>
      </c>
      <c r="D200" t="str">
        <f>VLOOKUP(Table7[[#This Row],[Full Name]],council_staff_import[],1,0)</f>
        <v>Ethan Lustig-Elgrably</v>
      </c>
      <c r="L200" t="s">
        <v>32555</v>
      </c>
      <c r="M200" t="s">
        <v>32554</v>
      </c>
      <c r="V200" t="s">
        <v>32552</v>
      </c>
      <c r="AB200" t="s">
        <v>21219</v>
      </c>
      <c r="AH200" t="s">
        <v>65</v>
      </c>
      <c r="AI200" t="s">
        <v>31371</v>
      </c>
      <c r="AL200" t="s">
        <v>67</v>
      </c>
      <c r="AY200" t="s">
        <v>33195</v>
      </c>
      <c r="AZ200" t="s">
        <v>33194</v>
      </c>
      <c r="BA200" t="s">
        <v>33193</v>
      </c>
      <c r="BB200" t="s">
        <v>31394</v>
      </c>
      <c r="BD200" t="s">
        <v>72</v>
      </c>
      <c r="BG200" t="s">
        <v>33192</v>
      </c>
    </row>
    <row r="201" spans="1:59" x14ac:dyDescent="0.2">
      <c r="A201" s="1">
        <v>42618.939629629633</v>
      </c>
      <c r="B201" t="s">
        <v>1862</v>
      </c>
      <c r="C201" t="s">
        <v>31905</v>
      </c>
      <c r="D201" t="str">
        <f>VLOOKUP(Table7[[#This Row],[Full Name]],council_staff_import[],1,0)</f>
        <v>Faisal Rehman</v>
      </c>
      <c r="M201" t="s">
        <v>31746</v>
      </c>
      <c r="V201" t="s">
        <v>31904</v>
      </c>
      <c r="AA201" t="s">
        <v>31744</v>
      </c>
      <c r="AB201" t="s">
        <v>31480</v>
      </c>
      <c r="AH201" t="s">
        <v>65</v>
      </c>
      <c r="AI201" t="s">
        <v>31371</v>
      </c>
      <c r="AL201" t="s">
        <v>1237</v>
      </c>
      <c r="AY201" t="s">
        <v>31903</v>
      </c>
      <c r="AZ201" t="s">
        <v>31902</v>
      </c>
      <c r="BA201" t="s">
        <v>31901</v>
      </c>
      <c r="BB201" t="s">
        <v>31760</v>
      </c>
      <c r="BD201" t="s">
        <v>72</v>
      </c>
      <c r="BG201" t="s">
        <v>31900</v>
      </c>
    </row>
    <row r="202" spans="1:59" x14ac:dyDescent="0.2">
      <c r="A202" s="1">
        <v>42618.940879629627</v>
      </c>
      <c r="B202" t="s">
        <v>1862</v>
      </c>
      <c r="C202" t="s">
        <v>32981</v>
      </c>
      <c r="D202" t="str">
        <f>VLOOKUP(Table7[[#This Row],[Full Name]],council_staff_import[],1,0)</f>
        <v>Faiza Ali</v>
      </c>
      <c r="E202" t="s">
        <v>32980</v>
      </c>
      <c r="L202" t="s">
        <v>32858</v>
      </c>
      <c r="M202" t="s">
        <v>31518</v>
      </c>
      <c r="V202" t="s">
        <v>32979</v>
      </c>
      <c r="AA202" t="s">
        <v>31516</v>
      </c>
      <c r="AB202" t="s">
        <v>31480</v>
      </c>
      <c r="AD202" t="s">
        <v>3796</v>
      </c>
      <c r="AE202" t="s">
        <v>31387</v>
      </c>
      <c r="AF202" t="s">
        <v>5934</v>
      </c>
      <c r="AH202" t="s">
        <v>65</v>
      </c>
      <c r="AI202" t="s">
        <v>31371</v>
      </c>
      <c r="AL202" t="s">
        <v>1237</v>
      </c>
      <c r="AY202" t="s">
        <v>32978</v>
      </c>
      <c r="AZ202" t="s">
        <v>32977</v>
      </c>
      <c r="BA202" t="s">
        <v>14163</v>
      </c>
      <c r="BB202" t="s">
        <v>365</v>
      </c>
      <c r="BD202" t="s">
        <v>72</v>
      </c>
      <c r="BG202" t="s">
        <v>32976</v>
      </c>
    </row>
    <row r="203" spans="1:59" x14ac:dyDescent="0.2">
      <c r="A203" s="1">
        <v>42618.939629629633</v>
      </c>
      <c r="B203" t="s">
        <v>1862</v>
      </c>
      <c r="C203" t="s">
        <v>31910</v>
      </c>
      <c r="D203" t="str">
        <f>VLOOKUP(Table7[[#This Row],[Full Name]],council_staff_import[],1,0)</f>
        <v>Faizah Malik</v>
      </c>
      <c r="M203" t="s">
        <v>31496</v>
      </c>
      <c r="V203" t="s">
        <v>31909</v>
      </c>
      <c r="AA203" t="s">
        <v>31488</v>
      </c>
      <c r="AB203" t="s">
        <v>31480</v>
      </c>
      <c r="AH203" t="s">
        <v>65</v>
      </c>
      <c r="AI203" t="s">
        <v>31371</v>
      </c>
      <c r="AL203" t="s">
        <v>1237</v>
      </c>
      <c r="AY203" t="s">
        <v>31908</v>
      </c>
      <c r="AZ203" t="s">
        <v>31907</v>
      </c>
      <c r="BA203" t="s">
        <v>20521</v>
      </c>
      <c r="BB203" t="s">
        <v>141</v>
      </c>
      <c r="BD203" t="s">
        <v>72</v>
      </c>
      <c r="BG203" t="s">
        <v>31906</v>
      </c>
    </row>
    <row r="204" spans="1:59" x14ac:dyDescent="0.2">
      <c r="A204" s="1">
        <v>42618.941655092603</v>
      </c>
      <c r="B204" t="s">
        <v>1862</v>
      </c>
      <c r="C204" t="s">
        <v>33322</v>
      </c>
      <c r="D204" t="str">
        <f>VLOOKUP(Table7[[#This Row],[Full Name]],council_staff_import[],1,0)</f>
        <v>Farah Louis</v>
      </c>
      <c r="L204" t="s">
        <v>32821</v>
      </c>
      <c r="M204" t="s">
        <v>32820</v>
      </c>
      <c r="V204" t="s">
        <v>32995</v>
      </c>
      <c r="AB204" t="s">
        <v>21219</v>
      </c>
      <c r="AH204" t="s">
        <v>65</v>
      </c>
      <c r="AI204" t="s">
        <v>31371</v>
      </c>
      <c r="AL204" t="s">
        <v>67</v>
      </c>
      <c r="AY204" t="s">
        <v>33321</v>
      </c>
      <c r="AZ204" t="s">
        <v>13352</v>
      </c>
      <c r="BA204" t="s">
        <v>12456</v>
      </c>
      <c r="BB204" t="s">
        <v>31394</v>
      </c>
      <c r="BD204" t="s">
        <v>72</v>
      </c>
      <c r="BG204" t="s">
        <v>33320</v>
      </c>
    </row>
    <row r="205" spans="1:59" x14ac:dyDescent="0.2">
      <c r="A205" s="1">
        <v>42618.939629629633</v>
      </c>
      <c r="B205" t="s">
        <v>1862</v>
      </c>
      <c r="C205" t="s">
        <v>31916</v>
      </c>
      <c r="D205" t="str">
        <f>VLOOKUP(Table7[[#This Row],[Full Name]],council_staff_import[],1,0)</f>
        <v>Felix Palacios</v>
      </c>
      <c r="M205" t="s">
        <v>31518</v>
      </c>
      <c r="V205" t="s">
        <v>31915</v>
      </c>
      <c r="AA205" t="s">
        <v>31516</v>
      </c>
      <c r="AB205" t="s">
        <v>31480</v>
      </c>
      <c r="AH205" t="s">
        <v>65</v>
      </c>
      <c r="AI205" t="s">
        <v>31371</v>
      </c>
      <c r="AL205" t="s">
        <v>1237</v>
      </c>
      <c r="AY205" t="s">
        <v>31914</v>
      </c>
      <c r="AZ205" t="s">
        <v>31913</v>
      </c>
      <c r="BA205" t="s">
        <v>31912</v>
      </c>
      <c r="BB205" t="s">
        <v>365</v>
      </c>
      <c r="BD205" t="s">
        <v>72</v>
      </c>
      <c r="BG205" t="s">
        <v>31911</v>
      </c>
    </row>
    <row r="206" spans="1:59" x14ac:dyDescent="0.2">
      <c r="A206" s="1">
        <v>42618.939629629633</v>
      </c>
      <c r="B206" t="s">
        <v>1862</v>
      </c>
      <c r="C206" t="s">
        <v>31922</v>
      </c>
      <c r="D206" t="str">
        <f>VLOOKUP(Table7[[#This Row],[Full Name]],council_staff_import[],1,0)</f>
        <v>Fitim Shabani</v>
      </c>
      <c r="M206" t="s">
        <v>31483</v>
      </c>
      <c r="V206" t="s">
        <v>31921</v>
      </c>
      <c r="AA206" t="s">
        <v>31481</v>
      </c>
      <c r="AB206" t="s">
        <v>31480</v>
      </c>
      <c r="AH206" t="s">
        <v>65</v>
      </c>
      <c r="AI206" t="s">
        <v>31371</v>
      </c>
      <c r="AL206" t="s">
        <v>1237</v>
      </c>
      <c r="AY206" t="s">
        <v>31920</v>
      </c>
      <c r="AZ206" t="s">
        <v>31919</v>
      </c>
      <c r="BA206" t="s">
        <v>31918</v>
      </c>
      <c r="BB206" t="s">
        <v>365</v>
      </c>
      <c r="BD206" t="s">
        <v>72</v>
      </c>
      <c r="BG206" t="s">
        <v>31917</v>
      </c>
    </row>
    <row r="207" spans="1:59" x14ac:dyDescent="0.2">
      <c r="A207" s="1">
        <v>42618.939629629633</v>
      </c>
      <c r="B207" t="s">
        <v>1862</v>
      </c>
      <c r="C207" t="s">
        <v>31928</v>
      </c>
      <c r="D207" t="str">
        <f>VLOOKUP(Table7[[#This Row],[Full Name]],council_staff_import[],1,0)</f>
        <v>Fohat Aird-Bombo</v>
      </c>
      <c r="M207" t="s">
        <v>31554</v>
      </c>
      <c r="V207" t="s">
        <v>31927</v>
      </c>
      <c r="AA207" t="s">
        <v>31516</v>
      </c>
      <c r="AB207" t="s">
        <v>31480</v>
      </c>
      <c r="AH207" t="s">
        <v>65</v>
      </c>
      <c r="AI207" t="s">
        <v>31371</v>
      </c>
      <c r="AL207" t="s">
        <v>1237</v>
      </c>
      <c r="AY207" t="s">
        <v>31926</v>
      </c>
      <c r="AZ207" t="s">
        <v>31925</v>
      </c>
      <c r="BA207" t="s">
        <v>31924</v>
      </c>
      <c r="BB207" t="s">
        <v>365</v>
      </c>
      <c r="BD207" t="s">
        <v>72</v>
      </c>
      <c r="BG207" t="s">
        <v>31923</v>
      </c>
    </row>
    <row r="208" spans="1:59" x14ac:dyDescent="0.2">
      <c r="A208" s="1">
        <v>42618.939629629633</v>
      </c>
      <c r="B208" t="s">
        <v>1862</v>
      </c>
      <c r="C208" t="s">
        <v>31933</v>
      </c>
      <c r="D208" t="str">
        <f>VLOOKUP(Table7[[#This Row],[Full Name]],council_staff_import[],1,0)</f>
        <v>Francesca Della Vecchia</v>
      </c>
      <c r="M208" t="s">
        <v>31526</v>
      </c>
      <c r="V208" t="s">
        <v>31932</v>
      </c>
      <c r="AA208" t="s">
        <v>31502</v>
      </c>
      <c r="AB208" t="s">
        <v>31480</v>
      </c>
      <c r="AH208" t="s">
        <v>65</v>
      </c>
      <c r="AI208" t="s">
        <v>31371</v>
      </c>
      <c r="AL208" t="s">
        <v>1237</v>
      </c>
      <c r="AY208" t="s">
        <v>31931</v>
      </c>
      <c r="AZ208" t="s">
        <v>26815</v>
      </c>
      <c r="BA208" t="s">
        <v>31930</v>
      </c>
      <c r="BB208" t="s">
        <v>186</v>
      </c>
      <c r="BD208" t="s">
        <v>72</v>
      </c>
      <c r="BG208" t="s">
        <v>31929</v>
      </c>
    </row>
    <row r="209" spans="1:59" x14ac:dyDescent="0.2">
      <c r="A209" s="1">
        <v>42809.794305555559</v>
      </c>
      <c r="B209" t="s">
        <v>59</v>
      </c>
      <c r="C209" t="s">
        <v>34620</v>
      </c>
      <c r="D209" t="str">
        <f>VLOOKUP(Table7[[#This Row],[Full Name]],council_staff_import[],1,0)</f>
        <v>Francine Capelli</v>
      </c>
      <c r="L209" t="s">
        <v>33288</v>
      </c>
      <c r="M209" t="s">
        <v>33441</v>
      </c>
      <c r="V209" t="s">
        <v>33439</v>
      </c>
      <c r="AH209" t="s">
        <v>65</v>
      </c>
      <c r="AI209" t="s">
        <v>31371</v>
      </c>
      <c r="AL209" t="s">
        <v>67</v>
      </c>
      <c r="AY209" t="s">
        <v>34619</v>
      </c>
      <c r="AZ209" t="s">
        <v>20676</v>
      </c>
      <c r="BA209" t="s">
        <v>34618</v>
      </c>
      <c r="BB209" t="s">
        <v>31394</v>
      </c>
      <c r="BD209" t="s">
        <v>72</v>
      </c>
      <c r="BG209" t="s">
        <v>34617</v>
      </c>
    </row>
    <row r="210" spans="1:59" x14ac:dyDescent="0.2">
      <c r="A210" s="1">
        <v>42618.941377314812</v>
      </c>
      <c r="B210" t="s">
        <v>1862</v>
      </c>
      <c r="C210" t="s">
        <v>33186</v>
      </c>
      <c r="D210" t="str">
        <f>VLOOKUP(Table7[[#This Row],[Full Name]],council_staff_import[],1,0)</f>
        <v>Frank Fraioli</v>
      </c>
      <c r="L210" t="s">
        <v>32942</v>
      </c>
      <c r="M210" t="s">
        <v>32941</v>
      </c>
      <c r="T210" t="s">
        <v>33185</v>
      </c>
      <c r="V210" t="s">
        <v>32940</v>
      </c>
      <c r="AB210" t="s">
        <v>21219</v>
      </c>
      <c r="AH210" t="s">
        <v>65</v>
      </c>
      <c r="AI210" t="s">
        <v>31371</v>
      </c>
      <c r="AL210" t="s">
        <v>67</v>
      </c>
      <c r="AM210" t="s">
        <v>145</v>
      </c>
      <c r="AY210" t="s">
        <v>33184</v>
      </c>
      <c r="AZ210" t="s">
        <v>1858</v>
      </c>
      <c r="BA210" t="s">
        <v>33183</v>
      </c>
      <c r="BB210" t="s">
        <v>145</v>
      </c>
      <c r="BD210" t="s">
        <v>72</v>
      </c>
      <c r="BG210" t="s">
        <v>33182</v>
      </c>
    </row>
    <row r="211" spans="1:59" x14ac:dyDescent="0.2">
      <c r="A211" s="1">
        <v>42618.938796296286</v>
      </c>
      <c r="B211" t="s">
        <v>1862</v>
      </c>
      <c r="C211" t="s">
        <v>31432</v>
      </c>
      <c r="D211" t="str">
        <f>VLOOKUP(Table7[[#This Row],[Full Name]],council_staff_import[],1,0)</f>
        <v>Frank Mascia</v>
      </c>
      <c r="L211" t="s">
        <v>31421</v>
      </c>
      <c r="M211" t="s">
        <v>31420</v>
      </c>
      <c r="N211" t="s">
        <v>63</v>
      </c>
      <c r="T211" t="s">
        <v>31431</v>
      </c>
      <c r="V211" t="s">
        <v>31419</v>
      </c>
      <c r="AH211" t="s">
        <v>65</v>
      </c>
      <c r="AI211" t="s">
        <v>31371</v>
      </c>
      <c r="AL211" t="s">
        <v>67</v>
      </c>
      <c r="AM211" t="s">
        <v>68</v>
      </c>
      <c r="AY211" t="s">
        <v>31430</v>
      </c>
      <c r="AZ211" t="s">
        <v>1858</v>
      </c>
      <c r="BA211" t="s">
        <v>31429</v>
      </c>
      <c r="BB211" t="s">
        <v>68</v>
      </c>
      <c r="BD211" t="s">
        <v>72</v>
      </c>
      <c r="BG211" t="s">
        <v>31428</v>
      </c>
    </row>
    <row r="212" spans="1:59" x14ac:dyDescent="0.2">
      <c r="A212" s="1">
        <v>42618.94090277778</v>
      </c>
      <c r="B212" t="s">
        <v>1862</v>
      </c>
      <c r="C212" t="s">
        <v>33013</v>
      </c>
      <c r="D212" t="str">
        <f>VLOOKUP(Table7[[#This Row],[Full Name]],council_staff_import[],1,0)</f>
        <v>Frank Rapacciuolo</v>
      </c>
      <c r="J212" t="s">
        <v>32341</v>
      </c>
      <c r="L212" t="s">
        <v>31421</v>
      </c>
      <c r="M212" t="s">
        <v>31420</v>
      </c>
      <c r="V212" t="s">
        <v>31419</v>
      </c>
      <c r="AB212" t="s">
        <v>21219</v>
      </c>
      <c r="AH212" t="s">
        <v>65</v>
      </c>
      <c r="AI212" t="s">
        <v>31371</v>
      </c>
      <c r="AL212" t="s">
        <v>67</v>
      </c>
      <c r="AM212" t="s">
        <v>284</v>
      </c>
      <c r="AY212" t="s">
        <v>33012</v>
      </c>
      <c r="AZ212" t="s">
        <v>1858</v>
      </c>
      <c r="BA212" t="s">
        <v>33011</v>
      </c>
      <c r="BB212" t="s">
        <v>31394</v>
      </c>
      <c r="BD212" t="s">
        <v>72</v>
      </c>
      <c r="BG212" t="s">
        <v>33010</v>
      </c>
    </row>
    <row r="213" spans="1:59" x14ac:dyDescent="0.2">
      <c r="A213" s="1">
        <v>42618.941921296297</v>
      </c>
      <c r="B213" t="s">
        <v>1862</v>
      </c>
      <c r="C213" t="s">
        <v>33452</v>
      </c>
      <c r="D213" t="str">
        <f>VLOOKUP(Table7[[#This Row],[Full Name]],council_staff_import[],1,0)</f>
        <v>Fredda Tourin</v>
      </c>
      <c r="J213" t="s">
        <v>32341</v>
      </c>
      <c r="L213" t="s">
        <v>32340</v>
      </c>
      <c r="M213" t="s">
        <v>32339</v>
      </c>
      <c r="T213" t="s">
        <v>33451</v>
      </c>
      <c r="V213" t="s">
        <v>32337</v>
      </c>
      <c r="AB213" t="s">
        <v>21219</v>
      </c>
      <c r="AH213" t="s">
        <v>65</v>
      </c>
      <c r="AI213" t="s">
        <v>31371</v>
      </c>
      <c r="AL213" t="s">
        <v>67</v>
      </c>
      <c r="AM213" t="s">
        <v>145</v>
      </c>
      <c r="AY213" t="s">
        <v>33450</v>
      </c>
      <c r="AZ213" t="s">
        <v>33449</v>
      </c>
      <c r="BA213" t="s">
        <v>33448</v>
      </c>
      <c r="BB213" t="s">
        <v>145</v>
      </c>
      <c r="BD213" t="s">
        <v>72</v>
      </c>
      <c r="BG213" t="s">
        <v>33447</v>
      </c>
    </row>
    <row r="214" spans="1:59" x14ac:dyDescent="0.2">
      <c r="A214" s="1">
        <v>42618.939629629633</v>
      </c>
      <c r="B214" t="s">
        <v>1862</v>
      </c>
      <c r="C214" t="s">
        <v>31939</v>
      </c>
      <c r="D214" t="str">
        <f>VLOOKUP(Table7[[#This Row],[Full Name]],council_staff_import[],1,0)</f>
        <v>Freddy Merizalde</v>
      </c>
      <c r="M214" t="s">
        <v>31483</v>
      </c>
      <c r="V214" t="s">
        <v>31938</v>
      </c>
      <c r="AA214" t="s">
        <v>31481</v>
      </c>
      <c r="AB214" t="s">
        <v>31480</v>
      </c>
      <c r="AH214" t="s">
        <v>65</v>
      </c>
      <c r="AI214" t="s">
        <v>31371</v>
      </c>
      <c r="AL214" t="s">
        <v>1237</v>
      </c>
      <c r="AY214" t="s">
        <v>31937</v>
      </c>
      <c r="AZ214" t="s">
        <v>31936</v>
      </c>
      <c r="BA214" t="s">
        <v>31935</v>
      </c>
      <c r="BB214" t="s">
        <v>31692</v>
      </c>
      <c r="BD214" t="s">
        <v>72</v>
      </c>
      <c r="BG214" t="s">
        <v>31934</v>
      </c>
    </row>
    <row r="215" spans="1:59" x14ac:dyDescent="0.2">
      <c r="A215" s="1">
        <v>42618.942800925928</v>
      </c>
      <c r="B215" t="s">
        <v>1862</v>
      </c>
      <c r="C215" t="s">
        <v>33895</v>
      </c>
      <c r="D215" t="str">
        <f>VLOOKUP(Table7[[#This Row],[Full Name]],council_staff_import[],1,0)</f>
        <v>Frederic Ramnarine</v>
      </c>
      <c r="M215" t="s">
        <v>31483</v>
      </c>
      <c r="AB215" t="s">
        <v>31480</v>
      </c>
      <c r="AH215" t="s">
        <v>65</v>
      </c>
      <c r="AI215" t="s">
        <v>31371</v>
      </c>
      <c r="AL215" t="s">
        <v>1237</v>
      </c>
      <c r="AY215" t="s">
        <v>33894</v>
      </c>
      <c r="AZ215" t="s">
        <v>27333</v>
      </c>
      <c r="BA215" t="s">
        <v>33893</v>
      </c>
      <c r="BB215" t="s">
        <v>365</v>
      </c>
      <c r="BD215" t="s">
        <v>72</v>
      </c>
      <c r="BG215" t="s">
        <v>33892</v>
      </c>
    </row>
    <row r="216" spans="1:59" x14ac:dyDescent="0.2">
      <c r="A216" s="1">
        <v>42618.942997685182</v>
      </c>
      <c r="B216" t="s">
        <v>1862</v>
      </c>
      <c r="C216" t="s">
        <v>34007</v>
      </c>
      <c r="D216" t="str">
        <f>VLOOKUP(Table7[[#This Row],[Full Name]],council_staff_import[],1,0)</f>
        <v>Gabriella Friedlander</v>
      </c>
      <c r="L216" t="s">
        <v>33459</v>
      </c>
      <c r="M216" t="s">
        <v>33458</v>
      </c>
      <c r="V216" t="s">
        <v>33457</v>
      </c>
      <c r="AB216" t="s">
        <v>21219</v>
      </c>
      <c r="AH216" t="s">
        <v>65</v>
      </c>
      <c r="AI216" t="s">
        <v>31371</v>
      </c>
      <c r="AL216" t="s">
        <v>67</v>
      </c>
      <c r="AY216" t="s">
        <v>34006</v>
      </c>
      <c r="AZ216" t="s">
        <v>34005</v>
      </c>
      <c r="BA216" t="s">
        <v>34004</v>
      </c>
      <c r="BB216" t="s">
        <v>31394</v>
      </c>
      <c r="BD216" t="s">
        <v>72</v>
      </c>
      <c r="BG216" t="s">
        <v>34003</v>
      </c>
    </row>
    <row r="217" spans="1:59" x14ac:dyDescent="0.2">
      <c r="A217" s="1">
        <v>42618.939641203702</v>
      </c>
      <c r="B217" t="s">
        <v>1862</v>
      </c>
      <c r="C217" t="s">
        <v>31945</v>
      </c>
      <c r="D217" t="str">
        <f>VLOOKUP(Table7[[#This Row],[Full Name]],council_staff_import[],1,0)</f>
        <v>Gafar Zaaloff</v>
      </c>
      <c r="M217" t="s">
        <v>31538</v>
      </c>
      <c r="V217" t="s">
        <v>31944</v>
      </c>
      <c r="AA217" t="s">
        <v>31488</v>
      </c>
      <c r="AB217" t="s">
        <v>31480</v>
      </c>
      <c r="AH217" t="s">
        <v>65</v>
      </c>
      <c r="AI217" t="s">
        <v>31371</v>
      </c>
      <c r="AL217" t="s">
        <v>1237</v>
      </c>
      <c r="AY217" t="s">
        <v>31943</v>
      </c>
      <c r="AZ217" t="s">
        <v>31942</v>
      </c>
      <c r="BA217" t="s">
        <v>31941</v>
      </c>
      <c r="BB217" t="s">
        <v>2995</v>
      </c>
      <c r="BD217" t="s">
        <v>72</v>
      </c>
      <c r="BG217" t="s">
        <v>31940</v>
      </c>
    </row>
    <row r="218" spans="1:59" x14ac:dyDescent="0.2">
      <c r="A218" s="1">
        <v>42618.941041666672</v>
      </c>
      <c r="B218" t="s">
        <v>1862</v>
      </c>
      <c r="C218" t="s">
        <v>33045</v>
      </c>
      <c r="D218" t="str">
        <f>VLOOKUP(Table7[[#This Row],[Full Name]],council_staff_import[],1,0)</f>
        <v>Gail Fazio</v>
      </c>
      <c r="J218" t="s">
        <v>32341</v>
      </c>
      <c r="L218" t="s">
        <v>32852</v>
      </c>
      <c r="M218" t="s">
        <v>32851</v>
      </c>
      <c r="V218" t="s">
        <v>32849</v>
      </c>
      <c r="AB218" t="s">
        <v>21219</v>
      </c>
      <c r="AH218" t="s">
        <v>65</v>
      </c>
      <c r="AI218" t="s">
        <v>31371</v>
      </c>
      <c r="AL218" t="s">
        <v>67</v>
      </c>
      <c r="AM218" t="s">
        <v>145</v>
      </c>
      <c r="AY218" t="s">
        <v>33044</v>
      </c>
      <c r="AZ218" t="s">
        <v>7453</v>
      </c>
      <c r="BA218" t="s">
        <v>2356</v>
      </c>
      <c r="BB218" t="s">
        <v>31394</v>
      </c>
      <c r="BD218" t="s">
        <v>72</v>
      </c>
      <c r="BG218" t="s">
        <v>33043</v>
      </c>
    </row>
    <row r="219" spans="1:59" x14ac:dyDescent="0.2">
      <c r="A219" s="1">
        <v>42618.939641203702</v>
      </c>
      <c r="B219" t="s">
        <v>1862</v>
      </c>
      <c r="C219" t="s">
        <v>31949</v>
      </c>
      <c r="D219" t="str">
        <f>VLOOKUP(Table7[[#This Row],[Full Name]],council_staff_import[],1,0)</f>
        <v>Gary Altman</v>
      </c>
      <c r="M219" t="s">
        <v>31554</v>
      </c>
      <c r="V219" t="s">
        <v>31948</v>
      </c>
      <c r="AA219" t="s">
        <v>31530</v>
      </c>
      <c r="AB219" t="s">
        <v>31510</v>
      </c>
      <c r="AH219" t="s">
        <v>65</v>
      </c>
      <c r="AI219" t="s">
        <v>31371</v>
      </c>
      <c r="AL219" t="s">
        <v>1237</v>
      </c>
      <c r="AY219" t="s">
        <v>31947</v>
      </c>
      <c r="AZ219" t="s">
        <v>27603</v>
      </c>
      <c r="BA219" t="s">
        <v>23160</v>
      </c>
      <c r="BB219" t="s">
        <v>141</v>
      </c>
      <c r="BD219" t="s">
        <v>72</v>
      </c>
      <c r="BG219" t="s">
        <v>31946</v>
      </c>
    </row>
    <row r="220" spans="1:59" x14ac:dyDescent="0.2">
      <c r="A220" s="1">
        <v>42618.939641203702</v>
      </c>
      <c r="B220" t="s">
        <v>1862</v>
      </c>
      <c r="C220" t="s">
        <v>31953</v>
      </c>
      <c r="D220" t="str">
        <f>VLOOKUP(Table7[[#This Row],[Full Name]],council_staff_import[],1,0)</f>
        <v>George Sarkissian</v>
      </c>
      <c r="M220" t="s">
        <v>31713</v>
      </c>
      <c r="V220" t="s">
        <v>31952</v>
      </c>
      <c r="AA220" t="s">
        <v>31481</v>
      </c>
      <c r="AB220" t="s">
        <v>31480</v>
      </c>
      <c r="AH220" t="s">
        <v>65</v>
      </c>
      <c r="AI220" t="s">
        <v>31371</v>
      </c>
      <c r="AL220" t="s">
        <v>1237</v>
      </c>
      <c r="AY220" t="s">
        <v>31951</v>
      </c>
      <c r="AZ220" t="s">
        <v>6171</v>
      </c>
      <c r="BA220" t="s">
        <v>31395</v>
      </c>
      <c r="BB220" t="s">
        <v>1397</v>
      </c>
      <c r="BD220" t="s">
        <v>72</v>
      </c>
      <c r="BG220" t="s">
        <v>31950</v>
      </c>
    </row>
    <row r="221" spans="1:59" x14ac:dyDescent="0.2">
      <c r="A221" s="1">
        <v>42809.793958333343</v>
      </c>
      <c r="B221" t="s">
        <v>59</v>
      </c>
      <c r="C221" t="s">
        <v>34341</v>
      </c>
      <c r="D221" t="str">
        <f>VLOOKUP(Table7[[#This Row],[Full Name]],council_staff_import[],1,0)</f>
        <v>Gerardo Romo Zamora</v>
      </c>
      <c r="M221" t="s">
        <v>31885</v>
      </c>
      <c r="AH221" t="s">
        <v>65</v>
      </c>
      <c r="AI221" t="s">
        <v>31371</v>
      </c>
      <c r="AL221" t="s">
        <v>1237</v>
      </c>
      <c r="AY221" t="s">
        <v>34340</v>
      </c>
      <c r="AZ221" t="s">
        <v>34339</v>
      </c>
      <c r="BA221" t="s">
        <v>34338</v>
      </c>
      <c r="BB221" t="s">
        <v>31557</v>
      </c>
      <c r="BD221" t="s">
        <v>72</v>
      </c>
      <c r="BG221" t="s">
        <v>34337</v>
      </c>
    </row>
    <row r="222" spans="1:59" x14ac:dyDescent="0.2">
      <c r="A222" s="1">
        <v>42618.939641203702</v>
      </c>
      <c r="B222" t="s">
        <v>1862</v>
      </c>
      <c r="C222" t="s">
        <v>31958</v>
      </c>
      <c r="D222" t="str">
        <f>VLOOKUP(Table7[[#This Row],[Full Name]],council_staff_import[],1,0)</f>
        <v>Gina Gronborg</v>
      </c>
      <c r="M222" t="s">
        <v>31483</v>
      </c>
      <c r="V222" t="s">
        <v>31957</v>
      </c>
      <c r="AA222" t="s">
        <v>31481</v>
      </c>
      <c r="AB222" t="s">
        <v>31480</v>
      </c>
      <c r="AH222" t="s">
        <v>65</v>
      </c>
      <c r="AI222" t="s">
        <v>31371</v>
      </c>
      <c r="AL222" t="s">
        <v>1237</v>
      </c>
      <c r="AY222" t="s">
        <v>31956</v>
      </c>
      <c r="AZ222" t="s">
        <v>20472</v>
      </c>
      <c r="BA222" t="s">
        <v>31955</v>
      </c>
      <c r="BB222" t="s">
        <v>31478</v>
      </c>
      <c r="BD222" t="s">
        <v>72</v>
      </c>
      <c r="BG222" t="s">
        <v>31954</v>
      </c>
    </row>
    <row r="223" spans="1:59" x14ac:dyDescent="0.2">
      <c r="A223" s="1">
        <v>42618.939641203702</v>
      </c>
      <c r="B223" t="s">
        <v>1862</v>
      </c>
      <c r="C223" t="s">
        <v>31963</v>
      </c>
      <c r="D223" t="str">
        <f>VLOOKUP(Table7[[#This Row],[Full Name]],council_staff_import[],1,0)</f>
        <v>Gina Guiteau</v>
      </c>
      <c r="M223" t="s">
        <v>31483</v>
      </c>
      <c r="V223" t="s">
        <v>31962</v>
      </c>
      <c r="AA223" t="s">
        <v>31481</v>
      </c>
      <c r="AB223" t="s">
        <v>31480</v>
      </c>
      <c r="AH223" t="s">
        <v>65</v>
      </c>
      <c r="AI223" t="s">
        <v>31371</v>
      </c>
      <c r="AL223" t="s">
        <v>1237</v>
      </c>
      <c r="AY223" t="s">
        <v>31961</v>
      </c>
      <c r="AZ223" t="s">
        <v>20472</v>
      </c>
      <c r="BA223" t="s">
        <v>31960</v>
      </c>
      <c r="BB223" t="s">
        <v>365</v>
      </c>
      <c r="BD223" t="s">
        <v>72</v>
      </c>
      <c r="BG223" t="s">
        <v>31959</v>
      </c>
    </row>
    <row r="224" spans="1:59" x14ac:dyDescent="0.2">
      <c r="A224" s="1">
        <v>42618.938807870371</v>
      </c>
      <c r="B224" t="s">
        <v>1862</v>
      </c>
      <c r="C224" t="s">
        <v>31448</v>
      </c>
      <c r="D224" t="str">
        <f>VLOOKUP(Table7[[#This Row],[Full Name]],council_staff_import[],1,0)</f>
        <v>Glomani Bravo-Lopez</v>
      </c>
      <c r="L224" t="s">
        <v>31447</v>
      </c>
      <c r="M224" t="s">
        <v>31446</v>
      </c>
      <c r="V224" t="s">
        <v>31445</v>
      </c>
      <c r="AB224" t="s">
        <v>21219</v>
      </c>
      <c r="AH224" t="s">
        <v>65</v>
      </c>
      <c r="AI224" t="s">
        <v>31371</v>
      </c>
      <c r="AL224" t="s">
        <v>67</v>
      </c>
      <c r="AY224" t="s">
        <v>31444</v>
      </c>
      <c r="AZ224" t="s">
        <v>31443</v>
      </c>
      <c r="BA224" t="s">
        <v>31442</v>
      </c>
      <c r="BB224" t="s">
        <v>31394</v>
      </c>
      <c r="BD224" t="s">
        <v>72</v>
      </c>
      <c r="BG224" t="s">
        <v>31441</v>
      </c>
    </row>
    <row r="225" spans="1:59" x14ac:dyDescent="0.2">
      <c r="A225" s="1">
        <v>42618.94091435185</v>
      </c>
      <c r="B225" t="s">
        <v>1862</v>
      </c>
      <c r="C225" t="s">
        <v>33022</v>
      </c>
      <c r="D225" t="str">
        <f>VLOOKUP(Table7[[#This Row],[Full Name]],council_staff_import[],1,0)</f>
        <v>Gloria Cruz</v>
      </c>
      <c r="L225" t="s">
        <v>32858</v>
      </c>
      <c r="M225" t="s">
        <v>32989</v>
      </c>
      <c r="V225" t="s">
        <v>32988</v>
      </c>
      <c r="AB225" t="s">
        <v>21219</v>
      </c>
      <c r="AH225" t="s">
        <v>65</v>
      </c>
      <c r="AI225" t="s">
        <v>31371</v>
      </c>
      <c r="AL225" t="s">
        <v>67</v>
      </c>
      <c r="AY225" t="s">
        <v>33021</v>
      </c>
      <c r="AZ225" t="s">
        <v>25714</v>
      </c>
      <c r="BA225" t="s">
        <v>1490</v>
      </c>
      <c r="BB225" t="s">
        <v>31394</v>
      </c>
      <c r="BD225" t="s">
        <v>72</v>
      </c>
      <c r="BG225" t="s">
        <v>33020</v>
      </c>
    </row>
    <row r="226" spans="1:59" x14ac:dyDescent="0.2">
      <c r="A226" s="1">
        <v>42618.940844907411</v>
      </c>
      <c r="B226" t="s">
        <v>1862</v>
      </c>
      <c r="C226" t="s">
        <v>32957</v>
      </c>
      <c r="D226" t="str">
        <f>VLOOKUP(Table7[[#This Row],[Full Name]],council_staff_import[],1,0)</f>
        <v>Gregory Faulkner</v>
      </c>
      <c r="L226" t="s">
        <v>32814</v>
      </c>
      <c r="M226" t="s">
        <v>32813</v>
      </c>
      <c r="T226" t="s">
        <v>32956</v>
      </c>
      <c r="V226" t="s">
        <v>32812</v>
      </c>
      <c r="AB226" t="s">
        <v>21219</v>
      </c>
      <c r="AH226" t="s">
        <v>65</v>
      </c>
      <c r="AI226" t="s">
        <v>31371</v>
      </c>
      <c r="AL226" t="s">
        <v>67</v>
      </c>
      <c r="AM226" t="s">
        <v>68</v>
      </c>
      <c r="AY226" t="s">
        <v>32955</v>
      </c>
      <c r="AZ226" t="s">
        <v>8401</v>
      </c>
      <c r="BA226" t="s">
        <v>4511</v>
      </c>
      <c r="BB226" t="s">
        <v>68</v>
      </c>
      <c r="BD226" t="s">
        <v>72</v>
      </c>
      <c r="BG226" t="s">
        <v>32954</v>
      </c>
    </row>
    <row r="227" spans="1:59" x14ac:dyDescent="0.2">
      <c r="A227" s="1">
        <v>42618.939641203702</v>
      </c>
      <c r="B227" t="s">
        <v>1862</v>
      </c>
      <c r="C227" t="s">
        <v>31968</v>
      </c>
      <c r="D227" t="str">
        <f>VLOOKUP(Table7[[#This Row],[Full Name]],council_staff_import[],1,0)</f>
        <v>Gregory Olsen</v>
      </c>
      <c r="M227" t="s">
        <v>31746</v>
      </c>
      <c r="V227" t="s">
        <v>31967</v>
      </c>
      <c r="AA227" t="s">
        <v>31744</v>
      </c>
      <c r="AB227" t="s">
        <v>31480</v>
      </c>
      <c r="AH227" t="s">
        <v>65</v>
      </c>
      <c r="AI227" t="s">
        <v>31371</v>
      </c>
      <c r="AL227" t="s">
        <v>1237</v>
      </c>
      <c r="AY227" t="s">
        <v>31966</v>
      </c>
      <c r="AZ227" t="s">
        <v>8401</v>
      </c>
      <c r="BA227" t="s">
        <v>31965</v>
      </c>
      <c r="BB227" t="s">
        <v>1397</v>
      </c>
      <c r="BD227" t="s">
        <v>72</v>
      </c>
      <c r="BG227" t="s">
        <v>31964</v>
      </c>
    </row>
    <row r="228" spans="1:59" x14ac:dyDescent="0.2">
      <c r="A228" s="1">
        <v>42809.794351851851</v>
      </c>
      <c r="B228" t="s">
        <v>59</v>
      </c>
      <c r="C228" t="s">
        <v>34663</v>
      </c>
      <c r="D228" t="str">
        <f>VLOOKUP(Table7[[#This Row],[Full Name]],council_staff_import[],1,0)</f>
        <v>Gregory Rose</v>
      </c>
      <c r="L228" t="s">
        <v>32887</v>
      </c>
      <c r="M228" t="s">
        <v>32886</v>
      </c>
      <c r="T228" t="s">
        <v>34662</v>
      </c>
      <c r="V228" t="s">
        <v>32885</v>
      </c>
      <c r="AH228" t="s">
        <v>65</v>
      </c>
      <c r="AI228" t="s">
        <v>31371</v>
      </c>
      <c r="AL228" t="s">
        <v>67</v>
      </c>
      <c r="AM228" t="s">
        <v>284</v>
      </c>
      <c r="AY228" t="s">
        <v>34661</v>
      </c>
      <c r="AZ228" t="s">
        <v>8401</v>
      </c>
      <c r="BA228" t="s">
        <v>12084</v>
      </c>
      <c r="BB228" t="s">
        <v>284</v>
      </c>
      <c r="BD228" t="s">
        <v>72</v>
      </c>
      <c r="BG228" t="s">
        <v>34660</v>
      </c>
    </row>
    <row r="229" spans="1:59" x14ac:dyDescent="0.2">
      <c r="A229" s="1">
        <v>42618.939641203702</v>
      </c>
      <c r="B229" t="s">
        <v>1862</v>
      </c>
      <c r="C229" t="s">
        <v>31973</v>
      </c>
      <c r="D229" t="str">
        <f>VLOOKUP(Table7[[#This Row],[Full Name]],council_staff_import[],1,0)</f>
        <v>Guillermo Patino</v>
      </c>
      <c r="M229" t="s">
        <v>31496</v>
      </c>
      <c r="V229" t="s">
        <v>31972</v>
      </c>
      <c r="AA229" t="s">
        <v>31488</v>
      </c>
      <c r="AB229" t="s">
        <v>31480</v>
      </c>
      <c r="AH229" t="s">
        <v>65</v>
      </c>
      <c r="AI229" t="s">
        <v>31371</v>
      </c>
      <c r="AL229" t="s">
        <v>1237</v>
      </c>
      <c r="AY229" t="s">
        <v>31971</v>
      </c>
      <c r="AZ229" t="s">
        <v>20048</v>
      </c>
      <c r="BA229" t="s">
        <v>31970</v>
      </c>
      <c r="BB229" t="s">
        <v>31767</v>
      </c>
      <c r="BD229" t="s">
        <v>72</v>
      </c>
      <c r="BG229" t="s">
        <v>31969</v>
      </c>
    </row>
    <row r="230" spans="1:59" x14ac:dyDescent="0.2">
      <c r="A230" s="1">
        <v>42809.794212962966</v>
      </c>
      <c r="B230" t="s">
        <v>59</v>
      </c>
      <c r="C230" t="s">
        <v>34557</v>
      </c>
      <c r="D230" t="str">
        <f>VLOOKUP(Table7[[#This Row],[Full Name]],council_staff_import[],1,0)</f>
        <v>Ha Eun Choi</v>
      </c>
      <c r="L230" t="s">
        <v>33159</v>
      </c>
      <c r="M230" t="s">
        <v>33158</v>
      </c>
      <c r="V230" t="s">
        <v>33156</v>
      </c>
      <c r="AH230" t="s">
        <v>65</v>
      </c>
      <c r="AI230" t="s">
        <v>31371</v>
      </c>
      <c r="AL230" t="s">
        <v>67</v>
      </c>
      <c r="AY230" t="s">
        <v>34556</v>
      </c>
      <c r="AZ230" t="s">
        <v>34555</v>
      </c>
      <c r="BA230" t="s">
        <v>23164</v>
      </c>
      <c r="BB230" t="s">
        <v>31394</v>
      </c>
      <c r="BD230" t="s">
        <v>72</v>
      </c>
      <c r="BG230" t="s">
        <v>34554</v>
      </c>
    </row>
    <row r="231" spans="1:59" x14ac:dyDescent="0.2">
      <c r="A231" s="1">
        <v>42809.793969907398</v>
      </c>
      <c r="B231" t="s">
        <v>59</v>
      </c>
      <c r="C231" t="s">
        <v>34359</v>
      </c>
      <c r="D231" t="str">
        <f>VLOOKUP(Table7[[#This Row],[Full Name]],council_staff_import[],1,0)</f>
        <v>Han Dautaj</v>
      </c>
      <c r="M231" t="s">
        <v>31512</v>
      </c>
      <c r="AH231" t="s">
        <v>65</v>
      </c>
      <c r="AI231" t="s">
        <v>31371</v>
      </c>
      <c r="AL231" t="s">
        <v>1237</v>
      </c>
      <c r="AY231" t="s">
        <v>34358</v>
      </c>
      <c r="AZ231" t="s">
        <v>34357</v>
      </c>
      <c r="BA231" t="s">
        <v>34356</v>
      </c>
      <c r="BB231" t="s">
        <v>31507</v>
      </c>
      <c r="BD231" t="s">
        <v>72</v>
      </c>
      <c r="BG231" t="s">
        <v>34355</v>
      </c>
    </row>
    <row r="232" spans="1:59" x14ac:dyDescent="0.2">
      <c r="A232" s="1">
        <v>42809.793935185182</v>
      </c>
      <c r="B232" t="s">
        <v>59</v>
      </c>
      <c r="C232" t="s">
        <v>34333</v>
      </c>
      <c r="D232" t="str">
        <f>VLOOKUP(Table7[[#This Row],[Full Name]],council_staff_import[],1,0)</f>
        <v>Hector German</v>
      </c>
      <c r="M232" t="s">
        <v>31554</v>
      </c>
      <c r="AH232" t="s">
        <v>65</v>
      </c>
      <c r="AI232" t="s">
        <v>31371</v>
      </c>
      <c r="AL232" t="s">
        <v>1237</v>
      </c>
      <c r="AY232" t="s">
        <v>34332</v>
      </c>
      <c r="AZ232" t="s">
        <v>28979</v>
      </c>
      <c r="BA232" t="s">
        <v>34331</v>
      </c>
      <c r="BB232" t="s">
        <v>365</v>
      </c>
      <c r="BD232" t="s">
        <v>72</v>
      </c>
      <c r="BG232" t="s">
        <v>34330</v>
      </c>
    </row>
    <row r="233" spans="1:59" x14ac:dyDescent="0.2">
      <c r="A233" s="1">
        <v>42618.939652777779</v>
      </c>
      <c r="B233" t="s">
        <v>1862</v>
      </c>
      <c r="C233" t="s">
        <v>31978</v>
      </c>
      <c r="D233" t="str">
        <f>VLOOKUP(Table7[[#This Row],[Full Name]],council_staff_import[],1,0)</f>
        <v>Henry Colon</v>
      </c>
      <c r="M233" t="s">
        <v>31483</v>
      </c>
      <c r="V233" t="s">
        <v>31977</v>
      </c>
      <c r="AA233" t="s">
        <v>31481</v>
      </c>
      <c r="AB233" t="s">
        <v>31480</v>
      </c>
      <c r="AH233" t="s">
        <v>65</v>
      </c>
      <c r="AI233" t="s">
        <v>31371</v>
      </c>
      <c r="AL233" t="s">
        <v>1237</v>
      </c>
      <c r="AY233" t="s">
        <v>31976</v>
      </c>
      <c r="AZ233" t="s">
        <v>1233</v>
      </c>
      <c r="BA233" t="s">
        <v>21291</v>
      </c>
      <c r="BB233" t="s">
        <v>31975</v>
      </c>
      <c r="BD233" t="s">
        <v>72</v>
      </c>
      <c r="BG233" t="s">
        <v>31974</v>
      </c>
    </row>
    <row r="234" spans="1:59" x14ac:dyDescent="0.2">
      <c r="A234" s="1">
        <v>42618.939652777779</v>
      </c>
      <c r="B234" t="s">
        <v>1862</v>
      </c>
      <c r="C234" t="s">
        <v>31988</v>
      </c>
      <c r="D234" t="str">
        <f>VLOOKUP(Table7[[#This Row],[Full Name]],council_staff_import[],1,0)</f>
        <v>Hilda Fernandez</v>
      </c>
      <c r="M234" t="s">
        <v>31483</v>
      </c>
      <c r="V234" t="s">
        <v>31987</v>
      </c>
      <c r="AA234" t="s">
        <v>31481</v>
      </c>
      <c r="AB234" t="s">
        <v>31480</v>
      </c>
      <c r="AH234" t="s">
        <v>65</v>
      </c>
      <c r="AI234" t="s">
        <v>31371</v>
      </c>
      <c r="AL234" t="s">
        <v>1237</v>
      </c>
      <c r="AY234" t="s">
        <v>31986</v>
      </c>
      <c r="AZ234" t="s">
        <v>31985</v>
      </c>
      <c r="BA234" t="s">
        <v>13381</v>
      </c>
      <c r="BB234" t="s">
        <v>31557</v>
      </c>
      <c r="BD234" t="s">
        <v>72</v>
      </c>
      <c r="BG234" t="s">
        <v>31984</v>
      </c>
    </row>
    <row r="235" spans="1:59" x14ac:dyDescent="0.2">
      <c r="A235" s="1">
        <v>42809.79378472222</v>
      </c>
      <c r="B235" t="s">
        <v>59</v>
      </c>
      <c r="C235" t="s">
        <v>34206</v>
      </c>
      <c r="D235" t="str">
        <f>VLOOKUP(Table7[[#This Row],[Full Name]],council_staff_import[],1,0)</f>
        <v>Holly Beck</v>
      </c>
      <c r="M235" t="s">
        <v>32176</v>
      </c>
      <c r="AH235" t="s">
        <v>65</v>
      </c>
      <c r="AI235" t="s">
        <v>31371</v>
      </c>
      <c r="AL235" t="s">
        <v>1237</v>
      </c>
      <c r="AY235" t="s">
        <v>34205</v>
      </c>
      <c r="AZ235" t="s">
        <v>23154</v>
      </c>
      <c r="BA235" t="s">
        <v>8441</v>
      </c>
      <c r="BB235" t="s">
        <v>141</v>
      </c>
      <c r="BD235" t="s">
        <v>72</v>
      </c>
      <c r="BG235" t="s">
        <v>34204</v>
      </c>
    </row>
    <row r="236" spans="1:59" x14ac:dyDescent="0.2">
      <c r="A236" s="1">
        <v>42618.942824074067</v>
      </c>
      <c r="B236" t="s">
        <v>1862</v>
      </c>
      <c r="C236" t="s">
        <v>33928</v>
      </c>
      <c r="D236" t="str">
        <f>VLOOKUP(Table7[[#This Row],[Full Name]],council_staff_import[],1,0)</f>
        <v>Howard Levine</v>
      </c>
      <c r="L236" t="s">
        <v>32405</v>
      </c>
      <c r="M236" t="s">
        <v>32404</v>
      </c>
      <c r="V236" t="s">
        <v>32402</v>
      </c>
      <c r="AB236" t="s">
        <v>21219</v>
      </c>
      <c r="AH236" t="s">
        <v>65</v>
      </c>
      <c r="AI236" t="s">
        <v>31371</v>
      </c>
      <c r="AL236" t="s">
        <v>67</v>
      </c>
      <c r="AY236" t="s">
        <v>33927</v>
      </c>
      <c r="AZ236" t="s">
        <v>8600</v>
      </c>
      <c r="BA236" t="s">
        <v>4660</v>
      </c>
      <c r="BB236" t="s">
        <v>31394</v>
      </c>
      <c r="BD236" t="s">
        <v>72</v>
      </c>
      <c r="BG236" t="s">
        <v>33926</v>
      </c>
    </row>
    <row r="237" spans="1:59" x14ac:dyDescent="0.2">
      <c r="A237" s="1">
        <v>42618.941076388888</v>
      </c>
      <c r="B237" t="s">
        <v>1862</v>
      </c>
      <c r="C237" t="s">
        <v>33071</v>
      </c>
      <c r="D237" t="str">
        <f>VLOOKUP(Table7[[#This Row],[Full Name]],council_staff_import[],1,0)</f>
        <v>Howard Pollack</v>
      </c>
      <c r="L237" t="s">
        <v>33018</v>
      </c>
      <c r="M237" t="s">
        <v>33017</v>
      </c>
      <c r="V237" t="s">
        <v>33016</v>
      </c>
      <c r="AB237" t="s">
        <v>21219</v>
      </c>
      <c r="AH237" t="s">
        <v>65</v>
      </c>
      <c r="AI237" t="s">
        <v>31371</v>
      </c>
      <c r="AL237" t="s">
        <v>67</v>
      </c>
      <c r="AY237" t="s">
        <v>33070</v>
      </c>
      <c r="AZ237" t="s">
        <v>8600</v>
      </c>
      <c r="BA237" t="s">
        <v>7578</v>
      </c>
      <c r="BB237" t="s">
        <v>31394</v>
      </c>
      <c r="BD237" t="s">
        <v>72</v>
      </c>
      <c r="BG237" t="s">
        <v>33069</v>
      </c>
    </row>
    <row r="238" spans="1:59" x14ac:dyDescent="0.2">
      <c r="A238" s="1">
        <v>42618.939652777779</v>
      </c>
      <c r="B238" t="s">
        <v>1862</v>
      </c>
      <c r="C238" t="s">
        <v>31994</v>
      </c>
      <c r="D238" t="str">
        <f>VLOOKUP(Table7[[#This Row],[Full Name]],council_staff_import[],1,0)</f>
        <v>Ildefonso Velazquez</v>
      </c>
      <c r="M238" t="s">
        <v>31483</v>
      </c>
      <c r="V238" t="s">
        <v>31993</v>
      </c>
      <c r="AA238" t="s">
        <v>31481</v>
      </c>
      <c r="AB238" t="s">
        <v>31480</v>
      </c>
      <c r="AH238" t="s">
        <v>65</v>
      </c>
      <c r="AI238" t="s">
        <v>31371</v>
      </c>
      <c r="AL238" t="s">
        <v>1237</v>
      </c>
      <c r="AY238" t="s">
        <v>31992</v>
      </c>
      <c r="AZ238" t="s">
        <v>31991</v>
      </c>
      <c r="BA238" t="s">
        <v>31990</v>
      </c>
      <c r="BB238" t="s">
        <v>31975</v>
      </c>
      <c r="BD238" t="s">
        <v>72</v>
      </c>
      <c r="BG238" t="s">
        <v>31989</v>
      </c>
    </row>
    <row r="239" spans="1:59" x14ac:dyDescent="0.2">
      <c r="A239" s="1">
        <v>42618.941053240742</v>
      </c>
      <c r="B239" t="s">
        <v>1862</v>
      </c>
      <c r="C239" t="s">
        <v>33057</v>
      </c>
      <c r="D239" t="str">
        <f>VLOOKUP(Table7[[#This Row],[Full Name]],council_staff_import[],1,0)</f>
        <v>Iliana Almanzar</v>
      </c>
      <c r="J239" t="s">
        <v>32341</v>
      </c>
      <c r="L239" t="s">
        <v>33056</v>
      </c>
      <c r="M239" t="s">
        <v>33055</v>
      </c>
      <c r="V239" t="s">
        <v>33054</v>
      </c>
      <c r="AB239" t="s">
        <v>21219</v>
      </c>
      <c r="AH239" t="s">
        <v>65</v>
      </c>
      <c r="AI239" t="s">
        <v>31371</v>
      </c>
      <c r="AL239" t="s">
        <v>67</v>
      </c>
      <c r="AM239" t="s">
        <v>145</v>
      </c>
      <c r="AY239" t="s">
        <v>33053</v>
      </c>
      <c r="AZ239" t="s">
        <v>33052</v>
      </c>
      <c r="BA239" t="s">
        <v>33051</v>
      </c>
      <c r="BB239" t="s">
        <v>31394</v>
      </c>
      <c r="BD239" t="s">
        <v>72</v>
      </c>
      <c r="BG239" t="s">
        <v>33050</v>
      </c>
    </row>
    <row r="240" spans="1:59" x14ac:dyDescent="0.2">
      <c r="A240" s="1">
        <v>42618.94263888889</v>
      </c>
      <c r="B240" t="s">
        <v>1862</v>
      </c>
      <c r="C240" t="s">
        <v>33857</v>
      </c>
      <c r="D240" t="str">
        <f>VLOOKUP(Table7[[#This Row],[Full Name]],council_staff_import[],1,0)</f>
        <v>Inna Lukyanenko</v>
      </c>
      <c r="L240" t="s">
        <v>32555</v>
      </c>
      <c r="M240" t="s">
        <v>32554</v>
      </c>
      <c r="T240" t="s">
        <v>33856</v>
      </c>
      <c r="V240" t="s">
        <v>32552</v>
      </c>
      <c r="AB240" t="s">
        <v>21219</v>
      </c>
      <c r="AH240" t="s">
        <v>65</v>
      </c>
      <c r="AI240" t="s">
        <v>31371</v>
      </c>
      <c r="AL240" t="s">
        <v>67</v>
      </c>
      <c r="AM240" t="s">
        <v>145</v>
      </c>
      <c r="AY240" t="s">
        <v>33855</v>
      </c>
      <c r="AZ240" t="s">
        <v>33854</v>
      </c>
      <c r="BA240" t="s">
        <v>33853</v>
      </c>
      <c r="BB240" t="s">
        <v>145</v>
      </c>
      <c r="BD240" t="s">
        <v>72</v>
      </c>
      <c r="BG240" t="s">
        <v>33852</v>
      </c>
    </row>
    <row r="241" spans="1:59" x14ac:dyDescent="0.2">
      <c r="A241" s="1">
        <v>42618.94295138889</v>
      </c>
      <c r="B241" t="s">
        <v>1862</v>
      </c>
      <c r="C241" t="s">
        <v>33965</v>
      </c>
      <c r="D241" t="str">
        <f>VLOOKUP(Table7[[#This Row],[Full Name]],council_staff_import[],1,0)</f>
        <v>InYoung Kim</v>
      </c>
      <c r="L241" t="s">
        <v>33173</v>
      </c>
      <c r="M241" t="s">
        <v>33172</v>
      </c>
      <c r="V241" t="s">
        <v>33170</v>
      </c>
      <c r="AB241" t="s">
        <v>21219</v>
      </c>
      <c r="AH241" t="s">
        <v>65</v>
      </c>
      <c r="AI241" t="s">
        <v>31371</v>
      </c>
      <c r="AL241" t="s">
        <v>67</v>
      </c>
      <c r="AY241" t="s">
        <v>33964</v>
      </c>
      <c r="AZ241" t="s">
        <v>33963</v>
      </c>
      <c r="BA241" t="s">
        <v>10915</v>
      </c>
      <c r="BB241" t="s">
        <v>31394</v>
      </c>
      <c r="BD241" t="s">
        <v>72</v>
      </c>
      <c r="BG241" t="s">
        <v>33962</v>
      </c>
    </row>
    <row r="242" spans="1:59" x14ac:dyDescent="0.2">
      <c r="A242" s="1">
        <v>42618.942256944443</v>
      </c>
      <c r="B242" t="s">
        <v>1862</v>
      </c>
      <c r="C242" t="s">
        <v>33641</v>
      </c>
      <c r="D242" t="str">
        <f>VLOOKUP(Table7[[#This Row],[Full Name]],council_staff_import[],1,0)</f>
        <v>Irene Khlevner</v>
      </c>
      <c r="L242" t="s">
        <v>33640</v>
      </c>
      <c r="M242" t="s">
        <v>33639</v>
      </c>
      <c r="V242" t="s">
        <v>33638</v>
      </c>
      <c r="AB242" t="s">
        <v>21219</v>
      </c>
      <c r="AH242" t="s">
        <v>65</v>
      </c>
      <c r="AI242" t="s">
        <v>31371</v>
      </c>
      <c r="AL242" t="s">
        <v>67</v>
      </c>
      <c r="AY242" t="s">
        <v>33637</v>
      </c>
      <c r="AZ242" t="s">
        <v>7298</v>
      </c>
      <c r="BA242" t="s">
        <v>33636</v>
      </c>
      <c r="BB242" t="s">
        <v>31394</v>
      </c>
      <c r="BD242" t="s">
        <v>72</v>
      </c>
      <c r="BG242" t="s">
        <v>33635</v>
      </c>
    </row>
    <row r="243" spans="1:59" x14ac:dyDescent="0.2">
      <c r="A243" s="1">
        <v>42618.940034722233</v>
      </c>
      <c r="B243" t="s">
        <v>1862</v>
      </c>
      <c r="C243" t="s">
        <v>32543</v>
      </c>
      <c r="D243" t="str">
        <f>VLOOKUP(Table7[[#This Row],[Full Name]],council_staff_import[],1,0)</f>
        <v>Isa Rogers</v>
      </c>
      <c r="L243" t="s">
        <v>32542</v>
      </c>
      <c r="M243" t="s">
        <v>32541</v>
      </c>
      <c r="V243" t="s">
        <v>32540</v>
      </c>
      <c r="AB243" t="s">
        <v>21219</v>
      </c>
      <c r="AH243" t="s">
        <v>65</v>
      </c>
      <c r="AI243" t="s">
        <v>31371</v>
      </c>
      <c r="AL243" t="s">
        <v>67</v>
      </c>
      <c r="AY243" t="s">
        <v>32539</v>
      </c>
      <c r="AZ243" t="s">
        <v>32538</v>
      </c>
      <c r="BA243" t="s">
        <v>18460</v>
      </c>
      <c r="BB243" t="s">
        <v>31394</v>
      </c>
      <c r="BD243" t="s">
        <v>72</v>
      </c>
      <c r="BG243" t="s">
        <v>32537</v>
      </c>
    </row>
    <row r="244" spans="1:59" x14ac:dyDescent="0.2">
      <c r="A244" s="1">
        <v>42809.794189814813</v>
      </c>
      <c r="B244" t="s">
        <v>59</v>
      </c>
      <c r="C244" t="s">
        <v>34538</v>
      </c>
      <c r="D244" t="str">
        <f>VLOOKUP(Table7[[#This Row],[Full Name]],council_staff_import[],1,0)</f>
        <v>Isabel Smith</v>
      </c>
      <c r="L244" t="s">
        <v>33119</v>
      </c>
      <c r="M244" t="s">
        <v>33118</v>
      </c>
      <c r="V244" t="s">
        <v>33116</v>
      </c>
      <c r="AH244" t="s">
        <v>65</v>
      </c>
      <c r="AI244" t="s">
        <v>31371</v>
      </c>
      <c r="AL244" t="s">
        <v>67</v>
      </c>
      <c r="AY244" t="s">
        <v>34537</v>
      </c>
      <c r="AZ244" t="s">
        <v>34536</v>
      </c>
      <c r="BA244" t="s">
        <v>3963</v>
      </c>
      <c r="BB244" t="s">
        <v>31394</v>
      </c>
      <c r="BD244" t="s">
        <v>72</v>
      </c>
      <c r="BG244" t="s">
        <v>34535</v>
      </c>
    </row>
    <row r="245" spans="1:59" x14ac:dyDescent="0.2">
      <c r="A245" s="1">
        <v>42618.939652777779</v>
      </c>
      <c r="B245" t="s">
        <v>1862</v>
      </c>
      <c r="C245" t="s">
        <v>32000</v>
      </c>
      <c r="D245" t="str">
        <f>VLOOKUP(Table7[[#This Row],[Full Name]],council_staff_import[],1,0)</f>
        <v>Ishamel Henningham</v>
      </c>
      <c r="M245" t="s">
        <v>31746</v>
      </c>
      <c r="V245" t="s">
        <v>31999</v>
      </c>
      <c r="AA245" t="s">
        <v>31744</v>
      </c>
      <c r="AB245" t="s">
        <v>31480</v>
      </c>
      <c r="AH245" t="s">
        <v>65</v>
      </c>
      <c r="AI245" t="s">
        <v>31371</v>
      </c>
      <c r="AL245" t="s">
        <v>1237</v>
      </c>
      <c r="AY245" t="s">
        <v>31998</v>
      </c>
      <c r="AZ245" t="s">
        <v>31997</v>
      </c>
      <c r="BA245" t="s">
        <v>31996</v>
      </c>
      <c r="BB245" t="s">
        <v>31760</v>
      </c>
      <c r="BD245" t="s">
        <v>72</v>
      </c>
      <c r="BG245" t="s">
        <v>31995</v>
      </c>
    </row>
    <row r="246" spans="1:59" x14ac:dyDescent="0.2">
      <c r="A246" s="1">
        <v>42618.939652777779</v>
      </c>
      <c r="B246" t="s">
        <v>1862</v>
      </c>
      <c r="C246" t="s">
        <v>32005</v>
      </c>
      <c r="D246" t="str">
        <f>VLOOKUP(Table7[[#This Row],[Full Name]],council_staff_import[],1,0)</f>
        <v>Israel Martinez</v>
      </c>
      <c r="M246" t="s">
        <v>31490</v>
      </c>
      <c r="V246" t="s">
        <v>32004</v>
      </c>
      <c r="AA246" t="s">
        <v>31488</v>
      </c>
      <c r="AB246" t="s">
        <v>31480</v>
      </c>
      <c r="AH246" t="s">
        <v>65</v>
      </c>
      <c r="AI246" t="s">
        <v>31371</v>
      </c>
      <c r="AL246" t="s">
        <v>1237</v>
      </c>
      <c r="AY246" t="s">
        <v>32003</v>
      </c>
      <c r="AZ246" t="s">
        <v>32002</v>
      </c>
      <c r="BA246" t="s">
        <v>2414</v>
      </c>
      <c r="BB246" t="s">
        <v>2995</v>
      </c>
      <c r="BD246" t="s">
        <v>72</v>
      </c>
      <c r="BG246" t="s">
        <v>32001</v>
      </c>
    </row>
    <row r="247" spans="1:59" x14ac:dyDescent="0.2">
      <c r="A247" s="1">
        <v>42809.794432870367</v>
      </c>
      <c r="B247" t="s">
        <v>59</v>
      </c>
      <c r="C247" t="s">
        <v>34734</v>
      </c>
      <c r="D247" t="str">
        <f>VLOOKUP(Table7[[#This Row],[Full Name]],council_staff_import[],1,0)</f>
        <v>Israel Sanchez Leon</v>
      </c>
      <c r="L247" t="s">
        <v>31669</v>
      </c>
      <c r="M247" t="s">
        <v>31668</v>
      </c>
      <c r="V247" t="s">
        <v>31667</v>
      </c>
      <c r="AH247" t="s">
        <v>65</v>
      </c>
      <c r="AI247" t="s">
        <v>31371</v>
      </c>
      <c r="AL247" t="s">
        <v>67</v>
      </c>
      <c r="AY247" t="s">
        <v>34733</v>
      </c>
      <c r="AZ247" t="s">
        <v>32002</v>
      </c>
      <c r="BA247" t="s">
        <v>34732</v>
      </c>
      <c r="BB247" t="s">
        <v>31394</v>
      </c>
      <c r="BD247" t="s">
        <v>72</v>
      </c>
      <c r="BG247" t="s">
        <v>34731</v>
      </c>
    </row>
    <row r="248" spans="1:59" x14ac:dyDescent="0.2">
      <c r="A248" s="1">
        <v>42809.79415509259</v>
      </c>
      <c r="B248" t="s">
        <v>59</v>
      </c>
      <c r="C248" t="s">
        <v>34493</v>
      </c>
      <c r="D248" t="str">
        <f>VLOOKUP(Table7[[#This Row],[Full Name]],council_staff_import[],1,0)</f>
        <v>Iva Kaci</v>
      </c>
      <c r="L248" t="s">
        <v>32354</v>
      </c>
      <c r="M248" t="s">
        <v>32353</v>
      </c>
      <c r="V248" t="s">
        <v>32351</v>
      </c>
      <c r="AH248" t="s">
        <v>65</v>
      </c>
      <c r="AI248" t="s">
        <v>31371</v>
      </c>
      <c r="AL248" t="s">
        <v>67</v>
      </c>
      <c r="AY248" t="s">
        <v>34492</v>
      </c>
      <c r="AZ248" t="s">
        <v>34491</v>
      </c>
      <c r="BA248" t="s">
        <v>34490</v>
      </c>
      <c r="BB248" t="s">
        <v>31394</v>
      </c>
      <c r="BD248" t="s">
        <v>72</v>
      </c>
      <c r="BG248" t="s">
        <v>34489</v>
      </c>
    </row>
    <row r="249" spans="1:59" x14ac:dyDescent="0.2">
      <c r="A249" s="1">
        <v>42618.941064814811</v>
      </c>
      <c r="B249" t="s">
        <v>1862</v>
      </c>
      <c r="C249" t="s">
        <v>33064</v>
      </c>
      <c r="D249" t="str">
        <f>VLOOKUP(Table7[[#This Row],[Full Name]],council_staff_import[],1,0)</f>
        <v>Ivan Acosta</v>
      </c>
      <c r="J249" t="s">
        <v>32341</v>
      </c>
      <c r="L249" t="s">
        <v>32916</v>
      </c>
      <c r="M249" t="s">
        <v>32915</v>
      </c>
      <c r="N249" t="s">
        <v>168</v>
      </c>
      <c r="T249" t="s">
        <v>33063</v>
      </c>
      <c r="V249" t="s">
        <v>32914</v>
      </c>
      <c r="AB249" t="s">
        <v>21219</v>
      </c>
      <c r="AH249" t="s">
        <v>65</v>
      </c>
      <c r="AI249" t="s">
        <v>31371</v>
      </c>
      <c r="AL249" t="s">
        <v>67</v>
      </c>
      <c r="AM249" t="s">
        <v>284</v>
      </c>
      <c r="AY249" t="s">
        <v>33062</v>
      </c>
      <c r="AZ249" t="s">
        <v>27337</v>
      </c>
      <c r="BA249" t="s">
        <v>4561</v>
      </c>
      <c r="BB249" t="s">
        <v>284</v>
      </c>
      <c r="BD249" t="s">
        <v>72</v>
      </c>
      <c r="BG249" t="s">
        <v>33061</v>
      </c>
    </row>
    <row r="250" spans="1:59" x14ac:dyDescent="0.2">
      <c r="A250" s="1">
        <v>42618.939652777779</v>
      </c>
      <c r="B250" t="s">
        <v>1862</v>
      </c>
      <c r="C250" t="s">
        <v>32012</v>
      </c>
      <c r="D250" t="str">
        <f>VLOOKUP(Table7[[#This Row],[Full Name]],council_staff_import[],1,0)</f>
        <v>Ivan Luevanos</v>
      </c>
      <c r="M250" t="s">
        <v>31518</v>
      </c>
      <c r="V250" t="s">
        <v>32011</v>
      </c>
      <c r="AA250" t="s">
        <v>31516</v>
      </c>
      <c r="AB250" t="s">
        <v>31480</v>
      </c>
      <c r="AD250" t="s">
        <v>18141</v>
      </c>
      <c r="AE250" t="s">
        <v>32010</v>
      </c>
      <c r="AF250" t="s">
        <v>32009</v>
      </c>
      <c r="AH250" t="s">
        <v>65</v>
      </c>
      <c r="AI250" t="s">
        <v>31371</v>
      </c>
      <c r="AL250" t="s">
        <v>1237</v>
      </c>
      <c r="AY250" t="s">
        <v>32008</v>
      </c>
      <c r="AZ250" t="s">
        <v>27337</v>
      </c>
      <c r="BA250" t="s">
        <v>32007</v>
      </c>
      <c r="BB250" t="s">
        <v>1397</v>
      </c>
      <c r="BD250" t="s">
        <v>72</v>
      </c>
      <c r="BG250" t="s">
        <v>32006</v>
      </c>
    </row>
    <row r="251" spans="1:59" x14ac:dyDescent="0.2">
      <c r="A251" s="1">
        <v>42618.939664351848</v>
      </c>
      <c r="B251" t="s">
        <v>1862</v>
      </c>
      <c r="C251" t="s">
        <v>32018</v>
      </c>
      <c r="D251" t="str">
        <f>VLOOKUP(Table7[[#This Row],[Full Name]],council_staff_import[],1,0)</f>
        <v>Ivette Molina</v>
      </c>
      <c r="M251" t="s">
        <v>32017</v>
      </c>
      <c r="V251" t="s">
        <v>32016</v>
      </c>
      <c r="AA251" t="s">
        <v>31530</v>
      </c>
      <c r="AB251" t="s">
        <v>31510</v>
      </c>
      <c r="AH251" t="s">
        <v>65</v>
      </c>
      <c r="AI251" t="s">
        <v>31371</v>
      </c>
      <c r="AL251" t="s">
        <v>1237</v>
      </c>
      <c r="AY251" t="s">
        <v>32015</v>
      </c>
      <c r="AZ251" t="s">
        <v>32014</v>
      </c>
      <c r="BA251" t="s">
        <v>15593</v>
      </c>
      <c r="BB251" t="s">
        <v>365</v>
      </c>
      <c r="BD251" t="s">
        <v>72</v>
      </c>
      <c r="BG251" t="s">
        <v>32013</v>
      </c>
    </row>
    <row r="252" spans="1:59" x14ac:dyDescent="0.2">
      <c r="A252" s="1">
        <v>42809.794074074067</v>
      </c>
      <c r="B252" t="s">
        <v>59</v>
      </c>
      <c r="C252" t="s">
        <v>34433</v>
      </c>
      <c r="D252" t="str">
        <f>VLOOKUP(Table7[[#This Row],[Full Name]],council_staff_import[],1,0)</f>
        <v>Ivia Cardozo</v>
      </c>
      <c r="L252" t="s">
        <v>31391</v>
      </c>
      <c r="M252" t="s">
        <v>31390</v>
      </c>
      <c r="V252" t="s">
        <v>31388</v>
      </c>
      <c r="AH252" t="s">
        <v>65</v>
      </c>
      <c r="AI252" t="s">
        <v>31371</v>
      </c>
      <c r="AL252" t="s">
        <v>67</v>
      </c>
      <c r="AY252" t="s">
        <v>34432</v>
      </c>
      <c r="AZ252" t="s">
        <v>34431</v>
      </c>
      <c r="BA252" t="s">
        <v>34430</v>
      </c>
      <c r="BB252" t="s">
        <v>31394</v>
      </c>
      <c r="BD252" t="s">
        <v>72</v>
      </c>
      <c r="BG252" t="s">
        <v>34429</v>
      </c>
    </row>
    <row r="253" spans="1:59" x14ac:dyDescent="0.2">
      <c r="A253" s="1">
        <v>42809.794490740736</v>
      </c>
      <c r="B253" t="s">
        <v>59</v>
      </c>
      <c r="C253" t="s">
        <v>34784</v>
      </c>
      <c r="D253" t="str">
        <f>VLOOKUP(Table7[[#This Row],[Full Name]],council_staff_import[],1,0)</f>
        <v>Jacob Gold</v>
      </c>
      <c r="L253" t="s">
        <v>32821</v>
      </c>
      <c r="M253" t="s">
        <v>32820</v>
      </c>
      <c r="V253" t="s">
        <v>32995</v>
      </c>
      <c r="AH253" t="s">
        <v>65</v>
      </c>
      <c r="AI253" t="s">
        <v>31371</v>
      </c>
      <c r="AL253" t="s">
        <v>67</v>
      </c>
      <c r="AY253" t="s">
        <v>34783</v>
      </c>
      <c r="AZ253" t="s">
        <v>4622</v>
      </c>
      <c r="BA253" t="s">
        <v>4677</v>
      </c>
      <c r="BB253" t="s">
        <v>31394</v>
      </c>
      <c r="BD253" t="s">
        <v>72</v>
      </c>
      <c r="BG253" t="s">
        <v>34782</v>
      </c>
    </row>
    <row r="254" spans="1:59" x14ac:dyDescent="0.2">
      <c r="A254" s="1">
        <v>42618.943240740737</v>
      </c>
      <c r="B254" t="s">
        <v>1862</v>
      </c>
      <c r="C254" t="s">
        <v>34118</v>
      </c>
      <c r="D254" t="str">
        <f>VLOOKUP(Table7[[#This Row],[Full Name]],council_staff_import[],1,0)</f>
        <v>Jacob Plushnick</v>
      </c>
      <c r="L254" t="s">
        <v>33640</v>
      </c>
      <c r="M254" t="s">
        <v>33639</v>
      </c>
      <c r="T254" t="s">
        <v>34117</v>
      </c>
      <c r="V254" t="s">
        <v>33638</v>
      </c>
      <c r="AB254" t="s">
        <v>21219</v>
      </c>
      <c r="AH254" t="s">
        <v>65</v>
      </c>
      <c r="AI254" t="s">
        <v>31371</v>
      </c>
      <c r="AL254" t="s">
        <v>67</v>
      </c>
      <c r="AM254" t="s">
        <v>284</v>
      </c>
      <c r="AY254" t="s">
        <v>34116</v>
      </c>
      <c r="AZ254" t="s">
        <v>4622</v>
      </c>
      <c r="BA254" t="s">
        <v>34115</v>
      </c>
      <c r="BB254" t="s">
        <v>284</v>
      </c>
      <c r="BD254" t="s">
        <v>72</v>
      </c>
      <c r="BG254" t="s">
        <v>34114</v>
      </c>
    </row>
    <row r="255" spans="1:59" x14ac:dyDescent="0.2">
      <c r="A255" s="1">
        <v>42809.793796296297</v>
      </c>
      <c r="B255" t="s">
        <v>59</v>
      </c>
      <c r="C255" t="s">
        <v>34215</v>
      </c>
      <c r="D255" t="str">
        <f>VLOOKUP(Table7[[#This Row],[Full Name]],council_staff_import[],1,0)</f>
        <v>Jacob Reisberg</v>
      </c>
      <c r="M255" t="s">
        <v>32176</v>
      </c>
      <c r="AH255" t="s">
        <v>65</v>
      </c>
      <c r="AI255" t="s">
        <v>31371</v>
      </c>
      <c r="AL255" t="s">
        <v>1237</v>
      </c>
      <c r="AY255" t="s">
        <v>34214</v>
      </c>
      <c r="AZ255" t="s">
        <v>4622</v>
      </c>
      <c r="BA255" t="s">
        <v>34213</v>
      </c>
      <c r="BB255" t="s">
        <v>141</v>
      </c>
      <c r="BD255" t="s">
        <v>72</v>
      </c>
      <c r="BG255" t="s">
        <v>34212</v>
      </c>
    </row>
    <row r="256" spans="1:59" x14ac:dyDescent="0.2">
      <c r="A256" s="1">
        <v>42618.942395833343</v>
      </c>
      <c r="B256" t="s">
        <v>1862</v>
      </c>
      <c r="C256" t="s">
        <v>33708</v>
      </c>
      <c r="D256" t="str">
        <f>VLOOKUP(Table7[[#This Row],[Full Name]],council_staff_import[],1,0)</f>
        <v>Jacob Sporn</v>
      </c>
      <c r="L256" t="s">
        <v>33134</v>
      </c>
      <c r="M256" t="s">
        <v>33133</v>
      </c>
      <c r="N256" t="s">
        <v>63</v>
      </c>
      <c r="V256" t="s">
        <v>33132</v>
      </c>
      <c r="AH256" t="s">
        <v>65</v>
      </c>
      <c r="AI256" t="s">
        <v>31371</v>
      </c>
      <c r="AL256" t="s">
        <v>67</v>
      </c>
      <c r="AY256" t="s">
        <v>33707</v>
      </c>
      <c r="AZ256" t="s">
        <v>4622</v>
      </c>
      <c r="BA256" t="s">
        <v>33706</v>
      </c>
      <c r="BB256" t="s">
        <v>31394</v>
      </c>
      <c r="BD256" t="s">
        <v>72</v>
      </c>
      <c r="BG256" t="s">
        <v>33705</v>
      </c>
    </row>
    <row r="257" spans="1:59" x14ac:dyDescent="0.2">
      <c r="A257" s="1">
        <v>42618.94263888889</v>
      </c>
      <c r="B257" t="s">
        <v>1862</v>
      </c>
      <c r="C257" t="s">
        <v>33867</v>
      </c>
      <c r="D257" t="str">
        <f>VLOOKUP(Table7[[#This Row],[Full Name]],council_staff_import[],1,0)</f>
        <v>Jacqueline Cosme</v>
      </c>
      <c r="L257" t="s">
        <v>31391</v>
      </c>
      <c r="M257" t="s">
        <v>31390</v>
      </c>
      <c r="V257" t="s">
        <v>31388</v>
      </c>
      <c r="AB257" t="s">
        <v>21219</v>
      </c>
      <c r="AH257" t="s">
        <v>65</v>
      </c>
      <c r="AI257" t="s">
        <v>31371</v>
      </c>
      <c r="AL257" t="s">
        <v>67</v>
      </c>
      <c r="AY257" t="s">
        <v>33866</v>
      </c>
      <c r="AZ257" t="s">
        <v>7629</v>
      </c>
      <c r="BA257" t="s">
        <v>33865</v>
      </c>
      <c r="BB257" t="s">
        <v>31394</v>
      </c>
      <c r="BD257" t="s">
        <v>72</v>
      </c>
      <c r="BG257" t="s">
        <v>33864</v>
      </c>
    </row>
    <row r="258" spans="1:59" x14ac:dyDescent="0.2">
      <c r="A258" s="1">
        <v>42809.794108796297</v>
      </c>
      <c r="B258" t="s">
        <v>59</v>
      </c>
      <c r="C258" t="s">
        <v>34467</v>
      </c>
      <c r="D258" t="str">
        <f>VLOOKUP(Table7[[#This Row],[Full Name]],council_staff_import[],1,0)</f>
        <v>Jacqueline Sanchez</v>
      </c>
      <c r="L258" t="s">
        <v>32916</v>
      </c>
      <c r="M258" t="s">
        <v>32915</v>
      </c>
      <c r="V258" t="s">
        <v>32914</v>
      </c>
      <c r="AH258" t="s">
        <v>65</v>
      </c>
      <c r="AI258" t="s">
        <v>31371</v>
      </c>
      <c r="AL258" t="s">
        <v>67</v>
      </c>
      <c r="AY258" t="s">
        <v>34466</v>
      </c>
      <c r="AZ258" t="s">
        <v>7629</v>
      </c>
      <c r="BA258" t="s">
        <v>15265</v>
      </c>
      <c r="BB258" t="s">
        <v>31394</v>
      </c>
      <c r="BD258" t="s">
        <v>72</v>
      </c>
      <c r="BG258" t="s">
        <v>34465</v>
      </c>
    </row>
    <row r="259" spans="1:59" x14ac:dyDescent="0.2">
      <c r="A259" s="1">
        <v>42618.942407407398</v>
      </c>
      <c r="B259" t="s">
        <v>1862</v>
      </c>
      <c r="C259" t="s">
        <v>33717</v>
      </c>
      <c r="D259" t="str">
        <f>VLOOKUP(Table7[[#This Row],[Full Name]],council_staff_import[],1,0)</f>
        <v>Jae Ko</v>
      </c>
      <c r="L259" t="s">
        <v>33134</v>
      </c>
      <c r="M259" t="s">
        <v>33133</v>
      </c>
      <c r="V259" t="s">
        <v>33132</v>
      </c>
      <c r="AB259" t="s">
        <v>21219</v>
      </c>
      <c r="AH259" t="s">
        <v>65</v>
      </c>
      <c r="AI259" t="s">
        <v>31371</v>
      </c>
      <c r="AL259" t="s">
        <v>67</v>
      </c>
      <c r="AY259" t="s">
        <v>33716</v>
      </c>
      <c r="AZ259" t="s">
        <v>33715</v>
      </c>
      <c r="BA259" t="s">
        <v>33714</v>
      </c>
      <c r="BB259" t="s">
        <v>31394</v>
      </c>
      <c r="BD259" t="s">
        <v>72</v>
      </c>
      <c r="BG259" t="s">
        <v>33713</v>
      </c>
    </row>
    <row r="260" spans="1:59" x14ac:dyDescent="0.2">
      <c r="A260" s="1">
        <v>42618.938796296286</v>
      </c>
      <c r="B260" t="s">
        <v>1862</v>
      </c>
      <c r="C260" t="s">
        <v>31440</v>
      </c>
      <c r="D260" t="str">
        <f>VLOOKUP(Table7[[#This Row],[Full Name]],council_staff_import[],1,0)</f>
        <v>Jahi Rose</v>
      </c>
      <c r="L260" t="s">
        <v>31414</v>
      </c>
      <c r="M260" t="s">
        <v>31413</v>
      </c>
      <c r="V260" t="s">
        <v>31412</v>
      </c>
      <c r="AB260" t="s">
        <v>21219</v>
      </c>
      <c r="AH260" t="s">
        <v>65</v>
      </c>
      <c r="AI260" t="s">
        <v>31371</v>
      </c>
      <c r="AL260" t="s">
        <v>67</v>
      </c>
      <c r="AY260" t="s">
        <v>31439</v>
      </c>
      <c r="AZ260" t="s">
        <v>31438</v>
      </c>
      <c r="BA260" t="s">
        <v>12084</v>
      </c>
      <c r="BB260" t="s">
        <v>31394</v>
      </c>
      <c r="BD260" t="s">
        <v>72</v>
      </c>
      <c r="BG260" t="s">
        <v>31437</v>
      </c>
    </row>
    <row r="261" spans="1:59" x14ac:dyDescent="0.2">
      <c r="A261" s="1">
        <v>42809.793877314813</v>
      </c>
      <c r="B261" t="s">
        <v>59</v>
      </c>
      <c r="C261" t="s">
        <v>34291</v>
      </c>
      <c r="D261" t="str">
        <f>VLOOKUP(Table7[[#This Row],[Full Name]],council_staff_import[],1,0)</f>
        <v>Jaime Gonzalez-Chazari</v>
      </c>
      <c r="M261" t="s">
        <v>31746</v>
      </c>
      <c r="AH261" t="s">
        <v>65</v>
      </c>
      <c r="AI261" t="s">
        <v>31371</v>
      </c>
      <c r="AL261" t="s">
        <v>1237</v>
      </c>
      <c r="AY261" t="s">
        <v>34290</v>
      </c>
      <c r="AZ261" t="s">
        <v>3342</v>
      </c>
      <c r="BA261" t="s">
        <v>34289</v>
      </c>
      <c r="BB261" t="s">
        <v>34189</v>
      </c>
      <c r="BD261" t="s">
        <v>72</v>
      </c>
      <c r="BG261" t="s">
        <v>34288</v>
      </c>
    </row>
    <row r="262" spans="1:59" x14ac:dyDescent="0.2">
      <c r="A262" s="1">
        <v>42618.941643518519</v>
      </c>
      <c r="B262" t="s">
        <v>1862</v>
      </c>
      <c r="C262" t="s">
        <v>33314</v>
      </c>
      <c r="D262" t="str">
        <f>VLOOKUP(Table7[[#This Row],[Full Name]],council_staff_import[],1,0)</f>
        <v>Jake LaSala</v>
      </c>
      <c r="L262" t="s">
        <v>33159</v>
      </c>
      <c r="M262" t="s">
        <v>33158</v>
      </c>
      <c r="V262" t="s">
        <v>33156</v>
      </c>
      <c r="AB262" t="s">
        <v>21219</v>
      </c>
      <c r="AH262" t="s">
        <v>65</v>
      </c>
      <c r="AI262" t="s">
        <v>31371</v>
      </c>
      <c r="AL262" t="s">
        <v>67</v>
      </c>
      <c r="AY262" t="s">
        <v>33313</v>
      </c>
      <c r="AZ262" t="s">
        <v>33312</v>
      </c>
      <c r="BA262" t="s">
        <v>33311</v>
      </c>
      <c r="BB262" t="s">
        <v>31394</v>
      </c>
      <c r="BD262" t="s">
        <v>72</v>
      </c>
      <c r="BG262" t="s">
        <v>33310</v>
      </c>
    </row>
    <row r="263" spans="1:59" x14ac:dyDescent="0.2">
      <c r="A263" s="1">
        <v>42618.939664351848</v>
      </c>
      <c r="B263" t="s">
        <v>1862</v>
      </c>
      <c r="C263" t="s">
        <v>32023</v>
      </c>
      <c r="D263" t="str">
        <f>VLOOKUP(Table7[[#This Row],[Full Name]],council_staff_import[],1,0)</f>
        <v>James Burgess</v>
      </c>
      <c r="M263" t="s">
        <v>31483</v>
      </c>
      <c r="V263" t="s">
        <v>32022</v>
      </c>
      <c r="AA263" t="s">
        <v>31481</v>
      </c>
      <c r="AB263" t="s">
        <v>31480</v>
      </c>
      <c r="AH263" t="s">
        <v>65</v>
      </c>
      <c r="AI263" t="s">
        <v>31371</v>
      </c>
      <c r="AL263" t="s">
        <v>1237</v>
      </c>
      <c r="AY263" t="s">
        <v>32021</v>
      </c>
      <c r="AZ263" t="s">
        <v>2380</v>
      </c>
      <c r="BA263" t="s">
        <v>32020</v>
      </c>
      <c r="BB263" t="s">
        <v>31692</v>
      </c>
      <c r="BD263" t="s">
        <v>72</v>
      </c>
      <c r="BG263" t="s">
        <v>32019</v>
      </c>
    </row>
    <row r="264" spans="1:59" x14ac:dyDescent="0.2">
      <c r="A264" s="1">
        <v>42618.939664351848</v>
      </c>
      <c r="B264" t="s">
        <v>1862</v>
      </c>
      <c r="C264" t="s">
        <v>32028</v>
      </c>
      <c r="D264" t="str">
        <f>VLOOKUP(Table7[[#This Row],[Full Name]],council_staff_import[],1,0)</f>
        <v>James Lloyd</v>
      </c>
      <c r="M264" t="s">
        <v>31381</v>
      </c>
      <c r="V264" t="s">
        <v>32027</v>
      </c>
      <c r="AA264" t="s">
        <v>31481</v>
      </c>
      <c r="AB264" t="s">
        <v>31480</v>
      </c>
      <c r="AH264" t="s">
        <v>65</v>
      </c>
      <c r="AI264" t="s">
        <v>31371</v>
      </c>
      <c r="AL264" t="s">
        <v>1237</v>
      </c>
      <c r="AY264" t="s">
        <v>32026</v>
      </c>
      <c r="AZ264" t="s">
        <v>2380</v>
      </c>
      <c r="BA264" t="s">
        <v>32025</v>
      </c>
      <c r="BB264" t="s">
        <v>31620</v>
      </c>
      <c r="BD264" t="s">
        <v>72</v>
      </c>
      <c r="BG264" t="s">
        <v>32024</v>
      </c>
    </row>
    <row r="265" spans="1:59" x14ac:dyDescent="0.2">
      <c r="A265" s="1">
        <v>42618.939664351848</v>
      </c>
      <c r="B265" t="s">
        <v>1862</v>
      </c>
      <c r="C265" t="s">
        <v>32032</v>
      </c>
      <c r="D265" t="str">
        <f>VLOOKUP(Table7[[#This Row],[Full Name]],council_staff_import[],1,0)</f>
        <v>James Reyes</v>
      </c>
      <c r="M265" t="s">
        <v>31504</v>
      </c>
      <c r="V265" t="s">
        <v>32031</v>
      </c>
      <c r="AA265" t="s">
        <v>31502</v>
      </c>
      <c r="AB265" t="s">
        <v>31480</v>
      </c>
      <c r="AH265" t="s">
        <v>65</v>
      </c>
      <c r="AI265" t="s">
        <v>31371</v>
      </c>
      <c r="AL265" t="s">
        <v>1237</v>
      </c>
      <c r="AY265" t="s">
        <v>32030</v>
      </c>
      <c r="AZ265" t="s">
        <v>2380</v>
      </c>
      <c r="BA265" t="s">
        <v>11875</v>
      </c>
      <c r="BB265" t="s">
        <v>31499</v>
      </c>
      <c r="BD265" t="s">
        <v>72</v>
      </c>
      <c r="BG265" t="s">
        <v>32029</v>
      </c>
    </row>
    <row r="266" spans="1:59" x14ac:dyDescent="0.2">
      <c r="A266" s="1">
        <v>42618.939664351848</v>
      </c>
      <c r="B266" t="s">
        <v>1862</v>
      </c>
      <c r="C266" t="s">
        <v>32038</v>
      </c>
      <c r="D266" t="str">
        <f>VLOOKUP(Table7[[#This Row],[Full Name]],council_staff_import[],1,0)</f>
        <v>James Subudhi</v>
      </c>
      <c r="M266" t="s">
        <v>32037</v>
      </c>
      <c r="V266" t="s">
        <v>32036</v>
      </c>
      <c r="AA266" t="s">
        <v>31488</v>
      </c>
      <c r="AB266" t="s">
        <v>31480</v>
      </c>
      <c r="AH266" t="s">
        <v>65</v>
      </c>
      <c r="AI266" t="s">
        <v>31371</v>
      </c>
      <c r="AL266" t="s">
        <v>1237</v>
      </c>
      <c r="AY266" t="s">
        <v>32035</v>
      </c>
      <c r="AZ266" t="s">
        <v>2380</v>
      </c>
      <c r="BA266" t="s">
        <v>32034</v>
      </c>
      <c r="BB266" t="s">
        <v>2995</v>
      </c>
      <c r="BD266" t="s">
        <v>72</v>
      </c>
      <c r="BG266" t="s">
        <v>32033</v>
      </c>
    </row>
    <row r="267" spans="1:59" x14ac:dyDescent="0.2">
      <c r="A267" s="1">
        <v>42618.939664351848</v>
      </c>
      <c r="B267" t="s">
        <v>1862</v>
      </c>
      <c r="C267" t="s">
        <v>32043</v>
      </c>
      <c r="D267" t="str">
        <f>VLOOKUP(Table7[[#This Row],[Full Name]],council_staff_import[],1,0)</f>
        <v>Jane Liff Schatz</v>
      </c>
      <c r="M267" t="s">
        <v>31483</v>
      </c>
      <c r="V267" t="s">
        <v>32042</v>
      </c>
      <c r="AA267" t="s">
        <v>31481</v>
      </c>
      <c r="AB267" t="s">
        <v>31480</v>
      </c>
      <c r="AH267" t="s">
        <v>65</v>
      </c>
      <c r="AI267" t="s">
        <v>31371</v>
      </c>
      <c r="AL267" t="s">
        <v>1237</v>
      </c>
      <c r="AY267" t="s">
        <v>32041</v>
      </c>
      <c r="AZ267" t="s">
        <v>29224</v>
      </c>
      <c r="BA267" t="s">
        <v>32040</v>
      </c>
      <c r="BB267" t="s">
        <v>365</v>
      </c>
      <c r="BD267" t="s">
        <v>72</v>
      </c>
      <c r="BG267" t="s">
        <v>32039</v>
      </c>
    </row>
    <row r="268" spans="1:59" x14ac:dyDescent="0.2">
      <c r="A268" s="1">
        <v>42618.943206018521</v>
      </c>
      <c r="B268" t="s">
        <v>1862</v>
      </c>
      <c r="C268" t="s">
        <v>34110</v>
      </c>
      <c r="D268" t="str">
        <f>VLOOKUP(Table7[[#This Row],[Full Name]],council_staff_import[],1,0)</f>
        <v>Janet Andrews</v>
      </c>
      <c r="L268" t="s">
        <v>33556</v>
      </c>
      <c r="M268" t="s">
        <v>33555</v>
      </c>
      <c r="V268" t="s">
        <v>33553</v>
      </c>
      <c r="AB268" t="s">
        <v>21219</v>
      </c>
      <c r="AH268" t="s">
        <v>65</v>
      </c>
      <c r="AI268" t="s">
        <v>31371</v>
      </c>
      <c r="AL268" t="s">
        <v>67</v>
      </c>
      <c r="AY268" t="s">
        <v>34109</v>
      </c>
      <c r="AZ268" t="s">
        <v>7157</v>
      </c>
      <c r="BA268" t="s">
        <v>4076</v>
      </c>
      <c r="BB268" t="s">
        <v>31394</v>
      </c>
      <c r="BD268" t="s">
        <v>72</v>
      </c>
      <c r="BG268" t="s">
        <v>34108</v>
      </c>
    </row>
    <row r="269" spans="1:59" x14ac:dyDescent="0.2">
      <c r="A269" s="1">
        <v>42618.939664351848</v>
      </c>
      <c r="B269" t="s">
        <v>1862</v>
      </c>
      <c r="C269" t="s">
        <v>32048</v>
      </c>
      <c r="D269" t="str">
        <f>VLOOKUP(Table7[[#This Row],[Full Name]],council_staff_import[],1,0)</f>
        <v>Janet Atwell</v>
      </c>
      <c r="M269" t="s">
        <v>31538</v>
      </c>
      <c r="V269" t="s">
        <v>32047</v>
      </c>
      <c r="AA269" t="s">
        <v>31488</v>
      </c>
      <c r="AB269" t="s">
        <v>31480</v>
      </c>
      <c r="AH269" t="s">
        <v>65</v>
      </c>
      <c r="AI269" t="s">
        <v>31371</v>
      </c>
      <c r="AL269" t="s">
        <v>1237</v>
      </c>
      <c r="AY269" t="s">
        <v>32046</v>
      </c>
      <c r="AZ269" t="s">
        <v>7157</v>
      </c>
      <c r="BA269" t="s">
        <v>32045</v>
      </c>
      <c r="BB269" t="s">
        <v>31767</v>
      </c>
      <c r="BD269" t="s">
        <v>72</v>
      </c>
      <c r="BG269" t="s">
        <v>32044</v>
      </c>
    </row>
    <row r="270" spans="1:59" x14ac:dyDescent="0.2">
      <c r="A270" s="1">
        <v>42618.942488425928</v>
      </c>
      <c r="B270" t="s">
        <v>1862</v>
      </c>
      <c r="C270" t="s">
        <v>33760</v>
      </c>
      <c r="D270" t="str">
        <f>VLOOKUP(Table7[[#This Row],[Full Name]],council_staff_import[],1,0)</f>
        <v>Jasmin Coello</v>
      </c>
      <c r="J270" t="s">
        <v>32341</v>
      </c>
      <c r="L270" t="s">
        <v>33078</v>
      </c>
      <c r="M270" t="s">
        <v>33077</v>
      </c>
      <c r="T270" t="s">
        <v>33759</v>
      </c>
      <c r="V270" t="s">
        <v>33076</v>
      </c>
      <c r="AH270" t="s">
        <v>65</v>
      </c>
      <c r="AI270" t="s">
        <v>31371</v>
      </c>
      <c r="AL270" t="s">
        <v>67</v>
      </c>
      <c r="AM270" t="s">
        <v>145</v>
      </c>
      <c r="AY270" t="s">
        <v>33758</v>
      </c>
      <c r="AZ270" t="s">
        <v>24151</v>
      </c>
      <c r="BA270" t="s">
        <v>33757</v>
      </c>
      <c r="BB270" t="s">
        <v>145</v>
      </c>
      <c r="BD270" t="s">
        <v>72</v>
      </c>
      <c r="BG270" t="s">
        <v>33756</v>
      </c>
    </row>
    <row r="271" spans="1:59" x14ac:dyDescent="0.2">
      <c r="A271" s="1">
        <v>42809.794340277767</v>
      </c>
      <c r="B271" t="s">
        <v>59</v>
      </c>
      <c r="C271" t="s">
        <v>34649</v>
      </c>
      <c r="D271" t="str">
        <f>VLOOKUP(Table7[[#This Row],[Full Name]],council_staff_import[],1,0)</f>
        <v>Jasmine Askew</v>
      </c>
      <c r="L271" t="s">
        <v>31406</v>
      </c>
      <c r="M271" t="s">
        <v>31405</v>
      </c>
      <c r="V271" t="s">
        <v>31404</v>
      </c>
      <c r="AH271" t="s">
        <v>65</v>
      </c>
      <c r="AI271" t="s">
        <v>31371</v>
      </c>
      <c r="AL271" t="s">
        <v>67</v>
      </c>
      <c r="AY271" t="s">
        <v>34648</v>
      </c>
      <c r="AZ271" t="s">
        <v>15806</v>
      </c>
      <c r="BA271" t="s">
        <v>18691</v>
      </c>
      <c r="BB271" t="s">
        <v>31394</v>
      </c>
      <c r="BD271" t="s">
        <v>72</v>
      </c>
      <c r="BG271" t="s">
        <v>34647</v>
      </c>
    </row>
    <row r="272" spans="1:59" x14ac:dyDescent="0.2">
      <c r="A272" s="1">
        <v>42809.794351851851</v>
      </c>
      <c r="B272" t="s">
        <v>59</v>
      </c>
      <c r="C272" t="s">
        <v>34668</v>
      </c>
      <c r="D272" t="str">
        <f>VLOOKUP(Table7[[#This Row],[Full Name]],council_staff_import[],1,0)</f>
        <v>Jason Cintron</v>
      </c>
      <c r="L272" t="s">
        <v>33056</v>
      </c>
      <c r="M272" t="s">
        <v>33055</v>
      </c>
      <c r="T272" t="s">
        <v>34667</v>
      </c>
      <c r="V272" t="s">
        <v>33054</v>
      </c>
      <c r="AH272" t="s">
        <v>65</v>
      </c>
      <c r="AI272" t="s">
        <v>31371</v>
      </c>
      <c r="AL272" t="s">
        <v>67</v>
      </c>
      <c r="AM272" t="s">
        <v>284</v>
      </c>
      <c r="AY272" t="s">
        <v>34666</v>
      </c>
      <c r="AZ272" t="s">
        <v>22811</v>
      </c>
      <c r="BA272" t="s">
        <v>34665</v>
      </c>
      <c r="BB272" t="s">
        <v>284</v>
      </c>
      <c r="BD272" t="s">
        <v>72</v>
      </c>
      <c r="BG272" t="s">
        <v>34664</v>
      </c>
    </row>
    <row r="273" spans="1:59" x14ac:dyDescent="0.2">
      <c r="A273" s="1">
        <v>42618.939675925933</v>
      </c>
      <c r="B273" t="s">
        <v>1862</v>
      </c>
      <c r="C273" t="s">
        <v>32054</v>
      </c>
      <c r="D273" t="str">
        <f>VLOOKUP(Table7[[#This Row],[Full Name]],council_staff_import[],1,0)</f>
        <v>Jason Otano</v>
      </c>
      <c r="M273" t="s">
        <v>31526</v>
      </c>
      <c r="V273" t="s">
        <v>32053</v>
      </c>
      <c r="AA273" t="s">
        <v>31502</v>
      </c>
      <c r="AB273" t="s">
        <v>31480</v>
      </c>
      <c r="AH273" t="s">
        <v>65</v>
      </c>
      <c r="AI273" t="s">
        <v>31371</v>
      </c>
      <c r="AL273" t="s">
        <v>1237</v>
      </c>
      <c r="AY273" t="s">
        <v>32052</v>
      </c>
      <c r="AZ273" t="s">
        <v>22811</v>
      </c>
      <c r="BA273" t="s">
        <v>32051</v>
      </c>
      <c r="BB273" t="s">
        <v>32050</v>
      </c>
      <c r="BD273" t="s">
        <v>72</v>
      </c>
      <c r="BG273" t="s">
        <v>32049</v>
      </c>
    </row>
    <row r="274" spans="1:59" x14ac:dyDescent="0.2">
      <c r="A274" s="1">
        <v>42809.794247685182</v>
      </c>
      <c r="B274" t="s">
        <v>59</v>
      </c>
      <c r="C274" t="s">
        <v>34575</v>
      </c>
      <c r="D274" t="str">
        <f>VLOOKUP(Table7[[#This Row],[Full Name]],council_staff_import[],1,0)</f>
        <v>Jason Weinstein</v>
      </c>
      <c r="L274" t="s">
        <v>31400</v>
      </c>
      <c r="M274" t="s">
        <v>31399</v>
      </c>
      <c r="V274" t="s">
        <v>31398</v>
      </c>
      <c r="AH274" t="s">
        <v>65</v>
      </c>
      <c r="AI274" t="s">
        <v>31371</v>
      </c>
      <c r="AL274" t="s">
        <v>67</v>
      </c>
      <c r="AY274" t="s">
        <v>34574</v>
      </c>
      <c r="AZ274" t="s">
        <v>22811</v>
      </c>
      <c r="BA274" t="s">
        <v>4434</v>
      </c>
      <c r="BB274" t="s">
        <v>31394</v>
      </c>
      <c r="BD274" t="s">
        <v>72</v>
      </c>
      <c r="BG274" t="s">
        <v>34573</v>
      </c>
    </row>
    <row r="275" spans="1:59" x14ac:dyDescent="0.2">
      <c r="A275" s="1">
        <v>42618.94027777778</v>
      </c>
      <c r="B275" t="s">
        <v>1862</v>
      </c>
      <c r="C275" t="s">
        <v>32757</v>
      </c>
      <c r="D275" t="str">
        <f>VLOOKUP(Table7[[#This Row],[Full Name]],council_staff_import[],1,0)</f>
        <v>Jay Howe</v>
      </c>
      <c r="M275" t="s">
        <v>31496</v>
      </c>
      <c r="AB275" t="s">
        <v>31480</v>
      </c>
      <c r="AH275" t="s">
        <v>65</v>
      </c>
      <c r="AI275" t="s">
        <v>31371</v>
      </c>
      <c r="AL275" t="s">
        <v>1237</v>
      </c>
      <c r="AY275" t="s">
        <v>32756</v>
      </c>
      <c r="AZ275" t="s">
        <v>650</v>
      </c>
      <c r="BA275" t="s">
        <v>32755</v>
      </c>
      <c r="BB275" t="s">
        <v>141</v>
      </c>
      <c r="BD275" t="s">
        <v>72</v>
      </c>
      <c r="BG275" t="s">
        <v>32754</v>
      </c>
    </row>
    <row r="276" spans="1:59" x14ac:dyDescent="0.2">
      <c r="A276" s="1">
        <v>42618.939675925933</v>
      </c>
      <c r="B276" t="s">
        <v>1862</v>
      </c>
      <c r="C276" t="s">
        <v>32060</v>
      </c>
      <c r="D276" t="str">
        <f>VLOOKUP(Table7[[#This Row],[Full Name]],council_staff_import[],1,0)</f>
        <v>Jazmin Chavez Coronado</v>
      </c>
      <c r="M276" t="s">
        <v>31885</v>
      </c>
      <c r="V276" t="s">
        <v>32059</v>
      </c>
      <c r="AA276" t="s">
        <v>31530</v>
      </c>
      <c r="AB276" t="s">
        <v>31510</v>
      </c>
      <c r="AH276" t="s">
        <v>65</v>
      </c>
      <c r="AI276" t="s">
        <v>31371</v>
      </c>
      <c r="AL276" t="s">
        <v>1237</v>
      </c>
      <c r="AY276" t="s">
        <v>32058</v>
      </c>
      <c r="AZ276" t="s">
        <v>32057</v>
      </c>
      <c r="BA276" t="s">
        <v>32056</v>
      </c>
      <c r="BB276" t="s">
        <v>1397</v>
      </c>
      <c r="BD276" t="s">
        <v>72</v>
      </c>
      <c r="BG276" t="s">
        <v>32055</v>
      </c>
    </row>
    <row r="277" spans="1:59" x14ac:dyDescent="0.2">
      <c r="A277" s="1">
        <v>42809.79409722222</v>
      </c>
      <c r="B277" t="s">
        <v>59</v>
      </c>
      <c r="C277" t="s">
        <v>34459</v>
      </c>
      <c r="D277" t="str">
        <f>VLOOKUP(Table7[[#This Row],[Full Name]],council_staff_import[],1,0)</f>
        <v>Jean Larrieux</v>
      </c>
      <c r="L277" t="s">
        <v>33208</v>
      </c>
      <c r="M277" t="s">
        <v>33207</v>
      </c>
      <c r="V277" t="s">
        <v>33206</v>
      </c>
      <c r="AH277" t="s">
        <v>65</v>
      </c>
      <c r="AI277" t="s">
        <v>31371</v>
      </c>
      <c r="AL277" t="s">
        <v>67</v>
      </c>
      <c r="AY277" t="s">
        <v>34458</v>
      </c>
      <c r="AZ277" t="s">
        <v>23606</v>
      </c>
      <c r="BA277" t="s">
        <v>34457</v>
      </c>
      <c r="BB277" t="s">
        <v>31394</v>
      </c>
      <c r="BD277" t="s">
        <v>72</v>
      </c>
      <c r="BG277" t="s">
        <v>34456</v>
      </c>
    </row>
    <row r="278" spans="1:59" x14ac:dyDescent="0.2">
      <c r="A278" s="1">
        <v>42618.943356481483</v>
      </c>
      <c r="B278" t="s">
        <v>1862</v>
      </c>
      <c r="C278" t="s">
        <v>34149</v>
      </c>
      <c r="D278" t="str">
        <f>VLOOKUP(Table7[[#This Row],[Full Name]],council_staff_import[],1,0)</f>
        <v>Jeanette Merrill</v>
      </c>
      <c r="M278" t="s">
        <v>31504</v>
      </c>
      <c r="AB278" t="s">
        <v>31480</v>
      </c>
      <c r="AH278" t="s">
        <v>65</v>
      </c>
      <c r="AI278" t="s">
        <v>31371</v>
      </c>
      <c r="AL278" t="s">
        <v>1237</v>
      </c>
      <c r="AY278" t="s">
        <v>34148</v>
      </c>
      <c r="AZ278" t="s">
        <v>34147</v>
      </c>
      <c r="BA278" t="s">
        <v>21112</v>
      </c>
      <c r="BB278" t="s">
        <v>31625</v>
      </c>
      <c r="BD278" t="s">
        <v>72</v>
      </c>
      <c r="BG278" t="s">
        <v>34146</v>
      </c>
    </row>
    <row r="279" spans="1:59" x14ac:dyDescent="0.2">
      <c r="A279" s="1">
        <v>42618.942025462973</v>
      </c>
      <c r="B279" t="s">
        <v>1862</v>
      </c>
      <c r="C279" t="s">
        <v>33491</v>
      </c>
      <c r="D279" t="str">
        <f>VLOOKUP(Table7[[#This Row],[Full Name]],council_staff_import[],1,0)</f>
        <v>Jeanne Kullas</v>
      </c>
      <c r="L279" t="s">
        <v>33018</v>
      </c>
      <c r="M279" t="s">
        <v>33017</v>
      </c>
      <c r="V279" t="s">
        <v>33016</v>
      </c>
      <c r="AB279" t="s">
        <v>21219</v>
      </c>
      <c r="AH279" t="s">
        <v>65</v>
      </c>
      <c r="AI279" t="s">
        <v>31371</v>
      </c>
      <c r="AL279" t="s">
        <v>67</v>
      </c>
      <c r="AY279" t="s">
        <v>33490</v>
      </c>
      <c r="AZ279" t="s">
        <v>33489</v>
      </c>
      <c r="BA279" t="s">
        <v>33488</v>
      </c>
      <c r="BB279" t="s">
        <v>31394</v>
      </c>
      <c r="BD279" t="s">
        <v>72</v>
      </c>
      <c r="BG279" t="s">
        <v>33487</v>
      </c>
    </row>
    <row r="280" spans="1:59" x14ac:dyDescent="0.2">
      <c r="A280" s="1">
        <v>42618.939675925933</v>
      </c>
      <c r="B280" t="s">
        <v>1862</v>
      </c>
      <c r="C280" t="s">
        <v>32066</v>
      </c>
      <c r="D280" t="str">
        <f>VLOOKUP(Table7[[#This Row],[Full Name]],council_staff_import[],1,0)</f>
        <v>Jeannie Lajes</v>
      </c>
      <c r="M280" t="s">
        <v>31483</v>
      </c>
      <c r="V280" t="s">
        <v>32065</v>
      </c>
      <c r="AA280" t="s">
        <v>31481</v>
      </c>
      <c r="AB280" t="s">
        <v>31480</v>
      </c>
      <c r="AH280" t="s">
        <v>65</v>
      </c>
      <c r="AI280" t="s">
        <v>31371</v>
      </c>
      <c r="AL280" t="s">
        <v>1237</v>
      </c>
      <c r="AY280" t="s">
        <v>32064</v>
      </c>
      <c r="AZ280" t="s">
        <v>32063</v>
      </c>
      <c r="BA280" t="s">
        <v>32062</v>
      </c>
      <c r="BB280" t="s">
        <v>365</v>
      </c>
      <c r="BD280" t="s">
        <v>72</v>
      </c>
      <c r="BG280" t="s">
        <v>32061</v>
      </c>
    </row>
    <row r="281" spans="1:59" x14ac:dyDescent="0.2">
      <c r="A281" s="1">
        <v>42618.94122685185</v>
      </c>
      <c r="B281" t="s">
        <v>1862</v>
      </c>
      <c r="C281" t="s">
        <v>33139</v>
      </c>
      <c r="D281" t="str">
        <f>VLOOKUP(Table7[[#This Row],[Full Name]],council_staff_import[],1,0)</f>
        <v>Jeannine Cherichetti</v>
      </c>
      <c r="L281" t="s">
        <v>32555</v>
      </c>
      <c r="M281" t="s">
        <v>32554</v>
      </c>
      <c r="V281" t="s">
        <v>32552</v>
      </c>
      <c r="AB281" t="s">
        <v>21219</v>
      </c>
      <c r="AH281" t="s">
        <v>65</v>
      </c>
      <c r="AI281" t="s">
        <v>31371</v>
      </c>
      <c r="AL281" t="s">
        <v>67</v>
      </c>
      <c r="AY281" t="s">
        <v>33138</v>
      </c>
      <c r="AZ281" t="s">
        <v>29907</v>
      </c>
      <c r="BA281" t="s">
        <v>33137</v>
      </c>
      <c r="BB281" t="s">
        <v>31394</v>
      </c>
      <c r="BD281" t="s">
        <v>72</v>
      </c>
      <c r="BG281" t="s">
        <v>33136</v>
      </c>
    </row>
    <row r="282" spans="1:59" x14ac:dyDescent="0.2">
      <c r="A282" s="1">
        <v>42618.939675925933</v>
      </c>
      <c r="B282" t="s">
        <v>1862</v>
      </c>
      <c r="C282" t="s">
        <v>32070</v>
      </c>
      <c r="D282" t="str">
        <f>VLOOKUP(Table7[[#This Row],[Full Name]],council_staff_import[],1,0)</f>
        <v>Jeffrey Baker</v>
      </c>
      <c r="M282" t="s">
        <v>31496</v>
      </c>
      <c r="V282" t="s">
        <v>32069</v>
      </c>
      <c r="AA282" t="s">
        <v>31488</v>
      </c>
      <c r="AB282" t="s">
        <v>31480</v>
      </c>
      <c r="AH282" t="s">
        <v>65</v>
      </c>
      <c r="AI282" t="s">
        <v>31371</v>
      </c>
      <c r="AL282" t="s">
        <v>1237</v>
      </c>
      <c r="AY282" t="s">
        <v>32068</v>
      </c>
      <c r="AZ282" t="s">
        <v>2250</v>
      </c>
      <c r="BA282" t="s">
        <v>23111</v>
      </c>
      <c r="BB282" t="s">
        <v>1397</v>
      </c>
      <c r="BD282" t="s">
        <v>72</v>
      </c>
      <c r="BG282" t="s">
        <v>32067</v>
      </c>
    </row>
    <row r="283" spans="1:59" x14ac:dyDescent="0.2">
      <c r="A283" s="1">
        <v>42618.939675925933</v>
      </c>
      <c r="B283" t="s">
        <v>1862</v>
      </c>
      <c r="C283" t="s">
        <v>32075</v>
      </c>
      <c r="D283" t="str">
        <f>VLOOKUP(Table7[[#This Row],[Full Name]],council_staff_import[],1,0)</f>
        <v>Jeffrey Campagna</v>
      </c>
      <c r="M283" t="s">
        <v>31381</v>
      </c>
      <c r="V283" t="s">
        <v>32074</v>
      </c>
      <c r="AA283" t="s">
        <v>31488</v>
      </c>
      <c r="AB283" t="s">
        <v>31480</v>
      </c>
      <c r="AH283" t="s">
        <v>65</v>
      </c>
      <c r="AI283" t="s">
        <v>31371</v>
      </c>
      <c r="AL283" t="s">
        <v>1237</v>
      </c>
      <c r="AY283" t="s">
        <v>32073</v>
      </c>
      <c r="AZ283" t="s">
        <v>2250</v>
      </c>
      <c r="BA283" t="s">
        <v>32072</v>
      </c>
      <c r="BB283" t="s">
        <v>141</v>
      </c>
      <c r="BD283" t="s">
        <v>72</v>
      </c>
      <c r="BG283" t="s">
        <v>32071</v>
      </c>
    </row>
    <row r="284" spans="1:59" x14ac:dyDescent="0.2">
      <c r="A284" s="1">
        <v>42618.940439814818</v>
      </c>
      <c r="B284" t="s">
        <v>1862</v>
      </c>
      <c r="C284" t="s">
        <v>32864</v>
      </c>
      <c r="D284" t="str">
        <f>VLOOKUP(Table7[[#This Row],[Full Name]],council_staff_import[],1,0)</f>
        <v>Jeffrey Mailman</v>
      </c>
      <c r="L284" t="s">
        <v>32675</v>
      </c>
      <c r="M284" t="s">
        <v>32674</v>
      </c>
      <c r="T284" t="s">
        <v>32863</v>
      </c>
      <c r="V284" t="s">
        <v>32673</v>
      </c>
      <c r="AB284" t="s">
        <v>21219</v>
      </c>
      <c r="AH284" t="s">
        <v>65</v>
      </c>
      <c r="AI284" t="s">
        <v>31371</v>
      </c>
      <c r="AL284" t="s">
        <v>67</v>
      </c>
      <c r="AM284" t="s">
        <v>284</v>
      </c>
      <c r="AY284" t="s">
        <v>32862</v>
      </c>
      <c r="AZ284" t="s">
        <v>2250</v>
      </c>
      <c r="BA284" t="s">
        <v>32861</v>
      </c>
      <c r="BB284" t="s">
        <v>284</v>
      </c>
      <c r="BD284" t="s">
        <v>72</v>
      </c>
      <c r="BG284" t="s">
        <v>32860</v>
      </c>
    </row>
    <row r="285" spans="1:59" x14ac:dyDescent="0.2">
      <c r="A285" s="1">
        <v>42809.793912037043</v>
      </c>
      <c r="B285" t="s">
        <v>59</v>
      </c>
      <c r="C285" t="s">
        <v>34308</v>
      </c>
      <c r="D285" t="str">
        <f>VLOOKUP(Table7[[#This Row],[Full Name]],council_staff_import[],1,0)</f>
        <v>Jeffrey Yuen</v>
      </c>
      <c r="M285" t="s">
        <v>31381</v>
      </c>
      <c r="AH285" t="s">
        <v>65</v>
      </c>
      <c r="AI285" t="s">
        <v>31371</v>
      </c>
      <c r="AL285" t="s">
        <v>1237</v>
      </c>
      <c r="AY285" t="s">
        <v>34307</v>
      </c>
      <c r="AZ285" t="s">
        <v>2250</v>
      </c>
      <c r="BA285" t="s">
        <v>34306</v>
      </c>
      <c r="BB285" t="s">
        <v>31620</v>
      </c>
      <c r="BD285" t="s">
        <v>72</v>
      </c>
      <c r="BG285" t="s">
        <v>34305</v>
      </c>
    </row>
    <row r="286" spans="1:59" x14ac:dyDescent="0.2">
      <c r="A286" s="1">
        <v>42618.942349537043</v>
      </c>
      <c r="B286" t="s">
        <v>1862</v>
      </c>
      <c r="C286" t="s">
        <v>33700</v>
      </c>
      <c r="D286" t="str">
        <f>VLOOKUP(Table7[[#This Row],[Full Name]],council_staff_import[],1,0)</f>
        <v>Jefrey Velasquez</v>
      </c>
      <c r="L286" t="s">
        <v>31459</v>
      </c>
      <c r="M286" t="s">
        <v>31458</v>
      </c>
      <c r="V286" t="s">
        <v>31457</v>
      </c>
      <c r="AB286" t="s">
        <v>21219</v>
      </c>
      <c r="AH286" t="s">
        <v>65</v>
      </c>
      <c r="AI286" t="s">
        <v>31371</v>
      </c>
      <c r="AL286" t="s">
        <v>67</v>
      </c>
      <c r="AY286" t="s">
        <v>33699</v>
      </c>
      <c r="AZ286" t="s">
        <v>33698</v>
      </c>
      <c r="BA286" t="s">
        <v>33697</v>
      </c>
      <c r="BB286" t="s">
        <v>31394</v>
      </c>
      <c r="BD286" t="s">
        <v>72</v>
      </c>
      <c r="BG286" t="s">
        <v>33696</v>
      </c>
    </row>
    <row r="287" spans="1:59" x14ac:dyDescent="0.2">
      <c r="A287" s="1">
        <v>42618.942986111113</v>
      </c>
      <c r="B287" t="s">
        <v>1862</v>
      </c>
      <c r="C287" t="s">
        <v>33989</v>
      </c>
      <c r="D287" t="str">
        <f>VLOOKUP(Table7[[#This Row],[Full Name]],council_staff_import[],1,0)</f>
        <v>Jennifer Berger</v>
      </c>
      <c r="M287" t="s">
        <v>31518</v>
      </c>
      <c r="AB287" t="s">
        <v>31480</v>
      </c>
      <c r="AH287" t="s">
        <v>65</v>
      </c>
      <c r="AI287" t="s">
        <v>31371</v>
      </c>
      <c r="AL287" t="s">
        <v>1237</v>
      </c>
      <c r="AY287" t="s">
        <v>33988</v>
      </c>
      <c r="AZ287" t="s">
        <v>6116</v>
      </c>
      <c r="BA287" t="s">
        <v>33987</v>
      </c>
      <c r="BB287" t="s">
        <v>365</v>
      </c>
      <c r="BD287" t="s">
        <v>72</v>
      </c>
      <c r="BG287" t="s">
        <v>33986</v>
      </c>
    </row>
    <row r="288" spans="1:59" x14ac:dyDescent="0.2">
      <c r="A288" s="1">
        <v>42618.94263888889</v>
      </c>
      <c r="B288" t="s">
        <v>1862</v>
      </c>
      <c r="C288" t="s">
        <v>33871</v>
      </c>
      <c r="D288" t="str">
        <f>VLOOKUP(Table7[[#This Row],[Full Name]],council_staff_import[],1,0)</f>
        <v>Jennifer Greer</v>
      </c>
      <c r="L288" t="s">
        <v>33467</v>
      </c>
      <c r="M288" t="s">
        <v>33466</v>
      </c>
      <c r="V288" t="s">
        <v>33465</v>
      </c>
      <c r="AH288" t="s">
        <v>65</v>
      </c>
      <c r="AI288" t="s">
        <v>31371</v>
      </c>
      <c r="AL288" t="s">
        <v>67</v>
      </c>
      <c r="AM288" t="s">
        <v>145</v>
      </c>
      <c r="AY288" t="s">
        <v>33870</v>
      </c>
      <c r="AZ288" t="s">
        <v>6116</v>
      </c>
      <c r="BA288" t="s">
        <v>33869</v>
      </c>
      <c r="BB288" t="s">
        <v>31394</v>
      </c>
      <c r="BD288" t="s">
        <v>72</v>
      </c>
      <c r="BG288" t="s">
        <v>33868</v>
      </c>
    </row>
    <row r="289" spans="1:59" x14ac:dyDescent="0.2">
      <c r="A289" s="1">
        <v>42618.941180555557</v>
      </c>
      <c r="B289" t="s">
        <v>1862</v>
      </c>
      <c r="C289" t="s">
        <v>33112</v>
      </c>
      <c r="D289" t="str">
        <f>VLOOKUP(Table7[[#This Row],[Full Name]],council_staff_import[],1,0)</f>
        <v>Jennifer Gutierrez</v>
      </c>
      <c r="J289" t="s">
        <v>32341</v>
      </c>
      <c r="L289" t="s">
        <v>33111</v>
      </c>
      <c r="M289" t="s">
        <v>33110</v>
      </c>
      <c r="T289" t="s">
        <v>33109</v>
      </c>
      <c r="V289" t="s">
        <v>33108</v>
      </c>
      <c r="AB289" t="s">
        <v>21219</v>
      </c>
      <c r="AH289" t="s">
        <v>65</v>
      </c>
      <c r="AI289" t="s">
        <v>31371</v>
      </c>
      <c r="AL289" t="s">
        <v>67</v>
      </c>
      <c r="AM289" t="s">
        <v>68</v>
      </c>
      <c r="AY289" t="s">
        <v>33107</v>
      </c>
      <c r="AZ289" t="s">
        <v>6116</v>
      </c>
      <c r="BA289" t="s">
        <v>33106</v>
      </c>
      <c r="BB289" t="s">
        <v>68</v>
      </c>
      <c r="BD289" t="s">
        <v>72</v>
      </c>
      <c r="BG289" t="s">
        <v>33105</v>
      </c>
    </row>
    <row r="290" spans="1:59" x14ac:dyDescent="0.2">
      <c r="A290" s="1">
        <v>42618.939675925933</v>
      </c>
      <c r="B290" t="s">
        <v>1862</v>
      </c>
      <c r="C290" t="s">
        <v>32079</v>
      </c>
      <c r="D290" t="str">
        <f>VLOOKUP(Table7[[#This Row],[Full Name]],council_staff_import[],1,0)</f>
        <v>Jennifer Wilcox</v>
      </c>
      <c r="M290" t="s">
        <v>31496</v>
      </c>
      <c r="V290" t="s">
        <v>32078</v>
      </c>
      <c r="AA290" t="s">
        <v>31488</v>
      </c>
      <c r="AB290" t="s">
        <v>31480</v>
      </c>
      <c r="AH290" t="s">
        <v>65</v>
      </c>
      <c r="AI290" t="s">
        <v>31371</v>
      </c>
      <c r="AL290" t="s">
        <v>1237</v>
      </c>
      <c r="AY290" t="s">
        <v>32077</v>
      </c>
      <c r="AZ290" t="s">
        <v>6116</v>
      </c>
      <c r="BA290" t="s">
        <v>5980</v>
      </c>
      <c r="BB290" t="s">
        <v>31581</v>
      </c>
      <c r="BD290" t="s">
        <v>72</v>
      </c>
      <c r="BG290" t="s">
        <v>32076</v>
      </c>
    </row>
    <row r="291" spans="1:59" x14ac:dyDescent="0.2">
      <c r="A291" s="1">
        <v>42618.941192129627</v>
      </c>
      <c r="B291" t="s">
        <v>1862</v>
      </c>
      <c r="C291" t="s">
        <v>33120</v>
      </c>
      <c r="D291" t="str">
        <f>VLOOKUP(Table7[[#This Row],[Full Name]],council_staff_import[],1,0)</f>
        <v>Jesse Towsen</v>
      </c>
      <c r="J291" t="s">
        <v>32341</v>
      </c>
      <c r="L291" t="s">
        <v>33119</v>
      </c>
      <c r="M291" t="s">
        <v>33118</v>
      </c>
      <c r="T291" t="s">
        <v>33117</v>
      </c>
      <c r="V291" t="s">
        <v>33116</v>
      </c>
      <c r="AB291" t="s">
        <v>21219</v>
      </c>
      <c r="AH291" t="s">
        <v>65</v>
      </c>
      <c r="AI291" t="s">
        <v>31371</v>
      </c>
      <c r="AL291" t="s">
        <v>67</v>
      </c>
      <c r="AM291" t="s">
        <v>68</v>
      </c>
      <c r="AY291" t="s">
        <v>33115</v>
      </c>
      <c r="AZ291" t="s">
        <v>29012</v>
      </c>
      <c r="BA291" t="s">
        <v>33114</v>
      </c>
      <c r="BB291" t="s">
        <v>68</v>
      </c>
      <c r="BD291" t="s">
        <v>72</v>
      </c>
      <c r="BG291" t="s">
        <v>33113</v>
      </c>
    </row>
    <row r="292" spans="1:59" x14ac:dyDescent="0.2">
      <c r="A292" s="1">
        <v>42809.793807870366</v>
      </c>
      <c r="B292" t="s">
        <v>59</v>
      </c>
      <c r="C292" t="s">
        <v>34234</v>
      </c>
      <c r="D292" t="str">
        <f>VLOOKUP(Table7[[#This Row],[Full Name]],council_staff_import[],1,0)</f>
        <v>Jessica Ackerman</v>
      </c>
      <c r="M292" t="s">
        <v>31504</v>
      </c>
      <c r="AH292" t="s">
        <v>65</v>
      </c>
      <c r="AI292" t="s">
        <v>31371</v>
      </c>
      <c r="AL292" t="s">
        <v>1237</v>
      </c>
      <c r="AY292" t="s">
        <v>34233</v>
      </c>
      <c r="AZ292" t="s">
        <v>12902</v>
      </c>
      <c r="BA292" t="s">
        <v>21359</v>
      </c>
      <c r="BB292" t="s">
        <v>31499</v>
      </c>
      <c r="BD292" t="s">
        <v>72</v>
      </c>
      <c r="BG292" t="s">
        <v>34232</v>
      </c>
    </row>
    <row r="293" spans="1:59" x14ac:dyDescent="0.2">
      <c r="A293" s="1">
        <v>42618.939687500002</v>
      </c>
      <c r="B293" t="s">
        <v>1862</v>
      </c>
      <c r="C293" t="s">
        <v>32089</v>
      </c>
      <c r="D293" t="str">
        <f>VLOOKUP(Table7[[#This Row],[Full Name]],council_staff_import[],1,0)</f>
        <v>Jessica Flores</v>
      </c>
      <c r="M293" t="s">
        <v>31554</v>
      </c>
      <c r="V293" t="s">
        <v>32088</v>
      </c>
      <c r="AA293" t="s">
        <v>31530</v>
      </c>
      <c r="AB293" t="s">
        <v>31510</v>
      </c>
      <c r="AH293" t="s">
        <v>65</v>
      </c>
      <c r="AI293" t="s">
        <v>31371</v>
      </c>
      <c r="AL293" t="s">
        <v>1237</v>
      </c>
      <c r="AY293" t="s">
        <v>32087</v>
      </c>
      <c r="AZ293" t="s">
        <v>12902</v>
      </c>
      <c r="BA293" t="s">
        <v>32086</v>
      </c>
      <c r="BB293" t="s">
        <v>365</v>
      </c>
      <c r="BD293" t="s">
        <v>72</v>
      </c>
      <c r="BG293" t="s">
        <v>32085</v>
      </c>
    </row>
    <row r="294" spans="1:59" x14ac:dyDescent="0.2">
      <c r="A294" s="1">
        <v>42618.942488425928</v>
      </c>
      <c r="B294" t="s">
        <v>1862</v>
      </c>
      <c r="C294" t="s">
        <v>33764</v>
      </c>
      <c r="D294" t="str">
        <f>VLOOKUP(Table7[[#This Row],[Full Name]],council_staff_import[],1,0)</f>
        <v>Jessica Luina</v>
      </c>
      <c r="J294" t="s">
        <v>32341</v>
      </c>
      <c r="L294" t="s">
        <v>32567</v>
      </c>
      <c r="M294" t="s">
        <v>32566</v>
      </c>
      <c r="V294" t="s">
        <v>32565</v>
      </c>
      <c r="AB294" t="s">
        <v>21219</v>
      </c>
      <c r="AH294" t="s">
        <v>65</v>
      </c>
      <c r="AI294" t="s">
        <v>31371</v>
      </c>
      <c r="AL294" t="s">
        <v>67</v>
      </c>
      <c r="AM294" t="s">
        <v>145</v>
      </c>
      <c r="AY294" t="s">
        <v>33763</v>
      </c>
      <c r="AZ294" t="s">
        <v>12902</v>
      </c>
      <c r="BA294" t="s">
        <v>33762</v>
      </c>
      <c r="BB294" t="s">
        <v>31394</v>
      </c>
      <c r="BD294" t="s">
        <v>72</v>
      </c>
      <c r="BG294" t="s">
        <v>33761</v>
      </c>
    </row>
    <row r="295" spans="1:59" x14ac:dyDescent="0.2">
      <c r="A295" s="1">
        <v>42809.793969907398</v>
      </c>
      <c r="B295" t="s">
        <v>59</v>
      </c>
      <c r="C295" t="s">
        <v>34367</v>
      </c>
      <c r="D295" t="str">
        <f>VLOOKUP(Table7[[#This Row],[Full Name]],council_staff_import[],1,0)</f>
        <v>Jessica Pellegrino</v>
      </c>
      <c r="M295" t="s">
        <v>31512</v>
      </c>
      <c r="AH295" t="s">
        <v>65</v>
      </c>
      <c r="AI295" t="s">
        <v>31371</v>
      </c>
      <c r="AL295" t="s">
        <v>1237</v>
      </c>
      <c r="AY295" t="s">
        <v>34366</v>
      </c>
      <c r="AZ295" t="s">
        <v>12902</v>
      </c>
      <c r="BA295" t="s">
        <v>34365</v>
      </c>
      <c r="BB295" t="s">
        <v>31507</v>
      </c>
      <c r="BD295" t="s">
        <v>72</v>
      </c>
      <c r="BG295" t="s">
        <v>34364</v>
      </c>
    </row>
    <row r="296" spans="1:59" x14ac:dyDescent="0.2">
      <c r="A296" s="1">
        <v>42809.793819444443</v>
      </c>
      <c r="B296" t="s">
        <v>59</v>
      </c>
      <c r="C296" t="s">
        <v>34244</v>
      </c>
      <c r="D296" t="str">
        <f>VLOOKUP(Table7[[#This Row],[Full Name]],council_staff_import[],1,0)</f>
        <v>Jin Lee</v>
      </c>
      <c r="M296" t="s">
        <v>31504</v>
      </c>
      <c r="AH296" t="s">
        <v>65</v>
      </c>
      <c r="AI296" t="s">
        <v>31371</v>
      </c>
      <c r="AL296" t="s">
        <v>1237</v>
      </c>
      <c r="AY296" t="s">
        <v>34243</v>
      </c>
      <c r="AZ296" t="s">
        <v>34242</v>
      </c>
      <c r="BA296" t="s">
        <v>4633</v>
      </c>
      <c r="BB296" t="s">
        <v>31625</v>
      </c>
      <c r="BD296" t="s">
        <v>72</v>
      </c>
      <c r="BG296" t="s">
        <v>34241</v>
      </c>
    </row>
    <row r="297" spans="1:59" x14ac:dyDescent="0.2">
      <c r="A297" s="1">
        <v>42618.939687500002</v>
      </c>
      <c r="B297" t="s">
        <v>1862</v>
      </c>
      <c r="C297" t="s">
        <v>32094</v>
      </c>
      <c r="D297" t="str">
        <f>VLOOKUP(Table7[[#This Row],[Full Name]],council_staff_import[],1,0)</f>
        <v>Joan Povolny</v>
      </c>
      <c r="M297" t="s">
        <v>31538</v>
      </c>
      <c r="V297" t="s">
        <v>32093</v>
      </c>
      <c r="AA297" t="s">
        <v>31488</v>
      </c>
      <c r="AB297" t="s">
        <v>31480</v>
      </c>
      <c r="AH297" t="s">
        <v>65</v>
      </c>
      <c r="AI297" t="s">
        <v>31371</v>
      </c>
      <c r="AL297" t="s">
        <v>1237</v>
      </c>
      <c r="AY297" t="s">
        <v>32092</v>
      </c>
      <c r="AZ297" t="s">
        <v>25726</v>
      </c>
      <c r="BA297" t="s">
        <v>32091</v>
      </c>
      <c r="BB297" t="s">
        <v>31767</v>
      </c>
      <c r="BD297" t="s">
        <v>72</v>
      </c>
      <c r="BG297" t="s">
        <v>32090</v>
      </c>
    </row>
    <row r="298" spans="1:59" x14ac:dyDescent="0.2">
      <c r="A298" s="1">
        <v>42618.941643518519</v>
      </c>
      <c r="B298" t="s">
        <v>1862</v>
      </c>
      <c r="C298" t="s">
        <v>33319</v>
      </c>
      <c r="D298" t="str">
        <f>VLOOKUP(Table7[[#This Row],[Full Name]],council_staff_import[],1,0)</f>
        <v>Joel Trinidad Santos</v>
      </c>
      <c r="L298" t="s">
        <v>32916</v>
      </c>
      <c r="M298" t="s">
        <v>32915</v>
      </c>
      <c r="V298" t="s">
        <v>32914</v>
      </c>
      <c r="AB298" t="s">
        <v>21219</v>
      </c>
      <c r="AH298" t="s">
        <v>65</v>
      </c>
      <c r="AI298" t="s">
        <v>31371</v>
      </c>
      <c r="AL298" t="s">
        <v>67</v>
      </c>
      <c r="AY298" t="s">
        <v>33318</v>
      </c>
      <c r="AZ298" t="s">
        <v>33317</v>
      </c>
      <c r="BA298" t="s">
        <v>33316</v>
      </c>
      <c r="BB298" t="s">
        <v>31394</v>
      </c>
      <c r="BD298" t="s">
        <v>72</v>
      </c>
      <c r="BG298" t="s">
        <v>33315</v>
      </c>
    </row>
    <row r="299" spans="1:59" x14ac:dyDescent="0.2">
      <c r="A299" s="1">
        <v>42618.940625000003</v>
      </c>
      <c r="B299" t="s">
        <v>1862</v>
      </c>
      <c r="C299" t="s">
        <v>32910</v>
      </c>
      <c r="D299" t="str">
        <f>VLOOKUP(Table7[[#This Row],[Full Name]],council_staff_import[],1,0)</f>
        <v>Joey Pressley</v>
      </c>
      <c r="M299" t="s">
        <v>31554</v>
      </c>
      <c r="AB299" t="s">
        <v>31510</v>
      </c>
      <c r="AH299" t="s">
        <v>65</v>
      </c>
      <c r="AI299" t="s">
        <v>31371</v>
      </c>
      <c r="AL299" t="s">
        <v>1237</v>
      </c>
      <c r="AY299" t="s">
        <v>32909</v>
      </c>
      <c r="AZ299" t="s">
        <v>32908</v>
      </c>
      <c r="BA299" t="s">
        <v>32907</v>
      </c>
      <c r="BB299" t="s">
        <v>32906</v>
      </c>
      <c r="BD299" t="s">
        <v>72</v>
      </c>
      <c r="BG299" t="s">
        <v>32905</v>
      </c>
    </row>
    <row r="300" spans="1:59" x14ac:dyDescent="0.2">
      <c r="A300" s="1">
        <v>42618.939687500002</v>
      </c>
      <c r="B300" t="s">
        <v>1862</v>
      </c>
      <c r="C300" t="s">
        <v>32100</v>
      </c>
      <c r="D300" t="str">
        <f>VLOOKUP(Table7[[#This Row],[Full Name]],council_staff_import[],1,0)</f>
        <v>Johanna Castro-Campusano</v>
      </c>
      <c r="M300" t="s">
        <v>31538</v>
      </c>
      <c r="V300" t="s">
        <v>32099</v>
      </c>
      <c r="AA300" t="s">
        <v>31488</v>
      </c>
      <c r="AB300" t="s">
        <v>31480</v>
      </c>
      <c r="AH300" t="s">
        <v>65</v>
      </c>
      <c r="AI300" t="s">
        <v>31371</v>
      </c>
      <c r="AL300" t="s">
        <v>1237</v>
      </c>
      <c r="AY300" t="s">
        <v>32098</v>
      </c>
      <c r="AZ300" t="s">
        <v>32097</v>
      </c>
      <c r="BA300" t="s">
        <v>32096</v>
      </c>
      <c r="BB300" t="s">
        <v>31478</v>
      </c>
      <c r="BD300" t="s">
        <v>72</v>
      </c>
      <c r="BG300" t="s">
        <v>32095</v>
      </c>
    </row>
    <row r="301" spans="1:59" x14ac:dyDescent="0.2">
      <c r="A301" s="1">
        <v>42618.939687500002</v>
      </c>
      <c r="B301" t="s">
        <v>1862</v>
      </c>
      <c r="C301" t="s">
        <v>32105</v>
      </c>
      <c r="D301" t="str">
        <f>VLOOKUP(Table7[[#This Row],[Full Name]],council_staff_import[],1,0)</f>
        <v>John Biondo</v>
      </c>
      <c r="M301" t="s">
        <v>31512</v>
      </c>
      <c r="V301" t="s">
        <v>32104</v>
      </c>
      <c r="AA301" t="s">
        <v>31530</v>
      </c>
      <c r="AB301" t="s">
        <v>31510</v>
      </c>
      <c r="AH301" t="s">
        <v>65</v>
      </c>
      <c r="AI301" t="s">
        <v>31371</v>
      </c>
      <c r="AL301" t="s">
        <v>1237</v>
      </c>
      <c r="AY301" t="s">
        <v>32103</v>
      </c>
      <c r="AZ301" t="s">
        <v>2544</v>
      </c>
      <c r="BA301" t="s">
        <v>32102</v>
      </c>
      <c r="BB301" t="s">
        <v>31507</v>
      </c>
      <c r="BD301" t="s">
        <v>72</v>
      </c>
      <c r="BG301" t="s">
        <v>32101</v>
      </c>
    </row>
    <row r="302" spans="1:59" x14ac:dyDescent="0.2">
      <c r="A302" s="1">
        <v>42618.942048611112</v>
      </c>
      <c r="B302" t="s">
        <v>1862</v>
      </c>
      <c r="C302" t="s">
        <v>33521</v>
      </c>
      <c r="D302" t="str">
        <f>VLOOKUP(Table7[[#This Row],[Full Name]],council_staff_import[],1,0)</f>
        <v>John Blasco</v>
      </c>
      <c r="J302" t="s">
        <v>33520</v>
      </c>
      <c r="L302" t="s">
        <v>31406</v>
      </c>
      <c r="M302" t="s">
        <v>31405</v>
      </c>
      <c r="T302" t="s">
        <v>33519</v>
      </c>
      <c r="V302" t="s">
        <v>31404</v>
      </c>
      <c r="AB302" t="s">
        <v>21219</v>
      </c>
      <c r="AH302" t="s">
        <v>65</v>
      </c>
      <c r="AI302" t="s">
        <v>31371</v>
      </c>
      <c r="AL302" t="s">
        <v>67</v>
      </c>
      <c r="AM302" t="s">
        <v>145</v>
      </c>
      <c r="AY302" t="s">
        <v>33518</v>
      </c>
      <c r="AZ302" t="s">
        <v>2544</v>
      </c>
      <c r="BA302" t="s">
        <v>33517</v>
      </c>
      <c r="BB302" t="s">
        <v>145</v>
      </c>
      <c r="BD302" t="s">
        <v>72</v>
      </c>
      <c r="BG302" t="s">
        <v>33516</v>
      </c>
    </row>
    <row r="303" spans="1:59" x14ac:dyDescent="0.2">
      <c r="A303" s="1">
        <v>42618.939687500002</v>
      </c>
      <c r="B303" t="s">
        <v>1862</v>
      </c>
      <c r="C303" t="s">
        <v>32110</v>
      </c>
      <c r="D303" t="str">
        <f>VLOOKUP(Table7[[#This Row],[Full Name]],council_staff_import[],1,0)</f>
        <v>John Doherty</v>
      </c>
      <c r="M303" t="s">
        <v>31483</v>
      </c>
      <c r="V303" t="s">
        <v>32109</v>
      </c>
      <c r="AA303" t="s">
        <v>31481</v>
      </c>
      <c r="AB303" t="s">
        <v>31480</v>
      </c>
      <c r="AH303" t="s">
        <v>65</v>
      </c>
      <c r="AI303" t="s">
        <v>31371</v>
      </c>
      <c r="AL303" t="s">
        <v>1237</v>
      </c>
      <c r="AY303" t="s">
        <v>32108</v>
      </c>
      <c r="AZ303" t="s">
        <v>2544</v>
      </c>
      <c r="BA303" t="s">
        <v>32107</v>
      </c>
      <c r="BB303" t="s">
        <v>31478</v>
      </c>
      <c r="BD303" t="s">
        <v>72</v>
      </c>
      <c r="BG303" t="s">
        <v>32106</v>
      </c>
    </row>
    <row r="304" spans="1:59" x14ac:dyDescent="0.2">
      <c r="A304" s="1">
        <v>42809.793900462973</v>
      </c>
      <c r="B304" t="s">
        <v>59</v>
      </c>
      <c r="C304" t="s">
        <v>34297</v>
      </c>
      <c r="D304" t="str">
        <f>VLOOKUP(Table7[[#This Row],[Full Name]],council_staff_import[],1,0)</f>
        <v>John Douglas</v>
      </c>
      <c r="M304" t="s">
        <v>31381</v>
      </c>
      <c r="AH304" t="s">
        <v>65</v>
      </c>
      <c r="AI304" t="s">
        <v>31371</v>
      </c>
      <c r="AL304" t="s">
        <v>1237</v>
      </c>
      <c r="AY304" t="s">
        <v>34296</v>
      </c>
      <c r="AZ304" t="s">
        <v>2544</v>
      </c>
      <c r="BA304" t="s">
        <v>20167</v>
      </c>
      <c r="BB304" t="s">
        <v>31620</v>
      </c>
      <c r="BD304" t="s">
        <v>72</v>
      </c>
      <c r="BG304" t="s">
        <v>34295</v>
      </c>
    </row>
    <row r="305" spans="1:59" x14ac:dyDescent="0.2">
      <c r="A305" s="1">
        <v>42809.793761574067</v>
      </c>
      <c r="B305" t="s">
        <v>59</v>
      </c>
      <c r="C305" t="s">
        <v>34199</v>
      </c>
      <c r="D305" t="str">
        <f>VLOOKUP(Table7[[#This Row],[Full Name]],council_staff_import[],1,0)</f>
        <v>John McCarten</v>
      </c>
      <c r="M305" t="s">
        <v>31549</v>
      </c>
      <c r="AH305" t="s">
        <v>65</v>
      </c>
      <c r="AI305" t="s">
        <v>31371</v>
      </c>
      <c r="AL305" t="s">
        <v>1237</v>
      </c>
      <c r="AY305" t="s">
        <v>34198</v>
      </c>
      <c r="AZ305" t="s">
        <v>2544</v>
      </c>
      <c r="BA305" t="s">
        <v>34197</v>
      </c>
      <c r="BB305" t="s">
        <v>34189</v>
      </c>
      <c r="BD305" t="s">
        <v>72</v>
      </c>
      <c r="BG305" t="s">
        <v>34196</v>
      </c>
    </row>
    <row r="306" spans="1:59" x14ac:dyDescent="0.2">
      <c r="A306" s="1">
        <v>42618.939687500002</v>
      </c>
      <c r="B306" t="s">
        <v>1862</v>
      </c>
      <c r="C306" t="s">
        <v>32114</v>
      </c>
      <c r="D306" t="str">
        <f>VLOOKUP(Table7[[#This Row],[Full Name]],council_staff_import[],1,0)</f>
        <v>John Russell</v>
      </c>
      <c r="M306" t="s">
        <v>31504</v>
      </c>
      <c r="V306" t="s">
        <v>32113</v>
      </c>
      <c r="AA306" t="s">
        <v>31502</v>
      </c>
      <c r="AB306" t="s">
        <v>31480</v>
      </c>
      <c r="AH306" t="s">
        <v>65</v>
      </c>
      <c r="AI306" t="s">
        <v>31371</v>
      </c>
      <c r="AL306" t="s">
        <v>1237</v>
      </c>
      <c r="AY306" t="s">
        <v>32112</v>
      </c>
      <c r="AZ306" t="s">
        <v>2544</v>
      </c>
      <c r="BA306" t="s">
        <v>789</v>
      </c>
      <c r="BB306" t="s">
        <v>31726</v>
      </c>
      <c r="BD306" t="s">
        <v>72</v>
      </c>
      <c r="BG306" t="s">
        <v>32111</v>
      </c>
    </row>
    <row r="307" spans="1:59" x14ac:dyDescent="0.2">
      <c r="A307" s="1">
        <v>42618.939687500002</v>
      </c>
      <c r="B307" t="s">
        <v>1862</v>
      </c>
      <c r="C307" t="s">
        <v>32119</v>
      </c>
      <c r="D307" t="str">
        <f>VLOOKUP(Table7[[#This Row],[Full Name]],council_staff_import[],1,0)</f>
        <v>John Smyth</v>
      </c>
      <c r="M307" t="s">
        <v>31483</v>
      </c>
      <c r="V307" t="s">
        <v>32118</v>
      </c>
      <c r="AA307" t="s">
        <v>31481</v>
      </c>
      <c r="AB307" t="s">
        <v>31480</v>
      </c>
      <c r="AH307" t="s">
        <v>65</v>
      </c>
      <c r="AI307" t="s">
        <v>31371</v>
      </c>
      <c r="AL307" t="s">
        <v>1237</v>
      </c>
      <c r="AY307" t="s">
        <v>32117</v>
      </c>
      <c r="AZ307" t="s">
        <v>2544</v>
      </c>
      <c r="BA307" t="s">
        <v>32116</v>
      </c>
      <c r="BB307" t="s">
        <v>31636</v>
      </c>
      <c r="BD307" t="s">
        <v>72</v>
      </c>
      <c r="BG307" t="s">
        <v>32115</v>
      </c>
    </row>
    <row r="308" spans="1:59" x14ac:dyDescent="0.2">
      <c r="A308" s="1">
        <v>42809.794421296298</v>
      </c>
      <c r="B308" t="s">
        <v>59</v>
      </c>
      <c r="C308" t="s">
        <v>34720</v>
      </c>
      <c r="D308" t="str">
        <f>VLOOKUP(Table7[[#This Row],[Full Name]],council_staff_import[],1,0)</f>
        <v>John Zaccaro</v>
      </c>
      <c r="L308" t="s">
        <v>31375</v>
      </c>
      <c r="M308" t="s">
        <v>31374</v>
      </c>
      <c r="V308" t="s">
        <v>31372</v>
      </c>
      <c r="AH308" t="s">
        <v>65</v>
      </c>
      <c r="AI308" t="s">
        <v>31371</v>
      </c>
      <c r="AL308" t="s">
        <v>67</v>
      </c>
      <c r="AY308" t="s">
        <v>34719</v>
      </c>
      <c r="AZ308" t="s">
        <v>2544</v>
      </c>
      <c r="BA308" t="s">
        <v>34718</v>
      </c>
      <c r="BB308" t="s">
        <v>31394</v>
      </c>
      <c r="BD308" t="s">
        <v>72</v>
      </c>
      <c r="BG308" t="s">
        <v>34717</v>
      </c>
    </row>
    <row r="309" spans="1:59" x14ac:dyDescent="0.2">
      <c r="A309" s="1">
        <v>42618.942824074067</v>
      </c>
      <c r="B309" t="s">
        <v>1862</v>
      </c>
      <c r="C309" t="s">
        <v>33915</v>
      </c>
      <c r="D309" t="str">
        <f>VLOOKUP(Table7[[#This Row],[Full Name]],council_staff_import[],1,0)</f>
        <v>Jon Brightbill</v>
      </c>
      <c r="L309" t="s">
        <v>32405</v>
      </c>
      <c r="M309" t="s">
        <v>32404</v>
      </c>
      <c r="V309" t="s">
        <v>32402</v>
      </c>
      <c r="AB309" t="s">
        <v>21219</v>
      </c>
      <c r="AH309" t="s">
        <v>65</v>
      </c>
      <c r="AI309" t="s">
        <v>31371</v>
      </c>
      <c r="AL309" t="s">
        <v>67</v>
      </c>
      <c r="AY309" t="s">
        <v>33914</v>
      </c>
      <c r="AZ309" t="s">
        <v>33913</v>
      </c>
      <c r="BA309" t="s">
        <v>33912</v>
      </c>
      <c r="BB309" t="s">
        <v>31394</v>
      </c>
      <c r="BD309" t="s">
        <v>72</v>
      </c>
      <c r="BG309" t="s">
        <v>33911</v>
      </c>
    </row>
    <row r="310" spans="1:59" x14ac:dyDescent="0.2">
      <c r="A310" s="1">
        <v>42809.794259259259</v>
      </c>
      <c r="B310" t="s">
        <v>59</v>
      </c>
      <c r="C310" t="s">
        <v>34588</v>
      </c>
      <c r="D310" t="str">
        <f>VLOOKUP(Table7[[#This Row],[Full Name]],council_staff_import[],1,0)</f>
        <v>Jonathan Boucher</v>
      </c>
      <c r="L310" t="s">
        <v>31447</v>
      </c>
      <c r="M310" t="s">
        <v>31446</v>
      </c>
      <c r="T310" t="s">
        <v>34587</v>
      </c>
      <c r="V310" t="s">
        <v>31445</v>
      </c>
      <c r="AH310" t="s">
        <v>65</v>
      </c>
      <c r="AI310" t="s">
        <v>31371</v>
      </c>
      <c r="AL310" t="s">
        <v>67</v>
      </c>
      <c r="AM310" t="s">
        <v>68</v>
      </c>
      <c r="AY310" t="s">
        <v>34586</v>
      </c>
      <c r="AZ310" t="s">
        <v>24166</v>
      </c>
      <c r="BA310" t="s">
        <v>7846</v>
      </c>
      <c r="BB310" t="s">
        <v>68</v>
      </c>
      <c r="BD310" t="s">
        <v>72</v>
      </c>
      <c r="BG310" t="s">
        <v>34585</v>
      </c>
    </row>
    <row r="311" spans="1:59" x14ac:dyDescent="0.2">
      <c r="A311" s="1">
        <v>42618.939687500002</v>
      </c>
      <c r="B311" t="s">
        <v>1862</v>
      </c>
      <c r="C311" t="s">
        <v>32124</v>
      </c>
      <c r="D311" t="str">
        <f>VLOOKUP(Table7[[#This Row],[Full Name]],council_staff_import[],1,0)</f>
        <v>Jonathan Ettricks</v>
      </c>
      <c r="M311" t="s">
        <v>32017</v>
      </c>
      <c r="V311" t="s">
        <v>32123</v>
      </c>
      <c r="AA311" t="s">
        <v>31530</v>
      </c>
      <c r="AB311" t="s">
        <v>31510</v>
      </c>
      <c r="AH311" t="s">
        <v>65</v>
      </c>
      <c r="AI311" t="s">
        <v>31371</v>
      </c>
      <c r="AL311" t="s">
        <v>1237</v>
      </c>
      <c r="AY311" t="s">
        <v>32122</v>
      </c>
      <c r="AZ311" t="s">
        <v>24166</v>
      </c>
      <c r="BA311" t="s">
        <v>32121</v>
      </c>
      <c r="BB311" t="s">
        <v>5183</v>
      </c>
      <c r="BD311" t="s">
        <v>72</v>
      </c>
      <c r="BG311" t="s">
        <v>32120</v>
      </c>
    </row>
    <row r="312" spans="1:59" x14ac:dyDescent="0.2">
      <c r="A312" s="1">
        <v>42618.939722222232</v>
      </c>
      <c r="B312" t="s">
        <v>1862</v>
      </c>
      <c r="C312" t="s">
        <v>32245</v>
      </c>
      <c r="D312" t="str">
        <f>VLOOKUP(Table7[[#This Row],[Full Name]],council_staff_import[],1,0)</f>
        <v>Jonathan Martinez</v>
      </c>
      <c r="L312" t="s">
        <v>31391</v>
      </c>
      <c r="M312" t="s">
        <v>31390</v>
      </c>
      <c r="V312" t="s">
        <v>31388</v>
      </c>
      <c r="AB312" t="s">
        <v>21219</v>
      </c>
      <c r="AH312" t="s">
        <v>65</v>
      </c>
      <c r="AI312" t="s">
        <v>31371</v>
      </c>
      <c r="AL312" t="s">
        <v>67</v>
      </c>
      <c r="AY312" t="s">
        <v>32244</v>
      </c>
      <c r="AZ312" t="s">
        <v>24166</v>
      </c>
      <c r="BA312" t="s">
        <v>2414</v>
      </c>
      <c r="BB312" t="s">
        <v>31394</v>
      </c>
      <c r="BD312" t="s">
        <v>72</v>
      </c>
      <c r="BG312" t="s">
        <v>32243</v>
      </c>
    </row>
    <row r="313" spans="1:59" x14ac:dyDescent="0.2">
      <c r="A313" s="1">
        <v>42618.939687500002</v>
      </c>
      <c r="B313" t="s">
        <v>1862</v>
      </c>
      <c r="C313" t="s">
        <v>32129</v>
      </c>
      <c r="D313" t="str">
        <f>VLOOKUP(Table7[[#This Row],[Full Name]],council_staff_import[],1,0)</f>
        <v>Jonathan Masserano</v>
      </c>
      <c r="M313" t="s">
        <v>31538</v>
      </c>
      <c r="V313" t="s">
        <v>32128</v>
      </c>
      <c r="AA313" t="s">
        <v>31488</v>
      </c>
      <c r="AB313" t="s">
        <v>31480</v>
      </c>
      <c r="AH313" t="s">
        <v>65</v>
      </c>
      <c r="AI313" t="s">
        <v>31371</v>
      </c>
      <c r="AL313" t="s">
        <v>1237</v>
      </c>
      <c r="AY313" t="s">
        <v>32127</v>
      </c>
      <c r="AZ313" t="s">
        <v>24166</v>
      </c>
      <c r="BA313" t="s">
        <v>32126</v>
      </c>
      <c r="BB313" t="s">
        <v>31767</v>
      </c>
      <c r="BD313" t="s">
        <v>72</v>
      </c>
      <c r="BG313" t="s">
        <v>32125</v>
      </c>
    </row>
    <row r="314" spans="1:59" x14ac:dyDescent="0.2">
      <c r="A314" s="1">
        <v>42618.939699074072</v>
      </c>
      <c r="B314" t="s">
        <v>1862</v>
      </c>
      <c r="C314" t="s">
        <v>32134</v>
      </c>
      <c r="D314" t="str">
        <f>VLOOKUP(Table7[[#This Row],[Full Name]],council_staff_import[],1,0)</f>
        <v>Jonathan Seltzer</v>
      </c>
      <c r="M314" t="s">
        <v>31504</v>
      </c>
      <c r="V314" t="s">
        <v>32133</v>
      </c>
      <c r="AA314" t="s">
        <v>31502</v>
      </c>
      <c r="AB314" t="s">
        <v>31480</v>
      </c>
      <c r="AH314" t="s">
        <v>65</v>
      </c>
      <c r="AI314" t="s">
        <v>31371</v>
      </c>
      <c r="AL314" t="s">
        <v>1237</v>
      </c>
      <c r="AY314" t="s">
        <v>32132</v>
      </c>
      <c r="AZ314" t="s">
        <v>24166</v>
      </c>
      <c r="BA314" t="s">
        <v>32131</v>
      </c>
      <c r="BB314" t="s">
        <v>31625</v>
      </c>
      <c r="BD314" t="s">
        <v>72</v>
      </c>
      <c r="BG314" t="s">
        <v>32130</v>
      </c>
    </row>
    <row r="315" spans="1:59" x14ac:dyDescent="0.2">
      <c r="A315" s="1">
        <v>42809.794131944444</v>
      </c>
      <c r="B315" t="s">
        <v>59</v>
      </c>
      <c r="C315" t="s">
        <v>34483</v>
      </c>
      <c r="D315" t="str">
        <f>VLOOKUP(Table7[[#This Row],[Full Name]],council_staff_import[],1,0)</f>
        <v>Jonathan Shabshaikhes</v>
      </c>
      <c r="L315" t="s">
        <v>31470</v>
      </c>
      <c r="M315" t="s">
        <v>31469</v>
      </c>
      <c r="V315" t="s">
        <v>31468</v>
      </c>
      <c r="AH315" t="s">
        <v>65</v>
      </c>
      <c r="AI315" t="s">
        <v>31371</v>
      </c>
      <c r="AL315" t="s">
        <v>67</v>
      </c>
      <c r="AY315" t="s">
        <v>34482</v>
      </c>
      <c r="AZ315" t="s">
        <v>24166</v>
      </c>
      <c r="BA315" t="s">
        <v>34481</v>
      </c>
      <c r="BB315" t="s">
        <v>31394</v>
      </c>
      <c r="BD315" t="s">
        <v>72</v>
      </c>
      <c r="BG315" t="s">
        <v>34480</v>
      </c>
    </row>
    <row r="316" spans="1:59" x14ac:dyDescent="0.2">
      <c r="A316" s="1">
        <v>42618.941331018519</v>
      </c>
      <c r="B316" t="s">
        <v>1862</v>
      </c>
      <c r="C316" t="s">
        <v>33174</v>
      </c>
      <c r="D316" t="str">
        <f>VLOOKUP(Table7[[#This Row],[Full Name]],council_staff_import[],1,0)</f>
        <v>Jonathan Szott</v>
      </c>
      <c r="J316" t="s">
        <v>32341</v>
      </c>
      <c r="L316" t="s">
        <v>33173</v>
      </c>
      <c r="M316" t="s">
        <v>33172</v>
      </c>
      <c r="T316" t="s">
        <v>33171</v>
      </c>
      <c r="V316" t="s">
        <v>33170</v>
      </c>
      <c r="AB316" t="s">
        <v>21219</v>
      </c>
      <c r="AH316" t="s">
        <v>65</v>
      </c>
      <c r="AI316" t="s">
        <v>31371</v>
      </c>
      <c r="AL316" t="s">
        <v>67</v>
      </c>
      <c r="AM316" t="s">
        <v>68</v>
      </c>
      <c r="AY316" t="s">
        <v>33169</v>
      </c>
      <c r="AZ316" t="s">
        <v>24166</v>
      </c>
      <c r="BA316" t="s">
        <v>33168</v>
      </c>
      <c r="BB316" t="s">
        <v>68</v>
      </c>
      <c r="BD316" t="s">
        <v>72</v>
      </c>
      <c r="BG316" t="s">
        <v>33167</v>
      </c>
    </row>
    <row r="317" spans="1:59" x14ac:dyDescent="0.2">
      <c r="A317" s="1">
        <v>42809.794409722221</v>
      </c>
      <c r="B317" t="s">
        <v>59</v>
      </c>
      <c r="C317" t="s">
        <v>34708</v>
      </c>
      <c r="D317" t="str">
        <f>VLOOKUP(Table7[[#This Row],[Full Name]],council_staff_import[],1,0)</f>
        <v>Jonathan Terrace</v>
      </c>
      <c r="L317" t="s">
        <v>32880</v>
      </c>
      <c r="M317" t="s">
        <v>32879</v>
      </c>
      <c r="T317" t="s">
        <v>34707</v>
      </c>
      <c r="V317" t="s">
        <v>32878</v>
      </c>
      <c r="AH317" t="s">
        <v>65</v>
      </c>
      <c r="AI317" t="s">
        <v>31371</v>
      </c>
      <c r="AL317" t="s">
        <v>67</v>
      </c>
      <c r="AM317" t="s">
        <v>145</v>
      </c>
      <c r="AY317" t="s">
        <v>34706</v>
      </c>
      <c r="AZ317" t="s">
        <v>24166</v>
      </c>
      <c r="BA317" t="s">
        <v>33471</v>
      </c>
      <c r="BB317" t="s">
        <v>145</v>
      </c>
      <c r="BD317" t="s">
        <v>72</v>
      </c>
      <c r="BG317" t="s">
        <v>34705</v>
      </c>
    </row>
    <row r="318" spans="1:59" x14ac:dyDescent="0.2">
      <c r="A318" s="1">
        <v>42618.942835648151</v>
      </c>
      <c r="B318" t="s">
        <v>1862</v>
      </c>
      <c r="C318" t="s">
        <v>33934</v>
      </c>
      <c r="D318" t="str">
        <f>VLOOKUP(Table7[[#This Row],[Full Name]],council_staff_import[],1,0)</f>
        <v>Jordan Beberman</v>
      </c>
      <c r="E318" t="s">
        <v>33933</v>
      </c>
      <c r="L318" t="s">
        <v>31400</v>
      </c>
      <c r="M318" t="s">
        <v>31399</v>
      </c>
      <c r="R318" t="s">
        <v>33932</v>
      </c>
      <c r="V318" t="s">
        <v>31398</v>
      </c>
      <c r="AH318" t="s">
        <v>65</v>
      </c>
      <c r="AI318" t="s">
        <v>31371</v>
      </c>
      <c r="AL318" t="s">
        <v>67</v>
      </c>
      <c r="AM318" t="s">
        <v>145</v>
      </c>
      <c r="AY318" t="s">
        <v>33931</v>
      </c>
      <c r="AZ318" t="s">
        <v>2197</v>
      </c>
      <c r="BA318" t="s">
        <v>33930</v>
      </c>
      <c r="BB318" t="s">
        <v>31394</v>
      </c>
      <c r="BD318" t="s">
        <v>72</v>
      </c>
      <c r="BG318" t="s">
        <v>33929</v>
      </c>
    </row>
    <row r="319" spans="1:59" x14ac:dyDescent="0.2">
      <c r="A319" s="1">
        <v>42809.794374999998</v>
      </c>
      <c r="B319" t="s">
        <v>59</v>
      </c>
      <c r="C319" t="s">
        <v>34688</v>
      </c>
      <c r="D319" t="str">
        <f>VLOOKUP(Table7[[#This Row],[Full Name]],council_staff_import[],1,0)</f>
        <v>Jordan Bishop</v>
      </c>
      <c r="L319" t="s">
        <v>32567</v>
      </c>
      <c r="M319" t="s">
        <v>32566</v>
      </c>
      <c r="V319" t="s">
        <v>32565</v>
      </c>
      <c r="AH319" t="s">
        <v>65</v>
      </c>
      <c r="AI319" t="s">
        <v>31371</v>
      </c>
      <c r="AL319" t="s">
        <v>67</v>
      </c>
      <c r="AY319" t="s">
        <v>34687</v>
      </c>
      <c r="AZ319" t="s">
        <v>2197</v>
      </c>
      <c r="BA319" t="s">
        <v>6460</v>
      </c>
      <c r="BB319" t="s">
        <v>31394</v>
      </c>
      <c r="BD319" t="s">
        <v>72</v>
      </c>
      <c r="BG319" t="s">
        <v>34686</v>
      </c>
    </row>
    <row r="320" spans="1:59" x14ac:dyDescent="0.2">
      <c r="A320" s="1">
        <v>42618.940150462957</v>
      </c>
      <c r="B320" t="s">
        <v>1862</v>
      </c>
      <c r="C320" t="s">
        <v>32659</v>
      </c>
      <c r="D320" t="str">
        <f>VLOOKUP(Table7[[#This Row],[Full Name]],council_staff_import[],1,0)</f>
        <v>Jordan Gibbons</v>
      </c>
      <c r="L320" t="s">
        <v>32567</v>
      </c>
      <c r="M320" t="s">
        <v>32566</v>
      </c>
      <c r="T320" t="s">
        <v>32658</v>
      </c>
      <c r="V320" t="s">
        <v>32565</v>
      </c>
      <c r="AB320" t="s">
        <v>21219</v>
      </c>
      <c r="AH320" t="s">
        <v>65</v>
      </c>
      <c r="AI320" t="s">
        <v>31371</v>
      </c>
      <c r="AL320" t="s">
        <v>67</v>
      </c>
      <c r="AM320" t="s">
        <v>284</v>
      </c>
      <c r="AY320" t="s">
        <v>32657</v>
      </c>
      <c r="AZ320" t="s">
        <v>2197</v>
      </c>
      <c r="BA320" t="s">
        <v>32656</v>
      </c>
      <c r="BB320" t="s">
        <v>284</v>
      </c>
      <c r="BD320" t="s">
        <v>72</v>
      </c>
      <c r="BG320" t="s">
        <v>32655</v>
      </c>
    </row>
    <row r="321" spans="1:59" x14ac:dyDescent="0.2">
      <c r="A321" s="1">
        <v>42809.793761574067</v>
      </c>
      <c r="B321" t="s">
        <v>59</v>
      </c>
      <c r="C321" t="s">
        <v>34191</v>
      </c>
      <c r="D321" t="str">
        <f>VLOOKUP(Table7[[#This Row],[Full Name]],council_staff_import[],1,0)</f>
        <v>Jordan Walker</v>
      </c>
      <c r="M321" t="s">
        <v>31483</v>
      </c>
      <c r="AH321" t="s">
        <v>65</v>
      </c>
      <c r="AI321" t="s">
        <v>31371</v>
      </c>
      <c r="AL321" t="s">
        <v>1237</v>
      </c>
      <c r="AY321" t="s">
        <v>34190</v>
      </c>
      <c r="AZ321" t="s">
        <v>2197</v>
      </c>
      <c r="BA321" t="s">
        <v>8335</v>
      </c>
      <c r="BB321" t="s">
        <v>34189</v>
      </c>
      <c r="BD321" t="s">
        <v>72</v>
      </c>
      <c r="BG321" t="s">
        <v>34188</v>
      </c>
    </row>
    <row r="322" spans="1:59" x14ac:dyDescent="0.2">
      <c r="A322" s="1">
        <v>42809.794340277767</v>
      </c>
      <c r="B322" t="s">
        <v>59</v>
      </c>
      <c r="C322" t="s">
        <v>34654</v>
      </c>
      <c r="D322" t="str">
        <f>VLOOKUP(Table7[[#This Row],[Full Name]],council_staff_import[],1,0)</f>
        <v>Jorge Jimenez Marrero</v>
      </c>
      <c r="L322" t="s">
        <v>31406</v>
      </c>
      <c r="M322" t="s">
        <v>31405</v>
      </c>
      <c r="V322" t="s">
        <v>31404</v>
      </c>
      <c r="AH322" t="s">
        <v>65</v>
      </c>
      <c r="AI322" t="s">
        <v>31371</v>
      </c>
      <c r="AL322" t="s">
        <v>67</v>
      </c>
      <c r="AY322" t="s">
        <v>34653</v>
      </c>
      <c r="AZ322" t="s">
        <v>34652</v>
      </c>
      <c r="BA322" t="s">
        <v>34651</v>
      </c>
      <c r="BB322" t="s">
        <v>31394</v>
      </c>
      <c r="BD322" t="s">
        <v>72</v>
      </c>
      <c r="BG322" t="s">
        <v>34650</v>
      </c>
    </row>
    <row r="323" spans="1:59" x14ac:dyDescent="0.2">
      <c r="A323" s="1">
        <v>42618.943298611113</v>
      </c>
      <c r="B323" t="s">
        <v>1862</v>
      </c>
      <c r="C323" t="s">
        <v>34130</v>
      </c>
      <c r="D323" t="str">
        <f>VLOOKUP(Table7[[#This Row],[Full Name]],council_staff_import[],1,0)</f>
        <v>Jose Arbelo</v>
      </c>
      <c r="L323" t="s">
        <v>31661</v>
      </c>
      <c r="M323" t="s">
        <v>31660</v>
      </c>
      <c r="T323" t="s">
        <v>34129</v>
      </c>
      <c r="V323" t="s">
        <v>31659</v>
      </c>
      <c r="AB323" t="s">
        <v>21219</v>
      </c>
      <c r="AH323" t="s">
        <v>65</v>
      </c>
      <c r="AI323" t="s">
        <v>31371</v>
      </c>
      <c r="AL323" t="s">
        <v>67</v>
      </c>
      <c r="AM323" t="s">
        <v>284</v>
      </c>
      <c r="AY323" t="s">
        <v>34128</v>
      </c>
      <c r="AZ323" t="s">
        <v>32136</v>
      </c>
      <c r="BA323" t="s">
        <v>34127</v>
      </c>
      <c r="BB323" t="s">
        <v>284</v>
      </c>
      <c r="BD323" t="s">
        <v>72</v>
      </c>
      <c r="BG323" t="s">
        <v>34126</v>
      </c>
    </row>
    <row r="324" spans="1:59" x14ac:dyDescent="0.2">
      <c r="A324" s="1">
        <v>42618.939699074072</v>
      </c>
      <c r="B324" t="s">
        <v>1862</v>
      </c>
      <c r="C324" t="s">
        <v>32139</v>
      </c>
      <c r="D324" t="str">
        <f>VLOOKUP(Table7[[#This Row],[Full Name]],council_staff_import[],1,0)</f>
        <v>Jose Conde</v>
      </c>
      <c r="M324" t="s">
        <v>31496</v>
      </c>
      <c r="V324" t="s">
        <v>32138</v>
      </c>
      <c r="AA324" t="s">
        <v>31488</v>
      </c>
      <c r="AB324" t="s">
        <v>31480</v>
      </c>
      <c r="AH324" t="s">
        <v>65</v>
      </c>
      <c r="AI324" t="s">
        <v>31371</v>
      </c>
      <c r="AL324" t="s">
        <v>1237</v>
      </c>
      <c r="AY324" t="s">
        <v>32137</v>
      </c>
      <c r="AZ324" t="s">
        <v>32136</v>
      </c>
      <c r="BA324" t="s">
        <v>2789</v>
      </c>
      <c r="BB324" t="s">
        <v>2995</v>
      </c>
      <c r="BD324" t="s">
        <v>72</v>
      </c>
      <c r="BG324" t="s">
        <v>32135</v>
      </c>
    </row>
    <row r="325" spans="1:59" x14ac:dyDescent="0.2">
      <c r="A325" s="1">
        <v>42809.794085648151</v>
      </c>
      <c r="B325" t="s">
        <v>59</v>
      </c>
      <c r="C325" t="s">
        <v>34445</v>
      </c>
      <c r="D325" t="str">
        <f>VLOOKUP(Table7[[#This Row],[Full Name]],council_staff_import[],1,0)</f>
        <v>Jose Rivera</v>
      </c>
      <c r="L325" t="s">
        <v>31661</v>
      </c>
      <c r="M325" t="s">
        <v>31660</v>
      </c>
      <c r="V325" t="s">
        <v>31659</v>
      </c>
      <c r="AH325" t="s">
        <v>65</v>
      </c>
      <c r="AI325" t="s">
        <v>31371</v>
      </c>
      <c r="AL325" t="s">
        <v>67</v>
      </c>
      <c r="AY325" t="s">
        <v>34444</v>
      </c>
      <c r="AZ325" t="s">
        <v>32136</v>
      </c>
      <c r="BA325" t="s">
        <v>5108</v>
      </c>
      <c r="BB325" t="s">
        <v>31394</v>
      </c>
      <c r="BD325" t="s">
        <v>72</v>
      </c>
      <c r="BG325" t="s">
        <v>34443</v>
      </c>
    </row>
    <row r="326" spans="1:59" x14ac:dyDescent="0.2">
      <c r="A326" s="1">
        <v>42618.939710648148</v>
      </c>
      <c r="B326" t="s">
        <v>1862</v>
      </c>
      <c r="C326" t="s">
        <v>32222</v>
      </c>
      <c r="D326" t="str">
        <f>VLOOKUP(Table7[[#This Row],[Full Name]],council_staff_import[],1,0)</f>
        <v>Josefina Germosen</v>
      </c>
      <c r="L326" t="s">
        <v>32221</v>
      </c>
      <c r="M326" t="s">
        <v>32220</v>
      </c>
      <c r="V326" t="s">
        <v>32219</v>
      </c>
      <c r="AB326" t="s">
        <v>21219</v>
      </c>
      <c r="AH326" t="s">
        <v>65</v>
      </c>
      <c r="AI326" t="s">
        <v>31371</v>
      </c>
      <c r="AL326" t="s">
        <v>67</v>
      </c>
      <c r="AY326" t="s">
        <v>32218</v>
      </c>
      <c r="AZ326" t="s">
        <v>32217</v>
      </c>
      <c r="BA326" t="s">
        <v>32216</v>
      </c>
      <c r="BB326" t="s">
        <v>31394</v>
      </c>
      <c r="BD326" t="s">
        <v>72</v>
      </c>
      <c r="BG326" t="s">
        <v>32215</v>
      </c>
    </row>
    <row r="327" spans="1:59" x14ac:dyDescent="0.2">
      <c r="A327" s="1">
        <v>42618.939386574071</v>
      </c>
      <c r="B327" t="s">
        <v>1862</v>
      </c>
      <c r="C327" t="s">
        <v>31681</v>
      </c>
      <c r="D327" t="str">
        <f>VLOOKUP(Table7[[#This Row],[Full Name]],council_staff_import[],1,0)</f>
        <v>Joseph Grant</v>
      </c>
      <c r="L327" t="s">
        <v>31680</v>
      </c>
      <c r="M327" t="s">
        <v>31679</v>
      </c>
      <c r="V327" t="s">
        <v>31678</v>
      </c>
      <c r="AB327" t="s">
        <v>21219</v>
      </c>
      <c r="AH327" t="s">
        <v>65</v>
      </c>
      <c r="AI327" t="s">
        <v>31371</v>
      </c>
      <c r="AL327" t="s">
        <v>67</v>
      </c>
      <c r="AY327" t="s">
        <v>31677</v>
      </c>
      <c r="AZ327" t="s">
        <v>2640</v>
      </c>
      <c r="BA327" t="s">
        <v>31676</v>
      </c>
      <c r="BB327" t="s">
        <v>31394</v>
      </c>
      <c r="BD327" t="s">
        <v>72</v>
      </c>
      <c r="BG327" t="s">
        <v>31675</v>
      </c>
    </row>
    <row r="328" spans="1:59" x14ac:dyDescent="0.2">
      <c r="A328" s="1">
        <v>42618.939699074072</v>
      </c>
      <c r="B328" t="s">
        <v>1862</v>
      </c>
      <c r="C328" t="s">
        <v>32144</v>
      </c>
      <c r="D328" t="str">
        <f>VLOOKUP(Table7[[#This Row],[Full Name]],council_staff_import[],1,0)</f>
        <v>Joseph Mero</v>
      </c>
      <c r="M328" t="s">
        <v>31746</v>
      </c>
      <c r="V328" t="s">
        <v>32143</v>
      </c>
      <c r="AA328" t="s">
        <v>31744</v>
      </c>
      <c r="AB328" t="s">
        <v>31480</v>
      </c>
      <c r="AH328" t="s">
        <v>65</v>
      </c>
      <c r="AI328" t="s">
        <v>31371</v>
      </c>
      <c r="AL328" t="s">
        <v>1237</v>
      </c>
      <c r="AY328" t="s">
        <v>32142</v>
      </c>
      <c r="AZ328" t="s">
        <v>2640</v>
      </c>
      <c r="BA328" t="s">
        <v>32141</v>
      </c>
      <c r="BB328" t="s">
        <v>31760</v>
      </c>
      <c r="BD328" t="s">
        <v>72</v>
      </c>
      <c r="BG328" t="s">
        <v>32140</v>
      </c>
    </row>
    <row r="329" spans="1:59" x14ac:dyDescent="0.2">
      <c r="A329" s="1">
        <v>42618.939895833333</v>
      </c>
      <c r="B329" t="s">
        <v>1862</v>
      </c>
      <c r="C329" t="s">
        <v>32435</v>
      </c>
      <c r="D329" t="str">
        <f>VLOOKUP(Table7[[#This Row],[Full Name]],council_staff_import[],1,0)</f>
        <v>Joseph Schonfeld</v>
      </c>
      <c r="L329" t="s">
        <v>32354</v>
      </c>
      <c r="M329" t="s">
        <v>32353</v>
      </c>
      <c r="V329" t="s">
        <v>32351</v>
      </c>
      <c r="AB329" t="s">
        <v>21219</v>
      </c>
      <c r="AH329" t="s">
        <v>65</v>
      </c>
      <c r="AI329" t="s">
        <v>31371</v>
      </c>
      <c r="AL329" t="s">
        <v>67</v>
      </c>
      <c r="AY329" t="s">
        <v>32434</v>
      </c>
      <c r="AZ329" t="s">
        <v>2640</v>
      </c>
      <c r="BA329" t="s">
        <v>32433</v>
      </c>
      <c r="BB329" t="s">
        <v>31394</v>
      </c>
      <c r="BD329" t="s">
        <v>72</v>
      </c>
      <c r="BG329" t="s">
        <v>32432</v>
      </c>
    </row>
    <row r="330" spans="1:59" x14ac:dyDescent="0.2">
      <c r="A330" s="1">
        <v>42618.939699074072</v>
      </c>
      <c r="B330" t="s">
        <v>1862</v>
      </c>
      <c r="C330" t="s">
        <v>32149</v>
      </c>
      <c r="D330" t="str">
        <f>VLOOKUP(Table7[[#This Row],[Full Name]],council_staff_import[],1,0)</f>
        <v>Joseph Taranto</v>
      </c>
      <c r="M330" t="s">
        <v>31554</v>
      </c>
      <c r="V330" t="s">
        <v>32148</v>
      </c>
      <c r="AA330" t="s">
        <v>31530</v>
      </c>
      <c r="AB330" t="s">
        <v>31510</v>
      </c>
      <c r="AH330" t="s">
        <v>65</v>
      </c>
      <c r="AI330" t="s">
        <v>31371</v>
      </c>
      <c r="AL330" t="s">
        <v>1237</v>
      </c>
      <c r="AY330" t="s">
        <v>32147</v>
      </c>
      <c r="AZ330" t="s">
        <v>2640</v>
      </c>
      <c r="BA330" t="s">
        <v>1894</v>
      </c>
      <c r="BB330" t="s">
        <v>32146</v>
      </c>
      <c r="BD330" t="s">
        <v>72</v>
      </c>
      <c r="BG330" t="s">
        <v>32145</v>
      </c>
    </row>
    <row r="331" spans="1:59" x14ac:dyDescent="0.2">
      <c r="A331" s="1">
        <v>42618.939699074072</v>
      </c>
      <c r="B331" t="s">
        <v>1862</v>
      </c>
      <c r="C331" t="s">
        <v>32155</v>
      </c>
      <c r="D331" t="str">
        <f>VLOOKUP(Table7[[#This Row],[Full Name]],council_staff_import[],1,0)</f>
        <v>Josh Hanshaft</v>
      </c>
      <c r="M331" t="s">
        <v>31490</v>
      </c>
      <c r="V331" t="s">
        <v>32154</v>
      </c>
      <c r="AA331" t="s">
        <v>31488</v>
      </c>
      <c r="AB331" t="s">
        <v>31480</v>
      </c>
      <c r="AH331" t="s">
        <v>65</v>
      </c>
      <c r="AI331" t="s">
        <v>31371</v>
      </c>
      <c r="AL331" t="s">
        <v>1237</v>
      </c>
      <c r="AY331" t="s">
        <v>32153</v>
      </c>
      <c r="AZ331" t="s">
        <v>32152</v>
      </c>
      <c r="BA331" t="s">
        <v>32151</v>
      </c>
      <c r="BB331" t="s">
        <v>141</v>
      </c>
      <c r="BD331" t="s">
        <v>72</v>
      </c>
      <c r="BG331" t="s">
        <v>32150</v>
      </c>
    </row>
    <row r="332" spans="1:59" x14ac:dyDescent="0.2">
      <c r="A332" s="1">
        <v>42618.941342592603</v>
      </c>
      <c r="B332" t="s">
        <v>1862</v>
      </c>
      <c r="C332" t="s">
        <v>33177</v>
      </c>
      <c r="D332" t="str">
        <f>VLOOKUP(Table7[[#This Row],[Full Name]],council_staff_import[],1,0)</f>
        <v>Joshua Cortes</v>
      </c>
      <c r="J332" t="s">
        <v>32341</v>
      </c>
      <c r="L332" t="s">
        <v>31459</v>
      </c>
      <c r="M332" t="s">
        <v>31458</v>
      </c>
      <c r="V332" t="s">
        <v>31457</v>
      </c>
      <c r="AB332" t="s">
        <v>21219</v>
      </c>
      <c r="AH332" t="s">
        <v>65</v>
      </c>
      <c r="AI332" t="s">
        <v>31371</v>
      </c>
      <c r="AL332" t="s">
        <v>67</v>
      </c>
      <c r="AY332" t="s">
        <v>33176</v>
      </c>
      <c r="AZ332" t="s">
        <v>24175</v>
      </c>
      <c r="BA332" t="s">
        <v>22397</v>
      </c>
      <c r="BB332" t="s">
        <v>31394</v>
      </c>
      <c r="BD332" t="s">
        <v>72</v>
      </c>
      <c r="BG332" t="s">
        <v>33175</v>
      </c>
    </row>
    <row r="333" spans="1:59" x14ac:dyDescent="0.2">
      <c r="A333" s="1">
        <v>42809.794236111113</v>
      </c>
      <c r="B333" t="s">
        <v>59</v>
      </c>
      <c r="C333" t="s">
        <v>34568</v>
      </c>
      <c r="D333" t="str">
        <f>VLOOKUP(Table7[[#This Row],[Full Name]],council_staff_import[],1,0)</f>
        <v>Joshua Kingsley</v>
      </c>
      <c r="L333" t="s">
        <v>31400</v>
      </c>
      <c r="M333" t="s">
        <v>31399</v>
      </c>
      <c r="V333" t="s">
        <v>31398</v>
      </c>
      <c r="AH333" t="s">
        <v>65</v>
      </c>
      <c r="AI333" t="s">
        <v>31371</v>
      </c>
      <c r="AL333" t="s">
        <v>67</v>
      </c>
      <c r="AY333" t="s">
        <v>34567</v>
      </c>
      <c r="AZ333" t="s">
        <v>24175</v>
      </c>
      <c r="BA333" t="s">
        <v>34566</v>
      </c>
      <c r="BB333" t="s">
        <v>31394</v>
      </c>
      <c r="BD333" t="s">
        <v>72</v>
      </c>
      <c r="BG333" t="s">
        <v>34565</v>
      </c>
    </row>
    <row r="334" spans="1:59" x14ac:dyDescent="0.2">
      <c r="A334" s="1">
        <v>42618.942673611113</v>
      </c>
      <c r="B334" t="s">
        <v>1862</v>
      </c>
      <c r="C334" t="s">
        <v>33886</v>
      </c>
      <c r="D334" t="str">
        <f>VLOOKUP(Table7[[#This Row],[Full Name]],council_staff_import[],1,0)</f>
        <v>Joshua Stephenson</v>
      </c>
      <c r="L334" t="s">
        <v>32340</v>
      </c>
      <c r="M334" t="s">
        <v>32339</v>
      </c>
      <c r="V334" t="s">
        <v>32337</v>
      </c>
      <c r="AB334" t="s">
        <v>21219</v>
      </c>
      <c r="AH334" t="s">
        <v>65</v>
      </c>
      <c r="AI334" t="s">
        <v>31371</v>
      </c>
      <c r="AL334" t="s">
        <v>67</v>
      </c>
      <c r="AY334" t="s">
        <v>33885</v>
      </c>
      <c r="AZ334" t="s">
        <v>24175</v>
      </c>
      <c r="BA334" t="s">
        <v>1576</v>
      </c>
      <c r="BB334" t="s">
        <v>31394</v>
      </c>
      <c r="BD334" t="s">
        <v>72</v>
      </c>
      <c r="BG334" t="s">
        <v>33884</v>
      </c>
    </row>
    <row r="335" spans="1:59" x14ac:dyDescent="0.2">
      <c r="A335" s="1">
        <v>42809.793993055559</v>
      </c>
      <c r="B335" t="s">
        <v>59</v>
      </c>
      <c r="C335" t="s">
        <v>34372</v>
      </c>
      <c r="D335" t="str">
        <f>VLOOKUP(Table7[[#This Row],[Full Name]],council_staff_import[],1,0)</f>
        <v>Josimel De La Cruz</v>
      </c>
      <c r="L335" t="s">
        <v>32814</v>
      </c>
      <c r="M335" t="s">
        <v>32813</v>
      </c>
      <c r="T335" t="s">
        <v>34371</v>
      </c>
      <c r="V335" t="s">
        <v>32812</v>
      </c>
      <c r="AH335" t="s">
        <v>65</v>
      </c>
      <c r="AI335" t="s">
        <v>31371</v>
      </c>
      <c r="AL335" t="s">
        <v>67</v>
      </c>
      <c r="AM335" t="s">
        <v>145</v>
      </c>
      <c r="AY335" t="s">
        <v>34370</v>
      </c>
      <c r="AZ335" t="s">
        <v>34369</v>
      </c>
      <c r="BA335" t="s">
        <v>20065</v>
      </c>
      <c r="BB335" t="s">
        <v>145</v>
      </c>
      <c r="BD335" t="s">
        <v>72</v>
      </c>
      <c r="BG335" t="s">
        <v>34368</v>
      </c>
    </row>
    <row r="336" spans="1:59" x14ac:dyDescent="0.2">
      <c r="A336" s="1">
        <v>42809.794189814813</v>
      </c>
      <c r="B336" t="s">
        <v>59</v>
      </c>
      <c r="C336" t="s">
        <v>34534</v>
      </c>
      <c r="D336" t="str">
        <f>VLOOKUP(Table7[[#This Row],[Full Name]],council_staff_import[],1,0)</f>
        <v>Joslyn Jamieson</v>
      </c>
      <c r="L336" t="s">
        <v>33119</v>
      </c>
      <c r="M336" t="s">
        <v>33118</v>
      </c>
      <c r="V336" t="s">
        <v>33116</v>
      </c>
      <c r="AH336" t="s">
        <v>65</v>
      </c>
      <c r="AI336" t="s">
        <v>31371</v>
      </c>
      <c r="AL336" t="s">
        <v>67</v>
      </c>
      <c r="AY336" t="s">
        <v>34533</v>
      </c>
      <c r="AZ336" t="s">
        <v>34532</v>
      </c>
      <c r="BA336" t="s">
        <v>34531</v>
      </c>
      <c r="BB336" t="s">
        <v>31394</v>
      </c>
      <c r="BD336" t="s">
        <v>72</v>
      </c>
      <c r="BG336" t="s">
        <v>34530</v>
      </c>
    </row>
    <row r="337" spans="1:59" x14ac:dyDescent="0.2">
      <c r="A337" s="1">
        <v>42809.794421296298</v>
      </c>
      <c r="B337" t="s">
        <v>59</v>
      </c>
      <c r="C337" t="s">
        <v>34712</v>
      </c>
      <c r="D337" t="str">
        <f>VLOOKUP(Table7[[#This Row],[Full Name]],council_staff_import[],1,0)</f>
        <v>Josue Melendez</v>
      </c>
      <c r="L337" t="s">
        <v>31375</v>
      </c>
      <c r="M337" t="s">
        <v>31374</v>
      </c>
      <c r="V337" t="s">
        <v>31372</v>
      </c>
      <c r="AH337" t="s">
        <v>65</v>
      </c>
      <c r="AI337" t="s">
        <v>31371</v>
      </c>
      <c r="AL337" t="s">
        <v>67</v>
      </c>
      <c r="AY337" t="s">
        <v>34711</v>
      </c>
      <c r="AZ337" t="s">
        <v>34710</v>
      </c>
      <c r="BA337" t="s">
        <v>4011</v>
      </c>
      <c r="BB337" t="s">
        <v>31394</v>
      </c>
      <c r="BD337" t="s">
        <v>72</v>
      </c>
      <c r="BG337" t="s">
        <v>34709</v>
      </c>
    </row>
    <row r="338" spans="1:59" x14ac:dyDescent="0.2">
      <c r="A338" s="1">
        <v>42618.939699074072</v>
      </c>
      <c r="B338" t="s">
        <v>1862</v>
      </c>
      <c r="C338" t="s">
        <v>32159</v>
      </c>
      <c r="D338" t="str">
        <f>VLOOKUP(Table7[[#This Row],[Full Name]],council_staff_import[],1,0)</f>
        <v>Joyce Li</v>
      </c>
      <c r="M338" t="s">
        <v>31885</v>
      </c>
      <c r="V338" t="s">
        <v>32158</v>
      </c>
      <c r="AA338" t="s">
        <v>31516</v>
      </c>
      <c r="AB338" t="s">
        <v>31510</v>
      </c>
      <c r="AH338" t="s">
        <v>65</v>
      </c>
      <c r="AI338" t="s">
        <v>31371</v>
      </c>
      <c r="AL338" t="s">
        <v>1237</v>
      </c>
      <c r="AY338" t="s">
        <v>32157</v>
      </c>
      <c r="AZ338" t="s">
        <v>2462</v>
      </c>
      <c r="BA338" t="s">
        <v>15618</v>
      </c>
      <c r="BB338" t="s">
        <v>31557</v>
      </c>
      <c r="BD338" t="s">
        <v>72</v>
      </c>
      <c r="BG338" t="s">
        <v>32156</v>
      </c>
    </row>
    <row r="339" spans="1:59" x14ac:dyDescent="0.2">
      <c r="A339" s="1">
        <v>42618.943055555559</v>
      </c>
      <c r="B339" t="s">
        <v>1862</v>
      </c>
      <c r="C339" t="s">
        <v>34029</v>
      </c>
      <c r="D339" t="str">
        <f>VLOOKUP(Table7[[#This Row],[Full Name]],council_staff_import[],1,0)</f>
        <v>Juan Ardila</v>
      </c>
      <c r="L339" t="s">
        <v>33459</v>
      </c>
      <c r="M339" t="s">
        <v>33458</v>
      </c>
      <c r="T339" t="s">
        <v>34028</v>
      </c>
      <c r="V339" t="s">
        <v>33457</v>
      </c>
      <c r="AB339" t="s">
        <v>21219</v>
      </c>
      <c r="AH339" t="s">
        <v>65</v>
      </c>
      <c r="AI339" t="s">
        <v>31371</v>
      </c>
      <c r="AL339" t="s">
        <v>67</v>
      </c>
      <c r="AM339" t="s">
        <v>145</v>
      </c>
      <c r="AY339" t="s">
        <v>34027</v>
      </c>
      <c r="AZ339" t="s">
        <v>28774</v>
      </c>
      <c r="BA339" t="s">
        <v>34026</v>
      </c>
      <c r="BB339" t="s">
        <v>145</v>
      </c>
      <c r="BD339" t="s">
        <v>72</v>
      </c>
      <c r="BG339" t="s">
        <v>34025</v>
      </c>
    </row>
    <row r="340" spans="1:59" x14ac:dyDescent="0.2">
      <c r="A340" s="1">
        <v>42618.942604166667</v>
      </c>
      <c r="B340" t="s">
        <v>1862</v>
      </c>
      <c r="C340" t="s">
        <v>33828</v>
      </c>
      <c r="D340" t="str">
        <f>VLOOKUP(Table7[[#This Row],[Full Name]],council_staff_import[],1,0)</f>
        <v>Juan Reyes</v>
      </c>
      <c r="L340" t="s">
        <v>31655</v>
      </c>
      <c r="M340" t="s">
        <v>31654</v>
      </c>
      <c r="V340" t="s">
        <v>31653</v>
      </c>
      <c r="AB340" t="s">
        <v>21219</v>
      </c>
      <c r="AH340" t="s">
        <v>65</v>
      </c>
      <c r="AI340" t="s">
        <v>31371</v>
      </c>
      <c r="AL340" t="s">
        <v>67</v>
      </c>
      <c r="AY340" t="s">
        <v>33827</v>
      </c>
      <c r="AZ340" t="s">
        <v>28774</v>
      </c>
      <c r="BA340" t="s">
        <v>11875</v>
      </c>
      <c r="BB340" t="s">
        <v>31394</v>
      </c>
      <c r="BD340" t="s">
        <v>72</v>
      </c>
      <c r="BG340" t="s">
        <v>33826</v>
      </c>
    </row>
    <row r="341" spans="1:59" x14ac:dyDescent="0.2">
      <c r="A341" s="1">
        <v>42618.939699074072</v>
      </c>
      <c r="B341" t="s">
        <v>1862</v>
      </c>
      <c r="C341" t="s">
        <v>32165</v>
      </c>
      <c r="D341" t="str">
        <f>VLOOKUP(Table7[[#This Row],[Full Name]],council_staff_import[],1,0)</f>
        <v>Juana Ponce de Leon</v>
      </c>
      <c r="M341" t="s">
        <v>31885</v>
      </c>
      <c r="V341" t="s">
        <v>32164</v>
      </c>
      <c r="AA341" t="s">
        <v>31883</v>
      </c>
      <c r="AB341" t="s">
        <v>31510</v>
      </c>
      <c r="AH341" t="s">
        <v>65</v>
      </c>
      <c r="AI341" t="s">
        <v>31371</v>
      </c>
      <c r="AL341" t="s">
        <v>1237</v>
      </c>
      <c r="AY341" t="s">
        <v>32163</v>
      </c>
      <c r="AZ341" t="s">
        <v>32162</v>
      </c>
      <c r="BA341" t="s">
        <v>32161</v>
      </c>
      <c r="BB341" t="s">
        <v>31814</v>
      </c>
      <c r="BD341" t="s">
        <v>72</v>
      </c>
      <c r="BG341" t="s">
        <v>32160</v>
      </c>
    </row>
    <row r="342" spans="1:59" x14ac:dyDescent="0.2">
      <c r="A342" s="1">
        <v>42618.939699074072</v>
      </c>
      <c r="B342" t="s">
        <v>1862</v>
      </c>
      <c r="C342" t="s">
        <v>32170</v>
      </c>
      <c r="D342" t="str">
        <f>VLOOKUP(Table7[[#This Row],[Full Name]],council_staff_import[],1,0)</f>
        <v>Julia Fredenburg</v>
      </c>
      <c r="M342" t="s">
        <v>31885</v>
      </c>
      <c r="V342" t="s">
        <v>32169</v>
      </c>
      <c r="AA342" t="s">
        <v>31488</v>
      </c>
      <c r="AB342" t="s">
        <v>31510</v>
      </c>
      <c r="AH342" t="s">
        <v>65</v>
      </c>
      <c r="AI342" t="s">
        <v>31371</v>
      </c>
      <c r="AL342" t="s">
        <v>1237</v>
      </c>
      <c r="AY342" t="s">
        <v>32168</v>
      </c>
      <c r="AZ342" t="s">
        <v>1494</v>
      </c>
      <c r="BA342" t="s">
        <v>32167</v>
      </c>
      <c r="BB342" t="s">
        <v>31557</v>
      </c>
      <c r="BD342" t="s">
        <v>72</v>
      </c>
      <c r="BG342" t="s">
        <v>32166</v>
      </c>
    </row>
    <row r="343" spans="1:59" x14ac:dyDescent="0.2">
      <c r="A343" s="1">
        <v>42618.94321759259</v>
      </c>
      <c r="B343" t="s">
        <v>1862</v>
      </c>
      <c r="C343" t="s">
        <v>34113</v>
      </c>
      <c r="D343" t="str">
        <f>VLOOKUP(Table7[[#This Row],[Full Name]],council_staff_import[],1,0)</f>
        <v>Julian Morales</v>
      </c>
      <c r="L343" t="s">
        <v>33556</v>
      </c>
      <c r="M343" t="s">
        <v>33555</v>
      </c>
      <c r="V343" t="s">
        <v>33553</v>
      </c>
      <c r="AB343" t="s">
        <v>21219</v>
      </c>
      <c r="AH343" t="s">
        <v>65</v>
      </c>
      <c r="AI343" t="s">
        <v>31371</v>
      </c>
      <c r="AL343" t="s">
        <v>67</v>
      </c>
      <c r="AY343" t="s">
        <v>34112</v>
      </c>
      <c r="AZ343" t="s">
        <v>33972</v>
      </c>
      <c r="BA343" t="s">
        <v>33297</v>
      </c>
      <c r="BB343" t="s">
        <v>31394</v>
      </c>
      <c r="BD343" t="s">
        <v>72</v>
      </c>
      <c r="BG343" t="s">
        <v>34111</v>
      </c>
    </row>
    <row r="344" spans="1:59" x14ac:dyDescent="0.2">
      <c r="A344" s="1">
        <v>42618.942962962959</v>
      </c>
      <c r="B344" t="s">
        <v>1862</v>
      </c>
      <c r="C344" t="s">
        <v>33974</v>
      </c>
      <c r="D344" t="str">
        <f>VLOOKUP(Table7[[#This Row],[Full Name]],council_staff_import[],1,0)</f>
        <v>Julian Robinson</v>
      </c>
      <c r="M344" t="s">
        <v>31885</v>
      </c>
      <c r="AB344" t="s">
        <v>31480</v>
      </c>
      <c r="AH344" t="s">
        <v>65</v>
      </c>
      <c r="AI344" t="s">
        <v>31371</v>
      </c>
      <c r="AL344" t="s">
        <v>1237</v>
      </c>
      <c r="AY344" t="s">
        <v>33973</v>
      </c>
      <c r="AZ344" t="s">
        <v>33972</v>
      </c>
      <c r="BA344" t="s">
        <v>751</v>
      </c>
      <c r="BB344" t="s">
        <v>31692</v>
      </c>
      <c r="BD344" t="s">
        <v>72</v>
      </c>
      <c r="BG344" t="s">
        <v>33971</v>
      </c>
    </row>
    <row r="345" spans="1:59" x14ac:dyDescent="0.2">
      <c r="A345" s="1">
        <v>42618.942430555559</v>
      </c>
      <c r="B345" t="s">
        <v>1862</v>
      </c>
      <c r="C345" t="s">
        <v>33731</v>
      </c>
      <c r="D345" t="str">
        <f>VLOOKUP(Table7[[#This Row],[Full Name]],council_staff_import[],1,0)</f>
        <v>Julie Bero</v>
      </c>
      <c r="L345" t="s">
        <v>31447</v>
      </c>
      <c r="M345" t="s">
        <v>31446</v>
      </c>
      <c r="T345" t="s">
        <v>33730</v>
      </c>
      <c r="V345" t="s">
        <v>31445</v>
      </c>
      <c r="AH345" t="s">
        <v>65</v>
      </c>
      <c r="AI345" t="s">
        <v>31371</v>
      </c>
      <c r="AL345" t="s">
        <v>67</v>
      </c>
      <c r="AM345" t="s">
        <v>284</v>
      </c>
      <c r="AY345" t="s">
        <v>33729</v>
      </c>
      <c r="AZ345" t="s">
        <v>29942</v>
      </c>
      <c r="BA345" t="s">
        <v>33728</v>
      </c>
      <c r="BB345" t="s">
        <v>284</v>
      </c>
      <c r="BD345" t="s">
        <v>72</v>
      </c>
      <c r="BG345" t="s">
        <v>33727</v>
      </c>
    </row>
    <row r="346" spans="1:59" x14ac:dyDescent="0.2">
      <c r="A346" s="1">
        <v>42809.793912037043</v>
      </c>
      <c r="B346" t="s">
        <v>59</v>
      </c>
      <c r="C346" t="s">
        <v>34304</v>
      </c>
      <c r="D346" t="str">
        <f>VLOOKUP(Table7[[#This Row],[Full Name]],council_staff_import[],1,0)</f>
        <v>Julie Lubin</v>
      </c>
      <c r="M346" t="s">
        <v>31381</v>
      </c>
      <c r="AH346" t="s">
        <v>65</v>
      </c>
      <c r="AI346" t="s">
        <v>31371</v>
      </c>
      <c r="AL346" t="s">
        <v>1237</v>
      </c>
      <c r="AY346" t="s">
        <v>34303</v>
      </c>
      <c r="AZ346" t="s">
        <v>29942</v>
      </c>
      <c r="BA346" t="s">
        <v>34302</v>
      </c>
      <c r="BB346" t="s">
        <v>141</v>
      </c>
      <c r="BD346" t="s">
        <v>72</v>
      </c>
      <c r="BG346" t="s">
        <v>34301</v>
      </c>
    </row>
    <row r="347" spans="1:59" x14ac:dyDescent="0.2">
      <c r="A347" s="1">
        <v>42618.942245370366</v>
      </c>
      <c r="B347" t="s">
        <v>1862</v>
      </c>
      <c r="C347" t="s">
        <v>33634</v>
      </c>
      <c r="D347" t="str">
        <f>VLOOKUP(Table7[[#This Row],[Full Name]],council_staff_import[],1,0)</f>
        <v>Kaden Sun</v>
      </c>
      <c r="L347" t="s">
        <v>33556</v>
      </c>
      <c r="M347" t="s">
        <v>33555</v>
      </c>
      <c r="V347" t="s">
        <v>33553</v>
      </c>
      <c r="AB347" t="s">
        <v>21219</v>
      </c>
      <c r="AH347" t="s">
        <v>65</v>
      </c>
      <c r="AI347" t="s">
        <v>31371</v>
      </c>
      <c r="AL347" t="s">
        <v>67</v>
      </c>
      <c r="AY347" t="s">
        <v>33633</v>
      </c>
      <c r="AZ347" t="s">
        <v>33632</v>
      </c>
      <c r="BA347" t="s">
        <v>20467</v>
      </c>
      <c r="BB347" t="s">
        <v>31394</v>
      </c>
      <c r="BD347" t="s">
        <v>72</v>
      </c>
      <c r="BG347" t="s">
        <v>33631</v>
      </c>
    </row>
    <row r="348" spans="1:59" x14ac:dyDescent="0.2">
      <c r="A348" s="1">
        <v>42618.942337962973</v>
      </c>
      <c r="B348" t="s">
        <v>1862</v>
      </c>
      <c r="C348" t="s">
        <v>33695</v>
      </c>
      <c r="D348" t="str">
        <f>VLOOKUP(Table7[[#This Row],[Full Name]],council_staff_import[],1,0)</f>
        <v>Kaitlyn O'Hagan</v>
      </c>
      <c r="L348" t="s">
        <v>31459</v>
      </c>
      <c r="M348" t="s">
        <v>31504</v>
      </c>
      <c r="V348" t="s">
        <v>33694</v>
      </c>
      <c r="AB348" t="s">
        <v>21219</v>
      </c>
      <c r="AH348" t="s">
        <v>65</v>
      </c>
      <c r="AI348" t="s">
        <v>31371</v>
      </c>
      <c r="AL348" t="s">
        <v>1237</v>
      </c>
      <c r="AY348" t="s">
        <v>33693</v>
      </c>
      <c r="AZ348" t="s">
        <v>30224</v>
      </c>
      <c r="BA348" t="s">
        <v>33692</v>
      </c>
      <c r="BB348" t="s">
        <v>31625</v>
      </c>
      <c r="BD348" t="s">
        <v>72</v>
      </c>
      <c r="BG348" t="s">
        <v>33691</v>
      </c>
    </row>
    <row r="349" spans="1:59" x14ac:dyDescent="0.2">
      <c r="A349" s="1">
        <v>42618.940601851849</v>
      </c>
      <c r="B349" t="s">
        <v>1862</v>
      </c>
      <c r="C349" t="s">
        <v>32904</v>
      </c>
      <c r="D349" t="str">
        <f>VLOOKUP(Table7[[#This Row],[Full Name]],council_staff_import[],1,0)</f>
        <v>Kam Shou Cora Fung</v>
      </c>
      <c r="L349" t="s">
        <v>32903</v>
      </c>
      <c r="M349" t="s">
        <v>32902</v>
      </c>
      <c r="V349" t="s">
        <v>32901</v>
      </c>
      <c r="AH349" t="s">
        <v>65</v>
      </c>
      <c r="AI349" t="s">
        <v>31371</v>
      </c>
      <c r="AL349" t="s">
        <v>67</v>
      </c>
      <c r="AY349" t="s">
        <v>32900</v>
      </c>
      <c r="AZ349" t="s">
        <v>32899</v>
      </c>
      <c r="BA349" t="s">
        <v>32898</v>
      </c>
      <c r="BB349" t="s">
        <v>31394</v>
      </c>
      <c r="BD349" t="s">
        <v>72</v>
      </c>
      <c r="BG349" t="s">
        <v>32897</v>
      </c>
    </row>
    <row r="350" spans="1:59" x14ac:dyDescent="0.2">
      <c r="A350" s="1">
        <v>42618.940347222233</v>
      </c>
      <c r="B350" t="s">
        <v>1862</v>
      </c>
      <c r="C350" t="s">
        <v>32815</v>
      </c>
      <c r="D350" t="str">
        <f>VLOOKUP(Table7[[#This Row],[Full Name]],council_staff_import[],1,0)</f>
        <v>Karen Cacho</v>
      </c>
      <c r="L350" t="s">
        <v>32814</v>
      </c>
      <c r="M350" t="s">
        <v>32813</v>
      </c>
      <c r="V350" t="s">
        <v>32812</v>
      </c>
      <c r="AB350" t="s">
        <v>21219</v>
      </c>
      <c r="AH350" t="s">
        <v>65</v>
      </c>
      <c r="AI350" t="s">
        <v>31371</v>
      </c>
      <c r="AL350" t="s">
        <v>67</v>
      </c>
      <c r="AY350" t="s">
        <v>32811</v>
      </c>
      <c r="AZ350" t="s">
        <v>6540</v>
      </c>
      <c r="BA350" t="s">
        <v>32810</v>
      </c>
      <c r="BB350" t="s">
        <v>31394</v>
      </c>
      <c r="BD350" t="s">
        <v>72</v>
      </c>
      <c r="BG350" t="s">
        <v>32809</v>
      </c>
    </row>
    <row r="351" spans="1:59" x14ac:dyDescent="0.2">
      <c r="A351" s="1">
        <v>42618.943333333344</v>
      </c>
      <c r="B351" t="s">
        <v>1862</v>
      </c>
      <c r="C351" t="s">
        <v>34137</v>
      </c>
      <c r="D351" t="str">
        <f>VLOOKUP(Table7[[#This Row],[Full Name]],council_staff_import[],1,0)</f>
        <v>Katherine Anderson</v>
      </c>
      <c r="M351" t="s">
        <v>31504</v>
      </c>
      <c r="AB351" t="s">
        <v>31480</v>
      </c>
      <c r="AH351" t="s">
        <v>65</v>
      </c>
      <c r="AI351" t="s">
        <v>31371</v>
      </c>
      <c r="AL351" t="s">
        <v>1237</v>
      </c>
      <c r="AY351" t="s">
        <v>34136</v>
      </c>
      <c r="AZ351" t="s">
        <v>20886</v>
      </c>
      <c r="BA351" t="s">
        <v>497</v>
      </c>
      <c r="BB351" t="s">
        <v>31557</v>
      </c>
      <c r="BD351" t="s">
        <v>72</v>
      </c>
      <c r="BG351" t="s">
        <v>34135</v>
      </c>
    </row>
    <row r="352" spans="1:59" x14ac:dyDescent="0.2">
      <c r="A352" s="1">
        <v>42618.939699074072</v>
      </c>
      <c r="B352" t="s">
        <v>1862</v>
      </c>
      <c r="C352" t="s">
        <v>32182</v>
      </c>
      <c r="D352" t="str">
        <f>VLOOKUP(Table7[[#This Row],[Full Name]],council_staff_import[],1,0)</f>
        <v>Katherine Joy</v>
      </c>
      <c r="M352" t="s">
        <v>31483</v>
      </c>
      <c r="V352" t="s">
        <v>32181</v>
      </c>
      <c r="AA352" t="s">
        <v>31481</v>
      </c>
      <c r="AB352" t="s">
        <v>31480</v>
      </c>
      <c r="AH352" t="s">
        <v>65</v>
      </c>
      <c r="AI352" t="s">
        <v>31371</v>
      </c>
      <c r="AL352" t="s">
        <v>1237</v>
      </c>
      <c r="AY352" t="s">
        <v>32180</v>
      </c>
      <c r="AZ352" t="s">
        <v>20886</v>
      </c>
      <c r="BA352" t="s">
        <v>32179</v>
      </c>
      <c r="BB352" t="s">
        <v>365</v>
      </c>
      <c r="BD352" t="s">
        <v>72</v>
      </c>
      <c r="BG352" t="s">
        <v>32178</v>
      </c>
    </row>
    <row r="353" spans="1:59" x14ac:dyDescent="0.2">
      <c r="A353" s="1">
        <v>42618.940324074072</v>
      </c>
      <c r="B353" t="s">
        <v>1862</v>
      </c>
      <c r="C353" t="s">
        <v>32802</v>
      </c>
      <c r="D353" t="str">
        <f>VLOOKUP(Table7[[#This Row],[Full Name]],council_staff_import[],1,0)</f>
        <v>Katherine Mooney</v>
      </c>
      <c r="L353" t="s">
        <v>32675</v>
      </c>
      <c r="M353" t="s">
        <v>32674</v>
      </c>
      <c r="V353" t="s">
        <v>32673</v>
      </c>
      <c r="AB353" t="s">
        <v>21219</v>
      </c>
      <c r="AH353" t="s">
        <v>65</v>
      </c>
      <c r="AI353" t="s">
        <v>31371</v>
      </c>
      <c r="AL353" t="s">
        <v>67</v>
      </c>
      <c r="AY353" t="s">
        <v>32801</v>
      </c>
      <c r="AZ353" t="s">
        <v>20886</v>
      </c>
      <c r="BA353" t="s">
        <v>4044</v>
      </c>
      <c r="BB353" t="s">
        <v>31394</v>
      </c>
      <c r="BD353" t="s">
        <v>72</v>
      </c>
      <c r="BG353" t="s">
        <v>32800</v>
      </c>
    </row>
    <row r="354" spans="1:59" x14ac:dyDescent="0.2">
      <c r="A354" s="1">
        <v>42809.793761574067</v>
      </c>
      <c r="B354" t="s">
        <v>59</v>
      </c>
      <c r="C354" t="s">
        <v>34203</v>
      </c>
      <c r="D354" t="str">
        <f>VLOOKUP(Table7[[#This Row],[Full Name]],council_staff_import[],1,0)</f>
        <v>Katherine Towell</v>
      </c>
      <c r="M354" t="s">
        <v>31549</v>
      </c>
      <c r="AH354" t="s">
        <v>65</v>
      </c>
      <c r="AI354" t="s">
        <v>31371</v>
      </c>
      <c r="AL354" t="s">
        <v>1237</v>
      </c>
      <c r="AY354" t="s">
        <v>34202</v>
      </c>
      <c r="AZ354" t="s">
        <v>20886</v>
      </c>
      <c r="BA354" t="s">
        <v>34201</v>
      </c>
      <c r="BB354" t="s">
        <v>967</v>
      </c>
      <c r="BD354" t="s">
        <v>72</v>
      </c>
      <c r="BG354" t="s">
        <v>34200</v>
      </c>
    </row>
    <row r="355" spans="1:59" x14ac:dyDescent="0.2">
      <c r="A355" s="1">
        <v>42618.941365740742</v>
      </c>
      <c r="B355" t="s">
        <v>1862</v>
      </c>
      <c r="C355" t="s">
        <v>33181</v>
      </c>
      <c r="D355" t="str">
        <f>VLOOKUP(Table7[[#This Row],[Full Name]],council_staff_import[],1,0)</f>
        <v>Kathleen Boehme</v>
      </c>
      <c r="J355" t="s">
        <v>32341</v>
      </c>
      <c r="L355" t="s">
        <v>33173</v>
      </c>
      <c r="M355" t="s">
        <v>33172</v>
      </c>
      <c r="V355" t="s">
        <v>33170</v>
      </c>
      <c r="AB355" t="s">
        <v>21219</v>
      </c>
      <c r="AH355" t="s">
        <v>65</v>
      </c>
      <c r="AI355" t="s">
        <v>31371</v>
      </c>
      <c r="AL355" t="s">
        <v>67</v>
      </c>
      <c r="AM355" t="s">
        <v>145</v>
      </c>
      <c r="AY355" t="s">
        <v>33180</v>
      </c>
      <c r="AZ355" t="s">
        <v>18998</v>
      </c>
      <c r="BA355" t="s">
        <v>33179</v>
      </c>
      <c r="BB355" t="s">
        <v>31394</v>
      </c>
      <c r="BD355" t="s">
        <v>72</v>
      </c>
      <c r="BG355" t="s">
        <v>33178</v>
      </c>
    </row>
    <row r="356" spans="1:59" x14ac:dyDescent="0.2">
      <c r="A356" s="1">
        <v>42618.941412037027</v>
      </c>
      <c r="B356" t="s">
        <v>1862</v>
      </c>
      <c r="C356" t="s">
        <v>33191</v>
      </c>
      <c r="D356" t="str">
        <f>VLOOKUP(Table7[[#This Row],[Full Name]],council_staff_import[],1,0)</f>
        <v>Kathryn Theobald</v>
      </c>
      <c r="L356" t="s">
        <v>32340</v>
      </c>
      <c r="M356" t="s">
        <v>32339</v>
      </c>
      <c r="T356" t="s">
        <v>33190</v>
      </c>
      <c r="V356" t="s">
        <v>32337</v>
      </c>
      <c r="AB356" t="s">
        <v>21219</v>
      </c>
      <c r="AH356" t="s">
        <v>65</v>
      </c>
      <c r="AI356" t="s">
        <v>31371</v>
      </c>
      <c r="AL356" t="s">
        <v>67</v>
      </c>
      <c r="AM356" t="s">
        <v>284</v>
      </c>
      <c r="AY356" t="s">
        <v>33189</v>
      </c>
      <c r="AZ356" t="s">
        <v>24491</v>
      </c>
      <c r="BA356" t="s">
        <v>33188</v>
      </c>
      <c r="BB356" t="s">
        <v>284</v>
      </c>
      <c r="BD356" t="s">
        <v>72</v>
      </c>
      <c r="BG356" t="s">
        <v>33187</v>
      </c>
    </row>
    <row r="357" spans="1:59" x14ac:dyDescent="0.2">
      <c r="A357" s="1">
        <v>42618.939710648148</v>
      </c>
      <c r="B357" t="s">
        <v>1862</v>
      </c>
      <c r="C357" t="s">
        <v>32188</v>
      </c>
      <c r="D357" t="str">
        <f>VLOOKUP(Table7[[#This Row],[Full Name]],council_staff_import[],1,0)</f>
        <v>Keavy Ann Gleason</v>
      </c>
      <c r="M357" t="s">
        <v>31483</v>
      </c>
      <c r="V357" t="s">
        <v>32187</v>
      </c>
      <c r="AA357" t="s">
        <v>31481</v>
      </c>
      <c r="AB357" t="s">
        <v>31480</v>
      </c>
      <c r="AH357" t="s">
        <v>65</v>
      </c>
      <c r="AI357" t="s">
        <v>31371</v>
      </c>
      <c r="AL357" t="s">
        <v>1237</v>
      </c>
      <c r="AY357" t="s">
        <v>32186</v>
      </c>
      <c r="AZ357" t="s">
        <v>32185</v>
      </c>
      <c r="BA357" t="s">
        <v>32184</v>
      </c>
      <c r="BB357" t="s">
        <v>31636</v>
      </c>
      <c r="BD357" t="s">
        <v>72</v>
      </c>
      <c r="BG357" t="s">
        <v>32183</v>
      </c>
    </row>
    <row r="358" spans="1:59" x14ac:dyDescent="0.2">
      <c r="A358" s="1">
        <v>42618.939710648148</v>
      </c>
      <c r="B358" t="s">
        <v>1862</v>
      </c>
      <c r="C358" t="s">
        <v>32192</v>
      </c>
      <c r="D358" t="str">
        <f>VLOOKUP(Table7[[#This Row],[Full Name]],council_staff_import[],1,0)</f>
        <v>Kelly Taylor</v>
      </c>
      <c r="M358" t="s">
        <v>31538</v>
      </c>
      <c r="V358" t="s">
        <v>32191</v>
      </c>
      <c r="AA358" t="s">
        <v>31488</v>
      </c>
      <c r="AB358" t="s">
        <v>31480</v>
      </c>
      <c r="AH358" t="s">
        <v>65</v>
      </c>
      <c r="AI358" t="s">
        <v>31371</v>
      </c>
      <c r="AL358" t="s">
        <v>1237</v>
      </c>
      <c r="AY358" t="s">
        <v>32190</v>
      </c>
      <c r="AZ358" t="s">
        <v>564</v>
      </c>
      <c r="BA358" t="s">
        <v>2391</v>
      </c>
      <c r="BB358" t="s">
        <v>141</v>
      </c>
      <c r="BD358" t="s">
        <v>72</v>
      </c>
      <c r="BG358" t="s">
        <v>32189</v>
      </c>
    </row>
    <row r="359" spans="1:59" x14ac:dyDescent="0.2">
      <c r="A359" s="1">
        <v>42618.93986111111</v>
      </c>
      <c r="B359" t="s">
        <v>1862</v>
      </c>
      <c r="C359" t="s">
        <v>32394</v>
      </c>
      <c r="D359" t="str">
        <f>VLOOKUP(Table7[[#This Row],[Full Name]],council_staff_import[],1,0)</f>
        <v>Kendall Stephenson</v>
      </c>
      <c r="M359" t="s">
        <v>31504</v>
      </c>
      <c r="AB359" t="s">
        <v>31480</v>
      </c>
      <c r="AH359" t="s">
        <v>65</v>
      </c>
      <c r="AI359" t="s">
        <v>31371</v>
      </c>
      <c r="AL359" t="s">
        <v>1237</v>
      </c>
      <c r="AY359" t="s">
        <v>32393</v>
      </c>
      <c r="AZ359" t="s">
        <v>29962</v>
      </c>
      <c r="BA359" t="s">
        <v>1576</v>
      </c>
      <c r="BB359" t="s">
        <v>31625</v>
      </c>
      <c r="BD359" t="s">
        <v>72</v>
      </c>
      <c r="BG359" t="s">
        <v>32392</v>
      </c>
    </row>
    <row r="360" spans="1:59" x14ac:dyDescent="0.2">
      <c r="A360" s="1">
        <v>42618.938796296286</v>
      </c>
      <c r="B360" t="s">
        <v>1862</v>
      </c>
      <c r="C360" t="s">
        <v>31436</v>
      </c>
      <c r="D360" t="str">
        <f>VLOOKUP(Table7[[#This Row],[Full Name]],council_staff_import[],1,0)</f>
        <v>Kenlyn Parsons</v>
      </c>
      <c r="L360" t="s">
        <v>31414</v>
      </c>
      <c r="M360" t="s">
        <v>31413</v>
      </c>
      <c r="V360" t="s">
        <v>31412</v>
      </c>
      <c r="AB360" t="s">
        <v>21219</v>
      </c>
      <c r="AH360" t="s">
        <v>65</v>
      </c>
      <c r="AI360" t="s">
        <v>31371</v>
      </c>
      <c r="AL360" t="s">
        <v>67</v>
      </c>
      <c r="AY360" t="s">
        <v>31435</v>
      </c>
      <c r="AZ360" t="s">
        <v>31434</v>
      </c>
      <c r="BA360" t="s">
        <v>5134</v>
      </c>
      <c r="BB360" t="s">
        <v>31394</v>
      </c>
      <c r="BD360" t="s">
        <v>72</v>
      </c>
      <c r="BG360" t="s">
        <v>31433</v>
      </c>
    </row>
    <row r="361" spans="1:59" x14ac:dyDescent="0.2">
      <c r="A361" s="1">
        <v>42618.939710648148</v>
      </c>
      <c r="B361" t="s">
        <v>1862</v>
      </c>
      <c r="C361" t="s">
        <v>32197</v>
      </c>
      <c r="D361" t="str">
        <f>VLOOKUP(Table7[[#This Row],[Full Name]],council_staff_import[],1,0)</f>
        <v>Kenneth Grace</v>
      </c>
      <c r="M361" t="s">
        <v>31504</v>
      </c>
      <c r="V361" t="s">
        <v>32196</v>
      </c>
      <c r="AA361" t="s">
        <v>31502</v>
      </c>
      <c r="AB361" t="s">
        <v>31480</v>
      </c>
      <c r="AH361" t="s">
        <v>65</v>
      </c>
      <c r="AI361" t="s">
        <v>31371</v>
      </c>
      <c r="AL361" t="s">
        <v>1237</v>
      </c>
      <c r="AY361" t="s">
        <v>32195</v>
      </c>
      <c r="AZ361" t="s">
        <v>26527</v>
      </c>
      <c r="BA361" t="s">
        <v>32194</v>
      </c>
      <c r="BB361" t="s">
        <v>31625</v>
      </c>
      <c r="BD361" t="s">
        <v>72</v>
      </c>
      <c r="BG361" t="s">
        <v>32193</v>
      </c>
    </row>
    <row r="362" spans="1:59" x14ac:dyDescent="0.2">
      <c r="A362" s="1">
        <v>42809.794479166667</v>
      </c>
      <c r="B362" t="s">
        <v>59</v>
      </c>
      <c r="C362" t="s">
        <v>34771</v>
      </c>
      <c r="D362" t="str">
        <f>VLOOKUP(Table7[[#This Row],[Full Name]],council_staff_import[],1,0)</f>
        <v>Kenny Medrano</v>
      </c>
      <c r="L362" t="s">
        <v>33256</v>
      </c>
      <c r="M362" t="s">
        <v>33255</v>
      </c>
      <c r="V362" t="s">
        <v>33254</v>
      </c>
      <c r="AH362" t="s">
        <v>65</v>
      </c>
      <c r="AI362" t="s">
        <v>31371</v>
      </c>
      <c r="AL362" t="s">
        <v>67</v>
      </c>
      <c r="AY362" t="s">
        <v>34770</v>
      </c>
      <c r="AZ362" t="s">
        <v>6376</v>
      </c>
      <c r="BA362" t="s">
        <v>34769</v>
      </c>
      <c r="BB362" t="s">
        <v>31394</v>
      </c>
      <c r="BD362" t="s">
        <v>72</v>
      </c>
      <c r="BG362" t="s">
        <v>34768</v>
      </c>
    </row>
    <row r="363" spans="1:59" x14ac:dyDescent="0.2">
      <c r="A363" s="1">
        <v>42809.794062499997</v>
      </c>
      <c r="B363" t="s">
        <v>59</v>
      </c>
      <c r="C363" t="s">
        <v>34425</v>
      </c>
      <c r="D363" t="str">
        <f>VLOOKUP(Table7[[#This Row],[Full Name]],council_staff_import[],1,0)</f>
        <v>Kera Wright</v>
      </c>
      <c r="L363" t="s">
        <v>33078</v>
      </c>
      <c r="M363" t="s">
        <v>33077</v>
      </c>
      <c r="V363" t="s">
        <v>33076</v>
      </c>
      <c r="AH363" t="s">
        <v>65</v>
      </c>
      <c r="AI363" t="s">
        <v>31371</v>
      </c>
      <c r="AL363" t="s">
        <v>67</v>
      </c>
      <c r="AY363" t="s">
        <v>34424</v>
      </c>
      <c r="AZ363" t="s">
        <v>34423</v>
      </c>
      <c r="BA363" t="s">
        <v>17292</v>
      </c>
      <c r="BB363" t="s">
        <v>31394</v>
      </c>
      <c r="BD363" t="s">
        <v>72</v>
      </c>
      <c r="BG363" t="s">
        <v>34422</v>
      </c>
    </row>
    <row r="364" spans="1:59" x14ac:dyDescent="0.2">
      <c r="A364" s="1">
        <v>42618.942499999997</v>
      </c>
      <c r="B364" t="s">
        <v>1862</v>
      </c>
      <c r="C364" t="s">
        <v>33774</v>
      </c>
      <c r="D364" t="str">
        <f>VLOOKUP(Table7[[#This Row],[Full Name]],council_staff_import[],1,0)</f>
        <v>Kevin Carroll</v>
      </c>
      <c r="J364" t="s">
        <v>32341</v>
      </c>
      <c r="L364" t="s">
        <v>31447</v>
      </c>
      <c r="M364" t="s">
        <v>31446</v>
      </c>
      <c r="T364" t="s">
        <v>33773</v>
      </c>
      <c r="V364" t="s">
        <v>31445</v>
      </c>
      <c r="AH364" t="s">
        <v>65</v>
      </c>
      <c r="AI364" t="s">
        <v>31371</v>
      </c>
      <c r="AL364" t="s">
        <v>67</v>
      </c>
      <c r="AM364" t="s">
        <v>145</v>
      </c>
      <c r="AY364" t="s">
        <v>33772</v>
      </c>
      <c r="AZ364" t="s">
        <v>4893</v>
      </c>
      <c r="BA364" t="s">
        <v>5910</v>
      </c>
      <c r="BB364" t="s">
        <v>145</v>
      </c>
      <c r="BD364" t="s">
        <v>72</v>
      </c>
      <c r="BG364" t="s">
        <v>33771</v>
      </c>
    </row>
    <row r="365" spans="1:59" x14ac:dyDescent="0.2">
      <c r="A365" s="1">
        <v>42809.794456018521</v>
      </c>
      <c r="B365" t="s">
        <v>59</v>
      </c>
      <c r="C365" t="s">
        <v>34752</v>
      </c>
      <c r="D365" t="str">
        <f>VLOOKUP(Table7[[#This Row],[Full Name]],council_staff_import[],1,0)</f>
        <v>Kevin Tschirhart</v>
      </c>
      <c r="L365" t="s">
        <v>32807</v>
      </c>
      <c r="M365" t="s">
        <v>32806</v>
      </c>
      <c r="T365" t="s">
        <v>34751</v>
      </c>
      <c r="V365" t="s">
        <v>32805</v>
      </c>
      <c r="AH365" t="s">
        <v>65</v>
      </c>
      <c r="AI365" t="s">
        <v>31371</v>
      </c>
      <c r="AL365" t="s">
        <v>67</v>
      </c>
      <c r="AM365" t="s">
        <v>68</v>
      </c>
      <c r="AY365" t="s">
        <v>34750</v>
      </c>
      <c r="AZ365" t="s">
        <v>4893</v>
      </c>
      <c r="BA365" t="s">
        <v>34749</v>
      </c>
      <c r="BB365" t="s">
        <v>68</v>
      </c>
      <c r="BD365" t="s">
        <v>72</v>
      </c>
      <c r="BG365" t="s">
        <v>34748</v>
      </c>
    </row>
    <row r="366" spans="1:59" x14ac:dyDescent="0.2">
      <c r="A366" s="1">
        <v>42618.942974537043</v>
      </c>
      <c r="B366" t="s">
        <v>1862</v>
      </c>
      <c r="C366" t="s">
        <v>33985</v>
      </c>
      <c r="D366" t="str">
        <f>VLOOKUP(Table7[[#This Row],[Full Name]],council_staff_import[],1,0)</f>
        <v>Kevin Worthington</v>
      </c>
      <c r="L366" t="s">
        <v>33111</v>
      </c>
      <c r="M366" t="s">
        <v>33110</v>
      </c>
      <c r="V366" t="s">
        <v>33108</v>
      </c>
      <c r="AB366" t="s">
        <v>21219</v>
      </c>
      <c r="AH366" t="s">
        <v>65</v>
      </c>
      <c r="AI366" t="s">
        <v>31371</v>
      </c>
      <c r="AL366" t="s">
        <v>67</v>
      </c>
      <c r="AY366" t="s">
        <v>33984</v>
      </c>
      <c r="AZ366" t="s">
        <v>4893</v>
      </c>
      <c r="BA366" t="s">
        <v>33983</v>
      </c>
      <c r="BB366" t="s">
        <v>31394</v>
      </c>
      <c r="BD366" t="s">
        <v>72</v>
      </c>
      <c r="BG366" t="s">
        <v>33982</v>
      </c>
    </row>
    <row r="367" spans="1:59" x14ac:dyDescent="0.2">
      <c r="A367" s="1">
        <v>42618.942523148151</v>
      </c>
      <c r="B367" t="s">
        <v>1862</v>
      </c>
      <c r="C367" t="s">
        <v>33797</v>
      </c>
      <c r="D367" t="str">
        <f>VLOOKUP(Table7[[#This Row],[Full Name]],council_staff_import[],1,0)</f>
        <v>Kiana Diaz</v>
      </c>
      <c r="L367" t="s">
        <v>31655</v>
      </c>
      <c r="M367" t="s">
        <v>31654</v>
      </c>
      <c r="V367" t="s">
        <v>31653</v>
      </c>
      <c r="AB367" t="s">
        <v>21219</v>
      </c>
      <c r="AH367" t="s">
        <v>65</v>
      </c>
      <c r="AI367" t="s">
        <v>31371</v>
      </c>
      <c r="AL367" t="s">
        <v>67</v>
      </c>
      <c r="AY367" t="s">
        <v>33796</v>
      </c>
      <c r="AZ367" t="s">
        <v>28686</v>
      </c>
      <c r="BA367" t="s">
        <v>6973</v>
      </c>
      <c r="BB367" t="s">
        <v>31394</v>
      </c>
      <c r="BD367" t="s">
        <v>72</v>
      </c>
      <c r="BG367" t="s">
        <v>33795</v>
      </c>
    </row>
    <row r="368" spans="1:59" x14ac:dyDescent="0.2">
      <c r="A368" s="1">
        <v>42809.794317129628</v>
      </c>
      <c r="B368" t="s">
        <v>59</v>
      </c>
      <c r="C368" t="s">
        <v>34635</v>
      </c>
      <c r="D368" t="str">
        <f>VLOOKUP(Table7[[#This Row],[Full Name]],council_staff_import[],1,0)</f>
        <v>Kiara Perry</v>
      </c>
      <c r="L368" t="s">
        <v>34044</v>
      </c>
      <c r="M368" t="s">
        <v>34043</v>
      </c>
      <c r="V368" t="s">
        <v>34042</v>
      </c>
      <c r="AH368" t="s">
        <v>65</v>
      </c>
      <c r="AI368" t="s">
        <v>31371</v>
      </c>
      <c r="AL368" t="s">
        <v>67</v>
      </c>
      <c r="AY368" t="s">
        <v>34634</v>
      </c>
      <c r="AZ368" t="s">
        <v>34633</v>
      </c>
      <c r="BA368" t="s">
        <v>140</v>
      </c>
      <c r="BB368" t="s">
        <v>31394</v>
      </c>
      <c r="BD368" t="s">
        <v>72</v>
      </c>
      <c r="BG368" t="s">
        <v>34632</v>
      </c>
    </row>
    <row r="369" spans="1:59" x14ac:dyDescent="0.2">
      <c r="A369" s="1">
        <v>42809.793749999997</v>
      </c>
      <c r="B369" t="s">
        <v>59</v>
      </c>
      <c r="C369" t="s">
        <v>34187</v>
      </c>
      <c r="D369" t="str">
        <f>VLOOKUP(Table7[[#This Row],[Full Name]],council_staff_import[],1,0)</f>
        <v>Kirk Swanson</v>
      </c>
      <c r="M369" t="s">
        <v>31483</v>
      </c>
      <c r="AH369" t="s">
        <v>65</v>
      </c>
      <c r="AI369" t="s">
        <v>31371</v>
      </c>
      <c r="AL369" t="s">
        <v>1237</v>
      </c>
      <c r="AY369" t="s">
        <v>34186</v>
      </c>
      <c r="AZ369" t="s">
        <v>22332</v>
      </c>
      <c r="BA369" t="s">
        <v>20452</v>
      </c>
      <c r="BB369" t="s">
        <v>31636</v>
      </c>
      <c r="BD369" t="s">
        <v>72</v>
      </c>
      <c r="BG369" t="s">
        <v>34185</v>
      </c>
    </row>
    <row r="370" spans="1:59" x14ac:dyDescent="0.2">
      <c r="A370" s="1">
        <v>42618.939710648148</v>
      </c>
      <c r="B370" t="s">
        <v>1862</v>
      </c>
      <c r="C370" t="s">
        <v>32202</v>
      </c>
      <c r="D370" t="str">
        <f>VLOOKUP(Table7[[#This Row],[Full Name]],council_staff_import[],1,0)</f>
        <v>Kord Henry</v>
      </c>
      <c r="M370" t="s">
        <v>31483</v>
      </c>
      <c r="V370" t="s">
        <v>32201</v>
      </c>
      <c r="AA370" t="s">
        <v>31481</v>
      </c>
      <c r="AB370" t="s">
        <v>31480</v>
      </c>
      <c r="AH370" t="s">
        <v>65</v>
      </c>
      <c r="AI370" t="s">
        <v>31371</v>
      </c>
      <c r="AL370" t="s">
        <v>1237</v>
      </c>
      <c r="AY370" t="s">
        <v>32200</v>
      </c>
      <c r="AZ370" t="s">
        <v>32199</v>
      </c>
      <c r="BA370" t="s">
        <v>1233</v>
      </c>
      <c r="BB370" t="s">
        <v>365</v>
      </c>
      <c r="BD370" t="s">
        <v>72</v>
      </c>
      <c r="BG370" t="s">
        <v>32198</v>
      </c>
    </row>
    <row r="371" spans="1:59" x14ac:dyDescent="0.2">
      <c r="A371" s="1">
        <v>42809.794062499997</v>
      </c>
      <c r="B371" t="s">
        <v>59</v>
      </c>
      <c r="C371" t="s">
        <v>34421</v>
      </c>
      <c r="D371" t="str">
        <f>VLOOKUP(Table7[[#This Row],[Full Name]],council_staff_import[],1,0)</f>
        <v>Kristia Winter</v>
      </c>
      <c r="L371" t="s">
        <v>33078</v>
      </c>
      <c r="M371" t="s">
        <v>33077</v>
      </c>
      <c r="V371" t="s">
        <v>33076</v>
      </c>
      <c r="AH371" t="s">
        <v>65</v>
      </c>
      <c r="AI371" t="s">
        <v>31371</v>
      </c>
      <c r="AL371" t="s">
        <v>67</v>
      </c>
      <c r="AY371" t="s">
        <v>34420</v>
      </c>
      <c r="AZ371" t="s">
        <v>34419</v>
      </c>
      <c r="BA371" t="s">
        <v>34418</v>
      </c>
      <c r="BB371" t="s">
        <v>31394</v>
      </c>
      <c r="BD371" t="s">
        <v>72</v>
      </c>
      <c r="BG371" t="s">
        <v>34417</v>
      </c>
    </row>
    <row r="372" spans="1:59" x14ac:dyDescent="0.2">
      <c r="A372" s="1">
        <v>42809.793935185182</v>
      </c>
      <c r="B372" t="s">
        <v>59</v>
      </c>
      <c r="C372" t="s">
        <v>34329</v>
      </c>
      <c r="D372" t="str">
        <f>VLOOKUP(Table7[[#This Row],[Full Name]],council_staff_import[],1,0)</f>
        <v>Kristina Alejandro</v>
      </c>
      <c r="M372" t="s">
        <v>31554</v>
      </c>
      <c r="AH372" t="s">
        <v>65</v>
      </c>
      <c r="AI372" t="s">
        <v>31371</v>
      </c>
      <c r="AL372" t="s">
        <v>1237</v>
      </c>
      <c r="AY372" t="s">
        <v>34328</v>
      </c>
      <c r="AZ372" t="s">
        <v>34327</v>
      </c>
      <c r="BA372" t="s">
        <v>34326</v>
      </c>
      <c r="BB372" t="s">
        <v>365</v>
      </c>
      <c r="BD372" t="s">
        <v>72</v>
      </c>
      <c r="BG372" t="s">
        <v>34325</v>
      </c>
    </row>
    <row r="373" spans="1:59" x14ac:dyDescent="0.2">
      <c r="A373" s="1">
        <v>42618.939710648148</v>
      </c>
      <c r="B373" t="s">
        <v>1862</v>
      </c>
      <c r="C373" t="s">
        <v>32214</v>
      </c>
      <c r="D373" t="str">
        <f>VLOOKUP(Table7[[#This Row],[Full Name]],council_staff_import[],1,0)</f>
        <v>Kristoffer Sartori</v>
      </c>
      <c r="M373" t="s">
        <v>31496</v>
      </c>
      <c r="V373" t="s">
        <v>32213</v>
      </c>
      <c r="AA373" t="s">
        <v>31488</v>
      </c>
      <c r="AB373" t="s">
        <v>31480</v>
      </c>
      <c r="AH373" t="s">
        <v>65</v>
      </c>
      <c r="AI373" t="s">
        <v>31371</v>
      </c>
      <c r="AL373" t="s">
        <v>1237</v>
      </c>
      <c r="AY373" t="s">
        <v>32212</v>
      </c>
      <c r="AZ373" t="s">
        <v>32211</v>
      </c>
      <c r="BA373" t="s">
        <v>32210</v>
      </c>
      <c r="BB373" t="s">
        <v>141</v>
      </c>
      <c r="BD373" t="s">
        <v>72</v>
      </c>
      <c r="BG373" t="s">
        <v>32209</v>
      </c>
    </row>
    <row r="374" spans="1:59" x14ac:dyDescent="0.2">
      <c r="A374" s="1">
        <v>42809.794282407413</v>
      </c>
      <c r="B374" t="s">
        <v>59</v>
      </c>
      <c r="C374" t="s">
        <v>34600</v>
      </c>
      <c r="D374" t="str">
        <f>VLOOKUP(Table7[[#This Row],[Full Name]],council_staff_import[],1,0)</f>
        <v>Kyshia Smith</v>
      </c>
      <c r="L374" t="s">
        <v>33134</v>
      </c>
      <c r="M374" t="s">
        <v>33133</v>
      </c>
      <c r="T374" t="s">
        <v>34599</v>
      </c>
      <c r="V374" t="s">
        <v>33132</v>
      </c>
      <c r="AH374" t="s">
        <v>65</v>
      </c>
      <c r="AI374" t="s">
        <v>31371</v>
      </c>
      <c r="AL374" t="s">
        <v>67</v>
      </c>
      <c r="AM374" t="s">
        <v>145</v>
      </c>
      <c r="AY374" t="s">
        <v>34598</v>
      </c>
      <c r="AZ374" t="s">
        <v>34597</v>
      </c>
      <c r="BA374" t="s">
        <v>3963</v>
      </c>
      <c r="BB374" t="s">
        <v>145</v>
      </c>
      <c r="BD374" t="s">
        <v>72</v>
      </c>
      <c r="BG374" t="s">
        <v>34596</v>
      </c>
    </row>
    <row r="375" spans="1:59" x14ac:dyDescent="0.2">
      <c r="A375" s="1">
        <v>42618.939722222232</v>
      </c>
      <c r="B375" t="s">
        <v>1862</v>
      </c>
      <c r="C375" t="s">
        <v>32227</v>
      </c>
      <c r="D375" t="str">
        <f>VLOOKUP(Table7[[#This Row],[Full Name]],council_staff_import[],1,0)</f>
        <v>Laboni Rahman</v>
      </c>
      <c r="M375" t="s">
        <v>31490</v>
      </c>
      <c r="V375" t="s">
        <v>32226</v>
      </c>
      <c r="AA375" t="s">
        <v>31488</v>
      </c>
      <c r="AB375" t="s">
        <v>31480</v>
      </c>
      <c r="AH375" t="s">
        <v>65</v>
      </c>
      <c r="AI375" t="s">
        <v>31371</v>
      </c>
      <c r="AL375" t="s">
        <v>1237</v>
      </c>
      <c r="AY375" t="s">
        <v>32225</v>
      </c>
      <c r="AZ375" t="s">
        <v>32224</v>
      </c>
      <c r="BA375" t="s">
        <v>358</v>
      </c>
      <c r="BB375" t="s">
        <v>141</v>
      </c>
      <c r="BD375" t="s">
        <v>72</v>
      </c>
      <c r="BG375" t="s">
        <v>32223</v>
      </c>
    </row>
    <row r="376" spans="1:59" x14ac:dyDescent="0.2">
      <c r="A376" s="1">
        <v>42618.941458333327</v>
      </c>
      <c r="B376" t="s">
        <v>1862</v>
      </c>
      <c r="C376" t="s">
        <v>33220</v>
      </c>
      <c r="D376" t="str">
        <f>VLOOKUP(Table7[[#This Row],[Full Name]],council_staff_import[],1,0)</f>
        <v>Lacey Tauber</v>
      </c>
      <c r="L376" t="s">
        <v>33111</v>
      </c>
      <c r="M376" t="s">
        <v>33110</v>
      </c>
      <c r="R376" t="s">
        <v>33219</v>
      </c>
      <c r="T376" t="s">
        <v>33218</v>
      </c>
      <c r="V376" t="s">
        <v>33108</v>
      </c>
      <c r="AB376" t="s">
        <v>21219</v>
      </c>
      <c r="AD376" t="s">
        <v>3796</v>
      </c>
      <c r="AE376" t="s">
        <v>672</v>
      </c>
      <c r="AH376" t="s">
        <v>65</v>
      </c>
      <c r="AI376" t="s">
        <v>31371</v>
      </c>
      <c r="AL376" t="s">
        <v>67</v>
      </c>
      <c r="AM376" t="s">
        <v>284</v>
      </c>
      <c r="AY376" t="s">
        <v>33217</v>
      </c>
      <c r="AZ376" t="s">
        <v>33216</v>
      </c>
      <c r="BA376" t="s">
        <v>33215</v>
      </c>
      <c r="BB376" t="s">
        <v>284</v>
      </c>
      <c r="BD376" t="s">
        <v>72</v>
      </c>
      <c r="BG376" t="s">
        <v>33214</v>
      </c>
    </row>
    <row r="377" spans="1:59" x14ac:dyDescent="0.2">
      <c r="A377" s="1">
        <v>42618.941238425927</v>
      </c>
      <c r="B377" t="s">
        <v>1862</v>
      </c>
      <c r="C377" t="s">
        <v>33143</v>
      </c>
      <c r="D377" t="str">
        <f>VLOOKUP(Table7[[#This Row],[Full Name]],council_staff_import[],1,0)</f>
        <v>Lai Wah Fung</v>
      </c>
      <c r="L377" t="s">
        <v>32555</v>
      </c>
      <c r="M377" t="s">
        <v>32554</v>
      </c>
      <c r="V377" t="s">
        <v>32552</v>
      </c>
      <c r="AB377" t="s">
        <v>21219</v>
      </c>
      <c r="AH377" t="s">
        <v>65</v>
      </c>
      <c r="AI377" t="s">
        <v>31371</v>
      </c>
      <c r="AL377" t="s">
        <v>67</v>
      </c>
      <c r="AY377" t="s">
        <v>33142</v>
      </c>
      <c r="AZ377" t="s">
        <v>33141</v>
      </c>
      <c r="BA377" t="s">
        <v>32898</v>
      </c>
      <c r="BB377" t="s">
        <v>31394</v>
      </c>
      <c r="BD377" t="s">
        <v>72</v>
      </c>
      <c r="BG377" t="s">
        <v>33140</v>
      </c>
    </row>
    <row r="378" spans="1:59" x14ac:dyDescent="0.2">
      <c r="A378" s="1">
        <v>42618.941481481481</v>
      </c>
      <c r="B378" t="s">
        <v>1862</v>
      </c>
      <c r="C378" t="s">
        <v>33250</v>
      </c>
      <c r="D378" t="str">
        <f>VLOOKUP(Table7[[#This Row],[Full Name]],council_staff_import[],1,0)</f>
        <v>Latonia McKinney</v>
      </c>
      <c r="M378" t="s">
        <v>31504</v>
      </c>
      <c r="V378" t="s">
        <v>33249</v>
      </c>
      <c r="AA378" t="s">
        <v>31502</v>
      </c>
      <c r="AB378" t="s">
        <v>31480</v>
      </c>
      <c r="AH378" t="s">
        <v>65</v>
      </c>
      <c r="AI378" t="s">
        <v>31371</v>
      </c>
      <c r="AL378" t="s">
        <v>1237</v>
      </c>
      <c r="AY378" t="s">
        <v>33248</v>
      </c>
      <c r="AZ378" t="s">
        <v>33247</v>
      </c>
      <c r="BA378" t="s">
        <v>33246</v>
      </c>
      <c r="BB378" t="s">
        <v>33245</v>
      </c>
      <c r="BD378" t="s">
        <v>72</v>
      </c>
      <c r="BG378" t="s">
        <v>33244</v>
      </c>
    </row>
    <row r="379" spans="1:59" x14ac:dyDescent="0.2">
      <c r="A379" s="1">
        <v>42618.942824074067</v>
      </c>
      <c r="B379" t="s">
        <v>1862</v>
      </c>
      <c r="C379" t="s">
        <v>33907</v>
      </c>
      <c r="D379" t="str">
        <f>VLOOKUP(Table7[[#This Row],[Full Name]],council_staff_import[],1,0)</f>
        <v>Laura Garcia-Martinez</v>
      </c>
      <c r="M379" t="s">
        <v>31518</v>
      </c>
      <c r="AB379" t="s">
        <v>31480</v>
      </c>
      <c r="AH379" t="s">
        <v>65</v>
      </c>
      <c r="AI379" t="s">
        <v>31371</v>
      </c>
      <c r="AL379" t="s">
        <v>1237</v>
      </c>
      <c r="AY379" t="s">
        <v>33906</v>
      </c>
      <c r="AZ379" t="s">
        <v>14770</v>
      </c>
      <c r="BA379" t="s">
        <v>33905</v>
      </c>
      <c r="BB379" t="s">
        <v>32505</v>
      </c>
      <c r="BD379" t="s">
        <v>72</v>
      </c>
      <c r="BG379" t="s">
        <v>33904</v>
      </c>
    </row>
    <row r="380" spans="1:59" x14ac:dyDescent="0.2">
      <c r="A380" s="1">
        <v>42618.941458333327</v>
      </c>
      <c r="B380" t="s">
        <v>1862</v>
      </c>
      <c r="C380" t="s">
        <v>33229</v>
      </c>
      <c r="D380" t="str">
        <f>VLOOKUP(Table7[[#This Row],[Full Name]],council_staff_import[],1,0)</f>
        <v>Laura Popa</v>
      </c>
      <c r="L380" t="s">
        <v>32858</v>
      </c>
      <c r="M380" t="s">
        <v>31490</v>
      </c>
      <c r="V380" t="s">
        <v>33228</v>
      </c>
      <c r="AA380" t="s">
        <v>31488</v>
      </c>
      <c r="AB380" t="s">
        <v>31480</v>
      </c>
      <c r="AH380" t="s">
        <v>65</v>
      </c>
      <c r="AI380" t="s">
        <v>31371</v>
      </c>
      <c r="AL380" t="s">
        <v>1237</v>
      </c>
      <c r="AY380" t="s">
        <v>33227</v>
      </c>
      <c r="AZ380" t="s">
        <v>14770</v>
      </c>
      <c r="BA380" t="s">
        <v>33226</v>
      </c>
      <c r="BB380" t="s">
        <v>32906</v>
      </c>
      <c r="BD380" t="s">
        <v>72</v>
      </c>
      <c r="BG380" t="s">
        <v>33225</v>
      </c>
    </row>
    <row r="381" spans="1:59" x14ac:dyDescent="0.2">
      <c r="A381" s="1">
        <v>42809.79446759259</v>
      </c>
      <c r="B381" t="s">
        <v>59</v>
      </c>
      <c r="C381" t="s">
        <v>34763</v>
      </c>
      <c r="D381" t="str">
        <f>VLOOKUP(Table7[[#This Row],[Full Name]],council_staff_import[],1,0)</f>
        <v>Laura Powell</v>
      </c>
      <c r="L381" t="s">
        <v>32942</v>
      </c>
      <c r="M381" t="s">
        <v>32941</v>
      </c>
      <c r="V381" t="s">
        <v>32940</v>
      </c>
      <c r="AH381" t="s">
        <v>65</v>
      </c>
      <c r="AI381" t="s">
        <v>31371</v>
      </c>
      <c r="AL381" t="s">
        <v>67</v>
      </c>
      <c r="AY381" t="s">
        <v>34762</v>
      </c>
      <c r="AZ381" t="s">
        <v>14770</v>
      </c>
      <c r="BA381" t="s">
        <v>1534</v>
      </c>
      <c r="BB381" t="s">
        <v>31394</v>
      </c>
      <c r="BD381" t="s">
        <v>72</v>
      </c>
      <c r="BG381" t="s">
        <v>34761</v>
      </c>
    </row>
    <row r="382" spans="1:59" x14ac:dyDescent="0.2">
      <c r="A382" s="1">
        <v>42618.941469907397</v>
      </c>
      <c r="B382" t="s">
        <v>1862</v>
      </c>
      <c r="C382" t="s">
        <v>33243</v>
      </c>
      <c r="D382" t="str">
        <f>VLOOKUP(Table7[[#This Row],[Full Name]],council_staff_import[],1,0)</f>
        <v>Lauren Quinones</v>
      </c>
      <c r="J382" t="s">
        <v>32341</v>
      </c>
      <c r="L382" t="s">
        <v>32858</v>
      </c>
      <c r="M382" t="s">
        <v>31885</v>
      </c>
      <c r="V382" t="s">
        <v>33242</v>
      </c>
      <c r="AA382" t="s">
        <v>31883</v>
      </c>
      <c r="AB382" t="s">
        <v>31510</v>
      </c>
      <c r="AH382" t="s">
        <v>65</v>
      </c>
      <c r="AI382" t="s">
        <v>31371</v>
      </c>
      <c r="AL382" t="s">
        <v>1237</v>
      </c>
      <c r="AM382" t="s">
        <v>145</v>
      </c>
      <c r="AY382" t="s">
        <v>33241</v>
      </c>
      <c r="AZ382" t="s">
        <v>14316</v>
      </c>
      <c r="BA382" t="s">
        <v>33240</v>
      </c>
      <c r="BB382" t="s">
        <v>31557</v>
      </c>
      <c r="BD382" t="s">
        <v>72</v>
      </c>
      <c r="BG382" t="s">
        <v>33239</v>
      </c>
    </row>
    <row r="383" spans="1:59" x14ac:dyDescent="0.2">
      <c r="A383" s="1">
        <v>42809.794328703712</v>
      </c>
      <c r="B383" t="s">
        <v>59</v>
      </c>
      <c r="C383" t="s">
        <v>34643</v>
      </c>
      <c r="D383" t="str">
        <f>VLOOKUP(Table7[[#This Row],[Full Name]],council_staff_import[],1,0)</f>
        <v>Lawrence Saunders</v>
      </c>
      <c r="L383" t="s">
        <v>34044</v>
      </c>
      <c r="M383" t="s">
        <v>34043</v>
      </c>
      <c r="V383" t="s">
        <v>34042</v>
      </c>
      <c r="AH383" t="s">
        <v>65</v>
      </c>
      <c r="AI383" t="s">
        <v>31371</v>
      </c>
      <c r="AL383" t="s">
        <v>67</v>
      </c>
      <c r="AY383" t="s">
        <v>34642</v>
      </c>
      <c r="AZ383" t="s">
        <v>19545</v>
      </c>
      <c r="BA383" t="s">
        <v>6044</v>
      </c>
      <c r="BB383" t="s">
        <v>31394</v>
      </c>
      <c r="BD383" t="s">
        <v>72</v>
      </c>
      <c r="BG383" t="s">
        <v>34641</v>
      </c>
    </row>
    <row r="384" spans="1:59" x14ac:dyDescent="0.2">
      <c r="A384" s="1">
        <v>42618.939872685187</v>
      </c>
      <c r="B384" t="s">
        <v>1862</v>
      </c>
      <c r="C384" t="s">
        <v>32411</v>
      </c>
      <c r="D384" t="str">
        <f>VLOOKUP(Table7[[#This Row],[Full Name]],council_staff_import[],1,0)</f>
        <v>Leah Reiss</v>
      </c>
      <c r="L384" t="s">
        <v>32405</v>
      </c>
      <c r="M384" t="s">
        <v>32404</v>
      </c>
      <c r="T384" t="s">
        <v>32410</v>
      </c>
      <c r="V384" t="s">
        <v>32402</v>
      </c>
      <c r="AB384" t="s">
        <v>21219</v>
      </c>
      <c r="AH384" t="s">
        <v>65</v>
      </c>
      <c r="AI384" t="s">
        <v>31371</v>
      </c>
      <c r="AL384" t="s">
        <v>67</v>
      </c>
      <c r="AM384" t="s">
        <v>284</v>
      </c>
      <c r="AY384" t="s">
        <v>32409</v>
      </c>
      <c r="AZ384" t="s">
        <v>12406</v>
      </c>
      <c r="BA384" t="s">
        <v>32408</v>
      </c>
      <c r="BB384" t="s">
        <v>284</v>
      </c>
      <c r="BD384" t="s">
        <v>72</v>
      </c>
      <c r="BG384" t="s">
        <v>32407</v>
      </c>
    </row>
    <row r="385" spans="1:59" x14ac:dyDescent="0.2">
      <c r="A385" s="1">
        <v>42809.793842592589</v>
      </c>
      <c r="B385" t="s">
        <v>59</v>
      </c>
      <c r="C385" t="s">
        <v>34268</v>
      </c>
      <c r="D385" t="str">
        <f>VLOOKUP(Table7[[#This Row],[Full Name]],council_staff_import[],1,0)</f>
        <v>Leon Chang</v>
      </c>
      <c r="M385" t="s">
        <v>31526</v>
      </c>
      <c r="AH385" t="s">
        <v>65</v>
      </c>
      <c r="AI385" t="s">
        <v>31371</v>
      </c>
      <c r="AL385" t="s">
        <v>1237</v>
      </c>
      <c r="AY385" t="s">
        <v>34267</v>
      </c>
      <c r="AZ385" t="s">
        <v>28448</v>
      </c>
      <c r="BA385" t="s">
        <v>34266</v>
      </c>
      <c r="BB385" t="s">
        <v>31478</v>
      </c>
      <c r="BD385" t="s">
        <v>72</v>
      </c>
      <c r="BG385" t="s">
        <v>34265</v>
      </c>
    </row>
    <row r="386" spans="1:59" x14ac:dyDescent="0.2">
      <c r="A386" s="1">
        <v>42618.939722222232</v>
      </c>
      <c r="B386" t="s">
        <v>1862</v>
      </c>
      <c r="C386" t="s">
        <v>32242</v>
      </c>
      <c r="D386" t="str">
        <f>VLOOKUP(Table7[[#This Row],[Full Name]],council_staff_import[],1,0)</f>
        <v>Lesbia Lopez</v>
      </c>
      <c r="M386" t="s">
        <v>31483</v>
      </c>
      <c r="V386" t="s">
        <v>32241</v>
      </c>
      <c r="AA386" t="s">
        <v>31481</v>
      </c>
      <c r="AB386" t="s">
        <v>31480</v>
      </c>
      <c r="AH386" t="s">
        <v>65</v>
      </c>
      <c r="AI386" t="s">
        <v>31371</v>
      </c>
      <c r="AL386" t="s">
        <v>1237</v>
      </c>
      <c r="AY386" t="s">
        <v>32240</v>
      </c>
      <c r="AZ386" t="s">
        <v>32239</v>
      </c>
      <c r="BA386" t="s">
        <v>1980</v>
      </c>
      <c r="BB386" t="s">
        <v>365</v>
      </c>
      <c r="BD386" t="s">
        <v>72</v>
      </c>
      <c r="BG386" t="s">
        <v>32238</v>
      </c>
    </row>
    <row r="387" spans="1:59" x14ac:dyDescent="0.2">
      <c r="A387" s="1">
        <v>42618.942106481481</v>
      </c>
      <c r="B387" t="s">
        <v>1862</v>
      </c>
      <c r="C387" t="s">
        <v>33574</v>
      </c>
      <c r="D387" t="str">
        <f>VLOOKUP(Table7[[#This Row],[Full Name]],council_staff_import[],1,0)</f>
        <v>Leslie Patterson-Richardson</v>
      </c>
      <c r="L387" t="s">
        <v>31414</v>
      </c>
      <c r="M387" t="s">
        <v>31413</v>
      </c>
      <c r="T387" t="s">
        <v>33573</v>
      </c>
      <c r="V387" t="s">
        <v>31412</v>
      </c>
      <c r="AB387" t="s">
        <v>21219</v>
      </c>
      <c r="AH387" t="s">
        <v>65</v>
      </c>
      <c r="AI387" t="s">
        <v>31371</v>
      </c>
      <c r="AL387" t="s">
        <v>67</v>
      </c>
      <c r="AM387" t="s">
        <v>68</v>
      </c>
      <c r="AY387" t="s">
        <v>33572</v>
      </c>
      <c r="AZ387" t="s">
        <v>24496</v>
      </c>
      <c r="BA387" t="s">
        <v>33571</v>
      </c>
      <c r="BB387" t="s">
        <v>68</v>
      </c>
      <c r="BD387" t="s">
        <v>72</v>
      </c>
      <c r="BG387" t="s">
        <v>33570</v>
      </c>
    </row>
    <row r="388" spans="1:59" x14ac:dyDescent="0.2">
      <c r="A388" s="1">
        <v>42809.794305555559</v>
      </c>
      <c r="B388" t="s">
        <v>59</v>
      </c>
      <c r="C388" t="s">
        <v>34612</v>
      </c>
      <c r="D388" t="str">
        <f>VLOOKUP(Table7[[#This Row],[Full Name]],council_staff_import[],1,0)</f>
        <v>Li Ling Zhu</v>
      </c>
      <c r="L388" t="s">
        <v>32852</v>
      </c>
      <c r="M388" t="s">
        <v>32851</v>
      </c>
      <c r="V388" t="s">
        <v>32849</v>
      </c>
      <c r="AH388" t="s">
        <v>65</v>
      </c>
      <c r="AI388" t="s">
        <v>31371</v>
      </c>
      <c r="AL388" t="s">
        <v>67</v>
      </c>
      <c r="AY388" t="s">
        <v>34611</v>
      </c>
      <c r="AZ388" t="s">
        <v>34610</v>
      </c>
      <c r="BA388" t="s">
        <v>10962</v>
      </c>
      <c r="BB388" t="s">
        <v>31394</v>
      </c>
      <c r="BD388" t="s">
        <v>72</v>
      </c>
      <c r="BG388" t="s">
        <v>34609</v>
      </c>
    </row>
    <row r="389" spans="1:59" x14ac:dyDescent="0.2">
      <c r="A389" s="1">
        <v>42618.940891203703</v>
      </c>
      <c r="B389" t="s">
        <v>1862</v>
      </c>
      <c r="C389" t="s">
        <v>32985</v>
      </c>
      <c r="D389" t="str">
        <f>VLOOKUP(Table7[[#This Row],[Full Name]],council_staff_import[],1,0)</f>
        <v>Lillian Zepeda</v>
      </c>
      <c r="L389" t="s">
        <v>32916</v>
      </c>
      <c r="M389" t="s">
        <v>32915</v>
      </c>
      <c r="V389" t="s">
        <v>32914</v>
      </c>
      <c r="AB389" t="s">
        <v>21219</v>
      </c>
      <c r="AH389" t="s">
        <v>65</v>
      </c>
      <c r="AI389" t="s">
        <v>31371</v>
      </c>
      <c r="AL389" t="s">
        <v>67</v>
      </c>
      <c r="AY389" t="s">
        <v>32984</v>
      </c>
      <c r="AZ389" t="s">
        <v>6780</v>
      </c>
      <c r="BA389" t="s">
        <v>32983</v>
      </c>
      <c r="BB389" t="s">
        <v>31394</v>
      </c>
      <c r="BD389" t="s">
        <v>72</v>
      </c>
      <c r="BG389" t="s">
        <v>32982</v>
      </c>
    </row>
    <row r="390" spans="1:59" x14ac:dyDescent="0.2">
      <c r="A390" s="1">
        <v>42618.941192129627</v>
      </c>
      <c r="B390" t="s">
        <v>1862</v>
      </c>
      <c r="C390" t="s">
        <v>33123</v>
      </c>
      <c r="D390" t="str">
        <f>VLOOKUP(Table7[[#This Row],[Full Name]],council_staff_import[],1,0)</f>
        <v>Linda Eng</v>
      </c>
      <c r="L390" t="s">
        <v>32903</v>
      </c>
      <c r="M390" t="s">
        <v>32902</v>
      </c>
      <c r="V390" t="s">
        <v>32901</v>
      </c>
      <c r="AB390" t="s">
        <v>21219</v>
      </c>
      <c r="AH390" t="s">
        <v>65</v>
      </c>
      <c r="AI390" t="s">
        <v>31371</v>
      </c>
      <c r="AL390" t="s">
        <v>67</v>
      </c>
      <c r="AY390" t="s">
        <v>33122</v>
      </c>
      <c r="AZ390" t="s">
        <v>23928</v>
      </c>
      <c r="BA390" t="s">
        <v>31855</v>
      </c>
      <c r="BB390" t="s">
        <v>31394</v>
      </c>
      <c r="BD390" t="s">
        <v>72</v>
      </c>
      <c r="BG390" t="s">
        <v>33121</v>
      </c>
    </row>
    <row r="391" spans="1:59" x14ac:dyDescent="0.2">
      <c r="A391" s="1">
        <v>42618.942604166667</v>
      </c>
      <c r="B391" t="s">
        <v>1862</v>
      </c>
      <c r="C391" t="s">
        <v>33831</v>
      </c>
      <c r="D391" t="str">
        <f>VLOOKUP(Table7[[#This Row],[Full Name]],council_staff_import[],1,0)</f>
        <v>Lindsey Nater</v>
      </c>
      <c r="M391" t="s">
        <v>31885</v>
      </c>
      <c r="AB391" t="s">
        <v>31510</v>
      </c>
      <c r="AH391" t="s">
        <v>65</v>
      </c>
      <c r="AI391" t="s">
        <v>31371</v>
      </c>
      <c r="AL391" t="s">
        <v>1237</v>
      </c>
      <c r="AY391" t="s">
        <v>33830</v>
      </c>
      <c r="AZ391" t="s">
        <v>29983</v>
      </c>
      <c r="BA391" t="s">
        <v>7872</v>
      </c>
      <c r="BB391" t="s">
        <v>32505</v>
      </c>
      <c r="BD391" t="s">
        <v>72</v>
      </c>
      <c r="BG391" t="s">
        <v>33829</v>
      </c>
    </row>
    <row r="392" spans="1:59" x14ac:dyDescent="0.2">
      <c r="A392" s="1">
        <v>42618.942627314813</v>
      </c>
      <c r="B392" t="s">
        <v>1862</v>
      </c>
      <c r="C392" t="s">
        <v>33846</v>
      </c>
      <c r="D392" t="str">
        <f>VLOOKUP(Table7[[#This Row],[Full Name]],council_staff_import[],1,0)</f>
        <v>Ling Xia Ye-Kneller</v>
      </c>
      <c r="L392" t="s">
        <v>33556</v>
      </c>
      <c r="M392" t="s">
        <v>33555</v>
      </c>
      <c r="T392" t="s">
        <v>33845</v>
      </c>
      <c r="V392" t="s">
        <v>33553</v>
      </c>
      <c r="AH392" t="s">
        <v>65</v>
      </c>
      <c r="AI392" t="s">
        <v>31371</v>
      </c>
      <c r="AL392" t="s">
        <v>67</v>
      </c>
      <c r="AM392" t="s">
        <v>145</v>
      </c>
      <c r="AY392" t="s">
        <v>33844</v>
      </c>
      <c r="AZ392" t="s">
        <v>33843</v>
      </c>
      <c r="BA392" t="s">
        <v>33842</v>
      </c>
      <c r="BB392" t="s">
        <v>145</v>
      </c>
      <c r="BD392" t="s">
        <v>72</v>
      </c>
      <c r="BG392" t="s">
        <v>33841</v>
      </c>
    </row>
    <row r="393" spans="1:59" x14ac:dyDescent="0.2">
      <c r="A393" s="1">
        <v>42618.939733796287</v>
      </c>
      <c r="B393" t="s">
        <v>1862</v>
      </c>
      <c r="C393" t="s">
        <v>32255</v>
      </c>
      <c r="D393" t="str">
        <f>VLOOKUP(Table7[[#This Row],[Full Name]],council_staff_import[],1,0)</f>
        <v>Linwood Smith</v>
      </c>
      <c r="M393" t="s">
        <v>31518</v>
      </c>
      <c r="V393" t="s">
        <v>32254</v>
      </c>
      <c r="AA393" t="s">
        <v>31516</v>
      </c>
      <c r="AB393" t="s">
        <v>31480</v>
      </c>
      <c r="AH393" t="s">
        <v>65</v>
      </c>
      <c r="AI393" t="s">
        <v>31371</v>
      </c>
      <c r="AL393" t="s">
        <v>1237</v>
      </c>
      <c r="AY393" t="s">
        <v>32253</v>
      </c>
      <c r="AZ393" t="s">
        <v>32252</v>
      </c>
      <c r="BA393" t="s">
        <v>3963</v>
      </c>
      <c r="BB393" t="s">
        <v>365</v>
      </c>
      <c r="BD393" t="s">
        <v>72</v>
      </c>
      <c r="BG393" t="s">
        <v>32251</v>
      </c>
    </row>
    <row r="394" spans="1:59" x14ac:dyDescent="0.2">
      <c r="A394" s="1">
        <v>42618.941620370373</v>
      </c>
      <c r="B394" t="s">
        <v>1862</v>
      </c>
      <c r="C394" t="s">
        <v>33300</v>
      </c>
      <c r="D394" t="str">
        <f>VLOOKUP(Table7[[#This Row],[Full Name]],council_staff_import[],1,0)</f>
        <v>Lionel Morales</v>
      </c>
      <c r="L394" t="s">
        <v>33173</v>
      </c>
      <c r="M394" t="s">
        <v>33172</v>
      </c>
      <c r="V394" t="s">
        <v>33170</v>
      </c>
      <c r="AB394" t="s">
        <v>21219</v>
      </c>
      <c r="AH394" t="s">
        <v>65</v>
      </c>
      <c r="AI394" t="s">
        <v>31371</v>
      </c>
      <c r="AL394" t="s">
        <v>67</v>
      </c>
      <c r="AY394" t="s">
        <v>33299</v>
      </c>
      <c r="AZ394" t="s">
        <v>33298</v>
      </c>
      <c r="BA394" t="s">
        <v>33297</v>
      </c>
      <c r="BB394" t="s">
        <v>31394</v>
      </c>
      <c r="BD394" t="s">
        <v>72</v>
      </c>
      <c r="BG394" t="s">
        <v>33296</v>
      </c>
    </row>
    <row r="395" spans="1:59" x14ac:dyDescent="0.2">
      <c r="A395" s="1">
        <v>42809.794409722221</v>
      </c>
      <c r="B395" t="s">
        <v>59</v>
      </c>
      <c r="C395" t="s">
        <v>34700</v>
      </c>
      <c r="D395" t="str">
        <f>VLOOKUP(Table7[[#This Row],[Full Name]],council_staff_import[],1,0)</f>
        <v>Lisa Thompson</v>
      </c>
      <c r="L395" t="s">
        <v>32542</v>
      </c>
      <c r="M395" t="s">
        <v>32541</v>
      </c>
      <c r="V395" t="s">
        <v>32540</v>
      </c>
      <c r="AH395" t="s">
        <v>65</v>
      </c>
      <c r="AI395" t="s">
        <v>31371</v>
      </c>
      <c r="AL395" t="s">
        <v>67</v>
      </c>
      <c r="AY395" t="s">
        <v>34699</v>
      </c>
      <c r="AZ395" t="s">
        <v>12349</v>
      </c>
      <c r="BA395" t="s">
        <v>4391</v>
      </c>
      <c r="BB395" t="s">
        <v>31394</v>
      </c>
      <c r="BD395" t="s">
        <v>72</v>
      </c>
      <c r="BG395" t="s">
        <v>34698</v>
      </c>
    </row>
    <row r="396" spans="1:59" x14ac:dyDescent="0.2">
      <c r="A396" s="1">
        <v>42618.941817129627</v>
      </c>
      <c r="B396" t="s">
        <v>1862</v>
      </c>
      <c r="C396" t="s">
        <v>33383</v>
      </c>
      <c r="D396" t="str">
        <f>VLOOKUP(Table7[[#This Row],[Full Name]],council_staff_import[],1,0)</f>
        <v>Lloyd Lesperance</v>
      </c>
      <c r="L396" t="s">
        <v>31661</v>
      </c>
      <c r="M396" t="s">
        <v>31660</v>
      </c>
      <c r="V396" t="s">
        <v>31659</v>
      </c>
      <c r="AB396" t="s">
        <v>21219</v>
      </c>
      <c r="AH396" t="s">
        <v>65</v>
      </c>
      <c r="AI396" t="s">
        <v>31371</v>
      </c>
      <c r="AL396" t="s">
        <v>67</v>
      </c>
      <c r="AY396" t="s">
        <v>33382</v>
      </c>
      <c r="AZ396" t="s">
        <v>32025</v>
      </c>
      <c r="BA396" t="s">
        <v>21032</v>
      </c>
      <c r="BB396" t="s">
        <v>31394</v>
      </c>
      <c r="BD396" t="s">
        <v>72</v>
      </c>
      <c r="BG396" t="s">
        <v>33381</v>
      </c>
    </row>
    <row r="397" spans="1:59" x14ac:dyDescent="0.2">
      <c r="A397" s="1">
        <v>42618.941608796304</v>
      </c>
      <c r="B397" t="s">
        <v>1862</v>
      </c>
      <c r="C397" t="s">
        <v>33289</v>
      </c>
      <c r="D397" t="str">
        <f>VLOOKUP(Table7[[#This Row],[Full Name]],council_staff_import[],1,0)</f>
        <v>Loren Centineo</v>
      </c>
      <c r="J397" t="s">
        <v>32341</v>
      </c>
      <c r="L397" t="s">
        <v>33288</v>
      </c>
      <c r="M397" t="s">
        <v>33287</v>
      </c>
      <c r="T397" t="s">
        <v>33286</v>
      </c>
      <c r="V397" t="s">
        <v>32845</v>
      </c>
      <c r="AB397" t="s">
        <v>21219</v>
      </c>
      <c r="AH397" t="s">
        <v>65</v>
      </c>
      <c r="AI397" t="s">
        <v>31371</v>
      </c>
      <c r="AL397" t="s">
        <v>1237</v>
      </c>
      <c r="AM397" t="s">
        <v>145</v>
      </c>
      <c r="AY397" t="s">
        <v>33285</v>
      </c>
      <c r="AZ397" t="s">
        <v>30323</v>
      </c>
      <c r="BA397" t="s">
        <v>33284</v>
      </c>
      <c r="BB397" t="s">
        <v>145</v>
      </c>
      <c r="BD397" t="s">
        <v>72</v>
      </c>
      <c r="BG397" t="s">
        <v>33283</v>
      </c>
    </row>
    <row r="398" spans="1:59" x14ac:dyDescent="0.2">
      <c r="A398" s="1">
        <v>42618.941562499997</v>
      </c>
      <c r="B398" t="s">
        <v>1862</v>
      </c>
      <c r="C398" t="s">
        <v>33276</v>
      </c>
      <c r="D398" t="str">
        <f>VLOOKUP(Table7[[#This Row],[Full Name]],council_staff_import[],1,0)</f>
        <v>Lorraine Burgos</v>
      </c>
      <c r="L398" t="s">
        <v>33056</v>
      </c>
      <c r="M398" t="s">
        <v>33055</v>
      </c>
      <c r="T398" t="s">
        <v>33275</v>
      </c>
      <c r="V398" t="s">
        <v>33054</v>
      </c>
      <c r="AB398" t="s">
        <v>21219</v>
      </c>
      <c r="AH398" t="s">
        <v>65</v>
      </c>
      <c r="AI398" t="s">
        <v>31371</v>
      </c>
      <c r="AL398" t="s">
        <v>67</v>
      </c>
      <c r="AM398" t="s">
        <v>145</v>
      </c>
      <c r="AY398" t="s">
        <v>33274</v>
      </c>
      <c r="AZ398" t="s">
        <v>26119</v>
      </c>
      <c r="BA398" t="s">
        <v>33273</v>
      </c>
      <c r="BB398" t="s">
        <v>145</v>
      </c>
      <c r="BD398" t="s">
        <v>72</v>
      </c>
      <c r="BG398" t="s">
        <v>33272</v>
      </c>
    </row>
    <row r="399" spans="1:59" x14ac:dyDescent="0.2">
      <c r="A399" s="1">
        <v>42618.941620370373</v>
      </c>
      <c r="B399" t="s">
        <v>1862</v>
      </c>
      <c r="C399" t="s">
        <v>33295</v>
      </c>
      <c r="D399" t="str">
        <f>VLOOKUP(Table7[[#This Row],[Full Name]],council_staff_import[],1,0)</f>
        <v>Louis Cholden-Brown</v>
      </c>
      <c r="J399" t="s">
        <v>33294</v>
      </c>
      <c r="L399" t="s">
        <v>32207</v>
      </c>
      <c r="M399" t="s">
        <v>32206</v>
      </c>
      <c r="T399" t="s">
        <v>33293</v>
      </c>
      <c r="V399" t="s">
        <v>32205</v>
      </c>
      <c r="AB399" t="s">
        <v>21219</v>
      </c>
      <c r="AH399" t="s">
        <v>65</v>
      </c>
      <c r="AI399" t="s">
        <v>31371</v>
      </c>
      <c r="AL399" t="s">
        <v>67</v>
      </c>
      <c r="AM399" t="s">
        <v>284</v>
      </c>
      <c r="AY399" t="s">
        <v>33292</v>
      </c>
      <c r="AZ399" t="s">
        <v>12456</v>
      </c>
      <c r="BA399" t="s">
        <v>33291</v>
      </c>
      <c r="BB399" t="s">
        <v>284</v>
      </c>
      <c r="BD399" t="s">
        <v>72</v>
      </c>
      <c r="BG399" t="s">
        <v>33290</v>
      </c>
    </row>
    <row r="400" spans="1:59" x14ac:dyDescent="0.2">
      <c r="A400" s="1">
        <v>42618.94263888889</v>
      </c>
      <c r="B400" t="s">
        <v>1862</v>
      </c>
      <c r="C400" t="s">
        <v>33863</v>
      </c>
      <c r="D400" t="str">
        <f>VLOOKUP(Table7[[#This Row],[Full Name]],council_staff_import[],1,0)</f>
        <v>Lubnah Bien-Aime</v>
      </c>
      <c r="L400" t="s">
        <v>33208</v>
      </c>
      <c r="M400" t="s">
        <v>33207</v>
      </c>
      <c r="T400" t="s">
        <v>33862</v>
      </c>
      <c r="V400" t="s">
        <v>33206</v>
      </c>
      <c r="AH400" t="s">
        <v>65</v>
      </c>
      <c r="AI400" t="s">
        <v>31371</v>
      </c>
      <c r="AL400" t="s">
        <v>67</v>
      </c>
      <c r="AM400" t="s">
        <v>145</v>
      </c>
      <c r="AY400" t="s">
        <v>33861</v>
      </c>
      <c r="AZ400" t="s">
        <v>33860</v>
      </c>
      <c r="BA400" t="s">
        <v>33859</v>
      </c>
      <c r="BB400" t="s">
        <v>145</v>
      </c>
      <c r="BD400" t="s">
        <v>72</v>
      </c>
      <c r="BG400" t="s">
        <v>33858</v>
      </c>
    </row>
    <row r="401" spans="1:59" x14ac:dyDescent="0.2">
      <c r="A401" s="1">
        <v>42618.940833333327</v>
      </c>
      <c r="B401" t="s">
        <v>1862</v>
      </c>
      <c r="C401" t="s">
        <v>32953</v>
      </c>
      <c r="D401" t="str">
        <f>VLOOKUP(Table7[[#This Row],[Full Name]],council_staff_import[],1,0)</f>
        <v>Lucia Bradshaw</v>
      </c>
      <c r="L401" t="s">
        <v>32814</v>
      </c>
      <c r="M401" t="s">
        <v>32813</v>
      </c>
      <c r="V401" t="s">
        <v>32812</v>
      </c>
      <c r="AB401" t="s">
        <v>21219</v>
      </c>
      <c r="AH401" t="s">
        <v>65</v>
      </c>
      <c r="AI401" t="s">
        <v>31371</v>
      </c>
      <c r="AL401" t="s">
        <v>67</v>
      </c>
      <c r="AY401" t="s">
        <v>32952</v>
      </c>
      <c r="AZ401" t="s">
        <v>32951</v>
      </c>
      <c r="BA401" t="s">
        <v>32950</v>
      </c>
      <c r="BB401" t="s">
        <v>31394</v>
      </c>
      <c r="BD401" t="s">
        <v>72</v>
      </c>
      <c r="BG401" t="s">
        <v>32949</v>
      </c>
    </row>
    <row r="402" spans="1:59" x14ac:dyDescent="0.2">
      <c r="A402" s="1">
        <v>42618.941840277781</v>
      </c>
      <c r="B402" t="s">
        <v>1862</v>
      </c>
      <c r="C402" t="s">
        <v>33409</v>
      </c>
      <c r="D402" t="str">
        <f>VLOOKUP(Table7[[#This Row],[Full Name]],council_staff_import[],1,0)</f>
        <v>Luisa Benedetto</v>
      </c>
      <c r="L402" t="s">
        <v>31669</v>
      </c>
      <c r="M402" t="s">
        <v>31668</v>
      </c>
      <c r="T402" t="s">
        <v>33408</v>
      </c>
      <c r="V402" t="s">
        <v>31667</v>
      </c>
      <c r="AB402" t="s">
        <v>21219</v>
      </c>
      <c r="AH402" t="s">
        <v>65</v>
      </c>
      <c r="AI402" t="s">
        <v>31371</v>
      </c>
      <c r="AL402" t="s">
        <v>67</v>
      </c>
      <c r="AM402" t="s">
        <v>68</v>
      </c>
      <c r="AY402" t="s">
        <v>33407</v>
      </c>
      <c r="AZ402" t="s">
        <v>30446</v>
      </c>
      <c r="BA402" t="s">
        <v>33406</v>
      </c>
      <c r="BB402" t="s">
        <v>68</v>
      </c>
      <c r="BD402" t="s">
        <v>72</v>
      </c>
      <c r="BG402" t="s">
        <v>33405</v>
      </c>
    </row>
    <row r="403" spans="1:59" x14ac:dyDescent="0.2">
      <c r="A403" s="1">
        <v>42618.941631944443</v>
      </c>
      <c r="B403" t="s">
        <v>1862</v>
      </c>
      <c r="C403" t="s">
        <v>33304</v>
      </c>
      <c r="D403" t="str">
        <f>VLOOKUP(Table7[[#This Row],[Full Name]],council_staff_import[],1,0)</f>
        <v>M. Washington</v>
      </c>
      <c r="J403" t="s">
        <v>32341</v>
      </c>
      <c r="L403" t="s">
        <v>32895</v>
      </c>
      <c r="M403" t="s">
        <v>32894</v>
      </c>
      <c r="V403" t="s">
        <v>32892</v>
      </c>
      <c r="AB403" t="s">
        <v>21219</v>
      </c>
      <c r="AH403" t="s">
        <v>65</v>
      </c>
      <c r="AI403" t="s">
        <v>31371</v>
      </c>
      <c r="AL403" t="s">
        <v>67</v>
      </c>
      <c r="AM403" t="s">
        <v>284</v>
      </c>
      <c r="AY403" t="s">
        <v>33303</v>
      </c>
      <c r="AZ403" t="s">
        <v>33302</v>
      </c>
      <c r="BA403" t="s">
        <v>21343</v>
      </c>
      <c r="BB403" t="s">
        <v>31394</v>
      </c>
      <c r="BD403" t="s">
        <v>72</v>
      </c>
      <c r="BG403" t="s">
        <v>33301</v>
      </c>
    </row>
    <row r="404" spans="1:59" x14ac:dyDescent="0.2">
      <c r="A404" s="1">
        <v>42809.793969907398</v>
      </c>
      <c r="B404" t="s">
        <v>59</v>
      </c>
      <c r="C404" t="s">
        <v>34363</v>
      </c>
      <c r="D404" t="str">
        <f>VLOOKUP(Table7[[#This Row],[Full Name]],council_staff_import[],1,0)</f>
        <v>Mackendy Joseph</v>
      </c>
      <c r="M404" t="s">
        <v>31512</v>
      </c>
      <c r="AH404" t="s">
        <v>65</v>
      </c>
      <c r="AI404" t="s">
        <v>31371</v>
      </c>
      <c r="AL404" t="s">
        <v>1237</v>
      </c>
      <c r="AY404" t="s">
        <v>34362</v>
      </c>
      <c r="AZ404" t="s">
        <v>34361</v>
      </c>
      <c r="BA404" t="s">
        <v>2640</v>
      </c>
      <c r="BB404" t="s">
        <v>31507</v>
      </c>
      <c r="BD404" t="s">
        <v>72</v>
      </c>
      <c r="BG404" t="s">
        <v>34360</v>
      </c>
    </row>
    <row r="405" spans="1:59" x14ac:dyDescent="0.2">
      <c r="A405" s="1">
        <v>42618.940289351849</v>
      </c>
      <c r="B405" t="s">
        <v>1862</v>
      </c>
      <c r="C405" t="s">
        <v>32769</v>
      </c>
      <c r="D405" t="str">
        <f>VLOOKUP(Table7[[#This Row],[Full Name]],council_staff_import[],1,0)</f>
        <v>Malaika Jabali</v>
      </c>
      <c r="M405" t="s">
        <v>31496</v>
      </c>
      <c r="AB405" t="s">
        <v>31480</v>
      </c>
      <c r="AH405" t="s">
        <v>65</v>
      </c>
      <c r="AI405" t="s">
        <v>31371</v>
      </c>
      <c r="AL405" t="s">
        <v>1237</v>
      </c>
      <c r="AY405" t="s">
        <v>32768</v>
      </c>
      <c r="AZ405" t="s">
        <v>24592</v>
      </c>
      <c r="BA405" t="s">
        <v>32767</v>
      </c>
      <c r="BB405" t="s">
        <v>2995</v>
      </c>
      <c r="BD405" t="s">
        <v>72</v>
      </c>
      <c r="BG405" t="s">
        <v>32766</v>
      </c>
    </row>
    <row r="406" spans="1:59" x14ac:dyDescent="0.2">
      <c r="A406" s="1">
        <v>42618.940150462957</v>
      </c>
      <c r="B406" t="s">
        <v>1862</v>
      </c>
      <c r="C406" t="s">
        <v>32669</v>
      </c>
      <c r="D406" t="str">
        <f>VLOOKUP(Table7[[#This Row],[Full Name]],council_staff_import[],1,0)</f>
        <v>Malik Sanders</v>
      </c>
      <c r="L406" t="s">
        <v>32567</v>
      </c>
      <c r="M406" t="s">
        <v>32566</v>
      </c>
      <c r="V406" t="s">
        <v>32565</v>
      </c>
      <c r="AB406" t="s">
        <v>21219</v>
      </c>
      <c r="AH406" t="s">
        <v>65</v>
      </c>
      <c r="AI406" t="s">
        <v>31371</v>
      </c>
      <c r="AL406" t="s">
        <v>67</v>
      </c>
      <c r="AY406" t="s">
        <v>32668</v>
      </c>
      <c r="AZ406" t="s">
        <v>20521</v>
      </c>
      <c r="BA406" t="s">
        <v>2086</v>
      </c>
      <c r="BB406" t="s">
        <v>31394</v>
      </c>
      <c r="BD406" t="s">
        <v>72</v>
      </c>
      <c r="BG406" t="s">
        <v>32667</v>
      </c>
    </row>
    <row r="407" spans="1:59" x14ac:dyDescent="0.2">
      <c r="A407" s="1">
        <v>42809.794039351851</v>
      </c>
      <c r="B407" t="s">
        <v>59</v>
      </c>
      <c r="C407" t="s">
        <v>34402</v>
      </c>
      <c r="D407" t="str">
        <f>VLOOKUP(Table7[[#This Row],[Full Name]],council_staff_import[],1,0)</f>
        <v>Malika Simmons</v>
      </c>
      <c r="L407" t="s">
        <v>31680</v>
      </c>
      <c r="M407" t="s">
        <v>31679</v>
      </c>
      <c r="V407" t="s">
        <v>31678</v>
      </c>
      <c r="AH407" t="s">
        <v>65</v>
      </c>
      <c r="AI407" t="s">
        <v>31371</v>
      </c>
      <c r="AL407" t="s">
        <v>67</v>
      </c>
      <c r="AY407" t="s">
        <v>34401</v>
      </c>
      <c r="AZ407" t="s">
        <v>34400</v>
      </c>
      <c r="BA407" t="s">
        <v>16613</v>
      </c>
      <c r="BB407" t="s">
        <v>31394</v>
      </c>
      <c r="BD407" t="s">
        <v>72</v>
      </c>
      <c r="BG407" t="s">
        <v>34399</v>
      </c>
    </row>
    <row r="408" spans="1:59" x14ac:dyDescent="0.2">
      <c r="A408" s="1">
        <v>42618.942407407398</v>
      </c>
      <c r="B408" t="s">
        <v>1862</v>
      </c>
      <c r="C408" t="s">
        <v>33712</v>
      </c>
      <c r="D408" t="str">
        <f>VLOOKUP(Table7[[#This Row],[Full Name]],council_staff_import[],1,0)</f>
        <v>Manuel Belliard</v>
      </c>
      <c r="L408" t="s">
        <v>33134</v>
      </c>
      <c r="M408" t="s">
        <v>33133</v>
      </c>
      <c r="V408" t="s">
        <v>33132</v>
      </c>
      <c r="AB408" t="s">
        <v>21219</v>
      </c>
      <c r="AH408" t="s">
        <v>65</v>
      </c>
      <c r="AI408" t="s">
        <v>31371</v>
      </c>
      <c r="AL408" t="s">
        <v>67</v>
      </c>
      <c r="AY408" t="s">
        <v>33711</v>
      </c>
      <c r="AZ408" t="s">
        <v>19174</v>
      </c>
      <c r="BA408" t="s">
        <v>33710</v>
      </c>
      <c r="BB408" t="s">
        <v>31394</v>
      </c>
      <c r="BD408" t="s">
        <v>72</v>
      </c>
      <c r="BG408" t="s">
        <v>33709</v>
      </c>
    </row>
    <row r="409" spans="1:59" x14ac:dyDescent="0.2">
      <c r="A409" s="1">
        <v>42618.939745370371</v>
      </c>
      <c r="B409" t="s">
        <v>1862</v>
      </c>
      <c r="C409" t="s">
        <v>32265</v>
      </c>
      <c r="D409" t="str">
        <f>VLOOKUP(Table7[[#This Row],[Full Name]],council_staff_import[],1,0)</f>
        <v>Marcello Testa</v>
      </c>
      <c r="M409" t="s">
        <v>31483</v>
      </c>
      <c r="V409" t="s">
        <v>32264</v>
      </c>
      <c r="AA409" t="s">
        <v>31481</v>
      </c>
      <c r="AB409" t="s">
        <v>31480</v>
      </c>
      <c r="AH409" t="s">
        <v>65</v>
      </c>
      <c r="AI409" t="s">
        <v>31371</v>
      </c>
      <c r="AL409" t="s">
        <v>1237</v>
      </c>
      <c r="AY409" t="s">
        <v>32263</v>
      </c>
      <c r="AZ409" t="s">
        <v>30869</v>
      </c>
      <c r="BA409" t="s">
        <v>32262</v>
      </c>
      <c r="BB409" t="s">
        <v>31636</v>
      </c>
      <c r="BD409" t="s">
        <v>72</v>
      </c>
      <c r="BG409" t="s">
        <v>32261</v>
      </c>
    </row>
    <row r="410" spans="1:59" x14ac:dyDescent="0.2">
      <c r="A410" s="1">
        <v>42618.942511574067</v>
      </c>
      <c r="B410" t="s">
        <v>1862</v>
      </c>
      <c r="C410" t="s">
        <v>33789</v>
      </c>
      <c r="D410" t="str">
        <f>VLOOKUP(Table7[[#This Row],[Full Name]],council_staff_import[],1,0)</f>
        <v>March Cook</v>
      </c>
      <c r="J410" t="s">
        <v>32341</v>
      </c>
      <c r="L410" t="s">
        <v>32895</v>
      </c>
      <c r="M410" t="s">
        <v>32894</v>
      </c>
      <c r="T410" t="s">
        <v>33788</v>
      </c>
      <c r="V410" t="s">
        <v>32892</v>
      </c>
      <c r="AB410" t="s">
        <v>21219</v>
      </c>
      <c r="AH410" t="s">
        <v>65</v>
      </c>
      <c r="AI410" t="s">
        <v>31371</v>
      </c>
      <c r="AL410" t="s">
        <v>67</v>
      </c>
      <c r="AM410" t="s">
        <v>145</v>
      </c>
      <c r="AY410" t="s">
        <v>33787</v>
      </c>
      <c r="AZ410" t="s">
        <v>33786</v>
      </c>
      <c r="BA410" t="s">
        <v>4085</v>
      </c>
      <c r="BB410" t="s">
        <v>145</v>
      </c>
      <c r="BD410" t="s">
        <v>72</v>
      </c>
      <c r="BG410" t="s">
        <v>33785</v>
      </c>
    </row>
    <row r="411" spans="1:59" x14ac:dyDescent="0.2">
      <c r="A411" s="1">
        <v>42809.794212962966</v>
      </c>
      <c r="B411" t="s">
        <v>59</v>
      </c>
      <c r="C411" t="s">
        <v>34560</v>
      </c>
      <c r="D411" t="str">
        <f>VLOOKUP(Table7[[#This Row],[Full Name]],council_staff_import[],1,0)</f>
        <v>Marco Guzman</v>
      </c>
      <c r="L411" t="s">
        <v>33159</v>
      </c>
      <c r="M411" t="s">
        <v>33158</v>
      </c>
      <c r="V411" t="s">
        <v>33156</v>
      </c>
      <c r="AH411" t="s">
        <v>65</v>
      </c>
      <c r="AI411" t="s">
        <v>31371</v>
      </c>
      <c r="AL411" t="s">
        <v>67</v>
      </c>
      <c r="AY411" t="s">
        <v>34559</v>
      </c>
      <c r="AZ411" t="s">
        <v>3974</v>
      </c>
      <c r="BA411" t="s">
        <v>20277</v>
      </c>
      <c r="BB411" t="s">
        <v>31394</v>
      </c>
      <c r="BD411" t="s">
        <v>72</v>
      </c>
      <c r="BG411" t="s">
        <v>34558</v>
      </c>
    </row>
    <row r="412" spans="1:59" x14ac:dyDescent="0.2">
      <c r="A412" s="1">
        <v>42618.941724537042</v>
      </c>
      <c r="B412" t="s">
        <v>1862</v>
      </c>
      <c r="C412" t="s">
        <v>33347</v>
      </c>
      <c r="D412" t="str">
        <f>VLOOKUP(Table7[[#This Row],[Full Name]],council_staff_import[],1,0)</f>
        <v>Margaret Asamoah</v>
      </c>
      <c r="J412" t="s">
        <v>32341</v>
      </c>
      <c r="L412" t="s">
        <v>31459</v>
      </c>
      <c r="M412" t="s">
        <v>31458</v>
      </c>
      <c r="T412" t="s">
        <v>33346</v>
      </c>
      <c r="V412" t="s">
        <v>31457</v>
      </c>
      <c r="AB412" t="s">
        <v>21219</v>
      </c>
      <c r="AH412" t="s">
        <v>65</v>
      </c>
      <c r="AI412" t="s">
        <v>31371</v>
      </c>
      <c r="AL412" t="s">
        <v>67</v>
      </c>
      <c r="AM412" t="s">
        <v>145</v>
      </c>
      <c r="AY412" t="s">
        <v>33345</v>
      </c>
      <c r="AZ412" t="s">
        <v>26382</v>
      </c>
      <c r="BA412" t="s">
        <v>33344</v>
      </c>
      <c r="BB412" t="s">
        <v>145</v>
      </c>
      <c r="BD412" t="s">
        <v>72</v>
      </c>
      <c r="BG412" t="s">
        <v>33343</v>
      </c>
    </row>
    <row r="413" spans="1:59" x14ac:dyDescent="0.2">
      <c r="A413" s="1">
        <v>42618.940532407411</v>
      </c>
      <c r="B413" t="s">
        <v>1862</v>
      </c>
      <c r="C413" t="s">
        <v>32888</v>
      </c>
      <c r="D413" t="str">
        <f>VLOOKUP(Table7[[#This Row],[Full Name]],council_staff_import[],1,0)</f>
        <v>Margaret Denson</v>
      </c>
      <c r="L413" t="s">
        <v>32887</v>
      </c>
      <c r="M413" t="s">
        <v>32886</v>
      </c>
      <c r="V413" t="s">
        <v>32885</v>
      </c>
      <c r="AB413" t="s">
        <v>21219</v>
      </c>
      <c r="AH413" t="s">
        <v>65</v>
      </c>
      <c r="AI413" t="s">
        <v>31371</v>
      </c>
      <c r="AL413" t="s">
        <v>67</v>
      </c>
      <c r="AY413" t="s">
        <v>32884</v>
      </c>
      <c r="AZ413" t="s">
        <v>26382</v>
      </c>
      <c r="BA413" t="s">
        <v>32883</v>
      </c>
      <c r="BB413" t="s">
        <v>31394</v>
      </c>
      <c r="BD413" t="s">
        <v>72</v>
      </c>
      <c r="BG413" t="s">
        <v>32882</v>
      </c>
    </row>
    <row r="414" spans="1:59" x14ac:dyDescent="0.2">
      <c r="A414" s="1">
        <v>42618.939745370371</v>
      </c>
      <c r="B414" t="s">
        <v>1862</v>
      </c>
      <c r="C414" t="s">
        <v>32269</v>
      </c>
      <c r="D414" t="str">
        <f>VLOOKUP(Table7[[#This Row],[Full Name]],council_staff_import[],1,0)</f>
        <v>Margaret Griffin</v>
      </c>
      <c r="M414" t="s">
        <v>31381</v>
      </c>
      <c r="V414" t="s">
        <v>32268</v>
      </c>
      <c r="AA414" t="s">
        <v>31481</v>
      </c>
      <c r="AB414" t="s">
        <v>31480</v>
      </c>
      <c r="AH414" t="s">
        <v>65</v>
      </c>
      <c r="AI414" t="s">
        <v>31371</v>
      </c>
      <c r="AL414" t="s">
        <v>1237</v>
      </c>
      <c r="AY414" t="s">
        <v>32267</v>
      </c>
      <c r="AZ414" t="s">
        <v>26382</v>
      </c>
      <c r="BA414" t="s">
        <v>725</v>
      </c>
      <c r="BB414" t="s">
        <v>31557</v>
      </c>
      <c r="BD414" t="s">
        <v>72</v>
      </c>
      <c r="BG414" t="s">
        <v>32266</v>
      </c>
    </row>
    <row r="415" spans="1:59" x14ac:dyDescent="0.2">
      <c r="A415" s="1">
        <v>42618.940312500003</v>
      </c>
      <c r="B415" t="s">
        <v>1862</v>
      </c>
      <c r="C415" t="s">
        <v>32799</v>
      </c>
      <c r="D415" t="str">
        <f>VLOOKUP(Table7[[#This Row],[Full Name]],council_staff_import[],1,0)</f>
        <v>Margaret Hayes</v>
      </c>
      <c r="L415" t="s">
        <v>32675</v>
      </c>
      <c r="M415" t="s">
        <v>32674</v>
      </c>
      <c r="V415" t="s">
        <v>32673</v>
      </c>
      <c r="AB415" t="s">
        <v>21219</v>
      </c>
      <c r="AH415" t="s">
        <v>65</v>
      </c>
      <c r="AI415" t="s">
        <v>31371</v>
      </c>
      <c r="AL415" t="s">
        <v>67</v>
      </c>
      <c r="AY415" t="s">
        <v>32798</v>
      </c>
      <c r="AZ415" t="s">
        <v>26382</v>
      </c>
      <c r="BA415" t="s">
        <v>8247</v>
      </c>
      <c r="BB415" t="s">
        <v>31394</v>
      </c>
      <c r="BD415" t="s">
        <v>72</v>
      </c>
      <c r="BG415" t="s">
        <v>32797</v>
      </c>
    </row>
    <row r="416" spans="1:59" x14ac:dyDescent="0.2">
      <c r="A416" s="1">
        <v>42618.939745370371</v>
      </c>
      <c r="B416" t="s">
        <v>1862</v>
      </c>
      <c r="C416" t="s">
        <v>32274</v>
      </c>
      <c r="D416" t="str">
        <f>VLOOKUP(Table7[[#This Row],[Full Name]],council_staff_import[],1,0)</f>
        <v>Margaret McGuinness</v>
      </c>
      <c r="M416" t="s">
        <v>32176</v>
      </c>
      <c r="V416" t="s">
        <v>32273</v>
      </c>
      <c r="AA416" t="s">
        <v>31488</v>
      </c>
      <c r="AB416" t="s">
        <v>31480</v>
      </c>
      <c r="AH416" t="s">
        <v>65</v>
      </c>
      <c r="AI416" t="s">
        <v>31371</v>
      </c>
      <c r="AL416" t="s">
        <v>1237</v>
      </c>
      <c r="AY416" t="s">
        <v>32272</v>
      </c>
      <c r="AZ416" t="s">
        <v>26382</v>
      </c>
      <c r="BA416" t="s">
        <v>32271</v>
      </c>
      <c r="BB416" t="s">
        <v>31478</v>
      </c>
      <c r="BD416" t="s">
        <v>72</v>
      </c>
      <c r="BG416" t="s">
        <v>32270</v>
      </c>
    </row>
    <row r="417" spans="1:59" x14ac:dyDescent="0.2">
      <c r="A417" s="1">
        <v>42618.942812499998</v>
      </c>
      <c r="B417" t="s">
        <v>1862</v>
      </c>
      <c r="C417" t="s">
        <v>33899</v>
      </c>
      <c r="D417" t="str">
        <f>VLOOKUP(Table7[[#This Row],[Full Name]],council_staff_import[],1,0)</f>
        <v>Margaret Toro</v>
      </c>
      <c r="M417" t="s">
        <v>31483</v>
      </c>
      <c r="AB417" t="s">
        <v>31480</v>
      </c>
      <c r="AH417" t="s">
        <v>65</v>
      </c>
      <c r="AI417" t="s">
        <v>31371</v>
      </c>
      <c r="AL417" t="s">
        <v>1237</v>
      </c>
      <c r="AY417" t="s">
        <v>33898</v>
      </c>
      <c r="AZ417" t="s">
        <v>26382</v>
      </c>
      <c r="BA417" t="s">
        <v>33897</v>
      </c>
      <c r="BB417" t="s">
        <v>31636</v>
      </c>
      <c r="BD417" t="s">
        <v>72</v>
      </c>
      <c r="BG417" t="s">
        <v>33896</v>
      </c>
    </row>
    <row r="418" spans="1:59" x14ac:dyDescent="0.2">
      <c r="A418" s="1">
        <v>42618.939756944441</v>
      </c>
      <c r="B418" t="s">
        <v>1862</v>
      </c>
      <c r="C418" t="s">
        <v>32280</v>
      </c>
      <c r="D418" t="str">
        <f>VLOOKUP(Table7[[#This Row],[Full Name]],council_staff_import[],1,0)</f>
        <v>Maria Christy Sabalvaro</v>
      </c>
      <c r="M418" t="s">
        <v>31381</v>
      </c>
      <c r="V418" t="s">
        <v>32279</v>
      </c>
      <c r="AA418" t="s">
        <v>31481</v>
      </c>
      <c r="AB418" t="s">
        <v>31480</v>
      </c>
      <c r="AH418" t="s">
        <v>65</v>
      </c>
      <c r="AI418" t="s">
        <v>31371</v>
      </c>
      <c r="AL418" t="s">
        <v>1237</v>
      </c>
      <c r="AY418" t="s">
        <v>32278</v>
      </c>
      <c r="AZ418" t="s">
        <v>32277</v>
      </c>
      <c r="BA418" t="s">
        <v>32276</v>
      </c>
      <c r="BB418" t="s">
        <v>31478</v>
      </c>
      <c r="BD418" t="s">
        <v>72</v>
      </c>
      <c r="BG418" t="s">
        <v>32275</v>
      </c>
    </row>
    <row r="419" spans="1:59" x14ac:dyDescent="0.2">
      <c r="A419" s="1">
        <v>42618.939756944441</v>
      </c>
      <c r="B419" t="s">
        <v>1862</v>
      </c>
      <c r="C419" t="s">
        <v>32285</v>
      </c>
      <c r="D419" t="str">
        <f>VLOOKUP(Table7[[#This Row],[Full Name]],council_staff_import[],1,0)</f>
        <v>Maria Enache</v>
      </c>
      <c r="M419" t="s">
        <v>31504</v>
      </c>
      <c r="V419" t="s">
        <v>32284</v>
      </c>
      <c r="AA419" t="s">
        <v>31502</v>
      </c>
      <c r="AB419" t="s">
        <v>31480</v>
      </c>
      <c r="AH419" t="s">
        <v>65</v>
      </c>
      <c r="AI419" t="s">
        <v>31371</v>
      </c>
      <c r="AL419" t="s">
        <v>1237</v>
      </c>
      <c r="AY419" t="s">
        <v>32283</v>
      </c>
      <c r="AZ419" t="s">
        <v>2763</v>
      </c>
      <c r="BA419" t="s">
        <v>32282</v>
      </c>
      <c r="BB419" t="s">
        <v>31625</v>
      </c>
      <c r="BD419" t="s">
        <v>72</v>
      </c>
      <c r="BG419" t="s">
        <v>32281</v>
      </c>
    </row>
    <row r="420" spans="1:59" x14ac:dyDescent="0.2">
      <c r="A420" s="1">
        <v>42618.941736111112</v>
      </c>
      <c r="B420" t="s">
        <v>1862</v>
      </c>
      <c r="C420" t="s">
        <v>33352</v>
      </c>
      <c r="D420" t="str">
        <f>VLOOKUP(Table7[[#This Row],[Full Name]],council_staff_import[],1,0)</f>
        <v>Maria Matos</v>
      </c>
      <c r="J420" t="s">
        <v>32341</v>
      </c>
      <c r="L420" t="s">
        <v>31661</v>
      </c>
      <c r="M420" t="s">
        <v>31660</v>
      </c>
      <c r="T420" t="s">
        <v>33351</v>
      </c>
      <c r="V420" t="s">
        <v>31659</v>
      </c>
      <c r="AB420" t="s">
        <v>21219</v>
      </c>
      <c r="AH420" t="s">
        <v>65</v>
      </c>
      <c r="AI420" t="s">
        <v>31371</v>
      </c>
      <c r="AL420" t="s">
        <v>67</v>
      </c>
      <c r="AM420" t="s">
        <v>145</v>
      </c>
      <c r="AY420" t="s">
        <v>33350</v>
      </c>
      <c r="AZ420" t="s">
        <v>2763</v>
      </c>
      <c r="BA420" t="s">
        <v>33349</v>
      </c>
      <c r="BB420" t="s">
        <v>145</v>
      </c>
      <c r="BD420" t="s">
        <v>72</v>
      </c>
      <c r="BG420" t="s">
        <v>33348</v>
      </c>
    </row>
    <row r="421" spans="1:59" x14ac:dyDescent="0.2">
      <c r="A421" s="1">
        <v>42618.939768518518</v>
      </c>
      <c r="B421" t="s">
        <v>1862</v>
      </c>
      <c r="C421" t="s">
        <v>32289</v>
      </c>
      <c r="D421" t="str">
        <f>VLOOKUP(Table7[[#This Row],[Full Name]],council_staff_import[],1,0)</f>
        <v>Maria Pagan</v>
      </c>
      <c r="M421" t="s">
        <v>31504</v>
      </c>
      <c r="V421" t="s">
        <v>32288</v>
      </c>
      <c r="AA421" t="s">
        <v>31502</v>
      </c>
      <c r="AB421" t="s">
        <v>31480</v>
      </c>
      <c r="AH421" t="s">
        <v>65</v>
      </c>
      <c r="AI421" t="s">
        <v>31371</v>
      </c>
      <c r="AL421" t="s">
        <v>1237</v>
      </c>
      <c r="AY421" t="s">
        <v>32287</v>
      </c>
      <c r="AZ421" t="s">
        <v>2763</v>
      </c>
      <c r="BA421" t="s">
        <v>8371</v>
      </c>
      <c r="BB421" t="s">
        <v>31557</v>
      </c>
      <c r="BD421" t="s">
        <v>72</v>
      </c>
      <c r="BG421" t="s">
        <v>32286</v>
      </c>
    </row>
    <row r="422" spans="1:59" x14ac:dyDescent="0.2">
      <c r="A422" s="1">
        <v>42809.794131944444</v>
      </c>
      <c r="B422" t="s">
        <v>59</v>
      </c>
      <c r="C422" t="s">
        <v>34475</v>
      </c>
      <c r="D422" t="str">
        <f>VLOOKUP(Table7[[#This Row],[Full Name]],council_staff_import[],1,0)</f>
        <v>Marianna Vaidman Stone</v>
      </c>
      <c r="L422" t="s">
        <v>32405</v>
      </c>
      <c r="M422" t="s">
        <v>32404</v>
      </c>
      <c r="V422" t="s">
        <v>32402</v>
      </c>
      <c r="AH422" t="s">
        <v>65</v>
      </c>
      <c r="AI422" t="s">
        <v>31371</v>
      </c>
      <c r="AL422" t="s">
        <v>67</v>
      </c>
      <c r="AY422" t="s">
        <v>34474</v>
      </c>
      <c r="AZ422" t="s">
        <v>34473</v>
      </c>
      <c r="BA422" t="s">
        <v>34472</v>
      </c>
      <c r="BB422" t="s">
        <v>31394</v>
      </c>
      <c r="BD422" t="s">
        <v>72</v>
      </c>
      <c r="BG422" t="s">
        <v>34471</v>
      </c>
    </row>
    <row r="423" spans="1:59" x14ac:dyDescent="0.2">
      <c r="A423" s="1">
        <v>42618.939768518518</v>
      </c>
      <c r="B423" t="s">
        <v>1862</v>
      </c>
      <c r="C423" t="s">
        <v>32295</v>
      </c>
      <c r="D423" t="str">
        <f>VLOOKUP(Table7[[#This Row],[Full Name]],council_staff_import[],1,0)</f>
        <v>Maribel Valencia</v>
      </c>
      <c r="M423" t="s">
        <v>31483</v>
      </c>
      <c r="V423" t="s">
        <v>32294</v>
      </c>
      <c r="AA423" t="s">
        <v>31481</v>
      </c>
      <c r="AB423" t="s">
        <v>31480</v>
      </c>
      <c r="AH423" t="s">
        <v>65</v>
      </c>
      <c r="AI423" t="s">
        <v>31371</v>
      </c>
      <c r="AL423" t="s">
        <v>1237</v>
      </c>
      <c r="AY423" t="s">
        <v>32293</v>
      </c>
      <c r="AZ423" t="s">
        <v>32292</v>
      </c>
      <c r="BA423" t="s">
        <v>32291</v>
      </c>
      <c r="BB423" t="s">
        <v>31814</v>
      </c>
      <c r="BD423" t="s">
        <v>72</v>
      </c>
      <c r="BG423" t="s">
        <v>32290</v>
      </c>
    </row>
    <row r="424" spans="1:59" x14ac:dyDescent="0.2">
      <c r="A424" s="1">
        <v>42809.794444444437</v>
      </c>
      <c r="B424" t="s">
        <v>59</v>
      </c>
      <c r="C424" t="s">
        <v>34739</v>
      </c>
      <c r="D424" t="str">
        <f>VLOOKUP(Table7[[#This Row],[Full Name]],council_staff_import[],1,0)</f>
        <v>Maricela Cano</v>
      </c>
      <c r="L424" t="s">
        <v>32807</v>
      </c>
      <c r="M424" t="s">
        <v>32806</v>
      </c>
      <c r="V424" t="s">
        <v>32805</v>
      </c>
      <c r="AH424" t="s">
        <v>65</v>
      </c>
      <c r="AI424" t="s">
        <v>31371</v>
      </c>
      <c r="AL424" t="s">
        <v>67</v>
      </c>
      <c r="AY424" t="s">
        <v>34738</v>
      </c>
      <c r="AZ424" t="s">
        <v>34737</v>
      </c>
      <c r="BA424" t="s">
        <v>34736</v>
      </c>
      <c r="BB424" t="s">
        <v>31394</v>
      </c>
      <c r="BD424" t="s">
        <v>72</v>
      </c>
      <c r="BG424" t="s">
        <v>34735</v>
      </c>
    </row>
    <row r="425" spans="1:59" x14ac:dyDescent="0.2">
      <c r="A425" s="1">
        <v>42618.941747685189</v>
      </c>
      <c r="B425" t="s">
        <v>1862</v>
      </c>
      <c r="C425" t="s">
        <v>33368</v>
      </c>
      <c r="D425" t="str">
        <f>VLOOKUP(Table7[[#This Row],[Full Name]],council_staff_import[],1,0)</f>
        <v>Marisa Maack</v>
      </c>
      <c r="J425" t="s">
        <v>32341</v>
      </c>
      <c r="L425" t="s">
        <v>32880</v>
      </c>
      <c r="M425" t="s">
        <v>32879</v>
      </c>
      <c r="T425" t="s">
        <v>33367</v>
      </c>
      <c r="V425" t="s">
        <v>32878</v>
      </c>
      <c r="AB425" t="s">
        <v>21219</v>
      </c>
      <c r="AH425" t="s">
        <v>65</v>
      </c>
      <c r="AI425" t="s">
        <v>31371</v>
      </c>
      <c r="AL425" t="s">
        <v>67</v>
      </c>
      <c r="AM425" t="s">
        <v>68</v>
      </c>
      <c r="AY425" t="s">
        <v>33366</v>
      </c>
      <c r="AZ425" t="s">
        <v>27985</v>
      </c>
      <c r="BA425" t="s">
        <v>33365</v>
      </c>
      <c r="BB425" t="s">
        <v>68</v>
      </c>
      <c r="BD425" t="s">
        <v>72</v>
      </c>
      <c r="BG425" t="s">
        <v>33364</v>
      </c>
    </row>
    <row r="426" spans="1:59" x14ac:dyDescent="0.2">
      <c r="A426" s="1">
        <v>42618.939780092587</v>
      </c>
      <c r="B426" t="s">
        <v>1862</v>
      </c>
      <c r="C426" t="s">
        <v>32301</v>
      </c>
      <c r="D426" t="str">
        <f>VLOOKUP(Table7[[#This Row],[Full Name]],council_staff_import[],1,0)</f>
        <v>Marissa Yanni</v>
      </c>
      <c r="M426" t="s">
        <v>31518</v>
      </c>
      <c r="V426" t="s">
        <v>32300</v>
      </c>
      <c r="AA426" t="s">
        <v>31516</v>
      </c>
      <c r="AB426" t="s">
        <v>31480</v>
      </c>
      <c r="AH426" t="s">
        <v>65</v>
      </c>
      <c r="AI426" t="s">
        <v>31371</v>
      </c>
      <c r="AL426" t="s">
        <v>1237</v>
      </c>
      <c r="AY426" t="s">
        <v>32299</v>
      </c>
      <c r="AZ426" t="s">
        <v>32298</v>
      </c>
      <c r="BA426" t="s">
        <v>32297</v>
      </c>
      <c r="BB426" t="s">
        <v>365</v>
      </c>
      <c r="BD426" t="s">
        <v>72</v>
      </c>
      <c r="BG426" t="s">
        <v>32296</v>
      </c>
    </row>
    <row r="427" spans="1:59" x14ac:dyDescent="0.2">
      <c r="A427" s="1">
        <v>42809.794421296298</v>
      </c>
      <c r="B427" t="s">
        <v>59</v>
      </c>
      <c r="C427" t="s">
        <v>34716</v>
      </c>
      <c r="D427" t="str">
        <f>VLOOKUP(Table7[[#This Row],[Full Name]],council_staff_import[],1,0)</f>
        <v>Maritza Ogaldes Wiggins</v>
      </c>
      <c r="L427" t="s">
        <v>31375</v>
      </c>
      <c r="M427" t="s">
        <v>31374</v>
      </c>
      <c r="V427" t="s">
        <v>31372</v>
      </c>
      <c r="AH427" t="s">
        <v>65</v>
      </c>
      <c r="AI427" t="s">
        <v>31371</v>
      </c>
      <c r="AL427" t="s">
        <v>67</v>
      </c>
      <c r="AY427" t="s">
        <v>34715</v>
      </c>
      <c r="AZ427" t="s">
        <v>34691</v>
      </c>
      <c r="BA427" t="s">
        <v>34714</v>
      </c>
      <c r="BB427" t="s">
        <v>31394</v>
      </c>
      <c r="BD427" t="s">
        <v>72</v>
      </c>
      <c r="BG427" t="s">
        <v>34713</v>
      </c>
    </row>
    <row r="428" spans="1:59" x14ac:dyDescent="0.2">
      <c r="A428" s="1">
        <v>42809.794386574067</v>
      </c>
      <c r="B428" t="s">
        <v>59</v>
      </c>
      <c r="C428" t="s">
        <v>34693</v>
      </c>
      <c r="D428" t="str">
        <f>VLOOKUP(Table7[[#This Row],[Full Name]],council_staff_import[],1,0)</f>
        <v>Maritza Solano</v>
      </c>
      <c r="L428" t="s">
        <v>31655</v>
      </c>
      <c r="M428" t="s">
        <v>31654</v>
      </c>
      <c r="V428" t="s">
        <v>31653</v>
      </c>
      <c r="AH428" t="s">
        <v>65</v>
      </c>
      <c r="AI428" t="s">
        <v>31371</v>
      </c>
      <c r="AL428" t="s">
        <v>67</v>
      </c>
      <c r="AY428" t="s">
        <v>34692</v>
      </c>
      <c r="AZ428" t="s">
        <v>34691</v>
      </c>
      <c r="BA428" t="s">
        <v>34690</v>
      </c>
      <c r="BB428" t="s">
        <v>31394</v>
      </c>
      <c r="BD428" t="s">
        <v>72</v>
      </c>
      <c r="BG428" t="s">
        <v>34689</v>
      </c>
    </row>
    <row r="429" spans="1:59" x14ac:dyDescent="0.2">
      <c r="A429" s="1">
        <v>42809.794293981482</v>
      </c>
      <c r="B429" t="s">
        <v>59</v>
      </c>
      <c r="C429" t="s">
        <v>34604</v>
      </c>
      <c r="D429" t="str">
        <f>VLOOKUP(Table7[[#This Row],[Full Name]],council_staff_import[],1,0)</f>
        <v>Mariya Markh</v>
      </c>
      <c r="L429" t="s">
        <v>32852</v>
      </c>
      <c r="M429" t="s">
        <v>32851</v>
      </c>
      <c r="V429" t="s">
        <v>32849</v>
      </c>
      <c r="AH429" t="s">
        <v>65</v>
      </c>
      <c r="AI429" t="s">
        <v>31371</v>
      </c>
      <c r="AL429" t="s">
        <v>67</v>
      </c>
      <c r="AY429" t="s">
        <v>34603</v>
      </c>
      <c r="AZ429" t="s">
        <v>34602</v>
      </c>
      <c r="BA429" t="s">
        <v>20783</v>
      </c>
      <c r="BB429" t="s">
        <v>31394</v>
      </c>
      <c r="BD429" t="s">
        <v>72</v>
      </c>
      <c r="BG429" t="s">
        <v>34601</v>
      </c>
    </row>
    <row r="430" spans="1:59" x14ac:dyDescent="0.2">
      <c r="A430" s="1">
        <v>42618.940023148149</v>
      </c>
      <c r="B430" t="s">
        <v>1862</v>
      </c>
      <c r="C430" t="s">
        <v>32517</v>
      </c>
      <c r="D430" t="str">
        <f>VLOOKUP(Table7[[#This Row],[Full Name]],council_staff_import[],1,0)</f>
        <v>Marly Marcellus</v>
      </c>
      <c r="M430" t="s">
        <v>31526</v>
      </c>
      <c r="AB430" t="s">
        <v>31480</v>
      </c>
      <c r="AH430" t="s">
        <v>65</v>
      </c>
      <c r="AI430" t="s">
        <v>31371</v>
      </c>
      <c r="AL430" t="s">
        <v>1237</v>
      </c>
      <c r="AY430" t="s">
        <v>32516</v>
      </c>
      <c r="AZ430" t="s">
        <v>32515</v>
      </c>
      <c r="BA430" t="s">
        <v>32514</v>
      </c>
      <c r="BB430" t="s">
        <v>141</v>
      </c>
      <c r="BD430" t="s">
        <v>72</v>
      </c>
      <c r="BG430" t="s">
        <v>32513</v>
      </c>
    </row>
    <row r="431" spans="1:59" x14ac:dyDescent="0.2">
      <c r="A431" s="1">
        <v>42809.793923611112</v>
      </c>
      <c r="B431" t="s">
        <v>59</v>
      </c>
      <c r="C431" t="s">
        <v>34324</v>
      </c>
      <c r="D431" t="str">
        <f>VLOOKUP(Table7[[#This Row],[Full Name]],council_staff_import[],1,0)</f>
        <v>Martha Indiana Porta</v>
      </c>
      <c r="J431" t="s">
        <v>34323</v>
      </c>
      <c r="M431" t="s">
        <v>31490</v>
      </c>
      <c r="T431" t="s">
        <v>34322</v>
      </c>
      <c r="V431" t="s">
        <v>34321</v>
      </c>
      <c r="AH431" t="s">
        <v>65</v>
      </c>
      <c r="AI431" t="s">
        <v>31371</v>
      </c>
      <c r="AL431" t="s">
        <v>1237</v>
      </c>
      <c r="AY431" t="s">
        <v>34320</v>
      </c>
      <c r="AZ431" t="s">
        <v>34319</v>
      </c>
      <c r="BA431" t="s">
        <v>34318</v>
      </c>
      <c r="BB431" t="s">
        <v>141</v>
      </c>
      <c r="BD431" t="s">
        <v>72</v>
      </c>
      <c r="BG431" t="s">
        <v>34317</v>
      </c>
    </row>
    <row r="432" spans="1:59" x14ac:dyDescent="0.2">
      <c r="A432" s="1">
        <v>42618.939780092587</v>
      </c>
      <c r="B432" t="s">
        <v>1862</v>
      </c>
      <c r="C432" t="s">
        <v>32312</v>
      </c>
      <c r="D432" t="str">
        <f>VLOOKUP(Table7[[#This Row],[Full Name]],council_staff_import[],1,0)</f>
        <v>Mary Hobson</v>
      </c>
      <c r="M432" t="s">
        <v>31549</v>
      </c>
      <c r="V432" t="s">
        <v>32311</v>
      </c>
      <c r="AA432" t="s">
        <v>31530</v>
      </c>
      <c r="AB432" t="s">
        <v>31510</v>
      </c>
      <c r="AH432" t="s">
        <v>65</v>
      </c>
      <c r="AI432" t="s">
        <v>31371</v>
      </c>
      <c r="AL432" t="s">
        <v>1237</v>
      </c>
      <c r="AY432" t="s">
        <v>32310</v>
      </c>
      <c r="AZ432" t="s">
        <v>904</v>
      </c>
      <c r="BA432" t="s">
        <v>32309</v>
      </c>
      <c r="BB432" t="s">
        <v>31478</v>
      </c>
      <c r="BD432" t="s">
        <v>72</v>
      </c>
      <c r="BG432" t="s">
        <v>32308</v>
      </c>
    </row>
    <row r="433" spans="1:59" x14ac:dyDescent="0.2">
      <c r="A433" s="1">
        <v>42809.794456018521</v>
      </c>
      <c r="B433" t="s">
        <v>59</v>
      </c>
      <c r="C433" t="s">
        <v>34747</v>
      </c>
      <c r="D433" t="str">
        <f>VLOOKUP(Table7[[#This Row],[Full Name]],council_staff_import[],1,0)</f>
        <v>Mary Prentis</v>
      </c>
      <c r="L433" t="s">
        <v>32807</v>
      </c>
      <c r="M433" t="s">
        <v>32806</v>
      </c>
      <c r="V433" t="s">
        <v>32805</v>
      </c>
      <c r="AH433" t="s">
        <v>65</v>
      </c>
      <c r="AI433" t="s">
        <v>31371</v>
      </c>
      <c r="AL433" t="s">
        <v>67</v>
      </c>
      <c r="AY433" t="s">
        <v>34746</v>
      </c>
      <c r="AZ433" t="s">
        <v>904</v>
      </c>
      <c r="BA433" t="s">
        <v>34745</v>
      </c>
      <c r="BB433" t="s">
        <v>31394</v>
      </c>
      <c r="BD433" t="s">
        <v>72</v>
      </c>
      <c r="BG433" t="s">
        <v>34744</v>
      </c>
    </row>
    <row r="434" spans="1:59" x14ac:dyDescent="0.2">
      <c r="A434" s="1">
        <v>42618.942523148151</v>
      </c>
      <c r="B434" t="s">
        <v>1862</v>
      </c>
      <c r="C434" t="s">
        <v>33794</v>
      </c>
      <c r="D434" t="str">
        <f>VLOOKUP(Table7[[#This Row],[Full Name]],council_staff_import[],1,0)</f>
        <v>Mary Scarfogliero</v>
      </c>
      <c r="J434" t="s">
        <v>32341</v>
      </c>
      <c r="L434" t="s">
        <v>33640</v>
      </c>
      <c r="M434" t="s">
        <v>33639</v>
      </c>
      <c r="T434" t="s">
        <v>33793</v>
      </c>
      <c r="V434" t="s">
        <v>33638</v>
      </c>
      <c r="AB434" t="s">
        <v>21219</v>
      </c>
      <c r="AH434" t="s">
        <v>65</v>
      </c>
      <c r="AI434" t="s">
        <v>31371</v>
      </c>
      <c r="AL434" t="s">
        <v>67</v>
      </c>
      <c r="AM434" t="s">
        <v>68</v>
      </c>
      <c r="AY434" t="s">
        <v>33792</v>
      </c>
      <c r="AZ434" t="s">
        <v>904</v>
      </c>
      <c r="BA434" t="s">
        <v>33791</v>
      </c>
      <c r="BB434" t="s">
        <v>68</v>
      </c>
      <c r="BD434" t="s">
        <v>72</v>
      </c>
      <c r="BG434" t="s">
        <v>33790</v>
      </c>
    </row>
    <row r="435" spans="1:59" x14ac:dyDescent="0.2">
      <c r="A435" s="1">
        <v>42618.938773148147</v>
      </c>
      <c r="B435" t="s">
        <v>1862</v>
      </c>
      <c r="C435" t="s">
        <v>31401</v>
      </c>
      <c r="D435" t="str">
        <f>VLOOKUP(Table7[[#This Row],[Full Name]],council_staff_import[],1,0)</f>
        <v>Masis Sarkissian</v>
      </c>
      <c r="L435" t="s">
        <v>31400</v>
      </c>
      <c r="M435" t="s">
        <v>31399</v>
      </c>
      <c r="V435" t="s">
        <v>31398</v>
      </c>
      <c r="AB435" t="s">
        <v>21219</v>
      </c>
      <c r="AH435" t="s">
        <v>65</v>
      </c>
      <c r="AI435" t="s">
        <v>31371</v>
      </c>
      <c r="AL435" t="s">
        <v>67</v>
      </c>
      <c r="AY435" t="s">
        <v>31397</v>
      </c>
      <c r="AZ435" t="s">
        <v>31396</v>
      </c>
      <c r="BA435" t="s">
        <v>31395</v>
      </c>
      <c r="BB435" t="s">
        <v>31394</v>
      </c>
      <c r="BD435" t="s">
        <v>72</v>
      </c>
      <c r="BG435" t="s">
        <v>31393</v>
      </c>
    </row>
    <row r="436" spans="1:59" x14ac:dyDescent="0.2">
      <c r="A436" s="1">
        <v>42618.941759259258</v>
      </c>
      <c r="B436" t="s">
        <v>1862</v>
      </c>
      <c r="C436" t="s">
        <v>33373</v>
      </c>
      <c r="D436" t="str">
        <f>VLOOKUP(Table7[[#This Row],[Full Name]],council_staff_import[],1,0)</f>
        <v>Matthew Carlin</v>
      </c>
      <c r="M436" t="s">
        <v>31538</v>
      </c>
      <c r="V436" t="s">
        <v>33372</v>
      </c>
      <c r="AA436" t="s">
        <v>31488</v>
      </c>
      <c r="AB436" t="s">
        <v>31480</v>
      </c>
      <c r="AH436" t="s">
        <v>65</v>
      </c>
      <c r="AI436" t="s">
        <v>31371</v>
      </c>
      <c r="AL436" t="s">
        <v>1237</v>
      </c>
      <c r="AY436" t="s">
        <v>33371</v>
      </c>
      <c r="AZ436" t="s">
        <v>7705</v>
      </c>
      <c r="BA436" t="s">
        <v>33370</v>
      </c>
      <c r="BB436" t="s">
        <v>141</v>
      </c>
      <c r="BD436" t="s">
        <v>72</v>
      </c>
      <c r="BG436" t="s">
        <v>33369</v>
      </c>
    </row>
    <row r="437" spans="1:59" x14ac:dyDescent="0.2">
      <c r="A437" s="1">
        <v>42618.939803240741</v>
      </c>
      <c r="B437" t="s">
        <v>1862</v>
      </c>
      <c r="C437" t="s">
        <v>32323</v>
      </c>
      <c r="D437" t="str">
        <f>VLOOKUP(Table7[[#This Row],[Full Name]],council_staff_import[],1,0)</f>
        <v>Matthew DiStefano</v>
      </c>
      <c r="M437" t="s">
        <v>32017</v>
      </c>
      <c r="V437" t="s">
        <v>32322</v>
      </c>
      <c r="AA437" t="s">
        <v>31530</v>
      </c>
      <c r="AB437" t="s">
        <v>31510</v>
      </c>
      <c r="AH437" t="s">
        <v>65</v>
      </c>
      <c r="AI437" t="s">
        <v>31371</v>
      </c>
      <c r="AL437" t="s">
        <v>1237</v>
      </c>
      <c r="AY437" t="s">
        <v>32321</v>
      </c>
      <c r="AZ437" t="s">
        <v>7705</v>
      </c>
      <c r="BA437" t="s">
        <v>32320</v>
      </c>
      <c r="BB437" t="s">
        <v>32319</v>
      </c>
      <c r="BD437" t="s">
        <v>72</v>
      </c>
      <c r="BG437" t="s">
        <v>32318</v>
      </c>
    </row>
    <row r="438" spans="1:59" x14ac:dyDescent="0.2">
      <c r="A438" s="1">
        <v>42618.941111111111</v>
      </c>
      <c r="B438" t="s">
        <v>1862</v>
      </c>
      <c r="C438" t="s">
        <v>33084</v>
      </c>
      <c r="D438" t="str">
        <f>VLOOKUP(Table7[[#This Row],[Full Name]],council_staff_import[],1,0)</f>
        <v>Matthew Gewolb</v>
      </c>
      <c r="L438" t="s">
        <v>32858</v>
      </c>
      <c r="M438" t="s">
        <v>31490</v>
      </c>
      <c r="V438" t="s">
        <v>33083</v>
      </c>
      <c r="AA438" t="s">
        <v>31488</v>
      </c>
      <c r="AB438" t="s">
        <v>31480</v>
      </c>
      <c r="AD438" t="s">
        <v>18141</v>
      </c>
      <c r="AE438" t="s">
        <v>672</v>
      </c>
      <c r="AH438" t="s">
        <v>65</v>
      </c>
      <c r="AI438" t="s">
        <v>31371</v>
      </c>
      <c r="AL438" t="s">
        <v>1237</v>
      </c>
      <c r="AY438" t="s">
        <v>33082</v>
      </c>
      <c r="AZ438" t="s">
        <v>7705</v>
      </c>
      <c r="BA438" t="s">
        <v>33081</v>
      </c>
      <c r="BB438" t="s">
        <v>5183</v>
      </c>
      <c r="BD438" t="s">
        <v>72</v>
      </c>
      <c r="BG438" t="s">
        <v>33080</v>
      </c>
    </row>
    <row r="439" spans="1:59" x14ac:dyDescent="0.2">
      <c r="A439" s="1">
        <v>42618.939710648148</v>
      </c>
      <c r="B439" t="s">
        <v>1862</v>
      </c>
      <c r="C439" t="s">
        <v>32208</v>
      </c>
      <c r="D439" t="str">
        <f>VLOOKUP(Table7[[#This Row],[Full Name]],council_staff_import[],1,0)</f>
        <v>Matthew Green</v>
      </c>
      <c r="L439" t="s">
        <v>32207</v>
      </c>
      <c r="M439" t="s">
        <v>32206</v>
      </c>
      <c r="V439" t="s">
        <v>32205</v>
      </c>
      <c r="AB439" t="s">
        <v>21219</v>
      </c>
      <c r="AH439" t="s">
        <v>65</v>
      </c>
      <c r="AI439" t="s">
        <v>31371</v>
      </c>
      <c r="AL439" t="s">
        <v>67</v>
      </c>
      <c r="AY439" t="s">
        <v>32204</v>
      </c>
      <c r="AZ439" t="s">
        <v>7705</v>
      </c>
      <c r="BA439" t="s">
        <v>4049</v>
      </c>
      <c r="BB439" t="s">
        <v>31394</v>
      </c>
      <c r="BD439" t="s">
        <v>72</v>
      </c>
      <c r="BG439" t="s">
        <v>32203</v>
      </c>
    </row>
    <row r="440" spans="1:59" x14ac:dyDescent="0.2">
      <c r="A440" s="1">
        <v>42618.939039351862</v>
      </c>
      <c r="B440" t="s">
        <v>1862</v>
      </c>
      <c r="C440" t="s">
        <v>31471</v>
      </c>
      <c r="D440" t="str">
        <f>VLOOKUP(Table7[[#This Row],[Full Name]],council_staff_import[],1,0)</f>
        <v>Matthew Kazlowski</v>
      </c>
      <c r="L440" t="s">
        <v>31470</v>
      </c>
      <c r="M440" t="s">
        <v>31469</v>
      </c>
      <c r="V440" t="s">
        <v>31468</v>
      </c>
      <c r="AB440" t="s">
        <v>21219</v>
      </c>
      <c r="AH440" t="s">
        <v>65</v>
      </c>
      <c r="AI440" t="s">
        <v>31371</v>
      </c>
      <c r="AL440" t="s">
        <v>67</v>
      </c>
      <c r="AY440" t="s">
        <v>31467</v>
      </c>
      <c r="AZ440" t="s">
        <v>7705</v>
      </c>
      <c r="BA440" t="s">
        <v>31466</v>
      </c>
      <c r="BB440" t="s">
        <v>31394</v>
      </c>
      <c r="BD440" t="s">
        <v>72</v>
      </c>
      <c r="BG440" t="s">
        <v>31465</v>
      </c>
    </row>
    <row r="441" spans="1:59" x14ac:dyDescent="0.2">
      <c r="A441" s="1">
        <v>42618.939803240741</v>
      </c>
      <c r="B441" t="s">
        <v>1862</v>
      </c>
      <c r="C441" t="s">
        <v>32334</v>
      </c>
      <c r="D441" t="str">
        <f>VLOOKUP(Table7[[#This Row],[Full Name]],council_staff_import[],1,0)</f>
        <v>Matthew Orama</v>
      </c>
      <c r="M441" t="s">
        <v>31554</v>
      </c>
      <c r="V441" t="s">
        <v>32333</v>
      </c>
      <c r="AA441" t="s">
        <v>31530</v>
      </c>
      <c r="AB441" t="s">
        <v>31510</v>
      </c>
      <c r="AH441" t="s">
        <v>65</v>
      </c>
      <c r="AI441" t="s">
        <v>31371</v>
      </c>
      <c r="AL441" t="s">
        <v>1237</v>
      </c>
      <c r="AY441" t="s">
        <v>32332</v>
      </c>
      <c r="AZ441" t="s">
        <v>7705</v>
      </c>
      <c r="BA441" t="s">
        <v>32331</v>
      </c>
      <c r="BB441" t="s">
        <v>365</v>
      </c>
      <c r="BD441" t="s">
        <v>72</v>
      </c>
      <c r="BG441" t="s">
        <v>32330</v>
      </c>
    </row>
    <row r="442" spans="1:59" x14ac:dyDescent="0.2">
      <c r="A442" s="1">
        <v>42618.941817129627</v>
      </c>
      <c r="B442" t="s">
        <v>1862</v>
      </c>
      <c r="C442" t="s">
        <v>33380</v>
      </c>
      <c r="D442" t="str">
        <f>VLOOKUP(Table7[[#This Row],[Full Name]],council_staff_import[],1,0)</f>
        <v>Matthew Wallace</v>
      </c>
      <c r="J442" t="s">
        <v>32341</v>
      </c>
      <c r="L442" t="s">
        <v>33256</v>
      </c>
      <c r="M442" t="s">
        <v>33255</v>
      </c>
      <c r="T442" t="s">
        <v>33379</v>
      </c>
      <c r="V442" t="s">
        <v>33254</v>
      </c>
      <c r="AB442" t="s">
        <v>21219</v>
      </c>
      <c r="AH442" t="s">
        <v>65</v>
      </c>
      <c r="AI442" t="s">
        <v>31371</v>
      </c>
      <c r="AL442" t="s">
        <v>67</v>
      </c>
      <c r="AM442" t="s">
        <v>68</v>
      </c>
      <c r="AY442" t="s">
        <v>33378</v>
      </c>
      <c r="AZ442" t="s">
        <v>7705</v>
      </c>
      <c r="BA442" t="s">
        <v>12401</v>
      </c>
      <c r="BB442" t="s">
        <v>68</v>
      </c>
      <c r="BD442" t="s">
        <v>72</v>
      </c>
      <c r="BG442" t="s">
        <v>33377</v>
      </c>
    </row>
    <row r="443" spans="1:59" x14ac:dyDescent="0.2">
      <c r="A443" s="1">
        <v>42618.94222222222</v>
      </c>
      <c r="B443" t="s">
        <v>1862</v>
      </c>
      <c r="C443" t="s">
        <v>33625</v>
      </c>
      <c r="D443" t="str">
        <f>VLOOKUP(Table7[[#This Row],[Full Name]],council_staff_import[],1,0)</f>
        <v>Matthew-George Pitt</v>
      </c>
      <c r="L443" t="s">
        <v>33078</v>
      </c>
      <c r="M443" t="s">
        <v>33077</v>
      </c>
      <c r="V443" t="s">
        <v>33076</v>
      </c>
      <c r="AB443" t="s">
        <v>21219</v>
      </c>
      <c r="AH443" t="s">
        <v>65</v>
      </c>
      <c r="AI443" t="s">
        <v>31371</v>
      </c>
      <c r="AL443" t="s">
        <v>67</v>
      </c>
      <c r="AY443" t="s">
        <v>33624</v>
      </c>
      <c r="AZ443" t="s">
        <v>33623</v>
      </c>
      <c r="BA443" t="s">
        <v>33622</v>
      </c>
      <c r="BB443" t="s">
        <v>31394</v>
      </c>
      <c r="BD443" t="s">
        <v>72</v>
      </c>
      <c r="BG443" t="s">
        <v>33621</v>
      </c>
    </row>
    <row r="444" spans="1:59" x14ac:dyDescent="0.2">
      <c r="A444" s="1">
        <v>42618.942604166667</v>
      </c>
      <c r="B444" t="s">
        <v>1862</v>
      </c>
      <c r="C444" t="s">
        <v>33825</v>
      </c>
      <c r="D444" t="str">
        <f>VLOOKUP(Table7[[#This Row],[Full Name]],council_staff_import[],1,0)</f>
        <v>Maud Hibbert</v>
      </c>
      <c r="M444" t="s">
        <v>31483</v>
      </c>
      <c r="AB444" t="s">
        <v>31480</v>
      </c>
      <c r="AH444" t="s">
        <v>65</v>
      </c>
      <c r="AI444" t="s">
        <v>31371</v>
      </c>
      <c r="AL444" t="s">
        <v>1237</v>
      </c>
      <c r="AY444" t="s">
        <v>33824</v>
      </c>
      <c r="AZ444" t="s">
        <v>33823</v>
      </c>
      <c r="BA444" t="s">
        <v>33822</v>
      </c>
      <c r="BB444" t="s">
        <v>365</v>
      </c>
      <c r="BD444" t="s">
        <v>72</v>
      </c>
      <c r="BG444" t="s">
        <v>33821</v>
      </c>
    </row>
    <row r="445" spans="1:59" x14ac:dyDescent="0.2">
      <c r="A445" s="1">
        <v>42618.939293981479</v>
      </c>
      <c r="B445" t="s">
        <v>1862</v>
      </c>
      <c r="C445" t="s">
        <v>31656</v>
      </c>
      <c r="D445" t="str">
        <f>VLOOKUP(Table7[[#This Row],[Full Name]],council_staff_import[],1,0)</f>
        <v>Maurice Edwards</v>
      </c>
      <c r="L445" t="s">
        <v>31655</v>
      </c>
      <c r="M445" t="s">
        <v>31654</v>
      </c>
      <c r="V445" t="s">
        <v>31653</v>
      </c>
      <c r="AB445" t="s">
        <v>21219</v>
      </c>
      <c r="AH445" t="s">
        <v>65</v>
      </c>
      <c r="AI445" t="s">
        <v>31371</v>
      </c>
      <c r="AL445" t="s">
        <v>67</v>
      </c>
      <c r="AY445" t="s">
        <v>31652</v>
      </c>
      <c r="AZ445" t="s">
        <v>31651</v>
      </c>
      <c r="BA445" t="s">
        <v>18186</v>
      </c>
      <c r="BB445" t="s">
        <v>31394</v>
      </c>
      <c r="BD445" t="s">
        <v>72</v>
      </c>
      <c r="BG445" t="s">
        <v>31650</v>
      </c>
    </row>
    <row r="446" spans="1:59" x14ac:dyDescent="0.2">
      <c r="A446" s="1">
        <v>42618.94090277778</v>
      </c>
      <c r="B446" t="s">
        <v>1862</v>
      </c>
      <c r="C446" t="s">
        <v>33009</v>
      </c>
      <c r="D446" t="str">
        <f>VLOOKUP(Table7[[#This Row],[Full Name]],council_staff_import[],1,0)</f>
        <v>Max Cantarero</v>
      </c>
      <c r="L446" t="s">
        <v>32858</v>
      </c>
      <c r="M446" t="s">
        <v>32989</v>
      </c>
      <c r="V446" t="s">
        <v>32988</v>
      </c>
      <c r="AB446" t="s">
        <v>21219</v>
      </c>
      <c r="AH446" t="s">
        <v>65</v>
      </c>
      <c r="AI446" t="s">
        <v>31371</v>
      </c>
      <c r="AL446" t="s">
        <v>67</v>
      </c>
      <c r="AY446" t="s">
        <v>33008</v>
      </c>
      <c r="AZ446" t="s">
        <v>33007</v>
      </c>
      <c r="BA446" t="s">
        <v>33006</v>
      </c>
      <c r="BB446" t="s">
        <v>31394</v>
      </c>
      <c r="BD446" t="s">
        <v>72</v>
      </c>
      <c r="BG446" t="s">
        <v>33005</v>
      </c>
    </row>
    <row r="447" spans="1:59" x14ac:dyDescent="0.2">
      <c r="A447" s="1">
        <v>42618.941793981481</v>
      </c>
      <c r="B447" t="s">
        <v>1862</v>
      </c>
      <c r="C447" t="s">
        <v>33376</v>
      </c>
      <c r="D447" t="str">
        <f>VLOOKUP(Table7[[#This Row],[Full Name]],council_staff_import[],1,0)</f>
        <v>Meagan Chen</v>
      </c>
      <c r="L447" t="s">
        <v>11433</v>
      </c>
      <c r="M447" t="s">
        <v>31496</v>
      </c>
      <c r="N447" t="s">
        <v>63</v>
      </c>
      <c r="V447" t="s">
        <v>17871</v>
      </c>
      <c r="AH447" t="s">
        <v>65</v>
      </c>
      <c r="AI447" t="s">
        <v>31371</v>
      </c>
      <c r="AL447" t="s">
        <v>1237</v>
      </c>
      <c r="AM447" t="s">
        <v>284</v>
      </c>
      <c r="AY447" t="s">
        <v>33375</v>
      </c>
      <c r="AZ447" t="s">
        <v>8418</v>
      </c>
      <c r="BA447" t="s">
        <v>19540</v>
      </c>
      <c r="BB447" t="s">
        <v>141</v>
      </c>
      <c r="BD447" t="s">
        <v>72</v>
      </c>
      <c r="BG447" t="s">
        <v>33374</v>
      </c>
    </row>
    <row r="448" spans="1:59" x14ac:dyDescent="0.2">
      <c r="A448" s="1">
        <v>42618.940636574072</v>
      </c>
      <c r="B448" t="s">
        <v>1862</v>
      </c>
      <c r="C448" t="s">
        <v>32928</v>
      </c>
      <c r="D448" t="str">
        <f>VLOOKUP(Table7[[#This Row],[Full Name]],council_staff_import[],1,0)</f>
        <v>Mehreen Ahmed</v>
      </c>
      <c r="M448" t="s">
        <v>31885</v>
      </c>
      <c r="AB448" t="s">
        <v>31510</v>
      </c>
      <c r="AH448" t="s">
        <v>65</v>
      </c>
      <c r="AI448" t="s">
        <v>31371</v>
      </c>
      <c r="AL448" t="s">
        <v>1237</v>
      </c>
      <c r="AY448" t="s">
        <v>32927</v>
      </c>
      <c r="AZ448" t="s">
        <v>32926</v>
      </c>
      <c r="BA448" t="s">
        <v>20974</v>
      </c>
      <c r="BB448" t="s">
        <v>32505</v>
      </c>
      <c r="BD448" t="s">
        <v>72</v>
      </c>
      <c r="BG448" t="s">
        <v>32925</v>
      </c>
    </row>
    <row r="449" spans="1:59" x14ac:dyDescent="0.2">
      <c r="A449" s="1">
        <v>42618.941828703697</v>
      </c>
      <c r="B449" t="s">
        <v>1862</v>
      </c>
      <c r="C449" t="s">
        <v>33391</v>
      </c>
      <c r="D449" t="str">
        <f>VLOOKUP(Table7[[#This Row],[Full Name]],council_staff_import[],1,0)</f>
        <v>Melinda Velez</v>
      </c>
      <c r="J449" t="s">
        <v>32341</v>
      </c>
      <c r="L449" t="s">
        <v>32858</v>
      </c>
      <c r="M449" t="s">
        <v>33390</v>
      </c>
      <c r="T449" t="s">
        <v>33389</v>
      </c>
      <c r="V449" t="s">
        <v>33388</v>
      </c>
      <c r="AB449" t="s">
        <v>31480</v>
      </c>
      <c r="AH449" t="s">
        <v>65</v>
      </c>
      <c r="AI449" t="s">
        <v>31371</v>
      </c>
      <c r="AL449" t="s">
        <v>1237</v>
      </c>
      <c r="AM449" t="s">
        <v>68</v>
      </c>
      <c r="AY449" t="s">
        <v>33387</v>
      </c>
      <c r="AZ449" t="s">
        <v>33386</v>
      </c>
      <c r="BA449" t="s">
        <v>33385</v>
      </c>
      <c r="BB449" t="s">
        <v>68</v>
      </c>
      <c r="BD449" t="s">
        <v>72</v>
      </c>
      <c r="BG449" t="s">
        <v>33384</v>
      </c>
    </row>
    <row r="450" spans="1:59" x14ac:dyDescent="0.2">
      <c r="A450" s="1">
        <v>42618.941608796304</v>
      </c>
      <c r="B450" t="s">
        <v>1862</v>
      </c>
      <c r="C450" t="s">
        <v>33282</v>
      </c>
      <c r="D450" t="str">
        <f>VLOOKUP(Table7[[#This Row],[Full Name]],council_staff_import[],1,0)</f>
        <v>Mercedes Buchanan</v>
      </c>
      <c r="L450" t="s">
        <v>32567</v>
      </c>
      <c r="M450" t="s">
        <v>32566</v>
      </c>
      <c r="T450" t="s">
        <v>33281</v>
      </c>
      <c r="V450" t="s">
        <v>32565</v>
      </c>
      <c r="AG450" t="s">
        <v>33280</v>
      </c>
      <c r="AH450" t="s">
        <v>65</v>
      </c>
      <c r="AI450" t="s">
        <v>31371</v>
      </c>
      <c r="AL450" t="s">
        <v>67</v>
      </c>
      <c r="AM450" t="s">
        <v>68</v>
      </c>
      <c r="AY450" t="s">
        <v>33279</v>
      </c>
      <c r="AZ450" t="s">
        <v>14919</v>
      </c>
      <c r="BA450" t="s">
        <v>33278</v>
      </c>
      <c r="BB450" t="s">
        <v>68</v>
      </c>
      <c r="BD450" t="s">
        <v>72</v>
      </c>
      <c r="BG450" t="s">
        <v>33277</v>
      </c>
    </row>
    <row r="451" spans="1:59" x14ac:dyDescent="0.2">
      <c r="A451" s="1">
        <v>42618.942314814813</v>
      </c>
      <c r="B451" t="s">
        <v>1862</v>
      </c>
      <c r="C451" t="s">
        <v>33682</v>
      </c>
      <c r="D451" t="str">
        <f>VLOOKUP(Table7[[#This Row],[Full Name]],council_staff_import[],1,0)</f>
        <v>Metin Sarci</v>
      </c>
      <c r="L451" t="s">
        <v>31447</v>
      </c>
      <c r="M451" t="s">
        <v>31446</v>
      </c>
      <c r="V451" t="s">
        <v>31445</v>
      </c>
      <c r="AB451" t="s">
        <v>21219</v>
      </c>
      <c r="AH451" t="s">
        <v>65</v>
      </c>
      <c r="AI451" t="s">
        <v>31371</v>
      </c>
      <c r="AL451" t="s">
        <v>67</v>
      </c>
      <c r="AY451" t="s">
        <v>33681</v>
      </c>
      <c r="AZ451" t="s">
        <v>33680</v>
      </c>
      <c r="BA451" t="s">
        <v>33679</v>
      </c>
      <c r="BB451" t="s">
        <v>31394</v>
      </c>
      <c r="BD451" t="s">
        <v>72</v>
      </c>
      <c r="BG451" t="s">
        <v>33678</v>
      </c>
    </row>
    <row r="452" spans="1:59" x14ac:dyDescent="0.2">
      <c r="A452" s="1">
        <v>42618.941319444442</v>
      </c>
      <c r="B452" t="s">
        <v>1862</v>
      </c>
      <c r="C452" t="s">
        <v>33166</v>
      </c>
      <c r="D452" t="str">
        <f>VLOOKUP(Table7[[#This Row],[Full Name]],council_staff_import[],1,0)</f>
        <v>Michael Armstrong</v>
      </c>
      <c r="L452" t="s">
        <v>33165</v>
      </c>
      <c r="M452" t="s">
        <v>33164</v>
      </c>
      <c r="N452" t="s">
        <v>63</v>
      </c>
      <c r="V452" t="s">
        <v>33163</v>
      </c>
      <c r="AH452" t="s">
        <v>65</v>
      </c>
      <c r="AI452" t="s">
        <v>31371</v>
      </c>
      <c r="AL452" t="s">
        <v>67</v>
      </c>
      <c r="AY452" t="s">
        <v>33162</v>
      </c>
      <c r="AZ452" t="s">
        <v>3705</v>
      </c>
      <c r="BA452" t="s">
        <v>8429</v>
      </c>
      <c r="BB452" t="s">
        <v>31394</v>
      </c>
      <c r="BD452" t="s">
        <v>72</v>
      </c>
      <c r="BG452" t="s">
        <v>33161</v>
      </c>
    </row>
    <row r="453" spans="1:59" x14ac:dyDescent="0.2">
      <c r="A453" s="1">
        <v>42618.939814814818</v>
      </c>
      <c r="B453" t="s">
        <v>1862</v>
      </c>
      <c r="C453" t="s">
        <v>32347</v>
      </c>
      <c r="D453" t="str">
        <f>VLOOKUP(Table7[[#This Row],[Full Name]],council_staff_import[],1,0)</f>
        <v>Michael Benjamin</v>
      </c>
      <c r="M453" t="s">
        <v>31538</v>
      </c>
      <c r="V453" t="s">
        <v>32346</v>
      </c>
      <c r="AA453" t="s">
        <v>31488</v>
      </c>
      <c r="AB453" t="s">
        <v>31480</v>
      </c>
      <c r="AH453" t="s">
        <v>65</v>
      </c>
      <c r="AI453" t="s">
        <v>31371</v>
      </c>
      <c r="AL453" t="s">
        <v>1237</v>
      </c>
      <c r="AY453" t="s">
        <v>32345</v>
      </c>
      <c r="AZ453" t="s">
        <v>3705</v>
      </c>
      <c r="BA453" t="s">
        <v>491</v>
      </c>
      <c r="BB453" t="s">
        <v>141</v>
      </c>
      <c r="BD453" t="s">
        <v>72</v>
      </c>
      <c r="BG453" t="s">
        <v>32344</v>
      </c>
    </row>
    <row r="454" spans="1:59" x14ac:dyDescent="0.2">
      <c r="A454" s="1">
        <v>42618.941828703697</v>
      </c>
      <c r="B454" t="s">
        <v>1862</v>
      </c>
      <c r="C454" t="s">
        <v>33398</v>
      </c>
      <c r="D454" t="str">
        <f>VLOOKUP(Table7[[#This Row],[Full Name]],council_staff_import[],1,0)</f>
        <v>Michael Cohen</v>
      </c>
      <c r="J454" t="s">
        <v>33397</v>
      </c>
      <c r="L454" t="s">
        <v>33018</v>
      </c>
      <c r="M454" t="s">
        <v>33017</v>
      </c>
      <c r="N454" t="s">
        <v>63</v>
      </c>
      <c r="T454" t="s">
        <v>33396</v>
      </c>
      <c r="V454" t="s">
        <v>33016</v>
      </c>
      <c r="Y454" t="s">
        <v>33395</v>
      </c>
      <c r="AA454" t="s">
        <v>33394</v>
      </c>
      <c r="AB454" t="s">
        <v>21219</v>
      </c>
      <c r="AH454" t="s">
        <v>65</v>
      </c>
      <c r="AI454" t="s">
        <v>31371</v>
      </c>
      <c r="AL454" t="s">
        <v>67</v>
      </c>
      <c r="AM454" t="s">
        <v>284</v>
      </c>
      <c r="AY454" t="s">
        <v>33393</v>
      </c>
      <c r="AZ454" t="s">
        <v>3705</v>
      </c>
      <c r="BA454" t="s">
        <v>4706</v>
      </c>
      <c r="BB454" t="s">
        <v>284</v>
      </c>
      <c r="BD454" t="s">
        <v>72</v>
      </c>
      <c r="BG454" t="s">
        <v>33392</v>
      </c>
    </row>
    <row r="455" spans="1:59" x14ac:dyDescent="0.2">
      <c r="A455" s="1">
        <v>42618.94190972222</v>
      </c>
      <c r="B455" t="s">
        <v>1862</v>
      </c>
      <c r="C455" t="s">
        <v>33446</v>
      </c>
      <c r="D455" t="str">
        <f>VLOOKUP(Table7[[#This Row],[Full Name]],council_staff_import[],1,0)</f>
        <v>Michael Corbett</v>
      </c>
      <c r="L455" t="s">
        <v>33119</v>
      </c>
      <c r="M455" t="s">
        <v>33118</v>
      </c>
      <c r="V455" t="s">
        <v>33116</v>
      </c>
      <c r="AB455" t="s">
        <v>21219</v>
      </c>
      <c r="AH455" t="s">
        <v>65</v>
      </c>
      <c r="AI455" t="s">
        <v>31371</v>
      </c>
      <c r="AL455" t="s">
        <v>67</v>
      </c>
      <c r="AY455" t="s">
        <v>33445</v>
      </c>
      <c r="AZ455" t="s">
        <v>3705</v>
      </c>
      <c r="BA455" t="s">
        <v>33444</v>
      </c>
      <c r="BB455" t="s">
        <v>31394</v>
      </c>
      <c r="BD455" t="s">
        <v>72</v>
      </c>
      <c r="BG455" t="s">
        <v>33443</v>
      </c>
    </row>
    <row r="456" spans="1:59" x14ac:dyDescent="0.2">
      <c r="A456" s="1">
        <v>42618.939826388887</v>
      </c>
      <c r="B456" t="s">
        <v>1862</v>
      </c>
      <c r="C456" t="s">
        <v>32361</v>
      </c>
      <c r="D456" t="str">
        <f>VLOOKUP(Table7[[#This Row],[Full Name]],council_staff_import[],1,0)</f>
        <v>Michael DeLoach</v>
      </c>
      <c r="M456" t="s">
        <v>31483</v>
      </c>
      <c r="V456" t="s">
        <v>32360</v>
      </c>
      <c r="AA456" t="s">
        <v>31481</v>
      </c>
      <c r="AB456" t="s">
        <v>31480</v>
      </c>
      <c r="AH456" t="s">
        <v>65</v>
      </c>
      <c r="AI456" t="s">
        <v>31371</v>
      </c>
      <c r="AL456" t="s">
        <v>1237</v>
      </c>
      <c r="AY456" t="s">
        <v>32359</v>
      </c>
      <c r="AZ456" t="s">
        <v>3705</v>
      </c>
      <c r="BA456" t="s">
        <v>32358</v>
      </c>
      <c r="BB456" t="s">
        <v>32357</v>
      </c>
      <c r="BD456" t="s">
        <v>72</v>
      </c>
      <c r="BG456" t="s">
        <v>32356</v>
      </c>
    </row>
    <row r="457" spans="1:59" x14ac:dyDescent="0.2">
      <c r="A457" s="1">
        <v>42618.940254629633</v>
      </c>
      <c r="B457" t="s">
        <v>1862</v>
      </c>
      <c r="C457" t="s">
        <v>32744</v>
      </c>
      <c r="D457" t="str">
        <f>VLOOKUP(Table7[[#This Row],[Full Name]],council_staff_import[],1,0)</f>
        <v>Michael Kurtz</v>
      </c>
      <c r="M457" t="s">
        <v>31538</v>
      </c>
      <c r="AB457" t="s">
        <v>31480</v>
      </c>
      <c r="AH457" t="s">
        <v>65</v>
      </c>
      <c r="AI457" t="s">
        <v>31371</v>
      </c>
      <c r="AL457" t="s">
        <v>1237</v>
      </c>
      <c r="AY457" t="s">
        <v>32743</v>
      </c>
      <c r="AZ457" t="s">
        <v>3705</v>
      </c>
      <c r="BA457" t="s">
        <v>32742</v>
      </c>
      <c r="BB457" t="s">
        <v>2995</v>
      </c>
      <c r="BD457" t="s">
        <v>72</v>
      </c>
      <c r="BG457" t="s">
        <v>32741</v>
      </c>
    </row>
    <row r="458" spans="1:59" x14ac:dyDescent="0.2">
      <c r="A458" s="1">
        <v>42618.942650462966</v>
      </c>
      <c r="B458" t="s">
        <v>1862</v>
      </c>
      <c r="C458" t="s">
        <v>33875</v>
      </c>
      <c r="D458" t="str">
        <f>VLOOKUP(Table7[[#This Row],[Full Name]],council_staff_import[],1,0)</f>
        <v>Michael Mallon</v>
      </c>
      <c r="L458" t="s">
        <v>31391</v>
      </c>
      <c r="M458" t="s">
        <v>31390</v>
      </c>
      <c r="V458" t="s">
        <v>31388</v>
      </c>
      <c r="AB458" t="s">
        <v>21219</v>
      </c>
      <c r="AH458" t="s">
        <v>65</v>
      </c>
      <c r="AI458" t="s">
        <v>31371</v>
      </c>
      <c r="AL458" t="s">
        <v>67</v>
      </c>
      <c r="AY458" t="s">
        <v>33874</v>
      </c>
      <c r="AZ458" t="s">
        <v>3705</v>
      </c>
      <c r="BA458" t="s">
        <v>33873</v>
      </c>
      <c r="BB458" t="s">
        <v>31394</v>
      </c>
      <c r="BD458" t="s">
        <v>72</v>
      </c>
      <c r="BG458" t="s">
        <v>33872</v>
      </c>
    </row>
    <row r="459" spans="1:59" x14ac:dyDescent="0.2">
      <c r="A459" s="1">
        <v>42618.940682870372</v>
      </c>
      <c r="B459" t="s">
        <v>1862</v>
      </c>
      <c r="C459" t="s">
        <v>32948</v>
      </c>
      <c r="D459" t="str">
        <f>VLOOKUP(Table7[[#This Row],[Full Name]],council_staff_import[],1,0)</f>
        <v>Michael Rivadeneyra</v>
      </c>
      <c r="L459" t="s">
        <v>32942</v>
      </c>
      <c r="M459" t="s">
        <v>32941</v>
      </c>
      <c r="T459" t="s">
        <v>32947</v>
      </c>
      <c r="V459" t="s">
        <v>32940</v>
      </c>
      <c r="AB459" t="s">
        <v>21219</v>
      </c>
      <c r="AH459" t="s">
        <v>65</v>
      </c>
      <c r="AI459" t="s">
        <v>31371</v>
      </c>
      <c r="AL459" t="s">
        <v>67</v>
      </c>
      <c r="AM459" t="s">
        <v>68</v>
      </c>
      <c r="AY459" t="s">
        <v>32946</v>
      </c>
      <c r="AZ459" t="s">
        <v>3705</v>
      </c>
      <c r="BA459" t="s">
        <v>32945</v>
      </c>
      <c r="BB459" t="s">
        <v>68</v>
      </c>
      <c r="BD459" t="s">
        <v>72</v>
      </c>
      <c r="BG459" t="s">
        <v>32944</v>
      </c>
    </row>
    <row r="460" spans="1:59" x14ac:dyDescent="0.2">
      <c r="A460" s="1">
        <v>42618.942812499998</v>
      </c>
      <c r="B460" t="s">
        <v>1862</v>
      </c>
      <c r="C460" t="s">
        <v>33903</v>
      </c>
      <c r="D460" t="str">
        <f>VLOOKUP(Table7[[#This Row],[Full Name]],council_staff_import[],1,0)</f>
        <v>Michael Welgoss</v>
      </c>
      <c r="M460" t="s">
        <v>31483</v>
      </c>
      <c r="AB460" t="s">
        <v>31480</v>
      </c>
      <c r="AH460" t="s">
        <v>65</v>
      </c>
      <c r="AI460" t="s">
        <v>31371</v>
      </c>
      <c r="AL460" t="s">
        <v>1237</v>
      </c>
      <c r="AY460" t="s">
        <v>33902</v>
      </c>
      <c r="AZ460" t="s">
        <v>3705</v>
      </c>
      <c r="BA460" t="s">
        <v>33901</v>
      </c>
      <c r="BB460" t="s">
        <v>32505</v>
      </c>
      <c r="BD460" t="s">
        <v>72</v>
      </c>
      <c r="BG460" t="s">
        <v>33900</v>
      </c>
    </row>
    <row r="461" spans="1:59" x14ac:dyDescent="0.2">
      <c r="A461" s="1">
        <v>42618.938796296286</v>
      </c>
      <c r="B461" t="s">
        <v>1862</v>
      </c>
      <c r="C461" t="s">
        <v>31427</v>
      </c>
      <c r="D461" t="str">
        <f>VLOOKUP(Table7[[#This Row],[Full Name]],council_staff_import[],1,0)</f>
        <v>Michelle Landi</v>
      </c>
      <c r="L461" t="s">
        <v>31421</v>
      </c>
      <c r="M461" t="s">
        <v>31420</v>
      </c>
      <c r="N461" t="s">
        <v>63</v>
      </c>
      <c r="T461" t="s">
        <v>31426</v>
      </c>
      <c r="V461" t="s">
        <v>31419</v>
      </c>
      <c r="AH461" t="s">
        <v>65</v>
      </c>
      <c r="AI461" t="s">
        <v>31371</v>
      </c>
      <c r="AL461" t="s">
        <v>67</v>
      </c>
      <c r="AM461" t="s">
        <v>145</v>
      </c>
      <c r="AY461" t="s">
        <v>31425</v>
      </c>
      <c r="AZ461" t="s">
        <v>15628</v>
      </c>
      <c r="BA461" t="s">
        <v>31424</v>
      </c>
      <c r="BB461" t="s">
        <v>145</v>
      </c>
      <c r="BD461" t="s">
        <v>72</v>
      </c>
      <c r="BG461" t="s">
        <v>31423</v>
      </c>
    </row>
    <row r="462" spans="1:59" x14ac:dyDescent="0.2">
      <c r="A462" s="1">
        <v>42618.943078703713</v>
      </c>
      <c r="B462" t="s">
        <v>1862</v>
      </c>
      <c r="C462" t="s">
        <v>34048</v>
      </c>
      <c r="D462" t="str">
        <f>VLOOKUP(Table7[[#This Row],[Full Name]],council_staff_import[],1,0)</f>
        <v>Michelle Lee</v>
      </c>
      <c r="M462" t="s">
        <v>32176</v>
      </c>
      <c r="AB462" t="s">
        <v>31480</v>
      </c>
      <c r="AH462" t="s">
        <v>65</v>
      </c>
      <c r="AI462" t="s">
        <v>31371</v>
      </c>
      <c r="AL462" t="s">
        <v>1237</v>
      </c>
      <c r="AY462" t="s">
        <v>34047</v>
      </c>
      <c r="AZ462" t="s">
        <v>15628</v>
      </c>
      <c r="BA462" t="s">
        <v>4633</v>
      </c>
      <c r="BB462" t="s">
        <v>141</v>
      </c>
      <c r="BD462" t="s">
        <v>72</v>
      </c>
      <c r="BG462" t="s">
        <v>34046</v>
      </c>
    </row>
    <row r="463" spans="1:59" x14ac:dyDescent="0.2">
      <c r="A463" s="1">
        <v>42618.943171296298</v>
      </c>
      <c r="B463" t="s">
        <v>1862</v>
      </c>
      <c r="C463" t="s">
        <v>34080</v>
      </c>
      <c r="D463" t="str">
        <f>VLOOKUP(Table7[[#This Row],[Full Name]],council_staff_import[],1,0)</f>
        <v>Mildred Bonilla</v>
      </c>
      <c r="M463" t="s">
        <v>31518</v>
      </c>
      <c r="AB463" t="s">
        <v>31480</v>
      </c>
      <c r="AH463" t="s">
        <v>65</v>
      </c>
      <c r="AI463" t="s">
        <v>31371</v>
      </c>
      <c r="AL463" t="s">
        <v>1237</v>
      </c>
      <c r="AY463" t="s">
        <v>34079</v>
      </c>
      <c r="AZ463" t="s">
        <v>29279</v>
      </c>
      <c r="BA463" t="s">
        <v>18987</v>
      </c>
      <c r="BB463" t="s">
        <v>365</v>
      </c>
      <c r="BD463" t="s">
        <v>72</v>
      </c>
      <c r="BG463" t="s">
        <v>34078</v>
      </c>
    </row>
    <row r="464" spans="1:59" x14ac:dyDescent="0.2">
      <c r="A464" s="1">
        <v>42618.940138888887</v>
      </c>
      <c r="B464" t="s">
        <v>1862</v>
      </c>
      <c r="C464" t="s">
        <v>32654</v>
      </c>
      <c r="D464" t="str">
        <f>VLOOKUP(Table7[[#This Row],[Full Name]],council_staff_import[],1,0)</f>
        <v>Mitch Noel</v>
      </c>
      <c r="L464" t="s">
        <v>32567</v>
      </c>
      <c r="M464" t="s">
        <v>32566</v>
      </c>
      <c r="V464" t="s">
        <v>32565</v>
      </c>
      <c r="AB464" t="s">
        <v>21219</v>
      </c>
      <c r="AH464" t="s">
        <v>65</v>
      </c>
      <c r="AI464" t="s">
        <v>31371</v>
      </c>
      <c r="AL464" t="s">
        <v>67</v>
      </c>
      <c r="AY464" t="s">
        <v>32653</v>
      </c>
      <c r="AZ464" t="s">
        <v>32652</v>
      </c>
      <c r="BA464" t="s">
        <v>6550</v>
      </c>
      <c r="BB464" t="s">
        <v>31394</v>
      </c>
      <c r="BD464" t="s">
        <v>72</v>
      </c>
      <c r="BG464" t="s">
        <v>32651</v>
      </c>
    </row>
    <row r="465" spans="1:59" x14ac:dyDescent="0.2">
      <c r="A465" s="1">
        <v>42618.941736111112</v>
      </c>
      <c r="B465" t="s">
        <v>1862</v>
      </c>
      <c r="C465" t="s">
        <v>33357</v>
      </c>
      <c r="D465" t="str">
        <f>VLOOKUP(Table7[[#This Row],[Full Name]],council_staff_import[],1,0)</f>
        <v>Monica Abend</v>
      </c>
      <c r="L465" t="s">
        <v>33078</v>
      </c>
      <c r="M465" t="s">
        <v>33077</v>
      </c>
      <c r="T465" t="s">
        <v>33356</v>
      </c>
      <c r="V465" t="s">
        <v>33076</v>
      </c>
      <c r="AH465" t="s">
        <v>65</v>
      </c>
      <c r="AI465" t="s">
        <v>31371</v>
      </c>
      <c r="AL465" t="s">
        <v>67</v>
      </c>
      <c r="AM465" t="s">
        <v>68</v>
      </c>
      <c r="AY465" t="s">
        <v>33355</v>
      </c>
      <c r="AZ465" t="s">
        <v>11955</v>
      </c>
      <c r="BA465" t="s">
        <v>33354</v>
      </c>
      <c r="BB465" t="s">
        <v>68</v>
      </c>
      <c r="BD465" t="s">
        <v>72</v>
      </c>
      <c r="BG465" t="s">
        <v>33353</v>
      </c>
    </row>
    <row r="466" spans="1:59" x14ac:dyDescent="0.2">
      <c r="A466" s="1">
        <v>42809.793958333343</v>
      </c>
      <c r="B466" t="s">
        <v>59</v>
      </c>
      <c r="C466" t="s">
        <v>34350</v>
      </c>
      <c r="D466" t="str">
        <f>VLOOKUP(Table7[[#This Row],[Full Name]],council_staff_import[],1,0)</f>
        <v>Muhammad Arshad</v>
      </c>
      <c r="M466" t="s">
        <v>31512</v>
      </c>
      <c r="AH466" t="s">
        <v>65</v>
      </c>
      <c r="AI466" t="s">
        <v>31371</v>
      </c>
      <c r="AL466" t="s">
        <v>1237</v>
      </c>
      <c r="AY466" t="s">
        <v>34349</v>
      </c>
      <c r="AZ466" t="s">
        <v>25566</v>
      </c>
      <c r="BA466" t="s">
        <v>34348</v>
      </c>
      <c r="BB466" t="s">
        <v>31507</v>
      </c>
      <c r="BD466" t="s">
        <v>72</v>
      </c>
      <c r="BG466" t="s">
        <v>34347</v>
      </c>
    </row>
    <row r="467" spans="1:59" x14ac:dyDescent="0.2">
      <c r="A467" s="1">
        <v>42618.938831018517</v>
      </c>
      <c r="B467" t="s">
        <v>1862</v>
      </c>
      <c r="C467" t="s">
        <v>31460</v>
      </c>
      <c r="D467" t="str">
        <f>VLOOKUP(Table7[[#This Row],[Full Name]],council_staff_import[],1,0)</f>
        <v>Nabilah Iddrisu</v>
      </c>
      <c r="L467" t="s">
        <v>31459</v>
      </c>
      <c r="M467" t="s">
        <v>31458</v>
      </c>
      <c r="V467" t="s">
        <v>31457</v>
      </c>
      <c r="AB467" t="s">
        <v>21219</v>
      </c>
      <c r="AH467" t="s">
        <v>65</v>
      </c>
      <c r="AI467" t="s">
        <v>31371</v>
      </c>
      <c r="AL467" t="s">
        <v>67</v>
      </c>
      <c r="AY467" t="s">
        <v>31456</v>
      </c>
      <c r="AZ467" t="s">
        <v>31455</v>
      </c>
      <c r="BA467" t="s">
        <v>31454</v>
      </c>
      <c r="BB467" t="s">
        <v>31394</v>
      </c>
      <c r="BD467" t="s">
        <v>72</v>
      </c>
      <c r="BG467" t="s">
        <v>31453</v>
      </c>
    </row>
    <row r="468" spans="1:59" x14ac:dyDescent="0.2">
      <c r="A468" s="1">
        <v>42809.793923611112</v>
      </c>
      <c r="B468" t="s">
        <v>59</v>
      </c>
      <c r="C468" t="s">
        <v>34316</v>
      </c>
      <c r="D468" t="str">
        <f>VLOOKUP(Table7[[#This Row],[Full Name]],council_staff_import[],1,0)</f>
        <v>Nadia Johnson</v>
      </c>
      <c r="M468" t="s">
        <v>31490</v>
      </c>
      <c r="AH468" t="s">
        <v>65</v>
      </c>
      <c r="AI468" t="s">
        <v>31371</v>
      </c>
      <c r="AL468" t="s">
        <v>1237</v>
      </c>
      <c r="AY468" t="s">
        <v>34315</v>
      </c>
      <c r="AZ468" t="s">
        <v>26311</v>
      </c>
      <c r="BA468" t="s">
        <v>855</v>
      </c>
      <c r="BB468" t="s">
        <v>2995</v>
      </c>
      <c r="BD468" t="s">
        <v>72</v>
      </c>
      <c r="BG468" t="s">
        <v>34314</v>
      </c>
    </row>
    <row r="469" spans="1:59" x14ac:dyDescent="0.2">
      <c r="A469" s="1">
        <v>42809.793819444443</v>
      </c>
      <c r="B469" t="s">
        <v>59</v>
      </c>
      <c r="C469" t="s">
        <v>34253</v>
      </c>
      <c r="D469" t="str">
        <f>VLOOKUP(Table7[[#This Row],[Full Name]],council_staff_import[],1,0)</f>
        <v>Nameera Nuzhat</v>
      </c>
      <c r="M469" t="s">
        <v>31504</v>
      </c>
      <c r="AH469" t="s">
        <v>65</v>
      </c>
      <c r="AI469" t="s">
        <v>31371</v>
      </c>
      <c r="AL469" t="s">
        <v>1237</v>
      </c>
      <c r="AY469" t="s">
        <v>34252</v>
      </c>
      <c r="AZ469" t="s">
        <v>34251</v>
      </c>
      <c r="BA469" t="s">
        <v>34250</v>
      </c>
      <c r="BB469" t="s">
        <v>31625</v>
      </c>
      <c r="BD469" t="s">
        <v>72</v>
      </c>
      <c r="BG469" t="s">
        <v>34249</v>
      </c>
    </row>
    <row r="470" spans="1:59" x14ac:dyDescent="0.2">
      <c r="A470" s="1">
        <v>42618.939837962957</v>
      </c>
      <c r="B470" t="s">
        <v>1862</v>
      </c>
      <c r="C470" t="s">
        <v>32380</v>
      </c>
      <c r="D470" t="str">
        <f>VLOOKUP(Table7[[#This Row],[Full Name]],council_staff_import[],1,0)</f>
        <v>Natasha Kerry</v>
      </c>
      <c r="M470" t="s">
        <v>31490</v>
      </c>
      <c r="V470" t="s">
        <v>32379</v>
      </c>
      <c r="AA470" t="s">
        <v>32378</v>
      </c>
      <c r="AB470" t="s">
        <v>31480</v>
      </c>
      <c r="AH470" t="s">
        <v>65</v>
      </c>
      <c r="AI470" t="s">
        <v>31371</v>
      </c>
      <c r="AL470" t="s">
        <v>1237</v>
      </c>
      <c r="AY470" t="s">
        <v>32377</v>
      </c>
      <c r="AZ470" t="s">
        <v>32376</v>
      </c>
      <c r="BA470" t="s">
        <v>32375</v>
      </c>
      <c r="BB470" t="s">
        <v>141</v>
      </c>
      <c r="BD470" t="s">
        <v>72</v>
      </c>
      <c r="BG470" t="s">
        <v>32374</v>
      </c>
    </row>
    <row r="471" spans="1:59" x14ac:dyDescent="0.2">
      <c r="A471" s="1">
        <v>42618.942256944443</v>
      </c>
      <c r="B471" t="s">
        <v>1862</v>
      </c>
      <c r="C471" t="s">
        <v>33644</v>
      </c>
      <c r="D471" t="str">
        <f>VLOOKUP(Table7[[#This Row],[Full Name]],council_staff_import[],1,0)</f>
        <v>Nathan Rosenberg</v>
      </c>
      <c r="L471" t="s">
        <v>33640</v>
      </c>
      <c r="M471" t="s">
        <v>33639</v>
      </c>
      <c r="V471" t="s">
        <v>33638</v>
      </c>
      <c r="AB471" t="s">
        <v>21219</v>
      </c>
      <c r="AH471" t="s">
        <v>65</v>
      </c>
      <c r="AI471" t="s">
        <v>31371</v>
      </c>
      <c r="AL471" t="s">
        <v>67</v>
      </c>
      <c r="AY471" t="s">
        <v>33643</v>
      </c>
      <c r="AZ471" t="s">
        <v>27912</v>
      </c>
      <c r="BA471" t="s">
        <v>12134</v>
      </c>
      <c r="BB471" t="s">
        <v>31394</v>
      </c>
      <c r="BD471" t="s">
        <v>72</v>
      </c>
      <c r="BG471" t="s">
        <v>33642</v>
      </c>
    </row>
    <row r="472" spans="1:59" x14ac:dyDescent="0.2">
      <c r="A472" s="1">
        <v>42618.939849537041</v>
      </c>
      <c r="B472" t="s">
        <v>1862</v>
      </c>
      <c r="C472" t="s">
        <v>32386</v>
      </c>
      <c r="D472" t="str">
        <f>VLOOKUP(Table7[[#This Row],[Full Name]],council_staff_import[],1,0)</f>
        <v>Nathaniel Toth</v>
      </c>
      <c r="M472" t="s">
        <v>31504</v>
      </c>
      <c r="V472" t="s">
        <v>32385</v>
      </c>
      <c r="AA472" t="s">
        <v>31502</v>
      </c>
      <c r="AB472" t="s">
        <v>31480</v>
      </c>
      <c r="AH472" t="s">
        <v>65</v>
      </c>
      <c r="AI472" t="s">
        <v>31371</v>
      </c>
      <c r="AL472" t="s">
        <v>1237</v>
      </c>
      <c r="AY472" t="s">
        <v>32384</v>
      </c>
      <c r="AZ472" t="s">
        <v>30050</v>
      </c>
      <c r="BA472" t="s">
        <v>32383</v>
      </c>
      <c r="BB472" t="s">
        <v>32382</v>
      </c>
      <c r="BD472" t="s">
        <v>72</v>
      </c>
      <c r="BG472" t="s">
        <v>32381</v>
      </c>
    </row>
    <row r="473" spans="1:59" x14ac:dyDescent="0.2">
      <c r="A473" s="1">
        <v>42618.94054398148</v>
      </c>
      <c r="B473" t="s">
        <v>1862</v>
      </c>
      <c r="C473" t="s">
        <v>32896</v>
      </c>
      <c r="D473" t="str">
        <f>VLOOKUP(Table7[[#This Row],[Full Name]],council_staff_import[],1,0)</f>
        <v>Nayo Simmons</v>
      </c>
      <c r="L473" t="s">
        <v>32895</v>
      </c>
      <c r="M473" t="s">
        <v>32894</v>
      </c>
      <c r="T473" t="s">
        <v>32893</v>
      </c>
      <c r="V473" t="s">
        <v>32892</v>
      </c>
      <c r="AB473" t="s">
        <v>21219</v>
      </c>
      <c r="AH473" t="s">
        <v>65</v>
      </c>
      <c r="AI473" t="s">
        <v>31371</v>
      </c>
      <c r="AL473" t="s">
        <v>67</v>
      </c>
      <c r="AM473" t="s">
        <v>68</v>
      </c>
      <c r="AY473" t="s">
        <v>32891</v>
      </c>
      <c r="AZ473" t="s">
        <v>32890</v>
      </c>
      <c r="BA473" t="s">
        <v>16613</v>
      </c>
      <c r="BB473" t="s">
        <v>68</v>
      </c>
      <c r="BD473" t="s">
        <v>72</v>
      </c>
      <c r="BG473" t="s">
        <v>32889</v>
      </c>
    </row>
    <row r="474" spans="1:59" x14ac:dyDescent="0.2">
      <c r="A474" s="1">
        <v>42618.940636574072</v>
      </c>
      <c r="B474" t="s">
        <v>1862</v>
      </c>
      <c r="C474" t="s">
        <v>32924</v>
      </c>
      <c r="D474" t="str">
        <f>VLOOKUP(Table7[[#This Row],[Full Name]],council_staff_import[],1,0)</f>
        <v>Nazia Ahmed</v>
      </c>
      <c r="L474" t="s">
        <v>32807</v>
      </c>
      <c r="M474" t="s">
        <v>32806</v>
      </c>
      <c r="V474" t="s">
        <v>32805</v>
      </c>
      <c r="AB474" t="s">
        <v>21219</v>
      </c>
      <c r="AH474" t="s">
        <v>65</v>
      </c>
      <c r="AI474" t="s">
        <v>31371</v>
      </c>
      <c r="AL474" t="s">
        <v>67</v>
      </c>
      <c r="AY474" t="s">
        <v>32923</v>
      </c>
      <c r="AZ474" t="s">
        <v>32922</v>
      </c>
      <c r="BA474" t="s">
        <v>20974</v>
      </c>
      <c r="BB474" t="s">
        <v>31394</v>
      </c>
      <c r="BD474" t="s">
        <v>72</v>
      </c>
      <c r="BG474" t="s">
        <v>32921</v>
      </c>
    </row>
    <row r="475" spans="1:59" x14ac:dyDescent="0.2">
      <c r="A475" s="1">
        <v>42618.942627314813</v>
      </c>
      <c r="B475" t="s">
        <v>1862</v>
      </c>
      <c r="C475" t="s">
        <v>33851</v>
      </c>
      <c r="D475" t="str">
        <f>VLOOKUP(Table7[[#This Row],[Full Name]],council_staff_import[],1,0)</f>
        <v>Nicholas Roloson</v>
      </c>
      <c r="L475" t="s">
        <v>32221</v>
      </c>
      <c r="M475" t="s">
        <v>32220</v>
      </c>
      <c r="T475" t="s">
        <v>33850</v>
      </c>
      <c r="V475" t="s">
        <v>32219</v>
      </c>
      <c r="AB475" t="s">
        <v>21219</v>
      </c>
      <c r="AH475" t="s">
        <v>65</v>
      </c>
      <c r="AI475" t="s">
        <v>31371</v>
      </c>
      <c r="AL475" t="s">
        <v>67</v>
      </c>
      <c r="AM475" t="s">
        <v>68</v>
      </c>
      <c r="AY475" t="s">
        <v>33849</v>
      </c>
      <c r="AZ475" t="s">
        <v>23835</v>
      </c>
      <c r="BA475" t="s">
        <v>33848</v>
      </c>
      <c r="BB475" t="s">
        <v>68</v>
      </c>
      <c r="BD475" t="s">
        <v>72</v>
      </c>
      <c r="BG475" t="s">
        <v>33847</v>
      </c>
    </row>
    <row r="476" spans="1:59" x14ac:dyDescent="0.2">
      <c r="A476" s="1">
        <v>42618.94090277778</v>
      </c>
      <c r="B476" t="s">
        <v>1862</v>
      </c>
      <c r="C476" t="s">
        <v>33004</v>
      </c>
      <c r="D476" t="str">
        <f>VLOOKUP(Table7[[#This Row],[Full Name]],council_staff_import[],1,0)</f>
        <v>Nicholas Smith</v>
      </c>
      <c r="L476" t="s">
        <v>32821</v>
      </c>
      <c r="M476" t="s">
        <v>32820</v>
      </c>
      <c r="T476" t="s">
        <v>33003</v>
      </c>
      <c r="V476" t="s">
        <v>32995</v>
      </c>
      <c r="AB476" t="s">
        <v>21219</v>
      </c>
      <c r="AH476" t="s">
        <v>65</v>
      </c>
      <c r="AI476" t="s">
        <v>31371</v>
      </c>
      <c r="AL476" t="s">
        <v>67</v>
      </c>
      <c r="AM476" t="s">
        <v>284</v>
      </c>
      <c r="AY476" t="s">
        <v>33002</v>
      </c>
      <c r="AZ476" t="s">
        <v>23835</v>
      </c>
      <c r="BA476" t="s">
        <v>3963</v>
      </c>
      <c r="BB476" t="s">
        <v>284</v>
      </c>
      <c r="BD476" t="s">
        <v>72</v>
      </c>
      <c r="BG476" t="s">
        <v>33001</v>
      </c>
    </row>
    <row r="477" spans="1:59" x14ac:dyDescent="0.2">
      <c r="A477" s="1">
        <v>42809.794016203698</v>
      </c>
      <c r="B477" t="s">
        <v>59</v>
      </c>
      <c r="C477" t="s">
        <v>34385</v>
      </c>
      <c r="D477" t="str">
        <f>VLOOKUP(Table7[[#This Row],[Full Name]],council_staff_import[],1,0)</f>
        <v>Nicholas Tenore</v>
      </c>
      <c r="L477" t="s">
        <v>32340</v>
      </c>
      <c r="M477" t="s">
        <v>32339</v>
      </c>
      <c r="V477" t="s">
        <v>32337</v>
      </c>
      <c r="AH477" t="s">
        <v>65</v>
      </c>
      <c r="AI477" t="s">
        <v>31371</v>
      </c>
      <c r="AL477" t="s">
        <v>67</v>
      </c>
      <c r="AY477" t="s">
        <v>34384</v>
      </c>
      <c r="AZ477" t="s">
        <v>23835</v>
      </c>
      <c r="BA477" t="s">
        <v>34383</v>
      </c>
      <c r="BB477" t="s">
        <v>31394</v>
      </c>
      <c r="BD477" t="s">
        <v>72</v>
      </c>
      <c r="BG477" t="s">
        <v>34382</v>
      </c>
    </row>
    <row r="478" spans="1:59" x14ac:dyDescent="0.2">
      <c r="A478" s="1">
        <v>42618.939722222232</v>
      </c>
      <c r="B478" t="s">
        <v>1862</v>
      </c>
      <c r="C478" t="s">
        <v>32232</v>
      </c>
      <c r="D478" t="str">
        <f>VLOOKUP(Table7[[#This Row],[Full Name]],council_staff_import[],1,0)</f>
        <v>Nicholas Widzowski</v>
      </c>
      <c r="L478" t="s">
        <v>32221</v>
      </c>
      <c r="M478" t="s">
        <v>32220</v>
      </c>
      <c r="T478" t="s">
        <v>32231</v>
      </c>
      <c r="V478" t="s">
        <v>32219</v>
      </c>
      <c r="AB478" t="s">
        <v>21219</v>
      </c>
      <c r="AH478" t="s">
        <v>65</v>
      </c>
      <c r="AI478" t="s">
        <v>31371</v>
      </c>
      <c r="AL478" t="s">
        <v>67</v>
      </c>
      <c r="AM478" t="s">
        <v>284</v>
      </c>
      <c r="AY478" t="s">
        <v>32230</v>
      </c>
      <c r="AZ478" t="s">
        <v>23835</v>
      </c>
      <c r="BA478" t="s">
        <v>32229</v>
      </c>
      <c r="BB478" t="s">
        <v>284</v>
      </c>
      <c r="BD478" t="s">
        <v>72</v>
      </c>
      <c r="BG478" t="s">
        <v>32228</v>
      </c>
    </row>
    <row r="479" spans="1:59" x14ac:dyDescent="0.2">
      <c r="A479" s="1">
        <v>42809.793854166674</v>
      </c>
      <c r="B479" t="s">
        <v>59</v>
      </c>
      <c r="C479" t="s">
        <v>34283</v>
      </c>
      <c r="D479" t="str">
        <f>VLOOKUP(Table7[[#This Row],[Full Name]],council_staff_import[],1,0)</f>
        <v>Nicole Abene</v>
      </c>
      <c r="M479" t="s">
        <v>31538</v>
      </c>
      <c r="AH479" t="s">
        <v>65</v>
      </c>
      <c r="AI479" t="s">
        <v>31371</v>
      </c>
      <c r="AL479" t="s">
        <v>1237</v>
      </c>
      <c r="AY479" t="s">
        <v>34282</v>
      </c>
      <c r="AZ479" t="s">
        <v>23854</v>
      </c>
      <c r="BA479" t="s">
        <v>34281</v>
      </c>
      <c r="BB479" t="s">
        <v>141</v>
      </c>
      <c r="BD479" t="s">
        <v>72</v>
      </c>
      <c r="BG479" t="s">
        <v>34280</v>
      </c>
    </row>
    <row r="480" spans="1:59" x14ac:dyDescent="0.2">
      <c r="A480" s="1">
        <v>42809.794039351851</v>
      </c>
      <c r="B480" t="s">
        <v>59</v>
      </c>
      <c r="C480" t="s">
        <v>34406</v>
      </c>
      <c r="D480" t="str">
        <f>VLOOKUP(Table7[[#This Row],[Full Name]],council_staff_import[],1,0)</f>
        <v>Nicole Wright</v>
      </c>
      <c r="L480" t="s">
        <v>31680</v>
      </c>
      <c r="M480" t="s">
        <v>31679</v>
      </c>
      <c r="T480" t="s">
        <v>34405</v>
      </c>
      <c r="V480" t="s">
        <v>31678</v>
      </c>
      <c r="AH480" t="s">
        <v>65</v>
      </c>
      <c r="AI480" t="s">
        <v>31371</v>
      </c>
      <c r="AL480" t="s">
        <v>67</v>
      </c>
      <c r="AM480" t="s">
        <v>145</v>
      </c>
      <c r="AY480" t="s">
        <v>34404</v>
      </c>
      <c r="AZ480" t="s">
        <v>23854</v>
      </c>
      <c r="BA480" t="s">
        <v>17292</v>
      </c>
      <c r="BB480" t="s">
        <v>145</v>
      </c>
      <c r="BD480" t="s">
        <v>72</v>
      </c>
      <c r="BG480" t="s">
        <v>34403</v>
      </c>
    </row>
    <row r="481" spans="1:59" x14ac:dyDescent="0.2">
      <c r="A481" s="1">
        <v>42618.941840277781</v>
      </c>
      <c r="B481" t="s">
        <v>1862</v>
      </c>
      <c r="C481" t="s">
        <v>33404</v>
      </c>
      <c r="D481" t="str">
        <f>VLOOKUP(Table7[[#This Row],[Full Name]],council_staff_import[],1,0)</f>
        <v>Niki Kokkinos</v>
      </c>
      <c r="J481" t="s">
        <v>32341</v>
      </c>
      <c r="L481" t="s">
        <v>32221</v>
      </c>
      <c r="M481" t="s">
        <v>32220</v>
      </c>
      <c r="T481" t="s">
        <v>33403</v>
      </c>
      <c r="V481" t="s">
        <v>32219</v>
      </c>
      <c r="AB481" t="s">
        <v>21219</v>
      </c>
      <c r="AH481" t="s">
        <v>65</v>
      </c>
      <c r="AI481" t="s">
        <v>31371</v>
      </c>
      <c r="AL481" t="s">
        <v>67</v>
      </c>
      <c r="AM481" t="s">
        <v>145</v>
      </c>
      <c r="AY481" t="s">
        <v>33402</v>
      </c>
      <c r="AZ481" t="s">
        <v>33401</v>
      </c>
      <c r="BA481" t="s">
        <v>33400</v>
      </c>
      <c r="BB481" t="s">
        <v>145</v>
      </c>
      <c r="BD481" t="s">
        <v>72</v>
      </c>
      <c r="BG481" t="s">
        <v>33399</v>
      </c>
    </row>
    <row r="482" spans="1:59" x14ac:dyDescent="0.2">
      <c r="A482" s="1">
        <v>42618.942847222221</v>
      </c>
      <c r="B482" t="s">
        <v>1862</v>
      </c>
      <c r="C482" t="s">
        <v>33947</v>
      </c>
      <c r="D482" t="str">
        <f>VLOOKUP(Table7[[#This Row],[Full Name]],council_staff_import[],1,0)</f>
        <v>Norma Diego</v>
      </c>
      <c r="L482" t="s">
        <v>33165</v>
      </c>
      <c r="M482" t="s">
        <v>33164</v>
      </c>
      <c r="V482" t="s">
        <v>33163</v>
      </c>
      <c r="AB482" t="s">
        <v>21219</v>
      </c>
      <c r="AH482" t="s">
        <v>65</v>
      </c>
      <c r="AI482" t="s">
        <v>31371</v>
      </c>
      <c r="AL482" t="s">
        <v>67</v>
      </c>
      <c r="AY482" t="s">
        <v>33946</v>
      </c>
      <c r="AZ482" t="s">
        <v>33945</v>
      </c>
      <c r="BA482" t="s">
        <v>33944</v>
      </c>
      <c r="BB482" t="s">
        <v>31394</v>
      </c>
      <c r="BD482" t="s">
        <v>72</v>
      </c>
      <c r="BG482" t="s">
        <v>33943</v>
      </c>
    </row>
    <row r="483" spans="1:59" x14ac:dyDescent="0.2">
      <c r="A483" s="1">
        <v>42618.939849537041</v>
      </c>
      <c r="B483" t="s">
        <v>1862</v>
      </c>
      <c r="C483" t="s">
        <v>32391</v>
      </c>
      <c r="D483" t="str">
        <f>VLOOKUP(Table7[[#This Row],[Full Name]],council_staff_import[],1,0)</f>
        <v>Omany Luna</v>
      </c>
      <c r="M483" t="s">
        <v>31518</v>
      </c>
      <c r="V483" t="s">
        <v>32390</v>
      </c>
      <c r="AA483" t="s">
        <v>31516</v>
      </c>
      <c r="AB483" t="s">
        <v>31480</v>
      </c>
      <c r="AH483" t="s">
        <v>65</v>
      </c>
      <c r="AI483" t="s">
        <v>31371</v>
      </c>
      <c r="AL483" t="s">
        <v>1237</v>
      </c>
      <c r="AY483" t="s">
        <v>32389</v>
      </c>
      <c r="AZ483" t="s">
        <v>32388</v>
      </c>
      <c r="BA483" t="s">
        <v>19369</v>
      </c>
      <c r="BB483" t="s">
        <v>365</v>
      </c>
      <c r="BD483" t="s">
        <v>72</v>
      </c>
      <c r="BG483" t="s">
        <v>32387</v>
      </c>
    </row>
    <row r="484" spans="1:59" x14ac:dyDescent="0.2">
      <c r="A484" s="1">
        <v>42809.794398148151</v>
      </c>
      <c r="B484" t="s">
        <v>59</v>
      </c>
      <c r="C484" t="s">
        <v>34697</v>
      </c>
      <c r="D484" t="str">
        <f>VLOOKUP(Table7[[#This Row],[Full Name]],council_staff_import[],1,0)</f>
        <v>Ophelia Collins</v>
      </c>
      <c r="L484" t="s">
        <v>32542</v>
      </c>
      <c r="M484" t="s">
        <v>32541</v>
      </c>
      <c r="V484" t="s">
        <v>32540</v>
      </c>
      <c r="AH484" t="s">
        <v>65</v>
      </c>
      <c r="AI484" t="s">
        <v>31371</v>
      </c>
      <c r="AL484" t="s">
        <v>67</v>
      </c>
      <c r="AY484" t="s">
        <v>34696</v>
      </c>
      <c r="AZ484" t="s">
        <v>34695</v>
      </c>
      <c r="BA484" t="s">
        <v>14888</v>
      </c>
      <c r="BB484" t="s">
        <v>31394</v>
      </c>
      <c r="BD484" t="s">
        <v>72</v>
      </c>
      <c r="BG484" t="s">
        <v>34694</v>
      </c>
    </row>
    <row r="485" spans="1:59" x14ac:dyDescent="0.2">
      <c r="A485" s="1">
        <v>42809.794502314813</v>
      </c>
      <c r="B485" t="s">
        <v>59</v>
      </c>
      <c r="C485" t="s">
        <v>34794</v>
      </c>
      <c r="D485" t="str">
        <f>VLOOKUP(Table7[[#This Row],[Full Name]],council_staff_import[],1,0)</f>
        <v>Orielle Newsome</v>
      </c>
      <c r="L485" t="s">
        <v>31414</v>
      </c>
      <c r="M485" t="s">
        <v>31413</v>
      </c>
      <c r="V485" t="s">
        <v>31412</v>
      </c>
      <c r="AH485" t="s">
        <v>65</v>
      </c>
      <c r="AI485" t="s">
        <v>31371</v>
      </c>
      <c r="AL485" t="s">
        <v>67</v>
      </c>
      <c r="AY485" t="s">
        <v>34793</v>
      </c>
      <c r="AZ485" t="s">
        <v>34792</v>
      </c>
      <c r="BA485" t="s">
        <v>34791</v>
      </c>
      <c r="BB485" t="s">
        <v>31394</v>
      </c>
      <c r="BD485" t="s">
        <v>72</v>
      </c>
      <c r="BG485" t="s">
        <v>34790</v>
      </c>
    </row>
    <row r="486" spans="1:59" x14ac:dyDescent="0.2">
      <c r="A486" s="1">
        <v>42809.794178240743</v>
      </c>
      <c r="B486" t="s">
        <v>59</v>
      </c>
      <c r="C486" t="s">
        <v>34526</v>
      </c>
      <c r="D486" t="str">
        <f>VLOOKUP(Table7[[#This Row],[Full Name]],council_staff_import[],1,0)</f>
        <v>Patrice Comerford</v>
      </c>
      <c r="L486" t="s">
        <v>32207</v>
      </c>
      <c r="M486" t="s">
        <v>32206</v>
      </c>
      <c r="V486" t="s">
        <v>32205</v>
      </c>
      <c r="AH486" t="s">
        <v>65</v>
      </c>
      <c r="AI486" t="s">
        <v>31371</v>
      </c>
      <c r="AL486" t="s">
        <v>67</v>
      </c>
      <c r="AY486" t="s">
        <v>34525</v>
      </c>
      <c r="AZ486" t="s">
        <v>24283</v>
      </c>
      <c r="BA486" t="s">
        <v>34524</v>
      </c>
      <c r="BB486" t="s">
        <v>31394</v>
      </c>
      <c r="BD486" t="s">
        <v>72</v>
      </c>
      <c r="BG486" t="s">
        <v>34523</v>
      </c>
    </row>
    <row r="487" spans="1:59" x14ac:dyDescent="0.2">
      <c r="A487" s="1">
        <v>42618.942037037043</v>
      </c>
      <c r="B487" t="s">
        <v>1862</v>
      </c>
      <c r="C487" t="s">
        <v>33501</v>
      </c>
      <c r="D487" t="str">
        <f>VLOOKUP(Table7[[#This Row],[Full Name]],council_staff_import[],1,0)</f>
        <v>Patricia Olan</v>
      </c>
      <c r="J487" t="s">
        <v>32341</v>
      </c>
      <c r="L487" t="s">
        <v>32903</v>
      </c>
      <c r="M487" t="s">
        <v>32902</v>
      </c>
      <c r="T487" t="s">
        <v>33500</v>
      </c>
      <c r="V487" t="s">
        <v>32901</v>
      </c>
      <c r="AB487" t="s">
        <v>21219</v>
      </c>
      <c r="AH487" t="s">
        <v>65</v>
      </c>
      <c r="AI487" t="s">
        <v>31371</v>
      </c>
      <c r="AL487" t="s">
        <v>67</v>
      </c>
      <c r="AM487" t="s">
        <v>145</v>
      </c>
      <c r="AY487" t="s">
        <v>33499</v>
      </c>
      <c r="AZ487" t="s">
        <v>4484</v>
      </c>
      <c r="BA487" t="s">
        <v>33498</v>
      </c>
      <c r="BB487" t="s">
        <v>145</v>
      </c>
      <c r="BD487" t="s">
        <v>72</v>
      </c>
      <c r="BG487" t="s">
        <v>33497</v>
      </c>
    </row>
    <row r="488" spans="1:59" x14ac:dyDescent="0.2">
      <c r="A488" s="1">
        <v>42809.793842592589</v>
      </c>
      <c r="B488" t="s">
        <v>59</v>
      </c>
      <c r="C488" t="s">
        <v>34264</v>
      </c>
      <c r="D488" t="str">
        <f>VLOOKUP(Table7[[#This Row],[Full Name]],council_staff_import[],1,0)</f>
        <v>Patrick Bradford</v>
      </c>
      <c r="M488" t="s">
        <v>31526</v>
      </c>
      <c r="AH488" t="s">
        <v>65</v>
      </c>
      <c r="AI488" t="s">
        <v>31371</v>
      </c>
      <c r="AL488" t="s">
        <v>1237</v>
      </c>
      <c r="AY488" t="s">
        <v>34263</v>
      </c>
      <c r="AZ488" t="s">
        <v>23796</v>
      </c>
      <c r="BA488" t="s">
        <v>11886</v>
      </c>
      <c r="BB488" t="s">
        <v>141</v>
      </c>
      <c r="BD488" t="s">
        <v>72</v>
      </c>
      <c r="BG488" t="s">
        <v>34262</v>
      </c>
    </row>
    <row r="489" spans="1:59" x14ac:dyDescent="0.2">
      <c r="A489" s="1">
        <v>42618.93986111111</v>
      </c>
      <c r="B489" t="s">
        <v>1862</v>
      </c>
      <c r="C489" t="s">
        <v>32399</v>
      </c>
      <c r="D489" t="str">
        <f>VLOOKUP(Table7[[#This Row],[Full Name]],council_staff_import[],1,0)</f>
        <v>Patrick McClellan</v>
      </c>
      <c r="M489" t="s">
        <v>32037</v>
      </c>
      <c r="V489" t="s">
        <v>32398</v>
      </c>
      <c r="AA489" t="s">
        <v>31488</v>
      </c>
      <c r="AB489" t="s">
        <v>31480</v>
      </c>
      <c r="AH489" t="s">
        <v>65</v>
      </c>
      <c r="AI489" t="s">
        <v>31371</v>
      </c>
      <c r="AL489" t="s">
        <v>1237</v>
      </c>
      <c r="AY489" t="s">
        <v>32397</v>
      </c>
      <c r="AZ489" t="s">
        <v>23796</v>
      </c>
      <c r="BA489" t="s">
        <v>32396</v>
      </c>
      <c r="BB489" t="s">
        <v>2995</v>
      </c>
      <c r="BD489" t="s">
        <v>72</v>
      </c>
      <c r="BG489" t="s">
        <v>32395</v>
      </c>
    </row>
    <row r="490" spans="1:59" x14ac:dyDescent="0.2">
      <c r="A490" s="1">
        <v>42618.939872685187</v>
      </c>
      <c r="B490" t="s">
        <v>1862</v>
      </c>
      <c r="C490" t="s">
        <v>32416</v>
      </c>
      <c r="D490" t="str">
        <f>VLOOKUP(Table7[[#This Row],[Full Name]],council_staff_import[],1,0)</f>
        <v>Patrick Mulvihill</v>
      </c>
      <c r="M490" t="s">
        <v>31496</v>
      </c>
      <c r="V490" t="s">
        <v>32415</v>
      </c>
      <c r="AA490" t="s">
        <v>31488</v>
      </c>
      <c r="AB490" t="s">
        <v>31480</v>
      </c>
      <c r="AH490" t="s">
        <v>65</v>
      </c>
      <c r="AI490" t="s">
        <v>31371</v>
      </c>
      <c r="AL490" t="s">
        <v>1237</v>
      </c>
      <c r="AY490" t="s">
        <v>32414</v>
      </c>
      <c r="AZ490" t="s">
        <v>23796</v>
      </c>
      <c r="BA490" t="s">
        <v>32413</v>
      </c>
      <c r="BB490" t="s">
        <v>31767</v>
      </c>
      <c r="BD490" t="s">
        <v>72</v>
      </c>
      <c r="BG490" t="s">
        <v>32412</v>
      </c>
    </row>
    <row r="491" spans="1:59" x14ac:dyDescent="0.2">
      <c r="A491" s="1">
        <v>42809.794131944444</v>
      </c>
      <c r="B491" t="s">
        <v>59</v>
      </c>
      <c r="C491" t="s">
        <v>34479</v>
      </c>
      <c r="D491" t="str">
        <f>VLOOKUP(Table7[[#This Row],[Full Name]],council_staff_import[],1,0)</f>
        <v>Paul Casali</v>
      </c>
      <c r="L491" t="s">
        <v>31470</v>
      </c>
      <c r="M491" t="s">
        <v>31469</v>
      </c>
      <c r="V491" t="s">
        <v>31468</v>
      </c>
      <c r="AH491" t="s">
        <v>65</v>
      </c>
      <c r="AI491" t="s">
        <v>31371</v>
      </c>
      <c r="AL491" t="s">
        <v>67</v>
      </c>
      <c r="AY491" t="s">
        <v>34478</v>
      </c>
      <c r="AZ491" t="s">
        <v>7216</v>
      </c>
      <c r="BA491" t="s">
        <v>34477</v>
      </c>
      <c r="BB491" t="s">
        <v>31394</v>
      </c>
      <c r="BD491" t="s">
        <v>72</v>
      </c>
      <c r="BG491" t="s">
        <v>34476</v>
      </c>
    </row>
    <row r="492" spans="1:59" x14ac:dyDescent="0.2">
      <c r="A492" s="1">
        <v>42618.939884259264</v>
      </c>
      <c r="B492" t="s">
        <v>1862</v>
      </c>
      <c r="C492" t="s">
        <v>32421</v>
      </c>
      <c r="D492" t="str">
        <f>VLOOKUP(Table7[[#This Row],[Full Name]],council_staff_import[],1,0)</f>
        <v>Paul Ella</v>
      </c>
      <c r="M492" t="s">
        <v>31746</v>
      </c>
      <c r="V492" t="s">
        <v>32420</v>
      </c>
      <c r="AA492" t="s">
        <v>31744</v>
      </c>
      <c r="AB492" t="s">
        <v>31480</v>
      </c>
      <c r="AH492" t="s">
        <v>65</v>
      </c>
      <c r="AI492" t="s">
        <v>31371</v>
      </c>
      <c r="AL492" t="s">
        <v>1237</v>
      </c>
      <c r="AY492" t="s">
        <v>32419</v>
      </c>
      <c r="AZ492" t="s">
        <v>7216</v>
      </c>
      <c r="BA492" t="s">
        <v>32418</v>
      </c>
      <c r="BB492" t="s">
        <v>32357</v>
      </c>
      <c r="BD492" t="s">
        <v>72</v>
      </c>
      <c r="BG492" t="s">
        <v>32417</v>
      </c>
    </row>
    <row r="493" spans="1:59" x14ac:dyDescent="0.2">
      <c r="A493" s="1">
        <v>42618.941134259258</v>
      </c>
      <c r="B493" t="s">
        <v>1862</v>
      </c>
      <c r="C493" t="s">
        <v>33096</v>
      </c>
      <c r="D493" t="str">
        <f>VLOOKUP(Table7[[#This Row],[Full Name]],council_staff_import[],1,0)</f>
        <v>Paul Leonard</v>
      </c>
      <c r="J493" t="s">
        <v>33095</v>
      </c>
      <c r="L493" t="s">
        <v>32903</v>
      </c>
      <c r="M493" t="s">
        <v>32902</v>
      </c>
      <c r="V493" t="s">
        <v>32901</v>
      </c>
      <c r="AB493" t="s">
        <v>21219</v>
      </c>
      <c r="AD493" t="s">
        <v>18141</v>
      </c>
      <c r="AE493" t="s">
        <v>672</v>
      </c>
      <c r="AH493" t="s">
        <v>65</v>
      </c>
      <c r="AI493" t="s">
        <v>31371</v>
      </c>
      <c r="AL493" t="s">
        <v>67</v>
      </c>
      <c r="AY493" t="s">
        <v>33094</v>
      </c>
      <c r="AZ493" t="s">
        <v>7216</v>
      </c>
      <c r="BA493" t="s">
        <v>29052</v>
      </c>
      <c r="BB493" t="s">
        <v>31394</v>
      </c>
      <c r="BD493" t="s">
        <v>72</v>
      </c>
      <c r="BG493" t="s">
        <v>33093</v>
      </c>
    </row>
    <row r="494" spans="1:59" x14ac:dyDescent="0.2">
      <c r="A494" s="1">
        <v>42618.939884259264</v>
      </c>
      <c r="B494" t="s">
        <v>1862</v>
      </c>
      <c r="C494" t="s">
        <v>32426</v>
      </c>
      <c r="D494" t="str">
        <f>VLOOKUP(Table7[[#This Row],[Full Name]],council_staff_import[],1,0)</f>
        <v>Paul Scimone</v>
      </c>
      <c r="M494" t="s">
        <v>31504</v>
      </c>
      <c r="V494" t="s">
        <v>32425</v>
      </c>
      <c r="AA494" t="s">
        <v>31502</v>
      </c>
      <c r="AB494" t="s">
        <v>31480</v>
      </c>
      <c r="AH494" t="s">
        <v>65</v>
      </c>
      <c r="AI494" t="s">
        <v>31371</v>
      </c>
      <c r="AL494" t="s">
        <v>1237</v>
      </c>
      <c r="AY494" t="s">
        <v>32424</v>
      </c>
      <c r="AZ494" t="s">
        <v>7216</v>
      </c>
      <c r="BA494" t="s">
        <v>32423</v>
      </c>
      <c r="BB494" t="s">
        <v>32382</v>
      </c>
      <c r="BD494" t="s">
        <v>72</v>
      </c>
      <c r="BG494" t="s">
        <v>32422</v>
      </c>
    </row>
    <row r="495" spans="1:59" x14ac:dyDescent="0.2">
      <c r="A495" s="1">
        <v>42618.943206018521</v>
      </c>
      <c r="B495" t="s">
        <v>1862</v>
      </c>
      <c r="C495" t="s">
        <v>34107</v>
      </c>
      <c r="D495" t="str">
        <f>VLOOKUP(Table7[[#This Row],[Full Name]],council_staff_import[],1,0)</f>
        <v>Paul Sinegal</v>
      </c>
      <c r="M495" t="s">
        <v>32176</v>
      </c>
      <c r="AB495" t="s">
        <v>31480</v>
      </c>
      <c r="AH495" t="s">
        <v>65</v>
      </c>
      <c r="AI495" t="s">
        <v>31371</v>
      </c>
      <c r="AL495" t="s">
        <v>1237</v>
      </c>
      <c r="AY495" t="s">
        <v>34106</v>
      </c>
      <c r="AZ495" t="s">
        <v>7216</v>
      </c>
      <c r="BA495" t="s">
        <v>34105</v>
      </c>
      <c r="BB495" t="s">
        <v>141</v>
      </c>
      <c r="BD495" t="s">
        <v>72</v>
      </c>
      <c r="BG495" t="s">
        <v>34104</v>
      </c>
    </row>
    <row r="496" spans="1:59" x14ac:dyDescent="0.2">
      <c r="A496" s="1">
        <v>42618.939895833333</v>
      </c>
      <c r="B496" t="s">
        <v>1862</v>
      </c>
      <c r="C496" t="s">
        <v>32431</v>
      </c>
      <c r="D496" t="str">
        <f>VLOOKUP(Table7[[#This Row],[Full Name]],council_staff_import[],1,0)</f>
        <v>Paul Sturm</v>
      </c>
      <c r="M496" t="s">
        <v>31504</v>
      </c>
      <c r="V496" t="s">
        <v>32430</v>
      </c>
      <c r="AA496" t="s">
        <v>31502</v>
      </c>
      <c r="AB496" t="s">
        <v>31480</v>
      </c>
      <c r="AH496" t="s">
        <v>65</v>
      </c>
      <c r="AI496" t="s">
        <v>31371</v>
      </c>
      <c r="AL496" t="s">
        <v>1237</v>
      </c>
      <c r="AY496" t="s">
        <v>32429</v>
      </c>
      <c r="AZ496" t="s">
        <v>7216</v>
      </c>
      <c r="BA496" t="s">
        <v>32428</v>
      </c>
      <c r="BB496" t="s">
        <v>31726</v>
      </c>
      <c r="BD496" t="s">
        <v>72</v>
      </c>
      <c r="BG496" t="s">
        <v>32427</v>
      </c>
    </row>
    <row r="497" spans="1:59" x14ac:dyDescent="0.2">
      <c r="A497" s="1">
        <v>42618.942048611112</v>
      </c>
      <c r="B497" t="s">
        <v>1862</v>
      </c>
      <c r="C497" t="s">
        <v>33515</v>
      </c>
      <c r="D497" t="str">
        <f>VLOOKUP(Table7[[#This Row],[Full Name]],council_staff_import[],1,0)</f>
        <v>Paul Westrick</v>
      </c>
      <c r="J497" t="s">
        <v>32341</v>
      </c>
      <c r="L497" t="s">
        <v>33119</v>
      </c>
      <c r="M497" t="s">
        <v>33118</v>
      </c>
      <c r="T497" t="s">
        <v>33514</v>
      </c>
      <c r="V497" t="s">
        <v>33116</v>
      </c>
      <c r="AB497" t="s">
        <v>21219</v>
      </c>
      <c r="AH497" t="s">
        <v>65</v>
      </c>
      <c r="AI497" t="s">
        <v>31371</v>
      </c>
      <c r="AL497" t="s">
        <v>67</v>
      </c>
      <c r="AM497" t="s">
        <v>284</v>
      </c>
      <c r="AY497" t="s">
        <v>33513</v>
      </c>
      <c r="AZ497" t="s">
        <v>7216</v>
      </c>
      <c r="BA497" t="s">
        <v>33512</v>
      </c>
      <c r="BB497" t="s">
        <v>284</v>
      </c>
      <c r="BD497" t="s">
        <v>72</v>
      </c>
      <c r="BG497" t="s">
        <v>33511</v>
      </c>
    </row>
    <row r="498" spans="1:59" x14ac:dyDescent="0.2">
      <c r="A498" s="1">
        <v>42618.942650462966</v>
      </c>
      <c r="B498" t="s">
        <v>1862</v>
      </c>
      <c r="C498" t="s">
        <v>33880</v>
      </c>
      <c r="D498" t="str">
        <f>VLOOKUP(Table7[[#This Row],[Full Name]],council_staff_import[],1,0)</f>
        <v>Pearl Anish</v>
      </c>
      <c r="L498" t="s">
        <v>32852</v>
      </c>
      <c r="M498" t="s">
        <v>32851</v>
      </c>
      <c r="V498" t="s">
        <v>32849</v>
      </c>
      <c r="AB498" t="s">
        <v>21219</v>
      </c>
      <c r="AH498" t="s">
        <v>65</v>
      </c>
      <c r="AI498" t="s">
        <v>31371</v>
      </c>
      <c r="AL498" t="s">
        <v>67</v>
      </c>
      <c r="AY498" t="s">
        <v>33879</v>
      </c>
      <c r="AZ498" t="s">
        <v>33878</v>
      </c>
      <c r="BA498" t="s">
        <v>33877</v>
      </c>
      <c r="BB498" t="s">
        <v>31394</v>
      </c>
      <c r="BD498" t="s">
        <v>72</v>
      </c>
      <c r="BG498" t="s">
        <v>33876</v>
      </c>
    </row>
    <row r="499" spans="1:59" x14ac:dyDescent="0.2">
      <c r="A499" s="1">
        <v>42618.942280092589</v>
      </c>
      <c r="B499" t="s">
        <v>1862</v>
      </c>
      <c r="C499" t="s">
        <v>33653</v>
      </c>
      <c r="D499" t="str">
        <f>VLOOKUP(Table7[[#This Row],[Full Name]],council_staff_import[],1,0)</f>
        <v>Pedro Sena</v>
      </c>
      <c r="L499" t="s">
        <v>33111</v>
      </c>
      <c r="M499" t="s">
        <v>33110</v>
      </c>
      <c r="T499" t="s">
        <v>33652</v>
      </c>
      <c r="V499" t="s">
        <v>33108</v>
      </c>
      <c r="AH499" t="s">
        <v>65</v>
      </c>
      <c r="AI499" t="s">
        <v>31371</v>
      </c>
      <c r="AK499" t="s">
        <v>33648</v>
      </c>
      <c r="AL499" t="s">
        <v>67</v>
      </c>
      <c r="AM499" t="s">
        <v>145</v>
      </c>
      <c r="AY499" t="s">
        <v>33651</v>
      </c>
      <c r="AZ499" t="s">
        <v>27088</v>
      </c>
      <c r="BA499" t="s">
        <v>1523</v>
      </c>
      <c r="BB499" t="s">
        <v>145</v>
      </c>
      <c r="BD499" t="s">
        <v>72</v>
      </c>
      <c r="BG499" t="s">
        <v>33650</v>
      </c>
    </row>
    <row r="500" spans="1:59" x14ac:dyDescent="0.2">
      <c r="A500" s="1">
        <v>42618.93990740741</v>
      </c>
      <c r="B500" t="s">
        <v>1862</v>
      </c>
      <c r="C500" t="s">
        <v>32446</v>
      </c>
      <c r="D500" t="str">
        <f>VLOOKUP(Table7[[#This Row],[Full Name]],council_staff_import[],1,0)</f>
        <v>Perri Litton</v>
      </c>
      <c r="M500" t="s">
        <v>31518</v>
      </c>
      <c r="V500" t="s">
        <v>32445</v>
      </c>
      <c r="AA500" t="s">
        <v>31516</v>
      </c>
      <c r="AB500" t="s">
        <v>31480</v>
      </c>
      <c r="AH500" t="s">
        <v>65</v>
      </c>
      <c r="AI500" t="s">
        <v>31371</v>
      </c>
      <c r="AL500" t="s">
        <v>1237</v>
      </c>
      <c r="AY500" t="s">
        <v>32444</v>
      </c>
      <c r="AZ500" t="s">
        <v>14109</v>
      </c>
      <c r="BA500" t="s">
        <v>32443</v>
      </c>
      <c r="BB500" t="s">
        <v>365</v>
      </c>
      <c r="BD500" t="s">
        <v>72</v>
      </c>
      <c r="BG500" t="s">
        <v>32442</v>
      </c>
    </row>
    <row r="501" spans="1:59" x14ac:dyDescent="0.2">
      <c r="A501" s="1">
        <v>42618.938784722217</v>
      </c>
      <c r="B501" t="s">
        <v>1862</v>
      </c>
      <c r="C501" t="s">
        <v>31422</v>
      </c>
      <c r="D501" t="str">
        <f>VLOOKUP(Table7[[#This Row],[Full Name]],council_staff_import[],1,0)</f>
        <v>Peter Giunta</v>
      </c>
      <c r="L501" t="s">
        <v>31421</v>
      </c>
      <c r="M501" t="s">
        <v>31420</v>
      </c>
      <c r="N501" t="s">
        <v>63</v>
      </c>
      <c r="V501" t="s">
        <v>31419</v>
      </c>
      <c r="AH501" t="s">
        <v>65</v>
      </c>
      <c r="AI501" t="s">
        <v>31371</v>
      </c>
      <c r="AL501" t="s">
        <v>67</v>
      </c>
      <c r="AY501" t="s">
        <v>31418</v>
      </c>
      <c r="AZ501" t="s">
        <v>26400</v>
      </c>
      <c r="BA501" t="s">
        <v>31417</v>
      </c>
      <c r="BB501" t="s">
        <v>31394</v>
      </c>
      <c r="BD501" t="s">
        <v>72</v>
      </c>
      <c r="BG501" t="s">
        <v>31416</v>
      </c>
    </row>
    <row r="502" spans="1:59" x14ac:dyDescent="0.2">
      <c r="A502" s="1">
        <v>42618.939918981479</v>
      </c>
      <c r="B502" t="s">
        <v>1862</v>
      </c>
      <c r="C502" t="s">
        <v>32451</v>
      </c>
      <c r="D502" t="str">
        <f>VLOOKUP(Table7[[#This Row],[Full Name]],council_staff_import[],1,0)</f>
        <v>Peter Janosik</v>
      </c>
      <c r="M502" t="s">
        <v>31381</v>
      </c>
      <c r="V502" t="s">
        <v>32450</v>
      </c>
      <c r="AA502" t="s">
        <v>31481</v>
      </c>
      <c r="AB502" t="s">
        <v>31480</v>
      </c>
      <c r="AH502" t="s">
        <v>65</v>
      </c>
      <c r="AI502" t="s">
        <v>31371</v>
      </c>
      <c r="AL502" t="s">
        <v>1237</v>
      </c>
      <c r="AY502" t="s">
        <v>32449</v>
      </c>
      <c r="AZ502" t="s">
        <v>26400</v>
      </c>
      <c r="BA502" t="s">
        <v>32448</v>
      </c>
      <c r="BB502" t="s">
        <v>31620</v>
      </c>
      <c r="BD502" t="s">
        <v>72</v>
      </c>
      <c r="BG502" t="s">
        <v>32447</v>
      </c>
    </row>
    <row r="503" spans="1:59" x14ac:dyDescent="0.2">
      <c r="A503" s="1">
        <v>42809.793877314813</v>
      </c>
      <c r="B503" t="s">
        <v>59</v>
      </c>
      <c r="C503" t="s">
        <v>34294</v>
      </c>
      <c r="D503" t="str">
        <f>VLOOKUP(Table7[[#This Row],[Full Name]],council_staff_import[],1,0)</f>
        <v>Peter Lam</v>
      </c>
      <c r="M503" t="s">
        <v>31746</v>
      </c>
      <c r="AH503" t="s">
        <v>65</v>
      </c>
      <c r="AI503" t="s">
        <v>31371</v>
      </c>
      <c r="AL503" t="s">
        <v>1237</v>
      </c>
      <c r="AY503" t="s">
        <v>34293</v>
      </c>
      <c r="AZ503" t="s">
        <v>26400</v>
      </c>
      <c r="BA503" t="s">
        <v>11338</v>
      </c>
      <c r="BB503" t="s">
        <v>31760</v>
      </c>
      <c r="BD503" t="s">
        <v>72</v>
      </c>
      <c r="BG503" t="s">
        <v>34292</v>
      </c>
    </row>
    <row r="504" spans="1:59" x14ac:dyDescent="0.2">
      <c r="A504" s="1">
        <v>42618.939930555563</v>
      </c>
      <c r="B504" t="s">
        <v>1862</v>
      </c>
      <c r="C504" t="s">
        <v>32454</v>
      </c>
      <c r="D504" t="str">
        <f>VLOOKUP(Table7[[#This Row],[Full Name]],council_staff_import[],1,0)</f>
        <v>Peter Spencer</v>
      </c>
      <c r="M504" t="s">
        <v>31752</v>
      </c>
      <c r="V504" t="s">
        <v>31751</v>
      </c>
      <c r="AA504" t="s">
        <v>31530</v>
      </c>
      <c r="AB504" t="s">
        <v>31510</v>
      </c>
      <c r="AH504" t="s">
        <v>65</v>
      </c>
      <c r="AI504" t="s">
        <v>31371</v>
      </c>
      <c r="AL504" t="s">
        <v>1237</v>
      </c>
      <c r="AY504" t="s">
        <v>32453</v>
      </c>
      <c r="AZ504" t="s">
        <v>26400</v>
      </c>
      <c r="BA504" t="s">
        <v>8341</v>
      </c>
      <c r="BB504" t="s">
        <v>5183</v>
      </c>
      <c r="BD504" t="s">
        <v>72</v>
      </c>
      <c r="BG504" t="s">
        <v>32452</v>
      </c>
    </row>
    <row r="505" spans="1:59" x14ac:dyDescent="0.2">
      <c r="A505" s="1">
        <v>42618.940625000003</v>
      </c>
      <c r="B505" t="s">
        <v>1862</v>
      </c>
      <c r="C505" t="s">
        <v>32920</v>
      </c>
      <c r="D505" t="str">
        <f>VLOOKUP(Table7[[#This Row],[Full Name]],council_staff_import[],1,0)</f>
        <v>Philip Martin</v>
      </c>
      <c r="M505" t="s">
        <v>32037</v>
      </c>
      <c r="AB505" t="s">
        <v>31480</v>
      </c>
      <c r="AH505" t="s">
        <v>65</v>
      </c>
      <c r="AI505" t="s">
        <v>31371</v>
      </c>
      <c r="AL505" t="s">
        <v>1237</v>
      </c>
      <c r="AY505" t="s">
        <v>32919</v>
      </c>
      <c r="AZ505" t="s">
        <v>24293</v>
      </c>
      <c r="BA505" t="s">
        <v>2092</v>
      </c>
      <c r="BB505" t="s">
        <v>2995</v>
      </c>
      <c r="BD505" t="s">
        <v>72</v>
      </c>
      <c r="BG505" t="s">
        <v>32918</v>
      </c>
    </row>
    <row r="506" spans="1:59" x14ac:dyDescent="0.2">
      <c r="A506" s="1">
        <v>42618.939942129633</v>
      </c>
      <c r="B506" t="s">
        <v>1862</v>
      </c>
      <c r="C506" t="s">
        <v>32459</v>
      </c>
      <c r="D506" t="str">
        <f>VLOOKUP(Table7[[#This Row],[Full Name]],council_staff_import[],1,0)</f>
        <v>Phyllis Henderson</v>
      </c>
      <c r="M506" t="s">
        <v>31554</v>
      </c>
      <c r="V506" t="s">
        <v>32458</v>
      </c>
      <c r="AA506" t="s">
        <v>31530</v>
      </c>
      <c r="AB506" t="s">
        <v>31510</v>
      </c>
      <c r="AH506" t="s">
        <v>65</v>
      </c>
      <c r="AI506" t="s">
        <v>31371</v>
      </c>
      <c r="AL506" t="s">
        <v>1237</v>
      </c>
      <c r="AY506" t="s">
        <v>32457</v>
      </c>
      <c r="AZ506" t="s">
        <v>32456</v>
      </c>
      <c r="BA506" t="s">
        <v>6294</v>
      </c>
      <c r="BB506" t="s">
        <v>365</v>
      </c>
      <c r="BD506" t="s">
        <v>72</v>
      </c>
      <c r="BG506" t="s">
        <v>32455</v>
      </c>
    </row>
    <row r="507" spans="1:59" x14ac:dyDescent="0.2">
      <c r="A507" s="1">
        <v>42618.939953703702</v>
      </c>
      <c r="B507" t="s">
        <v>1862</v>
      </c>
      <c r="C507" t="s">
        <v>32464</v>
      </c>
      <c r="D507" t="str">
        <f>VLOOKUP(Table7[[#This Row],[Full Name]],council_staff_import[],1,0)</f>
        <v>Pierre Germain</v>
      </c>
      <c r="M507" t="s">
        <v>31746</v>
      </c>
      <c r="V507" t="s">
        <v>32463</v>
      </c>
      <c r="AA507" t="s">
        <v>31744</v>
      </c>
      <c r="AB507" t="s">
        <v>31480</v>
      </c>
      <c r="AH507" t="s">
        <v>65</v>
      </c>
      <c r="AI507" t="s">
        <v>31371</v>
      </c>
      <c r="AL507" t="s">
        <v>1237</v>
      </c>
      <c r="AY507" t="s">
        <v>32462</v>
      </c>
      <c r="AZ507" t="s">
        <v>32461</v>
      </c>
      <c r="BA507" t="s">
        <v>3302</v>
      </c>
      <c r="BB507" t="s">
        <v>31760</v>
      </c>
      <c r="BD507" t="s">
        <v>72</v>
      </c>
      <c r="BG507" t="s">
        <v>32460</v>
      </c>
    </row>
    <row r="508" spans="1:59" x14ac:dyDescent="0.2">
      <c r="A508" s="1">
        <v>42618.939953703702</v>
      </c>
      <c r="B508" t="s">
        <v>1862</v>
      </c>
      <c r="C508" t="s">
        <v>32469</v>
      </c>
      <c r="D508" t="str">
        <f>VLOOKUP(Table7[[#This Row],[Full Name]],council_staff_import[],1,0)</f>
        <v>Pratima Persaud</v>
      </c>
      <c r="M508" t="s">
        <v>31483</v>
      </c>
      <c r="V508" t="s">
        <v>32468</v>
      </c>
      <c r="AA508" t="s">
        <v>31481</v>
      </c>
      <c r="AB508" t="s">
        <v>31480</v>
      </c>
      <c r="AH508" t="s">
        <v>65</v>
      </c>
      <c r="AI508" t="s">
        <v>31371</v>
      </c>
      <c r="AL508" t="s">
        <v>1237</v>
      </c>
      <c r="AY508" t="s">
        <v>32467</v>
      </c>
      <c r="AZ508" t="s">
        <v>32466</v>
      </c>
      <c r="BA508" t="s">
        <v>20867</v>
      </c>
      <c r="BB508" t="s">
        <v>365</v>
      </c>
      <c r="BD508" t="s">
        <v>72</v>
      </c>
      <c r="BG508" t="s">
        <v>32465</v>
      </c>
    </row>
    <row r="509" spans="1:59" x14ac:dyDescent="0.2">
      <c r="A509" s="1">
        <v>42809.793819444443</v>
      </c>
      <c r="B509" t="s">
        <v>59</v>
      </c>
      <c r="C509" t="s">
        <v>34248</v>
      </c>
      <c r="D509" t="str">
        <f>VLOOKUP(Table7[[#This Row],[Full Name]],council_staff_import[],1,0)</f>
        <v>Prince Mensah</v>
      </c>
      <c r="M509" t="s">
        <v>31504</v>
      </c>
      <c r="AH509" t="s">
        <v>65</v>
      </c>
      <c r="AI509" t="s">
        <v>31371</v>
      </c>
      <c r="AL509" t="s">
        <v>1237</v>
      </c>
      <c r="AY509" t="s">
        <v>34247</v>
      </c>
      <c r="AZ509" t="s">
        <v>3524</v>
      </c>
      <c r="BA509" t="s">
        <v>34246</v>
      </c>
      <c r="BB509" t="s">
        <v>365</v>
      </c>
      <c r="BD509" t="s">
        <v>72</v>
      </c>
      <c r="BG509" t="s">
        <v>34245</v>
      </c>
    </row>
    <row r="510" spans="1:59" x14ac:dyDescent="0.2">
      <c r="A510" s="1">
        <v>42618.94226851852</v>
      </c>
      <c r="B510" t="s">
        <v>1862</v>
      </c>
      <c r="C510" t="s">
        <v>33649</v>
      </c>
      <c r="D510" t="str">
        <f>VLOOKUP(Table7[[#This Row],[Full Name]],council_staff_import[],1,0)</f>
        <v>Priscilla Chery</v>
      </c>
      <c r="L510" t="s">
        <v>32821</v>
      </c>
      <c r="M510" t="s">
        <v>32820</v>
      </c>
      <c r="V510" t="s">
        <v>32995</v>
      </c>
      <c r="AD510" t="s">
        <v>3796</v>
      </c>
      <c r="AH510" t="s">
        <v>65</v>
      </c>
      <c r="AI510" t="s">
        <v>31371</v>
      </c>
      <c r="AK510" t="s">
        <v>33648</v>
      </c>
      <c r="AL510" t="s">
        <v>67</v>
      </c>
      <c r="AM510" t="s">
        <v>145</v>
      </c>
      <c r="AY510" t="s">
        <v>33647</v>
      </c>
      <c r="AZ510" t="s">
        <v>5006</v>
      </c>
      <c r="BA510" t="s">
        <v>33646</v>
      </c>
      <c r="BB510" t="s">
        <v>31394</v>
      </c>
      <c r="BD510" t="s">
        <v>72</v>
      </c>
      <c r="BG510" t="s">
        <v>33645</v>
      </c>
    </row>
    <row r="511" spans="1:59" x14ac:dyDescent="0.2">
      <c r="A511" s="1">
        <v>42809.794085648151</v>
      </c>
      <c r="B511" t="s">
        <v>59</v>
      </c>
      <c r="C511" t="s">
        <v>34438</v>
      </c>
      <c r="D511" t="str">
        <f>VLOOKUP(Table7[[#This Row],[Full Name]],council_staff_import[],1,0)</f>
        <v>Qibin Ye</v>
      </c>
      <c r="L511" t="s">
        <v>31391</v>
      </c>
      <c r="M511" t="s">
        <v>31390</v>
      </c>
      <c r="V511" t="s">
        <v>31388</v>
      </c>
      <c r="AH511" t="s">
        <v>65</v>
      </c>
      <c r="AI511" t="s">
        <v>31371</v>
      </c>
      <c r="AL511" t="s">
        <v>67</v>
      </c>
      <c r="AY511" t="s">
        <v>34437</v>
      </c>
      <c r="AZ511" t="s">
        <v>34436</v>
      </c>
      <c r="BA511" t="s">
        <v>34435</v>
      </c>
      <c r="BB511" t="s">
        <v>31394</v>
      </c>
      <c r="BD511" t="s">
        <v>72</v>
      </c>
      <c r="BG511" t="s">
        <v>34434</v>
      </c>
    </row>
    <row r="512" spans="1:59" x14ac:dyDescent="0.2">
      <c r="A512" s="1">
        <v>42618.939965277779</v>
      </c>
      <c r="B512" t="s">
        <v>1862</v>
      </c>
      <c r="C512" t="s">
        <v>32474</v>
      </c>
      <c r="D512" t="str">
        <f>VLOOKUP(Table7[[#This Row],[Full Name]],council_staff_import[],1,0)</f>
        <v>Rachel Cordero</v>
      </c>
      <c r="M512" t="s">
        <v>31490</v>
      </c>
      <c r="V512" t="s">
        <v>32473</v>
      </c>
      <c r="AA512" t="s">
        <v>31488</v>
      </c>
      <c r="AB512" t="s">
        <v>31480</v>
      </c>
      <c r="AH512" t="s">
        <v>65</v>
      </c>
      <c r="AI512" t="s">
        <v>31371</v>
      </c>
      <c r="AL512" t="s">
        <v>1237</v>
      </c>
      <c r="AY512" t="s">
        <v>32472</v>
      </c>
      <c r="AZ512" t="s">
        <v>23611</v>
      </c>
      <c r="BA512" t="s">
        <v>32471</v>
      </c>
      <c r="BB512" t="s">
        <v>1397</v>
      </c>
      <c r="BD512" t="s">
        <v>72</v>
      </c>
      <c r="BG512" t="s">
        <v>32470</v>
      </c>
    </row>
    <row r="513" spans="1:59" x14ac:dyDescent="0.2">
      <c r="A513" s="1">
        <v>42618.942048611112</v>
      </c>
      <c r="B513" t="s">
        <v>1862</v>
      </c>
      <c r="C513" t="s">
        <v>33525</v>
      </c>
      <c r="D513" t="str">
        <f>VLOOKUP(Table7[[#This Row],[Full Name]],council_staff_import[],1,0)</f>
        <v>Rachel Goodman</v>
      </c>
      <c r="J513" t="s">
        <v>32341</v>
      </c>
      <c r="L513" t="s">
        <v>33459</v>
      </c>
      <c r="M513" t="s">
        <v>33458</v>
      </c>
      <c r="T513" t="s">
        <v>33524</v>
      </c>
      <c r="V513" t="s">
        <v>33457</v>
      </c>
      <c r="AB513" t="s">
        <v>21219</v>
      </c>
      <c r="AH513" t="s">
        <v>65</v>
      </c>
      <c r="AI513" t="s">
        <v>31371</v>
      </c>
      <c r="AL513" t="s">
        <v>67</v>
      </c>
      <c r="AM513" t="s">
        <v>68</v>
      </c>
      <c r="AY513" t="s">
        <v>33523</v>
      </c>
      <c r="AZ513" t="s">
        <v>23611</v>
      </c>
      <c r="BA513" t="s">
        <v>16136</v>
      </c>
      <c r="BB513" t="s">
        <v>68</v>
      </c>
      <c r="BD513" t="s">
        <v>72</v>
      </c>
      <c r="BG513" t="s">
        <v>33522</v>
      </c>
    </row>
    <row r="514" spans="1:59" x14ac:dyDescent="0.2">
      <c r="A514" s="1">
        <v>42618.941851851851</v>
      </c>
      <c r="B514" t="s">
        <v>1862</v>
      </c>
      <c r="C514" t="s">
        <v>33414</v>
      </c>
      <c r="D514" t="str">
        <f>VLOOKUP(Table7[[#This Row],[Full Name]],council_staff_import[],1,0)</f>
        <v>Rafael Moure-Punnett</v>
      </c>
      <c r="L514" t="s">
        <v>31669</v>
      </c>
      <c r="M514" t="s">
        <v>31668</v>
      </c>
      <c r="T514" t="s">
        <v>33413</v>
      </c>
      <c r="V514" t="s">
        <v>31667</v>
      </c>
      <c r="AB514" t="s">
        <v>21219</v>
      </c>
      <c r="AH514" t="s">
        <v>65</v>
      </c>
      <c r="AI514" t="s">
        <v>31371</v>
      </c>
      <c r="AL514" t="s">
        <v>67</v>
      </c>
      <c r="AM514" t="s">
        <v>68</v>
      </c>
      <c r="AY514" t="s">
        <v>33412</v>
      </c>
      <c r="AZ514" t="s">
        <v>32481</v>
      </c>
      <c r="BA514" t="s">
        <v>33411</v>
      </c>
      <c r="BB514" t="s">
        <v>31394</v>
      </c>
      <c r="BD514" t="s">
        <v>72</v>
      </c>
      <c r="BG514" t="s">
        <v>33410</v>
      </c>
    </row>
    <row r="515" spans="1:59" x14ac:dyDescent="0.2">
      <c r="A515" s="1">
        <v>42618.939976851849</v>
      </c>
      <c r="B515" t="s">
        <v>1862</v>
      </c>
      <c r="C515" t="s">
        <v>32484</v>
      </c>
      <c r="D515" t="str">
        <f>VLOOKUP(Table7[[#This Row],[Full Name]],council_staff_import[],1,0)</f>
        <v>Rafael Perez</v>
      </c>
      <c r="M515" t="s">
        <v>31512</v>
      </c>
      <c r="V515" t="s">
        <v>32483</v>
      </c>
      <c r="AA515" t="s">
        <v>31530</v>
      </c>
      <c r="AB515" t="s">
        <v>31510</v>
      </c>
      <c r="AH515" t="s">
        <v>65</v>
      </c>
      <c r="AI515" t="s">
        <v>31371</v>
      </c>
      <c r="AL515" t="s">
        <v>1237</v>
      </c>
      <c r="AY515" t="s">
        <v>32482</v>
      </c>
      <c r="AZ515" t="s">
        <v>32481</v>
      </c>
      <c r="BA515" t="s">
        <v>2811</v>
      </c>
      <c r="BB515" t="s">
        <v>32480</v>
      </c>
      <c r="BD515" t="s">
        <v>72</v>
      </c>
      <c r="BG515" t="s">
        <v>32479</v>
      </c>
    </row>
    <row r="516" spans="1:59" x14ac:dyDescent="0.2">
      <c r="A516" s="1">
        <v>42618.940289351849</v>
      </c>
      <c r="B516" t="s">
        <v>1862</v>
      </c>
      <c r="C516" t="s">
        <v>32780</v>
      </c>
      <c r="D516" t="str">
        <f>VLOOKUP(Table7[[#This Row],[Full Name]],council_staff_import[],1,0)</f>
        <v>Rajinder Mann</v>
      </c>
      <c r="M516" t="s">
        <v>31381</v>
      </c>
      <c r="AB516" t="s">
        <v>31480</v>
      </c>
      <c r="AH516" t="s">
        <v>65</v>
      </c>
      <c r="AI516" t="s">
        <v>31371</v>
      </c>
      <c r="AL516" t="s">
        <v>1237</v>
      </c>
      <c r="AY516" t="s">
        <v>32779</v>
      </c>
      <c r="AZ516" t="s">
        <v>32778</v>
      </c>
      <c r="BA516" t="s">
        <v>16992</v>
      </c>
      <c r="BB516" t="s">
        <v>32777</v>
      </c>
      <c r="BD516" t="s">
        <v>72</v>
      </c>
      <c r="BG516" t="s">
        <v>32776</v>
      </c>
    </row>
    <row r="517" spans="1:59" x14ac:dyDescent="0.2">
      <c r="A517" s="1">
        <v>42618.939988425933</v>
      </c>
      <c r="B517" t="s">
        <v>1862</v>
      </c>
      <c r="C517" t="s">
        <v>32489</v>
      </c>
      <c r="D517" t="str">
        <f>VLOOKUP(Table7[[#This Row],[Full Name]],council_staff_import[],1,0)</f>
        <v>Ramon Martinez III</v>
      </c>
      <c r="M517" t="s">
        <v>31554</v>
      </c>
      <c r="V517" t="s">
        <v>32488</v>
      </c>
      <c r="AA517" t="s">
        <v>31530</v>
      </c>
      <c r="AB517" t="s">
        <v>31510</v>
      </c>
      <c r="AH517" t="s">
        <v>65</v>
      </c>
      <c r="AI517" t="s">
        <v>31371</v>
      </c>
      <c r="AL517" t="s">
        <v>1237</v>
      </c>
      <c r="AY517" t="s">
        <v>32487</v>
      </c>
      <c r="AZ517" t="s">
        <v>25882</v>
      </c>
      <c r="BA517" t="s">
        <v>32486</v>
      </c>
      <c r="BB517" t="s">
        <v>68</v>
      </c>
      <c r="BD517" t="s">
        <v>72</v>
      </c>
      <c r="BG517" t="s">
        <v>32485</v>
      </c>
    </row>
    <row r="518" spans="1:59" x14ac:dyDescent="0.2">
      <c r="A518" s="1">
        <v>42618.942824074067</v>
      </c>
      <c r="B518" t="s">
        <v>1862</v>
      </c>
      <c r="C518" t="s">
        <v>33925</v>
      </c>
      <c r="D518" t="str">
        <f>VLOOKUP(Table7[[#This Row],[Full Name]],council_staff_import[],1,0)</f>
        <v>Ramona Cabreja</v>
      </c>
      <c r="L518" t="s">
        <v>33208</v>
      </c>
      <c r="M518" t="s">
        <v>33207</v>
      </c>
      <c r="V518" t="s">
        <v>33206</v>
      </c>
      <c r="AB518" t="s">
        <v>21219</v>
      </c>
      <c r="AH518" t="s">
        <v>65</v>
      </c>
      <c r="AI518" t="s">
        <v>31371</v>
      </c>
      <c r="AL518" t="s">
        <v>67</v>
      </c>
      <c r="AY518" t="s">
        <v>33924</v>
      </c>
      <c r="AZ518" t="s">
        <v>33923</v>
      </c>
      <c r="BA518" t="s">
        <v>33922</v>
      </c>
      <c r="BB518" t="s">
        <v>31394</v>
      </c>
      <c r="BD518" t="s">
        <v>72</v>
      </c>
      <c r="BG518" t="s">
        <v>33921</v>
      </c>
    </row>
    <row r="519" spans="1:59" x14ac:dyDescent="0.2">
      <c r="A519" s="1">
        <v>42618.943124999998</v>
      </c>
      <c r="B519" t="s">
        <v>1862</v>
      </c>
      <c r="C519" t="s">
        <v>34062</v>
      </c>
      <c r="D519" t="str">
        <f>VLOOKUP(Table7[[#This Row],[Full Name]],council_staff_import[],1,0)</f>
        <v>Rance Huff</v>
      </c>
      <c r="J519" t="s">
        <v>32341</v>
      </c>
      <c r="L519" t="s">
        <v>32821</v>
      </c>
      <c r="M519" t="s">
        <v>32820</v>
      </c>
      <c r="T519" t="s">
        <v>34061</v>
      </c>
      <c r="V519" t="s">
        <v>32995</v>
      </c>
      <c r="AB519" t="s">
        <v>21219</v>
      </c>
      <c r="AH519" t="s">
        <v>65</v>
      </c>
      <c r="AI519" t="s">
        <v>31371</v>
      </c>
      <c r="AL519" t="s">
        <v>67</v>
      </c>
      <c r="AM519" t="s">
        <v>68</v>
      </c>
      <c r="AY519" t="s">
        <v>34060</v>
      </c>
      <c r="AZ519" t="s">
        <v>34059</v>
      </c>
      <c r="BA519" t="s">
        <v>34058</v>
      </c>
      <c r="BB519" t="s">
        <v>68</v>
      </c>
      <c r="BD519" t="s">
        <v>72</v>
      </c>
      <c r="BG519" t="s">
        <v>34057</v>
      </c>
    </row>
    <row r="520" spans="1:59" x14ac:dyDescent="0.2">
      <c r="A520" s="1">
        <v>42618.94</v>
      </c>
      <c r="B520" t="s">
        <v>1862</v>
      </c>
      <c r="C520" t="s">
        <v>32498</v>
      </c>
      <c r="D520" t="str">
        <f>VLOOKUP(Table7[[#This Row],[Full Name]],council_staff_import[],1,0)</f>
        <v>Raymond Majewski</v>
      </c>
      <c r="M520" t="s">
        <v>31504</v>
      </c>
      <c r="V520" t="s">
        <v>32497</v>
      </c>
      <c r="AA520" t="s">
        <v>31502</v>
      </c>
      <c r="AB520" t="s">
        <v>31480</v>
      </c>
      <c r="AH520" t="s">
        <v>65</v>
      </c>
      <c r="AI520" t="s">
        <v>31371</v>
      </c>
      <c r="AL520" t="s">
        <v>1237</v>
      </c>
      <c r="AY520" t="s">
        <v>32496</v>
      </c>
      <c r="AZ520" t="s">
        <v>29111</v>
      </c>
      <c r="BA520" t="s">
        <v>15005</v>
      </c>
      <c r="BB520" t="s">
        <v>32382</v>
      </c>
      <c r="BD520" t="s">
        <v>72</v>
      </c>
      <c r="BG520" t="s">
        <v>32495</v>
      </c>
    </row>
    <row r="521" spans="1:59" x14ac:dyDescent="0.2">
      <c r="A521" s="1">
        <v>42618.941122685188</v>
      </c>
      <c r="B521" t="s">
        <v>1862</v>
      </c>
      <c r="C521" t="s">
        <v>33088</v>
      </c>
      <c r="D521" t="str">
        <f>VLOOKUP(Table7[[#This Row],[Full Name]],council_staff_import[],1,0)</f>
        <v>Raymond Rodriguez</v>
      </c>
      <c r="L521" t="s">
        <v>31669</v>
      </c>
      <c r="M521" t="s">
        <v>31668</v>
      </c>
      <c r="T521" t="s">
        <v>33087</v>
      </c>
      <c r="V521" t="s">
        <v>31667</v>
      </c>
      <c r="AA521" t="s">
        <v>31481</v>
      </c>
      <c r="AB521" t="s">
        <v>21219</v>
      </c>
      <c r="AH521" t="s">
        <v>65</v>
      </c>
      <c r="AI521" t="s">
        <v>31371</v>
      </c>
      <c r="AL521" t="s">
        <v>67</v>
      </c>
      <c r="AM521" t="s">
        <v>284</v>
      </c>
      <c r="AY521" t="s">
        <v>33086</v>
      </c>
      <c r="AZ521" t="s">
        <v>29111</v>
      </c>
      <c r="BA521" t="s">
        <v>3384</v>
      </c>
      <c r="BB521" t="s">
        <v>284</v>
      </c>
      <c r="BD521" t="s">
        <v>72</v>
      </c>
      <c r="BG521" t="s">
        <v>33085</v>
      </c>
    </row>
    <row r="522" spans="1:59" x14ac:dyDescent="0.2">
      <c r="A522" s="1">
        <v>42618.940011574072</v>
      </c>
      <c r="B522" t="s">
        <v>1862</v>
      </c>
      <c r="C522" t="s">
        <v>32512</v>
      </c>
      <c r="D522" t="str">
        <f>VLOOKUP(Table7[[#This Row],[Full Name]],council_staff_import[],1,0)</f>
        <v>Rebecca Chasan</v>
      </c>
      <c r="M522" t="s">
        <v>31504</v>
      </c>
      <c r="V522" t="s">
        <v>32511</v>
      </c>
      <c r="AA522" t="s">
        <v>31502</v>
      </c>
      <c r="AB522" t="s">
        <v>31480</v>
      </c>
      <c r="AH522" t="s">
        <v>65</v>
      </c>
      <c r="AI522" t="s">
        <v>31371</v>
      </c>
      <c r="AL522" t="s">
        <v>1237</v>
      </c>
      <c r="AY522" t="s">
        <v>32510</v>
      </c>
      <c r="AZ522" t="s">
        <v>23777</v>
      </c>
      <c r="BA522" t="s">
        <v>32509</v>
      </c>
      <c r="BB522" t="s">
        <v>141</v>
      </c>
      <c r="BD522" t="s">
        <v>72</v>
      </c>
      <c r="BG522" t="s">
        <v>32508</v>
      </c>
    </row>
    <row r="523" spans="1:59" x14ac:dyDescent="0.2">
      <c r="A523" s="1">
        <v>42809.793796296297</v>
      </c>
      <c r="B523" t="s">
        <v>59</v>
      </c>
      <c r="C523" t="s">
        <v>34227</v>
      </c>
      <c r="D523" t="str">
        <f>VLOOKUP(Table7[[#This Row],[Full Name]],council_staff_import[],1,0)</f>
        <v>Rebecca Crimmins</v>
      </c>
      <c r="M523" t="s">
        <v>31713</v>
      </c>
      <c r="AH523" t="s">
        <v>65</v>
      </c>
      <c r="AI523" t="s">
        <v>31371</v>
      </c>
      <c r="AL523" t="s">
        <v>1237</v>
      </c>
      <c r="AY523" t="s">
        <v>34226</v>
      </c>
      <c r="AZ523" t="s">
        <v>23777</v>
      </c>
      <c r="BA523" t="s">
        <v>15624</v>
      </c>
      <c r="BB523" t="s">
        <v>31767</v>
      </c>
      <c r="BD523" t="s">
        <v>72</v>
      </c>
      <c r="BG523" t="s">
        <v>34225</v>
      </c>
    </row>
    <row r="524" spans="1:59" x14ac:dyDescent="0.2">
      <c r="A524" s="1">
        <v>42618.943252314813</v>
      </c>
      <c r="B524" t="s">
        <v>1862</v>
      </c>
      <c r="C524" t="s">
        <v>34121</v>
      </c>
      <c r="D524" t="str">
        <f>VLOOKUP(Table7[[#This Row],[Full Name]],council_staff_import[],1,0)</f>
        <v>Rebecca Stern</v>
      </c>
      <c r="L524" t="s">
        <v>32354</v>
      </c>
      <c r="M524" t="s">
        <v>32353</v>
      </c>
      <c r="V524" t="s">
        <v>32351</v>
      </c>
      <c r="AB524" t="s">
        <v>21219</v>
      </c>
      <c r="AH524" t="s">
        <v>65</v>
      </c>
      <c r="AI524" t="s">
        <v>31371</v>
      </c>
      <c r="AL524" t="s">
        <v>67</v>
      </c>
      <c r="AY524" t="s">
        <v>34120</v>
      </c>
      <c r="AZ524" t="s">
        <v>23777</v>
      </c>
      <c r="BA524" t="s">
        <v>15051</v>
      </c>
      <c r="BB524" t="s">
        <v>31394</v>
      </c>
      <c r="BD524" t="s">
        <v>72</v>
      </c>
      <c r="BG524" t="s">
        <v>34119</v>
      </c>
    </row>
    <row r="525" spans="1:59" x14ac:dyDescent="0.2">
      <c r="A525" s="1">
        <v>42618.940023148149</v>
      </c>
      <c r="B525" t="s">
        <v>1862</v>
      </c>
      <c r="C525" t="s">
        <v>32522</v>
      </c>
      <c r="D525" t="str">
        <f>VLOOKUP(Table7[[#This Row],[Full Name]],council_staff_import[],1,0)</f>
        <v>Regina Poreda-Ryan</v>
      </c>
      <c r="M525" t="s">
        <v>31504</v>
      </c>
      <c r="V525" t="s">
        <v>32521</v>
      </c>
      <c r="AA525" t="s">
        <v>31502</v>
      </c>
      <c r="AB525" t="s">
        <v>31480</v>
      </c>
      <c r="AH525" t="s">
        <v>65</v>
      </c>
      <c r="AI525" t="s">
        <v>31371</v>
      </c>
      <c r="AL525" t="s">
        <v>1237</v>
      </c>
      <c r="AY525" t="s">
        <v>32520</v>
      </c>
      <c r="AZ525" t="s">
        <v>25441</v>
      </c>
      <c r="BA525" t="s">
        <v>32519</v>
      </c>
      <c r="BB525" t="s">
        <v>32382</v>
      </c>
      <c r="BD525" t="s">
        <v>72</v>
      </c>
      <c r="BG525" t="s">
        <v>32518</v>
      </c>
    </row>
    <row r="526" spans="1:59" x14ac:dyDescent="0.2">
      <c r="A526" s="1">
        <v>42809.79420138889</v>
      </c>
      <c r="B526" t="s">
        <v>59</v>
      </c>
      <c r="C526" t="s">
        <v>34549</v>
      </c>
      <c r="D526" t="str">
        <f>VLOOKUP(Table7[[#This Row],[Full Name]],council_staff_import[],1,0)</f>
        <v>Renato Mendoza</v>
      </c>
      <c r="L526" t="s">
        <v>33165</v>
      </c>
      <c r="M526" t="s">
        <v>33164</v>
      </c>
      <c r="V526" t="s">
        <v>33163</v>
      </c>
      <c r="AH526" t="s">
        <v>65</v>
      </c>
      <c r="AI526" t="s">
        <v>31371</v>
      </c>
      <c r="AL526" t="s">
        <v>67</v>
      </c>
      <c r="AY526" t="s">
        <v>34548</v>
      </c>
      <c r="AZ526" t="s">
        <v>5515</v>
      </c>
      <c r="BA526" t="s">
        <v>14945</v>
      </c>
      <c r="BB526" t="s">
        <v>31394</v>
      </c>
      <c r="BD526" t="s">
        <v>72</v>
      </c>
      <c r="BG526" t="s">
        <v>34547</v>
      </c>
    </row>
    <row r="527" spans="1:59" x14ac:dyDescent="0.2">
      <c r="A527" s="1">
        <v>42618.940023148149</v>
      </c>
      <c r="B527" t="s">
        <v>1862</v>
      </c>
      <c r="C527" t="s">
        <v>32527</v>
      </c>
      <c r="D527" t="str">
        <f>VLOOKUP(Table7[[#This Row],[Full Name]],council_staff_import[],1,0)</f>
        <v>Richard Glicksman</v>
      </c>
      <c r="M527" t="s">
        <v>31746</v>
      </c>
      <c r="V527" t="s">
        <v>32526</v>
      </c>
      <c r="AA527" t="s">
        <v>31744</v>
      </c>
      <c r="AB527" t="s">
        <v>31480</v>
      </c>
      <c r="AH527" t="s">
        <v>65</v>
      </c>
      <c r="AI527" t="s">
        <v>31371</v>
      </c>
      <c r="AL527" t="s">
        <v>1237</v>
      </c>
      <c r="AY527" t="s">
        <v>32525</v>
      </c>
      <c r="AZ527" t="s">
        <v>3996</v>
      </c>
      <c r="BA527" t="s">
        <v>32524</v>
      </c>
      <c r="BB527" t="s">
        <v>31760</v>
      </c>
      <c r="BD527" t="s">
        <v>72</v>
      </c>
      <c r="BG527" t="s">
        <v>32523</v>
      </c>
    </row>
    <row r="528" spans="1:59" x14ac:dyDescent="0.2">
      <c r="A528" s="1">
        <v>42618.940034722233</v>
      </c>
      <c r="B528" t="s">
        <v>1862</v>
      </c>
      <c r="C528" t="s">
        <v>32532</v>
      </c>
      <c r="D528" t="str">
        <f>VLOOKUP(Table7[[#This Row],[Full Name]],council_staff_import[],1,0)</f>
        <v>Richard Persky</v>
      </c>
      <c r="M528" t="s">
        <v>31490</v>
      </c>
      <c r="V528" t="s">
        <v>32531</v>
      </c>
      <c r="AA528" t="s">
        <v>31488</v>
      </c>
      <c r="AB528" t="s">
        <v>31480</v>
      </c>
      <c r="AH528" t="s">
        <v>65</v>
      </c>
      <c r="AI528" t="s">
        <v>31371</v>
      </c>
      <c r="AL528" t="s">
        <v>1237</v>
      </c>
      <c r="AY528" t="s">
        <v>32530</v>
      </c>
      <c r="AZ528" t="s">
        <v>3996</v>
      </c>
      <c r="BA528" t="s">
        <v>32529</v>
      </c>
      <c r="BB528" t="s">
        <v>31478</v>
      </c>
      <c r="BD528" t="s">
        <v>72</v>
      </c>
      <c r="BG528" t="s">
        <v>32528</v>
      </c>
    </row>
    <row r="529" spans="1:59" x14ac:dyDescent="0.2">
      <c r="A529" s="1">
        <v>42618.94253472222</v>
      </c>
      <c r="B529" t="s">
        <v>1862</v>
      </c>
      <c r="C529" t="s">
        <v>33802</v>
      </c>
      <c r="D529" t="str">
        <f>VLOOKUP(Table7[[#This Row],[Full Name]],council_staff_import[],1,0)</f>
        <v>Rita Gomez</v>
      </c>
      <c r="L529" t="s">
        <v>31655</v>
      </c>
      <c r="M529" t="s">
        <v>31654</v>
      </c>
      <c r="V529" t="s">
        <v>31653</v>
      </c>
      <c r="AB529" t="s">
        <v>21219</v>
      </c>
      <c r="AH529" t="s">
        <v>65</v>
      </c>
      <c r="AI529" t="s">
        <v>31371</v>
      </c>
      <c r="AL529" t="s">
        <v>67</v>
      </c>
      <c r="AY529" t="s">
        <v>33801</v>
      </c>
      <c r="AZ529" t="s">
        <v>33800</v>
      </c>
      <c r="BA529" t="s">
        <v>33799</v>
      </c>
      <c r="BB529" t="s">
        <v>31394</v>
      </c>
      <c r="BD529" t="s">
        <v>72</v>
      </c>
      <c r="BG529" t="s">
        <v>33798</v>
      </c>
    </row>
    <row r="530" spans="1:59" x14ac:dyDescent="0.2">
      <c r="A530" s="1">
        <v>42618.940034722233</v>
      </c>
      <c r="B530" t="s">
        <v>1862</v>
      </c>
      <c r="C530" t="s">
        <v>32548</v>
      </c>
      <c r="D530" t="str">
        <f>VLOOKUP(Table7[[#This Row],[Full Name]],council_staff_import[],1,0)</f>
        <v>Robbie Welch</v>
      </c>
      <c r="M530" t="s">
        <v>31518</v>
      </c>
      <c r="V530" t="s">
        <v>32547</v>
      </c>
      <c r="AA530" t="s">
        <v>31516</v>
      </c>
      <c r="AB530" t="s">
        <v>31480</v>
      </c>
      <c r="AH530" t="s">
        <v>65</v>
      </c>
      <c r="AI530" t="s">
        <v>31371</v>
      </c>
      <c r="AL530" t="s">
        <v>1237</v>
      </c>
      <c r="AY530" t="s">
        <v>32546</v>
      </c>
      <c r="AZ530" t="s">
        <v>32545</v>
      </c>
      <c r="BA530" t="s">
        <v>921</v>
      </c>
      <c r="BB530" t="s">
        <v>365</v>
      </c>
      <c r="BD530" t="s">
        <v>72</v>
      </c>
      <c r="BG530" t="s">
        <v>32544</v>
      </c>
    </row>
    <row r="531" spans="1:59" x14ac:dyDescent="0.2">
      <c r="A531" s="1">
        <v>42618.940046296288</v>
      </c>
      <c r="B531" t="s">
        <v>1862</v>
      </c>
      <c r="C531" t="s">
        <v>32561</v>
      </c>
      <c r="D531" t="str">
        <f>VLOOKUP(Table7[[#This Row],[Full Name]],council_staff_import[],1,0)</f>
        <v>Robert Calandra</v>
      </c>
      <c r="M531" t="s">
        <v>31490</v>
      </c>
      <c r="V531" t="s">
        <v>32560</v>
      </c>
      <c r="AA531" t="s">
        <v>31488</v>
      </c>
      <c r="AB531" t="s">
        <v>31480</v>
      </c>
      <c r="AH531" t="s">
        <v>65</v>
      </c>
      <c r="AI531" t="s">
        <v>31371</v>
      </c>
      <c r="AL531" t="s">
        <v>1237</v>
      </c>
      <c r="AY531" t="s">
        <v>32559</v>
      </c>
      <c r="AZ531" t="s">
        <v>6749</v>
      </c>
      <c r="BA531" t="s">
        <v>32558</v>
      </c>
      <c r="BB531" t="s">
        <v>31581</v>
      </c>
      <c r="BD531" t="s">
        <v>72</v>
      </c>
      <c r="BG531" t="s">
        <v>32557</v>
      </c>
    </row>
    <row r="532" spans="1:59" x14ac:dyDescent="0.2">
      <c r="A532" s="1">
        <v>42618.940057870372</v>
      </c>
      <c r="B532" t="s">
        <v>1862</v>
      </c>
      <c r="C532" t="s">
        <v>32572</v>
      </c>
      <c r="D532" t="str">
        <f>VLOOKUP(Table7[[#This Row],[Full Name]],council_staff_import[],1,0)</f>
        <v>Robert Newman</v>
      </c>
      <c r="M532" t="s">
        <v>31554</v>
      </c>
      <c r="V532" t="s">
        <v>32571</v>
      </c>
      <c r="AA532" t="s">
        <v>31488</v>
      </c>
      <c r="AB532" t="s">
        <v>31510</v>
      </c>
      <c r="AH532" t="s">
        <v>65</v>
      </c>
      <c r="AI532" t="s">
        <v>31371</v>
      </c>
      <c r="AL532" t="s">
        <v>1237</v>
      </c>
      <c r="AY532" t="s">
        <v>32570</v>
      </c>
      <c r="AZ532" t="s">
        <v>6749</v>
      </c>
      <c r="BA532" t="s">
        <v>4413</v>
      </c>
      <c r="BB532" t="s">
        <v>31704</v>
      </c>
      <c r="BD532" t="s">
        <v>72</v>
      </c>
      <c r="BG532" t="s">
        <v>32569</v>
      </c>
    </row>
    <row r="533" spans="1:59" x14ac:dyDescent="0.2">
      <c r="A533" s="1">
        <v>42618.940648148149</v>
      </c>
      <c r="B533" t="s">
        <v>1862</v>
      </c>
      <c r="C533" t="s">
        <v>32936</v>
      </c>
      <c r="D533" t="str">
        <f>VLOOKUP(Table7[[#This Row],[Full Name]],council_staff_import[],1,0)</f>
        <v>Robert Schwach</v>
      </c>
      <c r="L533" t="s">
        <v>32807</v>
      </c>
      <c r="M533" t="s">
        <v>32806</v>
      </c>
      <c r="V533" t="s">
        <v>32805</v>
      </c>
      <c r="AB533" t="s">
        <v>21219</v>
      </c>
      <c r="AH533" t="s">
        <v>65</v>
      </c>
      <c r="AI533" t="s">
        <v>31371</v>
      </c>
      <c r="AL533" t="s">
        <v>67</v>
      </c>
      <c r="AY533" t="s">
        <v>32935</v>
      </c>
      <c r="AZ533" t="s">
        <v>6749</v>
      </c>
      <c r="BA533" t="s">
        <v>32934</v>
      </c>
      <c r="BB533" t="s">
        <v>31394</v>
      </c>
      <c r="BD533" t="s">
        <v>72</v>
      </c>
      <c r="BG533" t="s">
        <v>32933</v>
      </c>
    </row>
    <row r="534" spans="1:59" x14ac:dyDescent="0.2">
      <c r="A534" s="1">
        <v>42618.943344907413</v>
      </c>
      <c r="B534" t="s">
        <v>1862</v>
      </c>
      <c r="C534" t="s">
        <v>34141</v>
      </c>
      <c r="D534" t="str">
        <f>VLOOKUP(Table7[[#This Row],[Full Name]],council_staff_import[],1,0)</f>
        <v>Roberta Caturano</v>
      </c>
      <c r="M534" t="s">
        <v>31504</v>
      </c>
      <c r="AB534" t="s">
        <v>31480</v>
      </c>
      <c r="AH534" t="s">
        <v>65</v>
      </c>
      <c r="AI534" t="s">
        <v>31371</v>
      </c>
      <c r="AL534" t="s">
        <v>1237</v>
      </c>
      <c r="AY534" t="s">
        <v>34140</v>
      </c>
      <c r="AZ534" t="s">
        <v>29124</v>
      </c>
      <c r="BA534" t="s">
        <v>34139</v>
      </c>
      <c r="BB534" t="s">
        <v>31478</v>
      </c>
      <c r="BD534" t="s">
        <v>72</v>
      </c>
      <c r="BG534" t="s">
        <v>34138</v>
      </c>
    </row>
    <row r="535" spans="1:59" x14ac:dyDescent="0.2">
      <c r="A535" s="1">
        <v>42618.940057870372</v>
      </c>
      <c r="B535" t="s">
        <v>1862</v>
      </c>
      <c r="C535" t="s">
        <v>32576</v>
      </c>
      <c r="D535" t="str">
        <f>VLOOKUP(Table7[[#This Row],[Full Name]],council_staff_import[],1,0)</f>
        <v>Robin Levine</v>
      </c>
      <c r="M535" t="s">
        <v>31549</v>
      </c>
      <c r="V535" t="s">
        <v>32575</v>
      </c>
      <c r="AA535" t="s">
        <v>31530</v>
      </c>
      <c r="AB535" t="s">
        <v>31510</v>
      </c>
      <c r="AH535" t="s">
        <v>65</v>
      </c>
      <c r="AI535" t="s">
        <v>31371</v>
      </c>
      <c r="AL535" t="s">
        <v>1237</v>
      </c>
      <c r="AY535" t="s">
        <v>32574</v>
      </c>
      <c r="AZ535" t="s">
        <v>30177</v>
      </c>
      <c r="BA535" t="s">
        <v>4660</v>
      </c>
      <c r="BB535" t="s">
        <v>31876</v>
      </c>
      <c r="BD535" t="s">
        <v>72</v>
      </c>
      <c r="BG535" t="s">
        <v>32573</v>
      </c>
    </row>
    <row r="536" spans="1:59" x14ac:dyDescent="0.2">
      <c r="A536" s="1">
        <v>42618.940069444441</v>
      </c>
      <c r="B536" t="s">
        <v>1862</v>
      </c>
      <c r="C536" t="s">
        <v>32581</v>
      </c>
      <c r="D536" t="str">
        <f>VLOOKUP(Table7[[#This Row],[Full Name]],council_staff_import[],1,0)</f>
        <v>Rohan Grant</v>
      </c>
      <c r="M536" t="s">
        <v>31526</v>
      </c>
      <c r="V536" t="s">
        <v>32580</v>
      </c>
      <c r="AA536" t="s">
        <v>31502</v>
      </c>
      <c r="AB536" t="s">
        <v>31480</v>
      </c>
      <c r="AH536" t="s">
        <v>65</v>
      </c>
      <c r="AI536" t="s">
        <v>31371</v>
      </c>
      <c r="AL536" t="s">
        <v>1237</v>
      </c>
      <c r="AY536" t="s">
        <v>32579</v>
      </c>
      <c r="AZ536" t="s">
        <v>32578</v>
      </c>
      <c r="BA536" t="s">
        <v>31676</v>
      </c>
      <c r="BB536" t="s">
        <v>141</v>
      </c>
      <c r="BD536" t="s">
        <v>72</v>
      </c>
      <c r="BG536" t="s">
        <v>32577</v>
      </c>
    </row>
    <row r="537" spans="1:59" x14ac:dyDescent="0.2">
      <c r="A537" s="1">
        <v>42618.942164351851</v>
      </c>
      <c r="B537" t="s">
        <v>1862</v>
      </c>
      <c r="C537" t="s">
        <v>33598</v>
      </c>
      <c r="D537" t="str">
        <f>VLOOKUP(Table7[[#This Row],[Full Name]],council_staff_import[],1,0)</f>
        <v>Roman Paprocki</v>
      </c>
      <c r="J537" t="s">
        <v>32341</v>
      </c>
      <c r="L537" t="s">
        <v>32675</v>
      </c>
      <c r="M537" t="s">
        <v>32674</v>
      </c>
      <c r="T537" t="s">
        <v>33597</v>
      </c>
      <c r="V537" t="s">
        <v>32673</v>
      </c>
      <c r="AB537" t="s">
        <v>21219</v>
      </c>
      <c r="AH537" t="s">
        <v>65</v>
      </c>
      <c r="AI537" t="s">
        <v>31371</v>
      </c>
      <c r="AL537" t="s">
        <v>67</v>
      </c>
      <c r="AM537" t="s">
        <v>68</v>
      </c>
      <c r="AY537" t="s">
        <v>33596</v>
      </c>
      <c r="AZ537" t="s">
        <v>11725</v>
      </c>
      <c r="BA537" t="s">
        <v>33595</v>
      </c>
      <c r="BB537" t="s">
        <v>68</v>
      </c>
      <c r="BD537" t="s">
        <v>72</v>
      </c>
      <c r="BG537" t="s">
        <v>33594</v>
      </c>
    </row>
    <row r="538" spans="1:59" x14ac:dyDescent="0.2">
      <c r="A538" s="1">
        <v>42809.794421296298</v>
      </c>
      <c r="B538" t="s">
        <v>59</v>
      </c>
      <c r="C538" t="s">
        <v>34726</v>
      </c>
      <c r="D538" t="str">
        <f>VLOOKUP(Table7[[#This Row],[Full Name]],council_staff_import[],1,0)</f>
        <v>Romina Enea-Vargas</v>
      </c>
      <c r="L538" t="s">
        <v>31669</v>
      </c>
      <c r="M538" t="s">
        <v>31668</v>
      </c>
      <c r="T538" t="s">
        <v>34725</v>
      </c>
      <c r="V538" t="s">
        <v>31667</v>
      </c>
      <c r="AH538" t="s">
        <v>65</v>
      </c>
      <c r="AI538" t="s">
        <v>31371</v>
      </c>
      <c r="AL538" t="s">
        <v>67</v>
      </c>
      <c r="AM538" t="s">
        <v>145</v>
      </c>
      <c r="AY538" t="s">
        <v>34724</v>
      </c>
      <c r="AZ538" t="s">
        <v>34723</v>
      </c>
      <c r="BA538" t="s">
        <v>34722</v>
      </c>
      <c r="BB538" t="s">
        <v>145</v>
      </c>
      <c r="BD538" t="s">
        <v>72</v>
      </c>
      <c r="BG538" t="s">
        <v>34721</v>
      </c>
    </row>
    <row r="539" spans="1:59" x14ac:dyDescent="0.2">
      <c r="A539" s="1">
        <v>42618.939305555563</v>
      </c>
      <c r="B539" t="s">
        <v>1862</v>
      </c>
      <c r="C539" t="s">
        <v>31674</v>
      </c>
      <c r="D539" t="str">
        <f>VLOOKUP(Table7[[#This Row],[Full Name]],council_staff_import[],1,0)</f>
        <v>Ronn Jordan</v>
      </c>
      <c r="L539" t="s">
        <v>31669</v>
      </c>
      <c r="M539" t="s">
        <v>31668</v>
      </c>
      <c r="V539" t="s">
        <v>31667</v>
      </c>
      <c r="AB539" t="s">
        <v>21219</v>
      </c>
      <c r="AH539" t="s">
        <v>65</v>
      </c>
      <c r="AI539" t="s">
        <v>31371</v>
      </c>
      <c r="AL539" t="s">
        <v>67</v>
      </c>
      <c r="AY539" t="s">
        <v>31673</v>
      </c>
      <c r="AZ539" t="s">
        <v>31672</v>
      </c>
      <c r="BA539" t="s">
        <v>2197</v>
      </c>
      <c r="BB539" t="s">
        <v>31394</v>
      </c>
      <c r="BD539" t="s">
        <v>72</v>
      </c>
      <c r="BG539" t="s">
        <v>31671</v>
      </c>
    </row>
    <row r="540" spans="1:59" x14ac:dyDescent="0.2">
      <c r="A540" s="1">
        <v>42618.942175925928</v>
      </c>
      <c r="B540" t="s">
        <v>1862</v>
      </c>
      <c r="C540" t="s">
        <v>33609</v>
      </c>
      <c r="D540" t="str">
        <f>VLOOKUP(Table7[[#This Row],[Full Name]],council_staff_import[],1,0)</f>
        <v>Ronnie Croce</v>
      </c>
      <c r="J540" t="s">
        <v>32341</v>
      </c>
      <c r="L540" t="s">
        <v>33018</v>
      </c>
      <c r="M540" t="s">
        <v>33017</v>
      </c>
      <c r="T540" t="s">
        <v>33608</v>
      </c>
      <c r="V540" t="s">
        <v>33016</v>
      </c>
      <c r="AB540" t="s">
        <v>21219</v>
      </c>
      <c r="AH540" t="s">
        <v>65</v>
      </c>
      <c r="AI540" t="s">
        <v>31371</v>
      </c>
      <c r="AL540" t="s">
        <v>67</v>
      </c>
      <c r="AM540" t="s">
        <v>145</v>
      </c>
      <c r="AY540" t="s">
        <v>33607</v>
      </c>
      <c r="AZ540" t="s">
        <v>33606</v>
      </c>
      <c r="BA540" t="s">
        <v>33605</v>
      </c>
      <c r="BB540" t="s">
        <v>145</v>
      </c>
      <c r="BD540" t="s">
        <v>72</v>
      </c>
      <c r="BG540" t="s">
        <v>33604</v>
      </c>
    </row>
    <row r="541" spans="1:59" x14ac:dyDescent="0.2">
      <c r="A541" s="1">
        <v>42809.794247685182</v>
      </c>
      <c r="B541" t="s">
        <v>59</v>
      </c>
      <c r="C541" t="s">
        <v>34572</v>
      </c>
      <c r="D541" t="str">
        <f>VLOOKUP(Table7[[#This Row],[Full Name]],council_staff_import[],1,0)</f>
        <v>Rony Sylvain</v>
      </c>
      <c r="L541" t="s">
        <v>31400</v>
      </c>
      <c r="M541" t="s">
        <v>31399</v>
      </c>
      <c r="V541" t="s">
        <v>31398</v>
      </c>
      <c r="AH541" t="s">
        <v>65</v>
      </c>
      <c r="AI541" t="s">
        <v>31371</v>
      </c>
      <c r="AL541" t="s">
        <v>67</v>
      </c>
      <c r="AY541" t="s">
        <v>34571</v>
      </c>
      <c r="AZ541" t="s">
        <v>34570</v>
      </c>
      <c r="BA541" t="s">
        <v>8305</v>
      </c>
      <c r="BB541" t="s">
        <v>31394</v>
      </c>
      <c r="BD541" t="s">
        <v>72</v>
      </c>
      <c r="BG541" t="s">
        <v>34569</v>
      </c>
    </row>
    <row r="542" spans="1:59" x14ac:dyDescent="0.2">
      <c r="A542" s="1">
        <v>42809.794432870367</v>
      </c>
      <c r="B542" t="s">
        <v>59</v>
      </c>
      <c r="C542" t="s">
        <v>34730</v>
      </c>
      <c r="D542" t="str">
        <f>VLOOKUP(Table7[[#This Row],[Full Name]],council_staff_import[],1,0)</f>
        <v>Rosaly Ruiz</v>
      </c>
      <c r="L542" t="s">
        <v>31669</v>
      </c>
      <c r="M542" t="s">
        <v>31668</v>
      </c>
      <c r="V542" t="s">
        <v>31667</v>
      </c>
      <c r="AH542" t="s">
        <v>65</v>
      </c>
      <c r="AI542" t="s">
        <v>31371</v>
      </c>
      <c r="AL542" t="s">
        <v>67</v>
      </c>
      <c r="AY542" t="s">
        <v>34729</v>
      </c>
      <c r="AZ542" t="s">
        <v>34728</v>
      </c>
      <c r="BA542" t="s">
        <v>17135</v>
      </c>
      <c r="BB542" t="s">
        <v>31394</v>
      </c>
      <c r="BD542" t="s">
        <v>72</v>
      </c>
      <c r="BG542" t="s">
        <v>34727</v>
      </c>
    </row>
    <row r="543" spans="1:59" x14ac:dyDescent="0.2">
      <c r="A543" s="1">
        <v>42809.794317129628</v>
      </c>
      <c r="B543" t="s">
        <v>59</v>
      </c>
      <c r="C543" t="s">
        <v>34624</v>
      </c>
      <c r="D543" t="str">
        <f>VLOOKUP(Table7[[#This Row],[Full Name]],council_staff_import[],1,0)</f>
        <v>Rose Kourani</v>
      </c>
      <c r="L543" t="s">
        <v>33288</v>
      </c>
      <c r="M543" t="s">
        <v>33441</v>
      </c>
      <c r="V543" t="s">
        <v>33439</v>
      </c>
      <c r="AH543" t="s">
        <v>65</v>
      </c>
      <c r="AI543" t="s">
        <v>31371</v>
      </c>
      <c r="AL543" t="s">
        <v>67</v>
      </c>
      <c r="AY543" t="s">
        <v>34623</v>
      </c>
      <c r="AZ543" t="s">
        <v>12084</v>
      </c>
      <c r="BA543" t="s">
        <v>34622</v>
      </c>
      <c r="BB543" t="s">
        <v>31394</v>
      </c>
      <c r="BD543" t="s">
        <v>72</v>
      </c>
      <c r="BG543" t="s">
        <v>34621</v>
      </c>
    </row>
    <row r="544" spans="1:59" x14ac:dyDescent="0.2">
      <c r="A544" s="1">
        <v>42809.793946759259</v>
      </c>
      <c r="B544" t="s">
        <v>59</v>
      </c>
      <c r="C544" t="s">
        <v>34336</v>
      </c>
      <c r="D544" t="str">
        <f>VLOOKUP(Table7[[#This Row],[Full Name]],council_staff_import[],1,0)</f>
        <v>Rose Martinez</v>
      </c>
      <c r="M544" t="s">
        <v>32037</v>
      </c>
      <c r="AH544" t="s">
        <v>65</v>
      </c>
      <c r="AI544" t="s">
        <v>31371</v>
      </c>
      <c r="AL544" t="s">
        <v>1237</v>
      </c>
      <c r="AY544" t="s">
        <v>34335</v>
      </c>
      <c r="AZ544" t="s">
        <v>12084</v>
      </c>
      <c r="BA544" t="s">
        <v>2414</v>
      </c>
      <c r="BB544" t="s">
        <v>2995</v>
      </c>
      <c r="BD544" t="s">
        <v>72</v>
      </c>
      <c r="BG544" t="s">
        <v>34334</v>
      </c>
    </row>
    <row r="545" spans="1:59" x14ac:dyDescent="0.2">
      <c r="A545" s="1">
        <v>42618.942037037043</v>
      </c>
      <c r="B545" t="s">
        <v>1862</v>
      </c>
      <c r="C545" t="s">
        <v>33506</v>
      </c>
      <c r="D545" t="str">
        <f>VLOOKUP(Table7[[#This Row],[Full Name]],council_staff_import[],1,0)</f>
        <v>Roslyn Joinvil</v>
      </c>
      <c r="K545" t="s">
        <v>33505</v>
      </c>
      <c r="L545" t="s">
        <v>33208</v>
      </c>
      <c r="M545" t="s">
        <v>33207</v>
      </c>
      <c r="V545" t="s">
        <v>33206</v>
      </c>
      <c r="AB545" t="s">
        <v>21219</v>
      </c>
      <c r="AH545" t="s">
        <v>65</v>
      </c>
      <c r="AI545" t="s">
        <v>31371</v>
      </c>
      <c r="AL545" t="s">
        <v>67</v>
      </c>
      <c r="AY545" t="s">
        <v>33504</v>
      </c>
      <c r="AZ545" t="s">
        <v>25303</v>
      </c>
      <c r="BA545" t="s">
        <v>33503</v>
      </c>
      <c r="BB545" t="s">
        <v>31394</v>
      </c>
      <c r="BD545" t="s">
        <v>72</v>
      </c>
      <c r="BG545" t="s">
        <v>33502</v>
      </c>
    </row>
    <row r="546" spans="1:59" x14ac:dyDescent="0.2">
      <c r="A546" s="1">
        <v>42618.940300925933</v>
      </c>
      <c r="B546" t="s">
        <v>1862</v>
      </c>
      <c r="C546" t="s">
        <v>32790</v>
      </c>
      <c r="D546" t="str">
        <f>VLOOKUP(Table7[[#This Row],[Full Name]],council_staff_import[],1,0)</f>
        <v>Rosy Perez</v>
      </c>
      <c r="M546" t="s">
        <v>31381</v>
      </c>
      <c r="AB546" t="s">
        <v>31480</v>
      </c>
      <c r="AH546" t="s">
        <v>65</v>
      </c>
      <c r="AI546" t="s">
        <v>31371</v>
      </c>
      <c r="AL546" t="s">
        <v>1237</v>
      </c>
      <c r="AY546" t="s">
        <v>32789</v>
      </c>
      <c r="AZ546" t="s">
        <v>32788</v>
      </c>
      <c r="BA546" t="s">
        <v>2811</v>
      </c>
      <c r="BB546" t="s">
        <v>31478</v>
      </c>
      <c r="BD546" t="s">
        <v>72</v>
      </c>
      <c r="BG546" t="s">
        <v>32787</v>
      </c>
    </row>
    <row r="547" spans="1:59" x14ac:dyDescent="0.2">
      <c r="A547" s="1">
        <v>42618.942141203697</v>
      </c>
      <c r="B547" t="s">
        <v>1862</v>
      </c>
      <c r="C547" t="s">
        <v>33583</v>
      </c>
      <c r="D547" t="str">
        <f>VLOOKUP(Table7[[#This Row],[Full Name]],council_staff_import[],1,0)</f>
        <v>Roxanne Earley</v>
      </c>
      <c r="L547" t="s">
        <v>32903</v>
      </c>
      <c r="M547" t="s">
        <v>32902</v>
      </c>
      <c r="V547" t="s">
        <v>32901</v>
      </c>
      <c r="AH547" t="s">
        <v>65</v>
      </c>
      <c r="AI547" t="s">
        <v>31371</v>
      </c>
      <c r="AL547" t="s">
        <v>67</v>
      </c>
      <c r="AY547" t="s">
        <v>33582</v>
      </c>
      <c r="AZ547" t="s">
        <v>28196</v>
      </c>
      <c r="BA547" t="s">
        <v>33581</v>
      </c>
      <c r="BB547" t="s">
        <v>31394</v>
      </c>
      <c r="BD547" t="s">
        <v>72</v>
      </c>
      <c r="BG547" t="s">
        <v>33580</v>
      </c>
    </row>
    <row r="548" spans="1:59" x14ac:dyDescent="0.2">
      <c r="A548" s="1">
        <v>42809.794247685182</v>
      </c>
      <c r="B548" t="s">
        <v>59</v>
      </c>
      <c r="C548" t="s">
        <v>34580</v>
      </c>
      <c r="D548" t="str">
        <f>VLOOKUP(Table7[[#This Row],[Full Name]],council_staff_import[],1,0)</f>
        <v>Rubina Abdul</v>
      </c>
      <c r="L548" t="s">
        <v>33459</v>
      </c>
      <c r="M548" t="s">
        <v>33458</v>
      </c>
      <c r="V548" t="s">
        <v>33457</v>
      </c>
      <c r="AH548" t="s">
        <v>65</v>
      </c>
      <c r="AI548" t="s">
        <v>31371</v>
      </c>
      <c r="AL548" t="s">
        <v>67</v>
      </c>
      <c r="AY548" t="s">
        <v>34579</v>
      </c>
      <c r="AZ548" t="s">
        <v>34578</v>
      </c>
      <c r="BA548" t="s">
        <v>34577</v>
      </c>
      <c r="BB548" t="s">
        <v>31394</v>
      </c>
      <c r="BD548" t="s">
        <v>72</v>
      </c>
      <c r="BG548" t="s">
        <v>34576</v>
      </c>
    </row>
    <row r="549" spans="1:59" x14ac:dyDescent="0.2">
      <c r="A549" s="1">
        <v>42618.941134259258</v>
      </c>
      <c r="B549" t="s">
        <v>1862</v>
      </c>
      <c r="C549" t="s">
        <v>33092</v>
      </c>
      <c r="D549" t="str">
        <f>VLOOKUP(Table7[[#This Row],[Full Name]],council_staff_import[],1,0)</f>
        <v>Russell Murphy</v>
      </c>
      <c r="L549" t="s">
        <v>31655</v>
      </c>
      <c r="M549" t="s">
        <v>31654</v>
      </c>
      <c r="T549" t="s">
        <v>33091</v>
      </c>
      <c r="V549" t="s">
        <v>31653</v>
      </c>
      <c r="AA549" t="s">
        <v>31488</v>
      </c>
      <c r="AB549" t="s">
        <v>31480</v>
      </c>
      <c r="AH549" t="s">
        <v>65</v>
      </c>
      <c r="AI549" t="s">
        <v>31371</v>
      </c>
      <c r="AL549" t="s">
        <v>67</v>
      </c>
      <c r="AM549" t="s">
        <v>284</v>
      </c>
      <c r="AY549" t="s">
        <v>33090</v>
      </c>
      <c r="AZ549" t="s">
        <v>789</v>
      </c>
      <c r="BA549" t="s">
        <v>1599</v>
      </c>
      <c r="BB549" t="s">
        <v>284</v>
      </c>
      <c r="BD549" t="s">
        <v>72</v>
      </c>
      <c r="BG549" t="s">
        <v>33089</v>
      </c>
    </row>
    <row r="550" spans="1:59" x14ac:dyDescent="0.2">
      <c r="A550" s="1">
        <v>42618.940081018518</v>
      </c>
      <c r="B550" t="s">
        <v>1862</v>
      </c>
      <c r="C550" t="s">
        <v>32587</v>
      </c>
      <c r="D550" t="str">
        <f>VLOOKUP(Table7[[#This Row],[Full Name]],council_staff_import[],1,0)</f>
        <v>Ruthie DelFranco</v>
      </c>
      <c r="M550" t="s">
        <v>32017</v>
      </c>
      <c r="V550" t="s">
        <v>32586</v>
      </c>
      <c r="AA550" t="s">
        <v>31530</v>
      </c>
      <c r="AB550" t="s">
        <v>31510</v>
      </c>
      <c r="AH550" t="s">
        <v>65</v>
      </c>
      <c r="AI550" t="s">
        <v>31371</v>
      </c>
      <c r="AL550" t="s">
        <v>1237</v>
      </c>
      <c r="AY550" t="s">
        <v>32585</v>
      </c>
      <c r="AZ550" t="s">
        <v>32584</v>
      </c>
      <c r="BA550" t="s">
        <v>32583</v>
      </c>
      <c r="BB550" t="s">
        <v>365</v>
      </c>
      <c r="BD550" t="s">
        <v>72</v>
      </c>
      <c r="BG550" t="s">
        <v>32582</v>
      </c>
    </row>
    <row r="551" spans="1:59" x14ac:dyDescent="0.2">
      <c r="A551" s="1">
        <v>42618.938750000001</v>
      </c>
      <c r="B551" t="s">
        <v>1862</v>
      </c>
      <c r="C551" t="s">
        <v>31376</v>
      </c>
      <c r="D551" t="str">
        <f>VLOOKUP(Table7[[#This Row],[Full Name]],council_staff_import[],1,0)</f>
        <v>Ryan Monell</v>
      </c>
      <c r="L551" t="s">
        <v>31375</v>
      </c>
      <c r="M551" t="s">
        <v>31374</v>
      </c>
      <c r="T551" t="s">
        <v>31373</v>
      </c>
      <c r="V551" t="s">
        <v>31372</v>
      </c>
      <c r="AH551" t="s">
        <v>65</v>
      </c>
      <c r="AI551" t="s">
        <v>31371</v>
      </c>
      <c r="AL551" t="s">
        <v>67</v>
      </c>
      <c r="AM551" t="s">
        <v>68</v>
      </c>
      <c r="AY551" t="s">
        <v>31370</v>
      </c>
      <c r="AZ551" t="s">
        <v>4686</v>
      </c>
      <c r="BA551" t="s">
        <v>31369</v>
      </c>
      <c r="BB551" t="s">
        <v>68</v>
      </c>
      <c r="BD551" t="s">
        <v>72</v>
      </c>
      <c r="BG551" t="s">
        <v>31368</v>
      </c>
    </row>
    <row r="552" spans="1:59" x14ac:dyDescent="0.2">
      <c r="A552" s="1">
        <v>42809.79409722222</v>
      </c>
      <c r="B552" t="s">
        <v>59</v>
      </c>
      <c r="C552" t="s">
        <v>34455</v>
      </c>
      <c r="D552" t="str">
        <f>VLOOKUP(Table7[[#This Row],[Full Name]],council_staff_import[],1,0)</f>
        <v>Sacha Hyppolite</v>
      </c>
      <c r="L552" t="s">
        <v>33208</v>
      </c>
      <c r="M552" t="s">
        <v>33207</v>
      </c>
      <c r="V552" t="s">
        <v>33206</v>
      </c>
      <c r="AH552" t="s">
        <v>65</v>
      </c>
      <c r="AI552" t="s">
        <v>31371</v>
      </c>
      <c r="AL552" t="s">
        <v>67</v>
      </c>
      <c r="AY552" t="s">
        <v>34454</v>
      </c>
      <c r="AZ552" t="s">
        <v>34453</v>
      </c>
      <c r="BA552" t="s">
        <v>34452</v>
      </c>
      <c r="BB552" t="s">
        <v>31394</v>
      </c>
      <c r="BD552" t="s">
        <v>72</v>
      </c>
      <c r="BG552" t="s">
        <v>34451</v>
      </c>
    </row>
    <row r="553" spans="1:59" x14ac:dyDescent="0.2">
      <c r="A553" s="1">
        <v>42618.940092592587</v>
      </c>
      <c r="B553" t="s">
        <v>1862</v>
      </c>
      <c r="C553" t="s">
        <v>32600</v>
      </c>
      <c r="D553" t="str">
        <f>VLOOKUP(Table7[[#This Row],[Full Name]],council_staff_import[],1,0)</f>
        <v>Sadaf Omar</v>
      </c>
      <c r="M553" t="s">
        <v>32599</v>
      </c>
      <c r="T553" t="s">
        <v>32598</v>
      </c>
      <c r="V553" t="s">
        <v>32597</v>
      </c>
      <c r="AA553" t="s">
        <v>31530</v>
      </c>
      <c r="AB553" t="s">
        <v>31510</v>
      </c>
      <c r="AH553" t="s">
        <v>65</v>
      </c>
      <c r="AI553" t="s">
        <v>31371</v>
      </c>
      <c r="AL553" t="s">
        <v>1237</v>
      </c>
      <c r="AM553" t="s">
        <v>145</v>
      </c>
      <c r="AY553" t="s">
        <v>32596</v>
      </c>
      <c r="AZ553" t="s">
        <v>32595</v>
      </c>
      <c r="BA553" t="s">
        <v>30061</v>
      </c>
      <c r="BB553" t="s">
        <v>145</v>
      </c>
      <c r="BD553" t="s">
        <v>72</v>
      </c>
      <c r="BG553" t="s">
        <v>32594</v>
      </c>
    </row>
    <row r="554" spans="1:59" x14ac:dyDescent="0.2">
      <c r="A554" s="1">
        <v>42809.793958333343</v>
      </c>
      <c r="B554" t="s">
        <v>59</v>
      </c>
      <c r="C554" t="s">
        <v>34354</v>
      </c>
      <c r="D554" t="str">
        <f>VLOOKUP(Table7[[#This Row],[Full Name]],council_staff_import[],1,0)</f>
        <v>Sakeem Bradley</v>
      </c>
      <c r="M554" t="s">
        <v>31512</v>
      </c>
      <c r="AH554" t="s">
        <v>65</v>
      </c>
      <c r="AI554" t="s">
        <v>31371</v>
      </c>
      <c r="AL554" t="s">
        <v>1237</v>
      </c>
      <c r="AY554" t="s">
        <v>34353</v>
      </c>
      <c r="AZ554" t="s">
        <v>34352</v>
      </c>
      <c r="BA554" t="s">
        <v>4418</v>
      </c>
      <c r="BB554" t="s">
        <v>31507</v>
      </c>
      <c r="BD554" t="s">
        <v>72</v>
      </c>
      <c r="BG554" t="s">
        <v>34351</v>
      </c>
    </row>
    <row r="555" spans="1:59" x14ac:dyDescent="0.2">
      <c r="A555" s="1">
        <v>42618.940104166657</v>
      </c>
      <c r="B555" t="s">
        <v>1862</v>
      </c>
      <c r="C555" t="s">
        <v>32606</v>
      </c>
      <c r="D555" t="str">
        <f>VLOOKUP(Table7[[#This Row],[Full Name]],council_staff_import[],1,0)</f>
        <v>Salena Glenn</v>
      </c>
      <c r="M555" t="s">
        <v>31483</v>
      </c>
      <c r="V555" t="s">
        <v>32605</v>
      </c>
      <c r="AA555" t="s">
        <v>31481</v>
      </c>
      <c r="AB555" t="s">
        <v>31480</v>
      </c>
      <c r="AH555" t="s">
        <v>65</v>
      </c>
      <c r="AI555" t="s">
        <v>31371</v>
      </c>
      <c r="AL555" t="s">
        <v>1237</v>
      </c>
      <c r="AY555" t="s">
        <v>32604</v>
      </c>
      <c r="AZ555" t="s">
        <v>32603</v>
      </c>
      <c r="BA555" t="s">
        <v>32602</v>
      </c>
      <c r="BB555" t="s">
        <v>365</v>
      </c>
      <c r="BD555" t="s">
        <v>72</v>
      </c>
      <c r="BG555" t="s">
        <v>32601</v>
      </c>
    </row>
    <row r="556" spans="1:59" x14ac:dyDescent="0.2">
      <c r="A556" s="1">
        <v>42618.942824074067</v>
      </c>
      <c r="B556" t="s">
        <v>1862</v>
      </c>
      <c r="C556" t="s">
        <v>33910</v>
      </c>
      <c r="D556" t="str">
        <f>VLOOKUP(Table7[[#This Row],[Full Name]],council_staff_import[],1,0)</f>
        <v>Samantha Ross</v>
      </c>
      <c r="L556" t="s">
        <v>32555</v>
      </c>
      <c r="M556" t="s">
        <v>32554</v>
      </c>
      <c r="V556" t="s">
        <v>32552</v>
      </c>
      <c r="AB556" t="s">
        <v>21219</v>
      </c>
      <c r="AH556" t="s">
        <v>65</v>
      </c>
      <c r="AI556" t="s">
        <v>31371</v>
      </c>
      <c r="AL556" t="s">
        <v>67</v>
      </c>
      <c r="AY556" t="s">
        <v>33909</v>
      </c>
      <c r="AZ556" t="s">
        <v>23933</v>
      </c>
      <c r="BA556" t="s">
        <v>3122</v>
      </c>
      <c r="BB556" t="s">
        <v>31394</v>
      </c>
      <c r="BD556" t="s">
        <v>72</v>
      </c>
      <c r="BG556" t="s">
        <v>33908</v>
      </c>
    </row>
    <row r="557" spans="1:59" x14ac:dyDescent="0.2">
      <c r="A557" s="1">
        <v>42618.940115740741</v>
      </c>
      <c r="B557" t="s">
        <v>1862</v>
      </c>
      <c r="C557" t="s">
        <v>32617</v>
      </c>
      <c r="D557" t="str">
        <f>VLOOKUP(Table7[[#This Row],[Full Name]],council_staff_import[],1,0)</f>
        <v>Samara Swanston</v>
      </c>
      <c r="M557" t="s">
        <v>31496</v>
      </c>
      <c r="V557" t="s">
        <v>32616</v>
      </c>
      <c r="AA557" t="s">
        <v>31488</v>
      </c>
      <c r="AB557" t="s">
        <v>31480</v>
      </c>
      <c r="AH557" t="s">
        <v>65</v>
      </c>
      <c r="AI557" t="s">
        <v>31371</v>
      </c>
      <c r="AL557" t="s">
        <v>1237</v>
      </c>
      <c r="AY557" t="s">
        <v>32615</v>
      </c>
      <c r="AZ557" t="s">
        <v>32614</v>
      </c>
      <c r="BA557" t="s">
        <v>32613</v>
      </c>
      <c r="BB557" t="s">
        <v>141</v>
      </c>
      <c r="BD557" t="s">
        <v>72</v>
      </c>
      <c r="BG557" t="s">
        <v>32612</v>
      </c>
    </row>
    <row r="558" spans="1:59" x14ac:dyDescent="0.2">
      <c r="A558" s="1">
        <v>42618.940115740741</v>
      </c>
      <c r="B558" t="s">
        <v>1862</v>
      </c>
      <c r="C558" t="s">
        <v>32625</v>
      </c>
      <c r="D558" t="str">
        <f>VLOOKUP(Table7[[#This Row],[Full Name]],council_staff_import[],1,0)</f>
        <v>Sarah Gastelum</v>
      </c>
      <c r="M558" t="s">
        <v>31504</v>
      </c>
      <c r="V558" t="s">
        <v>32624</v>
      </c>
      <c r="AA558" t="s">
        <v>31502</v>
      </c>
      <c r="AB558" t="s">
        <v>31480</v>
      </c>
      <c r="AH558" t="s">
        <v>65</v>
      </c>
      <c r="AI558" t="s">
        <v>31371</v>
      </c>
      <c r="AL558" t="s">
        <v>1237</v>
      </c>
      <c r="AY558" t="s">
        <v>32623</v>
      </c>
      <c r="AZ558" t="s">
        <v>16231</v>
      </c>
      <c r="BA558" t="s">
        <v>32622</v>
      </c>
      <c r="BB558" t="s">
        <v>31499</v>
      </c>
      <c r="BD558" t="s">
        <v>72</v>
      </c>
      <c r="BG558" t="s">
        <v>32621</v>
      </c>
    </row>
    <row r="559" spans="1:59" x14ac:dyDescent="0.2">
      <c r="A559" s="1">
        <v>42809.794317129628</v>
      </c>
      <c r="B559" t="s">
        <v>59</v>
      </c>
      <c r="C559" t="s">
        <v>34640</v>
      </c>
      <c r="D559" t="str">
        <f>VLOOKUP(Table7[[#This Row],[Full Name]],council_staff_import[],1,0)</f>
        <v>Sarissa Phillips-Singletary</v>
      </c>
      <c r="L559" t="s">
        <v>34044</v>
      </c>
      <c r="M559" t="s">
        <v>34043</v>
      </c>
      <c r="V559" t="s">
        <v>34042</v>
      </c>
      <c r="AH559" t="s">
        <v>65</v>
      </c>
      <c r="AI559" t="s">
        <v>31371</v>
      </c>
      <c r="AL559" t="s">
        <v>67</v>
      </c>
      <c r="AY559" t="s">
        <v>34639</v>
      </c>
      <c r="AZ559" t="s">
        <v>34638</v>
      </c>
      <c r="BA559" t="s">
        <v>34637</v>
      </c>
      <c r="BB559" t="s">
        <v>31394</v>
      </c>
      <c r="BD559" t="s">
        <v>72</v>
      </c>
      <c r="BG559" t="s">
        <v>34636</v>
      </c>
    </row>
    <row r="560" spans="1:59" x14ac:dyDescent="0.2">
      <c r="A560" s="1">
        <v>42618.942210648151</v>
      </c>
      <c r="B560" t="s">
        <v>1862</v>
      </c>
      <c r="C560" t="s">
        <v>33620</v>
      </c>
      <c r="D560" t="str">
        <f>VLOOKUP(Table7[[#This Row],[Full Name]],council_staff_import[],1,0)</f>
        <v>Sasha Ahuja</v>
      </c>
      <c r="M560" t="s">
        <v>32037</v>
      </c>
      <c r="N560" t="s">
        <v>168</v>
      </c>
      <c r="V560" t="s">
        <v>33619</v>
      </c>
      <c r="AA560" t="s">
        <v>31488</v>
      </c>
      <c r="AB560" t="s">
        <v>31480</v>
      </c>
      <c r="AH560" t="s">
        <v>65</v>
      </c>
      <c r="AI560" t="s">
        <v>31371</v>
      </c>
      <c r="AL560" t="s">
        <v>1237</v>
      </c>
      <c r="AY560" t="s">
        <v>33618</v>
      </c>
      <c r="AZ560" t="s">
        <v>33074</v>
      </c>
      <c r="BA560" t="s">
        <v>33617</v>
      </c>
      <c r="BB560" t="s">
        <v>1397</v>
      </c>
      <c r="BD560" t="s">
        <v>72</v>
      </c>
      <c r="BG560" t="s">
        <v>33616</v>
      </c>
    </row>
    <row r="561" spans="1:59" x14ac:dyDescent="0.2">
      <c r="A561" s="1">
        <v>42618.941087962958</v>
      </c>
      <c r="B561" t="s">
        <v>1862</v>
      </c>
      <c r="C561" t="s">
        <v>33079</v>
      </c>
      <c r="D561" t="str">
        <f>VLOOKUP(Table7[[#This Row],[Full Name]],council_staff_import[],1,0)</f>
        <v>Sasha Sealey</v>
      </c>
      <c r="L561" t="s">
        <v>33078</v>
      </c>
      <c r="M561" t="s">
        <v>33077</v>
      </c>
      <c r="V561" t="s">
        <v>33076</v>
      </c>
      <c r="AB561" t="s">
        <v>21219</v>
      </c>
      <c r="AH561" t="s">
        <v>65</v>
      </c>
      <c r="AI561" t="s">
        <v>31371</v>
      </c>
      <c r="AL561" t="s">
        <v>67</v>
      </c>
      <c r="AY561" t="s">
        <v>33075</v>
      </c>
      <c r="AZ561" t="s">
        <v>33074</v>
      </c>
      <c r="BA561" t="s">
        <v>33073</v>
      </c>
      <c r="BB561" t="s">
        <v>31394</v>
      </c>
      <c r="BD561" t="s">
        <v>72</v>
      </c>
      <c r="BG561" t="s">
        <v>33072</v>
      </c>
    </row>
    <row r="562" spans="1:59" x14ac:dyDescent="0.2">
      <c r="A562" s="1">
        <v>42809.794456018521</v>
      </c>
      <c r="B562" t="s">
        <v>59</v>
      </c>
      <c r="C562" t="s">
        <v>34743</v>
      </c>
      <c r="D562" t="str">
        <f>VLOOKUP(Table7[[#This Row],[Full Name]],council_staff_import[],1,0)</f>
        <v>Scherie Murray</v>
      </c>
      <c r="L562" t="s">
        <v>32807</v>
      </c>
      <c r="M562" t="s">
        <v>32806</v>
      </c>
      <c r="V562" t="s">
        <v>32805</v>
      </c>
      <c r="AH562" t="s">
        <v>65</v>
      </c>
      <c r="AI562" t="s">
        <v>31371</v>
      </c>
      <c r="AL562" t="s">
        <v>67</v>
      </c>
      <c r="AY562" t="s">
        <v>34742</v>
      </c>
      <c r="AZ562" t="s">
        <v>34741</v>
      </c>
      <c r="BA562" t="s">
        <v>1419</v>
      </c>
      <c r="BB562" t="s">
        <v>31394</v>
      </c>
      <c r="BD562" t="s">
        <v>72</v>
      </c>
      <c r="BG562" t="s">
        <v>34740</v>
      </c>
    </row>
    <row r="563" spans="1:59" x14ac:dyDescent="0.2">
      <c r="A563" s="1">
        <v>42618.943101851852</v>
      </c>
      <c r="B563" t="s">
        <v>1862</v>
      </c>
      <c r="C563" t="s">
        <v>34056</v>
      </c>
      <c r="D563" t="str">
        <f>VLOOKUP(Table7[[#This Row],[Full Name]],council_staff_import[],1,0)</f>
        <v>Scott Sieber</v>
      </c>
      <c r="L563" t="s">
        <v>33159</v>
      </c>
      <c r="M563" t="s">
        <v>33158</v>
      </c>
      <c r="V563" t="s">
        <v>33156</v>
      </c>
      <c r="AB563" t="s">
        <v>21219</v>
      </c>
      <c r="AH563" t="s">
        <v>65</v>
      </c>
      <c r="AI563" t="s">
        <v>31371</v>
      </c>
      <c r="AL563" t="s">
        <v>67</v>
      </c>
      <c r="AY563" t="s">
        <v>34055</v>
      </c>
      <c r="AZ563" t="s">
        <v>11172</v>
      </c>
      <c r="BA563" t="s">
        <v>34054</v>
      </c>
      <c r="BB563" t="s">
        <v>31394</v>
      </c>
      <c r="BD563" t="s">
        <v>72</v>
      </c>
      <c r="BG563" t="s">
        <v>34053</v>
      </c>
    </row>
    <row r="564" spans="1:59" x14ac:dyDescent="0.2">
      <c r="A564" s="1">
        <v>42809.794178240743</v>
      </c>
      <c r="B564" t="s">
        <v>59</v>
      </c>
      <c r="C564" t="s">
        <v>34529</v>
      </c>
      <c r="D564" t="str">
        <f>VLOOKUP(Table7[[#This Row],[Full Name]],council_staff_import[],1,0)</f>
        <v>Sean Coughlin</v>
      </c>
      <c r="L564" t="s">
        <v>32207</v>
      </c>
      <c r="M564" t="s">
        <v>32206</v>
      </c>
      <c r="V564" t="s">
        <v>32205</v>
      </c>
      <c r="AH564" t="s">
        <v>65</v>
      </c>
      <c r="AI564" t="s">
        <v>31371</v>
      </c>
      <c r="AL564" t="s">
        <v>67</v>
      </c>
      <c r="AY564" t="s">
        <v>34528</v>
      </c>
      <c r="AZ564" t="s">
        <v>19229</v>
      </c>
      <c r="BA564" t="s">
        <v>13004</v>
      </c>
      <c r="BB564" t="s">
        <v>31394</v>
      </c>
      <c r="BD564" t="s">
        <v>72</v>
      </c>
      <c r="BG564" t="s">
        <v>34527</v>
      </c>
    </row>
    <row r="565" spans="1:59" x14ac:dyDescent="0.2">
      <c r="A565" s="1">
        <v>42618.940995370373</v>
      </c>
      <c r="B565" t="s">
        <v>1862</v>
      </c>
      <c r="C565" t="s">
        <v>33033</v>
      </c>
      <c r="D565" t="str">
        <f>VLOOKUP(Table7[[#This Row],[Full Name]],council_staff_import[],1,0)</f>
        <v>Sean Fitzpatrick</v>
      </c>
      <c r="L565" t="s">
        <v>32880</v>
      </c>
      <c r="M565" t="s">
        <v>32879</v>
      </c>
      <c r="V565" t="s">
        <v>32878</v>
      </c>
      <c r="AB565" t="s">
        <v>21219</v>
      </c>
      <c r="AH565" t="s">
        <v>65</v>
      </c>
      <c r="AI565" t="s">
        <v>31371</v>
      </c>
      <c r="AL565" t="s">
        <v>67</v>
      </c>
      <c r="AY565" t="s">
        <v>33032</v>
      </c>
      <c r="AZ565" t="s">
        <v>19229</v>
      </c>
      <c r="BA565" t="s">
        <v>4456</v>
      </c>
      <c r="BB565" t="s">
        <v>31394</v>
      </c>
      <c r="BD565" t="s">
        <v>72</v>
      </c>
      <c r="BG565" t="s">
        <v>33031</v>
      </c>
    </row>
    <row r="566" spans="1:59" x14ac:dyDescent="0.2">
      <c r="A566" s="1">
        <v>42618.943124999998</v>
      </c>
      <c r="B566" t="s">
        <v>1862</v>
      </c>
      <c r="C566" t="s">
        <v>34067</v>
      </c>
      <c r="D566" t="str">
        <f>VLOOKUP(Table7[[#This Row],[Full Name]],council_staff_import[],1,0)</f>
        <v>Sebastian Maguire</v>
      </c>
      <c r="J566" t="s">
        <v>32341</v>
      </c>
      <c r="L566" t="s">
        <v>31391</v>
      </c>
      <c r="M566" t="s">
        <v>31390</v>
      </c>
      <c r="T566" t="s">
        <v>34066</v>
      </c>
      <c r="V566" t="s">
        <v>31388</v>
      </c>
      <c r="AB566" t="s">
        <v>21219</v>
      </c>
      <c r="AH566" t="s">
        <v>65</v>
      </c>
      <c r="AI566" t="s">
        <v>31371</v>
      </c>
      <c r="AL566" t="s">
        <v>67</v>
      </c>
      <c r="AM566" t="s">
        <v>284</v>
      </c>
      <c r="AY566" t="s">
        <v>34065</v>
      </c>
      <c r="AZ566" t="s">
        <v>29142</v>
      </c>
      <c r="BA566" t="s">
        <v>34064</v>
      </c>
      <c r="BB566" t="s">
        <v>284</v>
      </c>
      <c r="BD566" t="s">
        <v>72</v>
      </c>
      <c r="BG566" t="s">
        <v>34063</v>
      </c>
    </row>
    <row r="567" spans="1:59" x14ac:dyDescent="0.2">
      <c r="A567" s="1">
        <v>42618.940127314818</v>
      </c>
      <c r="B567" t="s">
        <v>1862</v>
      </c>
      <c r="C567" t="s">
        <v>32631</v>
      </c>
      <c r="D567" t="str">
        <f>VLOOKUP(Table7[[#This Row],[Full Name]],council_staff_import[],1,0)</f>
        <v>Serena Longley</v>
      </c>
      <c r="M567" t="s">
        <v>31526</v>
      </c>
      <c r="V567" t="s">
        <v>32630</v>
      </c>
      <c r="AA567" t="s">
        <v>31502</v>
      </c>
      <c r="AB567" t="s">
        <v>31480</v>
      </c>
      <c r="AH567" t="s">
        <v>65</v>
      </c>
      <c r="AI567" t="s">
        <v>31371</v>
      </c>
      <c r="AL567" t="s">
        <v>1237</v>
      </c>
      <c r="AY567" t="s">
        <v>32629</v>
      </c>
      <c r="AZ567" t="s">
        <v>32628</v>
      </c>
      <c r="BA567" t="s">
        <v>32627</v>
      </c>
      <c r="BB567" t="s">
        <v>141</v>
      </c>
      <c r="BD567" t="s">
        <v>72</v>
      </c>
      <c r="BG567" t="s">
        <v>32626</v>
      </c>
    </row>
    <row r="568" spans="1:59" x14ac:dyDescent="0.2">
      <c r="A568" s="1">
        <v>42618.94295138889</v>
      </c>
      <c r="B568" t="s">
        <v>1862</v>
      </c>
      <c r="C568" t="s">
        <v>33970</v>
      </c>
      <c r="D568" t="str">
        <f>VLOOKUP(Table7[[#This Row],[Full Name]],council_staff_import[],1,0)</f>
        <v>Seunghoo Yon</v>
      </c>
      <c r="L568" t="s">
        <v>33173</v>
      </c>
      <c r="M568" t="s">
        <v>33172</v>
      </c>
      <c r="V568" t="s">
        <v>33170</v>
      </c>
      <c r="AB568" t="s">
        <v>21219</v>
      </c>
      <c r="AH568" t="s">
        <v>65</v>
      </c>
      <c r="AI568" t="s">
        <v>31371</v>
      </c>
      <c r="AL568" t="s">
        <v>67</v>
      </c>
      <c r="AY568" t="s">
        <v>33969</v>
      </c>
      <c r="AZ568" t="s">
        <v>33968</v>
      </c>
      <c r="BA568" t="s">
        <v>33967</v>
      </c>
      <c r="BB568" t="s">
        <v>31394</v>
      </c>
      <c r="BD568" t="s">
        <v>72</v>
      </c>
      <c r="BG568" t="s">
        <v>33966</v>
      </c>
    </row>
    <row r="569" spans="1:59" x14ac:dyDescent="0.2">
      <c r="A569" s="1">
        <v>42618.942094907397</v>
      </c>
      <c r="B569" t="s">
        <v>1862</v>
      </c>
      <c r="C569" t="s">
        <v>33569</v>
      </c>
      <c r="D569" t="str">
        <f>VLOOKUP(Table7[[#This Row],[Full Name]],council_staff_import[],1,0)</f>
        <v>Shachar Sharon</v>
      </c>
      <c r="G569" t="s">
        <v>3795</v>
      </c>
      <c r="L569" t="s">
        <v>32221</v>
      </c>
      <c r="M569" t="s">
        <v>32220</v>
      </c>
      <c r="V569" t="s">
        <v>32219</v>
      </c>
      <c r="AB569" t="s">
        <v>21219</v>
      </c>
      <c r="AD569" t="s">
        <v>3796</v>
      </c>
      <c r="AE569" t="s">
        <v>672</v>
      </c>
      <c r="AF569" t="s">
        <v>5934</v>
      </c>
      <c r="AH569" t="s">
        <v>65</v>
      </c>
      <c r="AI569" t="s">
        <v>31371</v>
      </c>
      <c r="AL569" t="s">
        <v>67</v>
      </c>
      <c r="AY569" t="s">
        <v>33568</v>
      </c>
      <c r="AZ569" t="s">
        <v>33567</v>
      </c>
      <c r="BA569" t="s">
        <v>6293</v>
      </c>
      <c r="BB569" t="s">
        <v>31394</v>
      </c>
      <c r="BD569" t="s">
        <v>72</v>
      </c>
      <c r="BG569" t="s">
        <v>33566</v>
      </c>
    </row>
    <row r="570" spans="1:59" x14ac:dyDescent="0.2">
      <c r="A570" s="1">
        <v>42618.938784722217</v>
      </c>
      <c r="B570" t="s">
        <v>1862</v>
      </c>
      <c r="C570" t="s">
        <v>31415</v>
      </c>
      <c r="D570" t="str">
        <f>VLOOKUP(Table7[[#This Row],[Full Name]],council_staff_import[],1,0)</f>
        <v>Shaffina Baksh</v>
      </c>
      <c r="L570" t="s">
        <v>31414</v>
      </c>
      <c r="M570" t="s">
        <v>31413</v>
      </c>
      <c r="V570" t="s">
        <v>31412</v>
      </c>
      <c r="AB570" t="s">
        <v>21219</v>
      </c>
      <c r="AH570" t="s">
        <v>65</v>
      </c>
      <c r="AI570" t="s">
        <v>31371</v>
      </c>
      <c r="AL570" t="s">
        <v>67</v>
      </c>
      <c r="AY570" t="s">
        <v>31411</v>
      </c>
      <c r="AZ570" t="s">
        <v>31410</v>
      </c>
      <c r="BA570" t="s">
        <v>31409</v>
      </c>
      <c r="BB570" t="s">
        <v>31394</v>
      </c>
      <c r="BD570" t="s">
        <v>72</v>
      </c>
      <c r="BG570" t="s">
        <v>31408</v>
      </c>
    </row>
    <row r="571" spans="1:59" x14ac:dyDescent="0.2">
      <c r="A571" s="1">
        <v>42809.79420138889</v>
      </c>
      <c r="B571" t="s">
        <v>59</v>
      </c>
      <c r="C571" t="s">
        <v>34546</v>
      </c>
      <c r="D571" t="str">
        <f>VLOOKUP(Table7[[#This Row],[Full Name]],council_staff_import[],1,0)</f>
        <v>Shalaya Martin</v>
      </c>
      <c r="L571" t="s">
        <v>33165</v>
      </c>
      <c r="M571" t="s">
        <v>33164</v>
      </c>
      <c r="V571" t="s">
        <v>33163</v>
      </c>
      <c r="AH571" t="s">
        <v>65</v>
      </c>
      <c r="AI571" t="s">
        <v>31371</v>
      </c>
      <c r="AL571" t="s">
        <v>67</v>
      </c>
      <c r="AY571" t="s">
        <v>34545</v>
      </c>
      <c r="AZ571" t="s">
        <v>34544</v>
      </c>
      <c r="BA571" t="s">
        <v>2092</v>
      </c>
      <c r="BB571" t="s">
        <v>31394</v>
      </c>
      <c r="BD571" t="s">
        <v>72</v>
      </c>
      <c r="BG571" t="s">
        <v>34543</v>
      </c>
    </row>
    <row r="572" spans="1:59" x14ac:dyDescent="0.2">
      <c r="A572" s="1">
        <v>42618.942314814813</v>
      </c>
      <c r="B572" t="s">
        <v>1862</v>
      </c>
      <c r="C572" t="s">
        <v>33677</v>
      </c>
      <c r="D572" t="str">
        <f>VLOOKUP(Table7[[#This Row],[Full Name]],council_staff_import[],1,0)</f>
        <v>Sharon Carnegie</v>
      </c>
      <c r="J572" t="s">
        <v>32341</v>
      </c>
      <c r="L572" t="s">
        <v>31414</v>
      </c>
      <c r="M572" t="s">
        <v>31413</v>
      </c>
      <c r="T572" t="s">
        <v>33676</v>
      </c>
      <c r="V572" t="s">
        <v>31412</v>
      </c>
      <c r="AB572" t="s">
        <v>21219</v>
      </c>
      <c r="AH572" t="s">
        <v>65</v>
      </c>
      <c r="AI572" t="s">
        <v>31371</v>
      </c>
      <c r="AL572" t="s">
        <v>67</v>
      </c>
      <c r="AM572" t="s">
        <v>145</v>
      </c>
      <c r="AY572" t="s">
        <v>33675</v>
      </c>
      <c r="AZ572" t="s">
        <v>6293</v>
      </c>
      <c r="BA572" t="s">
        <v>33674</v>
      </c>
      <c r="BB572" t="s">
        <v>145</v>
      </c>
      <c r="BD572" t="s">
        <v>72</v>
      </c>
      <c r="BG572" t="s">
        <v>33673</v>
      </c>
    </row>
    <row r="573" spans="1:59" x14ac:dyDescent="0.2">
      <c r="A573" s="1">
        <v>42618.942314814813</v>
      </c>
      <c r="B573" t="s">
        <v>1862</v>
      </c>
      <c r="C573" t="s">
        <v>33686</v>
      </c>
      <c r="D573" t="str">
        <f>VLOOKUP(Table7[[#This Row],[Full Name]],council_staff_import[],1,0)</f>
        <v>Sharon Long</v>
      </c>
      <c r="J573" t="s">
        <v>32341</v>
      </c>
      <c r="L573" t="s">
        <v>32852</v>
      </c>
      <c r="M573" t="s">
        <v>32851</v>
      </c>
      <c r="T573" t="s">
        <v>33685</v>
      </c>
      <c r="V573" t="s">
        <v>32849</v>
      </c>
      <c r="AB573" t="s">
        <v>21219</v>
      </c>
      <c r="AH573" t="s">
        <v>65</v>
      </c>
      <c r="AI573" t="s">
        <v>31371</v>
      </c>
      <c r="AL573" t="s">
        <v>67</v>
      </c>
      <c r="AM573" t="s">
        <v>68</v>
      </c>
      <c r="AY573" t="s">
        <v>33684</v>
      </c>
      <c r="AZ573" t="s">
        <v>6293</v>
      </c>
      <c r="BA573" t="s">
        <v>1216</v>
      </c>
      <c r="BB573" t="s">
        <v>68</v>
      </c>
      <c r="BD573" t="s">
        <v>72</v>
      </c>
      <c r="BG573" t="s">
        <v>33683</v>
      </c>
    </row>
    <row r="574" spans="1:59" x14ac:dyDescent="0.2">
      <c r="A574" s="1">
        <v>42618.943067129629</v>
      </c>
      <c r="B574" t="s">
        <v>1862</v>
      </c>
      <c r="C574" t="s">
        <v>34045</v>
      </c>
      <c r="D574" t="str">
        <f>VLOOKUP(Table7[[#This Row],[Full Name]],council_staff_import[],1,0)</f>
        <v>Shawn Francis</v>
      </c>
      <c r="L574" t="s">
        <v>34044</v>
      </c>
      <c r="M574" t="s">
        <v>34043</v>
      </c>
      <c r="V574" t="s">
        <v>34042</v>
      </c>
      <c r="AB574" t="s">
        <v>21219</v>
      </c>
      <c r="AH574" t="s">
        <v>65</v>
      </c>
      <c r="AI574" t="s">
        <v>31371</v>
      </c>
      <c r="AL574" t="s">
        <v>67</v>
      </c>
      <c r="AY574" t="s">
        <v>34041</v>
      </c>
      <c r="AZ574" t="s">
        <v>26340</v>
      </c>
      <c r="BA574" t="s">
        <v>1709</v>
      </c>
      <c r="BB574" t="s">
        <v>31394</v>
      </c>
      <c r="BD574" t="s">
        <v>72</v>
      </c>
      <c r="BG574" t="s">
        <v>34040</v>
      </c>
    </row>
    <row r="575" spans="1:59" x14ac:dyDescent="0.2">
      <c r="A575" s="1">
        <v>42809.793819444443</v>
      </c>
      <c r="B575" t="s">
        <v>59</v>
      </c>
      <c r="C575" t="s">
        <v>34240</v>
      </c>
      <c r="D575" t="str">
        <f>VLOOKUP(Table7[[#This Row],[Full Name]],council_staff_import[],1,0)</f>
        <v>Sheila Johnson</v>
      </c>
      <c r="M575" t="s">
        <v>31504</v>
      </c>
      <c r="AH575" t="s">
        <v>65</v>
      </c>
      <c r="AI575" t="s">
        <v>31371</v>
      </c>
      <c r="AL575" t="s">
        <v>1237</v>
      </c>
      <c r="AY575" t="s">
        <v>34239</v>
      </c>
      <c r="AZ575" t="s">
        <v>7136</v>
      </c>
      <c r="BA575" t="s">
        <v>855</v>
      </c>
      <c r="BB575" t="s">
        <v>31625</v>
      </c>
      <c r="BD575" t="s">
        <v>72</v>
      </c>
      <c r="BG575" t="s">
        <v>34238</v>
      </c>
    </row>
    <row r="576" spans="1:59" x14ac:dyDescent="0.2">
      <c r="A576" s="1">
        <v>42618.938773148147</v>
      </c>
      <c r="B576" t="s">
        <v>1862</v>
      </c>
      <c r="C576" t="s">
        <v>31407</v>
      </c>
      <c r="D576" t="str">
        <f>VLOOKUP(Table7[[#This Row],[Full Name]],council_staff_import[],1,0)</f>
        <v>Sheila Rodriguez</v>
      </c>
      <c r="L576" t="s">
        <v>31406</v>
      </c>
      <c r="M576" t="s">
        <v>31405</v>
      </c>
      <c r="V576" t="s">
        <v>31404</v>
      </c>
      <c r="AB576" t="s">
        <v>21219</v>
      </c>
      <c r="AH576" t="s">
        <v>65</v>
      </c>
      <c r="AI576" t="s">
        <v>31371</v>
      </c>
      <c r="AL576" t="s">
        <v>67</v>
      </c>
      <c r="AY576" t="s">
        <v>31403</v>
      </c>
      <c r="AZ576" t="s">
        <v>7136</v>
      </c>
      <c r="BA576" t="s">
        <v>3384</v>
      </c>
      <c r="BB576" t="s">
        <v>31394</v>
      </c>
      <c r="BD576" t="s">
        <v>72</v>
      </c>
      <c r="BG576" t="s">
        <v>31402</v>
      </c>
    </row>
    <row r="577" spans="1:59" x14ac:dyDescent="0.2">
      <c r="A577" s="1">
        <v>42809.794039351851</v>
      </c>
      <c r="B577" t="s">
        <v>59</v>
      </c>
      <c r="C577" t="s">
        <v>34398</v>
      </c>
      <c r="D577" t="str">
        <f>VLOOKUP(Table7[[#This Row],[Full Name]],council_staff_import[],1,0)</f>
        <v>Shellawn Serrett</v>
      </c>
      <c r="L577" t="s">
        <v>31680</v>
      </c>
      <c r="M577" t="s">
        <v>31679</v>
      </c>
      <c r="V577" t="s">
        <v>31678</v>
      </c>
      <c r="AH577" t="s">
        <v>65</v>
      </c>
      <c r="AI577" t="s">
        <v>31371</v>
      </c>
      <c r="AL577" t="s">
        <v>67</v>
      </c>
      <c r="AY577" t="s">
        <v>34397</v>
      </c>
      <c r="AZ577" t="s">
        <v>34396</v>
      </c>
      <c r="BA577" t="s">
        <v>34395</v>
      </c>
      <c r="BB577" t="s">
        <v>31394</v>
      </c>
      <c r="BD577" t="s">
        <v>72</v>
      </c>
      <c r="BG577" t="s">
        <v>34394</v>
      </c>
    </row>
    <row r="578" spans="1:59" x14ac:dyDescent="0.2">
      <c r="A578" s="1">
        <v>42618.940138888887</v>
      </c>
      <c r="B578" t="s">
        <v>1862</v>
      </c>
      <c r="C578" t="s">
        <v>32645</v>
      </c>
      <c r="D578" t="str">
        <f>VLOOKUP(Table7[[#This Row],[Full Name]],council_staff_import[],1,0)</f>
        <v>Sheree Mullins</v>
      </c>
      <c r="M578" t="s">
        <v>31518</v>
      </c>
      <c r="V578" t="s">
        <v>32644</v>
      </c>
      <c r="AA578" t="s">
        <v>31516</v>
      </c>
      <c r="AB578" t="s">
        <v>31480</v>
      </c>
      <c r="AH578" t="s">
        <v>65</v>
      </c>
      <c r="AI578" t="s">
        <v>31371</v>
      </c>
      <c r="AL578" t="s">
        <v>1237</v>
      </c>
      <c r="AY578" t="s">
        <v>32643</v>
      </c>
      <c r="AZ578" t="s">
        <v>32642</v>
      </c>
      <c r="BA578" t="s">
        <v>32641</v>
      </c>
      <c r="BB578" t="s">
        <v>31478</v>
      </c>
      <c r="BD578" t="s">
        <v>72</v>
      </c>
      <c r="BG578" t="s">
        <v>32640</v>
      </c>
    </row>
    <row r="579" spans="1:59" x14ac:dyDescent="0.2">
      <c r="A579" s="1">
        <v>42618.940138888887</v>
      </c>
      <c r="B579" t="s">
        <v>1862</v>
      </c>
      <c r="C579" t="s">
        <v>32650</v>
      </c>
      <c r="D579" t="str">
        <f>VLOOKUP(Table7[[#This Row],[Full Name]],council_staff_import[],1,0)</f>
        <v>Shirley Limongi</v>
      </c>
      <c r="M579" t="s">
        <v>31549</v>
      </c>
      <c r="V579" t="s">
        <v>32649</v>
      </c>
      <c r="AA579" t="s">
        <v>31530</v>
      </c>
      <c r="AB579" t="s">
        <v>31510</v>
      </c>
      <c r="AH579" t="s">
        <v>65</v>
      </c>
      <c r="AI579" t="s">
        <v>31371</v>
      </c>
      <c r="AL579" t="s">
        <v>1237</v>
      </c>
      <c r="AY579" t="s">
        <v>32648</v>
      </c>
      <c r="AZ579" t="s">
        <v>27994</v>
      </c>
      <c r="BA579" t="s">
        <v>32647</v>
      </c>
      <c r="BB579" t="s">
        <v>967</v>
      </c>
      <c r="BD579" t="s">
        <v>72</v>
      </c>
      <c r="BG579" t="s">
        <v>32646</v>
      </c>
    </row>
    <row r="580" spans="1:59" x14ac:dyDescent="0.2">
      <c r="A580" s="1">
        <v>42618.942615740743</v>
      </c>
      <c r="B580" t="s">
        <v>1862</v>
      </c>
      <c r="C580" t="s">
        <v>33836</v>
      </c>
      <c r="D580" t="str">
        <f>VLOOKUP(Table7[[#This Row],[Full Name]],council_staff_import[],1,0)</f>
        <v>Sidney Pradel</v>
      </c>
      <c r="M580" t="s">
        <v>31483</v>
      </c>
      <c r="AB580" t="s">
        <v>31480</v>
      </c>
      <c r="AH580" t="s">
        <v>65</v>
      </c>
      <c r="AI580" t="s">
        <v>31371</v>
      </c>
      <c r="AL580" t="s">
        <v>1237</v>
      </c>
      <c r="AY580" t="s">
        <v>33835</v>
      </c>
      <c r="AZ580" t="s">
        <v>33834</v>
      </c>
      <c r="BA580" t="s">
        <v>33833</v>
      </c>
      <c r="BB580" t="s">
        <v>365</v>
      </c>
      <c r="BD580" t="s">
        <v>72</v>
      </c>
      <c r="BG580" t="s">
        <v>33832</v>
      </c>
    </row>
    <row r="581" spans="1:59" x14ac:dyDescent="0.2">
      <c r="A581" s="1">
        <v>42618.940405092602</v>
      </c>
      <c r="B581" t="s">
        <v>1862</v>
      </c>
      <c r="C581" t="s">
        <v>32838</v>
      </c>
      <c r="D581" t="str">
        <f>VLOOKUP(Table7[[#This Row],[Full Name]],council_staff_import[],1,0)</f>
        <v>Smita Deshmukh</v>
      </c>
      <c r="M581" t="s">
        <v>31538</v>
      </c>
      <c r="AB581" t="s">
        <v>31480</v>
      </c>
      <c r="AH581" t="s">
        <v>65</v>
      </c>
      <c r="AI581" t="s">
        <v>31371</v>
      </c>
      <c r="AL581" t="s">
        <v>1237</v>
      </c>
      <c r="AY581" t="s">
        <v>32837</v>
      </c>
      <c r="AZ581" t="s">
        <v>32836</v>
      </c>
      <c r="BA581" t="s">
        <v>32835</v>
      </c>
      <c r="BB581" t="s">
        <v>141</v>
      </c>
      <c r="BD581" t="s">
        <v>72</v>
      </c>
      <c r="BG581" t="s">
        <v>32834</v>
      </c>
    </row>
    <row r="582" spans="1:59" x14ac:dyDescent="0.2">
      <c r="A582" s="1">
        <v>42618.940150462957</v>
      </c>
      <c r="B582" t="s">
        <v>1862</v>
      </c>
      <c r="C582" t="s">
        <v>32666</v>
      </c>
      <c r="D582" t="str">
        <f>VLOOKUP(Table7[[#This Row],[Full Name]],council_staff_import[],1,0)</f>
        <v>Sony Issac</v>
      </c>
      <c r="M582" t="s">
        <v>31746</v>
      </c>
      <c r="V582" t="s">
        <v>32665</v>
      </c>
      <c r="AA582" t="s">
        <v>31744</v>
      </c>
      <c r="AB582" t="s">
        <v>31480</v>
      </c>
      <c r="AH582" t="s">
        <v>65</v>
      </c>
      <c r="AI582" t="s">
        <v>31371</v>
      </c>
      <c r="AL582" t="s">
        <v>1237</v>
      </c>
      <c r="AY582" t="s">
        <v>32664</v>
      </c>
      <c r="AZ582" t="s">
        <v>32663</v>
      </c>
      <c r="BA582" t="s">
        <v>32662</v>
      </c>
      <c r="BB582" t="s">
        <v>32661</v>
      </c>
      <c r="BD582" t="s">
        <v>72</v>
      </c>
      <c r="BG582" t="s">
        <v>32660</v>
      </c>
    </row>
    <row r="583" spans="1:59" x14ac:dyDescent="0.2">
      <c r="A583" s="1">
        <v>42618.941446759258</v>
      </c>
      <c r="B583" t="s">
        <v>1862</v>
      </c>
      <c r="C583" t="s">
        <v>33209</v>
      </c>
      <c r="D583" t="str">
        <f>VLOOKUP(Table7[[#This Row],[Full Name]],council_staff_import[],1,0)</f>
        <v>Soumia Chraibi</v>
      </c>
      <c r="L583" t="s">
        <v>33208</v>
      </c>
      <c r="M583" t="s">
        <v>33207</v>
      </c>
      <c r="V583" t="s">
        <v>33206</v>
      </c>
      <c r="AB583" t="s">
        <v>21219</v>
      </c>
      <c r="AH583" t="s">
        <v>65</v>
      </c>
      <c r="AI583" t="s">
        <v>31371</v>
      </c>
      <c r="AL583" t="s">
        <v>67</v>
      </c>
      <c r="AY583" t="s">
        <v>33205</v>
      </c>
      <c r="AZ583" t="s">
        <v>33204</v>
      </c>
      <c r="BA583" t="s">
        <v>33203</v>
      </c>
      <c r="BB583" t="s">
        <v>31394</v>
      </c>
      <c r="BD583" t="s">
        <v>72</v>
      </c>
      <c r="BG583" t="s">
        <v>33202</v>
      </c>
    </row>
    <row r="584" spans="1:59" x14ac:dyDescent="0.2">
      <c r="A584" s="1">
        <v>42809.794166666667</v>
      </c>
      <c r="B584" t="s">
        <v>59</v>
      </c>
      <c r="C584" t="s">
        <v>34522</v>
      </c>
      <c r="D584" t="str">
        <f>VLOOKUP(Table7[[#This Row],[Full Name]],council_staff_import[],1,0)</f>
        <v>Stacey Yearwood</v>
      </c>
      <c r="L584" t="s">
        <v>33467</v>
      </c>
      <c r="M584" t="s">
        <v>33466</v>
      </c>
      <c r="V584" t="s">
        <v>33465</v>
      </c>
      <c r="AH584" t="s">
        <v>65</v>
      </c>
      <c r="AI584" t="s">
        <v>31371</v>
      </c>
      <c r="AL584" t="s">
        <v>67</v>
      </c>
      <c r="AY584" t="s">
        <v>34521</v>
      </c>
      <c r="AZ584" t="s">
        <v>29232</v>
      </c>
      <c r="BA584" t="s">
        <v>34520</v>
      </c>
      <c r="BB584" t="s">
        <v>31394</v>
      </c>
      <c r="BD584" t="s">
        <v>72</v>
      </c>
      <c r="BG584" t="s">
        <v>34519</v>
      </c>
    </row>
    <row r="585" spans="1:59" x14ac:dyDescent="0.2">
      <c r="A585" s="1">
        <v>42618.942986111113</v>
      </c>
      <c r="B585" t="s">
        <v>1862</v>
      </c>
      <c r="C585" t="s">
        <v>33997</v>
      </c>
      <c r="D585" t="str">
        <f>VLOOKUP(Table7[[#This Row],[Full Name]],council_staff_import[],1,0)</f>
        <v>Stanley Black</v>
      </c>
      <c r="M585" t="s">
        <v>31518</v>
      </c>
      <c r="AB585" t="s">
        <v>31480</v>
      </c>
      <c r="AH585" t="s">
        <v>65</v>
      </c>
      <c r="AI585" t="s">
        <v>31371</v>
      </c>
      <c r="AL585" t="s">
        <v>1237</v>
      </c>
      <c r="AY585" t="s">
        <v>33996</v>
      </c>
      <c r="AZ585" t="s">
        <v>20064</v>
      </c>
      <c r="BA585" t="s">
        <v>33995</v>
      </c>
      <c r="BB585" t="s">
        <v>32505</v>
      </c>
      <c r="BD585" t="s">
        <v>72</v>
      </c>
      <c r="BG585" t="s">
        <v>33994</v>
      </c>
    </row>
    <row r="586" spans="1:59" x14ac:dyDescent="0.2">
      <c r="A586" s="1">
        <v>42809.794039351851</v>
      </c>
      <c r="B586" t="s">
        <v>59</v>
      </c>
      <c r="C586" t="s">
        <v>34412</v>
      </c>
      <c r="D586" t="str">
        <f>VLOOKUP(Table7[[#This Row],[Full Name]],council_staff_import[],1,0)</f>
        <v>Stefani Zinerman</v>
      </c>
      <c r="L586" t="s">
        <v>31680</v>
      </c>
      <c r="M586" t="s">
        <v>31679</v>
      </c>
      <c r="T586" t="s">
        <v>34411</v>
      </c>
      <c r="V586" t="s">
        <v>31678</v>
      </c>
      <c r="AH586" t="s">
        <v>65</v>
      </c>
      <c r="AI586" t="s">
        <v>31371</v>
      </c>
      <c r="AL586" t="s">
        <v>67</v>
      </c>
      <c r="AM586" t="s">
        <v>68</v>
      </c>
      <c r="AY586" t="s">
        <v>34410</v>
      </c>
      <c r="AZ586" t="s">
        <v>34409</v>
      </c>
      <c r="BA586" t="s">
        <v>34408</v>
      </c>
      <c r="BB586" t="s">
        <v>68</v>
      </c>
      <c r="BD586" t="s">
        <v>72</v>
      </c>
      <c r="BG586" t="s">
        <v>34407</v>
      </c>
    </row>
    <row r="587" spans="1:59" x14ac:dyDescent="0.2">
      <c r="A587" s="1">
        <v>42618.940891203703</v>
      </c>
      <c r="B587" t="s">
        <v>1862</v>
      </c>
      <c r="C587" t="s">
        <v>32990</v>
      </c>
      <c r="D587" t="str">
        <f>VLOOKUP(Table7[[#This Row],[Full Name]],council_staff_import[],1,0)</f>
        <v>Stephanie Arroyo</v>
      </c>
      <c r="L587" t="s">
        <v>32858</v>
      </c>
      <c r="M587" t="s">
        <v>32989</v>
      </c>
      <c r="V587" t="s">
        <v>32988</v>
      </c>
      <c r="AB587" t="s">
        <v>21219</v>
      </c>
      <c r="AH587" t="s">
        <v>65</v>
      </c>
      <c r="AI587" t="s">
        <v>31371</v>
      </c>
      <c r="AL587" t="s">
        <v>67</v>
      </c>
      <c r="AY587" t="s">
        <v>32987</v>
      </c>
      <c r="AZ587" t="s">
        <v>7343</v>
      </c>
      <c r="BA587" t="s">
        <v>21077</v>
      </c>
      <c r="BB587" t="s">
        <v>31394</v>
      </c>
      <c r="BD587" t="s">
        <v>72</v>
      </c>
      <c r="BG587" t="s">
        <v>32986</v>
      </c>
    </row>
    <row r="588" spans="1:59" x14ac:dyDescent="0.2">
      <c r="A588" s="1">
        <v>42618.94121527778</v>
      </c>
      <c r="B588" t="s">
        <v>1862</v>
      </c>
      <c r="C588" t="s">
        <v>33135</v>
      </c>
      <c r="D588" t="str">
        <f>VLOOKUP(Table7[[#This Row],[Full Name]],council_staff_import[],1,0)</f>
        <v>Stephanie Bello Rosario</v>
      </c>
      <c r="L588" t="s">
        <v>33134</v>
      </c>
      <c r="M588" t="s">
        <v>33133</v>
      </c>
      <c r="V588" t="s">
        <v>33132</v>
      </c>
      <c r="AB588" t="s">
        <v>21219</v>
      </c>
      <c r="AH588" t="s">
        <v>65</v>
      </c>
      <c r="AI588" t="s">
        <v>31371</v>
      </c>
      <c r="AL588" t="s">
        <v>67</v>
      </c>
      <c r="AY588" t="s">
        <v>33131</v>
      </c>
      <c r="AZ588" t="s">
        <v>7343</v>
      </c>
      <c r="BA588" t="s">
        <v>33130</v>
      </c>
      <c r="BB588" t="s">
        <v>31394</v>
      </c>
      <c r="BD588" t="s">
        <v>72</v>
      </c>
      <c r="BG588" t="s">
        <v>33129</v>
      </c>
    </row>
    <row r="589" spans="1:59" x14ac:dyDescent="0.2">
      <c r="A589" s="1">
        <v>42618.942349537043</v>
      </c>
      <c r="B589" t="s">
        <v>1862</v>
      </c>
      <c r="C589" t="s">
        <v>33704</v>
      </c>
      <c r="D589" t="str">
        <f>VLOOKUP(Table7[[#This Row],[Full Name]],council_staff_import[],1,0)</f>
        <v>Stephanie Brown Shavuo</v>
      </c>
      <c r="J589" t="s">
        <v>32341</v>
      </c>
      <c r="L589" t="s">
        <v>32542</v>
      </c>
      <c r="M589" t="s">
        <v>32541</v>
      </c>
      <c r="V589" t="s">
        <v>32540</v>
      </c>
      <c r="AH589" t="s">
        <v>65</v>
      </c>
      <c r="AI589" t="s">
        <v>31371</v>
      </c>
      <c r="AL589" t="s">
        <v>67</v>
      </c>
      <c r="AY589" t="s">
        <v>33703</v>
      </c>
      <c r="AZ589" t="s">
        <v>7343</v>
      </c>
      <c r="BA589" t="s">
        <v>33702</v>
      </c>
      <c r="BB589" t="s">
        <v>31394</v>
      </c>
      <c r="BD589" t="s">
        <v>72</v>
      </c>
      <c r="BG589" t="s">
        <v>33701</v>
      </c>
    </row>
    <row r="590" spans="1:59" x14ac:dyDescent="0.2">
      <c r="A590" s="1">
        <v>42618.942835648151</v>
      </c>
      <c r="B590" t="s">
        <v>1862</v>
      </c>
      <c r="C590" t="s">
        <v>33942</v>
      </c>
      <c r="D590" t="str">
        <f>VLOOKUP(Table7[[#This Row],[Full Name]],council_staff_import[],1,0)</f>
        <v>Stephanie Cleaton</v>
      </c>
      <c r="L590" t="s">
        <v>33165</v>
      </c>
      <c r="M590" t="s">
        <v>33164</v>
      </c>
      <c r="V590" t="s">
        <v>33163</v>
      </c>
      <c r="AB590" t="s">
        <v>21219</v>
      </c>
      <c r="AH590" t="s">
        <v>65</v>
      </c>
      <c r="AI590" t="s">
        <v>31371</v>
      </c>
      <c r="AL590" t="s">
        <v>67</v>
      </c>
      <c r="AY590" t="s">
        <v>33941</v>
      </c>
      <c r="AZ590" t="s">
        <v>7343</v>
      </c>
      <c r="BA590" t="s">
        <v>33940</v>
      </c>
      <c r="BB590" t="s">
        <v>31394</v>
      </c>
      <c r="BD590" t="s">
        <v>72</v>
      </c>
      <c r="BG590" t="s">
        <v>33939</v>
      </c>
    </row>
    <row r="591" spans="1:59" x14ac:dyDescent="0.2">
      <c r="A591" s="1">
        <v>42618.942499999997</v>
      </c>
      <c r="B591" t="s">
        <v>1862</v>
      </c>
      <c r="C591" t="s">
        <v>33778</v>
      </c>
      <c r="D591" t="str">
        <f>VLOOKUP(Table7[[#This Row],[Full Name]],council_staff_import[],1,0)</f>
        <v>Stephanie Giovinco</v>
      </c>
      <c r="L591" t="s">
        <v>31470</v>
      </c>
      <c r="M591" t="s">
        <v>31469</v>
      </c>
      <c r="V591" t="s">
        <v>31468</v>
      </c>
      <c r="AB591" t="s">
        <v>21219</v>
      </c>
      <c r="AH591" t="s">
        <v>65</v>
      </c>
      <c r="AI591" t="s">
        <v>31371</v>
      </c>
      <c r="AL591" t="s">
        <v>67</v>
      </c>
      <c r="AY591" t="s">
        <v>33777</v>
      </c>
      <c r="AZ591" t="s">
        <v>7343</v>
      </c>
      <c r="BA591" t="s">
        <v>33776</v>
      </c>
      <c r="BB591" t="s">
        <v>31394</v>
      </c>
      <c r="BD591" t="s">
        <v>72</v>
      </c>
      <c r="BG591" t="s">
        <v>33775</v>
      </c>
    </row>
    <row r="592" spans="1:59" x14ac:dyDescent="0.2">
      <c r="A592" s="1">
        <v>42809.794456018521</v>
      </c>
      <c r="B592" t="s">
        <v>59</v>
      </c>
      <c r="C592" t="s">
        <v>34760</v>
      </c>
      <c r="D592" t="str">
        <f>VLOOKUP(Table7[[#This Row],[Full Name]],council_staff_import[],1,0)</f>
        <v>Stephen Nuzzo</v>
      </c>
      <c r="L592" t="s">
        <v>32942</v>
      </c>
      <c r="M592" t="s">
        <v>32941</v>
      </c>
      <c r="V592" t="s">
        <v>32940</v>
      </c>
      <c r="AH592" t="s">
        <v>65</v>
      </c>
      <c r="AI592" t="s">
        <v>31371</v>
      </c>
      <c r="AL592" t="s">
        <v>67</v>
      </c>
      <c r="AY592" t="s">
        <v>34759</v>
      </c>
      <c r="AZ592" t="s">
        <v>28140</v>
      </c>
      <c r="BA592" t="s">
        <v>34758</v>
      </c>
      <c r="BB592" t="s">
        <v>31394</v>
      </c>
      <c r="BD592" t="s">
        <v>72</v>
      </c>
      <c r="BG592" t="s">
        <v>34757</v>
      </c>
    </row>
    <row r="593" spans="1:59" x14ac:dyDescent="0.2">
      <c r="A593" s="1">
        <v>42618.940162037034</v>
      </c>
      <c r="B593" t="s">
        <v>1862</v>
      </c>
      <c r="C593" t="s">
        <v>32681</v>
      </c>
      <c r="D593" t="str">
        <f>VLOOKUP(Table7[[#This Row],[Full Name]],council_staff_import[],1,0)</f>
        <v>Stephen Riester</v>
      </c>
      <c r="M593" t="s">
        <v>31504</v>
      </c>
      <c r="V593" t="s">
        <v>32680</v>
      </c>
      <c r="AA593" t="s">
        <v>31502</v>
      </c>
      <c r="AB593" t="s">
        <v>31480</v>
      </c>
      <c r="AH593" t="s">
        <v>65</v>
      </c>
      <c r="AI593" t="s">
        <v>31371</v>
      </c>
      <c r="AL593" t="s">
        <v>1237</v>
      </c>
      <c r="AY593" t="s">
        <v>32679</v>
      </c>
      <c r="AZ593" t="s">
        <v>28140</v>
      </c>
      <c r="BA593" t="s">
        <v>32678</v>
      </c>
      <c r="BB593" t="s">
        <v>31499</v>
      </c>
      <c r="BD593" t="s">
        <v>72</v>
      </c>
      <c r="BG593" t="s">
        <v>32677</v>
      </c>
    </row>
    <row r="594" spans="1:59" x14ac:dyDescent="0.2">
      <c r="A594" s="1">
        <v>42809.79415509259</v>
      </c>
      <c r="B594" t="s">
        <v>59</v>
      </c>
      <c r="C594" t="s">
        <v>34504</v>
      </c>
      <c r="D594" t="str">
        <f>VLOOKUP(Table7[[#This Row],[Full Name]],council_staff_import[],1,0)</f>
        <v>Stephen Snowder</v>
      </c>
      <c r="L594" t="s">
        <v>32354</v>
      </c>
      <c r="M594" t="s">
        <v>32353</v>
      </c>
      <c r="V594" t="s">
        <v>32351</v>
      </c>
      <c r="AH594" t="s">
        <v>65</v>
      </c>
      <c r="AI594" t="s">
        <v>31371</v>
      </c>
      <c r="AL594" t="s">
        <v>67</v>
      </c>
      <c r="AY594" t="s">
        <v>34503</v>
      </c>
      <c r="AZ594" t="s">
        <v>28140</v>
      </c>
      <c r="BA594" t="s">
        <v>34502</v>
      </c>
      <c r="BB594" t="s">
        <v>31394</v>
      </c>
      <c r="BD594" t="s">
        <v>72</v>
      </c>
      <c r="BG594" t="s">
        <v>34501</v>
      </c>
    </row>
    <row r="595" spans="1:59" x14ac:dyDescent="0.2">
      <c r="A595" s="1">
        <v>42809.794166666667</v>
      </c>
      <c r="B595" t="s">
        <v>59</v>
      </c>
      <c r="C595" t="s">
        <v>34509</v>
      </c>
      <c r="D595" t="str">
        <f>VLOOKUP(Table7[[#This Row],[Full Name]],council_staff_import[],1,0)</f>
        <v>Steven Behar</v>
      </c>
      <c r="L595" t="s">
        <v>33467</v>
      </c>
      <c r="M595" t="s">
        <v>33466</v>
      </c>
      <c r="T595" t="s">
        <v>34508</v>
      </c>
      <c r="V595" t="s">
        <v>33465</v>
      </c>
      <c r="AH595" t="s">
        <v>65</v>
      </c>
      <c r="AI595" t="s">
        <v>31371</v>
      </c>
      <c r="AL595" t="s">
        <v>67</v>
      </c>
      <c r="AM595" t="s">
        <v>284</v>
      </c>
      <c r="AY595" t="s">
        <v>34507</v>
      </c>
      <c r="AZ595" t="s">
        <v>18363</v>
      </c>
      <c r="BA595" t="s">
        <v>34506</v>
      </c>
      <c r="BB595" t="s">
        <v>284</v>
      </c>
      <c r="BD595" t="s">
        <v>72</v>
      </c>
      <c r="BG595" t="s">
        <v>34505</v>
      </c>
    </row>
    <row r="596" spans="1:59" x14ac:dyDescent="0.2">
      <c r="A596" s="1">
        <v>42618.940162037034</v>
      </c>
      <c r="B596" t="s">
        <v>1862</v>
      </c>
      <c r="C596" t="s">
        <v>32685</v>
      </c>
      <c r="D596" t="str">
        <f>VLOOKUP(Table7[[#This Row],[Full Name]],council_staff_import[],1,0)</f>
        <v>Steven Dudley</v>
      </c>
      <c r="M596" t="s">
        <v>31518</v>
      </c>
      <c r="V596" t="s">
        <v>32684</v>
      </c>
      <c r="AA596" t="s">
        <v>31488</v>
      </c>
      <c r="AB596" t="s">
        <v>31480</v>
      </c>
      <c r="AH596" t="s">
        <v>65</v>
      </c>
      <c r="AI596" t="s">
        <v>31371</v>
      </c>
      <c r="AL596" t="s">
        <v>1237</v>
      </c>
      <c r="AY596" t="s">
        <v>32683</v>
      </c>
      <c r="AZ596" t="s">
        <v>18363</v>
      </c>
      <c r="BA596" t="s">
        <v>6275</v>
      </c>
      <c r="BB596" t="s">
        <v>365</v>
      </c>
      <c r="BD596" t="s">
        <v>72</v>
      </c>
      <c r="BG596" t="s">
        <v>32682</v>
      </c>
    </row>
    <row r="597" spans="1:59" x14ac:dyDescent="0.2">
      <c r="A597" s="1">
        <v>42809.794409722221</v>
      </c>
      <c r="B597" t="s">
        <v>59</v>
      </c>
      <c r="C597" t="s">
        <v>34704</v>
      </c>
      <c r="D597" t="str">
        <f>VLOOKUP(Table7[[#This Row],[Full Name]],council_staff_import[],1,0)</f>
        <v>Steven Scandole</v>
      </c>
      <c r="L597" t="s">
        <v>32880</v>
      </c>
      <c r="M597" t="s">
        <v>32879</v>
      </c>
      <c r="V597" t="s">
        <v>32878</v>
      </c>
      <c r="AH597" t="s">
        <v>65</v>
      </c>
      <c r="AI597" t="s">
        <v>31371</v>
      </c>
      <c r="AL597" t="s">
        <v>67</v>
      </c>
      <c r="AY597" t="s">
        <v>34703</v>
      </c>
      <c r="AZ597" t="s">
        <v>18363</v>
      </c>
      <c r="BA597" t="s">
        <v>34702</v>
      </c>
      <c r="BB597" t="s">
        <v>31394</v>
      </c>
      <c r="BD597" t="s">
        <v>72</v>
      </c>
      <c r="BG597" t="s">
        <v>34701</v>
      </c>
    </row>
    <row r="598" spans="1:59" x14ac:dyDescent="0.2">
      <c r="A598" s="1">
        <v>42618.941932870373</v>
      </c>
      <c r="B598" t="s">
        <v>1862</v>
      </c>
      <c r="C598" t="s">
        <v>33460</v>
      </c>
      <c r="D598" t="str">
        <f>VLOOKUP(Table7[[#This Row],[Full Name]],council_staff_import[],1,0)</f>
        <v>Susan Charlop</v>
      </c>
      <c r="L598" t="s">
        <v>33459</v>
      </c>
      <c r="M598" t="s">
        <v>33458</v>
      </c>
      <c r="V598" t="s">
        <v>33457</v>
      </c>
      <c r="W598" t="s">
        <v>33456</v>
      </c>
      <c r="AB598" t="s">
        <v>21219</v>
      </c>
      <c r="AH598" t="s">
        <v>65</v>
      </c>
      <c r="AI598" t="s">
        <v>31371</v>
      </c>
      <c r="AL598" t="s">
        <v>67</v>
      </c>
      <c r="AY598" t="s">
        <v>33455</v>
      </c>
      <c r="AZ598" t="s">
        <v>7324</v>
      </c>
      <c r="BA598" t="s">
        <v>33454</v>
      </c>
      <c r="BB598" t="s">
        <v>31394</v>
      </c>
      <c r="BD598" t="s">
        <v>72</v>
      </c>
      <c r="BG598" t="s">
        <v>33453</v>
      </c>
    </row>
    <row r="599" spans="1:59" x14ac:dyDescent="0.2">
      <c r="A599" s="1">
        <v>42618.942418981482</v>
      </c>
      <c r="B599" t="s">
        <v>1862</v>
      </c>
      <c r="C599" t="s">
        <v>33721</v>
      </c>
      <c r="D599" t="str">
        <f>VLOOKUP(Table7[[#This Row],[Full Name]],council_staff_import[],1,0)</f>
        <v>Susan Laforgia</v>
      </c>
      <c r="L599" t="s">
        <v>31421</v>
      </c>
      <c r="M599" t="s">
        <v>31420</v>
      </c>
      <c r="V599" t="s">
        <v>31419</v>
      </c>
      <c r="AB599" t="s">
        <v>31480</v>
      </c>
      <c r="AH599" t="s">
        <v>65</v>
      </c>
      <c r="AI599" t="s">
        <v>31371</v>
      </c>
      <c r="AL599" t="s">
        <v>67</v>
      </c>
      <c r="AM599" t="s">
        <v>145</v>
      </c>
      <c r="AY599" t="s">
        <v>33720</v>
      </c>
      <c r="AZ599" t="s">
        <v>7324</v>
      </c>
      <c r="BA599" t="s">
        <v>33719</v>
      </c>
      <c r="BB599" t="s">
        <v>31394</v>
      </c>
      <c r="BD599" t="s">
        <v>72</v>
      </c>
      <c r="BG599" t="s">
        <v>33718</v>
      </c>
    </row>
    <row r="600" spans="1:59" x14ac:dyDescent="0.2">
      <c r="A600" s="1">
        <v>42618.942430555559</v>
      </c>
      <c r="B600" t="s">
        <v>1862</v>
      </c>
      <c r="C600" t="s">
        <v>33726</v>
      </c>
      <c r="D600" t="str">
        <f>VLOOKUP(Table7[[#This Row],[Full Name]],council_staff_import[],1,0)</f>
        <v>Sushant Harite</v>
      </c>
      <c r="J600" t="s">
        <v>32341</v>
      </c>
      <c r="L600" t="s">
        <v>33119</v>
      </c>
      <c r="M600" t="s">
        <v>33118</v>
      </c>
      <c r="V600" t="s">
        <v>33116</v>
      </c>
      <c r="AB600" t="s">
        <v>21219</v>
      </c>
      <c r="AH600" t="s">
        <v>65</v>
      </c>
      <c r="AI600" t="s">
        <v>31371</v>
      </c>
      <c r="AL600" t="s">
        <v>67</v>
      </c>
      <c r="AM600" t="s">
        <v>284</v>
      </c>
      <c r="AY600" t="s">
        <v>33725</v>
      </c>
      <c r="AZ600" t="s">
        <v>33724</v>
      </c>
      <c r="BA600" t="s">
        <v>33723</v>
      </c>
      <c r="BB600" t="s">
        <v>31394</v>
      </c>
      <c r="BD600" t="s">
        <v>72</v>
      </c>
      <c r="BG600" t="s">
        <v>33722</v>
      </c>
    </row>
    <row r="601" spans="1:59" x14ac:dyDescent="0.2">
      <c r="A601" s="1">
        <v>42809.793796296297</v>
      </c>
      <c r="B601" t="s">
        <v>59</v>
      </c>
      <c r="C601" t="s">
        <v>34224</v>
      </c>
      <c r="D601" t="str">
        <f>VLOOKUP(Table7[[#This Row],[Full Name]],council_staff_import[],1,0)</f>
        <v>Sylvester Yavana</v>
      </c>
      <c r="M601" t="s">
        <v>32176</v>
      </c>
      <c r="AH601" t="s">
        <v>65</v>
      </c>
      <c r="AI601" t="s">
        <v>31371</v>
      </c>
      <c r="AL601" t="s">
        <v>1237</v>
      </c>
      <c r="AY601" t="s">
        <v>34223</v>
      </c>
      <c r="AZ601" t="s">
        <v>34222</v>
      </c>
      <c r="BA601" t="s">
        <v>34221</v>
      </c>
      <c r="BB601" t="s">
        <v>141</v>
      </c>
      <c r="BD601" t="s">
        <v>72</v>
      </c>
      <c r="BG601" t="s">
        <v>34220</v>
      </c>
    </row>
    <row r="602" spans="1:59" x14ac:dyDescent="0.2">
      <c r="A602" s="1">
        <v>42618.943194444437</v>
      </c>
      <c r="B602" t="s">
        <v>1862</v>
      </c>
      <c r="C602" t="s">
        <v>34100</v>
      </c>
      <c r="D602" t="str">
        <f>VLOOKUP(Table7[[#This Row],[Full Name]],council_staff_import[],1,0)</f>
        <v>Taina Quinones</v>
      </c>
      <c r="M602" t="s">
        <v>31518</v>
      </c>
      <c r="AB602" t="s">
        <v>31480</v>
      </c>
      <c r="AH602" t="s">
        <v>65</v>
      </c>
      <c r="AI602" t="s">
        <v>31371</v>
      </c>
      <c r="AL602" t="s">
        <v>1237</v>
      </c>
      <c r="AY602" t="s">
        <v>34099</v>
      </c>
      <c r="AZ602" t="s">
        <v>30111</v>
      </c>
      <c r="BA602" t="s">
        <v>33240</v>
      </c>
      <c r="BB602" t="s">
        <v>365</v>
      </c>
      <c r="BD602" t="s">
        <v>72</v>
      </c>
      <c r="BG602" t="s">
        <v>34098</v>
      </c>
    </row>
    <row r="603" spans="1:59" x14ac:dyDescent="0.2">
      <c r="A603" s="1">
        <v>42809.79451388889</v>
      </c>
      <c r="B603" t="s">
        <v>59</v>
      </c>
      <c r="C603" t="s">
        <v>34799</v>
      </c>
      <c r="D603" t="str">
        <f>VLOOKUP(Table7[[#This Row],[Full Name]],council_staff_import[],1,0)</f>
        <v>Tamir Smart</v>
      </c>
      <c r="L603" t="s">
        <v>31414</v>
      </c>
      <c r="M603" t="s">
        <v>31413</v>
      </c>
      <c r="V603" t="s">
        <v>31412</v>
      </c>
      <c r="AH603" t="s">
        <v>65</v>
      </c>
      <c r="AI603" t="s">
        <v>31371</v>
      </c>
      <c r="AL603" t="s">
        <v>67</v>
      </c>
      <c r="AY603" t="s">
        <v>34798</v>
      </c>
      <c r="AZ603" t="s">
        <v>34797</v>
      </c>
      <c r="BA603" t="s">
        <v>34796</v>
      </c>
      <c r="BB603" t="s">
        <v>31394</v>
      </c>
      <c r="BD603" t="s">
        <v>72</v>
      </c>
      <c r="BG603" t="s">
        <v>34795</v>
      </c>
    </row>
    <row r="604" spans="1:59" x14ac:dyDescent="0.2">
      <c r="A604" s="1">
        <v>42618.942835648151</v>
      </c>
      <c r="B604" t="s">
        <v>1862</v>
      </c>
      <c r="C604" t="s">
        <v>33938</v>
      </c>
      <c r="D604" t="str">
        <f>VLOOKUP(Table7[[#This Row],[Full Name]],council_staff_import[],1,0)</f>
        <v>Tania Gelin</v>
      </c>
      <c r="L604" t="s">
        <v>33208</v>
      </c>
      <c r="M604" t="s">
        <v>33207</v>
      </c>
      <c r="V604" t="s">
        <v>33206</v>
      </c>
      <c r="AB604" t="s">
        <v>21219</v>
      </c>
      <c r="AH604" t="s">
        <v>65</v>
      </c>
      <c r="AI604" t="s">
        <v>31371</v>
      </c>
      <c r="AL604" t="s">
        <v>67</v>
      </c>
      <c r="AY604" t="s">
        <v>33937</v>
      </c>
      <c r="AZ604" t="s">
        <v>33738</v>
      </c>
      <c r="BA604" t="s">
        <v>33936</v>
      </c>
      <c r="BB604" t="s">
        <v>31394</v>
      </c>
      <c r="BD604" t="s">
        <v>72</v>
      </c>
      <c r="BG604" t="s">
        <v>33935</v>
      </c>
    </row>
    <row r="605" spans="1:59" x14ac:dyDescent="0.2">
      <c r="A605" s="1">
        <v>42618.942442129628</v>
      </c>
      <c r="B605" t="s">
        <v>1862</v>
      </c>
      <c r="C605" t="s">
        <v>33740</v>
      </c>
      <c r="D605" t="str">
        <f>VLOOKUP(Table7[[#This Row],[Full Name]],council_staff_import[],1,0)</f>
        <v>Tania Ochoteco</v>
      </c>
      <c r="J605" t="s">
        <v>32341</v>
      </c>
      <c r="L605" t="s">
        <v>33056</v>
      </c>
      <c r="M605" t="s">
        <v>33055</v>
      </c>
      <c r="V605" t="s">
        <v>33054</v>
      </c>
      <c r="AB605" t="s">
        <v>21219</v>
      </c>
      <c r="AH605" t="s">
        <v>65</v>
      </c>
      <c r="AI605" t="s">
        <v>31371</v>
      </c>
      <c r="AL605" t="s">
        <v>67</v>
      </c>
      <c r="AM605" t="s">
        <v>145</v>
      </c>
      <c r="AY605" t="s">
        <v>33739</v>
      </c>
      <c r="AZ605" t="s">
        <v>33738</v>
      </c>
      <c r="BA605" t="s">
        <v>33737</v>
      </c>
      <c r="BB605" t="s">
        <v>31394</v>
      </c>
      <c r="BD605" t="s">
        <v>72</v>
      </c>
      <c r="BG605" t="s">
        <v>33736</v>
      </c>
    </row>
    <row r="606" spans="1:59" x14ac:dyDescent="0.2">
      <c r="A606" s="1">
        <v>42809.793796296297</v>
      </c>
      <c r="B606" t="s">
        <v>59</v>
      </c>
      <c r="C606" t="s">
        <v>34231</v>
      </c>
      <c r="D606" t="str">
        <f>VLOOKUP(Table7[[#This Row],[Full Name]],council_staff_import[],1,0)</f>
        <v>Tatiana Kopelman</v>
      </c>
      <c r="M606" t="s">
        <v>31713</v>
      </c>
      <c r="AH606" t="s">
        <v>65</v>
      </c>
      <c r="AI606" t="s">
        <v>31371</v>
      </c>
      <c r="AL606" t="s">
        <v>1237</v>
      </c>
      <c r="AY606" t="s">
        <v>34230</v>
      </c>
      <c r="AZ606" t="s">
        <v>29422</v>
      </c>
      <c r="BA606" t="s">
        <v>34229</v>
      </c>
      <c r="BB606" t="s">
        <v>34189</v>
      </c>
      <c r="BD606" t="s">
        <v>72</v>
      </c>
      <c r="BG606" t="s">
        <v>34228</v>
      </c>
    </row>
    <row r="607" spans="1:59" x14ac:dyDescent="0.2">
      <c r="A607" s="1">
        <v>42618.940185185187</v>
      </c>
      <c r="B607" t="s">
        <v>1862</v>
      </c>
      <c r="C607" t="s">
        <v>32696</v>
      </c>
      <c r="D607" t="str">
        <f>VLOOKUP(Table7[[#This Row],[Full Name]],council_staff_import[],1,0)</f>
        <v>Terzah Nasser</v>
      </c>
      <c r="M607" t="s">
        <v>31538</v>
      </c>
      <c r="V607" t="s">
        <v>32695</v>
      </c>
      <c r="AA607" t="s">
        <v>31488</v>
      </c>
      <c r="AB607" t="s">
        <v>31480</v>
      </c>
      <c r="AH607" t="s">
        <v>65</v>
      </c>
      <c r="AI607" t="s">
        <v>31371</v>
      </c>
      <c r="AL607" t="s">
        <v>1237</v>
      </c>
      <c r="AY607" t="s">
        <v>32694</v>
      </c>
      <c r="AZ607" t="s">
        <v>32693</v>
      </c>
      <c r="BA607" t="s">
        <v>32692</v>
      </c>
      <c r="BB607" t="s">
        <v>1397</v>
      </c>
      <c r="BD607" t="s">
        <v>72</v>
      </c>
      <c r="BG607" t="s">
        <v>32691</v>
      </c>
    </row>
    <row r="608" spans="1:59" x14ac:dyDescent="0.2">
      <c r="A608" s="1">
        <v>42618.941724537042</v>
      </c>
      <c r="B608" t="s">
        <v>1862</v>
      </c>
      <c r="C608" t="s">
        <v>33342</v>
      </c>
      <c r="D608" t="str">
        <f>VLOOKUP(Table7[[#This Row],[Full Name]],council_staff_import[],1,0)</f>
        <v>Tevina Willis</v>
      </c>
      <c r="L608" t="s">
        <v>33111</v>
      </c>
      <c r="M608" t="s">
        <v>33110</v>
      </c>
      <c r="V608" t="s">
        <v>33108</v>
      </c>
      <c r="AB608" t="s">
        <v>21219</v>
      </c>
      <c r="AH608" t="s">
        <v>65</v>
      </c>
      <c r="AI608" t="s">
        <v>31371</v>
      </c>
      <c r="AL608" t="s">
        <v>67</v>
      </c>
      <c r="AY608" t="s">
        <v>33341</v>
      </c>
      <c r="AZ608" t="s">
        <v>33340</v>
      </c>
      <c r="BA608" t="s">
        <v>33339</v>
      </c>
      <c r="BB608" t="s">
        <v>31394</v>
      </c>
      <c r="BD608" t="s">
        <v>72</v>
      </c>
      <c r="BG608" t="s">
        <v>33338</v>
      </c>
    </row>
    <row r="609" spans="1:59" x14ac:dyDescent="0.2">
      <c r="A609" s="1">
        <v>42618.940185185187</v>
      </c>
      <c r="B609" t="s">
        <v>1862</v>
      </c>
      <c r="C609" t="s">
        <v>32700</v>
      </c>
      <c r="D609" t="str">
        <f>VLOOKUP(Table7[[#This Row],[Full Name]],council_staff_import[],1,0)</f>
        <v>Theodore Moore</v>
      </c>
      <c r="M609" t="s">
        <v>32037</v>
      </c>
      <c r="V609" t="s">
        <v>32699</v>
      </c>
      <c r="AA609" t="s">
        <v>31488</v>
      </c>
      <c r="AB609" t="s">
        <v>31480</v>
      </c>
      <c r="AH609" t="s">
        <v>65</v>
      </c>
      <c r="AI609" t="s">
        <v>31371</v>
      </c>
      <c r="AL609" t="s">
        <v>1237</v>
      </c>
      <c r="AY609" t="s">
        <v>32698</v>
      </c>
      <c r="AZ609" t="s">
        <v>24860</v>
      </c>
      <c r="BA609" t="s">
        <v>2366</v>
      </c>
      <c r="BB609" t="s">
        <v>31767</v>
      </c>
      <c r="BD609" t="s">
        <v>72</v>
      </c>
      <c r="BG609" t="s">
        <v>32697</v>
      </c>
    </row>
    <row r="610" spans="1:59" x14ac:dyDescent="0.2">
      <c r="A610" s="1">
        <v>42618.940196759257</v>
      </c>
      <c r="B610" t="s">
        <v>1862</v>
      </c>
      <c r="C610" t="s">
        <v>32704</v>
      </c>
      <c r="D610" t="str">
        <f>VLOOKUP(Table7[[#This Row],[Full Name]],council_staff_import[],1,0)</f>
        <v>Thomas O'Neill</v>
      </c>
      <c r="M610" t="s">
        <v>31554</v>
      </c>
      <c r="V610" t="s">
        <v>32703</v>
      </c>
      <c r="AA610" t="s">
        <v>31530</v>
      </c>
      <c r="AB610" t="s">
        <v>31510</v>
      </c>
      <c r="AH610" t="s">
        <v>65</v>
      </c>
      <c r="AI610" t="s">
        <v>31371</v>
      </c>
      <c r="AL610" t="s">
        <v>1237</v>
      </c>
      <c r="AY610" t="s">
        <v>32702</v>
      </c>
      <c r="AZ610" t="s">
        <v>7424</v>
      </c>
      <c r="BA610" t="s">
        <v>473</v>
      </c>
      <c r="BB610" t="s">
        <v>32146</v>
      </c>
      <c r="BD610" t="s">
        <v>72</v>
      </c>
      <c r="BG610" t="s">
        <v>32701</v>
      </c>
    </row>
    <row r="611" spans="1:59" x14ac:dyDescent="0.2">
      <c r="A611" s="1">
        <v>42618.940208333333</v>
      </c>
      <c r="B611" t="s">
        <v>1862</v>
      </c>
      <c r="C611" t="s">
        <v>32710</v>
      </c>
      <c r="D611" t="str">
        <f>VLOOKUP(Table7[[#This Row],[Full Name]],council_staff_import[],1,0)</f>
        <v>Tiana Betancourt</v>
      </c>
      <c r="M611" t="s">
        <v>31554</v>
      </c>
      <c r="V611" t="s">
        <v>32709</v>
      </c>
      <c r="AA611" t="s">
        <v>31530</v>
      </c>
      <c r="AB611" t="s">
        <v>31510</v>
      </c>
      <c r="AH611" t="s">
        <v>65</v>
      </c>
      <c r="AI611" t="s">
        <v>31371</v>
      </c>
      <c r="AL611" t="s">
        <v>1237</v>
      </c>
      <c r="AY611" t="s">
        <v>32708</v>
      </c>
      <c r="AZ611" t="s">
        <v>32707</v>
      </c>
      <c r="BA611" t="s">
        <v>32706</v>
      </c>
      <c r="BB611" t="s">
        <v>365</v>
      </c>
      <c r="BD611" t="s">
        <v>72</v>
      </c>
      <c r="BG611" t="s">
        <v>32705</v>
      </c>
    </row>
    <row r="612" spans="1:59" x14ac:dyDescent="0.2">
      <c r="A612" s="1">
        <v>42618.942997685182</v>
      </c>
      <c r="B612" t="s">
        <v>1862</v>
      </c>
      <c r="C612" t="s">
        <v>34002</v>
      </c>
      <c r="D612" t="str">
        <f>VLOOKUP(Table7[[#This Row],[Full Name]],council_staff_import[],1,0)</f>
        <v>Tirso Tavarez</v>
      </c>
      <c r="L612" t="s">
        <v>33119</v>
      </c>
      <c r="M612" t="s">
        <v>33118</v>
      </c>
      <c r="V612" t="s">
        <v>33116</v>
      </c>
      <c r="AB612" t="s">
        <v>21219</v>
      </c>
      <c r="AH612" t="s">
        <v>65</v>
      </c>
      <c r="AI612" t="s">
        <v>31371</v>
      </c>
      <c r="AL612" t="s">
        <v>67</v>
      </c>
      <c r="AY612" t="s">
        <v>34001</v>
      </c>
      <c r="AZ612" t="s">
        <v>34000</v>
      </c>
      <c r="BA612" t="s">
        <v>33999</v>
      </c>
      <c r="BB612" t="s">
        <v>31394</v>
      </c>
      <c r="BD612" t="s">
        <v>72</v>
      </c>
      <c r="BG612" t="s">
        <v>33998</v>
      </c>
    </row>
    <row r="613" spans="1:59" x14ac:dyDescent="0.2">
      <c r="A613" s="1">
        <v>42618.940208333333</v>
      </c>
      <c r="B613" t="s">
        <v>1862</v>
      </c>
      <c r="C613" t="s">
        <v>32715</v>
      </c>
      <c r="D613" t="str">
        <f>VLOOKUP(Table7[[#This Row],[Full Name]],council_staff_import[],1,0)</f>
        <v>Tonya Cyrus</v>
      </c>
      <c r="M613" t="s">
        <v>31538</v>
      </c>
      <c r="V613" t="s">
        <v>32714</v>
      </c>
      <c r="AA613" t="s">
        <v>31488</v>
      </c>
      <c r="AB613" t="s">
        <v>31480</v>
      </c>
      <c r="AH613" t="s">
        <v>65</v>
      </c>
      <c r="AI613" t="s">
        <v>31371</v>
      </c>
      <c r="AL613" t="s">
        <v>1237</v>
      </c>
      <c r="AY613" t="s">
        <v>32713</v>
      </c>
      <c r="AZ613" t="s">
        <v>27685</v>
      </c>
      <c r="BA613" t="s">
        <v>32712</v>
      </c>
      <c r="BB613" t="s">
        <v>31767</v>
      </c>
      <c r="BD613" t="s">
        <v>72</v>
      </c>
      <c r="BG613" t="s">
        <v>32711</v>
      </c>
    </row>
    <row r="614" spans="1:59" x14ac:dyDescent="0.2">
      <c r="A614" s="1">
        <v>42618.942453703698</v>
      </c>
      <c r="B614" t="s">
        <v>1862</v>
      </c>
      <c r="C614" t="s">
        <v>33746</v>
      </c>
      <c r="D614" t="str">
        <f>VLOOKUP(Table7[[#This Row],[Full Name]],council_staff_import[],1,0)</f>
        <v>Tova Chatzinoff</v>
      </c>
      <c r="J614" t="s">
        <v>32341</v>
      </c>
      <c r="L614" t="s">
        <v>33640</v>
      </c>
      <c r="M614" t="s">
        <v>33639</v>
      </c>
      <c r="T614" t="s">
        <v>33745</v>
      </c>
      <c r="V614" t="s">
        <v>33638</v>
      </c>
      <c r="AB614" t="s">
        <v>21219</v>
      </c>
      <c r="AH614" t="s">
        <v>65</v>
      </c>
      <c r="AI614" t="s">
        <v>31371</v>
      </c>
      <c r="AL614" t="s">
        <v>67</v>
      </c>
      <c r="AM614" t="s">
        <v>145</v>
      </c>
      <c r="AY614" t="s">
        <v>33744</v>
      </c>
      <c r="AZ614" t="s">
        <v>33743</v>
      </c>
      <c r="BA614" t="s">
        <v>33742</v>
      </c>
      <c r="BB614" t="s">
        <v>145</v>
      </c>
      <c r="BD614" t="s">
        <v>72</v>
      </c>
      <c r="BG614" t="s">
        <v>33741</v>
      </c>
    </row>
    <row r="615" spans="1:59" x14ac:dyDescent="0.2">
      <c r="A615" s="1">
        <v>42618.939050925917</v>
      </c>
      <c r="B615" t="s">
        <v>1862</v>
      </c>
      <c r="C615" t="s">
        <v>31476</v>
      </c>
      <c r="D615" t="str">
        <f>VLOOKUP(Table7[[#This Row],[Full Name]],council_staff_import[],1,0)</f>
        <v>Travis Lamprecht</v>
      </c>
      <c r="L615" t="s">
        <v>31470</v>
      </c>
      <c r="M615" t="s">
        <v>31469</v>
      </c>
      <c r="T615" t="s">
        <v>31475</v>
      </c>
      <c r="V615" t="s">
        <v>31468</v>
      </c>
      <c r="AB615" t="s">
        <v>21219</v>
      </c>
      <c r="AH615" t="s">
        <v>65</v>
      </c>
      <c r="AI615" t="s">
        <v>31371</v>
      </c>
      <c r="AL615" t="s">
        <v>67</v>
      </c>
      <c r="AM615" t="s">
        <v>68</v>
      </c>
      <c r="AY615" t="s">
        <v>31474</v>
      </c>
      <c r="AZ615" t="s">
        <v>22663</v>
      </c>
      <c r="BA615" t="s">
        <v>31473</v>
      </c>
      <c r="BB615" t="s">
        <v>68</v>
      </c>
      <c r="BD615" t="s">
        <v>72</v>
      </c>
      <c r="BG615" t="s">
        <v>31472</v>
      </c>
    </row>
    <row r="616" spans="1:59" x14ac:dyDescent="0.2">
      <c r="A616" s="1">
        <v>42618.940879629627</v>
      </c>
      <c r="B616" t="s">
        <v>1862</v>
      </c>
      <c r="C616" t="s">
        <v>32975</v>
      </c>
      <c r="D616" t="str">
        <f>VLOOKUP(Table7[[#This Row],[Full Name]],council_staff_import[],1,0)</f>
        <v>Tristan Massalay Ellis</v>
      </c>
      <c r="L616" t="s">
        <v>32916</v>
      </c>
      <c r="M616" t="s">
        <v>32915</v>
      </c>
      <c r="V616" t="s">
        <v>32914</v>
      </c>
      <c r="AB616" t="s">
        <v>21219</v>
      </c>
      <c r="AH616" t="s">
        <v>65</v>
      </c>
      <c r="AI616" t="s">
        <v>31371</v>
      </c>
      <c r="AL616" t="s">
        <v>67</v>
      </c>
      <c r="AY616" t="s">
        <v>32974</v>
      </c>
      <c r="AZ616" t="s">
        <v>32973</v>
      </c>
      <c r="BA616" t="s">
        <v>32972</v>
      </c>
      <c r="BB616" t="s">
        <v>31394</v>
      </c>
      <c r="BD616" t="s">
        <v>72</v>
      </c>
      <c r="BG616" t="s">
        <v>32971</v>
      </c>
    </row>
    <row r="617" spans="1:59" x14ac:dyDescent="0.2">
      <c r="A617" s="1">
        <v>42618.940127314818</v>
      </c>
      <c r="B617" t="s">
        <v>1862</v>
      </c>
      <c r="C617" t="s">
        <v>32635</v>
      </c>
      <c r="D617" t="str">
        <f>VLOOKUP(Table7[[#This Row],[Full Name]],council_staff_import[],1,0)</f>
        <v>Troy McGhie</v>
      </c>
      <c r="L617" t="s">
        <v>32542</v>
      </c>
      <c r="M617" t="s">
        <v>32541</v>
      </c>
      <c r="V617" t="s">
        <v>32540</v>
      </c>
      <c r="AB617" t="s">
        <v>21219</v>
      </c>
      <c r="AH617" t="s">
        <v>65</v>
      </c>
      <c r="AI617" t="s">
        <v>31371</v>
      </c>
      <c r="AL617" t="s">
        <v>67</v>
      </c>
      <c r="AY617" t="s">
        <v>32634</v>
      </c>
      <c r="AZ617" t="s">
        <v>27206</v>
      </c>
      <c r="BA617" t="s">
        <v>32633</v>
      </c>
      <c r="BB617" t="s">
        <v>31394</v>
      </c>
      <c r="BD617" t="s">
        <v>72</v>
      </c>
      <c r="BG617" t="s">
        <v>32632</v>
      </c>
    </row>
    <row r="618" spans="1:59" x14ac:dyDescent="0.2">
      <c r="A618" s="1">
        <v>42618.943148148152</v>
      </c>
      <c r="B618" t="s">
        <v>1862</v>
      </c>
      <c r="C618" t="s">
        <v>34072</v>
      </c>
      <c r="D618" t="str">
        <f>VLOOKUP(Table7[[#This Row],[Full Name]],council_staff_import[],1,0)</f>
        <v>Vanessa Diaz-Lopez</v>
      </c>
      <c r="J618" t="s">
        <v>32341</v>
      </c>
      <c r="L618" t="s">
        <v>31406</v>
      </c>
      <c r="M618" t="s">
        <v>31405</v>
      </c>
      <c r="T618" t="s">
        <v>34071</v>
      </c>
      <c r="V618" t="s">
        <v>31404</v>
      </c>
      <c r="AH618" t="s">
        <v>65</v>
      </c>
      <c r="AI618" t="s">
        <v>31371</v>
      </c>
      <c r="AL618" t="s">
        <v>67</v>
      </c>
      <c r="AM618" t="s">
        <v>68</v>
      </c>
      <c r="AY618" t="s">
        <v>34070</v>
      </c>
      <c r="AZ618" t="s">
        <v>23574</v>
      </c>
      <c r="BA618" t="s">
        <v>34069</v>
      </c>
      <c r="BB618" t="s">
        <v>68</v>
      </c>
      <c r="BD618" t="s">
        <v>72</v>
      </c>
      <c r="BG618" t="s">
        <v>34068</v>
      </c>
    </row>
    <row r="619" spans="1:59" x14ac:dyDescent="0.2">
      <c r="A619" s="1">
        <v>42618.941458333327</v>
      </c>
      <c r="B619" t="s">
        <v>1862</v>
      </c>
      <c r="C619" t="s">
        <v>33224</v>
      </c>
      <c r="D619" t="str">
        <f>VLOOKUP(Table7[[#This Row],[Full Name]],council_staff_import[],1,0)</f>
        <v>Vanessa Ogle</v>
      </c>
      <c r="L619" t="s">
        <v>31400</v>
      </c>
      <c r="M619" t="s">
        <v>31399</v>
      </c>
      <c r="V619" t="s">
        <v>31398</v>
      </c>
      <c r="AB619" t="s">
        <v>21219</v>
      </c>
      <c r="AH619" t="s">
        <v>65</v>
      </c>
      <c r="AI619" t="s">
        <v>31371</v>
      </c>
      <c r="AL619" t="s">
        <v>67</v>
      </c>
      <c r="AY619" t="s">
        <v>33223</v>
      </c>
      <c r="AZ619" t="s">
        <v>23574</v>
      </c>
      <c r="BA619" t="s">
        <v>33222</v>
      </c>
      <c r="BB619" t="s">
        <v>31394</v>
      </c>
      <c r="BD619" t="s">
        <v>72</v>
      </c>
      <c r="BG619" t="s">
        <v>33221</v>
      </c>
    </row>
    <row r="620" spans="1:59" x14ac:dyDescent="0.2">
      <c r="A620" s="1">
        <v>42618.942442129628</v>
      </c>
      <c r="B620" t="s">
        <v>1862</v>
      </c>
      <c r="C620" t="s">
        <v>33735</v>
      </c>
      <c r="D620" t="str">
        <f>VLOOKUP(Table7[[#This Row],[Full Name]],council_staff_import[],1,0)</f>
        <v>Vania Andre</v>
      </c>
      <c r="L620" t="s">
        <v>32821</v>
      </c>
      <c r="M620" t="s">
        <v>32820</v>
      </c>
      <c r="V620" t="s">
        <v>32995</v>
      </c>
      <c r="AH620" t="s">
        <v>65</v>
      </c>
      <c r="AI620" t="s">
        <v>31371</v>
      </c>
      <c r="AL620" t="s">
        <v>67</v>
      </c>
      <c r="AM620" t="s">
        <v>145</v>
      </c>
      <c r="AY620" t="s">
        <v>33734</v>
      </c>
      <c r="AZ620" t="s">
        <v>33733</v>
      </c>
      <c r="BA620" t="s">
        <v>28090</v>
      </c>
      <c r="BB620" t="s">
        <v>31394</v>
      </c>
      <c r="BD620" t="s">
        <v>72</v>
      </c>
      <c r="BG620" t="s">
        <v>33732</v>
      </c>
    </row>
    <row r="621" spans="1:59" x14ac:dyDescent="0.2">
      <c r="A621" s="1">
        <v>42618.941874999997</v>
      </c>
      <c r="B621" t="s">
        <v>1862</v>
      </c>
      <c r="C621" t="s">
        <v>33432</v>
      </c>
      <c r="D621" t="str">
        <f>VLOOKUP(Table7[[#This Row],[Full Name]],council_staff_import[],1,0)</f>
        <v>Victoria Fernandez</v>
      </c>
      <c r="L621" t="s">
        <v>33018</v>
      </c>
      <c r="M621" t="s">
        <v>33017</v>
      </c>
      <c r="V621" t="s">
        <v>33016</v>
      </c>
      <c r="AB621" t="s">
        <v>21219</v>
      </c>
      <c r="AH621" t="s">
        <v>65</v>
      </c>
      <c r="AI621" t="s">
        <v>31371</v>
      </c>
      <c r="AL621" t="s">
        <v>67</v>
      </c>
      <c r="AY621" t="s">
        <v>33431</v>
      </c>
      <c r="AZ621" t="s">
        <v>15843</v>
      </c>
      <c r="BA621" t="s">
        <v>13381</v>
      </c>
      <c r="BB621" t="s">
        <v>31394</v>
      </c>
      <c r="BD621" t="s">
        <v>72</v>
      </c>
      <c r="BG621" t="s">
        <v>33430</v>
      </c>
    </row>
    <row r="622" spans="1:59" x14ac:dyDescent="0.2">
      <c r="A622" s="1">
        <v>42618.943009259259</v>
      </c>
      <c r="B622" t="s">
        <v>1862</v>
      </c>
      <c r="C622" t="s">
        <v>34011</v>
      </c>
      <c r="D622" t="str">
        <f>VLOOKUP(Table7[[#This Row],[Full Name]],council_staff_import[],1,0)</f>
        <v>Victoria Sell</v>
      </c>
      <c r="L622" t="s">
        <v>33459</v>
      </c>
      <c r="M622" t="s">
        <v>33458</v>
      </c>
      <c r="V622" t="s">
        <v>33457</v>
      </c>
      <c r="AB622" t="s">
        <v>21219</v>
      </c>
      <c r="AH622" t="s">
        <v>65</v>
      </c>
      <c r="AI622" t="s">
        <v>31371</v>
      </c>
      <c r="AL622" t="s">
        <v>67</v>
      </c>
      <c r="AY622" t="s">
        <v>34010</v>
      </c>
      <c r="AZ622" t="s">
        <v>15843</v>
      </c>
      <c r="BA622" t="s">
        <v>34009</v>
      </c>
      <c r="BB622" t="s">
        <v>31394</v>
      </c>
      <c r="BD622" t="s">
        <v>72</v>
      </c>
      <c r="BG622" t="s">
        <v>34008</v>
      </c>
    </row>
    <row r="623" spans="1:59" x14ac:dyDescent="0.2">
      <c r="A623" s="1">
        <v>42618.94021990741</v>
      </c>
      <c r="B623" t="s">
        <v>1862</v>
      </c>
      <c r="C623" t="s">
        <v>32721</v>
      </c>
      <c r="D623" t="str">
        <f>VLOOKUP(Table7[[#This Row],[Full Name]],council_staff_import[],1,0)</f>
        <v>Vidiya Cancel</v>
      </c>
      <c r="M623" t="s">
        <v>31483</v>
      </c>
      <c r="V623" t="s">
        <v>32720</v>
      </c>
      <c r="AA623" t="s">
        <v>31481</v>
      </c>
      <c r="AB623" t="s">
        <v>31480</v>
      </c>
      <c r="AH623" t="s">
        <v>65</v>
      </c>
      <c r="AI623" t="s">
        <v>31371</v>
      </c>
      <c r="AL623" t="s">
        <v>1237</v>
      </c>
      <c r="AY623" t="s">
        <v>32719</v>
      </c>
      <c r="AZ623" t="s">
        <v>32718</v>
      </c>
      <c r="BA623" t="s">
        <v>32717</v>
      </c>
      <c r="BB623" t="s">
        <v>31557</v>
      </c>
      <c r="BD623" t="s">
        <v>72</v>
      </c>
      <c r="BG623" t="s">
        <v>32716</v>
      </c>
    </row>
    <row r="624" spans="1:59" x14ac:dyDescent="0.2">
      <c r="A624" s="1">
        <v>42618.942557870367</v>
      </c>
      <c r="B624" t="s">
        <v>1862</v>
      </c>
      <c r="C624" t="s">
        <v>33807</v>
      </c>
      <c r="D624" t="str">
        <f>VLOOKUP(Table7[[#This Row],[Full Name]],council_staff_import[],1,0)</f>
        <v>Vincent Fang</v>
      </c>
      <c r="L624" t="s">
        <v>32903</v>
      </c>
      <c r="M624" t="s">
        <v>32902</v>
      </c>
      <c r="T624" t="s">
        <v>33806</v>
      </c>
      <c r="V624" t="s">
        <v>32901</v>
      </c>
      <c r="AB624" t="s">
        <v>21219</v>
      </c>
      <c r="AD624" t="s">
        <v>18141</v>
      </c>
      <c r="AE624" t="s">
        <v>31387</v>
      </c>
      <c r="AH624" t="s">
        <v>65</v>
      </c>
      <c r="AI624" t="s">
        <v>31371</v>
      </c>
      <c r="AL624" t="s">
        <v>67</v>
      </c>
      <c r="AM624" t="s">
        <v>284</v>
      </c>
      <c r="AY624" t="s">
        <v>33805</v>
      </c>
      <c r="AZ624" t="s">
        <v>7477</v>
      </c>
      <c r="BA624" t="s">
        <v>33804</v>
      </c>
      <c r="BB624" t="s">
        <v>284</v>
      </c>
      <c r="BD624" t="s">
        <v>72</v>
      </c>
      <c r="BG624" t="s">
        <v>33803</v>
      </c>
    </row>
    <row r="625" spans="1:59" x14ac:dyDescent="0.2">
      <c r="A625" s="1">
        <v>42618.94326388889</v>
      </c>
      <c r="B625" t="s">
        <v>1862</v>
      </c>
      <c r="C625" t="s">
        <v>34125</v>
      </c>
      <c r="D625" t="str">
        <f>VLOOKUP(Table7[[#This Row],[Full Name]],council_staff_import[],1,0)</f>
        <v>Vincent Gragnani</v>
      </c>
      <c r="L625" t="s">
        <v>32542</v>
      </c>
      <c r="M625" t="s">
        <v>32541</v>
      </c>
      <c r="V625" t="s">
        <v>32540</v>
      </c>
      <c r="AB625" t="s">
        <v>21219</v>
      </c>
      <c r="AH625" t="s">
        <v>65</v>
      </c>
      <c r="AI625" t="s">
        <v>31371</v>
      </c>
      <c r="AL625" t="s">
        <v>67</v>
      </c>
      <c r="AY625" t="s">
        <v>34124</v>
      </c>
      <c r="AZ625" t="s">
        <v>7477</v>
      </c>
      <c r="BA625" t="s">
        <v>34123</v>
      </c>
      <c r="BB625" t="s">
        <v>31394</v>
      </c>
      <c r="BD625" t="s">
        <v>72</v>
      </c>
      <c r="BG625" t="s">
        <v>34122</v>
      </c>
    </row>
    <row r="626" spans="1:59" x14ac:dyDescent="0.2">
      <c r="A626" s="1">
        <v>42618.94127314815</v>
      </c>
      <c r="B626" t="s">
        <v>1862</v>
      </c>
      <c r="C626" t="s">
        <v>33152</v>
      </c>
      <c r="D626" t="str">
        <f>VLOOKUP(Table7[[#This Row],[Full Name]],council_staff_import[],1,0)</f>
        <v>Vinson Verdree</v>
      </c>
      <c r="L626" t="s">
        <v>32895</v>
      </c>
      <c r="M626" t="s">
        <v>32894</v>
      </c>
      <c r="V626" t="s">
        <v>32892</v>
      </c>
      <c r="AB626" t="s">
        <v>21219</v>
      </c>
      <c r="AH626" t="s">
        <v>65</v>
      </c>
      <c r="AI626" t="s">
        <v>31371</v>
      </c>
      <c r="AL626" t="s">
        <v>67</v>
      </c>
      <c r="AY626" t="s">
        <v>33151</v>
      </c>
      <c r="AZ626" t="s">
        <v>33150</v>
      </c>
      <c r="BA626" t="s">
        <v>33149</v>
      </c>
      <c r="BB626" t="s">
        <v>31394</v>
      </c>
      <c r="BD626" t="s">
        <v>72</v>
      </c>
      <c r="BG626" t="s">
        <v>33148</v>
      </c>
    </row>
    <row r="627" spans="1:59" x14ac:dyDescent="0.2">
      <c r="A627" s="1">
        <v>42618.942569444444</v>
      </c>
      <c r="B627" t="s">
        <v>1862</v>
      </c>
      <c r="C627" t="s">
        <v>33812</v>
      </c>
      <c r="D627" t="str">
        <f>VLOOKUP(Table7[[#This Row],[Full Name]],council_staff_import[],1,0)</f>
        <v>Vito Tautonico</v>
      </c>
      <c r="J627" t="s">
        <v>32341</v>
      </c>
      <c r="L627" t="s">
        <v>33173</v>
      </c>
      <c r="M627" t="s">
        <v>33172</v>
      </c>
      <c r="V627" t="s">
        <v>33170</v>
      </c>
      <c r="AB627" t="s">
        <v>21219</v>
      </c>
      <c r="AH627" t="s">
        <v>65</v>
      </c>
      <c r="AI627" t="s">
        <v>31371</v>
      </c>
      <c r="AL627" t="s">
        <v>67</v>
      </c>
      <c r="AY627" t="s">
        <v>33811</v>
      </c>
      <c r="AZ627" t="s">
        <v>33810</v>
      </c>
      <c r="BA627" t="s">
        <v>33809</v>
      </c>
      <c r="BB627" t="s">
        <v>31394</v>
      </c>
      <c r="BD627" t="s">
        <v>72</v>
      </c>
      <c r="BG627" t="s">
        <v>33808</v>
      </c>
    </row>
    <row r="628" spans="1:59" x14ac:dyDescent="0.2">
      <c r="A628" s="1">
        <v>42809.794016203698</v>
      </c>
      <c r="B628" t="s">
        <v>59</v>
      </c>
      <c r="C628" t="s">
        <v>34381</v>
      </c>
      <c r="D628" t="str">
        <f>VLOOKUP(Table7[[#This Row],[Full Name]],council_staff_import[],1,0)</f>
        <v>Vivian Carter</v>
      </c>
      <c r="L628" t="s">
        <v>32340</v>
      </c>
      <c r="M628" t="s">
        <v>32339</v>
      </c>
      <c r="V628" t="s">
        <v>32337</v>
      </c>
      <c r="AH628" t="s">
        <v>65</v>
      </c>
      <c r="AI628" t="s">
        <v>31371</v>
      </c>
      <c r="AL628" t="s">
        <v>67</v>
      </c>
      <c r="AY628" t="s">
        <v>34380</v>
      </c>
      <c r="AZ628" t="s">
        <v>33035</v>
      </c>
      <c r="BA628" t="s">
        <v>807</v>
      </c>
      <c r="BB628" t="s">
        <v>31394</v>
      </c>
      <c r="BD628" t="s">
        <v>72</v>
      </c>
      <c r="BG628" t="s">
        <v>34379</v>
      </c>
    </row>
    <row r="629" spans="1:59" x14ac:dyDescent="0.2">
      <c r="A629" s="1">
        <v>42618.941006944442</v>
      </c>
      <c r="B629" t="s">
        <v>1862</v>
      </c>
      <c r="C629" t="s">
        <v>33037</v>
      </c>
      <c r="D629" t="str">
        <f>VLOOKUP(Table7[[#This Row],[Full Name]],council_staff_import[],1,0)</f>
        <v>Vivian Rivera</v>
      </c>
      <c r="L629" t="s">
        <v>32880</v>
      </c>
      <c r="M629" t="s">
        <v>32879</v>
      </c>
      <c r="V629" t="s">
        <v>32878</v>
      </c>
      <c r="AB629" t="s">
        <v>21219</v>
      </c>
      <c r="AH629" t="s">
        <v>65</v>
      </c>
      <c r="AI629" t="s">
        <v>31371</v>
      </c>
      <c r="AL629" t="s">
        <v>67</v>
      </c>
      <c r="AY629" t="s">
        <v>33036</v>
      </c>
      <c r="AZ629" t="s">
        <v>33035</v>
      </c>
      <c r="BA629" t="s">
        <v>5108</v>
      </c>
      <c r="BB629" t="s">
        <v>31394</v>
      </c>
      <c r="BD629" t="s">
        <v>72</v>
      </c>
      <c r="BG629" t="s">
        <v>33034</v>
      </c>
    </row>
    <row r="630" spans="1:59" x14ac:dyDescent="0.2">
      <c r="A630" s="1">
        <v>42618.942465277767</v>
      </c>
      <c r="B630" t="s">
        <v>1862</v>
      </c>
      <c r="C630" t="s">
        <v>33751</v>
      </c>
      <c r="D630" t="str">
        <f>VLOOKUP(Table7[[#This Row],[Full Name]],council_staff_import[],1,0)</f>
        <v>Wai Po Tsang</v>
      </c>
      <c r="L630" t="s">
        <v>33640</v>
      </c>
      <c r="M630" t="s">
        <v>33639</v>
      </c>
      <c r="V630" t="s">
        <v>33638</v>
      </c>
      <c r="AB630" t="s">
        <v>21219</v>
      </c>
      <c r="AH630" t="s">
        <v>65</v>
      </c>
      <c r="AI630" t="s">
        <v>31371</v>
      </c>
      <c r="AL630" t="s">
        <v>67</v>
      </c>
      <c r="AY630" t="s">
        <v>33750</v>
      </c>
      <c r="AZ630" t="s">
        <v>33749</v>
      </c>
      <c r="BA630" t="s">
        <v>33748</v>
      </c>
      <c r="BB630" t="s">
        <v>31394</v>
      </c>
      <c r="BD630" t="s">
        <v>72</v>
      </c>
      <c r="BG630" t="s">
        <v>33747</v>
      </c>
    </row>
    <row r="631" spans="1:59" x14ac:dyDescent="0.2">
      <c r="A631" s="1">
        <v>42618.94023148148</v>
      </c>
      <c r="B631" t="s">
        <v>1862</v>
      </c>
      <c r="C631" t="s">
        <v>32727</v>
      </c>
      <c r="D631" t="str">
        <f>VLOOKUP(Table7[[#This Row],[Full Name]],council_staff_import[],1,0)</f>
        <v>Walter Algarin</v>
      </c>
      <c r="M631" t="s">
        <v>31518</v>
      </c>
      <c r="V631" t="s">
        <v>32726</v>
      </c>
      <c r="AA631" t="s">
        <v>31516</v>
      </c>
      <c r="AB631" t="s">
        <v>31480</v>
      </c>
      <c r="AH631" t="s">
        <v>65</v>
      </c>
      <c r="AI631" t="s">
        <v>31371</v>
      </c>
      <c r="AL631" t="s">
        <v>1237</v>
      </c>
      <c r="AY631" t="s">
        <v>32725</v>
      </c>
      <c r="AZ631" t="s">
        <v>22722</v>
      </c>
      <c r="BA631" t="s">
        <v>32724</v>
      </c>
      <c r="BB631" t="s">
        <v>32723</v>
      </c>
      <c r="BD631" t="s">
        <v>72</v>
      </c>
      <c r="BG631" t="s">
        <v>32722</v>
      </c>
    </row>
    <row r="632" spans="1:59" x14ac:dyDescent="0.2">
      <c r="A632" s="1">
        <v>42618.940243055556</v>
      </c>
      <c r="B632" t="s">
        <v>1862</v>
      </c>
      <c r="C632" t="s">
        <v>32731</v>
      </c>
      <c r="D632" t="str">
        <f>VLOOKUP(Table7[[#This Row],[Full Name]],council_staff_import[],1,0)</f>
        <v>Wayne Miller</v>
      </c>
      <c r="M632" t="s">
        <v>31483</v>
      </c>
      <c r="V632" t="s">
        <v>32730</v>
      </c>
      <c r="AA632" t="s">
        <v>31481</v>
      </c>
      <c r="AB632" t="s">
        <v>31480</v>
      </c>
      <c r="AH632" t="s">
        <v>65</v>
      </c>
      <c r="AI632" t="s">
        <v>31371</v>
      </c>
      <c r="AL632" t="s">
        <v>1237</v>
      </c>
      <c r="AY632" t="s">
        <v>32729</v>
      </c>
      <c r="AZ632" t="s">
        <v>30851</v>
      </c>
      <c r="BA632" t="s">
        <v>2922</v>
      </c>
      <c r="BB632" t="s">
        <v>31636</v>
      </c>
      <c r="BD632" t="s">
        <v>72</v>
      </c>
      <c r="BG632" t="s">
        <v>32728</v>
      </c>
    </row>
    <row r="633" spans="1:59" x14ac:dyDescent="0.2">
      <c r="A633" s="1">
        <v>42618.942326388889</v>
      </c>
      <c r="B633" t="s">
        <v>1862</v>
      </c>
      <c r="C633" t="s">
        <v>33690</v>
      </c>
      <c r="D633" t="str">
        <f>VLOOKUP(Table7[[#This Row],[Full Name]],council_staff_import[],1,0)</f>
        <v>Wendy Gallegos</v>
      </c>
      <c r="L633" t="s">
        <v>31459</v>
      </c>
      <c r="M633" t="s">
        <v>31458</v>
      </c>
      <c r="V633" t="s">
        <v>31457</v>
      </c>
      <c r="AB633" t="s">
        <v>21219</v>
      </c>
      <c r="AH633" t="s">
        <v>65</v>
      </c>
      <c r="AI633" t="s">
        <v>31371</v>
      </c>
      <c r="AL633" t="s">
        <v>67</v>
      </c>
      <c r="AY633" t="s">
        <v>33689</v>
      </c>
      <c r="AZ633" t="s">
        <v>343</v>
      </c>
      <c r="BA633" t="s">
        <v>33688</v>
      </c>
      <c r="BB633" t="s">
        <v>31394</v>
      </c>
      <c r="BD633" t="s">
        <v>72</v>
      </c>
      <c r="BG633" t="s">
        <v>33687</v>
      </c>
    </row>
    <row r="634" spans="1:59" x14ac:dyDescent="0.2">
      <c r="A634" s="1">
        <v>42809.794062499997</v>
      </c>
      <c r="B634" t="s">
        <v>59</v>
      </c>
      <c r="C634" t="s">
        <v>34428</v>
      </c>
      <c r="D634" t="str">
        <f>VLOOKUP(Table7[[#This Row],[Full Name]],council_staff_import[],1,0)</f>
        <v>Wendy Powell</v>
      </c>
      <c r="L634" t="s">
        <v>33640</v>
      </c>
      <c r="M634" t="s">
        <v>33639</v>
      </c>
      <c r="V634" t="s">
        <v>33638</v>
      </c>
      <c r="AH634" t="s">
        <v>65</v>
      </c>
      <c r="AI634" t="s">
        <v>31371</v>
      </c>
      <c r="AL634" t="s">
        <v>67</v>
      </c>
      <c r="AY634" t="s">
        <v>34427</v>
      </c>
      <c r="AZ634" t="s">
        <v>343</v>
      </c>
      <c r="BA634" t="s">
        <v>1534</v>
      </c>
      <c r="BB634" t="s">
        <v>31394</v>
      </c>
      <c r="BD634" t="s">
        <v>72</v>
      </c>
      <c r="BG634" t="s">
        <v>34426</v>
      </c>
    </row>
    <row r="635" spans="1:59" x14ac:dyDescent="0.2">
      <c r="A635" s="1">
        <v>42809.79414351852</v>
      </c>
      <c r="B635" t="s">
        <v>59</v>
      </c>
      <c r="C635" t="s">
        <v>34488</v>
      </c>
      <c r="D635" t="str">
        <f>VLOOKUP(Table7[[#This Row],[Full Name]],council_staff_import[],1,0)</f>
        <v>Wenjie Tang</v>
      </c>
      <c r="L635" t="s">
        <v>31470</v>
      </c>
      <c r="M635" t="s">
        <v>31469</v>
      </c>
      <c r="V635" t="s">
        <v>31468</v>
      </c>
      <c r="AH635" t="s">
        <v>65</v>
      </c>
      <c r="AI635" t="s">
        <v>31371</v>
      </c>
      <c r="AL635" t="s">
        <v>67</v>
      </c>
      <c r="AY635" t="s">
        <v>34487</v>
      </c>
      <c r="AZ635" t="s">
        <v>34486</v>
      </c>
      <c r="BA635" t="s">
        <v>34485</v>
      </c>
      <c r="BB635" t="s">
        <v>31394</v>
      </c>
      <c r="BD635" t="s">
        <v>72</v>
      </c>
      <c r="BG635" t="s">
        <v>34484</v>
      </c>
    </row>
    <row r="636" spans="1:59" x14ac:dyDescent="0.2">
      <c r="A636" s="1">
        <v>42618.940254629633</v>
      </c>
      <c r="B636" t="s">
        <v>1862</v>
      </c>
      <c r="C636" t="s">
        <v>32735</v>
      </c>
      <c r="D636" t="str">
        <f>VLOOKUP(Table7[[#This Row],[Full Name]],council_staff_import[],1,0)</f>
        <v>Wesley Jones</v>
      </c>
      <c r="M636" t="s">
        <v>32176</v>
      </c>
      <c r="V636" t="s">
        <v>32734</v>
      </c>
      <c r="AA636" t="s">
        <v>31488</v>
      </c>
      <c r="AB636" t="s">
        <v>31480</v>
      </c>
      <c r="AH636" t="s">
        <v>65</v>
      </c>
      <c r="AI636" t="s">
        <v>31371</v>
      </c>
      <c r="AL636" t="s">
        <v>1237</v>
      </c>
      <c r="AY636" t="s">
        <v>32733</v>
      </c>
      <c r="AZ636" t="s">
        <v>24389</v>
      </c>
      <c r="BA636" t="s">
        <v>762</v>
      </c>
      <c r="BB636" t="s">
        <v>31581</v>
      </c>
      <c r="BD636" t="s">
        <v>72</v>
      </c>
      <c r="BG636" t="s">
        <v>32732</v>
      </c>
    </row>
    <row r="637" spans="1:59" x14ac:dyDescent="0.2">
      <c r="A637" s="1">
        <v>42618.940254629633</v>
      </c>
      <c r="B637" t="s">
        <v>1862</v>
      </c>
      <c r="C637" t="s">
        <v>32740</v>
      </c>
      <c r="D637" t="str">
        <f>VLOOKUP(Table7[[#This Row],[Full Name]],council_staff_import[],1,0)</f>
        <v>William Alatriste</v>
      </c>
      <c r="M637" t="s">
        <v>31549</v>
      </c>
      <c r="V637" t="s">
        <v>32739</v>
      </c>
      <c r="AA637" t="s">
        <v>31530</v>
      </c>
      <c r="AB637" t="s">
        <v>31510</v>
      </c>
      <c r="AH637" t="s">
        <v>65</v>
      </c>
      <c r="AI637" t="s">
        <v>31371</v>
      </c>
      <c r="AL637" t="s">
        <v>1237</v>
      </c>
      <c r="AY637" t="s">
        <v>32738</v>
      </c>
      <c r="AZ637" t="s">
        <v>4756</v>
      </c>
      <c r="BA637" t="s">
        <v>32737</v>
      </c>
      <c r="BB637" t="s">
        <v>967</v>
      </c>
      <c r="BD637" t="s">
        <v>72</v>
      </c>
      <c r="BG637" t="s">
        <v>32736</v>
      </c>
    </row>
    <row r="638" spans="1:59" x14ac:dyDescent="0.2">
      <c r="A638" s="1">
        <v>42618.941261574073</v>
      </c>
      <c r="B638" t="s">
        <v>1862</v>
      </c>
      <c r="C638" t="s">
        <v>33147</v>
      </c>
      <c r="D638" t="str">
        <f>VLOOKUP(Table7[[#This Row],[Full Name]],council_staff_import[],1,0)</f>
        <v>William Clay</v>
      </c>
      <c r="L638" t="s">
        <v>32895</v>
      </c>
      <c r="M638" t="s">
        <v>32894</v>
      </c>
      <c r="V638" t="s">
        <v>32892</v>
      </c>
      <c r="AB638" t="s">
        <v>21219</v>
      </c>
      <c r="AH638" t="s">
        <v>65</v>
      </c>
      <c r="AI638" t="s">
        <v>31371</v>
      </c>
      <c r="AL638" t="s">
        <v>67</v>
      </c>
      <c r="AY638" t="s">
        <v>33146</v>
      </c>
      <c r="AZ638" t="s">
        <v>4756</v>
      </c>
      <c r="BA638" t="s">
        <v>33145</v>
      </c>
      <c r="BB638" t="s">
        <v>31394</v>
      </c>
      <c r="BD638" t="s">
        <v>72</v>
      </c>
      <c r="BG638" t="s">
        <v>33144</v>
      </c>
    </row>
    <row r="639" spans="1:59" x14ac:dyDescent="0.2">
      <c r="A639" s="1">
        <v>42618.940266203703</v>
      </c>
      <c r="B639" t="s">
        <v>1862</v>
      </c>
      <c r="C639" t="s">
        <v>32749</v>
      </c>
      <c r="D639" t="str">
        <f>VLOOKUP(Table7[[#This Row],[Full Name]],council_staff_import[],1,0)</f>
        <v>William Hongach</v>
      </c>
      <c r="M639" t="s">
        <v>31490</v>
      </c>
      <c r="V639" t="s">
        <v>32748</v>
      </c>
      <c r="AA639" t="s">
        <v>31488</v>
      </c>
      <c r="AB639" t="s">
        <v>31480</v>
      </c>
      <c r="AH639" t="s">
        <v>65</v>
      </c>
      <c r="AI639" t="s">
        <v>31371</v>
      </c>
      <c r="AL639" t="s">
        <v>1237</v>
      </c>
      <c r="AY639" t="s">
        <v>32747</v>
      </c>
      <c r="AZ639" t="s">
        <v>4756</v>
      </c>
      <c r="BA639" t="s">
        <v>32746</v>
      </c>
      <c r="BB639" t="s">
        <v>31767</v>
      </c>
      <c r="BD639" t="s">
        <v>72</v>
      </c>
      <c r="BG639" t="s">
        <v>32745</v>
      </c>
    </row>
    <row r="640" spans="1:59" x14ac:dyDescent="0.2">
      <c r="A640" s="1">
        <v>42618.943344907413</v>
      </c>
      <c r="B640" t="s">
        <v>1862</v>
      </c>
      <c r="C640" t="s">
        <v>34145</v>
      </c>
      <c r="D640" t="str">
        <f>VLOOKUP(Table7[[#This Row],[Full Name]],council_staff_import[],1,0)</f>
        <v>William Kyeremateng</v>
      </c>
      <c r="M640" t="s">
        <v>31504</v>
      </c>
      <c r="AB640" t="s">
        <v>31480</v>
      </c>
      <c r="AH640" t="s">
        <v>65</v>
      </c>
      <c r="AI640" t="s">
        <v>31371</v>
      </c>
      <c r="AL640" t="s">
        <v>1237</v>
      </c>
      <c r="AY640" t="s">
        <v>34144</v>
      </c>
      <c r="AZ640" t="s">
        <v>4756</v>
      </c>
      <c r="BA640" t="s">
        <v>34143</v>
      </c>
      <c r="BB640" t="s">
        <v>31625</v>
      </c>
      <c r="BD640" t="s">
        <v>72</v>
      </c>
      <c r="BG640" t="s">
        <v>34142</v>
      </c>
    </row>
    <row r="641" spans="1:59" x14ac:dyDescent="0.2">
      <c r="A641" s="1">
        <v>42618.94027777778</v>
      </c>
      <c r="B641" t="s">
        <v>1862</v>
      </c>
      <c r="C641" t="s">
        <v>32761</v>
      </c>
      <c r="D641" t="str">
        <f>VLOOKUP(Table7[[#This Row],[Full Name]],council_staff_import[],1,0)</f>
        <v>William Martin</v>
      </c>
      <c r="M641" t="s">
        <v>32017</v>
      </c>
      <c r="V641" t="s">
        <v>32760</v>
      </c>
      <c r="AA641" t="s">
        <v>31530</v>
      </c>
      <c r="AB641" t="s">
        <v>31510</v>
      </c>
      <c r="AH641" t="s">
        <v>65</v>
      </c>
      <c r="AI641" t="s">
        <v>31371</v>
      </c>
      <c r="AL641" t="s">
        <v>1237</v>
      </c>
      <c r="AY641" t="s">
        <v>32759</v>
      </c>
      <c r="AZ641" t="s">
        <v>4756</v>
      </c>
      <c r="BA641" t="s">
        <v>2092</v>
      </c>
      <c r="BB641" t="s">
        <v>365</v>
      </c>
      <c r="BD641" t="s">
        <v>72</v>
      </c>
      <c r="BG641" t="s">
        <v>32758</v>
      </c>
    </row>
    <row r="642" spans="1:59" x14ac:dyDescent="0.2">
      <c r="A642" s="1">
        <v>42618.94027777778</v>
      </c>
      <c r="B642" t="s">
        <v>1862</v>
      </c>
      <c r="C642" t="s">
        <v>32765</v>
      </c>
      <c r="D642" t="str">
        <f>VLOOKUP(Table7[[#This Row],[Full Name]],council_staff_import[],1,0)</f>
        <v>William Murray</v>
      </c>
      <c r="M642" t="s">
        <v>31496</v>
      </c>
      <c r="V642" t="s">
        <v>32764</v>
      </c>
      <c r="AA642" t="s">
        <v>31488</v>
      </c>
      <c r="AB642" t="s">
        <v>31480</v>
      </c>
      <c r="AH642" t="s">
        <v>65</v>
      </c>
      <c r="AI642" t="s">
        <v>31371</v>
      </c>
      <c r="AL642" t="s">
        <v>1237</v>
      </c>
      <c r="AY642" t="s">
        <v>32763</v>
      </c>
      <c r="AZ642" t="s">
        <v>4756</v>
      </c>
      <c r="BA642" t="s">
        <v>1419</v>
      </c>
      <c r="BB642" t="s">
        <v>31767</v>
      </c>
      <c r="BD642" t="s">
        <v>72</v>
      </c>
      <c r="BG642" t="s">
        <v>32762</v>
      </c>
    </row>
    <row r="643" spans="1:59" x14ac:dyDescent="0.2">
      <c r="A643" s="1">
        <v>42809.794328703712</v>
      </c>
      <c r="B643" t="s">
        <v>59</v>
      </c>
      <c r="C643" t="s">
        <v>34646</v>
      </c>
      <c r="D643" t="str">
        <f>VLOOKUP(Table7[[#This Row],[Full Name]],council_staff_import[],1,0)</f>
        <v>William Williams</v>
      </c>
      <c r="L643" t="s">
        <v>34044</v>
      </c>
      <c r="M643" t="s">
        <v>34043</v>
      </c>
      <c r="V643" t="s">
        <v>34042</v>
      </c>
      <c r="AH643" t="s">
        <v>65</v>
      </c>
      <c r="AI643" t="s">
        <v>31371</v>
      </c>
      <c r="AL643" t="s">
        <v>67</v>
      </c>
      <c r="AY643" t="s">
        <v>34645</v>
      </c>
      <c r="AZ643" t="s">
        <v>4756</v>
      </c>
      <c r="BA643" t="s">
        <v>541</v>
      </c>
      <c r="BB643" t="s">
        <v>31394</v>
      </c>
      <c r="BD643" t="s">
        <v>72</v>
      </c>
      <c r="BG643" t="s">
        <v>34644</v>
      </c>
    </row>
    <row r="644" spans="1:59" x14ac:dyDescent="0.2">
      <c r="A644" s="1">
        <v>42809.794479166667</v>
      </c>
      <c r="B644" t="s">
        <v>59</v>
      </c>
      <c r="C644" t="s">
        <v>34776</v>
      </c>
      <c r="D644" t="str">
        <f>VLOOKUP(Table7[[#This Row],[Full Name]],council_staff_import[],1,0)</f>
        <v>Xavier Perez</v>
      </c>
      <c r="L644" t="s">
        <v>33256</v>
      </c>
      <c r="M644" t="s">
        <v>33255</v>
      </c>
      <c r="T644" t="s">
        <v>34775</v>
      </c>
      <c r="V644" t="s">
        <v>33254</v>
      </c>
      <c r="AH644" t="s">
        <v>65</v>
      </c>
      <c r="AI644" t="s">
        <v>31371</v>
      </c>
      <c r="AL644" t="s">
        <v>67</v>
      </c>
      <c r="AM644" t="s">
        <v>145</v>
      </c>
      <c r="AY644" t="s">
        <v>34774</v>
      </c>
      <c r="AZ644" t="s">
        <v>34773</v>
      </c>
      <c r="BA644" t="s">
        <v>2811</v>
      </c>
      <c r="BB644" t="s">
        <v>145</v>
      </c>
      <c r="BD644" t="s">
        <v>72</v>
      </c>
      <c r="BG644" t="s">
        <v>34772</v>
      </c>
    </row>
    <row r="645" spans="1:59" x14ac:dyDescent="0.2">
      <c r="A645" s="1">
        <v>42618.941203703696</v>
      </c>
      <c r="B645" t="s">
        <v>1862</v>
      </c>
      <c r="C645" t="s">
        <v>33128</v>
      </c>
      <c r="D645" t="str">
        <f>VLOOKUP(Table7[[#This Row],[Full Name]],council_staff_import[],1,0)</f>
        <v>Xiaomin Zhao</v>
      </c>
      <c r="L645" t="s">
        <v>32903</v>
      </c>
      <c r="M645" t="s">
        <v>31518</v>
      </c>
      <c r="V645" t="s">
        <v>33127</v>
      </c>
      <c r="AB645" t="s">
        <v>21219</v>
      </c>
      <c r="AH645" t="s">
        <v>65</v>
      </c>
      <c r="AI645" t="s">
        <v>31371</v>
      </c>
      <c r="AL645" t="s">
        <v>1237</v>
      </c>
      <c r="AY645" t="s">
        <v>33126</v>
      </c>
      <c r="AZ645" t="s">
        <v>33125</v>
      </c>
      <c r="BA645" t="s">
        <v>11145</v>
      </c>
      <c r="BB645" t="s">
        <v>365</v>
      </c>
      <c r="BD645" t="s">
        <v>72</v>
      </c>
      <c r="BG645" t="s">
        <v>33124</v>
      </c>
    </row>
    <row r="646" spans="1:59" x14ac:dyDescent="0.2">
      <c r="A646" s="1">
        <v>42618.942175925928</v>
      </c>
      <c r="B646" t="s">
        <v>1862</v>
      </c>
      <c r="C646" t="s">
        <v>33603</v>
      </c>
      <c r="D646" t="str">
        <f>VLOOKUP(Table7[[#This Row],[Full Name]],council_staff_import[],1,0)</f>
        <v>Xusana Davis</v>
      </c>
      <c r="L646" t="s">
        <v>31680</v>
      </c>
      <c r="M646" t="s">
        <v>31483</v>
      </c>
      <c r="V646" t="s">
        <v>33602</v>
      </c>
      <c r="AH646" t="s">
        <v>65</v>
      </c>
      <c r="AI646" t="s">
        <v>31371</v>
      </c>
      <c r="AL646" t="s">
        <v>1237</v>
      </c>
      <c r="AY646" t="s">
        <v>33601</v>
      </c>
      <c r="AZ646" t="s">
        <v>33600</v>
      </c>
      <c r="BA646" t="s">
        <v>1822</v>
      </c>
      <c r="BB646" t="s">
        <v>365</v>
      </c>
      <c r="BD646" t="s">
        <v>72</v>
      </c>
      <c r="BG646" t="s">
        <v>33599</v>
      </c>
    </row>
    <row r="647" spans="1:59" x14ac:dyDescent="0.2">
      <c r="A647" s="1">
        <v>42809.794166666667</v>
      </c>
      <c r="B647" t="s">
        <v>59</v>
      </c>
      <c r="C647" t="s">
        <v>34514</v>
      </c>
      <c r="D647" t="str">
        <f>VLOOKUP(Table7[[#This Row],[Full Name]],council_staff_import[],1,0)</f>
        <v>Yan Chiu Muniz</v>
      </c>
      <c r="L647" t="s">
        <v>33467</v>
      </c>
      <c r="M647" t="s">
        <v>33466</v>
      </c>
      <c r="V647" t="s">
        <v>33465</v>
      </c>
      <c r="AH647" t="s">
        <v>65</v>
      </c>
      <c r="AI647" t="s">
        <v>31371</v>
      </c>
      <c r="AL647" t="s">
        <v>67</v>
      </c>
      <c r="AY647" t="s">
        <v>34513</v>
      </c>
      <c r="AZ647" t="s">
        <v>34512</v>
      </c>
      <c r="BA647" t="s">
        <v>34511</v>
      </c>
      <c r="BB647" t="s">
        <v>31394</v>
      </c>
      <c r="BD647" t="s">
        <v>72</v>
      </c>
      <c r="BG647" t="s">
        <v>34510</v>
      </c>
    </row>
    <row r="648" spans="1:59" x14ac:dyDescent="0.2">
      <c r="A648" s="1">
        <v>42809.794456018521</v>
      </c>
      <c r="B648" t="s">
        <v>59</v>
      </c>
      <c r="C648" t="s">
        <v>34756</v>
      </c>
      <c r="D648" t="str">
        <f>VLOOKUP(Table7[[#This Row],[Full Name]],council_staff_import[],1,0)</f>
        <v>Yarinel Fernandez</v>
      </c>
      <c r="L648" t="s">
        <v>32942</v>
      </c>
      <c r="M648" t="s">
        <v>32941</v>
      </c>
      <c r="V648" t="s">
        <v>32940</v>
      </c>
      <c r="AH648" t="s">
        <v>65</v>
      </c>
      <c r="AI648" t="s">
        <v>31371</v>
      </c>
      <c r="AL648" t="s">
        <v>67</v>
      </c>
      <c r="AY648" t="s">
        <v>34755</v>
      </c>
      <c r="AZ648" t="s">
        <v>34754</v>
      </c>
      <c r="BA648" t="s">
        <v>13381</v>
      </c>
      <c r="BB648" t="s">
        <v>31394</v>
      </c>
      <c r="BD648" t="s">
        <v>72</v>
      </c>
      <c r="BG648" t="s">
        <v>34753</v>
      </c>
    </row>
    <row r="649" spans="1:59" x14ac:dyDescent="0.2">
      <c r="A649" s="1">
        <v>42618.940300925933</v>
      </c>
      <c r="B649" t="s">
        <v>1862</v>
      </c>
      <c r="C649" t="s">
        <v>32786</v>
      </c>
      <c r="D649" t="str">
        <f>VLOOKUP(Table7[[#This Row],[Full Name]],council_staff_import[],1,0)</f>
        <v>Yariv Shavitt</v>
      </c>
      <c r="M649" t="s">
        <v>31518</v>
      </c>
      <c r="V649" t="s">
        <v>32785</v>
      </c>
      <c r="AA649" t="s">
        <v>31516</v>
      </c>
      <c r="AB649" t="s">
        <v>31480</v>
      </c>
      <c r="AH649" t="s">
        <v>65</v>
      </c>
      <c r="AI649" t="s">
        <v>31371</v>
      </c>
      <c r="AL649" t="s">
        <v>1237</v>
      </c>
      <c r="AY649" t="s">
        <v>32784</v>
      </c>
      <c r="AZ649" t="s">
        <v>32783</v>
      </c>
      <c r="BA649" t="s">
        <v>32782</v>
      </c>
      <c r="BB649" t="s">
        <v>31814</v>
      </c>
      <c r="BD649" t="s">
        <v>72</v>
      </c>
      <c r="BG649" t="s">
        <v>32781</v>
      </c>
    </row>
    <row r="650" spans="1:59" x14ac:dyDescent="0.2">
      <c r="A650" s="1">
        <v>42618.940891203703</v>
      </c>
      <c r="B650" t="s">
        <v>1862</v>
      </c>
      <c r="C650" t="s">
        <v>32996</v>
      </c>
      <c r="D650" t="str">
        <f>VLOOKUP(Table7[[#This Row],[Full Name]],council_staff_import[],1,0)</f>
        <v>Yeshaya Samet</v>
      </c>
      <c r="L650" t="s">
        <v>32821</v>
      </c>
      <c r="M650" t="s">
        <v>32820</v>
      </c>
      <c r="V650" t="s">
        <v>32995</v>
      </c>
      <c r="AB650" t="s">
        <v>21219</v>
      </c>
      <c r="AH650" t="s">
        <v>65</v>
      </c>
      <c r="AI650" t="s">
        <v>31371</v>
      </c>
      <c r="AL650" t="s">
        <v>67</v>
      </c>
      <c r="AY650" t="s">
        <v>32994</v>
      </c>
      <c r="AZ650" t="s">
        <v>32993</v>
      </c>
      <c r="BA650" t="s">
        <v>32992</v>
      </c>
      <c r="BB650" t="s">
        <v>31394</v>
      </c>
      <c r="BD650" t="s">
        <v>72</v>
      </c>
      <c r="BG650" t="s">
        <v>32991</v>
      </c>
    </row>
    <row r="651" spans="1:59" x14ac:dyDescent="0.2">
      <c r="A651" s="1">
        <v>42618.942233796297</v>
      </c>
      <c r="B651" t="s">
        <v>1862</v>
      </c>
      <c r="C651" t="s">
        <v>33630</v>
      </c>
      <c r="D651" t="str">
        <f>VLOOKUP(Table7[[#This Row],[Full Name]],council_staff_import[],1,0)</f>
        <v>Yong Hao Teo</v>
      </c>
      <c r="L651" t="s">
        <v>32903</v>
      </c>
      <c r="M651" t="s">
        <v>32902</v>
      </c>
      <c r="V651" t="s">
        <v>32901</v>
      </c>
      <c r="AB651" t="s">
        <v>21219</v>
      </c>
      <c r="AH651" t="s">
        <v>65</v>
      </c>
      <c r="AI651" t="s">
        <v>31371</v>
      </c>
      <c r="AL651" t="s">
        <v>67</v>
      </c>
      <c r="AY651" t="s">
        <v>33629</v>
      </c>
      <c r="AZ651" t="s">
        <v>33628</v>
      </c>
      <c r="BA651" t="s">
        <v>33627</v>
      </c>
      <c r="BB651" t="s">
        <v>31394</v>
      </c>
      <c r="BD651" t="s">
        <v>72</v>
      </c>
      <c r="BG651" t="s">
        <v>33626</v>
      </c>
    </row>
    <row r="652" spans="1:59" x14ac:dyDescent="0.2">
      <c r="A652" s="1">
        <v>42618.940300925933</v>
      </c>
      <c r="B652" t="s">
        <v>1862</v>
      </c>
      <c r="C652" t="s">
        <v>32796</v>
      </c>
      <c r="D652" t="str">
        <f>VLOOKUP(Table7[[#This Row],[Full Name]],council_staff_import[],1,0)</f>
        <v>Yousif Almontaser</v>
      </c>
      <c r="M652" t="s">
        <v>31518</v>
      </c>
      <c r="V652" t="s">
        <v>32795</v>
      </c>
      <c r="AA652" t="s">
        <v>31516</v>
      </c>
      <c r="AB652" t="s">
        <v>31480</v>
      </c>
      <c r="AH652" t="s">
        <v>65</v>
      </c>
      <c r="AI652" t="s">
        <v>31371</v>
      </c>
      <c r="AL652" t="s">
        <v>1237</v>
      </c>
      <c r="AY652" t="s">
        <v>32794</v>
      </c>
      <c r="AZ652" t="s">
        <v>32793</v>
      </c>
      <c r="BA652" t="s">
        <v>32792</v>
      </c>
      <c r="BB652" t="s">
        <v>365</v>
      </c>
      <c r="BD652" t="s">
        <v>72</v>
      </c>
      <c r="BG652" t="s">
        <v>32791</v>
      </c>
    </row>
    <row r="653" spans="1:59" x14ac:dyDescent="0.2">
      <c r="A653" s="1">
        <v>42809.793958333343</v>
      </c>
      <c r="B653" t="s">
        <v>59</v>
      </c>
      <c r="C653" t="s">
        <v>34346</v>
      </c>
      <c r="D653" t="str">
        <f>VLOOKUP(Table7[[#This Row],[Full Name]],council_staff_import[],1,0)</f>
        <v>Yowalka Rosario-Doran</v>
      </c>
      <c r="M653" t="s">
        <v>31885</v>
      </c>
      <c r="AH653" t="s">
        <v>65</v>
      </c>
      <c r="AI653" t="s">
        <v>31371</v>
      </c>
      <c r="AL653" t="s">
        <v>1237</v>
      </c>
      <c r="AY653" t="s">
        <v>34345</v>
      </c>
      <c r="AZ653" t="s">
        <v>34344</v>
      </c>
      <c r="BA653" t="s">
        <v>34343</v>
      </c>
      <c r="BB653" t="s">
        <v>31557</v>
      </c>
      <c r="BD653" t="s">
        <v>72</v>
      </c>
      <c r="BG653" t="s">
        <v>34342</v>
      </c>
    </row>
    <row r="654" spans="1:59" x14ac:dyDescent="0.2">
      <c r="A654" s="1">
        <v>42618.941655092603</v>
      </c>
      <c r="B654" t="s">
        <v>1862</v>
      </c>
      <c r="C654" t="s">
        <v>33326</v>
      </c>
      <c r="D654" t="str">
        <f>VLOOKUP(Table7[[#This Row],[Full Name]],council_staff_import[],1,0)</f>
        <v>Yu Hsien Wu</v>
      </c>
      <c r="L654" t="s">
        <v>33159</v>
      </c>
      <c r="M654" t="s">
        <v>33158</v>
      </c>
      <c r="V654" t="s">
        <v>33156</v>
      </c>
      <c r="AB654" t="s">
        <v>21219</v>
      </c>
      <c r="AH654" t="s">
        <v>65</v>
      </c>
      <c r="AI654" t="s">
        <v>31371</v>
      </c>
      <c r="AL654" t="s">
        <v>67</v>
      </c>
      <c r="AY654" t="s">
        <v>33325</v>
      </c>
      <c r="AZ654" t="s">
        <v>33324</v>
      </c>
      <c r="BA654" t="s">
        <v>249</v>
      </c>
      <c r="BB654" t="s">
        <v>31394</v>
      </c>
      <c r="BD654" t="s">
        <v>72</v>
      </c>
      <c r="BG654" t="s">
        <v>33323</v>
      </c>
    </row>
    <row r="655" spans="1:59" x14ac:dyDescent="0.2">
      <c r="A655" s="1">
        <v>42618.942824074067</v>
      </c>
      <c r="B655" t="s">
        <v>1862</v>
      </c>
      <c r="C655" t="s">
        <v>33920</v>
      </c>
      <c r="D655" t="str">
        <f>VLOOKUP(Table7[[#This Row],[Full Name]],council_staff_import[],1,0)</f>
        <v>Yuliya Habets</v>
      </c>
      <c r="M655" t="s">
        <v>31518</v>
      </c>
      <c r="AB655" t="s">
        <v>31480</v>
      </c>
      <c r="AH655" t="s">
        <v>65</v>
      </c>
      <c r="AI655" t="s">
        <v>31371</v>
      </c>
      <c r="AL655" t="s">
        <v>1237</v>
      </c>
      <c r="AY655" t="s">
        <v>33919</v>
      </c>
      <c r="AZ655" t="s">
        <v>33918</v>
      </c>
      <c r="BA655" t="s">
        <v>33917</v>
      </c>
      <c r="BB655" t="s">
        <v>31692</v>
      </c>
      <c r="BD655" t="s">
        <v>72</v>
      </c>
      <c r="BG655" t="s">
        <v>33916</v>
      </c>
    </row>
    <row r="656" spans="1:59" x14ac:dyDescent="0.2">
      <c r="A656" s="1">
        <v>42618.941631944443</v>
      </c>
      <c r="B656" t="s">
        <v>1862</v>
      </c>
      <c r="C656" t="s">
        <v>33309</v>
      </c>
      <c r="D656" t="str">
        <f>VLOOKUP(Table7[[#This Row],[Full Name]],council_staff_import[],1,0)</f>
        <v>Yun Chan</v>
      </c>
      <c r="L656" t="s">
        <v>33159</v>
      </c>
      <c r="M656" t="s">
        <v>33158</v>
      </c>
      <c r="V656" t="s">
        <v>33156</v>
      </c>
      <c r="AB656" t="s">
        <v>21219</v>
      </c>
      <c r="AH656" t="s">
        <v>65</v>
      </c>
      <c r="AI656" t="s">
        <v>31371</v>
      </c>
      <c r="AL656" t="s">
        <v>67</v>
      </c>
      <c r="AY656" t="s">
        <v>33308</v>
      </c>
      <c r="AZ656" t="s">
        <v>33307</v>
      </c>
      <c r="BA656" t="s">
        <v>33306</v>
      </c>
      <c r="BB656" t="s">
        <v>31394</v>
      </c>
      <c r="BD656" t="s">
        <v>72</v>
      </c>
      <c r="BG656" t="s">
        <v>33305</v>
      </c>
    </row>
    <row r="657" spans="1:59" x14ac:dyDescent="0.2">
      <c r="A657" s="1">
        <v>42809.793923611112</v>
      </c>
      <c r="B657" t="s">
        <v>59</v>
      </c>
      <c r="C657" t="s">
        <v>34313</v>
      </c>
      <c r="D657" t="str">
        <f>VLOOKUP(Table7[[#This Row],[Full Name]],council_staff_import[],1,0)</f>
        <v>Ze-Emanuel Hailu</v>
      </c>
      <c r="M657" t="s">
        <v>31490</v>
      </c>
      <c r="AH657" t="s">
        <v>65</v>
      </c>
      <c r="AI657" t="s">
        <v>31371</v>
      </c>
      <c r="AL657" t="s">
        <v>1237</v>
      </c>
      <c r="AY657" t="s">
        <v>34312</v>
      </c>
      <c r="AZ657" t="s">
        <v>34311</v>
      </c>
      <c r="BA657" t="s">
        <v>34310</v>
      </c>
      <c r="BB657" t="s">
        <v>141</v>
      </c>
      <c r="BD657" t="s">
        <v>72</v>
      </c>
      <c r="BG657" t="s">
        <v>34309</v>
      </c>
    </row>
    <row r="658" spans="1:59" x14ac:dyDescent="0.2">
      <c r="A658" s="1">
        <v>42815.713750000003</v>
      </c>
      <c r="B658" t="s">
        <v>59</v>
      </c>
      <c r="C658" t="s">
        <v>34803</v>
      </c>
      <c r="D658" t="e">
        <f>VLOOKUP(Table7[[#This Row],[Full Name]],council_staff_import[],1,0)</f>
        <v>#N/A</v>
      </c>
      <c r="L658" t="s">
        <v>33556</v>
      </c>
      <c r="M658" t="s">
        <v>33555</v>
      </c>
      <c r="V658" t="s">
        <v>33553</v>
      </c>
      <c r="AH658" t="s">
        <v>65</v>
      </c>
      <c r="AI658" t="s">
        <v>31371</v>
      </c>
      <c r="AL658" t="s">
        <v>67</v>
      </c>
      <c r="AM658" t="s">
        <v>68</v>
      </c>
      <c r="AY658" t="s">
        <v>34802</v>
      </c>
      <c r="AZ658" t="s">
        <v>927</v>
      </c>
      <c r="BA658" t="s">
        <v>34801</v>
      </c>
      <c r="BB658" t="s">
        <v>68</v>
      </c>
      <c r="BD658" t="s">
        <v>72</v>
      </c>
      <c r="BG658" t="s">
        <v>34800</v>
      </c>
    </row>
    <row r="659" spans="1:59" x14ac:dyDescent="0.2">
      <c r="A659" s="1">
        <v>42618.943171296298</v>
      </c>
      <c r="B659" t="s">
        <v>1862</v>
      </c>
      <c r="C659" t="s">
        <v>34087</v>
      </c>
      <c r="D659" t="e">
        <f>VLOOKUP(Table7[[#This Row],[Full Name]],council_staff_import[],1,0)</f>
        <v>#N/A</v>
      </c>
      <c r="L659" t="s">
        <v>32814</v>
      </c>
      <c r="M659" t="s">
        <v>32813</v>
      </c>
      <c r="N659" t="s">
        <v>168</v>
      </c>
      <c r="V659" t="s">
        <v>34086</v>
      </c>
      <c r="Y659" t="s">
        <v>34085</v>
      </c>
      <c r="AA659" t="s">
        <v>34084</v>
      </c>
      <c r="AB659" t="s">
        <v>21219</v>
      </c>
      <c r="AH659" t="s">
        <v>65</v>
      </c>
      <c r="AI659" t="s">
        <v>31371</v>
      </c>
      <c r="AL659" t="s">
        <v>67</v>
      </c>
      <c r="AM659" t="s">
        <v>284</v>
      </c>
      <c r="AY659" t="s">
        <v>34083</v>
      </c>
      <c r="AZ659" t="s">
        <v>24736</v>
      </c>
      <c r="BA659" t="s">
        <v>34082</v>
      </c>
      <c r="BB659" t="s">
        <v>31394</v>
      </c>
      <c r="BD659" t="s">
        <v>72</v>
      </c>
      <c r="BG659" t="s">
        <v>34081</v>
      </c>
    </row>
    <row r="660" spans="1:59" x14ac:dyDescent="0.2">
      <c r="A660" s="1">
        <v>42618.943055555559</v>
      </c>
      <c r="B660" t="s">
        <v>1862</v>
      </c>
      <c r="C660" t="s">
        <v>34034</v>
      </c>
      <c r="D660" t="e">
        <f>VLOOKUP(Table7[[#This Row],[Full Name]],council_staff_import[],1,0)</f>
        <v>#N/A</v>
      </c>
      <c r="L660" t="s">
        <v>33459</v>
      </c>
      <c r="M660" t="s">
        <v>33458</v>
      </c>
      <c r="V660" t="s">
        <v>34033</v>
      </c>
      <c r="W660" t="s">
        <v>34032</v>
      </c>
      <c r="AB660" t="s">
        <v>21219</v>
      </c>
      <c r="AH660" t="s">
        <v>65</v>
      </c>
      <c r="AI660" t="s">
        <v>31371</v>
      </c>
      <c r="AL660" t="s">
        <v>67</v>
      </c>
      <c r="AM660" t="s">
        <v>284</v>
      </c>
      <c r="AY660" t="s">
        <v>34031</v>
      </c>
      <c r="AZ660" t="s">
        <v>491</v>
      </c>
      <c r="BA660" t="s">
        <v>3963</v>
      </c>
      <c r="BB660" t="s">
        <v>31394</v>
      </c>
      <c r="BD660" t="s">
        <v>72</v>
      </c>
      <c r="BG660" t="s">
        <v>34030</v>
      </c>
    </row>
    <row r="661" spans="1:59" x14ac:dyDescent="0.2">
      <c r="A661" s="1">
        <v>42618.94290509259</v>
      </c>
      <c r="B661" t="s">
        <v>1862</v>
      </c>
      <c r="C661" t="s">
        <v>33961</v>
      </c>
      <c r="D661" t="e">
        <f>VLOOKUP(Table7[[#This Row],[Full Name]],council_staff_import[],1,0)</f>
        <v>#N/A</v>
      </c>
      <c r="L661" t="s">
        <v>33256</v>
      </c>
      <c r="M661" t="s">
        <v>33255</v>
      </c>
      <c r="N661" t="s">
        <v>63</v>
      </c>
      <c r="V661" t="s">
        <v>33960</v>
      </c>
      <c r="AB661" t="s">
        <v>21219</v>
      </c>
      <c r="AD661" t="s">
        <v>3796</v>
      </c>
      <c r="AH661" t="s">
        <v>65</v>
      </c>
      <c r="AI661" t="s">
        <v>31371</v>
      </c>
      <c r="AL661" t="s">
        <v>67</v>
      </c>
      <c r="AM661" t="s">
        <v>145</v>
      </c>
      <c r="AY661" t="s">
        <v>33959</v>
      </c>
      <c r="AZ661" t="s">
        <v>24702</v>
      </c>
      <c r="BA661" t="s">
        <v>33958</v>
      </c>
      <c r="BB661" t="s">
        <v>31394</v>
      </c>
      <c r="BD661" t="s">
        <v>72</v>
      </c>
      <c r="BG661" t="s">
        <v>33957</v>
      </c>
    </row>
    <row r="662" spans="1:59" x14ac:dyDescent="0.2">
      <c r="A662" s="1">
        <v>42618.942511574067</v>
      </c>
      <c r="B662" t="s">
        <v>1862</v>
      </c>
      <c r="C662" t="s">
        <v>33784</v>
      </c>
      <c r="D662" t="e">
        <f>VLOOKUP(Table7[[#This Row],[Full Name]],council_staff_import[],1,0)</f>
        <v>#N/A</v>
      </c>
      <c r="L662" t="s">
        <v>31400</v>
      </c>
      <c r="M662" t="s">
        <v>31399</v>
      </c>
      <c r="N662" t="s">
        <v>63</v>
      </c>
      <c r="V662" t="s">
        <v>33535</v>
      </c>
      <c r="Y662" t="s">
        <v>33783</v>
      </c>
      <c r="AA662" t="s">
        <v>33782</v>
      </c>
      <c r="AB662" t="s">
        <v>21219</v>
      </c>
      <c r="AD662" t="s">
        <v>3796</v>
      </c>
      <c r="AH662" t="s">
        <v>65</v>
      </c>
      <c r="AI662" t="s">
        <v>31371</v>
      </c>
      <c r="AL662" t="s">
        <v>67</v>
      </c>
      <c r="AM662" t="s">
        <v>145</v>
      </c>
      <c r="AY662" t="s">
        <v>33781</v>
      </c>
      <c r="AZ662" t="s">
        <v>33780</v>
      </c>
      <c r="BA662" t="s">
        <v>7615</v>
      </c>
      <c r="BB662" t="s">
        <v>31394</v>
      </c>
      <c r="BD662" t="s">
        <v>72</v>
      </c>
      <c r="BG662" t="s">
        <v>33779</v>
      </c>
    </row>
    <row r="663" spans="1:59" x14ac:dyDescent="0.2">
      <c r="A663" s="1">
        <v>42618.942303240743</v>
      </c>
      <c r="B663" t="s">
        <v>1862</v>
      </c>
      <c r="C663" t="s">
        <v>33668</v>
      </c>
      <c r="D663" t="e">
        <f>VLOOKUP(Table7[[#This Row],[Full Name]],council_staff_import[],1,0)</f>
        <v>#N/A</v>
      </c>
      <c r="J663" t="s">
        <v>33667</v>
      </c>
      <c r="M663" t="s">
        <v>33666</v>
      </c>
      <c r="V663" t="s">
        <v>33665</v>
      </c>
      <c r="AD663" t="s">
        <v>3796</v>
      </c>
      <c r="AE663" t="s">
        <v>32010</v>
      </c>
      <c r="AH663" t="s">
        <v>65</v>
      </c>
      <c r="AI663" t="s">
        <v>31371</v>
      </c>
      <c r="AL663" t="s">
        <v>1237</v>
      </c>
      <c r="AY663" t="s">
        <v>33664</v>
      </c>
      <c r="AZ663" t="s">
        <v>33663</v>
      </c>
      <c r="BA663" t="s">
        <v>33662</v>
      </c>
      <c r="BB663" t="s">
        <v>33661</v>
      </c>
      <c r="BD663" t="s">
        <v>72</v>
      </c>
      <c r="BG663" t="s">
        <v>33660</v>
      </c>
    </row>
    <row r="664" spans="1:59" x14ac:dyDescent="0.2">
      <c r="A664" s="1">
        <v>42618.942164351851</v>
      </c>
      <c r="B664" t="s">
        <v>1862</v>
      </c>
      <c r="C664" t="s">
        <v>33593</v>
      </c>
      <c r="D664" t="e">
        <f>VLOOKUP(Table7[[#This Row],[Full Name]],council_staff_import[],1,0)</f>
        <v>#N/A</v>
      </c>
      <c r="L664" t="s">
        <v>32887</v>
      </c>
      <c r="M664" t="s">
        <v>32886</v>
      </c>
      <c r="N664" t="s">
        <v>168</v>
      </c>
      <c r="AD664" t="s">
        <v>18141</v>
      </c>
      <c r="AH664" t="s">
        <v>65</v>
      </c>
      <c r="AI664" t="s">
        <v>31371</v>
      </c>
      <c r="AL664" t="s">
        <v>67</v>
      </c>
      <c r="AY664" t="s">
        <v>33592</v>
      </c>
      <c r="AZ664" t="s">
        <v>33591</v>
      </c>
      <c r="BA664" t="s">
        <v>12084</v>
      </c>
      <c r="BB664" t="s">
        <v>33546</v>
      </c>
      <c r="BD664" t="s">
        <v>72</v>
      </c>
      <c r="BG664" t="s">
        <v>33590</v>
      </c>
    </row>
    <row r="665" spans="1:59" x14ac:dyDescent="0.2">
      <c r="A665" s="1">
        <v>42618.942060185182</v>
      </c>
      <c r="B665" t="s">
        <v>1862</v>
      </c>
      <c r="C665" t="s">
        <v>33536</v>
      </c>
      <c r="D665" t="e">
        <f>VLOOKUP(Table7[[#This Row],[Full Name]],council_staff_import[],1,0)</f>
        <v>#N/A</v>
      </c>
      <c r="L665" t="s">
        <v>31400</v>
      </c>
      <c r="M665" t="s">
        <v>31399</v>
      </c>
      <c r="N665" t="s">
        <v>63</v>
      </c>
      <c r="V665" t="s">
        <v>33535</v>
      </c>
      <c r="X665" t="s">
        <v>33534</v>
      </c>
      <c r="AB665" t="s">
        <v>21219</v>
      </c>
      <c r="AH665" t="s">
        <v>65</v>
      </c>
      <c r="AI665" t="s">
        <v>31371</v>
      </c>
      <c r="AL665" t="s">
        <v>67</v>
      </c>
      <c r="AY665" t="s">
        <v>33533</v>
      </c>
      <c r="AZ665" t="s">
        <v>26311</v>
      </c>
      <c r="BA665" t="s">
        <v>33532</v>
      </c>
      <c r="BB665" t="s">
        <v>31394</v>
      </c>
      <c r="BD665" t="s">
        <v>72</v>
      </c>
      <c r="BG665" t="s">
        <v>33531</v>
      </c>
    </row>
    <row r="666" spans="1:59" x14ac:dyDescent="0.2">
      <c r="A666" s="1">
        <v>42618.942025462973</v>
      </c>
      <c r="B666" t="s">
        <v>1862</v>
      </c>
      <c r="C666" t="s">
        <v>33486</v>
      </c>
      <c r="D666" t="e">
        <f>VLOOKUP(Table7[[#This Row],[Full Name]],council_staff_import[],1,0)</f>
        <v>#N/A</v>
      </c>
      <c r="L666" t="s">
        <v>32880</v>
      </c>
      <c r="M666" t="s">
        <v>32879</v>
      </c>
      <c r="V666" t="s">
        <v>33485</v>
      </c>
      <c r="AB666" t="s">
        <v>21219</v>
      </c>
      <c r="AD666" t="s">
        <v>3796</v>
      </c>
      <c r="AH666" t="s">
        <v>65</v>
      </c>
      <c r="AI666" t="s">
        <v>31371</v>
      </c>
      <c r="AY666" t="s">
        <v>33484</v>
      </c>
      <c r="AZ666" t="s">
        <v>7343</v>
      </c>
      <c r="BA666" t="s">
        <v>33483</v>
      </c>
      <c r="BB666" t="s">
        <v>31394</v>
      </c>
      <c r="BD666" t="s">
        <v>72</v>
      </c>
      <c r="BG666" t="s">
        <v>33482</v>
      </c>
    </row>
    <row r="667" spans="1:59" x14ac:dyDescent="0.2">
      <c r="A667" s="1">
        <v>42618.942002314812</v>
      </c>
      <c r="B667" t="s">
        <v>1862</v>
      </c>
      <c r="C667" t="s">
        <v>33481</v>
      </c>
      <c r="D667" t="e">
        <f>VLOOKUP(Table7[[#This Row],[Full Name]],council_staff_import[],1,0)</f>
        <v>#N/A</v>
      </c>
      <c r="J667" t="s">
        <v>33480</v>
      </c>
      <c r="K667" t="s">
        <v>33479</v>
      </c>
      <c r="L667" t="s">
        <v>33478</v>
      </c>
      <c r="N667" t="s">
        <v>168</v>
      </c>
      <c r="V667" t="s">
        <v>33477</v>
      </c>
      <c r="AB667" t="s">
        <v>21219</v>
      </c>
      <c r="AD667" t="s">
        <v>18141</v>
      </c>
      <c r="AH667" t="s">
        <v>65</v>
      </c>
      <c r="AI667" t="s">
        <v>31371</v>
      </c>
      <c r="AL667" t="s">
        <v>67</v>
      </c>
      <c r="AM667" t="s">
        <v>8047</v>
      </c>
      <c r="AY667" t="s">
        <v>33476</v>
      </c>
      <c r="AZ667" t="s">
        <v>20795</v>
      </c>
      <c r="BA667" t="s">
        <v>2414</v>
      </c>
      <c r="BB667" t="s">
        <v>31394</v>
      </c>
      <c r="BD667" t="s">
        <v>72</v>
      </c>
      <c r="BG667" t="s">
        <v>33475</v>
      </c>
    </row>
    <row r="668" spans="1:59" x14ac:dyDescent="0.2">
      <c r="A668" s="1">
        <v>42618.941979166673</v>
      </c>
      <c r="B668" t="s">
        <v>1862</v>
      </c>
      <c r="C668" t="s">
        <v>33474</v>
      </c>
      <c r="D668" t="e">
        <f>VLOOKUP(Table7[[#This Row],[Full Name]],council_staff_import[],1,0)</f>
        <v>#N/A</v>
      </c>
      <c r="L668" t="s">
        <v>32880</v>
      </c>
      <c r="M668" t="s">
        <v>32879</v>
      </c>
      <c r="AH668" t="s">
        <v>65</v>
      </c>
      <c r="AI668" t="s">
        <v>31371</v>
      </c>
      <c r="AL668" t="s">
        <v>67</v>
      </c>
      <c r="AM668" t="s">
        <v>145</v>
      </c>
      <c r="AY668" t="s">
        <v>33473</v>
      </c>
      <c r="AZ668" t="s">
        <v>33472</v>
      </c>
      <c r="BA668" t="s">
        <v>33471</v>
      </c>
      <c r="BB668" t="s">
        <v>33470</v>
      </c>
      <c r="BD668" t="s">
        <v>72</v>
      </c>
      <c r="BG668" t="s">
        <v>33469</v>
      </c>
    </row>
    <row r="669" spans="1:59" x14ac:dyDescent="0.2">
      <c r="A669" s="1">
        <v>42618.941747685189</v>
      </c>
      <c r="B669" t="s">
        <v>1862</v>
      </c>
      <c r="C669" t="s">
        <v>33363</v>
      </c>
      <c r="D669" t="e">
        <f>VLOOKUP(Table7[[#This Row],[Full Name]],council_staff_import[],1,0)</f>
        <v>#N/A</v>
      </c>
      <c r="J669" t="s">
        <v>32341</v>
      </c>
      <c r="L669" t="s">
        <v>33056</v>
      </c>
      <c r="M669" t="s">
        <v>33055</v>
      </c>
      <c r="V669" t="s">
        <v>33362</v>
      </c>
      <c r="AB669" t="s">
        <v>21219</v>
      </c>
      <c r="AD669" t="s">
        <v>3796</v>
      </c>
      <c r="AE669" t="s">
        <v>32010</v>
      </c>
      <c r="AH669" t="s">
        <v>65</v>
      </c>
      <c r="AI669" t="s">
        <v>31371</v>
      </c>
      <c r="AL669" t="s">
        <v>67</v>
      </c>
      <c r="AM669" t="s">
        <v>284</v>
      </c>
      <c r="AY669" t="s">
        <v>33361</v>
      </c>
      <c r="AZ669" t="s">
        <v>33360</v>
      </c>
      <c r="BA669" t="s">
        <v>33359</v>
      </c>
      <c r="BB669" t="s">
        <v>31394</v>
      </c>
      <c r="BD669" t="s">
        <v>72</v>
      </c>
      <c r="BG669" t="s">
        <v>33358</v>
      </c>
    </row>
    <row r="670" spans="1:59" x14ac:dyDescent="0.2">
      <c r="A670" s="1">
        <v>42618.941446759258</v>
      </c>
      <c r="B670" t="s">
        <v>1862</v>
      </c>
      <c r="C670" t="s">
        <v>33213</v>
      </c>
      <c r="D670" t="e">
        <f>VLOOKUP(Table7[[#This Row],[Full Name]],council_staff_import[],1,0)</f>
        <v>#N/A</v>
      </c>
      <c r="L670" t="s">
        <v>33134</v>
      </c>
      <c r="M670" t="s">
        <v>33133</v>
      </c>
      <c r="V670" t="s">
        <v>33212</v>
      </c>
      <c r="AB670" t="s">
        <v>21219</v>
      </c>
      <c r="AH670" t="s">
        <v>65</v>
      </c>
      <c r="AI670" t="s">
        <v>31371</v>
      </c>
      <c r="AL670" t="s">
        <v>67</v>
      </c>
      <c r="AY670" t="s">
        <v>33211</v>
      </c>
      <c r="AZ670" t="s">
        <v>21637</v>
      </c>
      <c r="BA670" t="s">
        <v>2295</v>
      </c>
      <c r="BB670" t="s">
        <v>31394</v>
      </c>
      <c r="BD670" t="s">
        <v>72</v>
      </c>
      <c r="BG670" t="s">
        <v>33210</v>
      </c>
    </row>
    <row r="671" spans="1:59" x14ac:dyDescent="0.2">
      <c r="A671" s="1">
        <v>42618.940925925926</v>
      </c>
      <c r="B671" t="s">
        <v>1862</v>
      </c>
      <c r="C671" t="s">
        <v>33030</v>
      </c>
      <c r="D671" t="e">
        <f>VLOOKUP(Table7[[#This Row],[Full Name]],council_staff_import[],1,0)</f>
        <v>#N/A</v>
      </c>
      <c r="M671" t="s">
        <v>31483</v>
      </c>
      <c r="N671" t="s">
        <v>168</v>
      </c>
      <c r="V671" t="s">
        <v>33029</v>
      </c>
      <c r="Y671" t="s">
        <v>33028</v>
      </c>
      <c r="AA671" t="s">
        <v>33027</v>
      </c>
      <c r="AB671" t="s">
        <v>33026</v>
      </c>
      <c r="AD671" t="s">
        <v>18141</v>
      </c>
      <c r="AH671" t="s">
        <v>65</v>
      </c>
      <c r="AI671" t="s">
        <v>31371</v>
      </c>
      <c r="AL671" t="s">
        <v>67</v>
      </c>
      <c r="AM671" t="s">
        <v>284</v>
      </c>
      <c r="AY671" t="s">
        <v>33025</v>
      </c>
      <c r="AZ671" t="s">
        <v>28975</v>
      </c>
      <c r="BA671" t="s">
        <v>33024</v>
      </c>
      <c r="BB671" t="s">
        <v>365</v>
      </c>
      <c r="BD671" t="s">
        <v>72</v>
      </c>
      <c r="BG671" t="s">
        <v>33023</v>
      </c>
    </row>
    <row r="672" spans="1:59" x14ac:dyDescent="0.2">
      <c r="A672" s="1">
        <v>42618.940381944441</v>
      </c>
      <c r="B672" t="s">
        <v>1862</v>
      </c>
      <c r="C672" t="s">
        <v>32828</v>
      </c>
      <c r="D672" t="e">
        <f>VLOOKUP(Table7[[#This Row],[Full Name]],council_staff_import[],1,0)</f>
        <v>#N/A</v>
      </c>
      <c r="AH672" t="s">
        <v>65</v>
      </c>
      <c r="AI672" t="s">
        <v>31371</v>
      </c>
      <c r="AL672" t="s">
        <v>1237</v>
      </c>
      <c r="AY672" t="s">
        <v>32827</v>
      </c>
      <c r="AZ672" t="s">
        <v>32826</v>
      </c>
      <c r="BA672" t="s">
        <v>32825</v>
      </c>
      <c r="BB672" t="s">
        <v>32824</v>
      </c>
      <c r="BD672" t="s">
        <v>72</v>
      </c>
      <c r="BG672" t="s">
        <v>32823</v>
      </c>
    </row>
    <row r="673" spans="1:59" x14ac:dyDescent="0.2">
      <c r="A673" s="1">
        <v>42618.940358796302</v>
      </c>
      <c r="B673" t="s">
        <v>1862</v>
      </c>
      <c r="C673" t="s">
        <v>32822</v>
      </c>
      <c r="D673" t="e">
        <f>VLOOKUP(Table7[[#This Row],[Full Name]],council_staff_import[],1,0)</f>
        <v>#N/A</v>
      </c>
      <c r="L673" t="s">
        <v>32821</v>
      </c>
      <c r="M673" t="s">
        <v>32820</v>
      </c>
      <c r="AH673" t="s">
        <v>65</v>
      </c>
      <c r="AI673" t="s">
        <v>31371</v>
      </c>
      <c r="AL673" t="s">
        <v>67</v>
      </c>
      <c r="AY673" t="s">
        <v>32819</v>
      </c>
      <c r="AZ673" t="s">
        <v>32818</v>
      </c>
      <c r="BA673" t="s">
        <v>32817</v>
      </c>
      <c r="BB673" t="s">
        <v>116</v>
      </c>
      <c r="BD673" t="s">
        <v>72</v>
      </c>
      <c r="BG673" t="s">
        <v>32816</v>
      </c>
    </row>
    <row r="674" spans="1:59" x14ac:dyDescent="0.2">
      <c r="A674" s="1">
        <v>42618.940289351849</v>
      </c>
      <c r="B674" t="s">
        <v>1862</v>
      </c>
      <c r="C674" t="s">
        <v>32775</v>
      </c>
      <c r="D674" t="e">
        <f>VLOOKUP(Table7[[#This Row],[Full Name]],council_staff_import[],1,0)</f>
        <v>#N/A</v>
      </c>
      <c r="M674" t="s">
        <v>32176</v>
      </c>
      <c r="V674" t="s">
        <v>32774</v>
      </c>
      <c r="AA674" t="s">
        <v>31488</v>
      </c>
      <c r="AB674" t="s">
        <v>31480</v>
      </c>
      <c r="AH674" t="s">
        <v>65</v>
      </c>
      <c r="AI674" t="s">
        <v>31371</v>
      </c>
      <c r="AL674" t="s">
        <v>1237</v>
      </c>
      <c r="AY674" t="s">
        <v>32773</v>
      </c>
      <c r="AZ674" t="s">
        <v>32772</v>
      </c>
      <c r="BA674" t="s">
        <v>32771</v>
      </c>
      <c r="BB674" t="s">
        <v>141</v>
      </c>
      <c r="BD674" t="s">
        <v>72</v>
      </c>
      <c r="BG674" t="s">
        <v>32770</v>
      </c>
    </row>
    <row r="675" spans="1:59" x14ac:dyDescent="0.2">
      <c r="A675" s="1">
        <v>42618.94017361111</v>
      </c>
      <c r="B675" t="s">
        <v>1862</v>
      </c>
      <c r="C675" t="s">
        <v>32690</v>
      </c>
      <c r="D675" t="e">
        <f>VLOOKUP(Table7[[#This Row],[Full Name]],council_staff_import[],1,0)</f>
        <v>#N/A</v>
      </c>
      <c r="M675" t="s">
        <v>31628</v>
      </c>
      <c r="V675" t="s">
        <v>32689</v>
      </c>
      <c r="AA675" t="s">
        <v>31502</v>
      </c>
      <c r="AB675" t="s">
        <v>31480</v>
      </c>
      <c r="AH675" t="s">
        <v>65</v>
      </c>
      <c r="AI675" t="s">
        <v>31371</v>
      </c>
      <c r="AL675" t="s">
        <v>1237</v>
      </c>
      <c r="AY675" t="s">
        <v>32688</v>
      </c>
      <c r="AZ675" t="s">
        <v>32687</v>
      </c>
      <c r="BA675" t="s">
        <v>18186</v>
      </c>
      <c r="BB675" t="s">
        <v>141</v>
      </c>
      <c r="BD675" t="s">
        <v>72</v>
      </c>
      <c r="BG675" t="s">
        <v>32686</v>
      </c>
    </row>
    <row r="676" spans="1:59" x14ac:dyDescent="0.2">
      <c r="A676" s="1">
        <v>42618.940081018518</v>
      </c>
      <c r="B676" t="s">
        <v>1862</v>
      </c>
      <c r="C676" t="s">
        <v>32593</v>
      </c>
      <c r="D676" t="e">
        <f>VLOOKUP(Table7[[#This Row],[Full Name]],council_staff_import[],1,0)</f>
        <v>#N/A</v>
      </c>
      <c r="M676" t="s">
        <v>31483</v>
      </c>
      <c r="V676" t="s">
        <v>32592</v>
      </c>
      <c r="AA676" t="s">
        <v>31481</v>
      </c>
      <c r="AB676" t="s">
        <v>31480</v>
      </c>
      <c r="AH676" t="s">
        <v>65</v>
      </c>
      <c r="AI676" t="s">
        <v>31371</v>
      </c>
      <c r="AL676" t="s">
        <v>1237</v>
      </c>
      <c r="AY676" t="s">
        <v>32591</v>
      </c>
      <c r="AZ676" t="s">
        <v>32590</v>
      </c>
      <c r="BA676" t="s">
        <v>32589</v>
      </c>
      <c r="BB676" t="s">
        <v>31636</v>
      </c>
      <c r="BD676" t="s">
        <v>72</v>
      </c>
      <c r="BG676" t="s">
        <v>32588</v>
      </c>
    </row>
    <row r="677" spans="1:59" x14ac:dyDescent="0.2">
      <c r="A677" s="1">
        <v>42618.939988425933</v>
      </c>
      <c r="B677" t="s">
        <v>1862</v>
      </c>
      <c r="C677" t="s">
        <v>32494</v>
      </c>
      <c r="D677" t="e">
        <f>VLOOKUP(Table7[[#This Row],[Full Name]],council_staff_import[],1,0)</f>
        <v>#N/A</v>
      </c>
      <c r="M677" t="s">
        <v>31898</v>
      </c>
      <c r="V677" t="s">
        <v>32104</v>
      </c>
      <c r="AA677" t="s">
        <v>31481</v>
      </c>
      <c r="AB677" t="s">
        <v>31510</v>
      </c>
      <c r="AH677" t="s">
        <v>65</v>
      </c>
      <c r="AI677" t="s">
        <v>31371</v>
      </c>
      <c r="AL677" t="s">
        <v>1237</v>
      </c>
      <c r="AY677" t="s">
        <v>32493</v>
      </c>
      <c r="AZ677" t="s">
        <v>32492</v>
      </c>
      <c r="BA677" t="s">
        <v>32491</v>
      </c>
      <c r="BB677" t="s">
        <v>31507</v>
      </c>
      <c r="BD677" t="s">
        <v>72</v>
      </c>
      <c r="BG677" t="s">
        <v>32490</v>
      </c>
    </row>
    <row r="678" spans="1:59" x14ac:dyDescent="0.2">
      <c r="A678" s="1">
        <v>42618.939965277779</v>
      </c>
      <c r="B678" t="s">
        <v>1862</v>
      </c>
      <c r="C678" t="s">
        <v>32478</v>
      </c>
      <c r="D678" t="e">
        <f>VLOOKUP(Table7[[#This Row],[Full Name]],council_staff_import[],1,0)</f>
        <v>#N/A</v>
      </c>
      <c r="M678" t="s">
        <v>31496</v>
      </c>
      <c r="V678" t="s">
        <v>32477</v>
      </c>
      <c r="AA678" t="s">
        <v>31488</v>
      </c>
      <c r="AB678" t="s">
        <v>31480</v>
      </c>
      <c r="AH678" t="s">
        <v>65</v>
      </c>
      <c r="AI678" t="s">
        <v>31371</v>
      </c>
      <c r="AL678" t="s">
        <v>1237</v>
      </c>
      <c r="AY678" t="s">
        <v>32476</v>
      </c>
      <c r="AZ678" t="s">
        <v>23611</v>
      </c>
      <c r="BA678" t="s">
        <v>3513</v>
      </c>
      <c r="BB678" t="s">
        <v>2995</v>
      </c>
      <c r="BD678" t="s">
        <v>72</v>
      </c>
      <c r="BG678" t="s">
        <v>32475</v>
      </c>
    </row>
    <row r="679" spans="1:59" x14ac:dyDescent="0.2">
      <c r="A679" s="1">
        <v>42618.93990740741</v>
      </c>
      <c r="B679" t="s">
        <v>1862</v>
      </c>
      <c r="C679" t="s">
        <v>32441</v>
      </c>
      <c r="D679" t="e">
        <f>VLOOKUP(Table7[[#This Row],[Full Name]],council_staff_import[],1,0)</f>
        <v>#N/A</v>
      </c>
      <c r="M679" t="s">
        <v>31554</v>
      </c>
      <c r="V679" t="s">
        <v>32440</v>
      </c>
      <c r="AA679" t="s">
        <v>31530</v>
      </c>
      <c r="AB679" t="s">
        <v>31510</v>
      </c>
      <c r="AH679" t="s">
        <v>65</v>
      </c>
      <c r="AI679" t="s">
        <v>31371</v>
      </c>
      <c r="AL679" t="s">
        <v>1237</v>
      </c>
      <c r="AY679" t="s">
        <v>32439</v>
      </c>
      <c r="AZ679" t="s">
        <v>32438</v>
      </c>
      <c r="BA679" t="s">
        <v>32437</v>
      </c>
      <c r="BB679" t="s">
        <v>32146</v>
      </c>
      <c r="BD679" t="s">
        <v>72</v>
      </c>
      <c r="BG679" t="s">
        <v>32436</v>
      </c>
    </row>
    <row r="680" spans="1:59" x14ac:dyDescent="0.2">
      <c r="A680" s="1">
        <v>42618.939837962957</v>
      </c>
      <c r="B680" t="s">
        <v>1862</v>
      </c>
      <c r="C680" t="s">
        <v>32373</v>
      </c>
      <c r="D680" t="e">
        <f>VLOOKUP(Table7[[#This Row],[Full Name]],council_staff_import[],1,0)</f>
        <v>#N/A</v>
      </c>
      <c r="M680" t="s">
        <v>31490</v>
      </c>
      <c r="V680" t="s">
        <v>32372</v>
      </c>
      <c r="AA680" t="s">
        <v>31488</v>
      </c>
      <c r="AB680" t="s">
        <v>31480</v>
      </c>
      <c r="AH680" t="s">
        <v>65</v>
      </c>
      <c r="AI680" t="s">
        <v>31371</v>
      </c>
      <c r="AL680" t="s">
        <v>1237</v>
      </c>
      <c r="AY680" t="s">
        <v>32371</v>
      </c>
      <c r="AZ680" t="s">
        <v>32370</v>
      </c>
      <c r="BA680" t="s">
        <v>32369</v>
      </c>
      <c r="BB680" t="s">
        <v>2995</v>
      </c>
      <c r="BD680" t="s">
        <v>72</v>
      </c>
      <c r="BG680" t="s">
        <v>32368</v>
      </c>
    </row>
    <row r="681" spans="1:59" x14ac:dyDescent="0.2">
      <c r="A681" s="1">
        <v>42618.939826388887</v>
      </c>
      <c r="B681" t="s">
        <v>1862</v>
      </c>
      <c r="C681" t="s">
        <v>32367</v>
      </c>
      <c r="D681" t="e">
        <f>VLOOKUP(Table7[[#This Row],[Full Name]],council_staff_import[],1,0)</f>
        <v>#N/A</v>
      </c>
      <c r="M681" t="s">
        <v>32037</v>
      </c>
      <c r="V681" t="s">
        <v>32366</v>
      </c>
      <c r="AA681" t="s">
        <v>31488</v>
      </c>
      <c r="AB681" t="s">
        <v>31480</v>
      </c>
      <c r="AH681" t="s">
        <v>65</v>
      </c>
      <c r="AI681" t="s">
        <v>31371</v>
      </c>
      <c r="AL681" t="s">
        <v>1237</v>
      </c>
      <c r="AY681" t="s">
        <v>32365</v>
      </c>
      <c r="AZ681" t="s">
        <v>32364</v>
      </c>
      <c r="BA681" t="s">
        <v>32363</v>
      </c>
      <c r="BB681" t="s">
        <v>2995</v>
      </c>
      <c r="BD681" t="s">
        <v>72</v>
      </c>
      <c r="BG681" t="s">
        <v>32362</v>
      </c>
    </row>
    <row r="682" spans="1:59" x14ac:dyDescent="0.2">
      <c r="A682" s="1">
        <v>42618.939803240741</v>
      </c>
      <c r="B682" t="s">
        <v>1862</v>
      </c>
      <c r="C682" t="s">
        <v>32329</v>
      </c>
      <c r="D682" t="e">
        <f>VLOOKUP(Table7[[#This Row],[Full Name]],council_staff_import[],1,0)</f>
        <v>#N/A</v>
      </c>
      <c r="L682" t="s">
        <v>31661</v>
      </c>
      <c r="M682" t="s">
        <v>31660</v>
      </c>
      <c r="N682" t="s">
        <v>63</v>
      </c>
      <c r="V682" t="s">
        <v>32328</v>
      </c>
      <c r="Y682" t="s">
        <v>32327</v>
      </c>
      <c r="AA682" t="s">
        <v>32326</v>
      </c>
      <c r="AB682" t="s">
        <v>21219</v>
      </c>
      <c r="AD682" t="s">
        <v>3796</v>
      </c>
      <c r="AH682" t="s">
        <v>65</v>
      </c>
      <c r="AI682" t="s">
        <v>31371</v>
      </c>
      <c r="AL682" t="s">
        <v>67</v>
      </c>
      <c r="AM682" t="s">
        <v>68</v>
      </c>
      <c r="AY682" t="s">
        <v>32325</v>
      </c>
      <c r="AZ682" t="s">
        <v>30369</v>
      </c>
      <c r="BA682" t="s">
        <v>2048</v>
      </c>
      <c r="BB682" t="s">
        <v>31394</v>
      </c>
      <c r="BD682" t="s">
        <v>72</v>
      </c>
      <c r="BG682" t="s">
        <v>32324</v>
      </c>
    </row>
    <row r="683" spans="1:59" x14ac:dyDescent="0.2">
      <c r="A683" s="1">
        <v>42618.939791666657</v>
      </c>
      <c r="B683" t="s">
        <v>1862</v>
      </c>
      <c r="C683" t="s">
        <v>32317</v>
      </c>
      <c r="D683" t="e">
        <f>VLOOKUP(Table7[[#This Row],[Full Name]],council_staff_import[],1,0)</f>
        <v>#N/A</v>
      </c>
      <c r="M683" t="s">
        <v>32037</v>
      </c>
      <c r="V683" t="s">
        <v>32316</v>
      </c>
      <c r="AA683" t="s">
        <v>31488</v>
      </c>
      <c r="AB683" t="s">
        <v>31480</v>
      </c>
      <c r="AH683" t="s">
        <v>65</v>
      </c>
      <c r="AI683" t="s">
        <v>31371</v>
      </c>
      <c r="AL683" t="s">
        <v>1237</v>
      </c>
      <c r="AY683" t="s">
        <v>32315</v>
      </c>
      <c r="AZ683" t="s">
        <v>904</v>
      </c>
      <c r="BA683" t="s">
        <v>32314</v>
      </c>
      <c r="BB683" t="s">
        <v>2995</v>
      </c>
      <c r="BD683" t="s">
        <v>72</v>
      </c>
      <c r="BG683" t="s">
        <v>32313</v>
      </c>
    </row>
    <row r="684" spans="1:59" x14ac:dyDescent="0.2">
      <c r="A684" s="1">
        <v>42618.939780092587</v>
      </c>
      <c r="B684" t="s">
        <v>1862</v>
      </c>
      <c r="C684" t="s">
        <v>32307</v>
      </c>
      <c r="D684" t="e">
        <f>VLOOKUP(Table7[[#This Row],[Full Name]],council_staff_import[],1,0)</f>
        <v>#N/A</v>
      </c>
      <c r="M684" t="s">
        <v>31549</v>
      </c>
      <c r="V684" t="s">
        <v>32306</v>
      </c>
      <c r="AA684" t="s">
        <v>31530</v>
      </c>
      <c r="AB684" t="s">
        <v>31510</v>
      </c>
      <c r="AH684" t="s">
        <v>65</v>
      </c>
      <c r="AI684" t="s">
        <v>31371</v>
      </c>
      <c r="AL684" t="s">
        <v>1237</v>
      </c>
      <c r="AY684" t="s">
        <v>32305</v>
      </c>
      <c r="AZ684" t="s">
        <v>32304</v>
      </c>
      <c r="BA684" t="s">
        <v>32303</v>
      </c>
      <c r="BB684" t="s">
        <v>967</v>
      </c>
      <c r="BD684" t="s">
        <v>72</v>
      </c>
      <c r="BG684" t="s">
        <v>32302</v>
      </c>
    </row>
    <row r="685" spans="1:59" x14ac:dyDescent="0.2">
      <c r="A685" s="1">
        <v>42618.939733796287</v>
      </c>
      <c r="B685" t="s">
        <v>1862</v>
      </c>
      <c r="C685" t="s">
        <v>32260</v>
      </c>
      <c r="D685" t="e">
        <f>VLOOKUP(Table7[[#This Row],[Full Name]],council_staff_import[],1,0)</f>
        <v>#N/A</v>
      </c>
      <c r="M685" t="s">
        <v>31538</v>
      </c>
      <c r="V685" t="s">
        <v>32259</v>
      </c>
      <c r="AA685" t="s">
        <v>31488</v>
      </c>
      <c r="AB685" t="s">
        <v>31480</v>
      </c>
      <c r="AH685" t="s">
        <v>65</v>
      </c>
      <c r="AI685" t="s">
        <v>31371</v>
      </c>
      <c r="AL685" t="s">
        <v>1237</v>
      </c>
      <c r="AY685" t="s">
        <v>32258</v>
      </c>
      <c r="AZ685" t="s">
        <v>32257</v>
      </c>
      <c r="BA685" t="s">
        <v>1858</v>
      </c>
      <c r="BB685" t="s">
        <v>31581</v>
      </c>
      <c r="BD685" t="s">
        <v>72</v>
      </c>
      <c r="BG685" t="s">
        <v>32256</v>
      </c>
    </row>
    <row r="686" spans="1:59" x14ac:dyDescent="0.2">
      <c r="A686" s="1">
        <v>42618.939733796287</v>
      </c>
      <c r="B686" t="s">
        <v>1862</v>
      </c>
      <c r="C686" t="s">
        <v>32250</v>
      </c>
      <c r="D686" t="e">
        <f>VLOOKUP(Table7[[#This Row],[Full Name]],council_staff_import[],1,0)</f>
        <v>#N/A</v>
      </c>
      <c r="M686" t="s">
        <v>31805</v>
      </c>
      <c r="V686" t="s">
        <v>32249</v>
      </c>
      <c r="AA686" t="s">
        <v>31502</v>
      </c>
      <c r="AB686" t="s">
        <v>31480</v>
      </c>
      <c r="AH686" t="s">
        <v>65</v>
      </c>
      <c r="AI686" t="s">
        <v>31371</v>
      </c>
      <c r="AL686" t="s">
        <v>1237</v>
      </c>
      <c r="AY686" t="s">
        <v>32248</v>
      </c>
      <c r="AZ686" t="s">
        <v>23928</v>
      </c>
      <c r="BA686" t="s">
        <v>3963</v>
      </c>
      <c r="BB686" t="s">
        <v>32247</v>
      </c>
      <c r="BD686" t="s">
        <v>72</v>
      </c>
      <c r="BG686" t="s">
        <v>32246</v>
      </c>
    </row>
    <row r="687" spans="1:59" x14ac:dyDescent="0.2">
      <c r="A687" s="1">
        <v>42618.939722222232</v>
      </c>
      <c r="B687" t="s">
        <v>1862</v>
      </c>
      <c r="C687" t="s">
        <v>32237</v>
      </c>
      <c r="D687" t="e">
        <f>VLOOKUP(Table7[[#This Row],[Full Name]],council_staff_import[],1,0)</f>
        <v>#N/A</v>
      </c>
      <c r="M687" t="s">
        <v>31490</v>
      </c>
      <c r="V687" t="s">
        <v>32236</v>
      </c>
      <c r="AA687" t="s">
        <v>31488</v>
      </c>
      <c r="AB687" t="s">
        <v>31480</v>
      </c>
      <c r="AH687" t="s">
        <v>65</v>
      </c>
      <c r="AI687" t="s">
        <v>31371</v>
      </c>
      <c r="AL687" t="s">
        <v>1237</v>
      </c>
      <c r="AY687" t="s">
        <v>32235</v>
      </c>
      <c r="AZ687" t="s">
        <v>18671</v>
      </c>
      <c r="BA687" t="s">
        <v>32234</v>
      </c>
      <c r="BB687" t="s">
        <v>2995</v>
      </c>
      <c r="BD687" t="s">
        <v>72</v>
      </c>
      <c r="BG687" t="s">
        <v>32233</v>
      </c>
    </row>
    <row r="688" spans="1:59" x14ac:dyDescent="0.2">
      <c r="A688" s="1">
        <v>42618.939699074072</v>
      </c>
      <c r="B688" t="s">
        <v>1862</v>
      </c>
      <c r="C688" t="s">
        <v>32177</v>
      </c>
      <c r="D688" t="e">
        <f>VLOOKUP(Table7[[#This Row],[Full Name]],council_staff_import[],1,0)</f>
        <v>#N/A</v>
      </c>
      <c r="M688" t="s">
        <v>32176</v>
      </c>
      <c r="V688" t="s">
        <v>32175</v>
      </c>
      <c r="AA688" t="s">
        <v>31488</v>
      </c>
      <c r="AB688" t="s">
        <v>31480</v>
      </c>
      <c r="AH688" t="s">
        <v>65</v>
      </c>
      <c r="AI688" t="s">
        <v>31371</v>
      </c>
      <c r="AL688" t="s">
        <v>1237</v>
      </c>
      <c r="AY688" t="s">
        <v>32174</v>
      </c>
      <c r="AZ688" t="s">
        <v>32173</v>
      </c>
      <c r="BA688" t="s">
        <v>32172</v>
      </c>
      <c r="BB688" t="s">
        <v>141</v>
      </c>
      <c r="BD688" t="s">
        <v>72</v>
      </c>
      <c r="BG688" t="s">
        <v>32171</v>
      </c>
    </row>
    <row r="689" spans="1:59" x14ac:dyDescent="0.2">
      <c r="A689" s="1">
        <v>42618.939675925933</v>
      </c>
      <c r="B689" t="s">
        <v>1862</v>
      </c>
      <c r="C689" t="s">
        <v>32084</v>
      </c>
      <c r="D689" t="e">
        <f>VLOOKUP(Table7[[#This Row],[Full Name]],council_staff_import[],1,0)</f>
        <v>#N/A</v>
      </c>
      <c r="M689" t="s">
        <v>31628</v>
      </c>
      <c r="V689" t="s">
        <v>32083</v>
      </c>
      <c r="AA689" t="s">
        <v>31502</v>
      </c>
      <c r="AB689" t="s">
        <v>31480</v>
      </c>
      <c r="AH689" t="s">
        <v>65</v>
      </c>
      <c r="AI689" t="s">
        <v>31371</v>
      </c>
      <c r="AL689" t="s">
        <v>1237</v>
      </c>
      <c r="AY689" t="s">
        <v>32082</v>
      </c>
      <c r="AZ689" t="s">
        <v>12902</v>
      </c>
      <c r="BA689" t="s">
        <v>32081</v>
      </c>
      <c r="BB689" t="s">
        <v>31499</v>
      </c>
      <c r="BD689" t="s">
        <v>72</v>
      </c>
      <c r="BG689" t="s">
        <v>32080</v>
      </c>
    </row>
    <row r="690" spans="1:59" x14ac:dyDescent="0.2">
      <c r="A690" s="1">
        <v>42618.939652777779</v>
      </c>
      <c r="B690" t="s">
        <v>1862</v>
      </c>
      <c r="C690" t="s">
        <v>31983</v>
      </c>
      <c r="D690" t="e">
        <f>VLOOKUP(Table7[[#This Row],[Full Name]],council_staff_import[],1,0)</f>
        <v>#N/A</v>
      </c>
      <c r="M690" t="s">
        <v>31898</v>
      </c>
      <c r="V690" t="s">
        <v>31982</v>
      </c>
      <c r="AA690" t="s">
        <v>31744</v>
      </c>
      <c r="AB690" t="s">
        <v>31510</v>
      </c>
      <c r="AH690" t="s">
        <v>65</v>
      </c>
      <c r="AI690" t="s">
        <v>31371</v>
      </c>
      <c r="AL690" t="s">
        <v>1237</v>
      </c>
      <c r="AY690" t="s">
        <v>31981</v>
      </c>
      <c r="AZ690" t="s">
        <v>14310</v>
      </c>
      <c r="BA690" t="s">
        <v>31980</v>
      </c>
      <c r="BB690" t="s">
        <v>31507</v>
      </c>
      <c r="BD690" t="s">
        <v>72</v>
      </c>
      <c r="BG690" t="s">
        <v>31979</v>
      </c>
    </row>
    <row r="691" spans="1:59" x14ac:dyDescent="0.2">
      <c r="A691" s="1">
        <v>42618.939629629633</v>
      </c>
      <c r="B691" t="s">
        <v>1862</v>
      </c>
      <c r="C691" t="s">
        <v>31899</v>
      </c>
      <c r="D691" t="e">
        <f>VLOOKUP(Table7[[#This Row],[Full Name]],council_staff_import[],1,0)</f>
        <v>#N/A</v>
      </c>
      <c r="M691" t="s">
        <v>31898</v>
      </c>
      <c r="V691" t="s">
        <v>31897</v>
      </c>
      <c r="AA691" t="s">
        <v>31481</v>
      </c>
      <c r="AB691" t="s">
        <v>31510</v>
      </c>
      <c r="AH691" t="s">
        <v>65</v>
      </c>
      <c r="AI691" t="s">
        <v>31371</v>
      </c>
      <c r="AL691" t="s">
        <v>1237</v>
      </c>
      <c r="AY691" t="s">
        <v>31896</v>
      </c>
      <c r="AZ691" t="s">
        <v>31895</v>
      </c>
      <c r="BA691" t="s">
        <v>31894</v>
      </c>
      <c r="BB691" t="s">
        <v>31507</v>
      </c>
      <c r="BD691" t="s">
        <v>72</v>
      </c>
      <c r="BG691" t="s">
        <v>31893</v>
      </c>
    </row>
    <row r="692" spans="1:59" x14ac:dyDescent="0.2">
      <c r="A692" s="1">
        <v>42618.939618055563</v>
      </c>
      <c r="B692" t="s">
        <v>1862</v>
      </c>
      <c r="C692" t="s">
        <v>31880</v>
      </c>
      <c r="D692" t="e">
        <f>VLOOKUP(Table7[[#This Row],[Full Name]],council_staff_import[],1,0)</f>
        <v>#N/A</v>
      </c>
      <c r="M692" t="s">
        <v>31549</v>
      </c>
      <c r="V692" t="s">
        <v>31879</v>
      </c>
      <c r="AA692" t="s">
        <v>31530</v>
      </c>
      <c r="AB692" t="s">
        <v>31510</v>
      </c>
      <c r="AH692" t="s">
        <v>65</v>
      </c>
      <c r="AI692" t="s">
        <v>31371</v>
      </c>
      <c r="AL692" t="s">
        <v>1237</v>
      </c>
      <c r="AY692" t="s">
        <v>31878</v>
      </c>
      <c r="AZ692" t="s">
        <v>8079</v>
      </c>
      <c r="BA692" t="s">
        <v>31877</v>
      </c>
      <c r="BB692" t="s">
        <v>31876</v>
      </c>
      <c r="BD692" t="s">
        <v>72</v>
      </c>
      <c r="BG692" t="s">
        <v>31875</v>
      </c>
    </row>
    <row r="693" spans="1:59" x14ac:dyDescent="0.2">
      <c r="A693" s="1">
        <v>42618.939618055563</v>
      </c>
      <c r="B693" t="s">
        <v>1862</v>
      </c>
      <c r="C693" t="s">
        <v>31874</v>
      </c>
      <c r="D693" t="e">
        <f>VLOOKUP(Table7[[#This Row],[Full Name]],council_staff_import[],1,0)</f>
        <v>#N/A</v>
      </c>
      <c r="M693" t="s">
        <v>31518</v>
      </c>
      <c r="V693" t="s">
        <v>31873</v>
      </c>
      <c r="AA693" t="s">
        <v>31516</v>
      </c>
      <c r="AB693" t="s">
        <v>31480</v>
      </c>
      <c r="AH693" t="s">
        <v>65</v>
      </c>
      <c r="AI693" t="s">
        <v>31371</v>
      </c>
      <c r="AL693" t="s">
        <v>1237</v>
      </c>
      <c r="AY693" t="s">
        <v>31872</v>
      </c>
      <c r="AZ693" t="s">
        <v>8079</v>
      </c>
      <c r="BA693" t="s">
        <v>31871</v>
      </c>
      <c r="BB693" t="s">
        <v>365</v>
      </c>
      <c r="BD693" t="s">
        <v>72</v>
      </c>
      <c r="BG693" t="s">
        <v>31870</v>
      </c>
    </row>
    <row r="694" spans="1:59" x14ac:dyDescent="0.2">
      <c r="A694" s="1">
        <v>42618.939618055563</v>
      </c>
      <c r="B694" t="s">
        <v>1862</v>
      </c>
      <c r="C694" t="s">
        <v>31858</v>
      </c>
      <c r="D694" t="e">
        <f>VLOOKUP(Table7[[#This Row],[Full Name]],council_staff_import[],1,0)</f>
        <v>#N/A</v>
      </c>
      <c r="M694" t="s">
        <v>31628</v>
      </c>
      <c r="V694" t="s">
        <v>31857</v>
      </c>
      <c r="AA694" t="s">
        <v>31502</v>
      </c>
      <c r="AB694" t="s">
        <v>31480</v>
      </c>
      <c r="AH694" t="s">
        <v>65</v>
      </c>
      <c r="AI694" t="s">
        <v>31371</v>
      </c>
      <c r="AL694" t="s">
        <v>1237</v>
      </c>
      <c r="AY694" t="s">
        <v>31856</v>
      </c>
      <c r="AZ694" t="s">
        <v>28970</v>
      </c>
      <c r="BA694" t="s">
        <v>31855</v>
      </c>
      <c r="BB694" t="s">
        <v>31499</v>
      </c>
      <c r="BD694" t="s">
        <v>72</v>
      </c>
      <c r="BG694" t="s">
        <v>31854</v>
      </c>
    </row>
    <row r="695" spans="1:59" x14ac:dyDescent="0.2">
      <c r="A695" s="1">
        <v>42618.939618055563</v>
      </c>
      <c r="B695" t="s">
        <v>1862</v>
      </c>
      <c r="C695" t="s">
        <v>31844</v>
      </c>
      <c r="D695" t="e">
        <f>VLOOKUP(Table7[[#This Row],[Full Name]],council_staff_import[],1,0)</f>
        <v>#N/A</v>
      </c>
      <c r="M695" t="s">
        <v>31483</v>
      </c>
      <c r="V695" t="s">
        <v>31843</v>
      </c>
      <c r="AA695" t="s">
        <v>31481</v>
      </c>
      <c r="AB695" t="s">
        <v>31480</v>
      </c>
      <c r="AH695" t="s">
        <v>65</v>
      </c>
      <c r="AI695" t="s">
        <v>31371</v>
      </c>
      <c r="AL695" t="s">
        <v>1237</v>
      </c>
      <c r="AY695" t="s">
        <v>31842</v>
      </c>
      <c r="AZ695" t="s">
        <v>7025</v>
      </c>
      <c r="BA695" t="s">
        <v>31841</v>
      </c>
      <c r="BB695" t="s">
        <v>31840</v>
      </c>
      <c r="BD695" t="s">
        <v>72</v>
      </c>
      <c r="BG695" t="s">
        <v>31839</v>
      </c>
    </row>
    <row r="696" spans="1:59" x14ac:dyDescent="0.2">
      <c r="A696" s="1">
        <v>42618.939606481479</v>
      </c>
      <c r="B696" t="s">
        <v>1862</v>
      </c>
      <c r="C696" t="s">
        <v>31806</v>
      </c>
      <c r="D696" t="e">
        <f>VLOOKUP(Table7[[#This Row],[Full Name]],council_staff_import[],1,0)</f>
        <v>#N/A</v>
      </c>
      <c r="M696" t="s">
        <v>31805</v>
      </c>
      <c r="V696" t="s">
        <v>31804</v>
      </c>
      <c r="AA696" t="s">
        <v>31502</v>
      </c>
      <c r="AB696" t="s">
        <v>31480</v>
      </c>
      <c r="AH696" t="s">
        <v>65</v>
      </c>
      <c r="AI696" t="s">
        <v>31371</v>
      </c>
      <c r="AL696" t="s">
        <v>1237</v>
      </c>
      <c r="AY696" t="s">
        <v>31803</v>
      </c>
      <c r="AZ696" t="s">
        <v>31802</v>
      </c>
      <c r="BA696" t="s">
        <v>855</v>
      </c>
      <c r="BB696" t="s">
        <v>31521</v>
      </c>
      <c r="BD696" t="s">
        <v>72</v>
      </c>
      <c r="BG696" t="s">
        <v>31801</v>
      </c>
    </row>
    <row r="697" spans="1:59" x14ac:dyDescent="0.2">
      <c r="A697" s="1">
        <v>42618.93959490741</v>
      </c>
      <c r="B697" t="s">
        <v>1862</v>
      </c>
      <c r="C697" t="s">
        <v>31785</v>
      </c>
      <c r="D697" t="e">
        <f>VLOOKUP(Table7[[#This Row],[Full Name]],council_staff_import[],1,0)</f>
        <v>#N/A</v>
      </c>
      <c r="M697" t="s">
        <v>31554</v>
      </c>
      <c r="V697" t="s">
        <v>31784</v>
      </c>
      <c r="AA697" t="s">
        <v>31530</v>
      </c>
      <c r="AB697" t="s">
        <v>31510</v>
      </c>
      <c r="AH697" t="s">
        <v>65</v>
      </c>
      <c r="AI697" t="s">
        <v>31371</v>
      </c>
      <c r="AL697" t="s">
        <v>1237</v>
      </c>
      <c r="AY697" t="s">
        <v>31783</v>
      </c>
      <c r="AZ697" t="s">
        <v>26749</v>
      </c>
      <c r="BA697" t="s">
        <v>352</v>
      </c>
      <c r="BB697" t="s">
        <v>365</v>
      </c>
      <c r="BD697" t="s">
        <v>72</v>
      </c>
      <c r="BG697" t="s">
        <v>31782</v>
      </c>
    </row>
    <row r="698" spans="1:59" x14ac:dyDescent="0.2">
      <c r="A698" s="1">
        <v>42618.93959490741</v>
      </c>
      <c r="B698" t="s">
        <v>1862</v>
      </c>
      <c r="C698" t="s">
        <v>31765</v>
      </c>
      <c r="D698" t="e">
        <f>VLOOKUP(Table7[[#This Row],[Full Name]],council_staff_import[],1,0)</f>
        <v>#N/A</v>
      </c>
      <c r="M698" t="s">
        <v>31746</v>
      </c>
      <c r="V698" t="s">
        <v>31764</v>
      </c>
      <c r="AA698" t="s">
        <v>31744</v>
      </c>
      <c r="AB698" t="s">
        <v>31480</v>
      </c>
      <c r="AH698" t="s">
        <v>65</v>
      </c>
      <c r="AI698" t="s">
        <v>31371</v>
      </c>
      <c r="AL698" t="s">
        <v>1237</v>
      </c>
      <c r="AY698" t="s">
        <v>31763</v>
      </c>
      <c r="AZ698" t="s">
        <v>31762</v>
      </c>
      <c r="BA698" t="s">
        <v>31761</v>
      </c>
      <c r="BB698" t="s">
        <v>31760</v>
      </c>
      <c r="BD698" t="s">
        <v>72</v>
      </c>
      <c r="BG698" t="s">
        <v>31759</v>
      </c>
    </row>
    <row r="699" spans="1:59" x14ac:dyDescent="0.2">
      <c r="A699" s="1">
        <v>42618.939583333333</v>
      </c>
      <c r="B699" t="s">
        <v>1862</v>
      </c>
      <c r="C699" t="s">
        <v>31753</v>
      </c>
      <c r="D699" t="e">
        <f>VLOOKUP(Table7[[#This Row],[Full Name]],council_staff_import[],1,0)</f>
        <v>#N/A</v>
      </c>
      <c r="M699" t="s">
        <v>31752</v>
      </c>
      <c r="V699" t="s">
        <v>31751</v>
      </c>
      <c r="AA699" t="s">
        <v>31530</v>
      </c>
      <c r="AB699" t="s">
        <v>31510</v>
      </c>
      <c r="AH699" t="s">
        <v>65</v>
      </c>
      <c r="AI699" t="s">
        <v>31371</v>
      </c>
      <c r="AL699" t="s">
        <v>1237</v>
      </c>
      <c r="AY699" t="s">
        <v>31750</v>
      </c>
      <c r="AZ699" t="s">
        <v>13718</v>
      </c>
      <c r="BA699" t="s">
        <v>31749</v>
      </c>
      <c r="BB699" t="s">
        <v>365</v>
      </c>
      <c r="BD699" t="s">
        <v>72</v>
      </c>
      <c r="BG699" t="s">
        <v>31748</v>
      </c>
    </row>
    <row r="700" spans="1:59" x14ac:dyDescent="0.2">
      <c r="A700" s="1">
        <v>42618.939236111109</v>
      </c>
      <c r="B700" t="s">
        <v>1862</v>
      </c>
      <c r="C700" t="s">
        <v>31629</v>
      </c>
      <c r="D700" t="e">
        <f>VLOOKUP(Table7[[#This Row],[Full Name]],council_staff_import[],1,0)</f>
        <v>#N/A</v>
      </c>
      <c r="M700" t="s">
        <v>31628</v>
      </c>
      <c r="V700" t="s">
        <v>31627</v>
      </c>
      <c r="AA700" t="s">
        <v>31502</v>
      </c>
      <c r="AB700" t="s">
        <v>31480</v>
      </c>
      <c r="AH700" t="s">
        <v>65</v>
      </c>
      <c r="AI700" t="s">
        <v>31371</v>
      </c>
      <c r="AL700" t="s">
        <v>1237</v>
      </c>
      <c r="AY700" t="s">
        <v>31626</v>
      </c>
      <c r="AZ700" t="s">
        <v>24736</v>
      </c>
      <c r="BA700" t="s">
        <v>7609</v>
      </c>
      <c r="BB700" t="s">
        <v>31625</v>
      </c>
      <c r="BD700" t="s">
        <v>72</v>
      </c>
      <c r="BG700" t="s">
        <v>31624</v>
      </c>
    </row>
    <row r="701" spans="1:59" x14ac:dyDescent="0.2">
      <c r="A701" s="1">
        <v>42618.939201388886</v>
      </c>
      <c r="B701" t="s">
        <v>1862</v>
      </c>
      <c r="C701" t="s">
        <v>31575</v>
      </c>
      <c r="D701" t="e">
        <f>VLOOKUP(Table7[[#This Row],[Full Name]],council_staff_import[],1,0)</f>
        <v>#N/A</v>
      </c>
      <c r="M701" t="s">
        <v>31496</v>
      </c>
      <c r="V701" t="s">
        <v>31574</v>
      </c>
      <c r="AA701" t="s">
        <v>31488</v>
      </c>
      <c r="AB701" t="s">
        <v>31480</v>
      </c>
      <c r="AH701" t="s">
        <v>65</v>
      </c>
      <c r="AI701" t="s">
        <v>31371</v>
      </c>
      <c r="AL701" t="s">
        <v>1237</v>
      </c>
      <c r="AY701" t="s">
        <v>31573</v>
      </c>
      <c r="AZ701" t="s">
        <v>31572</v>
      </c>
      <c r="BA701" t="s">
        <v>31571</v>
      </c>
      <c r="BB701" t="s">
        <v>31478</v>
      </c>
      <c r="BD701" t="s">
        <v>72</v>
      </c>
      <c r="BG701" t="s">
        <v>31570</v>
      </c>
    </row>
    <row r="702" spans="1:59" x14ac:dyDescent="0.2">
      <c r="A702" s="1">
        <v>42618.93917824074</v>
      </c>
      <c r="B702" t="s">
        <v>1862</v>
      </c>
      <c r="C702" t="s">
        <v>31550</v>
      </c>
      <c r="D702" t="e">
        <f>VLOOKUP(Table7[[#This Row],[Full Name]],council_staff_import[],1,0)</f>
        <v>#N/A</v>
      </c>
      <c r="M702" t="s">
        <v>31549</v>
      </c>
      <c r="V702" t="s">
        <v>31548</v>
      </c>
      <c r="AA702" t="s">
        <v>31530</v>
      </c>
      <c r="AB702" t="s">
        <v>31510</v>
      </c>
      <c r="AH702" t="s">
        <v>65</v>
      </c>
      <c r="AI702" t="s">
        <v>31371</v>
      </c>
      <c r="AL702" t="s">
        <v>1237</v>
      </c>
      <c r="AY702" t="s">
        <v>31547</v>
      </c>
      <c r="AZ702" t="s">
        <v>25173</v>
      </c>
      <c r="BA702" t="s">
        <v>31546</v>
      </c>
      <c r="BB702" t="s">
        <v>967</v>
      </c>
      <c r="BD702" t="s">
        <v>72</v>
      </c>
      <c r="BG702" t="s">
        <v>31545</v>
      </c>
    </row>
    <row r="703" spans="1:59" x14ac:dyDescent="0.2">
      <c r="A703" s="1">
        <v>42618.939155092587</v>
      </c>
      <c r="B703" t="s">
        <v>1862</v>
      </c>
      <c r="C703" t="s">
        <v>31491</v>
      </c>
      <c r="D703" t="e">
        <f>VLOOKUP(Table7[[#This Row],[Full Name]],council_staff_import[],1,0)</f>
        <v>#N/A</v>
      </c>
      <c r="M703" t="s">
        <v>31490</v>
      </c>
      <c r="V703" t="s">
        <v>31489</v>
      </c>
      <c r="AA703" t="s">
        <v>31488</v>
      </c>
      <c r="AB703" t="s">
        <v>31480</v>
      </c>
      <c r="AH703" t="s">
        <v>65</v>
      </c>
      <c r="AI703" t="s">
        <v>31371</v>
      </c>
      <c r="AL703" t="s">
        <v>1237</v>
      </c>
      <c r="AY703" t="s">
        <v>31487</v>
      </c>
      <c r="AZ703" t="s">
        <v>31486</v>
      </c>
      <c r="BA703" t="s">
        <v>7615</v>
      </c>
      <c r="BB703" t="s">
        <v>141</v>
      </c>
      <c r="BD703" t="s">
        <v>72</v>
      </c>
      <c r="BG703" t="s">
        <v>31485</v>
      </c>
    </row>
    <row r="704" spans="1:59" x14ac:dyDescent="0.2">
      <c r="A704" s="1">
        <v>42618.938761574071</v>
      </c>
      <c r="B704" t="s">
        <v>1862</v>
      </c>
      <c r="C704" t="s">
        <v>31384</v>
      </c>
      <c r="D704" t="e">
        <f>VLOOKUP(Table7[[#This Row],[Full Name]],council_staff_import[],1,0)</f>
        <v>#N/A</v>
      </c>
      <c r="E704" t="s">
        <v>31383</v>
      </c>
      <c r="T704" t="s">
        <v>31382</v>
      </c>
      <c r="AH704" t="s">
        <v>65</v>
      </c>
      <c r="AI704" t="s">
        <v>31371</v>
      </c>
      <c r="AP704" t="s">
        <v>31381</v>
      </c>
      <c r="AY704" t="s">
        <v>31380</v>
      </c>
      <c r="AZ704" t="s">
        <v>31379</v>
      </c>
      <c r="BA704" t="s">
        <v>16992</v>
      </c>
      <c r="BB704" t="s">
        <v>31378</v>
      </c>
      <c r="BD704" t="s">
        <v>72</v>
      </c>
      <c r="BG704" t="s">
        <v>31377</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57"/>
  <sheetViews>
    <sheetView workbookViewId="0">
      <selection activeCell="E642" sqref="E642"/>
    </sheetView>
  </sheetViews>
  <sheetFormatPr baseColWidth="10" defaultRowHeight="15" x14ac:dyDescent="0.2"/>
  <cols>
    <col min="1" max="1" width="23.6640625" bestFit="1" customWidth="1"/>
    <col min="5" max="5" width="62.83203125" bestFit="1" customWidth="1"/>
  </cols>
  <sheetData>
    <row r="1" spans="1:32" x14ac:dyDescent="0.2">
      <c r="A1" t="s">
        <v>49</v>
      </c>
      <c r="B1" t="s">
        <v>50</v>
      </c>
      <c r="C1" t="s">
        <v>51</v>
      </c>
      <c r="D1" t="s">
        <v>52</v>
      </c>
      <c r="E1" t="s">
        <v>11</v>
      </c>
      <c r="F1" t="s">
        <v>37</v>
      </c>
      <c r="G1" t="s">
        <v>34804</v>
      </c>
      <c r="H1" t="s">
        <v>32</v>
      </c>
      <c r="I1" t="s">
        <v>33</v>
      </c>
      <c r="J1" t="s">
        <v>36</v>
      </c>
      <c r="K1" t="s">
        <v>54</v>
      </c>
      <c r="L1" t="s">
        <v>20</v>
      </c>
      <c r="M1" t="s">
        <v>18</v>
      </c>
      <c r="N1" s="29" t="s">
        <v>34805</v>
      </c>
      <c r="O1" s="29" t="s">
        <v>34806</v>
      </c>
      <c r="P1" s="29" t="s">
        <v>34807</v>
      </c>
      <c r="Q1" s="29" t="s">
        <v>34808</v>
      </c>
      <c r="R1" s="29" t="s">
        <v>34809</v>
      </c>
      <c r="S1" s="29" t="s">
        <v>34810</v>
      </c>
      <c r="T1" s="29" t="s">
        <v>34811</v>
      </c>
      <c r="U1" s="29" t="s">
        <v>34812</v>
      </c>
      <c r="V1" s="29" t="s">
        <v>34813</v>
      </c>
      <c r="W1" s="30" t="s">
        <v>34814</v>
      </c>
      <c r="X1" s="29" t="s">
        <v>34815</v>
      </c>
      <c r="Y1" s="29" t="s">
        <v>34816</v>
      </c>
      <c r="Z1" s="29" t="s">
        <v>34817</v>
      </c>
      <c r="AA1" s="29" t="s">
        <v>34818</v>
      </c>
      <c r="AB1" s="29" t="s">
        <v>34819</v>
      </c>
      <c r="AC1" s="29" t="s">
        <v>34820</v>
      </c>
      <c r="AD1" s="29" t="s">
        <v>34821</v>
      </c>
      <c r="AE1" s="29" t="s">
        <v>34822</v>
      </c>
      <c r="AF1" s="29" t="s">
        <v>34823</v>
      </c>
    </row>
    <row r="2" spans="1:32" x14ac:dyDescent="0.2">
      <c r="A2" s="31" t="str">
        <f>council_staff_import[[#This Row],[First_Name_SOURCE_KEY]]&amp;" "&amp;council_staff_import[[#This Row],[Last_Name_SOURCE_KEY]]</f>
        <v>James Burgess</v>
      </c>
      <c r="B2" s="31" t="str">
        <f>council_staff_import[[#This Row],[First_Name_SOURCE_KEY]]</f>
        <v>James</v>
      </c>
      <c r="C2" s="31" t="str">
        <f>council_staff_import[[#This Row],[Last_Name_SOURCE_KEY]]</f>
        <v>Burgess</v>
      </c>
      <c r="D2" s="31" t="str">
        <f>council_staff_import[[#This Row],[Title_SOURCE_KEY]]</f>
        <v>Legislative Clerk</v>
      </c>
      <c r="E2" s="31" t="e">
        <f>council_staff_import[[#This Row],[vlookup_works_for]]</f>
        <v>#REF!</v>
      </c>
      <c r="F2" s="31" t="str">
        <f>IF(council_staff_import[[#This Row],[combine COS and Leg Contact Responsibilties]]="",council_staff_import[[#This Row],[Vlookup Scheduler Responsibility]],council_staff_import[[#This Row],[combine COS and Leg Contact Responsibilties]])</f>
        <v/>
      </c>
      <c r="G2" s="31"/>
      <c r="H2" s="31" t="s">
        <v>65</v>
      </c>
      <c r="I2" s="31" t="s">
        <v>31371</v>
      </c>
      <c r="J2" s="31" t="str">
        <f>council_staff_import[[#This Row],[format_legislative_staff_type]]</f>
        <v>Central</v>
      </c>
      <c r="K2" s="31" t="s">
        <v>72</v>
      </c>
      <c r="L2" s="31" t="str">
        <f>IF(council_staff_import[[#This Row],[District_Office_Calc]]=0,"",council_staff_import[[#This Row],[District_Office_Calc]])</f>
        <v/>
      </c>
      <c r="M2" s="31" t="str">
        <f>IF(council_staff_import[[#This Row],[combine COS and Leg Contact emails]]="",council_staff_import[[#This Row],[Vlookup Scheduler Email]],council_staff_import[[#This Row],[combine COS and Leg Contact emails]])</f>
        <v/>
      </c>
      <c r="N2" s="32" t="s">
        <v>32020</v>
      </c>
      <c r="O2" s="32" t="s">
        <v>2380</v>
      </c>
      <c r="P2" s="32" t="str">
        <f>IF(council_staff_import[[#This Row],[Vlookup COS Responsibility]]="",council_staff_import[[#This Row],[Vlookup Leg Contact Responsibility]],council_staff_import[[#This Row],[Vlookup COS Responsibility]])</f>
        <v/>
      </c>
      <c r="Q2" s="32" t="str">
        <f>IF(council_staff_import[[#This Row],[Vlookup COS Email]]="",council_staff_import[[#This Row],[Vlookup Leg Contact Email]],council_staff_import[[#This Row],[Vlookup COS Email]])</f>
        <v/>
      </c>
      <c r="R2" s="32" t="str">
        <f>IFERROR(VLOOKUP(council_staff_import[[#This Row],[Full Name]],[4]!Table3[#Data],2,0),"")</f>
        <v/>
      </c>
      <c r="S2" s="32" t="str">
        <f>IFERROR(VLOOKUP(council_staff_import[[#This Row],[Full Name]],[4]!Table3[#Data],6,0),"")</f>
        <v/>
      </c>
      <c r="T2" s="32" t="str">
        <f>IFERROR(VLOOKUP(council_staff_import[[#This Row],[Full Name]],[4]!Table5[#Data],2,0),"")</f>
        <v/>
      </c>
      <c r="U2" s="32" t="str">
        <f>IFERROR(VLOOKUP(council_staff_import[[#This Row],[Full Name]],[4]!Table5[#Data],5,0),"")</f>
        <v/>
      </c>
      <c r="V2" s="32" t="str">
        <f>IFERROR(VLOOKUP(council_staff_import[[#This Row],[Full Name]],[4]!Table6[#Data],2,0),"")</f>
        <v/>
      </c>
      <c r="W2" s="32" t="str">
        <f>IFERROR(VLOOKUP(council_staff_import[[#This Row],[Full Name]],[4]!Table6[#Data],4,0),"")</f>
        <v/>
      </c>
      <c r="X2" s="32" t="s">
        <v>31692</v>
      </c>
      <c r="Y2" s="32" t="e">
        <f>VLOOKUP(council_staff_import[[#This Row],[format_works_for]],[4]!Table4[#Data],1,0)</f>
        <v>#REF!</v>
      </c>
      <c r="Z2"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2" s="32" t="e">
        <f>VLOOKUP(council_staff_import[[#This Row],[formatted_and_corrected_reports_to_person]],[4]!Table2[#Data],2,0)</f>
        <v>#REF!</v>
      </c>
      <c r="AB2" s="32" t="str">
        <f>IF(council_staff_import[[#This Row],[format_legislative_staff_type]]="Personal", RIGHT(council_staff_import[[#This Row],[Assignment_SOURCE_KEY]],LEN(council_staff_import[[#This Row],[Assignment_SOURCE_KEY]])-FIND(" ",council_staff_import[[#This Row],[Assignment_SOURCE_KEY]])),"")</f>
        <v/>
      </c>
      <c r="AC2" s="32" t="str">
        <f>IF(LEFT(council_staff_import[[#This Row],[Assignment_SOURCE_KEY]],(FIND(" ",council_staff_import[[#This Row],[Assignment_SOURCE_KEY]],1)-1))="CM","Personal","Central")</f>
        <v>Central</v>
      </c>
      <c r="AD2" s="32" t="s">
        <v>34824</v>
      </c>
      <c r="AE2" s="32">
        <f>council_staff_import[[#This Row],[District_Office_Number_SOURCE_KEY]]</f>
        <v>0</v>
      </c>
      <c r="AF2" s="31"/>
    </row>
    <row r="3" spans="1:32" x14ac:dyDescent="0.2">
      <c r="A3" s="31" t="str">
        <f>council_staff_import[[#This Row],[First_Name_SOURCE_KEY]]&amp;" "&amp;council_staff_import[[#This Row],[Last_Name_SOURCE_KEY]]</f>
        <v>Vidiya Cancel</v>
      </c>
      <c r="B3" s="31" t="str">
        <f>council_staff_import[[#This Row],[First_Name_SOURCE_KEY]]</f>
        <v>Vidiya</v>
      </c>
      <c r="C3" s="31" t="str">
        <f>council_staff_import[[#This Row],[Last_Name_SOURCE_KEY]]</f>
        <v>Cancel</v>
      </c>
      <c r="D3" s="31" t="str">
        <f>council_staff_import[[#This Row],[Title_SOURCE_KEY]]</f>
        <v>Legislative Coordinator</v>
      </c>
      <c r="E3" s="31" t="e">
        <f>council_staff_import[[#This Row],[vlookup_works_for]]</f>
        <v>#REF!</v>
      </c>
      <c r="F3" s="31" t="str">
        <f>IF(council_staff_import[[#This Row],[combine COS and Leg Contact Responsibilties]]="",council_staff_import[[#This Row],[Vlookup Scheduler Responsibility]],council_staff_import[[#This Row],[combine COS and Leg Contact Responsibilties]])</f>
        <v/>
      </c>
      <c r="G3" s="31"/>
      <c r="H3" s="31" t="s">
        <v>65</v>
      </c>
      <c r="I3" s="31" t="s">
        <v>31371</v>
      </c>
      <c r="J3" s="31" t="str">
        <f>council_staff_import[[#This Row],[format_legislative_staff_type]]</f>
        <v>Central</v>
      </c>
      <c r="K3" s="31" t="s">
        <v>72</v>
      </c>
      <c r="L3" s="31" t="str">
        <f>IF(council_staff_import[[#This Row],[District_Office_Calc]]=0,"",council_staff_import[[#This Row],[District_Office_Calc]])</f>
        <v/>
      </c>
      <c r="M3" s="31" t="str">
        <f>IF(council_staff_import[[#This Row],[combine COS and Leg Contact emails]]="",council_staff_import[[#This Row],[Vlookup Scheduler Email]],council_staff_import[[#This Row],[combine COS and Leg Contact emails]])</f>
        <v/>
      </c>
      <c r="N3" s="32" t="s">
        <v>32717</v>
      </c>
      <c r="O3" s="32" t="s">
        <v>32718</v>
      </c>
      <c r="P3" s="32" t="str">
        <f>IF(council_staff_import[[#This Row],[Vlookup COS Responsibility]]="",council_staff_import[[#This Row],[Vlookup Leg Contact Responsibility]],council_staff_import[[#This Row],[Vlookup COS Responsibility]])</f>
        <v/>
      </c>
      <c r="Q3" s="32" t="str">
        <f>IF(council_staff_import[[#This Row],[Vlookup COS Email]]="",council_staff_import[[#This Row],[Vlookup Leg Contact Email]],council_staff_import[[#This Row],[Vlookup COS Email]])</f>
        <v/>
      </c>
      <c r="R3" s="32" t="str">
        <f>IFERROR(VLOOKUP(council_staff_import[[#This Row],[Full Name]],[4]!Table3[#Data],2,0),"")</f>
        <v/>
      </c>
      <c r="S3" s="32" t="str">
        <f>IFERROR(VLOOKUP(council_staff_import[[#This Row],[Full Name]],[4]!Table3[#Data],6,0),"")</f>
        <v/>
      </c>
      <c r="T3" s="32" t="str">
        <f>IFERROR(VLOOKUP(council_staff_import[[#This Row],[Full Name]],[4]!Table5[#Data],2,0),"")</f>
        <v/>
      </c>
      <c r="U3" s="32" t="str">
        <f>IFERROR(VLOOKUP(council_staff_import[[#This Row],[Full Name]],[4]!Table5[#Data],5,0),"")</f>
        <v/>
      </c>
      <c r="V3" s="32" t="str">
        <f>IFERROR(VLOOKUP(council_staff_import[[#This Row],[Full Name]],[4]!Table6[#Data],2,0),"")</f>
        <v/>
      </c>
      <c r="W3" s="32" t="str">
        <f>IFERROR(VLOOKUP(council_staff_import[[#This Row],[Full Name]],[4]!Table6[#Data],4,0),"")</f>
        <v/>
      </c>
      <c r="X3" s="32" t="s">
        <v>31557</v>
      </c>
      <c r="Y3" s="32" t="e">
        <f>VLOOKUP(council_staff_import[[#This Row],[format_works_for]],[4]!Table4[#Data],1,0)</f>
        <v>#REF!</v>
      </c>
      <c r="Z3"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3" s="32" t="e">
        <f>VLOOKUP(council_staff_import[[#This Row],[formatted_and_corrected_reports_to_person]],[4]!Table2[#Data],2,0)</f>
        <v>#REF!</v>
      </c>
      <c r="AB3" s="32" t="str">
        <f>IF(council_staff_import[[#This Row],[format_legislative_staff_type]]="Personal", RIGHT(council_staff_import[[#This Row],[Assignment_SOURCE_KEY]],LEN(council_staff_import[[#This Row],[Assignment_SOURCE_KEY]])-FIND(" ",council_staff_import[[#This Row],[Assignment_SOURCE_KEY]])),"")</f>
        <v/>
      </c>
      <c r="AC3" s="32" t="str">
        <f>IF(LEFT(council_staff_import[[#This Row],[Assignment_SOURCE_KEY]],(FIND(" ",council_staff_import[[#This Row],[Assignment_SOURCE_KEY]],1)-1))="CM","Personal","Central")</f>
        <v>Central</v>
      </c>
      <c r="AD3" s="32" t="s">
        <v>34824</v>
      </c>
      <c r="AE3" s="32">
        <f>council_staff_import[[#This Row],[District_Office_Number_SOURCE_KEY]]</f>
        <v>0</v>
      </c>
      <c r="AF3" s="31"/>
    </row>
    <row r="4" spans="1:32" x14ac:dyDescent="0.2">
      <c r="A4" s="31" t="str">
        <f>council_staff_import[[#This Row],[First_Name_SOURCE_KEY]]&amp;" "&amp;council_staff_import[[#This Row],[Last_Name_SOURCE_KEY]]</f>
        <v>Donna Ceglecki</v>
      </c>
      <c r="B4" s="31" t="str">
        <f>council_staff_import[[#This Row],[First_Name_SOURCE_KEY]]</f>
        <v>Donna</v>
      </c>
      <c r="C4" s="31" t="str">
        <f>council_staff_import[[#This Row],[Last_Name_SOURCE_KEY]]</f>
        <v>Ceglecki</v>
      </c>
      <c r="D4" s="31" t="str">
        <f>council_staff_import[[#This Row],[Title_SOURCE_KEY]]</f>
        <v>Legislative Administrative Manager</v>
      </c>
      <c r="E4" s="31" t="e">
        <f>council_staff_import[[#This Row],[vlookup_works_for]]</f>
        <v>#REF!</v>
      </c>
      <c r="F4" s="31" t="str">
        <f>IF(council_staff_import[[#This Row],[combine COS and Leg Contact Responsibilties]]="",council_staff_import[[#This Row],[Vlookup Scheduler Responsibility]],council_staff_import[[#This Row],[combine COS and Leg Contact Responsibilties]])</f>
        <v/>
      </c>
      <c r="G4" s="31"/>
      <c r="H4" s="31" t="s">
        <v>65</v>
      </c>
      <c r="I4" s="31" t="s">
        <v>31371</v>
      </c>
      <c r="J4" s="31" t="str">
        <f>council_staff_import[[#This Row],[format_legislative_staff_type]]</f>
        <v>Central</v>
      </c>
      <c r="K4" s="31" t="s">
        <v>72</v>
      </c>
      <c r="L4" s="31" t="str">
        <f>IF(council_staff_import[[#This Row],[District_Office_Calc]]=0,"",council_staff_import[[#This Row],[District_Office_Calc]])</f>
        <v/>
      </c>
      <c r="M4" s="31" t="str">
        <f>IF(council_staff_import[[#This Row],[combine COS and Leg Contact emails]]="",council_staff_import[[#This Row],[Vlookup Scheduler Email]],council_staff_import[[#This Row],[combine COS and Leg Contact emails]])</f>
        <v/>
      </c>
      <c r="N4" s="32" t="s">
        <v>31815</v>
      </c>
      <c r="O4" s="32" t="s">
        <v>6464</v>
      </c>
      <c r="P4" s="32" t="str">
        <f>IF(council_staff_import[[#This Row],[Vlookup COS Responsibility]]="",council_staff_import[[#This Row],[Vlookup Leg Contact Responsibility]],council_staff_import[[#This Row],[Vlookup COS Responsibility]])</f>
        <v/>
      </c>
      <c r="Q4" s="32" t="str">
        <f>IF(council_staff_import[[#This Row],[Vlookup COS Email]]="",council_staff_import[[#This Row],[Vlookup Leg Contact Email]],council_staff_import[[#This Row],[Vlookup COS Email]])</f>
        <v/>
      </c>
      <c r="R4" s="32" t="str">
        <f>IFERROR(VLOOKUP(council_staff_import[[#This Row],[Full Name]],[4]!Table3[#Data],2,0),"")</f>
        <v/>
      </c>
      <c r="S4" s="32" t="str">
        <f>IFERROR(VLOOKUP(council_staff_import[[#This Row],[Full Name]],[4]!Table3[#Data],6,0),"")</f>
        <v/>
      </c>
      <c r="T4" s="32" t="str">
        <f>IFERROR(VLOOKUP(council_staff_import[[#This Row],[Full Name]],[4]!Table5[#Data],2,0),"")</f>
        <v/>
      </c>
      <c r="U4" s="32" t="str">
        <f>IFERROR(VLOOKUP(council_staff_import[[#This Row],[Full Name]],[4]!Table5[#Data],5,0),"")</f>
        <v/>
      </c>
      <c r="V4" s="32" t="str">
        <f>IFERROR(VLOOKUP(council_staff_import[[#This Row],[Full Name]],[4]!Table6[#Data],2,0),"")</f>
        <v/>
      </c>
      <c r="W4" s="32" t="str">
        <f>IFERROR(VLOOKUP(council_staff_import[[#This Row],[Full Name]],[4]!Table6[#Data],4,0),"")</f>
        <v/>
      </c>
      <c r="X4" s="32" t="s">
        <v>31814</v>
      </c>
      <c r="Y4" s="32" t="e">
        <f>VLOOKUP(council_staff_import[[#This Row],[format_works_for]],[4]!Table4[#Data],1,0)</f>
        <v>#REF!</v>
      </c>
      <c r="Z4"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4" s="32" t="e">
        <f>VLOOKUP(council_staff_import[[#This Row],[formatted_and_corrected_reports_to_person]],[4]!Table2[#Data],2,0)</f>
        <v>#REF!</v>
      </c>
      <c r="AB4" s="32" t="str">
        <f>IF(council_staff_import[[#This Row],[format_legislative_staff_type]]="Personal", RIGHT(council_staff_import[[#This Row],[Assignment_SOURCE_KEY]],LEN(council_staff_import[[#This Row],[Assignment_SOURCE_KEY]])-FIND(" ",council_staff_import[[#This Row],[Assignment_SOURCE_KEY]])),"")</f>
        <v/>
      </c>
      <c r="AC4" s="32" t="str">
        <f>IF(LEFT(council_staff_import[[#This Row],[Assignment_SOURCE_KEY]],(FIND(" ",council_staff_import[[#This Row],[Assignment_SOURCE_KEY]],1)-1))="CM","Personal","Central")</f>
        <v>Central</v>
      </c>
      <c r="AD4" s="32" t="s">
        <v>34824</v>
      </c>
      <c r="AE4" s="32">
        <f>council_staff_import[[#This Row],[District_Office_Number_SOURCE_KEY]]</f>
        <v>0</v>
      </c>
      <c r="AF4" s="31"/>
    </row>
    <row r="5" spans="1:32" x14ac:dyDescent="0.2">
      <c r="A5" s="31" t="str">
        <f>council_staff_import[[#This Row],[First_Name_SOURCE_KEY]]&amp;" "&amp;council_staff_import[[#This Row],[Last_Name_SOURCE_KEY]]</f>
        <v>Camille Chin-Kee-Fatt</v>
      </c>
      <c r="B5" s="31" t="str">
        <f>council_staff_import[[#This Row],[First_Name_SOURCE_KEY]]</f>
        <v>Camille</v>
      </c>
      <c r="C5" s="31" t="str">
        <f>council_staff_import[[#This Row],[Last_Name_SOURCE_KEY]]</f>
        <v>Chin-Kee-Fatt</v>
      </c>
      <c r="D5" s="31" t="str">
        <f>council_staff_import[[#This Row],[Title_SOURCE_KEY]]</f>
        <v>Director of Council Service Bureau</v>
      </c>
      <c r="E5" s="31" t="e">
        <f>council_staff_import[[#This Row],[vlookup_works_for]]</f>
        <v>#REF!</v>
      </c>
      <c r="F5" s="31" t="str">
        <f>IF(council_staff_import[[#This Row],[combine COS and Leg Contact Responsibilties]]="",council_staff_import[[#This Row],[Vlookup Scheduler Responsibility]],council_staff_import[[#This Row],[combine COS and Leg Contact Responsibilties]])</f>
        <v/>
      </c>
      <c r="G5" s="31"/>
      <c r="H5" s="31" t="s">
        <v>65</v>
      </c>
      <c r="I5" s="31" t="s">
        <v>31371</v>
      </c>
      <c r="J5" s="31" t="str">
        <f>council_staff_import[[#This Row],[format_legislative_staff_type]]</f>
        <v>Central</v>
      </c>
      <c r="K5" s="31" t="s">
        <v>72</v>
      </c>
      <c r="L5" s="31" t="str">
        <f>IF(council_staff_import[[#This Row],[District_Office_Calc]]=0,"",council_staff_import[[#This Row],[District_Office_Calc]])</f>
        <v/>
      </c>
      <c r="M5" s="31" t="str">
        <f>IF(council_staff_import[[#This Row],[combine COS and Leg Contact emails]]="",council_staff_import[[#This Row],[Vlookup Scheduler Email]],council_staff_import[[#This Row],[combine COS and Leg Contact emails]])</f>
        <v/>
      </c>
      <c r="N5" s="32" t="s">
        <v>34182</v>
      </c>
      <c r="O5" s="32" t="s">
        <v>31631</v>
      </c>
      <c r="P5" s="32" t="str">
        <f>IF(council_staff_import[[#This Row],[Vlookup COS Responsibility]]="",council_staff_import[[#This Row],[Vlookup Leg Contact Responsibility]],council_staff_import[[#This Row],[Vlookup COS Responsibility]])</f>
        <v/>
      </c>
      <c r="Q5" s="32" t="str">
        <f>IF(council_staff_import[[#This Row],[Vlookup COS Email]]="",council_staff_import[[#This Row],[Vlookup Leg Contact Email]],council_staff_import[[#This Row],[Vlookup COS Email]])</f>
        <v/>
      </c>
      <c r="R5" s="32" t="str">
        <f>IFERROR(VLOOKUP(council_staff_import[[#This Row],[Full Name]],[4]!Table3[#Data],2,0),"")</f>
        <v/>
      </c>
      <c r="S5" s="32" t="str">
        <f>IFERROR(VLOOKUP(council_staff_import[[#This Row],[Full Name]],[4]!Table3[#Data],6,0),"")</f>
        <v/>
      </c>
      <c r="T5" s="32" t="str">
        <f>IFERROR(VLOOKUP(council_staff_import[[#This Row],[Full Name]],[4]!Table5[#Data],2,0),"")</f>
        <v/>
      </c>
      <c r="U5" s="32" t="str">
        <f>IFERROR(VLOOKUP(council_staff_import[[#This Row],[Full Name]],[4]!Table5[#Data],5,0),"")</f>
        <v/>
      </c>
      <c r="V5" s="32" t="str">
        <f>IFERROR(VLOOKUP(council_staff_import[[#This Row],[Full Name]],[4]!Table6[#Data],2,0),"")</f>
        <v/>
      </c>
      <c r="W5" s="32" t="str">
        <f>IFERROR(VLOOKUP(council_staff_import[[#This Row],[Full Name]],[4]!Table6[#Data],4,0),"")</f>
        <v/>
      </c>
      <c r="X5" s="32" t="s">
        <v>31840</v>
      </c>
      <c r="Y5" s="32" t="e">
        <f>VLOOKUP(council_staff_import[[#This Row],[format_works_for]],[4]!Table4[#Data],1,0)</f>
        <v>#REF!</v>
      </c>
      <c r="Z5"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5" s="32" t="e">
        <f>VLOOKUP(council_staff_import[[#This Row],[formatted_and_corrected_reports_to_person]],[4]!Table2[#Data],2,0)</f>
        <v>#REF!</v>
      </c>
      <c r="AB5" s="32" t="str">
        <f>IF(council_staff_import[[#This Row],[format_legislative_staff_type]]="Personal", RIGHT(council_staff_import[[#This Row],[Assignment_SOURCE_KEY]],LEN(council_staff_import[[#This Row],[Assignment_SOURCE_KEY]])-FIND(" ",council_staff_import[[#This Row],[Assignment_SOURCE_KEY]])),"")</f>
        <v/>
      </c>
      <c r="AC5" s="32" t="str">
        <f>IF(LEFT(council_staff_import[[#This Row],[Assignment_SOURCE_KEY]],(FIND(" ",council_staff_import[[#This Row],[Assignment_SOURCE_KEY]],1)-1))="CM","Personal","Central")</f>
        <v>Central</v>
      </c>
      <c r="AD5" s="32" t="s">
        <v>34824</v>
      </c>
      <c r="AE5" s="32">
        <f>council_staff_import[[#This Row],[District_Office_Number_SOURCE_KEY]]</f>
        <v>0</v>
      </c>
      <c r="AF5" s="31"/>
    </row>
    <row r="6" spans="1:32" x14ac:dyDescent="0.2">
      <c r="A6" s="31" t="str">
        <f>council_staff_import[[#This Row],[First_Name_SOURCE_KEY]]&amp;" "&amp;council_staff_import[[#This Row],[Last_Name_SOURCE_KEY]]</f>
        <v>Andrea Clarke</v>
      </c>
      <c r="B6" s="31" t="str">
        <f>council_staff_import[[#This Row],[First_Name_SOURCE_KEY]]</f>
        <v>Andrea</v>
      </c>
      <c r="C6" s="31" t="str">
        <f>council_staff_import[[#This Row],[Last_Name_SOURCE_KEY]]</f>
        <v>Clarke</v>
      </c>
      <c r="D6" s="31" t="str">
        <f>council_staff_import[[#This Row],[Title_SOURCE_KEY]]</f>
        <v>Legislative Coordinator</v>
      </c>
      <c r="E6" s="31" t="e">
        <f>council_staff_import[[#This Row],[vlookup_works_for]]</f>
        <v>#REF!</v>
      </c>
      <c r="F6" s="31" t="str">
        <f>IF(council_staff_import[[#This Row],[combine COS and Leg Contact Responsibilties]]="",council_staff_import[[#This Row],[Vlookup Scheduler Responsibility]],council_staff_import[[#This Row],[combine COS and Leg Contact Responsibilties]])</f>
        <v/>
      </c>
      <c r="G6" s="31"/>
      <c r="H6" s="31" t="s">
        <v>65</v>
      </c>
      <c r="I6" s="31" t="s">
        <v>31371</v>
      </c>
      <c r="J6" s="31" t="str">
        <f>council_staff_import[[#This Row],[format_legislative_staff_type]]</f>
        <v>Central</v>
      </c>
      <c r="K6" s="31" t="s">
        <v>72</v>
      </c>
      <c r="L6" s="31" t="str">
        <f>IF(council_staff_import[[#This Row],[District_Office_Calc]]=0,"",council_staff_import[[#This Row],[District_Office_Calc]])</f>
        <v/>
      </c>
      <c r="M6" s="31" t="str">
        <f>IF(council_staff_import[[#This Row],[combine COS and Leg Contact emails]]="",council_staff_import[[#This Row],[Vlookup Scheduler Email]],council_staff_import[[#This Row],[combine COS and Leg Contact emails]])</f>
        <v/>
      </c>
      <c r="N6" s="32" t="s">
        <v>11502</v>
      </c>
      <c r="O6" s="32" t="s">
        <v>14430</v>
      </c>
      <c r="P6" s="32" t="str">
        <f>IF(council_staff_import[[#This Row],[Vlookup COS Responsibility]]="",council_staff_import[[#This Row],[Vlookup Leg Contact Responsibility]],council_staff_import[[#This Row],[Vlookup COS Responsibility]])</f>
        <v/>
      </c>
      <c r="Q6" s="32" t="str">
        <f>IF(council_staff_import[[#This Row],[Vlookup COS Email]]="",council_staff_import[[#This Row],[Vlookup Leg Contact Email]],council_staff_import[[#This Row],[Vlookup COS Email]])</f>
        <v/>
      </c>
      <c r="R6" s="32" t="str">
        <f>IFERROR(VLOOKUP(council_staff_import[[#This Row],[Full Name]],[4]!Table3[#Data],2,0),"")</f>
        <v/>
      </c>
      <c r="S6" s="32" t="str">
        <f>IFERROR(VLOOKUP(council_staff_import[[#This Row],[Full Name]],[4]!Table3[#Data],6,0),"")</f>
        <v/>
      </c>
      <c r="T6" s="32" t="str">
        <f>IFERROR(VLOOKUP(council_staff_import[[#This Row],[Full Name]],[4]!Table5[#Data],2,0),"")</f>
        <v/>
      </c>
      <c r="U6" s="32" t="str">
        <f>IFERROR(VLOOKUP(council_staff_import[[#This Row],[Full Name]],[4]!Table5[#Data],5,0),"")</f>
        <v/>
      </c>
      <c r="V6" s="32" t="str">
        <f>IFERROR(VLOOKUP(council_staff_import[[#This Row],[Full Name]],[4]!Table6[#Data],2,0),"")</f>
        <v/>
      </c>
      <c r="W6" s="32" t="str">
        <f>IFERROR(VLOOKUP(council_staff_import[[#This Row],[Full Name]],[4]!Table6[#Data],4,0),"")</f>
        <v/>
      </c>
      <c r="X6" s="32" t="s">
        <v>31557</v>
      </c>
      <c r="Y6" s="32" t="e">
        <f>VLOOKUP(council_staff_import[[#This Row],[format_works_for]],[4]!Table4[#Data],1,0)</f>
        <v>#REF!</v>
      </c>
      <c r="Z6"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6" s="32" t="e">
        <f>VLOOKUP(council_staff_import[[#This Row],[formatted_and_corrected_reports_to_person]],[4]!Table2[#Data],2,0)</f>
        <v>#REF!</v>
      </c>
      <c r="AB6" s="32" t="str">
        <f>IF(council_staff_import[[#This Row],[format_legislative_staff_type]]="Personal", RIGHT(council_staff_import[[#This Row],[Assignment_SOURCE_KEY]],LEN(council_staff_import[[#This Row],[Assignment_SOURCE_KEY]])-FIND(" ",council_staff_import[[#This Row],[Assignment_SOURCE_KEY]])),"")</f>
        <v/>
      </c>
      <c r="AC6" s="32" t="str">
        <f>IF(LEFT(council_staff_import[[#This Row],[Assignment_SOURCE_KEY]],(FIND(" ",council_staff_import[[#This Row],[Assignment_SOURCE_KEY]],1)-1))="CM","Personal","Central")</f>
        <v>Central</v>
      </c>
      <c r="AD6" s="32" t="s">
        <v>34824</v>
      </c>
      <c r="AE6" s="32">
        <f>council_staff_import[[#This Row],[District_Office_Number_SOURCE_KEY]]</f>
        <v>0</v>
      </c>
      <c r="AF6" s="31"/>
    </row>
    <row r="7" spans="1:32" x14ac:dyDescent="0.2">
      <c r="A7" s="31" t="str">
        <f>council_staff_import[[#This Row],[First_Name_SOURCE_KEY]]&amp;" "&amp;council_staff_import[[#This Row],[Last_Name_SOURCE_KEY]]</f>
        <v>Henry Colon</v>
      </c>
      <c r="B7" s="31" t="str">
        <f>council_staff_import[[#This Row],[First_Name_SOURCE_KEY]]</f>
        <v>Henry</v>
      </c>
      <c r="C7" s="31" t="str">
        <f>council_staff_import[[#This Row],[Last_Name_SOURCE_KEY]]</f>
        <v>Colon</v>
      </c>
      <c r="D7" s="31" t="str">
        <f>council_staff_import[[#This Row],[Title_SOURCE_KEY]]</f>
        <v>Legislative Messenger</v>
      </c>
      <c r="E7" s="31" t="e">
        <f>council_staff_import[[#This Row],[vlookup_works_for]]</f>
        <v>#REF!</v>
      </c>
      <c r="F7" s="31" t="str">
        <f>IF(council_staff_import[[#This Row],[combine COS and Leg Contact Responsibilties]]="",council_staff_import[[#This Row],[Vlookup Scheduler Responsibility]],council_staff_import[[#This Row],[combine COS and Leg Contact Responsibilties]])</f>
        <v/>
      </c>
      <c r="G7" s="31"/>
      <c r="H7" s="31" t="s">
        <v>65</v>
      </c>
      <c r="I7" s="31" t="s">
        <v>31371</v>
      </c>
      <c r="J7" s="31" t="str">
        <f>council_staff_import[[#This Row],[format_legislative_staff_type]]</f>
        <v>Central</v>
      </c>
      <c r="K7" s="31" t="s">
        <v>72</v>
      </c>
      <c r="L7" s="31" t="str">
        <f>IF(council_staff_import[[#This Row],[District_Office_Calc]]=0,"",council_staff_import[[#This Row],[District_Office_Calc]])</f>
        <v/>
      </c>
      <c r="M7" s="31" t="str">
        <f>IF(council_staff_import[[#This Row],[combine COS and Leg Contact emails]]="",council_staff_import[[#This Row],[Vlookup Scheduler Email]],council_staff_import[[#This Row],[combine COS and Leg Contact emails]])</f>
        <v/>
      </c>
      <c r="N7" s="32" t="s">
        <v>21291</v>
      </c>
      <c r="O7" s="32" t="s">
        <v>1233</v>
      </c>
      <c r="P7" s="32" t="str">
        <f>IF(council_staff_import[[#This Row],[Vlookup COS Responsibility]]="",council_staff_import[[#This Row],[Vlookup Leg Contact Responsibility]],council_staff_import[[#This Row],[Vlookup COS Responsibility]])</f>
        <v/>
      </c>
      <c r="Q7" s="32" t="str">
        <f>IF(council_staff_import[[#This Row],[Vlookup COS Email]]="",council_staff_import[[#This Row],[Vlookup Leg Contact Email]],council_staff_import[[#This Row],[Vlookup COS Email]])</f>
        <v/>
      </c>
      <c r="R7" s="32" t="str">
        <f>IFERROR(VLOOKUP(council_staff_import[[#This Row],[Full Name]],[4]!Table3[#Data],2,0),"")</f>
        <v/>
      </c>
      <c r="S7" s="32" t="str">
        <f>IFERROR(VLOOKUP(council_staff_import[[#This Row],[Full Name]],[4]!Table3[#Data],6,0),"")</f>
        <v/>
      </c>
      <c r="T7" s="32" t="str">
        <f>IFERROR(VLOOKUP(council_staff_import[[#This Row],[Full Name]],[4]!Table5[#Data],2,0),"")</f>
        <v/>
      </c>
      <c r="U7" s="32" t="str">
        <f>IFERROR(VLOOKUP(council_staff_import[[#This Row],[Full Name]],[4]!Table5[#Data],5,0),"")</f>
        <v/>
      </c>
      <c r="V7" s="32" t="str">
        <f>IFERROR(VLOOKUP(council_staff_import[[#This Row],[Full Name]],[4]!Table6[#Data],2,0),"")</f>
        <v/>
      </c>
      <c r="W7" s="32" t="str">
        <f>IFERROR(VLOOKUP(council_staff_import[[#This Row],[Full Name]],[4]!Table6[#Data],4,0),"")</f>
        <v/>
      </c>
      <c r="X7" s="32" t="s">
        <v>31975</v>
      </c>
      <c r="Y7" s="32" t="e">
        <f>VLOOKUP(council_staff_import[[#This Row],[format_works_for]],[4]!Table4[#Data],1,0)</f>
        <v>#REF!</v>
      </c>
      <c r="Z7"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7" s="32" t="e">
        <f>VLOOKUP(council_staff_import[[#This Row],[formatted_and_corrected_reports_to_person]],[4]!Table2[#Data],2,0)</f>
        <v>#REF!</v>
      </c>
      <c r="AB7" s="32" t="str">
        <f>IF(council_staff_import[[#This Row],[format_legislative_staff_type]]="Personal", RIGHT(council_staff_import[[#This Row],[Assignment_SOURCE_KEY]],LEN(council_staff_import[[#This Row],[Assignment_SOURCE_KEY]])-FIND(" ",council_staff_import[[#This Row],[Assignment_SOURCE_KEY]])),"")</f>
        <v/>
      </c>
      <c r="AC7" s="32" t="str">
        <f>IF(LEFT(council_staff_import[[#This Row],[Assignment_SOURCE_KEY]],(FIND(" ",council_staff_import[[#This Row],[Assignment_SOURCE_KEY]],1)-1))="CM","Personal","Central")</f>
        <v>Central</v>
      </c>
      <c r="AD7" s="32" t="s">
        <v>34824</v>
      </c>
      <c r="AE7" s="32">
        <f>council_staff_import[[#This Row],[District_Office_Number_SOURCE_KEY]]</f>
        <v>0</v>
      </c>
      <c r="AF7" s="31"/>
    </row>
    <row r="8" spans="1:32" x14ac:dyDescent="0.2">
      <c r="A8" s="31" t="str">
        <f>council_staff_import[[#This Row],[First_Name_SOURCE_KEY]]&amp;" "&amp;council_staff_import[[#This Row],[Last_Name_SOURCE_KEY]]</f>
        <v>Edward Custodio</v>
      </c>
      <c r="B8" s="31" t="str">
        <f>council_staff_import[[#This Row],[First_Name_SOURCE_KEY]]</f>
        <v>Edward</v>
      </c>
      <c r="C8" s="31" t="str">
        <f>council_staff_import[[#This Row],[Last_Name_SOURCE_KEY]]</f>
        <v>Custodio</v>
      </c>
      <c r="D8" s="31" t="str">
        <f>council_staff_import[[#This Row],[Title_SOURCE_KEY]]</f>
        <v>Legislative Assistant</v>
      </c>
      <c r="E8" s="31" t="e">
        <f>council_staff_import[[#This Row],[vlookup_works_for]]</f>
        <v>#REF!</v>
      </c>
      <c r="F8" s="31" t="str">
        <f>IF(council_staff_import[[#This Row],[combine COS and Leg Contact Responsibilties]]="",council_staff_import[[#This Row],[Vlookup Scheduler Responsibility]],council_staff_import[[#This Row],[combine COS and Leg Contact Responsibilties]])</f>
        <v/>
      </c>
      <c r="G8" s="31"/>
      <c r="H8" s="31" t="s">
        <v>65</v>
      </c>
      <c r="I8" s="31" t="s">
        <v>31371</v>
      </c>
      <c r="J8" s="31" t="str">
        <f>council_staff_import[[#This Row],[format_legislative_staff_type]]</f>
        <v>Central</v>
      </c>
      <c r="K8" s="31" t="s">
        <v>72</v>
      </c>
      <c r="L8" s="31" t="str">
        <f>IF(council_staff_import[[#This Row],[District_Office_Calc]]=0,"",council_staff_import[[#This Row],[District_Office_Calc]])</f>
        <v/>
      </c>
      <c r="M8" s="31" t="str">
        <f>IF(council_staff_import[[#This Row],[combine COS and Leg Contact emails]]="",council_staff_import[[#This Row],[Vlookup Scheduler Email]],council_staff_import[[#This Row],[combine COS and Leg Contact emails]])</f>
        <v/>
      </c>
      <c r="N8" s="32" t="s">
        <v>31835</v>
      </c>
      <c r="O8" s="32" t="s">
        <v>7025</v>
      </c>
      <c r="P8" s="32" t="str">
        <f>IF(council_staff_import[[#This Row],[Vlookup COS Responsibility]]="",council_staff_import[[#This Row],[Vlookup Leg Contact Responsibility]],council_staff_import[[#This Row],[Vlookup COS Responsibility]])</f>
        <v/>
      </c>
      <c r="Q8" s="32" t="str">
        <f>IF(council_staff_import[[#This Row],[Vlookup COS Email]]="",council_staff_import[[#This Row],[Vlookup Leg Contact Email]],council_staff_import[[#This Row],[Vlookup COS Email]])</f>
        <v/>
      </c>
      <c r="R8" s="32" t="str">
        <f>IFERROR(VLOOKUP(council_staff_import[[#This Row],[Full Name]],[4]!Table3[#Data],2,0),"")</f>
        <v/>
      </c>
      <c r="S8" s="32" t="str">
        <f>IFERROR(VLOOKUP(council_staff_import[[#This Row],[Full Name]],[4]!Table3[#Data],6,0),"")</f>
        <v/>
      </c>
      <c r="T8" s="32" t="str">
        <f>IFERROR(VLOOKUP(council_staff_import[[#This Row],[Full Name]],[4]!Table5[#Data],2,0),"")</f>
        <v/>
      </c>
      <c r="U8" s="32" t="str">
        <f>IFERROR(VLOOKUP(council_staff_import[[#This Row],[Full Name]],[4]!Table5[#Data],5,0),"")</f>
        <v/>
      </c>
      <c r="V8" s="32" t="str">
        <f>IFERROR(VLOOKUP(council_staff_import[[#This Row],[Full Name]],[4]!Table6[#Data],2,0),"")</f>
        <v/>
      </c>
      <c r="W8" s="32" t="str">
        <f>IFERROR(VLOOKUP(council_staff_import[[#This Row],[Full Name]],[4]!Table6[#Data],4,0),"")</f>
        <v/>
      </c>
      <c r="X8" s="32" t="s">
        <v>365</v>
      </c>
      <c r="Y8" s="32" t="e">
        <f>VLOOKUP(council_staff_import[[#This Row],[format_works_for]],[4]!Table4[#Data],1,0)</f>
        <v>#REF!</v>
      </c>
      <c r="Z8"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8" s="32" t="e">
        <f>VLOOKUP(council_staff_import[[#This Row],[formatted_and_corrected_reports_to_person]],[4]!Table2[#Data],2,0)</f>
        <v>#REF!</v>
      </c>
      <c r="AB8" s="32" t="str">
        <f>IF(council_staff_import[[#This Row],[format_legislative_staff_type]]="Personal", RIGHT(council_staff_import[[#This Row],[Assignment_SOURCE_KEY]],LEN(council_staff_import[[#This Row],[Assignment_SOURCE_KEY]])-FIND(" ",council_staff_import[[#This Row],[Assignment_SOURCE_KEY]])),"")</f>
        <v/>
      </c>
      <c r="AC8" s="32" t="str">
        <f>IF(LEFT(council_staff_import[[#This Row],[Assignment_SOURCE_KEY]],(FIND(" ",council_staff_import[[#This Row],[Assignment_SOURCE_KEY]],1)-1))="CM","Personal","Central")</f>
        <v>Central</v>
      </c>
      <c r="AD8" s="32" t="s">
        <v>34824</v>
      </c>
      <c r="AE8" s="32">
        <f>council_staff_import[[#This Row],[District_Office_Number_SOURCE_KEY]]</f>
        <v>0</v>
      </c>
      <c r="AF8" s="31"/>
    </row>
    <row r="9" spans="1:32" x14ac:dyDescent="0.2">
      <c r="A9" s="31" t="str">
        <f>council_staff_import[[#This Row],[First_Name_SOURCE_KEY]]&amp;" "&amp;council_staff_import[[#This Row],[Last_Name_SOURCE_KEY]]</f>
        <v>Carl D'Alba</v>
      </c>
      <c r="B9" s="31" t="str">
        <f>council_staff_import[[#This Row],[First_Name_SOURCE_KEY]]</f>
        <v>Carl</v>
      </c>
      <c r="C9" s="31" t="str">
        <f>council_staff_import[[#This Row],[Last_Name_SOURCE_KEY]]</f>
        <v>D'Alba</v>
      </c>
      <c r="D9" s="31" t="str">
        <f>council_staff_import[[#This Row],[Title_SOURCE_KEY]]</f>
        <v>Assistant Director of Administration</v>
      </c>
      <c r="E9" s="31" t="e">
        <f>council_staff_import[[#This Row],[vlookup_works_for]]</f>
        <v>#REF!</v>
      </c>
      <c r="F9" s="31" t="str">
        <f>IF(council_staff_import[[#This Row],[combine COS and Leg Contact Responsibilties]]="",council_staff_import[[#This Row],[Vlookup Scheduler Responsibility]],council_staff_import[[#This Row],[combine COS and Leg Contact Responsibilties]])</f>
        <v/>
      </c>
      <c r="G9" s="31"/>
      <c r="H9" s="31" t="s">
        <v>65</v>
      </c>
      <c r="I9" s="31" t="s">
        <v>31371</v>
      </c>
      <c r="J9" s="31" t="str">
        <f>council_staff_import[[#This Row],[format_legislative_staff_type]]</f>
        <v>Central</v>
      </c>
      <c r="K9" s="31" t="s">
        <v>72</v>
      </c>
      <c r="L9" s="31" t="str">
        <f>IF(council_staff_import[[#This Row],[District_Office_Calc]]=0,"",council_staff_import[[#This Row],[District_Office_Calc]])</f>
        <v/>
      </c>
      <c r="M9" s="31" t="str">
        <f>IF(council_staff_import[[#This Row],[combine COS and Leg Contact emails]]="",council_staff_import[[#This Row],[Vlookup Scheduler Email]],council_staff_import[[#This Row],[combine COS and Leg Contact emails]])</f>
        <v/>
      </c>
      <c r="N9" s="32" t="s">
        <v>1240</v>
      </c>
      <c r="O9" s="32" t="s">
        <v>5450</v>
      </c>
      <c r="P9" s="32" t="str">
        <f>IF(council_staff_import[[#This Row],[Vlookup COS Responsibility]]="",council_staff_import[[#This Row],[Vlookup Leg Contact Responsibility]],council_staff_import[[#This Row],[Vlookup COS Responsibility]])</f>
        <v/>
      </c>
      <c r="Q9" s="32" t="str">
        <f>IF(council_staff_import[[#This Row],[Vlookup COS Email]]="",council_staff_import[[#This Row],[Vlookup Leg Contact Email]],council_staff_import[[#This Row],[Vlookup COS Email]])</f>
        <v/>
      </c>
      <c r="R9" s="32" t="str">
        <f>IFERROR(VLOOKUP(council_staff_import[[#This Row],[Full Name]],[4]!Table3[#Data],2,0),"")</f>
        <v/>
      </c>
      <c r="S9" s="32" t="str">
        <f>IFERROR(VLOOKUP(council_staff_import[[#This Row],[Full Name]],[4]!Table3[#Data],6,0),"")</f>
        <v/>
      </c>
      <c r="T9" s="32" t="str">
        <f>IFERROR(VLOOKUP(council_staff_import[[#This Row],[Full Name]],[4]!Table5[#Data],2,0),"")</f>
        <v/>
      </c>
      <c r="U9" s="32" t="str">
        <f>IFERROR(VLOOKUP(council_staff_import[[#This Row],[Full Name]],[4]!Table5[#Data],5,0),"")</f>
        <v/>
      </c>
      <c r="V9" s="32" t="str">
        <f>IFERROR(VLOOKUP(council_staff_import[[#This Row],[Full Name]],[4]!Table6[#Data],2,0),"")</f>
        <v/>
      </c>
      <c r="W9" s="32" t="str">
        <f>IFERROR(VLOOKUP(council_staff_import[[#This Row],[Full Name]],[4]!Table6[#Data],4,0),"")</f>
        <v/>
      </c>
      <c r="X9" s="32" t="s">
        <v>31636</v>
      </c>
      <c r="Y9" s="32" t="e">
        <f>VLOOKUP(council_staff_import[[#This Row],[format_works_for]],[4]!Table4[#Data],1,0)</f>
        <v>#REF!</v>
      </c>
      <c r="Z9"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9" s="32" t="e">
        <f>VLOOKUP(council_staff_import[[#This Row],[formatted_and_corrected_reports_to_person]],[4]!Table2[#Data],2,0)</f>
        <v>#REF!</v>
      </c>
      <c r="AB9" s="32" t="str">
        <f>IF(council_staff_import[[#This Row],[format_legislative_staff_type]]="Personal", RIGHT(council_staff_import[[#This Row],[Assignment_SOURCE_KEY]],LEN(council_staff_import[[#This Row],[Assignment_SOURCE_KEY]])-FIND(" ",council_staff_import[[#This Row],[Assignment_SOURCE_KEY]])),"")</f>
        <v/>
      </c>
      <c r="AC9" s="32" t="str">
        <f>IF(LEFT(council_staff_import[[#This Row],[Assignment_SOURCE_KEY]],(FIND(" ",council_staff_import[[#This Row],[Assignment_SOURCE_KEY]],1)-1))="CM","Personal","Central")</f>
        <v>Central</v>
      </c>
      <c r="AD9" s="32" t="s">
        <v>34824</v>
      </c>
      <c r="AE9" s="32">
        <f>council_staff_import[[#This Row],[District_Office_Number_SOURCE_KEY]]</f>
        <v>0</v>
      </c>
      <c r="AF9" s="31"/>
    </row>
    <row r="10" spans="1:32" x14ac:dyDescent="0.2">
      <c r="A10" s="31" t="str">
        <f>council_staff_import[[#This Row],[First_Name_SOURCE_KEY]]&amp;" "&amp;council_staff_import[[#This Row],[Last_Name_SOURCE_KEY]]</f>
        <v>Xusana Davis</v>
      </c>
      <c r="B10" s="31" t="str">
        <f>council_staff_import[[#This Row],[First_Name_SOURCE_KEY]]</f>
        <v>Xusana</v>
      </c>
      <c r="C10" s="31" t="str">
        <f>council_staff_import[[#This Row],[Last_Name_SOURCE_KEY]]</f>
        <v>Davis</v>
      </c>
      <c r="D10" s="31" t="str">
        <f>council_staff_import[[#This Row],[Title_SOURCE_KEY]]</f>
        <v>Legislative Assistant</v>
      </c>
      <c r="E10" s="31" t="e">
        <f>council_staff_import[[#This Row],[vlookup_works_for]]</f>
        <v>#REF!</v>
      </c>
      <c r="F10" s="31" t="str">
        <f>IF(council_staff_import[[#This Row],[combine COS and Leg Contact Responsibilties]]="",council_staff_import[[#This Row],[Vlookup Scheduler Responsibility]],council_staff_import[[#This Row],[combine COS and Leg Contact Responsibilties]])</f>
        <v/>
      </c>
      <c r="G10" s="31"/>
      <c r="H10" s="31" t="s">
        <v>65</v>
      </c>
      <c r="I10" s="31" t="s">
        <v>31371</v>
      </c>
      <c r="J10" s="31" t="str">
        <f>council_staff_import[[#This Row],[format_legislative_staff_type]]</f>
        <v>Central</v>
      </c>
      <c r="K10" s="31" t="s">
        <v>72</v>
      </c>
      <c r="L10" s="31" t="str">
        <f>IF(council_staff_import[[#This Row],[District_Office_Calc]]=0,"",council_staff_import[[#This Row],[District_Office_Calc]])</f>
        <v/>
      </c>
      <c r="M10" s="31" t="str">
        <f>IF(council_staff_import[[#This Row],[combine COS and Leg Contact emails]]="",council_staff_import[[#This Row],[Vlookup Scheduler Email]],council_staff_import[[#This Row],[combine COS and Leg Contact emails]])</f>
        <v/>
      </c>
      <c r="N10" s="32" t="s">
        <v>1822</v>
      </c>
      <c r="O10" s="32" t="s">
        <v>33600</v>
      </c>
      <c r="P10" s="32" t="str">
        <f>IF(council_staff_import[[#This Row],[Vlookup COS Responsibility]]="",council_staff_import[[#This Row],[Vlookup Leg Contact Responsibility]],council_staff_import[[#This Row],[Vlookup COS Responsibility]])</f>
        <v/>
      </c>
      <c r="Q10" s="32" t="str">
        <f>IF(council_staff_import[[#This Row],[Vlookup COS Email]]="",council_staff_import[[#This Row],[Vlookup Leg Contact Email]],council_staff_import[[#This Row],[Vlookup COS Email]])</f>
        <v/>
      </c>
      <c r="R10" s="32" t="str">
        <f>IFERROR(VLOOKUP(council_staff_import[[#This Row],[Full Name]],[4]!Table3[#Data],2,0),"")</f>
        <v/>
      </c>
      <c r="S10" s="32" t="str">
        <f>IFERROR(VLOOKUP(council_staff_import[[#This Row],[Full Name]],[4]!Table3[#Data],6,0),"")</f>
        <v/>
      </c>
      <c r="T10" s="32" t="str">
        <f>IFERROR(VLOOKUP(council_staff_import[[#This Row],[Full Name]],[4]!Table5[#Data],2,0),"")</f>
        <v/>
      </c>
      <c r="U10" s="32" t="str">
        <f>IFERROR(VLOOKUP(council_staff_import[[#This Row],[Full Name]],[4]!Table5[#Data],5,0),"")</f>
        <v/>
      </c>
      <c r="V10" s="32" t="str">
        <f>IFERROR(VLOOKUP(council_staff_import[[#This Row],[Full Name]],[4]!Table6[#Data],2,0),"")</f>
        <v/>
      </c>
      <c r="W10" s="32" t="str">
        <f>IFERROR(VLOOKUP(council_staff_import[[#This Row],[Full Name]],[4]!Table6[#Data],4,0),"")</f>
        <v/>
      </c>
      <c r="X10" s="32" t="s">
        <v>365</v>
      </c>
      <c r="Y10" s="32" t="e">
        <f>VLOOKUP(council_staff_import[[#This Row],[format_works_for]],[4]!Table4[#Data],1,0)</f>
        <v>#REF!</v>
      </c>
      <c r="Z10"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10" s="32" t="e">
        <f>VLOOKUP(council_staff_import[[#This Row],[formatted_and_corrected_reports_to_person]],[4]!Table2[#Data],2,0)</f>
        <v>#REF!</v>
      </c>
      <c r="AB10" s="32" t="str">
        <f>IF(council_staff_import[[#This Row],[format_legislative_staff_type]]="Personal", RIGHT(council_staff_import[[#This Row],[Assignment_SOURCE_KEY]],LEN(council_staff_import[[#This Row],[Assignment_SOURCE_KEY]])-FIND(" ",council_staff_import[[#This Row],[Assignment_SOURCE_KEY]])),"")</f>
        <v/>
      </c>
      <c r="AC10" s="32" t="str">
        <f>IF(LEFT(council_staff_import[[#This Row],[Assignment_SOURCE_KEY]],(FIND(" ",council_staff_import[[#This Row],[Assignment_SOURCE_KEY]],1)-1))="CM","Personal","Central")</f>
        <v>Central</v>
      </c>
      <c r="AD10" s="32" t="s">
        <v>34824</v>
      </c>
      <c r="AE10" s="32">
        <f>council_staff_import[[#This Row],[District_Office_Number_SOURCE_KEY]]</f>
        <v>0</v>
      </c>
      <c r="AF10" s="31"/>
    </row>
    <row r="11" spans="1:32" x14ac:dyDescent="0.2">
      <c r="A11" s="31" t="str">
        <f>council_staff_import[[#This Row],[First_Name_SOURCE_KEY]]&amp;" "&amp;council_staff_import[[#This Row],[Last_Name_SOURCE_KEY]]</f>
        <v>Michael DeLoach</v>
      </c>
      <c r="B11" s="31" t="str">
        <f>council_staff_import[[#This Row],[First_Name_SOURCE_KEY]]</f>
        <v>Michael</v>
      </c>
      <c r="C11" s="31" t="str">
        <f>council_staff_import[[#This Row],[Last_Name_SOURCE_KEY]]</f>
        <v>DeLoach</v>
      </c>
      <c r="D11" s="31" t="str">
        <f>council_staff_import[[#This Row],[Title_SOURCE_KEY]]</f>
        <v>Legislative Support Services Coordinator</v>
      </c>
      <c r="E11" s="31" t="e">
        <f>council_staff_import[[#This Row],[vlookup_works_for]]</f>
        <v>#REF!</v>
      </c>
      <c r="F11" s="31" t="str">
        <f>IF(council_staff_import[[#This Row],[combine COS and Leg Contact Responsibilties]]="",council_staff_import[[#This Row],[Vlookup Scheduler Responsibility]],council_staff_import[[#This Row],[combine COS and Leg Contact Responsibilties]])</f>
        <v/>
      </c>
      <c r="G11" s="31"/>
      <c r="H11" s="31" t="s">
        <v>65</v>
      </c>
      <c r="I11" s="31" t="s">
        <v>31371</v>
      </c>
      <c r="J11" s="31" t="str">
        <f>council_staff_import[[#This Row],[format_legislative_staff_type]]</f>
        <v>Central</v>
      </c>
      <c r="K11" s="31" t="s">
        <v>72</v>
      </c>
      <c r="L11" s="31" t="str">
        <f>IF(council_staff_import[[#This Row],[District_Office_Calc]]=0,"",council_staff_import[[#This Row],[District_Office_Calc]])</f>
        <v/>
      </c>
      <c r="M11" s="31" t="str">
        <f>IF(council_staff_import[[#This Row],[combine COS and Leg Contact emails]]="",council_staff_import[[#This Row],[Vlookup Scheduler Email]],council_staff_import[[#This Row],[combine COS and Leg Contact emails]])</f>
        <v/>
      </c>
      <c r="N11" s="32" t="s">
        <v>32358</v>
      </c>
      <c r="O11" s="32" t="s">
        <v>3705</v>
      </c>
      <c r="P11" s="32" t="str">
        <f>IF(council_staff_import[[#This Row],[Vlookup COS Responsibility]]="",council_staff_import[[#This Row],[Vlookup Leg Contact Responsibility]],council_staff_import[[#This Row],[Vlookup COS Responsibility]])</f>
        <v/>
      </c>
      <c r="Q11" s="32" t="str">
        <f>IF(council_staff_import[[#This Row],[Vlookup COS Email]]="",council_staff_import[[#This Row],[Vlookup Leg Contact Email]],council_staff_import[[#This Row],[Vlookup COS Email]])</f>
        <v/>
      </c>
      <c r="R11" s="32" t="str">
        <f>IFERROR(VLOOKUP(council_staff_import[[#This Row],[Full Name]],[4]!Table3[#Data],2,0),"")</f>
        <v/>
      </c>
      <c r="S11" s="32" t="str">
        <f>IFERROR(VLOOKUP(council_staff_import[[#This Row],[Full Name]],[4]!Table3[#Data],6,0),"")</f>
        <v/>
      </c>
      <c r="T11" s="32" t="str">
        <f>IFERROR(VLOOKUP(council_staff_import[[#This Row],[Full Name]],[4]!Table5[#Data],2,0),"")</f>
        <v/>
      </c>
      <c r="U11" s="32" t="str">
        <f>IFERROR(VLOOKUP(council_staff_import[[#This Row],[Full Name]],[4]!Table5[#Data],5,0),"")</f>
        <v/>
      </c>
      <c r="V11" s="32" t="str">
        <f>IFERROR(VLOOKUP(council_staff_import[[#This Row],[Full Name]],[4]!Table6[#Data],2,0),"")</f>
        <v/>
      </c>
      <c r="W11" s="32" t="str">
        <f>IFERROR(VLOOKUP(council_staff_import[[#This Row],[Full Name]],[4]!Table6[#Data],4,0),"")</f>
        <v/>
      </c>
      <c r="X11" s="32" t="s">
        <v>32357</v>
      </c>
      <c r="Y11" s="32" t="e">
        <f>VLOOKUP(council_staff_import[[#This Row],[format_works_for]],[4]!Table4[#Data],1,0)</f>
        <v>#REF!</v>
      </c>
      <c r="Z11"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11" s="32" t="e">
        <f>VLOOKUP(council_staff_import[[#This Row],[formatted_and_corrected_reports_to_person]],[4]!Table2[#Data],2,0)</f>
        <v>#REF!</v>
      </c>
      <c r="AB11" s="32" t="str">
        <f>IF(council_staff_import[[#This Row],[format_legislative_staff_type]]="Personal", RIGHT(council_staff_import[[#This Row],[Assignment_SOURCE_KEY]],LEN(council_staff_import[[#This Row],[Assignment_SOURCE_KEY]])-FIND(" ",council_staff_import[[#This Row],[Assignment_SOURCE_KEY]])),"")</f>
        <v/>
      </c>
      <c r="AC11" s="32" t="str">
        <f>IF(LEFT(council_staff_import[[#This Row],[Assignment_SOURCE_KEY]],(FIND(" ",council_staff_import[[#This Row],[Assignment_SOURCE_KEY]],1)-1))="CM","Personal","Central")</f>
        <v>Central</v>
      </c>
      <c r="AD11" s="32" t="s">
        <v>34824</v>
      </c>
      <c r="AE11" s="32">
        <f>council_staff_import[[#This Row],[District_Office_Number_SOURCE_KEY]]</f>
        <v>0</v>
      </c>
      <c r="AF11" s="31"/>
    </row>
    <row r="12" spans="1:32" x14ac:dyDescent="0.2">
      <c r="A12" s="31" t="str">
        <f>council_staff_import[[#This Row],[First_Name_SOURCE_KEY]]&amp;" "&amp;council_staff_import[[#This Row],[Last_Name_SOURCE_KEY]]</f>
        <v>John Doherty</v>
      </c>
      <c r="B12" s="31" t="str">
        <f>council_staff_import[[#This Row],[First_Name_SOURCE_KEY]]</f>
        <v>John</v>
      </c>
      <c r="C12" s="31" t="str">
        <f>council_staff_import[[#This Row],[Last_Name_SOURCE_KEY]]</f>
        <v>Doherty</v>
      </c>
      <c r="D12" s="31" t="str">
        <f>council_staff_import[[#This Row],[Title_SOURCE_KEY]]</f>
        <v>Legislative Administrative Assistant</v>
      </c>
      <c r="E12" s="31" t="e">
        <f>council_staff_import[[#This Row],[vlookup_works_for]]</f>
        <v>#REF!</v>
      </c>
      <c r="F12" s="31" t="str">
        <f>IF(council_staff_import[[#This Row],[combine COS and Leg Contact Responsibilties]]="",council_staff_import[[#This Row],[Vlookup Scheduler Responsibility]],council_staff_import[[#This Row],[combine COS and Leg Contact Responsibilties]])</f>
        <v/>
      </c>
      <c r="G12" s="31"/>
      <c r="H12" s="31" t="s">
        <v>65</v>
      </c>
      <c r="I12" s="31" t="s">
        <v>31371</v>
      </c>
      <c r="J12" s="31" t="str">
        <f>council_staff_import[[#This Row],[format_legislative_staff_type]]</f>
        <v>Central</v>
      </c>
      <c r="K12" s="31" t="s">
        <v>72</v>
      </c>
      <c r="L12" s="31" t="str">
        <f>IF(council_staff_import[[#This Row],[District_Office_Calc]]=0,"",council_staff_import[[#This Row],[District_Office_Calc]])</f>
        <v/>
      </c>
      <c r="M12" s="31" t="str">
        <f>IF(council_staff_import[[#This Row],[combine COS and Leg Contact emails]]="",council_staff_import[[#This Row],[Vlookup Scheduler Email]],council_staff_import[[#This Row],[combine COS and Leg Contact emails]])</f>
        <v/>
      </c>
      <c r="N12" s="32" t="s">
        <v>32107</v>
      </c>
      <c r="O12" s="32" t="s">
        <v>2544</v>
      </c>
      <c r="P12" s="32" t="str">
        <f>IF(council_staff_import[[#This Row],[Vlookup COS Responsibility]]="",council_staff_import[[#This Row],[Vlookup Leg Contact Responsibility]],council_staff_import[[#This Row],[Vlookup COS Responsibility]])</f>
        <v/>
      </c>
      <c r="Q12" s="32" t="str">
        <f>IF(council_staff_import[[#This Row],[Vlookup COS Email]]="",council_staff_import[[#This Row],[Vlookup Leg Contact Email]],council_staff_import[[#This Row],[Vlookup COS Email]])</f>
        <v/>
      </c>
      <c r="R12" s="32" t="str">
        <f>IFERROR(VLOOKUP(council_staff_import[[#This Row],[Full Name]],[4]!Table3[#Data],2,0),"")</f>
        <v/>
      </c>
      <c r="S12" s="32" t="str">
        <f>IFERROR(VLOOKUP(council_staff_import[[#This Row],[Full Name]],[4]!Table3[#Data],6,0),"")</f>
        <v/>
      </c>
      <c r="T12" s="32" t="str">
        <f>IFERROR(VLOOKUP(council_staff_import[[#This Row],[Full Name]],[4]!Table5[#Data],2,0),"")</f>
        <v/>
      </c>
      <c r="U12" s="32" t="str">
        <f>IFERROR(VLOOKUP(council_staff_import[[#This Row],[Full Name]],[4]!Table5[#Data],5,0),"")</f>
        <v/>
      </c>
      <c r="V12" s="32" t="str">
        <f>IFERROR(VLOOKUP(council_staff_import[[#This Row],[Full Name]],[4]!Table6[#Data],2,0),"")</f>
        <v/>
      </c>
      <c r="W12" s="32" t="str">
        <f>IFERROR(VLOOKUP(council_staff_import[[#This Row],[Full Name]],[4]!Table6[#Data],4,0),"")</f>
        <v/>
      </c>
      <c r="X12" s="32" t="s">
        <v>31478</v>
      </c>
      <c r="Y12" s="32" t="e">
        <f>VLOOKUP(council_staff_import[[#This Row],[format_works_for]],[4]!Table4[#Data],1,0)</f>
        <v>#REF!</v>
      </c>
      <c r="Z12"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12" s="32" t="e">
        <f>VLOOKUP(council_staff_import[[#This Row],[formatted_and_corrected_reports_to_person]],[4]!Table2[#Data],2,0)</f>
        <v>#REF!</v>
      </c>
      <c r="AB12" s="32" t="str">
        <f>IF(council_staff_import[[#This Row],[format_legislative_staff_type]]="Personal", RIGHT(council_staff_import[[#This Row],[Assignment_SOURCE_KEY]],LEN(council_staff_import[[#This Row],[Assignment_SOURCE_KEY]])-FIND(" ",council_staff_import[[#This Row],[Assignment_SOURCE_KEY]])),"")</f>
        <v/>
      </c>
      <c r="AC12" s="32" t="str">
        <f>IF(LEFT(council_staff_import[[#This Row],[Assignment_SOURCE_KEY]],(FIND(" ",council_staff_import[[#This Row],[Assignment_SOURCE_KEY]],1)-1))="CM","Personal","Central")</f>
        <v>Central</v>
      </c>
      <c r="AD12" s="32" t="s">
        <v>34824</v>
      </c>
      <c r="AE12" s="32">
        <f>council_staff_import[[#This Row],[District_Office_Number_SOURCE_KEY]]</f>
        <v>0</v>
      </c>
      <c r="AF12" s="31"/>
    </row>
    <row r="13" spans="1:32" x14ac:dyDescent="0.2">
      <c r="A13" s="31" t="str">
        <f>council_staff_import[[#This Row],[First_Name_SOURCE_KEY]]&amp;" "&amp;council_staff_import[[#This Row],[Last_Name_SOURCE_KEY]]</f>
        <v>Hilda Fernandez</v>
      </c>
      <c r="B13" s="31" t="str">
        <f>council_staff_import[[#This Row],[First_Name_SOURCE_KEY]]</f>
        <v>Hilda</v>
      </c>
      <c r="C13" s="31" t="str">
        <f>council_staff_import[[#This Row],[Last_Name_SOURCE_KEY]]</f>
        <v>Fernandez</v>
      </c>
      <c r="D13" s="31" t="str">
        <f>council_staff_import[[#This Row],[Title_SOURCE_KEY]]</f>
        <v>Legislative Coordinator</v>
      </c>
      <c r="E13" s="31" t="e">
        <f>council_staff_import[[#This Row],[vlookup_works_for]]</f>
        <v>#REF!</v>
      </c>
      <c r="F13" s="31" t="str">
        <f>IF(council_staff_import[[#This Row],[combine COS and Leg Contact Responsibilties]]="",council_staff_import[[#This Row],[Vlookup Scheduler Responsibility]],council_staff_import[[#This Row],[combine COS and Leg Contact Responsibilties]])</f>
        <v/>
      </c>
      <c r="G13" s="31"/>
      <c r="H13" s="31" t="s">
        <v>65</v>
      </c>
      <c r="I13" s="31" t="s">
        <v>31371</v>
      </c>
      <c r="J13" s="31" t="str">
        <f>council_staff_import[[#This Row],[format_legislative_staff_type]]</f>
        <v>Central</v>
      </c>
      <c r="K13" s="31" t="s">
        <v>72</v>
      </c>
      <c r="L13" s="31" t="str">
        <f>IF(council_staff_import[[#This Row],[District_Office_Calc]]=0,"",council_staff_import[[#This Row],[District_Office_Calc]])</f>
        <v/>
      </c>
      <c r="M13" s="31" t="str">
        <f>IF(council_staff_import[[#This Row],[combine COS and Leg Contact emails]]="",council_staff_import[[#This Row],[Vlookup Scheduler Email]],council_staff_import[[#This Row],[combine COS and Leg Contact emails]])</f>
        <v/>
      </c>
      <c r="N13" s="32" t="s">
        <v>13381</v>
      </c>
      <c r="O13" s="32" t="s">
        <v>31985</v>
      </c>
      <c r="P13" s="32" t="str">
        <f>IF(council_staff_import[[#This Row],[Vlookup COS Responsibility]]="",council_staff_import[[#This Row],[Vlookup Leg Contact Responsibility]],council_staff_import[[#This Row],[Vlookup COS Responsibility]])</f>
        <v/>
      </c>
      <c r="Q13" s="32" t="str">
        <f>IF(council_staff_import[[#This Row],[Vlookup COS Email]]="",council_staff_import[[#This Row],[Vlookup Leg Contact Email]],council_staff_import[[#This Row],[Vlookup COS Email]])</f>
        <v/>
      </c>
      <c r="R13" s="32" t="str">
        <f>IFERROR(VLOOKUP(council_staff_import[[#This Row],[Full Name]],[4]!Table3[#Data],2,0),"")</f>
        <v/>
      </c>
      <c r="S13" s="32" t="str">
        <f>IFERROR(VLOOKUP(council_staff_import[[#This Row],[Full Name]],[4]!Table3[#Data],6,0),"")</f>
        <v/>
      </c>
      <c r="T13" s="32" t="str">
        <f>IFERROR(VLOOKUP(council_staff_import[[#This Row],[Full Name]],[4]!Table5[#Data],2,0),"")</f>
        <v/>
      </c>
      <c r="U13" s="32" t="str">
        <f>IFERROR(VLOOKUP(council_staff_import[[#This Row],[Full Name]],[4]!Table5[#Data],5,0),"")</f>
        <v/>
      </c>
      <c r="V13" s="32" t="str">
        <f>IFERROR(VLOOKUP(council_staff_import[[#This Row],[Full Name]],[4]!Table6[#Data],2,0),"")</f>
        <v/>
      </c>
      <c r="W13" s="32" t="str">
        <f>IFERROR(VLOOKUP(council_staff_import[[#This Row],[Full Name]],[4]!Table6[#Data],4,0),"")</f>
        <v/>
      </c>
      <c r="X13" s="32" t="s">
        <v>31557</v>
      </c>
      <c r="Y13" s="32" t="e">
        <f>VLOOKUP(council_staff_import[[#This Row],[format_works_for]],[4]!Table4[#Data],1,0)</f>
        <v>#REF!</v>
      </c>
      <c r="Z13"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13" s="32" t="e">
        <f>VLOOKUP(council_staff_import[[#This Row],[formatted_and_corrected_reports_to_person]],[4]!Table2[#Data],2,0)</f>
        <v>#REF!</v>
      </c>
      <c r="AB13" s="32" t="str">
        <f>IF(council_staff_import[[#This Row],[format_legislative_staff_type]]="Personal", RIGHT(council_staff_import[[#This Row],[Assignment_SOURCE_KEY]],LEN(council_staff_import[[#This Row],[Assignment_SOURCE_KEY]])-FIND(" ",council_staff_import[[#This Row],[Assignment_SOURCE_KEY]])),"")</f>
        <v/>
      </c>
      <c r="AC13" s="32" t="str">
        <f>IF(LEFT(council_staff_import[[#This Row],[Assignment_SOURCE_KEY]],(FIND(" ",council_staff_import[[#This Row],[Assignment_SOURCE_KEY]],1)-1))="CM","Personal","Central")</f>
        <v>Central</v>
      </c>
      <c r="AD13" s="32" t="s">
        <v>34824</v>
      </c>
      <c r="AE13" s="32">
        <f>council_staff_import[[#This Row],[District_Office_Number_SOURCE_KEY]]</f>
        <v>0</v>
      </c>
      <c r="AF13" s="31"/>
    </row>
    <row r="14" spans="1:32" x14ac:dyDescent="0.2">
      <c r="A14" s="31" t="str">
        <f>council_staff_import[[#This Row],[First_Name_SOURCE_KEY]]&amp;" "&amp;council_staff_import[[#This Row],[Last_Name_SOURCE_KEY]]</f>
        <v>Camille Francis</v>
      </c>
      <c r="B14" s="31" t="str">
        <f>council_staff_import[[#This Row],[First_Name_SOURCE_KEY]]</f>
        <v>Camille</v>
      </c>
      <c r="C14" s="31" t="str">
        <f>council_staff_import[[#This Row],[Last_Name_SOURCE_KEY]]</f>
        <v>Francis</v>
      </c>
      <c r="D14" s="31" t="str">
        <f>council_staff_import[[#This Row],[Title_SOURCE_KEY]]</f>
        <v>Deputy Director</v>
      </c>
      <c r="E14" s="31" t="e">
        <f>council_staff_import[[#This Row],[vlookup_works_for]]</f>
        <v>#REF!</v>
      </c>
      <c r="F14" s="31" t="str">
        <f>IF(council_staff_import[[#This Row],[combine COS and Leg Contact Responsibilties]]="",council_staff_import[[#This Row],[Vlookup Scheduler Responsibility]],council_staff_import[[#This Row],[combine COS and Leg Contact Responsibilties]])</f>
        <v/>
      </c>
      <c r="G14" s="31"/>
      <c r="H14" s="31" t="s">
        <v>65</v>
      </c>
      <c r="I14" s="31" t="s">
        <v>31371</v>
      </c>
      <c r="J14" s="31" t="str">
        <f>council_staff_import[[#This Row],[format_legislative_staff_type]]</f>
        <v>Central</v>
      </c>
      <c r="K14" s="31" t="s">
        <v>72</v>
      </c>
      <c r="L14" s="31" t="str">
        <f>IF(council_staff_import[[#This Row],[District_Office_Calc]]=0,"",council_staff_import[[#This Row],[District_Office_Calc]])</f>
        <v/>
      </c>
      <c r="M14" s="31" t="str">
        <f>IF(council_staff_import[[#This Row],[combine COS and Leg Contact emails]]="",council_staff_import[[#This Row],[Vlookup Scheduler Email]],council_staff_import[[#This Row],[combine COS and Leg Contact emails]])</f>
        <v/>
      </c>
      <c r="N14" s="32" t="s">
        <v>1709</v>
      </c>
      <c r="O14" s="32" t="s">
        <v>31631</v>
      </c>
      <c r="P14" s="32" t="str">
        <f>IF(council_staff_import[[#This Row],[Vlookup COS Responsibility]]="",council_staff_import[[#This Row],[Vlookup Leg Contact Responsibility]],council_staff_import[[#This Row],[Vlookup COS Responsibility]])</f>
        <v/>
      </c>
      <c r="Q14" s="32" t="str">
        <f>IF(council_staff_import[[#This Row],[Vlookup COS Email]]="",council_staff_import[[#This Row],[Vlookup Leg Contact Email]],council_staff_import[[#This Row],[Vlookup COS Email]])</f>
        <v/>
      </c>
      <c r="R14" s="32" t="str">
        <f>IFERROR(VLOOKUP(council_staff_import[[#This Row],[Full Name]],[4]!Table3[#Data],2,0),"")</f>
        <v/>
      </c>
      <c r="S14" s="32" t="str">
        <f>IFERROR(VLOOKUP(council_staff_import[[#This Row],[Full Name]],[4]!Table3[#Data],6,0),"")</f>
        <v/>
      </c>
      <c r="T14" s="32" t="str">
        <f>IFERROR(VLOOKUP(council_staff_import[[#This Row],[Full Name]],[4]!Table5[#Data],2,0),"")</f>
        <v/>
      </c>
      <c r="U14" s="32" t="str">
        <f>IFERROR(VLOOKUP(council_staff_import[[#This Row],[Full Name]],[4]!Table5[#Data],5,0),"")</f>
        <v/>
      </c>
      <c r="V14" s="32" t="str">
        <f>IFERROR(VLOOKUP(council_staff_import[[#This Row],[Full Name]],[4]!Table6[#Data],2,0),"")</f>
        <v/>
      </c>
      <c r="W14" s="32" t="str">
        <f>IFERROR(VLOOKUP(council_staff_import[[#This Row],[Full Name]],[4]!Table6[#Data],4,0),"")</f>
        <v/>
      </c>
      <c r="X14" s="32" t="s">
        <v>1397</v>
      </c>
      <c r="Y14" s="32" t="e">
        <f>VLOOKUP(council_staff_import[[#This Row],[format_works_for]],[4]!Table4[#Data],1,0)</f>
        <v>#REF!</v>
      </c>
      <c r="Z14"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14" s="32" t="e">
        <f>VLOOKUP(council_staff_import[[#This Row],[formatted_and_corrected_reports_to_person]],[4]!Table2[#Data],2,0)</f>
        <v>#REF!</v>
      </c>
      <c r="AB14" s="32" t="str">
        <f>IF(council_staff_import[[#This Row],[format_legislative_staff_type]]="Personal", RIGHT(council_staff_import[[#This Row],[Assignment_SOURCE_KEY]],LEN(council_staff_import[[#This Row],[Assignment_SOURCE_KEY]])-FIND(" ",council_staff_import[[#This Row],[Assignment_SOURCE_KEY]])),"")</f>
        <v/>
      </c>
      <c r="AC14" s="32" t="str">
        <f>IF(LEFT(council_staff_import[[#This Row],[Assignment_SOURCE_KEY]],(FIND(" ",council_staff_import[[#This Row],[Assignment_SOURCE_KEY]],1)-1))="CM","Personal","Central")</f>
        <v>Central</v>
      </c>
      <c r="AD14" s="32" t="s">
        <v>34824</v>
      </c>
      <c r="AE14" s="32">
        <f>council_staff_import[[#This Row],[District_Office_Number_SOURCE_KEY]]</f>
        <v>0</v>
      </c>
      <c r="AF14" s="31"/>
    </row>
    <row r="15" spans="1:32" x14ac:dyDescent="0.2">
      <c r="A15" s="31" t="str">
        <f>council_staff_import[[#This Row],[First_Name_SOURCE_KEY]]&amp;" "&amp;council_staff_import[[#This Row],[Last_Name_SOURCE_KEY]]</f>
        <v>Keavy Ann Gleason</v>
      </c>
      <c r="B15" s="31" t="str">
        <f>council_staff_import[[#This Row],[First_Name_SOURCE_KEY]]</f>
        <v>Keavy Ann</v>
      </c>
      <c r="C15" s="31" t="str">
        <f>council_staff_import[[#This Row],[Last_Name_SOURCE_KEY]]</f>
        <v>Gleason</v>
      </c>
      <c r="D15" s="31" t="str">
        <f>council_staff_import[[#This Row],[Title_SOURCE_KEY]]</f>
        <v>Assistant Director of Administration</v>
      </c>
      <c r="E15" s="31" t="e">
        <f>council_staff_import[[#This Row],[vlookup_works_for]]</f>
        <v>#REF!</v>
      </c>
      <c r="F15" s="31" t="str">
        <f>IF(council_staff_import[[#This Row],[combine COS and Leg Contact Responsibilties]]="",council_staff_import[[#This Row],[Vlookup Scheduler Responsibility]],council_staff_import[[#This Row],[combine COS and Leg Contact Responsibilties]])</f>
        <v/>
      </c>
      <c r="G15" s="31"/>
      <c r="H15" s="31" t="s">
        <v>65</v>
      </c>
      <c r="I15" s="31" t="s">
        <v>31371</v>
      </c>
      <c r="J15" s="31" t="str">
        <f>council_staff_import[[#This Row],[format_legislative_staff_type]]</f>
        <v>Central</v>
      </c>
      <c r="K15" s="31" t="s">
        <v>72</v>
      </c>
      <c r="L15" s="31" t="str">
        <f>IF(council_staff_import[[#This Row],[District_Office_Calc]]=0,"",council_staff_import[[#This Row],[District_Office_Calc]])</f>
        <v/>
      </c>
      <c r="M15" s="31" t="str">
        <f>IF(council_staff_import[[#This Row],[combine COS and Leg Contact emails]]="",council_staff_import[[#This Row],[Vlookup Scheduler Email]],council_staff_import[[#This Row],[combine COS and Leg Contact emails]])</f>
        <v/>
      </c>
      <c r="N15" s="32" t="s">
        <v>32184</v>
      </c>
      <c r="O15" s="32" t="s">
        <v>32185</v>
      </c>
      <c r="P15" s="32" t="str">
        <f>IF(council_staff_import[[#This Row],[Vlookup COS Responsibility]]="",council_staff_import[[#This Row],[Vlookup Leg Contact Responsibility]],council_staff_import[[#This Row],[Vlookup COS Responsibility]])</f>
        <v/>
      </c>
      <c r="Q15" s="32" t="str">
        <f>IF(council_staff_import[[#This Row],[Vlookup COS Email]]="",council_staff_import[[#This Row],[Vlookup Leg Contact Email]],council_staff_import[[#This Row],[Vlookup COS Email]])</f>
        <v/>
      </c>
      <c r="R15" s="32" t="str">
        <f>IFERROR(VLOOKUP(council_staff_import[[#This Row],[Full Name]],[4]!Table3[#Data],2,0),"")</f>
        <v/>
      </c>
      <c r="S15" s="32" t="str">
        <f>IFERROR(VLOOKUP(council_staff_import[[#This Row],[Full Name]],[4]!Table3[#Data],6,0),"")</f>
        <v/>
      </c>
      <c r="T15" s="32" t="str">
        <f>IFERROR(VLOOKUP(council_staff_import[[#This Row],[Full Name]],[4]!Table5[#Data],2,0),"")</f>
        <v/>
      </c>
      <c r="U15" s="32" t="str">
        <f>IFERROR(VLOOKUP(council_staff_import[[#This Row],[Full Name]],[4]!Table5[#Data],5,0),"")</f>
        <v/>
      </c>
      <c r="V15" s="32" t="str">
        <f>IFERROR(VLOOKUP(council_staff_import[[#This Row],[Full Name]],[4]!Table6[#Data],2,0),"")</f>
        <v/>
      </c>
      <c r="W15" s="32" t="str">
        <f>IFERROR(VLOOKUP(council_staff_import[[#This Row],[Full Name]],[4]!Table6[#Data],4,0),"")</f>
        <v/>
      </c>
      <c r="X15" s="32" t="s">
        <v>31636</v>
      </c>
      <c r="Y15" s="32" t="e">
        <f>VLOOKUP(council_staff_import[[#This Row],[format_works_for]],[4]!Table4[#Data],1,0)</f>
        <v>#REF!</v>
      </c>
      <c r="Z15"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15" s="32" t="e">
        <f>VLOOKUP(council_staff_import[[#This Row],[formatted_and_corrected_reports_to_person]],[4]!Table2[#Data],2,0)</f>
        <v>#REF!</v>
      </c>
      <c r="AB15" s="32" t="str">
        <f>IF(council_staff_import[[#This Row],[format_legislative_staff_type]]="Personal", RIGHT(council_staff_import[[#This Row],[Assignment_SOURCE_KEY]],LEN(council_staff_import[[#This Row],[Assignment_SOURCE_KEY]])-FIND(" ",council_staff_import[[#This Row],[Assignment_SOURCE_KEY]])),"")</f>
        <v/>
      </c>
      <c r="AC15" s="32" t="str">
        <f>IF(LEFT(council_staff_import[[#This Row],[Assignment_SOURCE_KEY]],(FIND(" ",council_staff_import[[#This Row],[Assignment_SOURCE_KEY]],1)-1))="CM","Personal","Central")</f>
        <v>Central</v>
      </c>
      <c r="AD15" s="32" t="s">
        <v>34824</v>
      </c>
      <c r="AE15" s="32">
        <f>council_staff_import[[#This Row],[District_Office_Number_SOURCE_KEY]]</f>
        <v>0</v>
      </c>
      <c r="AF15" s="31"/>
    </row>
    <row r="16" spans="1:32" x14ac:dyDescent="0.2">
      <c r="A16" s="31" t="str">
        <f>council_staff_import[[#This Row],[First_Name_SOURCE_KEY]]&amp;" "&amp;council_staff_import[[#This Row],[Last_Name_SOURCE_KEY]]</f>
        <v>Salena Glenn</v>
      </c>
      <c r="B16" s="31" t="str">
        <f>council_staff_import[[#This Row],[First_Name_SOURCE_KEY]]</f>
        <v>Salena</v>
      </c>
      <c r="C16" s="31" t="str">
        <f>council_staff_import[[#This Row],[Last_Name_SOURCE_KEY]]</f>
        <v>Glenn</v>
      </c>
      <c r="D16" s="31" t="str">
        <f>council_staff_import[[#This Row],[Title_SOURCE_KEY]]</f>
        <v>Legislative Assistant</v>
      </c>
      <c r="E16" s="31" t="e">
        <f>council_staff_import[[#This Row],[vlookup_works_for]]</f>
        <v>#REF!</v>
      </c>
      <c r="F16" s="31" t="str">
        <f>IF(council_staff_import[[#This Row],[combine COS and Leg Contact Responsibilties]]="",council_staff_import[[#This Row],[Vlookup Scheduler Responsibility]],council_staff_import[[#This Row],[combine COS and Leg Contact Responsibilties]])</f>
        <v/>
      </c>
      <c r="G16" s="31"/>
      <c r="H16" s="31" t="s">
        <v>65</v>
      </c>
      <c r="I16" s="31" t="s">
        <v>31371</v>
      </c>
      <c r="J16" s="31" t="str">
        <f>council_staff_import[[#This Row],[format_legislative_staff_type]]</f>
        <v>Central</v>
      </c>
      <c r="K16" s="31" t="s">
        <v>72</v>
      </c>
      <c r="L16" s="31" t="str">
        <f>IF(council_staff_import[[#This Row],[District_Office_Calc]]=0,"",council_staff_import[[#This Row],[District_Office_Calc]])</f>
        <v/>
      </c>
      <c r="M16" s="31" t="str">
        <f>IF(council_staff_import[[#This Row],[combine COS and Leg Contact emails]]="",council_staff_import[[#This Row],[Vlookup Scheduler Email]],council_staff_import[[#This Row],[combine COS and Leg Contact emails]])</f>
        <v/>
      </c>
      <c r="N16" s="32" t="s">
        <v>32602</v>
      </c>
      <c r="O16" s="32" t="s">
        <v>32603</v>
      </c>
      <c r="P16" s="32" t="str">
        <f>IF(council_staff_import[[#This Row],[Vlookup COS Responsibility]]="",council_staff_import[[#This Row],[Vlookup Leg Contact Responsibility]],council_staff_import[[#This Row],[Vlookup COS Responsibility]])</f>
        <v/>
      </c>
      <c r="Q16" s="32" t="str">
        <f>IF(council_staff_import[[#This Row],[Vlookup COS Email]]="",council_staff_import[[#This Row],[Vlookup Leg Contact Email]],council_staff_import[[#This Row],[Vlookup COS Email]])</f>
        <v/>
      </c>
      <c r="R16" s="32" t="str">
        <f>IFERROR(VLOOKUP(council_staff_import[[#This Row],[Full Name]],[4]!Table3[#Data],2,0),"")</f>
        <v/>
      </c>
      <c r="S16" s="32" t="str">
        <f>IFERROR(VLOOKUP(council_staff_import[[#This Row],[Full Name]],[4]!Table3[#Data],6,0),"")</f>
        <v/>
      </c>
      <c r="T16" s="32" t="str">
        <f>IFERROR(VLOOKUP(council_staff_import[[#This Row],[Full Name]],[4]!Table5[#Data],2,0),"")</f>
        <v/>
      </c>
      <c r="U16" s="32" t="str">
        <f>IFERROR(VLOOKUP(council_staff_import[[#This Row],[Full Name]],[4]!Table5[#Data],5,0),"")</f>
        <v/>
      </c>
      <c r="V16" s="32" t="str">
        <f>IFERROR(VLOOKUP(council_staff_import[[#This Row],[Full Name]],[4]!Table6[#Data],2,0),"")</f>
        <v/>
      </c>
      <c r="W16" s="32" t="str">
        <f>IFERROR(VLOOKUP(council_staff_import[[#This Row],[Full Name]],[4]!Table6[#Data],4,0),"")</f>
        <v/>
      </c>
      <c r="X16" s="32" t="s">
        <v>365</v>
      </c>
      <c r="Y16" s="32" t="e">
        <f>VLOOKUP(council_staff_import[[#This Row],[format_works_for]],[4]!Table4[#Data],1,0)</f>
        <v>#REF!</v>
      </c>
      <c r="Z16"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16" s="32" t="e">
        <f>VLOOKUP(council_staff_import[[#This Row],[formatted_and_corrected_reports_to_person]],[4]!Table2[#Data],2,0)</f>
        <v>#REF!</v>
      </c>
      <c r="AB16" s="32" t="str">
        <f>IF(council_staff_import[[#This Row],[format_legislative_staff_type]]="Personal", RIGHT(council_staff_import[[#This Row],[Assignment_SOURCE_KEY]],LEN(council_staff_import[[#This Row],[Assignment_SOURCE_KEY]])-FIND(" ",council_staff_import[[#This Row],[Assignment_SOURCE_KEY]])),"")</f>
        <v/>
      </c>
      <c r="AC16" s="32" t="str">
        <f>IF(LEFT(council_staff_import[[#This Row],[Assignment_SOURCE_KEY]],(FIND(" ",council_staff_import[[#This Row],[Assignment_SOURCE_KEY]],1)-1))="CM","Personal","Central")</f>
        <v>Central</v>
      </c>
      <c r="AD16" s="32" t="s">
        <v>34824</v>
      </c>
      <c r="AE16" s="32">
        <f>council_staff_import[[#This Row],[District_Office_Number_SOURCE_KEY]]</f>
        <v>0</v>
      </c>
      <c r="AF16" s="31"/>
    </row>
    <row r="17" spans="1:32" x14ac:dyDescent="0.2">
      <c r="A17" s="31" t="str">
        <f>council_staff_import[[#This Row],[First_Name_SOURCE_KEY]]&amp;" "&amp;council_staff_import[[#This Row],[Last_Name_SOURCE_KEY]]</f>
        <v>Eric Gonzales</v>
      </c>
      <c r="B17" s="31" t="str">
        <f>council_staff_import[[#This Row],[First_Name_SOURCE_KEY]]</f>
        <v>Eric</v>
      </c>
      <c r="C17" s="31" t="str">
        <f>council_staff_import[[#This Row],[Last_Name_SOURCE_KEY]]</f>
        <v>Gonzales</v>
      </c>
      <c r="D17" s="31" t="str">
        <f>council_staff_import[[#This Row],[Title_SOURCE_KEY]]</f>
        <v>Legislative Assistant</v>
      </c>
      <c r="E17" s="31" t="e">
        <f>council_staff_import[[#This Row],[vlookup_works_for]]</f>
        <v>#REF!</v>
      </c>
      <c r="F17" s="31" t="str">
        <f>IF(council_staff_import[[#This Row],[combine COS and Leg Contact Responsibilties]]="",council_staff_import[[#This Row],[Vlookup Scheduler Responsibility]],council_staff_import[[#This Row],[combine COS and Leg Contact Responsibilties]])</f>
        <v/>
      </c>
      <c r="G17" s="31"/>
      <c r="H17" s="31" t="s">
        <v>65</v>
      </c>
      <c r="I17" s="31" t="s">
        <v>31371</v>
      </c>
      <c r="J17" s="31" t="str">
        <f>council_staff_import[[#This Row],[format_legislative_staff_type]]</f>
        <v>Central</v>
      </c>
      <c r="K17" s="31" t="s">
        <v>72</v>
      </c>
      <c r="L17" s="31" t="str">
        <f>IF(council_staff_import[[#This Row],[District_Office_Calc]]=0,"",council_staff_import[[#This Row],[District_Office_Calc]])</f>
        <v/>
      </c>
      <c r="M17" s="31" t="str">
        <f>IF(council_staff_import[[#This Row],[combine COS and Leg Contact emails]]="",council_staff_import[[#This Row],[Vlookup Scheduler Email]],council_staff_import[[#This Row],[combine COS and Leg Contact emails]])</f>
        <v/>
      </c>
      <c r="N17" s="32" t="s">
        <v>5145</v>
      </c>
      <c r="O17" s="32" t="s">
        <v>8079</v>
      </c>
      <c r="P17" s="32" t="str">
        <f>IF(council_staff_import[[#This Row],[Vlookup COS Responsibility]]="",council_staff_import[[#This Row],[Vlookup Leg Contact Responsibility]],council_staff_import[[#This Row],[Vlookup COS Responsibility]])</f>
        <v/>
      </c>
      <c r="Q17" s="32" t="str">
        <f>IF(council_staff_import[[#This Row],[Vlookup COS Email]]="",council_staff_import[[#This Row],[Vlookup Leg Contact Email]],council_staff_import[[#This Row],[Vlookup COS Email]])</f>
        <v/>
      </c>
      <c r="R17" s="32" t="str">
        <f>IFERROR(VLOOKUP(council_staff_import[[#This Row],[Full Name]],[4]!Table3[#Data],2,0),"")</f>
        <v/>
      </c>
      <c r="S17" s="32" t="str">
        <f>IFERROR(VLOOKUP(council_staff_import[[#This Row],[Full Name]],[4]!Table3[#Data],6,0),"")</f>
        <v/>
      </c>
      <c r="T17" s="32" t="str">
        <f>IFERROR(VLOOKUP(council_staff_import[[#This Row],[Full Name]],[4]!Table5[#Data],2,0),"")</f>
        <v/>
      </c>
      <c r="U17" s="32" t="str">
        <f>IFERROR(VLOOKUP(council_staff_import[[#This Row],[Full Name]],[4]!Table5[#Data],5,0),"")</f>
        <v/>
      </c>
      <c r="V17" s="32" t="str">
        <f>IFERROR(VLOOKUP(council_staff_import[[#This Row],[Full Name]],[4]!Table6[#Data],2,0),"")</f>
        <v/>
      </c>
      <c r="W17" s="32" t="str">
        <f>IFERROR(VLOOKUP(council_staff_import[[#This Row],[Full Name]],[4]!Table6[#Data],4,0),"")</f>
        <v/>
      </c>
      <c r="X17" s="32" t="s">
        <v>365</v>
      </c>
      <c r="Y17" s="32" t="e">
        <f>VLOOKUP(council_staff_import[[#This Row],[format_works_for]],[4]!Table4[#Data],1,0)</f>
        <v>#REF!</v>
      </c>
      <c r="Z17"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17" s="32" t="e">
        <f>VLOOKUP(council_staff_import[[#This Row],[formatted_and_corrected_reports_to_person]],[4]!Table2[#Data],2,0)</f>
        <v>#REF!</v>
      </c>
      <c r="AB17" s="32" t="str">
        <f>IF(council_staff_import[[#This Row],[format_legislative_staff_type]]="Personal", RIGHT(council_staff_import[[#This Row],[Assignment_SOURCE_KEY]],LEN(council_staff_import[[#This Row],[Assignment_SOURCE_KEY]])-FIND(" ",council_staff_import[[#This Row],[Assignment_SOURCE_KEY]])),"")</f>
        <v/>
      </c>
      <c r="AC17" s="32" t="str">
        <f>IF(LEFT(council_staff_import[[#This Row],[Assignment_SOURCE_KEY]],(FIND(" ",council_staff_import[[#This Row],[Assignment_SOURCE_KEY]],1)-1))="CM","Personal","Central")</f>
        <v>Central</v>
      </c>
      <c r="AD17" s="32" t="s">
        <v>34824</v>
      </c>
      <c r="AE17" s="32">
        <f>council_staff_import[[#This Row],[District_Office_Number_SOURCE_KEY]]</f>
        <v>0</v>
      </c>
      <c r="AF17" s="31"/>
    </row>
    <row r="18" spans="1:32" x14ac:dyDescent="0.2">
      <c r="A18" s="31" t="str">
        <f>council_staff_import[[#This Row],[First_Name_SOURCE_KEY]]&amp;" "&amp;council_staff_import[[#This Row],[Last_Name_SOURCE_KEY]]</f>
        <v>Gina Gronborg</v>
      </c>
      <c r="B18" s="31" t="str">
        <f>council_staff_import[[#This Row],[First_Name_SOURCE_KEY]]</f>
        <v>Gina</v>
      </c>
      <c r="C18" s="31" t="str">
        <f>council_staff_import[[#This Row],[Last_Name_SOURCE_KEY]]</f>
        <v>Gronborg</v>
      </c>
      <c r="D18" s="31" t="str">
        <f>council_staff_import[[#This Row],[Title_SOURCE_KEY]]</f>
        <v>Legislative Administrative Assistant</v>
      </c>
      <c r="E18" s="31" t="e">
        <f>council_staff_import[[#This Row],[vlookup_works_for]]</f>
        <v>#REF!</v>
      </c>
      <c r="F18" s="31" t="str">
        <f>IF(council_staff_import[[#This Row],[combine COS and Leg Contact Responsibilties]]="",council_staff_import[[#This Row],[Vlookup Scheduler Responsibility]],council_staff_import[[#This Row],[combine COS and Leg Contact Responsibilties]])</f>
        <v/>
      </c>
      <c r="G18" s="31"/>
      <c r="H18" s="31" t="s">
        <v>65</v>
      </c>
      <c r="I18" s="31" t="s">
        <v>31371</v>
      </c>
      <c r="J18" s="31" t="str">
        <f>council_staff_import[[#This Row],[format_legislative_staff_type]]</f>
        <v>Central</v>
      </c>
      <c r="K18" s="31" t="s">
        <v>72</v>
      </c>
      <c r="L18" s="31" t="str">
        <f>IF(council_staff_import[[#This Row],[District_Office_Calc]]=0,"",council_staff_import[[#This Row],[District_Office_Calc]])</f>
        <v/>
      </c>
      <c r="M18" s="31" t="str">
        <f>IF(council_staff_import[[#This Row],[combine COS and Leg Contact emails]]="",council_staff_import[[#This Row],[Vlookup Scheduler Email]],council_staff_import[[#This Row],[combine COS and Leg Contact emails]])</f>
        <v/>
      </c>
      <c r="N18" s="32" t="s">
        <v>31955</v>
      </c>
      <c r="O18" s="32" t="s">
        <v>20472</v>
      </c>
      <c r="P18" s="32" t="str">
        <f>IF(council_staff_import[[#This Row],[Vlookup COS Responsibility]]="",council_staff_import[[#This Row],[Vlookup Leg Contact Responsibility]],council_staff_import[[#This Row],[Vlookup COS Responsibility]])</f>
        <v/>
      </c>
      <c r="Q18" s="32" t="str">
        <f>IF(council_staff_import[[#This Row],[Vlookup COS Email]]="",council_staff_import[[#This Row],[Vlookup Leg Contact Email]],council_staff_import[[#This Row],[Vlookup COS Email]])</f>
        <v/>
      </c>
      <c r="R18" s="32" t="str">
        <f>IFERROR(VLOOKUP(council_staff_import[[#This Row],[Full Name]],[4]!Table3[#Data],2,0),"")</f>
        <v/>
      </c>
      <c r="S18" s="32" t="str">
        <f>IFERROR(VLOOKUP(council_staff_import[[#This Row],[Full Name]],[4]!Table3[#Data],6,0),"")</f>
        <v/>
      </c>
      <c r="T18" s="32" t="str">
        <f>IFERROR(VLOOKUP(council_staff_import[[#This Row],[Full Name]],[4]!Table5[#Data],2,0),"")</f>
        <v/>
      </c>
      <c r="U18" s="32" t="str">
        <f>IFERROR(VLOOKUP(council_staff_import[[#This Row],[Full Name]],[4]!Table5[#Data],5,0),"")</f>
        <v/>
      </c>
      <c r="V18" s="32" t="str">
        <f>IFERROR(VLOOKUP(council_staff_import[[#This Row],[Full Name]],[4]!Table6[#Data],2,0),"")</f>
        <v/>
      </c>
      <c r="W18" s="32" t="str">
        <f>IFERROR(VLOOKUP(council_staff_import[[#This Row],[Full Name]],[4]!Table6[#Data],4,0),"")</f>
        <v/>
      </c>
      <c r="X18" s="32" t="s">
        <v>31478</v>
      </c>
      <c r="Y18" s="32" t="e">
        <f>VLOOKUP(council_staff_import[[#This Row],[format_works_for]],[4]!Table4[#Data],1,0)</f>
        <v>#REF!</v>
      </c>
      <c r="Z18"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18" s="32" t="e">
        <f>VLOOKUP(council_staff_import[[#This Row],[formatted_and_corrected_reports_to_person]],[4]!Table2[#Data],2,0)</f>
        <v>#REF!</v>
      </c>
      <c r="AB18" s="32" t="str">
        <f>IF(council_staff_import[[#This Row],[format_legislative_staff_type]]="Personal", RIGHT(council_staff_import[[#This Row],[Assignment_SOURCE_KEY]],LEN(council_staff_import[[#This Row],[Assignment_SOURCE_KEY]])-FIND(" ",council_staff_import[[#This Row],[Assignment_SOURCE_KEY]])),"")</f>
        <v/>
      </c>
      <c r="AC18" s="32" t="str">
        <f>IF(LEFT(council_staff_import[[#This Row],[Assignment_SOURCE_KEY]],(FIND(" ",council_staff_import[[#This Row],[Assignment_SOURCE_KEY]],1)-1))="CM","Personal","Central")</f>
        <v>Central</v>
      </c>
      <c r="AD18" s="32" t="s">
        <v>34824</v>
      </c>
      <c r="AE18" s="32">
        <f>council_staff_import[[#This Row],[District_Office_Number_SOURCE_KEY]]</f>
        <v>0</v>
      </c>
      <c r="AF18" s="31"/>
    </row>
    <row r="19" spans="1:32" x14ac:dyDescent="0.2">
      <c r="A19" s="31" t="str">
        <f>council_staff_import[[#This Row],[First_Name_SOURCE_KEY]]&amp;" "&amp;council_staff_import[[#This Row],[Last_Name_SOURCE_KEY]]</f>
        <v>Gina Guiteau</v>
      </c>
      <c r="B19" s="31" t="str">
        <f>council_staff_import[[#This Row],[First_Name_SOURCE_KEY]]</f>
        <v>Gina</v>
      </c>
      <c r="C19" s="31" t="str">
        <f>council_staff_import[[#This Row],[Last_Name_SOURCE_KEY]]</f>
        <v>Guiteau</v>
      </c>
      <c r="D19" s="31" t="str">
        <f>council_staff_import[[#This Row],[Title_SOURCE_KEY]]</f>
        <v>Legislative Assistant</v>
      </c>
      <c r="E19" s="31" t="e">
        <f>council_staff_import[[#This Row],[vlookup_works_for]]</f>
        <v>#REF!</v>
      </c>
      <c r="F19" s="31" t="str">
        <f>IF(council_staff_import[[#This Row],[combine COS and Leg Contact Responsibilties]]="",council_staff_import[[#This Row],[Vlookup Scheduler Responsibility]],council_staff_import[[#This Row],[combine COS and Leg Contact Responsibilties]])</f>
        <v/>
      </c>
      <c r="G19" s="31"/>
      <c r="H19" s="31" t="s">
        <v>65</v>
      </c>
      <c r="I19" s="31" t="s">
        <v>31371</v>
      </c>
      <c r="J19" s="31" t="str">
        <f>council_staff_import[[#This Row],[format_legislative_staff_type]]</f>
        <v>Central</v>
      </c>
      <c r="K19" s="31" t="s">
        <v>72</v>
      </c>
      <c r="L19" s="31" t="str">
        <f>IF(council_staff_import[[#This Row],[District_Office_Calc]]=0,"",council_staff_import[[#This Row],[District_Office_Calc]])</f>
        <v/>
      </c>
      <c r="M19" s="31" t="str">
        <f>IF(council_staff_import[[#This Row],[combine COS and Leg Contact emails]]="",council_staff_import[[#This Row],[Vlookup Scheduler Email]],council_staff_import[[#This Row],[combine COS and Leg Contact emails]])</f>
        <v/>
      </c>
      <c r="N19" s="32" t="s">
        <v>31960</v>
      </c>
      <c r="O19" s="32" t="s">
        <v>20472</v>
      </c>
      <c r="P19" s="32" t="str">
        <f>IF(council_staff_import[[#This Row],[Vlookup COS Responsibility]]="",council_staff_import[[#This Row],[Vlookup Leg Contact Responsibility]],council_staff_import[[#This Row],[Vlookup COS Responsibility]])</f>
        <v/>
      </c>
      <c r="Q19" s="32" t="str">
        <f>IF(council_staff_import[[#This Row],[Vlookup COS Email]]="",council_staff_import[[#This Row],[Vlookup Leg Contact Email]],council_staff_import[[#This Row],[Vlookup COS Email]])</f>
        <v/>
      </c>
      <c r="R19" s="32" t="str">
        <f>IFERROR(VLOOKUP(council_staff_import[[#This Row],[Full Name]],[4]!Table3[#Data],2,0),"")</f>
        <v/>
      </c>
      <c r="S19" s="32" t="str">
        <f>IFERROR(VLOOKUP(council_staff_import[[#This Row],[Full Name]],[4]!Table3[#Data],6,0),"")</f>
        <v/>
      </c>
      <c r="T19" s="32" t="str">
        <f>IFERROR(VLOOKUP(council_staff_import[[#This Row],[Full Name]],[4]!Table5[#Data],2,0),"")</f>
        <v/>
      </c>
      <c r="U19" s="32" t="str">
        <f>IFERROR(VLOOKUP(council_staff_import[[#This Row],[Full Name]],[4]!Table5[#Data],5,0),"")</f>
        <v/>
      </c>
      <c r="V19" s="32" t="str">
        <f>IFERROR(VLOOKUP(council_staff_import[[#This Row],[Full Name]],[4]!Table6[#Data],2,0),"")</f>
        <v/>
      </c>
      <c r="W19" s="32" t="str">
        <f>IFERROR(VLOOKUP(council_staff_import[[#This Row],[Full Name]],[4]!Table6[#Data],4,0),"")</f>
        <v/>
      </c>
      <c r="X19" s="32" t="s">
        <v>365</v>
      </c>
      <c r="Y19" s="32" t="e">
        <f>VLOOKUP(council_staff_import[[#This Row],[format_works_for]],[4]!Table4[#Data],1,0)</f>
        <v>#REF!</v>
      </c>
      <c r="Z19"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19" s="32" t="e">
        <f>VLOOKUP(council_staff_import[[#This Row],[formatted_and_corrected_reports_to_person]],[4]!Table2[#Data],2,0)</f>
        <v>#REF!</v>
      </c>
      <c r="AB19" s="32" t="str">
        <f>IF(council_staff_import[[#This Row],[format_legislative_staff_type]]="Personal", RIGHT(council_staff_import[[#This Row],[Assignment_SOURCE_KEY]],LEN(council_staff_import[[#This Row],[Assignment_SOURCE_KEY]])-FIND(" ",council_staff_import[[#This Row],[Assignment_SOURCE_KEY]])),"")</f>
        <v/>
      </c>
      <c r="AC19" s="32" t="str">
        <f>IF(LEFT(council_staff_import[[#This Row],[Assignment_SOURCE_KEY]],(FIND(" ",council_staff_import[[#This Row],[Assignment_SOURCE_KEY]],1)-1))="CM","Personal","Central")</f>
        <v>Central</v>
      </c>
      <c r="AD19" s="32" t="s">
        <v>34824</v>
      </c>
      <c r="AE19" s="32">
        <f>council_staff_import[[#This Row],[District_Office_Number_SOURCE_KEY]]</f>
        <v>0</v>
      </c>
      <c r="AF19" s="31"/>
    </row>
    <row r="20" spans="1:32" x14ac:dyDescent="0.2">
      <c r="A20" s="31" t="str">
        <f>council_staff_import[[#This Row],[First_Name_SOURCE_KEY]]&amp;" "&amp;council_staff_import[[#This Row],[Last_Name_SOURCE_KEY]]</f>
        <v>Kord Henry</v>
      </c>
      <c r="B20" s="31" t="str">
        <f>council_staff_import[[#This Row],[First_Name_SOURCE_KEY]]</f>
        <v>Kord</v>
      </c>
      <c r="C20" s="31" t="str">
        <f>council_staff_import[[#This Row],[Last_Name_SOURCE_KEY]]</f>
        <v>Henry</v>
      </c>
      <c r="D20" s="31" t="str">
        <f>council_staff_import[[#This Row],[Title_SOURCE_KEY]]</f>
        <v>Legislative Assistant</v>
      </c>
      <c r="E20" s="31" t="e">
        <f>council_staff_import[[#This Row],[vlookup_works_for]]</f>
        <v>#REF!</v>
      </c>
      <c r="F20" s="31" t="str">
        <f>IF(council_staff_import[[#This Row],[combine COS and Leg Contact Responsibilties]]="",council_staff_import[[#This Row],[Vlookup Scheduler Responsibility]],council_staff_import[[#This Row],[combine COS and Leg Contact Responsibilties]])</f>
        <v/>
      </c>
      <c r="G20" s="31"/>
      <c r="H20" s="31" t="s">
        <v>65</v>
      </c>
      <c r="I20" s="31" t="s">
        <v>31371</v>
      </c>
      <c r="J20" s="31" t="str">
        <f>council_staff_import[[#This Row],[format_legislative_staff_type]]</f>
        <v>Central</v>
      </c>
      <c r="K20" s="31" t="s">
        <v>72</v>
      </c>
      <c r="L20" s="31" t="str">
        <f>IF(council_staff_import[[#This Row],[District_Office_Calc]]=0,"",council_staff_import[[#This Row],[District_Office_Calc]])</f>
        <v/>
      </c>
      <c r="M20" s="31" t="str">
        <f>IF(council_staff_import[[#This Row],[combine COS and Leg Contact emails]]="",council_staff_import[[#This Row],[Vlookup Scheduler Email]],council_staff_import[[#This Row],[combine COS and Leg Contact emails]])</f>
        <v/>
      </c>
      <c r="N20" s="32" t="s">
        <v>1233</v>
      </c>
      <c r="O20" s="32" t="s">
        <v>32199</v>
      </c>
      <c r="P20" s="32" t="str">
        <f>IF(council_staff_import[[#This Row],[Vlookup COS Responsibility]]="",council_staff_import[[#This Row],[Vlookup Leg Contact Responsibility]],council_staff_import[[#This Row],[Vlookup COS Responsibility]])</f>
        <v/>
      </c>
      <c r="Q20" s="32" t="str">
        <f>IF(council_staff_import[[#This Row],[Vlookup COS Email]]="",council_staff_import[[#This Row],[Vlookup Leg Contact Email]],council_staff_import[[#This Row],[Vlookup COS Email]])</f>
        <v/>
      </c>
      <c r="R20" s="32" t="str">
        <f>IFERROR(VLOOKUP(council_staff_import[[#This Row],[Full Name]],[4]!Table3[#Data],2,0),"")</f>
        <v/>
      </c>
      <c r="S20" s="32" t="str">
        <f>IFERROR(VLOOKUP(council_staff_import[[#This Row],[Full Name]],[4]!Table3[#Data],6,0),"")</f>
        <v/>
      </c>
      <c r="T20" s="32" t="str">
        <f>IFERROR(VLOOKUP(council_staff_import[[#This Row],[Full Name]],[4]!Table5[#Data],2,0),"")</f>
        <v/>
      </c>
      <c r="U20" s="32" t="str">
        <f>IFERROR(VLOOKUP(council_staff_import[[#This Row],[Full Name]],[4]!Table5[#Data],5,0),"")</f>
        <v/>
      </c>
      <c r="V20" s="32" t="str">
        <f>IFERROR(VLOOKUP(council_staff_import[[#This Row],[Full Name]],[4]!Table6[#Data],2,0),"")</f>
        <v/>
      </c>
      <c r="W20" s="32" t="str">
        <f>IFERROR(VLOOKUP(council_staff_import[[#This Row],[Full Name]],[4]!Table6[#Data],4,0),"")</f>
        <v/>
      </c>
      <c r="X20" s="32" t="s">
        <v>365</v>
      </c>
      <c r="Y20" s="32" t="e">
        <f>VLOOKUP(council_staff_import[[#This Row],[format_works_for]],[4]!Table4[#Data],1,0)</f>
        <v>#REF!</v>
      </c>
      <c r="Z20"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20" s="32" t="e">
        <f>VLOOKUP(council_staff_import[[#This Row],[formatted_and_corrected_reports_to_person]],[4]!Table2[#Data],2,0)</f>
        <v>#REF!</v>
      </c>
      <c r="AB20" s="32" t="str">
        <f>IF(council_staff_import[[#This Row],[format_legislative_staff_type]]="Personal", RIGHT(council_staff_import[[#This Row],[Assignment_SOURCE_KEY]],LEN(council_staff_import[[#This Row],[Assignment_SOURCE_KEY]])-FIND(" ",council_staff_import[[#This Row],[Assignment_SOURCE_KEY]])),"")</f>
        <v/>
      </c>
      <c r="AC20" s="32" t="str">
        <f>IF(LEFT(council_staff_import[[#This Row],[Assignment_SOURCE_KEY]],(FIND(" ",council_staff_import[[#This Row],[Assignment_SOURCE_KEY]],1)-1))="CM","Personal","Central")</f>
        <v>Central</v>
      </c>
      <c r="AD20" s="32" t="s">
        <v>34824</v>
      </c>
      <c r="AE20" s="32">
        <f>council_staff_import[[#This Row],[District_Office_Number_SOURCE_KEY]]</f>
        <v>0</v>
      </c>
      <c r="AF20" s="31"/>
    </row>
    <row r="21" spans="1:32" x14ac:dyDescent="0.2">
      <c r="A21" s="31" t="str">
        <f>council_staff_import[[#This Row],[First_Name_SOURCE_KEY]]&amp;" "&amp;council_staff_import[[#This Row],[Last_Name_SOURCE_KEY]]</f>
        <v>Maud Hibbert</v>
      </c>
      <c r="B21" s="31" t="str">
        <f>council_staff_import[[#This Row],[First_Name_SOURCE_KEY]]</f>
        <v>Maud</v>
      </c>
      <c r="C21" s="31" t="str">
        <f>council_staff_import[[#This Row],[Last_Name_SOURCE_KEY]]</f>
        <v>Hibbert</v>
      </c>
      <c r="D21" s="31" t="str">
        <f>council_staff_import[[#This Row],[Title_SOURCE_KEY]]</f>
        <v>Legislative Assistant</v>
      </c>
      <c r="E21" s="31" t="e">
        <f>council_staff_import[[#This Row],[vlookup_works_for]]</f>
        <v>#REF!</v>
      </c>
      <c r="F21" s="31" t="str">
        <f>IF(council_staff_import[[#This Row],[combine COS and Leg Contact Responsibilties]]="",council_staff_import[[#This Row],[Vlookup Scheduler Responsibility]],council_staff_import[[#This Row],[combine COS and Leg Contact Responsibilties]])</f>
        <v/>
      </c>
      <c r="G21" s="31"/>
      <c r="H21" s="31" t="s">
        <v>65</v>
      </c>
      <c r="I21" s="31" t="s">
        <v>31371</v>
      </c>
      <c r="J21" s="31" t="str">
        <f>council_staff_import[[#This Row],[format_legislative_staff_type]]</f>
        <v>Central</v>
      </c>
      <c r="K21" s="31" t="s">
        <v>72</v>
      </c>
      <c r="L21" s="31" t="str">
        <f>IF(council_staff_import[[#This Row],[District_Office_Calc]]=0,"",council_staff_import[[#This Row],[District_Office_Calc]])</f>
        <v/>
      </c>
      <c r="M21" s="31" t="str">
        <f>IF(council_staff_import[[#This Row],[combine COS and Leg Contact emails]]="",council_staff_import[[#This Row],[Vlookup Scheduler Email]],council_staff_import[[#This Row],[combine COS and Leg Contact emails]])</f>
        <v/>
      </c>
      <c r="N21" s="32" t="s">
        <v>33822</v>
      </c>
      <c r="O21" s="32" t="s">
        <v>33823</v>
      </c>
      <c r="P21" s="32" t="str">
        <f>IF(council_staff_import[[#This Row],[Vlookup COS Responsibility]]="",council_staff_import[[#This Row],[Vlookup Leg Contact Responsibility]],council_staff_import[[#This Row],[Vlookup COS Responsibility]])</f>
        <v/>
      </c>
      <c r="Q21" s="32" t="str">
        <f>IF(council_staff_import[[#This Row],[Vlookup COS Email]]="",council_staff_import[[#This Row],[Vlookup Leg Contact Email]],council_staff_import[[#This Row],[Vlookup COS Email]])</f>
        <v/>
      </c>
      <c r="R21" s="32" t="str">
        <f>IFERROR(VLOOKUP(council_staff_import[[#This Row],[Full Name]],[4]!Table3[#Data],2,0),"")</f>
        <v/>
      </c>
      <c r="S21" s="32" t="str">
        <f>IFERROR(VLOOKUP(council_staff_import[[#This Row],[Full Name]],[4]!Table3[#Data],6,0),"")</f>
        <v/>
      </c>
      <c r="T21" s="32" t="str">
        <f>IFERROR(VLOOKUP(council_staff_import[[#This Row],[Full Name]],[4]!Table5[#Data],2,0),"")</f>
        <v/>
      </c>
      <c r="U21" s="32" t="str">
        <f>IFERROR(VLOOKUP(council_staff_import[[#This Row],[Full Name]],[4]!Table5[#Data],5,0),"")</f>
        <v/>
      </c>
      <c r="V21" s="32" t="str">
        <f>IFERROR(VLOOKUP(council_staff_import[[#This Row],[Full Name]],[4]!Table6[#Data],2,0),"")</f>
        <v/>
      </c>
      <c r="W21" s="32" t="str">
        <f>IFERROR(VLOOKUP(council_staff_import[[#This Row],[Full Name]],[4]!Table6[#Data],4,0),"")</f>
        <v/>
      </c>
      <c r="X21" s="32" t="s">
        <v>365</v>
      </c>
      <c r="Y21" s="32" t="e">
        <f>VLOOKUP(council_staff_import[[#This Row],[format_works_for]],[4]!Table4[#Data],1,0)</f>
        <v>#REF!</v>
      </c>
      <c r="Z21"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21" s="32" t="e">
        <f>VLOOKUP(council_staff_import[[#This Row],[formatted_and_corrected_reports_to_person]],[4]!Table2[#Data],2,0)</f>
        <v>#REF!</v>
      </c>
      <c r="AB21" s="32" t="str">
        <f>IF(council_staff_import[[#This Row],[format_legislative_staff_type]]="Personal", RIGHT(council_staff_import[[#This Row],[Assignment_SOURCE_KEY]],LEN(council_staff_import[[#This Row],[Assignment_SOURCE_KEY]])-FIND(" ",council_staff_import[[#This Row],[Assignment_SOURCE_KEY]])),"")</f>
        <v/>
      </c>
      <c r="AC21" s="32" t="str">
        <f>IF(LEFT(council_staff_import[[#This Row],[Assignment_SOURCE_KEY]],(FIND(" ",council_staff_import[[#This Row],[Assignment_SOURCE_KEY]],1)-1))="CM","Personal","Central")</f>
        <v>Central</v>
      </c>
      <c r="AD21" s="32" t="s">
        <v>34824</v>
      </c>
      <c r="AE21" s="32">
        <f>council_staff_import[[#This Row],[District_Office_Number_SOURCE_KEY]]</f>
        <v>0</v>
      </c>
      <c r="AF21" s="31"/>
    </row>
    <row r="22" spans="1:32" x14ac:dyDescent="0.2">
      <c r="A22" s="31" t="str">
        <f>council_staff_import[[#This Row],[First_Name_SOURCE_KEY]]&amp;" "&amp;council_staff_import[[#This Row],[Last_Name_SOURCE_KEY]]</f>
        <v>Katherine Joy</v>
      </c>
      <c r="B22" s="31" t="str">
        <f>council_staff_import[[#This Row],[First_Name_SOURCE_KEY]]</f>
        <v>Katherine</v>
      </c>
      <c r="C22" s="31" t="str">
        <f>council_staff_import[[#This Row],[Last_Name_SOURCE_KEY]]</f>
        <v>Joy</v>
      </c>
      <c r="D22" s="31" t="str">
        <f>council_staff_import[[#This Row],[Title_SOURCE_KEY]]</f>
        <v>Legislative Assistant</v>
      </c>
      <c r="E22" s="31" t="e">
        <f>council_staff_import[[#This Row],[vlookup_works_for]]</f>
        <v>#REF!</v>
      </c>
      <c r="F22" s="31" t="str">
        <f>IF(council_staff_import[[#This Row],[combine COS and Leg Contact Responsibilties]]="",council_staff_import[[#This Row],[Vlookup Scheduler Responsibility]],council_staff_import[[#This Row],[combine COS and Leg Contact Responsibilties]])</f>
        <v/>
      </c>
      <c r="G22" s="31"/>
      <c r="H22" s="31" t="s">
        <v>65</v>
      </c>
      <c r="I22" s="31" t="s">
        <v>31371</v>
      </c>
      <c r="J22" s="31" t="str">
        <f>council_staff_import[[#This Row],[format_legislative_staff_type]]</f>
        <v>Central</v>
      </c>
      <c r="K22" s="31" t="s">
        <v>72</v>
      </c>
      <c r="L22" s="31" t="str">
        <f>IF(council_staff_import[[#This Row],[District_Office_Calc]]=0,"",council_staff_import[[#This Row],[District_Office_Calc]])</f>
        <v/>
      </c>
      <c r="M22" s="31" t="str">
        <f>IF(council_staff_import[[#This Row],[combine COS and Leg Contact emails]]="",council_staff_import[[#This Row],[Vlookup Scheduler Email]],council_staff_import[[#This Row],[combine COS and Leg Contact emails]])</f>
        <v/>
      </c>
      <c r="N22" s="32" t="s">
        <v>32179</v>
      </c>
      <c r="O22" s="32" t="s">
        <v>20886</v>
      </c>
      <c r="P22" s="32" t="str">
        <f>IF(council_staff_import[[#This Row],[Vlookup COS Responsibility]]="",council_staff_import[[#This Row],[Vlookup Leg Contact Responsibility]],council_staff_import[[#This Row],[Vlookup COS Responsibility]])</f>
        <v/>
      </c>
      <c r="Q22" s="32" t="str">
        <f>IF(council_staff_import[[#This Row],[Vlookup COS Email]]="",council_staff_import[[#This Row],[Vlookup Leg Contact Email]],council_staff_import[[#This Row],[Vlookup COS Email]])</f>
        <v/>
      </c>
      <c r="R22" s="32" t="str">
        <f>IFERROR(VLOOKUP(council_staff_import[[#This Row],[Full Name]],[4]!Table3[#Data],2,0),"")</f>
        <v/>
      </c>
      <c r="S22" s="32" t="str">
        <f>IFERROR(VLOOKUP(council_staff_import[[#This Row],[Full Name]],[4]!Table3[#Data],6,0),"")</f>
        <v/>
      </c>
      <c r="T22" s="32" t="str">
        <f>IFERROR(VLOOKUP(council_staff_import[[#This Row],[Full Name]],[4]!Table5[#Data],2,0),"")</f>
        <v/>
      </c>
      <c r="U22" s="32" t="str">
        <f>IFERROR(VLOOKUP(council_staff_import[[#This Row],[Full Name]],[4]!Table5[#Data],5,0),"")</f>
        <v/>
      </c>
      <c r="V22" s="32" t="str">
        <f>IFERROR(VLOOKUP(council_staff_import[[#This Row],[Full Name]],[4]!Table6[#Data],2,0),"")</f>
        <v/>
      </c>
      <c r="W22" s="32" t="str">
        <f>IFERROR(VLOOKUP(council_staff_import[[#This Row],[Full Name]],[4]!Table6[#Data],4,0),"")</f>
        <v/>
      </c>
      <c r="X22" s="32" t="s">
        <v>365</v>
      </c>
      <c r="Y22" s="32" t="e">
        <f>VLOOKUP(council_staff_import[[#This Row],[format_works_for]],[4]!Table4[#Data],1,0)</f>
        <v>#REF!</v>
      </c>
      <c r="Z22"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22" s="32" t="e">
        <f>VLOOKUP(council_staff_import[[#This Row],[formatted_and_corrected_reports_to_person]],[4]!Table2[#Data],2,0)</f>
        <v>#REF!</v>
      </c>
      <c r="AB22" s="32" t="str">
        <f>IF(council_staff_import[[#This Row],[format_legislative_staff_type]]="Personal", RIGHT(council_staff_import[[#This Row],[Assignment_SOURCE_KEY]],LEN(council_staff_import[[#This Row],[Assignment_SOURCE_KEY]])-FIND(" ",council_staff_import[[#This Row],[Assignment_SOURCE_KEY]])),"")</f>
        <v/>
      </c>
      <c r="AC22" s="32" t="str">
        <f>IF(LEFT(council_staff_import[[#This Row],[Assignment_SOURCE_KEY]],(FIND(" ",council_staff_import[[#This Row],[Assignment_SOURCE_KEY]],1)-1))="CM","Personal","Central")</f>
        <v>Central</v>
      </c>
      <c r="AD22" s="32" t="s">
        <v>34824</v>
      </c>
      <c r="AE22" s="32">
        <f>council_staff_import[[#This Row],[District_Office_Number_SOURCE_KEY]]</f>
        <v>0</v>
      </c>
      <c r="AF22" s="31"/>
    </row>
    <row r="23" spans="1:32" x14ac:dyDescent="0.2">
      <c r="A23" s="31" t="str">
        <f>council_staff_import[[#This Row],[First_Name_SOURCE_KEY]]&amp;" "&amp;council_staff_import[[#This Row],[Last_Name_SOURCE_KEY]]</f>
        <v>Alan Katz</v>
      </c>
      <c r="B23" s="31" t="str">
        <f>council_staff_import[[#This Row],[First_Name_SOURCE_KEY]]</f>
        <v>Alan</v>
      </c>
      <c r="C23" s="31" t="str">
        <f>council_staff_import[[#This Row],[Last_Name_SOURCE_KEY]]</f>
        <v>Katz</v>
      </c>
      <c r="D23" s="31" t="str">
        <f>council_staff_import[[#This Row],[Title_SOURCE_KEY]]</f>
        <v>Legislative Administrative Assistant</v>
      </c>
      <c r="E23" s="31" t="e">
        <f>council_staff_import[[#This Row],[vlookup_works_for]]</f>
        <v>#REF!</v>
      </c>
      <c r="F23" s="31" t="str">
        <f>IF(council_staff_import[[#This Row],[combine COS and Leg Contact Responsibilties]]="",council_staff_import[[#This Row],[Vlookup Scheduler Responsibility]],council_staff_import[[#This Row],[combine COS and Leg Contact Responsibilties]])</f>
        <v/>
      </c>
      <c r="G23" s="31"/>
      <c r="H23" s="31" t="s">
        <v>65</v>
      </c>
      <c r="I23" s="31" t="s">
        <v>31371</v>
      </c>
      <c r="J23" s="31" t="str">
        <f>council_staff_import[[#This Row],[format_legislative_staff_type]]</f>
        <v>Central</v>
      </c>
      <c r="K23" s="31" t="s">
        <v>72</v>
      </c>
      <c r="L23" s="31" t="str">
        <f>IF(council_staff_import[[#This Row],[District_Office_Calc]]=0,"",council_staff_import[[#This Row],[District_Office_Calc]])</f>
        <v/>
      </c>
      <c r="M23" s="31" t="str">
        <f>IF(council_staff_import[[#This Row],[combine COS and Leg Contact emails]]="",council_staff_import[[#This Row],[Vlookup Scheduler Email]],council_staff_import[[#This Row],[combine COS and Leg Contact emails]])</f>
        <v/>
      </c>
      <c r="N23" s="32" t="s">
        <v>5456</v>
      </c>
      <c r="O23" s="32" t="s">
        <v>25820</v>
      </c>
      <c r="P23" s="32" t="str">
        <f>IF(council_staff_import[[#This Row],[Vlookup COS Responsibility]]="",council_staff_import[[#This Row],[Vlookup Leg Contact Responsibility]],council_staff_import[[#This Row],[Vlookup COS Responsibility]])</f>
        <v/>
      </c>
      <c r="Q23" s="32" t="str">
        <f>IF(council_staff_import[[#This Row],[Vlookup COS Email]]="",council_staff_import[[#This Row],[Vlookup Leg Contact Email]],council_staff_import[[#This Row],[Vlookup COS Email]])</f>
        <v/>
      </c>
      <c r="R23" s="32" t="str">
        <f>IFERROR(VLOOKUP(council_staff_import[[#This Row],[Full Name]],[4]!Table3[#Data],2,0),"")</f>
        <v/>
      </c>
      <c r="S23" s="32" t="str">
        <f>IFERROR(VLOOKUP(council_staff_import[[#This Row],[Full Name]],[4]!Table3[#Data],6,0),"")</f>
        <v/>
      </c>
      <c r="T23" s="32" t="str">
        <f>IFERROR(VLOOKUP(council_staff_import[[#This Row],[Full Name]],[4]!Table5[#Data],2,0),"")</f>
        <v/>
      </c>
      <c r="U23" s="32" t="str">
        <f>IFERROR(VLOOKUP(council_staff_import[[#This Row],[Full Name]],[4]!Table5[#Data],5,0),"")</f>
        <v/>
      </c>
      <c r="V23" s="32" t="str">
        <f>IFERROR(VLOOKUP(council_staff_import[[#This Row],[Full Name]],[4]!Table6[#Data],2,0),"")</f>
        <v/>
      </c>
      <c r="W23" s="32" t="str">
        <f>IFERROR(VLOOKUP(council_staff_import[[#This Row],[Full Name]],[4]!Table6[#Data],4,0),"")</f>
        <v/>
      </c>
      <c r="X23" s="32" t="s">
        <v>31478</v>
      </c>
      <c r="Y23" s="32" t="e">
        <f>VLOOKUP(council_staff_import[[#This Row],[format_works_for]],[4]!Table4[#Data],1,0)</f>
        <v>#REF!</v>
      </c>
      <c r="Z23"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23" s="32" t="e">
        <f>VLOOKUP(council_staff_import[[#This Row],[formatted_and_corrected_reports_to_person]],[4]!Table2[#Data],2,0)</f>
        <v>#REF!</v>
      </c>
      <c r="AB23" s="32" t="str">
        <f>IF(council_staff_import[[#This Row],[format_legislative_staff_type]]="Personal", RIGHT(council_staff_import[[#This Row],[Assignment_SOURCE_KEY]],LEN(council_staff_import[[#This Row],[Assignment_SOURCE_KEY]])-FIND(" ",council_staff_import[[#This Row],[Assignment_SOURCE_KEY]])),"")</f>
        <v/>
      </c>
      <c r="AC23" s="32" t="str">
        <f>IF(LEFT(council_staff_import[[#This Row],[Assignment_SOURCE_KEY]],(FIND(" ",council_staff_import[[#This Row],[Assignment_SOURCE_KEY]],1)-1))="CM","Personal","Central")</f>
        <v>Central</v>
      </c>
      <c r="AD23" s="32" t="s">
        <v>34824</v>
      </c>
      <c r="AE23" s="32">
        <f>council_staff_import[[#This Row],[District_Office_Number_SOURCE_KEY]]</f>
        <v>0</v>
      </c>
      <c r="AF23" s="31"/>
    </row>
    <row r="24" spans="1:32" x14ac:dyDescent="0.2">
      <c r="A24" s="31" t="str">
        <f>council_staff_import[[#This Row],[First_Name_SOURCE_KEY]]&amp;" "&amp;council_staff_import[[#This Row],[Last_Name_SOURCE_KEY]]</f>
        <v>Cheryl King-Lawson</v>
      </c>
      <c r="B24" s="31" t="str">
        <f>council_staff_import[[#This Row],[First_Name_SOURCE_KEY]]</f>
        <v>Cheryl</v>
      </c>
      <c r="C24" s="31" t="str">
        <f>council_staff_import[[#This Row],[Last_Name_SOURCE_KEY]]</f>
        <v>King-Lawson</v>
      </c>
      <c r="D24" s="31" t="str">
        <f>council_staff_import[[#This Row],[Title_SOURCE_KEY]]</f>
        <v>Legislative Assistant</v>
      </c>
      <c r="E24" s="31" t="e">
        <f>council_staff_import[[#This Row],[vlookup_works_for]]</f>
        <v>#REF!</v>
      </c>
      <c r="F24" s="31" t="str">
        <f>IF(council_staff_import[[#This Row],[combine COS and Leg Contact Responsibilties]]="",council_staff_import[[#This Row],[Vlookup Scheduler Responsibility]],council_staff_import[[#This Row],[combine COS and Leg Contact Responsibilties]])</f>
        <v/>
      </c>
      <c r="G24" s="31"/>
      <c r="H24" s="31" t="s">
        <v>65</v>
      </c>
      <c r="I24" s="31" t="s">
        <v>31371</v>
      </c>
      <c r="J24" s="31" t="str">
        <f>council_staff_import[[#This Row],[format_legislative_staff_type]]</f>
        <v>Central</v>
      </c>
      <c r="K24" s="31" t="s">
        <v>72</v>
      </c>
      <c r="L24" s="31" t="str">
        <f>IF(council_staff_import[[#This Row],[District_Office_Calc]]=0,"",council_staff_import[[#This Row],[District_Office_Calc]])</f>
        <v/>
      </c>
      <c r="M24" s="31" t="str">
        <f>IF(council_staff_import[[#This Row],[combine COS and Leg Contact emails]]="",council_staff_import[[#This Row],[Vlookup Scheduler Email]],council_staff_import[[#This Row],[combine COS and Leg Contact emails]])</f>
        <v/>
      </c>
      <c r="N24" s="32" t="s">
        <v>31716</v>
      </c>
      <c r="O24" s="32" t="s">
        <v>25377</v>
      </c>
      <c r="P24" s="32" t="str">
        <f>IF(council_staff_import[[#This Row],[Vlookup COS Responsibility]]="",council_staff_import[[#This Row],[Vlookup Leg Contact Responsibility]],council_staff_import[[#This Row],[Vlookup COS Responsibility]])</f>
        <v/>
      </c>
      <c r="Q24" s="32" t="str">
        <f>IF(council_staff_import[[#This Row],[Vlookup COS Email]]="",council_staff_import[[#This Row],[Vlookup Leg Contact Email]],council_staff_import[[#This Row],[Vlookup COS Email]])</f>
        <v/>
      </c>
      <c r="R24" s="32" t="str">
        <f>IFERROR(VLOOKUP(council_staff_import[[#This Row],[Full Name]],[4]!Table3[#Data],2,0),"")</f>
        <v/>
      </c>
      <c r="S24" s="32" t="str">
        <f>IFERROR(VLOOKUP(council_staff_import[[#This Row],[Full Name]],[4]!Table3[#Data],6,0),"")</f>
        <v/>
      </c>
      <c r="T24" s="32" t="str">
        <f>IFERROR(VLOOKUP(council_staff_import[[#This Row],[Full Name]],[4]!Table5[#Data],2,0),"")</f>
        <v/>
      </c>
      <c r="U24" s="32" t="str">
        <f>IFERROR(VLOOKUP(council_staff_import[[#This Row],[Full Name]],[4]!Table5[#Data],5,0),"")</f>
        <v/>
      </c>
      <c r="V24" s="32" t="str">
        <f>IFERROR(VLOOKUP(council_staff_import[[#This Row],[Full Name]],[4]!Table6[#Data],2,0),"")</f>
        <v/>
      </c>
      <c r="W24" s="32" t="str">
        <f>IFERROR(VLOOKUP(council_staff_import[[#This Row],[Full Name]],[4]!Table6[#Data],4,0),"")</f>
        <v/>
      </c>
      <c r="X24" s="32" t="s">
        <v>365</v>
      </c>
      <c r="Y24" s="32" t="e">
        <f>VLOOKUP(council_staff_import[[#This Row],[format_works_for]],[4]!Table4[#Data],1,0)</f>
        <v>#REF!</v>
      </c>
      <c r="Z24"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24" s="32" t="e">
        <f>VLOOKUP(council_staff_import[[#This Row],[formatted_and_corrected_reports_to_person]],[4]!Table2[#Data],2,0)</f>
        <v>#REF!</v>
      </c>
      <c r="AB24" s="32" t="str">
        <f>IF(council_staff_import[[#This Row],[format_legislative_staff_type]]="Personal", RIGHT(council_staff_import[[#This Row],[Assignment_SOURCE_KEY]],LEN(council_staff_import[[#This Row],[Assignment_SOURCE_KEY]])-FIND(" ",council_staff_import[[#This Row],[Assignment_SOURCE_KEY]])),"")</f>
        <v/>
      </c>
      <c r="AC24" s="32" t="str">
        <f>IF(LEFT(council_staff_import[[#This Row],[Assignment_SOURCE_KEY]],(FIND(" ",council_staff_import[[#This Row],[Assignment_SOURCE_KEY]],1)-1))="CM","Personal","Central")</f>
        <v>Central</v>
      </c>
      <c r="AD24" s="32" t="s">
        <v>34824</v>
      </c>
      <c r="AE24" s="32">
        <f>council_staff_import[[#This Row],[District_Office_Number_SOURCE_KEY]]</f>
        <v>0</v>
      </c>
      <c r="AF24" s="31"/>
    </row>
    <row r="25" spans="1:32" x14ac:dyDescent="0.2">
      <c r="A25" s="31" t="str">
        <f>council_staff_import[[#This Row],[First_Name_SOURCE_KEY]]&amp;" "&amp;council_staff_import[[#This Row],[Last_Name_SOURCE_KEY]]</f>
        <v>Jeannie Lajes</v>
      </c>
      <c r="B25" s="31" t="str">
        <f>council_staff_import[[#This Row],[First_Name_SOURCE_KEY]]</f>
        <v>Jeannie</v>
      </c>
      <c r="C25" s="31" t="str">
        <f>council_staff_import[[#This Row],[Last_Name_SOURCE_KEY]]</f>
        <v>Lajes</v>
      </c>
      <c r="D25" s="31" t="str">
        <f>council_staff_import[[#This Row],[Title_SOURCE_KEY]]</f>
        <v>Legislative Assistant</v>
      </c>
      <c r="E25" s="31" t="e">
        <f>council_staff_import[[#This Row],[vlookup_works_for]]</f>
        <v>#REF!</v>
      </c>
      <c r="F25" s="31" t="str">
        <f>IF(council_staff_import[[#This Row],[combine COS and Leg Contact Responsibilties]]="",council_staff_import[[#This Row],[Vlookup Scheduler Responsibility]],council_staff_import[[#This Row],[combine COS and Leg Contact Responsibilties]])</f>
        <v/>
      </c>
      <c r="G25" s="31"/>
      <c r="H25" s="31" t="s">
        <v>65</v>
      </c>
      <c r="I25" s="31" t="s">
        <v>31371</v>
      </c>
      <c r="J25" s="31" t="str">
        <f>council_staff_import[[#This Row],[format_legislative_staff_type]]</f>
        <v>Central</v>
      </c>
      <c r="K25" s="31" t="s">
        <v>72</v>
      </c>
      <c r="L25" s="31" t="str">
        <f>IF(council_staff_import[[#This Row],[District_Office_Calc]]=0,"",council_staff_import[[#This Row],[District_Office_Calc]])</f>
        <v/>
      </c>
      <c r="M25" s="31" t="str">
        <f>IF(council_staff_import[[#This Row],[combine COS and Leg Contact emails]]="",council_staff_import[[#This Row],[Vlookup Scheduler Email]],council_staff_import[[#This Row],[combine COS and Leg Contact emails]])</f>
        <v/>
      </c>
      <c r="N25" s="32" t="s">
        <v>32062</v>
      </c>
      <c r="O25" s="32" t="s">
        <v>32063</v>
      </c>
      <c r="P25" s="32" t="str">
        <f>IF(council_staff_import[[#This Row],[Vlookup COS Responsibility]]="",council_staff_import[[#This Row],[Vlookup Leg Contact Responsibility]],council_staff_import[[#This Row],[Vlookup COS Responsibility]])</f>
        <v/>
      </c>
      <c r="Q25" s="32" t="str">
        <f>IF(council_staff_import[[#This Row],[Vlookup COS Email]]="",council_staff_import[[#This Row],[Vlookup Leg Contact Email]],council_staff_import[[#This Row],[Vlookup COS Email]])</f>
        <v/>
      </c>
      <c r="R25" s="32" t="str">
        <f>IFERROR(VLOOKUP(council_staff_import[[#This Row],[Full Name]],[4]!Table3[#Data],2,0),"")</f>
        <v/>
      </c>
      <c r="S25" s="32" t="str">
        <f>IFERROR(VLOOKUP(council_staff_import[[#This Row],[Full Name]],[4]!Table3[#Data],6,0),"")</f>
        <v/>
      </c>
      <c r="T25" s="32" t="str">
        <f>IFERROR(VLOOKUP(council_staff_import[[#This Row],[Full Name]],[4]!Table5[#Data],2,0),"")</f>
        <v/>
      </c>
      <c r="U25" s="32" t="str">
        <f>IFERROR(VLOOKUP(council_staff_import[[#This Row],[Full Name]],[4]!Table5[#Data],5,0),"")</f>
        <v/>
      </c>
      <c r="V25" s="32" t="str">
        <f>IFERROR(VLOOKUP(council_staff_import[[#This Row],[Full Name]],[4]!Table6[#Data],2,0),"")</f>
        <v/>
      </c>
      <c r="W25" s="32" t="str">
        <f>IFERROR(VLOOKUP(council_staff_import[[#This Row],[Full Name]],[4]!Table6[#Data],4,0),"")</f>
        <v/>
      </c>
      <c r="X25" s="32" t="s">
        <v>365</v>
      </c>
      <c r="Y25" s="32" t="e">
        <f>VLOOKUP(council_staff_import[[#This Row],[format_works_for]],[4]!Table4[#Data],1,0)</f>
        <v>#REF!</v>
      </c>
      <c r="Z25"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25" s="32" t="e">
        <f>VLOOKUP(council_staff_import[[#This Row],[formatted_and_corrected_reports_to_person]],[4]!Table2[#Data],2,0)</f>
        <v>#REF!</v>
      </c>
      <c r="AB25" s="32" t="str">
        <f>IF(council_staff_import[[#This Row],[format_legislative_staff_type]]="Personal", RIGHT(council_staff_import[[#This Row],[Assignment_SOURCE_KEY]],LEN(council_staff_import[[#This Row],[Assignment_SOURCE_KEY]])-FIND(" ",council_staff_import[[#This Row],[Assignment_SOURCE_KEY]])),"")</f>
        <v/>
      </c>
      <c r="AC25" s="32" t="str">
        <f>IF(LEFT(council_staff_import[[#This Row],[Assignment_SOURCE_KEY]],(FIND(" ",council_staff_import[[#This Row],[Assignment_SOURCE_KEY]],1)-1))="CM","Personal","Central")</f>
        <v>Central</v>
      </c>
      <c r="AD25" s="32" t="s">
        <v>34824</v>
      </c>
      <c r="AE25" s="32">
        <f>council_staff_import[[#This Row],[District_Office_Number_SOURCE_KEY]]</f>
        <v>0</v>
      </c>
      <c r="AF25" s="31"/>
    </row>
    <row r="26" spans="1:32" x14ac:dyDescent="0.2">
      <c r="A26" s="31" t="str">
        <f>council_staff_import[[#This Row],[First_Name_SOURCE_KEY]]&amp;" "&amp;council_staff_import[[#This Row],[Last_Name_SOURCE_KEY]]</f>
        <v>Jane Liff Schatz</v>
      </c>
      <c r="B26" s="31" t="str">
        <f>council_staff_import[[#This Row],[First_Name_SOURCE_KEY]]</f>
        <v>Jane</v>
      </c>
      <c r="C26" s="31" t="str">
        <f>council_staff_import[[#This Row],[Last_Name_SOURCE_KEY]]</f>
        <v>Liff Schatz</v>
      </c>
      <c r="D26" s="31" t="str">
        <f>council_staff_import[[#This Row],[Title_SOURCE_KEY]]</f>
        <v>Legislative Assistant</v>
      </c>
      <c r="E26" s="31" t="e">
        <f>council_staff_import[[#This Row],[vlookup_works_for]]</f>
        <v>#REF!</v>
      </c>
      <c r="F26" s="31" t="str">
        <f>IF(council_staff_import[[#This Row],[combine COS and Leg Contact Responsibilties]]="",council_staff_import[[#This Row],[Vlookup Scheduler Responsibility]],council_staff_import[[#This Row],[combine COS and Leg Contact Responsibilties]])</f>
        <v/>
      </c>
      <c r="G26" s="31"/>
      <c r="H26" s="31" t="s">
        <v>65</v>
      </c>
      <c r="I26" s="31" t="s">
        <v>31371</v>
      </c>
      <c r="J26" s="31" t="str">
        <f>council_staff_import[[#This Row],[format_legislative_staff_type]]</f>
        <v>Central</v>
      </c>
      <c r="K26" s="31" t="s">
        <v>72</v>
      </c>
      <c r="L26" s="31" t="str">
        <f>IF(council_staff_import[[#This Row],[District_Office_Calc]]=0,"",council_staff_import[[#This Row],[District_Office_Calc]])</f>
        <v/>
      </c>
      <c r="M26" s="31" t="str">
        <f>IF(council_staff_import[[#This Row],[combine COS and Leg Contact emails]]="",council_staff_import[[#This Row],[Vlookup Scheduler Email]],council_staff_import[[#This Row],[combine COS and Leg Contact emails]])</f>
        <v/>
      </c>
      <c r="N26" s="32" t="s">
        <v>32040</v>
      </c>
      <c r="O26" s="32" t="s">
        <v>29224</v>
      </c>
      <c r="P26" s="32" t="str">
        <f>IF(council_staff_import[[#This Row],[Vlookup COS Responsibility]]="",council_staff_import[[#This Row],[Vlookup Leg Contact Responsibility]],council_staff_import[[#This Row],[Vlookup COS Responsibility]])</f>
        <v/>
      </c>
      <c r="Q26" s="32" t="str">
        <f>IF(council_staff_import[[#This Row],[Vlookup COS Email]]="",council_staff_import[[#This Row],[Vlookup Leg Contact Email]],council_staff_import[[#This Row],[Vlookup COS Email]])</f>
        <v/>
      </c>
      <c r="R26" s="32" t="str">
        <f>IFERROR(VLOOKUP(council_staff_import[[#This Row],[Full Name]],[4]!Table3[#Data],2,0),"")</f>
        <v/>
      </c>
      <c r="S26" s="32" t="str">
        <f>IFERROR(VLOOKUP(council_staff_import[[#This Row],[Full Name]],[4]!Table3[#Data],6,0),"")</f>
        <v/>
      </c>
      <c r="T26" s="32" t="str">
        <f>IFERROR(VLOOKUP(council_staff_import[[#This Row],[Full Name]],[4]!Table5[#Data],2,0),"")</f>
        <v/>
      </c>
      <c r="U26" s="32" t="str">
        <f>IFERROR(VLOOKUP(council_staff_import[[#This Row],[Full Name]],[4]!Table5[#Data],5,0),"")</f>
        <v/>
      </c>
      <c r="V26" s="32" t="str">
        <f>IFERROR(VLOOKUP(council_staff_import[[#This Row],[Full Name]],[4]!Table6[#Data],2,0),"")</f>
        <v/>
      </c>
      <c r="W26" s="32" t="str">
        <f>IFERROR(VLOOKUP(council_staff_import[[#This Row],[Full Name]],[4]!Table6[#Data],4,0),"")</f>
        <v/>
      </c>
      <c r="X26" s="32" t="s">
        <v>365</v>
      </c>
      <c r="Y26" s="32" t="e">
        <f>VLOOKUP(council_staff_import[[#This Row],[format_works_for]],[4]!Table4[#Data],1,0)</f>
        <v>#REF!</v>
      </c>
      <c r="Z26"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26" s="32" t="e">
        <f>VLOOKUP(council_staff_import[[#This Row],[formatted_and_corrected_reports_to_person]],[4]!Table2[#Data],2,0)</f>
        <v>#REF!</v>
      </c>
      <c r="AB26" s="32" t="str">
        <f>IF(council_staff_import[[#This Row],[format_legislative_staff_type]]="Personal", RIGHT(council_staff_import[[#This Row],[Assignment_SOURCE_KEY]],LEN(council_staff_import[[#This Row],[Assignment_SOURCE_KEY]])-FIND(" ",council_staff_import[[#This Row],[Assignment_SOURCE_KEY]])),"")</f>
        <v/>
      </c>
      <c r="AC26" s="32" t="str">
        <f>IF(LEFT(council_staff_import[[#This Row],[Assignment_SOURCE_KEY]],(FIND(" ",council_staff_import[[#This Row],[Assignment_SOURCE_KEY]],1)-1))="CM","Personal","Central")</f>
        <v>Central</v>
      </c>
      <c r="AD26" s="32" t="s">
        <v>34824</v>
      </c>
      <c r="AE26" s="32">
        <f>council_staff_import[[#This Row],[District_Office_Number_SOURCE_KEY]]</f>
        <v>0</v>
      </c>
      <c r="AF26" s="31"/>
    </row>
    <row r="27" spans="1:32" x14ac:dyDescent="0.2">
      <c r="A27" s="31" t="str">
        <f>council_staff_import[[#This Row],[First_Name_SOURCE_KEY]]&amp;" "&amp;council_staff_import[[#This Row],[Last_Name_SOURCE_KEY]]</f>
        <v>Andrew Liss</v>
      </c>
      <c r="B27" s="31" t="str">
        <f>council_staff_import[[#This Row],[First_Name_SOURCE_KEY]]</f>
        <v>Andrew</v>
      </c>
      <c r="C27" s="31" t="str">
        <f>council_staff_import[[#This Row],[Last_Name_SOURCE_KEY]]</f>
        <v>Liss</v>
      </c>
      <c r="D27" s="31" t="str">
        <f>council_staff_import[[#This Row],[Title_SOURCE_KEY]]</f>
        <v>Legislative Assistant</v>
      </c>
      <c r="E27" s="31" t="e">
        <f>council_staff_import[[#This Row],[vlookup_works_for]]</f>
        <v>#REF!</v>
      </c>
      <c r="F27" s="31" t="str">
        <f>IF(council_staff_import[[#This Row],[combine COS and Leg Contact Responsibilties]]="",council_staff_import[[#This Row],[Vlookup Scheduler Responsibility]],council_staff_import[[#This Row],[combine COS and Leg Contact Responsibilties]])</f>
        <v/>
      </c>
      <c r="G27" s="31"/>
      <c r="H27" s="31" t="s">
        <v>65</v>
      </c>
      <c r="I27" s="31" t="s">
        <v>31371</v>
      </c>
      <c r="J27" s="31" t="str">
        <f>council_staff_import[[#This Row],[format_legislative_staff_type]]</f>
        <v>Central</v>
      </c>
      <c r="K27" s="31" t="s">
        <v>72</v>
      </c>
      <c r="L27" s="31" t="str">
        <f>IF(council_staff_import[[#This Row],[District_Office_Calc]]=0,"",council_staff_import[[#This Row],[District_Office_Calc]])</f>
        <v/>
      </c>
      <c r="M27" s="31" t="str">
        <f>IF(council_staff_import[[#This Row],[combine COS and Leg Contact emails]]="",council_staff_import[[#This Row],[Vlookup Scheduler Email]],council_staff_import[[#This Row],[combine COS and Leg Contact emails]])</f>
        <v/>
      </c>
      <c r="N27" s="32" t="s">
        <v>20013</v>
      </c>
      <c r="O27" s="32" t="s">
        <v>23966</v>
      </c>
      <c r="P27" s="32" t="str">
        <f>IF(council_staff_import[[#This Row],[Vlookup COS Responsibility]]="",council_staff_import[[#This Row],[Vlookup Leg Contact Responsibility]],council_staff_import[[#This Row],[Vlookup COS Responsibility]])</f>
        <v/>
      </c>
      <c r="Q27" s="32" t="str">
        <f>IF(council_staff_import[[#This Row],[Vlookup COS Email]]="",council_staff_import[[#This Row],[Vlookup Leg Contact Email]],council_staff_import[[#This Row],[Vlookup COS Email]])</f>
        <v/>
      </c>
      <c r="R27" s="32" t="str">
        <f>IFERROR(VLOOKUP(council_staff_import[[#This Row],[Full Name]],[4]!Table3[#Data],2,0),"")</f>
        <v/>
      </c>
      <c r="S27" s="32" t="str">
        <f>IFERROR(VLOOKUP(council_staff_import[[#This Row],[Full Name]],[4]!Table3[#Data],6,0),"")</f>
        <v/>
      </c>
      <c r="T27" s="32" t="str">
        <f>IFERROR(VLOOKUP(council_staff_import[[#This Row],[Full Name]],[4]!Table5[#Data],2,0),"")</f>
        <v/>
      </c>
      <c r="U27" s="32" t="str">
        <f>IFERROR(VLOOKUP(council_staff_import[[#This Row],[Full Name]],[4]!Table5[#Data],5,0),"")</f>
        <v/>
      </c>
      <c r="V27" s="32" t="str">
        <f>IFERROR(VLOOKUP(council_staff_import[[#This Row],[Full Name]],[4]!Table6[#Data],2,0),"")</f>
        <v/>
      </c>
      <c r="W27" s="32" t="str">
        <f>IFERROR(VLOOKUP(council_staff_import[[#This Row],[Full Name]],[4]!Table6[#Data],4,0),"")</f>
        <v/>
      </c>
      <c r="X27" s="32" t="s">
        <v>365</v>
      </c>
      <c r="Y27" s="32" t="e">
        <f>VLOOKUP(council_staff_import[[#This Row],[format_works_for]],[4]!Table4[#Data],1,0)</f>
        <v>#REF!</v>
      </c>
      <c r="Z27"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27" s="32" t="e">
        <f>VLOOKUP(council_staff_import[[#This Row],[formatted_and_corrected_reports_to_person]],[4]!Table2[#Data],2,0)</f>
        <v>#REF!</v>
      </c>
      <c r="AB27" s="32" t="str">
        <f>IF(council_staff_import[[#This Row],[format_legislative_staff_type]]="Personal", RIGHT(council_staff_import[[#This Row],[Assignment_SOURCE_KEY]],LEN(council_staff_import[[#This Row],[Assignment_SOURCE_KEY]])-FIND(" ",council_staff_import[[#This Row],[Assignment_SOURCE_KEY]])),"")</f>
        <v/>
      </c>
      <c r="AC27" s="32" t="str">
        <f>IF(LEFT(council_staff_import[[#This Row],[Assignment_SOURCE_KEY]],(FIND(" ",council_staff_import[[#This Row],[Assignment_SOURCE_KEY]],1)-1))="CM","Personal","Central")</f>
        <v>Central</v>
      </c>
      <c r="AD27" s="32" t="s">
        <v>34824</v>
      </c>
      <c r="AE27" s="32">
        <f>council_staff_import[[#This Row],[District_Office_Number_SOURCE_KEY]]</f>
        <v>0</v>
      </c>
      <c r="AF27" s="31"/>
    </row>
    <row r="28" spans="1:32" x14ac:dyDescent="0.2">
      <c r="A28" s="31" t="str">
        <f>council_staff_import[[#This Row],[First_Name_SOURCE_KEY]]&amp;" "&amp;council_staff_import[[#This Row],[Last_Name_SOURCE_KEY]]</f>
        <v>Antonio Lopez</v>
      </c>
      <c r="B28" s="31" t="str">
        <f>council_staff_import[[#This Row],[First_Name_SOURCE_KEY]]</f>
        <v>Antonio</v>
      </c>
      <c r="C28" s="31" t="str">
        <f>council_staff_import[[#This Row],[Last_Name_SOURCE_KEY]]</f>
        <v>Lopez</v>
      </c>
      <c r="D28" s="31" t="str">
        <f>council_staff_import[[#This Row],[Title_SOURCE_KEY]]</f>
        <v>Legislative Clerk</v>
      </c>
      <c r="E28" s="31" t="e">
        <f>council_staff_import[[#This Row],[vlookup_works_for]]</f>
        <v>#REF!</v>
      </c>
      <c r="F28" s="31" t="str">
        <f>IF(council_staff_import[[#This Row],[combine COS and Leg Contact Responsibilties]]="",council_staff_import[[#This Row],[Vlookup Scheduler Responsibility]],council_staff_import[[#This Row],[combine COS and Leg Contact Responsibilties]])</f>
        <v/>
      </c>
      <c r="G28" s="31"/>
      <c r="H28" s="31" t="s">
        <v>65</v>
      </c>
      <c r="I28" s="31" t="s">
        <v>31371</v>
      </c>
      <c r="J28" s="31" t="str">
        <f>council_staff_import[[#This Row],[format_legislative_staff_type]]</f>
        <v>Central</v>
      </c>
      <c r="K28" s="31" t="s">
        <v>72</v>
      </c>
      <c r="L28" s="31" t="str">
        <f>IF(council_staff_import[[#This Row],[District_Office_Calc]]=0,"",council_staff_import[[#This Row],[District_Office_Calc]])</f>
        <v/>
      </c>
      <c r="M28" s="31" t="str">
        <f>IF(council_staff_import[[#This Row],[combine COS and Leg Contact emails]]="",council_staff_import[[#This Row],[Vlookup Scheduler Email]],council_staff_import[[#This Row],[combine COS and Leg Contact emails]])</f>
        <v/>
      </c>
      <c r="N28" s="32" t="s">
        <v>1980</v>
      </c>
      <c r="O28" s="32" t="s">
        <v>31572</v>
      </c>
      <c r="P28" s="32" t="str">
        <f>IF(council_staff_import[[#This Row],[Vlookup COS Responsibility]]="",council_staff_import[[#This Row],[Vlookup Leg Contact Responsibility]],council_staff_import[[#This Row],[Vlookup COS Responsibility]])</f>
        <v/>
      </c>
      <c r="Q28" s="32" t="str">
        <f>IF(council_staff_import[[#This Row],[Vlookup COS Email]]="",council_staff_import[[#This Row],[Vlookup Leg Contact Email]],council_staff_import[[#This Row],[Vlookup COS Email]])</f>
        <v/>
      </c>
      <c r="R28" s="32" t="str">
        <f>IFERROR(VLOOKUP(council_staff_import[[#This Row],[Full Name]],[4]!Table3[#Data],2,0),"")</f>
        <v/>
      </c>
      <c r="S28" s="32" t="str">
        <f>IFERROR(VLOOKUP(council_staff_import[[#This Row],[Full Name]],[4]!Table3[#Data],6,0),"")</f>
        <v/>
      </c>
      <c r="T28" s="32" t="str">
        <f>IFERROR(VLOOKUP(council_staff_import[[#This Row],[Full Name]],[4]!Table5[#Data],2,0),"")</f>
        <v/>
      </c>
      <c r="U28" s="32" t="str">
        <f>IFERROR(VLOOKUP(council_staff_import[[#This Row],[Full Name]],[4]!Table5[#Data],5,0),"")</f>
        <v/>
      </c>
      <c r="V28" s="32" t="str">
        <f>IFERROR(VLOOKUP(council_staff_import[[#This Row],[Full Name]],[4]!Table6[#Data],2,0),"")</f>
        <v/>
      </c>
      <c r="W28" s="32" t="str">
        <f>IFERROR(VLOOKUP(council_staff_import[[#This Row],[Full Name]],[4]!Table6[#Data],4,0),"")</f>
        <v/>
      </c>
      <c r="X28" s="32" t="s">
        <v>31692</v>
      </c>
      <c r="Y28" s="32" t="e">
        <f>VLOOKUP(council_staff_import[[#This Row],[format_works_for]],[4]!Table4[#Data],1,0)</f>
        <v>#REF!</v>
      </c>
      <c r="Z28"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28" s="32" t="e">
        <f>VLOOKUP(council_staff_import[[#This Row],[formatted_and_corrected_reports_to_person]],[4]!Table2[#Data],2,0)</f>
        <v>#REF!</v>
      </c>
      <c r="AB28" s="32" t="str">
        <f>IF(council_staff_import[[#This Row],[format_legislative_staff_type]]="Personal", RIGHT(council_staff_import[[#This Row],[Assignment_SOURCE_KEY]],LEN(council_staff_import[[#This Row],[Assignment_SOURCE_KEY]])-FIND(" ",council_staff_import[[#This Row],[Assignment_SOURCE_KEY]])),"")</f>
        <v/>
      </c>
      <c r="AC28" s="32" t="str">
        <f>IF(LEFT(council_staff_import[[#This Row],[Assignment_SOURCE_KEY]],(FIND(" ",council_staff_import[[#This Row],[Assignment_SOURCE_KEY]],1)-1))="CM","Personal","Central")</f>
        <v>Central</v>
      </c>
      <c r="AD28" s="32" t="s">
        <v>34824</v>
      </c>
      <c r="AE28" s="32">
        <f>council_staff_import[[#This Row],[District_Office_Number_SOURCE_KEY]]</f>
        <v>0</v>
      </c>
      <c r="AF28" s="31"/>
    </row>
    <row r="29" spans="1:32" x14ac:dyDescent="0.2">
      <c r="A29" s="31" t="str">
        <f>council_staff_import[[#This Row],[First_Name_SOURCE_KEY]]&amp;" "&amp;council_staff_import[[#This Row],[Last_Name_SOURCE_KEY]]</f>
        <v>Lesbia Lopez</v>
      </c>
      <c r="B29" s="31" t="str">
        <f>council_staff_import[[#This Row],[First_Name_SOURCE_KEY]]</f>
        <v>Lesbia</v>
      </c>
      <c r="C29" s="31" t="str">
        <f>council_staff_import[[#This Row],[Last_Name_SOURCE_KEY]]</f>
        <v>Lopez</v>
      </c>
      <c r="D29" s="31" t="str">
        <f>council_staff_import[[#This Row],[Title_SOURCE_KEY]]</f>
        <v>Legislative Assistant</v>
      </c>
      <c r="E29" s="31" t="e">
        <f>council_staff_import[[#This Row],[vlookup_works_for]]</f>
        <v>#REF!</v>
      </c>
      <c r="F29" s="31" t="str">
        <f>IF(council_staff_import[[#This Row],[combine COS and Leg Contact Responsibilties]]="",council_staff_import[[#This Row],[Vlookup Scheduler Responsibility]],council_staff_import[[#This Row],[combine COS and Leg Contact Responsibilties]])</f>
        <v/>
      </c>
      <c r="G29" s="31"/>
      <c r="H29" s="31" t="s">
        <v>65</v>
      </c>
      <c r="I29" s="31" t="s">
        <v>31371</v>
      </c>
      <c r="J29" s="31" t="str">
        <f>council_staff_import[[#This Row],[format_legislative_staff_type]]</f>
        <v>Central</v>
      </c>
      <c r="K29" s="31" t="s">
        <v>72</v>
      </c>
      <c r="L29" s="31" t="str">
        <f>IF(council_staff_import[[#This Row],[District_Office_Calc]]=0,"",council_staff_import[[#This Row],[District_Office_Calc]])</f>
        <v/>
      </c>
      <c r="M29" s="31" t="str">
        <f>IF(council_staff_import[[#This Row],[combine COS and Leg Contact emails]]="",council_staff_import[[#This Row],[Vlookup Scheduler Email]],council_staff_import[[#This Row],[combine COS and Leg Contact emails]])</f>
        <v/>
      </c>
      <c r="N29" s="32" t="s">
        <v>1980</v>
      </c>
      <c r="O29" s="32" t="s">
        <v>32239</v>
      </c>
      <c r="P29" s="32" t="str">
        <f>IF(council_staff_import[[#This Row],[Vlookup COS Responsibility]]="",council_staff_import[[#This Row],[Vlookup Leg Contact Responsibility]],council_staff_import[[#This Row],[Vlookup COS Responsibility]])</f>
        <v/>
      </c>
      <c r="Q29" s="32" t="str">
        <f>IF(council_staff_import[[#This Row],[Vlookup COS Email]]="",council_staff_import[[#This Row],[Vlookup Leg Contact Email]],council_staff_import[[#This Row],[Vlookup COS Email]])</f>
        <v/>
      </c>
      <c r="R29" s="32" t="str">
        <f>IFERROR(VLOOKUP(council_staff_import[[#This Row],[Full Name]],[4]!Table3[#Data],2,0),"")</f>
        <v/>
      </c>
      <c r="S29" s="32" t="str">
        <f>IFERROR(VLOOKUP(council_staff_import[[#This Row],[Full Name]],[4]!Table3[#Data],6,0),"")</f>
        <v/>
      </c>
      <c r="T29" s="32" t="str">
        <f>IFERROR(VLOOKUP(council_staff_import[[#This Row],[Full Name]],[4]!Table5[#Data],2,0),"")</f>
        <v/>
      </c>
      <c r="U29" s="32" t="str">
        <f>IFERROR(VLOOKUP(council_staff_import[[#This Row],[Full Name]],[4]!Table5[#Data],5,0),"")</f>
        <v/>
      </c>
      <c r="V29" s="32" t="str">
        <f>IFERROR(VLOOKUP(council_staff_import[[#This Row],[Full Name]],[4]!Table6[#Data],2,0),"")</f>
        <v/>
      </c>
      <c r="W29" s="32" t="str">
        <f>IFERROR(VLOOKUP(council_staff_import[[#This Row],[Full Name]],[4]!Table6[#Data],4,0),"")</f>
        <v/>
      </c>
      <c r="X29" s="32" t="s">
        <v>365</v>
      </c>
      <c r="Y29" s="32" t="e">
        <f>VLOOKUP(council_staff_import[[#This Row],[format_works_for]],[4]!Table4[#Data],1,0)</f>
        <v>#REF!</v>
      </c>
      <c r="Z29"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29" s="32" t="e">
        <f>VLOOKUP(council_staff_import[[#This Row],[formatted_and_corrected_reports_to_person]],[4]!Table2[#Data],2,0)</f>
        <v>#REF!</v>
      </c>
      <c r="AB29" s="32" t="str">
        <f>IF(council_staff_import[[#This Row],[format_legislative_staff_type]]="Personal", RIGHT(council_staff_import[[#This Row],[Assignment_SOURCE_KEY]],LEN(council_staff_import[[#This Row],[Assignment_SOURCE_KEY]])-FIND(" ",council_staff_import[[#This Row],[Assignment_SOURCE_KEY]])),"")</f>
        <v/>
      </c>
      <c r="AC29" s="32" t="str">
        <f>IF(LEFT(council_staff_import[[#This Row],[Assignment_SOURCE_KEY]],(FIND(" ",council_staff_import[[#This Row],[Assignment_SOURCE_KEY]],1)-1))="CM","Personal","Central")</f>
        <v>Central</v>
      </c>
      <c r="AD29" s="32" t="s">
        <v>34824</v>
      </c>
      <c r="AE29" s="32">
        <f>council_staff_import[[#This Row],[District_Office_Number_SOURCE_KEY]]</f>
        <v>0</v>
      </c>
      <c r="AF29" s="31"/>
    </row>
    <row r="30" spans="1:32" x14ac:dyDescent="0.2">
      <c r="A30" s="31" t="str">
        <f>council_staff_import[[#This Row],[First_Name_SOURCE_KEY]]&amp;" "&amp;council_staff_import[[#This Row],[Last_Name_SOURCE_KEY]]</f>
        <v>Earie Matthews</v>
      </c>
      <c r="B30" s="31" t="str">
        <f>council_staff_import[[#This Row],[First_Name_SOURCE_KEY]]</f>
        <v>Earie</v>
      </c>
      <c r="C30" s="31" t="str">
        <f>council_staff_import[[#This Row],[Last_Name_SOURCE_KEY]]</f>
        <v>Matthews</v>
      </c>
      <c r="D30" s="31" t="str">
        <f>council_staff_import[[#This Row],[Title_SOURCE_KEY]]</f>
        <v>Legislative Clerk</v>
      </c>
      <c r="E30" s="31" t="e">
        <f>council_staff_import[[#This Row],[vlookup_works_for]]</f>
        <v>#REF!</v>
      </c>
      <c r="F30" s="31" t="str">
        <f>IF(council_staff_import[[#This Row],[combine COS and Leg Contact Responsibilties]]="",council_staff_import[[#This Row],[Vlookup Scheduler Responsibility]],council_staff_import[[#This Row],[combine COS and Leg Contact Responsibilties]])</f>
        <v/>
      </c>
      <c r="G30" s="31"/>
      <c r="H30" s="31" t="s">
        <v>65</v>
      </c>
      <c r="I30" s="31" t="s">
        <v>31371</v>
      </c>
      <c r="J30" s="31" t="str">
        <f>council_staff_import[[#This Row],[format_legislative_staff_type]]</f>
        <v>Central</v>
      </c>
      <c r="K30" s="31" t="s">
        <v>72</v>
      </c>
      <c r="L30" s="31" t="str">
        <f>IF(council_staff_import[[#This Row],[District_Office_Calc]]=0,"",council_staff_import[[#This Row],[District_Office_Calc]])</f>
        <v/>
      </c>
      <c r="M30" s="31" t="str">
        <f>IF(council_staff_import[[#This Row],[combine COS and Leg Contact emails]]="",council_staff_import[[#This Row],[Vlookup Scheduler Email]],council_staff_import[[#This Row],[combine COS and Leg Contact emails]])</f>
        <v/>
      </c>
      <c r="N30" s="32" t="s">
        <v>31824</v>
      </c>
      <c r="O30" s="32" t="s">
        <v>31825</v>
      </c>
      <c r="P30" s="32" t="str">
        <f>IF(council_staff_import[[#This Row],[Vlookup COS Responsibility]]="",council_staff_import[[#This Row],[Vlookup Leg Contact Responsibility]],council_staff_import[[#This Row],[Vlookup COS Responsibility]])</f>
        <v/>
      </c>
      <c r="Q30" s="32" t="str">
        <f>IF(council_staff_import[[#This Row],[Vlookup COS Email]]="",council_staff_import[[#This Row],[Vlookup Leg Contact Email]],council_staff_import[[#This Row],[Vlookup COS Email]])</f>
        <v/>
      </c>
      <c r="R30" s="32" t="str">
        <f>IFERROR(VLOOKUP(council_staff_import[[#This Row],[Full Name]],[4]!Table3[#Data],2,0),"")</f>
        <v/>
      </c>
      <c r="S30" s="32" t="str">
        <f>IFERROR(VLOOKUP(council_staff_import[[#This Row],[Full Name]],[4]!Table3[#Data],6,0),"")</f>
        <v/>
      </c>
      <c r="T30" s="32" t="str">
        <f>IFERROR(VLOOKUP(council_staff_import[[#This Row],[Full Name]],[4]!Table5[#Data],2,0),"")</f>
        <v/>
      </c>
      <c r="U30" s="32" t="str">
        <f>IFERROR(VLOOKUP(council_staff_import[[#This Row],[Full Name]],[4]!Table5[#Data],5,0),"")</f>
        <v/>
      </c>
      <c r="V30" s="32" t="str">
        <f>IFERROR(VLOOKUP(council_staff_import[[#This Row],[Full Name]],[4]!Table6[#Data],2,0),"")</f>
        <v/>
      </c>
      <c r="W30" s="32" t="str">
        <f>IFERROR(VLOOKUP(council_staff_import[[#This Row],[Full Name]],[4]!Table6[#Data],4,0),"")</f>
        <v/>
      </c>
      <c r="X30" s="32" t="s">
        <v>31692</v>
      </c>
      <c r="Y30" s="32" t="e">
        <f>VLOOKUP(council_staff_import[[#This Row],[format_works_for]],[4]!Table4[#Data],1,0)</f>
        <v>#REF!</v>
      </c>
      <c r="Z30"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30" s="32" t="e">
        <f>VLOOKUP(council_staff_import[[#This Row],[formatted_and_corrected_reports_to_person]],[4]!Table2[#Data],2,0)</f>
        <v>#REF!</v>
      </c>
      <c r="AB30" s="32" t="str">
        <f>IF(council_staff_import[[#This Row],[format_legislative_staff_type]]="Personal", RIGHT(council_staff_import[[#This Row],[Assignment_SOURCE_KEY]],LEN(council_staff_import[[#This Row],[Assignment_SOURCE_KEY]])-FIND(" ",council_staff_import[[#This Row],[Assignment_SOURCE_KEY]])),"")</f>
        <v/>
      </c>
      <c r="AC30" s="32" t="str">
        <f>IF(LEFT(council_staff_import[[#This Row],[Assignment_SOURCE_KEY]],(FIND(" ",council_staff_import[[#This Row],[Assignment_SOURCE_KEY]],1)-1))="CM","Personal","Central")</f>
        <v>Central</v>
      </c>
      <c r="AD30" s="32" t="s">
        <v>34824</v>
      </c>
      <c r="AE30" s="32">
        <f>council_staff_import[[#This Row],[District_Office_Number_SOURCE_KEY]]</f>
        <v>0</v>
      </c>
      <c r="AF30" s="31"/>
    </row>
    <row r="31" spans="1:32" x14ac:dyDescent="0.2">
      <c r="A31" s="31" t="str">
        <f>council_staff_import[[#This Row],[First_Name_SOURCE_KEY]]&amp;" "&amp;council_staff_import[[#This Row],[Last_Name_SOURCE_KEY]]</f>
        <v>Freddy Merizalde</v>
      </c>
      <c r="B31" s="31" t="str">
        <f>council_staff_import[[#This Row],[First_Name_SOURCE_KEY]]</f>
        <v>Freddy</v>
      </c>
      <c r="C31" s="31" t="str">
        <f>council_staff_import[[#This Row],[Last_Name_SOURCE_KEY]]</f>
        <v>Merizalde</v>
      </c>
      <c r="D31" s="31" t="str">
        <f>council_staff_import[[#This Row],[Title_SOURCE_KEY]]</f>
        <v>Legislative Clerk</v>
      </c>
      <c r="E31" s="31" t="e">
        <f>council_staff_import[[#This Row],[vlookup_works_for]]</f>
        <v>#REF!</v>
      </c>
      <c r="F31" s="31" t="str">
        <f>IF(council_staff_import[[#This Row],[combine COS and Leg Contact Responsibilties]]="",council_staff_import[[#This Row],[Vlookup Scheduler Responsibility]],council_staff_import[[#This Row],[combine COS and Leg Contact Responsibilties]])</f>
        <v/>
      </c>
      <c r="G31" s="31"/>
      <c r="H31" s="31" t="s">
        <v>65</v>
      </c>
      <c r="I31" s="31" t="s">
        <v>31371</v>
      </c>
      <c r="J31" s="31" t="str">
        <f>council_staff_import[[#This Row],[format_legislative_staff_type]]</f>
        <v>Central</v>
      </c>
      <c r="K31" s="31" t="s">
        <v>72</v>
      </c>
      <c r="L31" s="31" t="str">
        <f>IF(council_staff_import[[#This Row],[District_Office_Calc]]=0,"",council_staff_import[[#This Row],[District_Office_Calc]])</f>
        <v/>
      </c>
      <c r="M31" s="31" t="str">
        <f>IF(council_staff_import[[#This Row],[combine COS and Leg Contact emails]]="",council_staff_import[[#This Row],[Vlookup Scheduler Email]],council_staff_import[[#This Row],[combine COS and Leg Contact emails]])</f>
        <v/>
      </c>
      <c r="N31" s="32" t="s">
        <v>31935</v>
      </c>
      <c r="O31" s="32" t="s">
        <v>31936</v>
      </c>
      <c r="P31" s="32" t="str">
        <f>IF(council_staff_import[[#This Row],[Vlookup COS Responsibility]]="",council_staff_import[[#This Row],[Vlookup Leg Contact Responsibility]],council_staff_import[[#This Row],[Vlookup COS Responsibility]])</f>
        <v/>
      </c>
      <c r="Q31" s="32" t="str">
        <f>IF(council_staff_import[[#This Row],[Vlookup COS Email]]="",council_staff_import[[#This Row],[Vlookup Leg Contact Email]],council_staff_import[[#This Row],[Vlookup COS Email]])</f>
        <v/>
      </c>
      <c r="R31" s="32" t="str">
        <f>IFERROR(VLOOKUP(council_staff_import[[#This Row],[Full Name]],[4]!Table3[#Data],2,0),"")</f>
        <v/>
      </c>
      <c r="S31" s="32" t="str">
        <f>IFERROR(VLOOKUP(council_staff_import[[#This Row],[Full Name]],[4]!Table3[#Data],6,0),"")</f>
        <v/>
      </c>
      <c r="T31" s="32" t="str">
        <f>IFERROR(VLOOKUP(council_staff_import[[#This Row],[Full Name]],[4]!Table5[#Data],2,0),"")</f>
        <v/>
      </c>
      <c r="U31" s="32" t="str">
        <f>IFERROR(VLOOKUP(council_staff_import[[#This Row],[Full Name]],[4]!Table5[#Data],5,0),"")</f>
        <v/>
      </c>
      <c r="V31" s="32" t="str">
        <f>IFERROR(VLOOKUP(council_staff_import[[#This Row],[Full Name]],[4]!Table6[#Data],2,0),"")</f>
        <v/>
      </c>
      <c r="W31" s="32" t="str">
        <f>IFERROR(VLOOKUP(council_staff_import[[#This Row],[Full Name]],[4]!Table6[#Data],4,0),"")</f>
        <v/>
      </c>
      <c r="X31" s="32" t="s">
        <v>31692</v>
      </c>
      <c r="Y31" s="32" t="e">
        <f>VLOOKUP(council_staff_import[[#This Row],[format_works_for]],[4]!Table4[#Data],1,0)</f>
        <v>#REF!</v>
      </c>
      <c r="Z31"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31" s="32" t="e">
        <f>VLOOKUP(council_staff_import[[#This Row],[formatted_and_corrected_reports_to_person]],[4]!Table2[#Data],2,0)</f>
        <v>#REF!</v>
      </c>
      <c r="AB31" s="32" t="str">
        <f>IF(council_staff_import[[#This Row],[format_legislative_staff_type]]="Personal", RIGHT(council_staff_import[[#This Row],[Assignment_SOURCE_KEY]],LEN(council_staff_import[[#This Row],[Assignment_SOURCE_KEY]])-FIND(" ",council_staff_import[[#This Row],[Assignment_SOURCE_KEY]])),"")</f>
        <v/>
      </c>
      <c r="AC31" s="32" t="str">
        <f>IF(LEFT(council_staff_import[[#This Row],[Assignment_SOURCE_KEY]],(FIND(" ",council_staff_import[[#This Row],[Assignment_SOURCE_KEY]],1)-1))="CM","Personal","Central")</f>
        <v>Central</v>
      </c>
      <c r="AD31" s="32" t="s">
        <v>34824</v>
      </c>
      <c r="AE31" s="32">
        <f>council_staff_import[[#This Row],[District_Office_Number_SOURCE_KEY]]</f>
        <v>0</v>
      </c>
      <c r="AF31" s="31"/>
    </row>
    <row r="32" spans="1:32" x14ac:dyDescent="0.2">
      <c r="A32" s="31" t="str">
        <f>council_staff_import[[#This Row],[First_Name_SOURCE_KEY]]&amp;" "&amp;council_staff_import[[#This Row],[Last_Name_SOURCE_KEY]]</f>
        <v>Wayne Miller</v>
      </c>
      <c r="B32" s="31" t="str">
        <f>council_staff_import[[#This Row],[First_Name_SOURCE_KEY]]</f>
        <v>Wayne</v>
      </c>
      <c r="C32" s="31" t="str">
        <f>council_staff_import[[#This Row],[Last_Name_SOURCE_KEY]]</f>
        <v>Miller</v>
      </c>
      <c r="D32" s="31" t="str">
        <f>council_staff_import[[#This Row],[Title_SOURCE_KEY]]</f>
        <v>Assistant Director of Administration</v>
      </c>
      <c r="E32" s="31" t="e">
        <f>council_staff_import[[#This Row],[vlookup_works_for]]</f>
        <v>#REF!</v>
      </c>
      <c r="F32" s="31" t="str">
        <f>IF(council_staff_import[[#This Row],[combine COS and Leg Contact Responsibilties]]="",council_staff_import[[#This Row],[Vlookup Scheduler Responsibility]],council_staff_import[[#This Row],[combine COS and Leg Contact Responsibilties]])</f>
        <v/>
      </c>
      <c r="G32" s="31"/>
      <c r="H32" s="31" t="s">
        <v>65</v>
      </c>
      <c r="I32" s="31" t="s">
        <v>31371</v>
      </c>
      <c r="J32" s="31" t="str">
        <f>council_staff_import[[#This Row],[format_legislative_staff_type]]</f>
        <v>Central</v>
      </c>
      <c r="K32" s="31" t="s">
        <v>72</v>
      </c>
      <c r="L32" s="31" t="str">
        <f>IF(council_staff_import[[#This Row],[District_Office_Calc]]=0,"",council_staff_import[[#This Row],[District_Office_Calc]])</f>
        <v/>
      </c>
      <c r="M32" s="31" t="str">
        <f>IF(council_staff_import[[#This Row],[combine COS and Leg Contact emails]]="",council_staff_import[[#This Row],[Vlookup Scheduler Email]],council_staff_import[[#This Row],[combine COS and Leg Contact emails]])</f>
        <v/>
      </c>
      <c r="N32" s="32" t="s">
        <v>2922</v>
      </c>
      <c r="O32" s="32" t="s">
        <v>30851</v>
      </c>
      <c r="P32" s="32" t="str">
        <f>IF(council_staff_import[[#This Row],[Vlookup COS Responsibility]]="",council_staff_import[[#This Row],[Vlookup Leg Contact Responsibility]],council_staff_import[[#This Row],[Vlookup COS Responsibility]])</f>
        <v/>
      </c>
      <c r="Q32" s="32" t="str">
        <f>IF(council_staff_import[[#This Row],[Vlookup COS Email]]="",council_staff_import[[#This Row],[Vlookup Leg Contact Email]],council_staff_import[[#This Row],[Vlookup COS Email]])</f>
        <v/>
      </c>
      <c r="R32" s="32" t="str">
        <f>IFERROR(VLOOKUP(council_staff_import[[#This Row],[Full Name]],[4]!Table3[#Data],2,0),"")</f>
        <v/>
      </c>
      <c r="S32" s="32" t="str">
        <f>IFERROR(VLOOKUP(council_staff_import[[#This Row],[Full Name]],[4]!Table3[#Data],6,0),"")</f>
        <v/>
      </c>
      <c r="T32" s="32" t="str">
        <f>IFERROR(VLOOKUP(council_staff_import[[#This Row],[Full Name]],[4]!Table5[#Data],2,0),"")</f>
        <v/>
      </c>
      <c r="U32" s="32" t="str">
        <f>IFERROR(VLOOKUP(council_staff_import[[#This Row],[Full Name]],[4]!Table5[#Data],5,0),"")</f>
        <v/>
      </c>
      <c r="V32" s="32" t="str">
        <f>IFERROR(VLOOKUP(council_staff_import[[#This Row],[Full Name]],[4]!Table6[#Data],2,0),"")</f>
        <v/>
      </c>
      <c r="W32" s="32" t="str">
        <f>IFERROR(VLOOKUP(council_staff_import[[#This Row],[Full Name]],[4]!Table6[#Data],4,0),"")</f>
        <v/>
      </c>
      <c r="X32" s="32" t="s">
        <v>31636</v>
      </c>
      <c r="Y32" s="32" t="e">
        <f>VLOOKUP(council_staff_import[[#This Row],[format_works_for]],[4]!Table4[#Data],1,0)</f>
        <v>#REF!</v>
      </c>
      <c r="Z32"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32" s="32" t="e">
        <f>VLOOKUP(council_staff_import[[#This Row],[formatted_and_corrected_reports_to_person]],[4]!Table2[#Data],2,0)</f>
        <v>#REF!</v>
      </c>
      <c r="AB32" s="32" t="str">
        <f>IF(council_staff_import[[#This Row],[format_legislative_staff_type]]="Personal", RIGHT(council_staff_import[[#This Row],[Assignment_SOURCE_KEY]],LEN(council_staff_import[[#This Row],[Assignment_SOURCE_KEY]])-FIND(" ",council_staff_import[[#This Row],[Assignment_SOURCE_KEY]])),"")</f>
        <v/>
      </c>
      <c r="AC32" s="32" t="str">
        <f>IF(LEFT(council_staff_import[[#This Row],[Assignment_SOURCE_KEY]],(FIND(" ",council_staff_import[[#This Row],[Assignment_SOURCE_KEY]],1)-1))="CM","Personal","Central")</f>
        <v>Central</v>
      </c>
      <c r="AD32" s="32" t="s">
        <v>34824</v>
      </c>
      <c r="AE32" s="32">
        <f>council_staff_import[[#This Row],[District_Office_Number_SOURCE_KEY]]</f>
        <v>0</v>
      </c>
      <c r="AF32" s="31"/>
    </row>
    <row r="33" spans="1:32" x14ac:dyDescent="0.2">
      <c r="A33" s="31" t="str">
        <f>council_staff_import[[#This Row],[First_Name_SOURCE_KEY]]&amp;" "&amp;council_staff_import[[#This Row],[Last_Name_SOURCE_KEY]]</f>
        <v>Cecelia Mogilansky</v>
      </c>
      <c r="B33" s="31" t="str">
        <f>council_staff_import[[#This Row],[First_Name_SOURCE_KEY]]</f>
        <v>Cecelia</v>
      </c>
      <c r="C33" s="31" t="str">
        <f>council_staff_import[[#This Row],[Last_Name_SOURCE_KEY]]</f>
        <v>Mogilansky</v>
      </c>
      <c r="D33" s="31" t="str">
        <f>council_staff_import[[#This Row],[Title_SOURCE_KEY]]</f>
        <v>Legislative Assistant</v>
      </c>
      <c r="E33" s="31" t="e">
        <f>council_staff_import[[#This Row],[vlookup_works_for]]</f>
        <v>#REF!</v>
      </c>
      <c r="F33" s="31" t="str">
        <f>IF(council_staff_import[[#This Row],[combine COS and Leg Contact Responsibilties]]="",council_staff_import[[#This Row],[Vlookup Scheduler Responsibility]],council_staff_import[[#This Row],[combine COS and Leg Contact Responsibilties]])</f>
        <v/>
      </c>
      <c r="G33" s="31"/>
      <c r="H33" s="31" t="s">
        <v>65</v>
      </c>
      <c r="I33" s="31" t="s">
        <v>31371</v>
      </c>
      <c r="J33" s="31" t="str">
        <f>council_staff_import[[#This Row],[format_legislative_staff_type]]</f>
        <v>Central</v>
      </c>
      <c r="K33" s="31" t="s">
        <v>72</v>
      </c>
      <c r="L33" s="31" t="str">
        <f>IF(council_staff_import[[#This Row],[District_Office_Calc]]=0,"",council_staff_import[[#This Row],[District_Office_Calc]])</f>
        <v/>
      </c>
      <c r="M33" s="31" t="str">
        <f>IF(council_staff_import[[#This Row],[combine COS and Leg Contact emails]]="",council_staff_import[[#This Row],[Vlookup Scheduler Email]],council_staff_import[[#This Row],[combine COS and Leg Contact emails]])</f>
        <v/>
      </c>
      <c r="N33" s="32" t="s">
        <v>31686</v>
      </c>
      <c r="O33" s="32" t="s">
        <v>31687</v>
      </c>
      <c r="P33" s="32" t="str">
        <f>IF(council_staff_import[[#This Row],[Vlookup COS Responsibility]]="",council_staff_import[[#This Row],[Vlookup Leg Contact Responsibility]],council_staff_import[[#This Row],[Vlookup COS Responsibility]])</f>
        <v/>
      </c>
      <c r="Q33" s="32" t="str">
        <f>IF(council_staff_import[[#This Row],[Vlookup COS Email]]="",council_staff_import[[#This Row],[Vlookup Leg Contact Email]],council_staff_import[[#This Row],[Vlookup COS Email]])</f>
        <v/>
      </c>
      <c r="R33" s="32" t="str">
        <f>IFERROR(VLOOKUP(council_staff_import[[#This Row],[Full Name]],[4]!Table3[#Data],2,0),"")</f>
        <v/>
      </c>
      <c r="S33" s="32" t="str">
        <f>IFERROR(VLOOKUP(council_staff_import[[#This Row],[Full Name]],[4]!Table3[#Data],6,0),"")</f>
        <v/>
      </c>
      <c r="T33" s="32" t="str">
        <f>IFERROR(VLOOKUP(council_staff_import[[#This Row],[Full Name]],[4]!Table5[#Data],2,0),"")</f>
        <v/>
      </c>
      <c r="U33" s="32" t="str">
        <f>IFERROR(VLOOKUP(council_staff_import[[#This Row],[Full Name]],[4]!Table5[#Data],5,0),"")</f>
        <v/>
      </c>
      <c r="V33" s="32" t="str">
        <f>IFERROR(VLOOKUP(council_staff_import[[#This Row],[Full Name]],[4]!Table6[#Data],2,0),"")</f>
        <v/>
      </c>
      <c r="W33" s="32" t="str">
        <f>IFERROR(VLOOKUP(council_staff_import[[#This Row],[Full Name]],[4]!Table6[#Data],4,0),"")</f>
        <v/>
      </c>
      <c r="X33" s="32" t="s">
        <v>365</v>
      </c>
      <c r="Y33" s="32" t="e">
        <f>VLOOKUP(council_staff_import[[#This Row],[format_works_for]],[4]!Table4[#Data],1,0)</f>
        <v>#REF!</v>
      </c>
      <c r="Z33"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33" s="32" t="e">
        <f>VLOOKUP(council_staff_import[[#This Row],[formatted_and_corrected_reports_to_person]],[4]!Table2[#Data],2,0)</f>
        <v>#REF!</v>
      </c>
      <c r="AB33" s="32" t="str">
        <f>IF(council_staff_import[[#This Row],[format_legislative_staff_type]]="Personal", RIGHT(council_staff_import[[#This Row],[Assignment_SOURCE_KEY]],LEN(council_staff_import[[#This Row],[Assignment_SOURCE_KEY]])-FIND(" ",council_staff_import[[#This Row],[Assignment_SOURCE_KEY]])),"")</f>
        <v/>
      </c>
      <c r="AC33" s="32" t="str">
        <f>IF(LEFT(council_staff_import[[#This Row],[Assignment_SOURCE_KEY]],(FIND(" ",council_staff_import[[#This Row],[Assignment_SOURCE_KEY]],1)-1))="CM","Personal","Central")</f>
        <v>Central</v>
      </c>
      <c r="AD33" s="32" t="s">
        <v>34824</v>
      </c>
      <c r="AE33" s="32">
        <f>council_staff_import[[#This Row],[District_Office_Number_SOURCE_KEY]]</f>
        <v>0</v>
      </c>
      <c r="AF33" s="31"/>
    </row>
    <row r="34" spans="1:32" x14ac:dyDescent="0.2">
      <c r="A34" s="31" t="str">
        <f>council_staff_import[[#This Row],[First_Name_SOURCE_KEY]]&amp;" "&amp;council_staff_import[[#This Row],[Last_Name_SOURCE_KEY]]</f>
        <v>Chandra Morgan</v>
      </c>
      <c r="B34" s="31" t="str">
        <f>council_staff_import[[#This Row],[First_Name_SOURCE_KEY]]</f>
        <v>Chandra</v>
      </c>
      <c r="C34" s="31" t="str">
        <f>council_staff_import[[#This Row],[Last_Name_SOURCE_KEY]]</f>
        <v>Morgan</v>
      </c>
      <c r="D34" s="31" t="str">
        <f>council_staff_import[[#This Row],[Title_SOURCE_KEY]]</f>
        <v>Legislative Clerk</v>
      </c>
      <c r="E34" s="31" t="e">
        <f>council_staff_import[[#This Row],[vlookup_works_for]]</f>
        <v>#REF!</v>
      </c>
      <c r="F34" s="31" t="str">
        <f>IF(council_staff_import[[#This Row],[combine COS and Leg Contact Responsibilties]]="",council_staff_import[[#This Row],[Vlookup Scheduler Responsibility]],council_staff_import[[#This Row],[combine COS and Leg Contact Responsibilties]])</f>
        <v/>
      </c>
      <c r="G34" s="31"/>
      <c r="H34" s="31" t="s">
        <v>65</v>
      </c>
      <c r="I34" s="31" t="s">
        <v>31371</v>
      </c>
      <c r="J34" s="31" t="str">
        <f>council_staff_import[[#This Row],[format_legislative_staff_type]]</f>
        <v>Central</v>
      </c>
      <c r="K34" s="31" t="s">
        <v>72</v>
      </c>
      <c r="L34" s="31" t="str">
        <f>IF(council_staff_import[[#This Row],[District_Office_Calc]]=0,"",council_staff_import[[#This Row],[District_Office_Calc]])</f>
        <v/>
      </c>
      <c r="M34" s="31" t="str">
        <f>IF(council_staff_import[[#This Row],[combine COS and Leg Contact emails]]="",council_staff_import[[#This Row],[Vlookup Scheduler Email]],council_staff_import[[#This Row],[combine COS and Leg Contact emails]])</f>
        <v/>
      </c>
      <c r="N34" s="32" t="s">
        <v>11583</v>
      </c>
      <c r="O34" s="32" t="s">
        <v>31693</v>
      </c>
      <c r="P34" s="32" t="str">
        <f>IF(council_staff_import[[#This Row],[Vlookup COS Responsibility]]="",council_staff_import[[#This Row],[Vlookup Leg Contact Responsibility]],council_staff_import[[#This Row],[Vlookup COS Responsibility]])</f>
        <v/>
      </c>
      <c r="Q34" s="32" t="str">
        <f>IF(council_staff_import[[#This Row],[Vlookup COS Email]]="",council_staff_import[[#This Row],[Vlookup Leg Contact Email]],council_staff_import[[#This Row],[Vlookup COS Email]])</f>
        <v/>
      </c>
      <c r="R34" s="32" t="str">
        <f>IFERROR(VLOOKUP(council_staff_import[[#This Row],[Full Name]],[4]!Table3[#Data],2,0),"")</f>
        <v/>
      </c>
      <c r="S34" s="32" t="str">
        <f>IFERROR(VLOOKUP(council_staff_import[[#This Row],[Full Name]],[4]!Table3[#Data],6,0),"")</f>
        <v/>
      </c>
      <c r="T34" s="32" t="str">
        <f>IFERROR(VLOOKUP(council_staff_import[[#This Row],[Full Name]],[4]!Table5[#Data],2,0),"")</f>
        <v/>
      </c>
      <c r="U34" s="32" t="str">
        <f>IFERROR(VLOOKUP(council_staff_import[[#This Row],[Full Name]],[4]!Table5[#Data],5,0),"")</f>
        <v/>
      </c>
      <c r="V34" s="32" t="str">
        <f>IFERROR(VLOOKUP(council_staff_import[[#This Row],[Full Name]],[4]!Table6[#Data],2,0),"")</f>
        <v/>
      </c>
      <c r="W34" s="32" t="str">
        <f>IFERROR(VLOOKUP(council_staff_import[[#This Row],[Full Name]],[4]!Table6[#Data],4,0),"")</f>
        <v/>
      </c>
      <c r="X34" s="32" t="s">
        <v>31692</v>
      </c>
      <c r="Y34" s="32" t="e">
        <f>VLOOKUP(council_staff_import[[#This Row],[format_works_for]],[4]!Table4[#Data],1,0)</f>
        <v>#REF!</v>
      </c>
      <c r="Z34"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34" s="32" t="e">
        <f>VLOOKUP(council_staff_import[[#This Row],[formatted_and_corrected_reports_to_person]],[4]!Table2[#Data],2,0)</f>
        <v>#REF!</v>
      </c>
      <c r="AB34" s="32" t="str">
        <f>IF(council_staff_import[[#This Row],[format_legislative_staff_type]]="Personal", RIGHT(council_staff_import[[#This Row],[Assignment_SOURCE_KEY]],LEN(council_staff_import[[#This Row],[Assignment_SOURCE_KEY]])-FIND(" ",council_staff_import[[#This Row],[Assignment_SOURCE_KEY]])),"")</f>
        <v/>
      </c>
      <c r="AC34" s="32" t="str">
        <f>IF(LEFT(council_staff_import[[#This Row],[Assignment_SOURCE_KEY]],(FIND(" ",council_staff_import[[#This Row],[Assignment_SOURCE_KEY]],1)-1))="CM","Personal","Central")</f>
        <v>Central</v>
      </c>
      <c r="AD34" s="32" t="s">
        <v>34824</v>
      </c>
      <c r="AE34" s="32">
        <f>council_staff_import[[#This Row],[District_Office_Number_SOURCE_KEY]]</f>
        <v>0</v>
      </c>
      <c r="AF34" s="31"/>
    </row>
    <row r="35" spans="1:32" x14ac:dyDescent="0.2">
      <c r="A35" s="31" t="str">
        <f>council_staff_import[[#This Row],[First_Name_SOURCE_KEY]]&amp;" "&amp;council_staff_import[[#This Row],[Last_Name_SOURCE_KEY]]</f>
        <v>Chesnel Noel</v>
      </c>
      <c r="B35" s="31" t="str">
        <f>council_staff_import[[#This Row],[First_Name_SOURCE_KEY]]</f>
        <v>Chesnel</v>
      </c>
      <c r="C35" s="31" t="str">
        <f>council_staff_import[[#This Row],[Last_Name_SOURCE_KEY]]</f>
        <v>Noel</v>
      </c>
      <c r="D35" s="31" t="str">
        <f>council_staff_import[[#This Row],[Title_SOURCE_KEY]]</f>
        <v>Legislative Assistant</v>
      </c>
      <c r="E35" s="31" t="e">
        <f>council_staff_import[[#This Row],[vlookup_works_for]]</f>
        <v>#REF!</v>
      </c>
      <c r="F35" s="31" t="str">
        <f>IF(council_staff_import[[#This Row],[combine COS and Leg Contact Responsibilties]]="",council_staff_import[[#This Row],[Vlookup Scheduler Responsibility]],council_staff_import[[#This Row],[combine COS and Leg Contact Responsibilties]])</f>
        <v/>
      </c>
      <c r="G35" s="31"/>
      <c r="H35" s="31" t="s">
        <v>65</v>
      </c>
      <c r="I35" s="31" t="s">
        <v>31371</v>
      </c>
      <c r="J35" s="31" t="str">
        <f>council_staff_import[[#This Row],[format_legislative_staff_type]]</f>
        <v>Central</v>
      </c>
      <c r="K35" s="31" t="s">
        <v>72</v>
      </c>
      <c r="L35" s="31" t="str">
        <f>IF(council_staff_import[[#This Row],[District_Office_Calc]]=0,"",council_staff_import[[#This Row],[District_Office_Calc]])</f>
        <v/>
      </c>
      <c r="M35" s="31" t="str">
        <f>IF(council_staff_import[[#This Row],[combine COS and Leg Contact emails]]="",council_staff_import[[#This Row],[Vlookup Scheduler Email]],council_staff_import[[#This Row],[combine COS and Leg Contact emails]])</f>
        <v/>
      </c>
      <c r="N35" s="32" t="s">
        <v>6550</v>
      </c>
      <c r="O35" s="32" t="s">
        <v>31721</v>
      </c>
      <c r="P35" s="32" t="str">
        <f>IF(council_staff_import[[#This Row],[Vlookup COS Responsibility]]="",council_staff_import[[#This Row],[Vlookup Leg Contact Responsibility]],council_staff_import[[#This Row],[Vlookup COS Responsibility]])</f>
        <v/>
      </c>
      <c r="Q35" s="32" t="str">
        <f>IF(council_staff_import[[#This Row],[Vlookup COS Email]]="",council_staff_import[[#This Row],[Vlookup Leg Contact Email]],council_staff_import[[#This Row],[Vlookup COS Email]])</f>
        <v/>
      </c>
      <c r="R35" s="32" t="str">
        <f>IFERROR(VLOOKUP(council_staff_import[[#This Row],[Full Name]],[4]!Table3[#Data],2,0),"")</f>
        <v/>
      </c>
      <c r="S35" s="32" t="str">
        <f>IFERROR(VLOOKUP(council_staff_import[[#This Row],[Full Name]],[4]!Table3[#Data],6,0),"")</f>
        <v/>
      </c>
      <c r="T35" s="32" t="str">
        <f>IFERROR(VLOOKUP(council_staff_import[[#This Row],[Full Name]],[4]!Table5[#Data],2,0),"")</f>
        <v/>
      </c>
      <c r="U35" s="32" t="str">
        <f>IFERROR(VLOOKUP(council_staff_import[[#This Row],[Full Name]],[4]!Table5[#Data],5,0),"")</f>
        <v/>
      </c>
      <c r="V35" s="32" t="str">
        <f>IFERROR(VLOOKUP(council_staff_import[[#This Row],[Full Name]],[4]!Table6[#Data],2,0),"")</f>
        <v/>
      </c>
      <c r="W35" s="32" t="str">
        <f>IFERROR(VLOOKUP(council_staff_import[[#This Row],[Full Name]],[4]!Table6[#Data],4,0),"")</f>
        <v/>
      </c>
      <c r="X35" s="32" t="s">
        <v>365</v>
      </c>
      <c r="Y35" s="32" t="e">
        <f>VLOOKUP(council_staff_import[[#This Row],[format_works_for]],[4]!Table4[#Data],1,0)</f>
        <v>#REF!</v>
      </c>
      <c r="Z35"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35" s="32" t="e">
        <f>VLOOKUP(council_staff_import[[#This Row],[formatted_and_corrected_reports_to_person]],[4]!Table2[#Data],2,0)</f>
        <v>#REF!</v>
      </c>
      <c r="AB35" s="32" t="str">
        <f>IF(council_staff_import[[#This Row],[format_legislative_staff_type]]="Personal", RIGHT(council_staff_import[[#This Row],[Assignment_SOURCE_KEY]],LEN(council_staff_import[[#This Row],[Assignment_SOURCE_KEY]])-FIND(" ",council_staff_import[[#This Row],[Assignment_SOURCE_KEY]])),"")</f>
        <v/>
      </c>
      <c r="AC35" s="32" t="str">
        <f>IF(LEFT(council_staff_import[[#This Row],[Assignment_SOURCE_KEY]],(FIND(" ",council_staff_import[[#This Row],[Assignment_SOURCE_KEY]],1)-1))="CM","Personal","Central")</f>
        <v>Central</v>
      </c>
      <c r="AD35" s="32" t="s">
        <v>34824</v>
      </c>
      <c r="AE35" s="32">
        <f>council_staff_import[[#This Row],[District_Office_Number_SOURCE_KEY]]</f>
        <v>0</v>
      </c>
      <c r="AF35" s="31"/>
    </row>
    <row r="36" spans="1:32" x14ac:dyDescent="0.2">
      <c r="A36" s="31" t="str">
        <f>council_staff_import[[#This Row],[First_Name_SOURCE_KEY]]&amp;" "&amp;council_staff_import[[#This Row],[Last_Name_SOURCE_KEY]]</f>
        <v>Pratima Persaud</v>
      </c>
      <c r="B36" s="31" t="str">
        <f>council_staff_import[[#This Row],[First_Name_SOURCE_KEY]]</f>
        <v>Pratima</v>
      </c>
      <c r="C36" s="31" t="str">
        <f>council_staff_import[[#This Row],[Last_Name_SOURCE_KEY]]</f>
        <v>Persaud</v>
      </c>
      <c r="D36" s="31" t="str">
        <f>council_staff_import[[#This Row],[Title_SOURCE_KEY]]</f>
        <v>Legislative Assistant</v>
      </c>
      <c r="E36" s="31" t="e">
        <f>council_staff_import[[#This Row],[vlookup_works_for]]</f>
        <v>#REF!</v>
      </c>
      <c r="F36" s="31" t="str">
        <f>IF(council_staff_import[[#This Row],[combine COS and Leg Contact Responsibilties]]="",council_staff_import[[#This Row],[Vlookup Scheduler Responsibility]],council_staff_import[[#This Row],[combine COS and Leg Contact Responsibilties]])</f>
        <v/>
      </c>
      <c r="G36" s="31"/>
      <c r="H36" s="31" t="s">
        <v>65</v>
      </c>
      <c r="I36" s="31" t="s">
        <v>31371</v>
      </c>
      <c r="J36" s="31" t="str">
        <f>council_staff_import[[#This Row],[format_legislative_staff_type]]</f>
        <v>Central</v>
      </c>
      <c r="K36" s="31" t="s">
        <v>72</v>
      </c>
      <c r="L36" s="31" t="str">
        <f>IF(council_staff_import[[#This Row],[District_Office_Calc]]=0,"",council_staff_import[[#This Row],[District_Office_Calc]])</f>
        <v/>
      </c>
      <c r="M36" s="31" t="str">
        <f>IF(council_staff_import[[#This Row],[combine COS and Leg Contact emails]]="",council_staff_import[[#This Row],[Vlookup Scheduler Email]],council_staff_import[[#This Row],[combine COS and Leg Contact emails]])</f>
        <v/>
      </c>
      <c r="N36" s="32" t="s">
        <v>20867</v>
      </c>
      <c r="O36" s="32" t="s">
        <v>32466</v>
      </c>
      <c r="P36" s="32" t="str">
        <f>IF(council_staff_import[[#This Row],[Vlookup COS Responsibility]]="",council_staff_import[[#This Row],[Vlookup Leg Contact Responsibility]],council_staff_import[[#This Row],[Vlookup COS Responsibility]])</f>
        <v/>
      </c>
      <c r="Q36" s="32" t="str">
        <f>IF(council_staff_import[[#This Row],[Vlookup COS Email]]="",council_staff_import[[#This Row],[Vlookup Leg Contact Email]],council_staff_import[[#This Row],[Vlookup COS Email]])</f>
        <v/>
      </c>
      <c r="R36" s="32" t="str">
        <f>IFERROR(VLOOKUP(council_staff_import[[#This Row],[Full Name]],[4]!Table3[#Data],2,0),"")</f>
        <v/>
      </c>
      <c r="S36" s="32" t="str">
        <f>IFERROR(VLOOKUP(council_staff_import[[#This Row],[Full Name]],[4]!Table3[#Data],6,0),"")</f>
        <v/>
      </c>
      <c r="T36" s="32" t="str">
        <f>IFERROR(VLOOKUP(council_staff_import[[#This Row],[Full Name]],[4]!Table5[#Data],2,0),"")</f>
        <v/>
      </c>
      <c r="U36" s="32" t="str">
        <f>IFERROR(VLOOKUP(council_staff_import[[#This Row],[Full Name]],[4]!Table5[#Data],5,0),"")</f>
        <v/>
      </c>
      <c r="V36" s="32" t="str">
        <f>IFERROR(VLOOKUP(council_staff_import[[#This Row],[Full Name]],[4]!Table6[#Data],2,0),"")</f>
        <v/>
      </c>
      <c r="W36" s="32" t="str">
        <f>IFERROR(VLOOKUP(council_staff_import[[#This Row],[Full Name]],[4]!Table6[#Data],4,0),"")</f>
        <v/>
      </c>
      <c r="X36" s="32" t="s">
        <v>365</v>
      </c>
      <c r="Y36" s="32" t="e">
        <f>VLOOKUP(council_staff_import[[#This Row],[format_works_for]],[4]!Table4[#Data],1,0)</f>
        <v>#REF!</v>
      </c>
      <c r="Z36"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36" s="32" t="e">
        <f>VLOOKUP(council_staff_import[[#This Row],[formatted_and_corrected_reports_to_person]],[4]!Table2[#Data],2,0)</f>
        <v>#REF!</v>
      </c>
      <c r="AB36" s="32" t="str">
        <f>IF(council_staff_import[[#This Row],[format_legislative_staff_type]]="Personal", RIGHT(council_staff_import[[#This Row],[Assignment_SOURCE_KEY]],LEN(council_staff_import[[#This Row],[Assignment_SOURCE_KEY]])-FIND(" ",council_staff_import[[#This Row],[Assignment_SOURCE_KEY]])),"")</f>
        <v/>
      </c>
      <c r="AC36" s="32" t="str">
        <f>IF(LEFT(council_staff_import[[#This Row],[Assignment_SOURCE_KEY]],(FIND(" ",council_staff_import[[#This Row],[Assignment_SOURCE_KEY]],1)-1))="CM","Personal","Central")</f>
        <v>Central</v>
      </c>
      <c r="AD36" s="32" t="s">
        <v>34824</v>
      </c>
      <c r="AE36" s="32">
        <f>council_staff_import[[#This Row],[District_Office_Number_SOURCE_KEY]]</f>
        <v>0</v>
      </c>
      <c r="AF36" s="31"/>
    </row>
    <row r="37" spans="1:32" x14ac:dyDescent="0.2">
      <c r="A37" s="31" t="str">
        <f>council_staff_import[[#This Row],[First_Name_SOURCE_KEY]]&amp;" "&amp;council_staff_import[[#This Row],[Last_Name_SOURCE_KEY]]</f>
        <v>Sidney Pradel</v>
      </c>
      <c r="B37" s="31" t="str">
        <f>council_staff_import[[#This Row],[First_Name_SOURCE_KEY]]</f>
        <v>Sidney</v>
      </c>
      <c r="C37" s="31" t="str">
        <f>council_staff_import[[#This Row],[Last_Name_SOURCE_KEY]]</f>
        <v>Pradel</v>
      </c>
      <c r="D37" s="31" t="str">
        <f>council_staff_import[[#This Row],[Title_SOURCE_KEY]]</f>
        <v>Legislative Assistant</v>
      </c>
      <c r="E37" s="31" t="e">
        <f>council_staff_import[[#This Row],[vlookup_works_for]]</f>
        <v>#REF!</v>
      </c>
      <c r="F37" s="31" t="str">
        <f>IF(council_staff_import[[#This Row],[combine COS and Leg Contact Responsibilties]]="",council_staff_import[[#This Row],[Vlookup Scheduler Responsibility]],council_staff_import[[#This Row],[combine COS and Leg Contact Responsibilties]])</f>
        <v/>
      </c>
      <c r="G37" s="31"/>
      <c r="H37" s="31" t="s">
        <v>65</v>
      </c>
      <c r="I37" s="31" t="s">
        <v>31371</v>
      </c>
      <c r="J37" s="31" t="str">
        <f>council_staff_import[[#This Row],[format_legislative_staff_type]]</f>
        <v>Central</v>
      </c>
      <c r="K37" s="31" t="s">
        <v>72</v>
      </c>
      <c r="L37" s="31" t="str">
        <f>IF(council_staff_import[[#This Row],[District_Office_Calc]]=0,"",council_staff_import[[#This Row],[District_Office_Calc]])</f>
        <v/>
      </c>
      <c r="M37" s="31" t="str">
        <f>IF(council_staff_import[[#This Row],[combine COS and Leg Contact emails]]="",council_staff_import[[#This Row],[Vlookup Scheduler Email]],council_staff_import[[#This Row],[combine COS and Leg Contact emails]])</f>
        <v/>
      </c>
      <c r="N37" s="32" t="s">
        <v>33833</v>
      </c>
      <c r="O37" s="32" t="s">
        <v>33834</v>
      </c>
      <c r="P37" s="32" t="str">
        <f>IF(council_staff_import[[#This Row],[Vlookup COS Responsibility]]="",council_staff_import[[#This Row],[Vlookup Leg Contact Responsibility]],council_staff_import[[#This Row],[Vlookup COS Responsibility]])</f>
        <v/>
      </c>
      <c r="Q37" s="32" t="str">
        <f>IF(council_staff_import[[#This Row],[Vlookup COS Email]]="",council_staff_import[[#This Row],[Vlookup Leg Contact Email]],council_staff_import[[#This Row],[Vlookup COS Email]])</f>
        <v/>
      </c>
      <c r="R37" s="32" t="str">
        <f>IFERROR(VLOOKUP(council_staff_import[[#This Row],[Full Name]],[4]!Table3[#Data],2,0),"")</f>
        <v/>
      </c>
      <c r="S37" s="32" t="str">
        <f>IFERROR(VLOOKUP(council_staff_import[[#This Row],[Full Name]],[4]!Table3[#Data],6,0),"")</f>
        <v/>
      </c>
      <c r="T37" s="32" t="str">
        <f>IFERROR(VLOOKUP(council_staff_import[[#This Row],[Full Name]],[4]!Table5[#Data],2,0),"")</f>
        <v/>
      </c>
      <c r="U37" s="32" t="str">
        <f>IFERROR(VLOOKUP(council_staff_import[[#This Row],[Full Name]],[4]!Table5[#Data],5,0),"")</f>
        <v/>
      </c>
      <c r="V37" s="32" t="str">
        <f>IFERROR(VLOOKUP(council_staff_import[[#This Row],[Full Name]],[4]!Table6[#Data],2,0),"")</f>
        <v/>
      </c>
      <c r="W37" s="32" t="str">
        <f>IFERROR(VLOOKUP(council_staff_import[[#This Row],[Full Name]],[4]!Table6[#Data],4,0),"")</f>
        <v/>
      </c>
      <c r="X37" s="32" t="s">
        <v>365</v>
      </c>
      <c r="Y37" s="32" t="e">
        <f>VLOOKUP(council_staff_import[[#This Row],[format_works_for]],[4]!Table4[#Data],1,0)</f>
        <v>#REF!</v>
      </c>
      <c r="Z37"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37" s="32" t="e">
        <f>VLOOKUP(council_staff_import[[#This Row],[formatted_and_corrected_reports_to_person]],[4]!Table2[#Data],2,0)</f>
        <v>#REF!</v>
      </c>
      <c r="AB37" s="32" t="str">
        <f>IF(council_staff_import[[#This Row],[format_legislative_staff_type]]="Personal", RIGHT(council_staff_import[[#This Row],[Assignment_SOURCE_KEY]],LEN(council_staff_import[[#This Row],[Assignment_SOURCE_KEY]])-FIND(" ",council_staff_import[[#This Row],[Assignment_SOURCE_KEY]])),"")</f>
        <v/>
      </c>
      <c r="AC37" s="32" t="str">
        <f>IF(LEFT(council_staff_import[[#This Row],[Assignment_SOURCE_KEY]],(FIND(" ",council_staff_import[[#This Row],[Assignment_SOURCE_KEY]],1)-1))="CM","Personal","Central")</f>
        <v>Central</v>
      </c>
      <c r="AD37" s="32" t="s">
        <v>34824</v>
      </c>
      <c r="AE37" s="32">
        <f>council_staff_import[[#This Row],[District_Office_Number_SOURCE_KEY]]</f>
        <v>0</v>
      </c>
      <c r="AF37" s="31"/>
    </row>
    <row r="38" spans="1:32" x14ac:dyDescent="0.2">
      <c r="A38" s="31" t="str">
        <f>council_staff_import[[#This Row],[First_Name_SOURCE_KEY]]&amp;" "&amp;council_staff_import[[#This Row],[Last_Name_SOURCE_KEY]]</f>
        <v>Frederic Ramnarine</v>
      </c>
      <c r="B38" s="31" t="str">
        <f>council_staff_import[[#This Row],[First_Name_SOURCE_KEY]]</f>
        <v>Frederic</v>
      </c>
      <c r="C38" s="31" t="str">
        <f>council_staff_import[[#This Row],[Last_Name_SOURCE_KEY]]</f>
        <v>Ramnarine</v>
      </c>
      <c r="D38" s="31" t="str">
        <f>council_staff_import[[#This Row],[Title_SOURCE_KEY]]</f>
        <v>Legislative Assistant</v>
      </c>
      <c r="E38" s="31" t="e">
        <f>council_staff_import[[#This Row],[vlookup_works_for]]</f>
        <v>#REF!</v>
      </c>
      <c r="F38" s="31" t="str">
        <f>IF(council_staff_import[[#This Row],[combine COS and Leg Contact Responsibilties]]="",council_staff_import[[#This Row],[Vlookup Scheduler Responsibility]],council_staff_import[[#This Row],[combine COS and Leg Contact Responsibilties]])</f>
        <v/>
      </c>
      <c r="G38" s="31"/>
      <c r="H38" s="31" t="s">
        <v>65</v>
      </c>
      <c r="I38" s="31" t="s">
        <v>31371</v>
      </c>
      <c r="J38" s="31" t="str">
        <f>council_staff_import[[#This Row],[format_legislative_staff_type]]</f>
        <v>Central</v>
      </c>
      <c r="K38" s="31" t="s">
        <v>72</v>
      </c>
      <c r="L38" s="31" t="str">
        <f>IF(council_staff_import[[#This Row],[District_Office_Calc]]=0,"",council_staff_import[[#This Row],[District_Office_Calc]])</f>
        <v/>
      </c>
      <c r="M38" s="31" t="str">
        <f>IF(council_staff_import[[#This Row],[combine COS and Leg Contact emails]]="",council_staff_import[[#This Row],[Vlookup Scheduler Email]],council_staff_import[[#This Row],[combine COS and Leg Contact emails]])</f>
        <v/>
      </c>
      <c r="N38" s="32" t="s">
        <v>33893</v>
      </c>
      <c r="O38" s="32" t="s">
        <v>27333</v>
      </c>
      <c r="P38" s="32" t="str">
        <f>IF(council_staff_import[[#This Row],[Vlookup COS Responsibility]]="",council_staff_import[[#This Row],[Vlookup Leg Contact Responsibility]],council_staff_import[[#This Row],[Vlookup COS Responsibility]])</f>
        <v/>
      </c>
      <c r="Q38" s="32" t="str">
        <f>IF(council_staff_import[[#This Row],[Vlookup COS Email]]="",council_staff_import[[#This Row],[Vlookup Leg Contact Email]],council_staff_import[[#This Row],[Vlookup COS Email]])</f>
        <v/>
      </c>
      <c r="R38" s="32" t="str">
        <f>IFERROR(VLOOKUP(council_staff_import[[#This Row],[Full Name]],[4]!Table3[#Data],2,0),"")</f>
        <v/>
      </c>
      <c r="S38" s="32" t="str">
        <f>IFERROR(VLOOKUP(council_staff_import[[#This Row],[Full Name]],[4]!Table3[#Data],6,0),"")</f>
        <v/>
      </c>
      <c r="T38" s="32" t="str">
        <f>IFERROR(VLOOKUP(council_staff_import[[#This Row],[Full Name]],[4]!Table5[#Data],2,0),"")</f>
        <v/>
      </c>
      <c r="U38" s="32" t="str">
        <f>IFERROR(VLOOKUP(council_staff_import[[#This Row],[Full Name]],[4]!Table5[#Data],5,0),"")</f>
        <v/>
      </c>
      <c r="V38" s="32" t="str">
        <f>IFERROR(VLOOKUP(council_staff_import[[#This Row],[Full Name]],[4]!Table6[#Data],2,0),"")</f>
        <v/>
      </c>
      <c r="W38" s="32" t="str">
        <f>IFERROR(VLOOKUP(council_staff_import[[#This Row],[Full Name]],[4]!Table6[#Data],4,0),"")</f>
        <v/>
      </c>
      <c r="X38" s="32" t="s">
        <v>365</v>
      </c>
      <c r="Y38" s="32" t="e">
        <f>VLOOKUP(council_staff_import[[#This Row],[format_works_for]],[4]!Table4[#Data],1,0)</f>
        <v>#REF!</v>
      </c>
      <c r="Z38"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38" s="32" t="e">
        <f>VLOOKUP(council_staff_import[[#This Row],[formatted_and_corrected_reports_to_person]],[4]!Table2[#Data],2,0)</f>
        <v>#REF!</v>
      </c>
      <c r="AB38" s="32" t="str">
        <f>IF(council_staff_import[[#This Row],[format_legislative_staff_type]]="Personal", RIGHT(council_staff_import[[#This Row],[Assignment_SOURCE_KEY]],LEN(council_staff_import[[#This Row],[Assignment_SOURCE_KEY]])-FIND(" ",council_staff_import[[#This Row],[Assignment_SOURCE_KEY]])),"")</f>
        <v/>
      </c>
      <c r="AC38" s="32" t="str">
        <f>IF(LEFT(council_staff_import[[#This Row],[Assignment_SOURCE_KEY]],(FIND(" ",council_staff_import[[#This Row],[Assignment_SOURCE_KEY]],1)-1))="CM","Personal","Central")</f>
        <v>Central</v>
      </c>
      <c r="AD38" s="32" t="s">
        <v>34824</v>
      </c>
      <c r="AE38" s="32">
        <f>council_staff_import[[#This Row],[District_Office_Number_SOURCE_KEY]]</f>
        <v>0</v>
      </c>
      <c r="AF38" s="31"/>
    </row>
    <row r="39" spans="1:32" x14ac:dyDescent="0.2">
      <c r="A39" s="31" t="str">
        <f>council_staff_import[[#This Row],[First_Name_SOURCE_KEY]]&amp;" "&amp;council_staff_import[[#This Row],[Last_Name_SOURCE_KEY]]</f>
        <v>Barbara Scafiddi</v>
      </c>
      <c r="B39" s="31" t="str">
        <f>council_staff_import[[#This Row],[First_Name_SOURCE_KEY]]</f>
        <v>Barbara</v>
      </c>
      <c r="C39" s="31" t="str">
        <f>council_staff_import[[#This Row],[Last_Name_SOURCE_KEY]]</f>
        <v>Scafiddi</v>
      </c>
      <c r="D39" s="31" t="str">
        <f>council_staff_import[[#This Row],[Title_SOURCE_KEY]]</f>
        <v>Legislative Assistant</v>
      </c>
      <c r="E39" s="31" t="e">
        <f>council_staff_import[[#This Row],[vlookup_works_for]]</f>
        <v>#REF!</v>
      </c>
      <c r="F39" s="31" t="str">
        <f>IF(council_staff_import[[#This Row],[combine COS and Leg Contact Responsibilties]]="",council_staff_import[[#This Row],[Vlookup Scheduler Responsibility]],council_staff_import[[#This Row],[combine COS and Leg Contact Responsibilties]])</f>
        <v/>
      </c>
      <c r="G39" s="31"/>
      <c r="H39" s="31" t="s">
        <v>65</v>
      </c>
      <c r="I39" s="31" t="s">
        <v>31371</v>
      </c>
      <c r="J39" s="31" t="str">
        <f>council_staff_import[[#This Row],[format_legislative_staff_type]]</f>
        <v>Central</v>
      </c>
      <c r="K39" s="31" t="s">
        <v>72</v>
      </c>
      <c r="L39" s="31" t="str">
        <f>IF(council_staff_import[[#This Row],[District_Office_Calc]]=0,"",council_staff_import[[#This Row],[District_Office_Calc]])</f>
        <v/>
      </c>
      <c r="M39" s="31" t="str">
        <f>IF(council_staff_import[[#This Row],[combine COS and Leg Contact emails]]="",council_staff_import[[#This Row],[Vlookup Scheduler Email]],council_staff_import[[#This Row],[combine COS and Leg Contact emails]])</f>
        <v/>
      </c>
      <c r="N39" s="32" t="s">
        <v>31588</v>
      </c>
      <c r="O39" s="32" t="s">
        <v>4975</v>
      </c>
      <c r="P39" s="32" t="str">
        <f>IF(council_staff_import[[#This Row],[Vlookup COS Responsibility]]="",council_staff_import[[#This Row],[Vlookup Leg Contact Responsibility]],council_staff_import[[#This Row],[Vlookup COS Responsibility]])</f>
        <v/>
      </c>
      <c r="Q39" s="32" t="str">
        <f>IF(council_staff_import[[#This Row],[Vlookup COS Email]]="",council_staff_import[[#This Row],[Vlookup Leg Contact Email]],council_staff_import[[#This Row],[Vlookup COS Email]])</f>
        <v/>
      </c>
      <c r="R39" s="32" t="str">
        <f>IFERROR(VLOOKUP(council_staff_import[[#This Row],[Full Name]],[4]!Table3[#Data],2,0),"")</f>
        <v/>
      </c>
      <c r="S39" s="32" t="str">
        <f>IFERROR(VLOOKUP(council_staff_import[[#This Row],[Full Name]],[4]!Table3[#Data],6,0),"")</f>
        <v/>
      </c>
      <c r="T39" s="32" t="str">
        <f>IFERROR(VLOOKUP(council_staff_import[[#This Row],[Full Name]],[4]!Table5[#Data],2,0),"")</f>
        <v/>
      </c>
      <c r="U39" s="32" t="str">
        <f>IFERROR(VLOOKUP(council_staff_import[[#This Row],[Full Name]],[4]!Table5[#Data],5,0),"")</f>
        <v/>
      </c>
      <c r="V39" s="32" t="str">
        <f>IFERROR(VLOOKUP(council_staff_import[[#This Row],[Full Name]],[4]!Table6[#Data],2,0),"")</f>
        <v/>
      </c>
      <c r="W39" s="32" t="str">
        <f>IFERROR(VLOOKUP(council_staff_import[[#This Row],[Full Name]],[4]!Table6[#Data],4,0),"")</f>
        <v/>
      </c>
      <c r="X39" s="32" t="s">
        <v>365</v>
      </c>
      <c r="Y39" s="32" t="e">
        <f>VLOOKUP(council_staff_import[[#This Row],[format_works_for]],[4]!Table4[#Data],1,0)</f>
        <v>#REF!</v>
      </c>
      <c r="Z39"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39" s="32" t="e">
        <f>VLOOKUP(council_staff_import[[#This Row],[formatted_and_corrected_reports_to_person]],[4]!Table2[#Data],2,0)</f>
        <v>#REF!</v>
      </c>
      <c r="AB39" s="32" t="str">
        <f>IF(council_staff_import[[#This Row],[format_legislative_staff_type]]="Personal", RIGHT(council_staff_import[[#This Row],[Assignment_SOURCE_KEY]],LEN(council_staff_import[[#This Row],[Assignment_SOURCE_KEY]])-FIND(" ",council_staff_import[[#This Row],[Assignment_SOURCE_KEY]])),"")</f>
        <v/>
      </c>
      <c r="AC39" s="32" t="str">
        <f>IF(LEFT(council_staff_import[[#This Row],[Assignment_SOURCE_KEY]],(FIND(" ",council_staff_import[[#This Row],[Assignment_SOURCE_KEY]],1)-1))="CM","Personal","Central")</f>
        <v>Central</v>
      </c>
      <c r="AD39" s="32" t="s">
        <v>34824</v>
      </c>
      <c r="AE39" s="32">
        <f>council_staff_import[[#This Row],[District_Office_Number_SOURCE_KEY]]</f>
        <v>0</v>
      </c>
      <c r="AF39" s="31"/>
    </row>
    <row r="40" spans="1:32" x14ac:dyDescent="0.2">
      <c r="A40" s="31" t="str">
        <f>council_staff_import[[#This Row],[First_Name_SOURCE_KEY]]&amp;" "&amp;council_staff_import[[#This Row],[Last_Name_SOURCE_KEY]]</f>
        <v>Fitim Shabani</v>
      </c>
      <c r="B40" s="31" t="str">
        <f>council_staff_import[[#This Row],[First_Name_SOURCE_KEY]]</f>
        <v>Fitim</v>
      </c>
      <c r="C40" s="31" t="str">
        <f>council_staff_import[[#This Row],[Last_Name_SOURCE_KEY]]</f>
        <v>Shabani</v>
      </c>
      <c r="D40" s="31" t="str">
        <f>council_staff_import[[#This Row],[Title_SOURCE_KEY]]</f>
        <v>Legislative Assistant</v>
      </c>
      <c r="E40" s="31" t="e">
        <f>council_staff_import[[#This Row],[vlookup_works_for]]</f>
        <v>#REF!</v>
      </c>
      <c r="F40" s="31" t="str">
        <f>IF(council_staff_import[[#This Row],[combine COS and Leg Contact Responsibilties]]="",council_staff_import[[#This Row],[Vlookup Scheduler Responsibility]],council_staff_import[[#This Row],[combine COS and Leg Contact Responsibilties]])</f>
        <v/>
      </c>
      <c r="G40" s="31"/>
      <c r="H40" s="31" t="s">
        <v>65</v>
      </c>
      <c r="I40" s="31" t="s">
        <v>31371</v>
      </c>
      <c r="J40" s="31" t="str">
        <f>council_staff_import[[#This Row],[format_legislative_staff_type]]</f>
        <v>Central</v>
      </c>
      <c r="K40" s="31" t="s">
        <v>72</v>
      </c>
      <c r="L40" s="31" t="str">
        <f>IF(council_staff_import[[#This Row],[District_Office_Calc]]=0,"",council_staff_import[[#This Row],[District_Office_Calc]])</f>
        <v/>
      </c>
      <c r="M40" s="31" t="str">
        <f>IF(council_staff_import[[#This Row],[combine COS and Leg Contact emails]]="",council_staff_import[[#This Row],[Vlookup Scheduler Email]],council_staff_import[[#This Row],[combine COS and Leg Contact emails]])</f>
        <v/>
      </c>
      <c r="N40" s="32" t="s">
        <v>31918</v>
      </c>
      <c r="O40" s="32" t="s">
        <v>31919</v>
      </c>
      <c r="P40" s="32" t="str">
        <f>IF(council_staff_import[[#This Row],[Vlookup COS Responsibility]]="",council_staff_import[[#This Row],[Vlookup Leg Contact Responsibility]],council_staff_import[[#This Row],[Vlookup COS Responsibility]])</f>
        <v/>
      </c>
      <c r="Q40" s="32" t="str">
        <f>IF(council_staff_import[[#This Row],[Vlookup COS Email]]="",council_staff_import[[#This Row],[Vlookup Leg Contact Email]],council_staff_import[[#This Row],[Vlookup COS Email]])</f>
        <v/>
      </c>
      <c r="R40" s="32" t="str">
        <f>IFERROR(VLOOKUP(council_staff_import[[#This Row],[Full Name]],[4]!Table3[#Data],2,0),"")</f>
        <v/>
      </c>
      <c r="S40" s="32" t="str">
        <f>IFERROR(VLOOKUP(council_staff_import[[#This Row],[Full Name]],[4]!Table3[#Data],6,0),"")</f>
        <v/>
      </c>
      <c r="T40" s="32" t="str">
        <f>IFERROR(VLOOKUP(council_staff_import[[#This Row],[Full Name]],[4]!Table5[#Data],2,0),"")</f>
        <v/>
      </c>
      <c r="U40" s="32" t="str">
        <f>IFERROR(VLOOKUP(council_staff_import[[#This Row],[Full Name]],[4]!Table5[#Data],5,0),"")</f>
        <v/>
      </c>
      <c r="V40" s="32" t="str">
        <f>IFERROR(VLOOKUP(council_staff_import[[#This Row],[Full Name]],[4]!Table6[#Data],2,0),"")</f>
        <v/>
      </c>
      <c r="W40" s="32" t="str">
        <f>IFERROR(VLOOKUP(council_staff_import[[#This Row],[Full Name]],[4]!Table6[#Data],4,0),"")</f>
        <v/>
      </c>
      <c r="X40" s="32" t="s">
        <v>365</v>
      </c>
      <c r="Y40" s="32" t="e">
        <f>VLOOKUP(council_staff_import[[#This Row],[format_works_for]],[4]!Table4[#Data],1,0)</f>
        <v>#REF!</v>
      </c>
      <c r="Z40"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40" s="32" t="e">
        <f>VLOOKUP(council_staff_import[[#This Row],[formatted_and_corrected_reports_to_person]],[4]!Table2[#Data],2,0)</f>
        <v>#REF!</v>
      </c>
      <c r="AB40" s="32" t="str">
        <f>IF(council_staff_import[[#This Row],[format_legislative_staff_type]]="Personal", RIGHT(council_staff_import[[#This Row],[Assignment_SOURCE_KEY]],LEN(council_staff_import[[#This Row],[Assignment_SOURCE_KEY]])-FIND(" ",council_staff_import[[#This Row],[Assignment_SOURCE_KEY]])),"")</f>
        <v/>
      </c>
      <c r="AC40" s="32" t="str">
        <f>IF(LEFT(council_staff_import[[#This Row],[Assignment_SOURCE_KEY]],(FIND(" ",council_staff_import[[#This Row],[Assignment_SOURCE_KEY]],1)-1))="CM","Personal","Central")</f>
        <v>Central</v>
      </c>
      <c r="AD40" s="32" t="s">
        <v>34824</v>
      </c>
      <c r="AE40" s="32">
        <f>council_staff_import[[#This Row],[District_Office_Number_SOURCE_KEY]]</f>
        <v>0</v>
      </c>
      <c r="AF40" s="31"/>
    </row>
    <row r="41" spans="1:32" x14ac:dyDescent="0.2">
      <c r="A41" s="31" t="str">
        <f>council_staff_import[[#This Row],[First_Name_SOURCE_KEY]]&amp;" "&amp;council_staff_import[[#This Row],[Last_Name_SOURCE_KEY]]</f>
        <v>John Smyth</v>
      </c>
      <c r="B41" s="31" t="str">
        <f>council_staff_import[[#This Row],[First_Name_SOURCE_KEY]]</f>
        <v>John</v>
      </c>
      <c r="C41" s="31" t="str">
        <f>council_staff_import[[#This Row],[Last_Name_SOURCE_KEY]]</f>
        <v>Smyth</v>
      </c>
      <c r="D41" s="31" t="str">
        <f>council_staff_import[[#This Row],[Title_SOURCE_KEY]]</f>
        <v>Assistant Director of Administration</v>
      </c>
      <c r="E41" s="31" t="e">
        <f>council_staff_import[[#This Row],[vlookup_works_for]]</f>
        <v>#REF!</v>
      </c>
      <c r="F41" s="31" t="str">
        <f>IF(council_staff_import[[#This Row],[combine COS and Leg Contact Responsibilties]]="",council_staff_import[[#This Row],[Vlookup Scheduler Responsibility]],council_staff_import[[#This Row],[combine COS and Leg Contact Responsibilties]])</f>
        <v/>
      </c>
      <c r="G41" s="31"/>
      <c r="H41" s="31" t="s">
        <v>65</v>
      </c>
      <c r="I41" s="31" t="s">
        <v>31371</v>
      </c>
      <c r="J41" s="31" t="str">
        <f>council_staff_import[[#This Row],[format_legislative_staff_type]]</f>
        <v>Central</v>
      </c>
      <c r="K41" s="31" t="s">
        <v>72</v>
      </c>
      <c r="L41" s="31" t="str">
        <f>IF(council_staff_import[[#This Row],[District_Office_Calc]]=0,"",council_staff_import[[#This Row],[District_Office_Calc]])</f>
        <v/>
      </c>
      <c r="M41" s="31" t="str">
        <f>IF(council_staff_import[[#This Row],[combine COS and Leg Contact emails]]="",council_staff_import[[#This Row],[Vlookup Scheduler Email]],council_staff_import[[#This Row],[combine COS and Leg Contact emails]])</f>
        <v/>
      </c>
      <c r="N41" s="32" t="s">
        <v>32116</v>
      </c>
      <c r="O41" s="32" t="s">
        <v>2544</v>
      </c>
      <c r="P41" s="32" t="str">
        <f>IF(council_staff_import[[#This Row],[Vlookup COS Responsibility]]="",council_staff_import[[#This Row],[Vlookup Leg Contact Responsibility]],council_staff_import[[#This Row],[Vlookup COS Responsibility]])</f>
        <v/>
      </c>
      <c r="Q41" s="32" t="str">
        <f>IF(council_staff_import[[#This Row],[Vlookup COS Email]]="",council_staff_import[[#This Row],[Vlookup Leg Contact Email]],council_staff_import[[#This Row],[Vlookup COS Email]])</f>
        <v/>
      </c>
      <c r="R41" s="32" t="str">
        <f>IFERROR(VLOOKUP(council_staff_import[[#This Row],[Full Name]],[4]!Table3[#Data],2,0),"")</f>
        <v/>
      </c>
      <c r="S41" s="32" t="str">
        <f>IFERROR(VLOOKUP(council_staff_import[[#This Row],[Full Name]],[4]!Table3[#Data],6,0),"")</f>
        <v/>
      </c>
      <c r="T41" s="32" t="str">
        <f>IFERROR(VLOOKUP(council_staff_import[[#This Row],[Full Name]],[4]!Table5[#Data],2,0),"")</f>
        <v/>
      </c>
      <c r="U41" s="32" t="str">
        <f>IFERROR(VLOOKUP(council_staff_import[[#This Row],[Full Name]],[4]!Table5[#Data],5,0),"")</f>
        <v/>
      </c>
      <c r="V41" s="32" t="str">
        <f>IFERROR(VLOOKUP(council_staff_import[[#This Row],[Full Name]],[4]!Table6[#Data],2,0),"")</f>
        <v/>
      </c>
      <c r="W41" s="32" t="str">
        <f>IFERROR(VLOOKUP(council_staff_import[[#This Row],[Full Name]],[4]!Table6[#Data],4,0),"")</f>
        <v/>
      </c>
      <c r="X41" s="32" t="s">
        <v>31636</v>
      </c>
      <c r="Y41" s="32" t="e">
        <f>VLOOKUP(council_staff_import[[#This Row],[format_works_for]],[4]!Table4[#Data],1,0)</f>
        <v>#REF!</v>
      </c>
      <c r="Z41"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41" s="32" t="e">
        <f>VLOOKUP(council_staff_import[[#This Row],[formatted_and_corrected_reports_to_person]],[4]!Table2[#Data],2,0)</f>
        <v>#REF!</v>
      </c>
      <c r="AB41" s="32" t="str">
        <f>IF(council_staff_import[[#This Row],[format_legislative_staff_type]]="Personal", RIGHT(council_staff_import[[#This Row],[Assignment_SOURCE_KEY]],LEN(council_staff_import[[#This Row],[Assignment_SOURCE_KEY]])-FIND(" ",council_staff_import[[#This Row],[Assignment_SOURCE_KEY]])),"")</f>
        <v/>
      </c>
      <c r="AC41" s="32" t="str">
        <f>IF(LEFT(council_staff_import[[#This Row],[Assignment_SOURCE_KEY]],(FIND(" ",council_staff_import[[#This Row],[Assignment_SOURCE_KEY]],1)-1))="CM","Personal","Central")</f>
        <v>Central</v>
      </c>
      <c r="AD41" s="32" t="s">
        <v>34824</v>
      </c>
      <c r="AE41" s="32">
        <f>council_staff_import[[#This Row],[District_Office_Number_SOURCE_KEY]]</f>
        <v>0</v>
      </c>
      <c r="AF41" s="31"/>
    </row>
    <row r="42" spans="1:32" x14ac:dyDescent="0.2">
      <c r="A42" s="31" t="str">
        <f>council_staff_import[[#This Row],[First_Name_SOURCE_KEY]]&amp;" "&amp;council_staff_import[[#This Row],[Last_Name_SOURCE_KEY]]</f>
        <v>Kirk Swanson</v>
      </c>
      <c r="B42" s="31" t="str">
        <f>council_staff_import[[#This Row],[First_Name_SOURCE_KEY]]</f>
        <v>Kirk</v>
      </c>
      <c r="C42" s="31" t="str">
        <f>council_staff_import[[#This Row],[Last_Name_SOURCE_KEY]]</f>
        <v>Swanson</v>
      </c>
      <c r="D42" s="31" t="str">
        <f>council_staff_import[[#This Row],[Title_SOURCE_KEY]]</f>
        <v>Assistant Director of Administration</v>
      </c>
      <c r="E42" s="31" t="e">
        <f>council_staff_import[[#This Row],[vlookup_works_for]]</f>
        <v>#REF!</v>
      </c>
      <c r="F42" s="31" t="str">
        <f>IF(council_staff_import[[#This Row],[combine COS and Leg Contact Responsibilties]]="",council_staff_import[[#This Row],[Vlookup Scheduler Responsibility]],council_staff_import[[#This Row],[combine COS and Leg Contact Responsibilties]])</f>
        <v/>
      </c>
      <c r="G42" s="31"/>
      <c r="H42" s="31" t="s">
        <v>65</v>
      </c>
      <c r="I42" s="31" t="s">
        <v>31371</v>
      </c>
      <c r="J42" s="31" t="str">
        <f>council_staff_import[[#This Row],[format_legislative_staff_type]]</f>
        <v>Central</v>
      </c>
      <c r="K42" s="31" t="s">
        <v>72</v>
      </c>
      <c r="L42" s="31" t="str">
        <f>IF(council_staff_import[[#This Row],[District_Office_Calc]]=0,"",council_staff_import[[#This Row],[District_Office_Calc]])</f>
        <v/>
      </c>
      <c r="M42" s="31" t="str">
        <f>IF(council_staff_import[[#This Row],[combine COS and Leg Contact emails]]="",council_staff_import[[#This Row],[Vlookup Scheduler Email]],council_staff_import[[#This Row],[combine COS and Leg Contact emails]])</f>
        <v/>
      </c>
      <c r="N42" s="32" t="s">
        <v>20452</v>
      </c>
      <c r="O42" s="32" t="s">
        <v>22332</v>
      </c>
      <c r="P42" s="32" t="str">
        <f>IF(council_staff_import[[#This Row],[Vlookup COS Responsibility]]="",council_staff_import[[#This Row],[Vlookup Leg Contact Responsibility]],council_staff_import[[#This Row],[Vlookup COS Responsibility]])</f>
        <v/>
      </c>
      <c r="Q42" s="32" t="str">
        <f>IF(council_staff_import[[#This Row],[Vlookup COS Email]]="",council_staff_import[[#This Row],[Vlookup Leg Contact Email]],council_staff_import[[#This Row],[Vlookup COS Email]])</f>
        <v/>
      </c>
      <c r="R42" s="32" t="str">
        <f>IFERROR(VLOOKUP(council_staff_import[[#This Row],[Full Name]],[4]!Table3[#Data],2,0),"")</f>
        <v/>
      </c>
      <c r="S42" s="32" t="str">
        <f>IFERROR(VLOOKUP(council_staff_import[[#This Row],[Full Name]],[4]!Table3[#Data],6,0),"")</f>
        <v/>
      </c>
      <c r="T42" s="32" t="str">
        <f>IFERROR(VLOOKUP(council_staff_import[[#This Row],[Full Name]],[4]!Table5[#Data],2,0),"")</f>
        <v/>
      </c>
      <c r="U42" s="32" t="str">
        <f>IFERROR(VLOOKUP(council_staff_import[[#This Row],[Full Name]],[4]!Table5[#Data],5,0),"")</f>
        <v/>
      </c>
      <c r="V42" s="32" t="str">
        <f>IFERROR(VLOOKUP(council_staff_import[[#This Row],[Full Name]],[4]!Table6[#Data],2,0),"")</f>
        <v/>
      </c>
      <c r="W42" s="32" t="str">
        <f>IFERROR(VLOOKUP(council_staff_import[[#This Row],[Full Name]],[4]!Table6[#Data],4,0),"")</f>
        <v/>
      </c>
      <c r="X42" s="32" t="s">
        <v>31636</v>
      </c>
      <c r="Y42" s="32" t="e">
        <f>VLOOKUP(council_staff_import[[#This Row],[format_works_for]],[4]!Table4[#Data],1,0)</f>
        <v>#REF!</v>
      </c>
      <c r="Z42"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42" s="32" t="e">
        <f>VLOOKUP(council_staff_import[[#This Row],[formatted_and_corrected_reports_to_person]],[4]!Table2[#Data],2,0)</f>
        <v>#REF!</v>
      </c>
      <c r="AB42" s="32" t="str">
        <f>IF(council_staff_import[[#This Row],[format_legislative_staff_type]]="Personal", RIGHT(council_staff_import[[#This Row],[Assignment_SOURCE_KEY]],LEN(council_staff_import[[#This Row],[Assignment_SOURCE_KEY]])-FIND(" ",council_staff_import[[#This Row],[Assignment_SOURCE_KEY]])),"")</f>
        <v/>
      </c>
      <c r="AC42" s="32" t="str">
        <f>IF(LEFT(council_staff_import[[#This Row],[Assignment_SOURCE_KEY]],(FIND(" ",council_staff_import[[#This Row],[Assignment_SOURCE_KEY]],1)-1))="CM","Personal","Central")</f>
        <v>Central</v>
      </c>
      <c r="AD42" s="32" t="s">
        <v>34824</v>
      </c>
      <c r="AE42" s="32">
        <f>council_staff_import[[#This Row],[District_Office_Number_SOURCE_KEY]]</f>
        <v>0</v>
      </c>
      <c r="AF42" s="31"/>
    </row>
    <row r="43" spans="1:32" x14ac:dyDescent="0.2">
      <c r="A43" s="31" t="str">
        <f>council_staff_import[[#This Row],[First_Name_SOURCE_KEY]]&amp;" "&amp;council_staff_import[[#This Row],[Last_Name_SOURCE_KEY]]</f>
        <v>Marcello Testa</v>
      </c>
      <c r="B43" s="31" t="str">
        <f>council_staff_import[[#This Row],[First_Name_SOURCE_KEY]]</f>
        <v>Marcello</v>
      </c>
      <c r="C43" s="31" t="str">
        <f>council_staff_import[[#This Row],[Last_Name_SOURCE_KEY]]</f>
        <v>Testa</v>
      </c>
      <c r="D43" s="31" t="str">
        <f>council_staff_import[[#This Row],[Title_SOURCE_KEY]]</f>
        <v>Assistant Director of Administration</v>
      </c>
      <c r="E43" s="31" t="e">
        <f>council_staff_import[[#This Row],[vlookup_works_for]]</f>
        <v>#REF!</v>
      </c>
      <c r="F43" s="31" t="str">
        <f>IF(council_staff_import[[#This Row],[combine COS and Leg Contact Responsibilties]]="",council_staff_import[[#This Row],[Vlookup Scheduler Responsibility]],council_staff_import[[#This Row],[combine COS and Leg Contact Responsibilties]])</f>
        <v/>
      </c>
      <c r="G43" s="31"/>
      <c r="H43" s="31" t="s">
        <v>65</v>
      </c>
      <c r="I43" s="31" t="s">
        <v>31371</v>
      </c>
      <c r="J43" s="31" t="str">
        <f>council_staff_import[[#This Row],[format_legislative_staff_type]]</f>
        <v>Central</v>
      </c>
      <c r="K43" s="31" t="s">
        <v>72</v>
      </c>
      <c r="L43" s="31" t="str">
        <f>IF(council_staff_import[[#This Row],[District_Office_Calc]]=0,"",council_staff_import[[#This Row],[District_Office_Calc]])</f>
        <v/>
      </c>
      <c r="M43" s="31" t="str">
        <f>IF(council_staff_import[[#This Row],[combine COS and Leg Contact emails]]="",council_staff_import[[#This Row],[Vlookup Scheduler Email]],council_staff_import[[#This Row],[combine COS and Leg Contact emails]])</f>
        <v/>
      </c>
      <c r="N43" s="32" t="s">
        <v>32262</v>
      </c>
      <c r="O43" s="32" t="s">
        <v>30869</v>
      </c>
      <c r="P43" s="32" t="str">
        <f>IF(council_staff_import[[#This Row],[Vlookup COS Responsibility]]="",council_staff_import[[#This Row],[Vlookup Leg Contact Responsibility]],council_staff_import[[#This Row],[Vlookup COS Responsibility]])</f>
        <v/>
      </c>
      <c r="Q43" s="32" t="str">
        <f>IF(council_staff_import[[#This Row],[Vlookup COS Email]]="",council_staff_import[[#This Row],[Vlookup Leg Contact Email]],council_staff_import[[#This Row],[Vlookup COS Email]])</f>
        <v/>
      </c>
      <c r="R43" s="32" t="str">
        <f>IFERROR(VLOOKUP(council_staff_import[[#This Row],[Full Name]],[4]!Table3[#Data],2,0),"")</f>
        <v/>
      </c>
      <c r="S43" s="32" t="str">
        <f>IFERROR(VLOOKUP(council_staff_import[[#This Row],[Full Name]],[4]!Table3[#Data],6,0),"")</f>
        <v/>
      </c>
      <c r="T43" s="32" t="str">
        <f>IFERROR(VLOOKUP(council_staff_import[[#This Row],[Full Name]],[4]!Table5[#Data],2,0),"")</f>
        <v/>
      </c>
      <c r="U43" s="32" t="str">
        <f>IFERROR(VLOOKUP(council_staff_import[[#This Row],[Full Name]],[4]!Table5[#Data],5,0),"")</f>
        <v/>
      </c>
      <c r="V43" s="32" t="str">
        <f>IFERROR(VLOOKUP(council_staff_import[[#This Row],[Full Name]],[4]!Table6[#Data],2,0),"")</f>
        <v/>
      </c>
      <c r="W43" s="32" t="str">
        <f>IFERROR(VLOOKUP(council_staff_import[[#This Row],[Full Name]],[4]!Table6[#Data],4,0),"")</f>
        <v/>
      </c>
      <c r="X43" s="32" t="s">
        <v>31636</v>
      </c>
      <c r="Y43" s="32" t="e">
        <f>VLOOKUP(council_staff_import[[#This Row],[format_works_for]],[4]!Table4[#Data],1,0)</f>
        <v>#REF!</v>
      </c>
      <c r="Z43"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43" s="32" t="e">
        <f>VLOOKUP(council_staff_import[[#This Row],[formatted_and_corrected_reports_to_person]],[4]!Table2[#Data],2,0)</f>
        <v>#REF!</v>
      </c>
      <c r="AB43" s="32" t="str">
        <f>IF(council_staff_import[[#This Row],[format_legislative_staff_type]]="Personal", RIGHT(council_staff_import[[#This Row],[Assignment_SOURCE_KEY]],LEN(council_staff_import[[#This Row],[Assignment_SOURCE_KEY]])-FIND(" ",council_staff_import[[#This Row],[Assignment_SOURCE_KEY]])),"")</f>
        <v/>
      </c>
      <c r="AC43" s="32" t="str">
        <f>IF(LEFT(council_staff_import[[#This Row],[Assignment_SOURCE_KEY]],(FIND(" ",council_staff_import[[#This Row],[Assignment_SOURCE_KEY]],1)-1))="CM","Personal","Central")</f>
        <v>Central</v>
      </c>
      <c r="AD43" s="32" t="s">
        <v>34824</v>
      </c>
      <c r="AE43" s="32">
        <f>council_staff_import[[#This Row],[District_Office_Number_SOURCE_KEY]]</f>
        <v>0</v>
      </c>
      <c r="AF43" s="31"/>
    </row>
    <row r="44" spans="1:32" x14ac:dyDescent="0.2">
      <c r="A44" s="31" t="str">
        <f>council_staff_import[[#This Row],[First_Name_SOURCE_KEY]]&amp;" "&amp;council_staff_import[[#This Row],[Last_Name_SOURCE_KEY]]</f>
        <v>Margaret Toro</v>
      </c>
      <c r="B44" s="31" t="str">
        <f>council_staff_import[[#This Row],[First_Name_SOURCE_KEY]]</f>
        <v>Margaret</v>
      </c>
      <c r="C44" s="31" t="str">
        <f>council_staff_import[[#This Row],[Last_Name_SOURCE_KEY]]</f>
        <v>Toro</v>
      </c>
      <c r="D44" s="31" t="str">
        <f>council_staff_import[[#This Row],[Title_SOURCE_KEY]]</f>
        <v>Assistant Director of Administration</v>
      </c>
      <c r="E44" s="31" t="e">
        <f>council_staff_import[[#This Row],[vlookup_works_for]]</f>
        <v>#REF!</v>
      </c>
      <c r="F44" s="31" t="str">
        <f>IF(council_staff_import[[#This Row],[combine COS and Leg Contact Responsibilties]]="",council_staff_import[[#This Row],[Vlookup Scheduler Responsibility]],council_staff_import[[#This Row],[combine COS and Leg Contact Responsibilties]])</f>
        <v/>
      </c>
      <c r="G44" s="31"/>
      <c r="H44" s="31" t="s">
        <v>65</v>
      </c>
      <c r="I44" s="31" t="s">
        <v>31371</v>
      </c>
      <c r="J44" s="31" t="str">
        <f>council_staff_import[[#This Row],[format_legislative_staff_type]]</f>
        <v>Central</v>
      </c>
      <c r="K44" s="31" t="s">
        <v>72</v>
      </c>
      <c r="L44" s="31" t="str">
        <f>IF(council_staff_import[[#This Row],[District_Office_Calc]]=0,"",council_staff_import[[#This Row],[District_Office_Calc]])</f>
        <v/>
      </c>
      <c r="M44" s="31" t="str">
        <f>IF(council_staff_import[[#This Row],[combine COS and Leg Contact emails]]="",council_staff_import[[#This Row],[Vlookup Scheduler Email]],council_staff_import[[#This Row],[combine COS and Leg Contact emails]])</f>
        <v/>
      </c>
      <c r="N44" s="32" t="s">
        <v>33897</v>
      </c>
      <c r="O44" s="32" t="s">
        <v>26382</v>
      </c>
      <c r="P44" s="32" t="str">
        <f>IF(council_staff_import[[#This Row],[Vlookup COS Responsibility]]="",council_staff_import[[#This Row],[Vlookup Leg Contact Responsibility]],council_staff_import[[#This Row],[Vlookup COS Responsibility]])</f>
        <v/>
      </c>
      <c r="Q44" s="32" t="str">
        <f>IF(council_staff_import[[#This Row],[Vlookup COS Email]]="",council_staff_import[[#This Row],[Vlookup Leg Contact Email]],council_staff_import[[#This Row],[Vlookup COS Email]])</f>
        <v/>
      </c>
      <c r="R44" s="32" t="str">
        <f>IFERROR(VLOOKUP(council_staff_import[[#This Row],[Full Name]],[4]!Table3[#Data],2,0),"")</f>
        <v/>
      </c>
      <c r="S44" s="32" t="str">
        <f>IFERROR(VLOOKUP(council_staff_import[[#This Row],[Full Name]],[4]!Table3[#Data],6,0),"")</f>
        <v/>
      </c>
      <c r="T44" s="32" t="str">
        <f>IFERROR(VLOOKUP(council_staff_import[[#This Row],[Full Name]],[4]!Table5[#Data],2,0),"")</f>
        <v/>
      </c>
      <c r="U44" s="32" t="str">
        <f>IFERROR(VLOOKUP(council_staff_import[[#This Row],[Full Name]],[4]!Table5[#Data],5,0),"")</f>
        <v/>
      </c>
      <c r="V44" s="32" t="str">
        <f>IFERROR(VLOOKUP(council_staff_import[[#This Row],[Full Name]],[4]!Table6[#Data],2,0),"")</f>
        <v/>
      </c>
      <c r="W44" s="32" t="str">
        <f>IFERROR(VLOOKUP(council_staff_import[[#This Row],[Full Name]],[4]!Table6[#Data],4,0),"")</f>
        <v/>
      </c>
      <c r="X44" s="32" t="s">
        <v>31636</v>
      </c>
      <c r="Y44" s="32" t="e">
        <f>VLOOKUP(council_staff_import[[#This Row],[format_works_for]],[4]!Table4[#Data],1,0)</f>
        <v>#REF!</v>
      </c>
      <c r="Z44"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44" s="32" t="e">
        <f>VLOOKUP(council_staff_import[[#This Row],[formatted_and_corrected_reports_to_person]],[4]!Table2[#Data],2,0)</f>
        <v>#REF!</v>
      </c>
      <c r="AB44" s="32" t="str">
        <f>IF(council_staff_import[[#This Row],[format_legislative_staff_type]]="Personal", RIGHT(council_staff_import[[#This Row],[Assignment_SOURCE_KEY]],LEN(council_staff_import[[#This Row],[Assignment_SOURCE_KEY]])-FIND(" ",council_staff_import[[#This Row],[Assignment_SOURCE_KEY]])),"")</f>
        <v/>
      </c>
      <c r="AC44" s="32" t="str">
        <f>IF(LEFT(council_staff_import[[#This Row],[Assignment_SOURCE_KEY]],(FIND(" ",council_staff_import[[#This Row],[Assignment_SOURCE_KEY]],1)-1))="CM","Personal","Central")</f>
        <v>Central</v>
      </c>
      <c r="AD44" s="32" t="s">
        <v>34824</v>
      </c>
      <c r="AE44" s="32">
        <f>council_staff_import[[#This Row],[District_Office_Number_SOURCE_KEY]]</f>
        <v>0</v>
      </c>
      <c r="AF44" s="31"/>
    </row>
    <row r="45" spans="1:32" x14ac:dyDescent="0.2">
      <c r="A45" s="31" t="str">
        <f>council_staff_import[[#This Row],[First_Name_SOURCE_KEY]]&amp;" "&amp;council_staff_import[[#This Row],[Last_Name_SOURCE_KEY]]</f>
        <v>Maribel Valencia</v>
      </c>
      <c r="B45" s="31" t="str">
        <f>council_staff_import[[#This Row],[First_Name_SOURCE_KEY]]</f>
        <v>Maribel</v>
      </c>
      <c r="C45" s="31" t="str">
        <f>council_staff_import[[#This Row],[Last_Name_SOURCE_KEY]]</f>
        <v>Valencia</v>
      </c>
      <c r="D45" s="31" t="str">
        <f>council_staff_import[[#This Row],[Title_SOURCE_KEY]]</f>
        <v>Legislative Administrative Manager</v>
      </c>
      <c r="E45" s="31" t="e">
        <f>council_staff_import[[#This Row],[vlookup_works_for]]</f>
        <v>#REF!</v>
      </c>
      <c r="F45" s="31" t="str">
        <f>IF(council_staff_import[[#This Row],[combine COS and Leg Contact Responsibilties]]="",council_staff_import[[#This Row],[Vlookup Scheduler Responsibility]],council_staff_import[[#This Row],[combine COS and Leg Contact Responsibilties]])</f>
        <v/>
      </c>
      <c r="G45" s="31"/>
      <c r="H45" s="31" t="s">
        <v>65</v>
      </c>
      <c r="I45" s="31" t="s">
        <v>31371</v>
      </c>
      <c r="J45" s="31" t="str">
        <f>council_staff_import[[#This Row],[format_legislative_staff_type]]</f>
        <v>Central</v>
      </c>
      <c r="K45" s="31" t="s">
        <v>72</v>
      </c>
      <c r="L45" s="31" t="str">
        <f>IF(council_staff_import[[#This Row],[District_Office_Calc]]=0,"",council_staff_import[[#This Row],[District_Office_Calc]])</f>
        <v/>
      </c>
      <c r="M45" s="31" t="str">
        <f>IF(council_staff_import[[#This Row],[combine COS and Leg Contact emails]]="",council_staff_import[[#This Row],[Vlookup Scheduler Email]],council_staff_import[[#This Row],[combine COS and Leg Contact emails]])</f>
        <v/>
      </c>
      <c r="N45" s="32" t="s">
        <v>32291</v>
      </c>
      <c r="O45" s="32" t="s">
        <v>32292</v>
      </c>
      <c r="P45" s="32" t="str">
        <f>IF(council_staff_import[[#This Row],[Vlookup COS Responsibility]]="",council_staff_import[[#This Row],[Vlookup Leg Contact Responsibility]],council_staff_import[[#This Row],[Vlookup COS Responsibility]])</f>
        <v/>
      </c>
      <c r="Q45" s="32" t="str">
        <f>IF(council_staff_import[[#This Row],[Vlookup COS Email]]="",council_staff_import[[#This Row],[Vlookup Leg Contact Email]],council_staff_import[[#This Row],[Vlookup COS Email]])</f>
        <v/>
      </c>
      <c r="R45" s="32" t="str">
        <f>IFERROR(VLOOKUP(council_staff_import[[#This Row],[Full Name]],[4]!Table3[#Data],2,0),"")</f>
        <v/>
      </c>
      <c r="S45" s="32" t="str">
        <f>IFERROR(VLOOKUP(council_staff_import[[#This Row],[Full Name]],[4]!Table3[#Data],6,0),"")</f>
        <v/>
      </c>
      <c r="T45" s="32" t="str">
        <f>IFERROR(VLOOKUP(council_staff_import[[#This Row],[Full Name]],[4]!Table5[#Data],2,0),"")</f>
        <v/>
      </c>
      <c r="U45" s="32" t="str">
        <f>IFERROR(VLOOKUP(council_staff_import[[#This Row],[Full Name]],[4]!Table5[#Data],5,0),"")</f>
        <v/>
      </c>
      <c r="V45" s="32" t="str">
        <f>IFERROR(VLOOKUP(council_staff_import[[#This Row],[Full Name]],[4]!Table6[#Data],2,0),"")</f>
        <v/>
      </c>
      <c r="W45" s="32" t="str">
        <f>IFERROR(VLOOKUP(council_staff_import[[#This Row],[Full Name]],[4]!Table6[#Data],4,0),"")</f>
        <v/>
      </c>
      <c r="X45" s="32" t="s">
        <v>31814</v>
      </c>
      <c r="Y45" s="32" t="e">
        <f>VLOOKUP(council_staff_import[[#This Row],[format_works_for]],[4]!Table4[#Data],1,0)</f>
        <v>#REF!</v>
      </c>
      <c r="Z45"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45" s="32" t="e">
        <f>VLOOKUP(council_staff_import[[#This Row],[formatted_and_corrected_reports_to_person]],[4]!Table2[#Data],2,0)</f>
        <v>#REF!</v>
      </c>
      <c r="AB45" s="32" t="str">
        <f>IF(council_staff_import[[#This Row],[format_legislative_staff_type]]="Personal", RIGHT(council_staff_import[[#This Row],[Assignment_SOURCE_KEY]],LEN(council_staff_import[[#This Row],[Assignment_SOURCE_KEY]])-FIND(" ",council_staff_import[[#This Row],[Assignment_SOURCE_KEY]])),"")</f>
        <v/>
      </c>
      <c r="AC45" s="32" t="str">
        <f>IF(LEFT(council_staff_import[[#This Row],[Assignment_SOURCE_KEY]],(FIND(" ",council_staff_import[[#This Row],[Assignment_SOURCE_KEY]],1)-1))="CM","Personal","Central")</f>
        <v>Central</v>
      </c>
      <c r="AD45" s="32" t="s">
        <v>34824</v>
      </c>
      <c r="AE45" s="32">
        <f>council_staff_import[[#This Row],[District_Office_Number_SOURCE_KEY]]</f>
        <v>0</v>
      </c>
      <c r="AF45" s="31"/>
    </row>
    <row r="46" spans="1:32" x14ac:dyDescent="0.2">
      <c r="A46" s="31" t="str">
        <f>council_staff_import[[#This Row],[First_Name_SOURCE_KEY]]&amp;" "&amp;council_staff_import[[#This Row],[Last_Name_SOURCE_KEY]]</f>
        <v>Ildefonso Velazquez</v>
      </c>
      <c r="B46" s="31" t="str">
        <f>council_staff_import[[#This Row],[First_Name_SOURCE_KEY]]</f>
        <v>Ildefonso</v>
      </c>
      <c r="C46" s="31" t="str">
        <f>council_staff_import[[#This Row],[Last_Name_SOURCE_KEY]]</f>
        <v>Velazquez</v>
      </c>
      <c r="D46" s="31" t="str">
        <f>council_staff_import[[#This Row],[Title_SOURCE_KEY]]</f>
        <v>Legislative Messenger</v>
      </c>
      <c r="E46" s="31" t="e">
        <f>council_staff_import[[#This Row],[vlookup_works_for]]</f>
        <v>#REF!</v>
      </c>
      <c r="F46" s="31" t="str">
        <f>IF(council_staff_import[[#This Row],[combine COS and Leg Contact Responsibilties]]="",council_staff_import[[#This Row],[Vlookup Scheduler Responsibility]],council_staff_import[[#This Row],[combine COS and Leg Contact Responsibilties]])</f>
        <v/>
      </c>
      <c r="G46" s="31"/>
      <c r="H46" s="31" t="s">
        <v>65</v>
      </c>
      <c r="I46" s="31" t="s">
        <v>31371</v>
      </c>
      <c r="J46" s="31" t="str">
        <f>council_staff_import[[#This Row],[format_legislative_staff_type]]</f>
        <v>Central</v>
      </c>
      <c r="K46" s="31" t="s">
        <v>72</v>
      </c>
      <c r="L46" s="31" t="str">
        <f>IF(council_staff_import[[#This Row],[District_Office_Calc]]=0,"",council_staff_import[[#This Row],[District_Office_Calc]])</f>
        <v/>
      </c>
      <c r="M46" s="31" t="str">
        <f>IF(council_staff_import[[#This Row],[combine COS and Leg Contact emails]]="",council_staff_import[[#This Row],[Vlookup Scheduler Email]],council_staff_import[[#This Row],[combine COS and Leg Contact emails]])</f>
        <v/>
      </c>
      <c r="N46" s="32" t="s">
        <v>31990</v>
      </c>
      <c r="O46" s="32" t="s">
        <v>31991</v>
      </c>
      <c r="P46" s="32" t="str">
        <f>IF(council_staff_import[[#This Row],[Vlookup COS Responsibility]]="",council_staff_import[[#This Row],[Vlookup Leg Contact Responsibility]],council_staff_import[[#This Row],[Vlookup COS Responsibility]])</f>
        <v/>
      </c>
      <c r="Q46" s="32" t="str">
        <f>IF(council_staff_import[[#This Row],[Vlookup COS Email]]="",council_staff_import[[#This Row],[Vlookup Leg Contact Email]],council_staff_import[[#This Row],[Vlookup COS Email]])</f>
        <v/>
      </c>
      <c r="R46" s="32" t="str">
        <f>IFERROR(VLOOKUP(council_staff_import[[#This Row],[Full Name]],[4]!Table3[#Data],2,0),"")</f>
        <v/>
      </c>
      <c r="S46" s="32" t="str">
        <f>IFERROR(VLOOKUP(council_staff_import[[#This Row],[Full Name]],[4]!Table3[#Data],6,0),"")</f>
        <v/>
      </c>
      <c r="T46" s="32" t="str">
        <f>IFERROR(VLOOKUP(council_staff_import[[#This Row],[Full Name]],[4]!Table5[#Data],2,0),"")</f>
        <v/>
      </c>
      <c r="U46" s="32" t="str">
        <f>IFERROR(VLOOKUP(council_staff_import[[#This Row],[Full Name]],[4]!Table5[#Data],5,0),"")</f>
        <v/>
      </c>
      <c r="V46" s="32" t="str">
        <f>IFERROR(VLOOKUP(council_staff_import[[#This Row],[Full Name]],[4]!Table6[#Data],2,0),"")</f>
        <v/>
      </c>
      <c r="W46" s="32" t="str">
        <f>IFERROR(VLOOKUP(council_staff_import[[#This Row],[Full Name]],[4]!Table6[#Data],4,0),"")</f>
        <v/>
      </c>
      <c r="X46" s="32" t="s">
        <v>31975</v>
      </c>
      <c r="Y46" s="32" t="e">
        <f>VLOOKUP(council_staff_import[[#This Row],[format_works_for]],[4]!Table4[#Data],1,0)</f>
        <v>#REF!</v>
      </c>
      <c r="Z46"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46" s="32" t="e">
        <f>VLOOKUP(council_staff_import[[#This Row],[formatted_and_corrected_reports_to_person]],[4]!Table2[#Data],2,0)</f>
        <v>#REF!</v>
      </c>
      <c r="AB46" s="32" t="str">
        <f>IF(council_staff_import[[#This Row],[format_legislative_staff_type]]="Personal", RIGHT(council_staff_import[[#This Row],[Assignment_SOURCE_KEY]],LEN(council_staff_import[[#This Row],[Assignment_SOURCE_KEY]])-FIND(" ",council_staff_import[[#This Row],[Assignment_SOURCE_KEY]])),"")</f>
        <v/>
      </c>
      <c r="AC46" s="32" t="str">
        <f>IF(LEFT(council_staff_import[[#This Row],[Assignment_SOURCE_KEY]],(FIND(" ",council_staff_import[[#This Row],[Assignment_SOURCE_KEY]],1)-1))="CM","Personal","Central")</f>
        <v>Central</v>
      </c>
      <c r="AD46" s="32" t="s">
        <v>34824</v>
      </c>
      <c r="AE46" s="32">
        <f>council_staff_import[[#This Row],[District_Office_Number_SOURCE_KEY]]</f>
        <v>0</v>
      </c>
      <c r="AF46" s="31"/>
    </row>
    <row r="47" spans="1:32" x14ac:dyDescent="0.2">
      <c r="A47" s="31" t="str">
        <f>council_staff_import[[#This Row],[First_Name_SOURCE_KEY]]&amp;" "&amp;council_staff_import[[#This Row],[Last_Name_SOURCE_KEY]]</f>
        <v>Melinda Velez</v>
      </c>
      <c r="B47" s="31" t="str">
        <f>council_staff_import[[#This Row],[First_Name_SOURCE_KEY]]</f>
        <v>Melinda</v>
      </c>
      <c r="C47" s="31" t="str">
        <f>council_staff_import[[#This Row],[Last_Name_SOURCE_KEY]]</f>
        <v>Velez</v>
      </c>
      <c r="D47" s="31" t="str">
        <f>council_staff_import[[#This Row],[Title_SOURCE_KEY]]</f>
        <v>Legislative Administrative Manager</v>
      </c>
      <c r="E47" s="31" t="e">
        <f>council_staff_import[[#This Row],[vlookup_works_for]]</f>
        <v>#REF!</v>
      </c>
      <c r="F47" s="31" t="str">
        <f>IF(council_staff_import[[#This Row],[combine COS and Leg Contact Responsibilties]]="",council_staff_import[[#This Row],[Vlookup Scheduler Responsibility]],council_staff_import[[#This Row],[combine COS and Leg Contact Responsibilties]])</f>
        <v/>
      </c>
      <c r="G47" s="31"/>
      <c r="H47" s="31" t="s">
        <v>65</v>
      </c>
      <c r="I47" s="31" t="s">
        <v>31371</v>
      </c>
      <c r="J47" s="31" t="str">
        <f>council_staff_import[[#This Row],[format_legislative_staff_type]]</f>
        <v>Central</v>
      </c>
      <c r="K47" s="31" t="s">
        <v>72</v>
      </c>
      <c r="L47" s="31" t="str">
        <f>IF(council_staff_import[[#This Row],[District_Office_Calc]]=0,"",council_staff_import[[#This Row],[District_Office_Calc]])</f>
        <v/>
      </c>
      <c r="M47" s="31" t="str">
        <f>IF(council_staff_import[[#This Row],[combine COS and Leg Contact emails]]="",council_staff_import[[#This Row],[Vlookup Scheduler Email]],council_staff_import[[#This Row],[combine COS and Leg Contact emails]])</f>
        <v/>
      </c>
      <c r="N47" s="32" t="s">
        <v>33385</v>
      </c>
      <c r="O47" s="32" t="s">
        <v>33386</v>
      </c>
      <c r="P47" s="32" t="str">
        <f>IF(council_staff_import[[#This Row],[Vlookup COS Responsibility]]="",council_staff_import[[#This Row],[Vlookup Leg Contact Responsibility]],council_staff_import[[#This Row],[Vlookup COS Responsibility]])</f>
        <v/>
      </c>
      <c r="Q47" s="32" t="str">
        <f>IF(council_staff_import[[#This Row],[Vlookup COS Email]]="",council_staff_import[[#This Row],[Vlookup Leg Contact Email]],council_staff_import[[#This Row],[Vlookup COS Email]])</f>
        <v/>
      </c>
      <c r="R47" s="32" t="str">
        <f>IFERROR(VLOOKUP(council_staff_import[[#This Row],[Full Name]],[4]!Table3[#Data],2,0),"")</f>
        <v/>
      </c>
      <c r="S47" s="32" t="str">
        <f>IFERROR(VLOOKUP(council_staff_import[[#This Row],[Full Name]],[4]!Table3[#Data],6,0),"")</f>
        <v/>
      </c>
      <c r="T47" s="32" t="str">
        <f>IFERROR(VLOOKUP(council_staff_import[[#This Row],[Full Name]],[4]!Table5[#Data],2,0),"")</f>
        <v/>
      </c>
      <c r="U47" s="32" t="str">
        <f>IFERROR(VLOOKUP(council_staff_import[[#This Row],[Full Name]],[4]!Table5[#Data],5,0),"")</f>
        <v/>
      </c>
      <c r="V47" s="32" t="str">
        <f>IFERROR(VLOOKUP(council_staff_import[[#This Row],[Full Name]],[4]!Table6[#Data],2,0),"")</f>
        <v/>
      </c>
      <c r="W47" s="32" t="str">
        <f>IFERROR(VLOOKUP(council_staff_import[[#This Row],[Full Name]],[4]!Table6[#Data],4,0),"")</f>
        <v/>
      </c>
      <c r="X47" s="32" t="s">
        <v>31814</v>
      </c>
      <c r="Y47" s="32" t="e">
        <f>VLOOKUP(council_staff_import[[#This Row],[format_works_for]],[4]!Table4[#Data],1,0)</f>
        <v>#REF!</v>
      </c>
      <c r="Z47"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47" s="32" t="e">
        <f>VLOOKUP(council_staff_import[[#This Row],[formatted_and_corrected_reports_to_person]],[4]!Table2[#Data],2,0)</f>
        <v>#REF!</v>
      </c>
      <c r="AB47" s="32" t="str">
        <f>IF(council_staff_import[[#This Row],[format_legislative_staff_type]]="Personal", RIGHT(council_staff_import[[#This Row],[Assignment_SOURCE_KEY]],LEN(council_staff_import[[#This Row],[Assignment_SOURCE_KEY]])-FIND(" ",council_staff_import[[#This Row],[Assignment_SOURCE_KEY]])),"")</f>
        <v/>
      </c>
      <c r="AC47" s="32" t="str">
        <f>IF(LEFT(council_staff_import[[#This Row],[Assignment_SOURCE_KEY]],(FIND(" ",council_staff_import[[#This Row],[Assignment_SOURCE_KEY]],1)-1))="CM","Personal","Central")</f>
        <v>Central</v>
      </c>
      <c r="AD47" s="32" t="s">
        <v>34824</v>
      </c>
      <c r="AE47" s="32">
        <f>council_staff_import[[#This Row],[District_Office_Number_SOURCE_KEY]]</f>
        <v>0</v>
      </c>
      <c r="AF47" s="31"/>
    </row>
    <row r="48" spans="1:32" x14ac:dyDescent="0.2">
      <c r="A48" s="31" t="str">
        <f>council_staff_import[[#This Row],[First_Name_SOURCE_KEY]]&amp;" "&amp;council_staff_import[[#This Row],[Last_Name_SOURCE_KEY]]</f>
        <v>Jordan Walker</v>
      </c>
      <c r="B48" s="31" t="str">
        <f>council_staff_import[[#This Row],[First_Name_SOURCE_KEY]]</f>
        <v>Jordan</v>
      </c>
      <c r="C48" s="31" t="str">
        <f>council_staff_import[[#This Row],[Last_Name_SOURCE_KEY]]</f>
        <v>Walker</v>
      </c>
      <c r="D48" s="31" t="str">
        <f>council_staff_import[[#This Row],[Title_SOURCE_KEY]]</f>
        <v>Legislative Intern</v>
      </c>
      <c r="E48" s="31" t="e">
        <f>council_staff_import[[#This Row],[vlookup_works_for]]</f>
        <v>#REF!</v>
      </c>
      <c r="F48" s="31" t="str">
        <f>IF(council_staff_import[[#This Row],[combine COS and Leg Contact Responsibilties]]="",council_staff_import[[#This Row],[Vlookup Scheduler Responsibility]],council_staff_import[[#This Row],[combine COS and Leg Contact Responsibilties]])</f>
        <v/>
      </c>
      <c r="G48" s="31"/>
      <c r="H48" s="31" t="s">
        <v>65</v>
      </c>
      <c r="I48" s="31" t="s">
        <v>31371</v>
      </c>
      <c r="J48" s="31" t="str">
        <f>council_staff_import[[#This Row],[format_legislative_staff_type]]</f>
        <v>Central</v>
      </c>
      <c r="K48" s="31" t="s">
        <v>72</v>
      </c>
      <c r="L48" s="31" t="str">
        <f>IF(council_staff_import[[#This Row],[District_Office_Calc]]=0,"",council_staff_import[[#This Row],[District_Office_Calc]])</f>
        <v/>
      </c>
      <c r="M48" s="31" t="str">
        <f>IF(council_staff_import[[#This Row],[combine COS and Leg Contact emails]]="",council_staff_import[[#This Row],[Vlookup Scheduler Email]],council_staff_import[[#This Row],[combine COS and Leg Contact emails]])</f>
        <v/>
      </c>
      <c r="N48" s="32" t="s">
        <v>8335</v>
      </c>
      <c r="O48" s="32" t="s">
        <v>2197</v>
      </c>
      <c r="P48" s="32" t="str">
        <f>IF(council_staff_import[[#This Row],[Vlookup COS Responsibility]]="",council_staff_import[[#This Row],[Vlookup Leg Contact Responsibility]],council_staff_import[[#This Row],[Vlookup COS Responsibility]])</f>
        <v/>
      </c>
      <c r="Q48" s="32" t="str">
        <f>IF(council_staff_import[[#This Row],[Vlookup COS Email]]="",council_staff_import[[#This Row],[Vlookup Leg Contact Email]],council_staff_import[[#This Row],[Vlookup COS Email]])</f>
        <v/>
      </c>
      <c r="R48" s="32" t="str">
        <f>IFERROR(VLOOKUP(council_staff_import[[#This Row],[Full Name]],[4]!Table3[#Data],2,0),"")</f>
        <v/>
      </c>
      <c r="S48" s="32" t="str">
        <f>IFERROR(VLOOKUP(council_staff_import[[#This Row],[Full Name]],[4]!Table3[#Data],6,0),"")</f>
        <v/>
      </c>
      <c r="T48" s="32" t="str">
        <f>IFERROR(VLOOKUP(council_staff_import[[#This Row],[Full Name]],[4]!Table5[#Data],2,0),"")</f>
        <v/>
      </c>
      <c r="U48" s="32" t="str">
        <f>IFERROR(VLOOKUP(council_staff_import[[#This Row],[Full Name]],[4]!Table5[#Data],5,0),"")</f>
        <v/>
      </c>
      <c r="V48" s="32" t="str">
        <f>IFERROR(VLOOKUP(council_staff_import[[#This Row],[Full Name]],[4]!Table6[#Data],2,0),"")</f>
        <v/>
      </c>
      <c r="W48" s="32" t="str">
        <f>IFERROR(VLOOKUP(council_staff_import[[#This Row],[Full Name]],[4]!Table6[#Data],4,0),"")</f>
        <v/>
      </c>
      <c r="X48" s="32" t="s">
        <v>34189</v>
      </c>
      <c r="Y48" s="32" t="e">
        <f>VLOOKUP(council_staff_import[[#This Row],[format_works_for]],[4]!Table4[#Data],1,0)</f>
        <v>#REF!</v>
      </c>
      <c r="Z48"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48" s="32" t="e">
        <f>VLOOKUP(council_staff_import[[#This Row],[formatted_and_corrected_reports_to_person]],[4]!Table2[#Data],2,0)</f>
        <v>#REF!</v>
      </c>
      <c r="AB48" s="32" t="str">
        <f>IF(council_staff_import[[#This Row],[format_legislative_staff_type]]="Personal", RIGHT(council_staff_import[[#This Row],[Assignment_SOURCE_KEY]],LEN(council_staff_import[[#This Row],[Assignment_SOURCE_KEY]])-FIND(" ",council_staff_import[[#This Row],[Assignment_SOURCE_KEY]])),"")</f>
        <v/>
      </c>
      <c r="AC48" s="32" t="str">
        <f>IF(LEFT(council_staff_import[[#This Row],[Assignment_SOURCE_KEY]],(FIND(" ",council_staff_import[[#This Row],[Assignment_SOURCE_KEY]],1)-1))="CM","Personal","Central")</f>
        <v>Central</v>
      </c>
      <c r="AD48" s="32" t="s">
        <v>34824</v>
      </c>
      <c r="AE48" s="32">
        <f>council_staff_import[[#This Row],[District_Office_Number_SOURCE_KEY]]</f>
        <v>0</v>
      </c>
      <c r="AF48" s="31"/>
    </row>
    <row r="49" spans="1:32" x14ac:dyDescent="0.2">
      <c r="A49" s="31" t="str">
        <f>council_staff_import[[#This Row],[First_Name_SOURCE_KEY]]&amp;" "&amp;council_staff_import[[#This Row],[Last_Name_SOURCE_KEY]]</f>
        <v>Michael Welgoss</v>
      </c>
      <c r="B49" s="31" t="str">
        <f>council_staff_import[[#This Row],[First_Name_SOURCE_KEY]]</f>
        <v>Michael</v>
      </c>
      <c r="C49" s="31" t="str">
        <f>council_staff_import[[#This Row],[Last_Name_SOURCE_KEY]]</f>
        <v>Welgoss</v>
      </c>
      <c r="D49" s="31" t="str">
        <f>council_staff_import[[#This Row],[Title_SOURCE_KEY]]</f>
        <v>Legislative Clerk (Intern)</v>
      </c>
      <c r="E49" s="31" t="e">
        <f>council_staff_import[[#This Row],[vlookup_works_for]]</f>
        <v>#REF!</v>
      </c>
      <c r="F49" s="31" t="str">
        <f>IF(council_staff_import[[#This Row],[combine COS and Leg Contact Responsibilties]]="",council_staff_import[[#This Row],[Vlookup Scheduler Responsibility]],council_staff_import[[#This Row],[combine COS and Leg Contact Responsibilties]])</f>
        <v/>
      </c>
      <c r="G49" s="31"/>
      <c r="H49" s="31" t="s">
        <v>65</v>
      </c>
      <c r="I49" s="31" t="s">
        <v>31371</v>
      </c>
      <c r="J49" s="31" t="str">
        <f>council_staff_import[[#This Row],[format_legislative_staff_type]]</f>
        <v>Central</v>
      </c>
      <c r="K49" s="31" t="s">
        <v>72</v>
      </c>
      <c r="L49" s="31" t="str">
        <f>IF(council_staff_import[[#This Row],[District_Office_Calc]]=0,"",council_staff_import[[#This Row],[District_Office_Calc]])</f>
        <v/>
      </c>
      <c r="M49" s="31" t="str">
        <f>IF(council_staff_import[[#This Row],[combine COS and Leg Contact emails]]="",council_staff_import[[#This Row],[Vlookup Scheduler Email]],council_staff_import[[#This Row],[combine COS and Leg Contact emails]])</f>
        <v/>
      </c>
      <c r="N49" s="32" t="s">
        <v>33901</v>
      </c>
      <c r="O49" s="32" t="s">
        <v>3705</v>
      </c>
      <c r="P49" s="32" t="str">
        <f>IF(council_staff_import[[#This Row],[Vlookup COS Responsibility]]="",council_staff_import[[#This Row],[Vlookup Leg Contact Responsibility]],council_staff_import[[#This Row],[Vlookup COS Responsibility]])</f>
        <v/>
      </c>
      <c r="Q49" s="32" t="str">
        <f>IF(council_staff_import[[#This Row],[Vlookup COS Email]]="",council_staff_import[[#This Row],[Vlookup Leg Contact Email]],council_staff_import[[#This Row],[Vlookup COS Email]])</f>
        <v/>
      </c>
      <c r="R49" s="32" t="str">
        <f>IFERROR(VLOOKUP(council_staff_import[[#This Row],[Full Name]],[4]!Table3[#Data],2,0),"")</f>
        <v/>
      </c>
      <c r="S49" s="32" t="str">
        <f>IFERROR(VLOOKUP(council_staff_import[[#This Row],[Full Name]],[4]!Table3[#Data],6,0),"")</f>
        <v/>
      </c>
      <c r="T49" s="32" t="str">
        <f>IFERROR(VLOOKUP(council_staff_import[[#This Row],[Full Name]],[4]!Table5[#Data],2,0),"")</f>
        <v/>
      </c>
      <c r="U49" s="32" t="str">
        <f>IFERROR(VLOOKUP(council_staff_import[[#This Row],[Full Name]],[4]!Table5[#Data],5,0),"")</f>
        <v/>
      </c>
      <c r="V49" s="32" t="str">
        <f>IFERROR(VLOOKUP(council_staff_import[[#This Row],[Full Name]],[4]!Table6[#Data],2,0),"")</f>
        <v/>
      </c>
      <c r="W49" s="32" t="str">
        <f>IFERROR(VLOOKUP(council_staff_import[[#This Row],[Full Name]],[4]!Table6[#Data],4,0),"")</f>
        <v/>
      </c>
      <c r="X49" s="32" t="s">
        <v>32505</v>
      </c>
      <c r="Y49" s="32" t="e">
        <f>VLOOKUP(council_staff_import[[#This Row],[format_works_for]],[4]!Table4[#Data],1,0)</f>
        <v>#REF!</v>
      </c>
      <c r="Z49" s="32" t="str">
        <f>IF(council_staff_import[[#This Row],[Legislative Staff Type]]="Personal",council_staff_import[[#This Row],[Reports to Person (full_name)]]&amp;", Office of Councilmember, Personal Staff Office, NYC Council",council_staff_import[[#This Row],[Assignment_SOURCE_KEY]]&amp;", Central Staff Office, NYC Council")</f>
        <v>Administrative Services, Central Staff Office, NYC Council</v>
      </c>
      <c r="AA49" s="32" t="e">
        <f>VLOOKUP(council_staff_import[[#This Row],[formatted_and_corrected_reports_to_person]],[4]!Table2[#Data],2,0)</f>
        <v>#REF!</v>
      </c>
      <c r="AB49" s="32" t="str">
        <f>IF(council_staff_import[[#This Row],[format_legislative_staff_type]]="Personal", RIGHT(council_staff_import[[#This Row],[Assignment_SOURCE_KEY]],LEN(council_staff_import[[#This Row],[Assignment_SOURCE_KEY]])-FIND(" ",council_staff_import[[#This Row],[Assignment_SOURCE_KEY]])),"")</f>
        <v/>
      </c>
      <c r="AC49" s="32" t="str">
        <f>IF(LEFT(council_staff_import[[#This Row],[Assignment_SOURCE_KEY]],(FIND(" ",council_staff_import[[#This Row],[Assignment_SOURCE_KEY]],1)-1))="CM","Personal","Central")</f>
        <v>Central</v>
      </c>
      <c r="AD49" s="32" t="s">
        <v>34824</v>
      </c>
      <c r="AE49" s="32">
        <f>council_staff_import[[#This Row],[District_Office_Number_SOURCE_KEY]]</f>
        <v>0</v>
      </c>
      <c r="AF49" s="31"/>
    </row>
    <row r="50" spans="1:32" x14ac:dyDescent="0.2">
      <c r="A50" s="31" t="str">
        <f>council_staff_import[[#This Row],[First_Name_SOURCE_KEY]]&amp;" "&amp;council_staff_import[[#This Row],[Last_Name_SOURCE_KEY]]</f>
        <v>William Alatriste</v>
      </c>
      <c r="B50" s="31" t="str">
        <f>council_staff_import[[#This Row],[First_Name_SOURCE_KEY]]</f>
        <v>William</v>
      </c>
      <c r="C50" s="31" t="str">
        <f>council_staff_import[[#This Row],[Last_Name_SOURCE_KEY]]</f>
        <v>Alatriste</v>
      </c>
      <c r="D50" s="31" t="str">
        <f>council_staff_import[[#This Row],[Title_SOURCE_KEY]]</f>
        <v>Communications Assistant</v>
      </c>
      <c r="E50" s="31" t="e">
        <f>council_staff_import[[#This Row],[vlookup_works_for]]</f>
        <v>#REF!</v>
      </c>
      <c r="F50" s="31" t="str">
        <f>IF(council_staff_import[[#This Row],[combine COS and Leg Contact Responsibilties]]="",council_staff_import[[#This Row],[Vlookup Scheduler Responsibility]],council_staff_import[[#This Row],[combine COS and Leg Contact Responsibilties]])</f>
        <v/>
      </c>
      <c r="G50" s="31"/>
      <c r="H50" s="31" t="s">
        <v>65</v>
      </c>
      <c r="I50" s="31" t="s">
        <v>31371</v>
      </c>
      <c r="J50" s="31" t="str">
        <f>council_staff_import[[#This Row],[format_legislative_staff_type]]</f>
        <v>Central</v>
      </c>
      <c r="K50" s="31" t="s">
        <v>72</v>
      </c>
      <c r="L50" s="31" t="str">
        <f>IF(council_staff_import[[#This Row],[District_Office_Calc]]=0,"",council_staff_import[[#This Row],[District_Office_Calc]])</f>
        <v/>
      </c>
      <c r="M50" s="31" t="str">
        <f>IF(council_staff_import[[#This Row],[combine COS and Leg Contact emails]]="",council_staff_import[[#This Row],[Vlookup Scheduler Email]],council_staff_import[[#This Row],[combine COS and Leg Contact emails]])</f>
        <v/>
      </c>
      <c r="N50" s="32" t="s">
        <v>32737</v>
      </c>
      <c r="O50" s="32" t="s">
        <v>4756</v>
      </c>
      <c r="P50" s="32" t="str">
        <f>IF(council_staff_import[[#This Row],[Vlookup COS Responsibility]]="",council_staff_import[[#This Row],[Vlookup Leg Contact Responsibility]],council_staff_import[[#This Row],[Vlookup COS Responsibility]])</f>
        <v/>
      </c>
      <c r="Q50" s="32" t="str">
        <f>IF(council_staff_import[[#This Row],[Vlookup COS Email]]="",council_staff_import[[#This Row],[Vlookup Leg Contact Email]],council_staff_import[[#This Row],[Vlookup COS Email]])</f>
        <v/>
      </c>
      <c r="R50" s="32" t="str">
        <f>IFERROR(VLOOKUP(council_staff_import[[#This Row],[Full Name]],[4]!Table3[#Data],2,0),"")</f>
        <v/>
      </c>
      <c r="S50" s="32" t="str">
        <f>IFERROR(VLOOKUP(council_staff_import[[#This Row],[Full Name]],[4]!Table3[#Data],6,0),"")</f>
        <v/>
      </c>
      <c r="T50" s="32" t="str">
        <f>IFERROR(VLOOKUP(council_staff_import[[#This Row],[Full Name]],[4]!Table5[#Data],2,0),"")</f>
        <v/>
      </c>
      <c r="U50" s="32" t="str">
        <f>IFERROR(VLOOKUP(council_staff_import[[#This Row],[Full Name]],[4]!Table5[#Data],5,0),"")</f>
        <v/>
      </c>
      <c r="V50" s="32" t="str">
        <f>IFERROR(VLOOKUP(council_staff_import[[#This Row],[Full Name]],[4]!Table6[#Data],2,0),"")</f>
        <v/>
      </c>
      <c r="W50" s="32" t="str">
        <f>IFERROR(VLOOKUP(council_staff_import[[#This Row],[Full Name]],[4]!Table6[#Data],4,0),"")</f>
        <v/>
      </c>
      <c r="X50" s="32" t="s">
        <v>967</v>
      </c>
      <c r="Y50" s="32" t="e">
        <f>VLOOKUP(council_staff_import[[#This Row],[format_works_for]],[4]!Table4[#Data],1,0)</f>
        <v>#REF!</v>
      </c>
      <c r="Z50"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Communications, Central Staff Office, NYC Council</v>
      </c>
      <c r="AA50" s="32" t="e">
        <f>VLOOKUP(council_staff_import[[#This Row],[formatted_and_corrected_reports_to_person]],[4]!Table2[#Data],2,0)</f>
        <v>#REF!</v>
      </c>
      <c r="AB50" s="32" t="str">
        <f>IF(council_staff_import[[#This Row],[format_legislative_staff_type]]="Personal", RIGHT(council_staff_import[[#This Row],[Assignment_SOURCE_KEY]],LEN(council_staff_import[[#This Row],[Assignment_SOURCE_KEY]])-FIND(" ",council_staff_import[[#This Row],[Assignment_SOURCE_KEY]])),"")</f>
        <v/>
      </c>
      <c r="AC50" s="32" t="s">
        <v>1237</v>
      </c>
      <c r="AD50" s="32" t="s">
        <v>5666</v>
      </c>
      <c r="AE50" s="32">
        <f>council_staff_import[[#This Row],[District_Office_Number_SOURCE_KEY]]</f>
        <v>0</v>
      </c>
      <c r="AF50" s="31"/>
    </row>
    <row r="51" spans="1:32" x14ac:dyDescent="0.2">
      <c r="A51" s="31" t="str">
        <f>council_staff_import[[#This Row],[First_Name_SOURCE_KEY]]&amp;" "&amp;council_staff_import[[#This Row],[Last_Name_SOURCE_KEY]]</f>
        <v>Dorothy He</v>
      </c>
      <c r="B51" s="31" t="str">
        <f>council_staff_import[[#This Row],[First_Name_SOURCE_KEY]]</f>
        <v>Dorothy</v>
      </c>
      <c r="C51" s="31" t="str">
        <f>council_staff_import[[#This Row],[Last_Name_SOURCE_KEY]]</f>
        <v>He</v>
      </c>
      <c r="D51" s="31" t="str">
        <f>council_staff_import[[#This Row],[Title_SOURCE_KEY]]</f>
        <v>Communications Assistant</v>
      </c>
      <c r="E51" s="31" t="e">
        <f>council_staff_import[[#This Row],[vlookup_works_for]]</f>
        <v>#REF!</v>
      </c>
      <c r="F51" s="31" t="str">
        <f>IF(council_staff_import[[#This Row],[combine COS and Leg Contact Responsibilties]]="",council_staff_import[[#This Row],[Vlookup Scheduler Responsibility]],council_staff_import[[#This Row],[combine COS and Leg Contact Responsibilties]])</f>
        <v/>
      </c>
      <c r="G51" s="31"/>
      <c r="H51" s="31" t="s">
        <v>65</v>
      </c>
      <c r="I51" s="31" t="s">
        <v>31371</v>
      </c>
      <c r="J51" s="31" t="str">
        <f>council_staff_import[[#This Row],[format_legislative_staff_type]]</f>
        <v>Central</v>
      </c>
      <c r="K51" s="31" t="s">
        <v>72</v>
      </c>
      <c r="L51" s="31" t="str">
        <f>IF(council_staff_import[[#This Row],[District_Office_Calc]]=0,"",council_staff_import[[#This Row],[District_Office_Calc]])</f>
        <v/>
      </c>
      <c r="M51" s="31" t="str">
        <f>IF(council_staff_import[[#This Row],[combine COS and Leg Contact emails]]="",council_staff_import[[#This Row],[Vlookup Scheduler Email]],council_staff_import[[#This Row],[combine COS and Leg Contact emails]])</f>
        <v/>
      </c>
      <c r="N51" s="32" t="s">
        <v>34193</v>
      </c>
      <c r="O51" s="32" t="s">
        <v>23801</v>
      </c>
      <c r="P51" s="32" t="str">
        <f>IF(council_staff_import[[#This Row],[Vlookup COS Responsibility]]="",council_staff_import[[#This Row],[Vlookup Leg Contact Responsibility]],council_staff_import[[#This Row],[Vlookup COS Responsibility]])</f>
        <v/>
      </c>
      <c r="Q51" s="32" t="str">
        <f>IF(council_staff_import[[#This Row],[Vlookup COS Email]]="",council_staff_import[[#This Row],[Vlookup Leg Contact Email]],council_staff_import[[#This Row],[Vlookup COS Email]])</f>
        <v/>
      </c>
      <c r="R51" s="32" t="str">
        <f>IFERROR(VLOOKUP(council_staff_import[[#This Row],[Full Name]],[4]!Table3[#Data],2,0),"")</f>
        <v/>
      </c>
      <c r="S51" s="32" t="str">
        <f>IFERROR(VLOOKUP(council_staff_import[[#This Row],[Full Name]],[4]!Table3[#Data],6,0),"")</f>
        <v/>
      </c>
      <c r="T51" s="32" t="str">
        <f>IFERROR(VLOOKUP(council_staff_import[[#This Row],[Full Name]],[4]!Table5[#Data],2,0),"")</f>
        <v/>
      </c>
      <c r="U51" s="32" t="str">
        <f>IFERROR(VLOOKUP(council_staff_import[[#This Row],[Full Name]],[4]!Table5[#Data],5,0),"")</f>
        <v/>
      </c>
      <c r="V51" s="32" t="str">
        <f>IFERROR(VLOOKUP(council_staff_import[[#This Row],[Full Name]],[4]!Table6[#Data],2,0),"")</f>
        <v/>
      </c>
      <c r="W51" s="32" t="str">
        <f>IFERROR(VLOOKUP(council_staff_import[[#This Row],[Full Name]],[4]!Table6[#Data],4,0),"")</f>
        <v/>
      </c>
      <c r="X51" s="32" t="s">
        <v>967</v>
      </c>
      <c r="Y51" s="32" t="e">
        <f>VLOOKUP(council_staff_import[[#This Row],[format_works_for]],[4]!Table4[#Data],1,0)</f>
        <v>#REF!</v>
      </c>
      <c r="Z51"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Communications, Central Staff Office, NYC Council</v>
      </c>
      <c r="AA51" s="32" t="e">
        <f>VLOOKUP(council_staff_import[[#This Row],[formatted_and_corrected_reports_to_person]],[4]!Table2[#Data],2,0)</f>
        <v>#REF!</v>
      </c>
      <c r="AB51" s="32" t="str">
        <f>IF(council_staff_import[[#This Row],[format_legislative_staff_type]]="Personal", RIGHT(council_staff_import[[#This Row],[Assignment_SOURCE_KEY]],LEN(council_staff_import[[#This Row],[Assignment_SOURCE_KEY]])-FIND(" ",council_staff_import[[#This Row],[Assignment_SOURCE_KEY]])),"")</f>
        <v/>
      </c>
      <c r="AC51" s="32" t="s">
        <v>1237</v>
      </c>
      <c r="AD51" s="32" t="s">
        <v>5666</v>
      </c>
      <c r="AE51" s="32">
        <f>council_staff_import[[#This Row],[District_Office_Number_SOURCE_KEY]]</f>
        <v>0</v>
      </c>
      <c r="AF51" s="31"/>
    </row>
    <row r="52" spans="1:32" x14ac:dyDescent="0.2">
      <c r="A52" s="31" t="str">
        <f>council_staff_import[[#This Row],[First_Name_SOURCE_KEY]]&amp;" "&amp;council_staff_import[[#This Row],[Last_Name_SOURCE_KEY]]</f>
        <v>Mary Hobson</v>
      </c>
      <c r="B52" s="31" t="str">
        <f>council_staff_import[[#This Row],[First_Name_SOURCE_KEY]]</f>
        <v>Mary</v>
      </c>
      <c r="C52" s="31" t="str">
        <f>council_staff_import[[#This Row],[Last_Name_SOURCE_KEY]]</f>
        <v>Hobson</v>
      </c>
      <c r="D52" s="31" t="str">
        <f>council_staff_import[[#This Row],[Title_SOURCE_KEY]]</f>
        <v>Legislative Administrative Assistant</v>
      </c>
      <c r="E52" s="31" t="e">
        <f>council_staff_import[[#This Row],[vlookup_works_for]]</f>
        <v>#REF!</v>
      </c>
      <c r="F52" s="31" t="str">
        <f>IF(council_staff_import[[#This Row],[combine COS and Leg Contact Responsibilties]]="",council_staff_import[[#This Row],[Vlookup Scheduler Responsibility]],council_staff_import[[#This Row],[combine COS and Leg Contact Responsibilties]])</f>
        <v/>
      </c>
      <c r="G52" s="31"/>
      <c r="H52" s="31" t="s">
        <v>65</v>
      </c>
      <c r="I52" s="31" t="s">
        <v>31371</v>
      </c>
      <c r="J52" s="31" t="str">
        <f>council_staff_import[[#This Row],[format_legislative_staff_type]]</f>
        <v>Central</v>
      </c>
      <c r="K52" s="31" t="s">
        <v>72</v>
      </c>
      <c r="L52" s="31" t="str">
        <f>IF(council_staff_import[[#This Row],[District_Office_Calc]]=0,"",council_staff_import[[#This Row],[District_Office_Calc]])</f>
        <v/>
      </c>
      <c r="M52" s="31" t="str">
        <f>IF(council_staff_import[[#This Row],[combine COS and Leg Contact emails]]="",council_staff_import[[#This Row],[Vlookup Scheduler Email]],council_staff_import[[#This Row],[combine COS and Leg Contact emails]])</f>
        <v/>
      </c>
      <c r="N52" s="32" t="s">
        <v>32309</v>
      </c>
      <c r="O52" s="32" t="s">
        <v>904</v>
      </c>
      <c r="P52" s="32" t="str">
        <f>IF(council_staff_import[[#This Row],[Vlookup COS Responsibility]]="",council_staff_import[[#This Row],[Vlookup Leg Contact Responsibility]],council_staff_import[[#This Row],[Vlookup COS Responsibility]])</f>
        <v/>
      </c>
      <c r="Q52" s="32" t="str">
        <f>IF(council_staff_import[[#This Row],[Vlookup COS Email]]="",council_staff_import[[#This Row],[Vlookup Leg Contact Email]],council_staff_import[[#This Row],[Vlookup COS Email]])</f>
        <v/>
      </c>
      <c r="R52" s="32" t="str">
        <f>IFERROR(VLOOKUP(council_staff_import[[#This Row],[Full Name]],[4]!Table3[#Data],2,0),"")</f>
        <v/>
      </c>
      <c r="S52" s="32" t="str">
        <f>IFERROR(VLOOKUP(council_staff_import[[#This Row],[Full Name]],[4]!Table3[#Data],6,0),"")</f>
        <v/>
      </c>
      <c r="T52" s="32" t="str">
        <f>IFERROR(VLOOKUP(council_staff_import[[#This Row],[Full Name]],[4]!Table5[#Data],2,0),"")</f>
        <v/>
      </c>
      <c r="U52" s="32" t="str">
        <f>IFERROR(VLOOKUP(council_staff_import[[#This Row],[Full Name]],[4]!Table5[#Data],5,0),"")</f>
        <v/>
      </c>
      <c r="V52" s="32" t="str">
        <f>IFERROR(VLOOKUP(council_staff_import[[#This Row],[Full Name]],[4]!Table6[#Data],2,0),"")</f>
        <v/>
      </c>
      <c r="W52" s="32" t="str">
        <f>IFERROR(VLOOKUP(council_staff_import[[#This Row],[Full Name]],[4]!Table6[#Data],4,0),"")</f>
        <v/>
      </c>
      <c r="X52" s="32" t="s">
        <v>31478</v>
      </c>
      <c r="Y52" s="32" t="e">
        <f>VLOOKUP(council_staff_import[[#This Row],[format_works_for]],[4]!Table4[#Data],1,0)</f>
        <v>#REF!</v>
      </c>
      <c r="Z52"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Communications, Central Staff Office, NYC Council</v>
      </c>
      <c r="AA52" s="32" t="e">
        <f>VLOOKUP(council_staff_import[[#This Row],[formatted_and_corrected_reports_to_person]],[4]!Table2[#Data],2,0)</f>
        <v>#REF!</v>
      </c>
      <c r="AB52" s="32" t="str">
        <f>IF(council_staff_import[[#This Row],[format_legislative_staff_type]]="Personal", RIGHT(council_staff_import[[#This Row],[Assignment_SOURCE_KEY]],LEN(council_staff_import[[#This Row],[Assignment_SOURCE_KEY]])-FIND(" ",council_staff_import[[#This Row],[Assignment_SOURCE_KEY]])),"")</f>
        <v/>
      </c>
      <c r="AC52" s="32" t="s">
        <v>1237</v>
      </c>
      <c r="AD52" s="32" t="s">
        <v>5666</v>
      </c>
      <c r="AE52" s="32">
        <f>council_staff_import[[#This Row],[District_Office_Number_SOURCE_KEY]]</f>
        <v>0</v>
      </c>
      <c r="AF52" s="31"/>
    </row>
    <row r="53" spans="1:32" x14ac:dyDescent="0.2">
      <c r="A53" s="31" t="str">
        <f>council_staff_import[[#This Row],[First_Name_SOURCE_KEY]]&amp;" "&amp;council_staff_import[[#This Row],[Last_Name_SOURCE_KEY]]</f>
        <v>Robin Levine</v>
      </c>
      <c r="B53" s="31" t="str">
        <f>council_staff_import[[#This Row],[First_Name_SOURCE_KEY]]</f>
        <v>Robin</v>
      </c>
      <c r="C53" s="31" t="str">
        <f>council_staff_import[[#This Row],[Last_Name_SOURCE_KEY]]</f>
        <v>Levine</v>
      </c>
      <c r="D53" s="31" t="str">
        <f>council_staff_import[[#This Row],[Title_SOURCE_KEY]]</f>
        <v>Director - Office of Communications</v>
      </c>
      <c r="E53" s="31" t="e">
        <f>council_staff_import[[#This Row],[vlookup_works_for]]</f>
        <v>#REF!</v>
      </c>
      <c r="F53" s="31" t="str">
        <f>IF(council_staff_import[[#This Row],[combine COS and Leg Contact Responsibilties]]="",council_staff_import[[#This Row],[Vlookup Scheduler Responsibility]],council_staff_import[[#This Row],[combine COS and Leg Contact Responsibilties]])</f>
        <v/>
      </c>
      <c r="G53" s="31"/>
      <c r="H53" s="31" t="s">
        <v>65</v>
      </c>
      <c r="I53" s="31" t="s">
        <v>31371</v>
      </c>
      <c r="J53" s="31" t="str">
        <f>council_staff_import[[#This Row],[format_legislative_staff_type]]</f>
        <v>Central</v>
      </c>
      <c r="K53" s="31" t="s">
        <v>72</v>
      </c>
      <c r="L53" s="31" t="str">
        <f>IF(council_staff_import[[#This Row],[District_Office_Calc]]=0,"",council_staff_import[[#This Row],[District_Office_Calc]])</f>
        <v/>
      </c>
      <c r="M53" s="31" t="str">
        <f>IF(council_staff_import[[#This Row],[combine COS and Leg Contact emails]]="",council_staff_import[[#This Row],[Vlookup Scheduler Email]],council_staff_import[[#This Row],[combine COS and Leg Contact emails]])</f>
        <v/>
      </c>
      <c r="N53" s="32" t="s">
        <v>4660</v>
      </c>
      <c r="O53" s="32" t="s">
        <v>30177</v>
      </c>
      <c r="P53" s="32" t="str">
        <f>IF(council_staff_import[[#This Row],[Vlookup COS Responsibility]]="",council_staff_import[[#This Row],[Vlookup Leg Contact Responsibility]],council_staff_import[[#This Row],[Vlookup COS Responsibility]])</f>
        <v/>
      </c>
      <c r="Q53" s="32" t="str">
        <f>IF(council_staff_import[[#This Row],[Vlookup COS Email]]="",council_staff_import[[#This Row],[Vlookup Leg Contact Email]],council_staff_import[[#This Row],[Vlookup COS Email]])</f>
        <v/>
      </c>
      <c r="R53" s="32" t="str">
        <f>IFERROR(VLOOKUP(council_staff_import[[#This Row],[Full Name]],[4]!Table3[#Data],2,0),"")</f>
        <v/>
      </c>
      <c r="S53" s="32" t="str">
        <f>IFERROR(VLOOKUP(council_staff_import[[#This Row],[Full Name]],[4]!Table3[#Data],6,0),"")</f>
        <v/>
      </c>
      <c r="T53" s="32" t="str">
        <f>IFERROR(VLOOKUP(council_staff_import[[#This Row],[Full Name]],[4]!Table5[#Data],2,0),"")</f>
        <v/>
      </c>
      <c r="U53" s="32" t="str">
        <f>IFERROR(VLOOKUP(council_staff_import[[#This Row],[Full Name]],[4]!Table5[#Data],5,0),"")</f>
        <v/>
      </c>
      <c r="V53" s="32" t="str">
        <f>IFERROR(VLOOKUP(council_staff_import[[#This Row],[Full Name]],[4]!Table6[#Data],2,0),"")</f>
        <v/>
      </c>
      <c r="W53" s="32" t="str">
        <f>IFERROR(VLOOKUP(council_staff_import[[#This Row],[Full Name]],[4]!Table6[#Data],4,0),"")</f>
        <v/>
      </c>
      <c r="X53" s="32" t="s">
        <v>31876</v>
      </c>
      <c r="Y53" s="32" t="e">
        <f>VLOOKUP(council_staff_import[[#This Row],[format_works_for]],[4]!Table4[#Data],1,0)</f>
        <v>#REF!</v>
      </c>
      <c r="Z53"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Communications, Central Staff Office, NYC Council</v>
      </c>
      <c r="AA53" s="32" t="e">
        <f>VLOOKUP(council_staff_import[[#This Row],[formatted_and_corrected_reports_to_person]],[4]!Table2[#Data],2,0)</f>
        <v>#REF!</v>
      </c>
      <c r="AB53" s="32" t="str">
        <f>IF(council_staff_import[[#This Row],[format_legislative_staff_type]]="Personal", RIGHT(council_staff_import[[#This Row],[Assignment_SOURCE_KEY]],LEN(council_staff_import[[#This Row],[Assignment_SOURCE_KEY]])-FIND(" ",council_staff_import[[#This Row],[Assignment_SOURCE_KEY]])),"")</f>
        <v/>
      </c>
      <c r="AC53" s="32" t="s">
        <v>1237</v>
      </c>
      <c r="AD53" s="32" t="s">
        <v>5666</v>
      </c>
      <c r="AE53" s="32">
        <f>council_staff_import[[#This Row],[District_Office_Number_SOURCE_KEY]]</f>
        <v>0</v>
      </c>
      <c r="AF53" s="31"/>
    </row>
    <row r="54" spans="1:32" x14ac:dyDescent="0.2">
      <c r="A54" s="31" t="str">
        <f>council_staff_import[[#This Row],[First_Name_SOURCE_KEY]]&amp;" "&amp;council_staff_import[[#This Row],[Last_Name_SOURCE_KEY]]</f>
        <v>Shirley Limongi</v>
      </c>
      <c r="B54" s="31" t="str">
        <f>council_staff_import[[#This Row],[First_Name_SOURCE_KEY]]</f>
        <v>Shirley</v>
      </c>
      <c r="C54" s="31" t="str">
        <f>council_staff_import[[#This Row],[Last_Name_SOURCE_KEY]]</f>
        <v>Limongi</v>
      </c>
      <c r="D54" s="31" t="str">
        <f>council_staff_import[[#This Row],[Title_SOURCE_KEY]]</f>
        <v>Communications Assistant</v>
      </c>
      <c r="E54" s="31" t="e">
        <f>council_staff_import[[#This Row],[vlookup_works_for]]</f>
        <v>#REF!</v>
      </c>
      <c r="F54" s="31" t="str">
        <f>IF(council_staff_import[[#This Row],[combine COS and Leg Contact Responsibilties]]="",council_staff_import[[#This Row],[Vlookup Scheduler Responsibility]],council_staff_import[[#This Row],[combine COS and Leg Contact Responsibilties]])</f>
        <v/>
      </c>
      <c r="G54" s="31"/>
      <c r="H54" s="31" t="s">
        <v>65</v>
      </c>
      <c r="I54" s="31" t="s">
        <v>31371</v>
      </c>
      <c r="J54" s="31" t="str">
        <f>council_staff_import[[#This Row],[format_legislative_staff_type]]</f>
        <v>Central</v>
      </c>
      <c r="K54" s="31" t="s">
        <v>72</v>
      </c>
      <c r="L54" s="31" t="str">
        <f>IF(council_staff_import[[#This Row],[District_Office_Calc]]=0,"",council_staff_import[[#This Row],[District_Office_Calc]])</f>
        <v/>
      </c>
      <c r="M54" s="31" t="str">
        <f>IF(council_staff_import[[#This Row],[combine COS and Leg Contact emails]]="",council_staff_import[[#This Row],[Vlookup Scheduler Email]],council_staff_import[[#This Row],[combine COS and Leg Contact emails]])</f>
        <v/>
      </c>
      <c r="N54" s="32" t="s">
        <v>32647</v>
      </c>
      <c r="O54" s="32" t="s">
        <v>27994</v>
      </c>
      <c r="P54" s="32" t="str">
        <f>IF(council_staff_import[[#This Row],[Vlookup COS Responsibility]]="",council_staff_import[[#This Row],[Vlookup Leg Contact Responsibility]],council_staff_import[[#This Row],[Vlookup COS Responsibility]])</f>
        <v/>
      </c>
      <c r="Q54" s="32" t="str">
        <f>IF(council_staff_import[[#This Row],[Vlookup COS Email]]="",council_staff_import[[#This Row],[Vlookup Leg Contact Email]],council_staff_import[[#This Row],[Vlookup COS Email]])</f>
        <v/>
      </c>
      <c r="R54" s="32" t="str">
        <f>IFERROR(VLOOKUP(council_staff_import[[#This Row],[Full Name]],[4]!Table3[#Data],2,0),"")</f>
        <v/>
      </c>
      <c r="S54" s="32" t="str">
        <f>IFERROR(VLOOKUP(council_staff_import[[#This Row],[Full Name]],[4]!Table3[#Data],6,0),"")</f>
        <v/>
      </c>
      <c r="T54" s="32" t="str">
        <f>IFERROR(VLOOKUP(council_staff_import[[#This Row],[Full Name]],[4]!Table5[#Data],2,0),"")</f>
        <v/>
      </c>
      <c r="U54" s="32" t="str">
        <f>IFERROR(VLOOKUP(council_staff_import[[#This Row],[Full Name]],[4]!Table5[#Data],5,0),"")</f>
        <v/>
      </c>
      <c r="V54" s="32" t="str">
        <f>IFERROR(VLOOKUP(council_staff_import[[#This Row],[Full Name]],[4]!Table6[#Data],2,0),"")</f>
        <v/>
      </c>
      <c r="W54" s="32" t="str">
        <f>IFERROR(VLOOKUP(council_staff_import[[#This Row],[Full Name]],[4]!Table6[#Data],4,0),"")</f>
        <v/>
      </c>
      <c r="X54" s="32" t="s">
        <v>967</v>
      </c>
      <c r="Y54" s="32" t="e">
        <f>VLOOKUP(council_staff_import[[#This Row],[format_works_for]],[4]!Table4[#Data],1,0)</f>
        <v>#REF!</v>
      </c>
      <c r="Z54"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Communications, Central Staff Office, NYC Council</v>
      </c>
      <c r="AA54" s="32" t="e">
        <f>VLOOKUP(council_staff_import[[#This Row],[formatted_and_corrected_reports_to_person]],[4]!Table2[#Data],2,0)</f>
        <v>#REF!</v>
      </c>
      <c r="AB54" s="32" t="str">
        <f>IF(council_staff_import[[#This Row],[format_legislative_staff_type]]="Personal", RIGHT(council_staff_import[[#This Row],[Assignment_SOURCE_KEY]],LEN(council_staff_import[[#This Row],[Assignment_SOURCE_KEY]])-FIND(" ",council_staff_import[[#This Row],[Assignment_SOURCE_KEY]])),"")</f>
        <v/>
      </c>
      <c r="AC54" s="32" t="s">
        <v>1237</v>
      </c>
      <c r="AD54" s="32" t="s">
        <v>5666</v>
      </c>
      <c r="AE54" s="32">
        <f>council_staff_import[[#This Row],[District_Office_Number_SOURCE_KEY]]</f>
        <v>0</v>
      </c>
      <c r="AF54" s="31"/>
    </row>
    <row r="55" spans="1:32" x14ac:dyDescent="0.2">
      <c r="A55" s="31" t="str">
        <f>council_staff_import[[#This Row],[First_Name_SOURCE_KEY]]&amp;" "&amp;council_staff_import[[#This Row],[Last_Name_SOURCE_KEY]]</f>
        <v>John McCarten</v>
      </c>
      <c r="B55" s="31" t="str">
        <f>council_staff_import[[#This Row],[First_Name_SOURCE_KEY]]</f>
        <v>John</v>
      </c>
      <c r="C55" s="31" t="str">
        <f>council_staff_import[[#This Row],[Last_Name_SOURCE_KEY]]</f>
        <v>McCarten</v>
      </c>
      <c r="D55" s="31" t="str">
        <f>council_staff_import[[#This Row],[Title_SOURCE_KEY]]</f>
        <v>Legislative Intern</v>
      </c>
      <c r="E55" s="31" t="e">
        <f>council_staff_import[[#This Row],[vlookup_works_for]]</f>
        <v>#REF!</v>
      </c>
      <c r="F55" s="31" t="str">
        <f>IF(council_staff_import[[#This Row],[combine COS and Leg Contact Responsibilties]]="",council_staff_import[[#This Row],[Vlookup Scheduler Responsibility]],council_staff_import[[#This Row],[combine COS and Leg Contact Responsibilties]])</f>
        <v/>
      </c>
      <c r="G55" s="31"/>
      <c r="H55" s="31" t="s">
        <v>65</v>
      </c>
      <c r="I55" s="31" t="s">
        <v>31371</v>
      </c>
      <c r="J55" s="31" t="str">
        <f>council_staff_import[[#This Row],[format_legislative_staff_type]]</f>
        <v>Central</v>
      </c>
      <c r="K55" s="31" t="s">
        <v>72</v>
      </c>
      <c r="L55" s="31" t="str">
        <f>IF(council_staff_import[[#This Row],[District_Office_Calc]]=0,"",council_staff_import[[#This Row],[District_Office_Calc]])</f>
        <v/>
      </c>
      <c r="M55" s="31" t="str">
        <f>IF(council_staff_import[[#This Row],[combine COS and Leg Contact emails]]="",council_staff_import[[#This Row],[Vlookup Scheduler Email]],council_staff_import[[#This Row],[combine COS and Leg Contact emails]])</f>
        <v/>
      </c>
      <c r="N55" s="32" t="s">
        <v>34197</v>
      </c>
      <c r="O55" s="32" t="s">
        <v>2544</v>
      </c>
      <c r="P55" s="32" t="str">
        <f>IF(council_staff_import[[#This Row],[Vlookup COS Responsibility]]="",council_staff_import[[#This Row],[Vlookup Leg Contact Responsibility]],council_staff_import[[#This Row],[Vlookup COS Responsibility]])</f>
        <v/>
      </c>
      <c r="Q55" s="32" t="str">
        <f>IF(council_staff_import[[#This Row],[Vlookup COS Email]]="",council_staff_import[[#This Row],[Vlookup Leg Contact Email]],council_staff_import[[#This Row],[Vlookup COS Email]])</f>
        <v/>
      </c>
      <c r="R55" s="32" t="str">
        <f>IFERROR(VLOOKUP(council_staff_import[[#This Row],[Full Name]],[4]!Table3[#Data],2,0),"")</f>
        <v/>
      </c>
      <c r="S55" s="32" t="str">
        <f>IFERROR(VLOOKUP(council_staff_import[[#This Row],[Full Name]],[4]!Table3[#Data],6,0),"")</f>
        <v/>
      </c>
      <c r="T55" s="32" t="str">
        <f>IFERROR(VLOOKUP(council_staff_import[[#This Row],[Full Name]],[4]!Table5[#Data],2,0),"")</f>
        <v/>
      </c>
      <c r="U55" s="32" t="str">
        <f>IFERROR(VLOOKUP(council_staff_import[[#This Row],[Full Name]],[4]!Table5[#Data],5,0),"")</f>
        <v/>
      </c>
      <c r="V55" s="32" t="str">
        <f>IFERROR(VLOOKUP(council_staff_import[[#This Row],[Full Name]],[4]!Table6[#Data],2,0),"")</f>
        <v/>
      </c>
      <c r="W55" s="32" t="str">
        <f>IFERROR(VLOOKUP(council_staff_import[[#This Row],[Full Name]],[4]!Table6[#Data],4,0),"")</f>
        <v/>
      </c>
      <c r="X55" s="32" t="s">
        <v>34189</v>
      </c>
      <c r="Y55" s="32" t="e">
        <f>VLOOKUP(council_staff_import[[#This Row],[format_works_for]],[4]!Table4[#Data],1,0)</f>
        <v>#REF!</v>
      </c>
      <c r="Z55"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Communications, Central Staff Office, NYC Council</v>
      </c>
      <c r="AA55" s="32" t="e">
        <f>VLOOKUP(council_staff_import[[#This Row],[formatted_and_corrected_reports_to_person]],[4]!Table2[#Data],2,0)</f>
        <v>#REF!</v>
      </c>
      <c r="AB55" s="32" t="str">
        <f>IF(council_staff_import[[#This Row],[format_legislative_staff_type]]="Personal", RIGHT(council_staff_import[[#This Row],[Assignment_SOURCE_KEY]],LEN(council_staff_import[[#This Row],[Assignment_SOURCE_KEY]])-FIND(" ",council_staff_import[[#This Row],[Assignment_SOURCE_KEY]])),"")</f>
        <v/>
      </c>
      <c r="AC55" s="32" t="s">
        <v>1237</v>
      </c>
      <c r="AD55" s="32" t="s">
        <v>5666</v>
      </c>
      <c r="AE55" s="32">
        <f>council_staff_import[[#This Row],[District_Office_Number_SOURCE_KEY]]</f>
        <v>0</v>
      </c>
      <c r="AF55" s="31"/>
    </row>
    <row r="56" spans="1:32" x14ac:dyDescent="0.2">
      <c r="A56" s="31" t="str">
        <f>council_staff_import[[#This Row],[First_Name_SOURCE_KEY]]&amp;" "&amp;council_staff_import[[#This Row],[Last_Name_SOURCE_KEY]]</f>
        <v>Katherine Towell</v>
      </c>
      <c r="B56" s="31" t="str">
        <f>council_staff_import[[#This Row],[First_Name_SOURCE_KEY]]</f>
        <v>Katherine</v>
      </c>
      <c r="C56" s="31" t="str">
        <f>council_staff_import[[#This Row],[Last_Name_SOURCE_KEY]]</f>
        <v>Towell</v>
      </c>
      <c r="D56" s="31" t="str">
        <f>council_staff_import[[#This Row],[Title_SOURCE_KEY]]</f>
        <v>Communications Assistant</v>
      </c>
      <c r="E56" s="31" t="e">
        <f>council_staff_import[[#This Row],[vlookup_works_for]]</f>
        <v>#REF!</v>
      </c>
      <c r="F56" s="31" t="str">
        <f>IF(council_staff_import[[#This Row],[combine COS and Leg Contact Responsibilties]]="",council_staff_import[[#This Row],[Vlookup Scheduler Responsibility]],council_staff_import[[#This Row],[combine COS and Leg Contact Responsibilties]])</f>
        <v/>
      </c>
      <c r="G56" s="31"/>
      <c r="H56" s="31" t="s">
        <v>65</v>
      </c>
      <c r="I56" s="31" t="s">
        <v>31371</v>
      </c>
      <c r="J56" s="31" t="str">
        <f>council_staff_import[[#This Row],[format_legislative_staff_type]]</f>
        <v>Central</v>
      </c>
      <c r="K56" s="31" t="s">
        <v>72</v>
      </c>
      <c r="L56" s="31" t="str">
        <f>IF(council_staff_import[[#This Row],[District_Office_Calc]]=0,"",council_staff_import[[#This Row],[District_Office_Calc]])</f>
        <v/>
      </c>
      <c r="M56" s="31" t="str">
        <f>IF(council_staff_import[[#This Row],[combine COS and Leg Contact emails]]="",council_staff_import[[#This Row],[Vlookup Scheduler Email]],council_staff_import[[#This Row],[combine COS and Leg Contact emails]])</f>
        <v/>
      </c>
      <c r="N56" s="32" t="s">
        <v>34201</v>
      </c>
      <c r="O56" s="32" t="s">
        <v>20886</v>
      </c>
      <c r="P56" s="32" t="str">
        <f>IF(council_staff_import[[#This Row],[Vlookup COS Responsibility]]="",council_staff_import[[#This Row],[Vlookup Leg Contact Responsibility]],council_staff_import[[#This Row],[Vlookup COS Responsibility]])</f>
        <v/>
      </c>
      <c r="Q56" s="32" t="str">
        <f>IF(council_staff_import[[#This Row],[Vlookup COS Email]]="",council_staff_import[[#This Row],[Vlookup Leg Contact Email]],council_staff_import[[#This Row],[Vlookup COS Email]])</f>
        <v/>
      </c>
      <c r="R56" s="32" t="str">
        <f>IFERROR(VLOOKUP(council_staff_import[[#This Row],[Full Name]],[4]!Table3[#Data],2,0),"")</f>
        <v/>
      </c>
      <c r="S56" s="32" t="str">
        <f>IFERROR(VLOOKUP(council_staff_import[[#This Row],[Full Name]],[4]!Table3[#Data],6,0),"")</f>
        <v/>
      </c>
      <c r="T56" s="32" t="str">
        <f>IFERROR(VLOOKUP(council_staff_import[[#This Row],[Full Name]],[4]!Table5[#Data],2,0),"")</f>
        <v/>
      </c>
      <c r="U56" s="32" t="str">
        <f>IFERROR(VLOOKUP(council_staff_import[[#This Row],[Full Name]],[4]!Table5[#Data],5,0),"")</f>
        <v/>
      </c>
      <c r="V56" s="32" t="str">
        <f>IFERROR(VLOOKUP(council_staff_import[[#This Row],[Full Name]],[4]!Table6[#Data],2,0),"")</f>
        <v/>
      </c>
      <c r="W56" s="32" t="str">
        <f>IFERROR(VLOOKUP(council_staff_import[[#This Row],[Full Name]],[4]!Table6[#Data],4,0),"")</f>
        <v/>
      </c>
      <c r="X56" s="32" t="s">
        <v>967</v>
      </c>
      <c r="Y56" s="32" t="e">
        <f>VLOOKUP(council_staff_import[[#This Row],[format_works_for]],[4]!Table4[#Data],1,0)</f>
        <v>#REF!</v>
      </c>
      <c r="Z56"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Communications, Central Staff Office, NYC Council</v>
      </c>
      <c r="AA56" s="32" t="e">
        <f>VLOOKUP(council_staff_import[[#This Row],[formatted_and_corrected_reports_to_person]],[4]!Table2[#Data],2,0)</f>
        <v>#REF!</v>
      </c>
      <c r="AB56" s="32" t="str">
        <f>IF(council_staff_import[[#This Row],[format_legislative_staff_type]]="Personal", RIGHT(council_staff_import[[#This Row],[Assignment_SOURCE_KEY]],LEN(council_staff_import[[#This Row],[Assignment_SOURCE_KEY]])-FIND(" ",council_staff_import[[#This Row],[Assignment_SOURCE_KEY]])),"")</f>
        <v/>
      </c>
      <c r="AC56" s="32" t="s">
        <v>1237</v>
      </c>
      <c r="AD56" s="32" t="s">
        <v>5666</v>
      </c>
      <c r="AE56" s="32">
        <f>council_staff_import[[#This Row],[District_Office_Number_SOURCE_KEY]]</f>
        <v>0</v>
      </c>
      <c r="AF56" s="31"/>
    </row>
    <row r="57" spans="1:32" x14ac:dyDescent="0.2">
      <c r="A57" s="31" t="str">
        <f>council_staff_import[[#This Row],[First_Name_SOURCE_KEY]]&amp;" "&amp;council_staff_import[[#This Row],[Last_Name_SOURCE_KEY]]</f>
        <v>Amelia Adams</v>
      </c>
      <c r="B57" s="31" t="str">
        <f>council_staff_import[[#This Row],[First_Name_SOURCE_KEY]]</f>
        <v>Amelia</v>
      </c>
      <c r="C57" s="31" t="str">
        <f>council_staff_import[[#This Row],[Last_Name_SOURCE_KEY]]</f>
        <v>Adams</v>
      </c>
      <c r="D57" s="31" t="str">
        <f>council_staff_import[[#This Row],[Title_SOURCE_KEY]]</f>
        <v>Director</v>
      </c>
      <c r="E57" s="31" t="e">
        <f>council_staff_import[[#This Row],[vlookup_works_for]]</f>
        <v>#REF!</v>
      </c>
      <c r="F57" s="31" t="str">
        <f>IF(council_staff_import[[#This Row],[combine COS and Leg Contact Responsibilties]]="",council_staff_import[[#This Row],[Vlookup Scheduler Responsibility]],council_staff_import[[#This Row],[combine COS and Leg Contact Responsibilties]])</f>
        <v/>
      </c>
      <c r="G57" s="31"/>
      <c r="H57" s="31" t="s">
        <v>65</v>
      </c>
      <c r="I57" s="31" t="s">
        <v>31371</v>
      </c>
      <c r="J57" s="31" t="str">
        <f>council_staff_import[[#This Row],[format_legislative_staff_type]]</f>
        <v>Central</v>
      </c>
      <c r="K57" s="31" t="s">
        <v>72</v>
      </c>
      <c r="L57" s="31" t="str">
        <f>IF(council_staff_import[[#This Row],[District_Office_Calc]]=0,"",council_staff_import[[#This Row],[District_Office_Calc]])</f>
        <v/>
      </c>
      <c r="M57" s="31" t="str">
        <f>IF(council_staff_import[[#This Row],[combine COS and Leg Contact emails]]="",council_staff_import[[#This Row],[Vlookup Scheduler Email]],council_staff_import[[#This Row],[combine COS and Leg Contact emails]])</f>
        <v/>
      </c>
      <c r="N57" s="32" t="s">
        <v>6049</v>
      </c>
      <c r="O57" s="32" t="s">
        <v>28552</v>
      </c>
      <c r="P57" s="32" t="str">
        <f>IF(council_staff_import[[#This Row],[Vlookup COS Responsibility]]="",council_staff_import[[#This Row],[Vlookup Leg Contact Responsibility]],council_staff_import[[#This Row],[Vlookup COS Responsibility]])</f>
        <v/>
      </c>
      <c r="Q57" s="32" t="str">
        <f>IF(council_staff_import[[#This Row],[Vlookup COS Email]]="",council_staff_import[[#This Row],[Vlookup Leg Contact Email]],council_staff_import[[#This Row],[Vlookup COS Email]])</f>
        <v/>
      </c>
      <c r="R57" s="32" t="str">
        <f>IFERROR(VLOOKUP(council_staff_import[[#This Row],[Full Name]],[4]!Table3[#Data],2,0),"")</f>
        <v/>
      </c>
      <c r="S57" s="32" t="str">
        <f>IFERROR(VLOOKUP(council_staff_import[[#This Row],[Full Name]],[4]!Table3[#Data],6,0),"")</f>
        <v/>
      </c>
      <c r="T57" s="32" t="str">
        <f>IFERROR(VLOOKUP(council_staff_import[[#This Row],[Full Name]],[4]!Table5[#Data],2,0),"")</f>
        <v/>
      </c>
      <c r="U57" s="32" t="str">
        <f>IFERROR(VLOOKUP(council_staff_import[[#This Row],[Full Name]],[4]!Table5[#Data],5,0),"")</f>
        <v/>
      </c>
      <c r="V57" s="32" t="str">
        <f>IFERROR(VLOOKUP(council_staff_import[[#This Row],[Full Name]],[4]!Table6[#Data],2,0),"")</f>
        <v/>
      </c>
      <c r="W57" s="32" t="str">
        <f>IFERROR(VLOOKUP(council_staff_import[[#This Row],[Full Name]],[4]!Table6[#Data],4,0),"")</f>
        <v/>
      </c>
      <c r="X57" s="32" t="s">
        <v>5183</v>
      </c>
      <c r="Y57" s="32" t="e">
        <f>VLOOKUP(council_staff_import[[#This Row],[format_works_for]],[4]!Table4[#Data],1,0)</f>
        <v>#REF!</v>
      </c>
      <c r="Z57"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57" s="32" t="e">
        <f>VLOOKUP(council_staff_import[[#This Row],[formatted_and_corrected_reports_to_person]],[4]!Table2[#Data],2,0)</f>
        <v>#REF!</v>
      </c>
      <c r="AB57" s="32" t="str">
        <f>IF(council_staff_import[[#This Row],[format_legislative_staff_type]]="Personal", RIGHT(council_staff_import[[#This Row],[Assignment_SOURCE_KEY]],LEN(council_staff_import[[#This Row],[Assignment_SOURCE_KEY]])-FIND(" ",council_staff_import[[#This Row],[Assignment_SOURCE_KEY]])),"")</f>
        <v/>
      </c>
      <c r="AC57" s="32" t="str">
        <f>IF(LEFT(council_staff_import[[#This Row],[Assignment_SOURCE_KEY]],(FIND(" ",council_staff_import[[#This Row],[Assignment_SOURCE_KEY]],1)-1))="CM","Personal","Central")</f>
        <v>Central</v>
      </c>
      <c r="AD57" s="32" t="s">
        <v>34825</v>
      </c>
      <c r="AE57" s="32">
        <f>council_staff_import[[#This Row],[District_Office_Number_SOURCE_KEY]]</f>
        <v>0</v>
      </c>
      <c r="AF57" s="31"/>
    </row>
    <row r="58" spans="1:32" x14ac:dyDescent="0.2">
      <c r="A58" s="31" t="str">
        <f>council_staff_import[[#This Row],[First_Name_SOURCE_KEY]]&amp;" "&amp;council_staff_import[[#This Row],[Last_Name_SOURCE_KEY]]</f>
        <v>Walter Algarin</v>
      </c>
      <c r="B58" s="31" t="str">
        <f>council_staff_import[[#This Row],[First_Name_SOURCE_KEY]]</f>
        <v>Walter</v>
      </c>
      <c r="C58" s="31" t="str">
        <f>council_staff_import[[#This Row],[Last_Name_SOURCE_KEY]]</f>
        <v>Algarin</v>
      </c>
      <c r="D58" s="31" t="str">
        <f>council_staff_import[[#This Row],[Title_SOURCE_KEY]]</f>
        <v>Deputy Unit Chief</v>
      </c>
      <c r="E58" s="31" t="e">
        <f>council_staff_import[[#This Row],[vlookup_works_for]]</f>
        <v>#REF!</v>
      </c>
      <c r="F58" s="31" t="str">
        <f>IF(council_staff_import[[#This Row],[combine COS and Leg Contact Responsibilties]]="",council_staff_import[[#This Row],[Vlookup Scheduler Responsibility]],council_staff_import[[#This Row],[combine COS and Leg Contact Responsibilties]])</f>
        <v/>
      </c>
      <c r="G58" s="31"/>
      <c r="H58" s="31" t="s">
        <v>65</v>
      </c>
      <c r="I58" s="31" t="s">
        <v>31371</v>
      </c>
      <c r="J58" s="31" t="str">
        <f>council_staff_import[[#This Row],[format_legislative_staff_type]]</f>
        <v>Central</v>
      </c>
      <c r="K58" s="31" t="s">
        <v>72</v>
      </c>
      <c r="L58" s="31" t="str">
        <f>IF(council_staff_import[[#This Row],[District_Office_Calc]]=0,"",council_staff_import[[#This Row],[District_Office_Calc]])</f>
        <v/>
      </c>
      <c r="M58" s="31" t="str">
        <f>IF(council_staff_import[[#This Row],[combine COS and Leg Contact emails]]="",council_staff_import[[#This Row],[Vlookup Scheduler Email]],council_staff_import[[#This Row],[combine COS and Leg Contact emails]])</f>
        <v/>
      </c>
      <c r="N58" s="32" t="s">
        <v>32724</v>
      </c>
      <c r="O58" s="32" t="s">
        <v>22722</v>
      </c>
      <c r="P58" s="32" t="str">
        <f>IF(council_staff_import[[#This Row],[Vlookup COS Responsibility]]="",council_staff_import[[#This Row],[Vlookup Leg Contact Responsibility]],council_staff_import[[#This Row],[Vlookup COS Responsibility]])</f>
        <v/>
      </c>
      <c r="Q58" s="32" t="str">
        <f>IF(council_staff_import[[#This Row],[Vlookup COS Email]]="",council_staff_import[[#This Row],[Vlookup Leg Contact Email]],council_staff_import[[#This Row],[Vlookup COS Email]])</f>
        <v/>
      </c>
      <c r="R58" s="32" t="str">
        <f>IFERROR(VLOOKUP(council_staff_import[[#This Row],[Full Name]],[4]!Table3[#Data],2,0),"")</f>
        <v/>
      </c>
      <c r="S58" s="32" t="str">
        <f>IFERROR(VLOOKUP(council_staff_import[[#This Row],[Full Name]],[4]!Table3[#Data],6,0),"")</f>
        <v/>
      </c>
      <c r="T58" s="32" t="str">
        <f>IFERROR(VLOOKUP(council_staff_import[[#This Row],[Full Name]],[4]!Table5[#Data],2,0),"")</f>
        <v/>
      </c>
      <c r="U58" s="32" t="str">
        <f>IFERROR(VLOOKUP(council_staff_import[[#This Row],[Full Name]],[4]!Table5[#Data],5,0),"")</f>
        <v/>
      </c>
      <c r="V58" s="32" t="str">
        <f>IFERROR(VLOOKUP(council_staff_import[[#This Row],[Full Name]],[4]!Table6[#Data],2,0),"")</f>
        <v/>
      </c>
      <c r="W58" s="32" t="str">
        <f>IFERROR(VLOOKUP(council_staff_import[[#This Row],[Full Name]],[4]!Table6[#Data],4,0),"")</f>
        <v/>
      </c>
      <c r="X58" s="32" t="s">
        <v>32723</v>
      </c>
      <c r="Y58" s="32" t="e">
        <f>VLOOKUP(council_staff_import[[#This Row],[format_works_for]],[4]!Table4[#Data],1,0)</f>
        <v>#REF!</v>
      </c>
      <c r="Z58"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58" s="32" t="e">
        <f>VLOOKUP(council_staff_import[[#This Row],[formatted_and_corrected_reports_to_person]],[4]!Table2[#Data],2,0)</f>
        <v>#REF!</v>
      </c>
      <c r="AB58" s="32" t="str">
        <f>IF(council_staff_import[[#This Row],[format_legislative_staff_type]]="Personal", RIGHT(council_staff_import[[#This Row],[Assignment_SOURCE_KEY]],LEN(council_staff_import[[#This Row],[Assignment_SOURCE_KEY]])-FIND(" ",council_staff_import[[#This Row],[Assignment_SOURCE_KEY]])),"")</f>
        <v/>
      </c>
      <c r="AC58" s="32" t="str">
        <f>IF(LEFT(council_staff_import[[#This Row],[Assignment_SOURCE_KEY]],(FIND(" ",council_staff_import[[#This Row],[Assignment_SOURCE_KEY]],1)-1))="CM","Personal","Central")</f>
        <v>Central</v>
      </c>
      <c r="AD58" s="32" t="s">
        <v>34825</v>
      </c>
      <c r="AE58" s="32">
        <f>council_staff_import[[#This Row],[District_Office_Number_SOURCE_KEY]]</f>
        <v>0</v>
      </c>
      <c r="AF58" s="31"/>
    </row>
    <row r="59" spans="1:32" x14ac:dyDescent="0.2">
      <c r="A59" s="31" t="str">
        <f>council_staff_import[[#This Row],[First_Name_SOURCE_KEY]]&amp;" "&amp;council_staff_import[[#This Row],[Last_Name_SOURCE_KEY]]</f>
        <v>Faiza Ali</v>
      </c>
      <c r="B59" s="31" t="str">
        <f>council_staff_import[[#This Row],[First_Name_SOURCE_KEY]]</f>
        <v>Faiza</v>
      </c>
      <c r="C59" s="31" t="str">
        <f>council_staff_import[[#This Row],[Last_Name_SOURCE_KEY]]</f>
        <v>Ali</v>
      </c>
      <c r="D59" s="31" t="str">
        <f>council_staff_import[[#This Row],[Title_SOURCE_KEY]]</f>
        <v>Legislative Assistant</v>
      </c>
      <c r="E59" s="31" t="e">
        <f>council_staff_import[[#This Row],[vlookup_works_for]]</f>
        <v>#REF!</v>
      </c>
      <c r="F59" s="31" t="str">
        <f>IF(council_staff_import[[#This Row],[combine COS and Leg Contact Responsibilties]]="",council_staff_import[[#This Row],[Vlookup Scheduler Responsibility]],council_staff_import[[#This Row],[combine COS and Leg Contact Responsibilties]])</f>
        <v/>
      </c>
      <c r="G59" s="31"/>
      <c r="H59" s="31" t="s">
        <v>65</v>
      </c>
      <c r="I59" s="31" t="s">
        <v>31371</v>
      </c>
      <c r="J59" s="31" t="str">
        <f>council_staff_import[[#This Row],[format_legislative_staff_type]]</f>
        <v>Central</v>
      </c>
      <c r="K59" s="31" t="s">
        <v>72</v>
      </c>
      <c r="L59" s="31" t="str">
        <f>IF(council_staff_import[[#This Row],[District_Office_Calc]]=0,"",council_staff_import[[#This Row],[District_Office_Calc]])</f>
        <v/>
      </c>
      <c r="M59" s="31" t="str">
        <f>IF(council_staff_import[[#This Row],[combine COS and Leg Contact emails]]="",council_staff_import[[#This Row],[Vlookup Scheduler Email]],council_staff_import[[#This Row],[combine COS and Leg Contact emails]])</f>
        <v/>
      </c>
      <c r="N59" s="32" t="s">
        <v>14163</v>
      </c>
      <c r="O59" s="32" t="s">
        <v>32977</v>
      </c>
      <c r="P59" s="32" t="str">
        <f>IF(council_staff_import[[#This Row],[Vlookup COS Responsibility]]="",council_staff_import[[#This Row],[Vlookup Leg Contact Responsibility]],council_staff_import[[#This Row],[Vlookup COS Responsibility]])</f>
        <v/>
      </c>
      <c r="Q59" s="32" t="str">
        <f>IF(council_staff_import[[#This Row],[Vlookup COS Email]]="",council_staff_import[[#This Row],[Vlookup Leg Contact Email]],council_staff_import[[#This Row],[Vlookup COS Email]])</f>
        <v/>
      </c>
      <c r="R59" s="32" t="str">
        <f>IFERROR(VLOOKUP(council_staff_import[[#This Row],[Full Name]],[4]!Table3[#Data],2,0),"")</f>
        <v/>
      </c>
      <c r="S59" s="32" t="str">
        <f>IFERROR(VLOOKUP(council_staff_import[[#This Row],[Full Name]],[4]!Table3[#Data],6,0),"")</f>
        <v/>
      </c>
      <c r="T59" s="32" t="str">
        <f>IFERROR(VLOOKUP(council_staff_import[[#This Row],[Full Name]],[4]!Table5[#Data],2,0),"")</f>
        <v/>
      </c>
      <c r="U59" s="32" t="str">
        <f>IFERROR(VLOOKUP(council_staff_import[[#This Row],[Full Name]],[4]!Table5[#Data],5,0),"")</f>
        <v/>
      </c>
      <c r="V59" s="32" t="str">
        <f>IFERROR(VLOOKUP(council_staff_import[[#This Row],[Full Name]],[4]!Table6[#Data],2,0),"")</f>
        <v/>
      </c>
      <c r="W59" s="32" t="str">
        <f>IFERROR(VLOOKUP(council_staff_import[[#This Row],[Full Name]],[4]!Table6[#Data],4,0),"")</f>
        <v/>
      </c>
      <c r="X59" s="32" t="s">
        <v>365</v>
      </c>
      <c r="Y59" s="32" t="e">
        <f>VLOOKUP(council_staff_import[[#This Row],[format_works_for]],[4]!Table4[#Data],1,0)</f>
        <v>#REF!</v>
      </c>
      <c r="Z59"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59" s="32" t="e">
        <f>VLOOKUP(council_staff_import[[#This Row],[formatted_and_corrected_reports_to_person]],[4]!Table2[#Data],2,0)</f>
        <v>#REF!</v>
      </c>
      <c r="AB59" s="32" t="str">
        <f>IF(council_staff_import[[#This Row],[format_legislative_staff_type]]="Personal", RIGHT(council_staff_import[[#This Row],[Assignment_SOURCE_KEY]],LEN(council_staff_import[[#This Row],[Assignment_SOURCE_KEY]])-FIND(" ",council_staff_import[[#This Row],[Assignment_SOURCE_KEY]])),"")</f>
        <v/>
      </c>
      <c r="AC59" s="32" t="str">
        <f>IF(LEFT(council_staff_import[[#This Row],[Assignment_SOURCE_KEY]],(FIND(" ",council_staff_import[[#This Row],[Assignment_SOURCE_KEY]],1)-1))="CM","Personal","Central")</f>
        <v>Central</v>
      </c>
      <c r="AD59" s="32" t="s">
        <v>34825</v>
      </c>
      <c r="AE59" s="32">
        <f>council_staff_import[[#This Row],[District_Office_Number_SOURCE_KEY]]</f>
        <v>0</v>
      </c>
      <c r="AF59" s="31"/>
    </row>
    <row r="60" spans="1:32" x14ac:dyDescent="0.2">
      <c r="A60" s="31" t="str">
        <f>council_staff_import[[#This Row],[First_Name_SOURCE_KEY]]&amp;" "&amp;council_staff_import[[#This Row],[Last_Name_SOURCE_KEY]]</f>
        <v>Yousif Almontaser</v>
      </c>
      <c r="B60" s="31" t="str">
        <f>council_staff_import[[#This Row],[First_Name_SOURCE_KEY]]</f>
        <v>Yousif</v>
      </c>
      <c r="C60" s="31" t="str">
        <f>council_staff_import[[#This Row],[Last_Name_SOURCE_KEY]]</f>
        <v>Almontaser</v>
      </c>
      <c r="D60" s="31" t="str">
        <f>council_staff_import[[#This Row],[Title_SOURCE_KEY]]</f>
        <v>Legislative Assistant</v>
      </c>
      <c r="E60" s="31" t="e">
        <f>council_staff_import[[#This Row],[vlookup_works_for]]</f>
        <v>#REF!</v>
      </c>
      <c r="F60" s="31" t="str">
        <f>IF(council_staff_import[[#This Row],[combine COS and Leg Contact Responsibilties]]="",council_staff_import[[#This Row],[Vlookup Scheduler Responsibility]],council_staff_import[[#This Row],[combine COS and Leg Contact Responsibilties]])</f>
        <v/>
      </c>
      <c r="G60" s="31"/>
      <c r="H60" s="31" t="s">
        <v>65</v>
      </c>
      <c r="I60" s="31" t="s">
        <v>31371</v>
      </c>
      <c r="J60" s="31" t="str">
        <f>council_staff_import[[#This Row],[format_legislative_staff_type]]</f>
        <v>Central</v>
      </c>
      <c r="K60" s="31" t="s">
        <v>72</v>
      </c>
      <c r="L60" s="31" t="str">
        <f>IF(council_staff_import[[#This Row],[District_Office_Calc]]=0,"",council_staff_import[[#This Row],[District_Office_Calc]])</f>
        <v/>
      </c>
      <c r="M60" s="31" t="str">
        <f>IF(council_staff_import[[#This Row],[combine COS and Leg Contact emails]]="",council_staff_import[[#This Row],[Vlookup Scheduler Email]],council_staff_import[[#This Row],[combine COS and Leg Contact emails]])</f>
        <v/>
      </c>
      <c r="N60" s="32" t="s">
        <v>32792</v>
      </c>
      <c r="O60" s="32" t="s">
        <v>32793</v>
      </c>
      <c r="P60" s="32" t="str">
        <f>IF(council_staff_import[[#This Row],[Vlookup COS Responsibility]]="",council_staff_import[[#This Row],[Vlookup Leg Contact Responsibility]],council_staff_import[[#This Row],[Vlookup COS Responsibility]])</f>
        <v/>
      </c>
      <c r="Q60" s="32" t="str">
        <f>IF(council_staff_import[[#This Row],[Vlookup COS Email]]="",council_staff_import[[#This Row],[Vlookup Leg Contact Email]],council_staff_import[[#This Row],[Vlookup COS Email]])</f>
        <v/>
      </c>
      <c r="R60" s="32" t="str">
        <f>IFERROR(VLOOKUP(council_staff_import[[#This Row],[Full Name]],[4]!Table3[#Data],2,0),"")</f>
        <v/>
      </c>
      <c r="S60" s="32" t="str">
        <f>IFERROR(VLOOKUP(council_staff_import[[#This Row],[Full Name]],[4]!Table3[#Data],6,0),"")</f>
        <v/>
      </c>
      <c r="T60" s="32" t="str">
        <f>IFERROR(VLOOKUP(council_staff_import[[#This Row],[Full Name]],[4]!Table5[#Data],2,0),"")</f>
        <v/>
      </c>
      <c r="U60" s="32" t="str">
        <f>IFERROR(VLOOKUP(council_staff_import[[#This Row],[Full Name]],[4]!Table5[#Data],5,0),"")</f>
        <v/>
      </c>
      <c r="V60" s="32" t="str">
        <f>IFERROR(VLOOKUP(council_staff_import[[#This Row],[Full Name]],[4]!Table6[#Data],2,0),"")</f>
        <v/>
      </c>
      <c r="W60" s="32" t="str">
        <f>IFERROR(VLOOKUP(council_staff_import[[#This Row],[Full Name]],[4]!Table6[#Data],4,0),"")</f>
        <v/>
      </c>
      <c r="X60" s="32" t="s">
        <v>365</v>
      </c>
      <c r="Y60" s="32" t="e">
        <f>VLOOKUP(council_staff_import[[#This Row],[format_works_for]],[4]!Table4[#Data],1,0)</f>
        <v>#REF!</v>
      </c>
      <c r="Z60"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60" s="32" t="e">
        <f>VLOOKUP(council_staff_import[[#This Row],[formatted_and_corrected_reports_to_person]],[4]!Table2[#Data],2,0)</f>
        <v>#REF!</v>
      </c>
      <c r="AB60" s="32" t="str">
        <f>IF(council_staff_import[[#This Row],[format_legislative_staff_type]]="Personal", RIGHT(council_staff_import[[#This Row],[Assignment_SOURCE_KEY]],LEN(council_staff_import[[#This Row],[Assignment_SOURCE_KEY]])-FIND(" ",council_staff_import[[#This Row],[Assignment_SOURCE_KEY]])),"")</f>
        <v/>
      </c>
      <c r="AC60" s="32" t="str">
        <f>IF(LEFT(council_staff_import[[#This Row],[Assignment_SOURCE_KEY]],(FIND(" ",council_staff_import[[#This Row],[Assignment_SOURCE_KEY]],1)-1))="CM","Personal","Central")</f>
        <v>Central</v>
      </c>
      <c r="AD60" s="32" t="s">
        <v>34825</v>
      </c>
      <c r="AE60" s="32">
        <f>council_staff_import[[#This Row],[District_Office_Number_SOURCE_KEY]]</f>
        <v>0</v>
      </c>
      <c r="AF60" s="31"/>
    </row>
    <row r="61" spans="1:32" x14ac:dyDescent="0.2">
      <c r="A61" s="31" t="str">
        <f>council_staff_import[[#This Row],[First_Name_SOURCE_KEY]]&amp;" "&amp;council_staff_import[[#This Row],[Last_Name_SOURCE_KEY]]</f>
        <v>Jennifer Berger</v>
      </c>
      <c r="B61" s="31" t="str">
        <f>council_staff_import[[#This Row],[First_Name_SOURCE_KEY]]</f>
        <v>Jennifer</v>
      </c>
      <c r="C61" s="31" t="str">
        <f>council_staff_import[[#This Row],[Last_Name_SOURCE_KEY]]</f>
        <v>Berger</v>
      </c>
      <c r="D61" s="31" t="str">
        <f>council_staff_import[[#This Row],[Title_SOURCE_KEY]]</f>
        <v>Legislative Assistant</v>
      </c>
      <c r="E61" s="31" t="e">
        <f>council_staff_import[[#This Row],[vlookup_works_for]]</f>
        <v>#REF!</v>
      </c>
      <c r="F61" s="31" t="str">
        <f>IF(council_staff_import[[#This Row],[combine COS and Leg Contact Responsibilties]]="",council_staff_import[[#This Row],[Vlookup Scheduler Responsibility]],council_staff_import[[#This Row],[combine COS and Leg Contact Responsibilties]])</f>
        <v/>
      </c>
      <c r="G61" s="31"/>
      <c r="H61" s="31" t="s">
        <v>65</v>
      </c>
      <c r="I61" s="31" t="s">
        <v>31371</v>
      </c>
      <c r="J61" s="31" t="str">
        <f>council_staff_import[[#This Row],[format_legislative_staff_type]]</f>
        <v>Central</v>
      </c>
      <c r="K61" s="31" t="s">
        <v>72</v>
      </c>
      <c r="L61" s="31" t="str">
        <f>IF(council_staff_import[[#This Row],[District_Office_Calc]]=0,"",council_staff_import[[#This Row],[District_Office_Calc]])</f>
        <v/>
      </c>
      <c r="M61" s="31" t="str">
        <f>IF(council_staff_import[[#This Row],[combine COS and Leg Contact emails]]="",council_staff_import[[#This Row],[Vlookup Scheduler Email]],council_staff_import[[#This Row],[combine COS and Leg Contact emails]])</f>
        <v/>
      </c>
      <c r="N61" s="32" t="s">
        <v>33987</v>
      </c>
      <c r="O61" s="32" t="s">
        <v>6116</v>
      </c>
      <c r="P61" s="32" t="str">
        <f>IF(council_staff_import[[#This Row],[Vlookup COS Responsibility]]="",council_staff_import[[#This Row],[Vlookup Leg Contact Responsibility]],council_staff_import[[#This Row],[Vlookup COS Responsibility]])</f>
        <v/>
      </c>
      <c r="Q61" s="32" t="str">
        <f>IF(council_staff_import[[#This Row],[Vlookup COS Email]]="",council_staff_import[[#This Row],[Vlookup Leg Contact Email]],council_staff_import[[#This Row],[Vlookup COS Email]])</f>
        <v/>
      </c>
      <c r="R61" s="32" t="str">
        <f>IFERROR(VLOOKUP(council_staff_import[[#This Row],[Full Name]],[4]!Table3[#Data],2,0),"")</f>
        <v/>
      </c>
      <c r="S61" s="32" t="str">
        <f>IFERROR(VLOOKUP(council_staff_import[[#This Row],[Full Name]],[4]!Table3[#Data],6,0),"")</f>
        <v/>
      </c>
      <c r="T61" s="32" t="str">
        <f>IFERROR(VLOOKUP(council_staff_import[[#This Row],[Full Name]],[4]!Table5[#Data],2,0),"")</f>
        <v/>
      </c>
      <c r="U61" s="32" t="str">
        <f>IFERROR(VLOOKUP(council_staff_import[[#This Row],[Full Name]],[4]!Table5[#Data],5,0),"")</f>
        <v/>
      </c>
      <c r="V61" s="32" t="str">
        <f>IFERROR(VLOOKUP(council_staff_import[[#This Row],[Full Name]],[4]!Table6[#Data],2,0),"")</f>
        <v/>
      </c>
      <c r="W61" s="32" t="str">
        <f>IFERROR(VLOOKUP(council_staff_import[[#This Row],[Full Name]],[4]!Table6[#Data],4,0),"")</f>
        <v/>
      </c>
      <c r="X61" s="32" t="s">
        <v>365</v>
      </c>
      <c r="Y61" s="32" t="e">
        <f>VLOOKUP(council_staff_import[[#This Row],[format_works_for]],[4]!Table4[#Data],1,0)</f>
        <v>#REF!</v>
      </c>
      <c r="Z61"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61" s="32" t="e">
        <f>VLOOKUP(council_staff_import[[#This Row],[formatted_and_corrected_reports_to_person]],[4]!Table2[#Data],2,0)</f>
        <v>#REF!</v>
      </c>
      <c r="AB61" s="32" t="str">
        <f>IF(council_staff_import[[#This Row],[format_legislative_staff_type]]="Personal", RIGHT(council_staff_import[[#This Row],[Assignment_SOURCE_KEY]],LEN(council_staff_import[[#This Row],[Assignment_SOURCE_KEY]])-FIND(" ",council_staff_import[[#This Row],[Assignment_SOURCE_KEY]])),"")</f>
        <v/>
      </c>
      <c r="AC61" s="32" t="str">
        <f>IF(LEFT(council_staff_import[[#This Row],[Assignment_SOURCE_KEY]],(FIND(" ",council_staff_import[[#This Row],[Assignment_SOURCE_KEY]],1)-1))="CM","Personal","Central")</f>
        <v>Central</v>
      </c>
      <c r="AD61" s="32" t="s">
        <v>34825</v>
      </c>
      <c r="AE61" s="32">
        <f>council_staff_import[[#This Row],[District_Office_Number_SOURCE_KEY]]</f>
        <v>0</v>
      </c>
      <c r="AF61" s="31"/>
    </row>
    <row r="62" spans="1:32" x14ac:dyDescent="0.2">
      <c r="A62" s="31" t="str">
        <f>council_staff_import[[#This Row],[First_Name_SOURCE_KEY]]&amp;" "&amp;council_staff_import[[#This Row],[Last_Name_SOURCE_KEY]]</f>
        <v>Stanley Black</v>
      </c>
      <c r="B62" s="31" t="str">
        <f>council_staff_import[[#This Row],[First_Name_SOURCE_KEY]]</f>
        <v>Stanley</v>
      </c>
      <c r="C62" s="31" t="str">
        <f>council_staff_import[[#This Row],[Last_Name_SOURCE_KEY]]</f>
        <v>Black</v>
      </c>
      <c r="D62" s="31" t="str">
        <f>council_staff_import[[#This Row],[Title_SOURCE_KEY]]</f>
        <v>Legislative Clerk (Intern)</v>
      </c>
      <c r="E62" s="31" t="e">
        <f>council_staff_import[[#This Row],[vlookup_works_for]]</f>
        <v>#REF!</v>
      </c>
      <c r="F62" s="31" t="str">
        <f>IF(council_staff_import[[#This Row],[combine COS and Leg Contact Responsibilties]]="",council_staff_import[[#This Row],[Vlookup Scheduler Responsibility]],council_staff_import[[#This Row],[combine COS and Leg Contact Responsibilties]])</f>
        <v/>
      </c>
      <c r="G62" s="31"/>
      <c r="H62" s="31" t="s">
        <v>65</v>
      </c>
      <c r="I62" s="31" t="s">
        <v>31371</v>
      </c>
      <c r="J62" s="31" t="str">
        <f>council_staff_import[[#This Row],[format_legislative_staff_type]]</f>
        <v>Central</v>
      </c>
      <c r="K62" s="31" t="s">
        <v>72</v>
      </c>
      <c r="L62" s="31" t="str">
        <f>IF(council_staff_import[[#This Row],[District_Office_Calc]]=0,"",council_staff_import[[#This Row],[District_Office_Calc]])</f>
        <v/>
      </c>
      <c r="M62" s="31" t="str">
        <f>IF(council_staff_import[[#This Row],[combine COS and Leg Contact emails]]="",council_staff_import[[#This Row],[Vlookup Scheduler Email]],council_staff_import[[#This Row],[combine COS and Leg Contact emails]])</f>
        <v/>
      </c>
      <c r="N62" s="32" t="s">
        <v>33995</v>
      </c>
      <c r="O62" s="32" t="s">
        <v>20064</v>
      </c>
      <c r="P62" s="32" t="str">
        <f>IF(council_staff_import[[#This Row],[Vlookup COS Responsibility]]="",council_staff_import[[#This Row],[Vlookup Leg Contact Responsibility]],council_staff_import[[#This Row],[Vlookup COS Responsibility]])</f>
        <v/>
      </c>
      <c r="Q62" s="32" t="str">
        <f>IF(council_staff_import[[#This Row],[Vlookup COS Email]]="",council_staff_import[[#This Row],[Vlookup Leg Contact Email]],council_staff_import[[#This Row],[Vlookup COS Email]])</f>
        <v/>
      </c>
      <c r="R62" s="32" t="str">
        <f>IFERROR(VLOOKUP(council_staff_import[[#This Row],[Full Name]],[4]!Table3[#Data],2,0),"")</f>
        <v/>
      </c>
      <c r="S62" s="32" t="str">
        <f>IFERROR(VLOOKUP(council_staff_import[[#This Row],[Full Name]],[4]!Table3[#Data],6,0),"")</f>
        <v/>
      </c>
      <c r="T62" s="32" t="str">
        <f>IFERROR(VLOOKUP(council_staff_import[[#This Row],[Full Name]],[4]!Table5[#Data],2,0),"")</f>
        <v/>
      </c>
      <c r="U62" s="32" t="str">
        <f>IFERROR(VLOOKUP(council_staff_import[[#This Row],[Full Name]],[4]!Table5[#Data],5,0),"")</f>
        <v/>
      </c>
      <c r="V62" s="32" t="str">
        <f>IFERROR(VLOOKUP(council_staff_import[[#This Row],[Full Name]],[4]!Table6[#Data],2,0),"")</f>
        <v/>
      </c>
      <c r="W62" s="32" t="str">
        <f>IFERROR(VLOOKUP(council_staff_import[[#This Row],[Full Name]],[4]!Table6[#Data],4,0),"")</f>
        <v/>
      </c>
      <c r="X62" s="32" t="s">
        <v>32505</v>
      </c>
      <c r="Y62" s="32" t="e">
        <f>VLOOKUP(council_staff_import[[#This Row],[format_works_for]],[4]!Table4[#Data],1,0)</f>
        <v>#REF!</v>
      </c>
      <c r="Z62"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62" s="32" t="e">
        <f>VLOOKUP(council_staff_import[[#This Row],[formatted_and_corrected_reports_to_person]],[4]!Table2[#Data],2,0)</f>
        <v>#REF!</v>
      </c>
      <c r="AB62" s="32" t="str">
        <f>IF(council_staff_import[[#This Row],[format_legislative_staff_type]]="Personal", RIGHT(council_staff_import[[#This Row],[Assignment_SOURCE_KEY]],LEN(council_staff_import[[#This Row],[Assignment_SOURCE_KEY]])-FIND(" ",council_staff_import[[#This Row],[Assignment_SOURCE_KEY]])),"")</f>
        <v/>
      </c>
      <c r="AC62" s="32" t="str">
        <f>IF(LEFT(council_staff_import[[#This Row],[Assignment_SOURCE_KEY]],(FIND(" ",council_staff_import[[#This Row],[Assignment_SOURCE_KEY]],1)-1))="CM","Personal","Central")</f>
        <v>Central</v>
      </c>
      <c r="AD62" s="32" t="s">
        <v>34825</v>
      </c>
      <c r="AE62" s="32">
        <f>council_staff_import[[#This Row],[District_Office_Number_SOURCE_KEY]]</f>
        <v>0</v>
      </c>
      <c r="AF62" s="31"/>
    </row>
    <row r="63" spans="1:32" x14ac:dyDescent="0.2">
      <c r="A63" s="31" t="str">
        <f>council_staff_import[[#This Row],[First_Name_SOURCE_KEY]]&amp;" "&amp;council_staff_import[[#This Row],[Last_Name_SOURCE_KEY]]</f>
        <v>Mildred Bonilla</v>
      </c>
      <c r="B63" s="31" t="str">
        <f>council_staff_import[[#This Row],[First_Name_SOURCE_KEY]]</f>
        <v>Mildred</v>
      </c>
      <c r="C63" s="31" t="str">
        <f>council_staff_import[[#This Row],[Last_Name_SOURCE_KEY]]</f>
        <v>Bonilla</v>
      </c>
      <c r="D63" s="31" t="str">
        <f>council_staff_import[[#This Row],[Title_SOURCE_KEY]]</f>
        <v>Legislative Assistant</v>
      </c>
      <c r="E63" s="31" t="e">
        <f>council_staff_import[[#This Row],[vlookup_works_for]]</f>
        <v>#REF!</v>
      </c>
      <c r="F63" s="31" t="str">
        <f>IF(council_staff_import[[#This Row],[combine COS and Leg Contact Responsibilties]]="",council_staff_import[[#This Row],[Vlookup Scheduler Responsibility]],council_staff_import[[#This Row],[combine COS and Leg Contact Responsibilties]])</f>
        <v/>
      </c>
      <c r="G63" s="31"/>
      <c r="H63" s="31" t="s">
        <v>65</v>
      </c>
      <c r="I63" s="31" t="s">
        <v>31371</v>
      </c>
      <c r="J63" s="31" t="str">
        <f>council_staff_import[[#This Row],[format_legislative_staff_type]]</f>
        <v>Central</v>
      </c>
      <c r="K63" s="31" t="s">
        <v>72</v>
      </c>
      <c r="L63" s="31" t="str">
        <f>IF(council_staff_import[[#This Row],[District_Office_Calc]]=0,"",council_staff_import[[#This Row],[District_Office_Calc]])</f>
        <v/>
      </c>
      <c r="M63" s="31" t="str">
        <f>IF(council_staff_import[[#This Row],[combine COS and Leg Contact emails]]="",council_staff_import[[#This Row],[Vlookup Scheduler Email]],council_staff_import[[#This Row],[combine COS and Leg Contact emails]])</f>
        <v/>
      </c>
      <c r="N63" s="32" t="s">
        <v>18987</v>
      </c>
      <c r="O63" s="32" t="s">
        <v>29279</v>
      </c>
      <c r="P63" s="32" t="str">
        <f>IF(council_staff_import[[#This Row],[Vlookup COS Responsibility]]="",council_staff_import[[#This Row],[Vlookup Leg Contact Responsibility]],council_staff_import[[#This Row],[Vlookup COS Responsibility]])</f>
        <v/>
      </c>
      <c r="Q63" s="32" t="str">
        <f>IF(council_staff_import[[#This Row],[Vlookup COS Email]]="",council_staff_import[[#This Row],[Vlookup Leg Contact Email]],council_staff_import[[#This Row],[Vlookup COS Email]])</f>
        <v/>
      </c>
      <c r="R63" s="32" t="str">
        <f>IFERROR(VLOOKUP(council_staff_import[[#This Row],[Full Name]],[4]!Table3[#Data],2,0),"")</f>
        <v/>
      </c>
      <c r="S63" s="32" t="str">
        <f>IFERROR(VLOOKUP(council_staff_import[[#This Row],[Full Name]],[4]!Table3[#Data],6,0),"")</f>
        <v/>
      </c>
      <c r="T63" s="32" t="str">
        <f>IFERROR(VLOOKUP(council_staff_import[[#This Row],[Full Name]],[4]!Table5[#Data],2,0),"")</f>
        <v/>
      </c>
      <c r="U63" s="32" t="str">
        <f>IFERROR(VLOOKUP(council_staff_import[[#This Row],[Full Name]],[4]!Table5[#Data],5,0),"")</f>
        <v/>
      </c>
      <c r="V63" s="32" t="str">
        <f>IFERROR(VLOOKUP(council_staff_import[[#This Row],[Full Name]],[4]!Table6[#Data],2,0),"")</f>
        <v/>
      </c>
      <c r="W63" s="32" t="str">
        <f>IFERROR(VLOOKUP(council_staff_import[[#This Row],[Full Name]],[4]!Table6[#Data],4,0),"")</f>
        <v/>
      </c>
      <c r="X63" s="32" t="s">
        <v>365</v>
      </c>
      <c r="Y63" s="32" t="e">
        <f>VLOOKUP(council_staff_import[[#This Row],[format_works_for]],[4]!Table4[#Data],1,0)</f>
        <v>#REF!</v>
      </c>
      <c r="Z63"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63" s="32" t="e">
        <f>VLOOKUP(council_staff_import[[#This Row],[formatted_and_corrected_reports_to_person]],[4]!Table2[#Data],2,0)</f>
        <v>#REF!</v>
      </c>
      <c r="AB63" s="32" t="str">
        <f>IF(council_staff_import[[#This Row],[format_legislative_staff_type]]="Personal", RIGHT(council_staff_import[[#This Row],[Assignment_SOURCE_KEY]],LEN(council_staff_import[[#This Row],[Assignment_SOURCE_KEY]])-FIND(" ",council_staff_import[[#This Row],[Assignment_SOURCE_KEY]])),"")</f>
        <v/>
      </c>
      <c r="AC63" s="32" t="str">
        <f>IF(LEFT(council_staff_import[[#This Row],[Assignment_SOURCE_KEY]],(FIND(" ",council_staff_import[[#This Row],[Assignment_SOURCE_KEY]],1)-1))="CM","Personal","Central")</f>
        <v>Central</v>
      </c>
      <c r="AD63" s="32" t="s">
        <v>34825</v>
      </c>
      <c r="AE63" s="32">
        <f>council_staff_import[[#This Row],[District_Office_Number_SOURCE_KEY]]</f>
        <v>0</v>
      </c>
      <c r="AF63" s="31"/>
    </row>
    <row r="64" spans="1:32" x14ac:dyDescent="0.2">
      <c r="A64" s="31" t="str">
        <f>council_staff_import[[#This Row],[First_Name_SOURCE_KEY]]&amp;" "&amp;council_staff_import[[#This Row],[Last_Name_SOURCE_KEY]]</f>
        <v>Carlos Carino</v>
      </c>
      <c r="B64" s="31" t="str">
        <f>council_staff_import[[#This Row],[First_Name_SOURCE_KEY]]</f>
        <v>Carlos</v>
      </c>
      <c r="C64" s="31" t="str">
        <f>council_staff_import[[#This Row],[Last_Name_SOURCE_KEY]]</f>
        <v>Carino</v>
      </c>
      <c r="D64" s="31" t="str">
        <f>council_staff_import[[#This Row],[Title_SOURCE_KEY]]</f>
        <v>Legislative Assistant</v>
      </c>
      <c r="E64" s="31" t="e">
        <f>council_staff_import[[#This Row],[vlookup_works_for]]</f>
        <v>#REF!</v>
      </c>
      <c r="F64" s="31" t="str">
        <f>IF(council_staff_import[[#This Row],[combine COS and Leg Contact Responsibilties]]="",council_staff_import[[#This Row],[Vlookup Scheduler Responsibility]],council_staff_import[[#This Row],[combine COS and Leg Contact Responsibilties]])</f>
        <v/>
      </c>
      <c r="G64" s="31"/>
      <c r="H64" s="31" t="s">
        <v>65</v>
      </c>
      <c r="I64" s="31" t="s">
        <v>31371</v>
      </c>
      <c r="J64" s="31" t="str">
        <f>council_staff_import[[#This Row],[format_legislative_staff_type]]</f>
        <v>Central</v>
      </c>
      <c r="K64" s="31" t="s">
        <v>72</v>
      </c>
      <c r="L64" s="31" t="str">
        <f>IF(council_staff_import[[#This Row],[District_Office_Calc]]=0,"",council_staff_import[[#This Row],[District_Office_Calc]])</f>
        <v/>
      </c>
      <c r="M64" s="31" t="str">
        <f>IF(council_staff_import[[#This Row],[combine COS and Leg Contact emails]]="",council_staff_import[[#This Row],[Vlookup Scheduler Email]],council_staff_import[[#This Row],[combine COS and Leg Contact emails]])</f>
        <v/>
      </c>
      <c r="N64" s="32" t="s">
        <v>31646</v>
      </c>
      <c r="O64" s="32" t="s">
        <v>13743</v>
      </c>
      <c r="P64" s="32" t="str">
        <f>IF(council_staff_import[[#This Row],[Vlookup COS Responsibility]]="",council_staff_import[[#This Row],[Vlookup Leg Contact Responsibility]],council_staff_import[[#This Row],[Vlookup COS Responsibility]])</f>
        <v/>
      </c>
      <c r="Q64" s="32" t="str">
        <f>IF(council_staff_import[[#This Row],[Vlookup COS Email]]="",council_staff_import[[#This Row],[Vlookup Leg Contact Email]],council_staff_import[[#This Row],[Vlookup COS Email]])</f>
        <v/>
      </c>
      <c r="R64" s="32" t="str">
        <f>IFERROR(VLOOKUP(council_staff_import[[#This Row],[Full Name]],[4]!Table3[#Data],2,0),"")</f>
        <v/>
      </c>
      <c r="S64" s="32" t="str">
        <f>IFERROR(VLOOKUP(council_staff_import[[#This Row],[Full Name]],[4]!Table3[#Data],6,0),"")</f>
        <v/>
      </c>
      <c r="T64" s="32" t="str">
        <f>IFERROR(VLOOKUP(council_staff_import[[#This Row],[Full Name]],[4]!Table5[#Data],2,0),"")</f>
        <v/>
      </c>
      <c r="U64" s="32" t="str">
        <f>IFERROR(VLOOKUP(council_staff_import[[#This Row],[Full Name]],[4]!Table5[#Data],5,0),"")</f>
        <v/>
      </c>
      <c r="V64" s="32" t="str">
        <f>IFERROR(VLOOKUP(council_staff_import[[#This Row],[Full Name]],[4]!Table6[#Data],2,0),"")</f>
        <v/>
      </c>
      <c r="W64" s="32" t="str">
        <f>IFERROR(VLOOKUP(council_staff_import[[#This Row],[Full Name]],[4]!Table6[#Data],4,0),"")</f>
        <v/>
      </c>
      <c r="X64" s="32" t="s">
        <v>365</v>
      </c>
      <c r="Y64" s="32" t="e">
        <f>VLOOKUP(council_staff_import[[#This Row],[format_works_for]],[4]!Table4[#Data],1,0)</f>
        <v>#REF!</v>
      </c>
      <c r="Z64"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64" s="32" t="e">
        <f>VLOOKUP(council_staff_import[[#This Row],[formatted_and_corrected_reports_to_person]],[4]!Table2[#Data],2,0)</f>
        <v>#REF!</v>
      </c>
      <c r="AB64" s="32" t="str">
        <f>IF(council_staff_import[[#This Row],[format_legislative_staff_type]]="Personal", RIGHT(council_staff_import[[#This Row],[Assignment_SOURCE_KEY]],LEN(council_staff_import[[#This Row],[Assignment_SOURCE_KEY]])-FIND(" ",council_staff_import[[#This Row],[Assignment_SOURCE_KEY]])),"")</f>
        <v/>
      </c>
      <c r="AC64" s="32" t="str">
        <f>IF(LEFT(council_staff_import[[#This Row],[Assignment_SOURCE_KEY]],(FIND(" ",council_staff_import[[#This Row],[Assignment_SOURCE_KEY]],1)-1))="CM","Personal","Central")</f>
        <v>Central</v>
      </c>
      <c r="AD64" s="32" t="s">
        <v>34825</v>
      </c>
      <c r="AE64" s="32">
        <f>council_staff_import[[#This Row],[District_Office_Number_SOURCE_KEY]]</f>
        <v>0</v>
      </c>
      <c r="AF64" s="31"/>
    </row>
    <row r="65" spans="1:32" x14ac:dyDescent="0.2">
      <c r="A65" s="31" t="str">
        <f>council_staff_import[[#This Row],[First_Name_SOURCE_KEY]]&amp;" "&amp;council_staff_import[[#This Row],[Last_Name_SOURCE_KEY]]</f>
        <v>Brandon Colson</v>
      </c>
      <c r="B65" s="31" t="str">
        <f>council_staff_import[[#This Row],[First_Name_SOURCE_KEY]]</f>
        <v>Brandon</v>
      </c>
      <c r="C65" s="31" t="str">
        <f>council_staff_import[[#This Row],[Last_Name_SOURCE_KEY]]</f>
        <v>Colson</v>
      </c>
      <c r="D65" s="31" t="str">
        <f>council_staff_import[[#This Row],[Title_SOURCE_KEY]]</f>
        <v>Director</v>
      </c>
      <c r="E65" s="31" t="e">
        <f>council_staff_import[[#This Row],[vlookup_works_for]]</f>
        <v>#REF!</v>
      </c>
      <c r="F65" s="31" t="str">
        <f>IF(council_staff_import[[#This Row],[combine COS and Leg Contact Responsibilties]]="",council_staff_import[[#This Row],[Vlookup Scheduler Responsibility]],council_staff_import[[#This Row],[combine COS and Leg Contact Responsibilties]])</f>
        <v/>
      </c>
      <c r="G65" s="31"/>
      <c r="H65" s="31" t="s">
        <v>65</v>
      </c>
      <c r="I65" s="31" t="s">
        <v>31371</v>
      </c>
      <c r="J65" s="31" t="str">
        <f>council_staff_import[[#This Row],[format_legislative_staff_type]]</f>
        <v>Central</v>
      </c>
      <c r="K65" s="31" t="s">
        <v>72</v>
      </c>
      <c r="L65" s="31" t="str">
        <f>IF(council_staff_import[[#This Row],[District_Office_Calc]]=0,"",council_staff_import[[#This Row],[District_Office_Calc]])</f>
        <v/>
      </c>
      <c r="M65" s="31" t="str">
        <f>IF(council_staff_import[[#This Row],[combine COS and Leg Contact emails]]="",council_staff_import[[#This Row],[Vlookup Scheduler Email]],council_staff_import[[#This Row],[combine COS and Leg Contact emails]])</f>
        <v/>
      </c>
      <c r="N65" s="32" t="s">
        <v>31605</v>
      </c>
      <c r="O65" s="32" t="s">
        <v>3669</v>
      </c>
      <c r="P65" s="32" t="str">
        <f>IF(council_staff_import[[#This Row],[Vlookup COS Responsibility]]="",council_staff_import[[#This Row],[Vlookup Leg Contact Responsibility]],council_staff_import[[#This Row],[Vlookup COS Responsibility]])</f>
        <v/>
      </c>
      <c r="Q65" s="32" t="str">
        <f>IF(council_staff_import[[#This Row],[Vlookup COS Email]]="",council_staff_import[[#This Row],[Vlookup Leg Contact Email]],council_staff_import[[#This Row],[Vlookup COS Email]])</f>
        <v/>
      </c>
      <c r="R65" s="32" t="str">
        <f>IFERROR(VLOOKUP(council_staff_import[[#This Row],[Full Name]],[4]!Table3[#Data],2,0),"")</f>
        <v/>
      </c>
      <c r="S65" s="32" t="str">
        <f>IFERROR(VLOOKUP(council_staff_import[[#This Row],[Full Name]],[4]!Table3[#Data],6,0),"")</f>
        <v/>
      </c>
      <c r="T65" s="32" t="str">
        <f>IFERROR(VLOOKUP(council_staff_import[[#This Row],[Full Name]],[4]!Table5[#Data],2,0),"")</f>
        <v/>
      </c>
      <c r="U65" s="32" t="str">
        <f>IFERROR(VLOOKUP(council_staff_import[[#This Row],[Full Name]],[4]!Table5[#Data],5,0),"")</f>
        <v/>
      </c>
      <c r="V65" s="32" t="str">
        <f>IFERROR(VLOOKUP(council_staff_import[[#This Row],[Full Name]],[4]!Table6[#Data],2,0),"")</f>
        <v/>
      </c>
      <c r="W65" s="32" t="str">
        <f>IFERROR(VLOOKUP(council_staff_import[[#This Row],[Full Name]],[4]!Table6[#Data],4,0),"")</f>
        <v/>
      </c>
      <c r="X65" s="32" t="s">
        <v>5183</v>
      </c>
      <c r="Y65" s="32" t="e">
        <f>VLOOKUP(council_staff_import[[#This Row],[format_works_for]],[4]!Table4[#Data],1,0)</f>
        <v>#REF!</v>
      </c>
      <c r="Z65"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65" s="32" t="e">
        <f>VLOOKUP(council_staff_import[[#This Row],[formatted_and_corrected_reports_to_person]],[4]!Table2[#Data],2,0)</f>
        <v>#REF!</v>
      </c>
      <c r="AB65" s="32" t="str">
        <f>IF(council_staff_import[[#This Row],[format_legislative_staff_type]]="Personal", RIGHT(council_staff_import[[#This Row],[Assignment_SOURCE_KEY]],LEN(council_staff_import[[#This Row],[Assignment_SOURCE_KEY]])-FIND(" ",council_staff_import[[#This Row],[Assignment_SOURCE_KEY]])),"")</f>
        <v/>
      </c>
      <c r="AC65" s="32" t="str">
        <f>IF(LEFT(council_staff_import[[#This Row],[Assignment_SOURCE_KEY]],(FIND(" ",council_staff_import[[#This Row],[Assignment_SOURCE_KEY]],1)-1))="CM","Personal","Central")</f>
        <v>Central</v>
      </c>
      <c r="AD65" s="32" t="s">
        <v>34825</v>
      </c>
      <c r="AE65" s="32">
        <f>council_staff_import[[#This Row],[District_Office_Number_SOURCE_KEY]]</f>
        <v>0</v>
      </c>
      <c r="AF65" s="31"/>
    </row>
    <row r="66" spans="1:32" x14ac:dyDescent="0.2">
      <c r="A66" s="31" t="str">
        <f>council_staff_import[[#This Row],[First_Name_SOURCE_KEY]]&amp;" "&amp;council_staff_import[[#This Row],[Last_Name_SOURCE_KEY]]</f>
        <v>Steven Dudley</v>
      </c>
      <c r="B66" s="31" t="str">
        <f>council_staff_import[[#This Row],[First_Name_SOURCE_KEY]]</f>
        <v>Steven</v>
      </c>
      <c r="C66" s="31" t="str">
        <f>council_staff_import[[#This Row],[Last_Name_SOURCE_KEY]]</f>
        <v>Dudley</v>
      </c>
      <c r="D66" s="31" t="str">
        <f>council_staff_import[[#This Row],[Title_SOURCE_KEY]]</f>
        <v>Legislative Assistant</v>
      </c>
      <c r="E66" s="31" t="e">
        <f>council_staff_import[[#This Row],[vlookup_works_for]]</f>
        <v>#REF!</v>
      </c>
      <c r="F66" s="31" t="str">
        <f>IF(council_staff_import[[#This Row],[combine COS and Leg Contact Responsibilties]]="",council_staff_import[[#This Row],[Vlookup Scheduler Responsibility]],council_staff_import[[#This Row],[combine COS and Leg Contact Responsibilties]])</f>
        <v/>
      </c>
      <c r="G66" s="31"/>
      <c r="H66" s="31" t="s">
        <v>65</v>
      </c>
      <c r="I66" s="31" t="s">
        <v>31371</v>
      </c>
      <c r="J66" s="31" t="str">
        <f>council_staff_import[[#This Row],[format_legislative_staff_type]]</f>
        <v>Central</v>
      </c>
      <c r="K66" s="31" t="s">
        <v>72</v>
      </c>
      <c r="L66" s="31" t="str">
        <f>IF(council_staff_import[[#This Row],[District_Office_Calc]]=0,"",council_staff_import[[#This Row],[District_Office_Calc]])</f>
        <v/>
      </c>
      <c r="M66" s="31" t="str">
        <f>IF(council_staff_import[[#This Row],[combine COS and Leg Contact emails]]="",council_staff_import[[#This Row],[Vlookup Scheduler Email]],council_staff_import[[#This Row],[combine COS and Leg Contact emails]])</f>
        <v/>
      </c>
      <c r="N66" s="32" t="s">
        <v>6275</v>
      </c>
      <c r="O66" s="32" t="s">
        <v>18363</v>
      </c>
      <c r="P66" s="32" t="str">
        <f>IF(council_staff_import[[#This Row],[Vlookup COS Responsibility]]="",council_staff_import[[#This Row],[Vlookup Leg Contact Responsibility]],council_staff_import[[#This Row],[Vlookup COS Responsibility]])</f>
        <v/>
      </c>
      <c r="Q66" s="32" t="str">
        <f>IF(council_staff_import[[#This Row],[Vlookup COS Email]]="",council_staff_import[[#This Row],[Vlookup Leg Contact Email]],council_staff_import[[#This Row],[Vlookup COS Email]])</f>
        <v/>
      </c>
      <c r="R66" s="32" t="str">
        <f>IFERROR(VLOOKUP(council_staff_import[[#This Row],[Full Name]],[4]!Table3[#Data],2,0),"")</f>
        <v/>
      </c>
      <c r="S66" s="32" t="str">
        <f>IFERROR(VLOOKUP(council_staff_import[[#This Row],[Full Name]],[4]!Table3[#Data],6,0),"")</f>
        <v/>
      </c>
      <c r="T66" s="32" t="str">
        <f>IFERROR(VLOOKUP(council_staff_import[[#This Row],[Full Name]],[4]!Table5[#Data],2,0),"")</f>
        <v/>
      </c>
      <c r="U66" s="32" t="str">
        <f>IFERROR(VLOOKUP(council_staff_import[[#This Row],[Full Name]],[4]!Table5[#Data],5,0),"")</f>
        <v/>
      </c>
      <c r="V66" s="32" t="str">
        <f>IFERROR(VLOOKUP(council_staff_import[[#This Row],[Full Name]],[4]!Table6[#Data],2,0),"")</f>
        <v/>
      </c>
      <c r="W66" s="32" t="str">
        <f>IFERROR(VLOOKUP(council_staff_import[[#This Row],[Full Name]],[4]!Table6[#Data],4,0),"")</f>
        <v/>
      </c>
      <c r="X66" s="32" t="s">
        <v>365</v>
      </c>
      <c r="Y66" s="32" t="e">
        <f>VLOOKUP(council_staff_import[[#This Row],[format_works_for]],[4]!Table4[#Data],1,0)</f>
        <v>#REF!</v>
      </c>
      <c r="Z66"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66" s="32" t="e">
        <f>VLOOKUP(council_staff_import[[#This Row],[formatted_and_corrected_reports_to_person]],[4]!Table2[#Data],2,0)</f>
        <v>#REF!</v>
      </c>
      <c r="AB66" s="32" t="str">
        <f>IF(council_staff_import[[#This Row],[format_legislative_staff_type]]="Personal", RIGHT(council_staff_import[[#This Row],[Assignment_SOURCE_KEY]],LEN(council_staff_import[[#This Row],[Assignment_SOURCE_KEY]])-FIND(" ",council_staff_import[[#This Row],[Assignment_SOURCE_KEY]])),"")</f>
        <v/>
      </c>
      <c r="AC66" s="32" t="str">
        <f>IF(LEFT(council_staff_import[[#This Row],[Assignment_SOURCE_KEY]],(FIND(" ",council_staff_import[[#This Row],[Assignment_SOURCE_KEY]],1)-1))="CM","Personal","Central")</f>
        <v>Central</v>
      </c>
      <c r="AD66" s="32" t="s">
        <v>34825</v>
      </c>
      <c r="AE66" s="32">
        <f>council_staff_import[[#This Row],[District_Office_Number_SOURCE_KEY]]</f>
        <v>0</v>
      </c>
      <c r="AF66" s="31"/>
    </row>
    <row r="67" spans="1:32" x14ac:dyDescent="0.2">
      <c r="A67" s="31" t="str">
        <f>council_staff_import[[#This Row],[First_Name_SOURCE_KEY]]&amp;" "&amp;council_staff_import[[#This Row],[Last_Name_SOURCE_KEY]]</f>
        <v>Esteban Duran</v>
      </c>
      <c r="B67" s="31" t="str">
        <f>council_staff_import[[#This Row],[First_Name_SOURCE_KEY]]</f>
        <v>Esteban</v>
      </c>
      <c r="C67" s="31" t="str">
        <f>council_staff_import[[#This Row],[Last_Name_SOURCE_KEY]]</f>
        <v>Duran</v>
      </c>
      <c r="D67" s="31" t="str">
        <f>council_staff_import[[#This Row],[Title_SOURCE_KEY]]</f>
        <v>Legislative Assistant</v>
      </c>
      <c r="E67" s="31" t="e">
        <f>council_staff_import[[#This Row],[vlookup_works_for]]</f>
        <v>#REF!</v>
      </c>
      <c r="F67" s="31" t="str">
        <f>IF(council_staff_import[[#This Row],[combine COS and Leg Contact Responsibilties]]="",council_staff_import[[#This Row],[Vlookup Scheduler Responsibility]],council_staff_import[[#This Row],[combine COS and Leg Contact Responsibilties]])</f>
        <v/>
      </c>
      <c r="G67" s="31"/>
      <c r="H67" s="31" t="s">
        <v>65</v>
      </c>
      <c r="I67" s="31" t="s">
        <v>31371</v>
      </c>
      <c r="J67" s="31" t="str">
        <f>council_staff_import[[#This Row],[format_legislative_staff_type]]</f>
        <v>Central</v>
      </c>
      <c r="K67" s="31" t="s">
        <v>72</v>
      </c>
      <c r="L67" s="31" t="str">
        <f>IF(council_staff_import[[#This Row],[District_Office_Calc]]=0,"",council_staff_import[[#This Row],[District_Office_Calc]])</f>
        <v/>
      </c>
      <c r="M67" s="31" t="str">
        <f>IF(council_staff_import[[#This Row],[combine COS and Leg Contact emails]]="",council_staff_import[[#This Row],[Vlookup Scheduler Email]],council_staff_import[[#This Row],[combine COS and Leg Contact emails]])</f>
        <v/>
      </c>
      <c r="N67" s="32" t="s">
        <v>31888</v>
      </c>
      <c r="O67" s="32" t="s">
        <v>31889</v>
      </c>
      <c r="P67" s="32" t="str">
        <f>IF(council_staff_import[[#This Row],[Vlookup COS Responsibility]]="",council_staff_import[[#This Row],[Vlookup Leg Contact Responsibility]],council_staff_import[[#This Row],[Vlookup COS Responsibility]])</f>
        <v/>
      </c>
      <c r="Q67" s="32" t="str">
        <f>IF(council_staff_import[[#This Row],[Vlookup COS Email]]="",council_staff_import[[#This Row],[Vlookup Leg Contact Email]],council_staff_import[[#This Row],[Vlookup COS Email]])</f>
        <v/>
      </c>
      <c r="R67" s="32" t="str">
        <f>IFERROR(VLOOKUP(council_staff_import[[#This Row],[Full Name]],[4]!Table3[#Data],2,0),"")</f>
        <v/>
      </c>
      <c r="S67" s="32" t="str">
        <f>IFERROR(VLOOKUP(council_staff_import[[#This Row],[Full Name]],[4]!Table3[#Data],6,0),"")</f>
        <v/>
      </c>
      <c r="T67" s="32" t="str">
        <f>IFERROR(VLOOKUP(council_staff_import[[#This Row],[Full Name]],[4]!Table5[#Data],2,0),"")</f>
        <v/>
      </c>
      <c r="U67" s="32" t="str">
        <f>IFERROR(VLOOKUP(council_staff_import[[#This Row],[Full Name]],[4]!Table5[#Data],5,0),"")</f>
        <v/>
      </c>
      <c r="V67" s="32" t="str">
        <f>IFERROR(VLOOKUP(council_staff_import[[#This Row],[Full Name]],[4]!Table6[#Data],2,0),"")</f>
        <v/>
      </c>
      <c r="W67" s="32" t="str">
        <f>IFERROR(VLOOKUP(council_staff_import[[#This Row],[Full Name]],[4]!Table6[#Data],4,0),"")</f>
        <v/>
      </c>
      <c r="X67" s="32" t="s">
        <v>365</v>
      </c>
      <c r="Y67" s="32" t="e">
        <f>VLOOKUP(council_staff_import[[#This Row],[format_works_for]],[4]!Table4[#Data],1,0)</f>
        <v>#REF!</v>
      </c>
      <c r="Z67"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67" s="32" t="e">
        <f>VLOOKUP(council_staff_import[[#This Row],[formatted_and_corrected_reports_to_person]],[4]!Table2[#Data],2,0)</f>
        <v>#REF!</v>
      </c>
      <c r="AB67" s="32" t="str">
        <f>IF(council_staff_import[[#This Row],[format_legislative_staff_type]]="Personal", RIGHT(council_staff_import[[#This Row],[Assignment_SOURCE_KEY]],LEN(council_staff_import[[#This Row],[Assignment_SOURCE_KEY]])-FIND(" ",council_staff_import[[#This Row],[Assignment_SOURCE_KEY]])),"")</f>
        <v/>
      </c>
      <c r="AC67" s="32" t="str">
        <f>IF(LEFT(council_staff_import[[#This Row],[Assignment_SOURCE_KEY]],(FIND(" ",council_staff_import[[#This Row],[Assignment_SOURCE_KEY]],1)-1))="CM","Personal","Central")</f>
        <v>Central</v>
      </c>
      <c r="AD67" s="32" t="s">
        <v>34825</v>
      </c>
      <c r="AE67" s="32">
        <f>council_staff_import[[#This Row],[District_Office_Number_SOURCE_KEY]]</f>
        <v>0</v>
      </c>
      <c r="AF67" s="31"/>
    </row>
    <row r="68" spans="1:32" x14ac:dyDescent="0.2">
      <c r="A68" s="31" t="str">
        <f>council_staff_import[[#This Row],[First_Name_SOURCE_KEY]]&amp;" "&amp;council_staff_import[[#This Row],[Last_Name_SOURCE_KEY]]</f>
        <v>David English</v>
      </c>
      <c r="B68" s="31" t="str">
        <f>council_staff_import[[#This Row],[First_Name_SOURCE_KEY]]</f>
        <v>David</v>
      </c>
      <c r="C68" s="31" t="str">
        <f>council_staff_import[[#This Row],[Last_Name_SOURCE_KEY]]</f>
        <v>English</v>
      </c>
      <c r="D68" s="31" t="str">
        <f>council_staff_import[[#This Row],[Title_SOURCE_KEY]]</f>
        <v>Legislative Assistant</v>
      </c>
      <c r="E68" s="31" t="e">
        <f>council_staff_import[[#This Row],[vlookup_works_for]]</f>
        <v>#REF!</v>
      </c>
      <c r="F68" s="31" t="str">
        <f>IF(council_staff_import[[#This Row],[combine COS and Leg Contact Responsibilties]]="",council_staff_import[[#This Row],[Vlookup Scheduler Responsibility]],council_staff_import[[#This Row],[combine COS and Leg Contact Responsibilties]])</f>
        <v/>
      </c>
      <c r="G68" s="31"/>
      <c r="H68" s="31" t="s">
        <v>65</v>
      </c>
      <c r="I68" s="31" t="s">
        <v>31371</v>
      </c>
      <c r="J68" s="31" t="str">
        <f>council_staff_import[[#This Row],[format_legislative_staff_type]]</f>
        <v>Central</v>
      </c>
      <c r="K68" s="31" t="s">
        <v>72</v>
      </c>
      <c r="L68" s="31" t="str">
        <f>IF(council_staff_import[[#This Row],[District_Office_Calc]]=0,"",council_staff_import[[#This Row],[District_Office_Calc]])</f>
        <v/>
      </c>
      <c r="M68" s="31" t="str">
        <f>IF(council_staff_import[[#This Row],[combine COS and Leg Contact emails]]="",council_staff_import[[#This Row],[Vlookup Scheduler Email]],council_staff_import[[#This Row],[combine COS and Leg Contact emails]])</f>
        <v/>
      </c>
      <c r="N68" s="32" t="s">
        <v>31787</v>
      </c>
      <c r="O68" s="32" t="s">
        <v>687</v>
      </c>
      <c r="P68" s="32" t="str">
        <f>IF(council_staff_import[[#This Row],[Vlookup COS Responsibility]]="",council_staff_import[[#This Row],[Vlookup Leg Contact Responsibility]],council_staff_import[[#This Row],[Vlookup COS Responsibility]])</f>
        <v/>
      </c>
      <c r="Q68" s="32" t="str">
        <f>IF(council_staff_import[[#This Row],[Vlookup COS Email]]="",council_staff_import[[#This Row],[Vlookup Leg Contact Email]],council_staff_import[[#This Row],[Vlookup COS Email]])</f>
        <v/>
      </c>
      <c r="R68" s="32" t="str">
        <f>IFERROR(VLOOKUP(council_staff_import[[#This Row],[Full Name]],[4]!Table3[#Data],2,0),"")</f>
        <v/>
      </c>
      <c r="S68" s="32" t="str">
        <f>IFERROR(VLOOKUP(council_staff_import[[#This Row],[Full Name]],[4]!Table3[#Data],6,0),"")</f>
        <v/>
      </c>
      <c r="T68" s="32" t="str">
        <f>IFERROR(VLOOKUP(council_staff_import[[#This Row],[Full Name]],[4]!Table5[#Data],2,0),"")</f>
        <v/>
      </c>
      <c r="U68" s="32" t="str">
        <f>IFERROR(VLOOKUP(council_staff_import[[#This Row],[Full Name]],[4]!Table5[#Data],5,0),"")</f>
        <v/>
      </c>
      <c r="V68" s="32" t="str">
        <f>IFERROR(VLOOKUP(council_staff_import[[#This Row],[Full Name]],[4]!Table6[#Data],2,0),"")</f>
        <v/>
      </c>
      <c r="W68" s="32" t="str">
        <f>IFERROR(VLOOKUP(council_staff_import[[#This Row],[Full Name]],[4]!Table6[#Data],4,0),"")</f>
        <v/>
      </c>
      <c r="X68" s="32" t="s">
        <v>365</v>
      </c>
      <c r="Y68" s="32" t="e">
        <f>VLOOKUP(council_staff_import[[#This Row],[format_works_for]],[4]!Table4[#Data],1,0)</f>
        <v>#REF!</v>
      </c>
      <c r="Z68"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68" s="32" t="e">
        <f>VLOOKUP(council_staff_import[[#This Row],[formatted_and_corrected_reports_to_person]],[4]!Table2[#Data],2,0)</f>
        <v>#REF!</v>
      </c>
      <c r="AB68" s="32" t="str">
        <f>IF(council_staff_import[[#This Row],[format_legislative_staff_type]]="Personal", RIGHT(council_staff_import[[#This Row],[Assignment_SOURCE_KEY]],LEN(council_staff_import[[#This Row],[Assignment_SOURCE_KEY]])-FIND(" ",council_staff_import[[#This Row],[Assignment_SOURCE_KEY]])),"")</f>
        <v/>
      </c>
      <c r="AC68" s="32" t="str">
        <f>IF(LEFT(council_staff_import[[#This Row],[Assignment_SOURCE_KEY]],(FIND(" ",council_staff_import[[#This Row],[Assignment_SOURCE_KEY]],1)-1))="CM","Personal","Central")</f>
        <v>Central</v>
      </c>
      <c r="AD68" s="32" t="s">
        <v>34825</v>
      </c>
      <c r="AE68" s="32">
        <f>council_staff_import[[#This Row],[District_Office_Number_SOURCE_KEY]]</f>
        <v>0</v>
      </c>
      <c r="AF68" s="31"/>
    </row>
    <row r="69" spans="1:32" x14ac:dyDescent="0.2">
      <c r="A69" s="31" t="str">
        <f>council_staff_import[[#This Row],[First_Name_SOURCE_KEY]]&amp;" "&amp;council_staff_import[[#This Row],[Last_Name_SOURCE_KEY]]</f>
        <v>Laura Garcia-Martinez</v>
      </c>
      <c r="B69" s="31" t="str">
        <f>council_staff_import[[#This Row],[First_Name_SOURCE_KEY]]</f>
        <v>Laura</v>
      </c>
      <c r="C69" s="31" t="str">
        <f>council_staff_import[[#This Row],[Last_Name_SOURCE_KEY]]</f>
        <v>Garcia-Martinez</v>
      </c>
      <c r="D69" s="31" t="str">
        <f>council_staff_import[[#This Row],[Title_SOURCE_KEY]]</f>
        <v>Legislative Clerk (Intern)</v>
      </c>
      <c r="E69" s="31" t="e">
        <f>council_staff_import[[#This Row],[vlookup_works_for]]</f>
        <v>#REF!</v>
      </c>
      <c r="F69" s="31" t="str">
        <f>IF(council_staff_import[[#This Row],[combine COS and Leg Contact Responsibilties]]="",council_staff_import[[#This Row],[Vlookup Scheduler Responsibility]],council_staff_import[[#This Row],[combine COS and Leg Contact Responsibilties]])</f>
        <v/>
      </c>
      <c r="G69" s="31"/>
      <c r="H69" s="31" t="s">
        <v>65</v>
      </c>
      <c r="I69" s="31" t="s">
        <v>31371</v>
      </c>
      <c r="J69" s="31" t="str">
        <f>council_staff_import[[#This Row],[format_legislative_staff_type]]</f>
        <v>Central</v>
      </c>
      <c r="K69" s="31" t="s">
        <v>72</v>
      </c>
      <c r="L69" s="31" t="str">
        <f>IF(council_staff_import[[#This Row],[District_Office_Calc]]=0,"",council_staff_import[[#This Row],[District_Office_Calc]])</f>
        <v/>
      </c>
      <c r="M69" s="31" t="str">
        <f>IF(council_staff_import[[#This Row],[combine COS and Leg Contact emails]]="",council_staff_import[[#This Row],[Vlookup Scheduler Email]],council_staff_import[[#This Row],[combine COS and Leg Contact emails]])</f>
        <v/>
      </c>
      <c r="N69" s="32" t="s">
        <v>33905</v>
      </c>
      <c r="O69" s="32" t="s">
        <v>14770</v>
      </c>
      <c r="P69" s="32" t="str">
        <f>IF(council_staff_import[[#This Row],[Vlookup COS Responsibility]]="",council_staff_import[[#This Row],[Vlookup Leg Contact Responsibility]],council_staff_import[[#This Row],[Vlookup COS Responsibility]])</f>
        <v/>
      </c>
      <c r="Q69" s="32" t="str">
        <f>IF(council_staff_import[[#This Row],[Vlookup COS Email]]="",council_staff_import[[#This Row],[Vlookup Leg Contact Email]],council_staff_import[[#This Row],[Vlookup COS Email]])</f>
        <v/>
      </c>
      <c r="R69" s="32" t="str">
        <f>IFERROR(VLOOKUP(council_staff_import[[#This Row],[Full Name]],[4]!Table3[#Data],2,0),"")</f>
        <v/>
      </c>
      <c r="S69" s="32" t="str">
        <f>IFERROR(VLOOKUP(council_staff_import[[#This Row],[Full Name]],[4]!Table3[#Data],6,0),"")</f>
        <v/>
      </c>
      <c r="T69" s="32" t="str">
        <f>IFERROR(VLOOKUP(council_staff_import[[#This Row],[Full Name]],[4]!Table5[#Data],2,0),"")</f>
        <v/>
      </c>
      <c r="U69" s="32" t="str">
        <f>IFERROR(VLOOKUP(council_staff_import[[#This Row],[Full Name]],[4]!Table5[#Data],5,0),"")</f>
        <v/>
      </c>
      <c r="V69" s="32" t="str">
        <f>IFERROR(VLOOKUP(council_staff_import[[#This Row],[Full Name]],[4]!Table6[#Data],2,0),"")</f>
        <v/>
      </c>
      <c r="W69" s="32" t="str">
        <f>IFERROR(VLOOKUP(council_staff_import[[#This Row],[Full Name]],[4]!Table6[#Data],4,0),"")</f>
        <v/>
      </c>
      <c r="X69" s="32" t="s">
        <v>32505</v>
      </c>
      <c r="Y69" s="32" t="e">
        <f>VLOOKUP(council_staff_import[[#This Row],[format_works_for]],[4]!Table4[#Data],1,0)</f>
        <v>#REF!</v>
      </c>
      <c r="Z69"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69" s="32" t="e">
        <f>VLOOKUP(council_staff_import[[#This Row],[formatted_and_corrected_reports_to_person]],[4]!Table2[#Data],2,0)</f>
        <v>#REF!</v>
      </c>
      <c r="AB69" s="32" t="str">
        <f>IF(council_staff_import[[#This Row],[format_legislative_staff_type]]="Personal", RIGHT(council_staff_import[[#This Row],[Assignment_SOURCE_KEY]],LEN(council_staff_import[[#This Row],[Assignment_SOURCE_KEY]])-FIND(" ",council_staff_import[[#This Row],[Assignment_SOURCE_KEY]])),"")</f>
        <v/>
      </c>
      <c r="AC69" s="32" t="str">
        <f>IF(LEFT(council_staff_import[[#This Row],[Assignment_SOURCE_KEY]],(FIND(" ",council_staff_import[[#This Row],[Assignment_SOURCE_KEY]],1)-1))="CM","Personal","Central")</f>
        <v>Central</v>
      </c>
      <c r="AD69" s="32" t="s">
        <v>34825</v>
      </c>
      <c r="AE69" s="32">
        <f>council_staff_import[[#This Row],[District_Office_Number_SOURCE_KEY]]</f>
        <v>0</v>
      </c>
      <c r="AF69" s="31"/>
    </row>
    <row r="70" spans="1:32" x14ac:dyDescent="0.2">
      <c r="A70" s="31" t="str">
        <f>council_staff_import[[#This Row],[First_Name_SOURCE_KEY]]&amp;" "&amp;council_staff_import[[#This Row],[Last_Name_SOURCE_KEY]]</f>
        <v>Elisabeth Greenberg</v>
      </c>
      <c r="B70" s="31" t="str">
        <f>council_staff_import[[#This Row],[First_Name_SOURCE_KEY]]</f>
        <v>Elisabeth</v>
      </c>
      <c r="C70" s="31" t="str">
        <f>council_staff_import[[#This Row],[Last_Name_SOURCE_KEY]]</f>
        <v>Greenberg</v>
      </c>
      <c r="D70" s="31" t="str">
        <f>council_staff_import[[#This Row],[Title_SOURCE_KEY]]</f>
        <v>Legislative Assistant</v>
      </c>
      <c r="E70" s="31" t="e">
        <f>council_staff_import[[#This Row],[vlookup_works_for]]</f>
        <v>#REF!</v>
      </c>
      <c r="F70" s="31" t="str">
        <f>IF(council_staff_import[[#This Row],[combine COS and Leg Contact Responsibilties]]="",council_staff_import[[#This Row],[Vlookup Scheduler Responsibility]],council_staff_import[[#This Row],[combine COS and Leg Contact Responsibilties]])</f>
        <v/>
      </c>
      <c r="G70" s="31"/>
      <c r="H70" s="31" t="s">
        <v>65</v>
      </c>
      <c r="I70" s="31" t="s">
        <v>31371</v>
      </c>
      <c r="J70" s="31" t="str">
        <f>council_staff_import[[#This Row],[format_legislative_staff_type]]</f>
        <v>Central</v>
      </c>
      <c r="K70" s="31" t="s">
        <v>72</v>
      </c>
      <c r="L70" s="31" t="str">
        <f>IF(council_staff_import[[#This Row],[District_Office_Calc]]=0,"",council_staff_import[[#This Row],[District_Office_Calc]])</f>
        <v/>
      </c>
      <c r="M70" s="31" t="str">
        <f>IF(council_staff_import[[#This Row],[combine COS and Leg Contact emails]]="",council_staff_import[[#This Row],[Vlookup Scheduler Email]],council_staff_import[[#This Row],[combine COS and Leg Contact emails]])</f>
        <v/>
      </c>
      <c r="N70" s="32" t="s">
        <v>22419</v>
      </c>
      <c r="O70" s="32" t="s">
        <v>23811</v>
      </c>
      <c r="P70" s="32" t="str">
        <f>IF(council_staff_import[[#This Row],[Vlookup COS Responsibility]]="",council_staff_import[[#This Row],[Vlookup Leg Contact Responsibility]],council_staff_import[[#This Row],[Vlookup COS Responsibility]])</f>
        <v/>
      </c>
      <c r="Q70" s="32" t="str">
        <f>IF(council_staff_import[[#This Row],[Vlookup COS Email]]="",council_staff_import[[#This Row],[Vlookup Leg Contact Email]],council_staff_import[[#This Row],[Vlookup COS Email]])</f>
        <v/>
      </c>
      <c r="R70" s="32" t="str">
        <f>IFERROR(VLOOKUP(council_staff_import[[#This Row],[Full Name]],[4]!Table3[#Data],2,0),"")</f>
        <v/>
      </c>
      <c r="S70" s="32" t="str">
        <f>IFERROR(VLOOKUP(council_staff_import[[#This Row],[Full Name]],[4]!Table3[#Data],6,0),"")</f>
        <v/>
      </c>
      <c r="T70" s="32" t="str">
        <f>IFERROR(VLOOKUP(council_staff_import[[#This Row],[Full Name]],[4]!Table5[#Data],2,0),"")</f>
        <v/>
      </c>
      <c r="U70" s="32" t="str">
        <f>IFERROR(VLOOKUP(council_staff_import[[#This Row],[Full Name]],[4]!Table5[#Data],5,0),"")</f>
        <v/>
      </c>
      <c r="V70" s="32" t="str">
        <f>IFERROR(VLOOKUP(council_staff_import[[#This Row],[Full Name]],[4]!Table6[#Data],2,0),"")</f>
        <v/>
      </c>
      <c r="W70" s="32" t="str">
        <f>IFERROR(VLOOKUP(council_staff_import[[#This Row],[Full Name]],[4]!Table6[#Data],4,0),"")</f>
        <v/>
      </c>
      <c r="X70" s="32" t="s">
        <v>365</v>
      </c>
      <c r="Y70" s="32" t="e">
        <f>VLOOKUP(council_staff_import[[#This Row],[format_works_for]],[4]!Table4[#Data],1,0)</f>
        <v>#REF!</v>
      </c>
      <c r="Z70"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70" s="32" t="e">
        <f>VLOOKUP(council_staff_import[[#This Row],[formatted_and_corrected_reports_to_person]],[4]!Table2[#Data],2,0)</f>
        <v>#REF!</v>
      </c>
      <c r="AB70" s="32" t="str">
        <f>IF(council_staff_import[[#This Row],[format_legislative_staff_type]]="Personal", RIGHT(council_staff_import[[#This Row],[Assignment_SOURCE_KEY]],LEN(council_staff_import[[#This Row],[Assignment_SOURCE_KEY]])-FIND(" ",council_staff_import[[#This Row],[Assignment_SOURCE_KEY]])),"")</f>
        <v/>
      </c>
      <c r="AC70" s="32" t="str">
        <f>IF(LEFT(council_staff_import[[#This Row],[Assignment_SOURCE_KEY]],(FIND(" ",council_staff_import[[#This Row],[Assignment_SOURCE_KEY]],1)-1))="CM","Personal","Central")</f>
        <v>Central</v>
      </c>
      <c r="AD70" s="32" t="s">
        <v>34825</v>
      </c>
      <c r="AE70" s="32">
        <f>council_staff_import[[#This Row],[District_Office_Number_SOURCE_KEY]]</f>
        <v>0</v>
      </c>
      <c r="AF70" s="31"/>
    </row>
    <row r="71" spans="1:32" x14ac:dyDescent="0.2">
      <c r="A71" s="31" t="str">
        <f>council_staff_import[[#This Row],[First_Name_SOURCE_KEY]]&amp;" "&amp;council_staff_import[[#This Row],[Last_Name_SOURCE_KEY]]</f>
        <v>Yuliya Habets</v>
      </c>
      <c r="B71" s="31" t="str">
        <f>council_staff_import[[#This Row],[First_Name_SOURCE_KEY]]</f>
        <v>Yuliya</v>
      </c>
      <c r="C71" s="31" t="str">
        <f>council_staff_import[[#This Row],[Last_Name_SOURCE_KEY]]</f>
        <v>Habets</v>
      </c>
      <c r="D71" s="31" t="str">
        <f>council_staff_import[[#This Row],[Title_SOURCE_KEY]]</f>
        <v>Legislative Clerk</v>
      </c>
      <c r="E71" s="31" t="e">
        <f>council_staff_import[[#This Row],[vlookup_works_for]]</f>
        <v>#REF!</v>
      </c>
      <c r="F71" s="31" t="str">
        <f>IF(council_staff_import[[#This Row],[combine COS and Leg Contact Responsibilties]]="",council_staff_import[[#This Row],[Vlookup Scheduler Responsibility]],council_staff_import[[#This Row],[combine COS and Leg Contact Responsibilties]])</f>
        <v/>
      </c>
      <c r="G71" s="31"/>
      <c r="H71" s="31" t="s">
        <v>65</v>
      </c>
      <c r="I71" s="31" t="s">
        <v>31371</v>
      </c>
      <c r="J71" s="31" t="str">
        <f>council_staff_import[[#This Row],[format_legislative_staff_type]]</f>
        <v>Central</v>
      </c>
      <c r="K71" s="31" t="s">
        <v>72</v>
      </c>
      <c r="L71" s="31" t="str">
        <f>IF(council_staff_import[[#This Row],[District_Office_Calc]]=0,"",council_staff_import[[#This Row],[District_Office_Calc]])</f>
        <v/>
      </c>
      <c r="M71" s="31" t="str">
        <f>IF(council_staff_import[[#This Row],[combine COS and Leg Contact emails]]="",council_staff_import[[#This Row],[Vlookup Scheduler Email]],council_staff_import[[#This Row],[combine COS and Leg Contact emails]])</f>
        <v/>
      </c>
      <c r="N71" s="32" t="s">
        <v>33917</v>
      </c>
      <c r="O71" s="32" t="s">
        <v>33918</v>
      </c>
      <c r="P71" s="32" t="str">
        <f>IF(council_staff_import[[#This Row],[Vlookup COS Responsibility]]="",council_staff_import[[#This Row],[Vlookup Leg Contact Responsibility]],council_staff_import[[#This Row],[Vlookup COS Responsibility]])</f>
        <v/>
      </c>
      <c r="Q71" s="32" t="str">
        <f>IF(council_staff_import[[#This Row],[Vlookup COS Email]]="",council_staff_import[[#This Row],[Vlookup Leg Contact Email]],council_staff_import[[#This Row],[Vlookup COS Email]])</f>
        <v/>
      </c>
      <c r="R71" s="32" t="str">
        <f>IFERROR(VLOOKUP(council_staff_import[[#This Row],[Full Name]],[4]!Table3[#Data],2,0),"")</f>
        <v/>
      </c>
      <c r="S71" s="32" t="str">
        <f>IFERROR(VLOOKUP(council_staff_import[[#This Row],[Full Name]],[4]!Table3[#Data],6,0),"")</f>
        <v/>
      </c>
      <c r="T71" s="32" t="str">
        <f>IFERROR(VLOOKUP(council_staff_import[[#This Row],[Full Name]],[4]!Table5[#Data],2,0),"")</f>
        <v/>
      </c>
      <c r="U71" s="32" t="str">
        <f>IFERROR(VLOOKUP(council_staff_import[[#This Row],[Full Name]],[4]!Table5[#Data],5,0),"")</f>
        <v/>
      </c>
      <c r="V71" s="32" t="str">
        <f>IFERROR(VLOOKUP(council_staff_import[[#This Row],[Full Name]],[4]!Table6[#Data],2,0),"")</f>
        <v/>
      </c>
      <c r="W71" s="32" t="str">
        <f>IFERROR(VLOOKUP(council_staff_import[[#This Row],[Full Name]],[4]!Table6[#Data],4,0),"")</f>
        <v/>
      </c>
      <c r="X71" s="32" t="s">
        <v>31692</v>
      </c>
      <c r="Y71" s="32" t="e">
        <f>VLOOKUP(council_staff_import[[#This Row],[format_works_for]],[4]!Table4[#Data],1,0)</f>
        <v>#REF!</v>
      </c>
      <c r="Z71"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71" s="32" t="e">
        <f>VLOOKUP(council_staff_import[[#This Row],[formatted_and_corrected_reports_to_person]],[4]!Table2[#Data],2,0)</f>
        <v>#REF!</v>
      </c>
      <c r="AB71" s="32" t="str">
        <f>IF(council_staff_import[[#This Row],[format_legislative_staff_type]]="Personal", RIGHT(council_staff_import[[#This Row],[Assignment_SOURCE_KEY]],LEN(council_staff_import[[#This Row],[Assignment_SOURCE_KEY]])-FIND(" ",council_staff_import[[#This Row],[Assignment_SOURCE_KEY]])),"")</f>
        <v/>
      </c>
      <c r="AC71" s="32" t="str">
        <f>IF(LEFT(council_staff_import[[#This Row],[Assignment_SOURCE_KEY]],(FIND(" ",council_staff_import[[#This Row],[Assignment_SOURCE_KEY]],1)-1))="CM","Personal","Central")</f>
        <v>Central</v>
      </c>
      <c r="AD71" s="32" t="s">
        <v>34825</v>
      </c>
      <c r="AE71" s="32">
        <f>council_staff_import[[#This Row],[District_Office_Number_SOURCE_KEY]]</f>
        <v>0</v>
      </c>
      <c r="AF71" s="31"/>
    </row>
    <row r="72" spans="1:32" x14ac:dyDescent="0.2">
      <c r="A72" s="31" t="str">
        <f>council_staff_import[[#This Row],[First_Name_SOURCE_KEY]]&amp;" "&amp;council_staff_import[[#This Row],[Last_Name_SOURCE_KEY]]</f>
        <v>Perri Litton</v>
      </c>
      <c r="B72" s="31" t="str">
        <f>council_staff_import[[#This Row],[First_Name_SOURCE_KEY]]</f>
        <v>Perri</v>
      </c>
      <c r="C72" s="31" t="str">
        <f>council_staff_import[[#This Row],[Last_Name_SOURCE_KEY]]</f>
        <v>Litton</v>
      </c>
      <c r="D72" s="31" t="str">
        <f>council_staff_import[[#This Row],[Title_SOURCE_KEY]]</f>
        <v>Legislative Assistant</v>
      </c>
      <c r="E72" s="31" t="e">
        <f>council_staff_import[[#This Row],[vlookup_works_for]]</f>
        <v>#REF!</v>
      </c>
      <c r="F72" s="31" t="str">
        <f>IF(council_staff_import[[#This Row],[combine COS and Leg Contact Responsibilties]]="",council_staff_import[[#This Row],[Vlookup Scheduler Responsibility]],council_staff_import[[#This Row],[combine COS and Leg Contact Responsibilties]])</f>
        <v/>
      </c>
      <c r="G72" s="31"/>
      <c r="H72" s="31" t="s">
        <v>65</v>
      </c>
      <c r="I72" s="31" t="s">
        <v>31371</v>
      </c>
      <c r="J72" s="31" t="str">
        <f>council_staff_import[[#This Row],[format_legislative_staff_type]]</f>
        <v>Central</v>
      </c>
      <c r="K72" s="31" t="s">
        <v>72</v>
      </c>
      <c r="L72" s="31" t="str">
        <f>IF(council_staff_import[[#This Row],[District_Office_Calc]]=0,"",council_staff_import[[#This Row],[District_Office_Calc]])</f>
        <v/>
      </c>
      <c r="M72" s="31" t="str">
        <f>IF(council_staff_import[[#This Row],[combine COS and Leg Contact emails]]="",council_staff_import[[#This Row],[Vlookup Scheduler Email]],council_staff_import[[#This Row],[combine COS and Leg Contact emails]])</f>
        <v/>
      </c>
      <c r="N72" s="32" t="s">
        <v>32443</v>
      </c>
      <c r="O72" s="32" t="s">
        <v>14109</v>
      </c>
      <c r="P72" s="32" t="str">
        <f>IF(council_staff_import[[#This Row],[Vlookup COS Responsibility]]="",council_staff_import[[#This Row],[Vlookup Leg Contact Responsibility]],council_staff_import[[#This Row],[Vlookup COS Responsibility]])</f>
        <v/>
      </c>
      <c r="Q72" s="32" t="str">
        <f>IF(council_staff_import[[#This Row],[Vlookup COS Email]]="",council_staff_import[[#This Row],[Vlookup Leg Contact Email]],council_staff_import[[#This Row],[Vlookup COS Email]])</f>
        <v/>
      </c>
      <c r="R72" s="32" t="str">
        <f>IFERROR(VLOOKUP(council_staff_import[[#This Row],[Full Name]],[4]!Table3[#Data],2,0),"")</f>
        <v/>
      </c>
      <c r="S72" s="32" t="str">
        <f>IFERROR(VLOOKUP(council_staff_import[[#This Row],[Full Name]],[4]!Table3[#Data],6,0),"")</f>
        <v/>
      </c>
      <c r="T72" s="32" t="str">
        <f>IFERROR(VLOOKUP(council_staff_import[[#This Row],[Full Name]],[4]!Table5[#Data],2,0),"")</f>
        <v/>
      </c>
      <c r="U72" s="32" t="str">
        <f>IFERROR(VLOOKUP(council_staff_import[[#This Row],[Full Name]],[4]!Table5[#Data],5,0),"")</f>
        <v/>
      </c>
      <c r="V72" s="32" t="str">
        <f>IFERROR(VLOOKUP(council_staff_import[[#This Row],[Full Name]],[4]!Table6[#Data],2,0),"")</f>
        <v/>
      </c>
      <c r="W72" s="32" t="str">
        <f>IFERROR(VLOOKUP(council_staff_import[[#This Row],[Full Name]],[4]!Table6[#Data],4,0),"")</f>
        <v/>
      </c>
      <c r="X72" s="32" t="s">
        <v>365</v>
      </c>
      <c r="Y72" s="32" t="e">
        <f>VLOOKUP(council_staff_import[[#This Row],[format_works_for]],[4]!Table4[#Data],1,0)</f>
        <v>#REF!</v>
      </c>
      <c r="Z72"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72" s="32" t="e">
        <f>VLOOKUP(council_staff_import[[#This Row],[formatted_and_corrected_reports_to_person]],[4]!Table2[#Data],2,0)</f>
        <v>#REF!</v>
      </c>
      <c r="AB72" s="32" t="str">
        <f>IF(council_staff_import[[#This Row],[format_legislative_staff_type]]="Personal", RIGHT(council_staff_import[[#This Row],[Assignment_SOURCE_KEY]],LEN(council_staff_import[[#This Row],[Assignment_SOURCE_KEY]])-FIND(" ",council_staff_import[[#This Row],[Assignment_SOURCE_KEY]])),"")</f>
        <v/>
      </c>
      <c r="AC72" s="32" t="str">
        <f>IF(LEFT(council_staff_import[[#This Row],[Assignment_SOURCE_KEY]],(FIND(" ",council_staff_import[[#This Row],[Assignment_SOURCE_KEY]],1)-1))="CM","Personal","Central")</f>
        <v>Central</v>
      </c>
      <c r="AD72" s="32" t="s">
        <v>34825</v>
      </c>
      <c r="AE72" s="32">
        <f>council_staff_import[[#This Row],[District_Office_Number_SOURCE_KEY]]</f>
        <v>0</v>
      </c>
      <c r="AF72" s="31"/>
    </row>
    <row r="73" spans="1:32" x14ac:dyDescent="0.2">
      <c r="A73" s="31" t="str">
        <f>council_staff_import[[#This Row],[First_Name_SOURCE_KEY]]&amp;" "&amp;council_staff_import[[#This Row],[Last_Name_SOURCE_KEY]]</f>
        <v>Emilia Lizzi</v>
      </c>
      <c r="B73" s="31" t="str">
        <f>council_staff_import[[#This Row],[First_Name_SOURCE_KEY]]</f>
        <v>Emilia</v>
      </c>
      <c r="C73" s="31" t="str">
        <f>council_staff_import[[#This Row],[Last_Name_SOURCE_KEY]]</f>
        <v>Lizzi</v>
      </c>
      <c r="D73" s="31" t="str">
        <f>council_staff_import[[#This Row],[Title_SOURCE_KEY]]</f>
        <v>Legislative Assistant</v>
      </c>
      <c r="E73" s="31" t="e">
        <f>council_staff_import[[#This Row],[vlookup_works_for]]</f>
        <v>#REF!</v>
      </c>
      <c r="F73" s="31" t="str">
        <f>IF(council_staff_import[[#This Row],[combine COS and Leg Contact Responsibilties]]="",council_staff_import[[#This Row],[Vlookup Scheduler Responsibility]],council_staff_import[[#This Row],[combine COS and Leg Contact Responsibilties]])</f>
        <v/>
      </c>
      <c r="G73" s="31"/>
      <c r="H73" s="31" t="s">
        <v>65</v>
      </c>
      <c r="I73" s="31" t="s">
        <v>31371</v>
      </c>
      <c r="J73" s="31" t="str">
        <f>council_staff_import[[#This Row],[format_legislative_staff_type]]</f>
        <v>Central</v>
      </c>
      <c r="K73" s="31" t="s">
        <v>72</v>
      </c>
      <c r="L73" s="31" t="str">
        <f>IF(council_staff_import[[#This Row],[District_Office_Calc]]=0,"",council_staff_import[[#This Row],[District_Office_Calc]])</f>
        <v/>
      </c>
      <c r="M73" s="31" t="str">
        <f>IF(council_staff_import[[#This Row],[combine COS and Leg Contact emails]]="",council_staff_import[[#This Row],[Vlookup Scheduler Email]],council_staff_import[[#This Row],[combine COS and Leg Contact emails]])</f>
        <v/>
      </c>
      <c r="N73" s="32" t="s">
        <v>34095</v>
      </c>
      <c r="O73" s="32" t="s">
        <v>19168</v>
      </c>
      <c r="P73" s="32" t="str">
        <f>IF(council_staff_import[[#This Row],[Vlookup COS Responsibility]]="",council_staff_import[[#This Row],[Vlookup Leg Contact Responsibility]],council_staff_import[[#This Row],[Vlookup COS Responsibility]])</f>
        <v/>
      </c>
      <c r="Q73" s="32" t="str">
        <f>IF(council_staff_import[[#This Row],[Vlookup COS Email]]="",council_staff_import[[#This Row],[Vlookup Leg Contact Email]],council_staff_import[[#This Row],[Vlookup COS Email]])</f>
        <v/>
      </c>
      <c r="R73" s="32" t="str">
        <f>IFERROR(VLOOKUP(council_staff_import[[#This Row],[Full Name]],[4]!Table3[#Data],2,0),"")</f>
        <v/>
      </c>
      <c r="S73" s="32" t="str">
        <f>IFERROR(VLOOKUP(council_staff_import[[#This Row],[Full Name]],[4]!Table3[#Data],6,0),"")</f>
        <v/>
      </c>
      <c r="T73" s="32" t="str">
        <f>IFERROR(VLOOKUP(council_staff_import[[#This Row],[Full Name]],[4]!Table5[#Data],2,0),"")</f>
        <v/>
      </c>
      <c r="U73" s="32" t="str">
        <f>IFERROR(VLOOKUP(council_staff_import[[#This Row],[Full Name]],[4]!Table5[#Data],5,0),"")</f>
        <v/>
      </c>
      <c r="V73" s="32" t="str">
        <f>IFERROR(VLOOKUP(council_staff_import[[#This Row],[Full Name]],[4]!Table6[#Data],2,0),"")</f>
        <v/>
      </c>
      <c r="W73" s="32" t="str">
        <f>IFERROR(VLOOKUP(council_staff_import[[#This Row],[Full Name]],[4]!Table6[#Data],4,0),"")</f>
        <v/>
      </c>
      <c r="X73" s="32" t="s">
        <v>365</v>
      </c>
      <c r="Y73" s="32" t="e">
        <f>VLOOKUP(council_staff_import[[#This Row],[format_works_for]],[4]!Table4[#Data],1,0)</f>
        <v>#REF!</v>
      </c>
      <c r="Z73"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73" s="32" t="e">
        <f>VLOOKUP(council_staff_import[[#This Row],[formatted_and_corrected_reports_to_person]],[4]!Table2[#Data],2,0)</f>
        <v>#REF!</v>
      </c>
      <c r="AB73" s="32" t="str">
        <f>IF(council_staff_import[[#This Row],[format_legislative_staff_type]]="Personal", RIGHT(council_staff_import[[#This Row],[Assignment_SOURCE_KEY]],LEN(council_staff_import[[#This Row],[Assignment_SOURCE_KEY]])-FIND(" ",council_staff_import[[#This Row],[Assignment_SOURCE_KEY]])),"")</f>
        <v/>
      </c>
      <c r="AC73" s="32" t="str">
        <f>IF(LEFT(council_staff_import[[#This Row],[Assignment_SOURCE_KEY]],(FIND(" ",council_staff_import[[#This Row],[Assignment_SOURCE_KEY]],1)-1))="CM","Personal","Central")</f>
        <v>Central</v>
      </c>
      <c r="AD73" s="32" t="s">
        <v>34825</v>
      </c>
      <c r="AE73" s="32">
        <f>council_staff_import[[#This Row],[District_Office_Number_SOURCE_KEY]]</f>
        <v>0</v>
      </c>
      <c r="AF73" s="31"/>
    </row>
    <row r="74" spans="1:32" x14ac:dyDescent="0.2">
      <c r="A74" s="31" t="str">
        <f>council_staff_import[[#This Row],[First_Name_SOURCE_KEY]]&amp;" "&amp;council_staff_import[[#This Row],[Last_Name_SOURCE_KEY]]</f>
        <v>Ivan Luevanos</v>
      </c>
      <c r="B74" s="31" t="str">
        <f>council_staff_import[[#This Row],[First_Name_SOURCE_KEY]]</f>
        <v>Ivan</v>
      </c>
      <c r="C74" s="31" t="str">
        <f>council_staff_import[[#This Row],[Last_Name_SOURCE_KEY]]</f>
        <v>Luevanos</v>
      </c>
      <c r="D74" s="31" t="str">
        <f>council_staff_import[[#This Row],[Title_SOURCE_KEY]]</f>
        <v>Deputy Director</v>
      </c>
      <c r="E74" s="31" t="e">
        <f>council_staff_import[[#This Row],[vlookup_works_for]]</f>
        <v>#REF!</v>
      </c>
      <c r="F74" s="31" t="str">
        <f>IF(council_staff_import[[#This Row],[combine COS and Leg Contact Responsibilties]]="",council_staff_import[[#This Row],[Vlookup Scheduler Responsibility]],council_staff_import[[#This Row],[combine COS and Leg Contact Responsibilties]])</f>
        <v/>
      </c>
      <c r="G74" s="31"/>
      <c r="H74" s="31" t="s">
        <v>65</v>
      </c>
      <c r="I74" s="31" t="s">
        <v>31371</v>
      </c>
      <c r="J74" s="31" t="str">
        <f>council_staff_import[[#This Row],[format_legislative_staff_type]]</f>
        <v>Central</v>
      </c>
      <c r="K74" s="31" t="s">
        <v>72</v>
      </c>
      <c r="L74" s="31" t="str">
        <f>IF(council_staff_import[[#This Row],[District_Office_Calc]]=0,"",council_staff_import[[#This Row],[District_Office_Calc]])</f>
        <v/>
      </c>
      <c r="M74" s="31" t="str">
        <f>IF(council_staff_import[[#This Row],[combine COS and Leg Contact emails]]="",council_staff_import[[#This Row],[Vlookup Scheduler Email]],council_staff_import[[#This Row],[combine COS and Leg Contact emails]])</f>
        <v/>
      </c>
      <c r="N74" s="32" t="s">
        <v>32007</v>
      </c>
      <c r="O74" s="32" t="s">
        <v>27337</v>
      </c>
      <c r="P74" s="32" t="str">
        <f>IF(council_staff_import[[#This Row],[Vlookup COS Responsibility]]="",council_staff_import[[#This Row],[Vlookup Leg Contact Responsibility]],council_staff_import[[#This Row],[Vlookup COS Responsibility]])</f>
        <v/>
      </c>
      <c r="Q74" s="32" t="str">
        <f>IF(council_staff_import[[#This Row],[Vlookup COS Email]]="",council_staff_import[[#This Row],[Vlookup Leg Contact Email]],council_staff_import[[#This Row],[Vlookup COS Email]])</f>
        <v/>
      </c>
      <c r="R74" s="32" t="str">
        <f>IFERROR(VLOOKUP(council_staff_import[[#This Row],[Full Name]],[4]!Table3[#Data],2,0),"")</f>
        <v/>
      </c>
      <c r="S74" s="32" t="str">
        <f>IFERROR(VLOOKUP(council_staff_import[[#This Row],[Full Name]],[4]!Table3[#Data],6,0),"")</f>
        <v/>
      </c>
      <c r="T74" s="32" t="str">
        <f>IFERROR(VLOOKUP(council_staff_import[[#This Row],[Full Name]],[4]!Table5[#Data],2,0),"")</f>
        <v/>
      </c>
      <c r="U74" s="32" t="str">
        <f>IFERROR(VLOOKUP(council_staff_import[[#This Row],[Full Name]],[4]!Table5[#Data],5,0),"")</f>
        <v/>
      </c>
      <c r="V74" s="32" t="str">
        <f>IFERROR(VLOOKUP(council_staff_import[[#This Row],[Full Name]],[4]!Table6[#Data],2,0),"")</f>
        <v/>
      </c>
      <c r="W74" s="32" t="str">
        <f>IFERROR(VLOOKUP(council_staff_import[[#This Row],[Full Name]],[4]!Table6[#Data],4,0),"")</f>
        <v/>
      </c>
      <c r="X74" s="32" t="s">
        <v>1397</v>
      </c>
      <c r="Y74" s="32" t="e">
        <f>VLOOKUP(council_staff_import[[#This Row],[format_works_for]],[4]!Table4[#Data],1,0)</f>
        <v>#REF!</v>
      </c>
      <c r="Z74"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74" s="32" t="e">
        <f>VLOOKUP(council_staff_import[[#This Row],[formatted_and_corrected_reports_to_person]],[4]!Table2[#Data],2,0)</f>
        <v>#REF!</v>
      </c>
      <c r="AB74" s="32" t="str">
        <f>IF(council_staff_import[[#This Row],[format_legislative_staff_type]]="Personal", RIGHT(council_staff_import[[#This Row],[Assignment_SOURCE_KEY]],LEN(council_staff_import[[#This Row],[Assignment_SOURCE_KEY]])-FIND(" ",council_staff_import[[#This Row],[Assignment_SOURCE_KEY]])),"")</f>
        <v/>
      </c>
      <c r="AC74" s="32" t="str">
        <f>IF(LEFT(council_staff_import[[#This Row],[Assignment_SOURCE_KEY]],(FIND(" ",council_staff_import[[#This Row],[Assignment_SOURCE_KEY]],1)-1))="CM","Personal","Central")</f>
        <v>Central</v>
      </c>
      <c r="AD74" s="32" t="s">
        <v>34825</v>
      </c>
      <c r="AE74" s="32">
        <f>council_staff_import[[#This Row],[District_Office_Number_SOURCE_KEY]]</f>
        <v>0</v>
      </c>
      <c r="AF74" s="31"/>
    </row>
    <row r="75" spans="1:32" x14ac:dyDescent="0.2">
      <c r="A75" s="31" t="str">
        <f>council_staff_import[[#This Row],[First_Name_SOURCE_KEY]]&amp;" "&amp;council_staff_import[[#This Row],[Last_Name_SOURCE_KEY]]</f>
        <v>Omany Luna</v>
      </c>
      <c r="B75" s="31" t="str">
        <f>council_staff_import[[#This Row],[First_Name_SOURCE_KEY]]</f>
        <v>Omany</v>
      </c>
      <c r="C75" s="31" t="str">
        <f>council_staff_import[[#This Row],[Last_Name_SOURCE_KEY]]</f>
        <v>Luna</v>
      </c>
      <c r="D75" s="31" t="str">
        <f>council_staff_import[[#This Row],[Title_SOURCE_KEY]]</f>
        <v>Legislative Assistant</v>
      </c>
      <c r="E75" s="31" t="e">
        <f>council_staff_import[[#This Row],[vlookup_works_for]]</f>
        <v>#REF!</v>
      </c>
      <c r="F75" s="31" t="str">
        <f>IF(council_staff_import[[#This Row],[combine COS and Leg Contact Responsibilties]]="",council_staff_import[[#This Row],[Vlookup Scheduler Responsibility]],council_staff_import[[#This Row],[combine COS and Leg Contact Responsibilties]])</f>
        <v/>
      </c>
      <c r="G75" s="31"/>
      <c r="H75" s="31" t="s">
        <v>65</v>
      </c>
      <c r="I75" s="31" t="s">
        <v>31371</v>
      </c>
      <c r="J75" s="31" t="str">
        <f>council_staff_import[[#This Row],[format_legislative_staff_type]]</f>
        <v>Central</v>
      </c>
      <c r="K75" s="31" t="s">
        <v>72</v>
      </c>
      <c r="L75" s="31" t="str">
        <f>IF(council_staff_import[[#This Row],[District_Office_Calc]]=0,"",council_staff_import[[#This Row],[District_Office_Calc]])</f>
        <v/>
      </c>
      <c r="M75" s="31" t="str">
        <f>IF(council_staff_import[[#This Row],[combine COS and Leg Contact emails]]="",council_staff_import[[#This Row],[Vlookup Scheduler Email]],council_staff_import[[#This Row],[combine COS and Leg Contact emails]])</f>
        <v/>
      </c>
      <c r="N75" s="32" t="s">
        <v>19369</v>
      </c>
      <c r="O75" s="32" t="s">
        <v>32388</v>
      </c>
      <c r="P75" s="32" t="str">
        <f>IF(council_staff_import[[#This Row],[Vlookup COS Responsibility]]="",council_staff_import[[#This Row],[Vlookup Leg Contact Responsibility]],council_staff_import[[#This Row],[Vlookup COS Responsibility]])</f>
        <v/>
      </c>
      <c r="Q75" s="32" t="str">
        <f>IF(council_staff_import[[#This Row],[Vlookup COS Email]]="",council_staff_import[[#This Row],[Vlookup Leg Contact Email]],council_staff_import[[#This Row],[Vlookup COS Email]])</f>
        <v/>
      </c>
      <c r="R75" s="32" t="str">
        <f>IFERROR(VLOOKUP(council_staff_import[[#This Row],[Full Name]],[4]!Table3[#Data],2,0),"")</f>
        <v/>
      </c>
      <c r="S75" s="32" t="str">
        <f>IFERROR(VLOOKUP(council_staff_import[[#This Row],[Full Name]],[4]!Table3[#Data],6,0),"")</f>
        <v/>
      </c>
      <c r="T75" s="32" t="str">
        <f>IFERROR(VLOOKUP(council_staff_import[[#This Row],[Full Name]],[4]!Table5[#Data],2,0),"")</f>
        <v/>
      </c>
      <c r="U75" s="32" t="str">
        <f>IFERROR(VLOOKUP(council_staff_import[[#This Row],[Full Name]],[4]!Table5[#Data],5,0),"")</f>
        <v/>
      </c>
      <c r="V75" s="32" t="str">
        <f>IFERROR(VLOOKUP(council_staff_import[[#This Row],[Full Name]],[4]!Table6[#Data],2,0),"")</f>
        <v/>
      </c>
      <c r="W75" s="32" t="str">
        <f>IFERROR(VLOOKUP(council_staff_import[[#This Row],[Full Name]],[4]!Table6[#Data],4,0),"")</f>
        <v/>
      </c>
      <c r="X75" s="32" t="s">
        <v>365</v>
      </c>
      <c r="Y75" s="32" t="e">
        <f>VLOOKUP(council_staff_import[[#This Row],[format_works_for]],[4]!Table4[#Data],1,0)</f>
        <v>#REF!</v>
      </c>
      <c r="Z75"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75" s="32" t="e">
        <f>VLOOKUP(council_staff_import[[#This Row],[formatted_and_corrected_reports_to_person]],[4]!Table2[#Data],2,0)</f>
        <v>#REF!</v>
      </c>
      <c r="AB75" s="32" t="str">
        <f>IF(council_staff_import[[#This Row],[format_legislative_staff_type]]="Personal", RIGHT(council_staff_import[[#This Row],[Assignment_SOURCE_KEY]],LEN(council_staff_import[[#This Row],[Assignment_SOURCE_KEY]])-FIND(" ",council_staff_import[[#This Row],[Assignment_SOURCE_KEY]])),"")</f>
        <v/>
      </c>
      <c r="AC75" s="32" t="str">
        <f>IF(LEFT(council_staff_import[[#This Row],[Assignment_SOURCE_KEY]],(FIND(" ",council_staff_import[[#This Row],[Assignment_SOURCE_KEY]],1)-1))="CM","Personal","Central")</f>
        <v>Central</v>
      </c>
      <c r="AD75" s="32" t="s">
        <v>34825</v>
      </c>
      <c r="AE75" s="32">
        <f>council_staff_import[[#This Row],[District_Office_Number_SOURCE_KEY]]</f>
        <v>0</v>
      </c>
      <c r="AF75" s="31"/>
    </row>
    <row r="76" spans="1:32" x14ac:dyDescent="0.2">
      <c r="A76" s="31" t="str">
        <f>council_staff_import[[#This Row],[First_Name_SOURCE_KEY]]&amp;" "&amp;council_staff_import[[#This Row],[Last_Name_SOURCE_KEY]]</f>
        <v>Christine McLaughlin</v>
      </c>
      <c r="B76" s="31" t="str">
        <f>council_staff_import[[#This Row],[First_Name_SOURCE_KEY]]</f>
        <v>Christine</v>
      </c>
      <c r="C76" s="31" t="str">
        <f>council_staff_import[[#This Row],[Last_Name_SOURCE_KEY]]</f>
        <v>McLaughlin</v>
      </c>
      <c r="D76" s="31" t="str">
        <f>council_staff_import[[#This Row],[Title_SOURCE_KEY]]</f>
        <v>Director</v>
      </c>
      <c r="E76" s="31" t="e">
        <f>council_staff_import[[#This Row],[vlookup_works_for]]</f>
        <v>#REF!</v>
      </c>
      <c r="F76" s="31" t="str">
        <f>IF(council_staff_import[[#This Row],[combine COS and Leg Contact Responsibilties]]="",council_staff_import[[#This Row],[Vlookup Scheduler Responsibility]],council_staff_import[[#This Row],[combine COS and Leg Contact Responsibilties]])</f>
        <v/>
      </c>
      <c r="G76" s="31"/>
      <c r="H76" s="31" t="s">
        <v>65</v>
      </c>
      <c r="I76" s="31" t="s">
        <v>31371</v>
      </c>
      <c r="J76" s="31" t="str">
        <f>council_staff_import[[#This Row],[format_legislative_staff_type]]</f>
        <v>Central</v>
      </c>
      <c r="K76" s="31" t="s">
        <v>72</v>
      </c>
      <c r="L76" s="31" t="str">
        <f>IF(council_staff_import[[#This Row],[District_Office_Calc]]=0,"",council_staff_import[[#This Row],[District_Office_Calc]])</f>
        <v/>
      </c>
      <c r="M76" s="31" t="str">
        <f>IF(council_staff_import[[#This Row],[combine COS and Leg Contact emails]]="",council_staff_import[[#This Row],[Vlookup Scheduler Email]],council_staff_import[[#This Row],[combine COS and Leg Contact emails]])</f>
        <v/>
      </c>
      <c r="N76" s="32" t="s">
        <v>31737</v>
      </c>
      <c r="O76" s="32" t="s">
        <v>17419</v>
      </c>
      <c r="P76" s="32" t="str">
        <f>IF(council_staff_import[[#This Row],[Vlookup COS Responsibility]]="",council_staff_import[[#This Row],[Vlookup Leg Contact Responsibility]],council_staff_import[[#This Row],[Vlookup COS Responsibility]])</f>
        <v/>
      </c>
      <c r="Q76" s="32" t="str">
        <f>IF(council_staff_import[[#This Row],[Vlookup COS Email]]="",council_staff_import[[#This Row],[Vlookup Leg Contact Email]],council_staff_import[[#This Row],[Vlookup COS Email]])</f>
        <v/>
      </c>
      <c r="R76" s="32" t="str">
        <f>IFERROR(VLOOKUP(council_staff_import[[#This Row],[Full Name]],[4]!Table3[#Data],2,0),"")</f>
        <v/>
      </c>
      <c r="S76" s="32" t="str">
        <f>IFERROR(VLOOKUP(council_staff_import[[#This Row],[Full Name]],[4]!Table3[#Data],6,0),"")</f>
        <v/>
      </c>
      <c r="T76" s="32" t="str">
        <f>IFERROR(VLOOKUP(council_staff_import[[#This Row],[Full Name]],[4]!Table5[#Data],2,0),"")</f>
        <v/>
      </c>
      <c r="U76" s="32" t="str">
        <f>IFERROR(VLOOKUP(council_staff_import[[#This Row],[Full Name]],[4]!Table5[#Data],5,0),"")</f>
        <v/>
      </c>
      <c r="V76" s="32" t="str">
        <f>IFERROR(VLOOKUP(council_staff_import[[#This Row],[Full Name]],[4]!Table6[#Data],2,0),"")</f>
        <v/>
      </c>
      <c r="W76" s="32" t="str">
        <f>IFERROR(VLOOKUP(council_staff_import[[#This Row],[Full Name]],[4]!Table6[#Data],4,0),"")</f>
        <v/>
      </c>
      <c r="X76" s="32" t="s">
        <v>5183</v>
      </c>
      <c r="Y76" s="32" t="e">
        <f>VLOOKUP(council_staff_import[[#This Row],[format_works_for]],[4]!Table4[#Data],1,0)</f>
        <v>#REF!</v>
      </c>
      <c r="Z76"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76" s="32" t="e">
        <f>VLOOKUP(council_staff_import[[#This Row],[formatted_and_corrected_reports_to_person]],[4]!Table2[#Data],2,0)</f>
        <v>#REF!</v>
      </c>
      <c r="AB76" s="32" t="str">
        <f>IF(council_staff_import[[#This Row],[format_legislative_staff_type]]="Personal", RIGHT(council_staff_import[[#This Row],[Assignment_SOURCE_KEY]],LEN(council_staff_import[[#This Row],[Assignment_SOURCE_KEY]])-FIND(" ",council_staff_import[[#This Row],[Assignment_SOURCE_KEY]])),"")</f>
        <v/>
      </c>
      <c r="AC76" s="32" t="str">
        <f>IF(LEFT(council_staff_import[[#This Row],[Assignment_SOURCE_KEY]],(FIND(" ",council_staff_import[[#This Row],[Assignment_SOURCE_KEY]],1)-1))="CM","Personal","Central")</f>
        <v>Central</v>
      </c>
      <c r="AD76" s="32" t="s">
        <v>34825</v>
      </c>
      <c r="AE76" s="32">
        <f>council_staff_import[[#This Row],[District_Office_Number_SOURCE_KEY]]</f>
        <v>0</v>
      </c>
      <c r="AF76" s="31"/>
    </row>
    <row r="77" spans="1:32" x14ac:dyDescent="0.2">
      <c r="A77" s="31" t="str">
        <f>council_staff_import[[#This Row],[First_Name_SOURCE_KEY]]&amp;" "&amp;council_staff_import[[#This Row],[Last_Name_SOURCE_KEY]]</f>
        <v>Sheree Mullins</v>
      </c>
      <c r="B77" s="31" t="str">
        <f>council_staff_import[[#This Row],[First_Name_SOURCE_KEY]]</f>
        <v>Sheree</v>
      </c>
      <c r="C77" s="31" t="str">
        <f>council_staff_import[[#This Row],[Last_Name_SOURCE_KEY]]</f>
        <v>Mullins</v>
      </c>
      <c r="D77" s="31" t="str">
        <f>council_staff_import[[#This Row],[Title_SOURCE_KEY]]</f>
        <v>Legislative Administrative Assistant</v>
      </c>
      <c r="E77" s="31" t="e">
        <f>council_staff_import[[#This Row],[vlookup_works_for]]</f>
        <v>#REF!</v>
      </c>
      <c r="F77" s="31" t="str">
        <f>IF(council_staff_import[[#This Row],[combine COS and Leg Contact Responsibilties]]="",council_staff_import[[#This Row],[Vlookup Scheduler Responsibility]],council_staff_import[[#This Row],[combine COS and Leg Contact Responsibilties]])</f>
        <v/>
      </c>
      <c r="G77" s="31"/>
      <c r="H77" s="31" t="s">
        <v>65</v>
      </c>
      <c r="I77" s="31" t="s">
        <v>31371</v>
      </c>
      <c r="J77" s="31" t="str">
        <f>council_staff_import[[#This Row],[format_legislative_staff_type]]</f>
        <v>Central</v>
      </c>
      <c r="K77" s="31" t="s">
        <v>72</v>
      </c>
      <c r="L77" s="31" t="str">
        <f>IF(council_staff_import[[#This Row],[District_Office_Calc]]=0,"",council_staff_import[[#This Row],[District_Office_Calc]])</f>
        <v/>
      </c>
      <c r="M77" s="31" t="str">
        <f>IF(council_staff_import[[#This Row],[combine COS and Leg Contact emails]]="",council_staff_import[[#This Row],[Vlookup Scheduler Email]],council_staff_import[[#This Row],[combine COS and Leg Contact emails]])</f>
        <v/>
      </c>
      <c r="N77" s="32" t="s">
        <v>32641</v>
      </c>
      <c r="O77" s="32" t="s">
        <v>32642</v>
      </c>
      <c r="P77" s="32" t="str">
        <f>IF(council_staff_import[[#This Row],[Vlookup COS Responsibility]]="",council_staff_import[[#This Row],[Vlookup Leg Contact Responsibility]],council_staff_import[[#This Row],[Vlookup COS Responsibility]])</f>
        <v/>
      </c>
      <c r="Q77" s="32" t="str">
        <f>IF(council_staff_import[[#This Row],[Vlookup COS Email]]="",council_staff_import[[#This Row],[Vlookup Leg Contact Email]],council_staff_import[[#This Row],[Vlookup COS Email]])</f>
        <v/>
      </c>
      <c r="R77" s="32" t="str">
        <f>IFERROR(VLOOKUP(council_staff_import[[#This Row],[Full Name]],[4]!Table3[#Data],2,0),"")</f>
        <v/>
      </c>
      <c r="S77" s="32" t="str">
        <f>IFERROR(VLOOKUP(council_staff_import[[#This Row],[Full Name]],[4]!Table3[#Data],6,0),"")</f>
        <v/>
      </c>
      <c r="T77" s="32" t="str">
        <f>IFERROR(VLOOKUP(council_staff_import[[#This Row],[Full Name]],[4]!Table5[#Data],2,0),"")</f>
        <v/>
      </c>
      <c r="U77" s="32" t="str">
        <f>IFERROR(VLOOKUP(council_staff_import[[#This Row],[Full Name]],[4]!Table5[#Data],5,0),"")</f>
        <v/>
      </c>
      <c r="V77" s="32" t="str">
        <f>IFERROR(VLOOKUP(council_staff_import[[#This Row],[Full Name]],[4]!Table6[#Data],2,0),"")</f>
        <v/>
      </c>
      <c r="W77" s="32" t="str">
        <f>IFERROR(VLOOKUP(council_staff_import[[#This Row],[Full Name]],[4]!Table6[#Data],4,0),"")</f>
        <v/>
      </c>
      <c r="X77" s="32" t="s">
        <v>31478</v>
      </c>
      <c r="Y77" s="32" t="e">
        <f>VLOOKUP(council_staff_import[[#This Row],[format_works_for]],[4]!Table4[#Data],1,0)</f>
        <v>#REF!</v>
      </c>
      <c r="Z77"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77" s="32" t="e">
        <f>VLOOKUP(council_staff_import[[#This Row],[formatted_and_corrected_reports_to_person]],[4]!Table2[#Data],2,0)</f>
        <v>#REF!</v>
      </c>
      <c r="AB77" s="32" t="str">
        <f>IF(council_staff_import[[#This Row],[format_legislative_staff_type]]="Personal", RIGHT(council_staff_import[[#This Row],[Assignment_SOURCE_KEY]],LEN(council_staff_import[[#This Row],[Assignment_SOURCE_KEY]])-FIND(" ",council_staff_import[[#This Row],[Assignment_SOURCE_KEY]])),"")</f>
        <v/>
      </c>
      <c r="AC77" s="32" t="str">
        <f>IF(LEFT(council_staff_import[[#This Row],[Assignment_SOURCE_KEY]],(FIND(" ",council_staff_import[[#This Row],[Assignment_SOURCE_KEY]],1)-1))="CM","Personal","Central")</f>
        <v>Central</v>
      </c>
      <c r="AD77" s="32" t="s">
        <v>34825</v>
      </c>
      <c r="AE77" s="32">
        <f>council_staff_import[[#This Row],[District_Office_Number_SOURCE_KEY]]</f>
        <v>0</v>
      </c>
      <c r="AF77" s="31"/>
    </row>
    <row r="78" spans="1:32" x14ac:dyDescent="0.2">
      <c r="A78" s="31" t="str">
        <f>council_staff_import[[#This Row],[First_Name_SOURCE_KEY]]&amp;" "&amp;council_staff_import[[#This Row],[Last_Name_SOURCE_KEY]]</f>
        <v>Brian Nahman</v>
      </c>
      <c r="B78" s="31" t="str">
        <f>council_staff_import[[#This Row],[First_Name_SOURCE_KEY]]</f>
        <v>Brian</v>
      </c>
      <c r="C78" s="31" t="str">
        <f>council_staff_import[[#This Row],[Last_Name_SOURCE_KEY]]</f>
        <v>Nahman</v>
      </c>
      <c r="D78" s="31" t="str">
        <f>council_staff_import[[#This Row],[Title_SOURCE_KEY]]</f>
        <v>Legislative Administrative Assistant</v>
      </c>
      <c r="E78" s="31" t="e">
        <f>council_staff_import[[#This Row],[vlookup_works_for]]</f>
        <v>#REF!</v>
      </c>
      <c r="F78" s="31" t="str">
        <f>IF(council_staff_import[[#This Row],[combine COS and Leg Contact Responsibilties]]="",council_staff_import[[#This Row],[Vlookup Scheduler Responsibility]],council_staff_import[[#This Row],[combine COS and Leg Contact Responsibilties]])</f>
        <v/>
      </c>
      <c r="G78" s="31"/>
      <c r="H78" s="31" t="s">
        <v>65</v>
      </c>
      <c r="I78" s="31" t="s">
        <v>31371</v>
      </c>
      <c r="J78" s="31" t="str">
        <f>council_staff_import[[#This Row],[format_legislative_staff_type]]</f>
        <v>Central</v>
      </c>
      <c r="K78" s="31" t="s">
        <v>72</v>
      </c>
      <c r="L78" s="31" t="str">
        <f>IF(council_staff_import[[#This Row],[District_Office_Calc]]=0,"",council_staff_import[[#This Row],[District_Office_Calc]])</f>
        <v/>
      </c>
      <c r="M78" s="31" t="str">
        <f>IF(council_staff_import[[#This Row],[combine COS and Leg Contact emails]]="",council_staff_import[[#This Row],[Vlookup Scheduler Email]],council_staff_import[[#This Row],[combine COS and Leg Contact emails]])</f>
        <v/>
      </c>
      <c r="N78" s="32" t="s">
        <v>31615</v>
      </c>
      <c r="O78" s="32" t="s">
        <v>7855</v>
      </c>
      <c r="P78" s="32" t="str">
        <f>IF(council_staff_import[[#This Row],[Vlookup COS Responsibility]]="",council_staff_import[[#This Row],[Vlookup Leg Contact Responsibility]],council_staff_import[[#This Row],[Vlookup COS Responsibility]])</f>
        <v/>
      </c>
      <c r="Q78" s="32" t="str">
        <f>IF(council_staff_import[[#This Row],[Vlookup COS Email]]="",council_staff_import[[#This Row],[Vlookup Leg Contact Email]],council_staff_import[[#This Row],[Vlookup COS Email]])</f>
        <v/>
      </c>
      <c r="R78" s="32" t="str">
        <f>IFERROR(VLOOKUP(council_staff_import[[#This Row],[Full Name]],[4]!Table3[#Data],2,0),"")</f>
        <v/>
      </c>
      <c r="S78" s="32" t="str">
        <f>IFERROR(VLOOKUP(council_staff_import[[#This Row],[Full Name]],[4]!Table3[#Data],6,0),"")</f>
        <v/>
      </c>
      <c r="T78" s="32" t="str">
        <f>IFERROR(VLOOKUP(council_staff_import[[#This Row],[Full Name]],[4]!Table5[#Data],2,0),"")</f>
        <v/>
      </c>
      <c r="U78" s="32" t="str">
        <f>IFERROR(VLOOKUP(council_staff_import[[#This Row],[Full Name]],[4]!Table5[#Data],5,0),"")</f>
        <v/>
      </c>
      <c r="V78" s="32" t="str">
        <f>IFERROR(VLOOKUP(council_staff_import[[#This Row],[Full Name]],[4]!Table6[#Data],2,0),"")</f>
        <v/>
      </c>
      <c r="W78" s="32" t="str">
        <f>IFERROR(VLOOKUP(council_staff_import[[#This Row],[Full Name]],[4]!Table6[#Data],4,0),"")</f>
        <v/>
      </c>
      <c r="X78" s="32" t="s">
        <v>31478</v>
      </c>
      <c r="Y78" s="32" t="e">
        <f>VLOOKUP(council_staff_import[[#This Row],[format_works_for]],[4]!Table4[#Data],1,0)</f>
        <v>#REF!</v>
      </c>
      <c r="Z78"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78" s="32" t="e">
        <f>VLOOKUP(council_staff_import[[#This Row],[formatted_and_corrected_reports_to_person]],[4]!Table2[#Data],2,0)</f>
        <v>#REF!</v>
      </c>
      <c r="AB78" s="32" t="str">
        <f>IF(council_staff_import[[#This Row],[format_legislative_staff_type]]="Personal", RIGHT(council_staff_import[[#This Row],[Assignment_SOURCE_KEY]],LEN(council_staff_import[[#This Row],[Assignment_SOURCE_KEY]])-FIND(" ",council_staff_import[[#This Row],[Assignment_SOURCE_KEY]])),"")</f>
        <v/>
      </c>
      <c r="AC78" s="32" t="str">
        <f>IF(LEFT(council_staff_import[[#This Row],[Assignment_SOURCE_KEY]],(FIND(" ",council_staff_import[[#This Row],[Assignment_SOURCE_KEY]],1)-1))="CM","Personal","Central")</f>
        <v>Central</v>
      </c>
      <c r="AD78" s="32" t="s">
        <v>34825</v>
      </c>
      <c r="AE78" s="32">
        <f>council_staff_import[[#This Row],[District_Office_Number_SOURCE_KEY]]</f>
        <v>0</v>
      </c>
      <c r="AF78" s="31"/>
    </row>
    <row r="79" spans="1:32" x14ac:dyDescent="0.2">
      <c r="A79" s="31" t="str">
        <f>council_staff_import[[#This Row],[First_Name_SOURCE_KEY]]&amp;" "&amp;council_staff_import[[#This Row],[Last_Name_SOURCE_KEY]]</f>
        <v>Felix Palacios</v>
      </c>
      <c r="B79" s="31" t="str">
        <f>council_staff_import[[#This Row],[First_Name_SOURCE_KEY]]</f>
        <v>Felix</v>
      </c>
      <c r="C79" s="31" t="str">
        <f>council_staff_import[[#This Row],[Last_Name_SOURCE_KEY]]</f>
        <v>Palacios</v>
      </c>
      <c r="D79" s="31" t="str">
        <f>council_staff_import[[#This Row],[Title_SOURCE_KEY]]</f>
        <v>Legislative Assistant</v>
      </c>
      <c r="E79" s="31" t="e">
        <f>council_staff_import[[#This Row],[vlookup_works_for]]</f>
        <v>#REF!</v>
      </c>
      <c r="F79" s="31" t="str">
        <f>IF(council_staff_import[[#This Row],[combine COS and Leg Contact Responsibilties]]="",council_staff_import[[#This Row],[Vlookup Scheduler Responsibility]],council_staff_import[[#This Row],[combine COS and Leg Contact Responsibilties]])</f>
        <v/>
      </c>
      <c r="G79" s="31"/>
      <c r="H79" s="31" t="s">
        <v>65</v>
      </c>
      <c r="I79" s="31" t="s">
        <v>31371</v>
      </c>
      <c r="J79" s="31" t="str">
        <f>council_staff_import[[#This Row],[format_legislative_staff_type]]</f>
        <v>Central</v>
      </c>
      <c r="K79" s="31" t="s">
        <v>72</v>
      </c>
      <c r="L79" s="31" t="str">
        <f>IF(council_staff_import[[#This Row],[District_Office_Calc]]=0,"",council_staff_import[[#This Row],[District_Office_Calc]])</f>
        <v/>
      </c>
      <c r="M79" s="31" t="str">
        <f>IF(council_staff_import[[#This Row],[combine COS and Leg Contact emails]]="",council_staff_import[[#This Row],[Vlookup Scheduler Email]],council_staff_import[[#This Row],[combine COS and Leg Contact emails]])</f>
        <v/>
      </c>
      <c r="N79" s="32" t="s">
        <v>31912</v>
      </c>
      <c r="O79" s="32" t="s">
        <v>31913</v>
      </c>
      <c r="P79" s="32" t="str">
        <f>IF(council_staff_import[[#This Row],[Vlookup COS Responsibility]]="",council_staff_import[[#This Row],[Vlookup Leg Contact Responsibility]],council_staff_import[[#This Row],[Vlookup COS Responsibility]])</f>
        <v/>
      </c>
      <c r="Q79" s="32" t="str">
        <f>IF(council_staff_import[[#This Row],[Vlookup COS Email]]="",council_staff_import[[#This Row],[Vlookup Leg Contact Email]],council_staff_import[[#This Row],[Vlookup COS Email]])</f>
        <v/>
      </c>
      <c r="R79" s="32" t="str">
        <f>IFERROR(VLOOKUP(council_staff_import[[#This Row],[Full Name]],[4]!Table3[#Data],2,0),"")</f>
        <v/>
      </c>
      <c r="S79" s="32" t="str">
        <f>IFERROR(VLOOKUP(council_staff_import[[#This Row],[Full Name]],[4]!Table3[#Data],6,0),"")</f>
        <v/>
      </c>
      <c r="T79" s="32" t="str">
        <f>IFERROR(VLOOKUP(council_staff_import[[#This Row],[Full Name]],[4]!Table5[#Data],2,0),"")</f>
        <v/>
      </c>
      <c r="U79" s="32" t="str">
        <f>IFERROR(VLOOKUP(council_staff_import[[#This Row],[Full Name]],[4]!Table5[#Data],5,0),"")</f>
        <v/>
      </c>
      <c r="V79" s="32" t="str">
        <f>IFERROR(VLOOKUP(council_staff_import[[#This Row],[Full Name]],[4]!Table6[#Data],2,0),"")</f>
        <v/>
      </c>
      <c r="W79" s="32" t="str">
        <f>IFERROR(VLOOKUP(council_staff_import[[#This Row],[Full Name]],[4]!Table6[#Data],4,0),"")</f>
        <v/>
      </c>
      <c r="X79" s="32" t="s">
        <v>365</v>
      </c>
      <c r="Y79" s="32" t="e">
        <f>VLOOKUP(council_staff_import[[#This Row],[format_works_for]],[4]!Table4[#Data],1,0)</f>
        <v>#REF!</v>
      </c>
      <c r="Z79"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79" s="32" t="e">
        <f>VLOOKUP(council_staff_import[[#This Row],[formatted_and_corrected_reports_to_person]],[4]!Table2[#Data],2,0)</f>
        <v>#REF!</v>
      </c>
      <c r="AB79" s="32" t="str">
        <f>IF(council_staff_import[[#This Row],[format_legislative_staff_type]]="Personal", RIGHT(council_staff_import[[#This Row],[Assignment_SOURCE_KEY]],LEN(council_staff_import[[#This Row],[Assignment_SOURCE_KEY]])-FIND(" ",council_staff_import[[#This Row],[Assignment_SOURCE_KEY]])),"")</f>
        <v/>
      </c>
      <c r="AC79" s="32" t="str">
        <f>IF(LEFT(council_staff_import[[#This Row],[Assignment_SOURCE_KEY]],(FIND(" ",council_staff_import[[#This Row],[Assignment_SOURCE_KEY]],1)-1))="CM","Personal","Central")</f>
        <v>Central</v>
      </c>
      <c r="AD79" s="32" t="s">
        <v>34825</v>
      </c>
      <c r="AE79" s="32">
        <f>council_staff_import[[#This Row],[District_Office_Number_SOURCE_KEY]]</f>
        <v>0</v>
      </c>
      <c r="AF79" s="31"/>
    </row>
    <row r="80" spans="1:32" x14ac:dyDescent="0.2">
      <c r="A80" s="31" t="str">
        <f>council_staff_import[[#This Row],[First_Name_SOURCE_KEY]]&amp;" "&amp;council_staff_import[[#This Row],[Last_Name_SOURCE_KEY]]</f>
        <v>Danielle Porcaro</v>
      </c>
      <c r="B80" s="31" t="str">
        <f>council_staff_import[[#This Row],[First_Name_SOURCE_KEY]]</f>
        <v>Danielle</v>
      </c>
      <c r="C80" s="31" t="str">
        <f>council_staff_import[[#This Row],[Last_Name_SOURCE_KEY]]</f>
        <v>Porcaro</v>
      </c>
      <c r="D80" s="31" t="str">
        <f>council_staff_import[[#This Row],[Title_SOURCE_KEY]]</f>
        <v>Deputy Director</v>
      </c>
      <c r="E80" s="31" t="e">
        <f>council_staff_import[[#This Row],[vlookup_works_for]]</f>
        <v>#REF!</v>
      </c>
      <c r="F80" s="31" t="str">
        <f>IF(council_staff_import[[#This Row],[combine COS and Leg Contact Responsibilties]]="",council_staff_import[[#This Row],[Vlookup Scheduler Responsibility]],council_staff_import[[#This Row],[combine COS and Leg Contact Responsibilties]])</f>
        <v/>
      </c>
      <c r="G80" s="31"/>
      <c r="H80" s="31" t="s">
        <v>65</v>
      </c>
      <c r="I80" s="31" t="s">
        <v>31371</v>
      </c>
      <c r="J80" s="31" t="str">
        <f>council_staff_import[[#This Row],[format_legislative_staff_type]]</f>
        <v>Central</v>
      </c>
      <c r="K80" s="31" t="s">
        <v>72</v>
      </c>
      <c r="L80" s="31" t="str">
        <f>IF(council_staff_import[[#This Row],[District_Office_Calc]]=0,"",council_staff_import[[#This Row],[District_Office_Calc]])</f>
        <v/>
      </c>
      <c r="M80" s="31" t="str">
        <f>IF(council_staff_import[[#This Row],[combine COS and Leg Contact emails]]="",council_staff_import[[#This Row],[Vlookup Scheduler Email]],council_staff_import[[#This Row],[combine COS and Leg Contact emails]])</f>
        <v/>
      </c>
      <c r="N80" s="32" t="s">
        <v>31778</v>
      </c>
      <c r="O80" s="32" t="s">
        <v>26749</v>
      </c>
      <c r="P80" s="32" t="str">
        <f>IF(council_staff_import[[#This Row],[Vlookup COS Responsibility]]="",council_staff_import[[#This Row],[Vlookup Leg Contact Responsibility]],council_staff_import[[#This Row],[Vlookup COS Responsibility]])</f>
        <v/>
      </c>
      <c r="Q80" s="32" t="str">
        <f>IF(council_staff_import[[#This Row],[Vlookup COS Email]]="",council_staff_import[[#This Row],[Vlookup Leg Contact Email]],council_staff_import[[#This Row],[Vlookup COS Email]])</f>
        <v/>
      </c>
      <c r="R80" s="32" t="str">
        <f>IFERROR(VLOOKUP(council_staff_import[[#This Row],[Full Name]],[4]!Table3[#Data],2,0),"")</f>
        <v/>
      </c>
      <c r="S80" s="32" t="str">
        <f>IFERROR(VLOOKUP(council_staff_import[[#This Row],[Full Name]],[4]!Table3[#Data],6,0),"")</f>
        <v/>
      </c>
      <c r="T80" s="32" t="str">
        <f>IFERROR(VLOOKUP(council_staff_import[[#This Row],[Full Name]],[4]!Table5[#Data],2,0),"")</f>
        <v/>
      </c>
      <c r="U80" s="32" t="str">
        <f>IFERROR(VLOOKUP(council_staff_import[[#This Row],[Full Name]],[4]!Table5[#Data],5,0),"")</f>
        <v/>
      </c>
      <c r="V80" s="32" t="str">
        <f>IFERROR(VLOOKUP(council_staff_import[[#This Row],[Full Name]],[4]!Table6[#Data],2,0),"")</f>
        <v/>
      </c>
      <c r="W80" s="32" t="str">
        <f>IFERROR(VLOOKUP(council_staff_import[[#This Row],[Full Name]],[4]!Table6[#Data],4,0),"")</f>
        <v/>
      </c>
      <c r="X80" s="32" t="s">
        <v>1397</v>
      </c>
      <c r="Y80" s="32" t="e">
        <f>VLOOKUP(council_staff_import[[#This Row],[format_works_for]],[4]!Table4[#Data],1,0)</f>
        <v>#REF!</v>
      </c>
      <c r="Z80"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80" s="32" t="e">
        <f>VLOOKUP(council_staff_import[[#This Row],[formatted_and_corrected_reports_to_person]],[4]!Table2[#Data],2,0)</f>
        <v>#REF!</v>
      </c>
      <c r="AB80" s="32" t="str">
        <f>IF(council_staff_import[[#This Row],[format_legislative_staff_type]]="Personal", RIGHT(council_staff_import[[#This Row],[Assignment_SOURCE_KEY]],LEN(council_staff_import[[#This Row],[Assignment_SOURCE_KEY]])-FIND(" ",council_staff_import[[#This Row],[Assignment_SOURCE_KEY]])),"")</f>
        <v/>
      </c>
      <c r="AC80" s="32" t="str">
        <f>IF(LEFT(council_staff_import[[#This Row],[Assignment_SOURCE_KEY]],(FIND(" ",council_staff_import[[#This Row],[Assignment_SOURCE_KEY]],1)-1))="CM","Personal","Central")</f>
        <v>Central</v>
      </c>
      <c r="AD80" s="32" t="s">
        <v>34825</v>
      </c>
      <c r="AE80" s="32">
        <f>council_staff_import[[#This Row],[District_Office_Number_SOURCE_KEY]]</f>
        <v>0</v>
      </c>
      <c r="AF80" s="31"/>
    </row>
    <row r="81" spans="1:32" x14ac:dyDescent="0.2">
      <c r="A81" s="31" t="str">
        <f>council_staff_import[[#This Row],[First_Name_SOURCE_KEY]]&amp;" "&amp;council_staff_import[[#This Row],[Last_Name_SOURCE_KEY]]</f>
        <v>Taina Quinones</v>
      </c>
      <c r="B81" s="31" t="str">
        <f>council_staff_import[[#This Row],[First_Name_SOURCE_KEY]]</f>
        <v>Taina</v>
      </c>
      <c r="C81" s="31" t="str">
        <f>council_staff_import[[#This Row],[Last_Name_SOURCE_KEY]]</f>
        <v>Quinones</v>
      </c>
      <c r="D81" s="31" t="str">
        <f>council_staff_import[[#This Row],[Title_SOURCE_KEY]]</f>
        <v>Legislative Assistant</v>
      </c>
      <c r="E81" s="31" t="e">
        <f>council_staff_import[[#This Row],[vlookup_works_for]]</f>
        <v>#REF!</v>
      </c>
      <c r="F81" s="31" t="str">
        <f>IF(council_staff_import[[#This Row],[combine COS and Leg Contact Responsibilties]]="",council_staff_import[[#This Row],[Vlookup Scheduler Responsibility]],council_staff_import[[#This Row],[combine COS and Leg Contact Responsibilties]])</f>
        <v/>
      </c>
      <c r="G81" s="31"/>
      <c r="H81" s="31" t="s">
        <v>65</v>
      </c>
      <c r="I81" s="31" t="s">
        <v>31371</v>
      </c>
      <c r="J81" s="31" t="str">
        <f>council_staff_import[[#This Row],[format_legislative_staff_type]]</f>
        <v>Central</v>
      </c>
      <c r="K81" s="31" t="s">
        <v>72</v>
      </c>
      <c r="L81" s="31" t="str">
        <f>IF(council_staff_import[[#This Row],[District_Office_Calc]]=0,"",council_staff_import[[#This Row],[District_Office_Calc]])</f>
        <v/>
      </c>
      <c r="M81" s="31" t="str">
        <f>IF(council_staff_import[[#This Row],[combine COS and Leg Contact emails]]="",council_staff_import[[#This Row],[Vlookup Scheduler Email]],council_staff_import[[#This Row],[combine COS and Leg Contact emails]])</f>
        <v/>
      </c>
      <c r="N81" s="32" t="s">
        <v>33240</v>
      </c>
      <c r="O81" s="32" t="s">
        <v>30111</v>
      </c>
      <c r="P81" s="32" t="str">
        <f>IF(council_staff_import[[#This Row],[Vlookup COS Responsibility]]="",council_staff_import[[#This Row],[Vlookup Leg Contact Responsibility]],council_staff_import[[#This Row],[Vlookup COS Responsibility]])</f>
        <v/>
      </c>
      <c r="Q81" s="32" t="str">
        <f>IF(council_staff_import[[#This Row],[Vlookup COS Email]]="",council_staff_import[[#This Row],[Vlookup Leg Contact Email]],council_staff_import[[#This Row],[Vlookup COS Email]])</f>
        <v/>
      </c>
      <c r="R81" s="32" t="str">
        <f>IFERROR(VLOOKUP(council_staff_import[[#This Row],[Full Name]],[4]!Table3[#Data],2,0),"")</f>
        <v/>
      </c>
      <c r="S81" s="32" t="str">
        <f>IFERROR(VLOOKUP(council_staff_import[[#This Row],[Full Name]],[4]!Table3[#Data],6,0),"")</f>
        <v/>
      </c>
      <c r="T81" s="32" t="str">
        <f>IFERROR(VLOOKUP(council_staff_import[[#This Row],[Full Name]],[4]!Table5[#Data],2,0),"")</f>
        <v/>
      </c>
      <c r="U81" s="32" t="str">
        <f>IFERROR(VLOOKUP(council_staff_import[[#This Row],[Full Name]],[4]!Table5[#Data],5,0),"")</f>
        <v/>
      </c>
      <c r="V81" s="32" t="str">
        <f>IFERROR(VLOOKUP(council_staff_import[[#This Row],[Full Name]],[4]!Table6[#Data],2,0),"")</f>
        <v/>
      </c>
      <c r="W81" s="32" t="str">
        <f>IFERROR(VLOOKUP(council_staff_import[[#This Row],[Full Name]],[4]!Table6[#Data],4,0),"")</f>
        <v/>
      </c>
      <c r="X81" s="32" t="s">
        <v>365</v>
      </c>
      <c r="Y81" s="32" t="e">
        <f>VLOOKUP(council_staff_import[[#This Row],[format_works_for]],[4]!Table4[#Data],1,0)</f>
        <v>#REF!</v>
      </c>
      <c r="Z81"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81" s="32" t="e">
        <f>VLOOKUP(council_staff_import[[#This Row],[formatted_and_corrected_reports_to_person]],[4]!Table2[#Data],2,0)</f>
        <v>#REF!</v>
      </c>
      <c r="AB81" s="32" t="str">
        <f>IF(council_staff_import[[#This Row],[format_legislative_staff_type]]="Personal", RIGHT(council_staff_import[[#This Row],[Assignment_SOURCE_KEY]],LEN(council_staff_import[[#This Row],[Assignment_SOURCE_KEY]])-FIND(" ",council_staff_import[[#This Row],[Assignment_SOURCE_KEY]])),"")</f>
        <v/>
      </c>
      <c r="AC81" s="32" t="str">
        <f>IF(LEFT(council_staff_import[[#This Row],[Assignment_SOURCE_KEY]],(FIND(" ",council_staff_import[[#This Row],[Assignment_SOURCE_KEY]],1)-1))="CM","Personal","Central")</f>
        <v>Central</v>
      </c>
      <c r="AD81" s="32" t="s">
        <v>34825</v>
      </c>
      <c r="AE81" s="32">
        <f>council_staff_import[[#This Row],[District_Office_Number_SOURCE_KEY]]</f>
        <v>0</v>
      </c>
      <c r="AF81" s="31"/>
    </row>
    <row r="82" spans="1:32" x14ac:dyDescent="0.2">
      <c r="A82" s="31" t="str">
        <f>council_staff_import[[#This Row],[First_Name_SOURCE_KEY]]&amp;" "&amp;council_staff_import[[#This Row],[Last_Name_SOURCE_KEY]]</f>
        <v>Chantal Reubel</v>
      </c>
      <c r="B82" s="31" t="str">
        <f>council_staff_import[[#This Row],[First_Name_SOURCE_KEY]]</f>
        <v>Chantal</v>
      </c>
      <c r="C82" s="31" t="str">
        <f>council_staff_import[[#This Row],[Last_Name_SOURCE_KEY]]</f>
        <v>Reubel</v>
      </c>
      <c r="D82" s="31" t="str">
        <f>council_staff_import[[#This Row],[Title_SOURCE_KEY]]</f>
        <v>Legislative Assistant</v>
      </c>
      <c r="E82" s="31" t="e">
        <f>council_staff_import[[#This Row],[vlookup_works_for]]</f>
        <v>#REF!</v>
      </c>
      <c r="F82" s="31" t="str">
        <f>IF(council_staff_import[[#This Row],[combine COS and Leg Contact Responsibilties]]="",council_staff_import[[#This Row],[Vlookup Scheduler Responsibility]],council_staff_import[[#This Row],[combine COS and Leg Contact Responsibilties]])</f>
        <v/>
      </c>
      <c r="G82" s="31"/>
      <c r="H82" s="31" t="s">
        <v>65</v>
      </c>
      <c r="I82" s="31" t="s">
        <v>31371</v>
      </c>
      <c r="J82" s="31" t="str">
        <f>council_staff_import[[#This Row],[format_legislative_staff_type]]</f>
        <v>Central</v>
      </c>
      <c r="K82" s="31" t="s">
        <v>72</v>
      </c>
      <c r="L82" s="31" t="str">
        <f>IF(council_staff_import[[#This Row],[District_Office_Calc]]=0,"",council_staff_import[[#This Row],[District_Office_Calc]])</f>
        <v/>
      </c>
      <c r="M82" s="31" t="str">
        <f>IF(council_staff_import[[#This Row],[combine COS and Leg Contact emails]]="",council_staff_import[[#This Row],[Vlookup Scheduler Email]],council_staff_import[[#This Row],[combine COS and Leg Contact emails]])</f>
        <v/>
      </c>
      <c r="N82" s="32" t="s">
        <v>31698</v>
      </c>
      <c r="O82" s="32" t="s">
        <v>31699</v>
      </c>
      <c r="P82" s="32" t="str">
        <f>IF(council_staff_import[[#This Row],[Vlookup COS Responsibility]]="",council_staff_import[[#This Row],[Vlookup Leg Contact Responsibility]],council_staff_import[[#This Row],[Vlookup COS Responsibility]])</f>
        <v/>
      </c>
      <c r="Q82" s="32" t="str">
        <f>IF(council_staff_import[[#This Row],[Vlookup COS Email]]="",council_staff_import[[#This Row],[Vlookup Leg Contact Email]],council_staff_import[[#This Row],[Vlookup COS Email]])</f>
        <v/>
      </c>
      <c r="R82" s="32" t="str">
        <f>IFERROR(VLOOKUP(council_staff_import[[#This Row],[Full Name]],[4]!Table3[#Data],2,0),"")</f>
        <v/>
      </c>
      <c r="S82" s="32" t="str">
        <f>IFERROR(VLOOKUP(council_staff_import[[#This Row],[Full Name]],[4]!Table3[#Data],6,0),"")</f>
        <v/>
      </c>
      <c r="T82" s="32" t="str">
        <f>IFERROR(VLOOKUP(council_staff_import[[#This Row],[Full Name]],[4]!Table5[#Data],2,0),"")</f>
        <v/>
      </c>
      <c r="U82" s="32" t="str">
        <f>IFERROR(VLOOKUP(council_staff_import[[#This Row],[Full Name]],[4]!Table5[#Data],5,0),"")</f>
        <v/>
      </c>
      <c r="V82" s="32" t="str">
        <f>IFERROR(VLOOKUP(council_staff_import[[#This Row],[Full Name]],[4]!Table6[#Data],2,0),"")</f>
        <v/>
      </c>
      <c r="W82" s="32" t="str">
        <f>IFERROR(VLOOKUP(council_staff_import[[#This Row],[Full Name]],[4]!Table6[#Data],4,0),"")</f>
        <v/>
      </c>
      <c r="X82" s="32" t="s">
        <v>365</v>
      </c>
      <c r="Y82" s="32" t="e">
        <f>VLOOKUP(council_staff_import[[#This Row],[format_works_for]],[4]!Table4[#Data],1,0)</f>
        <v>#REF!</v>
      </c>
      <c r="Z82"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82" s="32" t="e">
        <f>VLOOKUP(council_staff_import[[#This Row],[formatted_and_corrected_reports_to_person]],[4]!Table2[#Data],2,0)</f>
        <v>#REF!</v>
      </c>
      <c r="AB82" s="32" t="str">
        <f>IF(council_staff_import[[#This Row],[format_legislative_staff_type]]="Personal", RIGHT(council_staff_import[[#This Row],[Assignment_SOURCE_KEY]],LEN(council_staff_import[[#This Row],[Assignment_SOURCE_KEY]])-FIND(" ",council_staff_import[[#This Row],[Assignment_SOURCE_KEY]])),"")</f>
        <v/>
      </c>
      <c r="AC82" s="32" t="str">
        <f>IF(LEFT(council_staff_import[[#This Row],[Assignment_SOURCE_KEY]],(FIND(" ",council_staff_import[[#This Row],[Assignment_SOURCE_KEY]],1)-1))="CM","Personal","Central")</f>
        <v>Central</v>
      </c>
      <c r="AD82" s="32" t="s">
        <v>34825</v>
      </c>
      <c r="AE82" s="32">
        <f>council_staff_import[[#This Row],[District_Office_Number_SOURCE_KEY]]</f>
        <v>0</v>
      </c>
      <c r="AF82" s="31"/>
    </row>
    <row r="83" spans="1:32" x14ac:dyDescent="0.2">
      <c r="A83" s="31" t="str">
        <f>council_staff_import[[#This Row],[First_Name_SOURCE_KEY]]&amp;" "&amp;council_staff_import[[#This Row],[Last_Name_SOURCE_KEY]]</f>
        <v>Antonio Rodriguez</v>
      </c>
      <c r="B83" s="31" t="str">
        <f>council_staff_import[[#This Row],[First_Name_SOURCE_KEY]]</f>
        <v>Antonio</v>
      </c>
      <c r="C83" s="31" t="str">
        <f>council_staff_import[[#This Row],[Last_Name_SOURCE_KEY]]</f>
        <v>Rodriguez</v>
      </c>
      <c r="D83" s="31" t="str">
        <f>council_staff_import[[#This Row],[Title_SOURCE_KEY]]</f>
        <v>Legislative Assistant</v>
      </c>
      <c r="E83" s="31" t="e">
        <f>council_staff_import[[#This Row],[vlookup_works_for]]</f>
        <v>#REF!</v>
      </c>
      <c r="F83" s="31" t="str">
        <f>IF(council_staff_import[[#This Row],[combine COS and Leg Contact Responsibilties]]="",council_staff_import[[#This Row],[Vlookup Scheduler Responsibility]],council_staff_import[[#This Row],[combine COS and Leg Contact Responsibilties]])</f>
        <v/>
      </c>
      <c r="G83" s="31"/>
      <c r="H83" s="31" t="s">
        <v>65</v>
      </c>
      <c r="I83" s="31" t="s">
        <v>31371</v>
      </c>
      <c r="J83" s="31" t="str">
        <f>council_staff_import[[#This Row],[format_legislative_staff_type]]</f>
        <v>Central</v>
      </c>
      <c r="K83" s="31" t="s">
        <v>72</v>
      </c>
      <c r="L83" s="31" t="str">
        <f>IF(council_staff_import[[#This Row],[District_Office_Calc]]=0,"",council_staff_import[[#This Row],[District_Office_Calc]])</f>
        <v/>
      </c>
      <c r="M83" s="31" t="str">
        <f>IF(council_staff_import[[#This Row],[combine COS and Leg Contact emails]]="",council_staff_import[[#This Row],[Vlookup Scheduler Email]],council_staff_import[[#This Row],[combine COS and Leg Contact emails]])</f>
        <v/>
      </c>
      <c r="N83" s="32" t="s">
        <v>3384</v>
      </c>
      <c r="O83" s="32" t="s">
        <v>31572</v>
      </c>
      <c r="P83" s="32" t="str">
        <f>IF(council_staff_import[[#This Row],[Vlookup COS Responsibility]]="",council_staff_import[[#This Row],[Vlookup Leg Contact Responsibility]],council_staff_import[[#This Row],[Vlookup COS Responsibility]])</f>
        <v/>
      </c>
      <c r="Q83" s="32" t="str">
        <f>IF(council_staff_import[[#This Row],[Vlookup COS Email]]="",council_staff_import[[#This Row],[Vlookup Leg Contact Email]],council_staff_import[[#This Row],[Vlookup COS Email]])</f>
        <v/>
      </c>
      <c r="R83" s="32" t="str">
        <f>IFERROR(VLOOKUP(council_staff_import[[#This Row],[Full Name]],[4]!Table3[#Data],2,0),"")</f>
        <v/>
      </c>
      <c r="S83" s="32" t="str">
        <f>IFERROR(VLOOKUP(council_staff_import[[#This Row],[Full Name]],[4]!Table3[#Data],6,0),"")</f>
        <v/>
      </c>
      <c r="T83" s="32" t="str">
        <f>IFERROR(VLOOKUP(council_staff_import[[#This Row],[Full Name]],[4]!Table5[#Data],2,0),"")</f>
        <v/>
      </c>
      <c r="U83" s="32" t="str">
        <f>IFERROR(VLOOKUP(council_staff_import[[#This Row],[Full Name]],[4]!Table5[#Data],5,0),"")</f>
        <v/>
      </c>
      <c r="V83" s="32" t="str">
        <f>IFERROR(VLOOKUP(council_staff_import[[#This Row],[Full Name]],[4]!Table6[#Data],2,0),"")</f>
        <v/>
      </c>
      <c r="W83" s="32" t="str">
        <f>IFERROR(VLOOKUP(council_staff_import[[#This Row],[Full Name]],[4]!Table6[#Data],4,0),"")</f>
        <v/>
      </c>
      <c r="X83" s="32" t="s">
        <v>365</v>
      </c>
      <c r="Y83" s="32" t="e">
        <f>VLOOKUP(council_staff_import[[#This Row],[format_works_for]],[4]!Table4[#Data],1,0)</f>
        <v>#REF!</v>
      </c>
      <c r="Z83"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83" s="32" t="e">
        <f>VLOOKUP(council_staff_import[[#This Row],[formatted_and_corrected_reports_to_person]],[4]!Table2[#Data],2,0)</f>
        <v>#REF!</v>
      </c>
      <c r="AB83" s="32" t="str">
        <f>IF(council_staff_import[[#This Row],[format_legislative_staff_type]]="Personal", RIGHT(council_staff_import[[#This Row],[Assignment_SOURCE_KEY]],LEN(council_staff_import[[#This Row],[Assignment_SOURCE_KEY]])-FIND(" ",council_staff_import[[#This Row],[Assignment_SOURCE_KEY]])),"")</f>
        <v/>
      </c>
      <c r="AC83" s="32" t="str">
        <f>IF(LEFT(council_staff_import[[#This Row],[Assignment_SOURCE_KEY]],(FIND(" ",council_staff_import[[#This Row],[Assignment_SOURCE_KEY]],1)-1))="CM","Personal","Central")</f>
        <v>Central</v>
      </c>
      <c r="AD83" s="32" t="s">
        <v>34825</v>
      </c>
      <c r="AE83" s="32">
        <f>council_staff_import[[#This Row],[District_Office_Number_SOURCE_KEY]]</f>
        <v>0</v>
      </c>
      <c r="AF83" s="31"/>
    </row>
    <row r="84" spans="1:32" x14ac:dyDescent="0.2">
      <c r="A84" s="31" t="str">
        <f>council_staff_import[[#This Row],[First_Name_SOURCE_KEY]]&amp;" "&amp;council_staff_import[[#This Row],[Last_Name_SOURCE_KEY]]</f>
        <v>Yariv Shavitt</v>
      </c>
      <c r="B84" s="31" t="str">
        <f>council_staff_import[[#This Row],[First_Name_SOURCE_KEY]]</f>
        <v>Yariv</v>
      </c>
      <c r="C84" s="31" t="str">
        <f>council_staff_import[[#This Row],[Last_Name_SOURCE_KEY]]</f>
        <v>Shavitt</v>
      </c>
      <c r="D84" s="31" t="str">
        <f>council_staff_import[[#This Row],[Title_SOURCE_KEY]]</f>
        <v>Legislative Administrative Manager</v>
      </c>
      <c r="E84" s="31" t="e">
        <f>council_staff_import[[#This Row],[vlookup_works_for]]</f>
        <v>#REF!</v>
      </c>
      <c r="F84" s="31" t="str">
        <f>IF(council_staff_import[[#This Row],[combine COS and Leg Contact Responsibilties]]="",council_staff_import[[#This Row],[Vlookup Scheduler Responsibility]],council_staff_import[[#This Row],[combine COS and Leg Contact Responsibilties]])</f>
        <v/>
      </c>
      <c r="G84" s="31"/>
      <c r="H84" s="31" t="s">
        <v>65</v>
      </c>
      <c r="I84" s="31" t="s">
        <v>31371</v>
      </c>
      <c r="J84" s="31" t="str">
        <f>council_staff_import[[#This Row],[format_legislative_staff_type]]</f>
        <v>Central</v>
      </c>
      <c r="K84" s="31" t="s">
        <v>72</v>
      </c>
      <c r="L84" s="31" t="str">
        <f>IF(council_staff_import[[#This Row],[District_Office_Calc]]=0,"",council_staff_import[[#This Row],[District_Office_Calc]])</f>
        <v/>
      </c>
      <c r="M84" s="31" t="str">
        <f>IF(council_staff_import[[#This Row],[combine COS and Leg Contact emails]]="",council_staff_import[[#This Row],[Vlookup Scheduler Email]],council_staff_import[[#This Row],[combine COS and Leg Contact emails]])</f>
        <v/>
      </c>
      <c r="N84" s="32" t="s">
        <v>32782</v>
      </c>
      <c r="O84" s="32" t="s">
        <v>32783</v>
      </c>
      <c r="P84" s="32" t="str">
        <f>IF(council_staff_import[[#This Row],[Vlookup COS Responsibility]]="",council_staff_import[[#This Row],[Vlookup Leg Contact Responsibility]],council_staff_import[[#This Row],[Vlookup COS Responsibility]])</f>
        <v/>
      </c>
      <c r="Q84" s="32" t="str">
        <f>IF(council_staff_import[[#This Row],[Vlookup COS Email]]="",council_staff_import[[#This Row],[Vlookup Leg Contact Email]],council_staff_import[[#This Row],[Vlookup COS Email]])</f>
        <v/>
      </c>
      <c r="R84" s="32" t="str">
        <f>IFERROR(VLOOKUP(council_staff_import[[#This Row],[Full Name]],[4]!Table3[#Data],2,0),"")</f>
        <v/>
      </c>
      <c r="S84" s="32" t="str">
        <f>IFERROR(VLOOKUP(council_staff_import[[#This Row],[Full Name]],[4]!Table3[#Data],6,0),"")</f>
        <v/>
      </c>
      <c r="T84" s="32" t="str">
        <f>IFERROR(VLOOKUP(council_staff_import[[#This Row],[Full Name]],[4]!Table5[#Data],2,0),"")</f>
        <v/>
      </c>
      <c r="U84" s="32" t="str">
        <f>IFERROR(VLOOKUP(council_staff_import[[#This Row],[Full Name]],[4]!Table5[#Data],5,0),"")</f>
        <v/>
      </c>
      <c r="V84" s="32" t="str">
        <f>IFERROR(VLOOKUP(council_staff_import[[#This Row],[Full Name]],[4]!Table6[#Data],2,0),"")</f>
        <v/>
      </c>
      <c r="W84" s="32" t="str">
        <f>IFERROR(VLOOKUP(council_staff_import[[#This Row],[Full Name]],[4]!Table6[#Data],4,0),"")</f>
        <v/>
      </c>
      <c r="X84" s="32" t="s">
        <v>31814</v>
      </c>
      <c r="Y84" s="32" t="e">
        <f>VLOOKUP(council_staff_import[[#This Row],[format_works_for]],[4]!Table4[#Data],1,0)</f>
        <v>#REF!</v>
      </c>
      <c r="Z84"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84" s="32" t="e">
        <f>VLOOKUP(council_staff_import[[#This Row],[formatted_and_corrected_reports_to_person]],[4]!Table2[#Data],2,0)</f>
        <v>#REF!</v>
      </c>
      <c r="AB84" s="32" t="str">
        <f>IF(council_staff_import[[#This Row],[format_legislative_staff_type]]="Personal", RIGHT(council_staff_import[[#This Row],[Assignment_SOURCE_KEY]],LEN(council_staff_import[[#This Row],[Assignment_SOURCE_KEY]])-FIND(" ",council_staff_import[[#This Row],[Assignment_SOURCE_KEY]])),"")</f>
        <v/>
      </c>
      <c r="AC84" s="32" t="str">
        <f>IF(LEFT(council_staff_import[[#This Row],[Assignment_SOURCE_KEY]],(FIND(" ",council_staff_import[[#This Row],[Assignment_SOURCE_KEY]],1)-1))="CM","Personal","Central")</f>
        <v>Central</v>
      </c>
      <c r="AD84" s="32" t="s">
        <v>34825</v>
      </c>
      <c r="AE84" s="32">
        <f>council_staff_import[[#This Row],[District_Office_Number_SOURCE_KEY]]</f>
        <v>0</v>
      </c>
      <c r="AF84" s="31"/>
    </row>
    <row r="85" spans="1:32" x14ac:dyDescent="0.2">
      <c r="A85" s="31" t="str">
        <f>council_staff_import[[#This Row],[First_Name_SOURCE_KEY]]&amp;" "&amp;council_staff_import[[#This Row],[Last_Name_SOURCE_KEY]]</f>
        <v>Linwood Smith</v>
      </c>
      <c r="B85" s="31" t="str">
        <f>council_staff_import[[#This Row],[First_Name_SOURCE_KEY]]</f>
        <v>Linwood</v>
      </c>
      <c r="C85" s="31" t="str">
        <f>council_staff_import[[#This Row],[Last_Name_SOURCE_KEY]]</f>
        <v>Smith</v>
      </c>
      <c r="D85" s="31" t="str">
        <f>council_staff_import[[#This Row],[Title_SOURCE_KEY]]</f>
        <v>Legislative Assistant</v>
      </c>
      <c r="E85" s="31" t="e">
        <f>council_staff_import[[#This Row],[vlookup_works_for]]</f>
        <v>#REF!</v>
      </c>
      <c r="F85" s="31" t="str">
        <f>IF(council_staff_import[[#This Row],[combine COS and Leg Contact Responsibilties]]="",council_staff_import[[#This Row],[Vlookup Scheduler Responsibility]],council_staff_import[[#This Row],[combine COS and Leg Contact Responsibilties]])</f>
        <v/>
      </c>
      <c r="G85" s="31"/>
      <c r="H85" s="31" t="s">
        <v>65</v>
      </c>
      <c r="I85" s="31" t="s">
        <v>31371</v>
      </c>
      <c r="J85" s="31" t="str">
        <f>council_staff_import[[#This Row],[format_legislative_staff_type]]</f>
        <v>Central</v>
      </c>
      <c r="K85" s="31" t="s">
        <v>72</v>
      </c>
      <c r="L85" s="31" t="str">
        <f>IF(council_staff_import[[#This Row],[District_Office_Calc]]=0,"",council_staff_import[[#This Row],[District_Office_Calc]])</f>
        <v/>
      </c>
      <c r="M85" s="31" t="str">
        <f>IF(council_staff_import[[#This Row],[combine COS and Leg Contact emails]]="",council_staff_import[[#This Row],[Vlookup Scheduler Email]],council_staff_import[[#This Row],[combine COS and Leg Contact emails]])</f>
        <v/>
      </c>
      <c r="N85" s="32" t="s">
        <v>3963</v>
      </c>
      <c r="O85" s="32" t="s">
        <v>32252</v>
      </c>
      <c r="P85" s="32" t="str">
        <f>IF(council_staff_import[[#This Row],[Vlookup COS Responsibility]]="",council_staff_import[[#This Row],[Vlookup Leg Contact Responsibility]],council_staff_import[[#This Row],[Vlookup COS Responsibility]])</f>
        <v/>
      </c>
      <c r="Q85" s="32" t="str">
        <f>IF(council_staff_import[[#This Row],[Vlookup COS Email]]="",council_staff_import[[#This Row],[Vlookup Leg Contact Email]],council_staff_import[[#This Row],[Vlookup COS Email]])</f>
        <v/>
      </c>
      <c r="R85" s="32" t="str">
        <f>IFERROR(VLOOKUP(council_staff_import[[#This Row],[Full Name]],[4]!Table3[#Data],2,0),"")</f>
        <v/>
      </c>
      <c r="S85" s="32" t="str">
        <f>IFERROR(VLOOKUP(council_staff_import[[#This Row],[Full Name]],[4]!Table3[#Data],6,0),"")</f>
        <v/>
      </c>
      <c r="T85" s="32" t="str">
        <f>IFERROR(VLOOKUP(council_staff_import[[#This Row],[Full Name]],[4]!Table5[#Data],2,0),"")</f>
        <v/>
      </c>
      <c r="U85" s="32" t="str">
        <f>IFERROR(VLOOKUP(council_staff_import[[#This Row],[Full Name]],[4]!Table5[#Data],5,0),"")</f>
        <v/>
      </c>
      <c r="V85" s="32" t="str">
        <f>IFERROR(VLOOKUP(council_staff_import[[#This Row],[Full Name]],[4]!Table6[#Data],2,0),"")</f>
        <v/>
      </c>
      <c r="W85" s="32" t="str">
        <f>IFERROR(VLOOKUP(council_staff_import[[#This Row],[Full Name]],[4]!Table6[#Data],4,0),"")</f>
        <v/>
      </c>
      <c r="X85" s="32" t="s">
        <v>365</v>
      </c>
      <c r="Y85" s="32" t="e">
        <f>VLOOKUP(council_staff_import[[#This Row],[format_works_for]],[4]!Table4[#Data],1,0)</f>
        <v>#REF!</v>
      </c>
      <c r="Z85"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85" s="32" t="e">
        <f>VLOOKUP(council_staff_import[[#This Row],[formatted_and_corrected_reports_to_person]],[4]!Table2[#Data],2,0)</f>
        <v>#REF!</v>
      </c>
      <c r="AB85" s="32" t="str">
        <f>IF(council_staff_import[[#This Row],[format_legislative_staff_type]]="Personal", RIGHT(council_staff_import[[#This Row],[Assignment_SOURCE_KEY]],LEN(council_staff_import[[#This Row],[Assignment_SOURCE_KEY]])-FIND(" ",council_staff_import[[#This Row],[Assignment_SOURCE_KEY]])),"")</f>
        <v/>
      </c>
      <c r="AC85" s="32" t="str">
        <f>IF(LEFT(council_staff_import[[#This Row],[Assignment_SOURCE_KEY]],(FIND(" ",council_staff_import[[#This Row],[Assignment_SOURCE_KEY]],1)-1))="CM","Personal","Central")</f>
        <v>Central</v>
      </c>
      <c r="AD85" s="32" t="s">
        <v>34825</v>
      </c>
      <c r="AE85" s="32">
        <f>council_staff_import[[#This Row],[District_Office_Number_SOURCE_KEY]]</f>
        <v>0</v>
      </c>
      <c r="AF85" s="31"/>
    </row>
    <row r="86" spans="1:32" x14ac:dyDescent="0.2">
      <c r="A86" s="31" t="str">
        <f>council_staff_import[[#This Row],[First_Name_SOURCE_KEY]]&amp;" "&amp;council_staff_import[[#This Row],[Last_Name_SOURCE_KEY]]</f>
        <v>Robbie Welch</v>
      </c>
      <c r="B86" s="31" t="str">
        <f>council_staff_import[[#This Row],[First_Name_SOURCE_KEY]]</f>
        <v>Robbie</v>
      </c>
      <c r="C86" s="31" t="str">
        <f>council_staff_import[[#This Row],[Last_Name_SOURCE_KEY]]</f>
        <v>Welch</v>
      </c>
      <c r="D86" s="31" t="str">
        <f>council_staff_import[[#This Row],[Title_SOURCE_KEY]]</f>
        <v>Legislative Assistant</v>
      </c>
      <c r="E86" s="31" t="e">
        <f>council_staff_import[[#This Row],[vlookup_works_for]]</f>
        <v>#REF!</v>
      </c>
      <c r="F86" s="31" t="str">
        <f>IF(council_staff_import[[#This Row],[combine COS and Leg Contact Responsibilties]]="",council_staff_import[[#This Row],[Vlookup Scheduler Responsibility]],council_staff_import[[#This Row],[combine COS and Leg Contact Responsibilties]])</f>
        <v/>
      </c>
      <c r="G86" s="31"/>
      <c r="H86" s="31" t="s">
        <v>65</v>
      </c>
      <c r="I86" s="31" t="s">
        <v>31371</v>
      </c>
      <c r="J86" s="31" t="str">
        <f>council_staff_import[[#This Row],[format_legislative_staff_type]]</f>
        <v>Central</v>
      </c>
      <c r="K86" s="31" t="s">
        <v>72</v>
      </c>
      <c r="L86" s="31" t="str">
        <f>IF(council_staff_import[[#This Row],[District_Office_Calc]]=0,"",council_staff_import[[#This Row],[District_Office_Calc]])</f>
        <v/>
      </c>
      <c r="M86" s="31" t="str">
        <f>IF(council_staff_import[[#This Row],[combine COS and Leg Contact emails]]="",council_staff_import[[#This Row],[Vlookup Scheduler Email]],council_staff_import[[#This Row],[combine COS and Leg Contact emails]])</f>
        <v/>
      </c>
      <c r="N86" s="32" t="s">
        <v>921</v>
      </c>
      <c r="O86" s="32" t="s">
        <v>32545</v>
      </c>
      <c r="P86" s="32" t="str">
        <f>IF(council_staff_import[[#This Row],[Vlookup COS Responsibility]]="",council_staff_import[[#This Row],[Vlookup Leg Contact Responsibility]],council_staff_import[[#This Row],[Vlookup COS Responsibility]])</f>
        <v/>
      </c>
      <c r="Q86" s="32" t="str">
        <f>IF(council_staff_import[[#This Row],[Vlookup COS Email]]="",council_staff_import[[#This Row],[Vlookup Leg Contact Email]],council_staff_import[[#This Row],[Vlookup COS Email]])</f>
        <v/>
      </c>
      <c r="R86" s="32" t="str">
        <f>IFERROR(VLOOKUP(council_staff_import[[#This Row],[Full Name]],[4]!Table3[#Data],2,0),"")</f>
        <v/>
      </c>
      <c r="S86" s="32" t="str">
        <f>IFERROR(VLOOKUP(council_staff_import[[#This Row],[Full Name]],[4]!Table3[#Data],6,0),"")</f>
        <v/>
      </c>
      <c r="T86" s="32" t="str">
        <f>IFERROR(VLOOKUP(council_staff_import[[#This Row],[Full Name]],[4]!Table5[#Data],2,0),"")</f>
        <v/>
      </c>
      <c r="U86" s="32" t="str">
        <f>IFERROR(VLOOKUP(council_staff_import[[#This Row],[Full Name]],[4]!Table5[#Data],5,0),"")</f>
        <v/>
      </c>
      <c r="V86" s="32" t="str">
        <f>IFERROR(VLOOKUP(council_staff_import[[#This Row],[Full Name]],[4]!Table6[#Data],2,0),"")</f>
        <v/>
      </c>
      <c r="W86" s="32" t="str">
        <f>IFERROR(VLOOKUP(council_staff_import[[#This Row],[Full Name]],[4]!Table6[#Data],4,0),"")</f>
        <v/>
      </c>
      <c r="X86" s="32" t="s">
        <v>365</v>
      </c>
      <c r="Y86" s="32" t="e">
        <f>VLOOKUP(council_staff_import[[#This Row],[format_works_for]],[4]!Table4[#Data],1,0)</f>
        <v>#REF!</v>
      </c>
      <c r="Z86"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86" s="32" t="e">
        <f>VLOOKUP(council_staff_import[[#This Row],[formatted_and_corrected_reports_to_person]],[4]!Table2[#Data],2,0)</f>
        <v>#REF!</v>
      </c>
      <c r="AB86" s="32" t="str">
        <f>IF(council_staff_import[[#This Row],[format_legislative_staff_type]]="Personal", RIGHT(council_staff_import[[#This Row],[Assignment_SOURCE_KEY]],LEN(council_staff_import[[#This Row],[Assignment_SOURCE_KEY]])-FIND(" ",council_staff_import[[#This Row],[Assignment_SOURCE_KEY]])),"")</f>
        <v/>
      </c>
      <c r="AC86" s="32" t="str">
        <f>IF(LEFT(council_staff_import[[#This Row],[Assignment_SOURCE_KEY]],(FIND(" ",council_staff_import[[#This Row],[Assignment_SOURCE_KEY]],1)-1))="CM","Personal","Central")</f>
        <v>Central</v>
      </c>
      <c r="AD86" s="32" t="s">
        <v>34825</v>
      </c>
      <c r="AE86" s="32">
        <f>council_staff_import[[#This Row],[District_Office_Number_SOURCE_KEY]]</f>
        <v>0</v>
      </c>
      <c r="AF86" s="31"/>
    </row>
    <row r="87" spans="1:32" x14ac:dyDescent="0.2">
      <c r="A87" s="31" t="str">
        <f>council_staff_import[[#This Row],[First_Name_SOURCE_KEY]]&amp;" "&amp;council_staff_import[[#This Row],[Last_Name_SOURCE_KEY]]</f>
        <v>Allen Wright</v>
      </c>
      <c r="B87" s="31" t="str">
        <f>council_staff_import[[#This Row],[First_Name_SOURCE_KEY]]</f>
        <v>Allen</v>
      </c>
      <c r="C87" s="31" t="str">
        <f>council_staff_import[[#This Row],[Last_Name_SOURCE_KEY]]</f>
        <v>Wright</v>
      </c>
      <c r="D87" s="31" t="str">
        <f>council_staff_import[[#This Row],[Title_SOURCE_KEY]]</f>
        <v>Legislative Assistant</v>
      </c>
      <c r="E87" s="31" t="e">
        <f>council_staff_import[[#This Row],[vlookup_works_for]]</f>
        <v>#REF!</v>
      </c>
      <c r="F87" s="31" t="str">
        <f>IF(council_staff_import[[#This Row],[combine COS and Leg Contact Responsibilties]]="",council_staff_import[[#This Row],[Vlookup Scheduler Responsibility]],council_staff_import[[#This Row],[combine COS and Leg Contact Responsibilties]])</f>
        <v/>
      </c>
      <c r="G87" s="31"/>
      <c r="H87" s="31" t="s">
        <v>65</v>
      </c>
      <c r="I87" s="31" t="s">
        <v>31371</v>
      </c>
      <c r="J87" s="31" t="str">
        <f>council_staff_import[[#This Row],[format_legislative_staff_type]]</f>
        <v>Central</v>
      </c>
      <c r="K87" s="31" t="s">
        <v>72</v>
      </c>
      <c r="L87" s="31" t="str">
        <f>IF(council_staff_import[[#This Row],[District_Office_Calc]]=0,"",council_staff_import[[#This Row],[District_Office_Calc]])</f>
        <v/>
      </c>
      <c r="M87" s="31" t="str">
        <f>IF(council_staff_import[[#This Row],[combine COS and Leg Contact emails]]="",council_staff_import[[#This Row],[Vlookup Scheduler Email]],council_staff_import[[#This Row],[combine COS and Leg Contact emails]])</f>
        <v/>
      </c>
      <c r="N87" s="32" t="s">
        <v>17292</v>
      </c>
      <c r="O87" s="32" t="s">
        <v>5384</v>
      </c>
      <c r="P87" s="32" t="str">
        <f>IF(council_staff_import[[#This Row],[Vlookup COS Responsibility]]="",council_staff_import[[#This Row],[Vlookup Leg Contact Responsibility]],council_staff_import[[#This Row],[Vlookup COS Responsibility]])</f>
        <v/>
      </c>
      <c r="Q87" s="32" t="str">
        <f>IF(council_staff_import[[#This Row],[Vlookup COS Email]]="",council_staff_import[[#This Row],[Vlookup Leg Contact Email]],council_staff_import[[#This Row],[Vlookup COS Email]])</f>
        <v/>
      </c>
      <c r="R87" s="32" t="str">
        <f>IFERROR(VLOOKUP(council_staff_import[[#This Row],[Full Name]],[4]!Table3[#Data],2,0),"")</f>
        <v/>
      </c>
      <c r="S87" s="32" t="str">
        <f>IFERROR(VLOOKUP(council_staff_import[[#This Row],[Full Name]],[4]!Table3[#Data],6,0),"")</f>
        <v/>
      </c>
      <c r="T87" s="32" t="str">
        <f>IFERROR(VLOOKUP(council_staff_import[[#This Row],[Full Name]],[4]!Table5[#Data],2,0),"")</f>
        <v/>
      </c>
      <c r="U87" s="32" t="str">
        <f>IFERROR(VLOOKUP(council_staff_import[[#This Row],[Full Name]],[4]!Table5[#Data],5,0),"")</f>
        <v/>
      </c>
      <c r="V87" s="32" t="str">
        <f>IFERROR(VLOOKUP(council_staff_import[[#This Row],[Full Name]],[4]!Table6[#Data],2,0),"")</f>
        <v/>
      </c>
      <c r="W87" s="32" t="str">
        <f>IFERROR(VLOOKUP(council_staff_import[[#This Row],[Full Name]],[4]!Table6[#Data],4,0),"")</f>
        <v/>
      </c>
      <c r="X87" s="32" t="s">
        <v>365</v>
      </c>
      <c r="Y87" s="32" t="e">
        <f>VLOOKUP(council_staff_import[[#This Row],[format_works_for]],[4]!Table4[#Data],1,0)</f>
        <v>#REF!</v>
      </c>
      <c r="Z87"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87" s="32" t="e">
        <f>VLOOKUP(council_staff_import[[#This Row],[formatted_and_corrected_reports_to_person]],[4]!Table2[#Data],2,0)</f>
        <v>#REF!</v>
      </c>
      <c r="AB87" s="32" t="str">
        <f>IF(council_staff_import[[#This Row],[format_legislative_staff_type]]="Personal", RIGHT(council_staff_import[[#This Row],[Assignment_SOURCE_KEY]],LEN(council_staff_import[[#This Row],[Assignment_SOURCE_KEY]])-FIND(" ",council_staff_import[[#This Row],[Assignment_SOURCE_KEY]])),"")</f>
        <v/>
      </c>
      <c r="AC87" s="32" t="str">
        <f>IF(LEFT(council_staff_import[[#This Row],[Assignment_SOURCE_KEY]],(FIND(" ",council_staff_import[[#This Row],[Assignment_SOURCE_KEY]],1)-1))="CM","Personal","Central")</f>
        <v>Central</v>
      </c>
      <c r="AD87" s="32" t="s">
        <v>34825</v>
      </c>
      <c r="AE87" s="32">
        <f>council_staff_import[[#This Row],[District_Office_Number_SOURCE_KEY]]</f>
        <v>0</v>
      </c>
      <c r="AF87" s="31"/>
    </row>
    <row r="88" spans="1:32" x14ac:dyDescent="0.2">
      <c r="A88" s="31" t="str">
        <f>council_staff_import[[#This Row],[First_Name_SOURCE_KEY]]&amp;" "&amp;council_staff_import[[#This Row],[Last_Name_SOURCE_KEY]]</f>
        <v>Marissa Yanni</v>
      </c>
      <c r="B88" s="31" t="str">
        <f>council_staff_import[[#This Row],[First_Name_SOURCE_KEY]]</f>
        <v>Marissa</v>
      </c>
      <c r="C88" s="31" t="str">
        <f>council_staff_import[[#This Row],[Last_Name_SOURCE_KEY]]</f>
        <v>Yanni</v>
      </c>
      <c r="D88" s="31" t="str">
        <f>council_staff_import[[#This Row],[Title_SOURCE_KEY]]</f>
        <v>Legislative Assistant</v>
      </c>
      <c r="E88" s="31" t="e">
        <f>council_staff_import[[#This Row],[vlookup_works_for]]</f>
        <v>#REF!</v>
      </c>
      <c r="F88" s="31" t="str">
        <f>IF(council_staff_import[[#This Row],[combine COS and Leg Contact Responsibilties]]="",council_staff_import[[#This Row],[Vlookup Scheduler Responsibility]],council_staff_import[[#This Row],[combine COS and Leg Contact Responsibilties]])</f>
        <v/>
      </c>
      <c r="G88" s="31"/>
      <c r="H88" s="31" t="s">
        <v>65</v>
      </c>
      <c r="I88" s="31" t="s">
        <v>31371</v>
      </c>
      <c r="J88" s="31" t="str">
        <f>council_staff_import[[#This Row],[format_legislative_staff_type]]</f>
        <v>Central</v>
      </c>
      <c r="K88" s="31" t="s">
        <v>72</v>
      </c>
      <c r="L88" s="31" t="str">
        <f>IF(council_staff_import[[#This Row],[District_Office_Calc]]=0,"",council_staff_import[[#This Row],[District_Office_Calc]])</f>
        <v/>
      </c>
      <c r="M88" s="31" t="str">
        <f>IF(council_staff_import[[#This Row],[combine COS and Leg Contact emails]]="",council_staff_import[[#This Row],[Vlookup Scheduler Email]],council_staff_import[[#This Row],[combine COS and Leg Contact emails]])</f>
        <v/>
      </c>
      <c r="N88" s="32" t="s">
        <v>32297</v>
      </c>
      <c r="O88" s="32" t="s">
        <v>32298</v>
      </c>
      <c r="P88" s="32" t="str">
        <f>IF(council_staff_import[[#This Row],[Vlookup COS Responsibility]]="",council_staff_import[[#This Row],[Vlookup Leg Contact Responsibility]],council_staff_import[[#This Row],[Vlookup COS Responsibility]])</f>
        <v/>
      </c>
      <c r="Q88" s="32" t="str">
        <f>IF(council_staff_import[[#This Row],[Vlookup COS Email]]="",council_staff_import[[#This Row],[Vlookup Leg Contact Email]],council_staff_import[[#This Row],[Vlookup COS Email]])</f>
        <v/>
      </c>
      <c r="R88" s="32" t="str">
        <f>IFERROR(VLOOKUP(council_staff_import[[#This Row],[Full Name]],[4]!Table3[#Data],2,0),"")</f>
        <v/>
      </c>
      <c r="S88" s="32" t="str">
        <f>IFERROR(VLOOKUP(council_staff_import[[#This Row],[Full Name]],[4]!Table3[#Data],6,0),"")</f>
        <v/>
      </c>
      <c r="T88" s="32" t="str">
        <f>IFERROR(VLOOKUP(council_staff_import[[#This Row],[Full Name]],[4]!Table5[#Data],2,0),"")</f>
        <v/>
      </c>
      <c r="U88" s="32" t="str">
        <f>IFERROR(VLOOKUP(council_staff_import[[#This Row],[Full Name]],[4]!Table5[#Data],5,0),"")</f>
        <v/>
      </c>
      <c r="V88" s="32" t="str">
        <f>IFERROR(VLOOKUP(council_staff_import[[#This Row],[Full Name]],[4]!Table6[#Data],2,0),"")</f>
        <v/>
      </c>
      <c r="W88" s="32" t="str">
        <f>IFERROR(VLOOKUP(council_staff_import[[#This Row],[Full Name]],[4]!Table6[#Data],4,0),"")</f>
        <v/>
      </c>
      <c r="X88" s="32" t="s">
        <v>365</v>
      </c>
      <c r="Y88" s="32" t="e">
        <f>VLOOKUP(council_staff_import[[#This Row],[format_works_for]],[4]!Table4[#Data],1,0)</f>
        <v>#REF!</v>
      </c>
      <c r="Z88"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88" s="32" t="e">
        <f>VLOOKUP(council_staff_import[[#This Row],[formatted_and_corrected_reports_to_person]],[4]!Table2[#Data],2,0)</f>
        <v>#REF!</v>
      </c>
      <c r="AB88" s="32" t="str">
        <f>IF(council_staff_import[[#This Row],[format_legislative_staff_type]]="Personal", RIGHT(council_staff_import[[#This Row],[Assignment_SOURCE_KEY]],LEN(council_staff_import[[#This Row],[Assignment_SOURCE_KEY]])-FIND(" ",council_staff_import[[#This Row],[Assignment_SOURCE_KEY]])),"")</f>
        <v/>
      </c>
      <c r="AC88" s="32" t="str">
        <f>IF(LEFT(council_staff_import[[#This Row],[Assignment_SOURCE_KEY]],(FIND(" ",council_staff_import[[#This Row],[Assignment_SOURCE_KEY]],1)-1))="CM","Personal","Central")</f>
        <v>Central</v>
      </c>
      <c r="AD88" s="32" t="s">
        <v>34825</v>
      </c>
      <c r="AE88" s="32">
        <f>council_staff_import[[#This Row],[District_Office_Number_SOURCE_KEY]]</f>
        <v>0</v>
      </c>
      <c r="AF88" s="31"/>
    </row>
    <row r="89" spans="1:32" x14ac:dyDescent="0.2">
      <c r="A89" s="31" t="str">
        <f>council_staff_import[[#This Row],[First_Name_SOURCE_KEY]]&amp;" "&amp;council_staff_import[[#This Row],[Last_Name_SOURCE_KEY]]</f>
        <v>Xiaomin Zhao</v>
      </c>
      <c r="B89" s="31" t="str">
        <f>council_staff_import[[#This Row],[First_Name_SOURCE_KEY]]</f>
        <v>Xiaomin</v>
      </c>
      <c r="C89" s="31" t="str">
        <f>council_staff_import[[#This Row],[Last_Name_SOURCE_KEY]]</f>
        <v>Zhao</v>
      </c>
      <c r="D89" s="31" t="str">
        <f>council_staff_import[[#This Row],[Title_SOURCE_KEY]]</f>
        <v>Legislative Assistant</v>
      </c>
      <c r="E89" s="31" t="e">
        <f>council_staff_import[[#This Row],[vlookup_works_for]]</f>
        <v>#REF!</v>
      </c>
      <c r="F89" s="31" t="str">
        <f>IF(council_staff_import[[#This Row],[combine COS and Leg Contact Responsibilties]]="",council_staff_import[[#This Row],[Vlookup Scheduler Responsibility]],council_staff_import[[#This Row],[combine COS and Leg Contact Responsibilties]])</f>
        <v/>
      </c>
      <c r="G89" s="31"/>
      <c r="H89" s="31" t="s">
        <v>65</v>
      </c>
      <c r="I89" s="31" t="s">
        <v>31371</v>
      </c>
      <c r="J89" s="31" t="str">
        <f>council_staff_import[[#This Row],[format_legislative_staff_type]]</f>
        <v>Central</v>
      </c>
      <c r="K89" s="31" t="s">
        <v>72</v>
      </c>
      <c r="L89" s="31" t="str">
        <f>IF(council_staff_import[[#This Row],[District_Office_Calc]]=0,"",council_staff_import[[#This Row],[District_Office_Calc]])</f>
        <v/>
      </c>
      <c r="M89" s="31" t="str">
        <f>IF(council_staff_import[[#This Row],[combine COS and Leg Contact emails]]="",council_staff_import[[#This Row],[Vlookup Scheduler Email]],council_staff_import[[#This Row],[combine COS and Leg Contact emails]])</f>
        <v/>
      </c>
      <c r="N89" s="32" t="s">
        <v>11145</v>
      </c>
      <c r="O89" s="32" t="s">
        <v>33125</v>
      </c>
      <c r="P89" s="32" t="str">
        <f>IF(council_staff_import[[#This Row],[Vlookup COS Responsibility]]="",council_staff_import[[#This Row],[Vlookup Leg Contact Responsibility]],council_staff_import[[#This Row],[Vlookup COS Responsibility]])</f>
        <v/>
      </c>
      <c r="Q89" s="32" t="str">
        <f>IF(council_staff_import[[#This Row],[Vlookup COS Email]]="",council_staff_import[[#This Row],[Vlookup Leg Contact Email]],council_staff_import[[#This Row],[Vlookup COS Email]])</f>
        <v/>
      </c>
      <c r="R89" s="32" t="str">
        <f>IFERROR(VLOOKUP(council_staff_import[[#This Row],[Full Name]],[4]!Table3[#Data],2,0),"")</f>
        <v/>
      </c>
      <c r="S89" s="32" t="str">
        <f>IFERROR(VLOOKUP(council_staff_import[[#This Row],[Full Name]],[4]!Table3[#Data],6,0),"")</f>
        <v/>
      </c>
      <c r="T89" s="32" t="str">
        <f>IFERROR(VLOOKUP(council_staff_import[[#This Row],[Full Name]],[4]!Table5[#Data],2,0),"")</f>
        <v/>
      </c>
      <c r="U89" s="32" t="str">
        <f>IFERROR(VLOOKUP(council_staff_import[[#This Row],[Full Name]],[4]!Table5[#Data],5,0),"")</f>
        <v/>
      </c>
      <c r="V89" s="32" t="str">
        <f>IFERROR(VLOOKUP(council_staff_import[[#This Row],[Full Name]],[4]!Table6[#Data],2,0),"")</f>
        <v/>
      </c>
      <c r="W89" s="32" t="str">
        <f>IFERROR(VLOOKUP(council_staff_import[[#This Row],[Full Name]],[4]!Table6[#Data],4,0),"")</f>
        <v/>
      </c>
      <c r="X89" s="32" t="s">
        <v>365</v>
      </c>
      <c r="Y89" s="32" t="e">
        <f>VLOOKUP(council_staff_import[[#This Row],[format_works_for]],[4]!Table4[#Data],1,0)</f>
        <v>#REF!</v>
      </c>
      <c r="Z89" s="32" t="str">
        <f>IF(council_staff_import[[#This Row],[Legislative Staff Type]]="Personal",council_staff_import[[#This Row],[Reports to Person (full_name)]]&amp;", Office of Councilmember, Personal Staff Office, NYC Council",council_staff_import[[#This Row],[Assignment_SOURCE_KEY]]&amp;", Central Staff Office, NYC Council")</f>
        <v>Community Outreach, Central Staff Office, NYC Council</v>
      </c>
      <c r="AA89" s="32" t="e">
        <f>VLOOKUP(council_staff_import[[#This Row],[formatted_and_corrected_reports_to_person]],[4]!Table2[#Data],2,0)</f>
        <v>#REF!</v>
      </c>
      <c r="AB89" s="32" t="str">
        <f>IF(council_staff_import[[#This Row],[format_legislative_staff_type]]="Personal", RIGHT(council_staff_import[[#This Row],[Assignment_SOURCE_KEY]],LEN(council_staff_import[[#This Row],[Assignment_SOURCE_KEY]])-FIND(" ",council_staff_import[[#This Row],[Assignment_SOURCE_KEY]])),"")</f>
        <v/>
      </c>
      <c r="AC89" s="32" t="str">
        <f>IF(LEFT(council_staff_import[[#This Row],[Assignment_SOURCE_KEY]],(FIND(" ",council_staff_import[[#This Row],[Assignment_SOURCE_KEY]],1)-1))="CM","Personal","Central")</f>
        <v>Central</v>
      </c>
      <c r="AD89" s="32" t="s">
        <v>34825</v>
      </c>
      <c r="AE89" s="32">
        <f>council_staff_import[[#This Row],[District_Office_Number_SOURCE_KEY]]</f>
        <v>0</v>
      </c>
      <c r="AF89" s="31"/>
    </row>
    <row r="90" spans="1:32" x14ac:dyDescent="0.2">
      <c r="A90" s="31" t="str">
        <f>council_staff_import[[#This Row],[First_Name_SOURCE_KEY]]&amp;" "&amp;council_staff_import[[#This Row],[Last_Name_SOURCE_KEY]]</f>
        <v>Holly Beck</v>
      </c>
      <c r="B90" s="31" t="str">
        <f>council_staff_import[[#This Row],[First_Name_SOURCE_KEY]]</f>
        <v>Holly</v>
      </c>
      <c r="C90" s="31" t="str">
        <f>council_staff_import[[#This Row],[Last_Name_SOURCE_KEY]]</f>
        <v>Beck</v>
      </c>
      <c r="D90" s="31" t="str">
        <f>council_staff_import[[#This Row],[Title_SOURCE_KEY]]</f>
        <v>Legislative Counsel</v>
      </c>
      <c r="E90" s="31" t="e">
        <f>council_staff_import[[#This Row],[vlookup_works_for]]</f>
        <v>#REF!</v>
      </c>
      <c r="F90" s="31" t="str">
        <f>IF(council_staff_import[[#This Row],[combine COS and Leg Contact Responsibilties]]="",council_staff_import[[#This Row],[Vlookup Scheduler Responsibility]],council_staff_import[[#This Row],[combine COS and Leg Contact Responsibilties]])</f>
        <v/>
      </c>
      <c r="G90" s="31"/>
      <c r="H90" s="31" t="s">
        <v>65</v>
      </c>
      <c r="I90" s="31" t="s">
        <v>31371</v>
      </c>
      <c r="J90" s="31" t="str">
        <f>council_staff_import[[#This Row],[format_legislative_staff_type]]</f>
        <v>Central</v>
      </c>
      <c r="K90" s="31" t="s">
        <v>72</v>
      </c>
      <c r="L90" s="31" t="str">
        <f>IF(council_staff_import[[#This Row],[District_Office_Calc]]=0,"",council_staff_import[[#This Row],[District_Office_Calc]])</f>
        <v/>
      </c>
      <c r="M90" s="31" t="str">
        <f>IF(council_staff_import[[#This Row],[combine COS and Leg Contact emails]]="",council_staff_import[[#This Row],[Vlookup Scheduler Email]],council_staff_import[[#This Row],[combine COS and Leg Contact emails]])</f>
        <v/>
      </c>
      <c r="N90" s="32" t="s">
        <v>8441</v>
      </c>
      <c r="O90" s="32" t="s">
        <v>23154</v>
      </c>
      <c r="P90" s="32" t="str">
        <f>IF(council_staff_import[[#This Row],[Vlookup COS Responsibility]]="",council_staff_import[[#This Row],[Vlookup Leg Contact Responsibility]],council_staff_import[[#This Row],[Vlookup COS Responsibility]])</f>
        <v/>
      </c>
      <c r="Q90" s="32" t="str">
        <f>IF(council_staff_import[[#This Row],[Vlookup COS Email]]="",council_staff_import[[#This Row],[Vlookup Leg Contact Email]],council_staff_import[[#This Row],[Vlookup COS Email]])</f>
        <v/>
      </c>
      <c r="R90" s="32" t="str">
        <f>IFERROR(VLOOKUP(council_staff_import[[#This Row],[Full Name]],[4]!Table3[#Data],2,0),"")</f>
        <v/>
      </c>
      <c r="S90" s="32" t="str">
        <f>IFERROR(VLOOKUP(council_staff_import[[#This Row],[Full Name]],[4]!Table3[#Data],6,0),"")</f>
        <v/>
      </c>
      <c r="T90" s="32" t="str">
        <f>IFERROR(VLOOKUP(council_staff_import[[#This Row],[Full Name]],[4]!Table5[#Data],2,0),"")</f>
        <v/>
      </c>
      <c r="U90" s="32" t="str">
        <f>IFERROR(VLOOKUP(council_staff_import[[#This Row],[Full Name]],[4]!Table5[#Data],5,0),"")</f>
        <v/>
      </c>
      <c r="V90" s="32" t="str">
        <f>IFERROR(VLOOKUP(council_staff_import[[#This Row],[Full Name]],[4]!Table6[#Data],2,0),"")</f>
        <v/>
      </c>
      <c r="W90" s="32" t="str">
        <f>IFERROR(VLOOKUP(council_staff_import[[#This Row],[Full Name]],[4]!Table6[#Data],4,0),"")</f>
        <v/>
      </c>
      <c r="X90" s="32" t="s">
        <v>141</v>
      </c>
      <c r="Y90" s="32" t="e">
        <f>VLOOKUP(council_staff_import[[#This Row],[format_works_for]],[4]!Table4[#Data],1,0)</f>
        <v>#REF!</v>
      </c>
      <c r="Z90" s="32" t="str">
        <f>IF(council_staff_import[[#This Row],[Legislative Staff Type]]="Personal",council_staff_import[[#This Row],[Reports to Person (full_name)]]&amp;", Office of Councilmember, Personal Staff Office, NYC Council",council_staff_import[[#This Row],[Assignment_SOURCE_KEY]]&amp;", Central Staff Office, NYC Council")</f>
        <v>Drafting, Central Staff Office, NYC Council</v>
      </c>
      <c r="AA90" s="32" t="e">
        <f>VLOOKUP(council_staff_import[[#This Row],[formatted_and_corrected_reports_to_person]],[4]!Table2[#Data],2,0)</f>
        <v>#REF!</v>
      </c>
      <c r="AB90" s="32" t="str">
        <f>IF(council_staff_import[[#This Row],[format_legislative_staff_type]]="Personal", RIGHT(council_staff_import[[#This Row],[Assignment_SOURCE_KEY]],LEN(council_staff_import[[#This Row],[Assignment_SOURCE_KEY]])-FIND(" ",council_staff_import[[#This Row],[Assignment_SOURCE_KEY]])),"")</f>
        <v/>
      </c>
      <c r="AC90" s="32" t="s">
        <v>1237</v>
      </c>
      <c r="AD90" s="32" t="s">
        <v>34826</v>
      </c>
      <c r="AE90" s="32">
        <f>council_staff_import[[#This Row],[District_Office_Number_SOURCE_KEY]]</f>
        <v>0</v>
      </c>
      <c r="AF90" s="31"/>
    </row>
    <row r="91" spans="1:32" x14ac:dyDescent="0.2">
      <c r="A91" s="31" t="str">
        <f>council_staff_import[[#This Row],[First_Name_SOURCE_KEY]]&amp;" "&amp;council_staff_import[[#This Row],[Last_Name_SOURCE_KEY]]</f>
        <v>Anne Decker</v>
      </c>
      <c r="B91" s="31" t="str">
        <f>council_staff_import[[#This Row],[First_Name_SOURCE_KEY]]</f>
        <v>Anne</v>
      </c>
      <c r="C91" s="31" t="str">
        <f>council_staff_import[[#This Row],[Last_Name_SOURCE_KEY]]</f>
        <v>Decker</v>
      </c>
      <c r="D91" s="31" t="str">
        <f>council_staff_import[[#This Row],[Title_SOURCE_KEY]]</f>
        <v>Deputy Director</v>
      </c>
      <c r="E91" s="31" t="e">
        <f>council_staff_import[[#This Row],[vlookup_works_for]]</f>
        <v>#REF!</v>
      </c>
      <c r="F91" s="31" t="str">
        <f>IF(council_staff_import[[#This Row],[combine COS and Leg Contact Responsibilties]]="",council_staff_import[[#This Row],[Vlookup Scheduler Responsibility]],council_staff_import[[#This Row],[combine COS and Leg Contact Responsibilties]])</f>
        <v/>
      </c>
      <c r="G91" s="31"/>
      <c r="H91" s="31" t="s">
        <v>65</v>
      </c>
      <c r="I91" s="31" t="s">
        <v>31371</v>
      </c>
      <c r="J91" s="31" t="str">
        <f>council_staff_import[[#This Row],[format_legislative_staff_type]]</f>
        <v>Central</v>
      </c>
      <c r="K91" s="31" t="s">
        <v>72</v>
      </c>
      <c r="L91" s="31" t="str">
        <f>IF(council_staff_import[[#This Row],[District_Office_Calc]]=0,"",council_staff_import[[#This Row],[District_Office_Calc]])</f>
        <v/>
      </c>
      <c r="M91" s="31" t="str">
        <f>IF(council_staff_import[[#This Row],[combine COS and Leg Contact emails]]="",council_staff_import[[#This Row],[Vlookup Scheduler Email]],council_staff_import[[#This Row],[combine COS and Leg Contact emails]])</f>
        <v/>
      </c>
      <c r="N91" s="32" t="s">
        <v>1112</v>
      </c>
      <c r="O91" s="32" t="s">
        <v>22383</v>
      </c>
      <c r="P91" s="32" t="str">
        <f>IF(council_staff_import[[#This Row],[Vlookup COS Responsibility]]="",council_staff_import[[#This Row],[Vlookup Leg Contact Responsibility]],council_staff_import[[#This Row],[Vlookup COS Responsibility]])</f>
        <v/>
      </c>
      <c r="Q91" s="32" t="str">
        <f>IF(council_staff_import[[#This Row],[Vlookup COS Email]]="",council_staff_import[[#This Row],[Vlookup Leg Contact Email]],council_staff_import[[#This Row],[Vlookup COS Email]])</f>
        <v/>
      </c>
      <c r="R91" s="32" t="str">
        <f>IFERROR(VLOOKUP(council_staff_import[[#This Row],[Full Name]],[4]!Table3[#Data],2,0),"")</f>
        <v/>
      </c>
      <c r="S91" s="32" t="str">
        <f>IFERROR(VLOOKUP(council_staff_import[[#This Row],[Full Name]],[4]!Table3[#Data],6,0),"")</f>
        <v/>
      </c>
      <c r="T91" s="32" t="str">
        <f>IFERROR(VLOOKUP(council_staff_import[[#This Row],[Full Name]],[4]!Table5[#Data],2,0),"")</f>
        <v/>
      </c>
      <c r="U91" s="32" t="str">
        <f>IFERROR(VLOOKUP(council_staff_import[[#This Row],[Full Name]],[4]!Table5[#Data],5,0),"")</f>
        <v/>
      </c>
      <c r="V91" s="32" t="str">
        <f>IFERROR(VLOOKUP(council_staff_import[[#This Row],[Full Name]],[4]!Table6[#Data],2,0),"")</f>
        <v/>
      </c>
      <c r="W91" s="32" t="str">
        <f>IFERROR(VLOOKUP(council_staff_import[[#This Row],[Full Name]],[4]!Table6[#Data],4,0),"")</f>
        <v/>
      </c>
      <c r="X91" s="32" t="s">
        <v>1397</v>
      </c>
      <c r="Y91" s="32" t="e">
        <f>VLOOKUP(council_staff_import[[#This Row],[format_works_for]],[4]!Table4[#Data],1,0)</f>
        <v>#REF!</v>
      </c>
      <c r="Z91" s="32" t="str">
        <f>IF(council_staff_import[[#This Row],[Legislative Staff Type]]="Personal",council_staff_import[[#This Row],[Reports to Person (full_name)]]&amp;", Office of Councilmember, Personal Staff Office, NYC Council",council_staff_import[[#This Row],[Assignment_SOURCE_KEY]]&amp;", Central Staff Office, NYC Council")</f>
        <v>Drafting, Central Staff Office, NYC Council</v>
      </c>
      <c r="AA91" s="32" t="e">
        <f>VLOOKUP(council_staff_import[[#This Row],[formatted_and_corrected_reports_to_person]],[4]!Table2[#Data],2,0)</f>
        <v>#REF!</v>
      </c>
      <c r="AB91" s="32" t="str">
        <f>IF(council_staff_import[[#This Row],[format_legislative_staff_type]]="Personal", RIGHT(council_staff_import[[#This Row],[Assignment_SOURCE_KEY]],LEN(council_staff_import[[#This Row],[Assignment_SOURCE_KEY]])-FIND(" ",council_staff_import[[#This Row],[Assignment_SOURCE_KEY]])),"")</f>
        <v/>
      </c>
      <c r="AC91" s="32" t="s">
        <v>1237</v>
      </c>
      <c r="AD91" s="32" t="s">
        <v>34826</v>
      </c>
      <c r="AE91" s="32">
        <f>council_staff_import[[#This Row],[District_Office_Number_SOURCE_KEY]]</f>
        <v>0</v>
      </c>
      <c r="AF91" s="31"/>
    </row>
    <row r="92" spans="1:32" x14ac:dyDescent="0.2">
      <c r="A92" s="31" t="str">
        <f>council_staff_import[[#This Row],[First_Name_SOURCE_KEY]]&amp;" "&amp;council_staff_import[[#This Row],[Last_Name_SOURCE_KEY]]</f>
        <v>Wesley Jones</v>
      </c>
      <c r="B92" s="31" t="str">
        <f>council_staff_import[[#This Row],[First_Name_SOURCE_KEY]]</f>
        <v>Wesley</v>
      </c>
      <c r="C92" s="31" t="str">
        <f>council_staff_import[[#This Row],[Last_Name_SOURCE_KEY]]</f>
        <v>Jones</v>
      </c>
      <c r="D92" s="31" t="str">
        <f>council_staff_import[[#This Row],[Title_SOURCE_KEY]]</f>
        <v>Assistant Director - Legal</v>
      </c>
      <c r="E92" s="31" t="e">
        <f>council_staff_import[[#This Row],[vlookup_works_for]]</f>
        <v>#REF!</v>
      </c>
      <c r="F92" s="31" t="str">
        <f>IF(council_staff_import[[#This Row],[combine COS and Leg Contact Responsibilties]]="",council_staff_import[[#This Row],[Vlookup Scheduler Responsibility]],council_staff_import[[#This Row],[combine COS and Leg Contact Responsibilties]])</f>
        <v/>
      </c>
      <c r="G92" s="31"/>
      <c r="H92" s="31" t="s">
        <v>65</v>
      </c>
      <c r="I92" s="31" t="s">
        <v>31371</v>
      </c>
      <c r="J92" s="31" t="str">
        <f>council_staff_import[[#This Row],[format_legislative_staff_type]]</f>
        <v>Central</v>
      </c>
      <c r="K92" s="31" t="s">
        <v>72</v>
      </c>
      <c r="L92" s="31" t="str">
        <f>IF(council_staff_import[[#This Row],[District_Office_Calc]]=0,"",council_staff_import[[#This Row],[District_Office_Calc]])</f>
        <v/>
      </c>
      <c r="M92" s="31" t="str">
        <f>IF(council_staff_import[[#This Row],[combine COS and Leg Contact emails]]="",council_staff_import[[#This Row],[Vlookup Scheduler Email]],council_staff_import[[#This Row],[combine COS and Leg Contact emails]])</f>
        <v/>
      </c>
      <c r="N92" s="32" t="s">
        <v>762</v>
      </c>
      <c r="O92" s="32" t="s">
        <v>24389</v>
      </c>
      <c r="P92" s="32" t="str">
        <f>IF(council_staff_import[[#This Row],[Vlookup COS Responsibility]]="",council_staff_import[[#This Row],[Vlookup Leg Contact Responsibility]],council_staff_import[[#This Row],[Vlookup COS Responsibility]])</f>
        <v/>
      </c>
      <c r="Q92" s="32" t="str">
        <f>IF(council_staff_import[[#This Row],[Vlookup COS Email]]="",council_staff_import[[#This Row],[Vlookup Leg Contact Email]],council_staff_import[[#This Row],[Vlookup COS Email]])</f>
        <v/>
      </c>
      <c r="R92" s="32" t="str">
        <f>IFERROR(VLOOKUP(council_staff_import[[#This Row],[Full Name]],[4]!Table3[#Data],2,0),"")</f>
        <v/>
      </c>
      <c r="S92" s="32" t="str">
        <f>IFERROR(VLOOKUP(council_staff_import[[#This Row],[Full Name]],[4]!Table3[#Data],6,0),"")</f>
        <v/>
      </c>
      <c r="T92" s="32" t="str">
        <f>IFERROR(VLOOKUP(council_staff_import[[#This Row],[Full Name]],[4]!Table5[#Data],2,0),"")</f>
        <v/>
      </c>
      <c r="U92" s="32" t="str">
        <f>IFERROR(VLOOKUP(council_staff_import[[#This Row],[Full Name]],[4]!Table5[#Data],5,0),"")</f>
        <v/>
      </c>
      <c r="V92" s="32" t="str">
        <f>IFERROR(VLOOKUP(council_staff_import[[#This Row],[Full Name]],[4]!Table6[#Data],2,0),"")</f>
        <v/>
      </c>
      <c r="W92" s="32" t="str">
        <f>IFERROR(VLOOKUP(council_staff_import[[#This Row],[Full Name]],[4]!Table6[#Data],4,0),"")</f>
        <v/>
      </c>
      <c r="X92" s="32" t="s">
        <v>31581</v>
      </c>
      <c r="Y92" s="32" t="e">
        <f>VLOOKUP(council_staff_import[[#This Row],[format_works_for]],[4]!Table4[#Data],1,0)</f>
        <v>#REF!</v>
      </c>
      <c r="Z92" s="32" t="str">
        <f>IF(council_staff_import[[#This Row],[Legislative Staff Type]]="Personal",council_staff_import[[#This Row],[Reports to Person (full_name)]]&amp;", Office of Councilmember, Personal Staff Office, NYC Council",council_staff_import[[#This Row],[Assignment_SOURCE_KEY]]&amp;", Central Staff Office, NYC Council")</f>
        <v>Drafting, Central Staff Office, NYC Council</v>
      </c>
      <c r="AA92" s="32" t="e">
        <f>VLOOKUP(council_staff_import[[#This Row],[formatted_and_corrected_reports_to_person]],[4]!Table2[#Data],2,0)</f>
        <v>#REF!</v>
      </c>
      <c r="AB92" s="32" t="str">
        <f>IF(council_staff_import[[#This Row],[format_legislative_staff_type]]="Personal", RIGHT(council_staff_import[[#This Row],[Assignment_SOURCE_KEY]],LEN(council_staff_import[[#This Row],[Assignment_SOURCE_KEY]])-FIND(" ",council_staff_import[[#This Row],[Assignment_SOURCE_KEY]])),"")</f>
        <v/>
      </c>
      <c r="AC92" s="32" t="s">
        <v>1237</v>
      </c>
      <c r="AD92" s="32" t="s">
        <v>34826</v>
      </c>
      <c r="AE92" s="32">
        <f>council_staff_import[[#This Row],[District_Office_Number_SOURCE_KEY]]</f>
        <v>0</v>
      </c>
      <c r="AF92" s="31"/>
    </row>
    <row r="93" spans="1:32" x14ac:dyDescent="0.2">
      <c r="A93" s="31" t="str">
        <f>council_staff_import[[#This Row],[First_Name_SOURCE_KEY]]&amp;" "&amp;council_staff_import[[#This Row],[Last_Name_SOURCE_KEY]]</f>
        <v>Michelle Lee</v>
      </c>
      <c r="B93" s="31" t="str">
        <f>council_staff_import[[#This Row],[First_Name_SOURCE_KEY]]</f>
        <v>Michelle</v>
      </c>
      <c r="C93" s="31" t="str">
        <f>council_staff_import[[#This Row],[Last_Name_SOURCE_KEY]]</f>
        <v>Lee</v>
      </c>
      <c r="D93" s="31" t="str">
        <f>council_staff_import[[#This Row],[Title_SOURCE_KEY]]</f>
        <v>Legislative Counsel</v>
      </c>
      <c r="E93" s="31" t="e">
        <f>council_staff_import[[#This Row],[vlookup_works_for]]</f>
        <v>#REF!</v>
      </c>
      <c r="F93" s="31" t="str">
        <f>IF(council_staff_import[[#This Row],[combine COS and Leg Contact Responsibilties]]="",council_staff_import[[#This Row],[Vlookup Scheduler Responsibility]],council_staff_import[[#This Row],[combine COS and Leg Contact Responsibilties]])</f>
        <v/>
      </c>
      <c r="G93" s="31"/>
      <c r="H93" s="31" t="s">
        <v>65</v>
      </c>
      <c r="I93" s="31" t="s">
        <v>31371</v>
      </c>
      <c r="J93" s="31" t="str">
        <f>council_staff_import[[#This Row],[format_legislative_staff_type]]</f>
        <v>Central</v>
      </c>
      <c r="K93" s="31" t="s">
        <v>72</v>
      </c>
      <c r="L93" s="31" t="str">
        <f>IF(council_staff_import[[#This Row],[District_Office_Calc]]=0,"",council_staff_import[[#This Row],[District_Office_Calc]])</f>
        <v/>
      </c>
      <c r="M93" s="31" t="str">
        <f>IF(council_staff_import[[#This Row],[combine COS and Leg Contact emails]]="",council_staff_import[[#This Row],[Vlookup Scheduler Email]],council_staff_import[[#This Row],[combine COS and Leg Contact emails]])</f>
        <v/>
      </c>
      <c r="N93" s="32" t="s">
        <v>4633</v>
      </c>
      <c r="O93" s="32" t="s">
        <v>15628</v>
      </c>
      <c r="P93" s="32" t="str">
        <f>IF(council_staff_import[[#This Row],[Vlookup COS Responsibility]]="",council_staff_import[[#This Row],[Vlookup Leg Contact Responsibility]],council_staff_import[[#This Row],[Vlookup COS Responsibility]])</f>
        <v/>
      </c>
      <c r="Q93" s="32" t="str">
        <f>IF(council_staff_import[[#This Row],[Vlookup COS Email]]="",council_staff_import[[#This Row],[Vlookup Leg Contact Email]],council_staff_import[[#This Row],[Vlookup COS Email]])</f>
        <v/>
      </c>
      <c r="R93" s="32" t="str">
        <f>IFERROR(VLOOKUP(council_staff_import[[#This Row],[Full Name]],[4]!Table3[#Data],2,0),"")</f>
        <v/>
      </c>
      <c r="S93" s="32" t="str">
        <f>IFERROR(VLOOKUP(council_staff_import[[#This Row],[Full Name]],[4]!Table3[#Data],6,0),"")</f>
        <v/>
      </c>
      <c r="T93" s="32" t="str">
        <f>IFERROR(VLOOKUP(council_staff_import[[#This Row],[Full Name]],[4]!Table5[#Data],2,0),"")</f>
        <v/>
      </c>
      <c r="U93" s="32" t="str">
        <f>IFERROR(VLOOKUP(council_staff_import[[#This Row],[Full Name]],[4]!Table5[#Data],5,0),"")</f>
        <v/>
      </c>
      <c r="V93" s="32" t="str">
        <f>IFERROR(VLOOKUP(council_staff_import[[#This Row],[Full Name]],[4]!Table6[#Data],2,0),"")</f>
        <v/>
      </c>
      <c r="W93" s="32" t="str">
        <f>IFERROR(VLOOKUP(council_staff_import[[#This Row],[Full Name]],[4]!Table6[#Data],4,0),"")</f>
        <v/>
      </c>
      <c r="X93" s="32" t="s">
        <v>141</v>
      </c>
      <c r="Y93" s="32" t="e">
        <f>VLOOKUP(council_staff_import[[#This Row],[format_works_for]],[4]!Table4[#Data],1,0)</f>
        <v>#REF!</v>
      </c>
      <c r="Z93" s="32" t="str">
        <f>IF(council_staff_import[[#This Row],[Legislative Staff Type]]="Personal",council_staff_import[[#This Row],[Reports to Person (full_name)]]&amp;", Office of Councilmember, Personal Staff Office, NYC Council",council_staff_import[[#This Row],[Assignment_SOURCE_KEY]]&amp;", Central Staff Office, NYC Council")</f>
        <v>Drafting, Central Staff Office, NYC Council</v>
      </c>
      <c r="AA93" s="32" t="e">
        <f>VLOOKUP(council_staff_import[[#This Row],[formatted_and_corrected_reports_to_person]],[4]!Table2[#Data],2,0)</f>
        <v>#REF!</v>
      </c>
      <c r="AB93" s="32" t="str">
        <f>IF(council_staff_import[[#This Row],[format_legislative_staff_type]]="Personal", RIGHT(council_staff_import[[#This Row],[Assignment_SOURCE_KEY]],LEN(council_staff_import[[#This Row],[Assignment_SOURCE_KEY]])-FIND(" ",council_staff_import[[#This Row],[Assignment_SOURCE_KEY]])),"")</f>
        <v/>
      </c>
      <c r="AC93" s="32" t="s">
        <v>1237</v>
      </c>
      <c r="AD93" s="32" t="s">
        <v>34826</v>
      </c>
      <c r="AE93" s="32">
        <f>council_staff_import[[#This Row],[District_Office_Number_SOURCE_KEY]]</f>
        <v>0</v>
      </c>
      <c r="AF93" s="31"/>
    </row>
    <row r="94" spans="1:32" x14ac:dyDescent="0.2">
      <c r="A94" s="31" t="str">
        <f>council_staff_import[[#This Row],[First_Name_SOURCE_KEY]]&amp;" "&amp;council_staff_import[[#This Row],[Last_Name_SOURCE_KEY]]</f>
        <v>Margaret McGuinness</v>
      </c>
      <c r="B94" s="31" t="str">
        <f>council_staff_import[[#This Row],[First_Name_SOURCE_KEY]]</f>
        <v>Margaret</v>
      </c>
      <c r="C94" s="31" t="str">
        <f>council_staff_import[[#This Row],[Last_Name_SOURCE_KEY]]</f>
        <v>McGuinness</v>
      </c>
      <c r="D94" s="31" t="str">
        <f>council_staff_import[[#This Row],[Title_SOURCE_KEY]]</f>
        <v>Legislative Administrative Assistant</v>
      </c>
      <c r="E94" s="31" t="e">
        <f>council_staff_import[[#This Row],[vlookup_works_for]]</f>
        <v>#REF!</v>
      </c>
      <c r="F94" s="31" t="str">
        <f>IF(council_staff_import[[#This Row],[combine COS and Leg Contact Responsibilties]]="",council_staff_import[[#This Row],[Vlookup Scheduler Responsibility]],council_staff_import[[#This Row],[combine COS and Leg Contact Responsibilties]])</f>
        <v/>
      </c>
      <c r="G94" s="31"/>
      <c r="H94" s="31" t="s">
        <v>65</v>
      </c>
      <c r="I94" s="31" t="s">
        <v>31371</v>
      </c>
      <c r="J94" s="31" t="str">
        <f>council_staff_import[[#This Row],[format_legislative_staff_type]]</f>
        <v>Central</v>
      </c>
      <c r="K94" s="31" t="s">
        <v>72</v>
      </c>
      <c r="L94" s="31" t="str">
        <f>IF(council_staff_import[[#This Row],[District_Office_Calc]]=0,"",council_staff_import[[#This Row],[District_Office_Calc]])</f>
        <v/>
      </c>
      <c r="M94" s="31" t="str">
        <f>IF(council_staff_import[[#This Row],[combine COS and Leg Contact emails]]="",council_staff_import[[#This Row],[Vlookup Scheduler Email]],council_staff_import[[#This Row],[combine COS and Leg Contact emails]])</f>
        <v/>
      </c>
      <c r="N94" s="32" t="s">
        <v>32271</v>
      </c>
      <c r="O94" s="32" t="s">
        <v>26382</v>
      </c>
      <c r="P94" s="32" t="str">
        <f>IF(council_staff_import[[#This Row],[Vlookup COS Responsibility]]="",council_staff_import[[#This Row],[Vlookup Leg Contact Responsibility]],council_staff_import[[#This Row],[Vlookup COS Responsibility]])</f>
        <v/>
      </c>
      <c r="Q94" s="32" t="str">
        <f>IF(council_staff_import[[#This Row],[Vlookup COS Email]]="",council_staff_import[[#This Row],[Vlookup Leg Contact Email]],council_staff_import[[#This Row],[Vlookup COS Email]])</f>
        <v/>
      </c>
      <c r="R94" s="32" t="str">
        <f>IFERROR(VLOOKUP(council_staff_import[[#This Row],[Full Name]],[4]!Table3[#Data],2,0),"")</f>
        <v/>
      </c>
      <c r="S94" s="32" t="str">
        <f>IFERROR(VLOOKUP(council_staff_import[[#This Row],[Full Name]],[4]!Table3[#Data],6,0),"")</f>
        <v/>
      </c>
      <c r="T94" s="32" t="str">
        <f>IFERROR(VLOOKUP(council_staff_import[[#This Row],[Full Name]],[4]!Table5[#Data],2,0),"")</f>
        <v/>
      </c>
      <c r="U94" s="32" t="str">
        <f>IFERROR(VLOOKUP(council_staff_import[[#This Row],[Full Name]],[4]!Table5[#Data],5,0),"")</f>
        <v/>
      </c>
      <c r="V94" s="32" t="str">
        <f>IFERROR(VLOOKUP(council_staff_import[[#This Row],[Full Name]],[4]!Table6[#Data],2,0),"")</f>
        <v/>
      </c>
      <c r="W94" s="32" t="str">
        <f>IFERROR(VLOOKUP(council_staff_import[[#This Row],[Full Name]],[4]!Table6[#Data],4,0),"")</f>
        <v/>
      </c>
      <c r="X94" s="32" t="s">
        <v>31478</v>
      </c>
      <c r="Y94" s="32" t="e">
        <f>VLOOKUP(council_staff_import[[#This Row],[format_works_for]],[4]!Table4[#Data],1,0)</f>
        <v>#REF!</v>
      </c>
      <c r="Z94" s="32" t="str">
        <f>IF(council_staff_import[[#This Row],[Legislative Staff Type]]="Personal",council_staff_import[[#This Row],[Reports to Person (full_name)]]&amp;", Office of Councilmember, Personal Staff Office, NYC Council",council_staff_import[[#This Row],[Assignment_SOURCE_KEY]]&amp;", Central Staff Office, NYC Council")</f>
        <v>Drafting, Central Staff Office, NYC Council</v>
      </c>
      <c r="AA94" s="32" t="e">
        <f>VLOOKUP(council_staff_import[[#This Row],[formatted_and_corrected_reports_to_person]],[4]!Table2[#Data],2,0)</f>
        <v>#REF!</v>
      </c>
      <c r="AB94" s="32" t="str">
        <f>IF(council_staff_import[[#This Row],[format_legislative_staff_type]]="Personal", RIGHT(council_staff_import[[#This Row],[Assignment_SOURCE_KEY]],LEN(council_staff_import[[#This Row],[Assignment_SOURCE_KEY]])-FIND(" ",council_staff_import[[#This Row],[Assignment_SOURCE_KEY]])),"")</f>
        <v/>
      </c>
      <c r="AC94" s="32" t="s">
        <v>1237</v>
      </c>
      <c r="AD94" s="32" t="s">
        <v>34826</v>
      </c>
      <c r="AE94" s="32">
        <f>council_staff_import[[#This Row],[District_Office_Number_SOURCE_KEY]]</f>
        <v>0</v>
      </c>
      <c r="AF94" s="31"/>
    </row>
    <row r="95" spans="1:32" x14ac:dyDescent="0.2">
      <c r="A95" s="31" t="str">
        <f>council_staff_import[[#This Row],[First_Name_SOURCE_KEY]]&amp;" "&amp;council_staff_import[[#This Row],[Last_Name_SOURCE_KEY]]</f>
        <v>Balqees Mihirig</v>
      </c>
      <c r="B95" s="31" t="str">
        <f>council_staff_import[[#This Row],[First_Name_SOURCE_KEY]]</f>
        <v>Balqees</v>
      </c>
      <c r="C95" s="31" t="str">
        <f>council_staff_import[[#This Row],[Last_Name_SOURCE_KEY]]</f>
        <v>Mihirig</v>
      </c>
      <c r="D95" s="31" t="str">
        <f>council_staff_import[[#This Row],[Title_SOURCE_KEY]]</f>
        <v>Legislative Counsel</v>
      </c>
      <c r="E95" s="31" t="e">
        <f>council_staff_import[[#This Row],[vlookup_works_for]]</f>
        <v>#REF!</v>
      </c>
      <c r="F95" s="31" t="str">
        <f>IF(council_staff_import[[#This Row],[combine COS and Leg Contact Responsibilties]]="",council_staff_import[[#This Row],[Vlookup Scheduler Responsibility]],council_staff_import[[#This Row],[combine COS and Leg Contact Responsibilties]])</f>
        <v/>
      </c>
      <c r="G95" s="31"/>
      <c r="H95" s="31" t="s">
        <v>65</v>
      </c>
      <c r="I95" s="31" t="s">
        <v>31371</v>
      </c>
      <c r="J95" s="31" t="str">
        <f>council_staff_import[[#This Row],[format_legislative_staff_type]]</f>
        <v>Central</v>
      </c>
      <c r="K95" s="31" t="s">
        <v>72</v>
      </c>
      <c r="L95" s="31" t="str">
        <f>IF(council_staff_import[[#This Row],[District_Office_Calc]]=0,"",council_staff_import[[#This Row],[District_Office_Calc]])</f>
        <v/>
      </c>
      <c r="M95" s="31" t="str">
        <f>IF(council_staff_import[[#This Row],[combine COS and Leg Contact emails]]="",council_staff_import[[#This Row],[Vlookup Scheduler Email]],council_staff_import[[#This Row],[combine COS and Leg Contact emails]])</f>
        <v/>
      </c>
      <c r="N95" s="32" t="s">
        <v>34208</v>
      </c>
      <c r="O95" s="32" t="s">
        <v>34209</v>
      </c>
      <c r="P95" s="32" t="str">
        <f>IF(council_staff_import[[#This Row],[Vlookup COS Responsibility]]="",council_staff_import[[#This Row],[Vlookup Leg Contact Responsibility]],council_staff_import[[#This Row],[Vlookup COS Responsibility]])</f>
        <v/>
      </c>
      <c r="Q95" s="32" t="str">
        <f>IF(council_staff_import[[#This Row],[Vlookup COS Email]]="",council_staff_import[[#This Row],[Vlookup Leg Contact Email]],council_staff_import[[#This Row],[Vlookup COS Email]])</f>
        <v/>
      </c>
      <c r="R95" s="32" t="str">
        <f>IFERROR(VLOOKUP(council_staff_import[[#This Row],[Full Name]],[4]!Table3[#Data],2,0),"")</f>
        <v/>
      </c>
      <c r="S95" s="32" t="str">
        <f>IFERROR(VLOOKUP(council_staff_import[[#This Row],[Full Name]],[4]!Table3[#Data],6,0),"")</f>
        <v/>
      </c>
      <c r="T95" s="32" t="str">
        <f>IFERROR(VLOOKUP(council_staff_import[[#This Row],[Full Name]],[4]!Table5[#Data],2,0),"")</f>
        <v/>
      </c>
      <c r="U95" s="32" t="str">
        <f>IFERROR(VLOOKUP(council_staff_import[[#This Row],[Full Name]],[4]!Table5[#Data],5,0),"")</f>
        <v/>
      </c>
      <c r="V95" s="32" t="str">
        <f>IFERROR(VLOOKUP(council_staff_import[[#This Row],[Full Name]],[4]!Table6[#Data],2,0),"")</f>
        <v/>
      </c>
      <c r="W95" s="32" t="str">
        <f>IFERROR(VLOOKUP(council_staff_import[[#This Row],[Full Name]],[4]!Table6[#Data],4,0),"")</f>
        <v/>
      </c>
      <c r="X95" s="32" t="s">
        <v>141</v>
      </c>
      <c r="Y95" s="32" t="e">
        <f>VLOOKUP(council_staff_import[[#This Row],[format_works_for]],[4]!Table4[#Data],1,0)</f>
        <v>#REF!</v>
      </c>
      <c r="Z95" s="32" t="str">
        <f>IF(council_staff_import[[#This Row],[Legislative Staff Type]]="Personal",council_staff_import[[#This Row],[Reports to Person (full_name)]]&amp;", Office of Councilmember, Personal Staff Office, NYC Council",council_staff_import[[#This Row],[Assignment_SOURCE_KEY]]&amp;", Central Staff Office, NYC Council")</f>
        <v>Drafting, Central Staff Office, NYC Council</v>
      </c>
      <c r="AA95" s="32" t="e">
        <f>VLOOKUP(council_staff_import[[#This Row],[formatted_and_corrected_reports_to_person]],[4]!Table2[#Data],2,0)</f>
        <v>#REF!</v>
      </c>
      <c r="AB95" s="32" t="str">
        <f>IF(council_staff_import[[#This Row],[format_legislative_staff_type]]="Personal", RIGHT(council_staff_import[[#This Row],[Assignment_SOURCE_KEY]],LEN(council_staff_import[[#This Row],[Assignment_SOURCE_KEY]])-FIND(" ",council_staff_import[[#This Row],[Assignment_SOURCE_KEY]])),"")</f>
        <v/>
      </c>
      <c r="AC95" s="32" t="s">
        <v>1237</v>
      </c>
      <c r="AD95" s="32" t="s">
        <v>34826</v>
      </c>
      <c r="AE95" s="32">
        <f>council_staff_import[[#This Row],[District_Office_Number_SOURCE_KEY]]</f>
        <v>0</v>
      </c>
      <c r="AF95" s="31"/>
    </row>
    <row r="96" spans="1:32" x14ac:dyDescent="0.2">
      <c r="A96" s="31" t="str">
        <f>council_staff_import[[#This Row],[First_Name_SOURCE_KEY]]&amp;" "&amp;council_staff_import[[#This Row],[Last_Name_SOURCE_KEY]]</f>
        <v>Jacob Reisberg</v>
      </c>
      <c r="B96" s="31" t="str">
        <f>council_staff_import[[#This Row],[First_Name_SOURCE_KEY]]</f>
        <v>Jacob</v>
      </c>
      <c r="C96" s="31" t="str">
        <f>council_staff_import[[#This Row],[Last_Name_SOURCE_KEY]]</f>
        <v>Reisberg</v>
      </c>
      <c r="D96" s="31" t="str">
        <f>council_staff_import[[#This Row],[Title_SOURCE_KEY]]</f>
        <v>Legislative Counsel</v>
      </c>
      <c r="E96" s="31" t="e">
        <f>council_staff_import[[#This Row],[vlookup_works_for]]</f>
        <v>#REF!</v>
      </c>
      <c r="F96" s="31" t="str">
        <f>IF(council_staff_import[[#This Row],[combine COS and Leg Contact Responsibilties]]="",council_staff_import[[#This Row],[Vlookup Scheduler Responsibility]],council_staff_import[[#This Row],[combine COS and Leg Contact Responsibilties]])</f>
        <v/>
      </c>
      <c r="G96" s="31"/>
      <c r="H96" s="31" t="s">
        <v>65</v>
      </c>
      <c r="I96" s="31" t="s">
        <v>31371</v>
      </c>
      <c r="J96" s="31" t="str">
        <f>council_staff_import[[#This Row],[format_legislative_staff_type]]</f>
        <v>Central</v>
      </c>
      <c r="K96" s="31" t="s">
        <v>72</v>
      </c>
      <c r="L96" s="31" t="str">
        <f>IF(council_staff_import[[#This Row],[District_Office_Calc]]=0,"",council_staff_import[[#This Row],[District_Office_Calc]])</f>
        <v/>
      </c>
      <c r="M96" s="31" t="str">
        <f>IF(council_staff_import[[#This Row],[combine COS and Leg Contact emails]]="",council_staff_import[[#This Row],[Vlookup Scheduler Email]],council_staff_import[[#This Row],[combine COS and Leg Contact emails]])</f>
        <v/>
      </c>
      <c r="N96" s="32" t="s">
        <v>34213</v>
      </c>
      <c r="O96" s="32" t="s">
        <v>4622</v>
      </c>
      <c r="P96" s="32" t="str">
        <f>IF(council_staff_import[[#This Row],[Vlookup COS Responsibility]]="",council_staff_import[[#This Row],[Vlookup Leg Contact Responsibility]],council_staff_import[[#This Row],[Vlookup COS Responsibility]])</f>
        <v/>
      </c>
      <c r="Q96" s="32" t="str">
        <f>IF(council_staff_import[[#This Row],[Vlookup COS Email]]="",council_staff_import[[#This Row],[Vlookup Leg Contact Email]],council_staff_import[[#This Row],[Vlookup COS Email]])</f>
        <v/>
      </c>
      <c r="R96" s="32" t="str">
        <f>IFERROR(VLOOKUP(council_staff_import[[#This Row],[Full Name]],[4]!Table3[#Data],2,0),"")</f>
        <v/>
      </c>
      <c r="S96" s="32" t="str">
        <f>IFERROR(VLOOKUP(council_staff_import[[#This Row],[Full Name]],[4]!Table3[#Data],6,0),"")</f>
        <v/>
      </c>
      <c r="T96" s="32" t="str">
        <f>IFERROR(VLOOKUP(council_staff_import[[#This Row],[Full Name]],[4]!Table5[#Data],2,0),"")</f>
        <v/>
      </c>
      <c r="U96" s="32" t="str">
        <f>IFERROR(VLOOKUP(council_staff_import[[#This Row],[Full Name]],[4]!Table5[#Data],5,0),"")</f>
        <v/>
      </c>
      <c r="V96" s="32" t="str">
        <f>IFERROR(VLOOKUP(council_staff_import[[#This Row],[Full Name]],[4]!Table6[#Data],2,0),"")</f>
        <v/>
      </c>
      <c r="W96" s="32" t="str">
        <f>IFERROR(VLOOKUP(council_staff_import[[#This Row],[Full Name]],[4]!Table6[#Data],4,0),"")</f>
        <v/>
      </c>
      <c r="X96" s="32" t="s">
        <v>141</v>
      </c>
      <c r="Y96" s="32" t="e">
        <f>VLOOKUP(council_staff_import[[#This Row],[format_works_for]],[4]!Table4[#Data],1,0)</f>
        <v>#REF!</v>
      </c>
      <c r="Z96" s="32" t="str">
        <f>IF(council_staff_import[[#This Row],[Legislative Staff Type]]="Personal",council_staff_import[[#This Row],[Reports to Person (full_name)]]&amp;", Office of Councilmember, Personal Staff Office, NYC Council",council_staff_import[[#This Row],[Assignment_SOURCE_KEY]]&amp;", Central Staff Office, NYC Council")</f>
        <v>Drafting, Central Staff Office, NYC Council</v>
      </c>
      <c r="AA96" s="32" t="e">
        <f>VLOOKUP(council_staff_import[[#This Row],[formatted_and_corrected_reports_to_person]],[4]!Table2[#Data],2,0)</f>
        <v>#REF!</v>
      </c>
      <c r="AB96" s="32" t="str">
        <f>IF(council_staff_import[[#This Row],[format_legislative_staff_type]]="Personal", RIGHT(council_staff_import[[#This Row],[Assignment_SOURCE_KEY]],LEN(council_staff_import[[#This Row],[Assignment_SOURCE_KEY]])-FIND(" ",council_staff_import[[#This Row],[Assignment_SOURCE_KEY]])),"")</f>
        <v/>
      </c>
      <c r="AC96" s="32" t="s">
        <v>1237</v>
      </c>
      <c r="AD96" s="32" t="s">
        <v>34826</v>
      </c>
      <c r="AE96" s="32">
        <f>council_staff_import[[#This Row],[District_Office_Number_SOURCE_KEY]]</f>
        <v>0</v>
      </c>
      <c r="AF96" s="31"/>
    </row>
    <row r="97" spans="1:32" x14ac:dyDescent="0.2">
      <c r="A97" s="31" t="str">
        <f>council_staff_import[[#This Row],[First_Name_SOURCE_KEY]]&amp;" "&amp;council_staff_import[[#This Row],[Last_Name_SOURCE_KEY]]</f>
        <v>Paul Sinegal</v>
      </c>
      <c r="B97" s="31" t="str">
        <f>council_staff_import[[#This Row],[First_Name_SOURCE_KEY]]</f>
        <v>Paul</v>
      </c>
      <c r="C97" s="31" t="str">
        <f>council_staff_import[[#This Row],[Last_Name_SOURCE_KEY]]</f>
        <v>Sinegal</v>
      </c>
      <c r="D97" s="31" t="str">
        <f>council_staff_import[[#This Row],[Title_SOURCE_KEY]]</f>
        <v>Legislative Counsel</v>
      </c>
      <c r="E97" s="31" t="e">
        <f>council_staff_import[[#This Row],[vlookup_works_for]]</f>
        <v>#REF!</v>
      </c>
      <c r="F97" s="31" t="str">
        <f>IF(council_staff_import[[#This Row],[combine COS and Leg Contact Responsibilties]]="",council_staff_import[[#This Row],[Vlookup Scheduler Responsibility]],council_staff_import[[#This Row],[combine COS and Leg Contact Responsibilties]])</f>
        <v/>
      </c>
      <c r="G97" s="31"/>
      <c r="H97" s="31" t="s">
        <v>65</v>
      </c>
      <c r="I97" s="31" t="s">
        <v>31371</v>
      </c>
      <c r="J97" s="31" t="str">
        <f>council_staff_import[[#This Row],[format_legislative_staff_type]]</f>
        <v>Central</v>
      </c>
      <c r="K97" s="31" t="s">
        <v>72</v>
      </c>
      <c r="L97" s="31" t="str">
        <f>IF(council_staff_import[[#This Row],[District_Office_Calc]]=0,"",council_staff_import[[#This Row],[District_Office_Calc]])</f>
        <v/>
      </c>
      <c r="M97" s="31" t="str">
        <f>IF(council_staff_import[[#This Row],[combine COS and Leg Contact emails]]="",council_staff_import[[#This Row],[Vlookup Scheduler Email]],council_staff_import[[#This Row],[combine COS and Leg Contact emails]])</f>
        <v/>
      </c>
      <c r="N97" s="32" t="s">
        <v>34105</v>
      </c>
      <c r="O97" s="32" t="s">
        <v>7216</v>
      </c>
      <c r="P97" s="32" t="str">
        <f>IF(council_staff_import[[#This Row],[Vlookup COS Responsibility]]="",council_staff_import[[#This Row],[Vlookup Leg Contact Responsibility]],council_staff_import[[#This Row],[Vlookup COS Responsibility]])</f>
        <v/>
      </c>
      <c r="Q97" s="32" t="str">
        <f>IF(council_staff_import[[#This Row],[Vlookup COS Email]]="",council_staff_import[[#This Row],[Vlookup Leg Contact Email]],council_staff_import[[#This Row],[Vlookup COS Email]])</f>
        <v/>
      </c>
      <c r="R97" s="32" t="str">
        <f>IFERROR(VLOOKUP(council_staff_import[[#This Row],[Full Name]],[4]!Table3[#Data],2,0),"")</f>
        <v/>
      </c>
      <c r="S97" s="32" t="str">
        <f>IFERROR(VLOOKUP(council_staff_import[[#This Row],[Full Name]],[4]!Table3[#Data],6,0),"")</f>
        <v/>
      </c>
      <c r="T97" s="32" t="str">
        <f>IFERROR(VLOOKUP(council_staff_import[[#This Row],[Full Name]],[4]!Table5[#Data],2,0),"")</f>
        <v/>
      </c>
      <c r="U97" s="32" t="str">
        <f>IFERROR(VLOOKUP(council_staff_import[[#This Row],[Full Name]],[4]!Table5[#Data],5,0),"")</f>
        <v/>
      </c>
      <c r="V97" s="32" t="str">
        <f>IFERROR(VLOOKUP(council_staff_import[[#This Row],[Full Name]],[4]!Table6[#Data],2,0),"")</f>
        <v/>
      </c>
      <c r="W97" s="32" t="str">
        <f>IFERROR(VLOOKUP(council_staff_import[[#This Row],[Full Name]],[4]!Table6[#Data],4,0),"")</f>
        <v/>
      </c>
      <c r="X97" s="32" t="s">
        <v>141</v>
      </c>
      <c r="Y97" s="32" t="e">
        <f>VLOOKUP(council_staff_import[[#This Row],[format_works_for]],[4]!Table4[#Data],1,0)</f>
        <v>#REF!</v>
      </c>
      <c r="Z97" s="32" t="str">
        <f>IF(council_staff_import[[#This Row],[Legislative Staff Type]]="Personal",council_staff_import[[#This Row],[Reports to Person (full_name)]]&amp;", Office of Councilmember, Personal Staff Office, NYC Council",council_staff_import[[#This Row],[Assignment_SOURCE_KEY]]&amp;", Central Staff Office, NYC Council")</f>
        <v>Drafting, Central Staff Office, NYC Council</v>
      </c>
      <c r="AA97" s="32" t="e">
        <f>VLOOKUP(council_staff_import[[#This Row],[formatted_and_corrected_reports_to_person]],[4]!Table2[#Data],2,0)</f>
        <v>#REF!</v>
      </c>
      <c r="AB97" s="32" t="str">
        <f>IF(council_staff_import[[#This Row],[format_legislative_staff_type]]="Personal", RIGHT(council_staff_import[[#This Row],[Assignment_SOURCE_KEY]],LEN(council_staff_import[[#This Row],[Assignment_SOURCE_KEY]])-FIND(" ",council_staff_import[[#This Row],[Assignment_SOURCE_KEY]])),"")</f>
        <v/>
      </c>
      <c r="AC97" s="32" t="s">
        <v>1237</v>
      </c>
      <c r="AD97" s="32" t="s">
        <v>34826</v>
      </c>
      <c r="AE97" s="32">
        <f>council_staff_import[[#This Row],[District_Office_Number_SOURCE_KEY]]</f>
        <v>0</v>
      </c>
      <c r="AF97" s="31"/>
    </row>
    <row r="98" spans="1:32" x14ac:dyDescent="0.2">
      <c r="A98" s="31" t="str">
        <f>council_staff_import[[#This Row],[First_Name_SOURCE_KEY]]&amp;" "&amp;council_staff_import[[#This Row],[Last_Name_SOURCE_KEY]]</f>
        <v>Alexis Wanzenberg</v>
      </c>
      <c r="B98" s="31" t="str">
        <f>council_staff_import[[#This Row],[First_Name_SOURCE_KEY]]</f>
        <v>Alexis</v>
      </c>
      <c r="C98" s="31" t="str">
        <f>council_staff_import[[#This Row],[Last_Name_SOURCE_KEY]]</f>
        <v>Wanzenberg</v>
      </c>
      <c r="D98" s="31" t="str">
        <f>council_staff_import[[#This Row],[Title_SOURCE_KEY]]</f>
        <v>Legislative Counsel</v>
      </c>
      <c r="E98" s="31" t="e">
        <f>council_staff_import[[#This Row],[vlookup_works_for]]</f>
        <v>#REF!</v>
      </c>
      <c r="F98" s="31" t="str">
        <f>IF(council_staff_import[[#This Row],[combine COS and Leg Contact Responsibilties]]="",council_staff_import[[#This Row],[Vlookup Scheduler Responsibility]],council_staff_import[[#This Row],[combine COS and Leg Contact Responsibilties]])</f>
        <v/>
      </c>
      <c r="G98" s="31"/>
      <c r="H98" s="31" t="s">
        <v>65</v>
      </c>
      <c r="I98" s="31" t="s">
        <v>31371</v>
      </c>
      <c r="J98" s="31" t="str">
        <f>council_staff_import[[#This Row],[format_legislative_staff_type]]</f>
        <v>Central</v>
      </c>
      <c r="K98" s="31" t="s">
        <v>72</v>
      </c>
      <c r="L98" s="31" t="str">
        <f>IF(council_staff_import[[#This Row],[District_Office_Calc]]=0,"",council_staff_import[[#This Row],[District_Office_Calc]])</f>
        <v/>
      </c>
      <c r="M98" s="31" t="str">
        <f>IF(council_staff_import[[#This Row],[combine COS and Leg Contact emails]]="",council_staff_import[[#This Row],[Vlookup Scheduler Email]],council_staff_import[[#This Row],[combine COS and Leg Contact emails]])</f>
        <v/>
      </c>
      <c r="N98" s="32" t="s">
        <v>34217</v>
      </c>
      <c r="O98" s="32" t="s">
        <v>14174</v>
      </c>
      <c r="P98" s="32" t="str">
        <f>IF(council_staff_import[[#This Row],[Vlookup COS Responsibility]]="",council_staff_import[[#This Row],[Vlookup Leg Contact Responsibility]],council_staff_import[[#This Row],[Vlookup COS Responsibility]])</f>
        <v/>
      </c>
      <c r="Q98" s="32" t="str">
        <f>IF(council_staff_import[[#This Row],[Vlookup COS Email]]="",council_staff_import[[#This Row],[Vlookup Leg Contact Email]],council_staff_import[[#This Row],[Vlookup COS Email]])</f>
        <v/>
      </c>
      <c r="R98" s="32" t="str">
        <f>IFERROR(VLOOKUP(council_staff_import[[#This Row],[Full Name]],[4]!Table3[#Data],2,0),"")</f>
        <v/>
      </c>
      <c r="S98" s="32" t="str">
        <f>IFERROR(VLOOKUP(council_staff_import[[#This Row],[Full Name]],[4]!Table3[#Data],6,0),"")</f>
        <v/>
      </c>
      <c r="T98" s="32" t="str">
        <f>IFERROR(VLOOKUP(council_staff_import[[#This Row],[Full Name]],[4]!Table5[#Data],2,0),"")</f>
        <v/>
      </c>
      <c r="U98" s="32" t="str">
        <f>IFERROR(VLOOKUP(council_staff_import[[#This Row],[Full Name]],[4]!Table5[#Data],5,0),"")</f>
        <v/>
      </c>
      <c r="V98" s="32" t="str">
        <f>IFERROR(VLOOKUP(council_staff_import[[#This Row],[Full Name]],[4]!Table6[#Data],2,0),"")</f>
        <v/>
      </c>
      <c r="W98" s="32" t="str">
        <f>IFERROR(VLOOKUP(council_staff_import[[#This Row],[Full Name]],[4]!Table6[#Data],4,0),"")</f>
        <v/>
      </c>
      <c r="X98" s="32" t="s">
        <v>141</v>
      </c>
      <c r="Y98" s="32" t="e">
        <f>VLOOKUP(council_staff_import[[#This Row],[format_works_for]],[4]!Table4[#Data],1,0)</f>
        <v>#REF!</v>
      </c>
      <c r="Z98" s="32" t="str">
        <f>IF(council_staff_import[[#This Row],[Legislative Staff Type]]="Personal",council_staff_import[[#This Row],[Reports to Person (full_name)]]&amp;", Office of Councilmember, Personal Staff Office, NYC Council",council_staff_import[[#This Row],[Assignment_SOURCE_KEY]]&amp;", Central Staff Office, NYC Council")</f>
        <v>Drafting, Central Staff Office, NYC Council</v>
      </c>
      <c r="AA98" s="32" t="e">
        <f>VLOOKUP(council_staff_import[[#This Row],[formatted_and_corrected_reports_to_person]],[4]!Table2[#Data],2,0)</f>
        <v>#REF!</v>
      </c>
      <c r="AB98" s="32" t="str">
        <f>IF(council_staff_import[[#This Row],[format_legislative_staff_type]]="Personal", RIGHT(council_staff_import[[#This Row],[Assignment_SOURCE_KEY]],LEN(council_staff_import[[#This Row],[Assignment_SOURCE_KEY]])-FIND(" ",council_staff_import[[#This Row],[Assignment_SOURCE_KEY]])),"")</f>
        <v/>
      </c>
      <c r="AC98" s="32" t="s">
        <v>1237</v>
      </c>
      <c r="AD98" s="32" t="s">
        <v>34826</v>
      </c>
      <c r="AE98" s="32">
        <f>council_staff_import[[#This Row],[District_Office_Number_SOURCE_KEY]]</f>
        <v>0</v>
      </c>
      <c r="AF98" s="31"/>
    </row>
    <row r="99" spans="1:32" x14ac:dyDescent="0.2">
      <c r="A99" s="31" t="str">
        <f>council_staff_import[[#This Row],[First_Name_SOURCE_KEY]]&amp;" "&amp;council_staff_import[[#This Row],[Last_Name_SOURCE_KEY]]</f>
        <v>Sylvester Yavana</v>
      </c>
      <c r="B99" s="31" t="str">
        <f>council_staff_import[[#This Row],[First_Name_SOURCE_KEY]]</f>
        <v>Sylvester</v>
      </c>
      <c r="C99" s="31" t="str">
        <f>council_staff_import[[#This Row],[Last_Name_SOURCE_KEY]]</f>
        <v>Yavana</v>
      </c>
      <c r="D99" s="31" t="str">
        <f>council_staff_import[[#This Row],[Title_SOURCE_KEY]]</f>
        <v>Legislative Counsel</v>
      </c>
      <c r="E99" s="31" t="e">
        <f>council_staff_import[[#This Row],[vlookup_works_for]]</f>
        <v>#REF!</v>
      </c>
      <c r="F99" s="31" t="str">
        <f>IF(council_staff_import[[#This Row],[combine COS and Leg Contact Responsibilties]]="",council_staff_import[[#This Row],[Vlookup Scheduler Responsibility]],council_staff_import[[#This Row],[combine COS and Leg Contact Responsibilties]])</f>
        <v/>
      </c>
      <c r="G99" s="31"/>
      <c r="H99" s="31" t="s">
        <v>65</v>
      </c>
      <c r="I99" s="31" t="s">
        <v>31371</v>
      </c>
      <c r="J99" s="31" t="str">
        <f>council_staff_import[[#This Row],[format_legislative_staff_type]]</f>
        <v>Central</v>
      </c>
      <c r="K99" s="31" t="s">
        <v>72</v>
      </c>
      <c r="L99" s="31" t="str">
        <f>IF(council_staff_import[[#This Row],[District_Office_Calc]]=0,"",council_staff_import[[#This Row],[District_Office_Calc]])</f>
        <v/>
      </c>
      <c r="M99" s="31" t="str">
        <f>IF(council_staff_import[[#This Row],[combine COS and Leg Contact emails]]="",council_staff_import[[#This Row],[Vlookup Scheduler Email]],council_staff_import[[#This Row],[combine COS and Leg Contact emails]])</f>
        <v/>
      </c>
      <c r="N99" s="32" t="s">
        <v>34221</v>
      </c>
      <c r="O99" s="32" t="s">
        <v>34222</v>
      </c>
      <c r="P99" s="32" t="str">
        <f>IF(council_staff_import[[#This Row],[Vlookup COS Responsibility]]="",council_staff_import[[#This Row],[Vlookup Leg Contact Responsibility]],council_staff_import[[#This Row],[Vlookup COS Responsibility]])</f>
        <v/>
      </c>
      <c r="Q99" s="32" t="str">
        <f>IF(council_staff_import[[#This Row],[Vlookup COS Email]]="",council_staff_import[[#This Row],[Vlookup Leg Contact Email]],council_staff_import[[#This Row],[Vlookup COS Email]])</f>
        <v/>
      </c>
      <c r="R99" s="32" t="str">
        <f>IFERROR(VLOOKUP(council_staff_import[[#This Row],[Full Name]],[4]!Table3[#Data],2,0),"")</f>
        <v/>
      </c>
      <c r="S99" s="32" t="str">
        <f>IFERROR(VLOOKUP(council_staff_import[[#This Row],[Full Name]],[4]!Table3[#Data],6,0),"")</f>
        <v/>
      </c>
      <c r="T99" s="32" t="str">
        <f>IFERROR(VLOOKUP(council_staff_import[[#This Row],[Full Name]],[4]!Table5[#Data],2,0),"")</f>
        <v/>
      </c>
      <c r="U99" s="32" t="str">
        <f>IFERROR(VLOOKUP(council_staff_import[[#This Row],[Full Name]],[4]!Table5[#Data],5,0),"")</f>
        <v/>
      </c>
      <c r="V99" s="32" t="str">
        <f>IFERROR(VLOOKUP(council_staff_import[[#This Row],[Full Name]],[4]!Table6[#Data],2,0),"")</f>
        <v/>
      </c>
      <c r="W99" s="32" t="str">
        <f>IFERROR(VLOOKUP(council_staff_import[[#This Row],[Full Name]],[4]!Table6[#Data],4,0),"")</f>
        <v/>
      </c>
      <c r="X99" s="32" t="s">
        <v>141</v>
      </c>
      <c r="Y99" s="32" t="e">
        <f>VLOOKUP(council_staff_import[[#This Row],[format_works_for]],[4]!Table4[#Data],1,0)</f>
        <v>#REF!</v>
      </c>
      <c r="Z99" s="32" t="str">
        <f>IF(council_staff_import[[#This Row],[Legislative Staff Type]]="Personal",council_staff_import[[#This Row],[Reports to Person (full_name)]]&amp;", Office of Councilmember, Personal Staff Office, NYC Council",council_staff_import[[#This Row],[Assignment_SOURCE_KEY]]&amp;", Central Staff Office, NYC Council")</f>
        <v>Drafting, Central Staff Office, NYC Council</v>
      </c>
      <c r="AA99" s="32" t="e">
        <f>VLOOKUP(council_staff_import[[#This Row],[formatted_and_corrected_reports_to_person]],[4]!Table2[#Data],2,0)</f>
        <v>#REF!</v>
      </c>
      <c r="AB99" s="32" t="str">
        <f>IF(council_staff_import[[#This Row],[format_legislative_staff_type]]="Personal", RIGHT(council_staff_import[[#This Row],[Assignment_SOURCE_KEY]],LEN(council_staff_import[[#This Row],[Assignment_SOURCE_KEY]])-FIND(" ",council_staff_import[[#This Row],[Assignment_SOURCE_KEY]])),"")</f>
        <v/>
      </c>
      <c r="AC99" s="32" t="s">
        <v>1237</v>
      </c>
      <c r="AD99" s="32" t="s">
        <v>34826</v>
      </c>
      <c r="AE99" s="32">
        <f>council_staff_import[[#This Row],[District_Office_Number_SOURCE_KEY]]</f>
        <v>0</v>
      </c>
      <c r="AF99" s="31"/>
    </row>
    <row r="100" spans="1:32" x14ac:dyDescent="0.2">
      <c r="A100" s="31" t="str">
        <f>council_staff_import[[#This Row],[First_Name_SOURCE_KEY]]&amp;" "&amp;council_staff_import[[#This Row],[Last_Name_SOURCE_KEY]]</f>
        <v>Rebecca Crimmins</v>
      </c>
      <c r="B100" s="31" t="str">
        <f>council_staff_import[[#This Row],[First_Name_SOURCE_KEY]]</f>
        <v>Rebecca</v>
      </c>
      <c r="C100" s="31" t="str">
        <f>council_staff_import[[#This Row],[Last_Name_SOURCE_KEY]]</f>
        <v>Crimmins</v>
      </c>
      <c r="D100" s="31" t="str">
        <f>council_staff_import[[#This Row],[Title_SOURCE_KEY]]</f>
        <v>Senior Legislative Policy Analyst</v>
      </c>
      <c r="E100" s="31" t="e">
        <f>council_staff_import[[#This Row],[vlookup_works_for]]</f>
        <v>#REF!</v>
      </c>
      <c r="F100" s="31" t="str">
        <f>IF(council_staff_import[[#This Row],[combine COS and Leg Contact Responsibilties]]="",council_staff_import[[#This Row],[Vlookup Scheduler Responsibility]],council_staff_import[[#This Row],[combine COS and Leg Contact Responsibilties]])</f>
        <v/>
      </c>
      <c r="G100" s="31"/>
      <c r="H100" s="31" t="s">
        <v>65</v>
      </c>
      <c r="I100" s="31" t="s">
        <v>31371</v>
      </c>
      <c r="J100" s="31" t="str">
        <f>council_staff_import[[#This Row],[format_legislative_staff_type]]</f>
        <v>Central</v>
      </c>
      <c r="K100" s="31" t="s">
        <v>72</v>
      </c>
      <c r="L100" s="31" t="str">
        <f>IF(council_staff_import[[#This Row],[District_Office_Calc]]=0,"",council_staff_import[[#This Row],[District_Office_Calc]])</f>
        <v/>
      </c>
      <c r="M100" s="31" t="str">
        <f>IF(council_staff_import[[#This Row],[combine COS and Leg Contact emails]]="",council_staff_import[[#This Row],[Vlookup Scheduler Email]],council_staff_import[[#This Row],[combine COS and Leg Contact emails]])</f>
        <v/>
      </c>
      <c r="N100" s="32" t="s">
        <v>15624</v>
      </c>
      <c r="O100" s="32" t="s">
        <v>23777</v>
      </c>
      <c r="P100" s="32" t="str">
        <f>IF(council_staff_import[[#This Row],[Vlookup COS Responsibility]]="",council_staff_import[[#This Row],[Vlookup Leg Contact Responsibility]],council_staff_import[[#This Row],[Vlookup COS Responsibility]])</f>
        <v/>
      </c>
      <c r="Q100" s="32" t="str">
        <f>IF(council_staff_import[[#This Row],[Vlookup COS Email]]="",council_staff_import[[#This Row],[Vlookup Leg Contact Email]],council_staff_import[[#This Row],[Vlookup COS Email]])</f>
        <v/>
      </c>
      <c r="R100" s="32" t="str">
        <f>IFERROR(VLOOKUP(council_staff_import[[#This Row],[Full Name]],[4]!Table3[#Data],2,0),"")</f>
        <v/>
      </c>
      <c r="S100" s="32" t="str">
        <f>IFERROR(VLOOKUP(council_staff_import[[#This Row],[Full Name]],[4]!Table3[#Data],6,0),"")</f>
        <v/>
      </c>
      <c r="T100" s="32" t="str">
        <f>IFERROR(VLOOKUP(council_staff_import[[#This Row],[Full Name]],[4]!Table5[#Data],2,0),"")</f>
        <v/>
      </c>
      <c r="U100" s="32" t="str">
        <f>IFERROR(VLOOKUP(council_staff_import[[#This Row],[Full Name]],[4]!Table5[#Data],5,0),"")</f>
        <v/>
      </c>
      <c r="V100" s="32" t="str">
        <f>IFERROR(VLOOKUP(council_staff_import[[#This Row],[Full Name]],[4]!Table6[#Data],2,0),"")</f>
        <v/>
      </c>
      <c r="W100" s="32" t="str">
        <f>IFERROR(VLOOKUP(council_staff_import[[#This Row],[Full Name]],[4]!Table6[#Data],4,0),"")</f>
        <v/>
      </c>
      <c r="X100" s="32" t="s">
        <v>31767</v>
      </c>
      <c r="Y100" s="32" t="e">
        <f>VLOOKUP(council_staff_import[[#This Row],[format_works_for]],[4]!Table4[#Data],1,0)</f>
        <v>#REF!</v>
      </c>
      <c r="Z100" s="32" t="str">
        <f>IF(council_staff_import[[#This Row],[Legislative Staff Type]]="Personal",council_staff_import[[#This Row],[Reports to Person (full_name)]]&amp;", Office of Councilmember, Personal Staff Office, NYC Council",council_staff_import[[#This Row],[Assignment_SOURCE_KEY]]&amp;", Central Staff Office, NYC Council")</f>
        <v>Economic &amp; Community Development, Central Staff Office, NYC Council</v>
      </c>
      <c r="AA100" s="32" t="e">
        <f>VLOOKUP(council_staff_import[[#This Row],[formatted_and_corrected_reports_to_person]],[4]!Table2[#Data],2,0)</f>
        <v>#REF!</v>
      </c>
      <c r="AB100" s="32" t="str">
        <f>IF(council_staff_import[[#This Row],[format_legislative_staff_type]]="Personal", RIGHT(council_staff_import[[#This Row],[Assignment_SOURCE_KEY]],LEN(council_staff_import[[#This Row],[Assignment_SOURCE_KEY]])-FIND(" ",council_staff_import[[#This Row],[Assignment_SOURCE_KEY]])),"")</f>
        <v/>
      </c>
      <c r="AC100" s="32" t="str">
        <f>IF(LEFT(council_staff_import[[#This Row],[Assignment_SOURCE_KEY]],(FIND(" ",council_staff_import[[#This Row],[Assignment_SOURCE_KEY]],1)-1))="CM","Personal","Central")</f>
        <v>Central</v>
      </c>
      <c r="AD100" s="32" t="s">
        <v>34827</v>
      </c>
      <c r="AE100" s="32">
        <f>council_staff_import[[#This Row],[District_Office_Number_SOURCE_KEY]]</f>
        <v>0</v>
      </c>
      <c r="AF100" s="31"/>
    </row>
    <row r="101" spans="1:32" x14ac:dyDescent="0.2">
      <c r="A101" s="31" t="str">
        <f>council_staff_import[[#This Row],[First_Name_SOURCE_KEY]]&amp;" "&amp;council_staff_import[[#This Row],[Last_Name_SOURCE_KEY]]</f>
        <v>Ede Fox</v>
      </c>
      <c r="B101" s="31" t="str">
        <f>council_staff_import[[#This Row],[First_Name_SOURCE_KEY]]</f>
        <v>Ede</v>
      </c>
      <c r="C101" s="31" t="str">
        <f>council_staff_import[[#This Row],[Last_Name_SOURCE_KEY]]</f>
        <v>Fox</v>
      </c>
      <c r="D101" s="31" t="str">
        <f>council_staff_import[[#This Row],[Title_SOURCE_KEY]]</f>
        <v>Director</v>
      </c>
      <c r="E101" s="31" t="e">
        <f>council_staff_import[[#This Row],[vlookup_works_for]]</f>
        <v>#REF!</v>
      </c>
      <c r="F101" s="31" t="str">
        <f>IF(council_staff_import[[#This Row],[combine COS and Leg Contact Responsibilties]]="",council_staff_import[[#This Row],[Vlookup Scheduler Responsibility]],council_staff_import[[#This Row],[combine COS and Leg Contact Responsibilties]])</f>
        <v/>
      </c>
      <c r="G101" s="31"/>
      <c r="H101" s="31" t="s">
        <v>65</v>
      </c>
      <c r="I101" s="31" t="s">
        <v>31371</v>
      </c>
      <c r="J101" s="31" t="str">
        <f>council_staff_import[[#This Row],[format_legislative_staff_type]]</f>
        <v>Central</v>
      </c>
      <c r="K101" s="31" t="s">
        <v>72</v>
      </c>
      <c r="L101" s="31" t="str">
        <f>IF(council_staff_import[[#This Row],[District_Office_Calc]]=0,"",council_staff_import[[#This Row],[District_Office_Calc]])</f>
        <v/>
      </c>
      <c r="M101" s="31" t="str">
        <f>IF(council_staff_import[[#This Row],[combine COS and Leg Contact emails]]="",council_staff_import[[#This Row],[Vlookup Scheduler Email]],council_staff_import[[#This Row],[combine COS and Leg Contact emails]])</f>
        <v/>
      </c>
      <c r="N101" s="32" t="s">
        <v>12018</v>
      </c>
      <c r="O101" s="32" t="s">
        <v>32855</v>
      </c>
      <c r="P101" s="32" t="str">
        <f>IF(council_staff_import[[#This Row],[Vlookup COS Responsibility]]="",council_staff_import[[#This Row],[Vlookup Leg Contact Responsibility]],council_staff_import[[#This Row],[Vlookup COS Responsibility]])</f>
        <v/>
      </c>
      <c r="Q101" s="32" t="str">
        <f>IF(council_staff_import[[#This Row],[Vlookup COS Email]]="",council_staff_import[[#This Row],[Vlookup Leg Contact Email]],council_staff_import[[#This Row],[Vlookup COS Email]])</f>
        <v/>
      </c>
      <c r="R101" s="32" t="str">
        <f>IFERROR(VLOOKUP(council_staff_import[[#This Row],[Full Name]],[4]!Table3[#Data],2,0),"")</f>
        <v/>
      </c>
      <c r="S101" s="32" t="str">
        <f>IFERROR(VLOOKUP(council_staff_import[[#This Row],[Full Name]],[4]!Table3[#Data],6,0),"")</f>
        <v/>
      </c>
      <c r="T101" s="32" t="str">
        <f>IFERROR(VLOOKUP(council_staff_import[[#This Row],[Full Name]],[4]!Table5[#Data],2,0),"")</f>
        <v/>
      </c>
      <c r="U101" s="32" t="str">
        <f>IFERROR(VLOOKUP(council_staff_import[[#This Row],[Full Name]],[4]!Table5[#Data],5,0),"")</f>
        <v/>
      </c>
      <c r="V101" s="32" t="str">
        <f>IFERROR(VLOOKUP(council_staff_import[[#This Row],[Full Name]],[4]!Table6[#Data],2,0),"")</f>
        <v/>
      </c>
      <c r="W101" s="32" t="str">
        <f>IFERROR(VLOOKUP(council_staff_import[[#This Row],[Full Name]],[4]!Table6[#Data],4,0),"")</f>
        <v/>
      </c>
      <c r="X101" s="32" t="s">
        <v>5183</v>
      </c>
      <c r="Y101" s="32" t="e">
        <f>VLOOKUP(council_staff_import[[#This Row],[format_works_for]],[4]!Table4[#Data],1,0)</f>
        <v>#REF!</v>
      </c>
      <c r="Z101" s="32" t="str">
        <f>IF(council_staff_import[[#This Row],[Legislative Staff Type]]="Personal",council_staff_import[[#This Row],[Reports to Person (full_name)]]&amp;", Office of Councilmember, Personal Staff Office, NYC Council",council_staff_import[[#This Row],[Assignment_SOURCE_KEY]]&amp;", Central Staff Office, NYC Council")</f>
        <v>Economic &amp; Community Development, Central Staff Office, NYC Council</v>
      </c>
      <c r="AA101" s="32" t="e">
        <f>VLOOKUP(council_staff_import[[#This Row],[formatted_and_corrected_reports_to_person]],[4]!Table2[#Data],2,0)</f>
        <v>#REF!</v>
      </c>
      <c r="AB101" s="32" t="str">
        <f>IF(council_staff_import[[#This Row],[format_legislative_staff_type]]="Personal", RIGHT(council_staff_import[[#This Row],[Assignment_SOURCE_KEY]],LEN(council_staff_import[[#This Row],[Assignment_SOURCE_KEY]])-FIND(" ",council_staff_import[[#This Row],[Assignment_SOURCE_KEY]])),"")</f>
        <v/>
      </c>
      <c r="AC101" s="32" t="str">
        <f>IF(LEFT(council_staff_import[[#This Row],[Assignment_SOURCE_KEY]],(FIND(" ",council_staff_import[[#This Row],[Assignment_SOURCE_KEY]],1)-1))="CM","Personal","Central")</f>
        <v>Central</v>
      </c>
      <c r="AD101" s="32" t="s">
        <v>34827</v>
      </c>
      <c r="AE101" s="32">
        <f>council_staff_import[[#This Row],[District_Office_Number_SOURCE_KEY]]</f>
        <v>0</v>
      </c>
      <c r="AF101" s="31"/>
    </row>
    <row r="102" spans="1:32" x14ac:dyDescent="0.2">
      <c r="A102" s="31" t="str">
        <f>council_staff_import[[#This Row],[First_Name_SOURCE_KEY]]&amp;" "&amp;council_staff_import[[#This Row],[Last_Name_SOURCE_KEY]]</f>
        <v>Chelsea Kelley</v>
      </c>
      <c r="B102" s="31" t="str">
        <f>council_staff_import[[#This Row],[First_Name_SOURCE_KEY]]</f>
        <v>Chelsea</v>
      </c>
      <c r="C102" s="31" t="str">
        <f>council_staff_import[[#This Row],[Last_Name_SOURCE_KEY]]</f>
        <v>Kelley</v>
      </c>
      <c r="D102" s="31" t="str">
        <f>council_staff_import[[#This Row],[Title_SOURCE_KEY]]</f>
        <v>Legislative Policy Analyst</v>
      </c>
      <c r="E102" s="31" t="e">
        <f>council_staff_import[[#This Row],[vlookup_works_for]]</f>
        <v>#REF!</v>
      </c>
      <c r="F102" s="31" t="str">
        <f>IF(council_staff_import[[#This Row],[combine COS and Leg Contact Responsibilties]]="",council_staff_import[[#This Row],[Vlookup Scheduler Responsibility]],council_staff_import[[#This Row],[combine COS and Leg Contact Responsibilties]])</f>
        <v/>
      </c>
      <c r="G102" s="31"/>
      <c r="H102" s="31" t="s">
        <v>65</v>
      </c>
      <c r="I102" s="31" t="s">
        <v>31371</v>
      </c>
      <c r="J102" s="31" t="str">
        <f>council_staff_import[[#This Row],[format_legislative_staff_type]]</f>
        <v>Central</v>
      </c>
      <c r="K102" s="31" t="s">
        <v>72</v>
      </c>
      <c r="L102" s="31" t="str">
        <f>IF(council_staff_import[[#This Row],[District_Office_Calc]]=0,"",council_staff_import[[#This Row],[District_Office_Calc]])</f>
        <v/>
      </c>
      <c r="M102" s="31" t="str">
        <f>IF(council_staff_import[[#This Row],[combine COS and Leg Contact emails]]="",council_staff_import[[#This Row],[Vlookup Scheduler Email]],council_staff_import[[#This Row],[combine COS and Leg Contact emails]])</f>
        <v/>
      </c>
      <c r="N102" s="32" t="s">
        <v>31709</v>
      </c>
      <c r="O102" s="32" t="s">
        <v>31710</v>
      </c>
      <c r="P102" s="32" t="str">
        <f>IF(council_staff_import[[#This Row],[Vlookup COS Responsibility]]="",council_staff_import[[#This Row],[Vlookup Leg Contact Responsibility]],council_staff_import[[#This Row],[Vlookup COS Responsibility]])</f>
        <v/>
      </c>
      <c r="Q102" s="32" t="str">
        <f>IF(council_staff_import[[#This Row],[Vlookup COS Email]]="",council_staff_import[[#This Row],[Vlookup Leg Contact Email]],council_staff_import[[#This Row],[Vlookup COS Email]])</f>
        <v/>
      </c>
      <c r="R102" s="32" t="str">
        <f>IFERROR(VLOOKUP(council_staff_import[[#This Row],[Full Name]],[4]!Table3[#Data],2,0),"")</f>
        <v/>
      </c>
      <c r="S102" s="32" t="str">
        <f>IFERROR(VLOOKUP(council_staff_import[[#This Row],[Full Name]],[4]!Table3[#Data],6,0),"")</f>
        <v/>
      </c>
      <c r="T102" s="32" t="str">
        <f>IFERROR(VLOOKUP(council_staff_import[[#This Row],[Full Name]],[4]!Table5[#Data],2,0),"")</f>
        <v/>
      </c>
      <c r="U102" s="32" t="str">
        <f>IFERROR(VLOOKUP(council_staff_import[[#This Row],[Full Name]],[4]!Table5[#Data],5,0),"")</f>
        <v/>
      </c>
      <c r="V102" s="32" t="str">
        <f>IFERROR(VLOOKUP(council_staff_import[[#This Row],[Full Name]],[4]!Table6[#Data],2,0),"")</f>
        <v/>
      </c>
      <c r="W102" s="32" t="str">
        <f>IFERROR(VLOOKUP(council_staff_import[[#This Row],[Full Name]],[4]!Table6[#Data],4,0),"")</f>
        <v/>
      </c>
      <c r="X102" s="32" t="s">
        <v>2995</v>
      </c>
      <c r="Y102" s="32" t="e">
        <f>VLOOKUP(council_staff_import[[#This Row],[format_works_for]],[4]!Table4[#Data],1,0)</f>
        <v>#REF!</v>
      </c>
      <c r="Z102" s="32" t="str">
        <f>IF(council_staff_import[[#This Row],[Legislative Staff Type]]="Personal",council_staff_import[[#This Row],[Reports to Person (full_name)]]&amp;", Office of Councilmember, Personal Staff Office, NYC Council",council_staff_import[[#This Row],[Assignment_SOURCE_KEY]]&amp;", Central Staff Office, NYC Council")</f>
        <v>Economic &amp; Community Development, Central Staff Office, NYC Council</v>
      </c>
      <c r="AA102" s="32" t="e">
        <f>VLOOKUP(council_staff_import[[#This Row],[formatted_and_corrected_reports_to_person]],[4]!Table2[#Data],2,0)</f>
        <v>#REF!</v>
      </c>
      <c r="AB102" s="32" t="str">
        <f>IF(council_staff_import[[#This Row],[format_legislative_staff_type]]="Personal", RIGHT(council_staff_import[[#This Row],[Assignment_SOURCE_KEY]],LEN(council_staff_import[[#This Row],[Assignment_SOURCE_KEY]])-FIND(" ",council_staff_import[[#This Row],[Assignment_SOURCE_KEY]])),"")</f>
        <v/>
      </c>
      <c r="AC102" s="32" t="str">
        <f>IF(LEFT(council_staff_import[[#This Row],[Assignment_SOURCE_KEY]],(FIND(" ",council_staff_import[[#This Row],[Assignment_SOURCE_KEY]],1)-1))="CM","Personal","Central")</f>
        <v>Central</v>
      </c>
      <c r="AD102" s="32" t="s">
        <v>34827</v>
      </c>
      <c r="AE102" s="32">
        <f>council_staff_import[[#This Row],[District_Office_Number_SOURCE_KEY]]</f>
        <v>0</v>
      </c>
      <c r="AF102" s="31"/>
    </row>
    <row r="103" spans="1:32" x14ac:dyDescent="0.2">
      <c r="A103" s="31" t="str">
        <f>council_staff_import[[#This Row],[First_Name_SOURCE_KEY]]&amp;" "&amp;council_staff_import[[#This Row],[Last_Name_SOURCE_KEY]]</f>
        <v>Tatiana Kopelman</v>
      </c>
      <c r="B103" s="31" t="str">
        <f>council_staff_import[[#This Row],[First_Name_SOURCE_KEY]]</f>
        <v>Tatiana</v>
      </c>
      <c r="C103" s="31" t="str">
        <f>council_staff_import[[#This Row],[Last_Name_SOURCE_KEY]]</f>
        <v>Kopelman</v>
      </c>
      <c r="D103" s="31" t="str">
        <f>council_staff_import[[#This Row],[Title_SOURCE_KEY]]</f>
        <v>Legislative Intern</v>
      </c>
      <c r="E103" s="31" t="e">
        <f>council_staff_import[[#This Row],[vlookup_works_for]]</f>
        <v>#REF!</v>
      </c>
      <c r="F103" s="31" t="str">
        <f>IF(council_staff_import[[#This Row],[combine COS and Leg Contact Responsibilties]]="",council_staff_import[[#This Row],[Vlookup Scheduler Responsibility]],council_staff_import[[#This Row],[combine COS and Leg Contact Responsibilties]])</f>
        <v/>
      </c>
      <c r="G103" s="31"/>
      <c r="H103" s="31" t="s">
        <v>65</v>
      </c>
      <c r="I103" s="31" t="s">
        <v>31371</v>
      </c>
      <c r="J103" s="31" t="str">
        <f>council_staff_import[[#This Row],[format_legislative_staff_type]]</f>
        <v>Central</v>
      </c>
      <c r="K103" s="31" t="s">
        <v>72</v>
      </c>
      <c r="L103" s="31" t="str">
        <f>IF(council_staff_import[[#This Row],[District_Office_Calc]]=0,"",council_staff_import[[#This Row],[District_Office_Calc]])</f>
        <v/>
      </c>
      <c r="M103" s="31" t="str">
        <f>IF(council_staff_import[[#This Row],[combine COS and Leg Contact emails]]="",council_staff_import[[#This Row],[Vlookup Scheduler Email]],council_staff_import[[#This Row],[combine COS and Leg Contact emails]])</f>
        <v/>
      </c>
      <c r="N103" s="32" t="s">
        <v>34229</v>
      </c>
      <c r="O103" s="32" t="s">
        <v>29422</v>
      </c>
      <c r="P103" s="32" t="str">
        <f>IF(council_staff_import[[#This Row],[Vlookup COS Responsibility]]="",council_staff_import[[#This Row],[Vlookup Leg Contact Responsibility]],council_staff_import[[#This Row],[Vlookup COS Responsibility]])</f>
        <v/>
      </c>
      <c r="Q103" s="32" t="str">
        <f>IF(council_staff_import[[#This Row],[Vlookup COS Email]]="",council_staff_import[[#This Row],[Vlookup Leg Contact Email]],council_staff_import[[#This Row],[Vlookup COS Email]])</f>
        <v/>
      </c>
      <c r="R103" s="32" t="str">
        <f>IFERROR(VLOOKUP(council_staff_import[[#This Row],[Full Name]],[4]!Table3[#Data],2,0),"")</f>
        <v/>
      </c>
      <c r="S103" s="32" t="str">
        <f>IFERROR(VLOOKUP(council_staff_import[[#This Row],[Full Name]],[4]!Table3[#Data],6,0),"")</f>
        <v/>
      </c>
      <c r="T103" s="32" t="str">
        <f>IFERROR(VLOOKUP(council_staff_import[[#This Row],[Full Name]],[4]!Table5[#Data],2,0),"")</f>
        <v/>
      </c>
      <c r="U103" s="32" t="str">
        <f>IFERROR(VLOOKUP(council_staff_import[[#This Row],[Full Name]],[4]!Table5[#Data],5,0),"")</f>
        <v/>
      </c>
      <c r="V103" s="32" t="str">
        <f>IFERROR(VLOOKUP(council_staff_import[[#This Row],[Full Name]],[4]!Table6[#Data],2,0),"")</f>
        <v/>
      </c>
      <c r="W103" s="32" t="str">
        <f>IFERROR(VLOOKUP(council_staff_import[[#This Row],[Full Name]],[4]!Table6[#Data],4,0),"")</f>
        <v/>
      </c>
      <c r="X103" s="32" t="s">
        <v>34189</v>
      </c>
      <c r="Y103" s="32" t="e">
        <f>VLOOKUP(council_staff_import[[#This Row],[format_works_for]],[4]!Table4[#Data],1,0)</f>
        <v>#REF!</v>
      </c>
      <c r="Z103" s="32" t="str">
        <f>IF(council_staff_import[[#This Row],[Legislative Staff Type]]="Personal",council_staff_import[[#This Row],[Reports to Person (full_name)]]&amp;", Office of Councilmember, Personal Staff Office, NYC Council",council_staff_import[[#This Row],[Assignment_SOURCE_KEY]]&amp;", Central Staff Office, NYC Council")</f>
        <v>Economic &amp; Community Development, Central Staff Office, NYC Council</v>
      </c>
      <c r="AA103" s="32" t="e">
        <f>VLOOKUP(council_staff_import[[#This Row],[formatted_and_corrected_reports_to_person]],[4]!Table2[#Data],2,0)</f>
        <v>#REF!</v>
      </c>
      <c r="AB103" s="32" t="str">
        <f>IF(council_staff_import[[#This Row],[format_legislative_staff_type]]="Personal", RIGHT(council_staff_import[[#This Row],[Assignment_SOURCE_KEY]],LEN(council_staff_import[[#This Row],[Assignment_SOURCE_KEY]])-FIND(" ",council_staff_import[[#This Row],[Assignment_SOURCE_KEY]])),"")</f>
        <v/>
      </c>
      <c r="AC103" s="32" t="str">
        <f>IF(LEFT(council_staff_import[[#This Row],[Assignment_SOURCE_KEY]],(FIND(" ",council_staff_import[[#This Row],[Assignment_SOURCE_KEY]],1)-1))="CM","Personal","Central")</f>
        <v>Central</v>
      </c>
      <c r="AD103" s="32" t="s">
        <v>34827</v>
      </c>
      <c r="AE103" s="32">
        <f>council_staff_import[[#This Row],[District_Office_Number_SOURCE_KEY]]</f>
        <v>0</v>
      </c>
      <c r="AF103" s="31"/>
    </row>
    <row r="104" spans="1:32" x14ac:dyDescent="0.2">
      <c r="A104" s="31" t="str">
        <f>council_staff_import[[#This Row],[First_Name_SOURCE_KEY]]&amp;" "&amp;council_staff_import[[#This Row],[Last_Name_SOURCE_KEY]]</f>
        <v>George Sarkissian</v>
      </c>
      <c r="B104" s="31" t="str">
        <f>council_staff_import[[#This Row],[First_Name_SOURCE_KEY]]</f>
        <v>George</v>
      </c>
      <c r="C104" s="31" t="str">
        <f>council_staff_import[[#This Row],[Last_Name_SOURCE_KEY]]</f>
        <v>Sarkissian</v>
      </c>
      <c r="D104" s="31" t="str">
        <f>council_staff_import[[#This Row],[Title_SOURCE_KEY]]</f>
        <v>Deputy Director</v>
      </c>
      <c r="E104" s="31" t="e">
        <f>council_staff_import[[#This Row],[vlookup_works_for]]</f>
        <v>#REF!</v>
      </c>
      <c r="F104" s="31" t="str">
        <f>IF(council_staff_import[[#This Row],[combine COS and Leg Contact Responsibilties]]="",council_staff_import[[#This Row],[Vlookup Scheduler Responsibility]],council_staff_import[[#This Row],[combine COS and Leg Contact Responsibilties]])</f>
        <v/>
      </c>
      <c r="G104" s="31"/>
      <c r="H104" s="31" t="s">
        <v>65</v>
      </c>
      <c r="I104" s="31" t="s">
        <v>31371</v>
      </c>
      <c r="J104" s="31" t="str">
        <f>council_staff_import[[#This Row],[format_legislative_staff_type]]</f>
        <v>Central</v>
      </c>
      <c r="K104" s="31" t="s">
        <v>72</v>
      </c>
      <c r="L104" s="31" t="str">
        <f>IF(council_staff_import[[#This Row],[District_Office_Calc]]=0,"",council_staff_import[[#This Row],[District_Office_Calc]])</f>
        <v/>
      </c>
      <c r="M104" s="31" t="str">
        <f>IF(council_staff_import[[#This Row],[combine COS and Leg Contact emails]]="",council_staff_import[[#This Row],[Vlookup Scheduler Email]],council_staff_import[[#This Row],[combine COS and Leg Contact emails]])</f>
        <v/>
      </c>
      <c r="N104" s="32" t="s">
        <v>31395</v>
      </c>
      <c r="O104" s="32" t="s">
        <v>6171</v>
      </c>
      <c r="P104" s="32" t="str">
        <f>IF(council_staff_import[[#This Row],[Vlookup COS Responsibility]]="",council_staff_import[[#This Row],[Vlookup Leg Contact Responsibility]],council_staff_import[[#This Row],[Vlookup COS Responsibility]])</f>
        <v/>
      </c>
      <c r="Q104" s="32" t="str">
        <f>IF(council_staff_import[[#This Row],[Vlookup COS Email]]="",council_staff_import[[#This Row],[Vlookup Leg Contact Email]],council_staff_import[[#This Row],[Vlookup COS Email]])</f>
        <v/>
      </c>
      <c r="R104" s="32" t="str">
        <f>IFERROR(VLOOKUP(council_staff_import[[#This Row],[Full Name]],[4]!Table3[#Data],2,0),"")</f>
        <v/>
      </c>
      <c r="S104" s="32" t="str">
        <f>IFERROR(VLOOKUP(council_staff_import[[#This Row],[Full Name]],[4]!Table3[#Data],6,0),"")</f>
        <v/>
      </c>
      <c r="T104" s="32" t="str">
        <f>IFERROR(VLOOKUP(council_staff_import[[#This Row],[Full Name]],[4]!Table5[#Data],2,0),"")</f>
        <v/>
      </c>
      <c r="U104" s="32" t="str">
        <f>IFERROR(VLOOKUP(council_staff_import[[#This Row],[Full Name]],[4]!Table5[#Data],5,0),"")</f>
        <v/>
      </c>
      <c r="V104" s="32" t="str">
        <f>IFERROR(VLOOKUP(council_staff_import[[#This Row],[Full Name]],[4]!Table6[#Data],2,0),"")</f>
        <v/>
      </c>
      <c r="W104" s="32" t="str">
        <f>IFERROR(VLOOKUP(council_staff_import[[#This Row],[Full Name]],[4]!Table6[#Data],4,0),"")</f>
        <v/>
      </c>
      <c r="X104" s="32" t="s">
        <v>1397</v>
      </c>
      <c r="Y104" s="32" t="e">
        <f>VLOOKUP(council_staff_import[[#This Row],[format_works_for]],[4]!Table4[#Data],1,0)</f>
        <v>#REF!</v>
      </c>
      <c r="Z104" s="32" t="str">
        <f>IF(council_staff_import[[#This Row],[Legislative Staff Type]]="Personal",council_staff_import[[#This Row],[Reports to Person (full_name)]]&amp;", Office of Councilmember, Personal Staff Office, NYC Council",council_staff_import[[#This Row],[Assignment_SOURCE_KEY]]&amp;", Central Staff Office, NYC Council")</f>
        <v>Economic &amp; Community Development, Central Staff Office, NYC Council</v>
      </c>
      <c r="AA104" s="32" t="e">
        <f>VLOOKUP(council_staff_import[[#This Row],[formatted_and_corrected_reports_to_person]],[4]!Table2[#Data],2,0)</f>
        <v>#REF!</v>
      </c>
      <c r="AB104" s="32" t="str">
        <f>IF(council_staff_import[[#This Row],[format_legislative_staff_type]]="Personal", RIGHT(council_staff_import[[#This Row],[Assignment_SOURCE_KEY]],LEN(council_staff_import[[#This Row],[Assignment_SOURCE_KEY]])-FIND(" ",council_staff_import[[#This Row],[Assignment_SOURCE_KEY]])),"")</f>
        <v/>
      </c>
      <c r="AC104" s="32" t="str">
        <f>IF(LEFT(council_staff_import[[#This Row],[Assignment_SOURCE_KEY]],(FIND(" ",council_staff_import[[#This Row],[Assignment_SOURCE_KEY]],1)-1))="CM","Personal","Central")</f>
        <v>Central</v>
      </c>
      <c r="AD104" s="32" t="s">
        <v>34827</v>
      </c>
      <c r="AE104" s="32">
        <f>council_staff_import[[#This Row],[District_Office_Number_SOURCE_KEY]]</f>
        <v>0</v>
      </c>
      <c r="AF104" s="31"/>
    </row>
    <row r="105" spans="1:32" x14ac:dyDescent="0.2">
      <c r="A105" s="31" t="str">
        <f>council_staff_import[[#This Row],[First_Name_SOURCE_KEY]]&amp;" "&amp;council_staff_import[[#This Row],[Last_Name_SOURCE_KEY]]</f>
        <v>Jessica Ackerman</v>
      </c>
      <c r="B105" s="31" t="str">
        <f>council_staff_import[[#This Row],[First_Name_SOURCE_KEY]]</f>
        <v>Jessica</v>
      </c>
      <c r="C105" s="31" t="str">
        <f>council_staff_import[[#This Row],[Last_Name_SOURCE_KEY]]</f>
        <v>Ackerman</v>
      </c>
      <c r="D105" s="31" t="str">
        <f>council_staff_import[[#This Row],[Title_SOURCE_KEY]]</f>
        <v>Senior Legislative Financial Analyst</v>
      </c>
      <c r="E105" s="31" t="e">
        <f>council_staff_import[[#This Row],[vlookup_works_for]]</f>
        <v>#REF!</v>
      </c>
      <c r="F105" s="31" t="str">
        <f>IF(council_staff_import[[#This Row],[combine COS and Leg Contact Responsibilties]]="",council_staff_import[[#This Row],[Vlookup Scheduler Responsibility]],council_staff_import[[#This Row],[combine COS and Leg Contact Responsibilties]])</f>
        <v/>
      </c>
      <c r="G105" s="31"/>
      <c r="H105" s="31" t="s">
        <v>65</v>
      </c>
      <c r="I105" s="31" t="s">
        <v>31371</v>
      </c>
      <c r="J105" s="31" t="str">
        <f>council_staff_import[[#This Row],[format_legislative_staff_type]]</f>
        <v>Central</v>
      </c>
      <c r="K105" s="31" t="s">
        <v>72</v>
      </c>
      <c r="L105" s="31" t="str">
        <f>IF(council_staff_import[[#This Row],[District_Office_Calc]]=0,"",council_staff_import[[#This Row],[District_Office_Calc]])</f>
        <v/>
      </c>
      <c r="M105" s="31" t="str">
        <f>IF(council_staff_import[[#This Row],[combine COS and Leg Contact emails]]="",council_staff_import[[#This Row],[Vlookup Scheduler Email]],council_staff_import[[#This Row],[combine COS and Leg Contact emails]])</f>
        <v/>
      </c>
      <c r="N105" s="32" t="s">
        <v>21359</v>
      </c>
      <c r="O105" s="32" t="s">
        <v>12902</v>
      </c>
      <c r="P105" s="32" t="str">
        <f>IF(council_staff_import[[#This Row],[Vlookup COS Responsibility]]="",council_staff_import[[#This Row],[Vlookup Leg Contact Responsibility]],council_staff_import[[#This Row],[Vlookup COS Responsibility]])</f>
        <v/>
      </c>
      <c r="Q105" s="32" t="str">
        <f>IF(council_staff_import[[#This Row],[Vlookup COS Email]]="",council_staff_import[[#This Row],[Vlookup Leg Contact Email]],council_staff_import[[#This Row],[Vlookup COS Email]])</f>
        <v/>
      </c>
      <c r="R105" s="32" t="str">
        <f>IFERROR(VLOOKUP(council_staff_import[[#This Row],[Full Name]],[4]!Table3[#Data],2,0),"")</f>
        <v/>
      </c>
      <c r="S105" s="32" t="str">
        <f>IFERROR(VLOOKUP(council_staff_import[[#This Row],[Full Name]],[4]!Table3[#Data],6,0),"")</f>
        <v/>
      </c>
      <c r="T105" s="32" t="str">
        <f>IFERROR(VLOOKUP(council_staff_import[[#This Row],[Full Name]],[4]!Table5[#Data],2,0),"")</f>
        <v/>
      </c>
      <c r="U105" s="32" t="str">
        <f>IFERROR(VLOOKUP(council_staff_import[[#This Row],[Full Name]],[4]!Table5[#Data],5,0),"")</f>
        <v/>
      </c>
      <c r="V105" s="32" t="str">
        <f>IFERROR(VLOOKUP(council_staff_import[[#This Row],[Full Name]],[4]!Table6[#Data],2,0),"")</f>
        <v/>
      </c>
      <c r="W105" s="32" t="str">
        <f>IFERROR(VLOOKUP(council_staff_import[[#This Row],[Full Name]],[4]!Table6[#Data],4,0),"")</f>
        <v/>
      </c>
      <c r="X105" s="32" t="s">
        <v>31499</v>
      </c>
      <c r="Y105" s="32" t="e">
        <f>VLOOKUP(council_staff_import[[#This Row],[format_works_for]],[4]!Table4[#Data],1,0)</f>
        <v>#REF!</v>
      </c>
      <c r="Z105"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05" s="32" t="e">
        <f>VLOOKUP(council_staff_import[[#This Row],[formatted_and_corrected_reports_to_person]],[4]!Table2[#Data],2,0)</f>
        <v>#REF!</v>
      </c>
      <c r="AB105" s="32" t="str">
        <f>IF(council_staff_import[[#This Row],[format_legislative_staff_type]]="Personal", RIGHT(council_staff_import[[#This Row],[Assignment_SOURCE_KEY]],LEN(council_staff_import[[#This Row],[Assignment_SOURCE_KEY]])-FIND(" ",council_staff_import[[#This Row],[Assignment_SOURCE_KEY]])),"")</f>
        <v/>
      </c>
      <c r="AC105" s="33" t="s">
        <v>1237</v>
      </c>
      <c r="AD105" s="32" t="s">
        <v>34828</v>
      </c>
      <c r="AE105" s="32">
        <f>council_staff_import[[#This Row],[District_Office_Number_SOURCE_KEY]]</f>
        <v>0</v>
      </c>
      <c r="AF105" s="31"/>
    </row>
    <row r="106" spans="1:32" x14ac:dyDescent="0.2">
      <c r="A106" s="31" t="str">
        <f>council_staff_import[[#This Row],[First_Name_SOURCE_KEY]]&amp;" "&amp;council_staff_import[[#This Row],[Last_Name_SOURCE_KEY]]</f>
        <v>Aliya Ali</v>
      </c>
      <c r="B106" s="31" t="str">
        <f>council_staff_import[[#This Row],[First_Name_SOURCE_KEY]]</f>
        <v>Aliya</v>
      </c>
      <c r="C106" s="31" t="str">
        <f>council_staff_import[[#This Row],[Last_Name_SOURCE_KEY]]</f>
        <v>Ali</v>
      </c>
      <c r="D106" s="31" t="str">
        <f>council_staff_import[[#This Row],[Title_SOURCE_KEY]]</f>
        <v>Senior Legislative Financial Analyst</v>
      </c>
      <c r="E106" s="31" t="e">
        <f>council_staff_import[[#This Row],[vlookup_works_for]]</f>
        <v>#REF!</v>
      </c>
      <c r="F106" s="31" t="str">
        <f>IF(council_staff_import[[#This Row],[combine COS and Leg Contact Responsibilties]]="",council_staff_import[[#This Row],[Vlookup Scheduler Responsibility]],council_staff_import[[#This Row],[combine COS and Leg Contact Responsibilties]])</f>
        <v/>
      </c>
      <c r="G106" s="31"/>
      <c r="H106" s="31" t="s">
        <v>65</v>
      </c>
      <c r="I106" s="31" t="s">
        <v>31371</v>
      </c>
      <c r="J106" s="31" t="str">
        <f>council_staff_import[[#This Row],[format_legislative_staff_type]]</f>
        <v>Central</v>
      </c>
      <c r="K106" s="31" t="s">
        <v>72</v>
      </c>
      <c r="L106" s="31" t="str">
        <f>IF(council_staff_import[[#This Row],[District_Office_Calc]]=0,"",council_staff_import[[#This Row],[District_Office_Calc]])</f>
        <v/>
      </c>
      <c r="M106" s="31" t="str">
        <f>IF(council_staff_import[[#This Row],[combine COS and Leg Contact emails]]="",council_staff_import[[#This Row],[Vlookup Scheduler Email]],council_staff_import[[#This Row],[combine COS and Leg Contact emails]])</f>
        <v/>
      </c>
      <c r="N106" s="32" t="s">
        <v>14163</v>
      </c>
      <c r="O106" s="32" t="s">
        <v>31500</v>
      </c>
      <c r="P106" s="32" t="str">
        <f>IF(council_staff_import[[#This Row],[Vlookup COS Responsibility]]="",council_staff_import[[#This Row],[Vlookup Leg Contact Responsibility]],council_staff_import[[#This Row],[Vlookup COS Responsibility]])</f>
        <v/>
      </c>
      <c r="Q106" s="32" t="str">
        <f>IF(council_staff_import[[#This Row],[Vlookup COS Email]]="",council_staff_import[[#This Row],[Vlookup Leg Contact Email]],council_staff_import[[#This Row],[Vlookup COS Email]])</f>
        <v/>
      </c>
      <c r="R106" s="32" t="str">
        <f>IFERROR(VLOOKUP(council_staff_import[[#This Row],[Full Name]],[4]!Table3[#Data],2,0),"")</f>
        <v/>
      </c>
      <c r="S106" s="32" t="str">
        <f>IFERROR(VLOOKUP(council_staff_import[[#This Row],[Full Name]],[4]!Table3[#Data],6,0),"")</f>
        <v/>
      </c>
      <c r="T106" s="32" t="str">
        <f>IFERROR(VLOOKUP(council_staff_import[[#This Row],[Full Name]],[4]!Table5[#Data],2,0),"")</f>
        <v/>
      </c>
      <c r="U106" s="32" t="str">
        <f>IFERROR(VLOOKUP(council_staff_import[[#This Row],[Full Name]],[4]!Table5[#Data],5,0),"")</f>
        <v/>
      </c>
      <c r="V106" s="32" t="str">
        <f>IFERROR(VLOOKUP(council_staff_import[[#This Row],[Full Name]],[4]!Table6[#Data],2,0),"")</f>
        <v/>
      </c>
      <c r="W106" s="32" t="str">
        <f>IFERROR(VLOOKUP(council_staff_import[[#This Row],[Full Name]],[4]!Table6[#Data],4,0),"")</f>
        <v/>
      </c>
      <c r="X106" s="32" t="s">
        <v>31499</v>
      </c>
      <c r="Y106" s="32" t="e">
        <f>VLOOKUP(council_staff_import[[#This Row],[format_works_for]],[4]!Table4[#Data],1,0)</f>
        <v>#REF!</v>
      </c>
      <c r="Z106"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06" s="32" t="e">
        <f>VLOOKUP(council_staff_import[[#This Row],[formatted_and_corrected_reports_to_person]],[4]!Table2[#Data],2,0)</f>
        <v>#REF!</v>
      </c>
      <c r="AB106" s="32" t="str">
        <f>IF(council_staff_import[[#This Row],[format_legislative_staff_type]]="Personal", RIGHT(council_staff_import[[#This Row],[Assignment_SOURCE_KEY]],LEN(council_staff_import[[#This Row],[Assignment_SOURCE_KEY]])-FIND(" ",council_staff_import[[#This Row],[Assignment_SOURCE_KEY]])),"")</f>
        <v/>
      </c>
      <c r="AC106" s="33" t="s">
        <v>1237</v>
      </c>
      <c r="AD106" s="32" t="s">
        <v>34828</v>
      </c>
      <c r="AE106" s="32">
        <f>council_staff_import[[#This Row],[District_Office_Number_SOURCE_KEY]]</f>
        <v>0</v>
      </c>
      <c r="AF106" s="31"/>
    </row>
    <row r="107" spans="1:32" x14ac:dyDescent="0.2">
      <c r="A107" s="31" t="str">
        <f>council_staff_import[[#This Row],[First_Name_SOURCE_KEY]]&amp;" "&amp;council_staff_import[[#This Row],[Last_Name_SOURCE_KEY]]</f>
        <v>Katherine Anderson</v>
      </c>
      <c r="B107" s="31" t="str">
        <f>council_staff_import[[#This Row],[First_Name_SOURCE_KEY]]</f>
        <v>Katherine</v>
      </c>
      <c r="C107" s="31" t="str">
        <f>council_staff_import[[#This Row],[Last_Name_SOURCE_KEY]]</f>
        <v>Anderson</v>
      </c>
      <c r="D107" s="31" t="str">
        <f>council_staff_import[[#This Row],[Title_SOURCE_KEY]]</f>
        <v>Legislative Coordinator</v>
      </c>
      <c r="E107" s="31" t="e">
        <f>council_staff_import[[#This Row],[vlookup_works_for]]</f>
        <v>#REF!</v>
      </c>
      <c r="F107" s="31" t="str">
        <f>IF(council_staff_import[[#This Row],[combine COS and Leg Contact Responsibilties]]="",council_staff_import[[#This Row],[Vlookup Scheduler Responsibility]],council_staff_import[[#This Row],[combine COS and Leg Contact Responsibilties]])</f>
        <v/>
      </c>
      <c r="G107" s="31"/>
      <c r="H107" s="31" t="s">
        <v>65</v>
      </c>
      <c r="I107" s="31" t="s">
        <v>31371</v>
      </c>
      <c r="J107" s="31" t="str">
        <f>council_staff_import[[#This Row],[format_legislative_staff_type]]</f>
        <v>Central</v>
      </c>
      <c r="K107" s="31" t="s">
        <v>72</v>
      </c>
      <c r="L107" s="31" t="str">
        <f>IF(council_staff_import[[#This Row],[District_Office_Calc]]=0,"",council_staff_import[[#This Row],[District_Office_Calc]])</f>
        <v/>
      </c>
      <c r="M107" s="31" t="str">
        <f>IF(council_staff_import[[#This Row],[combine COS and Leg Contact emails]]="",council_staff_import[[#This Row],[Vlookup Scheduler Email]],council_staff_import[[#This Row],[combine COS and Leg Contact emails]])</f>
        <v/>
      </c>
      <c r="N107" s="32" t="s">
        <v>497</v>
      </c>
      <c r="O107" s="32" t="s">
        <v>20886</v>
      </c>
      <c r="P107" s="32" t="str">
        <f>IF(council_staff_import[[#This Row],[Vlookup COS Responsibility]]="",council_staff_import[[#This Row],[Vlookup Leg Contact Responsibility]],council_staff_import[[#This Row],[Vlookup COS Responsibility]])</f>
        <v/>
      </c>
      <c r="Q107" s="32" t="str">
        <f>IF(council_staff_import[[#This Row],[Vlookup COS Email]]="",council_staff_import[[#This Row],[Vlookup Leg Contact Email]],council_staff_import[[#This Row],[Vlookup COS Email]])</f>
        <v/>
      </c>
      <c r="R107" s="32" t="str">
        <f>IFERROR(VLOOKUP(council_staff_import[[#This Row],[Full Name]],[4]!Table3[#Data],2,0),"")</f>
        <v/>
      </c>
      <c r="S107" s="32" t="str">
        <f>IFERROR(VLOOKUP(council_staff_import[[#This Row],[Full Name]],[4]!Table3[#Data],6,0),"")</f>
        <v/>
      </c>
      <c r="T107" s="32" t="str">
        <f>IFERROR(VLOOKUP(council_staff_import[[#This Row],[Full Name]],[4]!Table5[#Data],2,0),"")</f>
        <v/>
      </c>
      <c r="U107" s="32" t="str">
        <f>IFERROR(VLOOKUP(council_staff_import[[#This Row],[Full Name]],[4]!Table5[#Data],5,0),"")</f>
        <v/>
      </c>
      <c r="V107" s="32" t="str">
        <f>IFERROR(VLOOKUP(council_staff_import[[#This Row],[Full Name]],[4]!Table6[#Data],2,0),"")</f>
        <v/>
      </c>
      <c r="W107" s="32" t="str">
        <f>IFERROR(VLOOKUP(council_staff_import[[#This Row],[Full Name]],[4]!Table6[#Data],4,0),"")</f>
        <v/>
      </c>
      <c r="X107" s="32" t="s">
        <v>31557</v>
      </c>
      <c r="Y107" s="32" t="e">
        <f>VLOOKUP(council_staff_import[[#This Row],[format_works_for]],[4]!Table4[#Data],1,0)</f>
        <v>#REF!</v>
      </c>
      <c r="Z107"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07" s="32" t="e">
        <f>VLOOKUP(council_staff_import[[#This Row],[formatted_and_corrected_reports_to_person]],[4]!Table2[#Data],2,0)</f>
        <v>#REF!</v>
      </c>
      <c r="AB107" s="32" t="str">
        <f>IF(council_staff_import[[#This Row],[format_legislative_staff_type]]="Personal", RIGHT(council_staff_import[[#This Row],[Assignment_SOURCE_KEY]],LEN(council_staff_import[[#This Row],[Assignment_SOURCE_KEY]])-FIND(" ",council_staff_import[[#This Row],[Assignment_SOURCE_KEY]])),"")</f>
        <v/>
      </c>
      <c r="AC107" s="33" t="s">
        <v>1237</v>
      </c>
      <c r="AD107" s="32" t="s">
        <v>34828</v>
      </c>
      <c r="AE107" s="32">
        <f>council_staff_import[[#This Row],[District_Office_Number_SOURCE_KEY]]</f>
        <v>0</v>
      </c>
      <c r="AF107" s="31"/>
    </row>
    <row r="108" spans="1:32" x14ac:dyDescent="0.2">
      <c r="A108" s="31" t="str">
        <f>council_staff_import[[#This Row],[First_Name_SOURCE_KEY]]&amp;" "&amp;council_staff_import[[#This Row],[Last_Name_SOURCE_KEY]]</f>
        <v>Roberta Caturano</v>
      </c>
      <c r="B108" s="31" t="str">
        <f>council_staff_import[[#This Row],[First_Name_SOURCE_KEY]]</f>
        <v>Roberta</v>
      </c>
      <c r="C108" s="31" t="str">
        <f>council_staff_import[[#This Row],[Last_Name_SOURCE_KEY]]</f>
        <v>Caturano</v>
      </c>
      <c r="D108" s="31" t="str">
        <f>council_staff_import[[#This Row],[Title_SOURCE_KEY]]</f>
        <v>Legislative Administrative Assistant</v>
      </c>
      <c r="E108" s="31" t="e">
        <f>council_staff_import[[#This Row],[vlookup_works_for]]</f>
        <v>#REF!</v>
      </c>
      <c r="F108" s="31" t="str">
        <f>IF(council_staff_import[[#This Row],[combine COS and Leg Contact Responsibilties]]="",council_staff_import[[#This Row],[Vlookup Scheduler Responsibility]],council_staff_import[[#This Row],[combine COS and Leg Contact Responsibilties]])</f>
        <v/>
      </c>
      <c r="G108" s="31"/>
      <c r="H108" s="31" t="s">
        <v>65</v>
      </c>
      <c r="I108" s="31" t="s">
        <v>31371</v>
      </c>
      <c r="J108" s="31" t="str">
        <f>council_staff_import[[#This Row],[format_legislative_staff_type]]</f>
        <v>Central</v>
      </c>
      <c r="K108" s="31" t="s">
        <v>72</v>
      </c>
      <c r="L108" s="31" t="str">
        <f>IF(council_staff_import[[#This Row],[District_Office_Calc]]=0,"",council_staff_import[[#This Row],[District_Office_Calc]])</f>
        <v/>
      </c>
      <c r="M108" s="31" t="str">
        <f>IF(council_staff_import[[#This Row],[combine COS and Leg Contact emails]]="",council_staff_import[[#This Row],[Vlookup Scheduler Email]],council_staff_import[[#This Row],[combine COS and Leg Contact emails]])</f>
        <v/>
      </c>
      <c r="N108" s="32" t="s">
        <v>34139</v>
      </c>
      <c r="O108" s="32" t="s">
        <v>29124</v>
      </c>
      <c r="P108" s="32" t="str">
        <f>IF(council_staff_import[[#This Row],[Vlookup COS Responsibility]]="",council_staff_import[[#This Row],[Vlookup Leg Contact Responsibility]],council_staff_import[[#This Row],[Vlookup COS Responsibility]])</f>
        <v/>
      </c>
      <c r="Q108" s="32" t="str">
        <f>IF(council_staff_import[[#This Row],[Vlookup COS Email]]="",council_staff_import[[#This Row],[Vlookup Leg Contact Email]],council_staff_import[[#This Row],[Vlookup COS Email]])</f>
        <v/>
      </c>
      <c r="R108" s="32" t="str">
        <f>IFERROR(VLOOKUP(council_staff_import[[#This Row],[Full Name]],[4]!Table3[#Data],2,0),"")</f>
        <v/>
      </c>
      <c r="S108" s="32" t="str">
        <f>IFERROR(VLOOKUP(council_staff_import[[#This Row],[Full Name]],[4]!Table3[#Data],6,0),"")</f>
        <v/>
      </c>
      <c r="T108" s="32" t="str">
        <f>IFERROR(VLOOKUP(council_staff_import[[#This Row],[Full Name]],[4]!Table5[#Data],2,0),"")</f>
        <v/>
      </c>
      <c r="U108" s="32" t="str">
        <f>IFERROR(VLOOKUP(council_staff_import[[#This Row],[Full Name]],[4]!Table5[#Data],5,0),"")</f>
        <v/>
      </c>
      <c r="V108" s="32" t="str">
        <f>IFERROR(VLOOKUP(council_staff_import[[#This Row],[Full Name]],[4]!Table6[#Data],2,0),"")</f>
        <v/>
      </c>
      <c r="W108" s="32" t="str">
        <f>IFERROR(VLOOKUP(council_staff_import[[#This Row],[Full Name]],[4]!Table6[#Data],4,0),"")</f>
        <v/>
      </c>
      <c r="X108" s="32" t="s">
        <v>31478</v>
      </c>
      <c r="Y108" s="32" t="e">
        <f>VLOOKUP(council_staff_import[[#This Row],[format_works_for]],[4]!Table4[#Data],1,0)</f>
        <v>#REF!</v>
      </c>
      <c r="Z108"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08" s="32" t="e">
        <f>VLOOKUP(council_staff_import[[#This Row],[formatted_and_corrected_reports_to_person]],[4]!Table2[#Data],2,0)</f>
        <v>#REF!</v>
      </c>
      <c r="AB108" s="32" t="str">
        <f>IF(council_staff_import[[#This Row],[format_legislative_staff_type]]="Personal", RIGHT(council_staff_import[[#This Row],[Assignment_SOURCE_KEY]],LEN(council_staff_import[[#This Row],[Assignment_SOURCE_KEY]])-FIND(" ",council_staff_import[[#This Row],[Assignment_SOURCE_KEY]])),"")</f>
        <v/>
      </c>
      <c r="AC108" s="33" t="s">
        <v>1237</v>
      </c>
      <c r="AD108" s="32" t="s">
        <v>34828</v>
      </c>
      <c r="AE108" s="32">
        <f>council_staff_import[[#This Row],[District_Office_Number_SOURCE_KEY]]</f>
        <v>0</v>
      </c>
      <c r="AF108" s="31"/>
    </row>
    <row r="109" spans="1:32" x14ac:dyDescent="0.2">
      <c r="A109" s="31" t="str">
        <f>council_staff_import[[#This Row],[First_Name_SOURCE_KEY]]&amp;" "&amp;council_staff_import[[#This Row],[Last_Name_SOURCE_KEY]]</f>
        <v>Rebecca Chasan</v>
      </c>
      <c r="B109" s="31" t="str">
        <f>council_staff_import[[#This Row],[First_Name_SOURCE_KEY]]</f>
        <v>Rebecca</v>
      </c>
      <c r="C109" s="31" t="str">
        <f>council_staff_import[[#This Row],[Last_Name_SOURCE_KEY]]</f>
        <v>Chasan</v>
      </c>
      <c r="D109" s="31" t="str">
        <f>council_staff_import[[#This Row],[Title_SOURCE_KEY]]</f>
        <v>Legislative Counsel</v>
      </c>
      <c r="E109" s="31" t="e">
        <f>council_staff_import[[#This Row],[vlookup_works_for]]</f>
        <v>#REF!</v>
      </c>
      <c r="F109" s="31" t="str">
        <f>IF(council_staff_import[[#This Row],[combine COS and Leg Contact Responsibilties]]="",council_staff_import[[#This Row],[Vlookup Scheduler Responsibility]],council_staff_import[[#This Row],[combine COS and Leg Contact Responsibilties]])</f>
        <v/>
      </c>
      <c r="G109" s="31"/>
      <c r="H109" s="31" t="s">
        <v>65</v>
      </c>
      <c r="I109" s="31" t="s">
        <v>31371</v>
      </c>
      <c r="J109" s="31" t="str">
        <f>council_staff_import[[#This Row],[format_legislative_staff_type]]</f>
        <v>Central</v>
      </c>
      <c r="K109" s="31" t="s">
        <v>72</v>
      </c>
      <c r="L109" s="31" t="str">
        <f>IF(council_staff_import[[#This Row],[District_Office_Calc]]=0,"",council_staff_import[[#This Row],[District_Office_Calc]])</f>
        <v/>
      </c>
      <c r="M109" s="31" t="str">
        <f>IF(council_staff_import[[#This Row],[combine COS and Leg Contact emails]]="",council_staff_import[[#This Row],[Vlookup Scheduler Email]],council_staff_import[[#This Row],[combine COS and Leg Contact emails]])</f>
        <v/>
      </c>
      <c r="N109" s="32" t="s">
        <v>32509</v>
      </c>
      <c r="O109" s="32" t="s">
        <v>23777</v>
      </c>
      <c r="P109" s="32" t="str">
        <f>IF(council_staff_import[[#This Row],[Vlookup COS Responsibility]]="",council_staff_import[[#This Row],[Vlookup Leg Contact Responsibility]],council_staff_import[[#This Row],[Vlookup COS Responsibility]])</f>
        <v/>
      </c>
      <c r="Q109" s="32" t="str">
        <f>IF(council_staff_import[[#This Row],[Vlookup COS Email]]="",council_staff_import[[#This Row],[Vlookup Leg Contact Email]],council_staff_import[[#This Row],[Vlookup COS Email]])</f>
        <v/>
      </c>
      <c r="R109" s="32" t="str">
        <f>IFERROR(VLOOKUP(council_staff_import[[#This Row],[Full Name]],[4]!Table3[#Data],2,0),"")</f>
        <v/>
      </c>
      <c r="S109" s="32" t="str">
        <f>IFERROR(VLOOKUP(council_staff_import[[#This Row],[Full Name]],[4]!Table3[#Data],6,0),"")</f>
        <v/>
      </c>
      <c r="T109" s="32" t="str">
        <f>IFERROR(VLOOKUP(council_staff_import[[#This Row],[Full Name]],[4]!Table5[#Data],2,0),"")</f>
        <v/>
      </c>
      <c r="U109" s="32" t="str">
        <f>IFERROR(VLOOKUP(council_staff_import[[#This Row],[Full Name]],[4]!Table5[#Data],5,0),"")</f>
        <v/>
      </c>
      <c r="V109" s="32" t="str">
        <f>IFERROR(VLOOKUP(council_staff_import[[#This Row],[Full Name]],[4]!Table6[#Data],2,0),"")</f>
        <v/>
      </c>
      <c r="W109" s="32" t="str">
        <f>IFERROR(VLOOKUP(council_staff_import[[#This Row],[Full Name]],[4]!Table6[#Data],4,0),"")</f>
        <v/>
      </c>
      <c r="X109" s="32" t="s">
        <v>141</v>
      </c>
      <c r="Y109" s="32" t="e">
        <f>VLOOKUP(council_staff_import[[#This Row],[format_works_for]],[4]!Table4[#Data],1,0)</f>
        <v>#REF!</v>
      </c>
      <c r="Z109"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09" s="32" t="e">
        <f>VLOOKUP(council_staff_import[[#This Row],[formatted_and_corrected_reports_to_person]],[4]!Table2[#Data],2,0)</f>
        <v>#REF!</v>
      </c>
      <c r="AB109" s="32" t="str">
        <f>IF(council_staff_import[[#This Row],[format_legislative_staff_type]]="Personal", RIGHT(council_staff_import[[#This Row],[Assignment_SOURCE_KEY]],LEN(council_staff_import[[#This Row],[Assignment_SOURCE_KEY]])-FIND(" ",council_staff_import[[#This Row],[Assignment_SOURCE_KEY]])),"")</f>
        <v/>
      </c>
      <c r="AC109" s="33" t="s">
        <v>1237</v>
      </c>
      <c r="AD109" s="32" t="s">
        <v>34828</v>
      </c>
      <c r="AE109" s="32">
        <f>council_staff_import[[#This Row],[District_Office_Number_SOURCE_KEY]]</f>
        <v>0</v>
      </c>
      <c r="AF109" s="31"/>
    </row>
    <row r="110" spans="1:32" x14ac:dyDescent="0.2">
      <c r="A110" s="31" t="str">
        <f>council_staff_import[[#This Row],[First_Name_SOURCE_KEY]]&amp;" "&amp;council_staff_import[[#This Row],[Last_Name_SOURCE_KEY]]</f>
        <v>Emre Edev</v>
      </c>
      <c r="B110" s="31" t="str">
        <f>council_staff_import[[#This Row],[First_Name_SOURCE_KEY]]</f>
        <v>Emre</v>
      </c>
      <c r="C110" s="31" t="str">
        <f>council_staff_import[[#This Row],[Last_Name_SOURCE_KEY]]</f>
        <v>Edev</v>
      </c>
      <c r="D110" s="31" t="str">
        <f>council_staff_import[[#This Row],[Title_SOURCE_KEY]]</f>
        <v>Assistant Director - Finance</v>
      </c>
      <c r="E110" s="31" t="e">
        <f>council_staff_import[[#This Row],[vlookup_works_for]]</f>
        <v>#REF!</v>
      </c>
      <c r="F110" s="31" t="str">
        <f>IF(council_staff_import[[#This Row],[combine COS and Leg Contact Responsibilties]]="",council_staff_import[[#This Row],[Vlookup Scheduler Responsibility]],council_staff_import[[#This Row],[combine COS and Leg Contact Responsibilties]])</f>
        <v/>
      </c>
      <c r="G110" s="31"/>
      <c r="H110" s="31" t="s">
        <v>65</v>
      </c>
      <c r="I110" s="31" t="s">
        <v>31371</v>
      </c>
      <c r="J110" s="31" t="str">
        <f>council_staff_import[[#This Row],[format_legislative_staff_type]]</f>
        <v>Central</v>
      </c>
      <c r="K110" s="31" t="s">
        <v>72</v>
      </c>
      <c r="L110" s="31" t="str">
        <f>IF(council_staff_import[[#This Row],[District_Office_Calc]]=0,"",council_staff_import[[#This Row],[District_Office_Calc]])</f>
        <v/>
      </c>
      <c r="M110" s="31" t="str">
        <f>IF(council_staff_import[[#This Row],[combine COS and Leg Contact emails]]="",council_staff_import[[#This Row],[Vlookup Scheduler Email]],council_staff_import[[#This Row],[combine COS and Leg Contact emails]])</f>
        <v/>
      </c>
      <c r="N110" s="32" t="s">
        <v>31861</v>
      </c>
      <c r="O110" s="32" t="s">
        <v>31862</v>
      </c>
      <c r="P110" s="32" t="str">
        <f>IF(council_staff_import[[#This Row],[Vlookup COS Responsibility]]="",council_staff_import[[#This Row],[Vlookup Leg Contact Responsibility]],council_staff_import[[#This Row],[Vlookup COS Responsibility]])</f>
        <v/>
      </c>
      <c r="Q110" s="32" t="str">
        <f>IF(council_staff_import[[#This Row],[Vlookup COS Email]]="",council_staff_import[[#This Row],[Vlookup Leg Contact Email]],council_staff_import[[#This Row],[Vlookup COS Email]])</f>
        <v/>
      </c>
      <c r="R110" s="32" t="str">
        <f>IFERROR(VLOOKUP(council_staff_import[[#This Row],[Full Name]],[4]!Table3[#Data],2,0),"")</f>
        <v/>
      </c>
      <c r="S110" s="32" t="str">
        <f>IFERROR(VLOOKUP(council_staff_import[[#This Row],[Full Name]],[4]!Table3[#Data],6,0),"")</f>
        <v/>
      </c>
      <c r="T110" s="32" t="str">
        <f>IFERROR(VLOOKUP(council_staff_import[[#This Row],[Full Name]],[4]!Table5[#Data],2,0),"")</f>
        <v/>
      </c>
      <c r="U110" s="32" t="str">
        <f>IFERROR(VLOOKUP(council_staff_import[[#This Row],[Full Name]],[4]!Table5[#Data],5,0),"")</f>
        <v/>
      </c>
      <c r="V110" s="32" t="str">
        <f>IFERROR(VLOOKUP(council_staff_import[[#This Row],[Full Name]],[4]!Table6[#Data],2,0),"")</f>
        <v/>
      </c>
      <c r="W110" s="32" t="str">
        <f>IFERROR(VLOOKUP(council_staff_import[[#This Row],[Full Name]],[4]!Table6[#Data],4,0),"")</f>
        <v/>
      </c>
      <c r="X110" s="32" t="s">
        <v>31860</v>
      </c>
      <c r="Y110" s="32" t="e">
        <f>VLOOKUP(council_staff_import[[#This Row],[format_works_for]],[4]!Table4[#Data],1,0)</f>
        <v>#REF!</v>
      </c>
      <c r="Z110"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10" s="32" t="e">
        <f>VLOOKUP(council_staff_import[[#This Row],[formatted_and_corrected_reports_to_person]],[4]!Table2[#Data],2,0)</f>
        <v>#REF!</v>
      </c>
      <c r="AB110" s="32" t="str">
        <f>IF(council_staff_import[[#This Row],[format_legislative_staff_type]]="Personal", RIGHT(council_staff_import[[#This Row],[Assignment_SOURCE_KEY]],LEN(council_staff_import[[#This Row],[Assignment_SOURCE_KEY]])-FIND(" ",council_staff_import[[#This Row],[Assignment_SOURCE_KEY]])),"")</f>
        <v/>
      </c>
      <c r="AC110" s="33" t="s">
        <v>1237</v>
      </c>
      <c r="AD110" s="32" t="s">
        <v>34828</v>
      </c>
      <c r="AE110" s="32">
        <f>council_staff_import[[#This Row],[District_Office_Number_SOURCE_KEY]]</f>
        <v>0</v>
      </c>
      <c r="AF110" s="31"/>
    </row>
    <row r="111" spans="1:32" x14ac:dyDescent="0.2">
      <c r="A111" s="31" t="str">
        <f>council_staff_import[[#This Row],[First_Name_SOURCE_KEY]]&amp;" "&amp;council_staff_import[[#This Row],[Last_Name_SOURCE_KEY]]</f>
        <v>Maria Enache</v>
      </c>
      <c r="B111" s="31" t="str">
        <f>council_staff_import[[#This Row],[First_Name_SOURCE_KEY]]</f>
        <v>Maria</v>
      </c>
      <c r="C111" s="31" t="str">
        <f>council_staff_import[[#This Row],[Last_Name_SOURCE_KEY]]</f>
        <v>Enache</v>
      </c>
      <c r="D111" s="31" t="str">
        <f>council_staff_import[[#This Row],[Title_SOURCE_KEY]]</f>
        <v>Legislative Financial Analyst</v>
      </c>
      <c r="E111" s="31" t="e">
        <f>council_staff_import[[#This Row],[vlookup_works_for]]</f>
        <v>#REF!</v>
      </c>
      <c r="F111" s="31" t="str">
        <f>IF(council_staff_import[[#This Row],[combine COS and Leg Contact Responsibilties]]="",council_staff_import[[#This Row],[Vlookup Scheduler Responsibility]],council_staff_import[[#This Row],[combine COS and Leg Contact Responsibilties]])</f>
        <v/>
      </c>
      <c r="G111" s="31"/>
      <c r="H111" s="31" t="s">
        <v>65</v>
      </c>
      <c r="I111" s="31" t="s">
        <v>31371</v>
      </c>
      <c r="J111" s="31" t="str">
        <f>council_staff_import[[#This Row],[format_legislative_staff_type]]</f>
        <v>Central</v>
      </c>
      <c r="K111" s="31" t="s">
        <v>72</v>
      </c>
      <c r="L111" s="31" t="str">
        <f>IF(council_staff_import[[#This Row],[District_Office_Calc]]=0,"",council_staff_import[[#This Row],[District_Office_Calc]])</f>
        <v/>
      </c>
      <c r="M111" s="31" t="str">
        <f>IF(council_staff_import[[#This Row],[combine COS and Leg Contact emails]]="",council_staff_import[[#This Row],[Vlookup Scheduler Email]],council_staff_import[[#This Row],[combine COS and Leg Contact emails]])</f>
        <v/>
      </c>
      <c r="N111" s="32" t="s">
        <v>32282</v>
      </c>
      <c r="O111" s="32" t="s">
        <v>2763</v>
      </c>
      <c r="P111" s="32" t="str">
        <f>IF(council_staff_import[[#This Row],[Vlookup COS Responsibility]]="",council_staff_import[[#This Row],[Vlookup Leg Contact Responsibility]],council_staff_import[[#This Row],[Vlookup COS Responsibility]])</f>
        <v/>
      </c>
      <c r="Q111" s="32" t="str">
        <f>IF(council_staff_import[[#This Row],[Vlookup COS Email]]="",council_staff_import[[#This Row],[Vlookup Leg Contact Email]],council_staff_import[[#This Row],[Vlookup COS Email]])</f>
        <v/>
      </c>
      <c r="R111" s="32" t="str">
        <f>IFERROR(VLOOKUP(council_staff_import[[#This Row],[Full Name]],[4]!Table3[#Data],2,0),"")</f>
        <v/>
      </c>
      <c r="S111" s="32" t="str">
        <f>IFERROR(VLOOKUP(council_staff_import[[#This Row],[Full Name]],[4]!Table3[#Data],6,0),"")</f>
        <v/>
      </c>
      <c r="T111" s="32" t="str">
        <f>IFERROR(VLOOKUP(council_staff_import[[#This Row],[Full Name]],[4]!Table5[#Data],2,0),"")</f>
        <v/>
      </c>
      <c r="U111" s="32" t="str">
        <f>IFERROR(VLOOKUP(council_staff_import[[#This Row],[Full Name]],[4]!Table5[#Data],5,0),"")</f>
        <v/>
      </c>
      <c r="V111" s="32" t="str">
        <f>IFERROR(VLOOKUP(council_staff_import[[#This Row],[Full Name]],[4]!Table6[#Data],2,0),"")</f>
        <v/>
      </c>
      <c r="W111" s="32" t="str">
        <f>IFERROR(VLOOKUP(council_staff_import[[#This Row],[Full Name]],[4]!Table6[#Data],4,0),"")</f>
        <v/>
      </c>
      <c r="X111" s="32" t="s">
        <v>31625</v>
      </c>
      <c r="Y111" s="32" t="e">
        <f>VLOOKUP(council_staff_import[[#This Row],[format_works_for]],[4]!Table4[#Data],1,0)</f>
        <v>#REF!</v>
      </c>
      <c r="Z111"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11" s="32" t="e">
        <f>VLOOKUP(council_staff_import[[#This Row],[formatted_and_corrected_reports_to_person]],[4]!Table2[#Data],2,0)</f>
        <v>#REF!</v>
      </c>
      <c r="AB111" s="32" t="str">
        <f>IF(council_staff_import[[#This Row],[format_legislative_staff_type]]="Personal", RIGHT(council_staff_import[[#This Row],[Assignment_SOURCE_KEY]],LEN(council_staff_import[[#This Row],[Assignment_SOURCE_KEY]])-FIND(" ",council_staff_import[[#This Row],[Assignment_SOURCE_KEY]])),"")</f>
        <v/>
      </c>
      <c r="AC111" s="33" t="s">
        <v>1237</v>
      </c>
      <c r="AD111" s="32" t="s">
        <v>34828</v>
      </c>
      <c r="AE111" s="32">
        <f>council_staff_import[[#This Row],[District_Office_Number_SOURCE_KEY]]</f>
        <v>0</v>
      </c>
      <c r="AF111" s="31"/>
    </row>
    <row r="112" spans="1:32" x14ac:dyDescent="0.2">
      <c r="A112" s="31" t="str">
        <f>council_staff_import[[#This Row],[First_Name_SOURCE_KEY]]&amp;" "&amp;council_staff_import[[#This Row],[Last_Name_SOURCE_KEY]]</f>
        <v>Crilhien Francisco</v>
      </c>
      <c r="B112" s="31" t="str">
        <f>council_staff_import[[#This Row],[First_Name_SOURCE_KEY]]</f>
        <v>Crilhien</v>
      </c>
      <c r="C112" s="31" t="str">
        <f>council_staff_import[[#This Row],[Last_Name_SOURCE_KEY]]</f>
        <v>Francisco</v>
      </c>
      <c r="D112" s="31" t="str">
        <f>council_staff_import[[#This Row],[Title_SOURCE_KEY]]</f>
        <v>Principal Legislative Financial Analyst</v>
      </c>
      <c r="E112" s="31" t="e">
        <f>council_staff_import[[#This Row],[vlookup_works_for]]</f>
        <v>#REF!</v>
      </c>
      <c r="F112" s="31" t="str">
        <f>IF(council_staff_import[[#This Row],[combine COS and Leg Contact Responsibilties]]="",council_staff_import[[#This Row],[Vlookup Scheduler Responsibility]],council_staff_import[[#This Row],[combine COS and Leg Contact Responsibilties]])</f>
        <v/>
      </c>
      <c r="G112" s="31"/>
      <c r="H112" s="31" t="s">
        <v>65</v>
      </c>
      <c r="I112" s="31" t="s">
        <v>31371</v>
      </c>
      <c r="J112" s="31" t="str">
        <f>council_staff_import[[#This Row],[format_legislative_staff_type]]</f>
        <v>Central</v>
      </c>
      <c r="K112" s="31" t="s">
        <v>72</v>
      </c>
      <c r="L112" s="31" t="str">
        <f>IF(council_staff_import[[#This Row],[District_Office_Calc]]=0,"",council_staff_import[[#This Row],[District_Office_Calc]])</f>
        <v/>
      </c>
      <c r="M112" s="31" t="str">
        <f>IF(council_staff_import[[#This Row],[combine COS and Leg Contact emails]]="",council_staff_import[[#This Row],[Vlookup Scheduler Email]],council_staff_import[[#This Row],[combine COS and Leg Contact emails]])</f>
        <v/>
      </c>
      <c r="N112" s="32" t="s">
        <v>14342</v>
      </c>
      <c r="O112" s="32" t="s">
        <v>31755</v>
      </c>
      <c r="P112" s="32" t="str">
        <f>IF(council_staff_import[[#This Row],[Vlookup COS Responsibility]]="",council_staff_import[[#This Row],[Vlookup Leg Contact Responsibility]],council_staff_import[[#This Row],[Vlookup COS Responsibility]])</f>
        <v/>
      </c>
      <c r="Q112" s="32" t="str">
        <f>IF(council_staff_import[[#This Row],[Vlookup COS Email]]="",council_staff_import[[#This Row],[Vlookup Leg Contact Email]],council_staff_import[[#This Row],[Vlookup COS Email]])</f>
        <v/>
      </c>
      <c r="R112" s="32" t="str">
        <f>IFERROR(VLOOKUP(council_staff_import[[#This Row],[Full Name]],[4]!Table3[#Data],2,0),"")</f>
        <v/>
      </c>
      <c r="S112" s="32" t="str">
        <f>IFERROR(VLOOKUP(council_staff_import[[#This Row],[Full Name]],[4]!Table3[#Data],6,0),"")</f>
        <v/>
      </c>
      <c r="T112" s="32" t="str">
        <f>IFERROR(VLOOKUP(council_staff_import[[#This Row],[Full Name]],[4]!Table5[#Data],2,0),"")</f>
        <v/>
      </c>
      <c r="U112" s="32" t="str">
        <f>IFERROR(VLOOKUP(council_staff_import[[#This Row],[Full Name]],[4]!Table5[#Data],5,0),"")</f>
        <v/>
      </c>
      <c r="V112" s="32" t="str">
        <f>IFERROR(VLOOKUP(council_staff_import[[#This Row],[Full Name]],[4]!Table6[#Data],2,0),"")</f>
        <v/>
      </c>
      <c r="W112" s="32" t="str">
        <f>IFERROR(VLOOKUP(council_staff_import[[#This Row],[Full Name]],[4]!Table6[#Data],4,0),"")</f>
        <v/>
      </c>
      <c r="X112" s="32" t="s">
        <v>31726</v>
      </c>
      <c r="Y112" s="32" t="e">
        <f>VLOOKUP(council_staff_import[[#This Row],[format_works_for]],[4]!Table4[#Data],1,0)</f>
        <v>#REF!</v>
      </c>
      <c r="Z112"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12" s="32" t="e">
        <f>VLOOKUP(council_staff_import[[#This Row],[formatted_and_corrected_reports_to_person]],[4]!Table2[#Data],2,0)</f>
        <v>#REF!</v>
      </c>
      <c r="AB112" s="32" t="str">
        <f>IF(council_staff_import[[#This Row],[format_legislative_staff_type]]="Personal", RIGHT(council_staff_import[[#This Row],[Assignment_SOURCE_KEY]],LEN(council_staff_import[[#This Row],[Assignment_SOURCE_KEY]])-FIND(" ",council_staff_import[[#This Row],[Assignment_SOURCE_KEY]])),"")</f>
        <v/>
      </c>
      <c r="AC112" s="33" t="s">
        <v>1237</v>
      </c>
      <c r="AD112" s="32" t="s">
        <v>34828</v>
      </c>
      <c r="AE112" s="32">
        <f>council_staff_import[[#This Row],[District_Office_Number_SOURCE_KEY]]</f>
        <v>0</v>
      </c>
      <c r="AF112" s="31"/>
    </row>
    <row r="113" spans="1:32" x14ac:dyDescent="0.2">
      <c r="A113" s="31" t="str">
        <f>council_staff_import[[#This Row],[First_Name_SOURCE_KEY]]&amp;" "&amp;council_staff_import[[#This Row],[Last_Name_SOURCE_KEY]]</f>
        <v>Sarah Gastelum</v>
      </c>
      <c r="B113" s="31" t="str">
        <f>council_staff_import[[#This Row],[First_Name_SOURCE_KEY]]</f>
        <v>Sarah</v>
      </c>
      <c r="C113" s="31" t="str">
        <f>council_staff_import[[#This Row],[Last_Name_SOURCE_KEY]]</f>
        <v>Gastelum</v>
      </c>
      <c r="D113" s="31" t="str">
        <f>council_staff_import[[#This Row],[Title_SOURCE_KEY]]</f>
        <v>Senior Legislative Financial Analyst</v>
      </c>
      <c r="E113" s="31" t="e">
        <f>council_staff_import[[#This Row],[vlookup_works_for]]</f>
        <v>#REF!</v>
      </c>
      <c r="F113" s="31" t="str">
        <f>IF(council_staff_import[[#This Row],[combine COS and Leg Contact Responsibilties]]="",council_staff_import[[#This Row],[Vlookup Scheduler Responsibility]],council_staff_import[[#This Row],[combine COS and Leg Contact Responsibilties]])</f>
        <v/>
      </c>
      <c r="G113" s="31"/>
      <c r="H113" s="31" t="s">
        <v>65</v>
      </c>
      <c r="I113" s="31" t="s">
        <v>31371</v>
      </c>
      <c r="J113" s="31" t="str">
        <f>council_staff_import[[#This Row],[format_legislative_staff_type]]</f>
        <v>Central</v>
      </c>
      <c r="K113" s="31" t="s">
        <v>72</v>
      </c>
      <c r="L113" s="31" t="str">
        <f>IF(council_staff_import[[#This Row],[District_Office_Calc]]=0,"",council_staff_import[[#This Row],[District_Office_Calc]])</f>
        <v/>
      </c>
      <c r="M113" s="31" t="str">
        <f>IF(council_staff_import[[#This Row],[combine COS and Leg Contact emails]]="",council_staff_import[[#This Row],[Vlookup Scheduler Email]],council_staff_import[[#This Row],[combine COS and Leg Contact emails]])</f>
        <v/>
      </c>
      <c r="N113" s="32" t="s">
        <v>32622</v>
      </c>
      <c r="O113" s="32" t="s">
        <v>16231</v>
      </c>
      <c r="P113" s="32" t="str">
        <f>IF(council_staff_import[[#This Row],[Vlookup COS Responsibility]]="",council_staff_import[[#This Row],[Vlookup Leg Contact Responsibility]],council_staff_import[[#This Row],[Vlookup COS Responsibility]])</f>
        <v/>
      </c>
      <c r="Q113" s="32" t="str">
        <f>IF(council_staff_import[[#This Row],[Vlookup COS Email]]="",council_staff_import[[#This Row],[Vlookup Leg Contact Email]],council_staff_import[[#This Row],[Vlookup COS Email]])</f>
        <v/>
      </c>
      <c r="R113" s="32" t="str">
        <f>IFERROR(VLOOKUP(council_staff_import[[#This Row],[Full Name]],[4]!Table3[#Data],2,0),"")</f>
        <v/>
      </c>
      <c r="S113" s="32" t="str">
        <f>IFERROR(VLOOKUP(council_staff_import[[#This Row],[Full Name]],[4]!Table3[#Data],6,0),"")</f>
        <v/>
      </c>
      <c r="T113" s="32" t="str">
        <f>IFERROR(VLOOKUP(council_staff_import[[#This Row],[Full Name]],[4]!Table5[#Data],2,0),"")</f>
        <v/>
      </c>
      <c r="U113" s="32" t="str">
        <f>IFERROR(VLOOKUP(council_staff_import[[#This Row],[Full Name]],[4]!Table5[#Data],5,0),"")</f>
        <v/>
      </c>
      <c r="V113" s="32" t="str">
        <f>IFERROR(VLOOKUP(council_staff_import[[#This Row],[Full Name]],[4]!Table6[#Data],2,0),"")</f>
        <v/>
      </c>
      <c r="W113" s="32" t="str">
        <f>IFERROR(VLOOKUP(council_staff_import[[#This Row],[Full Name]],[4]!Table6[#Data],4,0),"")</f>
        <v/>
      </c>
      <c r="X113" s="32" t="s">
        <v>31499</v>
      </c>
      <c r="Y113" s="32" t="e">
        <f>VLOOKUP(council_staff_import[[#This Row],[format_works_for]],[4]!Table4[#Data],1,0)</f>
        <v>#REF!</v>
      </c>
      <c r="Z113"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13" s="32" t="e">
        <f>VLOOKUP(council_staff_import[[#This Row],[formatted_and_corrected_reports_to_person]],[4]!Table2[#Data],2,0)</f>
        <v>#REF!</v>
      </c>
      <c r="AB113" s="32" t="str">
        <f>IF(council_staff_import[[#This Row],[format_legislative_staff_type]]="Personal", RIGHT(council_staff_import[[#This Row],[Assignment_SOURCE_KEY]],LEN(council_staff_import[[#This Row],[Assignment_SOURCE_KEY]])-FIND(" ",council_staff_import[[#This Row],[Assignment_SOURCE_KEY]])),"")</f>
        <v/>
      </c>
      <c r="AC113" s="33" t="s">
        <v>1237</v>
      </c>
      <c r="AD113" s="32" t="s">
        <v>34828</v>
      </c>
      <c r="AE113" s="32">
        <f>council_staff_import[[#This Row],[District_Office_Number_SOURCE_KEY]]</f>
        <v>0</v>
      </c>
      <c r="AF113" s="31"/>
    </row>
    <row r="114" spans="1:32" x14ac:dyDescent="0.2">
      <c r="A114" s="31" t="str">
        <f>council_staff_import[[#This Row],[First_Name_SOURCE_KEY]]&amp;" "&amp;council_staff_import[[#This Row],[Last_Name_SOURCE_KEY]]</f>
        <v>Kenneth Grace</v>
      </c>
      <c r="B114" s="31" t="str">
        <f>council_staff_import[[#This Row],[First_Name_SOURCE_KEY]]</f>
        <v>Kenneth</v>
      </c>
      <c r="C114" s="31" t="str">
        <f>council_staff_import[[#This Row],[Last_Name_SOURCE_KEY]]</f>
        <v>Grace</v>
      </c>
      <c r="D114" s="31" t="str">
        <f>council_staff_import[[#This Row],[Title_SOURCE_KEY]]</f>
        <v>Legislative Financial Analyst</v>
      </c>
      <c r="E114" s="31" t="e">
        <f>council_staff_import[[#This Row],[vlookup_works_for]]</f>
        <v>#REF!</v>
      </c>
      <c r="F114" s="31" t="str">
        <f>IF(council_staff_import[[#This Row],[combine COS and Leg Contact Responsibilties]]="",council_staff_import[[#This Row],[Vlookup Scheduler Responsibility]],council_staff_import[[#This Row],[combine COS and Leg Contact Responsibilties]])</f>
        <v/>
      </c>
      <c r="G114" s="31"/>
      <c r="H114" s="31" t="s">
        <v>65</v>
      </c>
      <c r="I114" s="31" t="s">
        <v>31371</v>
      </c>
      <c r="J114" s="31" t="str">
        <f>council_staff_import[[#This Row],[format_legislative_staff_type]]</f>
        <v>Central</v>
      </c>
      <c r="K114" s="31" t="s">
        <v>72</v>
      </c>
      <c r="L114" s="31" t="str">
        <f>IF(council_staff_import[[#This Row],[District_Office_Calc]]=0,"",council_staff_import[[#This Row],[District_Office_Calc]])</f>
        <v/>
      </c>
      <c r="M114" s="31" t="str">
        <f>IF(council_staff_import[[#This Row],[combine COS and Leg Contact emails]]="",council_staff_import[[#This Row],[Vlookup Scheduler Email]],council_staff_import[[#This Row],[combine COS and Leg Contact emails]])</f>
        <v/>
      </c>
      <c r="N114" s="32" t="s">
        <v>32194</v>
      </c>
      <c r="O114" s="32" t="s">
        <v>26527</v>
      </c>
      <c r="P114" s="32" t="str">
        <f>IF(council_staff_import[[#This Row],[Vlookup COS Responsibility]]="",council_staff_import[[#This Row],[Vlookup Leg Contact Responsibility]],council_staff_import[[#This Row],[Vlookup COS Responsibility]])</f>
        <v/>
      </c>
      <c r="Q114" s="32" t="str">
        <f>IF(council_staff_import[[#This Row],[Vlookup COS Email]]="",council_staff_import[[#This Row],[Vlookup Leg Contact Email]],council_staff_import[[#This Row],[Vlookup COS Email]])</f>
        <v/>
      </c>
      <c r="R114" s="32" t="str">
        <f>IFERROR(VLOOKUP(council_staff_import[[#This Row],[Full Name]],[4]!Table3[#Data],2,0),"")</f>
        <v/>
      </c>
      <c r="S114" s="32" t="str">
        <f>IFERROR(VLOOKUP(council_staff_import[[#This Row],[Full Name]],[4]!Table3[#Data],6,0),"")</f>
        <v/>
      </c>
      <c r="T114" s="32" t="str">
        <f>IFERROR(VLOOKUP(council_staff_import[[#This Row],[Full Name]],[4]!Table5[#Data],2,0),"")</f>
        <v/>
      </c>
      <c r="U114" s="32" t="str">
        <f>IFERROR(VLOOKUP(council_staff_import[[#This Row],[Full Name]],[4]!Table5[#Data],5,0),"")</f>
        <v/>
      </c>
      <c r="V114" s="32" t="str">
        <f>IFERROR(VLOOKUP(council_staff_import[[#This Row],[Full Name]],[4]!Table6[#Data],2,0),"")</f>
        <v/>
      </c>
      <c r="W114" s="32" t="str">
        <f>IFERROR(VLOOKUP(council_staff_import[[#This Row],[Full Name]],[4]!Table6[#Data],4,0),"")</f>
        <v/>
      </c>
      <c r="X114" s="32" t="s">
        <v>31625</v>
      </c>
      <c r="Y114" s="32" t="e">
        <f>VLOOKUP(council_staff_import[[#This Row],[format_works_for]],[4]!Table4[#Data],1,0)</f>
        <v>#REF!</v>
      </c>
      <c r="Z114"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14" s="32" t="e">
        <f>VLOOKUP(council_staff_import[[#This Row],[formatted_and_corrected_reports_to_person]],[4]!Table2[#Data],2,0)</f>
        <v>#REF!</v>
      </c>
      <c r="AB114" s="32" t="str">
        <f>IF(council_staff_import[[#This Row],[format_legislative_staff_type]]="Personal", RIGHT(council_staff_import[[#This Row],[Assignment_SOURCE_KEY]],LEN(council_staff_import[[#This Row],[Assignment_SOURCE_KEY]])-FIND(" ",council_staff_import[[#This Row],[Assignment_SOURCE_KEY]])),"")</f>
        <v/>
      </c>
      <c r="AC114" s="33" t="s">
        <v>1237</v>
      </c>
      <c r="AD114" s="32" t="s">
        <v>34828</v>
      </c>
      <c r="AE114" s="32">
        <f>council_staff_import[[#This Row],[District_Office_Number_SOURCE_KEY]]</f>
        <v>0</v>
      </c>
      <c r="AF114" s="31"/>
    </row>
    <row r="115" spans="1:32" x14ac:dyDescent="0.2">
      <c r="A115" s="31" t="str">
        <f>council_staff_import[[#This Row],[First_Name_SOURCE_KEY]]&amp;" "&amp;council_staff_import[[#This Row],[Last_Name_SOURCE_KEY]]</f>
        <v>Elizabeth Hoffman</v>
      </c>
      <c r="B115" s="31" t="str">
        <f>council_staff_import[[#This Row],[First_Name_SOURCE_KEY]]</f>
        <v>Elizabeth</v>
      </c>
      <c r="C115" s="31" t="str">
        <f>council_staff_import[[#This Row],[Last_Name_SOURCE_KEY]]</f>
        <v>Hoffman</v>
      </c>
      <c r="D115" s="31" t="str">
        <f>council_staff_import[[#This Row],[Title_SOURCE_KEY]]</f>
        <v>Principal Legislative Financial Analyst</v>
      </c>
      <c r="E115" s="31" t="e">
        <f>council_staff_import[[#This Row],[vlookup_works_for]]</f>
        <v>#REF!</v>
      </c>
      <c r="F115" s="31" t="str">
        <f>IF(council_staff_import[[#This Row],[combine COS and Leg Contact Responsibilties]]="",council_staff_import[[#This Row],[Vlookup Scheduler Responsibility]],council_staff_import[[#This Row],[combine COS and Leg Contact Responsibilties]])</f>
        <v/>
      </c>
      <c r="G115" s="31"/>
      <c r="H115" s="31" t="s">
        <v>65</v>
      </c>
      <c r="I115" s="31" t="s">
        <v>31371</v>
      </c>
      <c r="J115" s="31" t="str">
        <f>council_staff_import[[#This Row],[format_legislative_staff_type]]</f>
        <v>Central</v>
      </c>
      <c r="K115" s="31" t="s">
        <v>72</v>
      </c>
      <c r="L115" s="31" t="str">
        <f>IF(council_staff_import[[#This Row],[District_Office_Calc]]=0,"",council_staff_import[[#This Row],[District_Office_Calc]])</f>
        <v/>
      </c>
      <c r="M115" s="31" t="str">
        <f>IF(council_staff_import[[#This Row],[combine COS and Leg Contact emails]]="",council_staff_import[[#This Row],[Vlookup Scheduler Email]],council_staff_import[[#This Row],[combine COS and Leg Contact emails]])</f>
        <v/>
      </c>
      <c r="N115" s="32" t="s">
        <v>1474</v>
      </c>
      <c r="O115" s="32" t="s">
        <v>2972</v>
      </c>
      <c r="P115" s="32" t="str">
        <f>IF(council_staff_import[[#This Row],[Vlookup COS Responsibility]]="",council_staff_import[[#This Row],[Vlookup Leg Contact Responsibility]],council_staff_import[[#This Row],[Vlookup COS Responsibility]])</f>
        <v/>
      </c>
      <c r="Q115" s="32" t="str">
        <f>IF(council_staff_import[[#This Row],[Vlookup COS Email]]="",council_staff_import[[#This Row],[Vlookup Leg Contact Email]],council_staff_import[[#This Row],[Vlookup COS Email]])</f>
        <v/>
      </c>
      <c r="R115" s="32" t="str">
        <f>IFERROR(VLOOKUP(council_staff_import[[#This Row],[Full Name]],[4]!Table3[#Data],2,0),"")</f>
        <v/>
      </c>
      <c r="S115" s="32" t="str">
        <f>IFERROR(VLOOKUP(council_staff_import[[#This Row],[Full Name]],[4]!Table3[#Data],6,0),"")</f>
        <v/>
      </c>
      <c r="T115" s="32" t="str">
        <f>IFERROR(VLOOKUP(council_staff_import[[#This Row],[Full Name]],[4]!Table5[#Data],2,0),"")</f>
        <v/>
      </c>
      <c r="U115" s="32" t="str">
        <f>IFERROR(VLOOKUP(council_staff_import[[#This Row],[Full Name]],[4]!Table5[#Data],5,0),"")</f>
        <v/>
      </c>
      <c r="V115" s="32" t="str">
        <f>IFERROR(VLOOKUP(council_staff_import[[#This Row],[Full Name]],[4]!Table6[#Data],2,0),"")</f>
        <v/>
      </c>
      <c r="W115" s="32" t="str">
        <f>IFERROR(VLOOKUP(council_staff_import[[#This Row],[Full Name]],[4]!Table6[#Data],4,0),"")</f>
        <v/>
      </c>
      <c r="X115" s="32" t="s">
        <v>31726</v>
      </c>
      <c r="Y115" s="32" t="e">
        <f>VLOOKUP(council_staff_import[[#This Row],[format_works_for]],[4]!Table4[#Data],1,0)</f>
        <v>#REF!</v>
      </c>
      <c r="Z115"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15" s="32" t="e">
        <f>VLOOKUP(council_staff_import[[#This Row],[formatted_and_corrected_reports_to_person]],[4]!Table2[#Data],2,0)</f>
        <v>#REF!</v>
      </c>
      <c r="AB115" s="32" t="str">
        <f>IF(council_staff_import[[#This Row],[format_legislative_staff_type]]="Personal", RIGHT(council_staff_import[[#This Row],[Assignment_SOURCE_KEY]],LEN(council_staff_import[[#This Row],[Assignment_SOURCE_KEY]])-FIND(" ",council_staff_import[[#This Row],[Assignment_SOURCE_KEY]])),"")</f>
        <v/>
      </c>
      <c r="AC115" s="33" t="s">
        <v>1237</v>
      </c>
      <c r="AD115" s="32" t="s">
        <v>34828</v>
      </c>
      <c r="AE115" s="32">
        <f>council_staff_import[[#This Row],[District_Office_Number_SOURCE_KEY]]</f>
        <v>0</v>
      </c>
      <c r="AF115" s="31"/>
    </row>
    <row r="116" spans="1:32" x14ac:dyDescent="0.2">
      <c r="A116" s="31" t="str">
        <f>council_staff_import[[#This Row],[First_Name_SOURCE_KEY]]&amp;" "&amp;council_staff_import[[#This Row],[Last_Name_SOURCE_KEY]]</f>
        <v>Sheila Johnson</v>
      </c>
      <c r="B116" s="31" t="str">
        <f>council_staff_import[[#This Row],[First_Name_SOURCE_KEY]]</f>
        <v>Sheila</v>
      </c>
      <c r="C116" s="31" t="str">
        <f>council_staff_import[[#This Row],[Last_Name_SOURCE_KEY]]</f>
        <v>Johnson</v>
      </c>
      <c r="D116" s="31" t="str">
        <f>council_staff_import[[#This Row],[Title_SOURCE_KEY]]</f>
        <v>Legislative Financial Analyst</v>
      </c>
      <c r="E116" s="31" t="e">
        <f>council_staff_import[[#This Row],[vlookup_works_for]]</f>
        <v>#REF!</v>
      </c>
      <c r="F116" s="31" t="str">
        <f>IF(council_staff_import[[#This Row],[combine COS and Leg Contact Responsibilties]]="",council_staff_import[[#This Row],[Vlookup Scheduler Responsibility]],council_staff_import[[#This Row],[combine COS and Leg Contact Responsibilties]])</f>
        <v/>
      </c>
      <c r="G116" s="31"/>
      <c r="H116" s="31" t="s">
        <v>65</v>
      </c>
      <c r="I116" s="31" t="s">
        <v>31371</v>
      </c>
      <c r="J116" s="31" t="str">
        <f>council_staff_import[[#This Row],[format_legislative_staff_type]]</f>
        <v>Central</v>
      </c>
      <c r="K116" s="31" t="s">
        <v>72</v>
      </c>
      <c r="L116" s="31" t="str">
        <f>IF(council_staff_import[[#This Row],[District_Office_Calc]]=0,"",council_staff_import[[#This Row],[District_Office_Calc]])</f>
        <v/>
      </c>
      <c r="M116" s="31" t="str">
        <f>IF(council_staff_import[[#This Row],[combine COS and Leg Contact emails]]="",council_staff_import[[#This Row],[Vlookup Scheduler Email]],council_staff_import[[#This Row],[combine COS and Leg Contact emails]])</f>
        <v/>
      </c>
      <c r="N116" s="32" t="s">
        <v>855</v>
      </c>
      <c r="O116" s="32" t="s">
        <v>7136</v>
      </c>
      <c r="P116" s="32" t="str">
        <f>IF(council_staff_import[[#This Row],[Vlookup COS Responsibility]]="",council_staff_import[[#This Row],[Vlookup Leg Contact Responsibility]],council_staff_import[[#This Row],[Vlookup COS Responsibility]])</f>
        <v/>
      </c>
      <c r="Q116" s="32" t="str">
        <f>IF(council_staff_import[[#This Row],[Vlookup COS Email]]="",council_staff_import[[#This Row],[Vlookup Leg Contact Email]],council_staff_import[[#This Row],[Vlookup COS Email]])</f>
        <v/>
      </c>
      <c r="R116" s="32" t="str">
        <f>IFERROR(VLOOKUP(council_staff_import[[#This Row],[Full Name]],[4]!Table3[#Data],2,0),"")</f>
        <v/>
      </c>
      <c r="S116" s="32" t="str">
        <f>IFERROR(VLOOKUP(council_staff_import[[#This Row],[Full Name]],[4]!Table3[#Data],6,0),"")</f>
        <v/>
      </c>
      <c r="T116" s="32" t="str">
        <f>IFERROR(VLOOKUP(council_staff_import[[#This Row],[Full Name]],[4]!Table5[#Data],2,0),"")</f>
        <v/>
      </c>
      <c r="U116" s="32" t="str">
        <f>IFERROR(VLOOKUP(council_staff_import[[#This Row],[Full Name]],[4]!Table5[#Data],5,0),"")</f>
        <v/>
      </c>
      <c r="V116" s="32" t="str">
        <f>IFERROR(VLOOKUP(council_staff_import[[#This Row],[Full Name]],[4]!Table6[#Data],2,0),"")</f>
        <v/>
      </c>
      <c r="W116" s="32" t="str">
        <f>IFERROR(VLOOKUP(council_staff_import[[#This Row],[Full Name]],[4]!Table6[#Data],4,0),"")</f>
        <v/>
      </c>
      <c r="X116" s="32" t="s">
        <v>31625</v>
      </c>
      <c r="Y116" s="32" t="e">
        <f>VLOOKUP(council_staff_import[[#This Row],[format_works_for]],[4]!Table4[#Data],1,0)</f>
        <v>#REF!</v>
      </c>
      <c r="Z116"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16" s="32" t="e">
        <f>VLOOKUP(council_staff_import[[#This Row],[formatted_and_corrected_reports_to_person]],[4]!Table2[#Data],2,0)</f>
        <v>#REF!</v>
      </c>
      <c r="AB116" s="32" t="str">
        <f>IF(council_staff_import[[#This Row],[format_legislative_staff_type]]="Personal", RIGHT(council_staff_import[[#This Row],[Assignment_SOURCE_KEY]],LEN(council_staff_import[[#This Row],[Assignment_SOURCE_KEY]])-FIND(" ",council_staff_import[[#This Row],[Assignment_SOURCE_KEY]])),"")</f>
        <v/>
      </c>
      <c r="AC116" s="33" t="s">
        <v>1237</v>
      </c>
      <c r="AD116" s="32" t="s">
        <v>34828</v>
      </c>
      <c r="AE116" s="32">
        <f>council_staff_import[[#This Row],[District_Office_Number_SOURCE_KEY]]</f>
        <v>0</v>
      </c>
      <c r="AF116" s="31"/>
    </row>
    <row r="117" spans="1:32" x14ac:dyDescent="0.2">
      <c r="A117" s="31" t="str">
        <f>council_staff_import[[#This Row],[First_Name_SOURCE_KEY]]&amp;" "&amp;council_staff_import[[#This Row],[Last_Name_SOURCE_KEY]]</f>
        <v>William Kyeremateng</v>
      </c>
      <c r="B117" s="31" t="str">
        <f>council_staff_import[[#This Row],[First_Name_SOURCE_KEY]]</f>
        <v>William</v>
      </c>
      <c r="C117" s="31" t="str">
        <f>council_staff_import[[#This Row],[Last_Name_SOURCE_KEY]]</f>
        <v>Kyeremateng</v>
      </c>
      <c r="D117" s="31" t="str">
        <f>council_staff_import[[#This Row],[Title_SOURCE_KEY]]</f>
        <v>Legislative Financial Analyst</v>
      </c>
      <c r="E117" s="31" t="e">
        <f>council_staff_import[[#This Row],[vlookup_works_for]]</f>
        <v>#REF!</v>
      </c>
      <c r="F117" s="31" t="str">
        <f>IF(council_staff_import[[#This Row],[combine COS and Leg Contact Responsibilties]]="",council_staff_import[[#This Row],[Vlookup Scheduler Responsibility]],council_staff_import[[#This Row],[combine COS and Leg Contact Responsibilties]])</f>
        <v/>
      </c>
      <c r="G117" s="31"/>
      <c r="H117" s="31" t="s">
        <v>65</v>
      </c>
      <c r="I117" s="31" t="s">
        <v>31371</v>
      </c>
      <c r="J117" s="31" t="str">
        <f>council_staff_import[[#This Row],[format_legislative_staff_type]]</f>
        <v>Central</v>
      </c>
      <c r="K117" s="31" t="s">
        <v>72</v>
      </c>
      <c r="L117" s="31" t="str">
        <f>IF(council_staff_import[[#This Row],[District_Office_Calc]]=0,"",council_staff_import[[#This Row],[District_Office_Calc]])</f>
        <v/>
      </c>
      <c r="M117" s="31" t="str">
        <f>IF(council_staff_import[[#This Row],[combine COS and Leg Contact emails]]="",council_staff_import[[#This Row],[Vlookup Scheduler Email]],council_staff_import[[#This Row],[combine COS and Leg Contact emails]])</f>
        <v/>
      </c>
      <c r="N117" s="32" t="s">
        <v>34143</v>
      </c>
      <c r="O117" s="32" t="s">
        <v>4756</v>
      </c>
      <c r="P117" s="32" t="str">
        <f>IF(council_staff_import[[#This Row],[Vlookup COS Responsibility]]="",council_staff_import[[#This Row],[Vlookup Leg Contact Responsibility]],council_staff_import[[#This Row],[Vlookup COS Responsibility]])</f>
        <v/>
      </c>
      <c r="Q117" s="32" t="str">
        <f>IF(council_staff_import[[#This Row],[Vlookup COS Email]]="",council_staff_import[[#This Row],[Vlookup Leg Contact Email]],council_staff_import[[#This Row],[Vlookup COS Email]])</f>
        <v/>
      </c>
      <c r="R117" s="32" t="str">
        <f>IFERROR(VLOOKUP(council_staff_import[[#This Row],[Full Name]],[4]!Table3[#Data],2,0),"")</f>
        <v/>
      </c>
      <c r="S117" s="32" t="str">
        <f>IFERROR(VLOOKUP(council_staff_import[[#This Row],[Full Name]],[4]!Table3[#Data],6,0),"")</f>
        <v/>
      </c>
      <c r="T117" s="32" t="str">
        <f>IFERROR(VLOOKUP(council_staff_import[[#This Row],[Full Name]],[4]!Table5[#Data],2,0),"")</f>
        <v/>
      </c>
      <c r="U117" s="32" t="str">
        <f>IFERROR(VLOOKUP(council_staff_import[[#This Row],[Full Name]],[4]!Table5[#Data],5,0),"")</f>
        <v/>
      </c>
      <c r="V117" s="32" t="str">
        <f>IFERROR(VLOOKUP(council_staff_import[[#This Row],[Full Name]],[4]!Table6[#Data],2,0),"")</f>
        <v/>
      </c>
      <c r="W117" s="32" t="str">
        <f>IFERROR(VLOOKUP(council_staff_import[[#This Row],[Full Name]],[4]!Table6[#Data],4,0),"")</f>
        <v/>
      </c>
      <c r="X117" s="32" t="s">
        <v>31625</v>
      </c>
      <c r="Y117" s="32" t="e">
        <f>VLOOKUP(council_staff_import[[#This Row],[format_works_for]],[4]!Table4[#Data],1,0)</f>
        <v>#REF!</v>
      </c>
      <c r="Z117"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17" s="32" t="e">
        <f>VLOOKUP(council_staff_import[[#This Row],[formatted_and_corrected_reports_to_person]],[4]!Table2[#Data],2,0)</f>
        <v>#REF!</v>
      </c>
      <c r="AB117" s="32" t="str">
        <f>IF(council_staff_import[[#This Row],[format_legislative_staff_type]]="Personal", RIGHT(council_staff_import[[#This Row],[Assignment_SOURCE_KEY]],LEN(council_staff_import[[#This Row],[Assignment_SOURCE_KEY]])-FIND(" ",council_staff_import[[#This Row],[Assignment_SOURCE_KEY]])),"")</f>
        <v/>
      </c>
      <c r="AC117" s="33" t="s">
        <v>1237</v>
      </c>
      <c r="AD117" s="32" t="s">
        <v>34828</v>
      </c>
      <c r="AE117" s="32">
        <f>council_staff_import[[#This Row],[District_Office_Number_SOURCE_KEY]]</f>
        <v>0</v>
      </c>
      <c r="AF117" s="31"/>
    </row>
    <row r="118" spans="1:32" x14ac:dyDescent="0.2">
      <c r="A118" s="31" t="str">
        <f>council_staff_import[[#This Row],[First_Name_SOURCE_KEY]]&amp;" "&amp;council_staff_import[[#This Row],[Last_Name_SOURCE_KEY]]</f>
        <v>Jin Lee</v>
      </c>
      <c r="B118" s="31" t="str">
        <f>council_staff_import[[#This Row],[First_Name_SOURCE_KEY]]</f>
        <v>Jin</v>
      </c>
      <c r="C118" s="31" t="str">
        <f>council_staff_import[[#This Row],[Last_Name_SOURCE_KEY]]</f>
        <v>Lee</v>
      </c>
      <c r="D118" s="31" t="str">
        <f>council_staff_import[[#This Row],[Title_SOURCE_KEY]]</f>
        <v>Legislative Financial Analyst</v>
      </c>
      <c r="E118" s="31" t="e">
        <f>council_staff_import[[#This Row],[vlookup_works_for]]</f>
        <v>#REF!</v>
      </c>
      <c r="F118" s="31" t="str">
        <f>IF(council_staff_import[[#This Row],[combine COS and Leg Contact Responsibilties]]="",council_staff_import[[#This Row],[Vlookup Scheduler Responsibility]],council_staff_import[[#This Row],[combine COS and Leg Contact Responsibilties]])</f>
        <v/>
      </c>
      <c r="G118" s="31"/>
      <c r="H118" s="31" t="s">
        <v>65</v>
      </c>
      <c r="I118" s="31" t="s">
        <v>31371</v>
      </c>
      <c r="J118" s="31" t="str">
        <f>council_staff_import[[#This Row],[format_legislative_staff_type]]</f>
        <v>Central</v>
      </c>
      <c r="K118" s="31" t="s">
        <v>72</v>
      </c>
      <c r="L118" s="31" t="str">
        <f>IF(council_staff_import[[#This Row],[District_Office_Calc]]=0,"",council_staff_import[[#This Row],[District_Office_Calc]])</f>
        <v/>
      </c>
      <c r="M118" s="31" t="str">
        <f>IF(council_staff_import[[#This Row],[combine COS and Leg Contact emails]]="",council_staff_import[[#This Row],[Vlookup Scheduler Email]],council_staff_import[[#This Row],[combine COS and Leg Contact emails]])</f>
        <v/>
      </c>
      <c r="N118" s="32" t="s">
        <v>4633</v>
      </c>
      <c r="O118" s="32" t="s">
        <v>34242</v>
      </c>
      <c r="P118" s="32" t="str">
        <f>IF(council_staff_import[[#This Row],[Vlookup COS Responsibility]]="",council_staff_import[[#This Row],[Vlookup Leg Contact Responsibility]],council_staff_import[[#This Row],[Vlookup COS Responsibility]])</f>
        <v/>
      </c>
      <c r="Q118" s="32" t="str">
        <f>IF(council_staff_import[[#This Row],[Vlookup COS Email]]="",council_staff_import[[#This Row],[Vlookup Leg Contact Email]],council_staff_import[[#This Row],[Vlookup COS Email]])</f>
        <v/>
      </c>
      <c r="R118" s="32" t="str">
        <f>IFERROR(VLOOKUP(council_staff_import[[#This Row],[Full Name]],[4]!Table3[#Data],2,0),"")</f>
        <v/>
      </c>
      <c r="S118" s="32" t="str">
        <f>IFERROR(VLOOKUP(council_staff_import[[#This Row],[Full Name]],[4]!Table3[#Data],6,0),"")</f>
        <v/>
      </c>
      <c r="T118" s="32" t="str">
        <f>IFERROR(VLOOKUP(council_staff_import[[#This Row],[Full Name]],[4]!Table5[#Data],2,0),"")</f>
        <v/>
      </c>
      <c r="U118" s="32" t="str">
        <f>IFERROR(VLOOKUP(council_staff_import[[#This Row],[Full Name]],[4]!Table5[#Data],5,0),"")</f>
        <v/>
      </c>
      <c r="V118" s="32" t="str">
        <f>IFERROR(VLOOKUP(council_staff_import[[#This Row],[Full Name]],[4]!Table6[#Data],2,0),"")</f>
        <v/>
      </c>
      <c r="W118" s="32" t="str">
        <f>IFERROR(VLOOKUP(council_staff_import[[#This Row],[Full Name]],[4]!Table6[#Data],4,0),"")</f>
        <v/>
      </c>
      <c r="X118" s="32" t="s">
        <v>31625</v>
      </c>
      <c r="Y118" s="32" t="e">
        <f>VLOOKUP(council_staff_import[[#This Row],[format_works_for]],[4]!Table4[#Data],1,0)</f>
        <v>#REF!</v>
      </c>
      <c r="Z118"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18" s="32" t="e">
        <f>VLOOKUP(council_staff_import[[#This Row],[formatted_and_corrected_reports_to_person]],[4]!Table2[#Data],2,0)</f>
        <v>#REF!</v>
      </c>
      <c r="AB118" s="32" t="str">
        <f>IF(council_staff_import[[#This Row],[format_legislative_staff_type]]="Personal", RIGHT(council_staff_import[[#This Row],[Assignment_SOURCE_KEY]],LEN(council_staff_import[[#This Row],[Assignment_SOURCE_KEY]])-FIND(" ",council_staff_import[[#This Row],[Assignment_SOURCE_KEY]])),"")</f>
        <v/>
      </c>
      <c r="AC118" s="33" t="s">
        <v>1237</v>
      </c>
      <c r="AD118" s="32" t="s">
        <v>34828</v>
      </c>
      <c r="AE118" s="32">
        <f>council_staff_import[[#This Row],[District_Office_Number_SOURCE_KEY]]</f>
        <v>0</v>
      </c>
      <c r="AF118" s="31"/>
    </row>
    <row r="119" spans="1:32" x14ac:dyDescent="0.2">
      <c r="A119" s="31" t="str">
        <f>council_staff_import[[#This Row],[First_Name_SOURCE_KEY]]&amp;" "&amp;council_staff_import[[#This Row],[Last_Name_SOURCE_KEY]]</f>
        <v>Raymond Majewski</v>
      </c>
      <c r="B119" s="31" t="str">
        <f>council_staff_import[[#This Row],[First_Name_SOURCE_KEY]]</f>
        <v>Raymond</v>
      </c>
      <c r="C119" s="31" t="str">
        <f>council_staff_import[[#This Row],[Last_Name_SOURCE_KEY]]</f>
        <v>Majewski</v>
      </c>
      <c r="D119" s="31" t="str">
        <f>council_staff_import[[#This Row],[Title_SOURCE_KEY]]</f>
        <v>Deputy Director - Finance</v>
      </c>
      <c r="E119" s="31" t="e">
        <f>council_staff_import[[#This Row],[vlookup_works_for]]</f>
        <v>#REF!</v>
      </c>
      <c r="F119" s="31" t="str">
        <f>IF(council_staff_import[[#This Row],[combine COS and Leg Contact Responsibilties]]="",council_staff_import[[#This Row],[Vlookup Scheduler Responsibility]],council_staff_import[[#This Row],[combine COS and Leg Contact Responsibilties]])</f>
        <v/>
      </c>
      <c r="G119" s="31"/>
      <c r="H119" s="31" t="s">
        <v>65</v>
      </c>
      <c r="I119" s="31" t="s">
        <v>31371</v>
      </c>
      <c r="J119" s="31" t="str">
        <f>council_staff_import[[#This Row],[format_legislative_staff_type]]</f>
        <v>Central</v>
      </c>
      <c r="K119" s="31" t="s">
        <v>72</v>
      </c>
      <c r="L119" s="31" t="str">
        <f>IF(council_staff_import[[#This Row],[District_Office_Calc]]=0,"",council_staff_import[[#This Row],[District_Office_Calc]])</f>
        <v/>
      </c>
      <c r="M119" s="31" t="str">
        <f>IF(council_staff_import[[#This Row],[combine COS and Leg Contact emails]]="",council_staff_import[[#This Row],[Vlookup Scheduler Email]],council_staff_import[[#This Row],[combine COS and Leg Contact emails]])</f>
        <v/>
      </c>
      <c r="N119" s="32" t="s">
        <v>15005</v>
      </c>
      <c r="O119" s="32" t="s">
        <v>29111</v>
      </c>
      <c r="P119" s="32" t="str">
        <f>IF(council_staff_import[[#This Row],[Vlookup COS Responsibility]]="",council_staff_import[[#This Row],[Vlookup Leg Contact Responsibility]],council_staff_import[[#This Row],[Vlookup COS Responsibility]])</f>
        <v/>
      </c>
      <c r="Q119" s="32" t="str">
        <f>IF(council_staff_import[[#This Row],[Vlookup COS Email]]="",council_staff_import[[#This Row],[Vlookup Leg Contact Email]],council_staff_import[[#This Row],[Vlookup COS Email]])</f>
        <v/>
      </c>
      <c r="R119" s="32" t="str">
        <f>IFERROR(VLOOKUP(council_staff_import[[#This Row],[Full Name]],[4]!Table3[#Data],2,0),"")</f>
        <v/>
      </c>
      <c r="S119" s="32" t="str">
        <f>IFERROR(VLOOKUP(council_staff_import[[#This Row],[Full Name]],[4]!Table3[#Data],6,0),"")</f>
        <v/>
      </c>
      <c r="T119" s="32" t="str">
        <f>IFERROR(VLOOKUP(council_staff_import[[#This Row],[Full Name]],[4]!Table5[#Data],2,0),"")</f>
        <v/>
      </c>
      <c r="U119" s="32" t="str">
        <f>IFERROR(VLOOKUP(council_staff_import[[#This Row],[Full Name]],[4]!Table5[#Data],5,0),"")</f>
        <v/>
      </c>
      <c r="V119" s="32" t="str">
        <f>IFERROR(VLOOKUP(council_staff_import[[#This Row],[Full Name]],[4]!Table6[#Data],2,0),"")</f>
        <v/>
      </c>
      <c r="W119" s="32" t="str">
        <f>IFERROR(VLOOKUP(council_staff_import[[#This Row],[Full Name]],[4]!Table6[#Data],4,0),"")</f>
        <v/>
      </c>
      <c r="X119" s="32" t="s">
        <v>32382</v>
      </c>
      <c r="Y119" s="32" t="e">
        <f>VLOOKUP(council_staff_import[[#This Row],[format_works_for]],[4]!Table4[#Data],1,0)</f>
        <v>#REF!</v>
      </c>
      <c r="Z119"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19" s="32" t="e">
        <f>VLOOKUP(council_staff_import[[#This Row],[formatted_and_corrected_reports_to_person]],[4]!Table2[#Data],2,0)</f>
        <v>#REF!</v>
      </c>
      <c r="AB119" s="32" t="str">
        <f>IF(council_staff_import[[#This Row],[format_legislative_staff_type]]="Personal", RIGHT(council_staff_import[[#This Row],[Assignment_SOURCE_KEY]],LEN(council_staff_import[[#This Row],[Assignment_SOURCE_KEY]])-FIND(" ",council_staff_import[[#This Row],[Assignment_SOURCE_KEY]])),"")</f>
        <v/>
      </c>
      <c r="AC119" s="33" t="s">
        <v>1237</v>
      </c>
      <c r="AD119" s="32" t="s">
        <v>34828</v>
      </c>
      <c r="AE119" s="32">
        <f>council_staff_import[[#This Row],[District_Office_Number_SOURCE_KEY]]</f>
        <v>0</v>
      </c>
      <c r="AF119" s="31"/>
    </row>
    <row r="120" spans="1:32" x14ac:dyDescent="0.2">
      <c r="A120" s="31" t="str">
        <f>council_staff_import[[#This Row],[First_Name_SOURCE_KEY]]&amp;" "&amp;council_staff_import[[#This Row],[Last_Name_SOURCE_KEY]]</f>
        <v>Latonia McKinney</v>
      </c>
      <c r="B120" s="31" t="str">
        <f>council_staff_import[[#This Row],[First_Name_SOURCE_KEY]]</f>
        <v>Latonia</v>
      </c>
      <c r="C120" s="31" t="str">
        <f>council_staff_import[[#This Row],[Last_Name_SOURCE_KEY]]</f>
        <v>McKinney</v>
      </c>
      <c r="D120" s="31" t="str">
        <f>council_staff_import[[#This Row],[Title_SOURCE_KEY]]</f>
        <v>Director of Finance</v>
      </c>
      <c r="E120" s="31" t="e">
        <f>council_staff_import[[#This Row],[vlookup_works_for]]</f>
        <v>#REF!</v>
      </c>
      <c r="F120" s="31" t="str">
        <f>IF(council_staff_import[[#This Row],[combine COS and Leg Contact Responsibilties]]="",council_staff_import[[#This Row],[Vlookup Scheduler Responsibility]],council_staff_import[[#This Row],[combine COS and Leg Contact Responsibilties]])</f>
        <v/>
      </c>
      <c r="G120" s="31"/>
      <c r="H120" s="31" t="s">
        <v>65</v>
      </c>
      <c r="I120" s="31" t="s">
        <v>31371</v>
      </c>
      <c r="J120" s="31" t="str">
        <f>council_staff_import[[#This Row],[format_legislative_staff_type]]</f>
        <v>Central</v>
      </c>
      <c r="K120" s="31" t="s">
        <v>72</v>
      </c>
      <c r="L120" s="31" t="str">
        <f>IF(council_staff_import[[#This Row],[District_Office_Calc]]=0,"",council_staff_import[[#This Row],[District_Office_Calc]])</f>
        <v/>
      </c>
      <c r="M120" s="31" t="str">
        <f>IF(council_staff_import[[#This Row],[combine COS and Leg Contact emails]]="",council_staff_import[[#This Row],[Vlookup Scheduler Email]],council_staff_import[[#This Row],[combine COS and Leg Contact emails]])</f>
        <v/>
      </c>
      <c r="N120" s="32" t="s">
        <v>33246</v>
      </c>
      <c r="O120" s="32" t="s">
        <v>33247</v>
      </c>
      <c r="P120" s="32" t="str">
        <f>IF(council_staff_import[[#This Row],[Vlookup COS Responsibility]]="",council_staff_import[[#This Row],[Vlookup Leg Contact Responsibility]],council_staff_import[[#This Row],[Vlookup COS Responsibility]])</f>
        <v/>
      </c>
      <c r="Q120" s="32" t="str">
        <f>IF(council_staff_import[[#This Row],[Vlookup COS Email]]="",council_staff_import[[#This Row],[Vlookup Leg Contact Email]],council_staff_import[[#This Row],[Vlookup COS Email]])</f>
        <v/>
      </c>
      <c r="R120" s="32" t="str">
        <f>IFERROR(VLOOKUP(council_staff_import[[#This Row],[Full Name]],[4]!Table3[#Data],2,0),"")</f>
        <v/>
      </c>
      <c r="S120" s="32" t="str">
        <f>IFERROR(VLOOKUP(council_staff_import[[#This Row],[Full Name]],[4]!Table3[#Data],6,0),"")</f>
        <v/>
      </c>
      <c r="T120" s="32" t="str">
        <f>IFERROR(VLOOKUP(council_staff_import[[#This Row],[Full Name]],[4]!Table5[#Data],2,0),"")</f>
        <v/>
      </c>
      <c r="U120" s="32" t="str">
        <f>IFERROR(VLOOKUP(council_staff_import[[#This Row],[Full Name]],[4]!Table5[#Data],5,0),"")</f>
        <v/>
      </c>
      <c r="V120" s="32" t="str">
        <f>IFERROR(VLOOKUP(council_staff_import[[#This Row],[Full Name]],[4]!Table6[#Data],2,0),"")</f>
        <v/>
      </c>
      <c r="W120" s="32" t="str">
        <f>IFERROR(VLOOKUP(council_staff_import[[#This Row],[Full Name]],[4]!Table6[#Data],4,0),"")</f>
        <v/>
      </c>
      <c r="X120" s="32" t="s">
        <v>33245</v>
      </c>
      <c r="Y120" s="32" t="e">
        <f>VLOOKUP(council_staff_import[[#This Row],[format_works_for]],[4]!Table4[#Data],1,0)</f>
        <v>#REF!</v>
      </c>
      <c r="Z120"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20" s="32" t="e">
        <f>VLOOKUP(council_staff_import[[#This Row],[formatted_and_corrected_reports_to_person]],[4]!Table2[#Data],2,0)</f>
        <v>#REF!</v>
      </c>
      <c r="AB120" s="32" t="str">
        <f>IF(council_staff_import[[#This Row],[format_legislative_staff_type]]="Personal", RIGHT(council_staff_import[[#This Row],[Assignment_SOURCE_KEY]],LEN(council_staff_import[[#This Row],[Assignment_SOURCE_KEY]])-FIND(" ",council_staff_import[[#This Row],[Assignment_SOURCE_KEY]])),"")</f>
        <v/>
      </c>
      <c r="AC120" s="33" t="s">
        <v>1237</v>
      </c>
      <c r="AD120" s="32" t="s">
        <v>34828</v>
      </c>
      <c r="AE120" s="32">
        <f>council_staff_import[[#This Row],[District_Office_Number_SOURCE_KEY]]</f>
        <v>0</v>
      </c>
      <c r="AF120" s="31"/>
    </row>
    <row r="121" spans="1:32" x14ac:dyDescent="0.2">
      <c r="A121" s="31" t="str">
        <f>council_staff_import[[#This Row],[First_Name_SOURCE_KEY]]&amp;" "&amp;council_staff_import[[#This Row],[Last_Name_SOURCE_KEY]]</f>
        <v>Prince Mensah</v>
      </c>
      <c r="B121" s="31" t="str">
        <f>council_staff_import[[#This Row],[First_Name_SOURCE_KEY]]</f>
        <v>Prince</v>
      </c>
      <c r="C121" s="31" t="str">
        <f>council_staff_import[[#This Row],[Last_Name_SOURCE_KEY]]</f>
        <v>Mensah</v>
      </c>
      <c r="D121" s="31" t="str">
        <f>council_staff_import[[#This Row],[Title_SOURCE_KEY]]</f>
        <v>Legislative Assistant</v>
      </c>
      <c r="E121" s="31" t="e">
        <f>council_staff_import[[#This Row],[vlookup_works_for]]</f>
        <v>#REF!</v>
      </c>
      <c r="F121" s="31" t="str">
        <f>IF(council_staff_import[[#This Row],[combine COS and Leg Contact Responsibilties]]="",council_staff_import[[#This Row],[Vlookup Scheduler Responsibility]],council_staff_import[[#This Row],[combine COS and Leg Contact Responsibilties]])</f>
        <v/>
      </c>
      <c r="G121" s="31"/>
      <c r="H121" s="31" t="s">
        <v>65</v>
      </c>
      <c r="I121" s="31" t="s">
        <v>31371</v>
      </c>
      <c r="J121" s="31" t="str">
        <f>council_staff_import[[#This Row],[format_legislative_staff_type]]</f>
        <v>Central</v>
      </c>
      <c r="K121" s="31" t="s">
        <v>72</v>
      </c>
      <c r="L121" s="31" t="str">
        <f>IF(council_staff_import[[#This Row],[District_Office_Calc]]=0,"",council_staff_import[[#This Row],[District_Office_Calc]])</f>
        <v/>
      </c>
      <c r="M121" s="31" t="str">
        <f>IF(council_staff_import[[#This Row],[combine COS and Leg Contact emails]]="",council_staff_import[[#This Row],[Vlookup Scheduler Email]],council_staff_import[[#This Row],[combine COS and Leg Contact emails]])</f>
        <v/>
      </c>
      <c r="N121" s="32" t="s">
        <v>34246</v>
      </c>
      <c r="O121" s="32" t="s">
        <v>3524</v>
      </c>
      <c r="P121" s="32" t="str">
        <f>IF(council_staff_import[[#This Row],[Vlookup COS Responsibility]]="",council_staff_import[[#This Row],[Vlookup Leg Contact Responsibility]],council_staff_import[[#This Row],[Vlookup COS Responsibility]])</f>
        <v/>
      </c>
      <c r="Q121" s="32" t="str">
        <f>IF(council_staff_import[[#This Row],[Vlookup COS Email]]="",council_staff_import[[#This Row],[Vlookup Leg Contact Email]],council_staff_import[[#This Row],[Vlookup COS Email]])</f>
        <v/>
      </c>
      <c r="R121" s="32" t="str">
        <f>IFERROR(VLOOKUP(council_staff_import[[#This Row],[Full Name]],[4]!Table3[#Data],2,0),"")</f>
        <v/>
      </c>
      <c r="S121" s="32" t="str">
        <f>IFERROR(VLOOKUP(council_staff_import[[#This Row],[Full Name]],[4]!Table3[#Data],6,0),"")</f>
        <v/>
      </c>
      <c r="T121" s="32" t="str">
        <f>IFERROR(VLOOKUP(council_staff_import[[#This Row],[Full Name]],[4]!Table5[#Data],2,0),"")</f>
        <v/>
      </c>
      <c r="U121" s="32" t="str">
        <f>IFERROR(VLOOKUP(council_staff_import[[#This Row],[Full Name]],[4]!Table5[#Data],5,0),"")</f>
        <v/>
      </c>
      <c r="V121" s="32" t="str">
        <f>IFERROR(VLOOKUP(council_staff_import[[#This Row],[Full Name]],[4]!Table6[#Data],2,0),"")</f>
        <v/>
      </c>
      <c r="W121" s="32" t="str">
        <f>IFERROR(VLOOKUP(council_staff_import[[#This Row],[Full Name]],[4]!Table6[#Data],4,0),"")</f>
        <v/>
      </c>
      <c r="X121" s="32" t="s">
        <v>365</v>
      </c>
      <c r="Y121" s="32" t="e">
        <f>VLOOKUP(council_staff_import[[#This Row],[format_works_for]],[4]!Table4[#Data],1,0)</f>
        <v>#REF!</v>
      </c>
      <c r="Z121"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21" s="32" t="e">
        <f>VLOOKUP(council_staff_import[[#This Row],[formatted_and_corrected_reports_to_person]],[4]!Table2[#Data],2,0)</f>
        <v>#REF!</v>
      </c>
      <c r="AB121" s="32" t="str">
        <f>IF(council_staff_import[[#This Row],[format_legislative_staff_type]]="Personal", RIGHT(council_staff_import[[#This Row],[Assignment_SOURCE_KEY]],LEN(council_staff_import[[#This Row],[Assignment_SOURCE_KEY]])-FIND(" ",council_staff_import[[#This Row],[Assignment_SOURCE_KEY]])),"")</f>
        <v/>
      </c>
      <c r="AC121" s="33" t="s">
        <v>1237</v>
      </c>
      <c r="AD121" s="32" t="s">
        <v>34828</v>
      </c>
      <c r="AE121" s="32">
        <f>council_staff_import[[#This Row],[District_Office_Number_SOURCE_KEY]]</f>
        <v>0</v>
      </c>
      <c r="AF121" s="31"/>
    </row>
    <row r="122" spans="1:32" x14ac:dyDescent="0.2">
      <c r="A122" s="31" t="str">
        <f>council_staff_import[[#This Row],[First_Name_SOURCE_KEY]]&amp;" "&amp;council_staff_import[[#This Row],[Last_Name_SOURCE_KEY]]</f>
        <v>Jeanette Merrill</v>
      </c>
      <c r="B122" s="31" t="str">
        <f>council_staff_import[[#This Row],[First_Name_SOURCE_KEY]]</f>
        <v>Jeanette</v>
      </c>
      <c r="C122" s="31" t="str">
        <f>council_staff_import[[#This Row],[Last_Name_SOURCE_KEY]]</f>
        <v>Merrill</v>
      </c>
      <c r="D122" s="31" t="str">
        <f>council_staff_import[[#This Row],[Title_SOURCE_KEY]]</f>
        <v>Legislative Financial Analyst</v>
      </c>
      <c r="E122" s="31" t="e">
        <f>council_staff_import[[#This Row],[vlookup_works_for]]</f>
        <v>#REF!</v>
      </c>
      <c r="F122" s="31" t="str">
        <f>IF(council_staff_import[[#This Row],[combine COS and Leg Contact Responsibilties]]="",council_staff_import[[#This Row],[Vlookup Scheduler Responsibility]],council_staff_import[[#This Row],[combine COS and Leg Contact Responsibilties]])</f>
        <v/>
      </c>
      <c r="G122" s="31"/>
      <c r="H122" s="31" t="s">
        <v>65</v>
      </c>
      <c r="I122" s="31" t="s">
        <v>31371</v>
      </c>
      <c r="J122" s="31" t="str">
        <f>council_staff_import[[#This Row],[format_legislative_staff_type]]</f>
        <v>Central</v>
      </c>
      <c r="K122" s="31" t="s">
        <v>72</v>
      </c>
      <c r="L122" s="31" t="str">
        <f>IF(council_staff_import[[#This Row],[District_Office_Calc]]=0,"",council_staff_import[[#This Row],[District_Office_Calc]])</f>
        <v/>
      </c>
      <c r="M122" s="31" t="str">
        <f>IF(council_staff_import[[#This Row],[combine COS and Leg Contact emails]]="",council_staff_import[[#This Row],[Vlookup Scheduler Email]],council_staff_import[[#This Row],[combine COS and Leg Contact emails]])</f>
        <v/>
      </c>
      <c r="N122" s="32" t="s">
        <v>21112</v>
      </c>
      <c r="O122" s="32" t="s">
        <v>34147</v>
      </c>
      <c r="P122" s="32" t="str">
        <f>IF(council_staff_import[[#This Row],[Vlookup COS Responsibility]]="",council_staff_import[[#This Row],[Vlookup Leg Contact Responsibility]],council_staff_import[[#This Row],[Vlookup COS Responsibility]])</f>
        <v/>
      </c>
      <c r="Q122" s="32" t="str">
        <f>IF(council_staff_import[[#This Row],[Vlookup COS Email]]="",council_staff_import[[#This Row],[Vlookup Leg Contact Email]],council_staff_import[[#This Row],[Vlookup COS Email]])</f>
        <v/>
      </c>
      <c r="R122" s="32" t="str">
        <f>IFERROR(VLOOKUP(council_staff_import[[#This Row],[Full Name]],[4]!Table3[#Data],2,0),"")</f>
        <v/>
      </c>
      <c r="S122" s="32" t="str">
        <f>IFERROR(VLOOKUP(council_staff_import[[#This Row],[Full Name]],[4]!Table3[#Data],6,0),"")</f>
        <v/>
      </c>
      <c r="T122" s="32" t="str">
        <f>IFERROR(VLOOKUP(council_staff_import[[#This Row],[Full Name]],[4]!Table5[#Data],2,0),"")</f>
        <v/>
      </c>
      <c r="U122" s="32" t="str">
        <f>IFERROR(VLOOKUP(council_staff_import[[#This Row],[Full Name]],[4]!Table5[#Data],5,0),"")</f>
        <v/>
      </c>
      <c r="V122" s="32" t="str">
        <f>IFERROR(VLOOKUP(council_staff_import[[#This Row],[Full Name]],[4]!Table6[#Data],2,0),"")</f>
        <v/>
      </c>
      <c r="W122" s="32" t="str">
        <f>IFERROR(VLOOKUP(council_staff_import[[#This Row],[Full Name]],[4]!Table6[#Data],4,0),"")</f>
        <v/>
      </c>
      <c r="X122" s="32" t="s">
        <v>31625</v>
      </c>
      <c r="Y122" s="32" t="e">
        <f>VLOOKUP(council_staff_import[[#This Row],[format_works_for]],[4]!Table4[#Data],1,0)</f>
        <v>#REF!</v>
      </c>
      <c r="Z122"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22" s="32" t="e">
        <f>VLOOKUP(council_staff_import[[#This Row],[formatted_and_corrected_reports_to_person]],[4]!Table2[#Data],2,0)</f>
        <v>#REF!</v>
      </c>
      <c r="AB122" s="32" t="str">
        <f>IF(council_staff_import[[#This Row],[format_legislative_staff_type]]="Personal", RIGHT(council_staff_import[[#This Row],[Assignment_SOURCE_KEY]],LEN(council_staff_import[[#This Row],[Assignment_SOURCE_KEY]])-FIND(" ",council_staff_import[[#This Row],[Assignment_SOURCE_KEY]])),"")</f>
        <v/>
      </c>
      <c r="AC122" s="33" t="s">
        <v>1237</v>
      </c>
      <c r="AD122" s="32" t="s">
        <v>34828</v>
      </c>
      <c r="AE122" s="32">
        <f>council_staff_import[[#This Row],[District_Office_Number_SOURCE_KEY]]</f>
        <v>0</v>
      </c>
      <c r="AF122" s="31"/>
    </row>
    <row r="123" spans="1:32" x14ac:dyDescent="0.2">
      <c r="A123" s="31" t="str">
        <f>council_staff_import[[#This Row],[First_Name_SOURCE_KEY]]&amp;" "&amp;council_staff_import[[#This Row],[Last_Name_SOURCE_KEY]]</f>
        <v>Nameera Nuzhat</v>
      </c>
      <c r="B123" s="31" t="str">
        <f>council_staff_import[[#This Row],[First_Name_SOURCE_KEY]]</f>
        <v>Nameera</v>
      </c>
      <c r="C123" s="31" t="str">
        <f>council_staff_import[[#This Row],[Last_Name_SOURCE_KEY]]</f>
        <v>Nuzhat</v>
      </c>
      <c r="D123" s="31" t="str">
        <f>council_staff_import[[#This Row],[Title_SOURCE_KEY]]</f>
        <v>Legislative Financial Analyst</v>
      </c>
      <c r="E123" s="31" t="e">
        <f>council_staff_import[[#This Row],[vlookup_works_for]]</f>
        <v>#REF!</v>
      </c>
      <c r="F123" s="31" t="str">
        <f>IF(council_staff_import[[#This Row],[combine COS and Leg Contact Responsibilties]]="",council_staff_import[[#This Row],[Vlookup Scheduler Responsibility]],council_staff_import[[#This Row],[combine COS and Leg Contact Responsibilties]])</f>
        <v/>
      </c>
      <c r="G123" s="31"/>
      <c r="H123" s="31" t="s">
        <v>65</v>
      </c>
      <c r="I123" s="31" t="s">
        <v>31371</v>
      </c>
      <c r="J123" s="31" t="str">
        <f>council_staff_import[[#This Row],[format_legislative_staff_type]]</f>
        <v>Central</v>
      </c>
      <c r="K123" s="31" t="s">
        <v>72</v>
      </c>
      <c r="L123" s="31" t="str">
        <f>IF(council_staff_import[[#This Row],[District_Office_Calc]]=0,"",council_staff_import[[#This Row],[District_Office_Calc]])</f>
        <v/>
      </c>
      <c r="M123" s="31" t="str">
        <f>IF(council_staff_import[[#This Row],[combine COS and Leg Contact emails]]="",council_staff_import[[#This Row],[Vlookup Scheduler Email]],council_staff_import[[#This Row],[combine COS and Leg Contact emails]])</f>
        <v/>
      </c>
      <c r="N123" s="32" t="s">
        <v>34250</v>
      </c>
      <c r="O123" s="32" t="s">
        <v>34251</v>
      </c>
      <c r="P123" s="32" t="str">
        <f>IF(council_staff_import[[#This Row],[Vlookup COS Responsibility]]="",council_staff_import[[#This Row],[Vlookup Leg Contact Responsibility]],council_staff_import[[#This Row],[Vlookup COS Responsibility]])</f>
        <v/>
      </c>
      <c r="Q123" s="32" t="str">
        <f>IF(council_staff_import[[#This Row],[Vlookup COS Email]]="",council_staff_import[[#This Row],[Vlookup Leg Contact Email]],council_staff_import[[#This Row],[Vlookup COS Email]])</f>
        <v/>
      </c>
      <c r="R123" s="32" t="str">
        <f>IFERROR(VLOOKUP(council_staff_import[[#This Row],[Full Name]],[4]!Table3[#Data],2,0),"")</f>
        <v/>
      </c>
      <c r="S123" s="32" t="str">
        <f>IFERROR(VLOOKUP(council_staff_import[[#This Row],[Full Name]],[4]!Table3[#Data],6,0),"")</f>
        <v/>
      </c>
      <c r="T123" s="32" t="str">
        <f>IFERROR(VLOOKUP(council_staff_import[[#This Row],[Full Name]],[4]!Table5[#Data],2,0),"")</f>
        <v/>
      </c>
      <c r="U123" s="32" t="str">
        <f>IFERROR(VLOOKUP(council_staff_import[[#This Row],[Full Name]],[4]!Table5[#Data],5,0),"")</f>
        <v/>
      </c>
      <c r="V123" s="32" t="str">
        <f>IFERROR(VLOOKUP(council_staff_import[[#This Row],[Full Name]],[4]!Table6[#Data],2,0),"")</f>
        <v/>
      </c>
      <c r="W123" s="32" t="str">
        <f>IFERROR(VLOOKUP(council_staff_import[[#This Row],[Full Name]],[4]!Table6[#Data],4,0),"")</f>
        <v/>
      </c>
      <c r="X123" s="32" t="s">
        <v>31625</v>
      </c>
      <c r="Y123" s="32" t="e">
        <f>VLOOKUP(council_staff_import[[#This Row],[format_works_for]],[4]!Table4[#Data],1,0)</f>
        <v>#REF!</v>
      </c>
      <c r="Z123"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23" s="32" t="e">
        <f>VLOOKUP(council_staff_import[[#This Row],[formatted_and_corrected_reports_to_person]],[4]!Table2[#Data],2,0)</f>
        <v>#REF!</v>
      </c>
      <c r="AB123" s="32" t="str">
        <f>IF(council_staff_import[[#This Row],[format_legislative_staff_type]]="Personal", RIGHT(council_staff_import[[#This Row],[Assignment_SOURCE_KEY]],LEN(council_staff_import[[#This Row],[Assignment_SOURCE_KEY]])-FIND(" ",council_staff_import[[#This Row],[Assignment_SOURCE_KEY]])),"")</f>
        <v/>
      </c>
      <c r="AC123" s="33" t="s">
        <v>1237</v>
      </c>
      <c r="AD123" s="32" t="s">
        <v>34828</v>
      </c>
      <c r="AE123" s="32">
        <f>council_staff_import[[#This Row],[District_Office_Number_SOURCE_KEY]]</f>
        <v>0</v>
      </c>
      <c r="AF123" s="31"/>
    </row>
    <row r="124" spans="1:32" x14ac:dyDescent="0.2">
      <c r="A124" s="31" t="str">
        <f>council_staff_import[[#This Row],[First_Name_SOURCE_KEY]]&amp;" "&amp;council_staff_import[[#This Row],[Last_Name_SOURCE_KEY]]</f>
        <v>Chima Obichere</v>
      </c>
      <c r="B124" s="31" t="str">
        <f>council_staff_import[[#This Row],[First_Name_SOURCE_KEY]]</f>
        <v>Chima</v>
      </c>
      <c r="C124" s="31" t="str">
        <f>council_staff_import[[#This Row],[Last_Name_SOURCE_KEY]]</f>
        <v>Obichere</v>
      </c>
      <c r="D124" s="31" t="str">
        <f>council_staff_import[[#This Row],[Title_SOURCE_KEY]]</f>
        <v>Principal Legislative Financial Analyst</v>
      </c>
      <c r="E124" s="31" t="e">
        <f>council_staff_import[[#This Row],[vlookup_works_for]]</f>
        <v>#REF!</v>
      </c>
      <c r="F124" s="31" t="str">
        <f>IF(council_staff_import[[#This Row],[combine COS and Leg Contact Responsibilties]]="",council_staff_import[[#This Row],[Vlookup Scheduler Responsibility]],council_staff_import[[#This Row],[combine COS and Leg Contact Responsibilties]])</f>
        <v/>
      </c>
      <c r="G124" s="31"/>
      <c r="H124" s="31" t="s">
        <v>65</v>
      </c>
      <c r="I124" s="31" t="s">
        <v>31371</v>
      </c>
      <c r="J124" s="31" t="str">
        <f>council_staff_import[[#This Row],[format_legislative_staff_type]]</f>
        <v>Central</v>
      </c>
      <c r="K124" s="31" t="s">
        <v>72</v>
      </c>
      <c r="L124" s="31" t="str">
        <f>IF(council_staff_import[[#This Row],[District_Office_Calc]]=0,"",council_staff_import[[#This Row],[District_Office_Calc]])</f>
        <v/>
      </c>
      <c r="M124" s="31" t="str">
        <f>IF(council_staff_import[[#This Row],[combine COS and Leg Contact emails]]="",council_staff_import[[#This Row],[Vlookup Scheduler Email]],council_staff_import[[#This Row],[combine COS and Leg Contact emails]])</f>
        <v/>
      </c>
      <c r="N124" s="32" t="s">
        <v>31727</v>
      </c>
      <c r="O124" s="32" t="s">
        <v>31571</v>
      </c>
      <c r="P124" s="32" t="str">
        <f>IF(council_staff_import[[#This Row],[Vlookup COS Responsibility]]="",council_staff_import[[#This Row],[Vlookup Leg Contact Responsibility]],council_staff_import[[#This Row],[Vlookup COS Responsibility]])</f>
        <v/>
      </c>
      <c r="Q124" s="32" t="str">
        <f>IF(council_staff_import[[#This Row],[Vlookup COS Email]]="",council_staff_import[[#This Row],[Vlookup Leg Contact Email]],council_staff_import[[#This Row],[Vlookup COS Email]])</f>
        <v/>
      </c>
      <c r="R124" s="32" t="str">
        <f>IFERROR(VLOOKUP(council_staff_import[[#This Row],[Full Name]],[4]!Table3[#Data],2,0),"")</f>
        <v/>
      </c>
      <c r="S124" s="32" t="str">
        <f>IFERROR(VLOOKUP(council_staff_import[[#This Row],[Full Name]],[4]!Table3[#Data],6,0),"")</f>
        <v/>
      </c>
      <c r="T124" s="32" t="str">
        <f>IFERROR(VLOOKUP(council_staff_import[[#This Row],[Full Name]],[4]!Table5[#Data],2,0),"")</f>
        <v/>
      </c>
      <c r="U124" s="32" t="str">
        <f>IFERROR(VLOOKUP(council_staff_import[[#This Row],[Full Name]],[4]!Table5[#Data],5,0),"")</f>
        <v/>
      </c>
      <c r="V124" s="32" t="str">
        <f>IFERROR(VLOOKUP(council_staff_import[[#This Row],[Full Name]],[4]!Table6[#Data],2,0),"")</f>
        <v/>
      </c>
      <c r="W124" s="32" t="str">
        <f>IFERROR(VLOOKUP(council_staff_import[[#This Row],[Full Name]],[4]!Table6[#Data],4,0),"")</f>
        <v/>
      </c>
      <c r="X124" s="32" t="s">
        <v>31726</v>
      </c>
      <c r="Y124" s="32" t="e">
        <f>VLOOKUP(council_staff_import[[#This Row],[format_works_for]],[4]!Table4[#Data],1,0)</f>
        <v>#REF!</v>
      </c>
      <c r="Z124"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24" s="32" t="e">
        <f>VLOOKUP(council_staff_import[[#This Row],[formatted_and_corrected_reports_to_person]],[4]!Table2[#Data],2,0)</f>
        <v>#REF!</v>
      </c>
      <c r="AB124" s="32" t="str">
        <f>IF(council_staff_import[[#This Row],[format_legislative_staff_type]]="Personal", RIGHT(council_staff_import[[#This Row],[Assignment_SOURCE_KEY]],LEN(council_staff_import[[#This Row],[Assignment_SOURCE_KEY]])-FIND(" ",council_staff_import[[#This Row],[Assignment_SOURCE_KEY]])),"")</f>
        <v/>
      </c>
      <c r="AC124" s="33" t="s">
        <v>1237</v>
      </c>
      <c r="AD124" s="32" t="s">
        <v>34828</v>
      </c>
      <c r="AE124" s="32">
        <f>council_staff_import[[#This Row],[District_Office_Number_SOURCE_KEY]]</f>
        <v>0</v>
      </c>
      <c r="AF124" s="31"/>
    </row>
    <row r="125" spans="1:32" x14ac:dyDescent="0.2">
      <c r="A125" s="31" t="str">
        <f>council_staff_import[[#This Row],[First_Name_SOURCE_KEY]]&amp;" "&amp;council_staff_import[[#This Row],[Last_Name_SOURCE_KEY]]</f>
        <v>Kaitlyn O'Hagan</v>
      </c>
      <c r="B125" s="31" t="str">
        <f>council_staff_import[[#This Row],[First_Name_SOURCE_KEY]]</f>
        <v>Kaitlyn</v>
      </c>
      <c r="C125" s="31" t="str">
        <f>council_staff_import[[#This Row],[Last_Name_SOURCE_KEY]]</f>
        <v>O'Hagan</v>
      </c>
      <c r="D125" s="31" t="str">
        <f>council_staff_import[[#This Row],[Title_SOURCE_KEY]]</f>
        <v>Legislative Financial Analyst</v>
      </c>
      <c r="E125" s="31" t="e">
        <f>council_staff_import[[#This Row],[vlookup_works_for]]</f>
        <v>#REF!</v>
      </c>
      <c r="F125" s="31" t="str">
        <f>IF(council_staff_import[[#This Row],[combine COS and Leg Contact Responsibilties]]="",council_staff_import[[#This Row],[Vlookup Scheduler Responsibility]],council_staff_import[[#This Row],[combine COS and Leg Contact Responsibilties]])</f>
        <v/>
      </c>
      <c r="G125" s="31"/>
      <c r="H125" s="31" t="s">
        <v>65</v>
      </c>
      <c r="I125" s="31" t="s">
        <v>31371</v>
      </c>
      <c r="J125" s="31" t="str">
        <f>council_staff_import[[#This Row],[format_legislative_staff_type]]</f>
        <v>Central</v>
      </c>
      <c r="K125" s="31" t="s">
        <v>72</v>
      </c>
      <c r="L125" s="31" t="str">
        <f>IF(council_staff_import[[#This Row],[District_Office_Calc]]=0,"",council_staff_import[[#This Row],[District_Office_Calc]])</f>
        <v/>
      </c>
      <c r="M125" s="31" t="str">
        <f>IF(council_staff_import[[#This Row],[combine COS and Leg Contact emails]]="",council_staff_import[[#This Row],[Vlookup Scheduler Email]],council_staff_import[[#This Row],[combine COS and Leg Contact emails]])</f>
        <v/>
      </c>
      <c r="N125" s="32" t="s">
        <v>33692</v>
      </c>
      <c r="O125" s="32" t="s">
        <v>30224</v>
      </c>
      <c r="P125" s="32" t="str">
        <f>IF(council_staff_import[[#This Row],[Vlookup COS Responsibility]]="",council_staff_import[[#This Row],[Vlookup Leg Contact Responsibility]],council_staff_import[[#This Row],[Vlookup COS Responsibility]])</f>
        <v/>
      </c>
      <c r="Q125" s="32" t="str">
        <f>IF(council_staff_import[[#This Row],[Vlookup COS Email]]="",council_staff_import[[#This Row],[Vlookup Leg Contact Email]],council_staff_import[[#This Row],[Vlookup COS Email]])</f>
        <v/>
      </c>
      <c r="R125" s="32" t="str">
        <f>IFERROR(VLOOKUP(council_staff_import[[#This Row],[Full Name]],[4]!Table3[#Data],2,0),"")</f>
        <v/>
      </c>
      <c r="S125" s="32" t="str">
        <f>IFERROR(VLOOKUP(council_staff_import[[#This Row],[Full Name]],[4]!Table3[#Data],6,0),"")</f>
        <v/>
      </c>
      <c r="T125" s="32" t="str">
        <f>IFERROR(VLOOKUP(council_staff_import[[#This Row],[Full Name]],[4]!Table5[#Data],2,0),"")</f>
        <v/>
      </c>
      <c r="U125" s="32" t="str">
        <f>IFERROR(VLOOKUP(council_staff_import[[#This Row],[Full Name]],[4]!Table5[#Data],5,0),"")</f>
        <v/>
      </c>
      <c r="V125" s="32" t="str">
        <f>IFERROR(VLOOKUP(council_staff_import[[#This Row],[Full Name]],[4]!Table6[#Data],2,0),"")</f>
        <v/>
      </c>
      <c r="W125" s="32" t="str">
        <f>IFERROR(VLOOKUP(council_staff_import[[#This Row],[Full Name]],[4]!Table6[#Data],4,0),"")</f>
        <v/>
      </c>
      <c r="X125" s="32" t="s">
        <v>31625</v>
      </c>
      <c r="Y125" s="32" t="e">
        <f>VLOOKUP(council_staff_import[[#This Row],[format_works_for]],[4]!Table4[#Data],1,0)</f>
        <v>#REF!</v>
      </c>
      <c r="Z125"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25" s="32" t="e">
        <f>VLOOKUP(council_staff_import[[#This Row],[formatted_and_corrected_reports_to_person]],[4]!Table2[#Data],2,0)</f>
        <v>#REF!</v>
      </c>
      <c r="AB125" s="32" t="str">
        <f>IF(council_staff_import[[#This Row],[format_legislative_staff_type]]="Personal", RIGHT(council_staff_import[[#This Row],[Assignment_SOURCE_KEY]],LEN(council_staff_import[[#This Row],[Assignment_SOURCE_KEY]])-FIND(" ",council_staff_import[[#This Row],[Assignment_SOURCE_KEY]])),"")</f>
        <v/>
      </c>
      <c r="AC125" s="33" t="s">
        <v>1237</v>
      </c>
      <c r="AD125" s="32" t="s">
        <v>34828</v>
      </c>
      <c r="AE125" s="32">
        <f>council_staff_import[[#This Row],[District_Office_Number_SOURCE_KEY]]</f>
        <v>0</v>
      </c>
      <c r="AF125" s="31"/>
    </row>
    <row r="126" spans="1:32" x14ac:dyDescent="0.2">
      <c r="A126" s="31" t="str">
        <f>council_staff_import[[#This Row],[First_Name_SOURCE_KEY]]&amp;" "&amp;council_staff_import[[#This Row],[Last_Name_SOURCE_KEY]]</f>
        <v>Maria Pagan</v>
      </c>
      <c r="B126" s="31" t="str">
        <f>council_staff_import[[#This Row],[First_Name_SOURCE_KEY]]</f>
        <v>Maria</v>
      </c>
      <c r="C126" s="31" t="str">
        <f>council_staff_import[[#This Row],[Last_Name_SOURCE_KEY]]</f>
        <v>Pagan</v>
      </c>
      <c r="D126" s="31" t="str">
        <f>council_staff_import[[#This Row],[Title_SOURCE_KEY]]</f>
        <v>Legislative Coordinator</v>
      </c>
      <c r="E126" s="31" t="e">
        <f>council_staff_import[[#This Row],[vlookup_works_for]]</f>
        <v>#REF!</v>
      </c>
      <c r="F126" s="31" t="str">
        <f>IF(council_staff_import[[#This Row],[combine COS and Leg Contact Responsibilties]]="",council_staff_import[[#This Row],[Vlookup Scheduler Responsibility]],council_staff_import[[#This Row],[combine COS and Leg Contact Responsibilties]])</f>
        <v/>
      </c>
      <c r="G126" s="31"/>
      <c r="H126" s="31" t="s">
        <v>65</v>
      </c>
      <c r="I126" s="31" t="s">
        <v>31371</v>
      </c>
      <c r="J126" s="31" t="str">
        <f>council_staff_import[[#This Row],[format_legislative_staff_type]]</f>
        <v>Central</v>
      </c>
      <c r="K126" s="31" t="s">
        <v>72</v>
      </c>
      <c r="L126" s="31" t="str">
        <f>IF(council_staff_import[[#This Row],[District_Office_Calc]]=0,"",council_staff_import[[#This Row],[District_Office_Calc]])</f>
        <v/>
      </c>
      <c r="M126" s="31" t="str">
        <f>IF(council_staff_import[[#This Row],[combine COS and Leg Contact emails]]="",council_staff_import[[#This Row],[Vlookup Scheduler Email]],council_staff_import[[#This Row],[combine COS and Leg Contact emails]])</f>
        <v/>
      </c>
      <c r="N126" s="32" t="s">
        <v>8371</v>
      </c>
      <c r="O126" s="32" t="s">
        <v>2763</v>
      </c>
      <c r="P126" s="32" t="str">
        <f>IF(council_staff_import[[#This Row],[Vlookup COS Responsibility]]="",council_staff_import[[#This Row],[Vlookup Leg Contact Responsibility]],council_staff_import[[#This Row],[Vlookup COS Responsibility]])</f>
        <v/>
      </c>
      <c r="Q126" s="32" t="str">
        <f>IF(council_staff_import[[#This Row],[Vlookup COS Email]]="",council_staff_import[[#This Row],[Vlookup Leg Contact Email]],council_staff_import[[#This Row],[Vlookup COS Email]])</f>
        <v/>
      </c>
      <c r="R126" s="32" t="str">
        <f>IFERROR(VLOOKUP(council_staff_import[[#This Row],[Full Name]],[4]!Table3[#Data],2,0),"")</f>
        <v/>
      </c>
      <c r="S126" s="32" t="str">
        <f>IFERROR(VLOOKUP(council_staff_import[[#This Row],[Full Name]],[4]!Table3[#Data],6,0),"")</f>
        <v/>
      </c>
      <c r="T126" s="32" t="str">
        <f>IFERROR(VLOOKUP(council_staff_import[[#This Row],[Full Name]],[4]!Table5[#Data],2,0),"")</f>
        <v/>
      </c>
      <c r="U126" s="32" t="str">
        <f>IFERROR(VLOOKUP(council_staff_import[[#This Row],[Full Name]],[4]!Table5[#Data],5,0),"")</f>
        <v/>
      </c>
      <c r="V126" s="32" t="str">
        <f>IFERROR(VLOOKUP(council_staff_import[[#This Row],[Full Name]],[4]!Table6[#Data],2,0),"")</f>
        <v/>
      </c>
      <c r="W126" s="32" t="str">
        <f>IFERROR(VLOOKUP(council_staff_import[[#This Row],[Full Name]],[4]!Table6[#Data],4,0),"")</f>
        <v/>
      </c>
      <c r="X126" s="32" t="s">
        <v>31557</v>
      </c>
      <c r="Y126" s="32" t="e">
        <f>VLOOKUP(council_staff_import[[#This Row],[format_works_for]],[4]!Table4[#Data],1,0)</f>
        <v>#REF!</v>
      </c>
      <c r="Z126"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26" s="32" t="e">
        <f>VLOOKUP(council_staff_import[[#This Row],[formatted_and_corrected_reports_to_person]],[4]!Table2[#Data],2,0)</f>
        <v>#REF!</v>
      </c>
      <c r="AB126" s="32" t="str">
        <f>IF(council_staff_import[[#This Row],[format_legislative_staff_type]]="Personal", RIGHT(council_staff_import[[#This Row],[Assignment_SOURCE_KEY]],LEN(council_staff_import[[#This Row],[Assignment_SOURCE_KEY]])-FIND(" ",council_staff_import[[#This Row],[Assignment_SOURCE_KEY]])),"")</f>
        <v/>
      </c>
      <c r="AC126" s="33" t="s">
        <v>1237</v>
      </c>
      <c r="AD126" s="32" t="s">
        <v>34828</v>
      </c>
      <c r="AE126" s="32">
        <f>council_staff_import[[#This Row],[District_Office_Number_SOURCE_KEY]]</f>
        <v>0</v>
      </c>
      <c r="AF126" s="31"/>
    </row>
    <row r="127" spans="1:32" x14ac:dyDescent="0.2">
      <c r="A127" s="31" t="str">
        <f>council_staff_import[[#This Row],[First_Name_SOURCE_KEY]]&amp;" "&amp;council_staff_import[[#This Row],[Last_Name_SOURCE_KEY]]</f>
        <v>Regina Poreda-Ryan</v>
      </c>
      <c r="B127" s="31" t="str">
        <f>council_staff_import[[#This Row],[First_Name_SOURCE_KEY]]</f>
        <v>Regina</v>
      </c>
      <c r="C127" s="31" t="str">
        <f>council_staff_import[[#This Row],[Last_Name_SOURCE_KEY]]</f>
        <v>Poreda-Ryan</v>
      </c>
      <c r="D127" s="31" t="str">
        <f>council_staff_import[[#This Row],[Title_SOURCE_KEY]]</f>
        <v>Deputy Director - Finance</v>
      </c>
      <c r="E127" s="31" t="e">
        <f>council_staff_import[[#This Row],[vlookup_works_for]]</f>
        <v>#REF!</v>
      </c>
      <c r="F127" s="31" t="str">
        <f>IF(council_staff_import[[#This Row],[combine COS and Leg Contact Responsibilties]]="",council_staff_import[[#This Row],[Vlookup Scheduler Responsibility]],council_staff_import[[#This Row],[combine COS and Leg Contact Responsibilties]])</f>
        <v/>
      </c>
      <c r="G127" s="31"/>
      <c r="H127" s="31" t="s">
        <v>65</v>
      </c>
      <c r="I127" s="31" t="s">
        <v>31371</v>
      </c>
      <c r="J127" s="31" t="str">
        <f>council_staff_import[[#This Row],[format_legislative_staff_type]]</f>
        <v>Central</v>
      </c>
      <c r="K127" s="31" t="s">
        <v>72</v>
      </c>
      <c r="L127" s="31" t="str">
        <f>IF(council_staff_import[[#This Row],[District_Office_Calc]]=0,"",council_staff_import[[#This Row],[District_Office_Calc]])</f>
        <v/>
      </c>
      <c r="M127" s="31" t="str">
        <f>IF(council_staff_import[[#This Row],[combine COS and Leg Contact emails]]="",council_staff_import[[#This Row],[Vlookup Scheduler Email]],council_staff_import[[#This Row],[combine COS and Leg Contact emails]])</f>
        <v/>
      </c>
      <c r="N127" s="32" t="s">
        <v>32519</v>
      </c>
      <c r="O127" s="32" t="s">
        <v>25441</v>
      </c>
      <c r="P127" s="32" t="str">
        <f>IF(council_staff_import[[#This Row],[Vlookup COS Responsibility]]="",council_staff_import[[#This Row],[Vlookup Leg Contact Responsibility]],council_staff_import[[#This Row],[Vlookup COS Responsibility]])</f>
        <v/>
      </c>
      <c r="Q127" s="32" t="str">
        <f>IF(council_staff_import[[#This Row],[Vlookup COS Email]]="",council_staff_import[[#This Row],[Vlookup Leg Contact Email]],council_staff_import[[#This Row],[Vlookup COS Email]])</f>
        <v/>
      </c>
      <c r="R127" s="32" t="str">
        <f>IFERROR(VLOOKUP(council_staff_import[[#This Row],[Full Name]],[4]!Table3[#Data],2,0),"")</f>
        <v/>
      </c>
      <c r="S127" s="32" t="str">
        <f>IFERROR(VLOOKUP(council_staff_import[[#This Row],[Full Name]],[4]!Table3[#Data],6,0),"")</f>
        <v/>
      </c>
      <c r="T127" s="32" t="str">
        <f>IFERROR(VLOOKUP(council_staff_import[[#This Row],[Full Name]],[4]!Table5[#Data],2,0),"")</f>
        <v/>
      </c>
      <c r="U127" s="32" t="str">
        <f>IFERROR(VLOOKUP(council_staff_import[[#This Row],[Full Name]],[4]!Table5[#Data],5,0),"")</f>
        <v/>
      </c>
      <c r="V127" s="32" t="str">
        <f>IFERROR(VLOOKUP(council_staff_import[[#This Row],[Full Name]],[4]!Table6[#Data],2,0),"")</f>
        <v/>
      </c>
      <c r="W127" s="32" t="str">
        <f>IFERROR(VLOOKUP(council_staff_import[[#This Row],[Full Name]],[4]!Table6[#Data],4,0),"")</f>
        <v/>
      </c>
      <c r="X127" s="32" t="s">
        <v>32382</v>
      </c>
      <c r="Y127" s="32" t="e">
        <f>VLOOKUP(council_staff_import[[#This Row],[format_works_for]],[4]!Table4[#Data],1,0)</f>
        <v>#REF!</v>
      </c>
      <c r="Z127"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27" s="32" t="e">
        <f>VLOOKUP(council_staff_import[[#This Row],[formatted_and_corrected_reports_to_person]],[4]!Table2[#Data],2,0)</f>
        <v>#REF!</v>
      </c>
      <c r="AB127" s="32" t="str">
        <f>IF(council_staff_import[[#This Row],[format_legislative_staff_type]]="Personal", RIGHT(council_staff_import[[#This Row],[Assignment_SOURCE_KEY]],LEN(council_staff_import[[#This Row],[Assignment_SOURCE_KEY]])-FIND(" ",council_staff_import[[#This Row],[Assignment_SOURCE_KEY]])),"")</f>
        <v/>
      </c>
      <c r="AC127" s="33" t="s">
        <v>1237</v>
      </c>
      <c r="AD127" s="32" t="s">
        <v>34828</v>
      </c>
      <c r="AE127" s="32">
        <f>council_staff_import[[#This Row],[District_Office_Number_SOURCE_KEY]]</f>
        <v>0</v>
      </c>
      <c r="AF127" s="31"/>
    </row>
    <row r="128" spans="1:32" x14ac:dyDescent="0.2">
      <c r="A128" s="31" t="str">
        <f>council_staff_import[[#This Row],[First_Name_SOURCE_KEY]]&amp;" "&amp;council_staff_import[[#This Row],[Last_Name_SOURCE_KEY]]</f>
        <v>James Reyes</v>
      </c>
      <c r="B128" s="31" t="str">
        <f>council_staff_import[[#This Row],[First_Name_SOURCE_KEY]]</f>
        <v>James</v>
      </c>
      <c r="C128" s="31" t="str">
        <f>council_staff_import[[#This Row],[Last_Name_SOURCE_KEY]]</f>
        <v>Reyes</v>
      </c>
      <c r="D128" s="31" t="str">
        <f>council_staff_import[[#This Row],[Title_SOURCE_KEY]]</f>
        <v>Senior Legislative Financial Analyst</v>
      </c>
      <c r="E128" s="31" t="e">
        <f>council_staff_import[[#This Row],[vlookup_works_for]]</f>
        <v>#REF!</v>
      </c>
      <c r="F128" s="31" t="str">
        <f>IF(council_staff_import[[#This Row],[combine COS and Leg Contact Responsibilties]]="",council_staff_import[[#This Row],[Vlookup Scheduler Responsibility]],council_staff_import[[#This Row],[combine COS and Leg Contact Responsibilties]])</f>
        <v/>
      </c>
      <c r="G128" s="31"/>
      <c r="H128" s="31" t="s">
        <v>65</v>
      </c>
      <c r="I128" s="31" t="s">
        <v>31371</v>
      </c>
      <c r="J128" s="31" t="str">
        <f>council_staff_import[[#This Row],[format_legislative_staff_type]]</f>
        <v>Central</v>
      </c>
      <c r="K128" s="31" t="s">
        <v>72</v>
      </c>
      <c r="L128" s="31" t="str">
        <f>IF(council_staff_import[[#This Row],[District_Office_Calc]]=0,"",council_staff_import[[#This Row],[District_Office_Calc]])</f>
        <v/>
      </c>
      <c r="M128" s="31" t="str">
        <f>IF(council_staff_import[[#This Row],[combine COS and Leg Contact emails]]="",council_staff_import[[#This Row],[Vlookup Scheduler Email]],council_staff_import[[#This Row],[combine COS and Leg Contact emails]])</f>
        <v/>
      </c>
      <c r="N128" s="32" t="s">
        <v>11875</v>
      </c>
      <c r="O128" s="32" t="s">
        <v>2380</v>
      </c>
      <c r="P128" s="32" t="str">
        <f>IF(council_staff_import[[#This Row],[Vlookup COS Responsibility]]="",council_staff_import[[#This Row],[Vlookup Leg Contact Responsibility]],council_staff_import[[#This Row],[Vlookup COS Responsibility]])</f>
        <v/>
      </c>
      <c r="Q128" s="32" t="str">
        <f>IF(council_staff_import[[#This Row],[Vlookup COS Email]]="",council_staff_import[[#This Row],[Vlookup Leg Contact Email]],council_staff_import[[#This Row],[Vlookup COS Email]])</f>
        <v/>
      </c>
      <c r="R128" s="32" t="str">
        <f>IFERROR(VLOOKUP(council_staff_import[[#This Row],[Full Name]],[4]!Table3[#Data],2,0),"")</f>
        <v/>
      </c>
      <c r="S128" s="32" t="str">
        <f>IFERROR(VLOOKUP(council_staff_import[[#This Row],[Full Name]],[4]!Table3[#Data],6,0),"")</f>
        <v/>
      </c>
      <c r="T128" s="32" t="str">
        <f>IFERROR(VLOOKUP(council_staff_import[[#This Row],[Full Name]],[4]!Table5[#Data],2,0),"")</f>
        <v/>
      </c>
      <c r="U128" s="32" t="str">
        <f>IFERROR(VLOOKUP(council_staff_import[[#This Row],[Full Name]],[4]!Table5[#Data],5,0),"")</f>
        <v/>
      </c>
      <c r="V128" s="32" t="str">
        <f>IFERROR(VLOOKUP(council_staff_import[[#This Row],[Full Name]],[4]!Table6[#Data],2,0),"")</f>
        <v/>
      </c>
      <c r="W128" s="32" t="str">
        <f>IFERROR(VLOOKUP(council_staff_import[[#This Row],[Full Name]],[4]!Table6[#Data],4,0),"")</f>
        <v/>
      </c>
      <c r="X128" s="32" t="s">
        <v>31499</v>
      </c>
      <c r="Y128" s="32" t="e">
        <f>VLOOKUP(council_staff_import[[#This Row],[format_works_for]],[4]!Table4[#Data],1,0)</f>
        <v>#REF!</v>
      </c>
      <c r="Z128"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28" s="32" t="e">
        <f>VLOOKUP(council_staff_import[[#This Row],[formatted_and_corrected_reports_to_person]],[4]!Table2[#Data],2,0)</f>
        <v>#REF!</v>
      </c>
      <c r="AB128" s="32" t="str">
        <f>IF(council_staff_import[[#This Row],[format_legislative_staff_type]]="Personal", RIGHT(council_staff_import[[#This Row],[Assignment_SOURCE_KEY]],LEN(council_staff_import[[#This Row],[Assignment_SOURCE_KEY]])-FIND(" ",council_staff_import[[#This Row],[Assignment_SOURCE_KEY]])),"")</f>
        <v/>
      </c>
      <c r="AC128" s="33" t="s">
        <v>1237</v>
      </c>
      <c r="AD128" s="32" t="s">
        <v>34828</v>
      </c>
      <c r="AE128" s="32">
        <f>council_staff_import[[#This Row],[District_Office_Number_SOURCE_KEY]]</f>
        <v>0</v>
      </c>
      <c r="AF128" s="31"/>
    </row>
    <row r="129" spans="1:32" x14ac:dyDescent="0.2">
      <c r="A129" s="31" t="str">
        <f>council_staff_import[[#This Row],[First_Name_SOURCE_KEY]]&amp;" "&amp;council_staff_import[[#This Row],[Last_Name_SOURCE_KEY]]</f>
        <v>Stephen Riester</v>
      </c>
      <c r="B129" s="31" t="str">
        <f>council_staff_import[[#This Row],[First_Name_SOURCE_KEY]]</f>
        <v>Stephen</v>
      </c>
      <c r="C129" s="31" t="str">
        <f>council_staff_import[[#This Row],[Last_Name_SOURCE_KEY]]</f>
        <v>Riester</v>
      </c>
      <c r="D129" s="31" t="str">
        <f>council_staff_import[[#This Row],[Title_SOURCE_KEY]]</f>
        <v>Senior Legislative Financial Analyst</v>
      </c>
      <c r="E129" s="31" t="e">
        <f>council_staff_import[[#This Row],[vlookup_works_for]]</f>
        <v>#REF!</v>
      </c>
      <c r="F129" s="31" t="str">
        <f>IF(council_staff_import[[#This Row],[combine COS and Leg Contact Responsibilties]]="",council_staff_import[[#This Row],[Vlookup Scheduler Responsibility]],council_staff_import[[#This Row],[combine COS and Leg Contact Responsibilties]])</f>
        <v/>
      </c>
      <c r="G129" s="31"/>
      <c r="H129" s="31" t="s">
        <v>65</v>
      </c>
      <c r="I129" s="31" t="s">
        <v>31371</v>
      </c>
      <c r="J129" s="31" t="str">
        <f>council_staff_import[[#This Row],[format_legislative_staff_type]]</f>
        <v>Central</v>
      </c>
      <c r="K129" s="31" t="s">
        <v>72</v>
      </c>
      <c r="L129" s="31" t="str">
        <f>IF(council_staff_import[[#This Row],[District_Office_Calc]]=0,"",council_staff_import[[#This Row],[District_Office_Calc]])</f>
        <v/>
      </c>
      <c r="M129" s="31" t="str">
        <f>IF(council_staff_import[[#This Row],[combine COS and Leg Contact emails]]="",council_staff_import[[#This Row],[Vlookup Scheduler Email]],council_staff_import[[#This Row],[combine COS and Leg Contact emails]])</f>
        <v/>
      </c>
      <c r="N129" s="32" t="s">
        <v>32678</v>
      </c>
      <c r="O129" s="32" t="s">
        <v>28140</v>
      </c>
      <c r="P129" s="32" t="str">
        <f>IF(council_staff_import[[#This Row],[Vlookup COS Responsibility]]="",council_staff_import[[#This Row],[Vlookup Leg Contact Responsibility]],council_staff_import[[#This Row],[Vlookup COS Responsibility]])</f>
        <v/>
      </c>
      <c r="Q129" s="32" t="str">
        <f>IF(council_staff_import[[#This Row],[Vlookup COS Email]]="",council_staff_import[[#This Row],[Vlookup Leg Contact Email]],council_staff_import[[#This Row],[Vlookup COS Email]])</f>
        <v/>
      </c>
      <c r="R129" s="32" t="str">
        <f>IFERROR(VLOOKUP(council_staff_import[[#This Row],[Full Name]],[4]!Table3[#Data],2,0),"")</f>
        <v/>
      </c>
      <c r="S129" s="32" t="str">
        <f>IFERROR(VLOOKUP(council_staff_import[[#This Row],[Full Name]],[4]!Table3[#Data],6,0),"")</f>
        <v/>
      </c>
      <c r="T129" s="32" t="str">
        <f>IFERROR(VLOOKUP(council_staff_import[[#This Row],[Full Name]],[4]!Table5[#Data],2,0),"")</f>
        <v/>
      </c>
      <c r="U129" s="32" t="str">
        <f>IFERROR(VLOOKUP(council_staff_import[[#This Row],[Full Name]],[4]!Table5[#Data],5,0),"")</f>
        <v/>
      </c>
      <c r="V129" s="32" t="str">
        <f>IFERROR(VLOOKUP(council_staff_import[[#This Row],[Full Name]],[4]!Table6[#Data],2,0),"")</f>
        <v/>
      </c>
      <c r="W129" s="32" t="str">
        <f>IFERROR(VLOOKUP(council_staff_import[[#This Row],[Full Name]],[4]!Table6[#Data],4,0),"")</f>
        <v/>
      </c>
      <c r="X129" s="32" t="s">
        <v>31499</v>
      </c>
      <c r="Y129" s="32" t="e">
        <f>VLOOKUP(council_staff_import[[#This Row],[format_works_for]],[4]!Table4[#Data],1,0)</f>
        <v>#REF!</v>
      </c>
      <c r="Z129"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29" s="32" t="e">
        <f>VLOOKUP(council_staff_import[[#This Row],[formatted_and_corrected_reports_to_person]],[4]!Table2[#Data],2,0)</f>
        <v>#REF!</v>
      </c>
      <c r="AB129" s="32" t="str">
        <f>IF(council_staff_import[[#This Row],[format_legislative_staff_type]]="Personal", RIGHT(council_staff_import[[#This Row],[Assignment_SOURCE_KEY]],LEN(council_staff_import[[#This Row],[Assignment_SOURCE_KEY]])-FIND(" ",council_staff_import[[#This Row],[Assignment_SOURCE_KEY]])),"")</f>
        <v/>
      </c>
      <c r="AC129" s="33" t="s">
        <v>1237</v>
      </c>
      <c r="AD129" s="32" t="s">
        <v>34828</v>
      </c>
      <c r="AE129" s="32">
        <f>council_staff_import[[#This Row],[District_Office_Number_SOURCE_KEY]]</f>
        <v>0</v>
      </c>
      <c r="AF129" s="31"/>
    </row>
    <row r="130" spans="1:32" x14ac:dyDescent="0.2">
      <c r="A130" s="31" t="str">
        <f>council_staff_import[[#This Row],[First_Name_SOURCE_KEY]]&amp;" "&amp;council_staff_import[[#This Row],[Last_Name_SOURCE_KEY]]</f>
        <v>John Russell</v>
      </c>
      <c r="B130" s="31" t="str">
        <f>council_staff_import[[#This Row],[First_Name_SOURCE_KEY]]</f>
        <v>John</v>
      </c>
      <c r="C130" s="31" t="str">
        <f>council_staff_import[[#This Row],[Last_Name_SOURCE_KEY]]</f>
        <v>Russell</v>
      </c>
      <c r="D130" s="31" t="str">
        <f>council_staff_import[[#This Row],[Title_SOURCE_KEY]]</f>
        <v>Principal Legislative Financial Analyst</v>
      </c>
      <c r="E130" s="31" t="e">
        <f>council_staff_import[[#This Row],[vlookup_works_for]]</f>
        <v>#REF!</v>
      </c>
      <c r="F130" s="31" t="str">
        <f>IF(council_staff_import[[#This Row],[combine COS and Leg Contact Responsibilties]]="",council_staff_import[[#This Row],[Vlookup Scheduler Responsibility]],council_staff_import[[#This Row],[combine COS and Leg Contact Responsibilties]])</f>
        <v/>
      </c>
      <c r="G130" s="31"/>
      <c r="H130" s="31" t="s">
        <v>65</v>
      </c>
      <c r="I130" s="31" t="s">
        <v>31371</v>
      </c>
      <c r="J130" s="31" t="str">
        <f>council_staff_import[[#This Row],[format_legislative_staff_type]]</f>
        <v>Central</v>
      </c>
      <c r="K130" s="31" t="s">
        <v>72</v>
      </c>
      <c r="L130" s="31" t="str">
        <f>IF(council_staff_import[[#This Row],[District_Office_Calc]]=0,"",council_staff_import[[#This Row],[District_Office_Calc]])</f>
        <v/>
      </c>
      <c r="M130" s="31" t="str">
        <f>IF(council_staff_import[[#This Row],[combine COS and Leg Contact emails]]="",council_staff_import[[#This Row],[Vlookup Scheduler Email]],council_staff_import[[#This Row],[combine COS and Leg Contact emails]])</f>
        <v/>
      </c>
      <c r="N130" s="32" t="s">
        <v>789</v>
      </c>
      <c r="O130" s="32" t="s">
        <v>2544</v>
      </c>
      <c r="P130" s="32" t="str">
        <f>IF(council_staff_import[[#This Row],[Vlookup COS Responsibility]]="",council_staff_import[[#This Row],[Vlookup Leg Contact Responsibility]],council_staff_import[[#This Row],[Vlookup COS Responsibility]])</f>
        <v/>
      </c>
      <c r="Q130" s="32" t="str">
        <f>IF(council_staff_import[[#This Row],[Vlookup COS Email]]="",council_staff_import[[#This Row],[Vlookup Leg Contact Email]],council_staff_import[[#This Row],[Vlookup COS Email]])</f>
        <v/>
      </c>
      <c r="R130" s="32" t="str">
        <f>IFERROR(VLOOKUP(council_staff_import[[#This Row],[Full Name]],[4]!Table3[#Data],2,0),"")</f>
        <v/>
      </c>
      <c r="S130" s="32" t="str">
        <f>IFERROR(VLOOKUP(council_staff_import[[#This Row],[Full Name]],[4]!Table3[#Data],6,0),"")</f>
        <v/>
      </c>
      <c r="T130" s="32" t="str">
        <f>IFERROR(VLOOKUP(council_staff_import[[#This Row],[Full Name]],[4]!Table5[#Data],2,0),"")</f>
        <v/>
      </c>
      <c r="U130" s="32" t="str">
        <f>IFERROR(VLOOKUP(council_staff_import[[#This Row],[Full Name]],[4]!Table5[#Data],5,0),"")</f>
        <v/>
      </c>
      <c r="V130" s="32" t="str">
        <f>IFERROR(VLOOKUP(council_staff_import[[#This Row],[Full Name]],[4]!Table6[#Data],2,0),"")</f>
        <v/>
      </c>
      <c r="W130" s="32" t="str">
        <f>IFERROR(VLOOKUP(council_staff_import[[#This Row],[Full Name]],[4]!Table6[#Data],4,0),"")</f>
        <v/>
      </c>
      <c r="X130" s="32" t="s">
        <v>31726</v>
      </c>
      <c r="Y130" s="32" t="e">
        <f>VLOOKUP(council_staff_import[[#This Row],[format_works_for]],[4]!Table4[#Data],1,0)</f>
        <v>#REF!</v>
      </c>
      <c r="Z130"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30" s="32" t="e">
        <f>VLOOKUP(council_staff_import[[#This Row],[formatted_and_corrected_reports_to_person]],[4]!Table2[#Data],2,0)</f>
        <v>#REF!</v>
      </c>
      <c r="AB130" s="32" t="str">
        <f>IF(council_staff_import[[#This Row],[format_legislative_staff_type]]="Personal", RIGHT(council_staff_import[[#This Row],[Assignment_SOURCE_KEY]],LEN(council_staff_import[[#This Row],[Assignment_SOURCE_KEY]])-FIND(" ",council_staff_import[[#This Row],[Assignment_SOURCE_KEY]])),"")</f>
        <v/>
      </c>
      <c r="AC130" s="33" t="s">
        <v>1237</v>
      </c>
      <c r="AD130" s="32" t="s">
        <v>34828</v>
      </c>
      <c r="AE130" s="32">
        <f>council_staff_import[[#This Row],[District_Office_Number_SOURCE_KEY]]</f>
        <v>0</v>
      </c>
      <c r="AF130" s="31"/>
    </row>
    <row r="131" spans="1:32" x14ac:dyDescent="0.2">
      <c r="A131" s="31" t="str">
        <f>council_staff_import[[#This Row],[First_Name_SOURCE_KEY]]&amp;" "&amp;council_staff_import[[#This Row],[Last_Name_SOURCE_KEY]]</f>
        <v>Paul Scimone</v>
      </c>
      <c r="B131" s="31" t="str">
        <f>council_staff_import[[#This Row],[First_Name_SOURCE_KEY]]</f>
        <v>Paul</v>
      </c>
      <c r="C131" s="31" t="str">
        <f>council_staff_import[[#This Row],[Last_Name_SOURCE_KEY]]</f>
        <v>Scimone</v>
      </c>
      <c r="D131" s="31" t="str">
        <f>council_staff_import[[#This Row],[Title_SOURCE_KEY]]</f>
        <v>Deputy Director - Finance</v>
      </c>
      <c r="E131" s="31" t="e">
        <f>council_staff_import[[#This Row],[vlookup_works_for]]</f>
        <v>#REF!</v>
      </c>
      <c r="F131" s="31" t="str">
        <f>IF(council_staff_import[[#This Row],[combine COS and Leg Contact Responsibilties]]="",council_staff_import[[#This Row],[Vlookup Scheduler Responsibility]],council_staff_import[[#This Row],[combine COS and Leg Contact Responsibilties]])</f>
        <v/>
      </c>
      <c r="G131" s="31"/>
      <c r="H131" s="31" t="s">
        <v>65</v>
      </c>
      <c r="I131" s="31" t="s">
        <v>31371</v>
      </c>
      <c r="J131" s="31" t="str">
        <f>council_staff_import[[#This Row],[format_legislative_staff_type]]</f>
        <v>Central</v>
      </c>
      <c r="K131" s="31" t="s">
        <v>72</v>
      </c>
      <c r="L131" s="31" t="str">
        <f>IF(council_staff_import[[#This Row],[District_Office_Calc]]=0,"",council_staff_import[[#This Row],[District_Office_Calc]])</f>
        <v/>
      </c>
      <c r="M131" s="31" t="str">
        <f>IF(council_staff_import[[#This Row],[combine COS and Leg Contact emails]]="",council_staff_import[[#This Row],[Vlookup Scheduler Email]],council_staff_import[[#This Row],[combine COS and Leg Contact emails]])</f>
        <v/>
      </c>
      <c r="N131" s="32" t="s">
        <v>32423</v>
      </c>
      <c r="O131" s="32" t="s">
        <v>7216</v>
      </c>
      <c r="P131" s="32" t="str">
        <f>IF(council_staff_import[[#This Row],[Vlookup COS Responsibility]]="",council_staff_import[[#This Row],[Vlookup Leg Contact Responsibility]],council_staff_import[[#This Row],[Vlookup COS Responsibility]])</f>
        <v/>
      </c>
      <c r="Q131" s="32" t="str">
        <f>IF(council_staff_import[[#This Row],[Vlookup COS Email]]="",council_staff_import[[#This Row],[Vlookup Leg Contact Email]],council_staff_import[[#This Row],[Vlookup COS Email]])</f>
        <v/>
      </c>
      <c r="R131" s="32" t="str">
        <f>IFERROR(VLOOKUP(council_staff_import[[#This Row],[Full Name]],[4]!Table3[#Data],2,0),"")</f>
        <v/>
      </c>
      <c r="S131" s="32" t="str">
        <f>IFERROR(VLOOKUP(council_staff_import[[#This Row],[Full Name]],[4]!Table3[#Data],6,0),"")</f>
        <v/>
      </c>
      <c r="T131" s="32" t="str">
        <f>IFERROR(VLOOKUP(council_staff_import[[#This Row],[Full Name]],[4]!Table5[#Data],2,0),"")</f>
        <v/>
      </c>
      <c r="U131" s="32" t="str">
        <f>IFERROR(VLOOKUP(council_staff_import[[#This Row],[Full Name]],[4]!Table5[#Data],5,0),"")</f>
        <v/>
      </c>
      <c r="V131" s="32" t="str">
        <f>IFERROR(VLOOKUP(council_staff_import[[#This Row],[Full Name]],[4]!Table6[#Data],2,0),"")</f>
        <v/>
      </c>
      <c r="W131" s="32" t="str">
        <f>IFERROR(VLOOKUP(council_staff_import[[#This Row],[Full Name]],[4]!Table6[#Data],4,0),"")</f>
        <v/>
      </c>
      <c r="X131" s="32" t="s">
        <v>32382</v>
      </c>
      <c r="Y131" s="32" t="e">
        <f>VLOOKUP(council_staff_import[[#This Row],[format_works_for]],[4]!Table4[#Data],1,0)</f>
        <v>#REF!</v>
      </c>
      <c r="Z131"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31" s="32" t="e">
        <f>VLOOKUP(council_staff_import[[#This Row],[formatted_and_corrected_reports_to_person]],[4]!Table2[#Data],2,0)</f>
        <v>#REF!</v>
      </c>
      <c r="AB131" s="32" t="str">
        <f>IF(council_staff_import[[#This Row],[format_legislative_staff_type]]="Personal", RIGHT(council_staff_import[[#This Row],[Assignment_SOURCE_KEY]],LEN(council_staff_import[[#This Row],[Assignment_SOURCE_KEY]])-FIND(" ",council_staff_import[[#This Row],[Assignment_SOURCE_KEY]])),"")</f>
        <v/>
      </c>
      <c r="AC131" s="33" t="s">
        <v>1237</v>
      </c>
      <c r="AD131" s="32" t="s">
        <v>34828</v>
      </c>
      <c r="AE131" s="32">
        <f>council_staff_import[[#This Row],[District_Office_Number_SOURCE_KEY]]</f>
        <v>0</v>
      </c>
      <c r="AF131" s="31"/>
    </row>
    <row r="132" spans="1:32" x14ac:dyDescent="0.2">
      <c r="A132" s="31" t="str">
        <f>council_staff_import[[#This Row],[First_Name_SOURCE_KEY]]&amp;" "&amp;council_staff_import[[#This Row],[Last_Name_SOURCE_KEY]]</f>
        <v>Jonathan Seltzer</v>
      </c>
      <c r="B132" s="31" t="str">
        <f>council_staff_import[[#This Row],[First_Name_SOURCE_KEY]]</f>
        <v>Jonathan</v>
      </c>
      <c r="C132" s="31" t="str">
        <f>council_staff_import[[#This Row],[Last_Name_SOURCE_KEY]]</f>
        <v>Seltzer</v>
      </c>
      <c r="D132" s="31" t="str">
        <f>council_staff_import[[#This Row],[Title_SOURCE_KEY]]</f>
        <v>Legislative Financial Analyst</v>
      </c>
      <c r="E132" s="31" t="e">
        <f>council_staff_import[[#This Row],[vlookup_works_for]]</f>
        <v>#REF!</v>
      </c>
      <c r="F132" s="31" t="str">
        <f>IF(council_staff_import[[#This Row],[combine COS and Leg Contact Responsibilties]]="",council_staff_import[[#This Row],[Vlookup Scheduler Responsibility]],council_staff_import[[#This Row],[combine COS and Leg Contact Responsibilties]])</f>
        <v/>
      </c>
      <c r="G132" s="31"/>
      <c r="H132" s="31" t="s">
        <v>65</v>
      </c>
      <c r="I132" s="31" t="s">
        <v>31371</v>
      </c>
      <c r="J132" s="31" t="str">
        <f>council_staff_import[[#This Row],[format_legislative_staff_type]]</f>
        <v>Central</v>
      </c>
      <c r="K132" s="31" t="s">
        <v>72</v>
      </c>
      <c r="L132" s="31" t="str">
        <f>IF(council_staff_import[[#This Row],[District_Office_Calc]]=0,"",council_staff_import[[#This Row],[District_Office_Calc]])</f>
        <v/>
      </c>
      <c r="M132" s="31" t="str">
        <f>IF(council_staff_import[[#This Row],[combine COS and Leg Contact emails]]="",council_staff_import[[#This Row],[Vlookup Scheduler Email]],council_staff_import[[#This Row],[combine COS and Leg Contact emails]])</f>
        <v/>
      </c>
      <c r="N132" s="32" t="s">
        <v>32131</v>
      </c>
      <c r="O132" s="32" t="s">
        <v>24166</v>
      </c>
      <c r="P132" s="32" t="str">
        <f>IF(council_staff_import[[#This Row],[Vlookup COS Responsibility]]="",council_staff_import[[#This Row],[Vlookup Leg Contact Responsibility]],council_staff_import[[#This Row],[Vlookup COS Responsibility]])</f>
        <v/>
      </c>
      <c r="Q132" s="32" t="str">
        <f>IF(council_staff_import[[#This Row],[Vlookup COS Email]]="",council_staff_import[[#This Row],[Vlookup Leg Contact Email]],council_staff_import[[#This Row],[Vlookup COS Email]])</f>
        <v/>
      </c>
      <c r="R132" s="32" t="str">
        <f>IFERROR(VLOOKUP(council_staff_import[[#This Row],[Full Name]],[4]!Table3[#Data],2,0),"")</f>
        <v/>
      </c>
      <c r="S132" s="32" t="str">
        <f>IFERROR(VLOOKUP(council_staff_import[[#This Row],[Full Name]],[4]!Table3[#Data],6,0),"")</f>
        <v/>
      </c>
      <c r="T132" s="32" t="str">
        <f>IFERROR(VLOOKUP(council_staff_import[[#This Row],[Full Name]],[4]!Table5[#Data],2,0),"")</f>
        <v/>
      </c>
      <c r="U132" s="32" t="str">
        <f>IFERROR(VLOOKUP(council_staff_import[[#This Row],[Full Name]],[4]!Table5[#Data],5,0),"")</f>
        <v/>
      </c>
      <c r="V132" s="32" t="str">
        <f>IFERROR(VLOOKUP(council_staff_import[[#This Row],[Full Name]],[4]!Table6[#Data],2,0),"")</f>
        <v/>
      </c>
      <c r="W132" s="32" t="str">
        <f>IFERROR(VLOOKUP(council_staff_import[[#This Row],[Full Name]],[4]!Table6[#Data],4,0),"")</f>
        <v/>
      </c>
      <c r="X132" s="32" t="s">
        <v>31625</v>
      </c>
      <c r="Y132" s="32" t="e">
        <f>VLOOKUP(council_staff_import[[#This Row],[format_works_for]],[4]!Table4[#Data],1,0)</f>
        <v>#REF!</v>
      </c>
      <c r="Z132"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32" s="32" t="e">
        <f>VLOOKUP(council_staff_import[[#This Row],[formatted_and_corrected_reports_to_person]],[4]!Table2[#Data],2,0)</f>
        <v>#REF!</v>
      </c>
      <c r="AB132" s="32" t="str">
        <f>IF(council_staff_import[[#This Row],[format_legislative_staff_type]]="Personal", RIGHT(council_staff_import[[#This Row],[Assignment_SOURCE_KEY]],LEN(council_staff_import[[#This Row],[Assignment_SOURCE_KEY]])-FIND(" ",council_staff_import[[#This Row],[Assignment_SOURCE_KEY]])),"")</f>
        <v/>
      </c>
      <c r="AC132" s="33" t="s">
        <v>1237</v>
      </c>
      <c r="AD132" s="32" t="s">
        <v>34828</v>
      </c>
      <c r="AE132" s="32">
        <f>council_staff_import[[#This Row],[District_Office_Number_SOURCE_KEY]]</f>
        <v>0</v>
      </c>
      <c r="AF132" s="31"/>
    </row>
    <row r="133" spans="1:32" x14ac:dyDescent="0.2">
      <c r="A133" s="31" t="str">
        <f>council_staff_import[[#This Row],[First_Name_SOURCE_KEY]]&amp;" "&amp;council_staff_import[[#This Row],[Last_Name_SOURCE_KEY]]</f>
        <v>Dohini Sompura</v>
      </c>
      <c r="B133" s="31" t="str">
        <f>council_staff_import[[#This Row],[First_Name_SOURCE_KEY]]</f>
        <v>Dohini</v>
      </c>
      <c r="C133" s="31" t="str">
        <f>council_staff_import[[#This Row],[Last_Name_SOURCE_KEY]]</f>
        <v>Sompura</v>
      </c>
      <c r="D133" s="31" t="str">
        <f>council_staff_import[[#This Row],[Title_SOURCE_KEY]]</f>
        <v>Principal Legislative Financial Analyst</v>
      </c>
      <c r="E133" s="31" t="e">
        <f>council_staff_import[[#This Row],[vlookup_works_for]]</f>
        <v>#REF!</v>
      </c>
      <c r="F133" s="31" t="str">
        <f>IF(council_staff_import[[#This Row],[combine COS and Leg Contact Responsibilties]]="",council_staff_import[[#This Row],[Vlookup Scheduler Responsibility]],council_staff_import[[#This Row],[combine COS and Leg Contact Responsibilties]])</f>
        <v/>
      </c>
      <c r="G133" s="31"/>
      <c r="H133" s="31" t="s">
        <v>65</v>
      </c>
      <c r="I133" s="31" t="s">
        <v>31371</v>
      </c>
      <c r="J133" s="31" t="str">
        <f>council_staff_import[[#This Row],[format_legislative_staff_type]]</f>
        <v>Central</v>
      </c>
      <c r="K133" s="31" t="s">
        <v>72</v>
      </c>
      <c r="L133" s="31" t="str">
        <f>IF(council_staff_import[[#This Row],[District_Office_Calc]]=0,"",council_staff_import[[#This Row],[District_Office_Calc]])</f>
        <v/>
      </c>
      <c r="M133" s="31" t="str">
        <f>IF(council_staff_import[[#This Row],[combine COS and Leg Contact emails]]="",council_staff_import[[#This Row],[Vlookup Scheduler Email]],council_staff_import[[#This Row],[combine COS and Leg Contact emails]])</f>
        <v/>
      </c>
      <c r="N133" s="32" t="s">
        <v>31808</v>
      </c>
      <c r="O133" s="32" t="s">
        <v>31809</v>
      </c>
      <c r="P133" s="32" t="str">
        <f>IF(council_staff_import[[#This Row],[Vlookup COS Responsibility]]="",council_staff_import[[#This Row],[Vlookup Leg Contact Responsibility]],council_staff_import[[#This Row],[Vlookup COS Responsibility]])</f>
        <v/>
      </c>
      <c r="Q133" s="32" t="str">
        <f>IF(council_staff_import[[#This Row],[Vlookup COS Email]]="",council_staff_import[[#This Row],[Vlookup Leg Contact Email]],council_staff_import[[#This Row],[Vlookup COS Email]])</f>
        <v/>
      </c>
      <c r="R133" s="32" t="str">
        <f>IFERROR(VLOOKUP(council_staff_import[[#This Row],[Full Name]],[4]!Table3[#Data],2,0),"")</f>
        <v/>
      </c>
      <c r="S133" s="32" t="str">
        <f>IFERROR(VLOOKUP(council_staff_import[[#This Row],[Full Name]],[4]!Table3[#Data],6,0),"")</f>
        <v/>
      </c>
      <c r="T133" s="32" t="str">
        <f>IFERROR(VLOOKUP(council_staff_import[[#This Row],[Full Name]],[4]!Table5[#Data],2,0),"")</f>
        <v/>
      </c>
      <c r="U133" s="32" t="str">
        <f>IFERROR(VLOOKUP(council_staff_import[[#This Row],[Full Name]],[4]!Table5[#Data],5,0),"")</f>
        <v/>
      </c>
      <c r="V133" s="32" t="str">
        <f>IFERROR(VLOOKUP(council_staff_import[[#This Row],[Full Name]],[4]!Table6[#Data],2,0),"")</f>
        <v/>
      </c>
      <c r="W133" s="32" t="str">
        <f>IFERROR(VLOOKUP(council_staff_import[[#This Row],[Full Name]],[4]!Table6[#Data],4,0),"")</f>
        <v/>
      </c>
      <c r="X133" s="32" t="s">
        <v>31726</v>
      </c>
      <c r="Y133" s="32" t="e">
        <f>VLOOKUP(council_staff_import[[#This Row],[format_works_for]],[4]!Table4[#Data],1,0)</f>
        <v>#REF!</v>
      </c>
      <c r="Z133"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33" s="32" t="e">
        <f>VLOOKUP(council_staff_import[[#This Row],[formatted_and_corrected_reports_to_person]],[4]!Table2[#Data],2,0)</f>
        <v>#REF!</v>
      </c>
      <c r="AB133" s="32" t="str">
        <f>IF(council_staff_import[[#This Row],[format_legislative_staff_type]]="Personal", RIGHT(council_staff_import[[#This Row],[Assignment_SOURCE_KEY]],LEN(council_staff_import[[#This Row],[Assignment_SOURCE_KEY]])-FIND(" ",council_staff_import[[#This Row],[Assignment_SOURCE_KEY]])),"")</f>
        <v/>
      </c>
      <c r="AC133" s="33" t="s">
        <v>1237</v>
      </c>
      <c r="AD133" s="32" t="s">
        <v>34828</v>
      </c>
      <c r="AE133" s="32">
        <f>council_staff_import[[#This Row],[District_Office_Number_SOURCE_KEY]]</f>
        <v>0</v>
      </c>
      <c r="AF133" s="31"/>
    </row>
    <row r="134" spans="1:32" x14ac:dyDescent="0.2">
      <c r="A134" s="31" t="str">
        <f>council_staff_import[[#This Row],[First_Name_SOURCE_KEY]]&amp;" "&amp;council_staff_import[[#This Row],[Last_Name_SOURCE_KEY]]</f>
        <v>Kendall Stephenson</v>
      </c>
      <c r="B134" s="31" t="str">
        <f>council_staff_import[[#This Row],[First_Name_SOURCE_KEY]]</f>
        <v>Kendall</v>
      </c>
      <c r="C134" s="31" t="str">
        <f>council_staff_import[[#This Row],[Last_Name_SOURCE_KEY]]</f>
        <v>Stephenson</v>
      </c>
      <c r="D134" s="31" t="str">
        <f>council_staff_import[[#This Row],[Title_SOURCE_KEY]]</f>
        <v>Legislative Financial Analyst</v>
      </c>
      <c r="E134" s="31" t="e">
        <f>council_staff_import[[#This Row],[vlookup_works_for]]</f>
        <v>#REF!</v>
      </c>
      <c r="F134" s="31" t="str">
        <f>IF(council_staff_import[[#This Row],[combine COS and Leg Contact Responsibilties]]="",council_staff_import[[#This Row],[Vlookup Scheduler Responsibility]],council_staff_import[[#This Row],[combine COS and Leg Contact Responsibilties]])</f>
        <v/>
      </c>
      <c r="G134" s="31"/>
      <c r="H134" s="31" t="s">
        <v>65</v>
      </c>
      <c r="I134" s="31" t="s">
        <v>31371</v>
      </c>
      <c r="J134" s="31" t="str">
        <f>council_staff_import[[#This Row],[format_legislative_staff_type]]</f>
        <v>Central</v>
      </c>
      <c r="K134" s="31" t="s">
        <v>72</v>
      </c>
      <c r="L134" s="31" t="str">
        <f>IF(council_staff_import[[#This Row],[District_Office_Calc]]=0,"",council_staff_import[[#This Row],[District_Office_Calc]])</f>
        <v/>
      </c>
      <c r="M134" s="31" t="str">
        <f>IF(council_staff_import[[#This Row],[combine COS and Leg Contact emails]]="",council_staff_import[[#This Row],[Vlookup Scheduler Email]],council_staff_import[[#This Row],[combine COS and Leg Contact emails]])</f>
        <v/>
      </c>
      <c r="N134" s="32" t="s">
        <v>1576</v>
      </c>
      <c r="O134" s="32" t="s">
        <v>29962</v>
      </c>
      <c r="P134" s="32" t="str">
        <f>IF(council_staff_import[[#This Row],[Vlookup COS Responsibility]]="",council_staff_import[[#This Row],[Vlookup Leg Contact Responsibility]],council_staff_import[[#This Row],[Vlookup COS Responsibility]])</f>
        <v/>
      </c>
      <c r="Q134" s="32" t="str">
        <f>IF(council_staff_import[[#This Row],[Vlookup COS Email]]="",council_staff_import[[#This Row],[Vlookup Leg Contact Email]],council_staff_import[[#This Row],[Vlookup COS Email]])</f>
        <v/>
      </c>
      <c r="R134" s="32" t="str">
        <f>IFERROR(VLOOKUP(council_staff_import[[#This Row],[Full Name]],[4]!Table3[#Data],2,0),"")</f>
        <v/>
      </c>
      <c r="S134" s="32" t="str">
        <f>IFERROR(VLOOKUP(council_staff_import[[#This Row],[Full Name]],[4]!Table3[#Data],6,0),"")</f>
        <v/>
      </c>
      <c r="T134" s="32" t="str">
        <f>IFERROR(VLOOKUP(council_staff_import[[#This Row],[Full Name]],[4]!Table5[#Data],2,0),"")</f>
        <v/>
      </c>
      <c r="U134" s="32" t="str">
        <f>IFERROR(VLOOKUP(council_staff_import[[#This Row],[Full Name]],[4]!Table5[#Data],5,0),"")</f>
        <v/>
      </c>
      <c r="V134" s="32" t="str">
        <f>IFERROR(VLOOKUP(council_staff_import[[#This Row],[Full Name]],[4]!Table6[#Data],2,0),"")</f>
        <v/>
      </c>
      <c r="W134" s="32" t="str">
        <f>IFERROR(VLOOKUP(council_staff_import[[#This Row],[Full Name]],[4]!Table6[#Data],4,0),"")</f>
        <v/>
      </c>
      <c r="X134" s="32" t="s">
        <v>31625</v>
      </c>
      <c r="Y134" s="32" t="e">
        <f>VLOOKUP(council_staff_import[[#This Row],[format_works_for]],[4]!Table4[#Data],1,0)</f>
        <v>#REF!</v>
      </c>
      <c r="Z134"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34" s="32" t="e">
        <f>VLOOKUP(council_staff_import[[#This Row],[formatted_and_corrected_reports_to_person]],[4]!Table2[#Data],2,0)</f>
        <v>#REF!</v>
      </c>
      <c r="AB134" s="32" t="str">
        <f>IF(council_staff_import[[#This Row],[format_legislative_staff_type]]="Personal", RIGHT(council_staff_import[[#This Row],[Assignment_SOURCE_KEY]],LEN(council_staff_import[[#This Row],[Assignment_SOURCE_KEY]])-FIND(" ",council_staff_import[[#This Row],[Assignment_SOURCE_KEY]])),"")</f>
        <v/>
      </c>
      <c r="AC134" s="33" t="s">
        <v>1237</v>
      </c>
      <c r="AD134" s="32" t="s">
        <v>34828</v>
      </c>
      <c r="AE134" s="32">
        <f>council_staff_import[[#This Row],[District_Office_Number_SOURCE_KEY]]</f>
        <v>0</v>
      </c>
      <c r="AF134" s="31"/>
    </row>
    <row r="135" spans="1:32" x14ac:dyDescent="0.2">
      <c r="A135" s="31" t="str">
        <f>council_staff_import[[#This Row],[First_Name_SOURCE_KEY]]&amp;" "&amp;council_staff_import[[#This Row],[Last_Name_SOURCE_KEY]]</f>
        <v>Paul Sturm</v>
      </c>
      <c r="B135" s="31" t="str">
        <f>council_staff_import[[#This Row],[First_Name_SOURCE_KEY]]</f>
        <v>Paul</v>
      </c>
      <c r="C135" s="31" t="str">
        <f>council_staff_import[[#This Row],[Last_Name_SOURCE_KEY]]</f>
        <v>Sturm</v>
      </c>
      <c r="D135" s="31" t="str">
        <f>council_staff_import[[#This Row],[Title_SOURCE_KEY]]</f>
        <v>Principal Legislative Financial Analyst</v>
      </c>
      <c r="E135" s="31" t="e">
        <f>council_staff_import[[#This Row],[vlookup_works_for]]</f>
        <v>#REF!</v>
      </c>
      <c r="F135" s="31" t="str">
        <f>IF(council_staff_import[[#This Row],[combine COS and Leg Contact Responsibilties]]="",council_staff_import[[#This Row],[Vlookup Scheduler Responsibility]],council_staff_import[[#This Row],[combine COS and Leg Contact Responsibilties]])</f>
        <v/>
      </c>
      <c r="G135" s="31"/>
      <c r="H135" s="31" t="s">
        <v>65</v>
      </c>
      <c r="I135" s="31" t="s">
        <v>31371</v>
      </c>
      <c r="J135" s="31" t="str">
        <f>council_staff_import[[#This Row],[format_legislative_staff_type]]</f>
        <v>Central</v>
      </c>
      <c r="K135" s="31" t="s">
        <v>72</v>
      </c>
      <c r="L135" s="31" t="str">
        <f>IF(council_staff_import[[#This Row],[District_Office_Calc]]=0,"",council_staff_import[[#This Row],[District_Office_Calc]])</f>
        <v/>
      </c>
      <c r="M135" s="31" t="str">
        <f>IF(council_staff_import[[#This Row],[combine COS and Leg Contact emails]]="",council_staff_import[[#This Row],[Vlookup Scheduler Email]],council_staff_import[[#This Row],[combine COS and Leg Contact emails]])</f>
        <v/>
      </c>
      <c r="N135" s="32" t="s">
        <v>32428</v>
      </c>
      <c r="O135" s="32" t="s">
        <v>7216</v>
      </c>
      <c r="P135" s="32" t="str">
        <f>IF(council_staff_import[[#This Row],[Vlookup COS Responsibility]]="",council_staff_import[[#This Row],[Vlookup Leg Contact Responsibility]],council_staff_import[[#This Row],[Vlookup COS Responsibility]])</f>
        <v/>
      </c>
      <c r="Q135" s="32" t="str">
        <f>IF(council_staff_import[[#This Row],[Vlookup COS Email]]="",council_staff_import[[#This Row],[Vlookup Leg Contact Email]],council_staff_import[[#This Row],[Vlookup COS Email]])</f>
        <v/>
      </c>
      <c r="R135" s="32" t="str">
        <f>IFERROR(VLOOKUP(council_staff_import[[#This Row],[Full Name]],[4]!Table3[#Data],2,0),"")</f>
        <v/>
      </c>
      <c r="S135" s="32" t="str">
        <f>IFERROR(VLOOKUP(council_staff_import[[#This Row],[Full Name]],[4]!Table3[#Data],6,0),"")</f>
        <v/>
      </c>
      <c r="T135" s="32" t="str">
        <f>IFERROR(VLOOKUP(council_staff_import[[#This Row],[Full Name]],[4]!Table5[#Data],2,0),"")</f>
        <v/>
      </c>
      <c r="U135" s="32" t="str">
        <f>IFERROR(VLOOKUP(council_staff_import[[#This Row],[Full Name]],[4]!Table5[#Data],5,0),"")</f>
        <v/>
      </c>
      <c r="V135" s="32" t="str">
        <f>IFERROR(VLOOKUP(council_staff_import[[#This Row],[Full Name]],[4]!Table6[#Data],2,0),"")</f>
        <v/>
      </c>
      <c r="W135" s="32" t="str">
        <f>IFERROR(VLOOKUP(council_staff_import[[#This Row],[Full Name]],[4]!Table6[#Data],4,0),"")</f>
        <v/>
      </c>
      <c r="X135" s="32" t="s">
        <v>31726</v>
      </c>
      <c r="Y135" s="32" t="e">
        <f>VLOOKUP(council_staff_import[[#This Row],[format_works_for]],[4]!Table4[#Data],1,0)</f>
        <v>#REF!</v>
      </c>
      <c r="Z135"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35" s="32" t="e">
        <f>VLOOKUP(council_staff_import[[#This Row],[formatted_and_corrected_reports_to_person]],[4]!Table2[#Data],2,0)</f>
        <v>#REF!</v>
      </c>
      <c r="AB135" s="32" t="str">
        <f>IF(council_staff_import[[#This Row],[format_legislative_staff_type]]="Personal", RIGHT(council_staff_import[[#This Row],[Assignment_SOURCE_KEY]],LEN(council_staff_import[[#This Row],[Assignment_SOURCE_KEY]])-FIND(" ",council_staff_import[[#This Row],[Assignment_SOURCE_KEY]])),"")</f>
        <v/>
      </c>
      <c r="AC135" s="33" t="s">
        <v>1237</v>
      </c>
      <c r="AD135" s="32" t="s">
        <v>34828</v>
      </c>
      <c r="AE135" s="32">
        <f>council_staff_import[[#This Row],[District_Office_Number_SOURCE_KEY]]</f>
        <v>0</v>
      </c>
      <c r="AF135" s="31"/>
    </row>
    <row r="136" spans="1:32" x14ac:dyDescent="0.2">
      <c r="A136" s="31" t="str">
        <f>council_staff_import[[#This Row],[First_Name_SOURCE_KEY]]&amp;" "&amp;council_staff_import[[#This Row],[Last_Name_SOURCE_KEY]]</f>
        <v>Nathaniel Toth</v>
      </c>
      <c r="B136" s="31" t="str">
        <f>council_staff_import[[#This Row],[First_Name_SOURCE_KEY]]</f>
        <v>Nathaniel</v>
      </c>
      <c r="C136" s="31" t="str">
        <f>council_staff_import[[#This Row],[Last_Name_SOURCE_KEY]]</f>
        <v>Toth</v>
      </c>
      <c r="D136" s="31" t="str">
        <f>council_staff_import[[#This Row],[Title_SOURCE_KEY]]</f>
        <v>Deputy Director - Finance</v>
      </c>
      <c r="E136" s="31" t="e">
        <f>council_staff_import[[#This Row],[vlookup_works_for]]</f>
        <v>#REF!</v>
      </c>
      <c r="F136" s="31" t="str">
        <f>IF(council_staff_import[[#This Row],[combine COS and Leg Contact Responsibilties]]="",council_staff_import[[#This Row],[Vlookup Scheduler Responsibility]],council_staff_import[[#This Row],[combine COS and Leg Contact Responsibilties]])</f>
        <v/>
      </c>
      <c r="G136" s="31"/>
      <c r="H136" s="31" t="s">
        <v>65</v>
      </c>
      <c r="I136" s="31" t="s">
        <v>31371</v>
      </c>
      <c r="J136" s="31" t="str">
        <f>council_staff_import[[#This Row],[format_legislative_staff_type]]</f>
        <v>Central</v>
      </c>
      <c r="K136" s="31" t="s">
        <v>72</v>
      </c>
      <c r="L136" s="31" t="str">
        <f>IF(council_staff_import[[#This Row],[District_Office_Calc]]=0,"",council_staff_import[[#This Row],[District_Office_Calc]])</f>
        <v/>
      </c>
      <c r="M136" s="31" t="str">
        <f>IF(council_staff_import[[#This Row],[combine COS and Leg Contact emails]]="",council_staff_import[[#This Row],[Vlookup Scheduler Email]],council_staff_import[[#This Row],[combine COS and Leg Contact emails]])</f>
        <v/>
      </c>
      <c r="N136" s="32" t="s">
        <v>32383</v>
      </c>
      <c r="O136" s="32" t="s">
        <v>30050</v>
      </c>
      <c r="P136" s="32" t="str">
        <f>IF(council_staff_import[[#This Row],[Vlookup COS Responsibility]]="",council_staff_import[[#This Row],[Vlookup Leg Contact Responsibility]],council_staff_import[[#This Row],[Vlookup COS Responsibility]])</f>
        <v/>
      </c>
      <c r="Q136" s="32" t="str">
        <f>IF(council_staff_import[[#This Row],[Vlookup COS Email]]="",council_staff_import[[#This Row],[Vlookup Leg Contact Email]],council_staff_import[[#This Row],[Vlookup COS Email]])</f>
        <v/>
      </c>
      <c r="R136" s="32" t="str">
        <f>IFERROR(VLOOKUP(council_staff_import[[#This Row],[Full Name]],[4]!Table3[#Data],2,0),"")</f>
        <v/>
      </c>
      <c r="S136" s="32" t="str">
        <f>IFERROR(VLOOKUP(council_staff_import[[#This Row],[Full Name]],[4]!Table3[#Data],6,0),"")</f>
        <v/>
      </c>
      <c r="T136" s="32" t="str">
        <f>IFERROR(VLOOKUP(council_staff_import[[#This Row],[Full Name]],[4]!Table5[#Data],2,0),"")</f>
        <v/>
      </c>
      <c r="U136" s="32" t="str">
        <f>IFERROR(VLOOKUP(council_staff_import[[#This Row],[Full Name]],[4]!Table5[#Data],5,0),"")</f>
        <v/>
      </c>
      <c r="V136" s="32" t="str">
        <f>IFERROR(VLOOKUP(council_staff_import[[#This Row],[Full Name]],[4]!Table6[#Data],2,0),"")</f>
        <v/>
      </c>
      <c r="W136" s="32" t="str">
        <f>IFERROR(VLOOKUP(council_staff_import[[#This Row],[Full Name]],[4]!Table6[#Data],4,0),"")</f>
        <v/>
      </c>
      <c r="X136" s="32" t="s">
        <v>32382</v>
      </c>
      <c r="Y136" s="32" t="e">
        <f>VLOOKUP(council_staff_import[[#This Row],[format_works_for]],[4]!Table4[#Data],1,0)</f>
        <v>#REF!</v>
      </c>
      <c r="Z136"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36" s="32" t="e">
        <f>VLOOKUP(council_staff_import[[#This Row],[formatted_and_corrected_reports_to_person]],[4]!Table2[#Data],2,0)</f>
        <v>#REF!</v>
      </c>
      <c r="AB136" s="32" t="str">
        <f>IF(council_staff_import[[#This Row],[format_legislative_staff_type]]="Personal", RIGHT(council_staff_import[[#This Row],[Assignment_SOURCE_KEY]],LEN(council_staff_import[[#This Row],[Assignment_SOURCE_KEY]])-FIND(" ",council_staff_import[[#This Row],[Assignment_SOURCE_KEY]])),"")</f>
        <v/>
      </c>
      <c r="AC136" s="33" t="s">
        <v>1237</v>
      </c>
      <c r="AD136" s="32" t="s">
        <v>34828</v>
      </c>
      <c r="AE136" s="32">
        <f>council_staff_import[[#This Row],[District_Office_Number_SOURCE_KEY]]</f>
        <v>0</v>
      </c>
      <c r="AF136" s="31"/>
    </row>
    <row r="137" spans="1:32" x14ac:dyDescent="0.2">
      <c r="A137" s="31" t="str">
        <f>council_staff_import[[#This Row],[First_Name_SOURCE_KEY]]&amp;" "&amp;council_staff_import[[#This Row],[Last_Name_SOURCE_KEY]]</f>
        <v>Brandon West</v>
      </c>
      <c r="B137" s="31" t="str">
        <f>council_staff_import[[#This Row],[First_Name_SOURCE_KEY]]</f>
        <v>Brandon</v>
      </c>
      <c r="C137" s="31" t="str">
        <f>council_staff_import[[#This Row],[Last_Name_SOURCE_KEY]]</f>
        <v>West</v>
      </c>
      <c r="D137" s="31" t="str">
        <f>council_staff_import[[#This Row],[Title_SOURCE_KEY]]</f>
        <v>Senior Legislative Financial Analyst</v>
      </c>
      <c r="E137" s="31" t="e">
        <f>council_staff_import[[#This Row],[vlookup_works_for]]</f>
        <v>#REF!</v>
      </c>
      <c r="F137" s="31" t="str">
        <f>IF(council_staff_import[[#This Row],[combine COS and Leg Contact Responsibilties]]="",council_staff_import[[#This Row],[Vlookup Scheduler Responsibility]],council_staff_import[[#This Row],[combine COS and Leg Contact Responsibilties]])</f>
        <v/>
      </c>
      <c r="G137" s="31"/>
      <c r="H137" s="31" t="s">
        <v>65</v>
      </c>
      <c r="I137" s="31" t="s">
        <v>31371</v>
      </c>
      <c r="J137" s="31" t="str">
        <f>council_staff_import[[#This Row],[format_legislative_staff_type]]</f>
        <v>Central</v>
      </c>
      <c r="K137" s="31" t="s">
        <v>72</v>
      </c>
      <c r="L137" s="31" t="str">
        <f>IF(council_staff_import[[#This Row],[District_Office_Calc]]=0,"",council_staff_import[[#This Row],[District_Office_Calc]])</f>
        <v/>
      </c>
      <c r="M137" s="31" t="str">
        <f>IF(council_staff_import[[#This Row],[combine COS and Leg Contact emails]]="",council_staff_import[[#This Row],[Vlookup Scheduler Email]],council_staff_import[[#This Row],[combine COS and Leg Contact emails]])</f>
        <v/>
      </c>
      <c r="N137" s="32" t="s">
        <v>34255</v>
      </c>
      <c r="O137" s="32" t="s">
        <v>3669</v>
      </c>
      <c r="P137" s="32" t="str">
        <f>IF(council_staff_import[[#This Row],[Vlookup COS Responsibility]]="",council_staff_import[[#This Row],[Vlookup Leg Contact Responsibility]],council_staff_import[[#This Row],[Vlookup COS Responsibility]])</f>
        <v/>
      </c>
      <c r="Q137" s="32" t="str">
        <f>IF(council_staff_import[[#This Row],[Vlookup COS Email]]="",council_staff_import[[#This Row],[Vlookup Leg Contact Email]],council_staff_import[[#This Row],[Vlookup COS Email]])</f>
        <v/>
      </c>
      <c r="R137" s="32" t="str">
        <f>IFERROR(VLOOKUP(council_staff_import[[#This Row],[Full Name]],[4]!Table3[#Data],2,0),"")</f>
        <v/>
      </c>
      <c r="S137" s="32" t="str">
        <f>IFERROR(VLOOKUP(council_staff_import[[#This Row],[Full Name]],[4]!Table3[#Data],6,0),"")</f>
        <v/>
      </c>
      <c r="T137" s="32" t="str">
        <f>IFERROR(VLOOKUP(council_staff_import[[#This Row],[Full Name]],[4]!Table5[#Data],2,0),"")</f>
        <v/>
      </c>
      <c r="U137" s="32" t="str">
        <f>IFERROR(VLOOKUP(council_staff_import[[#This Row],[Full Name]],[4]!Table5[#Data],5,0),"")</f>
        <v/>
      </c>
      <c r="V137" s="32" t="str">
        <f>IFERROR(VLOOKUP(council_staff_import[[#This Row],[Full Name]],[4]!Table6[#Data],2,0),"")</f>
        <v/>
      </c>
      <c r="W137" s="32" t="str">
        <f>IFERROR(VLOOKUP(council_staff_import[[#This Row],[Full Name]],[4]!Table6[#Data],4,0),"")</f>
        <v/>
      </c>
      <c r="X137" s="32" t="s">
        <v>31499</v>
      </c>
      <c r="Y137" s="32" t="e">
        <f>VLOOKUP(council_staff_import[[#This Row],[format_works_for]],[4]!Table4[#Data],1,0)</f>
        <v>#REF!</v>
      </c>
      <c r="Z137"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37" s="32" t="e">
        <f>VLOOKUP(council_staff_import[[#This Row],[formatted_and_corrected_reports_to_person]],[4]!Table2[#Data],2,0)</f>
        <v>#REF!</v>
      </c>
      <c r="AB137" s="32" t="str">
        <f>IF(council_staff_import[[#This Row],[format_legislative_staff_type]]="Personal", RIGHT(council_staff_import[[#This Row],[Assignment_SOURCE_KEY]],LEN(council_staff_import[[#This Row],[Assignment_SOURCE_KEY]])-FIND(" ",council_staff_import[[#This Row],[Assignment_SOURCE_KEY]])),"")</f>
        <v/>
      </c>
      <c r="AC137" s="33" t="s">
        <v>1237</v>
      </c>
      <c r="AD137" s="32" t="s">
        <v>34828</v>
      </c>
      <c r="AE137" s="32">
        <f>council_staff_import[[#This Row],[District_Office_Number_SOURCE_KEY]]</f>
        <v>0</v>
      </c>
      <c r="AF137" s="31"/>
    </row>
    <row r="138" spans="1:32" x14ac:dyDescent="0.2">
      <c r="A138" s="31" t="str">
        <f>council_staff_import[[#This Row],[First_Name_SOURCE_KEY]]&amp;" "&amp;council_staff_import[[#This Row],[Last_Name_SOURCE_KEY]]</f>
        <v>Davis Winslow</v>
      </c>
      <c r="B138" s="31" t="str">
        <f>council_staff_import[[#This Row],[First_Name_SOURCE_KEY]]</f>
        <v>Davis</v>
      </c>
      <c r="C138" s="31" t="str">
        <f>council_staff_import[[#This Row],[Last_Name_SOURCE_KEY]]</f>
        <v>Winslow</v>
      </c>
      <c r="D138" s="31" t="str">
        <f>council_staff_import[[#This Row],[Title_SOURCE_KEY]]</f>
        <v>Legislative Financial Analyst</v>
      </c>
      <c r="E138" s="31" t="e">
        <f>council_staff_import[[#This Row],[vlookup_works_for]]</f>
        <v>#REF!</v>
      </c>
      <c r="F138" s="31" t="str">
        <f>IF(council_staff_import[[#This Row],[combine COS and Leg Contact Responsibilties]]="",council_staff_import[[#This Row],[Vlookup Scheduler Responsibility]],council_staff_import[[#This Row],[combine COS and Leg Contact Responsibilties]])</f>
        <v/>
      </c>
      <c r="G138" s="31"/>
      <c r="H138" s="31" t="s">
        <v>65</v>
      </c>
      <c r="I138" s="31" t="s">
        <v>31371</v>
      </c>
      <c r="J138" s="31" t="str">
        <f>council_staff_import[[#This Row],[format_legislative_staff_type]]</f>
        <v>Central</v>
      </c>
      <c r="K138" s="31" t="s">
        <v>72</v>
      </c>
      <c r="L138" s="31" t="str">
        <f>IF(council_staff_import[[#This Row],[District_Office_Calc]]=0,"",council_staff_import[[#This Row],[District_Office_Calc]])</f>
        <v/>
      </c>
      <c r="M138" s="31" t="str">
        <f>IF(council_staff_import[[#This Row],[combine COS and Leg Contact emails]]="",council_staff_import[[#This Row],[Vlookup Scheduler Email]],council_staff_import[[#This Row],[combine COS and Leg Contact emails]])</f>
        <v/>
      </c>
      <c r="N138" s="32" t="s">
        <v>34259</v>
      </c>
      <c r="O138" s="32" t="s">
        <v>1822</v>
      </c>
      <c r="P138" s="32" t="str">
        <f>IF(council_staff_import[[#This Row],[Vlookup COS Responsibility]]="",council_staff_import[[#This Row],[Vlookup Leg Contact Responsibility]],council_staff_import[[#This Row],[Vlookup COS Responsibility]])</f>
        <v/>
      </c>
      <c r="Q138" s="32" t="str">
        <f>IF(council_staff_import[[#This Row],[Vlookup COS Email]]="",council_staff_import[[#This Row],[Vlookup Leg Contact Email]],council_staff_import[[#This Row],[Vlookup COS Email]])</f>
        <v/>
      </c>
      <c r="R138" s="32" t="str">
        <f>IFERROR(VLOOKUP(council_staff_import[[#This Row],[Full Name]],[4]!Table3[#Data],2,0),"")</f>
        <v/>
      </c>
      <c r="S138" s="32" t="str">
        <f>IFERROR(VLOOKUP(council_staff_import[[#This Row],[Full Name]],[4]!Table3[#Data],6,0),"")</f>
        <v/>
      </c>
      <c r="T138" s="32" t="str">
        <f>IFERROR(VLOOKUP(council_staff_import[[#This Row],[Full Name]],[4]!Table5[#Data],2,0),"")</f>
        <v/>
      </c>
      <c r="U138" s="32" t="str">
        <f>IFERROR(VLOOKUP(council_staff_import[[#This Row],[Full Name]],[4]!Table5[#Data],5,0),"")</f>
        <v/>
      </c>
      <c r="V138" s="32" t="str">
        <f>IFERROR(VLOOKUP(council_staff_import[[#This Row],[Full Name]],[4]!Table6[#Data],2,0),"")</f>
        <v/>
      </c>
      <c r="W138" s="32" t="str">
        <f>IFERROR(VLOOKUP(council_staff_import[[#This Row],[Full Name]],[4]!Table6[#Data],4,0),"")</f>
        <v/>
      </c>
      <c r="X138" s="32" t="s">
        <v>31625</v>
      </c>
      <c r="Y138" s="32" t="e">
        <f>VLOOKUP(council_staff_import[[#This Row],[format_works_for]],[4]!Table4[#Data],1,0)</f>
        <v>#REF!</v>
      </c>
      <c r="Z138"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38" s="32" t="e">
        <f>VLOOKUP(council_staff_import[[#This Row],[formatted_and_corrected_reports_to_person]],[4]!Table2[#Data],2,0)</f>
        <v>#REF!</v>
      </c>
      <c r="AB138" s="32" t="str">
        <f>IF(council_staff_import[[#This Row],[format_legislative_staff_type]]="Personal", RIGHT(council_staff_import[[#This Row],[Assignment_SOURCE_KEY]],LEN(council_staff_import[[#This Row],[Assignment_SOURCE_KEY]])-FIND(" ",council_staff_import[[#This Row],[Assignment_SOURCE_KEY]])),"")</f>
        <v/>
      </c>
      <c r="AC138" s="33" t="s">
        <v>1237</v>
      </c>
      <c r="AD138" s="32" t="s">
        <v>34828</v>
      </c>
      <c r="AE138" s="32">
        <f>council_staff_import[[#This Row],[District_Office_Number_SOURCE_KEY]]</f>
        <v>0</v>
      </c>
      <c r="AF138" s="31"/>
    </row>
    <row r="139" spans="1:32" x14ac:dyDescent="0.2">
      <c r="A139" s="31" t="str">
        <f>council_staff_import[[#This Row],[First_Name_SOURCE_KEY]]&amp;" "&amp;council_staff_import[[#This Row],[Last_Name_SOURCE_KEY]]</f>
        <v>Eisha Wright</v>
      </c>
      <c r="B139" s="31" t="str">
        <f>council_staff_import[[#This Row],[First_Name_SOURCE_KEY]]</f>
        <v>Eisha</v>
      </c>
      <c r="C139" s="31" t="str">
        <f>council_staff_import[[#This Row],[Last_Name_SOURCE_KEY]]</f>
        <v>Wright</v>
      </c>
      <c r="D139" s="31" t="str">
        <f>council_staff_import[[#This Row],[Title_SOURCE_KEY]]</f>
        <v>Principal Legislative Financial Analyst</v>
      </c>
      <c r="E139" s="31" t="e">
        <f>council_staff_import[[#This Row],[vlookup_works_for]]</f>
        <v>#REF!</v>
      </c>
      <c r="F139" s="31" t="str">
        <f>IF(council_staff_import[[#This Row],[combine COS and Leg Contact Responsibilties]]="",council_staff_import[[#This Row],[Vlookup Scheduler Responsibility]],council_staff_import[[#This Row],[combine COS and Leg Contact Responsibilties]])</f>
        <v/>
      </c>
      <c r="G139" s="31"/>
      <c r="H139" s="31" t="s">
        <v>65</v>
      </c>
      <c r="I139" s="31" t="s">
        <v>31371</v>
      </c>
      <c r="J139" s="31" t="str">
        <f>council_staff_import[[#This Row],[format_legislative_staff_type]]</f>
        <v>Central</v>
      </c>
      <c r="K139" s="31" t="s">
        <v>72</v>
      </c>
      <c r="L139" s="31" t="str">
        <f>IF(council_staff_import[[#This Row],[District_Office_Calc]]=0,"",council_staff_import[[#This Row],[District_Office_Calc]])</f>
        <v/>
      </c>
      <c r="M139" s="31" t="str">
        <f>IF(council_staff_import[[#This Row],[combine COS and Leg Contact emails]]="",council_staff_import[[#This Row],[Vlookup Scheduler Email]],council_staff_import[[#This Row],[combine COS and Leg Contact emails]])</f>
        <v/>
      </c>
      <c r="N139" s="32" t="s">
        <v>17292</v>
      </c>
      <c r="O139" s="32" t="s">
        <v>31846</v>
      </c>
      <c r="P139" s="32" t="str">
        <f>IF(council_staff_import[[#This Row],[Vlookup COS Responsibility]]="",council_staff_import[[#This Row],[Vlookup Leg Contact Responsibility]],council_staff_import[[#This Row],[Vlookup COS Responsibility]])</f>
        <v/>
      </c>
      <c r="Q139" s="32" t="str">
        <f>IF(council_staff_import[[#This Row],[Vlookup COS Email]]="",council_staff_import[[#This Row],[Vlookup Leg Contact Email]],council_staff_import[[#This Row],[Vlookup COS Email]])</f>
        <v/>
      </c>
      <c r="R139" s="32" t="str">
        <f>IFERROR(VLOOKUP(council_staff_import[[#This Row],[Full Name]],[4]!Table3[#Data],2,0),"")</f>
        <v/>
      </c>
      <c r="S139" s="32" t="str">
        <f>IFERROR(VLOOKUP(council_staff_import[[#This Row],[Full Name]],[4]!Table3[#Data],6,0),"")</f>
        <v/>
      </c>
      <c r="T139" s="32" t="str">
        <f>IFERROR(VLOOKUP(council_staff_import[[#This Row],[Full Name]],[4]!Table5[#Data],2,0),"")</f>
        <v/>
      </c>
      <c r="U139" s="32" t="str">
        <f>IFERROR(VLOOKUP(council_staff_import[[#This Row],[Full Name]],[4]!Table5[#Data],5,0),"")</f>
        <v/>
      </c>
      <c r="V139" s="32" t="str">
        <f>IFERROR(VLOOKUP(council_staff_import[[#This Row],[Full Name]],[4]!Table6[#Data],2,0),"")</f>
        <v/>
      </c>
      <c r="W139" s="32" t="str">
        <f>IFERROR(VLOOKUP(council_staff_import[[#This Row],[Full Name]],[4]!Table6[#Data],4,0),"")</f>
        <v/>
      </c>
      <c r="X139" s="32" t="s">
        <v>31726</v>
      </c>
      <c r="Y139" s="32" t="e">
        <f>VLOOKUP(council_staff_import[[#This Row],[format_works_for]],[4]!Table4[#Data],1,0)</f>
        <v>#REF!</v>
      </c>
      <c r="Z139" s="32" t="str">
        <f>IF(council_staff_import[[#This Row],[Legislative Staff Type]]="Personal",council_staff_import[[#This Row],[Reports to Person (full_name)]]&amp;", Office of Councilmember, Personal Staff Office, NYC Council",council_staff_import[[#This Row],[Assignment_SOURCE_KEY]]&amp;", Central Staff Office, NYC Council")</f>
        <v>Finance, Central Staff Office, NYC Council</v>
      </c>
      <c r="AA139" s="32" t="e">
        <f>VLOOKUP(council_staff_import[[#This Row],[formatted_and_corrected_reports_to_person]],[4]!Table2[#Data],2,0)</f>
        <v>#REF!</v>
      </c>
      <c r="AB139" s="32" t="str">
        <f>IF(council_staff_import[[#This Row],[format_legislative_staff_type]]="Personal", RIGHT(council_staff_import[[#This Row],[Assignment_SOURCE_KEY]],LEN(council_staff_import[[#This Row],[Assignment_SOURCE_KEY]])-FIND(" ",council_staff_import[[#This Row],[Assignment_SOURCE_KEY]])),"")</f>
        <v/>
      </c>
      <c r="AC139" s="33" t="s">
        <v>1237</v>
      </c>
      <c r="AD139" s="32" t="s">
        <v>34828</v>
      </c>
      <c r="AE139" s="32">
        <f>council_staff_import[[#This Row],[District_Office_Number_SOURCE_KEY]]</f>
        <v>0</v>
      </c>
      <c r="AF139" s="31"/>
    </row>
    <row r="140" spans="1:32" x14ac:dyDescent="0.2">
      <c r="A140" s="31" t="str">
        <f>council_staff_import[[#This Row],[First_Name_SOURCE_KEY]]&amp;" "&amp;council_staff_import[[#This Row],[Last_Name_SOURCE_KEY]]</f>
        <v>Danielle Barbato</v>
      </c>
      <c r="B140" s="31" t="str">
        <f>council_staff_import[[#This Row],[First_Name_SOURCE_KEY]]</f>
        <v>Danielle</v>
      </c>
      <c r="C140" s="31" t="str">
        <f>council_staff_import[[#This Row],[Last_Name_SOURCE_KEY]]</f>
        <v>Barbato</v>
      </c>
      <c r="D140" s="31" t="str">
        <f>council_staff_import[[#This Row],[Title_SOURCE_KEY]]</f>
        <v>Legislative Counsel</v>
      </c>
      <c r="E140" s="31" t="e">
        <f>council_staff_import[[#This Row],[vlookup_works_for]]</f>
        <v>#REF!</v>
      </c>
      <c r="F140" s="31" t="str">
        <f>IF(council_staff_import[[#This Row],[combine COS and Leg Contact Responsibilties]]="",council_staff_import[[#This Row],[Vlookup Scheduler Responsibility]],council_staff_import[[#This Row],[combine COS and Leg Contact Responsibilties]])</f>
        <v/>
      </c>
      <c r="G140" s="31"/>
      <c r="H140" s="31" t="s">
        <v>65</v>
      </c>
      <c r="I140" s="31" t="s">
        <v>31371</v>
      </c>
      <c r="J140" s="31" t="str">
        <f>council_staff_import[[#This Row],[format_legislative_staff_type]]</f>
        <v>Central</v>
      </c>
      <c r="K140" s="31" t="s">
        <v>72</v>
      </c>
      <c r="L140" s="31" t="str">
        <f>IF(council_staff_import[[#This Row],[District_Office_Calc]]=0,"",council_staff_import[[#This Row],[District_Office_Calc]])</f>
        <v/>
      </c>
      <c r="M140" s="31" t="str">
        <f>IF(council_staff_import[[#This Row],[combine COS and Leg Contact emails]]="",council_staff_import[[#This Row],[Vlookup Scheduler Email]],council_staff_import[[#This Row],[combine COS and Leg Contact emails]])</f>
        <v/>
      </c>
      <c r="N140" s="32" t="s">
        <v>31773</v>
      </c>
      <c r="O140" s="32" t="s">
        <v>26749</v>
      </c>
      <c r="P140" s="32" t="str">
        <f>IF(council_staff_import[[#This Row],[Vlookup COS Responsibility]]="",council_staff_import[[#This Row],[Vlookup Leg Contact Responsibility]],council_staff_import[[#This Row],[Vlookup COS Responsibility]])</f>
        <v/>
      </c>
      <c r="Q140" s="32" t="str">
        <f>IF(council_staff_import[[#This Row],[Vlookup COS Email]]="",council_staff_import[[#This Row],[Vlookup Leg Contact Email]],council_staff_import[[#This Row],[Vlookup COS Email]])</f>
        <v/>
      </c>
      <c r="R140" s="32" t="str">
        <f>IFERROR(VLOOKUP(council_staff_import[[#This Row],[Full Name]],[4]!Table3[#Data],2,0),"")</f>
        <v/>
      </c>
      <c r="S140" s="32" t="str">
        <f>IFERROR(VLOOKUP(council_staff_import[[#This Row],[Full Name]],[4]!Table3[#Data],6,0),"")</f>
        <v/>
      </c>
      <c r="T140" s="32" t="str">
        <f>IFERROR(VLOOKUP(council_staff_import[[#This Row],[Full Name]],[4]!Table5[#Data],2,0),"")</f>
        <v/>
      </c>
      <c r="U140" s="32" t="str">
        <f>IFERROR(VLOOKUP(council_staff_import[[#This Row],[Full Name]],[4]!Table5[#Data],5,0),"")</f>
        <v/>
      </c>
      <c r="V140" s="32" t="str">
        <f>IFERROR(VLOOKUP(council_staff_import[[#This Row],[Full Name]],[4]!Table6[#Data],2,0),"")</f>
        <v/>
      </c>
      <c r="W140" s="32" t="str">
        <f>IFERROR(VLOOKUP(council_staff_import[[#This Row],[Full Name]],[4]!Table6[#Data],4,0),"")</f>
        <v/>
      </c>
      <c r="X140" s="32" t="s">
        <v>141</v>
      </c>
      <c r="Y140" s="32" t="e">
        <f>VLOOKUP(council_staff_import[[#This Row],[format_works_for]],[4]!Table4[#Data],1,0)</f>
        <v>#REF!</v>
      </c>
      <c r="Z140" s="32" t="s">
        <v>31526</v>
      </c>
      <c r="AA140" s="32" t="e">
        <f>VLOOKUP(council_staff_import[[#This Row],[formatted_and_corrected_reports_to_person]],[4]!Table2[#Data],2,0)</f>
        <v>#REF!</v>
      </c>
      <c r="AB140" s="32" t="str">
        <f>IF(council_staff_import[[#This Row],[format_legislative_staff_type]]="Personal", RIGHT(council_staff_import[[#This Row],[Assignment_SOURCE_KEY]],LEN(council_staff_import[[#This Row],[Assignment_SOURCE_KEY]])-FIND(" ",council_staff_import[[#This Row],[Assignment_SOURCE_KEY]])),"")</f>
        <v/>
      </c>
      <c r="AC140" s="33" t="s">
        <v>1237</v>
      </c>
      <c r="AD140" s="32" t="s">
        <v>31805</v>
      </c>
      <c r="AE140" s="32">
        <f>council_staff_import[[#This Row],[District_Office_Number_SOURCE_KEY]]</f>
        <v>0</v>
      </c>
      <c r="AF140" s="31"/>
    </row>
    <row r="141" spans="1:32" x14ac:dyDescent="0.2">
      <c r="A141" s="31" t="str">
        <f>council_staff_import[[#This Row],[First_Name_SOURCE_KEY]]&amp;" "&amp;council_staff_import[[#This Row],[Last_Name_SOURCE_KEY]]</f>
        <v>Patrick Bradford</v>
      </c>
      <c r="B141" s="31" t="str">
        <f>council_staff_import[[#This Row],[First_Name_SOURCE_KEY]]</f>
        <v>Patrick</v>
      </c>
      <c r="C141" s="31" t="str">
        <f>council_staff_import[[#This Row],[Last_Name_SOURCE_KEY]]</f>
        <v>Bradford</v>
      </c>
      <c r="D141" s="31" t="str">
        <f>council_staff_import[[#This Row],[Title_SOURCE_KEY]]</f>
        <v>Legislative Counsel</v>
      </c>
      <c r="E141" s="31" t="e">
        <f>council_staff_import[[#This Row],[vlookup_works_for]]</f>
        <v>#REF!</v>
      </c>
      <c r="F141" s="31" t="str">
        <f>IF(council_staff_import[[#This Row],[combine COS and Leg Contact Responsibilties]]="",council_staff_import[[#This Row],[Vlookup Scheduler Responsibility]],council_staff_import[[#This Row],[combine COS and Leg Contact Responsibilties]])</f>
        <v/>
      </c>
      <c r="G141" s="31"/>
      <c r="H141" s="31" t="s">
        <v>65</v>
      </c>
      <c r="I141" s="31" t="s">
        <v>31371</v>
      </c>
      <c r="J141" s="31" t="str">
        <f>council_staff_import[[#This Row],[format_legislative_staff_type]]</f>
        <v>Central</v>
      </c>
      <c r="K141" s="31" t="s">
        <v>72</v>
      </c>
      <c r="L141" s="31" t="str">
        <f>IF(council_staff_import[[#This Row],[District_Office_Calc]]=0,"",council_staff_import[[#This Row],[District_Office_Calc]])</f>
        <v/>
      </c>
      <c r="M141" s="31" t="str">
        <f>IF(council_staff_import[[#This Row],[combine COS and Leg Contact emails]]="",council_staff_import[[#This Row],[Vlookup Scheduler Email]],council_staff_import[[#This Row],[combine COS and Leg Contact emails]])</f>
        <v/>
      </c>
      <c r="N141" s="32" t="s">
        <v>11886</v>
      </c>
      <c r="O141" s="32" t="s">
        <v>23796</v>
      </c>
      <c r="P141" s="32" t="str">
        <f>IF(council_staff_import[[#This Row],[Vlookup COS Responsibility]]="",council_staff_import[[#This Row],[Vlookup Leg Contact Responsibility]],council_staff_import[[#This Row],[Vlookup COS Responsibility]])</f>
        <v/>
      </c>
      <c r="Q141" s="32" t="str">
        <f>IF(council_staff_import[[#This Row],[Vlookup COS Email]]="",council_staff_import[[#This Row],[Vlookup Leg Contact Email]],council_staff_import[[#This Row],[Vlookup COS Email]])</f>
        <v/>
      </c>
      <c r="R141" s="32" t="str">
        <f>IFERROR(VLOOKUP(council_staff_import[[#This Row],[Full Name]],[4]!Table3[#Data],2,0),"")</f>
        <v/>
      </c>
      <c r="S141" s="32" t="str">
        <f>IFERROR(VLOOKUP(council_staff_import[[#This Row],[Full Name]],[4]!Table3[#Data],6,0),"")</f>
        <v/>
      </c>
      <c r="T141" s="32" t="str">
        <f>IFERROR(VLOOKUP(council_staff_import[[#This Row],[Full Name]],[4]!Table5[#Data],2,0),"")</f>
        <v/>
      </c>
      <c r="U141" s="32" t="str">
        <f>IFERROR(VLOOKUP(council_staff_import[[#This Row],[Full Name]],[4]!Table5[#Data],5,0),"")</f>
        <v/>
      </c>
      <c r="V141" s="32" t="str">
        <f>IFERROR(VLOOKUP(council_staff_import[[#This Row],[Full Name]],[4]!Table6[#Data],2,0),"")</f>
        <v/>
      </c>
      <c r="W141" s="32" t="str">
        <f>IFERROR(VLOOKUP(council_staff_import[[#This Row],[Full Name]],[4]!Table6[#Data],4,0),"")</f>
        <v/>
      </c>
      <c r="X141" s="32" t="s">
        <v>141</v>
      </c>
      <c r="Y141" s="32" t="e">
        <f>VLOOKUP(council_staff_import[[#This Row],[format_works_for]],[4]!Table4[#Data],1,0)</f>
        <v>#REF!</v>
      </c>
      <c r="Z141" s="32" t="s">
        <v>31526</v>
      </c>
      <c r="AA141" s="32" t="e">
        <f>VLOOKUP(council_staff_import[[#This Row],[formatted_and_corrected_reports_to_person]],[4]!Table2[#Data],2,0)</f>
        <v>#REF!</v>
      </c>
      <c r="AB141" s="32" t="str">
        <f>IF(council_staff_import[[#This Row],[format_legislative_staff_type]]="Personal", RIGHT(council_staff_import[[#This Row],[Assignment_SOURCE_KEY]],LEN(council_staff_import[[#This Row],[Assignment_SOURCE_KEY]])-FIND(" ",council_staff_import[[#This Row],[Assignment_SOURCE_KEY]])),"")</f>
        <v/>
      </c>
      <c r="AC141" s="33" t="s">
        <v>1237</v>
      </c>
      <c r="AD141" s="32" t="s">
        <v>31805</v>
      </c>
      <c r="AE141" s="32">
        <f>council_staff_import[[#This Row],[District_Office_Number_SOURCE_KEY]]</f>
        <v>0</v>
      </c>
      <c r="AF141" s="31"/>
    </row>
    <row r="142" spans="1:32" x14ac:dyDescent="0.2">
      <c r="A142" s="31" t="str">
        <f>council_staff_import[[#This Row],[First_Name_SOURCE_KEY]]&amp;" "&amp;council_staff_import[[#This Row],[Last_Name_SOURCE_KEY]]</f>
        <v>Leon Chang</v>
      </c>
      <c r="B142" s="31" t="str">
        <f>council_staff_import[[#This Row],[First_Name_SOURCE_KEY]]</f>
        <v>Leon</v>
      </c>
      <c r="C142" s="31" t="str">
        <f>council_staff_import[[#This Row],[Last_Name_SOURCE_KEY]]</f>
        <v>Chang</v>
      </c>
      <c r="D142" s="31" t="str">
        <f>council_staff_import[[#This Row],[Title_SOURCE_KEY]]</f>
        <v>Legislative Administrative Assistant</v>
      </c>
      <c r="E142" s="31" t="e">
        <f>council_staff_import[[#This Row],[vlookup_works_for]]</f>
        <v>#REF!</v>
      </c>
      <c r="F142" s="31" t="str">
        <f>IF(council_staff_import[[#This Row],[combine COS and Leg Contact Responsibilties]]="",council_staff_import[[#This Row],[Vlookup Scheduler Responsibility]],council_staff_import[[#This Row],[combine COS and Leg Contact Responsibilties]])</f>
        <v/>
      </c>
      <c r="G142" s="31"/>
      <c r="H142" s="31" t="s">
        <v>65</v>
      </c>
      <c r="I142" s="31" t="s">
        <v>31371</v>
      </c>
      <c r="J142" s="31" t="str">
        <f>council_staff_import[[#This Row],[format_legislative_staff_type]]</f>
        <v>Central</v>
      </c>
      <c r="K142" s="31" t="s">
        <v>72</v>
      </c>
      <c r="L142" s="31" t="str">
        <f>IF(council_staff_import[[#This Row],[District_Office_Calc]]=0,"",council_staff_import[[#This Row],[District_Office_Calc]])</f>
        <v/>
      </c>
      <c r="M142" s="31" t="str">
        <f>IF(council_staff_import[[#This Row],[combine COS and Leg Contact emails]]="",council_staff_import[[#This Row],[Vlookup Scheduler Email]],council_staff_import[[#This Row],[combine COS and Leg Contact emails]])</f>
        <v/>
      </c>
      <c r="N142" s="32" t="s">
        <v>34266</v>
      </c>
      <c r="O142" s="32" t="s">
        <v>28448</v>
      </c>
      <c r="P142" s="32" t="str">
        <f>IF(council_staff_import[[#This Row],[Vlookup COS Responsibility]]="",council_staff_import[[#This Row],[Vlookup Leg Contact Responsibility]],council_staff_import[[#This Row],[Vlookup COS Responsibility]])</f>
        <v/>
      </c>
      <c r="Q142" s="32" t="str">
        <f>IF(council_staff_import[[#This Row],[Vlookup COS Email]]="",council_staff_import[[#This Row],[Vlookup Leg Contact Email]],council_staff_import[[#This Row],[Vlookup COS Email]])</f>
        <v/>
      </c>
      <c r="R142" s="32" t="str">
        <f>IFERROR(VLOOKUP(council_staff_import[[#This Row],[Full Name]],[4]!Table3[#Data],2,0),"")</f>
        <v/>
      </c>
      <c r="S142" s="32" t="str">
        <f>IFERROR(VLOOKUP(council_staff_import[[#This Row],[Full Name]],[4]!Table3[#Data],6,0),"")</f>
        <v/>
      </c>
      <c r="T142" s="32" t="str">
        <f>IFERROR(VLOOKUP(council_staff_import[[#This Row],[Full Name]],[4]!Table5[#Data],2,0),"")</f>
        <v/>
      </c>
      <c r="U142" s="32" t="str">
        <f>IFERROR(VLOOKUP(council_staff_import[[#This Row],[Full Name]],[4]!Table5[#Data],5,0),"")</f>
        <v/>
      </c>
      <c r="V142" s="32" t="str">
        <f>IFERROR(VLOOKUP(council_staff_import[[#This Row],[Full Name]],[4]!Table6[#Data],2,0),"")</f>
        <v/>
      </c>
      <c r="W142" s="32" t="str">
        <f>IFERROR(VLOOKUP(council_staff_import[[#This Row],[Full Name]],[4]!Table6[#Data],4,0),"")</f>
        <v/>
      </c>
      <c r="X142" s="32" t="s">
        <v>31478</v>
      </c>
      <c r="Y142" s="32" t="e">
        <f>VLOOKUP(council_staff_import[[#This Row],[format_works_for]],[4]!Table4[#Data],1,0)</f>
        <v>#REF!</v>
      </c>
      <c r="Z142" s="32" t="s">
        <v>31526</v>
      </c>
      <c r="AA142" s="32" t="e">
        <f>VLOOKUP(council_staff_import[[#This Row],[formatted_and_corrected_reports_to_person]],[4]!Table2[#Data],2,0)</f>
        <v>#REF!</v>
      </c>
      <c r="AB142" s="32" t="str">
        <f>IF(council_staff_import[[#This Row],[format_legislative_staff_type]]="Personal", RIGHT(council_staff_import[[#This Row],[Assignment_SOURCE_KEY]],LEN(council_staff_import[[#This Row],[Assignment_SOURCE_KEY]])-FIND(" ",council_staff_import[[#This Row],[Assignment_SOURCE_KEY]])),"")</f>
        <v/>
      </c>
      <c r="AC142" s="33" t="s">
        <v>1237</v>
      </c>
      <c r="AD142" s="32" t="s">
        <v>31805</v>
      </c>
      <c r="AE142" s="32">
        <f>council_staff_import[[#This Row],[District_Office_Number_SOURCE_KEY]]</f>
        <v>0</v>
      </c>
      <c r="AF142" s="31"/>
    </row>
    <row r="143" spans="1:32" x14ac:dyDescent="0.2">
      <c r="A143" s="31" t="str">
        <f>council_staff_import[[#This Row],[First_Name_SOURCE_KEY]]&amp;" "&amp;council_staff_import[[#This Row],[Last_Name_SOURCE_KEY]]</f>
        <v>Charles Davis</v>
      </c>
      <c r="B143" s="31" t="str">
        <f>council_staff_import[[#This Row],[First_Name_SOURCE_KEY]]</f>
        <v>Charles</v>
      </c>
      <c r="C143" s="31" t="str">
        <f>council_staff_import[[#This Row],[Last_Name_SOURCE_KEY]]</f>
        <v>Davis</v>
      </c>
      <c r="D143" s="31" t="str">
        <f>council_staff_import[[#This Row],[Title_SOURCE_KEY]]</f>
        <v>Executive Legislative Coordinator</v>
      </c>
      <c r="E143" s="31" t="e">
        <f>council_staff_import[[#This Row],[vlookup_works_for]]</f>
        <v>#REF!</v>
      </c>
      <c r="F143" s="31" t="str">
        <f>IF(council_staff_import[[#This Row],[combine COS and Leg Contact Responsibilties]]="",council_staff_import[[#This Row],[Vlookup Scheduler Responsibility]],council_staff_import[[#This Row],[combine COS and Leg Contact Responsibilties]])</f>
        <v/>
      </c>
      <c r="G143" s="31"/>
      <c r="H143" s="31" t="s">
        <v>65</v>
      </c>
      <c r="I143" s="31" t="s">
        <v>31371</v>
      </c>
      <c r="J143" s="31" t="str">
        <f>council_staff_import[[#This Row],[format_legislative_staff_type]]</f>
        <v>Central</v>
      </c>
      <c r="K143" s="31" t="s">
        <v>72</v>
      </c>
      <c r="L143" s="31" t="str">
        <f>IF(council_staff_import[[#This Row],[District_Office_Calc]]=0,"",council_staff_import[[#This Row],[District_Office_Calc]])</f>
        <v/>
      </c>
      <c r="M143" s="31" t="str">
        <f>IF(council_staff_import[[#This Row],[combine COS and Leg Contact emails]]="",council_staff_import[[#This Row],[Vlookup Scheduler Email]],council_staff_import[[#This Row],[combine COS and Leg Contact emails]])</f>
        <v/>
      </c>
      <c r="N143" s="32" t="s">
        <v>1822</v>
      </c>
      <c r="O143" s="32" t="s">
        <v>22159</v>
      </c>
      <c r="P143" s="32" t="str">
        <f>IF(council_staff_import[[#This Row],[Vlookup COS Responsibility]]="",council_staff_import[[#This Row],[Vlookup Leg Contact Responsibility]],council_staff_import[[#This Row],[Vlookup COS Responsibility]])</f>
        <v/>
      </c>
      <c r="Q143" s="32" t="str">
        <f>IF(council_staff_import[[#This Row],[Vlookup COS Email]]="",council_staff_import[[#This Row],[Vlookup Leg Contact Email]],council_staff_import[[#This Row],[Vlookup COS Email]])</f>
        <v/>
      </c>
      <c r="R143" s="32" t="str">
        <f>IFERROR(VLOOKUP(council_staff_import[[#This Row],[Full Name]],[4]!Table3[#Data],2,0),"")</f>
        <v/>
      </c>
      <c r="S143" s="32" t="str">
        <f>IFERROR(VLOOKUP(council_staff_import[[#This Row],[Full Name]],[4]!Table3[#Data],6,0),"")</f>
        <v/>
      </c>
      <c r="T143" s="32" t="str">
        <f>IFERROR(VLOOKUP(council_staff_import[[#This Row],[Full Name]],[4]!Table5[#Data],2,0),"")</f>
        <v/>
      </c>
      <c r="U143" s="32" t="str">
        <f>IFERROR(VLOOKUP(council_staff_import[[#This Row],[Full Name]],[4]!Table5[#Data],5,0),"")</f>
        <v/>
      </c>
      <c r="V143" s="32" t="str">
        <f>IFERROR(VLOOKUP(council_staff_import[[#This Row],[Full Name]],[4]!Table6[#Data],2,0),"")</f>
        <v/>
      </c>
      <c r="W143" s="32" t="str">
        <f>IFERROR(VLOOKUP(council_staff_import[[#This Row],[Full Name]],[4]!Table6[#Data],4,0),"")</f>
        <v/>
      </c>
      <c r="X143" s="32" t="s">
        <v>31704</v>
      </c>
      <c r="Y143" s="32" t="e">
        <f>VLOOKUP(council_staff_import[[#This Row],[format_works_for]],[4]!Table4[#Data],1,0)</f>
        <v>#REF!</v>
      </c>
      <c r="Z143" s="32" t="s">
        <v>31526</v>
      </c>
      <c r="AA143" s="32" t="e">
        <f>VLOOKUP(council_staff_import[[#This Row],[formatted_and_corrected_reports_to_person]],[4]!Table2[#Data],2,0)</f>
        <v>#REF!</v>
      </c>
      <c r="AB143" s="32" t="str">
        <f>IF(council_staff_import[[#This Row],[format_legislative_staff_type]]="Personal", RIGHT(council_staff_import[[#This Row],[Assignment_SOURCE_KEY]],LEN(council_staff_import[[#This Row],[Assignment_SOURCE_KEY]])-FIND(" ",council_staff_import[[#This Row],[Assignment_SOURCE_KEY]])),"")</f>
        <v/>
      </c>
      <c r="AC143" s="33" t="s">
        <v>1237</v>
      </c>
      <c r="AD143" s="32" t="s">
        <v>31805</v>
      </c>
      <c r="AE143" s="32">
        <f>council_staff_import[[#This Row],[District_Office_Number_SOURCE_KEY]]</f>
        <v>0</v>
      </c>
      <c r="AF143" s="31"/>
    </row>
    <row r="144" spans="1:32" x14ac:dyDescent="0.2">
      <c r="A144" s="31" t="str">
        <f>council_staff_import[[#This Row],[First_Name_SOURCE_KEY]]&amp;" "&amp;council_staff_import[[#This Row],[Last_Name_SOURCE_KEY]]</f>
        <v>Francesca Della Vecchia</v>
      </c>
      <c r="B144" s="31" t="str">
        <f>council_staff_import[[#This Row],[First_Name_SOURCE_KEY]]</f>
        <v>Francesca</v>
      </c>
      <c r="C144" s="31" t="str">
        <f>council_staff_import[[#This Row],[Last_Name_SOURCE_KEY]]</f>
        <v>Della Vecchia</v>
      </c>
      <c r="D144" s="31" t="str">
        <f>council_staff_import[[#This Row],[Title_SOURCE_KEY]]</f>
        <v>Legislative Analyst</v>
      </c>
      <c r="E144" s="31" t="e">
        <f>council_staff_import[[#This Row],[vlookup_works_for]]</f>
        <v>#REF!</v>
      </c>
      <c r="F144" s="31" t="str">
        <f>IF(council_staff_import[[#This Row],[combine COS and Leg Contact Responsibilties]]="",council_staff_import[[#This Row],[Vlookup Scheduler Responsibility]],council_staff_import[[#This Row],[combine COS and Leg Contact Responsibilties]])</f>
        <v/>
      </c>
      <c r="G144" s="31"/>
      <c r="H144" s="31" t="s">
        <v>65</v>
      </c>
      <c r="I144" s="31" t="s">
        <v>31371</v>
      </c>
      <c r="J144" s="31" t="str">
        <f>council_staff_import[[#This Row],[format_legislative_staff_type]]</f>
        <v>Central</v>
      </c>
      <c r="K144" s="31" t="s">
        <v>72</v>
      </c>
      <c r="L144" s="31" t="str">
        <f>IF(council_staff_import[[#This Row],[District_Office_Calc]]=0,"",council_staff_import[[#This Row],[District_Office_Calc]])</f>
        <v/>
      </c>
      <c r="M144" s="31" t="str">
        <f>IF(council_staff_import[[#This Row],[combine COS and Leg Contact emails]]="",council_staff_import[[#This Row],[Vlookup Scheduler Email]],council_staff_import[[#This Row],[combine COS and Leg Contact emails]])</f>
        <v/>
      </c>
      <c r="N144" s="32" t="s">
        <v>31930</v>
      </c>
      <c r="O144" s="32" t="s">
        <v>26815</v>
      </c>
      <c r="P144" s="32" t="str">
        <f>IF(council_staff_import[[#This Row],[Vlookup COS Responsibility]]="",council_staff_import[[#This Row],[Vlookup Leg Contact Responsibility]],council_staff_import[[#This Row],[Vlookup COS Responsibility]])</f>
        <v/>
      </c>
      <c r="Q144" s="32" t="str">
        <f>IF(council_staff_import[[#This Row],[Vlookup COS Email]]="",council_staff_import[[#This Row],[Vlookup Leg Contact Email]],council_staff_import[[#This Row],[Vlookup COS Email]])</f>
        <v/>
      </c>
      <c r="R144" s="32" t="str">
        <f>IFERROR(VLOOKUP(council_staff_import[[#This Row],[Full Name]],[4]!Table3[#Data],2,0),"")</f>
        <v/>
      </c>
      <c r="S144" s="32" t="str">
        <f>IFERROR(VLOOKUP(council_staff_import[[#This Row],[Full Name]],[4]!Table3[#Data],6,0),"")</f>
        <v/>
      </c>
      <c r="T144" s="32" t="str">
        <f>IFERROR(VLOOKUP(council_staff_import[[#This Row],[Full Name]],[4]!Table5[#Data],2,0),"")</f>
        <v/>
      </c>
      <c r="U144" s="32" t="str">
        <f>IFERROR(VLOOKUP(council_staff_import[[#This Row],[Full Name]],[4]!Table5[#Data],5,0),"")</f>
        <v/>
      </c>
      <c r="V144" s="32" t="str">
        <f>IFERROR(VLOOKUP(council_staff_import[[#This Row],[Full Name]],[4]!Table6[#Data],2,0),"")</f>
        <v/>
      </c>
      <c r="W144" s="32" t="str">
        <f>IFERROR(VLOOKUP(council_staff_import[[#This Row],[Full Name]],[4]!Table6[#Data],4,0),"")</f>
        <v/>
      </c>
      <c r="X144" s="32" t="s">
        <v>186</v>
      </c>
      <c r="Y144" s="32" t="e">
        <f>VLOOKUP(council_staff_import[[#This Row],[format_works_for]],[4]!Table4[#Data],1,0)</f>
        <v>#REF!</v>
      </c>
      <c r="Z144" s="32" t="s">
        <v>31526</v>
      </c>
      <c r="AA144" s="32" t="e">
        <f>VLOOKUP(council_staff_import[[#This Row],[formatted_and_corrected_reports_to_person]],[4]!Table2[#Data],2,0)</f>
        <v>#REF!</v>
      </c>
      <c r="AB144" s="32" t="str">
        <f>IF(council_staff_import[[#This Row],[format_legislative_staff_type]]="Personal", RIGHT(council_staff_import[[#This Row],[Assignment_SOURCE_KEY]],LEN(council_staff_import[[#This Row],[Assignment_SOURCE_KEY]])-FIND(" ",council_staff_import[[#This Row],[Assignment_SOURCE_KEY]])),"")</f>
        <v/>
      </c>
      <c r="AC144" s="33" t="s">
        <v>1237</v>
      </c>
      <c r="AD144" s="32" t="s">
        <v>31805</v>
      </c>
      <c r="AE144" s="32">
        <f>council_staff_import[[#This Row],[District_Office_Number_SOURCE_KEY]]</f>
        <v>0</v>
      </c>
      <c r="AF144" s="31"/>
    </row>
    <row r="145" spans="1:32" x14ac:dyDescent="0.2">
      <c r="A145" s="31" t="str">
        <f>council_staff_import[[#This Row],[First_Name_SOURCE_KEY]]&amp;" "&amp;council_staff_import[[#This Row],[Last_Name_SOURCE_KEY]]</f>
        <v>Rohan Grant</v>
      </c>
      <c r="B145" s="31" t="str">
        <f>council_staff_import[[#This Row],[First_Name_SOURCE_KEY]]</f>
        <v>Rohan</v>
      </c>
      <c r="C145" s="31" t="str">
        <f>council_staff_import[[#This Row],[Last_Name_SOURCE_KEY]]</f>
        <v>Grant</v>
      </c>
      <c r="D145" s="31" t="str">
        <f>council_staff_import[[#This Row],[Title_SOURCE_KEY]]</f>
        <v>Legislative Counsel</v>
      </c>
      <c r="E145" s="31" t="e">
        <f>council_staff_import[[#This Row],[vlookup_works_for]]</f>
        <v>#REF!</v>
      </c>
      <c r="F145" s="31" t="str">
        <f>IF(council_staff_import[[#This Row],[combine COS and Leg Contact Responsibilties]]="",council_staff_import[[#This Row],[Vlookup Scheduler Responsibility]],council_staff_import[[#This Row],[combine COS and Leg Contact Responsibilties]])</f>
        <v/>
      </c>
      <c r="G145" s="31"/>
      <c r="H145" s="31" t="s">
        <v>65</v>
      </c>
      <c r="I145" s="31" t="s">
        <v>31371</v>
      </c>
      <c r="J145" s="31" t="str">
        <f>council_staff_import[[#This Row],[format_legislative_staff_type]]</f>
        <v>Central</v>
      </c>
      <c r="K145" s="31" t="s">
        <v>72</v>
      </c>
      <c r="L145" s="31" t="str">
        <f>IF(council_staff_import[[#This Row],[District_Office_Calc]]=0,"",council_staff_import[[#This Row],[District_Office_Calc]])</f>
        <v/>
      </c>
      <c r="M145" s="31" t="str">
        <f>IF(council_staff_import[[#This Row],[combine COS and Leg Contact emails]]="",council_staff_import[[#This Row],[Vlookup Scheduler Email]],council_staff_import[[#This Row],[combine COS and Leg Contact emails]])</f>
        <v/>
      </c>
      <c r="N145" s="32" t="s">
        <v>31676</v>
      </c>
      <c r="O145" s="32" t="s">
        <v>32578</v>
      </c>
      <c r="P145" s="32" t="str">
        <f>IF(council_staff_import[[#This Row],[Vlookup COS Responsibility]]="",council_staff_import[[#This Row],[Vlookup Leg Contact Responsibility]],council_staff_import[[#This Row],[Vlookup COS Responsibility]])</f>
        <v/>
      </c>
      <c r="Q145" s="32" t="str">
        <f>IF(council_staff_import[[#This Row],[Vlookup COS Email]]="",council_staff_import[[#This Row],[Vlookup Leg Contact Email]],council_staff_import[[#This Row],[Vlookup COS Email]])</f>
        <v/>
      </c>
      <c r="R145" s="32" t="str">
        <f>IFERROR(VLOOKUP(council_staff_import[[#This Row],[Full Name]],[4]!Table3[#Data],2,0),"")</f>
        <v/>
      </c>
      <c r="S145" s="32" t="str">
        <f>IFERROR(VLOOKUP(council_staff_import[[#This Row],[Full Name]],[4]!Table3[#Data],6,0),"")</f>
        <v/>
      </c>
      <c r="T145" s="32" t="str">
        <f>IFERROR(VLOOKUP(council_staff_import[[#This Row],[Full Name]],[4]!Table5[#Data],2,0),"")</f>
        <v/>
      </c>
      <c r="U145" s="32" t="str">
        <f>IFERROR(VLOOKUP(council_staff_import[[#This Row],[Full Name]],[4]!Table5[#Data],5,0),"")</f>
        <v/>
      </c>
      <c r="V145" s="32" t="str">
        <f>IFERROR(VLOOKUP(council_staff_import[[#This Row],[Full Name]],[4]!Table6[#Data],2,0),"")</f>
        <v/>
      </c>
      <c r="W145" s="32" t="str">
        <f>IFERROR(VLOOKUP(council_staff_import[[#This Row],[Full Name]],[4]!Table6[#Data],4,0),"")</f>
        <v/>
      </c>
      <c r="X145" s="32" t="s">
        <v>141</v>
      </c>
      <c r="Y145" s="32" t="e">
        <f>VLOOKUP(council_staff_import[[#This Row],[format_works_for]],[4]!Table4[#Data],1,0)</f>
        <v>#REF!</v>
      </c>
      <c r="Z145" s="32" t="s">
        <v>31526</v>
      </c>
      <c r="AA145" s="32" t="e">
        <f>VLOOKUP(council_staff_import[[#This Row],[formatted_and_corrected_reports_to_person]],[4]!Table2[#Data],2,0)</f>
        <v>#REF!</v>
      </c>
      <c r="AB145" s="32" t="str">
        <f>IF(council_staff_import[[#This Row],[format_legislative_staff_type]]="Personal", RIGHT(council_staff_import[[#This Row],[Assignment_SOURCE_KEY]],LEN(council_staff_import[[#This Row],[Assignment_SOURCE_KEY]])-FIND(" ",council_staff_import[[#This Row],[Assignment_SOURCE_KEY]])),"")</f>
        <v/>
      </c>
      <c r="AC145" s="33" t="s">
        <v>1237</v>
      </c>
      <c r="AD145" s="32" t="s">
        <v>31805</v>
      </c>
      <c r="AE145" s="32">
        <f>council_staff_import[[#This Row],[District_Office_Number_SOURCE_KEY]]</f>
        <v>0</v>
      </c>
      <c r="AF145" s="31"/>
    </row>
    <row r="146" spans="1:32" x14ac:dyDescent="0.2">
      <c r="A146" s="31" t="str">
        <f>council_staff_import[[#This Row],[First_Name_SOURCE_KEY]]&amp;" "&amp;council_staff_import[[#This Row],[Last_Name_SOURCE_KEY]]</f>
        <v>Elizabeth Guzman</v>
      </c>
      <c r="B146" s="31" t="str">
        <f>council_staff_import[[#This Row],[First_Name_SOURCE_KEY]]</f>
        <v>Elizabeth</v>
      </c>
      <c r="C146" s="31" t="str">
        <f>council_staff_import[[#This Row],[Last_Name_SOURCE_KEY]]</f>
        <v>Guzman</v>
      </c>
      <c r="D146" s="31" t="str">
        <f>council_staff_import[[#This Row],[Title_SOURCE_KEY]]</f>
        <v>Legislative Counsel</v>
      </c>
      <c r="E146" s="31" t="e">
        <f>council_staff_import[[#This Row],[vlookup_works_for]]</f>
        <v>#REF!</v>
      </c>
      <c r="F146" s="31" t="str">
        <f>IF(council_staff_import[[#This Row],[combine COS and Leg Contact Responsibilties]]="",council_staff_import[[#This Row],[Vlookup Scheduler Responsibility]],council_staff_import[[#This Row],[combine COS and Leg Contact Responsibilties]])</f>
        <v/>
      </c>
      <c r="G146" s="31"/>
      <c r="H146" s="31" t="s">
        <v>65</v>
      </c>
      <c r="I146" s="31" t="s">
        <v>31371</v>
      </c>
      <c r="J146" s="31" t="str">
        <f>council_staff_import[[#This Row],[format_legislative_staff_type]]</f>
        <v>Central</v>
      </c>
      <c r="K146" s="31" t="s">
        <v>72</v>
      </c>
      <c r="L146" s="31" t="str">
        <f>IF(council_staff_import[[#This Row],[District_Office_Calc]]=0,"",council_staff_import[[#This Row],[District_Office_Calc]])</f>
        <v/>
      </c>
      <c r="M146" s="31" t="str">
        <f>IF(council_staff_import[[#This Row],[combine COS and Leg Contact emails]]="",council_staff_import[[#This Row],[Vlookup Scheduler Email]],council_staff_import[[#This Row],[combine COS and Leg Contact emails]])</f>
        <v/>
      </c>
      <c r="N146" s="32" t="s">
        <v>20277</v>
      </c>
      <c r="O146" s="32" t="s">
        <v>2972</v>
      </c>
      <c r="P146" s="32" t="str">
        <f>IF(council_staff_import[[#This Row],[Vlookup COS Responsibility]]="",council_staff_import[[#This Row],[Vlookup Leg Contact Responsibility]],council_staff_import[[#This Row],[Vlookup COS Responsibility]])</f>
        <v/>
      </c>
      <c r="Q146" s="32" t="str">
        <f>IF(council_staff_import[[#This Row],[Vlookup COS Email]]="",council_staff_import[[#This Row],[Vlookup Leg Contact Email]],council_staff_import[[#This Row],[Vlookup COS Email]])</f>
        <v/>
      </c>
      <c r="R146" s="32" t="str">
        <f>IFERROR(VLOOKUP(council_staff_import[[#This Row],[Full Name]],[4]!Table3[#Data],2,0),"")</f>
        <v/>
      </c>
      <c r="S146" s="32" t="str">
        <f>IFERROR(VLOOKUP(council_staff_import[[#This Row],[Full Name]],[4]!Table3[#Data],6,0),"")</f>
        <v/>
      </c>
      <c r="T146" s="32" t="str">
        <f>IFERROR(VLOOKUP(council_staff_import[[#This Row],[Full Name]],[4]!Table5[#Data],2,0),"")</f>
        <v/>
      </c>
      <c r="U146" s="32" t="str">
        <f>IFERROR(VLOOKUP(council_staff_import[[#This Row],[Full Name]],[4]!Table5[#Data],5,0),"")</f>
        <v/>
      </c>
      <c r="V146" s="32" t="str">
        <f>IFERROR(VLOOKUP(council_staff_import[[#This Row],[Full Name]],[4]!Table6[#Data],2,0),"")</f>
        <v/>
      </c>
      <c r="W146" s="32" t="str">
        <f>IFERROR(VLOOKUP(council_staff_import[[#This Row],[Full Name]],[4]!Table6[#Data],4,0),"")</f>
        <v/>
      </c>
      <c r="X146" s="32" t="s">
        <v>141</v>
      </c>
      <c r="Y146" s="32" t="e">
        <f>VLOOKUP(council_staff_import[[#This Row],[format_works_for]],[4]!Table4[#Data],1,0)</f>
        <v>#REF!</v>
      </c>
      <c r="Z146" s="32" t="s">
        <v>31526</v>
      </c>
      <c r="AA146" s="32" t="e">
        <f>VLOOKUP(council_staff_import[[#This Row],[formatted_and_corrected_reports_to_person]],[4]!Table2[#Data],2,0)</f>
        <v>#REF!</v>
      </c>
      <c r="AB146" s="32" t="str">
        <f>IF(council_staff_import[[#This Row],[format_legislative_staff_type]]="Personal", RIGHT(council_staff_import[[#This Row],[Assignment_SOURCE_KEY]],LEN(council_staff_import[[#This Row],[Assignment_SOURCE_KEY]])-FIND(" ",council_staff_import[[#This Row],[Assignment_SOURCE_KEY]])),"")</f>
        <v/>
      </c>
      <c r="AC146" s="33" t="s">
        <v>1237</v>
      </c>
      <c r="AD146" s="32" t="s">
        <v>31805</v>
      </c>
      <c r="AE146" s="32">
        <f>council_staff_import[[#This Row],[District_Office_Number_SOURCE_KEY]]</f>
        <v>0</v>
      </c>
      <c r="AF146" s="31"/>
    </row>
    <row r="147" spans="1:32" x14ac:dyDescent="0.2">
      <c r="A147" s="31" t="str">
        <f>council_staff_import[[#This Row],[First_Name_SOURCE_KEY]]&amp;" "&amp;council_staff_import[[#This Row],[Last_Name_SOURCE_KEY]]</f>
        <v>Abid Hossain</v>
      </c>
      <c r="B147" s="31" t="str">
        <f>council_staff_import[[#This Row],[First_Name_SOURCE_KEY]]</f>
        <v>Abid</v>
      </c>
      <c r="C147" s="31" t="str">
        <f>council_staff_import[[#This Row],[Last_Name_SOURCE_KEY]]</f>
        <v>Hossain</v>
      </c>
      <c r="D147" s="31" t="str">
        <f>council_staff_import[[#This Row],[Title_SOURCE_KEY]]</f>
        <v>Legislative Counsel</v>
      </c>
      <c r="E147" s="31" t="e">
        <f>council_staff_import[[#This Row],[vlookup_works_for]]</f>
        <v>#REF!</v>
      </c>
      <c r="F147" s="31" t="str">
        <f>IF(council_staff_import[[#This Row],[combine COS and Leg Contact Responsibilties]]="",council_staff_import[[#This Row],[Vlookup Scheduler Responsibility]],council_staff_import[[#This Row],[combine COS and Leg Contact Responsibilties]])</f>
        <v/>
      </c>
      <c r="G147" s="31"/>
      <c r="H147" s="31" t="s">
        <v>65</v>
      </c>
      <c r="I147" s="31" t="s">
        <v>31371</v>
      </c>
      <c r="J147" s="31" t="str">
        <f>council_staff_import[[#This Row],[format_legislative_staff_type]]</f>
        <v>Central</v>
      </c>
      <c r="K147" s="31" t="s">
        <v>72</v>
      </c>
      <c r="L147" s="31" t="str">
        <f>IF(council_staff_import[[#This Row],[District_Office_Calc]]=0,"",council_staff_import[[#This Row],[District_Office_Calc]])</f>
        <v/>
      </c>
      <c r="M147" s="31" t="str">
        <f>IF(council_staff_import[[#This Row],[combine COS and Leg Contact emails]]="",council_staff_import[[#This Row],[Vlookup Scheduler Email]],council_staff_import[[#This Row],[combine COS and Leg Contact emails]])</f>
        <v/>
      </c>
      <c r="N147" s="32" t="s">
        <v>32500</v>
      </c>
      <c r="O147" s="32" t="s">
        <v>32501</v>
      </c>
      <c r="P147" s="32" t="str">
        <f>IF(council_staff_import[[#This Row],[Vlookup COS Responsibility]]="",council_staff_import[[#This Row],[Vlookup Leg Contact Responsibility]],council_staff_import[[#This Row],[Vlookup COS Responsibility]])</f>
        <v/>
      </c>
      <c r="Q147" s="32" t="str">
        <f>IF(council_staff_import[[#This Row],[Vlookup COS Email]]="",council_staff_import[[#This Row],[Vlookup Leg Contact Email]],council_staff_import[[#This Row],[Vlookup COS Email]])</f>
        <v/>
      </c>
      <c r="R147" s="32" t="str">
        <f>IFERROR(VLOOKUP(council_staff_import[[#This Row],[Full Name]],[4]!Table3[#Data],2,0),"")</f>
        <v/>
      </c>
      <c r="S147" s="32" t="str">
        <f>IFERROR(VLOOKUP(council_staff_import[[#This Row],[Full Name]],[4]!Table3[#Data],6,0),"")</f>
        <v/>
      </c>
      <c r="T147" s="32" t="str">
        <f>IFERROR(VLOOKUP(council_staff_import[[#This Row],[Full Name]],[4]!Table5[#Data],2,0),"")</f>
        <v/>
      </c>
      <c r="U147" s="32" t="str">
        <f>IFERROR(VLOOKUP(council_staff_import[[#This Row],[Full Name]],[4]!Table5[#Data],5,0),"")</f>
        <v/>
      </c>
      <c r="V147" s="32" t="str">
        <f>IFERROR(VLOOKUP(council_staff_import[[#This Row],[Full Name]],[4]!Table6[#Data],2,0),"")</f>
        <v/>
      </c>
      <c r="W147" s="32" t="str">
        <f>IFERROR(VLOOKUP(council_staff_import[[#This Row],[Full Name]],[4]!Table6[#Data],4,0),"")</f>
        <v/>
      </c>
      <c r="X147" s="32" t="s">
        <v>141</v>
      </c>
      <c r="Y147" s="32" t="e">
        <f>VLOOKUP(council_staff_import[[#This Row],[format_works_for]],[4]!Table4[#Data],1,0)</f>
        <v>#REF!</v>
      </c>
      <c r="Z147" s="32" t="s">
        <v>31526</v>
      </c>
      <c r="AA147" s="32" t="e">
        <f>VLOOKUP(council_staff_import[[#This Row],[formatted_and_corrected_reports_to_person]],[4]!Table2[#Data],2,0)</f>
        <v>#REF!</v>
      </c>
      <c r="AB147" s="32" t="str">
        <f>IF(council_staff_import[[#This Row],[format_legislative_staff_type]]="Personal", RIGHT(council_staff_import[[#This Row],[Assignment_SOURCE_KEY]],LEN(council_staff_import[[#This Row],[Assignment_SOURCE_KEY]])-FIND(" ",council_staff_import[[#This Row],[Assignment_SOURCE_KEY]])),"")</f>
        <v/>
      </c>
      <c r="AC147" s="33" t="s">
        <v>1237</v>
      </c>
      <c r="AD147" s="32" t="s">
        <v>31805</v>
      </c>
      <c r="AE147" s="32">
        <f>council_staff_import[[#This Row],[District_Office_Number_SOURCE_KEY]]</f>
        <v>0</v>
      </c>
      <c r="AF147" s="31"/>
    </row>
    <row r="148" spans="1:32" x14ac:dyDescent="0.2">
      <c r="A148" s="31" t="str">
        <f>council_staff_import[[#This Row],[First_Name_SOURCE_KEY]]&amp;" "&amp;council_staff_import[[#This Row],[Last_Name_SOURCE_KEY]]</f>
        <v>Andre Johnson-Brown</v>
      </c>
      <c r="B148" s="31" t="str">
        <f>council_staff_import[[#This Row],[First_Name_SOURCE_KEY]]</f>
        <v>Andre</v>
      </c>
      <c r="C148" s="31" t="str">
        <f>council_staff_import[[#This Row],[Last_Name_SOURCE_KEY]]</f>
        <v>Johnson-Brown</v>
      </c>
      <c r="D148" s="31" t="str">
        <f>council_staff_import[[#This Row],[Title_SOURCE_KEY]]</f>
        <v>Legislative Investigator</v>
      </c>
      <c r="E148" s="31" t="e">
        <f>council_staff_import[[#This Row],[vlookup_works_for]]</f>
        <v>#REF!</v>
      </c>
      <c r="F148" s="31" t="str">
        <f>IF(council_staff_import[[#This Row],[combine COS and Leg Contact Responsibilties]]="",council_staff_import[[#This Row],[Vlookup Scheduler Responsibility]],council_staff_import[[#This Row],[combine COS and Leg Contact Responsibilties]])</f>
        <v/>
      </c>
      <c r="G148" s="31"/>
      <c r="H148" s="31" t="s">
        <v>65</v>
      </c>
      <c r="I148" s="31" t="s">
        <v>31371</v>
      </c>
      <c r="J148" s="31" t="str">
        <f>council_staff_import[[#This Row],[format_legislative_staff_type]]</f>
        <v>Central</v>
      </c>
      <c r="K148" s="31" t="s">
        <v>72</v>
      </c>
      <c r="L148" s="31" t="str">
        <f>IF(council_staff_import[[#This Row],[District_Office_Calc]]=0,"",council_staff_import[[#This Row],[District_Office_Calc]])</f>
        <v/>
      </c>
      <c r="M148" s="31" t="str">
        <f>IF(council_staff_import[[#This Row],[combine COS and Leg Contact emails]]="",council_staff_import[[#This Row],[Vlookup Scheduler Email]],council_staff_import[[#This Row],[combine COS and Leg Contact emails]])</f>
        <v/>
      </c>
      <c r="N148" s="32" t="s">
        <v>34273</v>
      </c>
      <c r="O148" s="32" t="s">
        <v>28090</v>
      </c>
      <c r="P148" s="32" t="str">
        <f>IF(council_staff_import[[#This Row],[Vlookup COS Responsibility]]="",council_staff_import[[#This Row],[Vlookup Leg Contact Responsibility]],council_staff_import[[#This Row],[Vlookup COS Responsibility]])</f>
        <v/>
      </c>
      <c r="Q148" s="32" t="str">
        <f>IF(council_staff_import[[#This Row],[Vlookup COS Email]]="",council_staff_import[[#This Row],[Vlookup Leg Contact Email]],council_staff_import[[#This Row],[Vlookup COS Email]])</f>
        <v/>
      </c>
      <c r="R148" s="32" t="str">
        <f>IFERROR(VLOOKUP(council_staff_import[[#This Row],[Full Name]],[4]!Table3[#Data],2,0),"")</f>
        <v/>
      </c>
      <c r="S148" s="32" t="str">
        <f>IFERROR(VLOOKUP(council_staff_import[[#This Row],[Full Name]],[4]!Table3[#Data],6,0),"")</f>
        <v/>
      </c>
      <c r="T148" s="32" t="str">
        <f>IFERROR(VLOOKUP(council_staff_import[[#This Row],[Full Name]],[4]!Table5[#Data],2,0),"")</f>
        <v/>
      </c>
      <c r="U148" s="32" t="str">
        <f>IFERROR(VLOOKUP(council_staff_import[[#This Row],[Full Name]],[4]!Table5[#Data],5,0),"")</f>
        <v/>
      </c>
      <c r="V148" s="32" t="str">
        <f>IFERROR(VLOOKUP(council_staff_import[[#This Row],[Full Name]],[4]!Table6[#Data],2,0),"")</f>
        <v/>
      </c>
      <c r="W148" s="32" t="str">
        <f>IFERROR(VLOOKUP(council_staff_import[[#This Row],[Full Name]],[4]!Table6[#Data],4,0),"")</f>
        <v/>
      </c>
      <c r="X148" s="32" t="s">
        <v>31521</v>
      </c>
      <c r="Y148" s="32" t="e">
        <f>VLOOKUP(council_staff_import[[#This Row],[format_works_for]],[4]!Table4[#Data],1,0)</f>
        <v>#REF!</v>
      </c>
      <c r="Z148" s="32" t="s">
        <v>31526</v>
      </c>
      <c r="AA148" s="32" t="e">
        <f>VLOOKUP(council_staff_import[[#This Row],[formatted_and_corrected_reports_to_person]],[4]!Table2[#Data],2,0)</f>
        <v>#REF!</v>
      </c>
      <c r="AB148" s="32" t="str">
        <f>IF(council_staff_import[[#This Row],[format_legislative_staff_type]]="Personal", RIGHT(council_staff_import[[#This Row],[Assignment_SOURCE_KEY]],LEN(council_staff_import[[#This Row],[Assignment_SOURCE_KEY]])-FIND(" ",council_staff_import[[#This Row],[Assignment_SOURCE_KEY]])),"")</f>
        <v/>
      </c>
      <c r="AC148" s="33" t="s">
        <v>1237</v>
      </c>
      <c r="AD148" s="32" t="s">
        <v>31805</v>
      </c>
      <c r="AE148" s="32">
        <f>council_staff_import[[#This Row],[District_Office_Number_SOURCE_KEY]]</f>
        <v>0</v>
      </c>
      <c r="AF148" s="31"/>
    </row>
    <row r="149" spans="1:32" x14ac:dyDescent="0.2">
      <c r="A149" s="31" t="str">
        <f>council_staff_import[[#This Row],[First_Name_SOURCE_KEY]]&amp;" "&amp;council_staff_import[[#This Row],[Last_Name_SOURCE_KEY]]</f>
        <v>Atto Knight</v>
      </c>
      <c r="B149" s="31" t="str">
        <f>council_staff_import[[#This Row],[First_Name_SOURCE_KEY]]</f>
        <v>Atto</v>
      </c>
      <c r="C149" s="31" t="str">
        <f>council_staff_import[[#This Row],[Last_Name_SOURCE_KEY]]</f>
        <v>Knight</v>
      </c>
      <c r="D149" s="31" t="str">
        <f>council_staff_import[[#This Row],[Title_SOURCE_KEY]]</f>
        <v>Legislative Clerk (Intern)</v>
      </c>
      <c r="E149" s="31" t="e">
        <f>council_staff_import[[#This Row],[vlookup_works_for]]</f>
        <v>#REF!</v>
      </c>
      <c r="F149" s="31" t="str">
        <f>IF(council_staff_import[[#This Row],[combine COS and Leg Contact Responsibilties]]="",council_staff_import[[#This Row],[Vlookup Scheduler Responsibility]],council_staff_import[[#This Row],[combine COS and Leg Contact Responsibilties]])</f>
        <v/>
      </c>
      <c r="G149" s="31"/>
      <c r="H149" s="31" t="s">
        <v>65</v>
      </c>
      <c r="I149" s="31" t="s">
        <v>31371</v>
      </c>
      <c r="J149" s="31" t="str">
        <f>council_staff_import[[#This Row],[format_legislative_staff_type]]</f>
        <v>Central</v>
      </c>
      <c r="K149" s="31" t="s">
        <v>72</v>
      </c>
      <c r="L149" s="31" t="str">
        <f>IF(council_staff_import[[#This Row],[District_Office_Calc]]=0,"",council_staff_import[[#This Row],[District_Office_Calc]])</f>
        <v/>
      </c>
      <c r="M149" s="31" t="str">
        <f>IF(council_staff_import[[#This Row],[combine COS and Leg Contact emails]]="",council_staff_import[[#This Row],[Vlookup Scheduler Email]],council_staff_import[[#This Row],[combine COS and Leg Contact emails]])</f>
        <v/>
      </c>
      <c r="N149" s="32" t="s">
        <v>3477</v>
      </c>
      <c r="O149" s="32" t="s">
        <v>34277</v>
      </c>
      <c r="P149" s="32" t="str">
        <f>IF(council_staff_import[[#This Row],[Vlookup COS Responsibility]]="",council_staff_import[[#This Row],[Vlookup Leg Contact Responsibility]],council_staff_import[[#This Row],[Vlookup COS Responsibility]])</f>
        <v/>
      </c>
      <c r="Q149" s="32" t="str">
        <f>IF(council_staff_import[[#This Row],[Vlookup COS Email]]="",council_staff_import[[#This Row],[Vlookup Leg Contact Email]],council_staff_import[[#This Row],[Vlookup COS Email]])</f>
        <v/>
      </c>
      <c r="R149" s="32" t="str">
        <f>IFERROR(VLOOKUP(council_staff_import[[#This Row],[Full Name]],[4]!Table3[#Data],2,0),"")</f>
        <v/>
      </c>
      <c r="S149" s="32" t="str">
        <f>IFERROR(VLOOKUP(council_staff_import[[#This Row],[Full Name]],[4]!Table3[#Data],6,0),"")</f>
        <v/>
      </c>
      <c r="T149" s="32" t="str">
        <f>IFERROR(VLOOKUP(council_staff_import[[#This Row],[Full Name]],[4]!Table5[#Data],2,0),"")</f>
        <v/>
      </c>
      <c r="U149" s="32" t="str">
        <f>IFERROR(VLOOKUP(council_staff_import[[#This Row],[Full Name]],[4]!Table5[#Data],5,0),"")</f>
        <v/>
      </c>
      <c r="V149" s="32" t="str">
        <f>IFERROR(VLOOKUP(council_staff_import[[#This Row],[Full Name]],[4]!Table6[#Data],2,0),"")</f>
        <v/>
      </c>
      <c r="W149" s="32" t="str">
        <f>IFERROR(VLOOKUP(council_staff_import[[#This Row],[Full Name]],[4]!Table6[#Data],4,0),"")</f>
        <v/>
      </c>
      <c r="X149" s="32" t="s">
        <v>32505</v>
      </c>
      <c r="Y149" s="32" t="e">
        <f>VLOOKUP(council_staff_import[[#This Row],[format_works_for]],[4]!Table4[#Data],1,0)</f>
        <v>#REF!</v>
      </c>
      <c r="Z149" s="32" t="s">
        <v>31526</v>
      </c>
      <c r="AA149" s="32" t="e">
        <f>VLOOKUP(council_staff_import[[#This Row],[formatted_and_corrected_reports_to_person]],[4]!Table2[#Data],2,0)</f>
        <v>#REF!</v>
      </c>
      <c r="AB149" s="32" t="str">
        <f>IF(council_staff_import[[#This Row],[format_legislative_staff_type]]="Personal", RIGHT(council_staff_import[[#This Row],[Assignment_SOURCE_KEY]],LEN(council_staff_import[[#This Row],[Assignment_SOURCE_KEY]])-FIND(" ",council_staff_import[[#This Row],[Assignment_SOURCE_KEY]])),"")</f>
        <v/>
      </c>
      <c r="AC149" s="33" t="s">
        <v>1237</v>
      </c>
      <c r="AD149" s="32" t="s">
        <v>31805</v>
      </c>
      <c r="AE149" s="32">
        <f>council_staff_import[[#This Row],[District_Office_Number_SOURCE_KEY]]</f>
        <v>0</v>
      </c>
      <c r="AF149" s="31"/>
    </row>
    <row r="150" spans="1:32" x14ac:dyDescent="0.2">
      <c r="A150" s="31" t="str">
        <f>council_staff_import[[#This Row],[First_Name_SOURCE_KEY]]&amp;" "&amp;council_staff_import[[#This Row],[Last_Name_SOURCE_KEY]]</f>
        <v>Serena Longley</v>
      </c>
      <c r="B150" s="31" t="str">
        <f>council_staff_import[[#This Row],[First_Name_SOURCE_KEY]]</f>
        <v>Serena</v>
      </c>
      <c r="C150" s="31" t="str">
        <f>council_staff_import[[#This Row],[Last_Name_SOURCE_KEY]]</f>
        <v>Longley</v>
      </c>
      <c r="D150" s="31" t="str">
        <f>council_staff_import[[#This Row],[Title_SOURCE_KEY]]</f>
        <v>Legislative Counsel</v>
      </c>
      <c r="E150" s="31" t="e">
        <f>council_staff_import[[#This Row],[vlookup_works_for]]</f>
        <v>#REF!</v>
      </c>
      <c r="F150" s="31" t="str">
        <f>IF(council_staff_import[[#This Row],[combine COS and Leg Contact Responsibilties]]="",council_staff_import[[#This Row],[Vlookup Scheduler Responsibility]],council_staff_import[[#This Row],[combine COS and Leg Contact Responsibilties]])</f>
        <v/>
      </c>
      <c r="G150" s="31"/>
      <c r="H150" s="31" t="s">
        <v>65</v>
      </c>
      <c r="I150" s="31" t="s">
        <v>31371</v>
      </c>
      <c r="J150" s="31" t="str">
        <f>council_staff_import[[#This Row],[format_legislative_staff_type]]</f>
        <v>Central</v>
      </c>
      <c r="K150" s="31" t="s">
        <v>72</v>
      </c>
      <c r="L150" s="31" t="str">
        <f>IF(council_staff_import[[#This Row],[District_Office_Calc]]=0,"",council_staff_import[[#This Row],[District_Office_Calc]])</f>
        <v/>
      </c>
      <c r="M150" s="31" t="str">
        <f>IF(council_staff_import[[#This Row],[combine COS and Leg Contact emails]]="",council_staff_import[[#This Row],[Vlookup Scheduler Email]],council_staff_import[[#This Row],[combine COS and Leg Contact emails]])</f>
        <v/>
      </c>
      <c r="N150" s="32" t="s">
        <v>32627</v>
      </c>
      <c r="O150" s="32" t="s">
        <v>32628</v>
      </c>
      <c r="P150" s="32" t="str">
        <f>IF(council_staff_import[[#This Row],[Vlookup COS Responsibility]]="",council_staff_import[[#This Row],[Vlookup Leg Contact Responsibility]],council_staff_import[[#This Row],[Vlookup COS Responsibility]])</f>
        <v/>
      </c>
      <c r="Q150" s="32" t="str">
        <f>IF(council_staff_import[[#This Row],[Vlookup COS Email]]="",council_staff_import[[#This Row],[Vlookup Leg Contact Email]],council_staff_import[[#This Row],[Vlookup COS Email]])</f>
        <v/>
      </c>
      <c r="R150" s="32" t="str">
        <f>IFERROR(VLOOKUP(council_staff_import[[#This Row],[Full Name]],[4]!Table3[#Data],2,0),"")</f>
        <v/>
      </c>
      <c r="S150" s="32" t="str">
        <f>IFERROR(VLOOKUP(council_staff_import[[#This Row],[Full Name]],[4]!Table3[#Data],6,0),"")</f>
        <v/>
      </c>
      <c r="T150" s="32" t="str">
        <f>IFERROR(VLOOKUP(council_staff_import[[#This Row],[Full Name]],[4]!Table5[#Data],2,0),"")</f>
        <v/>
      </c>
      <c r="U150" s="32" t="str">
        <f>IFERROR(VLOOKUP(council_staff_import[[#This Row],[Full Name]],[4]!Table5[#Data],5,0),"")</f>
        <v/>
      </c>
      <c r="V150" s="32" t="str">
        <f>IFERROR(VLOOKUP(council_staff_import[[#This Row],[Full Name]],[4]!Table6[#Data],2,0),"")</f>
        <v/>
      </c>
      <c r="W150" s="32" t="str">
        <f>IFERROR(VLOOKUP(council_staff_import[[#This Row],[Full Name]],[4]!Table6[#Data],4,0),"")</f>
        <v/>
      </c>
      <c r="X150" s="32" t="s">
        <v>141</v>
      </c>
      <c r="Y150" s="32" t="e">
        <f>VLOOKUP(council_staff_import[[#This Row],[format_works_for]],[4]!Table4[#Data],1,0)</f>
        <v>#REF!</v>
      </c>
      <c r="Z150" s="32" t="s">
        <v>31526</v>
      </c>
      <c r="AA150" s="32" t="e">
        <f>VLOOKUP(council_staff_import[[#This Row],[formatted_and_corrected_reports_to_person]],[4]!Table2[#Data],2,0)</f>
        <v>#REF!</v>
      </c>
      <c r="AB150" s="32" t="str">
        <f>IF(council_staff_import[[#This Row],[format_legislative_staff_type]]="Personal", RIGHT(council_staff_import[[#This Row],[Assignment_SOURCE_KEY]],LEN(council_staff_import[[#This Row],[Assignment_SOURCE_KEY]])-FIND(" ",council_staff_import[[#This Row],[Assignment_SOURCE_KEY]])),"")</f>
        <v/>
      </c>
      <c r="AC150" s="33" t="s">
        <v>1237</v>
      </c>
      <c r="AD150" s="32" t="s">
        <v>31805</v>
      </c>
      <c r="AE150" s="32">
        <f>council_staff_import[[#This Row],[District_Office_Number_SOURCE_KEY]]</f>
        <v>0</v>
      </c>
      <c r="AF150" s="31"/>
    </row>
    <row r="151" spans="1:32" x14ac:dyDescent="0.2">
      <c r="A151" s="31" t="str">
        <f>council_staff_import[[#This Row],[First_Name_SOURCE_KEY]]&amp;" "&amp;council_staff_import[[#This Row],[Last_Name_SOURCE_KEY]]</f>
        <v>Edward Lynch</v>
      </c>
      <c r="B151" s="31" t="str">
        <f>council_staff_import[[#This Row],[First_Name_SOURCE_KEY]]</f>
        <v>Edward</v>
      </c>
      <c r="C151" s="31" t="str">
        <f>council_staff_import[[#This Row],[Last_Name_SOURCE_KEY]]</f>
        <v>Lynch</v>
      </c>
      <c r="D151" s="31" t="str">
        <f>council_staff_import[[#This Row],[Title_SOURCE_KEY]]</f>
        <v>Legislative Clerk (Intern)</v>
      </c>
      <c r="E151" s="31" t="e">
        <f>council_staff_import[[#This Row],[vlookup_works_for]]</f>
        <v>#REF!</v>
      </c>
      <c r="F151" s="31" t="str">
        <f>IF(council_staff_import[[#This Row],[combine COS and Leg Contact Responsibilties]]="",council_staff_import[[#This Row],[Vlookup Scheduler Responsibility]],council_staff_import[[#This Row],[combine COS and Leg Contact Responsibilties]])</f>
        <v/>
      </c>
      <c r="G151" s="31"/>
      <c r="H151" s="31" t="s">
        <v>65</v>
      </c>
      <c r="I151" s="31" t="s">
        <v>31371</v>
      </c>
      <c r="J151" s="31" t="str">
        <f>council_staff_import[[#This Row],[format_legislative_staff_type]]</f>
        <v>Central</v>
      </c>
      <c r="K151" s="31" t="s">
        <v>72</v>
      </c>
      <c r="L151" s="31" t="str">
        <f>IF(council_staff_import[[#This Row],[District_Office_Calc]]=0,"",council_staff_import[[#This Row],[District_Office_Calc]])</f>
        <v/>
      </c>
      <c r="M151" s="31" t="str">
        <f>IF(council_staff_import[[#This Row],[combine COS and Leg Contact emails]]="",council_staff_import[[#This Row],[Vlookup Scheduler Email]],council_staff_import[[#This Row],[combine COS and Leg Contact emails]])</f>
        <v/>
      </c>
      <c r="N151" s="32" t="s">
        <v>15045</v>
      </c>
      <c r="O151" s="32" t="s">
        <v>7025</v>
      </c>
      <c r="P151" s="32" t="str">
        <f>IF(council_staff_import[[#This Row],[Vlookup COS Responsibility]]="",council_staff_import[[#This Row],[Vlookup Leg Contact Responsibility]],council_staff_import[[#This Row],[Vlookup COS Responsibility]])</f>
        <v/>
      </c>
      <c r="Q151" s="32" t="str">
        <f>IF(council_staff_import[[#This Row],[Vlookup COS Email]]="",council_staff_import[[#This Row],[Vlookup Leg Contact Email]],council_staff_import[[#This Row],[Vlookup COS Email]])</f>
        <v/>
      </c>
      <c r="R151" s="32" t="str">
        <f>IFERROR(VLOOKUP(council_staff_import[[#This Row],[Full Name]],[4]!Table3[#Data],2,0),"")</f>
        <v/>
      </c>
      <c r="S151" s="32" t="str">
        <f>IFERROR(VLOOKUP(council_staff_import[[#This Row],[Full Name]],[4]!Table3[#Data],6,0),"")</f>
        <v/>
      </c>
      <c r="T151" s="32" t="str">
        <f>IFERROR(VLOOKUP(council_staff_import[[#This Row],[Full Name]],[4]!Table5[#Data],2,0),"")</f>
        <v/>
      </c>
      <c r="U151" s="32" t="str">
        <f>IFERROR(VLOOKUP(council_staff_import[[#This Row],[Full Name]],[4]!Table5[#Data],5,0),"")</f>
        <v/>
      </c>
      <c r="V151" s="32" t="str">
        <f>IFERROR(VLOOKUP(council_staff_import[[#This Row],[Full Name]],[4]!Table6[#Data],2,0),"")</f>
        <v/>
      </c>
      <c r="W151" s="32" t="str">
        <f>IFERROR(VLOOKUP(council_staff_import[[#This Row],[Full Name]],[4]!Table6[#Data],4,0),"")</f>
        <v/>
      </c>
      <c r="X151" s="32" t="s">
        <v>32505</v>
      </c>
      <c r="Y151" s="32" t="e">
        <f>VLOOKUP(council_staff_import[[#This Row],[format_works_for]],[4]!Table4[#Data],1,0)</f>
        <v>#REF!</v>
      </c>
      <c r="Z151" s="32" t="s">
        <v>31526</v>
      </c>
      <c r="AA151" s="32" t="e">
        <f>VLOOKUP(council_staff_import[[#This Row],[formatted_and_corrected_reports_to_person]],[4]!Table2[#Data],2,0)</f>
        <v>#REF!</v>
      </c>
      <c r="AB151" s="32" t="str">
        <f>IF(council_staff_import[[#This Row],[format_legislative_staff_type]]="Personal", RIGHT(council_staff_import[[#This Row],[Assignment_SOURCE_KEY]],LEN(council_staff_import[[#This Row],[Assignment_SOURCE_KEY]])-FIND(" ",council_staff_import[[#This Row],[Assignment_SOURCE_KEY]])),"")</f>
        <v/>
      </c>
      <c r="AC151" s="33" t="s">
        <v>1237</v>
      </c>
      <c r="AD151" s="32" t="s">
        <v>31805</v>
      </c>
      <c r="AE151" s="32">
        <f>council_staff_import[[#This Row],[District_Office_Number_SOURCE_KEY]]</f>
        <v>0</v>
      </c>
      <c r="AF151" s="31"/>
    </row>
    <row r="152" spans="1:32" x14ac:dyDescent="0.2">
      <c r="A152" s="31" t="str">
        <f>council_staff_import[[#This Row],[First_Name_SOURCE_KEY]]&amp;" "&amp;council_staff_import[[#This Row],[Last_Name_SOURCE_KEY]]</f>
        <v>Marly Marcellus</v>
      </c>
      <c r="B152" s="31" t="str">
        <f>council_staff_import[[#This Row],[First_Name_SOURCE_KEY]]</f>
        <v>Marly</v>
      </c>
      <c r="C152" s="31" t="str">
        <f>council_staff_import[[#This Row],[Last_Name_SOURCE_KEY]]</f>
        <v>Marcellus</v>
      </c>
      <c r="D152" s="31" t="str">
        <f>council_staff_import[[#This Row],[Title_SOURCE_KEY]]</f>
        <v>Legislative Counsel</v>
      </c>
      <c r="E152" s="31" t="e">
        <f>council_staff_import[[#This Row],[vlookup_works_for]]</f>
        <v>#REF!</v>
      </c>
      <c r="F152" s="31" t="str">
        <f>IF(council_staff_import[[#This Row],[combine COS and Leg Contact Responsibilties]]="",council_staff_import[[#This Row],[Vlookup Scheduler Responsibility]],council_staff_import[[#This Row],[combine COS and Leg Contact Responsibilties]])</f>
        <v/>
      </c>
      <c r="G152" s="31"/>
      <c r="H152" s="31" t="s">
        <v>65</v>
      </c>
      <c r="I152" s="31" t="s">
        <v>31371</v>
      </c>
      <c r="J152" s="31" t="str">
        <f>council_staff_import[[#This Row],[format_legislative_staff_type]]</f>
        <v>Central</v>
      </c>
      <c r="K152" s="31" t="s">
        <v>72</v>
      </c>
      <c r="L152" s="31" t="str">
        <f>IF(council_staff_import[[#This Row],[District_Office_Calc]]=0,"",council_staff_import[[#This Row],[District_Office_Calc]])</f>
        <v/>
      </c>
      <c r="M152" s="31" t="str">
        <f>IF(council_staff_import[[#This Row],[combine COS and Leg Contact emails]]="",council_staff_import[[#This Row],[Vlookup Scheduler Email]],council_staff_import[[#This Row],[combine COS and Leg Contact emails]])</f>
        <v/>
      </c>
      <c r="N152" s="32" t="s">
        <v>32514</v>
      </c>
      <c r="O152" s="32" t="s">
        <v>32515</v>
      </c>
      <c r="P152" s="32" t="str">
        <f>IF(council_staff_import[[#This Row],[Vlookup COS Responsibility]]="",council_staff_import[[#This Row],[Vlookup Leg Contact Responsibility]],council_staff_import[[#This Row],[Vlookup COS Responsibility]])</f>
        <v/>
      </c>
      <c r="Q152" s="32" t="str">
        <f>IF(council_staff_import[[#This Row],[Vlookup COS Email]]="",council_staff_import[[#This Row],[Vlookup Leg Contact Email]],council_staff_import[[#This Row],[Vlookup COS Email]])</f>
        <v/>
      </c>
      <c r="R152" s="32" t="str">
        <f>IFERROR(VLOOKUP(council_staff_import[[#This Row],[Full Name]],[4]!Table3[#Data],2,0),"")</f>
        <v/>
      </c>
      <c r="S152" s="32" t="str">
        <f>IFERROR(VLOOKUP(council_staff_import[[#This Row],[Full Name]],[4]!Table3[#Data],6,0),"")</f>
        <v/>
      </c>
      <c r="T152" s="32" t="str">
        <f>IFERROR(VLOOKUP(council_staff_import[[#This Row],[Full Name]],[4]!Table5[#Data],2,0),"")</f>
        <v/>
      </c>
      <c r="U152" s="32" t="str">
        <f>IFERROR(VLOOKUP(council_staff_import[[#This Row],[Full Name]],[4]!Table5[#Data],5,0),"")</f>
        <v/>
      </c>
      <c r="V152" s="32" t="str">
        <f>IFERROR(VLOOKUP(council_staff_import[[#This Row],[Full Name]],[4]!Table6[#Data],2,0),"")</f>
        <v/>
      </c>
      <c r="W152" s="32" t="str">
        <f>IFERROR(VLOOKUP(council_staff_import[[#This Row],[Full Name]],[4]!Table6[#Data],4,0),"")</f>
        <v/>
      </c>
      <c r="X152" s="32" t="s">
        <v>141</v>
      </c>
      <c r="Y152" s="32" t="e">
        <f>VLOOKUP(council_staff_import[[#This Row],[format_works_for]],[4]!Table4[#Data],1,0)</f>
        <v>#REF!</v>
      </c>
      <c r="Z152" s="32" t="s">
        <v>31526</v>
      </c>
      <c r="AA152" s="32" t="e">
        <f>VLOOKUP(council_staff_import[[#This Row],[formatted_and_corrected_reports_to_person]],[4]!Table2[#Data],2,0)</f>
        <v>#REF!</v>
      </c>
      <c r="AB152" s="32" t="str">
        <f>IF(council_staff_import[[#This Row],[format_legislative_staff_type]]="Personal", RIGHT(council_staff_import[[#This Row],[Assignment_SOURCE_KEY]],LEN(council_staff_import[[#This Row],[Assignment_SOURCE_KEY]])-FIND(" ",council_staff_import[[#This Row],[Assignment_SOURCE_KEY]])),"")</f>
        <v/>
      </c>
      <c r="AC152" s="33" t="s">
        <v>1237</v>
      </c>
      <c r="AD152" s="32" t="s">
        <v>31805</v>
      </c>
      <c r="AE152" s="32">
        <f>council_staff_import[[#This Row],[District_Office_Number_SOURCE_KEY]]</f>
        <v>0</v>
      </c>
      <c r="AF152" s="31"/>
    </row>
    <row r="153" spans="1:32" x14ac:dyDescent="0.2">
      <c r="A153" s="31" t="str">
        <f>council_staff_import[[#This Row],[First_Name_SOURCE_KEY]]&amp;" "&amp;council_staff_import[[#This Row],[Last_Name_SOURCE_KEY]]</f>
        <v>Jason Otano</v>
      </c>
      <c r="B153" s="31" t="str">
        <f>council_staff_import[[#This Row],[First_Name_SOURCE_KEY]]</f>
        <v>Jason</v>
      </c>
      <c r="C153" s="31" t="str">
        <f>council_staff_import[[#This Row],[Last_Name_SOURCE_KEY]]</f>
        <v>Otano</v>
      </c>
      <c r="D153" s="31" t="str">
        <f>council_staff_import[[#This Row],[Title_SOURCE_KEY]]</f>
        <v>Director Legal Division</v>
      </c>
      <c r="E153" s="31" t="e">
        <f>council_staff_import[[#This Row],[vlookup_works_for]]</f>
        <v>#REF!</v>
      </c>
      <c r="F153" s="31" t="str">
        <f>IF(council_staff_import[[#This Row],[combine COS and Leg Contact Responsibilties]]="",council_staff_import[[#This Row],[Vlookup Scheduler Responsibility]],council_staff_import[[#This Row],[combine COS and Leg Contact Responsibilties]])</f>
        <v/>
      </c>
      <c r="G153" s="31"/>
      <c r="H153" s="31" t="s">
        <v>65</v>
      </c>
      <c r="I153" s="31" t="s">
        <v>31371</v>
      </c>
      <c r="J153" s="31" t="str">
        <f>council_staff_import[[#This Row],[format_legislative_staff_type]]</f>
        <v>Central</v>
      </c>
      <c r="K153" s="31" t="s">
        <v>72</v>
      </c>
      <c r="L153" s="31" t="str">
        <f>IF(council_staff_import[[#This Row],[District_Office_Calc]]=0,"",council_staff_import[[#This Row],[District_Office_Calc]])</f>
        <v/>
      </c>
      <c r="M153" s="31" t="str">
        <f>IF(council_staff_import[[#This Row],[combine COS and Leg Contact emails]]="",council_staff_import[[#This Row],[Vlookup Scheduler Email]],council_staff_import[[#This Row],[combine COS and Leg Contact emails]])</f>
        <v/>
      </c>
      <c r="N153" s="32" t="s">
        <v>32051</v>
      </c>
      <c r="O153" s="32" t="s">
        <v>22811</v>
      </c>
      <c r="P153" s="32" t="str">
        <f>IF(council_staff_import[[#This Row],[Vlookup COS Responsibility]]="",council_staff_import[[#This Row],[Vlookup Leg Contact Responsibility]],council_staff_import[[#This Row],[Vlookup COS Responsibility]])</f>
        <v/>
      </c>
      <c r="Q153" s="32" t="str">
        <f>IF(council_staff_import[[#This Row],[Vlookup COS Email]]="",council_staff_import[[#This Row],[Vlookup Leg Contact Email]],council_staff_import[[#This Row],[Vlookup COS Email]])</f>
        <v/>
      </c>
      <c r="R153" s="32" t="str">
        <f>IFERROR(VLOOKUP(council_staff_import[[#This Row],[Full Name]],[4]!Table3[#Data],2,0),"")</f>
        <v/>
      </c>
      <c r="S153" s="32" t="str">
        <f>IFERROR(VLOOKUP(council_staff_import[[#This Row],[Full Name]],[4]!Table3[#Data],6,0),"")</f>
        <v/>
      </c>
      <c r="T153" s="32" t="str">
        <f>IFERROR(VLOOKUP(council_staff_import[[#This Row],[Full Name]],[4]!Table5[#Data],2,0),"")</f>
        <v/>
      </c>
      <c r="U153" s="32" t="str">
        <f>IFERROR(VLOOKUP(council_staff_import[[#This Row],[Full Name]],[4]!Table5[#Data],5,0),"")</f>
        <v/>
      </c>
      <c r="V153" s="32" t="str">
        <f>IFERROR(VLOOKUP(council_staff_import[[#This Row],[Full Name]],[4]!Table6[#Data],2,0),"")</f>
        <v/>
      </c>
      <c r="W153" s="32" t="str">
        <f>IFERROR(VLOOKUP(council_staff_import[[#This Row],[Full Name]],[4]!Table6[#Data],4,0),"")</f>
        <v/>
      </c>
      <c r="X153" s="32" t="s">
        <v>32050</v>
      </c>
      <c r="Y153" s="32" t="e">
        <f>VLOOKUP(council_staff_import[[#This Row],[format_works_for]],[4]!Table4[#Data],1,0)</f>
        <v>#REF!</v>
      </c>
      <c r="Z153" s="32" t="s">
        <v>31526</v>
      </c>
      <c r="AA153" s="32" t="e">
        <f>VLOOKUP(council_staff_import[[#This Row],[formatted_and_corrected_reports_to_person]],[4]!Table2[#Data],2,0)</f>
        <v>#REF!</v>
      </c>
      <c r="AB153" s="32" t="str">
        <f>IF(council_staff_import[[#This Row],[format_legislative_staff_type]]="Personal", RIGHT(council_staff_import[[#This Row],[Assignment_SOURCE_KEY]],LEN(council_staff_import[[#This Row],[Assignment_SOURCE_KEY]])-FIND(" ",council_staff_import[[#This Row],[Assignment_SOURCE_KEY]])),"")</f>
        <v/>
      </c>
      <c r="AC153" s="33" t="s">
        <v>1237</v>
      </c>
      <c r="AD153" s="32" t="s">
        <v>31805</v>
      </c>
      <c r="AE153" s="32">
        <f>council_staff_import[[#This Row],[District_Office_Number_SOURCE_KEY]]</f>
        <v>0</v>
      </c>
      <c r="AF153" s="31"/>
    </row>
    <row r="154" spans="1:32" x14ac:dyDescent="0.2">
      <c r="A154" s="31" t="str">
        <f>council_staff_import[[#This Row],[First_Name_SOURCE_KEY]]&amp;" "&amp;council_staff_import[[#This Row],[Last_Name_SOURCE_KEY]]</f>
        <v>Alycia Vassell</v>
      </c>
      <c r="B154" s="31" t="str">
        <f>council_staff_import[[#This Row],[First_Name_SOURCE_KEY]]</f>
        <v>Alycia</v>
      </c>
      <c r="C154" s="31" t="str">
        <f>council_staff_import[[#This Row],[Last_Name_SOURCE_KEY]]</f>
        <v>Vassell</v>
      </c>
      <c r="D154" s="31" t="str">
        <f>council_staff_import[[#This Row],[Title_SOURCE_KEY]]</f>
        <v>Legislative Investigator</v>
      </c>
      <c r="E154" s="31" t="e">
        <f>council_staff_import[[#This Row],[vlookup_works_for]]</f>
        <v>#REF!</v>
      </c>
      <c r="F154" s="31" t="str">
        <f>IF(council_staff_import[[#This Row],[combine COS and Leg Contact Responsibilties]]="",council_staff_import[[#This Row],[Vlookup Scheduler Responsibility]],council_staff_import[[#This Row],[combine COS and Leg Contact Responsibilties]])</f>
        <v/>
      </c>
      <c r="G154" s="31"/>
      <c r="H154" s="31" t="s">
        <v>65</v>
      </c>
      <c r="I154" s="31" t="s">
        <v>31371</v>
      </c>
      <c r="J154" s="31" t="str">
        <f>council_staff_import[[#This Row],[format_legislative_staff_type]]</f>
        <v>Central</v>
      </c>
      <c r="K154" s="31" t="s">
        <v>72</v>
      </c>
      <c r="L154" s="31" t="str">
        <f>IF(council_staff_import[[#This Row],[District_Office_Calc]]=0,"",council_staff_import[[#This Row],[District_Office_Calc]])</f>
        <v/>
      </c>
      <c r="M154" s="31" t="str">
        <f>IF(council_staff_import[[#This Row],[combine COS and Leg Contact emails]]="",council_staff_import[[#This Row],[Vlookup Scheduler Email]],council_staff_import[[#This Row],[combine COS and Leg Contact emails]])</f>
        <v/>
      </c>
      <c r="N154" s="32" t="s">
        <v>31522</v>
      </c>
      <c r="O154" s="32" t="s">
        <v>31523</v>
      </c>
      <c r="P154" s="32" t="str">
        <f>IF(council_staff_import[[#This Row],[Vlookup COS Responsibility]]="",council_staff_import[[#This Row],[Vlookup Leg Contact Responsibility]],council_staff_import[[#This Row],[Vlookup COS Responsibility]])</f>
        <v/>
      </c>
      <c r="Q154" s="32" t="str">
        <f>IF(council_staff_import[[#This Row],[Vlookup COS Email]]="",council_staff_import[[#This Row],[Vlookup Leg Contact Email]],council_staff_import[[#This Row],[Vlookup COS Email]])</f>
        <v/>
      </c>
      <c r="R154" s="32" t="str">
        <f>IFERROR(VLOOKUP(council_staff_import[[#This Row],[Full Name]],[4]!Table3[#Data],2,0),"")</f>
        <v/>
      </c>
      <c r="S154" s="32" t="str">
        <f>IFERROR(VLOOKUP(council_staff_import[[#This Row],[Full Name]],[4]!Table3[#Data],6,0),"")</f>
        <v/>
      </c>
      <c r="T154" s="32" t="str">
        <f>IFERROR(VLOOKUP(council_staff_import[[#This Row],[Full Name]],[4]!Table5[#Data],2,0),"")</f>
        <v/>
      </c>
      <c r="U154" s="32" t="str">
        <f>IFERROR(VLOOKUP(council_staff_import[[#This Row],[Full Name]],[4]!Table5[#Data],5,0),"")</f>
        <v/>
      </c>
      <c r="V154" s="32" t="str">
        <f>IFERROR(VLOOKUP(council_staff_import[[#This Row],[Full Name]],[4]!Table6[#Data],2,0),"")</f>
        <v/>
      </c>
      <c r="W154" s="32" t="str">
        <f>IFERROR(VLOOKUP(council_staff_import[[#This Row],[Full Name]],[4]!Table6[#Data],4,0),"")</f>
        <v/>
      </c>
      <c r="X154" s="32" t="s">
        <v>31521</v>
      </c>
      <c r="Y154" s="32" t="e">
        <f>VLOOKUP(council_staff_import[[#This Row],[format_works_for]],[4]!Table4[#Data],1,0)</f>
        <v>#REF!</v>
      </c>
      <c r="Z154" s="32" t="s">
        <v>31526</v>
      </c>
      <c r="AA154" s="32" t="e">
        <f>VLOOKUP(council_staff_import[[#This Row],[formatted_and_corrected_reports_to_person]],[4]!Table2[#Data],2,0)</f>
        <v>#REF!</v>
      </c>
      <c r="AB154" s="32" t="str">
        <f>IF(council_staff_import[[#This Row],[format_legislative_staff_type]]="Personal", RIGHT(council_staff_import[[#This Row],[Assignment_SOURCE_KEY]],LEN(council_staff_import[[#This Row],[Assignment_SOURCE_KEY]])-FIND(" ",council_staff_import[[#This Row],[Assignment_SOURCE_KEY]])),"")</f>
        <v/>
      </c>
      <c r="AC154" s="33" t="s">
        <v>1237</v>
      </c>
      <c r="AD154" s="32" t="s">
        <v>31805</v>
      </c>
      <c r="AE154" s="32">
        <f>council_staff_import[[#This Row],[District_Office_Number_SOURCE_KEY]]</f>
        <v>0</v>
      </c>
      <c r="AF154" s="31"/>
    </row>
    <row r="155" spans="1:32" x14ac:dyDescent="0.2">
      <c r="A155" s="31" t="str">
        <f>council_staff_import[[#This Row],[First_Name_SOURCE_KEY]]&amp;" "&amp;council_staff_import[[#This Row],[Last_Name_SOURCE_KEY]]</f>
        <v>Nicole Abene</v>
      </c>
      <c r="B155" s="31" t="str">
        <f>council_staff_import[[#This Row],[First_Name_SOURCE_KEY]]</f>
        <v>Nicole</v>
      </c>
      <c r="C155" s="31" t="str">
        <f>council_staff_import[[#This Row],[Last_Name_SOURCE_KEY]]</f>
        <v>Abene</v>
      </c>
      <c r="D155" s="31" t="str">
        <f>council_staff_import[[#This Row],[Title_SOURCE_KEY]]</f>
        <v>Legislative Counsel</v>
      </c>
      <c r="E155" s="31" t="e">
        <f>council_staff_import[[#This Row],[vlookup_works_for]]</f>
        <v>#REF!</v>
      </c>
      <c r="F155" s="31" t="str">
        <f>IF(council_staff_import[[#This Row],[combine COS and Leg Contact Responsibilties]]="",council_staff_import[[#This Row],[Vlookup Scheduler Responsibility]],council_staff_import[[#This Row],[combine COS and Leg Contact Responsibilties]])</f>
        <v/>
      </c>
      <c r="G155" s="31"/>
      <c r="H155" s="31" t="s">
        <v>65</v>
      </c>
      <c r="I155" s="31" t="s">
        <v>31371</v>
      </c>
      <c r="J155" s="31" t="str">
        <f>council_staff_import[[#This Row],[format_legislative_staff_type]]</f>
        <v>Central</v>
      </c>
      <c r="K155" s="31" t="s">
        <v>72</v>
      </c>
      <c r="L155" s="31" t="str">
        <f>IF(council_staff_import[[#This Row],[District_Office_Calc]]=0,"",council_staff_import[[#This Row],[District_Office_Calc]])</f>
        <v/>
      </c>
      <c r="M155" s="31" t="str">
        <f>IF(council_staff_import[[#This Row],[combine COS and Leg Contact emails]]="",council_staff_import[[#This Row],[Vlookup Scheduler Email]],council_staff_import[[#This Row],[combine COS and Leg Contact emails]])</f>
        <v/>
      </c>
      <c r="N155" s="32" t="s">
        <v>34281</v>
      </c>
      <c r="O155" s="32" t="s">
        <v>23854</v>
      </c>
      <c r="P155" s="32" t="str">
        <f>IF(council_staff_import[[#This Row],[Vlookup COS Responsibility]]="",council_staff_import[[#This Row],[Vlookup Leg Contact Responsibility]],council_staff_import[[#This Row],[Vlookup COS Responsibility]])</f>
        <v/>
      </c>
      <c r="Q155" s="32" t="str">
        <f>IF(council_staff_import[[#This Row],[Vlookup COS Email]]="",council_staff_import[[#This Row],[Vlookup Leg Contact Email]],council_staff_import[[#This Row],[Vlookup COS Email]])</f>
        <v/>
      </c>
      <c r="R155" s="32" t="str">
        <f>IFERROR(VLOOKUP(council_staff_import[[#This Row],[Full Name]],[4]!Table3[#Data],2,0),"")</f>
        <v/>
      </c>
      <c r="S155" s="32" t="str">
        <f>IFERROR(VLOOKUP(council_staff_import[[#This Row],[Full Name]],[4]!Table3[#Data],6,0),"")</f>
        <v/>
      </c>
      <c r="T155" s="32" t="str">
        <f>IFERROR(VLOOKUP(council_staff_import[[#This Row],[Full Name]],[4]!Table5[#Data],2,0),"")</f>
        <v/>
      </c>
      <c r="U155" s="32" t="str">
        <f>IFERROR(VLOOKUP(council_staff_import[[#This Row],[Full Name]],[4]!Table5[#Data],5,0),"")</f>
        <v/>
      </c>
      <c r="V155" s="32" t="str">
        <f>IFERROR(VLOOKUP(council_staff_import[[#This Row],[Full Name]],[4]!Table6[#Data],2,0),"")</f>
        <v/>
      </c>
      <c r="W155" s="32" t="str">
        <f>IFERROR(VLOOKUP(council_staff_import[[#This Row],[Full Name]],[4]!Table6[#Data],4,0),"")</f>
        <v/>
      </c>
      <c r="X155" s="32" t="s">
        <v>141</v>
      </c>
      <c r="Y155" s="32" t="e">
        <f>VLOOKUP(council_staff_import[[#This Row],[format_works_for]],[4]!Table4[#Data],1,0)</f>
        <v>#REF!</v>
      </c>
      <c r="Z155"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55" s="32" t="e">
        <f>VLOOKUP(council_staff_import[[#This Row],[formatted_and_corrected_reports_to_person]],[4]!Table2[#Data],2,0)</f>
        <v>#REF!</v>
      </c>
      <c r="AB155" s="32" t="str">
        <f>IF(council_staff_import[[#This Row],[format_legislative_staff_type]]="Personal", RIGHT(council_staff_import[[#This Row],[Assignment_SOURCE_KEY]],LEN(council_staff_import[[#This Row],[Assignment_SOURCE_KEY]])-FIND(" ",council_staff_import[[#This Row],[Assignment_SOURCE_KEY]])),"")</f>
        <v/>
      </c>
      <c r="AC155" s="32" t="str">
        <f>IF(LEFT(council_staff_import[[#This Row],[Assignment_SOURCE_KEY]],(FIND(" ",council_staff_import[[#This Row],[Assignment_SOURCE_KEY]],1)-1))="CM","Personal","Central")</f>
        <v>Central</v>
      </c>
      <c r="AD155" s="32" t="s">
        <v>34829</v>
      </c>
      <c r="AE155" s="32">
        <f>council_staff_import[[#This Row],[District_Office_Number_SOURCE_KEY]]</f>
        <v>0</v>
      </c>
      <c r="AF155" s="31"/>
    </row>
    <row r="156" spans="1:32" x14ac:dyDescent="0.2">
      <c r="A156" s="31" t="str">
        <f>council_staff_import[[#This Row],[First_Name_SOURCE_KEY]]&amp;" "&amp;council_staff_import[[#This Row],[Last_Name_SOURCE_KEY]]</f>
        <v>Janet Atwell</v>
      </c>
      <c r="B156" s="31" t="str">
        <f>council_staff_import[[#This Row],[First_Name_SOURCE_KEY]]</f>
        <v>Janet</v>
      </c>
      <c r="C156" s="31" t="str">
        <f>council_staff_import[[#This Row],[Last_Name_SOURCE_KEY]]</f>
        <v>Atwell</v>
      </c>
      <c r="D156" s="31" t="str">
        <f>council_staff_import[[#This Row],[Title_SOURCE_KEY]]</f>
        <v>Senior Legislative Policy Analyst</v>
      </c>
      <c r="E156" s="31" t="e">
        <f>council_staff_import[[#This Row],[vlookup_works_for]]</f>
        <v>#REF!</v>
      </c>
      <c r="F156" s="31" t="str">
        <f>IF(council_staff_import[[#This Row],[combine COS and Leg Contact Responsibilties]]="",council_staff_import[[#This Row],[Vlookup Scheduler Responsibility]],council_staff_import[[#This Row],[combine COS and Leg Contact Responsibilties]])</f>
        <v/>
      </c>
      <c r="G156" s="31"/>
      <c r="H156" s="31" t="s">
        <v>65</v>
      </c>
      <c r="I156" s="31" t="s">
        <v>31371</v>
      </c>
      <c r="J156" s="31" t="str">
        <f>council_staff_import[[#This Row],[format_legislative_staff_type]]</f>
        <v>Central</v>
      </c>
      <c r="K156" s="31" t="s">
        <v>72</v>
      </c>
      <c r="L156" s="31" t="str">
        <f>IF(council_staff_import[[#This Row],[District_Office_Calc]]=0,"",council_staff_import[[#This Row],[District_Office_Calc]])</f>
        <v/>
      </c>
      <c r="M156" s="31" t="str">
        <f>IF(council_staff_import[[#This Row],[combine COS and Leg Contact emails]]="",council_staff_import[[#This Row],[Vlookup Scheduler Email]],council_staff_import[[#This Row],[combine COS and Leg Contact emails]])</f>
        <v/>
      </c>
      <c r="N156" s="32" t="s">
        <v>32045</v>
      </c>
      <c r="O156" s="32" t="s">
        <v>7157</v>
      </c>
      <c r="P156" s="32" t="str">
        <f>IF(council_staff_import[[#This Row],[Vlookup COS Responsibility]]="",council_staff_import[[#This Row],[Vlookup Leg Contact Responsibility]],council_staff_import[[#This Row],[Vlookup COS Responsibility]])</f>
        <v/>
      </c>
      <c r="Q156" s="32" t="str">
        <f>IF(council_staff_import[[#This Row],[Vlookup COS Email]]="",council_staff_import[[#This Row],[Vlookup Leg Contact Email]],council_staff_import[[#This Row],[Vlookup COS Email]])</f>
        <v/>
      </c>
      <c r="R156" s="32" t="str">
        <f>IFERROR(VLOOKUP(council_staff_import[[#This Row],[Full Name]],[4]!Table3[#Data],2,0),"")</f>
        <v/>
      </c>
      <c r="S156" s="32" t="str">
        <f>IFERROR(VLOOKUP(council_staff_import[[#This Row],[Full Name]],[4]!Table3[#Data],6,0),"")</f>
        <v/>
      </c>
      <c r="T156" s="32" t="str">
        <f>IFERROR(VLOOKUP(council_staff_import[[#This Row],[Full Name]],[4]!Table5[#Data],2,0),"")</f>
        <v/>
      </c>
      <c r="U156" s="32" t="str">
        <f>IFERROR(VLOOKUP(council_staff_import[[#This Row],[Full Name]],[4]!Table5[#Data],5,0),"")</f>
        <v/>
      </c>
      <c r="V156" s="32" t="str">
        <f>IFERROR(VLOOKUP(council_staff_import[[#This Row],[Full Name]],[4]!Table6[#Data],2,0),"")</f>
        <v/>
      </c>
      <c r="W156" s="32" t="str">
        <f>IFERROR(VLOOKUP(council_staff_import[[#This Row],[Full Name]],[4]!Table6[#Data],4,0),"")</f>
        <v/>
      </c>
      <c r="X156" s="32" t="s">
        <v>31767</v>
      </c>
      <c r="Y156" s="32" t="e">
        <f>VLOOKUP(council_staff_import[[#This Row],[format_works_for]],[4]!Table4[#Data],1,0)</f>
        <v>#REF!</v>
      </c>
      <c r="Z156"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56" s="32" t="e">
        <f>VLOOKUP(council_staff_import[[#This Row],[formatted_and_corrected_reports_to_person]],[4]!Table2[#Data],2,0)</f>
        <v>#REF!</v>
      </c>
      <c r="AB156" s="32" t="str">
        <f>IF(council_staff_import[[#This Row],[format_legislative_staff_type]]="Personal", RIGHT(council_staff_import[[#This Row],[Assignment_SOURCE_KEY]],LEN(council_staff_import[[#This Row],[Assignment_SOURCE_KEY]])-FIND(" ",council_staff_import[[#This Row],[Assignment_SOURCE_KEY]])),"")</f>
        <v/>
      </c>
      <c r="AC156" s="32" t="str">
        <f>IF(LEFT(council_staff_import[[#This Row],[Assignment_SOURCE_KEY]],(FIND(" ",council_staff_import[[#This Row],[Assignment_SOURCE_KEY]],1)-1))="CM","Personal","Central")</f>
        <v>Central</v>
      </c>
      <c r="AD156" s="32" t="s">
        <v>34829</v>
      </c>
      <c r="AE156" s="32">
        <f>council_staff_import[[#This Row],[District_Office_Number_SOURCE_KEY]]</f>
        <v>0</v>
      </c>
      <c r="AF156" s="31"/>
    </row>
    <row r="157" spans="1:32" x14ac:dyDescent="0.2">
      <c r="A157" s="31" t="str">
        <f>council_staff_import[[#This Row],[First_Name_SOURCE_KEY]]&amp;" "&amp;council_staff_import[[#This Row],[Last_Name_SOURCE_KEY]]</f>
        <v>Michael Benjamin</v>
      </c>
      <c r="B157" s="31" t="str">
        <f>council_staff_import[[#This Row],[First_Name_SOURCE_KEY]]</f>
        <v>Michael</v>
      </c>
      <c r="C157" s="31" t="str">
        <f>council_staff_import[[#This Row],[Last_Name_SOURCE_KEY]]</f>
        <v>Benjamin</v>
      </c>
      <c r="D157" s="31" t="str">
        <f>council_staff_import[[#This Row],[Title_SOURCE_KEY]]</f>
        <v>Legislative Counsel</v>
      </c>
      <c r="E157" s="31" t="e">
        <f>council_staff_import[[#This Row],[vlookup_works_for]]</f>
        <v>#REF!</v>
      </c>
      <c r="F157" s="31" t="str">
        <f>IF(council_staff_import[[#This Row],[combine COS and Leg Contact Responsibilties]]="",council_staff_import[[#This Row],[Vlookup Scheduler Responsibility]],council_staff_import[[#This Row],[combine COS and Leg Contact Responsibilties]])</f>
        <v/>
      </c>
      <c r="G157" s="31"/>
      <c r="H157" s="31" t="s">
        <v>65</v>
      </c>
      <c r="I157" s="31" t="s">
        <v>31371</v>
      </c>
      <c r="J157" s="31" t="str">
        <f>council_staff_import[[#This Row],[format_legislative_staff_type]]</f>
        <v>Central</v>
      </c>
      <c r="K157" s="31" t="s">
        <v>72</v>
      </c>
      <c r="L157" s="31" t="str">
        <f>IF(council_staff_import[[#This Row],[District_Office_Calc]]=0,"",council_staff_import[[#This Row],[District_Office_Calc]])</f>
        <v/>
      </c>
      <c r="M157" s="31" t="str">
        <f>IF(council_staff_import[[#This Row],[combine COS and Leg Contact emails]]="",council_staff_import[[#This Row],[Vlookup Scheduler Email]],council_staff_import[[#This Row],[combine COS and Leg Contact emails]])</f>
        <v/>
      </c>
      <c r="N157" s="32" t="s">
        <v>491</v>
      </c>
      <c r="O157" s="32" t="s">
        <v>3705</v>
      </c>
      <c r="P157" s="32" t="str">
        <f>IF(council_staff_import[[#This Row],[Vlookup COS Responsibility]]="",council_staff_import[[#This Row],[Vlookup Leg Contact Responsibility]],council_staff_import[[#This Row],[Vlookup COS Responsibility]])</f>
        <v/>
      </c>
      <c r="Q157" s="32" t="str">
        <f>IF(council_staff_import[[#This Row],[Vlookup COS Email]]="",council_staff_import[[#This Row],[Vlookup Leg Contact Email]],council_staff_import[[#This Row],[Vlookup COS Email]])</f>
        <v/>
      </c>
      <c r="R157" s="32" t="str">
        <f>IFERROR(VLOOKUP(council_staff_import[[#This Row],[Full Name]],[4]!Table3[#Data],2,0),"")</f>
        <v/>
      </c>
      <c r="S157" s="32" t="str">
        <f>IFERROR(VLOOKUP(council_staff_import[[#This Row],[Full Name]],[4]!Table3[#Data],6,0),"")</f>
        <v/>
      </c>
      <c r="T157" s="32" t="str">
        <f>IFERROR(VLOOKUP(council_staff_import[[#This Row],[Full Name]],[4]!Table5[#Data],2,0),"")</f>
        <v/>
      </c>
      <c r="U157" s="32" t="str">
        <f>IFERROR(VLOOKUP(council_staff_import[[#This Row],[Full Name]],[4]!Table5[#Data],5,0),"")</f>
        <v/>
      </c>
      <c r="V157" s="32" t="str">
        <f>IFERROR(VLOOKUP(council_staff_import[[#This Row],[Full Name]],[4]!Table6[#Data],2,0),"")</f>
        <v/>
      </c>
      <c r="W157" s="32" t="str">
        <f>IFERROR(VLOOKUP(council_staff_import[[#This Row],[Full Name]],[4]!Table6[#Data],4,0),"")</f>
        <v/>
      </c>
      <c r="X157" s="32" t="s">
        <v>141</v>
      </c>
      <c r="Y157" s="32" t="e">
        <f>VLOOKUP(council_staff_import[[#This Row],[format_works_for]],[4]!Table4[#Data],1,0)</f>
        <v>#REF!</v>
      </c>
      <c r="Z157"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57" s="32" t="e">
        <f>VLOOKUP(council_staff_import[[#This Row],[formatted_and_corrected_reports_to_person]],[4]!Table2[#Data],2,0)</f>
        <v>#REF!</v>
      </c>
      <c r="AB157" s="32" t="str">
        <f>IF(council_staff_import[[#This Row],[format_legislative_staff_type]]="Personal", RIGHT(council_staff_import[[#This Row],[Assignment_SOURCE_KEY]],LEN(council_staff_import[[#This Row],[Assignment_SOURCE_KEY]])-FIND(" ",council_staff_import[[#This Row],[Assignment_SOURCE_KEY]])),"")</f>
        <v/>
      </c>
      <c r="AC157" s="32" t="str">
        <f>IF(LEFT(council_staff_import[[#This Row],[Assignment_SOURCE_KEY]],(FIND(" ",council_staff_import[[#This Row],[Assignment_SOURCE_KEY]],1)-1))="CM","Personal","Central")</f>
        <v>Central</v>
      </c>
      <c r="AD157" s="32" t="s">
        <v>34829</v>
      </c>
      <c r="AE157" s="32">
        <f>council_staff_import[[#This Row],[District_Office_Number_SOURCE_KEY]]</f>
        <v>0</v>
      </c>
      <c r="AF157" s="31"/>
    </row>
    <row r="158" spans="1:32" x14ac:dyDescent="0.2">
      <c r="A158" s="31" t="str">
        <f>council_staff_import[[#This Row],[First_Name_SOURCE_KEY]]&amp;" "&amp;council_staff_import[[#This Row],[Last_Name_SOURCE_KEY]]</f>
        <v>Eric Bernstein</v>
      </c>
      <c r="B158" s="31" t="str">
        <f>council_staff_import[[#This Row],[First_Name_SOURCE_KEY]]</f>
        <v>Eric</v>
      </c>
      <c r="C158" s="31" t="str">
        <f>council_staff_import[[#This Row],[Last_Name_SOURCE_KEY]]</f>
        <v>Bernstein</v>
      </c>
      <c r="D158" s="31" t="str">
        <f>council_staff_import[[#This Row],[Title_SOURCE_KEY]]</f>
        <v>Legislative Counsel</v>
      </c>
      <c r="E158" s="31" t="e">
        <f>council_staff_import[[#This Row],[vlookup_works_for]]</f>
        <v>#REF!</v>
      </c>
      <c r="F158" s="31" t="str">
        <f>IF(council_staff_import[[#This Row],[combine COS and Leg Contact Responsibilties]]="",council_staff_import[[#This Row],[Vlookup Scheduler Responsibility]],council_staff_import[[#This Row],[combine COS and Leg Contact Responsibilties]])</f>
        <v/>
      </c>
      <c r="G158" s="31"/>
      <c r="H158" s="31" t="s">
        <v>65</v>
      </c>
      <c r="I158" s="31" t="s">
        <v>31371</v>
      </c>
      <c r="J158" s="31" t="str">
        <f>council_staff_import[[#This Row],[format_legislative_staff_type]]</f>
        <v>Central</v>
      </c>
      <c r="K158" s="31" t="s">
        <v>72</v>
      </c>
      <c r="L158" s="31" t="str">
        <f>IF(council_staff_import[[#This Row],[District_Office_Calc]]=0,"",council_staff_import[[#This Row],[District_Office_Calc]])</f>
        <v/>
      </c>
      <c r="M158" s="31" t="str">
        <f>IF(council_staff_import[[#This Row],[combine COS and Leg Contact emails]]="",council_staff_import[[#This Row],[Vlookup Scheduler Email]],council_staff_import[[#This Row],[combine COS and Leg Contact emails]])</f>
        <v/>
      </c>
      <c r="N158" s="32" t="s">
        <v>3813</v>
      </c>
      <c r="O158" s="32" t="s">
        <v>8079</v>
      </c>
      <c r="P158" s="32" t="str">
        <f>IF(council_staff_import[[#This Row],[Vlookup COS Responsibility]]="",council_staff_import[[#This Row],[Vlookup Leg Contact Responsibility]],council_staff_import[[#This Row],[Vlookup COS Responsibility]])</f>
        <v/>
      </c>
      <c r="Q158" s="32" t="str">
        <f>IF(council_staff_import[[#This Row],[Vlookup COS Email]]="",council_staff_import[[#This Row],[Vlookup Leg Contact Email]],council_staff_import[[#This Row],[Vlookup COS Email]])</f>
        <v/>
      </c>
      <c r="R158" s="32" t="str">
        <f>IFERROR(VLOOKUP(council_staff_import[[#This Row],[Full Name]],[4]!Table3[#Data],2,0),"")</f>
        <v/>
      </c>
      <c r="S158" s="32" t="str">
        <f>IFERROR(VLOOKUP(council_staff_import[[#This Row],[Full Name]],[4]!Table3[#Data],6,0),"")</f>
        <v/>
      </c>
      <c r="T158" s="32" t="str">
        <f>IFERROR(VLOOKUP(council_staff_import[[#This Row],[Full Name]],[4]!Table5[#Data],2,0),"")</f>
        <v/>
      </c>
      <c r="U158" s="32" t="str">
        <f>IFERROR(VLOOKUP(council_staff_import[[#This Row],[Full Name]],[4]!Table5[#Data],5,0),"")</f>
        <v/>
      </c>
      <c r="V158" s="32" t="str">
        <f>IFERROR(VLOOKUP(council_staff_import[[#This Row],[Full Name]],[4]!Table6[#Data],2,0),"")</f>
        <v/>
      </c>
      <c r="W158" s="32" t="str">
        <f>IFERROR(VLOOKUP(council_staff_import[[#This Row],[Full Name]],[4]!Table6[#Data],4,0),"")</f>
        <v/>
      </c>
      <c r="X158" s="32" t="s">
        <v>141</v>
      </c>
      <c r="Y158" s="32" t="e">
        <f>VLOOKUP(council_staff_import[[#This Row],[format_works_for]],[4]!Table4[#Data],1,0)</f>
        <v>#REF!</v>
      </c>
      <c r="Z158"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58" s="32" t="e">
        <f>VLOOKUP(council_staff_import[[#This Row],[formatted_and_corrected_reports_to_person]],[4]!Table2[#Data],2,0)</f>
        <v>#REF!</v>
      </c>
      <c r="AB158" s="32" t="str">
        <f>IF(council_staff_import[[#This Row],[format_legislative_staff_type]]="Personal", RIGHT(council_staff_import[[#This Row],[Assignment_SOURCE_KEY]],LEN(council_staff_import[[#This Row],[Assignment_SOURCE_KEY]])-FIND(" ",council_staff_import[[#This Row],[Assignment_SOURCE_KEY]])),"")</f>
        <v/>
      </c>
      <c r="AC158" s="32" t="str">
        <f>IF(LEFT(council_staff_import[[#This Row],[Assignment_SOURCE_KEY]],(FIND(" ",council_staff_import[[#This Row],[Assignment_SOURCE_KEY]],1)-1))="CM","Personal","Central")</f>
        <v>Central</v>
      </c>
      <c r="AD158" s="32" t="s">
        <v>34829</v>
      </c>
      <c r="AE158" s="32">
        <f>council_staff_import[[#This Row],[District_Office_Number_SOURCE_KEY]]</f>
        <v>0</v>
      </c>
      <c r="AF158" s="31"/>
    </row>
    <row r="159" spans="1:32" x14ac:dyDescent="0.2">
      <c r="A159" s="31" t="str">
        <f>council_staff_import[[#This Row],[First_Name_SOURCE_KEY]]&amp;" "&amp;council_staff_import[[#This Row],[Last_Name_SOURCE_KEY]]</f>
        <v>Matthew Carlin</v>
      </c>
      <c r="B159" s="31" t="str">
        <f>council_staff_import[[#This Row],[First_Name_SOURCE_KEY]]</f>
        <v>Matthew</v>
      </c>
      <c r="C159" s="31" t="str">
        <f>council_staff_import[[#This Row],[Last_Name_SOURCE_KEY]]</f>
        <v>Carlin</v>
      </c>
      <c r="D159" s="31" t="str">
        <f>council_staff_import[[#This Row],[Title_SOURCE_KEY]]</f>
        <v>Legislative Counsel</v>
      </c>
      <c r="E159" s="31" t="e">
        <f>council_staff_import[[#This Row],[vlookup_works_for]]</f>
        <v>#REF!</v>
      </c>
      <c r="F159" s="31" t="str">
        <f>IF(council_staff_import[[#This Row],[combine COS and Leg Contact Responsibilties]]="",council_staff_import[[#This Row],[Vlookup Scheduler Responsibility]],council_staff_import[[#This Row],[combine COS and Leg Contact Responsibilties]])</f>
        <v/>
      </c>
      <c r="G159" s="31"/>
      <c r="H159" s="31" t="s">
        <v>65</v>
      </c>
      <c r="I159" s="31" t="s">
        <v>31371</v>
      </c>
      <c r="J159" s="31" t="str">
        <f>council_staff_import[[#This Row],[format_legislative_staff_type]]</f>
        <v>Central</v>
      </c>
      <c r="K159" s="31" t="s">
        <v>72</v>
      </c>
      <c r="L159" s="31" t="str">
        <f>IF(council_staff_import[[#This Row],[District_Office_Calc]]=0,"",council_staff_import[[#This Row],[District_Office_Calc]])</f>
        <v/>
      </c>
      <c r="M159" s="31" t="str">
        <f>IF(council_staff_import[[#This Row],[combine COS and Leg Contact emails]]="",council_staff_import[[#This Row],[Vlookup Scheduler Email]],council_staff_import[[#This Row],[combine COS and Leg Contact emails]])</f>
        <v/>
      </c>
      <c r="N159" s="32" t="s">
        <v>33370</v>
      </c>
      <c r="O159" s="32" t="s">
        <v>7705</v>
      </c>
      <c r="P159" s="32" t="str">
        <f>IF(council_staff_import[[#This Row],[Vlookup COS Responsibility]]="",council_staff_import[[#This Row],[Vlookup Leg Contact Responsibility]],council_staff_import[[#This Row],[Vlookup COS Responsibility]])</f>
        <v/>
      </c>
      <c r="Q159" s="32" t="str">
        <f>IF(council_staff_import[[#This Row],[Vlookup COS Email]]="",council_staff_import[[#This Row],[Vlookup Leg Contact Email]],council_staff_import[[#This Row],[Vlookup COS Email]])</f>
        <v/>
      </c>
      <c r="R159" s="32" t="str">
        <f>IFERROR(VLOOKUP(council_staff_import[[#This Row],[Full Name]],[4]!Table3[#Data],2,0),"")</f>
        <v/>
      </c>
      <c r="S159" s="32" t="str">
        <f>IFERROR(VLOOKUP(council_staff_import[[#This Row],[Full Name]],[4]!Table3[#Data],6,0),"")</f>
        <v/>
      </c>
      <c r="T159" s="32" t="str">
        <f>IFERROR(VLOOKUP(council_staff_import[[#This Row],[Full Name]],[4]!Table5[#Data],2,0),"")</f>
        <v/>
      </c>
      <c r="U159" s="32" t="str">
        <f>IFERROR(VLOOKUP(council_staff_import[[#This Row],[Full Name]],[4]!Table5[#Data],5,0),"")</f>
        <v/>
      </c>
      <c r="V159" s="32" t="str">
        <f>IFERROR(VLOOKUP(council_staff_import[[#This Row],[Full Name]],[4]!Table6[#Data],2,0),"")</f>
        <v/>
      </c>
      <c r="W159" s="32" t="str">
        <f>IFERROR(VLOOKUP(council_staff_import[[#This Row],[Full Name]],[4]!Table6[#Data],4,0),"")</f>
        <v/>
      </c>
      <c r="X159" s="32" t="s">
        <v>141</v>
      </c>
      <c r="Y159" s="32" t="e">
        <f>VLOOKUP(council_staff_import[[#This Row],[format_works_for]],[4]!Table4[#Data],1,0)</f>
        <v>#REF!</v>
      </c>
      <c r="Z159"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59" s="32" t="e">
        <f>VLOOKUP(council_staff_import[[#This Row],[formatted_and_corrected_reports_to_person]],[4]!Table2[#Data],2,0)</f>
        <v>#REF!</v>
      </c>
      <c r="AB159" s="32" t="str">
        <f>IF(council_staff_import[[#This Row],[format_legislative_staff_type]]="Personal", RIGHT(council_staff_import[[#This Row],[Assignment_SOURCE_KEY]],LEN(council_staff_import[[#This Row],[Assignment_SOURCE_KEY]])-FIND(" ",council_staff_import[[#This Row],[Assignment_SOURCE_KEY]])),"")</f>
        <v/>
      </c>
      <c r="AC159" s="32" t="str">
        <f>IF(LEFT(council_staff_import[[#This Row],[Assignment_SOURCE_KEY]],(FIND(" ",council_staff_import[[#This Row],[Assignment_SOURCE_KEY]],1)-1))="CM","Personal","Central")</f>
        <v>Central</v>
      </c>
      <c r="AD159" s="32" t="s">
        <v>34829</v>
      </c>
      <c r="AE159" s="32">
        <f>council_staff_import[[#This Row],[District_Office_Number_SOURCE_KEY]]</f>
        <v>0</v>
      </c>
      <c r="AF159" s="31"/>
    </row>
    <row r="160" spans="1:32" x14ac:dyDescent="0.2">
      <c r="A160" s="31" t="str">
        <f>council_staff_import[[#This Row],[First_Name_SOURCE_KEY]]&amp;" "&amp;council_staff_import[[#This Row],[Last_Name_SOURCE_KEY]]</f>
        <v>Johanna Castro-Campusano</v>
      </c>
      <c r="B160" s="31" t="str">
        <f>council_staff_import[[#This Row],[First_Name_SOURCE_KEY]]</f>
        <v>Johanna</v>
      </c>
      <c r="C160" s="31" t="str">
        <f>council_staff_import[[#This Row],[Last_Name_SOURCE_KEY]]</f>
        <v>Castro-Campusano</v>
      </c>
      <c r="D160" s="31" t="str">
        <f>council_staff_import[[#This Row],[Title_SOURCE_KEY]]</f>
        <v>Legislative Administrative Assistant</v>
      </c>
      <c r="E160" s="31" t="e">
        <f>council_staff_import[[#This Row],[vlookup_works_for]]</f>
        <v>#REF!</v>
      </c>
      <c r="F160" s="31" t="str">
        <f>IF(council_staff_import[[#This Row],[combine COS and Leg Contact Responsibilties]]="",council_staff_import[[#This Row],[Vlookup Scheduler Responsibility]],council_staff_import[[#This Row],[combine COS and Leg Contact Responsibilties]])</f>
        <v/>
      </c>
      <c r="G160" s="31"/>
      <c r="H160" s="31" t="s">
        <v>65</v>
      </c>
      <c r="I160" s="31" t="s">
        <v>31371</v>
      </c>
      <c r="J160" s="31" t="str">
        <f>council_staff_import[[#This Row],[format_legislative_staff_type]]</f>
        <v>Central</v>
      </c>
      <c r="K160" s="31" t="s">
        <v>72</v>
      </c>
      <c r="L160" s="31" t="str">
        <f>IF(council_staff_import[[#This Row],[District_Office_Calc]]=0,"",council_staff_import[[#This Row],[District_Office_Calc]])</f>
        <v/>
      </c>
      <c r="M160" s="31" t="str">
        <f>IF(council_staff_import[[#This Row],[combine COS and Leg Contact emails]]="",council_staff_import[[#This Row],[Vlookup Scheduler Email]],council_staff_import[[#This Row],[combine COS and Leg Contact emails]])</f>
        <v/>
      </c>
      <c r="N160" s="32" t="s">
        <v>32096</v>
      </c>
      <c r="O160" s="32" t="s">
        <v>32097</v>
      </c>
      <c r="P160" s="32" t="str">
        <f>IF(council_staff_import[[#This Row],[Vlookup COS Responsibility]]="",council_staff_import[[#This Row],[Vlookup Leg Contact Responsibility]],council_staff_import[[#This Row],[Vlookup COS Responsibility]])</f>
        <v/>
      </c>
      <c r="Q160" s="32" t="str">
        <f>IF(council_staff_import[[#This Row],[Vlookup COS Email]]="",council_staff_import[[#This Row],[Vlookup Leg Contact Email]],council_staff_import[[#This Row],[Vlookup COS Email]])</f>
        <v/>
      </c>
      <c r="R160" s="32" t="str">
        <f>IFERROR(VLOOKUP(council_staff_import[[#This Row],[Full Name]],[4]!Table3[#Data],2,0),"")</f>
        <v/>
      </c>
      <c r="S160" s="32" t="str">
        <f>IFERROR(VLOOKUP(council_staff_import[[#This Row],[Full Name]],[4]!Table3[#Data],6,0),"")</f>
        <v/>
      </c>
      <c r="T160" s="32" t="str">
        <f>IFERROR(VLOOKUP(council_staff_import[[#This Row],[Full Name]],[4]!Table5[#Data],2,0),"")</f>
        <v/>
      </c>
      <c r="U160" s="32" t="str">
        <f>IFERROR(VLOOKUP(council_staff_import[[#This Row],[Full Name]],[4]!Table5[#Data],5,0),"")</f>
        <v/>
      </c>
      <c r="V160" s="32" t="str">
        <f>IFERROR(VLOOKUP(council_staff_import[[#This Row],[Full Name]],[4]!Table6[#Data],2,0),"")</f>
        <v/>
      </c>
      <c r="W160" s="32" t="str">
        <f>IFERROR(VLOOKUP(council_staff_import[[#This Row],[Full Name]],[4]!Table6[#Data],4,0),"")</f>
        <v/>
      </c>
      <c r="X160" s="32" t="s">
        <v>31478</v>
      </c>
      <c r="Y160" s="32" t="e">
        <f>VLOOKUP(council_staff_import[[#This Row],[format_works_for]],[4]!Table4[#Data],1,0)</f>
        <v>#REF!</v>
      </c>
      <c r="Z160"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60" s="32" t="e">
        <f>VLOOKUP(council_staff_import[[#This Row],[formatted_and_corrected_reports_to_person]],[4]!Table2[#Data],2,0)</f>
        <v>#REF!</v>
      </c>
      <c r="AB160" s="32" t="str">
        <f>IF(council_staff_import[[#This Row],[format_legislative_staff_type]]="Personal", RIGHT(council_staff_import[[#This Row],[Assignment_SOURCE_KEY]],LEN(council_staff_import[[#This Row],[Assignment_SOURCE_KEY]])-FIND(" ",council_staff_import[[#This Row],[Assignment_SOURCE_KEY]])),"")</f>
        <v/>
      </c>
      <c r="AC160" s="32" t="str">
        <f>IF(LEFT(council_staff_import[[#This Row],[Assignment_SOURCE_KEY]],(FIND(" ",council_staff_import[[#This Row],[Assignment_SOURCE_KEY]],1)-1))="CM","Personal","Central")</f>
        <v>Central</v>
      </c>
      <c r="AD160" s="32" t="s">
        <v>34829</v>
      </c>
      <c r="AE160" s="32">
        <f>council_staff_import[[#This Row],[District_Office_Number_SOURCE_KEY]]</f>
        <v>0</v>
      </c>
      <c r="AF160" s="31"/>
    </row>
    <row r="161" spans="1:32" x14ac:dyDescent="0.2">
      <c r="A161" s="31" t="str">
        <f>council_staff_import[[#This Row],[First_Name_SOURCE_KEY]]&amp;" "&amp;council_staff_import[[#This Row],[Last_Name_SOURCE_KEY]]</f>
        <v>Tonya Cyrus</v>
      </c>
      <c r="B161" s="31" t="str">
        <f>council_staff_import[[#This Row],[First_Name_SOURCE_KEY]]</f>
        <v>Tonya</v>
      </c>
      <c r="C161" s="31" t="str">
        <f>council_staff_import[[#This Row],[Last_Name_SOURCE_KEY]]</f>
        <v>Cyrus</v>
      </c>
      <c r="D161" s="31" t="str">
        <f>council_staff_import[[#This Row],[Title_SOURCE_KEY]]</f>
        <v>Senior Legislative Policy Analyst</v>
      </c>
      <c r="E161" s="31" t="e">
        <f>council_staff_import[[#This Row],[vlookup_works_for]]</f>
        <v>#REF!</v>
      </c>
      <c r="F161" s="31" t="str">
        <f>IF(council_staff_import[[#This Row],[combine COS and Leg Contact Responsibilties]]="",council_staff_import[[#This Row],[Vlookup Scheduler Responsibility]],council_staff_import[[#This Row],[combine COS and Leg Contact Responsibilties]])</f>
        <v/>
      </c>
      <c r="G161" s="31"/>
      <c r="H161" s="31" t="s">
        <v>65</v>
      </c>
      <c r="I161" s="31" t="s">
        <v>31371</v>
      </c>
      <c r="J161" s="31" t="str">
        <f>council_staff_import[[#This Row],[format_legislative_staff_type]]</f>
        <v>Central</v>
      </c>
      <c r="K161" s="31" t="s">
        <v>72</v>
      </c>
      <c r="L161" s="31" t="str">
        <f>IF(council_staff_import[[#This Row],[District_Office_Calc]]=0,"",council_staff_import[[#This Row],[District_Office_Calc]])</f>
        <v/>
      </c>
      <c r="M161" s="31" t="str">
        <f>IF(council_staff_import[[#This Row],[combine COS and Leg Contact emails]]="",council_staff_import[[#This Row],[Vlookup Scheduler Email]],council_staff_import[[#This Row],[combine COS and Leg Contact emails]])</f>
        <v/>
      </c>
      <c r="N161" s="32" t="s">
        <v>32712</v>
      </c>
      <c r="O161" s="32" t="s">
        <v>27685</v>
      </c>
      <c r="P161" s="32" t="str">
        <f>IF(council_staff_import[[#This Row],[Vlookup COS Responsibility]]="",council_staff_import[[#This Row],[Vlookup Leg Contact Responsibility]],council_staff_import[[#This Row],[Vlookup COS Responsibility]])</f>
        <v/>
      </c>
      <c r="Q161" s="32" t="str">
        <f>IF(council_staff_import[[#This Row],[Vlookup COS Email]]="",council_staff_import[[#This Row],[Vlookup Leg Contact Email]],council_staff_import[[#This Row],[Vlookup COS Email]])</f>
        <v/>
      </c>
      <c r="R161" s="32" t="str">
        <f>IFERROR(VLOOKUP(council_staff_import[[#This Row],[Full Name]],[4]!Table3[#Data],2,0),"")</f>
        <v/>
      </c>
      <c r="S161" s="32" t="str">
        <f>IFERROR(VLOOKUP(council_staff_import[[#This Row],[Full Name]],[4]!Table3[#Data],6,0),"")</f>
        <v/>
      </c>
      <c r="T161" s="32" t="str">
        <f>IFERROR(VLOOKUP(council_staff_import[[#This Row],[Full Name]],[4]!Table5[#Data],2,0),"")</f>
        <v/>
      </c>
      <c r="U161" s="32" t="str">
        <f>IFERROR(VLOOKUP(council_staff_import[[#This Row],[Full Name]],[4]!Table5[#Data],5,0),"")</f>
        <v/>
      </c>
      <c r="V161" s="32" t="str">
        <f>IFERROR(VLOOKUP(council_staff_import[[#This Row],[Full Name]],[4]!Table6[#Data],2,0),"")</f>
        <v/>
      </c>
      <c r="W161" s="32" t="str">
        <f>IFERROR(VLOOKUP(council_staff_import[[#This Row],[Full Name]],[4]!Table6[#Data],4,0),"")</f>
        <v/>
      </c>
      <c r="X161" s="32" t="s">
        <v>31767</v>
      </c>
      <c r="Y161" s="32" t="e">
        <f>VLOOKUP(council_staff_import[[#This Row],[format_works_for]],[4]!Table4[#Data],1,0)</f>
        <v>#REF!</v>
      </c>
      <c r="Z161"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61" s="32" t="e">
        <f>VLOOKUP(council_staff_import[[#This Row],[formatted_and_corrected_reports_to_person]],[4]!Table2[#Data],2,0)</f>
        <v>#REF!</v>
      </c>
      <c r="AB161" s="32" t="str">
        <f>IF(council_staff_import[[#This Row],[format_legislative_staff_type]]="Personal", RIGHT(council_staff_import[[#This Row],[Assignment_SOURCE_KEY]],LEN(council_staff_import[[#This Row],[Assignment_SOURCE_KEY]])-FIND(" ",council_staff_import[[#This Row],[Assignment_SOURCE_KEY]])),"")</f>
        <v/>
      </c>
      <c r="AC161" s="32" t="str">
        <f>IF(LEFT(council_staff_import[[#This Row],[Assignment_SOURCE_KEY]],(FIND(" ",council_staff_import[[#This Row],[Assignment_SOURCE_KEY]],1)-1))="CM","Personal","Central")</f>
        <v>Central</v>
      </c>
      <c r="AD161" s="32" t="s">
        <v>34829</v>
      </c>
      <c r="AE161" s="32">
        <f>council_staff_import[[#This Row],[District_Office_Number_SOURCE_KEY]]</f>
        <v>0</v>
      </c>
      <c r="AF161" s="31"/>
    </row>
    <row r="162" spans="1:32" x14ac:dyDescent="0.2">
      <c r="A162" s="31" t="str">
        <f>council_staff_import[[#This Row],[First_Name_SOURCE_KEY]]&amp;" "&amp;council_staff_import[[#This Row],[Last_Name_SOURCE_KEY]]</f>
        <v>Smita Deshmukh</v>
      </c>
      <c r="B162" s="31" t="str">
        <f>council_staff_import[[#This Row],[First_Name_SOURCE_KEY]]</f>
        <v>Smita</v>
      </c>
      <c r="C162" s="31" t="str">
        <f>council_staff_import[[#This Row],[Last_Name_SOURCE_KEY]]</f>
        <v>Deshmukh</v>
      </c>
      <c r="D162" s="31" t="str">
        <f>council_staff_import[[#This Row],[Title_SOURCE_KEY]]</f>
        <v>Legislative Counsel</v>
      </c>
      <c r="E162" s="31" t="e">
        <f>council_staff_import[[#This Row],[vlookup_works_for]]</f>
        <v>#REF!</v>
      </c>
      <c r="F162" s="31" t="str">
        <f>IF(council_staff_import[[#This Row],[combine COS and Leg Contact Responsibilties]]="",council_staff_import[[#This Row],[Vlookup Scheduler Responsibility]],council_staff_import[[#This Row],[combine COS and Leg Contact Responsibilties]])</f>
        <v/>
      </c>
      <c r="G162" s="31"/>
      <c r="H162" s="31" t="s">
        <v>65</v>
      </c>
      <c r="I162" s="31" t="s">
        <v>31371</v>
      </c>
      <c r="J162" s="31" t="str">
        <f>council_staff_import[[#This Row],[format_legislative_staff_type]]</f>
        <v>Central</v>
      </c>
      <c r="K162" s="31" t="s">
        <v>72</v>
      </c>
      <c r="L162" s="31" t="str">
        <f>IF(council_staff_import[[#This Row],[District_Office_Calc]]=0,"",council_staff_import[[#This Row],[District_Office_Calc]])</f>
        <v/>
      </c>
      <c r="M162" s="31" t="str">
        <f>IF(council_staff_import[[#This Row],[combine COS and Leg Contact emails]]="",council_staff_import[[#This Row],[Vlookup Scheduler Email]],council_staff_import[[#This Row],[combine COS and Leg Contact emails]])</f>
        <v/>
      </c>
      <c r="N162" s="32" t="s">
        <v>32835</v>
      </c>
      <c r="O162" s="32" t="s">
        <v>32836</v>
      </c>
      <c r="P162" s="32" t="str">
        <f>IF(council_staff_import[[#This Row],[Vlookup COS Responsibility]]="",council_staff_import[[#This Row],[Vlookup Leg Contact Responsibility]],council_staff_import[[#This Row],[Vlookup COS Responsibility]])</f>
        <v/>
      </c>
      <c r="Q162" s="32" t="str">
        <f>IF(council_staff_import[[#This Row],[Vlookup COS Email]]="",council_staff_import[[#This Row],[Vlookup Leg Contact Email]],council_staff_import[[#This Row],[Vlookup COS Email]])</f>
        <v/>
      </c>
      <c r="R162" s="32" t="str">
        <f>IFERROR(VLOOKUP(council_staff_import[[#This Row],[Full Name]],[4]!Table3[#Data],2,0),"")</f>
        <v/>
      </c>
      <c r="S162" s="32" t="str">
        <f>IFERROR(VLOOKUP(council_staff_import[[#This Row],[Full Name]],[4]!Table3[#Data],6,0),"")</f>
        <v/>
      </c>
      <c r="T162" s="32" t="str">
        <f>IFERROR(VLOOKUP(council_staff_import[[#This Row],[Full Name]],[4]!Table5[#Data],2,0),"")</f>
        <v/>
      </c>
      <c r="U162" s="32" t="str">
        <f>IFERROR(VLOOKUP(council_staff_import[[#This Row],[Full Name]],[4]!Table5[#Data],5,0),"")</f>
        <v/>
      </c>
      <c r="V162" s="32" t="str">
        <f>IFERROR(VLOOKUP(council_staff_import[[#This Row],[Full Name]],[4]!Table6[#Data],2,0),"")</f>
        <v/>
      </c>
      <c r="W162" s="32" t="str">
        <f>IFERROR(VLOOKUP(council_staff_import[[#This Row],[Full Name]],[4]!Table6[#Data],4,0),"")</f>
        <v/>
      </c>
      <c r="X162" s="32" t="s">
        <v>141</v>
      </c>
      <c r="Y162" s="32" t="e">
        <f>VLOOKUP(council_staff_import[[#This Row],[format_works_for]],[4]!Table4[#Data],1,0)</f>
        <v>#REF!</v>
      </c>
      <c r="Z162"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62" s="32" t="e">
        <f>VLOOKUP(council_staff_import[[#This Row],[formatted_and_corrected_reports_to_person]],[4]!Table2[#Data],2,0)</f>
        <v>#REF!</v>
      </c>
      <c r="AB162" s="32" t="str">
        <f>IF(council_staff_import[[#This Row],[format_legislative_staff_type]]="Personal", RIGHT(council_staff_import[[#This Row],[Assignment_SOURCE_KEY]],LEN(council_staff_import[[#This Row],[Assignment_SOURCE_KEY]])-FIND(" ",council_staff_import[[#This Row],[Assignment_SOURCE_KEY]])),"")</f>
        <v/>
      </c>
      <c r="AC162" s="32" t="str">
        <f>IF(LEFT(council_staff_import[[#This Row],[Assignment_SOURCE_KEY]],(FIND(" ",council_staff_import[[#This Row],[Assignment_SOURCE_KEY]],1)-1))="CM","Personal","Central")</f>
        <v>Central</v>
      </c>
      <c r="AD162" s="32" t="s">
        <v>34829</v>
      </c>
      <c r="AE162" s="32">
        <f>council_staff_import[[#This Row],[District_Office_Number_SOURCE_KEY]]</f>
        <v>0</v>
      </c>
      <c r="AF162" s="31"/>
    </row>
    <row r="163" spans="1:32" x14ac:dyDescent="0.2">
      <c r="A163" s="31" t="str">
        <f>council_staff_import[[#This Row],[First_Name_SOURCE_KEY]]&amp;" "&amp;council_staff_import[[#This Row],[Last_Name_SOURCE_KEY]]</f>
        <v>Andrew Gichuru</v>
      </c>
      <c r="B163" s="31" t="str">
        <f>council_staff_import[[#This Row],[First_Name_SOURCE_KEY]]</f>
        <v>Andrew</v>
      </c>
      <c r="C163" s="31" t="str">
        <f>council_staff_import[[#This Row],[Last_Name_SOURCE_KEY]]</f>
        <v>Gichuru</v>
      </c>
      <c r="D163" s="31" t="str">
        <f>council_staff_import[[#This Row],[Title_SOURCE_KEY]]</f>
        <v>Legislative Counsel</v>
      </c>
      <c r="E163" s="31" t="e">
        <f>council_staff_import[[#This Row],[vlookup_works_for]]</f>
        <v>#REF!</v>
      </c>
      <c r="F163" s="31" t="str">
        <f>IF(council_staff_import[[#This Row],[combine COS and Leg Contact Responsibilties]]="",council_staff_import[[#This Row],[Vlookup Scheduler Responsibility]],council_staff_import[[#This Row],[combine COS and Leg Contact Responsibilties]])</f>
        <v/>
      </c>
      <c r="G163" s="31"/>
      <c r="H163" s="31" t="s">
        <v>65</v>
      </c>
      <c r="I163" s="31" t="s">
        <v>31371</v>
      </c>
      <c r="J163" s="31" t="str">
        <f>council_staff_import[[#This Row],[format_legislative_staff_type]]</f>
        <v>Central</v>
      </c>
      <c r="K163" s="31" t="s">
        <v>72</v>
      </c>
      <c r="L163" s="31" t="str">
        <f>IF(council_staff_import[[#This Row],[District_Office_Calc]]=0,"",council_staff_import[[#This Row],[District_Office_Calc]])</f>
        <v/>
      </c>
      <c r="M163" s="31" t="str">
        <f>IF(council_staff_import[[#This Row],[combine COS and Leg Contact emails]]="",council_staff_import[[#This Row],[Vlookup Scheduler Email]],council_staff_import[[#This Row],[combine COS and Leg Contact emails]])</f>
        <v/>
      </c>
      <c r="N163" s="32" t="s">
        <v>32534</v>
      </c>
      <c r="O163" s="32" t="s">
        <v>23966</v>
      </c>
      <c r="P163" s="32" t="str">
        <f>IF(council_staff_import[[#This Row],[Vlookup COS Responsibility]]="",council_staff_import[[#This Row],[Vlookup Leg Contact Responsibility]],council_staff_import[[#This Row],[Vlookup COS Responsibility]])</f>
        <v/>
      </c>
      <c r="Q163" s="32" t="str">
        <f>IF(council_staff_import[[#This Row],[Vlookup COS Email]]="",council_staff_import[[#This Row],[Vlookup Leg Contact Email]],council_staff_import[[#This Row],[Vlookup COS Email]])</f>
        <v/>
      </c>
      <c r="R163" s="32" t="str">
        <f>IFERROR(VLOOKUP(council_staff_import[[#This Row],[Full Name]],[4]!Table3[#Data],2,0),"")</f>
        <v/>
      </c>
      <c r="S163" s="32" t="str">
        <f>IFERROR(VLOOKUP(council_staff_import[[#This Row],[Full Name]],[4]!Table3[#Data],6,0),"")</f>
        <v/>
      </c>
      <c r="T163" s="32" t="str">
        <f>IFERROR(VLOOKUP(council_staff_import[[#This Row],[Full Name]],[4]!Table5[#Data],2,0),"")</f>
        <v/>
      </c>
      <c r="U163" s="32" t="str">
        <f>IFERROR(VLOOKUP(council_staff_import[[#This Row],[Full Name]],[4]!Table5[#Data],5,0),"")</f>
        <v/>
      </c>
      <c r="V163" s="32" t="str">
        <f>IFERROR(VLOOKUP(council_staff_import[[#This Row],[Full Name]],[4]!Table6[#Data],2,0),"")</f>
        <v/>
      </c>
      <c r="W163" s="32" t="str">
        <f>IFERROR(VLOOKUP(council_staff_import[[#This Row],[Full Name]],[4]!Table6[#Data],4,0),"")</f>
        <v/>
      </c>
      <c r="X163" s="32" t="s">
        <v>141</v>
      </c>
      <c r="Y163" s="32" t="e">
        <f>VLOOKUP(council_staff_import[[#This Row],[format_works_for]],[4]!Table4[#Data],1,0)</f>
        <v>#REF!</v>
      </c>
      <c r="Z163"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63" s="32" t="e">
        <f>VLOOKUP(council_staff_import[[#This Row],[formatted_and_corrected_reports_to_person]],[4]!Table2[#Data],2,0)</f>
        <v>#REF!</v>
      </c>
      <c r="AB163" s="32" t="str">
        <f>IF(council_staff_import[[#This Row],[format_legislative_staff_type]]="Personal", RIGHT(council_staff_import[[#This Row],[Assignment_SOURCE_KEY]],LEN(council_staff_import[[#This Row],[Assignment_SOURCE_KEY]])-FIND(" ",council_staff_import[[#This Row],[Assignment_SOURCE_KEY]])),"")</f>
        <v/>
      </c>
      <c r="AC163" s="32" t="str">
        <f>IF(LEFT(council_staff_import[[#This Row],[Assignment_SOURCE_KEY]],(FIND(" ",council_staff_import[[#This Row],[Assignment_SOURCE_KEY]],1)-1))="CM","Personal","Central")</f>
        <v>Central</v>
      </c>
      <c r="AD163" s="32" t="s">
        <v>34829</v>
      </c>
      <c r="AE163" s="32">
        <f>council_staff_import[[#This Row],[District_Office_Number_SOURCE_KEY]]</f>
        <v>0</v>
      </c>
      <c r="AF163" s="31"/>
    </row>
    <row r="164" spans="1:32" x14ac:dyDescent="0.2">
      <c r="A164" s="31" t="str">
        <f>council_staff_import[[#This Row],[First_Name_SOURCE_KEY]]&amp;" "&amp;council_staff_import[[#This Row],[Last_Name_SOURCE_KEY]]</f>
        <v>Aminta Kilawan</v>
      </c>
      <c r="B164" s="31" t="str">
        <f>council_staff_import[[#This Row],[First_Name_SOURCE_KEY]]</f>
        <v>Aminta</v>
      </c>
      <c r="C164" s="31" t="str">
        <f>council_staff_import[[#This Row],[Last_Name_SOURCE_KEY]]</f>
        <v>Kilawan</v>
      </c>
      <c r="D164" s="31" t="str">
        <f>council_staff_import[[#This Row],[Title_SOURCE_KEY]]</f>
        <v>Legislative Counsel</v>
      </c>
      <c r="E164" s="31" t="e">
        <f>council_staff_import[[#This Row],[vlookup_works_for]]</f>
        <v>#REF!</v>
      </c>
      <c r="F164" s="31" t="str">
        <f>IF(council_staff_import[[#This Row],[combine COS and Leg Contact Responsibilties]]="",council_staff_import[[#This Row],[Vlookup Scheduler Responsibility]],council_staff_import[[#This Row],[combine COS and Leg Contact Responsibilties]])</f>
        <v/>
      </c>
      <c r="G164" s="31"/>
      <c r="H164" s="31" t="s">
        <v>65</v>
      </c>
      <c r="I164" s="31" t="s">
        <v>31371</v>
      </c>
      <c r="J164" s="31" t="str">
        <f>council_staff_import[[#This Row],[format_legislative_staff_type]]</f>
        <v>Central</v>
      </c>
      <c r="K164" s="31" t="s">
        <v>72</v>
      </c>
      <c r="L164" s="31" t="str">
        <f>IF(council_staff_import[[#This Row],[District_Office_Calc]]=0,"",council_staff_import[[#This Row],[District_Office_Calc]])</f>
        <v/>
      </c>
      <c r="M164" s="31" t="str">
        <f>IF(council_staff_import[[#This Row],[combine COS and Leg Contact emails]]="",council_staff_import[[#This Row],[Vlookup Scheduler Email]],council_staff_import[[#This Row],[combine COS and Leg Contact emails]])</f>
        <v/>
      </c>
      <c r="N164" s="32" t="s">
        <v>31534</v>
      </c>
      <c r="O164" s="32" t="s">
        <v>31535</v>
      </c>
      <c r="P164" s="32" t="str">
        <f>IF(council_staff_import[[#This Row],[Vlookup COS Responsibility]]="",council_staff_import[[#This Row],[Vlookup Leg Contact Responsibility]],council_staff_import[[#This Row],[Vlookup COS Responsibility]])</f>
        <v/>
      </c>
      <c r="Q164" s="32" t="str">
        <f>IF(council_staff_import[[#This Row],[Vlookup COS Email]]="",council_staff_import[[#This Row],[Vlookup Leg Contact Email]],council_staff_import[[#This Row],[Vlookup COS Email]])</f>
        <v/>
      </c>
      <c r="R164" s="32" t="str">
        <f>IFERROR(VLOOKUP(council_staff_import[[#This Row],[Full Name]],[4]!Table3[#Data],2,0),"")</f>
        <v/>
      </c>
      <c r="S164" s="32" t="str">
        <f>IFERROR(VLOOKUP(council_staff_import[[#This Row],[Full Name]],[4]!Table3[#Data],6,0),"")</f>
        <v/>
      </c>
      <c r="T164" s="32" t="str">
        <f>IFERROR(VLOOKUP(council_staff_import[[#This Row],[Full Name]],[4]!Table5[#Data],2,0),"")</f>
        <v/>
      </c>
      <c r="U164" s="32" t="str">
        <f>IFERROR(VLOOKUP(council_staff_import[[#This Row],[Full Name]],[4]!Table5[#Data],5,0),"")</f>
        <v/>
      </c>
      <c r="V164" s="32" t="str">
        <f>IFERROR(VLOOKUP(council_staff_import[[#This Row],[Full Name]],[4]!Table6[#Data],2,0),"")</f>
        <v/>
      </c>
      <c r="W164" s="32" t="str">
        <f>IFERROR(VLOOKUP(council_staff_import[[#This Row],[Full Name]],[4]!Table6[#Data],4,0),"")</f>
        <v/>
      </c>
      <c r="X164" s="32" t="s">
        <v>141</v>
      </c>
      <c r="Y164" s="32" t="e">
        <f>VLOOKUP(council_staff_import[[#This Row],[format_works_for]],[4]!Table4[#Data],1,0)</f>
        <v>#REF!</v>
      </c>
      <c r="Z164"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64" s="32" t="e">
        <f>VLOOKUP(council_staff_import[[#This Row],[formatted_and_corrected_reports_to_person]],[4]!Table2[#Data],2,0)</f>
        <v>#REF!</v>
      </c>
      <c r="AB164" s="32" t="str">
        <f>IF(council_staff_import[[#This Row],[format_legislative_staff_type]]="Personal", RIGHT(council_staff_import[[#This Row],[Assignment_SOURCE_KEY]],LEN(council_staff_import[[#This Row],[Assignment_SOURCE_KEY]])-FIND(" ",council_staff_import[[#This Row],[Assignment_SOURCE_KEY]])),"")</f>
        <v/>
      </c>
      <c r="AC164" s="32" t="str">
        <f>IF(LEFT(council_staff_import[[#This Row],[Assignment_SOURCE_KEY]],(FIND(" ",council_staff_import[[#This Row],[Assignment_SOURCE_KEY]],1)-1))="CM","Personal","Central")</f>
        <v>Central</v>
      </c>
      <c r="AD164" s="32" t="s">
        <v>34829</v>
      </c>
      <c r="AE164" s="32">
        <f>council_staff_import[[#This Row],[District_Office_Number_SOURCE_KEY]]</f>
        <v>0</v>
      </c>
      <c r="AF164" s="31"/>
    </row>
    <row r="165" spans="1:32" x14ac:dyDescent="0.2">
      <c r="A165" s="31" t="str">
        <f>council_staff_import[[#This Row],[First_Name_SOURCE_KEY]]&amp;" "&amp;council_staff_import[[#This Row],[Last_Name_SOURCE_KEY]]</f>
        <v>Michael Kurtz</v>
      </c>
      <c r="B165" s="31" t="str">
        <f>council_staff_import[[#This Row],[First_Name_SOURCE_KEY]]</f>
        <v>Michael</v>
      </c>
      <c r="C165" s="31" t="str">
        <f>council_staff_import[[#This Row],[Last_Name_SOURCE_KEY]]</f>
        <v>Kurtz</v>
      </c>
      <c r="D165" s="31" t="str">
        <f>council_staff_import[[#This Row],[Title_SOURCE_KEY]]</f>
        <v>Legislative Policy Analyst</v>
      </c>
      <c r="E165" s="31" t="e">
        <f>council_staff_import[[#This Row],[vlookup_works_for]]</f>
        <v>#REF!</v>
      </c>
      <c r="F165" s="31" t="str">
        <f>IF(council_staff_import[[#This Row],[combine COS and Leg Contact Responsibilties]]="",council_staff_import[[#This Row],[Vlookup Scheduler Responsibility]],council_staff_import[[#This Row],[combine COS and Leg Contact Responsibilties]])</f>
        <v/>
      </c>
      <c r="G165" s="31"/>
      <c r="H165" s="31" t="s">
        <v>65</v>
      </c>
      <c r="I165" s="31" t="s">
        <v>31371</v>
      </c>
      <c r="J165" s="31" t="str">
        <f>council_staff_import[[#This Row],[format_legislative_staff_type]]</f>
        <v>Central</v>
      </c>
      <c r="K165" s="31" t="s">
        <v>72</v>
      </c>
      <c r="L165" s="31" t="str">
        <f>IF(council_staff_import[[#This Row],[District_Office_Calc]]=0,"",council_staff_import[[#This Row],[District_Office_Calc]])</f>
        <v/>
      </c>
      <c r="M165" s="31" t="str">
        <f>IF(council_staff_import[[#This Row],[combine COS and Leg Contact emails]]="",council_staff_import[[#This Row],[Vlookup Scheduler Email]],council_staff_import[[#This Row],[combine COS and Leg Contact emails]])</f>
        <v/>
      </c>
      <c r="N165" s="32" t="s">
        <v>32742</v>
      </c>
      <c r="O165" s="32" t="s">
        <v>3705</v>
      </c>
      <c r="P165" s="32" t="str">
        <f>IF(council_staff_import[[#This Row],[Vlookup COS Responsibility]]="",council_staff_import[[#This Row],[Vlookup Leg Contact Responsibility]],council_staff_import[[#This Row],[Vlookup COS Responsibility]])</f>
        <v/>
      </c>
      <c r="Q165" s="32" t="str">
        <f>IF(council_staff_import[[#This Row],[Vlookup COS Email]]="",council_staff_import[[#This Row],[Vlookup Leg Contact Email]],council_staff_import[[#This Row],[Vlookup COS Email]])</f>
        <v/>
      </c>
      <c r="R165" s="32" t="str">
        <f>IFERROR(VLOOKUP(council_staff_import[[#This Row],[Full Name]],[4]!Table3[#Data],2,0),"")</f>
        <v/>
      </c>
      <c r="S165" s="32" t="str">
        <f>IFERROR(VLOOKUP(council_staff_import[[#This Row],[Full Name]],[4]!Table3[#Data],6,0),"")</f>
        <v/>
      </c>
      <c r="T165" s="32" t="str">
        <f>IFERROR(VLOOKUP(council_staff_import[[#This Row],[Full Name]],[4]!Table5[#Data],2,0),"")</f>
        <v/>
      </c>
      <c r="U165" s="32" t="str">
        <f>IFERROR(VLOOKUP(council_staff_import[[#This Row],[Full Name]],[4]!Table5[#Data],5,0),"")</f>
        <v/>
      </c>
      <c r="V165" s="32" t="str">
        <f>IFERROR(VLOOKUP(council_staff_import[[#This Row],[Full Name]],[4]!Table6[#Data],2,0),"")</f>
        <v/>
      </c>
      <c r="W165" s="32" t="str">
        <f>IFERROR(VLOOKUP(council_staff_import[[#This Row],[Full Name]],[4]!Table6[#Data],4,0),"")</f>
        <v/>
      </c>
      <c r="X165" s="32" t="s">
        <v>2995</v>
      </c>
      <c r="Y165" s="32" t="e">
        <f>VLOOKUP(council_staff_import[[#This Row],[format_works_for]],[4]!Table4[#Data],1,0)</f>
        <v>#REF!</v>
      </c>
      <c r="Z165"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65" s="32" t="e">
        <f>VLOOKUP(council_staff_import[[#This Row],[formatted_and_corrected_reports_to_person]],[4]!Table2[#Data],2,0)</f>
        <v>#REF!</v>
      </c>
      <c r="AB165" s="32" t="str">
        <f>IF(council_staff_import[[#This Row],[format_legislative_staff_type]]="Personal", RIGHT(council_staff_import[[#This Row],[Assignment_SOURCE_KEY]],LEN(council_staff_import[[#This Row],[Assignment_SOURCE_KEY]])-FIND(" ",council_staff_import[[#This Row],[Assignment_SOURCE_KEY]])),"")</f>
        <v/>
      </c>
      <c r="AC165" s="32" t="str">
        <f>IF(LEFT(council_staff_import[[#This Row],[Assignment_SOURCE_KEY]],(FIND(" ",council_staff_import[[#This Row],[Assignment_SOURCE_KEY]],1)-1))="CM","Personal","Central")</f>
        <v>Central</v>
      </c>
      <c r="AD165" s="32" t="s">
        <v>34829</v>
      </c>
      <c r="AE165" s="32">
        <f>council_staff_import[[#This Row],[District_Office_Number_SOURCE_KEY]]</f>
        <v>0</v>
      </c>
      <c r="AF165" s="31"/>
    </row>
    <row r="166" spans="1:32" x14ac:dyDescent="0.2">
      <c r="A166" s="31" t="str">
        <f>council_staff_import[[#This Row],[First_Name_SOURCE_KEY]]&amp;" "&amp;council_staff_import[[#This Row],[Last_Name_SOURCE_KEY]]</f>
        <v>Jonathan Masserano</v>
      </c>
      <c r="B166" s="31" t="str">
        <f>council_staff_import[[#This Row],[First_Name_SOURCE_KEY]]</f>
        <v>Jonathan</v>
      </c>
      <c r="C166" s="31" t="str">
        <f>council_staff_import[[#This Row],[Last_Name_SOURCE_KEY]]</f>
        <v>Masserano</v>
      </c>
      <c r="D166" s="31" t="str">
        <f>council_staff_import[[#This Row],[Title_SOURCE_KEY]]</f>
        <v>Senior Legislative Policy Analyst</v>
      </c>
      <c r="E166" s="31" t="e">
        <f>council_staff_import[[#This Row],[vlookup_works_for]]</f>
        <v>#REF!</v>
      </c>
      <c r="F166" s="31" t="str">
        <f>IF(council_staff_import[[#This Row],[combine COS and Leg Contact Responsibilties]]="",council_staff_import[[#This Row],[Vlookup Scheduler Responsibility]],council_staff_import[[#This Row],[combine COS and Leg Contact Responsibilties]])</f>
        <v/>
      </c>
      <c r="G166" s="31"/>
      <c r="H166" s="31" t="s">
        <v>65</v>
      </c>
      <c r="I166" s="31" t="s">
        <v>31371</v>
      </c>
      <c r="J166" s="31" t="str">
        <f>council_staff_import[[#This Row],[format_legislative_staff_type]]</f>
        <v>Central</v>
      </c>
      <c r="K166" s="31" t="s">
        <v>72</v>
      </c>
      <c r="L166" s="31" t="str">
        <f>IF(council_staff_import[[#This Row],[District_Office_Calc]]=0,"",council_staff_import[[#This Row],[District_Office_Calc]])</f>
        <v/>
      </c>
      <c r="M166" s="31" t="str">
        <f>IF(council_staff_import[[#This Row],[combine COS and Leg Contact emails]]="",council_staff_import[[#This Row],[Vlookup Scheduler Email]],council_staff_import[[#This Row],[combine COS and Leg Contact emails]])</f>
        <v/>
      </c>
      <c r="N166" s="32" t="s">
        <v>32126</v>
      </c>
      <c r="O166" s="32" t="s">
        <v>24166</v>
      </c>
      <c r="P166" s="32" t="str">
        <f>IF(council_staff_import[[#This Row],[Vlookup COS Responsibility]]="",council_staff_import[[#This Row],[Vlookup Leg Contact Responsibility]],council_staff_import[[#This Row],[Vlookup COS Responsibility]])</f>
        <v/>
      </c>
      <c r="Q166" s="32" t="str">
        <f>IF(council_staff_import[[#This Row],[Vlookup COS Email]]="",council_staff_import[[#This Row],[Vlookup Leg Contact Email]],council_staff_import[[#This Row],[Vlookup COS Email]])</f>
        <v/>
      </c>
      <c r="R166" s="32" t="str">
        <f>IFERROR(VLOOKUP(council_staff_import[[#This Row],[Full Name]],[4]!Table3[#Data],2,0),"")</f>
        <v/>
      </c>
      <c r="S166" s="32" t="str">
        <f>IFERROR(VLOOKUP(council_staff_import[[#This Row],[Full Name]],[4]!Table3[#Data],6,0),"")</f>
        <v/>
      </c>
      <c r="T166" s="32" t="str">
        <f>IFERROR(VLOOKUP(council_staff_import[[#This Row],[Full Name]],[4]!Table5[#Data],2,0),"")</f>
        <v/>
      </c>
      <c r="U166" s="32" t="str">
        <f>IFERROR(VLOOKUP(council_staff_import[[#This Row],[Full Name]],[4]!Table5[#Data],5,0),"")</f>
        <v/>
      </c>
      <c r="V166" s="32" t="str">
        <f>IFERROR(VLOOKUP(council_staff_import[[#This Row],[Full Name]],[4]!Table6[#Data],2,0),"")</f>
        <v/>
      </c>
      <c r="W166" s="32" t="str">
        <f>IFERROR(VLOOKUP(council_staff_import[[#This Row],[Full Name]],[4]!Table6[#Data],4,0),"")</f>
        <v/>
      </c>
      <c r="X166" s="32" t="s">
        <v>31767</v>
      </c>
      <c r="Y166" s="32" t="e">
        <f>VLOOKUP(council_staff_import[[#This Row],[format_works_for]],[4]!Table4[#Data],1,0)</f>
        <v>#REF!</v>
      </c>
      <c r="Z166"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66" s="32" t="e">
        <f>VLOOKUP(council_staff_import[[#This Row],[formatted_and_corrected_reports_to_person]],[4]!Table2[#Data],2,0)</f>
        <v>#REF!</v>
      </c>
      <c r="AB166" s="32" t="str">
        <f>IF(council_staff_import[[#This Row],[format_legislative_staff_type]]="Personal", RIGHT(council_staff_import[[#This Row],[Assignment_SOURCE_KEY]],LEN(council_staff_import[[#This Row],[Assignment_SOURCE_KEY]])-FIND(" ",council_staff_import[[#This Row],[Assignment_SOURCE_KEY]])),"")</f>
        <v/>
      </c>
      <c r="AC166" s="32" t="str">
        <f>IF(LEFT(council_staff_import[[#This Row],[Assignment_SOURCE_KEY]],(FIND(" ",council_staff_import[[#This Row],[Assignment_SOURCE_KEY]],1)-1))="CM","Personal","Central")</f>
        <v>Central</v>
      </c>
      <c r="AD166" s="32" t="s">
        <v>34829</v>
      </c>
      <c r="AE166" s="32">
        <f>council_staff_import[[#This Row],[District_Office_Number_SOURCE_KEY]]</f>
        <v>0</v>
      </c>
      <c r="AF166" s="31"/>
    </row>
    <row r="167" spans="1:32" x14ac:dyDescent="0.2">
      <c r="A167" s="31" t="str">
        <f>council_staff_import[[#This Row],[First_Name_SOURCE_KEY]]&amp;" "&amp;council_staff_import[[#This Row],[Last_Name_SOURCE_KEY]]</f>
        <v>Terzah Nasser</v>
      </c>
      <c r="B167" s="31" t="str">
        <f>council_staff_import[[#This Row],[First_Name_SOURCE_KEY]]</f>
        <v>Terzah</v>
      </c>
      <c r="C167" s="31" t="str">
        <f>council_staff_import[[#This Row],[Last_Name_SOURCE_KEY]]</f>
        <v>Nasser</v>
      </c>
      <c r="D167" s="31" t="str">
        <f>council_staff_import[[#This Row],[Title_SOURCE_KEY]]</f>
        <v>Deputy Director</v>
      </c>
      <c r="E167" s="31" t="e">
        <f>council_staff_import[[#This Row],[vlookup_works_for]]</f>
        <v>#REF!</v>
      </c>
      <c r="F167" s="31" t="str">
        <f>IF(council_staff_import[[#This Row],[combine COS and Leg Contact Responsibilties]]="",council_staff_import[[#This Row],[Vlookup Scheduler Responsibility]],council_staff_import[[#This Row],[combine COS and Leg Contact Responsibilties]])</f>
        <v/>
      </c>
      <c r="G167" s="31"/>
      <c r="H167" s="31" t="s">
        <v>65</v>
      </c>
      <c r="I167" s="31" t="s">
        <v>31371</v>
      </c>
      <c r="J167" s="31" t="str">
        <f>council_staff_import[[#This Row],[format_legislative_staff_type]]</f>
        <v>Central</v>
      </c>
      <c r="K167" s="31" t="s">
        <v>72</v>
      </c>
      <c r="L167" s="31" t="str">
        <f>IF(council_staff_import[[#This Row],[District_Office_Calc]]=0,"",council_staff_import[[#This Row],[District_Office_Calc]])</f>
        <v/>
      </c>
      <c r="M167" s="31" t="str">
        <f>IF(council_staff_import[[#This Row],[combine COS and Leg Contact emails]]="",council_staff_import[[#This Row],[Vlookup Scheduler Email]],council_staff_import[[#This Row],[combine COS and Leg Contact emails]])</f>
        <v/>
      </c>
      <c r="N167" s="32" t="s">
        <v>32692</v>
      </c>
      <c r="O167" s="32" t="s">
        <v>32693</v>
      </c>
      <c r="P167" s="32" t="str">
        <f>IF(council_staff_import[[#This Row],[Vlookup COS Responsibility]]="",council_staff_import[[#This Row],[Vlookup Leg Contact Responsibility]],council_staff_import[[#This Row],[Vlookup COS Responsibility]])</f>
        <v/>
      </c>
      <c r="Q167" s="32" t="str">
        <f>IF(council_staff_import[[#This Row],[Vlookup COS Email]]="",council_staff_import[[#This Row],[Vlookup Leg Contact Email]],council_staff_import[[#This Row],[Vlookup COS Email]])</f>
        <v/>
      </c>
      <c r="R167" s="32" t="str">
        <f>IFERROR(VLOOKUP(council_staff_import[[#This Row],[Full Name]],[4]!Table3[#Data],2,0),"")</f>
        <v/>
      </c>
      <c r="S167" s="32" t="str">
        <f>IFERROR(VLOOKUP(council_staff_import[[#This Row],[Full Name]],[4]!Table3[#Data],6,0),"")</f>
        <v/>
      </c>
      <c r="T167" s="32" t="str">
        <f>IFERROR(VLOOKUP(council_staff_import[[#This Row],[Full Name]],[4]!Table5[#Data],2,0),"")</f>
        <v/>
      </c>
      <c r="U167" s="32" t="str">
        <f>IFERROR(VLOOKUP(council_staff_import[[#This Row],[Full Name]],[4]!Table5[#Data],5,0),"")</f>
        <v/>
      </c>
      <c r="V167" s="32" t="str">
        <f>IFERROR(VLOOKUP(council_staff_import[[#This Row],[Full Name]],[4]!Table6[#Data],2,0),"")</f>
        <v/>
      </c>
      <c r="W167" s="32" t="str">
        <f>IFERROR(VLOOKUP(council_staff_import[[#This Row],[Full Name]],[4]!Table6[#Data],4,0),"")</f>
        <v/>
      </c>
      <c r="X167" s="32" t="s">
        <v>1397</v>
      </c>
      <c r="Y167" s="32" t="e">
        <f>VLOOKUP(council_staff_import[[#This Row],[format_works_for]],[4]!Table4[#Data],1,0)</f>
        <v>#REF!</v>
      </c>
      <c r="Z167"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67" s="32" t="e">
        <f>VLOOKUP(council_staff_import[[#This Row],[formatted_and_corrected_reports_to_person]],[4]!Table2[#Data],2,0)</f>
        <v>#REF!</v>
      </c>
      <c r="AB167" s="32" t="str">
        <f>IF(council_staff_import[[#This Row],[format_legislative_staff_type]]="Personal", RIGHT(council_staff_import[[#This Row],[Assignment_SOURCE_KEY]],LEN(council_staff_import[[#This Row],[Assignment_SOURCE_KEY]])-FIND(" ",council_staff_import[[#This Row],[Assignment_SOURCE_KEY]])),"")</f>
        <v/>
      </c>
      <c r="AC167" s="32" t="str">
        <f>IF(LEFT(council_staff_import[[#This Row],[Assignment_SOURCE_KEY]],(FIND(" ",council_staff_import[[#This Row],[Assignment_SOURCE_KEY]],1)-1))="CM","Personal","Central")</f>
        <v>Central</v>
      </c>
      <c r="AD167" s="32" t="s">
        <v>34829</v>
      </c>
      <c r="AE167" s="32">
        <f>council_staff_import[[#This Row],[District_Office_Number_SOURCE_KEY]]</f>
        <v>0</v>
      </c>
      <c r="AF167" s="31"/>
    </row>
    <row r="168" spans="1:32" x14ac:dyDescent="0.2">
      <c r="A168" s="31" t="str">
        <f>council_staff_import[[#This Row],[First_Name_SOURCE_KEY]]&amp;" "&amp;council_staff_import[[#This Row],[Last_Name_SOURCE_KEY]]</f>
        <v>Crystal Pond</v>
      </c>
      <c r="B168" s="31" t="str">
        <f>council_staff_import[[#This Row],[First_Name_SOURCE_KEY]]</f>
        <v>Crystal</v>
      </c>
      <c r="C168" s="31" t="str">
        <f>council_staff_import[[#This Row],[Last_Name_SOURCE_KEY]]</f>
        <v>Pond</v>
      </c>
      <c r="D168" s="31" t="str">
        <f>council_staff_import[[#This Row],[Title_SOURCE_KEY]]</f>
        <v>Senior Legislative Policy Analyst</v>
      </c>
      <c r="E168" s="31" t="e">
        <f>council_staff_import[[#This Row],[vlookup_works_for]]</f>
        <v>#REF!</v>
      </c>
      <c r="F168" s="31" t="str">
        <f>IF(council_staff_import[[#This Row],[combine COS and Leg Contact Responsibilties]]="",council_staff_import[[#This Row],[Vlookup Scheduler Responsibility]],council_staff_import[[#This Row],[combine COS and Leg Contact Responsibilties]])</f>
        <v/>
      </c>
      <c r="G168" s="31"/>
      <c r="H168" s="31" t="s">
        <v>65</v>
      </c>
      <c r="I168" s="31" t="s">
        <v>31371</v>
      </c>
      <c r="J168" s="31" t="str">
        <f>council_staff_import[[#This Row],[format_legislative_staff_type]]</f>
        <v>Central</v>
      </c>
      <c r="K168" s="31" t="s">
        <v>72</v>
      </c>
      <c r="L168" s="31" t="str">
        <f>IF(council_staff_import[[#This Row],[District_Office_Calc]]=0,"",council_staff_import[[#This Row],[District_Office_Calc]])</f>
        <v/>
      </c>
      <c r="M168" s="31" t="str">
        <f>IF(council_staff_import[[#This Row],[combine COS and Leg Contact emails]]="",council_staff_import[[#This Row],[Vlookup Scheduler Email]],council_staff_import[[#This Row],[combine COS and Leg Contact emails]])</f>
        <v/>
      </c>
      <c r="N168" s="32" t="s">
        <v>31768</v>
      </c>
      <c r="O168" s="32" t="s">
        <v>28200</v>
      </c>
      <c r="P168" s="32" t="str">
        <f>IF(council_staff_import[[#This Row],[Vlookup COS Responsibility]]="",council_staff_import[[#This Row],[Vlookup Leg Contact Responsibility]],council_staff_import[[#This Row],[Vlookup COS Responsibility]])</f>
        <v/>
      </c>
      <c r="Q168" s="32" t="str">
        <f>IF(council_staff_import[[#This Row],[Vlookup COS Email]]="",council_staff_import[[#This Row],[Vlookup Leg Contact Email]],council_staff_import[[#This Row],[Vlookup COS Email]])</f>
        <v/>
      </c>
      <c r="R168" s="32" t="str">
        <f>IFERROR(VLOOKUP(council_staff_import[[#This Row],[Full Name]],[4]!Table3[#Data],2,0),"")</f>
        <v/>
      </c>
      <c r="S168" s="32" t="str">
        <f>IFERROR(VLOOKUP(council_staff_import[[#This Row],[Full Name]],[4]!Table3[#Data],6,0),"")</f>
        <v/>
      </c>
      <c r="T168" s="32" t="str">
        <f>IFERROR(VLOOKUP(council_staff_import[[#This Row],[Full Name]],[4]!Table5[#Data],2,0),"")</f>
        <v/>
      </c>
      <c r="U168" s="32" t="str">
        <f>IFERROR(VLOOKUP(council_staff_import[[#This Row],[Full Name]],[4]!Table5[#Data],5,0),"")</f>
        <v/>
      </c>
      <c r="V168" s="32" t="str">
        <f>IFERROR(VLOOKUP(council_staff_import[[#This Row],[Full Name]],[4]!Table6[#Data],2,0),"")</f>
        <v/>
      </c>
      <c r="W168" s="32" t="str">
        <f>IFERROR(VLOOKUP(council_staff_import[[#This Row],[Full Name]],[4]!Table6[#Data],4,0),"")</f>
        <v/>
      </c>
      <c r="X168" s="32" t="s">
        <v>31767</v>
      </c>
      <c r="Y168" s="32" t="e">
        <f>VLOOKUP(council_staff_import[[#This Row],[format_works_for]],[4]!Table4[#Data],1,0)</f>
        <v>#REF!</v>
      </c>
      <c r="Z168"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68" s="32" t="e">
        <f>VLOOKUP(council_staff_import[[#This Row],[formatted_and_corrected_reports_to_person]],[4]!Table2[#Data],2,0)</f>
        <v>#REF!</v>
      </c>
      <c r="AB168" s="32" t="str">
        <f>IF(council_staff_import[[#This Row],[format_legislative_staff_type]]="Personal", RIGHT(council_staff_import[[#This Row],[Assignment_SOURCE_KEY]],LEN(council_staff_import[[#This Row],[Assignment_SOURCE_KEY]])-FIND(" ",council_staff_import[[#This Row],[Assignment_SOURCE_KEY]])),"")</f>
        <v/>
      </c>
      <c r="AC168" s="32" t="str">
        <f>IF(LEFT(council_staff_import[[#This Row],[Assignment_SOURCE_KEY]],(FIND(" ",council_staff_import[[#This Row],[Assignment_SOURCE_KEY]],1)-1))="CM","Personal","Central")</f>
        <v>Central</v>
      </c>
      <c r="AD168" s="32" t="s">
        <v>34829</v>
      </c>
      <c r="AE168" s="32">
        <f>council_staff_import[[#This Row],[District_Office_Number_SOURCE_KEY]]</f>
        <v>0</v>
      </c>
      <c r="AF168" s="31"/>
    </row>
    <row r="169" spans="1:32" x14ac:dyDescent="0.2">
      <c r="A169" s="31" t="str">
        <f>council_staff_import[[#This Row],[First_Name_SOURCE_KEY]]&amp;" "&amp;council_staff_import[[#This Row],[Last_Name_SOURCE_KEY]]</f>
        <v>Joan Povolny</v>
      </c>
      <c r="B169" s="31" t="str">
        <f>council_staff_import[[#This Row],[First_Name_SOURCE_KEY]]</f>
        <v>Joan</v>
      </c>
      <c r="C169" s="31" t="str">
        <f>council_staff_import[[#This Row],[Last_Name_SOURCE_KEY]]</f>
        <v>Povolny</v>
      </c>
      <c r="D169" s="31" t="str">
        <f>council_staff_import[[#This Row],[Title_SOURCE_KEY]]</f>
        <v>Senior Legislative Policy Analyst</v>
      </c>
      <c r="E169" s="31" t="e">
        <f>council_staff_import[[#This Row],[vlookup_works_for]]</f>
        <v>#REF!</v>
      </c>
      <c r="F169" s="31" t="str">
        <f>IF(council_staff_import[[#This Row],[combine COS and Leg Contact Responsibilties]]="",council_staff_import[[#This Row],[Vlookup Scheduler Responsibility]],council_staff_import[[#This Row],[combine COS and Leg Contact Responsibilties]])</f>
        <v/>
      </c>
      <c r="G169" s="31"/>
      <c r="H169" s="31" t="s">
        <v>65</v>
      </c>
      <c r="I169" s="31" t="s">
        <v>31371</v>
      </c>
      <c r="J169" s="31" t="str">
        <f>council_staff_import[[#This Row],[format_legislative_staff_type]]</f>
        <v>Central</v>
      </c>
      <c r="K169" s="31" t="s">
        <v>72</v>
      </c>
      <c r="L169" s="31" t="str">
        <f>IF(council_staff_import[[#This Row],[District_Office_Calc]]=0,"",council_staff_import[[#This Row],[District_Office_Calc]])</f>
        <v/>
      </c>
      <c r="M169" s="31" t="str">
        <f>IF(council_staff_import[[#This Row],[combine COS and Leg Contact emails]]="",council_staff_import[[#This Row],[Vlookup Scheduler Email]],council_staff_import[[#This Row],[combine COS and Leg Contact emails]])</f>
        <v/>
      </c>
      <c r="N169" s="32" t="s">
        <v>32091</v>
      </c>
      <c r="O169" s="32" t="s">
        <v>25726</v>
      </c>
      <c r="P169" s="32" t="str">
        <f>IF(council_staff_import[[#This Row],[Vlookup COS Responsibility]]="",council_staff_import[[#This Row],[Vlookup Leg Contact Responsibility]],council_staff_import[[#This Row],[Vlookup COS Responsibility]])</f>
        <v/>
      </c>
      <c r="Q169" s="32" t="str">
        <f>IF(council_staff_import[[#This Row],[Vlookup COS Email]]="",council_staff_import[[#This Row],[Vlookup Leg Contact Email]],council_staff_import[[#This Row],[Vlookup COS Email]])</f>
        <v/>
      </c>
      <c r="R169" s="32" t="str">
        <f>IFERROR(VLOOKUP(council_staff_import[[#This Row],[Full Name]],[4]!Table3[#Data],2,0),"")</f>
        <v/>
      </c>
      <c r="S169" s="32" t="str">
        <f>IFERROR(VLOOKUP(council_staff_import[[#This Row],[Full Name]],[4]!Table3[#Data],6,0),"")</f>
        <v/>
      </c>
      <c r="T169" s="32" t="str">
        <f>IFERROR(VLOOKUP(council_staff_import[[#This Row],[Full Name]],[4]!Table5[#Data],2,0),"")</f>
        <v/>
      </c>
      <c r="U169" s="32" t="str">
        <f>IFERROR(VLOOKUP(council_staff_import[[#This Row],[Full Name]],[4]!Table5[#Data],5,0),"")</f>
        <v/>
      </c>
      <c r="V169" s="32" t="str">
        <f>IFERROR(VLOOKUP(council_staff_import[[#This Row],[Full Name]],[4]!Table6[#Data],2,0),"")</f>
        <v/>
      </c>
      <c r="W169" s="32" t="str">
        <f>IFERROR(VLOOKUP(council_staff_import[[#This Row],[Full Name]],[4]!Table6[#Data],4,0),"")</f>
        <v/>
      </c>
      <c r="X169" s="32" t="s">
        <v>31767</v>
      </c>
      <c r="Y169" s="32" t="e">
        <f>VLOOKUP(council_staff_import[[#This Row],[format_works_for]],[4]!Table4[#Data],1,0)</f>
        <v>#REF!</v>
      </c>
      <c r="Z169"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69" s="32" t="e">
        <f>VLOOKUP(council_staff_import[[#This Row],[formatted_and_corrected_reports_to_person]],[4]!Table2[#Data],2,0)</f>
        <v>#REF!</v>
      </c>
      <c r="AB169" s="32" t="str">
        <f>IF(council_staff_import[[#This Row],[format_legislative_staff_type]]="Personal", RIGHT(council_staff_import[[#This Row],[Assignment_SOURCE_KEY]],LEN(council_staff_import[[#This Row],[Assignment_SOURCE_KEY]])-FIND(" ",council_staff_import[[#This Row],[Assignment_SOURCE_KEY]])),"")</f>
        <v/>
      </c>
      <c r="AC169" s="32" t="str">
        <f>IF(LEFT(council_staff_import[[#This Row],[Assignment_SOURCE_KEY]],(FIND(" ",council_staff_import[[#This Row],[Assignment_SOURCE_KEY]],1)-1))="CM","Personal","Central")</f>
        <v>Central</v>
      </c>
      <c r="AD169" s="32" t="s">
        <v>34829</v>
      </c>
      <c r="AE169" s="32">
        <f>council_staff_import[[#This Row],[District_Office_Number_SOURCE_KEY]]</f>
        <v>0</v>
      </c>
      <c r="AF169" s="31"/>
    </row>
    <row r="170" spans="1:32" x14ac:dyDescent="0.2">
      <c r="A170" s="31" t="str">
        <f>council_staff_import[[#This Row],[First_Name_SOURCE_KEY]]&amp;" "&amp;council_staff_import[[#This Row],[Last_Name_SOURCE_KEY]]</f>
        <v>Chloe Rivera</v>
      </c>
      <c r="B170" s="31" t="str">
        <f>council_staff_import[[#This Row],[First_Name_SOURCE_KEY]]</f>
        <v>Chloe</v>
      </c>
      <c r="C170" s="31" t="str">
        <f>council_staff_import[[#This Row],[Last_Name_SOURCE_KEY]]</f>
        <v>Rivera</v>
      </c>
      <c r="D170" s="31" t="str">
        <f>council_staff_import[[#This Row],[Title_SOURCE_KEY]]</f>
        <v>Legislative Policy Analyst</v>
      </c>
      <c r="E170" s="31" t="e">
        <f>council_staff_import[[#This Row],[vlookup_works_for]]</f>
        <v>#REF!</v>
      </c>
      <c r="F170" s="31" t="str">
        <f>IF(council_staff_import[[#This Row],[combine COS and Leg Contact Responsibilties]]="",council_staff_import[[#This Row],[Vlookup Scheduler Responsibility]],council_staff_import[[#This Row],[combine COS and Leg Contact Responsibilties]])</f>
        <v/>
      </c>
      <c r="G170" s="31"/>
      <c r="H170" s="31" t="s">
        <v>65</v>
      </c>
      <c r="I170" s="31" t="s">
        <v>31371</v>
      </c>
      <c r="J170" s="31" t="str">
        <f>council_staff_import[[#This Row],[format_legislative_staff_type]]</f>
        <v>Central</v>
      </c>
      <c r="K170" s="31" t="s">
        <v>72</v>
      </c>
      <c r="L170" s="31" t="str">
        <f>IF(council_staff_import[[#This Row],[District_Office_Calc]]=0,"",council_staff_import[[#This Row],[District_Office_Calc]])</f>
        <v/>
      </c>
      <c r="M170" s="31" t="str">
        <f>IF(council_staff_import[[#This Row],[combine COS and Leg Contact emails]]="",council_staff_import[[#This Row],[Vlookup Scheduler Email]],council_staff_import[[#This Row],[combine COS and Leg Contact emails]])</f>
        <v/>
      </c>
      <c r="N170" s="32" t="s">
        <v>5108</v>
      </c>
      <c r="O170" s="32" t="s">
        <v>31732</v>
      </c>
      <c r="P170" s="32" t="str">
        <f>IF(council_staff_import[[#This Row],[Vlookup COS Responsibility]]="",council_staff_import[[#This Row],[Vlookup Leg Contact Responsibility]],council_staff_import[[#This Row],[Vlookup COS Responsibility]])</f>
        <v/>
      </c>
      <c r="Q170" s="32" t="str">
        <f>IF(council_staff_import[[#This Row],[Vlookup COS Email]]="",council_staff_import[[#This Row],[Vlookup Leg Contact Email]],council_staff_import[[#This Row],[Vlookup COS Email]])</f>
        <v/>
      </c>
      <c r="R170" s="32" t="str">
        <f>IFERROR(VLOOKUP(council_staff_import[[#This Row],[Full Name]],[4]!Table3[#Data],2,0),"")</f>
        <v/>
      </c>
      <c r="S170" s="32" t="str">
        <f>IFERROR(VLOOKUP(council_staff_import[[#This Row],[Full Name]],[4]!Table3[#Data],6,0),"")</f>
        <v/>
      </c>
      <c r="T170" s="32" t="str">
        <f>IFERROR(VLOOKUP(council_staff_import[[#This Row],[Full Name]],[4]!Table5[#Data],2,0),"")</f>
        <v/>
      </c>
      <c r="U170" s="32" t="str">
        <f>IFERROR(VLOOKUP(council_staff_import[[#This Row],[Full Name]],[4]!Table5[#Data],5,0),"")</f>
        <v/>
      </c>
      <c r="V170" s="32" t="str">
        <f>IFERROR(VLOOKUP(council_staff_import[[#This Row],[Full Name]],[4]!Table6[#Data],2,0),"")</f>
        <v/>
      </c>
      <c r="W170" s="32" t="str">
        <f>IFERROR(VLOOKUP(council_staff_import[[#This Row],[Full Name]],[4]!Table6[#Data],4,0),"")</f>
        <v/>
      </c>
      <c r="X170" s="32" t="s">
        <v>2995</v>
      </c>
      <c r="Y170" s="32" t="e">
        <f>VLOOKUP(council_staff_import[[#This Row],[format_works_for]],[4]!Table4[#Data],1,0)</f>
        <v>#REF!</v>
      </c>
      <c r="Z170"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70" s="32" t="e">
        <f>VLOOKUP(council_staff_import[[#This Row],[formatted_and_corrected_reports_to_person]],[4]!Table2[#Data],2,0)</f>
        <v>#REF!</v>
      </c>
      <c r="AB170" s="32" t="str">
        <f>IF(council_staff_import[[#This Row],[format_legislative_staff_type]]="Personal", RIGHT(council_staff_import[[#This Row],[Assignment_SOURCE_KEY]],LEN(council_staff_import[[#This Row],[Assignment_SOURCE_KEY]])-FIND(" ",council_staff_import[[#This Row],[Assignment_SOURCE_KEY]])),"")</f>
        <v/>
      </c>
      <c r="AC170" s="32" t="str">
        <f>IF(LEFT(council_staff_import[[#This Row],[Assignment_SOURCE_KEY]],(FIND(" ",council_staff_import[[#This Row],[Assignment_SOURCE_KEY]],1)-1))="CM","Personal","Central")</f>
        <v>Central</v>
      </c>
      <c r="AD170" s="32" t="s">
        <v>34829</v>
      </c>
      <c r="AE170" s="32">
        <f>council_staff_import[[#This Row],[District_Office_Number_SOURCE_KEY]]</f>
        <v>0</v>
      </c>
      <c r="AF170" s="31"/>
    </row>
    <row r="171" spans="1:32" x14ac:dyDescent="0.2">
      <c r="A171" s="31" t="str">
        <f>council_staff_import[[#This Row],[First_Name_SOURCE_KEY]]&amp;" "&amp;council_staff_import[[#This Row],[Last_Name_SOURCE_KEY]]</f>
        <v>Emily Rooney</v>
      </c>
      <c r="B171" s="31" t="str">
        <f>council_staff_import[[#This Row],[First_Name_SOURCE_KEY]]</f>
        <v>Emily</v>
      </c>
      <c r="C171" s="31" t="str">
        <f>council_staff_import[[#This Row],[Last_Name_SOURCE_KEY]]</f>
        <v>Rooney</v>
      </c>
      <c r="D171" s="31" t="str">
        <f>council_staff_import[[#This Row],[Title_SOURCE_KEY]]</f>
        <v>Legislative Policy Analyst</v>
      </c>
      <c r="E171" s="31" t="e">
        <f>council_staff_import[[#This Row],[vlookup_works_for]]</f>
        <v>#REF!</v>
      </c>
      <c r="F171" s="31" t="str">
        <f>IF(council_staff_import[[#This Row],[combine COS and Leg Contact Responsibilties]]="",council_staff_import[[#This Row],[Vlookup Scheduler Responsibility]],council_staff_import[[#This Row],[combine COS and Leg Contact Responsibilties]])</f>
        <v/>
      </c>
      <c r="G171" s="31"/>
      <c r="H171" s="31" t="s">
        <v>65</v>
      </c>
      <c r="I171" s="31" t="s">
        <v>31371</v>
      </c>
      <c r="J171" s="31" t="str">
        <f>council_staff_import[[#This Row],[format_legislative_staff_type]]</f>
        <v>Central</v>
      </c>
      <c r="K171" s="31" t="s">
        <v>72</v>
      </c>
      <c r="L171" s="31" t="str">
        <f>IF(council_staff_import[[#This Row],[District_Office_Calc]]=0,"",council_staff_import[[#This Row],[District_Office_Calc]])</f>
        <v/>
      </c>
      <c r="M171" s="31" t="str">
        <f>IF(council_staff_import[[#This Row],[combine COS and Leg Contact emails]]="",council_staff_import[[#This Row],[Vlookup Scheduler Email]],council_staff_import[[#This Row],[combine COS and Leg Contact emails]])</f>
        <v/>
      </c>
      <c r="N171" s="32" t="s">
        <v>34285</v>
      </c>
      <c r="O171" s="32" t="s">
        <v>30608</v>
      </c>
      <c r="P171" s="32" t="str">
        <f>IF(council_staff_import[[#This Row],[Vlookup COS Responsibility]]="",council_staff_import[[#This Row],[Vlookup Leg Contact Responsibility]],council_staff_import[[#This Row],[Vlookup COS Responsibility]])</f>
        <v/>
      </c>
      <c r="Q171" s="32" t="str">
        <f>IF(council_staff_import[[#This Row],[Vlookup COS Email]]="",council_staff_import[[#This Row],[Vlookup Leg Contact Email]],council_staff_import[[#This Row],[Vlookup COS Email]])</f>
        <v/>
      </c>
      <c r="R171" s="32" t="str">
        <f>IFERROR(VLOOKUP(council_staff_import[[#This Row],[Full Name]],[4]!Table3[#Data],2,0),"")</f>
        <v/>
      </c>
      <c r="S171" s="32" t="str">
        <f>IFERROR(VLOOKUP(council_staff_import[[#This Row],[Full Name]],[4]!Table3[#Data],6,0),"")</f>
        <v/>
      </c>
      <c r="T171" s="32" t="str">
        <f>IFERROR(VLOOKUP(council_staff_import[[#This Row],[Full Name]],[4]!Table5[#Data],2,0),"")</f>
        <v/>
      </c>
      <c r="U171" s="32" t="str">
        <f>IFERROR(VLOOKUP(council_staff_import[[#This Row],[Full Name]],[4]!Table5[#Data],5,0),"")</f>
        <v/>
      </c>
      <c r="V171" s="32" t="str">
        <f>IFERROR(VLOOKUP(council_staff_import[[#This Row],[Full Name]],[4]!Table6[#Data],2,0),"")</f>
        <v/>
      </c>
      <c r="W171" s="32" t="str">
        <f>IFERROR(VLOOKUP(council_staff_import[[#This Row],[Full Name]],[4]!Table6[#Data],4,0),"")</f>
        <v/>
      </c>
      <c r="X171" s="32" t="s">
        <v>2995</v>
      </c>
      <c r="Y171" s="32" t="e">
        <f>VLOOKUP(council_staff_import[[#This Row],[format_works_for]],[4]!Table4[#Data],1,0)</f>
        <v>#REF!</v>
      </c>
      <c r="Z171"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71" s="32" t="e">
        <f>VLOOKUP(council_staff_import[[#This Row],[formatted_and_corrected_reports_to_person]],[4]!Table2[#Data],2,0)</f>
        <v>#REF!</v>
      </c>
      <c r="AB171" s="32" t="str">
        <f>IF(council_staff_import[[#This Row],[format_legislative_staff_type]]="Personal", RIGHT(council_staff_import[[#This Row],[Assignment_SOURCE_KEY]],LEN(council_staff_import[[#This Row],[Assignment_SOURCE_KEY]])-FIND(" ",council_staff_import[[#This Row],[Assignment_SOURCE_KEY]])),"")</f>
        <v/>
      </c>
      <c r="AC171" s="32" t="str">
        <f>IF(LEFT(council_staff_import[[#This Row],[Assignment_SOURCE_KEY]],(FIND(" ",council_staff_import[[#This Row],[Assignment_SOURCE_KEY]],1)-1))="CM","Personal","Central")</f>
        <v>Central</v>
      </c>
      <c r="AD171" s="32" t="s">
        <v>34829</v>
      </c>
      <c r="AE171" s="32">
        <f>council_staff_import[[#This Row],[District_Office_Number_SOURCE_KEY]]</f>
        <v>0</v>
      </c>
      <c r="AF171" s="31"/>
    </row>
    <row r="172" spans="1:32" x14ac:dyDescent="0.2">
      <c r="A172" s="31" t="str">
        <f>council_staff_import[[#This Row],[First_Name_SOURCE_KEY]]&amp;" "&amp;council_staff_import[[#This Row],[Last_Name_SOURCE_KEY]]</f>
        <v>Aysha Schomburg</v>
      </c>
      <c r="B172" s="31" t="str">
        <f>council_staff_import[[#This Row],[First_Name_SOURCE_KEY]]</f>
        <v>Aysha</v>
      </c>
      <c r="C172" s="31" t="str">
        <f>council_staff_import[[#This Row],[Last_Name_SOURCE_KEY]]</f>
        <v>Schomburg</v>
      </c>
      <c r="D172" s="31" t="str">
        <f>council_staff_import[[#This Row],[Title_SOURCE_KEY]]</f>
        <v>Assistant Director - Legal</v>
      </c>
      <c r="E172" s="31" t="e">
        <f>council_staff_import[[#This Row],[vlookup_works_for]]</f>
        <v>#REF!</v>
      </c>
      <c r="F172" s="31" t="str">
        <f>IF(council_staff_import[[#This Row],[combine COS and Leg Contact Responsibilties]]="",council_staff_import[[#This Row],[Vlookup Scheduler Responsibility]],council_staff_import[[#This Row],[combine COS and Leg Contact Responsibilties]])</f>
        <v/>
      </c>
      <c r="G172" s="31"/>
      <c r="H172" s="31" t="s">
        <v>65</v>
      </c>
      <c r="I172" s="31" t="s">
        <v>31371</v>
      </c>
      <c r="J172" s="31" t="str">
        <f>council_staff_import[[#This Row],[format_legislative_staff_type]]</f>
        <v>Central</v>
      </c>
      <c r="K172" s="31" t="s">
        <v>72</v>
      </c>
      <c r="L172" s="31" t="str">
        <f>IF(council_staff_import[[#This Row],[District_Office_Calc]]=0,"",council_staff_import[[#This Row],[District_Office_Calc]])</f>
        <v/>
      </c>
      <c r="M172" s="31" t="str">
        <f>IF(council_staff_import[[#This Row],[combine COS and Leg Contact emails]]="",council_staff_import[[#This Row],[Vlookup Scheduler Email]],council_staff_import[[#This Row],[combine COS and Leg Contact emails]])</f>
        <v/>
      </c>
      <c r="N172" s="32" t="s">
        <v>31582</v>
      </c>
      <c r="O172" s="32" t="s">
        <v>31583</v>
      </c>
      <c r="P172" s="32" t="str">
        <f>IF(council_staff_import[[#This Row],[Vlookup COS Responsibility]]="",council_staff_import[[#This Row],[Vlookup Leg Contact Responsibility]],council_staff_import[[#This Row],[Vlookup COS Responsibility]])</f>
        <v/>
      </c>
      <c r="Q172" s="32" t="str">
        <f>IF(council_staff_import[[#This Row],[Vlookup COS Email]]="",council_staff_import[[#This Row],[Vlookup Leg Contact Email]],council_staff_import[[#This Row],[Vlookup COS Email]])</f>
        <v/>
      </c>
      <c r="R172" s="32" t="str">
        <f>IFERROR(VLOOKUP(council_staff_import[[#This Row],[Full Name]],[4]!Table3[#Data],2,0),"")</f>
        <v/>
      </c>
      <c r="S172" s="32" t="str">
        <f>IFERROR(VLOOKUP(council_staff_import[[#This Row],[Full Name]],[4]!Table3[#Data],6,0),"")</f>
        <v/>
      </c>
      <c r="T172" s="32" t="str">
        <f>IFERROR(VLOOKUP(council_staff_import[[#This Row],[Full Name]],[4]!Table5[#Data],2,0),"")</f>
        <v/>
      </c>
      <c r="U172" s="32" t="str">
        <f>IFERROR(VLOOKUP(council_staff_import[[#This Row],[Full Name]],[4]!Table5[#Data],5,0),"")</f>
        <v/>
      </c>
      <c r="V172" s="32" t="str">
        <f>IFERROR(VLOOKUP(council_staff_import[[#This Row],[Full Name]],[4]!Table6[#Data],2,0),"")</f>
        <v/>
      </c>
      <c r="W172" s="32" t="str">
        <f>IFERROR(VLOOKUP(council_staff_import[[#This Row],[Full Name]],[4]!Table6[#Data],4,0),"")</f>
        <v/>
      </c>
      <c r="X172" s="32" t="s">
        <v>31581</v>
      </c>
      <c r="Y172" s="32" t="e">
        <f>VLOOKUP(council_staff_import[[#This Row],[format_works_for]],[4]!Table4[#Data],1,0)</f>
        <v>#REF!</v>
      </c>
      <c r="Z172"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72" s="32" t="e">
        <f>VLOOKUP(council_staff_import[[#This Row],[formatted_and_corrected_reports_to_person]],[4]!Table2[#Data],2,0)</f>
        <v>#REF!</v>
      </c>
      <c r="AB172" s="32" t="str">
        <f>IF(council_staff_import[[#This Row],[format_legislative_staff_type]]="Personal", RIGHT(council_staff_import[[#This Row],[Assignment_SOURCE_KEY]],LEN(council_staff_import[[#This Row],[Assignment_SOURCE_KEY]])-FIND(" ",council_staff_import[[#This Row],[Assignment_SOURCE_KEY]])),"")</f>
        <v/>
      </c>
      <c r="AC172" s="32" t="str">
        <f>IF(LEFT(council_staff_import[[#This Row],[Assignment_SOURCE_KEY]],(FIND(" ",council_staff_import[[#This Row],[Assignment_SOURCE_KEY]],1)-1))="CM","Personal","Central")</f>
        <v>Central</v>
      </c>
      <c r="AD172" s="32" t="s">
        <v>34829</v>
      </c>
      <c r="AE172" s="32">
        <f>council_staff_import[[#This Row],[District_Office_Number_SOURCE_KEY]]</f>
        <v>0</v>
      </c>
      <c r="AF172" s="31"/>
    </row>
    <row r="173" spans="1:32" x14ac:dyDescent="0.2">
      <c r="A173" s="31" t="str">
        <f>council_staff_import[[#This Row],[First_Name_SOURCE_KEY]]&amp;" "&amp;council_staff_import[[#This Row],[Last_Name_SOURCE_KEY]]</f>
        <v>David Seitzer</v>
      </c>
      <c r="B173" s="31" t="str">
        <f>council_staff_import[[#This Row],[First_Name_SOURCE_KEY]]</f>
        <v>David</v>
      </c>
      <c r="C173" s="31" t="str">
        <f>council_staff_import[[#This Row],[Last_Name_SOURCE_KEY]]</f>
        <v>Seitzer</v>
      </c>
      <c r="D173" s="31" t="str">
        <f>council_staff_import[[#This Row],[Title_SOURCE_KEY]]</f>
        <v>Legislative Counsel</v>
      </c>
      <c r="E173" s="31" t="e">
        <f>council_staff_import[[#This Row],[vlookup_works_for]]</f>
        <v>#REF!</v>
      </c>
      <c r="F173" s="31" t="str">
        <f>IF(council_staff_import[[#This Row],[combine COS and Leg Contact Responsibilties]]="",council_staff_import[[#This Row],[Vlookup Scheduler Responsibility]],council_staff_import[[#This Row],[combine COS and Leg Contact Responsibilties]])</f>
        <v/>
      </c>
      <c r="G173" s="31"/>
      <c r="H173" s="31" t="s">
        <v>65</v>
      </c>
      <c r="I173" s="31" t="s">
        <v>31371</v>
      </c>
      <c r="J173" s="31" t="str">
        <f>council_staff_import[[#This Row],[format_legislative_staff_type]]</f>
        <v>Central</v>
      </c>
      <c r="K173" s="31" t="s">
        <v>72</v>
      </c>
      <c r="L173" s="31" t="str">
        <f>IF(council_staff_import[[#This Row],[District_Office_Calc]]=0,"",council_staff_import[[#This Row],[District_Office_Calc]])</f>
        <v/>
      </c>
      <c r="M173" s="31" t="str">
        <f>IF(council_staff_import[[#This Row],[combine COS and Leg Contact emails]]="",council_staff_import[[#This Row],[Vlookup Scheduler Email]],council_staff_import[[#This Row],[combine COS and Leg Contact emails]])</f>
        <v/>
      </c>
      <c r="N173" s="32" t="s">
        <v>31792</v>
      </c>
      <c r="O173" s="32" t="s">
        <v>687</v>
      </c>
      <c r="P173" s="32" t="str">
        <f>IF(council_staff_import[[#This Row],[Vlookup COS Responsibility]]="",council_staff_import[[#This Row],[Vlookup Leg Contact Responsibility]],council_staff_import[[#This Row],[Vlookup COS Responsibility]])</f>
        <v/>
      </c>
      <c r="Q173" s="32" t="str">
        <f>IF(council_staff_import[[#This Row],[Vlookup COS Email]]="",council_staff_import[[#This Row],[Vlookup Leg Contact Email]],council_staff_import[[#This Row],[Vlookup COS Email]])</f>
        <v/>
      </c>
      <c r="R173" s="32" t="str">
        <f>IFERROR(VLOOKUP(council_staff_import[[#This Row],[Full Name]],[4]!Table3[#Data],2,0),"")</f>
        <v/>
      </c>
      <c r="S173" s="32" t="str">
        <f>IFERROR(VLOOKUP(council_staff_import[[#This Row],[Full Name]],[4]!Table3[#Data],6,0),"")</f>
        <v/>
      </c>
      <c r="T173" s="32" t="str">
        <f>IFERROR(VLOOKUP(council_staff_import[[#This Row],[Full Name]],[4]!Table5[#Data],2,0),"")</f>
        <v/>
      </c>
      <c r="U173" s="32" t="str">
        <f>IFERROR(VLOOKUP(council_staff_import[[#This Row],[Full Name]],[4]!Table5[#Data],5,0),"")</f>
        <v/>
      </c>
      <c r="V173" s="32" t="str">
        <f>IFERROR(VLOOKUP(council_staff_import[[#This Row],[Full Name]],[4]!Table6[#Data],2,0),"")</f>
        <v/>
      </c>
      <c r="W173" s="32" t="str">
        <f>IFERROR(VLOOKUP(council_staff_import[[#This Row],[Full Name]],[4]!Table6[#Data],4,0),"")</f>
        <v/>
      </c>
      <c r="X173" s="32" t="s">
        <v>141</v>
      </c>
      <c r="Y173" s="32" t="e">
        <f>VLOOKUP(council_staff_import[[#This Row],[format_works_for]],[4]!Table4[#Data],1,0)</f>
        <v>#REF!</v>
      </c>
      <c r="Z173"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73" s="32" t="e">
        <f>VLOOKUP(council_staff_import[[#This Row],[formatted_and_corrected_reports_to_person]],[4]!Table2[#Data],2,0)</f>
        <v>#REF!</v>
      </c>
      <c r="AB173" s="32" t="str">
        <f>IF(council_staff_import[[#This Row],[format_legislative_staff_type]]="Personal", RIGHT(council_staff_import[[#This Row],[Assignment_SOURCE_KEY]],LEN(council_staff_import[[#This Row],[Assignment_SOURCE_KEY]])-FIND(" ",council_staff_import[[#This Row],[Assignment_SOURCE_KEY]])),"")</f>
        <v/>
      </c>
      <c r="AC173" s="32" t="str">
        <f>IF(LEFT(council_staff_import[[#This Row],[Assignment_SOURCE_KEY]],(FIND(" ",council_staff_import[[#This Row],[Assignment_SOURCE_KEY]],1)-1))="CM","Personal","Central")</f>
        <v>Central</v>
      </c>
      <c r="AD173" s="32" t="s">
        <v>34829</v>
      </c>
      <c r="AE173" s="32">
        <f>council_staff_import[[#This Row],[District_Office_Number_SOURCE_KEY]]</f>
        <v>0</v>
      </c>
      <c r="AF173" s="31"/>
    </row>
    <row r="174" spans="1:32" x14ac:dyDescent="0.2">
      <c r="A174" s="31" t="str">
        <f>council_staff_import[[#This Row],[First_Name_SOURCE_KEY]]&amp;" "&amp;council_staff_import[[#This Row],[Last_Name_SOURCE_KEY]]</f>
        <v>Kelly Taylor</v>
      </c>
      <c r="B174" s="31" t="str">
        <f>council_staff_import[[#This Row],[First_Name_SOURCE_KEY]]</f>
        <v>Kelly</v>
      </c>
      <c r="C174" s="31" t="str">
        <f>council_staff_import[[#This Row],[Last_Name_SOURCE_KEY]]</f>
        <v>Taylor</v>
      </c>
      <c r="D174" s="31" t="str">
        <f>council_staff_import[[#This Row],[Title_SOURCE_KEY]]</f>
        <v>Legislative Counsel</v>
      </c>
      <c r="E174" s="31" t="e">
        <f>council_staff_import[[#This Row],[vlookup_works_for]]</f>
        <v>#REF!</v>
      </c>
      <c r="F174" s="31" t="str">
        <f>IF(council_staff_import[[#This Row],[combine COS and Leg Contact Responsibilties]]="",council_staff_import[[#This Row],[Vlookup Scheduler Responsibility]],council_staff_import[[#This Row],[combine COS and Leg Contact Responsibilties]])</f>
        <v/>
      </c>
      <c r="G174" s="31"/>
      <c r="H174" s="31" t="s">
        <v>65</v>
      </c>
      <c r="I174" s="31" t="s">
        <v>31371</v>
      </c>
      <c r="J174" s="31" t="str">
        <f>council_staff_import[[#This Row],[format_legislative_staff_type]]</f>
        <v>Central</v>
      </c>
      <c r="K174" s="31" t="s">
        <v>72</v>
      </c>
      <c r="L174" s="31" t="str">
        <f>IF(council_staff_import[[#This Row],[District_Office_Calc]]=0,"",council_staff_import[[#This Row],[District_Office_Calc]])</f>
        <v/>
      </c>
      <c r="M174" s="31" t="str">
        <f>IF(council_staff_import[[#This Row],[combine COS and Leg Contact emails]]="",council_staff_import[[#This Row],[Vlookup Scheduler Email]],council_staff_import[[#This Row],[combine COS and Leg Contact emails]])</f>
        <v/>
      </c>
      <c r="N174" s="32" t="s">
        <v>2391</v>
      </c>
      <c r="O174" s="32" t="s">
        <v>564</v>
      </c>
      <c r="P174" s="32" t="str">
        <f>IF(council_staff_import[[#This Row],[Vlookup COS Responsibility]]="",council_staff_import[[#This Row],[Vlookup Leg Contact Responsibility]],council_staff_import[[#This Row],[Vlookup COS Responsibility]])</f>
        <v/>
      </c>
      <c r="Q174" s="32" t="str">
        <f>IF(council_staff_import[[#This Row],[Vlookup COS Email]]="",council_staff_import[[#This Row],[Vlookup Leg Contact Email]],council_staff_import[[#This Row],[Vlookup COS Email]])</f>
        <v/>
      </c>
      <c r="R174" s="32" t="str">
        <f>IFERROR(VLOOKUP(council_staff_import[[#This Row],[Full Name]],[4]!Table3[#Data],2,0),"")</f>
        <v/>
      </c>
      <c r="S174" s="32" t="str">
        <f>IFERROR(VLOOKUP(council_staff_import[[#This Row],[Full Name]],[4]!Table3[#Data],6,0),"")</f>
        <v/>
      </c>
      <c r="T174" s="32" t="str">
        <f>IFERROR(VLOOKUP(council_staff_import[[#This Row],[Full Name]],[4]!Table5[#Data],2,0),"")</f>
        <v/>
      </c>
      <c r="U174" s="32" t="str">
        <f>IFERROR(VLOOKUP(council_staff_import[[#This Row],[Full Name]],[4]!Table5[#Data],5,0),"")</f>
        <v/>
      </c>
      <c r="V174" s="32" t="str">
        <f>IFERROR(VLOOKUP(council_staff_import[[#This Row],[Full Name]],[4]!Table6[#Data],2,0),"")</f>
        <v/>
      </c>
      <c r="W174" s="32" t="str">
        <f>IFERROR(VLOOKUP(council_staff_import[[#This Row],[Full Name]],[4]!Table6[#Data],4,0),"")</f>
        <v/>
      </c>
      <c r="X174" s="32" t="s">
        <v>141</v>
      </c>
      <c r="Y174" s="32" t="e">
        <f>VLOOKUP(council_staff_import[[#This Row],[format_works_for]],[4]!Table4[#Data],1,0)</f>
        <v>#REF!</v>
      </c>
      <c r="Z174"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74" s="32" t="e">
        <f>VLOOKUP(council_staff_import[[#This Row],[formatted_and_corrected_reports_to_person]],[4]!Table2[#Data],2,0)</f>
        <v>#REF!</v>
      </c>
      <c r="AB174" s="32" t="str">
        <f>IF(council_staff_import[[#This Row],[format_legislative_staff_type]]="Personal", RIGHT(council_staff_import[[#This Row],[Assignment_SOURCE_KEY]],LEN(council_staff_import[[#This Row],[Assignment_SOURCE_KEY]])-FIND(" ",council_staff_import[[#This Row],[Assignment_SOURCE_KEY]])),"")</f>
        <v/>
      </c>
      <c r="AC174" s="32" t="str">
        <f>IF(LEFT(council_staff_import[[#This Row],[Assignment_SOURCE_KEY]],(FIND(" ",council_staff_import[[#This Row],[Assignment_SOURCE_KEY]],1)-1))="CM","Personal","Central")</f>
        <v>Central</v>
      </c>
      <c r="AD174" s="32" t="s">
        <v>34829</v>
      </c>
      <c r="AE174" s="32">
        <f>council_staff_import[[#This Row],[District_Office_Number_SOURCE_KEY]]</f>
        <v>0</v>
      </c>
      <c r="AF174" s="31"/>
    </row>
    <row r="175" spans="1:32" x14ac:dyDescent="0.2">
      <c r="A175" s="31" t="str">
        <f>council_staff_import[[#This Row],[First_Name_SOURCE_KEY]]&amp;" "&amp;council_staff_import[[#This Row],[Last_Name_SOURCE_KEY]]</f>
        <v>Andrea Vazquez</v>
      </c>
      <c r="B175" s="31" t="str">
        <f>council_staff_import[[#This Row],[First_Name_SOURCE_KEY]]</f>
        <v>Andrea</v>
      </c>
      <c r="C175" s="31" t="str">
        <f>council_staff_import[[#This Row],[Last_Name_SOURCE_KEY]]</f>
        <v>Vazquez</v>
      </c>
      <c r="D175" s="31" t="str">
        <f>council_staff_import[[#This Row],[Title_SOURCE_KEY]]</f>
        <v>Legislative Counsel</v>
      </c>
      <c r="E175" s="31" t="e">
        <f>council_staff_import[[#This Row],[vlookup_works_for]]</f>
        <v>#REF!</v>
      </c>
      <c r="F175" s="31" t="str">
        <f>IF(council_staff_import[[#This Row],[combine COS and Leg Contact Responsibilties]]="",council_staff_import[[#This Row],[Vlookup Scheduler Responsibility]],council_staff_import[[#This Row],[combine COS and Leg Contact Responsibilties]])</f>
        <v/>
      </c>
      <c r="G175" s="31"/>
      <c r="H175" s="31" t="s">
        <v>65</v>
      </c>
      <c r="I175" s="31" t="s">
        <v>31371</v>
      </c>
      <c r="J175" s="31" t="str">
        <f>council_staff_import[[#This Row],[format_legislative_staff_type]]</f>
        <v>Central</v>
      </c>
      <c r="K175" s="31" t="s">
        <v>72</v>
      </c>
      <c r="L175" s="31" t="str">
        <f>IF(council_staff_import[[#This Row],[District_Office_Calc]]=0,"",council_staff_import[[#This Row],[District_Office_Calc]])</f>
        <v/>
      </c>
      <c r="M175" s="31" t="str">
        <f>IF(council_staff_import[[#This Row],[combine COS and Leg Contact emails]]="",council_staff_import[[#This Row],[Vlookup Scheduler Email]],council_staff_import[[#This Row],[combine COS and Leg Contact emails]])</f>
        <v/>
      </c>
      <c r="N175" s="32" t="s">
        <v>3038</v>
      </c>
      <c r="O175" s="32" t="s">
        <v>14430</v>
      </c>
      <c r="P175" s="32" t="str">
        <f>IF(council_staff_import[[#This Row],[Vlookup COS Responsibility]]="",council_staff_import[[#This Row],[Vlookup Leg Contact Responsibility]],council_staff_import[[#This Row],[Vlookup COS Responsibility]])</f>
        <v/>
      </c>
      <c r="Q175" s="32" t="str">
        <f>IF(council_staff_import[[#This Row],[Vlookup COS Email]]="",council_staff_import[[#This Row],[Vlookup Leg Contact Email]],council_staff_import[[#This Row],[Vlookup COS Email]])</f>
        <v/>
      </c>
      <c r="R175" s="32" t="str">
        <f>IFERROR(VLOOKUP(council_staff_import[[#This Row],[Full Name]],[4]!Table3[#Data],2,0),"")</f>
        <v/>
      </c>
      <c r="S175" s="32" t="str">
        <f>IFERROR(VLOOKUP(council_staff_import[[#This Row],[Full Name]],[4]!Table3[#Data],6,0),"")</f>
        <v/>
      </c>
      <c r="T175" s="32" t="str">
        <f>IFERROR(VLOOKUP(council_staff_import[[#This Row],[Full Name]],[4]!Table5[#Data],2,0),"")</f>
        <v/>
      </c>
      <c r="U175" s="32" t="str">
        <f>IFERROR(VLOOKUP(council_staff_import[[#This Row],[Full Name]],[4]!Table5[#Data],5,0),"")</f>
        <v/>
      </c>
      <c r="V175" s="32" t="str">
        <f>IFERROR(VLOOKUP(council_staff_import[[#This Row],[Full Name]],[4]!Table6[#Data],2,0),"")</f>
        <v/>
      </c>
      <c r="W175" s="32" t="str">
        <f>IFERROR(VLOOKUP(council_staff_import[[#This Row],[Full Name]],[4]!Table6[#Data],4,0),"")</f>
        <v/>
      </c>
      <c r="X175" s="32" t="s">
        <v>141</v>
      </c>
      <c r="Y175" s="32" t="e">
        <f>VLOOKUP(council_staff_import[[#This Row],[format_works_for]],[4]!Table4[#Data],1,0)</f>
        <v>#REF!</v>
      </c>
      <c r="Z175"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75" s="32" t="e">
        <f>VLOOKUP(council_staff_import[[#This Row],[formatted_and_corrected_reports_to_person]],[4]!Table2[#Data],2,0)</f>
        <v>#REF!</v>
      </c>
      <c r="AB175" s="32" t="str">
        <f>IF(council_staff_import[[#This Row],[format_legislative_staff_type]]="Personal", RIGHT(council_staff_import[[#This Row],[Assignment_SOURCE_KEY]],LEN(council_staff_import[[#This Row],[Assignment_SOURCE_KEY]])-FIND(" ",council_staff_import[[#This Row],[Assignment_SOURCE_KEY]])),"")</f>
        <v/>
      </c>
      <c r="AC175" s="32" t="str">
        <f>IF(LEFT(council_staff_import[[#This Row],[Assignment_SOURCE_KEY]],(FIND(" ",council_staff_import[[#This Row],[Assignment_SOURCE_KEY]],1)-1))="CM","Personal","Central")</f>
        <v>Central</v>
      </c>
      <c r="AD175" s="32" t="s">
        <v>34829</v>
      </c>
      <c r="AE175" s="32">
        <f>council_staff_import[[#This Row],[District_Office_Number_SOURCE_KEY]]</f>
        <v>0</v>
      </c>
      <c r="AF175" s="31"/>
    </row>
    <row r="176" spans="1:32" x14ac:dyDescent="0.2">
      <c r="A176" s="31" t="str">
        <f>council_staff_import[[#This Row],[First_Name_SOURCE_KEY]]&amp;" "&amp;council_staff_import[[#This Row],[Last_Name_SOURCE_KEY]]</f>
        <v>Gafar Zaaloff</v>
      </c>
      <c r="B176" s="31" t="str">
        <f>council_staff_import[[#This Row],[First_Name_SOURCE_KEY]]</f>
        <v>Gafar</v>
      </c>
      <c r="C176" s="31" t="str">
        <f>council_staff_import[[#This Row],[Last_Name_SOURCE_KEY]]</f>
        <v>Zaaloff</v>
      </c>
      <c r="D176" s="31" t="str">
        <f>council_staff_import[[#This Row],[Title_SOURCE_KEY]]</f>
        <v>Legislative Policy Analyst</v>
      </c>
      <c r="E176" s="31" t="e">
        <f>council_staff_import[[#This Row],[vlookup_works_for]]</f>
        <v>#REF!</v>
      </c>
      <c r="F176" s="31" t="str">
        <f>IF(council_staff_import[[#This Row],[combine COS and Leg Contact Responsibilties]]="",council_staff_import[[#This Row],[Vlookup Scheduler Responsibility]],council_staff_import[[#This Row],[combine COS and Leg Contact Responsibilties]])</f>
        <v/>
      </c>
      <c r="G176" s="31"/>
      <c r="H176" s="31" t="s">
        <v>65</v>
      </c>
      <c r="I176" s="31" t="s">
        <v>31371</v>
      </c>
      <c r="J176" s="31" t="str">
        <f>council_staff_import[[#This Row],[format_legislative_staff_type]]</f>
        <v>Central</v>
      </c>
      <c r="K176" s="31" t="s">
        <v>72</v>
      </c>
      <c r="L176" s="31" t="str">
        <f>IF(council_staff_import[[#This Row],[District_Office_Calc]]=0,"",council_staff_import[[#This Row],[District_Office_Calc]])</f>
        <v/>
      </c>
      <c r="M176" s="31" t="str">
        <f>IF(council_staff_import[[#This Row],[combine COS and Leg Contact emails]]="",council_staff_import[[#This Row],[Vlookup Scheduler Email]],council_staff_import[[#This Row],[combine COS and Leg Contact emails]])</f>
        <v/>
      </c>
      <c r="N176" s="32" t="s">
        <v>31941</v>
      </c>
      <c r="O176" s="32" t="s">
        <v>31942</v>
      </c>
      <c r="P176" s="32" t="str">
        <f>IF(council_staff_import[[#This Row],[Vlookup COS Responsibility]]="",council_staff_import[[#This Row],[Vlookup Leg Contact Responsibility]],council_staff_import[[#This Row],[Vlookup COS Responsibility]])</f>
        <v/>
      </c>
      <c r="Q176" s="32" t="str">
        <f>IF(council_staff_import[[#This Row],[Vlookup COS Email]]="",council_staff_import[[#This Row],[Vlookup Leg Contact Email]],council_staff_import[[#This Row],[Vlookup COS Email]])</f>
        <v/>
      </c>
      <c r="R176" s="32" t="str">
        <f>IFERROR(VLOOKUP(council_staff_import[[#This Row],[Full Name]],[4]!Table3[#Data],2,0),"")</f>
        <v/>
      </c>
      <c r="S176" s="32" t="str">
        <f>IFERROR(VLOOKUP(council_staff_import[[#This Row],[Full Name]],[4]!Table3[#Data],6,0),"")</f>
        <v/>
      </c>
      <c r="T176" s="32" t="str">
        <f>IFERROR(VLOOKUP(council_staff_import[[#This Row],[Full Name]],[4]!Table5[#Data],2,0),"")</f>
        <v/>
      </c>
      <c r="U176" s="32" t="str">
        <f>IFERROR(VLOOKUP(council_staff_import[[#This Row],[Full Name]],[4]!Table5[#Data],5,0),"")</f>
        <v/>
      </c>
      <c r="V176" s="32" t="str">
        <f>IFERROR(VLOOKUP(council_staff_import[[#This Row],[Full Name]],[4]!Table6[#Data],2,0),"")</f>
        <v/>
      </c>
      <c r="W176" s="32" t="str">
        <f>IFERROR(VLOOKUP(council_staff_import[[#This Row],[Full Name]],[4]!Table6[#Data],4,0),"")</f>
        <v/>
      </c>
      <c r="X176" s="32" t="s">
        <v>2995</v>
      </c>
      <c r="Y176" s="32" t="e">
        <f>VLOOKUP(council_staff_import[[#This Row],[format_works_for]],[4]!Table4[#Data],1,0)</f>
        <v>#REF!</v>
      </c>
      <c r="Z176" s="32" t="str">
        <f>IF(council_staff_import[[#This Row],[Legislative Staff Type]]="Personal",council_staff_import[[#This Row],[Reports to Person (full_name)]]&amp;", Office of Councilmember, Personal Staff Office, NYC Council",council_staff_import[[#This Row],[Assignment_SOURCE_KEY]]&amp;", Central Staff Office, NYC Council")</f>
        <v>Human Services, Central Staff Office, NYC Council</v>
      </c>
      <c r="AA176" s="32" t="e">
        <f>VLOOKUP(council_staff_import[[#This Row],[formatted_and_corrected_reports_to_person]],[4]!Table2[#Data],2,0)</f>
        <v>#REF!</v>
      </c>
      <c r="AB176" s="32" t="str">
        <f>IF(council_staff_import[[#This Row],[format_legislative_staff_type]]="Personal", RIGHT(council_staff_import[[#This Row],[Assignment_SOURCE_KEY]],LEN(council_staff_import[[#This Row],[Assignment_SOURCE_KEY]])-FIND(" ",council_staff_import[[#This Row],[Assignment_SOURCE_KEY]])),"")</f>
        <v/>
      </c>
      <c r="AC176" s="32" t="str">
        <f>IF(LEFT(council_staff_import[[#This Row],[Assignment_SOURCE_KEY]],(FIND(" ",council_staff_import[[#This Row],[Assignment_SOURCE_KEY]],1)-1))="CM","Personal","Central")</f>
        <v>Central</v>
      </c>
      <c r="AD176" s="32" t="s">
        <v>34829</v>
      </c>
      <c r="AE176" s="32">
        <f>council_staff_import[[#This Row],[District_Office_Number_SOURCE_KEY]]</f>
        <v>0</v>
      </c>
      <c r="AF176" s="31"/>
    </row>
    <row r="177" spans="1:32" x14ac:dyDescent="0.2">
      <c r="A177" s="31" t="str">
        <f>council_staff_import[[#This Row],[First_Name_SOURCE_KEY]]&amp;" "&amp;council_staff_import[[#This Row],[Last_Name_SOURCE_KEY]]</f>
        <v>Paul Ella</v>
      </c>
      <c r="B177" s="31" t="str">
        <f>council_staff_import[[#This Row],[First_Name_SOURCE_KEY]]</f>
        <v>Paul</v>
      </c>
      <c r="C177" s="31" t="str">
        <f>council_staff_import[[#This Row],[Last_Name_SOURCE_KEY]]</f>
        <v>Ella</v>
      </c>
      <c r="D177" s="31" t="str">
        <f>council_staff_import[[#This Row],[Title_SOURCE_KEY]]</f>
        <v>Legislative Support Services Coordinator</v>
      </c>
      <c r="E177" s="31" t="e">
        <f>council_staff_import[[#This Row],[vlookup_works_for]]</f>
        <v>#REF!</v>
      </c>
      <c r="F177" s="31" t="str">
        <f>IF(council_staff_import[[#This Row],[combine COS and Leg Contact Responsibilties]]="",council_staff_import[[#This Row],[Vlookup Scheduler Responsibility]],council_staff_import[[#This Row],[combine COS and Leg Contact Responsibilties]])</f>
        <v/>
      </c>
      <c r="G177" s="31"/>
      <c r="H177" s="31" t="s">
        <v>65</v>
      </c>
      <c r="I177" s="31" t="s">
        <v>31371</v>
      </c>
      <c r="J177" s="31" t="str">
        <f>council_staff_import[[#This Row],[format_legislative_staff_type]]</f>
        <v>Central</v>
      </c>
      <c r="K177" s="31" t="s">
        <v>72</v>
      </c>
      <c r="L177" s="31" t="str">
        <f>IF(council_staff_import[[#This Row],[District_Office_Calc]]=0,"",council_staff_import[[#This Row],[District_Office_Calc]])</f>
        <v/>
      </c>
      <c r="M177" s="31" t="str">
        <f>IF(council_staff_import[[#This Row],[combine COS and Leg Contact emails]]="",council_staff_import[[#This Row],[Vlookup Scheduler Email]],council_staff_import[[#This Row],[combine COS and Leg Contact emails]])</f>
        <v/>
      </c>
      <c r="N177" s="32" t="s">
        <v>32418</v>
      </c>
      <c r="O177" s="32" t="s">
        <v>7216</v>
      </c>
      <c r="P177" s="32" t="str">
        <f>IF(council_staff_import[[#This Row],[Vlookup COS Responsibility]]="",council_staff_import[[#This Row],[Vlookup Leg Contact Responsibility]],council_staff_import[[#This Row],[Vlookup COS Responsibility]])</f>
        <v/>
      </c>
      <c r="Q177" s="32" t="str">
        <f>IF(council_staff_import[[#This Row],[Vlookup COS Email]]="",council_staff_import[[#This Row],[Vlookup Leg Contact Email]],council_staff_import[[#This Row],[Vlookup COS Email]])</f>
        <v/>
      </c>
      <c r="R177" s="32" t="str">
        <f>IFERROR(VLOOKUP(council_staff_import[[#This Row],[Full Name]],[4]!Table3[#Data],2,0),"")</f>
        <v/>
      </c>
      <c r="S177" s="32" t="str">
        <f>IFERROR(VLOOKUP(council_staff_import[[#This Row],[Full Name]],[4]!Table3[#Data],6,0),"")</f>
        <v/>
      </c>
      <c r="T177" s="32" t="str">
        <f>IFERROR(VLOOKUP(council_staff_import[[#This Row],[Full Name]],[4]!Table5[#Data],2,0),"")</f>
        <v/>
      </c>
      <c r="U177" s="32" t="str">
        <f>IFERROR(VLOOKUP(council_staff_import[[#This Row],[Full Name]],[4]!Table5[#Data],5,0),"")</f>
        <v/>
      </c>
      <c r="V177" s="32" t="str">
        <f>IFERROR(VLOOKUP(council_staff_import[[#This Row],[Full Name]],[4]!Table6[#Data],2,0),"")</f>
        <v/>
      </c>
      <c r="W177" s="32" t="str">
        <f>IFERROR(VLOOKUP(council_staff_import[[#This Row],[Full Name]],[4]!Table6[#Data],4,0),"")</f>
        <v/>
      </c>
      <c r="X177" s="32" t="s">
        <v>32357</v>
      </c>
      <c r="Y177" s="32" t="e">
        <f>VLOOKUP(council_staff_import[[#This Row],[format_works_for]],[4]!Table4[#Data],1,0)</f>
        <v>#REF!</v>
      </c>
      <c r="Z177" s="32" t="str">
        <f>IF(council_staff_import[[#This Row],[Legislative Staff Type]]="Personal",council_staff_import[[#This Row],[Reports to Person (full_name)]]&amp;", Office of Councilmember, Personal Staff Office, NYC Council",council_staff_import[[#This Row],[Assignment_SOURCE_KEY]]&amp;", Central Staff Office, NYC Council")</f>
        <v>Information Technology, Central Staff Office, NYC Council</v>
      </c>
      <c r="AA177" s="32" t="e">
        <f>VLOOKUP(council_staff_import[[#This Row],[formatted_and_corrected_reports_to_person]],[4]!Table2[#Data],2,0)</f>
        <v>#REF!</v>
      </c>
      <c r="AB177" s="32" t="str">
        <f>IF(council_staff_import[[#This Row],[format_legislative_staff_type]]="Personal", RIGHT(council_staff_import[[#This Row],[Assignment_SOURCE_KEY]],LEN(council_staff_import[[#This Row],[Assignment_SOURCE_KEY]])-FIND(" ",council_staff_import[[#This Row],[Assignment_SOURCE_KEY]])),"")</f>
        <v/>
      </c>
      <c r="AC177" s="32" t="str">
        <f>IF(LEFT(council_staff_import[[#This Row],[Assignment_SOURCE_KEY]],(FIND(" ",council_staff_import[[#This Row],[Assignment_SOURCE_KEY]],1)-1))="CM","Personal","Central")</f>
        <v>Central</v>
      </c>
      <c r="AD177" s="32" t="s">
        <v>34830</v>
      </c>
      <c r="AE177" s="32">
        <f>council_staff_import[[#This Row],[District_Office_Number_SOURCE_KEY]]</f>
        <v>0</v>
      </c>
      <c r="AF177" s="31"/>
    </row>
    <row r="178" spans="1:32" x14ac:dyDescent="0.2">
      <c r="A178" s="31" t="str">
        <f>council_staff_import[[#This Row],[First_Name_SOURCE_KEY]]&amp;" "&amp;council_staff_import[[#This Row],[Last_Name_SOURCE_KEY]]</f>
        <v>Pierre Germain</v>
      </c>
      <c r="B178" s="31" t="str">
        <f>council_staff_import[[#This Row],[First_Name_SOURCE_KEY]]</f>
        <v>Pierre</v>
      </c>
      <c r="C178" s="31" t="str">
        <f>council_staff_import[[#This Row],[Last_Name_SOURCE_KEY]]</f>
        <v>Germain</v>
      </c>
      <c r="D178" s="31" t="str">
        <f>council_staff_import[[#This Row],[Title_SOURCE_KEY]]</f>
        <v>Legislative Computer Support Specialist</v>
      </c>
      <c r="E178" s="31" t="e">
        <f>council_staff_import[[#This Row],[vlookup_works_for]]</f>
        <v>#REF!</v>
      </c>
      <c r="F178" s="31" t="str">
        <f>IF(council_staff_import[[#This Row],[combine COS and Leg Contact Responsibilties]]="",council_staff_import[[#This Row],[Vlookup Scheduler Responsibility]],council_staff_import[[#This Row],[combine COS and Leg Contact Responsibilties]])</f>
        <v/>
      </c>
      <c r="G178" s="31"/>
      <c r="H178" s="31" t="s">
        <v>65</v>
      </c>
      <c r="I178" s="31" t="s">
        <v>31371</v>
      </c>
      <c r="J178" s="31" t="str">
        <f>council_staff_import[[#This Row],[format_legislative_staff_type]]</f>
        <v>Central</v>
      </c>
      <c r="K178" s="31" t="s">
        <v>72</v>
      </c>
      <c r="L178" s="31" t="str">
        <f>IF(council_staff_import[[#This Row],[District_Office_Calc]]=0,"",council_staff_import[[#This Row],[District_Office_Calc]])</f>
        <v/>
      </c>
      <c r="M178" s="31" t="str">
        <f>IF(council_staff_import[[#This Row],[combine COS and Leg Contact emails]]="",council_staff_import[[#This Row],[Vlookup Scheduler Email]],council_staff_import[[#This Row],[combine COS and Leg Contact emails]])</f>
        <v/>
      </c>
      <c r="N178" s="32" t="s">
        <v>3302</v>
      </c>
      <c r="O178" s="32" t="s">
        <v>32461</v>
      </c>
      <c r="P178" s="32" t="str">
        <f>IF(council_staff_import[[#This Row],[Vlookup COS Responsibility]]="",council_staff_import[[#This Row],[Vlookup Leg Contact Responsibility]],council_staff_import[[#This Row],[Vlookup COS Responsibility]])</f>
        <v/>
      </c>
      <c r="Q178" s="32" t="str">
        <f>IF(council_staff_import[[#This Row],[Vlookup COS Email]]="",council_staff_import[[#This Row],[Vlookup Leg Contact Email]],council_staff_import[[#This Row],[Vlookup COS Email]])</f>
        <v/>
      </c>
      <c r="R178" s="32" t="str">
        <f>IFERROR(VLOOKUP(council_staff_import[[#This Row],[Full Name]],[4]!Table3[#Data],2,0),"")</f>
        <v/>
      </c>
      <c r="S178" s="32" t="str">
        <f>IFERROR(VLOOKUP(council_staff_import[[#This Row],[Full Name]],[4]!Table3[#Data],6,0),"")</f>
        <v/>
      </c>
      <c r="T178" s="32" t="str">
        <f>IFERROR(VLOOKUP(council_staff_import[[#This Row],[Full Name]],[4]!Table5[#Data],2,0),"")</f>
        <v/>
      </c>
      <c r="U178" s="32" t="str">
        <f>IFERROR(VLOOKUP(council_staff_import[[#This Row],[Full Name]],[4]!Table5[#Data],5,0),"")</f>
        <v/>
      </c>
      <c r="V178" s="32" t="str">
        <f>IFERROR(VLOOKUP(council_staff_import[[#This Row],[Full Name]],[4]!Table6[#Data],2,0),"")</f>
        <v/>
      </c>
      <c r="W178" s="32" t="str">
        <f>IFERROR(VLOOKUP(council_staff_import[[#This Row],[Full Name]],[4]!Table6[#Data],4,0),"")</f>
        <v/>
      </c>
      <c r="X178" s="32" t="s">
        <v>31760</v>
      </c>
      <c r="Y178" s="32" t="e">
        <f>VLOOKUP(council_staff_import[[#This Row],[format_works_for]],[4]!Table4[#Data],1,0)</f>
        <v>#REF!</v>
      </c>
      <c r="Z178" s="32" t="str">
        <f>IF(council_staff_import[[#This Row],[Legislative Staff Type]]="Personal",council_staff_import[[#This Row],[Reports to Person (full_name)]]&amp;", Office of Councilmember, Personal Staff Office, NYC Council",council_staff_import[[#This Row],[Assignment_SOURCE_KEY]]&amp;", Central Staff Office, NYC Council")</f>
        <v>Information Technology, Central Staff Office, NYC Council</v>
      </c>
      <c r="AA178" s="32" t="e">
        <f>VLOOKUP(council_staff_import[[#This Row],[formatted_and_corrected_reports_to_person]],[4]!Table2[#Data],2,0)</f>
        <v>#REF!</v>
      </c>
      <c r="AB178" s="32" t="str">
        <f>IF(council_staff_import[[#This Row],[format_legislative_staff_type]]="Personal", RIGHT(council_staff_import[[#This Row],[Assignment_SOURCE_KEY]],LEN(council_staff_import[[#This Row],[Assignment_SOURCE_KEY]])-FIND(" ",council_staff_import[[#This Row],[Assignment_SOURCE_KEY]])),"")</f>
        <v/>
      </c>
      <c r="AC178" s="32" t="str">
        <f>IF(LEFT(council_staff_import[[#This Row],[Assignment_SOURCE_KEY]],(FIND(" ",council_staff_import[[#This Row],[Assignment_SOURCE_KEY]],1)-1))="CM","Personal","Central")</f>
        <v>Central</v>
      </c>
      <c r="AD178" s="32" t="s">
        <v>34830</v>
      </c>
      <c r="AE178" s="32">
        <f>council_staff_import[[#This Row],[District_Office_Number_SOURCE_KEY]]</f>
        <v>0</v>
      </c>
      <c r="AF178" s="31"/>
    </row>
    <row r="179" spans="1:32" x14ac:dyDescent="0.2">
      <c r="A179" s="31" t="str">
        <f>council_staff_import[[#This Row],[First_Name_SOURCE_KEY]]&amp;" "&amp;council_staff_import[[#This Row],[Last_Name_SOURCE_KEY]]</f>
        <v>Richard Glicksman</v>
      </c>
      <c r="B179" s="31" t="str">
        <f>council_staff_import[[#This Row],[First_Name_SOURCE_KEY]]</f>
        <v>Richard</v>
      </c>
      <c r="C179" s="31" t="str">
        <f>council_staff_import[[#This Row],[Last_Name_SOURCE_KEY]]</f>
        <v>Glicksman</v>
      </c>
      <c r="D179" s="31" t="str">
        <f>council_staff_import[[#This Row],[Title_SOURCE_KEY]]</f>
        <v>Legislative Computer Support Specialist</v>
      </c>
      <c r="E179" s="31" t="e">
        <f>council_staff_import[[#This Row],[vlookup_works_for]]</f>
        <v>#REF!</v>
      </c>
      <c r="F179" s="31" t="str">
        <f>IF(council_staff_import[[#This Row],[combine COS and Leg Contact Responsibilties]]="",council_staff_import[[#This Row],[Vlookup Scheduler Responsibility]],council_staff_import[[#This Row],[combine COS and Leg Contact Responsibilties]])</f>
        <v/>
      </c>
      <c r="G179" s="31"/>
      <c r="H179" s="31" t="s">
        <v>65</v>
      </c>
      <c r="I179" s="31" t="s">
        <v>31371</v>
      </c>
      <c r="J179" s="31" t="str">
        <f>council_staff_import[[#This Row],[format_legislative_staff_type]]</f>
        <v>Central</v>
      </c>
      <c r="K179" s="31" t="s">
        <v>72</v>
      </c>
      <c r="L179" s="31" t="str">
        <f>IF(council_staff_import[[#This Row],[District_Office_Calc]]=0,"",council_staff_import[[#This Row],[District_Office_Calc]])</f>
        <v/>
      </c>
      <c r="M179" s="31" t="str">
        <f>IF(council_staff_import[[#This Row],[combine COS and Leg Contact emails]]="",council_staff_import[[#This Row],[Vlookup Scheduler Email]],council_staff_import[[#This Row],[combine COS and Leg Contact emails]])</f>
        <v/>
      </c>
      <c r="N179" s="32" t="s">
        <v>32524</v>
      </c>
      <c r="O179" s="32" t="s">
        <v>3996</v>
      </c>
      <c r="P179" s="32" t="str">
        <f>IF(council_staff_import[[#This Row],[Vlookup COS Responsibility]]="",council_staff_import[[#This Row],[Vlookup Leg Contact Responsibility]],council_staff_import[[#This Row],[Vlookup COS Responsibility]])</f>
        <v/>
      </c>
      <c r="Q179" s="32" t="str">
        <f>IF(council_staff_import[[#This Row],[Vlookup COS Email]]="",council_staff_import[[#This Row],[Vlookup Leg Contact Email]],council_staff_import[[#This Row],[Vlookup COS Email]])</f>
        <v/>
      </c>
      <c r="R179" s="32" t="str">
        <f>IFERROR(VLOOKUP(council_staff_import[[#This Row],[Full Name]],[4]!Table3[#Data],2,0),"")</f>
        <v/>
      </c>
      <c r="S179" s="32" t="str">
        <f>IFERROR(VLOOKUP(council_staff_import[[#This Row],[Full Name]],[4]!Table3[#Data],6,0),"")</f>
        <v/>
      </c>
      <c r="T179" s="32" t="str">
        <f>IFERROR(VLOOKUP(council_staff_import[[#This Row],[Full Name]],[4]!Table5[#Data],2,0),"")</f>
        <v/>
      </c>
      <c r="U179" s="32" t="str">
        <f>IFERROR(VLOOKUP(council_staff_import[[#This Row],[Full Name]],[4]!Table5[#Data],5,0),"")</f>
        <v/>
      </c>
      <c r="V179" s="32" t="str">
        <f>IFERROR(VLOOKUP(council_staff_import[[#This Row],[Full Name]],[4]!Table6[#Data],2,0),"")</f>
        <v/>
      </c>
      <c r="W179" s="32" t="str">
        <f>IFERROR(VLOOKUP(council_staff_import[[#This Row],[Full Name]],[4]!Table6[#Data],4,0),"")</f>
        <v/>
      </c>
      <c r="X179" s="32" t="s">
        <v>31760</v>
      </c>
      <c r="Y179" s="32" t="e">
        <f>VLOOKUP(council_staff_import[[#This Row],[format_works_for]],[4]!Table4[#Data],1,0)</f>
        <v>#REF!</v>
      </c>
      <c r="Z179" s="32" t="str">
        <f>IF(council_staff_import[[#This Row],[Legislative Staff Type]]="Personal",council_staff_import[[#This Row],[Reports to Person (full_name)]]&amp;", Office of Councilmember, Personal Staff Office, NYC Council",council_staff_import[[#This Row],[Assignment_SOURCE_KEY]]&amp;", Central Staff Office, NYC Council")</f>
        <v>Information Technology, Central Staff Office, NYC Council</v>
      </c>
      <c r="AA179" s="32" t="e">
        <f>VLOOKUP(council_staff_import[[#This Row],[formatted_and_corrected_reports_to_person]],[4]!Table2[#Data],2,0)</f>
        <v>#REF!</v>
      </c>
      <c r="AB179" s="32" t="str">
        <f>IF(council_staff_import[[#This Row],[format_legislative_staff_type]]="Personal", RIGHT(council_staff_import[[#This Row],[Assignment_SOURCE_KEY]],LEN(council_staff_import[[#This Row],[Assignment_SOURCE_KEY]])-FIND(" ",council_staff_import[[#This Row],[Assignment_SOURCE_KEY]])),"")</f>
        <v/>
      </c>
      <c r="AC179" s="32" t="str">
        <f>IF(LEFT(council_staff_import[[#This Row],[Assignment_SOURCE_KEY]],(FIND(" ",council_staff_import[[#This Row],[Assignment_SOURCE_KEY]],1)-1))="CM","Personal","Central")</f>
        <v>Central</v>
      </c>
      <c r="AD179" s="32" t="s">
        <v>34830</v>
      </c>
      <c r="AE179" s="32">
        <f>council_staff_import[[#This Row],[District_Office_Number_SOURCE_KEY]]</f>
        <v>0</v>
      </c>
      <c r="AF179" s="31"/>
    </row>
    <row r="180" spans="1:32" x14ac:dyDescent="0.2">
      <c r="A180" s="31" t="str">
        <f>council_staff_import[[#This Row],[First_Name_SOURCE_KEY]]&amp;" "&amp;council_staff_import[[#This Row],[Last_Name_SOURCE_KEY]]</f>
        <v>Jaime Gonzalez-Chazari</v>
      </c>
      <c r="B180" s="31" t="str">
        <f>council_staff_import[[#This Row],[First_Name_SOURCE_KEY]]</f>
        <v>Jaime</v>
      </c>
      <c r="C180" s="31" t="str">
        <f>council_staff_import[[#This Row],[Last_Name_SOURCE_KEY]]</f>
        <v>Gonzalez-Chazari</v>
      </c>
      <c r="D180" s="31" t="str">
        <f>council_staff_import[[#This Row],[Title_SOURCE_KEY]]</f>
        <v>Legislative Intern</v>
      </c>
      <c r="E180" s="31" t="e">
        <f>council_staff_import[[#This Row],[vlookup_works_for]]</f>
        <v>#REF!</v>
      </c>
      <c r="F180" s="31" t="str">
        <f>IF(council_staff_import[[#This Row],[combine COS and Leg Contact Responsibilties]]="",council_staff_import[[#This Row],[Vlookup Scheduler Responsibility]],council_staff_import[[#This Row],[combine COS and Leg Contact Responsibilties]])</f>
        <v/>
      </c>
      <c r="G180" s="31"/>
      <c r="H180" s="31" t="s">
        <v>65</v>
      </c>
      <c r="I180" s="31" t="s">
        <v>31371</v>
      </c>
      <c r="J180" s="31" t="str">
        <f>council_staff_import[[#This Row],[format_legislative_staff_type]]</f>
        <v>Central</v>
      </c>
      <c r="K180" s="31" t="s">
        <v>72</v>
      </c>
      <c r="L180" s="31" t="str">
        <f>IF(council_staff_import[[#This Row],[District_Office_Calc]]=0,"",council_staff_import[[#This Row],[District_Office_Calc]])</f>
        <v/>
      </c>
      <c r="M180" s="31" t="str">
        <f>IF(council_staff_import[[#This Row],[combine COS and Leg Contact emails]]="",council_staff_import[[#This Row],[Vlookup Scheduler Email]],council_staff_import[[#This Row],[combine COS and Leg Contact emails]])</f>
        <v/>
      </c>
      <c r="N180" s="32" t="s">
        <v>34289</v>
      </c>
      <c r="O180" s="32" t="s">
        <v>3342</v>
      </c>
      <c r="P180" s="32" t="str">
        <f>IF(council_staff_import[[#This Row],[Vlookup COS Responsibility]]="",council_staff_import[[#This Row],[Vlookup Leg Contact Responsibility]],council_staff_import[[#This Row],[Vlookup COS Responsibility]])</f>
        <v/>
      </c>
      <c r="Q180" s="32" t="str">
        <f>IF(council_staff_import[[#This Row],[Vlookup COS Email]]="",council_staff_import[[#This Row],[Vlookup Leg Contact Email]],council_staff_import[[#This Row],[Vlookup COS Email]])</f>
        <v/>
      </c>
      <c r="R180" s="32" t="str">
        <f>IFERROR(VLOOKUP(council_staff_import[[#This Row],[Full Name]],[4]!Table3[#Data],2,0),"")</f>
        <v/>
      </c>
      <c r="S180" s="32" t="str">
        <f>IFERROR(VLOOKUP(council_staff_import[[#This Row],[Full Name]],[4]!Table3[#Data],6,0),"")</f>
        <v/>
      </c>
      <c r="T180" s="32" t="str">
        <f>IFERROR(VLOOKUP(council_staff_import[[#This Row],[Full Name]],[4]!Table5[#Data],2,0),"")</f>
        <v/>
      </c>
      <c r="U180" s="32" t="str">
        <f>IFERROR(VLOOKUP(council_staff_import[[#This Row],[Full Name]],[4]!Table5[#Data],5,0),"")</f>
        <v/>
      </c>
      <c r="V180" s="32" t="str">
        <f>IFERROR(VLOOKUP(council_staff_import[[#This Row],[Full Name]],[4]!Table6[#Data],2,0),"")</f>
        <v/>
      </c>
      <c r="W180" s="32" t="str">
        <f>IFERROR(VLOOKUP(council_staff_import[[#This Row],[Full Name]],[4]!Table6[#Data],4,0),"")</f>
        <v/>
      </c>
      <c r="X180" s="32" t="s">
        <v>34189</v>
      </c>
      <c r="Y180" s="32" t="e">
        <f>VLOOKUP(council_staff_import[[#This Row],[format_works_for]],[4]!Table4[#Data],1,0)</f>
        <v>#REF!</v>
      </c>
      <c r="Z180" s="32" t="str">
        <f>IF(council_staff_import[[#This Row],[Legislative Staff Type]]="Personal",council_staff_import[[#This Row],[Reports to Person (full_name)]]&amp;", Office of Councilmember, Personal Staff Office, NYC Council",council_staff_import[[#This Row],[Assignment_SOURCE_KEY]]&amp;", Central Staff Office, NYC Council")</f>
        <v>Information Technology, Central Staff Office, NYC Council</v>
      </c>
      <c r="AA180" s="32" t="e">
        <f>VLOOKUP(council_staff_import[[#This Row],[formatted_and_corrected_reports_to_person]],[4]!Table2[#Data],2,0)</f>
        <v>#REF!</v>
      </c>
      <c r="AB180" s="32" t="str">
        <f>IF(council_staff_import[[#This Row],[format_legislative_staff_type]]="Personal", RIGHT(council_staff_import[[#This Row],[Assignment_SOURCE_KEY]],LEN(council_staff_import[[#This Row],[Assignment_SOURCE_KEY]])-FIND(" ",council_staff_import[[#This Row],[Assignment_SOURCE_KEY]])),"")</f>
        <v/>
      </c>
      <c r="AC180" s="32" t="str">
        <f>IF(LEFT(council_staff_import[[#This Row],[Assignment_SOURCE_KEY]],(FIND(" ",council_staff_import[[#This Row],[Assignment_SOURCE_KEY]],1)-1))="CM","Personal","Central")</f>
        <v>Central</v>
      </c>
      <c r="AD180" s="32" t="s">
        <v>34830</v>
      </c>
      <c r="AE180" s="32">
        <f>council_staff_import[[#This Row],[District_Office_Number_SOURCE_KEY]]</f>
        <v>0</v>
      </c>
      <c r="AF180" s="31"/>
    </row>
    <row r="181" spans="1:32" x14ac:dyDescent="0.2">
      <c r="A181" s="31" t="str">
        <f>council_staff_import[[#This Row],[First_Name_SOURCE_KEY]]&amp;" "&amp;council_staff_import[[#This Row],[Last_Name_SOURCE_KEY]]</f>
        <v>Ishamel Henningham</v>
      </c>
      <c r="B181" s="31" t="str">
        <f>council_staff_import[[#This Row],[First_Name_SOURCE_KEY]]</f>
        <v>Ishamel</v>
      </c>
      <c r="C181" s="31" t="str">
        <f>council_staff_import[[#This Row],[Last_Name_SOURCE_KEY]]</f>
        <v>Henningham</v>
      </c>
      <c r="D181" s="31" t="str">
        <f>council_staff_import[[#This Row],[Title_SOURCE_KEY]]</f>
        <v>Legislative Computer Support Specialist</v>
      </c>
      <c r="E181" s="31" t="e">
        <f>council_staff_import[[#This Row],[vlookup_works_for]]</f>
        <v>#REF!</v>
      </c>
      <c r="F181" s="31" t="str">
        <f>IF(council_staff_import[[#This Row],[combine COS and Leg Contact Responsibilties]]="",council_staff_import[[#This Row],[Vlookup Scheduler Responsibility]],council_staff_import[[#This Row],[combine COS and Leg Contact Responsibilties]])</f>
        <v/>
      </c>
      <c r="G181" s="31"/>
      <c r="H181" s="31" t="s">
        <v>65</v>
      </c>
      <c r="I181" s="31" t="s">
        <v>31371</v>
      </c>
      <c r="J181" s="31" t="str">
        <f>council_staff_import[[#This Row],[format_legislative_staff_type]]</f>
        <v>Central</v>
      </c>
      <c r="K181" s="31" t="s">
        <v>72</v>
      </c>
      <c r="L181" s="31" t="str">
        <f>IF(council_staff_import[[#This Row],[District_Office_Calc]]=0,"",council_staff_import[[#This Row],[District_Office_Calc]])</f>
        <v/>
      </c>
      <c r="M181" s="31" t="str">
        <f>IF(council_staff_import[[#This Row],[combine COS and Leg Contact emails]]="",council_staff_import[[#This Row],[Vlookup Scheduler Email]],council_staff_import[[#This Row],[combine COS and Leg Contact emails]])</f>
        <v/>
      </c>
      <c r="N181" s="32" t="s">
        <v>31996</v>
      </c>
      <c r="O181" s="32" t="s">
        <v>31997</v>
      </c>
      <c r="P181" s="32" t="str">
        <f>IF(council_staff_import[[#This Row],[Vlookup COS Responsibility]]="",council_staff_import[[#This Row],[Vlookup Leg Contact Responsibility]],council_staff_import[[#This Row],[Vlookup COS Responsibility]])</f>
        <v/>
      </c>
      <c r="Q181" s="32" t="str">
        <f>IF(council_staff_import[[#This Row],[Vlookup COS Email]]="",council_staff_import[[#This Row],[Vlookup Leg Contact Email]],council_staff_import[[#This Row],[Vlookup COS Email]])</f>
        <v/>
      </c>
      <c r="R181" s="32" t="str">
        <f>IFERROR(VLOOKUP(council_staff_import[[#This Row],[Full Name]],[4]!Table3[#Data],2,0),"")</f>
        <v/>
      </c>
      <c r="S181" s="32" t="str">
        <f>IFERROR(VLOOKUP(council_staff_import[[#This Row],[Full Name]],[4]!Table3[#Data],6,0),"")</f>
        <v/>
      </c>
      <c r="T181" s="32" t="str">
        <f>IFERROR(VLOOKUP(council_staff_import[[#This Row],[Full Name]],[4]!Table5[#Data],2,0),"")</f>
        <v/>
      </c>
      <c r="U181" s="32" t="str">
        <f>IFERROR(VLOOKUP(council_staff_import[[#This Row],[Full Name]],[4]!Table5[#Data],5,0),"")</f>
        <v/>
      </c>
      <c r="V181" s="32" t="str">
        <f>IFERROR(VLOOKUP(council_staff_import[[#This Row],[Full Name]],[4]!Table6[#Data],2,0),"")</f>
        <v/>
      </c>
      <c r="W181" s="32" t="str">
        <f>IFERROR(VLOOKUP(council_staff_import[[#This Row],[Full Name]],[4]!Table6[#Data],4,0),"")</f>
        <v/>
      </c>
      <c r="X181" s="32" t="s">
        <v>31760</v>
      </c>
      <c r="Y181" s="32" t="e">
        <f>VLOOKUP(council_staff_import[[#This Row],[format_works_for]],[4]!Table4[#Data],1,0)</f>
        <v>#REF!</v>
      </c>
      <c r="Z181" s="32" t="str">
        <f>IF(council_staff_import[[#This Row],[Legislative Staff Type]]="Personal",council_staff_import[[#This Row],[Reports to Person (full_name)]]&amp;", Office of Councilmember, Personal Staff Office, NYC Council",council_staff_import[[#This Row],[Assignment_SOURCE_KEY]]&amp;", Central Staff Office, NYC Council")</f>
        <v>Information Technology, Central Staff Office, NYC Council</v>
      </c>
      <c r="AA181" s="32" t="e">
        <f>VLOOKUP(council_staff_import[[#This Row],[formatted_and_corrected_reports_to_person]],[4]!Table2[#Data],2,0)</f>
        <v>#REF!</v>
      </c>
      <c r="AB181" s="32" t="str">
        <f>IF(council_staff_import[[#This Row],[format_legislative_staff_type]]="Personal", RIGHT(council_staff_import[[#This Row],[Assignment_SOURCE_KEY]],LEN(council_staff_import[[#This Row],[Assignment_SOURCE_KEY]])-FIND(" ",council_staff_import[[#This Row],[Assignment_SOURCE_KEY]])),"")</f>
        <v/>
      </c>
      <c r="AC181" s="32" t="str">
        <f>IF(LEFT(council_staff_import[[#This Row],[Assignment_SOURCE_KEY]],(FIND(" ",council_staff_import[[#This Row],[Assignment_SOURCE_KEY]],1)-1))="CM","Personal","Central")</f>
        <v>Central</v>
      </c>
      <c r="AD181" s="32" t="s">
        <v>34830</v>
      </c>
      <c r="AE181" s="32">
        <f>council_staff_import[[#This Row],[District_Office_Number_SOURCE_KEY]]</f>
        <v>0</v>
      </c>
      <c r="AF181" s="31"/>
    </row>
    <row r="182" spans="1:32" x14ac:dyDescent="0.2">
      <c r="A182" s="31" t="str">
        <f>council_staff_import[[#This Row],[First_Name_SOURCE_KEY]]&amp;" "&amp;council_staff_import[[#This Row],[Last_Name_SOURCE_KEY]]</f>
        <v>Sony Issac</v>
      </c>
      <c r="B182" s="31" t="str">
        <f>council_staff_import[[#This Row],[First_Name_SOURCE_KEY]]</f>
        <v>Sony</v>
      </c>
      <c r="C182" s="31" t="str">
        <f>council_staff_import[[#This Row],[Last_Name_SOURCE_KEY]]</f>
        <v>Issac</v>
      </c>
      <c r="D182" s="31" t="str">
        <f>council_staff_import[[#This Row],[Title_SOURCE_KEY]]</f>
        <v>Legislative Systems Manager</v>
      </c>
      <c r="E182" s="31" t="e">
        <f>council_staff_import[[#This Row],[vlookup_works_for]]</f>
        <v>#REF!</v>
      </c>
      <c r="F182" s="31" t="str">
        <f>IF(council_staff_import[[#This Row],[combine COS and Leg Contact Responsibilties]]="",council_staff_import[[#This Row],[Vlookup Scheduler Responsibility]],council_staff_import[[#This Row],[combine COS and Leg Contact Responsibilties]])</f>
        <v/>
      </c>
      <c r="G182" s="31"/>
      <c r="H182" s="31" t="s">
        <v>65</v>
      </c>
      <c r="I182" s="31" t="s">
        <v>31371</v>
      </c>
      <c r="J182" s="31" t="str">
        <f>council_staff_import[[#This Row],[format_legislative_staff_type]]</f>
        <v>Central</v>
      </c>
      <c r="K182" s="31" t="s">
        <v>72</v>
      </c>
      <c r="L182" s="31" t="str">
        <f>IF(council_staff_import[[#This Row],[District_Office_Calc]]=0,"",council_staff_import[[#This Row],[District_Office_Calc]])</f>
        <v/>
      </c>
      <c r="M182" s="31" t="str">
        <f>IF(council_staff_import[[#This Row],[combine COS and Leg Contact emails]]="",council_staff_import[[#This Row],[Vlookup Scheduler Email]],council_staff_import[[#This Row],[combine COS and Leg Contact emails]])</f>
        <v/>
      </c>
      <c r="N182" s="32" t="s">
        <v>32662</v>
      </c>
      <c r="O182" s="32" t="s">
        <v>32663</v>
      </c>
      <c r="P182" s="32" t="str">
        <f>IF(council_staff_import[[#This Row],[Vlookup COS Responsibility]]="",council_staff_import[[#This Row],[Vlookup Leg Contact Responsibility]],council_staff_import[[#This Row],[Vlookup COS Responsibility]])</f>
        <v/>
      </c>
      <c r="Q182" s="32" t="str">
        <f>IF(council_staff_import[[#This Row],[Vlookup COS Email]]="",council_staff_import[[#This Row],[Vlookup Leg Contact Email]],council_staff_import[[#This Row],[Vlookup COS Email]])</f>
        <v/>
      </c>
      <c r="R182" s="32" t="str">
        <f>IFERROR(VLOOKUP(council_staff_import[[#This Row],[Full Name]],[4]!Table3[#Data],2,0),"")</f>
        <v/>
      </c>
      <c r="S182" s="32" t="str">
        <f>IFERROR(VLOOKUP(council_staff_import[[#This Row],[Full Name]],[4]!Table3[#Data],6,0),"")</f>
        <v/>
      </c>
      <c r="T182" s="32" t="str">
        <f>IFERROR(VLOOKUP(council_staff_import[[#This Row],[Full Name]],[4]!Table5[#Data],2,0),"")</f>
        <v/>
      </c>
      <c r="U182" s="32" t="str">
        <f>IFERROR(VLOOKUP(council_staff_import[[#This Row],[Full Name]],[4]!Table5[#Data],5,0),"")</f>
        <v/>
      </c>
      <c r="V182" s="32" t="str">
        <f>IFERROR(VLOOKUP(council_staff_import[[#This Row],[Full Name]],[4]!Table6[#Data],2,0),"")</f>
        <v/>
      </c>
      <c r="W182" s="32" t="str">
        <f>IFERROR(VLOOKUP(council_staff_import[[#This Row],[Full Name]],[4]!Table6[#Data],4,0),"")</f>
        <v/>
      </c>
      <c r="X182" s="32" t="s">
        <v>32661</v>
      </c>
      <c r="Y182" s="32" t="e">
        <f>VLOOKUP(council_staff_import[[#This Row],[format_works_for]],[4]!Table4[#Data],1,0)</f>
        <v>#REF!</v>
      </c>
      <c r="Z182" s="32" t="str">
        <f>IF(council_staff_import[[#This Row],[Legislative Staff Type]]="Personal",council_staff_import[[#This Row],[Reports to Person (full_name)]]&amp;", Office of Councilmember, Personal Staff Office, NYC Council",council_staff_import[[#This Row],[Assignment_SOURCE_KEY]]&amp;", Central Staff Office, NYC Council")</f>
        <v>Information Technology, Central Staff Office, NYC Council</v>
      </c>
      <c r="AA182" s="32" t="e">
        <f>VLOOKUP(council_staff_import[[#This Row],[formatted_and_corrected_reports_to_person]],[4]!Table2[#Data],2,0)</f>
        <v>#REF!</v>
      </c>
      <c r="AB182" s="32" t="str">
        <f>IF(council_staff_import[[#This Row],[format_legislative_staff_type]]="Personal", RIGHT(council_staff_import[[#This Row],[Assignment_SOURCE_KEY]],LEN(council_staff_import[[#This Row],[Assignment_SOURCE_KEY]])-FIND(" ",council_staff_import[[#This Row],[Assignment_SOURCE_KEY]])),"")</f>
        <v/>
      </c>
      <c r="AC182" s="32" t="str">
        <f>IF(LEFT(council_staff_import[[#This Row],[Assignment_SOURCE_KEY]],(FIND(" ",council_staff_import[[#This Row],[Assignment_SOURCE_KEY]],1)-1))="CM","Personal","Central")</f>
        <v>Central</v>
      </c>
      <c r="AD182" s="32" t="s">
        <v>34830</v>
      </c>
      <c r="AE182" s="32">
        <f>council_staff_import[[#This Row],[District_Office_Number_SOURCE_KEY]]</f>
        <v>0</v>
      </c>
      <c r="AF182" s="31"/>
    </row>
    <row r="183" spans="1:32" x14ac:dyDescent="0.2">
      <c r="A183" s="31" t="str">
        <f>council_staff_import[[#This Row],[First_Name_SOURCE_KEY]]&amp;" "&amp;council_staff_import[[#This Row],[Last_Name_SOURCE_KEY]]</f>
        <v>Christopher Lall</v>
      </c>
      <c r="B183" s="31" t="str">
        <f>council_staff_import[[#This Row],[First_Name_SOURCE_KEY]]</f>
        <v>Christopher</v>
      </c>
      <c r="C183" s="31" t="str">
        <f>council_staff_import[[#This Row],[Last_Name_SOURCE_KEY]]</f>
        <v>Lall</v>
      </c>
      <c r="D183" s="31" t="str">
        <f>council_staff_import[[#This Row],[Title_SOURCE_KEY]]</f>
        <v>Director</v>
      </c>
      <c r="E183" s="31" t="e">
        <f>council_staff_import[[#This Row],[vlookup_works_for]]</f>
        <v>#REF!</v>
      </c>
      <c r="F183" s="31" t="str">
        <f>IF(council_staff_import[[#This Row],[combine COS and Leg Contact Responsibilties]]="",council_staff_import[[#This Row],[Vlookup Scheduler Responsibility]],council_staff_import[[#This Row],[combine COS and Leg Contact Responsibilties]])</f>
        <v/>
      </c>
      <c r="G183" s="31"/>
      <c r="H183" s="31" t="s">
        <v>65</v>
      </c>
      <c r="I183" s="31" t="s">
        <v>31371</v>
      </c>
      <c r="J183" s="31" t="str">
        <f>council_staff_import[[#This Row],[format_legislative_staff_type]]</f>
        <v>Central</v>
      </c>
      <c r="K183" s="31" t="s">
        <v>72</v>
      </c>
      <c r="L183" s="31" t="str">
        <f>IF(council_staff_import[[#This Row],[District_Office_Calc]]=0,"",council_staff_import[[#This Row],[District_Office_Calc]])</f>
        <v/>
      </c>
      <c r="M183" s="31" t="str">
        <f>IF(council_staff_import[[#This Row],[combine COS and Leg Contact emails]]="",council_staff_import[[#This Row],[Vlookup Scheduler Email]],council_staff_import[[#This Row],[combine COS and Leg Contact emails]])</f>
        <v/>
      </c>
      <c r="N183" s="32" t="s">
        <v>31742</v>
      </c>
      <c r="O183" s="32" t="s">
        <v>13616</v>
      </c>
      <c r="P183" s="32" t="str">
        <f>IF(council_staff_import[[#This Row],[Vlookup COS Responsibility]]="",council_staff_import[[#This Row],[Vlookup Leg Contact Responsibility]],council_staff_import[[#This Row],[Vlookup COS Responsibility]])</f>
        <v/>
      </c>
      <c r="Q183" s="32" t="str">
        <f>IF(council_staff_import[[#This Row],[Vlookup COS Email]]="",council_staff_import[[#This Row],[Vlookup Leg Contact Email]],council_staff_import[[#This Row],[Vlookup COS Email]])</f>
        <v/>
      </c>
      <c r="R183" s="32" t="str">
        <f>IFERROR(VLOOKUP(council_staff_import[[#This Row],[Full Name]],[4]!Table3[#Data],2,0),"")</f>
        <v/>
      </c>
      <c r="S183" s="32" t="str">
        <f>IFERROR(VLOOKUP(council_staff_import[[#This Row],[Full Name]],[4]!Table3[#Data],6,0),"")</f>
        <v/>
      </c>
      <c r="T183" s="32" t="str">
        <f>IFERROR(VLOOKUP(council_staff_import[[#This Row],[Full Name]],[4]!Table5[#Data],2,0),"")</f>
        <v/>
      </c>
      <c r="U183" s="32" t="str">
        <f>IFERROR(VLOOKUP(council_staff_import[[#This Row],[Full Name]],[4]!Table5[#Data],5,0),"")</f>
        <v/>
      </c>
      <c r="V183" s="32" t="str">
        <f>IFERROR(VLOOKUP(council_staff_import[[#This Row],[Full Name]],[4]!Table6[#Data],2,0),"")</f>
        <v/>
      </c>
      <c r="W183" s="32" t="str">
        <f>IFERROR(VLOOKUP(council_staff_import[[#This Row],[Full Name]],[4]!Table6[#Data],4,0),"")</f>
        <v/>
      </c>
      <c r="X183" s="32" t="s">
        <v>5183</v>
      </c>
      <c r="Y183" s="32" t="e">
        <f>VLOOKUP(council_staff_import[[#This Row],[format_works_for]],[4]!Table4[#Data],1,0)</f>
        <v>#REF!</v>
      </c>
      <c r="Z183" s="32" t="str">
        <f>IF(council_staff_import[[#This Row],[Legislative Staff Type]]="Personal",council_staff_import[[#This Row],[Reports to Person (full_name)]]&amp;", Office of Councilmember, Personal Staff Office, NYC Council",council_staff_import[[#This Row],[Assignment_SOURCE_KEY]]&amp;", Central Staff Office, NYC Council")</f>
        <v>Information Technology, Central Staff Office, NYC Council</v>
      </c>
      <c r="AA183" s="32" t="e">
        <f>VLOOKUP(council_staff_import[[#This Row],[formatted_and_corrected_reports_to_person]],[4]!Table2[#Data],2,0)</f>
        <v>#REF!</v>
      </c>
      <c r="AB183" s="32" t="str">
        <f>IF(council_staff_import[[#This Row],[format_legislative_staff_type]]="Personal", RIGHT(council_staff_import[[#This Row],[Assignment_SOURCE_KEY]],LEN(council_staff_import[[#This Row],[Assignment_SOURCE_KEY]])-FIND(" ",council_staff_import[[#This Row],[Assignment_SOURCE_KEY]])),"")</f>
        <v/>
      </c>
      <c r="AC183" s="32" t="str">
        <f>IF(LEFT(council_staff_import[[#This Row],[Assignment_SOURCE_KEY]],(FIND(" ",council_staff_import[[#This Row],[Assignment_SOURCE_KEY]],1)-1))="CM","Personal","Central")</f>
        <v>Central</v>
      </c>
      <c r="AD183" s="32" t="s">
        <v>34830</v>
      </c>
      <c r="AE183" s="32">
        <f>council_staff_import[[#This Row],[District_Office_Number_SOURCE_KEY]]</f>
        <v>0</v>
      </c>
      <c r="AF183" s="31"/>
    </row>
    <row r="184" spans="1:32" x14ac:dyDescent="0.2">
      <c r="A184" s="31" t="str">
        <f>council_staff_import[[#This Row],[First_Name_SOURCE_KEY]]&amp;" "&amp;council_staff_import[[#This Row],[Last_Name_SOURCE_KEY]]</f>
        <v>Peter Lam</v>
      </c>
      <c r="B184" s="31" t="str">
        <f>council_staff_import[[#This Row],[First_Name_SOURCE_KEY]]</f>
        <v>Peter</v>
      </c>
      <c r="C184" s="31" t="str">
        <f>council_staff_import[[#This Row],[Last_Name_SOURCE_KEY]]</f>
        <v>Lam</v>
      </c>
      <c r="D184" s="31" t="str">
        <f>council_staff_import[[#This Row],[Title_SOURCE_KEY]]</f>
        <v>Legislative Computer Support Specialist</v>
      </c>
      <c r="E184" s="31" t="e">
        <f>council_staff_import[[#This Row],[vlookup_works_for]]</f>
        <v>#REF!</v>
      </c>
      <c r="F184" s="31" t="str">
        <f>IF(council_staff_import[[#This Row],[combine COS and Leg Contact Responsibilties]]="",council_staff_import[[#This Row],[Vlookup Scheduler Responsibility]],council_staff_import[[#This Row],[combine COS and Leg Contact Responsibilties]])</f>
        <v/>
      </c>
      <c r="G184" s="31"/>
      <c r="H184" s="31" t="s">
        <v>65</v>
      </c>
      <c r="I184" s="31" t="s">
        <v>31371</v>
      </c>
      <c r="J184" s="31" t="str">
        <f>council_staff_import[[#This Row],[format_legislative_staff_type]]</f>
        <v>Central</v>
      </c>
      <c r="K184" s="31" t="s">
        <v>72</v>
      </c>
      <c r="L184" s="31" t="str">
        <f>IF(council_staff_import[[#This Row],[District_Office_Calc]]=0,"",council_staff_import[[#This Row],[District_Office_Calc]])</f>
        <v/>
      </c>
      <c r="M184" s="31" t="str">
        <f>IF(council_staff_import[[#This Row],[combine COS and Leg Contact emails]]="",council_staff_import[[#This Row],[Vlookup Scheduler Email]],council_staff_import[[#This Row],[combine COS and Leg Contact emails]])</f>
        <v/>
      </c>
      <c r="N184" s="32" t="s">
        <v>11338</v>
      </c>
      <c r="O184" s="32" t="s">
        <v>26400</v>
      </c>
      <c r="P184" s="32" t="str">
        <f>IF(council_staff_import[[#This Row],[Vlookup COS Responsibility]]="",council_staff_import[[#This Row],[Vlookup Leg Contact Responsibility]],council_staff_import[[#This Row],[Vlookup COS Responsibility]])</f>
        <v/>
      </c>
      <c r="Q184" s="32" t="str">
        <f>IF(council_staff_import[[#This Row],[Vlookup COS Email]]="",council_staff_import[[#This Row],[Vlookup Leg Contact Email]],council_staff_import[[#This Row],[Vlookup COS Email]])</f>
        <v/>
      </c>
      <c r="R184" s="32" t="str">
        <f>IFERROR(VLOOKUP(council_staff_import[[#This Row],[Full Name]],[4]!Table3[#Data],2,0),"")</f>
        <v/>
      </c>
      <c r="S184" s="32" t="str">
        <f>IFERROR(VLOOKUP(council_staff_import[[#This Row],[Full Name]],[4]!Table3[#Data],6,0),"")</f>
        <v/>
      </c>
      <c r="T184" s="32" t="str">
        <f>IFERROR(VLOOKUP(council_staff_import[[#This Row],[Full Name]],[4]!Table5[#Data],2,0),"")</f>
        <v/>
      </c>
      <c r="U184" s="32" t="str">
        <f>IFERROR(VLOOKUP(council_staff_import[[#This Row],[Full Name]],[4]!Table5[#Data],5,0),"")</f>
        <v/>
      </c>
      <c r="V184" s="32" t="str">
        <f>IFERROR(VLOOKUP(council_staff_import[[#This Row],[Full Name]],[4]!Table6[#Data],2,0),"")</f>
        <v/>
      </c>
      <c r="W184" s="32" t="str">
        <f>IFERROR(VLOOKUP(council_staff_import[[#This Row],[Full Name]],[4]!Table6[#Data],4,0),"")</f>
        <v/>
      </c>
      <c r="X184" s="32" t="s">
        <v>31760</v>
      </c>
      <c r="Y184" s="32" t="e">
        <f>VLOOKUP(council_staff_import[[#This Row],[format_works_for]],[4]!Table4[#Data],1,0)</f>
        <v>#REF!</v>
      </c>
      <c r="Z184" s="32" t="str">
        <f>IF(council_staff_import[[#This Row],[Legislative Staff Type]]="Personal",council_staff_import[[#This Row],[Reports to Person (full_name)]]&amp;", Office of Councilmember, Personal Staff Office, NYC Council",council_staff_import[[#This Row],[Assignment_SOURCE_KEY]]&amp;", Central Staff Office, NYC Council")</f>
        <v>Information Technology, Central Staff Office, NYC Council</v>
      </c>
      <c r="AA184" s="32" t="e">
        <f>VLOOKUP(council_staff_import[[#This Row],[formatted_and_corrected_reports_to_person]],[4]!Table2[#Data],2,0)</f>
        <v>#REF!</v>
      </c>
      <c r="AB184" s="32" t="str">
        <f>IF(council_staff_import[[#This Row],[format_legislative_staff_type]]="Personal", RIGHT(council_staff_import[[#This Row],[Assignment_SOURCE_KEY]],LEN(council_staff_import[[#This Row],[Assignment_SOURCE_KEY]])-FIND(" ",council_staff_import[[#This Row],[Assignment_SOURCE_KEY]])),"")</f>
        <v/>
      </c>
      <c r="AC184" s="32" t="str">
        <f>IF(LEFT(council_staff_import[[#This Row],[Assignment_SOURCE_KEY]],(FIND(" ",council_staff_import[[#This Row],[Assignment_SOURCE_KEY]],1)-1))="CM","Personal","Central")</f>
        <v>Central</v>
      </c>
      <c r="AD184" s="32" t="s">
        <v>34830</v>
      </c>
      <c r="AE184" s="32">
        <f>council_staff_import[[#This Row],[District_Office_Number_SOURCE_KEY]]</f>
        <v>0</v>
      </c>
      <c r="AF184" s="31"/>
    </row>
    <row r="185" spans="1:32" x14ac:dyDescent="0.2">
      <c r="A185" s="31" t="str">
        <f>council_staff_import[[#This Row],[First_Name_SOURCE_KEY]]&amp;" "&amp;council_staff_import[[#This Row],[Last_Name_SOURCE_KEY]]</f>
        <v>Alexandria Mendez</v>
      </c>
      <c r="B185" s="31" t="str">
        <f>council_staff_import[[#This Row],[First_Name_SOURCE_KEY]]</f>
        <v>Alexandria</v>
      </c>
      <c r="C185" s="31" t="str">
        <f>council_staff_import[[#This Row],[Last_Name_SOURCE_KEY]]</f>
        <v>Mendez</v>
      </c>
      <c r="D185" s="31" t="str">
        <f>council_staff_import[[#This Row],[Title_SOURCE_KEY]]</f>
        <v>Legislative Support Services Coordinator</v>
      </c>
      <c r="E185" s="31" t="e">
        <f>council_staff_import[[#This Row],[vlookup_works_for]]</f>
        <v>#REF!</v>
      </c>
      <c r="F185" s="31" t="str">
        <f>IF(council_staff_import[[#This Row],[combine COS and Leg Contact Responsibilties]]="",council_staff_import[[#This Row],[Vlookup Scheduler Responsibility]],council_staff_import[[#This Row],[combine COS and Leg Contact Responsibilties]])</f>
        <v/>
      </c>
      <c r="G185" s="31"/>
      <c r="H185" s="31" t="s">
        <v>65</v>
      </c>
      <c r="I185" s="31" t="s">
        <v>31371</v>
      </c>
      <c r="J185" s="31" t="str">
        <f>council_staff_import[[#This Row],[format_legislative_staff_type]]</f>
        <v>Central</v>
      </c>
      <c r="K185" s="31" t="s">
        <v>72</v>
      </c>
      <c r="L185" s="31" t="str">
        <f>IF(council_staff_import[[#This Row],[District_Office_Calc]]=0,"",council_staff_import[[#This Row],[District_Office_Calc]])</f>
        <v/>
      </c>
      <c r="M185" s="31" t="str">
        <f>IF(council_staff_import[[#This Row],[combine COS and Leg Contact emails]]="",council_staff_import[[#This Row],[Vlookup Scheduler Email]],council_staff_import[[#This Row],[combine COS and Leg Contact emails]])</f>
        <v/>
      </c>
      <c r="N185" s="32" t="s">
        <v>32751</v>
      </c>
      <c r="O185" s="32" t="s">
        <v>26202</v>
      </c>
      <c r="P185" s="32" t="str">
        <f>IF(council_staff_import[[#This Row],[Vlookup COS Responsibility]]="",council_staff_import[[#This Row],[Vlookup Leg Contact Responsibility]],council_staff_import[[#This Row],[Vlookup COS Responsibility]])</f>
        <v/>
      </c>
      <c r="Q185" s="32" t="str">
        <f>IF(council_staff_import[[#This Row],[Vlookup COS Email]]="",council_staff_import[[#This Row],[Vlookup Leg Contact Email]],council_staff_import[[#This Row],[Vlookup COS Email]])</f>
        <v/>
      </c>
      <c r="R185" s="32" t="str">
        <f>IFERROR(VLOOKUP(council_staff_import[[#This Row],[Full Name]],[4]!Table3[#Data],2,0),"")</f>
        <v/>
      </c>
      <c r="S185" s="32" t="str">
        <f>IFERROR(VLOOKUP(council_staff_import[[#This Row],[Full Name]],[4]!Table3[#Data],6,0),"")</f>
        <v/>
      </c>
      <c r="T185" s="32" t="str">
        <f>IFERROR(VLOOKUP(council_staff_import[[#This Row],[Full Name]],[4]!Table5[#Data],2,0),"")</f>
        <v/>
      </c>
      <c r="U185" s="32" t="str">
        <f>IFERROR(VLOOKUP(council_staff_import[[#This Row],[Full Name]],[4]!Table5[#Data],5,0),"")</f>
        <v/>
      </c>
      <c r="V185" s="32" t="str">
        <f>IFERROR(VLOOKUP(council_staff_import[[#This Row],[Full Name]],[4]!Table6[#Data],2,0),"")</f>
        <v/>
      </c>
      <c r="W185" s="32" t="str">
        <f>IFERROR(VLOOKUP(council_staff_import[[#This Row],[Full Name]],[4]!Table6[#Data],4,0),"")</f>
        <v/>
      </c>
      <c r="X185" s="32" t="s">
        <v>32357</v>
      </c>
      <c r="Y185" s="32" t="e">
        <f>VLOOKUP(council_staff_import[[#This Row],[format_works_for]],[4]!Table4[#Data],1,0)</f>
        <v>#REF!</v>
      </c>
      <c r="Z185" s="32" t="str">
        <f>IF(council_staff_import[[#This Row],[Legislative Staff Type]]="Personal",council_staff_import[[#This Row],[Reports to Person (full_name)]]&amp;", Office of Councilmember, Personal Staff Office, NYC Council",council_staff_import[[#This Row],[Assignment_SOURCE_KEY]]&amp;", Central Staff Office, NYC Council")</f>
        <v>Information Technology, Central Staff Office, NYC Council</v>
      </c>
      <c r="AA185" s="32" t="e">
        <f>VLOOKUP(council_staff_import[[#This Row],[formatted_and_corrected_reports_to_person]],[4]!Table2[#Data],2,0)</f>
        <v>#REF!</v>
      </c>
      <c r="AB185" s="32" t="str">
        <f>IF(council_staff_import[[#This Row],[format_legislative_staff_type]]="Personal", RIGHT(council_staff_import[[#This Row],[Assignment_SOURCE_KEY]],LEN(council_staff_import[[#This Row],[Assignment_SOURCE_KEY]])-FIND(" ",council_staff_import[[#This Row],[Assignment_SOURCE_KEY]])),"")</f>
        <v/>
      </c>
      <c r="AC185" s="32" t="str">
        <f>IF(LEFT(council_staff_import[[#This Row],[Assignment_SOURCE_KEY]],(FIND(" ",council_staff_import[[#This Row],[Assignment_SOURCE_KEY]],1)-1))="CM","Personal","Central")</f>
        <v>Central</v>
      </c>
      <c r="AD185" s="32" t="s">
        <v>34830</v>
      </c>
      <c r="AE185" s="32">
        <f>council_staff_import[[#This Row],[District_Office_Number_SOURCE_KEY]]</f>
        <v>0</v>
      </c>
      <c r="AF185" s="31"/>
    </row>
    <row r="186" spans="1:32" x14ac:dyDescent="0.2">
      <c r="A186" s="31" t="str">
        <f>council_staff_import[[#This Row],[First_Name_SOURCE_KEY]]&amp;" "&amp;council_staff_import[[#This Row],[Last_Name_SOURCE_KEY]]</f>
        <v>Joseph Mero</v>
      </c>
      <c r="B186" s="31" t="str">
        <f>council_staff_import[[#This Row],[First_Name_SOURCE_KEY]]</f>
        <v>Joseph</v>
      </c>
      <c r="C186" s="31" t="str">
        <f>council_staff_import[[#This Row],[Last_Name_SOURCE_KEY]]</f>
        <v>Mero</v>
      </c>
      <c r="D186" s="31" t="str">
        <f>council_staff_import[[#This Row],[Title_SOURCE_KEY]]</f>
        <v>Legislative Computer Support Specialist</v>
      </c>
      <c r="E186" s="31" t="e">
        <f>council_staff_import[[#This Row],[vlookup_works_for]]</f>
        <v>#REF!</v>
      </c>
      <c r="F186" s="31" t="str">
        <f>IF(council_staff_import[[#This Row],[combine COS and Leg Contact Responsibilties]]="",council_staff_import[[#This Row],[Vlookup Scheduler Responsibility]],council_staff_import[[#This Row],[combine COS and Leg Contact Responsibilties]])</f>
        <v/>
      </c>
      <c r="G186" s="31"/>
      <c r="H186" s="31" t="s">
        <v>65</v>
      </c>
      <c r="I186" s="31" t="s">
        <v>31371</v>
      </c>
      <c r="J186" s="31" t="str">
        <f>council_staff_import[[#This Row],[format_legislative_staff_type]]</f>
        <v>Central</v>
      </c>
      <c r="K186" s="31" t="s">
        <v>72</v>
      </c>
      <c r="L186" s="31" t="str">
        <f>IF(council_staff_import[[#This Row],[District_Office_Calc]]=0,"",council_staff_import[[#This Row],[District_Office_Calc]])</f>
        <v/>
      </c>
      <c r="M186" s="31" t="str">
        <f>IF(council_staff_import[[#This Row],[combine COS and Leg Contact emails]]="",council_staff_import[[#This Row],[Vlookup Scheduler Email]],council_staff_import[[#This Row],[combine COS and Leg Contact emails]])</f>
        <v/>
      </c>
      <c r="N186" s="32" t="s">
        <v>32141</v>
      </c>
      <c r="O186" s="32" t="s">
        <v>2640</v>
      </c>
      <c r="P186" s="32" t="str">
        <f>IF(council_staff_import[[#This Row],[Vlookup COS Responsibility]]="",council_staff_import[[#This Row],[Vlookup Leg Contact Responsibility]],council_staff_import[[#This Row],[Vlookup COS Responsibility]])</f>
        <v/>
      </c>
      <c r="Q186" s="32" t="str">
        <f>IF(council_staff_import[[#This Row],[Vlookup COS Email]]="",council_staff_import[[#This Row],[Vlookup Leg Contact Email]],council_staff_import[[#This Row],[Vlookup COS Email]])</f>
        <v/>
      </c>
      <c r="R186" s="32" t="str">
        <f>IFERROR(VLOOKUP(council_staff_import[[#This Row],[Full Name]],[4]!Table3[#Data],2,0),"")</f>
        <v/>
      </c>
      <c r="S186" s="32" t="str">
        <f>IFERROR(VLOOKUP(council_staff_import[[#This Row],[Full Name]],[4]!Table3[#Data],6,0),"")</f>
        <v/>
      </c>
      <c r="T186" s="32" t="str">
        <f>IFERROR(VLOOKUP(council_staff_import[[#This Row],[Full Name]],[4]!Table5[#Data],2,0),"")</f>
        <v/>
      </c>
      <c r="U186" s="32" t="str">
        <f>IFERROR(VLOOKUP(council_staff_import[[#This Row],[Full Name]],[4]!Table5[#Data],5,0),"")</f>
        <v/>
      </c>
      <c r="V186" s="32" t="str">
        <f>IFERROR(VLOOKUP(council_staff_import[[#This Row],[Full Name]],[4]!Table6[#Data],2,0),"")</f>
        <v/>
      </c>
      <c r="W186" s="32" t="str">
        <f>IFERROR(VLOOKUP(council_staff_import[[#This Row],[Full Name]],[4]!Table6[#Data],4,0),"")</f>
        <v/>
      </c>
      <c r="X186" s="32" t="s">
        <v>31760</v>
      </c>
      <c r="Y186" s="32" t="e">
        <f>VLOOKUP(council_staff_import[[#This Row],[format_works_for]],[4]!Table4[#Data],1,0)</f>
        <v>#REF!</v>
      </c>
      <c r="Z186" s="32" t="str">
        <f>IF(council_staff_import[[#This Row],[Legislative Staff Type]]="Personal",council_staff_import[[#This Row],[Reports to Person (full_name)]]&amp;", Office of Councilmember, Personal Staff Office, NYC Council",council_staff_import[[#This Row],[Assignment_SOURCE_KEY]]&amp;", Central Staff Office, NYC Council")</f>
        <v>Information Technology, Central Staff Office, NYC Council</v>
      </c>
      <c r="AA186" s="32" t="e">
        <f>VLOOKUP(council_staff_import[[#This Row],[formatted_and_corrected_reports_to_person]],[4]!Table2[#Data],2,0)</f>
        <v>#REF!</v>
      </c>
      <c r="AB186" s="32" t="str">
        <f>IF(council_staff_import[[#This Row],[format_legislative_staff_type]]="Personal", RIGHT(council_staff_import[[#This Row],[Assignment_SOURCE_KEY]],LEN(council_staff_import[[#This Row],[Assignment_SOURCE_KEY]])-FIND(" ",council_staff_import[[#This Row],[Assignment_SOURCE_KEY]])),"")</f>
        <v/>
      </c>
      <c r="AC186" s="32" t="str">
        <f>IF(LEFT(council_staff_import[[#This Row],[Assignment_SOURCE_KEY]],(FIND(" ",council_staff_import[[#This Row],[Assignment_SOURCE_KEY]],1)-1))="CM","Personal","Central")</f>
        <v>Central</v>
      </c>
      <c r="AD186" s="32" t="s">
        <v>34830</v>
      </c>
      <c r="AE186" s="32">
        <f>council_staff_import[[#This Row],[District_Office_Number_SOURCE_KEY]]</f>
        <v>0</v>
      </c>
      <c r="AF186" s="31"/>
    </row>
    <row r="187" spans="1:32" x14ac:dyDescent="0.2">
      <c r="A187" s="31" t="str">
        <f>council_staff_import[[#This Row],[First_Name_SOURCE_KEY]]&amp;" "&amp;council_staff_import[[#This Row],[Last_Name_SOURCE_KEY]]</f>
        <v>Abdelrahman Mohamed</v>
      </c>
      <c r="B187" s="31" t="str">
        <f>council_staff_import[[#This Row],[First_Name_SOURCE_KEY]]</f>
        <v>Abdelrahman</v>
      </c>
      <c r="C187" s="31" t="str">
        <f>council_staff_import[[#This Row],[Last_Name_SOURCE_KEY]]</f>
        <v>Mohamed</v>
      </c>
      <c r="D187" s="31" t="str">
        <f>council_staff_import[[#This Row],[Title_SOURCE_KEY]]</f>
        <v>Legislative Computer Support Specialist</v>
      </c>
      <c r="E187" s="31" t="e">
        <f>council_staff_import[[#This Row],[vlookup_works_for]]</f>
        <v>#REF!</v>
      </c>
      <c r="F187" s="31" t="str">
        <f>IF(council_staff_import[[#This Row],[combine COS and Leg Contact Responsibilties]]="",council_staff_import[[#This Row],[Vlookup Scheduler Responsibility]],council_staff_import[[#This Row],[combine COS and Leg Contact Responsibilties]])</f>
        <v/>
      </c>
      <c r="G187" s="31"/>
      <c r="H187" s="31" t="s">
        <v>65</v>
      </c>
      <c r="I187" s="31" t="s">
        <v>31371</v>
      </c>
      <c r="J187" s="31" t="str">
        <f>council_staff_import[[#This Row],[format_legislative_staff_type]]</f>
        <v>Central</v>
      </c>
      <c r="K187" s="31" t="s">
        <v>72</v>
      </c>
      <c r="L187" s="31" t="str">
        <f>IF(council_staff_import[[#This Row],[District_Office_Calc]]=0,"",council_staff_import[[#This Row],[District_Office_Calc]])</f>
        <v/>
      </c>
      <c r="M187" s="31" t="str">
        <f>IF(council_staff_import[[#This Row],[combine COS and Leg Contact emails]]="",council_staff_import[[#This Row],[Vlookup Scheduler Email]],council_staff_import[[#This Row],[combine COS and Leg Contact emails]])</f>
        <v/>
      </c>
      <c r="N187" s="32" t="s">
        <v>34151</v>
      </c>
      <c r="O187" s="32" t="s">
        <v>34152</v>
      </c>
      <c r="P187" s="32" t="str">
        <f>IF(council_staff_import[[#This Row],[Vlookup COS Responsibility]]="",council_staff_import[[#This Row],[Vlookup Leg Contact Responsibility]],council_staff_import[[#This Row],[Vlookup COS Responsibility]])</f>
        <v/>
      </c>
      <c r="Q187" s="32" t="str">
        <f>IF(council_staff_import[[#This Row],[Vlookup COS Email]]="",council_staff_import[[#This Row],[Vlookup Leg Contact Email]],council_staff_import[[#This Row],[Vlookup COS Email]])</f>
        <v/>
      </c>
      <c r="R187" s="32" t="str">
        <f>IFERROR(VLOOKUP(council_staff_import[[#This Row],[Full Name]],[4]!Table3[#Data],2,0),"")</f>
        <v/>
      </c>
      <c r="S187" s="32" t="str">
        <f>IFERROR(VLOOKUP(council_staff_import[[#This Row],[Full Name]],[4]!Table3[#Data],6,0),"")</f>
        <v/>
      </c>
      <c r="T187" s="32" t="str">
        <f>IFERROR(VLOOKUP(council_staff_import[[#This Row],[Full Name]],[4]!Table5[#Data],2,0),"")</f>
        <v/>
      </c>
      <c r="U187" s="32" t="str">
        <f>IFERROR(VLOOKUP(council_staff_import[[#This Row],[Full Name]],[4]!Table5[#Data],5,0),"")</f>
        <v/>
      </c>
      <c r="V187" s="32" t="str">
        <f>IFERROR(VLOOKUP(council_staff_import[[#This Row],[Full Name]],[4]!Table6[#Data],2,0),"")</f>
        <v/>
      </c>
      <c r="W187" s="32" t="str">
        <f>IFERROR(VLOOKUP(council_staff_import[[#This Row],[Full Name]],[4]!Table6[#Data],4,0),"")</f>
        <v/>
      </c>
      <c r="X187" s="32" t="s">
        <v>31760</v>
      </c>
      <c r="Y187" s="32" t="e">
        <f>VLOOKUP(council_staff_import[[#This Row],[format_works_for]],[4]!Table4[#Data],1,0)</f>
        <v>#REF!</v>
      </c>
      <c r="Z187" s="32" t="str">
        <f>IF(council_staff_import[[#This Row],[Legislative Staff Type]]="Personal",council_staff_import[[#This Row],[Reports to Person (full_name)]]&amp;", Office of Councilmember, Personal Staff Office, NYC Council",council_staff_import[[#This Row],[Assignment_SOURCE_KEY]]&amp;", Central Staff Office, NYC Council")</f>
        <v>Information Technology, Central Staff Office, NYC Council</v>
      </c>
      <c r="AA187" s="32" t="e">
        <f>VLOOKUP(council_staff_import[[#This Row],[formatted_and_corrected_reports_to_person]],[4]!Table2[#Data],2,0)</f>
        <v>#REF!</v>
      </c>
      <c r="AB187" s="32" t="str">
        <f>IF(council_staff_import[[#This Row],[format_legislative_staff_type]]="Personal", RIGHT(council_staff_import[[#This Row],[Assignment_SOURCE_KEY]],LEN(council_staff_import[[#This Row],[Assignment_SOURCE_KEY]])-FIND(" ",council_staff_import[[#This Row],[Assignment_SOURCE_KEY]])),"")</f>
        <v/>
      </c>
      <c r="AC187" s="32" t="str">
        <f>IF(LEFT(council_staff_import[[#This Row],[Assignment_SOURCE_KEY]],(FIND(" ",council_staff_import[[#This Row],[Assignment_SOURCE_KEY]],1)-1))="CM","Personal","Central")</f>
        <v>Central</v>
      </c>
      <c r="AD187" s="32" t="s">
        <v>34830</v>
      </c>
      <c r="AE187" s="32">
        <f>council_staff_import[[#This Row],[District_Office_Number_SOURCE_KEY]]</f>
        <v>0</v>
      </c>
      <c r="AF187" s="31"/>
    </row>
    <row r="188" spans="1:32" x14ac:dyDescent="0.2">
      <c r="A188" s="31" t="str">
        <f>council_staff_import[[#This Row],[First_Name_SOURCE_KEY]]&amp;" "&amp;council_staff_import[[#This Row],[Last_Name_SOURCE_KEY]]</f>
        <v>Gregory Olsen</v>
      </c>
      <c r="B188" s="31" t="str">
        <f>council_staff_import[[#This Row],[First_Name_SOURCE_KEY]]</f>
        <v>Gregory</v>
      </c>
      <c r="C188" s="31" t="str">
        <f>council_staff_import[[#This Row],[Last_Name_SOURCE_KEY]]</f>
        <v>Olsen</v>
      </c>
      <c r="D188" s="31" t="str">
        <f>council_staff_import[[#This Row],[Title_SOURCE_KEY]]</f>
        <v>Deputy Director</v>
      </c>
      <c r="E188" s="31" t="e">
        <f>council_staff_import[[#This Row],[vlookup_works_for]]</f>
        <v>#REF!</v>
      </c>
      <c r="F188" s="31" t="str">
        <f>IF(council_staff_import[[#This Row],[combine COS and Leg Contact Responsibilties]]="",council_staff_import[[#This Row],[Vlookup Scheduler Responsibility]],council_staff_import[[#This Row],[combine COS and Leg Contact Responsibilties]])</f>
        <v/>
      </c>
      <c r="G188" s="31"/>
      <c r="H188" s="31" t="s">
        <v>65</v>
      </c>
      <c r="I188" s="31" t="s">
        <v>31371</v>
      </c>
      <c r="J188" s="31" t="str">
        <f>council_staff_import[[#This Row],[format_legislative_staff_type]]</f>
        <v>Central</v>
      </c>
      <c r="K188" s="31" t="s">
        <v>72</v>
      </c>
      <c r="L188" s="31" t="str">
        <f>IF(council_staff_import[[#This Row],[District_Office_Calc]]=0,"",council_staff_import[[#This Row],[District_Office_Calc]])</f>
        <v/>
      </c>
      <c r="M188" s="31" t="str">
        <f>IF(council_staff_import[[#This Row],[combine COS and Leg Contact emails]]="",council_staff_import[[#This Row],[Vlookup Scheduler Email]],council_staff_import[[#This Row],[combine COS and Leg Contact emails]])</f>
        <v/>
      </c>
      <c r="N188" s="32" t="s">
        <v>31965</v>
      </c>
      <c r="O188" s="32" t="s">
        <v>8401</v>
      </c>
      <c r="P188" s="32" t="str">
        <f>IF(council_staff_import[[#This Row],[Vlookup COS Responsibility]]="",council_staff_import[[#This Row],[Vlookup Leg Contact Responsibility]],council_staff_import[[#This Row],[Vlookup COS Responsibility]])</f>
        <v/>
      </c>
      <c r="Q188" s="32" t="str">
        <f>IF(council_staff_import[[#This Row],[Vlookup COS Email]]="",council_staff_import[[#This Row],[Vlookup Leg Contact Email]],council_staff_import[[#This Row],[Vlookup COS Email]])</f>
        <v/>
      </c>
      <c r="R188" s="32" t="str">
        <f>IFERROR(VLOOKUP(council_staff_import[[#This Row],[Full Name]],[4]!Table3[#Data],2,0),"")</f>
        <v/>
      </c>
      <c r="S188" s="32" t="str">
        <f>IFERROR(VLOOKUP(council_staff_import[[#This Row],[Full Name]],[4]!Table3[#Data],6,0),"")</f>
        <v/>
      </c>
      <c r="T188" s="32" t="str">
        <f>IFERROR(VLOOKUP(council_staff_import[[#This Row],[Full Name]],[4]!Table5[#Data],2,0),"")</f>
        <v/>
      </c>
      <c r="U188" s="32" t="str">
        <f>IFERROR(VLOOKUP(council_staff_import[[#This Row],[Full Name]],[4]!Table5[#Data],5,0),"")</f>
        <v/>
      </c>
      <c r="V188" s="32" t="str">
        <f>IFERROR(VLOOKUP(council_staff_import[[#This Row],[Full Name]],[4]!Table6[#Data],2,0),"")</f>
        <v/>
      </c>
      <c r="W188" s="32" t="str">
        <f>IFERROR(VLOOKUP(council_staff_import[[#This Row],[Full Name]],[4]!Table6[#Data],4,0),"")</f>
        <v/>
      </c>
      <c r="X188" s="32" t="s">
        <v>1397</v>
      </c>
      <c r="Y188" s="32" t="e">
        <f>VLOOKUP(council_staff_import[[#This Row],[format_works_for]],[4]!Table4[#Data],1,0)</f>
        <v>#REF!</v>
      </c>
      <c r="Z188" s="32" t="str">
        <f>IF(council_staff_import[[#This Row],[Legislative Staff Type]]="Personal",council_staff_import[[#This Row],[Reports to Person (full_name)]]&amp;", Office of Councilmember, Personal Staff Office, NYC Council",council_staff_import[[#This Row],[Assignment_SOURCE_KEY]]&amp;", Central Staff Office, NYC Council")</f>
        <v>Information Technology, Central Staff Office, NYC Council</v>
      </c>
      <c r="AA188" s="32" t="e">
        <f>VLOOKUP(council_staff_import[[#This Row],[formatted_and_corrected_reports_to_person]],[4]!Table2[#Data],2,0)</f>
        <v>#REF!</v>
      </c>
      <c r="AB188" s="32" t="str">
        <f>IF(council_staff_import[[#This Row],[format_legislative_staff_type]]="Personal", RIGHT(council_staff_import[[#This Row],[Assignment_SOURCE_KEY]],LEN(council_staff_import[[#This Row],[Assignment_SOURCE_KEY]])-FIND(" ",council_staff_import[[#This Row],[Assignment_SOURCE_KEY]])),"")</f>
        <v/>
      </c>
      <c r="AC188" s="32" t="str">
        <f>IF(LEFT(council_staff_import[[#This Row],[Assignment_SOURCE_KEY]],(FIND(" ",council_staff_import[[#This Row],[Assignment_SOURCE_KEY]],1)-1))="CM","Personal","Central")</f>
        <v>Central</v>
      </c>
      <c r="AD188" s="32" t="s">
        <v>34830</v>
      </c>
      <c r="AE188" s="32">
        <f>council_staff_import[[#This Row],[District_Office_Number_SOURCE_KEY]]</f>
        <v>0</v>
      </c>
      <c r="AF188" s="31"/>
    </row>
    <row r="189" spans="1:32" x14ac:dyDescent="0.2">
      <c r="A189" s="31" t="str">
        <f>council_staff_import[[#This Row],[First_Name_SOURCE_KEY]]&amp;" "&amp;council_staff_import[[#This Row],[Last_Name_SOURCE_KEY]]</f>
        <v>Faisal Rehman</v>
      </c>
      <c r="B189" s="31" t="str">
        <f>council_staff_import[[#This Row],[First_Name_SOURCE_KEY]]</f>
        <v>Faisal</v>
      </c>
      <c r="C189" s="31" t="str">
        <f>council_staff_import[[#This Row],[Last_Name_SOURCE_KEY]]</f>
        <v>Rehman</v>
      </c>
      <c r="D189" s="31" t="str">
        <f>council_staff_import[[#This Row],[Title_SOURCE_KEY]]</f>
        <v>Legislative Computer Support Specialist</v>
      </c>
      <c r="E189" s="31" t="e">
        <f>council_staff_import[[#This Row],[vlookup_works_for]]</f>
        <v>#REF!</v>
      </c>
      <c r="F189" s="31" t="str">
        <f>IF(council_staff_import[[#This Row],[combine COS and Leg Contact Responsibilties]]="",council_staff_import[[#This Row],[Vlookup Scheduler Responsibility]],council_staff_import[[#This Row],[combine COS and Leg Contact Responsibilties]])</f>
        <v/>
      </c>
      <c r="G189" s="31"/>
      <c r="H189" s="31" t="s">
        <v>65</v>
      </c>
      <c r="I189" s="31" t="s">
        <v>31371</v>
      </c>
      <c r="J189" s="31" t="str">
        <f>council_staff_import[[#This Row],[format_legislative_staff_type]]</f>
        <v>Central</v>
      </c>
      <c r="K189" s="31" t="s">
        <v>72</v>
      </c>
      <c r="L189" s="31" t="str">
        <f>IF(council_staff_import[[#This Row],[District_Office_Calc]]=0,"",council_staff_import[[#This Row],[District_Office_Calc]])</f>
        <v/>
      </c>
      <c r="M189" s="31" t="str">
        <f>IF(council_staff_import[[#This Row],[combine COS and Leg Contact emails]]="",council_staff_import[[#This Row],[Vlookup Scheduler Email]],council_staff_import[[#This Row],[combine COS and Leg Contact emails]])</f>
        <v/>
      </c>
      <c r="N189" s="32" t="s">
        <v>31901</v>
      </c>
      <c r="O189" s="32" t="s">
        <v>31902</v>
      </c>
      <c r="P189" s="32" t="str">
        <f>IF(council_staff_import[[#This Row],[Vlookup COS Responsibility]]="",council_staff_import[[#This Row],[Vlookup Leg Contact Responsibility]],council_staff_import[[#This Row],[Vlookup COS Responsibility]])</f>
        <v/>
      </c>
      <c r="Q189" s="32" t="str">
        <f>IF(council_staff_import[[#This Row],[Vlookup COS Email]]="",council_staff_import[[#This Row],[Vlookup Leg Contact Email]],council_staff_import[[#This Row],[Vlookup COS Email]])</f>
        <v/>
      </c>
      <c r="R189" s="32" t="str">
        <f>IFERROR(VLOOKUP(council_staff_import[[#This Row],[Full Name]],[4]!Table3[#Data],2,0),"")</f>
        <v/>
      </c>
      <c r="S189" s="32" t="str">
        <f>IFERROR(VLOOKUP(council_staff_import[[#This Row],[Full Name]],[4]!Table3[#Data],6,0),"")</f>
        <v/>
      </c>
      <c r="T189" s="32" t="str">
        <f>IFERROR(VLOOKUP(council_staff_import[[#This Row],[Full Name]],[4]!Table5[#Data],2,0),"")</f>
        <v/>
      </c>
      <c r="U189" s="32" t="str">
        <f>IFERROR(VLOOKUP(council_staff_import[[#This Row],[Full Name]],[4]!Table5[#Data],5,0),"")</f>
        <v/>
      </c>
      <c r="V189" s="32" t="str">
        <f>IFERROR(VLOOKUP(council_staff_import[[#This Row],[Full Name]],[4]!Table6[#Data],2,0),"")</f>
        <v/>
      </c>
      <c r="W189" s="32" t="str">
        <f>IFERROR(VLOOKUP(council_staff_import[[#This Row],[Full Name]],[4]!Table6[#Data],4,0),"")</f>
        <v/>
      </c>
      <c r="X189" s="32" t="s">
        <v>31760</v>
      </c>
      <c r="Y189" s="32" t="e">
        <f>VLOOKUP(council_staff_import[[#This Row],[format_works_for]],[4]!Table4[#Data],1,0)</f>
        <v>#REF!</v>
      </c>
      <c r="Z189" s="32" t="str">
        <f>IF(council_staff_import[[#This Row],[Legislative Staff Type]]="Personal",council_staff_import[[#This Row],[Reports to Person (full_name)]]&amp;", Office of Councilmember, Personal Staff Office, NYC Council",council_staff_import[[#This Row],[Assignment_SOURCE_KEY]]&amp;", Central Staff Office, NYC Council")</f>
        <v>Information Technology, Central Staff Office, NYC Council</v>
      </c>
      <c r="AA189" s="32" t="e">
        <f>VLOOKUP(council_staff_import[[#This Row],[formatted_and_corrected_reports_to_person]],[4]!Table2[#Data],2,0)</f>
        <v>#REF!</v>
      </c>
      <c r="AB189" s="32" t="str">
        <f>IF(council_staff_import[[#This Row],[format_legislative_staff_type]]="Personal", RIGHT(council_staff_import[[#This Row],[Assignment_SOURCE_KEY]],LEN(council_staff_import[[#This Row],[Assignment_SOURCE_KEY]])-FIND(" ",council_staff_import[[#This Row],[Assignment_SOURCE_KEY]])),"")</f>
        <v/>
      </c>
      <c r="AC189" s="32" t="str">
        <f>IF(LEFT(council_staff_import[[#This Row],[Assignment_SOURCE_KEY]],(FIND(" ",council_staff_import[[#This Row],[Assignment_SOURCE_KEY]],1)-1))="CM","Personal","Central")</f>
        <v>Central</v>
      </c>
      <c r="AD189" s="32" t="s">
        <v>34830</v>
      </c>
      <c r="AE189" s="32">
        <f>council_staff_import[[#This Row],[District_Office_Number_SOURCE_KEY]]</f>
        <v>0</v>
      </c>
      <c r="AF189" s="31"/>
    </row>
    <row r="190" spans="1:32" x14ac:dyDescent="0.2">
      <c r="A190" s="31" t="str">
        <f>council_staff_import[[#This Row],[First_Name_SOURCE_KEY]]&amp;" "&amp;council_staff_import[[#This Row],[Last_Name_SOURCE_KEY]]</f>
        <v>Edward Atkin</v>
      </c>
      <c r="B190" s="31" t="str">
        <f>council_staff_import[[#This Row],[First_Name_SOURCE_KEY]]</f>
        <v>Edward</v>
      </c>
      <c r="C190" s="31" t="str">
        <f>council_staff_import[[#This Row],[Last_Name_SOURCE_KEY]]</f>
        <v>Atkin</v>
      </c>
      <c r="D190" s="31" t="str">
        <f>council_staff_import[[#This Row],[Title_SOURCE_KEY]]</f>
        <v>Deputy Director</v>
      </c>
      <c r="E190" s="31" t="e">
        <f>council_staff_import[[#This Row],[vlookup_works_for]]</f>
        <v>#REF!</v>
      </c>
      <c r="F190" s="31" t="str">
        <f>IF(council_staff_import[[#This Row],[combine COS and Leg Contact Responsibilties]]="",council_staff_import[[#This Row],[Vlookup Scheduler Responsibility]],council_staff_import[[#This Row],[combine COS and Leg Contact Responsibilties]])</f>
        <v/>
      </c>
      <c r="G190" s="31"/>
      <c r="H190" s="31" t="s">
        <v>65</v>
      </c>
      <c r="I190" s="31" t="s">
        <v>31371</v>
      </c>
      <c r="J190" s="31" t="str">
        <f>council_staff_import[[#This Row],[format_legislative_staff_type]]</f>
        <v>Central</v>
      </c>
      <c r="K190" s="31" t="s">
        <v>72</v>
      </c>
      <c r="L190" s="31" t="str">
        <f>IF(council_staff_import[[#This Row],[District_Office_Calc]]=0,"",council_staff_import[[#This Row],[District_Office_Calc]])</f>
        <v/>
      </c>
      <c r="M190" s="31" t="str">
        <f>IF(council_staff_import[[#This Row],[combine COS and Leg Contact emails]]="",council_staff_import[[#This Row],[Vlookup Scheduler Email]],council_staff_import[[#This Row],[combine COS and Leg Contact emails]])</f>
        <v/>
      </c>
      <c r="N190" s="32" t="s">
        <v>31830</v>
      </c>
      <c r="O190" s="32" t="s">
        <v>7025</v>
      </c>
      <c r="P190" s="32" t="str">
        <f>IF(council_staff_import[[#This Row],[Vlookup COS Responsibility]]="",council_staff_import[[#This Row],[Vlookup Leg Contact Responsibility]],council_staff_import[[#This Row],[Vlookup COS Responsibility]])</f>
        <v/>
      </c>
      <c r="Q190" s="32" t="str">
        <f>IF(council_staff_import[[#This Row],[Vlookup COS Email]]="",council_staff_import[[#This Row],[Vlookup Leg Contact Email]],council_staff_import[[#This Row],[Vlookup COS Email]])</f>
        <v/>
      </c>
      <c r="R190" s="32" t="str">
        <f>IFERROR(VLOOKUP(council_staff_import[[#This Row],[Full Name]],[4]!Table3[#Data],2,0),"")</f>
        <v/>
      </c>
      <c r="S190" s="32" t="str">
        <f>IFERROR(VLOOKUP(council_staff_import[[#This Row],[Full Name]],[4]!Table3[#Data],6,0),"")</f>
        <v/>
      </c>
      <c r="T190" s="32" t="str">
        <f>IFERROR(VLOOKUP(council_staff_import[[#This Row],[Full Name]],[4]!Table5[#Data],2,0),"")</f>
        <v/>
      </c>
      <c r="U190" s="32" t="str">
        <f>IFERROR(VLOOKUP(council_staff_import[[#This Row],[Full Name]],[4]!Table5[#Data],5,0),"")</f>
        <v/>
      </c>
      <c r="V190" s="32" t="str">
        <f>IFERROR(VLOOKUP(council_staff_import[[#This Row],[Full Name]],[4]!Table6[#Data],2,0),"")</f>
        <v/>
      </c>
      <c r="W190" s="32" t="str">
        <f>IFERROR(VLOOKUP(council_staff_import[[#This Row],[Full Name]],[4]!Table6[#Data],4,0),"")</f>
        <v/>
      </c>
      <c r="X190" s="32" t="s">
        <v>1397</v>
      </c>
      <c r="Y190" s="32" t="e">
        <f>VLOOKUP(council_staff_import[[#This Row],[format_works_for]],[4]!Table4[#Data],1,0)</f>
        <v>#REF!</v>
      </c>
      <c r="Z190" s="32" t="str">
        <f>IF(council_staff_import[[#This Row],[Legislative Staff Type]]="Personal",council_staff_import[[#This Row],[Reports to Person (full_name)]]&amp;", Office of Councilmember, Personal Staff Office, NYC Council",council_staff_import[[#This Row],[Assignment_SOURCE_KEY]]&amp;", Central Staff Office, NYC Council")</f>
        <v>Infrastructure, Central Staff Office, NYC Council</v>
      </c>
      <c r="AA190" s="32" t="e">
        <f>VLOOKUP(council_staff_import[[#This Row],[formatted_and_corrected_reports_to_person]],[4]!Table2[#Data],2,0)</f>
        <v>#REF!</v>
      </c>
      <c r="AB190" s="32" t="str">
        <f>IF(council_staff_import[[#This Row],[format_legislative_staff_type]]="Personal", RIGHT(council_staff_import[[#This Row],[Assignment_SOURCE_KEY]],LEN(council_staff_import[[#This Row],[Assignment_SOURCE_KEY]])-FIND(" ",council_staff_import[[#This Row],[Assignment_SOURCE_KEY]])),"")</f>
        <v/>
      </c>
      <c r="AC190" s="33" t="s">
        <v>1237</v>
      </c>
      <c r="AD190" s="32" t="s">
        <v>34831</v>
      </c>
      <c r="AE190" s="32">
        <f>council_staff_import[[#This Row],[District_Office_Number_SOURCE_KEY]]</f>
        <v>0</v>
      </c>
      <c r="AF190" s="31"/>
    </row>
    <row r="191" spans="1:32" x14ac:dyDescent="0.2">
      <c r="A191" s="31" t="str">
        <f>council_staff_import[[#This Row],[First_Name_SOURCE_KEY]]&amp;" "&amp;council_staff_import[[#This Row],[Last_Name_SOURCE_KEY]]</f>
        <v>Jeffrey Baker</v>
      </c>
      <c r="B191" s="31" t="str">
        <f>council_staff_import[[#This Row],[First_Name_SOURCE_KEY]]</f>
        <v>Jeffrey</v>
      </c>
      <c r="C191" s="31" t="str">
        <f>council_staff_import[[#This Row],[Last_Name_SOURCE_KEY]]</f>
        <v>Baker</v>
      </c>
      <c r="D191" s="31" t="str">
        <f>council_staff_import[[#This Row],[Title_SOURCE_KEY]]</f>
        <v>Deputy Director</v>
      </c>
      <c r="E191" s="31" t="e">
        <f>council_staff_import[[#This Row],[vlookup_works_for]]</f>
        <v>#REF!</v>
      </c>
      <c r="F191" s="31" t="str">
        <f>IF(council_staff_import[[#This Row],[combine COS and Leg Contact Responsibilties]]="",council_staff_import[[#This Row],[Vlookup Scheduler Responsibility]],council_staff_import[[#This Row],[combine COS and Leg Contact Responsibilties]])</f>
        <v/>
      </c>
      <c r="G191" s="31"/>
      <c r="H191" s="31" t="s">
        <v>65</v>
      </c>
      <c r="I191" s="31" t="s">
        <v>31371</v>
      </c>
      <c r="J191" s="31" t="str">
        <f>council_staff_import[[#This Row],[format_legislative_staff_type]]</f>
        <v>Central</v>
      </c>
      <c r="K191" s="31" t="s">
        <v>72</v>
      </c>
      <c r="L191" s="31" t="str">
        <f>IF(council_staff_import[[#This Row],[District_Office_Calc]]=0,"",council_staff_import[[#This Row],[District_Office_Calc]])</f>
        <v/>
      </c>
      <c r="M191" s="31" t="str">
        <f>IF(council_staff_import[[#This Row],[combine COS and Leg Contact emails]]="",council_staff_import[[#This Row],[Vlookup Scheduler Email]],council_staff_import[[#This Row],[combine COS and Leg Contact emails]])</f>
        <v/>
      </c>
      <c r="N191" s="32" t="s">
        <v>23111</v>
      </c>
      <c r="O191" s="32" t="s">
        <v>2250</v>
      </c>
      <c r="P191" s="32" t="str">
        <f>IF(council_staff_import[[#This Row],[Vlookup COS Responsibility]]="",council_staff_import[[#This Row],[Vlookup Leg Contact Responsibility]],council_staff_import[[#This Row],[Vlookup COS Responsibility]])</f>
        <v/>
      </c>
      <c r="Q191" s="32" t="str">
        <f>IF(council_staff_import[[#This Row],[Vlookup COS Email]]="",council_staff_import[[#This Row],[Vlookup Leg Contact Email]],council_staff_import[[#This Row],[Vlookup COS Email]])</f>
        <v/>
      </c>
      <c r="R191" s="32" t="str">
        <f>IFERROR(VLOOKUP(council_staff_import[[#This Row],[Full Name]],[4]!Table3[#Data],2,0),"")</f>
        <v/>
      </c>
      <c r="S191" s="32" t="str">
        <f>IFERROR(VLOOKUP(council_staff_import[[#This Row],[Full Name]],[4]!Table3[#Data],6,0),"")</f>
        <v/>
      </c>
      <c r="T191" s="32" t="str">
        <f>IFERROR(VLOOKUP(council_staff_import[[#This Row],[Full Name]],[4]!Table5[#Data],2,0),"")</f>
        <v/>
      </c>
      <c r="U191" s="32" t="str">
        <f>IFERROR(VLOOKUP(council_staff_import[[#This Row],[Full Name]],[4]!Table5[#Data],5,0),"")</f>
        <v/>
      </c>
      <c r="V191" s="32" t="str">
        <f>IFERROR(VLOOKUP(council_staff_import[[#This Row],[Full Name]],[4]!Table6[#Data],2,0),"")</f>
        <v/>
      </c>
      <c r="W191" s="32" t="str">
        <f>IFERROR(VLOOKUP(council_staff_import[[#This Row],[Full Name]],[4]!Table6[#Data],4,0),"")</f>
        <v/>
      </c>
      <c r="X191" s="32" t="s">
        <v>1397</v>
      </c>
      <c r="Y191" s="32" t="e">
        <f>VLOOKUP(council_staff_import[[#This Row],[format_works_for]],[4]!Table4[#Data],1,0)</f>
        <v>#REF!</v>
      </c>
      <c r="Z191" s="32" t="str">
        <f>IF(council_staff_import[[#This Row],[Legislative Staff Type]]="Personal",council_staff_import[[#This Row],[Reports to Person (full_name)]]&amp;", Office of Councilmember, Personal Staff Office, NYC Council",council_staff_import[[#This Row],[Assignment_SOURCE_KEY]]&amp;", Central Staff Office, NYC Council")</f>
        <v>Infrastructure, Central Staff Office, NYC Council</v>
      </c>
      <c r="AA191" s="32" t="e">
        <f>VLOOKUP(council_staff_import[[#This Row],[formatted_and_corrected_reports_to_person]],[4]!Table2[#Data],2,0)</f>
        <v>#REF!</v>
      </c>
      <c r="AB191" s="32" t="str">
        <f>IF(council_staff_import[[#This Row],[format_legislative_staff_type]]="Personal", RIGHT(council_staff_import[[#This Row],[Assignment_SOURCE_KEY]],LEN(council_staff_import[[#This Row],[Assignment_SOURCE_KEY]])-FIND(" ",council_staff_import[[#This Row],[Assignment_SOURCE_KEY]])),"")</f>
        <v/>
      </c>
      <c r="AC191" s="33" t="s">
        <v>1237</v>
      </c>
      <c r="AD191" s="32" t="s">
        <v>34831</v>
      </c>
      <c r="AE191" s="32">
        <f>council_staff_import[[#This Row],[District_Office_Number_SOURCE_KEY]]</f>
        <v>0</v>
      </c>
      <c r="AF191" s="31"/>
    </row>
    <row r="192" spans="1:32" x14ac:dyDescent="0.2">
      <c r="A192" s="31" t="str">
        <f>council_staff_import[[#This Row],[First_Name_SOURCE_KEY]]&amp;" "&amp;council_staff_import[[#This Row],[Last_Name_SOURCE_KEY]]</f>
        <v>Meagan Chen</v>
      </c>
      <c r="B192" s="31" t="str">
        <f>council_staff_import[[#This Row],[First_Name_SOURCE_KEY]]</f>
        <v>Meagan</v>
      </c>
      <c r="C192" s="31" t="str">
        <f>council_staff_import[[#This Row],[Last_Name_SOURCE_KEY]]</f>
        <v>Chen</v>
      </c>
      <c r="D192" s="31" t="str">
        <f>council_staff_import[[#This Row],[Title_SOURCE_KEY]]</f>
        <v>Legislative Counsel</v>
      </c>
      <c r="E192" s="31" t="e">
        <f>council_staff_import[[#This Row],[vlookup_works_for]]</f>
        <v>#REF!</v>
      </c>
      <c r="F192" s="31" t="str">
        <f>IF(council_staff_import[[#This Row],[combine COS and Leg Contact Responsibilties]]="",council_staff_import[[#This Row],[Vlookup Scheduler Responsibility]],council_staff_import[[#This Row],[combine COS and Leg Contact Responsibilties]])</f>
        <v/>
      </c>
      <c r="G192" s="31"/>
      <c r="H192" s="31" t="s">
        <v>65</v>
      </c>
      <c r="I192" s="31" t="s">
        <v>31371</v>
      </c>
      <c r="J192" s="31" t="str">
        <f>council_staff_import[[#This Row],[format_legislative_staff_type]]</f>
        <v>Central</v>
      </c>
      <c r="K192" s="31" t="s">
        <v>72</v>
      </c>
      <c r="L192" s="31" t="str">
        <f>IF(council_staff_import[[#This Row],[District_Office_Calc]]=0,"",council_staff_import[[#This Row],[District_Office_Calc]])</f>
        <v/>
      </c>
      <c r="M192" s="31" t="str">
        <f>IF(council_staff_import[[#This Row],[combine COS and Leg Contact emails]]="",council_staff_import[[#This Row],[Vlookup Scheduler Email]],council_staff_import[[#This Row],[combine COS and Leg Contact emails]])</f>
        <v/>
      </c>
      <c r="N192" s="32" t="s">
        <v>19540</v>
      </c>
      <c r="O192" s="32" t="s">
        <v>8418</v>
      </c>
      <c r="P192" s="32" t="str">
        <f>IF(council_staff_import[[#This Row],[Vlookup COS Responsibility]]="",council_staff_import[[#This Row],[Vlookup Leg Contact Responsibility]],council_staff_import[[#This Row],[Vlookup COS Responsibility]])</f>
        <v/>
      </c>
      <c r="Q192" s="32" t="str">
        <f>IF(council_staff_import[[#This Row],[Vlookup COS Email]]="",council_staff_import[[#This Row],[Vlookup Leg Contact Email]],council_staff_import[[#This Row],[Vlookup COS Email]])</f>
        <v/>
      </c>
      <c r="R192" s="32" t="str">
        <f>IFERROR(VLOOKUP(council_staff_import[[#This Row],[Full Name]],[4]!Table3[#Data],2,0),"")</f>
        <v/>
      </c>
      <c r="S192" s="32" t="str">
        <f>IFERROR(VLOOKUP(council_staff_import[[#This Row],[Full Name]],[4]!Table3[#Data],6,0),"")</f>
        <v/>
      </c>
      <c r="T192" s="32" t="str">
        <f>IFERROR(VLOOKUP(council_staff_import[[#This Row],[Full Name]],[4]!Table5[#Data],2,0),"")</f>
        <v/>
      </c>
      <c r="U192" s="32" t="str">
        <f>IFERROR(VLOOKUP(council_staff_import[[#This Row],[Full Name]],[4]!Table5[#Data],5,0),"")</f>
        <v/>
      </c>
      <c r="V192" s="32" t="str">
        <f>IFERROR(VLOOKUP(council_staff_import[[#This Row],[Full Name]],[4]!Table6[#Data],2,0),"")</f>
        <v/>
      </c>
      <c r="W192" s="32" t="str">
        <f>IFERROR(VLOOKUP(council_staff_import[[#This Row],[Full Name]],[4]!Table6[#Data],4,0),"")</f>
        <v/>
      </c>
      <c r="X192" s="32" t="s">
        <v>141</v>
      </c>
      <c r="Y192" s="32" t="e">
        <f>VLOOKUP(council_staff_import[[#This Row],[format_works_for]],[4]!Table4[#Data],1,0)</f>
        <v>#REF!</v>
      </c>
      <c r="Z192" s="32" t="str">
        <f>IF(council_staff_import[[#This Row],[Legislative Staff Type]]="Personal",council_staff_import[[#This Row],[Reports to Person (full_name)]]&amp;", Office of Councilmember, Personal Staff Office, NYC Council",council_staff_import[[#This Row],[Assignment_SOURCE_KEY]]&amp;", Central Staff Office, NYC Council")</f>
        <v>Infrastructure, Central Staff Office, NYC Council</v>
      </c>
      <c r="AA192" s="32" t="e">
        <f>VLOOKUP(council_staff_import[[#This Row],[formatted_and_corrected_reports_to_person]],[4]!Table2[#Data],2,0)</f>
        <v>#REF!</v>
      </c>
      <c r="AB192" s="32" t="str">
        <f>IF(council_staff_import[[#This Row],[format_legislative_staff_type]]="Personal", RIGHT(council_staff_import[[#This Row],[Assignment_SOURCE_KEY]],LEN(council_staff_import[[#This Row],[Assignment_SOURCE_KEY]])-FIND(" ",council_staff_import[[#This Row],[Assignment_SOURCE_KEY]])),"")</f>
        <v/>
      </c>
      <c r="AC192" s="33" t="s">
        <v>1237</v>
      </c>
      <c r="AD192" s="32" t="s">
        <v>34831</v>
      </c>
      <c r="AE192" s="32">
        <f>council_staff_import[[#This Row],[District_Office_Number_SOURCE_KEY]]</f>
        <v>0</v>
      </c>
      <c r="AF192" s="31"/>
    </row>
    <row r="193" spans="1:32" x14ac:dyDescent="0.2">
      <c r="A193" s="31" t="str">
        <f>council_staff_import[[#This Row],[First_Name_SOURCE_KEY]]&amp;" "&amp;council_staff_import[[#This Row],[Last_Name_SOURCE_KEY]]</f>
        <v>Jose Conde</v>
      </c>
      <c r="B193" s="31" t="str">
        <f>council_staff_import[[#This Row],[First_Name_SOURCE_KEY]]</f>
        <v>Jose</v>
      </c>
      <c r="C193" s="31" t="str">
        <f>council_staff_import[[#This Row],[Last_Name_SOURCE_KEY]]</f>
        <v>Conde</v>
      </c>
      <c r="D193" s="31" t="str">
        <f>council_staff_import[[#This Row],[Title_SOURCE_KEY]]</f>
        <v>Legislative Policy Analyst</v>
      </c>
      <c r="E193" s="31" t="e">
        <f>council_staff_import[[#This Row],[vlookup_works_for]]</f>
        <v>#REF!</v>
      </c>
      <c r="F193" s="31" t="str">
        <f>IF(council_staff_import[[#This Row],[combine COS and Leg Contact Responsibilties]]="",council_staff_import[[#This Row],[Vlookup Scheduler Responsibility]],council_staff_import[[#This Row],[combine COS and Leg Contact Responsibilties]])</f>
        <v/>
      </c>
      <c r="G193" s="31"/>
      <c r="H193" s="31" t="s">
        <v>65</v>
      </c>
      <c r="I193" s="31" t="s">
        <v>31371</v>
      </c>
      <c r="J193" s="31" t="str">
        <f>council_staff_import[[#This Row],[format_legislative_staff_type]]</f>
        <v>Central</v>
      </c>
      <c r="K193" s="31" t="s">
        <v>72</v>
      </c>
      <c r="L193" s="31" t="str">
        <f>IF(council_staff_import[[#This Row],[District_Office_Calc]]=0,"",council_staff_import[[#This Row],[District_Office_Calc]])</f>
        <v/>
      </c>
      <c r="M193" s="31" t="str">
        <f>IF(council_staff_import[[#This Row],[combine COS and Leg Contact emails]]="",council_staff_import[[#This Row],[Vlookup Scheduler Email]],council_staff_import[[#This Row],[combine COS and Leg Contact emails]])</f>
        <v/>
      </c>
      <c r="N193" s="32" t="s">
        <v>2789</v>
      </c>
      <c r="O193" s="32" t="s">
        <v>32136</v>
      </c>
      <c r="P193" s="32" t="str">
        <f>IF(council_staff_import[[#This Row],[Vlookup COS Responsibility]]="",council_staff_import[[#This Row],[Vlookup Leg Contact Responsibility]],council_staff_import[[#This Row],[Vlookup COS Responsibility]])</f>
        <v/>
      </c>
      <c r="Q193" s="32" t="str">
        <f>IF(council_staff_import[[#This Row],[Vlookup COS Email]]="",council_staff_import[[#This Row],[Vlookup Leg Contact Email]],council_staff_import[[#This Row],[Vlookup COS Email]])</f>
        <v/>
      </c>
      <c r="R193" s="32" t="str">
        <f>IFERROR(VLOOKUP(council_staff_import[[#This Row],[Full Name]],[4]!Table3[#Data],2,0),"")</f>
        <v/>
      </c>
      <c r="S193" s="32" t="str">
        <f>IFERROR(VLOOKUP(council_staff_import[[#This Row],[Full Name]],[4]!Table3[#Data],6,0),"")</f>
        <v/>
      </c>
      <c r="T193" s="32" t="str">
        <f>IFERROR(VLOOKUP(council_staff_import[[#This Row],[Full Name]],[4]!Table5[#Data],2,0),"")</f>
        <v/>
      </c>
      <c r="U193" s="32" t="str">
        <f>IFERROR(VLOOKUP(council_staff_import[[#This Row],[Full Name]],[4]!Table5[#Data],5,0),"")</f>
        <v/>
      </c>
      <c r="V193" s="32" t="str">
        <f>IFERROR(VLOOKUP(council_staff_import[[#This Row],[Full Name]],[4]!Table6[#Data],2,0),"")</f>
        <v/>
      </c>
      <c r="W193" s="32" t="str">
        <f>IFERROR(VLOOKUP(council_staff_import[[#This Row],[Full Name]],[4]!Table6[#Data],4,0),"")</f>
        <v/>
      </c>
      <c r="X193" s="32" t="s">
        <v>2995</v>
      </c>
      <c r="Y193" s="32" t="e">
        <f>VLOOKUP(council_staff_import[[#This Row],[format_works_for]],[4]!Table4[#Data],1,0)</f>
        <v>#REF!</v>
      </c>
      <c r="Z193" s="32" t="str">
        <f>IF(council_staff_import[[#This Row],[Legislative Staff Type]]="Personal",council_staff_import[[#This Row],[Reports to Person (full_name)]]&amp;", Office of Councilmember, Personal Staff Office, NYC Council",council_staff_import[[#This Row],[Assignment_SOURCE_KEY]]&amp;", Central Staff Office, NYC Council")</f>
        <v>Infrastructure, Central Staff Office, NYC Council</v>
      </c>
      <c r="AA193" s="32" t="e">
        <f>VLOOKUP(council_staff_import[[#This Row],[formatted_and_corrected_reports_to_person]],[4]!Table2[#Data],2,0)</f>
        <v>#REF!</v>
      </c>
      <c r="AB193" s="32" t="str">
        <f>IF(council_staff_import[[#This Row],[format_legislative_staff_type]]="Personal", RIGHT(council_staff_import[[#This Row],[Assignment_SOURCE_KEY]],LEN(council_staff_import[[#This Row],[Assignment_SOURCE_KEY]])-FIND(" ",council_staff_import[[#This Row],[Assignment_SOURCE_KEY]])),"")</f>
        <v/>
      </c>
      <c r="AC193" s="33" t="s">
        <v>1237</v>
      </c>
      <c r="AD193" s="32" t="s">
        <v>34831</v>
      </c>
      <c r="AE193" s="32">
        <f>council_staff_import[[#This Row],[District_Office_Number_SOURCE_KEY]]</f>
        <v>0</v>
      </c>
      <c r="AF193" s="31"/>
    </row>
    <row r="194" spans="1:32" x14ac:dyDescent="0.2">
      <c r="A194" s="31" t="str">
        <f>council_staff_import[[#This Row],[First_Name_SOURCE_KEY]]&amp;" "&amp;council_staff_import[[#This Row],[Last_Name_SOURCE_KEY]]</f>
        <v>Jay Howe</v>
      </c>
      <c r="B194" s="31" t="str">
        <f>council_staff_import[[#This Row],[First_Name_SOURCE_KEY]]</f>
        <v>Jay</v>
      </c>
      <c r="C194" s="31" t="str">
        <f>council_staff_import[[#This Row],[Last_Name_SOURCE_KEY]]</f>
        <v>Howe</v>
      </c>
      <c r="D194" s="31" t="str">
        <f>council_staff_import[[#This Row],[Title_SOURCE_KEY]]</f>
        <v>Legislative Counsel</v>
      </c>
      <c r="E194" s="31" t="e">
        <f>council_staff_import[[#This Row],[vlookup_works_for]]</f>
        <v>#REF!</v>
      </c>
      <c r="F194" s="31" t="str">
        <f>IF(council_staff_import[[#This Row],[combine COS and Leg Contact Responsibilties]]="",council_staff_import[[#This Row],[Vlookup Scheduler Responsibility]],council_staff_import[[#This Row],[combine COS and Leg Contact Responsibilties]])</f>
        <v/>
      </c>
      <c r="G194" s="31"/>
      <c r="H194" s="31" t="s">
        <v>65</v>
      </c>
      <c r="I194" s="31" t="s">
        <v>31371</v>
      </c>
      <c r="J194" s="31" t="str">
        <f>council_staff_import[[#This Row],[format_legislative_staff_type]]</f>
        <v>Central</v>
      </c>
      <c r="K194" s="31" t="s">
        <v>72</v>
      </c>
      <c r="L194" s="31" t="str">
        <f>IF(council_staff_import[[#This Row],[District_Office_Calc]]=0,"",council_staff_import[[#This Row],[District_Office_Calc]])</f>
        <v/>
      </c>
      <c r="M194" s="31" t="str">
        <f>IF(council_staff_import[[#This Row],[combine COS and Leg Contact emails]]="",council_staff_import[[#This Row],[Vlookup Scheduler Email]],council_staff_import[[#This Row],[combine COS and Leg Contact emails]])</f>
        <v/>
      </c>
      <c r="N194" s="32" t="s">
        <v>32755</v>
      </c>
      <c r="O194" s="32" t="s">
        <v>650</v>
      </c>
      <c r="P194" s="32" t="str">
        <f>IF(council_staff_import[[#This Row],[Vlookup COS Responsibility]]="",council_staff_import[[#This Row],[Vlookup Leg Contact Responsibility]],council_staff_import[[#This Row],[Vlookup COS Responsibility]])</f>
        <v/>
      </c>
      <c r="Q194" s="32" t="str">
        <f>IF(council_staff_import[[#This Row],[Vlookup COS Email]]="",council_staff_import[[#This Row],[Vlookup Leg Contact Email]],council_staff_import[[#This Row],[Vlookup COS Email]])</f>
        <v/>
      </c>
      <c r="R194" s="32" t="str">
        <f>IFERROR(VLOOKUP(council_staff_import[[#This Row],[Full Name]],[4]!Table3[#Data],2,0),"")</f>
        <v/>
      </c>
      <c r="S194" s="32" t="str">
        <f>IFERROR(VLOOKUP(council_staff_import[[#This Row],[Full Name]],[4]!Table3[#Data],6,0),"")</f>
        <v/>
      </c>
      <c r="T194" s="32" t="str">
        <f>IFERROR(VLOOKUP(council_staff_import[[#This Row],[Full Name]],[4]!Table5[#Data],2,0),"")</f>
        <v/>
      </c>
      <c r="U194" s="32" t="str">
        <f>IFERROR(VLOOKUP(council_staff_import[[#This Row],[Full Name]],[4]!Table5[#Data],5,0),"")</f>
        <v/>
      </c>
      <c r="V194" s="32" t="str">
        <f>IFERROR(VLOOKUP(council_staff_import[[#This Row],[Full Name]],[4]!Table6[#Data],2,0),"")</f>
        <v/>
      </c>
      <c r="W194" s="32" t="str">
        <f>IFERROR(VLOOKUP(council_staff_import[[#This Row],[Full Name]],[4]!Table6[#Data],4,0),"")</f>
        <v/>
      </c>
      <c r="X194" s="32" t="s">
        <v>141</v>
      </c>
      <c r="Y194" s="32" t="e">
        <f>VLOOKUP(council_staff_import[[#This Row],[format_works_for]],[4]!Table4[#Data],1,0)</f>
        <v>#REF!</v>
      </c>
      <c r="Z194" s="32" t="str">
        <f>IF(council_staff_import[[#This Row],[Legislative Staff Type]]="Personal",council_staff_import[[#This Row],[Reports to Person (full_name)]]&amp;", Office of Councilmember, Personal Staff Office, NYC Council",council_staff_import[[#This Row],[Assignment_SOURCE_KEY]]&amp;", Central Staff Office, NYC Council")</f>
        <v>Infrastructure, Central Staff Office, NYC Council</v>
      </c>
      <c r="AA194" s="32" t="e">
        <f>VLOOKUP(council_staff_import[[#This Row],[formatted_and_corrected_reports_to_person]],[4]!Table2[#Data],2,0)</f>
        <v>#REF!</v>
      </c>
      <c r="AB194" s="32" t="str">
        <f>IF(council_staff_import[[#This Row],[format_legislative_staff_type]]="Personal", RIGHT(council_staff_import[[#This Row],[Assignment_SOURCE_KEY]],LEN(council_staff_import[[#This Row],[Assignment_SOURCE_KEY]])-FIND(" ",council_staff_import[[#This Row],[Assignment_SOURCE_KEY]])),"")</f>
        <v/>
      </c>
      <c r="AC194" s="33" t="s">
        <v>1237</v>
      </c>
      <c r="AD194" s="32" t="s">
        <v>34831</v>
      </c>
      <c r="AE194" s="32">
        <f>council_staff_import[[#This Row],[District_Office_Number_SOURCE_KEY]]</f>
        <v>0</v>
      </c>
      <c r="AF194" s="31"/>
    </row>
    <row r="195" spans="1:32" x14ac:dyDescent="0.2">
      <c r="A195" s="31" t="str">
        <f>council_staff_import[[#This Row],[First_Name_SOURCE_KEY]]&amp;" "&amp;council_staff_import[[#This Row],[Last_Name_SOURCE_KEY]]</f>
        <v>Malaika Jabali</v>
      </c>
      <c r="B195" s="31" t="str">
        <f>council_staff_import[[#This Row],[First_Name_SOURCE_KEY]]</f>
        <v>Malaika</v>
      </c>
      <c r="C195" s="31" t="str">
        <f>council_staff_import[[#This Row],[Last_Name_SOURCE_KEY]]</f>
        <v>Jabali</v>
      </c>
      <c r="D195" s="31" t="str">
        <f>council_staff_import[[#This Row],[Title_SOURCE_KEY]]</f>
        <v>Legislative Policy Analyst</v>
      </c>
      <c r="E195" s="31" t="e">
        <f>council_staff_import[[#This Row],[vlookup_works_for]]</f>
        <v>#REF!</v>
      </c>
      <c r="F195" s="31" t="str">
        <f>IF(council_staff_import[[#This Row],[combine COS and Leg Contact Responsibilties]]="",council_staff_import[[#This Row],[Vlookup Scheduler Responsibility]],council_staff_import[[#This Row],[combine COS and Leg Contact Responsibilties]])</f>
        <v/>
      </c>
      <c r="G195" s="31"/>
      <c r="H195" s="31" t="s">
        <v>65</v>
      </c>
      <c r="I195" s="31" t="s">
        <v>31371</v>
      </c>
      <c r="J195" s="31" t="str">
        <f>council_staff_import[[#This Row],[format_legislative_staff_type]]</f>
        <v>Central</v>
      </c>
      <c r="K195" s="31" t="s">
        <v>72</v>
      </c>
      <c r="L195" s="31" t="str">
        <f>IF(council_staff_import[[#This Row],[District_Office_Calc]]=0,"",council_staff_import[[#This Row],[District_Office_Calc]])</f>
        <v/>
      </c>
      <c r="M195" s="31" t="str">
        <f>IF(council_staff_import[[#This Row],[combine COS and Leg Contact emails]]="",council_staff_import[[#This Row],[Vlookup Scheduler Email]],council_staff_import[[#This Row],[combine COS and Leg Contact emails]])</f>
        <v/>
      </c>
      <c r="N195" s="32" t="s">
        <v>32767</v>
      </c>
      <c r="O195" s="32" t="s">
        <v>24592</v>
      </c>
      <c r="P195" s="32" t="str">
        <f>IF(council_staff_import[[#This Row],[Vlookup COS Responsibility]]="",council_staff_import[[#This Row],[Vlookup Leg Contact Responsibility]],council_staff_import[[#This Row],[Vlookup COS Responsibility]])</f>
        <v/>
      </c>
      <c r="Q195" s="32" t="str">
        <f>IF(council_staff_import[[#This Row],[Vlookup COS Email]]="",council_staff_import[[#This Row],[Vlookup Leg Contact Email]],council_staff_import[[#This Row],[Vlookup COS Email]])</f>
        <v/>
      </c>
      <c r="R195" s="32" t="str">
        <f>IFERROR(VLOOKUP(council_staff_import[[#This Row],[Full Name]],[4]!Table3[#Data],2,0),"")</f>
        <v/>
      </c>
      <c r="S195" s="32" t="str">
        <f>IFERROR(VLOOKUP(council_staff_import[[#This Row],[Full Name]],[4]!Table3[#Data],6,0),"")</f>
        <v/>
      </c>
      <c r="T195" s="32" t="str">
        <f>IFERROR(VLOOKUP(council_staff_import[[#This Row],[Full Name]],[4]!Table5[#Data],2,0),"")</f>
        <v/>
      </c>
      <c r="U195" s="32" t="str">
        <f>IFERROR(VLOOKUP(council_staff_import[[#This Row],[Full Name]],[4]!Table5[#Data],5,0),"")</f>
        <v/>
      </c>
      <c r="V195" s="32" t="str">
        <f>IFERROR(VLOOKUP(council_staff_import[[#This Row],[Full Name]],[4]!Table6[#Data],2,0),"")</f>
        <v/>
      </c>
      <c r="W195" s="32" t="str">
        <f>IFERROR(VLOOKUP(council_staff_import[[#This Row],[Full Name]],[4]!Table6[#Data],4,0),"")</f>
        <v/>
      </c>
      <c r="X195" s="32" t="s">
        <v>2995</v>
      </c>
      <c r="Y195" s="32" t="e">
        <f>VLOOKUP(council_staff_import[[#This Row],[format_works_for]],[4]!Table4[#Data],1,0)</f>
        <v>#REF!</v>
      </c>
      <c r="Z195" s="32" t="str">
        <f>IF(council_staff_import[[#This Row],[Legislative Staff Type]]="Personal",council_staff_import[[#This Row],[Reports to Person (full_name)]]&amp;", Office of Councilmember, Personal Staff Office, NYC Council",council_staff_import[[#This Row],[Assignment_SOURCE_KEY]]&amp;", Central Staff Office, NYC Council")</f>
        <v>Infrastructure, Central Staff Office, NYC Council</v>
      </c>
      <c r="AA195" s="32" t="e">
        <f>VLOOKUP(council_staff_import[[#This Row],[formatted_and_corrected_reports_to_person]],[4]!Table2[#Data],2,0)</f>
        <v>#REF!</v>
      </c>
      <c r="AB195" s="32" t="str">
        <f>IF(council_staff_import[[#This Row],[format_legislative_staff_type]]="Personal", RIGHT(council_staff_import[[#This Row],[Assignment_SOURCE_KEY]],LEN(council_staff_import[[#This Row],[Assignment_SOURCE_KEY]])-FIND(" ",council_staff_import[[#This Row],[Assignment_SOURCE_KEY]])),"")</f>
        <v/>
      </c>
      <c r="AC195" s="33" t="s">
        <v>1237</v>
      </c>
      <c r="AD195" s="32" t="s">
        <v>34831</v>
      </c>
      <c r="AE195" s="32">
        <f>council_staff_import[[#This Row],[District_Office_Number_SOURCE_KEY]]</f>
        <v>0</v>
      </c>
      <c r="AF195" s="31"/>
    </row>
    <row r="196" spans="1:32" x14ac:dyDescent="0.2">
      <c r="A196" s="31" t="str">
        <f>council_staff_import[[#This Row],[First_Name_SOURCE_KEY]]&amp;" "&amp;council_staff_import[[#This Row],[Last_Name_SOURCE_KEY]]</f>
        <v>Faizah Malik</v>
      </c>
      <c r="B196" s="31" t="str">
        <f>council_staff_import[[#This Row],[First_Name_SOURCE_KEY]]</f>
        <v>Faizah</v>
      </c>
      <c r="C196" s="31" t="str">
        <f>council_staff_import[[#This Row],[Last_Name_SOURCE_KEY]]</f>
        <v>Malik</v>
      </c>
      <c r="D196" s="31" t="str">
        <f>council_staff_import[[#This Row],[Title_SOURCE_KEY]]</f>
        <v>Legislative Counsel</v>
      </c>
      <c r="E196" s="31" t="e">
        <f>council_staff_import[[#This Row],[vlookup_works_for]]</f>
        <v>#REF!</v>
      </c>
      <c r="F196" s="31" t="str">
        <f>IF(council_staff_import[[#This Row],[combine COS and Leg Contact Responsibilties]]="",council_staff_import[[#This Row],[Vlookup Scheduler Responsibility]],council_staff_import[[#This Row],[combine COS and Leg Contact Responsibilties]])</f>
        <v/>
      </c>
      <c r="G196" s="31"/>
      <c r="H196" s="31" t="s">
        <v>65</v>
      </c>
      <c r="I196" s="31" t="s">
        <v>31371</v>
      </c>
      <c r="J196" s="31" t="str">
        <f>council_staff_import[[#This Row],[format_legislative_staff_type]]</f>
        <v>Central</v>
      </c>
      <c r="K196" s="31" t="s">
        <v>72</v>
      </c>
      <c r="L196" s="31" t="str">
        <f>IF(council_staff_import[[#This Row],[District_Office_Calc]]=0,"",council_staff_import[[#This Row],[District_Office_Calc]])</f>
        <v/>
      </c>
      <c r="M196" s="31" t="str">
        <f>IF(council_staff_import[[#This Row],[combine COS and Leg Contact emails]]="",council_staff_import[[#This Row],[Vlookup Scheduler Email]],council_staff_import[[#This Row],[combine COS and Leg Contact emails]])</f>
        <v/>
      </c>
      <c r="N196" s="32" t="s">
        <v>20521</v>
      </c>
      <c r="O196" s="32" t="s">
        <v>31907</v>
      </c>
      <c r="P196" s="32" t="str">
        <f>IF(council_staff_import[[#This Row],[Vlookup COS Responsibility]]="",council_staff_import[[#This Row],[Vlookup Leg Contact Responsibility]],council_staff_import[[#This Row],[Vlookup COS Responsibility]])</f>
        <v/>
      </c>
      <c r="Q196" s="32" t="str">
        <f>IF(council_staff_import[[#This Row],[Vlookup COS Email]]="",council_staff_import[[#This Row],[Vlookup Leg Contact Email]],council_staff_import[[#This Row],[Vlookup COS Email]])</f>
        <v/>
      </c>
      <c r="R196" s="32" t="str">
        <f>IFERROR(VLOOKUP(council_staff_import[[#This Row],[Full Name]],[4]!Table3[#Data],2,0),"")</f>
        <v/>
      </c>
      <c r="S196" s="32" t="str">
        <f>IFERROR(VLOOKUP(council_staff_import[[#This Row],[Full Name]],[4]!Table3[#Data],6,0),"")</f>
        <v/>
      </c>
      <c r="T196" s="32" t="str">
        <f>IFERROR(VLOOKUP(council_staff_import[[#This Row],[Full Name]],[4]!Table5[#Data],2,0),"")</f>
        <v/>
      </c>
      <c r="U196" s="32" t="str">
        <f>IFERROR(VLOOKUP(council_staff_import[[#This Row],[Full Name]],[4]!Table5[#Data],5,0),"")</f>
        <v/>
      </c>
      <c r="V196" s="32" t="str">
        <f>IFERROR(VLOOKUP(council_staff_import[[#This Row],[Full Name]],[4]!Table6[#Data],2,0),"")</f>
        <v/>
      </c>
      <c r="W196" s="32" t="str">
        <f>IFERROR(VLOOKUP(council_staff_import[[#This Row],[Full Name]],[4]!Table6[#Data],4,0),"")</f>
        <v/>
      </c>
      <c r="X196" s="32" t="s">
        <v>141</v>
      </c>
      <c r="Y196" s="32" t="e">
        <f>VLOOKUP(council_staff_import[[#This Row],[format_works_for]],[4]!Table4[#Data],1,0)</f>
        <v>#REF!</v>
      </c>
      <c r="Z196" s="32" t="str">
        <f>IF(council_staff_import[[#This Row],[Legislative Staff Type]]="Personal",council_staff_import[[#This Row],[Reports to Person (full_name)]]&amp;", Office of Councilmember, Personal Staff Office, NYC Council",council_staff_import[[#This Row],[Assignment_SOURCE_KEY]]&amp;", Central Staff Office, NYC Council")</f>
        <v>Infrastructure, Central Staff Office, NYC Council</v>
      </c>
      <c r="AA196" s="32" t="e">
        <f>VLOOKUP(council_staff_import[[#This Row],[formatted_and_corrected_reports_to_person]],[4]!Table2[#Data],2,0)</f>
        <v>#REF!</v>
      </c>
      <c r="AB196" s="32" t="str">
        <f>IF(council_staff_import[[#This Row],[format_legislative_staff_type]]="Personal", RIGHT(council_staff_import[[#This Row],[Assignment_SOURCE_KEY]],LEN(council_staff_import[[#This Row],[Assignment_SOURCE_KEY]])-FIND(" ",council_staff_import[[#This Row],[Assignment_SOURCE_KEY]])),"")</f>
        <v/>
      </c>
      <c r="AC196" s="33" t="s">
        <v>1237</v>
      </c>
      <c r="AD196" s="32" t="s">
        <v>34831</v>
      </c>
      <c r="AE196" s="32">
        <f>council_staff_import[[#This Row],[District_Office_Number_SOURCE_KEY]]</f>
        <v>0</v>
      </c>
      <c r="AF196" s="31"/>
    </row>
    <row r="197" spans="1:32" x14ac:dyDescent="0.2">
      <c r="A197" s="31" t="str">
        <f>council_staff_import[[#This Row],[First_Name_SOURCE_KEY]]&amp;" "&amp;council_staff_import[[#This Row],[Last_Name_SOURCE_KEY]]</f>
        <v>Patrick Mulvihill</v>
      </c>
      <c r="B197" s="31" t="str">
        <f>council_staff_import[[#This Row],[First_Name_SOURCE_KEY]]</f>
        <v>Patrick</v>
      </c>
      <c r="C197" s="31" t="str">
        <f>council_staff_import[[#This Row],[Last_Name_SOURCE_KEY]]</f>
        <v>Mulvihill</v>
      </c>
      <c r="D197" s="31" t="str">
        <f>council_staff_import[[#This Row],[Title_SOURCE_KEY]]</f>
        <v>Senior Legislative Policy Analyst</v>
      </c>
      <c r="E197" s="31" t="e">
        <f>council_staff_import[[#This Row],[vlookup_works_for]]</f>
        <v>#REF!</v>
      </c>
      <c r="F197" s="31" t="str">
        <f>IF(council_staff_import[[#This Row],[combine COS and Leg Contact Responsibilties]]="",council_staff_import[[#This Row],[Vlookup Scheduler Responsibility]],council_staff_import[[#This Row],[combine COS and Leg Contact Responsibilties]])</f>
        <v/>
      </c>
      <c r="G197" s="31"/>
      <c r="H197" s="31" t="s">
        <v>65</v>
      </c>
      <c r="I197" s="31" t="s">
        <v>31371</v>
      </c>
      <c r="J197" s="31" t="str">
        <f>council_staff_import[[#This Row],[format_legislative_staff_type]]</f>
        <v>Central</v>
      </c>
      <c r="K197" s="31" t="s">
        <v>72</v>
      </c>
      <c r="L197" s="31" t="str">
        <f>IF(council_staff_import[[#This Row],[District_Office_Calc]]=0,"",council_staff_import[[#This Row],[District_Office_Calc]])</f>
        <v/>
      </c>
      <c r="M197" s="31" t="str">
        <f>IF(council_staff_import[[#This Row],[combine COS and Leg Contact emails]]="",council_staff_import[[#This Row],[Vlookup Scheduler Email]],council_staff_import[[#This Row],[combine COS and Leg Contact emails]])</f>
        <v/>
      </c>
      <c r="N197" s="32" t="s">
        <v>32413</v>
      </c>
      <c r="O197" s="32" t="s">
        <v>23796</v>
      </c>
      <c r="P197" s="32" t="str">
        <f>IF(council_staff_import[[#This Row],[Vlookup COS Responsibility]]="",council_staff_import[[#This Row],[Vlookup Leg Contact Responsibility]],council_staff_import[[#This Row],[Vlookup COS Responsibility]])</f>
        <v/>
      </c>
      <c r="Q197" s="32" t="str">
        <f>IF(council_staff_import[[#This Row],[Vlookup COS Email]]="",council_staff_import[[#This Row],[Vlookup Leg Contact Email]],council_staff_import[[#This Row],[Vlookup COS Email]])</f>
        <v/>
      </c>
      <c r="R197" s="32" t="str">
        <f>IFERROR(VLOOKUP(council_staff_import[[#This Row],[Full Name]],[4]!Table3[#Data],2,0),"")</f>
        <v/>
      </c>
      <c r="S197" s="32" t="str">
        <f>IFERROR(VLOOKUP(council_staff_import[[#This Row],[Full Name]],[4]!Table3[#Data],6,0),"")</f>
        <v/>
      </c>
      <c r="T197" s="32" t="str">
        <f>IFERROR(VLOOKUP(council_staff_import[[#This Row],[Full Name]],[4]!Table5[#Data],2,0),"")</f>
        <v/>
      </c>
      <c r="U197" s="32" t="str">
        <f>IFERROR(VLOOKUP(council_staff_import[[#This Row],[Full Name]],[4]!Table5[#Data],5,0),"")</f>
        <v/>
      </c>
      <c r="V197" s="32" t="str">
        <f>IFERROR(VLOOKUP(council_staff_import[[#This Row],[Full Name]],[4]!Table6[#Data],2,0),"")</f>
        <v/>
      </c>
      <c r="W197" s="32" t="str">
        <f>IFERROR(VLOOKUP(council_staff_import[[#This Row],[Full Name]],[4]!Table6[#Data],4,0),"")</f>
        <v/>
      </c>
      <c r="X197" s="32" t="s">
        <v>31767</v>
      </c>
      <c r="Y197" s="32" t="e">
        <f>VLOOKUP(council_staff_import[[#This Row],[format_works_for]],[4]!Table4[#Data],1,0)</f>
        <v>#REF!</v>
      </c>
      <c r="Z197" s="32" t="str">
        <f>IF(council_staff_import[[#This Row],[Legislative Staff Type]]="Personal",council_staff_import[[#This Row],[Reports to Person (full_name)]]&amp;", Office of Councilmember, Personal Staff Office, NYC Council",council_staff_import[[#This Row],[Assignment_SOURCE_KEY]]&amp;", Central Staff Office, NYC Council")</f>
        <v>Infrastructure, Central Staff Office, NYC Council</v>
      </c>
      <c r="AA197" s="32" t="e">
        <f>VLOOKUP(council_staff_import[[#This Row],[formatted_and_corrected_reports_to_person]],[4]!Table2[#Data],2,0)</f>
        <v>#REF!</v>
      </c>
      <c r="AB197" s="32" t="str">
        <f>IF(council_staff_import[[#This Row],[format_legislative_staff_type]]="Personal", RIGHT(council_staff_import[[#This Row],[Assignment_SOURCE_KEY]],LEN(council_staff_import[[#This Row],[Assignment_SOURCE_KEY]])-FIND(" ",council_staff_import[[#This Row],[Assignment_SOURCE_KEY]])),"")</f>
        <v/>
      </c>
      <c r="AC197" s="33" t="s">
        <v>1237</v>
      </c>
      <c r="AD197" s="32" t="s">
        <v>34831</v>
      </c>
      <c r="AE197" s="32">
        <f>council_staff_import[[#This Row],[District_Office_Number_SOURCE_KEY]]</f>
        <v>0</v>
      </c>
      <c r="AF197" s="31"/>
    </row>
    <row r="198" spans="1:32" x14ac:dyDescent="0.2">
      <c r="A198" s="31" t="str">
        <f>council_staff_import[[#This Row],[First_Name_SOURCE_KEY]]&amp;" "&amp;council_staff_import[[#This Row],[Last_Name_SOURCE_KEY]]</f>
        <v>William Murray</v>
      </c>
      <c r="B198" s="31" t="str">
        <f>council_staff_import[[#This Row],[First_Name_SOURCE_KEY]]</f>
        <v>William</v>
      </c>
      <c r="C198" s="31" t="str">
        <f>council_staff_import[[#This Row],[Last_Name_SOURCE_KEY]]</f>
        <v>Murray</v>
      </c>
      <c r="D198" s="31" t="str">
        <f>council_staff_import[[#This Row],[Title_SOURCE_KEY]]</f>
        <v>Senior Legislative Policy Analyst</v>
      </c>
      <c r="E198" s="31" t="e">
        <f>council_staff_import[[#This Row],[vlookup_works_for]]</f>
        <v>#REF!</v>
      </c>
      <c r="F198" s="31" t="str">
        <f>IF(council_staff_import[[#This Row],[combine COS and Leg Contact Responsibilties]]="",council_staff_import[[#This Row],[Vlookup Scheduler Responsibility]],council_staff_import[[#This Row],[combine COS and Leg Contact Responsibilties]])</f>
        <v/>
      </c>
      <c r="G198" s="31"/>
      <c r="H198" s="31" t="s">
        <v>65</v>
      </c>
      <c r="I198" s="31" t="s">
        <v>31371</v>
      </c>
      <c r="J198" s="31" t="str">
        <f>council_staff_import[[#This Row],[format_legislative_staff_type]]</f>
        <v>Central</v>
      </c>
      <c r="K198" s="31" t="s">
        <v>72</v>
      </c>
      <c r="L198" s="31" t="str">
        <f>IF(council_staff_import[[#This Row],[District_Office_Calc]]=0,"",council_staff_import[[#This Row],[District_Office_Calc]])</f>
        <v/>
      </c>
      <c r="M198" s="31" t="str">
        <f>IF(council_staff_import[[#This Row],[combine COS and Leg Contact emails]]="",council_staff_import[[#This Row],[Vlookup Scheduler Email]],council_staff_import[[#This Row],[combine COS and Leg Contact emails]])</f>
        <v/>
      </c>
      <c r="N198" s="32" t="s">
        <v>1419</v>
      </c>
      <c r="O198" s="32" t="s">
        <v>4756</v>
      </c>
      <c r="P198" s="32" t="str">
        <f>IF(council_staff_import[[#This Row],[Vlookup COS Responsibility]]="",council_staff_import[[#This Row],[Vlookup Leg Contact Responsibility]],council_staff_import[[#This Row],[Vlookup COS Responsibility]])</f>
        <v/>
      </c>
      <c r="Q198" s="32" t="str">
        <f>IF(council_staff_import[[#This Row],[Vlookup COS Email]]="",council_staff_import[[#This Row],[Vlookup Leg Contact Email]],council_staff_import[[#This Row],[Vlookup COS Email]])</f>
        <v/>
      </c>
      <c r="R198" s="32" t="str">
        <f>IFERROR(VLOOKUP(council_staff_import[[#This Row],[Full Name]],[4]!Table3[#Data],2,0),"")</f>
        <v/>
      </c>
      <c r="S198" s="32" t="str">
        <f>IFERROR(VLOOKUP(council_staff_import[[#This Row],[Full Name]],[4]!Table3[#Data],6,0),"")</f>
        <v/>
      </c>
      <c r="T198" s="32" t="str">
        <f>IFERROR(VLOOKUP(council_staff_import[[#This Row],[Full Name]],[4]!Table5[#Data],2,0),"")</f>
        <v/>
      </c>
      <c r="U198" s="32" t="str">
        <f>IFERROR(VLOOKUP(council_staff_import[[#This Row],[Full Name]],[4]!Table5[#Data],5,0),"")</f>
        <v/>
      </c>
      <c r="V198" s="32" t="str">
        <f>IFERROR(VLOOKUP(council_staff_import[[#This Row],[Full Name]],[4]!Table6[#Data],2,0),"")</f>
        <v/>
      </c>
      <c r="W198" s="32" t="str">
        <f>IFERROR(VLOOKUP(council_staff_import[[#This Row],[Full Name]],[4]!Table6[#Data],4,0),"")</f>
        <v/>
      </c>
      <c r="X198" s="32" t="s">
        <v>31767</v>
      </c>
      <c r="Y198" s="32" t="e">
        <f>VLOOKUP(council_staff_import[[#This Row],[format_works_for]],[4]!Table4[#Data],1,0)</f>
        <v>#REF!</v>
      </c>
      <c r="Z198" s="32" t="str">
        <f>IF(council_staff_import[[#This Row],[Legislative Staff Type]]="Personal",council_staff_import[[#This Row],[Reports to Person (full_name)]]&amp;", Office of Councilmember, Personal Staff Office, NYC Council",council_staff_import[[#This Row],[Assignment_SOURCE_KEY]]&amp;", Central Staff Office, NYC Council")</f>
        <v>Infrastructure, Central Staff Office, NYC Council</v>
      </c>
      <c r="AA198" s="32" t="e">
        <f>VLOOKUP(council_staff_import[[#This Row],[formatted_and_corrected_reports_to_person]],[4]!Table2[#Data],2,0)</f>
        <v>#REF!</v>
      </c>
      <c r="AB198" s="32" t="str">
        <f>IF(council_staff_import[[#This Row],[format_legislative_staff_type]]="Personal", RIGHT(council_staff_import[[#This Row],[Assignment_SOURCE_KEY]],LEN(council_staff_import[[#This Row],[Assignment_SOURCE_KEY]])-FIND(" ",council_staff_import[[#This Row],[Assignment_SOURCE_KEY]])),"")</f>
        <v/>
      </c>
      <c r="AC198" s="33" t="s">
        <v>1237</v>
      </c>
      <c r="AD198" s="32" t="s">
        <v>34831</v>
      </c>
      <c r="AE198" s="32">
        <f>council_staff_import[[#This Row],[District_Office_Number_SOURCE_KEY]]</f>
        <v>0</v>
      </c>
      <c r="AF198" s="31"/>
    </row>
    <row r="199" spans="1:32" x14ac:dyDescent="0.2">
      <c r="A199" s="31" t="str">
        <f>council_staff_import[[#This Row],[First_Name_SOURCE_KEY]]&amp;" "&amp;council_staff_import[[#This Row],[Last_Name_SOURCE_KEY]]</f>
        <v>Guillermo Patino</v>
      </c>
      <c r="B199" s="31" t="str">
        <f>council_staff_import[[#This Row],[First_Name_SOURCE_KEY]]</f>
        <v>Guillermo</v>
      </c>
      <c r="C199" s="31" t="str">
        <f>council_staff_import[[#This Row],[Last_Name_SOURCE_KEY]]</f>
        <v>Patino</v>
      </c>
      <c r="D199" s="31" t="str">
        <f>council_staff_import[[#This Row],[Title_SOURCE_KEY]]</f>
        <v>Senior Legislative Policy Analyst</v>
      </c>
      <c r="E199" s="31" t="e">
        <f>council_staff_import[[#This Row],[vlookup_works_for]]</f>
        <v>#REF!</v>
      </c>
      <c r="F199" s="31" t="str">
        <f>IF(council_staff_import[[#This Row],[combine COS and Leg Contact Responsibilties]]="",council_staff_import[[#This Row],[Vlookup Scheduler Responsibility]],council_staff_import[[#This Row],[combine COS and Leg Contact Responsibilties]])</f>
        <v/>
      </c>
      <c r="G199" s="31"/>
      <c r="H199" s="31" t="s">
        <v>65</v>
      </c>
      <c r="I199" s="31" t="s">
        <v>31371</v>
      </c>
      <c r="J199" s="31" t="str">
        <f>council_staff_import[[#This Row],[format_legislative_staff_type]]</f>
        <v>Central</v>
      </c>
      <c r="K199" s="31" t="s">
        <v>72</v>
      </c>
      <c r="L199" s="31" t="str">
        <f>IF(council_staff_import[[#This Row],[District_Office_Calc]]=0,"",council_staff_import[[#This Row],[District_Office_Calc]])</f>
        <v/>
      </c>
      <c r="M199" s="31" t="str">
        <f>IF(council_staff_import[[#This Row],[combine COS and Leg Contact emails]]="",council_staff_import[[#This Row],[Vlookup Scheduler Email]],council_staff_import[[#This Row],[combine COS and Leg Contact emails]])</f>
        <v/>
      </c>
      <c r="N199" s="32" t="s">
        <v>31970</v>
      </c>
      <c r="O199" s="32" t="s">
        <v>20048</v>
      </c>
      <c r="P199" s="32" t="str">
        <f>IF(council_staff_import[[#This Row],[Vlookup COS Responsibility]]="",council_staff_import[[#This Row],[Vlookup Leg Contact Responsibility]],council_staff_import[[#This Row],[Vlookup COS Responsibility]])</f>
        <v/>
      </c>
      <c r="Q199" s="32" t="str">
        <f>IF(council_staff_import[[#This Row],[Vlookup COS Email]]="",council_staff_import[[#This Row],[Vlookup Leg Contact Email]],council_staff_import[[#This Row],[Vlookup COS Email]])</f>
        <v/>
      </c>
      <c r="R199" s="32" t="str">
        <f>IFERROR(VLOOKUP(council_staff_import[[#This Row],[Full Name]],[4]!Table3[#Data],2,0),"")</f>
        <v/>
      </c>
      <c r="S199" s="32" t="str">
        <f>IFERROR(VLOOKUP(council_staff_import[[#This Row],[Full Name]],[4]!Table3[#Data],6,0),"")</f>
        <v/>
      </c>
      <c r="T199" s="32" t="str">
        <f>IFERROR(VLOOKUP(council_staff_import[[#This Row],[Full Name]],[4]!Table5[#Data],2,0),"")</f>
        <v/>
      </c>
      <c r="U199" s="32" t="str">
        <f>IFERROR(VLOOKUP(council_staff_import[[#This Row],[Full Name]],[4]!Table5[#Data],5,0),"")</f>
        <v/>
      </c>
      <c r="V199" s="32" t="str">
        <f>IFERROR(VLOOKUP(council_staff_import[[#This Row],[Full Name]],[4]!Table6[#Data],2,0),"")</f>
        <v/>
      </c>
      <c r="W199" s="32" t="str">
        <f>IFERROR(VLOOKUP(council_staff_import[[#This Row],[Full Name]],[4]!Table6[#Data],4,0),"")</f>
        <v/>
      </c>
      <c r="X199" s="32" t="s">
        <v>31767</v>
      </c>
      <c r="Y199" s="32" t="e">
        <f>VLOOKUP(council_staff_import[[#This Row],[format_works_for]],[4]!Table4[#Data],1,0)</f>
        <v>#REF!</v>
      </c>
      <c r="Z199" s="32" t="str">
        <f>IF(council_staff_import[[#This Row],[Legislative Staff Type]]="Personal",council_staff_import[[#This Row],[Reports to Person (full_name)]]&amp;", Office of Councilmember, Personal Staff Office, NYC Council",council_staff_import[[#This Row],[Assignment_SOURCE_KEY]]&amp;", Central Staff Office, NYC Council")</f>
        <v>Infrastructure, Central Staff Office, NYC Council</v>
      </c>
      <c r="AA199" s="32" t="e">
        <f>VLOOKUP(council_staff_import[[#This Row],[formatted_and_corrected_reports_to_person]],[4]!Table2[#Data],2,0)</f>
        <v>#REF!</v>
      </c>
      <c r="AB199" s="32" t="str">
        <f>IF(council_staff_import[[#This Row],[format_legislative_staff_type]]="Personal", RIGHT(council_staff_import[[#This Row],[Assignment_SOURCE_KEY]],LEN(council_staff_import[[#This Row],[Assignment_SOURCE_KEY]])-FIND(" ",council_staff_import[[#This Row],[Assignment_SOURCE_KEY]])),"")</f>
        <v/>
      </c>
      <c r="AC199" s="33" t="s">
        <v>1237</v>
      </c>
      <c r="AD199" s="32" t="s">
        <v>34831</v>
      </c>
      <c r="AE199" s="32">
        <f>council_staff_import[[#This Row],[District_Office_Number_SOURCE_KEY]]</f>
        <v>0</v>
      </c>
      <c r="AF199" s="31"/>
    </row>
    <row r="200" spans="1:32" x14ac:dyDescent="0.2">
      <c r="A200" s="31" t="str">
        <f>council_staff_import[[#This Row],[First_Name_SOURCE_KEY]]&amp;" "&amp;council_staff_import[[#This Row],[Last_Name_SOURCE_KEY]]</f>
        <v>Alex Paulenoff</v>
      </c>
      <c r="B200" s="31" t="str">
        <f>council_staff_import[[#This Row],[First_Name_SOURCE_KEY]]</f>
        <v>Alex</v>
      </c>
      <c r="C200" s="31" t="str">
        <f>council_staff_import[[#This Row],[Last_Name_SOURCE_KEY]]</f>
        <v>Paulenoff</v>
      </c>
      <c r="D200" s="31" t="str">
        <f>council_staff_import[[#This Row],[Title_SOURCE_KEY]]</f>
        <v>Legislative Counsel</v>
      </c>
      <c r="E200" s="31" t="e">
        <f>council_staff_import[[#This Row],[vlookup_works_for]]</f>
        <v>#REF!</v>
      </c>
      <c r="F200" s="31" t="str">
        <f>IF(council_staff_import[[#This Row],[combine COS and Leg Contact Responsibilties]]="",council_staff_import[[#This Row],[Vlookup Scheduler Responsibility]],council_staff_import[[#This Row],[combine COS and Leg Contact Responsibilties]])</f>
        <v/>
      </c>
      <c r="G200" s="31"/>
      <c r="H200" s="31" t="s">
        <v>65</v>
      </c>
      <c r="I200" s="31" t="s">
        <v>31371</v>
      </c>
      <c r="J200" s="31" t="str">
        <f>council_staff_import[[#This Row],[format_legislative_staff_type]]</f>
        <v>Central</v>
      </c>
      <c r="K200" s="31" t="s">
        <v>72</v>
      </c>
      <c r="L200" s="31" t="str">
        <f>IF(council_staff_import[[#This Row],[District_Office_Calc]]=0,"",council_staff_import[[#This Row],[District_Office_Calc]])</f>
        <v/>
      </c>
      <c r="M200" s="31" t="str">
        <f>IF(council_staff_import[[#This Row],[combine COS and Leg Contact emails]]="",council_staff_import[[#This Row],[Vlookup Scheduler Email]],council_staff_import[[#This Row],[combine COS and Leg Contact emails]])</f>
        <v/>
      </c>
      <c r="N200" s="32" t="s">
        <v>31493</v>
      </c>
      <c r="O200" s="32" t="s">
        <v>2080</v>
      </c>
      <c r="P200" s="32" t="str">
        <f>IF(council_staff_import[[#This Row],[Vlookup COS Responsibility]]="",council_staff_import[[#This Row],[Vlookup Leg Contact Responsibility]],council_staff_import[[#This Row],[Vlookup COS Responsibility]])</f>
        <v/>
      </c>
      <c r="Q200" s="32" t="str">
        <f>IF(council_staff_import[[#This Row],[Vlookup COS Email]]="",council_staff_import[[#This Row],[Vlookup Leg Contact Email]],council_staff_import[[#This Row],[Vlookup COS Email]])</f>
        <v/>
      </c>
      <c r="R200" s="32" t="str">
        <f>IFERROR(VLOOKUP(council_staff_import[[#This Row],[Full Name]],[4]!Table3[#Data],2,0),"")</f>
        <v/>
      </c>
      <c r="S200" s="32" t="str">
        <f>IFERROR(VLOOKUP(council_staff_import[[#This Row],[Full Name]],[4]!Table3[#Data],6,0),"")</f>
        <v/>
      </c>
      <c r="T200" s="32" t="str">
        <f>IFERROR(VLOOKUP(council_staff_import[[#This Row],[Full Name]],[4]!Table5[#Data],2,0),"")</f>
        <v/>
      </c>
      <c r="U200" s="32" t="str">
        <f>IFERROR(VLOOKUP(council_staff_import[[#This Row],[Full Name]],[4]!Table5[#Data],5,0),"")</f>
        <v/>
      </c>
      <c r="V200" s="32" t="str">
        <f>IFERROR(VLOOKUP(council_staff_import[[#This Row],[Full Name]],[4]!Table6[#Data],2,0),"")</f>
        <v/>
      </c>
      <c r="W200" s="32" t="str">
        <f>IFERROR(VLOOKUP(council_staff_import[[#This Row],[Full Name]],[4]!Table6[#Data],4,0),"")</f>
        <v/>
      </c>
      <c r="X200" s="32" t="s">
        <v>141</v>
      </c>
      <c r="Y200" s="32" t="e">
        <f>VLOOKUP(council_staff_import[[#This Row],[format_works_for]],[4]!Table4[#Data],1,0)</f>
        <v>#REF!</v>
      </c>
      <c r="Z200" s="32" t="str">
        <f>IF(council_staff_import[[#This Row],[Legislative Staff Type]]="Personal",council_staff_import[[#This Row],[Reports to Person (full_name)]]&amp;", Office of Councilmember, Personal Staff Office, NYC Council",council_staff_import[[#This Row],[Assignment_SOURCE_KEY]]&amp;", Central Staff Office, NYC Council")</f>
        <v>Infrastructure, Central Staff Office, NYC Council</v>
      </c>
      <c r="AA200" s="32" t="e">
        <f>VLOOKUP(council_staff_import[[#This Row],[formatted_and_corrected_reports_to_person]],[4]!Table2[#Data],2,0)</f>
        <v>#REF!</v>
      </c>
      <c r="AB200" s="32" t="str">
        <f>IF(council_staff_import[[#This Row],[format_legislative_staff_type]]="Personal", RIGHT(council_staff_import[[#This Row],[Assignment_SOURCE_KEY]],LEN(council_staff_import[[#This Row],[Assignment_SOURCE_KEY]])-FIND(" ",council_staff_import[[#This Row],[Assignment_SOURCE_KEY]])),"")</f>
        <v/>
      </c>
      <c r="AC200" s="33" t="s">
        <v>1237</v>
      </c>
      <c r="AD200" s="32" t="s">
        <v>34831</v>
      </c>
      <c r="AE200" s="32">
        <f>council_staff_import[[#This Row],[District_Office_Number_SOURCE_KEY]]</f>
        <v>0</v>
      </c>
      <c r="AF200" s="31"/>
    </row>
    <row r="201" spans="1:32" x14ac:dyDescent="0.2">
      <c r="A201" s="31" t="str">
        <f>council_staff_import[[#This Row],[First_Name_SOURCE_KEY]]&amp;" "&amp;council_staff_import[[#This Row],[Last_Name_SOURCE_KEY]]</f>
        <v>Bradley Reid</v>
      </c>
      <c r="B201" s="31" t="str">
        <f>council_staff_import[[#This Row],[First_Name_SOURCE_KEY]]</f>
        <v>Bradley</v>
      </c>
      <c r="C201" s="31" t="str">
        <f>council_staff_import[[#This Row],[Last_Name_SOURCE_KEY]]</f>
        <v>Reid</v>
      </c>
      <c r="D201" s="31" t="str">
        <f>council_staff_import[[#This Row],[Title_SOURCE_KEY]]</f>
        <v>Legislative Counsel</v>
      </c>
      <c r="E201" s="31" t="e">
        <f>council_staff_import[[#This Row],[vlookup_works_for]]</f>
        <v>#REF!</v>
      </c>
      <c r="F201" s="31" t="str">
        <f>IF(council_staff_import[[#This Row],[combine COS and Leg Contact Responsibilties]]="",council_staff_import[[#This Row],[Vlookup Scheduler Responsibility]],council_staff_import[[#This Row],[combine COS and Leg Contact Responsibilties]])</f>
        <v/>
      </c>
      <c r="G201" s="31"/>
      <c r="H201" s="31" t="s">
        <v>65</v>
      </c>
      <c r="I201" s="31" t="s">
        <v>31371</v>
      </c>
      <c r="J201" s="31" t="str">
        <f>council_staff_import[[#This Row],[format_legislative_staff_type]]</f>
        <v>Central</v>
      </c>
      <c r="K201" s="31" t="s">
        <v>72</v>
      </c>
      <c r="L201" s="31" t="str">
        <f>IF(council_staff_import[[#This Row],[District_Office_Calc]]=0,"",council_staff_import[[#This Row],[District_Office_Calc]])</f>
        <v/>
      </c>
      <c r="M201" s="31" t="str">
        <f>IF(council_staff_import[[#This Row],[combine COS and Leg Contact emails]]="",council_staff_import[[#This Row],[Vlookup Scheduler Email]],council_staff_import[[#This Row],[combine COS and Leg Contact emails]])</f>
        <v/>
      </c>
      <c r="N201" s="32" t="s">
        <v>577</v>
      </c>
      <c r="O201" s="32" t="s">
        <v>4418</v>
      </c>
      <c r="P201" s="32" t="str">
        <f>IF(council_staff_import[[#This Row],[Vlookup COS Responsibility]]="",council_staff_import[[#This Row],[Vlookup Leg Contact Responsibility]],council_staff_import[[#This Row],[Vlookup COS Responsibility]])</f>
        <v/>
      </c>
      <c r="Q201" s="32" t="str">
        <f>IF(council_staff_import[[#This Row],[Vlookup COS Email]]="",council_staff_import[[#This Row],[Vlookup Leg Contact Email]],council_staff_import[[#This Row],[Vlookup COS Email]])</f>
        <v/>
      </c>
      <c r="R201" s="32" t="str">
        <f>IFERROR(VLOOKUP(council_staff_import[[#This Row],[Full Name]],[4]!Table3[#Data],2,0),"")</f>
        <v/>
      </c>
      <c r="S201" s="32" t="str">
        <f>IFERROR(VLOOKUP(council_staff_import[[#This Row],[Full Name]],[4]!Table3[#Data],6,0),"")</f>
        <v/>
      </c>
      <c r="T201" s="32" t="str">
        <f>IFERROR(VLOOKUP(council_staff_import[[#This Row],[Full Name]],[4]!Table5[#Data],2,0),"")</f>
        <v/>
      </c>
      <c r="U201" s="32" t="str">
        <f>IFERROR(VLOOKUP(council_staff_import[[#This Row],[Full Name]],[4]!Table5[#Data],5,0),"")</f>
        <v/>
      </c>
      <c r="V201" s="32" t="str">
        <f>IFERROR(VLOOKUP(council_staff_import[[#This Row],[Full Name]],[4]!Table6[#Data],2,0),"")</f>
        <v/>
      </c>
      <c r="W201" s="32" t="str">
        <f>IFERROR(VLOOKUP(council_staff_import[[#This Row],[Full Name]],[4]!Table6[#Data],4,0),"")</f>
        <v/>
      </c>
      <c r="X201" s="32" t="s">
        <v>141</v>
      </c>
      <c r="Y201" s="32" t="e">
        <f>VLOOKUP(council_staff_import[[#This Row],[format_works_for]],[4]!Table4[#Data],1,0)</f>
        <v>#REF!</v>
      </c>
      <c r="Z201" s="32" t="str">
        <f>IF(council_staff_import[[#This Row],[Legislative Staff Type]]="Personal",council_staff_import[[#This Row],[Reports to Person (full_name)]]&amp;", Office of Councilmember, Personal Staff Office, NYC Council",council_staff_import[[#This Row],[Assignment_SOURCE_KEY]]&amp;", Central Staff Office, NYC Council")</f>
        <v>Infrastructure, Central Staff Office, NYC Council</v>
      </c>
      <c r="AA201" s="32" t="e">
        <f>VLOOKUP(council_staff_import[[#This Row],[formatted_and_corrected_reports_to_person]],[4]!Table2[#Data],2,0)</f>
        <v>#REF!</v>
      </c>
      <c r="AB201" s="32" t="str">
        <f>IF(council_staff_import[[#This Row],[format_legislative_staff_type]]="Personal", RIGHT(council_staff_import[[#This Row],[Assignment_SOURCE_KEY]],LEN(council_staff_import[[#This Row],[Assignment_SOURCE_KEY]])-FIND(" ",council_staff_import[[#This Row],[Assignment_SOURCE_KEY]])),"")</f>
        <v/>
      </c>
      <c r="AC201" s="33" t="s">
        <v>1237</v>
      </c>
      <c r="AD201" s="32" t="s">
        <v>34831</v>
      </c>
      <c r="AE201" s="32">
        <f>council_staff_import[[#This Row],[District_Office_Number_SOURCE_KEY]]</f>
        <v>0</v>
      </c>
      <c r="AF201" s="31"/>
    </row>
    <row r="202" spans="1:32" x14ac:dyDescent="0.2">
      <c r="A202" s="31" t="str">
        <f>council_staff_import[[#This Row],[First_Name_SOURCE_KEY]]&amp;" "&amp;council_staff_import[[#This Row],[Last_Name_SOURCE_KEY]]</f>
        <v>Kristoffer Sartori</v>
      </c>
      <c r="B202" s="31" t="str">
        <f>council_staff_import[[#This Row],[First_Name_SOURCE_KEY]]</f>
        <v>Kristoffer</v>
      </c>
      <c r="C202" s="31" t="str">
        <f>council_staff_import[[#This Row],[Last_Name_SOURCE_KEY]]</f>
        <v>Sartori</v>
      </c>
      <c r="D202" s="31" t="str">
        <f>council_staff_import[[#This Row],[Title_SOURCE_KEY]]</f>
        <v>Legislative Counsel</v>
      </c>
      <c r="E202" s="31" t="e">
        <f>council_staff_import[[#This Row],[vlookup_works_for]]</f>
        <v>#REF!</v>
      </c>
      <c r="F202" s="31" t="str">
        <f>IF(council_staff_import[[#This Row],[combine COS and Leg Contact Responsibilties]]="",council_staff_import[[#This Row],[Vlookup Scheduler Responsibility]],council_staff_import[[#This Row],[combine COS and Leg Contact Responsibilties]])</f>
        <v/>
      </c>
      <c r="G202" s="31"/>
      <c r="H202" s="31" t="s">
        <v>65</v>
      </c>
      <c r="I202" s="31" t="s">
        <v>31371</v>
      </c>
      <c r="J202" s="31" t="str">
        <f>council_staff_import[[#This Row],[format_legislative_staff_type]]</f>
        <v>Central</v>
      </c>
      <c r="K202" s="31" t="s">
        <v>72</v>
      </c>
      <c r="L202" s="31" t="str">
        <f>IF(council_staff_import[[#This Row],[District_Office_Calc]]=0,"",council_staff_import[[#This Row],[District_Office_Calc]])</f>
        <v/>
      </c>
      <c r="M202" s="31" t="str">
        <f>IF(council_staff_import[[#This Row],[combine COS and Leg Contact emails]]="",council_staff_import[[#This Row],[Vlookup Scheduler Email]],council_staff_import[[#This Row],[combine COS and Leg Contact emails]])</f>
        <v/>
      </c>
      <c r="N202" s="32" t="s">
        <v>32210</v>
      </c>
      <c r="O202" s="32" t="s">
        <v>32211</v>
      </c>
      <c r="P202" s="32" t="str">
        <f>IF(council_staff_import[[#This Row],[Vlookup COS Responsibility]]="",council_staff_import[[#This Row],[Vlookup Leg Contact Responsibility]],council_staff_import[[#This Row],[Vlookup COS Responsibility]])</f>
        <v/>
      </c>
      <c r="Q202" s="32" t="str">
        <f>IF(council_staff_import[[#This Row],[Vlookup COS Email]]="",council_staff_import[[#This Row],[Vlookup Leg Contact Email]],council_staff_import[[#This Row],[Vlookup COS Email]])</f>
        <v/>
      </c>
      <c r="R202" s="32" t="str">
        <f>IFERROR(VLOOKUP(council_staff_import[[#This Row],[Full Name]],[4]!Table3[#Data],2,0),"")</f>
        <v/>
      </c>
      <c r="S202" s="32" t="str">
        <f>IFERROR(VLOOKUP(council_staff_import[[#This Row],[Full Name]],[4]!Table3[#Data],6,0),"")</f>
        <v/>
      </c>
      <c r="T202" s="32" t="str">
        <f>IFERROR(VLOOKUP(council_staff_import[[#This Row],[Full Name]],[4]!Table5[#Data],2,0),"")</f>
        <v/>
      </c>
      <c r="U202" s="32" t="str">
        <f>IFERROR(VLOOKUP(council_staff_import[[#This Row],[Full Name]],[4]!Table5[#Data],5,0),"")</f>
        <v/>
      </c>
      <c r="V202" s="32" t="str">
        <f>IFERROR(VLOOKUP(council_staff_import[[#This Row],[Full Name]],[4]!Table6[#Data],2,0),"")</f>
        <v/>
      </c>
      <c r="W202" s="32" t="str">
        <f>IFERROR(VLOOKUP(council_staff_import[[#This Row],[Full Name]],[4]!Table6[#Data],4,0),"")</f>
        <v/>
      </c>
      <c r="X202" s="32" t="s">
        <v>141</v>
      </c>
      <c r="Y202" s="32" t="e">
        <f>VLOOKUP(council_staff_import[[#This Row],[format_works_for]],[4]!Table4[#Data],1,0)</f>
        <v>#REF!</v>
      </c>
      <c r="Z202" s="32" t="str">
        <f>IF(council_staff_import[[#This Row],[Legislative Staff Type]]="Personal",council_staff_import[[#This Row],[Reports to Person (full_name)]]&amp;", Office of Councilmember, Personal Staff Office, NYC Council",council_staff_import[[#This Row],[Assignment_SOURCE_KEY]]&amp;", Central Staff Office, NYC Council")</f>
        <v>Infrastructure, Central Staff Office, NYC Council</v>
      </c>
      <c r="AA202" s="32" t="e">
        <f>VLOOKUP(council_staff_import[[#This Row],[formatted_and_corrected_reports_to_person]],[4]!Table2[#Data],2,0)</f>
        <v>#REF!</v>
      </c>
      <c r="AB202" s="32" t="str">
        <f>IF(council_staff_import[[#This Row],[format_legislative_staff_type]]="Personal", RIGHT(council_staff_import[[#This Row],[Assignment_SOURCE_KEY]],LEN(council_staff_import[[#This Row],[Assignment_SOURCE_KEY]])-FIND(" ",council_staff_import[[#This Row],[Assignment_SOURCE_KEY]])),"")</f>
        <v/>
      </c>
      <c r="AC202" s="33" t="s">
        <v>1237</v>
      </c>
      <c r="AD202" s="32" t="s">
        <v>34831</v>
      </c>
      <c r="AE202" s="32">
        <f>council_staff_import[[#This Row],[District_Office_Number_SOURCE_KEY]]</f>
        <v>0</v>
      </c>
      <c r="AF202" s="31"/>
    </row>
    <row r="203" spans="1:32" x14ac:dyDescent="0.2">
      <c r="A203" s="31" t="str">
        <f>council_staff_import[[#This Row],[First_Name_SOURCE_KEY]]&amp;" "&amp;council_staff_import[[#This Row],[Last_Name_SOURCE_KEY]]</f>
        <v>Samara Swanston</v>
      </c>
      <c r="B203" s="31" t="str">
        <f>council_staff_import[[#This Row],[First_Name_SOURCE_KEY]]</f>
        <v>Samara</v>
      </c>
      <c r="C203" s="31" t="str">
        <f>council_staff_import[[#This Row],[Last_Name_SOURCE_KEY]]</f>
        <v>Swanston</v>
      </c>
      <c r="D203" s="31" t="str">
        <f>council_staff_import[[#This Row],[Title_SOURCE_KEY]]</f>
        <v>Legislative Counsel</v>
      </c>
      <c r="E203" s="31" t="e">
        <f>council_staff_import[[#This Row],[vlookup_works_for]]</f>
        <v>#REF!</v>
      </c>
      <c r="F203" s="31" t="str">
        <f>IF(council_staff_import[[#This Row],[combine COS and Leg Contact Responsibilties]]="",council_staff_import[[#This Row],[Vlookup Scheduler Responsibility]],council_staff_import[[#This Row],[combine COS and Leg Contact Responsibilties]])</f>
        <v/>
      </c>
      <c r="G203" s="31"/>
      <c r="H203" s="31" t="s">
        <v>65</v>
      </c>
      <c r="I203" s="31" t="s">
        <v>31371</v>
      </c>
      <c r="J203" s="31" t="str">
        <f>council_staff_import[[#This Row],[format_legislative_staff_type]]</f>
        <v>Central</v>
      </c>
      <c r="K203" s="31" t="s">
        <v>72</v>
      </c>
      <c r="L203" s="31" t="str">
        <f>IF(council_staff_import[[#This Row],[District_Office_Calc]]=0,"",council_staff_import[[#This Row],[District_Office_Calc]])</f>
        <v/>
      </c>
      <c r="M203" s="31" t="str">
        <f>IF(council_staff_import[[#This Row],[combine COS and Leg Contact emails]]="",council_staff_import[[#This Row],[Vlookup Scheduler Email]],council_staff_import[[#This Row],[combine COS and Leg Contact emails]])</f>
        <v/>
      </c>
      <c r="N203" s="32" t="s">
        <v>32613</v>
      </c>
      <c r="O203" s="32" t="s">
        <v>32614</v>
      </c>
      <c r="P203" s="32" t="str">
        <f>IF(council_staff_import[[#This Row],[Vlookup COS Responsibility]]="",council_staff_import[[#This Row],[Vlookup Leg Contact Responsibility]],council_staff_import[[#This Row],[Vlookup COS Responsibility]])</f>
        <v/>
      </c>
      <c r="Q203" s="32" t="str">
        <f>IF(council_staff_import[[#This Row],[Vlookup COS Email]]="",council_staff_import[[#This Row],[Vlookup Leg Contact Email]],council_staff_import[[#This Row],[Vlookup COS Email]])</f>
        <v/>
      </c>
      <c r="R203" s="32" t="str">
        <f>IFERROR(VLOOKUP(council_staff_import[[#This Row],[Full Name]],[4]!Table3[#Data],2,0),"")</f>
        <v/>
      </c>
      <c r="S203" s="32" t="str">
        <f>IFERROR(VLOOKUP(council_staff_import[[#This Row],[Full Name]],[4]!Table3[#Data],6,0),"")</f>
        <v/>
      </c>
      <c r="T203" s="32" t="str">
        <f>IFERROR(VLOOKUP(council_staff_import[[#This Row],[Full Name]],[4]!Table5[#Data],2,0),"")</f>
        <v/>
      </c>
      <c r="U203" s="32" t="str">
        <f>IFERROR(VLOOKUP(council_staff_import[[#This Row],[Full Name]],[4]!Table5[#Data],5,0),"")</f>
        <v/>
      </c>
      <c r="V203" s="32" t="str">
        <f>IFERROR(VLOOKUP(council_staff_import[[#This Row],[Full Name]],[4]!Table6[#Data],2,0),"")</f>
        <v/>
      </c>
      <c r="W203" s="32" t="str">
        <f>IFERROR(VLOOKUP(council_staff_import[[#This Row],[Full Name]],[4]!Table6[#Data],4,0),"")</f>
        <v/>
      </c>
      <c r="X203" s="32" t="s">
        <v>141</v>
      </c>
      <c r="Y203" s="32" t="e">
        <f>VLOOKUP(council_staff_import[[#This Row],[format_works_for]],[4]!Table4[#Data],1,0)</f>
        <v>#REF!</v>
      </c>
      <c r="Z203" s="32" t="str">
        <f>IF(council_staff_import[[#This Row],[Legislative Staff Type]]="Personal",council_staff_import[[#This Row],[Reports to Person (full_name)]]&amp;", Office of Councilmember, Personal Staff Office, NYC Council",council_staff_import[[#This Row],[Assignment_SOURCE_KEY]]&amp;", Central Staff Office, NYC Council")</f>
        <v>Infrastructure, Central Staff Office, NYC Council</v>
      </c>
      <c r="AA203" s="32" t="e">
        <f>VLOOKUP(council_staff_import[[#This Row],[formatted_and_corrected_reports_to_person]],[4]!Table2[#Data],2,0)</f>
        <v>#REF!</v>
      </c>
      <c r="AB203" s="32" t="str">
        <f>IF(council_staff_import[[#This Row],[format_legislative_staff_type]]="Personal", RIGHT(council_staff_import[[#This Row],[Assignment_SOURCE_KEY]],LEN(council_staff_import[[#This Row],[Assignment_SOURCE_KEY]])-FIND(" ",council_staff_import[[#This Row],[Assignment_SOURCE_KEY]])),"")</f>
        <v/>
      </c>
      <c r="AC203" s="33" t="s">
        <v>1237</v>
      </c>
      <c r="AD203" s="32" t="s">
        <v>34831</v>
      </c>
      <c r="AE203" s="32">
        <f>council_staff_import[[#This Row],[District_Office_Number_SOURCE_KEY]]</f>
        <v>0</v>
      </c>
      <c r="AF203" s="31"/>
    </row>
    <row r="204" spans="1:32" x14ac:dyDescent="0.2">
      <c r="A204" s="31" t="str">
        <f>council_staff_import[[#This Row],[First_Name_SOURCE_KEY]]&amp;" "&amp;council_staff_import[[#This Row],[Last_Name_SOURCE_KEY]]</f>
        <v>Jennifer Wilcox</v>
      </c>
      <c r="B204" s="31" t="str">
        <f>council_staff_import[[#This Row],[First_Name_SOURCE_KEY]]</f>
        <v>Jennifer</v>
      </c>
      <c r="C204" s="31" t="str">
        <f>council_staff_import[[#This Row],[Last_Name_SOURCE_KEY]]</f>
        <v>Wilcox</v>
      </c>
      <c r="D204" s="31" t="str">
        <f>council_staff_import[[#This Row],[Title_SOURCE_KEY]]</f>
        <v>Assistant Director - Legal</v>
      </c>
      <c r="E204" s="31" t="e">
        <f>council_staff_import[[#This Row],[vlookup_works_for]]</f>
        <v>#REF!</v>
      </c>
      <c r="F204" s="31" t="str">
        <f>IF(council_staff_import[[#This Row],[combine COS and Leg Contact Responsibilties]]="",council_staff_import[[#This Row],[Vlookup Scheduler Responsibility]],council_staff_import[[#This Row],[combine COS and Leg Contact Responsibilties]])</f>
        <v/>
      </c>
      <c r="G204" s="31"/>
      <c r="H204" s="31" t="s">
        <v>65</v>
      </c>
      <c r="I204" s="31" t="s">
        <v>31371</v>
      </c>
      <c r="J204" s="31" t="str">
        <f>council_staff_import[[#This Row],[format_legislative_staff_type]]</f>
        <v>Central</v>
      </c>
      <c r="K204" s="31" t="s">
        <v>72</v>
      </c>
      <c r="L204" s="31" t="str">
        <f>IF(council_staff_import[[#This Row],[District_Office_Calc]]=0,"",council_staff_import[[#This Row],[District_Office_Calc]])</f>
        <v/>
      </c>
      <c r="M204" s="31" t="str">
        <f>IF(council_staff_import[[#This Row],[combine COS and Leg Contact emails]]="",council_staff_import[[#This Row],[Vlookup Scheduler Email]],council_staff_import[[#This Row],[combine COS and Leg Contact emails]])</f>
        <v/>
      </c>
      <c r="N204" s="32" t="s">
        <v>5980</v>
      </c>
      <c r="O204" s="32" t="s">
        <v>6116</v>
      </c>
      <c r="P204" s="32" t="str">
        <f>IF(council_staff_import[[#This Row],[Vlookup COS Responsibility]]="",council_staff_import[[#This Row],[Vlookup Leg Contact Responsibility]],council_staff_import[[#This Row],[Vlookup COS Responsibility]])</f>
        <v/>
      </c>
      <c r="Q204" s="32" t="str">
        <f>IF(council_staff_import[[#This Row],[Vlookup COS Email]]="",council_staff_import[[#This Row],[Vlookup Leg Contact Email]],council_staff_import[[#This Row],[Vlookup COS Email]])</f>
        <v/>
      </c>
      <c r="R204" s="32" t="str">
        <f>IFERROR(VLOOKUP(council_staff_import[[#This Row],[Full Name]],[4]!Table3[#Data],2,0),"")</f>
        <v/>
      </c>
      <c r="S204" s="32" t="str">
        <f>IFERROR(VLOOKUP(council_staff_import[[#This Row],[Full Name]],[4]!Table3[#Data],6,0),"")</f>
        <v/>
      </c>
      <c r="T204" s="32" t="str">
        <f>IFERROR(VLOOKUP(council_staff_import[[#This Row],[Full Name]],[4]!Table5[#Data],2,0),"")</f>
        <v/>
      </c>
      <c r="U204" s="32" t="str">
        <f>IFERROR(VLOOKUP(council_staff_import[[#This Row],[Full Name]],[4]!Table5[#Data],5,0),"")</f>
        <v/>
      </c>
      <c r="V204" s="32" t="str">
        <f>IFERROR(VLOOKUP(council_staff_import[[#This Row],[Full Name]],[4]!Table6[#Data],2,0),"")</f>
        <v/>
      </c>
      <c r="W204" s="32" t="str">
        <f>IFERROR(VLOOKUP(council_staff_import[[#This Row],[Full Name]],[4]!Table6[#Data],4,0),"")</f>
        <v/>
      </c>
      <c r="X204" s="32" t="s">
        <v>31581</v>
      </c>
      <c r="Y204" s="32" t="e">
        <f>VLOOKUP(council_staff_import[[#This Row],[format_works_for]],[4]!Table4[#Data],1,0)</f>
        <v>#REF!</v>
      </c>
      <c r="Z204" s="32" t="str">
        <f>IF(council_staff_import[[#This Row],[Legislative Staff Type]]="Personal",council_staff_import[[#This Row],[Reports to Person (full_name)]]&amp;", Office of Councilmember, Personal Staff Office, NYC Council",council_staff_import[[#This Row],[Assignment_SOURCE_KEY]]&amp;", Central Staff Office, NYC Council")</f>
        <v>Infrastructure, Central Staff Office, NYC Council</v>
      </c>
      <c r="AA204" s="32" t="e">
        <f>VLOOKUP(council_staff_import[[#This Row],[formatted_and_corrected_reports_to_person]],[4]!Table2[#Data],2,0)</f>
        <v>#REF!</v>
      </c>
      <c r="AB204" s="32" t="str">
        <f>IF(council_staff_import[[#This Row],[format_legislative_staff_type]]="Personal", RIGHT(council_staff_import[[#This Row],[Assignment_SOURCE_KEY]],LEN(council_staff_import[[#This Row],[Assignment_SOURCE_KEY]])-FIND(" ",council_staff_import[[#This Row],[Assignment_SOURCE_KEY]])),"")</f>
        <v/>
      </c>
      <c r="AC204" s="33" t="s">
        <v>1237</v>
      </c>
      <c r="AD204" s="32" t="s">
        <v>34831</v>
      </c>
      <c r="AE204" s="32">
        <f>council_staff_import[[#This Row],[District_Office_Number_SOURCE_KEY]]</f>
        <v>0</v>
      </c>
      <c r="AF204" s="31"/>
    </row>
    <row r="205" spans="1:32" x14ac:dyDescent="0.2">
      <c r="A205" s="31" t="str">
        <f>council_staff_import[[#This Row],[First_Name_SOURCE_KEY]]&amp;" "&amp;council_staff_import[[#This Row],[Last_Name_SOURCE_KEY]]</f>
        <v>Jeffrey Campagna</v>
      </c>
      <c r="B205" s="31" t="str">
        <f>council_staff_import[[#This Row],[First_Name_SOURCE_KEY]]</f>
        <v>Jeffrey</v>
      </c>
      <c r="C205" s="31" t="str">
        <f>council_staff_import[[#This Row],[Last_Name_SOURCE_KEY]]</f>
        <v>Campagna</v>
      </c>
      <c r="D205" s="31" t="str">
        <f>council_staff_import[[#This Row],[Title_SOURCE_KEY]]</f>
        <v>Legislative Counsel</v>
      </c>
      <c r="E205" s="31" t="e">
        <f>council_staff_import[[#This Row],[vlookup_works_for]]</f>
        <v>#REF!</v>
      </c>
      <c r="F205" s="31" t="str">
        <f>IF(council_staff_import[[#This Row],[combine COS and Leg Contact Responsibilties]]="",council_staff_import[[#This Row],[Vlookup Scheduler Responsibility]],council_staff_import[[#This Row],[combine COS and Leg Contact Responsibilties]])</f>
        <v/>
      </c>
      <c r="G205" s="31"/>
      <c r="H205" s="31" t="s">
        <v>65</v>
      </c>
      <c r="I205" s="31" t="s">
        <v>31371</v>
      </c>
      <c r="J205" s="31" t="str">
        <f>council_staff_import[[#This Row],[format_legislative_staff_type]]</f>
        <v>Central</v>
      </c>
      <c r="K205" s="31" t="s">
        <v>72</v>
      </c>
      <c r="L205" s="31" t="str">
        <f>IF(council_staff_import[[#This Row],[District_Office_Calc]]=0,"",council_staff_import[[#This Row],[District_Office_Calc]])</f>
        <v/>
      </c>
      <c r="M205" s="31" t="str">
        <f>IF(council_staff_import[[#This Row],[combine COS and Leg Contact emails]]="",council_staff_import[[#This Row],[Vlookup Scheduler Email]],council_staff_import[[#This Row],[combine COS and Leg Contact emails]])</f>
        <v/>
      </c>
      <c r="N205" s="32" t="s">
        <v>32072</v>
      </c>
      <c r="O205" s="32" t="s">
        <v>2250</v>
      </c>
      <c r="P205" s="32" t="str">
        <f>IF(council_staff_import[[#This Row],[Vlookup COS Responsibility]]="",council_staff_import[[#This Row],[Vlookup Leg Contact Responsibility]],council_staff_import[[#This Row],[Vlookup COS Responsibility]])</f>
        <v/>
      </c>
      <c r="Q205" s="32" t="str">
        <f>IF(council_staff_import[[#This Row],[Vlookup COS Email]]="",council_staff_import[[#This Row],[Vlookup Leg Contact Email]],council_staff_import[[#This Row],[Vlookup COS Email]])</f>
        <v/>
      </c>
      <c r="R205" s="32" t="str">
        <f>IFERROR(VLOOKUP(council_staff_import[[#This Row],[Full Name]],[4]!Table3[#Data],2,0),"")</f>
        <v/>
      </c>
      <c r="S205" s="32" t="str">
        <f>IFERROR(VLOOKUP(council_staff_import[[#This Row],[Full Name]],[4]!Table3[#Data],6,0),"")</f>
        <v/>
      </c>
      <c r="T205" s="32" t="str">
        <f>IFERROR(VLOOKUP(council_staff_import[[#This Row],[Full Name]],[4]!Table5[#Data],2,0),"")</f>
        <v/>
      </c>
      <c r="U205" s="32" t="str">
        <f>IFERROR(VLOOKUP(council_staff_import[[#This Row],[Full Name]],[4]!Table5[#Data],5,0),"")</f>
        <v/>
      </c>
      <c r="V205" s="32" t="str">
        <f>IFERROR(VLOOKUP(council_staff_import[[#This Row],[Full Name]],[4]!Table6[#Data],2,0),"")</f>
        <v/>
      </c>
      <c r="W205" s="32" t="str">
        <f>IFERROR(VLOOKUP(council_staff_import[[#This Row],[Full Name]],[4]!Table6[#Data],4,0),"")</f>
        <v/>
      </c>
      <c r="X205" s="32" t="s">
        <v>141</v>
      </c>
      <c r="Y205" s="32" t="e">
        <f>VLOOKUP(council_staff_import[[#This Row],[format_works_for]],[4]!Table4[#Data],1,0)</f>
        <v>#REF!</v>
      </c>
      <c r="Z205" s="32" t="str">
        <f>IF(council_staff_import[[#This Row],[Legislative Staff Type]]="Personal",council_staff_import[[#This Row],[Reports to Person (full_name)]]&amp;", Office of Councilmember, Personal Staff Office, NYC Council",council_staff_import[[#This Row],[Assignment_SOURCE_KEY]]&amp;", Central Staff Office, NYC Council")</f>
        <v>Land Use, Central Staff Office, NYC Council</v>
      </c>
      <c r="AA205" s="32" t="e">
        <f>VLOOKUP(council_staff_import[[#This Row],[formatted_and_corrected_reports_to_person]],[4]!Table2[#Data],2,0)</f>
        <v>#REF!</v>
      </c>
      <c r="AB205" s="32" t="str">
        <f>IF(council_staff_import[[#This Row],[format_legislative_staff_type]]="Personal", RIGHT(council_staff_import[[#This Row],[Assignment_SOURCE_KEY]],LEN(council_staff_import[[#This Row],[Assignment_SOURCE_KEY]])-FIND(" ",council_staff_import[[#This Row],[Assignment_SOURCE_KEY]])),"")</f>
        <v/>
      </c>
      <c r="AC205" s="32" t="str">
        <f>IF(LEFT(council_staff_import[[#This Row],[Assignment_SOURCE_KEY]],(FIND(" ",council_staff_import[[#This Row],[Assignment_SOURCE_KEY]],1)-1))="CM","Personal","Central")</f>
        <v>Central</v>
      </c>
      <c r="AD205" s="32" t="s">
        <v>34832</v>
      </c>
      <c r="AE205" s="32">
        <f>council_staff_import[[#This Row],[District_Office_Number_SOURCE_KEY]]</f>
        <v>0</v>
      </c>
      <c r="AF205" s="31"/>
    </row>
    <row r="206" spans="1:32" x14ac:dyDescent="0.2">
      <c r="A206" s="31" t="str">
        <f>council_staff_import[[#This Row],[First_Name_SOURCE_KEY]]&amp;" "&amp;council_staff_import[[#This Row],[Last_Name_SOURCE_KEY]]</f>
        <v>Dylan Casey</v>
      </c>
      <c r="B206" s="31" t="str">
        <f>council_staff_import[[#This Row],[First_Name_SOURCE_KEY]]</f>
        <v>Dylan</v>
      </c>
      <c r="C206" s="31" t="str">
        <f>council_staff_import[[#This Row],[Last_Name_SOURCE_KEY]]</f>
        <v>Casey</v>
      </c>
      <c r="D206" s="31" t="str">
        <f>council_staff_import[[#This Row],[Title_SOURCE_KEY]]</f>
        <v>Legislative Counsel</v>
      </c>
      <c r="E206" s="31" t="e">
        <f>council_staff_import[[#This Row],[vlookup_works_for]]</f>
        <v>#REF!</v>
      </c>
      <c r="F206" s="31" t="str">
        <f>IF(council_staff_import[[#This Row],[combine COS and Leg Contact Responsibilties]]="",council_staff_import[[#This Row],[Vlookup Scheduler Responsibility]],council_staff_import[[#This Row],[combine COS and Leg Contact Responsibilties]])</f>
        <v/>
      </c>
      <c r="G206" s="31"/>
      <c r="H206" s="31" t="s">
        <v>65</v>
      </c>
      <c r="I206" s="31" t="s">
        <v>31371</v>
      </c>
      <c r="J206" s="31" t="str">
        <f>council_staff_import[[#This Row],[format_legislative_staff_type]]</f>
        <v>Central</v>
      </c>
      <c r="K206" s="31" t="s">
        <v>72</v>
      </c>
      <c r="L206" s="31" t="str">
        <f>IF(council_staff_import[[#This Row],[District_Office_Calc]]=0,"",council_staff_import[[#This Row],[District_Office_Calc]])</f>
        <v/>
      </c>
      <c r="M206" s="31" t="str">
        <f>IF(council_staff_import[[#This Row],[combine COS and Leg Contact emails]]="",council_staff_import[[#This Row],[Vlookup Scheduler Email]],council_staff_import[[#This Row],[combine COS and Leg Contact emails]])</f>
        <v/>
      </c>
      <c r="N206" s="32" t="s">
        <v>7315</v>
      </c>
      <c r="O206" s="32" t="s">
        <v>26770</v>
      </c>
      <c r="P206" s="32" t="str">
        <f>IF(council_staff_import[[#This Row],[Vlookup COS Responsibility]]="",council_staff_import[[#This Row],[Vlookup Leg Contact Responsibility]],council_staff_import[[#This Row],[Vlookup COS Responsibility]])</f>
        <v/>
      </c>
      <c r="Q206" s="32" t="str">
        <f>IF(council_staff_import[[#This Row],[Vlookup COS Email]]="",council_staff_import[[#This Row],[Vlookup Leg Contact Email]],council_staff_import[[#This Row],[Vlookup COS Email]])</f>
        <v/>
      </c>
      <c r="R206" s="32" t="str">
        <f>IFERROR(VLOOKUP(council_staff_import[[#This Row],[Full Name]],[4]!Table3[#Data],2,0),"")</f>
        <v/>
      </c>
      <c r="S206" s="32" t="str">
        <f>IFERROR(VLOOKUP(council_staff_import[[#This Row],[Full Name]],[4]!Table3[#Data],6,0),"")</f>
        <v/>
      </c>
      <c r="T206" s="32" t="str">
        <f>IFERROR(VLOOKUP(council_staff_import[[#This Row],[Full Name]],[4]!Table5[#Data],2,0),"")</f>
        <v/>
      </c>
      <c r="U206" s="32" t="str">
        <f>IFERROR(VLOOKUP(council_staff_import[[#This Row],[Full Name]],[4]!Table5[#Data],5,0),"")</f>
        <v/>
      </c>
      <c r="V206" s="32" t="str">
        <f>IFERROR(VLOOKUP(council_staff_import[[#This Row],[Full Name]],[4]!Table6[#Data],2,0),"")</f>
        <v/>
      </c>
      <c r="W206" s="32" t="str">
        <f>IFERROR(VLOOKUP(council_staff_import[[#This Row],[Full Name]],[4]!Table6[#Data],4,0),"")</f>
        <v/>
      </c>
      <c r="X206" s="32" t="s">
        <v>141</v>
      </c>
      <c r="Y206" s="32" t="e">
        <f>VLOOKUP(council_staff_import[[#This Row],[format_works_for]],[4]!Table4[#Data],1,0)</f>
        <v>#REF!</v>
      </c>
      <c r="Z206" s="32" t="str">
        <f>IF(council_staff_import[[#This Row],[Legislative Staff Type]]="Personal",council_staff_import[[#This Row],[Reports to Person (full_name)]]&amp;", Office of Councilmember, Personal Staff Office, NYC Council",council_staff_import[[#This Row],[Assignment_SOURCE_KEY]]&amp;", Central Staff Office, NYC Council")</f>
        <v>Land Use, Central Staff Office, NYC Council</v>
      </c>
      <c r="AA206" s="32" t="e">
        <f>VLOOKUP(council_staff_import[[#This Row],[formatted_and_corrected_reports_to_person]],[4]!Table2[#Data],2,0)</f>
        <v>#REF!</v>
      </c>
      <c r="AB206" s="32" t="str">
        <f>IF(council_staff_import[[#This Row],[format_legislative_staff_type]]="Personal", RIGHT(council_staff_import[[#This Row],[Assignment_SOURCE_KEY]],LEN(council_staff_import[[#This Row],[Assignment_SOURCE_KEY]])-FIND(" ",council_staff_import[[#This Row],[Assignment_SOURCE_KEY]])),"")</f>
        <v/>
      </c>
      <c r="AC206" s="32" t="str">
        <f>IF(LEFT(council_staff_import[[#This Row],[Assignment_SOURCE_KEY]],(FIND(" ",council_staff_import[[#This Row],[Assignment_SOURCE_KEY]],1)-1))="CM","Personal","Central")</f>
        <v>Central</v>
      </c>
      <c r="AD206" s="32" t="s">
        <v>34832</v>
      </c>
      <c r="AE206" s="32">
        <f>council_staff_import[[#This Row],[District_Office_Number_SOURCE_KEY]]</f>
        <v>0</v>
      </c>
      <c r="AF206" s="31"/>
    </row>
    <row r="207" spans="1:32" x14ac:dyDescent="0.2">
      <c r="A207" s="31" t="str">
        <f>council_staff_import[[#This Row],[First_Name_SOURCE_KEY]]&amp;" "&amp;council_staff_import[[#This Row],[Last_Name_SOURCE_KEY]]</f>
        <v>John Douglas</v>
      </c>
      <c r="B207" s="31" t="str">
        <f>council_staff_import[[#This Row],[First_Name_SOURCE_KEY]]</f>
        <v>John</v>
      </c>
      <c r="C207" s="31" t="str">
        <f>council_staff_import[[#This Row],[Last_Name_SOURCE_KEY]]</f>
        <v>Douglas</v>
      </c>
      <c r="D207" s="31" t="str">
        <f>council_staff_import[[#This Row],[Title_SOURCE_KEY]]</f>
        <v>Legislative Project Manager</v>
      </c>
      <c r="E207" s="31" t="e">
        <f>council_staff_import[[#This Row],[vlookup_works_for]]</f>
        <v>#REF!</v>
      </c>
      <c r="F207" s="31" t="str">
        <f>IF(council_staff_import[[#This Row],[combine COS and Leg Contact Responsibilties]]="",council_staff_import[[#This Row],[Vlookup Scheduler Responsibility]],council_staff_import[[#This Row],[combine COS and Leg Contact Responsibilties]])</f>
        <v/>
      </c>
      <c r="G207" s="31"/>
      <c r="H207" s="31" t="s">
        <v>65</v>
      </c>
      <c r="I207" s="31" t="s">
        <v>31371</v>
      </c>
      <c r="J207" s="31" t="str">
        <f>council_staff_import[[#This Row],[format_legislative_staff_type]]</f>
        <v>Central</v>
      </c>
      <c r="K207" s="31" t="s">
        <v>72</v>
      </c>
      <c r="L207" s="31" t="str">
        <f>IF(council_staff_import[[#This Row],[District_Office_Calc]]=0,"",council_staff_import[[#This Row],[District_Office_Calc]])</f>
        <v/>
      </c>
      <c r="M207" s="31" t="str">
        <f>IF(council_staff_import[[#This Row],[combine COS and Leg Contact emails]]="",council_staff_import[[#This Row],[Vlookup Scheduler Email]],council_staff_import[[#This Row],[combine COS and Leg Contact emails]])</f>
        <v/>
      </c>
      <c r="N207" s="32" t="s">
        <v>20167</v>
      </c>
      <c r="O207" s="32" t="s">
        <v>2544</v>
      </c>
      <c r="P207" s="32" t="str">
        <f>IF(council_staff_import[[#This Row],[Vlookup COS Responsibility]]="",council_staff_import[[#This Row],[Vlookup Leg Contact Responsibility]],council_staff_import[[#This Row],[Vlookup COS Responsibility]])</f>
        <v/>
      </c>
      <c r="Q207" s="32" t="str">
        <f>IF(council_staff_import[[#This Row],[Vlookup COS Email]]="",council_staff_import[[#This Row],[Vlookup Leg Contact Email]],council_staff_import[[#This Row],[Vlookup COS Email]])</f>
        <v/>
      </c>
      <c r="R207" s="32" t="str">
        <f>IFERROR(VLOOKUP(council_staff_import[[#This Row],[Full Name]],[4]!Table3[#Data],2,0),"")</f>
        <v/>
      </c>
      <c r="S207" s="32" t="str">
        <f>IFERROR(VLOOKUP(council_staff_import[[#This Row],[Full Name]],[4]!Table3[#Data],6,0),"")</f>
        <v/>
      </c>
      <c r="T207" s="32" t="str">
        <f>IFERROR(VLOOKUP(council_staff_import[[#This Row],[Full Name]],[4]!Table5[#Data],2,0),"")</f>
        <v/>
      </c>
      <c r="U207" s="32" t="str">
        <f>IFERROR(VLOOKUP(council_staff_import[[#This Row],[Full Name]],[4]!Table5[#Data],5,0),"")</f>
        <v/>
      </c>
      <c r="V207" s="32" t="str">
        <f>IFERROR(VLOOKUP(council_staff_import[[#This Row],[Full Name]],[4]!Table6[#Data],2,0),"")</f>
        <v/>
      </c>
      <c r="W207" s="32" t="str">
        <f>IFERROR(VLOOKUP(council_staff_import[[#This Row],[Full Name]],[4]!Table6[#Data],4,0),"")</f>
        <v/>
      </c>
      <c r="X207" s="32" t="s">
        <v>31620</v>
      </c>
      <c r="Y207" s="32" t="e">
        <f>VLOOKUP(council_staff_import[[#This Row],[format_works_for]],[4]!Table4[#Data],1,0)</f>
        <v>#REF!</v>
      </c>
      <c r="Z207" s="32" t="str">
        <f>IF(council_staff_import[[#This Row],[Legislative Staff Type]]="Personal",council_staff_import[[#This Row],[Reports to Person (full_name)]]&amp;", Office of Councilmember, Personal Staff Office, NYC Council",council_staff_import[[#This Row],[Assignment_SOURCE_KEY]]&amp;", Central Staff Office, NYC Council")</f>
        <v>Land Use, Central Staff Office, NYC Council</v>
      </c>
      <c r="AA207" s="32" t="e">
        <f>VLOOKUP(council_staff_import[[#This Row],[formatted_and_corrected_reports_to_person]],[4]!Table2[#Data],2,0)</f>
        <v>#REF!</v>
      </c>
      <c r="AB207" s="32" t="str">
        <f>IF(council_staff_import[[#This Row],[format_legislative_staff_type]]="Personal", RIGHT(council_staff_import[[#This Row],[Assignment_SOURCE_KEY]],LEN(council_staff_import[[#This Row],[Assignment_SOURCE_KEY]])-FIND(" ",council_staff_import[[#This Row],[Assignment_SOURCE_KEY]])),"")</f>
        <v/>
      </c>
      <c r="AC207" s="32" t="str">
        <f>IF(LEFT(council_staff_import[[#This Row],[Assignment_SOURCE_KEY]],(FIND(" ",council_staff_import[[#This Row],[Assignment_SOURCE_KEY]],1)-1))="CM","Personal","Central")</f>
        <v>Central</v>
      </c>
      <c r="AD207" s="32" t="s">
        <v>34832</v>
      </c>
      <c r="AE207" s="32">
        <f>council_staff_import[[#This Row],[District_Office_Number_SOURCE_KEY]]</f>
        <v>0</v>
      </c>
      <c r="AF207" s="31"/>
    </row>
    <row r="208" spans="1:32" x14ac:dyDescent="0.2">
      <c r="A208" s="31" t="str">
        <f>council_staff_import[[#This Row],[First_Name_SOURCE_KEY]]&amp;" "&amp;council_staff_import[[#This Row],[Last_Name_SOURCE_KEY]]</f>
        <v>Margaret Griffin</v>
      </c>
      <c r="B208" s="31" t="str">
        <f>council_staff_import[[#This Row],[First_Name_SOURCE_KEY]]</f>
        <v>Margaret</v>
      </c>
      <c r="C208" s="31" t="str">
        <f>council_staff_import[[#This Row],[Last_Name_SOURCE_KEY]]</f>
        <v>Griffin</v>
      </c>
      <c r="D208" s="31" t="str">
        <f>council_staff_import[[#This Row],[Title_SOURCE_KEY]]</f>
        <v>Legislative Coordinator</v>
      </c>
      <c r="E208" s="31" t="e">
        <f>council_staff_import[[#This Row],[vlookup_works_for]]</f>
        <v>#REF!</v>
      </c>
      <c r="F208" s="31" t="str">
        <f>IF(council_staff_import[[#This Row],[combine COS and Leg Contact Responsibilties]]="",council_staff_import[[#This Row],[Vlookup Scheduler Responsibility]],council_staff_import[[#This Row],[combine COS and Leg Contact Responsibilties]])</f>
        <v/>
      </c>
      <c r="G208" s="31"/>
      <c r="H208" s="31" t="s">
        <v>65</v>
      </c>
      <c r="I208" s="31" t="s">
        <v>31371</v>
      </c>
      <c r="J208" s="31" t="str">
        <f>council_staff_import[[#This Row],[format_legislative_staff_type]]</f>
        <v>Central</v>
      </c>
      <c r="K208" s="31" t="s">
        <v>72</v>
      </c>
      <c r="L208" s="31" t="str">
        <f>IF(council_staff_import[[#This Row],[District_Office_Calc]]=0,"",council_staff_import[[#This Row],[District_Office_Calc]])</f>
        <v/>
      </c>
      <c r="M208" s="31" t="str">
        <f>IF(council_staff_import[[#This Row],[combine COS and Leg Contact emails]]="",council_staff_import[[#This Row],[Vlookup Scheduler Email]],council_staff_import[[#This Row],[combine COS and Leg Contact emails]])</f>
        <v/>
      </c>
      <c r="N208" s="32" t="s">
        <v>725</v>
      </c>
      <c r="O208" s="32" t="s">
        <v>26382</v>
      </c>
      <c r="P208" s="32" t="str">
        <f>IF(council_staff_import[[#This Row],[Vlookup COS Responsibility]]="",council_staff_import[[#This Row],[Vlookup Leg Contact Responsibility]],council_staff_import[[#This Row],[Vlookup COS Responsibility]])</f>
        <v/>
      </c>
      <c r="Q208" s="32" t="str">
        <f>IF(council_staff_import[[#This Row],[Vlookup COS Email]]="",council_staff_import[[#This Row],[Vlookup Leg Contact Email]],council_staff_import[[#This Row],[Vlookup COS Email]])</f>
        <v/>
      </c>
      <c r="R208" s="32" t="str">
        <f>IFERROR(VLOOKUP(council_staff_import[[#This Row],[Full Name]],[4]!Table3[#Data],2,0),"")</f>
        <v/>
      </c>
      <c r="S208" s="32" t="str">
        <f>IFERROR(VLOOKUP(council_staff_import[[#This Row],[Full Name]],[4]!Table3[#Data],6,0),"")</f>
        <v/>
      </c>
      <c r="T208" s="32" t="str">
        <f>IFERROR(VLOOKUP(council_staff_import[[#This Row],[Full Name]],[4]!Table5[#Data],2,0),"")</f>
        <v/>
      </c>
      <c r="U208" s="32" t="str">
        <f>IFERROR(VLOOKUP(council_staff_import[[#This Row],[Full Name]],[4]!Table5[#Data],5,0),"")</f>
        <v/>
      </c>
      <c r="V208" s="32" t="str">
        <f>IFERROR(VLOOKUP(council_staff_import[[#This Row],[Full Name]],[4]!Table6[#Data],2,0),"")</f>
        <v/>
      </c>
      <c r="W208" s="32" t="str">
        <f>IFERROR(VLOOKUP(council_staff_import[[#This Row],[Full Name]],[4]!Table6[#Data],4,0),"")</f>
        <v/>
      </c>
      <c r="X208" s="32" t="s">
        <v>31557</v>
      </c>
      <c r="Y208" s="32" t="e">
        <f>VLOOKUP(council_staff_import[[#This Row],[format_works_for]],[4]!Table4[#Data],1,0)</f>
        <v>#REF!</v>
      </c>
      <c r="Z208" s="32" t="str">
        <f>IF(council_staff_import[[#This Row],[Legislative Staff Type]]="Personal",council_staff_import[[#This Row],[Reports to Person (full_name)]]&amp;", Office of Councilmember, Personal Staff Office, NYC Council",council_staff_import[[#This Row],[Assignment_SOURCE_KEY]]&amp;", Central Staff Office, NYC Council")</f>
        <v>Land Use, Central Staff Office, NYC Council</v>
      </c>
      <c r="AA208" s="32" t="e">
        <f>VLOOKUP(council_staff_import[[#This Row],[formatted_and_corrected_reports_to_person]],[4]!Table2[#Data],2,0)</f>
        <v>#REF!</v>
      </c>
      <c r="AB208" s="32" t="str">
        <f>IF(council_staff_import[[#This Row],[format_legislative_staff_type]]="Personal", RIGHT(council_staff_import[[#This Row],[Assignment_SOURCE_KEY]],LEN(council_staff_import[[#This Row],[Assignment_SOURCE_KEY]])-FIND(" ",council_staff_import[[#This Row],[Assignment_SOURCE_KEY]])),"")</f>
        <v/>
      </c>
      <c r="AC208" s="32" t="str">
        <f>IF(LEFT(council_staff_import[[#This Row],[Assignment_SOURCE_KEY]],(FIND(" ",council_staff_import[[#This Row],[Assignment_SOURCE_KEY]],1)-1))="CM","Personal","Central")</f>
        <v>Central</v>
      </c>
      <c r="AD208" s="32" t="s">
        <v>34832</v>
      </c>
      <c r="AE208" s="32">
        <f>council_staff_import[[#This Row],[District_Office_Number_SOURCE_KEY]]</f>
        <v>0</v>
      </c>
      <c r="AF208" s="31"/>
    </row>
    <row r="209" spans="1:32" x14ac:dyDescent="0.2">
      <c r="A209" s="31" t="str">
        <f>council_staff_import[[#This Row],[First_Name_SOURCE_KEY]]&amp;" "&amp;council_staff_import[[#This Row],[Last_Name_SOURCE_KEY]]</f>
        <v>Peter Janosik</v>
      </c>
      <c r="B209" s="31" t="str">
        <f>council_staff_import[[#This Row],[First_Name_SOURCE_KEY]]</f>
        <v>Peter</v>
      </c>
      <c r="C209" s="31" t="str">
        <f>council_staff_import[[#This Row],[Last_Name_SOURCE_KEY]]</f>
        <v>Janosik</v>
      </c>
      <c r="D209" s="31" t="str">
        <f>council_staff_import[[#This Row],[Title_SOURCE_KEY]]</f>
        <v>Legislative Project Manager</v>
      </c>
      <c r="E209" s="31" t="e">
        <f>council_staff_import[[#This Row],[vlookup_works_for]]</f>
        <v>#REF!</v>
      </c>
      <c r="F209" s="31" t="str">
        <f>IF(council_staff_import[[#This Row],[combine COS and Leg Contact Responsibilties]]="",council_staff_import[[#This Row],[Vlookup Scheduler Responsibility]],council_staff_import[[#This Row],[combine COS and Leg Contact Responsibilties]])</f>
        <v/>
      </c>
      <c r="G209" s="31"/>
      <c r="H209" s="31" t="s">
        <v>65</v>
      </c>
      <c r="I209" s="31" t="s">
        <v>31371</v>
      </c>
      <c r="J209" s="31" t="str">
        <f>council_staff_import[[#This Row],[format_legislative_staff_type]]</f>
        <v>Central</v>
      </c>
      <c r="K209" s="31" t="s">
        <v>72</v>
      </c>
      <c r="L209" s="31" t="str">
        <f>IF(council_staff_import[[#This Row],[District_Office_Calc]]=0,"",council_staff_import[[#This Row],[District_Office_Calc]])</f>
        <v/>
      </c>
      <c r="M209" s="31" t="str">
        <f>IF(council_staff_import[[#This Row],[combine COS and Leg Contact emails]]="",council_staff_import[[#This Row],[Vlookup Scheduler Email]],council_staff_import[[#This Row],[combine COS and Leg Contact emails]])</f>
        <v/>
      </c>
      <c r="N209" s="32" t="s">
        <v>32448</v>
      </c>
      <c r="O209" s="32" t="s">
        <v>26400</v>
      </c>
      <c r="P209" s="32" t="str">
        <f>IF(council_staff_import[[#This Row],[Vlookup COS Responsibility]]="",council_staff_import[[#This Row],[Vlookup Leg Contact Responsibility]],council_staff_import[[#This Row],[Vlookup COS Responsibility]])</f>
        <v/>
      </c>
      <c r="Q209" s="32" t="str">
        <f>IF(council_staff_import[[#This Row],[Vlookup COS Email]]="",council_staff_import[[#This Row],[Vlookup Leg Contact Email]],council_staff_import[[#This Row],[Vlookup COS Email]])</f>
        <v/>
      </c>
      <c r="R209" s="32" t="str">
        <f>IFERROR(VLOOKUP(council_staff_import[[#This Row],[Full Name]],[4]!Table3[#Data],2,0),"")</f>
        <v/>
      </c>
      <c r="S209" s="32" t="str">
        <f>IFERROR(VLOOKUP(council_staff_import[[#This Row],[Full Name]],[4]!Table3[#Data],6,0),"")</f>
        <v/>
      </c>
      <c r="T209" s="32" t="str">
        <f>IFERROR(VLOOKUP(council_staff_import[[#This Row],[Full Name]],[4]!Table5[#Data],2,0),"")</f>
        <v/>
      </c>
      <c r="U209" s="32" t="str">
        <f>IFERROR(VLOOKUP(council_staff_import[[#This Row],[Full Name]],[4]!Table5[#Data],5,0),"")</f>
        <v/>
      </c>
      <c r="V209" s="32" t="str">
        <f>IFERROR(VLOOKUP(council_staff_import[[#This Row],[Full Name]],[4]!Table6[#Data],2,0),"")</f>
        <v/>
      </c>
      <c r="W209" s="32" t="str">
        <f>IFERROR(VLOOKUP(council_staff_import[[#This Row],[Full Name]],[4]!Table6[#Data],4,0),"")</f>
        <v/>
      </c>
      <c r="X209" s="32" t="s">
        <v>31620</v>
      </c>
      <c r="Y209" s="32" t="e">
        <f>VLOOKUP(council_staff_import[[#This Row],[format_works_for]],[4]!Table4[#Data],1,0)</f>
        <v>#REF!</v>
      </c>
      <c r="Z209" s="32" t="str">
        <f>IF(council_staff_import[[#This Row],[Legislative Staff Type]]="Personal",council_staff_import[[#This Row],[Reports to Person (full_name)]]&amp;", Office of Councilmember, Personal Staff Office, NYC Council",council_staff_import[[#This Row],[Assignment_SOURCE_KEY]]&amp;", Central Staff Office, NYC Council")</f>
        <v>Land Use, Central Staff Office, NYC Council</v>
      </c>
      <c r="AA209" s="32" t="e">
        <f>VLOOKUP(council_staff_import[[#This Row],[formatted_and_corrected_reports_to_person]],[4]!Table2[#Data],2,0)</f>
        <v>#REF!</v>
      </c>
      <c r="AB209" s="32" t="str">
        <f>IF(council_staff_import[[#This Row],[format_legislative_staff_type]]="Personal", RIGHT(council_staff_import[[#This Row],[Assignment_SOURCE_KEY]],LEN(council_staff_import[[#This Row],[Assignment_SOURCE_KEY]])-FIND(" ",council_staff_import[[#This Row],[Assignment_SOURCE_KEY]])),"")</f>
        <v/>
      </c>
      <c r="AC209" s="32" t="str">
        <f>IF(LEFT(council_staff_import[[#This Row],[Assignment_SOURCE_KEY]],(FIND(" ",council_staff_import[[#This Row],[Assignment_SOURCE_KEY]],1)-1))="CM","Personal","Central")</f>
        <v>Central</v>
      </c>
      <c r="AD209" s="32" t="s">
        <v>34832</v>
      </c>
      <c r="AE209" s="32">
        <f>council_staff_import[[#This Row],[District_Office_Number_SOURCE_KEY]]</f>
        <v>0</v>
      </c>
      <c r="AF209" s="31"/>
    </row>
    <row r="210" spans="1:32" x14ac:dyDescent="0.2">
      <c r="A210" s="31" t="str">
        <f>council_staff_import[[#This Row],[First_Name_SOURCE_KEY]]&amp;" "&amp;council_staff_import[[#This Row],[Last_Name_SOURCE_KEY]]</f>
        <v>Elizabeth Lee</v>
      </c>
      <c r="B210" s="31" t="str">
        <f>council_staff_import[[#This Row],[First_Name_SOURCE_KEY]]</f>
        <v>Elizabeth</v>
      </c>
      <c r="C210" s="31" t="str">
        <f>council_staff_import[[#This Row],[Last_Name_SOURCE_KEY]]</f>
        <v>Lee</v>
      </c>
      <c r="D210" s="31" t="str">
        <f>council_staff_import[[#This Row],[Title_SOURCE_KEY]]</f>
        <v>Legislative Project Manager</v>
      </c>
      <c r="E210" s="31" t="e">
        <f>council_staff_import[[#This Row],[vlookup_works_for]]</f>
        <v>#REF!</v>
      </c>
      <c r="F210" s="31" t="str">
        <f>IF(council_staff_import[[#This Row],[combine COS and Leg Contact Responsibilties]]="",council_staff_import[[#This Row],[Vlookup Scheduler Responsibility]],council_staff_import[[#This Row],[combine COS and Leg Contact Responsibilties]])</f>
        <v/>
      </c>
      <c r="G210" s="31"/>
      <c r="H210" s="31" t="s">
        <v>65</v>
      </c>
      <c r="I210" s="31" t="s">
        <v>31371</v>
      </c>
      <c r="J210" s="31" t="str">
        <f>council_staff_import[[#This Row],[format_legislative_staff_type]]</f>
        <v>Central</v>
      </c>
      <c r="K210" s="31" t="s">
        <v>72</v>
      </c>
      <c r="L210" s="31" t="str">
        <f>IF(council_staff_import[[#This Row],[District_Office_Calc]]=0,"",council_staff_import[[#This Row],[District_Office_Calc]])</f>
        <v/>
      </c>
      <c r="M210" s="31" t="str">
        <f>IF(council_staff_import[[#This Row],[combine COS and Leg Contact emails]]="",council_staff_import[[#This Row],[Vlookup Scheduler Email]],council_staff_import[[#This Row],[combine COS and Leg Contact emails]])</f>
        <v/>
      </c>
      <c r="N210" s="32" t="s">
        <v>4633</v>
      </c>
      <c r="O210" s="32" t="s">
        <v>2972</v>
      </c>
      <c r="P210" s="32" t="str">
        <f>IF(council_staff_import[[#This Row],[Vlookup COS Responsibility]]="",council_staff_import[[#This Row],[Vlookup Leg Contact Responsibility]],council_staff_import[[#This Row],[Vlookup COS Responsibility]])</f>
        <v/>
      </c>
      <c r="Q210" s="32" t="str">
        <f>IF(council_staff_import[[#This Row],[Vlookup COS Email]]="",council_staff_import[[#This Row],[Vlookup Leg Contact Email]],council_staff_import[[#This Row],[Vlookup COS Email]])</f>
        <v/>
      </c>
      <c r="R210" s="32" t="str">
        <f>IFERROR(VLOOKUP(council_staff_import[[#This Row],[Full Name]],[4]!Table3[#Data],2,0),"")</f>
        <v/>
      </c>
      <c r="S210" s="32" t="str">
        <f>IFERROR(VLOOKUP(council_staff_import[[#This Row],[Full Name]],[4]!Table3[#Data],6,0),"")</f>
        <v/>
      </c>
      <c r="T210" s="32" t="str">
        <f>IFERROR(VLOOKUP(council_staff_import[[#This Row],[Full Name]],[4]!Table5[#Data],2,0),"")</f>
        <v/>
      </c>
      <c r="U210" s="32" t="str">
        <f>IFERROR(VLOOKUP(council_staff_import[[#This Row],[Full Name]],[4]!Table5[#Data],5,0),"")</f>
        <v/>
      </c>
      <c r="V210" s="32" t="str">
        <f>IFERROR(VLOOKUP(council_staff_import[[#This Row],[Full Name]],[4]!Table6[#Data],2,0),"")</f>
        <v/>
      </c>
      <c r="W210" s="32" t="str">
        <f>IFERROR(VLOOKUP(council_staff_import[[#This Row],[Full Name]],[4]!Table6[#Data],4,0),"")</f>
        <v/>
      </c>
      <c r="X210" s="32" t="s">
        <v>31620</v>
      </c>
      <c r="Y210" s="32" t="e">
        <f>VLOOKUP(council_staff_import[[#This Row],[format_works_for]],[4]!Table4[#Data],1,0)</f>
        <v>#REF!</v>
      </c>
      <c r="Z210" s="32" t="str">
        <f>IF(council_staff_import[[#This Row],[Legislative Staff Type]]="Personal",council_staff_import[[#This Row],[Reports to Person (full_name)]]&amp;", Office of Councilmember, Personal Staff Office, NYC Council",council_staff_import[[#This Row],[Assignment_SOURCE_KEY]]&amp;", Central Staff Office, NYC Council")</f>
        <v>Land Use, Central Staff Office, NYC Council</v>
      </c>
      <c r="AA210" s="32" t="e">
        <f>VLOOKUP(council_staff_import[[#This Row],[formatted_and_corrected_reports_to_person]],[4]!Table2[#Data],2,0)</f>
        <v>#REF!</v>
      </c>
      <c r="AB210" s="32" t="str">
        <f>IF(council_staff_import[[#This Row],[format_legislative_staff_type]]="Personal", RIGHT(council_staff_import[[#This Row],[Assignment_SOURCE_KEY]],LEN(council_staff_import[[#This Row],[Assignment_SOURCE_KEY]])-FIND(" ",council_staff_import[[#This Row],[Assignment_SOURCE_KEY]])),"")</f>
        <v/>
      </c>
      <c r="AC210" s="32" t="str">
        <f>IF(LEFT(council_staff_import[[#This Row],[Assignment_SOURCE_KEY]],(FIND(" ",council_staff_import[[#This Row],[Assignment_SOURCE_KEY]],1)-1))="CM","Personal","Central")</f>
        <v>Central</v>
      </c>
      <c r="AD210" s="32" t="s">
        <v>34832</v>
      </c>
      <c r="AE210" s="32">
        <f>council_staff_import[[#This Row],[District_Office_Number_SOURCE_KEY]]</f>
        <v>0</v>
      </c>
      <c r="AF210" s="31"/>
    </row>
    <row r="211" spans="1:32" x14ac:dyDescent="0.2">
      <c r="A211" s="31" t="str">
        <f>council_staff_import[[#This Row],[First_Name_SOURCE_KEY]]&amp;" "&amp;council_staff_import[[#This Row],[Last_Name_SOURCE_KEY]]</f>
        <v>Amy Levitan</v>
      </c>
      <c r="B211" s="31" t="str">
        <f>council_staff_import[[#This Row],[First_Name_SOURCE_KEY]]</f>
        <v>Amy</v>
      </c>
      <c r="C211" s="31" t="str">
        <f>council_staff_import[[#This Row],[Last_Name_SOURCE_KEY]]</f>
        <v>Levitan</v>
      </c>
      <c r="D211" s="31" t="str">
        <f>council_staff_import[[#This Row],[Title_SOURCE_KEY]]</f>
        <v>Deputy Director</v>
      </c>
      <c r="E211" s="31" t="e">
        <f>council_staff_import[[#This Row],[vlookup_works_for]]</f>
        <v>#REF!</v>
      </c>
      <c r="F211" s="31" t="str">
        <f>IF(council_staff_import[[#This Row],[combine COS and Leg Contact Responsibilties]]="",council_staff_import[[#This Row],[Vlookup Scheduler Responsibility]],council_staff_import[[#This Row],[combine COS and Leg Contact Responsibilties]])</f>
        <v/>
      </c>
      <c r="G211" s="31"/>
      <c r="H211" s="31" t="s">
        <v>65</v>
      </c>
      <c r="I211" s="31" t="s">
        <v>31371</v>
      </c>
      <c r="J211" s="31" t="str">
        <f>council_staff_import[[#This Row],[format_legislative_staff_type]]</f>
        <v>Central</v>
      </c>
      <c r="K211" s="31" t="s">
        <v>72</v>
      </c>
      <c r="L211" s="31" t="str">
        <f>IF(council_staff_import[[#This Row],[District_Office_Calc]]=0,"",council_staff_import[[#This Row],[District_Office_Calc]])</f>
        <v/>
      </c>
      <c r="M211" s="31" t="str">
        <f>IF(council_staff_import[[#This Row],[combine COS and Leg Contact emails]]="",council_staff_import[[#This Row],[Vlookup Scheduler Email]],council_staff_import[[#This Row],[combine COS and Leg Contact emails]])</f>
        <v/>
      </c>
      <c r="N211" s="32" t="s">
        <v>31541</v>
      </c>
      <c r="O211" s="32" t="s">
        <v>25173</v>
      </c>
      <c r="P211" s="32" t="str">
        <f>IF(council_staff_import[[#This Row],[Vlookup COS Responsibility]]="",council_staff_import[[#This Row],[Vlookup Leg Contact Responsibility]],council_staff_import[[#This Row],[Vlookup COS Responsibility]])</f>
        <v/>
      </c>
      <c r="Q211" s="32" t="str">
        <f>IF(council_staff_import[[#This Row],[Vlookup COS Email]]="",council_staff_import[[#This Row],[Vlookup Leg Contact Email]],council_staff_import[[#This Row],[Vlookup COS Email]])</f>
        <v/>
      </c>
      <c r="R211" s="32" t="str">
        <f>IFERROR(VLOOKUP(council_staff_import[[#This Row],[Full Name]],[4]!Table3[#Data],2,0),"")</f>
        <v/>
      </c>
      <c r="S211" s="32" t="str">
        <f>IFERROR(VLOOKUP(council_staff_import[[#This Row],[Full Name]],[4]!Table3[#Data],6,0),"")</f>
        <v/>
      </c>
      <c r="T211" s="32" t="str">
        <f>IFERROR(VLOOKUP(council_staff_import[[#This Row],[Full Name]],[4]!Table5[#Data],2,0),"")</f>
        <v/>
      </c>
      <c r="U211" s="32" t="str">
        <f>IFERROR(VLOOKUP(council_staff_import[[#This Row],[Full Name]],[4]!Table5[#Data],5,0),"")</f>
        <v/>
      </c>
      <c r="V211" s="32" t="str">
        <f>IFERROR(VLOOKUP(council_staff_import[[#This Row],[Full Name]],[4]!Table6[#Data],2,0),"")</f>
        <v/>
      </c>
      <c r="W211" s="32" t="str">
        <f>IFERROR(VLOOKUP(council_staff_import[[#This Row],[Full Name]],[4]!Table6[#Data],4,0),"")</f>
        <v/>
      </c>
      <c r="X211" s="32" t="s">
        <v>1397</v>
      </c>
      <c r="Y211" s="32" t="e">
        <f>VLOOKUP(council_staff_import[[#This Row],[format_works_for]],[4]!Table4[#Data],1,0)</f>
        <v>#REF!</v>
      </c>
      <c r="Z211" s="32" t="str">
        <f>IF(council_staff_import[[#This Row],[Legislative Staff Type]]="Personal",council_staff_import[[#This Row],[Reports to Person (full_name)]]&amp;", Office of Councilmember, Personal Staff Office, NYC Council",council_staff_import[[#This Row],[Assignment_SOURCE_KEY]]&amp;", Central Staff Office, NYC Council")</f>
        <v>Land Use, Central Staff Office, NYC Council</v>
      </c>
      <c r="AA211" s="32" t="e">
        <f>VLOOKUP(council_staff_import[[#This Row],[formatted_and_corrected_reports_to_person]],[4]!Table2[#Data],2,0)</f>
        <v>#REF!</v>
      </c>
      <c r="AB211" s="32" t="str">
        <f>IF(council_staff_import[[#This Row],[format_legislative_staff_type]]="Personal", RIGHT(council_staff_import[[#This Row],[Assignment_SOURCE_KEY]],LEN(council_staff_import[[#This Row],[Assignment_SOURCE_KEY]])-FIND(" ",council_staff_import[[#This Row],[Assignment_SOURCE_KEY]])),"")</f>
        <v/>
      </c>
      <c r="AC211" s="32" t="str">
        <f>IF(LEFT(council_staff_import[[#This Row],[Assignment_SOURCE_KEY]],(FIND(" ",council_staff_import[[#This Row],[Assignment_SOURCE_KEY]],1)-1))="CM","Personal","Central")</f>
        <v>Central</v>
      </c>
      <c r="AD211" s="32" t="s">
        <v>34832</v>
      </c>
      <c r="AE211" s="32">
        <f>council_staff_import[[#This Row],[District_Office_Number_SOURCE_KEY]]</f>
        <v>0</v>
      </c>
      <c r="AF211" s="31"/>
    </row>
    <row r="212" spans="1:32" x14ac:dyDescent="0.2">
      <c r="A212" s="31" t="str">
        <f>council_staff_import[[#This Row],[First_Name_SOURCE_KEY]]&amp;" "&amp;council_staff_import[[#This Row],[Last_Name_SOURCE_KEY]]</f>
        <v>James Lloyd</v>
      </c>
      <c r="B212" s="31" t="str">
        <f>council_staff_import[[#This Row],[First_Name_SOURCE_KEY]]</f>
        <v>James</v>
      </c>
      <c r="C212" s="31" t="str">
        <f>council_staff_import[[#This Row],[Last_Name_SOURCE_KEY]]</f>
        <v>Lloyd</v>
      </c>
      <c r="D212" s="31" t="str">
        <f>council_staff_import[[#This Row],[Title_SOURCE_KEY]]</f>
        <v>Legislative Project Manager</v>
      </c>
      <c r="E212" s="31" t="e">
        <f>council_staff_import[[#This Row],[vlookup_works_for]]</f>
        <v>#REF!</v>
      </c>
      <c r="F212" s="31" t="str">
        <f>IF(council_staff_import[[#This Row],[combine COS and Leg Contact Responsibilties]]="",council_staff_import[[#This Row],[Vlookup Scheduler Responsibility]],council_staff_import[[#This Row],[combine COS and Leg Contact Responsibilties]])</f>
        <v/>
      </c>
      <c r="G212" s="31"/>
      <c r="H212" s="31" t="s">
        <v>65</v>
      </c>
      <c r="I212" s="31" t="s">
        <v>31371</v>
      </c>
      <c r="J212" s="31" t="str">
        <f>council_staff_import[[#This Row],[format_legislative_staff_type]]</f>
        <v>Central</v>
      </c>
      <c r="K212" s="31" t="s">
        <v>72</v>
      </c>
      <c r="L212" s="31" t="str">
        <f>IF(council_staff_import[[#This Row],[District_Office_Calc]]=0,"",council_staff_import[[#This Row],[District_Office_Calc]])</f>
        <v/>
      </c>
      <c r="M212" s="31" t="str">
        <f>IF(council_staff_import[[#This Row],[combine COS and Leg Contact emails]]="",council_staff_import[[#This Row],[Vlookup Scheduler Email]],council_staff_import[[#This Row],[combine COS and Leg Contact emails]])</f>
        <v/>
      </c>
      <c r="N212" s="32" t="s">
        <v>32025</v>
      </c>
      <c r="O212" s="32" t="s">
        <v>2380</v>
      </c>
      <c r="P212" s="32" t="str">
        <f>IF(council_staff_import[[#This Row],[Vlookup COS Responsibility]]="",council_staff_import[[#This Row],[Vlookup Leg Contact Responsibility]],council_staff_import[[#This Row],[Vlookup COS Responsibility]])</f>
        <v/>
      </c>
      <c r="Q212" s="32" t="str">
        <f>IF(council_staff_import[[#This Row],[Vlookup COS Email]]="",council_staff_import[[#This Row],[Vlookup Leg Contact Email]],council_staff_import[[#This Row],[Vlookup COS Email]])</f>
        <v/>
      </c>
      <c r="R212" s="32" t="str">
        <f>IFERROR(VLOOKUP(council_staff_import[[#This Row],[Full Name]],[4]!Table3[#Data],2,0),"")</f>
        <v/>
      </c>
      <c r="S212" s="32" t="str">
        <f>IFERROR(VLOOKUP(council_staff_import[[#This Row],[Full Name]],[4]!Table3[#Data],6,0),"")</f>
        <v/>
      </c>
      <c r="T212" s="32" t="str">
        <f>IFERROR(VLOOKUP(council_staff_import[[#This Row],[Full Name]],[4]!Table5[#Data],2,0),"")</f>
        <v/>
      </c>
      <c r="U212" s="32" t="str">
        <f>IFERROR(VLOOKUP(council_staff_import[[#This Row],[Full Name]],[4]!Table5[#Data],5,0),"")</f>
        <v/>
      </c>
      <c r="V212" s="32" t="str">
        <f>IFERROR(VLOOKUP(council_staff_import[[#This Row],[Full Name]],[4]!Table6[#Data],2,0),"")</f>
        <v/>
      </c>
      <c r="W212" s="32" t="str">
        <f>IFERROR(VLOOKUP(council_staff_import[[#This Row],[Full Name]],[4]!Table6[#Data],4,0),"")</f>
        <v/>
      </c>
      <c r="X212" s="32" t="s">
        <v>31620</v>
      </c>
      <c r="Y212" s="32" t="e">
        <f>VLOOKUP(council_staff_import[[#This Row],[format_works_for]],[4]!Table4[#Data],1,0)</f>
        <v>#REF!</v>
      </c>
      <c r="Z212" s="32" t="str">
        <f>IF(council_staff_import[[#This Row],[Legislative Staff Type]]="Personal",council_staff_import[[#This Row],[Reports to Person (full_name)]]&amp;", Office of Councilmember, Personal Staff Office, NYC Council",council_staff_import[[#This Row],[Assignment_SOURCE_KEY]]&amp;", Central Staff Office, NYC Council")</f>
        <v>Land Use, Central Staff Office, NYC Council</v>
      </c>
      <c r="AA212" s="32" t="e">
        <f>VLOOKUP(council_staff_import[[#This Row],[formatted_and_corrected_reports_to_person]],[4]!Table2[#Data],2,0)</f>
        <v>#REF!</v>
      </c>
      <c r="AB212" s="32" t="str">
        <f>IF(council_staff_import[[#This Row],[format_legislative_staff_type]]="Personal", RIGHT(council_staff_import[[#This Row],[Assignment_SOURCE_KEY]],LEN(council_staff_import[[#This Row],[Assignment_SOURCE_KEY]])-FIND(" ",council_staff_import[[#This Row],[Assignment_SOURCE_KEY]])),"")</f>
        <v/>
      </c>
      <c r="AC212" s="32" t="str">
        <f>IF(LEFT(council_staff_import[[#This Row],[Assignment_SOURCE_KEY]],(FIND(" ",council_staff_import[[#This Row],[Assignment_SOURCE_KEY]],1)-1))="CM","Personal","Central")</f>
        <v>Central</v>
      </c>
      <c r="AD212" s="32" t="s">
        <v>34832</v>
      </c>
      <c r="AE212" s="32">
        <f>council_staff_import[[#This Row],[District_Office_Number_SOURCE_KEY]]</f>
        <v>0</v>
      </c>
      <c r="AF212" s="31"/>
    </row>
    <row r="213" spans="1:32" x14ac:dyDescent="0.2">
      <c r="A213" s="31" t="str">
        <f>council_staff_import[[#This Row],[First_Name_SOURCE_KEY]]&amp;" "&amp;council_staff_import[[#This Row],[Last_Name_SOURCE_KEY]]</f>
        <v>Julie Lubin</v>
      </c>
      <c r="B213" s="31" t="str">
        <f>council_staff_import[[#This Row],[First_Name_SOURCE_KEY]]</f>
        <v>Julie</v>
      </c>
      <c r="C213" s="31" t="str">
        <f>council_staff_import[[#This Row],[Last_Name_SOURCE_KEY]]</f>
        <v>Lubin</v>
      </c>
      <c r="D213" s="31" t="str">
        <f>council_staff_import[[#This Row],[Title_SOURCE_KEY]]</f>
        <v>Legislative Counsel</v>
      </c>
      <c r="E213" s="31" t="e">
        <f>council_staff_import[[#This Row],[vlookup_works_for]]</f>
        <v>#REF!</v>
      </c>
      <c r="F213" s="31" t="str">
        <f>IF(council_staff_import[[#This Row],[combine COS and Leg Contact Responsibilties]]="",council_staff_import[[#This Row],[Vlookup Scheduler Responsibility]],council_staff_import[[#This Row],[combine COS and Leg Contact Responsibilties]])</f>
        <v/>
      </c>
      <c r="G213" s="31"/>
      <c r="H213" s="31" t="s">
        <v>65</v>
      </c>
      <c r="I213" s="31" t="s">
        <v>31371</v>
      </c>
      <c r="J213" s="31" t="str">
        <f>council_staff_import[[#This Row],[format_legislative_staff_type]]</f>
        <v>Central</v>
      </c>
      <c r="K213" s="31" t="s">
        <v>72</v>
      </c>
      <c r="L213" s="31" t="str">
        <f>IF(council_staff_import[[#This Row],[District_Office_Calc]]=0,"",council_staff_import[[#This Row],[District_Office_Calc]])</f>
        <v/>
      </c>
      <c r="M213" s="31" t="str">
        <f>IF(council_staff_import[[#This Row],[combine COS and Leg Contact emails]]="",council_staff_import[[#This Row],[Vlookup Scheduler Email]],council_staff_import[[#This Row],[combine COS and Leg Contact emails]])</f>
        <v/>
      </c>
      <c r="N213" s="32" t="s">
        <v>34302</v>
      </c>
      <c r="O213" s="32" t="s">
        <v>29942</v>
      </c>
      <c r="P213" s="32" t="str">
        <f>IF(council_staff_import[[#This Row],[Vlookup COS Responsibility]]="",council_staff_import[[#This Row],[Vlookup Leg Contact Responsibility]],council_staff_import[[#This Row],[Vlookup COS Responsibility]])</f>
        <v/>
      </c>
      <c r="Q213" s="32" t="str">
        <f>IF(council_staff_import[[#This Row],[Vlookup COS Email]]="",council_staff_import[[#This Row],[Vlookup Leg Contact Email]],council_staff_import[[#This Row],[Vlookup COS Email]])</f>
        <v/>
      </c>
      <c r="R213" s="32" t="str">
        <f>IFERROR(VLOOKUP(council_staff_import[[#This Row],[Full Name]],[4]!Table3[#Data],2,0),"")</f>
        <v/>
      </c>
      <c r="S213" s="32" t="str">
        <f>IFERROR(VLOOKUP(council_staff_import[[#This Row],[Full Name]],[4]!Table3[#Data],6,0),"")</f>
        <v/>
      </c>
      <c r="T213" s="32" t="str">
        <f>IFERROR(VLOOKUP(council_staff_import[[#This Row],[Full Name]],[4]!Table5[#Data],2,0),"")</f>
        <v/>
      </c>
      <c r="U213" s="32" t="str">
        <f>IFERROR(VLOOKUP(council_staff_import[[#This Row],[Full Name]],[4]!Table5[#Data],5,0),"")</f>
        <v/>
      </c>
      <c r="V213" s="32" t="str">
        <f>IFERROR(VLOOKUP(council_staff_import[[#This Row],[Full Name]],[4]!Table6[#Data],2,0),"")</f>
        <v/>
      </c>
      <c r="W213" s="32" t="str">
        <f>IFERROR(VLOOKUP(council_staff_import[[#This Row],[Full Name]],[4]!Table6[#Data],4,0),"")</f>
        <v/>
      </c>
      <c r="X213" s="32" t="s">
        <v>141</v>
      </c>
      <c r="Y213" s="32" t="e">
        <f>VLOOKUP(council_staff_import[[#This Row],[format_works_for]],[4]!Table4[#Data],1,0)</f>
        <v>#REF!</v>
      </c>
      <c r="Z213" s="32" t="str">
        <f>IF(council_staff_import[[#This Row],[Legislative Staff Type]]="Personal",council_staff_import[[#This Row],[Reports to Person (full_name)]]&amp;", Office of Councilmember, Personal Staff Office, NYC Council",council_staff_import[[#This Row],[Assignment_SOURCE_KEY]]&amp;", Central Staff Office, NYC Council")</f>
        <v>Land Use, Central Staff Office, NYC Council</v>
      </c>
      <c r="AA213" s="32" t="e">
        <f>VLOOKUP(council_staff_import[[#This Row],[formatted_and_corrected_reports_to_person]],[4]!Table2[#Data],2,0)</f>
        <v>#REF!</v>
      </c>
      <c r="AB213" s="32" t="str">
        <f>IF(council_staff_import[[#This Row],[format_legislative_staff_type]]="Personal", RIGHT(council_staff_import[[#This Row],[Assignment_SOURCE_KEY]],LEN(council_staff_import[[#This Row],[Assignment_SOURCE_KEY]])-FIND(" ",council_staff_import[[#This Row],[Assignment_SOURCE_KEY]])),"")</f>
        <v/>
      </c>
      <c r="AC213" s="32" t="str">
        <f>IF(LEFT(council_staff_import[[#This Row],[Assignment_SOURCE_KEY]],(FIND(" ",council_staff_import[[#This Row],[Assignment_SOURCE_KEY]],1)-1))="CM","Personal","Central")</f>
        <v>Central</v>
      </c>
      <c r="AD213" s="32" t="s">
        <v>34832</v>
      </c>
      <c r="AE213" s="32">
        <f>council_staff_import[[#This Row],[District_Office_Number_SOURCE_KEY]]</f>
        <v>0</v>
      </c>
      <c r="AF213" s="31"/>
    </row>
    <row r="214" spans="1:32" x14ac:dyDescent="0.2">
      <c r="A214" s="31" t="str">
        <f>council_staff_import[[#This Row],[First_Name_SOURCE_KEY]]&amp;" "&amp;council_staff_import[[#This Row],[Last_Name_SOURCE_KEY]]</f>
        <v>Rajinder Mann</v>
      </c>
      <c r="B214" s="31" t="str">
        <f>council_staff_import[[#This Row],[First_Name_SOURCE_KEY]]</f>
        <v>Rajinder</v>
      </c>
      <c r="C214" s="31" t="str">
        <f>council_staff_import[[#This Row],[Last_Name_SOURCE_KEY]]</f>
        <v>Mann</v>
      </c>
      <c r="D214" s="31" t="str">
        <f>council_staff_import[[#This Row],[Title_SOURCE_KEY]]</f>
        <v>Director of Land Use Division</v>
      </c>
      <c r="E214" s="31" t="e">
        <f>council_staff_import[[#This Row],[vlookup_works_for]]</f>
        <v>#REF!</v>
      </c>
      <c r="F214" s="31" t="str">
        <f>IF(council_staff_import[[#This Row],[combine COS and Leg Contact Responsibilties]]="",council_staff_import[[#This Row],[Vlookup Scheduler Responsibility]],council_staff_import[[#This Row],[combine COS and Leg Contact Responsibilties]])</f>
        <v/>
      </c>
      <c r="G214" s="31"/>
      <c r="H214" s="31" t="s">
        <v>65</v>
      </c>
      <c r="I214" s="31" t="s">
        <v>31371</v>
      </c>
      <c r="J214" s="31" t="str">
        <f>council_staff_import[[#This Row],[format_legislative_staff_type]]</f>
        <v>Central</v>
      </c>
      <c r="K214" s="31" t="s">
        <v>72</v>
      </c>
      <c r="L214" s="31" t="str">
        <f>IF(council_staff_import[[#This Row],[District_Office_Calc]]=0,"",council_staff_import[[#This Row],[District_Office_Calc]])</f>
        <v/>
      </c>
      <c r="M214" s="31" t="str">
        <f>IF(council_staff_import[[#This Row],[combine COS and Leg Contact emails]]="",council_staff_import[[#This Row],[Vlookup Scheduler Email]],council_staff_import[[#This Row],[combine COS and Leg Contact emails]])</f>
        <v/>
      </c>
      <c r="N214" s="32" t="s">
        <v>16992</v>
      </c>
      <c r="O214" s="32" t="s">
        <v>32778</v>
      </c>
      <c r="P214" s="32" t="str">
        <f>IF(council_staff_import[[#This Row],[Vlookup COS Responsibility]]="",council_staff_import[[#This Row],[Vlookup Leg Contact Responsibility]],council_staff_import[[#This Row],[Vlookup COS Responsibility]])</f>
        <v/>
      </c>
      <c r="Q214" s="32" t="str">
        <f>IF(council_staff_import[[#This Row],[Vlookup COS Email]]="",council_staff_import[[#This Row],[Vlookup Leg Contact Email]],council_staff_import[[#This Row],[Vlookup COS Email]])</f>
        <v/>
      </c>
      <c r="R214" s="32" t="str">
        <f>IFERROR(VLOOKUP(council_staff_import[[#This Row],[Full Name]],[4]!Table3[#Data],2,0),"")</f>
        <v/>
      </c>
      <c r="S214" s="32" t="str">
        <f>IFERROR(VLOOKUP(council_staff_import[[#This Row],[Full Name]],[4]!Table3[#Data],6,0),"")</f>
        <v/>
      </c>
      <c r="T214" s="32" t="str">
        <f>IFERROR(VLOOKUP(council_staff_import[[#This Row],[Full Name]],[4]!Table5[#Data],2,0),"")</f>
        <v/>
      </c>
      <c r="U214" s="32" t="str">
        <f>IFERROR(VLOOKUP(council_staff_import[[#This Row],[Full Name]],[4]!Table5[#Data],5,0),"")</f>
        <v/>
      </c>
      <c r="V214" s="32" t="str">
        <f>IFERROR(VLOOKUP(council_staff_import[[#This Row],[Full Name]],[4]!Table6[#Data],2,0),"")</f>
        <v/>
      </c>
      <c r="W214" s="32" t="str">
        <f>IFERROR(VLOOKUP(council_staff_import[[#This Row],[Full Name]],[4]!Table6[#Data],4,0),"")</f>
        <v/>
      </c>
      <c r="X214" s="32" t="s">
        <v>32777</v>
      </c>
      <c r="Y214" s="32" t="e">
        <f>VLOOKUP(council_staff_import[[#This Row],[format_works_for]],[4]!Table4[#Data],1,0)</f>
        <v>#REF!</v>
      </c>
      <c r="Z214" s="32" t="str">
        <f>IF(council_staff_import[[#This Row],[Legislative Staff Type]]="Personal",council_staff_import[[#This Row],[Reports to Person (full_name)]]&amp;", Office of Councilmember, Personal Staff Office, NYC Council",council_staff_import[[#This Row],[Assignment_SOURCE_KEY]]&amp;", Central Staff Office, NYC Council")</f>
        <v>Land Use, Central Staff Office, NYC Council</v>
      </c>
      <c r="AA214" s="32" t="e">
        <f>VLOOKUP(council_staff_import[[#This Row],[formatted_and_corrected_reports_to_person]],[4]!Table2[#Data],2,0)</f>
        <v>#REF!</v>
      </c>
      <c r="AB214" s="32" t="str">
        <f>IF(council_staff_import[[#This Row],[format_legislative_staff_type]]="Personal", RIGHT(council_staff_import[[#This Row],[Assignment_SOURCE_KEY]],LEN(council_staff_import[[#This Row],[Assignment_SOURCE_KEY]])-FIND(" ",council_staff_import[[#This Row],[Assignment_SOURCE_KEY]])),"")</f>
        <v/>
      </c>
      <c r="AC214" s="32" t="str">
        <f>IF(LEFT(council_staff_import[[#This Row],[Assignment_SOURCE_KEY]],(FIND(" ",council_staff_import[[#This Row],[Assignment_SOURCE_KEY]],1)-1))="CM","Personal","Central")</f>
        <v>Central</v>
      </c>
      <c r="AD214" s="32" t="s">
        <v>34832</v>
      </c>
      <c r="AE214" s="32">
        <f>council_staff_import[[#This Row],[District_Office_Number_SOURCE_KEY]]</f>
        <v>0</v>
      </c>
      <c r="AF214" s="31"/>
    </row>
    <row r="215" spans="1:32" x14ac:dyDescent="0.2">
      <c r="A215" s="31" t="str">
        <f>council_staff_import[[#This Row],[First_Name_SOURCE_KEY]]&amp;" "&amp;council_staff_import[[#This Row],[Last_Name_SOURCE_KEY]]</f>
        <v>Brian Paul</v>
      </c>
      <c r="B215" s="31" t="str">
        <f>council_staff_import[[#This Row],[First_Name_SOURCE_KEY]]</f>
        <v>Brian</v>
      </c>
      <c r="C215" s="31" t="str">
        <f>council_staff_import[[#This Row],[Last_Name_SOURCE_KEY]]</f>
        <v>Paul</v>
      </c>
      <c r="D215" s="31" t="str">
        <f>council_staff_import[[#This Row],[Title_SOURCE_KEY]]</f>
        <v>Legislative Project Manager</v>
      </c>
      <c r="E215" s="31" t="e">
        <f>council_staff_import[[#This Row],[vlookup_works_for]]</f>
        <v>#REF!</v>
      </c>
      <c r="F215" s="31" t="str">
        <f>IF(council_staff_import[[#This Row],[combine COS and Leg Contact Responsibilties]]="",council_staff_import[[#This Row],[Vlookup Scheduler Responsibility]],council_staff_import[[#This Row],[combine COS and Leg Contact Responsibilties]])</f>
        <v/>
      </c>
      <c r="G215" s="31"/>
      <c r="H215" s="31" t="s">
        <v>65</v>
      </c>
      <c r="I215" s="31" t="s">
        <v>31371</v>
      </c>
      <c r="J215" s="31" t="str">
        <f>council_staff_import[[#This Row],[format_legislative_staff_type]]</f>
        <v>Central</v>
      </c>
      <c r="K215" s="31" t="s">
        <v>72</v>
      </c>
      <c r="L215" s="31" t="str">
        <f>IF(council_staff_import[[#This Row],[District_Office_Calc]]=0,"",council_staff_import[[#This Row],[District_Office_Calc]])</f>
        <v/>
      </c>
      <c r="M215" s="31" t="str">
        <f>IF(council_staff_import[[#This Row],[combine COS and Leg Contact emails]]="",council_staff_import[[#This Row],[Vlookup Scheduler Email]],council_staff_import[[#This Row],[combine COS and Leg Contact emails]])</f>
        <v/>
      </c>
      <c r="N215" s="32" t="s">
        <v>7216</v>
      </c>
      <c r="O215" s="32" t="s">
        <v>7855</v>
      </c>
      <c r="P215" s="32" t="str">
        <f>IF(council_staff_import[[#This Row],[Vlookup COS Responsibility]]="",council_staff_import[[#This Row],[Vlookup Leg Contact Responsibility]],council_staff_import[[#This Row],[Vlookup COS Responsibility]])</f>
        <v/>
      </c>
      <c r="Q215" s="32" t="str">
        <f>IF(council_staff_import[[#This Row],[Vlookup COS Email]]="",council_staff_import[[#This Row],[Vlookup Leg Contact Email]],council_staff_import[[#This Row],[Vlookup COS Email]])</f>
        <v/>
      </c>
      <c r="R215" s="32" t="str">
        <f>IFERROR(VLOOKUP(council_staff_import[[#This Row],[Full Name]],[4]!Table3[#Data],2,0),"")</f>
        <v/>
      </c>
      <c r="S215" s="32" t="str">
        <f>IFERROR(VLOOKUP(council_staff_import[[#This Row],[Full Name]],[4]!Table3[#Data],6,0),"")</f>
        <v/>
      </c>
      <c r="T215" s="32" t="str">
        <f>IFERROR(VLOOKUP(council_staff_import[[#This Row],[Full Name]],[4]!Table5[#Data],2,0),"")</f>
        <v/>
      </c>
      <c r="U215" s="32" t="str">
        <f>IFERROR(VLOOKUP(council_staff_import[[#This Row],[Full Name]],[4]!Table5[#Data],5,0),"")</f>
        <v/>
      </c>
      <c r="V215" s="32" t="str">
        <f>IFERROR(VLOOKUP(council_staff_import[[#This Row],[Full Name]],[4]!Table6[#Data],2,0),"")</f>
        <v/>
      </c>
      <c r="W215" s="32" t="str">
        <f>IFERROR(VLOOKUP(council_staff_import[[#This Row],[Full Name]],[4]!Table6[#Data],4,0),"")</f>
        <v/>
      </c>
      <c r="X215" s="32" t="s">
        <v>31620</v>
      </c>
      <c r="Y215" s="32" t="e">
        <f>VLOOKUP(council_staff_import[[#This Row],[format_works_for]],[4]!Table4[#Data],1,0)</f>
        <v>#REF!</v>
      </c>
      <c r="Z215" s="32" t="str">
        <f>IF(council_staff_import[[#This Row],[Legislative Staff Type]]="Personal",council_staff_import[[#This Row],[Reports to Person (full_name)]]&amp;", Office of Councilmember, Personal Staff Office, NYC Council",council_staff_import[[#This Row],[Assignment_SOURCE_KEY]]&amp;", Central Staff Office, NYC Council")</f>
        <v>Land Use, Central Staff Office, NYC Council</v>
      </c>
      <c r="AA215" s="32" t="e">
        <f>VLOOKUP(council_staff_import[[#This Row],[formatted_and_corrected_reports_to_person]],[4]!Table2[#Data],2,0)</f>
        <v>#REF!</v>
      </c>
      <c r="AB215" s="32" t="str">
        <f>IF(council_staff_import[[#This Row],[format_legislative_staff_type]]="Personal", RIGHT(council_staff_import[[#This Row],[Assignment_SOURCE_KEY]],LEN(council_staff_import[[#This Row],[Assignment_SOURCE_KEY]])-FIND(" ",council_staff_import[[#This Row],[Assignment_SOURCE_KEY]])),"")</f>
        <v/>
      </c>
      <c r="AC215" s="32" t="str">
        <f>IF(LEFT(council_staff_import[[#This Row],[Assignment_SOURCE_KEY]],(FIND(" ",council_staff_import[[#This Row],[Assignment_SOURCE_KEY]],1)-1))="CM","Personal","Central")</f>
        <v>Central</v>
      </c>
      <c r="AD215" s="32" t="s">
        <v>34832</v>
      </c>
      <c r="AE215" s="32">
        <f>council_staff_import[[#This Row],[District_Office_Number_SOURCE_KEY]]</f>
        <v>0</v>
      </c>
      <c r="AF215" s="31"/>
    </row>
    <row r="216" spans="1:32" x14ac:dyDescent="0.2">
      <c r="A216" s="31" t="str">
        <f>council_staff_import[[#This Row],[First_Name_SOURCE_KEY]]&amp;" "&amp;council_staff_import[[#This Row],[Last_Name_SOURCE_KEY]]</f>
        <v>Rosy Perez</v>
      </c>
      <c r="B216" s="31" t="str">
        <f>council_staff_import[[#This Row],[First_Name_SOURCE_KEY]]</f>
        <v>Rosy</v>
      </c>
      <c r="C216" s="31" t="str">
        <f>council_staff_import[[#This Row],[Last_Name_SOURCE_KEY]]</f>
        <v>Perez</v>
      </c>
      <c r="D216" s="31" t="str">
        <f>council_staff_import[[#This Row],[Title_SOURCE_KEY]]</f>
        <v>Legislative Administrative Assistant</v>
      </c>
      <c r="E216" s="31" t="e">
        <f>council_staff_import[[#This Row],[vlookup_works_for]]</f>
        <v>#REF!</v>
      </c>
      <c r="F216" s="31" t="str">
        <f>IF(council_staff_import[[#This Row],[combine COS and Leg Contact Responsibilties]]="",council_staff_import[[#This Row],[Vlookup Scheduler Responsibility]],council_staff_import[[#This Row],[combine COS and Leg Contact Responsibilties]])</f>
        <v/>
      </c>
      <c r="G216" s="31"/>
      <c r="H216" s="31" t="s">
        <v>65</v>
      </c>
      <c r="I216" s="31" t="s">
        <v>31371</v>
      </c>
      <c r="J216" s="31" t="str">
        <f>council_staff_import[[#This Row],[format_legislative_staff_type]]</f>
        <v>Central</v>
      </c>
      <c r="K216" s="31" t="s">
        <v>72</v>
      </c>
      <c r="L216" s="31" t="str">
        <f>IF(council_staff_import[[#This Row],[District_Office_Calc]]=0,"",council_staff_import[[#This Row],[District_Office_Calc]])</f>
        <v/>
      </c>
      <c r="M216" s="31" t="str">
        <f>IF(council_staff_import[[#This Row],[combine COS and Leg Contact emails]]="",council_staff_import[[#This Row],[Vlookup Scheduler Email]],council_staff_import[[#This Row],[combine COS and Leg Contact emails]])</f>
        <v/>
      </c>
      <c r="N216" s="32" t="s">
        <v>2811</v>
      </c>
      <c r="O216" s="32" t="s">
        <v>32788</v>
      </c>
      <c r="P216" s="32" t="str">
        <f>IF(council_staff_import[[#This Row],[Vlookup COS Responsibility]]="",council_staff_import[[#This Row],[Vlookup Leg Contact Responsibility]],council_staff_import[[#This Row],[Vlookup COS Responsibility]])</f>
        <v/>
      </c>
      <c r="Q216" s="32" t="str">
        <f>IF(council_staff_import[[#This Row],[Vlookup COS Email]]="",council_staff_import[[#This Row],[Vlookup Leg Contact Email]],council_staff_import[[#This Row],[Vlookup COS Email]])</f>
        <v/>
      </c>
      <c r="R216" s="32" t="str">
        <f>IFERROR(VLOOKUP(council_staff_import[[#This Row],[Full Name]],[4]!Table3[#Data],2,0),"")</f>
        <v/>
      </c>
      <c r="S216" s="32" t="str">
        <f>IFERROR(VLOOKUP(council_staff_import[[#This Row],[Full Name]],[4]!Table3[#Data],6,0),"")</f>
        <v/>
      </c>
      <c r="T216" s="32" t="str">
        <f>IFERROR(VLOOKUP(council_staff_import[[#This Row],[Full Name]],[4]!Table5[#Data],2,0),"")</f>
        <v/>
      </c>
      <c r="U216" s="32" t="str">
        <f>IFERROR(VLOOKUP(council_staff_import[[#This Row],[Full Name]],[4]!Table5[#Data],5,0),"")</f>
        <v/>
      </c>
      <c r="V216" s="32" t="str">
        <f>IFERROR(VLOOKUP(council_staff_import[[#This Row],[Full Name]],[4]!Table6[#Data],2,0),"")</f>
        <v/>
      </c>
      <c r="W216" s="32" t="str">
        <f>IFERROR(VLOOKUP(council_staff_import[[#This Row],[Full Name]],[4]!Table6[#Data],4,0),"")</f>
        <v/>
      </c>
      <c r="X216" s="32" t="s">
        <v>31478</v>
      </c>
      <c r="Y216" s="32" t="e">
        <f>VLOOKUP(council_staff_import[[#This Row],[format_works_for]],[4]!Table4[#Data],1,0)</f>
        <v>#REF!</v>
      </c>
      <c r="Z216" s="32" t="str">
        <f>IF(council_staff_import[[#This Row],[Legislative Staff Type]]="Personal",council_staff_import[[#This Row],[Reports to Person (full_name)]]&amp;", Office of Councilmember, Personal Staff Office, NYC Council",council_staff_import[[#This Row],[Assignment_SOURCE_KEY]]&amp;", Central Staff Office, NYC Council")</f>
        <v>Land Use, Central Staff Office, NYC Council</v>
      </c>
      <c r="AA216" s="32" t="e">
        <f>VLOOKUP(council_staff_import[[#This Row],[formatted_and_corrected_reports_to_person]],[4]!Table2[#Data],2,0)</f>
        <v>#REF!</v>
      </c>
      <c r="AB216" s="32" t="str">
        <f>IF(council_staff_import[[#This Row],[format_legislative_staff_type]]="Personal", RIGHT(council_staff_import[[#This Row],[Assignment_SOURCE_KEY]],LEN(council_staff_import[[#This Row],[Assignment_SOURCE_KEY]])-FIND(" ",council_staff_import[[#This Row],[Assignment_SOURCE_KEY]])),"")</f>
        <v/>
      </c>
      <c r="AC216" s="32" t="str">
        <f>IF(LEFT(council_staff_import[[#This Row],[Assignment_SOURCE_KEY]],(FIND(" ",council_staff_import[[#This Row],[Assignment_SOURCE_KEY]],1)-1))="CM","Personal","Central")</f>
        <v>Central</v>
      </c>
      <c r="AD216" s="32" t="s">
        <v>34832</v>
      </c>
      <c r="AE216" s="32">
        <f>council_staff_import[[#This Row],[District_Office_Number_SOURCE_KEY]]</f>
        <v>0</v>
      </c>
      <c r="AF216" s="31"/>
    </row>
    <row r="217" spans="1:32" x14ac:dyDescent="0.2">
      <c r="A217" s="31" t="str">
        <f>council_staff_import[[#This Row],[First_Name_SOURCE_KEY]]&amp;" "&amp;council_staff_import[[#This Row],[Last_Name_SOURCE_KEY]]</f>
        <v>Maria Christy Sabalvaro</v>
      </c>
      <c r="B217" s="31" t="str">
        <f>council_staff_import[[#This Row],[First_Name_SOURCE_KEY]]</f>
        <v>Maria Christy</v>
      </c>
      <c r="C217" s="31" t="str">
        <f>council_staff_import[[#This Row],[Last_Name_SOURCE_KEY]]</f>
        <v>Sabalvaro</v>
      </c>
      <c r="D217" s="31" t="str">
        <f>council_staff_import[[#This Row],[Title_SOURCE_KEY]]</f>
        <v>Legislative Administrative Assistant</v>
      </c>
      <c r="E217" s="31" t="e">
        <f>council_staff_import[[#This Row],[vlookup_works_for]]</f>
        <v>#REF!</v>
      </c>
      <c r="F217" s="31" t="str">
        <f>IF(council_staff_import[[#This Row],[combine COS and Leg Contact Responsibilties]]="",council_staff_import[[#This Row],[Vlookup Scheduler Responsibility]],council_staff_import[[#This Row],[combine COS and Leg Contact Responsibilties]])</f>
        <v/>
      </c>
      <c r="G217" s="31"/>
      <c r="H217" s="31" t="s">
        <v>65</v>
      </c>
      <c r="I217" s="31" t="s">
        <v>31371</v>
      </c>
      <c r="J217" s="31" t="str">
        <f>council_staff_import[[#This Row],[format_legislative_staff_type]]</f>
        <v>Central</v>
      </c>
      <c r="K217" s="31" t="s">
        <v>72</v>
      </c>
      <c r="L217" s="31" t="str">
        <f>IF(council_staff_import[[#This Row],[District_Office_Calc]]=0,"",council_staff_import[[#This Row],[District_Office_Calc]])</f>
        <v/>
      </c>
      <c r="M217" s="31" t="str">
        <f>IF(council_staff_import[[#This Row],[combine COS and Leg Contact emails]]="",council_staff_import[[#This Row],[Vlookup Scheduler Email]],council_staff_import[[#This Row],[combine COS and Leg Contact emails]])</f>
        <v/>
      </c>
      <c r="N217" s="32" t="s">
        <v>32276</v>
      </c>
      <c r="O217" s="32" t="s">
        <v>32277</v>
      </c>
      <c r="P217" s="32" t="str">
        <f>IF(council_staff_import[[#This Row],[Vlookup COS Responsibility]]="",council_staff_import[[#This Row],[Vlookup Leg Contact Responsibility]],council_staff_import[[#This Row],[Vlookup COS Responsibility]])</f>
        <v/>
      </c>
      <c r="Q217" s="32" t="str">
        <f>IF(council_staff_import[[#This Row],[Vlookup COS Email]]="",council_staff_import[[#This Row],[Vlookup Leg Contact Email]],council_staff_import[[#This Row],[Vlookup COS Email]])</f>
        <v/>
      </c>
      <c r="R217" s="32" t="str">
        <f>IFERROR(VLOOKUP(council_staff_import[[#This Row],[Full Name]],[4]!Table3[#Data],2,0),"")</f>
        <v/>
      </c>
      <c r="S217" s="32" t="str">
        <f>IFERROR(VLOOKUP(council_staff_import[[#This Row],[Full Name]],[4]!Table3[#Data],6,0),"")</f>
        <v/>
      </c>
      <c r="T217" s="32" t="str">
        <f>IFERROR(VLOOKUP(council_staff_import[[#This Row],[Full Name]],[4]!Table5[#Data],2,0),"")</f>
        <v/>
      </c>
      <c r="U217" s="32" t="str">
        <f>IFERROR(VLOOKUP(council_staff_import[[#This Row],[Full Name]],[4]!Table5[#Data],5,0),"")</f>
        <v/>
      </c>
      <c r="V217" s="32" t="str">
        <f>IFERROR(VLOOKUP(council_staff_import[[#This Row],[Full Name]],[4]!Table6[#Data],2,0),"")</f>
        <v/>
      </c>
      <c r="W217" s="32" t="str">
        <f>IFERROR(VLOOKUP(council_staff_import[[#This Row],[Full Name]],[4]!Table6[#Data],4,0),"")</f>
        <v/>
      </c>
      <c r="X217" s="32" t="s">
        <v>31478</v>
      </c>
      <c r="Y217" s="32" t="e">
        <f>VLOOKUP(council_staff_import[[#This Row],[format_works_for]],[4]!Table4[#Data],1,0)</f>
        <v>#REF!</v>
      </c>
      <c r="Z217" s="32" t="str">
        <f>IF(council_staff_import[[#This Row],[Legislative Staff Type]]="Personal",council_staff_import[[#This Row],[Reports to Person (full_name)]]&amp;", Office of Councilmember, Personal Staff Office, NYC Council",council_staff_import[[#This Row],[Assignment_SOURCE_KEY]]&amp;", Central Staff Office, NYC Council")</f>
        <v>Land Use, Central Staff Office, NYC Council</v>
      </c>
      <c r="AA217" s="32" t="e">
        <f>VLOOKUP(council_staff_import[[#This Row],[formatted_and_corrected_reports_to_person]],[4]!Table2[#Data],2,0)</f>
        <v>#REF!</v>
      </c>
      <c r="AB217" s="32" t="str">
        <f>IF(council_staff_import[[#This Row],[format_legislative_staff_type]]="Personal", RIGHT(council_staff_import[[#This Row],[Assignment_SOURCE_KEY]],LEN(council_staff_import[[#This Row],[Assignment_SOURCE_KEY]])-FIND(" ",council_staff_import[[#This Row],[Assignment_SOURCE_KEY]])),"")</f>
        <v/>
      </c>
      <c r="AC217" s="32" t="str">
        <f>IF(LEFT(council_staff_import[[#This Row],[Assignment_SOURCE_KEY]],(FIND(" ",council_staff_import[[#This Row],[Assignment_SOURCE_KEY]],1)-1))="CM","Personal","Central")</f>
        <v>Central</v>
      </c>
      <c r="AD217" s="32" t="s">
        <v>34832</v>
      </c>
      <c r="AE217" s="32">
        <f>council_staff_import[[#This Row],[District_Office_Number_SOURCE_KEY]]</f>
        <v>0</v>
      </c>
      <c r="AF217" s="31"/>
    </row>
    <row r="218" spans="1:32" x14ac:dyDescent="0.2">
      <c r="A218" s="31" t="str">
        <f>council_staff_import[[#This Row],[First_Name_SOURCE_KEY]]&amp;" "&amp;council_staff_import[[#This Row],[Last_Name_SOURCE_KEY]]</f>
        <v>Jeffrey Yuen</v>
      </c>
      <c r="B218" s="31" t="str">
        <f>council_staff_import[[#This Row],[First_Name_SOURCE_KEY]]</f>
        <v>Jeffrey</v>
      </c>
      <c r="C218" s="31" t="str">
        <f>council_staff_import[[#This Row],[Last_Name_SOURCE_KEY]]</f>
        <v>Yuen</v>
      </c>
      <c r="D218" s="31" t="str">
        <f>council_staff_import[[#This Row],[Title_SOURCE_KEY]]</f>
        <v>Legislative Project Manager</v>
      </c>
      <c r="E218" s="31" t="e">
        <f>council_staff_import[[#This Row],[vlookup_works_for]]</f>
        <v>#REF!</v>
      </c>
      <c r="F218" s="31" t="str">
        <f>IF(council_staff_import[[#This Row],[combine COS and Leg Contact Responsibilties]]="",council_staff_import[[#This Row],[Vlookup Scheduler Responsibility]],council_staff_import[[#This Row],[combine COS and Leg Contact Responsibilties]])</f>
        <v/>
      </c>
      <c r="G218" s="31"/>
      <c r="H218" s="31" t="s">
        <v>65</v>
      </c>
      <c r="I218" s="31" t="s">
        <v>31371</v>
      </c>
      <c r="J218" s="31" t="str">
        <f>council_staff_import[[#This Row],[format_legislative_staff_type]]</f>
        <v>Central</v>
      </c>
      <c r="K218" s="31" t="s">
        <v>72</v>
      </c>
      <c r="L218" s="31" t="str">
        <f>IF(council_staff_import[[#This Row],[District_Office_Calc]]=0,"",council_staff_import[[#This Row],[District_Office_Calc]])</f>
        <v/>
      </c>
      <c r="M218" s="31" t="str">
        <f>IF(council_staff_import[[#This Row],[combine COS and Leg Contact emails]]="",council_staff_import[[#This Row],[Vlookup Scheduler Email]],council_staff_import[[#This Row],[combine COS and Leg Contact emails]])</f>
        <v/>
      </c>
      <c r="N218" s="32" t="s">
        <v>34306</v>
      </c>
      <c r="O218" s="32" t="s">
        <v>2250</v>
      </c>
      <c r="P218" s="32" t="str">
        <f>IF(council_staff_import[[#This Row],[Vlookup COS Responsibility]]="",council_staff_import[[#This Row],[Vlookup Leg Contact Responsibility]],council_staff_import[[#This Row],[Vlookup COS Responsibility]])</f>
        <v/>
      </c>
      <c r="Q218" s="32" t="str">
        <f>IF(council_staff_import[[#This Row],[Vlookup COS Email]]="",council_staff_import[[#This Row],[Vlookup Leg Contact Email]],council_staff_import[[#This Row],[Vlookup COS Email]])</f>
        <v/>
      </c>
      <c r="R218" s="32" t="str">
        <f>IFERROR(VLOOKUP(council_staff_import[[#This Row],[Full Name]],[4]!Table3[#Data],2,0),"")</f>
        <v/>
      </c>
      <c r="S218" s="32" t="str">
        <f>IFERROR(VLOOKUP(council_staff_import[[#This Row],[Full Name]],[4]!Table3[#Data],6,0),"")</f>
        <v/>
      </c>
      <c r="T218" s="32" t="str">
        <f>IFERROR(VLOOKUP(council_staff_import[[#This Row],[Full Name]],[4]!Table5[#Data],2,0),"")</f>
        <v/>
      </c>
      <c r="U218" s="32" t="str">
        <f>IFERROR(VLOOKUP(council_staff_import[[#This Row],[Full Name]],[4]!Table5[#Data],5,0),"")</f>
        <v/>
      </c>
      <c r="V218" s="32" t="str">
        <f>IFERROR(VLOOKUP(council_staff_import[[#This Row],[Full Name]],[4]!Table6[#Data],2,0),"")</f>
        <v/>
      </c>
      <c r="W218" s="32" t="str">
        <f>IFERROR(VLOOKUP(council_staff_import[[#This Row],[Full Name]],[4]!Table6[#Data],4,0),"")</f>
        <v/>
      </c>
      <c r="X218" s="32" t="s">
        <v>31620</v>
      </c>
      <c r="Y218" s="32" t="e">
        <f>VLOOKUP(council_staff_import[[#This Row],[format_works_for]],[4]!Table4[#Data],1,0)</f>
        <v>#REF!</v>
      </c>
      <c r="Z218" s="32" t="str">
        <f>IF(council_staff_import[[#This Row],[Legislative Staff Type]]="Personal",council_staff_import[[#This Row],[Reports to Person (full_name)]]&amp;", Office of Councilmember, Personal Staff Office, NYC Council",council_staff_import[[#This Row],[Assignment_SOURCE_KEY]]&amp;", Central Staff Office, NYC Council")</f>
        <v>Land Use, Central Staff Office, NYC Council</v>
      </c>
      <c r="AA218" s="32" t="e">
        <f>VLOOKUP(council_staff_import[[#This Row],[formatted_and_corrected_reports_to_person]],[4]!Table2[#Data],2,0)</f>
        <v>#REF!</v>
      </c>
      <c r="AB218" s="32" t="str">
        <f>IF(council_staff_import[[#This Row],[format_legislative_staff_type]]="Personal", RIGHT(council_staff_import[[#This Row],[Assignment_SOURCE_KEY]],LEN(council_staff_import[[#This Row],[Assignment_SOURCE_KEY]])-FIND(" ",council_staff_import[[#This Row],[Assignment_SOURCE_KEY]])),"")</f>
        <v/>
      </c>
      <c r="AC218" s="32" t="str">
        <f>IF(LEFT(council_staff_import[[#This Row],[Assignment_SOURCE_KEY]],(FIND(" ",council_staff_import[[#This Row],[Assignment_SOURCE_KEY]],1)-1))="CM","Personal","Central")</f>
        <v>Central</v>
      </c>
      <c r="AD218" s="32" t="s">
        <v>34832</v>
      </c>
      <c r="AE218" s="32">
        <f>council_staff_import[[#This Row],[District_Office_Number_SOURCE_KEY]]</f>
        <v>0</v>
      </c>
      <c r="AF218" s="31"/>
    </row>
    <row r="219" spans="1:32" x14ac:dyDescent="0.2">
      <c r="A219" s="31" t="str">
        <f>council_staff_import[[#This Row],[First_Name_SOURCE_KEY]]&amp;" "&amp;council_staff_import[[#This Row],[Last_Name_SOURCE_KEY]]</f>
        <v>Ruthie DelFranco</v>
      </c>
      <c r="B219" s="31" t="str">
        <f>council_staff_import[[#This Row],[First_Name_SOURCE_KEY]]</f>
        <v>Ruthie</v>
      </c>
      <c r="C219" s="31" t="str">
        <f>council_staff_import[[#This Row],[Last_Name_SOURCE_KEY]]</f>
        <v>DelFranco</v>
      </c>
      <c r="D219" s="31" t="str">
        <f>council_staff_import[[#This Row],[Title_SOURCE_KEY]]</f>
        <v>Legislative Assistant</v>
      </c>
      <c r="E219" s="31" t="e">
        <f>council_staff_import[[#This Row],[vlookup_works_for]]</f>
        <v>#REF!</v>
      </c>
      <c r="F219" s="31" t="str">
        <f>IF(council_staff_import[[#This Row],[combine COS and Leg Contact Responsibilties]]="",council_staff_import[[#This Row],[Vlookup Scheduler Responsibility]],council_staff_import[[#This Row],[combine COS and Leg Contact Responsibilties]])</f>
        <v/>
      </c>
      <c r="G219" s="31"/>
      <c r="H219" s="31" t="s">
        <v>65</v>
      </c>
      <c r="I219" s="31" t="s">
        <v>31371</v>
      </c>
      <c r="J219" s="31" t="str">
        <f>council_staff_import[[#This Row],[format_legislative_staff_type]]</f>
        <v>Central</v>
      </c>
      <c r="K219" s="31" t="s">
        <v>72</v>
      </c>
      <c r="L219" s="31" t="str">
        <f>IF(council_staff_import[[#This Row],[District_Office_Calc]]=0,"",council_staff_import[[#This Row],[District_Office_Calc]])</f>
        <v/>
      </c>
      <c r="M219" s="31" t="str">
        <f>IF(council_staff_import[[#This Row],[combine COS and Leg Contact emails]]="",council_staff_import[[#This Row],[Vlookup Scheduler Email]],council_staff_import[[#This Row],[combine COS and Leg Contact emails]])</f>
        <v/>
      </c>
      <c r="N219" s="32" t="s">
        <v>32583</v>
      </c>
      <c r="O219" s="32" t="s">
        <v>32584</v>
      </c>
      <c r="P219" s="32" t="str">
        <f>IF(council_staff_import[[#This Row],[Vlookup COS Responsibility]]="",council_staff_import[[#This Row],[Vlookup Leg Contact Responsibility]],council_staff_import[[#This Row],[Vlookup COS Responsibility]])</f>
        <v/>
      </c>
      <c r="Q219" s="32" t="str">
        <f>IF(council_staff_import[[#This Row],[Vlookup COS Email]]="",council_staff_import[[#This Row],[Vlookup Leg Contact Email]],council_staff_import[[#This Row],[Vlookup COS Email]])</f>
        <v/>
      </c>
      <c r="R219" s="32" t="str">
        <f>IFERROR(VLOOKUP(council_staff_import[[#This Row],[Full Name]],[4]!Table3[#Data],2,0),"")</f>
        <v/>
      </c>
      <c r="S219" s="32" t="str">
        <f>IFERROR(VLOOKUP(council_staff_import[[#This Row],[Full Name]],[4]!Table3[#Data],6,0),"")</f>
        <v/>
      </c>
      <c r="T219" s="32" t="str">
        <f>IFERROR(VLOOKUP(council_staff_import[[#This Row],[Full Name]],[4]!Table5[#Data],2,0),"")</f>
        <v/>
      </c>
      <c r="U219" s="32" t="str">
        <f>IFERROR(VLOOKUP(council_staff_import[[#This Row],[Full Name]],[4]!Table5[#Data],5,0),"")</f>
        <v/>
      </c>
      <c r="V219" s="32" t="str">
        <f>IFERROR(VLOOKUP(council_staff_import[[#This Row],[Full Name]],[4]!Table6[#Data],2,0),"")</f>
        <v/>
      </c>
      <c r="W219" s="32" t="str">
        <f>IFERROR(VLOOKUP(council_staff_import[[#This Row],[Full Name]],[4]!Table6[#Data],4,0),"")</f>
        <v/>
      </c>
      <c r="X219" s="32" t="s">
        <v>365</v>
      </c>
      <c r="Y219" s="32" t="e">
        <f>VLOOKUP(council_staff_import[[#This Row],[format_works_for]],[4]!Table4[#Data],1,0)</f>
        <v>#REF!</v>
      </c>
      <c r="Z219" s="32" t="str">
        <f>IF(council_staff_import[[#This Row],[Legislative Staff Type]]="Personal",council_staff_import[[#This Row],[Reports to Person (full_name)]]&amp;", Office of Councilmember, Personal Staff Office, NYC Council",council_staff_import[[#This Row],[Assignment_SOURCE_KEY]]&amp;", Central Staff Office, NYC Council")</f>
        <v>Leg. Document, Central Staff Office, NYC Council</v>
      </c>
      <c r="AA219" s="32" t="e">
        <f>VLOOKUP(council_staff_import[[#This Row],[formatted_and_corrected_reports_to_person]],[4]!Table2[#Data],2,0)</f>
        <v>#REF!</v>
      </c>
      <c r="AB219" s="32" t="str">
        <f>IF(council_staff_import[[#This Row],[format_legislative_staff_type]]="Personal", RIGHT(council_staff_import[[#This Row],[Assignment_SOURCE_KEY]],LEN(council_staff_import[[#This Row],[Assignment_SOURCE_KEY]])-FIND(" ",council_staff_import[[#This Row],[Assignment_SOURCE_KEY]])),"")</f>
        <v/>
      </c>
      <c r="AC219" s="32" t="str">
        <f>IF(LEFT(council_staff_import[[#This Row],[Assignment_SOURCE_KEY]],(FIND(" ",council_staff_import[[#This Row],[Assignment_SOURCE_KEY]],1)-1))="CM","Personal","Central")</f>
        <v>Central</v>
      </c>
      <c r="AD219" s="32" t="s">
        <v>34833</v>
      </c>
      <c r="AE219" s="32">
        <f>council_staff_import[[#This Row],[District_Office_Number_SOURCE_KEY]]</f>
        <v>0</v>
      </c>
      <c r="AF219" s="31"/>
    </row>
    <row r="220" spans="1:32" x14ac:dyDescent="0.2">
      <c r="A220" s="31" t="str">
        <f>council_staff_import[[#This Row],[First_Name_SOURCE_KEY]]&amp;" "&amp;council_staff_import[[#This Row],[Last_Name_SOURCE_KEY]]</f>
        <v>Matthew DiStefano</v>
      </c>
      <c r="B220" s="31" t="str">
        <f>council_staff_import[[#This Row],[First_Name_SOURCE_KEY]]</f>
        <v>Matthew</v>
      </c>
      <c r="C220" s="31" t="str">
        <f>council_staff_import[[#This Row],[Last_Name_SOURCE_KEY]]</f>
        <v>DiStefano</v>
      </c>
      <c r="D220" s="31" t="str">
        <f>council_staff_import[[#This Row],[Title_SOURCE_KEY]]</f>
        <v>Legislative Attorney</v>
      </c>
      <c r="E220" s="31" t="e">
        <f>council_staff_import[[#This Row],[vlookup_works_for]]</f>
        <v>#REF!</v>
      </c>
      <c r="F220" s="31" t="str">
        <f>IF(council_staff_import[[#This Row],[combine COS and Leg Contact Responsibilties]]="",council_staff_import[[#This Row],[Vlookup Scheduler Responsibility]],council_staff_import[[#This Row],[combine COS and Leg Contact Responsibilties]])</f>
        <v/>
      </c>
      <c r="G220" s="31"/>
      <c r="H220" s="31" t="s">
        <v>65</v>
      </c>
      <c r="I220" s="31" t="s">
        <v>31371</v>
      </c>
      <c r="J220" s="31" t="str">
        <f>council_staff_import[[#This Row],[format_legislative_staff_type]]</f>
        <v>Central</v>
      </c>
      <c r="K220" s="31" t="s">
        <v>72</v>
      </c>
      <c r="L220" s="31" t="str">
        <f>IF(council_staff_import[[#This Row],[District_Office_Calc]]=0,"",council_staff_import[[#This Row],[District_Office_Calc]])</f>
        <v/>
      </c>
      <c r="M220" s="31" t="str">
        <f>IF(council_staff_import[[#This Row],[combine COS and Leg Contact emails]]="",council_staff_import[[#This Row],[Vlookup Scheduler Email]],council_staff_import[[#This Row],[combine COS and Leg Contact emails]])</f>
        <v/>
      </c>
      <c r="N220" s="32" t="s">
        <v>32320</v>
      </c>
      <c r="O220" s="32" t="s">
        <v>7705</v>
      </c>
      <c r="P220" s="32" t="str">
        <f>IF(council_staff_import[[#This Row],[Vlookup COS Responsibility]]="",council_staff_import[[#This Row],[Vlookup Leg Contact Responsibility]],council_staff_import[[#This Row],[Vlookup COS Responsibility]])</f>
        <v/>
      </c>
      <c r="Q220" s="32" t="str">
        <f>IF(council_staff_import[[#This Row],[Vlookup COS Email]]="",council_staff_import[[#This Row],[Vlookup Leg Contact Email]],council_staff_import[[#This Row],[Vlookup COS Email]])</f>
        <v/>
      </c>
      <c r="R220" s="32" t="str">
        <f>IFERROR(VLOOKUP(council_staff_import[[#This Row],[Full Name]],[4]!Table3[#Data],2,0),"")</f>
        <v/>
      </c>
      <c r="S220" s="32" t="str">
        <f>IFERROR(VLOOKUP(council_staff_import[[#This Row],[Full Name]],[4]!Table3[#Data],6,0),"")</f>
        <v/>
      </c>
      <c r="T220" s="32" t="str">
        <f>IFERROR(VLOOKUP(council_staff_import[[#This Row],[Full Name]],[4]!Table5[#Data],2,0),"")</f>
        <v/>
      </c>
      <c r="U220" s="32" t="str">
        <f>IFERROR(VLOOKUP(council_staff_import[[#This Row],[Full Name]],[4]!Table5[#Data],5,0),"")</f>
        <v/>
      </c>
      <c r="V220" s="32" t="str">
        <f>IFERROR(VLOOKUP(council_staff_import[[#This Row],[Full Name]],[4]!Table6[#Data],2,0),"")</f>
        <v/>
      </c>
      <c r="W220" s="32" t="str">
        <f>IFERROR(VLOOKUP(council_staff_import[[#This Row],[Full Name]],[4]!Table6[#Data],4,0),"")</f>
        <v/>
      </c>
      <c r="X220" s="32" t="s">
        <v>32319</v>
      </c>
      <c r="Y220" s="32" t="e">
        <f>VLOOKUP(council_staff_import[[#This Row],[format_works_for]],[4]!Table4[#Data],1,0)</f>
        <v>#REF!</v>
      </c>
      <c r="Z220" s="32" t="str">
        <f>IF(council_staff_import[[#This Row],[Legislative Staff Type]]="Personal",council_staff_import[[#This Row],[Reports to Person (full_name)]]&amp;", Office of Councilmember, Personal Staff Office, NYC Council",council_staff_import[[#This Row],[Assignment_SOURCE_KEY]]&amp;", Central Staff Office, NYC Council")</f>
        <v>Leg. Document, Central Staff Office, NYC Council</v>
      </c>
      <c r="AA220" s="32" t="e">
        <f>VLOOKUP(council_staff_import[[#This Row],[formatted_and_corrected_reports_to_person]],[4]!Table2[#Data],2,0)</f>
        <v>#REF!</v>
      </c>
      <c r="AB220" s="32" t="str">
        <f>IF(council_staff_import[[#This Row],[format_legislative_staff_type]]="Personal", RIGHT(council_staff_import[[#This Row],[Assignment_SOURCE_KEY]],LEN(council_staff_import[[#This Row],[Assignment_SOURCE_KEY]])-FIND(" ",council_staff_import[[#This Row],[Assignment_SOURCE_KEY]])),"")</f>
        <v/>
      </c>
      <c r="AC220" s="32" t="str">
        <f>IF(LEFT(council_staff_import[[#This Row],[Assignment_SOURCE_KEY]],(FIND(" ",council_staff_import[[#This Row],[Assignment_SOURCE_KEY]],1)-1))="CM","Personal","Central")</f>
        <v>Central</v>
      </c>
      <c r="AD220" s="32" t="s">
        <v>34833</v>
      </c>
      <c r="AE220" s="32">
        <f>council_staff_import[[#This Row],[District_Office_Number_SOURCE_KEY]]</f>
        <v>0</v>
      </c>
      <c r="AF220" s="31"/>
    </row>
    <row r="221" spans="1:32" x14ac:dyDescent="0.2">
      <c r="A221" s="31" t="str">
        <f>council_staff_import[[#This Row],[First_Name_SOURCE_KEY]]&amp;" "&amp;council_staff_import[[#This Row],[Last_Name_SOURCE_KEY]]</f>
        <v>Jonathan Ettricks</v>
      </c>
      <c r="B221" s="31" t="str">
        <f>council_staff_import[[#This Row],[First_Name_SOURCE_KEY]]</f>
        <v>Jonathan</v>
      </c>
      <c r="C221" s="31" t="str">
        <f>council_staff_import[[#This Row],[Last_Name_SOURCE_KEY]]</f>
        <v>Ettricks</v>
      </c>
      <c r="D221" s="31" t="str">
        <f>council_staff_import[[#This Row],[Title_SOURCE_KEY]]</f>
        <v>Director</v>
      </c>
      <c r="E221" s="31" t="e">
        <f>council_staff_import[[#This Row],[vlookup_works_for]]</f>
        <v>#REF!</v>
      </c>
      <c r="F221" s="31" t="str">
        <f>IF(council_staff_import[[#This Row],[combine COS and Leg Contact Responsibilties]]="",council_staff_import[[#This Row],[Vlookup Scheduler Responsibility]],council_staff_import[[#This Row],[combine COS and Leg Contact Responsibilties]])</f>
        <v/>
      </c>
      <c r="G221" s="31"/>
      <c r="H221" s="31" t="s">
        <v>65</v>
      </c>
      <c r="I221" s="31" t="s">
        <v>31371</v>
      </c>
      <c r="J221" s="31" t="str">
        <f>council_staff_import[[#This Row],[format_legislative_staff_type]]</f>
        <v>Central</v>
      </c>
      <c r="K221" s="31" t="s">
        <v>72</v>
      </c>
      <c r="L221" s="31" t="str">
        <f>IF(council_staff_import[[#This Row],[District_Office_Calc]]=0,"",council_staff_import[[#This Row],[District_Office_Calc]])</f>
        <v/>
      </c>
      <c r="M221" s="31" t="str">
        <f>IF(council_staff_import[[#This Row],[combine COS and Leg Contact emails]]="",council_staff_import[[#This Row],[Vlookup Scheduler Email]],council_staff_import[[#This Row],[combine COS and Leg Contact emails]])</f>
        <v/>
      </c>
      <c r="N221" s="32" t="s">
        <v>32121</v>
      </c>
      <c r="O221" s="32" t="s">
        <v>24166</v>
      </c>
      <c r="P221" s="32" t="str">
        <f>IF(council_staff_import[[#This Row],[Vlookup COS Responsibility]]="",council_staff_import[[#This Row],[Vlookup Leg Contact Responsibility]],council_staff_import[[#This Row],[Vlookup COS Responsibility]])</f>
        <v/>
      </c>
      <c r="Q221" s="32" t="str">
        <f>IF(council_staff_import[[#This Row],[Vlookup COS Email]]="",council_staff_import[[#This Row],[Vlookup Leg Contact Email]],council_staff_import[[#This Row],[Vlookup COS Email]])</f>
        <v/>
      </c>
      <c r="R221" s="32" t="str">
        <f>IFERROR(VLOOKUP(council_staff_import[[#This Row],[Full Name]],[4]!Table3[#Data],2,0),"")</f>
        <v/>
      </c>
      <c r="S221" s="32" t="str">
        <f>IFERROR(VLOOKUP(council_staff_import[[#This Row],[Full Name]],[4]!Table3[#Data],6,0),"")</f>
        <v/>
      </c>
      <c r="T221" s="32" t="str">
        <f>IFERROR(VLOOKUP(council_staff_import[[#This Row],[Full Name]],[4]!Table5[#Data],2,0),"")</f>
        <v/>
      </c>
      <c r="U221" s="32" t="str">
        <f>IFERROR(VLOOKUP(council_staff_import[[#This Row],[Full Name]],[4]!Table5[#Data],5,0),"")</f>
        <v/>
      </c>
      <c r="V221" s="32" t="str">
        <f>IFERROR(VLOOKUP(council_staff_import[[#This Row],[Full Name]],[4]!Table6[#Data],2,0),"")</f>
        <v/>
      </c>
      <c r="W221" s="32" t="str">
        <f>IFERROR(VLOOKUP(council_staff_import[[#This Row],[Full Name]],[4]!Table6[#Data],4,0),"")</f>
        <v/>
      </c>
      <c r="X221" s="32" t="s">
        <v>5183</v>
      </c>
      <c r="Y221" s="32" t="e">
        <f>VLOOKUP(council_staff_import[[#This Row],[format_works_for]],[4]!Table4[#Data],1,0)</f>
        <v>#REF!</v>
      </c>
      <c r="Z221" s="32" t="str">
        <f>IF(council_staff_import[[#This Row],[Legislative Staff Type]]="Personal",council_staff_import[[#This Row],[Reports to Person (full_name)]]&amp;", Office of Councilmember, Personal Staff Office, NYC Council",council_staff_import[[#This Row],[Assignment_SOURCE_KEY]]&amp;", Central Staff Office, NYC Council")</f>
        <v>Leg. Document, Central Staff Office, NYC Council</v>
      </c>
      <c r="AA221" s="32" t="e">
        <f>VLOOKUP(council_staff_import[[#This Row],[formatted_and_corrected_reports_to_person]],[4]!Table2[#Data],2,0)</f>
        <v>#REF!</v>
      </c>
      <c r="AB221" s="32" t="str">
        <f>IF(council_staff_import[[#This Row],[format_legislative_staff_type]]="Personal", RIGHT(council_staff_import[[#This Row],[Assignment_SOURCE_KEY]],LEN(council_staff_import[[#This Row],[Assignment_SOURCE_KEY]])-FIND(" ",council_staff_import[[#This Row],[Assignment_SOURCE_KEY]])),"")</f>
        <v/>
      </c>
      <c r="AC221" s="32" t="str">
        <f>IF(LEFT(council_staff_import[[#This Row],[Assignment_SOURCE_KEY]],(FIND(" ",council_staff_import[[#This Row],[Assignment_SOURCE_KEY]],1)-1))="CM","Personal","Central")</f>
        <v>Central</v>
      </c>
      <c r="AD221" s="32" t="s">
        <v>34833</v>
      </c>
      <c r="AE221" s="32">
        <f>council_staff_import[[#This Row],[District_Office_Number_SOURCE_KEY]]</f>
        <v>0</v>
      </c>
      <c r="AF221" s="31"/>
    </row>
    <row r="222" spans="1:32" x14ac:dyDescent="0.2">
      <c r="A222" s="31" t="str">
        <f>council_staff_import[[#This Row],[First_Name_SOURCE_KEY]]&amp;" "&amp;council_staff_import[[#This Row],[Last_Name_SOURCE_KEY]]</f>
        <v>William Martin</v>
      </c>
      <c r="B222" s="31" t="str">
        <f>council_staff_import[[#This Row],[First_Name_SOURCE_KEY]]</f>
        <v>William</v>
      </c>
      <c r="C222" s="31" t="str">
        <f>council_staff_import[[#This Row],[Last_Name_SOURCE_KEY]]</f>
        <v>Martin</v>
      </c>
      <c r="D222" s="31" t="str">
        <f>council_staff_import[[#This Row],[Title_SOURCE_KEY]]</f>
        <v>Legislative Assistant</v>
      </c>
      <c r="E222" s="31" t="e">
        <f>council_staff_import[[#This Row],[vlookup_works_for]]</f>
        <v>#REF!</v>
      </c>
      <c r="F222" s="31" t="str">
        <f>IF(council_staff_import[[#This Row],[combine COS and Leg Contact Responsibilties]]="",council_staff_import[[#This Row],[Vlookup Scheduler Responsibility]],council_staff_import[[#This Row],[combine COS and Leg Contact Responsibilties]])</f>
        <v/>
      </c>
      <c r="G222" s="31"/>
      <c r="H222" s="31" t="s">
        <v>65</v>
      </c>
      <c r="I222" s="31" t="s">
        <v>31371</v>
      </c>
      <c r="J222" s="31" t="str">
        <f>council_staff_import[[#This Row],[format_legislative_staff_type]]</f>
        <v>Central</v>
      </c>
      <c r="K222" s="31" t="s">
        <v>72</v>
      </c>
      <c r="L222" s="31" t="str">
        <f>IF(council_staff_import[[#This Row],[District_Office_Calc]]=0,"",council_staff_import[[#This Row],[District_Office_Calc]])</f>
        <v/>
      </c>
      <c r="M222" s="31" t="str">
        <f>IF(council_staff_import[[#This Row],[combine COS and Leg Contact emails]]="",council_staff_import[[#This Row],[Vlookup Scheduler Email]],council_staff_import[[#This Row],[combine COS and Leg Contact emails]])</f>
        <v/>
      </c>
      <c r="N222" s="32" t="s">
        <v>2092</v>
      </c>
      <c r="O222" s="32" t="s">
        <v>4756</v>
      </c>
      <c r="P222" s="32" t="str">
        <f>IF(council_staff_import[[#This Row],[Vlookup COS Responsibility]]="",council_staff_import[[#This Row],[Vlookup Leg Contact Responsibility]],council_staff_import[[#This Row],[Vlookup COS Responsibility]])</f>
        <v/>
      </c>
      <c r="Q222" s="32" t="str">
        <f>IF(council_staff_import[[#This Row],[Vlookup COS Email]]="",council_staff_import[[#This Row],[Vlookup Leg Contact Email]],council_staff_import[[#This Row],[Vlookup COS Email]])</f>
        <v/>
      </c>
      <c r="R222" s="32" t="str">
        <f>IFERROR(VLOOKUP(council_staff_import[[#This Row],[Full Name]],[4]!Table3[#Data],2,0),"")</f>
        <v/>
      </c>
      <c r="S222" s="32" t="str">
        <f>IFERROR(VLOOKUP(council_staff_import[[#This Row],[Full Name]],[4]!Table3[#Data],6,0),"")</f>
        <v/>
      </c>
      <c r="T222" s="32" t="str">
        <f>IFERROR(VLOOKUP(council_staff_import[[#This Row],[Full Name]],[4]!Table5[#Data],2,0),"")</f>
        <v/>
      </c>
      <c r="U222" s="32" t="str">
        <f>IFERROR(VLOOKUP(council_staff_import[[#This Row],[Full Name]],[4]!Table5[#Data],5,0),"")</f>
        <v/>
      </c>
      <c r="V222" s="32" t="str">
        <f>IFERROR(VLOOKUP(council_staff_import[[#This Row],[Full Name]],[4]!Table6[#Data],2,0),"")</f>
        <v/>
      </c>
      <c r="W222" s="32" t="str">
        <f>IFERROR(VLOOKUP(council_staff_import[[#This Row],[Full Name]],[4]!Table6[#Data],4,0),"")</f>
        <v/>
      </c>
      <c r="X222" s="32" t="s">
        <v>365</v>
      </c>
      <c r="Y222" s="32" t="e">
        <f>VLOOKUP(council_staff_import[[#This Row],[format_works_for]],[4]!Table4[#Data],1,0)</f>
        <v>#REF!</v>
      </c>
      <c r="Z222" s="32" t="str">
        <f>IF(council_staff_import[[#This Row],[Legislative Staff Type]]="Personal",council_staff_import[[#This Row],[Reports to Person (full_name)]]&amp;", Office of Councilmember, Personal Staff Office, NYC Council",council_staff_import[[#This Row],[Assignment_SOURCE_KEY]]&amp;", Central Staff Office, NYC Council")</f>
        <v>Leg. Document, Central Staff Office, NYC Council</v>
      </c>
      <c r="AA222" s="32" t="e">
        <f>VLOOKUP(council_staff_import[[#This Row],[formatted_and_corrected_reports_to_person]],[4]!Table2[#Data],2,0)</f>
        <v>#REF!</v>
      </c>
      <c r="AB222" s="32" t="str">
        <f>IF(council_staff_import[[#This Row],[format_legislative_staff_type]]="Personal", RIGHT(council_staff_import[[#This Row],[Assignment_SOURCE_KEY]],LEN(council_staff_import[[#This Row],[Assignment_SOURCE_KEY]])-FIND(" ",council_staff_import[[#This Row],[Assignment_SOURCE_KEY]])),"")</f>
        <v/>
      </c>
      <c r="AC222" s="32" t="str">
        <f>IF(LEFT(council_staff_import[[#This Row],[Assignment_SOURCE_KEY]],(FIND(" ",council_staff_import[[#This Row],[Assignment_SOURCE_KEY]],1)-1))="CM","Personal","Central")</f>
        <v>Central</v>
      </c>
      <c r="AD222" s="32" t="s">
        <v>34833</v>
      </c>
      <c r="AE222" s="32">
        <f>council_staff_import[[#This Row],[District_Office_Number_SOURCE_KEY]]</f>
        <v>0</v>
      </c>
      <c r="AF222" s="31"/>
    </row>
    <row r="223" spans="1:32" x14ac:dyDescent="0.2">
      <c r="A223" s="31" t="str">
        <f>council_staff_import[[#This Row],[First_Name_SOURCE_KEY]]&amp;" "&amp;council_staff_import[[#This Row],[Last_Name_SOURCE_KEY]]</f>
        <v>Ivette Molina</v>
      </c>
      <c r="B223" s="31" t="str">
        <f>council_staff_import[[#This Row],[First_Name_SOURCE_KEY]]</f>
        <v>Ivette</v>
      </c>
      <c r="C223" s="31" t="str">
        <f>council_staff_import[[#This Row],[Last_Name_SOURCE_KEY]]</f>
        <v>Molina</v>
      </c>
      <c r="D223" s="31" t="str">
        <f>council_staff_import[[#This Row],[Title_SOURCE_KEY]]</f>
        <v>Legislative Assistant</v>
      </c>
      <c r="E223" s="31" t="e">
        <f>council_staff_import[[#This Row],[vlookup_works_for]]</f>
        <v>#REF!</v>
      </c>
      <c r="F223" s="31" t="str">
        <f>IF(council_staff_import[[#This Row],[combine COS and Leg Contact Responsibilties]]="",council_staff_import[[#This Row],[Vlookup Scheduler Responsibility]],council_staff_import[[#This Row],[combine COS and Leg Contact Responsibilties]])</f>
        <v/>
      </c>
      <c r="G223" s="31"/>
      <c r="H223" s="31" t="s">
        <v>65</v>
      </c>
      <c r="I223" s="31" t="s">
        <v>31371</v>
      </c>
      <c r="J223" s="31" t="str">
        <f>council_staff_import[[#This Row],[format_legislative_staff_type]]</f>
        <v>Central</v>
      </c>
      <c r="K223" s="31" t="s">
        <v>72</v>
      </c>
      <c r="L223" s="31" t="str">
        <f>IF(council_staff_import[[#This Row],[District_Office_Calc]]=0,"",council_staff_import[[#This Row],[District_Office_Calc]])</f>
        <v/>
      </c>
      <c r="M223" s="31" t="str">
        <f>IF(council_staff_import[[#This Row],[combine COS and Leg Contact emails]]="",council_staff_import[[#This Row],[Vlookup Scheduler Email]],council_staff_import[[#This Row],[combine COS and Leg Contact emails]])</f>
        <v/>
      </c>
      <c r="N223" s="32" t="s">
        <v>15593</v>
      </c>
      <c r="O223" s="32" t="s">
        <v>32014</v>
      </c>
      <c r="P223" s="32" t="str">
        <f>IF(council_staff_import[[#This Row],[Vlookup COS Responsibility]]="",council_staff_import[[#This Row],[Vlookup Leg Contact Responsibility]],council_staff_import[[#This Row],[Vlookup COS Responsibility]])</f>
        <v/>
      </c>
      <c r="Q223" s="32" t="str">
        <f>IF(council_staff_import[[#This Row],[Vlookup COS Email]]="",council_staff_import[[#This Row],[Vlookup Leg Contact Email]],council_staff_import[[#This Row],[Vlookup COS Email]])</f>
        <v/>
      </c>
      <c r="R223" s="32" t="str">
        <f>IFERROR(VLOOKUP(council_staff_import[[#This Row],[Full Name]],[4]!Table3[#Data],2,0),"")</f>
        <v/>
      </c>
      <c r="S223" s="32" t="str">
        <f>IFERROR(VLOOKUP(council_staff_import[[#This Row],[Full Name]],[4]!Table3[#Data],6,0),"")</f>
        <v/>
      </c>
      <c r="T223" s="32" t="str">
        <f>IFERROR(VLOOKUP(council_staff_import[[#This Row],[Full Name]],[4]!Table5[#Data],2,0),"")</f>
        <v/>
      </c>
      <c r="U223" s="32" t="str">
        <f>IFERROR(VLOOKUP(council_staff_import[[#This Row],[Full Name]],[4]!Table5[#Data],5,0),"")</f>
        <v/>
      </c>
      <c r="V223" s="32" t="str">
        <f>IFERROR(VLOOKUP(council_staff_import[[#This Row],[Full Name]],[4]!Table6[#Data],2,0),"")</f>
        <v/>
      </c>
      <c r="W223" s="32" t="str">
        <f>IFERROR(VLOOKUP(council_staff_import[[#This Row],[Full Name]],[4]!Table6[#Data],4,0),"")</f>
        <v/>
      </c>
      <c r="X223" s="32" t="s">
        <v>365</v>
      </c>
      <c r="Y223" s="32" t="e">
        <f>VLOOKUP(council_staff_import[[#This Row],[format_works_for]],[4]!Table4[#Data],1,0)</f>
        <v>#REF!</v>
      </c>
      <c r="Z223" s="32" t="str">
        <f>IF(council_staff_import[[#This Row],[Legislative Staff Type]]="Personal",council_staff_import[[#This Row],[Reports to Person (full_name)]]&amp;", Office of Councilmember, Personal Staff Office, NYC Council",council_staff_import[[#This Row],[Assignment_SOURCE_KEY]]&amp;", Central Staff Office, NYC Council")</f>
        <v>Leg. Document, Central Staff Office, NYC Council</v>
      </c>
      <c r="AA223" s="32" t="e">
        <f>VLOOKUP(council_staff_import[[#This Row],[formatted_and_corrected_reports_to_person]],[4]!Table2[#Data],2,0)</f>
        <v>#REF!</v>
      </c>
      <c r="AB223" s="32" t="str">
        <f>IF(council_staff_import[[#This Row],[format_legislative_staff_type]]="Personal", RIGHT(council_staff_import[[#This Row],[Assignment_SOURCE_KEY]],LEN(council_staff_import[[#This Row],[Assignment_SOURCE_KEY]])-FIND(" ",council_staff_import[[#This Row],[Assignment_SOURCE_KEY]])),"")</f>
        <v/>
      </c>
      <c r="AC223" s="32" t="str">
        <f>IF(LEFT(council_staff_import[[#This Row],[Assignment_SOURCE_KEY]],(FIND(" ",council_staff_import[[#This Row],[Assignment_SOURCE_KEY]],1)-1))="CM","Personal","Central")</f>
        <v>Central</v>
      </c>
      <c r="AD223" s="32" t="s">
        <v>34833</v>
      </c>
      <c r="AE223" s="32">
        <f>council_staff_import[[#This Row],[District_Office_Number_SOURCE_KEY]]</f>
        <v>0</v>
      </c>
      <c r="AF223" s="31"/>
    </row>
    <row r="224" spans="1:32" x14ac:dyDescent="0.2">
      <c r="A224" s="31" t="str">
        <f>council_staff_import[[#This Row],[First_Name_SOURCE_KEY]]&amp;" "&amp;council_staff_import[[#This Row],[Last_Name_SOURCE_KEY]]</f>
        <v>Casie Addison</v>
      </c>
      <c r="B224" s="31" t="str">
        <f>council_staff_import[[#This Row],[First_Name_SOURCE_KEY]]</f>
        <v>Casie</v>
      </c>
      <c r="C224" s="31" t="str">
        <f>council_staff_import[[#This Row],[Last_Name_SOURCE_KEY]]</f>
        <v>Addison</v>
      </c>
      <c r="D224" s="31" t="str">
        <f>council_staff_import[[#This Row],[Title_SOURCE_KEY]]</f>
        <v>Legislative Policy Analyst</v>
      </c>
      <c r="E224" s="31" t="e">
        <f>council_staff_import[[#This Row],[vlookup_works_for]]</f>
        <v>#REF!</v>
      </c>
      <c r="F224" s="31" t="str">
        <f>IF(council_staff_import[[#This Row],[combine COS and Leg Contact Responsibilties]]="",council_staff_import[[#This Row],[Vlookup Scheduler Responsibility]],council_staff_import[[#This Row],[combine COS and Leg Contact Responsibilties]])</f>
        <v/>
      </c>
      <c r="G224" s="31"/>
      <c r="H224" s="31" t="s">
        <v>65</v>
      </c>
      <c r="I224" s="31" t="s">
        <v>31371</v>
      </c>
      <c r="J224" s="31" t="str">
        <f>council_staff_import[[#This Row],[format_legislative_staff_type]]</f>
        <v>Central</v>
      </c>
      <c r="K224" s="31" t="s">
        <v>72</v>
      </c>
      <c r="L224" s="31" t="str">
        <f>IF(council_staff_import[[#This Row],[District_Office_Calc]]=0,"",council_staff_import[[#This Row],[District_Office_Calc]])</f>
        <v/>
      </c>
      <c r="M224" s="31" t="str">
        <f>IF(council_staff_import[[#This Row],[combine COS and Leg Contact emails]]="",council_staff_import[[#This Row],[Vlookup Scheduler Email]],council_staff_import[[#This Row],[combine COS and Leg Contact emails]])</f>
        <v/>
      </c>
      <c r="N224" s="32" t="s">
        <v>32830</v>
      </c>
      <c r="O224" s="32" t="s">
        <v>32831</v>
      </c>
      <c r="P224" s="32" t="str">
        <f>IF(council_staff_import[[#This Row],[Vlookup COS Responsibility]]="",council_staff_import[[#This Row],[Vlookup Leg Contact Responsibility]],council_staff_import[[#This Row],[Vlookup COS Responsibility]])</f>
        <v/>
      </c>
      <c r="Q224" s="32" t="str">
        <f>IF(council_staff_import[[#This Row],[Vlookup COS Email]]="",council_staff_import[[#This Row],[Vlookup Leg Contact Email]],council_staff_import[[#This Row],[Vlookup COS Email]])</f>
        <v/>
      </c>
      <c r="R224" s="32" t="str">
        <f>IFERROR(VLOOKUP(council_staff_import[[#This Row],[Full Name]],[4]!Table3[#Data],2,0),"")</f>
        <v/>
      </c>
      <c r="S224" s="32" t="str">
        <f>IFERROR(VLOOKUP(council_staff_import[[#This Row],[Full Name]],[4]!Table3[#Data],6,0),"")</f>
        <v/>
      </c>
      <c r="T224" s="32" t="str">
        <f>IFERROR(VLOOKUP(council_staff_import[[#This Row],[Full Name]],[4]!Table5[#Data],2,0),"")</f>
        <v/>
      </c>
      <c r="U224" s="32" t="str">
        <f>IFERROR(VLOOKUP(council_staff_import[[#This Row],[Full Name]],[4]!Table5[#Data],5,0),"")</f>
        <v/>
      </c>
      <c r="V224" s="32" t="str">
        <f>IFERROR(VLOOKUP(council_staff_import[[#This Row],[Full Name]],[4]!Table6[#Data],2,0),"")</f>
        <v/>
      </c>
      <c r="W224" s="32" t="str">
        <f>IFERROR(VLOOKUP(council_staff_import[[#This Row],[Full Name]],[4]!Table6[#Data],4,0),"")</f>
        <v/>
      </c>
      <c r="X224" s="32" t="s">
        <v>2995</v>
      </c>
      <c r="Y224" s="32" t="e">
        <f>VLOOKUP(council_staff_import[[#This Row],[format_works_for]],[4]!Table4[#Data],1,0)</f>
        <v>#REF!</v>
      </c>
      <c r="Z224"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24" s="32" t="e">
        <f>VLOOKUP(council_staff_import[[#This Row],[formatted_and_corrected_reports_to_person]],[4]!Table2[#Data],2,0)</f>
        <v>#REF!</v>
      </c>
      <c r="AB224" s="32" t="str">
        <f>IF(council_staff_import[[#This Row],[format_legislative_staff_type]]="Personal", RIGHT(council_staff_import[[#This Row],[Assignment_SOURCE_KEY]],LEN(council_staff_import[[#This Row],[Assignment_SOURCE_KEY]])-FIND(" ",council_staff_import[[#This Row],[Assignment_SOURCE_KEY]])),"")</f>
        <v/>
      </c>
      <c r="AC224" s="32" t="str">
        <f>IF(LEFT(council_staff_import[[#This Row],[Assignment_SOURCE_KEY]],(FIND(" ",council_staff_import[[#This Row],[Assignment_SOURCE_KEY]],1)-1))="CM","Personal","Central")</f>
        <v>Central</v>
      </c>
      <c r="AD224" s="32" t="s">
        <v>34834</v>
      </c>
      <c r="AE224" s="32">
        <f>council_staff_import[[#This Row],[District_Office_Number_SOURCE_KEY]]</f>
        <v>0</v>
      </c>
      <c r="AF224" s="31"/>
    </row>
    <row r="225" spans="1:32" x14ac:dyDescent="0.2">
      <c r="A225" s="31" t="str">
        <f>council_staff_import[[#This Row],[First_Name_SOURCE_KEY]]&amp;" "&amp;council_staff_import[[#This Row],[Last_Name_SOURCE_KEY]]</f>
        <v>Deepa Ambekar</v>
      </c>
      <c r="B225" s="31" t="str">
        <f>council_staff_import[[#This Row],[First_Name_SOURCE_KEY]]</f>
        <v>Deepa</v>
      </c>
      <c r="C225" s="31" t="str">
        <f>council_staff_import[[#This Row],[Last_Name_SOURCE_KEY]]</f>
        <v>Ambekar</v>
      </c>
      <c r="D225" s="31" t="str">
        <f>council_staff_import[[#This Row],[Title_SOURCE_KEY]]</f>
        <v>Legislative Counsel</v>
      </c>
      <c r="E225" s="31" t="e">
        <f>council_staff_import[[#This Row],[vlookup_works_for]]</f>
        <v>#REF!</v>
      </c>
      <c r="F225" s="31" t="str">
        <f>IF(council_staff_import[[#This Row],[combine COS and Leg Contact Responsibilties]]="",council_staff_import[[#This Row],[Vlookup Scheduler Responsibility]],council_staff_import[[#This Row],[combine COS and Leg Contact Responsibilties]])</f>
        <v/>
      </c>
      <c r="G225" s="31"/>
      <c r="H225" s="31" t="s">
        <v>65</v>
      </c>
      <c r="I225" s="31" t="s">
        <v>31371</v>
      </c>
      <c r="J225" s="31" t="str">
        <f>council_staff_import[[#This Row],[format_legislative_staff_type]]</f>
        <v>Central</v>
      </c>
      <c r="K225" s="31" t="s">
        <v>72</v>
      </c>
      <c r="L225" s="31" t="str">
        <f>IF(council_staff_import[[#This Row],[District_Office_Calc]]=0,"",council_staff_import[[#This Row],[District_Office_Calc]])</f>
        <v/>
      </c>
      <c r="M225" s="31" t="str">
        <f>IF(council_staff_import[[#This Row],[combine COS and Leg Contact emails]]="",council_staff_import[[#This Row],[Vlookup Scheduler Email]],council_staff_import[[#This Row],[combine COS and Leg Contact emails]])</f>
        <v/>
      </c>
      <c r="N225" s="32" t="s">
        <v>31797</v>
      </c>
      <c r="O225" s="32" t="s">
        <v>13463</v>
      </c>
      <c r="P225" s="32" t="str">
        <f>IF(council_staff_import[[#This Row],[Vlookup COS Responsibility]]="",council_staff_import[[#This Row],[Vlookup Leg Contact Responsibility]],council_staff_import[[#This Row],[Vlookup COS Responsibility]])</f>
        <v/>
      </c>
      <c r="Q225" s="32" t="str">
        <f>IF(council_staff_import[[#This Row],[Vlookup COS Email]]="",council_staff_import[[#This Row],[Vlookup Leg Contact Email]],council_staff_import[[#This Row],[Vlookup COS Email]])</f>
        <v/>
      </c>
      <c r="R225" s="32" t="str">
        <f>IFERROR(VLOOKUP(council_staff_import[[#This Row],[Full Name]],[4]!Table3[#Data],2,0),"")</f>
        <v/>
      </c>
      <c r="S225" s="32" t="str">
        <f>IFERROR(VLOOKUP(council_staff_import[[#This Row],[Full Name]],[4]!Table3[#Data],6,0),"")</f>
        <v/>
      </c>
      <c r="T225" s="32" t="str">
        <f>IFERROR(VLOOKUP(council_staff_import[[#This Row],[Full Name]],[4]!Table5[#Data],2,0),"")</f>
        <v/>
      </c>
      <c r="U225" s="32" t="str">
        <f>IFERROR(VLOOKUP(council_staff_import[[#This Row],[Full Name]],[4]!Table5[#Data],5,0),"")</f>
        <v/>
      </c>
      <c r="V225" s="32" t="str">
        <f>IFERROR(VLOOKUP(council_staff_import[[#This Row],[Full Name]],[4]!Table6[#Data],2,0),"")</f>
        <v/>
      </c>
      <c r="W225" s="32" t="str">
        <f>IFERROR(VLOOKUP(council_staff_import[[#This Row],[Full Name]],[4]!Table6[#Data],4,0),"")</f>
        <v/>
      </c>
      <c r="X225" s="32" t="s">
        <v>141</v>
      </c>
      <c r="Y225" s="32" t="e">
        <f>VLOOKUP(council_staff_import[[#This Row],[format_works_for]],[4]!Table4[#Data],1,0)</f>
        <v>#REF!</v>
      </c>
      <c r="Z225"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25" s="32" t="e">
        <f>VLOOKUP(council_staff_import[[#This Row],[formatted_and_corrected_reports_to_person]],[4]!Table2[#Data],2,0)</f>
        <v>#REF!</v>
      </c>
      <c r="AB225" s="32" t="str">
        <f>IF(council_staff_import[[#This Row],[format_legislative_staff_type]]="Personal", RIGHT(council_staff_import[[#This Row],[Assignment_SOURCE_KEY]],LEN(council_staff_import[[#This Row],[Assignment_SOURCE_KEY]])-FIND(" ",council_staff_import[[#This Row],[Assignment_SOURCE_KEY]])),"")</f>
        <v/>
      </c>
      <c r="AC225" s="32" t="str">
        <f>IF(LEFT(council_staff_import[[#This Row],[Assignment_SOURCE_KEY]],(FIND(" ",council_staff_import[[#This Row],[Assignment_SOURCE_KEY]],1)-1))="CM","Personal","Central")</f>
        <v>Central</v>
      </c>
      <c r="AD225" s="32" t="s">
        <v>34834</v>
      </c>
      <c r="AE225" s="32">
        <f>council_staff_import[[#This Row],[District_Office_Number_SOURCE_KEY]]</f>
        <v>0</v>
      </c>
      <c r="AF225" s="31"/>
    </row>
    <row r="226" spans="1:32" x14ac:dyDescent="0.2">
      <c r="A226" s="31" t="str">
        <f>council_staff_import[[#This Row],[First_Name_SOURCE_KEY]]&amp;" "&amp;council_staff_import[[#This Row],[Last_Name_SOURCE_KEY]]</f>
        <v>Carlos Beato</v>
      </c>
      <c r="B226" s="31" t="str">
        <f>council_staff_import[[#This Row],[First_Name_SOURCE_KEY]]</f>
        <v>Carlos</v>
      </c>
      <c r="C226" s="31" t="str">
        <f>council_staff_import[[#This Row],[Last_Name_SOURCE_KEY]]</f>
        <v>Beato</v>
      </c>
      <c r="D226" s="31" t="str">
        <f>council_staff_import[[#This Row],[Title_SOURCE_KEY]]</f>
        <v>Legislative Counsel</v>
      </c>
      <c r="E226" s="31" t="e">
        <f>council_staff_import[[#This Row],[vlookup_works_for]]</f>
        <v>#REF!</v>
      </c>
      <c r="F226" s="31" t="str">
        <f>IF(council_staff_import[[#This Row],[combine COS and Leg Contact Responsibilties]]="",council_staff_import[[#This Row],[Vlookup Scheduler Responsibility]],council_staff_import[[#This Row],[combine COS and Leg Contact Responsibilties]])</f>
        <v/>
      </c>
      <c r="G226" s="31"/>
      <c r="H226" s="31" t="s">
        <v>65</v>
      </c>
      <c r="I226" s="31" t="s">
        <v>31371</v>
      </c>
      <c r="J226" s="31" t="str">
        <f>council_staff_import[[#This Row],[format_legislative_staff_type]]</f>
        <v>Central</v>
      </c>
      <c r="K226" s="31" t="s">
        <v>72</v>
      </c>
      <c r="L226" s="31" t="str">
        <f>IF(council_staff_import[[#This Row],[District_Office_Calc]]=0,"",council_staff_import[[#This Row],[District_Office_Calc]])</f>
        <v/>
      </c>
      <c r="M226" s="31" t="str">
        <f>IF(council_staff_import[[#This Row],[combine COS and Leg Contact emails]]="",council_staff_import[[#This Row],[Vlookup Scheduler Email]],council_staff_import[[#This Row],[combine COS and Leg Contact emails]])</f>
        <v/>
      </c>
      <c r="N226" s="32" t="s">
        <v>31641</v>
      </c>
      <c r="O226" s="32" t="s">
        <v>13743</v>
      </c>
      <c r="P226" s="32" t="str">
        <f>IF(council_staff_import[[#This Row],[Vlookup COS Responsibility]]="",council_staff_import[[#This Row],[Vlookup Leg Contact Responsibility]],council_staff_import[[#This Row],[Vlookup COS Responsibility]])</f>
        <v/>
      </c>
      <c r="Q226" s="32" t="str">
        <f>IF(council_staff_import[[#This Row],[Vlookup COS Email]]="",council_staff_import[[#This Row],[Vlookup Leg Contact Email]],council_staff_import[[#This Row],[Vlookup COS Email]])</f>
        <v/>
      </c>
      <c r="R226" s="32" t="str">
        <f>IFERROR(VLOOKUP(council_staff_import[[#This Row],[Full Name]],[4]!Table3[#Data],2,0),"")</f>
        <v/>
      </c>
      <c r="S226" s="32" t="str">
        <f>IFERROR(VLOOKUP(council_staff_import[[#This Row],[Full Name]],[4]!Table3[#Data],6,0),"")</f>
        <v/>
      </c>
      <c r="T226" s="32" t="str">
        <f>IFERROR(VLOOKUP(council_staff_import[[#This Row],[Full Name]],[4]!Table5[#Data],2,0),"")</f>
        <v/>
      </c>
      <c r="U226" s="32" t="str">
        <f>IFERROR(VLOOKUP(council_staff_import[[#This Row],[Full Name]],[4]!Table5[#Data],5,0),"")</f>
        <v/>
      </c>
      <c r="V226" s="32" t="str">
        <f>IFERROR(VLOOKUP(council_staff_import[[#This Row],[Full Name]],[4]!Table6[#Data],2,0),"")</f>
        <v/>
      </c>
      <c r="W226" s="32" t="str">
        <f>IFERROR(VLOOKUP(council_staff_import[[#This Row],[Full Name]],[4]!Table6[#Data],4,0),"")</f>
        <v/>
      </c>
      <c r="X226" s="32" t="s">
        <v>141</v>
      </c>
      <c r="Y226" s="32" t="e">
        <f>VLOOKUP(council_staff_import[[#This Row],[format_works_for]],[4]!Table4[#Data],1,0)</f>
        <v>#REF!</v>
      </c>
      <c r="Z226"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26" s="32" t="e">
        <f>VLOOKUP(council_staff_import[[#This Row],[formatted_and_corrected_reports_to_person]],[4]!Table2[#Data],2,0)</f>
        <v>#REF!</v>
      </c>
      <c r="AB226" s="32" t="str">
        <f>IF(council_staff_import[[#This Row],[format_legislative_staff_type]]="Personal", RIGHT(council_staff_import[[#This Row],[Assignment_SOURCE_KEY]],LEN(council_staff_import[[#This Row],[Assignment_SOURCE_KEY]])-FIND(" ",council_staff_import[[#This Row],[Assignment_SOURCE_KEY]])),"")</f>
        <v/>
      </c>
      <c r="AC226" s="32" t="str">
        <f>IF(LEFT(council_staff_import[[#This Row],[Assignment_SOURCE_KEY]],(FIND(" ",council_staff_import[[#This Row],[Assignment_SOURCE_KEY]],1)-1))="CM","Personal","Central")</f>
        <v>Central</v>
      </c>
      <c r="AD226" s="32" t="s">
        <v>34834</v>
      </c>
      <c r="AE226" s="32">
        <f>council_staff_import[[#This Row],[District_Office_Number_SOURCE_KEY]]</f>
        <v>0</v>
      </c>
      <c r="AF226" s="31"/>
    </row>
    <row r="227" spans="1:32" x14ac:dyDescent="0.2">
      <c r="A227" s="31" t="str">
        <f>council_staff_import[[#This Row],[First_Name_SOURCE_KEY]]&amp;" "&amp;council_staff_import[[#This Row],[Last_Name_SOURCE_KEY]]</f>
        <v>Robert Calandra</v>
      </c>
      <c r="B227" s="31" t="str">
        <f>council_staff_import[[#This Row],[First_Name_SOURCE_KEY]]</f>
        <v>Robert</v>
      </c>
      <c r="C227" s="31" t="str">
        <f>council_staff_import[[#This Row],[Last_Name_SOURCE_KEY]]</f>
        <v>Calandra</v>
      </c>
      <c r="D227" s="31" t="str">
        <f>council_staff_import[[#This Row],[Title_SOURCE_KEY]]</f>
        <v>Assistant Director - Legal</v>
      </c>
      <c r="E227" s="31" t="e">
        <f>council_staff_import[[#This Row],[vlookup_works_for]]</f>
        <v>#REF!</v>
      </c>
      <c r="F227" s="31" t="str">
        <f>IF(council_staff_import[[#This Row],[combine COS and Leg Contact Responsibilties]]="",council_staff_import[[#This Row],[Vlookup Scheduler Responsibility]],council_staff_import[[#This Row],[combine COS and Leg Contact Responsibilties]])</f>
        <v/>
      </c>
      <c r="G227" s="31"/>
      <c r="H227" s="31" t="s">
        <v>65</v>
      </c>
      <c r="I227" s="31" t="s">
        <v>31371</v>
      </c>
      <c r="J227" s="31" t="str">
        <f>council_staff_import[[#This Row],[format_legislative_staff_type]]</f>
        <v>Central</v>
      </c>
      <c r="K227" s="31" t="s">
        <v>72</v>
      </c>
      <c r="L227" s="31" t="str">
        <f>IF(council_staff_import[[#This Row],[District_Office_Calc]]=0,"",council_staff_import[[#This Row],[District_Office_Calc]])</f>
        <v/>
      </c>
      <c r="M227" s="31" t="str">
        <f>IF(council_staff_import[[#This Row],[combine COS and Leg Contact emails]]="",council_staff_import[[#This Row],[Vlookup Scheduler Email]],council_staff_import[[#This Row],[combine COS and Leg Contact emails]])</f>
        <v/>
      </c>
      <c r="N227" s="32" t="s">
        <v>32558</v>
      </c>
      <c r="O227" s="32" t="s">
        <v>6749</v>
      </c>
      <c r="P227" s="32" t="str">
        <f>IF(council_staff_import[[#This Row],[Vlookup COS Responsibility]]="",council_staff_import[[#This Row],[Vlookup Leg Contact Responsibility]],council_staff_import[[#This Row],[Vlookup COS Responsibility]])</f>
        <v/>
      </c>
      <c r="Q227" s="32" t="str">
        <f>IF(council_staff_import[[#This Row],[Vlookup COS Email]]="",council_staff_import[[#This Row],[Vlookup Leg Contact Email]],council_staff_import[[#This Row],[Vlookup COS Email]])</f>
        <v/>
      </c>
      <c r="R227" s="32" t="str">
        <f>IFERROR(VLOOKUP(council_staff_import[[#This Row],[Full Name]],[4]!Table3[#Data],2,0),"")</f>
        <v/>
      </c>
      <c r="S227" s="32" t="str">
        <f>IFERROR(VLOOKUP(council_staff_import[[#This Row],[Full Name]],[4]!Table3[#Data],6,0),"")</f>
        <v/>
      </c>
      <c r="T227" s="32" t="str">
        <f>IFERROR(VLOOKUP(council_staff_import[[#This Row],[Full Name]],[4]!Table5[#Data],2,0),"")</f>
        <v/>
      </c>
      <c r="U227" s="32" t="str">
        <f>IFERROR(VLOOKUP(council_staff_import[[#This Row],[Full Name]],[4]!Table5[#Data],5,0),"")</f>
        <v/>
      </c>
      <c r="V227" s="32" t="str">
        <f>IFERROR(VLOOKUP(council_staff_import[[#This Row],[Full Name]],[4]!Table6[#Data],2,0),"")</f>
        <v/>
      </c>
      <c r="W227" s="32" t="str">
        <f>IFERROR(VLOOKUP(council_staff_import[[#This Row],[Full Name]],[4]!Table6[#Data],4,0),"")</f>
        <v/>
      </c>
      <c r="X227" s="32" t="s">
        <v>31581</v>
      </c>
      <c r="Y227" s="32" t="e">
        <f>VLOOKUP(council_staff_import[[#This Row],[format_works_for]],[4]!Table4[#Data],1,0)</f>
        <v>#REF!</v>
      </c>
      <c r="Z227"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27" s="32" t="e">
        <f>VLOOKUP(council_staff_import[[#This Row],[formatted_and_corrected_reports_to_person]],[4]!Table2[#Data],2,0)</f>
        <v>#REF!</v>
      </c>
      <c r="AB227" s="32" t="str">
        <f>IF(council_staff_import[[#This Row],[format_legislative_staff_type]]="Personal", RIGHT(council_staff_import[[#This Row],[Assignment_SOURCE_KEY]],LEN(council_staff_import[[#This Row],[Assignment_SOURCE_KEY]])-FIND(" ",council_staff_import[[#This Row],[Assignment_SOURCE_KEY]])),"")</f>
        <v/>
      </c>
      <c r="AC227" s="32" t="str">
        <f>IF(LEFT(council_staff_import[[#This Row],[Assignment_SOURCE_KEY]],(FIND(" ",council_staff_import[[#This Row],[Assignment_SOURCE_KEY]],1)-1))="CM","Personal","Central")</f>
        <v>Central</v>
      </c>
      <c r="AD227" s="32" t="s">
        <v>34834</v>
      </c>
      <c r="AE227" s="32">
        <f>council_staff_import[[#This Row],[District_Office_Number_SOURCE_KEY]]</f>
        <v>0</v>
      </c>
      <c r="AF227" s="31"/>
    </row>
    <row r="228" spans="1:32" x14ac:dyDescent="0.2">
      <c r="A228" s="31" t="str">
        <f>council_staff_import[[#This Row],[First_Name_SOURCE_KEY]]&amp;" "&amp;council_staff_import[[#This Row],[Last_Name_SOURCE_KEY]]</f>
        <v>Rachel Cordero</v>
      </c>
      <c r="B228" s="31" t="str">
        <f>council_staff_import[[#This Row],[First_Name_SOURCE_KEY]]</f>
        <v>Rachel</v>
      </c>
      <c r="C228" s="31" t="str">
        <f>council_staff_import[[#This Row],[Last_Name_SOURCE_KEY]]</f>
        <v>Cordero</v>
      </c>
      <c r="D228" s="31" t="str">
        <f>council_staff_import[[#This Row],[Title_SOURCE_KEY]]</f>
        <v>Deputy Director</v>
      </c>
      <c r="E228" s="31" t="e">
        <f>council_staff_import[[#This Row],[vlookup_works_for]]</f>
        <v>#REF!</v>
      </c>
      <c r="F228" s="31" t="str">
        <f>IF(council_staff_import[[#This Row],[combine COS and Leg Contact Responsibilties]]="",council_staff_import[[#This Row],[Vlookup Scheduler Responsibility]],council_staff_import[[#This Row],[combine COS and Leg Contact Responsibilties]])</f>
        <v/>
      </c>
      <c r="G228" s="31"/>
      <c r="H228" s="31" t="s">
        <v>65</v>
      </c>
      <c r="I228" s="31" t="s">
        <v>31371</v>
      </c>
      <c r="J228" s="31" t="str">
        <f>council_staff_import[[#This Row],[format_legislative_staff_type]]</f>
        <v>Central</v>
      </c>
      <c r="K228" s="31" t="s">
        <v>72</v>
      </c>
      <c r="L228" s="31" t="str">
        <f>IF(council_staff_import[[#This Row],[District_Office_Calc]]=0,"",council_staff_import[[#This Row],[District_Office_Calc]])</f>
        <v/>
      </c>
      <c r="M228" s="31" t="str">
        <f>IF(council_staff_import[[#This Row],[combine COS and Leg Contact emails]]="",council_staff_import[[#This Row],[Vlookup Scheduler Email]],council_staff_import[[#This Row],[combine COS and Leg Contact emails]])</f>
        <v/>
      </c>
      <c r="N228" s="32" t="s">
        <v>32471</v>
      </c>
      <c r="O228" s="32" t="s">
        <v>23611</v>
      </c>
      <c r="P228" s="32" t="str">
        <f>IF(council_staff_import[[#This Row],[Vlookup COS Responsibility]]="",council_staff_import[[#This Row],[Vlookup Leg Contact Responsibility]],council_staff_import[[#This Row],[Vlookup COS Responsibility]])</f>
        <v/>
      </c>
      <c r="Q228" s="32" t="str">
        <f>IF(council_staff_import[[#This Row],[Vlookup COS Email]]="",council_staff_import[[#This Row],[Vlookup Leg Contact Email]],council_staff_import[[#This Row],[Vlookup COS Email]])</f>
        <v/>
      </c>
      <c r="R228" s="32" t="str">
        <f>IFERROR(VLOOKUP(council_staff_import[[#This Row],[Full Name]],[4]!Table3[#Data],2,0),"")</f>
        <v/>
      </c>
      <c r="S228" s="32" t="str">
        <f>IFERROR(VLOOKUP(council_staff_import[[#This Row],[Full Name]],[4]!Table3[#Data],6,0),"")</f>
        <v/>
      </c>
      <c r="T228" s="32" t="str">
        <f>IFERROR(VLOOKUP(council_staff_import[[#This Row],[Full Name]],[4]!Table5[#Data],2,0),"")</f>
        <v/>
      </c>
      <c r="U228" s="32" t="str">
        <f>IFERROR(VLOOKUP(council_staff_import[[#This Row],[Full Name]],[4]!Table5[#Data],5,0),"")</f>
        <v/>
      </c>
      <c r="V228" s="32" t="str">
        <f>IFERROR(VLOOKUP(council_staff_import[[#This Row],[Full Name]],[4]!Table6[#Data],2,0),"")</f>
        <v/>
      </c>
      <c r="W228" s="32" t="str">
        <f>IFERROR(VLOOKUP(council_staff_import[[#This Row],[Full Name]],[4]!Table6[#Data],4,0),"")</f>
        <v/>
      </c>
      <c r="X228" s="32" t="s">
        <v>1397</v>
      </c>
      <c r="Y228" s="32" t="e">
        <f>VLOOKUP(council_staff_import[[#This Row],[format_works_for]],[4]!Table4[#Data],1,0)</f>
        <v>#REF!</v>
      </c>
      <c r="Z228"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28" s="32" t="e">
        <f>VLOOKUP(council_staff_import[[#This Row],[formatted_and_corrected_reports_to_person]],[4]!Table2[#Data],2,0)</f>
        <v>#REF!</v>
      </c>
      <c r="AB228" s="32" t="str">
        <f>IF(council_staff_import[[#This Row],[format_legislative_staff_type]]="Personal", RIGHT(council_staff_import[[#This Row],[Assignment_SOURCE_KEY]],LEN(council_staff_import[[#This Row],[Assignment_SOURCE_KEY]])-FIND(" ",council_staff_import[[#This Row],[Assignment_SOURCE_KEY]])),"")</f>
        <v/>
      </c>
      <c r="AC228" s="32" t="str">
        <f>IF(LEFT(council_staff_import[[#This Row],[Assignment_SOURCE_KEY]],(FIND(" ",council_staff_import[[#This Row],[Assignment_SOURCE_KEY]],1)-1))="CM","Personal","Central")</f>
        <v>Central</v>
      </c>
      <c r="AD228" s="32" t="s">
        <v>34834</v>
      </c>
      <c r="AE228" s="32">
        <f>council_staff_import[[#This Row],[District_Office_Number_SOURCE_KEY]]</f>
        <v>0</v>
      </c>
      <c r="AF228" s="31"/>
    </row>
    <row r="229" spans="1:32" x14ac:dyDescent="0.2">
      <c r="A229" s="31" t="str">
        <f>council_staff_import[[#This Row],[First_Name_SOURCE_KEY]]&amp;" "&amp;council_staff_import[[#This Row],[Last_Name_SOURCE_KEY]]</f>
        <v>Brian Crow</v>
      </c>
      <c r="B229" s="31" t="str">
        <f>council_staff_import[[#This Row],[First_Name_SOURCE_KEY]]</f>
        <v>Brian</v>
      </c>
      <c r="C229" s="31" t="str">
        <f>council_staff_import[[#This Row],[Last_Name_SOURCE_KEY]]</f>
        <v>Crow</v>
      </c>
      <c r="D229" s="31" t="str">
        <f>council_staff_import[[#This Row],[Title_SOURCE_KEY]]</f>
        <v>Legislative Counsel</v>
      </c>
      <c r="E229" s="31" t="e">
        <f>council_staff_import[[#This Row],[vlookup_works_for]]</f>
        <v>#REF!</v>
      </c>
      <c r="F229" s="31" t="str">
        <f>IF(council_staff_import[[#This Row],[combine COS and Leg Contact Responsibilties]]="",council_staff_import[[#This Row],[Vlookup Scheduler Responsibility]],council_staff_import[[#This Row],[combine COS and Leg Contact Responsibilties]])</f>
        <v/>
      </c>
      <c r="G229" s="31"/>
      <c r="H229" s="31" t="s">
        <v>65</v>
      </c>
      <c r="I229" s="31" t="s">
        <v>31371</v>
      </c>
      <c r="J229" s="31" t="str">
        <f>council_staff_import[[#This Row],[format_legislative_staff_type]]</f>
        <v>Central</v>
      </c>
      <c r="K229" s="31" t="s">
        <v>72</v>
      </c>
      <c r="L229" s="31" t="str">
        <f>IF(council_staff_import[[#This Row],[District_Office_Calc]]=0,"",council_staff_import[[#This Row],[District_Office_Calc]])</f>
        <v/>
      </c>
      <c r="M229" s="31" t="str">
        <f>IF(council_staff_import[[#This Row],[combine COS and Leg Contact emails]]="",council_staff_import[[#This Row],[Vlookup Scheduler Email]],council_staff_import[[#This Row],[combine COS and Leg Contact emails]])</f>
        <v/>
      </c>
      <c r="N229" s="32" t="s">
        <v>31610</v>
      </c>
      <c r="O229" s="32" t="s">
        <v>7855</v>
      </c>
      <c r="P229" s="32" t="str">
        <f>IF(council_staff_import[[#This Row],[Vlookup COS Responsibility]]="",council_staff_import[[#This Row],[Vlookup Leg Contact Responsibility]],council_staff_import[[#This Row],[Vlookup COS Responsibility]])</f>
        <v/>
      </c>
      <c r="Q229" s="32" t="str">
        <f>IF(council_staff_import[[#This Row],[Vlookup COS Email]]="",council_staff_import[[#This Row],[Vlookup Leg Contact Email]],council_staff_import[[#This Row],[Vlookup COS Email]])</f>
        <v/>
      </c>
      <c r="R229" s="32" t="str">
        <f>IFERROR(VLOOKUP(council_staff_import[[#This Row],[Full Name]],[4]!Table3[#Data],2,0),"")</f>
        <v/>
      </c>
      <c r="S229" s="32" t="str">
        <f>IFERROR(VLOOKUP(council_staff_import[[#This Row],[Full Name]],[4]!Table3[#Data],6,0),"")</f>
        <v/>
      </c>
      <c r="T229" s="32" t="str">
        <f>IFERROR(VLOOKUP(council_staff_import[[#This Row],[Full Name]],[4]!Table5[#Data],2,0),"")</f>
        <v/>
      </c>
      <c r="U229" s="32" t="str">
        <f>IFERROR(VLOOKUP(council_staff_import[[#This Row],[Full Name]],[4]!Table5[#Data],5,0),"")</f>
        <v/>
      </c>
      <c r="V229" s="32" t="str">
        <f>IFERROR(VLOOKUP(council_staff_import[[#This Row],[Full Name]],[4]!Table6[#Data],2,0),"")</f>
        <v/>
      </c>
      <c r="W229" s="32" t="str">
        <f>IFERROR(VLOOKUP(council_staff_import[[#This Row],[Full Name]],[4]!Table6[#Data],4,0),"")</f>
        <v/>
      </c>
      <c r="X229" s="32" t="s">
        <v>141</v>
      </c>
      <c r="Y229" s="32" t="e">
        <f>VLOOKUP(council_staff_import[[#This Row],[format_works_for]],[4]!Table4[#Data],1,0)</f>
        <v>#REF!</v>
      </c>
      <c r="Z229"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29" s="32" t="e">
        <f>VLOOKUP(council_staff_import[[#This Row],[formatted_and_corrected_reports_to_person]],[4]!Table2[#Data],2,0)</f>
        <v>#REF!</v>
      </c>
      <c r="AB229" s="32" t="str">
        <f>IF(council_staff_import[[#This Row],[format_legislative_staff_type]]="Personal", RIGHT(council_staff_import[[#This Row],[Assignment_SOURCE_KEY]],LEN(council_staff_import[[#This Row],[Assignment_SOURCE_KEY]])-FIND(" ",council_staff_import[[#This Row],[Assignment_SOURCE_KEY]])),"")</f>
        <v/>
      </c>
      <c r="AC229" s="32" t="str">
        <f>IF(LEFT(council_staff_import[[#This Row],[Assignment_SOURCE_KEY]],(FIND(" ",council_staff_import[[#This Row],[Assignment_SOURCE_KEY]],1)-1))="CM","Personal","Central")</f>
        <v>Central</v>
      </c>
      <c r="AD229" s="32" t="s">
        <v>34834</v>
      </c>
      <c r="AE229" s="32">
        <f>council_staff_import[[#This Row],[District_Office_Number_SOURCE_KEY]]</f>
        <v>0</v>
      </c>
      <c r="AF229" s="31"/>
    </row>
    <row r="230" spans="1:32" x14ac:dyDescent="0.2">
      <c r="A230" s="31" t="str">
        <f>council_staff_import[[#This Row],[First_Name_SOURCE_KEY]]&amp;" "&amp;council_staff_import[[#This Row],[Last_Name_SOURCE_KEY]]</f>
        <v>Matthew Gewolb</v>
      </c>
      <c r="B230" s="31" t="str">
        <f>council_staff_import[[#This Row],[First_Name_SOURCE_KEY]]</f>
        <v>Matthew</v>
      </c>
      <c r="C230" s="31" t="str">
        <f>council_staff_import[[#This Row],[Last_Name_SOURCE_KEY]]</f>
        <v>Gewolb</v>
      </c>
      <c r="D230" s="31" t="str">
        <f>council_staff_import[[#This Row],[Title_SOURCE_KEY]]</f>
        <v>Director</v>
      </c>
      <c r="E230" s="31" t="e">
        <f>council_staff_import[[#This Row],[vlookup_works_for]]</f>
        <v>#REF!</v>
      </c>
      <c r="F230" s="31" t="str">
        <f>IF(council_staff_import[[#This Row],[combine COS and Leg Contact Responsibilties]]="",council_staff_import[[#This Row],[Vlookup Scheduler Responsibility]],council_staff_import[[#This Row],[combine COS and Leg Contact Responsibilties]])</f>
        <v/>
      </c>
      <c r="G230" s="31"/>
      <c r="H230" s="31" t="s">
        <v>65</v>
      </c>
      <c r="I230" s="31" t="s">
        <v>31371</v>
      </c>
      <c r="J230" s="31" t="str">
        <f>council_staff_import[[#This Row],[format_legislative_staff_type]]</f>
        <v>Central</v>
      </c>
      <c r="K230" s="31" t="s">
        <v>72</v>
      </c>
      <c r="L230" s="31" t="str">
        <f>IF(council_staff_import[[#This Row],[District_Office_Calc]]=0,"",council_staff_import[[#This Row],[District_Office_Calc]])</f>
        <v/>
      </c>
      <c r="M230" s="31" t="str">
        <f>IF(council_staff_import[[#This Row],[combine COS and Leg Contact emails]]="",council_staff_import[[#This Row],[Vlookup Scheduler Email]],council_staff_import[[#This Row],[combine COS and Leg Contact emails]])</f>
        <v/>
      </c>
      <c r="N230" s="32" t="s">
        <v>33081</v>
      </c>
      <c r="O230" s="32" t="s">
        <v>7705</v>
      </c>
      <c r="P230" s="32" t="str">
        <f>IF(council_staff_import[[#This Row],[Vlookup COS Responsibility]]="",council_staff_import[[#This Row],[Vlookup Leg Contact Responsibility]],council_staff_import[[#This Row],[Vlookup COS Responsibility]])</f>
        <v/>
      </c>
      <c r="Q230" s="32" t="str">
        <f>IF(council_staff_import[[#This Row],[Vlookup COS Email]]="",council_staff_import[[#This Row],[Vlookup Leg Contact Email]],council_staff_import[[#This Row],[Vlookup COS Email]])</f>
        <v/>
      </c>
      <c r="R230" s="32" t="str">
        <f>IFERROR(VLOOKUP(council_staff_import[[#This Row],[Full Name]],[4]!Table3[#Data],2,0),"")</f>
        <v/>
      </c>
      <c r="S230" s="32" t="str">
        <f>IFERROR(VLOOKUP(council_staff_import[[#This Row],[Full Name]],[4]!Table3[#Data],6,0),"")</f>
        <v/>
      </c>
      <c r="T230" s="32" t="str">
        <f>IFERROR(VLOOKUP(council_staff_import[[#This Row],[Full Name]],[4]!Table5[#Data],2,0),"")</f>
        <v/>
      </c>
      <c r="U230" s="32" t="str">
        <f>IFERROR(VLOOKUP(council_staff_import[[#This Row],[Full Name]],[4]!Table5[#Data],5,0),"")</f>
        <v/>
      </c>
      <c r="V230" s="32" t="str">
        <f>IFERROR(VLOOKUP(council_staff_import[[#This Row],[Full Name]],[4]!Table6[#Data],2,0),"")</f>
        <v/>
      </c>
      <c r="W230" s="32" t="str">
        <f>IFERROR(VLOOKUP(council_staff_import[[#This Row],[Full Name]],[4]!Table6[#Data],4,0),"")</f>
        <v/>
      </c>
      <c r="X230" s="32" t="s">
        <v>5183</v>
      </c>
      <c r="Y230" s="32" t="e">
        <f>VLOOKUP(council_staff_import[[#This Row],[format_works_for]],[4]!Table4[#Data],1,0)</f>
        <v>#REF!</v>
      </c>
      <c r="Z230"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30" s="32" t="e">
        <f>VLOOKUP(council_staff_import[[#This Row],[formatted_and_corrected_reports_to_person]],[4]!Table2[#Data],2,0)</f>
        <v>#REF!</v>
      </c>
      <c r="AB230" s="32" t="str">
        <f>IF(council_staff_import[[#This Row],[format_legislative_staff_type]]="Personal", RIGHT(council_staff_import[[#This Row],[Assignment_SOURCE_KEY]],LEN(council_staff_import[[#This Row],[Assignment_SOURCE_KEY]])-FIND(" ",council_staff_import[[#This Row],[Assignment_SOURCE_KEY]])),"")</f>
        <v/>
      </c>
      <c r="AC230" s="32" t="str">
        <f>IF(LEFT(council_staff_import[[#This Row],[Assignment_SOURCE_KEY]],(FIND(" ",council_staff_import[[#This Row],[Assignment_SOURCE_KEY]],1)-1))="CM","Personal","Central")</f>
        <v>Central</v>
      </c>
      <c r="AD230" s="32" t="s">
        <v>34834</v>
      </c>
      <c r="AE230" s="32">
        <f>council_staff_import[[#This Row],[District_Office_Number_SOURCE_KEY]]</f>
        <v>0</v>
      </c>
      <c r="AF230" s="31"/>
    </row>
    <row r="231" spans="1:32" x14ac:dyDescent="0.2">
      <c r="A231" s="31" t="str">
        <f>council_staff_import[[#This Row],[First_Name_SOURCE_KEY]]&amp;" "&amp;council_staff_import[[#This Row],[Last_Name_SOURCE_KEY]]</f>
        <v>Beth Golub</v>
      </c>
      <c r="B231" s="31" t="str">
        <f>council_staff_import[[#This Row],[First_Name_SOURCE_KEY]]</f>
        <v>Beth</v>
      </c>
      <c r="C231" s="31" t="str">
        <f>council_staff_import[[#This Row],[Last_Name_SOURCE_KEY]]</f>
        <v>Golub</v>
      </c>
      <c r="D231" s="31" t="str">
        <f>council_staff_import[[#This Row],[Title_SOURCE_KEY]]</f>
        <v>Legislative Counsel</v>
      </c>
      <c r="E231" s="31" t="e">
        <f>council_staff_import[[#This Row],[vlookup_works_for]]</f>
        <v>#REF!</v>
      </c>
      <c r="F231" s="31" t="str">
        <f>IF(council_staff_import[[#This Row],[combine COS and Leg Contact Responsibilties]]="",council_staff_import[[#This Row],[Vlookup Scheduler Responsibility]],council_staff_import[[#This Row],[combine COS and Leg Contact Responsibilties]])</f>
        <v/>
      </c>
      <c r="G231" s="31"/>
      <c r="H231" s="31" t="s">
        <v>65</v>
      </c>
      <c r="I231" s="31" t="s">
        <v>31371</v>
      </c>
      <c r="J231" s="31" t="str">
        <f>council_staff_import[[#This Row],[format_legislative_staff_type]]</f>
        <v>Central</v>
      </c>
      <c r="K231" s="31" t="s">
        <v>72</v>
      </c>
      <c r="L231" s="31" t="str">
        <f>IF(council_staff_import[[#This Row],[District_Office_Calc]]=0,"",council_staff_import[[#This Row],[District_Office_Calc]])</f>
        <v/>
      </c>
      <c r="M231" s="31" t="str">
        <f>IF(council_staff_import[[#This Row],[combine COS and Leg Contact emails]]="",council_staff_import[[#This Row],[Vlookup Scheduler Email]],council_staff_import[[#This Row],[combine COS and Leg Contact emails]])</f>
        <v/>
      </c>
      <c r="N231" s="32" t="s">
        <v>31593</v>
      </c>
      <c r="O231" s="32" t="s">
        <v>25203</v>
      </c>
      <c r="P231" s="32" t="str">
        <f>IF(council_staff_import[[#This Row],[Vlookup COS Responsibility]]="",council_staff_import[[#This Row],[Vlookup Leg Contact Responsibility]],council_staff_import[[#This Row],[Vlookup COS Responsibility]])</f>
        <v/>
      </c>
      <c r="Q231" s="32" t="str">
        <f>IF(council_staff_import[[#This Row],[Vlookup COS Email]]="",council_staff_import[[#This Row],[Vlookup Leg Contact Email]],council_staff_import[[#This Row],[Vlookup COS Email]])</f>
        <v/>
      </c>
      <c r="R231" s="32" t="str">
        <f>IFERROR(VLOOKUP(council_staff_import[[#This Row],[Full Name]],[4]!Table3[#Data],2,0),"")</f>
        <v/>
      </c>
      <c r="S231" s="32" t="str">
        <f>IFERROR(VLOOKUP(council_staff_import[[#This Row],[Full Name]],[4]!Table3[#Data],6,0),"")</f>
        <v/>
      </c>
      <c r="T231" s="32" t="str">
        <f>IFERROR(VLOOKUP(council_staff_import[[#This Row],[Full Name]],[4]!Table5[#Data],2,0),"")</f>
        <v/>
      </c>
      <c r="U231" s="32" t="str">
        <f>IFERROR(VLOOKUP(council_staff_import[[#This Row],[Full Name]],[4]!Table5[#Data],5,0),"")</f>
        <v/>
      </c>
      <c r="V231" s="32" t="str">
        <f>IFERROR(VLOOKUP(council_staff_import[[#This Row],[Full Name]],[4]!Table6[#Data],2,0),"")</f>
        <v/>
      </c>
      <c r="W231" s="32" t="str">
        <f>IFERROR(VLOOKUP(council_staff_import[[#This Row],[Full Name]],[4]!Table6[#Data],4,0),"")</f>
        <v/>
      </c>
      <c r="X231" s="32" t="s">
        <v>141</v>
      </c>
      <c r="Y231" s="32" t="e">
        <f>VLOOKUP(council_staff_import[[#This Row],[format_works_for]],[4]!Table4[#Data],1,0)</f>
        <v>#REF!</v>
      </c>
      <c r="Z231"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31" s="32" t="e">
        <f>VLOOKUP(council_staff_import[[#This Row],[formatted_and_corrected_reports_to_person]],[4]!Table2[#Data],2,0)</f>
        <v>#REF!</v>
      </c>
      <c r="AB231" s="32" t="str">
        <f>IF(council_staff_import[[#This Row],[format_legislative_staff_type]]="Personal", RIGHT(council_staff_import[[#This Row],[Assignment_SOURCE_KEY]],LEN(council_staff_import[[#This Row],[Assignment_SOURCE_KEY]])-FIND(" ",council_staff_import[[#This Row],[Assignment_SOURCE_KEY]])),"")</f>
        <v/>
      </c>
      <c r="AC231" s="32" t="str">
        <f>IF(LEFT(council_staff_import[[#This Row],[Assignment_SOURCE_KEY]],(FIND(" ",council_staff_import[[#This Row],[Assignment_SOURCE_KEY]],1)-1))="CM","Personal","Central")</f>
        <v>Central</v>
      </c>
      <c r="AD231" s="32" t="s">
        <v>34834</v>
      </c>
      <c r="AE231" s="32">
        <f>council_staff_import[[#This Row],[District_Office_Number_SOURCE_KEY]]</f>
        <v>0</v>
      </c>
      <c r="AF231" s="31"/>
    </row>
    <row r="232" spans="1:32" x14ac:dyDescent="0.2">
      <c r="A232" s="31" t="str">
        <f>council_staff_import[[#This Row],[First_Name_SOURCE_KEY]]&amp;" "&amp;council_staff_import[[#This Row],[Last_Name_SOURCE_KEY]]</f>
        <v>Ze-Emanuel Hailu</v>
      </c>
      <c r="B232" s="31" t="str">
        <f>council_staff_import[[#This Row],[First_Name_SOURCE_KEY]]</f>
        <v>Ze-Emanuel</v>
      </c>
      <c r="C232" s="31" t="str">
        <f>council_staff_import[[#This Row],[Last_Name_SOURCE_KEY]]</f>
        <v>Hailu</v>
      </c>
      <c r="D232" s="31" t="str">
        <f>council_staff_import[[#This Row],[Title_SOURCE_KEY]]</f>
        <v>Legislative Counsel</v>
      </c>
      <c r="E232" s="31" t="e">
        <f>council_staff_import[[#This Row],[vlookup_works_for]]</f>
        <v>#REF!</v>
      </c>
      <c r="F232" s="31" t="str">
        <f>IF(council_staff_import[[#This Row],[combine COS and Leg Contact Responsibilties]]="",council_staff_import[[#This Row],[Vlookup Scheduler Responsibility]],council_staff_import[[#This Row],[combine COS and Leg Contact Responsibilties]])</f>
        <v/>
      </c>
      <c r="G232" s="31"/>
      <c r="H232" s="31" t="s">
        <v>65</v>
      </c>
      <c r="I232" s="31" t="s">
        <v>31371</v>
      </c>
      <c r="J232" s="31" t="str">
        <f>council_staff_import[[#This Row],[format_legislative_staff_type]]</f>
        <v>Central</v>
      </c>
      <c r="K232" s="31" t="s">
        <v>72</v>
      </c>
      <c r="L232" s="31" t="str">
        <f>IF(council_staff_import[[#This Row],[District_Office_Calc]]=0,"",council_staff_import[[#This Row],[District_Office_Calc]])</f>
        <v/>
      </c>
      <c r="M232" s="31" t="str">
        <f>IF(council_staff_import[[#This Row],[combine COS and Leg Contact emails]]="",council_staff_import[[#This Row],[Vlookup Scheduler Email]],council_staff_import[[#This Row],[combine COS and Leg Contact emails]])</f>
        <v/>
      </c>
      <c r="N232" s="32" t="s">
        <v>34310</v>
      </c>
      <c r="O232" s="32" t="s">
        <v>34311</v>
      </c>
      <c r="P232" s="32" t="str">
        <f>IF(council_staff_import[[#This Row],[Vlookup COS Responsibility]]="",council_staff_import[[#This Row],[Vlookup Leg Contact Responsibility]],council_staff_import[[#This Row],[Vlookup COS Responsibility]])</f>
        <v/>
      </c>
      <c r="Q232" s="32" t="str">
        <f>IF(council_staff_import[[#This Row],[Vlookup COS Email]]="",council_staff_import[[#This Row],[Vlookup Leg Contact Email]],council_staff_import[[#This Row],[Vlookup COS Email]])</f>
        <v/>
      </c>
      <c r="R232" s="32" t="str">
        <f>IFERROR(VLOOKUP(council_staff_import[[#This Row],[Full Name]],[4]!Table3[#Data],2,0),"")</f>
        <v/>
      </c>
      <c r="S232" s="32" t="str">
        <f>IFERROR(VLOOKUP(council_staff_import[[#This Row],[Full Name]],[4]!Table3[#Data],6,0),"")</f>
        <v/>
      </c>
      <c r="T232" s="32" t="str">
        <f>IFERROR(VLOOKUP(council_staff_import[[#This Row],[Full Name]],[4]!Table5[#Data],2,0),"")</f>
        <v/>
      </c>
      <c r="U232" s="32" t="str">
        <f>IFERROR(VLOOKUP(council_staff_import[[#This Row],[Full Name]],[4]!Table5[#Data],5,0),"")</f>
        <v/>
      </c>
      <c r="V232" s="32" t="str">
        <f>IFERROR(VLOOKUP(council_staff_import[[#This Row],[Full Name]],[4]!Table6[#Data],2,0),"")</f>
        <v/>
      </c>
      <c r="W232" s="32" t="str">
        <f>IFERROR(VLOOKUP(council_staff_import[[#This Row],[Full Name]],[4]!Table6[#Data],4,0),"")</f>
        <v/>
      </c>
      <c r="X232" s="32" t="s">
        <v>141</v>
      </c>
      <c r="Y232" s="32" t="e">
        <f>VLOOKUP(council_staff_import[[#This Row],[format_works_for]],[4]!Table4[#Data],1,0)</f>
        <v>#REF!</v>
      </c>
      <c r="Z232"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32" s="32" t="e">
        <f>VLOOKUP(council_staff_import[[#This Row],[formatted_and_corrected_reports_to_person]],[4]!Table2[#Data],2,0)</f>
        <v>#REF!</v>
      </c>
      <c r="AB232" s="32" t="str">
        <f>IF(council_staff_import[[#This Row],[format_legislative_staff_type]]="Personal", RIGHT(council_staff_import[[#This Row],[Assignment_SOURCE_KEY]],LEN(council_staff_import[[#This Row],[Assignment_SOURCE_KEY]])-FIND(" ",council_staff_import[[#This Row],[Assignment_SOURCE_KEY]])),"")</f>
        <v/>
      </c>
      <c r="AC232" s="32" t="str">
        <f>IF(LEFT(council_staff_import[[#This Row],[Assignment_SOURCE_KEY]],(FIND(" ",council_staff_import[[#This Row],[Assignment_SOURCE_KEY]],1)-1))="CM","Personal","Central")</f>
        <v>Central</v>
      </c>
      <c r="AD232" s="32" t="s">
        <v>34834</v>
      </c>
      <c r="AE232" s="32">
        <f>council_staff_import[[#This Row],[District_Office_Number_SOURCE_KEY]]</f>
        <v>0</v>
      </c>
      <c r="AF232" s="31"/>
    </row>
    <row r="233" spans="1:32" x14ac:dyDescent="0.2">
      <c r="A233" s="31" t="str">
        <f>council_staff_import[[#This Row],[First_Name_SOURCE_KEY]]&amp;" "&amp;council_staff_import[[#This Row],[Last_Name_SOURCE_KEY]]</f>
        <v>Josh Hanshaft</v>
      </c>
      <c r="B233" s="31" t="str">
        <f>council_staff_import[[#This Row],[First_Name_SOURCE_KEY]]</f>
        <v>Josh</v>
      </c>
      <c r="C233" s="31" t="str">
        <f>council_staff_import[[#This Row],[Last_Name_SOURCE_KEY]]</f>
        <v>Hanshaft</v>
      </c>
      <c r="D233" s="31" t="str">
        <f>council_staff_import[[#This Row],[Title_SOURCE_KEY]]</f>
        <v>Legislative Counsel</v>
      </c>
      <c r="E233" s="31" t="e">
        <f>council_staff_import[[#This Row],[vlookup_works_for]]</f>
        <v>#REF!</v>
      </c>
      <c r="F233" s="31" t="str">
        <f>IF(council_staff_import[[#This Row],[combine COS and Leg Contact Responsibilties]]="",council_staff_import[[#This Row],[Vlookup Scheduler Responsibility]],council_staff_import[[#This Row],[combine COS and Leg Contact Responsibilties]])</f>
        <v/>
      </c>
      <c r="G233" s="31"/>
      <c r="H233" s="31" t="s">
        <v>65</v>
      </c>
      <c r="I233" s="31" t="s">
        <v>31371</v>
      </c>
      <c r="J233" s="31" t="str">
        <f>council_staff_import[[#This Row],[format_legislative_staff_type]]</f>
        <v>Central</v>
      </c>
      <c r="K233" s="31" t="s">
        <v>72</v>
      </c>
      <c r="L233" s="31" t="str">
        <f>IF(council_staff_import[[#This Row],[District_Office_Calc]]=0,"",council_staff_import[[#This Row],[District_Office_Calc]])</f>
        <v/>
      </c>
      <c r="M233" s="31" t="str">
        <f>IF(council_staff_import[[#This Row],[combine COS and Leg Contact emails]]="",council_staff_import[[#This Row],[Vlookup Scheduler Email]],council_staff_import[[#This Row],[combine COS and Leg Contact emails]])</f>
        <v/>
      </c>
      <c r="N233" s="32" t="s">
        <v>32151</v>
      </c>
      <c r="O233" s="32" t="s">
        <v>32152</v>
      </c>
      <c r="P233" s="32" t="str">
        <f>IF(council_staff_import[[#This Row],[Vlookup COS Responsibility]]="",council_staff_import[[#This Row],[Vlookup Leg Contact Responsibility]],council_staff_import[[#This Row],[Vlookup COS Responsibility]])</f>
        <v/>
      </c>
      <c r="Q233" s="32" t="str">
        <f>IF(council_staff_import[[#This Row],[Vlookup COS Email]]="",council_staff_import[[#This Row],[Vlookup Leg Contact Email]],council_staff_import[[#This Row],[Vlookup COS Email]])</f>
        <v/>
      </c>
      <c r="R233" s="32" t="str">
        <f>IFERROR(VLOOKUP(council_staff_import[[#This Row],[Full Name]],[4]!Table3[#Data],2,0),"")</f>
        <v/>
      </c>
      <c r="S233" s="32" t="str">
        <f>IFERROR(VLOOKUP(council_staff_import[[#This Row],[Full Name]],[4]!Table3[#Data],6,0),"")</f>
        <v/>
      </c>
      <c r="T233" s="32" t="str">
        <f>IFERROR(VLOOKUP(council_staff_import[[#This Row],[Full Name]],[4]!Table5[#Data],2,0),"")</f>
        <v/>
      </c>
      <c r="U233" s="32" t="str">
        <f>IFERROR(VLOOKUP(council_staff_import[[#This Row],[Full Name]],[4]!Table5[#Data],5,0),"")</f>
        <v/>
      </c>
      <c r="V233" s="32" t="str">
        <f>IFERROR(VLOOKUP(council_staff_import[[#This Row],[Full Name]],[4]!Table6[#Data],2,0),"")</f>
        <v/>
      </c>
      <c r="W233" s="32" t="str">
        <f>IFERROR(VLOOKUP(council_staff_import[[#This Row],[Full Name]],[4]!Table6[#Data],4,0),"")</f>
        <v/>
      </c>
      <c r="X233" s="32" t="s">
        <v>141</v>
      </c>
      <c r="Y233" s="32" t="e">
        <f>VLOOKUP(council_staff_import[[#This Row],[format_works_for]],[4]!Table4[#Data],1,0)</f>
        <v>#REF!</v>
      </c>
      <c r="Z233"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33" s="32" t="e">
        <f>VLOOKUP(council_staff_import[[#This Row],[formatted_and_corrected_reports_to_person]],[4]!Table2[#Data],2,0)</f>
        <v>#REF!</v>
      </c>
      <c r="AB233" s="32" t="str">
        <f>IF(council_staff_import[[#This Row],[format_legislative_staff_type]]="Personal", RIGHT(council_staff_import[[#This Row],[Assignment_SOURCE_KEY]],LEN(council_staff_import[[#This Row],[Assignment_SOURCE_KEY]])-FIND(" ",council_staff_import[[#This Row],[Assignment_SOURCE_KEY]])),"")</f>
        <v/>
      </c>
      <c r="AC233" s="32" t="str">
        <f>IF(LEFT(council_staff_import[[#This Row],[Assignment_SOURCE_KEY]],(FIND(" ",council_staff_import[[#This Row],[Assignment_SOURCE_KEY]],1)-1))="CM","Personal","Central")</f>
        <v>Central</v>
      </c>
      <c r="AD233" s="32" t="s">
        <v>34834</v>
      </c>
      <c r="AE233" s="32">
        <f>council_staff_import[[#This Row],[District_Office_Number_SOURCE_KEY]]</f>
        <v>0</v>
      </c>
      <c r="AF233" s="31"/>
    </row>
    <row r="234" spans="1:32" x14ac:dyDescent="0.2">
      <c r="A234" s="31" t="str">
        <f>council_staff_import[[#This Row],[First_Name_SOURCE_KEY]]&amp;" "&amp;council_staff_import[[#This Row],[Last_Name_SOURCE_KEY]]</f>
        <v>William Hongach</v>
      </c>
      <c r="B234" s="31" t="str">
        <f>council_staff_import[[#This Row],[First_Name_SOURCE_KEY]]</f>
        <v>William</v>
      </c>
      <c r="C234" s="31" t="str">
        <f>council_staff_import[[#This Row],[Last_Name_SOURCE_KEY]]</f>
        <v>Hongach</v>
      </c>
      <c r="D234" s="31" t="str">
        <f>council_staff_import[[#This Row],[Title_SOURCE_KEY]]</f>
        <v>Senior Legislative Policy Analyst</v>
      </c>
      <c r="E234" s="31" t="e">
        <f>council_staff_import[[#This Row],[vlookup_works_for]]</f>
        <v>#REF!</v>
      </c>
      <c r="F234" s="31" t="str">
        <f>IF(council_staff_import[[#This Row],[combine COS and Leg Contact Responsibilties]]="",council_staff_import[[#This Row],[Vlookup Scheduler Responsibility]],council_staff_import[[#This Row],[combine COS and Leg Contact Responsibilties]])</f>
        <v/>
      </c>
      <c r="G234" s="31"/>
      <c r="H234" s="31" t="s">
        <v>65</v>
      </c>
      <c r="I234" s="31" t="s">
        <v>31371</v>
      </c>
      <c r="J234" s="31" t="str">
        <f>council_staff_import[[#This Row],[format_legislative_staff_type]]</f>
        <v>Central</v>
      </c>
      <c r="K234" s="31" t="s">
        <v>72</v>
      </c>
      <c r="L234" s="31" t="str">
        <f>IF(council_staff_import[[#This Row],[District_Office_Calc]]=0,"",council_staff_import[[#This Row],[District_Office_Calc]])</f>
        <v/>
      </c>
      <c r="M234" s="31" t="str">
        <f>IF(council_staff_import[[#This Row],[combine COS and Leg Contact emails]]="",council_staff_import[[#This Row],[Vlookup Scheduler Email]],council_staff_import[[#This Row],[combine COS and Leg Contact emails]])</f>
        <v/>
      </c>
      <c r="N234" s="32" t="s">
        <v>32746</v>
      </c>
      <c r="O234" s="32" t="s">
        <v>4756</v>
      </c>
      <c r="P234" s="32" t="str">
        <f>IF(council_staff_import[[#This Row],[Vlookup COS Responsibility]]="",council_staff_import[[#This Row],[Vlookup Leg Contact Responsibility]],council_staff_import[[#This Row],[Vlookup COS Responsibility]])</f>
        <v/>
      </c>
      <c r="Q234" s="32" t="str">
        <f>IF(council_staff_import[[#This Row],[Vlookup COS Email]]="",council_staff_import[[#This Row],[Vlookup Leg Contact Email]],council_staff_import[[#This Row],[Vlookup COS Email]])</f>
        <v/>
      </c>
      <c r="R234" s="32" t="str">
        <f>IFERROR(VLOOKUP(council_staff_import[[#This Row],[Full Name]],[4]!Table3[#Data],2,0),"")</f>
        <v/>
      </c>
      <c r="S234" s="32" t="str">
        <f>IFERROR(VLOOKUP(council_staff_import[[#This Row],[Full Name]],[4]!Table3[#Data],6,0),"")</f>
        <v/>
      </c>
      <c r="T234" s="32" t="str">
        <f>IFERROR(VLOOKUP(council_staff_import[[#This Row],[Full Name]],[4]!Table5[#Data],2,0),"")</f>
        <v/>
      </c>
      <c r="U234" s="32" t="str">
        <f>IFERROR(VLOOKUP(council_staff_import[[#This Row],[Full Name]],[4]!Table5[#Data],5,0),"")</f>
        <v/>
      </c>
      <c r="V234" s="32" t="str">
        <f>IFERROR(VLOOKUP(council_staff_import[[#This Row],[Full Name]],[4]!Table6[#Data],2,0),"")</f>
        <v/>
      </c>
      <c r="W234" s="32" t="str">
        <f>IFERROR(VLOOKUP(council_staff_import[[#This Row],[Full Name]],[4]!Table6[#Data],4,0),"")</f>
        <v/>
      </c>
      <c r="X234" s="32" t="s">
        <v>31767</v>
      </c>
      <c r="Y234" s="32" t="e">
        <f>VLOOKUP(council_staff_import[[#This Row],[format_works_for]],[4]!Table4[#Data],1,0)</f>
        <v>#REF!</v>
      </c>
      <c r="Z234"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34" s="32" t="e">
        <f>VLOOKUP(council_staff_import[[#This Row],[formatted_and_corrected_reports_to_person]],[4]!Table2[#Data],2,0)</f>
        <v>#REF!</v>
      </c>
      <c r="AB234" s="32" t="str">
        <f>IF(council_staff_import[[#This Row],[format_legislative_staff_type]]="Personal", RIGHT(council_staff_import[[#This Row],[Assignment_SOURCE_KEY]],LEN(council_staff_import[[#This Row],[Assignment_SOURCE_KEY]])-FIND(" ",council_staff_import[[#This Row],[Assignment_SOURCE_KEY]])),"")</f>
        <v/>
      </c>
      <c r="AC234" s="32" t="str">
        <f>IF(LEFT(council_staff_import[[#This Row],[Assignment_SOURCE_KEY]],(FIND(" ",council_staff_import[[#This Row],[Assignment_SOURCE_KEY]],1)-1))="CM","Personal","Central")</f>
        <v>Central</v>
      </c>
      <c r="AD234" s="32" t="s">
        <v>34834</v>
      </c>
      <c r="AE234" s="32">
        <f>council_staff_import[[#This Row],[District_Office_Number_SOURCE_KEY]]</f>
        <v>0</v>
      </c>
      <c r="AF234" s="31"/>
    </row>
    <row r="235" spans="1:32" x14ac:dyDescent="0.2">
      <c r="A235" s="31" t="str">
        <f>council_staff_import[[#This Row],[First_Name_SOURCE_KEY]]&amp;" "&amp;council_staff_import[[#This Row],[Last_Name_SOURCE_KEY]]</f>
        <v>Nadia Johnson</v>
      </c>
      <c r="B235" s="31" t="str">
        <f>council_staff_import[[#This Row],[First_Name_SOURCE_KEY]]</f>
        <v>Nadia</v>
      </c>
      <c r="C235" s="31" t="str">
        <f>council_staff_import[[#This Row],[Last_Name_SOURCE_KEY]]</f>
        <v>Johnson</v>
      </c>
      <c r="D235" s="31" t="str">
        <f>council_staff_import[[#This Row],[Title_SOURCE_KEY]]</f>
        <v>Legislative Policy Analyst</v>
      </c>
      <c r="E235" s="31" t="e">
        <f>council_staff_import[[#This Row],[vlookup_works_for]]</f>
        <v>#REF!</v>
      </c>
      <c r="F235" s="31" t="str">
        <f>IF(council_staff_import[[#This Row],[combine COS and Leg Contact Responsibilties]]="",council_staff_import[[#This Row],[Vlookup Scheduler Responsibility]],council_staff_import[[#This Row],[combine COS and Leg Contact Responsibilties]])</f>
        <v/>
      </c>
      <c r="G235" s="31"/>
      <c r="H235" s="31" t="s">
        <v>65</v>
      </c>
      <c r="I235" s="31" t="s">
        <v>31371</v>
      </c>
      <c r="J235" s="31" t="str">
        <f>council_staff_import[[#This Row],[format_legislative_staff_type]]</f>
        <v>Central</v>
      </c>
      <c r="K235" s="31" t="s">
        <v>72</v>
      </c>
      <c r="L235" s="31" t="str">
        <f>IF(council_staff_import[[#This Row],[District_Office_Calc]]=0,"",council_staff_import[[#This Row],[District_Office_Calc]])</f>
        <v/>
      </c>
      <c r="M235" s="31" t="str">
        <f>IF(council_staff_import[[#This Row],[combine COS and Leg Contact emails]]="",council_staff_import[[#This Row],[Vlookup Scheduler Email]],council_staff_import[[#This Row],[combine COS and Leg Contact emails]])</f>
        <v/>
      </c>
      <c r="N235" s="32" t="s">
        <v>855</v>
      </c>
      <c r="O235" s="32" t="s">
        <v>26311</v>
      </c>
      <c r="P235" s="32" t="str">
        <f>IF(council_staff_import[[#This Row],[Vlookup COS Responsibility]]="",council_staff_import[[#This Row],[Vlookup Leg Contact Responsibility]],council_staff_import[[#This Row],[Vlookup COS Responsibility]])</f>
        <v/>
      </c>
      <c r="Q235" s="32" t="str">
        <f>IF(council_staff_import[[#This Row],[Vlookup COS Email]]="",council_staff_import[[#This Row],[Vlookup Leg Contact Email]],council_staff_import[[#This Row],[Vlookup COS Email]])</f>
        <v/>
      </c>
      <c r="R235" s="32" t="str">
        <f>IFERROR(VLOOKUP(council_staff_import[[#This Row],[Full Name]],[4]!Table3[#Data],2,0),"")</f>
        <v/>
      </c>
      <c r="S235" s="32" t="str">
        <f>IFERROR(VLOOKUP(council_staff_import[[#This Row],[Full Name]],[4]!Table3[#Data],6,0),"")</f>
        <v/>
      </c>
      <c r="T235" s="32" t="str">
        <f>IFERROR(VLOOKUP(council_staff_import[[#This Row],[Full Name]],[4]!Table5[#Data],2,0),"")</f>
        <v/>
      </c>
      <c r="U235" s="32" t="str">
        <f>IFERROR(VLOOKUP(council_staff_import[[#This Row],[Full Name]],[4]!Table5[#Data],5,0),"")</f>
        <v/>
      </c>
      <c r="V235" s="32" t="str">
        <f>IFERROR(VLOOKUP(council_staff_import[[#This Row],[Full Name]],[4]!Table6[#Data],2,0),"")</f>
        <v/>
      </c>
      <c r="W235" s="32" t="str">
        <f>IFERROR(VLOOKUP(council_staff_import[[#This Row],[Full Name]],[4]!Table6[#Data],4,0),"")</f>
        <v/>
      </c>
      <c r="X235" s="32" t="s">
        <v>2995</v>
      </c>
      <c r="Y235" s="32" t="e">
        <f>VLOOKUP(council_staff_import[[#This Row],[format_works_for]],[4]!Table4[#Data],1,0)</f>
        <v>#REF!</v>
      </c>
      <c r="Z235"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35" s="32" t="e">
        <f>VLOOKUP(council_staff_import[[#This Row],[formatted_and_corrected_reports_to_person]],[4]!Table2[#Data],2,0)</f>
        <v>#REF!</v>
      </c>
      <c r="AB235" s="32" t="str">
        <f>IF(council_staff_import[[#This Row],[format_legislative_staff_type]]="Personal", RIGHT(council_staff_import[[#This Row],[Assignment_SOURCE_KEY]],LEN(council_staff_import[[#This Row],[Assignment_SOURCE_KEY]])-FIND(" ",council_staff_import[[#This Row],[Assignment_SOURCE_KEY]])),"")</f>
        <v/>
      </c>
      <c r="AC235" s="32" t="str">
        <f>IF(LEFT(council_staff_import[[#This Row],[Assignment_SOURCE_KEY]],(FIND(" ",council_staff_import[[#This Row],[Assignment_SOURCE_KEY]],1)-1))="CM","Personal","Central")</f>
        <v>Central</v>
      </c>
      <c r="AD235" s="32" t="s">
        <v>34834</v>
      </c>
      <c r="AE235" s="32">
        <f>council_staff_import[[#This Row],[District_Office_Number_SOURCE_KEY]]</f>
        <v>0</v>
      </c>
      <c r="AF235" s="31"/>
    </row>
    <row r="236" spans="1:32" x14ac:dyDescent="0.2">
      <c r="A236" s="31" t="str">
        <f>council_staff_import[[#This Row],[First_Name_SOURCE_KEY]]&amp;" "&amp;council_staff_import[[#This Row],[Last_Name_SOURCE_KEY]]</f>
        <v>Natasha Kerry</v>
      </c>
      <c r="B236" s="31" t="str">
        <f>council_staff_import[[#This Row],[First_Name_SOURCE_KEY]]</f>
        <v>Natasha</v>
      </c>
      <c r="C236" s="31" t="str">
        <f>council_staff_import[[#This Row],[Last_Name_SOURCE_KEY]]</f>
        <v>Kerry</v>
      </c>
      <c r="D236" s="31" t="str">
        <f>council_staff_import[[#This Row],[Title_SOURCE_KEY]]</f>
        <v>Legislative Counsel</v>
      </c>
      <c r="E236" s="31" t="e">
        <f>council_staff_import[[#This Row],[vlookup_works_for]]</f>
        <v>#REF!</v>
      </c>
      <c r="F236" s="31" t="str">
        <f>IF(council_staff_import[[#This Row],[combine COS and Leg Contact Responsibilties]]="",council_staff_import[[#This Row],[Vlookup Scheduler Responsibility]],council_staff_import[[#This Row],[combine COS and Leg Contact Responsibilties]])</f>
        <v/>
      </c>
      <c r="G236" s="31"/>
      <c r="H236" s="31" t="s">
        <v>65</v>
      </c>
      <c r="I236" s="31" t="s">
        <v>31371</v>
      </c>
      <c r="J236" s="31" t="str">
        <f>council_staff_import[[#This Row],[format_legislative_staff_type]]</f>
        <v>Central</v>
      </c>
      <c r="K236" s="31" t="s">
        <v>72</v>
      </c>
      <c r="L236" s="31" t="str">
        <f>IF(council_staff_import[[#This Row],[District_Office_Calc]]=0,"",council_staff_import[[#This Row],[District_Office_Calc]])</f>
        <v/>
      </c>
      <c r="M236" s="31" t="str">
        <f>IF(council_staff_import[[#This Row],[combine COS and Leg Contact emails]]="",council_staff_import[[#This Row],[Vlookup Scheduler Email]],council_staff_import[[#This Row],[combine COS and Leg Contact emails]])</f>
        <v/>
      </c>
      <c r="N236" s="32" t="s">
        <v>32375</v>
      </c>
      <c r="O236" s="32" t="s">
        <v>32376</v>
      </c>
      <c r="P236" s="32" t="str">
        <f>IF(council_staff_import[[#This Row],[Vlookup COS Responsibility]]="",council_staff_import[[#This Row],[Vlookup Leg Contact Responsibility]],council_staff_import[[#This Row],[Vlookup COS Responsibility]])</f>
        <v/>
      </c>
      <c r="Q236" s="32" t="str">
        <f>IF(council_staff_import[[#This Row],[Vlookup COS Email]]="",council_staff_import[[#This Row],[Vlookup Leg Contact Email]],council_staff_import[[#This Row],[Vlookup COS Email]])</f>
        <v/>
      </c>
      <c r="R236" s="32" t="str">
        <f>IFERROR(VLOOKUP(council_staff_import[[#This Row],[Full Name]],[4]!Table3[#Data],2,0),"")</f>
        <v/>
      </c>
      <c r="S236" s="32" t="str">
        <f>IFERROR(VLOOKUP(council_staff_import[[#This Row],[Full Name]],[4]!Table3[#Data],6,0),"")</f>
        <v/>
      </c>
      <c r="T236" s="32" t="str">
        <f>IFERROR(VLOOKUP(council_staff_import[[#This Row],[Full Name]],[4]!Table5[#Data],2,0),"")</f>
        <v/>
      </c>
      <c r="U236" s="32" t="str">
        <f>IFERROR(VLOOKUP(council_staff_import[[#This Row],[Full Name]],[4]!Table5[#Data],5,0),"")</f>
        <v/>
      </c>
      <c r="V236" s="32" t="str">
        <f>IFERROR(VLOOKUP(council_staff_import[[#This Row],[Full Name]],[4]!Table6[#Data],2,0),"")</f>
        <v/>
      </c>
      <c r="W236" s="32" t="str">
        <f>IFERROR(VLOOKUP(council_staff_import[[#This Row],[Full Name]],[4]!Table6[#Data],4,0),"")</f>
        <v/>
      </c>
      <c r="X236" s="32" t="s">
        <v>141</v>
      </c>
      <c r="Y236" s="32" t="e">
        <f>VLOOKUP(council_staff_import[[#This Row],[format_works_for]],[4]!Table4[#Data],1,0)</f>
        <v>#REF!</v>
      </c>
      <c r="Z236"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36" s="32" t="e">
        <f>VLOOKUP(council_staff_import[[#This Row],[formatted_and_corrected_reports_to_person]],[4]!Table2[#Data],2,0)</f>
        <v>#REF!</v>
      </c>
      <c r="AB236" s="32" t="str">
        <f>IF(council_staff_import[[#This Row],[format_legislative_staff_type]]="Personal", RIGHT(council_staff_import[[#This Row],[Assignment_SOURCE_KEY]],LEN(council_staff_import[[#This Row],[Assignment_SOURCE_KEY]])-FIND(" ",council_staff_import[[#This Row],[Assignment_SOURCE_KEY]])),"")</f>
        <v/>
      </c>
      <c r="AC236" s="32" t="str">
        <f>IF(LEFT(council_staff_import[[#This Row],[Assignment_SOURCE_KEY]],(FIND(" ",council_staff_import[[#This Row],[Assignment_SOURCE_KEY]],1)-1))="CM","Personal","Central")</f>
        <v>Central</v>
      </c>
      <c r="AD236" s="32" t="s">
        <v>34834</v>
      </c>
      <c r="AE236" s="32">
        <f>council_staff_import[[#This Row],[District_Office_Number_SOURCE_KEY]]</f>
        <v>0</v>
      </c>
      <c r="AF236" s="31"/>
    </row>
    <row r="237" spans="1:32" x14ac:dyDescent="0.2">
      <c r="A237" s="31" t="str">
        <f>council_staff_import[[#This Row],[First_Name_SOURCE_KEY]]&amp;" "&amp;council_staff_import[[#This Row],[Last_Name_SOURCE_KEY]]</f>
        <v>Israel Martinez</v>
      </c>
      <c r="B237" s="31" t="str">
        <f>council_staff_import[[#This Row],[First_Name_SOURCE_KEY]]</f>
        <v>Israel</v>
      </c>
      <c r="C237" s="31" t="str">
        <f>council_staff_import[[#This Row],[Last_Name_SOURCE_KEY]]</f>
        <v>Martinez</v>
      </c>
      <c r="D237" s="31" t="str">
        <f>council_staff_import[[#This Row],[Title_SOURCE_KEY]]</f>
        <v>Legislative Policy Analyst</v>
      </c>
      <c r="E237" s="31" t="e">
        <f>council_staff_import[[#This Row],[vlookup_works_for]]</f>
        <v>#REF!</v>
      </c>
      <c r="F237" s="31" t="str">
        <f>IF(council_staff_import[[#This Row],[combine COS and Leg Contact Responsibilties]]="",council_staff_import[[#This Row],[Vlookup Scheduler Responsibility]],council_staff_import[[#This Row],[combine COS and Leg Contact Responsibilties]])</f>
        <v/>
      </c>
      <c r="G237" s="31"/>
      <c r="H237" s="31" t="s">
        <v>65</v>
      </c>
      <c r="I237" s="31" t="s">
        <v>31371</v>
      </c>
      <c r="J237" s="31" t="str">
        <f>council_staff_import[[#This Row],[format_legislative_staff_type]]</f>
        <v>Central</v>
      </c>
      <c r="K237" s="31" t="s">
        <v>72</v>
      </c>
      <c r="L237" s="31" t="str">
        <f>IF(council_staff_import[[#This Row],[District_Office_Calc]]=0,"",council_staff_import[[#This Row],[District_Office_Calc]])</f>
        <v/>
      </c>
      <c r="M237" s="31" t="str">
        <f>IF(council_staff_import[[#This Row],[combine COS and Leg Contact emails]]="",council_staff_import[[#This Row],[Vlookup Scheduler Email]],council_staff_import[[#This Row],[combine COS and Leg Contact emails]])</f>
        <v/>
      </c>
      <c r="N237" s="32" t="s">
        <v>2414</v>
      </c>
      <c r="O237" s="32" t="s">
        <v>32002</v>
      </c>
      <c r="P237" s="32" t="str">
        <f>IF(council_staff_import[[#This Row],[Vlookup COS Responsibility]]="",council_staff_import[[#This Row],[Vlookup Leg Contact Responsibility]],council_staff_import[[#This Row],[Vlookup COS Responsibility]])</f>
        <v/>
      </c>
      <c r="Q237" s="32" t="str">
        <f>IF(council_staff_import[[#This Row],[Vlookup COS Email]]="",council_staff_import[[#This Row],[Vlookup Leg Contact Email]],council_staff_import[[#This Row],[Vlookup COS Email]])</f>
        <v/>
      </c>
      <c r="R237" s="32" t="str">
        <f>IFERROR(VLOOKUP(council_staff_import[[#This Row],[Full Name]],[4]!Table3[#Data],2,0),"")</f>
        <v/>
      </c>
      <c r="S237" s="32" t="str">
        <f>IFERROR(VLOOKUP(council_staff_import[[#This Row],[Full Name]],[4]!Table3[#Data],6,0),"")</f>
        <v/>
      </c>
      <c r="T237" s="32" t="str">
        <f>IFERROR(VLOOKUP(council_staff_import[[#This Row],[Full Name]],[4]!Table5[#Data],2,0),"")</f>
        <v/>
      </c>
      <c r="U237" s="32" t="str">
        <f>IFERROR(VLOOKUP(council_staff_import[[#This Row],[Full Name]],[4]!Table5[#Data],5,0),"")</f>
        <v/>
      </c>
      <c r="V237" s="32" t="str">
        <f>IFERROR(VLOOKUP(council_staff_import[[#This Row],[Full Name]],[4]!Table6[#Data],2,0),"")</f>
        <v/>
      </c>
      <c r="W237" s="32" t="str">
        <f>IFERROR(VLOOKUP(council_staff_import[[#This Row],[Full Name]],[4]!Table6[#Data],4,0),"")</f>
        <v/>
      </c>
      <c r="X237" s="32" t="s">
        <v>2995</v>
      </c>
      <c r="Y237" s="32" t="e">
        <f>VLOOKUP(council_staff_import[[#This Row],[format_works_for]],[4]!Table4[#Data],1,0)</f>
        <v>#REF!</v>
      </c>
      <c r="Z237"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37" s="32" t="e">
        <f>VLOOKUP(council_staff_import[[#This Row],[formatted_and_corrected_reports_to_person]],[4]!Table2[#Data],2,0)</f>
        <v>#REF!</v>
      </c>
      <c r="AB237" s="32" t="str">
        <f>IF(council_staff_import[[#This Row],[format_legislative_staff_type]]="Personal", RIGHT(council_staff_import[[#This Row],[Assignment_SOURCE_KEY]],LEN(council_staff_import[[#This Row],[Assignment_SOURCE_KEY]])-FIND(" ",council_staff_import[[#This Row],[Assignment_SOURCE_KEY]])),"")</f>
        <v/>
      </c>
      <c r="AC237" s="32" t="str">
        <f>IF(LEFT(council_staff_import[[#This Row],[Assignment_SOURCE_KEY]],(FIND(" ",council_staff_import[[#This Row],[Assignment_SOURCE_KEY]],1)-1))="CM","Personal","Central")</f>
        <v>Central</v>
      </c>
      <c r="AD237" s="32" t="s">
        <v>34834</v>
      </c>
      <c r="AE237" s="32">
        <f>council_staff_import[[#This Row],[District_Office_Number_SOURCE_KEY]]</f>
        <v>0</v>
      </c>
      <c r="AF237" s="31"/>
    </row>
    <row r="238" spans="1:32" x14ac:dyDescent="0.2">
      <c r="A238" s="31" t="str">
        <f>council_staff_import[[#This Row],[First_Name_SOURCE_KEY]]&amp;" "&amp;council_staff_import[[#This Row],[Last_Name_SOURCE_KEY]]</f>
        <v>Richard Persky</v>
      </c>
      <c r="B238" s="31" t="str">
        <f>council_staff_import[[#This Row],[First_Name_SOURCE_KEY]]</f>
        <v>Richard</v>
      </c>
      <c r="C238" s="31" t="str">
        <f>council_staff_import[[#This Row],[Last_Name_SOURCE_KEY]]</f>
        <v>Persky</v>
      </c>
      <c r="D238" s="31" t="str">
        <f>council_staff_import[[#This Row],[Title_SOURCE_KEY]]</f>
        <v>Legislative Administrative Assistant</v>
      </c>
      <c r="E238" s="31" t="e">
        <f>council_staff_import[[#This Row],[vlookup_works_for]]</f>
        <v>#REF!</v>
      </c>
      <c r="F238" s="31" t="str">
        <f>IF(council_staff_import[[#This Row],[combine COS and Leg Contact Responsibilties]]="",council_staff_import[[#This Row],[Vlookup Scheduler Responsibility]],council_staff_import[[#This Row],[combine COS and Leg Contact Responsibilties]])</f>
        <v/>
      </c>
      <c r="G238" s="31"/>
      <c r="H238" s="31" t="s">
        <v>65</v>
      </c>
      <c r="I238" s="31" t="s">
        <v>31371</v>
      </c>
      <c r="J238" s="31" t="str">
        <f>council_staff_import[[#This Row],[format_legislative_staff_type]]</f>
        <v>Central</v>
      </c>
      <c r="K238" s="31" t="s">
        <v>72</v>
      </c>
      <c r="L238" s="31" t="str">
        <f>IF(council_staff_import[[#This Row],[District_Office_Calc]]=0,"",council_staff_import[[#This Row],[District_Office_Calc]])</f>
        <v/>
      </c>
      <c r="M238" s="31" t="str">
        <f>IF(council_staff_import[[#This Row],[combine COS and Leg Contact emails]]="",council_staff_import[[#This Row],[Vlookup Scheduler Email]],council_staff_import[[#This Row],[combine COS and Leg Contact emails]])</f>
        <v/>
      </c>
      <c r="N238" s="32" t="s">
        <v>32529</v>
      </c>
      <c r="O238" s="32" t="s">
        <v>3996</v>
      </c>
      <c r="P238" s="32" t="str">
        <f>IF(council_staff_import[[#This Row],[Vlookup COS Responsibility]]="",council_staff_import[[#This Row],[Vlookup Leg Contact Responsibility]],council_staff_import[[#This Row],[Vlookup COS Responsibility]])</f>
        <v/>
      </c>
      <c r="Q238" s="32" t="str">
        <f>IF(council_staff_import[[#This Row],[Vlookup COS Email]]="",council_staff_import[[#This Row],[Vlookup Leg Contact Email]],council_staff_import[[#This Row],[Vlookup COS Email]])</f>
        <v/>
      </c>
      <c r="R238" s="32" t="str">
        <f>IFERROR(VLOOKUP(council_staff_import[[#This Row],[Full Name]],[4]!Table3[#Data],2,0),"")</f>
        <v/>
      </c>
      <c r="S238" s="32" t="str">
        <f>IFERROR(VLOOKUP(council_staff_import[[#This Row],[Full Name]],[4]!Table3[#Data],6,0),"")</f>
        <v/>
      </c>
      <c r="T238" s="32" t="str">
        <f>IFERROR(VLOOKUP(council_staff_import[[#This Row],[Full Name]],[4]!Table5[#Data],2,0),"")</f>
        <v/>
      </c>
      <c r="U238" s="32" t="str">
        <f>IFERROR(VLOOKUP(council_staff_import[[#This Row],[Full Name]],[4]!Table5[#Data],5,0),"")</f>
        <v/>
      </c>
      <c r="V238" s="32" t="str">
        <f>IFERROR(VLOOKUP(council_staff_import[[#This Row],[Full Name]],[4]!Table6[#Data],2,0),"")</f>
        <v/>
      </c>
      <c r="W238" s="32" t="str">
        <f>IFERROR(VLOOKUP(council_staff_import[[#This Row],[Full Name]],[4]!Table6[#Data],4,0),"")</f>
        <v/>
      </c>
      <c r="X238" s="32" t="s">
        <v>31478</v>
      </c>
      <c r="Y238" s="32" t="e">
        <f>VLOOKUP(council_staff_import[[#This Row],[format_works_for]],[4]!Table4[#Data],1,0)</f>
        <v>#REF!</v>
      </c>
      <c r="Z238"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38" s="32" t="e">
        <f>VLOOKUP(council_staff_import[[#This Row],[formatted_and_corrected_reports_to_person]],[4]!Table2[#Data],2,0)</f>
        <v>#REF!</v>
      </c>
      <c r="AB238" s="32" t="str">
        <f>IF(council_staff_import[[#This Row],[format_legislative_staff_type]]="Personal", RIGHT(council_staff_import[[#This Row],[Assignment_SOURCE_KEY]],LEN(council_staff_import[[#This Row],[Assignment_SOURCE_KEY]])-FIND(" ",council_staff_import[[#This Row],[Assignment_SOURCE_KEY]])),"")</f>
        <v/>
      </c>
      <c r="AC238" s="32" t="str">
        <f>IF(LEFT(council_staff_import[[#This Row],[Assignment_SOURCE_KEY]],(FIND(" ",council_staff_import[[#This Row],[Assignment_SOURCE_KEY]],1)-1))="CM","Personal","Central")</f>
        <v>Central</v>
      </c>
      <c r="AD238" s="32" t="s">
        <v>34834</v>
      </c>
      <c r="AE238" s="32">
        <f>council_staff_import[[#This Row],[District_Office_Number_SOURCE_KEY]]</f>
        <v>0</v>
      </c>
      <c r="AF238" s="31"/>
    </row>
    <row r="239" spans="1:32" x14ac:dyDescent="0.2">
      <c r="A239" s="31" t="str">
        <f>council_staff_import[[#This Row],[First_Name_SOURCE_KEY]]&amp;" "&amp;council_staff_import[[#This Row],[Last_Name_SOURCE_KEY]]</f>
        <v>Laura Popa</v>
      </c>
      <c r="B239" s="31" t="str">
        <f>council_staff_import[[#This Row],[First_Name_SOURCE_KEY]]</f>
        <v>Laura</v>
      </c>
      <c r="C239" s="31" t="str">
        <f>council_staff_import[[#This Row],[Last_Name_SOURCE_KEY]]</f>
        <v>Popa</v>
      </c>
      <c r="D239" s="31" t="str">
        <f>council_staff_import[[#This Row],[Title_SOURCE_KEY]]</f>
        <v>Deputy Chief of Staff</v>
      </c>
      <c r="E239" s="31" t="e">
        <f>council_staff_import[[#This Row],[vlookup_works_for]]</f>
        <v>#REF!</v>
      </c>
      <c r="F239" s="31" t="str">
        <f>IF(council_staff_import[[#This Row],[combine COS and Leg Contact Responsibilties]]="",council_staff_import[[#This Row],[Vlookup Scheduler Responsibility]],council_staff_import[[#This Row],[combine COS and Leg Contact Responsibilties]])</f>
        <v/>
      </c>
      <c r="G239" s="31"/>
      <c r="H239" s="31" t="s">
        <v>65</v>
      </c>
      <c r="I239" s="31" t="s">
        <v>31371</v>
      </c>
      <c r="J239" s="31" t="str">
        <f>council_staff_import[[#This Row],[format_legislative_staff_type]]</f>
        <v>Central</v>
      </c>
      <c r="K239" s="31" t="s">
        <v>72</v>
      </c>
      <c r="L239" s="31" t="str">
        <f>IF(council_staff_import[[#This Row],[District_Office_Calc]]=0,"",council_staff_import[[#This Row],[District_Office_Calc]])</f>
        <v/>
      </c>
      <c r="M239" s="31" t="str">
        <f>IF(council_staff_import[[#This Row],[combine COS and Leg Contact emails]]="",council_staff_import[[#This Row],[Vlookup Scheduler Email]],council_staff_import[[#This Row],[combine COS and Leg Contact emails]])</f>
        <v/>
      </c>
      <c r="N239" s="32" t="s">
        <v>33226</v>
      </c>
      <c r="O239" s="32" t="s">
        <v>14770</v>
      </c>
      <c r="P239" s="32" t="str">
        <f>IF(council_staff_import[[#This Row],[Vlookup COS Responsibility]]="",council_staff_import[[#This Row],[Vlookup Leg Contact Responsibility]],council_staff_import[[#This Row],[Vlookup COS Responsibility]])</f>
        <v/>
      </c>
      <c r="Q239" s="32" t="str">
        <f>IF(council_staff_import[[#This Row],[Vlookup COS Email]]="",council_staff_import[[#This Row],[Vlookup Leg Contact Email]],council_staff_import[[#This Row],[Vlookup COS Email]])</f>
        <v/>
      </c>
      <c r="R239" s="32" t="str">
        <f>IFERROR(VLOOKUP(council_staff_import[[#This Row],[Full Name]],[4]!Table3[#Data],2,0),"")</f>
        <v/>
      </c>
      <c r="S239" s="32" t="str">
        <f>IFERROR(VLOOKUP(council_staff_import[[#This Row],[Full Name]],[4]!Table3[#Data],6,0),"")</f>
        <v/>
      </c>
      <c r="T239" s="32" t="str">
        <f>IFERROR(VLOOKUP(council_staff_import[[#This Row],[Full Name]],[4]!Table5[#Data],2,0),"")</f>
        <v/>
      </c>
      <c r="U239" s="32" t="str">
        <f>IFERROR(VLOOKUP(council_staff_import[[#This Row],[Full Name]],[4]!Table5[#Data],5,0),"")</f>
        <v/>
      </c>
      <c r="V239" s="32" t="str">
        <f>IFERROR(VLOOKUP(council_staff_import[[#This Row],[Full Name]],[4]!Table6[#Data],2,0),"")</f>
        <v/>
      </c>
      <c r="W239" s="32" t="str">
        <f>IFERROR(VLOOKUP(council_staff_import[[#This Row],[Full Name]],[4]!Table6[#Data],4,0),"")</f>
        <v/>
      </c>
      <c r="X239" s="32" t="s">
        <v>32906</v>
      </c>
      <c r="Y239" s="32" t="e">
        <f>VLOOKUP(council_staff_import[[#This Row],[format_works_for]],[4]!Table4[#Data],1,0)</f>
        <v>#REF!</v>
      </c>
      <c r="Z239"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39" s="32" t="e">
        <f>VLOOKUP(council_staff_import[[#This Row],[formatted_and_corrected_reports_to_person]],[4]!Table2[#Data],2,0)</f>
        <v>#REF!</v>
      </c>
      <c r="AB239" s="32" t="str">
        <f>IF(council_staff_import[[#This Row],[format_legislative_staff_type]]="Personal", RIGHT(council_staff_import[[#This Row],[Assignment_SOURCE_KEY]],LEN(council_staff_import[[#This Row],[Assignment_SOURCE_KEY]])-FIND(" ",council_staff_import[[#This Row],[Assignment_SOURCE_KEY]])),"")</f>
        <v/>
      </c>
      <c r="AC239" s="32" t="str">
        <f>IF(LEFT(council_staff_import[[#This Row],[Assignment_SOURCE_KEY]],(FIND(" ",council_staff_import[[#This Row],[Assignment_SOURCE_KEY]],1)-1))="CM","Personal","Central")</f>
        <v>Central</v>
      </c>
      <c r="AD239" s="32" t="s">
        <v>34834</v>
      </c>
      <c r="AE239" s="32">
        <f>council_staff_import[[#This Row],[District_Office_Number_SOURCE_KEY]]</f>
        <v>0</v>
      </c>
      <c r="AF239" s="31"/>
    </row>
    <row r="240" spans="1:32" x14ac:dyDescent="0.2">
      <c r="A240" s="31" t="str">
        <f>council_staff_import[[#This Row],[First_Name_SOURCE_KEY]]&amp;" "&amp;council_staff_import[[#This Row],[Last_Name_SOURCE_KEY]]</f>
        <v>Martha Indiana Porta</v>
      </c>
      <c r="B240" s="31" t="str">
        <f>council_staff_import[[#This Row],[First_Name_SOURCE_KEY]]</f>
        <v>Martha Indiana</v>
      </c>
      <c r="C240" s="31" t="str">
        <f>council_staff_import[[#This Row],[Last_Name_SOURCE_KEY]]</f>
        <v>Porta</v>
      </c>
      <c r="D240" s="31" t="str">
        <f>council_staff_import[[#This Row],[Title_SOURCE_KEY]]</f>
        <v>Legislative Counsel</v>
      </c>
      <c r="E240" s="31" t="e">
        <f>council_staff_import[[#This Row],[vlookup_works_for]]</f>
        <v>#REF!</v>
      </c>
      <c r="F240" s="31" t="str">
        <f>IF(council_staff_import[[#This Row],[combine COS and Leg Contact Responsibilties]]="",council_staff_import[[#This Row],[Vlookup Scheduler Responsibility]],council_staff_import[[#This Row],[combine COS and Leg Contact Responsibilties]])</f>
        <v/>
      </c>
      <c r="G240" s="31"/>
      <c r="H240" s="31" t="s">
        <v>65</v>
      </c>
      <c r="I240" s="31" t="s">
        <v>31371</v>
      </c>
      <c r="J240" s="31" t="str">
        <f>council_staff_import[[#This Row],[format_legislative_staff_type]]</f>
        <v>Central</v>
      </c>
      <c r="K240" s="31" t="s">
        <v>72</v>
      </c>
      <c r="L240" s="31" t="str">
        <f>IF(council_staff_import[[#This Row],[District_Office_Calc]]=0,"",council_staff_import[[#This Row],[District_Office_Calc]])</f>
        <v/>
      </c>
      <c r="M240" s="31" t="str">
        <f>IF(council_staff_import[[#This Row],[combine COS and Leg Contact emails]]="",council_staff_import[[#This Row],[Vlookup Scheduler Email]],council_staff_import[[#This Row],[combine COS and Leg Contact emails]])</f>
        <v/>
      </c>
      <c r="N240" s="32" t="s">
        <v>34318</v>
      </c>
      <c r="O240" s="32" t="s">
        <v>34319</v>
      </c>
      <c r="P240" s="32" t="str">
        <f>IF(council_staff_import[[#This Row],[Vlookup COS Responsibility]]="",council_staff_import[[#This Row],[Vlookup Leg Contact Responsibility]],council_staff_import[[#This Row],[Vlookup COS Responsibility]])</f>
        <v/>
      </c>
      <c r="Q240" s="32" t="str">
        <f>IF(council_staff_import[[#This Row],[Vlookup COS Email]]="",council_staff_import[[#This Row],[Vlookup Leg Contact Email]],council_staff_import[[#This Row],[Vlookup COS Email]])</f>
        <v/>
      </c>
      <c r="R240" s="32" t="str">
        <f>IFERROR(VLOOKUP(council_staff_import[[#This Row],[Full Name]],[4]!Table3[#Data],2,0),"")</f>
        <v/>
      </c>
      <c r="S240" s="32" t="str">
        <f>IFERROR(VLOOKUP(council_staff_import[[#This Row],[Full Name]],[4]!Table3[#Data],6,0),"")</f>
        <v/>
      </c>
      <c r="T240" s="32" t="str">
        <f>IFERROR(VLOOKUP(council_staff_import[[#This Row],[Full Name]],[4]!Table5[#Data],2,0),"")</f>
        <v/>
      </c>
      <c r="U240" s="32" t="str">
        <f>IFERROR(VLOOKUP(council_staff_import[[#This Row],[Full Name]],[4]!Table5[#Data],5,0),"")</f>
        <v/>
      </c>
      <c r="V240" s="32" t="str">
        <f>IFERROR(VLOOKUP(council_staff_import[[#This Row],[Full Name]],[4]!Table6[#Data],2,0),"")</f>
        <v/>
      </c>
      <c r="W240" s="32" t="str">
        <f>IFERROR(VLOOKUP(council_staff_import[[#This Row],[Full Name]],[4]!Table6[#Data],4,0),"")</f>
        <v/>
      </c>
      <c r="X240" s="32" t="s">
        <v>141</v>
      </c>
      <c r="Y240" s="32" t="e">
        <f>VLOOKUP(council_staff_import[[#This Row],[format_works_for]],[4]!Table4[#Data],1,0)</f>
        <v>#REF!</v>
      </c>
      <c r="Z240"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40" s="32" t="e">
        <f>VLOOKUP(council_staff_import[[#This Row],[formatted_and_corrected_reports_to_person]],[4]!Table2[#Data],2,0)</f>
        <v>#REF!</v>
      </c>
      <c r="AB240" s="32" t="str">
        <f>IF(council_staff_import[[#This Row],[format_legislative_staff_type]]="Personal", RIGHT(council_staff_import[[#This Row],[Assignment_SOURCE_KEY]],LEN(council_staff_import[[#This Row],[Assignment_SOURCE_KEY]])-FIND(" ",council_staff_import[[#This Row],[Assignment_SOURCE_KEY]])),"")</f>
        <v/>
      </c>
      <c r="AC240" s="32" t="str">
        <f>IF(LEFT(council_staff_import[[#This Row],[Assignment_SOURCE_KEY]],(FIND(" ",council_staff_import[[#This Row],[Assignment_SOURCE_KEY]],1)-1))="CM","Personal","Central")</f>
        <v>Central</v>
      </c>
      <c r="AD240" s="32" t="s">
        <v>34834</v>
      </c>
      <c r="AE240" s="32">
        <f>council_staff_import[[#This Row],[District_Office_Number_SOURCE_KEY]]</f>
        <v>0</v>
      </c>
      <c r="AF240" s="31"/>
    </row>
    <row r="241" spans="1:32" x14ac:dyDescent="0.2">
      <c r="A241" s="31" t="str">
        <f>council_staff_import[[#This Row],[First_Name_SOURCE_KEY]]&amp;" "&amp;council_staff_import[[#This Row],[Last_Name_SOURCE_KEY]]</f>
        <v>Laboni Rahman</v>
      </c>
      <c r="B241" s="31" t="str">
        <f>council_staff_import[[#This Row],[First_Name_SOURCE_KEY]]</f>
        <v>Laboni</v>
      </c>
      <c r="C241" s="31" t="str">
        <f>council_staff_import[[#This Row],[Last_Name_SOURCE_KEY]]</f>
        <v>Rahman</v>
      </c>
      <c r="D241" s="31" t="str">
        <f>council_staff_import[[#This Row],[Title_SOURCE_KEY]]</f>
        <v>Legislative Counsel</v>
      </c>
      <c r="E241" s="31" t="e">
        <f>council_staff_import[[#This Row],[vlookup_works_for]]</f>
        <v>#REF!</v>
      </c>
      <c r="F241" s="31" t="str">
        <f>IF(council_staff_import[[#This Row],[combine COS and Leg Contact Responsibilties]]="",council_staff_import[[#This Row],[Vlookup Scheduler Responsibility]],council_staff_import[[#This Row],[combine COS and Leg Contact Responsibilties]])</f>
        <v/>
      </c>
      <c r="G241" s="31"/>
      <c r="H241" s="31" t="s">
        <v>65</v>
      </c>
      <c r="I241" s="31" t="s">
        <v>31371</v>
      </c>
      <c r="J241" s="31" t="str">
        <f>council_staff_import[[#This Row],[format_legislative_staff_type]]</f>
        <v>Central</v>
      </c>
      <c r="K241" s="31" t="s">
        <v>72</v>
      </c>
      <c r="L241" s="31" t="str">
        <f>IF(council_staff_import[[#This Row],[District_Office_Calc]]=0,"",council_staff_import[[#This Row],[District_Office_Calc]])</f>
        <v/>
      </c>
      <c r="M241" s="31" t="str">
        <f>IF(council_staff_import[[#This Row],[combine COS and Leg Contact emails]]="",council_staff_import[[#This Row],[Vlookup Scheduler Email]],council_staff_import[[#This Row],[combine COS and Leg Contact emails]])</f>
        <v/>
      </c>
      <c r="N241" s="32" t="s">
        <v>358</v>
      </c>
      <c r="O241" s="32" t="s">
        <v>32224</v>
      </c>
      <c r="P241" s="32" t="str">
        <f>IF(council_staff_import[[#This Row],[Vlookup COS Responsibility]]="",council_staff_import[[#This Row],[Vlookup Leg Contact Responsibility]],council_staff_import[[#This Row],[Vlookup COS Responsibility]])</f>
        <v/>
      </c>
      <c r="Q241" s="32" t="str">
        <f>IF(council_staff_import[[#This Row],[Vlookup COS Email]]="",council_staff_import[[#This Row],[Vlookup Leg Contact Email]],council_staff_import[[#This Row],[Vlookup COS Email]])</f>
        <v/>
      </c>
      <c r="R241" s="32" t="str">
        <f>IFERROR(VLOOKUP(council_staff_import[[#This Row],[Full Name]],[4]!Table3[#Data],2,0),"")</f>
        <v/>
      </c>
      <c r="S241" s="32" t="str">
        <f>IFERROR(VLOOKUP(council_staff_import[[#This Row],[Full Name]],[4]!Table3[#Data],6,0),"")</f>
        <v/>
      </c>
      <c r="T241" s="32" t="str">
        <f>IFERROR(VLOOKUP(council_staff_import[[#This Row],[Full Name]],[4]!Table5[#Data],2,0),"")</f>
        <v/>
      </c>
      <c r="U241" s="32" t="str">
        <f>IFERROR(VLOOKUP(council_staff_import[[#This Row],[Full Name]],[4]!Table5[#Data],5,0),"")</f>
        <v/>
      </c>
      <c r="V241" s="32" t="str">
        <f>IFERROR(VLOOKUP(council_staff_import[[#This Row],[Full Name]],[4]!Table6[#Data],2,0),"")</f>
        <v/>
      </c>
      <c r="W241" s="32" t="str">
        <f>IFERROR(VLOOKUP(council_staff_import[[#This Row],[Full Name]],[4]!Table6[#Data],4,0),"")</f>
        <v/>
      </c>
      <c r="X241" s="32" t="s">
        <v>141</v>
      </c>
      <c r="Y241" s="32" t="e">
        <f>VLOOKUP(council_staff_import[[#This Row],[format_works_for]],[4]!Table4[#Data],1,0)</f>
        <v>#REF!</v>
      </c>
      <c r="Z241" s="32" t="str">
        <f>IF(council_staff_import[[#This Row],[Legislative Staff Type]]="Personal",council_staff_import[[#This Row],[Reports to Person (full_name)]]&amp;", Office of Councilmember, Personal Staff Office, NYC Council",council_staff_import[[#This Row],[Assignment_SOURCE_KEY]]&amp;", Central Staff Office, NYC Council")</f>
        <v>Legal/Gov't Affair, Central Staff Office, NYC Council</v>
      </c>
      <c r="AA241" s="32" t="e">
        <f>VLOOKUP(council_staff_import[[#This Row],[formatted_and_corrected_reports_to_person]],[4]!Table2[#Data],2,0)</f>
        <v>#REF!</v>
      </c>
      <c r="AB241" s="32" t="str">
        <f>IF(council_staff_import[[#This Row],[format_legislative_staff_type]]="Personal", RIGHT(council_staff_import[[#This Row],[Assignment_SOURCE_KEY]],LEN(council_staff_import[[#This Row],[Assignment_SOURCE_KEY]])-FIND(" ",council_staff_import[[#This Row],[Assignment_SOURCE_KEY]])),"")</f>
        <v/>
      </c>
      <c r="AC241" s="32" t="str">
        <f>IF(LEFT(council_staff_import[[#This Row],[Assignment_SOURCE_KEY]],(FIND(" ",council_staff_import[[#This Row],[Assignment_SOURCE_KEY]],1)-1))="CM","Personal","Central")</f>
        <v>Central</v>
      </c>
      <c r="AD241" s="32" t="s">
        <v>34834</v>
      </c>
      <c r="AE241" s="32">
        <f>council_staff_import[[#This Row],[District_Office_Number_SOURCE_KEY]]</f>
        <v>0</v>
      </c>
      <c r="AF241" s="31"/>
    </row>
    <row r="242" spans="1:32" x14ac:dyDescent="0.2">
      <c r="A242" s="31" t="str">
        <f>council_staff_import[[#This Row],[First_Name_SOURCE_KEY]]&amp;" "&amp;council_staff_import[[#This Row],[Last_Name_SOURCE_KEY]]</f>
        <v>Elena Brady</v>
      </c>
      <c r="B242" s="31" t="str">
        <f>council_staff_import[[#This Row],[First_Name_SOURCE_KEY]]</f>
        <v>Elena</v>
      </c>
      <c r="C242" s="31" t="str">
        <f>council_staff_import[[#This Row],[Last_Name_SOURCE_KEY]]</f>
        <v>Brady</v>
      </c>
      <c r="D242" s="31" t="str">
        <f>council_staff_import[[#This Row],[Title_SOURCE_KEY]]</f>
        <v>Legislative Assistant</v>
      </c>
      <c r="E242" s="31" t="e">
        <f>council_staff_import[[#This Row],[vlookup_works_for]]</f>
        <v>#REF!</v>
      </c>
      <c r="F242" s="31" t="str">
        <f>IF(council_staff_import[[#This Row],[combine COS and Leg Contact Responsibilties]]="",council_staff_import[[#This Row],[Vlookup Scheduler Responsibility]],council_staff_import[[#This Row],[combine COS and Leg Contact Responsibilties]])</f>
        <v/>
      </c>
      <c r="G242" s="31"/>
      <c r="H242" s="31" t="s">
        <v>65</v>
      </c>
      <c r="I242" s="31" t="s">
        <v>31371</v>
      </c>
      <c r="J242" s="31" t="str">
        <f>council_staff_import[[#This Row],[format_legislative_staff_type]]</f>
        <v>Central</v>
      </c>
      <c r="K242" s="31" t="s">
        <v>72</v>
      </c>
      <c r="L242" s="31" t="str">
        <f>IF(council_staff_import[[#This Row],[District_Office_Calc]]=0,"",council_staff_import[[#This Row],[District_Office_Calc]])</f>
        <v/>
      </c>
      <c r="M242" s="31" t="str">
        <f>IF(council_staff_import[[#This Row],[combine COS and Leg Contact emails]]="",council_staff_import[[#This Row],[Vlookup Scheduler Email]],council_staff_import[[#This Row],[combine COS and Leg Contact emails]])</f>
        <v/>
      </c>
      <c r="N242" s="32" t="s">
        <v>22049</v>
      </c>
      <c r="O242" s="32" t="s">
        <v>13369</v>
      </c>
      <c r="P242" s="32" t="str">
        <f>IF(council_staff_import[[#This Row],[Vlookup COS Responsibility]]="",council_staff_import[[#This Row],[Vlookup Leg Contact Responsibility]],council_staff_import[[#This Row],[Vlookup COS Responsibility]])</f>
        <v/>
      </c>
      <c r="Q242" s="32" t="str">
        <f>IF(council_staff_import[[#This Row],[Vlookup COS Email]]="",council_staff_import[[#This Row],[Vlookup Leg Contact Email]],council_staff_import[[#This Row],[Vlookup COS Email]])</f>
        <v/>
      </c>
      <c r="R242" s="32" t="str">
        <f>IFERROR(VLOOKUP(council_staff_import[[#This Row],[Full Name]],[4]!Table3[#Data],2,0),"")</f>
        <v/>
      </c>
      <c r="S242" s="32" t="str">
        <f>IFERROR(VLOOKUP(council_staff_import[[#This Row],[Full Name]],[4]!Table3[#Data],6,0),"")</f>
        <v/>
      </c>
      <c r="T242" s="32" t="str">
        <f>IFERROR(VLOOKUP(council_staff_import[[#This Row],[Full Name]],[4]!Table5[#Data],2,0),"")</f>
        <v/>
      </c>
      <c r="U242" s="32" t="str">
        <f>IFERROR(VLOOKUP(council_staff_import[[#This Row],[Full Name]],[4]!Table5[#Data],5,0),"")</f>
        <v/>
      </c>
      <c r="V242" s="32" t="str">
        <f>IFERROR(VLOOKUP(council_staff_import[[#This Row],[Full Name]],[4]!Table6[#Data],2,0),"")</f>
        <v/>
      </c>
      <c r="W242" s="32" t="str">
        <f>IFERROR(VLOOKUP(council_staff_import[[#This Row],[Full Name]],[4]!Table6[#Data],4,0),"")</f>
        <v/>
      </c>
      <c r="X242" s="32" t="s">
        <v>365</v>
      </c>
      <c r="Y242" s="32" t="e">
        <f>VLOOKUP(council_staff_import[[#This Row],[format_works_for]],[4]!Table4[#Data],1,0)</f>
        <v>#REF!</v>
      </c>
      <c r="Z242" s="32" t="str">
        <f>IF(council_staff_import[[#This Row],[Legislative Staff Type]]="Personal",council_staff_import[[#This Row],[Reports to Person (full_name)]]&amp;", Office of Councilmember, Personal Staff Office, NYC Council",council_staff_import[[#This Row],[Assignment_SOURCE_KEY]]&amp;", Central Staff Office, NYC Council")</f>
        <v>Minority Leader, Central Staff Office, NYC Council</v>
      </c>
      <c r="AA242" s="32" t="e">
        <f>VLOOKUP(council_staff_import[[#This Row],[formatted_and_corrected_reports_to_person]],[4]!Table2[#Data],2,0)</f>
        <v>#REF!</v>
      </c>
      <c r="AB242" s="32" t="str">
        <f>IF(council_staff_import[[#This Row],[format_legislative_staff_type]]="Personal", RIGHT(council_staff_import[[#This Row],[Assignment_SOURCE_KEY]],LEN(council_staff_import[[#This Row],[Assignment_SOURCE_KEY]])-FIND(" ",council_staff_import[[#This Row],[Assignment_SOURCE_KEY]])),"")</f>
        <v/>
      </c>
      <c r="AC242" s="32" t="str">
        <f>IF(LEFT(council_staff_import[[#This Row],[Assignment_SOURCE_KEY]],(FIND(" ",council_staff_import[[#This Row],[Assignment_SOURCE_KEY]],1)-1))="CM","Personal","Central")</f>
        <v>Central</v>
      </c>
      <c r="AD242" s="32" t="s">
        <v>34835</v>
      </c>
      <c r="AE242" s="32">
        <f>council_staff_import[[#This Row],[District_Office_Number_SOURCE_KEY]]</f>
        <v>0</v>
      </c>
      <c r="AF242" s="31"/>
    </row>
    <row r="243" spans="1:32" x14ac:dyDescent="0.2">
      <c r="A243" s="31" t="str">
        <f>council_staff_import[[#This Row],[First_Name_SOURCE_KEY]]&amp;" "&amp;council_staff_import[[#This Row],[Last_Name_SOURCE_KEY]]</f>
        <v>Loren Centineo</v>
      </c>
      <c r="B243" s="31" t="str">
        <f>council_staff_import[[#This Row],[First_Name_SOURCE_KEY]]</f>
        <v>Loren</v>
      </c>
      <c r="C243" s="31" t="str">
        <f>council_staff_import[[#This Row],[Last_Name_SOURCE_KEY]]</f>
        <v>Centineo</v>
      </c>
      <c r="D243" s="31" t="str">
        <f>council_staff_import[[#This Row],[Title_SOURCE_KEY]]</f>
        <v>Legislative Assistant</v>
      </c>
      <c r="E243" s="31" t="e">
        <f>council_staff_import[[#This Row],[vlookup_works_for]]</f>
        <v>#REF!</v>
      </c>
      <c r="F243" s="31" t="str">
        <f>IF(council_staff_import[[#This Row],[combine COS and Leg Contact Responsibilties]]="",council_staff_import[[#This Row],[Vlookup Scheduler Responsibility]],council_staff_import[[#This Row],[combine COS and Leg Contact Responsibilties]])</f>
        <v/>
      </c>
      <c r="G243" s="31"/>
      <c r="H243" s="31" t="s">
        <v>65</v>
      </c>
      <c r="I243" s="31" t="s">
        <v>31371</v>
      </c>
      <c r="J243" s="31" t="str">
        <f>council_staff_import[[#This Row],[format_legislative_staff_type]]</f>
        <v>Central</v>
      </c>
      <c r="K243" s="31" t="s">
        <v>72</v>
      </c>
      <c r="L243" s="31" t="str">
        <f>IF(council_staff_import[[#This Row],[District_Office_Calc]]=0,"",council_staff_import[[#This Row],[District_Office_Calc]])</f>
        <v/>
      </c>
      <c r="M243" s="31" t="str">
        <f>IF(council_staff_import[[#This Row],[combine COS and Leg Contact emails]]="",council_staff_import[[#This Row],[Vlookup Scheduler Email]],council_staff_import[[#This Row],[combine COS and Leg Contact emails]])</f>
        <v/>
      </c>
      <c r="N243" s="32" t="s">
        <v>33284</v>
      </c>
      <c r="O243" s="32" t="s">
        <v>30323</v>
      </c>
      <c r="P243" s="32" t="str">
        <f>IF(council_staff_import[[#This Row],[Vlookup COS Responsibility]]="",council_staff_import[[#This Row],[Vlookup Leg Contact Responsibility]],council_staff_import[[#This Row],[Vlookup COS Responsibility]])</f>
        <v/>
      </c>
      <c r="Q243" s="32" t="str">
        <f>IF(council_staff_import[[#This Row],[Vlookup COS Email]]="",council_staff_import[[#This Row],[Vlookup Leg Contact Email]],council_staff_import[[#This Row],[Vlookup COS Email]])</f>
        <v/>
      </c>
      <c r="R243" s="32" t="str">
        <f>IFERROR(VLOOKUP(council_staff_import[[#This Row],[Full Name]],[4]!Table3[#Data],2,0),"")</f>
        <v/>
      </c>
      <c r="S243" s="32" t="str">
        <f>IFERROR(VLOOKUP(council_staff_import[[#This Row],[Full Name]],[4]!Table3[#Data],6,0),"")</f>
        <v/>
      </c>
      <c r="T243" s="32" t="str">
        <f>IFERROR(VLOOKUP(council_staff_import[[#This Row],[Full Name]],[4]!Table5[#Data],2,0),"")</f>
        <v/>
      </c>
      <c r="U243" s="32" t="str">
        <f>IFERROR(VLOOKUP(council_staff_import[[#This Row],[Full Name]],[4]!Table5[#Data],5,0),"")</f>
        <v/>
      </c>
      <c r="V243" s="32" t="str">
        <f>IFERROR(VLOOKUP(council_staff_import[[#This Row],[Full Name]],[4]!Table6[#Data],2,0),"")</f>
        <v/>
      </c>
      <c r="W243" s="32" t="str">
        <f>IFERROR(VLOOKUP(council_staff_import[[#This Row],[Full Name]],[4]!Table6[#Data],4,0),"")</f>
        <v/>
      </c>
      <c r="X243" s="32" t="s">
        <v>365</v>
      </c>
      <c r="Y243" s="32" t="e">
        <f>VLOOKUP(council_staff_import[[#This Row],[format_works_for]],[4]!Table4[#Data],1,0)</f>
        <v>#REF!</v>
      </c>
      <c r="Z243" s="32" t="str">
        <f>IF(council_staff_import[[#This Row],[Legislative Staff Type]]="Personal",council_staff_import[[#This Row],[Reports to Person (full_name)]]&amp;", Office of Councilmember, Personal Staff Office, NYC Council",council_staff_import[[#This Row],[Assignment_SOURCE_KEY]]&amp;", Central Staff Office, NYC Council")</f>
        <v>Minority Leader, Central Staff Office, NYC Council</v>
      </c>
      <c r="AA243" s="32" t="e">
        <f>VLOOKUP(council_staff_import[[#This Row],[formatted_and_corrected_reports_to_person]],[4]!Table2[#Data],2,0)</f>
        <v>#REF!</v>
      </c>
      <c r="AB243" s="32" t="str">
        <f>IF(council_staff_import[[#This Row],[format_legislative_staff_type]]="Personal", RIGHT(council_staff_import[[#This Row],[Assignment_SOURCE_KEY]],LEN(council_staff_import[[#This Row],[Assignment_SOURCE_KEY]])-FIND(" ",council_staff_import[[#This Row],[Assignment_SOURCE_KEY]])),"")</f>
        <v/>
      </c>
      <c r="AC243" s="32" t="str">
        <f>IF(LEFT(council_staff_import[[#This Row],[Assignment_SOURCE_KEY]],(FIND(" ",council_staff_import[[#This Row],[Assignment_SOURCE_KEY]],1)-1))="CM","Personal","Central")</f>
        <v>Central</v>
      </c>
      <c r="AD243" s="32" t="s">
        <v>34835</v>
      </c>
      <c r="AE243" s="32">
        <f>council_staff_import[[#This Row],[District_Office_Number_SOURCE_KEY]]</f>
        <v>0</v>
      </c>
      <c r="AF243" s="31"/>
    </row>
    <row r="244" spans="1:32" x14ac:dyDescent="0.2">
      <c r="A244" s="31" t="str">
        <f>council_staff_import[[#This Row],[First_Name_SOURCE_KEY]]&amp;" "&amp;council_staff_import[[#This Row],[Last_Name_SOURCE_KEY]]</f>
        <v>Peter Spencer</v>
      </c>
      <c r="B244" s="31" t="str">
        <f>council_staff_import[[#This Row],[First_Name_SOURCE_KEY]]</f>
        <v>Peter</v>
      </c>
      <c r="C244" s="31" t="str">
        <f>council_staff_import[[#This Row],[Last_Name_SOURCE_KEY]]</f>
        <v>Spencer</v>
      </c>
      <c r="D244" s="31" t="str">
        <f>council_staff_import[[#This Row],[Title_SOURCE_KEY]]</f>
        <v>Director</v>
      </c>
      <c r="E244" s="31" t="e">
        <f>council_staff_import[[#This Row],[vlookup_works_for]]</f>
        <v>#REF!</v>
      </c>
      <c r="F244" s="31" t="str">
        <f>IF(council_staff_import[[#This Row],[combine COS and Leg Contact Responsibilties]]="",council_staff_import[[#This Row],[Vlookup Scheduler Responsibility]],council_staff_import[[#This Row],[combine COS and Leg Contact Responsibilties]])</f>
        <v/>
      </c>
      <c r="G244" s="31"/>
      <c r="H244" s="31" t="s">
        <v>65</v>
      </c>
      <c r="I244" s="31" t="s">
        <v>31371</v>
      </c>
      <c r="J244" s="31" t="str">
        <f>council_staff_import[[#This Row],[format_legislative_staff_type]]</f>
        <v>Central</v>
      </c>
      <c r="K244" s="31" t="s">
        <v>72</v>
      </c>
      <c r="L244" s="31" t="str">
        <f>IF(council_staff_import[[#This Row],[District_Office_Calc]]=0,"",council_staff_import[[#This Row],[District_Office_Calc]])</f>
        <v/>
      </c>
      <c r="M244" s="31" t="str">
        <f>IF(council_staff_import[[#This Row],[combine COS and Leg Contact emails]]="",council_staff_import[[#This Row],[Vlookup Scheduler Email]],council_staff_import[[#This Row],[combine COS and Leg Contact emails]])</f>
        <v/>
      </c>
      <c r="N244" s="32" t="s">
        <v>8341</v>
      </c>
      <c r="O244" s="32" t="s">
        <v>26400</v>
      </c>
      <c r="P244" s="32" t="str">
        <f>IF(council_staff_import[[#This Row],[Vlookup COS Responsibility]]="",council_staff_import[[#This Row],[Vlookup Leg Contact Responsibility]],council_staff_import[[#This Row],[Vlookup COS Responsibility]])</f>
        <v/>
      </c>
      <c r="Q244" s="32" t="str">
        <f>IF(council_staff_import[[#This Row],[Vlookup COS Email]]="",council_staff_import[[#This Row],[Vlookup Leg Contact Email]],council_staff_import[[#This Row],[Vlookup COS Email]])</f>
        <v/>
      </c>
      <c r="R244" s="32" t="str">
        <f>IFERROR(VLOOKUP(council_staff_import[[#This Row],[Full Name]],[4]!Table3[#Data],2,0),"")</f>
        <v/>
      </c>
      <c r="S244" s="32" t="str">
        <f>IFERROR(VLOOKUP(council_staff_import[[#This Row],[Full Name]],[4]!Table3[#Data],6,0),"")</f>
        <v/>
      </c>
      <c r="T244" s="32" t="str">
        <f>IFERROR(VLOOKUP(council_staff_import[[#This Row],[Full Name]],[4]!Table5[#Data],2,0),"")</f>
        <v/>
      </c>
      <c r="U244" s="32" t="str">
        <f>IFERROR(VLOOKUP(council_staff_import[[#This Row],[Full Name]],[4]!Table5[#Data],5,0),"")</f>
        <v/>
      </c>
      <c r="V244" s="32" t="str">
        <f>IFERROR(VLOOKUP(council_staff_import[[#This Row],[Full Name]],[4]!Table6[#Data],2,0),"")</f>
        <v/>
      </c>
      <c r="W244" s="32" t="str">
        <f>IFERROR(VLOOKUP(council_staff_import[[#This Row],[Full Name]],[4]!Table6[#Data],4,0),"")</f>
        <v/>
      </c>
      <c r="X244" s="32" t="s">
        <v>5183</v>
      </c>
      <c r="Y244" s="32" t="e">
        <f>VLOOKUP(council_staff_import[[#This Row],[format_works_for]],[4]!Table4[#Data],1,0)</f>
        <v>#REF!</v>
      </c>
      <c r="Z244" s="32" t="str">
        <f>IF(council_staff_import[[#This Row],[Legislative Staff Type]]="Personal",council_staff_import[[#This Row],[Reports to Person (full_name)]]&amp;", Office of Councilmember, Personal Staff Office, NYC Council",council_staff_import[[#This Row],[Assignment_SOURCE_KEY]]&amp;", Central Staff Office, NYC Council")</f>
        <v>Minority Leader, Central Staff Office, NYC Council</v>
      </c>
      <c r="AA244" s="32" t="e">
        <f>VLOOKUP(council_staff_import[[#This Row],[formatted_and_corrected_reports_to_person]],[4]!Table2[#Data],2,0)</f>
        <v>#REF!</v>
      </c>
      <c r="AB244" s="32" t="str">
        <f>IF(council_staff_import[[#This Row],[format_legislative_staff_type]]="Personal", RIGHT(council_staff_import[[#This Row],[Assignment_SOURCE_KEY]],LEN(council_staff_import[[#This Row],[Assignment_SOURCE_KEY]])-FIND(" ",council_staff_import[[#This Row],[Assignment_SOURCE_KEY]])),"")</f>
        <v/>
      </c>
      <c r="AC244" s="32" t="str">
        <f>IF(LEFT(council_staff_import[[#This Row],[Assignment_SOURCE_KEY]],(FIND(" ",council_staff_import[[#This Row],[Assignment_SOURCE_KEY]],1)-1))="CM","Personal","Central")</f>
        <v>Central</v>
      </c>
      <c r="AD244" s="32" t="s">
        <v>34835</v>
      </c>
      <c r="AE244" s="32">
        <f>council_staff_import[[#This Row],[District_Office_Number_SOURCE_KEY]]</f>
        <v>0</v>
      </c>
      <c r="AF244" s="31"/>
    </row>
    <row r="245" spans="1:32" x14ac:dyDescent="0.2">
      <c r="A245" s="31" t="str">
        <f>council_staff_import[[#This Row],[First_Name_SOURCE_KEY]]&amp;" "&amp;council_staff_import[[#This Row],[Last_Name_SOURCE_KEY]]</f>
        <v>Fohat Aird-Bombo</v>
      </c>
      <c r="B245" s="31" t="str">
        <f>council_staff_import[[#This Row],[First_Name_SOURCE_KEY]]</f>
        <v>Fohat</v>
      </c>
      <c r="C245" s="31" t="str">
        <f>council_staff_import[[#This Row],[Last_Name_SOURCE_KEY]]</f>
        <v>Aird-Bombo</v>
      </c>
      <c r="D245" s="31" t="str">
        <f>council_staff_import[[#This Row],[Title_SOURCE_KEY]]</f>
        <v>Legislative Assistant</v>
      </c>
      <c r="E245" s="31" t="e">
        <f>council_staff_import[[#This Row],[vlookup_works_for]]</f>
        <v>#REF!</v>
      </c>
      <c r="F245" s="31" t="str">
        <f>IF(council_staff_import[[#This Row],[combine COS and Leg Contact Responsibilties]]="",council_staff_import[[#This Row],[Vlookup Scheduler Responsibility]],council_staff_import[[#This Row],[combine COS and Leg Contact Responsibilties]])</f>
        <v/>
      </c>
      <c r="G245" s="31"/>
      <c r="H245" s="31" t="s">
        <v>65</v>
      </c>
      <c r="I245" s="31" t="s">
        <v>31371</v>
      </c>
      <c r="J245" s="31" t="str">
        <f>council_staff_import[[#This Row],[format_legislative_staff_type]]</f>
        <v>Central</v>
      </c>
      <c r="K245" s="31" t="s">
        <v>72</v>
      </c>
      <c r="L245" s="31" t="str">
        <f>IF(council_staff_import[[#This Row],[District_Office_Calc]]=0,"",council_staff_import[[#This Row],[District_Office_Calc]])</f>
        <v/>
      </c>
      <c r="M245" s="31" t="str">
        <f>IF(council_staff_import[[#This Row],[combine COS and Leg Contact emails]]="",council_staff_import[[#This Row],[Vlookup Scheduler Email]],council_staff_import[[#This Row],[combine COS and Leg Contact emails]])</f>
        <v/>
      </c>
      <c r="N245" s="32" t="s">
        <v>31924</v>
      </c>
      <c r="O245" s="32" t="s">
        <v>31925</v>
      </c>
      <c r="P245" s="32" t="str">
        <f>IF(council_staff_import[[#This Row],[Vlookup COS Responsibility]]="",council_staff_import[[#This Row],[Vlookup Leg Contact Responsibility]],council_staff_import[[#This Row],[Vlookup COS Responsibility]])</f>
        <v/>
      </c>
      <c r="Q245" s="32" t="str">
        <f>IF(council_staff_import[[#This Row],[Vlookup COS Email]]="",council_staff_import[[#This Row],[Vlookup Leg Contact Email]],council_staff_import[[#This Row],[Vlookup COS Email]])</f>
        <v/>
      </c>
      <c r="R245" s="32" t="str">
        <f>IFERROR(VLOOKUP(council_staff_import[[#This Row],[Full Name]],[4]!Table3[#Data],2,0),"")</f>
        <v/>
      </c>
      <c r="S245" s="32" t="str">
        <f>IFERROR(VLOOKUP(council_staff_import[[#This Row],[Full Name]],[4]!Table3[#Data],6,0),"")</f>
        <v/>
      </c>
      <c r="T245" s="32" t="str">
        <f>IFERROR(VLOOKUP(council_staff_import[[#This Row],[Full Name]],[4]!Table5[#Data],2,0),"")</f>
        <v/>
      </c>
      <c r="U245" s="32" t="str">
        <f>IFERROR(VLOOKUP(council_staff_import[[#This Row],[Full Name]],[4]!Table5[#Data],5,0),"")</f>
        <v/>
      </c>
      <c r="V245" s="32" t="str">
        <f>IFERROR(VLOOKUP(council_staff_import[[#This Row],[Full Name]],[4]!Table6[#Data],2,0),"")</f>
        <v/>
      </c>
      <c r="W245" s="32" t="str">
        <f>IFERROR(VLOOKUP(council_staff_import[[#This Row],[Full Name]],[4]!Table6[#Data],4,0),"")</f>
        <v/>
      </c>
      <c r="X245" s="32" t="s">
        <v>365</v>
      </c>
      <c r="Y245" s="32" t="e">
        <f>VLOOKUP(council_staff_import[[#This Row],[format_works_for]],[4]!Table4[#Data],1,0)</f>
        <v>#REF!</v>
      </c>
      <c r="Z245" s="32" t="str">
        <f>IF(council_staff_import[[#This Row],[Legislative Staff Type]]="Personal",council_staff_import[[#This Row],[Reports to Person (full_name)]]&amp;", Office of Councilmember, Personal Staff Office, NYC Council",council_staff_import[[#This Row],[Assignment_SOURCE_KEY]]&amp;", Central Staff Office, NYC Council")</f>
        <v>Office of Speaker, Central Staff Office, NYC Council</v>
      </c>
      <c r="AA245" s="32" t="e">
        <f>VLOOKUP(council_staff_import[[#This Row],[formatted_and_corrected_reports_to_person]],[4]!Table2[#Data],2,0)</f>
        <v>#REF!</v>
      </c>
      <c r="AB245" s="32" t="str">
        <f>IF(council_staff_import[[#This Row],[format_legislative_staff_type]]="Personal", RIGHT(council_staff_import[[#This Row],[Assignment_SOURCE_KEY]],LEN(council_staff_import[[#This Row],[Assignment_SOURCE_KEY]])-FIND(" ",council_staff_import[[#This Row],[Assignment_SOURCE_KEY]])),"")</f>
        <v/>
      </c>
      <c r="AC245" s="32" t="str">
        <f>IF(LEFT(council_staff_import[[#This Row],[Assignment_SOURCE_KEY]],(FIND(" ",council_staff_import[[#This Row],[Assignment_SOURCE_KEY]],1)-1))="CM","Personal","Central")</f>
        <v>Central</v>
      </c>
      <c r="AD245" s="32" t="s">
        <v>34836</v>
      </c>
      <c r="AE245" s="32">
        <f>council_staff_import[[#This Row],[District_Office_Number_SOURCE_KEY]]</f>
        <v>0</v>
      </c>
      <c r="AF245" s="31"/>
    </row>
    <row r="246" spans="1:32" x14ac:dyDescent="0.2">
      <c r="A246" s="31" t="str">
        <f>council_staff_import[[#This Row],[First_Name_SOURCE_KEY]]&amp;" "&amp;council_staff_import[[#This Row],[Last_Name_SOURCE_KEY]]</f>
        <v>Kristina Alejandro</v>
      </c>
      <c r="B246" s="31" t="str">
        <f>council_staff_import[[#This Row],[First_Name_SOURCE_KEY]]</f>
        <v>Kristina</v>
      </c>
      <c r="C246" s="31" t="str">
        <f>council_staff_import[[#This Row],[Last_Name_SOURCE_KEY]]</f>
        <v>Alejandro</v>
      </c>
      <c r="D246" s="31" t="str">
        <f>council_staff_import[[#This Row],[Title_SOURCE_KEY]]</f>
        <v>Legislative Assistant</v>
      </c>
      <c r="E246" s="31" t="e">
        <f>council_staff_import[[#This Row],[vlookup_works_for]]</f>
        <v>#REF!</v>
      </c>
      <c r="F246" s="31" t="str">
        <f>IF(council_staff_import[[#This Row],[combine COS and Leg Contact Responsibilties]]="",council_staff_import[[#This Row],[Vlookup Scheduler Responsibility]],council_staff_import[[#This Row],[combine COS and Leg Contact Responsibilties]])</f>
        <v/>
      </c>
      <c r="G246" s="31"/>
      <c r="H246" s="31" t="s">
        <v>65</v>
      </c>
      <c r="I246" s="31" t="s">
        <v>31371</v>
      </c>
      <c r="J246" s="31" t="str">
        <f>council_staff_import[[#This Row],[format_legislative_staff_type]]</f>
        <v>Central</v>
      </c>
      <c r="K246" s="31" t="s">
        <v>72</v>
      </c>
      <c r="L246" s="31" t="str">
        <f>IF(council_staff_import[[#This Row],[District_Office_Calc]]=0,"",council_staff_import[[#This Row],[District_Office_Calc]])</f>
        <v/>
      </c>
      <c r="M246" s="31" t="str">
        <f>IF(council_staff_import[[#This Row],[combine COS and Leg Contact emails]]="",council_staff_import[[#This Row],[Vlookup Scheduler Email]],council_staff_import[[#This Row],[combine COS and Leg Contact emails]])</f>
        <v/>
      </c>
      <c r="N246" s="32" t="s">
        <v>34326</v>
      </c>
      <c r="O246" s="32" t="s">
        <v>34327</v>
      </c>
      <c r="P246" s="32" t="str">
        <f>IF(council_staff_import[[#This Row],[Vlookup COS Responsibility]]="",council_staff_import[[#This Row],[Vlookup Leg Contact Responsibility]],council_staff_import[[#This Row],[Vlookup COS Responsibility]])</f>
        <v/>
      </c>
      <c r="Q246" s="32" t="str">
        <f>IF(council_staff_import[[#This Row],[Vlookup COS Email]]="",council_staff_import[[#This Row],[Vlookup Leg Contact Email]],council_staff_import[[#This Row],[Vlookup COS Email]])</f>
        <v/>
      </c>
      <c r="R246" s="32" t="str">
        <f>IFERROR(VLOOKUP(council_staff_import[[#This Row],[Full Name]],[4]!Table3[#Data],2,0),"")</f>
        <v/>
      </c>
      <c r="S246" s="32" t="str">
        <f>IFERROR(VLOOKUP(council_staff_import[[#This Row],[Full Name]],[4]!Table3[#Data],6,0),"")</f>
        <v/>
      </c>
      <c r="T246" s="32" t="str">
        <f>IFERROR(VLOOKUP(council_staff_import[[#This Row],[Full Name]],[4]!Table5[#Data],2,0),"")</f>
        <v/>
      </c>
      <c r="U246" s="32" t="str">
        <f>IFERROR(VLOOKUP(council_staff_import[[#This Row],[Full Name]],[4]!Table5[#Data],5,0),"")</f>
        <v/>
      </c>
      <c r="V246" s="32" t="str">
        <f>IFERROR(VLOOKUP(council_staff_import[[#This Row],[Full Name]],[4]!Table6[#Data],2,0),"")</f>
        <v/>
      </c>
      <c r="W246" s="32" t="str">
        <f>IFERROR(VLOOKUP(council_staff_import[[#This Row],[Full Name]],[4]!Table6[#Data],4,0),"")</f>
        <v/>
      </c>
      <c r="X246" s="32" t="s">
        <v>365</v>
      </c>
      <c r="Y246" s="32" t="e">
        <f>VLOOKUP(council_staff_import[[#This Row],[format_works_for]],[4]!Table4[#Data],1,0)</f>
        <v>#REF!</v>
      </c>
      <c r="Z246" s="32" t="str">
        <f>IF(council_staff_import[[#This Row],[Legislative Staff Type]]="Personal",council_staff_import[[#This Row],[Reports to Person (full_name)]]&amp;", Office of Councilmember, Personal Staff Office, NYC Council",council_staff_import[[#This Row],[Assignment_SOURCE_KEY]]&amp;", Central Staff Office, NYC Council")</f>
        <v>Office of Speaker, Central Staff Office, NYC Council</v>
      </c>
      <c r="AA246" s="32" t="e">
        <f>VLOOKUP(council_staff_import[[#This Row],[formatted_and_corrected_reports_to_person]],[4]!Table2[#Data],2,0)</f>
        <v>#REF!</v>
      </c>
      <c r="AB246" s="32" t="str">
        <f>IF(council_staff_import[[#This Row],[format_legislative_staff_type]]="Personal", RIGHT(council_staff_import[[#This Row],[Assignment_SOURCE_KEY]],LEN(council_staff_import[[#This Row],[Assignment_SOURCE_KEY]])-FIND(" ",council_staff_import[[#This Row],[Assignment_SOURCE_KEY]])),"")</f>
        <v/>
      </c>
      <c r="AC246" s="32" t="str">
        <f>IF(LEFT(council_staff_import[[#This Row],[Assignment_SOURCE_KEY]],(FIND(" ",council_staff_import[[#This Row],[Assignment_SOURCE_KEY]],1)-1))="CM","Personal","Central")</f>
        <v>Central</v>
      </c>
      <c r="AD246" s="32" t="s">
        <v>34836</v>
      </c>
      <c r="AE246" s="32">
        <f>council_staff_import[[#This Row],[District_Office_Number_SOURCE_KEY]]</f>
        <v>0</v>
      </c>
      <c r="AF246" s="31"/>
    </row>
    <row r="247" spans="1:32" x14ac:dyDescent="0.2">
      <c r="A247" s="31" t="str">
        <f>council_staff_import[[#This Row],[First_Name_SOURCE_KEY]]&amp;" "&amp;council_staff_import[[#This Row],[Last_Name_SOURCE_KEY]]</f>
        <v>Gary Altman</v>
      </c>
      <c r="B247" s="31" t="str">
        <f>council_staff_import[[#This Row],[First_Name_SOURCE_KEY]]</f>
        <v>Gary</v>
      </c>
      <c r="C247" s="31" t="str">
        <f>council_staff_import[[#This Row],[Last_Name_SOURCE_KEY]]</f>
        <v>Altman</v>
      </c>
      <c r="D247" s="31" t="str">
        <f>council_staff_import[[#This Row],[Title_SOURCE_KEY]]</f>
        <v>Legislative Counsel</v>
      </c>
      <c r="E247" s="31" t="e">
        <f>council_staff_import[[#This Row],[vlookup_works_for]]</f>
        <v>#REF!</v>
      </c>
      <c r="F247" s="31" t="str">
        <f>IF(council_staff_import[[#This Row],[combine COS and Leg Contact Responsibilties]]="",council_staff_import[[#This Row],[Vlookup Scheduler Responsibility]],council_staff_import[[#This Row],[combine COS and Leg Contact Responsibilties]])</f>
        <v/>
      </c>
      <c r="G247" s="31"/>
      <c r="H247" s="31" t="s">
        <v>65</v>
      </c>
      <c r="I247" s="31" t="s">
        <v>31371</v>
      </c>
      <c r="J247" s="31" t="str">
        <f>council_staff_import[[#This Row],[format_legislative_staff_type]]</f>
        <v>Central</v>
      </c>
      <c r="K247" s="31" t="s">
        <v>72</v>
      </c>
      <c r="L247" s="31" t="str">
        <f>IF(council_staff_import[[#This Row],[District_Office_Calc]]=0,"",council_staff_import[[#This Row],[District_Office_Calc]])</f>
        <v/>
      </c>
      <c r="M247" s="31" t="str">
        <f>IF(council_staff_import[[#This Row],[combine COS and Leg Contact emails]]="",council_staff_import[[#This Row],[Vlookup Scheduler Email]],council_staff_import[[#This Row],[combine COS and Leg Contact emails]])</f>
        <v/>
      </c>
      <c r="N247" s="32" t="s">
        <v>23160</v>
      </c>
      <c r="O247" s="32" t="s">
        <v>27603</v>
      </c>
      <c r="P247" s="32" t="str">
        <f>IF(council_staff_import[[#This Row],[Vlookup COS Responsibility]]="",council_staff_import[[#This Row],[Vlookup Leg Contact Responsibility]],council_staff_import[[#This Row],[Vlookup COS Responsibility]])</f>
        <v/>
      </c>
      <c r="Q247" s="32" t="str">
        <f>IF(council_staff_import[[#This Row],[Vlookup COS Email]]="",council_staff_import[[#This Row],[Vlookup Leg Contact Email]],council_staff_import[[#This Row],[Vlookup COS Email]])</f>
        <v/>
      </c>
      <c r="R247" s="32" t="str">
        <f>IFERROR(VLOOKUP(council_staff_import[[#This Row],[Full Name]],[4]!Table3[#Data],2,0),"")</f>
        <v/>
      </c>
      <c r="S247" s="32" t="str">
        <f>IFERROR(VLOOKUP(council_staff_import[[#This Row],[Full Name]],[4]!Table3[#Data],6,0),"")</f>
        <v/>
      </c>
      <c r="T247" s="32" t="str">
        <f>IFERROR(VLOOKUP(council_staff_import[[#This Row],[Full Name]],[4]!Table5[#Data],2,0),"")</f>
        <v/>
      </c>
      <c r="U247" s="32" t="str">
        <f>IFERROR(VLOOKUP(council_staff_import[[#This Row],[Full Name]],[4]!Table5[#Data],5,0),"")</f>
        <v/>
      </c>
      <c r="V247" s="32" t="str">
        <f>IFERROR(VLOOKUP(council_staff_import[[#This Row],[Full Name]],[4]!Table6[#Data],2,0),"")</f>
        <v/>
      </c>
      <c r="W247" s="32" t="str">
        <f>IFERROR(VLOOKUP(council_staff_import[[#This Row],[Full Name]],[4]!Table6[#Data],4,0),"")</f>
        <v/>
      </c>
      <c r="X247" s="32" t="s">
        <v>141</v>
      </c>
      <c r="Y247" s="32" t="e">
        <f>VLOOKUP(council_staff_import[[#This Row],[format_works_for]],[4]!Table4[#Data],1,0)</f>
        <v>#REF!</v>
      </c>
      <c r="Z247" s="32" t="str">
        <f>IF(council_staff_import[[#This Row],[Legislative Staff Type]]="Personal",council_staff_import[[#This Row],[Reports to Person (full_name)]]&amp;", Office of Councilmember, Personal Staff Office, NYC Council",council_staff_import[[#This Row],[Assignment_SOURCE_KEY]]&amp;", Central Staff Office, NYC Council")</f>
        <v>Office of Speaker, Central Staff Office, NYC Council</v>
      </c>
      <c r="AA247" s="32" t="e">
        <f>VLOOKUP(council_staff_import[[#This Row],[formatted_and_corrected_reports_to_person]],[4]!Table2[#Data],2,0)</f>
        <v>#REF!</v>
      </c>
      <c r="AB247" s="32" t="str">
        <f>IF(council_staff_import[[#This Row],[format_legislative_staff_type]]="Personal", RIGHT(council_staff_import[[#This Row],[Assignment_SOURCE_KEY]],LEN(council_staff_import[[#This Row],[Assignment_SOURCE_KEY]])-FIND(" ",council_staff_import[[#This Row],[Assignment_SOURCE_KEY]])),"")</f>
        <v/>
      </c>
      <c r="AC247" s="32" t="str">
        <f>IF(LEFT(council_staff_import[[#This Row],[Assignment_SOURCE_KEY]],(FIND(" ",council_staff_import[[#This Row],[Assignment_SOURCE_KEY]],1)-1))="CM","Personal","Central")</f>
        <v>Central</v>
      </c>
      <c r="AD247" s="32" t="s">
        <v>34836</v>
      </c>
      <c r="AE247" s="32">
        <f>council_staff_import[[#This Row],[District_Office_Number_SOURCE_KEY]]</f>
        <v>0</v>
      </c>
      <c r="AF247" s="31"/>
    </row>
    <row r="248" spans="1:32" x14ac:dyDescent="0.2">
      <c r="A248" s="31" t="str">
        <f>council_staff_import[[#This Row],[First_Name_SOURCE_KEY]]&amp;" "&amp;council_staff_import[[#This Row],[Last_Name_SOURCE_KEY]]</f>
        <v>Tiana Betancourt</v>
      </c>
      <c r="B248" s="31" t="str">
        <f>council_staff_import[[#This Row],[First_Name_SOURCE_KEY]]</f>
        <v>Tiana</v>
      </c>
      <c r="C248" s="31" t="str">
        <f>council_staff_import[[#This Row],[Last_Name_SOURCE_KEY]]</f>
        <v>Betancourt</v>
      </c>
      <c r="D248" s="31" t="str">
        <f>council_staff_import[[#This Row],[Title_SOURCE_KEY]]</f>
        <v>Legislative Assistant</v>
      </c>
      <c r="E248" s="31" t="e">
        <f>council_staff_import[[#This Row],[vlookup_works_for]]</f>
        <v>#REF!</v>
      </c>
      <c r="F248" s="31" t="str">
        <f>IF(council_staff_import[[#This Row],[combine COS and Leg Contact Responsibilties]]="",council_staff_import[[#This Row],[Vlookup Scheduler Responsibility]],council_staff_import[[#This Row],[combine COS and Leg Contact Responsibilties]])</f>
        <v/>
      </c>
      <c r="G248" s="31"/>
      <c r="H248" s="31" t="s">
        <v>65</v>
      </c>
      <c r="I248" s="31" t="s">
        <v>31371</v>
      </c>
      <c r="J248" s="31" t="str">
        <f>council_staff_import[[#This Row],[format_legislative_staff_type]]</f>
        <v>Central</v>
      </c>
      <c r="K248" s="31" t="s">
        <v>72</v>
      </c>
      <c r="L248" s="31" t="str">
        <f>IF(council_staff_import[[#This Row],[District_Office_Calc]]=0,"",council_staff_import[[#This Row],[District_Office_Calc]])</f>
        <v/>
      </c>
      <c r="M248" s="31" t="str">
        <f>IF(council_staff_import[[#This Row],[combine COS and Leg Contact emails]]="",council_staff_import[[#This Row],[Vlookup Scheduler Email]],council_staff_import[[#This Row],[combine COS and Leg Contact emails]])</f>
        <v/>
      </c>
      <c r="N248" s="32" t="s">
        <v>32706</v>
      </c>
      <c r="O248" s="32" t="s">
        <v>32707</v>
      </c>
      <c r="P248" s="32" t="str">
        <f>IF(council_staff_import[[#This Row],[Vlookup COS Responsibility]]="",council_staff_import[[#This Row],[Vlookup Leg Contact Responsibility]],council_staff_import[[#This Row],[Vlookup COS Responsibility]])</f>
        <v/>
      </c>
      <c r="Q248" s="32" t="str">
        <f>IF(council_staff_import[[#This Row],[Vlookup COS Email]]="",council_staff_import[[#This Row],[Vlookup Leg Contact Email]],council_staff_import[[#This Row],[Vlookup COS Email]])</f>
        <v/>
      </c>
      <c r="R248" s="32" t="str">
        <f>IFERROR(VLOOKUP(council_staff_import[[#This Row],[Full Name]],[4]!Table3[#Data],2,0),"")</f>
        <v/>
      </c>
      <c r="S248" s="32" t="str">
        <f>IFERROR(VLOOKUP(council_staff_import[[#This Row],[Full Name]],[4]!Table3[#Data],6,0),"")</f>
        <v/>
      </c>
      <c r="T248" s="32" t="str">
        <f>IFERROR(VLOOKUP(council_staff_import[[#This Row],[Full Name]],[4]!Table5[#Data],2,0),"")</f>
        <v/>
      </c>
      <c r="U248" s="32" t="str">
        <f>IFERROR(VLOOKUP(council_staff_import[[#This Row],[Full Name]],[4]!Table5[#Data],5,0),"")</f>
        <v/>
      </c>
      <c r="V248" s="32" t="str">
        <f>IFERROR(VLOOKUP(council_staff_import[[#This Row],[Full Name]],[4]!Table6[#Data],2,0),"")</f>
        <v/>
      </c>
      <c r="W248" s="32" t="str">
        <f>IFERROR(VLOOKUP(council_staff_import[[#This Row],[Full Name]],[4]!Table6[#Data],4,0),"")</f>
        <v/>
      </c>
      <c r="X248" s="32" t="s">
        <v>365</v>
      </c>
      <c r="Y248" s="32" t="e">
        <f>VLOOKUP(council_staff_import[[#This Row],[format_works_for]],[4]!Table4[#Data],1,0)</f>
        <v>#REF!</v>
      </c>
      <c r="Z248" s="32" t="str">
        <f>IF(council_staff_import[[#This Row],[Legislative Staff Type]]="Personal",council_staff_import[[#This Row],[Reports to Person (full_name)]]&amp;", Office of Councilmember, Personal Staff Office, NYC Council",council_staff_import[[#This Row],[Assignment_SOURCE_KEY]]&amp;", Central Staff Office, NYC Council")</f>
        <v>Office of Speaker, Central Staff Office, NYC Council</v>
      </c>
      <c r="AA248" s="32" t="e">
        <f>VLOOKUP(council_staff_import[[#This Row],[formatted_and_corrected_reports_to_person]],[4]!Table2[#Data],2,0)</f>
        <v>#REF!</v>
      </c>
      <c r="AB248" s="32" t="str">
        <f>IF(council_staff_import[[#This Row],[format_legislative_staff_type]]="Personal", RIGHT(council_staff_import[[#This Row],[Assignment_SOURCE_KEY]],LEN(council_staff_import[[#This Row],[Assignment_SOURCE_KEY]])-FIND(" ",council_staff_import[[#This Row],[Assignment_SOURCE_KEY]])),"")</f>
        <v/>
      </c>
      <c r="AC248" s="32" t="str">
        <f>IF(LEFT(council_staff_import[[#This Row],[Assignment_SOURCE_KEY]],(FIND(" ",council_staff_import[[#This Row],[Assignment_SOURCE_KEY]],1)-1))="CM","Personal","Central")</f>
        <v>Central</v>
      </c>
      <c r="AD248" s="32" t="s">
        <v>34836</v>
      </c>
      <c r="AE248" s="32">
        <f>council_staff_import[[#This Row],[District_Office_Number_SOURCE_KEY]]</f>
        <v>0</v>
      </c>
      <c r="AF248" s="31"/>
    </row>
    <row r="249" spans="1:32" x14ac:dyDescent="0.2">
      <c r="A249" s="31" t="str">
        <f>council_staff_import[[#This Row],[First_Name_SOURCE_KEY]]&amp;" "&amp;council_staff_import[[#This Row],[Last_Name_SOURCE_KEY]]</f>
        <v>Jessica Flores</v>
      </c>
      <c r="B249" s="31" t="str">
        <f>council_staff_import[[#This Row],[First_Name_SOURCE_KEY]]</f>
        <v>Jessica</v>
      </c>
      <c r="C249" s="31" t="str">
        <f>council_staff_import[[#This Row],[Last_Name_SOURCE_KEY]]</f>
        <v>Flores</v>
      </c>
      <c r="D249" s="31" t="str">
        <f>council_staff_import[[#This Row],[Title_SOURCE_KEY]]</f>
        <v>Legislative Assistant</v>
      </c>
      <c r="E249" s="31" t="e">
        <f>council_staff_import[[#This Row],[vlookup_works_for]]</f>
        <v>#REF!</v>
      </c>
      <c r="F249" s="31" t="str">
        <f>IF(council_staff_import[[#This Row],[combine COS and Leg Contact Responsibilties]]="",council_staff_import[[#This Row],[Vlookup Scheduler Responsibility]],council_staff_import[[#This Row],[combine COS and Leg Contact Responsibilties]])</f>
        <v/>
      </c>
      <c r="G249" s="31"/>
      <c r="H249" s="31" t="s">
        <v>65</v>
      </c>
      <c r="I249" s="31" t="s">
        <v>31371</v>
      </c>
      <c r="J249" s="31" t="str">
        <f>council_staff_import[[#This Row],[format_legislative_staff_type]]</f>
        <v>Central</v>
      </c>
      <c r="K249" s="31" t="s">
        <v>72</v>
      </c>
      <c r="L249" s="31" t="str">
        <f>IF(council_staff_import[[#This Row],[District_Office_Calc]]=0,"",council_staff_import[[#This Row],[District_Office_Calc]])</f>
        <v/>
      </c>
      <c r="M249" s="31" t="str">
        <f>IF(council_staff_import[[#This Row],[combine COS and Leg Contact emails]]="",council_staff_import[[#This Row],[Vlookup Scheduler Email]],council_staff_import[[#This Row],[combine COS and Leg Contact emails]])</f>
        <v/>
      </c>
      <c r="N249" s="32" t="s">
        <v>32086</v>
      </c>
      <c r="O249" s="32" t="s">
        <v>12902</v>
      </c>
      <c r="P249" s="32" t="str">
        <f>IF(council_staff_import[[#This Row],[Vlookup COS Responsibility]]="",council_staff_import[[#This Row],[Vlookup Leg Contact Responsibility]],council_staff_import[[#This Row],[Vlookup COS Responsibility]])</f>
        <v/>
      </c>
      <c r="Q249" s="32" t="str">
        <f>IF(council_staff_import[[#This Row],[Vlookup COS Email]]="",council_staff_import[[#This Row],[Vlookup Leg Contact Email]],council_staff_import[[#This Row],[Vlookup COS Email]])</f>
        <v/>
      </c>
      <c r="R249" s="32" t="str">
        <f>IFERROR(VLOOKUP(council_staff_import[[#This Row],[Full Name]],[4]!Table3[#Data],2,0),"")</f>
        <v/>
      </c>
      <c r="S249" s="32" t="str">
        <f>IFERROR(VLOOKUP(council_staff_import[[#This Row],[Full Name]],[4]!Table3[#Data],6,0),"")</f>
        <v/>
      </c>
      <c r="T249" s="32" t="str">
        <f>IFERROR(VLOOKUP(council_staff_import[[#This Row],[Full Name]],[4]!Table5[#Data],2,0),"")</f>
        <v/>
      </c>
      <c r="U249" s="32" t="str">
        <f>IFERROR(VLOOKUP(council_staff_import[[#This Row],[Full Name]],[4]!Table5[#Data],5,0),"")</f>
        <v/>
      </c>
      <c r="V249" s="32" t="str">
        <f>IFERROR(VLOOKUP(council_staff_import[[#This Row],[Full Name]],[4]!Table6[#Data],2,0),"")</f>
        <v/>
      </c>
      <c r="W249" s="32" t="str">
        <f>IFERROR(VLOOKUP(council_staff_import[[#This Row],[Full Name]],[4]!Table6[#Data],4,0),"")</f>
        <v/>
      </c>
      <c r="X249" s="32" t="s">
        <v>365</v>
      </c>
      <c r="Y249" s="32" t="e">
        <f>VLOOKUP(council_staff_import[[#This Row],[format_works_for]],[4]!Table4[#Data],1,0)</f>
        <v>#REF!</v>
      </c>
      <c r="Z249" s="32" t="str">
        <f>IF(council_staff_import[[#This Row],[Legislative Staff Type]]="Personal",council_staff_import[[#This Row],[Reports to Person (full_name)]]&amp;", Office of Councilmember, Personal Staff Office, NYC Council",council_staff_import[[#This Row],[Assignment_SOURCE_KEY]]&amp;", Central Staff Office, NYC Council")</f>
        <v>Office of Speaker, Central Staff Office, NYC Council</v>
      </c>
      <c r="AA249" s="32" t="e">
        <f>VLOOKUP(council_staff_import[[#This Row],[formatted_and_corrected_reports_to_person]],[4]!Table2[#Data],2,0)</f>
        <v>#REF!</v>
      </c>
      <c r="AB249" s="32" t="str">
        <f>IF(council_staff_import[[#This Row],[format_legislative_staff_type]]="Personal", RIGHT(council_staff_import[[#This Row],[Assignment_SOURCE_KEY]],LEN(council_staff_import[[#This Row],[Assignment_SOURCE_KEY]])-FIND(" ",council_staff_import[[#This Row],[Assignment_SOURCE_KEY]])),"")</f>
        <v/>
      </c>
      <c r="AC249" s="32" t="str">
        <f>IF(LEFT(council_staff_import[[#This Row],[Assignment_SOURCE_KEY]],(FIND(" ",council_staff_import[[#This Row],[Assignment_SOURCE_KEY]],1)-1))="CM","Personal","Central")</f>
        <v>Central</v>
      </c>
      <c r="AD249" s="32" t="s">
        <v>34836</v>
      </c>
      <c r="AE249" s="32">
        <f>council_staff_import[[#This Row],[District_Office_Number_SOURCE_KEY]]</f>
        <v>0</v>
      </c>
      <c r="AF249" s="31"/>
    </row>
    <row r="250" spans="1:32" x14ac:dyDescent="0.2">
      <c r="A250" s="31" t="str">
        <f>council_staff_import[[#This Row],[First_Name_SOURCE_KEY]]&amp;" "&amp;council_staff_import[[#This Row],[Last_Name_SOURCE_KEY]]</f>
        <v>Ana Garcia</v>
      </c>
      <c r="B250" s="31" t="str">
        <f>council_staff_import[[#This Row],[First_Name_SOURCE_KEY]]</f>
        <v>Ana</v>
      </c>
      <c r="C250" s="31" t="str">
        <f>council_staff_import[[#This Row],[Last_Name_SOURCE_KEY]]</f>
        <v>Garcia</v>
      </c>
      <c r="D250" s="31" t="str">
        <f>council_staff_import[[#This Row],[Title_SOURCE_KEY]]</f>
        <v>Legislative Assistant</v>
      </c>
      <c r="E250" s="31" t="e">
        <f>council_staff_import[[#This Row],[vlookup_works_for]]</f>
        <v>#REF!</v>
      </c>
      <c r="F250" s="31" t="str">
        <f>IF(council_staff_import[[#This Row],[combine COS and Leg Contact Responsibilties]]="",council_staff_import[[#This Row],[Vlookup Scheduler Responsibility]],council_staff_import[[#This Row],[combine COS and Leg Contact Responsibilties]])</f>
        <v/>
      </c>
      <c r="G250" s="31"/>
      <c r="H250" s="31" t="s">
        <v>65</v>
      </c>
      <c r="I250" s="31" t="s">
        <v>31371</v>
      </c>
      <c r="J250" s="31" t="str">
        <f>council_staff_import[[#This Row],[format_legislative_staff_type]]</f>
        <v>Central</v>
      </c>
      <c r="K250" s="31" t="s">
        <v>72</v>
      </c>
      <c r="L250" s="31" t="str">
        <f>IF(council_staff_import[[#This Row],[District_Office_Calc]]=0,"",council_staff_import[[#This Row],[District_Office_Calc]])</f>
        <v/>
      </c>
      <c r="M250" s="31" t="str">
        <f>IF(council_staff_import[[#This Row],[combine COS and Leg Contact emails]]="",council_staff_import[[#This Row],[Vlookup Scheduler Email]],council_staff_import[[#This Row],[combine COS and Leg Contact emails]])</f>
        <v/>
      </c>
      <c r="N250" s="32" t="s">
        <v>4375</v>
      </c>
      <c r="O250" s="32" t="s">
        <v>23840</v>
      </c>
      <c r="P250" s="32" t="str">
        <f>IF(council_staff_import[[#This Row],[Vlookup COS Responsibility]]="",council_staff_import[[#This Row],[Vlookup Leg Contact Responsibility]],council_staff_import[[#This Row],[Vlookup COS Responsibility]])</f>
        <v/>
      </c>
      <c r="Q250" s="32" t="str">
        <f>IF(council_staff_import[[#This Row],[Vlookup COS Email]]="",council_staff_import[[#This Row],[Vlookup Leg Contact Email]],council_staff_import[[#This Row],[Vlookup COS Email]])</f>
        <v/>
      </c>
      <c r="R250" s="32" t="str">
        <f>IFERROR(VLOOKUP(council_staff_import[[#This Row],[Full Name]],[4]!Table3[#Data],2,0),"")</f>
        <v/>
      </c>
      <c r="S250" s="32" t="str">
        <f>IFERROR(VLOOKUP(council_staff_import[[#This Row],[Full Name]],[4]!Table3[#Data],6,0),"")</f>
        <v/>
      </c>
      <c r="T250" s="32" t="str">
        <f>IFERROR(VLOOKUP(council_staff_import[[#This Row],[Full Name]],[4]!Table5[#Data],2,0),"")</f>
        <v/>
      </c>
      <c r="U250" s="32" t="str">
        <f>IFERROR(VLOOKUP(council_staff_import[[#This Row],[Full Name]],[4]!Table5[#Data],5,0),"")</f>
        <v/>
      </c>
      <c r="V250" s="32" t="str">
        <f>IFERROR(VLOOKUP(council_staff_import[[#This Row],[Full Name]],[4]!Table6[#Data],2,0),"")</f>
        <v/>
      </c>
      <c r="W250" s="32" t="str">
        <f>IFERROR(VLOOKUP(council_staff_import[[#This Row],[Full Name]],[4]!Table6[#Data],4,0),"")</f>
        <v/>
      </c>
      <c r="X250" s="32" t="s">
        <v>365</v>
      </c>
      <c r="Y250" s="32" t="e">
        <f>VLOOKUP(council_staff_import[[#This Row],[format_works_for]],[4]!Table4[#Data],1,0)</f>
        <v>#REF!</v>
      </c>
      <c r="Z250" s="32" t="str">
        <f>IF(council_staff_import[[#This Row],[Legislative Staff Type]]="Personal",council_staff_import[[#This Row],[Reports to Person (full_name)]]&amp;", Office of Councilmember, Personal Staff Office, NYC Council",council_staff_import[[#This Row],[Assignment_SOURCE_KEY]]&amp;", Central Staff Office, NYC Council")</f>
        <v>Office of Speaker, Central Staff Office, NYC Council</v>
      </c>
      <c r="AA250" s="32" t="e">
        <f>VLOOKUP(council_staff_import[[#This Row],[formatted_and_corrected_reports_to_person]],[4]!Table2[#Data],2,0)</f>
        <v>#REF!</v>
      </c>
      <c r="AB250" s="32" t="str">
        <f>IF(council_staff_import[[#This Row],[format_legislative_staff_type]]="Personal", RIGHT(council_staff_import[[#This Row],[Assignment_SOURCE_KEY]],LEN(council_staff_import[[#This Row],[Assignment_SOURCE_KEY]])-FIND(" ",council_staff_import[[#This Row],[Assignment_SOURCE_KEY]])),"")</f>
        <v/>
      </c>
      <c r="AC250" s="32" t="str">
        <f>IF(LEFT(council_staff_import[[#This Row],[Assignment_SOURCE_KEY]],(FIND(" ",council_staff_import[[#This Row],[Assignment_SOURCE_KEY]],1)-1))="CM","Personal","Central")</f>
        <v>Central</v>
      </c>
      <c r="AD250" s="32" t="s">
        <v>34836</v>
      </c>
      <c r="AE250" s="32">
        <f>council_staff_import[[#This Row],[District_Office_Number_SOURCE_KEY]]</f>
        <v>0</v>
      </c>
      <c r="AF250" s="31"/>
    </row>
    <row r="251" spans="1:32" x14ac:dyDescent="0.2">
      <c r="A251" s="31" t="str">
        <f>council_staff_import[[#This Row],[First_Name_SOURCE_KEY]]&amp;" "&amp;council_staff_import[[#This Row],[Last_Name_SOURCE_KEY]]</f>
        <v>Hector German</v>
      </c>
      <c r="B251" s="31" t="str">
        <f>council_staff_import[[#This Row],[First_Name_SOURCE_KEY]]</f>
        <v>Hector</v>
      </c>
      <c r="C251" s="31" t="str">
        <f>council_staff_import[[#This Row],[Last_Name_SOURCE_KEY]]</f>
        <v>German</v>
      </c>
      <c r="D251" s="31" t="str">
        <f>council_staff_import[[#This Row],[Title_SOURCE_KEY]]</f>
        <v>Legislative Assistant</v>
      </c>
      <c r="E251" s="31" t="e">
        <f>council_staff_import[[#This Row],[vlookup_works_for]]</f>
        <v>#REF!</v>
      </c>
      <c r="F251" s="31" t="str">
        <f>IF(council_staff_import[[#This Row],[combine COS and Leg Contact Responsibilties]]="",council_staff_import[[#This Row],[Vlookup Scheduler Responsibility]],council_staff_import[[#This Row],[combine COS and Leg Contact Responsibilties]])</f>
        <v/>
      </c>
      <c r="G251" s="31"/>
      <c r="H251" s="31" t="s">
        <v>65</v>
      </c>
      <c r="I251" s="31" t="s">
        <v>31371</v>
      </c>
      <c r="J251" s="31" t="str">
        <f>council_staff_import[[#This Row],[format_legislative_staff_type]]</f>
        <v>Central</v>
      </c>
      <c r="K251" s="31" t="s">
        <v>72</v>
      </c>
      <c r="L251" s="31" t="str">
        <f>IF(council_staff_import[[#This Row],[District_Office_Calc]]=0,"",council_staff_import[[#This Row],[District_Office_Calc]])</f>
        <v/>
      </c>
      <c r="M251" s="31" t="str">
        <f>IF(council_staff_import[[#This Row],[combine COS and Leg Contact emails]]="",council_staff_import[[#This Row],[Vlookup Scheduler Email]],council_staff_import[[#This Row],[combine COS and Leg Contact emails]])</f>
        <v/>
      </c>
      <c r="N251" s="32" t="s">
        <v>34331</v>
      </c>
      <c r="O251" s="32" t="s">
        <v>28979</v>
      </c>
      <c r="P251" s="32" t="str">
        <f>IF(council_staff_import[[#This Row],[Vlookup COS Responsibility]]="",council_staff_import[[#This Row],[Vlookup Leg Contact Responsibility]],council_staff_import[[#This Row],[Vlookup COS Responsibility]])</f>
        <v/>
      </c>
      <c r="Q251" s="32" t="str">
        <f>IF(council_staff_import[[#This Row],[Vlookup COS Email]]="",council_staff_import[[#This Row],[Vlookup Leg Contact Email]],council_staff_import[[#This Row],[Vlookup COS Email]])</f>
        <v/>
      </c>
      <c r="R251" s="32" t="str">
        <f>IFERROR(VLOOKUP(council_staff_import[[#This Row],[Full Name]],[4]!Table3[#Data],2,0),"")</f>
        <v/>
      </c>
      <c r="S251" s="32" t="str">
        <f>IFERROR(VLOOKUP(council_staff_import[[#This Row],[Full Name]],[4]!Table3[#Data],6,0),"")</f>
        <v/>
      </c>
      <c r="T251" s="32" t="str">
        <f>IFERROR(VLOOKUP(council_staff_import[[#This Row],[Full Name]],[4]!Table5[#Data],2,0),"")</f>
        <v/>
      </c>
      <c r="U251" s="32" t="str">
        <f>IFERROR(VLOOKUP(council_staff_import[[#This Row],[Full Name]],[4]!Table5[#Data],5,0),"")</f>
        <v/>
      </c>
      <c r="V251" s="32" t="str">
        <f>IFERROR(VLOOKUP(council_staff_import[[#This Row],[Full Name]],[4]!Table6[#Data],2,0),"")</f>
        <v/>
      </c>
      <c r="W251" s="32" t="str">
        <f>IFERROR(VLOOKUP(council_staff_import[[#This Row],[Full Name]],[4]!Table6[#Data],4,0),"")</f>
        <v/>
      </c>
      <c r="X251" s="32" t="s">
        <v>365</v>
      </c>
      <c r="Y251" s="32" t="e">
        <f>VLOOKUP(council_staff_import[[#This Row],[format_works_for]],[4]!Table4[#Data],1,0)</f>
        <v>#REF!</v>
      </c>
      <c r="Z251" s="32" t="str">
        <f>IF(council_staff_import[[#This Row],[Legislative Staff Type]]="Personal",council_staff_import[[#This Row],[Reports to Person (full_name)]]&amp;", Office of Councilmember, Personal Staff Office, NYC Council",council_staff_import[[#This Row],[Assignment_SOURCE_KEY]]&amp;", Central Staff Office, NYC Council")</f>
        <v>Office of Speaker, Central Staff Office, NYC Council</v>
      </c>
      <c r="AA251" s="32" t="e">
        <f>VLOOKUP(council_staff_import[[#This Row],[formatted_and_corrected_reports_to_person]],[4]!Table2[#Data],2,0)</f>
        <v>#REF!</v>
      </c>
      <c r="AB251" s="32" t="str">
        <f>IF(council_staff_import[[#This Row],[format_legislative_staff_type]]="Personal", RIGHT(council_staff_import[[#This Row],[Assignment_SOURCE_KEY]],LEN(council_staff_import[[#This Row],[Assignment_SOURCE_KEY]])-FIND(" ",council_staff_import[[#This Row],[Assignment_SOURCE_KEY]])),"")</f>
        <v/>
      </c>
      <c r="AC251" s="32" t="str">
        <f>IF(LEFT(council_staff_import[[#This Row],[Assignment_SOURCE_KEY]],(FIND(" ",council_staff_import[[#This Row],[Assignment_SOURCE_KEY]],1)-1))="CM","Personal","Central")</f>
        <v>Central</v>
      </c>
      <c r="AD251" s="32" t="s">
        <v>34836</v>
      </c>
      <c r="AE251" s="32">
        <f>council_staff_import[[#This Row],[District_Office_Number_SOURCE_KEY]]</f>
        <v>0</v>
      </c>
      <c r="AF251" s="31"/>
    </row>
    <row r="252" spans="1:32" x14ac:dyDescent="0.2">
      <c r="A252" s="31" t="str">
        <f>council_staff_import[[#This Row],[First_Name_SOURCE_KEY]]&amp;" "&amp;council_staff_import[[#This Row],[Last_Name_SOURCE_KEY]]</f>
        <v>Phyllis Henderson</v>
      </c>
      <c r="B252" s="31" t="str">
        <f>council_staff_import[[#This Row],[First_Name_SOURCE_KEY]]</f>
        <v>Phyllis</v>
      </c>
      <c r="C252" s="31" t="str">
        <f>council_staff_import[[#This Row],[Last_Name_SOURCE_KEY]]</f>
        <v>Henderson</v>
      </c>
      <c r="D252" s="31" t="str">
        <f>council_staff_import[[#This Row],[Title_SOURCE_KEY]]</f>
        <v>Legislative Assistant</v>
      </c>
      <c r="E252" s="31" t="e">
        <f>council_staff_import[[#This Row],[vlookup_works_for]]</f>
        <v>#REF!</v>
      </c>
      <c r="F252" s="31" t="str">
        <f>IF(council_staff_import[[#This Row],[combine COS and Leg Contact Responsibilties]]="",council_staff_import[[#This Row],[Vlookup Scheduler Responsibility]],council_staff_import[[#This Row],[combine COS and Leg Contact Responsibilties]])</f>
        <v/>
      </c>
      <c r="G252" s="31"/>
      <c r="H252" s="31" t="s">
        <v>65</v>
      </c>
      <c r="I252" s="31" t="s">
        <v>31371</v>
      </c>
      <c r="J252" s="31" t="str">
        <f>council_staff_import[[#This Row],[format_legislative_staff_type]]</f>
        <v>Central</v>
      </c>
      <c r="K252" s="31" t="s">
        <v>72</v>
      </c>
      <c r="L252" s="31" t="str">
        <f>IF(council_staff_import[[#This Row],[District_Office_Calc]]=0,"",council_staff_import[[#This Row],[District_Office_Calc]])</f>
        <v/>
      </c>
      <c r="M252" s="31" t="str">
        <f>IF(council_staff_import[[#This Row],[combine COS and Leg Contact emails]]="",council_staff_import[[#This Row],[Vlookup Scheduler Email]],council_staff_import[[#This Row],[combine COS and Leg Contact emails]])</f>
        <v/>
      </c>
      <c r="N252" s="32" t="s">
        <v>6294</v>
      </c>
      <c r="O252" s="32" t="s">
        <v>32456</v>
      </c>
      <c r="P252" s="32" t="str">
        <f>IF(council_staff_import[[#This Row],[Vlookup COS Responsibility]]="",council_staff_import[[#This Row],[Vlookup Leg Contact Responsibility]],council_staff_import[[#This Row],[Vlookup COS Responsibility]])</f>
        <v/>
      </c>
      <c r="Q252" s="32" t="str">
        <f>IF(council_staff_import[[#This Row],[Vlookup COS Email]]="",council_staff_import[[#This Row],[Vlookup Leg Contact Email]],council_staff_import[[#This Row],[Vlookup COS Email]])</f>
        <v/>
      </c>
      <c r="R252" s="32" t="str">
        <f>IFERROR(VLOOKUP(council_staff_import[[#This Row],[Full Name]],[4]!Table3[#Data],2,0),"")</f>
        <v/>
      </c>
      <c r="S252" s="32" t="str">
        <f>IFERROR(VLOOKUP(council_staff_import[[#This Row],[Full Name]],[4]!Table3[#Data],6,0),"")</f>
        <v/>
      </c>
      <c r="T252" s="32" t="str">
        <f>IFERROR(VLOOKUP(council_staff_import[[#This Row],[Full Name]],[4]!Table5[#Data],2,0),"")</f>
        <v/>
      </c>
      <c r="U252" s="32" t="str">
        <f>IFERROR(VLOOKUP(council_staff_import[[#This Row],[Full Name]],[4]!Table5[#Data],5,0),"")</f>
        <v/>
      </c>
      <c r="V252" s="32" t="str">
        <f>IFERROR(VLOOKUP(council_staff_import[[#This Row],[Full Name]],[4]!Table6[#Data],2,0),"")</f>
        <v/>
      </c>
      <c r="W252" s="32" t="str">
        <f>IFERROR(VLOOKUP(council_staff_import[[#This Row],[Full Name]],[4]!Table6[#Data],4,0),"")</f>
        <v/>
      </c>
      <c r="X252" s="32" t="s">
        <v>365</v>
      </c>
      <c r="Y252" s="32" t="e">
        <f>VLOOKUP(council_staff_import[[#This Row],[format_works_for]],[4]!Table4[#Data],1,0)</f>
        <v>#REF!</v>
      </c>
      <c r="Z252" s="32" t="str">
        <f>IF(council_staff_import[[#This Row],[Legislative Staff Type]]="Personal",council_staff_import[[#This Row],[Reports to Person (full_name)]]&amp;", Office of Councilmember, Personal Staff Office, NYC Council",council_staff_import[[#This Row],[Assignment_SOURCE_KEY]]&amp;", Central Staff Office, NYC Council")</f>
        <v>Office of Speaker, Central Staff Office, NYC Council</v>
      </c>
      <c r="AA252" s="32" t="e">
        <f>VLOOKUP(council_staff_import[[#This Row],[formatted_and_corrected_reports_to_person]],[4]!Table2[#Data],2,0)</f>
        <v>#REF!</v>
      </c>
      <c r="AB252" s="32" t="str">
        <f>IF(council_staff_import[[#This Row],[format_legislative_staff_type]]="Personal", RIGHT(council_staff_import[[#This Row],[Assignment_SOURCE_KEY]],LEN(council_staff_import[[#This Row],[Assignment_SOURCE_KEY]])-FIND(" ",council_staff_import[[#This Row],[Assignment_SOURCE_KEY]])),"")</f>
        <v/>
      </c>
      <c r="AC252" s="32" t="str">
        <f>IF(LEFT(council_staff_import[[#This Row],[Assignment_SOURCE_KEY]],(FIND(" ",council_staff_import[[#This Row],[Assignment_SOURCE_KEY]],1)-1))="CM","Personal","Central")</f>
        <v>Central</v>
      </c>
      <c r="AD252" s="32" t="s">
        <v>34836</v>
      </c>
      <c r="AE252" s="32">
        <f>council_staff_import[[#This Row],[District_Office_Number_SOURCE_KEY]]</f>
        <v>0</v>
      </c>
      <c r="AF252" s="31"/>
    </row>
    <row r="253" spans="1:32" x14ac:dyDescent="0.2">
      <c r="A253" s="31" t="str">
        <f>council_staff_import[[#This Row],[First_Name_SOURCE_KEY]]&amp;" "&amp;council_staff_import[[#This Row],[Last_Name_SOURCE_KEY]]</f>
        <v>Ramon Martinez III</v>
      </c>
      <c r="B253" s="31" t="str">
        <f>council_staff_import[[#This Row],[First_Name_SOURCE_KEY]]</f>
        <v>Ramon</v>
      </c>
      <c r="C253" s="31" t="str">
        <f>council_staff_import[[#This Row],[Last_Name_SOURCE_KEY]]</f>
        <v>Martinez III</v>
      </c>
      <c r="D253" s="31" t="str">
        <f>council_staff_import[[#This Row],[Title_SOURCE_KEY]]</f>
        <v>Chief of Staff</v>
      </c>
      <c r="E253" s="31" t="e">
        <f>council_staff_import[[#This Row],[vlookup_works_for]]</f>
        <v>#REF!</v>
      </c>
      <c r="F253" s="31" t="str">
        <f>IF(council_staff_import[[#This Row],[combine COS and Leg Contact Responsibilties]]="",council_staff_import[[#This Row],[Vlookup Scheduler Responsibility]],council_staff_import[[#This Row],[combine COS and Leg Contact Responsibilties]])</f>
        <v/>
      </c>
      <c r="G253" s="31"/>
      <c r="H253" s="31" t="s">
        <v>65</v>
      </c>
      <c r="I253" s="31" t="s">
        <v>31371</v>
      </c>
      <c r="J253" s="31" t="str">
        <f>council_staff_import[[#This Row],[format_legislative_staff_type]]</f>
        <v>Central</v>
      </c>
      <c r="K253" s="31" t="s">
        <v>72</v>
      </c>
      <c r="L253" s="31" t="str">
        <f>IF(council_staff_import[[#This Row],[District_Office_Calc]]=0,"",council_staff_import[[#This Row],[District_Office_Calc]])</f>
        <v/>
      </c>
      <c r="M253" s="31" t="str">
        <f>IF(council_staff_import[[#This Row],[combine COS and Leg Contact emails]]="",council_staff_import[[#This Row],[Vlookup Scheduler Email]],council_staff_import[[#This Row],[combine COS and Leg Contact emails]])</f>
        <v/>
      </c>
      <c r="N253" s="32" t="s">
        <v>32486</v>
      </c>
      <c r="O253" s="32" t="s">
        <v>25882</v>
      </c>
      <c r="P253" s="32" t="str">
        <f>IF(council_staff_import[[#This Row],[Vlookup COS Responsibility]]="",council_staff_import[[#This Row],[Vlookup Leg Contact Responsibility]],council_staff_import[[#This Row],[Vlookup COS Responsibility]])</f>
        <v/>
      </c>
      <c r="Q253" s="32" t="str">
        <f>IF(council_staff_import[[#This Row],[Vlookup COS Email]]="",council_staff_import[[#This Row],[Vlookup Leg Contact Email]],council_staff_import[[#This Row],[Vlookup COS Email]])</f>
        <v/>
      </c>
      <c r="R253" s="32" t="str">
        <f>IFERROR(VLOOKUP(council_staff_import[[#This Row],[Full Name]],[4]!Table3[#Data],2,0),"")</f>
        <v/>
      </c>
      <c r="S253" s="32" t="str">
        <f>IFERROR(VLOOKUP(council_staff_import[[#This Row],[Full Name]],[4]!Table3[#Data],6,0),"")</f>
        <v/>
      </c>
      <c r="T253" s="32" t="str">
        <f>IFERROR(VLOOKUP(council_staff_import[[#This Row],[Full Name]],[4]!Table5[#Data],2,0),"")</f>
        <v/>
      </c>
      <c r="U253" s="32" t="str">
        <f>IFERROR(VLOOKUP(council_staff_import[[#This Row],[Full Name]],[4]!Table5[#Data],5,0),"")</f>
        <v/>
      </c>
      <c r="V253" s="32" t="str">
        <f>IFERROR(VLOOKUP(council_staff_import[[#This Row],[Full Name]],[4]!Table6[#Data],2,0),"")</f>
        <v/>
      </c>
      <c r="W253" s="32" t="str">
        <f>IFERROR(VLOOKUP(council_staff_import[[#This Row],[Full Name]],[4]!Table6[#Data],4,0),"")</f>
        <v/>
      </c>
      <c r="X253" s="32" t="s">
        <v>68</v>
      </c>
      <c r="Y253" s="32" t="e">
        <f>VLOOKUP(council_staff_import[[#This Row],[format_works_for]],[4]!Table4[#Data],1,0)</f>
        <v>#REF!</v>
      </c>
      <c r="Z253" s="32" t="str">
        <f>IF(council_staff_import[[#This Row],[Legislative Staff Type]]="Personal",council_staff_import[[#This Row],[Reports to Person (full_name)]]&amp;", Office of Councilmember, Personal Staff Office, NYC Council",council_staff_import[[#This Row],[Assignment_SOURCE_KEY]]&amp;", Central Staff Office, NYC Council")</f>
        <v>Office of Speaker, Central Staff Office, NYC Council</v>
      </c>
      <c r="AA253" s="32" t="e">
        <f>VLOOKUP(council_staff_import[[#This Row],[formatted_and_corrected_reports_to_person]],[4]!Table2[#Data],2,0)</f>
        <v>#REF!</v>
      </c>
      <c r="AB253" s="32" t="str">
        <f>IF(council_staff_import[[#This Row],[format_legislative_staff_type]]="Personal", RIGHT(council_staff_import[[#This Row],[Assignment_SOURCE_KEY]],LEN(council_staff_import[[#This Row],[Assignment_SOURCE_KEY]])-FIND(" ",council_staff_import[[#This Row],[Assignment_SOURCE_KEY]])),"")</f>
        <v/>
      </c>
      <c r="AC253" s="32" t="str">
        <f>IF(LEFT(council_staff_import[[#This Row],[Assignment_SOURCE_KEY]],(FIND(" ",council_staff_import[[#This Row],[Assignment_SOURCE_KEY]],1)-1))="CM","Personal","Central")</f>
        <v>Central</v>
      </c>
      <c r="AD253" s="32" t="s">
        <v>34836</v>
      </c>
      <c r="AE253" s="32">
        <f>council_staff_import[[#This Row],[District_Office_Number_SOURCE_KEY]]</f>
        <v>0</v>
      </c>
      <c r="AF253" s="31"/>
    </row>
    <row r="254" spans="1:32" x14ac:dyDescent="0.2">
      <c r="A254" s="31" t="str">
        <f>council_staff_import[[#This Row],[First_Name_SOURCE_KEY]]&amp;" "&amp;council_staff_import[[#This Row],[Last_Name_SOURCE_KEY]]</f>
        <v>Robert Newman</v>
      </c>
      <c r="B254" s="31" t="str">
        <f>council_staff_import[[#This Row],[First_Name_SOURCE_KEY]]</f>
        <v>Robert</v>
      </c>
      <c r="C254" s="31" t="str">
        <f>council_staff_import[[#This Row],[Last_Name_SOURCE_KEY]]</f>
        <v>Newman</v>
      </c>
      <c r="D254" s="31" t="str">
        <f>council_staff_import[[#This Row],[Title_SOURCE_KEY]]</f>
        <v>Executive Legislative Coordinator</v>
      </c>
      <c r="E254" s="31" t="e">
        <f>council_staff_import[[#This Row],[vlookup_works_for]]</f>
        <v>#REF!</v>
      </c>
      <c r="F254" s="31" t="str">
        <f>IF(council_staff_import[[#This Row],[combine COS and Leg Contact Responsibilties]]="",council_staff_import[[#This Row],[Vlookup Scheduler Responsibility]],council_staff_import[[#This Row],[combine COS and Leg Contact Responsibilties]])</f>
        <v/>
      </c>
      <c r="G254" s="31"/>
      <c r="H254" s="31" t="s">
        <v>65</v>
      </c>
      <c r="I254" s="31" t="s">
        <v>31371</v>
      </c>
      <c r="J254" s="31" t="str">
        <f>council_staff_import[[#This Row],[format_legislative_staff_type]]</f>
        <v>Central</v>
      </c>
      <c r="K254" s="31" t="s">
        <v>72</v>
      </c>
      <c r="L254" s="31" t="str">
        <f>IF(council_staff_import[[#This Row],[District_Office_Calc]]=0,"",council_staff_import[[#This Row],[District_Office_Calc]])</f>
        <v/>
      </c>
      <c r="M254" s="31" t="str">
        <f>IF(council_staff_import[[#This Row],[combine COS and Leg Contact emails]]="",council_staff_import[[#This Row],[Vlookup Scheduler Email]],council_staff_import[[#This Row],[combine COS and Leg Contact emails]])</f>
        <v/>
      </c>
      <c r="N254" s="32" t="s">
        <v>4413</v>
      </c>
      <c r="O254" s="32" t="s">
        <v>6749</v>
      </c>
      <c r="P254" s="32" t="str">
        <f>IF(council_staff_import[[#This Row],[Vlookup COS Responsibility]]="",council_staff_import[[#This Row],[Vlookup Leg Contact Responsibility]],council_staff_import[[#This Row],[Vlookup COS Responsibility]])</f>
        <v/>
      </c>
      <c r="Q254" s="32" t="str">
        <f>IF(council_staff_import[[#This Row],[Vlookup COS Email]]="",council_staff_import[[#This Row],[Vlookup Leg Contact Email]],council_staff_import[[#This Row],[Vlookup COS Email]])</f>
        <v/>
      </c>
      <c r="R254" s="32" t="str">
        <f>IFERROR(VLOOKUP(council_staff_import[[#This Row],[Full Name]],[4]!Table3[#Data],2,0),"")</f>
        <v/>
      </c>
      <c r="S254" s="32" t="str">
        <f>IFERROR(VLOOKUP(council_staff_import[[#This Row],[Full Name]],[4]!Table3[#Data],6,0),"")</f>
        <v/>
      </c>
      <c r="T254" s="32" t="str">
        <f>IFERROR(VLOOKUP(council_staff_import[[#This Row],[Full Name]],[4]!Table5[#Data],2,0),"")</f>
        <v/>
      </c>
      <c r="U254" s="32" t="str">
        <f>IFERROR(VLOOKUP(council_staff_import[[#This Row],[Full Name]],[4]!Table5[#Data],5,0),"")</f>
        <v/>
      </c>
      <c r="V254" s="32" t="str">
        <f>IFERROR(VLOOKUP(council_staff_import[[#This Row],[Full Name]],[4]!Table6[#Data],2,0),"")</f>
        <v/>
      </c>
      <c r="W254" s="32" t="str">
        <f>IFERROR(VLOOKUP(council_staff_import[[#This Row],[Full Name]],[4]!Table6[#Data],4,0),"")</f>
        <v/>
      </c>
      <c r="X254" s="32" t="s">
        <v>31704</v>
      </c>
      <c r="Y254" s="32" t="e">
        <f>VLOOKUP(council_staff_import[[#This Row],[format_works_for]],[4]!Table4[#Data],1,0)</f>
        <v>#REF!</v>
      </c>
      <c r="Z254" s="32" t="str">
        <f>IF(council_staff_import[[#This Row],[Legislative Staff Type]]="Personal",council_staff_import[[#This Row],[Reports to Person (full_name)]]&amp;", Office of Councilmember, Personal Staff Office, NYC Council",council_staff_import[[#This Row],[Assignment_SOURCE_KEY]]&amp;", Central Staff Office, NYC Council")</f>
        <v>Office of Speaker, Central Staff Office, NYC Council</v>
      </c>
      <c r="AA254" s="32" t="e">
        <f>VLOOKUP(council_staff_import[[#This Row],[formatted_and_corrected_reports_to_person]],[4]!Table2[#Data],2,0)</f>
        <v>#REF!</v>
      </c>
      <c r="AB254" s="32" t="str">
        <f>IF(council_staff_import[[#This Row],[format_legislative_staff_type]]="Personal", RIGHT(council_staff_import[[#This Row],[Assignment_SOURCE_KEY]],LEN(council_staff_import[[#This Row],[Assignment_SOURCE_KEY]])-FIND(" ",council_staff_import[[#This Row],[Assignment_SOURCE_KEY]])),"")</f>
        <v/>
      </c>
      <c r="AC254" s="32" t="str">
        <f>IF(LEFT(council_staff_import[[#This Row],[Assignment_SOURCE_KEY]],(FIND(" ",council_staff_import[[#This Row],[Assignment_SOURCE_KEY]],1)-1))="CM","Personal","Central")</f>
        <v>Central</v>
      </c>
      <c r="AD254" s="32" t="s">
        <v>34836</v>
      </c>
      <c r="AE254" s="32">
        <f>council_staff_import[[#This Row],[District_Office_Number_SOURCE_KEY]]</f>
        <v>0</v>
      </c>
      <c r="AF254" s="31"/>
    </row>
    <row r="255" spans="1:32" x14ac:dyDescent="0.2">
      <c r="A255" s="31" t="str">
        <f>council_staff_import[[#This Row],[First_Name_SOURCE_KEY]]&amp;" "&amp;council_staff_import[[#This Row],[Last_Name_SOURCE_KEY]]</f>
        <v>Sadaf Omar</v>
      </c>
      <c r="B255" s="31" t="str">
        <f>council_staff_import[[#This Row],[First_Name_SOURCE_KEY]]</f>
        <v>Sadaf</v>
      </c>
      <c r="C255" s="31" t="str">
        <f>council_staff_import[[#This Row],[Last_Name_SOURCE_KEY]]</f>
        <v>Omar</v>
      </c>
      <c r="D255" s="31" t="str">
        <f>council_staff_import[[#This Row],[Title_SOURCE_KEY]]</f>
        <v>Legislative Assistant</v>
      </c>
      <c r="E255" s="31" t="e">
        <f>council_staff_import[[#This Row],[vlookup_works_for]]</f>
        <v>#REF!</v>
      </c>
      <c r="F255" s="31" t="str">
        <f>IF(council_staff_import[[#This Row],[combine COS and Leg Contact Responsibilties]]="",council_staff_import[[#This Row],[Vlookup Scheduler Responsibility]],council_staff_import[[#This Row],[combine COS and Leg Contact Responsibilties]])</f>
        <v/>
      </c>
      <c r="G255" s="31"/>
      <c r="H255" s="31" t="s">
        <v>65</v>
      </c>
      <c r="I255" s="31" t="s">
        <v>31371</v>
      </c>
      <c r="J255" s="31" t="str">
        <f>council_staff_import[[#This Row],[format_legislative_staff_type]]</f>
        <v>Central</v>
      </c>
      <c r="K255" s="31" t="s">
        <v>72</v>
      </c>
      <c r="L255" s="31" t="str">
        <f>IF(council_staff_import[[#This Row],[District_Office_Calc]]=0,"",council_staff_import[[#This Row],[District_Office_Calc]])</f>
        <v/>
      </c>
      <c r="M255" s="31" t="str">
        <f>IF(council_staff_import[[#This Row],[combine COS and Leg Contact emails]]="",council_staff_import[[#This Row],[Vlookup Scheduler Email]],council_staff_import[[#This Row],[combine COS and Leg Contact emails]])</f>
        <v/>
      </c>
      <c r="N255" s="32" t="s">
        <v>30061</v>
      </c>
      <c r="O255" s="32" t="s">
        <v>32595</v>
      </c>
      <c r="P255" s="32" t="str">
        <f>IF(council_staff_import[[#This Row],[Vlookup COS Responsibility]]="",council_staff_import[[#This Row],[Vlookup Leg Contact Responsibility]],council_staff_import[[#This Row],[Vlookup COS Responsibility]])</f>
        <v/>
      </c>
      <c r="Q255" s="32" t="str">
        <f>IF(council_staff_import[[#This Row],[Vlookup COS Email]]="",council_staff_import[[#This Row],[Vlookup Leg Contact Email]],council_staff_import[[#This Row],[Vlookup COS Email]])</f>
        <v/>
      </c>
      <c r="R255" s="32" t="str">
        <f>IFERROR(VLOOKUP(council_staff_import[[#This Row],[Full Name]],[4]!Table3[#Data],2,0),"")</f>
        <v/>
      </c>
      <c r="S255" s="32" t="str">
        <f>IFERROR(VLOOKUP(council_staff_import[[#This Row],[Full Name]],[4]!Table3[#Data],6,0),"")</f>
        <v/>
      </c>
      <c r="T255" s="32" t="str">
        <f>IFERROR(VLOOKUP(council_staff_import[[#This Row],[Full Name]],[4]!Table5[#Data],2,0),"")</f>
        <v/>
      </c>
      <c r="U255" s="32" t="str">
        <f>IFERROR(VLOOKUP(council_staff_import[[#This Row],[Full Name]],[4]!Table5[#Data],5,0),"")</f>
        <v/>
      </c>
      <c r="V255" s="32" t="str">
        <f>IFERROR(VLOOKUP(council_staff_import[[#This Row],[Full Name]],[4]!Table6[#Data],2,0),"")</f>
        <v/>
      </c>
      <c r="W255" s="32" t="str">
        <f>IFERROR(VLOOKUP(council_staff_import[[#This Row],[Full Name]],[4]!Table6[#Data],4,0),"")</f>
        <v/>
      </c>
      <c r="X255" s="32" t="s">
        <v>365</v>
      </c>
      <c r="Y255" s="32" t="e">
        <f>VLOOKUP(council_staff_import[[#This Row],[format_works_for]],[4]!Table4[#Data],1,0)</f>
        <v>#REF!</v>
      </c>
      <c r="Z255" s="32" t="str">
        <f>IF(council_staff_import[[#This Row],[Legislative Staff Type]]="Personal",council_staff_import[[#This Row],[Reports to Person (full_name)]]&amp;", Office of Councilmember, Personal Staff Office, NYC Council",council_staff_import[[#This Row],[Assignment_SOURCE_KEY]]&amp;", Central Staff Office, NYC Council")</f>
        <v>Office of Speaker, Central Staff Office, NYC Council</v>
      </c>
      <c r="AA255" s="32" t="e">
        <f>VLOOKUP(council_staff_import[[#This Row],[formatted_and_corrected_reports_to_person]],[4]!Table2[#Data],2,0)</f>
        <v>#REF!</v>
      </c>
      <c r="AB255" s="32" t="str">
        <f>IF(council_staff_import[[#This Row],[format_legislative_staff_type]]="Personal", RIGHT(council_staff_import[[#This Row],[Assignment_SOURCE_KEY]],LEN(council_staff_import[[#This Row],[Assignment_SOURCE_KEY]])-FIND(" ",council_staff_import[[#This Row],[Assignment_SOURCE_KEY]])),"")</f>
        <v/>
      </c>
      <c r="AC255" s="32" t="str">
        <f>IF(LEFT(council_staff_import[[#This Row],[Assignment_SOURCE_KEY]],(FIND(" ",council_staff_import[[#This Row],[Assignment_SOURCE_KEY]],1)-1))="CM","Personal","Central")</f>
        <v>Central</v>
      </c>
      <c r="AD255" s="32" t="s">
        <v>34836</v>
      </c>
      <c r="AE255" s="32">
        <f>council_staff_import[[#This Row],[District_Office_Number_SOURCE_KEY]]</f>
        <v>0</v>
      </c>
      <c r="AF255" s="31"/>
    </row>
    <row r="256" spans="1:32" x14ac:dyDescent="0.2">
      <c r="A256" s="31" t="str">
        <f>council_staff_import[[#This Row],[First_Name_SOURCE_KEY]]&amp;" "&amp;council_staff_import[[#This Row],[Last_Name_SOURCE_KEY]]</f>
        <v>Thomas O'Neill</v>
      </c>
      <c r="B256" s="31" t="str">
        <f>council_staff_import[[#This Row],[First_Name_SOURCE_KEY]]</f>
        <v>Thomas</v>
      </c>
      <c r="C256" s="31" t="str">
        <f>council_staff_import[[#This Row],[Last_Name_SOURCE_KEY]]</f>
        <v>O'Neill</v>
      </c>
      <c r="D256" s="31" t="str">
        <f>council_staff_import[[#This Row],[Title_SOURCE_KEY]]</f>
        <v>Special Advisor to the Director</v>
      </c>
      <c r="E256" s="31" t="e">
        <f>council_staff_import[[#This Row],[vlookup_works_for]]</f>
        <v>#REF!</v>
      </c>
      <c r="F256" s="31" t="str">
        <f>IF(council_staff_import[[#This Row],[combine COS and Leg Contact Responsibilties]]="",council_staff_import[[#This Row],[Vlookup Scheduler Responsibility]],council_staff_import[[#This Row],[combine COS and Leg Contact Responsibilties]])</f>
        <v/>
      </c>
      <c r="G256" s="31"/>
      <c r="H256" s="31" t="s">
        <v>65</v>
      </c>
      <c r="I256" s="31" t="s">
        <v>31371</v>
      </c>
      <c r="J256" s="31" t="str">
        <f>council_staff_import[[#This Row],[format_legislative_staff_type]]</f>
        <v>Central</v>
      </c>
      <c r="K256" s="31" t="s">
        <v>72</v>
      </c>
      <c r="L256" s="31" t="str">
        <f>IF(council_staff_import[[#This Row],[District_Office_Calc]]=0,"",council_staff_import[[#This Row],[District_Office_Calc]])</f>
        <v/>
      </c>
      <c r="M256" s="31" t="str">
        <f>IF(council_staff_import[[#This Row],[combine COS and Leg Contact emails]]="",council_staff_import[[#This Row],[Vlookup Scheduler Email]],council_staff_import[[#This Row],[combine COS and Leg Contact emails]])</f>
        <v/>
      </c>
      <c r="N256" s="32" t="s">
        <v>473</v>
      </c>
      <c r="O256" s="32" t="s">
        <v>7424</v>
      </c>
      <c r="P256" s="32" t="str">
        <f>IF(council_staff_import[[#This Row],[Vlookup COS Responsibility]]="",council_staff_import[[#This Row],[Vlookup Leg Contact Responsibility]],council_staff_import[[#This Row],[Vlookup COS Responsibility]])</f>
        <v/>
      </c>
      <c r="Q256" s="32" t="str">
        <f>IF(council_staff_import[[#This Row],[Vlookup COS Email]]="",council_staff_import[[#This Row],[Vlookup Leg Contact Email]],council_staff_import[[#This Row],[Vlookup COS Email]])</f>
        <v/>
      </c>
      <c r="R256" s="32" t="str">
        <f>IFERROR(VLOOKUP(council_staff_import[[#This Row],[Full Name]],[4]!Table3[#Data],2,0),"")</f>
        <v/>
      </c>
      <c r="S256" s="32" t="str">
        <f>IFERROR(VLOOKUP(council_staff_import[[#This Row],[Full Name]],[4]!Table3[#Data],6,0),"")</f>
        <v/>
      </c>
      <c r="T256" s="32" t="str">
        <f>IFERROR(VLOOKUP(council_staff_import[[#This Row],[Full Name]],[4]!Table5[#Data],2,0),"")</f>
        <v/>
      </c>
      <c r="U256" s="32" t="str">
        <f>IFERROR(VLOOKUP(council_staff_import[[#This Row],[Full Name]],[4]!Table5[#Data],5,0),"")</f>
        <v/>
      </c>
      <c r="V256" s="32" t="str">
        <f>IFERROR(VLOOKUP(council_staff_import[[#This Row],[Full Name]],[4]!Table6[#Data],2,0),"")</f>
        <v/>
      </c>
      <c r="W256" s="32" t="str">
        <f>IFERROR(VLOOKUP(council_staff_import[[#This Row],[Full Name]],[4]!Table6[#Data],4,0),"")</f>
        <v/>
      </c>
      <c r="X256" s="32" t="s">
        <v>32146</v>
      </c>
      <c r="Y256" s="32" t="e">
        <f>VLOOKUP(council_staff_import[[#This Row],[format_works_for]],[4]!Table4[#Data],1,0)</f>
        <v>#REF!</v>
      </c>
      <c r="Z256" s="32" t="str">
        <f>IF(council_staff_import[[#This Row],[Legislative Staff Type]]="Personal",council_staff_import[[#This Row],[Reports to Person (full_name)]]&amp;", Office of Councilmember, Personal Staff Office, NYC Council",council_staff_import[[#This Row],[Assignment_SOURCE_KEY]]&amp;", Central Staff Office, NYC Council")</f>
        <v>Office of Speaker, Central Staff Office, NYC Council</v>
      </c>
      <c r="AA256" s="32" t="e">
        <f>VLOOKUP(council_staff_import[[#This Row],[formatted_and_corrected_reports_to_person]],[4]!Table2[#Data],2,0)</f>
        <v>#REF!</v>
      </c>
      <c r="AB256" s="32" t="str">
        <f>IF(council_staff_import[[#This Row],[format_legislative_staff_type]]="Personal", RIGHT(council_staff_import[[#This Row],[Assignment_SOURCE_KEY]],LEN(council_staff_import[[#This Row],[Assignment_SOURCE_KEY]])-FIND(" ",council_staff_import[[#This Row],[Assignment_SOURCE_KEY]])),"")</f>
        <v/>
      </c>
      <c r="AC256" s="32" t="str">
        <f>IF(LEFT(council_staff_import[[#This Row],[Assignment_SOURCE_KEY]],(FIND(" ",council_staff_import[[#This Row],[Assignment_SOURCE_KEY]],1)-1))="CM","Personal","Central")</f>
        <v>Central</v>
      </c>
      <c r="AD256" s="32" t="s">
        <v>34836</v>
      </c>
      <c r="AE256" s="32">
        <f>council_staff_import[[#This Row],[District_Office_Number_SOURCE_KEY]]</f>
        <v>0</v>
      </c>
      <c r="AF256" s="31"/>
    </row>
    <row r="257" spans="1:32" x14ac:dyDescent="0.2">
      <c r="A257" s="31" t="str">
        <f>council_staff_import[[#This Row],[First_Name_SOURCE_KEY]]&amp;" "&amp;council_staff_import[[#This Row],[Last_Name_SOURCE_KEY]]</f>
        <v>Matthew Orama</v>
      </c>
      <c r="B257" s="31" t="str">
        <f>council_staff_import[[#This Row],[First_Name_SOURCE_KEY]]</f>
        <v>Matthew</v>
      </c>
      <c r="C257" s="31" t="str">
        <f>council_staff_import[[#This Row],[Last_Name_SOURCE_KEY]]</f>
        <v>Orama</v>
      </c>
      <c r="D257" s="31" t="str">
        <f>council_staff_import[[#This Row],[Title_SOURCE_KEY]]</f>
        <v>Legislative Assistant</v>
      </c>
      <c r="E257" s="31" t="e">
        <f>council_staff_import[[#This Row],[vlookup_works_for]]</f>
        <v>#REF!</v>
      </c>
      <c r="F257" s="31" t="str">
        <f>IF(council_staff_import[[#This Row],[combine COS and Leg Contact Responsibilties]]="",council_staff_import[[#This Row],[Vlookup Scheduler Responsibility]],council_staff_import[[#This Row],[combine COS and Leg Contact Responsibilties]])</f>
        <v/>
      </c>
      <c r="G257" s="31"/>
      <c r="H257" s="31" t="s">
        <v>65</v>
      </c>
      <c r="I257" s="31" t="s">
        <v>31371</v>
      </c>
      <c r="J257" s="31" t="str">
        <f>council_staff_import[[#This Row],[format_legislative_staff_type]]</f>
        <v>Central</v>
      </c>
      <c r="K257" s="31" t="s">
        <v>72</v>
      </c>
      <c r="L257" s="31" t="str">
        <f>IF(council_staff_import[[#This Row],[District_Office_Calc]]=0,"",council_staff_import[[#This Row],[District_Office_Calc]])</f>
        <v/>
      </c>
      <c r="M257" s="31" t="str">
        <f>IF(council_staff_import[[#This Row],[combine COS and Leg Contact emails]]="",council_staff_import[[#This Row],[Vlookup Scheduler Email]],council_staff_import[[#This Row],[combine COS and Leg Contact emails]])</f>
        <v/>
      </c>
      <c r="N257" s="32" t="s">
        <v>32331</v>
      </c>
      <c r="O257" s="32" t="s">
        <v>7705</v>
      </c>
      <c r="P257" s="32" t="str">
        <f>IF(council_staff_import[[#This Row],[Vlookup COS Responsibility]]="",council_staff_import[[#This Row],[Vlookup Leg Contact Responsibility]],council_staff_import[[#This Row],[Vlookup COS Responsibility]])</f>
        <v/>
      </c>
      <c r="Q257" s="32" t="str">
        <f>IF(council_staff_import[[#This Row],[Vlookup COS Email]]="",council_staff_import[[#This Row],[Vlookup Leg Contact Email]],council_staff_import[[#This Row],[Vlookup COS Email]])</f>
        <v/>
      </c>
      <c r="R257" s="32" t="str">
        <f>IFERROR(VLOOKUP(council_staff_import[[#This Row],[Full Name]],[4]!Table3[#Data],2,0),"")</f>
        <v/>
      </c>
      <c r="S257" s="32" t="str">
        <f>IFERROR(VLOOKUP(council_staff_import[[#This Row],[Full Name]],[4]!Table3[#Data],6,0),"")</f>
        <v/>
      </c>
      <c r="T257" s="32" t="str">
        <f>IFERROR(VLOOKUP(council_staff_import[[#This Row],[Full Name]],[4]!Table5[#Data],2,0),"")</f>
        <v/>
      </c>
      <c r="U257" s="32" t="str">
        <f>IFERROR(VLOOKUP(council_staff_import[[#This Row],[Full Name]],[4]!Table5[#Data],5,0),"")</f>
        <v/>
      </c>
      <c r="V257" s="32" t="str">
        <f>IFERROR(VLOOKUP(council_staff_import[[#This Row],[Full Name]],[4]!Table6[#Data],2,0),"")</f>
        <v/>
      </c>
      <c r="W257" s="32" t="str">
        <f>IFERROR(VLOOKUP(council_staff_import[[#This Row],[Full Name]],[4]!Table6[#Data],4,0),"")</f>
        <v/>
      </c>
      <c r="X257" s="32" t="s">
        <v>365</v>
      </c>
      <c r="Y257" s="32" t="e">
        <f>VLOOKUP(council_staff_import[[#This Row],[format_works_for]],[4]!Table4[#Data],1,0)</f>
        <v>#REF!</v>
      </c>
      <c r="Z257" s="32" t="str">
        <f>IF(council_staff_import[[#This Row],[Legislative Staff Type]]="Personal",council_staff_import[[#This Row],[Reports to Person (full_name)]]&amp;", Office of Councilmember, Personal Staff Office, NYC Council",council_staff_import[[#This Row],[Assignment_SOURCE_KEY]]&amp;", Central Staff Office, NYC Council")</f>
        <v>Office of Speaker, Central Staff Office, NYC Council</v>
      </c>
      <c r="AA257" s="32" t="e">
        <f>VLOOKUP(council_staff_import[[#This Row],[formatted_and_corrected_reports_to_person]],[4]!Table2[#Data],2,0)</f>
        <v>#REF!</v>
      </c>
      <c r="AB257" s="32" t="str">
        <f>IF(council_staff_import[[#This Row],[format_legislative_staff_type]]="Personal", RIGHT(council_staff_import[[#This Row],[Assignment_SOURCE_KEY]],LEN(council_staff_import[[#This Row],[Assignment_SOURCE_KEY]])-FIND(" ",council_staff_import[[#This Row],[Assignment_SOURCE_KEY]])),"")</f>
        <v/>
      </c>
      <c r="AC257" s="32" t="str">
        <f>IF(LEFT(council_staff_import[[#This Row],[Assignment_SOURCE_KEY]],(FIND(" ",council_staff_import[[#This Row],[Assignment_SOURCE_KEY]],1)-1))="CM","Personal","Central")</f>
        <v>Central</v>
      </c>
      <c r="AD257" s="32" t="s">
        <v>34836</v>
      </c>
      <c r="AE257" s="32">
        <f>council_staff_import[[#This Row],[District_Office_Number_SOURCE_KEY]]</f>
        <v>0</v>
      </c>
      <c r="AF257" s="31"/>
    </row>
    <row r="258" spans="1:32" x14ac:dyDescent="0.2">
      <c r="A258" s="31" t="str">
        <f>council_staff_import[[#This Row],[First_Name_SOURCE_KEY]]&amp;" "&amp;council_staff_import[[#This Row],[Last_Name_SOURCE_KEY]]</f>
        <v>Joey Pressley</v>
      </c>
      <c r="B258" s="31" t="str">
        <f>council_staff_import[[#This Row],[First_Name_SOURCE_KEY]]</f>
        <v>Joey</v>
      </c>
      <c r="C258" s="31" t="str">
        <f>council_staff_import[[#This Row],[Last_Name_SOURCE_KEY]]</f>
        <v>Pressley</v>
      </c>
      <c r="D258" s="31" t="str">
        <f>council_staff_import[[#This Row],[Title_SOURCE_KEY]]</f>
        <v>Deputy Chief of Staff</v>
      </c>
      <c r="E258" s="31" t="e">
        <f>council_staff_import[[#This Row],[vlookup_works_for]]</f>
        <v>#REF!</v>
      </c>
      <c r="F258" s="31" t="str">
        <f>IF(council_staff_import[[#This Row],[combine COS and Leg Contact Responsibilties]]="",council_staff_import[[#This Row],[Vlookup Scheduler Responsibility]],council_staff_import[[#This Row],[combine COS and Leg Contact Responsibilties]])</f>
        <v/>
      </c>
      <c r="G258" s="31"/>
      <c r="H258" s="31" t="s">
        <v>65</v>
      </c>
      <c r="I258" s="31" t="s">
        <v>31371</v>
      </c>
      <c r="J258" s="31" t="str">
        <f>council_staff_import[[#This Row],[format_legislative_staff_type]]</f>
        <v>Central</v>
      </c>
      <c r="K258" s="31" t="s">
        <v>72</v>
      </c>
      <c r="L258" s="31" t="str">
        <f>IF(council_staff_import[[#This Row],[District_Office_Calc]]=0,"",council_staff_import[[#This Row],[District_Office_Calc]])</f>
        <v/>
      </c>
      <c r="M258" s="31" t="str">
        <f>IF(council_staff_import[[#This Row],[combine COS and Leg Contact emails]]="",council_staff_import[[#This Row],[Vlookup Scheduler Email]],council_staff_import[[#This Row],[combine COS and Leg Contact emails]])</f>
        <v/>
      </c>
      <c r="N258" s="32" t="s">
        <v>32907</v>
      </c>
      <c r="O258" s="32" t="s">
        <v>32908</v>
      </c>
      <c r="P258" s="32" t="str">
        <f>IF(council_staff_import[[#This Row],[Vlookup COS Responsibility]]="",council_staff_import[[#This Row],[Vlookup Leg Contact Responsibility]],council_staff_import[[#This Row],[Vlookup COS Responsibility]])</f>
        <v/>
      </c>
      <c r="Q258" s="32" t="str">
        <f>IF(council_staff_import[[#This Row],[Vlookup COS Email]]="",council_staff_import[[#This Row],[Vlookup Leg Contact Email]],council_staff_import[[#This Row],[Vlookup COS Email]])</f>
        <v/>
      </c>
      <c r="R258" s="32" t="str">
        <f>IFERROR(VLOOKUP(council_staff_import[[#This Row],[Full Name]],[4]!Table3[#Data],2,0),"")</f>
        <v/>
      </c>
      <c r="S258" s="32" t="str">
        <f>IFERROR(VLOOKUP(council_staff_import[[#This Row],[Full Name]],[4]!Table3[#Data],6,0),"")</f>
        <v/>
      </c>
      <c r="T258" s="32" t="str">
        <f>IFERROR(VLOOKUP(council_staff_import[[#This Row],[Full Name]],[4]!Table5[#Data],2,0),"")</f>
        <v/>
      </c>
      <c r="U258" s="32" t="str">
        <f>IFERROR(VLOOKUP(council_staff_import[[#This Row],[Full Name]],[4]!Table5[#Data],5,0),"")</f>
        <v/>
      </c>
      <c r="V258" s="32" t="str">
        <f>IFERROR(VLOOKUP(council_staff_import[[#This Row],[Full Name]],[4]!Table6[#Data],2,0),"")</f>
        <v/>
      </c>
      <c r="W258" s="32" t="str">
        <f>IFERROR(VLOOKUP(council_staff_import[[#This Row],[Full Name]],[4]!Table6[#Data],4,0),"")</f>
        <v/>
      </c>
      <c r="X258" s="32" t="s">
        <v>32906</v>
      </c>
      <c r="Y258" s="32" t="e">
        <f>VLOOKUP(council_staff_import[[#This Row],[format_works_for]],[4]!Table4[#Data],1,0)</f>
        <v>#REF!</v>
      </c>
      <c r="Z258" s="32" t="str">
        <f>IF(council_staff_import[[#This Row],[Legislative Staff Type]]="Personal",council_staff_import[[#This Row],[Reports to Person (full_name)]]&amp;", Office of Councilmember, Personal Staff Office, NYC Council",council_staff_import[[#This Row],[Assignment_SOURCE_KEY]]&amp;", Central Staff Office, NYC Council")</f>
        <v>Office of Speaker, Central Staff Office, NYC Council</v>
      </c>
      <c r="AA258" s="32" t="e">
        <f>VLOOKUP(council_staff_import[[#This Row],[formatted_and_corrected_reports_to_person]],[4]!Table2[#Data],2,0)</f>
        <v>#REF!</v>
      </c>
      <c r="AB258" s="32" t="str">
        <f>IF(council_staff_import[[#This Row],[format_legislative_staff_type]]="Personal", RIGHT(council_staff_import[[#This Row],[Assignment_SOURCE_KEY]],LEN(council_staff_import[[#This Row],[Assignment_SOURCE_KEY]])-FIND(" ",council_staff_import[[#This Row],[Assignment_SOURCE_KEY]])),"")</f>
        <v/>
      </c>
      <c r="AC258" s="32" t="str">
        <f>IF(LEFT(council_staff_import[[#This Row],[Assignment_SOURCE_KEY]],(FIND(" ",council_staff_import[[#This Row],[Assignment_SOURCE_KEY]],1)-1))="CM","Personal","Central")</f>
        <v>Central</v>
      </c>
      <c r="AD258" s="32" t="s">
        <v>34836</v>
      </c>
      <c r="AE258" s="32">
        <f>council_staff_import[[#This Row],[District_Office_Number_SOURCE_KEY]]</f>
        <v>0</v>
      </c>
      <c r="AF258" s="31"/>
    </row>
    <row r="259" spans="1:32" x14ac:dyDescent="0.2">
      <c r="A259" s="31" t="str">
        <f>council_staff_import[[#This Row],[First_Name_SOURCE_KEY]]&amp;" "&amp;council_staff_import[[#This Row],[Last_Name_SOURCE_KEY]]</f>
        <v>Joseph Taranto</v>
      </c>
      <c r="B259" s="31" t="str">
        <f>council_staff_import[[#This Row],[First_Name_SOURCE_KEY]]</f>
        <v>Joseph</v>
      </c>
      <c r="C259" s="31" t="str">
        <f>council_staff_import[[#This Row],[Last_Name_SOURCE_KEY]]</f>
        <v>Taranto</v>
      </c>
      <c r="D259" s="31" t="str">
        <f>council_staff_import[[#This Row],[Title_SOURCE_KEY]]</f>
        <v>Special Advisor to the Director</v>
      </c>
      <c r="E259" s="31" t="e">
        <f>council_staff_import[[#This Row],[vlookup_works_for]]</f>
        <v>#REF!</v>
      </c>
      <c r="F259" s="31" t="str">
        <f>IF(council_staff_import[[#This Row],[combine COS and Leg Contact Responsibilties]]="",council_staff_import[[#This Row],[Vlookup Scheduler Responsibility]],council_staff_import[[#This Row],[combine COS and Leg Contact Responsibilties]])</f>
        <v/>
      </c>
      <c r="G259" s="31"/>
      <c r="H259" s="31" t="s">
        <v>65</v>
      </c>
      <c r="I259" s="31" t="s">
        <v>31371</v>
      </c>
      <c r="J259" s="31" t="str">
        <f>council_staff_import[[#This Row],[format_legislative_staff_type]]</f>
        <v>Central</v>
      </c>
      <c r="K259" s="31" t="s">
        <v>72</v>
      </c>
      <c r="L259" s="31" t="str">
        <f>IF(council_staff_import[[#This Row],[District_Office_Calc]]=0,"",council_staff_import[[#This Row],[District_Office_Calc]])</f>
        <v/>
      </c>
      <c r="M259" s="31" t="str">
        <f>IF(council_staff_import[[#This Row],[combine COS and Leg Contact emails]]="",council_staff_import[[#This Row],[Vlookup Scheduler Email]],council_staff_import[[#This Row],[combine COS and Leg Contact emails]])</f>
        <v/>
      </c>
      <c r="N259" s="32" t="s">
        <v>1894</v>
      </c>
      <c r="O259" s="32" t="s">
        <v>2640</v>
      </c>
      <c r="P259" s="32" t="str">
        <f>IF(council_staff_import[[#This Row],[Vlookup COS Responsibility]]="",council_staff_import[[#This Row],[Vlookup Leg Contact Responsibility]],council_staff_import[[#This Row],[Vlookup COS Responsibility]])</f>
        <v/>
      </c>
      <c r="Q259" s="32" t="str">
        <f>IF(council_staff_import[[#This Row],[Vlookup COS Email]]="",council_staff_import[[#This Row],[Vlookup Leg Contact Email]],council_staff_import[[#This Row],[Vlookup COS Email]])</f>
        <v/>
      </c>
      <c r="R259" s="32" t="str">
        <f>IFERROR(VLOOKUP(council_staff_import[[#This Row],[Full Name]],[4]!Table3[#Data],2,0),"")</f>
        <v/>
      </c>
      <c r="S259" s="32" t="str">
        <f>IFERROR(VLOOKUP(council_staff_import[[#This Row],[Full Name]],[4]!Table3[#Data],6,0),"")</f>
        <v/>
      </c>
      <c r="T259" s="32" t="str">
        <f>IFERROR(VLOOKUP(council_staff_import[[#This Row],[Full Name]],[4]!Table5[#Data],2,0),"")</f>
        <v/>
      </c>
      <c r="U259" s="32" t="str">
        <f>IFERROR(VLOOKUP(council_staff_import[[#This Row],[Full Name]],[4]!Table5[#Data],5,0),"")</f>
        <v/>
      </c>
      <c r="V259" s="32" t="str">
        <f>IFERROR(VLOOKUP(council_staff_import[[#This Row],[Full Name]],[4]!Table6[#Data],2,0),"")</f>
        <v/>
      </c>
      <c r="W259" s="32" t="str">
        <f>IFERROR(VLOOKUP(council_staff_import[[#This Row],[Full Name]],[4]!Table6[#Data],4,0),"")</f>
        <v/>
      </c>
      <c r="X259" s="32" t="s">
        <v>32146</v>
      </c>
      <c r="Y259" s="32" t="e">
        <f>VLOOKUP(council_staff_import[[#This Row],[format_works_for]],[4]!Table4[#Data],1,0)</f>
        <v>#REF!</v>
      </c>
      <c r="Z259" s="32" t="str">
        <f>IF(council_staff_import[[#This Row],[Legislative Staff Type]]="Personal",council_staff_import[[#This Row],[Reports to Person (full_name)]]&amp;", Office of Councilmember, Personal Staff Office, NYC Council",council_staff_import[[#This Row],[Assignment_SOURCE_KEY]]&amp;", Central Staff Office, NYC Council")</f>
        <v>Office of Speaker, Central Staff Office, NYC Council</v>
      </c>
      <c r="AA259" s="32" t="e">
        <f>VLOOKUP(council_staff_import[[#This Row],[formatted_and_corrected_reports_to_person]],[4]!Table2[#Data],2,0)</f>
        <v>#REF!</v>
      </c>
      <c r="AB259" s="32" t="str">
        <f>IF(council_staff_import[[#This Row],[format_legislative_staff_type]]="Personal", RIGHT(council_staff_import[[#This Row],[Assignment_SOURCE_KEY]],LEN(council_staff_import[[#This Row],[Assignment_SOURCE_KEY]])-FIND(" ",council_staff_import[[#This Row],[Assignment_SOURCE_KEY]])),"")</f>
        <v/>
      </c>
      <c r="AC259" s="32" t="str">
        <f>IF(LEFT(council_staff_import[[#This Row],[Assignment_SOURCE_KEY]],(FIND(" ",council_staff_import[[#This Row],[Assignment_SOURCE_KEY]],1)-1))="CM","Personal","Central")</f>
        <v>Central</v>
      </c>
      <c r="AD259" s="32" t="s">
        <v>34836</v>
      </c>
      <c r="AE259" s="32">
        <f>council_staff_import[[#This Row],[District_Office_Number_SOURCE_KEY]]</f>
        <v>0</v>
      </c>
      <c r="AF259" s="31"/>
    </row>
    <row r="260" spans="1:32" x14ac:dyDescent="0.2">
      <c r="A260" s="31" t="str">
        <f>council_staff_import[[#This Row],[First_Name_SOURCE_KEY]]&amp;" "&amp;council_staff_import[[#This Row],[Last_Name_SOURCE_KEY]]</f>
        <v>Sasha Ahuja</v>
      </c>
      <c r="B260" s="31" t="str">
        <f>council_staff_import[[#This Row],[First_Name_SOURCE_KEY]]</f>
        <v>Sasha</v>
      </c>
      <c r="C260" s="31" t="str">
        <f>council_staff_import[[#This Row],[Last_Name_SOURCE_KEY]]</f>
        <v>Ahuja</v>
      </c>
      <c r="D260" s="31" t="str">
        <f>council_staff_import[[#This Row],[Title_SOURCE_KEY]]</f>
        <v>Deputy Director</v>
      </c>
      <c r="E260" s="31" t="e">
        <f>council_staff_import[[#This Row],[vlookup_works_for]]</f>
        <v>#REF!</v>
      </c>
      <c r="F260" s="31" t="str">
        <f>IF(council_staff_import[[#This Row],[combine COS and Leg Contact Responsibilties]]="",council_staff_import[[#This Row],[Vlookup Scheduler Responsibility]],council_staff_import[[#This Row],[combine COS and Leg Contact Responsibilties]])</f>
        <v/>
      </c>
      <c r="G260" s="31"/>
      <c r="H260" s="31" t="s">
        <v>65</v>
      </c>
      <c r="I260" s="31" t="s">
        <v>31371</v>
      </c>
      <c r="J260" s="31" t="str">
        <f>council_staff_import[[#This Row],[format_legislative_staff_type]]</f>
        <v>Central</v>
      </c>
      <c r="K260" s="31" t="s">
        <v>72</v>
      </c>
      <c r="L260" s="31" t="str">
        <f>IF(council_staff_import[[#This Row],[District_Office_Calc]]=0,"",council_staff_import[[#This Row],[District_Office_Calc]])</f>
        <v/>
      </c>
      <c r="M260" s="31" t="str">
        <f>IF(council_staff_import[[#This Row],[combine COS and Leg Contact emails]]="",council_staff_import[[#This Row],[Vlookup Scheduler Email]],council_staff_import[[#This Row],[combine COS and Leg Contact emails]])</f>
        <v/>
      </c>
      <c r="N260" s="32" t="s">
        <v>33617</v>
      </c>
      <c r="O260" s="32" t="s">
        <v>33074</v>
      </c>
      <c r="P260" s="32" t="str">
        <f>IF(council_staff_import[[#This Row],[Vlookup COS Responsibility]]="",council_staff_import[[#This Row],[Vlookup Leg Contact Responsibility]],council_staff_import[[#This Row],[Vlookup COS Responsibility]])</f>
        <v/>
      </c>
      <c r="Q260" s="32" t="str">
        <f>IF(council_staff_import[[#This Row],[Vlookup COS Email]]="",council_staff_import[[#This Row],[Vlookup Leg Contact Email]],council_staff_import[[#This Row],[Vlookup COS Email]])</f>
        <v/>
      </c>
      <c r="R260" s="32" t="str">
        <f>IFERROR(VLOOKUP(council_staff_import[[#This Row],[Full Name]],[4]!Table3[#Data],2,0),"")</f>
        <v/>
      </c>
      <c r="S260" s="32" t="str">
        <f>IFERROR(VLOOKUP(council_staff_import[[#This Row],[Full Name]],[4]!Table3[#Data],6,0),"")</f>
        <v/>
      </c>
      <c r="T260" s="32" t="str">
        <f>IFERROR(VLOOKUP(council_staff_import[[#This Row],[Full Name]],[4]!Table5[#Data],2,0),"")</f>
        <v/>
      </c>
      <c r="U260" s="32" t="str">
        <f>IFERROR(VLOOKUP(council_staff_import[[#This Row],[Full Name]],[4]!Table5[#Data],5,0),"")</f>
        <v/>
      </c>
      <c r="V260" s="32" t="str">
        <f>IFERROR(VLOOKUP(council_staff_import[[#This Row],[Full Name]],[4]!Table6[#Data],2,0),"")</f>
        <v/>
      </c>
      <c r="W260" s="32" t="str">
        <f>IFERROR(VLOOKUP(council_staff_import[[#This Row],[Full Name]],[4]!Table6[#Data],4,0),"")</f>
        <v/>
      </c>
      <c r="X260" s="32" t="s">
        <v>1397</v>
      </c>
      <c r="Y260" s="32" t="e">
        <f>VLOOKUP(council_staff_import[[#This Row],[format_works_for]],[4]!Table4[#Data],1,0)</f>
        <v>#REF!</v>
      </c>
      <c r="Z260" s="32" t="str">
        <f>IF(council_staff_import[[#This Row],[Legislative Staff Type]]="Personal",council_staff_import[[#This Row],[Reports to Person (full_name)]]&amp;", Office of Councilmember, Personal Staff Office, NYC Council",council_staff_import[[#This Row],[Assignment_SOURCE_KEY]]&amp;", Central Staff Office, NYC Council")</f>
        <v>Policy, Central Staff Office, NYC Council</v>
      </c>
      <c r="AA260" s="32" t="e">
        <f>VLOOKUP(council_staff_import[[#This Row],[formatted_and_corrected_reports_to_person]],[4]!Table2[#Data],2,0)</f>
        <v>#REF!</v>
      </c>
      <c r="AB260" s="32" t="str">
        <f>IF(council_staff_import[[#This Row],[format_legislative_staff_type]]="Personal", RIGHT(council_staff_import[[#This Row],[Assignment_SOURCE_KEY]],LEN(council_staff_import[[#This Row],[Assignment_SOURCE_KEY]])-FIND(" ",council_staff_import[[#This Row],[Assignment_SOURCE_KEY]])),"")</f>
        <v/>
      </c>
      <c r="AC260" s="33" t="s">
        <v>1237</v>
      </c>
      <c r="AD260" s="32" t="s">
        <v>34837</v>
      </c>
      <c r="AE260" s="32">
        <f>council_staff_import[[#This Row],[District_Office_Number_SOURCE_KEY]]</f>
        <v>0</v>
      </c>
      <c r="AF260" s="31"/>
    </row>
    <row r="261" spans="1:32" x14ac:dyDescent="0.2">
      <c r="A261" s="31" t="str">
        <f>council_staff_import[[#This Row],[First_Name_SOURCE_KEY]]&amp;" "&amp;council_staff_import[[#This Row],[Last_Name_SOURCE_KEY]]</f>
        <v>Philip Martin</v>
      </c>
      <c r="B261" s="31" t="str">
        <f>council_staff_import[[#This Row],[First_Name_SOURCE_KEY]]</f>
        <v>Philip</v>
      </c>
      <c r="C261" s="31" t="str">
        <f>council_staff_import[[#This Row],[Last_Name_SOURCE_KEY]]</f>
        <v>Martin</v>
      </c>
      <c r="D261" s="31" t="str">
        <f>council_staff_import[[#This Row],[Title_SOURCE_KEY]]</f>
        <v>Legislative Policy Analyst</v>
      </c>
      <c r="E261" s="31" t="e">
        <f>council_staff_import[[#This Row],[vlookup_works_for]]</f>
        <v>#REF!</v>
      </c>
      <c r="F261" s="31" t="str">
        <f>IF(council_staff_import[[#This Row],[combine COS and Leg Contact Responsibilties]]="",council_staff_import[[#This Row],[Vlookup Scheduler Responsibility]],council_staff_import[[#This Row],[combine COS and Leg Contact Responsibilties]])</f>
        <v/>
      </c>
      <c r="G261" s="31"/>
      <c r="H261" s="31" t="s">
        <v>65</v>
      </c>
      <c r="I261" s="31" t="s">
        <v>31371</v>
      </c>
      <c r="J261" s="31" t="str">
        <f>council_staff_import[[#This Row],[format_legislative_staff_type]]</f>
        <v>Central</v>
      </c>
      <c r="K261" s="31" t="s">
        <v>72</v>
      </c>
      <c r="L261" s="31" t="str">
        <f>IF(council_staff_import[[#This Row],[District_Office_Calc]]=0,"",council_staff_import[[#This Row],[District_Office_Calc]])</f>
        <v/>
      </c>
      <c r="M261" s="31" t="str">
        <f>IF(council_staff_import[[#This Row],[combine COS and Leg Contact emails]]="",council_staff_import[[#This Row],[Vlookup Scheduler Email]],council_staff_import[[#This Row],[combine COS and Leg Contact emails]])</f>
        <v/>
      </c>
      <c r="N261" s="32" t="s">
        <v>2092</v>
      </c>
      <c r="O261" s="32" t="s">
        <v>24293</v>
      </c>
      <c r="P261" s="32" t="str">
        <f>IF(council_staff_import[[#This Row],[Vlookup COS Responsibility]]="",council_staff_import[[#This Row],[Vlookup Leg Contact Responsibility]],council_staff_import[[#This Row],[Vlookup COS Responsibility]])</f>
        <v/>
      </c>
      <c r="Q261" s="32" t="str">
        <f>IF(council_staff_import[[#This Row],[Vlookup COS Email]]="",council_staff_import[[#This Row],[Vlookup Leg Contact Email]],council_staff_import[[#This Row],[Vlookup COS Email]])</f>
        <v/>
      </c>
      <c r="R261" s="32" t="str">
        <f>IFERROR(VLOOKUP(council_staff_import[[#This Row],[Full Name]],[4]!Table3[#Data],2,0),"")</f>
        <v/>
      </c>
      <c r="S261" s="32" t="str">
        <f>IFERROR(VLOOKUP(council_staff_import[[#This Row],[Full Name]],[4]!Table3[#Data],6,0),"")</f>
        <v/>
      </c>
      <c r="T261" s="32" t="str">
        <f>IFERROR(VLOOKUP(council_staff_import[[#This Row],[Full Name]],[4]!Table5[#Data],2,0),"")</f>
        <v/>
      </c>
      <c r="U261" s="32" t="str">
        <f>IFERROR(VLOOKUP(council_staff_import[[#This Row],[Full Name]],[4]!Table5[#Data],5,0),"")</f>
        <v/>
      </c>
      <c r="V261" s="32" t="str">
        <f>IFERROR(VLOOKUP(council_staff_import[[#This Row],[Full Name]],[4]!Table6[#Data],2,0),"")</f>
        <v/>
      </c>
      <c r="W261" s="32" t="str">
        <f>IFERROR(VLOOKUP(council_staff_import[[#This Row],[Full Name]],[4]!Table6[#Data],4,0),"")</f>
        <v/>
      </c>
      <c r="X261" s="32" t="s">
        <v>2995</v>
      </c>
      <c r="Y261" s="32" t="e">
        <f>VLOOKUP(council_staff_import[[#This Row],[format_works_for]],[4]!Table4[#Data],1,0)</f>
        <v>#REF!</v>
      </c>
      <c r="Z261" s="32" t="str">
        <f>IF(council_staff_import[[#This Row],[Legislative Staff Type]]="Personal",council_staff_import[[#This Row],[Reports to Person (full_name)]]&amp;", Office of Councilmember, Personal Staff Office, NYC Council",council_staff_import[[#This Row],[Assignment_SOURCE_KEY]]&amp;", Central Staff Office, NYC Council")</f>
        <v>Policy, Central Staff Office, NYC Council</v>
      </c>
      <c r="AA261" s="32" t="e">
        <f>VLOOKUP(council_staff_import[[#This Row],[formatted_and_corrected_reports_to_person]],[4]!Table2[#Data],2,0)</f>
        <v>#REF!</v>
      </c>
      <c r="AB261" s="32" t="str">
        <f>IF(council_staff_import[[#This Row],[format_legislative_staff_type]]="Personal", RIGHT(council_staff_import[[#This Row],[Assignment_SOURCE_KEY]],LEN(council_staff_import[[#This Row],[Assignment_SOURCE_KEY]])-FIND(" ",council_staff_import[[#This Row],[Assignment_SOURCE_KEY]])),"")</f>
        <v/>
      </c>
      <c r="AC261" s="33" t="s">
        <v>1237</v>
      </c>
      <c r="AD261" s="32" t="s">
        <v>34837</v>
      </c>
      <c r="AE261" s="32">
        <f>council_staff_import[[#This Row],[District_Office_Number_SOURCE_KEY]]</f>
        <v>0</v>
      </c>
      <c r="AF261" s="31"/>
    </row>
    <row r="262" spans="1:32" x14ac:dyDescent="0.2">
      <c r="A262" s="31" t="str">
        <f>council_staff_import[[#This Row],[First_Name_SOURCE_KEY]]&amp;" "&amp;council_staff_import[[#This Row],[Last_Name_SOURCE_KEY]]</f>
        <v>Rose Martinez</v>
      </c>
      <c r="B262" s="31" t="str">
        <f>council_staff_import[[#This Row],[First_Name_SOURCE_KEY]]</f>
        <v>Rose</v>
      </c>
      <c r="C262" s="31" t="str">
        <f>council_staff_import[[#This Row],[Last_Name_SOURCE_KEY]]</f>
        <v>Martinez</v>
      </c>
      <c r="D262" s="31" t="str">
        <f>council_staff_import[[#This Row],[Title_SOURCE_KEY]]</f>
        <v>Legislative Policy Analyst</v>
      </c>
      <c r="E262" s="31" t="e">
        <f>council_staff_import[[#This Row],[vlookup_works_for]]</f>
        <v>#REF!</v>
      </c>
      <c r="F262" s="31" t="str">
        <f>IF(council_staff_import[[#This Row],[combine COS and Leg Contact Responsibilties]]="",council_staff_import[[#This Row],[Vlookup Scheduler Responsibility]],council_staff_import[[#This Row],[combine COS and Leg Contact Responsibilties]])</f>
        <v/>
      </c>
      <c r="G262" s="31"/>
      <c r="H262" s="31" t="s">
        <v>65</v>
      </c>
      <c r="I262" s="31" t="s">
        <v>31371</v>
      </c>
      <c r="J262" s="31" t="str">
        <f>council_staff_import[[#This Row],[format_legislative_staff_type]]</f>
        <v>Central</v>
      </c>
      <c r="K262" s="31" t="s">
        <v>72</v>
      </c>
      <c r="L262" s="31" t="str">
        <f>IF(council_staff_import[[#This Row],[District_Office_Calc]]=0,"",council_staff_import[[#This Row],[District_Office_Calc]])</f>
        <v/>
      </c>
      <c r="M262" s="31" t="str">
        <f>IF(council_staff_import[[#This Row],[combine COS and Leg Contact emails]]="",council_staff_import[[#This Row],[Vlookup Scheduler Email]],council_staff_import[[#This Row],[combine COS and Leg Contact emails]])</f>
        <v/>
      </c>
      <c r="N262" s="32" t="s">
        <v>2414</v>
      </c>
      <c r="O262" s="32" t="s">
        <v>12084</v>
      </c>
      <c r="P262" s="32" t="str">
        <f>IF(council_staff_import[[#This Row],[Vlookup COS Responsibility]]="",council_staff_import[[#This Row],[Vlookup Leg Contact Responsibility]],council_staff_import[[#This Row],[Vlookup COS Responsibility]])</f>
        <v/>
      </c>
      <c r="Q262" s="32" t="str">
        <f>IF(council_staff_import[[#This Row],[Vlookup COS Email]]="",council_staff_import[[#This Row],[Vlookup Leg Contact Email]],council_staff_import[[#This Row],[Vlookup COS Email]])</f>
        <v/>
      </c>
      <c r="R262" s="32" t="str">
        <f>IFERROR(VLOOKUP(council_staff_import[[#This Row],[Full Name]],[4]!Table3[#Data],2,0),"")</f>
        <v/>
      </c>
      <c r="S262" s="32" t="str">
        <f>IFERROR(VLOOKUP(council_staff_import[[#This Row],[Full Name]],[4]!Table3[#Data],6,0),"")</f>
        <v/>
      </c>
      <c r="T262" s="32" t="str">
        <f>IFERROR(VLOOKUP(council_staff_import[[#This Row],[Full Name]],[4]!Table5[#Data],2,0),"")</f>
        <v/>
      </c>
      <c r="U262" s="32" t="str">
        <f>IFERROR(VLOOKUP(council_staff_import[[#This Row],[Full Name]],[4]!Table5[#Data],5,0),"")</f>
        <v/>
      </c>
      <c r="V262" s="32" t="str">
        <f>IFERROR(VLOOKUP(council_staff_import[[#This Row],[Full Name]],[4]!Table6[#Data],2,0),"")</f>
        <v/>
      </c>
      <c r="W262" s="32" t="str">
        <f>IFERROR(VLOOKUP(council_staff_import[[#This Row],[Full Name]],[4]!Table6[#Data],4,0),"")</f>
        <v/>
      </c>
      <c r="X262" s="32" t="s">
        <v>2995</v>
      </c>
      <c r="Y262" s="32" t="e">
        <f>VLOOKUP(council_staff_import[[#This Row],[format_works_for]],[4]!Table4[#Data],1,0)</f>
        <v>#REF!</v>
      </c>
      <c r="Z262" s="32" t="str">
        <f>IF(council_staff_import[[#This Row],[Legislative Staff Type]]="Personal",council_staff_import[[#This Row],[Reports to Person (full_name)]]&amp;", Office of Councilmember, Personal Staff Office, NYC Council",council_staff_import[[#This Row],[Assignment_SOURCE_KEY]]&amp;", Central Staff Office, NYC Council")</f>
        <v>Policy, Central Staff Office, NYC Council</v>
      </c>
      <c r="AA262" s="32" t="e">
        <f>VLOOKUP(council_staff_import[[#This Row],[formatted_and_corrected_reports_to_person]],[4]!Table2[#Data],2,0)</f>
        <v>#REF!</v>
      </c>
      <c r="AB262" s="32" t="str">
        <f>IF(council_staff_import[[#This Row],[format_legislative_staff_type]]="Personal", RIGHT(council_staff_import[[#This Row],[Assignment_SOURCE_KEY]],LEN(council_staff_import[[#This Row],[Assignment_SOURCE_KEY]])-FIND(" ",council_staff_import[[#This Row],[Assignment_SOURCE_KEY]])),"")</f>
        <v/>
      </c>
      <c r="AC262" s="33" t="s">
        <v>1237</v>
      </c>
      <c r="AD262" s="32" t="s">
        <v>34837</v>
      </c>
      <c r="AE262" s="32">
        <f>council_staff_import[[#This Row],[District_Office_Number_SOURCE_KEY]]</f>
        <v>0</v>
      </c>
      <c r="AF262" s="31"/>
    </row>
    <row r="263" spans="1:32" x14ac:dyDescent="0.2">
      <c r="A263" s="31" t="str">
        <f>council_staff_import[[#This Row],[First_Name_SOURCE_KEY]]&amp;" "&amp;council_staff_import[[#This Row],[Last_Name_SOURCE_KEY]]</f>
        <v>Patrick McClellan</v>
      </c>
      <c r="B263" s="31" t="str">
        <f>council_staff_import[[#This Row],[First_Name_SOURCE_KEY]]</f>
        <v>Patrick</v>
      </c>
      <c r="C263" s="31" t="str">
        <f>council_staff_import[[#This Row],[Last_Name_SOURCE_KEY]]</f>
        <v>McClellan</v>
      </c>
      <c r="D263" s="31" t="str">
        <f>council_staff_import[[#This Row],[Title_SOURCE_KEY]]</f>
        <v>Legislative Policy Analyst</v>
      </c>
      <c r="E263" s="31" t="e">
        <f>council_staff_import[[#This Row],[vlookup_works_for]]</f>
        <v>#REF!</v>
      </c>
      <c r="F263" s="31" t="str">
        <f>IF(council_staff_import[[#This Row],[combine COS and Leg Contact Responsibilties]]="",council_staff_import[[#This Row],[Vlookup Scheduler Responsibility]],council_staff_import[[#This Row],[combine COS and Leg Contact Responsibilties]])</f>
        <v/>
      </c>
      <c r="G263" s="31"/>
      <c r="H263" s="31" t="s">
        <v>65</v>
      </c>
      <c r="I263" s="31" t="s">
        <v>31371</v>
      </c>
      <c r="J263" s="31" t="str">
        <f>council_staff_import[[#This Row],[format_legislative_staff_type]]</f>
        <v>Central</v>
      </c>
      <c r="K263" s="31" t="s">
        <v>72</v>
      </c>
      <c r="L263" s="31" t="str">
        <f>IF(council_staff_import[[#This Row],[District_Office_Calc]]=0,"",council_staff_import[[#This Row],[District_Office_Calc]])</f>
        <v/>
      </c>
      <c r="M263" s="31" t="str">
        <f>IF(council_staff_import[[#This Row],[combine COS and Leg Contact emails]]="",council_staff_import[[#This Row],[Vlookup Scheduler Email]],council_staff_import[[#This Row],[combine COS and Leg Contact emails]])</f>
        <v/>
      </c>
      <c r="N263" s="32" t="s">
        <v>32396</v>
      </c>
      <c r="O263" s="32" t="s">
        <v>23796</v>
      </c>
      <c r="P263" s="32" t="str">
        <f>IF(council_staff_import[[#This Row],[Vlookup COS Responsibility]]="",council_staff_import[[#This Row],[Vlookup Leg Contact Responsibility]],council_staff_import[[#This Row],[Vlookup COS Responsibility]])</f>
        <v/>
      </c>
      <c r="Q263" s="32" t="str">
        <f>IF(council_staff_import[[#This Row],[Vlookup COS Email]]="",council_staff_import[[#This Row],[Vlookup Leg Contact Email]],council_staff_import[[#This Row],[Vlookup COS Email]])</f>
        <v/>
      </c>
      <c r="R263" s="32" t="str">
        <f>IFERROR(VLOOKUP(council_staff_import[[#This Row],[Full Name]],[4]!Table3[#Data],2,0),"")</f>
        <v/>
      </c>
      <c r="S263" s="32" t="str">
        <f>IFERROR(VLOOKUP(council_staff_import[[#This Row],[Full Name]],[4]!Table3[#Data],6,0),"")</f>
        <v/>
      </c>
      <c r="T263" s="32" t="str">
        <f>IFERROR(VLOOKUP(council_staff_import[[#This Row],[Full Name]],[4]!Table5[#Data],2,0),"")</f>
        <v/>
      </c>
      <c r="U263" s="32" t="str">
        <f>IFERROR(VLOOKUP(council_staff_import[[#This Row],[Full Name]],[4]!Table5[#Data],5,0),"")</f>
        <v/>
      </c>
      <c r="V263" s="32" t="str">
        <f>IFERROR(VLOOKUP(council_staff_import[[#This Row],[Full Name]],[4]!Table6[#Data],2,0),"")</f>
        <v/>
      </c>
      <c r="W263" s="32" t="str">
        <f>IFERROR(VLOOKUP(council_staff_import[[#This Row],[Full Name]],[4]!Table6[#Data],4,0),"")</f>
        <v/>
      </c>
      <c r="X263" s="32" t="s">
        <v>2995</v>
      </c>
      <c r="Y263" s="32" t="e">
        <f>VLOOKUP(council_staff_import[[#This Row],[format_works_for]],[4]!Table4[#Data],1,0)</f>
        <v>#REF!</v>
      </c>
      <c r="Z263" s="32" t="str">
        <f>IF(council_staff_import[[#This Row],[Legislative Staff Type]]="Personal",council_staff_import[[#This Row],[Reports to Person (full_name)]]&amp;", Office of Councilmember, Personal Staff Office, NYC Council",council_staff_import[[#This Row],[Assignment_SOURCE_KEY]]&amp;", Central Staff Office, NYC Council")</f>
        <v>Policy, Central Staff Office, NYC Council</v>
      </c>
      <c r="AA263" s="32" t="e">
        <f>VLOOKUP(council_staff_import[[#This Row],[formatted_and_corrected_reports_to_person]],[4]!Table2[#Data],2,0)</f>
        <v>#REF!</v>
      </c>
      <c r="AB263" s="32" t="str">
        <f>IF(council_staff_import[[#This Row],[format_legislative_staff_type]]="Personal", RIGHT(council_staff_import[[#This Row],[Assignment_SOURCE_KEY]],LEN(council_staff_import[[#This Row],[Assignment_SOURCE_KEY]])-FIND(" ",council_staff_import[[#This Row],[Assignment_SOURCE_KEY]])),"")</f>
        <v/>
      </c>
      <c r="AC263" s="33" t="s">
        <v>1237</v>
      </c>
      <c r="AD263" s="32" t="s">
        <v>34837</v>
      </c>
      <c r="AE263" s="32">
        <f>council_staff_import[[#This Row],[District_Office_Number_SOURCE_KEY]]</f>
        <v>0</v>
      </c>
      <c r="AF263" s="31"/>
    </row>
    <row r="264" spans="1:32" x14ac:dyDescent="0.2">
      <c r="A264" s="31" t="str">
        <f>council_staff_import[[#This Row],[First_Name_SOURCE_KEY]]&amp;" "&amp;council_staff_import[[#This Row],[Last_Name_SOURCE_KEY]]</f>
        <v>Theodore Moore</v>
      </c>
      <c r="B264" s="31" t="str">
        <f>council_staff_import[[#This Row],[First_Name_SOURCE_KEY]]</f>
        <v>Theodore</v>
      </c>
      <c r="C264" s="31" t="str">
        <f>council_staff_import[[#This Row],[Last_Name_SOURCE_KEY]]</f>
        <v>Moore</v>
      </c>
      <c r="D264" s="31" t="str">
        <f>council_staff_import[[#This Row],[Title_SOURCE_KEY]]</f>
        <v>Senior Legislative Policy Analyst</v>
      </c>
      <c r="E264" s="31" t="e">
        <f>council_staff_import[[#This Row],[vlookup_works_for]]</f>
        <v>#REF!</v>
      </c>
      <c r="F264" s="31" t="str">
        <f>IF(council_staff_import[[#This Row],[combine COS and Leg Contact Responsibilties]]="",council_staff_import[[#This Row],[Vlookup Scheduler Responsibility]],council_staff_import[[#This Row],[combine COS and Leg Contact Responsibilties]])</f>
        <v/>
      </c>
      <c r="G264" s="31"/>
      <c r="H264" s="31" t="s">
        <v>65</v>
      </c>
      <c r="I264" s="31" t="s">
        <v>31371</v>
      </c>
      <c r="J264" s="31" t="str">
        <f>council_staff_import[[#This Row],[format_legislative_staff_type]]</f>
        <v>Central</v>
      </c>
      <c r="K264" s="31" t="s">
        <v>72</v>
      </c>
      <c r="L264" s="31" t="str">
        <f>IF(council_staff_import[[#This Row],[District_Office_Calc]]=0,"",council_staff_import[[#This Row],[District_Office_Calc]])</f>
        <v/>
      </c>
      <c r="M264" s="31" t="str">
        <f>IF(council_staff_import[[#This Row],[combine COS and Leg Contact emails]]="",council_staff_import[[#This Row],[Vlookup Scheduler Email]],council_staff_import[[#This Row],[combine COS and Leg Contact emails]])</f>
        <v/>
      </c>
      <c r="N264" s="32" t="s">
        <v>2366</v>
      </c>
      <c r="O264" s="32" t="s">
        <v>24860</v>
      </c>
      <c r="P264" s="32" t="str">
        <f>IF(council_staff_import[[#This Row],[Vlookup COS Responsibility]]="",council_staff_import[[#This Row],[Vlookup Leg Contact Responsibility]],council_staff_import[[#This Row],[Vlookup COS Responsibility]])</f>
        <v/>
      </c>
      <c r="Q264" s="32" t="str">
        <f>IF(council_staff_import[[#This Row],[Vlookup COS Email]]="",council_staff_import[[#This Row],[Vlookup Leg Contact Email]],council_staff_import[[#This Row],[Vlookup COS Email]])</f>
        <v/>
      </c>
      <c r="R264" s="32" t="str">
        <f>IFERROR(VLOOKUP(council_staff_import[[#This Row],[Full Name]],[4]!Table3[#Data],2,0),"")</f>
        <v/>
      </c>
      <c r="S264" s="32" t="str">
        <f>IFERROR(VLOOKUP(council_staff_import[[#This Row],[Full Name]],[4]!Table3[#Data],6,0),"")</f>
        <v/>
      </c>
      <c r="T264" s="32" t="str">
        <f>IFERROR(VLOOKUP(council_staff_import[[#This Row],[Full Name]],[4]!Table5[#Data],2,0),"")</f>
        <v/>
      </c>
      <c r="U264" s="32" t="str">
        <f>IFERROR(VLOOKUP(council_staff_import[[#This Row],[Full Name]],[4]!Table5[#Data],5,0),"")</f>
        <v/>
      </c>
      <c r="V264" s="32" t="str">
        <f>IFERROR(VLOOKUP(council_staff_import[[#This Row],[Full Name]],[4]!Table6[#Data],2,0),"")</f>
        <v/>
      </c>
      <c r="W264" s="32" t="str">
        <f>IFERROR(VLOOKUP(council_staff_import[[#This Row],[Full Name]],[4]!Table6[#Data],4,0),"")</f>
        <v/>
      </c>
      <c r="X264" s="32" t="s">
        <v>31767</v>
      </c>
      <c r="Y264" s="32" t="e">
        <f>VLOOKUP(council_staff_import[[#This Row],[format_works_for]],[4]!Table4[#Data],1,0)</f>
        <v>#REF!</v>
      </c>
      <c r="Z264" s="32" t="str">
        <f>IF(council_staff_import[[#This Row],[Legislative Staff Type]]="Personal",council_staff_import[[#This Row],[Reports to Person (full_name)]]&amp;", Office of Councilmember, Personal Staff Office, NYC Council",council_staff_import[[#This Row],[Assignment_SOURCE_KEY]]&amp;", Central Staff Office, NYC Council")</f>
        <v>Policy, Central Staff Office, NYC Council</v>
      </c>
      <c r="AA264" s="32" t="e">
        <f>VLOOKUP(council_staff_import[[#This Row],[formatted_and_corrected_reports_to_person]],[4]!Table2[#Data],2,0)</f>
        <v>#REF!</v>
      </c>
      <c r="AB264" s="32" t="str">
        <f>IF(council_staff_import[[#This Row],[format_legislative_staff_type]]="Personal", RIGHT(council_staff_import[[#This Row],[Assignment_SOURCE_KEY]],LEN(council_staff_import[[#This Row],[Assignment_SOURCE_KEY]])-FIND(" ",council_staff_import[[#This Row],[Assignment_SOURCE_KEY]])),"")</f>
        <v/>
      </c>
      <c r="AC264" s="33" t="s">
        <v>1237</v>
      </c>
      <c r="AD264" s="32" t="s">
        <v>34837</v>
      </c>
      <c r="AE264" s="32">
        <f>council_staff_import[[#This Row],[District_Office_Number_SOURCE_KEY]]</f>
        <v>0</v>
      </c>
      <c r="AF264" s="31"/>
    </row>
    <row r="265" spans="1:32" x14ac:dyDescent="0.2">
      <c r="A265" s="31" t="str">
        <f>council_staff_import[[#This Row],[First_Name_SOURCE_KEY]]&amp;" "&amp;council_staff_import[[#This Row],[Last_Name_SOURCE_KEY]]</f>
        <v>James Subudhi</v>
      </c>
      <c r="B265" s="31" t="str">
        <f>council_staff_import[[#This Row],[First_Name_SOURCE_KEY]]</f>
        <v>James</v>
      </c>
      <c r="C265" s="31" t="str">
        <f>council_staff_import[[#This Row],[Last_Name_SOURCE_KEY]]</f>
        <v>Subudhi</v>
      </c>
      <c r="D265" s="31" t="str">
        <f>council_staff_import[[#This Row],[Title_SOURCE_KEY]]</f>
        <v>Legislative Policy Analyst</v>
      </c>
      <c r="E265" s="31" t="e">
        <f>council_staff_import[[#This Row],[vlookup_works_for]]</f>
        <v>#REF!</v>
      </c>
      <c r="F265" s="31" t="str">
        <f>IF(council_staff_import[[#This Row],[combine COS and Leg Contact Responsibilties]]="",council_staff_import[[#This Row],[Vlookup Scheduler Responsibility]],council_staff_import[[#This Row],[combine COS and Leg Contact Responsibilties]])</f>
        <v/>
      </c>
      <c r="G265" s="31"/>
      <c r="H265" s="31" t="s">
        <v>65</v>
      </c>
      <c r="I265" s="31" t="s">
        <v>31371</v>
      </c>
      <c r="J265" s="31" t="str">
        <f>council_staff_import[[#This Row],[format_legislative_staff_type]]</f>
        <v>Central</v>
      </c>
      <c r="K265" s="31" t="s">
        <v>72</v>
      </c>
      <c r="L265" s="31" t="str">
        <f>IF(council_staff_import[[#This Row],[District_Office_Calc]]=0,"",council_staff_import[[#This Row],[District_Office_Calc]])</f>
        <v/>
      </c>
      <c r="M265" s="31" t="str">
        <f>IF(council_staff_import[[#This Row],[combine COS and Leg Contact emails]]="",council_staff_import[[#This Row],[Vlookup Scheduler Email]],council_staff_import[[#This Row],[combine COS and Leg Contact emails]])</f>
        <v/>
      </c>
      <c r="N265" s="32" t="s">
        <v>32034</v>
      </c>
      <c r="O265" s="32" t="s">
        <v>2380</v>
      </c>
      <c r="P265" s="32" t="str">
        <f>IF(council_staff_import[[#This Row],[Vlookup COS Responsibility]]="",council_staff_import[[#This Row],[Vlookup Leg Contact Responsibility]],council_staff_import[[#This Row],[Vlookup COS Responsibility]])</f>
        <v/>
      </c>
      <c r="Q265" s="32" t="str">
        <f>IF(council_staff_import[[#This Row],[Vlookup COS Email]]="",council_staff_import[[#This Row],[Vlookup Leg Contact Email]],council_staff_import[[#This Row],[Vlookup COS Email]])</f>
        <v/>
      </c>
      <c r="R265" s="32" t="str">
        <f>IFERROR(VLOOKUP(council_staff_import[[#This Row],[Full Name]],[4]!Table3[#Data],2,0),"")</f>
        <v/>
      </c>
      <c r="S265" s="32" t="str">
        <f>IFERROR(VLOOKUP(council_staff_import[[#This Row],[Full Name]],[4]!Table3[#Data],6,0),"")</f>
        <v/>
      </c>
      <c r="T265" s="32" t="str">
        <f>IFERROR(VLOOKUP(council_staff_import[[#This Row],[Full Name]],[4]!Table5[#Data],2,0),"")</f>
        <v/>
      </c>
      <c r="U265" s="32" t="str">
        <f>IFERROR(VLOOKUP(council_staff_import[[#This Row],[Full Name]],[4]!Table5[#Data],5,0),"")</f>
        <v/>
      </c>
      <c r="V265" s="32" t="str">
        <f>IFERROR(VLOOKUP(council_staff_import[[#This Row],[Full Name]],[4]!Table6[#Data],2,0),"")</f>
        <v/>
      </c>
      <c r="W265" s="32" t="str">
        <f>IFERROR(VLOOKUP(council_staff_import[[#This Row],[Full Name]],[4]!Table6[#Data],4,0),"")</f>
        <v/>
      </c>
      <c r="X265" s="32" t="s">
        <v>2995</v>
      </c>
      <c r="Y265" s="32" t="e">
        <f>VLOOKUP(council_staff_import[[#This Row],[format_works_for]],[4]!Table4[#Data],1,0)</f>
        <v>#REF!</v>
      </c>
      <c r="Z265" s="32" t="str">
        <f>IF(council_staff_import[[#This Row],[Legislative Staff Type]]="Personal",council_staff_import[[#This Row],[Reports to Person (full_name)]]&amp;", Office of Councilmember, Personal Staff Office, NYC Council",council_staff_import[[#This Row],[Assignment_SOURCE_KEY]]&amp;", Central Staff Office, NYC Council")</f>
        <v>Policy, Central Staff Office, NYC Council</v>
      </c>
      <c r="AA265" s="32" t="e">
        <f>VLOOKUP(council_staff_import[[#This Row],[formatted_and_corrected_reports_to_person]],[4]!Table2[#Data],2,0)</f>
        <v>#REF!</v>
      </c>
      <c r="AB265" s="32" t="str">
        <f>IF(council_staff_import[[#This Row],[format_legislative_staff_type]]="Personal", RIGHT(council_staff_import[[#This Row],[Assignment_SOURCE_KEY]],LEN(council_staff_import[[#This Row],[Assignment_SOURCE_KEY]])-FIND(" ",council_staff_import[[#This Row],[Assignment_SOURCE_KEY]])),"")</f>
        <v/>
      </c>
      <c r="AC265" s="33" t="s">
        <v>1237</v>
      </c>
      <c r="AD265" s="32" t="s">
        <v>34837</v>
      </c>
      <c r="AE265" s="32">
        <f>council_staff_import[[#This Row],[District_Office_Number_SOURCE_KEY]]</f>
        <v>0</v>
      </c>
      <c r="AF265" s="31"/>
    </row>
    <row r="266" spans="1:32" x14ac:dyDescent="0.2">
      <c r="A266" s="31" t="str">
        <f>council_staff_import[[#This Row],[First_Name_SOURCE_KEY]]&amp;" "&amp;council_staff_import[[#This Row],[Last_Name_SOURCE_KEY]]</f>
        <v>Mehreen Ahmed</v>
      </c>
      <c r="B266" s="31" t="str">
        <f>council_staff_import[[#This Row],[First_Name_SOURCE_KEY]]</f>
        <v>Mehreen</v>
      </c>
      <c r="C266" s="31" t="str">
        <f>council_staff_import[[#This Row],[Last_Name_SOURCE_KEY]]</f>
        <v>Ahmed</v>
      </c>
      <c r="D266" s="31" t="str">
        <f>council_staff_import[[#This Row],[Title_SOURCE_KEY]]</f>
        <v>Legislative Clerk (Intern)</v>
      </c>
      <c r="E266" s="31" t="e">
        <f>council_staff_import[[#This Row],[vlookup_works_for]]</f>
        <v>#REF!</v>
      </c>
      <c r="F266" s="31" t="str">
        <f>IF(council_staff_import[[#This Row],[combine COS and Leg Contact Responsibilties]]="",council_staff_import[[#This Row],[Vlookup Scheduler Responsibility]],council_staff_import[[#This Row],[combine COS and Leg Contact Responsibilties]])</f>
        <v/>
      </c>
      <c r="G266" s="31"/>
      <c r="H266" s="31" t="s">
        <v>65</v>
      </c>
      <c r="I266" s="31" t="s">
        <v>31371</v>
      </c>
      <c r="J266" s="31" t="str">
        <f>council_staff_import[[#This Row],[format_legislative_staff_type]]</f>
        <v>Central</v>
      </c>
      <c r="K266" s="31" t="s">
        <v>72</v>
      </c>
      <c r="L266" s="31" t="str">
        <f>IF(council_staff_import[[#This Row],[District_Office_Calc]]=0,"",council_staff_import[[#This Row],[District_Office_Calc]])</f>
        <v/>
      </c>
      <c r="M266" s="31" t="str">
        <f>IF(council_staff_import[[#This Row],[combine COS and Leg Contact emails]]="",council_staff_import[[#This Row],[Vlookup Scheduler Email]],council_staff_import[[#This Row],[combine COS and Leg Contact emails]])</f>
        <v/>
      </c>
      <c r="N266" s="32" t="s">
        <v>20974</v>
      </c>
      <c r="O266" s="32" t="s">
        <v>32926</v>
      </c>
      <c r="P266" s="32" t="str">
        <f>IF(council_staff_import[[#This Row],[Vlookup COS Responsibility]]="",council_staff_import[[#This Row],[Vlookup Leg Contact Responsibility]],council_staff_import[[#This Row],[Vlookup COS Responsibility]])</f>
        <v/>
      </c>
      <c r="Q266" s="32" t="str">
        <f>IF(council_staff_import[[#This Row],[Vlookup COS Email]]="",council_staff_import[[#This Row],[Vlookup Leg Contact Email]],council_staff_import[[#This Row],[Vlookup COS Email]])</f>
        <v/>
      </c>
      <c r="R266" s="32" t="str">
        <f>IFERROR(VLOOKUP(council_staff_import[[#This Row],[Full Name]],[4]!Table3[#Data],2,0),"")</f>
        <v/>
      </c>
      <c r="S266" s="32" t="str">
        <f>IFERROR(VLOOKUP(council_staff_import[[#This Row],[Full Name]],[4]!Table3[#Data],6,0),"")</f>
        <v/>
      </c>
      <c r="T266" s="32" t="str">
        <f>IFERROR(VLOOKUP(council_staff_import[[#This Row],[Full Name]],[4]!Table5[#Data],2,0),"")</f>
        <v/>
      </c>
      <c r="U266" s="32" t="str">
        <f>IFERROR(VLOOKUP(council_staff_import[[#This Row],[Full Name]],[4]!Table5[#Data],5,0),"")</f>
        <v/>
      </c>
      <c r="V266" s="32" t="str">
        <f>IFERROR(VLOOKUP(council_staff_import[[#This Row],[Full Name]],[4]!Table6[#Data],2,0),"")</f>
        <v/>
      </c>
      <c r="W266" s="32" t="str">
        <f>IFERROR(VLOOKUP(council_staff_import[[#This Row],[Full Name]],[4]!Table6[#Data],4,0),"")</f>
        <v/>
      </c>
      <c r="X266" s="32" t="s">
        <v>32505</v>
      </c>
      <c r="Y266" s="32" t="e">
        <f>VLOOKUP(council_staff_import[[#This Row],[format_works_for]],[4]!Table4[#Data],1,0)</f>
        <v>#REF!</v>
      </c>
      <c r="Z266" s="32" t="str">
        <f>IF(council_staff_import[[#This Row],[Legislative Staff Type]]="Personal",council_staff_import[[#This Row],[Reports to Person (full_name)]]&amp;", Office of Councilmember, Personal Staff Office, NYC Council",council_staff_import[[#This Row],[Assignment_SOURCE_KEY]]&amp;", Central Staff Office, NYC Council")</f>
        <v>Public Technology, Central Staff Office, NYC Council</v>
      </c>
      <c r="AA266" s="32" t="e">
        <f>VLOOKUP(council_staff_import[[#This Row],[formatted_and_corrected_reports_to_person]],[4]!Table2[#Data],2,0)</f>
        <v>#REF!</v>
      </c>
      <c r="AB266" s="32" t="str">
        <f>IF(council_staff_import[[#This Row],[format_legislative_staff_type]]="Personal", RIGHT(council_staff_import[[#This Row],[Assignment_SOURCE_KEY]],LEN(council_staff_import[[#This Row],[Assignment_SOURCE_KEY]])-FIND(" ",council_staff_import[[#This Row],[Assignment_SOURCE_KEY]])),"")</f>
        <v/>
      </c>
      <c r="AC266" s="32" t="str">
        <f>IF(LEFT(council_staff_import[[#This Row],[Assignment_SOURCE_KEY]],(FIND(" ",council_staff_import[[#This Row],[Assignment_SOURCE_KEY]],1)-1))="CM","Personal","Central")</f>
        <v>Central</v>
      </c>
      <c r="AD266" s="32" t="s">
        <v>34838</v>
      </c>
      <c r="AE266" s="32">
        <f>council_staff_import[[#This Row],[District_Office_Number_SOURCE_KEY]]</f>
        <v>0</v>
      </c>
      <c r="AF266" s="31"/>
    </row>
    <row r="267" spans="1:32" x14ac:dyDescent="0.2">
      <c r="A267" s="31" t="str">
        <f>council_staff_import[[#This Row],[First_Name_SOURCE_KEY]]&amp;" "&amp;council_staff_import[[#This Row],[Last_Name_SOURCE_KEY]]</f>
        <v>Jazmin Chavez Coronado</v>
      </c>
      <c r="B267" s="31" t="str">
        <f>council_staff_import[[#This Row],[First_Name_SOURCE_KEY]]</f>
        <v>Jazmin</v>
      </c>
      <c r="C267" s="31" t="str">
        <f>council_staff_import[[#This Row],[Last_Name_SOURCE_KEY]]</f>
        <v>Chavez Coronado</v>
      </c>
      <c r="D267" s="31" t="str">
        <f>council_staff_import[[#This Row],[Title_SOURCE_KEY]]</f>
        <v>Deputy Director</v>
      </c>
      <c r="E267" s="31" t="e">
        <f>council_staff_import[[#This Row],[vlookup_works_for]]</f>
        <v>#REF!</v>
      </c>
      <c r="F267" s="31" t="str">
        <f>IF(council_staff_import[[#This Row],[combine COS and Leg Contact Responsibilties]]="",council_staff_import[[#This Row],[Vlookup Scheduler Responsibility]],council_staff_import[[#This Row],[combine COS and Leg Contact Responsibilties]])</f>
        <v/>
      </c>
      <c r="G267" s="31"/>
      <c r="H267" s="31" t="s">
        <v>65</v>
      </c>
      <c r="I267" s="31" t="s">
        <v>31371</v>
      </c>
      <c r="J267" s="31" t="str">
        <f>council_staff_import[[#This Row],[format_legislative_staff_type]]</f>
        <v>Central</v>
      </c>
      <c r="K267" s="31" t="s">
        <v>72</v>
      </c>
      <c r="L267" s="31" t="str">
        <f>IF(council_staff_import[[#This Row],[District_Office_Calc]]=0,"",council_staff_import[[#This Row],[District_Office_Calc]])</f>
        <v/>
      </c>
      <c r="M267" s="31" t="str">
        <f>IF(council_staff_import[[#This Row],[combine COS and Leg Contact emails]]="",council_staff_import[[#This Row],[Vlookup Scheduler Email]],council_staff_import[[#This Row],[combine COS and Leg Contact emails]])</f>
        <v/>
      </c>
      <c r="N267" s="32" t="s">
        <v>32056</v>
      </c>
      <c r="O267" s="32" t="s">
        <v>32057</v>
      </c>
      <c r="P267" s="32" t="str">
        <f>IF(council_staff_import[[#This Row],[Vlookup COS Responsibility]]="",council_staff_import[[#This Row],[Vlookup Leg Contact Responsibility]],council_staff_import[[#This Row],[Vlookup COS Responsibility]])</f>
        <v/>
      </c>
      <c r="Q267" s="32" t="str">
        <f>IF(council_staff_import[[#This Row],[Vlookup COS Email]]="",council_staff_import[[#This Row],[Vlookup Leg Contact Email]],council_staff_import[[#This Row],[Vlookup COS Email]])</f>
        <v/>
      </c>
      <c r="R267" s="32" t="str">
        <f>IFERROR(VLOOKUP(council_staff_import[[#This Row],[Full Name]],[4]!Table3[#Data],2,0),"")</f>
        <v/>
      </c>
      <c r="S267" s="32" t="str">
        <f>IFERROR(VLOOKUP(council_staff_import[[#This Row],[Full Name]],[4]!Table3[#Data],6,0),"")</f>
        <v/>
      </c>
      <c r="T267" s="32" t="str">
        <f>IFERROR(VLOOKUP(council_staff_import[[#This Row],[Full Name]],[4]!Table5[#Data],2,0),"")</f>
        <v/>
      </c>
      <c r="U267" s="32" t="str">
        <f>IFERROR(VLOOKUP(council_staff_import[[#This Row],[Full Name]],[4]!Table5[#Data],5,0),"")</f>
        <v/>
      </c>
      <c r="V267" s="32" t="str">
        <f>IFERROR(VLOOKUP(council_staff_import[[#This Row],[Full Name]],[4]!Table6[#Data],2,0),"")</f>
        <v/>
      </c>
      <c r="W267" s="32" t="str">
        <f>IFERROR(VLOOKUP(council_staff_import[[#This Row],[Full Name]],[4]!Table6[#Data],4,0),"")</f>
        <v/>
      </c>
      <c r="X267" s="32" t="s">
        <v>1397</v>
      </c>
      <c r="Y267" s="32" t="e">
        <f>VLOOKUP(council_staff_import[[#This Row],[format_works_for]],[4]!Table4[#Data],1,0)</f>
        <v>#REF!</v>
      </c>
      <c r="Z267" s="32" t="str">
        <f>IF(council_staff_import[[#This Row],[Legislative Staff Type]]="Personal",council_staff_import[[#This Row],[Reports to Person (full_name)]]&amp;", Office of Councilmember, Personal Staff Office, NYC Council",council_staff_import[[#This Row],[Assignment_SOURCE_KEY]]&amp;", Central Staff Office, NYC Council")</f>
        <v>Public Technology, Central Staff Office, NYC Council</v>
      </c>
      <c r="AA267" s="32" t="e">
        <f>VLOOKUP(council_staff_import[[#This Row],[formatted_and_corrected_reports_to_person]],[4]!Table2[#Data],2,0)</f>
        <v>#REF!</v>
      </c>
      <c r="AB267" s="32" t="str">
        <f>IF(council_staff_import[[#This Row],[format_legislative_staff_type]]="Personal", RIGHT(council_staff_import[[#This Row],[Assignment_SOURCE_KEY]],LEN(council_staff_import[[#This Row],[Assignment_SOURCE_KEY]])-FIND(" ",council_staff_import[[#This Row],[Assignment_SOURCE_KEY]])),"")</f>
        <v/>
      </c>
      <c r="AC267" s="32" t="str">
        <f>IF(LEFT(council_staff_import[[#This Row],[Assignment_SOURCE_KEY]],(FIND(" ",council_staff_import[[#This Row],[Assignment_SOURCE_KEY]],1)-1))="CM","Personal","Central")</f>
        <v>Central</v>
      </c>
      <c r="AD267" s="32" t="s">
        <v>34838</v>
      </c>
      <c r="AE267" s="32">
        <f>council_staff_import[[#This Row],[District_Office_Number_SOURCE_KEY]]</f>
        <v>0</v>
      </c>
      <c r="AF267" s="31"/>
    </row>
    <row r="268" spans="1:32" x14ac:dyDescent="0.2">
      <c r="A268" s="31" t="str">
        <f>council_staff_import[[#This Row],[First_Name_SOURCE_KEY]]&amp;" "&amp;council_staff_import[[#This Row],[Last_Name_SOURCE_KEY]]</f>
        <v>Andrew Cochran</v>
      </c>
      <c r="B268" s="31" t="str">
        <f>council_staff_import[[#This Row],[First_Name_SOURCE_KEY]]</f>
        <v>Andrew</v>
      </c>
      <c r="C268" s="31" t="str">
        <f>council_staff_import[[#This Row],[Last_Name_SOURCE_KEY]]</f>
        <v>Cochran</v>
      </c>
      <c r="D268" s="31" t="str">
        <f>council_staff_import[[#This Row],[Title_SOURCE_KEY]]</f>
        <v>Legislative Coordinator</v>
      </c>
      <c r="E268" s="31" t="e">
        <f>council_staff_import[[#This Row],[vlookup_works_for]]</f>
        <v>#REF!</v>
      </c>
      <c r="F268" s="31" t="str">
        <f>IF(council_staff_import[[#This Row],[combine COS and Leg Contact Responsibilties]]="",council_staff_import[[#This Row],[Vlookup Scheduler Responsibility]],council_staff_import[[#This Row],[combine COS and Leg Contact Responsibilties]])</f>
        <v/>
      </c>
      <c r="G268" s="31"/>
      <c r="H268" s="31" t="s">
        <v>65</v>
      </c>
      <c r="I268" s="31" t="s">
        <v>31371</v>
      </c>
      <c r="J268" s="31" t="str">
        <f>council_staff_import[[#This Row],[format_legislative_staff_type]]</f>
        <v>Central</v>
      </c>
      <c r="K268" s="31" t="s">
        <v>72</v>
      </c>
      <c r="L268" s="31" t="str">
        <f>IF(council_staff_import[[#This Row],[District_Office_Calc]]=0,"",council_staff_import[[#This Row],[District_Office_Calc]])</f>
        <v/>
      </c>
      <c r="M268" s="31" t="str">
        <f>IF(council_staff_import[[#This Row],[combine COS and Leg Contact emails]]="",council_staff_import[[#This Row],[Vlookup Scheduler Email]],council_staff_import[[#This Row],[combine COS and Leg Contact emails]])</f>
        <v/>
      </c>
      <c r="N268" s="32" t="s">
        <v>32930</v>
      </c>
      <c r="O268" s="32" t="s">
        <v>23966</v>
      </c>
      <c r="P268" s="32" t="str">
        <f>IF(council_staff_import[[#This Row],[Vlookup COS Responsibility]]="",council_staff_import[[#This Row],[Vlookup Leg Contact Responsibility]],council_staff_import[[#This Row],[Vlookup COS Responsibility]])</f>
        <v/>
      </c>
      <c r="Q268" s="32" t="str">
        <f>IF(council_staff_import[[#This Row],[Vlookup COS Email]]="",council_staff_import[[#This Row],[Vlookup Leg Contact Email]],council_staff_import[[#This Row],[Vlookup COS Email]])</f>
        <v/>
      </c>
      <c r="R268" s="32" t="str">
        <f>IFERROR(VLOOKUP(council_staff_import[[#This Row],[Full Name]],[4]!Table3[#Data],2,0),"")</f>
        <v/>
      </c>
      <c r="S268" s="32" t="str">
        <f>IFERROR(VLOOKUP(council_staff_import[[#This Row],[Full Name]],[4]!Table3[#Data],6,0),"")</f>
        <v/>
      </c>
      <c r="T268" s="32" t="str">
        <f>IFERROR(VLOOKUP(council_staff_import[[#This Row],[Full Name]],[4]!Table5[#Data],2,0),"")</f>
        <v/>
      </c>
      <c r="U268" s="32" t="str">
        <f>IFERROR(VLOOKUP(council_staff_import[[#This Row],[Full Name]],[4]!Table5[#Data],5,0),"")</f>
        <v/>
      </c>
      <c r="V268" s="32" t="str">
        <f>IFERROR(VLOOKUP(council_staff_import[[#This Row],[Full Name]],[4]!Table6[#Data],2,0),"")</f>
        <v/>
      </c>
      <c r="W268" s="32" t="str">
        <f>IFERROR(VLOOKUP(council_staff_import[[#This Row],[Full Name]],[4]!Table6[#Data],4,0),"")</f>
        <v/>
      </c>
      <c r="X268" s="32" t="s">
        <v>31557</v>
      </c>
      <c r="Y268" s="32" t="e">
        <f>VLOOKUP(council_staff_import[[#This Row],[format_works_for]],[4]!Table4[#Data],1,0)</f>
        <v>#REF!</v>
      </c>
      <c r="Z268" s="32" t="str">
        <f>IF(council_staff_import[[#This Row],[Legislative Staff Type]]="Personal",council_staff_import[[#This Row],[Reports to Person (full_name)]]&amp;", Office of Councilmember, Personal Staff Office, NYC Council",council_staff_import[[#This Row],[Assignment_SOURCE_KEY]]&amp;", Central Staff Office, NYC Council")</f>
        <v>Public Technology, Central Staff Office, NYC Council</v>
      </c>
      <c r="AA268" s="32" t="e">
        <f>VLOOKUP(council_staff_import[[#This Row],[formatted_and_corrected_reports_to_person]],[4]!Table2[#Data],2,0)</f>
        <v>#REF!</v>
      </c>
      <c r="AB268" s="32" t="str">
        <f>IF(council_staff_import[[#This Row],[format_legislative_staff_type]]="Personal", RIGHT(council_staff_import[[#This Row],[Assignment_SOURCE_KEY]],LEN(council_staff_import[[#This Row],[Assignment_SOURCE_KEY]])-FIND(" ",council_staff_import[[#This Row],[Assignment_SOURCE_KEY]])),"")</f>
        <v/>
      </c>
      <c r="AC268" s="32" t="str">
        <f>IF(LEFT(council_staff_import[[#This Row],[Assignment_SOURCE_KEY]],(FIND(" ",council_staff_import[[#This Row],[Assignment_SOURCE_KEY]],1)-1))="CM","Personal","Central")</f>
        <v>Central</v>
      </c>
      <c r="AD268" s="32" t="s">
        <v>34838</v>
      </c>
      <c r="AE268" s="32">
        <f>council_staff_import[[#This Row],[District_Office_Number_SOURCE_KEY]]</f>
        <v>0</v>
      </c>
      <c r="AF268" s="31"/>
    </row>
    <row r="269" spans="1:32" x14ac:dyDescent="0.2">
      <c r="A269" s="31" t="str">
        <f>council_staff_import[[#This Row],[First_Name_SOURCE_KEY]]&amp;" "&amp;council_staff_import[[#This Row],[Last_Name_SOURCE_KEY]]</f>
        <v>Julia Fredenburg</v>
      </c>
      <c r="B269" s="31" t="str">
        <f>council_staff_import[[#This Row],[First_Name_SOURCE_KEY]]</f>
        <v>Julia</v>
      </c>
      <c r="C269" s="31" t="str">
        <f>council_staff_import[[#This Row],[Last_Name_SOURCE_KEY]]</f>
        <v>Fredenburg</v>
      </c>
      <c r="D269" s="31" t="str">
        <f>council_staff_import[[#This Row],[Title_SOURCE_KEY]]</f>
        <v>Legislative Coordinator</v>
      </c>
      <c r="E269" s="31" t="e">
        <f>council_staff_import[[#This Row],[vlookup_works_for]]</f>
        <v>#REF!</v>
      </c>
      <c r="F269" s="31" t="str">
        <f>IF(council_staff_import[[#This Row],[combine COS and Leg Contact Responsibilties]]="",council_staff_import[[#This Row],[Vlookup Scheduler Responsibility]],council_staff_import[[#This Row],[combine COS and Leg Contact Responsibilties]])</f>
        <v/>
      </c>
      <c r="G269" s="31"/>
      <c r="H269" s="31" t="s">
        <v>65</v>
      </c>
      <c r="I269" s="31" t="s">
        <v>31371</v>
      </c>
      <c r="J269" s="31" t="str">
        <f>council_staff_import[[#This Row],[format_legislative_staff_type]]</f>
        <v>Central</v>
      </c>
      <c r="K269" s="31" t="s">
        <v>72</v>
      </c>
      <c r="L269" s="31" t="str">
        <f>IF(council_staff_import[[#This Row],[District_Office_Calc]]=0,"",council_staff_import[[#This Row],[District_Office_Calc]])</f>
        <v/>
      </c>
      <c r="M269" s="31" t="str">
        <f>IF(council_staff_import[[#This Row],[combine COS and Leg Contact emails]]="",council_staff_import[[#This Row],[Vlookup Scheduler Email]],council_staff_import[[#This Row],[combine COS and Leg Contact emails]])</f>
        <v/>
      </c>
      <c r="N269" s="32" t="s">
        <v>32167</v>
      </c>
      <c r="O269" s="32" t="s">
        <v>1494</v>
      </c>
      <c r="P269" s="32" t="str">
        <f>IF(council_staff_import[[#This Row],[Vlookup COS Responsibility]]="",council_staff_import[[#This Row],[Vlookup Leg Contact Responsibility]],council_staff_import[[#This Row],[Vlookup COS Responsibility]])</f>
        <v/>
      </c>
      <c r="Q269" s="32" t="str">
        <f>IF(council_staff_import[[#This Row],[Vlookup COS Email]]="",council_staff_import[[#This Row],[Vlookup Leg Contact Email]],council_staff_import[[#This Row],[Vlookup COS Email]])</f>
        <v/>
      </c>
      <c r="R269" s="32" t="str">
        <f>IFERROR(VLOOKUP(council_staff_import[[#This Row],[Full Name]],[4]!Table3[#Data],2,0),"")</f>
        <v/>
      </c>
      <c r="S269" s="32" t="str">
        <f>IFERROR(VLOOKUP(council_staff_import[[#This Row],[Full Name]],[4]!Table3[#Data],6,0),"")</f>
        <v/>
      </c>
      <c r="T269" s="32" t="str">
        <f>IFERROR(VLOOKUP(council_staff_import[[#This Row],[Full Name]],[4]!Table5[#Data],2,0),"")</f>
        <v/>
      </c>
      <c r="U269" s="32" t="str">
        <f>IFERROR(VLOOKUP(council_staff_import[[#This Row],[Full Name]],[4]!Table5[#Data],5,0),"")</f>
        <v/>
      </c>
      <c r="V269" s="32" t="str">
        <f>IFERROR(VLOOKUP(council_staff_import[[#This Row],[Full Name]],[4]!Table6[#Data],2,0),"")</f>
        <v/>
      </c>
      <c r="W269" s="32" t="str">
        <f>IFERROR(VLOOKUP(council_staff_import[[#This Row],[Full Name]],[4]!Table6[#Data],4,0),"")</f>
        <v/>
      </c>
      <c r="X269" s="32" t="s">
        <v>31557</v>
      </c>
      <c r="Y269" s="32" t="e">
        <f>VLOOKUP(council_staff_import[[#This Row],[format_works_for]],[4]!Table4[#Data],1,0)</f>
        <v>#REF!</v>
      </c>
      <c r="Z269" s="32" t="str">
        <f>IF(council_staff_import[[#This Row],[Legislative Staff Type]]="Personal",council_staff_import[[#This Row],[Reports to Person (full_name)]]&amp;", Office of Councilmember, Personal Staff Office, NYC Council",council_staff_import[[#This Row],[Assignment_SOURCE_KEY]]&amp;", Central Staff Office, NYC Council")</f>
        <v>Public Technology, Central Staff Office, NYC Council</v>
      </c>
      <c r="AA269" s="32" t="e">
        <f>VLOOKUP(council_staff_import[[#This Row],[formatted_and_corrected_reports_to_person]],[4]!Table2[#Data],2,0)</f>
        <v>#REF!</v>
      </c>
      <c r="AB269" s="32" t="str">
        <f>IF(council_staff_import[[#This Row],[format_legislative_staff_type]]="Personal", RIGHT(council_staff_import[[#This Row],[Assignment_SOURCE_KEY]],LEN(council_staff_import[[#This Row],[Assignment_SOURCE_KEY]])-FIND(" ",council_staff_import[[#This Row],[Assignment_SOURCE_KEY]])),"")</f>
        <v/>
      </c>
      <c r="AC269" s="32" t="str">
        <f>IF(LEFT(council_staff_import[[#This Row],[Assignment_SOURCE_KEY]],(FIND(" ",council_staff_import[[#This Row],[Assignment_SOURCE_KEY]],1)-1))="CM","Personal","Central")</f>
        <v>Central</v>
      </c>
      <c r="AD269" s="32" t="s">
        <v>34838</v>
      </c>
      <c r="AE269" s="32">
        <f>council_staff_import[[#This Row],[District_Office_Number_SOURCE_KEY]]</f>
        <v>0</v>
      </c>
      <c r="AF269" s="31"/>
    </row>
    <row r="270" spans="1:32" x14ac:dyDescent="0.2">
      <c r="A270" s="31" t="str">
        <f>council_staff_import[[#This Row],[First_Name_SOURCE_KEY]]&amp;" "&amp;council_staff_import[[#This Row],[Last_Name_SOURCE_KEY]]</f>
        <v>Erica Gonzalez</v>
      </c>
      <c r="B270" s="31" t="str">
        <f>council_staff_import[[#This Row],[First_Name_SOURCE_KEY]]</f>
        <v>Erica</v>
      </c>
      <c r="C270" s="31" t="str">
        <f>council_staff_import[[#This Row],[Last_Name_SOURCE_KEY]]</f>
        <v>Gonzalez</v>
      </c>
      <c r="D270" s="31" t="str">
        <f>council_staff_import[[#This Row],[Title_SOURCE_KEY]]</f>
        <v>Director</v>
      </c>
      <c r="E270" s="31" t="e">
        <f>council_staff_import[[#This Row],[vlookup_works_for]]</f>
        <v>#REF!</v>
      </c>
      <c r="F270" s="31" t="str">
        <f>IF(council_staff_import[[#This Row],[combine COS and Leg Contact Responsibilties]]="",council_staff_import[[#This Row],[Vlookup Scheduler Responsibility]],council_staff_import[[#This Row],[combine COS and Leg Contact Responsibilties]])</f>
        <v/>
      </c>
      <c r="G270" s="31"/>
      <c r="H270" s="31" t="s">
        <v>65</v>
      </c>
      <c r="I270" s="31" t="s">
        <v>31371</v>
      </c>
      <c r="J270" s="31" t="str">
        <f>council_staff_import[[#This Row],[format_legislative_staff_type]]</f>
        <v>Central</v>
      </c>
      <c r="K270" s="31" t="s">
        <v>72</v>
      </c>
      <c r="L270" s="31" t="str">
        <f>IF(council_staff_import[[#This Row],[District_Office_Calc]]=0,"",council_staff_import[[#This Row],[District_Office_Calc]])</f>
        <v/>
      </c>
      <c r="M270" s="31" t="str">
        <f>IF(council_staff_import[[#This Row],[combine COS and Leg Contact emails]]="",council_staff_import[[#This Row],[Vlookup Scheduler Email]],council_staff_import[[#This Row],[combine COS and Leg Contact emails]])</f>
        <v/>
      </c>
      <c r="N270" s="32" t="s">
        <v>210</v>
      </c>
      <c r="O270" s="32" t="s">
        <v>28016</v>
      </c>
      <c r="P270" s="32" t="str">
        <f>IF(council_staff_import[[#This Row],[Vlookup COS Responsibility]]="",council_staff_import[[#This Row],[Vlookup Leg Contact Responsibility]],council_staff_import[[#This Row],[Vlookup COS Responsibility]])</f>
        <v/>
      </c>
      <c r="Q270" s="32" t="str">
        <f>IF(council_staff_import[[#This Row],[Vlookup COS Email]]="",council_staff_import[[#This Row],[Vlookup Leg Contact Email]],council_staff_import[[#This Row],[Vlookup COS Email]])</f>
        <v/>
      </c>
      <c r="R270" s="32" t="str">
        <f>IFERROR(VLOOKUP(council_staff_import[[#This Row],[Full Name]],[4]!Table3[#Data],2,0),"")</f>
        <v/>
      </c>
      <c r="S270" s="32" t="str">
        <f>IFERROR(VLOOKUP(council_staff_import[[#This Row],[Full Name]],[4]!Table3[#Data],6,0),"")</f>
        <v/>
      </c>
      <c r="T270" s="32" t="str">
        <f>IFERROR(VLOOKUP(council_staff_import[[#This Row],[Full Name]],[4]!Table5[#Data],2,0),"")</f>
        <v/>
      </c>
      <c r="U270" s="32" t="str">
        <f>IFERROR(VLOOKUP(council_staff_import[[#This Row],[Full Name]],[4]!Table5[#Data],5,0),"")</f>
        <v/>
      </c>
      <c r="V270" s="32" t="str">
        <f>IFERROR(VLOOKUP(council_staff_import[[#This Row],[Full Name]],[4]!Table6[#Data],2,0),"")</f>
        <v/>
      </c>
      <c r="W270" s="32" t="str">
        <f>IFERROR(VLOOKUP(council_staff_import[[#This Row],[Full Name]],[4]!Table6[#Data],4,0),"")</f>
        <v/>
      </c>
      <c r="X270" s="32" t="s">
        <v>5183</v>
      </c>
      <c r="Y270" s="32" t="e">
        <f>VLOOKUP(council_staff_import[[#This Row],[format_works_for]],[4]!Table4[#Data],1,0)</f>
        <v>#REF!</v>
      </c>
      <c r="Z270" s="32" t="str">
        <f>IF(council_staff_import[[#This Row],[Legislative Staff Type]]="Personal",council_staff_import[[#This Row],[Reports to Person (full_name)]]&amp;", Office of Councilmember, Personal Staff Office, NYC Council",council_staff_import[[#This Row],[Assignment_SOURCE_KEY]]&amp;", Central Staff Office, NYC Council")</f>
        <v>Public Technology, Central Staff Office, NYC Council</v>
      </c>
      <c r="AA270" s="32" t="e">
        <f>VLOOKUP(council_staff_import[[#This Row],[formatted_and_corrected_reports_to_person]],[4]!Table2[#Data],2,0)</f>
        <v>#REF!</v>
      </c>
      <c r="AB270" s="32" t="str">
        <f>IF(council_staff_import[[#This Row],[format_legislative_staff_type]]="Personal", RIGHT(council_staff_import[[#This Row],[Assignment_SOURCE_KEY]],LEN(council_staff_import[[#This Row],[Assignment_SOURCE_KEY]])-FIND(" ",council_staff_import[[#This Row],[Assignment_SOURCE_KEY]])),"")</f>
        <v/>
      </c>
      <c r="AC270" s="32" t="str">
        <f>IF(LEFT(council_staff_import[[#This Row],[Assignment_SOURCE_KEY]],(FIND(" ",council_staff_import[[#This Row],[Assignment_SOURCE_KEY]],1)-1))="CM","Personal","Central")</f>
        <v>Central</v>
      </c>
      <c r="AD270" s="32" t="s">
        <v>34838</v>
      </c>
      <c r="AE270" s="32">
        <f>council_staff_import[[#This Row],[District_Office_Number_SOURCE_KEY]]</f>
        <v>0</v>
      </c>
      <c r="AF270" s="31"/>
    </row>
    <row r="271" spans="1:32" x14ac:dyDescent="0.2">
      <c r="A271" s="31" t="str">
        <f>council_staff_import[[#This Row],[First_Name_SOURCE_KEY]]&amp;" "&amp;council_staff_import[[#This Row],[Last_Name_SOURCE_KEY]]</f>
        <v>Joyce Li</v>
      </c>
      <c r="B271" s="31" t="str">
        <f>council_staff_import[[#This Row],[First_Name_SOURCE_KEY]]</f>
        <v>Joyce</v>
      </c>
      <c r="C271" s="31" t="str">
        <f>council_staff_import[[#This Row],[Last_Name_SOURCE_KEY]]</f>
        <v>Li</v>
      </c>
      <c r="D271" s="31" t="str">
        <f>council_staff_import[[#This Row],[Title_SOURCE_KEY]]</f>
        <v>Legislative Coordinator</v>
      </c>
      <c r="E271" s="31" t="e">
        <f>council_staff_import[[#This Row],[vlookup_works_for]]</f>
        <v>#REF!</v>
      </c>
      <c r="F271" s="31" t="str">
        <f>IF(council_staff_import[[#This Row],[combine COS and Leg Contact Responsibilties]]="",council_staff_import[[#This Row],[Vlookup Scheduler Responsibility]],council_staff_import[[#This Row],[combine COS and Leg Contact Responsibilties]])</f>
        <v/>
      </c>
      <c r="G271" s="31"/>
      <c r="H271" s="31" t="s">
        <v>65</v>
      </c>
      <c r="I271" s="31" t="s">
        <v>31371</v>
      </c>
      <c r="J271" s="31" t="str">
        <f>council_staff_import[[#This Row],[format_legislative_staff_type]]</f>
        <v>Central</v>
      </c>
      <c r="K271" s="31" t="s">
        <v>72</v>
      </c>
      <c r="L271" s="31" t="str">
        <f>IF(council_staff_import[[#This Row],[District_Office_Calc]]=0,"",council_staff_import[[#This Row],[District_Office_Calc]])</f>
        <v/>
      </c>
      <c r="M271" s="31" t="str">
        <f>IF(council_staff_import[[#This Row],[combine COS and Leg Contact emails]]="",council_staff_import[[#This Row],[Vlookup Scheduler Email]],council_staff_import[[#This Row],[combine COS and Leg Contact emails]])</f>
        <v/>
      </c>
      <c r="N271" s="32" t="s">
        <v>15618</v>
      </c>
      <c r="O271" s="32" t="s">
        <v>2462</v>
      </c>
      <c r="P271" s="32" t="str">
        <f>IF(council_staff_import[[#This Row],[Vlookup COS Responsibility]]="",council_staff_import[[#This Row],[Vlookup Leg Contact Responsibility]],council_staff_import[[#This Row],[Vlookup COS Responsibility]])</f>
        <v/>
      </c>
      <c r="Q271" s="32" t="str">
        <f>IF(council_staff_import[[#This Row],[Vlookup COS Email]]="",council_staff_import[[#This Row],[Vlookup Leg Contact Email]],council_staff_import[[#This Row],[Vlookup COS Email]])</f>
        <v/>
      </c>
      <c r="R271" s="32" t="str">
        <f>IFERROR(VLOOKUP(council_staff_import[[#This Row],[Full Name]],[4]!Table3[#Data],2,0),"")</f>
        <v/>
      </c>
      <c r="S271" s="32" t="str">
        <f>IFERROR(VLOOKUP(council_staff_import[[#This Row],[Full Name]],[4]!Table3[#Data],6,0),"")</f>
        <v/>
      </c>
      <c r="T271" s="32" t="str">
        <f>IFERROR(VLOOKUP(council_staff_import[[#This Row],[Full Name]],[4]!Table5[#Data],2,0),"")</f>
        <v/>
      </c>
      <c r="U271" s="32" t="str">
        <f>IFERROR(VLOOKUP(council_staff_import[[#This Row],[Full Name]],[4]!Table5[#Data],5,0),"")</f>
        <v/>
      </c>
      <c r="V271" s="32" t="str">
        <f>IFERROR(VLOOKUP(council_staff_import[[#This Row],[Full Name]],[4]!Table6[#Data],2,0),"")</f>
        <v/>
      </c>
      <c r="W271" s="32" t="str">
        <f>IFERROR(VLOOKUP(council_staff_import[[#This Row],[Full Name]],[4]!Table6[#Data],4,0),"")</f>
        <v/>
      </c>
      <c r="X271" s="32" t="s">
        <v>31557</v>
      </c>
      <c r="Y271" s="32" t="e">
        <f>VLOOKUP(council_staff_import[[#This Row],[format_works_for]],[4]!Table4[#Data],1,0)</f>
        <v>#REF!</v>
      </c>
      <c r="Z271" s="32" t="str">
        <f>IF(council_staff_import[[#This Row],[Legislative Staff Type]]="Personal",council_staff_import[[#This Row],[Reports to Person (full_name)]]&amp;", Office of Councilmember, Personal Staff Office, NYC Council",council_staff_import[[#This Row],[Assignment_SOURCE_KEY]]&amp;", Central Staff Office, NYC Council")</f>
        <v>Public Technology, Central Staff Office, NYC Council</v>
      </c>
      <c r="AA271" s="32" t="e">
        <f>VLOOKUP(council_staff_import[[#This Row],[formatted_and_corrected_reports_to_person]],[4]!Table2[#Data],2,0)</f>
        <v>#REF!</v>
      </c>
      <c r="AB271" s="32" t="str">
        <f>IF(council_staff_import[[#This Row],[format_legislative_staff_type]]="Personal", RIGHT(council_staff_import[[#This Row],[Assignment_SOURCE_KEY]],LEN(council_staff_import[[#This Row],[Assignment_SOURCE_KEY]])-FIND(" ",council_staff_import[[#This Row],[Assignment_SOURCE_KEY]])),"")</f>
        <v/>
      </c>
      <c r="AC271" s="32" t="str">
        <f>IF(LEFT(council_staff_import[[#This Row],[Assignment_SOURCE_KEY]],(FIND(" ",council_staff_import[[#This Row],[Assignment_SOURCE_KEY]],1)-1))="CM","Personal","Central")</f>
        <v>Central</v>
      </c>
      <c r="AD271" s="32" t="s">
        <v>34838</v>
      </c>
      <c r="AE271" s="32">
        <f>council_staff_import[[#This Row],[District_Office_Number_SOURCE_KEY]]</f>
        <v>0</v>
      </c>
      <c r="AF271" s="31"/>
    </row>
    <row r="272" spans="1:32" x14ac:dyDescent="0.2">
      <c r="A272" s="31" t="str">
        <f>council_staff_import[[#This Row],[First_Name_SOURCE_KEY]]&amp;" "&amp;council_staff_import[[#This Row],[Last_Name_SOURCE_KEY]]</f>
        <v>Lindsey Nater</v>
      </c>
      <c r="B272" s="31" t="str">
        <f>council_staff_import[[#This Row],[First_Name_SOURCE_KEY]]</f>
        <v>Lindsey</v>
      </c>
      <c r="C272" s="31" t="str">
        <f>council_staff_import[[#This Row],[Last_Name_SOURCE_KEY]]</f>
        <v>Nater</v>
      </c>
      <c r="D272" s="31" t="str">
        <f>council_staff_import[[#This Row],[Title_SOURCE_KEY]]</f>
        <v>Legislative Clerk (Intern)</v>
      </c>
      <c r="E272" s="31" t="e">
        <f>council_staff_import[[#This Row],[vlookup_works_for]]</f>
        <v>#REF!</v>
      </c>
      <c r="F272" s="31" t="str">
        <f>IF(council_staff_import[[#This Row],[combine COS and Leg Contact Responsibilties]]="",council_staff_import[[#This Row],[Vlookup Scheduler Responsibility]],council_staff_import[[#This Row],[combine COS and Leg Contact Responsibilties]])</f>
        <v/>
      </c>
      <c r="G272" s="31"/>
      <c r="H272" s="31" t="s">
        <v>65</v>
      </c>
      <c r="I272" s="31" t="s">
        <v>31371</v>
      </c>
      <c r="J272" s="31" t="str">
        <f>council_staff_import[[#This Row],[format_legislative_staff_type]]</f>
        <v>Central</v>
      </c>
      <c r="K272" s="31" t="s">
        <v>72</v>
      </c>
      <c r="L272" s="31" t="str">
        <f>IF(council_staff_import[[#This Row],[District_Office_Calc]]=0,"",council_staff_import[[#This Row],[District_Office_Calc]])</f>
        <v/>
      </c>
      <c r="M272" s="31" t="str">
        <f>IF(council_staff_import[[#This Row],[combine COS and Leg Contact emails]]="",council_staff_import[[#This Row],[Vlookup Scheduler Email]],council_staff_import[[#This Row],[combine COS and Leg Contact emails]])</f>
        <v/>
      </c>
      <c r="N272" s="32" t="s">
        <v>7872</v>
      </c>
      <c r="O272" s="32" t="s">
        <v>29983</v>
      </c>
      <c r="P272" s="32" t="str">
        <f>IF(council_staff_import[[#This Row],[Vlookup COS Responsibility]]="",council_staff_import[[#This Row],[Vlookup Leg Contact Responsibility]],council_staff_import[[#This Row],[Vlookup COS Responsibility]])</f>
        <v/>
      </c>
      <c r="Q272" s="32" t="str">
        <f>IF(council_staff_import[[#This Row],[Vlookup COS Email]]="",council_staff_import[[#This Row],[Vlookup Leg Contact Email]],council_staff_import[[#This Row],[Vlookup COS Email]])</f>
        <v/>
      </c>
      <c r="R272" s="32" t="str">
        <f>IFERROR(VLOOKUP(council_staff_import[[#This Row],[Full Name]],[4]!Table3[#Data],2,0),"")</f>
        <v/>
      </c>
      <c r="S272" s="32" t="str">
        <f>IFERROR(VLOOKUP(council_staff_import[[#This Row],[Full Name]],[4]!Table3[#Data],6,0),"")</f>
        <v/>
      </c>
      <c r="T272" s="32" t="str">
        <f>IFERROR(VLOOKUP(council_staff_import[[#This Row],[Full Name]],[4]!Table5[#Data],2,0),"")</f>
        <v/>
      </c>
      <c r="U272" s="32" t="str">
        <f>IFERROR(VLOOKUP(council_staff_import[[#This Row],[Full Name]],[4]!Table5[#Data],5,0),"")</f>
        <v/>
      </c>
      <c r="V272" s="32" t="str">
        <f>IFERROR(VLOOKUP(council_staff_import[[#This Row],[Full Name]],[4]!Table6[#Data],2,0),"")</f>
        <v/>
      </c>
      <c r="W272" s="32" t="str">
        <f>IFERROR(VLOOKUP(council_staff_import[[#This Row],[Full Name]],[4]!Table6[#Data],4,0),"")</f>
        <v/>
      </c>
      <c r="X272" s="32" t="s">
        <v>32505</v>
      </c>
      <c r="Y272" s="32" t="e">
        <f>VLOOKUP(council_staff_import[[#This Row],[format_works_for]],[4]!Table4[#Data],1,0)</f>
        <v>#REF!</v>
      </c>
      <c r="Z272" s="32" t="str">
        <f>IF(council_staff_import[[#This Row],[Legislative Staff Type]]="Personal",council_staff_import[[#This Row],[Reports to Person (full_name)]]&amp;", Office of Councilmember, Personal Staff Office, NYC Council",council_staff_import[[#This Row],[Assignment_SOURCE_KEY]]&amp;", Central Staff Office, NYC Council")</f>
        <v>Public Technology, Central Staff Office, NYC Council</v>
      </c>
      <c r="AA272" s="32" t="e">
        <f>VLOOKUP(council_staff_import[[#This Row],[formatted_and_corrected_reports_to_person]],[4]!Table2[#Data],2,0)</f>
        <v>#REF!</v>
      </c>
      <c r="AB272" s="32" t="str">
        <f>IF(council_staff_import[[#This Row],[format_legislative_staff_type]]="Personal", RIGHT(council_staff_import[[#This Row],[Assignment_SOURCE_KEY]],LEN(council_staff_import[[#This Row],[Assignment_SOURCE_KEY]])-FIND(" ",council_staff_import[[#This Row],[Assignment_SOURCE_KEY]])),"")</f>
        <v/>
      </c>
      <c r="AC272" s="32" t="str">
        <f>IF(LEFT(council_staff_import[[#This Row],[Assignment_SOURCE_KEY]],(FIND(" ",council_staff_import[[#This Row],[Assignment_SOURCE_KEY]],1)-1))="CM","Personal","Central")</f>
        <v>Central</v>
      </c>
      <c r="AD272" s="32" t="s">
        <v>34838</v>
      </c>
      <c r="AE272" s="32">
        <f>council_staff_import[[#This Row],[District_Office_Number_SOURCE_KEY]]</f>
        <v>0</v>
      </c>
      <c r="AF272" s="31"/>
    </row>
    <row r="273" spans="1:32" x14ac:dyDescent="0.2">
      <c r="A273" s="31" t="str">
        <f>council_staff_import[[#This Row],[First_Name_SOURCE_KEY]]&amp;" "&amp;council_staff_import[[#This Row],[Last_Name_SOURCE_KEY]]</f>
        <v>Juana Ponce de Leon</v>
      </c>
      <c r="B273" s="31" t="str">
        <f>council_staff_import[[#This Row],[First_Name_SOURCE_KEY]]</f>
        <v>Juana</v>
      </c>
      <c r="C273" s="31" t="str">
        <f>council_staff_import[[#This Row],[Last_Name_SOURCE_KEY]]</f>
        <v>Ponce de Leon</v>
      </c>
      <c r="D273" s="31" t="str">
        <f>council_staff_import[[#This Row],[Title_SOURCE_KEY]]</f>
        <v>Legislative Administrative Manager</v>
      </c>
      <c r="E273" s="31" t="e">
        <f>council_staff_import[[#This Row],[vlookup_works_for]]</f>
        <v>#REF!</v>
      </c>
      <c r="F273" s="31" t="str">
        <f>IF(council_staff_import[[#This Row],[combine COS and Leg Contact Responsibilties]]="",council_staff_import[[#This Row],[Vlookup Scheduler Responsibility]],council_staff_import[[#This Row],[combine COS and Leg Contact Responsibilties]])</f>
        <v/>
      </c>
      <c r="G273" s="31"/>
      <c r="H273" s="31" t="s">
        <v>65</v>
      </c>
      <c r="I273" s="31" t="s">
        <v>31371</v>
      </c>
      <c r="J273" s="31" t="str">
        <f>council_staff_import[[#This Row],[format_legislative_staff_type]]</f>
        <v>Central</v>
      </c>
      <c r="K273" s="31" t="s">
        <v>72</v>
      </c>
      <c r="L273" s="31" t="str">
        <f>IF(council_staff_import[[#This Row],[District_Office_Calc]]=0,"",council_staff_import[[#This Row],[District_Office_Calc]])</f>
        <v/>
      </c>
      <c r="M273" s="31" t="str">
        <f>IF(council_staff_import[[#This Row],[combine COS and Leg Contact emails]]="",council_staff_import[[#This Row],[Vlookup Scheduler Email]],council_staff_import[[#This Row],[combine COS and Leg Contact emails]])</f>
        <v/>
      </c>
      <c r="N273" s="32" t="s">
        <v>32161</v>
      </c>
      <c r="O273" s="32" t="s">
        <v>32162</v>
      </c>
      <c r="P273" s="32" t="str">
        <f>IF(council_staff_import[[#This Row],[Vlookup COS Responsibility]]="",council_staff_import[[#This Row],[Vlookup Leg Contact Responsibility]],council_staff_import[[#This Row],[Vlookup COS Responsibility]])</f>
        <v/>
      </c>
      <c r="Q273" s="32" t="str">
        <f>IF(council_staff_import[[#This Row],[Vlookup COS Email]]="",council_staff_import[[#This Row],[Vlookup Leg Contact Email]],council_staff_import[[#This Row],[Vlookup COS Email]])</f>
        <v/>
      </c>
      <c r="R273" s="32" t="str">
        <f>IFERROR(VLOOKUP(council_staff_import[[#This Row],[Full Name]],[4]!Table3[#Data],2,0),"")</f>
        <v/>
      </c>
      <c r="S273" s="32" t="str">
        <f>IFERROR(VLOOKUP(council_staff_import[[#This Row],[Full Name]],[4]!Table3[#Data],6,0),"")</f>
        <v/>
      </c>
      <c r="T273" s="32" t="str">
        <f>IFERROR(VLOOKUP(council_staff_import[[#This Row],[Full Name]],[4]!Table5[#Data],2,0),"")</f>
        <v/>
      </c>
      <c r="U273" s="32" t="str">
        <f>IFERROR(VLOOKUP(council_staff_import[[#This Row],[Full Name]],[4]!Table5[#Data],5,0),"")</f>
        <v/>
      </c>
      <c r="V273" s="32" t="str">
        <f>IFERROR(VLOOKUP(council_staff_import[[#This Row],[Full Name]],[4]!Table6[#Data],2,0),"")</f>
        <v/>
      </c>
      <c r="W273" s="32" t="str">
        <f>IFERROR(VLOOKUP(council_staff_import[[#This Row],[Full Name]],[4]!Table6[#Data],4,0),"")</f>
        <v/>
      </c>
      <c r="X273" s="32" t="s">
        <v>31814</v>
      </c>
      <c r="Y273" s="32" t="e">
        <f>VLOOKUP(council_staff_import[[#This Row],[format_works_for]],[4]!Table4[#Data],1,0)</f>
        <v>#REF!</v>
      </c>
      <c r="Z273" s="32" t="str">
        <f>IF(council_staff_import[[#This Row],[Legislative Staff Type]]="Personal",council_staff_import[[#This Row],[Reports to Person (full_name)]]&amp;", Office of Councilmember, Personal Staff Office, NYC Council",council_staff_import[[#This Row],[Assignment_SOURCE_KEY]]&amp;", Central Staff Office, NYC Council")</f>
        <v>Public Technology, Central Staff Office, NYC Council</v>
      </c>
      <c r="AA273" s="32" t="e">
        <f>VLOOKUP(council_staff_import[[#This Row],[formatted_and_corrected_reports_to_person]],[4]!Table2[#Data],2,0)</f>
        <v>#REF!</v>
      </c>
      <c r="AB273" s="32" t="str">
        <f>IF(council_staff_import[[#This Row],[format_legislative_staff_type]]="Personal", RIGHT(council_staff_import[[#This Row],[Assignment_SOURCE_KEY]],LEN(council_staff_import[[#This Row],[Assignment_SOURCE_KEY]])-FIND(" ",council_staff_import[[#This Row],[Assignment_SOURCE_KEY]])),"")</f>
        <v/>
      </c>
      <c r="AC273" s="32" t="str">
        <f>IF(LEFT(council_staff_import[[#This Row],[Assignment_SOURCE_KEY]],(FIND(" ",council_staff_import[[#This Row],[Assignment_SOURCE_KEY]],1)-1))="CM","Personal","Central")</f>
        <v>Central</v>
      </c>
      <c r="AD273" s="32" t="s">
        <v>34838</v>
      </c>
      <c r="AE273" s="32">
        <f>council_staff_import[[#This Row],[District_Office_Number_SOURCE_KEY]]</f>
        <v>0</v>
      </c>
      <c r="AF273" s="31"/>
    </row>
    <row r="274" spans="1:32" x14ac:dyDescent="0.2">
      <c r="A274" s="31" t="str">
        <f>council_staff_import[[#This Row],[First_Name_SOURCE_KEY]]&amp;" "&amp;council_staff_import[[#This Row],[Last_Name_SOURCE_KEY]]</f>
        <v>Lauren Quinones</v>
      </c>
      <c r="B274" s="31" t="str">
        <f>council_staff_import[[#This Row],[First_Name_SOURCE_KEY]]</f>
        <v>Lauren</v>
      </c>
      <c r="C274" s="31" t="str">
        <f>council_staff_import[[#This Row],[Last_Name_SOURCE_KEY]]</f>
        <v>Quinones</v>
      </c>
      <c r="D274" s="31" t="str">
        <f>council_staff_import[[#This Row],[Title_SOURCE_KEY]]</f>
        <v>Legislative Coordinator</v>
      </c>
      <c r="E274" s="31" t="e">
        <f>council_staff_import[[#This Row],[vlookup_works_for]]</f>
        <v>#REF!</v>
      </c>
      <c r="F274" s="31" t="str">
        <f>IF(council_staff_import[[#This Row],[combine COS and Leg Contact Responsibilties]]="",council_staff_import[[#This Row],[Vlookup Scheduler Responsibility]],council_staff_import[[#This Row],[combine COS and Leg Contact Responsibilties]])</f>
        <v/>
      </c>
      <c r="G274" s="31"/>
      <c r="H274" s="31" t="s">
        <v>65</v>
      </c>
      <c r="I274" s="31" t="s">
        <v>31371</v>
      </c>
      <c r="J274" s="31" t="str">
        <f>council_staff_import[[#This Row],[format_legislative_staff_type]]</f>
        <v>Central</v>
      </c>
      <c r="K274" s="31" t="s">
        <v>72</v>
      </c>
      <c r="L274" s="31" t="str">
        <f>IF(council_staff_import[[#This Row],[District_Office_Calc]]=0,"",council_staff_import[[#This Row],[District_Office_Calc]])</f>
        <v/>
      </c>
      <c r="M274" s="31" t="str">
        <f>IF(council_staff_import[[#This Row],[combine COS and Leg Contact emails]]="",council_staff_import[[#This Row],[Vlookup Scheduler Email]],council_staff_import[[#This Row],[combine COS and Leg Contact emails]])</f>
        <v/>
      </c>
      <c r="N274" s="32" t="s">
        <v>33240</v>
      </c>
      <c r="O274" s="32" t="s">
        <v>14316</v>
      </c>
      <c r="P274" s="32" t="str">
        <f>IF(council_staff_import[[#This Row],[Vlookup COS Responsibility]]="",council_staff_import[[#This Row],[Vlookup Leg Contact Responsibility]],council_staff_import[[#This Row],[Vlookup COS Responsibility]])</f>
        <v/>
      </c>
      <c r="Q274" s="32" t="str">
        <f>IF(council_staff_import[[#This Row],[Vlookup COS Email]]="",council_staff_import[[#This Row],[Vlookup Leg Contact Email]],council_staff_import[[#This Row],[Vlookup COS Email]])</f>
        <v/>
      </c>
      <c r="R274" s="32" t="str">
        <f>IFERROR(VLOOKUP(council_staff_import[[#This Row],[Full Name]],[4]!Table3[#Data],2,0),"")</f>
        <v/>
      </c>
      <c r="S274" s="32" t="str">
        <f>IFERROR(VLOOKUP(council_staff_import[[#This Row],[Full Name]],[4]!Table3[#Data],6,0),"")</f>
        <v/>
      </c>
      <c r="T274" s="32" t="str">
        <f>IFERROR(VLOOKUP(council_staff_import[[#This Row],[Full Name]],[4]!Table5[#Data],2,0),"")</f>
        <v/>
      </c>
      <c r="U274" s="32" t="str">
        <f>IFERROR(VLOOKUP(council_staff_import[[#This Row],[Full Name]],[4]!Table5[#Data],5,0),"")</f>
        <v/>
      </c>
      <c r="V274" s="32" t="str">
        <f>IFERROR(VLOOKUP(council_staff_import[[#This Row],[Full Name]],[4]!Table6[#Data],2,0),"")</f>
        <v/>
      </c>
      <c r="W274" s="32" t="str">
        <f>IFERROR(VLOOKUP(council_staff_import[[#This Row],[Full Name]],[4]!Table6[#Data],4,0),"")</f>
        <v/>
      </c>
      <c r="X274" s="32" t="s">
        <v>31557</v>
      </c>
      <c r="Y274" s="32" t="e">
        <f>VLOOKUP(council_staff_import[[#This Row],[format_works_for]],[4]!Table4[#Data],1,0)</f>
        <v>#REF!</v>
      </c>
      <c r="Z274" s="32" t="str">
        <f>IF(council_staff_import[[#This Row],[Legislative Staff Type]]="Personal",council_staff_import[[#This Row],[Reports to Person (full_name)]]&amp;", Office of Councilmember, Personal Staff Office, NYC Council",council_staff_import[[#This Row],[Assignment_SOURCE_KEY]]&amp;", Central Staff Office, NYC Council")</f>
        <v>Public Technology, Central Staff Office, NYC Council</v>
      </c>
      <c r="AA274" s="32" t="e">
        <f>VLOOKUP(council_staff_import[[#This Row],[formatted_and_corrected_reports_to_person]],[4]!Table2[#Data],2,0)</f>
        <v>#REF!</v>
      </c>
      <c r="AB274" s="32" t="str">
        <f>IF(council_staff_import[[#This Row],[format_legislative_staff_type]]="Personal", RIGHT(council_staff_import[[#This Row],[Assignment_SOURCE_KEY]],LEN(council_staff_import[[#This Row],[Assignment_SOURCE_KEY]])-FIND(" ",council_staff_import[[#This Row],[Assignment_SOURCE_KEY]])),"")</f>
        <v/>
      </c>
      <c r="AC274" s="32" t="str">
        <f>IF(LEFT(council_staff_import[[#This Row],[Assignment_SOURCE_KEY]],(FIND(" ",council_staff_import[[#This Row],[Assignment_SOURCE_KEY]],1)-1))="CM","Personal","Central")</f>
        <v>Central</v>
      </c>
      <c r="AD274" s="32" t="s">
        <v>34838</v>
      </c>
      <c r="AE274" s="32">
        <f>council_staff_import[[#This Row],[District_Office_Number_SOURCE_KEY]]</f>
        <v>0</v>
      </c>
      <c r="AF274" s="31"/>
    </row>
    <row r="275" spans="1:32" x14ac:dyDescent="0.2">
      <c r="A275" s="31" t="str">
        <f>council_staff_import[[#This Row],[First_Name_SOURCE_KEY]]&amp;" "&amp;council_staff_import[[#This Row],[Last_Name_SOURCE_KEY]]</f>
        <v>Julian Robinson</v>
      </c>
      <c r="B275" s="31" t="str">
        <f>council_staff_import[[#This Row],[First_Name_SOURCE_KEY]]</f>
        <v>Julian</v>
      </c>
      <c r="C275" s="31" t="str">
        <f>council_staff_import[[#This Row],[Last_Name_SOURCE_KEY]]</f>
        <v>Robinson</v>
      </c>
      <c r="D275" s="31" t="str">
        <f>council_staff_import[[#This Row],[Title_SOURCE_KEY]]</f>
        <v>Legislative Clerk</v>
      </c>
      <c r="E275" s="31" t="e">
        <f>council_staff_import[[#This Row],[vlookup_works_for]]</f>
        <v>#REF!</v>
      </c>
      <c r="F275" s="31" t="str">
        <f>IF(council_staff_import[[#This Row],[combine COS and Leg Contact Responsibilties]]="",council_staff_import[[#This Row],[Vlookup Scheduler Responsibility]],council_staff_import[[#This Row],[combine COS and Leg Contact Responsibilties]])</f>
        <v/>
      </c>
      <c r="G275" s="31"/>
      <c r="H275" s="31" t="s">
        <v>65</v>
      </c>
      <c r="I275" s="31" t="s">
        <v>31371</v>
      </c>
      <c r="J275" s="31" t="str">
        <f>council_staff_import[[#This Row],[format_legislative_staff_type]]</f>
        <v>Central</v>
      </c>
      <c r="K275" s="31" t="s">
        <v>72</v>
      </c>
      <c r="L275" s="31" t="str">
        <f>IF(council_staff_import[[#This Row],[District_Office_Calc]]=0,"",council_staff_import[[#This Row],[District_Office_Calc]])</f>
        <v/>
      </c>
      <c r="M275" s="31" t="str">
        <f>IF(council_staff_import[[#This Row],[combine COS and Leg Contact emails]]="",council_staff_import[[#This Row],[Vlookup Scheduler Email]],council_staff_import[[#This Row],[combine COS and Leg Contact emails]])</f>
        <v/>
      </c>
      <c r="N275" s="32" t="s">
        <v>751</v>
      </c>
      <c r="O275" s="32" t="s">
        <v>33972</v>
      </c>
      <c r="P275" s="32" t="str">
        <f>IF(council_staff_import[[#This Row],[Vlookup COS Responsibility]]="",council_staff_import[[#This Row],[Vlookup Leg Contact Responsibility]],council_staff_import[[#This Row],[Vlookup COS Responsibility]])</f>
        <v/>
      </c>
      <c r="Q275" s="32" t="str">
        <f>IF(council_staff_import[[#This Row],[Vlookup COS Email]]="",council_staff_import[[#This Row],[Vlookup Leg Contact Email]],council_staff_import[[#This Row],[Vlookup COS Email]])</f>
        <v/>
      </c>
      <c r="R275" s="32" t="str">
        <f>IFERROR(VLOOKUP(council_staff_import[[#This Row],[Full Name]],[4]!Table3[#Data],2,0),"")</f>
        <v/>
      </c>
      <c r="S275" s="32" t="str">
        <f>IFERROR(VLOOKUP(council_staff_import[[#This Row],[Full Name]],[4]!Table3[#Data],6,0),"")</f>
        <v/>
      </c>
      <c r="T275" s="32" t="str">
        <f>IFERROR(VLOOKUP(council_staff_import[[#This Row],[Full Name]],[4]!Table5[#Data],2,0),"")</f>
        <v/>
      </c>
      <c r="U275" s="32" t="str">
        <f>IFERROR(VLOOKUP(council_staff_import[[#This Row],[Full Name]],[4]!Table5[#Data],5,0),"")</f>
        <v/>
      </c>
      <c r="V275" s="32" t="str">
        <f>IFERROR(VLOOKUP(council_staff_import[[#This Row],[Full Name]],[4]!Table6[#Data],2,0),"")</f>
        <v/>
      </c>
      <c r="W275" s="32" t="str">
        <f>IFERROR(VLOOKUP(council_staff_import[[#This Row],[Full Name]],[4]!Table6[#Data],4,0),"")</f>
        <v/>
      </c>
      <c r="X275" s="32" t="s">
        <v>31692</v>
      </c>
      <c r="Y275" s="32" t="e">
        <f>VLOOKUP(council_staff_import[[#This Row],[format_works_for]],[4]!Table4[#Data],1,0)</f>
        <v>#REF!</v>
      </c>
      <c r="Z275" s="32" t="str">
        <f>IF(council_staff_import[[#This Row],[Legislative Staff Type]]="Personal",council_staff_import[[#This Row],[Reports to Person (full_name)]]&amp;", Office of Councilmember, Personal Staff Office, NYC Council",council_staff_import[[#This Row],[Assignment_SOURCE_KEY]]&amp;", Central Staff Office, NYC Council")</f>
        <v>Public Technology, Central Staff Office, NYC Council</v>
      </c>
      <c r="AA275" s="32" t="e">
        <f>VLOOKUP(council_staff_import[[#This Row],[formatted_and_corrected_reports_to_person]],[4]!Table2[#Data],2,0)</f>
        <v>#REF!</v>
      </c>
      <c r="AB275" s="32" t="str">
        <f>IF(council_staff_import[[#This Row],[format_legislative_staff_type]]="Personal", RIGHT(council_staff_import[[#This Row],[Assignment_SOURCE_KEY]],LEN(council_staff_import[[#This Row],[Assignment_SOURCE_KEY]])-FIND(" ",council_staff_import[[#This Row],[Assignment_SOURCE_KEY]])),"")</f>
        <v/>
      </c>
      <c r="AC275" s="32" t="str">
        <f>IF(LEFT(council_staff_import[[#This Row],[Assignment_SOURCE_KEY]],(FIND(" ",council_staff_import[[#This Row],[Assignment_SOURCE_KEY]],1)-1))="CM","Personal","Central")</f>
        <v>Central</v>
      </c>
      <c r="AD275" s="32" t="s">
        <v>34838</v>
      </c>
      <c r="AE275" s="32">
        <f>council_staff_import[[#This Row],[District_Office_Number_SOURCE_KEY]]</f>
        <v>0</v>
      </c>
      <c r="AF275" s="31"/>
    </row>
    <row r="276" spans="1:32" x14ac:dyDescent="0.2">
      <c r="A276" s="31" t="str">
        <f>council_staff_import[[#This Row],[First_Name_SOURCE_KEY]]&amp;" "&amp;council_staff_import[[#This Row],[Last_Name_SOURCE_KEY]]</f>
        <v>Gerardo Romo Zamora</v>
      </c>
      <c r="B276" s="31" t="str">
        <f>council_staff_import[[#This Row],[First_Name_SOURCE_KEY]]</f>
        <v>Gerardo</v>
      </c>
      <c r="C276" s="31" t="str">
        <f>council_staff_import[[#This Row],[Last_Name_SOURCE_KEY]]</f>
        <v>Romo Zamora</v>
      </c>
      <c r="D276" s="31" t="str">
        <f>council_staff_import[[#This Row],[Title_SOURCE_KEY]]</f>
        <v>Legislative Coordinator</v>
      </c>
      <c r="E276" s="31" t="e">
        <f>council_staff_import[[#This Row],[vlookup_works_for]]</f>
        <v>#REF!</v>
      </c>
      <c r="F276" s="31" t="str">
        <f>IF(council_staff_import[[#This Row],[combine COS and Leg Contact Responsibilties]]="",council_staff_import[[#This Row],[Vlookup Scheduler Responsibility]],council_staff_import[[#This Row],[combine COS and Leg Contact Responsibilties]])</f>
        <v/>
      </c>
      <c r="G276" s="31"/>
      <c r="H276" s="31" t="s">
        <v>65</v>
      </c>
      <c r="I276" s="31" t="s">
        <v>31371</v>
      </c>
      <c r="J276" s="31" t="str">
        <f>council_staff_import[[#This Row],[format_legislative_staff_type]]</f>
        <v>Central</v>
      </c>
      <c r="K276" s="31" t="s">
        <v>72</v>
      </c>
      <c r="L276" s="31" t="str">
        <f>IF(council_staff_import[[#This Row],[District_Office_Calc]]=0,"",council_staff_import[[#This Row],[District_Office_Calc]])</f>
        <v/>
      </c>
      <c r="M276" s="31" t="str">
        <f>IF(council_staff_import[[#This Row],[combine COS and Leg Contact emails]]="",council_staff_import[[#This Row],[Vlookup Scheduler Email]],council_staff_import[[#This Row],[combine COS and Leg Contact emails]])</f>
        <v/>
      </c>
      <c r="N276" s="32" t="s">
        <v>34338</v>
      </c>
      <c r="O276" s="32" t="s">
        <v>34339</v>
      </c>
      <c r="P276" s="32" t="str">
        <f>IF(council_staff_import[[#This Row],[Vlookup COS Responsibility]]="",council_staff_import[[#This Row],[Vlookup Leg Contact Responsibility]],council_staff_import[[#This Row],[Vlookup COS Responsibility]])</f>
        <v/>
      </c>
      <c r="Q276" s="32" t="str">
        <f>IF(council_staff_import[[#This Row],[Vlookup COS Email]]="",council_staff_import[[#This Row],[Vlookup Leg Contact Email]],council_staff_import[[#This Row],[Vlookup COS Email]])</f>
        <v/>
      </c>
      <c r="R276" s="32" t="str">
        <f>IFERROR(VLOOKUP(council_staff_import[[#This Row],[Full Name]],[4]!Table3[#Data],2,0),"")</f>
        <v/>
      </c>
      <c r="S276" s="32" t="str">
        <f>IFERROR(VLOOKUP(council_staff_import[[#This Row],[Full Name]],[4]!Table3[#Data],6,0),"")</f>
        <v/>
      </c>
      <c r="T276" s="32" t="str">
        <f>IFERROR(VLOOKUP(council_staff_import[[#This Row],[Full Name]],[4]!Table5[#Data],2,0),"")</f>
        <v/>
      </c>
      <c r="U276" s="32" t="str">
        <f>IFERROR(VLOOKUP(council_staff_import[[#This Row],[Full Name]],[4]!Table5[#Data],5,0),"")</f>
        <v/>
      </c>
      <c r="V276" s="32" t="str">
        <f>IFERROR(VLOOKUP(council_staff_import[[#This Row],[Full Name]],[4]!Table6[#Data],2,0),"")</f>
        <v/>
      </c>
      <c r="W276" s="32" t="str">
        <f>IFERROR(VLOOKUP(council_staff_import[[#This Row],[Full Name]],[4]!Table6[#Data],4,0),"")</f>
        <v/>
      </c>
      <c r="X276" s="32" t="s">
        <v>31557</v>
      </c>
      <c r="Y276" s="32" t="e">
        <f>VLOOKUP(council_staff_import[[#This Row],[format_works_for]],[4]!Table4[#Data],1,0)</f>
        <v>#REF!</v>
      </c>
      <c r="Z276" s="32" t="str">
        <f>IF(council_staff_import[[#This Row],[Legislative Staff Type]]="Personal",council_staff_import[[#This Row],[Reports to Person (full_name)]]&amp;", Office of Councilmember, Personal Staff Office, NYC Council",council_staff_import[[#This Row],[Assignment_SOURCE_KEY]]&amp;", Central Staff Office, NYC Council")</f>
        <v>Public Technology, Central Staff Office, NYC Council</v>
      </c>
      <c r="AA276" s="32" t="e">
        <f>VLOOKUP(council_staff_import[[#This Row],[formatted_and_corrected_reports_to_person]],[4]!Table2[#Data],2,0)</f>
        <v>#REF!</v>
      </c>
      <c r="AB276" s="32" t="str">
        <f>IF(council_staff_import[[#This Row],[format_legislative_staff_type]]="Personal", RIGHT(council_staff_import[[#This Row],[Assignment_SOURCE_KEY]],LEN(council_staff_import[[#This Row],[Assignment_SOURCE_KEY]])-FIND(" ",council_staff_import[[#This Row],[Assignment_SOURCE_KEY]])),"")</f>
        <v/>
      </c>
      <c r="AC276" s="32" t="str">
        <f>IF(LEFT(council_staff_import[[#This Row],[Assignment_SOURCE_KEY]],(FIND(" ",council_staff_import[[#This Row],[Assignment_SOURCE_KEY]],1)-1))="CM","Personal","Central")</f>
        <v>Central</v>
      </c>
      <c r="AD276" s="32" t="s">
        <v>34838</v>
      </c>
      <c r="AE276" s="32">
        <f>council_staff_import[[#This Row],[District_Office_Number_SOURCE_KEY]]</f>
        <v>0</v>
      </c>
      <c r="AF276" s="31"/>
    </row>
    <row r="277" spans="1:32" x14ac:dyDescent="0.2">
      <c r="A277" s="31" t="str">
        <f>council_staff_import[[#This Row],[First_Name_SOURCE_KEY]]&amp;" "&amp;council_staff_import[[#This Row],[Last_Name_SOURCE_KEY]]</f>
        <v>Yowalka Rosario-Doran</v>
      </c>
      <c r="B277" s="31" t="str">
        <f>council_staff_import[[#This Row],[First_Name_SOURCE_KEY]]</f>
        <v>Yowalka</v>
      </c>
      <c r="C277" s="31" t="str">
        <f>council_staff_import[[#This Row],[Last_Name_SOURCE_KEY]]</f>
        <v>Rosario-Doran</v>
      </c>
      <c r="D277" s="31" t="str">
        <f>council_staff_import[[#This Row],[Title_SOURCE_KEY]]</f>
        <v>Legislative Coordinator</v>
      </c>
      <c r="E277" s="31" t="e">
        <f>council_staff_import[[#This Row],[vlookup_works_for]]</f>
        <v>#REF!</v>
      </c>
      <c r="F277" s="31" t="str">
        <f>IF(council_staff_import[[#This Row],[combine COS and Leg Contact Responsibilties]]="",council_staff_import[[#This Row],[Vlookup Scheduler Responsibility]],council_staff_import[[#This Row],[combine COS and Leg Contact Responsibilties]])</f>
        <v/>
      </c>
      <c r="G277" s="31"/>
      <c r="H277" s="31" t="s">
        <v>65</v>
      </c>
      <c r="I277" s="31" t="s">
        <v>31371</v>
      </c>
      <c r="J277" s="31" t="str">
        <f>council_staff_import[[#This Row],[format_legislative_staff_type]]</f>
        <v>Central</v>
      </c>
      <c r="K277" s="31" t="s">
        <v>72</v>
      </c>
      <c r="L277" s="31" t="str">
        <f>IF(council_staff_import[[#This Row],[District_Office_Calc]]=0,"",council_staff_import[[#This Row],[District_Office_Calc]])</f>
        <v/>
      </c>
      <c r="M277" s="31" t="str">
        <f>IF(council_staff_import[[#This Row],[combine COS and Leg Contact emails]]="",council_staff_import[[#This Row],[Vlookup Scheduler Email]],council_staff_import[[#This Row],[combine COS and Leg Contact emails]])</f>
        <v/>
      </c>
      <c r="N277" s="32" t="s">
        <v>34343</v>
      </c>
      <c r="O277" s="32" t="s">
        <v>34344</v>
      </c>
      <c r="P277" s="32" t="str">
        <f>IF(council_staff_import[[#This Row],[Vlookup COS Responsibility]]="",council_staff_import[[#This Row],[Vlookup Leg Contact Responsibility]],council_staff_import[[#This Row],[Vlookup COS Responsibility]])</f>
        <v/>
      </c>
      <c r="Q277" s="32" t="str">
        <f>IF(council_staff_import[[#This Row],[Vlookup COS Email]]="",council_staff_import[[#This Row],[Vlookup Leg Contact Email]],council_staff_import[[#This Row],[Vlookup COS Email]])</f>
        <v/>
      </c>
      <c r="R277" s="32" t="str">
        <f>IFERROR(VLOOKUP(council_staff_import[[#This Row],[Full Name]],[4]!Table3[#Data],2,0),"")</f>
        <v/>
      </c>
      <c r="S277" s="32" t="str">
        <f>IFERROR(VLOOKUP(council_staff_import[[#This Row],[Full Name]],[4]!Table3[#Data],6,0),"")</f>
        <v/>
      </c>
      <c r="T277" s="32" t="str">
        <f>IFERROR(VLOOKUP(council_staff_import[[#This Row],[Full Name]],[4]!Table5[#Data],2,0),"")</f>
        <v/>
      </c>
      <c r="U277" s="32" t="str">
        <f>IFERROR(VLOOKUP(council_staff_import[[#This Row],[Full Name]],[4]!Table5[#Data],5,0),"")</f>
        <v/>
      </c>
      <c r="V277" s="32" t="str">
        <f>IFERROR(VLOOKUP(council_staff_import[[#This Row],[Full Name]],[4]!Table6[#Data],2,0),"")</f>
        <v/>
      </c>
      <c r="W277" s="32" t="str">
        <f>IFERROR(VLOOKUP(council_staff_import[[#This Row],[Full Name]],[4]!Table6[#Data],4,0),"")</f>
        <v/>
      </c>
      <c r="X277" s="32" t="s">
        <v>31557</v>
      </c>
      <c r="Y277" s="32" t="e">
        <f>VLOOKUP(council_staff_import[[#This Row],[format_works_for]],[4]!Table4[#Data],1,0)</f>
        <v>#REF!</v>
      </c>
      <c r="Z277" s="32" t="str">
        <f>IF(council_staff_import[[#This Row],[Legislative Staff Type]]="Personal",council_staff_import[[#This Row],[Reports to Person (full_name)]]&amp;", Office of Councilmember, Personal Staff Office, NYC Council",council_staff_import[[#This Row],[Assignment_SOURCE_KEY]]&amp;", Central Staff Office, NYC Council")</f>
        <v>Public Technology, Central Staff Office, NYC Council</v>
      </c>
      <c r="AA277" s="32" t="e">
        <f>VLOOKUP(council_staff_import[[#This Row],[formatted_and_corrected_reports_to_person]],[4]!Table2[#Data],2,0)</f>
        <v>#REF!</v>
      </c>
      <c r="AB277" s="32" t="str">
        <f>IF(council_staff_import[[#This Row],[format_legislative_staff_type]]="Personal", RIGHT(council_staff_import[[#This Row],[Assignment_SOURCE_KEY]],LEN(council_staff_import[[#This Row],[Assignment_SOURCE_KEY]])-FIND(" ",council_staff_import[[#This Row],[Assignment_SOURCE_KEY]])),"")</f>
        <v/>
      </c>
      <c r="AC277" s="32" t="str">
        <f>IF(LEFT(council_staff_import[[#This Row],[Assignment_SOURCE_KEY]],(FIND(" ",council_staff_import[[#This Row],[Assignment_SOURCE_KEY]],1)-1))="CM","Personal","Central")</f>
        <v>Central</v>
      </c>
      <c r="AD277" s="32" t="s">
        <v>34838</v>
      </c>
      <c r="AE277" s="32">
        <f>council_staff_import[[#This Row],[District_Office_Number_SOURCE_KEY]]</f>
        <v>0</v>
      </c>
      <c r="AF277" s="31"/>
    </row>
    <row r="278" spans="1:32" x14ac:dyDescent="0.2">
      <c r="A278" s="31" t="str">
        <f>council_staff_import[[#This Row],[First_Name_SOURCE_KEY]]&amp;" "&amp;council_staff_import[[#This Row],[Last_Name_SOURCE_KEY]]</f>
        <v>Muhammad Arshad</v>
      </c>
      <c r="B278" s="31" t="str">
        <f>council_staff_import[[#This Row],[First_Name_SOURCE_KEY]]</f>
        <v>Muhammad</v>
      </c>
      <c r="C278" s="31" t="str">
        <f>council_staff_import[[#This Row],[Last_Name_SOURCE_KEY]]</f>
        <v>Arshad</v>
      </c>
      <c r="D278" s="31" t="str">
        <f>council_staff_import[[#This Row],[Title_SOURCE_KEY]]</f>
        <v>Assistant Sergeant At Arms</v>
      </c>
      <c r="E278" s="31" t="e">
        <f>council_staff_import[[#This Row],[vlookup_works_for]]</f>
        <v>#REF!</v>
      </c>
      <c r="F278" s="31" t="str">
        <f>IF(council_staff_import[[#This Row],[combine COS and Leg Contact Responsibilties]]="",council_staff_import[[#This Row],[Vlookup Scheduler Responsibility]],council_staff_import[[#This Row],[combine COS and Leg Contact Responsibilties]])</f>
        <v/>
      </c>
      <c r="G278" s="31"/>
      <c r="H278" s="31" t="s">
        <v>65</v>
      </c>
      <c r="I278" s="31" t="s">
        <v>31371</v>
      </c>
      <c r="J278" s="31" t="str">
        <f>council_staff_import[[#This Row],[format_legislative_staff_type]]</f>
        <v>Central</v>
      </c>
      <c r="K278" s="31" t="s">
        <v>72</v>
      </c>
      <c r="L278" s="31" t="str">
        <f>IF(council_staff_import[[#This Row],[District_Office_Calc]]=0,"",council_staff_import[[#This Row],[District_Office_Calc]])</f>
        <v/>
      </c>
      <c r="M278" s="31" t="str">
        <f>IF(council_staff_import[[#This Row],[combine COS and Leg Contact emails]]="",council_staff_import[[#This Row],[Vlookup Scheduler Email]],council_staff_import[[#This Row],[combine COS and Leg Contact emails]])</f>
        <v/>
      </c>
      <c r="N278" s="32" t="s">
        <v>34348</v>
      </c>
      <c r="O278" s="32" t="s">
        <v>25566</v>
      </c>
      <c r="P278" s="32" t="str">
        <f>IF(council_staff_import[[#This Row],[Vlookup COS Responsibility]]="",council_staff_import[[#This Row],[Vlookup Leg Contact Responsibility]],council_staff_import[[#This Row],[Vlookup COS Responsibility]])</f>
        <v/>
      </c>
      <c r="Q278" s="32" t="str">
        <f>IF(council_staff_import[[#This Row],[Vlookup COS Email]]="",council_staff_import[[#This Row],[Vlookup Leg Contact Email]],council_staff_import[[#This Row],[Vlookup COS Email]])</f>
        <v/>
      </c>
      <c r="R278" s="32" t="str">
        <f>IFERROR(VLOOKUP(council_staff_import[[#This Row],[Full Name]],[4]!Table3[#Data],2,0),"")</f>
        <v/>
      </c>
      <c r="S278" s="32" t="str">
        <f>IFERROR(VLOOKUP(council_staff_import[[#This Row],[Full Name]],[4]!Table3[#Data],6,0),"")</f>
        <v/>
      </c>
      <c r="T278" s="32" t="str">
        <f>IFERROR(VLOOKUP(council_staff_import[[#This Row],[Full Name]],[4]!Table5[#Data],2,0),"")</f>
        <v/>
      </c>
      <c r="U278" s="32" t="str">
        <f>IFERROR(VLOOKUP(council_staff_import[[#This Row],[Full Name]],[4]!Table5[#Data],5,0),"")</f>
        <v/>
      </c>
      <c r="V278" s="32" t="str">
        <f>IFERROR(VLOOKUP(council_staff_import[[#This Row],[Full Name]],[4]!Table6[#Data],2,0),"")</f>
        <v/>
      </c>
      <c r="W278" s="32" t="str">
        <f>IFERROR(VLOOKUP(council_staff_import[[#This Row],[Full Name]],[4]!Table6[#Data],4,0),"")</f>
        <v/>
      </c>
      <c r="X278" s="32" t="s">
        <v>31507</v>
      </c>
      <c r="Y278" s="32" t="e">
        <f>VLOOKUP(council_staff_import[[#This Row],[format_works_for]],[4]!Table4[#Data],1,0)</f>
        <v>#REF!</v>
      </c>
      <c r="Z278" s="32" t="s">
        <v>31512</v>
      </c>
      <c r="AA278" s="32" t="e">
        <f>VLOOKUP(council_staff_import[[#This Row],[formatted_and_corrected_reports_to_person]],[4]!Table2[#Data],2,0)</f>
        <v>#REF!</v>
      </c>
      <c r="AB278" s="32" t="str">
        <f>IF(council_staff_import[[#This Row],[format_legislative_staff_type]]="Personal", RIGHT(council_staff_import[[#This Row],[Assignment_SOURCE_KEY]],LEN(council_staff_import[[#This Row],[Assignment_SOURCE_KEY]])-FIND(" ",council_staff_import[[#This Row],[Assignment_SOURCE_KEY]])),"")</f>
        <v/>
      </c>
      <c r="AC278" s="33" t="s">
        <v>1237</v>
      </c>
      <c r="AD278" s="32" t="s">
        <v>31898</v>
      </c>
      <c r="AE278" s="32">
        <f>council_staff_import[[#This Row],[District_Office_Number_SOURCE_KEY]]</f>
        <v>0</v>
      </c>
      <c r="AF278" s="31"/>
    </row>
    <row r="279" spans="1:32" x14ac:dyDescent="0.2">
      <c r="A279" s="31" t="str">
        <f>council_staff_import[[#This Row],[First_Name_SOURCE_KEY]]&amp;" "&amp;council_staff_import[[#This Row],[Last_Name_SOURCE_KEY]]</f>
        <v>John Biondo</v>
      </c>
      <c r="B279" s="31" t="str">
        <f>council_staff_import[[#This Row],[First_Name_SOURCE_KEY]]</f>
        <v>John</v>
      </c>
      <c r="C279" s="31" t="str">
        <f>council_staff_import[[#This Row],[Last_Name_SOURCE_KEY]]</f>
        <v>Biondo</v>
      </c>
      <c r="D279" s="31" t="str">
        <f>council_staff_import[[#This Row],[Title_SOURCE_KEY]]</f>
        <v>Assistant Sergeant At Arms</v>
      </c>
      <c r="E279" s="31" t="e">
        <f>council_staff_import[[#This Row],[vlookup_works_for]]</f>
        <v>#REF!</v>
      </c>
      <c r="F279" s="31" t="str">
        <f>IF(council_staff_import[[#This Row],[combine COS and Leg Contact Responsibilties]]="",council_staff_import[[#This Row],[Vlookup Scheduler Responsibility]],council_staff_import[[#This Row],[combine COS and Leg Contact Responsibilties]])</f>
        <v/>
      </c>
      <c r="G279" s="31"/>
      <c r="H279" s="31" t="s">
        <v>65</v>
      </c>
      <c r="I279" s="31" t="s">
        <v>31371</v>
      </c>
      <c r="J279" s="31" t="str">
        <f>council_staff_import[[#This Row],[format_legislative_staff_type]]</f>
        <v>Central</v>
      </c>
      <c r="K279" s="31" t="s">
        <v>72</v>
      </c>
      <c r="L279" s="31" t="str">
        <f>IF(council_staff_import[[#This Row],[District_Office_Calc]]=0,"",council_staff_import[[#This Row],[District_Office_Calc]])</f>
        <v/>
      </c>
      <c r="M279" s="31" t="str">
        <f>IF(council_staff_import[[#This Row],[combine COS and Leg Contact emails]]="",council_staff_import[[#This Row],[Vlookup Scheduler Email]],council_staff_import[[#This Row],[combine COS and Leg Contact emails]])</f>
        <v/>
      </c>
      <c r="N279" s="32" t="s">
        <v>32102</v>
      </c>
      <c r="O279" s="32" t="s">
        <v>2544</v>
      </c>
      <c r="P279" s="32" t="str">
        <f>IF(council_staff_import[[#This Row],[Vlookup COS Responsibility]]="",council_staff_import[[#This Row],[Vlookup Leg Contact Responsibility]],council_staff_import[[#This Row],[Vlookup COS Responsibility]])</f>
        <v/>
      </c>
      <c r="Q279" s="32" t="str">
        <f>IF(council_staff_import[[#This Row],[Vlookup COS Email]]="",council_staff_import[[#This Row],[Vlookup Leg Contact Email]],council_staff_import[[#This Row],[Vlookup COS Email]])</f>
        <v/>
      </c>
      <c r="R279" s="32" t="str">
        <f>IFERROR(VLOOKUP(council_staff_import[[#This Row],[Full Name]],[4]!Table3[#Data],2,0),"")</f>
        <v/>
      </c>
      <c r="S279" s="32" t="str">
        <f>IFERROR(VLOOKUP(council_staff_import[[#This Row],[Full Name]],[4]!Table3[#Data],6,0),"")</f>
        <v/>
      </c>
      <c r="T279" s="32" t="str">
        <f>IFERROR(VLOOKUP(council_staff_import[[#This Row],[Full Name]],[4]!Table5[#Data],2,0),"")</f>
        <v/>
      </c>
      <c r="U279" s="32" t="str">
        <f>IFERROR(VLOOKUP(council_staff_import[[#This Row],[Full Name]],[4]!Table5[#Data],5,0),"")</f>
        <v/>
      </c>
      <c r="V279" s="32" t="str">
        <f>IFERROR(VLOOKUP(council_staff_import[[#This Row],[Full Name]],[4]!Table6[#Data],2,0),"")</f>
        <v/>
      </c>
      <c r="W279" s="32" t="str">
        <f>IFERROR(VLOOKUP(council_staff_import[[#This Row],[Full Name]],[4]!Table6[#Data],4,0),"")</f>
        <v/>
      </c>
      <c r="X279" s="32" t="s">
        <v>31507</v>
      </c>
      <c r="Y279" s="32" t="e">
        <f>VLOOKUP(council_staff_import[[#This Row],[format_works_for]],[4]!Table4[#Data],1,0)</f>
        <v>#REF!</v>
      </c>
      <c r="Z279" s="32" t="s">
        <v>31512</v>
      </c>
      <c r="AA279" s="32" t="e">
        <f>VLOOKUP(council_staff_import[[#This Row],[formatted_and_corrected_reports_to_person]],[4]!Table2[#Data],2,0)</f>
        <v>#REF!</v>
      </c>
      <c r="AB279" s="32" t="str">
        <f>IF(council_staff_import[[#This Row],[format_legislative_staff_type]]="Personal", RIGHT(council_staff_import[[#This Row],[Assignment_SOURCE_KEY]],LEN(council_staff_import[[#This Row],[Assignment_SOURCE_KEY]])-FIND(" ",council_staff_import[[#This Row],[Assignment_SOURCE_KEY]])),"")</f>
        <v/>
      </c>
      <c r="AC279" s="33" t="s">
        <v>1237</v>
      </c>
      <c r="AD279" s="32" t="s">
        <v>31898</v>
      </c>
      <c r="AE279" s="32">
        <f>council_staff_import[[#This Row],[District_Office_Number_SOURCE_KEY]]</f>
        <v>0</v>
      </c>
      <c r="AF279" s="31"/>
    </row>
    <row r="280" spans="1:32" x14ac:dyDescent="0.2">
      <c r="A280" s="31" t="str">
        <f>council_staff_import[[#This Row],[First_Name_SOURCE_KEY]]&amp;" "&amp;council_staff_import[[#This Row],[Last_Name_SOURCE_KEY]]</f>
        <v>Sakeem Bradley</v>
      </c>
      <c r="B280" s="31" t="str">
        <f>council_staff_import[[#This Row],[First_Name_SOURCE_KEY]]</f>
        <v>Sakeem</v>
      </c>
      <c r="C280" s="31" t="str">
        <f>council_staff_import[[#This Row],[Last_Name_SOURCE_KEY]]</f>
        <v>Bradley</v>
      </c>
      <c r="D280" s="31" t="str">
        <f>council_staff_import[[#This Row],[Title_SOURCE_KEY]]</f>
        <v>Assistant Sergeant At Arms</v>
      </c>
      <c r="E280" s="31" t="e">
        <f>council_staff_import[[#This Row],[vlookup_works_for]]</f>
        <v>#REF!</v>
      </c>
      <c r="F280" s="31" t="str">
        <f>IF(council_staff_import[[#This Row],[combine COS and Leg Contact Responsibilties]]="",council_staff_import[[#This Row],[Vlookup Scheduler Responsibility]],council_staff_import[[#This Row],[combine COS and Leg Contact Responsibilties]])</f>
        <v/>
      </c>
      <c r="G280" s="31"/>
      <c r="H280" s="31" t="s">
        <v>65</v>
      </c>
      <c r="I280" s="31" t="s">
        <v>31371</v>
      </c>
      <c r="J280" s="31" t="str">
        <f>council_staff_import[[#This Row],[format_legislative_staff_type]]</f>
        <v>Central</v>
      </c>
      <c r="K280" s="31" t="s">
        <v>72</v>
      </c>
      <c r="L280" s="31" t="str">
        <f>IF(council_staff_import[[#This Row],[District_Office_Calc]]=0,"",council_staff_import[[#This Row],[District_Office_Calc]])</f>
        <v/>
      </c>
      <c r="M280" s="31" t="str">
        <f>IF(council_staff_import[[#This Row],[combine COS and Leg Contact emails]]="",council_staff_import[[#This Row],[Vlookup Scheduler Email]],council_staff_import[[#This Row],[combine COS and Leg Contact emails]])</f>
        <v/>
      </c>
      <c r="N280" s="32" t="s">
        <v>4418</v>
      </c>
      <c r="O280" s="32" t="s">
        <v>34352</v>
      </c>
      <c r="P280" s="32" t="str">
        <f>IF(council_staff_import[[#This Row],[Vlookup COS Responsibility]]="",council_staff_import[[#This Row],[Vlookup Leg Contact Responsibility]],council_staff_import[[#This Row],[Vlookup COS Responsibility]])</f>
        <v/>
      </c>
      <c r="Q280" s="32" t="str">
        <f>IF(council_staff_import[[#This Row],[Vlookup COS Email]]="",council_staff_import[[#This Row],[Vlookup Leg Contact Email]],council_staff_import[[#This Row],[Vlookup COS Email]])</f>
        <v/>
      </c>
      <c r="R280" s="32" t="str">
        <f>IFERROR(VLOOKUP(council_staff_import[[#This Row],[Full Name]],[4]!Table3[#Data],2,0),"")</f>
        <v/>
      </c>
      <c r="S280" s="32" t="str">
        <f>IFERROR(VLOOKUP(council_staff_import[[#This Row],[Full Name]],[4]!Table3[#Data],6,0),"")</f>
        <v/>
      </c>
      <c r="T280" s="32" t="str">
        <f>IFERROR(VLOOKUP(council_staff_import[[#This Row],[Full Name]],[4]!Table5[#Data],2,0),"")</f>
        <v/>
      </c>
      <c r="U280" s="32" t="str">
        <f>IFERROR(VLOOKUP(council_staff_import[[#This Row],[Full Name]],[4]!Table5[#Data],5,0),"")</f>
        <v/>
      </c>
      <c r="V280" s="32" t="str">
        <f>IFERROR(VLOOKUP(council_staff_import[[#This Row],[Full Name]],[4]!Table6[#Data],2,0),"")</f>
        <v/>
      </c>
      <c r="W280" s="32" t="str">
        <f>IFERROR(VLOOKUP(council_staff_import[[#This Row],[Full Name]],[4]!Table6[#Data],4,0),"")</f>
        <v/>
      </c>
      <c r="X280" s="32" t="s">
        <v>31507</v>
      </c>
      <c r="Y280" s="32" t="e">
        <f>VLOOKUP(council_staff_import[[#This Row],[format_works_for]],[4]!Table4[#Data],1,0)</f>
        <v>#REF!</v>
      </c>
      <c r="Z280" s="32" t="s">
        <v>31512</v>
      </c>
      <c r="AA280" s="32" t="e">
        <f>VLOOKUP(council_staff_import[[#This Row],[formatted_and_corrected_reports_to_person]],[4]!Table2[#Data],2,0)</f>
        <v>#REF!</v>
      </c>
      <c r="AB280" s="32" t="str">
        <f>IF(council_staff_import[[#This Row],[format_legislative_staff_type]]="Personal", RIGHT(council_staff_import[[#This Row],[Assignment_SOURCE_KEY]],LEN(council_staff_import[[#This Row],[Assignment_SOURCE_KEY]])-FIND(" ",council_staff_import[[#This Row],[Assignment_SOURCE_KEY]])),"")</f>
        <v/>
      </c>
      <c r="AC280" s="33" t="s">
        <v>1237</v>
      </c>
      <c r="AD280" s="32" t="s">
        <v>31898</v>
      </c>
      <c r="AE280" s="32">
        <f>council_staff_import[[#This Row],[District_Office_Number_SOURCE_KEY]]</f>
        <v>0</v>
      </c>
      <c r="AF280" s="31"/>
    </row>
    <row r="281" spans="1:32" x14ac:dyDescent="0.2">
      <c r="A281" s="31" t="str">
        <f>council_staff_import[[#This Row],[First_Name_SOURCE_KEY]]&amp;" "&amp;council_staff_import[[#This Row],[Last_Name_SOURCE_KEY]]</f>
        <v>Han Dautaj</v>
      </c>
      <c r="B281" s="31" t="str">
        <f>council_staff_import[[#This Row],[First_Name_SOURCE_KEY]]</f>
        <v>Han</v>
      </c>
      <c r="C281" s="31" t="str">
        <f>council_staff_import[[#This Row],[Last_Name_SOURCE_KEY]]</f>
        <v>Dautaj</v>
      </c>
      <c r="D281" s="31" t="str">
        <f>council_staff_import[[#This Row],[Title_SOURCE_KEY]]</f>
        <v>Assistant Sergeant At Arms</v>
      </c>
      <c r="E281" s="31" t="e">
        <f>council_staff_import[[#This Row],[vlookup_works_for]]</f>
        <v>#REF!</v>
      </c>
      <c r="F281" s="31" t="str">
        <f>IF(council_staff_import[[#This Row],[combine COS and Leg Contact Responsibilties]]="",council_staff_import[[#This Row],[Vlookup Scheduler Responsibility]],council_staff_import[[#This Row],[combine COS and Leg Contact Responsibilties]])</f>
        <v/>
      </c>
      <c r="G281" s="31"/>
      <c r="H281" s="31" t="s">
        <v>65</v>
      </c>
      <c r="I281" s="31" t="s">
        <v>31371</v>
      </c>
      <c r="J281" s="31" t="str">
        <f>council_staff_import[[#This Row],[format_legislative_staff_type]]</f>
        <v>Central</v>
      </c>
      <c r="K281" s="31" t="s">
        <v>72</v>
      </c>
      <c r="L281" s="31" t="str">
        <f>IF(council_staff_import[[#This Row],[District_Office_Calc]]=0,"",council_staff_import[[#This Row],[District_Office_Calc]])</f>
        <v/>
      </c>
      <c r="M281" s="31" t="str">
        <f>IF(council_staff_import[[#This Row],[combine COS and Leg Contact emails]]="",council_staff_import[[#This Row],[Vlookup Scheduler Email]],council_staff_import[[#This Row],[combine COS and Leg Contact emails]])</f>
        <v/>
      </c>
      <c r="N281" s="32" t="s">
        <v>34356</v>
      </c>
      <c r="O281" s="32" t="s">
        <v>34357</v>
      </c>
      <c r="P281" s="32" t="str">
        <f>IF(council_staff_import[[#This Row],[Vlookup COS Responsibility]]="",council_staff_import[[#This Row],[Vlookup Leg Contact Responsibility]],council_staff_import[[#This Row],[Vlookup COS Responsibility]])</f>
        <v/>
      </c>
      <c r="Q281" s="32" t="str">
        <f>IF(council_staff_import[[#This Row],[Vlookup COS Email]]="",council_staff_import[[#This Row],[Vlookup Leg Contact Email]],council_staff_import[[#This Row],[Vlookup COS Email]])</f>
        <v/>
      </c>
      <c r="R281" s="32" t="str">
        <f>IFERROR(VLOOKUP(council_staff_import[[#This Row],[Full Name]],[4]!Table3[#Data],2,0),"")</f>
        <v/>
      </c>
      <c r="S281" s="32" t="str">
        <f>IFERROR(VLOOKUP(council_staff_import[[#This Row],[Full Name]],[4]!Table3[#Data],6,0),"")</f>
        <v/>
      </c>
      <c r="T281" s="32" t="str">
        <f>IFERROR(VLOOKUP(council_staff_import[[#This Row],[Full Name]],[4]!Table5[#Data],2,0),"")</f>
        <v/>
      </c>
      <c r="U281" s="32" t="str">
        <f>IFERROR(VLOOKUP(council_staff_import[[#This Row],[Full Name]],[4]!Table5[#Data],5,0),"")</f>
        <v/>
      </c>
      <c r="V281" s="32" t="str">
        <f>IFERROR(VLOOKUP(council_staff_import[[#This Row],[Full Name]],[4]!Table6[#Data],2,0),"")</f>
        <v/>
      </c>
      <c r="W281" s="32" t="str">
        <f>IFERROR(VLOOKUP(council_staff_import[[#This Row],[Full Name]],[4]!Table6[#Data],4,0),"")</f>
        <v/>
      </c>
      <c r="X281" s="32" t="s">
        <v>31507</v>
      </c>
      <c r="Y281" s="32" t="e">
        <f>VLOOKUP(council_staff_import[[#This Row],[format_works_for]],[4]!Table4[#Data],1,0)</f>
        <v>#REF!</v>
      </c>
      <c r="Z281" s="32" t="s">
        <v>31512</v>
      </c>
      <c r="AA281" s="32" t="e">
        <f>VLOOKUP(council_staff_import[[#This Row],[formatted_and_corrected_reports_to_person]],[4]!Table2[#Data],2,0)</f>
        <v>#REF!</v>
      </c>
      <c r="AB281" s="32" t="str">
        <f>IF(council_staff_import[[#This Row],[format_legislative_staff_type]]="Personal", RIGHT(council_staff_import[[#This Row],[Assignment_SOURCE_KEY]],LEN(council_staff_import[[#This Row],[Assignment_SOURCE_KEY]])-FIND(" ",council_staff_import[[#This Row],[Assignment_SOURCE_KEY]])),"")</f>
        <v/>
      </c>
      <c r="AC281" s="33" t="s">
        <v>1237</v>
      </c>
      <c r="AD281" s="32" t="s">
        <v>31898</v>
      </c>
      <c r="AE281" s="32">
        <f>council_staff_import[[#This Row],[District_Office_Number_SOURCE_KEY]]</f>
        <v>0</v>
      </c>
      <c r="AF281" s="31"/>
    </row>
    <row r="282" spans="1:32" x14ac:dyDescent="0.2">
      <c r="A282" s="31" t="str">
        <f>council_staff_import[[#This Row],[First_Name_SOURCE_KEY]]&amp;" "&amp;council_staff_import[[#This Row],[Last_Name_SOURCE_KEY]]</f>
        <v>Dain Hope</v>
      </c>
      <c r="B282" s="31" t="str">
        <f>council_staff_import[[#This Row],[First_Name_SOURCE_KEY]]</f>
        <v>Dain</v>
      </c>
      <c r="C282" s="31" t="str">
        <f>council_staff_import[[#This Row],[Last_Name_SOURCE_KEY]]</f>
        <v>Hope</v>
      </c>
      <c r="D282" s="31" t="str">
        <f>council_staff_import[[#This Row],[Title_SOURCE_KEY]]</f>
        <v>Assistant Sergeant At Arms</v>
      </c>
      <c r="E282" s="31" t="e">
        <f>council_staff_import[[#This Row],[vlookup_works_for]]</f>
        <v>#REF!</v>
      </c>
      <c r="F282" s="31" t="str">
        <f>IF(council_staff_import[[#This Row],[combine COS and Leg Contact Responsibilties]]="",council_staff_import[[#This Row],[Vlookup Scheduler Responsibility]],council_staff_import[[#This Row],[combine COS and Leg Contact Responsibilties]])</f>
        <v/>
      </c>
      <c r="G282" s="31"/>
      <c r="H282" s="31" t="s">
        <v>65</v>
      </c>
      <c r="I282" s="31" t="s">
        <v>31371</v>
      </c>
      <c r="J282" s="31" t="str">
        <f>council_staff_import[[#This Row],[format_legislative_staff_type]]</f>
        <v>Central</v>
      </c>
      <c r="K282" s="31" t="s">
        <v>72</v>
      </c>
      <c r="L282" s="31" t="str">
        <f>IF(council_staff_import[[#This Row],[District_Office_Calc]]=0,"",council_staff_import[[#This Row],[District_Office_Calc]])</f>
        <v/>
      </c>
      <c r="M282" s="31" t="str">
        <f>IF(council_staff_import[[#This Row],[combine COS and Leg Contact emails]]="",council_staff_import[[#This Row],[Vlookup Scheduler Email]],council_staff_import[[#This Row],[combine COS and Leg Contact emails]])</f>
        <v/>
      </c>
      <c r="N282" s="32" t="s">
        <v>32967</v>
      </c>
      <c r="O282" s="32" t="s">
        <v>32968</v>
      </c>
      <c r="P282" s="32" t="str">
        <f>IF(council_staff_import[[#This Row],[Vlookup COS Responsibility]]="",council_staff_import[[#This Row],[Vlookup Leg Contact Responsibility]],council_staff_import[[#This Row],[Vlookup COS Responsibility]])</f>
        <v/>
      </c>
      <c r="Q282" s="32" t="str">
        <f>IF(council_staff_import[[#This Row],[Vlookup COS Email]]="",council_staff_import[[#This Row],[Vlookup Leg Contact Email]],council_staff_import[[#This Row],[Vlookup COS Email]])</f>
        <v/>
      </c>
      <c r="R282" s="32" t="str">
        <f>IFERROR(VLOOKUP(council_staff_import[[#This Row],[Full Name]],[4]!Table3[#Data],2,0),"")</f>
        <v/>
      </c>
      <c r="S282" s="32" t="str">
        <f>IFERROR(VLOOKUP(council_staff_import[[#This Row],[Full Name]],[4]!Table3[#Data],6,0),"")</f>
        <v/>
      </c>
      <c r="T282" s="32" t="str">
        <f>IFERROR(VLOOKUP(council_staff_import[[#This Row],[Full Name]],[4]!Table5[#Data],2,0),"")</f>
        <v/>
      </c>
      <c r="U282" s="32" t="str">
        <f>IFERROR(VLOOKUP(council_staff_import[[#This Row],[Full Name]],[4]!Table5[#Data],5,0),"")</f>
        <v/>
      </c>
      <c r="V282" s="32" t="str">
        <f>IFERROR(VLOOKUP(council_staff_import[[#This Row],[Full Name]],[4]!Table6[#Data],2,0),"")</f>
        <v/>
      </c>
      <c r="W282" s="32" t="str">
        <f>IFERROR(VLOOKUP(council_staff_import[[#This Row],[Full Name]],[4]!Table6[#Data],4,0),"")</f>
        <v/>
      </c>
      <c r="X282" s="32" t="s">
        <v>31507</v>
      </c>
      <c r="Y282" s="32" t="e">
        <f>VLOOKUP(council_staff_import[[#This Row],[format_works_for]],[4]!Table4[#Data],1,0)</f>
        <v>#REF!</v>
      </c>
      <c r="Z282" s="32" t="s">
        <v>31512</v>
      </c>
      <c r="AA282" s="32" t="e">
        <f>VLOOKUP(council_staff_import[[#This Row],[formatted_and_corrected_reports_to_person]],[4]!Table2[#Data],2,0)</f>
        <v>#REF!</v>
      </c>
      <c r="AB282" s="32" t="str">
        <f>IF(council_staff_import[[#This Row],[format_legislative_staff_type]]="Personal", RIGHT(council_staff_import[[#This Row],[Assignment_SOURCE_KEY]],LEN(council_staff_import[[#This Row],[Assignment_SOURCE_KEY]])-FIND(" ",council_staff_import[[#This Row],[Assignment_SOURCE_KEY]])),"")</f>
        <v/>
      </c>
      <c r="AC282" s="33" t="s">
        <v>1237</v>
      </c>
      <c r="AD282" s="32" t="s">
        <v>31898</v>
      </c>
      <c r="AE282" s="32">
        <f>council_staff_import[[#This Row],[District_Office_Number_SOURCE_KEY]]</f>
        <v>0</v>
      </c>
      <c r="AF282" s="31"/>
    </row>
    <row r="283" spans="1:32" x14ac:dyDescent="0.2">
      <c r="A283" s="31" t="str">
        <f>council_staff_import[[#This Row],[First_Name_SOURCE_KEY]]&amp;" "&amp;council_staff_import[[#This Row],[Last_Name_SOURCE_KEY]]</f>
        <v>Allen Hsu</v>
      </c>
      <c r="B283" s="31" t="str">
        <f>council_staff_import[[#This Row],[First_Name_SOURCE_KEY]]</f>
        <v>Allen</v>
      </c>
      <c r="C283" s="31" t="str">
        <f>council_staff_import[[#This Row],[Last_Name_SOURCE_KEY]]</f>
        <v>Hsu</v>
      </c>
      <c r="D283" s="31" t="str">
        <f>council_staff_import[[#This Row],[Title_SOURCE_KEY]]</f>
        <v>Assistant Sergeant At Arms</v>
      </c>
      <c r="E283" s="31" t="e">
        <f>council_staff_import[[#This Row],[vlookup_works_for]]</f>
        <v>#REF!</v>
      </c>
      <c r="F283" s="31" t="str">
        <f>IF(council_staff_import[[#This Row],[combine COS and Leg Contact Responsibilties]]="",council_staff_import[[#This Row],[Vlookup Scheduler Responsibility]],council_staff_import[[#This Row],[combine COS and Leg Contact Responsibilties]])</f>
        <v/>
      </c>
      <c r="G283" s="31"/>
      <c r="H283" s="31" t="s">
        <v>65</v>
      </c>
      <c r="I283" s="31" t="s">
        <v>31371</v>
      </c>
      <c r="J283" s="31" t="str">
        <f>council_staff_import[[#This Row],[format_legislative_staff_type]]</f>
        <v>Central</v>
      </c>
      <c r="K283" s="31" t="s">
        <v>72</v>
      </c>
      <c r="L283" s="31" t="str">
        <f>IF(council_staff_import[[#This Row],[District_Office_Calc]]=0,"",council_staff_import[[#This Row],[District_Office_Calc]])</f>
        <v/>
      </c>
      <c r="M283" s="31" t="str">
        <f>IF(council_staff_import[[#This Row],[combine COS and Leg Contact emails]]="",council_staff_import[[#This Row],[Vlookup Scheduler Email]],council_staff_import[[#This Row],[combine COS and Leg Contact emails]])</f>
        <v/>
      </c>
      <c r="N283" s="32" t="s">
        <v>31508</v>
      </c>
      <c r="O283" s="32" t="s">
        <v>5384</v>
      </c>
      <c r="P283" s="32" t="str">
        <f>IF(council_staff_import[[#This Row],[Vlookup COS Responsibility]]="",council_staff_import[[#This Row],[Vlookup Leg Contact Responsibility]],council_staff_import[[#This Row],[Vlookup COS Responsibility]])</f>
        <v/>
      </c>
      <c r="Q283" s="32" t="str">
        <f>IF(council_staff_import[[#This Row],[Vlookup COS Email]]="",council_staff_import[[#This Row],[Vlookup Leg Contact Email]],council_staff_import[[#This Row],[Vlookup COS Email]])</f>
        <v/>
      </c>
      <c r="R283" s="32" t="str">
        <f>IFERROR(VLOOKUP(council_staff_import[[#This Row],[Full Name]],[4]!Table3[#Data],2,0),"")</f>
        <v/>
      </c>
      <c r="S283" s="32" t="str">
        <f>IFERROR(VLOOKUP(council_staff_import[[#This Row],[Full Name]],[4]!Table3[#Data],6,0),"")</f>
        <v/>
      </c>
      <c r="T283" s="32" t="str">
        <f>IFERROR(VLOOKUP(council_staff_import[[#This Row],[Full Name]],[4]!Table5[#Data],2,0),"")</f>
        <v/>
      </c>
      <c r="U283" s="32" t="str">
        <f>IFERROR(VLOOKUP(council_staff_import[[#This Row],[Full Name]],[4]!Table5[#Data],5,0),"")</f>
        <v/>
      </c>
      <c r="V283" s="32" t="str">
        <f>IFERROR(VLOOKUP(council_staff_import[[#This Row],[Full Name]],[4]!Table6[#Data],2,0),"")</f>
        <v/>
      </c>
      <c r="W283" s="32" t="str">
        <f>IFERROR(VLOOKUP(council_staff_import[[#This Row],[Full Name]],[4]!Table6[#Data],4,0),"")</f>
        <v/>
      </c>
      <c r="X283" s="32" t="s">
        <v>31507</v>
      </c>
      <c r="Y283" s="32" t="e">
        <f>VLOOKUP(council_staff_import[[#This Row],[format_works_for]],[4]!Table4[#Data],1,0)</f>
        <v>#REF!</v>
      </c>
      <c r="Z283" s="32" t="s">
        <v>31512</v>
      </c>
      <c r="AA283" s="32" t="e">
        <f>VLOOKUP(council_staff_import[[#This Row],[formatted_and_corrected_reports_to_person]],[4]!Table2[#Data],2,0)</f>
        <v>#REF!</v>
      </c>
      <c r="AB283" s="32" t="str">
        <f>IF(council_staff_import[[#This Row],[format_legislative_staff_type]]="Personal", RIGHT(council_staff_import[[#This Row],[Assignment_SOURCE_KEY]],LEN(council_staff_import[[#This Row],[Assignment_SOURCE_KEY]])-FIND(" ",council_staff_import[[#This Row],[Assignment_SOURCE_KEY]])),"")</f>
        <v/>
      </c>
      <c r="AC283" s="33" t="s">
        <v>1237</v>
      </c>
      <c r="AD283" s="32" t="s">
        <v>31898</v>
      </c>
      <c r="AE283" s="32">
        <f>council_staff_import[[#This Row],[District_Office_Number_SOURCE_KEY]]</f>
        <v>0</v>
      </c>
      <c r="AF283" s="31"/>
    </row>
    <row r="284" spans="1:32" x14ac:dyDescent="0.2">
      <c r="A284" s="31" t="str">
        <f>council_staff_import[[#This Row],[First_Name_SOURCE_KEY]]&amp;" "&amp;council_staff_import[[#This Row],[Last_Name_SOURCE_KEY]]</f>
        <v>Mackendy Joseph</v>
      </c>
      <c r="B284" s="31" t="str">
        <f>council_staff_import[[#This Row],[First_Name_SOURCE_KEY]]</f>
        <v>Mackendy</v>
      </c>
      <c r="C284" s="31" t="str">
        <f>council_staff_import[[#This Row],[Last_Name_SOURCE_KEY]]</f>
        <v>Joseph</v>
      </c>
      <c r="D284" s="31" t="str">
        <f>council_staff_import[[#This Row],[Title_SOURCE_KEY]]</f>
        <v>Assistant Sergeant At Arms</v>
      </c>
      <c r="E284" s="31" t="e">
        <f>council_staff_import[[#This Row],[vlookup_works_for]]</f>
        <v>#REF!</v>
      </c>
      <c r="F284" s="31" t="str">
        <f>IF(council_staff_import[[#This Row],[combine COS and Leg Contact Responsibilties]]="",council_staff_import[[#This Row],[Vlookup Scheduler Responsibility]],council_staff_import[[#This Row],[combine COS and Leg Contact Responsibilties]])</f>
        <v/>
      </c>
      <c r="G284" s="31"/>
      <c r="H284" s="31" t="s">
        <v>65</v>
      </c>
      <c r="I284" s="31" t="s">
        <v>31371</v>
      </c>
      <c r="J284" s="31" t="str">
        <f>council_staff_import[[#This Row],[format_legislative_staff_type]]</f>
        <v>Central</v>
      </c>
      <c r="K284" s="31" t="s">
        <v>72</v>
      </c>
      <c r="L284" s="31" t="str">
        <f>IF(council_staff_import[[#This Row],[District_Office_Calc]]=0,"",council_staff_import[[#This Row],[District_Office_Calc]])</f>
        <v/>
      </c>
      <c r="M284" s="31" t="str">
        <f>IF(council_staff_import[[#This Row],[combine COS and Leg Contact emails]]="",council_staff_import[[#This Row],[Vlookup Scheduler Email]],council_staff_import[[#This Row],[combine COS and Leg Contact emails]])</f>
        <v/>
      </c>
      <c r="N284" s="32" t="s">
        <v>2640</v>
      </c>
      <c r="O284" s="32" t="s">
        <v>34361</v>
      </c>
      <c r="P284" s="32" t="str">
        <f>IF(council_staff_import[[#This Row],[Vlookup COS Responsibility]]="",council_staff_import[[#This Row],[Vlookup Leg Contact Responsibility]],council_staff_import[[#This Row],[Vlookup COS Responsibility]])</f>
        <v/>
      </c>
      <c r="Q284" s="32" t="str">
        <f>IF(council_staff_import[[#This Row],[Vlookup COS Email]]="",council_staff_import[[#This Row],[Vlookup Leg Contact Email]],council_staff_import[[#This Row],[Vlookup COS Email]])</f>
        <v/>
      </c>
      <c r="R284" s="32" t="str">
        <f>IFERROR(VLOOKUP(council_staff_import[[#This Row],[Full Name]],[4]!Table3[#Data],2,0),"")</f>
        <v/>
      </c>
      <c r="S284" s="32" t="str">
        <f>IFERROR(VLOOKUP(council_staff_import[[#This Row],[Full Name]],[4]!Table3[#Data],6,0),"")</f>
        <v/>
      </c>
      <c r="T284" s="32" t="str">
        <f>IFERROR(VLOOKUP(council_staff_import[[#This Row],[Full Name]],[4]!Table5[#Data],2,0),"")</f>
        <v/>
      </c>
      <c r="U284" s="32" t="str">
        <f>IFERROR(VLOOKUP(council_staff_import[[#This Row],[Full Name]],[4]!Table5[#Data],5,0),"")</f>
        <v/>
      </c>
      <c r="V284" s="32" t="str">
        <f>IFERROR(VLOOKUP(council_staff_import[[#This Row],[Full Name]],[4]!Table6[#Data],2,0),"")</f>
        <v/>
      </c>
      <c r="W284" s="32" t="str">
        <f>IFERROR(VLOOKUP(council_staff_import[[#This Row],[Full Name]],[4]!Table6[#Data],4,0),"")</f>
        <v/>
      </c>
      <c r="X284" s="32" t="s">
        <v>31507</v>
      </c>
      <c r="Y284" s="32" t="e">
        <f>VLOOKUP(council_staff_import[[#This Row],[format_works_for]],[4]!Table4[#Data],1,0)</f>
        <v>#REF!</v>
      </c>
      <c r="Z284" s="32" t="s">
        <v>31512</v>
      </c>
      <c r="AA284" s="32" t="e">
        <f>VLOOKUP(council_staff_import[[#This Row],[formatted_and_corrected_reports_to_person]],[4]!Table2[#Data],2,0)</f>
        <v>#REF!</v>
      </c>
      <c r="AB284" s="32" t="str">
        <f>IF(council_staff_import[[#This Row],[format_legislative_staff_type]]="Personal", RIGHT(council_staff_import[[#This Row],[Assignment_SOURCE_KEY]],LEN(council_staff_import[[#This Row],[Assignment_SOURCE_KEY]])-FIND(" ",council_staff_import[[#This Row],[Assignment_SOURCE_KEY]])),"")</f>
        <v/>
      </c>
      <c r="AC284" s="33" t="s">
        <v>1237</v>
      </c>
      <c r="AD284" s="32" t="s">
        <v>31898</v>
      </c>
      <c r="AE284" s="32">
        <f>council_staff_import[[#This Row],[District_Office_Number_SOURCE_KEY]]</f>
        <v>0</v>
      </c>
      <c r="AF284" s="31"/>
    </row>
    <row r="285" spans="1:32" x14ac:dyDescent="0.2">
      <c r="A285" s="31" t="str">
        <f>council_staff_import[[#This Row],[First_Name_SOURCE_KEY]]&amp;" "&amp;council_staff_import[[#This Row],[Last_Name_SOURCE_KEY]]</f>
        <v>Jessica Pellegrino</v>
      </c>
      <c r="B285" s="31" t="str">
        <f>council_staff_import[[#This Row],[First_Name_SOURCE_KEY]]</f>
        <v>Jessica</v>
      </c>
      <c r="C285" s="31" t="str">
        <f>council_staff_import[[#This Row],[Last_Name_SOURCE_KEY]]</f>
        <v>Pellegrino</v>
      </c>
      <c r="D285" s="31" t="str">
        <f>council_staff_import[[#This Row],[Title_SOURCE_KEY]]</f>
        <v>Assistant Sergeant At Arms</v>
      </c>
      <c r="E285" s="31" t="e">
        <f>council_staff_import[[#This Row],[vlookup_works_for]]</f>
        <v>#REF!</v>
      </c>
      <c r="F285" s="31" t="str">
        <f>IF(council_staff_import[[#This Row],[combine COS and Leg Contact Responsibilties]]="",council_staff_import[[#This Row],[Vlookup Scheduler Responsibility]],council_staff_import[[#This Row],[combine COS and Leg Contact Responsibilties]])</f>
        <v/>
      </c>
      <c r="G285" s="31"/>
      <c r="H285" s="31" t="s">
        <v>65</v>
      </c>
      <c r="I285" s="31" t="s">
        <v>31371</v>
      </c>
      <c r="J285" s="31" t="str">
        <f>council_staff_import[[#This Row],[format_legislative_staff_type]]</f>
        <v>Central</v>
      </c>
      <c r="K285" s="31" t="s">
        <v>72</v>
      </c>
      <c r="L285" s="31" t="str">
        <f>IF(council_staff_import[[#This Row],[District_Office_Calc]]=0,"",council_staff_import[[#This Row],[District_Office_Calc]])</f>
        <v/>
      </c>
      <c r="M285" s="31" t="str">
        <f>IF(council_staff_import[[#This Row],[combine COS and Leg Contact emails]]="",council_staff_import[[#This Row],[Vlookup Scheduler Email]],council_staff_import[[#This Row],[combine COS and Leg Contact emails]])</f>
        <v/>
      </c>
      <c r="N285" s="32" t="s">
        <v>34365</v>
      </c>
      <c r="O285" s="32" t="s">
        <v>12902</v>
      </c>
      <c r="P285" s="32" t="str">
        <f>IF(council_staff_import[[#This Row],[Vlookup COS Responsibility]]="",council_staff_import[[#This Row],[Vlookup Leg Contact Responsibility]],council_staff_import[[#This Row],[Vlookup COS Responsibility]])</f>
        <v/>
      </c>
      <c r="Q285" s="32" t="str">
        <f>IF(council_staff_import[[#This Row],[Vlookup COS Email]]="",council_staff_import[[#This Row],[Vlookup Leg Contact Email]],council_staff_import[[#This Row],[Vlookup COS Email]])</f>
        <v/>
      </c>
      <c r="R285" s="32" t="str">
        <f>IFERROR(VLOOKUP(council_staff_import[[#This Row],[Full Name]],[4]!Table3[#Data],2,0),"")</f>
        <v/>
      </c>
      <c r="S285" s="32" t="str">
        <f>IFERROR(VLOOKUP(council_staff_import[[#This Row],[Full Name]],[4]!Table3[#Data],6,0),"")</f>
        <v/>
      </c>
      <c r="T285" s="32" t="str">
        <f>IFERROR(VLOOKUP(council_staff_import[[#This Row],[Full Name]],[4]!Table5[#Data],2,0),"")</f>
        <v/>
      </c>
      <c r="U285" s="32" t="str">
        <f>IFERROR(VLOOKUP(council_staff_import[[#This Row],[Full Name]],[4]!Table5[#Data],5,0),"")</f>
        <v/>
      </c>
      <c r="V285" s="32" t="str">
        <f>IFERROR(VLOOKUP(council_staff_import[[#This Row],[Full Name]],[4]!Table6[#Data],2,0),"")</f>
        <v/>
      </c>
      <c r="W285" s="32" t="str">
        <f>IFERROR(VLOOKUP(council_staff_import[[#This Row],[Full Name]],[4]!Table6[#Data],4,0),"")</f>
        <v/>
      </c>
      <c r="X285" s="32" t="s">
        <v>31507</v>
      </c>
      <c r="Y285" s="32" t="e">
        <f>VLOOKUP(council_staff_import[[#This Row],[format_works_for]],[4]!Table4[#Data],1,0)</f>
        <v>#REF!</v>
      </c>
      <c r="Z285" s="32" t="s">
        <v>31512</v>
      </c>
      <c r="AA285" s="32" t="e">
        <f>VLOOKUP(council_staff_import[[#This Row],[formatted_and_corrected_reports_to_person]],[4]!Table2[#Data],2,0)</f>
        <v>#REF!</v>
      </c>
      <c r="AB285" s="32" t="str">
        <f>IF(council_staff_import[[#This Row],[format_legislative_staff_type]]="Personal", RIGHT(council_staff_import[[#This Row],[Assignment_SOURCE_KEY]],LEN(council_staff_import[[#This Row],[Assignment_SOURCE_KEY]])-FIND(" ",council_staff_import[[#This Row],[Assignment_SOURCE_KEY]])),"")</f>
        <v/>
      </c>
      <c r="AC285" s="33" t="s">
        <v>1237</v>
      </c>
      <c r="AD285" s="32" t="s">
        <v>31898</v>
      </c>
      <c r="AE285" s="32">
        <f>council_staff_import[[#This Row],[District_Office_Number_SOURCE_KEY]]</f>
        <v>0</v>
      </c>
      <c r="AF285" s="31"/>
    </row>
    <row r="286" spans="1:32" x14ac:dyDescent="0.2">
      <c r="A286" s="31" t="str">
        <f>council_staff_import[[#This Row],[First_Name_SOURCE_KEY]]&amp;" "&amp;council_staff_import[[#This Row],[Last_Name_SOURCE_KEY]]</f>
        <v>Rafael Perez</v>
      </c>
      <c r="B286" s="31" t="str">
        <f>council_staff_import[[#This Row],[First_Name_SOURCE_KEY]]</f>
        <v>Rafael</v>
      </c>
      <c r="C286" s="31" t="str">
        <f>council_staff_import[[#This Row],[Last_Name_SOURCE_KEY]]</f>
        <v>Perez</v>
      </c>
      <c r="D286" s="31" t="str">
        <f>council_staff_import[[#This Row],[Title_SOURCE_KEY]]</f>
        <v>Sergeant At Arms</v>
      </c>
      <c r="E286" s="31" t="e">
        <f>council_staff_import[[#This Row],[vlookup_works_for]]</f>
        <v>#REF!</v>
      </c>
      <c r="F286" s="31" t="str">
        <f>IF(council_staff_import[[#This Row],[combine COS and Leg Contact Responsibilties]]="",council_staff_import[[#This Row],[Vlookup Scheduler Responsibility]],council_staff_import[[#This Row],[combine COS and Leg Contact Responsibilties]])</f>
        <v/>
      </c>
      <c r="G286" s="31"/>
      <c r="H286" s="31" t="s">
        <v>65</v>
      </c>
      <c r="I286" s="31" t="s">
        <v>31371</v>
      </c>
      <c r="J286" s="31" t="str">
        <f>council_staff_import[[#This Row],[format_legislative_staff_type]]</f>
        <v>Central</v>
      </c>
      <c r="K286" s="31" t="s">
        <v>72</v>
      </c>
      <c r="L286" s="31" t="str">
        <f>IF(council_staff_import[[#This Row],[District_Office_Calc]]=0,"",council_staff_import[[#This Row],[District_Office_Calc]])</f>
        <v/>
      </c>
      <c r="M286" s="31" t="str">
        <f>IF(council_staff_import[[#This Row],[combine COS and Leg Contact emails]]="",council_staff_import[[#This Row],[Vlookup Scheduler Email]],council_staff_import[[#This Row],[combine COS and Leg Contact emails]])</f>
        <v/>
      </c>
      <c r="N286" s="32" t="s">
        <v>2811</v>
      </c>
      <c r="O286" s="32" t="s">
        <v>32481</v>
      </c>
      <c r="P286" s="32" t="str">
        <f>IF(council_staff_import[[#This Row],[Vlookup COS Responsibility]]="",council_staff_import[[#This Row],[Vlookup Leg Contact Responsibility]],council_staff_import[[#This Row],[Vlookup COS Responsibility]])</f>
        <v/>
      </c>
      <c r="Q286" s="32" t="str">
        <f>IF(council_staff_import[[#This Row],[Vlookup COS Email]]="",council_staff_import[[#This Row],[Vlookup Leg Contact Email]],council_staff_import[[#This Row],[Vlookup COS Email]])</f>
        <v/>
      </c>
      <c r="R286" s="32" t="str">
        <f>IFERROR(VLOOKUP(council_staff_import[[#This Row],[Full Name]],[4]!Table3[#Data],2,0),"")</f>
        <v/>
      </c>
      <c r="S286" s="32" t="str">
        <f>IFERROR(VLOOKUP(council_staff_import[[#This Row],[Full Name]],[4]!Table3[#Data],6,0),"")</f>
        <v/>
      </c>
      <c r="T286" s="32" t="str">
        <f>IFERROR(VLOOKUP(council_staff_import[[#This Row],[Full Name]],[4]!Table5[#Data],2,0),"")</f>
        <v/>
      </c>
      <c r="U286" s="32" t="str">
        <f>IFERROR(VLOOKUP(council_staff_import[[#This Row],[Full Name]],[4]!Table5[#Data],5,0),"")</f>
        <v/>
      </c>
      <c r="V286" s="32" t="str">
        <f>IFERROR(VLOOKUP(council_staff_import[[#This Row],[Full Name]],[4]!Table6[#Data],2,0),"")</f>
        <v/>
      </c>
      <c r="W286" s="32" t="str">
        <f>IFERROR(VLOOKUP(council_staff_import[[#This Row],[Full Name]],[4]!Table6[#Data],4,0),"")</f>
        <v/>
      </c>
      <c r="X286" s="32" t="s">
        <v>32480</v>
      </c>
      <c r="Y286" s="32" t="e">
        <f>VLOOKUP(council_staff_import[[#This Row],[format_works_for]],[4]!Table4[#Data],1,0)</f>
        <v>#REF!</v>
      </c>
      <c r="Z286" s="32" t="s">
        <v>31512</v>
      </c>
      <c r="AA286" s="32" t="e">
        <f>VLOOKUP(council_staff_import[[#This Row],[formatted_and_corrected_reports_to_person]],[4]!Table2[#Data],2,0)</f>
        <v>#REF!</v>
      </c>
      <c r="AB286" s="32" t="str">
        <f>IF(council_staff_import[[#This Row],[format_legislative_staff_type]]="Personal", RIGHT(council_staff_import[[#This Row],[Assignment_SOURCE_KEY]],LEN(council_staff_import[[#This Row],[Assignment_SOURCE_KEY]])-FIND(" ",council_staff_import[[#This Row],[Assignment_SOURCE_KEY]])),"")</f>
        <v/>
      </c>
      <c r="AC286" s="33" t="s">
        <v>1237</v>
      </c>
      <c r="AD286" s="32" t="s">
        <v>31898</v>
      </c>
      <c r="AE286" s="32">
        <f>council_staff_import[[#This Row],[District_Office_Number_SOURCE_KEY]]</f>
        <v>0</v>
      </c>
      <c r="AF286" s="31"/>
    </row>
    <row r="287" spans="1:32" x14ac:dyDescent="0.2">
      <c r="A287" s="31" t="str">
        <f>council_staff_import[[#This Row],[First_Name_SOURCE_KEY]]&amp;" "&amp;council_staff_import[[#This Row],[Last_Name_SOURCE_KEY]]</f>
        <v>William Clay</v>
      </c>
      <c r="B287" s="31" t="str">
        <f>council_staff_import[[#This Row],[First_Name_SOURCE_KEY]]</f>
        <v>William</v>
      </c>
      <c r="C287" s="31" t="str">
        <f>council_staff_import[[#This Row],[Last_Name_SOURCE_KEY]]</f>
        <v>Clay</v>
      </c>
      <c r="D287" s="31" t="str">
        <f>council_staff_import[[#This Row],[Title_SOURCE_KEY]]</f>
        <v>Councilmanic Aide</v>
      </c>
      <c r="E287" s="31" t="e">
        <f>council_staff_import[[#This Row],[vlookup_works_for]]</f>
        <v>#REF!</v>
      </c>
      <c r="F287" s="31" t="str">
        <f>IF(council_staff_import[[#This Row],[combine COS and Leg Contact Responsibilties]]="",council_staff_import[[#This Row],[Vlookup Scheduler Responsibility]],council_staff_import[[#This Row],[combine COS and Leg Contact Responsibilties]])</f>
        <v/>
      </c>
      <c r="G287" s="31" t="e">
        <f>council_staff_import[[#This Row],[Vlookup_reports_to_person]]</f>
        <v>#REF!</v>
      </c>
      <c r="H287" s="31" t="s">
        <v>65</v>
      </c>
      <c r="I287" s="31" t="s">
        <v>31371</v>
      </c>
      <c r="J287" s="31" t="str">
        <f>council_staff_import[[#This Row],[format_legislative_staff_type]]</f>
        <v>Personal</v>
      </c>
      <c r="K287" s="31" t="s">
        <v>72</v>
      </c>
      <c r="L287" s="31" t="str">
        <f>IF(council_staff_import[[#This Row],[District_Office_Calc]]=0,"",council_staff_import[[#This Row],[District_Office_Calc]])</f>
        <v>718 649-9495</v>
      </c>
      <c r="M287" s="31" t="str">
        <f>IF(council_staff_import[[#This Row],[combine COS and Leg Contact emails]]="",council_staff_import[[#This Row],[Vlookup Scheduler Email]],council_staff_import[[#This Row],[combine COS and Leg Contact emails]])</f>
        <v/>
      </c>
      <c r="N287" s="32" t="s">
        <v>33145</v>
      </c>
      <c r="O287" s="32" t="s">
        <v>4756</v>
      </c>
      <c r="P287" s="32" t="str">
        <f>IF(council_staff_import[[#This Row],[Vlookup COS Responsibility]]="",council_staff_import[[#This Row],[Vlookup Leg Contact Responsibility]],council_staff_import[[#This Row],[Vlookup COS Responsibility]])</f>
        <v/>
      </c>
      <c r="Q287" s="32" t="str">
        <f>IF(council_staff_import[[#This Row],[Vlookup COS Email]]="",council_staff_import[[#This Row],[Vlookup Leg Contact Email]],council_staff_import[[#This Row],[Vlookup COS Email]])</f>
        <v/>
      </c>
      <c r="R287" s="32" t="str">
        <f>IFERROR(VLOOKUP(council_staff_import[[#This Row],[Full Name]],[4]!Table3[#Data],2,0),"")</f>
        <v/>
      </c>
      <c r="S287" s="32" t="str">
        <f>IFERROR(VLOOKUP(council_staff_import[[#This Row],[Full Name]],[4]!Table3[#Data],6,0),"")</f>
        <v/>
      </c>
      <c r="T287" s="32" t="str">
        <f>IFERROR(VLOOKUP(council_staff_import[[#This Row],[Full Name]],[4]!Table5[#Data],2,0),"")</f>
        <v/>
      </c>
      <c r="U287" s="32" t="str">
        <f>IFERROR(VLOOKUP(council_staff_import[[#This Row],[Full Name]],[4]!Table5[#Data],5,0),"")</f>
        <v/>
      </c>
      <c r="V287" s="32" t="str">
        <f>IFERROR(VLOOKUP(council_staff_import[[#This Row],[Full Name]],[4]!Table6[#Data],2,0),"")</f>
        <v/>
      </c>
      <c r="W287" s="32" t="str">
        <f>IFERROR(VLOOKUP(council_staff_import[[#This Row],[Full Name]],[4]!Table6[#Data],4,0),"")</f>
        <v/>
      </c>
      <c r="X287" s="32" t="s">
        <v>31394</v>
      </c>
      <c r="Y287" s="32" t="e">
        <f>VLOOKUP(council_staff_import[[#This Row],[format_works_for]],[4]!Table4[#Data],1,0)</f>
        <v>#REF!</v>
      </c>
      <c r="Z28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287" s="32" t="e">
        <f>VLOOKUP(council_staff_import[[#This Row],[formatted_and_corrected_reports_to_person]],[4]!Table2[#Data],2,0)</f>
        <v>#REF!</v>
      </c>
      <c r="AB287" s="32" t="s">
        <v>7310</v>
      </c>
      <c r="AC287" s="32" t="str">
        <f>IF(LEFT(council_staff_import[[#This Row],[Assignment_SOURCE_KEY]],(FIND(" ",council_staff_import[[#This Row],[Assignment_SOURCE_KEY]],1)-1))="CM","Personal","Central")</f>
        <v>Personal</v>
      </c>
      <c r="AD287" s="32" t="s">
        <v>34839</v>
      </c>
      <c r="AE287" s="32" t="str">
        <f>council_staff_import[[#This Row],[District_Office_Number_SOURCE_KEY]]</f>
        <v>718 649-9495</v>
      </c>
      <c r="AF287" s="32" t="s">
        <v>32892</v>
      </c>
    </row>
    <row r="288" spans="1:32" x14ac:dyDescent="0.2">
      <c r="A288" s="31" t="str">
        <f>council_staff_import[[#This Row],[First_Name_SOURCE_KEY]]&amp;" "&amp;council_staff_import[[#This Row],[Last_Name_SOURCE_KEY]]</f>
        <v>March Cook</v>
      </c>
      <c r="B288" s="31" t="str">
        <f>council_staff_import[[#This Row],[First_Name_SOURCE_KEY]]</f>
        <v>March</v>
      </c>
      <c r="C288" s="31" t="str">
        <f>council_staff_import[[#This Row],[Last_Name_SOURCE_KEY]]</f>
        <v>Cook</v>
      </c>
      <c r="D288" s="31" t="str">
        <f>council_staff_import[[#This Row],[Title_SOURCE_KEY]]</f>
        <v>Councilmanic Aide</v>
      </c>
      <c r="E288" s="31" t="e">
        <f>council_staff_import[[#This Row],[vlookup_works_for]]</f>
        <v>#REF!</v>
      </c>
      <c r="F288" s="31" t="str">
        <f>IF(council_staff_import[[#This Row],[combine COS and Leg Contact Responsibilties]]="",council_staff_import[[#This Row],[Vlookup Scheduler Responsibility]],council_staff_import[[#This Row],[combine COS and Leg Contact Responsibilties]])</f>
        <v/>
      </c>
      <c r="G288" s="31" t="e">
        <f>council_staff_import[[#This Row],[Vlookup_reports_to_person]]</f>
        <v>#REF!</v>
      </c>
      <c r="H288" s="31" t="s">
        <v>65</v>
      </c>
      <c r="I288" s="31" t="s">
        <v>31371</v>
      </c>
      <c r="J288" s="31" t="str">
        <f>council_staff_import[[#This Row],[format_legislative_staff_type]]</f>
        <v>Personal</v>
      </c>
      <c r="K288" s="31" t="s">
        <v>72</v>
      </c>
      <c r="L288" s="31" t="str">
        <f>IF(council_staff_import[[#This Row],[District_Office_Calc]]=0,"",council_staff_import[[#This Row],[District_Office_Calc]])</f>
        <v>718 649-9495</v>
      </c>
      <c r="M288" s="31" t="str">
        <f>IF(council_staff_import[[#This Row],[combine COS and Leg Contact emails]]="",council_staff_import[[#This Row],[Vlookup Scheduler Email]],council_staff_import[[#This Row],[combine COS and Leg Contact emails]])</f>
        <v/>
      </c>
      <c r="N288" s="32" t="s">
        <v>4085</v>
      </c>
      <c r="O288" s="32" t="s">
        <v>33786</v>
      </c>
      <c r="P288" s="32" t="str">
        <f>IF(council_staff_import[[#This Row],[Vlookup COS Responsibility]]="",council_staff_import[[#This Row],[Vlookup Leg Contact Responsibility]],council_staff_import[[#This Row],[Vlookup COS Responsibility]])</f>
        <v/>
      </c>
      <c r="Q288" s="32" t="str">
        <f>IF(council_staff_import[[#This Row],[Vlookup COS Email]]="",council_staff_import[[#This Row],[Vlookup Leg Contact Email]],council_staff_import[[#This Row],[Vlookup COS Email]])</f>
        <v/>
      </c>
      <c r="R288" s="32" t="str">
        <f>IFERROR(VLOOKUP(council_staff_import[[#This Row],[Full Name]],[4]!Table3[#Data],2,0),"")</f>
        <v/>
      </c>
      <c r="S288" s="32" t="str">
        <f>IFERROR(VLOOKUP(council_staff_import[[#This Row],[Full Name]],[4]!Table3[#Data],6,0),"")</f>
        <v/>
      </c>
      <c r="T288" s="32" t="str">
        <f>IFERROR(VLOOKUP(council_staff_import[[#This Row],[Full Name]],[4]!Table5[#Data],2,0),"")</f>
        <v/>
      </c>
      <c r="U288" s="32" t="str">
        <f>IFERROR(VLOOKUP(council_staff_import[[#This Row],[Full Name]],[4]!Table5[#Data],5,0),"")</f>
        <v/>
      </c>
      <c r="V288" s="32" t="str">
        <f>IFERROR(VLOOKUP(council_staff_import[[#This Row],[Full Name]],[4]!Table6[#Data],2,0),"")</f>
        <v/>
      </c>
      <c r="W288" s="32" t="str">
        <f>IFERROR(VLOOKUP(council_staff_import[[#This Row],[Full Name]],[4]!Table6[#Data],4,0),"")</f>
        <v/>
      </c>
      <c r="X288" s="32" t="s">
        <v>31394</v>
      </c>
      <c r="Y288" s="32" t="e">
        <f>VLOOKUP(council_staff_import[[#This Row],[format_works_for]],[4]!Table4[#Data],1,0)</f>
        <v>#REF!</v>
      </c>
      <c r="Z28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288" s="32" t="e">
        <f>VLOOKUP(council_staff_import[[#This Row],[formatted_and_corrected_reports_to_person]],[4]!Table2[#Data],2,0)</f>
        <v>#REF!</v>
      </c>
      <c r="AB288" s="32" t="s">
        <v>7310</v>
      </c>
      <c r="AC288" s="32" t="str">
        <f>IF(LEFT(council_staff_import[[#This Row],[Assignment_SOURCE_KEY]],(FIND(" ",council_staff_import[[#This Row],[Assignment_SOURCE_KEY]],1)-1))="CM","Personal","Central")</f>
        <v>Personal</v>
      </c>
      <c r="AD288" s="32" t="s">
        <v>34839</v>
      </c>
      <c r="AE288" s="32" t="str">
        <f>council_staff_import[[#This Row],[District_Office_Number_SOURCE_KEY]]</f>
        <v>718 649-9495</v>
      </c>
      <c r="AF288" s="32" t="s">
        <v>32892</v>
      </c>
    </row>
    <row r="289" spans="1:32" x14ac:dyDescent="0.2">
      <c r="A289" s="31" t="str">
        <f>council_staff_import[[#This Row],[First_Name_SOURCE_KEY]]&amp;" "&amp;council_staff_import[[#This Row],[Last_Name_SOURCE_KEY]]</f>
        <v>Ana Fischer</v>
      </c>
      <c r="B289" s="31" t="str">
        <f>council_staff_import[[#This Row],[First_Name_SOURCE_KEY]]</f>
        <v>Ana</v>
      </c>
      <c r="C289" s="31" t="str">
        <f>council_staff_import[[#This Row],[Last_Name_SOURCE_KEY]]</f>
        <v>Fischer</v>
      </c>
      <c r="D289" s="31" t="str">
        <f>council_staff_import[[#This Row],[Title_SOURCE_KEY]]</f>
        <v>Councilmanic Aide</v>
      </c>
      <c r="E289" s="31" t="e">
        <f>council_staff_import[[#This Row],[vlookup_works_for]]</f>
        <v>#REF!</v>
      </c>
      <c r="F289" s="31" t="str">
        <f>IF(council_staff_import[[#This Row],[combine COS and Leg Contact Responsibilties]]="",council_staff_import[[#This Row],[Vlookup Scheduler Responsibility]],council_staff_import[[#This Row],[combine COS and Leg Contact Responsibilties]])</f>
        <v/>
      </c>
      <c r="G289" s="31" t="e">
        <f>council_staff_import[[#This Row],[Vlookup_reports_to_person]]</f>
        <v>#REF!</v>
      </c>
      <c r="H289" s="31" t="s">
        <v>65</v>
      </c>
      <c r="I289" s="31" t="s">
        <v>31371</v>
      </c>
      <c r="J289" s="31" t="str">
        <f>council_staff_import[[#This Row],[format_legislative_staff_type]]</f>
        <v>Personal</v>
      </c>
      <c r="K289" s="31" t="s">
        <v>72</v>
      </c>
      <c r="L289" s="31" t="str">
        <f>IF(council_staff_import[[#This Row],[District_Office_Calc]]=0,"",council_staff_import[[#This Row],[District_Office_Calc]])</f>
        <v>718 649-9495</v>
      </c>
      <c r="M289" s="31" t="str">
        <f>IF(council_staff_import[[#This Row],[combine COS and Leg Contact emails]]="",council_staff_import[[#This Row],[Vlookup Scheduler Email]],council_staff_import[[#This Row],[combine COS and Leg Contact emails]])</f>
        <v/>
      </c>
      <c r="N289" s="32" t="s">
        <v>19255</v>
      </c>
      <c r="O289" s="32" t="s">
        <v>23840</v>
      </c>
      <c r="P289" s="32" t="str">
        <f>IF(council_staff_import[[#This Row],[Vlookup COS Responsibility]]="",council_staff_import[[#This Row],[Vlookup Leg Contact Responsibility]],council_staff_import[[#This Row],[Vlookup COS Responsibility]])</f>
        <v/>
      </c>
      <c r="Q289" s="32" t="str">
        <f>IF(council_staff_import[[#This Row],[Vlookup COS Email]]="",council_staff_import[[#This Row],[Vlookup Leg Contact Email]],council_staff_import[[#This Row],[Vlookup COS Email]])</f>
        <v/>
      </c>
      <c r="R289" s="32" t="str">
        <f>IFERROR(VLOOKUP(council_staff_import[[#This Row],[Full Name]],[4]!Table3[#Data],2,0),"")</f>
        <v/>
      </c>
      <c r="S289" s="32" t="str">
        <f>IFERROR(VLOOKUP(council_staff_import[[#This Row],[Full Name]],[4]!Table3[#Data],6,0),"")</f>
        <v/>
      </c>
      <c r="T289" s="32" t="str">
        <f>IFERROR(VLOOKUP(council_staff_import[[#This Row],[Full Name]],[4]!Table5[#Data],2,0),"")</f>
        <v/>
      </c>
      <c r="U289" s="32" t="str">
        <f>IFERROR(VLOOKUP(council_staff_import[[#This Row],[Full Name]],[4]!Table5[#Data],5,0),"")</f>
        <v/>
      </c>
      <c r="V289" s="32" t="str">
        <f>IFERROR(VLOOKUP(council_staff_import[[#This Row],[Full Name]],[4]!Table6[#Data],2,0),"")</f>
        <v/>
      </c>
      <c r="W289" s="32" t="str">
        <f>IFERROR(VLOOKUP(council_staff_import[[#This Row],[Full Name]],[4]!Table6[#Data],4,0),"")</f>
        <v/>
      </c>
      <c r="X289" s="32" t="s">
        <v>31394</v>
      </c>
      <c r="Y289" s="32" t="e">
        <f>VLOOKUP(council_staff_import[[#This Row],[format_works_for]],[4]!Table4[#Data],1,0)</f>
        <v>#REF!</v>
      </c>
      <c r="Z28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289" s="32" t="e">
        <f>VLOOKUP(council_staff_import[[#This Row],[formatted_and_corrected_reports_to_person]],[4]!Table2[#Data],2,0)</f>
        <v>#REF!</v>
      </c>
      <c r="AB289" s="32" t="s">
        <v>7310</v>
      </c>
      <c r="AC289" s="32" t="str">
        <f>IF(LEFT(council_staff_import[[#This Row],[Assignment_SOURCE_KEY]],(FIND(" ",council_staff_import[[#This Row],[Assignment_SOURCE_KEY]],1)-1))="CM","Personal","Central")</f>
        <v>Personal</v>
      </c>
      <c r="AD289" s="32" t="s">
        <v>34839</v>
      </c>
      <c r="AE289" s="32" t="str">
        <f>council_staff_import[[#This Row],[District_Office_Number_SOURCE_KEY]]</f>
        <v>718 649-9495</v>
      </c>
      <c r="AF289" s="32" t="s">
        <v>32892</v>
      </c>
    </row>
    <row r="290" spans="1:32" x14ac:dyDescent="0.2">
      <c r="A290" s="31" t="str">
        <f>council_staff_import[[#This Row],[First_Name_SOURCE_KEY]]&amp;" "&amp;council_staff_import[[#This Row],[Last_Name_SOURCE_KEY]]</f>
        <v>Nayo Simmons</v>
      </c>
      <c r="B290" s="31" t="str">
        <f>council_staff_import[[#This Row],[First_Name_SOURCE_KEY]]</f>
        <v>Nayo</v>
      </c>
      <c r="C290" s="31" t="str">
        <f>council_staff_import[[#This Row],[Last_Name_SOURCE_KEY]]</f>
        <v>Simmons</v>
      </c>
      <c r="D290" s="31" t="str">
        <f>council_staff_import[[#This Row],[Title_SOURCE_KEY]]</f>
        <v>Councilmanic Aide</v>
      </c>
      <c r="E290" s="31" t="e">
        <f>council_staff_import[[#This Row],[vlookup_works_for]]</f>
        <v>#REF!</v>
      </c>
      <c r="F290" s="31" t="str">
        <f>IF(council_staff_import[[#This Row],[combine COS and Leg Contact Responsibilties]]="",council_staff_import[[#This Row],[Vlookup Scheduler Responsibility]],council_staff_import[[#This Row],[combine COS and Leg Contact Responsibilties]])</f>
        <v/>
      </c>
      <c r="G290" s="31" t="e">
        <f>council_staff_import[[#This Row],[Vlookup_reports_to_person]]</f>
        <v>#REF!</v>
      </c>
      <c r="H290" s="31" t="s">
        <v>65</v>
      </c>
      <c r="I290" s="31" t="s">
        <v>31371</v>
      </c>
      <c r="J290" s="31" t="str">
        <f>council_staff_import[[#This Row],[format_legislative_staff_type]]</f>
        <v>Personal</v>
      </c>
      <c r="K290" s="31" t="s">
        <v>72</v>
      </c>
      <c r="L290" s="31" t="str">
        <f>IF(council_staff_import[[#This Row],[District_Office_Calc]]=0,"",council_staff_import[[#This Row],[District_Office_Calc]])</f>
        <v>718 649-9495</v>
      </c>
      <c r="M290" s="31" t="str">
        <f>IF(council_staff_import[[#This Row],[combine COS and Leg Contact emails]]="",council_staff_import[[#This Row],[Vlookup Scheduler Email]],council_staff_import[[#This Row],[combine COS and Leg Contact emails]])</f>
        <v/>
      </c>
      <c r="N290" s="32" t="s">
        <v>16613</v>
      </c>
      <c r="O290" s="32" t="s">
        <v>32890</v>
      </c>
      <c r="P290" s="32" t="str">
        <f>IF(council_staff_import[[#This Row],[Vlookup COS Responsibility]]="",council_staff_import[[#This Row],[Vlookup Leg Contact Responsibility]],council_staff_import[[#This Row],[Vlookup COS Responsibility]])</f>
        <v/>
      </c>
      <c r="Q290" s="32" t="str">
        <f>IF(council_staff_import[[#This Row],[Vlookup COS Email]]="",council_staff_import[[#This Row],[Vlookup Leg Contact Email]],council_staff_import[[#This Row],[Vlookup COS Email]])</f>
        <v/>
      </c>
      <c r="R290" s="32" t="str">
        <f>IFERROR(VLOOKUP(council_staff_import[[#This Row],[Full Name]],[4]!Table3[#Data],2,0),"")</f>
        <v/>
      </c>
      <c r="S290" s="32" t="str">
        <f>IFERROR(VLOOKUP(council_staff_import[[#This Row],[Full Name]],[4]!Table3[#Data],6,0),"")</f>
        <v/>
      </c>
      <c r="T290" s="32" t="str">
        <f>IFERROR(VLOOKUP(council_staff_import[[#This Row],[Full Name]],[4]!Table5[#Data],2,0),"")</f>
        <v/>
      </c>
      <c r="U290" s="32" t="str">
        <f>IFERROR(VLOOKUP(council_staff_import[[#This Row],[Full Name]],[4]!Table5[#Data],5,0),"")</f>
        <v/>
      </c>
      <c r="V290" s="32" t="str">
        <f>IFERROR(VLOOKUP(council_staff_import[[#This Row],[Full Name]],[4]!Table6[#Data],2,0),"")</f>
        <v/>
      </c>
      <c r="W290" s="32" t="str">
        <f>IFERROR(VLOOKUP(council_staff_import[[#This Row],[Full Name]],[4]!Table6[#Data],4,0),"")</f>
        <v/>
      </c>
      <c r="X290" s="32" t="s">
        <v>31394</v>
      </c>
      <c r="Y290" s="32" t="e">
        <f>VLOOKUP(council_staff_import[[#This Row],[format_works_for]],[4]!Table4[#Data],1,0)</f>
        <v>#REF!</v>
      </c>
      <c r="Z29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290" s="32" t="e">
        <f>VLOOKUP(council_staff_import[[#This Row],[formatted_and_corrected_reports_to_person]],[4]!Table2[#Data],2,0)</f>
        <v>#REF!</v>
      </c>
      <c r="AB290" s="32" t="s">
        <v>7310</v>
      </c>
      <c r="AC290" s="32" t="str">
        <f>IF(LEFT(council_staff_import[[#This Row],[Assignment_SOURCE_KEY]],(FIND(" ",council_staff_import[[#This Row],[Assignment_SOURCE_KEY]],1)-1))="CM","Personal","Central")</f>
        <v>Personal</v>
      </c>
      <c r="AD290" s="32" t="s">
        <v>34839</v>
      </c>
      <c r="AE290" s="32" t="str">
        <f>council_staff_import[[#This Row],[District_Office_Number_SOURCE_KEY]]</f>
        <v>718 649-9495</v>
      </c>
      <c r="AF290" s="32" t="s">
        <v>32892</v>
      </c>
    </row>
    <row r="291" spans="1:32" x14ac:dyDescent="0.2">
      <c r="A291" s="31" t="str">
        <f>council_staff_import[[#This Row],[First_Name_SOURCE_KEY]]&amp;" "&amp;council_staff_import[[#This Row],[Last_Name_SOURCE_KEY]]</f>
        <v>Vinson Verdree</v>
      </c>
      <c r="B291" s="31" t="str">
        <f>council_staff_import[[#This Row],[First_Name_SOURCE_KEY]]</f>
        <v>Vinson</v>
      </c>
      <c r="C291" s="31" t="str">
        <f>council_staff_import[[#This Row],[Last_Name_SOURCE_KEY]]</f>
        <v>Verdree</v>
      </c>
      <c r="D291" s="31" t="str">
        <f>council_staff_import[[#This Row],[Title_SOURCE_KEY]]</f>
        <v>Councilmanic Aide</v>
      </c>
      <c r="E291" s="31" t="e">
        <f>council_staff_import[[#This Row],[vlookup_works_for]]</f>
        <v>#REF!</v>
      </c>
      <c r="F291" s="31" t="str">
        <f>IF(council_staff_import[[#This Row],[combine COS and Leg Contact Responsibilties]]="",council_staff_import[[#This Row],[Vlookup Scheduler Responsibility]],council_staff_import[[#This Row],[combine COS and Leg Contact Responsibilties]])</f>
        <v/>
      </c>
      <c r="G291" s="31" t="e">
        <f>council_staff_import[[#This Row],[Vlookup_reports_to_person]]</f>
        <v>#REF!</v>
      </c>
      <c r="H291" s="31" t="s">
        <v>65</v>
      </c>
      <c r="I291" s="31" t="s">
        <v>31371</v>
      </c>
      <c r="J291" s="31" t="str">
        <f>council_staff_import[[#This Row],[format_legislative_staff_type]]</f>
        <v>Personal</v>
      </c>
      <c r="K291" s="31" t="s">
        <v>72</v>
      </c>
      <c r="L291" s="31" t="str">
        <f>IF(council_staff_import[[#This Row],[District_Office_Calc]]=0,"",council_staff_import[[#This Row],[District_Office_Calc]])</f>
        <v>718 649-9495</v>
      </c>
      <c r="M291" s="31" t="str">
        <f>IF(council_staff_import[[#This Row],[combine COS and Leg Contact emails]]="",council_staff_import[[#This Row],[Vlookup Scheduler Email]],council_staff_import[[#This Row],[combine COS and Leg Contact emails]])</f>
        <v/>
      </c>
      <c r="N291" s="32" t="s">
        <v>33149</v>
      </c>
      <c r="O291" s="32" t="s">
        <v>33150</v>
      </c>
      <c r="P291" s="32" t="str">
        <f>IF(council_staff_import[[#This Row],[Vlookup COS Responsibility]]="",council_staff_import[[#This Row],[Vlookup Leg Contact Responsibility]],council_staff_import[[#This Row],[Vlookup COS Responsibility]])</f>
        <v/>
      </c>
      <c r="Q291" s="32" t="str">
        <f>IF(council_staff_import[[#This Row],[Vlookup COS Email]]="",council_staff_import[[#This Row],[Vlookup Leg Contact Email]],council_staff_import[[#This Row],[Vlookup COS Email]])</f>
        <v/>
      </c>
      <c r="R291" s="32" t="str">
        <f>IFERROR(VLOOKUP(council_staff_import[[#This Row],[Full Name]],[4]!Table3[#Data],2,0),"")</f>
        <v/>
      </c>
      <c r="S291" s="32" t="str">
        <f>IFERROR(VLOOKUP(council_staff_import[[#This Row],[Full Name]],[4]!Table3[#Data],6,0),"")</f>
        <v/>
      </c>
      <c r="T291" s="32" t="str">
        <f>IFERROR(VLOOKUP(council_staff_import[[#This Row],[Full Name]],[4]!Table5[#Data],2,0),"")</f>
        <v/>
      </c>
      <c r="U291" s="32" t="str">
        <f>IFERROR(VLOOKUP(council_staff_import[[#This Row],[Full Name]],[4]!Table5[#Data],5,0),"")</f>
        <v/>
      </c>
      <c r="V291" s="32" t="str">
        <f>IFERROR(VLOOKUP(council_staff_import[[#This Row],[Full Name]],[4]!Table6[#Data],2,0),"")</f>
        <v/>
      </c>
      <c r="W291" s="32" t="str">
        <f>IFERROR(VLOOKUP(council_staff_import[[#This Row],[Full Name]],[4]!Table6[#Data],4,0),"")</f>
        <v/>
      </c>
      <c r="X291" s="32" t="s">
        <v>31394</v>
      </c>
      <c r="Y291" s="32" t="e">
        <f>VLOOKUP(council_staff_import[[#This Row],[format_works_for]],[4]!Table4[#Data],1,0)</f>
        <v>#REF!</v>
      </c>
      <c r="Z29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291" s="32" t="e">
        <f>VLOOKUP(council_staff_import[[#This Row],[formatted_and_corrected_reports_to_person]],[4]!Table2[#Data],2,0)</f>
        <v>#REF!</v>
      </c>
      <c r="AB291" s="32" t="s">
        <v>7310</v>
      </c>
      <c r="AC291" s="32" t="str">
        <f>IF(LEFT(council_staff_import[[#This Row],[Assignment_SOURCE_KEY]],(FIND(" ",council_staff_import[[#This Row],[Assignment_SOURCE_KEY]],1)-1))="CM","Personal","Central")</f>
        <v>Personal</v>
      </c>
      <c r="AD291" s="32" t="s">
        <v>34839</v>
      </c>
      <c r="AE291" s="32" t="str">
        <f>council_staff_import[[#This Row],[District_Office_Number_SOURCE_KEY]]</f>
        <v>718 649-9495</v>
      </c>
      <c r="AF291" s="32" t="s">
        <v>32892</v>
      </c>
    </row>
    <row r="292" spans="1:32" x14ac:dyDescent="0.2">
      <c r="A292" s="31" t="str">
        <f>council_staff_import[[#This Row],[First_Name_SOURCE_KEY]]&amp;" "&amp;council_staff_import[[#This Row],[Last_Name_SOURCE_KEY]]</f>
        <v>M. Washington</v>
      </c>
      <c r="B292" s="31" t="str">
        <f>council_staff_import[[#This Row],[First_Name_SOURCE_KEY]]</f>
        <v>M.</v>
      </c>
      <c r="C292" s="31" t="str">
        <f>council_staff_import[[#This Row],[Last_Name_SOURCE_KEY]]</f>
        <v>Washington</v>
      </c>
      <c r="D292" s="31" t="str">
        <f>council_staff_import[[#This Row],[Title_SOURCE_KEY]]</f>
        <v>Councilmanic Aide</v>
      </c>
      <c r="E292" s="31" t="e">
        <f>council_staff_import[[#This Row],[vlookup_works_for]]</f>
        <v>#REF!</v>
      </c>
      <c r="F292" s="31" t="str">
        <f>IF(council_staff_import[[#This Row],[combine COS and Leg Contact Responsibilties]]="",council_staff_import[[#This Row],[Vlookup Scheduler Responsibility]],council_staff_import[[#This Row],[combine COS and Leg Contact Responsibilties]])</f>
        <v/>
      </c>
      <c r="G292" s="31" t="e">
        <f>council_staff_import[[#This Row],[Vlookup_reports_to_person]]</f>
        <v>#REF!</v>
      </c>
      <c r="H292" s="31" t="s">
        <v>65</v>
      </c>
      <c r="I292" s="31" t="s">
        <v>31371</v>
      </c>
      <c r="J292" s="31" t="str">
        <f>council_staff_import[[#This Row],[format_legislative_staff_type]]</f>
        <v>Personal</v>
      </c>
      <c r="K292" s="31" t="s">
        <v>72</v>
      </c>
      <c r="L292" s="31" t="str">
        <f>IF(council_staff_import[[#This Row],[District_Office_Calc]]=0,"",council_staff_import[[#This Row],[District_Office_Calc]])</f>
        <v>718 649-9495</v>
      </c>
      <c r="M292" s="31" t="str">
        <f>IF(council_staff_import[[#This Row],[combine COS and Leg Contact emails]]="",council_staff_import[[#This Row],[Vlookup Scheduler Email]],council_staff_import[[#This Row],[combine COS and Leg Contact emails]])</f>
        <v/>
      </c>
      <c r="N292" s="32" t="s">
        <v>21343</v>
      </c>
      <c r="O292" s="32" t="s">
        <v>33302</v>
      </c>
      <c r="P292" s="32" t="str">
        <f>IF(council_staff_import[[#This Row],[Vlookup COS Responsibility]]="",council_staff_import[[#This Row],[Vlookup Leg Contact Responsibility]],council_staff_import[[#This Row],[Vlookup COS Responsibility]])</f>
        <v/>
      </c>
      <c r="Q292" s="32" t="str">
        <f>IF(council_staff_import[[#This Row],[Vlookup COS Email]]="",council_staff_import[[#This Row],[Vlookup Leg Contact Email]],council_staff_import[[#This Row],[Vlookup COS Email]])</f>
        <v/>
      </c>
      <c r="R292" s="32" t="str">
        <f>IFERROR(VLOOKUP(council_staff_import[[#This Row],[Full Name]],[4]!Table3[#Data],2,0),"")</f>
        <v/>
      </c>
      <c r="S292" s="32" t="str">
        <f>IFERROR(VLOOKUP(council_staff_import[[#This Row],[Full Name]],[4]!Table3[#Data],6,0),"")</f>
        <v/>
      </c>
      <c r="T292" s="32" t="str">
        <f>IFERROR(VLOOKUP(council_staff_import[[#This Row],[Full Name]],[4]!Table5[#Data],2,0),"")</f>
        <v/>
      </c>
      <c r="U292" s="32" t="str">
        <f>IFERROR(VLOOKUP(council_staff_import[[#This Row],[Full Name]],[4]!Table5[#Data],5,0),"")</f>
        <v/>
      </c>
      <c r="V292" s="32" t="str">
        <f>IFERROR(VLOOKUP(council_staff_import[[#This Row],[Full Name]],[4]!Table6[#Data],2,0),"")</f>
        <v/>
      </c>
      <c r="W292" s="32" t="str">
        <f>IFERROR(VLOOKUP(council_staff_import[[#This Row],[Full Name]],[4]!Table6[#Data],4,0),"")</f>
        <v/>
      </c>
      <c r="X292" s="32" t="s">
        <v>31394</v>
      </c>
      <c r="Y292" s="32" t="e">
        <f>VLOOKUP(council_staff_import[[#This Row],[format_works_for]],[4]!Table4[#Data],1,0)</f>
        <v>#REF!</v>
      </c>
      <c r="Z29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292" s="32" t="e">
        <f>VLOOKUP(council_staff_import[[#This Row],[formatted_and_corrected_reports_to_person]],[4]!Table2[#Data],2,0)</f>
        <v>#REF!</v>
      </c>
      <c r="AB292" s="32" t="s">
        <v>7310</v>
      </c>
      <c r="AC292" s="32" t="str">
        <f>IF(LEFT(council_staff_import[[#This Row],[Assignment_SOURCE_KEY]],(FIND(" ",council_staff_import[[#This Row],[Assignment_SOURCE_KEY]],1)-1))="CM","Personal","Central")</f>
        <v>Personal</v>
      </c>
      <c r="AD292" s="32" t="s">
        <v>34839</v>
      </c>
      <c r="AE292" s="32" t="str">
        <f>council_staff_import[[#This Row],[District_Office_Number_SOURCE_KEY]]</f>
        <v>718 649-9495</v>
      </c>
      <c r="AF292" s="32" t="s">
        <v>32892</v>
      </c>
    </row>
    <row r="293" spans="1:32" x14ac:dyDescent="0.2">
      <c r="A293" s="31" t="str">
        <f>council_staff_import[[#This Row],[First_Name_SOURCE_KEY]]&amp;" "&amp;council_staff_import[[#This Row],[Last_Name_SOURCE_KEY]]</f>
        <v>Peter Giunta</v>
      </c>
      <c r="B293" s="31" t="str">
        <f>council_staff_import[[#This Row],[First_Name_SOURCE_KEY]]</f>
        <v>Peter</v>
      </c>
      <c r="C293" s="31" t="str">
        <f>council_staff_import[[#This Row],[Last_Name_SOURCE_KEY]]</f>
        <v>Giunta</v>
      </c>
      <c r="D293" s="31" t="str">
        <f>council_staff_import[[#This Row],[Title_SOURCE_KEY]]</f>
        <v>Councilmanic Aide</v>
      </c>
      <c r="E293" s="31" t="e">
        <f>council_staff_import[[#This Row],[vlookup_works_for]]</f>
        <v>#REF!</v>
      </c>
      <c r="F293" s="31" t="str">
        <f>IF(council_staff_import[[#This Row],[combine COS and Leg Contact Responsibilties]]="",council_staff_import[[#This Row],[Vlookup Scheduler Responsibility]],council_staff_import[[#This Row],[combine COS and Leg Contact Responsibilties]])</f>
        <v/>
      </c>
      <c r="G293" s="31" t="e">
        <f>council_staff_import[[#This Row],[Vlookup_reports_to_person]]</f>
        <v>#REF!</v>
      </c>
      <c r="H293" s="31" t="s">
        <v>65</v>
      </c>
      <c r="I293" s="31" t="s">
        <v>31371</v>
      </c>
      <c r="J293" s="31" t="str">
        <f>council_staff_import[[#This Row],[format_legislative_staff_type]]</f>
        <v>Personal</v>
      </c>
      <c r="K293" s="31" t="s">
        <v>72</v>
      </c>
      <c r="L293" s="31" t="str">
        <f>IF(council_staff_import[[#This Row],[District_Office_Calc]]=0,"",council_staff_import[[#This Row],[District_Office_Calc]])</f>
        <v>718 984-5151</v>
      </c>
      <c r="M293" s="31" t="str">
        <f>IF(council_staff_import[[#This Row],[combine COS and Leg Contact emails]]="",council_staff_import[[#This Row],[Vlookup Scheduler Email]],council_staff_import[[#This Row],[combine COS and Leg Contact emails]])</f>
        <v/>
      </c>
      <c r="N293" s="32" t="s">
        <v>31417</v>
      </c>
      <c r="O293" s="32" t="s">
        <v>26400</v>
      </c>
      <c r="P293" s="32" t="str">
        <f>IF(council_staff_import[[#This Row],[Vlookup COS Responsibility]]="",council_staff_import[[#This Row],[Vlookup Leg Contact Responsibility]],council_staff_import[[#This Row],[Vlookup COS Responsibility]])</f>
        <v/>
      </c>
      <c r="Q293" s="32" t="str">
        <f>IF(council_staff_import[[#This Row],[Vlookup COS Email]]="",council_staff_import[[#This Row],[Vlookup Leg Contact Email]],council_staff_import[[#This Row],[Vlookup COS Email]])</f>
        <v/>
      </c>
      <c r="R293" s="32" t="str">
        <f>IFERROR(VLOOKUP(council_staff_import[[#This Row],[Full Name]],[4]!Table3[#Data],2,0),"")</f>
        <v/>
      </c>
      <c r="S293" s="32" t="str">
        <f>IFERROR(VLOOKUP(council_staff_import[[#This Row],[Full Name]],[4]!Table3[#Data],6,0),"")</f>
        <v/>
      </c>
      <c r="T293" s="32" t="str">
        <f>IFERROR(VLOOKUP(council_staff_import[[#This Row],[Full Name]],[4]!Table5[#Data],2,0),"")</f>
        <v/>
      </c>
      <c r="U293" s="32" t="str">
        <f>IFERROR(VLOOKUP(council_staff_import[[#This Row],[Full Name]],[4]!Table5[#Data],5,0),"")</f>
        <v/>
      </c>
      <c r="V293" s="32" t="str">
        <f>IFERROR(VLOOKUP(council_staff_import[[#This Row],[Full Name]],[4]!Table6[#Data],2,0),"")</f>
        <v/>
      </c>
      <c r="W293" s="32" t="str">
        <f>IFERROR(VLOOKUP(council_staff_import[[#This Row],[Full Name]],[4]!Table6[#Data],4,0),"")</f>
        <v/>
      </c>
      <c r="X293" s="32" t="s">
        <v>31394</v>
      </c>
      <c r="Y293" s="32" t="e">
        <f>VLOOKUP(council_staff_import[[#This Row],[format_works_for]],[4]!Table4[#Data],1,0)</f>
        <v>#REF!</v>
      </c>
      <c r="Z29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293" s="32" t="e">
        <f>VLOOKUP(council_staff_import[[#This Row],[formatted_and_corrected_reports_to_person]],[4]!Table2[#Data],2,0)</f>
        <v>#REF!</v>
      </c>
      <c r="AB293" s="32" t="str">
        <f>IF(council_staff_import[[#This Row],[format_legislative_staff_type]]="Personal", RIGHT(council_staff_import[[#This Row],[Assignment_SOURCE_KEY]],LEN(council_staff_import[[#This Row],[Assignment_SOURCE_KEY]])-FIND(" ",council_staff_import[[#This Row],[Assignment_SOURCE_KEY]])),"")</f>
        <v>Borelli</v>
      </c>
      <c r="AC293" s="32" t="str">
        <f>IF(LEFT(council_staff_import[[#This Row],[Assignment_SOURCE_KEY]],(FIND(" ",council_staff_import[[#This Row],[Assignment_SOURCE_KEY]],1)-1))="CM","Personal","Central")</f>
        <v>Personal</v>
      </c>
      <c r="AD293" s="32" t="s">
        <v>34840</v>
      </c>
      <c r="AE293" s="32" t="str">
        <f>council_staff_import[[#This Row],[District_Office_Number_SOURCE_KEY]]</f>
        <v>718 984-5151</v>
      </c>
      <c r="AF293" s="32" t="s">
        <v>31419</v>
      </c>
    </row>
    <row r="294" spans="1:32" x14ac:dyDescent="0.2">
      <c r="A294" s="31" t="str">
        <f>council_staff_import[[#This Row],[First_Name_SOURCE_KEY]]&amp;" "&amp;council_staff_import[[#This Row],[Last_Name_SOURCE_KEY]]</f>
        <v>Susan Laforgia</v>
      </c>
      <c r="B294" s="31" t="str">
        <f>council_staff_import[[#This Row],[First_Name_SOURCE_KEY]]</f>
        <v>Susan</v>
      </c>
      <c r="C294" s="31" t="str">
        <f>council_staff_import[[#This Row],[Last_Name_SOURCE_KEY]]</f>
        <v>Laforgia</v>
      </c>
      <c r="D294" s="31" t="str">
        <f>council_staff_import[[#This Row],[Title_SOURCE_KEY]]</f>
        <v>Councilmanic Aide</v>
      </c>
      <c r="E294" s="31" t="e">
        <f>council_staff_import[[#This Row],[vlookup_works_for]]</f>
        <v>#REF!</v>
      </c>
      <c r="F294" s="31" t="str">
        <f>IF(council_staff_import[[#This Row],[combine COS and Leg Contact Responsibilties]]="",council_staff_import[[#This Row],[Vlookup Scheduler Responsibility]],council_staff_import[[#This Row],[combine COS and Leg Contact Responsibilties]])</f>
        <v/>
      </c>
      <c r="G294" s="31" t="e">
        <f>council_staff_import[[#This Row],[Vlookup_reports_to_person]]</f>
        <v>#REF!</v>
      </c>
      <c r="H294" s="31" t="s">
        <v>65</v>
      </c>
      <c r="I294" s="31" t="s">
        <v>31371</v>
      </c>
      <c r="J294" s="31" t="str">
        <f>council_staff_import[[#This Row],[format_legislative_staff_type]]</f>
        <v>Personal</v>
      </c>
      <c r="K294" s="31" t="s">
        <v>72</v>
      </c>
      <c r="L294" s="31" t="str">
        <f>IF(council_staff_import[[#This Row],[District_Office_Calc]]=0,"",council_staff_import[[#This Row],[District_Office_Calc]])</f>
        <v>718 984-5151</v>
      </c>
      <c r="M294" s="31" t="str">
        <f>IF(council_staff_import[[#This Row],[combine COS and Leg Contact emails]]="",council_staff_import[[#This Row],[Vlookup Scheduler Email]],council_staff_import[[#This Row],[combine COS and Leg Contact emails]])</f>
        <v/>
      </c>
      <c r="N294" s="32" t="s">
        <v>33719</v>
      </c>
      <c r="O294" s="32" t="s">
        <v>7324</v>
      </c>
      <c r="P294" s="32" t="str">
        <f>IF(council_staff_import[[#This Row],[Vlookup COS Responsibility]]="",council_staff_import[[#This Row],[Vlookup Leg Contact Responsibility]],council_staff_import[[#This Row],[Vlookup COS Responsibility]])</f>
        <v/>
      </c>
      <c r="Q294" s="32" t="str">
        <f>IF(council_staff_import[[#This Row],[Vlookup COS Email]]="",council_staff_import[[#This Row],[Vlookup Leg Contact Email]],council_staff_import[[#This Row],[Vlookup COS Email]])</f>
        <v/>
      </c>
      <c r="R294" s="32" t="str">
        <f>IFERROR(VLOOKUP(council_staff_import[[#This Row],[Full Name]],[4]!Table3[#Data],2,0),"")</f>
        <v/>
      </c>
      <c r="S294" s="32" t="str">
        <f>IFERROR(VLOOKUP(council_staff_import[[#This Row],[Full Name]],[4]!Table3[#Data],6,0),"")</f>
        <v/>
      </c>
      <c r="T294" s="32" t="str">
        <f>IFERROR(VLOOKUP(council_staff_import[[#This Row],[Full Name]],[4]!Table5[#Data],2,0),"")</f>
        <v/>
      </c>
      <c r="U294" s="32" t="str">
        <f>IFERROR(VLOOKUP(council_staff_import[[#This Row],[Full Name]],[4]!Table5[#Data],5,0),"")</f>
        <v/>
      </c>
      <c r="V294" s="32" t="str">
        <f>IFERROR(VLOOKUP(council_staff_import[[#This Row],[Full Name]],[4]!Table6[#Data],2,0),"")</f>
        <v/>
      </c>
      <c r="W294" s="32" t="str">
        <f>IFERROR(VLOOKUP(council_staff_import[[#This Row],[Full Name]],[4]!Table6[#Data],4,0),"")</f>
        <v/>
      </c>
      <c r="X294" s="32" t="s">
        <v>31394</v>
      </c>
      <c r="Y294" s="32" t="e">
        <f>VLOOKUP(council_staff_import[[#This Row],[format_works_for]],[4]!Table4[#Data],1,0)</f>
        <v>#REF!</v>
      </c>
      <c r="Z29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294" s="32" t="e">
        <f>VLOOKUP(council_staff_import[[#This Row],[formatted_and_corrected_reports_to_person]],[4]!Table2[#Data],2,0)</f>
        <v>#REF!</v>
      </c>
      <c r="AB294" s="32" t="str">
        <f>IF(council_staff_import[[#This Row],[format_legislative_staff_type]]="Personal", RIGHT(council_staff_import[[#This Row],[Assignment_SOURCE_KEY]],LEN(council_staff_import[[#This Row],[Assignment_SOURCE_KEY]])-FIND(" ",council_staff_import[[#This Row],[Assignment_SOURCE_KEY]])),"")</f>
        <v>Borelli</v>
      </c>
      <c r="AC294" s="32" t="str">
        <f>IF(LEFT(council_staff_import[[#This Row],[Assignment_SOURCE_KEY]],(FIND(" ",council_staff_import[[#This Row],[Assignment_SOURCE_KEY]],1)-1))="CM","Personal","Central")</f>
        <v>Personal</v>
      </c>
      <c r="AD294" s="32" t="s">
        <v>34840</v>
      </c>
      <c r="AE294" s="32" t="str">
        <f>council_staff_import[[#This Row],[District_Office_Number_SOURCE_KEY]]</f>
        <v>718 984-5151</v>
      </c>
      <c r="AF294" s="32" t="s">
        <v>31419</v>
      </c>
    </row>
    <row r="295" spans="1:32" x14ac:dyDescent="0.2">
      <c r="A295" s="31" t="str">
        <f>council_staff_import[[#This Row],[First_Name_SOURCE_KEY]]&amp;" "&amp;council_staff_import[[#This Row],[Last_Name_SOURCE_KEY]]</f>
        <v>Michelle Landi</v>
      </c>
      <c r="B295" s="31" t="str">
        <f>council_staff_import[[#This Row],[First_Name_SOURCE_KEY]]</f>
        <v>Michelle</v>
      </c>
      <c r="C295" s="31" t="str">
        <f>council_staff_import[[#This Row],[Last_Name_SOURCE_KEY]]</f>
        <v>Landi</v>
      </c>
      <c r="D295" s="31" t="str">
        <f>council_staff_import[[#This Row],[Title_SOURCE_KEY]]</f>
        <v>Councilmanic Aide</v>
      </c>
      <c r="E295" s="31" t="e">
        <f>council_staff_import[[#This Row],[vlookup_works_for]]</f>
        <v>#REF!</v>
      </c>
      <c r="F295" s="31" t="str">
        <f>IF(council_staff_import[[#This Row],[combine COS and Leg Contact Responsibilties]]="",council_staff_import[[#This Row],[Vlookup Scheduler Responsibility]],council_staff_import[[#This Row],[combine COS and Leg Contact Responsibilties]])</f>
        <v/>
      </c>
      <c r="G295" s="31" t="e">
        <f>council_staff_import[[#This Row],[Vlookup_reports_to_person]]</f>
        <v>#REF!</v>
      </c>
      <c r="H295" s="31" t="s">
        <v>65</v>
      </c>
      <c r="I295" s="31" t="s">
        <v>31371</v>
      </c>
      <c r="J295" s="31" t="str">
        <f>council_staff_import[[#This Row],[format_legislative_staff_type]]</f>
        <v>Personal</v>
      </c>
      <c r="K295" s="31" t="s">
        <v>72</v>
      </c>
      <c r="L295" s="31" t="str">
        <f>IF(council_staff_import[[#This Row],[District_Office_Calc]]=0,"",council_staff_import[[#This Row],[District_Office_Calc]])</f>
        <v>718 984-5151</v>
      </c>
      <c r="M295" s="31" t="str">
        <f>IF(council_staff_import[[#This Row],[combine COS and Leg Contact emails]]="",council_staff_import[[#This Row],[Vlookup Scheduler Email]],council_staff_import[[#This Row],[combine COS and Leg Contact emails]])</f>
        <v/>
      </c>
      <c r="N295" s="32" t="s">
        <v>31424</v>
      </c>
      <c r="O295" s="32" t="s">
        <v>15628</v>
      </c>
      <c r="P295" s="32" t="str">
        <f>IF(council_staff_import[[#This Row],[Vlookup COS Responsibility]]="",council_staff_import[[#This Row],[Vlookup Leg Contact Responsibility]],council_staff_import[[#This Row],[Vlookup COS Responsibility]])</f>
        <v/>
      </c>
      <c r="Q295" s="32" t="str">
        <f>IF(council_staff_import[[#This Row],[Vlookup COS Email]]="",council_staff_import[[#This Row],[Vlookup Leg Contact Email]],council_staff_import[[#This Row],[Vlookup COS Email]])</f>
        <v/>
      </c>
      <c r="R295" s="32" t="str">
        <f>IFERROR(VLOOKUP(council_staff_import[[#This Row],[Full Name]],[4]!Table3[#Data],2,0),"")</f>
        <v/>
      </c>
      <c r="S295" s="32" t="str">
        <f>IFERROR(VLOOKUP(council_staff_import[[#This Row],[Full Name]],[4]!Table3[#Data],6,0),"")</f>
        <v/>
      </c>
      <c r="T295" s="32" t="str">
        <f>IFERROR(VLOOKUP(council_staff_import[[#This Row],[Full Name]],[4]!Table5[#Data],2,0),"")</f>
        <v/>
      </c>
      <c r="U295" s="32" t="str">
        <f>IFERROR(VLOOKUP(council_staff_import[[#This Row],[Full Name]],[4]!Table5[#Data],5,0),"")</f>
        <v/>
      </c>
      <c r="V295" s="32" t="str">
        <f>IFERROR(VLOOKUP(council_staff_import[[#This Row],[Full Name]],[4]!Table6[#Data],2,0),"")</f>
        <v/>
      </c>
      <c r="W295" s="32" t="str">
        <f>IFERROR(VLOOKUP(council_staff_import[[#This Row],[Full Name]],[4]!Table6[#Data],4,0),"")</f>
        <v/>
      </c>
      <c r="X295" s="32" t="s">
        <v>31394</v>
      </c>
      <c r="Y295" s="32" t="e">
        <f>VLOOKUP(council_staff_import[[#This Row],[format_works_for]],[4]!Table4[#Data],1,0)</f>
        <v>#REF!</v>
      </c>
      <c r="Z29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295" s="32" t="e">
        <f>VLOOKUP(council_staff_import[[#This Row],[formatted_and_corrected_reports_to_person]],[4]!Table2[#Data],2,0)</f>
        <v>#REF!</v>
      </c>
      <c r="AB295" s="32" t="str">
        <f>IF(council_staff_import[[#This Row],[format_legislative_staff_type]]="Personal", RIGHT(council_staff_import[[#This Row],[Assignment_SOURCE_KEY]],LEN(council_staff_import[[#This Row],[Assignment_SOURCE_KEY]])-FIND(" ",council_staff_import[[#This Row],[Assignment_SOURCE_KEY]])),"")</f>
        <v>Borelli</v>
      </c>
      <c r="AC295" s="32" t="str">
        <f>IF(LEFT(council_staff_import[[#This Row],[Assignment_SOURCE_KEY]],(FIND(" ",council_staff_import[[#This Row],[Assignment_SOURCE_KEY]],1)-1))="CM","Personal","Central")</f>
        <v>Personal</v>
      </c>
      <c r="AD295" s="32" t="s">
        <v>34840</v>
      </c>
      <c r="AE295" s="32" t="str">
        <f>council_staff_import[[#This Row],[District_Office_Number_SOURCE_KEY]]</f>
        <v>718 984-5151</v>
      </c>
      <c r="AF295" s="32" t="s">
        <v>31419</v>
      </c>
    </row>
    <row r="296" spans="1:32" x14ac:dyDescent="0.2">
      <c r="A296" s="31" t="str">
        <f>council_staff_import[[#This Row],[First_Name_SOURCE_KEY]]&amp;" "&amp;council_staff_import[[#This Row],[Last_Name_SOURCE_KEY]]</f>
        <v>Frank Mascia</v>
      </c>
      <c r="B296" s="31" t="str">
        <f>council_staff_import[[#This Row],[First_Name_SOURCE_KEY]]</f>
        <v>Frank</v>
      </c>
      <c r="C296" s="31" t="str">
        <f>council_staff_import[[#This Row],[Last_Name_SOURCE_KEY]]</f>
        <v>Mascia</v>
      </c>
      <c r="D296" s="31" t="str">
        <f>council_staff_import[[#This Row],[Title_SOURCE_KEY]]</f>
        <v>Councilmanic Aide</v>
      </c>
      <c r="E296" s="31" t="e">
        <f>council_staff_import[[#This Row],[vlookup_works_for]]</f>
        <v>#REF!</v>
      </c>
      <c r="F296" s="31" t="str">
        <f>IF(council_staff_import[[#This Row],[combine COS and Leg Contact Responsibilties]]="",council_staff_import[[#This Row],[Vlookup Scheduler Responsibility]],council_staff_import[[#This Row],[combine COS and Leg Contact Responsibilties]])</f>
        <v/>
      </c>
      <c r="G296" s="31" t="e">
        <f>council_staff_import[[#This Row],[Vlookup_reports_to_person]]</f>
        <v>#REF!</v>
      </c>
      <c r="H296" s="31" t="s">
        <v>65</v>
      </c>
      <c r="I296" s="31" t="s">
        <v>31371</v>
      </c>
      <c r="J296" s="31" t="str">
        <f>council_staff_import[[#This Row],[format_legislative_staff_type]]</f>
        <v>Personal</v>
      </c>
      <c r="K296" s="31" t="s">
        <v>72</v>
      </c>
      <c r="L296" s="31" t="str">
        <f>IF(council_staff_import[[#This Row],[District_Office_Calc]]=0,"",council_staff_import[[#This Row],[District_Office_Calc]])</f>
        <v>718 984-5151</v>
      </c>
      <c r="M296" s="31" t="str">
        <f>IF(council_staff_import[[#This Row],[combine COS and Leg Contact emails]]="",council_staff_import[[#This Row],[Vlookup Scheduler Email]],council_staff_import[[#This Row],[combine COS and Leg Contact emails]])</f>
        <v/>
      </c>
      <c r="N296" s="32" t="s">
        <v>31429</v>
      </c>
      <c r="O296" s="32" t="s">
        <v>1858</v>
      </c>
      <c r="P296" s="32" t="str">
        <f>IF(council_staff_import[[#This Row],[Vlookup COS Responsibility]]="",council_staff_import[[#This Row],[Vlookup Leg Contact Responsibility]],council_staff_import[[#This Row],[Vlookup COS Responsibility]])</f>
        <v/>
      </c>
      <c r="Q296" s="32" t="str">
        <f>IF(council_staff_import[[#This Row],[Vlookup COS Email]]="",council_staff_import[[#This Row],[Vlookup Leg Contact Email]],council_staff_import[[#This Row],[Vlookup COS Email]])</f>
        <v/>
      </c>
      <c r="R296" s="32" t="str">
        <f>IFERROR(VLOOKUP(council_staff_import[[#This Row],[Full Name]],[4]!Table3[#Data],2,0),"")</f>
        <v/>
      </c>
      <c r="S296" s="32" t="str">
        <f>IFERROR(VLOOKUP(council_staff_import[[#This Row],[Full Name]],[4]!Table3[#Data],6,0),"")</f>
        <v/>
      </c>
      <c r="T296" s="32" t="str">
        <f>IFERROR(VLOOKUP(council_staff_import[[#This Row],[Full Name]],[4]!Table5[#Data],2,0),"")</f>
        <v/>
      </c>
      <c r="U296" s="32" t="str">
        <f>IFERROR(VLOOKUP(council_staff_import[[#This Row],[Full Name]],[4]!Table5[#Data],5,0),"")</f>
        <v/>
      </c>
      <c r="V296" s="32" t="str">
        <f>IFERROR(VLOOKUP(council_staff_import[[#This Row],[Full Name]],[4]!Table6[#Data],2,0),"")</f>
        <v/>
      </c>
      <c r="W296" s="32" t="str">
        <f>IFERROR(VLOOKUP(council_staff_import[[#This Row],[Full Name]],[4]!Table6[#Data],4,0),"")</f>
        <v/>
      </c>
      <c r="X296" s="32" t="s">
        <v>31394</v>
      </c>
      <c r="Y296" s="32" t="e">
        <f>VLOOKUP(council_staff_import[[#This Row],[format_works_for]],[4]!Table4[#Data],1,0)</f>
        <v>#REF!</v>
      </c>
      <c r="Z29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296" s="32" t="e">
        <f>VLOOKUP(council_staff_import[[#This Row],[formatted_and_corrected_reports_to_person]],[4]!Table2[#Data],2,0)</f>
        <v>#REF!</v>
      </c>
      <c r="AB296" s="32" t="str">
        <f>IF(council_staff_import[[#This Row],[format_legislative_staff_type]]="Personal", RIGHT(council_staff_import[[#This Row],[Assignment_SOURCE_KEY]],LEN(council_staff_import[[#This Row],[Assignment_SOURCE_KEY]])-FIND(" ",council_staff_import[[#This Row],[Assignment_SOURCE_KEY]])),"")</f>
        <v>Borelli</v>
      </c>
      <c r="AC296" s="32" t="str">
        <f>IF(LEFT(council_staff_import[[#This Row],[Assignment_SOURCE_KEY]],(FIND(" ",council_staff_import[[#This Row],[Assignment_SOURCE_KEY]],1)-1))="CM","Personal","Central")</f>
        <v>Personal</v>
      </c>
      <c r="AD296" s="32" t="s">
        <v>34840</v>
      </c>
      <c r="AE296" s="32" t="str">
        <f>council_staff_import[[#This Row],[District_Office_Number_SOURCE_KEY]]</f>
        <v>718 984-5151</v>
      </c>
      <c r="AF296" s="32" t="s">
        <v>31419</v>
      </c>
    </row>
    <row r="297" spans="1:32" x14ac:dyDescent="0.2">
      <c r="A297" s="31" t="str">
        <f>council_staff_import[[#This Row],[First_Name_SOURCE_KEY]]&amp;" "&amp;council_staff_import[[#This Row],[Last_Name_SOURCE_KEY]]</f>
        <v>Frank Rapacciuolo</v>
      </c>
      <c r="B297" s="31" t="str">
        <f>council_staff_import[[#This Row],[First_Name_SOURCE_KEY]]</f>
        <v>Frank</v>
      </c>
      <c r="C297" s="31" t="str">
        <f>council_staff_import[[#This Row],[Last_Name_SOURCE_KEY]]</f>
        <v>Rapacciuolo</v>
      </c>
      <c r="D297" s="31" t="str">
        <f>council_staff_import[[#This Row],[Title_SOURCE_KEY]]</f>
        <v>Councilmanic Aide</v>
      </c>
      <c r="E297" s="31" t="e">
        <f>council_staff_import[[#This Row],[vlookup_works_for]]</f>
        <v>#REF!</v>
      </c>
      <c r="F297" s="31" t="str">
        <f>IF(council_staff_import[[#This Row],[combine COS and Leg Contact Responsibilties]]="",council_staff_import[[#This Row],[Vlookup Scheduler Responsibility]],council_staff_import[[#This Row],[combine COS and Leg Contact Responsibilties]])</f>
        <v/>
      </c>
      <c r="G297" s="31" t="e">
        <f>council_staff_import[[#This Row],[Vlookup_reports_to_person]]</f>
        <v>#REF!</v>
      </c>
      <c r="H297" s="31" t="s">
        <v>65</v>
      </c>
      <c r="I297" s="31" t="s">
        <v>31371</v>
      </c>
      <c r="J297" s="31" t="str">
        <f>council_staff_import[[#This Row],[format_legislative_staff_type]]</f>
        <v>Personal</v>
      </c>
      <c r="K297" s="31" t="s">
        <v>72</v>
      </c>
      <c r="L297" s="31" t="str">
        <f>IF(council_staff_import[[#This Row],[District_Office_Calc]]=0,"",council_staff_import[[#This Row],[District_Office_Calc]])</f>
        <v>718 984-5151</v>
      </c>
      <c r="M297" s="31" t="str">
        <f>IF(council_staff_import[[#This Row],[combine COS and Leg Contact emails]]="",council_staff_import[[#This Row],[Vlookup Scheduler Email]],council_staff_import[[#This Row],[combine COS and Leg Contact emails]])</f>
        <v/>
      </c>
      <c r="N297" s="32" t="s">
        <v>33011</v>
      </c>
      <c r="O297" s="32" t="s">
        <v>1858</v>
      </c>
      <c r="P297" s="32" t="str">
        <f>IF(council_staff_import[[#This Row],[Vlookup COS Responsibility]]="",council_staff_import[[#This Row],[Vlookup Leg Contact Responsibility]],council_staff_import[[#This Row],[Vlookup COS Responsibility]])</f>
        <v/>
      </c>
      <c r="Q297" s="32" t="str">
        <f>IF(council_staff_import[[#This Row],[Vlookup COS Email]]="",council_staff_import[[#This Row],[Vlookup Leg Contact Email]],council_staff_import[[#This Row],[Vlookup COS Email]])</f>
        <v/>
      </c>
      <c r="R297" s="32" t="str">
        <f>IFERROR(VLOOKUP(council_staff_import[[#This Row],[Full Name]],[4]!Table3[#Data],2,0),"")</f>
        <v/>
      </c>
      <c r="S297" s="32" t="str">
        <f>IFERROR(VLOOKUP(council_staff_import[[#This Row],[Full Name]],[4]!Table3[#Data],6,0),"")</f>
        <v/>
      </c>
      <c r="T297" s="32" t="str">
        <f>IFERROR(VLOOKUP(council_staff_import[[#This Row],[Full Name]],[4]!Table5[#Data],2,0),"")</f>
        <v/>
      </c>
      <c r="U297" s="32" t="str">
        <f>IFERROR(VLOOKUP(council_staff_import[[#This Row],[Full Name]],[4]!Table5[#Data],5,0),"")</f>
        <v/>
      </c>
      <c r="V297" s="32" t="str">
        <f>IFERROR(VLOOKUP(council_staff_import[[#This Row],[Full Name]],[4]!Table6[#Data],2,0),"")</f>
        <v/>
      </c>
      <c r="W297" s="32" t="str">
        <f>IFERROR(VLOOKUP(council_staff_import[[#This Row],[Full Name]],[4]!Table6[#Data],4,0),"")</f>
        <v/>
      </c>
      <c r="X297" s="32" t="s">
        <v>31394</v>
      </c>
      <c r="Y297" s="32" t="e">
        <f>VLOOKUP(council_staff_import[[#This Row],[format_works_for]],[4]!Table4[#Data],1,0)</f>
        <v>#REF!</v>
      </c>
      <c r="Z29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297" s="32" t="e">
        <f>VLOOKUP(council_staff_import[[#This Row],[formatted_and_corrected_reports_to_person]],[4]!Table2[#Data],2,0)</f>
        <v>#REF!</v>
      </c>
      <c r="AB297" s="32" t="str">
        <f>IF(council_staff_import[[#This Row],[format_legislative_staff_type]]="Personal", RIGHT(council_staff_import[[#This Row],[Assignment_SOURCE_KEY]],LEN(council_staff_import[[#This Row],[Assignment_SOURCE_KEY]])-FIND(" ",council_staff_import[[#This Row],[Assignment_SOURCE_KEY]])),"")</f>
        <v>Borelli</v>
      </c>
      <c r="AC297" s="32" t="str">
        <f>IF(LEFT(council_staff_import[[#This Row],[Assignment_SOURCE_KEY]],(FIND(" ",council_staff_import[[#This Row],[Assignment_SOURCE_KEY]],1)-1))="CM","Personal","Central")</f>
        <v>Personal</v>
      </c>
      <c r="AD297" s="32" t="s">
        <v>34840</v>
      </c>
      <c r="AE297" s="32" t="str">
        <f>council_staff_import[[#This Row],[District_Office_Number_SOURCE_KEY]]</f>
        <v>718 984-5151</v>
      </c>
      <c r="AF297" s="32" t="s">
        <v>31419</v>
      </c>
    </row>
    <row r="298" spans="1:32" x14ac:dyDescent="0.2">
      <c r="A298" s="31" t="str">
        <f>council_staff_import[[#This Row],[First_Name_SOURCE_KEY]]&amp;" "&amp;council_staff_import[[#This Row],[Last_Name_SOURCE_KEY]]</f>
        <v>Lucia Bradshaw</v>
      </c>
      <c r="B298" s="31" t="str">
        <f>council_staff_import[[#This Row],[First_Name_SOURCE_KEY]]</f>
        <v>Lucia</v>
      </c>
      <c r="C298" s="31" t="str">
        <f>council_staff_import[[#This Row],[Last_Name_SOURCE_KEY]]</f>
        <v>Bradshaw</v>
      </c>
      <c r="D298" s="31" t="str">
        <f>council_staff_import[[#This Row],[Title_SOURCE_KEY]]</f>
        <v>Councilmanic Aide</v>
      </c>
      <c r="E298" s="31" t="e">
        <f>council_staff_import[[#This Row],[vlookup_works_for]]</f>
        <v>#REF!</v>
      </c>
      <c r="F298" s="31" t="str">
        <f>IF(council_staff_import[[#This Row],[combine COS and Leg Contact Responsibilties]]="",council_staff_import[[#This Row],[Vlookup Scheduler Responsibility]],council_staff_import[[#This Row],[combine COS and Leg Contact Responsibilties]])</f>
        <v/>
      </c>
      <c r="G298" s="31" t="e">
        <f>council_staff_import[[#This Row],[Vlookup_reports_to_person]]</f>
        <v>#REF!</v>
      </c>
      <c r="H298" s="31" t="s">
        <v>65</v>
      </c>
      <c r="I298" s="31" t="s">
        <v>31371</v>
      </c>
      <c r="J298" s="31" t="str">
        <f>council_staff_import[[#This Row],[format_legislative_staff_type]]</f>
        <v>Personal</v>
      </c>
      <c r="K298" s="31" t="s">
        <v>72</v>
      </c>
      <c r="L298" s="31" t="str">
        <f>IF(council_staff_import[[#This Row],[District_Office_Calc]]=0,"",council_staff_import[[#This Row],[District_Office_Calc]])</f>
        <v>347 590-2874</v>
      </c>
      <c r="M298" s="31" t="str">
        <f>IF(council_staff_import[[#This Row],[combine COS and Leg Contact emails]]="",council_staff_import[[#This Row],[Vlookup Scheduler Email]],council_staff_import[[#This Row],[combine COS and Leg Contact emails]])</f>
        <v/>
      </c>
      <c r="N298" s="32" t="s">
        <v>32950</v>
      </c>
      <c r="O298" s="32" t="s">
        <v>32951</v>
      </c>
      <c r="P298" s="32" t="str">
        <f>IF(council_staff_import[[#This Row],[Vlookup COS Responsibility]]="",council_staff_import[[#This Row],[Vlookup Leg Contact Responsibility]],council_staff_import[[#This Row],[Vlookup COS Responsibility]])</f>
        <v/>
      </c>
      <c r="Q298" s="32" t="str">
        <f>IF(council_staff_import[[#This Row],[Vlookup COS Email]]="",council_staff_import[[#This Row],[Vlookup Leg Contact Email]],council_staff_import[[#This Row],[Vlookup COS Email]])</f>
        <v/>
      </c>
      <c r="R298" s="32" t="str">
        <f>IFERROR(VLOOKUP(council_staff_import[[#This Row],[Full Name]],[4]!Table3[#Data],2,0),"")</f>
        <v/>
      </c>
      <c r="S298" s="32" t="str">
        <f>IFERROR(VLOOKUP(council_staff_import[[#This Row],[Full Name]],[4]!Table3[#Data],6,0),"")</f>
        <v/>
      </c>
      <c r="T298" s="32" t="str">
        <f>IFERROR(VLOOKUP(council_staff_import[[#This Row],[Full Name]],[4]!Table5[#Data],2,0),"")</f>
        <v/>
      </c>
      <c r="U298" s="32" t="str">
        <f>IFERROR(VLOOKUP(council_staff_import[[#This Row],[Full Name]],[4]!Table5[#Data],5,0),"")</f>
        <v/>
      </c>
      <c r="V298" s="32" t="str">
        <f>IFERROR(VLOOKUP(council_staff_import[[#This Row],[Full Name]],[4]!Table6[#Data],2,0),"")</f>
        <v/>
      </c>
      <c r="W298" s="32" t="str">
        <f>IFERROR(VLOOKUP(council_staff_import[[#This Row],[Full Name]],[4]!Table6[#Data],4,0),"")</f>
        <v/>
      </c>
      <c r="X298" s="32" t="s">
        <v>31394</v>
      </c>
      <c r="Y298" s="32" t="e">
        <f>VLOOKUP(council_staff_import[[#This Row],[format_works_for]],[4]!Table4[#Data],1,0)</f>
        <v>#REF!</v>
      </c>
      <c r="Z29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298" s="32" t="e">
        <f>VLOOKUP(council_staff_import[[#This Row],[formatted_and_corrected_reports_to_person]],[4]!Table2[#Data],2,0)</f>
        <v>#REF!</v>
      </c>
      <c r="AB298" s="32" t="str">
        <f>IF(council_staff_import[[#This Row],[format_legislative_staff_type]]="Personal", RIGHT(council_staff_import[[#This Row],[Assignment_SOURCE_KEY]],LEN(council_staff_import[[#This Row],[Assignment_SOURCE_KEY]])-FIND(" ",council_staff_import[[#This Row],[Assignment_SOURCE_KEY]])),"")</f>
        <v>Cabrera</v>
      </c>
      <c r="AC298" s="32" t="str">
        <f>IF(LEFT(council_staff_import[[#This Row],[Assignment_SOURCE_KEY]],(FIND(" ",council_staff_import[[#This Row],[Assignment_SOURCE_KEY]],1)-1))="CM","Personal","Central")</f>
        <v>Personal</v>
      </c>
      <c r="AD298" s="32" t="s">
        <v>34841</v>
      </c>
      <c r="AE298" s="32" t="str">
        <f>council_staff_import[[#This Row],[District_Office_Number_SOURCE_KEY]]</f>
        <v>347 590-2874</v>
      </c>
      <c r="AF298" s="32" t="s">
        <v>32812</v>
      </c>
    </row>
    <row r="299" spans="1:32" x14ac:dyDescent="0.2">
      <c r="A299" s="31" t="str">
        <f>council_staff_import[[#This Row],[First_Name_SOURCE_KEY]]&amp;" "&amp;council_staff_import[[#This Row],[Last_Name_SOURCE_KEY]]</f>
        <v>Karen Cacho</v>
      </c>
      <c r="B299" s="31" t="str">
        <f>council_staff_import[[#This Row],[First_Name_SOURCE_KEY]]</f>
        <v>Karen</v>
      </c>
      <c r="C299" s="31" t="str">
        <f>council_staff_import[[#This Row],[Last_Name_SOURCE_KEY]]</f>
        <v>Cacho</v>
      </c>
      <c r="D299" s="31" t="str">
        <f>council_staff_import[[#This Row],[Title_SOURCE_KEY]]</f>
        <v>Councilmanic Aide</v>
      </c>
      <c r="E299" s="31" t="e">
        <f>council_staff_import[[#This Row],[vlookup_works_for]]</f>
        <v>#REF!</v>
      </c>
      <c r="F299" s="31" t="str">
        <f>IF(council_staff_import[[#This Row],[combine COS and Leg Contact Responsibilties]]="",council_staff_import[[#This Row],[Vlookup Scheduler Responsibility]],council_staff_import[[#This Row],[combine COS and Leg Contact Responsibilties]])</f>
        <v/>
      </c>
      <c r="G299" s="31" t="e">
        <f>council_staff_import[[#This Row],[Vlookup_reports_to_person]]</f>
        <v>#REF!</v>
      </c>
      <c r="H299" s="31" t="s">
        <v>65</v>
      </c>
      <c r="I299" s="31" t="s">
        <v>31371</v>
      </c>
      <c r="J299" s="31" t="str">
        <f>council_staff_import[[#This Row],[format_legislative_staff_type]]</f>
        <v>Personal</v>
      </c>
      <c r="K299" s="31" t="s">
        <v>72</v>
      </c>
      <c r="L299" s="31" t="str">
        <f>IF(council_staff_import[[#This Row],[District_Office_Calc]]=0,"",council_staff_import[[#This Row],[District_Office_Calc]])</f>
        <v>347 590-2874</v>
      </c>
      <c r="M299" s="31" t="str">
        <f>IF(council_staff_import[[#This Row],[combine COS and Leg Contact emails]]="",council_staff_import[[#This Row],[Vlookup Scheduler Email]],council_staff_import[[#This Row],[combine COS and Leg Contact emails]])</f>
        <v/>
      </c>
      <c r="N299" s="32" t="s">
        <v>32810</v>
      </c>
      <c r="O299" s="32" t="s">
        <v>6540</v>
      </c>
      <c r="P299" s="32" t="str">
        <f>IF(council_staff_import[[#This Row],[Vlookup COS Responsibility]]="",council_staff_import[[#This Row],[Vlookup Leg Contact Responsibility]],council_staff_import[[#This Row],[Vlookup COS Responsibility]])</f>
        <v/>
      </c>
      <c r="Q299" s="32" t="str">
        <f>IF(council_staff_import[[#This Row],[Vlookup COS Email]]="",council_staff_import[[#This Row],[Vlookup Leg Contact Email]],council_staff_import[[#This Row],[Vlookup COS Email]])</f>
        <v/>
      </c>
      <c r="R299" s="32" t="str">
        <f>IFERROR(VLOOKUP(council_staff_import[[#This Row],[Full Name]],[4]!Table3[#Data],2,0),"")</f>
        <v/>
      </c>
      <c r="S299" s="32" t="str">
        <f>IFERROR(VLOOKUP(council_staff_import[[#This Row],[Full Name]],[4]!Table3[#Data],6,0),"")</f>
        <v/>
      </c>
      <c r="T299" s="32" t="str">
        <f>IFERROR(VLOOKUP(council_staff_import[[#This Row],[Full Name]],[4]!Table5[#Data],2,0),"")</f>
        <v/>
      </c>
      <c r="U299" s="32" t="str">
        <f>IFERROR(VLOOKUP(council_staff_import[[#This Row],[Full Name]],[4]!Table5[#Data],5,0),"")</f>
        <v/>
      </c>
      <c r="V299" s="32" t="str">
        <f>IFERROR(VLOOKUP(council_staff_import[[#This Row],[Full Name]],[4]!Table6[#Data],2,0),"")</f>
        <v/>
      </c>
      <c r="W299" s="32" t="str">
        <f>IFERROR(VLOOKUP(council_staff_import[[#This Row],[Full Name]],[4]!Table6[#Data],4,0),"")</f>
        <v/>
      </c>
      <c r="X299" s="32" t="s">
        <v>31394</v>
      </c>
      <c r="Y299" s="32" t="e">
        <f>VLOOKUP(council_staff_import[[#This Row],[format_works_for]],[4]!Table4[#Data],1,0)</f>
        <v>#REF!</v>
      </c>
      <c r="Z29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299" s="32" t="e">
        <f>VLOOKUP(council_staff_import[[#This Row],[formatted_and_corrected_reports_to_person]],[4]!Table2[#Data],2,0)</f>
        <v>#REF!</v>
      </c>
      <c r="AB299" s="32" t="str">
        <f>IF(council_staff_import[[#This Row],[format_legislative_staff_type]]="Personal", RIGHT(council_staff_import[[#This Row],[Assignment_SOURCE_KEY]],LEN(council_staff_import[[#This Row],[Assignment_SOURCE_KEY]])-FIND(" ",council_staff_import[[#This Row],[Assignment_SOURCE_KEY]])),"")</f>
        <v>Cabrera</v>
      </c>
      <c r="AC299" s="32" t="str">
        <f>IF(LEFT(council_staff_import[[#This Row],[Assignment_SOURCE_KEY]],(FIND(" ",council_staff_import[[#This Row],[Assignment_SOURCE_KEY]],1)-1))="CM","Personal","Central")</f>
        <v>Personal</v>
      </c>
      <c r="AD299" s="32" t="s">
        <v>34841</v>
      </c>
      <c r="AE299" s="32" t="str">
        <f>council_staff_import[[#This Row],[District_Office_Number_SOURCE_KEY]]</f>
        <v>347 590-2874</v>
      </c>
      <c r="AF299" s="32" t="s">
        <v>32812</v>
      </c>
    </row>
    <row r="300" spans="1:32" x14ac:dyDescent="0.2">
      <c r="A300" s="31" t="str">
        <f>council_staff_import[[#This Row],[First_Name_SOURCE_KEY]]&amp;" "&amp;council_staff_import[[#This Row],[Last_Name_SOURCE_KEY]]</f>
        <v>Josimel De La Cruz</v>
      </c>
      <c r="B300" s="31" t="str">
        <f>council_staff_import[[#This Row],[First_Name_SOURCE_KEY]]</f>
        <v>Josimel</v>
      </c>
      <c r="C300" s="31" t="str">
        <f>council_staff_import[[#This Row],[Last_Name_SOURCE_KEY]]</f>
        <v>De La Cruz</v>
      </c>
      <c r="D300" s="31" t="str">
        <f>council_staff_import[[#This Row],[Title_SOURCE_KEY]]</f>
        <v>Councilmanic Aide</v>
      </c>
      <c r="E300" s="31" t="e">
        <f>council_staff_import[[#This Row],[vlookup_works_for]]</f>
        <v>#REF!</v>
      </c>
      <c r="F300" s="31" t="str">
        <f>IF(council_staff_import[[#This Row],[combine COS and Leg Contact Responsibilties]]="",council_staff_import[[#This Row],[Vlookup Scheduler Responsibility]],council_staff_import[[#This Row],[combine COS and Leg Contact Responsibilties]])</f>
        <v/>
      </c>
      <c r="G300" s="31" t="e">
        <f>council_staff_import[[#This Row],[Vlookup_reports_to_person]]</f>
        <v>#REF!</v>
      </c>
      <c r="H300" s="31" t="s">
        <v>65</v>
      </c>
      <c r="I300" s="31" t="s">
        <v>31371</v>
      </c>
      <c r="J300" s="31" t="str">
        <f>council_staff_import[[#This Row],[format_legislative_staff_type]]</f>
        <v>Personal</v>
      </c>
      <c r="K300" s="31" t="s">
        <v>72</v>
      </c>
      <c r="L300" s="31" t="str">
        <f>IF(council_staff_import[[#This Row],[District_Office_Calc]]=0,"",council_staff_import[[#This Row],[District_Office_Calc]])</f>
        <v>347 590-2874</v>
      </c>
      <c r="M300" s="31" t="str">
        <f>IF(council_staff_import[[#This Row],[combine COS and Leg Contact emails]]="",council_staff_import[[#This Row],[Vlookup Scheduler Email]],council_staff_import[[#This Row],[combine COS and Leg Contact emails]])</f>
        <v/>
      </c>
      <c r="N300" s="32" t="s">
        <v>20065</v>
      </c>
      <c r="O300" s="32" t="s">
        <v>34369</v>
      </c>
      <c r="P300" s="32" t="str">
        <f>IF(council_staff_import[[#This Row],[Vlookup COS Responsibility]]="",council_staff_import[[#This Row],[Vlookup Leg Contact Responsibility]],council_staff_import[[#This Row],[Vlookup COS Responsibility]])</f>
        <v/>
      </c>
      <c r="Q300" s="32" t="str">
        <f>IF(council_staff_import[[#This Row],[Vlookup COS Email]]="",council_staff_import[[#This Row],[Vlookup Leg Contact Email]],council_staff_import[[#This Row],[Vlookup COS Email]])</f>
        <v/>
      </c>
      <c r="R300" s="32" t="str">
        <f>IFERROR(VLOOKUP(council_staff_import[[#This Row],[Full Name]],[4]!Table3[#Data],2,0),"")</f>
        <v/>
      </c>
      <c r="S300" s="32" t="str">
        <f>IFERROR(VLOOKUP(council_staff_import[[#This Row],[Full Name]],[4]!Table3[#Data],6,0),"")</f>
        <v/>
      </c>
      <c r="T300" s="32" t="str">
        <f>IFERROR(VLOOKUP(council_staff_import[[#This Row],[Full Name]],[4]!Table5[#Data],2,0),"")</f>
        <v/>
      </c>
      <c r="U300" s="32" t="str">
        <f>IFERROR(VLOOKUP(council_staff_import[[#This Row],[Full Name]],[4]!Table5[#Data],5,0),"")</f>
        <v/>
      </c>
      <c r="V300" s="32" t="str">
        <f>IFERROR(VLOOKUP(council_staff_import[[#This Row],[Full Name]],[4]!Table6[#Data],2,0),"")</f>
        <v/>
      </c>
      <c r="W300" s="32" t="str">
        <f>IFERROR(VLOOKUP(council_staff_import[[#This Row],[Full Name]],[4]!Table6[#Data],4,0),"")</f>
        <v/>
      </c>
      <c r="X300" s="32" t="s">
        <v>31394</v>
      </c>
      <c r="Y300" s="32" t="e">
        <f>VLOOKUP(council_staff_import[[#This Row],[format_works_for]],[4]!Table4[#Data],1,0)</f>
        <v>#REF!</v>
      </c>
      <c r="Z30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00" s="32" t="e">
        <f>VLOOKUP(council_staff_import[[#This Row],[formatted_and_corrected_reports_to_person]],[4]!Table2[#Data],2,0)</f>
        <v>#REF!</v>
      </c>
      <c r="AB300" s="32" t="str">
        <f>IF(council_staff_import[[#This Row],[format_legislative_staff_type]]="Personal", RIGHT(council_staff_import[[#This Row],[Assignment_SOURCE_KEY]],LEN(council_staff_import[[#This Row],[Assignment_SOURCE_KEY]])-FIND(" ",council_staff_import[[#This Row],[Assignment_SOURCE_KEY]])),"")</f>
        <v>Cabrera</v>
      </c>
      <c r="AC300" s="32" t="str">
        <f>IF(LEFT(council_staff_import[[#This Row],[Assignment_SOURCE_KEY]],(FIND(" ",council_staff_import[[#This Row],[Assignment_SOURCE_KEY]],1)-1))="CM","Personal","Central")</f>
        <v>Personal</v>
      </c>
      <c r="AD300" s="32" t="s">
        <v>34841</v>
      </c>
      <c r="AE300" s="32" t="str">
        <f>council_staff_import[[#This Row],[District_Office_Number_SOURCE_KEY]]</f>
        <v>347 590-2874</v>
      </c>
      <c r="AF300" s="32" t="s">
        <v>32812</v>
      </c>
    </row>
    <row r="301" spans="1:32" x14ac:dyDescent="0.2">
      <c r="A301" s="31" t="str">
        <f>council_staff_import[[#This Row],[First_Name_SOURCE_KEY]]&amp;" "&amp;council_staff_import[[#This Row],[Last_Name_SOURCE_KEY]]</f>
        <v>Gregory Faulkner</v>
      </c>
      <c r="B301" s="31" t="str">
        <f>council_staff_import[[#This Row],[First_Name_SOURCE_KEY]]</f>
        <v>Gregory</v>
      </c>
      <c r="C301" s="31" t="str">
        <f>council_staff_import[[#This Row],[Last_Name_SOURCE_KEY]]</f>
        <v>Faulkner</v>
      </c>
      <c r="D301" s="31" t="str">
        <f>council_staff_import[[#This Row],[Title_SOURCE_KEY]]</f>
        <v>Councilmanic Aide</v>
      </c>
      <c r="E301" s="31" t="e">
        <f>council_staff_import[[#This Row],[vlookup_works_for]]</f>
        <v>#REF!</v>
      </c>
      <c r="F301" s="31" t="str">
        <f>IF(council_staff_import[[#This Row],[combine COS and Leg Contact Responsibilties]]="",council_staff_import[[#This Row],[Vlookup Scheduler Responsibility]],council_staff_import[[#This Row],[combine COS and Leg Contact Responsibilties]])</f>
        <v/>
      </c>
      <c r="G301" s="31" t="e">
        <f>council_staff_import[[#This Row],[Vlookup_reports_to_person]]</f>
        <v>#REF!</v>
      </c>
      <c r="H301" s="31" t="s">
        <v>65</v>
      </c>
      <c r="I301" s="31" t="s">
        <v>31371</v>
      </c>
      <c r="J301" s="31" t="str">
        <f>council_staff_import[[#This Row],[format_legislative_staff_type]]</f>
        <v>Personal</v>
      </c>
      <c r="K301" s="31" t="s">
        <v>72</v>
      </c>
      <c r="L301" s="31" t="str">
        <f>IF(council_staff_import[[#This Row],[District_Office_Calc]]=0,"",council_staff_import[[#This Row],[District_Office_Calc]])</f>
        <v>347 590-2874</v>
      </c>
      <c r="M301" s="31" t="str">
        <f>IF(council_staff_import[[#This Row],[combine COS and Leg Contact emails]]="",council_staff_import[[#This Row],[Vlookup Scheduler Email]],council_staff_import[[#This Row],[combine COS and Leg Contact emails]])</f>
        <v/>
      </c>
      <c r="N301" s="32" t="s">
        <v>4511</v>
      </c>
      <c r="O301" s="32" t="s">
        <v>8401</v>
      </c>
      <c r="P301" s="32" t="str">
        <f>IF(council_staff_import[[#This Row],[Vlookup COS Responsibility]]="",council_staff_import[[#This Row],[Vlookup Leg Contact Responsibility]],council_staff_import[[#This Row],[Vlookup COS Responsibility]])</f>
        <v/>
      </c>
      <c r="Q301" s="32" t="str">
        <f>IF(council_staff_import[[#This Row],[Vlookup COS Email]]="",council_staff_import[[#This Row],[Vlookup Leg Contact Email]],council_staff_import[[#This Row],[Vlookup COS Email]])</f>
        <v/>
      </c>
      <c r="R301" s="32" t="str">
        <f>IFERROR(VLOOKUP(council_staff_import[[#This Row],[Full Name]],[4]!Table3[#Data],2,0),"")</f>
        <v/>
      </c>
      <c r="S301" s="32" t="str">
        <f>IFERROR(VLOOKUP(council_staff_import[[#This Row],[Full Name]],[4]!Table3[#Data],6,0),"")</f>
        <v/>
      </c>
      <c r="T301" s="32" t="str">
        <f>IFERROR(VLOOKUP(council_staff_import[[#This Row],[Full Name]],[4]!Table5[#Data],2,0),"")</f>
        <v/>
      </c>
      <c r="U301" s="32" t="str">
        <f>IFERROR(VLOOKUP(council_staff_import[[#This Row],[Full Name]],[4]!Table5[#Data],5,0),"")</f>
        <v/>
      </c>
      <c r="V301" s="32" t="str">
        <f>IFERROR(VLOOKUP(council_staff_import[[#This Row],[Full Name]],[4]!Table6[#Data],2,0),"")</f>
        <v/>
      </c>
      <c r="W301" s="32" t="str">
        <f>IFERROR(VLOOKUP(council_staff_import[[#This Row],[Full Name]],[4]!Table6[#Data],4,0),"")</f>
        <v/>
      </c>
      <c r="X301" s="32" t="s">
        <v>31394</v>
      </c>
      <c r="Y301" s="32" t="e">
        <f>VLOOKUP(council_staff_import[[#This Row],[format_works_for]],[4]!Table4[#Data],1,0)</f>
        <v>#REF!</v>
      </c>
      <c r="Z30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01" s="32" t="e">
        <f>VLOOKUP(council_staff_import[[#This Row],[formatted_and_corrected_reports_to_person]],[4]!Table2[#Data],2,0)</f>
        <v>#REF!</v>
      </c>
      <c r="AB301" s="32" t="str">
        <f>IF(council_staff_import[[#This Row],[format_legislative_staff_type]]="Personal", RIGHT(council_staff_import[[#This Row],[Assignment_SOURCE_KEY]],LEN(council_staff_import[[#This Row],[Assignment_SOURCE_KEY]])-FIND(" ",council_staff_import[[#This Row],[Assignment_SOURCE_KEY]])),"")</f>
        <v>Cabrera</v>
      </c>
      <c r="AC301" s="32" t="str">
        <f>IF(LEFT(council_staff_import[[#This Row],[Assignment_SOURCE_KEY]],(FIND(" ",council_staff_import[[#This Row],[Assignment_SOURCE_KEY]],1)-1))="CM","Personal","Central")</f>
        <v>Personal</v>
      </c>
      <c r="AD301" s="32" t="s">
        <v>34841</v>
      </c>
      <c r="AE301" s="32" t="str">
        <f>council_staff_import[[#This Row],[District_Office_Number_SOURCE_KEY]]</f>
        <v>347 590-2874</v>
      </c>
      <c r="AF301" s="32" t="s">
        <v>32812</v>
      </c>
    </row>
    <row r="302" spans="1:32" x14ac:dyDescent="0.2">
      <c r="A302" s="31" t="str">
        <f>council_staff_import[[#This Row],[First_Name_SOURCE_KEY]]&amp;" "&amp;council_staff_import[[#This Row],[Last_Name_SOURCE_KEY]]</f>
        <v>Claire McLeveighn</v>
      </c>
      <c r="B302" s="31" t="str">
        <f>council_staff_import[[#This Row],[First_Name_SOURCE_KEY]]</f>
        <v>Claire</v>
      </c>
      <c r="C302" s="31" t="str">
        <f>council_staff_import[[#This Row],[Last_Name_SOURCE_KEY]]</f>
        <v>McLeveighn</v>
      </c>
      <c r="D302" s="31" t="str">
        <f>council_staff_import[[#This Row],[Title_SOURCE_KEY]]</f>
        <v>Councilmanic Aide</v>
      </c>
      <c r="E302" s="31" t="e">
        <f>council_staff_import[[#This Row],[vlookup_works_for]]</f>
        <v>#REF!</v>
      </c>
      <c r="F302" s="31" t="str">
        <f>IF(council_staff_import[[#This Row],[combine COS and Leg Contact Responsibilties]]="",council_staff_import[[#This Row],[Vlookup Scheduler Responsibility]],council_staff_import[[#This Row],[combine COS and Leg Contact Responsibilties]])</f>
        <v/>
      </c>
      <c r="G302" s="31" t="e">
        <f>council_staff_import[[#This Row],[Vlookup_reports_to_person]]</f>
        <v>#REF!</v>
      </c>
      <c r="H302" s="31" t="s">
        <v>65</v>
      </c>
      <c r="I302" s="31" t="s">
        <v>31371</v>
      </c>
      <c r="J302" s="31" t="str">
        <f>council_staff_import[[#This Row],[format_legislative_staff_type]]</f>
        <v>Personal</v>
      </c>
      <c r="K302" s="31" t="s">
        <v>72</v>
      </c>
      <c r="L302" s="31" t="str">
        <f>IF(council_staff_import[[#This Row],[District_Office_Calc]]=0,"",council_staff_import[[#This Row],[District_Office_Calc]])</f>
        <v>347 590-2874</v>
      </c>
      <c r="M302" s="31" t="str">
        <f>IF(council_staff_import[[#This Row],[combine COS and Leg Contact emails]]="",council_staff_import[[#This Row],[Vlookup Scheduler Email]],council_staff_import[[#This Row],[combine COS and Leg Contact emails]])</f>
        <v/>
      </c>
      <c r="N302" s="32" t="s">
        <v>34374</v>
      </c>
      <c r="O302" s="32" t="s">
        <v>34375</v>
      </c>
      <c r="P302" s="32" t="str">
        <f>IF(council_staff_import[[#This Row],[Vlookup COS Responsibility]]="",council_staff_import[[#This Row],[Vlookup Leg Contact Responsibility]],council_staff_import[[#This Row],[Vlookup COS Responsibility]])</f>
        <v/>
      </c>
      <c r="Q302" s="32" t="str">
        <f>IF(council_staff_import[[#This Row],[Vlookup COS Email]]="",council_staff_import[[#This Row],[Vlookup Leg Contact Email]],council_staff_import[[#This Row],[Vlookup COS Email]])</f>
        <v/>
      </c>
      <c r="R302" s="32" t="str">
        <f>IFERROR(VLOOKUP(council_staff_import[[#This Row],[Full Name]],[4]!Table3[#Data],2,0),"")</f>
        <v/>
      </c>
      <c r="S302" s="32" t="str">
        <f>IFERROR(VLOOKUP(council_staff_import[[#This Row],[Full Name]],[4]!Table3[#Data],6,0),"")</f>
        <v/>
      </c>
      <c r="T302" s="32" t="str">
        <f>IFERROR(VLOOKUP(council_staff_import[[#This Row],[Full Name]],[4]!Table5[#Data],2,0),"")</f>
        <v/>
      </c>
      <c r="U302" s="32" t="str">
        <f>IFERROR(VLOOKUP(council_staff_import[[#This Row],[Full Name]],[4]!Table5[#Data],5,0),"")</f>
        <v/>
      </c>
      <c r="V302" s="32" t="str">
        <f>IFERROR(VLOOKUP(council_staff_import[[#This Row],[Full Name]],[4]!Table6[#Data],2,0),"")</f>
        <v/>
      </c>
      <c r="W302" s="32" t="str">
        <f>IFERROR(VLOOKUP(council_staff_import[[#This Row],[Full Name]],[4]!Table6[#Data],4,0),"")</f>
        <v/>
      </c>
      <c r="X302" s="32" t="s">
        <v>31394</v>
      </c>
      <c r="Y302" s="32" t="e">
        <f>VLOOKUP(council_staff_import[[#This Row],[format_works_for]],[4]!Table4[#Data],1,0)</f>
        <v>#REF!</v>
      </c>
      <c r="Z30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02" s="32" t="e">
        <f>VLOOKUP(council_staff_import[[#This Row],[formatted_and_corrected_reports_to_person]],[4]!Table2[#Data],2,0)</f>
        <v>#REF!</v>
      </c>
      <c r="AB302" s="32" t="str">
        <f>IF(council_staff_import[[#This Row],[format_legislative_staff_type]]="Personal", RIGHT(council_staff_import[[#This Row],[Assignment_SOURCE_KEY]],LEN(council_staff_import[[#This Row],[Assignment_SOURCE_KEY]])-FIND(" ",council_staff_import[[#This Row],[Assignment_SOURCE_KEY]])),"")</f>
        <v>Cabrera</v>
      </c>
      <c r="AC302" s="32" t="str">
        <f>IF(LEFT(council_staff_import[[#This Row],[Assignment_SOURCE_KEY]],(FIND(" ",council_staff_import[[#This Row],[Assignment_SOURCE_KEY]],1)-1))="CM","Personal","Central")</f>
        <v>Personal</v>
      </c>
      <c r="AD302" s="32" t="s">
        <v>34841</v>
      </c>
      <c r="AE302" s="32" t="str">
        <f>council_staff_import[[#This Row],[District_Office_Number_SOURCE_KEY]]</f>
        <v>347 590-2874</v>
      </c>
      <c r="AF302" s="32" t="s">
        <v>32812</v>
      </c>
    </row>
    <row r="303" spans="1:32" x14ac:dyDescent="0.2">
      <c r="A303" s="31" t="str">
        <f>council_staff_import[[#This Row],[First_Name_SOURCE_KEY]]&amp;" "&amp;council_staff_import[[#This Row],[Last_Name_SOURCE_KEY]]</f>
        <v>Carmen Perez</v>
      </c>
      <c r="B303" s="31" t="str">
        <f>council_staff_import[[#This Row],[First_Name_SOURCE_KEY]]</f>
        <v>Carmen</v>
      </c>
      <c r="C303" s="31" t="str">
        <f>council_staff_import[[#This Row],[Last_Name_SOURCE_KEY]]</f>
        <v>Perez</v>
      </c>
      <c r="D303" s="31" t="str">
        <f>council_staff_import[[#This Row],[Title_SOURCE_KEY]]</f>
        <v>Councilmanic Aide</v>
      </c>
      <c r="E303" s="31" t="e">
        <f>council_staff_import[[#This Row],[vlookup_works_for]]</f>
        <v>#REF!</v>
      </c>
      <c r="F303" s="31" t="str">
        <f>IF(council_staff_import[[#This Row],[combine COS and Leg Contact Responsibilties]]="",council_staff_import[[#This Row],[Vlookup Scheduler Responsibility]],council_staff_import[[#This Row],[combine COS and Leg Contact Responsibilties]])</f>
        <v/>
      </c>
      <c r="G303" s="31" t="e">
        <f>council_staff_import[[#This Row],[Vlookup_reports_to_person]]</f>
        <v>#REF!</v>
      </c>
      <c r="H303" s="31" t="s">
        <v>65</v>
      </c>
      <c r="I303" s="31" t="s">
        <v>31371</v>
      </c>
      <c r="J303" s="31" t="str">
        <f>council_staff_import[[#This Row],[format_legislative_staff_type]]</f>
        <v>Personal</v>
      </c>
      <c r="K303" s="31" t="s">
        <v>72</v>
      </c>
      <c r="L303" s="31" t="str">
        <f>IF(council_staff_import[[#This Row],[District_Office_Calc]]=0,"",council_staff_import[[#This Row],[District_Office_Calc]])</f>
        <v>347 590-2874</v>
      </c>
      <c r="M303" s="31" t="str">
        <f>IF(council_staff_import[[#This Row],[combine COS and Leg Contact emails]]="",council_staff_import[[#This Row],[Vlookup Scheduler Email]],council_staff_import[[#This Row],[combine COS and Leg Contact emails]])</f>
        <v/>
      </c>
      <c r="N303" s="32" t="s">
        <v>2811</v>
      </c>
      <c r="O303" s="32" t="s">
        <v>17082</v>
      </c>
      <c r="P303" s="32" t="str">
        <f>IF(council_staff_import[[#This Row],[Vlookup COS Responsibility]]="",council_staff_import[[#This Row],[Vlookup Leg Contact Responsibility]],council_staff_import[[#This Row],[Vlookup COS Responsibility]])</f>
        <v/>
      </c>
      <c r="Q303" s="32" t="str">
        <f>IF(council_staff_import[[#This Row],[Vlookup COS Email]]="",council_staff_import[[#This Row],[Vlookup Leg Contact Email]],council_staff_import[[#This Row],[Vlookup COS Email]])</f>
        <v/>
      </c>
      <c r="R303" s="32" t="str">
        <f>IFERROR(VLOOKUP(council_staff_import[[#This Row],[Full Name]],[4]!Table3[#Data],2,0),"")</f>
        <v/>
      </c>
      <c r="S303" s="32" t="str">
        <f>IFERROR(VLOOKUP(council_staff_import[[#This Row],[Full Name]],[4]!Table3[#Data],6,0),"")</f>
        <v/>
      </c>
      <c r="T303" s="32" t="str">
        <f>IFERROR(VLOOKUP(council_staff_import[[#This Row],[Full Name]],[4]!Table5[#Data],2,0),"")</f>
        <v/>
      </c>
      <c r="U303" s="32" t="str">
        <f>IFERROR(VLOOKUP(council_staff_import[[#This Row],[Full Name]],[4]!Table5[#Data],5,0),"")</f>
        <v/>
      </c>
      <c r="V303" s="32" t="str">
        <f>IFERROR(VLOOKUP(council_staff_import[[#This Row],[Full Name]],[4]!Table6[#Data],2,0),"")</f>
        <v/>
      </c>
      <c r="W303" s="32" t="str">
        <f>IFERROR(VLOOKUP(council_staff_import[[#This Row],[Full Name]],[4]!Table6[#Data],4,0),"")</f>
        <v/>
      </c>
      <c r="X303" s="32" t="s">
        <v>31394</v>
      </c>
      <c r="Y303" s="32" t="e">
        <f>VLOOKUP(council_staff_import[[#This Row],[format_works_for]],[4]!Table4[#Data],1,0)</f>
        <v>#REF!</v>
      </c>
      <c r="Z30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03" s="32" t="e">
        <f>VLOOKUP(council_staff_import[[#This Row],[formatted_and_corrected_reports_to_person]],[4]!Table2[#Data],2,0)</f>
        <v>#REF!</v>
      </c>
      <c r="AB303" s="32" t="str">
        <f>IF(council_staff_import[[#This Row],[format_legislative_staff_type]]="Personal", RIGHT(council_staff_import[[#This Row],[Assignment_SOURCE_KEY]],LEN(council_staff_import[[#This Row],[Assignment_SOURCE_KEY]])-FIND(" ",council_staff_import[[#This Row],[Assignment_SOURCE_KEY]])),"")</f>
        <v>Cabrera</v>
      </c>
      <c r="AC303" s="32" t="str">
        <f>IF(LEFT(council_staff_import[[#This Row],[Assignment_SOURCE_KEY]],(FIND(" ",council_staff_import[[#This Row],[Assignment_SOURCE_KEY]],1)-1))="CM","Personal","Central")</f>
        <v>Personal</v>
      </c>
      <c r="AD303" s="32" t="s">
        <v>34841</v>
      </c>
      <c r="AE303" s="32" t="str">
        <f>council_staff_import[[#This Row],[District_Office_Number_SOURCE_KEY]]</f>
        <v>347 590-2874</v>
      </c>
      <c r="AF303" s="32" t="s">
        <v>32812</v>
      </c>
    </row>
    <row r="304" spans="1:32" x14ac:dyDescent="0.2">
      <c r="A304" s="31" t="str">
        <f>council_staff_import[[#This Row],[First_Name_SOURCE_KEY]]&amp;" "&amp;council_staff_import[[#This Row],[Last_Name_SOURCE_KEY]]</f>
        <v>Anthony Springer</v>
      </c>
      <c r="B304" s="31" t="str">
        <f>council_staff_import[[#This Row],[First_Name_SOURCE_KEY]]</f>
        <v>Anthony</v>
      </c>
      <c r="C304" s="31" t="str">
        <f>council_staff_import[[#This Row],[Last_Name_SOURCE_KEY]]</f>
        <v>Springer</v>
      </c>
      <c r="D304" s="31" t="str">
        <f>council_staff_import[[#This Row],[Title_SOURCE_KEY]]</f>
        <v>Councilmanic Aide</v>
      </c>
      <c r="E304" s="31" t="e">
        <f>council_staff_import[[#This Row],[vlookup_works_for]]</f>
        <v>#REF!</v>
      </c>
      <c r="F304" s="31" t="str">
        <f>IF(council_staff_import[[#This Row],[combine COS and Leg Contact Responsibilties]]="",council_staff_import[[#This Row],[Vlookup Scheduler Responsibility]],council_staff_import[[#This Row],[combine COS and Leg Contact Responsibilties]])</f>
        <v/>
      </c>
      <c r="G304" s="31" t="e">
        <f>council_staff_import[[#This Row],[Vlookup_reports_to_person]]</f>
        <v>#REF!</v>
      </c>
      <c r="H304" s="31" t="s">
        <v>65</v>
      </c>
      <c r="I304" s="31" t="s">
        <v>31371</v>
      </c>
      <c r="J304" s="31" t="str">
        <f>council_staff_import[[#This Row],[format_legislative_staff_type]]</f>
        <v>Personal</v>
      </c>
      <c r="K304" s="31" t="s">
        <v>72</v>
      </c>
      <c r="L304" s="31" t="str">
        <f>IF(council_staff_import[[#This Row],[District_Office_Calc]]=0,"",council_staff_import[[#This Row],[District_Office_Calc]])</f>
        <v>347 590-2874</v>
      </c>
      <c r="M304" s="31" t="str">
        <f>IF(council_staff_import[[#This Row],[combine COS and Leg Contact emails]]="",council_staff_import[[#This Row],[Vlookup Scheduler Email]],council_staff_import[[#This Row],[combine COS and Leg Contact emails]])</f>
        <v/>
      </c>
      <c r="N304" s="32" t="s">
        <v>32872</v>
      </c>
      <c r="O304" s="32" t="s">
        <v>17092</v>
      </c>
      <c r="P304" s="32" t="str">
        <f>IF(council_staff_import[[#This Row],[Vlookup COS Responsibility]]="",council_staff_import[[#This Row],[Vlookup Leg Contact Responsibility]],council_staff_import[[#This Row],[Vlookup COS Responsibility]])</f>
        <v/>
      </c>
      <c r="Q304" s="32" t="str">
        <f>IF(council_staff_import[[#This Row],[Vlookup COS Email]]="",council_staff_import[[#This Row],[Vlookup Leg Contact Email]],council_staff_import[[#This Row],[Vlookup COS Email]])</f>
        <v/>
      </c>
      <c r="R304" s="32" t="str">
        <f>IFERROR(VLOOKUP(council_staff_import[[#This Row],[Full Name]],[4]!Table3[#Data],2,0),"")</f>
        <v/>
      </c>
      <c r="S304" s="32" t="str">
        <f>IFERROR(VLOOKUP(council_staff_import[[#This Row],[Full Name]],[4]!Table3[#Data],6,0),"")</f>
        <v/>
      </c>
      <c r="T304" s="32" t="str">
        <f>IFERROR(VLOOKUP(council_staff_import[[#This Row],[Full Name]],[4]!Table5[#Data],2,0),"")</f>
        <v/>
      </c>
      <c r="U304" s="32" t="str">
        <f>IFERROR(VLOOKUP(council_staff_import[[#This Row],[Full Name]],[4]!Table5[#Data],5,0),"")</f>
        <v/>
      </c>
      <c r="V304" s="32" t="str">
        <f>IFERROR(VLOOKUP(council_staff_import[[#This Row],[Full Name]],[4]!Table6[#Data],2,0),"")</f>
        <v/>
      </c>
      <c r="W304" s="32" t="str">
        <f>IFERROR(VLOOKUP(council_staff_import[[#This Row],[Full Name]],[4]!Table6[#Data],4,0),"")</f>
        <v/>
      </c>
      <c r="X304" s="32" t="s">
        <v>31394</v>
      </c>
      <c r="Y304" s="32" t="e">
        <f>VLOOKUP(council_staff_import[[#This Row],[format_works_for]],[4]!Table4[#Data],1,0)</f>
        <v>#REF!</v>
      </c>
      <c r="Z30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04" s="32" t="e">
        <f>VLOOKUP(council_staff_import[[#This Row],[formatted_and_corrected_reports_to_person]],[4]!Table2[#Data],2,0)</f>
        <v>#REF!</v>
      </c>
      <c r="AB304" s="32" t="str">
        <f>IF(council_staff_import[[#This Row],[format_legislative_staff_type]]="Personal", RIGHT(council_staff_import[[#This Row],[Assignment_SOURCE_KEY]],LEN(council_staff_import[[#This Row],[Assignment_SOURCE_KEY]])-FIND(" ",council_staff_import[[#This Row],[Assignment_SOURCE_KEY]])),"")</f>
        <v>Cabrera</v>
      </c>
      <c r="AC304" s="32" t="str">
        <f>IF(LEFT(council_staff_import[[#This Row],[Assignment_SOURCE_KEY]],(FIND(" ",council_staff_import[[#This Row],[Assignment_SOURCE_KEY]],1)-1))="CM","Personal","Central")</f>
        <v>Personal</v>
      </c>
      <c r="AD304" s="32" t="s">
        <v>34841</v>
      </c>
      <c r="AE304" s="32" t="str">
        <f>council_staff_import[[#This Row],[District_Office_Number_SOURCE_KEY]]</f>
        <v>347 590-2874</v>
      </c>
      <c r="AF304" s="32" t="s">
        <v>32812</v>
      </c>
    </row>
    <row r="305" spans="1:32" x14ac:dyDescent="0.2">
      <c r="A305" s="31" t="str">
        <f>council_staff_import[[#This Row],[First_Name_SOURCE_KEY]]&amp;" "&amp;council_staff_import[[#This Row],[Last_Name_SOURCE_KEY]]</f>
        <v>Roxanne Earley</v>
      </c>
      <c r="B305" s="31" t="str">
        <f>council_staff_import[[#This Row],[First_Name_SOURCE_KEY]]</f>
        <v>Roxanne</v>
      </c>
      <c r="C305" s="31" t="str">
        <f>council_staff_import[[#This Row],[Last_Name_SOURCE_KEY]]</f>
        <v>Earley</v>
      </c>
      <c r="D305" s="31" t="str">
        <f>council_staff_import[[#This Row],[Title_SOURCE_KEY]]</f>
        <v>Councilmanic Aide</v>
      </c>
      <c r="E305" s="31" t="e">
        <f>council_staff_import[[#This Row],[vlookup_works_for]]</f>
        <v>#REF!</v>
      </c>
      <c r="F305" s="31" t="str">
        <f>IF(council_staff_import[[#This Row],[combine COS and Leg Contact Responsibilties]]="",council_staff_import[[#This Row],[Vlookup Scheduler Responsibility]],council_staff_import[[#This Row],[combine COS and Leg Contact Responsibilties]])</f>
        <v/>
      </c>
      <c r="G305" s="31" t="e">
        <f>council_staff_import[[#This Row],[Vlookup_reports_to_person]]</f>
        <v>#REF!</v>
      </c>
      <c r="H305" s="31" t="s">
        <v>65</v>
      </c>
      <c r="I305" s="31" t="s">
        <v>31371</v>
      </c>
      <c r="J305" s="31" t="str">
        <f>council_staff_import[[#This Row],[format_legislative_staff_type]]</f>
        <v>Personal</v>
      </c>
      <c r="K305" s="31" t="s">
        <v>72</v>
      </c>
      <c r="L305" s="31" t="str">
        <f>IF(council_staff_import[[#This Row],[District_Office_Calc]]=0,"",council_staff_import[[#This Row],[District_Office_Calc]])</f>
        <v>212 587-3159</v>
      </c>
      <c r="M305" s="31" t="str">
        <f>IF(council_staff_import[[#This Row],[combine COS and Leg Contact emails]]="",council_staff_import[[#This Row],[Vlookup Scheduler Email]],council_staff_import[[#This Row],[combine COS and Leg Contact emails]])</f>
        <v/>
      </c>
      <c r="N305" s="32" t="s">
        <v>33581</v>
      </c>
      <c r="O305" s="32" t="s">
        <v>28196</v>
      </c>
      <c r="P305" s="32" t="str">
        <f>IF(council_staff_import[[#This Row],[Vlookup COS Responsibility]]="",council_staff_import[[#This Row],[Vlookup Leg Contact Responsibility]],council_staff_import[[#This Row],[Vlookup COS Responsibility]])</f>
        <v/>
      </c>
      <c r="Q305" s="32" t="str">
        <f>IF(council_staff_import[[#This Row],[Vlookup COS Email]]="",council_staff_import[[#This Row],[Vlookup Leg Contact Email]],council_staff_import[[#This Row],[Vlookup COS Email]])</f>
        <v/>
      </c>
      <c r="R305" s="32" t="str">
        <f>IFERROR(VLOOKUP(council_staff_import[[#This Row],[Full Name]],[4]!Table3[#Data],2,0),"")</f>
        <v/>
      </c>
      <c r="S305" s="32" t="str">
        <f>IFERROR(VLOOKUP(council_staff_import[[#This Row],[Full Name]],[4]!Table3[#Data],6,0),"")</f>
        <v/>
      </c>
      <c r="T305" s="32" t="str">
        <f>IFERROR(VLOOKUP(council_staff_import[[#This Row],[Full Name]],[4]!Table5[#Data],2,0),"")</f>
        <v/>
      </c>
      <c r="U305" s="32" t="str">
        <f>IFERROR(VLOOKUP(council_staff_import[[#This Row],[Full Name]],[4]!Table5[#Data],5,0),"")</f>
        <v/>
      </c>
      <c r="V305" s="32" t="str">
        <f>IFERROR(VLOOKUP(council_staff_import[[#This Row],[Full Name]],[4]!Table6[#Data],2,0),"")</f>
        <v/>
      </c>
      <c r="W305" s="32" t="str">
        <f>IFERROR(VLOOKUP(council_staff_import[[#This Row],[Full Name]],[4]!Table6[#Data],4,0),"")</f>
        <v/>
      </c>
      <c r="X305" s="32" t="s">
        <v>31394</v>
      </c>
      <c r="Y305" s="32" t="e">
        <f>VLOOKUP(council_staff_import[[#This Row],[format_works_for]],[4]!Table4[#Data],1,0)</f>
        <v>#REF!</v>
      </c>
      <c r="Z30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05" s="32" t="e">
        <f>VLOOKUP(council_staff_import[[#This Row],[formatted_and_corrected_reports_to_person]],[4]!Table2[#Data],2,0)</f>
        <v>#REF!</v>
      </c>
      <c r="AB305" s="32" t="str">
        <f>IF(council_staff_import[[#This Row],[format_legislative_staff_type]]="Personal", RIGHT(council_staff_import[[#This Row],[Assignment_SOURCE_KEY]],LEN(council_staff_import[[#This Row],[Assignment_SOURCE_KEY]])-FIND(" ",council_staff_import[[#This Row],[Assignment_SOURCE_KEY]])),"")</f>
        <v>Chin</v>
      </c>
      <c r="AC305" s="32" t="str">
        <f>IF(LEFT(council_staff_import[[#This Row],[Assignment_SOURCE_KEY]],(FIND(" ",council_staff_import[[#This Row],[Assignment_SOURCE_KEY]],1)-1))="CM","Personal","Central")</f>
        <v>Personal</v>
      </c>
      <c r="AD305" s="32" t="s">
        <v>34842</v>
      </c>
      <c r="AE305" s="32" t="str">
        <f>council_staff_import[[#This Row],[District_Office_Number_SOURCE_KEY]]</f>
        <v>212 587-3159</v>
      </c>
      <c r="AF305" s="32" t="s">
        <v>32901</v>
      </c>
    </row>
    <row r="306" spans="1:32" x14ac:dyDescent="0.2">
      <c r="A306" s="31" t="str">
        <f>council_staff_import[[#This Row],[First_Name_SOURCE_KEY]]&amp;" "&amp;council_staff_import[[#This Row],[Last_Name_SOURCE_KEY]]</f>
        <v>Linda Eng</v>
      </c>
      <c r="B306" s="31" t="str">
        <f>council_staff_import[[#This Row],[First_Name_SOURCE_KEY]]</f>
        <v>Linda</v>
      </c>
      <c r="C306" s="31" t="str">
        <f>council_staff_import[[#This Row],[Last_Name_SOURCE_KEY]]</f>
        <v>Eng</v>
      </c>
      <c r="D306" s="31" t="str">
        <f>council_staff_import[[#This Row],[Title_SOURCE_KEY]]</f>
        <v>Councilmanic Aide</v>
      </c>
      <c r="E306" s="31" t="e">
        <f>council_staff_import[[#This Row],[vlookup_works_for]]</f>
        <v>#REF!</v>
      </c>
      <c r="F306" s="31" t="str">
        <f>IF(council_staff_import[[#This Row],[combine COS and Leg Contact Responsibilties]]="",council_staff_import[[#This Row],[Vlookup Scheduler Responsibility]],council_staff_import[[#This Row],[combine COS and Leg Contact Responsibilties]])</f>
        <v/>
      </c>
      <c r="G306" s="31" t="e">
        <f>council_staff_import[[#This Row],[Vlookup_reports_to_person]]</f>
        <v>#REF!</v>
      </c>
      <c r="H306" s="31" t="s">
        <v>65</v>
      </c>
      <c r="I306" s="31" t="s">
        <v>31371</v>
      </c>
      <c r="J306" s="31" t="str">
        <f>council_staff_import[[#This Row],[format_legislative_staff_type]]</f>
        <v>Personal</v>
      </c>
      <c r="K306" s="31" t="s">
        <v>72</v>
      </c>
      <c r="L306" s="31" t="str">
        <f>IF(council_staff_import[[#This Row],[District_Office_Calc]]=0,"",council_staff_import[[#This Row],[District_Office_Calc]])</f>
        <v>212 587-3159</v>
      </c>
      <c r="M306" s="31" t="str">
        <f>IF(council_staff_import[[#This Row],[combine COS and Leg Contact emails]]="",council_staff_import[[#This Row],[Vlookup Scheduler Email]],council_staff_import[[#This Row],[combine COS and Leg Contact emails]])</f>
        <v/>
      </c>
      <c r="N306" s="32" t="s">
        <v>31855</v>
      </c>
      <c r="O306" s="32" t="s">
        <v>23928</v>
      </c>
      <c r="P306" s="32" t="str">
        <f>IF(council_staff_import[[#This Row],[Vlookup COS Responsibility]]="",council_staff_import[[#This Row],[Vlookup Leg Contact Responsibility]],council_staff_import[[#This Row],[Vlookup COS Responsibility]])</f>
        <v/>
      </c>
      <c r="Q306" s="32" t="str">
        <f>IF(council_staff_import[[#This Row],[Vlookup COS Email]]="",council_staff_import[[#This Row],[Vlookup Leg Contact Email]],council_staff_import[[#This Row],[Vlookup COS Email]])</f>
        <v/>
      </c>
      <c r="R306" s="32" t="str">
        <f>IFERROR(VLOOKUP(council_staff_import[[#This Row],[Full Name]],[4]!Table3[#Data],2,0),"")</f>
        <v/>
      </c>
      <c r="S306" s="32" t="str">
        <f>IFERROR(VLOOKUP(council_staff_import[[#This Row],[Full Name]],[4]!Table3[#Data],6,0),"")</f>
        <v/>
      </c>
      <c r="T306" s="32" t="str">
        <f>IFERROR(VLOOKUP(council_staff_import[[#This Row],[Full Name]],[4]!Table5[#Data],2,0),"")</f>
        <v/>
      </c>
      <c r="U306" s="32" t="str">
        <f>IFERROR(VLOOKUP(council_staff_import[[#This Row],[Full Name]],[4]!Table5[#Data],5,0),"")</f>
        <v/>
      </c>
      <c r="V306" s="32" t="str">
        <f>IFERROR(VLOOKUP(council_staff_import[[#This Row],[Full Name]],[4]!Table6[#Data],2,0),"")</f>
        <v/>
      </c>
      <c r="W306" s="32" t="str">
        <f>IFERROR(VLOOKUP(council_staff_import[[#This Row],[Full Name]],[4]!Table6[#Data],4,0),"")</f>
        <v/>
      </c>
      <c r="X306" s="32" t="s">
        <v>31394</v>
      </c>
      <c r="Y306" s="32" t="e">
        <f>VLOOKUP(council_staff_import[[#This Row],[format_works_for]],[4]!Table4[#Data],1,0)</f>
        <v>#REF!</v>
      </c>
      <c r="Z30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06" s="32" t="e">
        <f>VLOOKUP(council_staff_import[[#This Row],[formatted_and_corrected_reports_to_person]],[4]!Table2[#Data],2,0)</f>
        <v>#REF!</v>
      </c>
      <c r="AB306" s="32" t="str">
        <f>IF(council_staff_import[[#This Row],[format_legislative_staff_type]]="Personal", RIGHT(council_staff_import[[#This Row],[Assignment_SOURCE_KEY]],LEN(council_staff_import[[#This Row],[Assignment_SOURCE_KEY]])-FIND(" ",council_staff_import[[#This Row],[Assignment_SOURCE_KEY]])),"")</f>
        <v>Chin</v>
      </c>
      <c r="AC306" s="32" t="str">
        <f>IF(LEFT(council_staff_import[[#This Row],[Assignment_SOURCE_KEY]],(FIND(" ",council_staff_import[[#This Row],[Assignment_SOURCE_KEY]],1)-1))="CM","Personal","Central")</f>
        <v>Personal</v>
      </c>
      <c r="AD306" s="32" t="s">
        <v>34842</v>
      </c>
      <c r="AE306" s="32" t="str">
        <f>council_staff_import[[#This Row],[District_Office_Number_SOURCE_KEY]]</f>
        <v>212 587-3159</v>
      </c>
      <c r="AF306" s="32" t="s">
        <v>32901</v>
      </c>
    </row>
    <row r="307" spans="1:32" x14ac:dyDescent="0.2">
      <c r="A307" s="31" t="str">
        <f>council_staff_import[[#This Row],[First_Name_SOURCE_KEY]]&amp;" "&amp;council_staff_import[[#This Row],[Last_Name_SOURCE_KEY]]</f>
        <v>Vincent Fang</v>
      </c>
      <c r="B307" s="31" t="str">
        <f>council_staff_import[[#This Row],[First_Name_SOURCE_KEY]]</f>
        <v>Vincent</v>
      </c>
      <c r="C307" s="31" t="str">
        <f>council_staff_import[[#This Row],[Last_Name_SOURCE_KEY]]</f>
        <v>Fang</v>
      </c>
      <c r="D307" s="31" t="str">
        <f>council_staff_import[[#This Row],[Title_SOURCE_KEY]]</f>
        <v>Councilmanic Aide</v>
      </c>
      <c r="E307" s="31" t="e">
        <f>council_staff_import[[#This Row],[vlookup_works_for]]</f>
        <v>#REF!</v>
      </c>
      <c r="F307" s="31" t="str">
        <f>IF(council_staff_import[[#This Row],[combine COS and Leg Contact Responsibilties]]="",council_staff_import[[#This Row],[Vlookup Scheduler Responsibility]],council_staff_import[[#This Row],[combine COS and Leg Contact Responsibilties]])</f>
        <v/>
      </c>
      <c r="G307" s="31" t="e">
        <f>council_staff_import[[#This Row],[Vlookup_reports_to_person]]</f>
        <v>#REF!</v>
      </c>
      <c r="H307" s="31" t="s">
        <v>65</v>
      </c>
      <c r="I307" s="31" t="s">
        <v>31371</v>
      </c>
      <c r="J307" s="31" t="str">
        <f>council_staff_import[[#This Row],[format_legislative_staff_type]]</f>
        <v>Personal</v>
      </c>
      <c r="K307" s="31" t="s">
        <v>72</v>
      </c>
      <c r="L307" s="31" t="str">
        <f>IF(council_staff_import[[#This Row],[District_Office_Calc]]=0,"",council_staff_import[[#This Row],[District_Office_Calc]])</f>
        <v>212 587-3159</v>
      </c>
      <c r="M307" s="31" t="str">
        <f>IF(council_staff_import[[#This Row],[combine COS and Leg Contact emails]]="",council_staff_import[[#This Row],[Vlookup Scheduler Email]],council_staff_import[[#This Row],[combine COS and Leg Contact emails]])</f>
        <v/>
      </c>
      <c r="N307" s="32" t="s">
        <v>33804</v>
      </c>
      <c r="O307" s="32" t="s">
        <v>7477</v>
      </c>
      <c r="P307" s="32" t="str">
        <f>IF(council_staff_import[[#This Row],[Vlookup COS Responsibility]]="",council_staff_import[[#This Row],[Vlookup Leg Contact Responsibility]],council_staff_import[[#This Row],[Vlookup COS Responsibility]])</f>
        <v/>
      </c>
      <c r="Q307" s="32" t="str">
        <f>IF(council_staff_import[[#This Row],[Vlookup COS Email]]="",council_staff_import[[#This Row],[Vlookup Leg Contact Email]],council_staff_import[[#This Row],[Vlookup COS Email]])</f>
        <v/>
      </c>
      <c r="R307" s="32" t="str">
        <f>IFERROR(VLOOKUP(council_staff_import[[#This Row],[Full Name]],[4]!Table3[#Data],2,0),"")</f>
        <v/>
      </c>
      <c r="S307" s="32" t="str">
        <f>IFERROR(VLOOKUP(council_staff_import[[#This Row],[Full Name]],[4]!Table3[#Data],6,0),"")</f>
        <v/>
      </c>
      <c r="T307" s="32" t="str">
        <f>IFERROR(VLOOKUP(council_staff_import[[#This Row],[Full Name]],[4]!Table5[#Data],2,0),"")</f>
        <v/>
      </c>
      <c r="U307" s="32" t="str">
        <f>IFERROR(VLOOKUP(council_staff_import[[#This Row],[Full Name]],[4]!Table5[#Data],5,0),"")</f>
        <v/>
      </c>
      <c r="V307" s="32" t="str">
        <f>IFERROR(VLOOKUP(council_staff_import[[#This Row],[Full Name]],[4]!Table6[#Data],2,0),"")</f>
        <v/>
      </c>
      <c r="W307" s="32" t="str">
        <f>IFERROR(VLOOKUP(council_staff_import[[#This Row],[Full Name]],[4]!Table6[#Data],4,0),"")</f>
        <v/>
      </c>
      <c r="X307" s="32" t="s">
        <v>31394</v>
      </c>
      <c r="Y307" s="32" t="e">
        <f>VLOOKUP(council_staff_import[[#This Row],[format_works_for]],[4]!Table4[#Data],1,0)</f>
        <v>#REF!</v>
      </c>
      <c r="Z30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07" s="32" t="e">
        <f>VLOOKUP(council_staff_import[[#This Row],[formatted_and_corrected_reports_to_person]],[4]!Table2[#Data],2,0)</f>
        <v>#REF!</v>
      </c>
      <c r="AB307" s="32" t="str">
        <f>IF(council_staff_import[[#This Row],[format_legislative_staff_type]]="Personal", RIGHT(council_staff_import[[#This Row],[Assignment_SOURCE_KEY]],LEN(council_staff_import[[#This Row],[Assignment_SOURCE_KEY]])-FIND(" ",council_staff_import[[#This Row],[Assignment_SOURCE_KEY]])),"")</f>
        <v>Chin</v>
      </c>
      <c r="AC307" s="32" t="str">
        <f>IF(LEFT(council_staff_import[[#This Row],[Assignment_SOURCE_KEY]],(FIND(" ",council_staff_import[[#This Row],[Assignment_SOURCE_KEY]],1)-1))="CM","Personal","Central")</f>
        <v>Personal</v>
      </c>
      <c r="AD307" s="32" t="s">
        <v>34842</v>
      </c>
      <c r="AE307" s="32" t="str">
        <f>council_staff_import[[#This Row],[District_Office_Number_SOURCE_KEY]]</f>
        <v>212 587-3159</v>
      </c>
      <c r="AF307" s="32" t="s">
        <v>32901</v>
      </c>
    </row>
    <row r="308" spans="1:32" x14ac:dyDescent="0.2">
      <c r="A308" s="31" t="str">
        <f>council_staff_import[[#This Row],[First_Name_SOURCE_KEY]]&amp;" "&amp;council_staff_import[[#This Row],[Last_Name_SOURCE_KEY]]</f>
        <v>Kam Shou Cora Fung</v>
      </c>
      <c r="B308" s="31" t="str">
        <f>council_staff_import[[#This Row],[First_Name_SOURCE_KEY]]</f>
        <v>Kam Shou Cora</v>
      </c>
      <c r="C308" s="31" t="str">
        <f>council_staff_import[[#This Row],[Last_Name_SOURCE_KEY]]</f>
        <v>Fung</v>
      </c>
      <c r="D308" s="31" t="str">
        <f>council_staff_import[[#This Row],[Title_SOURCE_KEY]]</f>
        <v>Councilmanic Aide</v>
      </c>
      <c r="E308" s="31" t="e">
        <f>council_staff_import[[#This Row],[vlookup_works_for]]</f>
        <v>#REF!</v>
      </c>
      <c r="F308" s="31" t="str">
        <f>IF(council_staff_import[[#This Row],[combine COS and Leg Contact Responsibilties]]="",council_staff_import[[#This Row],[Vlookup Scheduler Responsibility]],council_staff_import[[#This Row],[combine COS and Leg Contact Responsibilties]])</f>
        <v/>
      </c>
      <c r="G308" s="31" t="e">
        <f>council_staff_import[[#This Row],[Vlookup_reports_to_person]]</f>
        <v>#REF!</v>
      </c>
      <c r="H308" s="31" t="s">
        <v>65</v>
      </c>
      <c r="I308" s="31" t="s">
        <v>31371</v>
      </c>
      <c r="J308" s="31" t="str">
        <f>council_staff_import[[#This Row],[format_legislative_staff_type]]</f>
        <v>Personal</v>
      </c>
      <c r="K308" s="31" t="s">
        <v>72</v>
      </c>
      <c r="L308" s="31" t="str">
        <f>IF(council_staff_import[[#This Row],[District_Office_Calc]]=0,"",council_staff_import[[#This Row],[District_Office_Calc]])</f>
        <v>212 587-3159</v>
      </c>
      <c r="M308" s="31" t="str">
        <f>IF(council_staff_import[[#This Row],[combine COS and Leg Contact emails]]="",council_staff_import[[#This Row],[Vlookup Scheduler Email]],council_staff_import[[#This Row],[combine COS and Leg Contact emails]])</f>
        <v/>
      </c>
      <c r="N308" s="32" t="s">
        <v>32898</v>
      </c>
      <c r="O308" s="32" t="s">
        <v>32899</v>
      </c>
      <c r="P308" s="32" t="str">
        <f>IF(council_staff_import[[#This Row],[Vlookup COS Responsibility]]="",council_staff_import[[#This Row],[Vlookup Leg Contact Responsibility]],council_staff_import[[#This Row],[Vlookup COS Responsibility]])</f>
        <v/>
      </c>
      <c r="Q308" s="32" t="str">
        <f>IF(council_staff_import[[#This Row],[Vlookup COS Email]]="",council_staff_import[[#This Row],[Vlookup Leg Contact Email]],council_staff_import[[#This Row],[Vlookup COS Email]])</f>
        <v/>
      </c>
      <c r="R308" s="32" t="str">
        <f>IFERROR(VLOOKUP(council_staff_import[[#This Row],[Full Name]],[4]!Table3[#Data],2,0),"")</f>
        <v/>
      </c>
      <c r="S308" s="32" t="str">
        <f>IFERROR(VLOOKUP(council_staff_import[[#This Row],[Full Name]],[4]!Table3[#Data],6,0),"")</f>
        <v/>
      </c>
      <c r="T308" s="32" t="str">
        <f>IFERROR(VLOOKUP(council_staff_import[[#This Row],[Full Name]],[4]!Table5[#Data],2,0),"")</f>
        <v/>
      </c>
      <c r="U308" s="32" t="str">
        <f>IFERROR(VLOOKUP(council_staff_import[[#This Row],[Full Name]],[4]!Table5[#Data],5,0),"")</f>
        <v/>
      </c>
      <c r="V308" s="32" t="str">
        <f>IFERROR(VLOOKUP(council_staff_import[[#This Row],[Full Name]],[4]!Table6[#Data],2,0),"")</f>
        <v/>
      </c>
      <c r="W308" s="32" t="str">
        <f>IFERROR(VLOOKUP(council_staff_import[[#This Row],[Full Name]],[4]!Table6[#Data],4,0),"")</f>
        <v/>
      </c>
      <c r="X308" s="32" t="s">
        <v>31394</v>
      </c>
      <c r="Y308" s="32" t="e">
        <f>VLOOKUP(council_staff_import[[#This Row],[format_works_for]],[4]!Table4[#Data],1,0)</f>
        <v>#REF!</v>
      </c>
      <c r="Z30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08" s="32" t="e">
        <f>VLOOKUP(council_staff_import[[#This Row],[formatted_and_corrected_reports_to_person]],[4]!Table2[#Data],2,0)</f>
        <v>#REF!</v>
      </c>
      <c r="AB308" s="32" t="str">
        <f>IF(council_staff_import[[#This Row],[format_legislative_staff_type]]="Personal", RIGHT(council_staff_import[[#This Row],[Assignment_SOURCE_KEY]],LEN(council_staff_import[[#This Row],[Assignment_SOURCE_KEY]])-FIND(" ",council_staff_import[[#This Row],[Assignment_SOURCE_KEY]])),"")</f>
        <v>Chin</v>
      </c>
      <c r="AC308" s="32" t="str">
        <f>IF(LEFT(council_staff_import[[#This Row],[Assignment_SOURCE_KEY]],(FIND(" ",council_staff_import[[#This Row],[Assignment_SOURCE_KEY]],1)-1))="CM","Personal","Central")</f>
        <v>Personal</v>
      </c>
      <c r="AD308" s="32" t="s">
        <v>34842</v>
      </c>
      <c r="AE308" s="32" t="str">
        <f>council_staff_import[[#This Row],[District_Office_Number_SOURCE_KEY]]</f>
        <v>212 587-3159</v>
      </c>
      <c r="AF308" s="32" t="s">
        <v>32901</v>
      </c>
    </row>
    <row r="309" spans="1:32" x14ac:dyDescent="0.2">
      <c r="A309" s="31" t="str">
        <f>council_staff_import[[#This Row],[First_Name_SOURCE_KEY]]&amp;" "&amp;council_staff_import[[#This Row],[Last_Name_SOURCE_KEY]]</f>
        <v>Paul Leonard</v>
      </c>
      <c r="B309" s="31" t="str">
        <f>council_staff_import[[#This Row],[First_Name_SOURCE_KEY]]</f>
        <v>Paul</v>
      </c>
      <c r="C309" s="31" t="str">
        <f>council_staff_import[[#This Row],[Last_Name_SOURCE_KEY]]</f>
        <v>Leonard</v>
      </c>
      <c r="D309" s="31" t="str">
        <f>council_staff_import[[#This Row],[Title_SOURCE_KEY]]</f>
        <v>Councilmanic Aide</v>
      </c>
      <c r="E309" s="31" t="e">
        <f>council_staff_import[[#This Row],[vlookup_works_for]]</f>
        <v>#REF!</v>
      </c>
      <c r="F309" s="31" t="str">
        <f>IF(council_staff_import[[#This Row],[combine COS and Leg Contact Responsibilties]]="",council_staff_import[[#This Row],[Vlookup Scheduler Responsibility]],council_staff_import[[#This Row],[combine COS and Leg Contact Responsibilties]])</f>
        <v/>
      </c>
      <c r="G309" s="31" t="e">
        <f>council_staff_import[[#This Row],[Vlookup_reports_to_person]]</f>
        <v>#REF!</v>
      </c>
      <c r="H309" s="31" t="s">
        <v>65</v>
      </c>
      <c r="I309" s="31" t="s">
        <v>31371</v>
      </c>
      <c r="J309" s="31" t="str">
        <f>council_staff_import[[#This Row],[format_legislative_staff_type]]</f>
        <v>Personal</v>
      </c>
      <c r="K309" s="31" t="s">
        <v>72</v>
      </c>
      <c r="L309" s="31" t="str">
        <f>IF(council_staff_import[[#This Row],[District_Office_Calc]]=0,"",council_staff_import[[#This Row],[District_Office_Calc]])</f>
        <v>212 587-3159</v>
      </c>
      <c r="M309" s="31" t="str">
        <f>IF(council_staff_import[[#This Row],[combine COS and Leg Contact emails]]="",council_staff_import[[#This Row],[Vlookup Scheduler Email]],council_staff_import[[#This Row],[combine COS and Leg Contact emails]])</f>
        <v/>
      </c>
      <c r="N309" s="32" t="s">
        <v>29052</v>
      </c>
      <c r="O309" s="32" t="s">
        <v>7216</v>
      </c>
      <c r="P309" s="32" t="str">
        <f>IF(council_staff_import[[#This Row],[Vlookup COS Responsibility]]="",council_staff_import[[#This Row],[Vlookup Leg Contact Responsibility]],council_staff_import[[#This Row],[Vlookup COS Responsibility]])</f>
        <v/>
      </c>
      <c r="Q309" s="32" t="str">
        <f>IF(council_staff_import[[#This Row],[Vlookup COS Email]]="",council_staff_import[[#This Row],[Vlookup Leg Contact Email]],council_staff_import[[#This Row],[Vlookup COS Email]])</f>
        <v/>
      </c>
      <c r="R309" s="32" t="str">
        <f>IFERROR(VLOOKUP(council_staff_import[[#This Row],[Full Name]],[4]!Table3[#Data],2,0),"")</f>
        <v/>
      </c>
      <c r="S309" s="32" t="str">
        <f>IFERROR(VLOOKUP(council_staff_import[[#This Row],[Full Name]],[4]!Table3[#Data],6,0),"")</f>
        <v/>
      </c>
      <c r="T309" s="32" t="str">
        <f>IFERROR(VLOOKUP(council_staff_import[[#This Row],[Full Name]],[4]!Table5[#Data],2,0),"")</f>
        <v/>
      </c>
      <c r="U309" s="32" t="str">
        <f>IFERROR(VLOOKUP(council_staff_import[[#This Row],[Full Name]],[4]!Table5[#Data],5,0),"")</f>
        <v/>
      </c>
      <c r="V309" s="32" t="str">
        <f>IFERROR(VLOOKUP(council_staff_import[[#This Row],[Full Name]],[4]!Table6[#Data],2,0),"")</f>
        <v/>
      </c>
      <c r="W309" s="32" t="str">
        <f>IFERROR(VLOOKUP(council_staff_import[[#This Row],[Full Name]],[4]!Table6[#Data],4,0),"")</f>
        <v/>
      </c>
      <c r="X309" s="32" t="s">
        <v>31394</v>
      </c>
      <c r="Y309" s="32" t="e">
        <f>VLOOKUP(council_staff_import[[#This Row],[format_works_for]],[4]!Table4[#Data],1,0)</f>
        <v>#REF!</v>
      </c>
      <c r="Z30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09" s="32" t="e">
        <f>VLOOKUP(council_staff_import[[#This Row],[formatted_and_corrected_reports_to_person]],[4]!Table2[#Data],2,0)</f>
        <v>#REF!</v>
      </c>
      <c r="AB309" s="32" t="str">
        <f>IF(council_staff_import[[#This Row],[format_legislative_staff_type]]="Personal", RIGHT(council_staff_import[[#This Row],[Assignment_SOURCE_KEY]],LEN(council_staff_import[[#This Row],[Assignment_SOURCE_KEY]])-FIND(" ",council_staff_import[[#This Row],[Assignment_SOURCE_KEY]])),"")</f>
        <v>Chin</v>
      </c>
      <c r="AC309" s="32" t="str">
        <f>IF(LEFT(council_staff_import[[#This Row],[Assignment_SOURCE_KEY]],(FIND(" ",council_staff_import[[#This Row],[Assignment_SOURCE_KEY]],1)-1))="CM","Personal","Central")</f>
        <v>Personal</v>
      </c>
      <c r="AD309" s="32" t="s">
        <v>34842</v>
      </c>
      <c r="AE309" s="32" t="str">
        <f>council_staff_import[[#This Row],[District_Office_Number_SOURCE_KEY]]</f>
        <v>212 587-3159</v>
      </c>
      <c r="AF309" s="32" t="s">
        <v>32901</v>
      </c>
    </row>
    <row r="310" spans="1:32" x14ac:dyDescent="0.2">
      <c r="A310" s="31" t="str">
        <f>council_staff_import[[#This Row],[First_Name_SOURCE_KEY]]&amp;" "&amp;council_staff_import[[#This Row],[Last_Name_SOURCE_KEY]]</f>
        <v>Patricia Olan</v>
      </c>
      <c r="B310" s="31" t="str">
        <f>council_staff_import[[#This Row],[First_Name_SOURCE_KEY]]</f>
        <v>Patricia</v>
      </c>
      <c r="C310" s="31" t="str">
        <f>council_staff_import[[#This Row],[Last_Name_SOURCE_KEY]]</f>
        <v>Olan</v>
      </c>
      <c r="D310" s="31" t="str">
        <f>council_staff_import[[#This Row],[Title_SOURCE_KEY]]</f>
        <v>Councilmanic Aide</v>
      </c>
      <c r="E310" s="31" t="e">
        <f>council_staff_import[[#This Row],[vlookup_works_for]]</f>
        <v>#REF!</v>
      </c>
      <c r="F310" s="31" t="str">
        <f>IF(council_staff_import[[#This Row],[combine COS and Leg Contact Responsibilties]]="",council_staff_import[[#This Row],[Vlookup Scheduler Responsibility]],council_staff_import[[#This Row],[combine COS and Leg Contact Responsibilties]])</f>
        <v/>
      </c>
      <c r="G310" s="31" t="e">
        <f>council_staff_import[[#This Row],[Vlookup_reports_to_person]]</f>
        <v>#REF!</v>
      </c>
      <c r="H310" s="31" t="s">
        <v>65</v>
      </c>
      <c r="I310" s="31" t="s">
        <v>31371</v>
      </c>
      <c r="J310" s="31" t="str">
        <f>council_staff_import[[#This Row],[format_legislative_staff_type]]</f>
        <v>Personal</v>
      </c>
      <c r="K310" s="31" t="s">
        <v>72</v>
      </c>
      <c r="L310" s="31" t="str">
        <f>IF(council_staff_import[[#This Row],[District_Office_Calc]]=0,"",council_staff_import[[#This Row],[District_Office_Calc]])</f>
        <v>212 587-3159</v>
      </c>
      <c r="M310" s="31" t="str">
        <f>IF(council_staff_import[[#This Row],[combine COS and Leg Contact emails]]="",council_staff_import[[#This Row],[Vlookup Scheduler Email]],council_staff_import[[#This Row],[combine COS and Leg Contact emails]])</f>
        <v/>
      </c>
      <c r="N310" s="32" t="s">
        <v>33498</v>
      </c>
      <c r="O310" s="32" t="s">
        <v>4484</v>
      </c>
      <c r="P310" s="32" t="str">
        <f>IF(council_staff_import[[#This Row],[Vlookup COS Responsibility]]="",council_staff_import[[#This Row],[Vlookup Leg Contact Responsibility]],council_staff_import[[#This Row],[Vlookup COS Responsibility]])</f>
        <v/>
      </c>
      <c r="Q310" s="32" t="str">
        <f>IF(council_staff_import[[#This Row],[Vlookup COS Email]]="",council_staff_import[[#This Row],[Vlookup Leg Contact Email]],council_staff_import[[#This Row],[Vlookup COS Email]])</f>
        <v/>
      </c>
      <c r="R310" s="32" t="str">
        <f>IFERROR(VLOOKUP(council_staff_import[[#This Row],[Full Name]],[4]!Table3[#Data],2,0),"")</f>
        <v/>
      </c>
      <c r="S310" s="32" t="str">
        <f>IFERROR(VLOOKUP(council_staff_import[[#This Row],[Full Name]],[4]!Table3[#Data],6,0),"")</f>
        <v/>
      </c>
      <c r="T310" s="32" t="str">
        <f>IFERROR(VLOOKUP(council_staff_import[[#This Row],[Full Name]],[4]!Table5[#Data],2,0),"")</f>
        <v/>
      </c>
      <c r="U310" s="32" t="str">
        <f>IFERROR(VLOOKUP(council_staff_import[[#This Row],[Full Name]],[4]!Table5[#Data],5,0),"")</f>
        <v/>
      </c>
      <c r="V310" s="32" t="str">
        <f>IFERROR(VLOOKUP(council_staff_import[[#This Row],[Full Name]],[4]!Table6[#Data],2,0),"")</f>
        <v/>
      </c>
      <c r="W310" s="32" t="str">
        <f>IFERROR(VLOOKUP(council_staff_import[[#This Row],[Full Name]],[4]!Table6[#Data],4,0),"")</f>
        <v/>
      </c>
      <c r="X310" s="32" t="s">
        <v>31394</v>
      </c>
      <c r="Y310" s="32" t="e">
        <f>VLOOKUP(council_staff_import[[#This Row],[format_works_for]],[4]!Table4[#Data],1,0)</f>
        <v>#REF!</v>
      </c>
      <c r="Z31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10" s="32" t="e">
        <f>VLOOKUP(council_staff_import[[#This Row],[formatted_and_corrected_reports_to_person]],[4]!Table2[#Data],2,0)</f>
        <v>#REF!</v>
      </c>
      <c r="AB310" s="32" t="str">
        <f>IF(council_staff_import[[#This Row],[format_legislative_staff_type]]="Personal", RIGHT(council_staff_import[[#This Row],[Assignment_SOURCE_KEY]],LEN(council_staff_import[[#This Row],[Assignment_SOURCE_KEY]])-FIND(" ",council_staff_import[[#This Row],[Assignment_SOURCE_KEY]])),"")</f>
        <v>Chin</v>
      </c>
      <c r="AC310" s="32" t="str">
        <f>IF(LEFT(council_staff_import[[#This Row],[Assignment_SOURCE_KEY]],(FIND(" ",council_staff_import[[#This Row],[Assignment_SOURCE_KEY]],1)-1))="CM","Personal","Central")</f>
        <v>Personal</v>
      </c>
      <c r="AD310" s="32" t="s">
        <v>34842</v>
      </c>
      <c r="AE310" s="32" t="str">
        <f>council_staff_import[[#This Row],[District_Office_Number_SOURCE_KEY]]</f>
        <v>212 587-3159</v>
      </c>
      <c r="AF310" s="32" t="s">
        <v>32901</v>
      </c>
    </row>
    <row r="311" spans="1:32" x14ac:dyDescent="0.2">
      <c r="A311" s="31" t="str">
        <f>council_staff_import[[#This Row],[First_Name_SOURCE_KEY]]&amp;" "&amp;council_staff_import[[#This Row],[Last_Name_SOURCE_KEY]]</f>
        <v>Yong Hao Teo</v>
      </c>
      <c r="B311" s="31" t="str">
        <f>council_staff_import[[#This Row],[First_Name_SOURCE_KEY]]</f>
        <v>Yong Hao</v>
      </c>
      <c r="C311" s="31" t="str">
        <f>council_staff_import[[#This Row],[Last_Name_SOURCE_KEY]]</f>
        <v>Teo</v>
      </c>
      <c r="D311" s="31" t="str">
        <f>council_staff_import[[#This Row],[Title_SOURCE_KEY]]</f>
        <v>Councilmanic Aide</v>
      </c>
      <c r="E311" s="31" t="e">
        <f>council_staff_import[[#This Row],[vlookup_works_for]]</f>
        <v>#REF!</v>
      </c>
      <c r="F311" s="31" t="str">
        <f>IF(council_staff_import[[#This Row],[combine COS and Leg Contact Responsibilties]]="",council_staff_import[[#This Row],[Vlookup Scheduler Responsibility]],council_staff_import[[#This Row],[combine COS and Leg Contact Responsibilties]])</f>
        <v/>
      </c>
      <c r="G311" s="31" t="e">
        <f>council_staff_import[[#This Row],[Vlookup_reports_to_person]]</f>
        <v>#REF!</v>
      </c>
      <c r="H311" s="31" t="s">
        <v>65</v>
      </c>
      <c r="I311" s="31" t="s">
        <v>31371</v>
      </c>
      <c r="J311" s="31" t="str">
        <f>council_staff_import[[#This Row],[format_legislative_staff_type]]</f>
        <v>Personal</v>
      </c>
      <c r="K311" s="31" t="s">
        <v>72</v>
      </c>
      <c r="L311" s="31" t="str">
        <f>IF(council_staff_import[[#This Row],[District_Office_Calc]]=0,"",council_staff_import[[#This Row],[District_Office_Calc]])</f>
        <v>212 587-3159</v>
      </c>
      <c r="M311" s="31" t="str">
        <f>IF(council_staff_import[[#This Row],[combine COS and Leg Contact emails]]="",council_staff_import[[#This Row],[Vlookup Scheduler Email]],council_staff_import[[#This Row],[combine COS and Leg Contact emails]])</f>
        <v/>
      </c>
      <c r="N311" s="32" t="s">
        <v>33627</v>
      </c>
      <c r="O311" s="32" t="s">
        <v>33628</v>
      </c>
      <c r="P311" s="32" t="str">
        <f>IF(council_staff_import[[#This Row],[Vlookup COS Responsibility]]="",council_staff_import[[#This Row],[Vlookup Leg Contact Responsibility]],council_staff_import[[#This Row],[Vlookup COS Responsibility]])</f>
        <v/>
      </c>
      <c r="Q311" s="32" t="str">
        <f>IF(council_staff_import[[#This Row],[Vlookup COS Email]]="",council_staff_import[[#This Row],[Vlookup Leg Contact Email]],council_staff_import[[#This Row],[Vlookup COS Email]])</f>
        <v/>
      </c>
      <c r="R311" s="32" t="str">
        <f>IFERROR(VLOOKUP(council_staff_import[[#This Row],[Full Name]],[4]!Table3[#Data],2,0),"")</f>
        <v/>
      </c>
      <c r="S311" s="32" t="str">
        <f>IFERROR(VLOOKUP(council_staff_import[[#This Row],[Full Name]],[4]!Table3[#Data],6,0),"")</f>
        <v/>
      </c>
      <c r="T311" s="32" t="str">
        <f>IFERROR(VLOOKUP(council_staff_import[[#This Row],[Full Name]],[4]!Table5[#Data],2,0),"")</f>
        <v/>
      </c>
      <c r="U311" s="32" t="str">
        <f>IFERROR(VLOOKUP(council_staff_import[[#This Row],[Full Name]],[4]!Table5[#Data],5,0),"")</f>
        <v/>
      </c>
      <c r="V311" s="32" t="str">
        <f>IFERROR(VLOOKUP(council_staff_import[[#This Row],[Full Name]],[4]!Table6[#Data],2,0),"")</f>
        <v/>
      </c>
      <c r="W311" s="32" t="str">
        <f>IFERROR(VLOOKUP(council_staff_import[[#This Row],[Full Name]],[4]!Table6[#Data],4,0),"")</f>
        <v/>
      </c>
      <c r="X311" s="32" t="s">
        <v>31394</v>
      </c>
      <c r="Y311" s="32" t="e">
        <f>VLOOKUP(council_staff_import[[#This Row],[format_works_for]],[4]!Table4[#Data],1,0)</f>
        <v>#REF!</v>
      </c>
      <c r="Z31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11" s="32" t="e">
        <f>VLOOKUP(council_staff_import[[#This Row],[formatted_and_corrected_reports_to_person]],[4]!Table2[#Data],2,0)</f>
        <v>#REF!</v>
      </c>
      <c r="AB311" s="32" t="str">
        <f>IF(council_staff_import[[#This Row],[format_legislative_staff_type]]="Personal", RIGHT(council_staff_import[[#This Row],[Assignment_SOURCE_KEY]],LEN(council_staff_import[[#This Row],[Assignment_SOURCE_KEY]])-FIND(" ",council_staff_import[[#This Row],[Assignment_SOURCE_KEY]])),"")</f>
        <v>Chin</v>
      </c>
      <c r="AC311" s="32" t="str">
        <f>IF(LEFT(council_staff_import[[#This Row],[Assignment_SOURCE_KEY]],(FIND(" ",council_staff_import[[#This Row],[Assignment_SOURCE_KEY]],1)-1))="CM","Personal","Central")</f>
        <v>Personal</v>
      </c>
      <c r="AD311" s="32" t="s">
        <v>34842</v>
      </c>
      <c r="AE311" s="32" t="str">
        <f>council_staff_import[[#This Row],[District_Office_Number_SOURCE_KEY]]</f>
        <v>212 587-3159</v>
      </c>
      <c r="AF311" s="32" t="s">
        <v>32901</v>
      </c>
    </row>
    <row r="312" spans="1:32" x14ac:dyDescent="0.2">
      <c r="A312" s="31" t="str">
        <f>council_staff_import[[#This Row],[First_Name_SOURCE_KEY]]&amp;" "&amp;council_staff_import[[#This Row],[Last_Name_SOURCE_KEY]]</f>
        <v>Vivian Carter</v>
      </c>
      <c r="B312" s="31" t="str">
        <f>council_staff_import[[#This Row],[First_Name_SOURCE_KEY]]</f>
        <v>Vivian</v>
      </c>
      <c r="C312" s="31" t="str">
        <f>council_staff_import[[#This Row],[Last_Name_SOURCE_KEY]]</f>
        <v>Carter</v>
      </c>
      <c r="D312" s="31" t="str">
        <f>council_staff_import[[#This Row],[Title_SOURCE_KEY]]</f>
        <v>Councilmanic Aide</v>
      </c>
      <c r="E312" s="31" t="e">
        <f>council_staff_import[[#This Row],[vlookup_works_for]]</f>
        <v>#REF!</v>
      </c>
      <c r="F312" s="31" t="str">
        <f>IF(council_staff_import[[#This Row],[combine COS and Leg Contact Responsibilties]]="",council_staff_import[[#This Row],[Vlookup Scheduler Responsibility]],council_staff_import[[#This Row],[combine COS and Leg Contact Responsibilties]])</f>
        <v/>
      </c>
      <c r="G312" s="31" t="e">
        <f>council_staff_import[[#This Row],[Vlookup_reports_to_person]]</f>
        <v>#REF!</v>
      </c>
      <c r="H312" s="31" t="s">
        <v>65</v>
      </c>
      <c r="I312" s="31" t="s">
        <v>31371</v>
      </c>
      <c r="J312" s="31" t="str">
        <f>council_staff_import[[#This Row],[format_legislative_staff_type]]</f>
        <v>Personal</v>
      </c>
      <c r="K312" s="31" t="s">
        <v>72</v>
      </c>
      <c r="L312" s="31" t="str">
        <f>IF(council_staff_import[[#This Row],[District_Office_Calc]]=0,"",council_staff_import[[#This Row],[District_Office_Calc]])</f>
        <v>718 549-7300</v>
      </c>
      <c r="M312" s="31" t="str">
        <f>IF(council_staff_import[[#This Row],[combine COS and Leg Contact emails]]="",council_staff_import[[#This Row],[Vlookup Scheduler Email]],council_staff_import[[#This Row],[combine COS and Leg Contact emails]])</f>
        <v/>
      </c>
      <c r="N312" s="32" t="s">
        <v>807</v>
      </c>
      <c r="O312" s="32" t="s">
        <v>33035</v>
      </c>
      <c r="P312" s="32" t="str">
        <f>IF(council_staff_import[[#This Row],[Vlookup COS Responsibility]]="",council_staff_import[[#This Row],[Vlookup Leg Contact Responsibility]],council_staff_import[[#This Row],[Vlookup COS Responsibility]])</f>
        <v/>
      </c>
      <c r="Q312" s="32" t="str">
        <f>IF(council_staff_import[[#This Row],[Vlookup COS Email]]="",council_staff_import[[#This Row],[Vlookup Leg Contact Email]],council_staff_import[[#This Row],[Vlookup COS Email]])</f>
        <v/>
      </c>
      <c r="R312" s="32" t="str">
        <f>IFERROR(VLOOKUP(council_staff_import[[#This Row],[Full Name]],[4]!Table3[#Data],2,0),"")</f>
        <v/>
      </c>
      <c r="S312" s="32" t="str">
        <f>IFERROR(VLOOKUP(council_staff_import[[#This Row],[Full Name]],[4]!Table3[#Data],6,0),"")</f>
        <v/>
      </c>
      <c r="T312" s="32" t="str">
        <f>IFERROR(VLOOKUP(council_staff_import[[#This Row],[Full Name]],[4]!Table5[#Data],2,0),"")</f>
        <v/>
      </c>
      <c r="U312" s="32" t="str">
        <f>IFERROR(VLOOKUP(council_staff_import[[#This Row],[Full Name]],[4]!Table5[#Data],5,0),"")</f>
        <v/>
      </c>
      <c r="V312" s="32" t="str">
        <f>IFERROR(VLOOKUP(council_staff_import[[#This Row],[Full Name]],[4]!Table6[#Data],2,0),"")</f>
        <v/>
      </c>
      <c r="W312" s="32" t="str">
        <f>IFERROR(VLOOKUP(council_staff_import[[#This Row],[Full Name]],[4]!Table6[#Data],4,0),"")</f>
        <v/>
      </c>
      <c r="X312" s="32" t="s">
        <v>31394</v>
      </c>
      <c r="Y312" s="32" t="e">
        <f>VLOOKUP(council_staff_import[[#This Row],[format_works_for]],[4]!Table4[#Data],1,0)</f>
        <v>#REF!</v>
      </c>
      <c r="Z31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12" s="32" t="e">
        <f>VLOOKUP(council_staff_import[[#This Row],[formatted_and_corrected_reports_to_person]],[4]!Table2[#Data],2,0)</f>
        <v>#REF!</v>
      </c>
      <c r="AB312" s="32" t="str">
        <f>IF(council_staff_import[[#This Row],[format_legislative_staff_type]]="Personal", RIGHT(council_staff_import[[#This Row],[Assignment_SOURCE_KEY]],LEN(council_staff_import[[#This Row],[Assignment_SOURCE_KEY]])-FIND(" ",council_staff_import[[#This Row],[Assignment_SOURCE_KEY]])),"")</f>
        <v>Cohen</v>
      </c>
      <c r="AC312" s="32" t="str">
        <f>IF(LEFT(council_staff_import[[#This Row],[Assignment_SOURCE_KEY]],(FIND(" ",council_staff_import[[#This Row],[Assignment_SOURCE_KEY]],1)-1))="CM","Personal","Central")</f>
        <v>Personal</v>
      </c>
      <c r="AD312" s="32" t="s">
        <v>34843</v>
      </c>
      <c r="AE312" s="32" t="str">
        <f>council_staff_import[[#This Row],[District_Office_Number_SOURCE_KEY]]</f>
        <v>718 549-7300</v>
      </c>
      <c r="AF312" s="32" t="s">
        <v>32337</v>
      </c>
    </row>
    <row r="313" spans="1:32" x14ac:dyDescent="0.2">
      <c r="A313" s="31" t="str">
        <f>council_staff_import[[#This Row],[First_Name_SOURCE_KEY]]&amp;" "&amp;council_staff_import[[#This Row],[Last_Name_SOURCE_KEY]]</f>
        <v>Daniel Johnson</v>
      </c>
      <c r="B313" s="31" t="str">
        <f>council_staff_import[[#This Row],[First_Name_SOURCE_KEY]]</f>
        <v>Daniel</v>
      </c>
      <c r="C313" s="31" t="str">
        <f>council_staff_import[[#This Row],[Last_Name_SOURCE_KEY]]</f>
        <v>Johnson</v>
      </c>
      <c r="D313" s="31" t="str">
        <f>council_staff_import[[#This Row],[Title_SOURCE_KEY]]</f>
        <v>Councilmanic Aide</v>
      </c>
      <c r="E313" s="31" t="e">
        <f>council_staff_import[[#This Row],[vlookup_works_for]]</f>
        <v>#REF!</v>
      </c>
      <c r="F313" s="31" t="str">
        <f>IF(council_staff_import[[#This Row],[combine COS and Leg Contact Responsibilties]]="",council_staff_import[[#This Row],[Vlookup Scheduler Responsibility]],council_staff_import[[#This Row],[combine COS and Leg Contact Responsibilties]])</f>
        <v/>
      </c>
      <c r="G313" s="31" t="e">
        <f>council_staff_import[[#This Row],[Vlookup_reports_to_person]]</f>
        <v>#REF!</v>
      </c>
      <c r="H313" s="31" t="s">
        <v>65</v>
      </c>
      <c r="I313" s="31" t="s">
        <v>31371</v>
      </c>
      <c r="J313" s="31" t="str">
        <f>council_staff_import[[#This Row],[format_legislative_staff_type]]</f>
        <v>Personal</v>
      </c>
      <c r="K313" s="31" t="s">
        <v>72</v>
      </c>
      <c r="L313" s="31" t="str">
        <f>IF(council_staff_import[[#This Row],[District_Office_Calc]]=0,"",council_staff_import[[#This Row],[District_Office_Calc]])</f>
        <v>718 549-7300</v>
      </c>
      <c r="M313" s="31" t="str">
        <f>IF(council_staff_import[[#This Row],[combine COS and Leg Contact emails]]="",council_staff_import[[#This Row],[Vlookup Scheduler Email]],council_staff_import[[#This Row],[combine COS and Leg Contact emails]])</f>
        <v/>
      </c>
      <c r="N313" s="32" t="s">
        <v>855</v>
      </c>
      <c r="O313" s="32" t="s">
        <v>23595</v>
      </c>
      <c r="P313" s="32" t="str">
        <f>IF(council_staff_import[[#This Row],[Vlookup COS Responsibility]]="",council_staff_import[[#This Row],[Vlookup Leg Contact Responsibility]],council_staff_import[[#This Row],[Vlookup COS Responsibility]])</f>
        <v/>
      </c>
      <c r="Q313" s="32" t="str">
        <f>IF(council_staff_import[[#This Row],[Vlookup COS Email]]="",council_staff_import[[#This Row],[Vlookup Leg Contact Email]],council_staff_import[[#This Row],[Vlookup COS Email]])</f>
        <v/>
      </c>
      <c r="R313" s="32" t="str">
        <f>IFERROR(VLOOKUP(council_staff_import[[#This Row],[Full Name]],[4]!Table3[#Data],2,0),"")</f>
        <v/>
      </c>
      <c r="S313" s="32" t="str">
        <f>IFERROR(VLOOKUP(council_staff_import[[#This Row],[Full Name]],[4]!Table3[#Data],6,0),"")</f>
        <v/>
      </c>
      <c r="T313" s="32" t="str">
        <f>IFERROR(VLOOKUP(council_staff_import[[#This Row],[Full Name]],[4]!Table5[#Data],2,0),"")</f>
        <v/>
      </c>
      <c r="U313" s="32" t="str">
        <f>IFERROR(VLOOKUP(council_staff_import[[#This Row],[Full Name]],[4]!Table5[#Data],5,0),"")</f>
        <v/>
      </c>
      <c r="V313" s="32" t="str">
        <f>IFERROR(VLOOKUP(council_staff_import[[#This Row],[Full Name]],[4]!Table6[#Data],2,0),"")</f>
        <v/>
      </c>
      <c r="W313" s="32" t="str">
        <f>IFERROR(VLOOKUP(council_staff_import[[#This Row],[Full Name]],[4]!Table6[#Data],4,0),"")</f>
        <v/>
      </c>
      <c r="X313" s="32" t="s">
        <v>31394</v>
      </c>
      <c r="Y313" s="32" t="e">
        <f>VLOOKUP(council_staff_import[[#This Row],[format_works_for]],[4]!Table4[#Data],1,0)</f>
        <v>#REF!</v>
      </c>
      <c r="Z31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13" s="32" t="e">
        <f>VLOOKUP(council_staff_import[[#This Row],[formatted_and_corrected_reports_to_person]],[4]!Table2[#Data],2,0)</f>
        <v>#REF!</v>
      </c>
      <c r="AB313" s="32" t="str">
        <f>IF(council_staff_import[[#This Row],[format_legislative_staff_type]]="Personal", RIGHT(council_staff_import[[#This Row],[Assignment_SOURCE_KEY]],LEN(council_staff_import[[#This Row],[Assignment_SOURCE_KEY]])-FIND(" ",council_staff_import[[#This Row],[Assignment_SOURCE_KEY]])),"")</f>
        <v>Cohen</v>
      </c>
      <c r="AC313" s="32" t="str">
        <f>IF(LEFT(council_staff_import[[#This Row],[Assignment_SOURCE_KEY]],(FIND(" ",council_staff_import[[#This Row],[Assignment_SOURCE_KEY]],1)-1))="CM","Personal","Central")</f>
        <v>Personal</v>
      </c>
      <c r="AD313" s="32" t="s">
        <v>34843</v>
      </c>
      <c r="AE313" s="32" t="str">
        <f>council_staff_import[[#This Row],[District_Office_Number_SOURCE_KEY]]</f>
        <v>718 549-7300</v>
      </c>
      <c r="AF313" s="32" t="s">
        <v>32337</v>
      </c>
    </row>
    <row r="314" spans="1:32" x14ac:dyDescent="0.2">
      <c r="A314" s="31" t="str">
        <f>council_staff_import[[#This Row],[First_Name_SOURCE_KEY]]&amp;" "&amp;council_staff_import[[#This Row],[Last_Name_SOURCE_KEY]]</f>
        <v>Allyson Oliveras</v>
      </c>
      <c r="B314" s="31" t="str">
        <f>council_staff_import[[#This Row],[First_Name_SOURCE_KEY]]</f>
        <v>Allyson</v>
      </c>
      <c r="C314" s="31" t="str">
        <f>council_staff_import[[#This Row],[Last_Name_SOURCE_KEY]]</f>
        <v>Oliveras</v>
      </c>
      <c r="D314" s="31" t="str">
        <f>council_staff_import[[#This Row],[Title_SOURCE_KEY]]</f>
        <v>Councilmanic Aide</v>
      </c>
      <c r="E314" s="31" t="e">
        <f>council_staff_import[[#This Row],[vlookup_works_for]]</f>
        <v>#REF!</v>
      </c>
      <c r="F314" s="31" t="str">
        <f>IF(council_staff_import[[#This Row],[combine COS and Leg Contact Responsibilties]]="",council_staff_import[[#This Row],[Vlookup Scheduler Responsibility]],council_staff_import[[#This Row],[combine COS and Leg Contact Responsibilties]])</f>
        <v/>
      </c>
      <c r="G314" s="31" t="e">
        <f>council_staff_import[[#This Row],[Vlookup_reports_to_person]]</f>
        <v>#REF!</v>
      </c>
      <c r="H314" s="31" t="s">
        <v>65</v>
      </c>
      <c r="I314" s="31" t="s">
        <v>31371</v>
      </c>
      <c r="J314" s="31" t="str">
        <f>council_staff_import[[#This Row],[format_legislative_staff_type]]</f>
        <v>Personal</v>
      </c>
      <c r="K314" s="31" t="s">
        <v>72</v>
      </c>
      <c r="L314" s="31" t="str">
        <f>IF(council_staff_import[[#This Row],[District_Office_Calc]]=0,"",council_staff_import[[#This Row],[District_Office_Calc]])</f>
        <v>718 549-7300</v>
      </c>
      <c r="M314" s="31" t="str">
        <f>IF(council_staff_import[[#This Row],[combine COS and Leg Contact emails]]="",council_staff_import[[#This Row],[Vlookup Scheduler Email]],council_staff_import[[#This Row],[combine COS and Leg Contact emails]])</f>
        <v/>
      </c>
      <c r="N314" s="32" t="s">
        <v>33888</v>
      </c>
      <c r="O314" s="32" t="s">
        <v>33889</v>
      </c>
      <c r="P314" s="32" t="str">
        <f>IF(council_staff_import[[#This Row],[Vlookup COS Responsibility]]="",council_staff_import[[#This Row],[Vlookup Leg Contact Responsibility]],council_staff_import[[#This Row],[Vlookup COS Responsibility]])</f>
        <v/>
      </c>
      <c r="Q314" s="32" t="str">
        <f>IF(council_staff_import[[#This Row],[Vlookup COS Email]]="",council_staff_import[[#This Row],[Vlookup Leg Contact Email]],council_staff_import[[#This Row],[Vlookup COS Email]])</f>
        <v/>
      </c>
      <c r="R314" s="32" t="str">
        <f>IFERROR(VLOOKUP(council_staff_import[[#This Row],[Full Name]],[4]!Table3[#Data],2,0),"")</f>
        <v/>
      </c>
      <c r="S314" s="32" t="str">
        <f>IFERROR(VLOOKUP(council_staff_import[[#This Row],[Full Name]],[4]!Table3[#Data],6,0),"")</f>
        <v/>
      </c>
      <c r="T314" s="32" t="str">
        <f>IFERROR(VLOOKUP(council_staff_import[[#This Row],[Full Name]],[4]!Table5[#Data],2,0),"")</f>
        <v/>
      </c>
      <c r="U314" s="32" t="str">
        <f>IFERROR(VLOOKUP(council_staff_import[[#This Row],[Full Name]],[4]!Table5[#Data],5,0),"")</f>
        <v/>
      </c>
      <c r="V314" s="32" t="str">
        <f>IFERROR(VLOOKUP(council_staff_import[[#This Row],[Full Name]],[4]!Table6[#Data],2,0),"")</f>
        <v/>
      </c>
      <c r="W314" s="32" t="str">
        <f>IFERROR(VLOOKUP(council_staff_import[[#This Row],[Full Name]],[4]!Table6[#Data],4,0),"")</f>
        <v/>
      </c>
      <c r="X314" s="32" t="s">
        <v>31394</v>
      </c>
      <c r="Y314" s="32" t="e">
        <f>VLOOKUP(council_staff_import[[#This Row],[format_works_for]],[4]!Table4[#Data],1,0)</f>
        <v>#REF!</v>
      </c>
      <c r="Z31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14" s="32" t="e">
        <f>VLOOKUP(council_staff_import[[#This Row],[formatted_and_corrected_reports_to_person]],[4]!Table2[#Data],2,0)</f>
        <v>#REF!</v>
      </c>
      <c r="AB314" s="32" t="str">
        <f>IF(council_staff_import[[#This Row],[format_legislative_staff_type]]="Personal", RIGHT(council_staff_import[[#This Row],[Assignment_SOURCE_KEY]],LEN(council_staff_import[[#This Row],[Assignment_SOURCE_KEY]])-FIND(" ",council_staff_import[[#This Row],[Assignment_SOURCE_KEY]])),"")</f>
        <v>Cohen</v>
      </c>
      <c r="AC314" s="32" t="str">
        <f>IF(LEFT(council_staff_import[[#This Row],[Assignment_SOURCE_KEY]],(FIND(" ",council_staff_import[[#This Row],[Assignment_SOURCE_KEY]],1)-1))="CM","Personal","Central")</f>
        <v>Personal</v>
      </c>
      <c r="AD314" s="32" t="s">
        <v>34843</v>
      </c>
      <c r="AE314" s="32" t="str">
        <f>council_staff_import[[#This Row],[District_Office_Number_SOURCE_KEY]]</f>
        <v>718 549-7300</v>
      </c>
      <c r="AF314" s="32" t="s">
        <v>32337</v>
      </c>
    </row>
    <row r="315" spans="1:32" x14ac:dyDescent="0.2">
      <c r="A315" s="31" t="str">
        <f>council_staff_import[[#This Row],[First_Name_SOURCE_KEY]]&amp;" "&amp;council_staff_import[[#This Row],[Last_Name_SOURCE_KEY]]</f>
        <v>Joshua Stephenson</v>
      </c>
      <c r="B315" s="31" t="str">
        <f>council_staff_import[[#This Row],[First_Name_SOURCE_KEY]]</f>
        <v>Joshua</v>
      </c>
      <c r="C315" s="31" t="str">
        <f>council_staff_import[[#This Row],[Last_Name_SOURCE_KEY]]</f>
        <v>Stephenson</v>
      </c>
      <c r="D315" s="31" t="str">
        <f>council_staff_import[[#This Row],[Title_SOURCE_KEY]]</f>
        <v>Councilmanic Aide</v>
      </c>
      <c r="E315" s="31" t="e">
        <f>council_staff_import[[#This Row],[vlookup_works_for]]</f>
        <v>#REF!</v>
      </c>
      <c r="F315" s="31" t="str">
        <f>IF(council_staff_import[[#This Row],[combine COS and Leg Contact Responsibilties]]="",council_staff_import[[#This Row],[Vlookup Scheduler Responsibility]],council_staff_import[[#This Row],[combine COS and Leg Contact Responsibilties]])</f>
        <v/>
      </c>
      <c r="G315" s="31" t="e">
        <f>council_staff_import[[#This Row],[Vlookup_reports_to_person]]</f>
        <v>#REF!</v>
      </c>
      <c r="H315" s="31" t="s">
        <v>65</v>
      </c>
      <c r="I315" s="31" t="s">
        <v>31371</v>
      </c>
      <c r="J315" s="31" t="str">
        <f>council_staff_import[[#This Row],[format_legislative_staff_type]]</f>
        <v>Personal</v>
      </c>
      <c r="K315" s="31" t="s">
        <v>72</v>
      </c>
      <c r="L315" s="31" t="str">
        <f>IF(council_staff_import[[#This Row],[District_Office_Calc]]=0,"",council_staff_import[[#This Row],[District_Office_Calc]])</f>
        <v>718 549-7300</v>
      </c>
      <c r="M315" s="31" t="str">
        <f>IF(council_staff_import[[#This Row],[combine COS and Leg Contact emails]]="",council_staff_import[[#This Row],[Vlookup Scheduler Email]],council_staff_import[[#This Row],[combine COS and Leg Contact emails]])</f>
        <v/>
      </c>
      <c r="N315" s="32" t="s">
        <v>1576</v>
      </c>
      <c r="O315" s="32" t="s">
        <v>24175</v>
      </c>
      <c r="P315" s="32" t="str">
        <f>IF(council_staff_import[[#This Row],[Vlookup COS Responsibility]]="",council_staff_import[[#This Row],[Vlookup Leg Contact Responsibility]],council_staff_import[[#This Row],[Vlookup COS Responsibility]])</f>
        <v/>
      </c>
      <c r="Q315" s="32" t="str">
        <f>IF(council_staff_import[[#This Row],[Vlookup COS Email]]="",council_staff_import[[#This Row],[Vlookup Leg Contact Email]],council_staff_import[[#This Row],[Vlookup COS Email]])</f>
        <v/>
      </c>
      <c r="R315" s="32" t="str">
        <f>IFERROR(VLOOKUP(council_staff_import[[#This Row],[Full Name]],[4]!Table3[#Data],2,0),"")</f>
        <v/>
      </c>
      <c r="S315" s="32" t="str">
        <f>IFERROR(VLOOKUP(council_staff_import[[#This Row],[Full Name]],[4]!Table3[#Data],6,0),"")</f>
        <v/>
      </c>
      <c r="T315" s="32" t="str">
        <f>IFERROR(VLOOKUP(council_staff_import[[#This Row],[Full Name]],[4]!Table5[#Data],2,0),"")</f>
        <v/>
      </c>
      <c r="U315" s="32" t="str">
        <f>IFERROR(VLOOKUP(council_staff_import[[#This Row],[Full Name]],[4]!Table5[#Data],5,0),"")</f>
        <v/>
      </c>
      <c r="V315" s="32" t="str">
        <f>IFERROR(VLOOKUP(council_staff_import[[#This Row],[Full Name]],[4]!Table6[#Data],2,0),"")</f>
        <v/>
      </c>
      <c r="W315" s="32" t="str">
        <f>IFERROR(VLOOKUP(council_staff_import[[#This Row],[Full Name]],[4]!Table6[#Data],4,0),"")</f>
        <v/>
      </c>
      <c r="X315" s="32" t="s">
        <v>31394</v>
      </c>
      <c r="Y315" s="32" t="e">
        <f>VLOOKUP(council_staff_import[[#This Row],[format_works_for]],[4]!Table4[#Data],1,0)</f>
        <v>#REF!</v>
      </c>
      <c r="Z31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15" s="32" t="e">
        <f>VLOOKUP(council_staff_import[[#This Row],[formatted_and_corrected_reports_to_person]],[4]!Table2[#Data],2,0)</f>
        <v>#REF!</v>
      </c>
      <c r="AB315" s="32" t="str">
        <f>IF(council_staff_import[[#This Row],[format_legislative_staff_type]]="Personal", RIGHT(council_staff_import[[#This Row],[Assignment_SOURCE_KEY]],LEN(council_staff_import[[#This Row],[Assignment_SOURCE_KEY]])-FIND(" ",council_staff_import[[#This Row],[Assignment_SOURCE_KEY]])),"")</f>
        <v>Cohen</v>
      </c>
      <c r="AC315" s="32" t="str">
        <f>IF(LEFT(council_staff_import[[#This Row],[Assignment_SOURCE_KEY]],(FIND(" ",council_staff_import[[#This Row],[Assignment_SOURCE_KEY]],1)-1))="CM","Personal","Central")</f>
        <v>Personal</v>
      </c>
      <c r="AD315" s="32" t="s">
        <v>34843</v>
      </c>
      <c r="AE315" s="32" t="str">
        <f>council_staff_import[[#This Row],[District_Office_Number_SOURCE_KEY]]</f>
        <v>718 549-7300</v>
      </c>
      <c r="AF315" s="32" t="s">
        <v>32337</v>
      </c>
    </row>
    <row r="316" spans="1:32" x14ac:dyDescent="0.2">
      <c r="A316" s="31" t="str">
        <f>council_staff_import[[#This Row],[First_Name_SOURCE_KEY]]&amp;" "&amp;council_staff_import[[#This Row],[Last_Name_SOURCE_KEY]]</f>
        <v>Nicholas Tenore</v>
      </c>
      <c r="B316" s="31" t="str">
        <f>council_staff_import[[#This Row],[First_Name_SOURCE_KEY]]</f>
        <v>Nicholas</v>
      </c>
      <c r="C316" s="31" t="str">
        <f>council_staff_import[[#This Row],[Last_Name_SOURCE_KEY]]</f>
        <v>Tenore</v>
      </c>
      <c r="D316" s="31" t="str">
        <f>council_staff_import[[#This Row],[Title_SOURCE_KEY]]</f>
        <v>Councilmanic Aide</v>
      </c>
      <c r="E316" s="31" t="e">
        <f>council_staff_import[[#This Row],[vlookup_works_for]]</f>
        <v>#REF!</v>
      </c>
      <c r="F316" s="31" t="str">
        <f>IF(council_staff_import[[#This Row],[combine COS and Leg Contact Responsibilties]]="",council_staff_import[[#This Row],[Vlookup Scheduler Responsibility]],council_staff_import[[#This Row],[combine COS and Leg Contact Responsibilties]])</f>
        <v/>
      </c>
      <c r="G316" s="31" t="e">
        <f>council_staff_import[[#This Row],[Vlookup_reports_to_person]]</f>
        <v>#REF!</v>
      </c>
      <c r="H316" s="31" t="s">
        <v>65</v>
      </c>
      <c r="I316" s="31" t="s">
        <v>31371</v>
      </c>
      <c r="J316" s="31" t="str">
        <f>council_staff_import[[#This Row],[format_legislative_staff_type]]</f>
        <v>Personal</v>
      </c>
      <c r="K316" s="31" t="s">
        <v>72</v>
      </c>
      <c r="L316" s="31" t="str">
        <f>IF(council_staff_import[[#This Row],[District_Office_Calc]]=0,"",council_staff_import[[#This Row],[District_Office_Calc]])</f>
        <v>718 549-7300</v>
      </c>
      <c r="M316" s="31" t="str">
        <f>IF(council_staff_import[[#This Row],[combine COS and Leg Contact emails]]="",council_staff_import[[#This Row],[Vlookup Scheduler Email]],council_staff_import[[#This Row],[combine COS and Leg Contact emails]])</f>
        <v/>
      </c>
      <c r="N316" s="32" t="s">
        <v>34383</v>
      </c>
      <c r="O316" s="32" t="s">
        <v>23835</v>
      </c>
      <c r="P316" s="32" t="str">
        <f>IF(council_staff_import[[#This Row],[Vlookup COS Responsibility]]="",council_staff_import[[#This Row],[Vlookup Leg Contact Responsibility]],council_staff_import[[#This Row],[Vlookup COS Responsibility]])</f>
        <v/>
      </c>
      <c r="Q316" s="32" t="str">
        <f>IF(council_staff_import[[#This Row],[Vlookup COS Email]]="",council_staff_import[[#This Row],[Vlookup Leg Contact Email]],council_staff_import[[#This Row],[Vlookup COS Email]])</f>
        <v/>
      </c>
      <c r="R316" s="32" t="str">
        <f>IFERROR(VLOOKUP(council_staff_import[[#This Row],[Full Name]],[4]!Table3[#Data],2,0),"")</f>
        <v/>
      </c>
      <c r="S316" s="32" t="str">
        <f>IFERROR(VLOOKUP(council_staff_import[[#This Row],[Full Name]],[4]!Table3[#Data],6,0),"")</f>
        <v/>
      </c>
      <c r="T316" s="32" t="str">
        <f>IFERROR(VLOOKUP(council_staff_import[[#This Row],[Full Name]],[4]!Table5[#Data],2,0),"")</f>
        <v/>
      </c>
      <c r="U316" s="32" t="str">
        <f>IFERROR(VLOOKUP(council_staff_import[[#This Row],[Full Name]],[4]!Table5[#Data],5,0),"")</f>
        <v/>
      </c>
      <c r="V316" s="32" t="str">
        <f>IFERROR(VLOOKUP(council_staff_import[[#This Row],[Full Name]],[4]!Table6[#Data],2,0),"")</f>
        <v/>
      </c>
      <c r="W316" s="32" t="str">
        <f>IFERROR(VLOOKUP(council_staff_import[[#This Row],[Full Name]],[4]!Table6[#Data],4,0),"")</f>
        <v/>
      </c>
      <c r="X316" s="32" t="s">
        <v>31394</v>
      </c>
      <c r="Y316" s="32" t="e">
        <f>VLOOKUP(council_staff_import[[#This Row],[format_works_for]],[4]!Table4[#Data],1,0)</f>
        <v>#REF!</v>
      </c>
      <c r="Z31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16" s="32" t="e">
        <f>VLOOKUP(council_staff_import[[#This Row],[formatted_and_corrected_reports_to_person]],[4]!Table2[#Data],2,0)</f>
        <v>#REF!</v>
      </c>
      <c r="AB316" s="32" t="str">
        <f>IF(council_staff_import[[#This Row],[format_legislative_staff_type]]="Personal", RIGHT(council_staff_import[[#This Row],[Assignment_SOURCE_KEY]],LEN(council_staff_import[[#This Row],[Assignment_SOURCE_KEY]])-FIND(" ",council_staff_import[[#This Row],[Assignment_SOURCE_KEY]])),"")</f>
        <v>Cohen</v>
      </c>
      <c r="AC316" s="32" t="str">
        <f>IF(LEFT(council_staff_import[[#This Row],[Assignment_SOURCE_KEY]],(FIND(" ",council_staff_import[[#This Row],[Assignment_SOURCE_KEY]],1)-1))="CM","Personal","Central")</f>
        <v>Personal</v>
      </c>
      <c r="AD316" s="32" t="s">
        <v>34843</v>
      </c>
      <c r="AE316" s="32" t="str">
        <f>council_staff_import[[#This Row],[District_Office_Number_SOURCE_KEY]]</f>
        <v>718 549-7300</v>
      </c>
      <c r="AF316" s="32" t="s">
        <v>32337</v>
      </c>
    </row>
    <row r="317" spans="1:32" x14ac:dyDescent="0.2">
      <c r="A317" s="31" t="str">
        <f>council_staff_import[[#This Row],[First_Name_SOURCE_KEY]]&amp;" "&amp;council_staff_import[[#This Row],[Last_Name_SOURCE_KEY]]</f>
        <v>Kathryn Theobald</v>
      </c>
      <c r="B317" s="31" t="str">
        <f>council_staff_import[[#This Row],[First_Name_SOURCE_KEY]]</f>
        <v>Kathryn</v>
      </c>
      <c r="C317" s="31" t="str">
        <f>council_staff_import[[#This Row],[Last_Name_SOURCE_KEY]]</f>
        <v>Theobald</v>
      </c>
      <c r="D317" s="31" t="str">
        <f>council_staff_import[[#This Row],[Title_SOURCE_KEY]]</f>
        <v>Councilmanic Aide</v>
      </c>
      <c r="E317" s="31" t="e">
        <f>council_staff_import[[#This Row],[vlookup_works_for]]</f>
        <v>#REF!</v>
      </c>
      <c r="F317" s="31" t="str">
        <f>IF(council_staff_import[[#This Row],[combine COS and Leg Contact Responsibilties]]="",council_staff_import[[#This Row],[Vlookup Scheduler Responsibility]],council_staff_import[[#This Row],[combine COS and Leg Contact Responsibilties]])</f>
        <v/>
      </c>
      <c r="G317" s="31" t="e">
        <f>council_staff_import[[#This Row],[Vlookup_reports_to_person]]</f>
        <v>#REF!</v>
      </c>
      <c r="H317" s="31" t="s">
        <v>65</v>
      </c>
      <c r="I317" s="31" t="s">
        <v>31371</v>
      </c>
      <c r="J317" s="31" t="str">
        <f>council_staff_import[[#This Row],[format_legislative_staff_type]]</f>
        <v>Personal</v>
      </c>
      <c r="K317" s="31" t="s">
        <v>72</v>
      </c>
      <c r="L317" s="31" t="str">
        <f>IF(council_staff_import[[#This Row],[District_Office_Calc]]=0,"",council_staff_import[[#This Row],[District_Office_Calc]])</f>
        <v>718 549-7300</v>
      </c>
      <c r="M317" s="31" t="str">
        <f>IF(council_staff_import[[#This Row],[combine COS and Leg Contact emails]]="",council_staff_import[[#This Row],[Vlookup Scheduler Email]],council_staff_import[[#This Row],[combine COS and Leg Contact emails]])</f>
        <v/>
      </c>
      <c r="N317" s="32" t="s">
        <v>33188</v>
      </c>
      <c r="O317" s="32" t="s">
        <v>24491</v>
      </c>
      <c r="P317" s="32" t="str">
        <f>IF(council_staff_import[[#This Row],[Vlookup COS Responsibility]]="",council_staff_import[[#This Row],[Vlookup Leg Contact Responsibility]],council_staff_import[[#This Row],[Vlookup COS Responsibility]])</f>
        <v/>
      </c>
      <c r="Q317" s="32" t="str">
        <f>IF(council_staff_import[[#This Row],[Vlookup COS Email]]="",council_staff_import[[#This Row],[Vlookup Leg Contact Email]],council_staff_import[[#This Row],[Vlookup COS Email]])</f>
        <v/>
      </c>
      <c r="R317" s="32" t="str">
        <f>IFERROR(VLOOKUP(council_staff_import[[#This Row],[Full Name]],[4]!Table3[#Data],2,0),"")</f>
        <v/>
      </c>
      <c r="S317" s="32" t="str">
        <f>IFERROR(VLOOKUP(council_staff_import[[#This Row],[Full Name]],[4]!Table3[#Data],6,0),"")</f>
        <v/>
      </c>
      <c r="T317" s="32" t="str">
        <f>IFERROR(VLOOKUP(council_staff_import[[#This Row],[Full Name]],[4]!Table5[#Data],2,0),"")</f>
        <v/>
      </c>
      <c r="U317" s="32" t="str">
        <f>IFERROR(VLOOKUP(council_staff_import[[#This Row],[Full Name]],[4]!Table5[#Data],5,0),"")</f>
        <v/>
      </c>
      <c r="V317" s="32" t="str">
        <f>IFERROR(VLOOKUP(council_staff_import[[#This Row],[Full Name]],[4]!Table6[#Data],2,0),"")</f>
        <v/>
      </c>
      <c r="W317" s="32" t="str">
        <f>IFERROR(VLOOKUP(council_staff_import[[#This Row],[Full Name]],[4]!Table6[#Data],4,0),"")</f>
        <v/>
      </c>
      <c r="X317" s="32" t="s">
        <v>31394</v>
      </c>
      <c r="Y317" s="32" t="e">
        <f>VLOOKUP(council_staff_import[[#This Row],[format_works_for]],[4]!Table4[#Data],1,0)</f>
        <v>#REF!</v>
      </c>
      <c r="Z31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17" s="32" t="e">
        <f>VLOOKUP(council_staff_import[[#This Row],[formatted_and_corrected_reports_to_person]],[4]!Table2[#Data],2,0)</f>
        <v>#REF!</v>
      </c>
      <c r="AB317" s="32" t="str">
        <f>IF(council_staff_import[[#This Row],[format_legislative_staff_type]]="Personal", RIGHT(council_staff_import[[#This Row],[Assignment_SOURCE_KEY]],LEN(council_staff_import[[#This Row],[Assignment_SOURCE_KEY]])-FIND(" ",council_staff_import[[#This Row],[Assignment_SOURCE_KEY]])),"")</f>
        <v>Cohen</v>
      </c>
      <c r="AC317" s="32" t="str">
        <f>IF(LEFT(council_staff_import[[#This Row],[Assignment_SOURCE_KEY]],(FIND(" ",council_staff_import[[#This Row],[Assignment_SOURCE_KEY]],1)-1))="CM","Personal","Central")</f>
        <v>Personal</v>
      </c>
      <c r="AD317" s="32" t="s">
        <v>34843</v>
      </c>
      <c r="AE317" s="32" t="str">
        <f>council_staff_import[[#This Row],[District_Office_Number_SOURCE_KEY]]</f>
        <v>718 549-7300</v>
      </c>
      <c r="AF317" s="32" t="s">
        <v>32337</v>
      </c>
    </row>
    <row r="318" spans="1:32" x14ac:dyDescent="0.2">
      <c r="A318" s="31" t="str">
        <f>council_staff_import[[#This Row],[First_Name_SOURCE_KEY]]&amp;" "&amp;council_staff_import[[#This Row],[Last_Name_SOURCE_KEY]]</f>
        <v>Fredda Tourin</v>
      </c>
      <c r="B318" s="31" t="str">
        <f>council_staff_import[[#This Row],[First_Name_SOURCE_KEY]]</f>
        <v>Fredda</v>
      </c>
      <c r="C318" s="31" t="str">
        <f>council_staff_import[[#This Row],[Last_Name_SOURCE_KEY]]</f>
        <v>Tourin</v>
      </c>
      <c r="D318" s="31" t="str">
        <f>council_staff_import[[#This Row],[Title_SOURCE_KEY]]</f>
        <v>Councilmanic Aide</v>
      </c>
      <c r="E318" s="31" t="e">
        <f>council_staff_import[[#This Row],[vlookup_works_for]]</f>
        <v>#REF!</v>
      </c>
      <c r="F318" s="31" t="str">
        <f>IF(council_staff_import[[#This Row],[combine COS and Leg Contact Responsibilties]]="",council_staff_import[[#This Row],[Vlookup Scheduler Responsibility]],council_staff_import[[#This Row],[combine COS and Leg Contact Responsibilties]])</f>
        <v/>
      </c>
      <c r="G318" s="31" t="e">
        <f>council_staff_import[[#This Row],[Vlookup_reports_to_person]]</f>
        <v>#REF!</v>
      </c>
      <c r="H318" s="31" t="s">
        <v>65</v>
      </c>
      <c r="I318" s="31" t="s">
        <v>31371</v>
      </c>
      <c r="J318" s="31" t="str">
        <f>council_staff_import[[#This Row],[format_legislative_staff_type]]</f>
        <v>Personal</v>
      </c>
      <c r="K318" s="31" t="s">
        <v>72</v>
      </c>
      <c r="L318" s="31" t="str">
        <f>IF(council_staff_import[[#This Row],[District_Office_Calc]]=0,"",council_staff_import[[#This Row],[District_Office_Calc]])</f>
        <v>718 549-7300</v>
      </c>
      <c r="M318" s="31" t="str">
        <f>IF(council_staff_import[[#This Row],[combine COS and Leg Contact emails]]="",council_staff_import[[#This Row],[Vlookup Scheduler Email]],council_staff_import[[#This Row],[combine COS and Leg Contact emails]])</f>
        <v/>
      </c>
      <c r="N318" s="32" t="s">
        <v>33448</v>
      </c>
      <c r="O318" s="32" t="s">
        <v>33449</v>
      </c>
      <c r="P318" s="32" t="str">
        <f>IF(council_staff_import[[#This Row],[Vlookup COS Responsibility]]="",council_staff_import[[#This Row],[Vlookup Leg Contact Responsibility]],council_staff_import[[#This Row],[Vlookup COS Responsibility]])</f>
        <v/>
      </c>
      <c r="Q318" s="32" t="str">
        <f>IF(council_staff_import[[#This Row],[Vlookup COS Email]]="",council_staff_import[[#This Row],[Vlookup Leg Contact Email]],council_staff_import[[#This Row],[Vlookup COS Email]])</f>
        <v/>
      </c>
      <c r="R318" s="32" t="str">
        <f>IFERROR(VLOOKUP(council_staff_import[[#This Row],[Full Name]],[4]!Table3[#Data],2,0),"")</f>
        <v/>
      </c>
      <c r="S318" s="32" t="str">
        <f>IFERROR(VLOOKUP(council_staff_import[[#This Row],[Full Name]],[4]!Table3[#Data],6,0),"")</f>
        <v/>
      </c>
      <c r="T318" s="32" t="str">
        <f>IFERROR(VLOOKUP(council_staff_import[[#This Row],[Full Name]],[4]!Table5[#Data],2,0),"")</f>
        <v/>
      </c>
      <c r="U318" s="32" t="str">
        <f>IFERROR(VLOOKUP(council_staff_import[[#This Row],[Full Name]],[4]!Table5[#Data],5,0),"")</f>
        <v/>
      </c>
      <c r="V318" s="32" t="str">
        <f>IFERROR(VLOOKUP(council_staff_import[[#This Row],[Full Name]],[4]!Table6[#Data],2,0),"")</f>
        <v/>
      </c>
      <c r="W318" s="32" t="str">
        <f>IFERROR(VLOOKUP(council_staff_import[[#This Row],[Full Name]],[4]!Table6[#Data],4,0),"")</f>
        <v/>
      </c>
      <c r="X318" s="32" t="s">
        <v>31394</v>
      </c>
      <c r="Y318" s="32" t="e">
        <f>VLOOKUP(council_staff_import[[#This Row],[format_works_for]],[4]!Table4[#Data],1,0)</f>
        <v>#REF!</v>
      </c>
      <c r="Z31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18" s="32" t="e">
        <f>VLOOKUP(council_staff_import[[#This Row],[formatted_and_corrected_reports_to_person]],[4]!Table2[#Data],2,0)</f>
        <v>#REF!</v>
      </c>
      <c r="AB318" s="32" t="str">
        <f>IF(council_staff_import[[#This Row],[format_legislative_staff_type]]="Personal", RIGHT(council_staff_import[[#This Row],[Assignment_SOURCE_KEY]],LEN(council_staff_import[[#This Row],[Assignment_SOURCE_KEY]])-FIND(" ",council_staff_import[[#This Row],[Assignment_SOURCE_KEY]])),"")</f>
        <v>Cohen</v>
      </c>
      <c r="AC318" s="32" t="str">
        <f>IF(LEFT(council_staff_import[[#This Row],[Assignment_SOURCE_KEY]],(FIND(" ",council_staff_import[[#This Row],[Assignment_SOURCE_KEY]],1)-1))="CM","Personal","Central")</f>
        <v>Personal</v>
      </c>
      <c r="AD318" s="32" t="s">
        <v>34843</v>
      </c>
      <c r="AE318" s="32" t="str">
        <f>council_staff_import[[#This Row],[District_Office_Number_SOURCE_KEY]]</f>
        <v>718 549-7300</v>
      </c>
      <c r="AF318" s="32" t="s">
        <v>32337</v>
      </c>
    </row>
    <row r="319" spans="1:32" x14ac:dyDescent="0.2">
      <c r="A319" s="31" t="str">
        <f>council_staff_import[[#This Row],[First_Name_SOURCE_KEY]]&amp;" "&amp;council_staff_import[[#This Row],[Last_Name_SOURCE_KEY]]</f>
        <v>Josefina Germosen</v>
      </c>
      <c r="B319" s="31" t="str">
        <f>council_staff_import[[#This Row],[First_Name_SOURCE_KEY]]</f>
        <v>Josefina</v>
      </c>
      <c r="C319" s="31" t="str">
        <f>council_staff_import[[#This Row],[Last_Name_SOURCE_KEY]]</f>
        <v>Germosen</v>
      </c>
      <c r="D319" s="31" t="str">
        <f>council_staff_import[[#This Row],[Title_SOURCE_KEY]]</f>
        <v>Councilmanic Aide</v>
      </c>
      <c r="E319" s="31" t="e">
        <f>council_staff_import[[#This Row],[vlookup_works_for]]</f>
        <v>#REF!</v>
      </c>
      <c r="F319" s="31" t="str">
        <f>IF(council_staff_import[[#This Row],[combine COS and Leg Contact Responsibilties]]="",council_staff_import[[#This Row],[Vlookup Scheduler Responsibility]],council_staff_import[[#This Row],[combine COS and Leg Contact Responsibilties]])</f>
        <v/>
      </c>
      <c r="G319" s="31" t="e">
        <f>council_staff_import[[#This Row],[Vlookup_reports_to_person]]</f>
        <v>#REF!</v>
      </c>
      <c r="H319" s="31" t="s">
        <v>65</v>
      </c>
      <c r="I319" s="31" t="s">
        <v>31371</v>
      </c>
      <c r="J319" s="31" t="str">
        <f>council_staff_import[[#This Row],[format_legislative_staff_type]]</f>
        <v>Personal</v>
      </c>
      <c r="K319" s="31" t="s">
        <v>72</v>
      </c>
      <c r="L319" s="31" t="str">
        <f>IF(council_staff_import[[#This Row],[District_Office_Calc]]=0,"",council_staff_import[[#This Row],[District_Office_Calc]])</f>
        <v>718 274-4500</v>
      </c>
      <c r="M319" s="31" t="str">
        <f>IF(council_staff_import[[#This Row],[combine COS and Leg Contact emails]]="",council_staff_import[[#This Row],[Vlookup Scheduler Email]],council_staff_import[[#This Row],[combine COS and Leg Contact emails]])</f>
        <v/>
      </c>
      <c r="N319" s="32" t="s">
        <v>32216</v>
      </c>
      <c r="O319" s="32" t="s">
        <v>32217</v>
      </c>
      <c r="P319" s="32" t="str">
        <f>IF(council_staff_import[[#This Row],[Vlookup COS Responsibility]]="",council_staff_import[[#This Row],[Vlookup Leg Contact Responsibility]],council_staff_import[[#This Row],[Vlookup COS Responsibility]])</f>
        <v/>
      </c>
      <c r="Q319" s="32" t="str">
        <f>IF(council_staff_import[[#This Row],[Vlookup COS Email]]="",council_staff_import[[#This Row],[Vlookup Leg Contact Email]],council_staff_import[[#This Row],[Vlookup COS Email]])</f>
        <v/>
      </c>
      <c r="R319" s="32" t="str">
        <f>IFERROR(VLOOKUP(council_staff_import[[#This Row],[Full Name]],[4]!Table3[#Data],2,0),"")</f>
        <v/>
      </c>
      <c r="S319" s="32" t="str">
        <f>IFERROR(VLOOKUP(council_staff_import[[#This Row],[Full Name]],[4]!Table3[#Data],6,0),"")</f>
        <v/>
      </c>
      <c r="T319" s="32" t="str">
        <f>IFERROR(VLOOKUP(council_staff_import[[#This Row],[Full Name]],[4]!Table5[#Data],2,0),"")</f>
        <v/>
      </c>
      <c r="U319" s="32" t="str">
        <f>IFERROR(VLOOKUP(council_staff_import[[#This Row],[Full Name]],[4]!Table5[#Data],5,0),"")</f>
        <v/>
      </c>
      <c r="V319" s="32" t="str">
        <f>IFERROR(VLOOKUP(council_staff_import[[#This Row],[Full Name]],[4]!Table6[#Data],2,0),"")</f>
        <v/>
      </c>
      <c r="W319" s="32" t="str">
        <f>IFERROR(VLOOKUP(council_staff_import[[#This Row],[Full Name]],[4]!Table6[#Data],4,0),"")</f>
        <v/>
      </c>
      <c r="X319" s="32" t="s">
        <v>31394</v>
      </c>
      <c r="Y319" s="32" t="e">
        <f>VLOOKUP(council_staff_import[[#This Row],[format_works_for]],[4]!Table4[#Data],1,0)</f>
        <v>#REF!</v>
      </c>
      <c r="Z31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19" s="32" t="e">
        <f>VLOOKUP(council_staff_import[[#This Row],[formatted_and_corrected_reports_to_person]],[4]!Table2[#Data],2,0)</f>
        <v>#REF!</v>
      </c>
      <c r="AB319" s="32" t="str">
        <f>IF(council_staff_import[[#This Row],[format_legislative_staff_type]]="Personal", RIGHT(council_staff_import[[#This Row],[Assignment_SOURCE_KEY]],LEN(council_staff_import[[#This Row],[Assignment_SOURCE_KEY]])-FIND(" ",council_staff_import[[#This Row],[Assignment_SOURCE_KEY]])),"")</f>
        <v>Constantinides</v>
      </c>
      <c r="AC319" s="32" t="str">
        <f>IF(LEFT(council_staff_import[[#This Row],[Assignment_SOURCE_KEY]],(FIND(" ",council_staff_import[[#This Row],[Assignment_SOURCE_KEY]],1)-1))="CM","Personal","Central")</f>
        <v>Personal</v>
      </c>
      <c r="AD319" s="32" t="s">
        <v>34844</v>
      </c>
      <c r="AE319" s="32" t="str">
        <f>council_staff_import[[#This Row],[District_Office_Number_SOURCE_KEY]]</f>
        <v>718 274-4500</v>
      </c>
      <c r="AF319" s="32" t="s">
        <v>32219</v>
      </c>
    </row>
    <row r="320" spans="1:32" x14ac:dyDescent="0.2">
      <c r="A320" s="31" t="str">
        <f>council_staff_import[[#This Row],[First_Name_SOURCE_KEY]]&amp;" "&amp;council_staff_import[[#This Row],[Last_Name_SOURCE_KEY]]</f>
        <v>Niki Kokkinos</v>
      </c>
      <c r="B320" s="31" t="str">
        <f>council_staff_import[[#This Row],[First_Name_SOURCE_KEY]]</f>
        <v>Niki</v>
      </c>
      <c r="C320" s="31" t="str">
        <f>council_staff_import[[#This Row],[Last_Name_SOURCE_KEY]]</f>
        <v>Kokkinos</v>
      </c>
      <c r="D320" s="31" t="str">
        <f>council_staff_import[[#This Row],[Title_SOURCE_KEY]]</f>
        <v>Councilmanic Aide</v>
      </c>
      <c r="E320" s="31" t="e">
        <f>council_staff_import[[#This Row],[vlookup_works_for]]</f>
        <v>#REF!</v>
      </c>
      <c r="F320" s="31" t="str">
        <f>IF(council_staff_import[[#This Row],[combine COS and Leg Contact Responsibilties]]="",council_staff_import[[#This Row],[Vlookup Scheduler Responsibility]],council_staff_import[[#This Row],[combine COS and Leg Contact Responsibilties]])</f>
        <v/>
      </c>
      <c r="G320" s="31" t="e">
        <f>council_staff_import[[#This Row],[Vlookup_reports_to_person]]</f>
        <v>#REF!</v>
      </c>
      <c r="H320" s="31" t="s">
        <v>65</v>
      </c>
      <c r="I320" s="31" t="s">
        <v>31371</v>
      </c>
      <c r="J320" s="31" t="str">
        <f>council_staff_import[[#This Row],[format_legislative_staff_type]]</f>
        <v>Personal</v>
      </c>
      <c r="K320" s="31" t="s">
        <v>72</v>
      </c>
      <c r="L320" s="31" t="str">
        <f>IF(council_staff_import[[#This Row],[District_Office_Calc]]=0,"",council_staff_import[[#This Row],[District_Office_Calc]])</f>
        <v>718 274-4500</v>
      </c>
      <c r="M320" s="31" t="str">
        <f>IF(council_staff_import[[#This Row],[combine COS and Leg Contact emails]]="",council_staff_import[[#This Row],[Vlookup Scheduler Email]],council_staff_import[[#This Row],[combine COS and Leg Contact emails]])</f>
        <v/>
      </c>
      <c r="N320" s="32" t="s">
        <v>33400</v>
      </c>
      <c r="O320" s="32" t="s">
        <v>33401</v>
      </c>
      <c r="P320" s="32" t="str">
        <f>IF(council_staff_import[[#This Row],[Vlookup COS Responsibility]]="",council_staff_import[[#This Row],[Vlookup Leg Contact Responsibility]],council_staff_import[[#This Row],[Vlookup COS Responsibility]])</f>
        <v/>
      </c>
      <c r="Q320" s="32" t="str">
        <f>IF(council_staff_import[[#This Row],[Vlookup COS Email]]="",council_staff_import[[#This Row],[Vlookup Leg Contact Email]],council_staff_import[[#This Row],[Vlookup COS Email]])</f>
        <v/>
      </c>
      <c r="R320" s="32" t="str">
        <f>IFERROR(VLOOKUP(council_staff_import[[#This Row],[Full Name]],[4]!Table3[#Data],2,0),"")</f>
        <v/>
      </c>
      <c r="S320" s="32" t="str">
        <f>IFERROR(VLOOKUP(council_staff_import[[#This Row],[Full Name]],[4]!Table3[#Data],6,0),"")</f>
        <v/>
      </c>
      <c r="T320" s="32" t="str">
        <f>IFERROR(VLOOKUP(council_staff_import[[#This Row],[Full Name]],[4]!Table5[#Data],2,0),"")</f>
        <v/>
      </c>
      <c r="U320" s="32" t="str">
        <f>IFERROR(VLOOKUP(council_staff_import[[#This Row],[Full Name]],[4]!Table5[#Data],5,0),"")</f>
        <v/>
      </c>
      <c r="V320" s="32" t="str">
        <f>IFERROR(VLOOKUP(council_staff_import[[#This Row],[Full Name]],[4]!Table6[#Data],2,0),"")</f>
        <v/>
      </c>
      <c r="W320" s="32" t="str">
        <f>IFERROR(VLOOKUP(council_staff_import[[#This Row],[Full Name]],[4]!Table6[#Data],4,0),"")</f>
        <v/>
      </c>
      <c r="X320" s="32" t="s">
        <v>31394</v>
      </c>
      <c r="Y320" s="32" t="e">
        <f>VLOOKUP(council_staff_import[[#This Row],[format_works_for]],[4]!Table4[#Data],1,0)</f>
        <v>#REF!</v>
      </c>
      <c r="Z32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20" s="32" t="e">
        <f>VLOOKUP(council_staff_import[[#This Row],[formatted_and_corrected_reports_to_person]],[4]!Table2[#Data],2,0)</f>
        <v>#REF!</v>
      </c>
      <c r="AB320" s="32" t="str">
        <f>IF(council_staff_import[[#This Row],[format_legislative_staff_type]]="Personal", RIGHT(council_staff_import[[#This Row],[Assignment_SOURCE_KEY]],LEN(council_staff_import[[#This Row],[Assignment_SOURCE_KEY]])-FIND(" ",council_staff_import[[#This Row],[Assignment_SOURCE_KEY]])),"")</f>
        <v>Constantinides</v>
      </c>
      <c r="AC320" s="32" t="str">
        <f>IF(LEFT(council_staff_import[[#This Row],[Assignment_SOURCE_KEY]],(FIND(" ",council_staff_import[[#This Row],[Assignment_SOURCE_KEY]],1)-1))="CM","Personal","Central")</f>
        <v>Personal</v>
      </c>
      <c r="AD320" s="32" t="s">
        <v>34844</v>
      </c>
      <c r="AE320" s="32" t="str">
        <f>council_staff_import[[#This Row],[District_Office_Number_SOURCE_KEY]]</f>
        <v>718 274-4500</v>
      </c>
      <c r="AF320" s="32" t="s">
        <v>32219</v>
      </c>
    </row>
    <row r="321" spans="1:32" x14ac:dyDescent="0.2">
      <c r="A321" s="31" t="str">
        <f>council_staff_import[[#This Row],[First_Name_SOURCE_KEY]]&amp;" "&amp;council_staff_import[[#This Row],[Last_Name_SOURCE_KEY]]</f>
        <v>Nicholas Roloson</v>
      </c>
      <c r="B321" s="31" t="str">
        <f>council_staff_import[[#This Row],[First_Name_SOURCE_KEY]]</f>
        <v>Nicholas</v>
      </c>
      <c r="C321" s="31" t="str">
        <f>council_staff_import[[#This Row],[Last_Name_SOURCE_KEY]]</f>
        <v>Roloson</v>
      </c>
      <c r="D321" s="31" t="str">
        <f>council_staff_import[[#This Row],[Title_SOURCE_KEY]]</f>
        <v>Councilmanic Aide</v>
      </c>
      <c r="E321" s="31" t="e">
        <f>council_staff_import[[#This Row],[vlookup_works_for]]</f>
        <v>#REF!</v>
      </c>
      <c r="F321" s="31" t="str">
        <f>IF(council_staff_import[[#This Row],[combine COS and Leg Contact Responsibilties]]="",council_staff_import[[#This Row],[Vlookup Scheduler Responsibility]],council_staff_import[[#This Row],[combine COS and Leg Contact Responsibilties]])</f>
        <v/>
      </c>
      <c r="G321" s="31" t="e">
        <f>council_staff_import[[#This Row],[Vlookup_reports_to_person]]</f>
        <v>#REF!</v>
      </c>
      <c r="H321" s="31" t="s">
        <v>65</v>
      </c>
      <c r="I321" s="31" t="s">
        <v>31371</v>
      </c>
      <c r="J321" s="31" t="str">
        <f>council_staff_import[[#This Row],[format_legislative_staff_type]]</f>
        <v>Personal</v>
      </c>
      <c r="K321" s="31" t="s">
        <v>72</v>
      </c>
      <c r="L321" s="31" t="str">
        <f>IF(council_staff_import[[#This Row],[District_Office_Calc]]=0,"",council_staff_import[[#This Row],[District_Office_Calc]])</f>
        <v>718 274-4500</v>
      </c>
      <c r="M321" s="31" t="str">
        <f>IF(council_staff_import[[#This Row],[combine COS and Leg Contact emails]]="",council_staff_import[[#This Row],[Vlookup Scheduler Email]],council_staff_import[[#This Row],[combine COS and Leg Contact emails]])</f>
        <v/>
      </c>
      <c r="N321" s="32" t="s">
        <v>33848</v>
      </c>
      <c r="O321" s="32" t="s">
        <v>23835</v>
      </c>
      <c r="P321" s="32" t="str">
        <f>IF(council_staff_import[[#This Row],[Vlookup COS Responsibility]]="",council_staff_import[[#This Row],[Vlookup Leg Contact Responsibility]],council_staff_import[[#This Row],[Vlookup COS Responsibility]])</f>
        <v/>
      </c>
      <c r="Q321" s="32" t="str">
        <f>IF(council_staff_import[[#This Row],[Vlookup COS Email]]="",council_staff_import[[#This Row],[Vlookup Leg Contact Email]],council_staff_import[[#This Row],[Vlookup COS Email]])</f>
        <v/>
      </c>
      <c r="R321" s="32" t="str">
        <f>IFERROR(VLOOKUP(council_staff_import[[#This Row],[Full Name]],[4]!Table3[#Data],2,0),"")</f>
        <v/>
      </c>
      <c r="S321" s="32" t="str">
        <f>IFERROR(VLOOKUP(council_staff_import[[#This Row],[Full Name]],[4]!Table3[#Data],6,0),"")</f>
        <v/>
      </c>
      <c r="T321" s="32" t="str">
        <f>IFERROR(VLOOKUP(council_staff_import[[#This Row],[Full Name]],[4]!Table5[#Data],2,0),"")</f>
        <v/>
      </c>
      <c r="U321" s="32" t="str">
        <f>IFERROR(VLOOKUP(council_staff_import[[#This Row],[Full Name]],[4]!Table5[#Data],5,0),"")</f>
        <v/>
      </c>
      <c r="V321" s="32" t="str">
        <f>IFERROR(VLOOKUP(council_staff_import[[#This Row],[Full Name]],[4]!Table6[#Data],2,0),"")</f>
        <v/>
      </c>
      <c r="W321" s="32" t="str">
        <f>IFERROR(VLOOKUP(council_staff_import[[#This Row],[Full Name]],[4]!Table6[#Data],4,0),"")</f>
        <v/>
      </c>
      <c r="X321" s="32" t="s">
        <v>31394</v>
      </c>
      <c r="Y321" s="32" t="e">
        <f>VLOOKUP(council_staff_import[[#This Row],[format_works_for]],[4]!Table4[#Data],1,0)</f>
        <v>#REF!</v>
      </c>
      <c r="Z32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21" s="32" t="e">
        <f>VLOOKUP(council_staff_import[[#This Row],[formatted_and_corrected_reports_to_person]],[4]!Table2[#Data],2,0)</f>
        <v>#REF!</v>
      </c>
      <c r="AB321" s="32" t="str">
        <f>IF(council_staff_import[[#This Row],[format_legislative_staff_type]]="Personal", RIGHT(council_staff_import[[#This Row],[Assignment_SOURCE_KEY]],LEN(council_staff_import[[#This Row],[Assignment_SOURCE_KEY]])-FIND(" ",council_staff_import[[#This Row],[Assignment_SOURCE_KEY]])),"")</f>
        <v>Constantinides</v>
      </c>
      <c r="AC321" s="32" t="str">
        <f>IF(LEFT(council_staff_import[[#This Row],[Assignment_SOURCE_KEY]],(FIND(" ",council_staff_import[[#This Row],[Assignment_SOURCE_KEY]],1)-1))="CM","Personal","Central")</f>
        <v>Personal</v>
      </c>
      <c r="AD321" s="32" t="s">
        <v>34844</v>
      </c>
      <c r="AE321" s="32" t="str">
        <f>council_staff_import[[#This Row],[District_Office_Number_SOURCE_KEY]]</f>
        <v>718 274-4500</v>
      </c>
      <c r="AF321" s="32" t="s">
        <v>32219</v>
      </c>
    </row>
    <row r="322" spans="1:32" x14ac:dyDescent="0.2">
      <c r="A322" s="31" t="str">
        <f>council_staff_import[[#This Row],[First_Name_SOURCE_KEY]]&amp;" "&amp;council_staff_import[[#This Row],[Last_Name_SOURCE_KEY]]</f>
        <v>Shachar Sharon</v>
      </c>
      <c r="B322" s="31" t="str">
        <f>council_staff_import[[#This Row],[First_Name_SOURCE_KEY]]</f>
        <v>Shachar</v>
      </c>
      <c r="C322" s="31" t="str">
        <f>council_staff_import[[#This Row],[Last_Name_SOURCE_KEY]]</f>
        <v>Sharon</v>
      </c>
      <c r="D322" s="31" t="str">
        <f>council_staff_import[[#This Row],[Title_SOURCE_KEY]]</f>
        <v>Councilmanic Aide</v>
      </c>
      <c r="E322" s="31" t="e">
        <f>council_staff_import[[#This Row],[vlookup_works_for]]</f>
        <v>#REF!</v>
      </c>
      <c r="F322" s="31" t="str">
        <f>IF(council_staff_import[[#This Row],[combine COS and Leg Contact Responsibilties]]="",council_staff_import[[#This Row],[Vlookup Scheduler Responsibility]],council_staff_import[[#This Row],[combine COS and Leg Contact Responsibilties]])</f>
        <v/>
      </c>
      <c r="G322" s="31" t="e">
        <f>council_staff_import[[#This Row],[Vlookup_reports_to_person]]</f>
        <v>#REF!</v>
      </c>
      <c r="H322" s="31" t="s">
        <v>65</v>
      </c>
      <c r="I322" s="31" t="s">
        <v>31371</v>
      </c>
      <c r="J322" s="31" t="str">
        <f>council_staff_import[[#This Row],[format_legislative_staff_type]]</f>
        <v>Personal</v>
      </c>
      <c r="K322" s="31" t="s">
        <v>72</v>
      </c>
      <c r="L322" s="31" t="str">
        <f>IF(council_staff_import[[#This Row],[District_Office_Calc]]=0,"",council_staff_import[[#This Row],[District_Office_Calc]])</f>
        <v>718 274-4500</v>
      </c>
      <c r="M322" s="31" t="str">
        <f>IF(council_staff_import[[#This Row],[combine COS and Leg Contact emails]]="",council_staff_import[[#This Row],[Vlookup Scheduler Email]],council_staff_import[[#This Row],[combine COS and Leg Contact emails]])</f>
        <v/>
      </c>
      <c r="N322" s="32" t="s">
        <v>6293</v>
      </c>
      <c r="O322" s="32" t="s">
        <v>33567</v>
      </c>
      <c r="P322" s="32" t="str">
        <f>IF(council_staff_import[[#This Row],[Vlookup COS Responsibility]]="",council_staff_import[[#This Row],[Vlookup Leg Contact Responsibility]],council_staff_import[[#This Row],[Vlookup COS Responsibility]])</f>
        <v/>
      </c>
      <c r="Q322" s="32" t="str">
        <f>IF(council_staff_import[[#This Row],[Vlookup COS Email]]="",council_staff_import[[#This Row],[Vlookup Leg Contact Email]],council_staff_import[[#This Row],[Vlookup COS Email]])</f>
        <v/>
      </c>
      <c r="R322" s="32" t="str">
        <f>IFERROR(VLOOKUP(council_staff_import[[#This Row],[Full Name]],[4]!Table3[#Data],2,0),"")</f>
        <v/>
      </c>
      <c r="S322" s="32" t="str">
        <f>IFERROR(VLOOKUP(council_staff_import[[#This Row],[Full Name]],[4]!Table3[#Data],6,0),"")</f>
        <v/>
      </c>
      <c r="T322" s="32" t="str">
        <f>IFERROR(VLOOKUP(council_staff_import[[#This Row],[Full Name]],[4]!Table5[#Data],2,0),"")</f>
        <v/>
      </c>
      <c r="U322" s="32" t="str">
        <f>IFERROR(VLOOKUP(council_staff_import[[#This Row],[Full Name]],[4]!Table5[#Data],5,0),"")</f>
        <v/>
      </c>
      <c r="V322" s="32" t="str">
        <f>IFERROR(VLOOKUP(council_staff_import[[#This Row],[Full Name]],[4]!Table6[#Data],2,0),"")</f>
        <v/>
      </c>
      <c r="W322" s="32" t="str">
        <f>IFERROR(VLOOKUP(council_staff_import[[#This Row],[Full Name]],[4]!Table6[#Data],4,0),"")</f>
        <v/>
      </c>
      <c r="X322" s="32" t="s">
        <v>31394</v>
      </c>
      <c r="Y322" s="32" t="e">
        <f>VLOOKUP(council_staff_import[[#This Row],[format_works_for]],[4]!Table4[#Data],1,0)</f>
        <v>#REF!</v>
      </c>
      <c r="Z32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22" s="32" t="e">
        <f>VLOOKUP(council_staff_import[[#This Row],[formatted_and_corrected_reports_to_person]],[4]!Table2[#Data],2,0)</f>
        <v>#REF!</v>
      </c>
      <c r="AB322" s="32" t="str">
        <f>IF(council_staff_import[[#This Row],[format_legislative_staff_type]]="Personal", RIGHT(council_staff_import[[#This Row],[Assignment_SOURCE_KEY]],LEN(council_staff_import[[#This Row],[Assignment_SOURCE_KEY]])-FIND(" ",council_staff_import[[#This Row],[Assignment_SOURCE_KEY]])),"")</f>
        <v>Constantinides</v>
      </c>
      <c r="AC322" s="32" t="str">
        <f>IF(LEFT(council_staff_import[[#This Row],[Assignment_SOURCE_KEY]],(FIND(" ",council_staff_import[[#This Row],[Assignment_SOURCE_KEY]],1)-1))="CM","Personal","Central")</f>
        <v>Personal</v>
      </c>
      <c r="AD322" s="32" t="s">
        <v>34844</v>
      </c>
      <c r="AE322" s="32" t="str">
        <f>council_staff_import[[#This Row],[District_Office_Number_SOURCE_KEY]]</f>
        <v>718 274-4500</v>
      </c>
      <c r="AF322" s="32" t="s">
        <v>32219</v>
      </c>
    </row>
    <row r="323" spans="1:32" x14ac:dyDescent="0.2">
      <c r="A323" s="31" t="str">
        <f>council_staff_import[[#This Row],[First_Name_SOURCE_KEY]]&amp;" "&amp;council_staff_import[[#This Row],[Last_Name_SOURCE_KEY]]</f>
        <v>Nicholas Widzowski</v>
      </c>
      <c r="B323" s="31" t="str">
        <f>council_staff_import[[#This Row],[First_Name_SOURCE_KEY]]</f>
        <v>Nicholas</v>
      </c>
      <c r="C323" s="31" t="str">
        <f>council_staff_import[[#This Row],[Last_Name_SOURCE_KEY]]</f>
        <v>Widzowski</v>
      </c>
      <c r="D323" s="31" t="str">
        <f>council_staff_import[[#This Row],[Title_SOURCE_KEY]]</f>
        <v>Councilmanic Aide</v>
      </c>
      <c r="E323" s="31" t="e">
        <f>council_staff_import[[#This Row],[vlookup_works_for]]</f>
        <v>#REF!</v>
      </c>
      <c r="F323" s="31" t="str">
        <f>IF(council_staff_import[[#This Row],[combine COS and Leg Contact Responsibilties]]="",council_staff_import[[#This Row],[Vlookup Scheduler Responsibility]],council_staff_import[[#This Row],[combine COS and Leg Contact Responsibilties]])</f>
        <v/>
      </c>
      <c r="G323" s="31" t="e">
        <f>council_staff_import[[#This Row],[Vlookup_reports_to_person]]</f>
        <v>#REF!</v>
      </c>
      <c r="H323" s="31" t="s">
        <v>65</v>
      </c>
      <c r="I323" s="31" t="s">
        <v>31371</v>
      </c>
      <c r="J323" s="31" t="str">
        <f>council_staff_import[[#This Row],[format_legislative_staff_type]]</f>
        <v>Personal</v>
      </c>
      <c r="K323" s="31" t="s">
        <v>72</v>
      </c>
      <c r="L323" s="31" t="str">
        <f>IF(council_staff_import[[#This Row],[District_Office_Calc]]=0,"",council_staff_import[[#This Row],[District_Office_Calc]])</f>
        <v>718 274-4500</v>
      </c>
      <c r="M323" s="31" t="str">
        <f>IF(council_staff_import[[#This Row],[combine COS and Leg Contact emails]]="",council_staff_import[[#This Row],[Vlookup Scheduler Email]],council_staff_import[[#This Row],[combine COS and Leg Contact emails]])</f>
        <v/>
      </c>
      <c r="N323" s="32" t="s">
        <v>32229</v>
      </c>
      <c r="O323" s="32" t="s">
        <v>23835</v>
      </c>
      <c r="P323" s="32" t="str">
        <f>IF(council_staff_import[[#This Row],[Vlookup COS Responsibility]]="",council_staff_import[[#This Row],[Vlookup Leg Contact Responsibility]],council_staff_import[[#This Row],[Vlookup COS Responsibility]])</f>
        <v/>
      </c>
      <c r="Q323" s="32" t="str">
        <f>IF(council_staff_import[[#This Row],[Vlookup COS Email]]="",council_staff_import[[#This Row],[Vlookup Leg Contact Email]],council_staff_import[[#This Row],[Vlookup COS Email]])</f>
        <v/>
      </c>
      <c r="R323" s="32" t="str">
        <f>IFERROR(VLOOKUP(council_staff_import[[#This Row],[Full Name]],[4]!Table3[#Data],2,0),"")</f>
        <v/>
      </c>
      <c r="S323" s="32" t="str">
        <f>IFERROR(VLOOKUP(council_staff_import[[#This Row],[Full Name]],[4]!Table3[#Data],6,0),"")</f>
        <v/>
      </c>
      <c r="T323" s="32" t="str">
        <f>IFERROR(VLOOKUP(council_staff_import[[#This Row],[Full Name]],[4]!Table5[#Data],2,0),"")</f>
        <v/>
      </c>
      <c r="U323" s="32" t="str">
        <f>IFERROR(VLOOKUP(council_staff_import[[#This Row],[Full Name]],[4]!Table5[#Data],5,0),"")</f>
        <v/>
      </c>
      <c r="V323" s="32" t="str">
        <f>IFERROR(VLOOKUP(council_staff_import[[#This Row],[Full Name]],[4]!Table6[#Data],2,0),"")</f>
        <v/>
      </c>
      <c r="W323" s="32" t="str">
        <f>IFERROR(VLOOKUP(council_staff_import[[#This Row],[Full Name]],[4]!Table6[#Data],4,0),"")</f>
        <v/>
      </c>
      <c r="X323" s="32" t="s">
        <v>31394</v>
      </c>
      <c r="Y323" s="32" t="e">
        <f>VLOOKUP(council_staff_import[[#This Row],[format_works_for]],[4]!Table4[#Data],1,0)</f>
        <v>#REF!</v>
      </c>
      <c r="Z32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23" s="32" t="e">
        <f>VLOOKUP(council_staff_import[[#This Row],[formatted_and_corrected_reports_to_person]],[4]!Table2[#Data],2,0)</f>
        <v>#REF!</v>
      </c>
      <c r="AB323" s="32" t="str">
        <f>IF(council_staff_import[[#This Row],[format_legislative_staff_type]]="Personal", RIGHT(council_staff_import[[#This Row],[Assignment_SOURCE_KEY]],LEN(council_staff_import[[#This Row],[Assignment_SOURCE_KEY]])-FIND(" ",council_staff_import[[#This Row],[Assignment_SOURCE_KEY]])),"")</f>
        <v>Constantinides</v>
      </c>
      <c r="AC323" s="32" t="str">
        <f>IF(LEFT(council_staff_import[[#This Row],[Assignment_SOURCE_KEY]],(FIND(" ",council_staff_import[[#This Row],[Assignment_SOURCE_KEY]],1)-1))="CM","Personal","Central")</f>
        <v>Personal</v>
      </c>
      <c r="AD323" s="32" t="s">
        <v>34844</v>
      </c>
      <c r="AE323" s="32" t="str">
        <f>council_staff_import[[#This Row],[District_Office_Number_SOURCE_KEY]]</f>
        <v>718 274-4500</v>
      </c>
      <c r="AF323" s="32" t="s">
        <v>32219</v>
      </c>
    </row>
    <row r="324" spans="1:32" x14ac:dyDescent="0.2">
      <c r="A324" s="31" t="str">
        <f>council_staff_import[[#This Row],[First_Name_SOURCE_KEY]]&amp;" "&amp;council_staff_import[[#This Row],[Last_Name_SOURCE_KEY]]</f>
        <v>Joseph Grant</v>
      </c>
      <c r="B324" s="31" t="str">
        <f>council_staff_import[[#This Row],[First_Name_SOURCE_KEY]]</f>
        <v>Joseph</v>
      </c>
      <c r="C324" s="31" t="str">
        <f>council_staff_import[[#This Row],[Last_Name_SOURCE_KEY]]</f>
        <v>Grant</v>
      </c>
      <c r="D324" s="31" t="str">
        <f>council_staff_import[[#This Row],[Title_SOURCE_KEY]]</f>
        <v>Councilmanic Aide</v>
      </c>
      <c r="E324" s="31" t="e">
        <f>council_staff_import[[#This Row],[vlookup_works_for]]</f>
        <v>#REF!</v>
      </c>
      <c r="F324" s="31" t="str">
        <f>IF(council_staff_import[[#This Row],[combine COS and Leg Contact Responsibilties]]="",council_staff_import[[#This Row],[Vlookup Scheduler Responsibility]],council_staff_import[[#This Row],[combine COS and Leg Contact Responsibilties]])</f>
        <v/>
      </c>
      <c r="G324" s="31" t="e">
        <f>council_staff_import[[#This Row],[Vlookup_reports_to_person]]</f>
        <v>#REF!</v>
      </c>
      <c r="H324" s="31" t="s">
        <v>65</v>
      </c>
      <c r="I324" s="31" t="s">
        <v>31371</v>
      </c>
      <c r="J324" s="31" t="str">
        <f>council_staff_import[[#This Row],[format_legislative_staff_type]]</f>
        <v>Personal</v>
      </c>
      <c r="K324" s="31" t="s">
        <v>72</v>
      </c>
      <c r="L324" s="31" t="str">
        <f>IF(council_staff_import[[#This Row],[District_Office_Calc]]=0,"",council_staff_import[[#This Row],[District_Office_Calc]])</f>
        <v>718 919-0740</v>
      </c>
      <c r="M324" s="31" t="str">
        <f>IF(council_staff_import[[#This Row],[combine COS and Leg Contact emails]]="",council_staff_import[[#This Row],[Vlookup Scheduler Email]],council_staff_import[[#This Row],[combine COS and Leg Contact emails]])</f>
        <v/>
      </c>
      <c r="N324" s="32" t="s">
        <v>31676</v>
      </c>
      <c r="O324" s="32" t="s">
        <v>2640</v>
      </c>
      <c r="P324" s="32" t="str">
        <f>IF(council_staff_import[[#This Row],[Vlookup COS Responsibility]]="",council_staff_import[[#This Row],[Vlookup Leg Contact Responsibility]],council_staff_import[[#This Row],[Vlookup COS Responsibility]])</f>
        <v/>
      </c>
      <c r="Q324" s="32" t="str">
        <f>IF(council_staff_import[[#This Row],[Vlookup COS Email]]="",council_staff_import[[#This Row],[Vlookup Leg Contact Email]],council_staff_import[[#This Row],[Vlookup COS Email]])</f>
        <v/>
      </c>
      <c r="R324" s="32" t="str">
        <f>IFERROR(VLOOKUP(council_staff_import[[#This Row],[Full Name]],[4]!Table3[#Data],2,0),"")</f>
        <v/>
      </c>
      <c r="S324" s="32" t="str">
        <f>IFERROR(VLOOKUP(council_staff_import[[#This Row],[Full Name]],[4]!Table3[#Data],6,0),"")</f>
        <v/>
      </c>
      <c r="T324" s="32" t="str">
        <f>IFERROR(VLOOKUP(council_staff_import[[#This Row],[Full Name]],[4]!Table5[#Data],2,0),"")</f>
        <v/>
      </c>
      <c r="U324" s="32" t="str">
        <f>IFERROR(VLOOKUP(council_staff_import[[#This Row],[Full Name]],[4]!Table5[#Data],5,0),"")</f>
        <v/>
      </c>
      <c r="V324" s="32" t="str">
        <f>IFERROR(VLOOKUP(council_staff_import[[#This Row],[Full Name]],[4]!Table6[#Data],2,0),"")</f>
        <v/>
      </c>
      <c r="W324" s="32" t="str">
        <f>IFERROR(VLOOKUP(council_staff_import[[#This Row],[Full Name]],[4]!Table6[#Data],4,0),"")</f>
        <v/>
      </c>
      <c r="X324" s="32" t="s">
        <v>31394</v>
      </c>
      <c r="Y324" s="32" t="e">
        <f>VLOOKUP(council_staff_import[[#This Row],[format_works_for]],[4]!Table4[#Data],1,0)</f>
        <v>#REF!</v>
      </c>
      <c r="Z32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24" s="32" t="e">
        <f>VLOOKUP(council_staff_import[[#This Row],[formatted_and_corrected_reports_to_person]],[4]!Table2[#Data],2,0)</f>
        <v>#REF!</v>
      </c>
      <c r="AB324" s="32" t="str">
        <f>IF(council_staff_import[[#This Row],[format_legislative_staff_type]]="Personal", RIGHT(council_staff_import[[#This Row],[Assignment_SOURCE_KEY]],LEN(council_staff_import[[#This Row],[Assignment_SOURCE_KEY]])-FIND(" ",council_staff_import[[#This Row],[Assignment_SOURCE_KEY]])),"")</f>
        <v>Cornegy</v>
      </c>
      <c r="AC324" s="32" t="str">
        <f>IF(LEFT(council_staff_import[[#This Row],[Assignment_SOURCE_KEY]],(FIND(" ",council_staff_import[[#This Row],[Assignment_SOURCE_KEY]],1)-1))="CM","Personal","Central")</f>
        <v>Personal</v>
      </c>
      <c r="AD324" s="32" t="s">
        <v>34845</v>
      </c>
      <c r="AE324" s="32" t="str">
        <f>council_staff_import[[#This Row],[District_Office_Number_SOURCE_KEY]]</f>
        <v>718 919-0740</v>
      </c>
      <c r="AF324" s="32" t="s">
        <v>31678</v>
      </c>
    </row>
    <row r="325" spans="1:32" x14ac:dyDescent="0.2">
      <c r="A325" s="31" t="str">
        <f>council_staff_import[[#This Row],[First_Name_SOURCE_KEY]]&amp;" "&amp;council_staff_import[[#This Row],[Last_Name_SOURCE_KEY]]</f>
        <v>Damon Lipscomb</v>
      </c>
      <c r="B325" s="31" t="str">
        <f>council_staff_import[[#This Row],[First_Name_SOURCE_KEY]]</f>
        <v>Damon</v>
      </c>
      <c r="C325" s="31" t="str">
        <f>council_staff_import[[#This Row],[Last_Name_SOURCE_KEY]]</f>
        <v>Lipscomb</v>
      </c>
      <c r="D325" s="31" t="str">
        <f>council_staff_import[[#This Row],[Title_SOURCE_KEY]]</f>
        <v>Councilmanic Aide</v>
      </c>
      <c r="E325" s="31" t="e">
        <f>council_staff_import[[#This Row],[vlookup_works_for]]</f>
        <v>#REF!</v>
      </c>
      <c r="F325" s="31" t="str">
        <f>IF(council_staff_import[[#This Row],[combine COS and Leg Contact Responsibilties]]="",council_staff_import[[#This Row],[Vlookup Scheduler Responsibility]],council_staff_import[[#This Row],[combine COS and Leg Contact Responsibilties]])</f>
        <v/>
      </c>
      <c r="G325" s="31" t="e">
        <f>council_staff_import[[#This Row],[Vlookup_reports_to_person]]</f>
        <v>#REF!</v>
      </c>
      <c r="H325" s="31" t="s">
        <v>65</v>
      </c>
      <c r="I325" s="31" t="s">
        <v>31371</v>
      </c>
      <c r="J325" s="31" t="str">
        <f>council_staff_import[[#This Row],[format_legislative_staff_type]]</f>
        <v>Personal</v>
      </c>
      <c r="K325" s="31" t="s">
        <v>72</v>
      </c>
      <c r="L325" s="31" t="str">
        <f>IF(council_staff_import[[#This Row],[District_Office_Calc]]=0,"",council_staff_import[[#This Row],[District_Office_Calc]])</f>
        <v>718 919-0740</v>
      </c>
      <c r="M325" s="31" t="str">
        <f>IF(council_staff_import[[#This Row],[combine COS and Leg Contact emails]]="",council_staff_import[[#This Row],[Vlookup Scheduler Email]],council_staff_import[[#This Row],[combine COS and Leg Contact emails]])</f>
        <v/>
      </c>
      <c r="N325" s="32" t="s">
        <v>14394</v>
      </c>
      <c r="O325" s="32" t="s">
        <v>34387</v>
      </c>
      <c r="P325" s="32" t="str">
        <f>IF(council_staff_import[[#This Row],[Vlookup COS Responsibility]]="",council_staff_import[[#This Row],[Vlookup Leg Contact Responsibility]],council_staff_import[[#This Row],[Vlookup COS Responsibility]])</f>
        <v/>
      </c>
      <c r="Q325" s="32" t="str">
        <f>IF(council_staff_import[[#This Row],[Vlookup COS Email]]="",council_staff_import[[#This Row],[Vlookup Leg Contact Email]],council_staff_import[[#This Row],[Vlookup COS Email]])</f>
        <v/>
      </c>
      <c r="R325" s="32" t="str">
        <f>IFERROR(VLOOKUP(council_staff_import[[#This Row],[Full Name]],[4]!Table3[#Data],2,0),"")</f>
        <v/>
      </c>
      <c r="S325" s="32" t="str">
        <f>IFERROR(VLOOKUP(council_staff_import[[#This Row],[Full Name]],[4]!Table3[#Data],6,0),"")</f>
        <v/>
      </c>
      <c r="T325" s="32" t="str">
        <f>IFERROR(VLOOKUP(council_staff_import[[#This Row],[Full Name]],[4]!Table5[#Data],2,0),"")</f>
        <v/>
      </c>
      <c r="U325" s="32" t="str">
        <f>IFERROR(VLOOKUP(council_staff_import[[#This Row],[Full Name]],[4]!Table5[#Data],5,0),"")</f>
        <v/>
      </c>
      <c r="V325" s="32" t="str">
        <f>IFERROR(VLOOKUP(council_staff_import[[#This Row],[Full Name]],[4]!Table6[#Data],2,0),"")</f>
        <v/>
      </c>
      <c r="W325" s="32" t="str">
        <f>IFERROR(VLOOKUP(council_staff_import[[#This Row],[Full Name]],[4]!Table6[#Data],4,0),"")</f>
        <v/>
      </c>
      <c r="X325" s="32" t="s">
        <v>31394</v>
      </c>
      <c r="Y325" s="32" t="e">
        <f>VLOOKUP(council_staff_import[[#This Row],[format_works_for]],[4]!Table4[#Data],1,0)</f>
        <v>#REF!</v>
      </c>
      <c r="Z32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25" s="32" t="e">
        <f>VLOOKUP(council_staff_import[[#This Row],[formatted_and_corrected_reports_to_person]],[4]!Table2[#Data],2,0)</f>
        <v>#REF!</v>
      </c>
      <c r="AB325" s="32" t="str">
        <f>IF(council_staff_import[[#This Row],[format_legislative_staff_type]]="Personal", RIGHT(council_staff_import[[#This Row],[Assignment_SOURCE_KEY]],LEN(council_staff_import[[#This Row],[Assignment_SOURCE_KEY]])-FIND(" ",council_staff_import[[#This Row],[Assignment_SOURCE_KEY]])),"")</f>
        <v>Cornegy</v>
      </c>
      <c r="AC325" s="32" t="str">
        <f>IF(LEFT(council_staff_import[[#This Row],[Assignment_SOURCE_KEY]],(FIND(" ",council_staff_import[[#This Row],[Assignment_SOURCE_KEY]],1)-1))="CM","Personal","Central")</f>
        <v>Personal</v>
      </c>
      <c r="AD325" s="32" t="s">
        <v>34845</v>
      </c>
      <c r="AE325" s="32" t="str">
        <f>council_staff_import[[#This Row],[District_Office_Number_SOURCE_KEY]]</f>
        <v>718 919-0740</v>
      </c>
      <c r="AF325" s="32" t="s">
        <v>31678</v>
      </c>
    </row>
    <row r="326" spans="1:32" x14ac:dyDescent="0.2">
      <c r="A326" s="31" t="str">
        <f>council_staff_import[[#This Row],[First_Name_SOURCE_KEY]]&amp;" "&amp;council_staff_import[[#This Row],[Last_Name_SOURCE_KEY]]</f>
        <v>Brandon Ortiz</v>
      </c>
      <c r="B326" s="31" t="str">
        <f>council_staff_import[[#This Row],[First_Name_SOURCE_KEY]]</f>
        <v>Brandon</v>
      </c>
      <c r="C326" s="31" t="str">
        <f>council_staff_import[[#This Row],[Last_Name_SOURCE_KEY]]</f>
        <v>Ortiz</v>
      </c>
      <c r="D326" s="31" t="str">
        <f>council_staff_import[[#This Row],[Title_SOURCE_KEY]]</f>
        <v>Councilmanic Aide</v>
      </c>
      <c r="E326" s="31" t="e">
        <f>council_staff_import[[#This Row],[vlookup_works_for]]</f>
        <v>#REF!</v>
      </c>
      <c r="F326" s="31" t="str">
        <f>IF(council_staff_import[[#This Row],[combine COS and Leg Contact Responsibilties]]="",council_staff_import[[#This Row],[Vlookup Scheduler Responsibility]],council_staff_import[[#This Row],[combine COS and Leg Contact Responsibilties]])</f>
        <v/>
      </c>
      <c r="G326" s="31" t="e">
        <f>council_staff_import[[#This Row],[Vlookup_reports_to_person]]</f>
        <v>#REF!</v>
      </c>
      <c r="H326" s="31" t="s">
        <v>65</v>
      </c>
      <c r="I326" s="31" t="s">
        <v>31371</v>
      </c>
      <c r="J326" s="31" t="str">
        <f>council_staff_import[[#This Row],[format_legislative_staff_type]]</f>
        <v>Personal</v>
      </c>
      <c r="K326" s="31" t="s">
        <v>72</v>
      </c>
      <c r="L326" s="31" t="str">
        <f>IF(council_staff_import[[#This Row],[District_Office_Calc]]=0,"",council_staff_import[[#This Row],[District_Office_Calc]])</f>
        <v>718 919-0740</v>
      </c>
      <c r="M326" s="31" t="str">
        <f>IF(council_staff_import[[#This Row],[combine COS and Leg Contact emails]]="",council_staff_import[[#This Row],[Vlookup Scheduler Email]],council_staff_import[[#This Row],[combine COS and Leg Contact emails]])</f>
        <v/>
      </c>
      <c r="N326" s="32" t="s">
        <v>1130</v>
      </c>
      <c r="O326" s="32" t="s">
        <v>3669</v>
      </c>
      <c r="P326" s="32" t="str">
        <f>IF(council_staff_import[[#This Row],[Vlookup COS Responsibility]]="",council_staff_import[[#This Row],[Vlookup Leg Contact Responsibility]],council_staff_import[[#This Row],[Vlookup COS Responsibility]])</f>
        <v/>
      </c>
      <c r="Q326" s="32" t="str">
        <f>IF(council_staff_import[[#This Row],[Vlookup COS Email]]="",council_staff_import[[#This Row],[Vlookup Leg Contact Email]],council_staff_import[[#This Row],[Vlookup COS Email]])</f>
        <v/>
      </c>
      <c r="R326" s="32" t="str">
        <f>IFERROR(VLOOKUP(council_staff_import[[#This Row],[Full Name]],[4]!Table3[#Data],2,0),"")</f>
        <v/>
      </c>
      <c r="S326" s="32" t="str">
        <f>IFERROR(VLOOKUP(council_staff_import[[#This Row],[Full Name]],[4]!Table3[#Data],6,0),"")</f>
        <v/>
      </c>
      <c r="T326" s="32" t="str">
        <f>IFERROR(VLOOKUP(council_staff_import[[#This Row],[Full Name]],[4]!Table5[#Data],2,0),"")</f>
        <v/>
      </c>
      <c r="U326" s="32" t="str">
        <f>IFERROR(VLOOKUP(council_staff_import[[#This Row],[Full Name]],[4]!Table5[#Data],5,0),"")</f>
        <v/>
      </c>
      <c r="V326" s="32" t="str">
        <f>IFERROR(VLOOKUP(council_staff_import[[#This Row],[Full Name]],[4]!Table6[#Data],2,0),"")</f>
        <v/>
      </c>
      <c r="W326" s="32" t="str">
        <f>IFERROR(VLOOKUP(council_staff_import[[#This Row],[Full Name]],[4]!Table6[#Data],4,0),"")</f>
        <v/>
      </c>
      <c r="X326" s="32" t="s">
        <v>31394</v>
      </c>
      <c r="Y326" s="32" t="e">
        <f>VLOOKUP(council_staff_import[[#This Row],[format_works_for]],[4]!Table4[#Data],1,0)</f>
        <v>#REF!</v>
      </c>
      <c r="Z32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26" s="32" t="e">
        <f>VLOOKUP(council_staff_import[[#This Row],[formatted_and_corrected_reports_to_person]],[4]!Table2[#Data],2,0)</f>
        <v>#REF!</v>
      </c>
      <c r="AB326" s="32" t="str">
        <f>IF(council_staff_import[[#This Row],[format_legislative_staff_type]]="Personal", RIGHT(council_staff_import[[#This Row],[Assignment_SOURCE_KEY]],LEN(council_staff_import[[#This Row],[Assignment_SOURCE_KEY]])-FIND(" ",council_staff_import[[#This Row],[Assignment_SOURCE_KEY]])),"")</f>
        <v>Cornegy</v>
      </c>
      <c r="AC326" s="32" t="str">
        <f>IF(LEFT(council_staff_import[[#This Row],[Assignment_SOURCE_KEY]],(FIND(" ",council_staff_import[[#This Row],[Assignment_SOURCE_KEY]],1)-1))="CM","Personal","Central")</f>
        <v>Personal</v>
      </c>
      <c r="AD326" s="32" t="s">
        <v>34845</v>
      </c>
      <c r="AE326" s="32" t="str">
        <f>council_staff_import[[#This Row],[District_Office_Number_SOURCE_KEY]]</f>
        <v>718 919-0740</v>
      </c>
      <c r="AF326" s="32" t="s">
        <v>31678</v>
      </c>
    </row>
    <row r="327" spans="1:32" x14ac:dyDescent="0.2">
      <c r="A327" s="31" t="str">
        <f>council_staff_import[[#This Row],[First_Name_SOURCE_KEY]]&amp;" "&amp;council_staff_import[[#This Row],[Last_Name_SOURCE_KEY]]</f>
        <v>Shellawn Serrett</v>
      </c>
      <c r="B327" s="31" t="str">
        <f>council_staff_import[[#This Row],[First_Name_SOURCE_KEY]]</f>
        <v>Shellawn</v>
      </c>
      <c r="C327" s="31" t="str">
        <f>council_staff_import[[#This Row],[Last_Name_SOURCE_KEY]]</f>
        <v>Serrett</v>
      </c>
      <c r="D327" s="31" t="str">
        <f>council_staff_import[[#This Row],[Title_SOURCE_KEY]]</f>
        <v>Councilmanic Aide</v>
      </c>
      <c r="E327" s="31" t="e">
        <f>council_staff_import[[#This Row],[vlookup_works_for]]</f>
        <v>#REF!</v>
      </c>
      <c r="F327" s="31" t="str">
        <f>IF(council_staff_import[[#This Row],[combine COS and Leg Contact Responsibilties]]="",council_staff_import[[#This Row],[Vlookup Scheduler Responsibility]],council_staff_import[[#This Row],[combine COS and Leg Contact Responsibilties]])</f>
        <v/>
      </c>
      <c r="G327" s="31" t="e">
        <f>council_staff_import[[#This Row],[Vlookup_reports_to_person]]</f>
        <v>#REF!</v>
      </c>
      <c r="H327" s="31" t="s">
        <v>65</v>
      </c>
      <c r="I327" s="31" t="s">
        <v>31371</v>
      </c>
      <c r="J327" s="31" t="str">
        <f>council_staff_import[[#This Row],[format_legislative_staff_type]]</f>
        <v>Personal</v>
      </c>
      <c r="K327" s="31" t="s">
        <v>72</v>
      </c>
      <c r="L327" s="31" t="str">
        <f>IF(council_staff_import[[#This Row],[District_Office_Calc]]=0,"",council_staff_import[[#This Row],[District_Office_Calc]])</f>
        <v>718 919-0740</v>
      </c>
      <c r="M327" s="31" t="str">
        <f>IF(council_staff_import[[#This Row],[combine COS and Leg Contact emails]]="",council_staff_import[[#This Row],[Vlookup Scheduler Email]],council_staff_import[[#This Row],[combine COS and Leg Contact emails]])</f>
        <v/>
      </c>
      <c r="N327" s="32" t="s">
        <v>34395</v>
      </c>
      <c r="O327" s="32" t="s">
        <v>34396</v>
      </c>
      <c r="P327" s="32" t="str">
        <f>IF(council_staff_import[[#This Row],[Vlookup COS Responsibility]]="",council_staff_import[[#This Row],[Vlookup Leg Contact Responsibility]],council_staff_import[[#This Row],[Vlookup COS Responsibility]])</f>
        <v/>
      </c>
      <c r="Q327" s="32" t="str">
        <f>IF(council_staff_import[[#This Row],[Vlookup COS Email]]="",council_staff_import[[#This Row],[Vlookup Leg Contact Email]],council_staff_import[[#This Row],[Vlookup COS Email]])</f>
        <v/>
      </c>
      <c r="R327" s="32" t="str">
        <f>IFERROR(VLOOKUP(council_staff_import[[#This Row],[Full Name]],[4]!Table3[#Data],2,0),"")</f>
        <v/>
      </c>
      <c r="S327" s="32" t="str">
        <f>IFERROR(VLOOKUP(council_staff_import[[#This Row],[Full Name]],[4]!Table3[#Data],6,0),"")</f>
        <v/>
      </c>
      <c r="T327" s="32" t="str">
        <f>IFERROR(VLOOKUP(council_staff_import[[#This Row],[Full Name]],[4]!Table5[#Data],2,0),"")</f>
        <v/>
      </c>
      <c r="U327" s="32" t="str">
        <f>IFERROR(VLOOKUP(council_staff_import[[#This Row],[Full Name]],[4]!Table5[#Data],5,0),"")</f>
        <v/>
      </c>
      <c r="V327" s="32" t="str">
        <f>IFERROR(VLOOKUP(council_staff_import[[#This Row],[Full Name]],[4]!Table6[#Data],2,0),"")</f>
        <v/>
      </c>
      <c r="W327" s="32" t="str">
        <f>IFERROR(VLOOKUP(council_staff_import[[#This Row],[Full Name]],[4]!Table6[#Data],4,0),"")</f>
        <v/>
      </c>
      <c r="X327" s="32" t="s">
        <v>31394</v>
      </c>
      <c r="Y327" s="32" t="e">
        <f>VLOOKUP(council_staff_import[[#This Row],[format_works_for]],[4]!Table4[#Data],1,0)</f>
        <v>#REF!</v>
      </c>
      <c r="Z32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27" s="32" t="e">
        <f>VLOOKUP(council_staff_import[[#This Row],[formatted_and_corrected_reports_to_person]],[4]!Table2[#Data],2,0)</f>
        <v>#REF!</v>
      </c>
      <c r="AB327" s="32" t="str">
        <f>IF(council_staff_import[[#This Row],[format_legislative_staff_type]]="Personal", RIGHT(council_staff_import[[#This Row],[Assignment_SOURCE_KEY]],LEN(council_staff_import[[#This Row],[Assignment_SOURCE_KEY]])-FIND(" ",council_staff_import[[#This Row],[Assignment_SOURCE_KEY]])),"")</f>
        <v>Cornegy</v>
      </c>
      <c r="AC327" s="32" t="str">
        <f>IF(LEFT(council_staff_import[[#This Row],[Assignment_SOURCE_KEY]],(FIND(" ",council_staff_import[[#This Row],[Assignment_SOURCE_KEY]],1)-1))="CM","Personal","Central")</f>
        <v>Personal</v>
      </c>
      <c r="AD327" s="32" t="s">
        <v>34845</v>
      </c>
      <c r="AE327" s="32" t="str">
        <f>council_staff_import[[#This Row],[District_Office_Number_SOURCE_KEY]]</f>
        <v>718 919-0740</v>
      </c>
      <c r="AF327" s="32" t="s">
        <v>31678</v>
      </c>
    </row>
    <row r="328" spans="1:32" x14ac:dyDescent="0.2">
      <c r="A328" s="31" t="str">
        <f>council_staff_import[[#This Row],[First_Name_SOURCE_KEY]]&amp;" "&amp;council_staff_import[[#This Row],[Last_Name_SOURCE_KEY]]</f>
        <v>Malika Simmons</v>
      </c>
      <c r="B328" s="31" t="str">
        <f>council_staff_import[[#This Row],[First_Name_SOURCE_KEY]]</f>
        <v>Malika</v>
      </c>
      <c r="C328" s="31" t="str">
        <f>council_staff_import[[#This Row],[Last_Name_SOURCE_KEY]]</f>
        <v>Simmons</v>
      </c>
      <c r="D328" s="31" t="str">
        <f>council_staff_import[[#This Row],[Title_SOURCE_KEY]]</f>
        <v>Councilmanic Aide</v>
      </c>
      <c r="E328" s="31" t="e">
        <f>council_staff_import[[#This Row],[vlookup_works_for]]</f>
        <v>#REF!</v>
      </c>
      <c r="F328" s="31" t="str">
        <f>IF(council_staff_import[[#This Row],[combine COS and Leg Contact Responsibilties]]="",council_staff_import[[#This Row],[Vlookup Scheduler Responsibility]],council_staff_import[[#This Row],[combine COS and Leg Contact Responsibilties]])</f>
        <v/>
      </c>
      <c r="G328" s="31" t="e">
        <f>council_staff_import[[#This Row],[Vlookup_reports_to_person]]</f>
        <v>#REF!</v>
      </c>
      <c r="H328" s="31" t="s">
        <v>65</v>
      </c>
      <c r="I328" s="31" t="s">
        <v>31371</v>
      </c>
      <c r="J328" s="31" t="str">
        <f>council_staff_import[[#This Row],[format_legislative_staff_type]]</f>
        <v>Personal</v>
      </c>
      <c r="K328" s="31" t="s">
        <v>72</v>
      </c>
      <c r="L328" s="31" t="str">
        <f>IF(council_staff_import[[#This Row],[District_Office_Calc]]=0,"",council_staff_import[[#This Row],[District_Office_Calc]])</f>
        <v>718 919-0740</v>
      </c>
      <c r="M328" s="31" t="str">
        <f>IF(council_staff_import[[#This Row],[combine COS and Leg Contact emails]]="",council_staff_import[[#This Row],[Vlookup Scheduler Email]],council_staff_import[[#This Row],[combine COS and Leg Contact emails]])</f>
        <v/>
      </c>
      <c r="N328" s="32" t="s">
        <v>16613</v>
      </c>
      <c r="O328" s="32" t="s">
        <v>34400</v>
      </c>
      <c r="P328" s="32" t="str">
        <f>IF(council_staff_import[[#This Row],[Vlookup COS Responsibility]]="",council_staff_import[[#This Row],[Vlookup Leg Contact Responsibility]],council_staff_import[[#This Row],[Vlookup COS Responsibility]])</f>
        <v/>
      </c>
      <c r="Q328" s="32" t="str">
        <f>IF(council_staff_import[[#This Row],[Vlookup COS Email]]="",council_staff_import[[#This Row],[Vlookup Leg Contact Email]],council_staff_import[[#This Row],[Vlookup COS Email]])</f>
        <v/>
      </c>
      <c r="R328" s="32" t="str">
        <f>IFERROR(VLOOKUP(council_staff_import[[#This Row],[Full Name]],[4]!Table3[#Data],2,0),"")</f>
        <v/>
      </c>
      <c r="S328" s="32" t="str">
        <f>IFERROR(VLOOKUP(council_staff_import[[#This Row],[Full Name]],[4]!Table3[#Data],6,0),"")</f>
        <v/>
      </c>
      <c r="T328" s="32" t="str">
        <f>IFERROR(VLOOKUP(council_staff_import[[#This Row],[Full Name]],[4]!Table5[#Data],2,0),"")</f>
        <v/>
      </c>
      <c r="U328" s="32" t="str">
        <f>IFERROR(VLOOKUP(council_staff_import[[#This Row],[Full Name]],[4]!Table5[#Data],5,0),"")</f>
        <v/>
      </c>
      <c r="V328" s="32" t="str">
        <f>IFERROR(VLOOKUP(council_staff_import[[#This Row],[Full Name]],[4]!Table6[#Data],2,0),"")</f>
        <v/>
      </c>
      <c r="W328" s="32" t="str">
        <f>IFERROR(VLOOKUP(council_staff_import[[#This Row],[Full Name]],[4]!Table6[#Data],4,0),"")</f>
        <v/>
      </c>
      <c r="X328" s="32" t="s">
        <v>31394</v>
      </c>
      <c r="Y328" s="32" t="e">
        <f>VLOOKUP(council_staff_import[[#This Row],[format_works_for]],[4]!Table4[#Data],1,0)</f>
        <v>#REF!</v>
      </c>
      <c r="Z32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28" s="32" t="e">
        <f>VLOOKUP(council_staff_import[[#This Row],[formatted_and_corrected_reports_to_person]],[4]!Table2[#Data],2,0)</f>
        <v>#REF!</v>
      </c>
      <c r="AB328" s="32" t="str">
        <f>IF(council_staff_import[[#This Row],[format_legislative_staff_type]]="Personal", RIGHT(council_staff_import[[#This Row],[Assignment_SOURCE_KEY]],LEN(council_staff_import[[#This Row],[Assignment_SOURCE_KEY]])-FIND(" ",council_staff_import[[#This Row],[Assignment_SOURCE_KEY]])),"")</f>
        <v>Cornegy</v>
      </c>
      <c r="AC328" s="32" t="str">
        <f>IF(LEFT(council_staff_import[[#This Row],[Assignment_SOURCE_KEY]],(FIND(" ",council_staff_import[[#This Row],[Assignment_SOURCE_KEY]],1)-1))="CM","Personal","Central")</f>
        <v>Personal</v>
      </c>
      <c r="AD328" s="32" t="s">
        <v>34845</v>
      </c>
      <c r="AE328" s="32" t="str">
        <f>council_staff_import[[#This Row],[District_Office_Number_SOURCE_KEY]]</f>
        <v>718 919-0740</v>
      </c>
      <c r="AF328" s="32" t="s">
        <v>31678</v>
      </c>
    </row>
    <row r="329" spans="1:32" x14ac:dyDescent="0.2">
      <c r="A329" s="31" t="str">
        <f>council_staff_import[[#This Row],[First_Name_SOURCE_KEY]]&amp;" "&amp;council_staff_import[[#This Row],[Last_Name_SOURCE_KEY]]</f>
        <v>Nicole Wright</v>
      </c>
      <c r="B329" s="31" t="str">
        <f>council_staff_import[[#This Row],[First_Name_SOURCE_KEY]]</f>
        <v>Nicole</v>
      </c>
      <c r="C329" s="31" t="str">
        <f>council_staff_import[[#This Row],[Last_Name_SOURCE_KEY]]</f>
        <v>Wright</v>
      </c>
      <c r="D329" s="31" t="str">
        <f>council_staff_import[[#This Row],[Title_SOURCE_KEY]]</f>
        <v>Councilmanic Aide</v>
      </c>
      <c r="E329" s="31" t="e">
        <f>council_staff_import[[#This Row],[vlookup_works_for]]</f>
        <v>#REF!</v>
      </c>
      <c r="F329" s="31" t="str">
        <f>IF(council_staff_import[[#This Row],[combine COS and Leg Contact Responsibilties]]="",council_staff_import[[#This Row],[Vlookup Scheduler Responsibility]],council_staff_import[[#This Row],[combine COS and Leg Contact Responsibilties]])</f>
        <v/>
      </c>
      <c r="G329" s="31" t="e">
        <f>council_staff_import[[#This Row],[Vlookup_reports_to_person]]</f>
        <v>#REF!</v>
      </c>
      <c r="H329" s="31" t="s">
        <v>65</v>
      </c>
      <c r="I329" s="31" t="s">
        <v>31371</v>
      </c>
      <c r="J329" s="31" t="str">
        <f>council_staff_import[[#This Row],[format_legislative_staff_type]]</f>
        <v>Personal</v>
      </c>
      <c r="K329" s="31" t="s">
        <v>72</v>
      </c>
      <c r="L329" s="31" t="str">
        <f>IF(council_staff_import[[#This Row],[District_Office_Calc]]=0,"",council_staff_import[[#This Row],[District_Office_Calc]])</f>
        <v>718 919-0740</v>
      </c>
      <c r="M329" s="31" t="str">
        <f>IF(council_staff_import[[#This Row],[combine COS and Leg Contact emails]]="",council_staff_import[[#This Row],[Vlookup Scheduler Email]],council_staff_import[[#This Row],[combine COS and Leg Contact emails]])</f>
        <v/>
      </c>
      <c r="N329" s="32" t="s">
        <v>17292</v>
      </c>
      <c r="O329" s="32" t="s">
        <v>23854</v>
      </c>
      <c r="P329" s="32" t="str">
        <f>IF(council_staff_import[[#This Row],[Vlookup COS Responsibility]]="",council_staff_import[[#This Row],[Vlookup Leg Contact Responsibility]],council_staff_import[[#This Row],[Vlookup COS Responsibility]])</f>
        <v/>
      </c>
      <c r="Q329" s="32" t="str">
        <f>IF(council_staff_import[[#This Row],[Vlookup COS Email]]="",council_staff_import[[#This Row],[Vlookup Leg Contact Email]],council_staff_import[[#This Row],[Vlookup COS Email]])</f>
        <v/>
      </c>
      <c r="R329" s="32" t="str">
        <f>IFERROR(VLOOKUP(council_staff_import[[#This Row],[Full Name]],[4]!Table3[#Data],2,0),"")</f>
        <v/>
      </c>
      <c r="S329" s="32" t="str">
        <f>IFERROR(VLOOKUP(council_staff_import[[#This Row],[Full Name]],[4]!Table3[#Data],6,0),"")</f>
        <v/>
      </c>
      <c r="T329" s="32" t="str">
        <f>IFERROR(VLOOKUP(council_staff_import[[#This Row],[Full Name]],[4]!Table5[#Data],2,0),"")</f>
        <v/>
      </c>
      <c r="U329" s="32" t="str">
        <f>IFERROR(VLOOKUP(council_staff_import[[#This Row],[Full Name]],[4]!Table5[#Data],5,0),"")</f>
        <v/>
      </c>
      <c r="V329" s="32" t="str">
        <f>IFERROR(VLOOKUP(council_staff_import[[#This Row],[Full Name]],[4]!Table6[#Data],2,0),"")</f>
        <v/>
      </c>
      <c r="W329" s="32" t="str">
        <f>IFERROR(VLOOKUP(council_staff_import[[#This Row],[Full Name]],[4]!Table6[#Data],4,0),"")</f>
        <v/>
      </c>
      <c r="X329" s="32" t="s">
        <v>31394</v>
      </c>
      <c r="Y329" s="32" t="e">
        <f>VLOOKUP(council_staff_import[[#This Row],[format_works_for]],[4]!Table4[#Data],1,0)</f>
        <v>#REF!</v>
      </c>
      <c r="Z32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29" s="32" t="e">
        <f>VLOOKUP(council_staff_import[[#This Row],[formatted_and_corrected_reports_to_person]],[4]!Table2[#Data],2,0)</f>
        <v>#REF!</v>
      </c>
      <c r="AB329" s="32" t="str">
        <f>IF(council_staff_import[[#This Row],[format_legislative_staff_type]]="Personal", RIGHT(council_staff_import[[#This Row],[Assignment_SOURCE_KEY]],LEN(council_staff_import[[#This Row],[Assignment_SOURCE_KEY]])-FIND(" ",council_staff_import[[#This Row],[Assignment_SOURCE_KEY]])),"")</f>
        <v>Cornegy</v>
      </c>
      <c r="AC329" s="32" t="str">
        <f>IF(LEFT(council_staff_import[[#This Row],[Assignment_SOURCE_KEY]],(FIND(" ",council_staff_import[[#This Row],[Assignment_SOURCE_KEY]],1)-1))="CM","Personal","Central")</f>
        <v>Personal</v>
      </c>
      <c r="AD329" s="32" t="s">
        <v>34845</v>
      </c>
      <c r="AE329" s="32" t="str">
        <f>council_staff_import[[#This Row],[District_Office_Number_SOURCE_KEY]]</f>
        <v>718 919-0740</v>
      </c>
      <c r="AF329" s="32" t="s">
        <v>31678</v>
      </c>
    </row>
    <row r="330" spans="1:32" x14ac:dyDescent="0.2">
      <c r="A330" s="31" t="str">
        <f>council_staff_import[[#This Row],[First_Name_SOURCE_KEY]]&amp;" "&amp;council_staff_import[[#This Row],[Last_Name_SOURCE_KEY]]</f>
        <v>Stefani Zinerman</v>
      </c>
      <c r="B330" s="31" t="str">
        <f>council_staff_import[[#This Row],[First_Name_SOURCE_KEY]]</f>
        <v>Stefani</v>
      </c>
      <c r="C330" s="31" t="str">
        <f>council_staff_import[[#This Row],[Last_Name_SOURCE_KEY]]</f>
        <v>Zinerman</v>
      </c>
      <c r="D330" s="31" t="str">
        <f>council_staff_import[[#This Row],[Title_SOURCE_KEY]]</f>
        <v>Councilmanic Aide</v>
      </c>
      <c r="E330" s="31" t="e">
        <f>council_staff_import[[#This Row],[vlookup_works_for]]</f>
        <v>#REF!</v>
      </c>
      <c r="F330" s="31" t="str">
        <f>IF(council_staff_import[[#This Row],[combine COS and Leg Contact Responsibilties]]="",council_staff_import[[#This Row],[Vlookup Scheduler Responsibility]],council_staff_import[[#This Row],[combine COS and Leg Contact Responsibilties]])</f>
        <v/>
      </c>
      <c r="G330" s="31" t="e">
        <f>council_staff_import[[#This Row],[Vlookup_reports_to_person]]</f>
        <v>#REF!</v>
      </c>
      <c r="H330" s="31" t="s">
        <v>65</v>
      </c>
      <c r="I330" s="31" t="s">
        <v>31371</v>
      </c>
      <c r="J330" s="31" t="str">
        <f>council_staff_import[[#This Row],[format_legislative_staff_type]]</f>
        <v>Personal</v>
      </c>
      <c r="K330" s="31" t="s">
        <v>72</v>
      </c>
      <c r="L330" s="31" t="str">
        <f>IF(council_staff_import[[#This Row],[District_Office_Calc]]=0,"",council_staff_import[[#This Row],[District_Office_Calc]])</f>
        <v>718 919-0740</v>
      </c>
      <c r="M330" s="31" t="str">
        <f>IF(council_staff_import[[#This Row],[combine COS and Leg Contact emails]]="",council_staff_import[[#This Row],[Vlookup Scheduler Email]],council_staff_import[[#This Row],[combine COS and Leg Contact emails]])</f>
        <v/>
      </c>
      <c r="N330" s="32" t="s">
        <v>34408</v>
      </c>
      <c r="O330" s="32" t="s">
        <v>34409</v>
      </c>
      <c r="P330" s="32" t="str">
        <f>IF(council_staff_import[[#This Row],[Vlookup COS Responsibility]]="",council_staff_import[[#This Row],[Vlookup Leg Contact Responsibility]],council_staff_import[[#This Row],[Vlookup COS Responsibility]])</f>
        <v/>
      </c>
      <c r="Q330" s="32" t="str">
        <f>IF(council_staff_import[[#This Row],[Vlookup COS Email]]="",council_staff_import[[#This Row],[Vlookup Leg Contact Email]],council_staff_import[[#This Row],[Vlookup COS Email]])</f>
        <v/>
      </c>
      <c r="R330" s="32" t="str">
        <f>IFERROR(VLOOKUP(council_staff_import[[#This Row],[Full Name]],[4]!Table3[#Data],2,0),"")</f>
        <v/>
      </c>
      <c r="S330" s="32" t="str">
        <f>IFERROR(VLOOKUP(council_staff_import[[#This Row],[Full Name]],[4]!Table3[#Data],6,0),"")</f>
        <v/>
      </c>
      <c r="T330" s="32" t="str">
        <f>IFERROR(VLOOKUP(council_staff_import[[#This Row],[Full Name]],[4]!Table5[#Data],2,0),"")</f>
        <v/>
      </c>
      <c r="U330" s="32" t="str">
        <f>IFERROR(VLOOKUP(council_staff_import[[#This Row],[Full Name]],[4]!Table5[#Data],5,0),"")</f>
        <v/>
      </c>
      <c r="V330" s="32" t="str">
        <f>IFERROR(VLOOKUP(council_staff_import[[#This Row],[Full Name]],[4]!Table6[#Data],2,0),"")</f>
        <v/>
      </c>
      <c r="W330" s="32" t="str">
        <f>IFERROR(VLOOKUP(council_staff_import[[#This Row],[Full Name]],[4]!Table6[#Data],4,0),"")</f>
        <v/>
      </c>
      <c r="X330" s="32" t="s">
        <v>31394</v>
      </c>
      <c r="Y330" s="32" t="e">
        <f>VLOOKUP(council_staff_import[[#This Row],[format_works_for]],[4]!Table4[#Data],1,0)</f>
        <v>#REF!</v>
      </c>
      <c r="Z33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30" s="32" t="e">
        <f>VLOOKUP(council_staff_import[[#This Row],[formatted_and_corrected_reports_to_person]],[4]!Table2[#Data],2,0)</f>
        <v>#REF!</v>
      </c>
      <c r="AB330" s="32" t="str">
        <f>IF(council_staff_import[[#This Row],[format_legislative_staff_type]]="Personal", RIGHT(council_staff_import[[#This Row],[Assignment_SOURCE_KEY]],LEN(council_staff_import[[#This Row],[Assignment_SOURCE_KEY]])-FIND(" ",council_staff_import[[#This Row],[Assignment_SOURCE_KEY]])),"")</f>
        <v>Cornegy</v>
      </c>
      <c r="AC330" s="32" t="str">
        <f>IF(LEFT(council_staff_import[[#This Row],[Assignment_SOURCE_KEY]],(FIND(" ",council_staff_import[[#This Row],[Assignment_SOURCE_KEY]],1)-1))="CM","Personal","Central")</f>
        <v>Personal</v>
      </c>
      <c r="AD330" s="32" t="s">
        <v>34845</v>
      </c>
      <c r="AE330" s="32" t="str">
        <f>council_staff_import[[#This Row],[District_Office_Number_SOURCE_KEY]]</f>
        <v>718 919-0740</v>
      </c>
      <c r="AF330" s="32" t="s">
        <v>31678</v>
      </c>
    </row>
    <row r="331" spans="1:32" x14ac:dyDescent="0.2">
      <c r="A331" s="31" t="str">
        <f>council_staff_import[[#This Row],[First_Name_SOURCE_KEY]]&amp;" "&amp;council_staff_import[[#This Row],[Last_Name_SOURCE_KEY]]</f>
        <v>Dylan Cepeda</v>
      </c>
      <c r="B331" s="31" t="str">
        <f>council_staff_import[[#This Row],[First_Name_SOURCE_KEY]]</f>
        <v>Dylan</v>
      </c>
      <c r="C331" s="31" t="str">
        <f>council_staff_import[[#This Row],[Last_Name_SOURCE_KEY]]</f>
        <v>Cepeda</v>
      </c>
      <c r="D331" s="31" t="str">
        <f>council_staff_import[[#This Row],[Title_SOURCE_KEY]]</f>
        <v>Councilmanic Aide</v>
      </c>
      <c r="E331" s="31" t="e">
        <f>council_staff_import[[#This Row],[vlookup_works_for]]</f>
        <v>#REF!</v>
      </c>
      <c r="F331" s="31" t="str">
        <f>IF(council_staff_import[[#This Row],[combine COS and Leg Contact Responsibilties]]="",council_staff_import[[#This Row],[Vlookup Scheduler Responsibility]],council_staff_import[[#This Row],[combine COS and Leg Contact Responsibilties]])</f>
        <v/>
      </c>
      <c r="G331" s="31" t="e">
        <f>council_staff_import[[#This Row],[Vlookup_reports_to_person]]</f>
        <v>#REF!</v>
      </c>
      <c r="H331" s="31" t="s">
        <v>65</v>
      </c>
      <c r="I331" s="31" t="s">
        <v>31371</v>
      </c>
      <c r="J331" s="31" t="str">
        <f>council_staff_import[[#This Row],[format_legislative_staff_type]]</f>
        <v>Personal</v>
      </c>
      <c r="K331" s="31" t="s">
        <v>72</v>
      </c>
      <c r="L331" s="31" t="str">
        <f>IF(council_staff_import[[#This Row],[District_Office_Calc]]=0,"",council_staff_import[[#This Row],[District_Office_Calc]])</f>
        <v>718 366-3900</v>
      </c>
      <c r="M331" s="31" t="str">
        <f>IF(council_staff_import[[#This Row],[combine COS and Leg Contact emails]]="",council_staff_import[[#This Row],[Vlookup Scheduler Email]],council_staff_import[[#This Row],[combine COS and Leg Contact emails]])</f>
        <v/>
      </c>
      <c r="N331" s="32" t="s">
        <v>34414</v>
      </c>
      <c r="O331" s="32" t="s">
        <v>26770</v>
      </c>
      <c r="P331" s="32" t="str">
        <f>IF(council_staff_import[[#This Row],[Vlookup COS Responsibility]]="",council_staff_import[[#This Row],[Vlookup Leg Contact Responsibility]],council_staff_import[[#This Row],[Vlookup COS Responsibility]])</f>
        <v/>
      </c>
      <c r="Q331" s="32" t="str">
        <f>IF(council_staff_import[[#This Row],[Vlookup COS Email]]="",council_staff_import[[#This Row],[Vlookup Leg Contact Email]],council_staff_import[[#This Row],[Vlookup COS Email]])</f>
        <v/>
      </c>
      <c r="R331" s="32" t="str">
        <f>IFERROR(VLOOKUP(council_staff_import[[#This Row],[Full Name]],[4]!Table3[#Data],2,0),"")</f>
        <v/>
      </c>
      <c r="S331" s="32" t="str">
        <f>IFERROR(VLOOKUP(council_staff_import[[#This Row],[Full Name]],[4]!Table3[#Data],6,0),"")</f>
        <v/>
      </c>
      <c r="T331" s="32" t="str">
        <f>IFERROR(VLOOKUP(council_staff_import[[#This Row],[Full Name]],[4]!Table5[#Data],2,0),"")</f>
        <v/>
      </c>
      <c r="U331" s="32" t="str">
        <f>IFERROR(VLOOKUP(council_staff_import[[#This Row],[Full Name]],[4]!Table5[#Data],5,0),"")</f>
        <v/>
      </c>
      <c r="V331" s="32" t="str">
        <f>IFERROR(VLOOKUP(council_staff_import[[#This Row],[Full Name]],[4]!Table6[#Data],2,0),"")</f>
        <v/>
      </c>
      <c r="W331" s="32" t="str">
        <f>IFERROR(VLOOKUP(council_staff_import[[#This Row],[Full Name]],[4]!Table6[#Data],4,0),"")</f>
        <v/>
      </c>
      <c r="X331" s="32" t="s">
        <v>31394</v>
      </c>
      <c r="Y331" s="32" t="e">
        <f>VLOOKUP(council_staff_import[[#This Row],[format_works_for]],[4]!Table4[#Data],1,0)</f>
        <v>#REF!</v>
      </c>
      <c r="Z33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31" s="32" t="e">
        <f>VLOOKUP(council_staff_import[[#This Row],[formatted_and_corrected_reports_to_person]],[4]!Table2[#Data],2,0)</f>
        <v>#REF!</v>
      </c>
      <c r="AB331" s="32" t="str">
        <f>IF(council_staff_import[[#This Row],[format_legislative_staff_type]]="Personal", RIGHT(council_staff_import[[#This Row],[Assignment_SOURCE_KEY]],LEN(council_staff_import[[#This Row],[Assignment_SOURCE_KEY]])-FIND(" ",council_staff_import[[#This Row],[Assignment_SOURCE_KEY]])),"")</f>
        <v>Crowley</v>
      </c>
      <c r="AC331" s="32" t="str">
        <f>IF(LEFT(council_staff_import[[#This Row],[Assignment_SOURCE_KEY]],(FIND(" ",council_staff_import[[#This Row],[Assignment_SOURCE_KEY]],1)-1))="CM","Personal","Central")</f>
        <v>Personal</v>
      </c>
      <c r="AD331" s="32" t="s">
        <v>34846</v>
      </c>
      <c r="AE331" s="32" t="str">
        <f>council_staff_import[[#This Row],[District_Office_Number_SOURCE_KEY]]</f>
        <v>718 366-3900</v>
      </c>
      <c r="AF331" s="32" t="s">
        <v>32673</v>
      </c>
    </row>
    <row r="332" spans="1:32" x14ac:dyDescent="0.2">
      <c r="A332" s="31" t="str">
        <f>council_staff_import[[#This Row],[First_Name_SOURCE_KEY]]&amp;" "&amp;council_staff_import[[#This Row],[Last_Name_SOURCE_KEY]]</f>
        <v>Amanda Farias</v>
      </c>
      <c r="B332" s="31" t="str">
        <f>council_staff_import[[#This Row],[First_Name_SOURCE_KEY]]</f>
        <v>Amanda</v>
      </c>
      <c r="C332" s="31" t="str">
        <f>council_staff_import[[#This Row],[Last_Name_SOURCE_KEY]]</f>
        <v>Farias</v>
      </c>
      <c r="D332" s="31" t="str">
        <f>council_staff_import[[#This Row],[Title_SOURCE_KEY]]</f>
        <v>Councilmanic Aide</v>
      </c>
      <c r="E332" s="31" t="e">
        <f>council_staff_import[[#This Row],[vlookup_works_for]]</f>
        <v>#REF!</v>
      </c>
      <c r="F332" s="31" t="str">
        <f>IF(council_staff_import[[#This Row],[combine COS and Leg Contact Responsibilties]]="",council_staff_import[[#This Row],[Vlookup Scheduler Responsibility]],council_staff_import[[#This Row],[combine COS and Leg Contact Responsibilties]])</f>
        <v/>
      </c>
      <c r="G332" s="31" t="e">
        <f>council_staff_import[[#This Row],[Vlookup_reports_to_person]]</f>
        <v>#REF!</v>
      </c>
      <c r="H332" s="31" t="s">
        <v>65</v>
      </c>
      <c r="I332" s="31" t="s">
        <v>31371</v>
      </c>
      <c r="J332" s="31" t="str">
        <f>council_staff_import[[#This Row],[format_legislative_staff_type]]</f>
        <v>Personal</v>
      </c>
      <c r="K332" s="31" t="s">
        <v>72</v>
      </c>
      <c r="L332" s="31" t="str">
        <f>IF(council_staff_import[[#This Row],[District_Office_Calc]]=0,"",council_staff_import[[#This Row],[District_Office_Calc]])</f>
        <v>718 366-3900</v>
      </c>
      <c r="M332" s="31" t="str">
        <f>IF(council_staff_import[[#This Row],[combine COS and Leg Contact emails]]="",council_staff_import[[#This Row],[Vlookup Scheduler Email]],council_staff_import[[#This Row],[combine COS and Leg Contact emails]])</f>
        <v/>
      </c>
      <c r="N332" s="32" t="s">
        <v>32671</v>
      </c>
      <c r="O332" s="32" t="s">
        <v>24702</v>
      </c>
      <c r="P332" s="32" t="str">
        <f>IF(council_staff_import[[#This Row],[Vlookup COS Responsibility]]="",council_staff_import[[#This Row],[Vlookup Leg Contact Responsibility]],council_staff_import[[#This Row],[Vlookup COS Responsibility]])</f>
        <v/>
      </c>
      <c r="Q332" s="32" t="str">
        <f>IF(council_staff_import[[#This Row],[Vlookup COS Email]]="",council_staff_import[[#This Row],[Vlookup Leg Contact Email]],council_staff_import[[#This Row],[Vlookup COS Email]])</f>
        <v/>
      </c>
      <c r="R332" s="32" t="str">
        <f>IFERROR(VLOOKUP(council_staff_import[[#This Row],[Full Name]],[4]!Table3[#Data],2,0),"")</f>
        <v/>
      </c>
      <c r="S332" s="32" t="str">
        <f>IFERROR(VLOOKUP(council_staff_import[[#This Row],[Full Name]],[4]!Table3[#Data],6,0),"")</f>
        <v/>
      </c>
      <c r="T332" s="32" t="str">
        <f>IFERROR(VLOOKUP(council_staff_import[[#This Row],[Full Name]],[4]!Table5[#Data],2,0),"")</f>
        <v/>
      </c>
      <c r="U332" s="32" t="str">
        <f>IFERROR(VLOOKUP(council_staff_import[[#This Row],[Full Name]],[4]!Table5[#Data],5,0),"")</f>
        <v/>
      </c>
      <c r="V332" s="32" t="str">
        <f>IFERROR(VLOOKUP(council_staff_import[[#This Row],[Full Name]],[4]!Table6[#Data],2,0),"")</f>
        <v/>
      </c>
      <c r="W332" s="32" t="str">
        <f>IFERROR(VLOOKUP(council_staff_import[[#This Row],[Full Name]],[4]!Table6[#Data],4,0),"")</f>
        <v/>
      </c>
      <c r="X332" s="32" t="s">
        <v>31394</v>
      </c>
      <c r="Y332" s="32" t="e">
        <f>VLOOKUP(council_staff_import[[#This Row],[format_works_for]],[4]!Table4[#Data],1,0)</f>
        <v>#REF!</v>
      </c>
      <c r="Z33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32" s="32" t="e">
        <f>VLOOKUP(council_staff_import[[#This Row],[formatted_and_corrected_reports_to_person]],[4]!Table2[#Data],2,0)</f>
        <v>#REF!</v>
      </c>
      <c r="AB332" s="32" t="str">
        <f>IF(council_staff_import[[#This Row],[format_legislative_staff_type]]="Personal", RIGHT(council_staff_import[[#This Row],[Assignment_SOURCE_KEY]],LEN(council_staff_import[[#This Row],[Assignment_SOURCE_KEY]])-FIND(" ",council_staff_import[[#This Row],[Assignment_SOURCE_KEY]])),"")</f>
        <v>Crowley</v>
      </c>
      <c r="AC332" s="32" t="str">
        <f>IF(LEFT(council_staff_import[[#This Row],[Assignment_SOURCE_KEY]],(FIND(" ",council_staff_import[[#This Row],[Assignment_SOURCE_KEY]],1)-1))="CM","Personal","Central")</f>
        <v>Personal</v>
      </c>
      <c r="AD332" s="32" t="s">
        <v>34846</v>
      </c>
      <c r="AE332" s="32" t="str">
        <f>council_staff_import[[#This Row],[District_Office_Number_SOURCE_KEY]]</f>
        <v>718 366-3900</v>
      </c>
      <c r="AF332" s="32" t="s">
        <v>32673</v>
      </c>
    </row>
    <row r="333" spans="1:32" x14ac:dyDescent="0.2">
      <c r="A333" s="31" t="str">
        <f>council_staff_import[[#This Row],[First_Name_SOURCE_KEY]]&amp;" "&amp;council_staff_import[[#This Row],[Last_Name_SOURCE_KEY]]</f>
        <v>Carolina Gil</v>
      </c>
      <c r="B333" s="31" t="str">
        <f>council_staff_import[[#This Row],[First_Name_SOURCE_KEY]]</f>
        <v>Carolina</v>
      </c>
      <c r="C333" s="31" t="str">
        <f>council_staff_import[[#This Row],[Last_Name_SOURCE_KEY]]</f>
        <v>Gil</v>
      </c>
      <c r="D333" s="31" t="str">
        <f>council_staff_import[[#This Row],[Title_SOURCE_KEY]]</f>
        <v>Councilmanic Aide</v>
      </c>
      <c r="E333" s="31" t="e">
        <f>council_staff_import[[#This Row],[vlookup_works_for]]</f>
        <v>#REF!</v>
      </c>
      <c r="F333" s="31" t="str">
        <f>IF(council_staff_import[[#This Row],[combine COS and Leg Contact Responsibilties]]="",council_staff_import[[#This Row],[Vlookup Scheduler Responsibility]],council_staff_import[[#This Row],[combine COS and Leg Contact Responsibilties]])</f>
        <v/>
      </c>
      <c r="G333" s="31" t="e">
        <f>council_staff_import[[#This Row],[Vlookup_reports_to_person]]</f>
        <v>#REF!</v>
      </c>
      <c r="H333" s="31" t="s">
        <v>65</v>
      </c>
      <c r="I333" s="31" t="s">
        <v>31371</v>
      </c>
      <c r="J333" s="31" t="str">
        <f>council_staff_import[[#This Row],[format_legislative_staff_type]]</f>
        <v>Personal</v>
      </c>
      <c r="K333" s="31" t="s">
        <v>72</v>
      </c>
      <c r="L333" s="31" t="str">
        <f>IF(council_staff_import[[#This Row],[District_Office_Calc]]=0,"",council_staff_import[[#This Row],[District_Office_Calc]])</f>
        <v>718 366-3900</v>
      </c>
      <c r="M333" s="31" t="str">
        <f>IF(council_staff_import[[#This Row],[combine COS and Leg Contact emails]]="",council_staff_import[[#This Row],[Vlookup Scheduler Email]],council_staff_import[[#This Row],[combine COS and Leg Contact emails]])</f>
        <v/>
      </c>
      <c r="N333" s="32" t="s">
        <v>33235</v>
      </c>
      <c r="O333" s="32" t="s">
        <v>33236</v>
      </c>
      <c r="P333" s="32" t="str">
        <f>IF(council_staff_import[[#This Row],[Vlookup COS Responsibility]]="",council_staff_import[[#This Row],[Vlookup Leg Contact Responsibility]],council_staff_import[[#This Row],[Vlookup COS Responsibility]])</f>
        <v/>
      </c>
      <c r="Q333" s="32" t="str">
        <f>IF(council_staff_import[[#This Row],[Vlookup COS Email]]="",council_staff_import[[#This Row],[Vlookup Leg Contact Email]],council_staff_import[[#This Row],[Vlookup COS Email]])</f>
        <v/>
      </c>
      <c r="R333" s="32" t="str">
        <f>IFERROR(VLOOKUP(council_staff_import[[#This Row],[Full Name]],[4]!Table3[#Data],2,0),"")</f>
        <v/>
      </c>
      <c r="S333" s="32" t="str">
        <f>IFERROR(VLOOKUP(council_staff_import[[#This Row],[Full Name]],[4]!Table3[#Data],6,0),"")</f>
        <v/>
      </c>
      <c r="T333" s="32" t="str">
        <f>IFERROR(VLOOKUP(council_staff_import[[#This Row],[Full Name]],[4]!Table5[#Data],2,0),"")</f>
        <v/>
      </c>
      <c r="U333" s="32" t="str">
        <f>IFERROR(VLOOKUP(council_staff_import[[#This Row],[Full Name]],[4]!Table5[#Data],5,0),"")</f>
        <v/>
      </c>
      <c r="V333" s="32" t="str">
        <f>IFERROR(VLOOKUP(council_staff_import[[#This Row],[Full Name]],[4]!Table6[#Data],2,0),"")</f>
        <v/>
      </c>
      <c r="W333" s="32" t="str">
        <f>IFERROR(VLOOKUP(council_staff_import[[#This Row],[Full Name]],[4]!Table6[#Data],4,0),"")</f>
        <v/>
      </c>
      <c r="X333" s="32" t="s">
        <v>31394</v>
      </c>
      <c r="Y333" s="32" t="e">
        <f>VLOOKUP(council_staff_import[[#This Row],[format_works_for]],[4]!Table4[#Data],1,0)</f>
        <v>#REF!</v>
      </c>
      <c r="Z33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33" s="32" t="e">
        <f>VLOOKUP(council_staff_import[[#This Row],[formatted_and_corrected_reports_to_person]],[4]!Table2[#Data],2,0)</f>
        <v>#REF!</v>
      </c>
      <c r="AB333" s="32" t="str">
        <f>IF(council_staff_import[[#This Row],[format_legislative_staff_type]]="Personal", RIGHT(council_staff_import[[#This Row],[Assignment_SOURCE_KEY]],LEN(council_staff_import[[#This Row],[Assignment_SOURCE_KEY]])-FIND(" ",council_staff_import[[#This Row],[Assignment_SOURCE_KEY]])),"")</f>
        <v>Crowley</v>
      </c>
      <c r="AC333" s="32" t="str">
        <f>IF(LEFT(council_staff_import[[#This Row],[Assignment_SOURCE_KEY]],(FIND(" ",council_staff_import[[#This Row],[Assignment_SOURCE_KEY]],1)-1))="CM","Personal","Central")</f>
        <v>Personal</v>
      </c>
      <c r="AD333" s="32" t="s">
        <v>34846</v>
      </c>
      <c r="AE333" s="32" t="str">
        <f>council_staff_import[[#This Row],[District_Office_Number_SOURCE_KEY]]</f>
        <v>718 366-3900</v>
      </c>
      <c r="AF333" s="32" t="s">
        <v>32673</v>
      </c>
    </row>
    <row r="334" spans="1:32" x14ac:dyDescent="0.2">
      <c r="A334" s="31" t="str">
        <f>council_staff_import[[#This Row],[First_Name_SOURCE_KEY]]&amp;" "&amp;council_staff_import[[#This Row],[Last_Name_SOURCE_KEY]]</f>
        <v>Margaret Hayes</v>
      </c>
      <c r="B334" s="31" t="str">
        <f>council_staff_import[[#This Row],[First_Name_SOURCE_KEY]]</f>
        <v>Margaret</v>
      </c>
      <c r="C334" s="31" t="str">
        <f>council_staff_import[[#This Row],[Last_Name_SOURCE_KEY]]</f>
        <v>Hayes</v>
      </c>
      <c r="D334" s="31" t="str">
        <f>council_staff_import[[#This Row],[Title_SOURCE_KEY]]</f>
        <v>Councilmanic Aide</v>
      </c>
      <c r="E334" s="31" t="e">
        <f>council_staff_import[[#This Row],[vlookup_works_for]]</f>
        <v>#REF!</v>
      </c>
      <c r="F334" s="31" t="str">
        <f>IF(council_staff_import[[#This Row],[combine COS and Leg Contact Responsibilties]]="",council_staff_import[[#This Row],[Vlookup Scheduler Responsibility]],council_staff_import[[#This Row],[combine COS and Leg Contact Responsibilties]])</f>
        <v/>
      </c>
      <c r="G334" s="31" t="e">
        <f>council_staff_import[[#This Row],[Vlookup_reports_to_person]]</f>
        <v>#REF!</v>
      </c>
      <c r="H334" s="31" t="s">
        <v>65</v>
      </c>
      <c r="I334" s="31" t="s">
        <v>31371</v>
      </c>
      <c r="J334" s="31" t="str">
        <f>council_staff_import[[#This Row],[format_legislative_staff_type]]</f>
        <v>Personal</v>
      </c>
      <c r="K334" s="31" t="s">
        <v>72</v>
      </c>
      <c r="L334" s="31" t="str">
        <f>IF(council_staff_import[[#This Row],[District_Office_Calc]]=0,"",council_staff_import[[#This Row],[District_Office_Calc]])</f>
        <v>718 366-3900</v>
      </c>
      <c r="M334" s="31" t="str">
        <f>IF(council_staff_import[[#This Row],[combine COS and Leg Contact emails]]="",council_staff_import[[#This Row],[Vlookup Scheduler Email]],council_staff_import[[#This Row],[combine COS and Leg Contact emails]])</f>
        <v/>
      </c>
      <c r="N334" s="32" t="s">
        <v>8247</v>
      </c>
      <c r="O334" s="32" t="s">
        <v>26382</v>
      </c>
      <c r="P334" s="32" t="str">
        <f>IF(council_staff_import[[#This Row],[Vlookup COS Responsibility]]="",council_staff_import[[#This Row],[Vlookup Leg Contact Responsibility]],council_staff_import[[#This Row],[Vlookup COS Responsibility]])</f>
        <v/>
      </c>
      <c r="Q334" s="32" t="str">
        <f>IF(council_staff_import[[#This Row],[Vlookup COS Email]]="",council_staff_import[[#This Row],[Vlookup Leg Contact Email]],council_staff_import[[#This Row],[Vlookup COS Email]])</f>
        <v/>
      </c>
      <c r="R334" s="32" t="str">
        <f>IFERROR(VLOOKUP(council_staff_import[[#This Row],[Full Name]],[4]!Table3[#Data],2,0),"")</f>
        <v/>
      </c>
      <c r="S334" s="32" t="str">
        <f>IFERROR(VLOOKUP(council_staff_import[[#This Row],[Full Name]],[4]!Table3[#Data],6,0),"")</f>
        <v/>
      </c>
      <c r="T334" s="32" t="str">
        <f>IFERROR(VLOOKUP(council_staff_import[[#This Row],[Full Name]],[4]!Table5[#Data],2,0),"")</f>
        <v/>
      </c>
      <c r="U334" s="32" t="str">
        <f>IFERROR(VLOOKUP(council_staff_import[[#This Row],[Full Name]],[4]!Table5[#Data],5,0),"")</f>
        <v/>
      </c>
      <c r="V334" s="32" t="str">
        <f>IFERROR(VLOOKUP(council_staff_import[[#This Row],[Full Name]],[4]!Table6[#Data],2,0),"")</f>
        <v/>
      </c>
      <c r="W334" s="32" t="str">
        <f>IFERROR(VLOOKUP(council_staff_import[[#This Row],[Full Name]],[4]!Table6[#Data],4,0),"")</f>
        <v/>
      </c>
      <c r="X334" s="32" t="s">
        <v>31394</v>
      </c>
      <c r="Y334" s="32" t="e">
        <f>VLOOKUP(council_staff_import[[#This Row],[format_works_for]],[4]!Table4[#Data],1,0)</f>
        <v>#REF!</v>
      </c>
      <c r="Z33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34" s="32" t="e">
        <f>VLOOKUP(council_staff_import[[#This Row],[formatted_and_corrected_reports_to_person]],[4]!Table2[#Data],2,0)</f>
        <v>#REF!</v>
      </c>
      <c r="AB334" s="32" t="str">
        <f>IF(council_staff_import[[#This Row],[format_legislative_staff_type]]="Personal", RIGHT(council_staff_import[[#This Row],[Assignment_SOURCE_KEY]],LEN(council_staff_import[[#This Row],[Assignment_SOURCE_KEY]])-FIND(" ",council_staff_import[[#This Row],[Assignment_SOURCE_KEY]])),"")</f>
        <v>Crowley</v>
      </c>
      <c r="AC334" s="32" t="str">
        <f>IF(LEFT(council_staff_import[[#This Row],[Assignment_SOURCE_KEY]],(FIND(" ",council_staff_import[[#This Row],[Assignment_SOURCE_KEY]],1)-1))="CM","Personal","Central")</f>
        <v>Personal</v>
      </c>
      <c r="AD334" s="32" t="s">
        <v>34846</v>
      </c>
      <c r="AE334" s="32" t="str">
        <f>council_staff_import[[#This Row],[District_Office_Number_SOURCE_KEY]]</f>
        <v>718 366-3900</v>
      </c>
      <c r="AF334" s="32" t="s">
        <v>32673</v>
      </c>
    </row>
    <row r="335" spans="1:32" x14ac:dyDescent="0.2">
      <c r="A335" s="31" t="str">
        <f>council_staff_import[[#This Row],[First_Name_SOURCE_KEY]]&amp;" "&amp;council_staff_import[[#This Row],[Last_Name_SOURCE_KEY]]</f>
        <v>Jeffrey Mailman</v>
      </c>
      <c r="B335" s="31" t="str">
        <f>council_staff_import[[#This Row],[First_Name_SOURCE_KEY]]</f>
        <v>Jeffrey</v>
      </c>
      <c r="C335" s="31" t="str">
        <f>council_staff_import[[#This Row],[Last_Name_SOURCE_KEY]]</f>
        <v>Mailman</v>
      </c>
      <c r="D335" s="31" t="str">
        <f>council_staff_import[[#This Row],[Title_SOURCE_KEY]]</f>
        <v>Councilmanic Aide</v>
      </c>
      <c r="E335" s="31" t="e">
        <f>council_staff_import[[#This Row],[vlookup_works_for]]</f>
        <v>#REF!</v>
      </c>
      <c r="F335" s="31" t="str">
        <f>IF(council_staff_import[[#This Row],[combine COS and Leg Contact Responsibilties]]="",council_staff_import[[#This Row],[Vlookup Scheduler Responsibility]],council_staff_import[[#This Row],[combine COS and Leg Contact Responsibilties]])</f>
        <v/>
      </c>
      <c r="G335" s="31" t="e">
        <f>council_staff_import[[#This Row],[Vlookup_reports_to_person]]</f>
        <v>#REF!</v>
      </c>
      <c r="H335" s="31" t="s">
        <v>65</v>
      </c>
      <c r="I335" s="31" t="s">
        <v>31371</v>
      </c>
      <c r="J335" s="31" t="str">
        <f>council_staff_import[[#This Row],[format_legislative_staff_type]]</f>
        <v>Personal</v>
      </c>
      <c r="K335" s="31" t="s">
        <v>72</v>
      </c>
      <c r="L335" s="31" t="str">
        <f>IF(council_staff_import[[#This Row],[District_Office_Calc]]=0,"",council_staff_import[[#This Row],[District_Office_Calc]])</f>
        <v>718 366-3900</v>
      </c>
      <c r="M335" s="31" t="str">
        <f>IF(council_staff_import[[#This Row],[combine COS and Leg Contact emails]]="",council_staff_import[[#This Row],[Vlookup Scheduler Email]],council_staff_import[[#This Row],[combine COS and Leg Contact emails]])</f>
        <v/>
      </c>
      <c r="N335" s="32" t="s">
        <v>32861</v>
      </c>
      <c r="O335" s="32" t="s">
        <v>2250</v>
      </c>
      <c r="P335" s="32" t="str">
        <f>IF(council_staff_import[[#This Row],[Vlookup COS Responsibility]]="",council_staff_import[[#This Row],[Vlookup Leg Contact Responsibility]],council_staff_import[[#This Row],[Vlookup COS Responsibility]])</f>
        <v/>
      </c>
      <c r="Q335" s="32" t="str">
        <f>IF(council_staff_import[[#This Row],[Vlookup COS Email]]="",council_staff_import[[#This Row],[Vlookup Leg Contact Email]],council_staff_import[[#This Row],[Vlookup COS Email]])</f>
        <v/>
      </c>
      <c r="R335" s="32" t="str">
        <f>IFERROR(VLOOKUP(council_staff_import[[#This Row],[Full Name]],[4]!Table3[#Data],2,0),"")</f>
        <v/>
      </c>
      <c r="S335" s="32" t="str">
        <f>IFERROR(VLOOKUP(council_staff_import[[#This Row],[Full Name]],[4]!Table3[#Data],6,0),"")</f>
        <v/>
      </c>
      <c r="T335" s="32" t="str">
        <f>IFERROR(VLOOKUP(council_staff_import[[#This Row],[Full Name]],[4]!Table5[#Data],2,0),"")</f>
        <v/>
      </c>
      <c r="U335" s="32" t="str">
        <f>IFERROR(VLOOKUP(council_staff_import[[#This Row],[Full Name]],[4]!Table5[#Data],5,0),"")</f>
        <v/>
      </c>
      <c r="V335" s="32" t="str">
        <f>IFERROR(VLOOKUP(council_staff_import[[#This Row],[Full Name]],[4]!Table6[#Data],2,0),"")</f>
        <v/>
      </c>
      <c r="W335" s="32" t="str">
        <f>IFERROR(VLOOKUP(council_staff_import[[#This Row],[Full Name]],[4]!Table6[#Data],4,0),"")</f>
        <v/>
      </c>
      <c r="X335" s="32" t="s">
        <v>31394</v>
      </c>
      <c r="Y335" s="32" t="e">
        <f>VLOOKUP(council_staff_import[[#This Row],[format_works_for]],[4]!Table4[#Data],1,0)</f>
        <v>#REF!</v>
      </c>
      <c r="Z33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35" s="32" t="e">
        <f>VLOOKUP(council_staff_import[[#This Row],[formatted_and_corrected_reports_to_person]],[4]!Table2[#Data],2,0)</f>
        <v>#REF!</v>
      </c>
      <c r="AB335" s="32" t="str">
        <f>IF(council_staff_import[[#This Row],[format_legislative_staff_type]]="Personal", RIGHT(council_staff_import[[#This Row],[Assignment_SOURCE_KEY]],LEN(council_staff_import[[#This Row],[Assignment_SOURCE_KEY]])-FIND(" ",council_staff_import[[#This Row],[Assignment_SOURCE_KEY]])),"")</f>
        <v>Crowley</v>
      </c>
      <c r="AC335" s="32" t="str">
        <f>IF(LEFT(council_staff_import[[#This Row],[Assignment_SOURCE_KEY]],(FIND(" ",council_staff_import[[#This Row],[Assignment_SOURCE_KEY]],1)-1))="CM","Personal","Central")</f>
        <v>Personal</v>
      </c>
      <c r="AD335" s="32" t="s">
        <v>34846</v>
      </c>
      <c r="AE335" s="32" t="str">
        <f>council_staff_import[[#This Row],[District_Office_Number_SOURCE_KEY]]</f>
        <v>718 366-3900</v>
      </c>
      <c r="AF335" s="32" t="s">
        <v>32673</v>
      </c>
    </row>
    <row r="336" spans="1:32" x14ac:dyDescent="0.2">
      <c r="A336" s="31" t="str">
        <f>council_staff_import[[#This Row],[First_Name_SOURCE_KEY]]&amp;" "&amp;council_staff_import[[#This Row],[Last_Name_SOURCE_KEY]]</f>
        <v>Katherine Mooney</v>
      </c>
      <c r="B336" s="31" t="str">
        <f>council_staff_import[[#This Row],[First_Name_SOURCE_KEY]]</f>
        <v>Katherine</v>
      </c>
      <c r="C336" s="31" t="str">
        <f>council_staff_import[[#This Row],[Last_Name_SOURCE_KEY]]</f>
        <v>Mooney</v>
      </c>
      <c r="D336" s="31" t="str">
        <f>council_staff_import[[#This Row],[Title_SOURCE_KEY]]</f>
        <v>Councilmanic Aide</v>
      </c>
      <c r="E336" s="31" t="e">
        <f>council_staff_import[[#This Row],[vlookup_works_for]]</f>
        <v>#REF!</v>
      </c>
      <c r="F336" s="31" t="str">
        <f>IF(council_staff_import[[#This Row],[combine COS and Leg Contact Responsibilties]]="",council_staff_import[[#This Row],[Vlookup Scheduler Responsibility]],council_staff_import[[#This Row],[combine COS and Leg Contact Responsibilties]])</f>
        <v/>
      </c>
      <c r="G336" s="31" t="e">
        <f>council_staff_import[[#This Row],[Vlookup_reports_to_person]]</f>
        <v>#REF!</v>
      </c>
      <c r="H336" s="31" t="s">
        <v>65</v>
      </c>
      <c r="I336" s="31" t="s">
        <v>31371</v>
      </c>
      <c r="J336" s="31" t="str">
        <f>council_staff_import[[#This Row],[format_legislative_staff_type]]</f>
        <v>Personal</v>
      </c>
      <c r="K336" s="31" t="s">
        <v>72</v>
      </c>
      <c r="L336" s="31" t="str">
        <f>IF(council_staff_import[[#This Row],[District_Office_Calc]]=0,"",council_staff_import[[#This Row],[District_Office_Calc]])</f>
        <v>718 366-3900</v>
      </c>
      <c r="M336" s="31" t="str">
        <f>IF(council_staff_import[[#This Row],[combine COS and Leg Contact emails]]="",council_staff_import[[#This Row],[Vlookup Scheduler Email]],council_staff_import[[#This Row],[combine COS and Leg Contact emails]])</f>
        <v/>
      </c>
      <c r="N336" s="32" t="s">
        <v>4044</v>
      </c>
      <c r="O336" s="32" t="s">
        <v>20886</v>
      </c>
      <c r="P336" s="32" t="str">
        <f>IF(council_staff_import[[#This Row],[Vlookup COS Responsibility]]="",council_staff_import[[#This Row],[Vlookup Leg Contact Responsibility]],council_staff_import[[#This Row],[Vlookup COS Responsibility]])</f>
        <v/>
      </c>
      <c r="Q336" s="32" t="str">
        <f>IF(council_staff_import[[#This Row],[Vlookup COS Email]]="",council_staff_import[[#This Row],[Vlookup Leg Contact Email]],council_staff_import[[#This Row],[Vlookup COS Email]])</f>
        <v/>
      </c>
      <c r="R336" s="32" t="str">
        <f>IFERROR(VLOOKUP(council_staff_import[[#This Row],[Full Name]],[4]!Table3[#Data],2,0),"")</f>
        <v/>
      </c>
      <c r="S336" s="32" t="str">
        <f>IFERROR(VLOOKUP(council_staff_import[[#This Row],[Full Name]],[4]!Table3[#Data],6,0),"")</f>
        <v/>
      </c>
      <c r="T336" s="32" t="str">
        <f>IFERROR(VLOOKUP(council_staff_import[[#This Row],[Full Name]],[4]!Table5[#Data],2,0),"")</f>
        <v/>
      </c>
      <c r="U336" s="32" t="str">
        <f>IFERROR(VLOOKUP(council_staff_import[[#This Row],[Full Name]],[4]!Table5[#Data],5,0),"")</f>
        <v/>
      </c>
      <c r="V336" s="32" t="str">
        <f>IFERROR(VLOOKUP(council_staff_import[[#This Row],[Full Name]],[4]!Table6[#Data],2,0),"")</f>
        <v/>
      </c>
      <c r="W336" s="32" t="str">
        <f>IFERROR(VLOOKUP(council_staff_import[[#This Row],[Full Name]],[4]!Table6[#Data],4,0),"")</f>
        <v/>
      </c>
      <c r="X336" s="32" t="s">
        <v>31394</v>
      </c>
      <c r="Y336" s="32" t="e">
        <f>VLOOKUP(council_staff_import[[#This Row],[format_works_for]],[4]!Table4[#Data],1,0)</f>
        <v>#REF!</v>
      </c>
      <c r="Z33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36" s="32" t="e">
        <f>VLOOKUP(council_staff_import[[#This Row],[formatted_and_corrected_reports_to_person]],[4]!Table2[#Data],2,0)</f>
        <v>#REF!</v>
      </c>
      <c r="AB336" s="32" t="str">
        <f>IF(council_staff_import[[#This Row],[format_legislative_staff_type]]="Personal", RIGHT(council_staff_import[[#This Row],[Assignment_SOURCE_KEY]],LEN(council_staff_import[[#This Row],[Assignment_SOURCE_KEY]])-FIND(" ",council_staff_import[[#This Row],[Assignment_SOURCE_KEY]])),"")</f>
        <v>Crowley</v>
      </c>
      <c r="AC336" s="32" t="str">
        <f>IF(LEFT(council_staff_import[[#This Row],[Assignment_SOURCE_KEY]],(FIND(" ",council_staff_import[[#This Row],[Assignment_SOURCE_KEY]],1)-1))="CM","Personal","Central")</f>
        <v>Personal</v>
      </c>
      <c r="AD336" s="32" t="s">
        <v>34846</v>
      </c>
      <c r="AE336" s="32" t="str">
        <f>council_staff_import[[#This Row],[District_Office_Number_SOURCE_KEY]]</f>
        <v>718 366-3900</v>
      </c>
      <c r="AF336" s="32" t="s">
        <v>32673</v>
      </c>
    </row>
    <row r="337" spans="1:32" x14ac:dyDescent="0.2">
      <c r="A337" s="31" t="str">
        <f>council_staff_import[[#This Row],[First_Name_SOURCE_KEY]]&amp;" "&amp;council_staff_import[[#This Row],[Last_Name_SOURCE_KEY]]</f>
        <v>Roman Paprocki</v>
      </c>
      <c r="B337" s="31" t="str">
        <f>council_staff_import[[#This Row],[First_Name_SOURCE_KEY]]</f>
        <v>Roman</v>
      </c>
      <c r="C337" s="31" t="str">
        <f>council_staff_import[[#This Row],[Last_Name_SOURCE_KEY]]</f>
        <v>Paprocki</v>
      </c>
      <c r="D337" s="31" t="str">
        <f>council_staff_import[[#This Row],[Title_SOURCE_KEY]]</f>
        <v>Councilmanic Aide</v>
      </c>
      <c r="E337" s="31" t="e">
        <f>council_staff_import[[#This Row],[vlookup_works_for]]</f>
        <v>#REF!</v>
      </c>
      <c r="F337" s="31" t="str">
        <f>IF(council_staff_import[[#This Row],[combine COS and Leg Contact Responsibilties]]="",council_staff_import[[#This Row],[Vlookup Scheduler Responsibility]],council_staff_import[[#This Row],[combine COS and Leg Contact Responsibilties]])</f>
        <v/>
      </c>
      <c r="G337" s="31" t="e">
        <f>council_staff_import[[#This Row],[Vlookup_reports_to_person]]</f>
        <v>#REF!</v>
      </c>
      <c r="H337" s="31" t="s">
        <v>65</v>
      </c>
      <c r="I337" s="31" t="s">
        <v>31371</v>
      </c>
      <c r="J337" s="31" t="str">
        <f>council_staff_import[[#This Row],[format_legislative_staff_type]]</f>
        <v>Personal</v>
      </c>
      <c r="K337" s="31" t="s">
        <v>72</v>
      </c>
      <c r="L337" s="31" t="str">
        <f>IF(council_staff_import[[#This Row],[District_Office_Calc]]=0,"",council_staff_import[[#This Row],[District_Office_Calc]])</f>
        <v>718 366-3900</v>
      </c>
      <c r="M337" s="31" t="str">
        <f>IF(council_staff_import[[#This Row],[combine COS and Leg Contact emails]]="",council_staff_import[[#This Row],[Vlookup Scheduler Email]],council_staff_import[[#This Row],[combine COS and Leg Contact emails]])</f>
        <v/>
      </c>
      <c r="N337" s="32" t="s">
        <v>33595</v>
      </c>
      <c r="O337" s="32" t="s">
        <v>11725</v>
      </c>
      <c r="P337" s="32" t="str">
        <f>IF(council_staff_import[[#This Row],[Vlookup COS Responsibility]]="",council_staff_import[[#This Row],[Vlookup Leg Contact Responsibility]],council_staff_import[[#This Row],[Vlookup COS Responsibility]])</f>
        <v/>
      </c>
      <c r="Q337" s="32" t="str">
        <f>IF(council_staff_import[[#This Row],[Vlookup COS Email]]="",council_staff_import[[#This Row],[Vlookup Leg Contact Email]],council_staff_import[[#This Row],[Vlookup COS Email]])</f>
        <v/>
      </c>
      <c r="R337" s="32" t="str">
        <f>IFERROR(VLOOKUP(council_staff_import[[#This Row],[Full Name]],[4]!Table3[#Data],2,0),"")</f>
        <v/>
      </c>
      <c r="S337" s="32" t="str">
        <f>IFERROR(VLOOKUP(council_staff_import[[#This Row],[Full Name]],[4]!Table3[#Data],6,0),"")</f>
        <v/>
      </c>
      <c r="T337" s="32" t="str">
        <f>IFERROR(VLOOKUP(council_staff_import[[#This Row],[Full Name]],[4]!Table5[#Data],2,0),"")</f>
        <v/>
      </c>
      <c r="U337" s="32" t="str">
        <f>IFERROR(VLOOKUP(council_staff_import[[#This Row],[Full Name]],[4]!Table5[#Data],5,0),"")</f>
        <v/>
      </c>
      <c r="V337" s="32" t="str">
        <f>IFERROR(VLOOKUP(council_staff_import[[#This Row],[Full Name]],[4]!Table6[#Data],2,0),"")</f>
        <v/>
      </c>
      <c r="W337" s="32" t="str">
        <f>IFERROR(VLOOKUP(council_staff_import[[#This Row],[Full Name]],[4]!Table6[#Data],4,0),"")</f>
        <v/>
      </c>
      <c r="X337" s="32" t="s">
        <v>31394</v>
      </c>
      <c r="Y337" s="32" t="e">
        <f>VLOOKUP(council_staff_import[[#This Row],[format_works_for]],[4]!Table4[#Data],1,0)</f>
        <v>#REF!</v>
      </c>
      <c r="Z33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37" s="32" t="e">
        <f>VLOOKUP(council_staff_import[[#This Row],[formatted_and_corrected_reports_to_person]],[4]!Table2[#Data],2,0)</f>
        <v>#REF!</v>
      </c>
      <c r="AB337" s="32" t="str">
        <f>IF(council_staff_import[[#This Row],[format_legislative_staff_type]]="Personal", RIGHT(council_staff_import[[#This Row],[Assignment_SOURCE_KEY]],LEN(council_staff_import[[#This Row],[Assignment_SOURCE_KEY]])-FIND(" ",council_staff_import[[#This Row],[Assignment_SOURCE_KEY]])),"")</f>
        <v>Crowley</v>
      </c>
      <c r="AC337" s="32" t="str">
        <f>IF(LEFT(council_staff_import[[#This Row],[Assignment_SOURCE_KEY]],(FIND(" ",council_staff_import[[#This Row],[Assignment_SOURCE_KEY]],1)-1))="CM","Personal","Central")</f>
        <v>Personal</v>
      </c>
      <c r="AD337" s="32" t="s">
        <v>34846</v>
      </c>
      <c r="AE337" s="32" t="str">
        <f>council_staff_import[[#This Row],[District_Office_Number_SOURCE_KEY]]</f>
        <v>718 366-3900</v>
      </c>
      <c r="AF337" s="32" t="s">
        <v>32673</v>
      </c>
    </row>
    <row r="338" spans="1:32" x14ac:dyDescent="0.2">
      <c r="A338" s="31" t="str">
        <f>council_staff_import[[#This Row],[First_Name_SOURCE_KEY]]&amp;" "&amp;council_staff_import[[#This Row],[Last_Name_SOURCE_KEY]]</f>
        <v>Monica Abend</v>
      </c>
      <c r="B338" s="31" t="str">
        <f>council_staff_import[[#This Row],[First_Name_SOURCE_KEY]]</f>
        <v>Monica</v>
      </c>
      <c r="C338" s="31" t="str">
        <f>council_staff_import[[#This Row],[Last_Name_SOURCE_KEY]]</f>
        <v>Abend</v>
      </c>
      <c r="D338" s="31" t="str">
        <f>council_staff_import[[#This Row],[Title_SOURCE_KEY]]</f>
        <v>Councilmanic Aide</v>
      </c>
      <c r="E338" s="31" t="e">
        <f>council_staff_import[[#This Row],[vlookup_works_for]]</f>
        <v>#REF!</v>
      </c>
      <c r="F338" s="31" t="str">
        <f>IF(council_staff_import[[#This Row],[combine COS and Leg Contact Responsibilties]]="",council_staff_import[[#This Row],[Vlookup Scheduler Responsibility]],council_staff_import[[#This Row],[combine COS and Leg Contact Responsibilties]])</f>
        <v/>
      </c>
      <c r="G338" s="31" t="e">
        <f>council_staff_import[[#This Row],[Vlookup_reports_to_person]]</f>
        <v>#REF!</v>
      </c>
      <c r="H338" s="31" t="s">
        <v>65</v>
      </c>
      <c r="I338" s="31" t="s">
        <v>31371</v>
      </c>
      <c r="J338" s="31" t="str">
        <f>council_staff_import[[#This Row],[format_legislative_staff_type]]</f>
        <v>Personal</v>
      </c>
      <c r="K338" s="31" t="s">
        <v>72</v>
      </c>
      <c r="L338" s="31" t="str">
        <f>IF(council_staff_import[[#This Row],[District_Office_Calc]]=0,"",council_staff_import[[#This Row],[District_Office_Calc]])</f>
        <v>718 260-9191</v>
      </c>
      <c r="M338" s="31" t="str">
        <f>IF(council_staff_import[[#This Row],[combine COS and Leg Contact emails]]="",council_staff_import[[#This Row],[Vlookup Scheduler Email]],council_staff_import[[#This Row],[combine COS and Leg Contact emails]])</f>
        <v/>
      </c>
      <c r="N338" s="32" t="s">
        <v>33354</v>
      </c>
      <c r="O338" s="32" t="s">
        <v>11955</v>
      </c>
      <c r="P338" s="32" t="str">
        <f>IF(council_staff_import[[#This Row],[Vlookup COS Responsibility]]="",council_staff_import[[#This Row],[Vlookup Leg Contact Responsibility]],council_staff_import[[#This Row],[Vlookup COS Responsibility]])</f>
        <v/>
      </c>
      <c r="Q338" s="32" t="str">
        <f>IF(council_staff_import[[#This Row],[Vlookup COS Email]]="",council_staff_import[[#This Row],[Vlookup Leg Contact Email]],council_staff_import[[#This Row],[Vlookup COS Email]])</f>
        <v/>
      </c>
      <c r="R338" s="32" t="str">
        <f>IFERROR(VLOOKUP(council_staff_import[[#This Row],[Full Name]],[4]!Table3[#Data],2,0),"")</f>
        <v/>
      </c>
      <c r="S338" s="32" t="str">
        <f>IFERROR(VLOOKUP(council_staff_import[[#This Row],[Full Name]],[4]!Table3[#Data],6,0),"")</f>
        <v/>
      </c>
      <c r="T338" s="32" t="str">
        <f>IFERROR(VLOOKUP(council_staff_import[[#This Row],[Full Name]],[4]!Table5[#Data],2,0),"")</f>
        <v/>
      </c>
      <c r="U338" s="32" t="str">
        <f>IFERROR(VLOOKUP(council_staff_import[[#This Row],[Full Name]],[4]!Table5[#Data],5,0),"")</f>
        <v/>
      </c>
      <c r="V338" s="32" t="str">
        <f>IFERROR(VLOOKUP(council_staff_import[[#This Row],[Full Name]],[4]!Table6[#Data],2,0),"")</f>
        <v/>
      </c>
      <c r="W338" s="32" t="str">
        <f>IFERROR(VLOOKUP(council_staff_import[[#This Row],[Full Name]],[4]!Table6[#Data],4,0),"")</f>
        <v/>
      </c>
      <c r="X338" s="32" t="s">
        <v>31394</v>
      </c>
      <c r="Y338" s="32" t="e">
        <f>VLOOKUP(council_staff_import[[#This Row],[format_works_for]],[4]!Table4[#Data],1,0)</f>
        <v>#REF!</v>
      </c>
      <c r="Z33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38" s="32" t="e">
        <f>VLOOKUP(council_staff_import[[#This Row],[formatted_and_corrected_reports_to_person]],[4]!Table2[#Data],2,0)</f>
        <v>#REF!</v>
      </c>
      <c r="AB338" s="32" t="str">
        <f>IF(council_staff_import[[#This Row],[format_legislative_staff_type]]="Personal", RIGHT(council_staff_import[[#This Row],[Assignment_SOURCE_KEY]],LEN(council_staff_import[[#This Row],[Assignment_SOURCE_KEY]])-FIND(" ",council_staff_import[[#This Row],[Assignment_SOURCE_KEY]])),"")</f>
        <v>Cumbo</v>
      </c>
      <c r="AC338" s="32" t="str">
        <f>IF(LEFT(council_staff_import[[#This Row],[Assignment_SOURCE_KEY]],(FIND(" ",council_staff_import[[#This Row],[Assignment_SOURCE_KEY]],1)-1))="CM","Personal","Central")</f>
        <v>Personal</v>
      </c>
      <c r="AD338" s="32" t="s">
        <v>34847</v>
      </c>
      <c r="AE338" s="32" t="str">
        <f>council_staff_import[[#This Row],[District_Office_Number_SOURCE_KEY]]</f>
        <v>718 260-9191</v>
      </c>
      <c r="AF338" s="32" t="s">
        <v>33076</v>
      </c>
    </row>
    <row r="339" spans="1:32" x14ac:dyDescent="0.2">
      <c r="A339" s="31" t="str">
        <f>council_staff_import[[#This Row],[First_Name_SOURCE_KEY]]&amp;" "&amp;council_staff_import[[#This Row],[Last_Name_SOURCE_KEY]]</f>
        <v>Dominique Bryant</v>
      </c>
      <c r="B339" s="31" t="str">
        <f>council_staff_import[[#This Row],[First_Name_SOURCE_KEY]]</f>
        <v>Dominique</v>
      </c>
      <c r="C339" s="31" t="str">
        <f>council_staff_import[[#This Row],[Last_Name_SOURCE_KEY]]</f>
        <v>Bryant</v>
      </c>
      <c r="D339" s="31" t="str">
        <f>council_staff_import[[#This Row],[Title_SOURCE_KEY]]</f>
        <v>Councilmanic Aide</v>
      </c>
      <c r="E339" s="31" t="e">
        <f>council_staff_import[[#This Row],[vlookup_works_for]]</f>
        <v>#REF!</v>
      </c>
      <c r="F339" s="31" t="str">
        <f>IF(council_staff_import[[#This Row],[combine COS and Leg Contact Responsibilties]]="",council_staff_import[[#This Row],[Vlookup Scheduler Responsibility]],council_staff_import[[#This Row],[combine COS and Leg Contact Responsibilties]])</f>
        <v/>
      </c>
      <c r="G339" s="31" t="e">
        <f>council_staff_import[[#This Row],[Vlookup_reports_to_person]]</f>
        <v>#REF!</v>
      </c>
      <c r="H339" s="31" t="s">
        <v>65</v>
      </c>
      <c r="I339" s="31" t="s">
        <v>31371</v>
      </c>
      <c r="J339" s="31" t="str">
        <f>council_staff_import[[#This Row],[format_legislative_staff_type]]</f>
        <v>Personal</v>
      </c>
      <c r="K339" s="31" t="s">
        <v>72</v>
      </c>
      <c r="L339" s="31" t="str">
        <f>IF(council_staff_import[[#This Row],[District_Office_Calc]]=0,"",council_staff_import[[#This Row],[District_Office_Calc]])</f>
        <v>718 260-9191</v>
      </c>
      <c r="M339" s="31" t="str">
        <f>IF(council_staff_import[[#This Row],[combine COS and Leg Contact emails]]="",council_staff_import[[#This Row],[Vlookup Scheduler Email]],council_staff_import[[#This Row],[combine COS and Leg Contact emails]])</f>
        <v/>
      </c>
      <c r="N339" s="32" t="s">
        <v>21927</v>
      </c>
      <c r="O339" s="32" t="s">
        <v>33508</v>
      </c>
      <c r="P339" s="32" t="str">
        <f>IF(council_staff_import[[#This Row],[Vlookup COS Responsibility]]="",council_staff_import[[#This Row],[Vlookup Leg Contact Responsibility]],council_staff_import[[#This Row],[Vlookup COS Responsibility]])</f>
        <v/>
      </c>
      <c r="Q339" s="32" t="str">
        <f>IF(council_staff_import[[#This Row],[Vlookup COS Email]]="",council_staff_import[[#This Row],[Vlookup Leg Contact Email]],council_staff_import[[#This Row],[Vlookup COS Email]])</f>
        <v/>
      </c>
      <c r="R339" s="32" t="str">
        <f>IFERROR(VLOOKUP(council_staff_import[[#This Row],[Full Name]],[4]!Table3[#Data],2,0),"")</f>
        <v/>
      </c>
      <c r="S339" s="32" t="str">
        <f>IFERROR(VLOOKUP(council_staff_import[[#This Row],[Full Name]],[4]!Table3[#Data],6,0),"")</f>
        <v/>
      </c>
      <c r="T339" s="32" t="str">
        <f>IFERROR(VLOOKUP(council_staff_import[[#This Row],[Full Name]],[4]!Table5[#Data],2,0),"")</f>
        <v/>
      </c>
      <c r="U339" s="32" t="str">
        <f>IFERROR(VLOOKUP(council_staff_import[[#This Row],[Full Name]],[4]!Table5[#Data],5,0),"")</f>
        <v/>
      </c>
      <c r="V339" s="32" t="str">
        <f>IFERROR(VLOOKUP(council_staff_import[[#This Row],[Full Name]],[4]!Table6[#Data],2,0),"")</f>
        <v/>
      </c>
      <c r="W339" s="32" t="str">
        <f>IFERROR(VLOOKUP(council_staff_import[[#This Row],[Full Name]],[4]!Table6[#Data],4,0),"")</f>
        <v/>
      </c>
      <c r="X339" s="32" t="s">
        <v>31394</v>
      </c>
      <c r="Y339" s="32" t="e">
        <f>VLOOKUP(council_staff_import[[#This Row],[format_works_for]],[4]!Table4[#Data],1,0)</f>
        <v>#REF!</v>
      </c>
      <c r="Z33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39" s="32" t="e">
        <f>VLOOKUP(council_staff_import[[#This Row],[formatted_and_corrected_reports_to_person]],[4]!Table2[#Data],2,0)</f>
        <v>#REF!</v>
      </c>
      <c r="AB339" s="32" t="str">
        <f>IF(council_staff_import[[#This Row],[format_legislative_staff_type]]="Personal", RIGHT(council_staff_import[[#This Row],[Assignment_SOURCE_KEY]],LEN(council_staff_import[[#This Row],[Assignment_SOURCE_KEY]])-FIND(" ",council_staff_import[[#This Row],[Assignment_SOURCE_KEY]])),"")</f>
        <v>Cumbo</v>
      </c>
      <c r="AC339" s="32" t="str">
        <f>IF(LEFT(council_staff_import[[#This Row],[Assignment_SOURCE_KEY]],(FIND(" ",council_staff_import[[#This Row],[Assignment_SOURCE_KEY]],1)-1))="CM","Personal","Central")</f>
        <v>Personal</v>
      </c>
      <c r="AD339" s="32" t="s">
        <v>34847</v>
      </c>
      <c r="AE339" s="32" t="str">
        <f>council_staff_import[[#This Row],[District_Office_Number_SOURCE_KEY]]</f>
        <v>718 260-9191</v>
      </c>
      <c r="AF339" s="32" t="s">
        <v>33076</v>
      </c>
    </row>
    <row r="340" spans="1:32" x14ac:dyDescent="0.2">
      <c r="A340" s="31" t="str">
        <f>council_staff_import[[#This Row],[First_Name_SOURCE_KEY]]&amp;" "&amp;council_staff_import[[#This Row],[Last_Name_SOURCE_KEY]]</f>
        <v>Jasmin Coello</v>
      </c>
      <c r="B340" s="31" t="str">
        <f>council_staff_import[[#This Row],[First_Name_SOURCE_KEY]]</f>
        <v>Jasmin</v>
      </c>
      <c r="C340" s="31" t="str">
        <f>council_staff_import[[#This Row],[Last_Name_SOURCE_KEY]]</f>
        <v>Coello</v>
      </c>
      <c r="D340" s="31" t="str">
        <f>council_staff_import[[#This Row],[Title_SOURCE_KEY]]</f>
        <v>Councilmanic Aide</v>
      </c>
      <c r="E340" s="31" t="e">
        <f>council_staff_import[[#This Row],[vlookup_works_for]]</f>
        <v>#REF!</v>
      </c>
      <c r="F340" s="31" t="str">
        <f>IF(council_staff_import[[#This Row],[combine COS and Leg Contact Responsibilties]]="",council_staff_import[[#This Row],[Vlookup Scheduler Responsibility]],council_staff_import[[#This Row],[combine COS and Leg Contact Responsibilties]])</f>
        <v/>
      </c>
      <c r="G340" s="31" t="e">
        <f>council_staff_import[[#This Row],[Vlookup_reports_to_person]]</f>
        <v>#REF!</v>
      </c>
      <c r="H340" s="31" t="s">
        <v>65</v>
      </c>
      <c r="I340" s="31" t="s">
        <v>31371</v>
      </c>
      <c r="J340" s="31" t="str">
        <f>council_staff_import[[#This Row],[format_legislative_staff_type]]</f>
        <v>Personal</v>
      </c>
      <c r="K340" s="31" t="s">
        <v>72</v>
      </c>
      <c r="L340" s="31" t="str">
        <f>IF(council_staff_import[[#This Row],[District_Office_Calc]]=0,"",council_staff_import[[#This Row],[District_Office_Calc]])</f>
        <v>718 260-9191</v>
      </c>
      <c r="M340" s="31" t="str">
        <f>IF(council_staff_import[[#This Row],[combine COS and Leg Contact emails]]="",council_staff_import[[#This Row],[Vlookup Scheduler Email]],council_staff_import[[#This Row],[combine COS and Leg Contact emails]])</f>
        <v/>
      </c>
      <c r="N340" s="32" t="s">
        <v>33757</v>
      </c>
      <c r="O340" s="32" t="s">
        <v>24151</v>
      </c>
      <c r="P340" s="32" t="str">
        <f>IF(council_staff_import[[#This Row],[Vlookup COS Responsibility]]="",council_staff_import[[#This Row],[Vlookup Leg Contact Responsibility]],council_staff_import[[#This Row],[Vlookup COS Responsibility]])</f>
        <v/>
      </c>
      <c r="Q340" s="32" t="str">
        <f>IF(council_staff_import[[#This Row],[Vlookup COS Email]]="",council_staff_import[[#This Row],[Vlookup Leg Contact Email]],council_staff_import[[#This Row],[Vlookup COS Email]])</f>
        <v/>
      </c>
      <c r="R340" s="32" t="str">
        <f>IFERROR(VLOOKUP(council_staff_import[[#This Row],[Full Name]],[4]!Table3[#Data],2,0),"")</f>
        <v/>
      </c>
      <c r="S340" s="32" t="str">
        <f>IFERROR(VLOOKUP(council_staff_import[[#This Row],[Full Name]],[4]!Table3[#Data],6,0),"")</f>
        <v/>
      </c>
      <c r="T340" s="32" t="str">
        <f>IFERROR(VLOOKUP(council_staff_import[[#This Row],[Full Name]],[4]!Table5[#Data],2,0),"")</f>
        <v/>
      </c>
      <c r="U340" s="32" t="str">
        <f>IFERROR(VLOOKUP(council_staff_import[[#This Row],[Full Name]],[4]!Table5[#Data],5,0),"")</f>
        <v/>
      </c>
      <c r="V340" s="32" t="str">
        <f>IFERROR(VLOOKUP(council_staff_import[[#This Row],[Full Name]],[4]!Table6[#Data],2,0),"")</f>
        <v/>
      </c>
      <c r="W340" s="32" t="str">
        <f>IFERROR(VLOOKUP(council_staff_import[[#This Row],[Full Name]],[4]!Table6[#Data],4,0),"")</f>
        <v/>
      </c>
      <c r="X340" s="32" t="s">
        <v>31394</v>
      </c>
      <c r="Y340" s="32" t="e">
        <f>VLOOKUP(council_staff_import[[#This Row],[format_works_for]],[4]!Table4[#Data],1,0)</f>
        <v>#REF!</v>
      </c>
      <c r="Z34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40" s="32" t="e">
        <f>VLOOKUP(council_staff_import[[#This Row],[formatted_and_corrected_reports_to_person]],[4]!Table2[#Data],2,0)</f>
        <v>#REF!</v>
      </c>
      <c r="AB340" s="32" t="str">
        <f>IF(council_staff_import[[#This Row],[format_legislative_staff_type]]="Personal", RIGHT(council_staff_import[[#This Row],[Assignment_SOURCE_KEY]],LEN(council_staff_import[[#This Row],[Assignment_SOURCE_KEY]])-FIND(" ",council_staff_import[[#This Row],[Assignment_SOURCE_KEY]])),"")</f>
        <v>Cumbo</v>
      </c>
      <c r="AC340" s="32" t="str">
        <f>IF(LEFT(council_staff_import[[#This Row],[Assignment_SOURCE_KEY]],(FIND(" ",council_staff_import[[#This Row],[Assignment_SOURCE_KEY]],1)-1))="CM","Personal","Central")</f>
        <v>Personal</v>
      </c>
      <c r="AD340" s="32" t="s">
        <v>34847</v>
      </c>
      <c r="AE340" s="32" t="str">
        <f>council_staff_import[[#This Row],[District_Office_Number_SOURCE_KEY]]</f>
        <v>718 260-9191</v>
      </c>
      <c r="AF340" s="32" t="s">
        <v>33076</v>
      </c>
    </row>
    <row r="341" spans="1:32" x14ac:dyDescent="0.2">
      <c r="A341" s="31" t="str">
        <f>council_staff_import[[#This Row],[First_Name_SOURCE_KEY]]&amp;" "&amp;council_staff_import[[#This Row],[Last_Name_SOURCE_KEY]]</f>
        <v>Matthew-George Pitt</v>
      </c>
      <c r="B341" s="31" t="str">
        <f>council_staff_import[[#This Row],[First_Name_SOURCE_KEY]]</f>
        <v>Matthew-George</v>
      </c>
      <c r="C341" s="31" t="str">
        <f>council_staff_import[[#This Row],[Last_Name_SOURCE_KEY]]</f>
        <v>Pitt</v>
      </c>
      <c r="D341" s="31" t="str">
        <f>council_staff_import[[#This Row],[Title_SOURCE_KEY]]</f>
        <v>Councilmanic Aide</v>
      </c>
      <c r="E341" s="31" t="e">
        <f>council_staff_import[[#This Row],[vlookup_works_for]]</f>
        <v>#REF!</v>
      </c>
      <c r="F341" s="31" t="str">
        <f>IF(council_staff_import[[#This Row],[combine COS and Leg Contact Responsibilties]]="",council_staff_import[[#This Row],[Vlookup Scheduler Responsibility]],council_staff_import[[#This Row],[combine COS and Leg Contact Responsibilties]])</f>
        <v/>
      </c>
      <c r="G341" s="31" t="e">
        <f>council_staff_import[[#This Row],[Vlookup_reports_to_person]]</f>
        <v>#REF!</v>
      </c>
      <c r="H341" s="31" t="s">
        <v>65</v>
      </c>
      <c r="I341" s="31" t="s">
        <v>31371</v>
      </c>
      <c r="J341" s="31" t="str">
        <f>council_staff_import[[#This Row],[format_legislative_staff_type]]</f>
        <v>Personal</v>
      </c>
      <c r="K341" s="31" t="s">
        <v>72</v>
      </c>
      <c r="L341" s="31" t="str">
        <f>IF(council_staff_import[[#This Row],[District_Office_Calc]]=0,"",council_staff_import[[#This Row],[District_Office_Calc]])</f>
        <v>718 260-9191</v>
      </c>
      <c r="M341" s="31" t="str">
        <f>IF(council_staff_import[[#This Row],[combine COS and Leg Contact emails]]="",council_staff_import[[#This Row],[Vlookup Scheduler Email]],council_staff_import[[#This Row],[combine COS and Leg Contact emails]])</f>
        <v/>
      </c>
      <c r="N341" s="32" t="s">
        <v>33622</v>
      </c>
      <c r="O341" s="32" t="s">
        <v>33623</v>
      </c>
      <c r="P341" s="32" t="str">
        <f>IF(council_staff_import[[#This Row],[Vlookup COS Responsibility]]="",council_staff_import[[#This Row],[Vlookup Leg Contact Responsibility]],council_staff_import[[#This Row],[Vlookup COS Responsibility]])</f>
        <v/>
      </c>
      <c r="Q341" s="32" t="str">
        <f>IF(council_staff_import[[#This Row],[Vlookup COS Email]]="",council_staff_import[[#This Row],[Vlookup Leg Contact Email]],council_staff_import[[#This Row],[Vlookup COS Email]])</f>
        <v/>
      </c>
      <c r="R341" s="32" t="str">
        <f>IFERROR(VLOOKUP(council_staff_import[[#This Row],[Full Name]],[4]!Table3[#Data],2,0),"")</f>
        <v/>
      </c>
      <c r="S341" s="32" t="str">
        <f>IFERROR(VLOOKUP(council_staff_import[[#This Row],[Full Name]],[4]!Table3[#Data],6,0),"")</f>
        <v/>
      </c>
      <c r="T341" s="32" t="str">
        <f>IFERROR(VLOOKUP(council_staff_import[[#This Row],[Full Name]],[4]!Table5[#Data],2,0),"")</f>
        <v/>
      </c>
      <c r="U341" s="32" t="str">
        <f>IFERROR(VLOOKUP(council_staff_import[[#This Row],[Full Name]],[4]!Table5[#Data],5,0),"")</f>
        <v/>
      </c>
      <c r="V341" s="32" t="str">
        <f>IFERROR(VLOOKUP(council_staff_import[[#This Row],[Full Name]],[4]!Table6[#Data],2,0),"")</f>
        <v/>
      </c>
      <c r="W341" s="32" t="str">
        <f>IFERROR(VLOOKUP(council_staff_import[[#This Row],[Full Name]],[4]!Table6[#Data],4,0),"")</f>
        <v/>
      </c>
      <c r="X341" s="32" t="s">
        <v>31394</v>
      </c>
      <c r="Y341" s="32" t="e">
        <f>VLOOKUP(council_staff_import[[#This Row],[format_works_for]],[4]!Table4[#Data],1,0)</f>
        <v>#REF!</v>
      </c>
      <c r="Z34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41" s="32" t="e">
        <f>VLOOKUP(council_staff_import[[#This Row],[formatted_and_corrected_reports_to_person]],[4]!Table2[#Data],2,0)</f>
        <v>#REF!</v>
      </c>
      <c r="AB341" s="32" t="str">
        <f>IF(council_staff_import[[#This Row],[format_legislative_staff_type]]="Personal", RIGHT(council_staff_import[[#This Row],[Assignment_SOURCE_KEY]],LEN(council_staff_import[[#This Row],[Assignment_SOURCE_KEY]])-FIND(" ",council_staff_import[[#This Row],[Assignment_SOURCE_KEY]])),"")</f>
        <v>Cumbo</v>
      </c>
      <c r="AC341" s="32" t="str">
        <f>IF(LEFT(council_staff_import[[#This Row],[Assignment_SOURCE_KEY]],(FIND(" ",council_staff_import[[#This Row],[Assignment_SOURCE_KEY]],1)-1))="CM","Personal","Central")</f>
        <v>Personal</v>
      </c>
      <c r="AD341" s="32" t="s">
        <v>34847</v>
      </c>
      <c r="AE341" s="32" t="str">
        <f>council_staff_import[[#This Row],[District_Office_Number_SOURCE_KEY]]</f>
        <v>718 260-9191</v>
      </c>
      <c r="AF341" s="32" t="s">
        <v>33076</v>
      </c>
    </row>
    <row r="342" spans="1:32" x14ac:dyDescent="0.2">
      <c r="A342" s="31" t="str">
        <f>council_staff_import[[#This Row],[First_Name_SOURCE_KEY]]&amp;" "&amp;council_staff_import[[#This Row],[Last_Name_SOURCE_KEY]]</f>
        <v>Sasha Sealey</v>
      </c>
      <c r="B342" s="31" t="str">
        <f>council_staff_import[[#This Row],[First_Name_SOURCE_KEY]]</f>
        <v>Sasha</v>
      </c>
      <c r="C342" s="31" t="str">
        <f>council_staff_import[[#This Row],[Last_Name_SOURCE_KEY]]</f>
        <v>Sealey</v>
      </c>
      <c r="D342" s="31" t="str">
        <f>council_staff_import[[#This Row],[Title_SOURCE_KEY]]</f>
        <v>Councilmanic Aide</v>
      </c>
      <c r="E342" s="31" t="e">
        <f>council_staff_import[[#This Row],[vlookup_works_for]]</f>
        <v>#REF!</v>
      </c>
      <c r="F342" s="31" t="str">
        <f>IF(council_staff_import[[#This Row],[combine COS and Leg Contact Responsibilties]]="",council_staff_import[[#This Row],[Vlookup Scheduler Responsibility]],council_staff_import[[#This Row],[combine COS and Leg Contact Responsibilties]])</f>
        <v/>
      </c>
      <c r="G342" s="31" t="e">
        <f>council_staff_import[[#This Row],[Vlookup_reports_to_person]]</f>
        <v>#REF!</v>
      </c>
      <c r="H342" s="31" t="s">
        <v>65</v>
      </c>
      <c r="I342" s="31" t="s">
        <v>31371</v>
      </c>
      <c r="J342" s="31" t="str">
        <f>council_staff_import[[#This Row],[format_legislative_staff_type]]</f>
        <v>Personal</v>
      </c>
      <c r="K342" s="31" t="s">
        <v>72</v>
      </c>
      <c r="L342" s="31" t="str">
        <f>IF(council_staff_import[[#This Row],[District_Office_Calc]]=0,"",council_staff_import[[#This Row],[District_Office_Calc]])</f>
        <v>718 260-9191</v>
      </c>
      <c r="M342" s="31" t="str">
        <f>IF(council_staff_import[[#This Row],[combine COS and Leg Contact emails]]="",council_staff_import[[#This Row],[Vlookup Scheduler Email]],council_staff_import[[#This Row],[combine COS and Leg Contact emails]])</f>
        <v/>
      </c>
      <c r="N342" s="32" t="s">
        <v>33073</v>
      </c>
      <c r="O342" s="32" t="s">
        <v>33074</v>
      </c>
      <c r="P342" s="32" t="str">
        <f>IF(council_staff_import[[#This Row],[Vlookup COS Responsibility]]="",council_staff_import[[#This Row],[Vlookup Leg Contact Responsibility]],council_staff_import[[#This Row],[Vlookup COS Responsibility]])</f>
        <v/>
      </c>
      <c r="Q342" s="32" t="str">
        <f>IF(council_staff_import[[#This Row],[Vlookup COS Email]]="",council_staff_import[[#This Row],[Vlookup Leg Contact Email]],council_staff_import[[#This Row],[Vlookup COS Email]])</f>
        <v/>
      </c>
      <c r="R342" s="32" t="str">
        <f>IFERROR(VLOOKUP(council_staff_import[[#This Row],[Full Name]],[4]!Table3[#Data],2,0),"")</f>
        <v/>
      </c>
      <c r="S342" s="32" t="str">
        <f>IFERROR(VLOOKUP(council_staff_import[[#This Row],[Full Name]],[4]!Table3[#Data],6,0),"")</f>
        <v/>
      </c>
      <c r="T342" s="32" t="str">
        <f>IFERROR(VLOOKUP(council_staff_import[[#This Row],[Full Name]],[4]!Table5[#Data],2,0),"")</f>
        <v/>
      </c>
      <c r="U342" s="32" t="str">
        <f>IFERROR(VLOOKUP(council_staff_import[[#This Row],[Full Name]],[4]!Table5[#Data],5,0),"")</f>
        <v/>
      </c>
      <c r="V342" s="32" t="str">
        <f>IFERROR(VLOOKUP(council_staff_import[[#This Row],[Full Name]],[4]!Table6[#Data],2,0),"")</f>
        <v/>
      </c>
      <c r="W342" s="32" t="str">
        <f>IFERROR(VLOOKUP(council_staff_import[[#This Row],[Full Name]],[4]!Table6[#Data],4,0),"")</f>
        <v/>
      </c>
      <c r="X342" s="32" t="s">
        <v>31394</v>
      </c>
      <c r="Y342" s="32" t="e">
        <f>VLOOKUP(council_staff_import[[#This Row],[format_works_for]],[4]!Table4[#Data],1,0)</f>
        <v>#REF!</v>
      </c>
      <c r="Z34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42" s="32" t="e">
        <f>VLOOKUP(council_staff_import[[#This Row],[formatted_and_corrected_reports_to_person]],[4]!Table2[#Data],2,0)</f>
        <v>#REF!</v>
      </c>
      <c r="AB342" s="32" t="str">
        <f>IF(council_staff_import[[#This Row],[format_legislative_staff_type]]="Personal", RIGHT(council_staff_import[[#This Row],[Assignment_SOURCE_KEY]],LEN(council_staff_import[[#This Row],[Assignment_SOURCE_KEY]])-FIND(" ",council_staff_import[[#This Row],[Assignment_SOURCE_KEY]])),"")</f>
        <v>Cumbo</v>
      </c>
      <c r="AC342" s="32" t="str">
        <f>IF(LEFT(council_staff_import[[#This Row],[Assignment_SOURCE_KEY]],(FIND(" ",council_staff_import[[#This Row],[Assignment_SOURCE_KEY]],1)-1))="CM","Personal","Central")</f>
        <v>Personal</v>
      </c>
      <c r="AD342" s="32" t="s">
        <v>34847</v>
      </c>
      <c r="AE342" s="32" t="str">
        <f>council_staff_import[[#This Row],[District_Office_Number_SOURCE_KEY]]</f>
        <v>718 260-9191</v>
      </c>
      <c r="AF342" s="32" t="s">
        <v>33076</v>
      </c>
    </row>
    <row r="343" spans="1:32" x14ac:dyDescent="0.2">
      <c r="A343" s="31" t="str">
        <f>council_staff_import[[#This Row],[First_Name_SOURCE_KEY]]&amp;" "&amp;council_staff_import[[#This Row],[Last_Name_SOURCE_KEY]]</f>
        <v>Kristia Winter</v>
      </c>
      <c r="B343" s="31" t="str">
        <f>council_staff_import[[#This Row],[First_Name_SOURCE_KEY]]</f>
        <v>Kristia</v>
      </c>
      <c r="C343" s="31" t="str">
        <f>council_staff_import[[#This Row],[Last_Name_SOURCE_KEY]]</f>
        <v>Winter</v>
      </c>
      <c r="D343" s="31" t="str">
        <f>council_staff_import[[#This Row],[Title_SOURCE_KEY]]</f>
        <v>Councilmanic Aide</v>
      </c>
      <c r="E343" s="31" t="e">
        <f>council_staff_import[[#This Row],[vlookup_works_for]]</f>
        <v>#REF!</v>
      </c>
      <c r="F343" s="31" t="str">
        <f>IF(council_staff_import[[#This Row],[combine COS and Leg Contact Responsibilties]]="",council_staff_import[[#This Row],[Vlookup Scheduler Responsibility]],council_staff_import[[#This Row],[combine COS and Leg Contact Responsibilties]])</f>
        <v/>
      </c>
      <c r="G343" s="31" t="e">
        <f>council_staff_import[[#This Row],[Vlookup_reports_to_person]]</f>
        <v>#REF!</v>
      </c>
      <c r="H343" s="31" t="s">
        <v>65</v>
      </c>
      <c r="I343" s="31" t="s">
        <v>31371</v>
      </c>
      <c r="J343" s="31" t="str">
        <f>council_staff_import[[#This Row],[format_legislative_staff_type]]</f>
        <v>Personal</v>
      </c>
      <c r="K343" s="31" t="s">
        <v>72</v>
      </c>
      <c r="L343" s="31" t="str">
        <f>IF(council_staff_import[[#This Row],[District_Office_Calc]]=0,"",council_staff_import[[#This Row],[District_Office_Calc]])</f>
        <v>718 260-9191</v>
      </c>
      <c r="M343" s="31" t="str">
        <f>IF(council_staff_import[[#This Row],[combine COS and Leg Contact emails]]="",council_staff_import[[#This Row],[Vlookup Scheduler Email]],council_staff_import[[#This Row],[combine COS and Leg Contact emails]])</f>
        <v/>
      </c>
      <c r="N343" s="32" t="s">
        <v>34418</v>
      </c>
      <c r="O343" s="32" t="s">
        <v>34419</v>
      </c>
      <c r="P343" s="32" t="str">
        <f>IF(council_staff_import[[#This Row],[Vlookup COS Responsibility]]="",council_staff_import[[#This Row],[Vlookup Leg Contact Responsibility]],council_staff_import[[#This Row],[Vlookup COS Responsibility]])</f>
        <v/>
      </c>
      <c r="Q343" s="32" t="str">
        <f>IF(council_staff_import[[#This Row],[Vlookup COS Email]]="",council_staff_import[[#This Row],[Vlookup Leg Contact Email]],council_staff_import[[#This Row],[Vlookup COS Email]])</f>
        <v/>
      </c>
      <c r="R343" s="32" t="str">
        <f>IFERROR(VLOOKUP(council_staff_import[[#This Row],[Full Name]],[4]!Table3[#Data],2,0),"")</f>
        <v/>
      </c>
      <c r="S343" s="32" t="str">
        <f>IFERROR(VLOOKUP(council_staff_import[[#This Row],[Full Name]],[4]!Table3[#Data],6,0),"")</f>
        <v/>
      </c>
      <c r="T343" s="32" t="str">
        <f>IFERROR(VLOOKUP(council_staff_import[[#This Row],[Full Name]],[4]!Table5[#Data],2,0),"")</f>
        <v/>
      </c>
      <c r="U343" s="32" t="str">
        <f>IFERROR(VLOOKUP(council_staff_import[[#This Row],[Full Name]],[4]!Table5[#Data],5,0),"")</f>
        <v/>
      </c>
      <c r="V343" s="32" t="str">
        <f>IFERROR(VLOOKUP(council_staff_import[[#This Row],[Full Name]],[4]!Table6[#Data],2,0),"")</f>
        <v/>
      </c>
      <c r="W343" s="32" t="str">
        <f>IFERROR(VLOOKUP(council_staff_import[[#This Row],[Full Name]],[4]!Table6[#Data],4,0),"")</f>
        <v/>
      </c>
      <c r="X343" s="32" t="s">
        <v>31394</v>
      </c>
      <c r="Y343" s="32" t="e">
        <f>VLOOKUP(council_staff_import[[#This Row],[format_works_for]],[4]!Table4[#Data],1,0)</f>
        <v>#REF!</v>
      </c>
      <c r="Z34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43" s="32" t="e">
        <f>VLOOKUP(council_staff_import[[#This Row],[formatted_and_corrected_reports_to_person]],[4]!Table2[#Data],2,0)</f>
        <v>#REF!</v>
      </c>
      <c r="AB343" s="32" t="str">
        <f>IF(council_staff_import[[#This Row],[format_legislative_staff_type]]="Personal", RIGHT(council_staff_import[[#This Row],[Assignment_SOURCE_KEY]],LEN(council_staff_import[[#This Row],[Assignment_SOURCE_KEY]])-FIND(" ",council_staff_import[[#This Row],[Assignment_SOURCE_KEY]])),"")</f>
        <v>Cumbo</v>
      </c>
      <c r="AC343" s="32" t="str">
        <f>IF(LEFT(council_staff_import[[#This Row],[Assignment_SOURCE_KEY]],(FIND(" ",council_staff_import[[#This Row],[Assignment_SOURCE_KEY]],1)-1))="CM","Personal","Central")</f>
        <v>Personal</v>
      </c>
      <c r="AD343" s="32" t="s">
        <v>34847</v>
      </c>
      <c r="AE343" s="32" t="str">
        <f>council_staff_import[[#This Row],[District_Office_Number_SOURCE_KEY]]</f>
        <v>718 260-9191</v>
      </c>
      <c r="AF343" s="32" t="s">
        <v>33076</v>
      </c>
    </row>
    <row r="344" spans="1:32" x14ac:dyDescent="0.2">
      <c r="A344" s="31" t="str">
        <f>council_staff_import[[#This Row],[First_Name_SOURCE_KEY]]&amp;" "&amp;council_staff_import[[#This Row],[Last_Name_SOURCE_KEY]]</f>
        <v>Kera Wright</v>
      </c>
      <c r="B344" s="31" t="str">
        <f>council_staff_import[[#This Row],[First_Name_SOURCE_KEY]]</f>
        <v>Kera</v>
      </c>
      <c r="C344" s="31" t="str">
        <f>council_staff_import[[#This Row],[Last_Name_SOURCE_KEY]]</f>
        <v>Wright</v>
      </c>
      <c r="D344" s="31" t="str">
        <f>council_staff_import[[#This Row],[Title_SOURCE_KEY]]</f>
        <v>Councilmanic Aide</v>
      </c>
      <c r="E344" s="31" t="e">
        <f>council_staff_import[[#This Row],[vlookup_works_for]]</f>
        <v>#REF!</v>
      </c>
      <c r="F344" s="31" t="str">
        <f>IF(council_staff_import[[#This Row],[combine COS and Leg Contact Responsibilties]]="",council_staff_import[[#This Row],[Vlookup Scheduler Responsibility]],council_staff_import[[#This Row],[combine COS and Leg Contact Responsibilties]])</f>
        <v/>
      </c>
      <c r="G344" s="31" t="e">
        <f>council_staff_import[[#This Row],[Vlookup_reports_to_person]]</f>
        <v>#REF!</v>
      </c>
      <c r="H344" s="31" t="s">
        <v>65</v>
      </c>
      <c r="I344" s="31" t="s">
        <v>31371</v>
      </c>
      <c r="J344" s="31" t="str">
        <f>council_staff_import[[#This Row],[format_legislative_staff_type]]</f>
        <v>Personal</v>
      </c>
      <c r="K344" s="31" t="s">
        <v>72</v>
      </c>
      <c r="L344" s="31" t="str">
        <f>IF(council_staff_import[[#This Row],[District_Office_Calc]]=0,"",council_staff_import[[#This Row],[District_Office_Calc]])</f>
        <v>718 260-9191</v>
      </c>
      <c r="M344" s="31" t="str">
        <f>IF(council_staff_import[[#This Row],[combine COS and Leg Contact emails]]="",council_staff_import[[#This Row],[Vlookup Scheduler Email]],council_staff_import[[#This Row],[combine COS and Leg Contact emails]])</f>
        <v/>
      </c>
      <c r="N344" s="32" t="s">
        <v>17292</v>
      </c>
      <c r="O344" s="32" t="s">
        <v>34423</v>
      </c>
      <c r="P344" s="32" t="str">
        <f>IF(council_staff_import[[#This Row],[Vlookup COS Responsibility]]="",council_staff_import[[#This Row],[Vlookup Leg Contact Responsibility]],council_staff_import[[#This Row],[Vlookup COS Responsibility]])</f>
        <v/>
      </c>
      <c r="Q344" s="32" t="str">
        <f>IF(council_staff_import[[#This Row],[Vlookup COS Email]]="",council_staff_import[[#This Row],[Vlookup Leg Contact Email]],council_staff_import[[#This Row],[Vlookup COS Email]])</f>
        <v/>
      </c>
      <c r="R344" s="32" t="str">
        <f>IFERROR(VLOOKUP(council_staff_import[[#This Row],[Full Name]],[4]!Table3[#Data],2,0),"")</f>
        <v/>
      </c>
      <c r="S344" s="32" t="str">
        <f>IFERROR(VLOOKUP(council_staff_import[[#This Row],[Full Name]],[4]!Table3[#Data],6,0),"")</f>
        <v/>
      </c>
      <c r="T344" s="32" t="str">
        <f>IFERROR(VLOOKUP(council_staff_import[[#This Row],[Full Name]],[4]!Table5[#Data],2,0),"")</f>
        <v/>
      </c>
      <c r="U344" s="32" t="str">
        <f>IFERROR(VLOOKUP(council_staff_import[[#This Row],[Full Name]],[4]!Table5[#Data],5,0),"")</f>
        <v/>
      </c>
      <c r="V344" s="32" t="str">
        <f>IFERROR(VLOOKUP(council_staff_import[[#This Row],[Full Name]],[4]!Table6[#Data],2,0),"")</f>
        <v/>
      </c>
      <c r="W344" s="32" t="str">
        <f>IFERROR(VLOOKUP(council_staff_import[[#This Row],[Full Name]],[4]!Table6[#Data],4,0),"")</f>
        <v/>
      </c>
      <c r="X344" s="32" t="s">
        <v>31394</v>
      </c>
      <c r="Y344" s="32" t="e">
        <f>VLOOKUP(council_staff_import[[#This Row],[format_works_for]],[4]!Table4[#Data],1,0)</f>
        <v>#REF!</v>
      </c>
      <c r="Z34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44" s="32" t="e">
        <f>VLOOKUP(council_staff_import[[#This Row],[formatted_and_corrected_reports_to_person]],[4]!Table2[#Data],2,0)</f>
        <v>#REF!</v>
      </c>
      <c r="AB344" s="32" t="str">
        <f>IF(council_staff_import[[#This Row],[format_legislative_staff_type]]="Personal", RIGHT(council_staff_import[[#This Row],[Assignment_SOURCE_KEY]],LEN(council_staff_import[[#This Row],[Assignment_SOURCE_KEY]])-FIND(" ",council_staff_import[[#This Row],[Assignment_SOURCE_KEY]])),"")</f>
        <v>Cumbo</v>
      </c>
      <c r="AC344" s="32" t="str">
        <f>IF(LEFT(council_staff_import[[#This Row],[Assignment_SOURCE_KEY]],(FIND(" ",council_staff_import[[#This Row],[Assignment_SOURCE_KEY]],1)-1))="CM","Personal","Central")</f>
        <v>Personal</v>
      </c>
      <c r="AD344" s="32" t="s">
        <v>34847</v>
      </c>
      <c r="AE344" s="32" t="str">
        <f>council_staff_import[[#This Row],[District_Office_Number_SOURCE_KEY]]</f>
        <v>718 260-9191</v>
      </c>
      <c r="AF344" s="32" t="s">
        <v>33076</v>
      </c>
    </row>
    <row r="345" spans="1:32" x14ac:dyDescent="0.2">
      <c r="A345" s="31" t="str">
        <f>council_staff_import[[#This Row],[First_Name_SOURCE_KEY]]&amp;" "&amp;council_staff_import[[#This Row],[Last_Name_SOURCE_KEY]]</f>
        <v>Tova Chatzinoff</v>
      </c>
      <c r="B345" s="31" t="str">
        <f>council_staff_import[[#This Row],[First_Name_SOURCE_KEY]]</f>
        <v>Tova</v>
      </c>
      <c r="C345" s="31" t="str">
        <f>council_staff_import[[#This Row],[Last_Name_SOURCE_KEY]]</f>
        <v>Chatzinoff</v>
      </c>
      <c r="D345" s="31" t="str">
        <f>council_staff_import[[#This Row],[Title_SOURCE_KEY]]</f>
        <v>Councilmanic Aide</v>
      </c>
      <c r="E345" s="31" t="e">
        <f>council_staff_import[[#This Row],[vlookup_works_for]]</f>
        <v>#REF!</v>
      </c>
      <c r="F345" s="31" t="str">
        <f>IF(council_staff_import[[#This Row],[combine COS and Leg Contact Responsibilties]]="",council_staff_import[[#This Row],[Vlookup Scheduler Responsibility]],council_staff_import[[#This Row],[combine COS and Leg Contact Responsibilties]])</f>
        <v/>
      </c>
      <c r="G345" s="31" t="e">
        <f>council_staff_import[[#This Row],[Vlookup_reports_to_person]]</f>
        <v>#REF!</v>
      </c>
      <c r="H345" s="31" t="s">
        <v>65</v>
      </c>
      <c r="I345" s="31" t="s">
        <v>31371</v>
      </c>
      <c r="J345" s="31" t="str">
        <f>council_staff_import[[#This Row],[format_legislative_staff_type]]</f>
        <v>Personal</v>
      </c>
      <c r="K345" s="31" t="s">
        <v>72</v>
      </c>
      <c r="L345" s="31" t="str">
        <f>IF(council_staff_import[[#This Row],[District_Office_Calc]]=0,"",council_staff_import[[#This Row],[District_Office_Calc]])</f>
        <v>718 368-9176</v>
      </c>
      <c r="M345" s="31" t="str">
        <f>IF(council_staff_import[[#This Row],[combine COS and Leg Contact emails]]="",council_staff_import[[#This Row],[Vlookup Scheduler Email]],council_staff_import[[#This Row],[combine COS and Leg Contact emails]])</f>
        <v/>
      </c>
      <c r="N345" s="32" t="s">
        <v>33742</v>
      </c>
      <c r="O345" s="32" t="s">
        <v>33743</v>
      </c>
      <c r="P345" s="32" t="str">
        <f>IF(council_staff_import[[#This Row],[Vlookup COS Responsibility]]="",council_staff_import[[#This Row],[Vlookup Leg Contact Responsibility]],council_staff_import[[#This Row],[Vlookup COS Responsibility]])</f>
        <v/>
      </c>
      <c r="Q345" s="32" t="str">
        <f>IF(council_staff_import[[#This Row],[Vlookup COS Email]]="",council_staff_import[[#This Row],[Vlookup Leg Contact Email]],council_staff_import[[#This Row],[Vlookup COS Email]])</f>
        <v/>
      </c>
      <c r="R345" s="32" t="str">
        <f>IFERROR(VLOOKUP(council_staff_import[[#This Row],[Full Name]],[4]!Table3[#Data],2,0),"")</f>
        <v/>
      </c>
      <c r="S345" s="32" t="str">
        <f>IFERROR(VLOOKUP(council_staff_import[[#This Row],[Full Name]],[4]!Table3[#Data],6,0),"")</f>
        <v/>
      </c>
      <c r="T345" s="32" t="str">
        <f>IFERROR(VLOOKUP(council_staff_import[[#This Row],[Full Name]],[4]!Table5[#Data],2,0),"")</f>
        <v/>
      </c>
      <c r="U345" s="32" t="str">
        <f>IFERROR(VLOOKUP(council_staff_import[[#This Row],[Full Name]],[4]!Table5[#Data],5,0),"")</f>
        <v/>
      </c>
      <c r="V345" s="32" t="str">
        <f>IFERROR(VLOOKUP(council_staff_import[[#This Row],[Full Name]],[4]!Table6[#Data],2,0),"")</f>
        <v/>
      </c>
      <c r="W345" s="32" t="str">
        <f>IFERROR(VLOOKUP(council_staff_import[[#This Row],[Full Name]],[4]!Table6[#Data],4,0),"")</f>
        <v/>
      </c>
      <c r="X345" s="32" t="s">
        <v>31394</v>
      </c>
      <c r="Y345" s="32" t="e">
        <f>VLOOKUP(council_staff_import[[#This Row],[format_works_for]],[4]!Table4[#Data],1,0)</f>
        <v>#REF!</v>
      </c>
      <c r="Z34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45" s="32" t="e">
        <f>VLOOKUP(council_staff_import[[#This Row],[formatted_and_corrected_reports_to_person]],[4]!Table2[#Data],2,0)</f>
        <v>#REF!</v>
      </c>
      <c r="AB345" s="32" t="str">
        <f>IF(council_staff_import[[#This Row],[format_legislative_staff_type]]="Personal", RIGHT(council_staff_import[[#This Row],[Assignment_SOURCE_KEY]],LEN(council_staff_import[[#This Row],[Assignment_SOURCE_KEY]])-FIND(" ",council_staff_import[[#This Row],[Assignment_SOURCE_KEY]])),"")</f>
        <v>Deutsch</v>
      </c>
      <c r="AC345" s="32" t="str">
        <f>IF(LEFT(council_staff_import[[#This Row],[Assignment_SOURCE_KEY]],(FIND(" ",council_staff_import[[#This Row],[Assignment_SOURCE_KEY]],1)-1))="CM","Personal","Central")</f>
        <v>Personal</v>
      </c>
      <c r="AD345" s="32" t="s">
        <v>34848</v>
      </c>
      <c r="AE345" s="32" t="str">
        <f>council_staff_import[[#This Row],[District_Office_Number_SOURCE_KEY]]</f>
        <v>718 368-9176</v>
      </c>
      <c r="AF345" s="32" t="s">
        <v>33638</v>
      </c>
    </row>
    <row r="346" spans="1:32" x14ac:dyDescent="0.2">
      <c r="A346" s="31" t="str">
        <f>council_staff_import[[#This Row],[First_Name_SOURCE_KEY]]&amp;" "&amp;council_staff_import[[#This Row],[Last_Name_SOURCE_KEY]]</f>
        <v>Alexander Gershman</v>
      </c>
      <c r="B346" s="31" t="str">
        <f>council_staff_import[[#This Row],[First_Name_SOURCE_KEY]]</f>
        <v>Alexander</v>
      </c>
      <c r="C346" s="31" t="str">
        <f>council_staff_import[[#This Row],[Last_Name_SOURCE_KEY]]</f>
        <v>Gershman</v>
      </c>
      <c r="D346" s="31" t="str">
        <f>council_staff_import[[#This Row],[Title_SOURCE_KEY]]</f>
        <v>Councilmanic Aide</v>
      </c>
      <c r="E346" s="31" t="e">
        <f>council_staff_import[[#This Row],[vlookup_works_for]]</f>
        <v>#REF!</v>
      </c>
      <c r="F346" s="31" t="str">
        <f>IF(council_staff_import[[#This Row],[combine COS and Leg Contact Responsibilties]]="",council_staff_import[[#This Row],[Vlookup Scheduler Responsibility]],council_staff_import[[#This Row],[combine COS and Leg Contact Responsibilties]])</f>
        <v/>
      </c>
      <c r="G346" s="31" t="e">
        <f>council_staff_import[[#This Row],[Vlookup_reports_to_person]]</f>
        <v>#REF!</v>
      </c>
      <c r="H346" s="31" t="s">
        <v>65</v>
      </c>
      <c r="I346" s="31" t="s">
        <v>31371</v>
      </c>
      <c r="J346" s="31" t="str">
        <f>council_staff_import[[#This Row],[format_legislative_staff_type]]</f>
        <v>Personal</v>
      </c>
      <c r="K346" s="31" t="s">
        <v>72</v>
      </c>
      <c r="L346" s="31" t="str">
        <f>IF(council_staff_import[[#This Row],[District_Office_Calc]]=0,"",council_staff_import[[#This Row],[District_Office_Calc]])</f>
        <v>718 368-9176</v>
      </c>
      <c r="M346" s="31" t="str">
        <f>IF(council_staff_import[[#This Row],[combine COS and Leg Contact emails]]="",council_staff_import[[#This Row],[Vlookup Scheduler Email]],council_staff_import[[#This Row],[combine COS and Leg Contact emails]])</f>
        <v/>
      </c>
      <c r="N346" s="32" t="s">
        <v>33814</v>
      </c>
      <c r="O346" s="32" t="s">
        <v>3285</v>
      </c>
      <c r="P346" s="32" t="str">
        <f>IF(council_staff_import[[#This Row],[Vlookup COS Responsibility]]="",council_staff_import[[#This Row],[Vlookup Leg Contact Responsibility]],council_staff_import[[#This Row],[Vlookup COS Responsibility]])</f>
        <v/>
      </c>
      <c r="Q346" s="32" t="str">
        <f>IF(council_staff_import[[#This Row],[Vlookup COS Email]]="",council_staff_import[[#This Row],[Vlookup Leg Contact Email]],council_staff_import[[#This Row],[Vlookup COS Email]])</f>
        <v/>
      </c>
      <c r="R346" s="32" t="str">
        <f>IFERROR(VLOOKUP(council_staff_import[[#This Row],[Full Name]],[4]!Table3[#Data],2,0),"")</f>
        <v/>
      </c>
      <c r="S346" s="32" t="str">
        <f>IFERROR(VLOOKUP(council_staff_import[[#This Row],[Full Name]],[4]!Table3[#Data],6,0),"")</f>
        <v/>
      </c>
      <c r="T346" s="32" t="str">
        <f>IFERROR(VLOOKUP(council_staff_import[[#This Row],[Full Name]],[4]!Table5[#Data],2,0),"")</f>
        <v/>
      </c>
      <c r="U346" s="32" t="str">
        <f>IFERROR(VLOOKUP(council_staff_import[[#This Row],[Full Name]],[4]!Table5[#Data],5,0),"")</f>
        <v/>
      </c>
      <c r="V346" s="32" t="str">
        <f>IFERROR(VLOOKUP(council_staff_import[[#This Row],[Full Name]],[4]!Table6[#Data],2,0),"")</f>
        <v/>
      </c>
      <c r="W346" s="32" t="str">
        <f>IFERROR(VLOOKUP(council_staff_import[[#This Row],[Full Name]],[4]!Table6[#Data],4,0),"")</f>
        <v/>
      </c>
      <c r="X346" s="32" t="s">
        <v>31394</v>
      </c>
      <c r="Y346" s="32" t="e">
        <f>VLOOKUP(council_staff_import[[#This Row],[format_works_for]],[4]!Table4[#Data],1,0)</f>
        <v>#REF!</v>
      </c>
      <c r="Z34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46" s="32" t="e">
        <f>VLOOKUP(council_staff_import[[#This Row],[formatted_and_corrected_reports_to_person]],[4]!Table2[#Data],2,0)</f>
        <v>#REF!</v>
      </c>
      <c r="AB346" s="32" t="str">
        <f>IF(council_staff_import[[#This Row],[format_legislative_staff_type]]="Personal", RIGHT(council_staff_import[[#This Row],[Assignment_SOURCE_KEY]],LEN(council_staff_import[[#This Row],[Assignment_SOURCE_KEY]])-FIND(" ",council_staff_import[[#This Row],[Assignment_SOURCE_KEY]])),"")</f>
        <v>Deutsch</v>
      </c>
      <c r="AC346" s="32" t="str">
        <f>IF(LEFT(council_staff_import[[#This Row],[Assignment_SOURCE_KEY]],(FIND(" ",council_staff_import[[#This Row],[Assignment_SOURCE_KEY]],1)-1))="CM","Personal","Central")</f>
        <v>Personal</v>
      </c>
      <c r="AD346" s="32" t="s">
        <v>34848</v>
      </c>
      <c r="AE346" s="32" t="str">
        <f>council_staff_import[[#This Row],[District_Office_Number_SOURCE_KEY]]</f>
        <v>718 368-9176</v>
      </c>
      <c r="AF346" s="32" t="s">
        <v>33638</v>
      </c>
    </row>
    <row r="347" spans="1:32" x14ac:dyDescent="0.2">
      <c r="A347" s="31" t="str">
        <f>council_staff_import[[#This Row],[First_Name_SOURCE_KEY]]&amp;" "&amp;council_staff_import[[#This Row],[Last_Name_SOURCE_KEY]]</f>
        <v>Irene Khlevner</v>
      </c>
      <c r="B347" s="31" t="str">
        <f>council_staff_import[[#This Row],[First_Name_SOURCE_KEY]]</f>
        <v>Irene</v>
      </c>
      <c r="C347" s="31" t="str">
        <f>council_staff_import[[#This Row],[Last_Name_SOURCE_KEY]]</f>
        <v>Khlevner</v>
      </c>
      <c r="D347" s="31" t="str">
        <f>council_staff_import[[#This Row],[Title_SOURCE_KEY]]</f>
        <v>Councilmanic Aide</v>
      </c>
      <c r="E347" s="31" t="e">
        <f>council_staff_import[[#This Row],[vlookup_works_for]]</f>
        <v>#REF!</v>
      </c>
      <c r="F347" s="31" t="str">
        <f>IF(council_staff_import[[#This Row],[combine COS and Leg Contact Responsibilties]]="",council_staff_import[[#This Row],[Vlookup Scheduler Responsibility]],council_staff_import[[#This Row],[combine COS and Leg Contact Responsibilties]])</f>
        <v/>
      </c>
      <c r="G347" s="31" t="e">
        <f>council_staff_import[[#This Row],[Vlookup_reports_to_person]]</f>
        <v>#REF!</v>
      </c>
      <c r="H347" s="31" t="s">
        <v>65</v>
      </c>
      <c r="I347" s="31" t="s">
        <v>31371</v>
      </c>
      <c r="J347" s="31" t="str">
        <f>council_staff_import[[#This Row],[format_legislative_staff_type]]</f>
        <v>Personal</v>
      </c>
      <c r="K347" s="31" t="s">
        <v>72</v>
      </c>
      <c r="L347" s="31" t="str">
        <f>IF(council_staff_import[[#This Row],[District_Office_Calc]]=0,"",council_staff_import[[#This Row],[District_Office_Calc]])</f>
        <v>718 368-9176</v>
      </c>
      <c r="M347" s="31" t="str">
        <f>IF(council_staff_import[[#This Row],[combine COS and Leg Contact emails]]="",council_staff_import[[#This Row],[Vlookup Scheduler Email]],council_staff_import[[#This Row],[combine COS and Leg Contact emails]])</f>
        <v/>
      </c>
      <c r="N347" s="32" t="s">
        <v>33636</v>
      </c>
      <c r="O347" s="32" t="s">
        <v>7298</v>
      </c>
      <c r="P347" s="32" t="str">
        <f>IF(council_staff_import[[#This Row],[Vlookup COS Responsibility]]="",council_staff_import[[#This Row],[Vlookup Leg Contact Responsibility]],council_staff_import[[#This Row],[Vlookup COS Responsibility]])</f>
        <v/>
      </c>
      <c r="Q347" s="32" t="str">
        <f>IF(council_staff_import[[#This Row],[Vlookup COS Email]]="",council_staff_import[[#This Row],[Vlookup Leg Contact Email]],council_staff_import[[#This Row],[Vlookup COS Email]])</f>
        <v/>
      </c>
      <c r="R347" s="32" t="str">
        <f>IFERROR(VLOOKUP(council_staff_import[[#This Row],[Full Name]],[4]!Table3[#Data],2,0),"")</f>
        <v/>
      </c>
      <c r="S347" s="32" t="str">
        <f>IFERROR(VLOOKUP(council_staff_import[[#This Row],[Full Name]],[4]!Table3[#Data],6,0),"")</f>
        <v/>
      </c>
      <c r="T347" s="32" t="str">
        <f>IFERROR(VLOOKUP(council_staff_import[[#This Row],[Full Name]],[4]!Table5[#Data],2,0),"")</f>
        <v/>
      </c>
      <c r="U347" s="32" t="str">
        <f>IFERROR(VLOOKUP(council_staff_import[[#This Row],[Full Name]],[4]!Table5[#Data],5,0),"")</f>
        <v/>
      </c>
      <c r="V347" s="32" t="str">
        <f>IFERROR(VLOOKUP(council_staff_import[[#This Row],[Full Name]],[4]!Table6[#Data],2,0),"")</f>
        <v/>
      </c>
      <c r="W347" s="32" t="str">
        <f>IFERROR(VLOOKUP(council_staff_import[[#This Row],[Full Name]],[4]!Table6[#Data],4,0),"")</f>
        <v/>
      </c>
      <c r="X347" s="32" t="s">
        <v>31394</v>
      </c>
      <c r="Y347" s="32" t="e">
        <f>VLOOKUP(council_staff_import[[#This Row],[format_works_for]],[4]!Table4[#Data],1,0)</f>
        <v>#REF!</v>
      </c>
      <c r="Z34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47" s="32" t="e">
        <f>VLOOKUP(council_staff_import[[#This Row],[formatted_and_corrected_reports_to_person]],[4]!Table2[#Data],2,0)</f>
        <v>#REF!</v>
      </c>
      <c r="AB347" s="32" t="str">
        <f>IF(council_staff_import[[#This Row],[format_legislative_staff_type]]="Personal", RIGHT(council_staff_import[[#This Row],[Assignment_SOURCE_KEY]],LEN(council_staff_import[[#This Row],[Assignment_SOURCE_KEY]])-FIND(" ",council_staff_import[[#This Row],[Assignment_SOURCE_KEY]])),"")</f>
        <v>Deutsch</v>
      </c>
      <c r="AC347" s="32" t="str">
        <f>IF(LEFT(council_staff_import[[#This Row],[Assignment_SOURCE_KEY]],(FIND(" ",council_staff_import[[#This Row],[Assignment_SOURCE_KEY]],1)-1))="CM","Personal","Central")</f>
        <v>Personal</v>
      </c>
      <c r="AD347" s="32" t="s">
        <v>34848</v>
      </c>
      <c r="AE347" s="32" t="str">
        <f>council_staff_import[[#This Row],[District_Office_Number_SOURCE_KEY]]</f>
        <v>718 368-9176</v>
      </c>
      <c r="AF347" s="32" t="s">
        <v>33638</v>
      </c>
    </row>
    <row r="348" spans="1:32" x14ac:dyDescent="0.2">
      <c r="A348" s="31" t="str">
        <f>council_staff_import[[#This Row],[First_Name_SOURCE_KEY]]&amp;" "&amp;council_staff_import[[#This Row],[Last_Name_SOURCE_KEY]]</f>
        <v>Jacob Plushnick</v>
      </c>
      <c r="B348" s="31" t="str">
        <f>council_staff_import[[#This Row],[First_Name_SOURCE_KEY]]</f>
        <v>Jacob</v>
      </c>
      <c r="C348" s="31" t="str">
        <f>council_staff_import[[#This Row],[Last_Name_SOURCE_KEY]]</f>
        <v>Plushnick</v>
      </c>
      <c r="D348" s="31" t="str">
        <f>council_staff_import[[#This Row],[Title_SOURCE_KEY]]</f>
        <v>Councilmanic Aide</v>
      </c>
      <c r="E348" s="31" t="e">
        <f>council_staff_import[[#This Row],[vlookup_works_for]]</f>
        <v>#REF!</v>
      </c>
      <c r="F348" s="31" t="str">
        <f>IF(council_staff_import[[#This Row],[combine COS and Leg Contact Responsibilties]]="",council_staff_import[[#This Row],[Vlookup Scheduler Responsibility]],council_staff_import[[#This Row],[combine COS and Leg Contact Responsibilties]])</f>
        <v/>
      </c>
      <c r="G348" s="31" t="e">
        <f>council_staff_import[[#This Row],[Vlookup_reports_to_person]]</f>
        <v>#REF!</v>
      </c>
      <c r="H348" s="31" t="s">
        <v>65</v>
      </c>
      <c r="I348" s="31" t="s">
        <v>31371</v>
      </c>
      <c r="J348" s="31" t="str">
        <f>council_staff_import[[#This Row],[format_legislative_staff_type]]</f>
        <v>Personal</v>
      </c>
      <c r="K348" s="31" t="s">
        <v>72</v>
      </c>
      <c r="L348" s="31" t="str">
        <f>IF(council_staff_import[[#This Row],[District_Office_Calc]]=0,"",council_staff_import[[#This Row],[District_Office_Calc]])</f>
        <v>718 368-9176</v>
      </c>
      <c r="M348" s="31" t="str">
        <f>IF(council_staff_import[[#This Row],[combine COS and Leg Contact emails]]="",council_staff_import[[#This Row],[Vlookup Scheduler Email]],council_staff_import[[#This Row],[combine COS and Leg Contact emails]])</f>
        <v/>
      </c>
      <c r="N348" s="32" t="s">
        <v>34115</v>
      </c>
      <c r="O348" s="32" t="s">
        <v>4622</v>
      </c>
      <c r="P348" s="32" t="str">
        <f>IF(council_staff_import[[#This Row],[Vlookup COS Responsibility]]="",council_staff_import[[#This Row],[Vlookup Leg Contact Responsibility]],council_staff_import[[#This Row],[Vlookup COS Responsibility]])</f>
        <v/>
      </c>
      <c r="Q348" s="32" t="str">
        <f>IF(council_staff_import[[#This Row],[Vlookup COS Email]]="",council_staff_import[[#This Row],[Vlookup Leg Contact Email]],council_staff_import[[#This Row],[Vlookup COS Email]])</f>
        <v/>
      </c>
      <c r="R348" s="32" t="str">
        <f>IFERROR(VLOOKUP(council_staff_import[[#This Row],[Full Name]],[4]!Table3[#Data],2,0),"")</f>
        <v/>
      </c>
      <c r="S348" s="32" t="str">
        <f>IFERROR(VLOOKUP(council_staff_import[[#This Row],[Full Name]],[4]!Table3[#Data],6,0),"")</f>
        <v/>
      </c>
      <c r="T348" s="32" t="str">
        <f>IFERROR(VLOOKUP(council_staff_import[[#This Row],[Full Name]],[4]!Table5[#Data],2,0),"")</f>
        <v/>
      </c>
      <c r="U348" s="32" t="str">
        <f>IFERROR(VLOOKUP(council_staff_import[[#This Row],[Full Name]],[4]!Table5[#Data],5,0),"")</f>
        <v/>
      </c>
      <c r="V348" s="32" t="str">
        <f>IFERROR(VLOOKUP(council_staff_import[[#This Row],[Full Name]],[4]!Table6[#Data],2,0),"")</f>
        <v/>
      </c>
      <c r="W348" s="32" t="str">
        <f>IFERROR(VLOOKUP(council_staff_import[[#This Row],[Full Name]],[4]!Table6[#Data],4,0),"")</f>
        <v/>
      </c>
      <c r="X348" s="32" t="s">
        <v>31394</v>
      </c>
      <c r="Y348" s="32" t="e">
        <f>VLOOKUP(council_staff_import[[#This Row],[format_works_for]],[4]!Table4[#Data],1,0)</f>
        <v>#REF!</v>
      </c>
      <c r="Z34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48" s="32" t="e">
        <f>VLOOKUP(council_staff_import[[#This Row],[formatted_and_corrected_reports_to_person]],[4]!Table2[#Data],2,0)</f>
        <v>#REF!</v>
      </c>
      <c r="AB348" s="32" t="str">
        <f>IF(council_staff_import[[#This Row],[format_legislative_staff_type]]="Personal", RIGHT(council_staff_import[[#This Row],[Assignment_SOURCE_KEY]],LEN(council_staff_import[[#This Row],[Assignment_SOURCE_KEY]])-FIND(" ",council_staff_import[[#This Row],[Assignment_SOURCE_KEY]])),"")</f>
        <v>Deutsch</v>
      </c>
      <c r="AC348" s="32" t="str">
        <f>IF(LEFT(council_staff_import[[#This Row],[Assignment_SOURCE_KEY]],(FIND(" ",council_staff_import[[#This Row],[Assignment_SOURCE_KEY]],1)-1))="CM","Personal","Central")</f>
        <v>Personal</v>
      </c>
      <c r="AD348" s="32" t="s">
        <v>34848</v>
      </c>
      <c r="AE348" s="32" t="str">
        <f>council_staff_import[[#This Row],[District_Office_Number_SOURCE_KEY]]</f>
        <v>718 368-9176</v>
      </c>
      <c r="AF348" s="32" t="s">
        <v>33638</v>
      </c>
    </row>
    <row r="349" spans="1:32" x14ac:dyDescent="0.2">
      <c r="A349" s="31" t="str">
        <f>council_staff_import[[#This Row],[First_Name_SOURCE_KEY]]&amp;" "&amp;council_staff_import[[#This Row],[Last_Name_SOURCE_KEY]]</f>
        <v>Wendy Powell</v>
      </c>
      <c r="B349" s="31" t="str">
        <f>council_staff_import[[#This Row],[First_Name_SOURCE_KEY]]</f>
        <v>Wendy</v>
      </c>
      <c r="C349" s="31" t="str">
        <f>council_staff_import[[#This Row],[Last_Name_SOURCE_KEY]]</f>
        <v>Powell</v>
      </c>
      <c r="D349" s="31" t="str">
        <f>council_staff_import[[#This Row],[Title_SOURCE_KEY]]</f>
        <v>Councilmanic Aide</v>
      </c>
      <c r="E349" s="31" t="e">
        <f>council_staff_import[[#This Row],[vlookup_works_for]]</f>
        <v>#REF!</v>
      </c>
      <c r="F349" s="31" t="str">
        <f>IF(council_staff_import[[#This Row],[combine COS and Leg Contact Responsibilties]]="",council_staff_import[[#This Row],[Vlookup Scheduler Responsibility]],council_staff_import[[#This Row],[combine COS and Leg Contact Responsibilties]])</f>
        <v/>
      </c>
      <c r="G349" s="31" t="e">
        <f>council_staff_import[[#This Row],[Vlookup_reports_to_person]]</f>
        <v>#REF!</v>
      </c>
      <c r="H349" s="31" t="s">
        <v>65</v>
      </c>
      <c r="I349" s="31" t="s">
        <v>31371</v>
      </c>
      <c r="J349" s="31" t="str">
        <f>council_staff_import[[#This Row],[format_legislative_staff_type]]</f>
        <v>Personal</v>
      </c>
      <c r="K349" s="31" t="s">
        <v>72</v>
      </c>
      <c r="L349" s="31" t="str">
        <f>IF(council_staff_import[[#This Row],[District_Office_Calc]]=0,"",council_staff_import[[#This Row],[District_Office_Calc]])</f>
        <v>718 368-9176</v>
      </c>
      <c r="M349" s="31" t="str">
        <f>IF(council_staff_import[[#This Row],[combine COS and Leg Contact emails]]="",council_staff_import[[#This Row],[Vlookup Scheduler Email]],council_staff_import[[#This Row],[combine COS and Leg Contact emails]])</f>
        <v/>
      </c>
      <c r="N349" s="32" t="s">
        <v>1534</v>
      </c>
      <c r="O349" s="32" t="s">
        <v>343</v>
      </c>
      <c r="P349" s="32" t="str">
        <f>IF(council_staff_import[[#This Row],[Vlookup COS Responsibility]]="",council_staff_import[[#This Row],[Vlookup Leg Contact Responsibility]],council_staff_import[[#This Row],[Vlookup COS Responsibility]])</f>
        <v/>
      </c>
      <c r="Q349" s="32" t="str">
        <f>IF(council_staff_import[[#This Row],[Vlookup COS Email]]="",council_staff_import[[#This Row],[Vlookup Leg Contact Email]],council_staff_import[[#This Row],[Vlookup COS Email]])</f>
        <v/>
      </c>
      <c r="R349" s="32" t="str">
        <f>IFERROR(VLOOKUP(council_staff_import[[#This Row],[Full Name]],[4]!Table3[#Data],2,0),"")</f>
        <v/>
      </c>
      <c r="S349" s="32" t="str">
        <f>IFERROR(VLOOKUP(council_staff_import[[#This Row],[Full Name]],[4]!Table3[#Data],6,0),"")</f>
        <v/>
      </c>
      <c r="T349" s="32" t="str">
        <f>IFERROR(VLOOKUP(council_staff_import[[#This Row],[Full Name]],[4]!Table5[#Data],2,0),"")</f>
        <v/>
      </c>
      <c r="U349" s="32" t="str">
        <f>IFERROR(VLOOKUP(council_staff_import[[#This Row],[Full Name]],[4]!Table5[#Data],5,0),"")</f>
        <v/>
      </c>
      <c r="V349" s="32" t="str">
        <f>IFERROR(VLOOKUP(council_staff_import[[#This Row],[Full Name]],[4]!Table6[#Data],2,0),"")</f>
        <v/>
      </c>
      <c r="W349" s="32" t="str">
        <f>IFERROR(VLOOKUP(council_staff_import[[#This Row],[Full Name]],[4]!Table6[#Data],4,0),"")</f>
        <v/>
      </c>
      <c r="X349" s="32" t="s">
        <v>31394</v>
      </c>
      <c r="Y349" s="32" t="e">
        <f>VLOOKUP(council_staff_import[[#This Row],[format_works_for]],[4]!Table4[#Data],1,0)</f>
        <v>#REF!</v>
      </c>
      <c r="Z34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49" s="32" t="e">
        <f>VLOOKUP(council_staff_import[[#This Row],[formatted_and_corrected_reports_to_person]],[4]!Table2[#Data],2,0)</f>
        <v>#REF!</v>
      </c>
      <c r="AB349" s="32" t="str">
        <f>IF(council_staff_import[[#This Row],[format_legislative_staff_type]]="Personal", RIGHT(council_staff_import[[#This Row],[Assignment_SOURCE_KEY]],LEN(council_staff_import[[#This Row],[Assignment_SOURCE_KEY]])-FIND(" ",council_staff_import[[#This Row],[Assignment_SOURCE_KEY]])),"")</f>
        <v>Deutsch</v>
      </c>
      <c r="AC349" s="32" t="str">
        <f>IF(LEFT(council_staff_import[[#This Row],[Assignment_SOURCE_KEY]],(FIND(" ",council_staff_import[[#This Row],[Assignment_SOURCE_KEY]],1)-1))="CM","Personal","Central")</f>
        <v>Personal</v>
      </c>
      <c r="AD349" s="32" t="s">
        <v>34848</v>
      </c>
      <c r="AE349" s="32" t="str">
        <f>council_staff_import[[#This Row],[District_Office_Number_SOURCE_KEY]]</f>
        <v>718 368-9176</v>
      </c>
      <c r="AF349" s="32" t="s">
        <v>33638</v>
      </c>
    </row>
    <row r="350" spans="1:32" x14ac:dyDescent="0.2">
      <c r="A350" s="31" t="str">
        <f>council_staff_import[[#This Row],[First_Name_SOURCE_KEY]]&amp;" "&amp;council_staff_import[[#This Row],[Last_Name_SOURCE_KEY]]</f>
        <v>Nathan Rosenberg</v>
      </c>
      <c r="B350" s="31" t="str">
        <f>council_staff_import[[#This Row],[First_Name_SOURCE_KEY]]</f>
        <v>Nathan</v>
      </c>
      <c r="C350" s="31" t="str">
        <f>council_staff_import[[#This Row],[Last_Name_SOURCE_KEY]]</f>
        <v>Rosenberg</v>
      </c>
      <c r="D350" s="31" t="str">
        <f>council_staff_import[[#This Row],[Title_SOURCE_KEY]]</f>
        <v>Councilmanic Aide</v>
      </c>
      <c r="E350" s="31" t="e">
        <f>council_staff_import[[#This Row],[vlookup_works_for]]</f>
        <v>#REF!</v>
      </c>
      <c r="F350" s="31" t="str">
        <f>IF(council_staff_import[[#This Row],[combine COS and Leg Contact Responsibilties]]="",council_staff_import[[#This Row],[Vlookup Scheduler Responsibility]],council_staff_import[[#This Row],[combine COS and Leg Contact Responsibilties]])</f>
        <v/>
      </c>
      <c r="G350" s="31" t="e">
        <f>council_staff_import[[#This Row],[Vlookup_reports_to_person]]</f>
        <v>#REF!</v>
      </c>
      <c r="H350" s="31" t="s">
        <v>65</v>
      </c>
      <c r="I350" s="31" t="s">
        <v>31371</v>
      </c>
      <c r="J350" s="31" t="str">
        <f>council_staff_import[[#This Row],[format_legislative_staff_type]]</f>
        <v>Personal</v>
      </c>
      <c r="K350" s="31" t="s">
        <v>72</v>
      </c>
      <c r="L350" s="31" t="str">
        <f>IF(council_staff_import[[#This Row],[District_Office_Calc]]=0,"",council_staff_import[[#This Row],[District_Office_Calc]])</f>
        <v>718 368-9176</v>
      </c>
      <c r="M350" s="31" t="str">
        <f>IF(council_staff_import[[#This Row],[combine COS and Leg Contact emails]]="",council_staff_import[[#This Row],[Vlookup Scheduler Email]],council_staff_import[[#This Row],[combine COS and Leg Contact emails]])</f>
        <v/>
      </c>
      <c r="N350" s="32" t="s">
        <v>12134</v>
      </c>
      <c r="O350" s="32" t="s">
        <v>27912</v>
      </c>
      <c r="P350" s="32" t="str">
        <f>IF(council_staff_import[[#This Row],[Vlookup COS Responsibility]]="",council_staff_import[[#This Row],[Vlookup Leg Contact Responsibility]],council_staff_import[[#This Row],[Vlookup COS Responsibility]])</f>
        <v/>
      </c>
      <c r="Q350" s="32" t="str">
        <f>IF(council_staff_import[[#This Row],[Vlookup COS Email]]="",council_staff_import[[#This Row],[Vlookup Leg Contact Email]],council_staff_import[[#This Row],[Vlookup COS Email]])</f>
        <v/>
      </c>
      <c r="R350" s="32" t="str">
        <f>IFERROR(VLOOKUP(council_staff_import[[#This Row],[Full Name]],[4]!Table3[#Data],2,0),"")</f>
        <v/>
      </c>
      <c r="S350" s="32" t="str">
        <f>IFERROR(VLOOKUP(council_staff_import[[#This Row],[Full Name]],[4]!Table3[#Data],6,0),"")</f>
        <v/>
      </c>
      <c r="T350" s="32" t="str">
        <f>IFERROR(VLOOKUP(council_staff_import[[#This Row],[Full Name]],[4]!Table5[#Data],2,0),"")</f>
        <v/>
      </c>
      <c r="U350" s="32" t="str">
        <f>IFERROR(VLOOKUP(council_staff_import[[#This Row],[Full Name]],[4]!Table5[#Data],5,0),"")</f>
        <v/>
      </c>
      <c r="V350" s="32" t="str">
        <f>IFERROR(VLOOKUP(council_staff_import[[#This Row],[Full Name]],[4]!Table6[#Data],2,0),"")</f>
        <v/>
      </c>
      <c r="W350" s="32" t="str">
        <f>IFERROR(VLOOKUP(council_staff_import[[#This Row],[Full Name]],[4]!Table6[#Data],4,0),"")</f>
        <v/>
      </c>
      <c r="X350" s="32" t="s">
        <v>31394</v>
      </c>
      <c r="Y350" s="32" t="e">
        <f>VLOOKUP(council_staff_import[[#This Row],[format_works_for]],[4]!Table4[#Data],1,0)</f>
        <v>#REF!</v>
      </c>
      <c r="Z35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50" s="32" t="e">
        <f>VLOOKUP(council_staff_import[[#This Row],[formatted_and_corrected_reports_to_person]],[4]!Table2[#Data],2,0)</f>
        <v>#REF!</v>
      </c>
      <c r="AB350" s="32" t="str">
        <f>IF(council_staff_import[[#This Row],[format_legislative_staff_type]]="Personal", RIGHT(council_staff_import[[#This Row],[Assignment_SOURCE_KEY]],LEN(council_staff_import[[#This Row],[Assignment_SOURCE_KEY]])-FIND(" ",council_staff_import[[#This Row],[Assignment_SOURCE_KEY]])),"")</f>
        <v>Deutsch</v>
      </c>
      <c r="AC350" s="32" t="str">
        <f>IF(LEFT(council_staff_import[[#This Row],[Assignment_SOURCE_KEY]],(FIND(" ",council_staff_import[[#This Row],[Assignment_SOURCE_KEY]],1)-1))="CM","Personal","Central")</f>
        <v>Personal</v>
      </c>
      <c r="AD350" s="32" t="s">
        <v>34848</v>
      </c>
      <c r="AE350" s="32" t="str">
        <f>council_staff_import[[#This Row],[District_Office_Number_SOURCE_KEY]]</f>
        <v>718 368-9176</v>
      </c>
      <c r="AF350" s="32" t="s">
        <v>33638</v>
      </c>
    </row>
    <row r="351" spans="1:32" x14ac:dyDescent="0.2">
      <c r="A351" s="31" t="str">
        <f>council_staff_import[[#This Row],[First_Name_SOURCE_KEY]]&amp;" "&amp;council_staff_import[[#This Row],[Last_Name_SOURCE_KEY]]</f>
        <v>Mary Scarfogliero</v>
      </c>
      <c r="B351" s="31" t="str">
        <f>council_staff_import[[#This Row],[First_Name_SOURCE_KEY]]</f>
        <v>Mary</v>
      </c>
      <c r="C351" s="31" t="str">
        <f>council_staff_import[[#This Row],[Last_Name_SOURCE_KEY]]</f>
        <v>Scarfogliero</v>
      </c>
      <c r="D351" s="31" t="str">
        <f>council_staff_import[[#This Row],[Title_SOURCE_KEY]]</f>
        <v>Councilmanic Aide</v>
      </c>
      <c r="E351" s="31" t="e">
        <f>council_staff_import[[#This Row],[vlookup_works_for]]</f>
        <v>#REF!</v>
      </c>
      <c r="F351" s="31" t="str">
        <f>IF(council_staff_import[[#This Row],[combine COS and Leg Contact Responsibilties]]="",council_staff_import[[#This Row],[Vlookup Scheduler Responsibility]],council_staff_import[[#This Row],[combine COS and Leg Contact Responsibilties]])</f>
        <v/>
      </c>
      <c r="G351" s="31" t="e">
        <f>council_staff_import[[#This Row],[Vlookup_reports_to_person]]</f>
        <v>#REF!</v>
      </c>
      <c r="H351" s="31" t="s">
        <v>65</v>
      </c>
      <c r="I351" s="31" t="s">
        <v>31371</v>
      </c>
      <c r="J351" s="31" t="str">
        <f>council_staff_import[[#This Row],[format_legislative_staff_type]]</f>
        <v>Personal</v>
      </c>
      <c r="K351" s="31" t="s">
        <v>72</v>
      </c>
      <c r="L351" s="31" t="str">
        <f>IF(council_staff_import[[#This Row],[District_Office_Calc]]=0,"",council_staff_import[[#This Row],[District_Office_Calc]])</f>
        <v>718 368-9176</v>
      </c>
      <c r="M351" s="31" t="str">
        <f>IF(council_staff_import[[#This Row],[combine COS and Leg Contact emails]]="",council_staff_import[[#This Row],[Vlookup Scheduler Email]],council_staff_import[[#This Row],[combine COS and Leg Contact emails]])</f>
        <v/>
      </c>
      <c r="N351" s="32" t="s">
        <v>33791</v>
      </c>
      <c r="O351" s="32" t="s">
        <v>904</v>
      </c>
      <c r="P351" s="32" t="str">
        <f>IF(council_staff_import[[#This Row],[Vlookup COS Responsibility]]="",council_staff_import[[#This Row],[Vlookup Leg Contact Responsibility]],council_staff_import[[#This Row],[Vlookup COS Responsibility]])</f>
        <v/>
      </c>
      <c r="Q351" s="32" t="str">
        <f>IF(council_staff_import[[#This Row],[Vlookup COS Email]]="",council_staff_import[[#This Row],[Vlookup Leg Contact Email]],council_staff_import[[#This Row],[Vlookup COS Email]])</f>
        <v/>
      </c>
      <c r="R351" s="32" t="str">
        <f>IFERROR(VLOOKUP(council_staff_import[[#This Row],[Full Name]],[4]!Table3[#Data],2,0),"")</f>
        <v/>
      </c>
      <c r="S351" s="32" t="str">
        <f>IFERROR(VLOOKUP(council_staff_import[[#This Row],[Full Name]],[4]!Table3[#Data],6,0),"")</f>
        <v/>
      </c>
      <c r="T351" s="32" t="str">
        <f>IFERROR(VLOOKUP(council_staff_import[[#This Row],[Full Name]],[4]!Table5[#Data],2,0),"")</f>
        <v/>
      </c>
      <c r="U351" s="32" t="str">
        <f>IFERROR(VLOOKUP(council_staff_import[[#This Row],[Full Name]],[4]!Table5[#Data],5,0),"")</f>
        <v/>
      </c>
      <c r="V351" s="32" t="str">
        <f>IFERROR(VLOOKUP(council_staff_import[[#This Row],[Full Name]],[4]!Table6[#Data],2,0),"")</f>
        <v/>
      </c>
      <c r="W351" s="32" t="str">
        <f>IFERROR(VLOOKUP(council_staff_import[[#This Row],[Full Name]],[4]!Table6[#Data],4,0),"")</f>
        <v/>
      </c>
      <c r="X351" s="32" t="s">
        <v>31394</v>
      </c>
      <c r="Y351" s="32" t="e">
        <f>VLOOKUP(council_staff_import[[#This Row],[format_works_for]],[4]!Table4[#Data],1,0)</f>
        <v>#REF!</v>
      </c>
      <c r="Z35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51" s="32" t="e">
        <f>VLOOKUP(council_staff_import[[#This Row],[formatted_and_corrected_reports_to_person]],[4]!Table2[#Data],2,0)</f>
        <v>#REF!</v>
      </c>
      <c r="AB351" s="32" t="str">
        <f>IF(council_staff_import[[#This Row],[format_legislative_staff_type]]="Personal", RIGHT(council_staff_import[[#This Row],[Assignment_SOURCE_KEY]],LEN(council_staff_import[[#This Row],[Assignment_SOURCE_KEY]])-FIND(" ",council_staff_import[[#This Row],[Assignment_SOURCE_KEY]])),"")</f>
        <v>Deutsch</v>
      </c>
      <c r="AC351" s="32" t="str">
        <f>IF(LEFT(council_staff_import[[#This Row],[Assignment_SOURCE_KEY]],(FIND(" ",council_staff_import[[#This Row],[Assignment_SOURCE_KEY]],1)-1))="CM","Personal","Central")</f>
        <v>Personal</v>
      </c>
      <c r="AD351" s="32" t="s">
        <v>34848</v>
      </c>
      <c r="AE351" s="32" t="str">
        <f>council_staff_import[[#This Row],[District_Office_Number_SOURCE_KEY]]</f>
        <v>718 368-9176</v>
      </c>
      <c r="AF351" s="32" t="s">
        <v>33638</v>
      </c>
    </row>
    <row r="352" spans="1:32" x14ac:dyDescent="0.2">
      <c r="A352" s="31" t="str">
        <f>council_staff_import[[#This Row],[First_Name_SOURCE_KEY]]&amp;" "&amp;council_staff_import[[#This Row],[Last_Name_SOURCE_KEY]]</f>
        <v>Wai Po Tsang</v>
      </c>
      <c r="B352" s="31" t="str">
        <f>council_staff_import[[#This Row],[First_Name_SOURCE_KEY]]</f>
        <v>Wai Po</v>
      </c>
      <c r="C352" s="31" t="str">
        <f>council_staff_import[[#This Row],[Last_Name_SOURCE_KEY]]</f>
        <v>Tsang</v>
      </c>
      <c r="D352" s="31" t="str">
        <f>council_staff_import[[#This Row],[Title_SOURCE_KEY]]</f>
        <v>Councilmanic Aide</v>
      </c>
      <c r="E352" s="31" t="e">
        <f>council_staff_import[[#This Row],[vlookup_works_for]]</f>
        <v>#REF!</v>
      </c>
      <c r="F352" s="31" t="str">
        <f>IF(council_staff_import[[#This Row],[combine COS and Leg Contact Responsibilties]]="",council_staff_import[[#This Row],[Vlookup Scheduler Responsibility]],council_staff_import[[#This Row],[combine COS and Leg Contact Responsibilties]])</f>
        <v/>
      </c>
      <c r="G352" s="31" t="e">
        <f>council_staff_import[[#This Row],[Vlookup_reports_to_person]]</f>
        <v>#REF!</v>
      </c>
      <c r="H352" s="31" t="s">
        <v>65</v>
      </c>
      <c r="I352" s="31" t="s">
        <v>31371</v>
      </c>
      <c r="J352" s="31" t="str">
        <f>council_staff_import[[#This Row],[format_legislative_staff_type]]</f>
        <v>Personal</v>
      </c>
      <c r="K352" s="31" t="s">
        <v>72</v>
      </c>
      <c r="L352" s="31" t="str">
        <f>IF(council_staff_import[[#This Row],[District_Office_Calc]]=0,"",council_staff_import[[#This Row],[District_Office_Calc]])</f>
        <v>718 368-9176</v>
      </c>
      <c r="M352" s="31" t="str">
        <f>IF(council_staff_import[[#This Row],[combine COS and Leg Contact emails]]="",council_staff_import[[#This Row],[Vlookup Scheduler Email]],council_staff_import[[#This Row],[combine COS and Leg Contact emails]])</f>
        <v/>
      </c>
      <c r="N352" s="32" t="s">
        <v>33748</v>
      </c>
      <c r="O352" s="32" t="s">
        <v>33749</v>
      </c>
      <c r="P352" s="32" t="str">
        <f>IF(council_staff_import[[#This Row],[Vlookup COS Responsibility]]="",council_staff_import[[#This Row],[Vlookup Leg Contact Responsibility]],council_staff_import[[#This Row],[Vlookup COS Responsibility]])</f>
        <v/>
      </c>
      <c r="Q352" s="32" t="str">
        <f>IF(council_staff_import[[#This Row],[Vlookup COS Email]]="",council_staff_import[[#This Row],[Vlookup Leg Contact Email]],council_staff_import[[#This Row],[Vlookup COS Email]])</f>
        <v/>
      </c>
      <c r="R352" s="32" t="str">
        <f>IFERROR(VLOOKUP(council_staff_import[[#This Row],[Full Name]],[4]!Table3[#Data],2,0),"")</f>
        <v/>
      </c>
      <c r="S352" s="32" t="str">
        <f>IFERROR(VLOOKUP(council_staff_import[[#This Row],[Full Name]],[4]!Table3[#Data],6,0),"")</f>
        <v/>
      </c>
      <c r="T352" s="32" t="str">
        <f>IFERROR(VLOOKUP(council_staff_import[[#This Row],[Full Name]],[4]!Table5[#Data],2,0),"")</f>
        <v/>
      </c>
      <c r="U352" s="32" t="str">
        <f>IFERROR(VLOOKUP(council_staff_import[[#This Row],[Full Name]],[4]!Table5[#Data],5,0),"")</f>
        <v/>
      </c>
      <c r="V352" s="32" t="str">
        <f>IFERROR(VLOOKUP(council_staff_import[[#This Row],[Full Name]],[4]!Table6[#Data],2,0),"")</f>
        <v/>
      </c>
      <c r="W352" s="32" t="str">
        <f>IFERROR(VLOOKUP(council_staff_import[[#This Row],[Full Name]],[4]!Table6[#Data],4,0),"")</f>
        <v/>
      </c>
      <c r="X352" s="32" t="s">
        <v>31394</v>
      </c>
      <c r="Y352" s="32" t="e">
        <f>VLOOKUP(council_staff_import[[#This Row],[format_works_for]],[4]!Table4[#Data],1,0)</f>
        <v>#REF!</v>
      </c>
      <c r="Z35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52" s="32" t="e">
        <f>VLOOKUP(council_staff_import[[#This Row],[formatted_and_corrected_reports_to_person]],[4]!Table2[#Data],2,0)</f>
        <v>#REF!</v>
      </c>
      <c r="AB352" s="32" t="str">
        <f>IF(council_staff_import[[#This Row],[format_legislative_staff_type]]="Personal", RIGHT(council_staff_import[[#This Row],[Assignment_SOURCE_KEY]],LEN(council_staff_import[[#This Row],[Assignment_SOURCE_KEY]])-FIND(" ",council_staff_import[[#This Row],[Assignment_SOURCE_KEY]])),"")</f>
        <v>Deutsch</v>
      </c>
      <c r="AC352" s="32" t="str">
        <f>IF(LEFT(council_staff_import[[#This Row],[Assignment_SOURCE_KEY]],(FIND(" ",council_staff_import[[#This Row],[Assignment_SOURCE_KEY]],1)-1))="CM","Personal","Central")</f>
        <v>Personal</v>
      </c>
      <c r="AD352" s="32" t="s">
        <v>34848</v>
      </c>
      <c r="AE352" s="32" t="str">
        <f>council_staff_import[[#This Row],[District_Office_Number_SOURCE_KEY]]</f>
        <v>718 368-9176</v>
      </c>
      <c r="AF352" s="32" t="s">
        <v>33638</v>
      </c>
    </row>
    <row r="353" spans="1:32" x14ac:dyDescent="0.2">
      <c r="A353" s="31" t="str">
        <f>council_staff_import[[#This Row],[First_Name_SOURCE_KEY]]&amp;" "&amp;council_staff_import[[#This Row],[Last_Name_SOURCE_KEY]]</f>
        <v>Ivia Cardozo</v>
      </c>
      <c r="B353" s="31" t="str">
        <f>council_staff_import[[#This Row],[First_Name_SOURCE_KEY]]</f>
        <v>Ivia</v>
      </c>
      <c r="C353" s="31" t="str">
        <f>council_staff_import[[#This Row],[Last_Name_SOURCE_KEY]]</f>
        <v>Cardozo</v>
      </c>
      <c r="D353" s="31" t="str">
        <f>council_staff_import[[#This Row],[Title_SOURCE_KEY]]</f>
        <v>Councilmanic Aide</v>
      </c>
      <c r="E353" s="31" t="e">
        <f>council_staff_import[[#This Row],[vlookup_works_for]]</f>
        <v>#REF!</v>
      </c>
      <c r="F353" s="31" t="str">
        <f>IF(council_staff_import[[#This Row],[combine COS and Leg Contact Responsibilties]]="",council_staff_import[[#This Row],[Vlookup Scheduler Responsibility]],council_staff_import[[#This Row],[combine COS and Leg Contact Responsibilties]])</f>
        <v/>
      </c>
      <c r="G353" s="31" t="e">
        <f>council_staff_import[[#This Row],[Vlookup_reports_to_person]]</f>
        <v>#REF!</v>
      </c>
      <c r="H353" s="31" t="s">
        <v>65</v>
      </c>
      <c r="I353" s="31" t="s">
        <v>31371</v>
      </c>
      <c r="J353" s="31" t="str">
        <f>council_staff_import[[#This Row],[format_legislative_staff_type]]</f>
        <v>Personal</v>
      </c>
      <c r="K353" s="31" t="s">
        <v>72</v>
      </c>
      <c r="L353" s="31" t="str">
        <f>IF(council_staff_import[[#This Row],[District_Office_Calc]]=0,"",council_staff_import[[#This Row],[District_Office_Calc]])</f>
        <v>718 803-6373</v>
      </c>
      <c r="M353" s="31" t="str">
        <f>IF(council_staff_import[[#This Row],[combine COS and Leg Contact emails]]="",council_staff_import[[#This Row],[Vlookup Scheduler Email]],council_staff_import[[#This Row],[combine COS and Leg Contact emails]])</f>
        <v/>
      </c>
      <c r="N353" s="32" t="s">
        <v>34430</v>
      </c>
      <c r="O353" s="32" t="s">
        <v>34431</v>
      </c>
      <c r="P353" s="32" t="str">
        <f>IF(council_staff_import[[#This Row],[Vlookup COS Responsibility]]="",council_staff_import[[#This Row],[Vlookup Leg Contact Responsibility]],council_staff_import[[#This Row],[Vlookup COS Responsibility]])</f>
        <v/>
      </c>
      <c r="Q353" s="32" t="str">
        <f>IF(council_staff_import[[#This Row],[Vlookup COS Email]]="",council_staff_import[[#This Row],[Vlookup Leg Contact Email]],council_staff_import[[#This Row],[Vlookup COS Email]])</f>
        <v/>
      </c>
      <c r="R353" s="32" t="str">
        <f>IFERROR(VLOOKUP(council_staff_import[[#This Row],[Full Name]],[4]!Table3[#Data],2,0),"")</f>
        <v/>
      </c>
      <c r="S353" s="32" t="str">
        <f>IFERROR(VLOOKUP(council_staff_import[[#This Row],[Full Name]],[4]!Table3[#Data],6,0),"")</f>
        <v/>
      </c>
      <c r="T353" s="32" t="str">
        <f>IFERROR(VLOOKUP(council_staff_import[[#This Row],[Full Name]],[4]!Table5[#Data],2,0),"")</f>
        <v/>
      </c>
      <c r="U353" s="32" t="str">
        <f>IFERROR(VLOOKUP(council_staff_import[[#This Row],[Full Name]],[4]!Table5[#Data],5,0),"")</f>
        <v/>
      </c>
      <c r="V353" s="32" t="str">
        <f>IFERROR(VLOOKUP(council_staff_import[[#This Row],[Full Name]],[4]!Table6[#Data],2,0),"")</f>
        <v/>
      </c>
      <c r="W353" s="32" t="str">
        <f>IFERROR(VLOOKUP(council_staff_import[[#This Row],[Full Name]],[4]!Table6[#Data],4,0),"")</f>
        <v/>
      </c>
      <c r="X353" s="32" t="s">
        <v>31394</v>
      </c>
      <c r="Y353" s="32" t="e">
        <f>VLOOKUP(council_staff_import[[#This Row],[format_works_for]],[4]!Table4[#Data],1,0)</f>
        <v>#REF!</v>
      </c>
      <c r="Z35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53" s="32" t="e">
        <f>VLOOKUP(council_staff_import[[#This Row],[formatted_and_corrected_reports_to_person]],[4]!Table2[#Data],2,0)</f>
        <v>#REF!</v>
      </c>
      <c r="AB353" s="32" t="str">
        <f>IF(council_staff_import[[#This Row],[format_legislative_staff_type]]="Personal", RIGHT(council_staff_import[[#This Row],[Assignment_SOURCE_KEY]],LEN(council_staff_import[[#This Row],[Assignment_SOURCE_KEY]])-FIND(" ",council_staff_import[[#This Row],[Assignment_SOURCE_KEY]])),"")</f>
        <v>Dromm</v>
      </c>
      <c r="AC353" s="32" t="str">
        <f>IF(LEFT(council_staff_import[[#This Row],[Assignment_SOURCE_KEY]],(FIND(" ",council_staff_import[[#This Row],[Assignment_SOURCE_KEY]],1)-1))="CM","Personal","Central")</f>
        <v>Personal</v>
      </c>
      <c r="AD353" s="32" t="s">
        <v>34849</v>
      </c>
      <c r="AE353" s="32" t="str">
        <f>council_staff_import[[#This Row],[District_Office_Number_SOURCE_KEY]]</f>
        <v>718 803-6373</v>
      </c>
      <c r="AF353" s="32" t="s">
        <v>31388</v>
      </c>
    </row>
    <row r="354" spans="1:32" x14ac:dyDescent="0.2">
      <c r="A354" s="31" t="str">
        <f>council_staff_import[[#This Row],[First_Name_SOURCE_KEY]]&amp;" "&amp;council_staff_import[[#This Row],[Last_Name_SOURCE_KEY]]</f>
        <v>Jacqueline Cosme</v>
      </c>
      <c r="B354" s="31" t="str">
        <f>council_staff_import[[#This Row],[First_Name_SOURCE_KEY]]</f>
        <v>Jacqueline</v>
      </c>
      <c r="C354" s="31" t="str">
        <f>council_staff_import[[#This Row],[Last_Name_SOURCE_KEY]]</f>
        <v>Cosme</v>
      </c>
      <c r="D354" s="31" t="str">
        <f>council_staff_import[[#This Row],[Title_SOURCE_KEY]]</f>
        <v>Councilmanic Aide</v>
      </c>
      <c r="E354" s="31" t="e">
        <f>council_staff_import[[#This Row],[vlookup_works_for]]</f>
        <v>#REF!</v>
      </c>
      <c r="F354" s="31" t="str">
        <f>IF(council_staff_import[[#This Row],[combine COS and Leg Contact Responsibilties]]="",council_staff_import[[#This Row],[Vlookup Scheduler Responsibility]],council_staff_import[[#This Row],[combine COS and Leg Contact Responsibilties]])</f>
        <v/>
      </c>
      <c r="G354" s="31" t="e">
        <f>council_staff_import[[#This Row],[Vlookup_reports_to_person]]</f>
        <v>#REF!</v>
      </c>
      <c r="H354" s="31" t="s">
        <v>65</v>
      </c>
      <c r="I354" s="31" t="s">
        <v>31371</v>
      </c>
      <c r="J354" s="31" t="str">
        <f>council_staff_import[[#This Row],[format_legislative_staff_type]]</f>
        <v>Personal</v>
      </c>
      <c r="K354" s="31" t="s">
        <v>72</v>
      </c>
      <c r="L354" s="31" t="str">
        <f>IF(council_staff_import[[#This Row],[District_Office_Calc]]=0,"",council_staff_import[[#This Row],[District_Office_Calc]])</f>
        <v>718 803-6373</v>
      </c>
      <c r="M354" s="31" t="str">
        <f>IF(council_staff_import[[#This Row],[combine COS and Leg Contact emails]]="",council_staff_import[[#This Row],[Vlookup Scheduler Email]],council_staff_import[[#This Row],[combine COS and Leg Contact emails]])</f>
        <v/>
      </c>
      <c r="N354" s="32" t="s">
        <v>33865</v>
      </c>
      <c r="O354" s="32" t="s">
        <v>7629</v>
      </c>
      <c r="P354" s="32" t="str">
        <f>IF(council_staff_import[[#This Row],[Vlookup COS Responsibility]]="",council_staff_import[[#This Row],[Vlookup Leg Contact Responsibility]],council_staff_import[[#This Row],[Vlookup COS Responsibility]])</f>
        <v/>
      </c>
      <c r="Q354" s="32" t="str">
        <f>IF(council_staff_import[[#This Row],[Vlookup COS Email]]="",council_staff_import[[#This Row],[Vlookup Leg Contact Email]],council_staff_import[[#This Row],[Vlookup COS Email]])</f>
        <v/>
      </c>
      <c r="R354" s="32" t="str">
        <f>IFERROR(VLOOKUP(council_staff_import[[#This Row],[Full Name]],[4]!Table3[#Data],2,0),"")</f>
        <v/>
      </c>
      <c r="S354" s="32" t="str">
        <f>IFERROR(VLOOKUP(council_staff_import[[#This Row],[Full Name]],[4]!Table3[#Data],6,0),"")</f>
        <v/>
      </c>
      <c r="T354" s="32" t="str">
        <f>IFERROR(VLOOKUP(council_staff_import[[#This Row],[Full Name]],[4]!Table5[#Data],2,0),"")</f>
        <v/>
      </c>
      <c r="U354" s="32" t="str">
        <f>IFERROR(VLOOKUP(council_staff_import[[#This Row],[Full Name]],[4]!Table5[#Data],5,0),"")</f>
        <v/>
      </c>
      <c r="V354" s="32" t="str">
        <f>IFERROR(VLOOKUP(council_staff_import[[#This Row],[Full Name]],[4]!Table6[#Data],2,0),"")</f>
        <v/>
      </c>
      <c r="W354" s="32" t="str">
        <f>IFERROR(VLOOKUP(council_staff_import[[#This Row],[Full Name]],[4]!Table6[#Data],4,0),"")</f>
        <v/>
      </c>
      <c r="X354" s="32" t="s">
        <v>31394</v>
      </c>
      <c r="Y354" s="32" t="e">
        <f>VLOOKUP(council_staff_import[[#This Row],[format_works_for]],[4]!Table4[#Data],1,0)</f>
        <v>#REF!</v>
      </c>
      <c r="Z35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54" s="32" t="e">
        <f>VLOOKUP(council_staff_import[[#This Row],[formatted_and_corrected_reports_to_person]],[4]!Table2[#Data],2,0)</f>
        <v>#REF!</v>
      </c>
      <c r="AB354" s="32" t="str">
        <f>IF(council_staff_import[[#This Row],[format_legislative_staff_type]]="Personal", RIGHT(council_staff_import[[#This Row],[Assignment_SOURCE_KEY]],LEN(council_staff_import[[#This Row],[Assignment_SOURCE_KEY]])-FIND(" ",council_staff_import[[#This Row],[Assignment_SOURCE_KEY]])),"")</f>
        <v>Dromm</v>
      </c>
      <c r="AC354" s="32" t="str">
        <f>IF(LEFT(council_staff_import[[#This Row],[Assignment_SOURCE_KEY]],(FIND(" ",council_staff_import[[#This Row],[Assignment_SOURCE_KEY]],1)-1))="CM","Personal","Central")</f>
        <v>Personal</v>
      </c>
      <c r="AD354" s="32" t="s">
        <v>34849</v>
      </c>
      <c r="AE354" s="32" t="str">
        <f>council_staff_import[[#This Row],[District_Office_Number_SOURCE_KEY]]</f>
        <v>718 803-6373</v>
      </c>
      <c r="AF354" s="32" t="s">
        <v>31388</v>
      </c>
    </row>
    <row r="355" spans="1:32" x14ac:dyDescent="0.2">
      <c r="A355" s="31" t="str">
        <f>council_staff_import[[#This Row],[First_Name_SOURCE_KEY]]&amp;" "&amp;council_staff_import[[#This Row],[Last_Name_SOURCE_KEY]]</f>
        <v>Sebastian Maguire</v>
      </c>
      <c r="B355" s="31" t="str">
        <f>council_staff_import[[#This Row],[First_Name_SOURCE_KEY]]</f>
        <v>Sebastian</v>
      </c>
      <c r="C355" s="31" t="str">
        <f>council_staff_import[[#This Row],[Last_Name_SOURCE_KEY]]</f>
        <v>Maguire</v>
      </c>
      <c r="D355" s="31" t="str">
        <f>council_staff_import[[#This Row],[Title_SOURCE_KEY]]</f>
        <v>Councilmanic Aide</v>
      </c>
      <c r="E355" s="31" t="e">
        <f>council_staff_import[[#This Row],[vlookup_works_for]]</f>
        <v>#REF!</v>
      </c>
      <c r="F355" s="31" t="str">
        <f>IF(council_staff_import[[#This Row],[combine COS and Leg Contact Responsibilties]]="",council_staff_import[[#This Row],[Vlookup Scheduler Responsibility]],council_staff_import[[#This Row],[combine COS and Leg Contact Responsibilties]])</f>
        <v/>
      </c>
      <c r="G355" s="31" t="e">
        <f>council_staff_import[[#This Row],[Vlookup_reports_to_person]]</f>
        <v>#REF!</v>
      </c>
      <c r="H355" s="31" t="s">
        <v>65</v>
      </c>
      <c r="I355" s="31" t="s">
        <v>31371</v>
      </c>
      <c r="J355" s="31" t="str">
        <f>council_staff_import[[#This Row],[format_legislative_staff_type]]</f>
        <v>Personal</v>
      </c>
      <c r="K355" s="31" t="s">
        <v>72</v>
      </c>
      <c r="L355" s="31" t="str">
        <f>IF(council_staff_import[[#This Row],[District_Office_Calc]]=0,"",council_staff_import[[#This Row],[District_Office_Calc]])</f>
        <v>718 803-6373</v>
      </c>
      <c r="M355" s="31" t="str">
        <f>IF(council_staff_import[[#This Row],[combine COS and Leg Contact emails]]="",council_staff_import[[#This Row],[Vlookup Scheduler Email]],council_staff_import[[#This Row],[combine COS and Leg Contact emails]])</f>
        <v/>
      </c>
      <c r="N355" s="32" t="s">
        <v>34064</v>
      </c>
      <c r="O355" s="32" t="s">
        <v>29142</v>
      </c>
      <c r="P355" s="32" t="str">
        <f>IF(council_staff_import[[#This Row],[Vlookup COS Responsibility]]="",council_staff_import[[#This Row],[Vlookup Leg Contact Responsibility]],council_staff_import[[#This Row],[Vlookup COS Responsibility]])</f>
        <v/>
      </c>
      <c r="Q355" s="32" t="str">
        <f>IF(council_staff_import[[#This Row],[Vlookup COS Email]]="",council_staff_import[[#This Row],[Vlookup Leg Contact Email]],council_staff_import[[#This Row],[Vlookup COS Email]])</f>
        <v/>
      </c>
      <c r="R355" s="32" t="str">
        <f>IFERROR(VLOOKUP(council_staff_import[[#This Row],[Full Name]],[4]!Table3[#Data],2,0),"")</f>
        <v/>
      </c>
      <c r="S355" s="32" t="str">
        <f>IFERROR(VLOOKUP(council_staff_import[[#This Row],[Full Name]],[4]!Table3[#Data],6,0),"")</f>
        <v/>
      </c>
      <c r="T355" s="32" t="str">
        <f>IFERROR(VLOOKUP(council_staff_import[[#This Row],[Full Name]],[4]!Table5[#Data],2,0),"")</f>
        <v/>
      </c>
      <c r="U355" s="32" t="str">
        <f>IFERROR(VLOOKUP(council_staff_import[[#This Row],[Full Name]],[4]!Table5[#Data],5,0),"")</f>
        <v/>
      </c>
      <c r="V355" s="32" t="str">
        <f>IFERROR(VLOOKUP(council_staff_import[[#This Row],[Full Name]],[4]!Table6[#Data],2,0),"")</f>
        <v/>
      </c>
      <c r="W355" s="32" t="str">
        <f>IFERROR(VLOOKUP(council_staff_import[[#This Row],[Full Name]],[4]!Table6[#Data],4,0),"")</f>
        <v/>
      </c>
      <c r="X355" s="32" t="s">
        <v>31394</v>
      </c>
      <c r="Y355" s="32" t="e">
        <f>VLOOKUP(council_staff_import[[#This Row],[format_works_for]],[4]!Table4[#Data],1,0)</f>
        <v>#REF!</v>
      </c>
      <c r="Z35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55" s="32" t="e">
        <f>VLOOKUP(council_staff_import[[#This Row],[formatted_and_corrected_reports_to_person]],[4]!Table2[#Data],2,0)</f>
        <v>#REF!</v>
      </c>
      <c r="AB355" s="32" t="str">
        <f>IF(council_staff_import[[#This Row],[format_legislative_staff_type]]="Personal", RIGHT(council_staff_import[[#This Row],[Assignment_SOURCE_KEY]],LEN(council_staff_import[[#This Row],[Assignment_SOURCE_KEY]])-FIND(" ",council_staff_import[[#This Row],[Assignment_SOURCE_KEY]])),"")</f>
        <v>Dromm</v>
      </c>
      <c r="AC355" s="32" t="str">
        <f>IF(LEFT(council_staff_import[[#This Row],[Assignment_SOURCE_KEY]],(FIND(" ",council_staff_import[[#This Row],[Assignment_SOURCE_KEY]],1)-1))="CM","Personal","Central")</f>
        <v>Personal</v>
      </c>
      <c r="AD355" s="32" t="s">
        <v>34849</v>
      </c>
      <c r="AE355" s="32" t="str">
        <f>council_staff_import[[#This Row],[District_Office_Number_SOURCE_KEY]]</f>
        <v>718 803-6373</v>
      </c>
      <c r="AF355" s="32" t="s">
        <v>31388</v>
      </c>
    </row>
    <row r="356" spans="1:32" x14ac:dyDescent="0.2">
      <c r="A356" s="31" t="str">
        <f>council_staff_import[[#This Row],[First_Name_SOURCE_KEY]]&amp;" "&amp;council_staff_import[[#This Row],[Last_Name_SOURCE_KEY]]</f>
        <v>Michael Mallon</v>
      </c>
      <c r="B356" s="31" t="str">
        <f>council_staff_import[[#This Row],[First_Name_SOURCE_KEY]]</f>
        <v>Michael</v>
      </c>
      <c r="C356" s="31" t="str">
        <f>council_staff_import[[#This Row],[Last_Name_SOURCE_KEY]]</f>
        <v>Mallon</v>
      </c>
      <c r="D356" s="31" t="str">
        <f>council_staff_import[[#This Row],[Title_SOURCE_KEY]]</f>
        <v>Councilmanic Aide</v>
      </c>
      <c r="E356" s="31" t="e">
        <f>council_staff_import[[#This Row],[vlookup_works_for]]</f>
        <v>#REF!</v>
      </c>
      <c r="F356" s="31" t="str">
        <f>IF(council_staff_import[[#This Row],[combine COS and Leg Contact Responsibilties]]="",council_staff_import[[#This Row],[Vlookup Scheduler Responsibility]],council_staff_import[[#This Row],[combine COS and Leg Contact Responsibilties]])</f>
        <v/>
      </c>
      <c r="G356" s="31" t="e">
        <f>council_staff_import[[#This Row],[Vlookup_reports_to_person]]</f>
        <v>#REF!</v>
      </c>
      <c r="H356" s="31" t="s">
        <v>65</v>
      </c>
      <c r="I356" s="31" t="s">
        <v>31371</v>
      </c>
      <c r="J356" s="31" t="str">
        <f>council_staff_import[[#This Row],[format_legislative_staff_type]]</f>
        <v>Personal</v>
      </c>
      <c r="K356" s="31" t="s">
        <v>72</v>
      </c>
      <c r="L356" s="31" t="str">
        <f>IF(council_staff_import[[#This Row],[District_Office_Calc]]=0,"",council_staff_import[[#This Row],[District_Office_Calc]])</f>
        <v>718 803-6373</v>
      </c>
      <c r="M356" s="31" t="str">
        <f>IF(council_staff_import[[#This Row],[combine COS and Leg Contact emails]]="",council_staff_import[[#This Row],[Vlookup Scheduler Email]],council_staff_import[[#This Row],[combine COS and Leg Contact emails]])</f>
        <v/>
      </c>
      <c r="N356" s="32" t="s">
        <v>33873</v>
      </c>
      <c r="O356" s="32" t="s">
        <v>3705</v>
      </c>
      <c r="P356" s="32" t="str">
        <f>IF(council_staff_import[[#This Row],[Vlookup COS Responsibility]]="",council_staff_import[[#This Row],[Vlookup Leg Contact Responsibility]],council_staff_import[[#This Row],[Vlookup COS Responsibility]])</f>
        <v/>
      </c>
      <c r="Q356" s="32" t="str">
        <f>IF(council_staff_import[[#This Row],[Vlookup COS Email]]="",council_staff_import[[#This Row],[Vlookup Leg Contact Email]],council_staff_import[[#This Row],[Vlookup COS Email]])</f>
        <v/>
      </c>
      <c r="R356" s="32" t="str">
        <f>IFERROR(VLOOKUP(council_staff_import[[#This Row],[Full Name]],[4]!Table3[#Data],2,0),"")</f>
        <v/>
      </c>
      <c r="S356" s="32" t="str">
        <f>IFERROR(VLOOKUP(council_staff_import[[#This Row],[Full Name]],[4]!Table3[#Data],6,0),"")</f>
        <v/>
      </c>
      <c r="T356" s="32" t="str">
        <f>IFERROR(VLOOKUP(council_staff_import[[#This Row],[Full Name]],[4]!Table5[#Data],2,0),"")</f>
        <v/>
      </c>
      <c r="U356" s="32" t="str">
        <f>IFERROR(VLOOKUP(council_staff_import[[#This Row],[Full Name]],[4]!Table5[#Data],5,0),"")</f>
        <v/>
      </c>
      <c r="V356" s="32" t="str">
        <f>IFERROR(VLOOKUP(council_staff_import[[#This Row],[Full Name]],[4]!Table6[#Data],2,0),"")</f>
        <v/>
      </c>
      <c r="W356" s="32" t="str">
        <f>IFERROR(VLOOKUP(council_staff_import[[#This Row],[Full Name]],[4]!Table6[#Data],4,0),"")</f>
        <v/>
      </c>
      <c r="X356" s="32" t="s">
        <v>31394</v>
      </c>
      <c r="Y356" s="32" t="e">
        <f>VLOOKUP(council_staff_import[[#This Row],[format_works_for]],[4]!Table4[#Data],1,0)</f>
        <v>#REF!</v>
      </c>
      <c r="Z35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56" s="32" t="e">
        <f>VLOOKUP(council_staff_import[[#This Row],[formatted_and_corrected_reports_to_person]],[4]!Table2[#Data],2,0)</f>
        <v>#REF!</v>
      </c>
      <c r="AB356" s="32" t="str">
        <f>IF(council_staff_import[[#This Row],[format_legislative_staff_type]]="Personal", RIGHT(council_staff_import[[#This Row],[Assignment_SOURCE_KEY]],LEN(council_staff_import[[#This Row],[Assignment_SOURCE_KEY]])-FIND(" ",council_staff_import[[#This Row],[Assignment_SOURCE_KEY]])),"")</f>
        <v>Dromm</v>
      </c>
      <c r="AC356" s="32" t="str">
        <f>IF(LEFT(council_staff_import[[#This Row],[Assignment_SOURCE_KEY]],(FIND(" ",council_staff_import[[#This Row],[Assignment_SOURCE_KEY]],1)-1))="CM","Personal","Central")</f>
        <v>Personal</v>
      </c>
      <c r="AD356" s="32" t="s">
        <v>34849</v>
      </c>
      <c r="AE356" s="32" t="str">
        <f>council_staff_import[[#This Row],[District_Office_Number_SOURCE_KEY]]</f>
        <v>718 803-6373</v>
      </c>
      <c r="AF356" s="32" t="s">
        <v>31388</v>
      </c>
    </row>
    <row r="357" spans="1:32" x14ac:dyDescent="0.2">
      <c r="A357" s="31" t="str">
        <f>council_staff_import[[#This Row],[First_Name_SOURCE_KEY]]&amp;" "&amp;council_staff_import[[#This Row],[Last_Name_SOURCE_KEY]]</f>
        <v>Jonathan Martinez</v>
      </c>
      <c r="B357" s="31" t="str">
        <f>council_staff_import[[#This Row],[First_Name_SOURCE_KEY]]</f>
        <v>Jonathan</v>
      </c>
      <c r="C357" s="31" t="str">
        <f>council_staff_import[[#This Row],[Last_Name_SOURCE_KEY]]</f>
        <v>Martinez</v>
      </c>
      <c r="D357" s="31" t="str">
        <f>council_staff_import[[#This Row],[Title_SOURCE_KEY]]</f>
        <v>Councilmanic Aide</v>
      </c>
      <c r="E357" s="31" t="e">
        <f>council_staff_import[[#This Row],[vlookup_works_for]]</f>
        <v>#REF!</v>
      </c>
      <c r="F357" s="31" t="str">
        <f>IF(council_staff_import[[#This Row],[combine COS and Leg Contact Responsibilties]]="",council_staff_import[[#This Row],[Vlookup Scheduler Responsibility]],council_staff_import[[#This Row],[combine COS and Leg Contact Responsibilties]])</f>
        <v/>
      </c>
      <c r="G357" s="31" t="e">
        <f>council_staff_import[[#This Row],[Vlookup_reports_to_person]]</f>
        <v>#REF!</v>
      </c>
      <c r="H357" s="31" t="s">
        <v>65</v>
      </c>
      <c r="I357" s="31" t="s">
        <v>31371</v>
      </c>
      <c r="J357" s="31" t="str">
        <f>council_staff_import[[#This Row],[format_legislative_staff_type]]</f>
        <v>Personal</v>
      </c>
      <c r="K357" s="31" t="s">
        <v>72</v>
      </c>
      <c r="L357" s="31" t="str">
        <f>IF(council_staff_import[[#This Row],[District_Office_Calc]]=0,"",council_staff_import[[#This Row],[District_Office_Calc]])</f>
        <v>718 803-6373</v>
      </c>
      <c r="M357" s="31" t="str">
        <f>IF(council_staff_import[[#This Row],[combine COS and Leg Contact emails]]="",council_staff_import[[#This Row],[Vlookup Scheduler Email]],council_staff_import[[#This Row],[combine COS and Leg Contact emails]])</f>
        <v/>
      </c>
      <c r="N357" s="32" t="s">
        <v>2414</v>
      </c>
      <c r="O357" s="32" t="s">
        <v>24166</v>
      </c>
      <c r="P357" s="32" t="str">
        <f>IF(council_staff_import[[#This Row],[Vlookup COS Responsibility]]="",council_staff_import[[#This Row],[Vlookup Leg Contact Responsibility]],council_staff_import[[#This Row],[Vlookup COS Responsibility]])</f>
        <v/>
      </c>
      <c r="Q357" s="32" t="str">
        <f>IF(council_staff_import[[#This Row],[Vlookup COS Email]]="",council_staff_import[[#This Row],[Vlookup Leg Contact Email]],council_staff_import[[#This Row],[Vlookup COS Email]])</f>
        <v/>
      </c>
      <c r="R357" s="32" t="str">
        <f>IFERROR(VLOOKUP(council_staff_import[[#This Row],[Full Name]],[4]!Table3[#Data],2,0),"")</f>
        <v/>
      </c>
      <c r="S357" s="32" t="str">
        <f>IFERROR(VLOOKUP(council_staff_import[[#This Row],[Full Name]],[4]!Table3[#Data],6,0),"")</f>
        <v/>
      </c>
      <c r="T357" s="32" t="str">
        <f>IFERROR(VLOOKUP(council_staff_import[[#This Row],[Full Name]],[4]!Table5[#Data],2,0),"")</f>
        <v/>
      </c>
      <c r="U357" s="32" t="str">
        <f>IFERROR(VLOOKUP(council_staff_import[[#This Row],[Full Name]],[4]!Table5[#Data],5,0),"")</f>
        <v/>
      </c>
      <c r="V357" s="32" t="str">
        <f>IFERROR(VLOOKUP(council_staff_import[[#This Row],[Full Name]],[4]!Table6[#Data],2,0),"")</f>
        <v/>
      </c>
      <c r="W357" s="32" t="str">
        <f>IFERROR(VLOOKUP(council_staff_import[[#This Row],[Full Name]],[4]!Table6[#Data],4,0),"")</f>
        <v/>
      </c>
      <c r="X357" s="32" t="s">
        <v>31394</v>
      </c>
      <c r="Y357" s="32" t="e">
        <f>VLOOKUP(council_staff_import[[#This Row],[format_works_for]],[4]!Table4[#Data],1,0)</f>
        <v>#REF!</v>
      </c>
      <c r="Z35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57" s="32" t="e">
        <f>VLOOKUP(council_staff_import[[#This Row],[formatted_and_corrected_reports_to_person]],[4]!Table2[#Data],2,0)</f>
        <v>#REF!</v>
      </c>
      <c r="AB357" s="32" t="str">
        <f>IF(council_staff_import[[#This Row],[format_legislative_staff_type]]="Personal", RIGHT(council_staff_import[[#This Row],[Assignment_SOURCE_KEY]],LEN(council_staff_import[[#This Row],[Assignment_SOURCE_KEY]])-FIND(" ",council_staff_import[[#This Row],[Assignment_SOURCE_KEY]])),"")</f>
        <v>Dromm</v>
      </c>
      <c r="AC357" s="32" t="str">
        <f>IF(LEFT(council_staff_import[[#This Row],[Assignment_SOURCE_KEY]],(FIND(" ",council_staff_import[[#This Row],[Assignment_SOURCE_KEY]],1)-1))="CM","Personal","Central")</f>
        <v>Personal</v>
      </c>
      <c r="AD357" s="32" t="s">
        <v>34849</v>
      </c>
      <c r="AE357" s="32" t="str">
        <f>council_staff_import[[#This Row],[District_Office_Number_SOURCE_KEY]]</f>
        <v>718 803-6373</v>
      </c>
      <c r="AF357" s="32" t="s">
        <v>31388</v>
      </c>
    </row>
    <row r="358" spans="1:32" x14ac:dyDescent="0.2">
      <c r="A358" s="31" t="str">
        <f>council_staff_import[[#This Row],[First_Name_SOURCE_KEY]]&amp;" "&amp;council_staff_import[[#This Row],[Last_Name_SOURCE_KEY]]</f>
        <v>Carolyn Tran</v>
      </c>
      <c r="B358" s="31" t="str">
        <f>council_staff_import[[#This Row],[First_Name_SOURCE_KEY]]</f>
        <v>Carolyn</v>
      </c>
      <c r="C358" s="31" t="str">
        <f>council_staff_import[[#This Row],[Last_Name_SOURCE_KEY]]</f>
        <v>Tran</v>
      </c>
      <c r="D358" s="31" t="str">
        <f>council_staff_import[[#This Row],[Title_SOURCE_KEY]]</f>
        <v>Councilmanic Aide</v>
      </c>
      <c r="E358" s="31" t="e">
        <f>council_staff_import[[#This Row],[vlookup_works_for]]</f>
        <v>#REF!</v>
      </c>
      <c r="F358" s="31" t="str">
        <f>IF(council_staff_import[[#This Row],[combine COS and Leg Contact Responsibilties]]="",council_staff_import[[#This Row],[Vlookup Scheduler Responsibility]],council_staff_import[[#This Row],[combine COS and Leg Contact Responsibilties]])</f>
        <v/>
      </c>
      <c r="G358" s="31" t="e">
        <f>council_staff_import[[#This Row],[Vlookup_reports_to_person]]</f>
        <v>#REF!</v>
      </c>
      <c r="H358" s="31" t="s">
        <v>65</v>
      </c>
      <c r="I358" s="31" t="s">
        <v>31371</v>
      </c>
      <c r="J358" s="31" t="str">
        <f>council_staff_import[[#This Row],[format_legislative_staff_type]]</f>
        <v>Personal</v>
      </c>
      <c r="K358" s="31" t="s">
        <v>72</v>
      </c>
      <c r="L358" s="31" t="str">
        <f>IF(council_staff_import[[#This Row],[District_Office_Calc]]=0,"",council_staff_import[[#This Row],[District_Office_Calc]])</f>
        <v>718 803-6373</v>
      </c>
      <c r="M358" s="31" t="str">
        <f>IF(council_staff_import[[#This Row],[combine COS and Leg Contact emails]]="",council_staff_import[[#This Row],[Vlookup Scheduler Email]],council_staff_import[[#This Row],[combine COS and Leg Contact emails]])</f>
        <v/>
      </c>
      <c r="N358" s="32" t="s">
        <v>12336</v>
      </c>
      <c r="O358" s="32" t="s">
        <v>25399</v>
      </c>
      <c r="P358" s="32" t="str">
        <f>IF(council_staff_import[[#This Row],[Vlookup COS Responsibility]]="",council_staff_import[[#This Row],[Vlookup Leg Contact Responsibility]],council_staff_import[[#This Row],[Vlookup COS Responsibility]])</f>
        <v/>
      </c>
      <c r="Q358" s="32" t="str">
        <f>IF(council_staff_import[[#This Row],[Vlookup COS Email]]="",council_staff_import[[#This Row],[Vlookup Leg Contact Email]],council_staff_import[[#This Row],[Vlookup COS Email]])</f>
        <v/>
      </c>
      <c r="R358" s="32" t="str">
        <f>IFERROR(VLOOKUP(council_staff_import[[#This Row],[Full Name]],[4]!Table3[#Data],2,0),"")</f>
        <v/>
      </c>
      <c r="S358" s="32" t="str">
        <f>IFERROR(VLOOKUP(council_staff_import[[#This Row],[Full Name]],[4]!Table3[#Data],6,0),"")</f>
        <v/>
      </c>
      <c r="T358" s="32" t="str">
        <f>IFERROR(VLOOKUP(council_staff_import[[#This Row],[Full Name]],[4]!Table5[#Data],2,0),"")</f>
        <v/>
      </c>
      <c r="U358" s="32" t="str">
        <f>IFERROR(VLOOKUP(council_staff_import[[#This Row],[Full Name]],[4]!Table5[#Data],5,0),"")</f>
        <v/>
      </c>
      <c r="V358" s="32" t="str">
        <f>IFERROR(VLOOKUP(council_staff_import[[#This Row],[Full Name]],[4]!Table6[#Data],2,0),"")</f>
        <v/>
      </c>
      <c r="W358" s="32" t="str">
        <f>IFERROR(VLOOKUP(council_staff_import[[#This Row],[Full Name]],[4]!Table6[#Data],4,0),"")</f>
        <v/>
      </c>
      <c r="X358" s="32" t="s">
        <v>31394</v>
      </c>
      <c r="Y358" s="32" t="e">
        <f>VLOOKUP(council_staff_import[[#This Row],[format_works_for]],[4]!Table4[#Data],1,0)</f>
        <v>#REF!</v>
      </c>
      <c r="Z35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58" s="32" t="e">
        <f>VLOOKUP(council_staff_import[[#This Row],[formatted_and_corrected_reports_to_person]],[4]!Table2[#Data],2,0)</f>
        <v>#REF!</v>
      </c>
      <c r="AB358" s="32" t="str">
        <f>IF(council_staff_import[[#This Row],[format_legislative_staff_type]]="Personal", RIGHT(council_staff_import[[#This Row],[Assignment_SOURCE_KEY]],LEN(council_staff_import[[#This Row],[Assignment_SOURCE_KEY]])-FIND(" ",council_staff_import[[#This Row],[Assignment_SOURCE_KEY]])),"")</f>
        <v>Dromm</v>
      </c>
      <c r="AC358" s="32" t="str">
        <f>IF(LEFT(council_staff_import[[#This Row],[Assignment_SOURCE_KEY]],(FIND(" ",council_staff_import[[#This Row],[Assignment_SOURCE_KEY]],1)-1))="CM","Personal","Central")</f>
        <v>Personal</v>
      </c>
      <c r="AD358" s="32" t="s">
        <v>34849</v>
      </c>
      <c r="AE358" s="32" t="str">
        <f>council_staff_import[[#This Row],[District_Office_Number_SOURCE_KEY]]</f>
        <v>718 803-6373</v>
      </c>
      <c r="AF358" s="32" t="s">
        <v>31388</v>
      </c>
    </row>
    <row r="359" spans="1:32" x14ac:dyDescent="0.2">
      <c r="A359" s="31" t="str">
        <f>council_staff_import[[#This Row],[First_Name_SOURCE_KEY]]&amp;" "&amp;council_staff_import[[#This Row],[Last_Name_SOURCE_KEY]]</f>
        <v>Qibin Ye</v>
      </c>
      <c r="B359" s="31" t="str">
        <f>council_staff_import[[#This Row],[First_Name_SOURCE_KEY]]</f>
        <v>Qibin</v>
      </c>
      <c r="C359" s="31" t="str">
        <f>council_staff_import[[#This Row],[Last_Name_SOURCE_KEY]]</f>
        <v>Ye</v>
      </c>
      <c r="D359" s="31" t="str">
        <f>council_staff_import[[#This Row],[Title_SOURCE_KEY]]</f>
        <v>Councilmanic Aide</v>
      </c>
      <c r="E359" s="31" t="e">
        <f>council_staff_import[[#This Row],[vlookup_works_for]]</f>
        <v>#REF!</v>
      </c>
      <c r="F359" s="31" t="str">
        <f>IF(council_staff_import[[#This Row],[combine COS and Leg Contact Responsibilties]]="",council_staff_import[[#This Row],[Vlookup Scheduler Responsibility]],council_staff_import[[#This Row],[combine COS and Leg Contact Responsibilties]])</f>
        <v/>
      </c>
      <c r="G359" s="31" t="e">
        <f>council_staff_import[[#This Row],[Vlookup_reports_to_person]]</f>
        <v>#REF!</v>
      </c>
      <c r="H359" s="31" t="s">
        <v>65</v>
      </c>
      <c r="I359" s="31" t="s">
        <v>31371</v>
      </c>
      <c r="J359" s="31" t="str">
        <f>council_staff_import[[#This Row],[format_legislative_staff_type]]</f>
        <v>Personal</v>
      </c>
      <c r="K359" s="31" t="s">
        <v>72</v>
      </c>
      <c r="L359" s="31" t="str">
        <f>IF(council_staff_import[[#This Row],[District_Office_Calc]]=0,"",council_staff_import[[#This Row],[District_Office_Calc]])</f>
        <v>718 803-6373</v>
      </c>
      <c r="M359" s="31" t="str">
        <f>IF(council_staff_import[[#This Row],[combine COS and Leg Contact emails]]="",council_staff_import[[#This Row],[Vlookup Scheduler Email]],council_staff_import[[#This Row],[combine COS and Leg Contact emails]])</f>
        <v/>
      </c>
      <c r="N359" s="32" t="s">
        <v>34435</v>
      </c>
      <c r="O359" s="32" t="s">
        <v>34436</v>
      </c>
      <c r="P359" s="32" t="str">
        <f>IF(council_staff_import[[#This Row],[Vlookup COS Responsibility]]="",council_staff_import[[#This Row],[Vlookup Leg Contact Responsibility]],council_staff_import[[#This Row],[Vlookup COS Responsibility]])</f>
        <v/>
      </c>
      <c r="Q359" s="32" t="str">
        <f>IF(council_staff_import[[#This Row],[Vlookup COS Email]]="",council_staff_import[[#This Row],[Vlookup Leg Contact Email]],council_staff_import[[#This Row],[Vlookup COS Email]])</f>
        <v/>
      </c>
      <c r="R359" s="32" t="str">
        <f>IFERROR(VLOOKUP(council_staff_import[[#This Row],[Full Name]],[4]!Table3[#Data],2,0),"")</f>
        <v/>
      </c>
      <c r="S359" s="32" t="str">
        <f>IFERROR(VLOOKUP(council_staff_import[[#This Row],[Full Name]],[4]!Table3[#Data],6,0),"")</f>
        <v/>
      </c>
      <c r="T359" s="32" t="str">
        <f>IFERROR(VLOOKUP(council_staff_import[[#This Row],[Full Name]],[4]!Table5[#Data],2,0),"")</f>
        <v/>
      </c>
      <c r="U359" s="32" t="str">
        <f>IFERROR(VLOOKUP(council_staff_import[[#This Row],[Full Name]],[4]!Table5[#Data],5,0),"")</f>
        <v/>
      </c>
      <c r="V359" s="32" t="str">
        <f>IFERROR(VLOOKUP(council_staff_import[[#This Row],[Full Name]],[4]!Table6[#Data],2,0),"")</f>
        <v/>
      </c>
      <c r="W359" s="32" t="str">
        <f>IFERROR(VLOOKUP(council_staff_import[[#This Row],[Full Name]],[4]!Table6[#Data],4,0),"")</f>
        <v/>
      </c>
      <c r="X359" s="32" t="s">
        <v>31394</v>
      </c>
      <c r="Y359" s="32" t="e">
        <f>VLOOKUP(council_staff_import[[#This Row],[format_works_for]],[4]!Table4[#Data],1,0)</f>
        <v>#REF!</v>
      </c>
      <c r="Z35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59" s="32" t="e">
        <f>VLOOKUP(council_staff_import[[#This Row],[formatted_and_corrected_reports_to_person]],[4]!Table2[#Data],2,0)</f>
        <v>#REF!</v>
      </c>
      <c r="AB359" s="32" t="str">
        <f>IF(council_staff_import[[#This Row],[format_legislative_staff_type]]="Personal", RIGHT(council_staff_import[[#This Row],[Assignment_SOURCE_KEY]],LEN(council_staff_import[[#This Row],[Assignment_SOURCE_KEY]])-FIND(" ",council_staff_import[[#This Row],[Assignment_SOURCE_KEY]])),"")</f>
        <v>Dromm</v>
      </c>
      <c r="AC359" s="32" t="str">
        <f>IF(LEFT(council_staff_import[[#This Row],[Assignment_SOURCE_KEY]],(FIND(" ",council_staff_import[[#This Row],[Assignment_SOURCE_KEY]],1)-1))="CM","Personal","Central")</f>
        <v>Personal</v>
      </c>
      <c r="AD359" s="32" t="s">
        <v>34849</v>
      </c>
      <c r="AE359" s="32" t="str">
        <f>council_staff_import[[#This Row],[District_Office_Number_SOURCE_KEY]]</f>
        <v>718 803-6373</v>
      </c>
      <c r="AF359" s="32" t="s">
        <v>31388</v>
      </c>
    </row>
    <row r="360" spans="1:32" x14ac:dyDescent="0.2">
      <c r="A360" s="31" t="str">
        <f>council_staff_import[[#This Row],[First_Name_SOURCE_KEY]]&amp;" "&amp;council_staff_import[[#This Row],[Last_Name_SOURCE_KEY]]</f>
        <v>Jose Arbelo</v>
      </c>
      <c r="B360" s="31" t="str">
        <f>council_staff_import[[#This Row],[First_Name_SOURCE_KEY]]</f>
        <v>Jose</v>
      </c>
      <c r="C360" s="31" t="str">
        <f>council_staff_import[[#This Row],[Last_Name_SOURCE_KEY]]</f>
        <v>Arbelo</v>
      </c>
      <c r="D360" s="31" t="str">
        <f>council_staff_import[[#This Row],[Title_SOURCE_KEY]]</f>
        <v>Councilmanic Aide</v>
      </c>
      <c r="E360" s="31" t="e">
        <f>council_staff_import[[#This Row],[vlookup_works_for]]</f>
        <v>#REF!</v>
      </c>
      <c r="F360" s="31" t="str">
        <f>IF(council_staff_import[[#This Row],[combine COS and Leg Contact Responsibilties]]="",council_staff_import[[#This Row],[Vlookup Scheduler Responsibility]],council_staff_import[[#This Row],[combine COS and Leg Contact Responsibilties]])</f>
        <v/>
      </c>
      <c r="G360" s="31" t="e">
        <f>council_staff_import[[#This Row],[Vlookup_reports_to_person]]</f>
        <v>#REF!</v>
      </c>
      <c r="H360" s="31" t="s">
        <v>65</v>
      </c>
      <c r="I360" s="31" t="s">
        <v>31371</v>
      </c>
      <c r="J360" s="31" t="str">
        <f>council_staff_import[[#This Row],[format_legislative_staff_type]]</f>
        <v>Personal</v>
      </c>
      <c r="K360" s="31" t="s">
        <v>72</v>
      </c>
      <c r="L360" s="31" t="str">
        <f>IF(council_staff_import[[#This Row],[District_Office_Calc]]=0,"",council_staff_import[[#This Row],[District_Office_Calc]])</f>
        <v>718 642-8664</v>
      </c>
      <c r="M360" s="31" t="str">
        <f>IF(council_staff_import[[#This Row],[combine COS and Leg Contact emails]]="",council_staff_import[[#This Row],[Vlookup Scheduler Email]],council_staff_import[[#This Row],[combine COS and Leg Contact emails]])</f>
        <v/>
      </c>
      <c r="N360" s="32" t="s">
        <v>34127</v>
      </c>
      <c r="O360" s="32" t="s">
        <v>32136</v>
      </c>
      <c r="P360" s="32" t="str">
        <f>IF(council_staff_import[[#This Row],[Vlookup COS Responsibility]]="",council_staff_import[[#This Row],[Vlookup Leg Contact Responsibility]],council_staff_import[[#This Row],[Vlookup COS Responsibility]])</f>
        <v/>
      </c>
      <c r="Q360" s="32" t="str">
        <f>IF(council_staff_import[[#This Row],[Vlookup COS Email]]="",council_staff_import[[#This Row],[Vlookup Leg Contact Email]],council_staff_import[[#This Row],[Vlookup COS Email]])</f>
        <v/>
      </c>
      <c r="R360" s="32" t="str">
        <f>IFERROR(VLOOKUP(council_staff_import[[#This Row],[Full Name]],[4]!Table3[#Data],2,0),"")</f>
        <v/>
      </c>
      <c r="S360" s="32" t="str">
        <f>IFERROR(VLOOKUP(council_staff_import[[#This Row],[Full Name]],[4]!Table3[#Data],6,0),"")</f>
        <v/>
      </c>
      <c r="T360" s="32" t="str">
        <f>IFERROR(VLOOKUP(council_staff_import[[#This Row],[Full Name]],[4]!Table5[#Data],2,0),"")</f>
        <v/>
      </c>
      <c r="U360" s="32" t="str">
        <f>IFERROR(VLOOKUP(council_staff_import[[#This Row],[Full Name]],[4]!Table5[#Data],5,0),"")</f>
        <v/>
      </c>
      <c r="V360" s="32" t="str">
        <f>IFERROR(VLOOKUP(council_staff_import[[#This Row],[Full Name]],[4]!Table6[#Data],2,0),"")</f>
        <v/>
      </c>
      <c r="W360" s="32" t="str">
        <f>IFERROR(VLOOKUP(council_staff_import[[#This Row],[Full Name]],[4]!Table6[#Data],4,0),"")</f>
        <v/>
      </c>
      <c r="X360" s="32" t="s">
        <v>31394</v>
      </c>
      <c r="Y360" s="32" t="e">
        <f>VLOOKUP(council_staff_import[[#This Row],[format_works_for]],[4]!Table4[#Data],1,0)</f>
        <v>#REF!</v>
      </c>
      <c r="Z36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60" s="32" t="e">
        <f>VLOOKUP(council_staff_import[[#This Row],[formatted_and_corrected_reports_to_person]],[4]!Table2[#Data],2,0)</f>
        <v>#REF!</v>
      </c>
      <c r="AB360" s="32" t="str">
        <f>IF(council_staff_import[[#This Row],[format_legislative_staff_type]]="Personal", RIGHT(council_staff_import[[#This Row],[Assignment_SOURCE_KEY]],LEN(council_staff_import[[#This Row],[Assignment_SOURCE_KEY]])-FIND(" ",council_staff_import[[#This Row],[Assignment_SOURCE_KEY]])),"")</f>
        <v>Espinal</v>
      </c>
      <c r="AC360" s="32" t="str">
        <f>IF(LEFT(council_staff_import[[#This Row],[Assignment_SOURCE_KEY]],(FIND(" ",council_staff_import[[#This Row],[Assignment_SOURCE_KEY]],1)-1))="CM","Personal","Central")</f>
        <v>Personal</v>
      </c>
      <c r="AD360" s="32" t="s">
        <v>34850</v>
      </c>
      <c r="AE360" s="32" t="str">
        <f>council_staff_import[[#This Row],[District_Office_Number_SOURCE_KEY]]</f>
        <v>718 642-8664</v>
      </c>
      <c r="AF360" s="32" t="s">
        <v>31659</v>
      </c>
    </row>
    <row r="361" spans="1:32" x14ac:dyDescent="0.2">
      <c r="A361" s="31" t="str">
        <f>council_staff_import[[#This Row],[First_Name_SOURCE_KEY]]&amp;" "&amp;council_staff_import[[#This Row],[Last_Name_SOURCE_KEY]]</f>
        <v>Angelica Flores</v>
      </c>
      <c r="B361" s="31" t="str">
        <f>council_staff_import[[#This Row],[First_Name_SOURCE_KEY]]</f>
        <v>Angelica</v>
      </c>
      <c r="C361" s="31" t="str">
        <f>council_staff_import[[#This Row],[Last_Name_SOURCE_KEY]]</f>
        <v>Flores</v>
      </c>
      <c r="D361" s="31" t="str">
        <f>council_staff_import[[#This Row],[Title_SOURCE_KEY]]</f>
        <v>Councilmanic Aide</v>
      </c>
      <c r="E361" s="31" t="e">
        <f>council_staff_import[[#This Row],[vlookup_works_for]]</f>
        <v>#REF!</v>
      </c>
      <c r="F361" s="31" t="str">
        <f>IF(council_staff_import[[#This Row],[combine COS and Leg Contact Responsibilties]]="",council_staff_import[[#This Row],[Vlookup Scheduler Responsibility]],council_staff_import[[#This Row],[combine COS and Leg Contact Responsibilties]])</f>
        <v/>
      </c>
      <c r="G361" s="31" t="e">
        <f>council_staff_import[[#This Row],[Vlookup_reports_to_person]]</f>
        <v>#REF!</v>
      </c>
      <c r="H361" s="31" t="s">
        <v>65</v>
      </c>
      <c r="I361" s="31" t="s">
        <v>31371</v>
      </c>
      <c r="J361" s="31" t="str">
        <f>council_staff_import[[#This Row],[format_legislative_staff_type]]</f>
        <v>Personal</v>
      </c>
      <c r="K361" s="31" t="s">
        <v>72</v>
      </c>
      <c r="L361" s="31" t="str">
        <f>IF(council_staff_import[[#This Row],[District_Office_Calc]]=0,"",council_staff_import[[#This Row],[District_Office_Calc]])</f>
        <v>718 642-8664</v>
      </c>
      <c r="M361" s="31" t="str">
        <f>IF(council_staff_import[[#This Row],[combine COS and Leg Contact emails]]="",council_staff_import[[#This Row],[Vlookup Scheduler Email]],council_staff_import[[#This Row],[combine COS and Leg Contact emails]])</f>
        <v/>
      </c>
      <c r="N361" s="32" t="s">
        <v>32086</v>
      </c>
      <c r="O361" s="32" t="s">
        <v>26620</v>
      </c>
      <c r="P361" s="32" t="str">
        <f>IF(council_staff_import[[#This Row],[Vlookup COS Responsibility]]="",council_staff_import[[#This Row],[Vlookup Leg Contact Responsibility]],council_staff_import[[#This Row],[Vlookup COS Responsibility]])</f>
        <v/>
      </c>
      <c r="Q361" s="32" t="str">
        <f>IF(council_staff_import[[#This Row],[Vlookup COS Email]]="",council_staff_import[[#This Row],[Vlookup Leg Contact Email]],council_staff_import[[#This Row],[Vlookup COS Email]])</f>
        <v/>
      </c>
      <c r="R361" s="32" t="str">
        <f>IFERROR(VLOOKUP(council_staff_import[[#This Row],[Full Name]],[4]!Table3[#Data],2,0),"")</f>
        <v/>
      </c>
      <c r="S361" s="32" t="str">
        <f>IFERROR(VLOOKUP(council_staff_import[[#This Row],[Full Name]],[4]!Table3[#Data],6,0),"")</f>
        <v/>
      </c>
      <c r="T361" s="32" t="str">
        <f>IFERROR(VLOOKUP(council_staff_import[[#This Row],[Full Name]],[4]!Table5[#Data],2,0),"")</f>
        <v/>
      </c>
      <c r="U361" s="32" t="str">
        <f>IFERROR(VLOOKUP(council_staff_import[[#This Row],[Full Name]],[4]!Table5[#Data],5,0),"")</f>
        <v/>
      </c>
      <c r="V361" s="32" t="str">
        <f>IFERROR(VLOOKUP(council_staff_import[[#This Row],[Full Name]],[4]!Table6[#Data],2,0),"")</f>
        <v/>
      </c>
      <c r="W361" s="32" t="str">
        <f>IFERROR(VLOOKUP(council_staff_import[[#This Row],[Full Name]],[4]!Table6[#Data],4,0),"")</f>
        <v/>
      </c>
      <c r="X361" s="32" t="s">
        <v>31394</v>
      </c>
      <c r="Y361" s="32" t="e">
        <f>VLOOKUP(council_staff_import[[#This Row],[format_works_for]],[4]!Table4[#Data],1,0)</f>
        <v>#REF!</v>
      </c>
      <c r="Z36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61" s="32" t="e">
        <f>VLOOKUP(council_staff_import[[#This Row],[formatted_and_corrected_reports_to_person]],[4]!Table2[#Data],2,0)</f>
        <v>#REF!</v>
      </c>
      <c r="AB361" s="32" t="str">
        <f>IF(council_staff_import[[#This Row],[format_legislative_staff_type]]="Personal", RIGHT(council_staff_import[[#This Row],[Assignment_SOURCE_KEY]],LEN(council_staff_import[[#This Row],[Assignment_SOURCE_KEY]])-FIND(" ",council_staff_import[[#This Row],[Assignment_SOURCE_KEY]])),"")</f>
        <v>Espinal</v>
      </c>
      <c r="AC361" s="32" t="str">
        <f>IF(LEFT(council_staff_import[[#This Row],[Assignment_SOURCE_KEY]],(FIND(" ",council_staff_import[[#This Row],[Assignment_SOURCE_KEY]],1)-1))="CM","Personal","Central")</f>
        <v>Personal</v>
      </c>
      <c r="AD361" s="32" t="s">
        <v>34850</v>
      </c>
      <c r="AE361" s="32" t="str">
        <f>council_staff_import[[#This Row],[District_Office_Number_SOURCE_KEY]]</f>
        <v>718 642-8664</v>
      </c>
      <c r="AF361" s="32" t="s">
        <v>31659</v>
      </c>
    </row>
    <row r="362" spans="1:32" x14ac:dyDescent="0.2">
      <c r="A362" s="31" t="str">
        <f>council_staff_import[[#This Row],[First_Name_SOURCE_KEY]]&amp;" "&amp;council_staff_import[[#This Row],[Last_Name_SOURCE_KEY]]</f>
        <v>Armando Fuentes</v>
      </c>
      <c r="B362" s="31" t="str">
        <f>council_staff_import[[#This Row],[First_Name_SOURCE_KEY]]</f>
        <v>Armando</v>
      </c>
      <c r="C362" s="31" t="str">
        <f>council_staff_import[[#This Row],[Last_Name_SOURCE_KEY]]</f>
        <v>Fuentes</v>
      </c>
      <c r="D362" s="31" t="str">
        <f>council_staff_import[[#This Row],[Title_SOURCE_KEY]]</f>
        <v>Councilmanic Aide</v>
      </c>
      <c r="E362" s="31" t="e">
        <f>council_staff_import[[#This Row],[vlookup_works_for]]</f>
        <v>#REF!</v>
      </c>
      <c r="F362" s="31" t="str">
        <f>IF(council_staff_import[[#This Row],[combine COS and Leg Contact Responsibilties]]="",council_staff_import[[#This Row],[Vlookup Scheduler Responsibility]],council_staff_import[[#This Row],[combine COS and Leg Contact Responsibilties]])</f>
        <v/>
      </c>
      <c r="G362" s="31" t="e">
        <f>council_staff_import[[#This Row],[Vlookup_reports_to_person]]</f>
        <v>#REF!</v>
      </c>
      <c r="H362" s="31" t="s">
        <v>65</v>
      </c>
      <c r="I362" s="31" t="s">
        <v>31371</v>
      </c>
      <c r="J362" s="31" t="str">
        <f>council_staff_import[[#This Row],[format_legislative_staff_type]]</f>
        <v>Personal</v>
      </c>
      <c r="K362" s="31" t="s">
        <v>72</v>
      </c>
      <c r="L362" s="31" t="str">
        <f>IF(council_staff_import[[#This Row],[District_Office_Calc]]=0,"",council_staff_import[[#This Row],[District_Office_Calc]])</f>
        <v>718 642-8664</v>
      </c>
      <c r="M362" s="31" t="str">
        <f>IF(council_staff_import[[#This Row],[combine COS and Leg Contact emails]]="",council_staff_import[[#This Row],[Vlookup Scheduler Email]],council_staff_import[[#This Row],[combine COS and Leg Contact emails]])</f>
        <v/>
      </c>
      <c r="N362" s="32" t="s">
        <v>13275</v>
      </c>
      <c r="O362" s="32" t="s">
        <v>34440</v>
      </c>
      <c r="P362" s="32" t="str">
        <f>IF(council_staff_import[[#This Row],[Vlookup COS Responsibility]]="",council_staff_import[[#This Row],[Vlookup Leg Contact Responsibility]],council_staff_import[[#This Row],[Vlookup COS Responsibility]])</f>
        <v/>
      </c>
      <c r="Q362" s="32" t="str">
        <f>IF(council_staff_import[[#This Row],[Vlookup COS Email]]="",council_staff_import[[#This Row],[Vlookup Leg Contact Email]],council_staff_import[[#This Row],[Vlookup COS Email]])</f>
        <v/>
      </c>
      <c r="R362" s="32" t="str">
        <f>IFERROR(VLOOKUP(council_staff_import[[#This Row],[Full Name]],[4]!Table3[#Data],2,0),"")</f>
        <v/>
      </c>
      <c r="S362" s="32" t="str">
        <f>IFERROR(VLOOKUP(council_staff_import[[#This Row],[Full Name]],[4]!Table3[#Data],6,0),"")</f>
        <v/>
      </c>
      <c r="T362" s="32" t="str">
        <f>IFERROR(VLOOKUP(council_staff_import[[#This Row],[Full Name]],[4]!Table5[#Data],2,0),"")</f>
        <v/>
      </c>
      <c r="U362" s="32" t="str">
        <f>IFERROR(VLOOKUP(council_staff_import[[#This Row],[Full Name]],[4]!Table5[#Data],5,0),"")</f>
        <v/>
      </c>
      <c r="V362" s="32" t="str">
        <f>IFERROR(VLOOKUP(council_staff_import[[#This Row],[Full Name]],[4]!Table6[#Data],2,0),"")</f>
        <v/>
      </c>
      <c r="W362" s="32" t="str">
        <f>IFERROR(VLOOKUP(council_staff_import[[#This Row],[Full Name]],[4]!Table6[#Data],4,0),"")</f>
        <v/>
      </c>
      <c r="X362" s="32" t="s">
        <v>31394</v>
      </c>
      <c r="Y362" s="32" t="e">
        <f>VLOOKUP(council_staff_import[[#This Row],[format_works_for]],[4]!Table4[#Data],1,0)</f>
        <v>#REF!</v>
      </c>
      <c r="Z36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62" s="32" t="e">
        <f>VLOOKUP(council_staff_import[[#This Row],[formatted_and_corrected_reports_to_person]],[4]!Table2[#Data],2,0)</f>
        <v>#REF!</v>
      </c>
      <c r="AB362" s="32" t="str">
        <f>IF(council_staff_import[[#This Row],[format_legislative_staff_type]]="Personal", RIGHT(council_staff_import[[#This Row],[Assignment_SOURCE_KEY]],LEN(council_staff_import[[#This Row],[Assignment_SOURCE_KEY]])-FIND(" ",council_staff_import[[#This Row],[Assignment_SOURCE_KEY]])),"")</f>
        <v>Espinal</v>
      </c>
      <c r="AC362" s="32" t="str">
        <f>IF(LEFT(council_staff_import[[#This Row],[Assignment_SOURCE_KEY]],(FIND(" ",council_staff_import[[#This Row],[Assignment_SOURCE_KEY]],1)-1))="CM","Personal","Central")</f>
        <v>Personal</v>
      </c>
      <c r="AD362" s="32" t="s">
        <v>34850</v>
      </c>
      <c r="AE362" s="32" t="str">
        <f>council_staff_import[[#This Row],[District_Office_Number_SOURCE_KEY]]</f>
        <v>718 642-8664</v>
      </c>
      <c r="AF362" s="32" t="s">
        <v>31659</v>
      </c>
    </row>
    <row r="363" spans="1:32" x14ac:dyDescent="0.2">
      <c r="A363" s="31" t="str">
        <f>council_staff_import[[#This Row],[First_Name_SOURCE_KEY]]&amp;" "&amp;council_staff_import[[#This Row],[Last_Name_SOURCE_KEY]]</f>
        <v>Celestina Leon</v>
      </c>
      <c r="B363" s="31" t="str">
        <f>council_staff_import[[#This Row],[First_Name_SOURCE_KEY]]</f>
        <v>Celestina</v>
      </c>
      <c r="C363" s="31" t="str">
        <f>council_staff_import[[#This Row],[Last_Name_SOURCE_KEY]]</f>
        <v>Leon</v>
      </c>
      <c r="D363" s="31" t="str">
        <f>council_staff_import[[#This Row],[Title_SOURCE_KEY]]</f>
        <v>Councilmanic Aide</v>
      </c>
      <c r="E363" s="31" t="e">
        <f>council_staff_import[[#This Row],[vlookup_works_for]]</f>
        <v>#REF!</v>
      </c>
      <c r="F363" s="31" t="str">
        <f>IF(council_staff_import[[#This Row],[combine COS and Leg Contact Responsibilties]]="",council_staff_import[[#This Row],[Vlookup Scheduler Responsibility]],council_staff_import[[#This Row],[combine COS and Leg Contact Responsibilties]])</f>
        <v/>
      </c>
      <c r="G363" s="31" t="e">
        <f>council_staff_import[[#This Row],[Vlookup_reports_to_person]]</f>
        <v>#REF!</v>
      </c>
      <c r="H363" s="31" t="s">
        <v>65</v>
      </c>
      <c r="I363" s="31" t="s">
        <v>31371</v>
      </c>
      <c r="J363" s="31" t="str">
        <f>council_staff_import[[#This Row],[format_legislative_staff_type]]</f>
        <v>Personal</v>
      </c>
      <c r="K363" s="31" t="s">
        <v>72</v>
      </c>
      <c r="L363" s="31" t="str">
        <f>IF(council_staff_import[[#This Row],[District_Office_Calc]]=0,"",council_staff_import[[#This Row],[District_Office_Calc]])</f>
        <v>718 642-8664</v>
      </c>
      <c r="M363" s="31" t="str">
        <f>IF(council_staff_import[[#This Row],[combine COS and Leg Contact emails]]="",council_staff_import[[#This Row],[Vlookup Scheduler Email]],council_staff_import[[#This Row],[combine COS and Leg Contact emails]])</f>
        <v/>
      </c>
      <c r="N363" s="32" t="s">
        <v>28448</v>
      </c>
      <c r="O363" s="32" t="s">
        <v>34132</v>
      </c>
      <c r="P363" s="32" t="str">
        <f>IF(council_staff_import[[#This Row],[Vlookup COS Responsibility]]="",council_staff_import[[#This Row],[Vlookup Leg Contact Responsibility]],council_staff_import[[#This Row],[Vlookup COS Responsibility]])</f>
        <v/>
      </c>
      <c r="Q363" s="32" t="str">
        <f>IF(council_staff_import[[#This Row],[Vlookup COS Email]]="",council_staff_import[[#This Row],[Vlookup Leg Contact Email]],council_staff_import[[#This Row],[Vlookup COS Email]])</f>
        <v/>
      </c>
      <c r="R363" s="32" t="str">
        <f>IFERROR(VLOOKUP(council_staff_import[[#This Row],[Full Name]],[4]!Table3[#Data],2,0),"")</f>
        <v/>
      </c>
      <c r="S363" s="32" t="str">
        <f>IFERROR(VLOOKUP(council_staff_import[[#This Row],[Full Name]],[4]!Table3[#Data],6,0),"")</f>
        <v/>
      </c>
      <c r="T363" s="32" t="str">
        <f>IFERROR(VLOOKUP(council_staff_import[[#This Row],[Full Name]],[4]!Table5[#Data],2,0),"")</f>
        <v/>
      </c>
      <c r="U363" s="32" t="str">
        <f>IFERROR(VLOOKUP(council_staff_import[[#This Row],[Full Name]],[4]!Table5[#Data],5,0),"")</f>
        <v/>
      </c>
      <c r="V363" s="32" t="str">
        <f>IFERROR(VLOOKUP(council_staff_import[[#This Row],[Full Name]],[4]!Table6[#Data],2,0),"")</f>
        <v/>
      </c>
      <c r="W363" s="32" t="str">
        <f>IFERROR(VLOOKUP(council_staff_import[[#This Row],[Full Name]],[4]!Table6[#Data],4,0),"")</f>
        <v/>
      </c>
      <c r="X363" s="32" t="s">
        <v>31394</v>
      </c>
      <c r="Y363" s="32" t="e">
        <f>VLOOKUP(council_staff_import[[#This Row],[format_works_for]],[4]!Table4[#Data],1,0)</f>
        <v>#REF!</v>
      </c>
      <c r="Z36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63" s="32" t="e">
        <f>VLOOKUP(council_staff_import[[#This Row],[formatted_and_corrected_reports_to_person]],[4]!Table2[#Data],2,0)</f>
        <v>#REF!</v>
      </c>
      <c r="AB363" s="32" t="str">
        <f>IF(council_staff_import[[#This Row],[format_legislative_staff_type]]="Personal", RIGHT(council_staff_import[[#This Row],[Assignment_SOURCE_KEY]],LEN(council_staff_import[[#This Row],[Assignment_SOURCE_KEY]])-FIND(" ",council_staff_import[[#This Row],[Assignment_SOURCE_KEY]])),"")</f>
        <v>Espinal</v>
      </c>
      <c r="AC363" s="32" t="str">
        <f>IF(LEFT(council_staff_import[[#This Row],[Assignment_SOURCE_KEY]],(FIND(" ",council_staff_import[[#This Row],[Assignment_SOURCE_KEY]],1)-1))="CM","Personal","Central")</f>
        <v>Personal</v>
      </c>
      <c r="AD363" s="32" t="s">
        <v>34850</v>
      </c>
      <c r="AE363" s="32" t="str">
        <f>council_staff_import[[#This Row],[District_Office_Number_SOURCE_KEY]]</f>
        <v>718 642-8664</v>
      </c>
      <c r="AF363" s="32" t="s">
        <v>31659</v>
      </c>
    </row>
    <row r="364" spans="1:32" x14ac:dyDescent="0.2">
      <c r="A364" s="31" t="str">
        <f>council_staff_import[[#This Row],[First_Name_SOURCE_KEY]]&amp;" "&amp;council_staff_import[[#This Row],[Last_Name_SOURCE_KEY]]</f>
        <v>Lloyd Lesperance</v>
      </c>
      <c r="B364" s="31" t="str">
        <f>council_staff_import[[#This Row],[First_Name_SOURCE_KEY]]</f>
        <v>Lloyd</v>
      </c>
      <c r="C364" s="31" t="str">
        <f>council_staff_import[[#This Row],[Last_Name_SOURCE_KEY]]</f>
        <v>Lesperance</v>
      </c>
      <c r="D364" s="31" t="str">
        <f>council_staff_import[[#This Row],[Title_SOURCE_KEY]]</f>
        <v>Councilmanic Aide</v>
      </c>
      <c r="E364" s="31" t="e">
        <f>council_staff_import[[#This Row],[vlookup_works_for]]</f>
        <v>#REF!</v>
      </c>
      <c r="F364" s="31" t="str">
        <f>IF(council_staff_import[[#This Row],[combine COS and Leg Contact Responsibilties]]="",council_staff_import[[#This Row],[Vlookup Scheduler Responsibility]],council_staff_import[[#This Row],[combine COS and Leg Contact Responsibilties]])</f>
        <v/>
      </c>
      <c r="G364" s="31" t="e">
        <f>council_staff_import[[#This Row],[Vlookup_reports_to_person]]</f>
        <v>#REF!</v>
      </c>
      <c r="H364" s="31" t="s">
        <v>65</v>
      </c>
      <c r="I364" s="31" t="s">
        <v>31371</v>
      </c>
      <c r="J364" s="31" t="str">
        <f>council_staff_import[[#This Row],[format_legislative_staff_type]]</f>
        <v>Personal</v>
      </c>
      <c r="K364" s="31" t="s">
        <v>72</v>
      </c>
      <c r="L364" s="31" t="str">
        <f>IF(council_staff_import[[#This Row],[District_Office_Calc]]=0,"",council_staff_import[[#This Row],[District_Office_Calc]])</f>
        <v>718 642-8664</v>
      </c>
      <c r="M364" s="31" t="str">
        <f>IF(council_staff_import[[#This Row],[combine COS and Leg Contact emails]]="",council_staff_import[[#This Row],[Vlookup Scheduler Email]],council_staff_import[[#This Row],[combine COS and Leg Contact emails]])</f>
        <v/>
      </c>
      <c r="N364" s="32" t="s">
        <v>21032</v>
      </c>
      <c r="O364" s="32" t="s">
        <v>32025</v>
      </c>
      <c r="P364" s="32" t="str">
        <f>IF(council_staff_import[[#This Row],[Vlookup COS Responsibility]]="",council_staff_import[[#This Row],[Vlookup Leg Contact Responsibility]],council_staff_import[[#This Row],[Vlookup COS Responsibility]])</f>
        <v/>
      </c>
      <c r="Q364" s="32" t="str">
        <f>IF(council_staff_import[[#This Row],[Vlookup COS Email]]="",council_staff_import[[#This Row],[Vlookup Leg Contact Email]],council_staff_import[[#This Row],[Vlookup COS Email]])</f>
        <v/>
      </c>
      <c r="R364" s="32" t="str">
        <f>IFERROR(VLOOKUP(council_staff_import[[#This Row],[Full Name]],[4]!Table3[#Data],2,0),"")</f>
        <v/>
      </c>
      <c r="S364" s="32" t="str">
        <f>IFERROR(VLOOKUP(council_staff_import[[#This Row],[Full Name]],[4]!Table3[#Data],6,0),"")</f>
        <v/>
      </c>
      <c r="T364" s="32" t="str">
        <f>IFERROR(VLOOKUP(council_staff_import[[#This Row],[Full Name]],[4]!Table5[#Data],2,0),"")</f>
        <v/>
      </c>
      <c r="U364" s="32" t="str">
        <f>IFERROR(VLOOKUP(council_staff_import[[#This Row],[Full Name]],[4]!Table5[#Data],5,0),"")</f>
        <v/>
      </c>
      <c r="V364" s="32" t="str">
        <f>IFERROR(VLOOKUP(council_staff_import[[#This Row],[Full Name]],[4]!Table6[#Data],2,0),"")</f>
        <v/>
      </c>
      <c r="W364" s="32" t="str">
        <f>IFERROR(VLOOKUP(council_staff_import[[#This Row],[Full Name]],[4]!Table6[#Data],4,0),"")</f>
        <v/>
      </c>
      <c r="X364" s="32" t="s">
        <v>31394</v>
      </c>
      <c r="Y364" s="32" t="e">
        <f>VLOOKUP(council_staff_import[[#This Row],[format_works_for]],[4]!Table4[#Data],1,0)</f>
        <v>#REF!</v>
      </c>
      <c r="Z36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64" s="32" t="e">
        <f>VLOOKUP(council_staff_import[[#This Row],[formatted_and_corrected_reports_to_person]],[4]!Table2[#Data],2,0)</f>
        <v>#REF!</v>
      </c>
      <c r="AB364" s="32" t="str">
        <f>IF(council_staff_import[[#This Row],[format_legislative_staff_type]]="Personal", RIGHT(council_staff_import[[#This Row],[Assignment_SOURCE_KEY]],LEN(council_staff_import[[#This Row],[Assignment_SOURCE_KEY]])-FIND(" ",council_staff_import[[#This Row],[Assignment_SOURCE_KEY]])),"")</f>
        <v>Espinal</v>
      </c>
      <c r="AC364" s="32" t="str">
        <f>IF(LEFT(council_staff_import[[#This Row],[Assignment_SOURCE_KEY]],(FIND(" ",council_staff_import[[#This Row],[Assignment_SOURCE_KEY]],1)-1))="CM","Personal","Central")</f>
        <v>Personal</v>
      </c>
      <c r="AD364" s="32" t="s">
        <v>34850</v>
      </c>
      <c r="AE364" s="32" t="str">
        <f>council_staff_import[[#This Row],[District_Office_Number_SOURCE_KEY]]</f>
        <v>718 642-8664</v>
      </c>
      <c r="AF364" s="32" t="s">
        <v>31659</v>
      </c>
    </row>
    <row r="365" spans="1:32" x14ac:dyDescent="0.2">
      <c r="A365" s="31" t="str">
        <f>council_staff_import[[#This Row],[First_Name_SOURCE_KEY]]&amp;" "&amp;council_staff_import[[#This Row],[Last_Name_SOURCE_KEY]]</f>
        <v>Maria Matos</v>
      </c>
      <c r="B365" s="31" t="str">
        <f>council_staff_import[[#This Row],[First_Name_SOURCE_KEY]]</f>
        <v>Maria</v>
      </c>
      <c r="C365" s="31" t="str">
        <f>council_staff_import[[#This Row],[Last_Name_SOURCE_KEY]]</f>
        <v>Matos</v>
      </c>
      <c r="D365" s="31" t="str">
        <f>council_staff_import[[#This Row],[Title_SOURCE_KEY]]</f>
        <v>Councilmanic Aide</v>
      </c>
      <c r="E365" s="31" t="e">
        <f>council_staff_import[[#This Row],[vlookup_works_for]]</f>
        <v>#REF!</v>
      </c>
      <c r="F365" s="31" t="str">
        <f>IF(council_staff_import[[#This Row],[combine COS and Leg Contact Responsibilties]]="",council_staff_import[[#This Row],[Vlookup Scheduler Responsibility]],council_staff_import[[#This Row],[combine COS and Leg Contact Responsibilties]])</f>
        <v/>
      </c>
      <c r="G365" s="31" t="e">
        <f>council_staff_import[[#This Row],[Vlookup_reports_to_person]]</f>
        <v>#REF!</v>
      </c>
      <c r="H365" s="31" t="s">
        <v>65</v>
      </c>
      <c r="I365" s="31" t="s">
        <v>31371</v>
      </c>
      <c r="J365" s="31" t="str">
        <f>council_staff_import[[#This Row],[format_legislative_staff_type]]</f>
        <v>Personal</v>
      </c>
      <c r="K365" s="31" t="s">
        <v>72</v>
      </c>
      <c r="L365" s="31" t="str">
        <f>IF(council_staff_import[[#This Row],[District_Office_Calc]]=0,"",council_staff_import[[#This Row],[District_Office_Calc]])</f>
        <v>718 642-8664</v>
      </c>
      <c r="M365" s="31" t="str">
        <f>IF(council_staff_import[[#This Row],[combine COS and Leg Contact emails]]="",council_staff_import[[#This Row],[Vlookup Scheduler Email]],council_staff_import[[#This Row],[combine COS and Leg Contact emails]])</f>
        <v/>
      </c>
      <c r="N365" s="32" t="s">
        <v>33349</v>
      </c>
      <c r="O365" s="32" t="s">
        <v>2763</v>
      </c>
      <c r="P365" s="32" t="str">
        <f>IF(council_staff_import[[#This Row],[Vlookup COS Responsibility]]="",council_staff_import[[#This Row],[Vlookup Leg Contact Responsibility]],council_staff_import[[#This Row],[Vlookup COS Responsibility]])</f>
        <v/>
      </c>
      <c r="Q365" s="32" t="str">
        <f>IF(council_staff_import[[#This Row],[Vlookup COS Email]]="",council_staff_import[[#This Row],[Vlookup Leg Contact Email]],council_staff_import[[#This Row],[Vlookup COS Email]])</f>
        <v/>
      </c>
      <c r="R365" s="32" t="str">
        <f>IFERROR(VLOOKUP(council_staff_import[[#This Row],[Full Name]],[4]!Table3[#Data],2,0),"")</f>
        <v/>
      </c>
      <c r="S365" s="32" t="str">
        <f>IFERROR(VLOOKUP(council_staff_import[[#This Row],[Full Name]],[4]!Table3[#Data],6,0),"")</f>
        <v/>
      </c>
      <c r="T365" s="32" t="str">
        <f>IFERROR(VLOOKUP(council_staff_import[[#This Row],[Full Name]],[4]!Table5[#Data],2,0),"")</f>
        <v/>
      </c>
      <c r="U365" s="32" t="str">
        <f>IFERROR(VLOOKUP(council_staff_import[[#This Row],[Full Name]],[4]!Table5[#Data],5,0),"")</f>
        <v/>
      </c>
      <c r="V365" s="32" t="str">
        <f>IFERROR(VLOOKUP(council_staff_import[[#This Row],[Full Name]],[4]!Table6[#Data],2,0),"")</f>
        <v/>
      </c>
      <c r="W365" s="32" t="str">
        <f>IFERROR(VLOOKUP(council_staff_import[[#This Row],[Full Name]],[4]!Table6[#Data],4,0),"")</f>
        <v/>
      </c>
      <c r="X365" s="32" t="s">
        <v>31394</v>
      </c>
      <c r="Y365" s="32" t="e">
        <f>VLOOKUP(council_staff_import[[#This Row],[format_works_for]],[4]!Table4[#Data],1,0)</f>
        <v>#REF!</v>
      </c>
      <c r="Z36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65" s="32" t="e">
        <f>VLOOKUP(council_staff_import[[#This Row],[formatted_and_corrected_reports_to_person]],[4]!Table2[#Data],2,0)</f>
        <v>#REF!</v>
      </c>
      <c r="AB365" s="32" t="str">
        <f>IF(council_staff_import[[#This Row],[format_legislative_staff_type]]="Personal", RIGHT(council_staff_import[[#This Row],[Assignment_SOURCE_KEY]],LEN(council_staff_import[[#This Row],[Assignment_SOURCE_KEY]])-FIND(" ",council_staff_import[[#This Row],[Assignment_SOURCE_KEY]])),"")</f>
        <v>Espinal</v>
      </c>
      <c r="AC365" s="32" t="str">
        <f>IF(LEFT(council_staff_import[[#This Row],[Assignment_SOURCE_KEY]],(FIND(" ",council_staff_import[[#This Row],[Assignment_SOURCE_KEY]],1)-1))="CM","Personal","Central")</f>
        <v>Personal</v>
      </c>
      <c r="AD365" s="32" t="s">
        <v>34850</v>
      </c>
      <c r="AE365" s="32" t="str">
        <f>council_staff_import[[#This Row],[District_Office_Number_SOURCE_KEY]]</f>
        <v>718 642-8664</v>
      </c>
      <c r="AF365" s="32" t="s">
        <v>31659</v>
      </c>
    </row>
    <row r="366" spans="1:32" x14ac:dyDescent="0.2">
      <c r="A366" s="31" t="str">
        <f>council_staff_import[[#This Row],[First_Name_SOURCE_KEY]]&amp;" "&amp;council_staff_import[[#This Row],[Last_Name_SOURCE_KEY]]</f>
        <v>Jose Rivera</v>
      </c>
      <c r="B366" s="31" t="str">
        <f>council_staff_import[[#This Row],[First_Name_SOURCE_KEY]]</f>
        <v>Jose</v>
      </c>
      <c r="C366" s="31" t="str">
        <f>council_staff_import[[#This Row],[Last_Name_SOURCE_KEY]]</f>
        <v>Rivera</v>
      </c>
      <c r="D366" s="31" t="str">
        <f>council_staff_import[[#This Row],[Title_SOURCE_KEY]]</f>
        <v>Councilmanic Aide</v>
      </c>
      <c r="E366" s="31" t="e">
        <f>council_staff_import[[#This Row],[vlookup_works_for]]</f>
        <v>#REF!</v>
      </c>
      <c r="F366" s="31" t="str">
        <f>IF(council_staff_import[[#This Row],[combine COS and Leg Contact Responsibilties]]="",council_staff_import[[#This Row],[Vlookup Scheduler Responsibility]],council_staff_import[[#This Row],[combine COS and Leg Contact Responsibilties]])</f>
        <v/>
      </c>
      <c r="G366" s="31" t="e">
        <f>council_staff_import[[#This Row],[Vlookup_reports_to_person]]</f>
        <v>#REF!</v>
      </c>
      <c r="H366" s="31" t="s">
        <v>65</v>
      </c>
      <c r="I366" s="31" t="s">
        <v>31371</v>
      </c>
      <c r="J366" s="31" t="str">
        <f>council_staff_import[[#This Row],[format_legislative_staff_type]]</f>
        <v>Personal</v>
      </c>
      <c r="K366" s="31" t="s">
        <v>72</v>
      </c>
      <c r="L366" s="31" t="str">
        <f>IF(council_staff_import[[#This Row],[District_Office_Calc]]=0,"",council_staff_import[[#This Row],[District_Office_Calc]])</f>
        <v>718 642-8664</v>
      </c>
      <c r="M366" s="31" t="str">
        <f>IF(council_staff_import[[#This Row],[combine COS and Leg Contact emails]]="",council_staff_import[[#This Row],[Vlookup Scheduler Email]],council_staff_import[[#This Row],[combine COS and Leg Contact emails]])</f>
        <v/>
      </c>
      <c r="N366" s="32" t="s">
        <v>5108</v>
      </c>
      <c r="O366" s="32" t="s">
        <v>32136</v>
      </c>
      <c r="P366" s="32" t="str">
        <f>IF(council_staff_import[[#This Row],[Vlookup COS Responsibility]]="",council_staff_import[[#This Row],[Vlookup Leg Contact Responsibility]],council_staff_import[[#This Row],[Vlookup COS Responsibility]])</f>
        <v/>
      </c>
      <c r="Q366" s="32" t="str">
        <f>IF(council_staff_import[[#This Row],[Vlookup COS Email]]="",council_staff_import[[#This Row],[Vlookup Leg Contact Email]],council_staff_import[[#This Row],[Vlookup COS Email]])</f>
        <v/>
      </c>
      <c r="R366" s="32" t="str">
        <f>IFERROR(VLOOKUP(council_staff_import[[#This Row],[Full Name]],[4]!Table3[#Data],2,0),"")</f>
        <v/>
      </c>
      <c r="S366" s="32" t="str">
        <f>IFERROR(VLOOKUP(council_staff_import[[#This Row],[Full Name]],[4]!Table3[#Data],6,0),"")</f>
        <v/>
      </c>
      <c r="T366" s="32" t="str">
        <f>IFERROR(VLOOKUP(council_staff_import[[#This Row],[Full Name]],[4]!Table5[#Data],2,0),"")</f>
        <v/>
      </c>
      <c r="U366" s="32" t="str">
        <f>IFERROR(VLOOKUP(council_staff_import[[#This Row],[Full Name]],[4]!Table5[#Data],5,0),"")</f>
        <v/>
      </c>
      <c r="V366" s="32" t="str">
        <f>IFERROR(VLOOKUP(council_staff_import[[#This Row],[Full Name]],[4]!Table6[#Data],2,0),"")</f>
        <v/>
      </c>
      <c r="W366" s="32" t="str">
        <f>IFERROR(VLOOKUP(council_staff_import[[#This Row],[Full Name]],[4]!Table6[#Data],4,0),"")</f>
        <v/>
      </c>
      <c r="X366" s="32" t="s">
        <v>31394</v>
      </c>
      <c r="Y366" s="32" t="e">
        <f>VLOOKUP(council_staff_import[[#This Row],[format_works_for]],[4]!Table4[#Data],1,0)</f>
        <v>#REF!</v>
      </c>
      <c r="Z36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66" s="32" t="e">
        <f>VLOOKUP(council_staff_import[[#This Row],[formatted_and_corrected_reports_to_person]],[4]!Table2[#Data],2,0)</f>
        <v>#REF!</v>
      </c>
      <c r="AB366" s="32" t="str">
        <f>IF(council_staff_import[[#This Row],[format_legislative_staff_type]]="Personal", RIGHT(council_staff_import[[#This Row],[Assignment_SOURCE_KEY]],LEN(council_staff_import[[#This Row],[Assignment_SOURCE_KEY]])-FIND(" ",council_staff_import[[#This Row],[Assignment_SOURCE_KEY]])),"")</f>
        <v>Espinal</v>
      </c>
      <c r="AC366" s="32" t="str">
        <f>IF(LEFT(council_staff_import[[#This Row],[Assignment_SOURCE_KEY]],(FIND(" ",council_staff_import[[#This Row],[Assignment_SOURCE_KEY]],1)-1))="CM","Personal","Central")</f>
        <v>Personal</v>
      </c>
      <c r="AD366" s="32" t="s">
        <v>34850</v>
      </c>
      <c r="AE366" s="32" t="str">
        <f>council_staff_import[[#This Row],[District_Office_Number_SOURCE_KEY]]</f>
        <v>718 642-8664</v>
      </c>
      <c r="AF366" s="32" t="s">
        <v>31659</v>
      </c>
    </row>
    <row r="367" spans="1:32" x14ac:dyDescent="0.2">
      <c r="A367" s="31" t="str">
        <f>council_staff_import[[#This Row],[First_Name_SOURCE_KEY]]&amp;" "&amp;council_staff_import[[#This Row],[Last_Name_SOURCE_KEY]]</f>
        <v>Carlos Soto</v>
      </c>
      <c r="B367" s="31" t="str">
        <f>council_staff_import[[#This Row],[First_Name_SOURCE_KEY]]</f>
        <v>Carlos</v>
      </c>
      <c r="C367" s="31" t="str">
        <f>council_staff_import[[#This Row],[Last_Name_SOURCE_KEY]]</f>
        <v>Soto</v>
      </c>
      <c r="D367" s="31" t="str">
        <f>council_staff_import[[#This Row],[Title_SOURCE_KEY]]</f>
        <v>Councilmanic Aide</v>
      </c>
      <c r="E367" s="31" t="e">
        <f>council_staff_import[[#This Row],[vlookup_works_for]]</f>
        <v>#REF!</v>
      </c>
      <c r="F367" s="31" t="str">
        <f>IF(council_staff_import[[#This Row],[combine COS and Leg Contact Responsibilties]]="",council_staff_import[[#This Row],[Vlookup Scheduler Responsibility]],council_staff_import[[#This Row],[combine COS and Leg Contact Responsibilties]])</f>
        <v/>
      </c>
      <c r="G367" s="31" t="e">
        <f>council_staff_import[[#This Row],[Vlookup_reports_to_person]]</f>
        <v>#REF!</v>
      </c>
      <c r="H367" s="31" t="s">
        <v>65</v>
      </c>
      <c r="I367" s="31" t="s">
        <v>31371</v>
      </c>
      <c r="J367" s="31" t="str">
        <f>council_staff_import[[#This Row],[format_legislative_staff_type]]</f>
        <v>Personal</v>
      </c>
      <c r="K367" s="31" t="s">
        <v>72</v>
      </c>
      <c r="L367" s="31" t="str">
        <f>IF(council_staff_import[[#This Row],[District_Office_Calc]]=0,"",council_staff_import[[#This Row],[District_Office_Calc]])</f>
        <v>718 642-8664</v>
      </c>
      <c r="M367" s="31" t="str">
        <f>IF(council_staff_import[[#This Row],[combine COS and Leg Contact emails]]="",council_staff_import[[#This Row],[Vlookup Scheduler Email]],council_staff_import[[#This Row],[combine COS and Leg Contact emails]])</f>
        <v/>
      </c>
      <c r="N367" s="32" t="s">
        <v>2961</v>
      </c>
      <c r="O367" s="32" t="s">
        <v>13743</v>
      </c>
      <c r="P367" s="32" t="str">
        <f>IF(council_staff_import[[#This Row],[Vlookup COS Responsibility]]="",council_staff_import[[#This Row],[Vlookup Leg Contact Responsibility]],council_staff_import[[#This Row],[Vlookup COS Responsibility]])</f>
        <v/>
      </c>
      <c r="Q367" s="32" t="str">
        <f>IF(council_staff_import[[#This Row],[Vlookup COS Email]]="",council_staff_import[[#This Row],[Vlookup Leg Contact Email]],council_staff_import[[#This Row],[Vlookup COS Email]])</f>
        <v/>
      </c>
      <c r="R367" s="32" t="str">
        <f>IFERROR(VLOOKUP(council_staff_import[[#This Row],[Full Name]],[4]!Table3[#Data],2,0),"")</f>
        <v/>
      </c>
      <c r="S367" s="32" t="str">
        <f>IFERROR(VLOOKUP(council_staff_import[[#This Row],[Full Name]],[4]!Table3[#Data],6,0),"")</f>
        <v/>
      </c>
      <c r="T367" s="32" t="str">
        <f>IFERROR(VLOOKUP(council_staff_import[[#This Row],[Full Name]],[4]!Table5[#Data],2,0),"")</f>
        <v/>
      </c>
      <c r="U367" s="32" t="str">
        <f>IFERROR(VLOOKUP(council_staff_import[[#This Row],[Full Name]],[4]!Table5[#Data],5,0),"")</f>
        <v/>
      </c>
      <c r="V367" s="32" t="str">
        <f>IFERROR(VLOOKUP(council_staff_import[[#This Row],[Full Name]],[4]!Table6[#Data],2,0),"")</f>
        <v/>
      </c>
      <c r="W367" s="32" t="str">
        <f>IFERROR(VLOOKUP(council_staff_import[[#This Row],[Full Name]],[4]!Table6[#Data],4,0),"")</f>
        <v/>
      </c>
      <c r="X367" s="32" t="s">
        <v>31394</v>
      </c>
      <c r="Y367" s="32" t="e">
        <f>VLOOKUP(council_staff_import[[#This Row],[format_works_for]],[4]!Table4[#Data],1,0)</f>
        <v>#REF!</v>
      </c>
      <c r="Z36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67" s="32" t="e">
        <f>VLOOKUP(council_staff_import[[#This Row],[formatted_and_corrected_reports_to_person]],[4]!Table2[#Data],2,0)</f>
        <v>#REF!</v>
      </c>
      <c r="AB367" s="32" t="str">
        <f>IF(council_staff_import[[#This Row],[format_legislative_staff_type]]="Personal", RIGHT(council_staff_import[[#This Row],[Assignment_SOURCE_KEY]],LEN(council_staff_import[[#This Row],[Assignment_SOURCE_KEY]])-FIND(" ",council_staff_import[[#This Row],[Assignment_SOURCE_KEY]])),"")</f>
        <v>Espinal</v>
      </c>
      <c r="AC367" s="32" t="str">
        <f>IF(LEFT(council_staff_import[[#This Row],[Assignment_SOURCE_KEY]],(FIND(" ",council_staff_import[[#This Row],[Assignment_SOURCE_KEY]],1)-1))="CM","Personal","Central")</f>
        <v>Personal</v>
      </c>
      <c r="AD367" s="32" t="s">
        <v>34850</v>
      </c>
      <c r="AE367" s="32" t="str">
        <f>council_staff_import[[#This Row],[District_Office_Number_SOURCE_KEY]]</f>
        <v>718 642-8664</v>
      </c>
      <c r="AF367" s="32" t="s">
        <v>31659</v>
      </c>
    </row>
    <row r="368" spans="1:32" x14ac:dyDescent="0.2">
      <c r="A368" s="31" t="str">
        <f>council_staff_import[[#This Row],[First_Name_SOURCE_KEY]]&amp;" "&amp;council_staff_import[[#This Row],[Last_Name_SOURCE_KEY]]</f>
        <v>Erika Tannor</v>
      </c>
      <c r="B368" s="31" t="str">
        <f>council_staff_import[[#This Row],[First_Name_SOURCE_KEY]]</f>
        <v>Erika</v>
      </c>
      <c r="C368" s="31" t="str">
        <f>council_staff_import[[#This Row],[Last_Name_SOURCE_KEY]]</f>
        <v>Tannor</v>
      </c>
      <c r="D368" s="31" t="str">
        <f>council_staff_import[[#This Row],[Title_SOURCE_KEY]]</f>
        <v>Councilmanic Aide</v>
      </c>
      <c r="E368" s="31" t="e">
        <f>council_staff_import[[#This Row],[vlookup_works_for]]</f>
        <v>#REF!</v>
      </c>
      <c r="F368" s="31" t="str">
        <f>IF(council_staff_import[[#This Row],[combine COS and Leg Contact Responsibilties]]="",council_staff_import[[#This Row],[Vlookup Scheduler Responsibility]],council_staff_import[[#This Row],[combine COS and Leg Contact Responsibilties]])</f>
        <v/>
      </c>
      <c r="G368" s="31" t="e">
        <f>council_staff_import[[#This Row],[Vlookup_reports_to_person]]</f>
        <v>#REF!</v>
      </c>
      <c r="H368" s="31" t="s">
        <v>65</v>
      </c>
      <c r="I368" s="31" t="s">
        <v>31371</v>
      </c>
      <c r="J368" s="31" t="str">
        <f>council_staff_import[[#This Row],[format_legislative_staff_type]]</f>
        <v>Personal</v>
      </c>
      <c r="K368" s="31" t="s">
        <v>72</v>
      </c>
      <c r="L368" s="31" t="str">
        <f>IF(council_staff_import[[#This Row],[District_Office_Calc]]=0,"",council_staff_import[[#This Row],[District_Office_Calc]])</f>
        <v>718 642-8664</v>
      </c>
      <c r="M368" s="31" t="str">
        <f>IF(council_staff_import[[#This Row],[combine COS and Leg Contact emails]]="",council_staff_import[[#This Row],[Vlookup Scheduler Email]],council_staff_import[[#This Row],[combine COS and Leg Contact emails]])</f>
        <v/>
      </c>
      <c r="N368" s="32" t="s">
        <v>34447</v>
      </c>
      <c r="O368" s="32" t="s">
        <v>34448</v>
      </c>
      <c r="P368" s="32" t="str">
        <f>IF(council_staff_import[[#This Row],[Vlookup COS Responsibility]]="",council_staff_import[[#This Row],[Vlookup Leg Contact Responsibility]],council_staff_import[[#This Row],[Vlookup COS Responsibility]])</f>
        <v/>
      </c>
      <c r="Q368" s="32" t="str">
        <f>IF(council_staff_import[[#This Row],[Vlookup COS Email]]="",council_staff_import[[#This Row],[Vlookup Leg Contact Email]],council_staff_import[[#This Row],[Vlookup COS Email]])</f>
        <v/>
      </c>
      <c r="R368" s="32" t="str">
        <f>IFERROR(VLOOKUP(council_staff_import[[#This Row],[Full Name]],[4]!Table3[#Data],2,0),"")</f>
        <v/>
      </c>
      <c r="S368" s="32" t="str">
        <f>IFERROR(VLOOKUP(council_staff_import[[#This Row],[Full Name]],[4]!Table3[#Data],6,0),"")</f>
        <v/>
      </c>
      <c r="T368" s="32" t="str">
        <f>IFERROR(VLOOKUP(council_staff_import[[#This Row],[Full Name]],[4]!Table5[#Data],2,0),"")</f>
        <v/>
      </c>
      <c r="U368" s="32" t="str">
        <f>IFERROR(VLOOKUP(council_staff_import[[#This Row],[Full Name]],[4]!Table5[#Data],5,0),"")</f>
        <v/>
      </c>
      <c r="V368" s="32" t="str">
        <f>IFERROR(VLOOKUP(council_staff_import[[#This Row],[Full Name]],[4]!Table6[#Data],2,0),"")</f>
        <v/>
      </c>
      <c r="W368" s="32" t="str">
        <f>IFERROR(VLOOKUP(council_staff_import[[#This Row],[Full Name]],[4]!Table6[#Data],4,0),"")</f>
        <v/>
      </c>
      <c r="X368" s="32" t="s">
        <v>31394</v>
      </c>
      <c r="Y368" s="32" t="e">
        <f>VLOOKUP(council_staff_import[[#This Row],[format_works_for]],[4]!Table4[#Data],1,0)</f>
        <v>#REF!</v>
      </c>
      <c r="Z36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68" s="32" t="e">
        <f>VLOOKUP(council_staff_import[[#This Row],[formatted_and_corrected_reports_to_person]],[4]!Table2[#Data],2,0)</f>
        <v>#REF!</v>
      </c>
      <c r="AB368" s="32" t="str">
        <f>IF(council_staff_import[[#This Row],[format_legislative_staff_type]]="Personal", RIGHT(council_staff_import[[#This Row],[Assignment_SOURCE_KEY]],LEN(council_staff_import[[#This Row],[Assignment_SOURCE_KEY]])-FIND(" ",council_staff_import[[#This Row],[Assignment_SOURCE_KEY]])),"")</f>
        <v>Espinal</v>
      </c>
      <c r="AC368" s="32" t="str">
        <f>IF(LEFT(council_staff_import[[#This Row],[Assignment_SOURCE_KEY]],(FIND(" ",council_staff_import[[#This Row],[Assignment_SOURCE_KEY]],1)-1))="CM","Personal","Central")</f>
        <v>Personal</v>
      </c>
      <c r="AD368" s="32" t="s">
        <v>34850</v>
      </c>
      <c r="AE368" s="32" t="str">
        <f>council_staff_import[[#This Row],[District_Office_Number_SOURCE_KEY]]</f>
        <v>718 642-8664</v>
      </c>
      <c r="AF368" s="32" t="s">
        <v>31659</v>
      </c>
    </row>
    <row r="369" spans="1:32" x14ac:dyDescent="0.2">
      <c r="A369" s="31" t="str">
        <f>council_staff_import[[#This Row],[First_Name_SOURCE_KEY]]&amp;" "&amp;council_staff_import[[#This Row],[Last_Name_SOURCE_KEY]]</f>
        <v>Lubnah Bien-Aime</v>
      </c>
      <c r="B369" s="31" t="str">
        <f>council_staff_import[[#This Row],[First_Name_SOURCE_KEY]]</f>
        <v>Lubnah</v>
      </c>
      <c r="C369" s="31" t="str">
        <f>council_staff_import[[#This Row],[Last_Name_SOURCE_KEY]]</f>
        <v>Bien-Aime</v>
      </c>
      <c r="D369" s="31" t="str">
        <f>council_staff_import[[#This Row],[Title_SOURCE_KEY]]</f>
        <v>Councilmanic Aide</v>
      </c>
      <c r="E369" s="31" t="e">
        <f>council_staff_import[[#This Row],[vlookup_works_for]]</f>
        <v>#REF!</v>
      </c>
      <c r="F369" s="31" t="str">
        <f>IF(council_staff_import[[#This Row],[combine COS and Leg Contact Responsibilties]]="",council_staff_import[[#This Row],[Vlookup Scheduler Responsibility]],council_staff_import[[#This Row],[combine COS and Leg Contact Responsibilties]])</f>
        <v/>
      </c>
      <c r="G369" s="31" t="e">
        <f>council_staff_import[[#This Row],[Vlookup_reports_to_person]]</f>
        <v>#REF!</v>
      </c>
      <c r="H369" s="31" t="s">
        <v>65</v>
      </c>
      <c r="I369" s="31" t="s">
        <v>31371</v>
      </c>
      <c r="J369" s="31" t="str">
        <f>council_staff_import[[#This Row],[format_legislative_staff_type]]</f>
        <v>Personal</v>
      </c>
      <c r="K369" s="31" t="s">
        <v>72</v>
      </c>
      <c r="L369" s="31" t="str">
        <f>IF(council_staff_import[[#This Row],[District_Office_Calc]]=0,"",council_staff_import[[#This Row],[District_Office_Calc]])</f>
        <v>718 287-8762</v>
      </c>
      <c r="M369" s="31" t="str">
        <f>IF(council_staff_import[[#This Row],[combine COS and Leg Contact emails]]="",council_staff_import[[#This Row],[Vlookup Scheduler Email]],council_staff_import[[#This Row],[combine COS and Leg Contact emails]])</f>
        <v/>
      </c>
      <c r="N369" s="32" t="s">
        <v>33859</v>
      </c>
      <c r="O369" s="32" t="s">
        <v>33860</v>
      </c>
      <c r="P369" s="32" t="str">
        <f>IF(council_staff_import[[#This Row],[Vlookup COS Responsibility]]="",council_staff_import[[#This Row],[Vlookup Leg Contact Responsibility]],council_staff_import[[#This Row],[Vlookup COS Responsibility]])</f>
        <v/>
      </c>
      <c r="Q369" s="32" t="str">
        <f>IF(council_staff_import[[#This Row],[Vlookup COS Email]]="",council_staff_import[[#This Row],[Vlookup Leg Contact Email]],council_staff_import[[#This Row],[Vlookup COS Email]])</f>
        <v/>
      </c>
      <c r="R369" s="32" t="str">
        <f>IFERROR(VLOOKUP(council_staff_import[[#This Row],[Full Name]],[4]!Table3[#Data],2,0),"")</f>
        <v/>
      </c>
      <c r="S369" s="32" t="str">
        <f>IFERROR(VLOOKUP(council_staff_import[[#This Row],[Full Name]],[4]!Table3[#Data],6,0),"")</f>
        <v/>
      </c>
      <c r="T369" s="32" t="str">
        <f>IFERROR(VLOOKUP(council_staff_import[[#This Row],[Full Name]],[4]!Table5[#Data],2,0),"")</f>
        <v/>
      </c>
      <c r="U369" s="32" t="str">
        <f>IFERROR(VLOOKUP(council_staff_import[[#This Row],[Full Name]],[4]!Table5[#Data],5,0),"")</f>
        <v/>
      </c>
      <c r="V369" s="32" t="str">
        <f>IFERROR(VLOOKUP(council_staff_import[[#This Row],[Full Name]],[4]!Table6[#Data],2,0),"")</f>
        <v/>
      </c>
      <c r="W369" s="32" t="str">
        <f>IFERROR(VLOOKUP(council_staff_import[[#This Row],[Full Name]],[4]!Table6[#Data],4,0),"")</f>
        <v/>
      </c>
      <c r="X369" s="32" t="s">
        <v>31394</v>
      </c>
      <c r="Y369" s="32" t="e">
        <f>VLOOKUP(council_staff_import[[#This Row],[format_works_for]],[4]!Table4[#Data],1,0)</f>
        <v>#REF!</v>
      </c>
      <c r="Z36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69" s="32" t="e">
        <f>VLOOKUP(council_staff_import[[#This Row],[formatted_and_corrected_reports_to_person]],[4]!Table2[#Data],2,0)</f>
        <v>#REF!</v>
      </c>
      <c r="AB369" s="32" t="str">
        <f>IF(council_staff_import[[#This Row],[format_legislative_staff_type]]="Personal", RIGHT(council_staff_import[[#This Row],[Assignment_SOURCE_KEY]],LEN(council_staff_import[[#This Row],[Assignment_SOURCE_KEY]])-FIND(" ",council_staff_import[[#This Row],[Assignment_SOURCE_KEY]])),"")</f>
        <v>Eugene</v>
      </c>
      <c r="AC369" s="32" t="str">
        <f>IF(LEFT(council_staff_import[[#This Row],[Assignment_SOURCE_KEY]],(FIND(" ",council_staff_import[[#This Row],[Assignment_SOURCE_KEY]],1)-1))="CM","Personal","Central")</f>
        <v>Personal</v>
      </c>
      <c r="AD369" s="32" t="s">
        <v>34851</v>
      </c>
      <c r="AE369" s="32" t="str">
        <f>council_staff_import[[#This Row],[District_Office_Number_SOURCE_KEY]]</f>
        <v>718 287-8762</v>
      </c>
      <c r="AF369" s="32" t="s">
        <v>33206</v>
      </c>
    </row>
    <row r="370" spans="1:32" x14ac:dyDescent="0.2">
      <c r="A370" s="31" t="str">
        <f>council_staff_import[[#This Row],[First_Name_SOURCE_KEY]]&amp;" "&amp;council_staff_import[[#This Row],[Last_Name_SOURCE_KEY]]</f>
        <v>Ramona Cabreja</v>
      </c>
      <c r="B370" s="31" t="str">
        <f>council_staff_import[[#This Row],[First_Name_SOURCE_KEY]]</f>
        <v>Ramona</v>
      </c>
      <c r="C370" s="31" t="str">
        <f>council_staff_import[[#This Row],[Last_Name_SOURCE_KEY]]</f>
        <v>Cabreja</v>
      </c>
      <c r="D370" s="31" t="str">
        <f>council_staff_import[[#This Row],[Title_SOURCE_KEY]]</f>
        <v>Councilmanic Aide</v>
      </c>
      <c r="E370" s="31" t="e">
        <f>council_staff_import[[#This Row],[vlookup_works_for]]</f>
        <v>#REF!</v>
      </c>
      <c r="F370" s="31" t="str">
        <f>IF(council_staff_import[[#This Row],[combine COS and Leg Contact Responsibilties]]="",council_staff_import[[#This Row],[Vlookup Scheduler Responsibility]],council_staff_import[[#This Row],[combine COS and Leg Contact Responsibilties]])</f>
        <v/>
      </c>
      <c r="G370" s="31" t="e">
        <f>council_staff_import[[#This Row],[Vlookup_reports_to_person]]</f>
        <v>#REF!</v>
      </c>
      <c r="H370" s="31" t="s">
        <v>65</v>
      </c>
      <c r="I370" s="31" t="s">
        <v>31371</v>
      </c>
      <c r="J370" s="31" t="str">
        <f>council_staff_import[[#This Row],[format_legislative_staff_type]]</f>
        <v>Personal</v>
      </c>
      <c r="K370" s="31" t="s">
        <v>72</v>
      </c>
      <c r="L370" s="31" t="str">
        <f>IF(council_staff_import[[#This Row],[District_Office_Calc]]=0,"",council_staff_import[[#This Row],[District_Office_Calc]])</f>
        <v>718 287-8762</v>
      </c>
      <c r="M370" s="31" t="str">
        <f>IF(council_staff_import[[#This Row],[combine COS and Leg Contact emails]]="",council_staff_import[[#This Row],[Vlookup Scheduler Email]],council_staff_import[[#This Row],[combine COS and Leg Contact emails]])</f>
        <v/>
      </c>
      <c r="N370" s="32" t="s">
        <v>33922</v>
      </c>
      <c r="O370" s="32" t="s">
        <v>33923</v>
      </c>
      <c r="P370" s="32" t="str">
        <f>IF(council_staff_import[[#This Row],[Vlookup COS Responsibility]]="",council_staff_import[[#This Row],[Vlookup Leg Contact Responsibility]],council_staff_import[[#This Row],[Vlookup COS Responsibility]])</f>
        <v/>
      </c>
      <c r="Q370" s="32" t="str">
        <f>IF(council_staff_import[[#This Row],[Vlookup COS Email]]="",council_staff_import[[#This Row],[Vlookup Leg Contact Email]],council_staff_import[[#This Row],[Vlookup COS Email]])</f>
        <v/>
      </c>
      <c r="R370" s="32" t="str">
        <f>IFERROR(VLOOKUP(council_staff_import[[#This Row],[Full Name]],[4]!Table3[#Data],2,0),"")</f>
        <v/>
      </c>
      <c r="S370" s="32" t="str">
        <f>IFERROR(VLOOKUP(council_staff_import[[#This Row],[Full Name]],[4]!Table3[#Data],6,0),"")</f>
        <v/>
      </c>
      <c r="T370" s="32" t="str">
        <f>IFERROR(VLOOKUP(council_staff_import[[#This Row],[Full Name]],[4]!Table5[#Data],2,0),"")</f>
        <v/>
      </c>
      <c r="U370" s="32" t="str">
        <f>IFERROR(VLOOKUP(council_staff_import[[#This Row],[Full Name]],[4]!Table5[#Data],5,0),"")</f>
        <v/>
      </c>
      <c r="V370" s="32" t="str">
        <f>IFERROR(VLOOKUP(council_staff_import[[#This Row],[Full Name]],[4]!Table6[#Data],2,0),"")</f>
        <v/>
      </c>
      <c r="W370" s="32" t="str">
        <f>IFERROR(VLOOKUP(council_staff_import[[#This Row],[Full Name]],[4]!Table6[#Data],4,0),"")</f>
        <v/>
      </c>
      <c r="X370" s="32" t="s">
        <v>31394</v>
      </c>
      <c r="Y370" s="32" t="e">
        <f>VLOOKUP(council_staff_import[[#This Row],[format_works_for]],[4]!Table4[#Data],1,0)</f>
        <v>#REF!</v>
      </c>
      <c r="Z37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70" s="32" t="e">
        <f>VLOOKUP(council_staff_import[[#This Row],[formatted_and_corrected_reports_to_person]],[4]!Table2[#Data],2,0)</f>
        <v>#REF!</v>
      </c>
      <c r="AB370" s="32" t="str">
        <f>IF(council_staff_import[[#This Row],[format_legislative_staff_type]]="Personal", RIGHT(council_staff_import[[#This Row],[Assignment_SOURCE_KEY]],LEN(council_staff_import[[#This Row],[Assignment_SOURCE_KEY]])-FIND(" ",council_staff_import[[#This Row],[Assignment_SOURCE_KEY]])),"")</f>
        <v>Eugene</v>
      </c>
      <c r="AC370" s="32" t="str">
        <f>IF(LEFT(council_staff_import[[#This Row],[Assignment_SOURCE_KEY]],(FIND(" ",council_staff_import[[#This Row],[Assignment_SOURCE_KEY]],1)-1))="CM","Personal","Central")</f>
        <v>Personal</v>
      </c>
      <c r="AD370" s="32" t="s">
        <v>34851</v>
      </c>
      <c r="AE370" s="32" t="str">
        <f>council_staff_import[[#This Row],[District_Office_Number_SOURCE_KEY]]</f>
        <v>718 287-8762</v>
      </c>
      <c r="AF370" s="32" t="s">
        <v>33206</v>
      </c>
    </row>
    <row r="371" spans="1:32" x14ac:dyDescent="0.2">
      <c r="A371" s="31" t="str">
        <f>council_staff_import[[#This Row],[First_Name_SOURCE_KEY]]&amp;" "&amp;council_staff_import[[#This Row],[Last_Name_SOURCE_KEY]]</f>
        <v>Soumia Chraibi</v>
      </c>
      <c r="B371" s="31" t="str">
        <f>council_staff_import[[#This Row],[First_Name_SOURCE_KEY]]</f>
        <v>Soumia</v>
      </c>
      <c r="C371" s="31" t="str">
        <f>council_staff_import[[#This Row],[Last_Name_SOURCE_KEY]]</f>
        <v>Chraibi</v>
      </c>
      <c r="D371" s="31" t="str">
        <f>council_staff_import[[#This Row],[Title_SOURCE_KEY]]</f>
        <v>Councilmanic Aide</v>
      </c>
      <c r="E371" s="31" t="e">
        <f>council_staff_import[[#This Row],[vlookup_works_for]]</f>
        <v>#REF!</v>
      </c>
      <c r="F371" s="31" t="str">
        <f>IF(council_staff_import[[#This Row],[combine COS and Leg Contact Responsibilties]]="",council_staff_import[[#This Row],[Vlookup Scheduler Responsibility]],council_staff_import[[#This Row],[combine COS and Leg Contact Responsibilties]])</f>
        <v/>
      </c>
      <c r="G371" s="31" t="e">
        <f>council_staff_import[[#This Row],[Vlookup_reports_to_person]]</f>
        <v>#REF!</v>
      </c>
      <c r="H371" s="31" t="s">
        <v>65</v>
      </c>
      <c r="I371" s="31" t="s">
        <v>31371</v>
      </c>
      <c r="J371" s="31" t="str">
        <f>council_staff_import[[#This Row],[format_legislative_staff_type]]</f>
        <v>Personal</v>
      </c>
      <c r="K371" s="31" t="s">
        <v>72</v>
      </c>
      <c r="L371" s="31" t="str">
        <f>IF(council_staff_import[[#This Row],[District_Office_Calc]]=0,"",council_staff_import[[#This Row],[District_Office_Calc]])</f>
        <v>718 287-8762</v>
      </c>
      <c r="M371" s="31" t="str">
        <f>IF(council_staff_import[[#This Row],[combine COS and Leg Contact emails]]="",council_staff_import[[#This Row],[Vlookup Scheduler Email]],council_staff_import[[#This Row],[combine COS and Leg Contact emails]])</f>
        <v/>
      </c>
      <c r="N371" s="32" t="s">
        <v>33203</v>
      </c>
      <c r="O371" s="32" t="s">
        <v>33204</v>
      </c>
      <c r="P371" s="32" t="str">
        <f>IF(council_staff_import[[#This Row],[Vlookup COS Responsibility]]="",council_staff_import[[#This Row],[Vlookup Leg Contact Responsibility]],council_staff_import[[#This Row],[Vlookup COS Responsibility]])</f>
        <v/>
      </c>
      <c r="Q371" s="32" t="str">
        <f>IF(council_staff_import[[#This Row],[Vlookup COS Email]]="",council_staff_import[[#This Row],[Vlookup Leg Contact Email]],council_staff_import[[#This Row],[Vlookup COS Email]])</f>
        <v/>
      </c>
      <c r="R371" s="32" t="str">
        <f>IFERROR(VLOOKUP(council_staff_import[[#This Row],[Full Name]],[4]!Table3[#Data],2,0),"")</f>
        <v/>
      </c>
      <c r="S371" s="32" t="str">
        <f>IFERROR(VLOOKUP(council_staff_import[[#This Row],[Full Name]],[4]!Table3[#Data],6,0),"")</f>
        <v/>
      </c>
      <c r="T371" s="32" t="str">
        <f>IFERROR(VLOOKUP(council_staff_import[[#This Row],[Full Name]],[4]!Table5[#Data],2,0),"")</f>
        <v/>
      </c>
      <c r="U371" s="32" t="str">
        <f>IFERROR(VLOOKUP(council_staff_import[[#This Row],[Full Name]],[4]!Table5[#Data],5,0),"")</f>
        <v/>
      </c>
      <c r="V371" s="32" t="str">
        <f>IFERROR(VLOOKUP(council_staff_import[[#This Row],[Full Name]],[4]!Table6[#Data],2,0),"")</f>
        <v/>
      </c>
      <c r="W371" s="32" t="str">
        <f>IFERROR(VLOOKUP(council_staff_import[[#This Row],[Full Name]],[4]!Table6[#Data],4,0),"")</f>
        <v/>
      </c>
      <c r="X371" s="32" t="s">
        <v>31394</v>
      </c>
      <c r="Y371" s="32" t="e">
        <f>VLOOKUP(council_staff_import[[#This Row],[format_works_for]],[4]!Table4[#Data],1,0)</f>
        <v>#REF!</v>
      </c>
      <c r="Z37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71" s="32" t="e">
        <f>VLOOKUP(council_staff_import[[#This Row],[formatted_and_corrected_reports_to_person]],[4]!Table2[#Data],2,0)</f>
        <v>#REF!</v>
      </c>
      <c r="AB371" s="32" t="str">
        <f>IF(council_staff_import[[#This Row],[format_legislative_staff_type]]="Personal", RIGHT(council_staff_import[[#This Row],[Assignment_SOURCE_KEY]],LEN(council_staff_import[[#This Row],[Assignment_SOURCE_KEY]])-FIND(" ",council_staff_import[[#This Row],[Assignment_SOURCE_KEY]])),"")</f>
        <v>Eugene</v>
      </c>
      <c r="AC371" s="32" t="str">
        <f>IF(LEFT(council_staff_import[[#This Row],[Assignment_SOURCE_KEY]],(FIND(" ",council_staff_import[[#This Row],[Assignment_SOURCE_KEY]],1)-1))="CM","Personal","Central")</f>
        <v>Personal</v>
      </c>
      <c r="AD371" s="32" t="s">
        <v>34851</v>
      </c>
      <c r="AE371" s="32" t="str">
        <f>council_staff_import[[#This Row],[District_Office_Number_SOURCE_KEY]]</f>
        <v>718 287-8762</v>
      </c>
      <c r="AF371" s="32" t="s">
        <v>33206</v>
      </c>
    </row>
    <row r="372" spans="1:32" x14ac:dyDescent="0.2">
      <c r="A372" s="31" t="str">
        <f>council_staff_import[[#This Row],[First_Name_SOURCE_KEY]]&amp;" "&amp;council_staff_import[[#This Row],[Last_Name_SOURCE_KEY]]</f>
        <v>Tania Gelin</v>
      </c>
      <c r="B372" s="31" t="str">
        <f>council_staff_import[[#This Row],[First_Name_SOURCE_KEY]]</f>
        <v>Tania</v>
      </c>
      <c r="C372" s="31" t="str">
        <f>council_staff_import[[#This Row],[Last_Name_SOURCE_KEY]]</f>
        <v>Gelin</v>
      </c>
      <c r="D372" s="31" t="str">
        <f>council_staff_import[[#This Row],[Title_SOURCE_KEY]]</f>
        <v>Councilmanic Aide</v>
      </c>
      <c r="E372" s="31" t="e">
        <f>council_staff_import[[#This Row],[vlookup_works_for]]</f>
        <v>#REF!</v>
      </c>
      <c r="F372" s="31" t="str">
        <f>IF(council_staff_import[[#This Row],[combine COS and Leg Contact Responsibilties]]="",council_staff_import[[#This Row],[Vlookup Scheduler Responsibility]],council_staff_import[[#This Row],[combine COS and Leg Contact Responsibilties]])</f>
        <v/>
      </c>
      <c r="G372" s="31" t="e">
        <f>council_staff_import[[#This Row],[Vlookup_reports_to_person]]</f>
        <v>#REF!</v>
      </c>
      <c r="H372" s="31" t="s">
        <v>65</v>
      </c>
      <c r="I372" s="31" t="s">
        <v>31371</v>
      </c>
      <c r="J372" s="31" t="str">
        <f>council_staff_import[[#This Row],[format_legislative_staff_type]]</f>
        <v>Personal</v>
      </c>
      <c r="K372" s="31" t="s">
        <v>72</v>
      </c>
      <c r="L372" s="31" t="str">
        <f>IF(council_staff_import[[#This Row],[District_Office_Calc]]=0,"",council_staff_import[[#This Row],[District_Office_Calc]])</f>
        <v>718 287-8762</v>
      </c>
      <c r="M372" s="31" t="str">
        <f>IF(council_staff_import[[#This Row],[combine COS and Leg Contact emails]]="",council_staff_import[[#This Row],[Vlookup Scheduler Email]],council_staff_import[[#This Row],[combine COS and Leg Contact emails]])</f>
        <v/>
      </c>
      <c r="N372" s="32" t="s">
        <v>33936</v>
      </c>
      <c r="O372" s="32" t="s">
        <v>33738</v>
      </c>
      <c r="P372" s="32" t="str">
        <f>IF(council_staff_import[[#This Row],[Vlookup COS Responsibility]]="",council_staff_import[[#This Row],[Vlookup Leg Contact Responsibility]],council_staff_import[[#This Row],[Vlookup COS Responsibility]])</f>
        <v/>
      </c>
      <c r="Q372" s="32" t="str">
        <f>IF(council_staff_import[[#This Row],[Vlookup COS Email]]="",council_staff_import[[#This Row],[Vlookup Leg Contact Email]],council_staff_import[[#This Row],[Vlookup COS Email]])</f>
        <v/>
      </c>
      <c r="R372" s="32" t="str">
        <f>IFERROR(VLOOKUP(council_staff_import[[#This Row],[Full Name]],[4]!Table3[#Data],2,0),"")</f>
        <v/>
      </c>
      <c r="S372" s="32" t="str">
        <f>IFERROR(VLOOKUP(council_staff_import[[#This Row],[Full Name]],[4]!Table3[#Data],6,0),"")</f>
        <v/>
      </c>
      <c r="T372" s="32" t="str">
        <f>IFERROR(VLOOKUP(council_staff_import[[#This Row],[Full Name]],[4]!Table5[#Data],2,0),"")</f>
        <v/>
      </c>
      <c r="U372" s="32" t="str">
        <f>IFERROR(VLOOKUP(council_staff_import[[#This Row],[Full Name]],[4]!Table5[#Data],5,0),"")</f>
        <v/>
      </c>
      <c r="V372" s="32" t="str">
        <f>IFERROR(VLOOKUP(council_staff_import[[#This Row],[Full Name]],[4]!Table6[#Data],2,0),"")</f>
        <v/>
      </c>
      <c r="W372" s="32" t="str">
        <f>IFERROR(VLOOKUP(council_staff_import[[#This Row],[Full Name]],[4]!Table6[#Data],4,0),"")</f>
        <v/>
      </c>
      <c r="X372" s="32" t="s">
        <v>31394</v>
      </c>
      <c r="Y372" s="32" t="e">
        <f>VLOOKUP(council_staff_import[[#This Row],[format_works_for]],[4]!Table4[#Data],1,0)</f>
        <v>#REF!</v>
      </c>
      <c r="Z37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72" s="32" t="e">
        <f>VLOOKUP(council_staff_import[[#This Row],[formatted_and_corrected_reports_to_person]],[4]!Table2[#Data],2,0)</f>
        <v>#REF!</v>
      </c>
      <c r="AB372" s="32" t="str">
        <f>IF(council_staff_import[[#This Row],[format_legislative_staff_type]]="Personal", RIGHT(council_staff_import[[#This Row],[Assignment_SOURCE_KEY]],LEN(council_staff_import[[#This Row],[Assignment_SOURCE_KEY]])-FIND(" ",council_staff_import[[#This Row],[Assignment_SOURCE_KEY]])),"")</f>
        <v>Eugene</v>
      </c>
      <c r="AC372" s="32" t="str">
        <f>IF(LEFT(council_staff_import[[#This Row],[Assignment_SOURCE_KEY]],(FIND(" ",council_staff_import[[#This Row],[Assignment_SOURCE_KEY]],1)-1))="CM","Personal","Central")</f>
        <v>Personal</v>
      </c>
      <c r="AD372" s="32" t="s">
        <v>34851</v>
      </c>
      <c r="AE372" s="32" t="str">
        <f>council_staff_import[[#This Row],[District_Office_Number_SOURCE_KEY]]</f>
        <v>718 287-8762</v>
      </c>
      <c r="AF372" s="32" t="s">
        <v>33206</v>
      </c>
    </row>
    <row r="373" spans="1:32" x14ac:dyDescent="0.2">
      <c r="A373" s="31" t="str">
        <f>council_staff_import[[#This Row],[First_Name_SOURCE_KEY]]&amp;" "&amp;council_staff_import[[#This Row],[Last_Name_SOURCE_KEY]]</f>
        <v>Sacha Hyppolite</v>
      </c>
      <c r="B373" s="31" t="str">
        <f>council_staff_import[[#This Row],[First_Name_SOURCE_KEY]]</f>
        <v>Sacha</v>
      </c>
      <c r="C373" s="31" t="str">
        <f>council_staff_import[[#This Row],[Last_Name_SOURCE_KEY]]</f>
        <v>Hyppolite</v>
      </c>
      <c r="D373" s="31" t="str">
        <f>council_staff_import[[#This Row],[Title_SOURCE_KEY]]</f>
        <v>Councilmanic Aide</v>
      </c>
      <c r="E373" s="31" t="e">
        <f>council_staff_import[[#This Row],[vlookup_works_for]]</f>
        <v>#REF!</v>
      </c>
      <c r="F373" s="31" t="str">
        <f>IF(council_staff_import[[#This Row],[combine COS and Leg Contact Responsibilties]]="",council_staff_import[[#This Row],[Vlookup Scheduler Responsibility]],council_staff_import[[#This Row],[combine COS and Leg Contact Responsibilties]])</f>
        <v/>
      </c>
      <c r="G373" s="31" t="e">
        <f>council_staff_import[[#This Row],[Vlookup_reports_to_person]]</f>
        <v>#REF!</v>
      </c>
      <c r="H373" s="31" t="s">
        <v>65</v>
      </c>
      <c r="I373" s="31" t="s">
        <v>31371</v>
      </c>
      <c r="J373" s="31" t="str">
        <f>council_staff_import[[#This Row],[format_legislative_staff_type]]</f>
        <v>Personal</v>
      </c>
      <c r="K373" s="31" t="s">
        <v>72</v>
      </c>
      <c r="L373" s="31" t="str">
        <f>IF(council_staff_import[[#This Row],[District_Office_Calc]]=0,"",council_staff_import[[#This Row],[District_Office_Calc]])</f>
        <v>718 287-8762</v>
      </c>
      <c r="M373" s="31" t="str">
        <f>IF(council_staff_import[[#This Row],[combine COS and Leg Contact emails]]="",council_staff_import[[#This Row],[Vlookup Scheduler Email]],council_staff_import[[#This Row],[combine COS and Leg Contact emails]])</f>
        <v/>
      </c>
      <c r="N373" s="32" t="s">
        <v>34452</v>
      </c>
      <c r="O373" s="32" t="s">
        <v>34453</v>
      </c>
      <c r="P373" s="32" t="str">
        <f>IF(council_staff_import[[#This Row],[Vlookup COS Responsibility]]="",council_staff_import[[#This Row],[Vlookup Leg Contact Responsibility]],council_staff_import[[#This Row],[Vlookup COS Responsibility]])</f>
        <v/>
      </c>
      <c r="Q373" s="32" t="str">
        <f>IF(council_staff_import[[#This Row],[Vlookup COS Email]]="",council_staff_import[[#This Row],[Vlookup Leg Contact Email]],council_staff_import[[#This Row],[Vlookup COS Email]])</f>
        <v/>
      </c>
      <c r="R373" s="32" t="str">
        <f>IFERROR(VLOOKUP(council_staff_import[[#This Row],[Full Name]],[4]!Table3[#Data],2,0),"")</f>
        <v/>
      </c>
      <c r="S373" s="32" t="str">
        <f>IFERROR(VLOOKUP(council_staff_import[[#This Row],[Full Name]],[4]!Table3[#Data],6,0),"")</f>
        <v/>
      </c>
      <c r="T373" s="32" t="str">
        <f>IFERROR(VLOOKUP(council_staff_import[[#This Row],[Full Name]],[4]!Table5[#Data],2,0),"")</f>
        <v/>
      </c>
      <c r="U373" s="32" t="str">
        <f>IFERROR(VLOOKUP(council_staff_import[[#This Row],[Full Name]],[4]!Table5[#Data],5,0),"")</f>
        <v/>
      </c>
      <c r="V373" s="32" t="str">
        <f>IFERROR(VLOOKUP(council_staff_import[[#This Row],[Full Name]],[4]!Table6[#Data],2,0),"")</f>
        <v/>
      </c>
      <c r="W373" s="32" t="str">
        <f>IFERROR(VLOOKUP(council_staff_import[[#This Row],[Full Name]],[4]!Table6[#Data],4,0),"")</f>
        <v/>
      </c>
      <c r="X373" s="32" t="s">
        <v>31394</v>
      </c>
      <c r="Y373" s="32" t="e">
        <f>VLOOKUP(council_staff_import[[#This Row],[format_works_for]],[4]!Table4[#Data],1,0)</f>
        <v>#REF!</v>
      </c>
      <c r="Z37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73" s="32" t="e">
        <f>VLOOKUP(council_staff_import[[#This Row],[formatted_and_corrected_reports_to_person]],[4]!Table2[#Data],2,0)</f>
        <v>#REF!</v>
      </c>
      <c r="AB373" s="32" t="str">
        <f>IF(council_staff_import[[#This Row],[format_legislative_staff_type]]="Personal", RIGHT(council_staff_import[[#This Row],[Assignment_SOURCE_KEY]],LEN(council_staff_import[[#This Row],[Assignment_SOURCE_KEY]])-FIND(" ",council_staff_import[[#This Row],[Assignment_SOURCE_KEY]])),"")</f>
        <v>Eugene</v>
      </c>
      <c r="AC373" s="32" t="str">
        <f>IF(LEFT(council_staff_import[[#This Row],[Assignment_SOURCE_KEY]],(FIND(" ",council_staff_import[[#This Row],[Assignment_SOURCE_KEY]],1)-1))="CM","Personal","Central")</f>
        <v>Personal</v>
      </c>
      <c r="AD373" s="32" t="s">
        <v>34851</v>
      </c>
      <c r="AE373" s="32" t="str">
        <f>council_staff_import[[#This Row],[District_Office_Number_SOURCE_KEY]]</f>
        <v>718 287-8762</v>
      </c>
      <c r="AF373" s="32" t="s">
        <v>33206</v>
      </c>
    </row>
    <row r="374" spans="1:32" x14ac:dyDescent="0.2">
      <c r="A374" s="31" t="str">
        <f>council_staff_import[[#This Row],[First_Name_SOURCE_KEY]]&amp;" "&amp;council_staff_import[[#This Row],[Last_Name_SOURCE_KEY]]</f>
        <v>Roslyn Joinvil</v>
      </c>
      <c r="B374" s="31" t="str">
        <f>council_staff_import[[#This Row],[First_Name_SOURCE_KEY]]</f>
        <v>Roslyn</v>
      </c>
      <c r="C374" s="31" t="str">
        <f>council_staff_import[[#This Row],[Last_Name_SOURCE_KEY]]</f>
        <v>Joinvil</v>
      </c>
      <c r="D374" s="31" t="str">
        <f>council_staff_import[[#This Row],[Title_SOURCE_KEY]]</f>
        <v>Councilmanic Aide</v>
      </c>
      <c r="E374" s="31" t="e">
        <f>council_staff_import[[#This Row],[vlookup_works_for]]</f>
        <v>#REF!</v>
      </c>
      <c r="F374" s="31" t="str">
        <f>IF(council_staff_import[[#This Row],[combine COS and Leg Contact Responsibilties]]="",council_staff_import[[#This Row],[Vlookup Scheduler Responsibility]],council_staff_import[[#This Row],[combine COS and Leg Contact Responsibilties]])</f>
        <v/>
      </c>
      <c r="G374" s="31" t="e">
        <f>council_staff_import[[#This Row],[Vlookup_reports_to_person]]</f>
        <v>#REF!</v>
      </c>
      <c r="H374" s="31" t="s">
        <v>65</v>
      </c>
      <c r="I374" s="31" t="s">
        <v>31371</v>
      </c>
      <c r="J374" s="31" t="str">
        <f>council_staff_import[[#This Row],[format_legislative_staff_type]]</f>
        <v>Personal</v>
      </c>
      <c r="K374" s="31" t="s">
        <v>72</v>
      </c>
      <c r="L374" s="31" t="str">
        <f>IF(council_staff_import[[#This Row],[District_Office_Calc]]=0,"",council_staff_import[[#This Row],[District_Office_Calc]])</f>
        <v>718 287-8762</v>
      </c>
      <c r="M374" s="31" t="str">
        <f>IF(council_staff_import[[#This Row],[combine COS and Leg Contact emails]]="",council_staff_import[[#This Row],[Vlookup Scheduler Email]],council_staff_import[[#This Row],[combine COS and Leg Contact emails]])</f>
        <v/>
      </c>
      <c r="N374" s="32" t="s">
        <v>33503</v>
      </c>
      <c r="O374" s="32" t="s">
        <v>25303</v>
      </c>
      <c r="P374" s="32" t="str">
        <f>IF(council_staff_import[[#This Row],[Vlookup COS Responsibility]]="",council_staff_import[[#This Row],[Vlookup Leg Contact Responsibility]],council_staff_import[[#This Row],[Vlookup COS Responsibility]])</f>
        <v/>
      </c>
      <c r="Q374" s="32" t="str">
        <f>IF(council_staff_import[[#This Row],[Vlookup COS Email]]="",council_staff_import[[#This Row],[Vlookup Leg Contact Email]],council_staff_import[[#This Row],[Vlookup COS Email]])</f>
        <v/>
      </c>
      <c r="R374" s="32" t="str">
        <f>IFERROR(VLOOKUP(council_staff_import[[#This Row],[Full Name]],[4]!Table3[#Data],2,0),"")</f>
        <v/>
      </c>
      <c r="S374" s="32" t="str">
        <f>IFERROR(VLOOKUP(council_staff_import[[#This Row],[Full Name]],[4]!Table3[#Data],6,0),"")</f>
        <v/>
      </c>
      <c r="T374" s="32" t="str">
        <f>IFERROR(VLOOKUP(council_staff_import[[#This Row],[Full Name]],[4]!Table5[#Data],2,0),"")</f>
        <v/>
      </c>
      <c r="U374" s="32" t="str">
        <f>IFERROR(VLOOKUP(council_staff_import[[#This Row],[Full Name]],[4]!Table5[#Data],5,0),"")</f>
        <v/>
      </c>
      <c r="V374" s="32" t="str">
        <f>IFERROR(VLOOKUP(council_staff_import[[#This Row],[Full Name]],[4]!Table6[#Data],2,0),"")</f>
        <v/>
      </c>
      <c r="W374" s="32" t="str">
        <f>IFERROR(VLOOKUP(council_staff_import[[#This Row],[Full Name]],[4]!Table6[#Data],4,0),"")</f>
        <v/>
      </c>
      <c r="X374" s="32" t="s">
        <v>31394</v>
      </c>
      <c r="Y374" s="32" t="e">
        <f>VLOOKUP(council_staff_import[[#This Row],[format_works_for]],[4]!Table4[#Data],1,0)</f>
        <v>#REF!</v>
      </c>
      <c r="Z37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74" s="32" t="e">
        <f>VLOOKUP(council_staff_import[[#This Row],[formatted_and_corrected_reports_to_person]],[4]!Table2[#Data],2,0)</f>
        <v>#REF!</v>
      </c>
      <c r="AB374" s="32" t="str">
        <f>IF(council_staff_import[[#This Row],[format_legislative_staff_type]]="Personal", RIGHT(council_staff_import[[#This Row],[Assignment_SOURCE_KEY]],LEN(council_staff_import[[#This Row],[Assignment_SOURCE_KEY]])-FIND(" ",council_staff_import[[#This Row],[Assignment_SOURCE_KEY]])),"")</f>
        <v>Eugene</v>
      </c>
      <c r="AC374" s="32" t="str">
        <f>IF(LEFT(council_staff_import[[#This Row],[Assignment_SOURCE_KEY]],(FIND(" ",council_staff_import[[#This Row],[Assignment_SOURCE_KEY]],1)-1))="CM","Personal","Central")</f>
        <v>Personal</v>
      </c>
      <c r="AD374" s="32" t="s">
        <v>34851</v>
      </c>
      <c r="AE374" s="32" t="str">
        <f>council_staff_import[[#This Row],[District_Office_Number_SOURCE_KEY]]</f>
        <v>718 287-8762</v>
      </c>
      <c r="AF374" s="32" t="s">
        <v>33206</v>
      </c>
    </row>
    <row r="375" spans="1:32" x14ac:dyDescent="0.2">
      <c r="A375" s="31" t="str">
        <f>council_staff_import[[#This Row],[First_Name_SOURCE_KEY]]&amp;" "&amp;council_staff_import[[#This Row],[Last_Name_SOURCE_KEY]]</f>
        <v>Jean Larrieux</v>
      </c>
      <c r="B375" s="31" t="str">
        <f>council_staff_import[[#This Row],[First_Name_SOURCE_KEY]]</f>
        <v>Jean</v>
      </c>
      <c r="C375" s="31" t="str">
        <f>council_staff_import[[#This Row],[Last_Name_SOURCE_KEY]]</f>
        <v>Larrieux</v>
      </c>
      <c r="D375" s="31" t="str">
        <f>council_staff_import[[#This Row],[Title_SOURCE_KEY]]</f>
        <v>Councilmanic Aide</v>
      </c>
      <c r="E375" s="31" t="e">
        <f>council_staff_import[[#This Row],[vlookup_works_for]]</f>
        <v>#REF!</v>
      </c>
      <c r="F375" s="31" t="str">
        <f>IF(council_staff_import[[#This Row],[combine COS and Leg Contact Responsibilties]]="",council_staff_import[[#This Row],[Vlookup Scheduler Responsibility]],council_staff_import[[#This Row],[combine COS and Leg Contact Responsibilties]])</f>
        <v/>
      </c>
      <c r="G375" s="31" t="e">
        <f>council_staff_import[[#This Row],[Vlookup_reports_to_person]]</f>
        <v>#REF!</v>
      </c>
      <c r="H375" s="31" t="s">
        <v>65</v>
      </c>
      <c r="I375" s="31" t="s">
        <v>31371</v>
      </c>
      <c r="J375" s="31" t="str">
        <f>council_staff_import[[#This Row],[format_legislative_staff_type]]</f>
        <v>Personal</v>
      </c>
      <c r="K375" s="31" t="s">
        <v>72</v>
      </c>
      <c r="L375" s="31" t="str">
        <f>IF(council_staff_import[[#This Row],[District_Office_Calc]]=0,"",council_staff_import[[#This Row],[District_Office_Calc]])</f>
        <v>718 287-8762</v>
      </c>
      <c r="M375" s="31" t="str">
        <f>IF(council_staff_import[[#This Row],[combine COS and Leg Contact emails]]="",council_staff_import[[#This Row],[Vlookup Scheduler Email]],council_staff_import[[#This Row],[combine COS and Leg Contact emails]])</f>
        <v/>
      </c>
      <c r="N375" s="32" t="s">
        <v>34457</v>
      </c>
      <c r="O375" s="32" t="s">
        <v>23606</v>
      </c>
      <c r="P375" s="32" t="str">
        <f>IF(council_staff_import[[#This Row],[Vlookup COS Responsibility]]="",council_staff_import[[#This Row],[Vlookup Leg Contact Responsibility]],council_staff_import[[#This Row],[Vlookup COS Responsibility]])</f>
        <v/>
      </c>
      <c r="Q375" s="32" t="str">
        <f>IF(council_staff_import[[#This Row],[Vlookup COS Email]]="",council_staff_import[[#This Row],[Vlookup Leg Contact Email]],council_staff_import[[#This Row],[Vlookup COS Email]])</f>
        <v/>
      </c>
      <c r="R375" s="32" t="str">
        <f>IFERROR(VLOOKUP(council_staff_import[[#This Row],[Full Name]],[4]!Table3[#Data],2,0),"")</f>
        <v/>
      </c>
      <c r="S375" s="32" t="str">
        <f>IFERROR(VLOOKUP(council_staff_import[[#This Row],[Full Name]],[4]!Table3[#Data],6,0),"")</f>
        <v/>
      </c>
      <c r="T375" s="32" t="str">
        <f>IFERROR(VLOOKUP(council_staff_import[[#This Row],[Full Name]],[4]!Table5[#Data],2,0),"")</f>
        <v/>
      </c>
      <c r="U375" s="32" t="str">
        <f>IFERROR(VLOOKUP(council_staff_import[[#This Row],[Full Name]],[4]!Table5[#Data],5,0),"")</f>
        <v/>
      </c>
      <c r="V375" s="32" t="str">
        <f>IFERROR(VLOOKUP(council_staff_import[[#This Row],[Full Name]],[4]!Table6[#Data],2,0),"")</f>
        <v/>
      </c>
      <c r="W375" s="32" t="str">
        <f>IFERROR(VLOOKUP(council_staff_import[[#This Row],[Full Name]],[4]!Table6[#Data],4,0),"")</f>
        <v/>
      </c>
      <c r="X375" s="32" t="s">
        <v>31394</v>
      </c>
      <c r="Y375" s="32" t="e">
        <f>VLOOKUP(council_staff_import[[#This Row],[format_works_for]],[4]!Table4[#Data],1,0)</f>
        <v>#REF!</v>
      </c>
      <c r="Z37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75" s="32" t="e">
        <f>VLOOKUP(council_staff_import[[#This Row],[formatted_and_corrected_reports_to_person]],[4]!Table2[#Data],2,0)</f>
        <v>#REF!</v>
      </c>
      <c r="AB375" s="32" t="str">
        <f>IF(council_staff_import[[#This Row],[format_legislative_staff_type]]="Personal", RIGHT(council_staff_import[[#This Row],[Assignment_SOURCE_KEY]],LEN(council_staff_import[[#This Row],[Assignment_SOURCE_KEY]])-FIND(" ",council_staff_import[[#This Row],[Assignment_SOURCE_KEY]])),"")</f>
        <v>Eugene</v>
      </c>
      <c r="AC375" s="32" t="str">
        <f>IF(LEFT(council_staff_import[[#This Row],[Assignment_SOURCE_KEY]],(FIND(" ",council_staff_import[[#This Row],[Assignment_SOURCE_KEY]],1)-1))="CM","Personal","Central")</f>
        <v>Personal</v>
      </c>
      <c r="AD375" s="32" t="s">
        <v>34851</v>
      </c>
      <c r="AE375" s="32" t="str">
        <f>council_staff_import[[#This Row],[District_Office_Number_SOURCE_KEY]]</f>
        <v>718 287-8762</v>
      </c>
      <c r="AF375" s="32" t="s">
        <v>33206</v>
      </c>
    </row>
    <row r="376" spans="1:32" x14ac:dyDescent="0.2">
      <c r="A376" s="31" t="str">
        <f>council_staff_import[[#This Row],[First_Name_SOURCE_KEY]]&amp;" "&amp;council_staff_import[[#This Row],[Last_Name_SOURCE_KEY]]</f>
        <v>Delsie Lawson</v>
      </c>
      <c r="B376" s="31" t="str">
        <f>council_staff_import[[#This Row],[First_Name_SOURCE_KEY]]</f>
        <v>Delsie</v>
      </c>
      <c r="C376" s="31" t="str">
        <f>council_staff_import[[#This Row],[Last_Name_SOURCE_KEY]]</f>
        <v>Lawson</v>
      </c>
      <c r="D376" s="31" t="str">
        <f>council_staff_import[[#This Row],[Title_SOURCE_KEY]]</f>
        <v>Councilmanic Aide</v>
      </c>
      <c r="E376" s="31" t="e">
        <f>council_staff_import[[#This Row],[vlookup_works_for]]</f>
        <v>#REF!</v>
      </c>
      <c r="F376" s="31" t="str">
        <f>IF(council_staff_import[[#This Row],[combine COS and Leg Contact Responsibilties]]="",council_staff_import[[#This Row],[Vlookup Scheduler Responsibility]],council_staff_import[[#This Row],[combine COS and Leg Contact Responsibilties]])</f>
        <v/>
      </c>
      <c r="G376" s="31" t="e">
        <f>council_staff_import[[#This Row],[Vlookup_reports_to_person]]</f>
        <v>#REF!</v>
      </c>
      <c r="H376" s="31" t="s">
        <v>65</v>
      </c>
      <c r="I376" s="31" t="s">
        <v>31371</v>
      </c>
      <c r="J376" s="31" t="str">
        <f>council_staff_import[[#This Row],[format_legislative_staff_type]]</f>
        <v>Personal</v>
      </c>
      <c r="K376" s="31" t="s">
        <v>72</v>
      </c>
      <c r="L376" s="31" t="str">
        <f>IF(council_staff_import[[#This Row],[District_Office_Calc]]=0,"",council_staff_import[[#This Row],[District_Office_Calc]])</f>
        <v>718 287-8762</v>
      </c>
      <c r="M376" s="31" t="str">
        <f>IF(council_staff_import[[#This Row],[combine COS and Leg Contact emails]]="",council_staff_import[[#This Row],[Vlookup Scheduler Email]],council_staff_import[[#This Row],[combine COS and Leg Contact emails]])</f>
        <v/>
      </c>
      <c r="N376" s="32" t="s">
        <v>34461</v>
      </c>
      <c r="O376" s="32" t="s">
        <v>34462</v>
      </c>
      <c r="P376" s="32" t="str">
        <f>IF(council_staff_import[[#This Row],[Vlookup COS Responsibility]]="",council_staff_import[[#This Row],[Vlookup Leg Contact Responsibility]],council_staff_import[[#This Row],[Vlookup COS Responsibility]])</f>
        <v/>
      </c>
      <c r="Q376" s="32" t="str">
        <f>IF(council_staff_import[[#This Row],[Vlookup COS Email]]="",council_staff_import[[#This Row],[Vlookup Leg Contact Email]],council_staff_import[[#This Row],[Vlookup COS Email]])</f>
        <v/>
      </c>
      <c r="R376" s="32" t="str">
        <f>IFERROR(VLOOKUP(council_staff_import[[#This Row],[Full Name]],[4]!Table3[#Data],2,0),"")</f>
        <v/>
      </c>
      <c r="S376" s="32" t="str">
        <f>IFERROR(VLOOKUP(council_staff_import[[#This Row],[Full Name]],[4]!Table3[#Data],6,0),"")</f>
        <v/>
      </c>
      <c r="T376" s="32" t="str">
        <f>IFERROR(VLOOKUP(council_staff_import[[#This Row],[Full Name]],[4]!Table5[#Data],2,0),"")</f>
        <v/>
      </c>
      <c r="U376" s="32" t="str">
        <f>IFERROR(VLOOKUP(council_staff_import[[#This Row],[Full Name]],[4]!Table5[#Data],5,0),"")</f>
        <v/>
      </c>
      <c r="V376" s="32" t="str">
        <f>IFERROR(VLOOKUP(council_staff_import[[#This Row],[Full Name]],[4]!Table6[#Data],2,0),"")</f>
        <v/>
      </c>
      <c r="W376" s="32" t="str">
        <f>IFERROR(VLOOKUP(council_staff_import[[#This Row],[Full Name]],[4]!Table6[#Data],4,0),"")</f>
        <v/>
      </c>
      <c r="X376" s="32" t="s">
        <v>31394</v>
      </c>
      <c r="Y376" s="32" t="e">
        <f>VLOOKUP(council_staff_import[[#This Row],[format_works_for]],[4]!Table4[#Data],1,0)</f>
        <v>#REF!</v>
      </c>
      <c r="Z37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76" s="32" t="e">
        <f>VLOOKUP(council_staff_import[[#This Row],[formatted_and_corrected_reports_to_person]],[4]!Table2[#Data],2,0)</f>
        <v>#REF!</v>
      </c>
      <c r="AB376" s="32" t="str">
        <f>IF(council_staff_import[[#This Row],[format_legislative_staff_type]]="Personal", RIGHT(council_staff_import[[#This Row],[Assignment_SOURCE_KEY]],LEN(council_staff_import[[#This Row],[Assignment_SOURCE_KEY]])-FIND(" ",council_staff_import[[#This Row],[Assignment_SOURCE_KEY]])),"")</f>
        <v>Eugene</v>
      </c>
      <c r="AC376" s="32" t="str">
        <f>IF(LEFT(council_staff_import[[#This Row],[Assignment_SOURCE_KEY]],(FIND(" ",council_staff_import[[#This Row],[Assignment_SOURCE_KEY]],1)-1))="CM","Personal","Central")</f>
        <v>Personal</v>
      </c>
      <c r="AD376" s="32" t="s">
        <v>34851</v>
      </c>
      <c r="AE376" s="32" t="str">
        <f>council_staff_import[[#This Row],[District_Office_Number_SOURCE_KEY]]</f>
        <v>718 287-8762</v>
      </c>
      <c r="AF376" s="32" t="s">
        <v>33206</v>
      </c>
    </row>
    <row r="377" spans="1:32" x14ac:dyDescent="0.2">
      <c r="A377" s="31" t="str">
        <f>council_staff_import[[#This Row],[First_Name_SOURCE_KEY]]&amp;" "&amp;council_staff_import[[#This Row],[Last_Name_SOURCE_KEY]]</f>
        <v>David Suarez</v>
      </c>
      <c r="B377" s="31" t="str">
        <f>council_staff_import[[#This Row],[First_Name_SOURCE_KEY]]</f>
        <v>David</v>
      </c>
      <c r="C377" s="31" t="str">
        <f>council_staff_import[[#This Row],[Last_Name_SOURCE_KEY]]</f>
        <v>Suarez</v>
      </c>
      <c r="D377" s="31" t="str">
        <f>council_staff_import[[#This Row],[Title_SOURCE_KEY]]</f>
        <v>Councilmanic Aide</v>
      </c>
      <c r="E377" s="31" t="e">
        <f>council_staff_import[[#This Row],[vlookup_works_for]]</f>
        <v>#REF!</v>
      </c>
      <c r="F377" s="31" t="str">
        <f>IF(council_staff_import[[#This Row],[combine COS and Leg Contact Responsibilties]]="",council_staff_import[[#This Row],[Vlookup Scheduler Responsibility]],council_staff_import[[#This Row],[combine COS and Leg Contact Responsibilties]])</f>
        <v/>
      </c>
      <c r="G377" s="31" t="e">
        <f>council_staff_import[[#This Row],[Vlookup_reports_to_person]]</f>
        <v>#REF!</v>
      </c>
      <c r="H377" s="31" t="s">
        <v>65</v>
      </c>
      <c r="I377" s="31" t="s">
        <v>31371</v>
      </c>
      <c r="J377" s="31" t="str">
        <f>council_staff_import[[#This Row],[format_legislative_staff_type]]</f>
        <v>Personal</v>
      </c>
      <c r="K377" s="31" t="s">
        <v>72</v>
      </c>
      <c r="L377" s="31" t="str">
        <f>IF(council_staff_import[[#This Row],[District_Office_Calc]]=0,"",council_staff_import[[#This Row],[District_Office_Calc]])</f>
        <v>718 287-8762</v>
      </c>
      <c r="M377" s="31" t="str">
        <f>IF(council_staff_import[[#This Row],[combine COS and Leg Contact emails]]="",council_staff_import[[#This Row],[Vlookup Scheduler Email]],council_staff_import[[#This Row],[combine COS and Leg Contact emails]])</f>
        <v/>
      </c>
      <c r="N377" s="32" t="s">
        <v>8143</v>
      </c>
      <c r="O377" s="32" t="s">
        <v>687</v>
      </c>
      <c r="P377" s="32" t="str">
        <f>IF(council_staff_import[[#This Row],[Vlookup COS Responsibility]]="",council_staff_import[[#This Row],[Vlookup Leg Contact Responsibility]],council_staff_import[[#This Row],[Vlookup COS Responsibility]])</f>
        <v/>
      </c>
      <c r="Q377" s="32" t="str">
        <f>IF(council_staff_import[[#This Row],[Vlookup COS Email]]="",council_staff_import[[#This Row],[Vlookup Leg Contact Email]],council_staff_import[[#This Row],[Vlookup COS Email]])</f>
        <v/>
      </c>
      <c r="R377" s="32" t="str">
        <f>IFERROR(VLOOKUP(council_staff_import[[#This Row],[Full Name]],[4]!Table3[#Data],2,0),"")</f>
        <v/>
      </c>
      <c r="S377" s="32" t="str">
        <f>IFERROR(VLOOKUP(council_staff_import[[#This Row],[Full Name]],[4]!Table3[#Data],6,0),"")</f>
        <v/>
      </c>
      <c r="T377" s="32" t="str">
        <f>IFERROR(VLOOKUP(council_staff_import[[#This Row],[Full Name]],[4]!Table5[#Data],2,0),"")</f>
        <v/>
      </c>
      <c r="U377" s="32" t="str">
        <f>IFERROR(VLOOKUP(council_staff_import[[#This Row],[Full Name]],[4]!Table5[#Data],5,0),"")</f>
        <v/>
      </c>
      <c r="V377" s="32" t="str">
        <f>IFERROR(VLOOKUP(council_staff_import[[#This Row],[Full Name]],[4]!Table6[#Data],2,0),"")</f>
        <v/>
      </c>
      <c r="W377" s="32" t="str">
        <f>IFERROR(VLOOKUP(council_staff_import[[#This Row],[Full Name]],[4]!Table6[#Data],4,0),"")</f>
        <v/>
      </c>
      <c r="X377" s="32" t="s">
        <v>31394</v>
      </c>
      <c r="Y377" s="32" t="e">
        <f>VLOOKUP(council_staff_import[[#This Row],[format_works_for]],[4]!Table4[#Data],1,0)</f>
        <v>#REF!</v>
      </c>
      <c r="Z37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77" s="32" t="e">
        <f>VLOOKUP(council_staff_import[[#This Row],[formatted_and_corrected_reports_to_person]],[4]!Table2[#Data],2,0)</f>
        <v>#REF!</v>
      </c>
      <c r="AB377" s="32" t="str">
        <f>IF(council_staff_import[[#This Row],[format_legislative_staff_type]]="Personal", RIGHT(council_staff_import[[#This Row],[Assignment_SOURCE_KEY]],LEN(council_staff_import[[#This Row],[Assignment_SOURCE_KEY]])-FIND(" ",council_staff_import[[#This Row],[Assignment_SOURCE_KEY]])),"")</f>
        <v>Eugene</v>
      </c>
      <c r="AC377" s="32" t="str">
        <f>IF(LEFT(council_staff_import[[#This Row],[Assignment_SOURCE_KEY]],(FIND(" ",council_staff_import[[#This Row],[Assignment_SOURCE_KEY]],1)-1))="CM","Personal","Central")</f>
        <v>Personal</v>
      </c>
      <c r="AD377" s="32" t="s">
        <v>34851</v>
      </c>
      <c r="AE377" s="32" t="str">
        <f>council_staff_import[[#This Row],[District_Office_Number_SOURCE_KEY]]</f>
        <v>718 287-8762</v>
      </c>
      <c r="AF377" s="32" t="s">
        <v>33206</v>
      </c>
    </row>
    <row r="378" spans="1:32" x14ac:dyDescent="0.2">
      <c r="A378" s="31" t="str">
        <f>council_staff_import[[#This Row],[First_Name_SOURCE_KEY]]&amp;" "&amp;council_staff_import[[#This Row],[Last_Name_SOURCE_KEY]]</f>
        <v>Adam Ullian</v>
      </c>
      <c r="B378" s="31" t="str">
        <f>council_staff_import[[#This Row],[First_Name_SOURCE_KEY]]</f>
        <v>Adam</v>
      </c>
      <c r="C378" s="31" t="str">
        <f>council_staff_import[[#This Row],[Last_Name_SOURCE_KEY]]</f>
        <v>Ullian</v>
      </c>
      <c r="D378" s="31" t="str">
        <f>council_staff_import[[#This Row],[Title_SOURCE_KEY]]</f>
        <v>Councilmanic Aide</v>
      </c>
      <c r="E378" s="31" t="e">
        <f>council_staff_import[[#This Row],[vlookup_works_for]]</f>
        <v>#REF!</v>
      </c>
      <c r="F378" s="31" t="str">
        <f>IF(council_staff_import[[#This Row],[combine COS and Leg Contact Responsibilties]]="",council_staff_import[[#This Row],[Vlookup Scheduler Responsibility]],council_staff_import[[#This Row],[combine COS and Leg Contact Responsibilties]])</f>
        <v/>
      </c>
      <c r="G378" s="31" t="e">
        <f>council_staff_import[[#This Row],[Vlookup_reports_to_person]]</f>
        <v>#REF!</v>
      </c>
      <c r="H378" s="31" t="s">
        <v>65</v>
      </c>
      <c r="I378" s="31" t="s">
        <v>31371</v>
      </c>
      <c r="J378" s="31" t="str">
        <f>council_staff_import[[#This Row],[format_legislative_staff_type]]</f>
        <v>Personal</v>
      </c>
      <c r="K378" s="31" t="s">
        <v>72</v>
      </c>
      <c r="L378" s="31" t="str">
        <f>IF(council_staff_import[[#This Row],[District_Office_Calc]]=0,"",council_staff_import[[#This Row],[District_Office_Calc]])</f>
        <v>718 287-8762</v>
      </c>
      <c r="M378" s="31" t="str">
        <f>IF(council_staff_import[[#This Row],[combine COS and Leg Contact emails]]="",council_staff_import[[#This Row],[Vlookup Scheduler Email]],council_staff_import[[#This Row],[combine COS and Leg Contact emails]])</f>
        <v/>
      </c>
      <c r="N378" s="32" t="s">
        <v>34156</v>
      </c>
      <c r="O378" s="32" t="s">
        <v>25041</v>
      </c>
      <c r="P378" s="32" t="str">
        <f>IF(council_staff_import[[#This Row],[Vlookup COS Responsibility]]="",council_staff_import[[#This Row],[Vlookup Leg Contact Responsibility]],council_staff_import[[#This Row],[Vlookup COS Responsibility]])</f>
        <v/>
      </c>
      <c r="Q378" s="32" t="str">
        <f>IF(council_staff_import[[#This Row],[Vlookup COS Email]]="",council_staff_import[[#This Row],[Vlookup Leg Contact Email]],council_staff_import[[#This Row],[Vlookup COS Email]])</f>
        <v/>
      </c>
      <c r="R378" s="32" t="str">
        <f>IFERROR(VLOOKUP(council_staff_import[[#This Row],[Full Name]],[4]!Table3[#Data],2,0),"")</f>
        <v/>
      </c>
      <c r="S378" s="32" t="str">
        <f>IFERROR(VLOOKUP(council_staff_import[[#This Row],[Full Name]],[4]!Table3[#Data],6,0),"")</f>
        <v/>
      </c>
      <c r="T378" s="32" t="str">
        <f>IFERROR(VLOOKUP(council_staff_import[[#This Row],[Full Name]],[4]!Table5[#Data],2,0),"")</f>
        <v/>
      </c>
      <c r="U378" s="32" t="str">
        <f>IFERROR(VLOOKUP(council_staff_import[[#This Row],[Full Name]],[4]!Table5[#Data],5,0),"")</f>
        <v/>
      </c>
      <c r="V378" s="32" t="str">
        <f>IFERROR(VLOOKUP(council_staff_import[[#This Row],[Full Name]],[4]!Table6[#Data],2,0),"")</f>
        <v/>
      </c>
      <c r="W378" s="32" t="str">
        <f>IFERROR(VLOOKUP(council_staff_import[[#This Row],[Full Name]],[4]!Table6[#Data],4,0),"")</f>
        <v/>
      </c>
      <c r="X378" s="32" t="s">
        <v>31394</v>
      </c>
      <c r="Y378" s="32" t="e">
        <f>VLOOKUP(council_staff_import[[#This Row],[format_works_for]],[4]!Table4[#Data],1,0)</f>
        <v>#REF!</v>
      </c>
      <c r="Z37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78" s="32" t="e">
        <f>VLOOKUP(council_staff_import[[#This Row],[formatted_and_corrected_reports_to_person]],[4]!Table2[#Data],2,0)</f>
        <v>#REF!</v>
      </c>
      <c r="AB378" s="32" t="str">
        <f>IF(council_staff_import[[#This Row],[format_legislative_staff_type]]="Personal", RIGHT(council_staff_import[[#This Row],[Assignment_SOURCE_KEY]],LEN(council_staff_import[[#This Row],[Assignment_SOURCE_KEY]])-FIND(" ",council_staff_import[[#This Row],[Assignment_SOURCE_KEY]])),"")</f>
        <v>Eugene</v>
      </c>
      <c r="AC378" s="32" t="str">
        <f>IF(LEFT(council_staff_import[[#This Row],[Assignment_SOURCE_KEY]],(FIND(" ",council_staff_import[[#This Row],[Assignment_SOURCE_KEY]],1)-1))="CM","Personal","Central")</f>
        <v>Personal</v>
      </c>
      <c r="AD378" s="32" t="s">
        <v>34851</v>
      </c>
      <c r="AE378" s="32" t="str">
        <f>council_staff_import[[#This Row],[District_Office_Number_SOURCE_KEY]]</f>
        <v>718 287-8762</v>
      </c>
      <c r="AF378" s="32" t="s">
        <v>33206</v>
      </c>
    </row>
    <row r="379" spans="1:32" x14ac:dyDescent="0.2">
      <c r="A379" s="31" t="str">
        <f>council_staff_import[[#This Row],[First_Name_SOURCE_KEY]]&amp;" "&amp;council_staff_import[[#This Row],[Last_Name_SOURCE_KEY]]</f>
        <v>Ivan Acosta</v>
      </c>
      <c r="B379" s="31" t="str">
        <f>council_staff_import[[#This Row],[First_Name_SOURCE_KEY]]</f>
        <v>Ivan</v>
      </c>
      <c r="C379" s="31" t="str">
        <f>council_staff_import[[#This Row],[Last_Name_SOURCE_KEY]]</f>
        <v>Acosta</v>
      </c>
      <c r="D379" s="31" t="str">
        <f>council_staff_import[[#This Row],[Title_SOURCE_KEY]]</f>
        <v>Councilmanic Aide</v>
      </c>
      <c r="E379" s="31" t="e">
        <f>council_staff_import[[#This Row],[vlookup_works_for]]</f>
        <v>#REF!</v>
      </c>
      <c r="F379" s="31" t="str">
        <f>IF(council_staff_import[[#This Row],[combine COS and Leg Contact Responsibilties]]="",council_staff_import[[#This Row],[Vlookup Scheduler Responsibility]],council_staff_import[[#This Row],[combine COS and Leg Contact Responsibilties]])</f>
        <v/>
      </c>
      <c r="G379" s="31" t="e">
        <f>council_staff_import[[#This Row],[Vlookup_reports_to_person]]</f>
        <v>#REF!</v>
      </c>
      <c r="H379" s="31" t="s">
        <v>65</v>
      </c>
      <c r="I379" s="31" t="s">
        <v>31371</v>
      </c>
      <c r="J379" s="31" t="str">
        <f>council_staff_import[[#This Row],[format_legislative_staff_type]]</f>
        <v>Personal</v>
      </c>
      <c r="K379" s="31" t="s">
        <v>72</v>
      </c>
      <c r="L379" s="31" t="str">
        <f>IF(council_staff_import[[#This Row],[District_Office_Calc]]=0,"",council_staff_import[[#This Row],[District_Office_Calc]])</f>
        <v>718 651-1917</v>
      </c>
      <c r="M379" s="31" t="str">
        <f>IF(council_staff_import[[#This Row],[combine COS and Leg Contact emails]]="",council_staff_import[[#This Row],[Vlookup Scheduler Email]],council_staff_import[[#This Row],[combine COS and Leg Contact emails]])</f>
        <v/>
      </c>
      <c r="N379" s="32" t="s">
        <v>4561</v>
      </c>
      <c r="O379" s="32" t="s">
        <v>27337</v>
      </c>
      <c r="P379" s="32" t="str">
        <f>IF(council_staff_import[[#This Row],[Vlookup COS Responsibility]]="",council_staff_import[[#This Row],[Vlookup Leg Contact Responsibility]],council_staff_import[[#This Row],[Vlookup COS Responsibility]])</f>
        <v/>
      </c>
      <c r="Q379" s="32" t="str">
        <f>IF(council_staff_import[[#This Row],[Vlookup COS Email]]="",council_staff_import[[#This Row],[Vlookup Leg Contact Email]],council_staff_import[[#This Row],[Vlookup COS Email]])</f>
        <v/>
      </c>
      <c r="R379" s="32" t="str">
        <f>IFERROR(VLOOKUP(council_staff_import[[#This Row],[Full Name]],[4]!Table3[#Data],2,0),"")</f>
        <v/>
      </c>
      <c r="S379" s="32" t="str">
        <f>IFERROR(VLOOKUP(council_staff_import[[#This Row],[Full Name]],[4]!Table3[#Data],6,0),"")</f>
        <v/>
      </c>
      <c r="T379" s="32" t="str">
        <f>IFERROR(VLOOKUP(council_staff_import[[#This Row],[Full Name]],[4]!Table5[#Data],2,0),"")</f>
        <v/>
      </c>
      <c r="U379" s="32" t="str">
        <f>IFERROR(VLOOKUP(council_staff_import[[#This Row],[Full Name]],[4]!Table5[#Data],5,0),"")</f>
        <v/>
      </c>
      <c r="V379" s="32" t="str">
        <f>IFERROR(VLOOKUP(council_staff_import[[#This Row],[Full Name]],[4]!Table6[#Data],2,0),"")</f>
        <v/>
      </c>
      <c r="W379" s="32" t="str">
        <f>IFERROR(VLOOKUP(council_staff_import[[#This Row],[Full Name]],[4]!Table6[#Data],4,0),"")</f>
        <v/>
      </c>
      <c r="X379" s="32" t="s">
        <v>31394</v>
      </c>
      <c r="Y379" s="32" t="e">
        <f>VLOOKUP(council_staff_import[[#This Row],[format_works_for]],[4]!Table4[#Data],1,0)</f>
        <v>#REF!</v>
      </c>
      <c r="Z37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79" s="32" t="e">
        <f>VLOOKUP(council_staff_import[[#This Row],[formatted_and_corrected_reports_to_person]],[4]!Table2[#Data],2,0)</f>
        <v>#REF!</v>
      </c>
      <c r="AB379" s="32" t="str">
        <f>IF(council_staff_import[[#This Row],[format_legislative_staff_type]]="Personal", RIGHT(council_staff_import[[#This Row],[Assignment_SOURCE_KEY]],LEN(council_staff_import[[#This Row],[Assignment_SOURCE_KEY]])-FIND(" ",council_staff_import[[#This Row],[Assignment_SOURCE_KEY]])),"")</f>
        <v>Ferreras</v>
      </c>
      <c r="AC379" s="32" t="str">
        <f>IF(LEFT(council_staff_import[[#This Row],[Assignment_SOURCE_KEY]],(FIND(" ",council_staff_import[[#This Row],[Assignment_SOURCE_KEY]],1)-1))="CM","Personal","Central")</f>
        <v>Personal</v>
      </c>
      <c r="AD379" s="32" t="s">
        <v>34852</v>
      </c>
      <c r="AE379" s="32" t="str">
        <f>council_staff_import[[#This Row],[District_Office_Number_SOURCE_KEY]]</f>
        <v>718 651-1917</v>
      </c>
      <c r="AF379" s="32" t="s">
        <v>32914</v>
      </c>
    </row>
    <row r="380" spans="1:32" x14ac:dyDescent="0.2">
      <c r="A380" s="31" t="str">
        <f>council_staff_import[[#This Row],[First_Name_SOURCE_KEY]]&amp;" "&amp;council_staff_import[[#This Row],[Last_Name_SOURCE_KEY]]</f>
        <v>Cheyenne Aguayo</v>
      </c>
      <c r="B380" s="31" t="str">
        <f>council_staff_import[[#This Row],[First_Name_SOURCE_KEY]]</f>
        <v>Cheyenne</v>
      </c>
      <c r="C380" s="31" t="str">
        <f>council_staff_import[[#This Row],[Last_Name_SOURCE_KEY]]</f>
        <v>Aguayo</v>
      </c>
      <c r="D380" s="31" t="str">
        <f>council_staff_import[[#This Row],[Title_SOURCE_KEY]]</f>
        <v>Councilmanic Aide</v>
      </c>
      <c r="E380" s="31" t="e">
        <f>council_staff_import[[#This Row],[vlookup_works_for]]</f>
        <v>#REF!</v>
      </c>
      <c r="F380" s="31" t="str">
        <f>IF(council_staff_import[[#This Row],[combine COS and Leg Contact Responsibilties]]="",council_staff_import[[#This Row],[Vlookup Scheduler Responsibility]],council_staff_import[[#This Row],[combine COS and Leg Contact Responsibilties]])</f>
        <v/>
      </c>
      <c r="G380" s="31" t="e">
        <f>council_staff_import[[#This Row],[Vlookup_reports_to_person]]</f>
        <v>#REF!</v>
      </c>
      <c r="H380" s="31" t="s">
        <v>65</v>
      </c>
      <c r="I380" s="31" t="s">
        <v>31371</v>
      </c>
      <c r="J380" s="31" t="str">
        <f>council_staff_import[[#This Row],[format_legislative_staff_type]]</f>
        <v>Personal</v>
      </c>
      <c r="K380" s="31" t="s">
        <v>72</v>
      </c>
      <c r="L380" s="31" t="str">
        <f>IF(council_staff_import[[#This Row],[District_Office_Calc]]=0,"",council_staff_import[[#This Row],[District_Office_Calc]])</f>
        <v>718 651-1917</v>
      </c>
      <c r="M380" s="31" t="str">
        <f>IF(council_staff_import[[#This Row],[combine COS and Leg Contact emails]]="",council_staff_import[[#This Row],[Vlookup Scheduler Email]],council_staff_import[[#This Row],[combine COS and Leg Contact emails]])</f>
        <v/>
      </c>
      <c r="N380" s="32" t="s">
        <v>32962</v>
      </c>
      <c r="O380" s="32" t="s">
        <v>29837</v>
      </c>
      <c r="P380" s="32" t="str">
        <f>IF(council_staff_import[[#This Row],[Vlookup COS Responsibility]]="",council_staff_import[[#This Row],[Vlookup Leg Contact Responsibility]],council_staff_import[[#This Row],[Vlookup COS Responsibility]])</f>
        <v/>
      </c>
      <c r="Q380" s="32" t="str">
        <f>IF(council_staff_import[[#This Row],[Vlookup COS Email]]="",council_staff_import[[#This Row],[Vlookup Leg Contact Email]],council_staff_import[[#This Row],[Vlookup COS Email]])</f>
        <v/>
      </c>
      <c r="R380" s="32" t="str">
        <f>IFERROR(VLOOKUP(council_staff_import[[#This Row],[Full Name]],[4]!Table3[#Data],2,0),"")</f>
        <v/>
      </c>
      <c r="S380" s="32" t="str">
        <f>IFERROR(VLOOKUP(council_staff_import[[#This Row],[Full Name]],[4]!Table3[#Data],6,0),"")</f>
        <v/>
      </c>
      <c r="T380" s="32" t="str">
        <f>IFERROR(VLOOKUP(council_staff_import[[#This Row],[Full Name]],[4]!Table5[#Data],2,0),"")</f>
        <v/>
      </c>
      <c r="U380" s="32" t="str">
        <f>IFERROR(VLOOKUP(council_staff_import[[#This Row],[Full Name]],[4]!Table5[#Data],5,0),"")</f>
        <v/>
      </c>
      <c r="V380" s="32" t="str">
        <f>IFERROR(VLOOKUP(council_staff_import[[#This Row],[Full Name]],[4]!Table6[#Data],2,0),"")</f>
        <v/>
      </c>
      <c r="W380" s="32" t="str">
        <f>IFERROR(VLOOKUP(council_staff_import[[#This Row],[Full Name]],[4]!Table6[#Data],4,0),"")</f>
        <v/>
      </c>
      <c r="X380" s="32" t="s">
        <v>31394</v>
      </c>
      <c r="Y380" s="32" t="e">
        <f>VLOOKUP(council_staff_import[[#This Row],[format_works_for]],[4]!Table4[#Data],1,0)</f>
        <v>#REF!</v>
      </c>
      <c r="Z38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80" s="32" t="e">
        <f>VLOOKUP(council_staff_import[[#This Row],[formatted_and_corrected_reports_to_person]],[4]!Table2[#Data],2,0)</f>
        <v>#REF!</v>
      </c>
      <c r="AB380" s="32" t="str">
        <f>IF(council_staff_import[[#This Row],[format_legislative_staff_type]]="Personal", RIGHT(council_staff_import[[#This Row],[Assignment_SOURCE_KEY]],LEN(council_staff_import[[#This Row],[Assignment_SOURCE_KEY]])-FIND(" ",council_staff_import[[#This Row],[Assignment_SOURCE_KEY]])),"")</f>
        <v>Ferreras</v>
      </c>
      <c r="AC380" s="32" t="str">
        <f>IF(LEFT(council_staff_import[[#This Row],[Assignment_SOURCE_KEY]],(FIND(" ",council_staff_import[[#This Row],[Assignment_SOURCE_KEY]],1)-1))="CM","Personal","Central")</f>
        <v>Personal</v>
      </c>
      <c r="AD380" s="32" t="s">
        <v>34852</v>
      </c>
      <c r="AE380" s="32" t="str">
        <f>council_staff_import[[#This Row],[District_Office_Number_SOURCE_KEY]]</f>
        <v>718 651-1917</v>
      </c>
      <c r="AF380" s="32" t="s">
        <v>32914</v>
      </c>
    </row>
    <row r="381" spans="1:32" x14ac:dyDescent="0.2">
      <c r="A381" s="31" t="str">
        <f>council_staff_import[[#This Row],[First_Name_SOURCE_KEY]]&amp;" "&amp;council_staff_import[[#This Row],[Last_Name_SOURCE_KEY]]</f>
        <v>Tristan Massalay Ellis</v>
      </c>
      <c r="B381" s="31" t="str">
        <f>council_staff_import[[#This Row],[First_Name_SOURCE_KEY]]</f>
        <v>Tristan</v>
      </c>
      <c r="C381" s="31" t="str">
        <f>council_staff_import[[#This Row],[Last_Name_SOURCE_KEY]]</f>
        <v>Massalay Ellis</v>
      </c>
      <c r="D381" s="31" t="str">
        <f>council_staff_import[[#This Row],[Title_SOURCE_KEY]]</f>
        <v>Councilmanic Aide</v>
      </c>
      <c r="E381" s="31" t="e">
        <f>council_staff_import[[#This Row],[vlookup_works_for]]</f>
        <v>#REF!</v>
      </c>
      <c r="F381" s="31" t="str">
        <f>IF(council_staff_import[[#This Row],[combine COS and Leg Contact Responsibilties]]="",council_staff_import[[#This Row],[Vlookup Scheduler Responsibility]],council_staff_import[[#This Row],[combine COS and Leg Contact Responsibilties]])</f>
        <v/>
      </c>
      <c r="G381" s="31" t="e">
        <f>council_staff_import[[#This Row],[Vlookup_reports_to_person]]</f>
        <v>#REF!</v>
      </c>
      <c r="H381" s="31" t="s">
        <v>65</v>
      </c>
      <c r="I381" s="31" t="s">
        <v>31371</v>
      </c>
      <c r="J381" s="31" t="str">
        <f>council_staff_import[[#This Row],[format_legislative_staff_type]]</f>
        <v>Personal</v>
      </c>
      <c r="K381" s="31" t="s">
        <v>72</v>
      </c>
      <c r="L381" s="31" t="str">
        <f>IF(council_staff_import[[#This Row],[District_Office_Calc]]=0,"",council_staff_import[[#This Row],[District_Office_Calc]])</f>
        <v>718 651-1917</v>
      </c>
      <c r="M381" s="31" t="str">
        <f>IF(council_staff_import[[#This Row],[combine COS and Leg Contact emails]]="",council_staff_import[[#This Row],[Vlookup Scheduler Email]],council_staff_import[[#This Row],[combine COS and Leg Contact emails]])</f>
        <v/>
      </c>
      <c r="N381" s="32" t="s">
        <v>32972</v>
      </c>
      <c r="O381" s="32" t="s">
        <v>32973</v>
      </c>
      <c r="P381" s="32" t="str">
        <f>IF(council_staff_import[[#This Row],[Vlookup COS Responsibility]]="",council_staff_import[[#This Row],[Vlookup Leg Contact Responsibility]],council_staff_import[[#This Row],[Vlookup COS Responsibility]])</f>
        <v/>
      </c>
      <c r="Q381" s="32" t="str">
        <f>IF(council_staff_import[[#This Row],[Vlookup COS Email]]="",council_staff_import[[#This Row],[Vlookup Leg Contact Email]],council_staff_import[[#This Row],[Vlookup COS Email]])</f>
        <v/>
      </c>
      <c r="R381" s="32" t="str">
        <f>IFERROR(VLOOKUP(council_staff_import[[#This Row],[Full Name]],[4]!Table3[#Data],2,0),"")</f>
        <v/>
      </c>
      <c r="S381" s="32" t="str">
        <f>IFERROR(VLOOKUP(council_staff_import[[#This Row],[Full Name]],[4]!Table3[#Data],6,0),"")</f>
        <v/>
      </c>
      <c r="T381" s="32" t="str">
        <f>IFERROR(VLOOKUP(council_staff_import[[#This Row],[Full Name]],[4]!Table5[#Data],2,0),"")</f>
        <v/>
      </c>
      <c r="U381" s="32" t="str">
        <f>IFERROR(VLOOKUP(council_staff_import[[#This Row],[Full Name]],[4]!Table5[#Data],5,0),"")</f>
        <v/>
      </c>
      <c r="V381" s="32" t="str">
        <f>IFERROR(VLOOKUP(council_staff_import[[#This Row],[Full Name]],[4]!Table6[#Data],2,0),"")</f>
        <v/>
      </c>
      <c r="W381" s="32" t="str">
        <f>IFERROR(VLOOKUP(council_staff_import[[#This Row],[Full Name]],[4]!Table6[#Data],4,0),"")</f>
        <v/>
      </c>
      <c r="X381" s="32" t="s">
        <v>31394</v>
      </c>
      <c r="Y381" s="32" t="e">
        <f>VLOOKUP(council_staff_import[[#This Row],[format_works_for]],[4]!Table4[#Data],1,0)</f>
        <v>#REF!</v>
      </c>
      <c r="Z38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81" s="32" t="e">
        <f>VLOOKUP(council_staff_import[[#This Row],[formatted_and_corrected_reports_to_person]],[4]!Table2[#Data],2,0)</f>
        <v>#REF!</v>
      </c>
      <c r="AB381" s="32" t="str">
        <f>IF(council_staff_import[[#This Row],[format_legislative_staff_type]]="Personal", RIGHT(council_staff_import[[#This Row],[Assignment_SOURCE_KEY]],LEN(council_staff_import[[#This Row],[Assignment_SOURCE_KEY]])-FIND(" ",council_staff_import[[#This Row],[Assignment_SOURCE_KEY]])),"")</f>
        <v>Ferreras</v>
      </c>
      <c r="AC381" s="32" t="str">
        <f>IF(LEFT(council_staff_import[[#This Row],[Assignment_SOURCE_KEY]],(FIND(" ",council_staff_import[[#This Row],[Assignment_SOURCE_KEY]],1)-1))="CM","Personal","Central")</f>
        <v>Personal</v>
      </c>
      <c r="AD381" s="32" t="s">
        <v>34852</v>
      </c>
      <c r="AE381" s="32" t="str">
        <f>council_staff_import[[#This Row],[District_Office_Number_SOURCE_KEY]]</f>
        <v>718 651-1917</v>
      </c>
      <c r="AF381" s="32" t="s">
        <v>32914</v>
      </c>
    </row>
    <row r="382" spans="1:32" x14ac:dyDescent="0.2">
      <c r="A382" s="31" t="str">
        <f>council_staff_import[[#This Row],[First_Name_SOURCE_KEY]]&amp;" "&amp;council_staff_import[[#This Row],[Last_Name_SOURCE_KEY]]</f>
        <v>Jacqueline Sanchez</v>
      </c>
      <c r="B382" s="31" t="str">
        <f>council_staff_import[[#This Row],[First_Name_SOURCE_KEY]]</f>
        <v>Jacqueline</v>
      </c>
      <c r="C382" s="31" t="str">
        <f>council_staff_import[[#This Row],[Last_Name_SOURCE_KEY]]</f>
        <v>Sanchez</v>
      </c>
      <c r="D382" s="31" t="str">
        <f>council_staff_import[[#This Row],[Title_SOURCE_KEY]]</f>
        <v>Councilmanic Aide</v>
      </c>
      <c r="E382" s="31" t="e">
        <f>council_staff_import[[#This Row],[vlookup_works_for]]</f>
        <v>#REF!</v>
      </c>
      <c r="F382" s="31" t="str">
        <f>IF(council_staff_import[[#This Row],[combine COS and Leg Contact Responsibilties]]="",council_staff_import[[#This Row],[Vlookup Scheduler Responsibility]],council_staff_import[[#This Row],[combine COS and Leg Contact Responsibilties]])</f>
        <v/>
      </c>
      <c r="G382" s="31" t="e">
        <f>council_staff_import[[#This Row],[Vlookup_reports_to_person]]</f>
        <v>#REF!</v>
      </c>
      <c r="H382" s="31" t="s">
        <v>65</v>
      </c>
      <c r="I382" s="31" t="s">
        <v>31371</v>
      </c>
      <c r="J382" s="31" t="str">
        <f>council_staff_import[[#This Row],[format_legislative_staff_type]]</f>
        <v>Personal</v>
      </c>
      <c r="K382" s="31" t="s">
        <v>72</v>
      </c>
      <c r="L382" s="31" t="str">
        <f>IF(council_staff_import[[#This Row],[District_Office_Calc]]=0,"",council_staff_import[[#This Row],[District_Office_Calc]])</f>
        <v>718 651-1917</v>
      </c>
      <c r="M382" s="31" t="str">
        <f>IF(council_staff_import[[#This Row],[combine COS and Leg Contact emails]]="",council_staff_import[[#This Row],[Vlookup Scheduler Email]],council_staff_import[[#This Row],[combine COS and Leg Contact emails]])</f>
        <v/>
      </c>
      <c r="N382" s="32" t="s">
        <v>15265</v>
      </c>
      <c r="O382" s="32" t="s">
        <v>7629</v>
      </c>
      <c r="P382" s="32" t="str">
        <f>IF(council_staff_import[[#This Row],[Vlookup COS Responsibility]]="",council_staff_import[[#This Row],[Vlookup Leg Contact Responsibility]],council_staff_import[[#This Row],[Vlookup COS Responsibility]])</f>
        <v/>
      </c>
      <c r="Q382" s="32" t="str">
        <f>IF(council_staff_import[[#This Row],[Vlookup COS Email]]="",council_staff_import[[#This Row],[Vlookup Leg Contact Email]],council_staff_import[[#This Row],[Vlookup COS Email]])</f>
        <v/>
      </c>
      <c r="R382" s="32" t="str">
        <f>IFERROR(VLOOKUP(council_staff_import[[#This Row],[Full Name]],[4]!Table3[#Data],2,0),"")</f>
        <v/>
      </c>
      <c r="S382" s="32" t="str">
        <f>IFERROR(VLOOKUP(council_staff_import[[#This Row],[Full Name]],[4]!Table3[#Data],6,0),"")</f>
        <v/>
      </c>
      <c r="T382" s="32" t="str">
        <f>IFERROR(VLOOKUP(council_staff_import[[#This Row],[Full Name]],[4]!Table5[#Data],2,0),"")</f>
        <v/>
      </c>
      <c r="U382" s="32" t="str">
        <f>IFERROR(VLOOKUP(council_staff_import[[#This Row],[Full Name]],[4]!Table5[#Data],5,0),"")</f>
        <v/>
      </c>
      <c r="V382" s="32" t="str">
        <f>IFERROR(VLOOKUP(council_staff_import[[#This Row],[Full Name]],[4]!Table6[#Data],2,0),"")</f>
        <v/>
      </c>
      <c r="W382" s="32" t="str">
        <f>IFERROR(VLOOKUP(council_staff_import[[#This Row],[Full Name]],[4]!Table6[#Data],4,0),"")</f>
        <v/>
      </c>
      <c r="X382" s="32" t="s">
        <v>31394</v>
      </c>
      <c r="Y382" s="32" t="e">
        <f>VLOOKUP(council_staff_import[[#This Row],[format_works_for]],[4]!Table4[#Data],1,0)</f>
        <v>#REF!</v>
      </c>
      <c r="Z38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82" s="32" t="e">
        <f>VLOOKUP(council_staff_import[[#This Row],[formatted_and_corrected_reports_to_person]],[4]!Table2[#Data],2,0)</f>
        <v>#REF!</v>
      </c>
      <c r="AB382" s="32" t="str">
        <f>IF(council_staff_import[[#This Row],[format_legislative_staff_type]]="Personal", RIGHT(council_staff_import[[#This Row],[Assignment_SOURCE_KEY]],LEN(council_staff_import[[#This Row],[Assignment_SOURCE_KEY]])-FIND(" ",council_staff_import[[#This Row],[Assignment_SOURCE_KEY]])),"")</f>
        <v>Ferreras</v>
      </c>
      <c r="AC382" s="32" t="str">
        <f>IF(LEFT(council_staff_import[[#This Row],[Assignment_SOURCE_KEY]],(FIND(" ",council_staff_import[[#This Row],[Assignment_SOURCE_KEY]],1)-1))="CM","Personal","Central")</f>
        <v>Personal</v>
      </c>
      <c r="AD382" s="32" t="s">
        <v>34852</v>
      </c>
      <c r="AE382" s="32" t="str">
        <f>council_staff_import[[#This Row],[District_Office_Number_SOURCE_KEY]]</f>
        <v>718 651-1917</v>
      </c>
      <c r="AF382" s="32" t="s">
        <v>32914</v>
      </c>
    </row>
    <row r="383" spans="1:32" x14ac:dyDescent="0.2">
      <c r="A383" s="31" t="str">
        <f>council_staff_import[[#This Row],[First_Name_SOURCE_KEY]]&amp;" "&amp;council_staff_import[[#This Row],[Last_Name_SOURCE_KEY]]</f>
        <v>Andrew Sokolof</v>
      </c>
      <c r="B383" s="31" t="str">
        <f>council_staff_import[[#This Row],[First_Name_SOURCE_KEY]]</f>
        <v>Andrew</v>
      </c>
      <c r="C383" s="31" t="str">
        <f>council_staff_import[[#This Row],[Last_Name_SOURCE_KEY]]</f>
        <v>Sokolof</v>
      </c>
      <c r="D383" s="31" t="str">
        <f>council_staff_import[[#This Row],[Title_SOURCE_KEY]]</f>
        <v>Councilmanic Aide</v>
      </c>
      <c r="E383" s="31" t="e">
        <f>council_staff_import[[#This Row],[vlookup_works_for]]</f>
        <v>#REF!</v>
      </c>
      <c r="F383" s="31" t="str">
        <f>IF(council_staff_import[[#This Row],[combine COS and Leg Contact Responsibilties]]="",council_staff_import[[#This Row],[Vlookup Scheduler Responsibility]],council_staff_import[[#This Row],[combine COS and Leg Contact Responsibilties]])</f>
        <v/>
      </c>
      <c r="G383" s="31" t="e">
        <f>council_staff_import[[#This Row],[Vlookup_reports_to_person]]</f>
        <v>#REF!</v>
      </c>
      <c r="H383" s="31" t="s">
        <v>65</v>
      </c>
      <c r="I383" s="31" t="s">
        <v>31371</v>
      </c>
      <c r="J383" s="31" t="str">
        <f>council_staff_import[[#This Row],[format_legislative_staff_type]]</f>
        <v>Personal</v>
      </c>
      <c r="K383" s="31" t="s">
        <v>72</v>
      </c>
      <c r="L383" s="31" t="str">
        <f>IF(council_staff_import[[#This Row],[District_Office_Calc]]=0,"",council_staff_import[[#This Row],[District_Office_Calc]])</f>
        <v>718 651-1917</v>
      </c>
      <c r="M383" s="31" t="str">
        <f>IF(council_staff_import[[#This Row],[combine COS and Leg Contact emails]]="",council_staff_import[[#This Row],[Vlookup Scheduler Email]],council_staff_import[[#This Row],[combine COS and Leg Contact emails]])</f>
        <v/>
      </c>
      <c r="N383" s="32" t="s">
        <v>32912</v>
      </c>
      <c r="O383" s="32" t="s">
        <v>23966</v>
      </c>
      <c r="P383" s="32" t="str">
        <f>IF(council_staff_import[[#This Row],[Vlookup COS Responsibility]]="",council_staff_import[[#This Row],[Vlookup Leg Contact Responsibility]],council_staff_import[[#This Row],[Vlookup COS Responsibility]])</f>
        <v/>
      </c>
      <c r="Q383" s="32" t="str">
        <f>IF(council_staff_import[[#This Row],[Vlookup COS Email]]="",council_staff_import[[#This Row],[Vlookup Leg Contact Email]],council_staff_import[[#This Row],[Vlookup COS Email]])</f>
        <v/>
      </c>
      <c r="R383" s="32" t="str">
        <f>IFERROR(VLOOKUP(council_staff_import[[#This Row],[Full Name]],[4]!Table3[#Data],2,0),"")</f>
        <v/>
      </c>
      <c r="S383" s="32" t="str">
        <f>IFERROR(VLOOKUP(council_staff_import[[#This Row],[Full Name]],[4]!Table3[#Data],6,0),"")</f>
        <v/>
      </c>
      <c r="T383" s="32" t="str">
        <f>IFERROR(VLOOKUP(council_staff_import[[#This Row],[Full Name]],[4]!Table5[#Data],2,0),"")</f>
        <v/>
      </c>
      <c r="U383" s="32" t="str">
        <f>IFERROR(VLOOKUP(council_staff_import[[#This Row],[Full Name]],[4]!Table5[#Data],5,0),"")</f>
        <v/>
      </c>
      <c r="V383" s="32" t="str">
        <f>IFERROR(VLOOKUP(council_staff_import[[#This Row],[Full Name]],[4]!Table6[#Data],2,0),"")</f>
        <v/>
      </c>
      <c r="W383" s="32" t="str">
        <f>IFERROR(VLOOKUP(council_staff_import[[#This Row],[Full Name]],[4]!Table6[#Data],4,0),"")</f>
        <v/>
      </c>
      <c r="X383" s="32" t="s">
        <v>31394</v>
      </c>
      <c r="Y383" s="32" t="e">
        <f>VLOOKUP(council_staff_import[[#This Row],[format_works_for]],[4]!Table4[#Data],1,0)</f>
        <v>#REF!</v>
      </c>
      <c r="Z38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83" s="32" t="e">
        <f>VLOOKUP(council_staff_import[[#This Row],[formatted_and_corrected_reports_to_person]],[4]!Table2[#Data],2,0)</f>
        <v>#REF!</v>
      </c>
      <c r="AB383" s="32" t="str">
        <f>IF(council_staff_import[[#This Row],[format_legislative_staff_type]]="Personal", RIGHT(council_staff_import[[#This Row],[Assignment_SOURCE_KEY]],LEN(council_staff_import[[#This Row],[Assignment_SOURCE_KEY]])-FIND(" ",council_staff_import[[#This Row],[Assignment_SOURCE_KEY]])),"")</f>
        <v>Ferreras</v>
      </c>
      <c r="AC383" s="32" t="str">
        <f>IF(LEFT(council_staff_import[[#This Row],[Assignment_SOURCE_KEY]],(FIND(" ",council_staff_import[[#This Row],[Assignment_SOURCE_KEY]],1)-1))="CM","Personal","Central")</f>
        <v>Personal</v>
      </c>
      <c r="AD383" s="32" t="s">
        <v>34852</v>
      </c>
      <c r="AE383" s="32" t="str">
        <f>council_staff_import[[#This Row],[District_Office_Number_SOURCE_KEY]]</f>
        <v>718 651-1917</v>
      </c>
      <c r="AF383" s="32" t="s">
        <v>32914</v>
      </c>
    </row>
    <row r="384" spans="1:32" x14ac:dyDescent="0.2">
      <c r="A384" s="31" t="str">
        <f>council_staff_import[[#This Row],[First_Name_SOURCE_KEY]]&amp;" "&amp;council_staff_import[[#This Row],[Last_Name_SOURCE_KEY]]</f>
        <v>Joel Trinidad Santos</v>
      </c>
      <c r="B384" s="31" t="str">
        <f>council_staff_import[[#This Row],[First_Name_SOURCE_KEY]]</f>
        <v>Joel</v>
      </c>
      <c r="C384" s="31" t="str">
        <f>council_staff_import[[#This Row],[Last_Name_SOURCE_KEY]]</f>
        <v>Trinidad Santos</v>
      </c>
      <c r="D384" s="31" t="str">
        <f>council_staff_import[[#This Row],[Title_SOURCE_KEY]]</f>
        <v>Councilmanic Aide</v>
      </c>
      <c r="E384" s="31" t="e">
        <f>council_staff_import[[#This Row],[vlookup_works_for]]</f>
        <v>#REF!</v>
      </c>
      <c r="F384" s="31" t="str">
        <f>IF(council_staff_import[[#This Row],[combine COS and Leg Contact Responsibilties]]="",council_staff_import[[#This Row],[Vlookup Scheduler Responsibility]],council_staff_import[[#This Row],[combine COS and Leg Contact Responsibilties]])</f>
        <v/>
      </c>
      <c r="G384" s="31" t="e">
        <f>council_staff_import[[#This Row],[Vlookup_reports_to_person]]</f>
        <v>#REF!</v>
      </c>
      <c r="H384" s="31" t="s">
        <v>65</v>
      </c>
      <c r="I384" s="31" t="s">
        <v>31371</v>
      </c>
      <c r="J384" s="31" t="str">
        <f>council_staff_import[[#This Row],[format_legislative_staff_type]]</f>
        <v>Personal</v>
      </c>
      <c r="K384" s="31" t="s">
        <v>72</v>
      </c>
      <c r="L384" s="31" t="str">
        <f>IF(council_staff_import[[#This Row],[District_Office_Calc]]=0,"",council_staff_import[[#This Row],[District_Office_Calc]])</f>
        <v>718 651-1917</v>
      </c>
      <c r="M384" s="31" t="str">
        <f>IF(council_staff_import[[#This Row],[combine COS and Leg Contact emails]]="",council_staff_import[[#This Row],[Vlookup Scheduler Email]],council_staff_import[[#This Row],[combine COS and Leg Contact emails]])</f>
        <v/>
      </c>
      <c r="N384" s="32" t="s">
        <v>33316</v>
      </c>
      <c r="O384" s="32" t="s">
        <v>33317</v>
      </c>
      <c r="P384" s="32" t="str">
        <f>IF(council_staff_import[[#This Row],[Vlookup COS Responsibility]]="",council_staff_import[[#This Row],[Vlookup Leg Contact Responsibility]],council_staff_import[[#This Row],[Vlookup COS Responsibility]])</f>
        <v/>
      </c>
      <c r="Q384" s="32" t="str">
        <f>IF(council_staff_import[[#This Row],[Vlookup COS Email]]="",council_staff_import[[#This Row],[Vlookup Leg Contact Email]],council_staff_import[[#This Row],[Vlookup COS Email]])</f>
        <v/>
      </c>
      <c r="R384" s="32" t="str">
        <f>IFERROR(VLOOKUP(council_staff_import[[#This Row],[Full Name]],[4]!Table3[#Data],2,0),"")</f>
        <v/>
      </c>
      <c r="S384" s="32" t="str">
        <f>IFERROR(VLOOKUP(council_staff_import[[#This Row],[Full Name]],[4]!Table3[#Data],6,0),"")</f>
        <v/>
      </c>
      <c r="T384" s="32" t="str">
        <f>IFERROR(VLOOKUP(council_staff_import[[#This Row],[Full Name]],[4]!Table5[#Data],2,0),"")</f>
        <v/>
      </c>
      <c r="U384" s="32" t="str">
        <f>IFERROR(VLOOKUP(council_staff_import[[#This Row],[Full Name]],[4]!Table5[#Data],5,0),"")</f>
        <v/>
      </c>
      <c r="V384" s="32" t="str">
        <f>IFERROR(VLOOKUP(council_staff_import[[#This Row],[Full Name]],[4]!Table6[#Data],2,0),"")</f>
        <v/>
      </c>
      <c r="W384" s="32" t="str">
        <f>IFERROR(VLOOKUP(council_staff_import[[#This Row],[Full Name]],[4]!Table6[#Data],4,0),"")</f>
        <v/>
      </c>
      <c r="X384" s="32" t="s">
        <v>31394</v>
      </c>
      <c r="Y384" s="32" t="e">
        <f>VLOOKUP(council_staff_import[[#This Row],[format_works_for]],[4]!Table4[#Data],1,0)</f>
        <v>#REF!</v>
      </c>
      <c r="Z38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84" s="32" t="e">
        <f>VLOOKUP(council_staff_import[[#This Row],[formatted_and_corrected_reports_to_person]],[4]!Table2[#Data],2,0)</f>
        <v>#REF!</v>
      </c>
      <c r="AB384" s="32" t="str">
        <f>IF(council_staff_import[[#This Row],[format_legislative_staff_type]]="Personal", RIGHT(council_staff_import[[#This Row],[Assignment_SOURCE_KEY]],LEN(council_staff_import[[#This Row],[Assignment_SOURCE_KEY]])-FIND(" ",council_staff_import[[#This Row],[Assignment_SOURCE_KEY]])),"")</f>
        <v>Ferreras</v>
      </c>
      <c r="AC384" s="32" t="str">
        <f>IF(LEFT(council_staff_import[[#This Row],[Assignment_SOURCE_KEY]],(FIND(" ",council_staff_import[[#This Row],[Assignment_SOURCE_KEY]],1)-1))="CM","Personal","Central")</f>
        <v>Personal</v>
      </c>
      <c r="AD384" s="32" t="s">
        <v>34852</v>
      </c>
      <c r="AE384" s="32" t="str">
        <f>council_staff_import[[#This Row],[District_Office_Number_SOURCE_KEY]]</f>
        <v>718 651-1917</v>
      </c>
      <c r="AF384" s="32" t="s">
        <v>32914</v>
      </c>
    </row>
    <row r="385" spans="1:32" x14ac:dyDescent="0.2">
      <c r="A385" s="31" t="str">
        <f>council_staff_import[[#This Row],[First_Name_SOURCE_KEY]]&amp;" "&amp;council_staff_import[[#This Row],[Last_Name_SOURCE_KEY]]</f>
        <v>Lillian Zepeda</v>
      </c>
      <c r="B385" s="31" t="str">
        <f>council_staff_import[[#This Row],[First_Name_SOURCE_KEY]]</f>
        <v>Lillian</v>
      </c>
      <c r="C385" s="31" t="str">
        <f>council_staff_import[[#This Row],[Last_Name_SOURCE_KEY]]</f>
        <v>Zepeda</v>
      </c>
      <c r="D385" s="31" t="str">
        <f>council_staff_import[[#This Row],[Title_SOURCE_KEY]]</f>
        <v>Councilmanic Aide</v>
      </c>
      <c r="E385" s="31" t="e">
        <f>council_staff_import[[#This Row],[vlookup_works_for]]</f>
        <v>#REF!</v>
      </c>
      <c r="F385" s="31" t="str">
        <f>IF(council_staff_import[[#This Row],[combine COS and Leg Contact Responsibilties]]="",council_staff_import[[#This Row],[Vlookup Scheduler Responsibility]],council_staff_import[[#This Row],[combine COS and Leg Contact Responsibilties]])</f>
        <v/>
      </c>
      <c r="G385" s="31" t="e">
        <f>council_staff_import[[#This Row],[Vlookup_reports_to_person]]</f>
        <v>#REF!</v>
      </c>
      <c r="H385" s="31" t="s">
        <v>65</v>
      </c>
      <c r="I385" s="31" t="s">
        <v>31371</v>
      </c>
      <c r="J385" s="31" t="str">
        <f>council_staff_import[[#This Row],[format_legislative_staff_type]]</f>
        <v>Personal</v>
      </c>
      <c r="K385" s="31" t="s">
        <v>72</v>
      </c>
      <c r="L385" s="31" t="str">
        <f>IF(council_staff_import[[#This Row],[District_Office_Calc]]=0,"",council_staff_import[[#This Row],[District_Office_Calc]])</f>
        <v>718 651-1917</v>
      </c>
      <c r="M385" s="31" t="str">
        <f>IF(council_staff_import[[#This Row],[combine COS and Leg Contact emails]]="",council_staff_import[[#This Row],[Vlookup Scheduler Email]],council_staff_import[[#This Row],[combine COS and Leg Contact emails]])</f>
        <v/>
      </c>
      <c r="N385" s="32" t="s">
        <v>32983</v>
      </c>
      <c r="O385" s="32" t="s">
        <v>6780</v>
      </c>
      <c r="P385" s="32" t="str">
        <f>IF(council_staff_import[[#This Row],[Vlookup COS Responsibility]]="",council_staff_import[[#This Row],[Vlookup Leg Contact Responsibility]],council_staff_import[[#This Row],[Vlookup COS Responsibility]])</f>
        <v/>
      </c>
      <c r="Q385" s="32" t="str">
        <f>IF(council_staff_import[[#This Row],[Vlookup COS Email]]="",council_staff_import[[#This Row],[Vlookup Leg Contact Email]],council_staff_import[[#This Row],[Vlookup COS Email]])</f>
        <v/>
      </c>
      <c r="R385" s="32" t="str">
        <f>IFERROR(VLOOKUP(council_staff_import[[#This Row],[Full Name]],[4]!Table3[#Data],2,0),"")</f>
        <v/>
      </c>
      <c r="S385" s="32" t="str">
        <f>IFERROR(VLOOKUP(council_staff_import[[#This Row],[Full Name]],[4]!Table3[#Data],6,0),"")</f>
        <v/>
      </c>
      <c r="T385" s="32" t="str">
        <f>IFERROR(VLOOKUP(council_staff_import[[#This Row],[Full Name]],[4]!Table5[#Data],2,0),"")</f>
        <v/>
      </c>
      <c r="U385" s="32" t="str">
        <f>IFERROR(VLOOKUP(council_staff_import[[#This Row],[Full Name]],[4]!Table5[#Data],5,0),"")</f>
        <v/>
      </c>
      <c r="V385" s="32" t="str">
        <f>IFERROR(VLOOKUP(council_staff_import[[#This Row],[Full Name]],[4]!Table6[#Data],2,0),"")</f>
        <v/>
      </c>
      <c r="W385" s="32" t="str">
        <f>IFERROR(VLOOKUP(council_staff_import[[#This Row],[Full Name]],[4]!Table6[#Data],4,0),"")</f>
        <v/>
      </c>
      <c r="X385" s="32" t="s">
        <v>31394</v>
      </c>
      <c r="Y385" s="32" t="e">
        <f>VLOOKUP(council_staff_import[[#This Row],[format_works_for]],[4]!Table4[#Data],1,0)</f>
        <v>#REF!</v>
      </c>
      <c r="Z38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85" s="32" t="e">
        <f>VLOOKUP(council_staff_import[[#This Row],[formatted_and_corrected_reports_to_person]],[4]!Table2[#Data],2,0)</f>
        <v>#REF!</v>
      </c>
      <c r="AB385" s="32" t="str">
        <f>IF(council_staff_import[[#This Row],[format_legislative_staff_type]]="Personal", RIGHT(council_staff_import[[#This Row],[Assignment_SOURCE_KEY]],LEN(council_staff_import[[#This Row],[Assignment_SOURCE_KEY]])-FIND(" ",council_staff_import[[#This Row],[Assignment_SOURCE_KEY]])),"")</f>
        <v>Ferreras</v>
      </c>
      <c r="AC385" s="32" t="str">
        <f>IF(LEFT(council_staff_import[[#This Row],[Assignment_SOURCE_KEY]],(FIND(" ",council_staff_import[[#This Row],[Assignment_SOURCE_KEY]],1)-1))="CM","Personal","Central")</f>
        <v>Personal</v>
      </c>
      <c r="AD385" s="32" t="s">
        <v>34852</v>
      </c>
      <c r="AE385" s="32" t="str">
        <f>council_staff_import[[#This Row],[District_Office_Number_SOURCE_KEY]]</f>
        <v>718 651-1917</v>
      </c>
      <c r="AF385" s="32" t="s">
        <v>32914</v>
      </c>
    </row>
    <row r="386" spans="1:32" x14ac:dyDescent="0.2">
      <c r="A386" s="31" t="str">
        <f>council_staff_import[[#This Row],[First_Name_SOURCE_KEY]]&amp;" "&amp;council_staff_import[[#This Row],[Last_Name_SOURCE_KEY]]</f>
        <v>Jon Brightbill</v>
      </c>
      <c r="B386" s="31" t="str">
        <f>council_staff_import[[#This Row],[First_Name_SOURCE_KEY]]</f>
        <v>Jon</v>
      </c>
      <c r="C386" s="31" t="str">
        <f>council_staff_import[[#This Row],[Last_Name_SOURCE_KEY]]</f>
        <v>Brightbill</v>
      </c>
      <c r="D386" s="31" t="str">
        <f>council_staff_import[[#This Row],[Title_SOURCE_KEY]]</f>
        <v>Councilmanic Aide</v>
      </c>
      <c r="E386" s="31" t="e">
        <f>council_staff_import[[#This Row],[vlookup_works_for]]</f>
        <v>#REF!</v>
      </c>
      <c r="F386" s="31" t="str">
        <f>IF(council_staff_import[[#This Row],[combine COS and Leg Contact Responsibilties]]="",council_staff_import[[#This Row],[Vlookup Scheduler Responsibility]],council_staff_import[[#This Row],[combine COS and Leg Contact Responsibilties]])</f>
        <v/>
      </c>
      <c r="G386" s="31" t="e">
        <f>council_staff_import[[#This Row],[Vlookup_reports_to_person]]</f>
        <v>#REF!</v>
      </c>
      <c r="H386" s="31" t="s">
        <v>65</v>
      </c>
      <c r="I386" s="31" t="s">
        <v>31371</v>
      </c>
      <c r="J386" s="31" t="str">
        <f>council_staff_import[[#This Row],[format_legislative_staff_type]]</f>
        <v>Personal</v>
      </c>
      <c r="K386" s="31" t="s">
        <v>72</v>
      </c>
      <c r="L386" s="31" t="str">
        <f>IF(council_staff_import[[#This Row],[District_Office_Calc]]=0,"",council_staff_import[[#This Row],[District_Office_Calc]])</f>
        <v>212 818-0580</v>
      </c>
      <c r="M386" s="31" t="str">
        <f>IF(council_staff_import[[#This Row],[combine COS and Leg Contact emails]]="",council_staff_import[[#This Row],[Vlookup Scheduler Email]],council_staff_import[[#This Row],[combine COS and Leg Contact emails]])</f>
        <v/>
      </c>
      <c r="N386" s="32" t="s">
        <v>33912</v>
      </c>
      <c r="O386" s="32" t="s">
        <v>33913</v>
      </c>
      <c r="P386" s="32" t="str">
        <f>IF(council_staff_import[[#This Row],[Vlookup COS Responsibility]]="",council_staff_import[[#This Row],[Vlookup Leg Contact Responsibility]],council_staff_import[[#This Row],[Vlookup COS Responsibility]])</f>
        <v/>
      </c>
      <c r="Q386" s="32" t="str">
        <f>IF(council_staff_import[[#This Row],[Vlookup COS Email]]="",council_staff_import[[#This Row],[Vlookup Leg Contact Email]],council_staff_import[[#This Row],[Vlookup COS Email]])</f>
        <v/>
      </c>
      <c r="R386" s="32" t="str">
        <f>IFERROR(VLOOKUP(council_staff_import[[#This Row],[Full Name]],[4]!Table3[#Data],2,0),"")</f>
        <v/>
      </c>
      <c r="S386" s="32" t="str">
        <f>IFERROR(VLOOKUP(council_staff_import[[#This Row],[Full Name]],[4]!Table3[#Data],6,0),"")</f>
        <v/>
      </c>
      <c r="T386" s="32" t="str">
        <f>IFERROR(VLOOKUP(council_staff_import[[#This Row],[Full Name]],[4]!Table5[#Data],2,0),"")</f>
        <v/>
      </c>
      <c r="U386" s="32" t="str">
        <f>IFERROR(VLOOKUP(council_staff_import[[#This Row],[Full Name]],[4]!Table5[#Data],5,0),"")</f>
        <v/>
      </c>
      <c r="V386" s="32" t="str">
        <f>IFERROR(VLOOKUP(council_staff_import[[#This Row],[Full Name]],[4]!Table6[#Data],2,0),"")</f>
        <v/>
      </c>
      <c r="W386" s="32" t="str">
        <f>IFERROR(VLOOKUP(council_staff_import[[#This Row],[Full Name]],[4]!Table6[#Data],4,0),"")</f>
        <v/>
      </c>
      <c r="X386" s="32" t="s">
        <v>31394</v>
      </c>
      <c r="Y386" s="32" t="e">
        <f>VLOOKUP(council_staff_import[[#This Row],[format_works_for]],[4]!Table4[#Data],1,0)</f>
        <v>#REF!</v>
      </c>
      <c r="Z38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86" s="32" t="e">
        <f>VLOOKUP(council_staff_import[[#This Row],[formatted_and_corrected_reports_to_person]],[4]!Table2[#Data],2,0)</f>
        <v>#REF!</v>
      </c>
      <c r="AB386" s="32" t="str">
        <f>IF(council_staff_import[[#This Row],[format_legislative_staff_type]]="Personal", RIGHT(council_staff_import[[#This Row],[Assignment_SOURCE_KEY]],LEN(council_staff_import[[#This Row],[Assignment_SOURCE_KEY]])-FIND(" ",council_staff_import[[#This Row],[Assignment_SOURCE_KEY]])),"")</f>
        <v>Garodnick</v>
      </c>
      <c r="AC386" s="32" t="str">
        <f>IF(LEFT(council_staff_import[[#This Row],[Assignment_SOURCE_KEY]],(FIND(" ",council_staff_import[[#This Row],[Assignment_SOURCE_KEY]],1)-1))="CM","Personal","Central")</f>
        <v>Personal</v>
      </c>
      <c r="AD386" s="32" t="s">
        <v>34853</v>
      </c>
      <c r="AE386" s="32" t="str">
        <f>council_staff_import[[#This Row],[District_Office_Number_SOURCE_KEY]]</f>
        <v>212 818-0580</v>
      </c>
      <c r="AF386" s="32" t="s">
        <v>32402</v>
      </c>
    </row>
    <row r="387" spans="1:32" x14ac:dyDescent="0.2">
      <c r="A387" s="31" t="str">
        <f>council_staff_import[[#This Row],[First_Name_SOURCE_KEY]]&amp;" "&amp;council_staff_import[[#This Row],[Last_Name_SOURCE_KEY]]</f>
        <v>Cory Epstein</v>
      </c>
      <c r="B387" s="31" t="str">
        <f>council_staff_import[[#This Row],[First_Name_SOURCE_KEY]]</f>
        <v>Cory</v>
      </c>
      <c r="C387" s="31" t="str">
        <f>council_staff_import[[#This Row],[Last_Name_SOURCE_KEY]]</f>
        <v>Epstein</v>
      </c>
      <c r="D387" s="31" t="str">
        <f>council_staff_import[[#This Row],[Title_SOURCE_KEY]]</f>
        <v>Councilmanic Aide</v>
      </c>
      <c r="E387" s="31" t="e">
        <f>council_staff_import[[#This Row],[vlookup_works_for]]</f>
        <v>#REF!</v>
      </c>
      <c r="F387" s="31" t="str">
        <f>IF(council_staff_import[[#This Row],[combine COS and Leg Contact Responsibilties]]="",council_staff_import[[#This Row],[Vlookup Scheduler Responsibility]],council_staff_import[[#This Row],[combine COS and Leg Contact Responsibilties]])</f>
        <v/>
      </c>
      <c r="G387" s="31" t="e">
        <f>council_staff_import[[#This Row],[Vlookup_reports_to_person]]</f>
        <v>#REF!</v>
      </c>
      <c r="H387" s="31" t="s">
        <v>65</v>
      </c>
      <c r="I387" s="31" t="s">
        <v>31371</v>
      </c>
      <c r="J387" s="31" t="str">
        <f>council_staff_import[[#This Row],[format_legislative_staff_type]]</f>
        <v>Personal</v>
      </c>
      <c r="K387" s="31" t="s">
        <v>72</v>
      </c>
      <c r="L387" s="31" t="str">
        <f>IF(council_staff_import[[#This Row],[District_Office_Calc]]=0,"",council_staff_import[[#This Row],[District_Office_Calc]])</f>
        <v>212 818-0580</v>
      </c>
      <c r="M387" s="31" t="str">
        <f>IF(council_staff_import[[#This Row],[combine COS and Leg Contact emails]]="",council_staff_import[[#This Row],[Vlookup Scheduler Email]],council_staff_import[[#This Row],[combine COS and Leg Contact emails]])</f>
        <v/>
      </c>
      <c r="N387" s="32" t="s">
        <v>12620</v>
      </c>
      <c r="O387" s="32" t="s">
        <v>24433</v>
      </c>
      <c r="P387" s="32" t="str">
        <f>IF(council_staff_import[[#This Row],[Vlookup COS Responsibility]]="",council_staff_import[[#This Row],[Vlookup Leg Contact Responsibility]],council_staff_import[[#This Row],[Vlookup COS Responsibility]])</f>
        <v/>
      </c>
      <c r="Q387" s="32" t="str">
        <f>IF(council_staff_import[[#This Row],[Vlookup COS Email]]="",council_staff_import[[#This Row],[Vlookup Leg Contact Email]],council_staff_import[[#This Row],[Vlookup COS Email]])</f>
        <v/>
      </c>
      <c r="R387" s="32" t="str">
        <f>IFERROR(VLOOKUP(council_staff_import[[#This Row],[Full Name]],[4]!Table3[#Data],2,0),"")</f>
        <v/>
      </c>
      <c r="S387" s="32" t="str">
        <f>IFERROR(VLOOKUP(council_staff_import[[#This Row],[Full Name]],[4]!Table3[#Data],6,0),"")</f>
        <v/>
      </c>
      <c r="T387" s="32" t="str">
        <f>IFERROR(VLOOKUP(council_staff_import[[#This Row],[Full Name]],[4]!Table5[#Data],2,0),"")</f>
        <v/>
      </c>
      <c r="U387" s="32" t="str">
        <f>IFERROR(VLOOKUP(council_staff_import[[#This Row],[Full Name]],[4]!Table5[#Data],5,0),"")</f>
        <v/>
      </c>
      <c r="V387" s="32" t="str">
        <f>IFERROR(VLOOKUP(council_staff_import[[#This Row],[Full Name]],[4]!Table6[#Data],2,0),"")</f>
        <v/>
      </c>
      <c r="W387" s="32" t="str">
        <f>IFERROR(VLOOKUP(council_staff_import[[#This Row],[Full Name]],[4]!Table6[#Data],4,0),"")</f>
        <v/>
      </c>
      <c r="X387" s="32" t="s">
        <v>31394</v>
      </c>
      <c r="Y387" s="32" t="e">
        <f>VLOOKUP(council_staff_import[[#This Row],[format_works_for]],[4]!Table4[#Data],1,0)</f>
        <v>#REF!</v>
      </c>
      <c r="Z38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87" s="32" t="e">
        <f>VLOOKUP(council_staff_import[[#This Row],[formatted_and_corrected_reports_to_person]],[4]!Table2[#Data],2,0)</f>
        <v>#REF!</v>
      </c>
      <c r="AB387" s="32" t="str">
        <f>IF(council_staff_import[[#This Row],[format_legislative_staff_type]]="Personal", RIGHT(council_staff_import[[#This Row],[Assignment_SOURCE_KEY]],LEN(council_staff_import[[#This Row],[Assignment_SOURCE_KEY]])-FIND(" ",council_staff_import[[#This Row],[Assignment_SOURCE_KEY]])),"")</f>
        <v>Garodnick</v>
      </c>
      <c r="AC387" s="32" t="str">
        <f>IF(LEFT(council_staff_import[[#This Row],[Assignment_SOURCE_KEY]],(FIND(" ",council_staff_import[[#This Row],[Assignment_SOURCE_KEY]],1)-1))="CM","Personal","Central")</f>
        <v>Personal</v>
      </c>
      <c r="AD387" s="32" t="s">
        <v>34853</v>
      </c>
      <c r="AE387" s="32" t="str">
        <f>council_staff_import[[#This Row],[District_Office_Number_SOURCE_KEY]]</f>
        <v>212 818-0580</v>
      </c>
      <c r="AF387" s="32" t="s">
        <v>32402</v>
      </c>
    </row>
    <row r="388" spans="1:32" x14ac:dyDescent="0.2">
      <c r="A388" s="31" t="str">
        <f>council_staff_import[[#This Row],[First_Name_SOURCE_KEY]]&amp;" "&amp;council_staff_import[[#This Row],[Last_Name_SOURCE_KEY]]</f>
        <v>Ellen Gustafson</v>
      </c>
      <c r="B388" s="31" t="str">
        <f>council_staff_import[[#This Row],[First_Name_SOURCE_KEY]]</f>
        <v>Ellen</v>
      </c>
      <c r="C388" s="31" t="str">
        <f>council_staff_import[[#This Row],[Last_Name_SOURCE_KEY]]</f>
        <v>Gustafson</v>
      </c>
      <c r="D388" s="31" t="str">
        <f>council_staff_import[[#This Row],[Title_SOURCE_KEY]]</f>
        <v>Councilmanic Aide</v>
      </c>
      <c r="E388" s="31" t="e">
        <f>council_staff_import[[#This Row],[vlookup_works_for]]</f>
        <v>#REF!</v>
      </c>
      <c r="F388" s="31" t="str">
        <f>IF(council_staff_import[[#This Row],[combine COS and Leg Contact Responsibilties]]="",council_staff_import[[#This Row],[Vlookup Scheduler Responsibility]],council_staff_import[[#This Row],[combine COS and Leg Contact Responsibilties]])</f>
        <v/>
      </c>
      <c r="G388" s="31" t="e">
        <f>council_staff_import[[#This Row],[Vlookup_reports_to_person]]</f>
        <v>#REF!</v>
      </c>
      <c r="H388" s="31" t="s">
        <v>65</v>
      </c>
      <c r="I388" s="31" t="s">
        <v>31371</v>
      </c>
      <c r="J388" s="31" t="str">
        <f>council_staff_import[[#This Row],[format_legislative_staff_type]]</f>
        <v>Personal</v>
      </c>
      <c r="K388" s="31" t="s">
        <v>72</v>
      </c>
      <c r="L388" s="31" t="str">
        <f>IF(council_staff_import[[#This Row],[District_Office_Calc]]=0,"",council_staff_import[[#This Row],[District_Office_Calc]])</f>
        <v>212 818-0580</v>
      </c>
      <c r="M388" s="31" t="str">
        <f>IF(council_staff_import[[#This Row],[combine COS and Leg Contact emails]]="",council_staff_import[[#This Row],[Vlookup Scheduler Email]],council_staff_import[[#This Row],[combine COS and Leg Contact emails]])</f>
        <v/>
      </c>
      <c r="N388" s="32" t="s">
        <v>11001</v>
      </c>
      <c r="O388" s="32" t="s">
        <v>28970</v>
      </c>
      <c r="P388" s="32" t="str">
        <f>IF(council_staff_import[[#This Row],[Vlookup COS Responsibility]]="",council_staff_import[[#This Row],[Vlookup Leg Contact Responsibility]],council_staff_import[[#This Row],[Vlookup COS Responsibility]])</f>
        <v/>
      </c>
      <c r="Q388" s="32" t="str">
        <f>IF(council_staff_import[[#This Row],[Vlookup COS Email]]="",council_staff_import[[#This Row],[Vlookup Leg Contact Email]],council_staff_import[[#This Row],[Vlookup COS Email]])</f>
        <v/>
      </c>
      <c r="R388" s="32" t="str">
        <f>IFERROR(VLOOKUP(council_staff_import[[#This Row],[Full Name]],[4]!Table3[#Data],2,0),"")</f>
        <v/>
      </c>
      <c r="S388" s="32" t="str">
        <f>IFERROR(VLOOKUP(council_staff_import[[#This Row],[Full Name]],[4]!Table3[#Data],6,0),"")</f>
        <v/>
      </c>
      <c r="T388" s="32" t="str">
        <f>IFERROR(VLOOKUP(council_staff_import[[#This Row],[Full Name]],[4]!Table5[#Data],2,0),"")</f>
        <v/>
      </c>
      <c r="U388" s="32" t="str">
        <f>IFERROR(VLOOKUP(council_staff_import[[#This Row],[Full Name]],[4]!Table5[#Data],5,0),"")</f>
        <v/>
      </c>
      <c r="V388" s="32" t="str">
        <f>IFERROR(VLOOKUP(council_staff_import[[#This Row],[Full Name]],[4]!Table6[#Data],2,0),"")</f>
        <v/>
      </c>
      <c r="W388" s="32" t="str">
        <f>IFERROR(VLOOKUP(council_staff_import[[#This Row],[Full Name]],[4]!Table6[#Data],4,0),"")</f>
        <v/>
      </c>
      <c r="X388" s="32" t="s">
        <v>31394</v>
      </c>
      <c r="Y388" s="32" t="e">
        <f>VLOOKUP(council_staff_import[[#This Row],[format_works_for]],[4]!Table4[#Data],1,0)</f>
        <v>#REF!</v>
      </c>
      <c r="Z38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88" s="32" t="e">
        <f>VLOOKUP(council_staff_import[[#This Row],[formatted_and_corrected_reports_to_person]],[4]!Table2[#Data],2,0)</f>
        <v>#REF!</v>
      </c>
      <c r="AB388" s="32" t="str">
        <f>IF(council_staff_import[[#This Row],[format_legislative_staff_type]]="Personal", RIGHT(council_staff_import[[#This Row],[Assignment_SOURCE_KEY]],LEN(council_staff_import[[#This Row],[Assignment_SOURCE_KEY]])-FIND(" ",council_staff_import[[#This Row],[Assignment_SOURCE_KEY]])),"")</f>
        <v>Garodnick</v>
      </c>
      <c r="AC388" s="32" t="str">
        <f>IF(LEFT(council_staff_import[[#This Row],[Assignment_SOURCE_KEY]],(FIND(" ",council_staff_import[[#This Row],[Assignment_SOURCE_KEY]],1)-1))="CM","Personal","Central")</f>
        <v>Personal</v>
      </c>
      <c r="AD388" s="32" t="s">
        <v>34853</v>
      </c>
      <c r="AE388" s="32" t="str">
        <f>council_staff_import[[#This Row],[District_Office_Number_SOURCE_KEY]]</f>
        <v>212 818-0580</v>
      </c>
      <c r="AF388" s="32" t="s">
        <v>32402</v>
      </c>
    </row>
    <row r="389" spans="1:32" x14ac:dyDescent="0.2">
      <c r="A389" s="31" t="str">
        <f>council_staff_import[[#This Row],[First_Name_SOURCE_KEY]]&amp;" "&amp;council_staff_import[[#This Row],[Last_Name_SOURCE_KEY]]</f>
        <v>Howard Levine</v>
      </c>
      <c r="B389" s="31" t="str">
        <f>council_staff_import[[#This Row],[First_Name_SOURCE_KEY]]</f>
        <v>Howard</v>
      </c>
      <c r="C389" s="31" t="str">
        <f>council_staff_import[[#This Row],[Last_Name_SOURCE_KEY]]</f>
        <v>Levine</v>
      </c>
      <c r="D389" s="31" t="str">
        <f>council_staff_import[[#This Row],[Title_SOURCE_KEY]]</f>
        <v>Councilmanic Aide</v>
      </c>
      <c r="E389" s="31" t="e">
        <f>council_staff_import[[#This Row],[vlookup_works_for]]</f>
        <v>#REF!</v>
      </c>
      <c r="F389" s="31" t="str">
        <f>IF(council_staff_import[[#This Row],[combine COS and Leg Contact Responsibilties]]="",council_staff_import[[#This Row],[Vlookup Scheduler Responsibility]],council_staff_import[[#This Row],[combine COS and Leg Contact Responsibilties]])</f>
        <v/>
      </c>
      <c r="G389" s="31" t="e">
        <f>council_staff_import[[#This Row],[Vlookup_reports_to_person]]</f>
        <v>#REF!</v>
      </c>
      <c r="H389" s="31" t="s">
        <v>65</v>
      </c>
      <c r="I389" s="31" t="s">
        <v>31371</v>
      </c>
      <c r="J389" s="31" t="str">
        <f>council_staff_import[[#This Row],[format_legislative_staff_type]]</f>
        <v>Personal</v>
      </c>
      <c r="K389" s="31" t="s">
        <v>72</v>
      </c>
      <c r="L389" s="31" t="str">
        <f>IF(council_staff_import[[#This Row],[District_Office_Calc]]=0,"",council_staff_import[[#This Row],[District_Office_Calc]])</f>
        <v>212 818-0580</v>
      </c>
      <c r="M389" s="31" t="str">
        <f>IF(council_staff_import[[#This Row],[combine COS and Leg Contact emails]]="",council_staff_import[[#This Row],[Vlookup Scheduler Email]],council_staff_import[[#This Row],[combine COS and Leg Contact emails]])</f>
        <v/>
      </c>
      <c r="N389" s="32" t="s">
        <v>4660</v>
      </c>
      <c r="O389" s="32" t="s">
        <v>8600</v>
      </c>
      <c r="P389" s="32" t="str">
        <f>IF(council_staff_import[[#This Row],[Vlookup COS Responsibility]]="",council_staff_import[[#This Row],[Vlookup Leg Contact Responsibility]],council_staff_import[[#This Row],[Vlookup COS Responsibility]])</f>
        <v/>
      </c>
      <c r="Q389" s="32" t="str">
        <f>IF(council_staff_import[[#This Row],[Vlookup COS Email]]="",council_staff_import[[#This Row],[Vlookup Leg Contact Email]],council_staff_import[[#This Row],[Vlookup COS Email]])</f>
        <v/>
      </c>
      <c r="R389" s="32" t="str">
        <f>IFERROR(VLOOKUP(council_staff_import[[#This Row],[Full Name]],[4]!Table3[#Data],2,0),"")</f>
        <v/>
      </c>
      <c r="S389" s="32" t="str">
        <f>IFERROR(VLOOKUP(council_staff_import[[#This Row],[Full Name]],[4]!Table3[#Data],6,0),"")</f>
        <v/>
      </c>
      <c r="T389" s="32" t="str">
        <f>IFERROR(VLOOKUP(council_staff_import[[#This Row],[Full Name]],[4]!Table5[#Data],2,0),"")</f>
        <v/>
      </c>
      <c r="U389" s="32" t="str">
        <f>IFERROR(VLOOKUP(council_staff_import[[#This Row],[Full Name]],[4]!Table5[#Data],5,0),"")</f>
        <v/>
      </c>
      <c r="V389" s="32" t="str">
        <f>IFERROR(VLOOKUP(council_staff_import[[#This Row],[Full Name]],[4]!Table6[#Data],2,0),"")</f>
        <v/>
      </c>
      <c r="W389" s="32" t="str">
        <f>IFERROR(VLOOKUP(council_staff_import[[#This Row],[Full Name]],[4]!Table6[#Data],4,0),"")</f>
        <v/>
      </c>
      <c r="X389" s="32" t="s">
        <v>31394</v>
      </c>
      <c r="Y389" s="32" t="e">
        <f>VLOOKUP(council_staff_import[[#This Row],[format_works_for]],[4]!Table4[#Data],1,0)</f>
        <v>#REF!</v>
      </c>
      <c r="Z38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89" s="32" t="e">
        <f>VLOOKUP(council_staff_import[[#This Row],[formatted_and_corrected_reports_to_person]],[4]!Table2[#Data],2,0)</f>
        <v>#REF!</v>
      </c>
      <c r="AB389" s="32" t="str">
        <f>IF(council_staff_import[[#This Row],[format_legislative_staff_type]]="Personal", RIGHT(council_staff_import[[#This Row],[Assignment_SOURCE_KEY]],LEN(council_staff_import[[#This Row],[Assignment_SOURCE_KEY]])-FIND(" ",council_staff_import[[#This Row],[Assignment_SOURCE_KEY]])),"")</f>
        <v>Garodnick</v>
      </c>
      <c r="AC389" s="32" t="str">
        <f>IF(LEFT(council_staff_import[[#This Row],[Assignment_SOURCE_KEY]],(FIND(" ",council_staff_import[[#This Row],[Assignment_SOURCE_KEY]],1)-1))="CM","Personal","Central")</f>
        <v>Personal</v>
      </c>
      <c r="AD389" s="32" t="s">
        <v>34853</v>
      </c>
      <c r="AE389" s="32" t="str">
        <f>council_staff_import[[#This Row],[District_Office_Number_SOURCE_KEY]]</f>
        <v>212 818-0580</v>
      </c>
      <c r="AF389" s="32" t="s">
        <v>32402</v>
      </c>
    </row>
    <row r="390" spans="1:32" x14ac:dyDescent="0.2">
      <c r="A390" s="31" t="str">
        <f>council_staff_import[[#This Row],[First_Name_SOURCE_KEY]]&amp;" "&amp;council_staff_import[[#This Row],[Last_Name_SOURCE_KEY]]</f>
        <v>Leah Reiss</v>
      </c>
      <c r="B390" s="31" t="str">
        <f>council_staff_import[[#This Row],[First_Name_SOURCE_KEY]]</f>
        <v>Leah</v>
      </c>
      <c r="C390" s="31" t="str">
        <f>council_staff_import[[#This Row],[Last_Name_SOURCE_KEY]]</f>
        <v>Reiss</v>
      </c>
      <c r="D390" s="31" t="str">
        <f>council_staff_import[[#This Row],[Title_SOURCE_KEY]]</f>
        <v>Councilmanic Aide</v>
      </c>
      <c r="E390" s="31" t="e">
        <f>council_staff_import[[#This Row],[vlookup_works_for]]</f>
        <v>#REF!</v>
      </c>
      <c r="F390" s="31" t="str">
        <f>IF(council_staff_import[[#This Row],[combine COS and Leg Contact Responsibilties]]="",council_staff_import[[#This Row],[Vlookup Scheduler Responsibility]],council_staff_import[[#This Row],[combine COS and Leg Contact Responsibilties]])</f>
        <v/>
      </c>
      <c r="G390" s="31" t="e">
        <f>council_staff_import[[#This Row],[Vlookup_reports_to_person]]</f>
        <v>#REF!</v>
      </c>
      <c r="H390" s="31" t="s">
        <v>65</v>
      </c>
      <c r="I390" s="31" t="s">
        <v>31371</v>
      </c>
      <c r="J390" s="31" t="str">
        <f>council_staff_import[[#This Row],[format_legislative_staff_type]]</f>
        <v>Personal</v>
      </c>
      <c r="K390" s="31" t="s">
        <v>72</v>
      </c>
      <c r="L390" s="31" t="str">
        <f>IF(council_staff_import[[#This Row],[District_Office_Calc]]=0,"",council_staff_import[[#This Row],[District_Office_Calc]])</f>
        <v>212 818-0580</v>
      </c>
      <c r="M390" s="31" t="str">
        <f>IF(council_staff_import[[#This Row],[combine COS and Leg Contact emails]]="",council_staff_import[[#This Row],[Vlookup Scheduler Email]],council_staff_import[[#This Row],[combine COS and Leg Contact emails]])</f>
        <v/>
      </c>
      <c r="N390" s="32" t="s">
        <v>32408</v>
      </c>
      <c r="O390" s="32" t="s">
        <v>12406</v>
      </c>
      <c r="P390" s="32" t="str">
        <f>IF(council_staff_import[[#This Row],[Vlookup COS Responsibility]]="",council_staff_import[[#This Row],[Vlookup Leg Contact Responsibility]],council_staff_import[[#This Row],[Vlookup COS Responsibility]])</f>
        <v/>
      </c>
      <c r="Q390" s="32" t="str">
        <f>IF(council_staff_import[[#This Row],[Vlookup COS Email]]="",council_staff_import[[#This Row],[Vlookup Leg Contact Email]],council_staff_import[[#This Row],[Vlookup COS Email]])</f>
        <v/>
      </c>
      <c r="R390" s="32" t="str">
        <f>IFERROR(VLOOKUP(council_staff_import[[#This Row],[Full Name]],[4]!Table3[#Data],2,0),"")</f>
        <v/>
      </c>
      <c r="S390" s="32" t="str">
        <f>IFERROR(VLOOKUP(council_staff_import[[#This Row],[Full Name]],[4]!Table3[#Data],6,0),"")</f>
        <v/>
      </c>
      <c r="T390" s="32" t="str">
        <f>IFERROR(VLOOKUP(council_staff_import[[#This Row],[Full Name]],[4]!Table5[#Data],2,0),"")</f>
        <v/>
      </c>
      <c r="U390" s="32" t="str">
        <f>IFERROR(VLOOKUP(council_staff_import[[#This Row],[Full Name]],[4]!Table5[#Data],5,0),"")</f>
        <v/>
      </c>
      <c r="V390" s="32" t="str">
        <f>IFERROR(VLOOKUP(council_staff_import[[#This Row],[Full Name]],[4]!Table6[#Data],2,0),"")</f>
        <v/>
      </c>
      <c r="W390" s="32" t="str">
        <f>IFERROR(VLOOKUP(council_staff_import[[#This Row],[Full Name]],[4]!Table6[#Data],4,0),"")</f>
        <v/>
      </c>
      <c r="X390" s="32" t="s">
        <v>31394</v>
      </c>
      <c r="Y390" s="32" t="e">
        <f>VLOOKUP(council_staff_import[[#This Row],[format_works_for]],[4]!Table4[#Data],1,0)</f>
        <v>#REF!</v>
      </c>
      <c r="Z39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90" s="32" t="e">
        <f>VLOOKUP(council_staff_import[[#This Row],[formatted_and_corrected_reports_to_person]],[4]!Table2[#Data],2,0)</f>
        <v>#REF!</v>
      </c>
      <c r="AB390" s="32" t="str">
        <f>IF(council_staff_import[[#This Row],[format_legislative_staff_type]]="Personal", RIGHT(council_staff_import[[#This Row],[Assignment_SOURCE_KEY]],LEN(council_staff_import[[#This Row],[Assignment_SOURCE_KEY]])-FIND(" ",council_staff_import[[#This Row],[Assignment_SOURCE_KEY]])),"")</f>
        <v>Garodnick</v>
      </c>
      <c r="AC390" s="32" t="str">
        <f>IF(LEFT(council_staff_import[[#This Row],[Assignment_SOURCE_KEY]],(FIND(" ",council_staff_import[[#This Row],[Assignment_SOURCE_KEY]],1)-1))="CM","Personal","Central")</f>
        <v>Personal</v>
      </c>
      <c r="AD390" s="32" t="s">
        <v>34853</v>
      </c>
      <c r="AE390" s="32" t="str">
        <f>council_staff_import[[#This Row],[District_Office_Number_SOURCE_KEY]]</f>
        <v>212 818-0580</v>
      </c>
      <c r="AF390" s="32" t="s">
        <v>32402</v>
      </c>
    </row>
    <row r="391" spans="1:32" x14ac:dyDescent="0.2">
      <c r="A391" s="31" t="str">
        <f>council_staff_import[[#This Row],[First_Name_SOURCE_KEY]]&amp;" "&amp;council_staff_import[[#This Row],[Last_Name_SOURCE_KEY]]</f>
        <v>Marianna Vaidman Stone</v>
      </c>
      <c r="B391" s="31" t="str">
        <f>council_staff_import[[#This Row],[First_Name_SOURCE_KEY]]</f>
        <v>Marianna</v>
      </c>
      <c r="C391" s="31" t="str">
        <f>council_staff_import[[#This Row],[Last_Name_SOURCE_KEY]]</f>
        <v>Vaidman Stone</v>
      </c>
      <c r="D391" s="31" t="str">
        <f>council_staff_import[[#This Row],[Title_SOURCE_KEY]]</f>
        <v>Councilmanic Aide</v>
      </c>
      <c r="E391" s="31" t="e">
        <f>council_staff_import[[#This Row],[vlookup_works_for]]</f>
        <v>#REF!</v>
      </c>
      <c r="F391" s="31" t="str">
        <f>IF(council_staff_import[[#This Row],[combine COS and Leg Contact Responsibilties]]="",council_staff_import[[#This Row],[Vlookup Scheduler Responsibility]],council_staff_import[[#This Row],[combine COS and Leg Contact Responsibilties]])</f>
        <v/>
      </c>
      <c r="G391" s="31" t="e">
        <f>council_staff_import[[#This Row],[Vlookup_reports_to_person]]</f>
        <v>#REF!</v>
      </c>
      <c r="H391" s="31" t="s">
        <v>65</v>
      </c>
      <c r="I391" s="31" t="s">
        <v>31371</v>
      </c>
      <c r="J391" s="31" t="str">
        <f>council_staff_import[[#This Row],[format_legislative_staff_type]]</f>
        <v>Personal</v>
      </c>
      <c r="K391" s="31" t="s">
        <v>72</v>
      </c>
      <c r="L391" s="31" t="str">
        <f>IF(council_staff_import[[#This Row],[District_Office_Calc]]=0,"",council_staff_import[[#This Row],[District_Office_Calc]])</f>
        <v>212 818-0580</v>
      </c>
      <c r="M391" s="31" t="str">
        <f>IF(council_staff_import[[#This Row],[combine COS and Leg Contact emails]]="",council_staff_import[[#This Row],[Vlookup Scheduler Email]],council_staff_import[[#This Row],[combine COS and Leg Contact emails]])</f>
        <v/>
      </c>
      <c r="N391" s="32" t="s">
        <v>34472</v>
      </c>
      <c r="O391" s="32" t="s">
        <v>34473</v>
      </c>
      <c r="P391" s="32" t="str">
        <f>IF(council_staff_import[[#This Row],[Vlookup COS Responsibility]]="",council_staff_import[[#This Row],[Vlookup Leg Contact Responsibility]],council_staff_import[[#This Row],[Vlookup COS Responsibility]])</f>
        <v/>
      </c>
      <c r="Q391" s="32" t="str">
        <f>IF(council_staff_import[[#This Row],[Vlookup COS Email]]="",council_staff_import[[#This Row],[Vlookup Leg Contact Email]],council_staff_import[[#This Row],[Vlookup COS Email]])</f>
        <v/>
      </c>
      <c r="R391" s="32" t="str">
        <f>IFERROR(VLOOKUP(council_staff_import[[#This Row],[Full Name]],[4]!Table3[#Data],2,0),"")</f>
        <v/>
      </c>
      <c r="S391" s="32" t="str">
        <f>IFERROR(VLOOKUP(council_staff_import[[#This Row],[Full Name]],[4]!Table3[#Data],6,0),"")</f>
        <v/>
      </c>
      <c r="T391" s="32" t="str">
        <f>IFERROR(VLOOKUP(council_staff_import[[#This Row],[Full Name]],[4]!Table5[#Data],2,0),"")</f>
        <v/>
      </c>
      <c r="U391" s="32" t="str">
        <f>IFERROR(VLOOKUP(council_staff_import[[#This Row],[Full Name]],[4]!Table5[#Data],5,0),"")</f>
        <v/>
      </c>
      <c r="V391" s="32" t="str">
        <f>IFERROR(VLOOKUP(council_staff_import[[#This Row],[Full Name]],[4]!Table6[#Data],2,0),"")</f>
        <v/>
      </c>
      <c r="W391" s="32" t="str">
        <f>IFERROR(VLOOKUP(council_staff_import[[#This Row],[Full Name]],[4]!Table6[#Data],4,0),"")</f>
        <v/>
      </c>
      <c r="X391" s="32" t="s">
        <v>31394</v>
      </c>
      <c r="Y391" s="32" t="e">
        <f>VLOOKUP(council_staff_import[[#This Row],[format_works_for]],[4]!Table4[#Data],1,0)</f>
        <v>#REF!</v>
      </c>
      <c r="Z39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91" s="32" t="e">
        <f>VLOOKUP(council_staff_import[[#This Row],[formatted_and_corrected_reports_to_person]],[4]!Table2[#Data],2,0)</f>
        <v>#REF!</v>
      </c>
      <c r="AB391" s="32" t="str">
        <f>IF(council_staff_import[[#This Row],[format_legislative_staff_type]]="Personal", RIGHT(council_staff_import[[#This Row],[Assignment_SOURCE_KEY]],LEN(council_staff_import[[#This Row],[Assignment_SOURCE_KEY]])-FIND(" ",council_staff_import[[#This Row],[Assignment_SOURCE_KEY]])),"")</f>
        <v>Garodnick</v>
      </c>
      <c r="AC391" s="32" t="str">
        <f>IF(LEFT(council_staff_import[[#This Row],[Assignment_SOURCE_KEY]],(FIND(" ",council_staff_import[[#This Row],[Assignment_SOURCE_KEY]],1)-1))="CM","Personal","Central")</f>
        <v>Personal</v>
      </c>
      <c r="AD391" s="32" t="s">
        <v>34853</v>
      </c>
      <c r="AE391" s="32" t="str">
        <f>council_staff_import[[#This Row],[District_Office_Number_SOURCE_KEY]]</f>
        <v>212 818-0580</v>
      </c>
      <c r="AF391" s="32" t="s">
        <v>32402</v>
      </c>
    </row>
    <row r="392" spans="1:32" x14ac:dyDescent="0.2">
      <c r="A392" s="31" t="str">
        <f>council_staff_import[[#This Row],[First_Name_SOURCE_KEY]]&amp;" "&amp;council_staff_import[[#This Row],[Last_Name_SOURCE_KEY]]</f>
        <v>Paul Casali</v>
      </c>
      <c r="B392" s="31" t="str">
        <f>council_staff_import[[#This Row],[First_Name_SOURCE_KEY]]</f>
        <v>Paul</v>
      </c>
      <c r="C392" s="31" t="str">
        <f>council_staff_import[[#This Row],[Last_Name_SOURCE_KEY]]</f>
        <v>Casali</v>
      </c>
      <c r="D392" s="31" t="str">
        <f>council_staff_import[[#This Row],[Title_SOURCE_KEY]]</f>
        <v>Councilmanic Aide</v>
      </c>
      <c r="E392" s="31" t="e">
        <f>council_staff_import[[#This Row],[vlookup_works_for]]</f>
        <v>#REF!</v>
      </c>
      <c r="F392" s="31" t="str">
        <f>IF(council_staff_import[[#This Row],[combine COS and Leg Contact Responsibilties]]="",council_staff_import[[#This Row],[Vlookup Scheduler Responsibility]],council_staff_import[[#This Row],[combine COS and Leg Contact Responsibilties]])</f>
        <v/>
      </c>
      <c r="G392" s="31" t="e">
        <f>council_staff_import[[#This Row],[Vlookup_reports_to_person]]</f>
        <v>#REF!</v>
      </c>
      <c r="H392" s="31" t="s">
        <v>65</v>
      </c>
      <c r="I392" s="31" t="s">
        <v>31371</v>
      </c>
      <c r="J392" s="31" t="str">
        <f>council_staff_import[[#This Row],[format_legislative_staff_type]]</f>
        <v>Personal</v>
      </c>
      <c r="K392" s="31" t="s">
        <v>72</v>
      </c>
      <c r="L392" s="31" t="str">
        <f>IF(council_staff_import[[#This Row],[District_Office_Calc]]=0,"",council_staff_import[[#This Row],[District_Office_Calc]])</f>
        <v>718 748-5200</v>
      </c>
      <c r="M392" s="31" t="str">
        <f>IF(council_staff_import[[#This Row],[combine COS and Leg Contact emails]]="",council_staff_import[[#This Row],[Vlookup Scheduler Email]],council_staff_import[[#This Row],[combine COS and Leg Contact emails]])</f>
        <v/>
      </c>
      <c r="N392" s="32" t="s">
        <v>34477</v>
      </c>
      <c r="O392" s="32" t="s">
        <v>7216</v>
      </c>
      <c r="P392" s="32" t="str">
        <f>IF(council_staff_import[[#This Row],[Vlookup COS Responsibility]]="",council_staff_import[[#This Row],[Vlookup Leg Contact Responsibility]],council_staff_import[[#This Row],[Vlookup COS Responsibility]])</f>
        <v/>
      </c>
      <c r="Q392" s="32" t="str">
        <f>IF(council_staff_import[[#This Row],[Vlookup COS Email]]="",council_staff_import[[#This Row],[Vlookup Leg Contact Email]],council_staff_import[[#This Row],[Vlookup COS Email]])</f>
        <v/>
      </c>
      <c r="R392" s="32" t="str">
        <f>IFERROR(VLOOKUP(council_staff_import[[#This Row],[Full Name]],[4]!Table3[#Data],2,0),"")</f>
        <v/>
      </c>
      <c r="S392" s="32" t="str">
        <f>IFERROR(VLOOKUP(council_staff_import[[#This Row],[Full Name]],[4]!Table3[#Data],6,0),"")</f>
        <v/>
      </c>
      <c r="T392" s="32" t="str">
        <f>IFERROR(VLOOKUP(council_staff_import[[#This Row],[Full Name]],[4]!Table5[#Data],2,0),"")</f>
        <v/>
      </c>
      <c r="U392" s="32" t="str">
        <f>IFERROR(VLOOKUP(council_staff_import[[#This Row],[Full Name]],[4]!Table5[#Data],5,0),"")</f>
        <v/>
      </c>
      <c r="V392" s="32" t="str">
        <f>IFERROR(VLOOKUP(council_staff_import[[#This Row],[Full Name]],[4]!Table6[#Data],2,0),"")</f>
        <v/>
      </c>
      <c r="W392" s="32" t="str">
        <f>IFERROR(VLOOKUP(council_staff_import[[#This Row],[Full Name]],[4]!Table6[#Data],4,0),"")</f>
        <v/>
      </c>
      <c r="X392" s="32" t="s">
        <v>31394</v>
      </c>
      <c r="Y392" s="32" t="e">
        <f>VLOOKUP(council_staff_import[[#This Row],[format_works_for]],[4]!Table4[#Data],1,0)</f>
        <v>#REF!</v>
      </c>
      <c r="Z39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92" s="32" t="e">
        <f>VLOOKUP(council_staff_import[[#This Row],[formatted_and_corrected_reports_to_person]],[4]!Table2[#Data],2,0)</f>
        <v>#REF!</v>
      </c>
      <c r="AB392" s="32" t="str">
        <f>IF(council_staff_import[[#This Row],[format_legislative_staff_type]]="Personal", RIGHT(council_staff_import[[#This Row],[Assignment_SOURCE_KEY]],LEN(council_staff_import[[#This Row],[Assignment_SOURCE_KEY]])-FIND(" ",council_staff_import[[#This Row],[Assignment_SOURCE_KEY]])),"")</f>
        <v>Gentile</v>
      </c>
      <c r="AC392" s="32" t="str">
        <f>IF(LEFT(council_staff_import[[#This Row],[Assignment_SOURCE_KEY]],(FIND(" ",council_staff_import[[#This Row],[Assignment_SOURCE_KEY]],1)-1))="CM","Personal","Central")</f>
        <v>Personal</v>
      </c>
      <c r="AD392" s="32" t="s">
        <v>34854</v>
      </c>
      <c r="AE392" s="32" t="str">
        <f>council_staff_import[[#This Row],[District_Office_Number_SOURCE_KEY]]</f>
        <v>718 748-5200</v>
      </c>
      <c r="AF392" s="32" t="s">
        <v>31468</v>
      </c>
    </row>
    <row r="393" spans="1:32" x14ac:dyDescent="0.2">
      <c r="A393" s="31" t="str">
        <f>council_staff_import[[#This Row],[First_Name_SOURCE_KEY]]&amp;" "&amp;council_staff_import[[#This Row],[Last_Name_SOURCE_KEY]]</f>
        <v>Angelina Dahab</v>
      </c>
      <c r="B393" s="31" t="str">
        <f>council_staff_import[[#This Row],[First_Name_SOURCE_KEY]]</f>
        <v>Angelina</v>
      </c>
      <c r="C393" s="31" t="str">
        <f>council_staff_import[[#This Row],[Last_Name_SOURCE_KEY]]</f>
        <v>Dahab</v>
      </c>
      <c r="D393" s="31" t="str">
        <f>council_staff_import[[#This Row],[Title_SOURCE_KEY]]</f>
        <v>Councilmanic Aide</v>
      </c>
      <c r="E393" s="31" t="e">
        <f>council_staff_import[[#This Row],[vlookup_works_for]]</f>
        <v>#REF!</v>
      </c>
      <c r="F393" s="31" t="str">
        <f>IF(council_staff_import[[#This Row],[combine COS and Leg Contact Responsibilties]]="",council_staff_import[[#This Row],[Vlookup Scheduler Responsibility]],council_staff_import[[#This Row],[combine COS and Leg Contact Responsibilties]])</f>
        <v/>
      </c>
      <c r="G393" s="31" t="e">
        <f>council_staff_import[[#This Row],[Vlookup_reports_to_person]]</f>
        <v>#REF!</v>
      </c>
      <c r="H393" s="31" t="s">
        <v>65</v>
      </c>
      <c r="I393" s="31" t="s">
        <v>31371</v>
      </c>
      <c r="J393" s="31" t="str">
        <f>council_staff_import[[#This Row],[format_legislative_staff_type]]</f>
        <v>Personal</v>
      </c>
      <c r="K393" s="31" t="s">
        <v>72</v>
      </c>
      <c r="L393" s="31" t="str">
        <f>IF(council_staff_import[[#This Row],[District_Office_Calc]]=0,"",council_staff_import[[#This Row],[District_Office_Calc]])</f>
        <v>718 748-5200</v>
      </c>
      <c r="M393" s="31" t="str">
        <f>IF(council_staff_import[[#This Row],[combine COS and Leg Contact emails]]="",council_staff_import[[#This Row],[Vlookup Scheduler Email]],council_staff_import[[#This Row],[combine COS and Leg Contact emails]])</f>
        <v/>
      </c>
      <c r="N393" s="32" t="s">
        <v>33766</v>
      </c>
      <c r="O393" s="32" t="s">
        <v>33767</v>
      </c>
      <c r="P393" s="32" t="str">
        <f>IF(council_staff_import[[#This Row],[Vlookup COS Responsibility]]="",council_staff_import[[#This Row],[Vlookup Leg Contact Responsibility]],council_staff_import[[#This Row],[Vlookup COS Responsibility]])</f>
        <v/>
      </c>
      <c r="Q393" s="32" t="str">
        <f>IF(council_staff_import[[#This Row],[Vlookup COS Email]]="",council_staff_import[[#This Row],[Vlookup Leg Contact Email]],council_staff_import[[#This Row],[Vlookup COS Email]])</f>
        <v/>
      </c>
      <c r="R393" s="32" t="str">
        <f>IFERROR(VLOOKUP(council_staff_import[[#This Row],[Full Name]],[4]!Table3[#Data],2,0),"")</f>
        <v/>
      </c>
      <c r="S393" s="32" t="str">
        <f>IFERROR(VLOOKUP(council_staff_import[[#This Row],[Full Name]],[4]!Table3[#Data],6,0),"")</f>
        <v/>
      </c>
      <c r="T393" s="32" t="str">
        <f>IFERROR(VLOOKUP(council_staff_import[[#This Row],[Full Name]],[4]!Table5[#Data],2,0),"")</f>
        <v/>
      </c>
      <c r="U393" s="32" t="str">
        <f>IFERROR(VLOOKUP(council_staff_import[[#This Row],[Full Name]],[4]!Table5[#Data],5,0),"")</f>
        <v/>
      </c>
      <c r="V393" s="32" t="str">
        <f>IFERROR(VLOOKUP(council_staff_import[[#This Row],[Full Name]],[4]!Table6[#Data],2,0),"")</f>
        <v/>
      </c>
      <c r="W393" s="32" t="str">
        <f>IFERROR(VLOOKUP(council_staff_import[[#This Row],[Full Name]],[4]!Table6[#Data],4,0),"")</f>
        <v/>
      </c>
      <c r="X393" s="32" t="s">
        <v>31394</v>
      </c>
      <c r="Y393" s="32" t="e">
        <f>VLOOKUP(council_staff_import[[#This Row],[format_works_for]],[4]!Table4[#Data],1,0)</f>
        <v>#REF!</v>
      </c>
      <c r="Z39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93" s="32" t="e">
        <f>VLOOKUP(council_staff_import[[#This Row],[formatted_and_corrected_reports_to_person]],[4]!Table2[#Data],2,0)</f>
        <v>#REF!</v>
      </c>
      <c r="AB393" s="32" t="str">
        <f>IF(council_staff_import[[#This Row],[format_legislative_staff_type]]="Personal", RIGHT(council_staff_import[[#This Row],[Assignment_SOURCE_KEY]],LEN(council_staff_import[[#This Row],[Assignment_SOURCE_KEY]])-FIND(" ",council_staff_import[[#This Row],[Assignment_SOURCE_KEY]])),"")</f>
        <v>Gentile</v>
      </c>
      <c r="AC393" s="32" t="str">
        <f>IF(LEFT(council_staff_import[[#This Row],[Assignment_SOURCE_KEY]],(FIND(" ",council_staff_import[[#This Row],[Assignment_SOURCE_KEY]],1)-1))="CM","Personal","Central")</f>
        <v>Personal</v>
      </c>
      <c r="AD393" s="32" t="s">
        <v>34854</v>
      </c>
      <c r="AE393" s="32" t="str">
        <f>council_staff_import[[#This Row],[District_Office_Number_SOURCE_KEY]]</f>
        <v>718 748-5200</v>
      </c>
      <c r="AF393" s="32" t="s">
        <v>31468</v>
      </c>
    </row>
    <row r="394" spans="1:32" x14ac:dyDescent="0.2">
      <c r="A394" s="31" t="str">
        <f>council_staff_import[[#This Row],[First_Name_SOURCE_KEY]]&amp;" "&amp;council_staff_import[[#This Row],[Last_Name_SOURCE_KEY]]</f>
        <v>Stephanie Giovinco</v>
      </c>
      <c r="B394" s="31" t="str">
        <f>council_staff_import[[#This Row],[First_Name_SOURCE_KEY]]</f>
        <v>Stephanie</v>
      </c>
      <c r="C394" s="31" t="str">
        <f>council_staff_import[[#This Row],[Last_Name_SOURCE_KEY]]</f>
        <v>Giovinco</v>
      </c>
      <c r="D394" s="31" t="str">
        <f>council_staff_import[[#This Row],[Title_SOURCE_KEY]]</f>
        <v>Councilmanic Aide</v>
      </c>
      <c r="E394" s="31" t="e">
        <f>council_staff_import[[#This Row],[vlookup_works_for]]</f>
        <v>#REF!</v>
      </c>
      <c r="F394" s="31" t="str">
        <f>IF(council_staff_import[[#This Row],[combine COS and Leg Contact Responsibilties]]="",council_staff_import[[#This Row],[Vlookup Scheduler Responsibility]],council_staff_import[[#This Row],[combine COS and Leg Contact Responsibilties]])</f>
        <v/>
      </c>
      <c r="G394" s="31" t="e">
        <f>council_staff_import[[#This Row],[Vlookup_reports_to_person]]</f>
        <v>#REF!</v>
      </c>
      <c r="H394" s="31" t="s">
        <v>65</v>
      </c>
      <c r="I394" s="31" t="s">
        <v>31371</v>
      </c>
      <c r="J394" s="31" t="str">
        <f>council_staff_import[[#This Row],[format_legislative_staff_type]]</f>
        <v>Personal</v>
      </c>
      <c r="K394" s="31" t="s">
        <v>72</v>
      </c>
      <c r="L394" s="31" t="str">
        <f>IF(council_staff_import[[#This Row],[District_Office_Calc]]=0,"",council_staff_import[[#This Row],[District_Office_Calc]])</f>
        <v>718 748-5200</v>
      </c>
      <c r="M394" s="31" t="str">
        <f>IF(council_staff_import[[#This Row],[combine COS and Leg Contact emails]]="",council_staff_import[[#This Row],[Vlookup Scheduler Email]],council_staff_import[[#This Row],[combine COS and Leg Contact emails]])</f>
        <v/>
      </c>
      <c r="N394" s="32" t="s">
        <v>33776</v>
      </c>
      <c r="O394" s="32" t="s">
        <v>7343</v>
      </c>
      <c r="P394" s="32" t="str">
        <f>IF(council_staff_import[[#This Row],[Vlookup COS Responsibility]]="",council_staff_import[[#This Row],[Vlookup Leg Contact Responsibility]],council_staff_import[[#This Row],[Vlookup COS Responsibility]])</f>
        <v/>
      </c>
      <c r="Q394" s="32" t="str">
        <f>IF(council_staff_import[[#This Row],[Vlookup COS Email]]="",council_staff_import[[#This Row],[Vlookup Leg Contact Email]],council_staff_import[[#This Row],[Vlookup COS Email]])</f>
        <v/>
      </c>
      <c r="R394" s="32" t="str">
        <f>IFERROR(VLOOKUP(council_staff_import[[#This Row],[Full Name]],[4]!Table3[#Data],2,0),"")</f>
        <v/>
      </c>
      <c r="S394" s="32" t="str">
        <f>IFERROR(VLOOKUP(council_staff_import[[#This Row],[Full Name]],[4]!Table3[#Data],6,0),"")</f>
        <v/>
      </c>
      <c r="T394" s="32" t="str">
        <f>IFERROR(VLOOKUP(council_staff_import[[#This Row],[Full Name]],[4]!Table5[#Data],2,0),"")</f>
        <v/>
      </c>
      <c r="U394" s="32" t="str">
        <f>IFERROR(VLOOKUP(council_staff_import[[#This Row],[Full Name]],[4]!Table5[#Data],5,0),"")</f>
        <v/>
      </c>
      <c r="V394" s="32" t="str">
        <f>IFERROR(VLOOKUP(council_staff_import[[#This Row],[Full Name]],[4]!Table6[#Data],2,0),"")</f>
        <v/>
      </c>
      <c r="W394" s="32" t="str">
        <f>IFERROR(VLOOKUP(council_staff_import[[#This Row],[Full Name]],[4]!Table6[#Data],4,0),"")</f>
        <v/>
      </c>
      <c r="X394" s="32" t="s">
        <v>31394</v>
      </c>
      <c r="Y394" s="32" t="e">
        <f>VLOOKUP(council_staff_import[[#This Row],[format_works_for]],[4]!Table4[#Data],1,0)</f>
        <v>#REF!</v>
      </c>
      <c r="Z39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94" s="32" t="e">
        <f>VLOOKUP(council_staff_import[[#This Row],[formatted_and_corrected_reports_to_person]],[4]!Table2[#Data],2,0)</f>
        <v>#REF!</v>
      </c>
      <c r="AB394" s="32" t="str">
        <f>IF(council_staff_import[[#This Row],[format_legislative_staff_type]]="Personal", RIGHT(council_staff_import[[#This Row],[Assignment_SOURCE_KEY]],LEN(council_staff_import[[#This Row],[Assignment_SOURCE_KEY]])-FIND(" ",council_staff_import[[#This Row],[Assignment_SOURCE_KEY]])),"")</f>
        <v>Gentile</v>
      </c>
      <c r="AC394" s="32" t="str">
        <f>IF(LEFT(council_staff_import[[#This Row],[Assignment_SOURCE_KEY]],(FIND(" ",council_staff_import[[#This Row],[Assignment_SOURCE_KEY]],1)-1))="CM","Personal","Central")</f>
        <v>Personal</v>
      </c>
      <c r="AD394" s="32" t="s">
        <v>34854</v>
      </c>
      <c r="AE394" s="32" t="str">
        <f>council_staff_import[[#This Row],[District_Office_Number_SOURCE_KEY]]</f>
        <v>718 748-5200</v>
      </c>
      <c r="AF394" s="32" t="s">
        <v>31468</v>
      </c>
    </row>
    <row r="395" spans="1:32" x14ac:dyDescent="0.2">
      <c r="A395" s="31" t="str">
        <f>council_staff_import[[#This Row],[First_Name_SOURCE_KEY]]&amp;" "&amp;council_staff_import[[#This Row],[Last_Name_SOURCE_KEY]]</f>
        <v>Matthew Kazlowski</v>
      </c>
      <c r="B395" s="31" t="str">
        <f>council_staff_import[[#This Row],[First_Name_SOURCE_KEY]]</f>
        <v>Matthew</v>
      </c>
      <c r="C395" s="31" t="str">
        <f>council_staff_import[[#This Row],[Last_Name_SOURCE_KEY]]</f>
        <v>Kazlowski</v>
      </c>
      <c r="D395" s="31" t="str">
        <f>council_staff_import[[#This Row],[Title_SOURCE_KEY]]</f>
        <v>Councilmanic Aide</v>
      </c>
      <c r="E395" s="31" t="e">
        <f>council_staff_import[[#This Row],[vlookup_works_for]]</f>
        <v>#REF!</v>
      </c>
      <c r="F395" s="31" t="str">
        <f>IF(council_staff_import[[#This Row],[combine COS and Leg Contact Responsibilties]]="",council_staff_import[[#This Row],[Vlookup Scheduler Responsibility]],council_staff_import[[#This Row],[combine COS and Leg Contact Responsibilties]])</f>
        <v/>
      </c>
      <c r="G395" s="31" t="e">
        <f>council_staff_import[[#This Row],[Vlookup_reports_to_person]]</f>
        <v>#REF!</v>
      </c>
      <c r="H395" s="31" t="s">
        <v>65</v>
      </c>
      <c r="I395" s="31" t="s">
        <v>31371</v>
      </c>
      <c r="J395" s="31" t="str">
        <f>council_staff_import[[#This Row],[format_legislative_staff_type]]</f>
        <v>Personal</v>
      </c>
      <c r="K395" s="31" t="s">
        <v>72</v>
      </c>
      <c r="L395" s="31" t="str">
        <f>IF(council_staff_import[[#This Row],[District_Office_Calc]]=0,"",council_staff_import[[#This Row],[District_Office_Calc]])</f>
        <v>718 748-5200</v>
      </c>
      <c r="M395" s="31" t="str">
        <f>IF(council_staff_import[[#This Row],[combine COS and Leg Contact emails]]="",council_staff_import[[#This Row],[Vlookup Scheduler Email]],council_staff_import[[#This Row],[combine COS and Leg Contact emails]])</f>
        <v/>
      </c>
      <c r="N395" s="32" t="s">
        <v>31466</v>
      </c>
      <c r="O395" s="32" t="s">
        <v>7705</v>
      </c>
      <c r="P395" s="32" t="str">
        <f>IF(council_staff_import[[#This Row],[Vlookup COS Responsibility]]="",council_staff_import[[#This Row],[Vlookup Leg Contact Responsibility]],council_staff_import[[#This Row],[Vlookup COS Responsibility]])</f>
        <v/>
      </c>
      <c r="Q395" s="32" t="str">
        <f>IF(council_staff_import[[#This Row],[Vlookup COS Email]]="",council_staff_import[[#This Row],[Vlookup Leg Contact Email]],council_staff_import[[#This Row],[Vlookup COS Email]])</f>
        <v/>
      </c>
      <c r="R395" s="32" t="str">
        <f>IFERROR(VLOOKUP(council_staff_import[[#This Row],[Full Name]],[4]!Table3[#Data],2,0),"")</f>
        <v/>
      </c>
      <c r="S395" s="32" t="str">
        <f>IFERROR(VLOOKUP(council_staff_import[[#This Row],[Full Name]],[4]!Table3[#Data],6,0),"")</f>
        <v/>
      </c>
      <c r="T395" s="32" t="str">
        <f>IFERROR(VLOOKUP(council_staff_import[[#This Row],[Full Name]],[4]!Table5[#Data],2,0),"")</f>
        <v/>
      </c>
      <c r="U395" s="32" t="str">
        <f>IFERROR(VLOOKUP(council_staff_import[[#This Row],[Full Name]],[4]!Table5[#Data],5,0),"")</f>
        <v/>
      </c>
      <c r="V395" s="32" t="str">
        <f>IFERROR(VLOOKUP(council_staff_import[[#This Row],[Full Name]],[4]!Table6[#Data],2,0),"")</f>
        <v/>
      </c>
      <c r="W395" s="32" t="str">
        <f>IFERROR(VLOOKUP(council_staff_import[[#This Row],[Full Name]],[4]!Table6[#Data],4,0),"")</f>
        <v/>
      </c>
      <c r="X395" s="32" t="s">
        <v>31394</v>
      </c>
      <c r="Y395" s="32" t="e">
        <f>VLOOKUP(council_staff_import[[#This Row],[format_works_for]],[4]!Table4[#Data],1,0)</f>
        <v>#REF!</v>
      </c>
      <c r="Z39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95" s="32" t="e">
        <f>VLOOKUP(council_staff_import[[#This Row],[formatted_and_corrected_reports_to_person]],[4]!Table2[#Data],2,0)</f>
        <v>#REF!</v>
      </c>
      <c r="AB395" s="32" t="str">
        <f>IF(council_staff_import[[#This Row],[format_legislative_staff_type]]="Personal", RIGHT(council_staff_import[[#This Row],[Assignment_SOURCE_KEY]],LEN(council_staff_import[[#This Row],[Assignment_SOURCE_KEY]])-FIND(" ",council_staff_import[[#This Row],[Assignment_SOURCE_KEY]])),"")</f>
        <v>Gentile</v>
      </c>
      <c r="AC395" s="32" t="str">
        <f>IF(LEFT(council_staff_import[[#This Row],[Assignment_SOURCE_KEY]],(FIND(" ",council_staff_import[[#This Row],[Assignment_SOURCE_KEY]],1)-1))="CM","Personal","Central")</f>
        <v>Personal</v>
      </c>
      <c r="AD395" s="32" t="s">
        <v>34854</v>
      </c>
      <c r="AE395" s="32" t="str">
        <f>council_staff_import[[#This Row],[District_Office_Number_SOURCE_KEY]]</f>
        <v>718 748-5200</v>
      </c>
      <c r="AF395" s="32" t="s">
        <v>31468</v>
      </c>
    </row>
    <row r="396" spans="1:32" x14ac:dyDescent="0.2">
      <c r="A396" s="31" t="str">
        <f>council_staff_import[[#This Row],[First_Name_SOURCE_KEY]]&amp;" "&amp;council_staff_import[[#This Row],[Last_Name_SOURCE_KEY]]</f>
        <v>Travis Lamprecht</v>
      </c>
      <c r="B396" s="31" t="str">
        <f>council_staff_import[[#This Row],[First_Name_SOURCE_KEY]]</f>
        <v>Travis</v>
      </c>
      <c r="C396" s="31" t="str">
        <f>council_staff_import[[#This Row],[Last_Name_SOURCE_KEY]]</f>
        <v>Lamprecht</v>
      </c>
      <c r="D396" s="31" t="str">
        <f>council_staff_import[[#This Row],[Title_SOURCE_KEY]]</f>
        <v>Councilmanic Aide</v>
      </c>
      <c r="E396" s="31" t="e">
        <f>council_staff_import[[#This Row],[vlookup_works_for]]</f>
        <v>#REF!</v>
      </c>
      <c r="F396" s="31" t="str">
        <f>IF(council_staff_import[[#This Row],[combine COS and Leg Contact Responsibilties]]="",council_staff_import[[#This Row],[Vlookup Scheduler Responsibility]],council_staff_import[[#This Row],[combine COS and Leg Contact Responsibilties]])</f>
        <v/>
      </c>
      <c r="G396" s="31" t="e">
        <f>council_staff_import[[#This Row],[Vlookup_reports_to_person]]</f>
        <v>#REF!</v>
      </c>
      <c r="H396" s="31" t="s">
        <v>65</v>
      </c>
      <c r="I396" s="31" t="s">
        <v>31371</v>
      </c>
      <c r="J396" s="31" t="str">
        <f>council_staff_import[[#This Row],[format_legislative_staff_type]]</f>
        <v>Personal</v>
      </c>
      <c r="K396" s="31" t="s">
        <v>72</v>
      </c>
      <c r="L396" s="31" t="str">
        <f>IF(council_staff_import[[#This Row],[District_Office_Calc]]=0,"",council_staff_import[[#This Row],[District_Office_Calc]])</f>
        <v>718 748-5200</v>
      </c>
      <c r="M396" s="31" t="str">
        <f>IF(council_staff_import[[#This Row],[combine COS and Leg Contact emails]]="",council_staff_import[[#This Row],[Vlookup Scheduler Email]],council_staff_import[[#This Row],[combine COS and Leg Contact emails]])</f>
        <v/>
      </c>
      <c r="N396" s="32" t="s">
        <v>31473</v>
      </c>
      <c r="O396" s="32" t="s">
        <v>22663</v>
      </c>
      <c r="P396" s="32" t="str">
        <f>IF(council_staff_import[[#This Row],[Vlookup COS Responsibility]]="",council_staff_import[[#This Row],[Vlookup Leg Contact Responsibility]],council_staff_import[[#This Row],[Vlookup COS Responsibility]])</f>
        <v/>
      </c>
      <c r="Q396" s="32" t="str">
        <f>IF(council_staff_import[[#This Row],[Vlookup COS Email]]="",council_staff_import[[#This Row],[Vlookup Leg Contact Email]],council_staff_import[[#This Row],[Vlookup COS Email]])</f>
        <v/>
      </c>
      <c r="R396" s="32" t="str">
        <f>IFERROR(VLOOKUP(council_staff_import[[#This Row],[Full Name]],[4]!Table3[#Data],2,0),"")</f>
        <v/>
      </c>
      <c r="S396" s="32" t="str">
        <f>IFERROR(VLOOKUP(council_staff_import[[#This Row],[Full Name]],[4]!Table3[#Data],6,0),"")</f>
        <v/>
      </c>
      <c r="T396" s="32" t="str">
        <f>IFERROR(VLOOKUP(council_staff_import[[#This Row],[Full Name]],[4]!Table5[#Data],2,0),"")</f>
        <v/>
      </c>
      <c r="U396" s="32" t="str">
        <f>IFERROR(VLOOKUP(council_staff_import[[#This Row],[Full Name]],[4]!Table5[#Data],5,0),"")</f>
        <v/>
      </c>
      <c r="V396" s="32" t="str">
        <f>IFERROR(VLOOKUP(council_staff_import[[#This Row],[Full Name]],[4]!Table6[#Data],2,0),"")</f>
        <v/>
      </c>
      <c r="W396" s="32" t="str">
        <f>IFERROR(VLOOKUP(council_staff_import[[#This Row],[Full Name]],[4]!Table6[#Data],4,0),"")</f>
        <v/>
      </c>
      <c r="X396" s="32" t="s">
        <v>31394</v>
      </c>
      <c r="Y396" s="32" t="e">
        <f>VLOOKUP(council_staff_import[[#This Row],[format_works_for]],[4]!Table4[#Data],1,0)</f>
        <v>#REF!</v>
      </c>
      <c r="Z39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96" s="32" t="e">
        <f>VLOOKUP(council_staff_import[[#This Row],[formatted_and_corrected_reports_to_person]],[4]!Table2[#Data],2,0)</f>
        <v>#REF!</v>
      </c>
      <c r="AB396" s="32" t="str">
        <f>IF(council_staff_import[[#This Row],[format_legislative_staff_type]]="Personal", RIGHT(council_staff_import[[#This Row],[Assignment_SOURCE_KEY]],LEN(council_staff_import[[#This Row],[Assignment_SOURCE_KEY]])-FIND(" ",council_staff_import[[#This Row],[Assignment_SOURCE_KEY]])),"")</f>
        <v>Gentile</v>
      </c>
      <c r="AC396" s="32" t="str">
        <f>IF(LEFT(council_staff_import[[#This Row],[Assignment_SOURCE_KEY]],(FIND(" ",council_staff_import[[#This Row],[Assignment_SOURCE_KEY]],1)-1))="CM","Personal","Central")</f>
        <v>Personal</v>
      </c>
      <c r="AD396" s="32" t="s">
        <v>34854</v>
      </c>
      <c r="AE396" s="32" t="str">
        <f>council_staff_import[[#This Row],[District_Office_Number_SOURCE_KEY]]</f>
        <v>718 748-5200</v>
      </c>
      <c r="AF396" s="32" t="s">
        <v>31468</v>
      </c>
    </row>
    <row r="397" spans="1:32" x14ac:dyDescent="0.2">
      <c r="A397" s="31" t="str">
        <f>council_staff_import[[#This Row],[First_Name_SOURCE_KEY]]&amp;" "&amp;council_staff_import[[#This Row],[Last_Name_SOURCE_KEY]]</f>
        <v>Jonathan Shabshaikhes</v>
      </c>
      <c r="B397" s="31" t="str">
        <f>council_staff_import[[#This Row],[First_Name_SOURCE_KEY]]</f>
        <v>Jonathan</v>
      </c>
      <c r="C397" s="31" t="str">
        <f>council_staff_import[[#This Row],[Last_Name_SOURCE_KEY]]</f>
        <v>Shabshaikhes</v>
      </c>
      <c r="D397" s="31" t="str">
        <f>council_staff_import[[#This Row],[Title_SOURCE_KEY]]</f>
        <v>Councilmanic Aide</v>
      </c>
      <c r="E397" s="31" t="e">
        <f>council_staff_import[[#This Row],[vlookup_works_for]]</f>
        <v>#REF!</v>
      </c>
      <c r="F397" s="31" t="str">
        <f>IF(council_staff_import[[#This Row],[combine COS and Leg Contact Responsibilties]]="",council_staff_import[[#This Row],[Vlookup Scheduler Responsibility]],council_staff_import[[#This Row],[combine COS and Leg Contact Responsibilties]])</f>
        <v/>
      </c>
      <c r="G397" s="31" t="e">
        <f>council_staff_import[[#This Row],[Vlookup_reports_to_person]]</f>
        <v>#REF!</v>
      </c>
      <c r="H397" s="31" t="s">
        <v>65</v>
      </c>
      <c r="I397" s="31" t="s">
        <v>31371</v>
      </c>
      <c r="J397" s="31" t="str">
        <f>council_staff_import[[#This Row],[format_legislative_staff_type]]</f>
        <v>Personal</v>
      </c>
      <c r="K397" s="31" t="s">
        <v>72</v>
      </c>
      <c r="L397" s="31" t="str">
        <f>IF(council_staff_import[[#This Row],[District_Office_Calc]]=0,"",council_staff_import[[#This Row],[District_Office_Calc]])</f>
        <v>718 748-5200</v>
      </c>
      <c r="M397" s="31" t="str">
        <f>IF(council_staff_import[[#This Row],[combine COS and Leg Contact emails]]="",council_staff_import[[#This Row],[Vlookup Scheduler Email]],council_staff_import[[#This Row],[combine COS and Leg Contact emails]])</f>
        <v/>
      </c>
      <c r="N397" s="32" t="s">
        <v>34481</v>
      </c>
      <c r="O397" s="32" t="s">
        <v>24166</v>
      </c>
      <c r="P397" s="32" t="str">
        <f>IF(council_staff_import[[#This Row],[Vlookup COS Responsibility]]="",council_staff_import[[#This Row],[Vlookup Leg Contact Responsibility]],council_staff_import[[#This Row],[Vlookup COS Responsibility]])</f>
        <v/>
      </c>
      <c r="Q397" s="32" t="str">
        <f>IF(council_staff_import[[#This Row],[Vlookup COS Email]]="",council_staff_import[[#This Row],[Vlookup Leg Contact Email]],council_staff_import[[#This Row],[Vlookup COS Email]])</f>
        <v/>
      </c>
      <c r="R397" s="32" t="str">
        <f>IFERROR(VLOOKUP(council_staff_import[[#This Row],[Full Name]],[4]!Table3[#Data],2,0),"")</f>
        <v/>
      </c>
      <c r="S397" s="32" t="str">
        <f>IFERROR(VLOOKUP(council_staff_import[[#This Row],[Full Name]],[4]!Table3[#Data],6,0),"")</f>
        <v/>
      </c>
      <c r="T397" s="32" t="str">
        <f>IFERROR(VLOOKUP(council_staff_import[[#This Row],[Full Name]],[4]!Table5[#Data],2,0),"")</f>
        <v/>
      </c>
      <c r="U397" s="32" t="str">
        <f>IFERROR(VLOOKUP(council_staff_import[[#This Row],[Full Name]],[4]!Table5[#Data],5,0),"")</f>
        <v/>
      </c>
      <c r="V397" s="32" t="str">
        <f>IFERROR(VLOOKUP(council_staff_import[[#This Row],[Full Name]],[4]!Table6[#Data],2,0),"")</f>
        <v/>
      </c>
      <c r="W397" s="32" t="str">
        <f>IFERROR(VLOOKUP(council_staff_import[[#This Row],[Full Name]],[4]!Table6[#Data],4,0),"")</f>
        <v/>
      </c>
      <c r="X397" s="32" t="s">
        <v>31394</v>
      </c>
      <c r="Y397" s="32" t="e">
        <f>VLOOKUP(council_staff_import[[#This Row],[format_works_for]],[4]!Table4[#Data],1,0)</f>
        <v>#REF!</v>
      </c>
      <c r="Z39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97" s="32" t="e">
        <f>VLOOKUP(council_staff_import[[#This Row],[formatted_and_corrected_reports_to_person]],[4]!Table2[#Data],2,0)</f>
        <v>#REF!</v>
      </c>
      <c r="AB397" s="32" t="str">
        <f>IF(council_staff_import[[#This Row],[format_legislative_staff_type]]="Personal", RIGHT(council_staff_import[[#This Row],[Assignment_SOURCE_KEY]],LEN(council_staff_import[[#This Row],[Assignment_SOURCE_KEY]])-FIND(" ",council_staff_import[[#This Row],[Assignment_SOURCE_KEY]])),"")</f>
        <v>Gentile</v>
      </c>
      <c r="AC397" s="32" t="str">
        <f>IF(LEFT(council_staff_import[[#This Row],[Assignment_SOURCE_KEY]],(FIND(" ",council_staff_import[[#This Row],[Assignment_SOURCE_KEY]],1)-1))="CM","Personal","Central")</f>
        <v>Personal</v>
      </c>
      <c r="AD397" s="32" t="s">
        <v>34854</v>
      </c>
      <c r="AE397" s="32" t="str">
        <f>council_staff_import[[#This Row],[District_Office_Number_SOURCE_KEY]]</f>
        <v>718 748-5200</v>
      </c>
      <c r="AF397" s="32" t="s">
        <v>31468</v>
      </c>
    </row>
    <row r="398" spans="1:32" x14ac:dyDescent="0.2">
      <c r="A398" s="31" t="str">
        <f>council_staff_import[[#This Row],[First_Name_SOURCE_KEY]]&amp;" "&amp;council_staff_import[[#This Row],[Last_Name_SOURCE_KEY]]</f>
        <v>Wenjie Tang</v>
      </c>
      <c r="B398" s="31" t="str">
        <f>council_staff_import[[#This Row],[First_Name_SOURCE_KEY]]</f>
        <v>Wenjie</v>
      </c>
      <c r="C398" s="31" t="str">
        <f>council_staff_import[[#This Row],[Last_Name_SOURCE_KEY]]</f>
        <v>Tang</v>
      </c>
      <c r="D398" s="31" t="str">
        <f>council_staff_import[[#This Row],[Title_SOURCE_KEY]]</f>
        <v>Councilmanic Aide</v>
      </c>
      <c r="E398" s="31" t="e">
        <f>council_staff_import[[#This Row],[vlookup_works_for]]</f>
        <v>#REF!</v>
      </c>
      <c r="F398" s="31" t="str">
        <f>IF(council_staff_import[[#This Row],[combine COS and Leg Contact Responsibilties]]="",council_staff_import[[#This Row],[Vlookup Scheduler Responsibility]],council_staff_import[[#This Row],[combine COS and Leg Contact Responsibilties]])</f>
        <v/>
      </c>
      <c r="G398" s="31" t="e">
        <f>council_staff_import[[#This Row],[Vlookup_reports_to_person]]</f>
        <v>#REF!</v>
      </c>
      <c r="H398" s="31" t="s">
        <v>65</v>
      </c>
      <c r="I398" s="31" t="s">
        <v>31371</v>
      </c>
      <c r="J398" s="31" t="str">
        <f>council_staff_import[[#This Row],[format_legislative_staff_type]]</f>
        <v>Personal</v>
      </c>
      <c r="K398" s="31" t="s">
        <v>72</v>
      </c>
      <c r="L398" s="31" t="str">
        <f>IF(council_staff_import[[#This Row],[District_Office_Calc]]=0,"",council_staff_import[[#This Row],[District_Office_Calc]])</f>
        <v>718 748-5200</v>
      </c>
      <c r="M398" s="31" t="str">
        <f>IF(council_staff_import[[#This Row],[combine COS and Leg Contact emails]]="",council_staff_import[[#This Row],[Vlookup Scheduler Email]],council_staff_import[[#This Row],[combine COS and Leg Contact emails]])</f>
        <v/>
      </c>
      <c r="N398" s="32" t="s">
        <v>34485</v>
      </c>
      <c r="O398" s="32" t="s">
        <v>34486</v>
      </c>
      <c r="P398" s="32" t="str">
        <f>IF(council_staff_import[[#This Row],[Vlookup COS Responsibility]]="",council_staff_import[[#This Row],[Vlookup Leg Contact Responsibility]],council_staff_import[[#This Row],[Vlookup COS Responsibility]])</f>
        <v/>
      </c>
      <c r="Q398" s="32" t="str">
        <f>IF(council_staff_import[[#This Row],[Vlookup COS Email]]="",council_staff_import[[#This Row],[Vlookup Leg Contact Email]],council_staff_import[[#This Row],[Vlookup COS Email]])</f>
        <v/>
      </c>
      <c r="R398" s="32" t="str">
        <f>IFERROR(VLOOKUP(council_staff_import[[#This Row],[Full Name]],[4]!Table3[#Data],2,0),"")</f>
        <v/>
      </c>
      <c r="S398" s="32" t="str">
        <f>IFERROR(VLOOKUP(council_staff_import[[#This Row],[Full Name]],[4]!Table3[#Data],6,0),"")</f>
        <v/>
      </c>
      <c r="T398" s="32" t="str">
        <f>IFERROR(VLOOKUP(council_staff_import[[#This Row],[Full Name]],[4]!Table5[#Data],2,0),"")</f>
        <v/>
      </c>
      <c r="U398" s="32" t="str">
        <f>IFERROR(VLOOKUP(council_staff_import[[#This Row],[Full Name]],[4]!Table5[#Data],5,0),"")</f>
        <v/>
      </c>
      <c r="V398" s="32" t="str">
        <f>IFERROR(VLOOKUP(council_staff_import[[#This Row],[Full Name]],[4]!Table6[#Data],2,0),"")</f>
        <v/>
      </c>
      <c r="W398" s="32" t="str">
        <f>IFERROR(VLOOKUP(council_staff_import[[#This Row],[Full Name]],[4]!Table6[#Data],4,0),"")</f>
        <v/>
      </c>
      <c r="X398" s="32" t="s">
        <v>31394</v>
      </c>
      <c r="Y398" s="32" t="e">
        <f>VLOOKUP(council_staff_import[[#This Row],[format_works_for]],[4]!Table4[#Data],1,0)</f>
        <v>#REF!</v>
      </c>
      <c r="Z39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98" s="32" t="e">
        <f>VLOOKUP(council_staff_import[[#This Row],[formatted_and_corrected_reports_to_person]],[4]!Table2[#Data],2,0)</f>
        <v>#REF!</v>
      </c>
      <c r="AB398" s="32" t="str">
        <f>IF(council_staff_import[[#This Row],[format_legislative_staff_type]]="Personal", RIGHT(council_staff_import[[#This Row],[Assignment_SOURCE_KEY]],LEN(council_staff_import[[#This Row],[Assignment_SOURCE_KEY]])-FIND(" ",council_staff_import[[#This Row],[Assignment_SOURCE_KEY]])),"")</f>
        <v>Gentile</v>
      </c>
      <c r="AC398" s="32" t="str">
        <f>IF(LEFT(council_staff_import[[#This Row],[Assignment_SOURCE_KEY]],(FIND(" ",council_staff_import[[#This Row],[Assignment_SOURCE_KEY]],1)-1))="CM","Personal","Central")</f>
        <v>Personal</v>
      </c>
      <c r="AD398" s="32" t="s">
        <v>34854</v>
      </c>
      <c r="AE398" s="32" t="str">
        <f>council_staff_import[[#This Row],[District_Office_Number_SOURCE_KEY]]</f>
        <v>718 748-5200</v>
      </c>
      <c r="AF398" s="32" t="s">
        <v>31468</v>
      </c>
    </row>
    <row r="399" spans="1:32" x14ac:dyDescent="0.2">
      <c r="A399" s="31" t="str">
        <f>council_staff_import[[#This Row],[First_Name_SOURCE_KEY]]&amp;" "&amp;council_staff_import[[#This Row],[Last_Name_SOURCE_KEY]]</f>
        <v>Margaret Asamoah</v>
      </c>
      <c r="B399" s="31" t="str">
        <f>council_staff_import[[#This Row],[First_Name_SOURCE_KEY]]</f>
        <v>Margaret</v>
      </c>
      <c r="C399" s="31" t="str">
        <f>council_staff_import[[#This Row],[Last_Name_SOURCE_KEY]]</f>
        <v>Asamoah</v>
      </c>
      <c r="D399" s="31" t="str">
        <f>council_staff_import[[#This Row],[Title_SOURCE_KEY]]</f>
        <v>Councilmanic Aide</v>
      </c>
      <c r="E399" s="31" t="e">
        <f>council_staff_import[[#This Row],[vlookup_works_for]]</f>
        <v>#REF!</v>
      </c>
      <c r="F399" s="31" t="str">
        <f>IF(council_staff_import[[#This Row],[combine COS and Leg Contact Responsibilties]]="",council_staff_import[[#This Row],[Vlookup Scheduler Responsibility]],council_staff_import[[#This Row],[combine COS and Leg Contact Responsibilties]])</f>
        <v/>
      </c>
      <c r="G399" s="31" t="e">
        <f>council_staff_import[[#This Row],[Vlookup_reports_to_person]]</f>
        <v>#REF!</v>
      </c>
      <c r="H399" s="31" t="s">
        <v>65</v>
      </c>
      <c r="I399" s="31" t="s">
        <v>31371</v>
      </c>
      <c r="J399" s="31" t="str">
        <f>council_staff_import[[#This Row],[format_legislative_staff_type]]</f>
        <v>Personal</v>
      </c>
      <c r="K399" s="31" t="s">
        <v>72</v>
      </c>
      <c r="L399" s="31" t="str">
        <f>IF(council_staff_import[[#This Row],[District_Office_Calc]]=0,"",council_staff_import[[#This Row],[District_Office_Calc]])</f>
        <v>718 588-7500</v>
      </c>
      <c r="M399" s="31" t="str">
        <f>IF(council_staff_import[[#This Row],[combine COS and Leg Contact emails]]="",council_staff_import[[#This Row],[Vlookup Scheduler Email]],council_staff_import[[#This Row],[combine COS and Leg Contact emails]])</f>
        <v/>
      </c>
      <c r="N399" s="32" t="s">
        <v>33344</v>
      </c>
      <c r="O399" s="32" t="s">
        <v>26382</v>
      </c>
      <c r="P399" s="32" t="str">
        <f>IF(council_staff_import[[#This Row],[Vlookup COS Responsibility]]="",council_staff_import[[#This Row],[Vlookup Leg Contact Responsibility]],council_staff_import[[#This Row],[Vlookup COS Responsibility]])</f>
        <v/>
      </c>
      <c r="Q399" s="32" t="str">
        <f>IF(council_staff_import[[#This Row],[Vlookup COS Email]]="",council_staff_import[[#This Row],[Vlookup Leg Contact Email]],council_staff_import[[#This Row],[Vlookup COS Email]])</f>
        <v/>
      </c>
      <c r="R399" s="32" t="str">
        <f>IFERROR(VLOOKUP(council_staff_import[[#This Row],[Full Name]],[4]!Table3[#Data],2,0),"")</f>
        <v/>
      </c>
      <c r="S399" s="32" t="str">
        <f>IFERROR(VLOOKUP(council_staff_import[[#This Row],[Full Name]],[4]!Table3[#Data],6,0),"")</f>
        <v/>
      </c>
      <c r="T399" s="32" t="str">
        <f>IFERROR(VLOOKUP(council_staff_import[[#This Row],[Full Name]],[4]!Table5[#Data],2,0),"")</f>
        <v/>
      </c>
      <c r="U399" s="32" t="str">
        <f>IFERROR(VLOOKUP(council_staff_import[[#This Row],[Full Name]],[4]!Table5[#Data],5,0),"")</f>
        <v/>
      </c>
      <c r="V399" s="32" t="str">
        <f>IFERROR(VLOOKUP(council_staff_import[[#This Row],[Full Name]],[4]!Table6[#Data],2,0),"")</f>
        <v/>
      </c>
      <c r="W399" s="32" t="str">
        <f>IFERROR(VLOOKUP(council_staff_import[[#This Row],[Full Name]],[4]!Table6[#Data],4,0),"")</f>
        <v/>
      </c>
      <c r="X399" s="32" t="s">
        <v>31394</v>
      </c>
      <c r="Y399" s="32" t="e">
        <f>VLOOKUP(council_staff_import[[#This Row],[format_works_for]],[4]!Table4[#Data],1,0)</f>
        <v>#REF!</v>
      </c>
      <c r="Z39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399" s="32" t="e">
        <f>VLOOKUP(council_staff_import[[#This Row],[formatted_and_corrected_reports_to_person]],[4]!Table2[#Data],2,0)</f>
        <v>#REF!</v>
      </c>
      <c r="AB399" s="32" t="str">
        <f>IF(council_staff_import[[#This Row],[format_legislative_staff_type]]="Personal", RIGHT(council_staff_import[[#This Row],[Assignment_SOURCE_KEY]],LEN(council_staff_import[[#This Row],[Assignment_SOURCE_KEY]])-FIND(" ",council_staff_import[[#This Row],[Assignment_SOURCE_KEY]])),"")</f>
        <v>Gibson</v>
      </c>
      <c r="AC399" s="32" t="str">
        <f>IF(LEFT(council_staff_import[[#This Row],[Assignment_SOURCE_KEY]],(FIND(" ",council_staff_import[[#This Row],[Assignment_SOURCE_KEY]],1)-1))="CM","Personal","Central")</f>
        <v>Personal</v>
      </c>
      <c r="AD399" s="32" t="s">
        <v>34855</v>
      </c>
      <c r="AE399" s="32" t="str">
        <f>council_staff_import[[#This Row],[District_Office_Number_SOURCE_KEY]]</f>
        <v>718 588-7500</v>
      </c>
      <c r="AF399" s="32" t="s">
        <v>31457</v>
      </c>
    </row>
    <row r="400" spans="1:32" x14ac:dyDescent="0.2">
      <c r="A400" s="31" t="str">
        <f>council_staff_import[[#This Row],[First_Name_SOURCE_KEY]]&amp;" "&amp;council_staff_import[[#This Row],[Last_Name_SOURCE_KEY]]</f>
        <v>Joshua Cortes</v>
      </c>
      <c r="B400" s="31" t="str">
        <f>council_staff_import[[#This Row],[First_Name_SOURCE_KEY]]</f>
        <v>Joshua</v>
      </c>
      <c r="C400" s="31" t="str">
        <f>council_staff_import[[#This Row],[Last_Name_SOURCE_KEY]]</f>
        <v>Cortes</v>
      </c>
      <c r="D400" s="31" t="str">
        <f>council_staff_import[[#This Row],[Title_SOURCE_KEY]]</f>
        <v>Councilmanic Aide</v>
      </c>
      <c r="E400" s="31" t="e">
        <f>council_staff_import[[#This Row],[vlookup_works_for]]</f>
        <v>#REF!</v>
      </c>
      <c r="F400" s="31" t="str">
        <f>IF(council_staff_import[[#This Row],[combine COS and Leg Contact Responsibilties]]="",council_staff_import[[#This Row],[Vlookup Scheduler Responsibility]],council_staff_import[[#This Row],[combine COS and Leg Contact Responsibilties]])</f>
        <v/>
      </c>
      <c r="G400" s="31" t="e">
        <f>council_staff_import[[#This Row],[Vlookup_reports_to_person]]</f>
        <v>#REF!</v>
      </c>
      <c r="H400" s="31" t="s">
        <v>65</v>
      </c>
      <c r="I400" s="31" t="s">
        <v>31371</v>
      </c>
      <c r="J400" s="31" t="str">
        <f>council_staff_import[[#This Row],[format_legislative_staff_type]]</f>
        <v>Personal</v>
      </c>
      <c r="K400" s="31" t="s">
        <v>72</v>
      </c>
      <c r="L400" s="31" t="str">
        <f>IF(council_staff_import[[#This Row],[District_Office_Calc]]=0,"",council_staff_import[[#This Row],[District_Office_Calc]])</f>
        <v>718 588-7500</v>
      </c>
      <c r="M400" s="31" t="str">
        <f>IF(council_staff_import[[#This Row],[combine COS and Leg Contact emails]]="",council_staff_import[[#This Row],[Vlookup Scheduler Email]],council_staff_import[[#This Row],[combine COS and Leg Contact emails]])</f>
        <v/>
      </c>
      <c r="N400" s="32" t="s">
        <v>22397</v>
      </c>
      <c r="O400" s="32" t="s">
        <v>24175</v>
      </c>
      <c r="P400" s="32" t="str">
        <f>IF(council_staff_import[[#This Row],[Vlookup COS Responsibility]]="",council_staff_import[[#This Row],[Vlookup Leg Contact Responsibility]],council_staff_import[[#This Row],[Vlookup COS Responsibility]])</f>
        <v/>
      </c>
      <c r="Q400" s="32" t="str">
        <f>IF(council_staff_import[[#This Row],[Vlookup COS Email]]="",council_staff_import[[#This Row],[Vlookup Leg Contact Email]],council_staff_import[[#This Row],[Vlookup COS Email]])</f>
        <v/>
      </c>
      <c r="R400" s="32" t="str">
        <f>IFERROR(VLOOKUP(council_staff_import[[#This Row],[Full Name]],[4]!Table3[#Data],2,0),"")</f>
        <v/>
      </c>
      <c r="S400" s="32" t="str">
        <f>IFERROR(VLOOKUP(council_staff_import[[#This Row],[Full Name]],[4]!Table3[#Data],6,0),"")</f>
        <v/>
      </c>
      <c r="T400" s="32" t="str">
        <f>IFERROR(VLOOKUP(council_staff_import[[#This Row],[Full Name]],[4]!Table5[#Data],2,0),"")</f>
        <v/>
      </c>
      <c r="U400" s="32" t="str">
        <f>IFERROR(VLOOKUP(council_staff_import[[#This Row],[Full Name]],[4]!Table5[#Data],5,0),"")</f>
        <v/>
      </c>
      <c r="V400" s="32" t="str">
        <f>IFERROR(VLOOKUP(council_staff_import[[#This Row],[Full Name]],[4]!Table6[#Data],2,0),"")</f>
        <v/>
      </c>
      <c r="W400" s="32" t="str">
        <f>IFERROR(VLOOKUP(council_staff_import[[#This Row],[Full Name]],[4]!Table6[#Data],4,0),"")</f>
        <v/>
      </c>
      <c r="X400" s="32" t="s">
        <v>31394</v>
      </c>
      <c r="Y400" s="32" t="e">
        <f>VLOOKUP(council_staff_import[[#This Row],[format_works_for]],[4]!Table4[#Data],1,0)</f>
        <v>#REF!</v>
      </c>
      <c r="Z40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00" s="32" t="e">
        <f>VLOOKUP(council_staff_import[[#This Row],[formatted_and_corrected_reports_to_person]],[4]!Table2[#Data],2,0)</f>
        <v>#REF!</v>
      </c>
      <c r="AB400" s="32" t="str">
        <f>IF(council_staff_import[[#This Row],[format_legislative_staff_type]]="Personal", RIGHT(council_staff_import[[#This Row],[Assignment_SOURCE_KEY]],LEN(council_staff_import[[#This Row],[Assignment_SOURCE_KEY]])-FIND(" ",council_staff_import[[#This Row],[Assignment_SOURCE_KEY]])),"")</f>
        <v>Gibson</v>
      </c>
      <c r="AC400" s="32" t="str">
        <f>IF(LEFT(council_staff_import[[#This Row],[Assignment_SOURCE_KEY]],(FIND(" ",council_staff_import[[#This Row],[Assignment_SOURCE_KEY]],1)-1))="CM","Personal","Central")</f>
        <v>Personal</v>
      </c>
      <c r="AD400" s="32" t="s">
        <v>34855</v>
      </c>
      <c r="AE400" s="32" t="str">
        <f>council_staff_import[[#This Row],[District_Office_Number_SOURCE_KEY]]</f>
        <v>718 588-7500</v>
      </c>
      <c r="AF400" s="32" t="s">
        <v>31457</v>
      </c>
    </row>
    <row r="401" spans="1:32" x14ac:dyDescent="0.2">
      <c r="A401" s="31" t="str">
        <f>council_staff_import[[#This Row],[First_Name_SOURCE_KEY]]&amp;" "&amp;council_staff_import[[#This Row],[Last_Name_SOURCE_KEY]]</f>
        <v>Wendy Gallegos</v>
      </c>
      <c r="B401" s="31" t="str">
        <f>council_staff_import[[#This Row],[First_Name_SOURCE_KEY]]</f>
        <v>Wendy</v>
      </c>
      <c r="C401" s="31" t="str">
        <f>council_staff_import[[#This Row],[Last_Name_SOURCE_KEY]]</f>
        <v>Gallegos</v>
      </c>
      <c r="D401" s="31" t="str">
        <f>council_staff_import[[#This Row],[Title_SOURCE_KEY]]</f>
        <v>Councilmanic Aide</v>
      </c>
      <c r="E401" s="31" t="e">
        <f>council_staff_import[[#This Row],[vlookup_works_for]]</f>
        <v>#REF!</v>
      </c>
      <c r="F401" s="31" t="str">
        <f>IF(council_staff_import[[#This Row],[combine COS and Leg Contact Responsibilties]]="",council_staff_import[[#This Row],[Vlookup Scheduler Responsibility]],council_staff_import[[#This Row],[combine COS and Leg Contact Responsibilties]])</f>
        <v/>
      </c>
      <c r="G401" s="31" t="e">
        <f>council_staff_import[[#This Row],[Vlookup_reports_to_person]]</f>
        <v>#REF!</v>
      </c>
      <c r="H401" s="31" t="s">
        <v>65</v>
      </c>
      <c r="I401" s="31" t="s">
        <v>31371</v>
      </c>
      <c r="J401" s="31" t="str">
        <f>council_staff_import[[#This Row],[format_legislative_staff_type]]</f>
        <v>Personal</v>
      </c>
      <c r="K401" s="31" t="s">
        <v>72</v>
      </c>
      <c r="L401" s="31" t="str">
        <f>IF(council_staff_import[[#This Row],[District_Office_Calc]]=0,"",council_staff_import[[#This Row],[District_Office_Calc]])</f>
        <v>718 588-7500</v>
      </c>
      <c r="M401" s="31" t="str">
        <f>IF(council_staff_import[[#This Row],[combine COS and Leg Contact emails]]="",council_staff_import[[#This Row],[Vlookup Scheduler Email]],council_staff_import[[#This Row],[combine COS and Leg Contact emails]])</f>
        <v/>
      </c>
      <c r="N401" s="32" t="s">
        <v>33688</v>
      </c>
      <c r="O401" s="32" t="s">
        <v>343</v>
      </c>
      <c r="P401" s="32" t="str">
        <f>IF(council_staff_import[[#This Row],[Vlookup COS Responsibility]]="",council_staff_import[[#This Row],[Vlookup Leg Contact Responsibility]],council_staff_import[[#This Row],[Vlookup COS Responsibility]])</f>
        <v/>
      </c>
      <c r="Q401" s="32" t="str">
        <f>IF(council_staff_import[[#This Row],[Vlookup COS Email]]="",council_staff_import[[#This Row],[Vlookup Leg Contact Email]],council_staff_import[[#This Row],[Vlookup COS Email]])</f>
        <v/>
      </c>
      <c r="R401" s="32" t="str">
        <f>IFERROR(VLOOKUP(council_staff_import[[#This Row],[Full Name]],[4]!Table3[#Data],2,0),"")</f>
        <v/>
      </c>
      <c r="S401" s="32" t="str">
        <f>IFERROR(VLOOKUP(council_staff_import[[#This Row],[Full Name]],[4]!Table3[#Data],6,0),"")</f>
        <v/>
      </c>
      <c r="T401" s="32" t="str">
        <f>IFERROR(VLOOKUP(council_staff_import[[#This Row],[Full Name]],[4]!Table5[#Data],2,0),"")</f>
        <v/>
      </c>
      <c r="U401" s="32" t="str">
        <f>IFERROR(VLOOKUP(council_staff_import[[#This Row],[Full Name]],[4]!Table5[#Data],5,0),"")</f>
        <v/>
      </c>
      <c r="V401" s="32" t="str">
        <f>IFERROR(VLOOKUP(council_staff_import[[#This Row],[Full Name]],[4]!Table6[#Data],2,0),"")</f>
        <v/>
      </c>
      <c r="W401" s="32" t="str">
        <f>IFERROR(VLOOKUP(council_staff_import[[#This Row],[Full Name]],[4]!Table6[#Data],4,0),"")</f>
        <v/>
      </c>
      <c r="X401" s="32" t="s">
        <v>31394</v>
      </c>
      <c r="Y401" s="32" t="e">
        <f>VLOOKUP(council_staff_import[[#This Row],[format_works_for]],[4]!Table4[#Data],1,0)</f>
        <v>#REF!</v>
      </c>
      <c r="Z40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01" s="32" t="e">
        <f>VLOOKUP(council_staff_import[[#This Row],[formatted_and_corrected_reports_to_person]],[4]!Table2[#Data],2,0)</f>
        <v>#REF!</v>
      </c>
      <c r="AB401" s="32" t="str">
        <f>IF(council_staff_import[[#This Row],[format_legislative_staff_type]]="Personal", RIGHT(council_staff_import[[#This Row],[Assignment_SOURCE_KEY]],LEN(council_staff_import[[#This Row],[Assignment_SOURCE_KEY]])-FIND(" ",council_staff_import[[#This Row],[Assignment_SOURCE_KEY]])),"")</f>
        <v>Gibson</v>
      </c>
      <c r="AC401" s="32" t="str">
        <f>IF(LEFT(council_staff_import[[#This Row],[Assignment_SOURCE_KEY]],(FIND(" ",council_staff_import[[#This Row],[Assignment_SOURCE_KEY]],1)-1))="CM","Personal","Central")</f>
        <v>Personal</v>
      </c>
      <c r="AD401" s="32" t="s">
        <v>34855</v>
      </c>
      <c r="AE401" s="32" t="str">
        <f>council_staff_import[[#This Row],[District_Office_Number_SOURCE_KEY]]</f>
        <v>718 588-7500</v>
      </c>
      <c r="AF401" s="32" t="s">
        <v>31457</v>
      </c>
    </row>
    <row r="402" spans="1:32" x14ac:dyDescent="0.2">
      <c r="A402" s="31" t="str">
        <f>council_staff_import[[#This Row],[First_Name_SOURCE_KEY]]&amp;" "&amp;council_staff_import[[#This Row],[Last_Name_SOURCE_KEY]]</f>
        <v>Nabilah Iddrisu</v>
      </c>
      <c r="B402" s="31" t="str">
        <f>council_staff_import[[#This Row],[First_Name_SOURCE_KEY]]</f>
        <v>Nabilah</v>
      </c>
      <c r="C402" s="31" t="str">
        <f>council_staff_import[[#This Row],[Last_Name_SOURCE_KEY]]</f>
        <v>Iddrisu</v>
      </c>
      <c r="D402" s="31" t="str">
        <f>council_staff_import[[#This Row],[Title_SOURCE_KEY]]</f>
        <v>Councilmanic Aide</v>
      </c>
      <c r="E402" s="31" t="e">
        <f>council_staff_import[[#This Row],[vlookup_works_for]]</f>
        <v>#REF!</v>
      </c>
      <c r="F402" s="31" t="str">
        <f>IF(council_staff_import[[#This Row],[combine COS and Leg Contact Responsibilties]]="",council_staff_import[[#This Row],[Vlookup Scheduler Responsibility]],council_staff_import[[#This Row],[combine COS and Leg Contact Responsibilties]])</f>
        <v/>
      </c>
      <c r="G402" s="31" t="e">
        <f>council_staff_import[[#This Row],[Vlookup_reports_to_person]]</f>
        <v>#REF!</v>
      </c>
      <c r="H402" s="31" t="s">
        <v>65</v>
      </c>
      <c r="I402" s="31" t="s">
        <v>31371</v>
      </c>
      <c r="J402" s="31" t="str">
        <f>council_staff_import[[#This Row],[format_legislative_staff_type]]</f>
        <v>Personal</v>
      </c>
      <c r="K402" s="31" t="s">
        <v>72</v>
      </c>
      <c r="L402" s="31" t="str">
        <f>IF(council_staff_import[[#This Row],[District_Office_Calc]]=0,"",council_staff_import[[#This Row],[District_Office_Calc]])</f>
        <v>718 588-7500</v>
      </c>
      <c r="M402" s="31" t="str">
        <f>IF(council_staff_import[[#This Row],[combine COS and Leg Contact emails]]="",council_staff_import[[#This Row],[Vlookup Scheduler Email]],council_staff_import[[#This Row],[combine COS and Leg Contact emails]])</f>
        <v/>
      </c>
      <c r="N402" s="32" t="s">
        <v>31454</v>
      </c>
      <c r="O402" s="32" t="s">
        <v>31455</v>
      </c>
      <c r="P402" s="32" t="str">
        <f>IF(council_staff_import[[#This Row],[Vlookup COS Responsibility]]="",council_staff_import[[#This Row],[Vlookup Leg Contact Responsibility]],council_staff_import[[#This Row],[Vlookup COS Responsibility]])</f>
        <v/>
      </c>
      <c r="Q402" s="32" t="str">
        <f>IF(council_staff_import[[#This Row],[Vlookup COS Email]]="",council_staff_import[[#This Row],[Vlookup Leg Contact Email]],council_staff_import[[#This Row],[Vlookup COS Email]])</f>
        <v/>
      </c>
      <c r="R402" s="32" t="str">
        <f>IFERROR(VLOOKUP(council_staff_import[[#This Row],[Full Name]],[4]!Table3[#Data],2,0),"")</f>
        <v/>
      </c>
      <c r="S402" s="32" t="str">
        <f>IFERROR(VLOOKUP(council_staff_import[[#This Row],[Full Name]],[4]!Table3[#Data],6,0),"")</f>
        <v/>
      </c>
      <c r="T402" s="32" t="str">
        <f>IFERROR(VLOOKUP(council_staff_import[[#This Row],[Full Name]],[4]!Table5[#Data],2,0),"")</f>
        <v/>
      </c>
      <c r="U402" s="32" t="str">
        <f>IFERROR(VLOOKUP(council_staff_import[[#This Row],[Full Name]],[4]!Table5[#Data],5,0),"")</f>
        <v/>
      </c>
      <c r="V402" s="32" t="str">
        <f>IFERROR(VLOOKUP(council_staff_import[[#This Row],[Full Name]],[4]!Table6[#Data],2,0),"")</f>
        <v/>
      </c>
      <c r="W402" s="32" t="str">
        <f>IFERROR(VLOOKUP(council_staff_import[[#This Row],[Full Name]],[4]!Table6[#Data],4,0),"")</f>
        <v/>
      </c>
      <c r="X402" s="32" t="s">
        <v>31394</v>
      </c>
      <c r="Y402" s="32" t="e">
        <f>VLOOKUP(council_staff_import[[#This Row],[format_works_for]],[4]!Table4[#Data],1,0)</f>
        <v>#REF!</v>
      </c>
      <c r="Z40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02" s="32" t="e">
        <f>VLOOKUP(council_staff_import[[#This Row],[formatted_and_corrected_reports_to_person]],[4]!Table2[#Data],2,0)</f>
        <v>#REF!</v>
      </c>
      <c r="AB402" s="32" t="str">
        <f>IF(council_staff_import[[#This Row],[format_legislative_staff_type]]="Personal", RIGHT(council_staff_import[[#This Row],[Assignment_SOURCE_KEY]],LEN(council_staff_import[[#This Row],[Assignment_SOURCE_KEY]])-FIND(" ",council_staff_import[[#This Row],[Assignment_SOURCE_KEY]])),"")</f>
        <v>Gibson</v>
      </c>
      <c r="AC402" s="32" t="str">
        <f>IF(LEFT(council_staff_import[[#This Row],[Assignment_SOURCE_KEY]],(FIND(" ",council_staff_import[[#This Row],[Assignment_SOURCE_KEY]],1)-1))="CM","Personal","Central")</f>
        <v>Personal</v>
      </c>
      <c r="AD402" s="32" t="s">
        <v>34855</v>
      </c>
      <c r="AE402" s="32" t="str">
        <f>council_staff_import[[#This Row],[District_Office_Number_SOURCE_KEY]]</f>
        <v>718 588-7500</v>
      </c>
      <c r="AF402" s="32" t="s">
        <v>31457</v>
      </c>
    </row>
    <row r="403" spans="1:32" x14ac:dyDescent="0.2">
      <c r="A403" s="31" t="str">
        <f>council_staff_import[[#This Row],[First_Name_SOURCE_KEY]]&amp;" "&amp;council_staff_import[[#This Row],[Last_Name_SOURCE_KEY]]</f>
        <v>Alondra Perez</v>
      </c>
      <c r="B403" s="31" t="str">
        <f>council_staff_import[[#This Row],[First_Name_SOURCE_KEY]]</f>
        <v>Alondra</v>
      </c>
      <c r="C403" s="31" t="str">
        <f>council_staff_import[[#This Row],[Last_Name_SOURCE_KEY]]</f>
        <v>Perez</v>
      </c>
      <c r="D403" s="31" t="str">
        <f>council_staff_import[[#This Row],[Title_SOURCE_KEY]]</f>
        <v>Councilmanic Aide</v>
      </c>
      <c r="E403" s="31" t="e">
        <f>council_staff_import[[#This Row],[vlookup_works_for]]</f>
        <v>#REF!</v>
      </c>
      <c r="F403" s="31" t="str">
        <f>IF(council_staff_import[[#This Row],[combine COS and Leg Contact Responsibilties]]="",council_staff_import[[#This Row],[Vlookup Scheduler Responsibility]],council_staff_import[[#This Row],[combine COS and Leg Contact Responsibilties]])</f>
        <v/>
      </c>
      <c r="G403" s="31" t="e">
        <f>council_staff_import[[#This Row],[Vlookup_reports_to_person]]</f>
        <v>#REF!</v>
      </c>
      <c r="H403" s="31" t="s">
        <v>65</v>
      </c>
      <c r="I403" s="31" t="s">
        <v>31371</v>
      </c>
      <c r="J403" s="31" t="str">
        <f>council_staff_import[[#This Row],[format_legislative_staff_type]]</f>
        <v>Personal</v>
      </c>
      <c r="K403" s="31" t="s">
        <v>72</v>
      </c>
      <c r="L403" s="31" t="str">
        <f>IF(council_staff_import[[#This Row],[District_Office_Calc]]=0,"",council_staff_import[[#This Row],[District_Office_Calc]])</f>
        <v>718 588-7500</v>
      </c>
      <c r="M403" s="31" t="str">
        <f>IF(council_staff_import[[#This Row],[combine COS and Leg Contact emails]]="",council_staff_import[[#This Row],[Vlookup Scheduler Email]],council_staff_import[[#This Row],[combine COS and Leg Contact emails]])</f>
        <v/>
      </c>
      <c r="N403" s="32" t="s">
        <v>2811</v>
      </c>
      <c r="O403" s="32" t="s">
        <v>31462</v>
      </c>
      <c r="P403" s="32" t="str">
        <f>IF(council_staff_import[[#This Row],[Vlookup COS Responsibility]]="",council_staff_import[[#This Row],[Vlookup Leg Contact Responsibility]],council_staff_import[[#This Row],[Vlookup COS Responsibility]])</f>
        <v/>
      </c>
      <c r="Q403" s="32" t="str">
        <f>IF(council_staff_import[[#This Row],[Vlookup COS Email]]="",council_staff_import[[#This Row],[Vlookup Leg Contact Email]],council_staff_import[[#This Row],[Vlookup COS Email]])</f>
        <v/>
      </c>
      <c r="R403" s="32" t="str">
        <f>IFERROR(VLOOKUP(council_staff_import[[#This Row],[Full Name]],[4]!Table3[#Data],2,0),"")</f>
        <v/>
      </c>
      <c r="S403" s="32" t="str">
        <f>IFERROR(VLOOKUP(council_staff_import[[#This Row],[Full Name]],[4]!Table3[#Data],6,0),"")</f>
        <v/>
      </c>
      <c r="T403" s="32" t="str">
        <f>IFERROR(VLOOKUP(council_staff_import[[#This Row],[Full Name]],[4]!Table5[#Data],2,0),"")</f>
        <v/>
      </c>
      <c r="U403" s="32" t="str">
        <f>IFERROR(VLOOKUP(council_staff_import[[#This Row],[Full Name]],[4]!Table5[#Data],5,0),"")</f>
        <v/>
      </c>
      <c r="V403" s="32" t="str">
        <f>IFERROR(VLOOKUP(council_staff_import[[#This Row],[Full Name]],[4]!Table6[#Data],2,0),"")</f>
        <v/>
      </c>
      <c r="W403" s="32" t="str">
        <f>IFERROR(VLOOKUP(council_staff_import[[#This Row],[Full Name]],[4]!Table6[#Data],4,0),"")</f>
        <v/>
      </c>
      <c r="X403" s="32" t="s">
        <v>31394</v>
      </c>
      <c r="Y403" s="32" t="e">
        <f>VLOOKUP(council_staff_import[[#This Row],[format_works_for]],[4]!Table4[#Data],1,0)</f>
        <v>#REF!</v>
      </c>
      <c r="Z40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03" s="32" t="e">
        <f>VLOOKUP(council_staff_import[[#This Row],[formatted_and_corrected_reports_to_person]],[4]!Table2[#Data],2,0)</f>
        <v>#REF!</v>
      </c>
      <c r="AB403" s="32" t="str">
        <f>IF(council_staff_import[[#This Row],[format_legislative_staff_type]]="Personal", RIGHT(council_staff_import[[#This Row],[Assignment_SOURCE_KEY]],LEN(council_staff_import[[#This Row],[Assignment_SOURCE_KEY]])-FIND(" ",council_staff_import[[#This Row],[Assignment_SOURCE_KEY]])),"")</f>
        <v>Gibson</v>
      </c>
      <c r="AC403" s="32" t="str">
        <f>IF(LEFT(council_staff_import[[#This Row],[Assignment_SOURCE_KEY]],(FIND(" ",council_staff_import[[#This Row],[Assignment_SOURCE_KEY]],1)-1))="CM","Personal","Central")</f>
        <v>Personal</v>
      </c>
      <c r="AD403" s="32" t="s">
        <v>34855</v>
      </c>
      <c r="AE403" s="32" t="str">
        <f>council_staff_import[[#This Row],[District_Office_Number_SOURCE_KEY]]</f>
        <v>718 588-7500</v>
      </c>
      <c r="AF403" s="32" t="s">
        <v>31457</v>
      </c>
    </row>
    <row r="404" spans="1:32" x14ac:dyDescent="0.2">
      <c r="A404" s="31" t="str">
        <f>council_staff_import[[#This Row],[First_Name_SOURCE_KEY]]&amp;" "&amp;council_staff_import[[#This Row],[Last_Name_SOURCE_KEY]]</f>
        <v>Jefrey Velasquez</v>
      </c>
      <c r="B404" s="31" t="str">
        <f>council_staff_import[[#This Row],[First_Name_SOURCE_KEY]]</f>
        <v>Jefrey</v>
      </c>
      <c r="C404" s="31" t="str">
        <f>council_staff_import[[#This Row],[Last_Name_SOURCE_KEY]]</f>
        <v>Velasquez</v>
      </c>
      <c r="D404" s="31" t="str">
        <f>council_staff_import[[#This Row],[Title_SOURCE_KEY]]</f>
        <v>Councilmanic Aide</v>
      </c>
      <c r="E404" s="31" t="e">
        <f>council_staff_import[[#This Row],[vlookup_works_for]]</f>
        <v>#REF!</v>
      </c>
      <c r="F404" s="31" t="str">
        <f>IF(council_staff_import[[#This Row],[combine COS and Leg Contact Responsibilties]]="",council_staff_import[[#This Row],[Vlookup Scheduler Responsibility]],council_staff_import[[#This Row],[combine COS and Leg Contact Responsibilties]])</f>
        <v/>
      </c>
      <c r="G404" s="31" t="e">
        <f>council_staff_import[[#This Row],[Vlookup_reports_to_person]]</f>
        <v>#REF!</v>
      </c>
      <c r="H404" s="31" t="s">
        <v>65</v>
      </c>
      <c r="I404" s="31" t="s">
        <v>31371</v>
      </c>
      <c r="J404" s="31" t="str">
        <f>council_staff_import[[#This Row],[format_legislative_staff_type]]</f>
        <v>Personal</v>
      </c>
      <c r="K404" s="31" t="s">
        <v>72</v>
      </c>
      <c r="L404" s="31" t="str">
        <f>IF(council_staff_import[[#This Row],[District_Office_Calc]]=0,"",council_staff_import[[#This Row],[District_Office_Calc]])</f>
        <v>718 588-7500</v>
      </c>
      <c r="M404" s="31" t="str">
        <f>IF(council_staff_import[[#This Row],[combine COS and Leg Contact emails]]="",council_staff_import[[#This Row],[Vlookup Scheduler Email]],council_staff_import[[#This Row],[combine COS and Leg Contact emails]])</f>
        <v/>
      </c>
      <c r="N404" s="32" t="s">
        <v>33697</v>
      </c>
      <c r="O404" s="32" t="s">
        <v>33698</v>
      </c>
      <c r="P404" s="32" t="str">
        <f>IF(council_staff_import[[#This Row],[Vlookup COS Responsibility]]="",council_staff_import[[#This Row],[Vlookup Leg Contact Responsibility]],council_staff_import[[#This Row],[Vlookup COS Responsibility]])</f>
        <v/>
      </c>
      <c r="Q404" s="32" t="str">
        <f>IF(council_staff_import[[#This Row],[Vlookup COS Email]]="",council_staff_import[[#This Row],[Vlookup Leg Contact Email]],council_staff_import[[#This Row],[Vlookup COS Email]])</f>
        <v/>
      </c>
      <c r="R404" s="32" t="str">
        <f>IFERROR(VLOOKUP(council_staff_import[[#This Row],[Full Name]],[4]!Table3[#Data],2,0),"")</f>
        <v/>
      </c>
      <c r="S404" s="32" t="str">
        <f>IFERROR(VLOOKUP(council_staff_import[[#This Row],[Full Name]],[4]!Table3[#Data],6,0),"")</f>
        <v/>
      </c>
      <c r="T404" s="32" t="str">
        <f>IFERROR(VLOOKUP(council_staff_import[[#This Row],[Full Name]],[4]!Table5[#Data],2,0),"")</f>
        <v/>
      </c>
      <c r="U404" s="32" t="str">
        <f>IFERROR(VLOOKUP(council_staff_import[[#This Row],[Full Name]],[4]!Table5[#Data],5,0),"")</f>
        <v/>
      </c>
      <c r="V404" s="32" t="str">
        <f>IFERROR(VLOOKUP(council_staff_import[[#This Row],[Full Name]],[4]!Table6[#Data],2,0),"")</f>
        <v/>
      </c>
      <c r="W404" s="32" t="str">
        <f>IFERROR(VLOOKUP(council_staff_import[[#This Row],[Full Name]],[4]!Table6[#Data],4,0),"")</f>
        <v/>
      </c>
      <c r="X404" s="32" t="s">
        <v>31394</v>
      </c>
      <c r="Y404" s="32" t="e">
        <f>VLOOKUP(council_staff_import[[#This Row],[format_works_for]],[4]!Table4[#Data],1,0)</f>
        <v>#REF!</v>
      </c>
      <c r="Z40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04" s="32" t="e">
        <f>VLOOKUP(council_staff_import[[#This Row],[formatted_and_corrected_reports_to_person]],[4]!Table2[#Data],2,0)</f>
        <v>#REF!</v>
      </c>
      <c r="AB404" s="32" t="str">
        <f>IF(council_staff_import[[#This Row],[format_legislative_staff_type]]="Personal", RIGHT(council_staff_import[[#This Row],[Assignment_SOURCE_KEY]],LEN(council_staff_import[[#This Row],[Assignment_SOURCE_KEY]])-FIND(" ",council_staff_import[[#This Row],[Assignment_SOURCE_KEY]])),"")</f>
        <v>Gibson</v>
      </c>
      <c r="AC404" s="32" t="str">
        <f>IF(LEFT(council_staff_import[[#This Row],[Assignment_SOURCE_KEY]],(FIND(" ",council_staff_import[[#This Row],[Assignment_SOURCE_KEY]],1)-1))="CM","Personal","Central")</f>
        <v>Personal</v>
      </c>
      <c r="AD404" s="32" t="s">
        <v>34855</v>
      </c>
      <c r="AE404" s="32" t="str">
        <f>council_staff_import[[#This Row],[District_Office_Number_SOURCE_KEY]]</f>
        <v>718 588-7500</v>
      </c>
      <c r="AF404" s="32" t="s">
        <v>31457</v>
      </c>
    </row>
    <row r="405" spans="1:32" x14ac:dyDescent="0.2">
      <c r="A405" s="31" t="str">
        <f>council_staff_import[[#This Row],[First_Name_SOURCE_KEY]]&amp;" "&amp;council_staff_import[[#This Row],[Last_Name_SOURCE_KEY]]</f>
        <v>Dana Wax</v>
      </c>
      <c r="B405" s="31" t="str">
        <f>council_staff_import[[#This Row],[First_Name_SOURCE_KEY]]</f>
        <v>Dana</v>
      </c>
      <c r="C405" s="31" t="str">
        <f>council_staff_import[[#This Row],[Last_Name_SOURCE_KEY]]</f>
        <v>Wax</v>
      </c>
      <c r="D405" s="31" t="str">
        <f>council_staff_import[[#This Row],[Title_SOURCE_KEY]]</f>
        <v>Councilmanic Aide</v>
      </c>
      <c r="E405" s="31" t="e">
        <f>council_staff_import[[#This Row],[vlookup_works_for]]</f>
        <v>#REF!</v>
      </c>
      <c r="F405" s="31" t="str">
        <f>IF(council_staff_import[[#This Row],[combine COS and Leg Contact Responsibilties]]="",council_staff_import[[#This Row],[Vlookup Scheduler Responsibility]],council_staff_import[[#This Row],[combine COS and Leg Contact Responsibilties]])</f>
        <v/>
      </c>
      <c r="G405" s="31" t="e">
        <f>council_staff_import[[#This Row],[Vlookup_reports_to_person]]</f>
        <v>#REF!</v>
      </c>
      <c r="H405" s="31" t="s">
        <v>65</v>
      </c>
      <c r="I405" s="31" t="s">
        <v>31371</v>
      </c>
      <c r="J405" s="31" t="str">
        <f>council_staff_import[[#This Row],[format_legislative_staff_type]]</f>
        <v>Personal</v>
      </c>
      <c r="K405" s="31" t="s">
        <v>72</v>
      </c>
      <c r="L405" s="31" t="str">
        <f>IF(council_staff_import[[#This Row],[District_Office_Calc]]=0,"",council_staff_import[[#This Row],[District_Office_Calc]])</f>
        <v>718 588-7500</v>
      </c>
      <c r="M405" s="31" t="str">
        <f>IF(council_staff_import[[#This Row],[combine COS and Leg Contact emails]]="",council_staff_import[[#This Row],[Vlookup Scheduler Email]],council_staff_import[[#This Row],[combine COS and Leg Contact emails]])</f>
        <v/>
      </c>
      <c r="N405" s="32" t="s">
        <v>33527</v>
      </c>
      <c r="O405" s="32" t="s">
        <v>25850</v>
      </c>
      <c r="P405" s="32" t="str">
        <f>IF(council_staff_import[[#This Row],[Vlookup COS Responsibility]]="",council_staff_import[[#This Row],[Vlookup Leg Contact Responsibility]],council_staff_import[[#This Row],[Vlookup COS Responsibility]])</f>
        <v/>
      </c>
      <c r="Q405" s="32" t="str">
        <f>IF(council_staff_import[[#This Row],[Vlookup COS Email]]="",council_staff_import[[#This Row],[Vlookup Leg Contact Email]],council_staff_import[[#This Row],[Vlookup COS Email]])</f>
        <v/>
      </c>
      <c r="R405" s="32" t="str">
        <f>IFERROR(VLOOKUP(council_staff_import[[#This Row],[Full Name]],[4]!Table3[#Data],2,0),"")</f>
        <v/>
      </c>
      <c r="S405" s="32" t="str">
        <f>IFERROR(VLOOKUP(council_staff_import[[#This Row],[Full Name]],[4]!Table3[#Data],6,0),"")</f>
        <v/>
      </c>
      <c r="T405" s="32" t="str">
        <f>IFERROR(VLOOKUP(council_staff_import[[#This Row],[Full Name]],[4]!Table5[#Data],2,0),"")</f>
        <v/>
      </c>
      <c r="U405" s="32" t="str">
        <f>IFERROR(VLOOKUP(council_staff_import[[#This Row],[Full Name]],[4]!Table5[#Data],5,0),"")</f>
        <v/>
      </c>
      <c r="V405" s="32" t="str">
        <f>IFERROR(VLOOKUP(council_staff_import[[#This Row],[Full Name]],[4]!Table6[#Data],2,0),"")</f>
        <v/>
      </c>
      <c r="W405" s="32" t="str">
        <f>IFERROR(VLOOKUP(council_staff_import[[#This Row],[Full Name]],[4]!Table6[#Data],4,0),"")</f>
        <v/>
      </c>
      <c r="X405" s="32" t="s">
        <v>31394</v>
      </c>
      <c r="Y405" s="32" t="e">
        <f>VLOOKUP(council_staff_import[[#This Row],[format_works_for]],[4]!Table4[#Data],1,0)</f>
        <v>#REF!</v>
      </c>
      <c r="Z40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05" s="32" t="e">
        <f>VLOOKUP(council_staff_import[[#This Row],[formatted_and_corrected_reports_to_person]],[4]!Table2[#Data],2,0)</f>
        <v>#REF!</v>
      </c>
      <c r="AB405" s="32" t="str">
        <f>IF(council_staff_import[[#This Row],[format_legislative_staff_type]]="Personal", RIGHT(council_staff_import[[#This Row],[Assignment_SOURCE_KEY]],LEN(council_staff_import[[#This Row],[Assignment_SOURCE_KEY]])-FIND(" ",council_staff_import[[#This Row],[Assignment_SOURCE_KEY]])),"")</f>
        <v>Gibson</v>
      </c>
      <c r="AC405" s="32" t="str">
        <f>IF(LEFT(council_staff_import[[#This Row],[Assignment_SOURCE_KEY]],(FIND(" ",council_staff_import[[#This Row],[Assignment_SOURCE_KEY]],1)-1))="CM","Personal","Central")</f>
        <v>Personal</v>
      </c>
      <c r="AD405" s="32" t="s">
        <v>34855</v>
      </c>
      <c r="AE405" s="32" t="str">
        <f>council_staff_import[[#This Row],[District_Office_Number_SOURCE_KEY]]</f>
        <v>718 588-7500</v>
      </c>
      <c r="AF405" s="32" t="s">
        <v>31457</v>
      </c>
    </row>
    <row r="406" spans="1:32" x14ac:dyDescent="0.2">
      <c r="A406" s="31" t="str">
        <f>council_staff_import[[#This Row],[First_Name_SOURCE_KEY]]&amp;" "&amp;council_staff_import[[#This Row],[Last_Name_SOURCE_KEY]]</f>
        <v>Iva Kaci</v>
      </c>
      <c r="B406" s="31" t="str">
        <f>council_staff_import[[#This Row],[First_Name_SOURCE_KEY]]</f>
        <v>Iva</v>
      </c>
      <c r="C406" s="31" t="str">
        <f>council_staff_import[[#This Row],[Last_Name_SOURCE_KEY]]</f>
        <v>Kaci</v>
      </c>
      <c r="D406" s="31" t="str">
        <f>council_staff_import[[#This Row],[Title_SOURCE_KEY]]</f>
        <v>Councilmanic Aide</v>
      </c>
      <c r="E406" s="31" t="e">
        <f>council_staff_import[[#This Row],[vlookup_works_for]]</f>
        <v>#REF!</v>
      </c>
      <c r="F406" s="31" t="str">
        <f>IF(council_staff_import[[#This Row],[combine COS and Leg Contact Responsibilties]]="",council_staff_import[[#This Row],[Vlookup Scheduler Responsibility]],council_staff_import[[#This Row],[combine COS and Leg Contact Responsibilties]])</f>
        <v/>
      </c>
      <c r="G406" s="31" t="e">
        <f>council_staff_import[[#This Row],[Vlookup_reports_to_person]]</f>
        <v>#REF!</v>
      </c>
      <c r="H406" s="31" t="s">
        <v>65</v>
      </c>
      <c r="I406" s="31" t="s">
        <v>31371</v>
      </c>
      <c r="J406" s="31" t="str">
        <f>council_staff_import[[#This Row],[format_legislative_staff_type]]</f>
        <v>Personal</v>
      </c>
      <c r="K406" s="31" t="s">
        <v>72</v>
      </c>
      <c r="L406" s="31" t="str">
        <f>IF(council_staff_import[[#This Row],[District_Office_Calc]]=0,"",council_staff_import[[#This Row],[District_Office_Calc]])</f>
        <v>718 853-2704/2068</v>
      </c>
      <c r="M406" s="31" t="str">
        <f>IF(council_staff_import[[#This Row],[combine COS and Leg Contact emails]]="",council_staff_import[[#This Row],[Vlookup Scheduler Email]],council_staff_import[[#This Row],[combine COS and Leg Contact emails]])</f>
        <v/>
      </c>
      <c r="N406" s="32" t="s">
        <v>34490</v>
      </c>
      <c r="O406" s="32" t="s">
        <v>34491</v>
      </c>
      <c r="P406" s="32" t="str">
        <f>IF(council_staff_import[[#This Row],[Vlookup COS Responsibility]]="",council_staff_import[[#This Row],[Vlookup Leg Contact Responsibility]],council_staff_import[[#This Row],[Vlookup COS Responsibility]])</f>
        <v/>
      </c>
      <c r="Q406" s="32" t="str">
        <f>IF(council_staff_import[[#This Row],[Vlookup COS Email]]="",council_staff_import[[#This Row],[Vlookup Leg Contact Email]],council_staff_import[[#This Row],[Vlookup COS Email]])</f>
        <v/>
      </c>
      <c r="R406" s="32" t="str">
        <f>IFERROR(VLOOKUP(council_staff_import[[#This Row],[Full Name]],[4]!Table3[#Data],2,0),"")</f>
        <v/>
      </c>
      <c r="S406" s="32" t="str">
        <f>IFERROR(VLOOKUP(council_staff_import[[#This Row],[Full Name]],[4]!Table3[#Data],6,0),"")</f>
        <v/>
      </c>
      <c r="T406" s="32" t="str">
        <f>IFERROR(VLOOKUP(council_staff_import[[#This Row],[Full Name]],[4]!Table5[#Data],2,0),"")</f>
        <v/>
      </c>
      <c r="U406" s="32" t="str">
        <f>IFERROR(VLOOKUP(council_staff_import[[#This Row],[Full Name]],[4]!Table5[#Data],5,0),"")</f>
        <v/>
      </c>
      <c r="V406" s="32" t="str">
        <f>IFERROR(VLOOKUP(council_staff_import[[#This Row],[Full Name]],[4]!Table6[#Data],2,0),"")</f>
        <v/>
      </c>
      <c r="W406" s="32" t="str">
        <f>IFERROR(VLOOKUP(council_staff_import[[#This Row],[Full Name]],[4]!Table6[#Data],4,0),"")</f>
        <v/>
      </c>
      <c r="X406" s="32" t="s">
        <v>31394</v>
      </c>
      <c r="Y406" s="32" t="e">
        <f>VLOOKUP(council_staff_import[[#This Row],[format_works_for]],[4]!Table4[#Data],1,0)</f>
        <v>#REF!</v>
      </c>
      <c r="Z40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06" s="32" t="e">
        <f>VLOOKUP(council_staff_import[[#This Row],[formatted_and_corrected_reports_to_person]],[4]!Table2[#Data],2,0)</f>
        <v>#REF!</v>
      </c>
      <c r="AB406" s="32" t="str">
        <f>IF(council_staff_import[[#This Row],[format_legislative_staff_type]]="Personal", RIGHT(council_staff_import[[#This Row],[Assignment_SOURCE_KEY]],LEN(council_staff_import[[#This Row],[Assignment_SOURCE_KEY]])-FIND(" ",council_staff_import[[#This Row],[Assignment_SOURCE_KEY]])),"")</f>
        <v>Greenfield</v>
      </c>
      <c r="AC406" s="32" t="str">
        <f>IF(LEFT(council_staff_import[[#This Row],[Assignment_SOURCE_KEY]],(FIND(" ",council_staff_import[[#This Row],[Assignment_SOURCE_KEY]],1)-1))="CM","Personal","Central")</f>
        <v>Personal</v>
      </c>
      <c r="AD406" s="32" t="s">
        <v>34856</v>
      </c>
      <c r="AE406" s="32" t="str">
        <f>council_staff_import[[#This Row],[District_Office_Number_SOURCE_KEY]]</f>
        <v>718 853-2704/2068</v>
      </c>
      <c r="AF406" s="32" t="s">
        <v>32351</v>
      </c>
    </row>
    <row r="407" spans="1:32" x14ac:dyDescent="0.2">
      <c r="A407" s="31" t="str">
        <f>council_staff_import[[#This Row],[First_Name_SOURCE_KEY]]&amp;" "&amp;council_staff_import[[#This Row],[Last_Name_SOURCE_KEY]]</f>
        <v>Daniel Pearlstein</v>
      </c>
      <c r="B407" s="31" t="str">
        <f>council_staff_import[[#This Row],[First_Name_SOURCE_KEY]]</f>
        <v>Daniel</v>
      </c>
      <c r="C407" s="31" t="str">
        <f>council_staff_import[[#This Row],[Last_Name_SOURCE_KEY]]</f>
        <v>Pearlstein</v>
      </c>
      <c r="D407" s="31" t="str">
        <f>council_staff_import[[#This Row],[Title_SOURCE_KEY]]</f>
        <v>Councilmanic Aide</v>
      </c>
      <c r="E407" s="31" t="e">
        <f>council_staff_import[[#This Row],[vlookup_works_for]]</f>
        <v>#REF!</v>
      </c>
      <c r="F407" s="31" t="str">
        <f>IF(council_staff_import[[#This Row],[combine COS and Leg Contact Responsibilties]]="",council_staff_import[[#This Row],[Vlookup Scheduler Responsibility]],council_staff_import[[#This Row],[combine COS and Leg Contact Responsibilties]])</f>
        <v/>
      </c>
      <c r="G407" s="31" t="e">
        <f>council_staff_import[[#This Row],[Vlookup_reports_to_person]]</f>
        <v>#REF!</v>
      </c>
      <c r="H407" s="31" t="s">
        <v>65</v>
      </c>
      <c r="I407" s="31" t="s">
        <v>31371</v>
      </c>
      <c r="J407" s="31" t="str">
        <f>council_staff_import[[#This Row],[format_legislative_staff_type]]</f>
        <v>Personal</v>
      </c>
      <c r="K407" s="31" t="s">
        <v>72</v>
      </c>
      <c r="L407" s="31" t="str">
        <f>IF(council_staff_import[[#This Row],[District_Office_Calc]]=0,"",council_staff_import[[#This Row],[District_Office_Calc]])</f>
        <v>718 853-2704/2068</v>
      </c>
      <c r="M407" s="31" t="str">
        <f>IF(council_staff_import[[#This Row],[combine COS and Leg Contact emails]]="",council_staff_import[[#This Row],[Vlookup Scheduler Email]],council_staff_import[[#This Row],[combine COS and Leg Contact emails]])</f>
        <v/>
      </c>
      <c r="N407" s="32" t="s">
        <v>32349</v>
      </c>
      <c r="O407" s="32" t="s">
        <v>23595</v>
      </c>
      <c r="P407" s="32" t="str">
        <f>IF(council_staff_import[[#This Row],[Vlookup COS Responsibility]]="",council_staff_import[[#This Row],[Vlookup Leg Contact Responsibility]],council_staff_import[[#This Row],[Vlookup COS Responsibility]])</f>
        <v/>
      </c>
      <c r="Q407" s="32" t="str">
        <f>IF(council_staff_import[[#This Row],[Vlookup COS Email]]="",council_staff_import[[#This Row],[Vlookup Leg Contact Email]],council_staff_import[[#This Row],[Vlookup COS Email]])</f>
        <v/>
      </c>
      <c r="R407" s="32" t="str">
        <f>IFERROR(VLOOKUP(council_staff_import[[#This Row],[Full Name]],[4]!Table3[#Data],2,0),"")</f>
        <v/>
      </c>
      <c r="S407" s="32" t="str">
        <f>IFERROR(VLOOKUP(council_staff_import[[#This Row],[Full Name]],[4]!Table3[#Data],6,0),"")</f>
        <v/>
      </c>
      <c r="T407" s="32" t="str">
        <f>IFERROR(VLOOKUP(council_staff_import[[#This Row],[Full Name]],[4]!Table5[#Data],2,0),"")</f>
        <v/>
      </c>
      <c r="U407" s="32" t="str">
        <f>IFERROR(VLOOKUP(council_staff_import[[#This Row],[Full Name]],[4]!Table5[#Data],5,0),"")</f>
        <v/>
      </c>
      <c r="V407" s="32" t="str">
        <f>IFERROR(VLOOKUP(council_staff_import[[#This Row],[Full Name]],[4]!Table6[#Data],2,0),"")</f>
        <v/>
      </c>
      <c r="W407" s="32" t="str">
        <f>IFERROR(VLOOKUP(council_staff_import[[#This Row],[Full Name]],[4]!Table6[#Data],4,0),"")</f>
        <v/>
      </c>
      <c r="X407" s="32" t="s">
        <v>31394</v>
      </c>
      <c r="Y407" s="32" t="e">
        <f>VLOOKUP(council_staff_import[[#This Row],[format_works_for]],[4]!Table4[#Data],1,0)</f>
        <v>#REF!</v>
      </c>
      <c r="Z40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07" s="32" t="e">
        <f>VLOOKUP(council_staff_import[[#This Row],[formatted_and_corrected_reports_to_person]],[4]!Table2[#Data],2,0)</f>
        <v>#REF!</v>
      </c>
      <c r="AB407" s="32" t="str">
        <f>IF(council_staff_import[[#This Row],[format_legislative_staff_type]]="Personal", RIGHT(council_staff_import[[#This Row],[Assignment_SOURCE_KEY]],LEN(council_staff_import[[#This Row],[Assignment_SOURCE_KEY]])-FIND(" ",council_staff_import[[#This Row],[Assignment_SOURCE_KEY]])),"")</f>
        <v>Greenfield</v>
      </c>
      <c r="AC407" s="32" t="str">
        <f>IF(LEFT(council_staff_import[[#This Row],[Assignment_SOURCE_KEY]],(FIND(" ",council_staff_import[[#This Row],[Assignment_SOURCE_KEY]],1)-1))="CM","Personal","Central")</f>
        <v>Personal</v>
      </c>
      <c r="AD407" s="32" t="s">
        <v>34856</v>
      </c>
      <c r="AE407" s="32" t="str">
        <f>council_staff_import[[#This Row],[District_Office_Number_SOURCE_KEY]]</f>
        <v>718 853-2704/2068</v>
      </c>
      <c r="AF407" s="32" t="s">
        <v>32351</v>
      </c>
    </row>
    <row r="408" spans="1:32" x14ac:dyDescent="0.2">
      <c r="A408" s="31" t="str">
        <f>council_staff_import[[#This Row],[First_Name_SOURCE_KEY]]&amp;" "&amp;council_staff_import[[#This Row],[Last_Name_SOURCE_KEY]]</f>
        <v>Anna Roberts</v>
      </c>
      <c r="B408" s="31" t="str">
        <f>council_staff_import[[#This Row],[First_Name_SOURCE_KEY]]</f>
        <v>Anna</v>
      </c>
      <c r="C408" s="31" t="str">
        <f>council_staff_import[[#This Row],[Last_Name_SOURCE_KEY]]</f>
        <v>Roberts</v>
      </c>
      <c r="D408" s="31" t="str">
        <f>council_staff_import[[#This Row],[Title_SOURCE_KEY]]</f>
        <v>Councilmanic Aide</v>
      </c>
      <c r="E408" s="31" t="e">
        <f>council_staff_import[[#This Row],[vlookup_works_for]]</f>
        <v>#REF!</v>
      </c>
      <c r="F408" s="31" t="str">
        <f>IF(council_staff_import[[#This Row],[combine COS and Leg Contact Responsibilties]]="",council_staff_import[[#This Row],[Vlookup Scheduler Responsibility]],council_staff_import[[#This Row],[combine COS and Leg Contact Responsibilties]])</f>
        <v/>
      </c>
      <c r="G408" s="31" t="e">
        <f>council_staff_import[[#This Row],[Vlookup_reports_to_person]]</f>
        <v>#REF!</v>
      </c>
      <c r="H408" s="31" t="s">
        <v>65</v>
      </c>
      <c r="I408" s="31" t="s">
        <v>31371</v>
      </c>
      <c r="J408" s="31" t="str">
        <f>council_staff_import[[#This Row],[format_legislative_staff_type]]</f>
        <v>Personal</v>
      </c>
      <c r="K408" s="31" t="s">
        <v>72</v>
      </c>
      <c r="L408" s="31" t="str">
        <f>IF(council_staff_import[[#This Row],[District_Office_Calc]]=0,"",council_staff_import[[#This Row],[District_Office_Calc]])</f>
        <v>718 853-2704/2068</v>
      </c>
      <c r="M408" s="31" t="str">
        <f>IF(council_staff_import[[#This Row],[combine COS and Leg Contact emails]]="",council_staff_import[[#This Row],[Vlookup Scheduler Email]],council_staff_import[[#This Row],[combine COS and Leg Contact emails]])</f>
        <v/>
      </c>
      <c r="N408" s="32" t="s">
        <v>12277</v>
      </c>
      <c r="O408" s="32" t="s">
        <v>1668</v>
      </c>
      <c r="P408" s="32" t="str">
        <f>IF(council_staff_import[[#This Row],[Vlookup COS Responsibility]]="",council_staff_import[[#This Row],[Vlookup Leg Contact Responsibility]],council_staff_import[[#This Row],[Vlookup COS Responsibility]])</f>
        <v/>
      </c>
      <c r="Q408" s="32" t="str">
        <f>IF(council_staff_import[[#This Row],[Vlookup COS Email]]="",council_staff_import[[#This Row],[Vlookup Leg Contact Email]],council_staff_import[[#This Row],[Vlookup COS Email]])</f>
        <v/>
      </c>
      <c r="R408" s="32" t="str">
        <f>IFERROR(VLOOKUP(council_staff_import[[#This Row],[Full Name]],[4]!Table3[#Data],2,0),"")</f>
        <v/>
      </c>
      <c r="S408" s="32" t="str">
        <f>IFERROR(VLOOKUP(council_staff_import[[#This Row],[Full Name]],[4]!Table3[#Data],6,0),"")</f>
        <v/>
      </c>
      <c r="T408" s="32" t="str">
        <f>IFERROR(VLOOKUP(council_staff_import[[#This Row],[Full Name]],[4]!Table5[#Data],2,0),"")</f>
        <v/>
      </c>
      <c r="U408" s="32" t="str">
        <f>IFERROR(VLOOKUP(council_staff_import[[#This Row],[Full Name]],[4]!Table5[#Data],5,0),"")</f>
        <v/>
      </c>
      <c r="V408" s="32" t="str">
        <f>IFERROR(VLOOKUP(council_staff_import[[#This Row],[Full Name]],[4]!Table6[#Data],2,0),"")</f>
        <v/>
      </c>
      <c r="W408" s="32" t="str">
        <f>IFERROR(VLOOKUP(council_staff_import[[#This Row],[Full Name]],[4]!Table6[#Data],4,0),"")</f>
        <v/>
      </c>
      <c r="X408" s="32" t="s">
        <v>31394</v>
      </c>
      <c r="Y408" s="32" t="e">
        <f>VLOOKUP(council_staff_import[[#This Row],[format_works_for]],[4]!Table4[#Data],1,0)</f>
        <v>#REF!</v>
      </c>
      <c r="Z40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08" s="32" t="e">
        <f>VLOOKUP(council_staff_import[[#This Row],[formatted_and_corrected_reports_to_person]],[4]!Table2[#Data],2,0)</f>
        <v>#REF!</v>
      </c>
      <c r="AB408" s="32" t="str">
        <f>IF(council_staff_import[[#This Row],[format_legislative_staff_type]]="Personal", RIGHT(council_staff_import[[#This Row],[Assignment_SOURCE_KEY]],LEN(council_staff_import[[#This Row],[Assignment_SOURCE_KEY]])-FIND(" ",council_staff_import[[#This Row],[Assignment_SOURCE_KEY]])),"")</f>
        <v>Greenfield</v>
      </c>
      <c r="AC408" s="32" t="str">
        <f>IF(LEFT(council_staff_import[[#This Row],[Assignment_SOURCE_KEY]],(FIND(" ",council_staff_import[[#This Row],[Assignment_SOURCE_KEY]],1)-1))="CM","Personal","Central")</f>
        <v>Personal</v>
      </c>
      <c r="AD408" s="32" t="s">
        <v>34856</v>
      </c>
      <c r="AE408" s="32" t="str">
        <f>council_staff_import[[#This Row],[District_Office_Number_SOURCE_KEY]]</f>
        <v>718 853-2704/2068</v>
      </c>
      <c r="AF408" s="32" t="s">
        <v>32351</v>
      </c>
    </row>
    <row r="409" spans="1:32" x14ac:dyDescent="0.2">
      <c r="A409" s="31" t="str">
        <f>council_staff_import[[#This Row],[First_Name_SOURCE_KEY]]&amp;" "&amp;council_staff_import[[#This Row],[Last_Name_SOURCE_KEY]]</f>
        <v>Joseph Schonfeld</v>
      </c>
      <c r="B409" s="31" t="str">
        <f>council_staff_import[[#This Row],[First_Name_SOURCE_KEY]]</f>
        <v>Joseph</v>
      </c>
      <c r="C409" s="31" t="str">
        <f>council_staff_import[[#This Row],[Last_Name_SOURCE_KEY]]</f>
        <v>Schonfeld</v>
      </c>
      <c r="D409" s="31" t="str">
        <f>council_staff_import[[#This Row],[Title_SOURCE_KEY]]</f>
        <v>Councilmanic Aide</v>
      </c>
      <c r="E409" s="31" t="e">
        <f>council_staff_import[[#This Row],[vlookup_works_for]]</f>
        <v>#REF!</v>
      </c>
      <c r="F409" s="31" t="str">
        <f>IF(council_staff_import[[#This Row],[combine COS and Leg Contact Responsibilties]]="",council_staff_import[[#This Row],[Vlookup Scheduler Responsibility]],council_staff_import[[#This Row],[combine COS and Leg Contact Responsibilties]])</f>
        <v/>
      </c>
      <c r="G409" s="31" t="e">
        <f>council_staff_import[[#This Row],[Vlookup_reports_to_person]]</f>
        <v>#REF!</v>
      </c>
      <c r="H409" s="31" t="s">
        <v>65</v>
      </c>
      <c r="I409" s="31" t="s">
        <v>31371</v>
      </c>
      <c r="J409" s="31" t="str">
        <f>council_staff_import[[#This Row],[format_legislative_staff_type]]</f>
        <v>Personal</v>
      </c>
      <c r="K409" s="31" t="s">
        <v>72</v>
      </c>
      <c r="L409" s="31" t="str">
        <f>IF(council_staff_import[[#This Row],[District_Office_Calc]]=0,"",council_staff_import[[#This Row],[District_Office_Calc]])</f>
        <v>718 853-2704/2068</v>
      </c>
      <c r="M409" s="31" t="str">
        <f>IF(council_staff_import[[#This Row],[combine COS and Leg Contact emails]]="",council_staff_import[[#This Row],[Vlookup Scheduler Email]],council_staff_import[[#This Row],[combine COS and Leg Contact emails]])</f>
        <v/>
      </c>
      <c r="N409" s="32" t="s">
        <v>32433</v>
      </c>
      <c r="O409" s="32" t="s">
        <v>2640</v>
      </c>
      <c r="P409" s="32" t="str">
        <f>IF(council_staff_import[[#This Row],[Vlookup COS Responsibility]]="",council_staff_import[[#This Row],[Vlookup Leg Contact Responsibility]],council_staff_import[[#This Row],[Vlookup COS Responsibility]])</f>
        <v/>
      </c>
      <c r="Q409" s="32" t="str">
        <f>IF(council_staff_import[[#This Row],[Vlookup COS Email]]="",council_staff_import[[#This Row],[Vlookup Leg Contact Email]],council_staff_import[[#This Row],[Vlookup COS Email]])</f>
        <v/>
      </c>
      <c r="R409" s="32" t="str">
        <f>IFERROR(VLOOKUP(council_staff_import[[#This Row],[Full Name]],[4]!Table3[#Data],2,0),"")</f>
        <v/>
      </c>
      <c r="S409" s="32" t="str">
        <f>IFERROR(VLOOKUP(council_staff_import[[#This Row],[Full Name]],[4]!Table3[#Data],6,0),"")</f>
        <v/>
      </c>
      <c r="T409" s="32" t="str">
        <f>IFERROR(VLOOKUP(council_staff_import[[#This Row],[Full Name]],[4]!Table5[#Data],2,0),"")</f>
        <v/>
      </c>
      <c r="U409" s="32" t="str">
        <f>IFERROR(VLOOKUP(council_staff_import[[#This Row],[Full Name]],[4]!Table5[#Data],5,0),"")</f>
        <v/>
      </c>
      <c r="V409" s="32" t="str">
        <f>IFERROR(VLOOKUP(council_staff_import[[#This Row],[Full Name]],[4]!Table6[#Data],2,0),"")</f>
        <v/>
      </c>
      <c r="W409" s="32" t="str">
        <f>IFERROR(VLOOKUP(council_staff_import[[#This Row],[Full Name]],[4]!Table6[#Data],4,0),"")</f>
        <v/>
      </c>
      <c r="X409" s="32" t="s">
        <v>31394</v>
      </c>
      <c r="Y409" s="32" t="e">
        <f>VLOOKUP(council_staff_import[[#This Row],[format_works_for]],[4]!Table4[#Data],1,0)</f>
        <v>#REF!</v>
      </c>
      <c r="Z40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09" s="32" t="e">
        <f>VLOOKUP(council_staff_import[[#This Row],[formatted_and_corrected_reports_to_person]],[4]!Table2[#Data],2,0)</f>
        <v>#REF!</v>
      </c>
      <c r="AB409" s="32" t="str">
        <f>IF(council_staff_import[[#This Row],[format_legislative_staff_type]]="Personal", RIGHT(council_staff_import[[#This Row],[Assignment_SOURCE_KEY]],LEN(council_staff_import[[#This Row],[Assignment_SOURCE_KEY]])-FIND(" ",council_staff_import[[#This Row],[Assignment_SOURCE_KEY]])),"")</f>
        <v>Greenfield</v>
      </c>
      <c r="AC409" s="32" t="str">
        <f>IF(LEFT(council_staff_import[[#This Row],[Assignment_SOURCE_KEY]],(FIND(" ",council_staff_import[[#This Row],[Assignment_SOURCE_KEY]],1)-1))="CM","Personal","Central")</f>
        <v>Personal</v>
      </c>
      <c r="AD409" s="32" t="s">
        <v>34856</v>
      </c>
      <c r="AE409" s="32" t="str">
        <f>council_staff_import[[#This Row],[District_Office_Number_SOURCE_KEY]]</f>
        <v>718 853-2704/2068</v>
      </c>
      <c r="AF409" s="32" t="s">
        <v>32351</v>
      </c>
    </row>
    <row r="410" spans="1:32" x14ac:dyDescent="0.2">
      <c r="A410" s="31" t="str">
        <f>council_staff_import[[#This Row],[First_Name_SOURCE_KEY]]&amp;" "&amp;council_staff_import[[#This Row],[Last_Name_SOURCE_KEY]]</f>
        <v>Benjamin Segal</v>
      </c>
      <c r="B410" s="31" t="str">
        <f>council_staff_import[[#This Row],[First_Name_SOURCE_KEY]]</f>
        <v>Benjamin</v>
      </c>
      <c r="C410" s="31" t="str">
        <f>council_staff_import[[#This Row],[Last_Name_SOURCE_KEY]]</f>
        <v>Segal</v>
      </c>
      <c r="D410" s="31" t="str">
        <f>council_staff_import[[#This Row],[Title_SOURCE_KEY]]</f>
        <v>Councilmanic Aide</v>
      </c>
      <c r="E410" s="31" t="e">
        <f>council_staff_import[[#This Row],[vlookup_works_for]]</f>
        <v>#REF!</v>
      </c>
      <c r="F410" s="31" t="str">
        <f>IF(council_staff_import[[#This Row],[combine COS and Leg Contact Responsibilties]]="",council_staff_import[[#This Row],[Vlookup Scheduler Responsibility]],council_staff_import[[#This Row],[combine COS and Leg Contact Responsibilties]])</f>
        <v/>
      </c>
      <c r="G410" s="31" t="e">
        <f>council_staff_import[[#This Row],[Vlookup_reports_to_person]]</f>
        <v>#REF!</v>
      </c>
      <c r="H410" s="31" t="s">
        <v>65</v>
      </c>
      <c r="I410" s="31" t="s">
        <v>31371</v>
      </c>
      <c r="J410" s="31" t="str">
        <f>council_staff_import[[#This Row],[format_legislative_staff_type]]</f>
        <v>Personal</v>
      </c>
      <c r="K410" s="31" t="s">
        <v>72</v>
      </c>
      <c r="L410" s="31" t="str">
        <f>IF(council_staff_import[[#This Row],[District_Office_Calc]]=0,"",council_staff_import[[#This Row],[District_Office_Calc]])</f>
        <v>718 853-2704/2068</v>
      </c>
      <c r="M410" s="31" t="str">
        <f>IF(council_staff_import[[#This Row],[combine COS and Leg Contact emails]]="",council_staff_import[[#This Row],[Vlookup Scheduler Email]],council_staff_import[[#This Row],[combine COS and Leg Contact emails]])</f>
        <v/>
      </c>
      <c r="N410" s="32" t="s">
        <v>34498</v>
      </c>
      <c r="O410" s="32" t="s">
        <v>491</v>
      </c>
      <c r="P410" s="32" t="str">
        <f>IF(council_staff_import[[#This Row],[Vlookup COS Responsibility]]="",council_staff_import[[#This Row],[Vlookup Leg Contact Responsibility]],council_staff_import[[#This Row],[Vlookup COS Responsibility]])</f>
        <v/>
      </c>
      <c r="Q410" s="32" t="str">
        <f>IF(council_staff_import[[#This Row],[Vlookup COS Email]]="",council_staff_import[[#This Row],[Vlookup Leg Contact Email]],council_staff_import[[#This Row],[Vlookup COS Email]])</f>
        <v/>
      </c>
      <c r="R410" s="32" t="str">
        <f>IFERROR(VLOOKUP(council_staff_import[[#This Row],[Full Name]],[4]!Table3[#Data],2,0),"")</f>
        <v/>
      </c>
      <c r="S410" s="32" t="str">
        <f>IFERROR(VLOOKUP(council_staff_import[[#This Row],[Full Name]],[4]!Table3[#Data],6,0),"")</f>
        <v/>
      </c>
      <c r="T410" s="32" t="str">
        <f>IFERROR(VLOOKUP(council_staff_import[[#This Row],[Full Name]],[4]!Table5[#Data],2,0),"")</f>
        <v/>
      </c>
      <c r="U410" s="32" t="str">
        <f>IFERROR(VLOOKUP(council_staff_import[[#This Row],[Full Name]],[4]!Table5[#Data],5,0),"")</f>
        <v/>
      </c>
      <c r="V410" s="32" t="str">
        <f>IFERROR(VLOOKUP(council_staff_import[[#This Row],[Full Name]],[4]!Table6[#Data],2,0),"")</f>
        <v/>
      </c>
      <c r="W410" s="32" t="str">
        <f>IFERROR(VLOOKUP(council_staff_import[[#This Row],[Full Name]],[4]!Table6[#Data],4,0),"")</f>
        <v/>
      </c>
      <c r="X410" s="32" t="s">
        <v>31394</v>
      </c>
      <c r="Y410" s="32" t="e">
        <f>VLOOKUP(council_staff_import[[#This Row],[format_works_for]],[4]!Table4[#Data],1,0)</f>
        <v>#REF!</v>
      </c>
      <c r="Z41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10" s="32" t="e">
        <f>VLOOKUP(council_staff_import[[#This Row],[formatted_and_corrected_reports_to_person]],[4]!Table2[#Data],2,0)</f>
        <v>#REF!</v>
      </c>
      <c r="AB410" s="32" t="str">
        <f>IF(council_staff_import[[#This Row],[format_legislative_staff_type]]="Personal", RIGHT(council_staff_import[[#This Row],[Assignment_SOURCE_KEY]],LEN(council_staff_import[[#This Row],[Assignment_SOURCE_KEY]])-FIND(" ",council_staff_import[[#This Row],[Assignment_SOURCE_KEY]])),"")</f>
        <v>Greenfield</v>
      </c>
      <c r="AC410" s="32" t="str">
        <f>IF(LEFT(council_staff_import[[#This Row],[Assignment_SOURCE_KEY]],(FIND(" ",council_staff_import[[#This Row],[Assignment_SOURCE_KEY]],1)-1))="CM","Personal","Central")</f>
        <v>Personal</v>
      </c>
      <c r="AD410" s="32" t="s">
        <v>34856</v>
      </c>
      <c r="AE410" s="32" t="str">
        <f>council_staff_import[[#This Row],[District_Office_Number_SOURCE_KEY]]</f>
        <v>718 853-2704/2068</v>
      </c>
      <c r="AF410" s="32" t="s">
        <v>32351</v>
      </c>
    </row>
    <row r="411" spans="1:32" x14ac:dyDescent="0.2">
      <c r="A411" s="31" t="str">
        <f>council_staff_import[[#This Row],[First_Name_SOURCE_KEY]]&amp;" "&amp;council_staff_import[[#This Row],[Last_Name_SOURCE_KEY]]</f>
        <v>Stephen Snowder</v>
      </c>
      <c r="B411" s="31" t="str">
        <f>council_staff_import[[#This Row],[First_Name_SOURCE_KEY]]</f>
        <v>Stephen</v>
      </c>
      <c r="C411" s="31" t="str">
        <f>council_staff_import[[#This Row],[Last_Name_SOURCE_KEY]]</f>
        <v>Snowder</v>
      </c>
      <c r="D411" s="31" t="str">
        <f>council_staff_import[[#This Row],[Title_SOURCE_KEY]]</f>
        <v>Councilmanic Aide</v>
      </c>
      <c r="E411" s="31" t="e">
        <f>council_staff_import[[#This Row],[vlookup_works_for]]</f>
        <v>#REF!</v>
      </c>
      <c r="F411" s="31" t="str">
        <f>IF(council_staff_import[[#This Row],[combine COS and Leg Contact Responsibilties]]="",council_staff_import[[#This Row],[Vlookup Scheduler Responsibility]],council_staff_import[[#This Row],[combine COS and Leg Contact Responsibilties]])</f>
        <v/>
      </c>
      <c r="G411" s="31" t="e">
        <f>council_staff_import[[#This Row],[Vlookup_reports_to_person]]</f>
        <v>#REF!</v>
      </c>
      <c r="H411" s="31" t="s">
        <v>65</v>
      </c>
      <c r="I411" s="31" t="s">
        <v>31371</v>
      </c>
      <c r="J411" s="31" t="str">
        <f>council_staff_import[[#This Row],[format_legislative_staff_type]]</f>
        <v>Personal</v>
      </c>
      <c r="K411" s="31" t="s">
        <v>72</v>
      </c>
      <c r="L411" s="31" t="str">
        <f>IF(council_staff_import[[#This Row],[District_Office_Calc]]=0,"",council_staff_import[[#This Row],[District_Office_Calc]])</f>
        <v>718 853-2704/2068</v>
      </c>
      <c r="M411" s="31" t="str">
        <f>IF(council_staff_import[[#This Row],[combine COS and Leg Contact emails]]="",council_staff_import[[#This Row],[Vlookup Scheduler Email]],council_staff_import[[#This Row],[combine COS and Leg Contact emails]])</f>
        <v/>
      </c>
      <c r="N411" s="32" t="s">
        <v>34502</v>
      </c>
      <c r="O411" s="32" t="s">
        <v>28140</v>
      </c>
      <c r="P411" s="32" t="str">
        <f>IF(council_staff_import[[#This Row],[Vlookup COS Responsibility]]="",council_staff_import[[#This Row],[Vlookup Leg Contact Responsibility]],council_staff_import[[#This Row],[Vlookup COS Responsibility]])</f>
        <v/>
      </c>
      <c r="Q411" s="32" t="str">
        <f>IF(council_staff_import[[#This Row],[Vlookup COS Email]]="",council_staff_import[[#This Row],[Vlookup Leg Contact Email]],council_staff_import[[#This Row],[Vlookup COS Email]])</f>
        <v/>
      </c>
      <c r="R411" s="32" t="str">
        <f>IFERROR(VLOOKUP(council_staff_import[[#This Row],[Full Name]],[4]!Table3[#Data],2,0),"")</f>
        <v/>
      </c>
      <c r="S411" s="32" t="str">
        <f>IFERROR(VLOOKUP(council_staff_import[[#This Row],[Full Name]],[4]!Table3[#Data],6,0),"")</f>
        <v/>
      </c>
      <c r="T411" s="32" t="str">
        <f>IFERROR(VLOOKUP(council_staff_import[[#This Row],[Full Name]],[4]!Table5[#Data],2,0),"")</f>
        <v/>
      </c>
      <c r="U411" s="32" t="str">
        <f>IFERROR(VLOOKUP(council_staff_import[[#This Row],[Full Name]],[4]!Table5[#Data],5,0),"")</f>
        <v/>
      </c>
      <c r="V411" s="32" t="str">
        <f>IFERROR(VLOOKUP(council_staff_import[[#This Row],[Full Name]],[4]!Table6[#Data],2,0),"")</f>
        <v/>
      </c>
      <c r="W411" s="32" t="str">
        <f>IFERROR(VLOOKUP(council_staff_import[[#This Row],[Full Name]],[4]!Table6[#Data],4,0),"")</f>
        <v/>
      </c>
      <c r="X411" s="32" t="s">
        <v>31394</v>
      </c>
      <c r="Y411" s="32" t="e">
        <f>VLOOKUP(council_staff_import[[#This Row],[format_works_for]],[4]!Table4[#Data],1,0)</f>
        <v>#REF!</v>
      </c>
      <c r="Z41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11" s="32" t="e">
        <f>VLOOKUP(council_staff_import[[#This Row],[formatted_and_corrected_reports_to_person]],[4]!Table2[#Data],2,0)</f>
        <v>#REF!</v>
      </c>
      <c r="AB411" s="32" t="str">
        <f>IF(council_staff_import[[#This Row],[format_legislative_staff_type]]="Personal", RIGHT(council_staff_import[[#This Row],[Assignment_SOURCE_KEY]],LEN(council_staff_import[[#This Row],[Assignment_SOURCE_KEY]])-FIND(" ",council_staff_import[[#This Row],[Assignment_SOURCE_KEY]])),"")</f>
        <v>Greenfield</v>
      </c>
      <c r="AC411" s="32" t="str">
        <f>IF(LEFT(council_staff_import[[#This Row],[Assignment_SOURCE_KEY]],(FIND(" ",council_staff_import[[#This Row],[Assignment_SOURCE_KEY]],1)-1))="CM","Personal","Central")</f>
        <v>Personal</v>
      </c>
      <c r="AD411" s="32" t="s">
        <v>34856</v>
      </c>
      <c r="AE411" s="32" t="str">
        <f>council_staff_import[[#This Row],[District_Office_Number_SOURCE_KEY]]</f>
        <v>718 853-2704/2068</v>
      </c>
      <c r="AF411" s="32" t="s">
        <v>32351</v>
      </c>
    </row>
    <row r="412" spans="1:32" x14ac:dyDescent="0.2">
      <c r="A412" s="31" t="str">
        <f>council_staff_import[[#This Row],[First_Name_SOURCE_KEY]]&amp;" "&amp;council_staff_import[[#This Row],[Last_Name_SOURCE_KEY]]</f>
        <v>Rebecca Stern</v>
      </c>
      <c r="B412" s="31" t="str">
        <f>council_staff_import[[#This Row],[First_Name_SOURCE_KEY]]</f>
        <v>Rebecca</v>
      </c>
      <c r="C412" s="31" t="str">
        <f>council_staff_import[[#This Row],[Last_Name_SOURCE_KEY]]</f>
        <v>Stern</v>
      </c>
      <c r="D412" s="31" t="str">
        <f>council_staff_import[[#This Row],[Title_SOURCE_KEY]]</f>
        <v>Councilmanic Aide</v>
      </c>
      <c r="E412" s="31" t="e">
        <f>council_staff_import[[#This Row],[vlookup_works_for]]</f>
        <v>#REF!</v>
      </c>
      <c r="F412" s="31" t="str">
        <f>IF(council_staff_import[[#This Row],[combine COS and Leg Contact Responsibilties]]="",council_staff_import[[#This Row],[Vlookup Scheduler Responsibility]],council_staff_import[[#This Row],[combine COS and Leg Contact Responsibilties]])</f>
        <v/>
      </c>
      <c r="G412" s="31" t="e">
        <f>council_staff_import[[#This Row],[Vlookup_reports_to_person]]</f>
        <v>#REF!</v>
      </c>
      <c r="H412" s="31" t="s">
        <v>65</v>
      </c>
      <c r="I412" s="31" t="s">
        <v>31371</v>
      </c>
      <c r="J412" s="31" t="str">
        <f>council_staff_import[[#This Row],[format_legislative_staff_type]]</f>
        <v>Personal</v>
      </c>
      <c r="K412" s="31" t="s">
        <v>72</v>
      </c>
      <c r="L412" s="31" t="str">
        <f>IF(council_staff_import[[#This Row],[District_Office_Calc]]=0,"",council_staff_import[[#This Row],[District_Office_Calc]])</f>
        <v>718 853-2704/2068</v>
      </c>
      <c r="M412" s="31" t="str">
        <f>IF(council_staff_import[[#This Row],[combine COS and Leg Contact emails]]="",council_staff_import[[#This Row],[Vlookup Scheduler Email]],council_staff_import[[#This Row],[combine COS and Leg Contact emails]])</f>
        <v/>
      </c>
      <c r="N412" s="32" t="s">
        <v>15051</v>
      </c>
      <c r="O412" s="32" t="s">
        <v>23777</v>
      </c>
      <c r="P412" s="32" t="str">
        <f>IF(council_staff_import[[#This Row],[Vlookup COS Responsibility]]="",council_staff_import[[#This Row],[Vlookup Leg Contact Responsibility]],council_staff_import[[#This Row],[Vlookup COS Responsibility]])</f>
        <v/>
      </c>
      <c r="Q412" s="32" t="str">
        <f>IF(council_staff_import[[#This Row],[Vlookup COS Email]]="",council_staff_import[[#This Row],[Vlookup Leg Contact Email]],council_staff_import[[#This Row],[Vlookup COS Email]])</f>
        <v/>
      </c>
      <c r="R412" s="32" t="str">
        <f>IFERROR(VLOOKUP(council_staff_import[[#This Row],[Full Name]],[4]!Table3[#Data],2,0),"")</f>
        <v/>
      </c>
      <c r="S412" s="32" t="str">
        <f>IFERROR(VLOOKUP(council_staff_import[[#This Row],[Full Name]],[4]!Table3[#Data],6,0),"")</f>
        <v/>
      </c>
      <c r="T412" s="32" t="str">
        <f>IFERROR(VLOOKUP(council_staff_import[[#This Row],[Full Name]],[4]!Table5[#Data],2,0),"")</f>
        <v/>
      </c>
      <c r="U412" s="32" t="str">
        <f>IFERROR(VLOOKUP(council_staff_import[[#This Row],[Full Name]],[4]!Table5[#Data],5,0),"")</f>
        <v/>
      </c>
      <c r="V412" s="32" t="str">
        <f>IFERROR(VLOOKUP(council_staff_import[[#This Row],[Full Name]],[4]!Table6[#Data],2,0),"")</f>
        <v/>
      </c>
      <c r="W412" s="32" t="str">
        <f>IFERROR(VLOOKUP(council_staff_import[[#This Row],[Full Name]],[4]!Table6[#Data],4,0),"")</f>
        <v/>
      </c>
      <c r="X412" s="32" t="s">
        <v>31394</v>
      </c>
      <c r="Y412" s="32" t="e">
        <f>VLOOKUP(council_staff_import[[#This Row],[format_works_for]],[4]!Table4[#Data],1,0)</f>
        <v>#REF!</v>
      </c>
      <c r="Z41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12" s="32" t="e">
        <f>VLOOKUP(council_staff_import[[#This Row],[formatted_and_corrected_reports_to_person]],[4]!Table2[#Data],2,0)</f>
        <v>#REF!</v>
      </c>
      <c r="AB412" s="32" t="str">
        <f>IF(council_staff_import[[#This Row],[format_legislative_staff_type]]="Personal", RIGHT(council_staff_import[[#This Row],[Assignment_SOURCE_KEY]],LEN(council_staff_import[[#This Row],[Assignment_SOURCE_KEY]])-FIND(" ",council_staff_import[[#This Row],[Assignment_SOURCE_KEY]])),"")</f>
        <v>Greenfield</v>
      </c>
      <c r="AC412" s="32" t="str">
        <f>IF(LEFT(council_staff_import[[#This Row],[Assignment_SOURCE_KEY]],(FIND(" ",council_staff_import[[#This Row],[Assignment_SOURCE_KEY]],1)-1))="CM","Personal","Central")</f>
        <v>Personal</v>
      </c>
      <c r="AD412" s="32" t="s">
        <v>34856</v>
      </c>
      <c r="AE412" s="32" t="str">
        <f>council_staff_import[[#This Row],[District_Office_Number_SOURCE_KEY]]</f>
        <v>718 853-2704/2068</v>
      </c>
      <c r="AF412" s="32" t="s">
        <v>32351</v>
      </c>
    </row>
    <row r="413" spans="1:32" x14ac:dyDescent="0.2">
      <c r="A413" s="31" t="str">
        <f>council_staff_import[[#This Row],[First_Name_SOURCE_KEY]]&amp;" "&amp;council_staff_import[[#This Row],[Last_Name_SOURCE_KEY]]</f>
        <v>Elena Sytcheva</v>
      </c>
      <c r="B413" s="31" t="str">
        <f>council_staff_import[[#This Row],[First_Name_SOURCE_KEY]]</f>
        <v>Elena</v>
      </c>
      <c r="C413" s="31" t="str">
        <f>council_staff_import[[#This Row],[Last_Name_SOURCE_KEY]]</f>
        <v>Sytcheva</v>
      </c>
      <c r="D413" s="31" t="str">
        <f>council_staff_import[[#This Row],[Title_SOURCE_KEY]]</f>
        <v>Councilmanic Aide</v>
      </c>
      <c r="E413" s="31" t="e">
        <f>council_staff_import[[#This Row],[vlookup_works_for]]</f>
        <v>#REF!</v>
      </c>
      <c r="F413" s="31" t="str">
        <f>IF(council_staff_import[[#This Row],[combine COS and Leg Contact Responsibilties]]="",council_staff_import[[#This Row],[Vlookup Scheduler Responsibility]],council_staff_import[[#This Row],[combine COS and Leg Contact Responsibilties]])</f>
        <v/>
      </c>
      <c r="G413" s="31" t="e">
        <f>council_staff_import[[#This Row],[Vlookup_reports_to_person]]</f>
        <v>#REF!</v>
      </c>
      <c r="H413" s="31" t="s">
        <v>65</v>
      </c>
      <c r="I413" s="31" t="s">
        <v>31371</v>
      </c>
      <c r="J413" s="31" t="str">
        <f>council_staff_import[[#This Row],[format_legislative_staff_type]]</f>
        <v>Personal</v>
      </c>
      <c r="K413" s="31" t="s">
        <v>72</v>
      </c>
      <c r="L413" s="31" t="str">
        <f>IF(council_staff_import[[#This Row],[District_Office_Calc]]=0,"",council_staff_import[[#This Row],[District_Office_Calc]])</f>
        <v>718 853-2704/2068</v>
      </c>
      <c r="M413" s="31" t="str">
        <f>IF(council_staff_import[[#This Row],[combine COS and Leg Contact emails]]="",council_staff_import[[#This Row],[Vlookup Scheduler Email]],council_staff_import[[#This Row],[combine COS and Leg Contact emails]])</f>
        <v/>
      </c>
      <c r="N413" s="32" t="s">
        <v>32608</v>
      </c>
      <c r="O413" s="32" t="s">
        <v>13369</v>
      </c>
      <c r="P413" s="32" t="str">
        <f>IF(council_staff_import[[#This Row],[Vlookup COS Responsibility]]="",council_staff_import[[#This Row],[Vlookup Leg Contact Responsibility]],council_staff_import[[#This Row],[Vlookup COS Responsibility]])</f>
        <v/>
      </c>
      <c r="Q413" s="32" t="str">
        <f>IF(council_staff_import[[#This Row],[Vlookup COS Email]]="",council_staff_import[[#This Row],[Vlookup Leg Contact Email]],council_staff_import[[#This Row],[Vlookup COS Email]])</f>
        <v/>
      </c>
      <c r="R413" s="32" t="str">
        <f>IFERROR(VLOOKUP(council_staff_import[[#This Row],[Full Name]],[4]!Table3[#Data],2,0),"")</f>
        <v/>
      </c>
      <c r="S413" s="32" t="str">
        <f>IFERROR(VLOOKUP(council_staff_import[[#This Row],[Full Name]],[4]!Table3[#Data],6,0),"")</f>
        <v/>
      </c>
      <c r="T413" s="32" t="str">
        <f>IFERROR(VLOOKUP(council_staff_import[[#This Row],[Full Name]],[4]!Table5[#Data],2,0),"")</f>
        <v/>
      </c>
      <c r="U413" s="32" t="str">
        <f>IFERROR(VLOOKUP(council_staff_import[[#This Row],[Full Name]],[4]!Table5[#Data],5,0),"")</f>
        <v/>
      </c>
      <c r="V413" s="32" t="str">
        <f>IFERROR(VLOOKUP(council_staff_import[[#This Row],[Full Name]],[4]!Table6[#Data],2,0),"")</f>
        <v/>
      </c>
      <c r="W413" s="32" t="str">
        <f>IFERROR(VLOOKUP(council_staff_import[[#This Row],[Full Name]],[4]!Table6[#Data],4,0),"")</f>
        <v/>
      </c>
      <c r="X413" s="32" t="s">
        <v>31394</v>
      </c>
      <c r="Y413" s="32" t="e">
        <f>VLOOKUP(council_staff_import[[#This Row],[format_works_for]],[4]!Table4[#Data],1,0)</f>
        <v>#REF!</v>
      </c>
      <c r="Z41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13" s="32" t="e">
        <f>VLOOKUP(council_staff_import[[#This Row],[formatted_and_corrected_reports_to_person]],[4]!Table2[#Data],2,0)</f>
        <v>#REF!</v>
      </c>
      <c r="AB413" s="32" t="str">
        <f>IF(council_staff_import[[#This Row],[format_legislative_staff_type]]="Personal", RIGHT(council_staff_import[[#This Row],[Assignment_SOURCE_KEY]],LEN(council_staff_import[[#This Row],[Assignment_SOURCE_KEY]])-FIND(" ",council_staff_import[[#This Row],[Assignment_SOURCE_KEY]])),"")</f>
        <v>Greenfield</v>
      </c>
      <c r="AC413" s="32" t="str">
        <f>IF(LEFT(council_staff_import[[#This Row],[Assignment_SOURCE_KEY]],(FIND(" ",council_staff_import[[#This Row],[Assignment_SOURCE_KEY]],1)-1))="CM","Personal","Central")</f>
        <v>Personal</v>
      </c>
      <c r="AD413" s="32" t="s">
        <v>34856</v>
      </c>
      <c r="AE413" s="32" t="str">
        <f>council_staff_import[[#This Row],[District_Office_Number_SOURCE_KEY]]</f>
        <v>718 853-2704/2068</v>
      </c>
      <c r="AF413" s="32" t="s">
        <v>32351</v>
      </c>
    </row>
    <row r="414" spans="1:32" x14ac:dyDescent="0.2">
      <c r="A414" s="31" t="str">
        <f>council_staff_import[[#This Row],[First_Name_SOURCE_KEY]]&amp;" "&amp;council_staff_import[[#This Row],[Last_Name_SOURCE_KEY]]</f>
        <v>Dev Awasthi</v>
      </c>
      <c r="B414" s="31" t="str">
        <f>council_staff_import[[#This Row],[First_Name_SOURCE_KEY]]</f>
        <v>Dev</v>
      </c>
      <c r="C414" s="31" t="str">
        <f>council_staff_import[[#This Row],[Last_Name_SOURCE_KEY]]</f>
        <v>Awasthi</v>
      </c>
      <c r="D414" s="31" t="str">
        <f>council_staff_import[[#This Row],[Title_SOURCE_KEY]]</f>
        <v>Councilmanic Aide</v>
      </c>
      <c r="E414" s="31" t="e">
        <f>council_staff_import[[#This Row],[vlookup_works_for]]</f>
        <v>#REF!</v>
      </c>
      <c r="F414" s="31" t="str">
        <f>IF(council_staff_import[[#This Row],[combine COS and Leg Contact Responsibilties]]="",council_staff_import[[#This Row],[Vlookup Scheduler Responsibility]],council_staff_import[[#This Row],[combine COS and Leg Contact Responsibilties]])</f>
        <v/>
      </c>
      <c r="G414" s="31" t="e">
        <f>council_staff_import[[#This Row],[Vlookup_reports_to_person]]</f>
        <v>#REF!</v>
      </c>
      <c r="H414" s="31" t="s">
        <v>65</v>
      </c>
      <c r="I414" s="31" t="s">
        <v>31371</v>
      </c>
      <c r="J414" s="31" t="str">
        <f>council_staff_import[[#This Row],[format_legislative_staff_type]]</f>
        <v>Personal</v>
      </c>
      <c r="K414" s="31" t="s">
        <v>72</v>
      </c>
      <c r="L414" s="31" t="str">
        <f>IF(council_staff_import[[#This Row],[District_Office_Calc]]=0,"",council_staff_import[[#This Row],[District_Office_Calc]])</f>
        <v>718 468-0137</v>
      </c>
      <c r="M414" s="31" t="str">
        <f>IF(council_staff_import[[#This Row],[combine COS and Leg Contact emails]]="",council_staff_import[[#This Row],[Vlookup Scheduler Email]],council_staff_import[[#This Row],[combine COS and Leg Contact emails]])</f>
        <v/>
      </c>
      <c r="N414" s="32" t="s">
        <v>33462</v>
      </c>
      <c r="O414" s="32" t="s">
        <v>33463</v>
      </c>
      <c r="P414" s="32" t="str">
        <f>IF(council_staff_import[[#This Row],[Vlookup COS Responsibility]]="",council_staff_import[[#This Row],[Vlookup Leg Contact Responsibility]],council_staff_import[[#This Row],[Vlookup COS Responsibility]])</f>
        <v/>
      </c>
      <c r="Q414" s="32" t="str">
        <f>IF(council_staff_import[[#This Row],[Vlookup COS Email]]="",council_staff_import[[#This Row],[Vlookup Leg Contact Email]],council_staff_import[[#This Row],[Vlookup COS Email]])</f>
        <v/>
      </c>
      <c r="R414" s="32" t="str">
        <f>IFERROR(VLOOKUP(council_staff_import[[#This Row],[Full Name]],[4]!Table3[#Data],2,0),"")</f>
        <v/>
      </c>
      <c r="S414" s="32" t="str">
        <f>IFERROR(VLOOKUP(council_staff_import[[#This Row],[Full Name]],[4]!Table3[#Data],6,0),"")</f>
        <v/>
      </c>
      <c r="T414" s="32" t="str">
        <f>IFERROR(VLOOKUP(council_staff_import[[#This Row],[Full Name]],[4]!Table5[#Data],2,0),"")</f>
        <v/>
      </c>
      <c r="U414" s="32" t="str">
        <f>IFERROR(VLOOKUP(council_staff_import[[#This Row],[Full Name]],[4]!Table5[#Data],5,0),"")</f>
        <v/>
      </c>
      <c r="V414" s="32" t="str">
        <f>IFERROR(VLOOKUP(council_staff_import[[#This Row],[Full Name]],[4]!Table6[#Data],2,0),"")</f>
        <v/>
      </c>
      <c r="W414" s="32" t="str">
        <f>IFERROR(VLOOKUP(council_staff_import[[#This Row],[Full Name]],[4]!Table6[#Data],4,0),"")</f>
        <v/>
      </c>
      <c r="X414" s="32" t="s">
        <v>31394</v>
      </c>
      <c r="Y414" s="32" t="e">
        <f>VLOOKUP(council_staff_import[[#This Row],[format_works_for]],[4]!Table4[#Data],1,0)</f>
        <v>#REF!</v>
      </c>
      <c r="Z41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14" s="32" t="e">
        <f>VLOOKUP(council_staff_import[[#This Row],[formatted_and_corrected_reports_to_person]],[4]!Table2[#Data],2,0)</f>
        <v>#REF!</v>
      </c>
      <c r="AB414" s="32" t="str">
        <f>IF(council_staff_import[[#This Row],[format_legislative_staff_type]]="Personal", RIGHT(council_staff_import[[#This Row],[Assignment_SOURCE_KEY]],LEN(council_staff_import[[#This Row],[Assignment_SOURCE_KEY]])-FIND(" ",council_staff_import[[#This Row],[Assignment_SOURCE_KEY]])),"")</f>
        <v>Grodenchik</v>
      </c>
      <c r="AC414" s="32" t="str">
        <f>IF(LEFT(council_staff_import[[#This Row],[Assignment_SOURCE_KEY]],(FIND(" ",council_staff_import[[#This Row],[Assignment_SOURCE_KEY]],1)-1))="CM","Personal","Central")</f>
        <v>Personal</v>
      </c>
      <c r="AD414" s="32" t="s">
        <v>34857</v>
      </c>
      <c r="AE414" s="32" t="str">
        <f>council_staff_import[[#This Row],[District_Office_Number_SOURCE_KEY]]</f>
        <v>718 468-0137</v>
      </c>
      <c r="AF414" s="32" t="s">
        <v>33465</v>
      </c>
    </row>
    <row r="415" spans="1:32" x14ac:dyDescent="0.2">
      <c r="A415" s="31" t="str">
        <f>council_staff_import[[#This Row],[First_Name_SOURCE_KEY]]&amp;" "&amp;council_staff_import[[#This Row],[Last_Name_SOURCE_KEY]]</f>
        <v>Steven Behar</v>
      </c>
      <c r="B415" s="31" t="str">
        <f>council_staff_import[[#This Row],[First_Name_SOURCE_KEY]]</f>
        <v>Steven</v>
      </c>
      <c r="C415" s="31" t="str">
        <f>council_staff_import[[#This Row],[Last_Name_SOURCE_KEY]]</f>
        <v>Behar</v>
      </c>
      <c r="D415" s="31" t="str">
        <f>council_staff_import[[#This Row],[Title_SOURCE_KEY]]</f>
        <v>Councilmanic Aide</v>
      </c>
      <c r="E415" s="31" t="e">
        <f>council_staff_import[[#This Row],[vlookup_works_for]]</f>
        <v>#REF!</v>
      </c>
      <c r="F415" s="31" t="str">
        <f>IF(council_staff_import[[#This Row],[combine COS and Leg Contact Responsibilties]]="",council_staff_import[[#This Row],[Vlookup Scheduler Responsibility]],council_staff_import[[#This Row],[combine COS and Leg Contact Responsibilties]])</f>
        <v/>
      </c>
      <c r="G415" s="31" t="e">
        <f>council_staff_import[[#This Row],[Vlookup_reports_to_person]]</f>
        <v>#REF!</v>
      </c>
      <c r="H415" s="31" t="s">
        <v>65</v>
      </c>
      <c r="I415" s="31" t="s">
        <v>31371</v>
      </c>
      <c r="J415" s="31" t="str">
        <f>council_staff_import[[#This Row],[format_legislative_staff_type]]</f>
        <v>Personal</v>
      </c>
      <c r="K415" s="31" t="s">
        <v>72</v>
      </c>
      <c r="L415" s="31" t="str">
        <f>IF(council_staff_import[[#This Row],[District_Office_Calc]]=0,"",council_staff_import[[#This Row],[District_Office_Calc]])</f>
        <v>718 468-0137</v>
      </c>
      <c r="M415" s="31" t="str">
        <f>IF(council_staff_import[[#This Row],[combine COS and Leg Contact emails]]="",council_staff_import[[#This Row],[Vlookup Scheduler Email]],council_staff_import[[#This Row],[combine COS and Leg Contact emails]])</f>
        <v/>
      </c>
      <c r="N415" s="32" t="s">
        <v>34506</v>
      </c>
      <c r="O415" s="32" t="s">
        <v>18363</v>
      </c>
      <c r="P415" s="32" t="str">
        <f>IF(council_staff_import[[#This Row],[Vlookup COS Responsibility]]="",council_staff_import[[#This Row],[Vlookup Leg Contact Responsibility]],council_staff_import[[#This Row],[Vlookup COS Responsibility]])</f>
        <v/>
      </c>
      <c r="Q415" s="32" t="str">
        <f>IF(council_staff_import[[#This Row],[Vlookup COS Email]]="",council_staff_import[[#This Row],[Vlookup Leg Contact Email]],council_staff_import[[#This Row],[Vlookup COS Email]])</f>
        <v/>
      </c>
      <c r="R415" s="32" t="str">
        <f>IFERROR(VLOOKUP(council_staff_import[[#This Row],[Full Name]],[4]!Table3[#Data],2,0),"")</f>
        <v/>
      </c>
      <c r="S415" s="32" t="str">
        <f>IFERROR(VLOOKUP(council_staff_import[[#This Row],[Full Name]],[4]!Table3[#Data],6,0),"")</f>
        <v/>
      </c>
      <c r="T415" s="32" t="str">
        <f>IFERROR(VLOOKUP(council_staff_import[[#This Row],[Full Name]],[4]!Table5[#Data],2,0),"")</f>
        <v/>
      </c>
      <c r="U415" s="32" t="str">
        <f>IFERROR(VLOOKUP(council_staff_import[[#This Row],[Full Name]],[4]!Table5[#Data],5,0),"")</f>
        <v/>
      </c>
      <c r="V415" s="32" t="str">
        <f>IFERROR(VLOOKUP(council_staff_import[[#This Row],[Full Name]],[4]!Table6[#Data],2,0),"")</f>
        <v/>
      </c>
      <c r="W415" s="32" t="str">
        <f>IFERROR(VLOOKUP(council_staff_import[[#This Row],[Full Name]],[4]!Table6[#Data],4,0),"")</f>
        <v/>
      </c>
      <c r="X415" s="32" t="s">
        <v>31394</v>
      </c>
      <c r="Y415" s="32" t="e">
        <f>VLOOKUP(council_staff_import[[#This Row],[format_works_for]],[4]!Table4[#Data],1,0)</f>
        <v>#REF!</v>
      </c>
      <c r="Z41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15" s="32" t="e">
        <f>VLOOKUP(council_staff_import[[#This Row],[formatted_and_corrected_reports_to_person]],[4]!Table2[#Data],2,0)</f>
        <v>#REF!</v>
      </c>
      <c r="AB415" s="32" t="str">
        <f>IF(council_staff_import[[#This Row],[format_legislative_staff_type]]="Personal", RIGHT(council_staff_import[[#This Row],[Assignment_SOURCE_KEY]],LEN(council_staff_import[[#This Row],[Assignment_SOURCE_KEY]])-FIND(" ",council_staff_import[[#This Row],[Assignment_SOURCE_KEY]])),"")</f>
        <v>Grodenchik</v>
      </c>
      <c r="AC415" s="32" t="str">
        <f>IF(LEFT(council_staff_import[[#This Row],[Assignment_SOURCE_KEY]],(FIND(" ",council_staff_import[[#This Row],[Assignment_SOURCE_KEY]],1)-1))="CM","Personal","Central")</f>
        <v>Personal</v>
      </c>
      <c r="AD415" s="32" t="s">
        <v>34857</v>
      </c>
      <c r="AE415" s="32" t="str">
        <f>council_staff_import[[#This Row],[District_Office_Number_SOURCE_KEY]]</f>
        <v>718 468-0137</v>
      </c>
      <c r="AF415" s="32" t="s">
        <v>33465</v>
      </c>
    </row>
    <row r="416" spans="1:32" x14ac:dyDescent="0.2">
      <c r="A416" s="31" t="str">
        <f>council_staff_import[[#This Row],[First_Name_SOURCE_KEY]]&amp;" "&amp;council_staff_import[[#This Row],[Last_Name_SOURCE_KEY]]</f>
        <v>Yan Chiu Muniz</v>
      </c>
      <c r="B416" s="31" t="str">
        <f>council_staff_import[[#This Row],[First_Name_SOURCE_KEY]]</f>
        <v>Yan</v>
      </c>
      <c r="C416" s="31" t="str">
        <f>council_staff_import[[#This Row],[Last_Name_SOURCE_KEY]]</f>
        <v>Chiu Muniz</v>
      </c>
      <c r="D416" s="31" t="str">
        <f>council_staff_import[[#This Row],[Title_SOURCE_KEY]]</f>
        <v>Councilmanic Aide</v>
      </c>
      <c r="E416" s="31" t="e">
        <f>council_staff_import[[#This Row],[vlookup_works_for]]</f>
        <v>#REF!</v>
      </c>
      <c r="F416" s="31" t="str">
        <f>IF(council_staff_import[[#This Row],[combine COS and Leg Contact Responsibilties]]="",council_staff_import[[#This Row],[Vlookup Scheduler Responsibility]],council_staff_import[[#This Row],[combine COS and Leg Contact Responsibilties]])</f>
        <v/>
      </c>
      <c r="G416" s="31" t="e">
        <f>council_staff_import[[#This Row],[Vlookup_reports_to_person]]</f>
        <v>#REF!</v>
      </c>
      <c r="H416" s="31" t="s">
        <v>65</v>
      </c>
      <c r="I416" s="31" t="s">
        <v>31371</v>
      </c>
      <c r="J416" s="31" t="str">
        <f>council_staff_import[[#This Row],[format_legislative_staff_type]]</f>
        <v>Personal</v>
      </c>
      <c r="K416" s="31" t="s">
        <v>72</v>
      </c>
      <c r="L416" s="31" t="str">
        <f>IF(council_staff_import[[#This Row],[District_Office_Calc]]=0,"",council_staff_import[[#This Row],[District_Office_Calc]])</f>
        <v>718 468-0137</v>
      </c>
      <c r="M416" s="31" t="str">
        <f>IF(council_staff_import[[#This Row],[combine COS and Leg Contact emails]]="",council_staff_import[[#This Row],[Vlookup Scheduler Email]],council_staff_import[[#This Row],[combine COS and Leg Contact emails]])</f>
        <v/>
      </c>
      <c r="N416" s="32" t="s">
        <v>34511</v>
      </c>
      <c r="O416" s="32" t="s">
        <v>34512</v>
      </c>
      <c r="P416" s="32" t="str">
        <f>IF(council_staff_import[[#This Row],[Vlookup COS Responsibility]]="",council_staff_import[[#This Row],[Vlookup Leg Contact Responsibility]],council_staff_import[[#This Row],[Vlookup COS Responsibility]])</f>
        <v/>
      </c>
      <c r="Q416" s="32" t="str">
        <f>IF(council_staff_import[[#This Row],[Vlookup COS Email]]="",council_staff_import[[#This Row],[Vlookup Leg Contact Email]],council_staff_import[[#This Row],[Vlookup COS Email]])</f>
        <v/>
      </c>
      <c r="R416" s="32" t="str">
        <f>IFERROR(VLOOKUP(council_staff_import[[#This Row],[Full Name]],[4]!Table3[#Data],2,0),"")</f>
        <v/>
      </c>
      <c r="S416" s="32" t="str">
        <f>IFERROR(VLOOKUP(council_staff_import[[#This Row],[Full Name]],[4]!Table3[#Data],6,0),"")</f>
        <v/>
      </c>
      <c r="T416" s="32" t="str">
        <f>IFERROR(VLOOKUP(council_staff_import[[#This Row],[Full Name]],[4]!Table5[#Data],2,0),"")</f>
        <v/>
      </c>
      <c r="U416" s="32" t="str">
        <f>IFERROR(VLOOKUP(council_staff_import[[#This Row],[Full Name]],[4]!Table5[#Data],5,0),"")</f>
        <v/>
      </c>
      <c r="V416" s="32" t="str">
        <f>IFERROR(VLOOKUP(council_staff_import[[#This Row],[Full Name]],[4]!Table6[#Data],2,0),"")</f>
        <v/>
      </c>
      <c r="W416" s="32" t="str">
        <f>IFERROR(VLOOKUP(council_staff_import[[#This Row],[Full Name]],[4]!Table6[#Data],4,0),"")</f>
        <v/>
      </c>
      <c r="X416" s="32" t="s">
        <v>31394</v>
      </c>
      <c r="Y416" s="32" t="e">
        <f>VLOOKUP(council_staff_import[[#This Row],[format_works_for]],[4]!Table4[#Data],1,0)</f>
        <v>#REF!</v>
      </c>
      <c r="Z41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16" s="32" t="e">
        <f>VLOOKUP(council_staff_import[[#This Row],[formatted_and_corrected_reports_to_person]],[4]!Table2[#Data],2,0)</f>
        <v>#REF!</v>
      </c>
      <c r="AB416" s="32" t="str">
        <f>IF(council_staff_import[[#This Row],[format_legislative_staff_type]]="Personal", RIGHT(council_staff_import[[#This Row],[Assignment_SOURCE_KEY]],LEN(council_staff_import[[#This Row],[Assignment_SOURCE_KEY]])-FIND(" ",council_staff_import[[#This Row],[Assignment_SOURCE_KEY]])),"")</f>
        <v>Grodenchik</v>
      </c>
      <c r="AC416" s="32" t="str">
        <f>IF(LEFT(council_staff_import[[#This Row],[Assignment_SOURCE_KEY]],(FIND(" ",council_staff_import[[#This Row],[Assignment_SOURCE_KEY]],1)-1))="CM","Personal","Central")</f>
        <v>Personal</v>
      </c>
      <c r="AD416" s="32" t="s">
        <v>34857</v>
      </c>
      <c r="AE416" s="32" t="str">
        <f>council_staff_import[[#This Row],[District_Office_Number_SOURCE_KEY]]</f>
        <v>718 468-0137</v>
      </c>
      <c r="AF416" s="32" t="s">
        <v>33465</v>
      </c>
    </row>
    <row r="417" spans="1:32" x14ac:dyDescent="0.2">
      <c r="A417" s="31" t="str">
        <f>council_staff_import[[#This Row],[First_Name_SOURCE_KEY]]&amp;" "&amp;council_staff_import[[#This Row],[Last_Name_SOURCE_KEY]]</f>
        <v>Ari Gershman</v>
      </c>
      <c r="B417" s="31" t="str">
        <f>council_staff_import[[#This Row],[First_Name_SOURCE_KEY]]</f>
        <v>Ari</v>
      </c>
      <c r="C417" s="31" t="str">
        <f>council_staff_import[[#This Row],[Last_Name_SOURCE_KEY]]</f>
        <v>Gershman</v>
      </c>
      <c r="D417" s="31" t="str">
        <f>council_staff_import[[#This Row],[Title_SOURCE_KEY]]</f>
        <v>Councilmanic Aide</v>
      </c>
      <c r="E417" s="31" t="e">
        <f>council_staff_import[[#This Row],[vlookup_works_for]]</f>
        <v>#REF!</v>
      </c>
      <c r="F417" s="31" t="str">
        <f>IF(council_staff_import[[#This Row],[combine COS and Leg Contact Responsibilties]]="",council_staff_import[[#This Row],[Vlookup Scheduler Responsibility]],council_staff_import[[#This Row],[combine COS and Leg Contact Responsibilties]])</f>
        <v/>
      </c>
      <c r="G417" s="31" t="e">
        <f>council_staff_import[[#This Row],[Vlookup_reports_to_person]]</f>
        <v>#REF!</v>
      </c>
      <c r="H417" s="31" t="s">
        <v>65</v>
      </c>
      <c r="I417" s="31" t="s">
        <v>31371</v>
      </c>
      <c r="J417" s="31" t="str">
        <f>council_staff_import[[#This Row],[format_legislative_staff_type]]</f>
        <v>Personal</v>
      </c>
      <c r="K417" s="31" t="s">
        <v>72</v>
      </c>
      <c r="L417" s="31" t="str">
        <f>IF(council_staff_import[[#This Row],[District_Office_Calc]]=0,"",council_staff_import[[#This Row],[District_Office_Calc]])</f>
        <v>718 468-0137</v>
      </c>
      <c r="M417" s="31" t="str">
        <f>IF(council_staff_import[[#This Row],[combine COS and Leg Contact emails]]="",council_staff_import[[#This Row],[Vlookup Scheduler Email]],council_staff_import[[#This Row],[combine COS and Leg Contact emails]])</f>
        <v/>
      </c>
      <c r="N417" s="32" t="s">
        <v>33814</v>
      </c>
      <c r="O417" s="32" t="s">
        <v>33815</v>
      </c>
      <c r="P417" s="32" t="str">
        <f>IF(council_staff_import[[#This Row],[Vlookup COS Responsibility]]="",council_staff_import[[#This Row],[Vlookup Leg Contact Responsibility]],council_staff_import[[#This Row],[Vlookup COS Responsibility]])</f>
        <v/>
      </c>
      <c r="Q417" s="32" t="str">
        <f>IF(council_staff_import[[#This Row],[Vlookup COS Email]]="",council_staff_import[[#This Row],[Vlookup Leg Contact Email]],council_staff_import[[#This Row],[Vlookup COS Email]])</f>
        <v/>
      </c>
      <c r="R417" s="32" t="str">
        <f>IFERROR(VLOOKUP(council_staff_import[[#This Row],[Full Name]],[4]!Table3[#Data],2,0),"")</f>
        <v/>
      </c>
      <c r="S417" s="32" t="str">
        <f>IFERROR(VLOOKUP(council_staff_import[[#This Row],[Full Name]],[4]!Table3[#Data],6,0),"")</f>
        <v/>
      </c>
      <c r="T417" s="32" t="str">
        <f>IFERROR(VLOOKUP(council_staff_import[[#This Row],[Full Name]],[4]!Table5[#Data],2,0),"")</f>
        <v/>
      </c>
      <c r="U417" s="32" t="str">
        <f>IFERROR(VLOOKUP(council_staff_import[[#This Row],[Full Name]],[4]!Table5[#Data],5,0),"")</f>
        <v/>
      </c>
      <c r="V417" s="32" t="str">
        <f>IFERROR(VLOOKUP(council_staff_import[[#This Row],[Full Name]],[4]!Table6[#Data],2,0),"")</f>
        <v/>
      </c>
      <c r="W417" s="32" t="str">
        <f>IFERROR(VLOOKUP(council_staff_import[[#This Row],[Full Name]],[4]!Table6[#Data],4,0),"")</f>
        <v/>
      </c>
      <c r="X417" s="32" t="s">
        <v>31394</v>
      </c>
      <c r="Y417" s="32" t="e">
        <f>VLOOKUP(council_staff_import[[#This Row],[format_works_for]],[4]!Table4[#Data],1,0)</f>
        <v>#REF!</v>
      </c>
      <c r="Z41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17" s="32" t="e">
        <f>VLOOKUP(council_staff_import[[#This Row],[formatted_and_corrected_reports_to_person]],[4]!Table2[#Data],2,0)</f>
        <v>#REF!</v>
      </c>
      <c r="AB417" s="32" t="str">
        <f>IF(council_staff_import[[#This Row],[format_legislative_staff_type]]="Personal", RIGHT(council_staff_import[[#This Row],[Assignment_SOURCE_KEY]],LEN(council_staff_import[[#This Row],[Assignment_SOURCE_KEY]])-FIND(" ",council_staff_import[[#This Row],[Assignment_SOURCE_KEY]])),"")</f>
        <v>Grodenchik</v>
      </c>
      <c r="AC417" s="32" t="str">
        <f>IF(LEFT(council_staff_import[[#This Row],[Assignment_SOURCE_KEY]],(FIND(" ",council_staff_import[[#This Row],[Assignment_SOURCE_KEY]],1)-1))="CM","Personal","Central")</f>
        <v>Personal</v>
      </c>
      <c r="AD417" s="32" t="s">
        <v>34857</v>
      </c>
      <c r="AE417" s="32" t="str">
        <f>council_staff_import[[#This Row],[District_Office_Number_SOURCE_KEY]]</f>
        <v>718 468-0137</v>
      </c>
      <c r="AF417" s="32" t="s">
        <v>33465</v>
      </c>
    </row>
    <row r="418" spans="1:32" x14ac:dyDescent="0.2">
      <c r="A418" s="31" t="str">
        <f>council_staff_import[[#This Row],[First_Name_SOURCE_KEY]]&amp;" "&amp;council_staff_import[[#This Row],[Last_Name_SOURCE_KEY]]</f>
        <v>Jennifer Greer</v>
      </c>
      <c r="B418" s="31" t="str">
        <f>council_staff_import[[#This Row],[First_Name_SOURCE_KEY]]</f>
        <v>Jennifer</v>
      </c>
      <c r="C418" s="31" t="str">
        <f>council_staff_import[[#This Row],[Last_Name_SOURCE_KEY]]</f>
        <v>Greer</v>
      </c>
      <c r="D418" s="31" t="str">
        <f>council_staff_import[[#This Row],[Title_SOURCE_KEY]]</f>
        <v>Councilmanic Aide</v>
      </c>
      <c r="E418" s="31" t="e">
        <f>council_staff_import[[#This Row],[vlookup_works_for]]</f>
        <v>#REF!</v>
      </c>
      <c r="F418" s="31" t="str">
        <f>IF(council_staff_import[[#This Row],[combine COS and Leg Contact Responsibilties]]="",council_staff_import[[#This Row],[Vlookup Scheduler Responsibility]],council_staff_import[[#This Row],[combine COS and Leg Contact Responsibilties]])</f>
        <v/>
      </c>
      <c r="G418" s="31" t="e">
        <f>council_staff_import[[#This Row],[Vlookup_reports_to_person]]</f>
        <v>#REF!</v>
      </c>
      <c r="H418" s="31" t="s">
        <v>65</v>
      </c>
      <c r="I418" s="31" t="s">
        <v>31371</v>
      </c>
      <c r="J418" s="31" t="str">
        <f>council_staff_import[[#This Row],[format_legislative_staff_type]]</f>
        <v>Personal</v>
      </c>
      <c r="K418" s="31" t="s">
        <v>72</v>
      </c>
      <c r="L418" s="31" t="str">
        <f>IF(council_staff_import[[#This Row],[District_Office_Calc]]=0,"",council_staff_import[[#This Row],[District_Office_Calc]])</f>
        <v>718 468-0137</v>
      </c>
      <c r="M418" s="31" t="str">
        <f>IF(council_staff_import[[#This Row],[combine COS and Leg Contact emails]]="",council_staff_import[[#This Row],[Vlookup Scheduler Email]],council_staff_import[[#This Row],[combine COS and Leg Contact emails]])</f>
        <v/>
      </c>
      <c r="N418" s="32" t="s">
        <v>33869</v>
      </c>
      <c r="O418" s="32" t="s">
        <v>6116</v>
      </c>
      <c r="P418" s="32" t="str">
        <f>IF(council_staff_import[[#This Row],[Vlookup COS Responsibility]]="",council_staff_import[[#This Row],[Vlookup Leg Contact Responsibility]],council_staff_import[[#This Row],[Vlookup COS Responsibility]])</f>
        <v/>
      </c>
      <c r="Q418" s="32" t="str">
        <f>IF(council_staff_import[[#This Row],[Vlookup COS Email]]="",council_staff_import[[#This Row],[Vlookup Leg Contact Email]],council_staff_import[[#This Row],[Vlookup COS Email]])</f>
        <v/>
      </c>
      <c r="R418" s="32" t="str">
        <f>IFERROR(VLOOKUP(council_staff_import[[#This Row],[Full Name]],[4]!Table3[#Data],2,0),"")</f>
        <v/>
      </c>
      <c r="S418" s="32" t="str">
        <f>IFERROR(VLOOKUP(council_staff_import[[#This Row],[Full Name]],[4]!Table3[#Data],6,0),"")</f>
        <v/>
      </c>
      <c r="T418" s="32" t="str">
        <f>IFERROR(VLOOKUP(council_staff_import[[#This Row],[Full Name]],[4]!Table5[#Data],2,0),"")</f>
        <v/>
      </c>
      <c r="U418" s="32" t="str">
        <f>IFERROR(VLOOKUP(council_staff_import[[#This Row],[Full Name]],[4]!Table5[#Data],5,0),"")</f>
        <v/>
      </c>
      <c r="V418" s="32" t="str">
        <f>IFERROR(VLOOKUP(council_staff_import[[#This Row],[Full Name]],[4]!Table6[#Data],2,0),"")</f>
        <v/>
      </c>
      <c r="W418" s="32" t="str">
        <f>IFERROR(VLOOKUP(council_staff_import[[#This Row],[Full Name]],[4]!Table6[#Data],4,0),"")</f>
        <v/>
      </c>
      <c r="X418" s="32" t="s">
        <v>31394</v>
      </c>
      <c r="Y418" s="32" t="e">
        <f>VLOOKUP(council_staff_import[[#This Row],[format_works_for]],[4]!Table4[#Data],1,0)</f>
        <v>#REF!</v>
      </c>
      <c r="Z41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18" s="32" t="e">
        <f>VLOOKUP(council_staff_import[[#This Row],[formatted_and_corrected_reports_to_person]],[4]!Table2[#Data],2,0)</f>
        <v>#REF!</v>
      </c>
      <c r="AB418" s="32" t="str">
        <f>IF(council_staff_import[[#This Row],[format_legislative_staff_type]]="Personal", RIGHT(council_staff_import[[#This Row],[Assignment_SOURCE_KEY]],LEN(council_staff_import[[#This Row],[Assignment_SOURCE_KEY]])-FIND(" ",council_staff_import[[#This Row],[Assignment_SOURCE_KEY]])),"")</f>
        <v>Grodenchik</v>
      </c>
      <c r="AC418" s="32" t="str">
        <f>IF(LEFT(council_staff_import[[#This Row],[Assignment_SOURCE_KEY]],(FIND(" ",council_staff_import[[#This Row],[Assignment_SOURCE_KEY]],1)-1))="CM","Personal","Central")</f>
        <v>Personal</v>
      </c>
      <c r="AD418" s="32" t="s">
        <v>34857</v>
      </c>
      <c r="AE418" s="32" t="str">
        <f>council_staff_import[[#This Row],[District_Office_Number_SOURCE_KEY]]</f>
        <v>718 468-0137</v>
      </c>
      <c r="AF418" s="32" t="s">
        <v>33465</v>
      </c>
    </row>
    <row r="419" spans="1:32" x14ac:dyDescent="0.2">
      <c r="A419" s="31" t="str">
        <f>council_staff_import[[#This Row],[First_Name_SOURCE_KEY]]&amp;" "&amp;council_staff_import[[#This Row],[Last_Name_SOURCE_KEY]]</f>
        <v>David Noh</v>
      </c>
      <c r="B419" s="31" t="str">
        <f>council_staff_import[[#This Row],[First_Name_SOURCE_KEY]]</f>
        <v>David</v>
      </c>
      <c r="C419" s="31" t="str">
        <f>council_staff_import[[#This Row],[Last_Name_SOURCE_KEY]]</f>
        <v>Noh</v>
      </c>
      <c r="D419" s="31" t="str">
        <f>council_staff_import[[#This Row],[Title_SOURCE_KEY]]</f>
        <v>Councilmanic Aide</v>
      </c>
      <c r="E419" s="31" t="e">
        <f>council_staff_import[[#This Row],[vlookup_works_for]]</f>
        <v>#REF!</v>
      </c>
      <c r="F419" s="31" t="str">
        <f>IF(council_staff_import[[#This Row],[combine COS and Leg Contact Responsibilties]]="",council_staff_import[[#This Row],[Vlookup Scheduler Responsibility]],council_staff_import[[#This Row],[combine COS and Leg Contact Responsibilties]])</f>
        <v/>
      </c>
      <c r="G419" s="31" t="e">
        <f>council_staff_import[[#This Row],[Vlookup_reports_to_person]]</f>
        <v>#REF!</v>
      </c>
      <c r="H419" s="31" t="s">
        <v>65</v>
      </c>
      <c r="I419" s="31" t="s">
        <v>31371</v>
      </c>
      <c r="J419" s="31" t="str">
        <f>council_staff_import[[#This Row],[format_legislative_staff_type]]</f>
        <v>Personal</v>
      </c>
      <c r="K419" s="31" t="s">
        <v>72</v>
      </c>
      <c r="L419" s="31" t="str">
        <f>IF(council_staff_import[[#This Row],[District_Office_Calc]]=0,"",council_staff_import[[#This Row],[District_Office_Calc]])</f>
        <v>718 468-0137</v>
      </c>
      <c r="M419" s="31" t="str">
        <f>IF(council_staff_import[[#This Row],[combine COS and Leg Contact emails]]="",council_staff_import[[#This Row],[Vlookup Scheduler Email]],council_staff_import[[#This Row],[combine COS and Leg Contact emails]])</f>
        <v/>
      </c>
      <c r="N419" s="32" t="s">
        <v>34516</v>
      </c>
      <c r="O419" s="32" t="s">
        <v>687</v>
      </c>
      <c r="P419" s="32" t="str">
        <f>IF(council_staff_import[[#This Row],[Vlookup COS Responsibility]]="",council_staff_import[[#This Row],[Vlookup Leg Contact Responsibility]],council_staff_import[[#This Row],[Vlookup COS Responsibility]])</f>
        <v/>
      </c>
      <c r="Q419" s="32" t="str">
        <f>IF(council_staff_import[[#This Row],[Vlookup COS Email]]="",council_staff_import[[#This Row],[Vlookup Leg Contact Email]],council_staff_import[[#This Row],[Vlookup COS Email]])</f>
        <v/>
      </c>
      <c r="R419" s="32" t="str">
        <f>IFERROR(VLOOKUP(council_staff_import[[#This Row],[Full Name]],[4]!Table3[#Data],2,0),"")</f>
        <v/>
      </c>
      <c r="S419" s="32" t="str">
        <f>IFERROR(VLOOKUP(council_staff_import[[#This Row],[Full Name]],[4]!Table3[#Data],6,0),"")</f>
        <v/>
      </c>
      <c r="T419" s="32" t="str">
        <f>IFERROR(VLOOKUP(council_staff_import[[#This Row],[Full Name]],[4]!Table5[#Data],2,0),"")</f>
        <v/>
      </c>
      <c r="U419" s="32" t="str">
        <f>IFERROR(VLOOKUP(council_staff_import[[#This Row],[Full Name]],[4]!Table5[#Data],5,0),"")</f>
        <v/>
      </c>
      <c r="V419" s="32" t="str">
        <f>IFERROR(VLOOKUP(council_staff_import[[#This Row],[Full Name]],[4]!Table6[#Data],2,0),"")</f>
        <v/>
      </c>
      <c r="W419" s="32" t="str">
        <f>IFERROR(VLOOKUP(council_staff_import[[#This Row],[Full Name]],[4]!Table6[#Data],4,0),"")</f>
        <v/>
      </c>
      <c r="X419" s="32" t="s">
        <v>31394</v>
      </c>
      <c r="Y419" s="32" t="e">
        <f>VLOOKUP(council_staff_import[[#This Row],[format_works_for]],[4]!Table4[#Data],1,0)</f>
        <v>#REF!</v>
      </c>
      <c r="Z41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19" s="32" t="e">
        <f>VLOOKUP(council_staff_import[[#This Row],[formatted_and_corrected_reports_to_person]],[4]!Table2[#Data],2,0)</f>
        <v>#REF!</v>
      </c>
      <c r="AB419" s="32" t="str">
        <f>IF(council_staff_import[[#This Row],[format_legislative_staff_type]]="Personal", RIGHT(council_staff_import[[#This Row],[Assignment_SOURCE_KEY]],LEN(council_staff_import[[#This Row],[Assignment_SOURCE_KEY]])-FIND(" ",council_staff_import[[#This Row],[Assignment_SOURCE_KEY]])),"")</f>
        <v>Grodenchik</v>
      </c>
      <c r="AC419" s="32" t="str">
        <f>IF(LEFT(council_staff_import[[#This Row],[Assignment_SOURCE_KEY]],(FIND(" ",council_staff_import[[#This Row],[Assignment_SOURCE_KEY]],1)-1))="CM","Personal","Central")</f>
        <v>Personal</v>
      </c>
      <c r="AD419" s="32" t="s">
        <v>34857</v>
      </c>
      <c r="AE419" s="32" t="str">
        <f>council_staff_import[[#This Row],[District_Office_Number_SOURCE_KEY]]</f>
        <v>718 468-0137</v>
      </c>
      <c r="AF419" s="32" t="s">
        <v>33465</v>
      </c>
    </row>
    <row r="420" spans="1:32" x14ac:dyDescent="0.2">
      <c r="A420" s="31" t="str">
        <f>council_staff_import[[#This Row],[First_Name_SOURCE_KEY]]&amp;" "&amp;council_staff_import[[#This Row],[Last_Name_SOURCE_KEY]]</f>
        <v>Stacey Yearwood</v>
      </c>
      <c r="B420" s="31" t="str">
        <f>council_staff_import[[#This Row],[First_Name_SOURCE_KEY]]</f>
        <v>Stacey</v>
      </c>
      <c r="C420" s="31" t="str">
        <f>council_staff_import[[#This Row],[Last_Name_SOURCE_KEY]]</f>
        <v>Yearwood</v>
      </c>
      <c r="D420" s="31" t="str">
        <f>council_staff_import[[#This Row],[Title_SOURCE_KEY]]</f>
        <v>Councilmanic Aide</v>
      </c>
      <c r="E420" s="31" t="e">
        <f>council_staff_import[[#This Row],[vlookup_works_for]]</f>
        <v>#REF!</v>
      </c>
      <c r="F420" s="31" t="str">
        <f>IF(council_staff_import[[#This Row],[combine COS and Leg Contact Responsibilties]]="",council_staff_import[[#This Row],[Vlookup Scheduler Responsibility]],council_staff_import[[#This Row],[combine COS and Leg Contact Responsibilties]])</f>
        <v/>
      </c>
      <c r="G420" s="31" t="e">
        <f>council_staff_import[[#This Row],[Vlookup_reports_to_person]]</f>
        <v>#REF!</v>
      </c>
      <c r="H420" s="31" t="s">
        <v>65</v>
      </c>
      <c r="I420" s="31" t="s">
        <v>31371</v>
      </c>
      <c r="J420" s="31" t="str">
        <f>council_staff_import[[#This Row],[format_legislative_staff_type]]</f>
        <v>Personal</v>
      </c>
      <c r="K420" s="31" t="s">
        <v>72</v>
      </c>
      <c r="L420" s="31" t="str">
        <f>IF(council_staff_import[[#This Row],[District_Office_Calc]]=0,"",council_staff_import[[#This Row],[District_Office_Calc]])</f>
        <v>718 468-0137</v>
      </c>
      <c r="M420" s="31" t="str">
        <f>IF(council_staff_import[[#This Row],[combine COS and Leg Contact emails]]="",council_staff_import[[#This Row],[Vlookup Scheduler Email]],council_staff_import[[#This Row],[combine COS and Leg Contact emails]])</f>
        <v/>
      </c>
      <c r="N420" s="32" t="s">
        <v>34520</v>
      </c>
      <c r="O420" s="32" t="s">
        <v>29232</v>
      </c>
      <c r="P420" s="32" t="str">
        <f>IF(council_staff_import[[#This Row],[Vlookup COS Responsibility]]="",council_staff_import[[#This Row],[Vlookup Leg Contact Responsibility]],council_staff_import[[#This Row],[Vlookup COS Responsibility]])</f>
        <v/>
      </c>
      <c r="Q420" s="32" t="str">
        <f>IF(council_staff_import[[#This Row],[Vlookup COS Email]]="",council_staff_import[[#This Row],[Vlookup Leg Contact Email]],council_staff_import[[#This Row],[Vlookup COS Email]])</f>
        <v/>
      </c>
      <c r="R420" s="32" t="str">
        <f>IFERROR(VLOOKUP(council_staff_import[[#This Row],[Full Name]],[4]!Table3[#Data],2,0),"")</f>
        <v/>
      </c>
      <c r="S420" s="32" t="str">
        <f>IFERROR(VLOOKUP(council_staff_import[[#This Row],[Full Name]],[4]!Table3[#Data],6,0),"")</f>
        <v/>
      </c>
      <c r="T420" s="32" t="str">
        <f>IFERROR(VLOOKUP(council_staff_import[[#This Row],[Full Name]],[4]!Table5[#Data],2,0),"")</f>
        <v/>
      </c>
      <c r="U420" s="32" t="str">
        <f>IFERROR(VLOOKUP(council_staff_import[[#This Row],[Full Name]],[4]!Table5[#Data],5,0),"")</f>
        <v/>
      </c>
      <c r="V420" s="32" t="str">
        <f>IFERROR(VLOOKUP(council_staff_import[[#This Row],[Full Name]],[4]!Table6[#Data],2,0),"")</f>
        <v/>
      </c>
      <c r="W420" s="32" t="str">
        <f>IFERROR(VLOOKUP(council_staff_import[[#This Row],[Full Name]],[4]!Table6[#Data],4,0),"")</f>
        <v/>
      </c>
      <c r="X420" s="32" t="s">
        <v>31394</v>
      </c>
      <c r="Y420" s="32" t="e">
        <f>VLOOKUP(council_staff_import[[#This Row],[format_works_for]],[4]!Table4[#Data],1,0)</f>
        <v>#REF!</v>
      </c>
      <c r="Z42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20" s="32" t="e">
        <f>VLOOKUP(council_staff_import[[#This Row],[formatted_and_corrected_reports_to_person]],[4]!Table2[#Data],2,0)</f>
        <v>#REF!</v>
      </c>
      <c r="AB420" s="32" t="str">
        <f>IF(council_staff_import[[#This Row],[format_legislative_staff_type]]="Personal", RIGHT(council_staff_import[[#This Row],[Assignment_SOURCE_KEY]],LEN(council_staff_import[[#This Row],[Assignment_SOURCE_KEY]])-FIND(" ",council_staff_import[[#This Row],[Assignment_SOURCE_KEY]])),"")</f>
        <v>Grodenchik</v>
      </c>
      <c r="AC420" s="32" t="str">
        <f>IF(LEFT(council_staff_import[[#This Row],[Assignment_SOURCE_KEY]],(FIND(" ",council_staff_import[[#This Row],[Assignment_SOURCE_KEY]],1)-1))="CM","Personal","Central")</f>
        <v>Personal</v>
      </c>
      <c r="AD420" s="32" t="s">
        <v>34857</v>
      </c>
      <c r="AE420" s="32" t="str">
        <f>council_staff_import[[#This Row],[District_Office_Number_SOURCE_KEY]]</f>
        <v>718 468-0137</v>
      </c>
      <c r="AF420" s="32" t="s">
        <v>33465</v>
      </c>
    </row>
    <row r="421" spans="1:32" x14ac:dyDescent="0.2">
      <c r="A421" s="31" t="str">
        <f>council_staff_import[[#This Row],[First_Name_SOURCE_KEY]]&amp;" "&amp;council_staff_import[[#This Row],[Last_Name_SOURCE_KEY]]</f>
        <v>Erik Bottcher</v>
      </c>
      <c r="B421" s="31" t="str">
        <f>council_staff_import[[#This Row],[First_Name_SOURCE_KEY]]</f>
        <v>Erik</v>
      </c>
      <c r="C421" s="31" t="str">
        <f>council_staff_import[[#This Row],[Last_Name_SOURCE_KEY]]</f>
        <v>Bottcher</v>
      </c>
      <c r="D421" s="31" t="str">
        <f>council_staff_import[[#This Row],[Title_SOURCE_KEY]]</f>
        <v>Councilmanic Aide</v>
      </c>
      <c r="E421" s="31" t="e">
        <f>council_staff_import[[#This Row],[vlookup_works_for]]</f>
        <v>#REF!</v>
      </c>
      <c r="F421" s="31" t="str">
        <f>IF(council_staff_import[[#This Row],[combine COS and Leg Contact Responsibilties]]="",council_staff_import[[#This Row],[Vlookup Scheduler Responsibility]],council_staff_import[[#This Row],[combine COS and Leg Contact Responsibilties]])</f>
        <v/>
      </c>
      <c r="G421" s="31" t="e">
        <f>council_staff_import[[#This Row],[Vlookup_reports_to_person]]</f>
        <v>#REF!</v>
      </c>
      <c r="H421" s="31" t="s">
        <v>65</v>
      </c>
      <c r="I421" s="31" t="s">
        <v>31371</v>
      </c>
      <c r="J421" s="31" t="str">
        <f>council_staff_import[[#This Row],[format_legislative_staff_type]]</f>
        <v>Personal</v>
      </c>
      <c r="K421" s="31" t="s">
        <v>72</v>
      </c>
      <c r="L421" s="31" t="str">
        <f>IF(council_staff_import[[#This Row],[District_Office_Calc]]=0,"",council_staff_import[[#This Row],[District_Office_Calc]])</f>
        <v>212 564-7757</v>
      </c>
      <c r="M421" s="31" t="str">
        <f>IF(council_staff_import[[#This Row],[combine COS and Leg Contact emails]]="",council_staff_import[[#This Row],[Vlookup Scheduler Email]],council_staff_import[[#This Row],[combine COS and Leg Contact emails]])</f>
        <v/>
      </c>
      <c r="N421" s="32" t="s">
        <v>33655</v>
      </c>
      <c r="O421" s="32" t="s">
        <v>33656</v>
      </c>
      <c r="P421" s="32" t="str">
        <f>IF(council_staff_import[[#This Row],[Vlookup COS Responsibility]]="",council_staff_import[[#This Row],[Vlookup Leg Contact Responsibility]],council_staff_import[[#This Row],[Vlookup COS Responsibility]])</f>
        <v/>
      </c>
      <c r="Q421" s="32" t="str">
        <f>IF(council_staff_import[[#This Row],[Vlookup COS Email]]="",council_staff_import[[#This Row],[Vlookup Leg Contact Email]],council_staff_import[[#This Row],[Vlookup COS Email]])</f>
        <v/>
      </c>
      <c r="R421" s="32" t="str">
        <f>IFERROR(VLOOKUP(council_staff_import[[#This Row],[Full Name]],[4]!Table3[#Data],2,0),"")</f>
        <v/>
      </c>
      <c r="S421" s="32" t="str">
        <f>IFERROR(VLOOKUP(council_staff_import[[#This Row],[Full Name]],[4]!Table3[#Data],6,0),"")</f>
        <v/>
      </c>
      <c r="T421" s="32" t="str">
        <f>IFERROR(VLOOKUP(council_staff_import[[#This Row],[Full Name]],[4]!Table5[#Data],2,0),"")</f>
        <v/>
      </c>
      <c r="U421" s="32" t="str">
        <f>IFERROR(VLOOKUP(council_staff_import[[#This Row],[Full Name]],[4]!Table5[#Data],5,0),"")</f>
        <v/>
      </c>
      <c r="V421" s="32" t="str">
        <f>IFERROR(VLOOKUP(council_staff_import[[#This Row],[Full Name]],[4]!Table6[#Data],2,0),"")</f>
        <v/>
      </c>
      <c r="W421" s="32" t="str">
        <f>IFERROR(VLOOKUP(council_staff_import[[#This Row],[Full Name]],[4]!Table6[#Data],4,0),"")</f>
        <v/>
      </c>
      <c r="X421" s="32" t="s">
        <v>31394</v>
      </c>
      <c r="Y421" s="32" t="e">
        <f>VLOOKUP(council_staff_import[[#This Row],[format_works_for]],[4]!Table4[#Data],1,0)</f>
        <v>#REF!</v>
      </c>
      <c r="Z42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21" s="32" t="e">
        <f>VLOOKUP(council_staff_import[[#This Row],[formatted_and_corrected_reports_to_person]],[4]!Table2[#Data],2,0)</f>
        <v>#REF!</v>
      </c>
      <c r="AB421" s="32" t="str">
        <f>IF(council_staff_import[[#This Row],[format_legislative_staff_type]]="Personal", RIGHT(council_staff_import[[#This Row],[Assignment_SOURCE_KEY]],LEN(council_staff_import[[#This Row],[Assignment_SOURCE_KEY]])-FIND(" ",council_staff_import[[#This Row],[Assignment_SOURCE_KEY]])),"")</f>
        <v>Johnson</v>
      </c>
      <c r="AC421" s="32" t="str">
        <f>IF(LEFT(council_staff_import[[#This Row],[Assignment_SOURCE_KEY]],(FIND(" ",council_staff_import[[#This Row],[Assignment_SOURCE_KEY]],1)-1))="CM","Personal","Central")</f>
        <v>Personal</v>
      </c>
      <c r="AD421" s="32" t="s">
        <v>34858</v>
      </c>
      <c r="AE421" s="32" t="str">
        <f>council_staff_import[[#This Row],[District_Office_Number_SOURCE_KEY]]</f>
        <v>212 564-7757</v>
      </c>
      <c r="AF421" s="32" t="s">
        <v>32205</v>
      </c>
    </row>
    <row r="422" spans="1:32" x14ac:dyDescent="0.2">
      <c r="A422" s="31" t="str">
        <f>council_staff_import[[#This Row],[First_Name_SOURCE_KEY]]&amp;" "&amp;council_staff_import[[#This Row],[Last_Name_SOURCE_KEY]]</f>
        <v>Louis Cholden-Brown</v>
      </c>
      <c r="B422" s="31" t="str">
        <f>council_staff_import[[#This Row],[First_Name_SOURCE_KEY]]</f>
        <v>Louis</v>
      </c>
      <c r="C422" s="31" t="str">
        <f>council_staff_import[[#This Row],[Last_Name_SOURCE_KEY]]</f>
        <v>Cholden-Brown</v>
      </c>
      <c r="D422" s="31" t="str">
        <f>council_staff_import[[#This Row],[Title_SOURCE_KEY]]</f>
        <v>Councilmanic Aide</v>
      </c>
      <c r="E422" s="31" t="e">
        <f>council_staff_import[[#This Row],[vlookup_works_for]]</f>
        <v>#REF!</v>
      </c>
      <c r="F422" s="31" t="str">
        <f>IF(council_staff_import[[#This Row],[combine COS and Leg Contact Responsibilties]]="",council_staff_import[[#This Row],[Vlookup Scheduler Responsibility]],council_staff_import[[#This Row],[combine COS and Leg Contact Responsibilties]])</f>
        <v/>
      </c>
      <c r="G422" s="31" t="e">
        <f>council_staff_import[[#This Row],[Vlookup_reports_to_person]]</f>
        <v>#REF!</v>
      </c>
      <c r="H422" s="31" t="s">
        <v>65</v>
      </c>
      <c r="I422" s="31" t="s">
        <v>31371</v>
      </c>
      <c r="J422" s="31" t="str">
        <f>council_staff_import[[#This Row],[format_legislative_staff_type]]</f>
        <v>Personal</v>
      </c>
      <c r="K422" s="31" t="s">
        <v>72</v>
      </c>
      <c r="L422" s="31" t="str">
        <f>IF(council_staff_import[[#This Row],[District_Office_Calc]]=0,"",council_staff_import[[#This Row],[District_Office_Calc]])</f>
        <v>212 564-7757</v>
      </c>
      <c r="M422" s="31" t="str">
        <f>IF(council_staff_import[[#This Row],[combine COS and Leg Contact emails]]="",council_staff_import[[#This Row],[Vlookup Scheduler Email]],council_staff_import[[#This Row],[combine COS and Leg Contact emails]])</f>
        <v/>
      </c>
      <c r="N422" s="32" t="s">
        <v>33291</v>
      </c>
      <c r="O422" s="32" t="s">
        <v>12456</v>
      </c>
      <c r="P422" s="32" t="str">
        <f>IF(council_staff_import[[#This Row],[Vlookup COS Responsibility]]="",council_staff_import[[#This Row],[Vlookup Leg Contact Responsibility]],council_staff_import[[#This Row],[Vlookup COS Responsibility]])</f>
        <v/>
      </c>
      <c r="Q422" s="32" t="str">
        <f>IF(council_staff_import[[#This Row],[Vlookup COS Email]]="",council_staff_import[[#This Row],[Vlookup Leg Contact Email]],council_staff_import[[#This Row],[Vlookup COS Email]])</f>
        <v/>
      </c>
      <c r="R422" s="32" t="str">
        <f>IFERROR(VLOOKUP(council_staff_import[[#This Row],[Full Name]],[4]!Table3[#Data],2,0),"")</f>
        <v/>
      </c>
      <c r="S422" s="32" t="str">
        <f>IFERROR(VLOOKUP(council_staff_import[[#This Row],[Full Name]],[4]!Table3[#Data],6,0),"")</f>
        <v/>
      </c>
      <c r="T422" s="32" t="str">
        <f>IFERROR(VLOOKUP(council_staff_import[[#This Row],[Full Name]],[4]!Table5[#Data],2,0),"")</f>
        <v/>
      </c>
      <c r="U422" s="32" t="str">
        <f>IFERROR(VLOOKUP(council_staff_import[[#This Row],[Full Name]],[4]!Table5[#Data],5,0),"")</f>
        <v/>
      </c>
      <c r="V422" s="32" t="str">
        <f>IFERROR(VLOOKUP(council_staff_import[[#This Row],[Full Name]],[4]!Table6[#Data],2,0),"")</f>
        <v/>
      </c>
      <c r="W422" s="32" t="str">
        <f>IFERROR(VLOOKUP(council_staff_import[[#This Row],[Full Name]],[4]!Table6[#Data],4,0),"")</f>
        <v/>
      </c>
      <c r="X422" s="32" t="s">
        <v>31394</v>
      </c>
      <c r="Y422" s="32" t="e">
        <f>VLOOKUP(council_staff_import[[#This Row],[format_works_for]],[4]!Table4[#Data],1,0)</f>
        <v>#REF!</v>
      </c>
      <c r="Z42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22" s="32" t="e">
        <f>VLOOKUP(council_staff_import[[#This Row],[formatted_and_corrected_reports_to_person]],[4]!Table2[#Data],2,0)</f>
        <v>#REF!</v>
      </c>
      <c r="AB422" s="32" t="str">
        <f>IF(council_staff_import[[#This Row],[format_legislative_staff_type]]="Personal", RIGHT(council_staff_import[[#This Row],[Assignment_SOURCE_KEY]],LEN(council_staff_import[[#This Row],[Assignment_SOURCE_KEY]])-FIND(" ",council_staff_import[[#This Row],[Assignment_SOURCE_KEY]])),"")</f>
        <v>Johnson</v>
      </c>
      <c r="AC422" s="32" t="str">
        <f>IF(LEFT(council_staff_import[[#This Row],[Assignment_SOURCE_KEY]],(FIND(" ",council_staff_import[[#This Row],[Assignment_SOURCE_KEY]],1)-1))="CM","Personal","Central")</f>
        <v>Personal</v>
      </c>
      <c r="AD422" s="32" t="s">
        <v>34858</v>
      </c>
      <c r="AE422" s="32" t="str">
        <f>council_staff_import[[#This Row],[District_Office_Number_SOURCE_KEY]]</f>
        <v>212 564-7757</v>
      </c>
      <c r="AF422" s="32" t="s">
        <v>32205</v>
      </c>
    </row>
    <row r="423" spans="1:32" x14ac:dyDescent="0.2">
      <c r="A423" s="31" t="str">
        <f>council_staff_import[[#This Row],[First_Name_SOURCE_KEY]]&amp;" "&amp;council_staff_import[[#This Row],[Last_Name_SOURCE_KEY]]</f>
        <v>Patrice Comerford</v>
      </c>
      <c r="B423" s="31" t="str">
        <f>council_staff_import[[#This Row],[First_Name_SOURCE_KEY]]</f>
        <v>Patrice</v>
      </c>
      <c r="C423" s="31" t="str">
        <f>council_staff_import[[#This Row],[Last_Name_SOURCE_KEY]]</f>
        <v>Comerford</v>
      </c>
      <c r="D423" s="31" t="str">
        <f>council_staff_import[[#This Row],[Title_SOURCE_KEY]]</f>
        <v>Councilmanic Aide</v>
      </c>
      <c r="E423" s="31" t="e">
        <f>council_staff_import[[#This Row],[vlookup_works_for]]</f>
        <v>#REF!</v>
      </c>
      <c r="F423" s="31" t="str">
        <f>IF(council_staff_import[[#This Row],[combine COS and Leg Contact Responsibilties]]="",council_staff_import[[#This Row],[Vlookup Scheduler Responsibility]],council_staff_import[[#This Row],[combine COS and Leg Contact Responsibilties]])</f>
        <v/>
      </c>
      <c r="G423" s="31" t="e">
        <f>council_staff_import[[#This Row],[Vlookup_reports_to_person]]</f>
        <v>#REF!</v>
      </c>
      <c r="H423" s="31" t="s">
        <v>65</v>
      </c>
      <c r="I423" s="31" t="s">
        <v>31371</v>
      </c>
      <c r="J423" s="31" t="str">
        <f>council_staff_import[[#This Row],[format_legislative_staff_type]]</f>
        <v>Personal</v>
      </c>
      <c r="K423" s="31" t="s">
        <v>72</v>
      </c>
      <c r="L423" s="31" t="str">
        <f>IF(council_staff_import[[#This Row],[District_Office_Calc]]=0,"",council_staff_import[[#This Row],[District_Office_Calc]])</f>
        <v>212 564-7757</v>
      </c>
      <c r="M423" s="31" t="str">
        <f>IF(council_staff_import[[#This Row],[combine COS and Leg Contact emails]]="",council_staff_import[[#This Row],[Vlookup Scheduler Email]],council_staff_import[[#This Row],[combine COS and Leg Contact emails]])</f>
        <v/>
      </c>
      <c r="N423" s="32" t="s">
        <v>34524</v>
      </c>
      <c r="O423" s="32" t="s">
        <v>24283</v>
      </c>
      <c r="P423" s="32" t="str">
        <f>IF(council_staff_import[[#This Row],[Vlookup COS Responsibility]]="",council_staff_import[[#This Row],[Vlookup Leg Contact Responsibility]],council_staff_import[[#This Row],[Vlookup COS Responsibility]])</f>
        <v/>
      </c>
      <c r="Q423" s="32" t="str">
        <f>IF(council_staff_import[[#This Row],[Vlookup COS Email]]="",council_staff_import[[#This Row],[Vlookup Leg Contact Email]],council_staff_import[[#This Row],[Vlookup COS Email]])</f>
        <v/>
      </c>
      <c r="R423" s="32" t="str">
        <f>IFERROR(VLOOKUP(council_staff_import[[#This Row],[Full Name]],[4]!Table3[#Data],2,0),"")</f>
        <v/>
      </c>
      <c r="S423" s="32" t="str">
        <f>IFERROR(VLOOKUP(council_staff_import[[#This Row],[Full Name]],[4]!Table3[#Data],6,0),"")</f>
        <v/>
      </c>
      <c r="T423" s="32" t="str">
        <f>IFERROR(VLOOKUP(council_staff_import[[#This Row],[Full Name]],[4]!Table5[#Data],2,0),"")</f>
        <v/>
      </c>
      <c r="U423" s="32" t="str">
        <f>IFERROR(VLOOKUP(council_staff_import[[#This Row],[Full Name]],[4]!Table5[#Data],5,0),"")</f>
        <v/>
      </c>
      <c r="V423" s="32" t="str">
        <f>IFERROR(VLOOKUP(council_staff_import[[#This Row],[Full Name]],[4]!Table6[#Data],2,0),"")</f>
        <v/>
      </c>
      <c r="W423" s="32" t="str">
        <f>IFERROR(VLOOKUP(council_staff_import[[#This Row],[Full Name]],[4]!Table6[#Data],4,0),"")</f>
        <v/>
      </c>
      <c r="X423" s="32" t="s">
        <v>31394</v>
      </c>
      <c r="Y423" s="32" t="e">
        <f>VLOOKUP(council_staff_import[[#This Row],[format_works_for]],[4]!Table4[#Data],1,0)</f>
        <v>#REF!</v>
      </c>
      <c r="Z42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23" s="32" t="e">
        <f>VLOOKUP(council_staff_import[[#This Row],[formatted_and_corrected_reports_to_person]],[4]!Table2[#Data],2,0)</f>
        <v>#REF!</v>
      </c>
      <c r="AB423" s="32" t="str">
        <f>IF(council_staff_import[[#This Row],[format_legislative_staff_type]]="Personal", RIGHT(council_staff_import[[#This Row],[Assignment_SOURCE_KEY]],LEN(council_staff_import[[#This Row],[Assignment_SOURCE_KEY]])-FIND(" ",council_staff_import[[#This Row],[Assignment_SOURCE_KEY]])),"")</f>
        <v>Johnson</v>
      </c>
      <c r="AC423" s="32" t="str">
        <f>IF(LEFT(council_staff_import[[#This Row],[Assignment_SOURCE_KEY]],(FIND(" ",council_staff_import[[#This Row],[Assignment_SOURCE_KEY]],1)-1))="CM","Personal","Central")</f>
        <v>Personal</v>
      </c>
      <c r="AD423" s="32" t="s">
        <v>34858</v>
      </c>
      <c r="AE423" s="32" t="str">
        <f>council_staff_import[[#This Row],[District_Office_Number_SOURCE_KEY]]</f>
        <v>212 564-7757</v>
      </c>
      <c r="AF423" s="32" t="s">
        <v>32205</v>
      </c>
    </row>
    <row r="424" spans="1:32" x14ac:dyDescent="0.2">
      <c r="A424" s="31" t="str">
        <f>council_staff_import[[#This Row],[First_Name_SOURCE_KEY]]&amp;" "&amp;council_staff_import[[#This Row],[Last_Name_SOURCE_KEY]]</f>
        <v>Sean Coughlin</v>
      </c>
      <c r="B424" s="31" t="str">
        <f>council_staff_import[[#This Row],[First_Name_SOURCE_KEY]]</f>
        <v>Sean</v>
      </c>
      <c r="C424" s="31" t="str">
        <f>council_staff_import[[#This Row],[Last_Name_SOURCE_KEY]]</f>
        <v>Coughlin</v>
      </c>
      <c r="D424" s="31" t="str">
        <f>council_staff_import[[#This Row],[Title_SOURCE_KEY]]</f>
        <v>Councilmanic Aide</v>
      </c>
      <c r="E424" s="31" t="e">
        <f>council_staff_import[[#This Row],[vlookup_works_for]]</f>
        <v>#REF!</v>
      </c>
      <c r="F424" s="31" t="str">
        <f>IF(council_staff_import[[#This Row],[combine COS and Leg Contact Responsibilties]]="",council_staff_import[[#This Row],[Vlookup Scheduler Responsibility]],council_staff_import[[#This Row],[combine COS and Leg Contact Responsibilties]])</f>
        <v/>
      </c>
      <c r="G424" s="31" t="e">
        <f>council_staff_import[[#This Row],[Vlookup_reports_to_person]]</f>
        <v>#REF!</v>
      </c>
      <c r="H424" s="31" t="s">
        <v>65</v>
      </c>
      <c r="I424" s="31" t="s">
        <v>31371</v>
      </c>
      <c r="J424" s="31" t="str">
        <f>council_staff_import[[#This Row],[format_legislative_staff_type]]</f>
        <v>Personal</v>
      </c>
      <c r="K424" s="31" t="s">
        <v>72</v>
      </c>
      <c r="L424" s="31" t="str">
        <f>IF(council_staff_import[[#This Row],[District_Office_Calc]]=0,"",council_staff_import[[#This Row],[District_Office_Calc]])</f>
        <v>212 564-7757</v>
      </c>
      <c r="M424" s="31" t="str">
        <f>IF(council_staff_import[[#This Row],[combine COS and Leg Contact emails]]="",council_staff_import[[#This Row],[Vlookup Scheduler Email]],council_staff_import[[#This Row],[combine COS and Leg Contact emails]])</f>
        <v/>
      </c>
      <c r="N424" s="32" t="s">
        <v>13004</v>
      </c>
      <c r="O424" s="32" t="s">
        <v>19229</v>
      </c>
      <c r="P424" s="32" t="str">
        <f>IF(council_staff_import[[#This Row],[Vlookup COS Responsibility]]="",council_staff_import[[#This Row],[Vlookup Leg Contact Responsibility]],council_staff_import[[#This Row],[Vlookup COS Responsibility]])</f>
        <v/>
      </c>
      <c r="Q424" s="32" t="str">
        <f>IF(council_staff_import[[#This Row],[Vlookup COS Email]]="",council_staff_import[[#This Row],[Vlookup Leg Contact Email]],council_staff_import[[#This Row],[Vlookup COS Email]])</f>
        <v/>
      </c>
      <c r="R424" s="32" t="str">
        <f>IFERROR(VLOOKUP(council_staff_import[[#This Row],[Full Name]],[4]!Table3[#Data],2,0),"")</f>
        <v/>
      </c>
      <c r="S424" s="32" t="str">
        <f>IFERROR(VLOOKUP(council_staff_import[[#This Row],[Full Name]],[4]!Table3[#Data],6,0),"")</f>
        <v/>
      </c>
      <c r="T424" s="32" t="str">
        <f>IFERROR(VLOOKUP(council_staff_import[[#This Row],[Full Name]],[4]!Table5[#Data],2,0),"")</f>
        <v/>
      </c>
      <c r="U424" s="32" t="str">
        <f>IFERROR(VLOOKUP(council_staff_import[[#This Row],[Full Name]],[4]!Table5[#Data],5,0),"")</f>
        <v/>
      </c>
      <c r="V424" s="32" t="str">
        <f>IFERROR(VLOOKUP(council_staff_import[[#This Row],[Full Name]],[4]!Table6[#Data],2,0),"")</f>
        <v/>
      </c>
      <c r="W424" s="32" t="str">
        <f>IFERROR(VLOOKUP(council_staff_import[[#This Row],[Full Name]],[4]!Table6[#Data],4,0),"")</f>
        <v/>
      </c>
      <c r="X424" s="32" t="s">
        <v>31394</v>
      </c>
      <c r="Y424" s="32" t="e">
        <f>VLOOKUP(council_staff_import[[#This Row],[format_works_for]],[4]!Table4[#Data],1,0)</f>
        <v>#REF!</v>
      </c>
      <c r="Z42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24" s="32" t="e">
        <f>VLOOKUP(council_staff_import[[#This Row],[formatted_and_corrected_reports_to_person]],[4]!Table2[#Data],2,0)</f>
        <v>#REF!</v>
      </c>
      <c r="AB424" s="32" t="str">
        <f>IF(council_staff_import[[#This Row],[format_legislative_staff_type]]="Personal", RIGHT(council_staff_import[[#This Row],[Assignment_SOURCE_KEY]],LEN(council_staff_import[[#This Row],[Assignment_SOURCE_KEY]])-FIND(" ",council_staff_import[[#This Row],[Assignment_SOURCE_KEY]])),"")</f>
        <v>Johnson</v>
      </c>
      <c r="AC424" s="32" t="str">
        <f>IF(LEFT(council_staff_import[[#This Row],[Assignment_SOURCE_KEY]],(FIND(" ",council_staff_import[[#This Row],[Assignment_SOURCE_KEY]],1)-1))="CM","Personal","Central")</f>
        <v>Personal</v>
      </c>
      <c r="AD424" s="32" t="s">
        <v>34858</v>
      </c>
      <c r="AE424" s="32" t="str">
        <f>council_staff_import[[#This Row],[District_Office_Number_SOURCE_KEY]]</f>
        <v>212 564-7757</v>
      </c>
      <c r="AF424" s="32" t="s">
        <v>32205</v>
      </c>
    </row>
    <row r="425" spans="1:32" x14ac:dyDescent="0.2">
      <c r="A425" s="31" t="str">
        <f>council_staff_import[[#This Row],[First_Name_SOURCE_KEY]]&amp;" "&amp;council_staff_import[[#This Row],[Last_Name_SOURCE_KEY]]</f>
        <v>Matthew Green</v>
      </c>
      <c r="B425" s="31" t="str">
        <f>council_staff_import[[#This Row],[First_Name_SOURCE_KEY]]</f>
        <v>Matthew</v>
      </c>
      <c r="C425" s="31" t="str">
        <f>council_staff_import[[#This Row],[Last_Name_SOURCE_KEY]]</f>
        <v>Green</v>
      </c>
      <c r="D425" s="31" t="str">
        <f>council_staff_import[[#This Row],[Title_SOURCE_KEY]]</f>
        <v>Councilmanic Aide</v>
      </c>
      <c r="E425" s="31" t="e">
        <f>council_staff_import[[#This Row],[vlookup_works_for]]</f>
        <v>#REF!</v>
      </c>
      <c r="F425" s="31" t="str">
        <f>IF(council_staff_import[[#This Row],[combine COS and Leg Contact Responsibilties]]="",council_staff_import[[#This Row],[Vlookup Scheduler Responsibility]],council_staff_import[[#This Row],[combine COS and Leg Contact Responsibilties]])</f>
        <v/>
      </c>
      <c r="G425" s="31" t="e">
        <f>council_staff_import[[#This Row],[Vlookup_reports_to_person]]</f>
        <v>#REF!</v>
      </c>
      <c r="H425" s="31" t="s">
        <v>65</v>
      </c>
      <c r="I425" s="31" t="s">
        <v>31371</v>
      </c>
      <c r="J425" s="31" t="str">
        <f>council_staff_import[[#This Row],[format_legislative_staff_type]]</f>
        <v>Personal</v>
      </c>
      <c r="K425" s="31" t="s">
        <v>72</v>
      </c>
      <c r="L425" s="31" t="str">
        <f>IF(council_staff_import[[#This Row],[District_Office_Calc]]=0,"",council_staff_import[[#This Row],[District_Office_Calc]])</f>
        <v>212 564-7757</v>
      </c>
      <c r="M425" s="31" t="str">
        <f>IF(council_staff_import[[#This Row],[combine COS and Leg Contact emails]]="",council_staff_import[[#This Row],[Vlookup Scheduler Email]],council_staff_import[[#This Row],[combine COS and Leg Contact emails]])</f>
        <v/>
      </c>
      <c r="N425" s="32" t="s">
        <v>4049</v>
      </c>
      <c r="O425" s="32" t="s">
        <v>7705</v>
      </c>
      <c r="P425" s="32" t="str">
        <f>IF(council_staff_import[[#This Row],[Vlookup COS Responsibility]]="",council_staff_import[[#This Row],[Vlookup Leg Contact Responsibility]],council_staff_import[[#This Row],[Vlookup COS Responsibility]])</f>
        <v/>
      </c>
      <c r="Q425" s="32" t="str">
        <f>IF(council_staff_import[[#This Row],[Vlookup COS Email]]="",council_staff_import[[#This Row],[Vlookup Leg Contact Email]],council_staff_import[[#This Row],[Vlookup COS Email]])</f>
        <v/>
      </c>
      <c r="R425" s="32" t="str">
        <f>IFERROR(VLOOKUP(council_staff_import[[#This Row],[Full Name]],[4]!Table3[#Data],2,0),"")</f>
        <v/>
      </c>
      <c r="S425" s="32" t="str">
        <f>IFERROR(VLOOKUP(council_staff_import[[#This Row],[Full Name]],[4]!Table3[#Data],6,0),"")</f>
        <v/>
      </c>
      <c r="T425" s="32" t="str">
        <f>IFERROR(VLOOKUP(council_staff_import[[#This Row],[Full Name]],[4]!Table5[#Data],2,0),"")</f>
        <v/>
      </c>
      <c r="U425" s="32" t="str">
        <f>IFERROR(VLOOKUP(council_staff_import[[#This Row],[Full Name]],[4]!Table5[#Data],5,0),"")</f>
        <v/>
      </c>
      <c r="V425" s="32" t="str">
        <f>IFERROR(VLOOKUP(council_staff_import[[#This Row],[Full Name]],[4]!Table6[#Data],2,0),"")</f>
        <v/>
      </c>
      <c r="W425" s="32" t="str">
        <f>IFERROR(VLOOKUP(council_staff_import[[#This Row],[Full Name]],[4]!Table6[#Data],4,0),"")</f>
        <v/>
      </c>
      <c r="X425" s="32" t="s">
        <v>31394</v>
      </c>
      <c r="Y425" s="32" t="e">
        <f>VLOOKUP(council_staff_import[[#This Row],[format_works_for]],[4]!Table4[#Data],1,0)</f>
        <v>#REF!</v>
      </c>
      <c r="Z42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25" s="32" t="e">
        <f>VLOOKUP(council_staff_import[[#This Row],[formatted_and_corrected_reports_to_person]],[4]!Table2[#Data],2,0)</f>
        <v>#REF!</v>
      </c>
      <c r="AB425" s="32" t="str">
        <f>IF(council_staff_import[[#This Row],[format_legislative_staff_type]]="Personal", RIGHT(council_staff_import[[#This Row],[Assignment_SOURCE_KEY]],LEN(council_staff_import[[#This Row],[Assignment_SOURCE_KEY]])-FIND(" ",council_staff_import[[#This Row],[Assignment_SOURCE_KEY]])),"")</f>
        <v>Johnson</v>
      </c>
      <c r="AC425" s="32" t="str">
        <f>IF(LEFT(council_staff_import[[#This Row],[Assignment_SOURCE_KEY]],(FIND(" ",council_staff_import[[#This Row],[Assignment_SOURCE_KEY]],1)-1))="CM","Personal","Central")</f>
        <v>Personal</v>
      </c>
      <c r="AD425" s="32" t="s">
        <v>34858</v>
      </c>
      <c r="AE425" s="32" t="str">
        <f>council_staff_import[[#This Row],[District_Office_Number_SOURCE_KEY]]</f>
        <v>212 564-7757</v>
      </c>
      <c r="AF425" s="32" t="s">
        <v>32205</v>
      </c>
    </row>
    <row r="426" spans="1:32" x14ac:dyDescent="0.2">
      <c r="A426" s="31" t="str">
        <f>council_staff_import[[#This Row],[First_Name_SOURCE_KEY]]&amp;" "&amp;council_staff_import[[#This Row],[Last_Name_SOURCE_KEY]]</f>
        <v>David Moss</v>
      </c>
      <c r="B426" s="31" t="str">
        <f>council_staff_import[[#This Row],[First_Name_SOURCE_KEY]]</f>
        <v>David</v>
      </c>
      <c r="C426" s="31" t="str">
        <f>council_staff_import[[#This Row],[Last_Name_SOURCE_KEY]]</f>
        <v>Moss</v>
      </c>
      <c r="D426" s="31" t="str">
        <f>council_staff_import[[#This Row],[Title_SOURCE_KEY]]</f>
        <v>Councilmanic Aide</v>
      </c>
      <c r="E426" s="31" t="e">
        <f>council_staff_import[[#This Row],[vlookup_works_for]]</f>
        <v>#REF!</v>
      </c>
      <c r="F426" s="31" t="str">
        <f>IF(council_staff_import[[#This Row],[combine COS and Leg Contact Responsibilties]]="",council_staff_import[[#This Row],[Vlookup Scheduler Responsibility]],council_staff_import[[#This Row],[combine COS and Leg Contact Responsibilties]])</f>
        <v/>
      </c>
      <c r="G426" s="31" t="e">
        <f>council_staff_import[[#This Row],[Vlookup_reports_to_person]]</f>
        <v>#REF!</v>
      </c>
      <c r="H426" s="31" t="s">
        <v>65</v>
      </c>
      <c r="I426" s="31" t="s">
        <v>31371</v>
      </c>
      <c r="J426" s="31" t="str">
        <f>council_staff_import[[#This Row],[format_legislative_staff_type]]</f>
        <v>Personal</v>
      </c>
      <c r="K426" s="31" t="s">
        <v>72</v>
      </c>
      <c r="L426" s="31" t="str">
        <f>IF(council_staff_import[[#This Row],[District_Office_Calc]]=0,"",council_staff_import[[#This Row],[District_Office_Calc]])</f>
        <v>212 564-7757</v>
      </c>
      <c r="M426" s="31" t="str">
        <f>IF(council_staff_import[[#This Row],[combine COS and Leg Contact emails]]="",council_staff_import[[#This Row],[Vlookup Scheduler Email]],council_staff_import[[#This Row],[combine COS and Leg Contact emails]])</f>
        <v/>
      </c>
      <c r="N426" s="32" t="s">
        <v>32840</v>
      </c>
      <c r="O426" s="32" t="s">
        <v>687</v>
      </c>
      <c r="P426" s="32" t="str">
        <f>IF(council_staff_import[[#This Row],[Vlookup COS Responsibility]]="",council_staff_import[[#This Row],[Vlookup Leg Contact Responsibility]],council_staff_import[[#This Row],[Vlookup COS Responsibility]])</f>
        <v/>
      </c>
      <c r="Q426" s="32" t="str">
        <f>IF(council_staff_import[[#This Row],[Vlookup COS Email]]="",council_staff_import[[#This Row],[Vlookup Leg Contact Email]],council_staff_import[[#This Row],[Vlookup COS Email]])</f>
        <v/>
      </c>
      <c r="R426" s="32" t="str">
        <f>IFERROR(VLOOKUP(council_staff_import[[#This Row],[Full Name]],[4]!Table3[#Data],2,0),"")</f>
        <v/>
      </c>
      <c r="S426" s="32" t="str">
        <f>IFERROR(VLOOKUP(council_staff_import[[#This Row],[Full Name]],[4]!Table3[#Data],6,0),"")</f>
        <v/>
      </c>
      <c r="T426" s="32" t="str">
        <f>IFERROR(VLOOKUP(council_staff_import[[#This Row],[Full Name]],[4]!Table5[#Data],2,0),"")</f>
        <v/>
      </c>
      <c r="U426" s="32" t="str">
        <f>IFERROR(VLOOKUP(council_staff_import[[#This Row],[Full Name]],[4]!Table5[#Data],5,0),"")</f>
        <v/>
      </c>
      <c r="V426" s="32" t="str">
        <f>IFERROR(VLOOKUP(council_staff_import[[#This Row],[Full Name]],[4]!Table6[#Data],2,0),"")</f>
        <v/>
      </c>
      <c r="W426" s="32" t="str">
        <f>IFERROR(VLOOKUP(council_staff_import[[#This Row],[Full Name]],[4]!Table6[#Data],4,0),"")</f>
        <v/>
      </c>
      <c r="X426" s="32" t="s">
        <v>31394</v>
      </c>
      <c r="Y426" s="32" t="e">
        <f>VLOOKUP(council_staff_import[[#This Row],[format_works_for]],[4]!Table4[#Data],1,0)</f>
        <v>#REF!</v>
      </c>
      <c r="Z42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26" s="32" t="e">
        <f>VLOOKUP(council_staff_import[[#This Row],[formatted_and_corrected_reports_to_person]],[4]!Table2[#Data],2,0)</f>
        <v>#REF!</v>
      </c>
      <c r="AB426" s="32" t="str">
        <f>IF(council_staff_import[[#This Row],[format_legislative_staff_type]]="Personal", RIGHT(council_staff_import[[#This Row],[Assignment_SOURCE_KEY]],LEN(council_staff_import[[#This Row],[Assignment_SOURCE_KEY]])-FIND(" ",council_staff_import[[#This Row],[Assignment_SOURCE_KEY]])),"")</f>
        <v>Johnson</v>
      </c>
      <c r="AC426" s="32" t="str">
        <f>IF(LEFT(council_staff_import[[#This Row],[Assignment_SOURCE_KEY]],(FIND(" ",council_staff_import[[#This Row],[Assignment_SOURCE_KEY]],1)-1))="CM","Personal","Central")</f>
        <v>Personal</v>
      </c>
      <c r="AD426" s="32" t="s">
        <v>34858</v>
      </c>
      <c r="AE426" s="32" t="str">
        <f>council_staff_import[[#This Row],[District_Office_Number_SOURCE_KEY]]</f>
        <v>212 564-7757</v>
      </c>
      <c r="AF426" s="32" t="s">
        <v>32205</v>
      </c>
    </row>
    <row r="427" spans="1:32" x14ac:dyDescent="0.2">
      <c r="A427" s="31" t="str">
        <f>council_staff_import[[#This Row],[First_Name_SOURCE_KEY]]&amp;" "&amp;council_staff_import[[#This Row],[Last_Name_SOURCE_KEY]]</f>
        <v>Cecile Scott</v>
      </c>
      <c r="B427" s="31" t="str">
        <f>council_staff_import[[#This Row],[First_Name_SOURCE_KEY]]</f>
        <v>Cecile</v>
      </c>
      <c r="C427" s="31" t="str">
        <f>council_staff_import[[#This Row],[Last_Name_SOURCE_KEY]]</f>
        <v>Scott</v>
      </c>
      <c r="D427" s="31" t="str">
        <f>council_staff_import[[#This Row],[Title_SOURCE_KEY]]</f>
        <v>Councilmanic Aide</v>
      </c>
      <c r="E427" s="31" t="e">
        <f>council_staff_import[[#This Row],[vlookup_works_for]]</f>
        <v>#REF!</v>
      </c>
      <c r="F427" s="31" t="str">
        <f>IF(council_staff_import[[#This Row],[combine COS and Leg Contact Responsibilties]]="",council_staff_import[[#This Row],[Vlookup Scheduler Responsibility]],council_staff_import[[#This Row],[combine COS and Leg Contact Responsibilties]])</f>
        <v/>
      </c>
      <c r="G427" s="31" t="e">
        <f>council_staff_import[[#This Row],[Vlookup_reports_to_person]]</f>
        <v>#REF!</v>
      </c>
      <c r="H427" s="31" t="s">
        <v>65</v>
      </c>
      <c r="I427" s="31" t="s">
        <v>31371</v>
      </c>
      <c r="J427" s="31" t="str">
        <f>council_staff_import[[#This Row],[format_legislative_staff_type]]</f>
        <v>Personal</v>
      </c>
      <c r="K427" s="31" t="s">
        <v>72</v>
      </c>
      <c r="L427" s="31" t="str">
        <f>IF(council_staff_import[[#This Row],[District_Office_Calc]]=0,"",council_staff_import[[#This Row],[District_Office_Calc]])</f>
        <v>212 564-7757</v>
      </c>
      <c r="M427" s="31" t="str">
        <f>IF(council_staff_import[[#This Row],[combine COS and Leg Contact emails]]="",council_staff_import[[#This Row],[Vlookup Scheduler Email]],council_staff_import[[#This Row],[combine COS and Leg Contact emails]])</f>
        <v/>
      </c>
      <c r="N427" s="32" t="s">
        <v>11172</v>
      </c>
      <c r="O427" s="32" t="s">
        <v>33753</v>
      </c>
      <c r="P427" s="32" t="str">
        <f>IF(council_staff_import[[#This Row],[Vlookup COS Responsibility]]="",council_staff_import[[#This Row],[Vlookup Leg Contact Responsibility]],council_staff_import[[#This Row],[Vlookup COS Responsibility]])</f>
        <v/>
      </c>
      <c r="Q427" s="32" t="str">
        <f>IF(council_staff_import[[#This Row],[Vlookup COS Email]]="",council_staff_import[[#This Row],[Vlookup Leg Contact Email]],council_staff_import[[#This Row],[Vlookup COS Email]])</f>
        <v/>
      </c>
      <c r="R427" s="32" t="str">
        <f>IFERROR(VLOOKUP(council_staff_import[[#This Row],[Full Name]],[4]!Table3[#Data],2,0),"")</f>
        <v/>
      </c>
      <c r="S427" s="32" t="str">
        <f>IFERROR(VLOOKUP(council_staff_import[[#This Row],[Full Name]],[4]!Table3[#Data],6,0),"")</f>
        <v/>
      </c>
      <c r="T427" s="32" t="str">
        <f>IFERROR(VLOOKUP(council_staff_import[[#This Row],[Full Name]],[4]!Table5[#Data],2,0),"")</f>
        <v/>
      </c>
      <c r="U427" s="32" t="str">
        <f>IFERROR(VLOOKUP(council_staff_import[[#This Row],[Full Name]],[4]!Table5[#Data],5,0),"")</f>
        <v/>
      </c>
      <c r="V427" s="32" t="str">
        <f>IFERROR(VLOOKUP(council_staff_import[[#This Row],[Full Name]],[4]!Table6[#Data],2,0),"")</f>
        <v/>
      </c>
      <c r="W427" s="32" t="str">
        <f>IFERROR(VLOOKUP(council_staff_import[[#This Row],[Full Name]],[4]!Table6[#Data],4,0),"")</f>
        <v/>
      </c>
      <c r="X427" s="32" t="s">
        <v>31394</v>
      </c>
      <c r="Y427" s="32" t="e">
        <f>VLOOKUP(council_staff_import[[#This Row],[format_works_for]],[4]!Table4[#Data],1,0)</f>
        <v>#REF!</v>
      </c>
      <c r="Z42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27" s="32" t="e">
        <f>VLOOKUP(council_staff_import[[#This Row],[formatted_and_corrected_reports_to_person]],[4]!Table2[#Data],2,0)</f>
        <v>#REF!</v>
      </c>
      <c r="AB427" s="32" t="str">
        <f>IF(council_staff_import[[#This Row],[format_legislative_staff_type]]="Personal", RIGHT(council_staff_import[[#This Row],[Assignment_SOURCE_KEY]],LEN(council_staff_import[[#This Row],[Assignment_SOURCE_KEY]])-FIND(" ",council_staff_import[[#This Row],[Assignment_SOURCE_KEY]])),"")</f>
        <v>Johnson</v>
      </c>
      <c r="AC427" s="32" t="str">
        <f>IF(LEFT(council_staff_import[[#This Row],[Assignment_SOURCE_KEY]],(FIND(" ",council_staff_import[[#This Row],[Assignment_SOURCE_KEY]],1)-1))="CM","Personal","Central")</f>
        <v>Personal</v>
      </c>
      <c r="AD427" s="32" t="s">
        <v>34858</v>
      </c>
      <c r="AE427" s="32" t="str">
        <f>council_staff_import[[#This Row],[District_Office_Number_SOURCE_KEY]]</f>
        <v>212 564-7757</v>
      </c>
      <c r="AF427" s="32" t="s">
        <v>32205</v>
      </c>
    </row>
    <row r="428" spans="1:32" x14ac:dyDescent="0.2">
      <c r="A428" s="31" t="str">
        <f>council_staff_import[[#This Row],[First_Name_SOURCE_KEY]]&amp;" "&amp;council_staff_import[[#This Row],[Last_Name_SOURCE_KEY]]</f>
        <v>Michael Corbett</v>
      </c>
      <c r="B428" s="31" t="str">
        <f>council_staff_import[[#This Row],[First_Name_SOURCE_KEY]]</f>
        <v>Michael</v>
      </c>
      <c r="C428" s="31" t="str">
        <f>council_staff_import[[#This Row],[Last_Name_SOURCE_KEY]]</f>
        <v>Corbett</v>
      </c>
      <c r="D428" s="31" t="str">
        <f>council_staff_import[[#This Row],[Title_SOURCE_KEY]]</f>
        <v>Councilmanic Aide</v>
      </c>
      <c r="E428" s="31" t="e">
        <f>council_staff_import[[#This Row],[vlookup_works_for]]</f>
        <v>#REF!</v>
      </c>
      <c r="F428" s="31" t="str">
        <f>IF(council_staff_import[[#This Row],[combine COS and Leg Contact Responsibilties]]="",council_staff_import[[#This Row],[Vlookup Scheduler Responsibility]],council_staff_import[[#This Row],[combine COS and Leg Contact Responsibilties]])</f>
        <v/>
      </c>
      <c r="G428" s="31" t="e">
        <f>council_staff_import[[#This Row],[Vlookup_reports_to_person]]</f>
        <v>#REF!</v>
      </c>
      <c r="H428" s="31" t="s">
        <v>65</v>
      </c>
      <c r="I428" s="31" t="s">
        <v>31371</v>
      </c>
      <c r="J428" s="31" t="str">
        <f>council_staff_import[[#This Row],[format_legislative_staff_type]]</f>
        <v>Personal</v>
      </c>
      <c r="K428" s="31" t="s">
        <v>72</v>
      </c>
      <c r="L428" s="31" t="str">
        <f>IF(council_staff_import[[#This Row],[District_Office_Calc]]=0,"",council_staff_import[[#This Row],[District_Office_Calc]])</f>
        <v>212 860-1950</v>
      </c>
      <c r="M428" s="31" t="str">
        <f>IF(council_staff_import[[#This Row],[combine COS and Leg Contact emails]]="",council_staff_import[[#This Row],[Vlookup Scheduler Email]],council_staff_import[[#This Row],[combine COS and Leg Contact emails]])</f>
        <v/>
      </c>
      <c r="N428" s="32" t="s">
        <v>33444</v>
      </c>
      <c r="O428" s="32" t="s">
        <v>3705</v>
      </c>
      <c r="P428" s="32" t="str">
        <f>IF(council_staff_import[[#This Row],[Vlookup COS Responsibility]]="",council_staff_import[[#This Row],[Vlookup Leg Contact Responsibility]],council_staff_import[[#This Row],[Vlookup COS Responsibility]])</f>
        <v/>
      </c>
      <c r="Q428" s="32" t="str">
        <f>IF(council_staff_import[[#This Row],[Vlookup COS Email]]="",council_staff_import[[#This Row],[Vlookup Leg Contact Email]],council_staff_import[[#This Row],[Vlookup COS Email]])</f>
        <v/>
      </c>
      <c r="R428" s="32" t="str">
        <f>IFERROR(VLOOKUP(council_staff_import[[#This Row],[Full Name]],[4]!Table3[#Data],2,0),"")</f>
        <v/>
      </c>
      <c r="S428" s="32" t="str">
        <f>IFERROR(VLOOKUP(council_staff_import[[#This Row],[Full Name]],[4]!Table3[#Data],6,0),"")</f>
        <v/>
      </c>
      <c r="T428" s="32" t="str">
        <f>IFERROR(VLOOKUP(council_staff_import[[#This Row],[Full Name]],[4]!Table5[#Data],2,0),"")</f>
        <v/>
      </c>
      <c r="U428" s="32" t="str">
        <f>IFERROR(VLOOKUP(council_staff_import[[#This Row],[Full Name]],[4]!Table5[#Data],5,0),"")</f>
        <v/>
      </c>
      <c r="V428" s="32" t="str">
        <f>IFERROR(VLOOKUP(council_staff_import[[#This Row],[Full Name]],[4]!Table6[#Data],2,0),"")</f>
        <v/>
      </c>
      <c r="W428" s="32" t="str">
        <f>IFERROR(VLOOKUP(council_staff_import[[#This Row],[Full Name]],[4]!Table6[#Data],4,0),"")</f>
        <v/>
      </c>
      <c r="X428" s="32" t="s">
        <v>31394</v>
      </c>
      <c r="Y428" s="32" t="e">
        <f>VLOOKUP(council_staff_import[[#This Row],[format_works_for]],[4]!Table4[#Data],1,0)</f>
        <v>#REF!</v>
      </c>
      <c r="Z42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28" s="32" t="e">
        <f>VLOOKUP(council_staff_import[[#This Row],[formatted_and_corrected_reports_to_person]],[4]!Table2[#Data],2,0)</f>
        <v>#REF!</v>
      </c>
      <c r="AB428" s="32" t="str">
        <f>IF(council_staff_import[[#This Row],[format_legislative_staff_type]]="Personal", RIGHT(council_staff_import[[#This Row],[Assignment_SOURCE_KEY]],LEN(council_staff_import[[#This Row],[Assignment_SOURCE_KEY]])-FIND(" ",council_staff_import[[#This Row],[Assignment_SOURCE_KEY]])),"")</f>
        <v>Kallos</v>
      </c>
      <c r="AC428" s="32" t="str">
        <f>IF(LEFT(council_staff_import[[#This Row],[Assignment_SOURCE_KEY]],(FIND(" ",council_staff_import[[#This Row],[Assignment_SOURCE_KEY]],1)-1))="CM","Personal","Central")</f>
        <v>Personal</v>
      </c>
      <c r="AD428" s="32" t="s">
        <v>34859</v>
      </c>
      <c r="AE428" s="32" t="str">
        <f>council_staff_import[[#This Row],[District_Office_Number_SOURCE_KEY]]</f>
        <v>212 860-1950</v>
      </c>
      <c r="AF428" s="32" t="s">
        <v>33116</v>
      </c>
    </row>
    <row r="429" spans="1:32" x14ac:dyDescent="0.2">
      <c r="A429" s="31" t="str">
        <f>council_staff_import[[#This Row],[First_Name_SOURCE_KEY]]&amp;" "&amp;council_staff_import[[#This Row],[Last_Name_SOURCE_KEY]]</f>
        <v>Sushant Harite</v>
      </c>
      <c r="B429" s="31" t="str">
        <f>council_staff_import[[#This Row],[First_Name_SOURCE_KEY]]</f>
        <v>Sushant</v>
      </c>
      <c r="C429" s="31" t="str">
        <f>council_staff_import[[#This Row],[Last_Name_SOURCE_KEY]]</f>
        <v>Harite</v>
      </c>
      <c r="D429" s="31" t="str">
        <f>council_staff_import[[#This Row],[Title_SOURCE_KEY]]</f>
        <v>Councilmanic Aide</v>
      </c>
      <c r="E429" s="31" t="e">
        <f>council_staff_import[[#This Row],[vlookup_works_for]]</f>
        <v>#REF!</v>
      </c>
      <c r="F429" s="31" t="str">
        <f>IF(council_staff_import[[#This Row],[combine COS and Leg Contact Responsibilties]]="",council_staff_import[[#This Row],[Vlookup Scheduler Responsibility]],council_staff_import[[#This Row],[combine COS and Leg Contact Responsibilties]])</f>
        <v/>
      </c>
      <c r="G429" s="31" t="e">
        <f>council_staff_import[[#This Row],[Vlookup_reports_to_person]]</f>
        <v>#REF!</v>
      </c>
      <c r="H429" s="31" t="s">
        <v>65</v>
      </c>
      <c r="I429" s="31" t="s">
        <v>31371</v>
      </c>
      <c r="J429" s="31" t="str">
        <f>council_staff_import[[#This Row],[format_legislative_staff_type]]</f>
        <v>Personal</v>
      </c>
      <c r="K429" s="31" t="s">
        <v>72</v>
      </c>
      <c r="L429" s="31" t="str">
        <f>IF(council_staff_import[[#This Row],[District_Office_Calc]]=0,"",council_staff_import[[#This Row],[District_Office_Calc]])</f>
        <v>212 860-1950</v>
      </c>
      <c r="M429" s="31" t="str">
        <f>IF(council_staff_import[[#This Row],[combine COS and Leg Contact emails]]="",council_staff_import[[#This Row],[Vlookup Scheduler Email]],council_staff_import[[#This Row],[combine COS and Leg Contact emails]])</f>
        <v/>
      </c>
      <c r="N429" s="32" t="s">
        <v>33723</v>
      </c>
      <c r="O429" s="32" t="s">
        <v>33724</v>
      </c>
      <c r="P429" s="32" t="str">
        <f>IF(council_staff_import[[#This Row],[Vlookup COS Responsibility]]="",council_staff_import[[#This Row],[Vlookup Leg Contact Responsibility]],council_staff_import[[#This Row],[Vlookup COS Responsibility]])</f>
        <v/>
      </c>
      <c r="Q429" s="32" t="str">
        <f>IF(council_staff_import[[#This Row],[Vlookup COS Email]]="",council_staff_import[[#This Row],[Vlookup Leg Contact Email]],council_staff_import[[#This Row],[Vlookup COS Email]])</f>
        <v/>
      </c>
      <c r="R429" s="32" t="str">
        <f>IFERROR(VLOOKUP(council_staff_import[[#This Row],[Full Name]],[4]!Table3[#Data],2,0),"")</f>
        <v/>
      </c>
      <c r="S429" s="32" t="str">
        <f>IFERROR(VLOOKUP(council_staff_import[[#This Row],[Full Name]],[4]!Table3[#Data],6,0),"")</f>
        <v/>
      </c>
      <c r="T429" s="32" t="str">
        <f>IFERROR(VLOOKUP(council_staff_import[[#This Row],[Full Name]],[4]!Table5[#Data],2,0),"")</f>
        <v/>
      </c>
      <c r="U429" s="32" t="str">
        <f>IFERROR(VLOOKUP(council_staff_import[[#This Row],[Full Name]],[4]!Table5[#Data],5,0),"")</f>
        <v/>
      </c>
      <c r="V429" s="32" t="str">
        <f>IFERROR(VLOOKUP(council_staff_import[[#This Row],[Full Name]],[4]!Table6[#Data],2,0),"")</f>
        <v/>
      </c>
      <c r="W429" s="32" t="str">
        <f>IFERROR(VLOOKUP(council_staff_import[[#This Row],[Full Name]],[4]!Table6[#Data],4,0),"")</f>
        <v/>
      </c>
      <c r="X429" s="32" t="s">
        <v>31394</v>
      </c>
      <c r="Y429" s="32" t="e">
        <f>VLOOKUP(council_staff_import[[#This Row],[format_works_for]],[4]!Table4[#Data],1,0)</f>
        <v>#REF!</v>
      </c>
      <c r="Z42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29" s="32" t="e">
        <f>VLOOKUP(council_staff_import[[#This Row],[formatted_and_corrected_reports_to_person]],[4]!Table2[#Data],2,0)</f>
        <v>#REF!</v>
      </c>
      <c r="AB429" s="32" t="str">
        <f>IF(council_staff_import[[#This Row],[format_legislative_staff_type]]="Personal", RIGHT(council_staff_import[[#This Row],[Assignment_SOURCE_KEY]],LEN(council_staff_import[[#This Row],[Assignment_SOURCE_KEY]])-FIND(" ",council_staff_import[[#This Row],[Assignment_SOURCE_KEY]])),"")</f>
        <v>Kallos</v>
      </c>
      <c r="AC429" s="32" t="str">
        <f>IF(LEFT(council_staff_import[[#This Row],[Assignment_SOURCE_KEY]],(FIND(" ",council_staff_import[[#This Row],[Assignment_SOURCE_KEY]],1)-1))="CM","Personal","Central")</f>
        <v>Personal</v>
      </c>
      <c r="AD429" s="32" t="s">
        <v>34859</v>
      </c>
      <c r="AE429" s="32" t="str">
        <f>council_staff_import[[#This Row],[District_Office_Number_SOURCE_KEY]]</f>
        <v>212 860-1950</v>
      </c>
      <c r="AF429" s="32" t="s">
        <v>33116</v>
      </c>
    </row>
    <row r="430" spans="1:32" x14ac:dyDescent="0.2">
      <c r="A430" s="31" t="str">
        <f>council_staff_import[[#This Row],[First_Name_SOURCE_KEY]]&amp;" "&amp;council_staff_import[[#This Row],[Last_Name_SOURCE_KEY]]</f>
        <v>Joslyn Jamieson</v>
      </c>
      <c r="B430" s="31" t="str">
        <f>council_staff_import[[#This Row],[First_Name_SOURCE_KEY]]</f>
        <v>Joslyn</v>
      </c>
      <c r="C430" s="31" t="str">
        <f>council_staff_import[[#This Row],[Last_Name_SOURCE_KEY]]</f>
        <v>Jamieson</v>
      </c>
      <c r="D430" s="31" t="str">
        <f>council_staff_import[[#This Row],[Title_SOURCE_KEY]]</f>
        <v>Councilmanic Aide</v>
      </c>
      <c r="E430" s="31" t="e">
        <f>council_staff_import[[#This Row],[vlookup_works_for]]</f>
        <v>#REF!</v>
      </c>
      <c r="F430" s="31" t="str">
        <f>IF(council_staff_import[[#This Row],[combine COS and Leg Contact Responsibilties]]="",council_staff_import[[#This Row],[Vlookup Scheduler Responsibility]],council_staff_import[[#This Row],[combine COS and Leg Contact Responsibilties]])</f>
        <v/>
      </c>
      <c r="G430" s="31" t="e">
        <f>council_staff_import[[#This Row],[Vlookup_reports_to_person]]</f>
        <v>#REF!</v>
      </c>
      <c r="H430" s="31" t="s">
        <v>65</v>
      </c>
      <c r="I430" s="31" t="s">
        <v>31371</v>
      </c>
      <c r="J430" s="31" t="str">
        <f>council_staff_import[[#This Row],[format_legislative_staff_type]]</f>
        <v>Personal</v>
      </c>
      <c r="K430" s="31" t="s">
        <v>72</v>
      </c>
      <c r="L430" s="31" t="str">
        <f>IF(council_staff_import[[#This Row],[District_Office_Calc]]=0,"",council_staff_import[[#This Row],[District_Office_Calc]])</f>
        <v>212 860-1950</v>
      </c>
      <c r="M430" s="31" t="str">
        <f>IF(council_staff_import[[#This Row],[combine COS and Leg Contact emails]]="",council_staff_import[[#This Row],[Vlookup Scheduler Email]],council_staff_import[[#This Row],[combine COS and Leg Contact emails]])</f>
        <v/>
      </c>
      <c r="N430" s="32" t="s">
        <v>34531</v>
      </c>
      <c r="O430" s="32" t="s">
        <v>34532</v>
      </c>
      <c r="P430" s="32" t="str">
        <f>IF(council_staff_import[[#This Row],[Vlookup COS Responsibility]]="",council_staff_import[[#This Row],[Vlookup Leg Contact Responsibility]],council_staff_import[[#This Row],[Vlookup COS Responsibility]])</f>
        <v/>
      </c>
      <c r="Q430" s="32" t="str">
        <f>IF(council_staff_import[[#This Row],[Vlookup COS Email]]="",council_staff_import[[#This Row],[Vlookup Leg Contact Email]],council_staff_import[[#This Row],[Vlookup COS Email]])</f>
        <v/>
      </c>
      <c r="R430" s="32" t="str">
        <f>IFERROR(VLOOKUP(council_staff_import[[#This Row],[Full Name]],[4]!Table3[#Data],2,0),"")</f>
        <v/>
      </c>
      <c r="S430" s="32" t="str">
        <f>IFERROR(VLOOKUP(council_staff_import[[#This Row],[Full Name]],[4]!Table3[#Data],6,0),"")</f>
        <v/>
      </c>
      <c r="T430" s="32" t="str">
        <f>IFERROR(VLOOKUP(council_staff_import[[#This Row],[Full Name]],[4]!Table5[#Data],2,0),"")</f>
        <v/>
      </c>
      <c r="U430" s="32" t="str">
        <f>IFERROR(VLOOKUP(council_staff_import[[#This Row],[Full Name]],[4]!Table5[#Data],5,0),"")</f>
        <v/>
      </c>
      <c r="V430" s="32" t="str">
        <f>IFERROR(VLOOKUP(council_staff_import[[#This Row],[Full Name]],[4]!Table6[#Data],2,0),"")</f>
        <v/>
      </c>
      <c r="W430" s="32" t="str">
        <f>IFERROR(VLOOKUP(council_staff_import[[#This Row],[Full Name]],[4]!Table6[#Data],4,0),"")</f>
        <v/>
      </c>
      <c r="X430" s="32" t="s">
        <v>31394</v>
      </c>
      <c r="Y430" s="32" t="e">
        <f>VLOOKUP(council_staff_import[[#This Row],[format_works_for]],[4]!Table4[#Data],1,0)</f>
        <v>#REF!</v>
      </c>
      <c r="Z43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30" s="32" t="e">
        <f>VLOOKUP(council_staff_import[[#This Row],[formatted_and_corrected_reports_to_person]],[4]!Table2[#Data],2,0)</f>
        <v>#REF!</v>
      </c>
      <c r="AB430" s="32" t="str">
        <f>IF(council_staff_import[[#This Row],[format_legislative_staff_type]]="Personal", RIGHT(council_staff_import[[#This Row],[Assignment_SOURCE_KEY]],LEN(council_staff_import[[#This Row],[Assignment_SOURCE_KEY]])-FIND(" ",council_staff_import[[#This Row],[Assignment_SOURCE_KEY]])),"")</f>
        <v>Kallos</v>
      </c>
      <c r="AC430" s="32" t="str">
        <f>IF(LEFT(council_staff_import[[#This Row],[Assignment_SOURCE_KEY]],(FIND(" ",council_staff_import[[#This Row],[Assignment_SOURCE_KEY]],1)-1))="CM","Personal","Central")</f>
        <v>Personal</v>
      </c>
      <c r="AD430" s="32" t="s">
        <v>34859</v>
      </c>
      <c r="AE430" s="32" t="str">
        <f>council_staff_import[[#This Row],[District_Office_Number_SOURCE_KEY]]</f>
        <v>212 860-1950</v>
      </c>
      <c r="AF430" s="32" t="s">
        <v>33116</v>
      </c>
    </row>
    <row r="431" spans="1:32" x14ac:dyDescent="0.2">
      <c r="A431" s="31" t="str">
        <f>council_staff_import[[#This Row],[First_Name_SOURCE_KEY]]&amp;" "&amp;council_staff_import[[#This Row],[Last_Name_SOURCE_KEY]]</f>
        <v>Debbie Lightbody</v>
      </c>
      <c r="B431" s="31" t="str">
        <f>council_staff_import[[#This Row],[First_Name_SOURCE_KEY]]</f>
        <v>Debbie</v>
      </c>
      <c r="C431" s="31" t="str">
        <f>council_staff_import[[#This Row],[Last_Name_SOURCE_KEY]]</f>
        <v>Lightbody</v>
      </c>
      <c r="D431" s="31" t="str">
        <f>council_staff_import[[#This Row],[Title_SOURCE_KEY]]</f>
        <v>Councilmanic Aide</v>
      </c>
      <c r="E431" s="31" t="e">
        <f>council_staff_import[[#This Row],[vlookup_works_for]]</f>
        <v>#REF!</v>
      </c>
      <c r="F431" s="31" t="str">
        <f>IF(council_staff_import[[#This Row],[combine COS and Leg Contact Responsibilties]]="",council_staff_import[[#This Row],[Vlookup Scheduler Responsibility]],council_staff_import[[#This Row],[combine COS and Leg Contact Responsibilties]])</f>
        <v/>
      </c>
      <c r="G431" s="31" t="e">
        <f>council_staff_import[[#This Row],[Vlookup_reports_to_person]]</f>
        <v>#REF!</v>
      </c>
      <c r="H431" s="31" t="s">
        <v>65</v>
      </c>
      <c r="I431" s="31" t="s">
        <v>31371</v>
      </c>
      <c r="J431" s="31" t="str">
        <f>council_staff_import[[#This Row],[format_legislative_staff_type]]</f>
        <v>Personal</v>
      </c>
      <c r="K431" s="31" t="s">
        <v>72</v>
      </c>
      <c r="L431" s="31" t="str">
        <f>IF(council_staff_import[[#This Row],[District_Office_Calc]]=0,"",council_staff_import[[#This Row],[District_Office_Calc]])</f>
        <v>212 860-1950</v>
      </c>
      <c r="M431" s="31" t="str">
        <f>IF(council_staff_import[[#This Row],[combine COS and Leg Contact emails]]="",council_staff_import[[#This Row],[Vlookup Scheduler Email]],council_staff_import[[#This Row],[combine COS and Leg Contact emails]])</f>
        <v/>
      </c>
      <c r="N431" s="32" t="s">
        <v>33991</v>
      </c>
      <c r="O431" s="32" t="s">
        <v>24085</v>
      </c>
      <c r="P431" s="32" t="str">
        <f>IF(council_staff_import[[#This Row],[Vlookup COS Responsibility]]="",council_staff_import[[#This Row],[Vlookup Leg Contact Responsibility]],council_staff_import[[#This Row],[Vlookup COS Responsibility]])</f>
        <v/>
      </c>
      <c r="Q431" s="32" t="str">
        <f>IF(council_staff_import[[#This Row],[Vlookup COS Email]]="",council_staff_import[[#This Row],[Vlookup Leg Contact Email]],council_staff_import[[#This Row],[Vlookup COS Email]])</f>
        <v/>
      </c>
      <c r="R431" s="32" t="str">
        <f>IFERROR(VLOOKUP(council_staff_import[[#This Row],[Full Name]],[4]!Table3[#Data],2,0),"")</f>
        <v/>
      </c>
      <c r="S431" s="32" t="str">
        <f>IFERROR(VLOOKUP(council_staff_import[[#This Row],[Full Name]],[4]!Table3[#Data],6,0),"")</f>
        <v/>
      </c>
      <c r="T431" s="32" t="str">
        <f>IFERROR(VLOOKUP(council_staff_import[[#This Row],[Full Name]],[4]!Table5[#Data],2,0),"")</f>
        <v/>
      </c>
      <c r="U431" s="32" t="str">
        <f>IFERROR(VLOOKUP(council_staff_import[[#This Row],[Full Name]],[4]!Table5[#Data],5,0),"")</f>
        <v/>
      </c>
      <c r="V431" s="32" t="str">
        <f>IFERROR(VLOOKUP(council_staff_import[[#This Row],[Full Name]],[4]!Table6[#Data],2,0),"")</f>
        <v/>
      </c>
      <c r="W431" s="32" t="str">
        <f>IFERROR(VLOOKUP(council_staff_import[[#This Row],[Full Name]],[4]!Table6[#Data],4,0),"")</f>
        <v/>
      </c>
      <c r="X431" s="32" t="s">
        <v>31394</v>
      </c>
      <c r="Y431" s="32" t="e">
        <f>VLOOKUP(council_staff_import[[#This Row],[format_works_for]],[4]!Table4[#Data],1,0)</f>
        <v>#REF!</v>
      </c>
      <c r="Z43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31" s="32" t="e">
        <f>VLOOKUP(council_staff_import[[#This Row],[formatted_and_corrected_reports_to_person]],[4]!Table2[#Data],2,0)</f>
        <v>#REF!</v>
      </c>
      <c r="AB431" s="32" t="str">
        <f>IF(council_staff_import[[#This Row],[format_legislative_staff_type]]="Personal", RIGHT(council_staff_import[[#This Row],[Assignment_SOURCE_KEY]],LEN(council_staff_import[[#This Row],[Assignment_SOURCE_KEY]])-FIND(" ",council_staff_import[[#This Row],[Assignment_SOURCE_KEY]])),"")</f>
        <v>Kallos</v>
      </c>
      <c r="AC431" s="32" t="str">
        <f>IF(LEFT(council_staff_import[[#This Row],[Assignment_SOURCE_KEY]],(FIND(" ",council_staff_import[[#This Row],[Assignment_SOURCE_KEY]],1)-1))="CM","Personal","Central")</f>
        <v>Personal</v>
      </c>
      <c r="AD431" s="32" t="s">
        <v>34859</v>
      </c>
      <c r="AE431" s="32" t="str">
        <f>council_staff_import[[#This Row],[District_Office_Number_SOURCE_KEY]]</f>
        <v>212 860-1950</v>
      </c>
      <c r="AF431" s="32" t="s">
        <v>33116</v>
      </c>
    </row>
    <row r="432" spans="1:32" x14ac:dyDescent="0.2">
      <c r="A432" s="31" t="str">
        <f>council_staff_import[[#This Row],[First_Name_SOURCE_KEY]]&amp;" "&amp;council_staff_import[[#This Row],[Last_Name_SOURCE_KEY]]</f>
        <v>Isabel Smith</v>
      </c>
      <c r="B432" s="31" t="str">
        <f>council_staff_import[[#This Row],[First_Name_SOURCE_KEY]]</f>
        <v>Isabel</v>
      </c>
      <c r="C432" s="31" t="str">
        <f>council_staff_import[[#This Row],[Last_Name_SOURCE_KEY]]</f>
        <v>Smith</v>
      </c>
      <c r="D432" s="31" t="str">
        <f>council_staff_import[[#This Row],[Title_SOURCE_KEY]]</f>
        <v>Councilmanic Aide</v>
      </c>
      <c r="E432" s="31" t="e">
        <f>council_staff_import[[#This Row],[vlookup_works_for]]</f>
        <v>#REF!</v>
      </c>
      <c r="F432" s="31" t="str">
        <f>IF(council_staff_import[[#This Row],[combine COS and Leg Contact Responsibilties]]="",council_staff_import[[#This Row],[Vlookup Scheduler Responsibility]],council_staff_import[[#This Row],[combine COS and Leg Contact Responsibilties]])</f>
        <v/>
      </c>
      <c r="G432" s="31" t="e">
        <f>council_staff_import[[#This Row],[Vlookup_reports_to_person]]</f>
        <v>#REF!</v>
      </c>
      <c r="H432" s="31" t="s">
        <v>65</v>
      </c>
      <c r="I432" s="31" t="s">
        <v>31371</v>
      </c>
      <c r="J432" s="31" t="str">
        <f>council_staff_import[[#This Row],[format_legislative_staff_type]]</f>
        <v>Personal</v>
      </c>
      <c r="K432" s="31" t="s">
        <v>72</v>
      </c>
      <c r="L432" s="31" t="str">
        <f>IF(council_staff_import[[#This Row],[District_Office_Calc]]=0,"",council_staff_import[[#This Row],[District_Office_Calc]])</f>
        <v>212 860-1950</v>
      </c>
      <c r="M432" s="31" t="str">
        <f>IF(council_staff_import[[#This Row],[combine COS and Leg Contact emails]]="",council_staff_import[[#This Row],[Vlookup Scheduler Email]],council_staff_import[[#This Row],[combine COS and Leg Contact emails]])</f>
        <v/>
      </c>
      <c r="N432" s="32" t="s">
        <v>3963</v>
      </c>
      <c r="O432" s="32" t="s">
        <v>34536</v>
      </c>
      <c r="P432" s="32" t="str">
        <f>IF(council_staff_import[[#This Row],[Vlookup COS Responsibility]]="",council_staff_import[[#This Row],[Vlookup Leg Contact Responsibility]],council_staff_import[[#This Row],[Vlookup COS Responsibility]])</f>
        <v/>
      </c>
      <c r="Q432" s="32" t="str">
        <f>IF(council_staff_import[[#This Row],[Vlookup COS Email]]="",council_staff_import[[#This Row],[Vlookup Leg Contact Email]],council_staff_import[[#This Row],[Vlookup COS Email]])</f>
        <v/>
      </c>
      <c r="R432" s="32" t="str">
        <f>IFERROR(VLOOKUP(council_staff_import[[#This Row],[Full Name]],[4]!Table3[#Data],2,0),"")</f>
        <v/>
      </c>
      <c r="S432" s="32" t="str">
        <f>IFERROR(VLOOKUP(council_staff_import[[#This Row],[Full Name]],[4]!Table3[#Data],6,0),"")</f>
        <v/>
      </c>
      <c r="T432" s="32" t="str">
        <f>IFERROR(VLOOKUP(council_staff_import[[#This Row],[Full Name]],[4]!Table5[#Data],2,0),"")</f>
        <v/>
      </c>
      <c r="U432" s="32" t="str">
        <f>IFERROR(VLOOKUP(council_staff_import[[#This Row],[Full Name]],[4]!Table5[#Data],5,0),"")</f>
        <v/>
      </c>
      <c r="V432" s="32" t="str">
        <f>IFERROR(VLOOKUP(council_staff_import[[#This Row],[Full Name]],[4]!Table6[#Data],2,0),"")</f>
        <v/>
      </c>
      <c r="W432" s="32" t="str">
        <f>IFERROR(VLOOKUP(council_staff_import[[#This Row],[Full Name]],[4]!Table6[#Data],4,0),"")</f>
        <v/>
      </c>
      <c r="X432" s="32" t="s">
        <v>31394</v>
      </c>
      <c r="Y432" s="32" t="e">
        <f>VLOOKUP(council_staff_import[[#This Row],[format_works_for]],[4]!Table4[#Data],1,0)</f>
        <v>#REF!</v>
      </c>
      <c r="Z43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32" s="32" t="e">
        <f>VLOOKUP(council_staff_import[[#This Row],[formatted_and_corrected_reports_to_person]],[4]!Table2[#Data],2,0)</f>
        <v>#REF!</v>
      </c>
      <c r="AB432" s="32" t="str">
        <f>IF(council_staff_import[[#This Row],[format_legislative_staff_type]]="Personal", RIGHT(council_staff_import[[#This Row],[Assignment_SOURCE_KEY]],LEN(council_staff_import[[#This Row],[Assignment_SOURCE_KEY]])-FIND(" ",council_staff_import[[#This Row],[Assignment_SOURCE_KEY]])),"")</f>
        <v>Kallos</v>
      </c>
      <c r="AC432" s="32" t="str">
        <f>IF(LEFT(council_staff_import[[#This Row],[Assignment_SOURCE_KEY]],(FIND(" ",council_staff_import[[#This Row],[Assignment_SOURCE_KEY]],1)-1))="CM","Personal","Central")</f>
        <v>Personal</v>
      </c>
      <c r="AD432" s="32" t="s">
        <v>34859</v>
      </c>
      <c r="AE432" s="32" t="str">
        <f>council_staff_import[[#This Row],[District_Office_Number_SOURCE_KEY]]</f>
        <v>212 860-1950</v>
      </c>
      <c r="AF432" s="32" t="s">
        <v>33116</v>
      </c>
    </row>
    <row r="433" spans="1:32" x14ac:dyDescent="0.2">
      <c r="A433" s="31" t="str">
        <f>council_staff_import[[#This Row],[First_Name_SOURCE_KEY]]&amp;" "&amp;council_staff_import[[#This Row],[Last_Name_SOURCE_KEY]]</f>
        <v>Tirso Tavarez</v>
      </c>
      <c r="B433" s="31" t="str">
        <f>council_staff_import[[#This Row],[First_Name_SOURCE_KEY]]</f>
        <v>Tirso</v>
      </c>
      <c r="C433" s="31" t="str">
        <f>council_staff_import[[#This Row],[Last_Name_SOURCE_KEY]]</f>
        <v>Tavarez</v>
      </c>
      <c r="D433" s="31" t="str">
        <f>council_staff_import[[#This Row],[Title_SOURCE_KEY]]</f>
        <v>Councilmanic Aide</v>
      </c>
      <c r="E433" s="31" t="e">
        <f>council_staff_import[[#This Row],[vlookup_works_for]]</f>
        <v>#REF!</v>
      </c>
      <c r="F433" s="31" t="str">
        <f>IF(council_staff_import[[#This Row],[combine COS and Leg Contact Responsibilties]]="",council_staff_import[[#This Row],[Vlookup Scheduler Responsibility]],council_staff_import[[#This Row],[combine COS and Leg Contact Responsibilties]])</f>
        <v/>
      </c>
      <c r="G433" s="31" t="e">
        <f>council_staff_import[[#This Row],[Vlookup_reports_to_person]]</f>
        <v>#REF!</v>
      </c>
      <c r="H433" s="31" t="s">
        <v>65</v>
      </c>
      <c r="I433" s="31" t="s">
        <v>31371</v>
      </c>
      <c r="J433" s="31" t="str">
        <f>council_staff_import[[#This Row],[format_legislative_staff_type]]</f>
        <v>Personal</v>
      </c>
      <c r="K433" s="31" t="s">
        <v>72</v>
      </c>
      <c r="L433" s="31" t="str">
        <f>IF(council_staff_import[[#This Row],[District_Office_Calc]]=0,"",council_staff_import[[#This Row],[District_Office_Calc]])</f>
        <v>212 860-1950</v>
      </c>
      <c r="M433" s="31" t="str">
        <f>IF(council_staff_import[[#This Row],[combine COS and Leg Contact emails]]="",council_staff_import[[#This Row],[Vlookup Scheduler Email]],council_staff_import[[#This Row],[combine COS and Leg Contact emails]])</f>
        <v/>
      </c>
      <c r="N433" s="32" t="s">
        <v>33999</v>
      </c>
      <c r="O433" s="32" t="s">
        <v>34000</v>
      </c>
      <c r="P433" s="32" t="str">
        <f>IF(council_staff_import[[#This Row],[Vlookup COS Responsibility]]="",council_staff_import[[#This Row],[Vlookup Leg Contact Responsibility]],council_staff_import[[#This Row],[Vlookup COS Responsibility]])</f>
        <v/>
      </c>
      <c r="Q433" s="32" t="str">
        <f>IF(council_staff_import[[#This Row],[Vlookup COS Email]]="",council_staff_import[[#This Row],[Vlookup Leg Contact Email]],council_staff_import[[#This Row],[Vlookup COS Email]])</f>
        <v/>
      </c>
      <c r="R433" s="32" t="str">
        <f>IFERROR(VLOOKUP(council_staff_import[[#This Row],[Full Name]],[4]!Table3[#Data],2,0),"")</f>
        <v/>
      </c>
      <c r="S433" s="32" t="str">
        <f>IFERROR(VLOOKUP(council_staff_import[[#This Row],[Full Name]],[4]!Table3[#Data],6,0),"")</f>
        <v/>
      </c>
      <c r="T433" s="32" t="str">
        <f>IFERROR(VLOOKUP(council_staff_import[[#This Row],[Full Name]],[4]!Table5[#Data],2,0),"")</f>
        <v/>
      </c>
      <c r="U433" s="32" t="str">
        <f>IFERROR(VLOOKUP(council_staff_import[[#This Row],[Full Name]],[4]!Table5[#Data],5,0),"")</f>
        <v/>
      </c>
      <c r="V433" s="32" t="str">
        <f>IFERROR(VLOOKUP(council_staff_import[[#This Row],[Full Name]],[4]!Table6[#Data],2,0),"")</f>
        <v/>
      </c>
      <c r="W433" s="32" t="str">
        <f>IFERROR(VLOOKUP(council_staff_import[[#This Row],[Full Name]],[4]!Table6[#Data],4,0),"")</f>
        <v/>
      </c>
      <c r="X433" s="32" t="s">
        <v>31394</v>
      </c>
      <c r="Y433" s="32" t="e">
        <f>VLOOKUP(council_staff_import[[#This Row],[format_works_for]],[4]!Table4[#Data],1,0)</f>
        <v>#REF!</v>
      </c>
      <c r="Z43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33" s="32" t="e">
        <f>VLOOKUP(council_staff_import[[#This Row],[formatted_and_corrected_reports_to_person]],[4]!Table2[#Data],2,0)</f>
        <v>#REF!</v>
      </c>
      <c r="AB433" s="32" t="str">
        <f>IF(council_staff_import[[#This Row],[format_legislative_staff_type]]="Personal", RIGHT(council_staff_import[[#This Row],[Assignment_SOURCE_KEY]],LEN(council_staff_import[[#This Row],[Assignment_SOURCE_KEY]])-FIND(" ",council_staff_import[[#This Row],[Assignment_SOURCE_KEY]])),"")</f>
        <v>Kallos</v>
      </c>
      <c r="AC433" s="32" t="str">
        <f>IF(LEFT(council_staff_import[[#This Row],[Assignment_SOURCE_KEY]],(FIND(" ",council_staff_import[[#This Row],[Assignment_SOURCE_KEY]],1)-1))="CM","Personal","Central")</f>
        <v>Personal</v>
      </c>
      <c r="AD433" s="32" t="s">
        <v>34859</v>
      </c>
      <c r="AE433" s="32" t="str">
        <f>council_staff_import[[#This Row],[District_Office_Number_SOURCE_KEY]]</f>
        <v>212 860-1950</v>
      </c>
      <c r="AF433" s="32" t="s">
        <v>33116</v>
      </c>
    </row>
    <row r="434" spans="1:32" x14ac:dyDescent="0.2">
      <c r="A434" s="31" t="str">
        <f>council_staff_import[[#This Row],[First_Name_SOURCE_KEY]]&amp;" "&amp;council_staff_import[[#This Row],[Last_Name_SOURCE_KEY]]</f>
        <v>Jesse Towsen</v>
      </c>
      <c r="B434" s="31" t="str">
        <f>council_staff_import[[#This Row],[First_Name_SOURCE_KEY]]</f>
        <v>Jesse</v>
      </c>
      <c r="C434" s="31" t="str">
        <f>council_staff_import[[#This Row],[Last_Name_SOURCE_KEY]]</f>
        <v>Towsen</v>
      </c>
      <c r="D434" s="31" t="str">
        <f>council_staff_import[[#This Row],[Title_SOURCE_KEY]]</f>
        <v>Councilmanic Aide</v>
      </c>
      <c r="E434" s="31" t="e">
        <f>council_staff_import[[#This Row],[vlookup_works_for]]</f>
        <v>#REF!</v>
      </c>
      <c r="F434" s="31" t="str">
        <f>IF(council_staff_import[[#This Row],[combine COS and Leg Contact Responsibilties]]="",council_staff_import[[#This Row],[Vlookup Scheduler Responsibility]],council_staff_import[[#This Row],[combine COS and Leg Contact Responsibilties]])</f>
        <v/>
      </c>
      <c r="G434" s="31" t="e">
        <f>council_staff_import[[#This Row],[Vlookup_reports_to_person]]</f>
        <v>#REF!</v>
      </c>
      <c r="H434" s="31" t="s">
        <v>65</v>
      </c>
      <c r="I434" s="31" t="s">
        <v>31371</v>
      </c>
      <c r="J434" s="31" t="str">
        <f>council_staff_import[[#This Row],[format_legislative_staff_type]]</f>
        <v>Personal</v>
      </c>
      <c r="K434" s="31" t="s">
        <v>72</v>
      </c>
      <c r="L434" s="31" t="str">
        <f>IF(council_staff_import[[#This Row],[District_Office_Calc]]=0,"",council_staff_import[[#This Row],[District_Office_Calc]])</f>
        <v>212 860-1950</v>
      </c>
      <c r="M434" s="31" t="str">
        <f>IF(council_staff_import[[#This Row],[combine COS and Leg Contact emails]]="",council_staff_import[[#This Row],[Vlookup Scheduler Email]],council_staff_import[[#This Row],[combine COS and Leg Contact emails]])</f>
        <v/>
      </c>
      <c r="N434" s="32" t="s">
        <v>33114</v>
      </c>
      <c r="O434" s="32" t="s">
        <v>29012</v>
      </c>
      <c r="P434" s="32" t="str">
        <f>IF(council_staff_import[[#This Row],[Vlookup COS Responsibility]]="",council_staff_import[[#This Row],[Vlookup Leg Contact Responsibility]],council_staff_import[[#This Row],[Vlookup COS Responsibility]])</f>
        <v/>
      </c>
      <c r="Q434" s="32" t="str">
        <f>IF(council_staff_import[[#This Row],[Vlookup COS Email]]="",council_staff_import[[#This Row],[Vlookup Leg Contact Email]],council_staff_import[[#This Row],[Vlookup COS Email]])</f>
        <v/>
      </c>
      <c r="R434" s="32" t="str">
        <f>IFERROR(VLOOKUP(council_staff_import[[#This Row],[Full Name]],[4]!Table3[#Data],2,0),"")</f>
        <v/>
      </c>
      <c r="S434" s="32" t="str">
        <f>IFERROR(VLOOKUP(council_staff_import[[#This Row],[Full Name]],[4]!Table3[#Data],6,0),"")</f>
        <v/>
      </c>
      <c r="T434" s="32" t="str">
        <f>IFERROR(VLOOKUP(council_staff_import[[#This Row],[Full Name]],[4]!Table5[#Data],2,0),"")</f>
        <v/>
      </c>
      <c r="U434" s="32" t="str">
        <f>IFERROR(VLOOKUP(council_staff_import[[#This Row],[Full Name]],[4]!Table5[#Data],5,0),"")</f>
        <v/>
      </c>
      <c r="V434" s="32" t="str">
        <f>IFERROR(VLOOKUP(council_staff_import[[#This Row],[Full Name]],[4]!Table6[#Data],2,0),"")</f>
        <v/>
      </c>
      <c r="W434" s="32" t="str">
        <f>IFERROR(VLOOKUP(council_staff_import[[#This Row],[Full Name]],[4]!Table6[#Data],4,0),"")</f>
        <v/>
      </c>
      <c r="X434" s="32" t="s">
        <v>31394</v>
      </c>
      <c r="Y434" s="32" t="e">
        <f>VLOOKUP(council_staff_import[[#This Row],[format_works_for]],[4]!Table4[#Data],1,0)</f>
        <v>#REF!</v>
      </c>
      <c r="Z43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34" s="32" t="e">
        <f>VLOOKUP(council_staff_import[[#This Row],[formatted_and_corrected_reports_to_person]],[4]!Table2[#Data],2,0)</f>
        <v>#REF!</v>
      </c>
      <c r="AB434" s="32" t="str">
        <f>IF(council_staff_import[[#This Row],[format_legislative_staff_type]]="Personal", RIGHT(council_staff_import[[#This Row],[Assignment_SOURCE_KEY]],LEN(council_staff_import[[#This Row],[Assignment_SOURCE_KEY]])-FIND(" ",council_staff_import[[#This Row],[Assignment_SOURCE_KEY]])),"")</f>
        <v>Kallos</v>
      </c>
      <c r="AC434" s="32" t="str">
        <f>IF(LEFT(council_staff_import[[#This Row],[Assignment_SOURCE_KEY]],(FIND(" ",council_staff_import[[#This Row],[Assignment_SOURCE_KEY]],1)-1))="CM","Personal","Central")</f>
        <v>Personal</v>
      </c>
      <c r="AD434" s="32" t="s">
        <v>34859</v>
      </c>
      <c r="AE434" s="32" t="str">
        <f>council_staff_import[[#This Row],[District_Office_Number_SOURCE_KEY]]</f>
        <v>212 860-1950</v>
      </c>
      <c r="AF434" s="32" t="s">
        <v>33116</v>
      </c>
    </row>
    <row r="435" spans="1:32" x14ac:dyDescent="0.2">
      <c r="A435" s="31" t="str">
        <f>council_staff_import[[#This Row],[First_Name_SOURCE_KEY]]&amp;" "&amp;council_staff_import[[#This Row],[Last_Name_SOURCE_KEY]]</f>
        <v>Paul Westrick</v>
      </c>
      <c r="B435" s="31" t="str">
        <f>council_staff_import[[#This Row],[First_Name_SOURCE_KEY]]</f>
        <v>Paul</v>
      </c>
      <c r="C435" s="31" t="str">
        <f>council_staff_import[[#This Row],[Last_Name_SOURCE_KEY]]</f>
        <v>Westrick</v>
      </c>
      <c r="D435" s="31" t="str">
        <f>council_staff_import[[#This Row],[Title_SOURCE_KEY]]</f>
        <v>Councilmanic Aide</v>
      </c>
      <c r="E435" s="31" t="e">
        <f>council_staff_import[[#This Row],[vlookup_works_for]]</f>
        <v>#REF!</v>
      </c>
      <c r="F435" s="31" t="str">
        <f>IF(council_staff_import[[#This Row],[combine COS and Leg Contact Responsibilties]]="",council_staff_import[[#This Row],[Vlookup Scheduler Responsibility]],council_staff_import[[#This Row],[combine COS and Leg Contact Responsibilties]])</f>
        <v/>
      </c>
      <c r="G435" s="31" t="e">
        <f>council_staff_import[[#This Row],[Vlookup_reports_to_person]]</f>
        <v>#REF!</v>
      </c>
      <c r="H435" s="31" t="s">
        <v>65</v>
      </c>
      <c r="I435" s="31" t="s">
        <v>31371</v>
      </c>
      <c r="J435" s="31" t="str">
        <f>council_staff_import[[#This Row],[format_legislative_staff_type]]</f>
        <v>Personal</v>
      </c>
      <c r="K435" s="31" t="s">
        <v>72</v>
      </c>
      <c r="L435" s="31" t="str">
        <f>IF(council_staff_import[[#This Row],[District_Office_Calc]]=0,"",council_staff_import[[#This Row],[District_Office_Calc]])</f>
        <v>212 860-1950</v>
      </c>
      <c r="M435" s="31" t="str">
        <f>IF(council_staff_import[[#This Row],[combine COS and Leg Contact emails]]="",council_staff_import[[#This Row],[Vlookup Scheduler Email]],council_staff_import[[#This Row],[combine COS and Leg Contact emails]])</f>
        <v/>
      </c>
      <c r="N435" s="32" t="s">
        <v>33512</v>
      </c>
      <c r="O435" s="32" t="s">
        <v>7216</v>
      </c>
      <c r="P435" s="32" t="str">
        <f>IF(council_staff_import[[#This Row],[Vlookup COS Responsibility]]="",council_staff_import[[#This Row],[Vlookup Leg Contact Responsibility]],council_staff_import[[#This Row],[Vlookup COS Responsibility]])</f>
        <v/>
      </c>
      <c r="Q435" s="32" t="str">
        <f>IF(council_staff_import[[#This Row],[Vlookup COS Email]]="",council_staff_import[[#This Row],[Vlookup Leg Contact Email]],council_staff_import[[#This Row],[Vlookup COS Email]])</f>
        <v/>
      </c>
      <c r="R435" s="32" t="str">
        <f>IFERROR(VLOOKUP(council_staff_import[[#This Row],[Full Name]],[4]!Table3[#Data],2,0),"")</f>
        <v/>
      </c>
      <c r="S435" s="32" t="str">
        <f>IFERROR(VLOOKUP(council_staff_import[[#This Row],[Full Name]],[4]!Table3[#Data],6,0),"")</f>
        <v/>
      </c>
      <c r="T435" s="32" t="str">
        <f>IFERROR(VLOOKUP(council_staff_import[[#This Row],[Full Name]],[4]!Table5[#Data],2,0),"")</f>
        <v/>
      </c>
      <c r="U435" s="32" t="str">
        <f>IFERROR(VLOOKUP(council_staff_import[[#This Row],[Full Name]],[4]!Table5[#Data],5,0),"")</f>
        <v/>
      </c>
      <c r="V435" s="32" t="str">
        <f>IFERROR(VLOOKUP(council_staff_import[[#This Row],[Full Name]],[4]!Table6[#Data],2,0),"")</f>
        <v/>
      </c>
      <c r="W435" s="32" t="str">
        <f>IFERROR(VLOOKUP(council_staff_import[[#This Row],[Full Name]],[4]!Table6[#Data],4,0),"")</f>
        <v/>
      </c>
      <c r="X435" s="32" t="s">
        <v>31394</v>
      </c>
      <c r="Y435" s="32" t="e">
        <f>VLOOKUP(council_staff_import[[#This Row],[format_works_for]],[4]!Table4[#Data],1,0)</f>
        <v>#REF!</v>
      </c>
      <c r="Z43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35" s="32" t="e">
        <f>VLOOKUP(council_staff_import[[#This Row],[formatted_and_corrected_reports_to_person]],[4]!Table2[#Data],2,0)</f>
        <v>#REF!</v>
      </c>
      <c r="AB435" s="32" t="str">
        <f>IF(council_staff_import[[#This Row],[format_legislative_staff_type]]="Personal", RIGHT(council_staff_import[[#This Row],[Assignment_SOURCE_KEY]],LEN(council_staff_import[[#This Row],[Assignment_SOURCE_KEY]])-FIND(" ",council_staff_import[[#This Row],[Assignment_SOURCE_KEY]])),"")</f>
        <v>Kallos</v>
      </c>
      <c r="AC435" s="32" t="str">
        <f>IF(LEFT(council_staff_import[[#This Row],[Assignment_SOURCE_KEY]],(FIND(" ",council_staff_import[[#This Row],[Assignment_SOURCE_KEY]],1)-1))="CM","Personal","Central")</f>
        <v>Personal</v>
      </c>
      <c r="AD435" s="32" t="s">
        <v>34859</v>
      </c>
      <c r="AE435" s="32" t="str">
        <f>council_staff_import[[#This Row],[District_Office_Number_SOURCE_KEY]]</f>
        <v>212 860-1950</v>
      </c>
      <c r="AF435" s="32" t="s">
        <v>33116</v>
      </c>
    </row>
    <row r="436" spans="1:32" x14ac:dyDescent="0.2">
      <c r="A436" s="31" t="str">
        <f>council_staff_import[[#This Row],[First_Name_SOURCE_KEY]]&amp;" "&amp;council_staff_import[[#This Row],[Last_Name_SOURCE_KEY]]</f>
        <v>Michael Armstrong</v>
      </c>
      <c r="B436" s="31" t="str">
        <f>council_staff_import[[#This Row],[First_Name_SOURCE_KEY]]</f>
        <v>Michael</v>
      </c>
      <c r="C436" s="31" t="str">
        <f>council_staff_import[[#This Row],[Last_Name_SOURCE_KEY]]</f>
        <v>Armstrong</v>
      </c>
      <c r="D436" s="31" t="str">
        <f>council_staff_import[[#This Row],[Title_SOURCE_KEY]]</f>
        <v>Councilmanic Aide</v>
      </c>
      <c r="E436" s="31" t="e">
        <f>council_staff_import[[#This Row],[vlookup_works_for]]</f>
        <v>#REF!</v>
      </c>
      <c r="F436" s="31" t="str">
        <f>IF(council_staff_import[[#This Row],[combine COS and Leg Contact Responsibilties]]="",council_staff_import[[#This Row],[Vlookup Scheduler Responsibility]],council_staff_import[[#This Row],[combine COS and Leg Contact Responsibilties]])</f>
        <v/>
      </c>
      <c r="G436" s="31" t="e">
        <f>council_staff_import[[#This Row],[Vlookup_reports_to_person]]</f>
        <v>#REF!</v>
      </c>
      <c r="H436" s="31" t="s">
        <v>65</v>
      </c>
      <c r="I436" s="31" t="s">
        <v>31371</v>
      </c>
      <c r="J436" s="31" t="str">
        <f>council_staff_import[[#This Row],[format_legislative_staff_type]]</f>
        <v>Personal</v>
      </c>
      <c r="K436" s="31" t="s">
        <v>72</v>
      </c>
      <c r="L436" s="31" t="str">
        <f>IF(council_staff_import[[#This Row],[District_Office_Calc]]=0,"",council_staff_import[[#This Row],[District_Office_Calc]])</f>
        <v>718 684-5509</v>
      </c>
      <c r="M436" s="31" t="str">
        <f>IF(council_staff_import[[#This Row],[combine COS and Leg Contact emails]]="",council_staff_import[[#This Row],[Vlookup Scheduler Email]],council_staff_import[[#This Row],[combine COS and Leg Contact emails]])</f>
        <v/>
      </c>
      <c r="N436" s="32" t="s">
        <v>8429</v>
      </c>
      <c r="O436" s="32" t="s">
        <v>3705</v>
      </c>
      <c r="P436" s="32" t="str">
        <f>IF(council_staff_import[[#This Row],[Vlookup COS Responsibility]]="",council_staff_import[[#This Row],[Vlookup Leg Contact Responsibility]],council_staff_import[[#This Row],[Vlookup COS Responsibility]])</f>
        <v/>
      </c>
      <c r="Q436" s="32" t="str">
        <f>IF(council_staff_import[[#This Row],[Vlookup COS Email]]="",council_staff_import[[#This Row],[Vlookup Leg Contact Email]],council_staff_import[[#This Row],[Vlookup COS Email]])</f>
        <v/>
      </c>
      <c r="R436" s="32" t="str">
        <f>IFERROR(VLOOKUP(council_staff_import[[#This Row],[Full Name]],[4]!Table3[#Data],2,0),"")</f>
        <v/>
      </c>
      <c r="S436" s="32" t="str">
        <f>IFERROR(VLOOKUP(council_staff_import[[#This Row],[Full Name]],[4]!Table3[#Data],6,0),"")</f>
        <v/>
      </c>
      <c r="T436" s="32" t="str">
        <f>IFERROR(VLOOKUP(council_staff_import[[#This Row],[Full Name]],[4]!Table5[#Data],2,0),"")</f>
        <v/>
      </c>
      <c r="U436" s="32" t="str">
        <f>IFERROR(VLOOKUP(council_staff_import[[#This Row],[Full Name]],[4]!Table5[#Data],5,0),"")</f>
        <v/>
      </c>
      <c r="V436" s="32" t="str">
        <f>IFERROR(VLOOKUP(council_staff_import[[#This Row],[Full Name]],[4]!Table6[#Data],2,0),"")</f>
        <v/>
      </c>
      <c r="W436" s="32" t="str">
        <f>IFERROR(VLOOKUP(council_staff_import[[#This Row],[Full Name]],[4]!Table6[#Data],4,0),"")</f>
        <v/>
      </c>
      <c r="X436" s="32" t="s">
        <v>31394</v>
      </c>
      <c r="Y436" s="32" t="e">
        <f>VLOOKUP(council_staff_import[[#This Row],[format_works_for]],[4]!Table4[#Data],1,0)</f>
        <v>#REF!</v>
      </c>
      <c r="Z43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36" s="32" t="e">
        <f>VLOOKUP(council_staff_import[[#This Row],[formatted_and_corrected_reports_to_person]],[4]!Table2[#Data],2,0)</f>
        <v>#REF!</v>
      </c>
      <c r="AB436" s="32" t="str">
        <f>IF(council_staff_import[[#This Row],[format_legislative_staff_type]]="Personal", RIGHT(council_staff_import[[#This Row],[Assignment_SOURCE_KEY]],LEN(council_staff_import[[#This Row],[Assignment_SOURCE_KEY]])-FIND(" ",council_staff_import[[#This Row],[Assignment_SOURCE_KEY]])),"")</f>
        <v>King</v>
      </c>
      <c r="AC436" s="32" t="str">
        <f>IF(LEFT(council_staff_import[[#This Row],[Assignment_SOURCE_KEY]],(FIND(" ",council_staff_import[[#This Row],[Assignment_SOURCE_KEY]],1)-1))="CM","Personal","Central")</f>
        <v>Personal</v>
      </c>
      <c r="AD436" s="32" t="s">
        <v>34860</v>
      </c>
      <c r="AE436" s="32" t="str">
        <f>council_staff_import[[#This Row],[District_Office_Number_SOURCE_KEY]]</f>
        <v>718 684-5509</v>
      </c>
      <c r="AF436" s="32" t="s">
        <v>33163</v>
      </c>
    </row>
    <row r="437" spans="1:32" x14ac:dyDescent="0.2">
      <c r="A437" s="31" t="str">
        <f>council_staff_import[[#This Row],[First_Name_SOURCE_KEY]]&amp;" "&amp;council_staff_import[[#This Row],[Last_Name_SOURCE_KEY]]</f>
        <v>Stephanie Cleaton</v>
      </c>
      <c r="B437" s="31" t="str">
        <f>council_staff_import[[#This Row],[First_Name_SOURCE_KEY]]</f>
        <v>Stephanie</v>
      </c>
      <c r="C437" s="31" t="str">
        <f>council_staff_import[[#This Row],[Last_Name_SOURCE_KEY]]</f>
        <v>Cleaton</v>
      </c>
      <c r="D437" s="31" t="str">
        <f>council_staff_import[[#This Row],[Title_SOURCE_KEY]]</f>
        <v>Councilmanic Aide</v>
      </c>
      <c r="E437" s="31" t="e">
        <f>council_staff_import[[#This Row],[vlookup_works_for]]</f>
        <v>#REF!</v>
      </c>
      <c r="F437" s="31" t="str">
        <f>IF(council_staff_import[[#This Row],[combine COS and Leg Contact Responsibilties]]="",council_staff_import[[#This Row],[Vlookup Scheduler Responsibility]],council_staff_import[[#This Row],[combine COS and Leg Contact Responsibilties]])</f>
        <v/>
      </c>
      <c r="G437" s="31" t="e">
        <f>council_staff_import[[#This Row],[Vlookup_reports_to_person]]</f>
        <v>#REF!</v>
      </c>
      <c r="H437" s="31" t="s">
        <v>65</v>
      </c>
      <c r="I437" s="31" t="s">
        <v>31371</v>
      </c>
      <c r="J437" s="31" t="str">
        <f>council_staff_import[[#This Row],[format_legislative_staff_type]]</f>
        <v>Personal</v>
      </c>
      <c r="K437" s="31" t="s">
        <v>72</v>
      </c>
      <c r="L437" s="31" t="str">
        <f>IF(council_staff_import[[#This Row],[District_Office_Calc]]=0,"",council_staff_import[[#This Row],[District_Office_Calc]])</f>
        <v>718 684-5509</v>
      </c>
      <c r="M437" s="31" t="str">
        <f>IF(council_staff_import[[#This Row],[combine COS and Leg Contact emails]]="",council_staff_import[[#This Row],[Vlookup Scheduler Email]],council_staff_import[[#This Row],[combine COS and Leg Contact emails]])</f>
        <v/>
      </c>
      <c r="N437" s="32" t="s">
        <v>33940</v>
      </c>
      <c r="O437" s="32" t="s">
        <v>7343</v>
      </c>
      <c r="P437" s="32" t="str">
        <f>IF(council_staff_import[[#This Row],[Vlookup COS Responsibility]]="",council_staff_import[[#This Row],[Vlookup Leg Contact Responsibility]],council_staff_import[[#This Row],[Vlookup COS Responsibility]])</f>
        <v/>
      </c>
      <c r="Q437" s="32" t="str">
        <f>IF(council_staff_import[[#This Row],[Vlookup COS Email]]="",council_staff_import[[#This Row],[Vlookup Leg Contact Email]],council_staff_import[[#This Row],[Vlookup COS Email]])</f>
        <v/>
      </c>
      <c r="R437" s="32" t="str">
        <f>IFERROR(VLOOKUP(council_staff_import[[#This Row],[Full Name]],[4]!Table3[#Data],2,0),"")</f>
        <v/>
      </c>
      <c r="S437" s="32" t="str">
        <f>IFERROR(VLOOKUP(council_staff_import[[#This Row],[Full Name]],[4]!Table3[#Data],6,0),"")</f>
        <v/>
      </c>
      <c r="T437" s="32" t="str">
        <f>IFERROR(VLOOKUP(council_staff_import[[#This Row],[Full Name]],[4]!Table5[#Data],2,0),"")</f>
        <v/>
      </c>
      <c r="U437" s="32" t="str">
        <f>IFERROR(VLOOKUP(council_staff_import[[#This Row],[Full Name]],[4]!Table5[#Data],5,0),"")</f>
        <v/>
      </c>
      <c r="V437" s="32" t="str">
        <f>IFERROR(VLOOKUP(council_staff_import[[#This Row],[Full Name]],[4]!Table6[#Data],2,0),"")</f>
        <v/>
      </c>
      <c r="W437" s="32" t="str">
        <f>IFERROR(VLOOKUP(council_staff_import[[#This Row],[Full Name]],[4]!Table6[#Data],4,0),"")</f>
        <v/>
      </c>
      <c r="X437" s="32" t="s">
        <v>31394</v>
      </c>
      <c r="Y437" s="32" t="e">
        <f>VLOOKUP(council_staff_import[[#This Row],[format_works_for]],[4]!Table4[#Data],1,0)</f>
        <v>#REF!</v>
      </c>
      <c r="Z43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37" s="32" t="e">
        <f>VLOOKUP(council_staff_import[[#This Row],[formatted_and_corrected_reports_to_person]],[4]!Table2[#Data],2,0)</f>
        <v>#REF!</v>
      </c>
      <c r="AB437" s="32" t="str">
        <f>IF(council_staff_import[[#This Row],[format_legislative_staff_type]]="Personal", RIGHT(council_staff_import[[#This Row],[Assignment_SOURCE_KEY]],LEN(council_staff_import[[#This Row],[Assignment_SOURCE_KEY]])-FIND(" ",council_staff_import[[#This Row],[Assignment_SOURCE_KEY]])),"")</f>
        <v>King</v>
      </c>
      <c r="AC437" s="32" t="str">
        <f>IF(LEFT(council_staff_import[[#This Row],[Assignment_SOURCE_KEY]],(FIND(" ",council_staff_import[[#This Row],[Assignment_SOURCE_KEY]],1)-1))="CM","Personal","Central")</f>
        <v>Personal</v>
      </c>
      <c r="AD437" s="32" t="s">
        <v>34860</v>
      </c>
      <c r="AE437" s="32" t="str">
        <f>council_staff_import[[#This Row],[District_Office_Number_SOURCE_KEY]]</f>
        <v>718 684-5509</v>
      </c>
      <c r="AF437" s="32" t="s">
        <v>33163</v>
      </c>
    </row>
    <row r="438" spans="1:32" x14ac:dyDescent="0.2">
      <c r="A438" s="31" t="str">
        <f>council_staff_import[[#This Row],[First_Name_SOURCE_KEY]]&amp;" "&amp;council_staff_import[[#This Row],[Last_Name_SOURCE_KEY]]</f>
        <v>Norma Diego</v>
      </c>
      <c r="B438" s="31" t="str">
        <f>council_staff_import[[#This Row],[First_Name_SOURCE_KEY]]</f>
        <v>Norma</v>
      </c>
      <c r="C438" s="31" t="str">
        <f>council_staff_import[[#This Row],[Last_Name_SOURCE_KEY]]</f>
        <v>Diego</v>
      </c>
      <c r="D438" s="31" t="str">
        <f>council_staff_import[[#This Row],[Title_SOURCE_KEY]]</f>
        <v>Councilmanic Aide</v>
      </c>
      <c r="E438" s="31" t="e">
        <f>council_staff_import[[#This Row],[vlookup_works_for]]</f>
        <v>#REF!</v>
      </c>
      <c r="F438" s="31" t="str">
        <f>IF(council_staff_import[[#This Row],[combine COS and Leg Contact Responsibilties]]="",council_staff_import[[#This Row],[Vlookup Scheduler Responsibility]],council_staff_import[[#This Row],[combine COS and Leg Contact Responsibilties]])</f>
        <v/>
      </c>
      <c r="G438" s="31" t="e">
        <f>council_staff_import[[#This Row],[Vlookup_reports_to_person]]</f>
        <v>#REF!</v>
      </c>
      <c r="H438" s="31" t="s">
        <v>65</v>
      </c>
      <c r="I438" s="31" t="s">
        <v>31371</v>
      </c>
      <c r="J438" s="31" t="str">
        <f>council_staff_import[[#This Row],[format_legislative_staff_type]]</f>
        <v>Personal</v>
      </c>
      <c r="K438" s="31" t="s">
        <v>72</v>
      </c>
      <c r="L438" s="31" t="str">
        <f>IF(council_staff_import[[#This Row],[District_Office_Calc]]=0,"",council_staff_import[[#This Row],[District_Office_Calc]])</f>
        <v>718 684-5509</v>
      </c>
      <c r="M438" s="31" t="str">
        <f>IF(council_staff_import[[#This Row],[combine COS and Leg Contact emails]]="",council_staff_import[[#This Row],[Vlookup Scheduler Email]],council_staff_import[[#This Row],[combine COS and Leg Contact emails]])</f>
        <v/>
      </c>
      <c r="N438" s="32" t="s">
        <v>33944</v>
      </c>
      <c r="O438" s="32" t="s">
        <v>33945</v>
      </c>
      <c r="P438" s="32" t="str">
        <f>IF(council_staff_import[[#This Row],[Vlookup COS Responsibility]]="",council_staff_import[[#This Row],[Vlookup Leg Contact Responsibility]],council_staff_import[[#This Row],[Vlookup COS Responsibility]])</f>
        <v/>
      </c>
      <c r="Q438" s="32" t="str">
        <f>IF(council_staff_import[[#This Row],[Vlookup COS Email]]="",council_staff_import[[#This Row],[Vlookup Leg Contact Email]],council_staff_import[[#This Row],[Vlookup COS Email]])</f>
        <v/>
      </c>
      <c r="R438" s="32" t="str">
        <f>IFERROR(VLOOKUP(council_staff_import[[#This Row],[Full Name]],[4]!Table3[#Data],2,0),"")</f>
        <v/>
      </c>
      <c r="S438" s="32" t="str">
        <f>IFERROR(VLOOKUP(council_staff_import[[#This Row],[Full Name]],[4]!Table3[#Data],6,0),"")</f>
        <v/>
      </c>
      <c r="T438" s="32" t="str">
        <f>IFERROR(VLOOKUP(council_staff_import[[#This Row],[Full Name]],[4]!Table5[#Data],2,0),"")</f>
        <v/>
      </c>
      <c r="U438" s="32" t="str">
        <f>IFERROR(VLOOKUP(council_staff_import[[#This Row],[Full Name]],[4]!Table5[#Data],5,0),"")</f>
        <v/>
      </c>
      <c r="V438" s="32" t="str">
        <f>IFERROR(VLOOKUP(council_staff_import[[#This Row],[Full Name]],[4]!Table6[#Data],2,0),"")</f>
        <v/>
      </c>
      <c r="W438" s="32" t="str">
        <f>IFERROR(VLOOKUP(council_staff_import[[#This Row],[Full Name]],[4]!Table6[#Data],4,0),"")</f>
        <v/>
      </c>
      <c r="X438" s="32" t="s">
        <v>31394</v>
      </c>
      <c r="Y438" s="32" t="e">
        <f>VLOOKUP(council_staff_import[[#This Row],[format_works_for]],[4]!Table4[#Data],1,0)</f>
        <v>#REF!</v>
      </c>
      <c r="Z43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38" s="32" t="e">
        <f>VLOOKUP(council_staff_import[[#This Row],[formatted_and_corrected_reports_to_person]],[4]!Table2[#Data],2,0)</f>
        <v>#REF!</v>
      </c>
      <c r="AB438" s="32" t="str">
        <f>IF(council_staff_import[[#This Row],[format_legislative_staff_type]]="Personal", RIGHT(council_staff_import[[#This Row],[Assignment_SOURCE_KEY]],LEN(council_staff_import[[#This Row],[Assignment_SOURCE_KEY]])-FIND(" ",council_staff_import[[#This Row],[Assignment_SOURCE_KEY]])),"")</f>
        <v>King</v>
      </c>
      <c r="AC438" s="32" t="str">
        <f>IF(LEFT(council_staff_import[[#This Row],[Assignment_SOURCE_KEY]],(FIND(" ",council_staff_import[[#This Row],[Assignment_SOURCE_KEY]],1)-1))="CM","Personal","Central")</f>
        <v>Personal</v>
      </c>
      <c r="AD438" s="32" t="s">
        <v>34860</v>
      </c>
      <c r="AE438" s="32" t="str">
        <f>council_staff_import[[#This Row],[District_Office_Number_SOURCE_KEY]]</f>
        <v>718 684-5509</v>
      </c>
      <c r="AF438" s="32" t="s">
        <v>33163</v>
      </c>
    </row>
    <row r="439" spans="1:32" x14ac:dyDescent="0.2">
      <c r="A439" s="31" t="str">
        <f>council_staff_import[[#This Row],[First_Name_SOURCE_KEY]]&amp;" "&amp;council_staff_import[[#This Row],[Last_Name_SOURCE_KEY]]</f>
        <v>Antonia Frampton-Shillingford</v>
      </c>
      <c r="B439" s="31" t="str">
        <f>council_staff_import[[#This Row],[First_Name_SOURCE_KEY]]</f>
        <v>Antonia</v>
      </c>
      <c r="C439" s="31" t="str">
        <f>council_staff_import[[#This Row],[Last_Name_SOURCE_KEY]]</f>
        <v>Frampton-Shillingford</v>
      </c>
      <c r="D439" s="31" t="str">
        <f>council_staff_import[[#This Row],[Title_SOURCE_KEY]]</f>
        <v>Councilmanic Aide</v>
      </c>
      <c r="E439" s="31" t="e">
        <f>council_staff_import[[#This Row],[vlookup_works_for]]</f>
        <v>#REF!</v>
      </c>
      <c r="F439" s="31" t="str">
        <f>IF(council_staff_import[[#This Row],[combine COS and Leg Contact Responsibilties]]="",council_staff_import[[#This Row],[Vlookup Scheduler Responsibility]],council_staff_import[[#This Row],[combine COS and Leg Contact Responsibilties]])</f>
        <v/>
      </c>
      <c r="G439" s="31" t="e">
        <f>council_staff_import[[#This Row],[Vlookup_reports_to_person]]</f>
        <v>#REF!</v>
      </c>
      <c r="H439" s="31" t="s">
        <v>65</v>
      </c>
      <c r="I439" s="31" t="s">
        <v>31371</v>
      </c>
      <c r="J439" s="31" t="str">
        <f>council_staff_import[[#This Row],[format_legislative_staff_type]]</f>
        <v>Personal</v>
      </c>
      <c r="K439" s="31" t="s">
        <v>72</v>
      </c>
      <c r="L439" s="31" t="str">
        <f>IF(council_staff_import[[#This Row],[District_Office_Calc]]=0,"",council_staff_import[[#This Row],[District_Office_Calc]])</f>
        <v>718 684-5509</v>
      </c>
      <c r="M439" s="31" t="str">
        <f>IF(council_staff_import[[#This Row],[combine COS and Leg Contact emails]]="",council_staff_import[[#This Row],[Vlookup Scheduler Email]],council_staff_import[[#This Row],[combine COS and Leg Contact emails]])</f>
        <v/>
      </c>
      <c r="N439" s="32" t="s">
        <v>34540</v>
      </c>
      <c r="O439" s="32" t="s">
        <v>24829</v>
      </c>
      <c r="P439" s="32" t="str">
        <f>IF(council_staff_import[[#This Row],[Vlookup COS Responsibility]]="",council_staff_import[[#This Row],[Vlookup Leg Contact Responsibility]],council_staff_import[[#This Row],[Vlookup COS Responsibility]])</f>
        <v/>
      </c>
      <c r="Q439" s="32" t="str">
        <f>IF(council_staff_import[[#This Row],[Vlookup COS Email]]="",council_staff_import[[#This Row],[Vlookup Leg Contact Email]],council_staff_import[[#This Row],[Vlookup COS Email]])</f>
        <v/>
      </c>
      <c r="R439" s="32" t="str">
        <f>IFERROR(VLOOKUP(council_staff_import[[#This Row],[Full Name]],[4]!Table3[#Data],2,0),"")</f>
        <v/>
      </c>
      <c r="S439" s="32" t="str">
        <f>IFERROR(VLOOKUP(council_staff_import[[#This Row],[Full Name]],[4]!Table3[#Data],6,0),"")</f>
        <v/>
      </c>
      <c r="T439" s="32" t="str">
        <f>IFERROR(VLOOKUP(council_staff_import[[#This Row],[Full Name]],[4]!Table5[#Data],2,0),"")</f>
        <v/>
      </c>
      <c r="U439" s="32" t="str">
        <f>IFERROR(VLOOKUP(council_staff_import[[#This Row],[Full Name]],[4]!Table5[#Data],5,0),"")</f>
        <v/>
      </c>
      <c r="V439" s="32" t="str">
        <f>IFERROR(VLOOKUP(council_staff_import[[#This Row],[Full Name]],[4]!Table6[#Data],2,0),"")</f>
        <v/>
      </c>
      <c r="W439" s="32" t="str">
        <f>IFERROR(VLOOKUP(council_staff_import[[#This Row],[Full Name]],[4]!Table6[#Data],4,0),"")</f>
        <v/>
      </c>
      <c r="X439" s="32" t="s">
        <v>31394</v>
      </c>
      <c r="Y439" s="32" t="e">
        <f>VLOOKUP(council_staff_import[[#This Row],[format_works_for]],[4]!Table4[#Data],1,0)</f>
        <v>#REF!</v>
      </c>
      <c r="Z43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39" s="32" t="e">
        <f>VLOOKUP(council_staff_import[[#This Row],[formatted_and_corrected_reports_to_person]],[4]!Table2[#Data],2,0)</f>
        <v>#REF!</v>
      </c>
      <c r="AB439" s="32" t="str">
        <f>IF(council_staff_import[[#This Row],[format_legislative_staff_type]]="Personal", RIGHT(council_staff_import[[#This Row],[Assignment_SOURCE_KEY]],LEN(council_staff_import[[#This Row],[Assignment_SOURCE_KEY]])-FIND(" ",council_staff_import[[#This Row],[Assignment_SOURCE_KEY]])),"")</f>
        <v>King</v>
      </c>
      <c r="AC439" s="32" t="str">
        <f>IF(LEFT(council_staff_import[[#This Row],[Assignment_SOURCE_KEY]],(FIND(" ",council_staff_import[[#This Row],[Assignment_SOURCE_KEY]],1)-1))="CM","Personal","Central")</f>
        <v>Personal</v>
      </c>
      <c r="AD439" s="32" t="s">
        <v>34860</v>
      </c>
      <c r="AE439" s="32" t="str">
        <f>council_staff_import[[#This Row],[District_Office_Number_SOURCE_KEY]]</f>
        <v>718 684-5509</v>
      </c>
      <c r="AF439" s="32" t="s">
        <v>33163</v>
      </c>
    </row>
    <row r="440" spans="1:32" x14ac:dyDescent="0.2">
      <c r="A440" s="31" t="str">
        <f>council_staff_import[[#This Row],[First_Name_SOURCE_KEY]]&amp;" "&amp;council_staff_import[[#This Row],[Last_Name_SOURCE_KEY]]</f>
        <v>Comy Lewis</v>
      </c>
      <c r="B440" s="31" t="str">
        <f>council_staff_import[[#This Row],[First_Name_SOURCE_KEY]]</f>
        <v>Comy</v>
      </c>
      <c r="C440" s="31" t="str">
        <f>council_staff_import[[#This Row],[Last_Name_SOURCE_KEY]]</f>
        <v>Lewis</v>
      </c>
      <c r="D440" s="31" t="str">
        <f>council_staff_import[[#This Row],[Title_SOURCE_KEY]]</f>
        <v>Councilmanic Aide</v>
      </c>
      <c r="E440" s="31" t="e">
        <f>council_staff_import[[#This Row],[vlookup_works_for]]</f>
        <v>#REF!</v>
      </c>
      <c r="F440" s="31" t="str">
        <f>IF(council_staff_import[[#This Row],[combine COS and Leg Contact Responsibilties]]="",council_staff_import[[#This Row],[Vlookup Scheduler Responsibility]],council_staff_import[[#This Row],[combine COS and Leg Contact Responsibilties]])</f>
        <v/>
      </c>
      <c r="G440" s="31" t="e">
        <f>council_staff_import[[#This Row],[Vlookup_reports_to_person]]</f>
        <v>#REF!</v>
      </c>
      <c r="H440" s="31" t="s">
        <v>65</v>
      </c>
      <c r="I440" s="31" t="s">
        <v>31371</v>
      </c>
      <c r="J440" s="31" t="str">
        <f>council_staff_import[[#This Row],[format_legislative_staff_type]]</f>
        <v>Personal</v>
      </c>
      <c r="K440" s="31" t="s">
        <v>72</v>
      </c>
      <c r="L440" s="31" t="str">
        <f>IF(council_staff_import[[#This Row],[District_Office_Calc]]=0,"",council_staff_import[[#This Row],[District_Office_Calc]])</f>
        <v>718 684-5509</v>
      </c>
      <c r="M440" s="31" t="str">
        <f>IF(council_staff_import[[#This Row],[combine COS and Leg Contact emails]]="",council_staff_import[[#This Row],[Vlookup Scheduler Email]],council_staff_import[[#This Row],[combine COS and Leg Contact emails]])</f>
        <v/>
      </c>
      <c r="N440" s="32" t="s">
        <v>2191</v>
      </c>
      <c r="O440" s="32" t="s">
        <v>33264</v>
      </c>
      <c r="P440" s="32" t="str">
        <f>IF(council_staff_import[[#This Row],[Vlookup COS Responsibility]]="",council_staff_import[[#This Row],[Vlookup Leg Contact Responsibility]],council_staff_import[[#This Row],[Vlookup COS Responsibility]])</f>
        <v/>
      </c>
      <c r="Q440" s="32" t="str">
        <f>IF(council_staff_import[[#This Row],[Vlookup COS Email]]="",council_staff_import[[#This Row],[Vlookup Leg Contact Email]],council_staff_import[[#This Row],[Vlookup COS Email]])</f>
        <v/>
      </c>
      <c r="R440" s="32" t="str">
        <f>IFERROR(VLOOKUP(council_staff_import[[#This Row],[Full Name]],[4]!Table3[#Data],2,0),"")</f>
        <v/>
      </c>
      <c r="S440" s="32" t="str">
        <f>IFERROR(VLOOKUP(council_staff_import[[#This Row],[Full Name]],[4]!Table3[#Data],6,0),"")</f>
        <v/>
      </c>
      <c r="T440" s="32" t="str">
        <f>IFERROR(VLOOKUP(council_staff_import[[#This Row],[Full Name]],[4]!Table5[#Data],2,0),"")</f>
        <v/>
      </c>
      <c r="U440" s="32" t="str">
        <f>IFERROR(VLOOKUP(council_staff_import[[#This Row],[Full Name]],[4]!Table5[#Data],5,0),"")</f>
        <v/>
      </c>
      <c r="V440" s="32" t="str">
        <f>IFERROR(VLOOKUP(council_staff_import[[#This Row],[Full Name]],[4]!Table6[#Data],2,0),"")</f>
        <v/>
      </c>
      <c r="W440" s="32" t="str">
        <f>IFERROR(VLOOKUP(council_staff_import[[#This Row],[Full Name]],[4]!Table6[#Data],4,0),"")</f>
        <v/>
      </c>
      <c r="X440" s="32" t="s">
        <v>31394</v>
      </c>
      <c r="Y440" s="32" t="e">
        <f>VLOOKUP(council_staff_import[[#This Row],[format_works_for]],[4]!Table4[#Data],1,0)</f>
        <v>#REF!</v>
      </c>
      <c r="Z44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40" s="32" t="e">
        <f>VLOOKUP(council_staff_import[[#This Row],[formatted_and_corrected_reports_to_person]],[4]!Table2[#Data],2,0)</f>
        <v>#REF!</v>
      </c>
      <c r="AB440" s="32" t="str">
        <f>IF(council_staff_import[[#This Row],[format_legislative_staff_type]]="Personal", RIGHT(council_staff_import[[#This Row],[Assignment_SOURCE_KEY]],LEN(council_staff_import[[#This Row],[Assignment_SOURCE_KEY]])-FIND(" ",council_staff_import[[#This Row],[Assignment_SOURCE_KEY]])),"")</f>
        <v>King</v>
      </c>
      <c r="AC440" s="32" t="str">
        <f>IF(LEFT(council_staff_import[[#This Row],[Assignment_SOURCE_KEY]],(FIND(" ",council_staff_import[[#This Row],[Assignment_SOURCE_KEY]],1)-1))="CM","Personal","Central")</f>
        <v>Personal</v>
      </c>
      <c r="AD440" s="32" t="s">
        <v>34860</v>
      </c>
      <c r="AE440" s="32" t="str">
        <f>council_staff_import[[#This Row],[District_Office_Number_SOURCE_KEY]]</f>
        <v>718 684-5509</v>
      </c>
      <c r="AF440" s="32" t="s">
        <v>33163</v>
      </c>
    </row>
    <row r="441" spans="1:32" x14ac:dyDescent="0.2">
      <c r="A441" s="31" t="str">
        <f>council_staff_import[[#This Row],[First_Name_SOURCE_KEY]]&amp;" "&amp;council_staff_import[[#This Row],[Last_Name_SOURCE_KEY]]</f>
        <v>Shalaya Martin</v>
      </c>
      <c r="B441" s="31" t="str">
        <f>council_staff_import[[#This Row],[First_Name_SOURCE_KEY]]</f>
        <v>Shalaya</v>
      </c>
      <c r="C441" s="31" t="str">
        <f>council_staff_import[[#This Row],[Last_Name_SOURCE_KEY]]</f>
        <v>Martin</v>
      </c>
      <c r="D441" s="31" t="str">
        <f>council_staff_import[[#This Row],[Title_SOURCE_KEY]]</f>
        <v>Councilmanic Aide</v>
      </c>
      <c r="E441" s="31" t="e">
        <f>council_staff_import[[#This Row],[vlookup_works_for]]</f>
        <v>#REF!</v>
      </c>
      <c r="F441" s="31" t="str">
        <f>IF(council_staff_import[[#This Row],[combine COS and Leg Contact Responsibilties]]="",council_staff_import[[#This Row],[Vlookup Scheduler Responsibility]],council_staff_import[[#This Row],[combine COS and Leg Contact Responsibilties]])</f>
        <v/>
      </c>
      <c r="G441" s="31" t="e">
        <f>council_staff_import[[#This Row],[Vlookup_reports_to_person]]</f>
        <v>#REF!</v>
      </c>
      <c r="H441" s="31" t="s">
        <v>65</v>
      </c>
      <c r="I441" s="31" t="s">
        <v>31371</v>
      </c>
      <c r="J441" s="31" t="str">
        <f>council_staff_import[[#This Row],[format_legislative_staff_type]]</f>
        <v>Personal</v>
      </c>
      <c r="K441" s="31" t="s">
        <v>72</v>
      </c>
      <c r="L441" s="31" t="str">
        <f>IF(council_staff_import[[#This Row],[District_Office_Calc]]=0,"",council_staff_import[[#This Row],[District_Office_Calc]])</f>
        <v>718 684-5509</v>
      </c>
      <c r="M441" s="31" t="str">
        <f>IF(council_staff_import[[#This Row],[combine COS and Leg Contact emails]]="",council_staff_import[[#This Row],[Vlookup Scheduler Email]],council_staff_import[[#This Row],[combine COS and Leg Contact emails]])</f>
        <v/>
      </c>
      <c r="N441" s="32" t="s">
        <v>2092</v>
      </c>
      <c r="O441" s="32" t="s">
        <v>34544</v>
      </c>
      <c r="P441" s="32" t="str">
        <f>IF(council_staff_import[[#This Row],[Vlookup COS Responsibility]]="",council_staff_import[[#This Row],[Vlookup Leg Contact Responsibility]],council_staff_import[[#This Row],[Vlookup COS Responsibility]])</f>
        <v/>
      </c>
      <c r="Q441" s="32" t="str">
        <f>IF(council_staff_import[[#This Row],[Vlookup COS Email]]="",council_staff_import[[#This Row],[Vlookup Leg Contact Email]],council_staff_import[[#This Row],[Vlookup COS Email]])</f>
        <v/>
      </c>
      <c r="R441" s="32" t="str">
        <f>IFERROR(VLOOKUP(council_staff_import[[#This Row],[Full Name]],[4]!Table3[#Data],2,0),"")</f>
        <v/>
      </c>
      <c r="S441" s="32" t="str">
        <f>IFERROR(VLOOKUP(council_staff_import[[#This Row],[Full Name]],[4]!Table3[#Data],6,0),"")</f>
        <v/>
      </c>
      <c r="T441" s="32" t="str">
        <f>IFERROR(VLOOKUP(council_staff_import[[#This Row],[Full Name]],[4]!Table5[#Data],2,0),"")</f>
        <v/>
      </c>
      <c r="U441" s="32" t="str">
        <f>IFERROR(VLOOKUP(council_staff_import[[#This Row],[Full Name]],[4]!Table5[#Data],5,0),"")</f>
        <v/>
      </c>
      <c r="V441" s="32" t="str">
        <f>IFERROR(VLOOKUP(council_staff_import[[#This Row],[Full Name]],[4]!Table6[#Data],2,0),"")</f>
        <v/>
      </c>
      <c r="W441" s="32" t="str">
        <f>IFERROR(VLOOKUP(council_staff_import[[#This Row],[Full Name]],[4]!Table6[#Data],4,0),"")</f>
        <v/>
      </c>
      <c r="X441" s="32" t="s">
        <v>31394</v>
      </c>
      <c r="Y441" s="32" t="e">
        <f>VLOOKUP(council_staff_import[[#This Row],[format_works_for]],[4]!Table4[#Data],1,0)</f>
        <v>#REF!</v>
      </c>
      <c r="Z44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41" s="32" t="e">
        <f>VLOOKUP(council_staff_import[[#This Row],[formatted_and_corrected_reports_to_person]],[4]!Table2[#Data],2,0)</f>
        <v>#REF!</v>
      </c>
      <c r="AB441" s="32" t="str">
        <f>IF(council_staff_import[[#This Row],[format_legislative_staff_type]]="Personal", RIGHT(council_staff_import[[#This Row],[Assignment_SOURCE_KEY]],LEN(council_staff_import[[#This Row],[Assignment_SOURCE_KEY]])-FIND(" ",council_staff_import[[#This Row],[Assignment_SOURCE_KEY]])),"")</f>
        <v>King</v>
      </c>
      <c r="AC441" s="32" t="str">
        <f>IF(LEFT(council_staff_import[[#This Row],[Assignment_SOURCE_KEY]],(FIND(" ",council_staff_import[[#This Row],[Assignment_SOURCE_KEY]],1)-1))="CM","Personal","Central")</f>
        <v>Personal</v>
      </c>
      <c r="AD441" s="32" t="s">
        <v>34860</v>
      </c>
      <c r="AE441" s="32" t="str">
        <f>council_staff_import[[#This Row],[District_Office_Number_SOURCE_KEY]]</f>
        <v>718 684-5509</v>
      </c>
      <c r="AF441" s="32" t="s">
        <v>33163</v>
      </c>
    </row>
    <row r="442" spans="1:32" x14ac:dyDescent="0.2">
      <c r="A442" s="31" t="str">
        <f>council_staff_import[[#This Row],[First_Name_SOURCE_KEY]]&amp;" "&amp;council_staff_import[[#This Row],[Last_Name_SOURCE_KEY]]</f>
        <v>Brian Melford</v>
      </c>
      <c r="B442" s="31" t="str">
        <f>council_staff_import[[#This Row],[First_Name_SOURCE_KEY]]</f>
        <v>Brian</v>
      </c>
      <c r="C442" s="31" t="str">
        <f>council_staff_import[[#This Row],[Last_Name_SOURCE_KEY]]</f>
        <v>Melford</v>
      </c>
      <c r="D442" s="31" t="str">
        <f>council_staff_import[[#This Row],[Title_SOURCE_KEY]]</f>
        <v>Councilmanic Aide</v>
      </c>
      <c r="E442" s="31" t="e">
        <f>council_staff_import[[#This Row],[vlookup_works_for]]</f>
        <v>#REF!</v>
      </c>
      <c r="F442" s="31" t="str">
        <f>IF(council_staff_import[[#This Row],[combine COS and Leg Contact Responsibilties]]="",council_staff_import[[#This Row],[Vlookup Scheduler Responsibility]],council_staff_import[[#This Row],[combine COS and Leg Contact Responsibilties]])</f>
        <v/>
      </c>
      <c r="G442" s="31" t="e">
        <f>council_staff_import[[#This Row],[Vlookup_reports_to_person]]</f>
        <v>#REF!</v>
      </c>
      <c r="H442" s="31" t="s">
        <v>65</v>
      </c>
      <c r="I442" s="31" t="s">
        <v>31371</v>
      </c>
      <c r="J442" s="31" t="str">
        <f>council_staff_import[[#This Row],[format_legislative_staff_type]]</f>
        <v>Personal</v>
      </c>
      <c r="K442" s="31" t="s">
        <v>72</v>
      </c>
      <c r="L442" s="31" t="str">
        <f>IF(council_staff_import[[#This Row],[District_Office_Calc]]=0,"",council_staff_import[[#This Row],[District_Office_Calc]])</f>
        <v>718 684-5509</v>
      </c>
      <c r="M442" s="31" t="str">
        <f>IF(council_staff_import[[#This Row],[combine COS and Leg Contact emails]]="",council_staff_import[[#This Row],[Vlookup Scheduler Email]],council_staff_import[[#This Row],[combine COS and Leg Contact emails]])</f>
        <v/>
      </c>
      <c r="N442" s="32" t="s">
        <v>34074</v>
      </c>
      <c r="O442" s="32" t="s">
        <v>7855</v>
      </c>
      <c r="P442" s="32" t="str">
        <f>IF(council_staff_import[[#This Row],[Vlookup COS Responsibility]]="",council_staff_import[[#This Row],[Vlookup Leg Contact Responsibility]],council_staff_import[[#This Row],[Vlookup COS Responsibility]])</f>
        <v/>
      </c>
      <c r="Q442" s="32" t="str">
        <f>IF(council_staff_import[[#This Row],[Vlookup COS Email]]="",council_staff_import[[#This Row],[Vlookup Leg Contact Email]],council_staff_import[[#This Row],[Vlookup COS Email]])</f>
        <v/>
      </c>
      <c r="R442" s="32" t="str">
        <f>IFERROR(VLOOKUP(council_staff_import[[#This Row],[Full Name]],[4]!Table3[#Data],2,0),"")</f>
        <v/>
      </c>
      <c r="S442" s="32" t="str">
        <f>IFERROR(VLOOKUP(council_staff_import[[#This Row],[Full Name]],[4]!Table3[#Data],6,0),"")</f>
        <v/>
      </c>
      <c r="T442" s="32" t="str">
        <f>IFERROR(VLOOKUP(council_staff_import[[#This Row],[Full Name]],[4]!Table5[#Data],2,0),"")</f>
        <v/>
      </c>
      <c r="U442" s="32" t="str">
        <f>IFERROR(VLOOKUP(council_staff_import[[#This Row],[Full Name]],[4]!Table5[#Data],5,0),"")</f>
        <v/>
      </c>
      <c r="V442" s="32" t="str">
        <f>IFERROR(VLOOKUP(council_staff_import[[#This Row],[Full Name]],[4]!Table6[#Data],2,0),"")</f>
        <v/>
      </c>
      <c r="W442" s="32" t="str">
        <f>IFERROR(VLOOKUP(council_staff_import[[#This Row],[Full Name]],[4]!Table6[#Data],4,0),"")</f>
        <v/>
      </c>
      <c r="X442" s="32" t="s">
        <v>31394</v>
      </c>
      <c r="Y442" s="32" t="e">
        <f>VLOOKUP(council_staff_import[[#This Row],[format_works_for]],[4]!Table4[#Data],1,0)</f>
        <v>#REF!</v>
      </c>
      <c r="Z44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42" s="32" t="e">
        <f>VLOOKUP(council_staff_import[[#This Row],[formatted_and_corrected_reports_to_person]],[4]!Table2[#Data],2,0)</f>
        <v>#REF!</v>
      </c>
      <c r="AB442" s="32" t="str">
        <f>IF(council_staff_import[[#This Row],[format_legislative_staff_type]]="Personal", RIGHT(council_staff_import[[#This Row],[Assignment_SOURCE_KEY]],LEN(council_staff_import[[#This Row],[Assignment_SOURCE_KEY]])-FIND(" ",council_staff_import[[#This Row],[Assignment_SOURCE_KEY]])),"")</f>
        <v>King</v>
      </c>
      <c r="AC442" s="32" t="str">
        <f>IF(LEFT(council_staff_import[[#This Row],[Assignment_SOURCE_KEY]],(FIND(" ",council_staff_import[[#This Row],[Assignment_SOURCE_KEY]],1)-1))="CM","Personal","Central")</f>
        <v>Personal</v>
      </c>
      <c r="AD442" s="32" t="s">
        <v>34860</v>
      </c>
      <c r="AE442" s="32" t="str">
        <f>council_staff_import[[#This Row],[District_Office_Number_SOURCE_KEY]]</f>
        <v>718 684-5509</v>
      </c>
      <c r="AF442" s="32" t="s">
        <v>33163</v>
      </c>
    </row>
    <row r="443" spans="1:32" x14ac:dyDescent="0.2">
      <c r="A443" s="31" t="str">
        <f>council_staff_import[[#This Row],[First_Name_SOURCE_KEY]]&amp;" "&amp;council_staff_import[[#This Row],[Last_Name_SOURCE_KEY]]</f>
        <v>Renato Mendoza</v>
      </c>
      <c r="B443" s="31" t="str">
        <f>council_staff_import[[#This Row],[First_Name_SOURCE_KEY]]</f>
        <v>Renato</v>
      </c>
      <c r="C443" s="31" t="str">
        <f>council_staff_import[[#This Row],[Last_Name_SOURCE_KEY]]</f>
        <v>Mendoza</v>
      </c>
      <c r="D443" s="31" t="str">
        <f>council_staff_import[[#This Row],[Title_SOURCE_KEY]]</f>
        <v>Councilmanic Aide</v>
      </c>
      <c r="E443" s="31" t="e">
        <f>council_staff_import[[#This Row],[vlookup_works_for]]</f>
        <v>#REF!</v>
      </c>
      <c r="F443" s="31" t="str">
        <f>IF(council_staff_import[[#This Row],[combine COS and Leg Contact Responsibilties]]="",council_staff_import[[#This Row],[Vlookup Scheduler Responsibility]],council_staff_import[[#This Row],[combine COS and Leg Contact Responsibilties]])</f>
        <v/>
      </c>
      <c r="G443" s="31" t="e">
        <f>council_staff_import[[#This Row],[Vlookup_reports_to_person]]</f>
        <v>#REF!</v>
      </c>
      <c r="H443" s="31" t="s">
        <v>65</v>
      </c>
      <c r="I443" s="31" t="s">
        <v>31371</v>
      </c>
      <c r="J443" s="31" t="str">
        <f>council_staff_import[[#This Row],[format_legislative_staff_type]]</f>
        <v>Personal</v>
      </c>
      <c r="K443" s="31" t="s">
        <v>72</v>
      </c>
      <c r="L443" s="31" t="str">
        <f>IF(council_staff_import[[#This Row],[District_Office_Calc]]=0,"",council_staff_import[[#This Row],[District_Office_Calc]])</f>
        <v>718 684-5509</v>
      </c>
      <c r="M443" s="31" t="str">
        <f>IF(council_staff_import[[#This Row],[combine COS and Leg Contact emails]]="",council_staff_import[[#This Row],[Vlookup Scheduler Email]],council_staff_import[[#This Row],[combine COS and Leg Contact emails]])</f>
        <v/>
      </c>
      <c r="N443" s="32" t="s">
        <v>14945</v>
      </c>
      <c r="O443" s="32" t="s">
        <v>5515</v>
      </c>
      <c r="P443" s="32" t="str">
        <f>IF(council_staff_import[[#This Row],[Vlookup COS Responsibility]]="",council_staff_import[[#This Row],[Vlookup Leg Contact Responsibility]],council_staff_import[[#This Row],[Vlookup COS Responsibility]])</f>
        <v/>
      </c>
      <c r="Q443" s="32" t="str">
        <f>IF(council_staff_import[[#This Row],[Vlookup COS Email]]="",council_staff_import[[#This Row],[Vlookup Leg Contact Email]],council_staff_import[[#This Row],[Vlookup COS Email]])</f>
        <v/>
      </c>
      <c r="R443" s="32" t="str">
        <f>IFERROR(VLOOKUP(council_staff_import[[#This Row],[Full Name]],[4]!Table3[#Data],2,0),"")</f>
        <v/>
      </c>
      <c r="S443" s="32" t="str">
        <f>IFERROR(VLOOKUP(council_staff_import[[#This Row],[Full Name]],[4]!Table3[#Data],6,0),"")</f>
        <v/>
      </c>
      <c r="T443" s="32" t="str">
        <f>IFERROR(VLOOKUP(council_staff_import[[#This Row],[Full Name]],[4]!Table5[#Data],2,0),"")</f>
        <v/>
      </c>
      <c r="U443" s="32" t="str">
        <f>IFERROR(VLOOKUP(council_staff_import[[#This Row],[Full Name]],[4]!Table5[#Data],5,0),"")</f>
        <v/>
      </c>
      <c r="V443" s="32" t="str">
        <f>IFERROR(VLOOKUP(council_staff_import[[#This Row],[Full Name]],[4]!Table6[#Data],2,0),"")</f>
        <v/>
      </c>
      <c r="W443" s="32" t="str">
        <f>IFERROR(VLOOKUP(council_staff_import[[#This Row],[Full Name]],[4]!Table6[#Data],4,0),"")</f>
        <v/>
      </c>
      <c r="X443" s="32" t="s">
        <v>31394</v>
      </c>
      <c r="Y443" s="32" t="e">
        <f>VLOOKUP(council_staff_import[[#This Row],[format_works_for]],[4]!Table4[#Data],1,0)</f>
        <v>#REF!</v>
      </c>
      <c r="Z44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43" s="32" t="e">
        <f>VLOOKUP(council_staff_import[[#This Row],[formatted_and_corrected_reports_to_person]],[4]!Table2[#Data],2,0)</f>
        <v>#REF!</v>
      </c>
      <c r="AB443" s="32" t="str">
        <f>IF(council_staff_import[[#This Row],[format_legislative_staff_type]]="Personal", RIGHT(council_staff_import[[#This Row],[Assignment_SOURCE_KEY]],LEN(council_staff_import[[#This Row],[Assignment_SOURCE_KEY]])-FIND(" ",council_staff_import[[#This Row],[Assignment_SOURCE_KEY]])),"")</f>
        <v>King</v>
      </c>
      <c r="AC443" s="32" t="str">
        <f>IF(LEFT(council_staff_import[[#This Row],[Assignment_SOURCE_KEY]],(FIND(" ",council_staff_import[[#This Row],[Assignment_SOURCE_KEY]],1)-1))="CM","Personal","Central")</f>
        <v>Personal</v>
      </c>
      <c r="AD443" s="32" t="s">
        <v>34860</v>
      </c>
      <c r="AE443" s="32" t="str">
        <f>council_staff_import[[#This Row],[District_Office_Number_SOURCE_KEY]]</f>
        <v>718 684-5509</v>
      </c>
      <c r="AF443" s="32" t="s">
        <v>33163</v>
      </c>
    </row>
    <row r="444" spans="1:32" x14ac:dyDescent="0.2">
      <c r="A444" s="31" t="str">
        <f>council_staff_import[[#This Row],[First_Name_SOURCE_KEY]]&amp;" "&amp;council_staff_import[[#This Row],[Last_Name_SOURCE_KEY]]</f>
        <v>Elijah Nwaokocha</v>
      </c>
      <c r="B444" s="31" t="str">
        <f>council_staff_import[[#This Row],[First_Name_SOURCE_KEY]]</f>
        <v>Elijah</v>
      </c>
      <c r="C444" s="31" t="str">
        <f>council_staff_import[[#This Row],[Last_Name_SOURCE_KEY]]</f>
        <v>Nwaokocha</v>
      </c>
      <c r="D444" s="31" t="str">
        <f>council_staff_import[[#This Row],[Title_SOURCE_KEY]]</f>
        <v>Councilmanic Aide</v>
      </c>
      <c r="E444" s="31" t="e">
        <f>council_staff_import[[#This Row],[vlookup_works_for]]</f>
        <v>#REF!</v>
      </c>
      <c r="F444" s="31" t="str">
        <f>IF(council_staff_import[[#This Row],[combine COS and Leg Contact Responsibilties]]="",council_staff_import[[#This Row],[Vlookup Scheduler Responsibility]],council_staff_import[[#This Row],[combine COS and Leg Contact Responsibilties]])</f>
        <v/>
      </c>
      <c r="G444" s="31" t="e">
        <f>council_staff_import[[#This Row],[Vlookup_reports_to_person]]</f>
        <v>#REF!</v>
      </c>
      <c r="H444" s="31" t="s">
        <v>65</v>
      </c>
      <c r="I444" s="31" t="s">
        <v>31371</v>
      </c>
      <c r="J444" s="31" t="str">
        <f>council_staff_import[[#This Row],[format_legislative_staff_type]]</f>
        <v>Personal</v>
      </c>
      <c r="K444" s="31" t="s">
        <v>72</v>
      </c>
      <c r="L444" s="31" t="str">
        <f>IF(council_staff_import[[#This Row],[District_Office_Calc]]=0,"",council_staff_import[[#This Row],[District_Office_Calc]])</f>
        <v>718 684-5509</v>
      </c>
      <c r="M444" s="31" t="str">
        <f>IF(council_staff_import[[#This Row],[combine COS and Leg Contact emails]]="",council_staff_import[[#This Row],[Vlookup Scheduler Email]],council_staff_import[[#This Row],[combine COS and Leg Contact emails]])</f>
        <v/>
      </c>
      <c r="N444" s="32" t="s">
        <v>33268</v>
      </c>
      <c r="O444" s="32" t="s">
        <v>33269</v>
      </c>
      <c r="P444" s="32" t="str">
        <f>IF(council_staff_import[[#This Row],[Vlookup COS Responsibility]]="",council_staff_import[[#This Row],[Vlookup Leg Contact Responsibility]],council_staff_import[[#This Row],[Vlookup COS Responsibility]])</f>
        <v/>
      </c>
      <c r="Q444" s="32" t="str">
        <f>IF(council_staff_import[[#This Row],[Vlookup COS Email]]="",council_staff_import[[#This Row],[Vlookup Leg Contact Email]],council_staff_import[[#This Row],[Vlookup COS Email]])</f>
        <v/>
      </c>
      <c r="R444" s="32" t="str">
        <f>IFERROR(VLOOKUP(council_staff_import[[#This Row],[Full Name]],[4]!Table3[#Data],2,0),"")</f>
        <v/>
      </c>
      <c r="S444" s="32" t="str">
        <f>IFERROR(VLOOKUP(council_staff_import[[#This Row],[Full Name]],[4]!Table3[#Data],6,0),"")</f>
        <v/>
      </c>
      <c r="T444" s="32" t="str">
        <f>IFERROR(VLOOKUP(council_staff_import[[#This Row],[Full Name]],[4]!Table5[#Data],2,0),"")</f>
        <v/>
      </c>
      <c r="U444" s="32" t="str">
        <f>IFERROR(VLOOKUP(council_staff_import[[#This Row],[Full Name]],[4]!Table5[#Data],5,0),"")</f>
        <v/>
      </c>
      <c r="V444" s="32" t="str">
        <f>IFERROR(VLOOKUP(council_staff_import[[#This Row],[Full Name]],[4]!Table6[#Data],2,0),"")</f>
        <v/>
      </c>
      <c r="W444" s="32" t="str">
        <f>IFERROR(VLOOKUP(council_staff_import[[#This Row],[Full Name]],[4]!Table6[#Data],4,0),"")</f>
        <v/>
      </c>
      <c r="X444" s="32" t="s">
        <v>31394</v>
      </c>
      <c r="Y444" s="32" t="e">
        <f>VLOOKUP(council_staff_import[[#This Row],[format_works_for]],[4]!Table4[#Data],1,0)</f>
        <v>#REF!</v>
      </c>
      <c r="Z44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44" s="32" t="e">
        <f>VLOOKUP(council_staff_import[[#This Row],[formatted_and_corrected_reports_to_person]],[4]!Table2[#Data],2,0)</f>
        <v>#REF!</v>
      </c>
      <c r="AB444" s="32" t="str">
        <f>IF(council_staff_import[[#This Row],[format_legislative_staff_type]]="Personal", RIGHT(council_staff_import[[#This Row],[Assignment_SOURCE_KEY]],LEN(council_staff_import[[#This Row],[Assignment_SOURCE_KEY]])-FIND(" ",council_staff_import[[#This Row],[Assignment_SOURCE_KEY]])),"")</f>
        <v>King</v>
      </c>
      <c r="AC444" s="32" t="str">
        <f>IF(LEFT(council_staff_import[[#This Row],[Assignment_SOURCE_KEY]],(FIND(" ",council_staff_import[[#This Row],[Assignment_SOURCE_KEY]],1)-1))="CM","Personal","Central")</f>
        <v>Personal</v>
      </c>
      <c r="AD444" s="32" t="s">
        <v>34860</v>
      </c>
      <c r="AE444" s="32" t="str">
        <f>council_staff_import[[#This Row],[District_Office_Number_SOURCE_KEY]]</f>
        <v>718 684-5509</v>
      </c>
      <c r="AF444" s="32" t="s">
        <v>33163</v>
      </c>
    </row>
    <row r="445" spans="1:32" x14ac:dyDescent="0.2">
      <c r="A445" s="31" t="str">
        <f>council_staff_import[[#This Row],[First_Name_SOURCE_KEY]]&amp;" "&amp;council_staff_import[[#This Row],[Last_Name_SOURCE_KEY]]</f>
        <v>Yun Chan</v>
      </c>
      <c r="B445" s="31" t="str">
        <f>council_staff_import[[#This Row],[First_Name_SOURCE_KEY]]</f>
        <v>Yun</v>
      </c>
      <c r="C445" s="31" t="str">
        <f>council_staff_import[[#This Row],[Last_Name_SOURCE_KEY]]</f>
        <v>Chan</v>
      </c>
      <c r="D445" s="31" t="str">
        <f>council_staff_import[[#This Row],[Title_SOURCE_KEY]]</f>
        <v>Councilmanic Aide</v>
      </c>
      <c r="E445" s="31" t="e">
        <f>council_staff_import[[#This Row],[vlookup_works_for]]</f>
        <v>#REF!</v>
      </c>
      <c r="F445" s="31" t="str">
        <f>IF(council_staff_import[[#This Row],[combine COS and Leg Contact Responsibilties]]="",council_staff_import[[#This Row],[Vlookup Scheduler Responsibility]],council_staff_import[[#This Row],[combine COS and Leg Contact Responsibilties]])</f>
        <v/>
      </c>
      <c r="G445" s="31" t="e">
        <f>council_staff_import[[#This Row],[Vlookup_reports_to_person]]</f>
        <v>#REF!</v>
      </c>
      <c r="H445" s="31" t="s">
        <v>65</v>
      </c>
      <c r="I445" s="31" t="s">
        <v>31371</v>
      </c>
      <c r="J445" s="31" t="str">
        <f>council_staff_import[[#This Row],[format_legislative_staff_type]]</f>
        <v>Personal</v>
      </c>
      <c r="K445" s="31" t="s">
        <v>72</v>
      </c>
      <c r="L445" s="31" t="str">
        <f>IF(council_staff_import[[#This Row],[District_Office_Calc]]=0,"",council_staff_import[[#This Row],[District_Office_Calc]])</f>
        <v>718 888-8747</v>
      </c>
      <c r="M445" s="31" t="str">
        <f>IF(council_staff_import[[#This Row],[combine COS and Leg Contact emails]]="",council_staff_import[[#This Row],[Vlookup Scheduler Email]],council_staff_import[[#This Row],[combine COS and Leg Contact emails]])</f>
        <v/>
      </c>
      <c r="N445" s="32" t="s">
        <v>33306</v>
      </c>
      <c r="O445" s="32" t="s">
        <v>33307</v>
      </c>
      <c r="P445" s="32" t="str">
        <f>IF(council_staff_import[[#This Row],[Vlookup COS Responsibility]]="",council_staff_import[[#This Row],[Vlookup Leg Contact Responsibility]],council_staff_import[[#This Row],[Vlookup COS Responsibility]])</f>
        <v/>
      </c>
      <c r="Q445" s="32" t="str">
        <f>IF(council_staff_import[[#This Row],[Vlookup COS Email]]="",council_staff_import[[#This Row],[Vlookup Leg Contact Email]],council_staff_import[[#This Row],[Vlookup COS Email]])</f>
        <v/>
      </c>
      <c r="R445" s="32" t="str">
        <f>IFERROR(VLOOKUP(council_staff_import[[#This Row],[Full Name]],[4]!Table3[#Data],2,0),"")</f>
        <v/>
      </c>
      <c r="S445" s="32" t="str">
        <f>IFERROR(VLOOKUP(council_staff_import[[#This Row],[Full Name]],[4]!Table3[#Data],6,0),"")</f>
        <v/>
      </c>
      <c r="T445" s="32" t="str">
        <f>IFERROR(VLOOKUP(council_staff_import[[#This Row],[Full Name]],[4]!Table5[#Data],2,0),"")</f>
        <v/>
      </c>
      <c r="U445" s="32" t="str">
        <f>IFERROR(VLOOKUP(council_staff_import[[#This Row],[Full Name]],[4]!Table5[#Data],5,0),"")</f>
        <v/>
      </c>
      <c r="V445" s="32" t="str">
        <f>IFERROR(VLOOKUP(council_staff_import[[#This Row],[Full Name]],[4]!Table6[#Data],2,0),"")</f>
        <v/>
      </c>
      <c r="W445" s="32" t="str">
        <f>IFERROR(VLOOKUP(council_staff_import[[#This Row],[Full Name]],[4]!Table6[#Data],4,0),"")</f>
        <v/>
      </c>
      <c r="X445" s="32" t="s">
        <v>31394</v>
      </c>
      <c r="Y445" s="32" t="e">
        <f>VLOOKUP(council_staff_import[[#This Row],[format_works_for]],[4]!Table4[#Data],1,0)</f>
        <v>#REF!</v>
      </c>
      <c r="Z44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45" s="32" t="e">
        <f>VLOOKUP(council_staff_import[[#This Row],[formatted_and_corrected_reports_to_person]],[4]!Table2[#Data],2,0)</f>
        <v>#REF!</v>
      </c>
      <c r="AB445" s="32" t="str">
        <f>IF(council_staff_import[[#This Row],[format_legislative_staff_type]]="Personal", RIGHT(council_staff_import[[#This Row],[Assignment_SOURCE_KEY]],LEN(council_staff_import[[#This Row],[Assignment_SOURCE_KEY]])-FIND(" ",council_staff_import[[#This Row],[Assignment_SOURCE_KEY]])),"")</f>
        <v>Koo</v>
      </c>
      <c r="AC445" s="32" t="str">
        <f>IF(LEFT(council_staff_import[[#This Row],[Assignment_SOURCE_KEY]],(FIND(" ",council_staff_import[[#This Row],[Assignment_SOURCE_KEY]],1)-1))="CM","Personal","Central")</f>
        <v>Personal</v>
      </c>
      <c r="AD445" s="32" t="s">
        <v>34861</v>
      </c>
      <c r="AE445" s="32" t="str">
        <f>council_staff_import[[#This Row],[District_Office_Number_SOURCE_KEY]]</f>
        <v>718 888-8747</v>
      </c>
      <c r="AF445" s="32" t="s">
        <v>33156</v>
      </c>
    </row>
    <row r="446" spans="1:32" x14ac:dyDescent="0.2">
      <c r="A446" s="31" t="str">
        <f>council_staff_import[[#This Row],[First_Name_SOURCE_KEY]]&amp;" "&amp;council_staff_import[[#This Row],[Last_Name_SOURCE_KEY]]</f>
        <v>Chai Lin Chen</v>
      </c>
      <c r="B446" s="31" t="str">
        <f>council_staff_import[[#This Row],[First_Name_SOURCE_KEY]]</f>
        <v>Chai Lin</v>
      </c>
      <c r="C446" s="31" t="str">
        <f>council_staff_import[[#This Row],[Last_Name_SOURCE_KEY]]</f>
        <v>Chen</v>
      </c>
      <c r="D446" s="31" t="str">
        <f>council_staff_import[[#This Row],[Title_SOURCE_KEY]]</f>
        <v>Councilmanic Aide</v>
      </c>
      <c r="E446" s="31" t="e">
        <f>council_staff_import[[#This Row],[vlookup_works_for]]</f>
        <v>#REF!</v>
      </c>
      <c r="F446" s="31" t="str">
        <f>IF(council_staff_import[[#This Row],[combine COS and Leg Contact Responsibilties]]="",council_staff_import[[#This Row],[Vlookup Scheduler Responsibility]],council_staff_import[[#This Row],[combine COS and Leg Contact Responsibilties]])</f>
        <v/>
      </c>
      <c r="G446" s="31" t="e">
        <f>council_staff_import[[#This Row],[Vlookup_reports_to_person]]</f>
        <v>#REF!</v>
      </c>
      <c r="H446" s="31" t="s">
        <v>65</v>
      </c>
      <c r="I446" s="31" t="s">
        <v>31371</v>
      </c>
      <c r="J446" s="31" t="str">
        <f>council_staff_import[[#This Row],[format_legislative_staff_type]]</f>
        <v>Personal</v>
      </c>
      <c r="K446" s="31" t="s">
        <v>72</v>
      </c>
      <c r="L446" s="31" t="str">
        <f>IF(council_staff_import[[#This Row],[District_Office_Calc]]=0,"",council_staff_import[[#This Row],[District_Office_Calc]])</f>
        <v>718 888-8747</v>
      </c>
      <c r="M446" s="31" t="str">
        <f>IF(council_staff_import[[#This Row],[combine COS and Leg Contact emails]]="",council_staff_import[[#This Row],[Vlookup Scheduler Email]],council_staff_import[[#This Row],[combine COS and Leg Contact emails]])</f>
        <v/>
      </c>
      <c r="N446" s="32" t="s">
        <v>19540</v>
      </c>
      <c r="O446" s="32" t="s">
        <v>34551</v>
      </c>
      <c r="P446" s="32" t="str">
        <f>IF(council_staff_import[[#This Row],[Vlookup COS Responsibility]]="",council_staff_import[[#This Row],[Vlookup Leg Contact Responsibility]],council_staff_import[[#This Row],[Vlookup COS Responsibility]])</f>
        <v/>
      </c>
      <c r="Q446" s="32" t="str">
        <f>IF(council_staff_import[[#This Row],[Vlookup COS Email]]="",council_staff_import[[#This Row],[Vlookup Leg Contact Email]],council_staff_import[[#This Row],[Vlookup COS Email]])</f>
        <v/>
      </c>
      <c r="R446" s="32" t="str">
        <f>IFERROR(VLOOKUP(council_staff_import[[#This Row],[Full Name]],[4]!Table3[#Data],2,0),"")</f>
        <v/>
      </c>
      <c r="S446" s="32" t="str">
        <f>IFERROR(VLOOKUP(council_staff_import[[#This Row],[Full Name]],[4]!Table3[#Data],6,0),"")</f>
        <v/>
      </c>
      <c r="T446" s="32" t="str">
        <f>IFERROR(VLOOKUP(council_staff_import[[#This Row],[Full Name]],[4]!Table5[#Data],2,0),"")</f>
        <v/>
      </c>
      <c r="U446" s="32" t="str">
        <f>IFERROR(VLOOKUP(council_staff_import[[#This Row],[Full Name]],[4]!Table5[#Data],5,0),"")</f>
        <v/>
      </c>
      <c r="V446" s="32" t="str">
        <f>IFERROR(VLOOKUP(council_staff_import[[#This Row],[Full Name]],[4]!Table6[#Data],2,0),"")</f>
        <v/>
      </c>
      <c r="W446" s="32" t="str">
        <f>IFERROR(VLOOKUP(council_staff_import[[#This Row],[Full Name]],[4]!Table6[#Data],4,0),"")</f>
        <v/>
      </c>
      <c r="X446" s="32" t="s">
        <v>31394</v>
      </c>
      <c r="Y446" s="32" t="e">
        <f>VLOOKUP(council_staff_import[[#This Row],[format_works_for]],[4]!Table4[#Data],1,0)</f>
        <v>#REF!</v>
      </c>
      <c r="Z44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46" s="32" t="e">
        <f>VLOOKUP(council_staff_import[[#This Row],[formatted_and_corrected_reports_to_person]],[4]!Table2[#Data],2,0)</f>
        <v>#REF!</v>
      </c>
      <c r="AB446" s="32" t="str">
        <f>IF(council_staff_import[[#This Row],[format_legislative_staff_type]]="Personal", RIGHT(council_staff_import[[#This Row],[Assignment_SOURCE_KEY]],LEN(council_staff_import[[#This Row],[Assignment_SOURCE_KEY]])-FIND(" ",council_staff_import[[#This Row],[Assignment_SOURCE_KEY]])),"")</f>
        <v>Koo</v>
      </c>
      <c r="AC446" s="32" t="str">
        <f>IF(LEFT(council_staff_import[[#This Row],[Assignment_SOURCE_KEY]],(FIND(" ",council_staff_import[[#This Row],[Assignment_SOURCE_KEY]],1)-1))="CM","Personal","Central")</f>
        <v>Personal</v>
      </c>
      <c r="AD446" s="32" t="s">
        <v>34861</v>
      </c>
      <c r="AE446" s="32" t="str">
        <f>council_staff_import[[#This Row],[District_Office_Number_SOURCE_KEY]]</f>
        <v>718 888-8747</v>
      </c>
      <c r="AF446" s="32" t="s">
        <v>33156</v>
      </c>
    </row>
    <row r="447" spans="1:32" x14ac:dyDescent="0.2">
      <c r="A447" s="31" t="str">
        <f>council_staff_import[[#This Row],[First_Name_SOURCE_KEY]]&amp;" "&amp;council_staff_import[[#This Row],[Last_Name_SOURCE_KEY]]</f>
        <v>Elaine Cheung</v>
      </c>
      <c r="B447" s="31" t="str">
        <f>council_staff_import[[#This Row],[First_Name_SOURCE_KEY]]</f>
        <v>Elaine</v>
      </c>
      <c r="C447" s="31" t="str">
        <f>council_staff_import[[#This Row],[Last_Name_SOURCE_KEY]]</f>
        <v>Cheung</v>
      </c>
      <c r="D447" s="31" t="str">
        <f>council_staff_import[[#This Row],[Title_SOURCE_KEY]]</f>
        <v>Councilmanic Aide</v>
      </c>
      <c r="E447" s="31" t="e">
        <f>council_staff_import[[#This Row],[vlookup_works_for]]</f>
        <v>#REF!</v>
      </c>
      <c r="F447" s="31" t="str">
        <f>IF(council_staff_import[[#This Row],[combine COS and Leg Contact Responsibilties]]="",council_staff_import[[#This Row],[Vlookup Scheduler Responsibility]],council_staff_import[[#This Row],[combine COS and Leg Contact Responsibilties]])</f>
        <v/>
      </c>
      <c r="G447" s="31" t="e">
        <f>council_staff_import[[#This Row],[Vlookup_reports_to_person]]</f>
        <v>#REF!</v>
      </c>
      <c r="H447" s="31" t="s">
        <v>65</v>
      </c>
      <c r="I447" s="31" t="s">
        <v>31371</v>
      </c>
      <c r="J447" s="31" t="str">
        <f>council_staff_import[[#This Row],[format_legislative_staff_type]]</f>
        <v>Personal</v>
      </c>
      <c r="K447" s="31" t="s">
        <v>72</v>
      </c>
      <c r="L447" s="31" t="str">
        <f>IF(council_staff_import[[#This Row],[District_Office_Calc]]=0,"",council_staff_import[[#This Row],[District_Office_Calc]])</f>
        <v>718 888-8747</v>
      </c>
      <c r="M447" s="31" t="str">
        <f>IF(council_staff_import[[#This Row],[combine COS and Leg Contact emails]]="",council_staff_import[[#This Row],[Vlookup Scheduler Email]],council_staff_import[[#This Row],[combine COS and Leg Contact emails]])</f>
        <v/>
      </c>
      <c r="N447" s="32" t="s">
        <v>2515</v>
      </c>
      <c r="O447" s="32" t="s">
        <v>16669</v>
      </c>
      <c r="P447" s="32" t="str">
        <f>IF(council_staff_import[[#This Row],[Vlookup COS Responsibility]]="",council_staff_import[[#This Row],[Vlookup Leg Contact Responsibility]],council_staff_import[[#This Row],[Vlookup COS Responsibility]])</f>
        <v/>
      </c>
      <c r="Q447" s="32" t="str">
        <f>IF(council_staff_import[[#This Row],[Vlookup COS Email]]="",council_staff_import[[#This Row],[Vlookup Leg Contact Email]],council_staff_import[[#This Row],[Vlookup COS Email]])</f>
        <v/>
      </c>
      <c r="R447" s="32" t="str">
        <f>IFERROR(VLOOKUP(council_staff_import[[#This Row],[Full Name]],[4]!Table3[#Data],2,0),"")</f>
        <v/>
      </c>
      <c r="S447" s="32" t="str">
        <f>IFERROR(VLOOKUP(council_staff_import[[#This Row],[Full Name]],[4]!Table3[#Data],6,0),"")</f>
        <v/>
      </c>
      <c r="T447" s="32" t="str">
        <f>IFERROR(VLOOKUP(council_staff_import[[#This Row],[Full Name]],[4]!Table5[#Data],2,0),"")</f>
        <v/>
      </c>
      <c r="U447" s="32" t="str">
        <f>IFERROR(VLOOKUP(council_staff_import[[#This Row],[Full Name]],[4]!Table5[#Data],5,0),"")</f>
        <v/>
      </c>
      <c r="V447" s="32" t="str">
        <f>IFERROR(VLOOKUP(council_staff_import[[#This Row],[Full Name]],[4]!Table6[#Data],2,0),"")</f>
        <v/>
      </c>
      <c r="W447" s="32" t="str">
        <f>IFERROR(VLOOKUP(council_staff_import[[#This Row],[Full Name]],[4]!Table6[#Data],4,0),"")</f>
        <v/>
      </c>
      <c r="X447" s="32" t="s">
        <v>31394</v>
      </c>
      <c r="Y447" s="32" t="e">
        <f>VLOOKUP(council_staff_import[[#This Row],[format_works_for]],[4]!Table4[#Data],1,0)</f>
        <v>#REF!</v>
      </c>
      <c r="Z44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47" s="32" t="e">
        <f>VLOOKUP(council_staff_import[[#This Row],[formatted_and_corrected_reports_to_person]],[4]!Table2[#Data],2,0)</f>
        <v>#REF!</v>
      </c>
      <c r="AB447" s="32" t="str">
        <f>IF(council_staff_import[[#This Row],[format_legislative_staff_type]]="Personal", RIGHT(council_staff_import[[#This Row],[Assignment_SOURCE_KEY]],LEN(council_staff_import[[#This Row],[Assignment_SOURCE_KEY]])-FIND(" ",council_staff_import[[#This Row],[Assignment_SOURCE_KEY]])),"")</f>
        <v>Koo</v>
      </c>
      <c r="AC447" s="32" t="str">
        <f>IF(LEFT(council_staff_import[[#This Row],[Assignment_SOURCE_KEY]],(FIND(" ",council_staff_import[[#This Row],[Assignment_SOURCE_KEY]],1)-1))="CM","Personal","Central")</f>
        <v>Personal</v>
      </c>
      <c r="AD447" s="32" t="s">
        <v>34861</v>
      </c>
      <c r="AE447" s="32" t="str">
        <f>council_staff_import[[#This Row],[District_Office_Number_SOURCE_KEY]]</f>
        <v>718 888-8747</v>
      </c>
      <c r="AF447" s="32" t="s">
        <v>33156</v>
      </c>
    </row>
    <row r="448" spans="1:32" x14ac:dyDescent="0.2">
      <c r="A448" s="31" t="str">
        <f>council_staff_import[[#This Row],[First_Name_SOURCE_KEY]]&amp;" "&amp;council_staff_import[[#This Row],[Last_Name_SOURCE_KEY]]</f>
        <v>Ha Eun Choi</v>
      </c>
      <c r="B448" s="31" t="str">
        <f>council_staff_import[[#This Row],[First_Name_SOURCE_KEY]]</f>
        <v>Ha Eun</v>
      </c>
      <c r="C448" s="31" t="str">
        <f>council_staff_import[[#This Row],[Last_Name_SOURCE_KEY]]</f>
        <v>Choi</v>
      </c>
      <c r="D448" s="31" t="str">
        <f>council_staff_import[[#This Row],[Title_SOURCE_KEY]]</f>
        <v>Councilmanic Aide</v>
      </c>
      <c r="E448" s="31" t="e">
        <f>council_staff_import[[#This Row],[vlookup_works_for]]</f>
        <v>#REF!</v>
      </c>
      <c r="F448" s="31" t="str">
        <f>IF(council_staff_import[[#This Row],[combine COS and Leg Contact Responsibilties]]="",council_staff_import[[#This Row],[Vlookup Scheduler Responsibility]],council_staff_import[[#This Row],[combine COS and Leg Contact Responsibilties]])</f>
        <v/>
      </c>
      <c r="G448" s="31" t="e">
        <f>council_staff_import[[#This Row],[Vlookup_reports_to_person]]</f>
        <v>#REF!</v>
      </c>
      <c r="H448" s="31" t="s">
        <v>65</v>
      </c>
      <c r="I448" s="31" t="s">
        <v>31371</v>
      </c>
      <c r="J448" s="31" t="str">
        <f>council_staff_import[[#This Row],[format_legislative_staff_type]]</f>
        <v>Personal</v>
      </c>
      <c r="K448" s="31" t="s">
        <v>72</v>
      </c>
      <c r="L448" s="31" t="str">
        <f>IF(council_staff_import[[#This Row],[District_Office_Calc]]=0,"",council_staff_import[[#This Row],[District_Office_Calc]])</f>
        <v>718 888-8747</v>
      </c>
      <c r="M448" s="31" t="str">
        <f>IF(council_staff_import[[#This Row],[combine COS and Leg Contact emails]]="",council_staff_import[[#This Row],[Vlookup Scheduler Email]],council_staff_import[[#This Row],[combine COS and Leg Contact emails]])</f>
        <v/>
      </c>
      <c r="N448" s="32" t="s">
        <v>23164</v>
      </c>
      <c r="O448" s="32" t="s">
        <v>34555</v>
      </c>
      <c r="P448" s="32" t="str">
        <f>IF(council_staff_import[[#This Row],[Vlookup COS Responsibility]]="",council_staff_import[[#This Row],[Vlookup Leg Contact Responsibility]],council_staff_import[[#This Row],[Vlookup COS Responsibility]])</f>
        <v/>
      </c>
      <c r="Q448" s="32" t="str">
        <f>IF(council_staff_import[[#This Row],[Vlookup COS Email]]="",council_staff_import[[#This Row],[Vlookup Leg Contact Email]],council_staff_import[[#This Row],[Vlookup COS Email]])</f>
        <v/>
      </c>
      <c r="R448" s="32" t="str">
        <f>IFERROR(VLOOKUP(council_staff_import[[#This Row],[Full Name]],[4]!Table3[#Data],2,0),"")</f>
        <v/>
      </c>
      <c r="S448" s="32" t="str">
        <f>IFERROR(VLOOKUP(council_staff_import[[#This Row],[Full Name]],[4]!Table3[#Data],6,0),"")</f>
        <v/>
      </c>
      <c r="T448" s="32" t="str">
        <f>IFERROR(VLOOKUP(council_staff_import[[#This Row],[Full Name]],[4]!Table5[#Data],2,0),"")</f>
        <v/>
      </c>
      <c r="U448" s="32" t="str">
        <f>IFERROR(VLOOKUP(council_staff_import[[#This Row],[Full Name]],[4]!Table5[#Data],5,0),"")</f>
        <v/>
      </c>
      <c r="V448" s="32" t="str">
        <f>IFERROR(VLOOKUP(council_staff_import[[#This Row],[Full Name]],[4]!Table6[#Data],2,0),"")</f>
        <v/>
      </c>
      <c r="W448" s="32" t="str">
        <f>IFERROR(VLOOKUP(council_staff_import[[#This Row],[Full Name]],[4]!Table6[#Data],4,0),"")</f>
        <v/>
      </c>
      <c r="X448" s="32" t="s">
        <v>31394</v>
      </c>
      <c r="Y448" s="32" t="e">
        <f>VLOOKUP(council_staff_import[[#This Row],[format_works_for]],[4]!Table4[#Data],1,0)</f>
        <v>#REF!</v>
      </c>
      <c r="Z44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48" s="32" t="e">
        <f>VLOOKUP(council_staff_import[[#This Row],[formatted_and_corrected_reports_to_person]],[4]!Table2[#Data],2,0)</f>
        <v>#REF!</v>
      </c>
      <c r="AB448" s="32" t="str">
        <f>IF(council_staff_import[[#This Row],[format_legislative_staff_type]]="Personal", RIGHT(council_staff_import[[#This Row],[Assignment_SOURCE_KEY]],LEN(council_staff_import[[#This Row],[Assignment_SOURCE_KEY]])-FIND(" ",council_staff_import[[#This Row],[Assignment_SOURCE_KEY]])),"")</f>
        <v>Koo</v>
      </c>
      <c r="AC448" s="32" t="str">
        <f>IF(LEFT(council_staff_import[[#This Row],[Assignment_SOURCE_KEY]],(FIND(" ",council_staff_import[[#This Row],[Assignment_SOURCE_KEY]],1)-1))="CM","Personal","Central")</f>
        <v>Personal</v>
      </c>
      <c r="AD448" s="32" t="s">
        <v>34861</v>
      </c>
      <c r="AE448" s="32" t="str">
        <f>council_staff_import[[#This Row],[District_Office_Number_SOURCE_KEY]]</f>
        <v>718 888-8747</v>
      </c>
      <c r="AF448" s="32" t="s">
        <v>33156</v>
      </c>
    </row>
    <row r="449" spans="1:32" x14ac:dyDescent="0.2">
      <c r="A449" s="31" t="str">
        <f>council_staff_import[[#This Row],[First_Name_SOURCE_KEY]]&amp;" "&amp;council_staff_import[[#This Row],[Last_Name_SOURCE_KEY]]</f>
        <v>Marco Guzman</v>
      </c>
      <c r="B449" s="31" t="str">
        <f>council_staff_import[[#This Row],[First_Name_SOURCE_KEY]]</f>
        <v>Marco</v>
      </c>
      <c r="C449" s="31" t="str">
        <f>council_staff_import[[#This Row],[Last_Name_SOURCE_KEY]]</f>
        <v>Guzman</v>
      </c>
      <c r="D449" s="31" t="str">
        <f>council_staff_import[[#This Row],[Title_SOURCE_KEY]]</f>
        <v>Councilmanic Aide</v>
      </c>
      <c r="E449" s="31" t="e">
        <f>council_staff_import[[#This Row],[vlookup_works_for]]</f>
        <v>#REF!</v>
      </c>
      <c r="F449" s="31" t="str">
        <f>IF(council_staff_import[[#This Row],[combine COS and Leg Contact Responsibilties]]="",council_staff_import[[#This Row],[Vlookup Scheduler Responsibility]],council_staff_import[[#This Row],[combine COS and Leg Contact Responsibilties]])</f>
        <v/>
      </c>
      <c r="G449" s="31" t="e">
        <f>council_staff_import[[#This Row],[Vlookup_reports_to_person]]</f>
        <v>#REF!</v>
      </c>
      <c r="H449" s="31" t="s">
        <v>65</v>
      </c>
      <c r="I449" s="31" t="s">
        <v>31371</v>
      </c>
      <c r="J449" s="31" t="str">
        <f>council_staff_import[[#This Row],[format_legislative_staff_type]]</f>
        <v>Personal</v>
      </c>
      <c r="K449" s="31" t="s">
        <v>72</v>
      </c>
      <c r="L449" s="31" t="str">
        <f>IF(council_staff_import[[#This Row],[District_Office_Calc]]=0,"",council_staff_import[[#This Row],[District_Office_Calc]])</f>
        <v>718 888-8747</v>
      </c>
      <c r="M449" s="31" t="str">
        <f>IF(council_staff_import[[#This Row],[combine COS and Leg Contact emails]]="",council_staff_import[[#This Row],[Vlookup Scheduler Email]],council_staff_import[[#This Row],[combine COS and Leg Contact emails]])</f>
        <v/>
      </c>
      <c r="N449" s="32" t="s">
        <v>20277</v>
      </c>
      <c r="O449" s="32" t="s">
        <v>3974</v>
      </c>
      <c r="P449" s="32" t="str">
        <f>IF(council_staff_import[[#This Row],[Vlookup COS Responsibility]]="",council_staff_import[[#This Row],[Vlookup Leg Contact Responsibility]],council_staff_import[[#This Row],[Vlookup COS Responsibility]])</f>
        <v/>
      </c>
      <c r="Q449" s="32" t="str">
        <f>IF(council_staff_import[[#This Row],[Vlookup COS Email]]="",council_staff_import[[#This Row],[Vlookup Leg Contact Email]],council_staff_import[[#This Row],[Vlookup COS Email]])</f>
        <v/>
      </c>
      <c r="R449" s="32" t="str">
        <f>IFERROR(VLOOKUP(council_staff_import[[#This Row],[Full Name]],[4]!Table3[#Data],2,0),"")</f>
        <v/>
      </c>
      <c r="S449" s="32" t="str">
        <f>IFERROR(VLOOKUP(council_staff_import[[#This Row],[Full Name]],[4]!Table3[#Data],6,0),"")</f>
        <v/>
      </c>
      <c r="T449" s="32" t="str">
        <f>IFERROR(VLOOKUP(council_staff_import[[#This Row],[Full Name]],[4]!Table5[#Data],2,0),"")</f>
        <v/>
      </c>
      <c r="U449" s="32" t="str">
        <f>IFERROR(VLOOKUP(council_staff_import[[#This Row],[Full Name]],[4]!Table5[#Data],5,0),"")</f>
        <v/>
      </c>
      <c r="V449" s="32" t="str">
        <f>IFERROR(VLOOKUP(council_staff_import[[#This Row],[Full Name]],[4]!Table6[#Data],2,0),"")</f>
        <v/>
      </c>
      <c r="W449" s="32" t="str">
        <f>IFERROR(VLOOKUP(council_staff_import[[#This Row],[Full Name]],[4]!Table6[#Data],4,0),"")</f>
        <v/>
      </c>
      <c r="X449" s="32" t="s">
        <v>31394</v>
      </c>
      <c r="Y449" s="32" t="e">
        <f>VLOOKUP(council_staff_import[[#This Row],[format_works_for]],[4]!Table4[#Data],1,0)</f>
        <v>#REF!</v>
      </c>
      <c r="Z44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49" s="32" t="e">
        <f>VLOOKUP(council_staff_import[[#This Row],[formatted_and_corrected_reports_to_person]],[4]!Table2[#Data],2,0)</f>
        <v>#REF!</v>
      </c>
      <c r="AB449" s="32" t="str">
        <f>IF(council_staff_import[[#This Row],[format_legislative_staff_type]]="Personal", RIGHT(council_staff_import[[#This Row],[Assignment_SOURCE_KEY]],LEN(council_staff_import[[#This Row],[Assignment_SOURCE_KEY]])-FIND(" ",council_staff_import[[#This Row],[Assignment_SOURCE_KEY]])),"")</f>
        <v>Koo</v>
      </c>
      <c r="AC449" s="32" t="str">
        <f>IF(LEFT(council_staff_import[[#This Row],[Assignment_SOURCE_KEY]],(FIND(" ",council_staff_import[[#This Row],[Assignment_SOURCE_KEY]],1)-1))="CM","Personal","Central")</f>
        <v>Personal</v>
      </c>
      <c r="AD449" s="32" t="s">
        <v>34861</v>
      </c>
      <c r="AE449" s="32" t="str">
        <f>council_staff_import[[#This Row],[District_Office_Number_SOURCE_KEY]]</f>
        <v>718 888-8747</v>
      </c>
      <c r="AF449" s="32" t="s">
        <v>33156</v>
      </c>
    </row>
    <row r="450" spans="1:32" x14ac:dyDescent="0.2">
      <c r="A450" s="31" t="str">
        <f>council_staff_import[[#This Row],[First_Name_SOURCE_KEY]]&amp;" "&amp;council_staff_import[[#This Row],[Last_Name_SOURCE_KEY]]</f>
        <v>Jake LaSala</v>
      </c>
      <c r="B450" s="31" t="str">
        <f>council_staff_import[[#This Row],[First_Name_SOURCE_KEY]]</f>
        <v>Jake</v>
      </c>
      <c r="C450" s="31" t="str">
        <f>council_staff_import[[#This Row],[Last_Name_SOURCE_KEY]]</f>
        <v>LaSala</v>
      </c>
      <c r="D450" s="31" t="str">
        <f>council_staff_import[[#This Row],[Title_SOURCE_KEY]]</f>
        <v>Councilmanic Aide</v>
      </c>
      <c r="E450" s="31" t="e">
        <f>council_staff_import[[#This Row],[vlookup_works_for]]</f>
        <v>#REF!</v>
      </c>
      <c r="F450" s="31" t="str">
        <f>IF(council_staff_import[[#This Row],[combine COS and Leg Contact Responsibilties]]="",council_staff_import[[#This Row],[Vlookup Scheduler Responsibility]],council_staff_import[[#This Row],[combine COS and Leg Contact Responsibilties]])</f>
        <v/>
      </c>
      <c r="G450" s="31" t="e">
        <f>council_staff_import[[#This Row],[Vlookup_reports_to_person]]</f>
        <v>#REF!</v>
      </c>
      <c r="H450" s="31" t="s">
        <v>65</v>
      </c>
      <c r="I450" s="31" t="s">
        <v>31371</v>
      </c>
      <c r="J450" s="31" t="str">
        <f>council_staff_import[[#This Row],[format_legislative_staff_type]]</f>
        <v>Personal</v>
      </c>
      <c r="K450" s="31" t="s">
        <v>72</v>
      </c>
      <c r="L450" s="31" t="str">
        <f>IF(council_staff_import[[#This Row],[District_Office_Calc]]=0,"",council_staff_import[[#This Row],[District_Office_Calc]])</f>
        <v>718 888-8747</v>
      </c>
      <c r="M450" s="31" t="str">
        <f>IF(council_staff_import[[#This Row],[combine COS and Leg Contact emails]]="",council_staff_import[[#This Row],[Vlookup Scheduler Email]],council_staff_import[[#This Row],[combine COS and Leg Contact emails]])</f>
        <v/>
      </c>
      <c r="N450" s="32" t="s">
        <v>33311</v>
      </c>
      <c r="O450" s="32" t="s">
        <v>33312</v>
      </c>
      <c r="P450" s="32" t="str">
        <f>IF(council_staff_import[[#This Row],[Vlookup COS Responsibility]]="",council_staff_import[[#This Row],[Vlookup Leg Contact Responsibility]],council_staff_import[[#This Row],[Vlookup COS Responsibility]])</f>
        <v/>
      </c>
      <c r="Q450" s="32" t="str">
        <f>IF(council_staff_import[[#This Row],[Vlookup COS Email]]="",council_staff_import[[#This Row],[Vlookup Leg Contact Email]],council_staff_import[[#This Row],[Vlookup COS Email]])</f>
        <v/>
      </c>
      <c r="R450" s="32" t="str">
        <f>IFERROR(VLOOKUP(council_staff_import[[#This Row],[Full Name]],[4]!Table3[#Data],2,0),"")</f>
        <v/>
      </c>
      <c r="S450" s="32" t="str">
        <f>IFERROR(VLOOKUP(council_staff_import[[#This Row],[Full Name]],[4]!Table3[#Data],6,0),"")</f>
        <v/>
      </c>
      <c r="T450" s="32" t="str">
        <f>IFERROR(VLOOKUP(council_staff_import[[#This Row],[Full Name]],[4]!Table5[#Data],2,0),"")</f>
        <v/>
      </c>
      <c r="U450" s="32" t="str">
        <f>IFERROR(VLOOKUP(council_staff_import[[#This Row],[Full Name]],[4]!Table5[#Data],5,0),"")</f>
        <v/>
      </c>
      <c r="V450" s="32" t="str">
        <f>IFERROR(VLOOKUP(council_staff_import[[#This Row],[Full Name]],[4]!Table6[#Data],2,0),"")</f>
        <v/>
      </c>
      <c r="W450" s="32" t="str">
        <f>IFERROR(VLOOKUP(council_staff_import[[#This Row],[Full Name]],[4]!Table6[#Data],4,0),"")</f>
        <v/>
      </c>
      <c r="X450" s="32" t="s">
        <v>31394</v>
      </c>
      <c r="Y450" s="32" t="e">
        <f>VLOOKUP(council_staff_import[[#This Row],[format_works_for]],[4]!Table4[#Data],1,0)</f>
        <v>#REF!</v>
      </c>
      <c r="Z45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50" s="32" t="e">
        <f>VLOOKUP(council_staff_import[[#This Row],[formatted_and_corrected_reports_to_person]],[4]!Table2[#Data],2,0)</f>
        <v>#REF!</v>
      </c>
      <c r="AB450" s="32" t="str">
        <f>IF(council_staff_import[[#This Row],[format_legislative_staff_type]]="Personal", RIGHT(council_staff_import[[#This Row],[Assignment_SOURCE_KEY]],LEN(council_staff_import[[#This Row],[Assignment_SOURCE_KEY]])-FIND(" ",council_staff_import[[#This Row],[Assignment_SOURCE_KEY]])),"")</f>
        <v>Koo</v>
      </c>
      <c r="AC450" s="32" t="str">
        <f>IF(LEFT(council_staff_import[[#This Row],[Assignment_SOURCE_KEY]],(FIND(" ",council_staff_import[[#This Row],[Assignment_SOURCE_KEY]],1)-1))="CM","Personal","Central")</f>
        <v>Personal</v>
      </c>
      <c r="AD450" s="32" t="s">
        <v>34861</v>
      </c>
      <c r="AE450" s="32" t="str">
        <f>council_staff_import[[#This Row],[District_Office_Number_SOURCE_KEY]]</f>
        <v>718 888-8747</v>
      </c>
      <c r="AF450" s="32" t="s">
        <v>33156</v>
      </c>
    </row>
    <row r="451" spans="1:32" x14ac:dyDescent="0.2">
      <c r="A451" s="31" t="str">
        <f>council_staff_import[[#This Row],[First_Name_SOURCE_KEY]]&amp;" "&amp;council_staff_import[[#This Row],[Last_Name_SOURCE_KEY]]</f>
        <v>Dan Lin</v>
      </c>
      <c r="B451" s="31" t="str">
        <f>council_staff_import[[#This Row],[First_Name_SOURCE_KEY]]</f>
        <v>Dan</v>
      </c>
      <c r="C451" s="31" t="str">
        <f>council_staff_import[[#This Row],[Last_Name_SOURCE_KEY]]</f>
        <v>Lin</v>
      </c>
      <c r="D451" s="31" t="str">
        <f>council_staff_import[[#This Row],[Title_SOURCE_KEY]]</f>
        <v>Councilmanic Aide</v>
      </c>
      <c r="E451" s="31" t="e">
        <f>council_staff_import[[#This Row],[vlookup_works_for]]</f>
        <v>#REF!</v>
      </c>
      <c r="F451" s="31" t="str">
        <f>IF(council_staff_import[[#This Row],[combine COS and Leg Contact Responsibilties]]="",council_staff_import[[#This Row],[Vlookup Scheduler Responsibility]],council_staff_import[[#This Row],[combine COS and Leg Contact Responsibilties]])</f>
        <v/>
      </c>
      <c r="G451" s="31" t="e">
        <f>council_staff_import[[#This Row],[Vlookup_reports_to_person]]</f>
        <v>#REF!</v>
      </c>
      <c r="H451" s="31" t="s">
        <v>65</v>
      </c>
      <c r="I451" s="31" t="s">
        <v>31371</v>
      </c>
      <c r="J451" s="31" t="str">
        <f>council_staff_import[[#This Row],[format_legislative_staff_type]]</f>
        <v>Personal</v>
      </c>
      <c r="K451" s="31" t="s">
        <v>72</v>
      </c>
      <c r="L451" s="31" t="str">
        <f>IF(council_staff_import[[#This Row],[District_Office_Calc]]=0,"",council_staff_import[[#This Row],[District_Office_Calc]])</f>
        <v>718 888-8747</v>
      </c>
      <c r="M451" s="31" t="str">
        <f>IF(council_staff_import[[#This Row],[combine COS and Leg Contact emails]]="",council_staff_import[[#This Row],[Vlookup Scheduler Email]],council_staff_import[[#This Row],[combine COS and Leg Contact emails]])</f>
        <v/>
      </c>
      <c r="N451" s="32" t="s">
        <v>13262</v>
      </c>
      <c r="O451" s="32" t="s">
        <v>34050</v>
      </c>
      <c r="P451" s="32" t="str">
        <f>IF(council_staff_import[[#This Row],[Vlookup COS Responsibility]]="",council_staff_import[[#This Row],[Vlookup Leg Contact Responsibility]],council_staff_import[[#This Row],[Vlookup COS Responsibility]])</f>
        <v/>
      </c>
      <c r="Q451" s="32" t="str">
        <f>IF(council_staff_import[[#This Row],[Vlookup COS Email]]="",council_staff_import[[#This Row],[Vlookup Leg Contact Email]],council_staff_import[[#This Row],[Vlookup COS Email]])</f>
        <v/>
      </c>
      <c r="R451" s="32" t="str">
        <f>IFERROR(VLOOKUP(council_staff_import[[#This Row],[Full Name]],[4]!Table3[#Data],2,0),"")</f>
        <v/>
      </c>
      <c r="S451" s="32" t="str">
        <f>IFERROR(VLOOKUP(council_staff_import[[#This Row],[Full Name]],[4]!Table3[#Data],6,0),"")</f>
        <v/>
      </c>
      <c r="T451" s="32" t="str">
        <f>IFERROR(VLOOKUP(council_staff_import[[#This Row],[Full Name]],[4]!Table5[#Data],2,0),"")</f>
        <v/>
      </c>
      <c r="U451" s="32" t="str">
        <f>IFERROR(VLOOKUP(council_staff_import[[#This Row],[Full Name]],[4]!Table5[#Data],5,0),"")</f>
        <v/>
      </c>
      <c r="V451" s="32" t="str">
        <f>IFERROR(VLOOKUP(council_staff_import[[#This Row],[Full Name]],[4]!Table6[#Data],2,0),"")</f>
        <v/>
      </c>
      <c r="W451" s="32" t="str">
        <f>IFERROR(VLOOKUP(council_staff_import[[#This Row],[Full Name]],[4]!Table6[#Data],4,0),"")</f>
        <v/>
      </c>
      <c r="X451" s="32" t="s">
        <v>31394</v>
      </c>
      <c r="Y451" s="32" t="e">
        <f>VLOOKUP(council_staff_import[[#This Row],[format_works_for]],[4]!Table4[#Data],1,0)</f>
        <v>#REF!</v>
      </c>
      <c r="Z45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51" s="32" t="e">
        <f>VLOOKUP(council_staff_import[[#This Row],[formatted_and_corrected_reports_to_person]],[4]!Table2[#Data],2,0)</f>
        <v>#REF!</v>
      </c>
      <c r="AB451" s="32" t="str">
        <f>IF(council_staff_import[[#This Row],[format_legislative_staff_type]]="Personal", RIGHT(council_staff_import[[#This Row],[Assignment_SOURCE_KEY]],LEN(council_staff_import[[#This Row],[Assignment_SOURCE_KEY]])-FIND(" ",council_staff_import[[#This Row],[Assignment_SOURCE_KEY]])),"")</f>
        <v>Koo</v>
      </c>
      <c r="AC451" s="32" t="str">
        <f>IF(LEFT(council_staff_import[[#This Row],[Assignment_SOURCE_KEY]],(FIND(" ",council_staff_import[[#This Row],[Assignment_SOURCE_KEY]],1)-1))="CM","Personal","Central")</f>
        <v>Personal</v>
      </c>
      <c r="AD451" s="32" t="s">
        <v>34861</v>
      </c>
      <c r="AE451" s="32" t="str">
        <f>council_staff_import[[#This Row],[District_Office_Number_SOURCE_KEY]]</f>
        <v>718 888-8747</v>
      </c>
      <c r="AF451" s="32" t="s">
        <v>33156</v>
      </c>
    </row>
    <row r="452" spans="1:32" x14ac:dyDescent="0.2">
      <c r="A452" s="31" t="str">
        <f>council_staff_import[[#This Row],[First_Name_SOURCE_KEY]]&amp;" "&amp;council_staff_import[[#This Row],[Last_Name_SOURCE_KEY]]</f>
        <v>Scott Sieber</v>
      </c>
      <c r="B452" s="31" t="str">
        <f>council_staff_import[[#This Row],[First_Name_SOURCE_KEY]]</f>
        <v>Scott</v>
      </c>
      <c r="C452" s="31" t="str">
        <f>council_staff_import[[#This Row],[Last_Name_SOURCE_KEY]]</f>
        <v>Sieber</v>
      </c>
      <c r="D452" s="31" t="str">
        <f>council_staff_import[[#This Row],[Title_SOURCE_KEY]]</f>
        <v>Councilmanic Aide</v>
      </c>
      <c r="E452" s="31" t="e">
        <f>council_staff_import[[#This Row],[vlookup_works_for]]</f>
        <v>#REF!</v>
      </c>
      <c r="F452" s="31" t="str">
        <f>IF(council_staff_import[[#This Row],[combine COS and Leg Contact Responsibilties]]="",council_staff_import[[#This Row],[Vlookup Scheduler Responsibility]],council_staff_import[[#This Row],[combine COS and Leg Contact Responsibilties]])</f>
        <v/>
      </c>
      <c r="G452" s="31" t="e">
        <f>council_staff_import[[#This Row],[Vlookup_reports_to_person]]</f>
        <v>#REF!</v>
      </c>
      <c r="H452" s="31" t="s">
        <v>65</v>
      </c>
      <c r="I452" s="31" t="s">
        <v>31371</v>
      </c>
      <c r="J452" s="31" t="str">
        <f>council_staff_import[[#This Row],[format_legislative_staff_type]]</f>
        <v>Personal</v>
      </c>
      <c r="K452" s="31" t="s">
        <v>72</v>
      </c>
      <c r="L452" s="31" t="str">
        <f>IF(council_staff_import[[#This Row],[District_Office_Calc]]=0,"",council_staff_import[[#This Row],[District_Office_Calc]])</f>
        <v>718 888-8747</v>
      </c>
      <c r="M452" s="31" t="str">
        <f>IF(council_staff_import[[#This Row],[combine COS and Leg Contact emails]]="",council_staff_import[[#This Row],[Vlookup Scheduler Email]],council_staff_import[[#This Row],[combine COS and Leg Contact emails]])</f>
        <v/>
      </c>
      <c r="N452" s="32" t="s">
        <v>34054</v>
      </c>
      <c r="O452" s="32" t="s">
        <v>11172</v>
      </c>
      <c r="P452" s="32" t="str">
        <f>IF(council_staff_import[[#This Row],[Vlookup COS Responsibility]]="",council_staff_import[[#This Row],[Vlookup Leg Contact Responsibility]],council_staff_import[[#This Row],[Vlookup COS Responsibility]])</f>
        <v/>
      </c>
      <c r="Q452" s="32" t="str">
        <f>IF(council_staff_import[[#This Row],[Vlookup COS Email]]="",council_staff_import[[#This Row],[Vlookup Leg Contact Email]],council_staff_import[[#This Row],[Vlookup COS Email]])</f>
        <v/>
      </c>
      <c r="R452" s="32" t="str">
        <f>IFERROR(VLOOKUP(council_staff_import[[#This Row],[Full Name]],[4]!Table3[#Data],2,0),"")</f>
        <v/>
      </c>
      <c r="S452" s="32" t="str">
        <f>IFERROR(VLOOKUP(council_staff_import[[#This Row],[Full Name]],[4]!Table3[#Data],6,0),"")</f>
        <v/>
      </c>
      <c r="T452" s="32" t="str">
        <f>IFERROR(VLOOKUP(council_staff_import[[#This Row],[Full Name]],[4]!Table5[#Data],2,0),"")</f>
        <v/>
      </c>
      <c r="U452" s="32" t="str">
        <f>IFERROR(VLOOKUP(council_staff_import[[#This Row],[Full Name]],[4]!Table5[#Data],5,0),"")</f>
        <v/>
      </c>
      <c r="V452" s="32" t="str">
        <f>IFERROR(VLOOKUP(council_staff_import[[#This Row],[Full Name]],[4]!Table6[#Data],2,0),"")</f>
        <v/>
      </c>
      <c r="W452" s="32" t="str">
        <f>IFERROR(VLOOKUP(council_staff_import[[#This Row],[Full Name]],[4]!Table6[#Data],4,0),"")</f>
        <v/>
      </c>
      <c r="X452" s="32" t="s">
        <v>31394</v>
      </c>
      <c r="Y452" s="32" t="e">
        <f>VLOOKUP(council_staff_import[[#This Row],[format_works_for]],[4]!Table4[#Data],1,0)</f>
        <v>#REF!</v>
      </c>
      <c r="Z45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52" s="32" t="e">
        <f>VLOOKUP(council_staff_import[[#This Row],[formatted_and_corrected_reports_to_person]],[4]!Table2[#Data],2,0)</f>
        <v>#REF!</v>
      </c>
      <c r="AB452" s="32" t="str">
        <f>IF(council_staff_import[[#This Row],[format_legislative_staff_type]]="Personal", RIGHT(council_staff_import[[#This Row],[Assignment_SOURCE_KEY]],LEN(council_staff_import[[#This Row],[Assignment_SOURCE_KEY]])-FIND(" ",council_staff_import[[#This Row],[Assignment_SOURCE_KEY]])),"")</f>
        <v>Koo</v>
      </c>
      <c r="AC452" s="32" t="str">
        <f>IF(LEFT(council_staff_import[[#This Row],[Assignment_SOURCE_KEY]],(FIND(" ",council_staff_import[[#This Row],[Assignment_SOURCE_KEY]],1)-1))="CM","Personal","Central")</f>
        <v>Personal</v>
      </c>
      <c r="AD452" s="32" t="s">
        <v>34861</v>
      </c>
      <c r="AE452" s="32" t="str">
        <f>council_staff_import[[#This Row],[District_Office_Number_SOURCE_KEY]]</f>
        <v>718 888-8747</v>
      </c>
      <c r="AF452" s="32" t="s">
        <v>33156</v>
      </c>
    </row>
    <row r="453" spans="1:32" x14ac:dyDescent="0.2">
      <c r="A453" s="31" t="str">
        <f>council_staff_import[[#This Row],[First_Name_SOURCE_KEY]]&amp;" "&amp;council_staff_import[[#This Row],[Last_Name_SOURCE_KEY]]</f>
        <v>Yu Hsien Wu</v>
      </c>
      <c r="B453" s="31" t="str">
        <f>council_staff_import[[#This Row],[First_Name_SOURCE_KEY]]</f>
        <v>Yu Hsien</v>
      </c>
      <c r="C453" s="31" t="str">
        <f>council_staff_import[[#This Row],[Last_Name_SOURCE_KEY]]</f>
        <v>Wu</v>
      </c>
      <c r="D453" s="31" t="str">
        <f>council_staff_import[[#This Row],[Title_SOURCE_KEY]]</f>
        <v>Councilmanic Aide</v>
      </c>
      <c r="E453" s="31" t="e">
        <f>council_staff_import[[#This Row],[vlookup_works_for]]</f>
        <v>#REF!</v>
      </c>
      <c r="F453" s="31" t="str">
        <f>IF(council_staff_import[[#This Row],[combine COS and Leg Contact Responsibilties]]="",council_staff_import[[#This Row],[Vlookup Scheduler Responsibility]],council_staff_import[[#This Row],[combine COS and Leg Contact Responsibilties]])</f>
        <v/>
      </c>
      <c r="G453" s="31" t="e">
        <f>council_staff_import[[#This Row],[Vlookup_reports_to_person]]</f>
        <v>#REF!</v>
      </c>
      <c r="H453" s="31" t="s">
        <v>65</v>
      </c>
      <c r="I453" s="31" t="s">
        <v>31371</v>
      </c>
      <c r="J453" s="31" t="str">
        <f>council_staff_import[[#This Row],[format_legislative_staff_type]]</f>
        <v>Personal</v>
      </c>
      <c r="K453" s="31" t="s">
        <v>72</v>
      </c>
      <c r="L453" s="31" t="str">
        <f>IF(council_staff_import[[#This Row],[District_Office_Calc]]=0,"",council_staff_import[[#This Row],[District_Office_Calc]])</f>
        <v>718 888-8747</v>
      </c>
      <c r="M453" s="31" t="str">
        <f>IF(council_staff_import[[#This Row],[combine COS and Leg Contact emails]]="",council_staff_import[[#This Row],[Vlookup Scheduler Email]],council_staff_import[[#This Row],[combine COS and Leg Contact emails]])</f>
        <v/>
      </c>
      <c r="N453" s="32" t="s">
        <v>249</v>
      </c>
      <c r="O453" s="32" t="s">
        <v>33324</v>
      </c>
      <c r="P453" s="32" t="str">
        <f>IF(council_staff_import[[#This Row],[Vlookup COS Responsibility]]="",council_staff_import[[#This Row],[Vlookup Leg Contact Responsibility]],council_staff_import[[#This Row],[Vlookup COS Responsibility]])</f>
        <v/>
      </c>
      <c r="Q453" s="32" t="str">
        <f>IF(council_staff_import[[#This Row],[Vlookup COS Email]]="",council_staff_import[[#This Row],[Vlookup Leg Contact Email]],council_staff_import[[#This Row],[Vlookup COS Email]])</f>
        <v/>
      </c>
      <c r="R453" s="32" t="str">
        <f>IFERROR(VLOOKUP(council_staff_import[[#This Row],[Full Name]],[4]!Table3[#Data],2,0),"")</f>
        <v/>
      </c>
      <c r="S453" s="32" t="str">
        <f>IFERROR(VLOOKUP(council_staff_import[[#This Row],[Full Name]],[4]!Table3[#Data],6,0),"")</f>
        <v/>
      </c>
      <c r="T453" s="32" t="str">
        <f>IFERROR(VLOOKUP(council_staff_import[[#This Row],[Full Name]],[4]!Table5[#Data],2,0),"")</f>
        <v/>
      </c>
      <c r="U453" s="32" t="str">
        <f>IFERROR(VLOOKUP(council_staff_import[[#This Row],[Full Name]],[4]!Table5[#Data],5,0),"")</f>
        <v/>
      </c>
      <c r="V453" s="32" t="str">
        <f>IFERROR(VLOOKUP(council_staff_import[[#This Row],[Full Name]],[4]!Table6[#Data],2,0),"")</f>
        <v/>
      </c>
      <c r="W453" s="32" t="str">
        <f>IFERROR(VLOOKUP(council_staff_import[[#This Row],[Full Name]],[4]!Table6[#Data],4,0),"")</f>
        <v/>
      </c>
      <c r="X453" s="32" t="s">
        <v>31394</v>
      </c>
      <c r="Y453" s="32" t="e">
        <f>VLOOKUP(council_staff_import[[#This Row],[format_works_for]],[4]!Table4[#Data],1,0)</f>
        <v>#REF!</v>
      </c>
      <c r="Z45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53" s="32" t="e">
        <f>VLOOKUP(council_staff_import[[#This Row],[formatted_and_corrected_reports_to_person]],[4]!Table2[#Data],2,0)</f>
        <v>#REF!</v>
      </c>
      <c r="AB453" s="32" t="str">
        <f>IF(council_staff_import[[#This Row],[format_legislative_staff_type]]="Personal", RIGHT(council_staff_import[[#This Row],[Assignment_SOURCE_KEY]],LEN(council_staff_import[[#This Row],[Assignment_SOURCE_KEY]])-FIND(" ",council_staff_import[[#This Row],[Assignment_SOURCE_KEY]])),"")</f>
        <v>Koo</v>
      </c>
      <c r="AC453" s="32" t="str">
        <f>IF(LEFT(council_staff_import[[#This Row],[Assignment_SOURCE_KEY]],(FIND(" ",council_staff_import[[#This Row],[Assignment_SOURCE_KEY]],1)-1))="CM","Personal","Central")</f>
        <v>Personal</v>
      </c>
      <c r="AD453" s="32" t="s">
        <v>34861</v>
      </c>
      <c r="AE453" s="32" t="str">
        <f>council_staff_import[[#This Row],[District_Office_Number_SOURCE_KEY]]</f>
        <v>718 888-8747</v>
      </c>
      <c r="AF453" s="32" t="s">
        <v>33156</v>
      </c>
    </row>
    <row r="454" spans="1:32" x14ac:dyDescent="0.2">
      <c r="A454" s="31" t="str">
        <f>council_staff_import[[#This Row],[First_Name_SOURCE_KEY]]&amp;" "&amp;council_staff_import[[#This Row],[Last_Name_SOURCE_KEY]]</f>
        <v>Alex Anderson</v>
      </c>
      <c r="B454" s="31" t="str">
        <f>council_staff_import[[#This Row],[First_Name_SOURCE_KEY]]</f>
        <v>Alex</v>
      </c>
      <c r="C454" s="31" t="str">
        <f>council_staff_import[[#This Row],[Last_Name_SOURCE_KEY]]</f>
        <v>Anderson</v>
      </c>
      <c r="D454" s="31" t="str">
        <f>council_staff_import[[#This Row],[Title_SOURCE_KEY]]</f>
        <v>Councilmanic Aide</v>
      </c>
      <c r="E454" s="31" t="e">
        <f>council_staff_import[[#This Row],[vlookup_works_for]]</f>
        <v>#REF!</v>
      </c>
      <c r="F454" s="31" t="str">
        <f>IF(council_staff_import[[#This Row],[combine COS and Leg Contact Responsibilties]]="",council_staff_import[[#This Row],[Vlookup Scheduler Responsibility]],council_staff_import[[#This Row],[combine COS and Leg Contact Responsibilties]])</f>
        <v/>
      </c>
      <c r="G454" s="31" t="e">
        <f>council_staff_import[[#This Row],[Vlookup_reports_to_person]]</f>
        <v>#REF!</v>
      </c>
      <c r="H454" s="31" t="s">
        <v>65</v>
      </c>
      <c r="I454" s="31" t="s">
        <v>31371</v>
      </c>
      <c r="J454" s="31" t="str">
        <f>council_staff_import[[#This Row],[format_legislative_staff_type]]</f>
        <v>Personal</v>
      </c>
      <c r="K454" s="31" t="s">
        <v>72</v>
      </c>
      <c r="L454" s="31" t="str">
        <f>IF(council_staff_import[[#This Row],[District_Office_Calc]]=0,"",council_staff_import[[#This Row],[District_Office_Calc]])</f>
        <v>718 544-8800</v>
      </c>
      <c r="M454" s="31" t="str">
        <f>IF(council_staff_import[[#This Row],[combine COS and Leg Contact emails]]="",council_staff_import[[#This Row],[Vlookup Scheduler Email]],council_staff_import[[#This Row],[combine COS and Leg Contact emails]])</f>
        <v/>
      </c>
      <c r="N454" s="32" t="s">
        <v>497</v>
      </c>
      <c r="O454" s="32" t="s">
        <v>2080</v>
      </c>
      <c r="P454" s="32" t="str">
        <f>IF(council_staff_import[[#This Row],[Vlookup COS Responsibility]]="",council_staff_import[[#This Row],[Vlookup Leg Contact Responsibility]],council_staff_import[[#This Row],[Vlookup COS Responsibility]])</f>
        <v/>
      </c>
      <c r="Q454" s="32" t="str">
        <f>IF(council_staff_import[[#This Row],[Vlookup COS Email]]="",council_staff_import[[#This Row],[Vlookup Leg Contact Email]],council_staff_import[[#This Row],[Vlookup COS Email]])</f>
        <v/>
      </c>
      <c r="R454" s="32" t="str">
        <f>IFERROR(VLOOKUP(council_staff_import[[#This Row],[Full Name]],[4]!Table3[#Data],2,0),"")</f>
        <v/>
      </c>
      <c r="S454" s="32" t="str">
        <f>IFERROR(VLOOKUP(council_staff_import[[#This Row],[Full Name]],[4]!Table3[#Data],6,0),"")</f>
        <v/>
      </c>
      <c r="T454" s="32" t="str">
        <f>IFERROR(VLOOKUP(council_staff_import[[#This Row],[Full Name]],[4]!Table5[#Data],2,0),"")</f>
        <v/>
      </c>
      <c r="U454" s="32" t="str">
        <f>IFERROR(VLOOKUP(council_staff_import[[#This Row],[Full Name]],[4]!Table5[#Data],5,0),"")</f>
        <v/>
      </c>
      <c r="V454" s="32" t="str">
        <f>IFERROR(VLOOKUP(council_staff_import[[#This Row],[Full Name]],[4]!Table6[#Data],2,0),"")</f>
        <v/>
      </c>
      <c r="W454" s="32" t="str">
        <f>IFERROR(VLOOKUP(council_staff_import[[#This Row],[Full Name]],[4]!Table6[#Data],4,0),"")</f>
        <v/>
      </c>
      <c r="X454" s="32" t="s">
        <v>31394</v>
      </c>
      <c r="Y454" s="32" t="e">
        <f>VLOOKUP(council_staff_import[[#This Row],[format_works_for]],[4]!Table4[#Data],1,0)</f>
        <v>#REF!</v>
      </c>
      <c r="Z45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54" s="32" t="e">
        <f>VLOOKUP(council_staff_import[[#This Row],[formatted_and_corrected_reports_to_person]],[4]!Table2[#Data],2,0)</f>
        <v>#REF!</v>
      </c>
      <c r="AB454" s="32" t="str">
        <f>IF(council_staff_import[[#This Row],[format_legislative_staff_type]]="Personal", RIGHT(council_staff_import[[#This Row],[Assignment_SOURCE_KEY]],LEN(council_staff_import[[#This Row],[Assignment_SOURCE_KEY]])-FIND(" ",council_staff_import[[#This Row],[Assignment_SOURCE_KEY]])),"")</f>
        <v>Koslowitz</v>
      </c>
      <c r="AC454" s="32" t="str">
        <f>IF(LEFT(council_staff_import[[#This Row],[Assignment_SOURCE_KEY]],(FIND(" ",council_staff_import[[#This Row],[Assignment_SOURCE_KEY]],1)-1))="CM","Personal","Central")</f>
        <v>Personal</v>
      </c>
      <c r="AD454" s="32" t="s">
        <v>34862</v>
      </c>
      <c r="AE454" s="32" t="str">
        <f>council_staff_import[[#This Row],[District_Office_Number_SOURCE_KEY]]</f>
        <v>718 544-8800</v>
      </c>
      <c r="AF454" s="32" t="s">
        <v>33016</v>
      </c>
    </row>
    <row r="455" spans="1:32" x14ac:dyDescent="0.2">
      <c r="A455" s="31" t="str">
        <f>council_staff_import[[#This Row],[First_Name_SOURCE_KEY]]&amp;" "&amp;council_staff_import[[#This Row],[Last_Name_SOURCE_KEY]]</f>
        <v>David Aronov</v>
      </c>
      <c r="B455" s="31" t="str">
        <f>council_staff_import[[#This Row],[First_Name_SOURCE_KEY]]</f>
        <v>David</v>
      </c>
      <c r="C455" s="31" t="str">
        <f>council_staff_import[[#This Row],[Last_Name_SOURCE_KEY]]</f>
        <v>Aronov</v>
      </c>
      <c r="D455" s="31" t="str">
        <f>council_staff_import[[#This Row],[Title_SOURCE_KEY]]</f>
        <v>Councilmanic Aide</v>
      </c>
      <c r="E455" s="31" t="e">
        <f>council_staff_import[[#This Row],[vlookup_works_for]]</f>
        <v>#REF!</v>
      </c>
      <c r="F455" s="31" t="str">
        <f>IF(council_staff_import[[#This Row],[combine COS and Leg Contact Responsibilties]]="",council_staff_import[[#This Row],[Vlookup Scheduler Responsibility]],council_staff_import[[#This Row],[combine COS and Leg Contact Responsibilties]])</f>
        <v/>
      </c>
      <c r="G455" s="31" t="e">
        <f>council_staff_import[[#This Row],[Vlookup_reports_to_person]]</f>
        <v>#REF!</v>
      </c>
      <c r="H455" s="31" t="s">
        <v>65</v>
      </c>
      <c r="I455" s="31" t="s">
        <v>31371</v>
      </c>
      <c r="J455" s="31" t="str">
        <f>council_staff_import[[#This Row],[format_legislative_staff_type]]</f>
        <v>Personal</v>
      </c>
      <c r="K455" s="31" t="s">
        <v>72</v>
      </c>
      <c r="L455" s="31" t="str">
        <f>IF(council_staff_import[[#This Row],[District_Office_Calc]]=0,"",council_staff_import[[#This Row],[District_Office_Calc]])</f>
        <v>718 544-8800</v>
      </c>
      <c r="M455" s="31" t="str">
        <f>IF(council_staff_import[[#This Row],[combine COS and Leg Contact emails]]="",council_staff_import[[#This Row],[Vlookup Scheduler Email]],council_staff_import[[#This Row],[combine COS and Leg Contact emails]])</f>
        <v/>
      </c>
      <c r="N455" s="32" t="s">
        <v>33422</v>
      </c>
      <c r="O455" s="32" t="s">
        <v>687</v>
      </c>
      <c r="P455" s="32" t="str">
        <f>IF(council_staff_import[[#This Row],[Vlookup COS Responsibility]]="",council_staff_import[[#This Row],[Vlookup Leg Contact Responsibility]],council_staff_import[[#This Row],[Vlookup COS Responsibility]])</f>
        <v/>
      </c>
      <c r="Q455" s="32" t="str">
        <f>IF(council_staff_import[[#This Row],[Vlookup COS Email]]="",council_staff_import[[#This Row],[Vlookup Leg Contact Email]],council_staff_import[[#This Row],[Vlookup COS Email]])</f>
        <v/>
      </c>
      <c r="R455" s="32" t="str">
        <f>IFERROR(VLOOKUP(council_staff_import[[#This Row],[Full Name]],[4]!Table3[#Data],2,0),"")</f>
        <v/>
      </c>
      <c r="S455" s="32" t="str">
        <f>IFERROR(VLOOKUP(council_staff_import[[#This Row],[Full Name]],[4]!Table3[#Data],6,0),"")</f>
        <v/>
      </c>
      <c r="T455" s="32" t="str">
        <f>IFERROR(VLOOKUP(council_staff_import[[#This Row],[Full Name]],[4]!Table5[#Data],2,0),"")</f>
        <v/>
      </c>
      <c r="U455" s="32" t="str">
        <f>IFERROR(VLOOKUP(council_staff_import[[#This Row],[Full Name]],[4]!Table5[#Data],5,0),"")</f>
        <v/>
      </c>
      <c r="V455" s="32" t="str">
        <f>IFERROR(VLOOKUP(council_staff_import[[#This Row],[Full Name]],[4]!Table6[#Data],2,0),"")</f>
        <v/>
      </c>
      <c r="W455" s="32" t="str">
        <f>IFERROR(VLOOKUP(council_staff_import[[#This Row],[Full Name]],[4]!Table6[#Data],4,0),"")</f>
        <v/>
      </c>
      <c r="X455" s="32" t="s">
        <v>31394</v>
      </c>
      <c r="Y455" s="32" t="e">
        <f>VLOOKUP(council_staff_import[[#This Row],[format_works_for]],[4]!Table4[#Data],1,0)</f>
        <v>#REF!</v>
      </c>
      <c r="Z45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55" s="32" t="e">
        <f>VLOOKUP(council_staff_import[[#This Row],[formatted_and_corrected_reports_to_person]],[4]!Table2[#Data],2,0)</f>
        <v>#REF!</v>
      </c>
      <c r="AB455" s="32" t="str">
        <f>IF(council_staff_import[[#This Row],[format_legislative_staff_type]]="Personal", RIGHT(council_staff_import[[#This Row],[Assignment_SOURCE_KEY]],LEN(council_staff_import[[#This Row],[Assignment_SOURCE_KEY]])-FIND(" ",council_staff_import[[#This Row],[Assignment_SOURCE_KEY]])),"")</f>
        <v>Koslowitz</v>
      </c>
      <c r="AC455" s="32" t="str">
        <f>IF(LEFT(council_staff_import[[#This Row],[Assignment_SOURCE_KEY]],(FIND(" ",council_staff_import[[#This Row],[Assignment_SOURCE_KEY]],1)-1))="CM","Personal","Central")</f>
        <v>Personal</v>
      </c>
      <c r="AD455" s="32" t="s">
        <v>34862</v>
      </c>
      <c r="AE455" s="32" t="str">
        <f>council_staff_import[[#This Row],[District_Office_Number_SOURCE_KEY]]</f>
        <v>718 544-8800</v>
      </c>
      <c r="AF455" s="32" t="s">
        <v>33016</v>
      </c>
    </row>
    <row r="456" spans="1:32" x14ac:dyDescent="0.2">
      <c r="A456" s="31" t="str">
        <f>council_staff_import[[#This Row],[First_Name_SOURCE_KEY]]&amp;" "&amp;council_staff_import[[#This Row],[Last_Name_SOURCE_KEY]]</f>
        <v>Michael Cohen</v>
      </c>
      <c r="B456" s="31" t="str">
        <f>council_staff_import[[#This Row],[First_Name_SOURCE_KEY]]</f>
        <v>Michael</v>
      </c>
      <c r="C456" s="31" t="str">
        <f>council_staff_import[[#This Row],[Last_Name_SOURCE_KEY]]</f>
        <v>Cohen</v>
      </c>
      <c r="D456" s="31" t="str">
        <f>council_staff_import[[#This Row],[Title_SOURCE_KEY]]</f>
        <v>Councilmanic Aide</v>
      </c>
      <c r="E456" s="31" t="e">
        <f>council_staff_import[[#This Row],[vlookup_works_for]]</f>
        <v>#REF!</v>
      </c>
      <c r="F456" s="31" t="str">
        <f>IF(council_staff_import[[#This Row],[combine COS and Leg Contact Responsibilties]]="",council_staff_import[[#This Row],[Vlookup Scheduler Responsibility]],council_staff_import[[#This Row],[combine COS and Leg Contact Responsibilties]])</f>
        <v/>
      </c>
      <c r="G456" s="31" t="e">
        <f>council_staff_import[[#This Row],[Vlookup_reports_to_person]]</f>
        <v>#REF!</v>
      </c>
      <c r="H456" s="31" t="s">
        <v>65</v>
      </c>
      <c r="I456" s="31" t="s">
        <v>31371</v>
      </c>
      <c r="J456" s="31" t="str">
        <f>council_staff_import[[#This Row],[format_legislative_staff_type]]</f>
        <v>Personal</v>
      </c>
      <c r="K456" s="31" t="s">
        <v>72</v>
      </c>
      <c r="L456" s="31" t="str">
        <f>IF(council_staff_import[[#This Row],[District_Office_Calc]]=0,"",council_staff_import[[#This Row],[District_Office_Calc]])</f>
        <v>718 544-8800</v>
      </c>
      <c r="M456" s="31" t="str">
        <f>IF(council_staff_import[[#This Row],[combine COS and Leg Contact emails]]="",council_staff_import[[#This Row],[Vlookup Scheduler Email]],council_staff_import[[#This Row],[combine COS and Leg Contact emails]])</f>
        <v/>
      </c>
      <c r="N456" s="32" t="s">
        <v>4706</v>
      </c>
      <c r="O456" s="32" t="s">
        <v>3705</v>
      </c>
      <c r="P456" s="32" t="str">
        <f>IF(council_staff_import[[#This Row],[Vlookup COS Responsibility]]="",council_staff_import[[#This Row],[Vlookup Leg Contact Responsibility]],council_staff_import[[#This Row],[Vlookup COS Responsibility]])</f>
        <v/>
      </c>
      <c r="Q456" s="32" t="str">
        <f>IF(council_staff_import[[#This Row],[Vlookup COS Email]]="",council_staff_import[[#This Row],[Vlookup Leg Contact Email]],council_staff_import[[#This Row],[Vlookup COS Email]])</f>
        <v/>
      </c>
      <c r="R456" s="32" t="str">
        <f>IFERROR(VLOOKUP(council_staff_import[[#This Row],[Full Name]],[4]!Table3[#Data],2,0),"")</f>
        <v/>
      </c>
      <c r="S456" s="32" t="str">
        <f>IFERROR(VLOOKUP(council_staff_import[[#This Row],[Full Name]],[4]!Table3[#Data],6,0),"")</f>
        <v/>
      </c>
      <c r="T456" s="32" t="str">
        <f>IFERROR(VLOOKUP(council_staff_import[[#This Row],[Full Name]],[4]!Table5[#Data],2,0),"")</f>
        <v/>
      </c>
      <c r="U456" s="32" t="str">
        <f>IFERROR(VLOOKUP(council_staff_import[[#This Row],[Full Name]],[4]!Table5[#Data],5,0),"")</f>
        <v/>
      </c>
      <c r="V456" s="32" t="str">
        <f>IFERROR(VLOOKUP(council_staff_import[[#This Row],[Full Name]],[4]!Table6[#Data],2,0),"")</f>
        <v/>
      </c>
      <c r="W456" s="32" t="str">
        <f>IFERROR(VLOOKUP(council_staff_import[[#This Row],[Full Name]],[4]!Table6[#Data],4,0),"")</f>
        <v/>
      </c>
      <c r="X456" s="32" t="s">
        <v>31394</v>
      </c>
      <c r="Y456" s="32" t="e">
        <f>VLOOKUP(council_staff_import[[#This Row],[format_works_for]],[4]!Table4[#Data],1,0)</f>
        <v>#REF!</v>
      </c>
      <c r="Z45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56" s="32" t="e">
        <f>VLOOKUP(council_staff_import[[#This Row],[formatted_and_corrected_reports_to_person]],[4]!Table2[#Data],2,0)</f>
        <v>#REF!</v>
      </c>
      <c r="AB456" s="32" t="str">
        <f>IF(council_staff_import[[#This Row],[format_legislative_staff_type]]="Personal", RIGHT(council_staff_import[[#This Row],[Assignment_SOURCE_KEY]],LEN(council_staff_import[[#This Row],[Assignment_SOURCE_KEY]])-FIND(" ",council_staff_import[[#This Row],[Assignment_SOURCE_KEY]])),"")</f>
        <v>Koslowitz</v>
      </c>
      <c r="AC456" s="32" t="str">
        <f>IF(LEFT(council_staff_import[[#This Row],[Assignment_SOURCE_KEY]],(FIND(" ",council_staff_import[[#This Row],[Assignment_SOURCE_KEY]],1)-1))="CM","Personal","Central")</f>
        <v>Personal</v>
      </c>
      <c r="AD456" s="32" t="s">
        <v>34862</v>
      </c>
      <c r="AE456" s="32" t="str">
        <f>council_staff_import[[#This Row],[District_Office_Number_SOURCE_KEY]]</f>
        <v>718 544-8800</v>
      </c>
      <c r="AF456" s="32" t="s">
        <v>33016</v>
      </c>
    </row>
    <row r="457" spans="1:32" x14ac:dyDescent="0.2">
      <c r="A457" s="31" t="str">
        <f>council_staff_import[[#This Row],[First_Name_SOURCE_KEY]]&amp;" "&amp;council_staff_import[[#This Row],[Last_Name_SOURCE_KEY]]</f>
        <v>Ronnie Croce</v>
      </c>
      <c r="B457" s="31" t="str">
        <f>council_staff_import[[#This Row],[First_Name_SOURCE_KEY]]</f>
        <v>Ronnie</v>
      </c>
      <c r="C457" s="31" t="str">
        <f>council_staff_import[[#This Row],[Last_Name_SOURCE_KEY]]</f>
        <v>Croce</v>
      </c>
      <c r="D457" s="31" t="str">
        <f>council_staff_import[[#This Row],[Title_SOURCE_KEY]]</f>
        <v>Councilmanic Aide</v>
      </c>
      <c r="E457" s="31" t="e">
        <f>council_staff_import[[#This Row],[vlookup_works_for]]</f>
        <v>#REF!</v>
      </c>
      <c r="F457" s="31" t="str">
        <f>IF(council_staff_import[[#This Row],[combine COS and Leg Contact Responsibilties]]="",council_staff_import[[#This Row],[Vlookup Scheduler Responsibility]],council_staff_import[[#This Row],[combine COS and Leg Contact Responsibilties]])</f>
        <v/>
      </c>
      <c r="G457" s="31" t="e">
        <f>council_staff_import[[#This Row],[Vlookup_reports_to_person]]</f>
        <v>#REF!</v>
      </c>
      <c r="H457" s="31" t="s">
        <v>65</v>
      </c>
      <c r="I457" s="31" t="s">
        <v>31371</v>
      </c>
      <c r="J457" s="31" t="str">
        <f>council_staff_import[[#This Row],[format_legislative_staff_type]]</f>
        <v>Personal</v>
      </c>
      <c r="K457" s="31" t="s">
        <v>72</v>
      </c>
      <c r="L457" s="31" t="str">
        <f>IF(council_staff_import[[#This Row],[District_Office_Calc]]=0,"",council_staff_import[[#This Row],[District_Office_Calc]])</f>
        <v>718 544-8800</v>
      </c>
      <c r="M457" s="31" t="str">
        <f>IF(council_staff_import[[#This Row],[combine COS and Leg Contact emails]]="",council_staff_import[[#This Row],[Vlookup Scheduler Email]],council_staff_import[[#This Row],[combine COS and Leg Contact emails]])</f>
        <v/>
      </c>
      <c r="N457" s="32" t="s">
        <v>33605</v>
      </c>
      <c r="O457" s="32" t="s">
        <v>33606</v>
      </c>
      <c r="P457" s="32" t="str">
        <f>IF(council_staff_import[[#This Row],[Vlookup COS Responsibility]]="",council_staff_import[[#This Row],[Vlookup Leg Contact Responsibility]],council_staff_import[[#This Row],[Vlookup COS Responsibility]])</f>
        <v/>
      </c>
      <c r="Q457" s="32" t="str">
        <f>IF(council_staff_import[[#This Row],[Vlookup COS Email]]="",council_staff_import[[#This Row],[Vlookup Leg Contact Email]],council_staff_import[[#This Row],[Vlookup COS Email]])</f>
        <v/>
      </c>
      <c r="R457" s="32" t="str">
        <f>IFERROR(VLOOKUP(council_staff_import[[#This Row],[Full Name]],[4]!Table3[#Data],2,0),"")</f>
        <v/>
      </c>
      <c r="S457" s="32" t="str">
        <f>IFERROR(VLOOKUP(council_staff_import[[#This Row],[Full Name]],[4]!Table3[#Data],6,0),"")</f>
        <v/>
      </c>
      <c r="T457" s="32" t="str">
        <f>IFERROR(VLOOKUP(council_staff_import[[#This Row],[Full Name]],[4]!Table5[#Data],2,0),"")</f>
        <v/>
      </c>
      <c r="U457" s="32" t="str">
        <f>IFERROR(VLOOKUP(council_staff_import[[#This Row],[Full Name]],[4]!Table5[#Data],5,0),"")</f>
        <v/>
      </c>
      <c r="V457" s="32" t="str">
        <f>IFERROR(VLOOKUP(council_staff_import[[#This Row],[Full Name]],[4]!Table6[#Data],2,0),"")</f>
        <v/>
      </c>
      <c r="W457" s="32" t="str">
        <f>IFERROR(VLOOKUP(council_staff_import[[#This Row],[Full Name]],[4]!Table6[#Data],4,0),"")</f>
        <v/>
      </c>
      <c r="X457" s="32" t="s">
        <v>31394</v>
      </c>
      <c r="Y457" s="32" t="e">
        <f>VLOOKUP(council_staff_import[[#This Row],[format_works_for]],[4]!Table4[#Data],1,0)</f>
        <v>#REF!</v>
      </c>
      <c r="Z45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57" s="32" t="e">
        <f>VLOOKUP(council_staff_import[[#This Row],[formatted_and_corrected_reports_to_person]],[4]!Table2[#Data],2,0)</f>
        <v>#REF!</v>
      </c>
      <c r="AB457" s="32" t="str">
        <f>IF(council_staff_import[[#This Row],[format_legislative_staff_type]]="Personal", RIGHT(council_staff_import[[#This Row],[Assignment_SOURCE_KEY]],LEN(council_staff_import[[#This Row],[Assignment_SOURCE_KEY]])-FIND(" ",council_staff_import[[#This Row],[Assignment_SOURCE_KEY]])),"")</f>
        <v>Koslowitz</v>
      </c>
      <c r="AC457" s="32" t="str">
        <f>IF(LEFT(council_staff_import[[#This Row],[Assignment_SOURCE_KEY]],(FIND(" ",council_staff_import[[#This Row],[Assignment_SOURCE_KEY]],1)-1))="CM","Personal","Central")</f>
        <v>Personal</v>
      </c>
      <c r="AD457" s="32" t="s">
        <v>34862</v>
      </c>
      <c r="AE457" s="32" t="str">
        <f>council_staff_import[[#This Row],[District_Office_Number_SOURCE_KEY]]</f>
        <v>718 544-8800</v>
      </c>
      <c r="AF457" s="32" t="s">
        <v>33016</v>
      </c>
    </row>
    <row r="458" spans="1:32" x14ac:dyDescent="0.2">
      <c r="A458" s="31" t="str">
        <f>council_staff_import[[#This Row],[First_Name_SOURCE_KEY]]&amp;" "&amp;council_staff_import[[#This Row],[Last_Name_SOURCE_KEY]]</f>
        <v>Bruce Eiber</v>
      </c>
      <c r="B458" s="31" t="str">
        <f>council_staff_import[[#This Row],[First_Name_SOURCE_KEY]]</f>
        <v>Bruce</v>
      </c>
      <c r="C458" s="31" t="str">
        <f>council_staff_import[[#This Row],[Last_Name_SOURCE_KEY]]</f>
        <v>Eiber</v>
      </c>
      <c r="D458" s="31" t="str">
        <f>council_staff_import[[#This Row],[Title_SOURCE_KEY]]</f>
        <v>Councilmanic Aide</v>
      </c>
      <c r="E458" s="31" t="e">
        <f>council_staff_import[[#This Row],[vlookup_works_for]]</f>
        <v>#REF!</v>
      </c>
      <c r="F458" s="31" t="str">
        <f>IF(council_staff_import[[#This Row],[combine COS and Leg Contact Responsibilties]]="",council_staff_import[[#This Row],[Vlookup Scheduler Responsibility]],council_staff_import[[#This Row],[combine COS and Leg Contact Responsibilties]])</f>
        <v/>
      </c>
      <c r="G458" s="31" t="e">
        <f>council_staff_import[[#This Row],[Vlookup_reports_to_person]]</f>
        <v>#REF!</v>
      </c>
      <c r="H458" s="31" t="s">
        <v>65</v>
      </c>
      <c r="I458" s="31" t="s">
        <v>31371</v>
      </c>
      <c r="J458" s="31" t="str">
        <f>council_staff_import[[#This Row],[format_legislative_staff_type]]</f>
        <v>Personal</v>
      </c>
      <c r="K458" s="31" t="s">
        <v>72</v>
      </c>
      <c r="L458" s="31" t="str">
        <f>IF(council_staff_import[[#This Row],[District_Office_Calc]]=0,"",council_staff_import[[#This Row],[District_Office_Calc]])</f>
        <v>718 544-8800</v>
      </c>
      <c r="M458" s="31" t="str">
        <f>IF(council_staff_import[[#This Row],[combine COS and Leg Contact emails]]="",council_staff_import[[#This Row],[Vlookup Scheduler Email]],council_staff_import[[#This Row],[combine COS and Leg Contact emails]])</f>
        <v/>
      </c>
      <c r="N458" s="32" t="s">
        <v>33047</v>
      </c>
      <c r="O458" s="32" t="s">
        <v>1743</v>
      </c>
      <c r="P458" s="32" t="str">
        <f>IF(council_staff_import[[#This Row],[Vlookup COS Responsibility]]="",council_staff_import[[#This Row],[Vlookup Leg Contact Responsibility]],council_staff_import[[#This Row],[Vlookup COS Responsibility]])</f>
        <v/>
      </c>
      <c r="Q458" s="32" t="str">
        <f>IF(council_staff_import[[#This Row],[Vlookup COS Email]]="",council_staff_import[[#This Row],[Vlookup Leg Contact Email]],council_staff_import[[#This Row],[Vlookup COS Email]])</f>
        <v/>
      </c>
      <c r="R458" s="32" t="str">
        <f>IFERROR(VLOOKUP(council_staff_import[[#This Row],[Full Name]],[4]!Table3[#Data],2,0),"")</f>
        <v/>
      </c>
      <c r="S458" s="32" t="str">
        <f>IFERROR(VLOOKUP(council_staff_import[[#This Row],[Full Name]],[4]!Table3[#Data],6,0),"")</f>
        <v/>
      </c>
      <c r="T458" s="32" t="str">
        <f>IFERROR(VLOOKUP(council_staff_import[[#This Row],[Full Name]],[4]!Table5[#Data],2,0),"")</f>
        <v/>
      </c>
      <c r="U458" s="32" t="str">
        <f>IFERROR(VLOOKUP(council_staff_import[[#This Row],[Full Name]],[4]!Table5[#Data],5,0),"")</f>
        <v/>
      </c>
      <c r="V458" s="32" t="str">
        <f>IFERROR(VLOOKUP(council_staff_import[[#This Row],[Full Name]],[4]!Table6[#Data],2,0),"")</f>
        <v/>
      </c>
      <c r="W458" s="32" t="str">
        <f>IFERROR(VLOOKUP(council_staff_import[[#This Row],[Full Name]],[4]!Table6[#Data],4,0),"")</f>
        <v/>
      </c>
      <c r="X458" s="32" t="s">
        <v>31394</v>
      </c>
      <c r="Y458" s="32" t="e">
        <f>VLOOKUP(council_staff_import[[#This Row],[format_works_for]],[4]!Table4[#Data],1,0)</f>
        <v>#REF!</v>
      </c>
      <c r="Z45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58" s="32" t="e">
        <f>VLOOKUP(council_staff_import[[#This Row],[formatted_and_corrected_reports_to_person]],[4]!Table2[#Data],2,0)</f>
        <v>#REF!</v>
      </c>
      <c r="AB458" s="32" t="str">
        <f>IF(council_staff_import[[#This Row],[format_legislative_staff_type]]="Personal", RIGHT(council_staff_import[[#This Row],[Assignment_SOURCE_KEY]],LEN(council_staff_import[[#This Row],[Assignment_SOURCE_KEY]])-FIND(" ",council_staff_import[[#This Row],[Assignment_SOURCE_KEY]])),"")</f>
        <v>Koslowitz</v>
      </c>
      <c r="AC458" s="32" t="str">
        <f>IF(LEFT(council_staff_import[[#This Row],[Assignment_SOURCE_KEY]],(FIND(" ",council_staff_import[[#This Row],[Assignment_SOURCE_KEY]],1)-1))="CM","Personal","Central")</f>
        <v>Personal</v>
      </c>
      <c r="AD458" s="32" t="s">
        <v>34862</v>
      </c>
      <c r="AE458" s="32" t="str">
        <f>council_staff_import[[#This Row],[District_Office_Number_SOURCE_KEY]]</f>
        <v>718 544-8800</v>
      </c>
      <c r="AF458" s="32" t="s">
        <v>33016</v>
      </c>
    </row>
    <row r="459" spans="1:32" x14ac:dyDescent="0.2">
      <c r="A459" s="31" t="str">
        <f>council_staff_import[[#This Row],[First_Name_SOURCE_KEY]]&amp;" "&amp;council_staff_import[[#This Row],[Last_Name_SOURCE_KEY]]</f>
        <v>Victoria Fernandez</v>
      </c>
      <c r="B459" s="31" t="str">
        <f>council_staff_import[[#This Row],[First_Name_SOURCE_KEY]]</f>
        <v>Victoria</v>
      </c>
      <c r="C459" s="31" t="str">
        <f>council_staff_import[[#This Row],[Last_Name_SOURCE_KEY]]</f>
        <v>Fernandez</v>
      </c>
      <c r="D459" s="31" t="str">
        <f>council_staff_import[[#This Row],[Title_SOURCE_KEY]]</f>
        <v>Councilmanic Aide</v>
      </c>
      <c r="E459" s="31" t="e">
        <f>council_staff_import[[#This Row],[vlookup_works_for]]</f>
        <v>#REF!</v>
      </c>
      <c r="F459" s="31" t="str">
        <f>IF(council_staff_import[[#This Row],[combine COS and Leg Contact Responsibilties]]="",council_staff_import[[#This Row],[Vlookup Scheduler Responsibility]],council_staff_import[[#This Row],[combine COS and Leg Contact Responsibilties]])</f>
        <v/>
      </c>
      <c r="G459" s="31" t="e">
        <f>council_staff_import[[#This Row],[Vlookup_reports_to_person]]</f>
        <v>#REF!</v>
      </c>
      <c r="H459" s="31" t="s">
        <v>65</v>
      </c>
      <c r="I459" s="31" t="s">
        <v>31371</v>
      </c>
      <c r="J459" s="31" t="str">
        <f>council_staff_import[[#This Row],[format_legislative_staff_type]]</f>
        <v>Personal</v>
      </c>
      <c r="K459" s="31" t="s">
        <v>72</v>
      </c>
      <c r="L459" s="31" t="str">
        <f>IF(council_staff_import[[#This Row],[District_Office_Calc]]=0,"",council_staff_import[[#This Row],[District_Office_Calc]])</f>
        <v>718 544-8800</v>
      </c>
      <c r="M459" s="31" t="str">
        <f>IF(council_staff_import[[#This Row],[combine COS and Leg Contact emails]]="",council_staff_import[[#This Row],[Vlookup Scheduler Email]],council_staff_import[[#This Row],[combine COS and Leg Contact emails]])</f>
        <v/>
      </c>
      <c r="N459" s="32" t="s">
        <v>13381</v>
      </c>
      <c r="O459" s="32" t="s">
        <v>15843</v>
      </c>
      <c r="P459" s="32" t="str">
        <f>IF(council_staff_import[[#This Row],[Vlookup COS Responsibility]]="",council_staff_import[[#This Row],[Vlookup Leg Contact Responsibility]],council_staff_import[[#This Row],[Vlookup COS Responsibility]])</f>
        <v/>
      </c>
      <c r="Q459" s="32" t="str">
        <f>IF(council_staff_import[[#This Row],[Vlookup COS Email]]="",council_staff_import[[#This Row],[Vlookup Leg Contact Email]],council_staff_import[[#This Row],[Vlookup COS Email]])</f>
        <v/>
      </c>
      <c r="R459" s="32" t="str">
        <f>IFERROR(VLOOKUP(council_staff_import[[#This Row],[Full Name]],[4]!Table3[#Data],2,0),"")</f>
        <v/>
      </c>
      <c r="S459" s="32" t="str">
        <f>IFERROR(VLOOKUP(council_staff_import[[#This Row],[Full Name]],[4]!Table3[#Data],6,0),"")</f>
        <v/>
      </c>
      <c r="T459" s="32" t="str">
        <f>IFERROR(VLOOKUP(council_staff_import[[#This Row],[Full Name]],[4]!Table5[#Data],2,0),"")</f>
        <v/>
      </c>
      <c r="U459" s="32" t="str">
        <f>IFERROR(VLOOKUP(council_staff_import[[#This Row],[Full Name]],[4]!Table5[#Data],5,0),"")</f>
        <v/>
      </c>
      <c r="V459" s="32" t="str">
        <f>IFERROR(VLOOKUP(council_staff_import[[#This Row],[Full Name]],[4]!Table6[#Data],2,0),"")</f>
        <v/>
      </c>
      <c r="W459" s="32" t="str">
        <f>IFERROR(VLOOKUP(council_staff_import[[#This Row],[Full Name]],[4]!Table6[#Data],4,0),"")</f>
        <v/>
      </c>
      <c r="X459" s="32" t="s">
        <v>31394</v>
      </c>
      <c r="Y459" s="32" t="e">
        <f>VLOOKUP(council_staff_import[[#This Row],[format_works_for]],[4]!Table4[#Data],1,0)</f>
        <v>#REF!</v>
      </c>
      <c r="Z45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59" s="32" t="e">
        <f>VLOOKUP(council_staff_import[[#This Row],[formatted_and_corrected_reports_to_person]],[4]!Table2[#Data],2,0)</f>
        <v>#REF!</v>
      </c>
      <c r="AB459" s="32" t="str">
        <f>IF(council_staff_import[[#This Row],[format_legislative_staff_type]]="Personal", RIGHT(council_staff_import[[#This Row],[Assignment_SOURCE_KEY]],LEN(council_staff_import[[#This Row],[Assignment_SOURCE_KEY]])-FIND(" ",council_staff_import[[#This Row],[Assignment_SOURCE_KEY]])),"")</f>
        <v>Koslowitz</v>
      </c>
      <c r="AC459" s="32" t="str">
        <f>IF(LEFT(council_staff_import[[#This Row],[Assignment_SOURCE_KEY]],(FIND(" ",council_staff_import[[#This Row],[Assignment_SOURCE_KEY]],1)-1))="CM","Personal","Central")</f>
        <v>Personal</v>
      </c>
      <c r="AD459" s="32" t="s">
        <v>34862</v>
      </c>
      <c r="AE459" s="32" t="str">
        <f>council_staff_import[[#This Row],[District_Office_Number_SOURCE_KEY]]</f>
        <v>718 544-8800</v>
      </c>
      <c r="AF459" s="32" t="s">
        <v>33016</v>
      </c>
    </row>
    <row r="460" spans="1:32" x14ac:dyDescent="0.2">
      <c r="A460" s="31" t="str">
        <f>council_staff_import[[#This Row],[First_Name_SOURCE_KEY]]&amp;" "&amp;council_staff_import[[#This Row],[Last_Name_SOURCE_KEY]]</f>
        <v>Barry Goldstein</v>
      </c>
      <c r="B460" s="31" t="str">
        <f>council_staff_import[[#This Row],[First_Name_SOURCE_KEY]]</f>
        <v>Barry</v>
      </c>
      <c r="C460" s="31" t="str">
        <f>council_staff_import[[#This Row],[Last_Name_SOURCE_KEY]]</f>
        <v>Goldstein</v>
      </c>
      <c r="D460" s="31" t="str">
        <f>council_staff_import[[#This Row],[Title_SOURCE_KEY]]</f>
        <v>Councilmanic Aide</v>
      </c>
      <c r="E460" s="31" t="e">
        <f>council_staff_import[[#This Row],[vlookup_works_for]]</f>
        <v>#REF!</v>
      </c>
      <c r="F460" s="31" t="str">
        <f>IF(council_staff_import[[#This Row],[combine COS and Leg Contact Responsibilties]]="",council_staff_import[[#This Row],[Vlookup Scheduler Responsibility]],council_staff_import[[#This Row],[combine COS and Leg Contact Responsibilties]])</f>
        <v/>
      </c>
      <c r="G460" s="31" t="e">
        <f>council_staff_import[[#This Row],[Vlookup_reports_to_person]]</f>
        <v>#REF!</v>
      </c>
      <c r="H460" s="31" t="s">
        <v>65</v>
      </c>
      <c r="I460" s="31" t="s">
        <v>31371</v>
      </c>
      <c r="J460" s="31" t="str">
        <f>council_staff_import[[#This Row],[format_legislative_staff_type]]</f>
        <v>Personal</v>
      </c>
      <c r="K460" s="31" t="s">
        <v>72</v>
      </c>
      <c r="L460" s="31" t="str">
        <f>IF(council_staff_import[[#This Row],[District_Office_Calc]]=0,"",council_staff_import[[#This Row],[District_Office_Calc]])</f>
        <v>718 544-8800</v>
      </c>
      <c r="M460" s="31" t="str">
        <f>IF(council_staff_import[[#This Row],[combine COS and Leg Contact emails]]="",council_staff_import[[#This Row],[Vlookup Scheduler Email]],council_staff_import[[#This Row],[combine COS and Leg Contact emails]])</f>
        <v/>
      </c>
      <c r="N460" s="32" t="s">
        <v>153</v>
      </c>
      <c r="O460" s="32" t="s">
        <v>8270</v>
      </c>
      <c r="P460" s="32" t="str">
        <f>IF(council_staff_import[[#This Row],[Vlookup COS Responsibility]]="",council_staff_import[[#This Row],[Vlookup Leg Contact Responsibility]],council_staff_import[[#This Row],[Vlookup COS Responsibility]])</f>
        <v/>
      </c>
      <c r="Q460" s="32" t="str">
        <f>IF(council_staff_import[[#This Row],[Vlookup COS Email]]="",council_staff_import[[#This Row],[Vlookup Leg Contact Email]],council_staff_import[[#This Row],[Vlookup COS Email]])</f>
        <v/>
      </c>
      <c r="R460" s="32" t="str">
        <f>IFERROR(VLOOKUP(council_staff_import[[#This Row],[Full Name]],[4]!Table3[#Data],2,0),"")</f>
        <v/>
      </c>
      <c r="S460" s="32" t="str">
        <f>IFERROR(VLOOKUP(council_staff_import[[#This Row],[Full Name]],[4]!Table3[#Data],6,0),"")</f>
        <v/>
      </c>
      <c r="T460" s="32" t="str">
        <f>IFERROR(VLOOKUP(council_staff_import[[#This Row],[Full Name]],[4]!Table5[#Data],2,0),"")</f>
        <v/>
      </c>
      <c r="U460" s="32" t="str">
        <f>IFERROR(VLOOKUP(council_staff_import[[#This Row],[Full Name]],[4]!Table5[#Data],5,0),"")</f>
        <v/>
      </c>
      <c r="V460" s="32" t="str">
        <f>IFERROR(VLOOKUP(council_staff_import[[#This Row],[Full Name]],[4]!Table6[#Data],2,0),"")</f>
        <v/>
      </c>
      <c r="W460" s="32" t="str">
        <f>IFERROR(VLOOKUP(council_staff_import[[#This Row],[Full Name]],[4]!Table6[#Data],4,0),"")</f>
        <v/>
      </c>
      <c r="X460" s="32" t="s">
        <v>31394</v>
      </c>
      <c r="Y460" s="32" t="e">
        <f>VLOOKUP(council_staff_import[[#This Row],[format_works_for]],[4]!Table4[#Data],1,0)</f>
        <v>#REF!</v>
      </c>
      <c r="Z46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60" s="32" t="e">
        <f>VLOOKUP(council_staff_import[[#This Row],[formatted_and_corrected_reports_to_person]],[4]!Table2[#Data],2,0)</f>
        <v>#REF!</v>
      </c>
      <c r="AB460" s="32" t="str">
        <f>IF(council_staff_import[[#This Row],[format_legislative_staff_type]]="Personal", RIGHT(council_staff_import[[#This Row],[Assignment_SOURCE_KEY]],LEN(council_staff_import[[#This Row],[Assignment_SOURCE_KEY]])-FIND(" ",council_staff_import[[#This Row],[Assignment_SOURCE_KEY]])),"")</f>
        <v>Koslowitz</v>
      </c>
      <c r="AC460" s="32" t="str">
        <f>IF(LEFT(council_staff_import[[#This Row],[Assignment_SOURCE_KEY]],(FIND(" ",council_staff_import[[#This Row],[Assignment_SOURCE_KEY]],1)-1))="CM","Personal","Central")</f>
        <v>Personal</v>
      </c>
      <c r="AD460" s="32" t="s">
        <v>34862</v>
      </c>
      <c r="AE460" s="32" t="str">
        <f>council_staff_import[[#This Row],[District_Office_Number_SOURCE_KEY]]</f>
        <v>718 544-8800</v>
      </c>
      <c r="AF460" s="32" t="s">
        <v>33016</v>
      </c>
    </row>
    <row r="461" spans="1:32" x14ac:dyDescent="0.2">
      <c r="A461" s="31" t="str">
        <f>council_staff_import[[#This Row],[First_Name_SOURCE_KEY]]&amp;" "&amp;council_staff_import[[#This Row],[Last_Name_SOURCE_KEY]]</f>
        <v>Jeanne Kullas</v>
      </c>
      <c r="B461" s="31" t="str">
        <f>council_staff_import[[#This Row],[First_Name_SOURCE_KEY]]</f>
        <v>Jeanne</v>
      </c>
      <c r="C461" s="31" t="str">
        <f>council_staff_import[[#This Row],[Last_Name_SOURCE_KEY]]</f>
        <v>Kullas</v>
      </c>
      <c r="D461" s="31" t="str">
        <f>council_staff_import[[#This Row],[Title_SOURCE_KEY]]</f>
        <v>Councilmanic Aide</v>
      </c>
      <c r="E461" s="31" t="e">
        <f>council_staff_import[[#This Row],[vlookup_works_for]]</f>
        <v>#REF!</v>
      </c>
      <c r="F461" s="31" t="str">
        <f>IF(council_staff_import[[#This Row],[combine COS and Leg Contact Responsibilties]]="",council_staff_import[[#This Row],[Vlookup Scheduler Responsibility]],council_staff_import[[#This Row],[combine COS and Leg Contact Responsibilties]])</f>
        <v/>
      </c>
      <c r="G461" s="31" t="e">
        <f>council_staff_import[[#This Row],[Vlookup_reports_to_person]]</f>
        <v>#REF!</v>
      </c>
      <c r="H461" s="31" t="s">
        <v>65</v>
      </c>
      <c r="I461" s="31" t="s">
        <v>31371</v>
      </c>
      <c r="J461" s="31" t="str">
        <f>council_staff_import[[#This Row],[format_legislative_staff_type]]</f>
        <v>Personal</v>
      </c>
      <c r="K461" s="31" t="s">
        <v>72</v>
      </c>
      <c r="L461" s="31" t="str">
        <f>IF(council_staff_import[[#This Row],[District_Office_Calc]]=0,"",council_staff_import[[#This Row],[District_Office_Calc]])</f>
        <v>718 544-8800</v>
      </c>
      <c r="M461" s="31" t="str">
        <f>IF(council_staff_import[[#This Row],[combine COS and Leg Contact emails]]="",council_staff_import[[#This Row],[Vlookup Scheduler Email]],council_staff_import[[#This Row],[combine COS and Leg Contact emails]])</f>
        <v/>
      </c>
      <c r="N461" s="32" t="s">
        <v>33488</v>
      </c>
      <c r="O461" s="32" t="s">
        <v>33489</v>
      </c>
      <c r="P461" s="32" t="str">
        <f>IF(council_staff_import[[#This Row],[Vlookup COS Responsibility]]="",council_staff_import[[#This Row],[Vlookup Leg Contact Responsibility]],council_staff_import[[#This Row],[Vlookup COS Responsibility]])</f>
        <v/>
      </c>
      <c r="Q461" s="32" t="str">
        <f>IF(council_staff_import[[#This Row],[Vlookup COS Email]]="",council_staff_import[[#This Row],[Vlookup Leg Contact Email]],council_staff_import[[#This Row],[Vlookup COS Email]])</f>
        <v/>
      </c>
      <c r="R461" s="32" t="str">
        <f>IFERROR(VLOOKUP(council_staff_import[[#This Row],[Full Name]],[4]!Table3[#Data],2,0),"")</f>
        <v/>
      </c>
      <c r="S461" s="32" t="str">
        <f>IFERROR(VLOOKUP(council_staff_import[[#This Row],[Full Name]],[4]!Table3[#Data],6,0),"")</f>
        <v/>
      </c>
      <c r="T461" s="32" t="str">
        <f>IFERROR(VLOOKUP(council_staff_import[[#This Row],[Full Name]],[4]!Table5[#Data],2,0),"")</f>
        <v/>
      </c>
      <c r="U461" s="32" t="str">
        <f>IFERROR(VLOOKUP(council_staff_import[[#This Row],[Full Name]],[4]!Table5[#Data],5,0),"")</f>
        <v/>
      </c>
      <c r="V461" s="32" t="str">
        <f>IFERROR(VLOOKUP(council_staff_import[[#This Row],[Full Name]],[4]!Table6[#Data],2,0),"")</f>
        <v/>
      </c>
      <c r="W461" s="32" t="str">
        <f>IFERROR(VLOOKUP(council_staff_import[[#This Row],[Full Name]],[4]!Table6[#Data],4,0),"")</f>
        <v/>
      </c>
      <c r="X461" s="32" t="s">
        <v>31394</v>
      </c>
      <c r="Y461" s="32" t="e">
        <f>VLOOKUP(council_staff_import[[#This Row],[format_works_for]],[4]!Table4[#Data],1,0)</f>
        <v>#REF!</v>
      </c>
      <c r="Z46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61" s="32" t="e">
        <f>VLOOKUP(council_staff_import[[#This Row],[formatted_and_corrected_reports_to_person]],[4]!Table2[#Data],2,0)</f>
        <v>#REF!</v>
      </c>
      <c r="AB461" s="32" t="str">
        <f>IF(council_staff_import[[#This Row],[format_legislative_staff_type]]="Personal", RIGHT(council_staff_import[[#This Row],[Assignment_SOURCE_KEY]],LEN(council_staff_import[[#This Row],[Assignment_SOURCE_KEY]])-FIND(" ",council_staff_import[[#This Row],[Assignment_SOURCE_KEY]])),"")</f>
        <v>Koslowitz</v>
      </c>
      <c r="AC461" s="32" t="str">
        <f>IF(LEFT(council_staff_import[[#This Row],[Assignment_SOURCE_KEY]],(FIND(" ",council_staff_import[[#This Row],[Assignment_SOURCE_KEY]],1)-1))="CM","Personal","Central")</f>
        <v>Personal</v>
      </c>
      <c r="AD461" s="32" t="s">
        <v>34862</v>
      </c>
      <c r="AE461" s="32" t="str">
        <f>council_staff_import[[#This Row],[District_Office_Number_SOURCE_KEY]]</f>
        <v>718 544-8800</v>
      </c>
      <c r="AF461" s="32" t="s">
        <v>33016</v>
      </c>
    </row>
    <row r="462" spans="1:32" x14ac:dyDescent="0.2">
      <c r="A462" s="31" t="str">
        <f>council_staff_import[[#This Row],[First_Name_SOURCE_KEY]]&amp;" "&amp;council_staff_import[[#This Row],[Last_Name_SOURCE_KEY]]</f>
        <v>Amanda Menichini</v>
      </c>
      <c r="B462" s="31" t="str">
        <f>council_staff_import[[#This Row],[First_Name_SOURCE_KEY]]</f>
        <v>Amanda</v>
      </c>
      <c r="C462" s="31" t="str">
        <f>council_staff_import[[#This Row],[Last_Name_SOURCE_KEY]]</f>
        <v>Menichini</v>
      </c>
      <c r="D462" s="31" t="str">
        <f>council_staff_import[[#This Row],[Title_SOURCE_KEY]]</f>
        <v>Councilmanic Aide</v>
      </c>
      <c r="E462" s="31" t="e">
        <f>council_staff_import[[#This Row],[vlookup_works_for]]</f>
        <v>#REF!</v>
      </c>
      <c r="F462" s="31" t="str">
        <f>IF(council_staff_import[[#This Row],[combine COS and Leg Contact Responsibilties]]="",council_staff_import[[#This Row],[Vlookup Scheduler Responsibility]],council_staff_import[[#This Row],[combine COS and Leg Contact Responsibilties]])</f>
        <v/>
      </c>
      <c r="G462" s="31" t="e">
        <f>council_staff_import[[#This Row],[Vlookup_reports_to_person]]</f>
        <v>#REF!</v>
      </c>
      <c r="H462" s="31" t="s">
        <v>65</v>
      </c>
      <c r="I462" s="31" t="s">
        <v>31371</v>
      </c>
      <c r="J462" s="31" t="str">
        <f>council_staff_import[[#This Row],[format_legislative_staff_type]]</f>
        <v>Personal</v>
      </c>
      <c r="K462" s="31" t="s">
        <v>72</v>
      </c>
      <c r="L462" s="31" t="str">
        <f>IF(council_staff_import[[#This Row],[District_Office_Calc]]=0,"",council_staff_import[[#This Row],[District_Office_Calc]])</f>
        <v>718 544-8800</v>
      </c>
      <c r="M462" s="31" t="str">
        <f>IF(council_staff_import[[#This Row],[combine COS and Leg Contact emails]]="",council_staff_import[[#This Row],[Vlookup Scheduler Email]],council_staff_import[[#This Row],[combine COS and Leg Contact emails]])</f>
        <v/>
      </c>
      <c r="N462" s="32" t="s">
        <v>33066</v>
      </c>
      <c r="O462" s="32" t="s">
        <v>24702</v>
      </c>
      <c r="P462" s="32" t="str">
        <f>IF(council_staff_import[[#This Row],[Vlookup COS Responsibility]]="",council_staff_import[[#This Row],[Vlookup Leg Contact Responsibility]],council_staff_import[[#This Row],[Vlookup COS Responsibility]])</f>
        <v/>
      </c>
      <c r="Q462" s="32" t="str">
        <f>IF(council_staff_import[[#This Row],[Vlookup COS Email]]="",council_staff_import[[#This Row],[Vlookup Leg Contact Email]],council_staff_import[[#This Row],[Vlookup COS Email]])</f>
        <v/>
      </c>
      <c r="R462" s="32" t="str">
        <f>IFERROR(VLOOKUP(council_staff_import[[#This Row],[Full Name]],[4]!Table3[#Data],2,0),"")</f>
        <v/>
      </c>
      <c r="S462" s="32" t="str">
        <f>IFERROR(VLOOKUP(council_staff_import[[#This Row],[Full Name]],[4]!Table3[#Data],6,0),"")</f>
        <v/>
      </c>
      <c r="T462" s="32" t="str">
        <f>IFERROR(VLOOKUP(council_staff_import[[#This Row],[Full Name]],[4]!Table5[#Data],2,0),"")</f>
        <v/>
      </c>
      <c r="U462" s="32" t="str">
        <f>IFERROR(VLOOKUP(council_staff_import[[#This Row],[Full Name]],[4]!Table5[#Data],5,0),"")</f>
        <v/>
      </c>
      <c r="V462" s="32" t="str">
        <f>IFERROR(VLOOKUP(council_staff_import[[#This Row],[Full Name]],[4]!Table6[#Data],2,0),"")</f>
        <v/>
      </c>
      <c r="W462" s="32" t="str">
        <f>IFERROR(VLOOKUP(council_staff_import[[#This Row],[Full Name]],[4]!Table6[#Data],4,0),"")</f>
        <v/>
      </c>
      <c r="X462" s="32" t="s">
        <v>31394</v>
      </c>
      <c r="Y462" s="32" t="e">
        <f>VLOOKUP(council_staff_import[[#This Row],[format_works_for]],[4]!Table4[#Data],1,0)</f>
        <v>#REF!</v>
      </c>
      <c r="Z46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62" s="32" t="e">
        <f>VLOOKUP(council_staff_import[[#This Row],[formatted_and_corrected_reports_to_person]],[4]!Table2[#Data],2,0)</f>
        <v>#REF!</v>
      </c>
      <c r="AB462" s="32" t="str">
        <f>IF(council_staff_import[[#This Row],[format_legislative_staff_type]]="Personal", RIGHT(council_staff_import[[#This Row],[Assignment_SOURCE_KEY]],LEN(council_staff_import[[#This Row],[Assignment_SOURCE_KEY]])-FIND(" ",council_staff_import[[#This Row],[Assignment_SOURCE_KEY]])),"")</f>
        <v>Koslowitz</v>
      </c>
      <c r="AC462" s="32" t="str">
        <f>IF(LEFT(council_staff_import[[#This Row],[Assignment_SOURCE_KEY]],(FIND(" ",council_staff_import[[#This Row],[Assignment_SOURCE_KEY]],1)-1))="CM","Personal","Central")</f>
        <v>Personal</v>
      </c>
      <c r="AD462" s="32" t="s">
        <v>34862</v>
      </c>
      <c r="AE462" s="32" t="str">
        <f>council_staff_import[[#This Row],[District_Office_Number_SOURCE_KEY]]</f>
        <v>718 544-8800</v>
      </c>
      <c r="AF462" s="32" t="s">
        <v>33016</v>
      </c>
    </row>
    <row r="463" spans="1:32" x14ac:dyDescent="0.2">
      <c r="A463" s="31" t="str">
        <f>council_staff_import[[#This Row],[First_Name_SOURCE_KEY]]&amp;" "&amp;council_staff_import[[#This Row],[Last_Name_SOURCE_KEY]]</f>
        <v>Howard Pollack</v>
      </c>
      <c r="B463" s="31" t="str">
        <f>council_staff_import[[#This Row],[First_Name_SOURCE_KEY]]</f>
        <v>Howard</v>
      </c>
      <c r="C463" s="31" t="str">
        <f>council_staff_import[[#This Row],[Last_Name_SOURCE_KEY]]</f>
        <v>Pollack</v>
      </c>
      <c r="D463" s="31" t="str">
        <f>council_staff_import[[#This Row],[Title_SOURCE_KEY]]</f>
        <v>Councilmanic Aide</v>
      </c>
      <c r="E463" s="31" t="e">
        <f>council_staff_import[[#This Row],[vlookup_works_for]]</f>
        <v>#REF!</v>
      </c>
      <c r="F463" s="31" t="str">
        <f>IF(council_staff_import[[#This Row],[combine COS and Leg Contact Responsibilties]]="",council_staff_import[[#This Row],[Vlookup Scheduler Responsibility]],council_staff_import[[#This Row],[combine COS and Leg Contact Responsibilties]])</f>
        <v/>
      </c>
      <c r="G463" s="31" t="e">
        <f>council_staff_import[[#This Row],[Vlookup_reports_to_person]]</f>
        <v>#REF!</v>
      </c>
      <c r="H463" s="31" t="s">
        <v>65</v>
      </c>
      <c r="I463" s="31" t="s">
        <v>31371</v>
      </c>
      <c r="J463" s="31" t="str">
        <f>council_staff_import[[#This Row],[format_legislative_staff_type]]</f>
        <v>Personal</v>
      </c>
      <c r="K463" s="31" t="s">
        <v>72</v>
      </c>
      <c r="L463" s="31" t="str">
        <f>IF(council_staff_import[[#This Row],[District_Office_Calc]]=0,"",council_staff_import[[#This Row],[District_Office_Calc]])</f>
        <v>718 544-8800</v>
      </c>
      <c r="M463" s="31" t="str">
        <f>IF(council_staff_import[[#This Row],[combine COS and Leg Contact emails]]="",council_staff_import[[#This Row],[Vlookup Scheduler Email]],council_staff_import[[#This Row],[combine COS and Leg Contact emails]])</f>
        <v/>
      </c>
      <c r="N463" s="32" t="s">
        <v>7578</v>
      </c>
      <c r="O463" s="32" t="s">
        <v>8600</v>
      </c>
      <c r="P463" s="32" t="str">
        <f>IF(council_staff_import[[#This Row],[Vlookup COS Responsibility]]="",council_staff_import[[#This Row],[Vlookup Leg Contact Responsibility]],council_staff_import[[#This Row],[Vlookup COS Responsibility]])</f>
        <v/>
      </c>
      <c r="Q463" s="32" t="str">
        <f>IF(council_staff_import[[#This Row],[Vlookup COS Email]]="",council_staff_import[[#This Row],[Vlookup Leg Contact Email]],council_staff_import[[#This Row],[Vlookup COS Email]])</f>
        <v/>
      </c>
      <c r="R463" s="32" t="str">
        <f>IFERROR(VLOOKUP(council_staff_import[[#This Row],[Full Name]],[4]!Table3[#Data],2,0),"")</f>
        <v/>
      </c>
      <c r="S463" s="32" t="str">
        <f>IFERROR(VLOOKUP(council_staff_import[[#This Row],[Full Name]],[4]!Table3[#Data],6,0),"")</f>
        <v/>
      </c>
      <c r="T463" s="32" t="str">
        <f>IFERROR(VLOOKUP(council_staff_import[[#This Row],[Full Name]],[4]!Table5[#Data],2,0),"")</f>
        <v/>
      </c>
      <c r="U463" s="32" t="str">
        <f>IFERROR(VLOOKUP(council_staff_import[[#This Row],[Full Name]],[4]!Table5[#Data],5,0),"")</f>
        <v/>
      </c>
      <c r="V463" s="32" t="str">
        <f>IFERROR(VLOOKUP(council_staff_import[[#This Row],[Full Name]],[4]!Table6[#Data],2,0),"")</f>
        <v/>
      </c>
      <c r="W463" s="32" t="str">
        <f>IFERROR(VLOOKUP(council_staff_import[[#This Row],[Full Name]],[4]!Table6[#Data],4,0),"")</f>
        <v/>
      </c>
      <c r="X463" s="32" t="s">
        <v>31394</v>
      </c>
      <c r="Y463" s="32" t="e">
        <f>VLOOKUP(council_staff_import[[#This Row],[format_works_for]],[4]!Table4[#Data],1,0)</f>
        <v>#REF!</v>
      </c>
      <c r="Z46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63" s="32" t="e">
        <f>VLOOKUP(council_staff_import[[#This Row],[formatted_and_corrected_reports_to_person]],[4]!Table2[#Data],2,0)</f>
        <v>#REF!</v>
      </c>
      <c r="AB463" s="32" t="str">
        <f>IF(council_staff_import[[#This Row],[format_legislative_staff_type]]="Personal", RIGHT(council_staff_import[[#This Row],[Assignment_SOURCE_KEY]],LEN(council_staff_import[[#This Row],[Assignment_SOURCE_KEY]])-FIND(" ",council_staff_import[[#This Row],[Assignment_SOURCE_KEY]])),"")</f>
        <v>Koslowitz</v>
      </c>
      <c r="AC463" s="32" t="str">
        <f>IF(LEFT(council_staff_import[[#This Row],[Assignment_SOURCE_KEY]],(FIND(" ",council_staff_import[[#This Row],[Assignment_SOURCE_KEY]],1)-1))="CM","Personal","Central")</f>
        <v>Personal</v>
      </c>
      <c r="AD463" s="32" t="s">
        <v>34862</v>
      </c>
      <c r="AE463" s="32" t="str">
        <f>council_staff_import[[#This Row],[District_Office_Number_SOURCE_KEY]]</f>
        <v>718 544-8800</v>
      </c>
      <c r="AF463" s="32" t="s">
        <v>33016</v>
      </c>
    </row>
    <row r="464" spans="1:32" x14ac:dyDescent="0.2">
      <c r="A464" s="31" t="str">
        <f>council_staff_import[[#This Row],[First_Name_SOURCE_KEY]]&amp;" "&amp;council_staff_import[[#This Row],[Last_Name_SOURCE_KEY]]</f>
        <v>Jordan Beberman</v>
      </c>
      <c r="B464" s="31" t="str">
        <f>council_staff_import[[#This Row],[First_Name_SOURCE_KEY]]</f>
        <v>Jordan</v>
      </c>
      <c r="C464" s="31" t="str">
        <f>council_staff_import[[#This Row],[Last_Name_SOURCE_KEY]]</f>
        <v>Beberman</v>
      </c>
      <c r="D464" s="31" t="str">
        <f>council_staff_import[[#This Row],[Title_SOURCE_KEY]]</f>
        <v>Councilmanic Aide</v>
      </c>
      <c r="E464" s="31" t="e">
        <f>council_staff_import[[#This Row],[vlookup_works_for]]</f>
        <v>#REF!</v>
      </c>
      <c r="F464" s="31" t="str">
        <f>IF(council_staff_import[[#This Row],[combine COS and Leg Contact Responsibilties]]="",council_staff_import[[#This Row],[Vlookup Scheduler Responsibility]],council_staff_import[[#This Row],[combine COS and Leg Contact Responsibilties]])</f>
        <v/>
      </c>
      <c r="G464" s="31" t="e">
        <f>council_staff_import[[#This Row],[Vlookup_reports_to_person]]</f>
        <v>#REF!</v>
      </c>
      <c r="H464" s="31" t="s">
        <v>65</v>
      </c>
      <c r="I464" s="31" t="s">
        <v>31371</v>
      </c>
      <c r="J464" s="31" t="str">
        <f>council_staff_import[[#This Row],[format_legislative_staff_type]]</f>
        <v>Personal</v>
      </c>
      <c r="K464" s="31" t="s">
        <v>72</v>
      </c>
      <c r="L464" s="31" t="str">
        <f>IF(council_staff_import[[#This Row],[District_Office_Calc]]=0,"",council_staff_import[[#This Row],[District_Office_Calc]])</f>
        <v>718 217-4969</v>
      </c>
      <c r="M464" s="31" t="str">
        <f>IF(council_staff_import[[#This Row],[combine COS and Leg Contact emails]]="",council_staff_import[[#This Row],[Vlookup Scheduler Email]],council_staff_import[[#This Row],[combine COS and Leg Contact emails]])</f>
        <v/>
      </c>
      <c r="N464" s="32" t="s">
        <v>33930</v>
      </c>
      <c r="O464" s="32" t="s">
        <v>2197</v>
      </c>
      <c r="P464" s="32" t="str">
        <f>IF(council_staff_import[[#This Row],[Vlookup COS Responsibility]]="",council_staff_import[[#This Row],[Vlookup Leg Contact Responsibility]],council_staff_import[[#This Row],[Vlookup COS Responsibility]])</f>
        <v/>
      </c>
      <c r="Q464" s="32" t="str">
        <f>IF(council_staff_import[[#This Row],[Vlookup COS Email]]="",council_staff_import[[#This Row],[Vlookup Leg Contact Email]],council_staff_import[[#This Row],[Vlookup COS Email]])</f>
        <v/>
      </c>
      <c r="R464" s="32" t="str">
        <f>IFERROR(VLOOKUP(council_staff_import[[#This Row],[Full Name]],[4]!Table3[#Data],2,0),"")</f>
        <v/>
      </c>
      <c r="S464" s="32" t="str">
        <f>IFERROR(VLOOKUP(council_staff_import[[#This Row],[Full Name]],[4]!Table3[#Data],6,0),"")</f>
        <v/>
      </c>
      <c r="T464" s="32" t="str">
        <f>IFERROR(VLOOKUP(council_staff_import[[#This Row],[Full Name]],[4]!Table5[#Data],2,0),"")</f>
        <v/>
      </c>
      <c r="U464" s="32" t="str">
        <f>IFERROR(VLOOKUP(council_staff_import[[#This Row],[Full Name]],[4]!Table5[#Data],5,0),"")</f>
        <v/>
      </c>
      <c r="V464" s="32" t="str">
        <f>IFERROR(VLOOKUP(council_staff_import[[#This Row],[Full Name]],[4]!Table6[#Data],2,0),"")</f>
        <v/>
      </c>
      <c r="W464" s="32" t="str">
        <f>IFERROR(VLOOKUP(council_staff_import[[#This Row],[Full Name]],[4]!Table6[#Data],4,0),"")</f>
        <v/>
      </c>
      <c r="X464" s="32" t="s">
        <v>31394</v>
      </c>
      <c r="Y464" s="32" t="e">
        <f>VLOOKUP(council_staff_import[[#This Row],[format_works_for]],[4]!Table4[#Data],1,0)</f>
        <v>#REF!</v>
      </c>
      <c r="Z46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64" s="32" t="e">
        <f>VLOOKUP(council_staff_import[[#This Row],[formatted_and_corrected_reports_to_person]],[4]!Table2[#Data],2,0)</f>
        <v>#REF!</v>
      </c>
      <c r="AB464" s="32" t="str">
        <f>IF(council_staff_import[[#This Row],[format_legislative_staff_type]]="Personal", RIGHT(council_staff_import[[#This Row],[Assignment_SOURCE_KEY]],LEN(council_staff_import[[#This Row],[Assignment_SOURCE_KEY]])-FIND(" ",council_staff_import[[#This Row],[Assignment_SOURCE_KEY]])),"")</f>
        <v>Lancman</v>
      </c>
      <c r="AC464" s="32" t="str">
        <f>IF(LEFT(council_staff_import[[#This Row],[Assignment_SOURCE_KEY]],(FIND(" ",council_staff_import[[#This Row],[Assignment_SOURCE_KEY]],1)-1))="CM","Personal","Central")</f>
        <v>Personal</v>
      </c>
      <c r="AD464" s="32" t="s">
        <v>34863</v>
      </c>
      <c r="AE464" s="32" t="str">
        <f>council_staff_import[[#This Row],[District_Office_Number_SOURCE_KEY]]</f>
        <v>718 217-4969</v>
      </c>
      <c r="AF464" s="32" t="s">
        <v>31398</v>
      </c>
    </row>
    <row r="465" spans="1:32" x14ac:dyDescent="0.2">
      <c r="A465" s="31" t="str">
        <f>council_staff_import[[#This Row],[First_Name_SOURCE_KEY]]&amp;" "&amp;council_staff_import[[#This Row],[Last_Name_SOURCE_KEY]]</f>
        <v>Bartholomew Caro</v>
      </c>
      <c r="B465" s="31" t="str">
        <f>council_staff_import[[#This Row],[First_Name_SOURCE_KEY]]</f>
        <v>Bartholomew</v>
      </c>
      <c r="C465" s="31" t="str">
        <f>council_staff_import[[#This Row],[Last_Name_SOURCE_KEY]]</f>
        <v>Caro</v>
      </c>
      <c r="D465" s="31" t="str">
        <f>council_staff_import[[#This Row],[Title_SOURCE_KEY]]</f>
        <v>Councilmanic Aide</v>
      </c>
      <c r="E465" s="31" t="e">
        <f>council_staff_import[[#This Row],[vlookup_works_for]]</f>
        <v>#REF!</v>
      </c>
      <c r="F465" s="31" t="str">
        <f>IF(council_staff_import[[#This Row],[combine COS and Leg Contact Responsibilties]]="",council_staff_import[[#This Row],[Vlookup Scheduler Responsibility]],council_staff_import[[#This Row],[combine COS and Leg Contact Responsibilties]])</f>
        <v/>
      </c>
      <c r="G465" s="31" t="e">
        <f>council_staff_import[[#This Row],[Vlookup_reports_to_person]]</f>
        <v>#REF!</v>
      </c>
      <c r="H465" s="31" t="s">
        <v>65</v>
      </c>
      <c r="I465" s="31" t="s">
        <v>31371</v>
      </c>
      <c r="J465" s="31" t="str">
        <f>council_staff_import[[#This Row],[format_legislative_staff_type]]</f>
        <v>Personal</v>
      </c>
      <c r="K465" s="31" t="s">
        <v>72</v>
      </c>
      <c r="L465" s="31" t="str">
        <f>IF(council_staff_import[[#This Row],[District_Office_Calc]]=0,"",council_staff_import[[#This Row],[District_Office_Calc]])</f>
        <v>718 217-4969</v>
      </c>
      <c r="M465" s="31" t="str">
        <f>IF(council_staff_import[[#This Row],[combine COS and Leg Contact emails]]="",council_staff_import[[#This Row],[Vlookup Scheduler Email]],council_staff_import[[#This Row],[combine COS and Leg Contact emails]])</f>
        <v/>
      </c>
      <c r="N465" s="32" t="s">
        <v>1495</v>
      </c>
      <c r="O465" s="32" t="s">
        <v>34562</v>
      </c>
      <c r="P465" s="32" t="str">
        <f>IF(council_staff_import[[#This Row],[Vlookup COS Responsibility]]="",council_staff_import[[#This Row],[Vlookup Leg Contact Responsibility]],council_staff_import[[#This Row],[Vlookup COS Responsibility]])</f>
        <v/>
      </c>
      <c r="Q465" s="32" t="str">
        <f>IF(council_staff_import[[#This Row],[Vlookup COS Email]]="",council_staff_import[[#This Row],[Vlookup Leg Contact Email]],council_staff_import[[#This Row],[Vlookup COS Email]])</f>
        <v/>
      </c>
      <c r="R465" s="32" t="str">
        <f>IFERROR(VLOOKUP(council_staff_import[[#This Row],[Full Name]],[4]!Table3[#Data],2,0),"")</f>
        <v/>
      </c>
      <c r="S465" s="32" t="str">
        <f>IFERROR(VLOOKUP(council_staff_import[[#This Row],[Full Name]],[4]!Table3[#Data],6,0),"")</f>
        <v/>
      </c>
      <c r="T465" s="32" t="str">
        <f>IFERROR(VLOOKUP(council_staff_import[[#This Row],[Full Name]],[4]!Table5[#Data],2,0),"")</f>
        <v/>
      </c>
      <c r="U465" s="32" t="str">
        <f>IFERROR(VLOOKUP(council_staff_import[[#This Row],[Full Name]],[4]!Table5[#Data],5,0),"")</f>
        <v/>
      </c>
      <c r="V465" s="32" t="str">
        <f>IFERROR(VLOOKUP(council_staff_import[[#This Row],[Full Name]],[4]!Table6[#Data],2,0),"")</f>
        <v/>
      </c>
      <c r="W465" s="32" t="str">
        <f>IFERROR(VLOOKUP(council_staff_import[[#This Row],[Full Name]],[4]!Table6[#Data],4,0),"")</f>
        <v/>
      </c>
      <c r="X465" s="32" t="s">
        <v>31394</v>
      </c>
      <c r="Y465" s="32" t="e">
        <f>VLOOKUP(council_staff_import[[#This Row],[format_works_for]],[4]!Table4[#Data],1,0)</f>
        <v>#REF!</v>
      </c>
      <c r="Z46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65" s="32" t="e">
        <f>VLOOKUP(council_staff_import[[#This Row],[formatted_and_corrected_reports_to_person]],[4]!Table2[#Data],2,0)</f>
        <v>#REF!</v>
      </c>
      <c r="AB465" s="32" t="str">
        <f>IF(council_staff_import[[#This Row],[format_legislative_staff_type]]="Personal", RIGHT(council_staff_import[[#This Row],[Assignment_SOURCE_KEY]],LEN(council_staff_import[[#This Row],[Assignment_SOURCE_KEY]])-FIND(" ",council_staff_import[[#This Row],[Assignment_SOURCE_KEY]])),"")</f>
        <v>Lancman</v>
      </c>
      <c r="AC465" s="32" t="str">
        <f>IF(LEFT(council_staff_import[[#This Row],[Assignment_SOURCE_KEY]],(FIND(" ",council_staff_import[[#This Row],[Assignment_SOURCE_KEY]],1)-1))="CM","Personal","Central")</f>
        <v>Personal</v>
      </c>
      <c r="AD465" s="32" t="s">
        <v>34863</v>
      </c>
      <c r="AE465" s="32" t="str">
        <f>council_staff_import[[#This Row],[District_Office_Number_SOURCE_KEY]]</f>
        <v>718 217-4969</v>
      </c>
      <c r="AF465" s="32" t="s">
        <v>31398</v>
      </c>
    </row>
    <row r="466" spans="1:32" x14ac:dyDescent="0.2">
      <c r="A466" s="31" t="str">
        <f>council_staff_import[[#This Row],[First_Name_SOURCE_KEY]]&amp;" "&amp;council_staff_import[[#This Row],[Last_Name_SOURCE_KEY]]</f>
        <v>Joshua Kingsley</v>
      </c>
      <c r="B466" s="31" t="str">
        <f>council_staff_import[[#This Row],[First_Name_SOURCE_KEY]]</f>
        <v>Joshua</v>
      </c>
      <c r="C466" s="31" t="str">
        <f>council_staff_import[[#This Row],[Last_Name_SOURCE_KEY]]</f>
        <v>Kingsley</v>
      </c>
      <c r="D466" s="31" t="str">
        <f>council_staff_import[[#This Row],[Title_SOURCE_KEY]]</f>
        <v>Councilmanic Aide</v>
      </c>
      <c r="E466" s="31" t="e">
        <f>council_staff_import[[#This Row],[vlookup_works_for]]</f>
        <v>#REF!</v>
      </c>
      <c r="F466" s="31" t="str">
        <f>IF(council_staff_import[[#This Row],[combine COS and Leg Contact Responsibilties]]="",council_staff_import[[#This Row],[Vlookup Scheduler Responsibility]],council_staff_import[[#This Row],[combine COS and Leg Contact Responsibilties]])</f>
        <v/>
      </c>
      <c r="G466" s="31" t="e">
        <f>council_staff_import[[#This Row],[Vlookup_reports_to_person]]</f>
        <v>#REF!</v>
      </c>
      <c r="H466" s="31" t="s">
        <v>65</v>
      </c>
      <c r="I466" s="31" t="s">
        <v>31371</v>
      </c>
      <c r="J466" s="31" t="str">
        <f>council_staff_import[[#This Row],[format_legislative_staff_type]]</f>
        <v>Personal</v>
      </c>
      <c r="K466" s="31" t="s">
        <v>72</v>
      </c>
      <c r="L466" s="31" t="str">
        <f>IF(council_staff_import[[#This Row],[District_Office_Calc]]=0,"",council_staff_import[[#This Row],[District_Office_Calc]])</f>
        <v>718 217-4969</v>
      </c>
      <c r="M466" s="31" t="str">
        <f>IF(council_staff_import[[#This Row],[combine COS and Leg Contact emails]]="",council_staff_import[[#This Row],[Vlookup Scheduler Email]],council_staff_import[[#This Row],[combine COS and Leg Contact emails]])</f>
        <v/>
      </c>
      <c r="N466" s="32" t="s">
        <v>34566</v>
      </c>
      <c r="O466" s="32" t="s">
        <v>24175</v>
      </c>
      <c r="P466" s="32" t="str">
        <f>IF(council_staff_import[[#This Row],[Vlookup COS Responsibility]]="",council_staff_import[[#This Row],[Vlookup Leg Contact Responsibility]],council_staff_import[[#This Row],[Vlookup COS Responsibility]])</f>
        <v/>
      </c>
      <c r="Q466" s="32" t="str">
        <f>IF(council_staff_import[[#This Row],[Vlookup COS Email]]="",council_staff_import[[#This Row],[Vlookup Leg Contact Email]],council_staff_import[[#This Row],[Vlookup COS Email]])</f>
        <v/>
      </c>
      <c r="R466" s="32" t="str">
        <f>IFERROR(VLOOKUP(council_staff_import[[#This Row],[Full Name]],[4]!Table3[#Data],2,0),"")</f>
        <v/>
      </c>
      <c r="S466" s="32" t="str">
        <f>IFERROR(VLOOKUP(council_staff_import[[#This Row],[Full Name]],[4]!Table3[#Data],6,0),"")</f>
        <v/>
      </c>
      <c r="T466" s="32" t="str">
        <f>IFERROR(VLOOKUP(council_staff_import[[#This Row],[Full Name]],[4]!Table5[#Data],2,0),"")</f>
        <v/>
      </c>
      <c r="U466" s="32" t="str">
        <f>IFERROR(VLOOKUP(council_staff_import[[#This Row],[Full Name]],[4]!Table5[#Data],5,0),"")</f>
        <v/>
      </c>
      <c r="V466" s="32" t="str">
        <f>IFERROR(VLOOKUP(council_staff_import[[#This Row],[Full Name]],[4]!Table6[#Data],2,0),"")</f>
        <v/>
      </c>
      <c r="W466" s="32" t="str">
        <f>IFERROR(VLOOKUP(council_staff_import[[#This Row],[Full Name]],[4]!Table6[#Data],4,0),"")</f>
        <v/>
      </c>
      <c r="X466" s="32" t="s">
        <v>31394</v>
      </c>
      <c r="Y466" s="32" t="e">
        <f>VLOOKUP(council_staff_import[[#This Row],[format_works_for]],[4]!Table4[#Data],1,0)</f>
        <v>#REF!</v>
      </c>
      <c r="Z46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66" s="32" t="e">
        <f>VLOOKUP(council_staff_import[[#This Row],[formatted_and_corrected_reports_to_person]],[4]!Table2[#Data],2,0)</f>
        <v>#REF!</v>
      </c>
      <c r="AB466" s="32" t="str">
        <f>IF(council_staff_import[[#This Row],[format_legislative_staff_type]]="Personal", RIGHT(council_staff_import[[#This Row],[Assignment_SOURCE_KEY]],LEN(council_staff_import[[#This Row],[Assignment_SOURCE_KEY]])-FIND(" ",council_staff_import[[#This Row],[Assignment_SOURCE_KEY]])),"")</f>
        <v>Lancman</v>
      </c>
      <c r="AC466" s="32" t="str">
        <f>IF(LEFT(council_staff_import[[#This Row],[Assignment_SOURCE_KEY]],(FIND(" ",council_staff_import[[#This Row],[Assignment_SOURCE_KEY]],1)-1))="CM","Personal","Central")</f>
        <v>Personal</v>
      </c>
      <c r="AD466" s="32" t="s">
        <v>34863</v>
      </c>
      <c r="AE466" s="32" t="str">
        <f>council_staff_import[[#This Row],[District_Office_Number_SOURCE_KEY]]</f>
        <v>718 217-4969</v>
      </c>
      <c r="AF466" s="32" t="s">
        <v>31398</v>
      </c>
    </row>
    <row r="467" spans="1:32" x14ac:dyDescent="0.2">
      <c r="A467" s="31" t="str">
        <f>council_staff_import[[#This Row],[First_Name_SOURCE_KEY]]&amp;" "&amp;council_staff_import[[#This Row],[Last_Name_SOURCE_KEY]]</f>
        <v>Vanessa Ogle</v>
      </c>
      <c r="B467" s="31" t="str">
        <f>council_staff_import[[#This Row],[First_Name_SOURCE_KEY]]</f>
        <v>Vanessa</v>
      </c>
      <c r="C467" s="31" t="str">
        <f>council_staff_import[[#This Row],[Last_Name_SOURCE_KEY]]</f>
        <v>Ogle</v>
      </c>
      <c r="D467" s="31" t="str">
        <f>council_staff_import[[#This Row],[Title_SOURCE_KEY]]</f>
        <v>Councilmanic Aide</v>
      </c>
      <c r="E467" s="31" t="e">
        <f>council_staff_import[[#This Row],[vlookup_works_for]]</f>
        <v>#REF!</v>
      </c>
      <c r="F467" s="31" t="str">
        <f>IF(council_staff_import[[#This Row],[combine COS and Leg Contact Responsibilties]]="",council_staff_import[[#This Row],[Vlookup Scheduler Responsibility]],council_staff_import[[#This Row],[combine COS and Leg Contact Responsibilties]])</f>
        <v/>
      </c>
      <c r="G467" s="31" t="e">
        <f>council_staff_import[[#This Row],[Vlookup_reports_to_person]]</f>
        <v>#REF!</v>
      </c>
      <c r="H467" s="31" t="s">
        <v>65</v>
      </c>
      <c r="I467" s="31" t="s">
        <v>31371</v>
      </c>
      <c r="J467" s="31" t="str">
        <f>council_staff_import[[#This Row],[format_legislative_staff_type]]</f>
        <v>Personal</v>
      </c>
      <c r="K467" s="31" t="s">
        <v>72</v>
      </c>
      <c r="L467" s="31" t="str">
        <f>IF(council_staff_import[[#This Row],[District_Office_Calc]]=0,"",council_staff_import[[#This Row],[District_Office_Calc]])</f>
        <v>718 217-4969</v>
      </c>
      <c r="M467" s="31" t="str">
        <f>IF(council_staff_import[[#This Row],[combine COS and Leg Contact emails]]="",council_staff_import[[#This Row],[Vlookup Scheduler Email]],council_staff_import[[#This Row],[combine COS and Leg Contact emails]])</f>
        <v/>
      </c>
      <c r="N467" s="32" t="s">
        <v>33222</v>
      </c>
      <c r="O467" s="32" t="s">
        <v>23574</v>
      </c>
      <c r="P467" s="32" t="str">
        <f>IF(council_staff_import[[#This Row],[Vlookup COS Responsibility]]="",council_staff_import[[#This Row],[Vlookup Leg Contact Responsibility]],council_staff_import[[#This Row],[Vlookup COS Responsibility]])</f>
        <v/>
      </c>
      <c r="Q467" s="32" t="str">
        <f>IF(council_staff_import[[#This Row],[Vlookup COS Email]]="",council_staff_import[[#This Row],[Vlookup Leg Contact Email]],council_staff_import[[#This Row],[Vlookup COS Email]])</f>
        <v/>
      </c>
      <c r="R467" s="32" t="str">
        <f>IFERROR(VLOOKUP(council_staff_import[[#This Row],[Full Name]],[4]!Table3[#Data],2,0),"")</f>
        <v/>
      </c>
      <c r="S467" s="32" t="str">
        <f>IFERROR(VLOOKUP(council_staff_import[[#This Row],[Full Name]],[4]!Table3[#Data],6,0),"")</f>
        <v/>
      </c>
      <c r="T467" s="32" t="str">
        <f>IFERROR(VLOOKUP(council_staff_import[[#This Row],[Full Name]],[4]!Table5[#Data],2,0),"")</f>
        <v/>
      </c>
      <c r="U467" s="32" t="str">
        <f>IFERROR(VLOOKUP(council_staff_import[[#This Row],[Full Name]],[4]!Table5[#Data],5,0),"")</f>
        <v/>
      </c>
      <c r="V467" s="32" t="str">
        <f>IFERROR(VLOOKUP(council_staff_import[[#This Row],[Full Name]],[4]!Table6[#Data],2,0),"")</f>
        <v/>
      </c>
      <c r="W467" s="32" t="str">
        <f>IFERROR(VLOOKUP(council_staff_import[[#This Row],[Full Name]],[4]!Table6[#Data],4,0),"")</f>
        <v/>
      </c>
      <c r="X467" s="32" t="s">
        <v>31394</v>
      </c>
      <c r="Y467" s="32" t="e">
        <f>VLOOKUP(council_staff_import[[#This Row],[format_works_for]],[4]!Table4[#Data],1,0)</f>
        <v>#REF!</v>
      </c>
      <c r="Z46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67" s="32" t="e">
        <f>VLOOKUP(council_staff_import[[#This Row],[formatted_and_corrected_reports_to_person]],[4]!Table2[#Data],2,0)</f>
        <v>#REF!</v>
      </c>
      <c r="AB467" s="32" t="str">
        <f>IF(council_staff_import[[#This Row],[format_legislative_staff_type]]="Personal", RIGHT(council_staff_import[[#This Row],[Assignment_SOURCE_KEY]],LEN(council_staff_import[[#This Row],[Assignment_SOURCE_KEY]])-FIND(" ",council_staff_import[[#This Row],[Assignment_SOURCE_KEY]])),"")</f>
        <v>Lancman</v>
      </c>
      <c r="AC467" s="32" t="str">
        <f>IF(LEFT(council_staff_import[[#This Row],[Assignment_SOURCE_KEY]],(FIND(" ",council_staff_import[[#This Row],[Assignment_SOURCE_KEY]],1)-1))="CM","Personal","Central")</f>
        <v>Personal</v>
      </c>
      <c r="AD467" s="32" t="s">
        <v>34863</v>
      </c>
      <c r="AE467" s="32" t="str">
        <f>council_staff_import[[#This Row],[District_Office_Number_SOURCE_KEY]]</f>
        <v>718 217-4969</v>
      </c>
      <c r="AF467" s="32" t="s">
        <v>31398</v>
      </c>
    </row>
    <row r="468" spans="1:32" x14ac:dyDescent="0.2">
      <c r="A468" s="31" t="str">
        <f>council_staff_import[[#This Row],[First_Name_SOURCE_KEY]]&amp;" "&amp;council_staff_import[[#This Row],[Last_Name_SOURCE_KEY]]</f>
        <v>Daniel Rosenthal</v>
      </c>
      <c r="B468" s="31" t="str">
        <f>council_staff_import[[#This Row],[First_Name_SOURCE_KEY]]</f>
        <v>Daniel</v>
      </c>
      <c r="C468" s="31" t="str">
        <f>council_staff_import[[#This Row],[Last_Name_SOURCE_KEY]]</f>
        <v>Rosenthal</v>
      </c>
      <c r="D468" s="31" t="str">
        <f>council_staff_import[[#This Row],[Title_SOURCE_KEY]]</f>
        <v>Councilmanic Aide</v>
      </c>
      <c r="E468" s="31" t="e">
        <f>council_staff_import[[#This Row],[vlookup_works_for]]</f>
        <v>#REF!</v>
      </c>
      <c r="F468" s="31" t="str">
        <f>IF(council_staff_import[[#This Row],[combine COS and Leg Contact Responsibilties]]="",council_staff_import[[#This Row],[Vlookup Scheduler Responsibility]],council_staff_import[[#This Row],[combine COS and Leg Contact Responsibilties]])</f>
        <v/>
      </c>
      <c r="G468" s="31" t="e">
        <f>council_staff_import[[#This Row],[Vlookup_reports_to_person]]</f>
        <v>#REF!</v>
      </c>
      <c r="H468" s="31" t="s">
        <v>65</v>
      </c>
      <c r="I468" s="31" t="s">
        <v>31371</v>
      </c>
      <c r="J468" s="31" t="str">
        <f>council_staff_import[[#This Row],[format_legislative_staff_type]]</f>
        <v>Personal</v>
      </c>
      <c r="K468" s="31" t="s">
        <v>72</v>
      </c>
      <c r="L468" s="31" t="str">
        <f>IF(council_staff_import[[#This Row],[District_Office_Calc]]=0,"",council_staff_import[[#This Row],[District_Office_Calc]])</f>
        <v>718 217-4969</v>
      </c>
      <c r="M468" s="31" t="str">
        <f>IF(council_staff_import[[#This Row],[combine COS and Leg Contact emails]]="",council_staff_import[[#This Row],[Vlookup Scheduler Email]],council_staff_import[[#This Row],[combine COS and Leg Contact emails]])</f>
        <v/>
      </c>
      <c r="N468" s="32" t="s">
        <v>20725</v>
      </c>
      <c r="O468" s="32" t="s">
        <v>23595</v>
      </c>
      <c r="P468" s="32" t="str">
        <f>IF(council_staff_import[[#This Row],[Vlookup COS Responsibility]]="",council_staff_import[[#This Row],[Vlookup Leg Contact Responsibility]],council_staff_import[[#This Row],[Vlookup COS Responsibility]])</f>
        <v/>
      </c>
      <c r="Q468" s="32" t="str">
        <f>IF(council_staff_import[[#This Row],[Vlookup COS Email]]="",council_staff_import[[#This Row],[Vlookup Leg Contact Email]],council_staff_import[[#This Row],[Vlookup COS Email]])</f>
        <v/>
      </c>
      <c r="R468" s="32" t="str">
        <f>IFERROR(VLOOKUP(council_staff_import[[#This Row],[Full Name]],[4]!Table3[#Data],2,0),"")</f>
        <v/>
      </c>
      <c r="S468" s="32" t="str">
        <f>IFERROR(VLOOKUP(council_staff_import[[#This Row],[Full Name]],[4]!Table3[#Data],6,0),"")</f>
        <v/>
      </c>
      <c r="T468" s="32" t="str">
        <f>IFERROR(VLOOKUP(council_staff_import[[#This Row],[Full Name]],[4]!Table5[#Data],2,0),"")</f>
        <v/>
      </c>
      <c r="U468" s="32" t="str">
        <f>IFERROR(VLOOKUP(council_staff_import[[#This Row],[Full Name]],[4]!Table5[#Data],5,0),"")</f>
        <v/>
      </c>
      <c r="V468" s="32" t="str">
        <f>IFERROR(VLOOKUP(council_staff_import[[#This Row],[Full Name]],[4]!Table6[#Data],2,0),"")</f>
        <v/>
      </c>
      <c r="W468" s="32" t="str">
        <f>IFERROR(VLOOKUP(council_staff_import[[#This Row],[Full Name]],[4]!Table6[#Data],4,0),"")</f>
        <v/>
      </c>
      <c r="X468" s="32" t="s">
        <v>31394</v>
      </c>
      <c r="Y468" s="32" t="e">
        <f>VLOOKUP(council_staff_import[[#This Row],[format_works_for]],[4]!Table4[#Data],1,0)</f>
        <v>#REF!</v>
      </c>
      <c r="Z46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68" s="32" t="e">
        <f>VLOOKUP(council_staff_import[[#This Row],[formatted_and_corrected_reports_to_person]],[4]!Table2[#Data],2,0)</f>
        <v>#REF!</v>
      </c>
      <c r="AB468" s="32" t="str">
        <f>IF(council_staff_import[[#This Row],[format_legislative_staff_type]]="Personal", RIGHT(council_staff_import[[#This Row],[Assignment_SOURCE_KEY]],LEN(council_staff_import[[#This Row],[Assignment_SOURCE_KEY]])-FIND(" ",council_staff_import[[#This Row],[Assignment_SOURCE_KEY]])),"")</f>
        <v>Lancman</v>
      </c>
      <c r="AC468" s="32" t="str">
        <f>IF(LEFT(council_staff_import[[#This Row],[Assignment_SOURCE_KEY]],(FIND(" ",council_staff_import[[#This Row],[Assignment_SOURCE_KEY]],1)-1))="CM","Personal","Central")</f>
        <v>Personal</v>
      </c>
      <c r="AD468" s="32" t="s">
        <v>34863</v>
      </c>
      <c r="AE468" s="32" t="str">
        <f>council_staff_import[[#This Row],[District_Office_Number_SOURCE_KEY]]</f>
        <v>718 217-4969</v>
      </c>
      <c r="AF468" s="32" t="s">
        <v>31398</v>
      </c>
    </row>
    <row r="469" spans="1:32" x14ac:dyDescent="0.2">
      <c r="A469" s="31" t="str">
        <f>council_staff_import[[#This Row],[First_Name_SOURCE_KEY]]&amp;" "&amp;council_staff_import[[#This Row],[Last_Name_SOURCE_KEY]]</f>
        <v>Masis Sarkissian</v>
      </c>
      <c r="B469" s="31" t="str">
        <f>council_staff_import[[#This Row],[First_Name_SOURCE_KEY]]</f>
        <v>Masis</v>
      </c>
      <c r="C469" s="31" t="str">
        <f>council_staff_import[[#This Row],[Last_Name_SOURCE_KEY]]</f>
        <v>Sarkissian</v>
      </c>
      <c r="D469" s="31" t="str">
        <f>council_staff_import[[#This Row],[Title_SOURCE_KEY]]</f>
        <v>Councilmanic Aide</v>
      </c>
      <c r="E469" s="31" t="e">
        <f>council_staff_import[[#This Row],[vlookup_works_for]]</f>
        <v>#REF!</v>
      </c>
      <c r="F469" s="31" t="str">
        <f>IF(council_staff_import[[#This Row],[combine COS and Leg Contact Responsibilties]]="",council_staff_import[[#This Row],[Vlookup Scheduler Responsibility]],council_staff_import[[#This Row],[combine COS and Leg Contact Responsibilties]])</f>
        <v/>
      </c>
      <c r="G469" s="31" t="e">
        <f>council_staff_import[[#This Row],[Vlookup_reports_to_person]]</f>
        <v>#REF!</v>
      </c>
      <c r="H469" s="31" t="s">
        <v>65</v>
      </c>
      <c r="I469" s="31" t="s">
        <v>31371</v>
      </c>
      <c r="J469" s="31" t="str">
        <f>council_staff_import[[#This Row],[format_legislative_staff_type]]</f>
        <v>Personal</v>
      </c>
      <c r="K469" s="31" t="s">
        <v>72</v>
      </c>
      <c r="L469" s="31" t="str">
        <f>IF(council_staff_import[[#This Row],[District_Office_Calc]]=0,"",council_staff_import[[#This Row],[District_Office_Calc]])</f>
        <v>718 217-4969</v>
      </c>
      <c r="M469" s="31" t="str">
        <f>IF(council_staff_import[[#This Row],[combine COS and Leg Contact emails]]="",council_staff_import[[#This Row],[Vlookup Scheduler Email]],council_staff_import[[#This Row],[combine COS and Leg Contact emails]])</f>
        <v/>
      </c>
      <c r="N469" s="32" t="s">
        <v>31395</v>
      </c>
      <c r="O469" s="32" t="s">
        <v>31396</v>
      </c>
      <c r="P469" s="32" t="str">
        <f>IF(council_staff_import[[#This Row],[Vlookup COS Responsibility]]="",council_staff_import[[#This Row],[Vlookup Leg Contact Responsibility]],council_staff_import[[#This Row],[Vlookup COS Responsibility]])</f>
        <v/>
      </c>
      <c r="Q469" s="32" t="str">
        <f>IF(council_staff_import[[#This Row],[Vlookup COS Email]]="",council_staff_import[[#This Row],[Vlookup Leg Contact Email]],council_staff_import[[#This Row],[Vlookup COS Email]])</f>
        <v/>
      </c>
      <c r="R469" s="32" t="str">
        <f>IFERROR(VLOOKUP(council_staff_import[[#This Row],[Full Name]],[4]!Table3[#Data],2,0),"")</f>
        <v/>
      </c>
      <c r="S469" s="32" t="str">
        <f>IFERROR(VLOOKUP(council_staff_import[[#This Row],[Full Name]],[4]!Table3[#Data],6,0),"")</f>
        <v/>
      </c>
      <c r="T469" s="32" t="str">
        <f>IFERROR(VLOOKUP(council_staff_import[[#This Row],[Full Name]],[4]!Table5[#Data],2,0),"")</f>
        <v/>
      </c>
      <c r="U469" s="32" t="str">
        <f>IFERROR(VLOOKUP(council_staff_import[[#This Row],[Full Name]],[4]!Table5[#Data],5,0),"")</f>
        <v/>
      </c>
      <c r="V469" s="32" t="str">
        <f>IFERROR(VLOOKUP(council_staff_import[[#This Row],[Full Name]],[4]!Table6[#Data],2,0),"")</f>
        <v/>
      </c>
      <c r="W469" s="32" t="str">
        <f>IFERROR(VLOOKUP(council_staff_import[[#This Row],[Full Name]],[4]!Table6[#Data],4,0),"")</f>
        <v/>
      </c>
      <c r="X469" s="32" t="s">
        <v>31394</v>
      </c>
      <c r="Y469" s="32" t="e">
        <f>VLOOKUP(council_staff_import[[#This Row],[format_works_for]],[4]!Table4[#Data],1,0)</f>
        <v>#REF!</v>
      </c>
      <c r="Z46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69" s="32" t="e">
        <f>VLOOKUP(council_staff_import[[#This Row],[formatted_and_corrected_reports_to_person]],[4]!Table2[#Data],2,0)</f>
        <v>#REF!</v>
      </c>
      <c r="AB469" s="32" t="str">
        <f>IF(council_staff_import[[#This Row],[format_legislative_staff_type]]="Personal", RIGHT(council_staff_import[[#This Row],[Assignment_SOURCE_KEY]],LEN(council_staff_import[[#This Row],[Assignment_SOURCE_KEY]])-FIND(" ",council_staff_import[[#This Row],[Assignment_SOURCE_KEY]])),"")</f>
        <v>Lancman</v>
      </c>
      <c r="AC469" s="32" t="str">
        <f>IF(LEFT(council_staff_import[[#This Row],[Assignment_SOURCE_KEY]],(FIND(" ",council_staff_import[[#This Row],[Assignment_SOURCE_KEY]],1)-1))="CM","Personal","Central")</f>
        <v>Personal</v>
      </c>
      <c r="AD469" s="32" t="s">
        <v>34863</v>
      </c>
      <c r="AE469" s="32" t="str">
        <f>council_staff_import[[#This Row],[District_Office_Number_SOURCE_KEY]]</f>
        <v>718 217-4969</v>
      </c>
      <c r="AF469" s="32" t="s">
        <v>31398</v>
      </c>
    </row>
    <row r="470" spans="1:32" x14ac:dyDescent="0.2">
      <c r="A470" s="31" t="str">
        <f>council_staff_import[[#This Row],[First_Name_SOURCE_KEY]]&amp;" "&amp;council_staff_import[[#This Row],[Last_Name_SOURCE_KEY]]</f>
        <v>Rony Sylvain</v>
      </c>
      <c r="B470" s="31" t="str">
        <f>council_staff_import[[#This Row],[First_Name_SOURCE_KEY]]</f>
        <v>Rony</v>
      </c>
      <c r="C470" s="31" t="str">
        <f>council_staff_import[[#This Row],[Last_Name_SOURCE_KEY]]</f>
        <v>Sylvain</v>
      </c>
      <c r="D470" s="31" t="str">
        <f>council_staff_import[[#This Row],[Title_SOURCE_KEY]]</f>
        <v>Councilmanic Aide</v>
      </c>
      <c r="E470" s="31" t="e">
        <f>council_staff_import[[#This Row],[vlookup_works_for]]</f>
        <v>#REF!</v>
      </c>
      <c r="F470" s="31" t="str">
        <f>IF(council_staff_import[[#This Row],[combine COS and Leg Contact Responsibilties]]="",council_staff_import[[#This Row],[Vlookup Scheduler Responsibility]],council_staff_import[[#This Row],[combine COS and Leg Contact Responsibilties]])</f>
        <v/>
      </c>
      <c r="G470" s="31" t="e">
        <f>council_staff_import[[#This Row],[Vlookup_reports_to_person]]</f>
        <v>#REF!</v>
      </c>
      <c r="H470" s="31" t="s">
        <v>65</v>
      </c>
      <c r="I470" s="31" t="s">
        <v>31371</v>
      </c>
      <c r="J470" s="31" t="str">
        <f>council_staff_import[[#This Row],[format_legislative_staff_type]]</f>
        <v>Personal</v>
      </c>
      <c r="K470" s="31" t="s">
        <v>72</v>
      </c>
      <c r="L470" s="31" t="str">
        <f>IF(council_staff_import[[#This Row],[District_Office_Calc]]=0,"",council_staff_import[[#This Row],[District_Office_Calc]])</f>
        <v>718 217-4969</v>
      </c>
      <c r="M470" s="31" t="str">
        <f>IF(council_staff_import[[#This Row],[combine COS and Leg Contact emails]]="",council_staff_import[[#This Row],[Vlookup Scheduler Email]],council_staff_import[[#This Row],[combine COS and Leg Contact emails]])</f>
        <v/>
      </c>
      <c r="N470" s="32" t="s">
        <v>8305</v>
      </c>
      <c r="O470" s="32" t="s">
        <v>34570</v>
      </c>
      <c r="P470" s="32" t="str">
        <f>IF(council_staff_import[[#This Row],[Vlookup COS Responsibility]]="",council_staff_import[[#This Row],[Vlookup Leg Contact Responsibility]],council_staff_import[[#This Row],[Vlookup COS Responsibility]])</f>
        <v/>
      </c>
      <c r="Q470" s="32" t="str">
        <f>IF(council_staff_import[[#This Row],[Vlookup COS Email]]="",council_staff_import[[#This Row],[Vlookup Leg Contact Email]],council_staff_import[[#This Row],[Vlookup COS Email]])</f>
        <v/>
      </c>
      <c r="R470" s="32" t="str">
        <f>IFERROR(VLOOKUP(council_staff_import[[#This Row],[Full Name]],[4]!Table3[#Data],2,0),"")</f>
        <v/>
      </c>
      <c r="S470" s="32" t="str">
        <f>IFERROR(VLOOKUP(council_staff_import[[#This Row],[Full Name]],[4]!Table3[#Data],6,0),"")</f>
        <v/>
      </c>
      <c r="T470" s="32" t="str">
        <f>IFERROR(VLOOKUP(council_staff_import[[#This Row],[Full Name]],[4]!Table5[#Data],2,0),"")</f>
        <v/>
      </c>
      <c r="U470" s="32" t="str">
        <f>IFERROR(VLOOKUP(council_staff_import[[#This Row],[Full Name]],[4]!Table5[#Data],5,0),"")</f>
        <v/>
      </c>
      <c r="V470" s="32" t="str">
        <f>IFERROR(VLOOKUP(council_staff_import[[#This Row],[Full Name]],[4]!Table6[#Data],2,0),"")</f>
        <v/>
      </c>
      <c r="W470" s="32" t="str">
        <f>IFERROR(VLOOKUP(council_staff_import[[#This Row],[Full Name]],[4]!Table6[#Data],4,0),"")</f>
        <v/>
      </c>
      <c r="X470" s="32" t="s">
        <v>31394</v>
      </c>
      <c r="Y470" s="32" t="e">
        <f>VLOOKUP(council_staff_import[[#This Row],[format_works_for]],[4]!Table4[#Data],1,0)</f>
        <v>#REF!</v>
      </c>
      <c r="Z47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70" s="32" t="e">
        <f>VLOOKUP(council_staff_import[[#This Row],[formatted_and_corrected_reports_to_person]],[4]!Table2[#Data],2,0)</f>
        <v>#REF!</v>
      </c>
      <c r="AB470" s="32" t="str">
        <f>IF(council_staff_import[[#This Row],[format_legislative_staff_type]]="Personal", RIGHT(council_staff_import[[#This Row],[Assignment_SOURCE_KEY]],LEN(council_staff_import[[#This Row],[Assignment_SOURCE_KEY]])-FIND(" ",council_staff_import[[#This Row],[Assignment_SOURCE_KEY]])),"")</f>
        <v>Lancman</v>
      </c>
      <c r="AC470" s="32" t="str">
        <f>IF(LEFT(council_staff_import[[#This Row],[Assignment_SOURCE_KEY]],(FIND(" ",council_staff_import[[#This Row],[Assignment_SOURCE_KEY]],1)-1))="CM","Personal","Central")</f>
        <v>Personal</v>
      </c>
      <c r="AD470" s="32" t="s">
        <v>34863</v>
      </c>
      <c r="AE470" s="32" t="str">
        <f>council_staff_import[[#This Row],[District_Office_Number_SOURCE_KEY]]</f>
        <v>718 217-4969</v>
      </c>
      <c r="AF470" s="32" t="s">
        <v>31398</v>
      </c>
    </row>
    <row r="471" spans="1:32" x14ac:dyDescent="0.2">
      <c r="A471" s="31" t="str">
        <f>council_staff_import[[#This Row],[First_Name_SOURCE_KEY]]&amp;" "&amp;council_staff_import[[#This Row],[Last_Name_SOURCE_KEY]]</f>
        <v>Jason Weinstein</v>
      </c>
      <c r="B471" s="31" t="str">
        <f>council_staff_import[[#This Row],[First_Name_SOURCE_KEY]]</f>
        <v>Jason</v>
      </c>
      <c r="C471" s="31" t="str">
        <f>council_staff_import[[#This Row],[Last_Name_SOURCE_KEY]]</f>
        <v>Weinstein</v>
      </c>
      <c r="D471" s="31" t="str">
        <f>council_staff_import[[#This Row],[Title_SOURCE_KEY]]</f>
        <v>Councilmanic Aide</v>
      </c>
      <c r="E471" s="31" t="e">
        <f>council_staff_import[[#This Row],[vlookup_works_for]]</f>
        <v>#REF!</v>
      </c>
      <c r="F471" s="31" t="str">
        <f>IF(council_staff_import[[#This Row],[combine COS and Leg Contact Responsibilties]]="",council_staff_import[[#This Row],[Vlookup Scheduler Responsibility]],council_staff_import[[#This Row],[combine COS and Leg Contact Responsibilties]])</f>
        <v/>
      </c>
      <c r="G471" s="31" t="e">
        <f>council_staff_import[[#This Row],[Vlookup_reports_to_person]]</f>
        <v>#REF!</v>
      </c>
      <c r="H471" s="31" t="s">
        <v>65</v>
      </c>
      <c r="I471" s="31" t="s">
        <v>31371</v>
      </c>
      <c r="J471" s="31" t="str">
        <f>council_staff_import[[#This Row],[format_legislative_staff_type]]</f>
        <v>Personal</v>
      </c>
      <c r="K471" s="31" t="s">
        <v>72</v>
      </c>
      <c r="L471" s="31" t="str">
        <f>IF(council_staff_import[[#This Row],[District_Office_Calc]]=0,"",council_staff_import[[#This Row],[District_Office_Calc]])</f>
        <v>718 217-4969</v>
      </c>
      <c r="M471" s="31" t="str">
        <f>IF(council_staff_import[[#This Row],[combine COS and Leg Contact emails]]="",council_staff_import[[#This Row],[Vlookup Scheduler Email]],council_staff_import[[#This Row],[combine COS and Leg Contact emails]])</f>
        <v/>
      </c>
      <c r="N471" s="32" t="s">
        <v>4434</v>
      </c>
      <c r="O471" s="32" t="s">
        <v>22811</v>
      </c>
      <c r="P471" s="32" t="str">
        <f>IF(council_staff_import[[#This Row],[Vlookup COS Responsibility]]="",council_staff_import[[#This Row],[Vlookup Leg Contact Responsibility]],council_staff_import[[#This Row],[Vlookup COS Responsibility]])</f>
        <v/>
      </c>
      <c r="Q471" s="32" t="str">
        <f>IF(council_staff_import[[#This Row],[Vlookup COS Email]]="",council_staff_import[[#This Row],[Vlookup Leg Contact Email]],council_staff_import[[#This Row],[Vlookup COS Email]])</f>
        <v/>
      </c>
      <c r="R471" s="32" t="str">
        <f>IFERROR(VLOOKUP(council_staff_import[[#This Row],[Full Name]],[4]!Table3[#Data],2,0),"")</f>
        <v/>
      </c>
      <c r="S471" s="32" t="str">
        <f>IFERROR(VLOOKUP(council_staff_import[[#This Row],[Full Name]],[4]!Table3[#Data],6,0),"")</f>
        <v/>
      </c>
      <c r="T471" s="32" t="str">
        <f>IFERROR(VLOOKUP(council_staff_import[[#This Row],[Full Name]],[4]!Table5[#Data],2,0),"")</f>
        <v/>
      </c>
      <c r="U471" s="32" t="str">
        <f>IFERROR(VLOOKUP(council_staff_import[[#This Row],[Full Name]],[4]!Table5[#Data],5,0),"")</f>
        <v/>
      </c>
      <c r="V471" s="32" t="str">
        <f>IFERROR(VLOOKUP(council_staff_import[[#This Row],[Full Name]],[4]!Table6[#Data],2,0),"")</f>
        <v/>
      </c>
      <c r="W471" s="32" t="str">
        <f>IFERROR(VLOOKUP(council_staff_import[[#This Row],[Full Name]],[4]!Table6[#Data],4,0),"")</f>
        <v/>
      </c>
      <c r="X471" s="32" t="s">
        <v>31394</v>
      </c>
      <c r="Y471" s="32" t="e">
        <f>VLOOKUP(council_staff_import[[#This Row],[format_works_for]],[4]!Table4[#Data],1,0)</f>
        <v>#REF!</v>
      </c>
      <c r="Z47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71" s="32" t="e">
        <f>VLOOKUP(council_staff_import[[#This Row],[formatted_and_corrected_reports_to_person]],[4]!Table2[#Data],2,0)</f>
        <v>#REF!</v>
      </c>
      <c r="AB471" s="32" t="str">
        <f>IF(council_staff_import[[#This Row],[format_legislative_staff_type]]="Personal", RIGHT(council_staff_import[[#This Row],[Assignment_SOURCE_KEY]],LEN(council_staff_import[[#This Row],[Assignment_SOURCE_KEY]])-FIND(" ",council_staff_import[[#This Row],[Assignment_SOURCE_KEY]])),"")</f>
        <v>Lancman</v>
      </c>
      <c r="AC471" s="32" t="str">
        <f>IF(LEFT(council_staff_import[[#This Row],[Assignment_SOURCE_KEY]],(FIND(" ",council_staff_import[[#This Row],[Assignment_SOURCE_KEY]],1)-1))="CM","Personal","Central")</f>
        <v>Personal</v>
      </c>
      <c r="AD471" s="32" t="s">
        <v>34863</v>
      </c>
      <c r="AE471" s="32" t="str">
        <f>council_staff_import[[#This Row],[District_Office_Number_SOURCE_KEY]]</f>
        <v>718 217-4969</v>
      </c>
      <c r="AF471" s="32" t="s">
        <v>31398</v>
      </c>
    </row>
    <row r="472" spans="1:32" x14ac:dyDescent="0.2">
      <c r="A472" s="31" t="str">
        <f>council_staff_import[[#This Row],[First_Name_SOURCE_KEY]]&amp;" "&amp;council_staff_import[[#This Row],[Last_Name_SOURCE_KEY]]</f>
        <v>Rubina Abdul</v>
      </c>
      <c r="B472" s="31" t="str">
        <f>council_staff_import[[#This Row],[First_Name_SOURCE_KEY]]</f>
        <v>Rubina</v>
      </c>
      <c r="C472" s="31" t="str">
        <f>council_staff_import[[#This Row],[Last_Name_SOURCE_KEY]]</f>
        <v>Abdul</v>
      </c>
      <c r="D472" s="31" t="str">
        <f>council_staff_import[[#This Row],[Title_SOURCE_KEY]]</f>
        <v>Councilmanic Aide</v>
      </c>
      <c r="E472" s="31" t="e">
        <f>council_staff_import[[#This Row],[vlookup_works_for]]</f>
        <v>#REF!</v>
      </c>
      <c r="F472" s="31" t="str">
        <f>IF(council_staff_import[[#This Row],[combine COS and Leg Contact Responsibilties]]="",council_staff_import[[#This Row],[Vlookup Scheduler Responsibility]],council_staff_import[[#This Row],[combine COS and Leg Contact Responsibilties]])</f>
        <v/>
      </c>
      <c r="G472" s="31" t="e">
        <f>council_staff_import[[#This Row],[Vlookup_reports_to_person]]</f>
        <v>#REF!</v>
      </c>
      <c r="H472" s="31" t="s">
        <v>65</v>
      </c>
      <c r="I472" s="31" t="s">
        <v>31371</v>
      </c>
      <c r="J472" s="31" t="str">
        <f>council_staff_import[[#This Row],[format_legislative_staff_type]]</f>
        <v>Personal</v>
      </c>
      <c r="K472" s="31" t="s">
        <v>72</v>
      </c>
      <c r="L472" s="31" t="str">
        <f>IF(council_staff_import[[#This Row],[District_Office_Calc]]=0,"",council_staff_import[[#This Row],[District_Office_Calc]])</f>
        <v>718 499-1090</v>
      </c>
      <c r="M472" s="31" t="str">
        <f>IF(council_staff_import[[#This Row],[combine COS and Leg Contact emails]]="",council_staff_import[[#This Row],[Vlookup Scheduler Email]],council_staff_import[[#This Row],[combine COS and Leg Contact emails]])</f>
        <v/>
      </c>
      <c r="N472" s="32" t="s">
        <v>34577</v>
      </c>
      <c r="O472" s="32" t="s">
        <v>34578</v>
      </c>
      <c r="P472" s="32" t="str">
        <f>IF(council_staff_import[[#This Row],[Vlookup COS Responsibility]]="",council_staff_import[[#This Row],[Vlookup Leg Contact Responsibility]],council_staff_import[[#This Row],[Vlookup COS Responsibility]])</f>
        <v/>
      </c>
      <c r="Q472" s="32" t="str">
        <f>IF(council_staff_import[[#This Row],[Vlookup COS Email]]="",council_staff_import[[#This Row],[Vlookup Leg Contact Email]],council_staff_import[[#This Row],[Vlookup COS Email]])</f>
        <v/>
      </c>
      <c r="R472" s="32" t="str">
        <f>IFERROR(VLOOKUP(council_staff_import[[#This Row],[Full Name]],[4]!Table3[#Data],2,0),"")</f>
        <v/>
      </c>
      <c r="S472" s="32" t="str">
        <f>IFERROR(VLOOKUP(council_staff_import[[#This Row],[Full Name]],[4]!Table3[#Data],6,0),"")</f>
        <v/>
      </c>
      <c r="T472" s="32" t="str">
        <f>IFERROR(VLOOKUP(council_staff_import[[#This Row],[Full Name]],[4]!Table5[#Data],2,0),"")</f>
        <v/>
      </c>
      <c r="U472" s="32" t="str">
        <f>IFERROR(VLOOKUP(council_staff_import[[#This Row],[Full Name]],[4]!Table5[#Data],5,0),"")</f>
        <v/>
      </c>
      <c r="V472" s="32" t="str">
        <f>IFERROR(VLOOKUP(council_staff_import[[#This Row],[Full Name]],[4]!Table6[#Data],2,0),"")</f>
        <v/>
      </c>
      <c r="W472" s="32" t="str">
        <f>IFERROR(VLOOKUP(council_staff_import[[#This Row],[Full Name]],[4]!Table6[#Data],4,0),"")</f>
        <v/>
      </c>
      <c r="X472" s="32" t="s">
        <v>31394</v>
      </c>
      <c r="Y472" s="32" t="e">
        <f>VLOOKUP(council_staff_import[[#This Row],[format_works_for]],[4]!Table4[#Data],1,0)</f>
        <v>#REF!</v>
      </c>
      <c r="Z47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72" s="32" t="e">
        <f>VLOOKUP(council_staff_import[[#This Row],[formatted_and_corrected_reports_to_person]],[4]!Table2[#Data],2,0)</f>
        <v>#REF!</v>
      </c>
      <c r="AB472" s="32" t="str">
        <f>IF(council_staff_import[[#This Row],[format_legislative_staff_type]]="Personal", RIGHT(council_staff_import[[#This Row],[Assignment_SOURCE_KEY]],LEN(council_staff_import[[#This Row],[Assignment_SOURCE_KEY]])-FIND(" ",council_staff_import[[#This Row],[Assignment_SOURCE_KEY]])),"")</f>
        <v>Lander</v>
      </c>
      <c r="AC472" s="32" t="str">
        <f>IF(LEFT(council_staff_import[[#This Row],[Assignment_SOURCE_KEY]],(FIND(" ",council_staff_import[[#This Row],[Assignment_SOURCE_KEY]],1)-1))="CM","Personal","Central")</f>
        <v>Personal</v>
      </c>
      <c r="AD472" s="32" t="s">
        <v>34864</v>
      </c>
      <c r="AE472" s="32" t="str">
        <f>council_staff_import[[#This Row],[District_Office_Number_SOURCE_KEY]]</f>
        <v>718 499-1090</v>
      </c>
      <c r="AF472" s="32" t="s">
        <v>33457</v>
      </c>
    </row>
    <row r="473" spans="1:32" x14ac:dyDescent="0.2">
      <c r="A473" s="31" t="str">
        <f>council_staff_import[[#This Row],[First_Name_SOURCE_KEY]]&amp;" "&amp;council_staff_import[[#This Row],[Last_Name_SOURCE_KEY]]</f>
        <v>Juan Ardila</v>
      </c>
      <c r="B473" s="31" t="str">
        <f>council_staff_import[[#This Row],[First_Name_SOURCE_KEY]]</f>
        <v>Juan</v>
      </c>
      <c r="C473" s="31" t="str">
        <f>council_staff_import[[#This Row],[Last_Name_SOURCE_KEY]]</f>
        <v>Ardila</v>
      </c>
      <c r="D473" s="31" t="str">
        <f>council_staff_import[[#This Row],[Title_SOURCE_KEY]]</f>
        <v>Councilmanic Aide</v>
      </c>
      <c r="E473" s="31" t="e">
        <f>council_staff_import[[#This Row],[vlookup_works_for]]</f>
        <v>#REF!</v>
      </c>
      <c r="F473" s="31" t="str">
        <f>IF(council_staff_import[[#This Row],[combine COS and Leg Contact Responsibilties]]="",council_staff_import[[#This Row],[Vlookup Scheduler Responsibility]],council_staff_import[[#This Row],[combine COS and Leg Contact Responsibilties]])</f>
        <v/>
      </c>
      <c r="G473" s="31" t="e">
        <f>council_staff_import[[#This Row],[Vlookup_reports_to_person]]</f>
        <v>#REF!</v>
      </c>
      <c r="H473" s="31" t="s">
        <v>65</v>
      </c>
      <c r="I473" s="31" t="s">
        <v>31371</v>
      </c>
      <c r="J473" s="31" t="str">
        <f>council_staff_import[[#This Row],[format_legislative_staff_type]]</f>
        <v>Personal</v>
      </c>
      <c r="K473" s="31" t="s">
        <v>72</v>
      </c>
      <c r="L473" s="31" t="str">
        <f>IF(council_staff_import[[#This Row],[District_Office_Calc]]=0,"",council_staff_import[[#This Row],[District_Office_Calc]])</f>
        <v>718 499-1090</v>
      </c>
      <c r="M473" s="31" t="str">
        <f>IF(council_staff_import[[#This Row],[combine COS and Leg Contact emails]]="",council_staff_import[[#This Row],[Vlookup Scheduler Email]],council_staff_import[[#This Row],[combine COS and Leg Contact emails]])</f>
        <v/>
      </c>
      <c r="N473" s="32" t="s">
        <v>34026</v>
      </c>
      <c r="O473" s="32" t="s">
        <v>28774</v>
      </c>
      <c r="P473" s="32" t="str">
        <f>IF(council_staff_import[[#This Row],[Vlookup COS Responsibility]]="",council_staff_import[[#This Row],[Vlookup Leg Contact Responsibility]],council_staff_import[[#This Row],[Vlookup COS Responsibility]])</f>
        <v/>
      </c>
      <c r="Q473" s="32" t="str">
        <f>IF(council_staff_import[[#This Row],[Vlookup COS Email]]="",council_staff_import[[#This Row],[Vlookup Leg Contact Email]],council_staff_import[[#This Row],[Vlookup COS Email]])</f>
        <v/>
      </c>
      <c r="R473" s="32" t="str">
        <f>IFERROR(VLOOKUP(council_staff_import[[#This Row],[Full Name]],[4]!Table3[#Data],2,0),"")</f>
        <v/>
      </c>
      <c r="S473" s="32" t="str">
        <f>IFERROR(VLOOKUP(council_staff_import[[#This Row],[Full Name]],[4]!Table3[#Data],6,0),"")</f>
        <v/>
      </c>
      <c r="T473" s="32" t="str">
        <f>IFERROR(VLOOKUP(council_staff_import[[#This Row],[Full Name]],[4]!Table5[#Data],2,0),"")</f>
        <v/>
      </c>
      <c r="U473" s="32" t="str">
        <f>IFERROR(VLOOKUP(council_staff_import[[#This Row],[Full Name]],[4]!Table5[#Data],5,0),"")</f>
        <v/>
      </c>
      <c r="V473" s="32" t="str">
        <f>IFERROR(VLOOKUP(council_staff_import[[#This Row],[Full Name]],[4]!Table6[#Data],2,0),"")</f>
        <v/>
      </c>
      <c r="W473" s="32" t="str">
        <f>IFERROR(VLOOKUP(council_staff_import[[#This Row],[Full Name]],[4]!Table6[#Data],4,0),"")</f>
        <v/>
      </c>
      <c r="X473" s="32" t="s">
        <v>31394</v>
      </c>
      <c r="Y473" s="32" t="e">
        <f>VLOOKUP(council_staff_import[[#This Row],[format_works_for]],[4]!Table4[#Data],1,0)</f>
        <v>#REF!</v>
      </c>
      <c r="Z47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73" s="32" t="e">
        <f>VLOOKUP(council_staff_import[[#This Row],[formatted_and_corrected_reports_to_person]],[4]!Table2[#Data],2,0)</f>
        <v>#REF!</v>
      </c>
      <c r="AB473" s="32" t="str">
        <f>IF(council_staff_import[[#This Row],[format_legislative_staff_type]]="Personal", RIGHT(council_staff_import[[#This Row],[Assignment_SOURCE_KEY]],LEN(council_staff_import[[#This Row],[Assignment_SOURCE_KEY]])-FIND(" ",council_staff_import[[#This Row],[Assignment_SOURCE_KEY]])),"")</f>
        <v>Lander</v>
      </c>
      <c r="AC473" s="32" t="str">
        <f>IF(LEFT(council_staff_import[[#This Row],[Assignment_SOURCE_KEY]],(FIND(" ",council_staff_import[[#This Row],[Assignment_SOURCE_KEY]],1)-1))="CM","Personal","Central")</f>
        <v>Personal</v>
      </c>
      <c r="AD473" s="32" t="s">
        <v>34864</v>
      </c>
      <c r="AE473" s="32" t="str">
        <f>council_staff_import[[#This Row],[District_Office_Number_SOURCE_KEY]]</f>
        <v>718 499-1090</v>
      </c>
      <c r="AF473" s="32" t="s">
        <v>33457</v>
      </c>
    </row>
    <row r="474" spans="1:32" x14ac:dyDescent="0.2">
      <c r="A474" s="31" t="str">
        <f>council_staff_import[[#This Row],[First_Name_SOURCE_KEY]]&amp;" "&amp;council_staff_import[[#This Row],[Last_Name_SOURCE_KEY]]</f>
        <v>Susan Charlop</v>
      </c>
      <c r="B474" s="31" t="str">
        <f>council_staff_import[[#This Row],[First_Name_SOURCE_KEY]]</f>
        <v>Susan</v>
      </c>
      <c r="C474" s="31" t="str">
        <f>council_staff_import[[#This Row],[Last_Name_SOURCE_KEY]]</f>
        <v>Charlop</v>
      </c>
      <c r="D474" s="31" t="str">
        <f>council_staff_import[[#This Row],[Title_SOURCE_KEY]]</f>
        <v>Councilmanic Aide</v>
      </c>
      <c r="E474" s="31" t="e">
        <f>council_staff_import[[#This Row],[vlookup_works_for]]</f>
        <v>#REF!</v>
      </c>
      <c r="F474" s="31" t="str">
        <f>IF(council_staff_import[[#This Row],[combine COS and Leg Contact Responsibilties]]="",council_staff_import[[#This Row],[Vlookup Scheduler Responsibility]],council_staff_import[[#This Row],[combine COS and Leg Contact Responsibilties]])</f>
        <v/>
      </c>
      <c r="G474" s="31" t="e">
        <f>council_staff_import[[#This Row],[Vlookup_reports_to_person]]</f>
        <v>#REF!</v>
      </c>
      <c r="H474" s="31" t="s">
        <v>65</v>
      </c>
      <c r="I474" s="31" t="s">
        <v>31371</v>
      </c>
      <c r="J474" s="31" t="str">
        <f>council_staff_import[[#This Row],[format_legislative_staff_type]]</f>
        <v>Personal</v>
      </c>
      <c r="K474" s="31" t="s">
        <v>72</v>
      </c>
      <c r="L474" s="31" t="str">
        <f>IF(council_staff_import[[#This Row],[District_Office_Calc]]=0,"",council_staff_import[[#This Row],[District_Office_Calc]])</f>
        <v>718 499-1090</v>
      </c>
      <c r="M474" s="31" t="str">
        <f>IF(council_staff_import[[#This Row],[combine COS and Leg Contact emails]]="",council_staff_import[[#This Row],[Vlookup Scheduler Email]],council_staff_import[[#This Row],[combine COS and Leg Contact emails]])</f>
        <v/>
      </c>
      <c r="N474" s="32" t="s">
        <v>33454</v>
      </c>
      <c r="O474" s="32" t="s">
        <v>7324</v>
      </c>
      <c r="P474" s="32" t="str">
        <f>IF(council_staff_import[[#This Row],[Vlookup COS Responsibility]]="",council_staff_import[[#This Row],[Vlookup Leg Contact Responsibility]],council_staff_import[[#This Row],[Vlookup COS Responsibility]])</f>
        <v/>
      </c>
      <c r="Q474" s="32" t="str">
        <f>IF(council_staff_import[[#This Row],[Vlookup COS Email]]="",council_staff_import[[#This Row],[Vlookup Leg Contact Email]],council_staff_import[[#This Row],[Vlookup COS Email]])</f>
        <v/>
      </c>
      <c r="R474" s="32" t="str">
        <f>IFERROR(VLOOKUP(council_staff_import[[#This Row],[Full Name]],[4]!Table3[#Data],2,0),"")</f>
        <v/>
      </c>
      <c r="S474" s="32" t="str">
        <f>IFERROR(VLOOKUP(council_staff_import[[#This Row],[Full Name]],[4]!Table3[#Data],6,0),"")</f>
        <v/>
      </c>
      <c r="T474" s="32" t="str">
        <f>IFERROR(VLOOKUP(council_staff_import[[#This Row],[Full Name]],[4]!Table5[#Data],2,0),"")</f>
        <v/>
      </c>
      <c r="U474" s="32" t="str">
        <f>IFERROR(VLOOKUP(council_staff_import[[#This Row],[Full Name]],[4]!Table5[#Data],5,0),"")</f>
        <v/>
      </c>
      <c r="V474" s="32" t="str">
        <f>IFERROR(VLOOKUP(council_staff_import[[#This Row],[Full Name]],[4]!Table6[#Data],2,0),"")</f>
        <v/>
      </c>
      <c r="W474" s="32" t="str">
        <f>IFERROR(VLOOKUP(council_staff_import[[#This Row],[Full Name]],[4]!Table6[#Data],4,0),"")</f>
        <v/>
      </c>
      <c r="X474" s="32" t="s">
        <v>31394</v>
      </c>
      <c r="Y474" s="32" t="e">
        <f>VLOOKUP(council_staff_import[[#This Row],[format_works_for]],[4]!Table4[#Data],1,0)</f>
        <v>#REF!</v>
      </c>
      <c r="Z47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74" s="32" t="e">
        <f>VLOOKUP(council_staff_import[[#This Row],[formatted_and_corrected_reports_to_person]],[4]!Table2[#Data],2,0)</f>
        <v>#REF!</v>
      </c>
      <c r="AB474" s="32" t="str">
        <f>IF(council_staff_import[[#This Row],[format_legislative_staff_type]]="Personal", RIGHT(council_staff_import[[#This Row],[Assignment_SOURCE_KEY]],LEN(council_staff_import[[#This Row],[Assignment_SOURCE_KEY]])-FIND(" ",council_staff_import[[#This Row],[Assignment_SOURCE_KEY]])),"")</f>
        <v>Lander</v>
      </c>
      <c r="AC474" s="32" t="str">
        <f>IF(LEFT(council_staff_import[[#This Row],[Assignment_SOURCE_KEY]],(FIND(" ",council_staff_import[[#This Row],[Assignment_SOURCE_KEY]],1)-1))="CM","Personal","Central")</f>
        <v>Personal</v>
      </c>
      <c r="AD474" s="32" t="s">
        <v>34864</v>
      </c>
      <c r="AE474" s="32" t="str">
        <f>council_staff_import[[#This Row],[District_Office_Number_SOURCE_KEY]]</f>
        <v>718 499-1090</v>
      </c>
      <c r="AF474" s="32" t="s">
        <v>33457</v>
      </c>
    </row>
    <row r="475" spans="1:32" x14ac:dyDescent="0.2">
      <c r="A475" s="31" t="str">
        <f>council_staff_import[[#This Row],[First_Name_SOURCE_KEY]]&amp;" "&amp;council_staff_import[[#This Row],[Last_Name_SOURCE_KEY]]</f>
        <v>Gabriella Friedlander</v>
      </c>
      <c r="B475" s="31" t="str">
        <f>council_staff_import[[#This Row],[First_Name_SOURCE_KEY]]</f>
        <v>Gabriella</v>
      </c>
      <c r="C475" s="31" t="str">
        <f>council_staff_import[[#This Row],[Last_Name_SOURCE_KEY]]</f>
        <v>Friedlander</v>
      </c>
      <c r="D475" s="31" t="str">
        <f>council_staff_import[[#This Row],[Title_SOURCE_KEY]]</f>
        <v>Councilmanic Aide</v>
      </c>
      <c r="E475" s="31" t="e">
        <f>council_staff_import[[#This Row],[vlookup_works_for]]</f>
        <v>#REF!</v>
      </c>
      <c r="F475" s="31" t="str">
        <f>IF(council_staff_import[[#This Row],[combine COS and Leg Contact Responsibilties]]="",council_staff_import[[#This Row],[Vlookup Scheduler Responsibility]],council_staff_import[[#This Row],[combine COS and Leg Contact Responsibilties]])</f>
        <v/>
      </c>
      <c r="G475" s="31" t="e">
        <f>council_staff_import[[#This Row],[Vlookup_reports_to_person]]</f>
        <v>#REF!</v>
      </c>
      <c r="H475" s="31" t="s">
        <v>65</v>
      </c>
      <c r="I475" s="31" t="s">
        <v>31371</v>
      </c>
      <c r="J475" s="31" t="str">
        <f>council_staff_import[[#This Row],[format_legislative_staff_type]]</f>
        <v>Personal</v>
      </c>
      <c r="K475" s="31" t="s">
        <v>72</v>
      </c>
      <c r="L475" s="31" t="str">
        <f>IF(council_staff_import[[#This Row],[District_Office_Calc]]=0,"",council_staff_import[[#This Row],[District_Office_Calc]])</f>
        <v>718 499-1090</v>
      </c>
      <c r="M475" s="31" t="str">
        <f>IF(council_staff_import[[#This Row],[combine COS and Leg Contact emails]]="",council_staff_import[[#This Row],[Vlookup Scheduler Email]],council_staff_import[[#This Row],[combine COS and Leg Contact emails]])</f>
        <v/>
      </c>
      <c r="N475" s="32" t="s">
        <v>34004</v>
      </c>
      <c r="O475" s="32" t="s">
        <v>34005</v>
      </c>
      <c r="P475" s="32" t="str">
        <f>IF(council_staff_import[[#This Row],[Vlookup COS Responsibility]]="",council_staff_import[[#This Row],[Vlookup Leg Contact Responsibility]],council_staff_import[[#This Row],[Vlookup COS Responsibility]])</f>
        <v/>
      </c>
      <c r="Q475" s="32" t="str">
        <f>IF(council_staff_import[[#This Row],[Vlookup COS Email]]="",council_staff_import[[#This Row],[Vlookup Leg Contact Email]],council_staff_import[[#This Row],[Vlookup COS Email]])</f>
        <v/>
      </c>
      <c r="R475" s="32" t="str">
        <f>IFERROR(VLOOKUP(council_staff_import[[#This Row],[Full Name]],[4]!Table3[#Data],2,0),"")</f>
        <v/>
      </c>
      <c r="S475" s="32" t="str">
        <f>IFERROR(VLOOKUP(council_staff_import[[#This Row],[Full Name]],[4]!Table3[#Data],6,0),"")</f>
        <v/>
      </c>
      <c r="T475" s="32" t="str">
        <f>IFERROR(VLOOKUP(council_staff_import[[#This Row],[Full Name]],[4]!Table5[#Data],2,0),"")</f>
        <v/>
      </c>
      <c r="U475" s="32" t="str">
        <f>IFERROR(VLOOKUP(council_staff_import[[#This Row],[Full Name]],[4]!Table5[#Data],5,0),"")</f>
        <v/>
      </c>
      <c r="V475" s="32" t="str">
        <f>IFERROR(VLOOKUP(council_staff_import[[#This Row],[Full Name]],[4]!Table6[#Data],2,0),"")</f>
        <v/>
      </c>
      <c r="W475" s="32" t="str">
        <f>IFERROR(VLOOKUP(council_staff_import[[#This Row],[Full Name]],[4]!Table6[#Data],4,0),"")</f>
        <v/>
      </c>
      <c r="X475" s="32" t="s">
        <v>31394</v>
      </c>
      <c r="Y475" s="32" t="e">
        <f>VLOOKUP(council_staff_import[[#This Row],[format_works_for]],[4]!Table4[#Data],1,0)</f>
        <v>#REF!</v>
      </c>
      <c r="Z47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75" s="32" t="e">
        <f>VLOOKUP(council_staff_import[[#This Row],[formatted_and_corrected_reports_to_person]],[4]!Table2[#Data],2,0)</f>
        <v>#REF!</v>
      </c>
      <c r="AB475" s="32" t="str">
        <f>IF(council_staff_import[[#This Row],[format_legislative_staff_type]]="Personal", RIGHT(council_staff_import[[#This Row],[Assignment_SOURCE_KEY]],LEN(council_staff_import[[#This Row],[Assignment_SOURCE_KEY]])-FIND(" ",council_staff_import[[#This Row],[Assignment_SOURCE_KEY]])),"")</f>
        <v>Lander</v>
      </c>
      <c r="AC475" s="32" t="str">
        <f>IF(LEFT(council_staff_import[[#This Row],[Assignment_SOURCE_KEY]],(FIND(" ",council_staff_import[[#This Row],[Assignment_SOURCE_KEY]],1)-1))="CM","Personal","Central")</f>
        <v>Personal</v>
      </c>
      <c r="AD475" s="32" t="s">
        <v>34864</v>
      </c>
      <c r="AE475" s="32" t="str">
        <f>council_staff_import[[#This Row],[District_Office_Number_SOURCE_KEY]]</f>
        <v>718 499-1090</v>
      </c>
      <c r="AF475" s="32" t="s">
        <v>33457</v>
      </c>
    </row>
    <row r="476" spans="1:32" x14ac:dyDescent="0.2">
      <c r="A476" s="31" t="str">
        <f>council_staff_import[[#This Row],[First_Name_SOURCE_KEY]]&amp;" "&amp;council_staff_import[[#This Row],[Last_Name_SOURCE_KEY]]</f>
        <v>Rachel Goodman</v>
      </c>
      <c r="B476" s="31" t="str">
        <f>council_staff_import[[#This Row],[First_Name_SOURCE_KEY]]</f>
        <v>Rachel</v>
      </c>
      <c r="C476" s="31" t="str">
        <f>council_staff_import[[#This Row],[Last_Name_SOURCE_KEY]]</f>
        <v>Goodman</v>
      </c>
      <c r="D476" s="31" t="str">
        <f>council_staff_import[[#This Row],[Title_SOURCE_KEY]]</f>
        <v>Councilmanic Aide</v>
      </c>
      <c r="E476" s="31" t="e">
        <f>council_staff_import[[#This Row],[vlookup_works_for]]</f>
        <v>#REF!</v>
      </c>
      <c r="F476" s="31" t="str">
        <f>IF(council_staff_import[[#This Row],[combine COS and Leg Contact Responsibilties]]="",council_staff_import[[#This Row],[Vlookup Scheduler Responsibility]],council_staff_import[[#This Row],[combine COS and Leg Contact Responsibilties]])</f>
        <v/>
      </c>
      <c r="G476" s="31" t="e">
        <f>council_staff_import[[#This Row],[Vlookup_reports_to_person]]</f>
        <v>#REF!</v>
      </c>
      <c r="H476" s="31" t="s">
        <v>65</v>
      </c>
      <c r="I476" s="31" t="s">
        <v>31371</v>
      </c>
      <c r="J476" s="31" t="str">
        <f>council_staff_import[[#This Row],[format_legislative_staff_type]]</f>
        <v>Personal</v>
      </c>
      <c r="K476" s="31" t="s">
        <v>72</v>
      </c>
      <c r="L476" s="31" t="str">
        <f>IF(council_staff_import[[#This Row],[District_Office_Calc]]=0,"",council_staff_import[[#This Row],[District_Office_Calc]])</f>
        <v>718 499-1090</v>
      </c>
      <c r="M476" s="31" t="str">
        <f>IF(council_staff_import[[#This Row],[combine COS and Leg Contact emails]]="",council_staff_import[[#This Row],[Vlookup Scheduler Email]],council_staff_import[[#This Row],[combine COS and Leg Contact emails]])</f>
        <v/>
      </c>
      <c r="N476" s="32" t="s">
        <v>16136</v>
      </c>
      <c r="O476" s="32" t="s">
        <v>23611</v>
      </c>
      <c r="P476" s="32" t="str">
        <f>IF(council_staff_import[[#This Row],[Vlookup COS Responsibility]]="",council_staff_import[[#This Row],[Vlookup Leg Contact Responsibility]],council_staff_import[[#This Row],[Vlookup COS Responsibility]])</f>
        <v/>
      </c>
      <c r="Q476" s="32" t="str">
        <f>IF(council_staff_import[[#This Row],[Vlookup COS Email]]="",council_staff_import[[#This Row],[Vlookup Leg Contact Email]],council_staff_import[[#This Row],[Vlookup COS Email]])</f>
        <v/>
      </c>
      <c r="R476" s="32" t="str">
        <f>IFERROR(VLOOKUP(council_staff_import[[#This Row],[Full Name]],[4]!Table3[#Data],2,0),"")</f>
        <v/>
      </c>
      <c r="S476" s="32" t="str">
        <f>IFERROR(VLOOKUP(council_staff_import[[#This Row],[Full Name]],[4]!Table3[#Data],6,0),"")</f>
        <v/>
      </c>
      <c r="T476" s="32" t="str">
        <f>IFERROR(VLOOKUP(council_staff_import[[#This Row],[Full Name]],[4]!Table5[#Data],2,0),"")</f>
        <v/>
      </c>
      <c r="U476" s="32" t="str">
        <f>IFERROR(VLOOKUP(council_staff_import[[#This Row],[Full Name]],[4]!Table5[#Data],5,0),"")</f>
        <v/>
      </c>
      <c r="V476" s="32" t="str">
        <f>IFERROR(VLOOKUP(council_staff_import[[#This Row],[Full Name]],[4]!Table6[#Data],2,0),"")</f>
        <v/>
      </c>
      <c r="W476" s="32" t="str">
        <f>IFERROR(VLOOKUP(council_staff_import[[#This Row],[Full Name]],[4]!Table6[#Data],4,0),"")</f>
        <v/>
      </c>
      <c r="X476" s="32" t="s">
        <v>31394</v>
      </c>
      <c r="Y476" s="32" t="e">
        <f>VLOOKUP(council_staff_import[[#This Row],[format_works_for]],[4]!Table4[#Data],1,0)</f>
        <v>#REF!</v>
      </c>
      <c r="Z47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76" s="32" t="e">
        <f>VLOOKUP(council_staff_import[[#This Row],[formatted_and_corrected_reports_to_person]],[4]!Table2[#Data],2,0)</f>
        <v>#REF!</v>
      </c>
      <c r="AB476" s="32" t="str">
        <f>IF(council_staff_import[[#This Row],[format_legislative_staff_type]]="Personal", RIGHT(council_staff_import[[#This Row],[Assignment_SOURCE_KEY]],LEN(council_staff_import[[#This Row],[Assignment_SOURCE_KEY]])-FIND(" ",council_staff_import[[#This Row],[Assignment_SOURCE_KEY]])),"")</f>
        <v>Lander</v>
      </c>
      <c r="AC476" s="34" t="str">
        <f>IF(LEFT(council_staff_import[[#This Row],[Assignment_SOURCE_KEY]],(FIND(" ",council_staff_import[[#This Row],[Assignment_SOURCE_KEY]],1)-1))="CM","Personal","Central")</f>
        <v>Personal</v>
      </c>
      <c r="AD476" s="32" t="s">
        <v>34864</v>
      </c>
      <c r="AE476" s="32" t="str">
        <f>council_staff_import[[#This Row],[District_Office_Number_SOURCE_KEY]]</f>
        <v>718 499-1090</v>
      </c>
      <c r="AF476" s="32" t="s">
        <v>33457</v>
      </c>
    </row>
    <row r="477" spans="1:32" x14ac:dyDescent="0.2">
      <c r="A477" s="31" t="str">
        <f>council_staff_import[[#This Row],[First_Name_SOURCE_KEY]]&amp;" "&amp;council_staff_import[[#This Row],[Last_Name_SOURCE_KEY]]</f>
        <v>Anna Levers</v>
      </c>
      <c r="B477" s="31" t="str">
        <f>council_staff_import[[#This Row],[First_Name_SOURCE_KEY]]</f>
        <v>Anna</v>
      </c>
      <c r="C477" s="31" t="str">
        <f>council_staff_import[[#This Row],[Last_Name_SOURCE_KEY]]</f>
        <v>Levers</v>
      </c>
      <c r="D477" s="31" t="str">
        <f>council_staff_import[[#This Row],[Title_SOURCE_KEY]]</f>
        <v>Councilmanic Aide</v>
      </c>
      <c r="E477" s="31" t="e">
        <f>council_staff_import[[#This Row],[vlookup_works_for]]</f>
        <v>#REF!</v>
      </c>
      <c r="F477" s="31" t="str">
        <f>IF(council_staff_import[[#This Row],[combine COS and Leg Contact Responsibilties]]="",council_staff_import[[#This Row],[Vlookup Scheduler Responsibility]],council_staff_import[[#This Row],[combine COS and Leg Contact Responsibilties]])</f>
        <v/>
      </c>
      <c r="G477" s="31" t="e">
        <f>council_staff_import[[#This Row],[Vlookup_reports_to_person]]</f>
        <v>#REF!</v>
      </c>
      <c r="H477" s="31" t="s">
        <v>65</v>
      </c>
      <c r="I477" s="31" t="s">
        <v>31371</v>
      </c>
      <c r="J477" s="31" t="str">
        <f>council_staff_import[[#This Row],[format_legislative_staff_type]]</f>
        <v>Personal</v>
      </c>
      <c r="K477" s="31" t="s">
        <v>72</v>
      </c>
      <c r="L477" s="31" t="str">
        <f>IF(council_staff_import[[#This Row],[District_Office_Calc]]=0,"",council_staff_import[[#This Row],[District_Office_Calc]])</f>
        <v>718 499-1090</v>
      </c>
      <c r="M477" s="31" t="str">
        <f>IF(council_staff_import[[#This Row],[combine COS and Leg Contact emails]]="",council_staff_import[[#This Row],[Vlookup Scheduler Email]],council_staff_import[[#This Row],[combine COS and Leg Contact emails]])</f>
        <v/>
      </c>
      <c r="N477" s="32" t="s">
        <v>34582</v>
      </c>
      <c r="O477" s="32" t="s">
        <v>1668</v>
      </c>
      <c r="P477" s="32" t="str">
        <f>IF(council_staff_import[[#This Row],[Vlookup COS Responsibility]]="",council_staff_import[[#This Row],[Vlookup Leg Contact Responsibility]],council_staff_import[[#This Row],[Vlookup COS Responsibility]])</f>
        <v/>
      </c>
      <c r="Q477" s="32" t="str">
        <f>IF(council_staff_import[[#This Row],[Vlookup COS Email]]="",council_staff_import[[#This Row],[Vlookup Leg Contact Email]],council_staff_import[[#This Row],[Vlookup COS Email]])</f>
        <v/>
      </c>
      <c r="R477" s="32" t="str">
        <f>IFERROR(VLOOKUP(council_staff_import[[#This Row],[Full Name]],[4]!Table3[#Data],2,0),"")</f>
        <v/>
      </c>
      <c r="S477" s="32" t="str">
        <f>IFERROR(VLOOKUP(council_staff_import[[#This Row],[Full Name]],[4]!Table3[#Data],6,0),"")</f>
        <v/>
      </c>
      <c r="T477" s="32" t="str">
        <f>IFERROR(VLOOKUP(council_staff_import[[#This Row],[Full Name]],[4]!Table5[#Data],2,0),"")</f>
        <v/>
      </c>
      <c r="U477" s="32" t="str">
        <f>IFERROR(VLOOKUP(council_staff_import[[#This Row],[Full Name]],[4]!Table5[#Data],5,0),"")</f>
        <v/>
      </c>
      <c r="V477" s="32" t="str">
        <f>IFERROR(VLOOKUP(council_staff_import[[#This Row],[Full Name]],[4]!Table6[#Data],2,0),"")</f>
        <v/>
      </c>
      <c r="W477" s="32" t="str">
        <f>IFERROR(VLOOKUP(council_staff_import[[#This Row],[Full Name]],[4]!Table6[#Data],4,0),"")</f>
        <v/>
      </c>
      <c r="X477" s="32" t="s">
        <v>31394</v>
      </c>
      <c r="Y477" s="32" t="e">
        <f>VLOOKUP(council_staff_import[[#This Row],[format_works_for]],[4]!Table4[#Data],1,0)</f>
        <v>#REF!</v>
      </c>
      <c r="Z47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77" s="32" t="e">
        <f>VLOOKUP(council_staff_import[[#This Row],[formatted_and_corrected_reports_to_person]],[4]!Table2[#Data],2,0)</f>
        <v>#REF!</v>
      </c>
      <c r="AB477" s="32" t="str">
        <f>IF(council_staff_import[[#This Row],[format_legislative_staff_type]]="Personal", RIGHT(council_staff_import[[#This Row],[Assignment_SOURCE_KEY]],LEN(council_staff_import[[#This Row],[Assignment_SOURCE_KEY]])-FIND(" ",council_staff_import[[#This Row],[Assignment_SOURCE_KEY]])),"")</f>
        <v>Lander</v>
      </c>
      <c r="AC477" s="34" t="str">
        <f>IF(LEFT(council_staff_import[[#This Row],[Assignment_SOURCE_KEY]],(FIND(" ",council_staff_import[[#This Row],[Assignment_SOURCE_KEY]],1)-1))="CM","Personal","Central")</f>
        <v>Personal</v>
      </c>
      <c r="AD477" s="32" t="s">
        <v>34864</v>
      </c>
      <c r="AE477" s="32" t="str">
        <f>council_staff_import[[#This Row],[District_Office_Number_SOURCE_KEY]]</f>
        <v>718 499-1090</v>
      </c>
      <c r="AF477" s="32" t="s">
        <v>33457</v>
      </c>
    </row>
    <row r="478" spans="1:32" x14ac:dyDescent="0.2">
      <c r="A478" s="31" t="str">
        <f>council_staff_import[[#This Row],[First_Name_SOURCE_KEY]]&amp;" "&amp;council_staff_import[[#This Row],[Last_Name_SOURCE_KEY]]</f>
        <v>Victoria Sell</v>
      </c>
      <c r="B478" s="31" t="str">
        <f>council_staff_import[[#This Row],[First_Name_SOURCE_KEY]]</f>
        <v>Victoria</v>
      </c>
      <c r="C478" s="31" t="str">
        <f>council_staff_import[[#This Row],[Last_Name_SOURCE_KEY]]</f>
        <v>Sell</v>
      </c>
      <c r="D478" s="31" t="str">
        <f>council_staff_import[[#This Row],[Title_SOURCE_KEY]]</f>
        <v>Councilmanic Aide</v>
      </c>
      <c r="E478" s="31" t="e">
        <f>council_staff_import[[#This Row],[vlookup_works_for]]</f>
        <v>#REF!</v>
      </c>
      <c r="F478" s="31" t="str">
        <f>IF(council_staff_import[[#This Row],[combine COS and Leg Contact Responsibilties]]="",council_staff_import[[#This Row],[Vlookup Scheduler Responsibility]],council_staff_import[[#This Row],[combine COS and Leg Contact Responsibilties]])</f>
        <v/>
      </c>
      <c r="G478" s="31" t="e">
        <f>council_staff_import[[#This Row],[Vlookup_reports_to_person]]</f>
        <v>#REF!</v>
      </c>
      <c r="H478" s="31" t="s">
        <v>65</v>
      </c>
      <c r="I478" s="31" t="s">
        <v>31371</v>
      </c>
      <c r="J478" s="31" t="str">
        <f>council_staff_import[[#This Row],[format_legislative_staff_type]]</f>
        <v>Personal</v>
      </c>
      <c r="K478" s="31" t="s">
        <v>72</v>
      </c>
      <c r="L478" s="31" t="str">
        <f>IF(council_staff_import[[#This Row],[District_Office_Calc]]=0,"",council_staff_import[[#This Row],[District_Office_Calc]])</f>
        <v>718 499-1090</v>
      </c>
      <c r="M478" s="31" t="str">
        <f>IF(council_staff_import[[#This Row],[combine COS and Leg Contact emails]]="",council_staff_import[[#This Row],[Vlookup Scheduler Email]],council_staff_import[[#This Row],[combine COS and Leg Contact emails]])</f>
        <v/>
      </c>
      <c r="N478" s="32" t="s">
        <v>34009</v>
      </c>
      <c r="O478" s="32" t="s">
        <v>15843</v>
      </c>
      <c r="P478" s="32" t="str">
        <f>IF(council_staff_import[[#This Row],[Vlookup COS Responsibility]]="",council_staff_import[[#This Row],[Vlookup Leg Contact Responsibility]],council_staff_import[[#This Row],[Vlookup COS Responsibility]])</f>
        <v/>
      </c>
      <c r="Q478" s="32" t="str">
        <f>IF(council_staff_import[[#This Row],[Vlookup COS Email]]="",council_staff_import[[#This Row],[Vlookup Leg Contact Email]],council_staff_import[[#This Row],[Vlookup COS Email]])</f>
        <v/>
      </c>
      <c r="R478" s="32" t="str">
        <f>IFERROR(VLOOKUP(council_staff_import[[#This Row],[Full Name]],[4]!Table3[#Data],2,0),"")</f>
        <v/>
      </c>
      <c r="S478" s="32" t="str">
        <f>IFERROR(VLOOKUP(council_staff_import[[#This Row],[Full Name]],[4]!Table3[#Data],6,0),"")</f>
        <v/>
      </c>
      <c r="T478" s="32" t="str">
        <f>IFERROR(VLOOKUP(council_staff_import[[#This Row],[Full Name]],[4]!Table5[#Data],2,0),"")</f>
        <v/>
      </c>
      <c r="U478" s="32" t="str">
        <f>IFERROR(VLOOKUP(council_staff_import[[#This Row],[Full Name]],[4]!Table5[#Data],5,0),"")</f>
        <v/>
      </c>
      <c r="V478" s="32" t="str">
        <f>IFERROR(VLOOKUP(council_staff_import[[#This Row],[Full Name]],[4]!Table6[#Data],2,0),"")</f>
        <v/>
      </c>
      <c r="W478" s="32" t="str">
        <f>IFERROR(VLOOKUP(council_staff_import[[#This Row],[Full Name]],[4]!Table6[#Data],4,0),"")</f>
        <v/>
      </c>
      <c r="X478" s="32" t="s">
        <v>31394</v>
      </c>
      <c r="Y478" s="32" t="e">
        <f>VLOOKUP(council_staff_import[[#This Row],[format_works_for]],[4]!Table4[#Data],1,0)</f>
        <v>#REF!</v>
      </c>
      <c r="Z47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78" s="32" t="e">
        <f>VLOOKUP(council_staff_import[[#This Row],[formatted_and_corrected_reports_to_person]],[4]!Table2[#Data],2,0)</f>
        <v>#REF!</v>
      </c>
      <c r="AB478" s="32" t="str">
        <f>IF(council_staff_import[[#This Row],[format_legislative_staff_type]]="Personal", RIGHT(council_staff_import[[#This Row],[Assignment_SOURCE_KEY]],LEN(council_staff_import[[#This Row],[Assignment_SOURCE_KEY]])-FIND(" ",council_staff_import[[#This Row],[Assignment_SOURCE_KEY]])),"")</f>
        <v>Lander</v>
      </c>
      <c r="AC478" s="34" t="str">
        <f>IF(LEFT(council_staff_import[[#This Row],[Assignment_SOURCE_KEY]],(FIND(" ",council_staff_import[[#This Row],[Assignment_SOURCE_KEY]],1)-1))="CM","Personal","Central")</f>
        <v>Personal</v>
      </c>
      <c r="AD478" s="32" t="s">
        <v>34864</v>
      </c>
      <c r="AE478" s="32" t="str">
        <f>council_staff_import[[#This Row],[District_Office_Number_SOURCE_KEY]]</f>
        <v>718 499-1090</v>
      </c>
      <c r="AF478" s="32" t="s">
        <v>33457</v>
      </c>
    </row>
    <row r="479" spans="1:32" x14ac:dyDescent="0.2">
      <c r="A479" s="31" t="str">
        <f>council_staff_import[[#This Row],[First_Name_SOURCE_KEY]]&amp;" "&amp;council_staff_import[[#This Row],[Last_Name_SOURCE_KEY]]</f>
        <v>Catherine Zinnel</v>
      </c>
      <c r="B479" s="31" t="str">
        <f>council_staff_import[[#This Row],[First_Name_SOURCE_KEY]]</f>
        <v>Catherine</v>
      </c>
      <c r="C479" s="31" t="str">
        <f>council_staff_import[[#This Row],[Last_Name_SOURCE_KEY]]</f>
        <v>Zinnel</v>
      </c>
      <c r="D479" s="31" t="str">
        <f>council_staff_import[[#This Row],[Title_SOURCE_KEY]]</f>
        <v>Councilmanic Aide</v>
      </c>
      <c r="E479" s="31" t="e">
        <f>council_staff_import[[#This Row],[vlookup_works_for]]</f>
        <v>#REF!</v>
      </c>
      <c r="F479" s="31" t="str">
        <f>IF(council_staff_import[[#This Row],[combine COS and Leg Contact Responsibilties]]="",council_staff_import[[#This Row],[Vlookup Scheduler Responsibility]],council_staff_import[[#This Row],[combine COS and Leg Contact Responsibilties]])</f>
        <v/>
      </c>
      <c r="G479" s="31" t="e">
        <f>council_staff_import[[#This Row],[Vlookup_reports_to_person]]</f>
        <v>#REF!</v>
      </c>
      <c r="H479" s="31" t="s">
        <v>65</v>
      </c>
      <c r="I479" s="31" t="s">
        <v>31371</v>
      </c>
      <c r="J479" s="31" t="str">
        <f>council_staff_import[[#This Row],[format_legislative_staff_type]]</f>
        <v>Personal</v>
      </c>
      <c r="K479" s="31" t="s">
        <v>72</v>
      </c>
      <c r="L479" s="31" t="str">
        <f>IF(council_staff_import[[#This Row],[District_Office_Calc]]=0,"",council_staff_import[[#This Row],[District_Office_Calc]])</f>
        <v>718 499-1090</v>
      </c>
      <c r="M479" s="31" t="str">
        <f>IF(council_staff_import[[#This Row],[combine COS and Leg Contact emails]]="",council_staff_import[[#This Row],[Vlookup Scheduler Email]],council_staff_import[[#This Row],[combine COS and Leg Contact emails]])</f>
        <v/>
      </c>
      <c r="N479" s="32" t="s">
        <v>33563</v>
      </c>
      <c r="O479" s="32" t="s">
        <v>23459</v>
      </c>
      <c r="P479" s="32" t="str">
        <f>IF(council_staff_import[[#This Row],[Vlookup COS Responsibility]]="",council_staff_import[[#This Row],[Vlookup Leg Contact Responsibility]],council_staff_import[[#This Row],[Vlookup COS Responsibility]])</f>
        <v/>
      </c>
      <c r="Q479" s="32" t="str">
        <f>IF(council_staff_import[[#This Row],[Vlookup COS Email]]="",council_staff_import[[#This Row],[Vlookup Leg Contact Email]],council_staff_import[[#This Row],[Vlookup COS Email]])</f>
        <v/>
      </c>
      <c r="R479" s="32" t="str">
        <f>IFERROR(VLOOKUP(council_staff_import[[#This Row],[Full Name]],[4]!Table3[#Data],2,0),"")</f>
        <v/>
      </c>
      <c r="S479" s="32" t="str">
        <f>IFERROR(VLOOKUP(council_staff_import[[#This Row],[Full Name]],[4]!Table3[#Data],6,0),"")</f>
        <v/>
      </c>
      <c r="T479" s="32" t="str">
        <f>IFERROR(VLOOKUP(council_staff_import[[#This Row],[Full Name]],[4]!Table5[#Data],2,0),"")</f>
        <v/>
      </c>
      <c r="U479" s="32" t="str">
        <f>IFERROR(VLOOKUP(council_staff_import[[#This Row],[Full Name]],[4]!Table5[#Data],5,0),"")</f>
        <v/>
      </c>
      <c r="V479" s="32" t="str">
        <f>IFERROR(VLOOKUP(council_staff_import[[#This Row],[Full Name]],[4]!Table6[#Data],2,0),"")</f>
        <v/>
      </c>
      <c r="W479" s="32" t="str">
        <f>IFERROR(VLOOKUP(council_staff_import[[#This Row],[Full Name]],[4]!Table6[#Data],4,0),"")</f>
        <v/>
      </c>
      <c r="X479" s="32" t="s">
        <v>31394</v>
      </c>
      <c r="Y479" s="32" t="e">
        <f>VLOOKUP(council_staff_import[[#This Row],[format_works_for]],[4]!Table4[#Data],1,0)</f>
        <v>#REF!</v>
      </c>
      <c r="Z47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79" s="32" t="e">
        <f>VLOOKUP(council_staff_import[[#This Row],[formatted_and_corrected_reports_to_person]],[4]!Table2[#Data],2,0)</f>
        <v>#REF!</v>
      </c>
      <c r="AB479" s="32" t="str">
        <f>IF(council_staff_import[[#This Row],[format_legislative_staff_type]]="Personal", RIGHT(council_staff_import[[#This Row],[Assignment_SOURCE_KEY]],LEN(council_staff_import[[#This Row],[Assignment_SOURCE_KEY]])-FIND(" ",council_staff_import[[#This Row],[Assignment_SOURCE_KEY]])),"")</f>
        <v>Lander</v>
      </c>
      <c r="AC479" s="34" t="str">
        <f>IF(LEFT(council_staff_import[[#This Row],[Assignment_SOURCE_KEY]],(FIND(" ",council_staff_import[[#This Row],[Assignment_SOURCE_KEY]],1)-1))="CM","Personal","Central")</f>
        <v>Personal</v>
      </c>
      <c r="AD479" s="32" t="s">
        <v>34864</v>
      </c>
      <c r="AE479" s="32" t="str">
        <f>council_staff_import[[#This Row],[District_Office_Number_SOURCE_KEY]]</f>
        <v>718 499-1090</v>
      </c>
      <c r="AF479" s="32" t="s">
        <v>33457</v>
      </c>
    </row>
    <row r="480" spans="1:32" x14ac:dyDescent="0.2">
      <c r="A480" s="31" t="str">
        <f>council_staff_import[[#This Row],[First_Name_SOURCE_KEY]]&amp;" "&amp;council_staff_import[[#This Row],[Last_Name_SOURCE_KEY]]</f>
        <v>Julie Bero</v>
      </c>
      <c r="B480" s="31" t="str">
        <f>council_staff_import[[#This Row],[First_Name_SOURCE_KEY]]</f>
        <v>Julie</v>
      </c>
      <c r="C480" s="31" t="str">
        <f>council_staff_import[[#This Row],[Last_Name_SOURCE_KEY]]</f>
        <v>Bero</v>
      </c>
      <c r="D480" s="31" t="str">
        <f>council_staff_import[[#This Row],[Title_SOURCE_KEY]]</f>
        <v>Councilmanic Aide</v>
      </c>
      <c r="E480" s="31" t="e">
        <f>council_staff_import[[#This Row],[vlookup_works_for]]</f>
        <v>#REF!</v>
      </c>
      <c r="F480" s="31" t="str">
        <f>IF(council_staff_import[[#This Row],[combine COS and Leg Contact Responsibilties]]="",council_staff_import[[#This Row],[Vlookup Scheduler Responsibility]],council_staff_import[[#This Row],[combine COS and Leg Contact Responsibilties]])</f>
        <v/>
      </c>
      <c r="G480" s="31" t="e">
        <f>council_staff_import[[#This Row],[Vlookup_reports_to_person]]</f>
        <v>#REF!</v>
      </c>
      <c r="H480" s="31" t="s">
        <v>65</v>
      </c>
      <c r="I480" s="31" t="s">
        <v>31371</v>
      </c>
      <c r="J480" s="31" t="str">
        <f>council_staff_import[[#This Row],[format_legislative_staff_type]]</f>
        <v>Personal</v>
      </c>
      <c r="K480" s="31" t="s">
        <v>72</v>
      </c>
      <c r="L480" s="31" t="str">
        <f>IF(council_staff_import[[#This Row],[District_Office_Calc]]=0,"",council_staff_import[[#This Row],[District_Office_Calc]])</f>
        <v>718 643-6620</v>
      </c>
      <c r="M480" s="31" t="str">
        <f>IF(council_staff_import[[#This Row],[combine COS and Leg Contact emails]]="",council_staff_import[[#This Row],[Vlookup Scheduler Email]],council_staff_import[[#This Row],[combine COS and Leg Contact emails]])</f>
        <v/>
      </c>
      <c r="N480" s="32" t="s">
        <v>33728</v>
      </c>
      <c r="O480" s="32" t="s">
        <v>29942</v>
      </c>
      <c r="P480" s="32" t="str">
        <f>IF(council_staff_import[[#This Row],[Vlookup COS Responsibility]]="",council_staff_import[[#This Row],[Vlookup Leg Contact Responsibility]],council_staff_import[[#This Row],[Vlookup COS Responsibility]])</f>
        <v/>
      </c>
      <c r="Q480" s="32" t="str">
        <f>IF(council_staff_import[[#This Row],[Vlookup COS Email]]="",council_staff_import[[#This Row],[Vlookup Leg Contact Email]],council_staff_import[[#This Row],[Vlookup COS Email]])</f>
        <v/>
      </c>
      <c r="R480" s="32" t="str">
        <f>IFERROR(VLOOKUP(council_staff_import[[#This Row],[Full Name]],[4]!Table3[#Data],2,0),"")</f>
        <v/>
      </c>
      <c r="S480" s="32" t="str">
        <f>IFERROR(VLOOKUP(council_staff_import[[#This Row],[Full Name]],[4]!Table3[#Data],6,0),"")</f>
        <v/>
      </c>
      <c r="T480" s="32" t="str">
        <f>IFERROR(VLOOKUP(council_staff_import[[#This Row],[Full Name]],[4]!Table5[#Data],2,0),"")</f>
        <v/>
      </c>
      <c r="U480" s="32" t="str">
        <f>IFERROR(VLOOKUP(council_staff_import[[#This Row],[Full Name]],[4]!Table5[#Data],5,0),"")</f>
        <v/>
      </c>
      <c r="V480" s="32" t="str">
        <f>IFERROR(VLOOKUP(council_staff_import[[#This Row],[Full Name]],[4]!Table6[#Data],2,0),"")</f>
        <v/>
      </c>
      <c r="W480" s="32" t="str">
        <f>IFERROR(VLOOKUP(council_staff_import[[#This Row],[Full Name]],[4]!Table6[#Data],4,0),"")</f>
        <v/>
      </c>
      <c r="X480" s="32" t="s">
        <v>31394</v>
      </c>
      <c r="Y480" s="32" t="e">
        <f>VLOOKUP(council_staff_import[[#This Row],[format_works_for]],[4]!Table4[#Data],1,0)</f>
        <v>#REF!</v>
      </c>
      <c r="Z48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80" s="32" t="e">
        <f>VLOOKUP(council_staff_import[[#This Row],[formatted_and_corrected_reports_to_person]],[4]!Table2[#Data],2,0)</f>
        <v>#REF!</v>
      </c>
      <c r="AB480" s="32" t="str">
        <f>IF(council_staff_import[[#This Row],[format_legislative_staff_type]]="Personal", RIGHT(council_staff_import[[#This Row],[Assignment_SOURCE_KEY]],LEN(council_staff_import[[#This Row],[Assignment_SOURCE_KEY]])-FIND(" ",council_staff_import[[#This Row],[Assignment_SOURCE_KEY]])),"")</f>
        <v>Levin</v>
      </c>
      <c r="AC480" s="34" t="str">
        <f>IF(LEFT(council_staff_import[[#This Row],[Assignment_SOURCE_KEY]],(FIND(" ",council_staff_import[[#This Row],[Assignment_SOURCE_KEY]],1)-1))="CM","Personal","Central")</f>
        <v>Personal</v>
      </c>
      <c r="AD480" s="32" t="s">
        <v>34865</v>
      </c>
      <c r="AE480" s="32" t="str">
        <f>council_staff_import[[#This Row],[District_Office_Number_SOURCE_KEY]]</f>
        <v>718 643-6620</v>
      </c>
      <c r="AF480" s="32" t="s">
        <v>31445</v>
      </c>
    </row>
    <row r="481" spans="1:32" x14ac:dyDescent="0.2">
      <c r="A481" s="31" t="str">
        <f>council_staff_import[[#This Row],[First_Name_SOURCE_KEY]]&amp;" "&amp;council_staff_import[[#This Row],[Last_Name_SOURCE_KEY]]</f>
        <v>Jonathan Boucher</v>
      </c>
      <c r="B481" s="31" t="str">
        <f>council_staff_import[[#This Row],[First_Name_SOURCE_KEY]]</f>
        <v>Jonathan</v>
      </c>
      <c r="C481" s="31" t="str">
        <f>council_staff_import[[#This Row],[Last_Name_SOURCE_KEY]]</f>
        <v>Boucher</v>
      </c>
      <c r="D481" s="31" t="str">
        <f>council_staff_import[[#This Row],[Title_SOURCE_KEY]]</f>
        <v>Councilmanic Aide</v>
      </c>
      <c r="E481" s="31" t="e">
        <f>council_staff_import[[#This Row],[vlookup_works_for]]</f>
        <v>#REF!</v>
      </c>
      <c r="F481" s="31" t="str">
        <f>IF(council_staff_import[[#This Row],[combine COS and Leg Contact Responsibilties]]="",council_staff_import[[#This Row],[Vlookup Scheduler Responsibility]],council_staff_import[[#This Row],[combine COS and Leg Contact Responsibilties]])</f>
        <v/>
      </c>
      <c r="G481" s="31" t="e">
        <f>council_staff_import[[#This Row],[Vlookup_reports_to_person]]</f>
        <v>#REF!</v>
      </c>
      <c r="H481" s="31" t="s">
        <v>65</v>
      </c>
      <c r="I481" s="31" t="s">
        <v>31371</v>
      </c>
      <c r="J481" s="31" t="str">
        <f>council_staff_import[[#This Row],[format_legislative_staff_type]]</f>
        <v>Personal</v>
      </c>
      <c r="K481" s="31" t="s">
        <v>72</v>
      </c>
      <c r="L481" s="31" t="str">
        <f>IF(council_staff_import[[#This Row],[District_Office_Calc]]=0,"",council_staff_import[[#This Row],[District_Office_Calc]])</f>
        <v>718 643-6620</v>
      </c>
      <c r="M481" s="31" t="str">
        <f>IF(council_staff_import[[#This Row],[combine COS and Leg Contact emails]]="",council_staff_import[[#This Row],[Vlookup Scheduler Email]],council_staff_import[[#This Row],[combine COS and Leg Contact emails]])</f>
        <v/>
      </c>
      <c r="N481" s="32" t="s">
        <v>7846</v>
      </c>
      <c r="O481" s="32" t="s">
        <v>24166</v>
      </c>
      <c r="P481" s="32" t="str">
        <f>IF(council_staff_import[[#This Row],[Vlookup COS Responsibility]]="",council_staff_import[[#This Row],[Vlookup Leg Contact Responsibility]],council_staff_import[[#This Row],[Vlookup COS Responsibility]])</f>
        <v/>
      </c>
      <c r="Q481" s="32" t="str">
        <f>IF(council_staff_import[[#This Row],[Vlookup COS Email]]="",council_staff_import[[#This Row],[Vlookup Leg Contact Email]],council_staff_import[[#This Row],[Vlookup COS Email]])</f>
        <v/>
      </c>
      <c r="R481" s="32" t="str">
        <f>IFERROR(VLOOKUP(council_staff_import[[#This Row],[Full Name]],[4]!Table3[#Data],2,0),"")</f>
        <v/>
      </c>
      <c r="S481" s="32" t="str">
        <f>IFERROR(VLOOKUP(council_staff_import[[#This Row],[Full Name]],[4]!Table3[#Data],6,0),"")</f>
        <v/>
      </c>
      <c r="T481" s="32" t="str">
        <f>IFERROR(VLOOKUP(council_staff_import[[#This Row],[Full Name]],[4]!Table5[#Data],2,0),"")</f>
        <v/>
      </c>
      <c r="U481" s="32" t="str">
        <f>IFERROR(VLOOKUP(council_staff_import[[#This Row],[Full Name]],[4]!Table5[#Data],5,0),"")</f>
        <v/>
      </c>
      <c r="V481" s="32" t="str">
        <f>IFERROR(VLOOKUP(council_staff_import[[#This Row],[Full Name]],[4]!Table6[#Data],2,0),"")</f>
        <v/>
      </c>
      <c r="W481" s="32" t="str">
        <f>IFERROR(VLOOKUP(council_staff_import[[#This Row],[Full Name]],[4]!Table6[#Data],4,0),"")</f>
        <v/>
      </c>
      <c r="X481" s="32" t="s">
        <v>31394</v>
      </c>
      <c r="Y481" s="32" t="e">
        <f>VLOOKUP(council_staff_import[[#This Row],[format_works_for]],[4]!Table4[#Data],1,0)</f>
        <v>#REF!</v>
      </c>
      <c r="Z48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81" s="32" t="e">
        <f>VLOOKUP(council_staff_import[[#This Row],[formatted_and_corrected_reports_to_person]],[4]!Table2[#Data],2,0)</f>
        <v>#REF!</v>
      </c>
      <c r="AB481" s="32" t="str">
        <f>IF(council_staff_import[[#This Row],[format_legislative_staff_type]]="Personal", RIGHT(council_staff_import[[#This Row],[Assignment_SOURCE_KEY]],LEN(council_staff_import[[#This Row],[Assignment_SOURCE_KEY]])-FIND(" ",council_staff_import[[#This Row],[Assignment_SOURCE_KEY]])),"")</f>
        <v>Levin</v>
      </c>
      <c r="AC481" s="34" t="str">
        <f>IF(LEFT(council_staff_import[[#This Row],[Assignment_SOURCE_KEY]],(FIND(" ",council_staff_import[[#This Row],[Assignment_SOURCE_KEY]],1)-1))="CM","Personal","Central")</f>
        <v>Personal</v>
      </c>
      <c r="AD481" s="32" t="s">
        <v>34865</v>
      </c>
      <c r="AE481" s="32" t="str">
        <f>council_staff_import[[#This Row],[District_Office_Number_SOURCE_KEY]]</f>
        <v>718 643-6620</v>
      </c>
      <c r="AF481" s="32" t="s">
        <v>31445</v>
      </c>
    </row>
    <row r="482" spans="1:32" x14ac:dyDescent="0.2">
      <c r="A482" s="31" t="str">
        <f>council_staff_import[[#This Row],[First_Name_SOURCE_KEY]]&amp;" "&amp;council_staff_import[[#This Row],[Last_Name_SOURCE_KEY]]</f>
        <v>Glomani Bravo-Lopez</v>
      </c>
      <c r="B482" s="31" t="str">
        <f>council_staff_import[[#This Row],[First_Name_SOURCE_KEY]]</f>
        <v>Glomani</v>
      </c>
      <c r="C482" s="31" t="str">
        <f>council_staff_import[[#This Row],[Last_Name_SOURCE_KEY]]</f>
        <v>Bravo-Lopez</v>
      </c>
      <c r="D482" s="31" t="str">
        <f>council_staff_import[[#This Row],[Title_SOURCE_KEY]]</f>
        <v>Councilmanic Aide</v>
      </c>
      <c r="E482" s="31" t="e">
        <f>council_staff_import[[#This Row],[vlookup_works_for]]</f>
        <v>#REF!</v>
      </c>
      <c r="F482" s="31" t="str">
        <f>IF(council_staff_import[[#This Row],[combine COS and Leg Contact Responsibilties]]="",council_staff_import[[#This Row],[Vlookup Scheduler Responsibility]],council_staff_import[[#This Row],[combine COS and Leg Contact Responsibilties]])</f>
        <v/>
      </c>
      <c r="G482" s="31" t="e">
        <f>council_staff_import[[#This Row],[Vlookup_reports_to_person]]</f>
        <v>#REF!</v>
      </c>
      <c r="H482" s="31" t="s">
        <v>65</v>
      </c>
      <c r="I482" s="31" t="s">
        <v>31371</v>
      </c>
      <c r="J482" s="31" t="str">
        <f>council_staff_import[[#This Row],[format_legislative_staff_type]]</f>
        <v>Personal</v>
      </c>
      <c r="K482" s="31" t="s">
        <v>72</v>
      </c>
      <c r="L482" s="31" t="str">
        <f>IF(council_staff_import[[#This Row],[District_Office_Calc]]=0,"",council_staff_import[[#This Row],[District_Office_Calc]])</f>
        <v>718 643-6620</v>
      </c>
      <c r="M482" s="31" t="str">
        <f>IF(council_staff_import[[#This Row],[combine COS and Leg Contact emails]]="",council_staff_import[[#This Row],[Vlookup Scheduler Email]],council_staff_import[[#This Row],[combine COS and Leg Contact emails]])</f>
        <v/>
      </c>
      <c r="N482" s="32" t="s">
        <v>31442</v>
      </c>
      <c r="O482" s="32" t="s">
        <v>31443</v>
      </c>
      <c r="P482" s="32" t="str">
        <f>IF(council_staff_import[[#This Row],[Vlookup COS Responsibility]]="",council_staff_import[[#This Row],[Vlookup Leg Contact Responsibility]],council_staff_import[[#This Row],[Vlookup COS Responsibility]])</f>
        <v/>
      </c>
      <c r="Q482" s="32" t="str">
        <f>IF(council_staff_import[[#This Row],[Vlookup COS Email]]="",council_staff_import[[#This Row],[Vlookup Leg Contact Email]],council_staff_import[[#This Row],[Vlookup COS Email]])</f>
        <v/>
      </c>
      <c r="R482" s="32" t="str">
        <f>IFERROR(VLOOKUP(council_staff_import[[#This Row],[Full Name]],[4]!Table3[#Data],2,0),"")</f>
        <v/>
      </c>
      <c r="S482" s="32" t="str">
        <f>IFERROR(VLOOKUP(council_staff_import[[#This Row],[Full Name]],[4]!Table3[#Data],6,0),"")</f>
        <v/>
      </c>
      <c r="T482" s="32" t="str">
        <f>IFERROR(VLOOKUP(council_staff_import[[#This Row],[Full Name]],[4]!Table5[#Data],2,0),"")</f>
        <v/>
      </c>
      <c r="U482" s="32" t="str">
        <f>IFERROR(VLOOKUP(council_staff_import[[#This Row],[Full Name]],[4]!Table5[#Data],5,0),"")</f>
        <v/>
      </c>
      <c r="V482" s="32" t="str">
        <f>IFERROR(VLOOKUP(council_staff_import[[#This Row],[Full Name]],[4]!Table6[#Data],2,0),"")</f>
        <v/>
      </c>
      <c r="W482" s="32" t="str">
        <f>IFERROR(VLOOKUP(council_staff_import[[#This Row],[Full Name]],[4]!Table6[#Data],4,0),"")</f>
        <v/>
      </c>
      <c r="X482" s="32" t="s">
        <v>31394</v>
      </c>
      <c r="Y482" s="32" t="e">
        <f>VLOOKUP(council_staff_import[[#This Row],[format_works_for]],[4]!Table4[#Data],1,0)</f>
        <v>#REF!</v>
      </c>
      <c r="Z48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82" s="32" t="e">
        <f>VLOOKUP(council_staff_import[[#This Row],[formatted_and_corrected_reports_to_person]],[4]!Table2[#Data],2,0)</f>
        <v>#REF!</v>
      </c>
      <c r="AB482" s="32" t="str">
        <f>IF(council_staff_import[[#This Row],[format_legislative_staff_type]]="Personal", RIGHT(council_staff_import[[#This Row],[Assignment_SOURCE_KEY]],LEN(council_staff_import[[#This Row],[Assignment_SOURCE_KEY]])-FIND(" ",council_staff_import[[#This Row],[Assignment_SOURCE_KEY]])),"")</f>
        <v>Levin</v>
      </c>
      <c r="AC482" s="34" t="str">
        <f>IF(LEFT(council_staff_import[[#This Row],[Assignment_SOURCE_KEY]],(FIND(" ",council_staff_import[[#This Row],[Assignment_SOURCE_KEY]],1)-1))="CM","Personal","Central")</f>
        <v>Personal</v>
      </c>
      <c r="AD482" s="32" t="s">
        <v>34865</v>
      </c>
      <c r="AE482" s="32" t="str">
        <f>council_staff_import[[#This Row],[District_Office_Number_SOURCE_KEY]]</f>
        <v>718 643-6620</v>
      </c>
      <c r="AF482" s="32" t="s">
        <v>31445</v>
      </c>
    </row>
    <row r="483" spans="1:32" x14ac:dyDescent="0.2">
      <c r="A483" s="31" t="str">
        <f>council_staff_import[[#This Row],[First_Name_SOURCE_KEY]]&amp;" "&amp;council_staff_import[[#This Row],[Last_Name_SOURCE_KEY]]</f>
        <v>Kevin Carroll</v>
      </c>
      <c r="B483" s="31" t="str">
        <f>council_staff_import[[#This Row],[First_Name_SOURCE_KEY]]</f>
        <v>Kevin</v>
      </c>
      <c r="C483" s="31" t="str">
        <f>council_staff_import[[#This Row],[Last_Name_SOURCE_KEY]]</f>
        <v>Carroll</v>
      </c>
      <c r="D483" s="31" t="str">
        <f>council_staff_import[[#This Row],[Title_SOURCE_KEY]]</f>
        <v>Councilmanic Aide</v>
      </c>
      <c r="E483" s="31" t="e">
        <f>council_staff_import[[#This Row],[vlookup_works_for]]</f>
        <v>#REF!</v>
      </c>
      <c r="F483" s="31" t="str">
        <f>IF(council_staff_import[[#This Row],[combine COS and Leg Contact Responsibilties]]="",council_staff_import[[#This Row],[Vlookup Scheduler Responsibility]],council_staff_import[[#This Row],[combine COS and Leg Contact Responsibilties]])</f>
        <v/>
      </c>
      <c r="G483" s="31" t="e">
        <f>council_staff_import[[#This Row],[Vlookup_reports_to_person]]</f>
        <v>#REF!</v>
      </c>
      <c r="H483" s="31" t="s">
        <v>65</v>
      </c>
      <c r="I483" s="31" t="s">
        <v>31371</v>
      </c>
      <c r="J483" s="31" t="str">
        <f>council_staff_import[[#This Row],[format_legislative_staff_type]]</f>
        <v>Personal</v>
      </c>
      <c r="K483" s="31" t="s">
        <v>72</v>
      </c>
      <c r="L483" s="31" t="str">
        <f>IF(council_staff_import[[#This Row],[District_Office_Calc]]=0,"",council_staff_import[[#This Row],[District_Office_Calc]])</f>
        <v>718 643-6620</v>
      </c>
      <c r="M483" s="31" t="str">
        <f>IF(council_staff_import[[#This Row],[combine COS and Leg Contact emails]]="",council_staff_import[[#This Row],[Vlookup Scheduler Email]],council_staff_import[[#This Row],[combine COS and Leg Contact emails]])</f>
        <v/>
      </c>
      <c r="N483" s="32" t="s">
        <v>5910</v>
      </c>
      <c r="O483" s="32" t="s">
        <v>4893</v>
      </c>
      <c r="P483" s="32" t="str">
        <f>IF(council_staff_import[[#This Row],[Vlookup COS Responsibility]]="",council_staff_import[[#This Row],[Vlookup Leg Contact Responsibility]],council_staff_import[[#This Row],[Vlookup COS Responsibility]])</f>
        <v/>
      </c>
      <c r="Q483" s="32" t="str">
        <f>IF(council_staff_import[[#This Row],[Vlookup COS Email]]="",council_staff_import[[#This Row],[Vlookup Leg Contact Email]],council_staff_import[[#This Row],[Vlookup COS Email]])</f>
        <v/>
      </c>
      <c r="R483" s="32" t="str">
        <f>IFERROR(VLOOKUP(council_staff_import[[#This Row],[Full Name]],[4]!Table3[#Data],2,0),"")</f>
        <v/>
      </c>
      <c r="S483" s="32" t="str">
        <f>IFERROR(VLOOKUP(council_staff_import[[#This Row],[Full Name]],[4]!Table3[#Data],6,0),"")</f>
        <v/>
      </c>
      <c r="T483" s="32" t="str">
        <f>IFERROR(VLOOKUP(council_staff_import[[#This Row],[Full Name]],[4]!Table5[#Data],2,0),"")</f>
        <v/>
      </c>
      <c r="U483" s="32" t="str">
        <f>IFERROR(VLOOKUP(council_staff_import[[#This Row],[Full Name]],[4]!Table5[#Data],5,0),"")</f>
        <v/>
      </c>
      <c r="V483" s="32" t="str">
        <f>IFERROR(VLOOKUP(council_staff_import[[#This Row],[Full Name]],[4]!Table6[#Data],2,0),"")</f>
        <v/>
      </c>
      <c r="W483" s="32" t="str">
        <f>IFERROR(VLOOKUP(council_staff_import[[#This Row],[Full Name]],[4]!Table6[#Data],4,0),"")</f>
        <v/>
      </c>
      <c r="X483" s="32" t="s">
        <v>31394</v>
      </c>
      <c r="Y483" s="32" t="e">
        <f>VLOOKUP(council_staff_import[[#This Row],[format_works_for]],[4]!Table4[#Data],1,0)</f>
        <v>#REF!</v>
      </c>
      <c r="Z48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83" s="32" t="e">
        <f>VLOOKUP(council_staff_import[[#This Row],[formatted_and_corrected_reports_to_person]],[4]!Table2[#Data],2,0)</f>
        <v>#REF!</v>
      </c>
      <c r="AB483" s="32" t="str">
        <f>IF(council_staff_import[[#This Row],[format_legislative_staff_type]]="Personal", RIGHT(council_staff_import[[#This Row],[Assignment_SOURCE_KEY]],LEN(council_staff_import[[#This Row],[Assignment_SOURCE_KEY]])-FIND(" ",council_staff_import[[#This Row],[Assignment_SOURCE_KEY]])),"")</f>
        <v>Levin</v>
      </c>
      <c r="AC483" s="34" t="str">
        <f>IF(LEFT(council_staff_import[[#This Row],[Assignment_SOURCE_KEY]],(FIND(" ",council_staff_import[[#This Row],[Assignment_SOURCE_KEY]],1)-1))="CM","Personal","Central")</f>
        <v>Personal</v>
      </c>
      <c r="AD483" s="32" t="s">
        <v>34865</v>
      </c>
      <c r="AE483" s="32" t="str">
        <f>council_staff_import[[#This Row],[District_Office_Number_SOURCE_KEY]]</f>
        <v>718 643-6620</v>
      </c>
      <c r="AF483" s="32" t="s">
        <v>31445</v>
      </c>
    </row>
    <row r="484" spans="1:32" x14ac:dyDescent="0.2">
      <c r="A484" s="31" t="str">
        <f>council_staff_import[[#This Row],[First_Name_SOURCE_KEY]]&amp;" "&amp;council_staff_import[[#This Row],[Last_Name_SOURCE_KEY]]</f>
        <v>Betty Lester</v>
      </c>
      <c r="B484" s="31" t="str">
        <f>council_staff_import[[#This Row],[First_Name_SOURCE_KEY]]</f>
        <v>Betty</v>
      </c>
      <c r="C484" s="31" t="str">
        <f>council_staff_import[[#This Row],[Last_Name_SOURCE_KEY]]</f>
        <v>Lester</v>
      </c>
      <c r="D484" s="31" t="str">
        <f>council_staff_import[[#This Row],[Title_SOURCE_KEY]]</f>
        <v>Councilmanic Aide</v>
      </c>
      <c r="E484" s="31" t="e">
        <f>council_staff_import[[#This Row],[vlookup_works_for]]</f>
        <v>#REF!</v>
      </c>
      <c r="F484" s="31" t="str">
        <f>IF(council_staff_import[[#This Row],[combine COS and Leg Contact Responsibilties]]="",council_staff_import[[#This Row],[Vlookup Scheduler Responsibility]],council_staff_import[[#This Row],[combine COS and Leg Contact Responsibilties]])</f>
        <v/>
      </c>
      <c r="G484" s="31" t="e">
        <f>council_staff_import[[#This Row],[Vlookup_reports_to_person]]</f>
        <v>#REF!</v>
      </c>
      <c r="H484" s="31" t="s">
        <v>65</v>
      </c>
      <c r="I484" s="31" t="s">
        <v>31371</v>
      </c>
      <c r="J484" s="31" t="str">
        <f>council_staff_import[[#This Row],[format_legislative_staff_type]]</f>
        <v>Personal</v>
      </c>
      <c r="K484" s="31" t="s">
        <v>72</v>
      </c>
      <c r="L484" s="31" t="str">
        <f>IF(council_staff_import[[#This Row],[District_Office_Calc]]=0,"",council_staff_import[[#This Row],[District_Office_Calc]])</f>
        <v>718 643-6620</v>
      </c>
      <c r="M484" s="31" t="str">
        <f>IF(council_staff_import[[#This Row],[combine COS and Leg Contact emails]]="",council_staff_import[[#This Row],[Vlookup Scheduler Email]],council_staff_import[[#This Row],[combine COS and Leg Contact emails]])</f>
        <v/>
      </c>
      <c r="N484" s="32" t="s">
        <v>33670</v>
      </c>
      <c r="O484" s="32" t="s">
        <v>24013</v>
      </c>
      <c r="P484" s="32" t="str">
        <f>IF(council_staff_import[[#This Row],[Vlookup COS Responsibility]]="",council_staff_import[[#This Row],[Vlookup Leg Contact Responsibility]],council_staff_import[[#This Row],[Vlookup COS Responsibility]])</f>
        <v/>
      </c>
      <c r="Q484" s="32" t="str">
        <f>IF(council_staff_import[[#This Row],[Vlookup COS Email]]="",council_staff_import[[#This Row],[Vlookup Leg Contact Email]],council_staff_import[[#This Row],[Vlookup COS Email]])</f>
        <v/>
      </c>
      <c r="R484" s="32" t="str">
        <f>IFERROR(VLOOKUP(council_staff_import[[#This Row],[Full Name]],[4]!Table3[#Data],2,0),"")</f>
        <v/>
      </c>
      <c r="S484" s="32" t="str">
        <f>IFERROR(VLOOKUP(council_staff_import[[#This Row],[Full Name]],[4]!Table3[#Data],6,0),"")</f>
        <v/>
      </c>
      <c r="T484" s="32" t="str">
        <f>IFERROR(VLOOKUP(council_staff_import[[#This Row],[Full Name]],[4]!Table5[#Data],2,0),"")</f>
        <v/>
      </c>
      <c r="U484" s="32" t="str">
        <f>IFERROR(VLOOKUP(council_staff_import[[#This Row],[Full Name]],[4]!Table5[#Data],5,0),"")</f>
        <v/>
      </c>
      <c r="V484" s="32" t="str">
        <f>IFERROR(VLOOKUP(council_staff_import[[#This Row],[Full Name]],[4]!Table6[#Data],2,0),"")</f>
        <v/>
      </c>
      <c r="W484" s="32" t="str">
        <f>IFERROR(VLOOKUP(council_staff_import[[#This Row],[Full Name]],[4]!Table6[#Data],4,0),"")</f>
        <v/>
      </c>
      <c r="X484" s="32" t="s">
        <v>31394</v>
      </c>
      <c r="Y484" s="32" t="e">
        <f>VLOOKUP(council_staff_import[[#This Row],[format_works_for]],[4]!Table4[#Data],1,0)</f>
        <v>#REF!</v>
      </c>
      <c r="Z48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84" s="32" t="e">
        <f>VLOOKUP(council_staff_import[[#This Row],[formatted_and_corrected_reports_to_person]],[4]!Table2[#Data],2,0)</f>
        <v>#REF!</v>
      </c>
      <c r="AB484" s="32" t="str">
        <f>IF(council_staff_import[[#This Row],[format_legislative_staff_type]]="Personal", RIGHT(council_staff_import[[#This Row],[Assignment_SOURCE_KEY]],LEN(council_staff_import[[#This Row],[Assignment_SOURCE_KEY]])-FIND(" ",council_staff_import[[#This Row],[Assignment_SOURCE_KEY]])),"")</f>
        <v>Levin</v>
      </c>
      <c r="AC484" s="34" t="str">
        <f>IF(LEFT(council_staff_import[[#This Row],[Assignment_SOURCE_KEY]],(FIND(" ",council_staff_import[[#This Row],[Assignment_SOURCE_KEY]],1)-1))="CM","Personal","Central")</f>
        <v>Personal</v>
      </c>
      <c r="AD484" s="32" t="s">
        <v>34865</v>
      </c>
      <c r="AE484" s="32" t="str">
        <f>council_staff_import[[#This Row],[District_Office_Number_SOURCE_KEY]]</f>
        <v>718 643-6620</v>
      </c>
      <c r="AF484" s="32" t="s">
        <v>31445</v>
      </c>
    </row>
    <row r="485" spans="1:32" x14ac:dyDescent="0.2">
      <c r="A485" s="31" t="str">
        <f>council_staff_import[[#This Row],[First_Name_SOURCE_KEY]]&amp;" "&amp;council_staff_import[[#This Row],[Last_Name_SOURCE_KEY]]</f>
        <v>Edward Paulino</v>
      </c>
      <c r="B485" s="31" t="str">
        <f>council_staff_import[[#This Row],[First_Name_SOURCE_KEY]]</f>
        <v>Edward</v>
      </c>
      <c r="C485" s="31" t="str">
        <f>council_staff_import[[#This Row],[Last_Name_SOURCE_KEY]]</f>
        <v>Paulino</v>
      </c>
      <c r="D485" s="31" t="str">
        <f>council_staff_import[[#This Row],[Title_SOURCE_KEY]]</f>
        <v>Councilmanic Aide</v>
      </c>
      <c r="E485" s="31" t="e">
        <f>council_staff_import[[#This Row],[vlookup_works_for]]</f>
        <v>#REF!</v>
      </c>
      <c r="F485" s="31" t="str">
        <f>IF(council_staff_import[[#This Row],[combine COS and Leg Contact Responsibilties]]="",council_staff_import[[#This Row],[Vlookup Scheduler Responsibility]],council_staff_import[[#This Row],[combine COS and Leg Contact Responsibilties]])</f>
        <v/>
      </c>
      <c r="G485" s="31" t="e">
        <f>council_staff_import[[#This Row],[Vlookup_reports_to_person]]</f>
        <v>#REF!</v>
      </c>
      <c r="H485" s="31" t="s">
        <v>65</v>
      </c>
      <c r="I485" s="31" t="s">
        <v>31371</v>
      </c>
      <c r="J485" s="31" t="str">
        <f>council_staff_import[[#This Row],[format_legislative_staff_type]]</f>
        <v>Personal</v>
      </c>
      <c r="K485" s="31" t="s">
        <v>72</v>
      </c>
      <c r="L485" s="31" t="str">
        <f>IF(council_staff_import[[#This Row],[District_Office_Calc]]=0,"",council_staff_import[[#This Row],[District_Office_Calc]])</f>
        <v>718 643-6620</v>
      </c>
      <c r="M485" s="31" t="str">
        <f>IF(council_staff_import[[#This Row],[combine COS and Leg Contact emails]]="",council_staff_import[[#This Row],[Vlookup Scheduler Email]],council_staff_import[[#This Row],[combine COS and Leg Contact emails]])</f>
        <v/>
      </c>
      <c r="N485" s="32" t="s">
        <v>5265</v>
      </c>
      <c r="O485" s="32" t="s">
        <v>7025</v>
      </c>
      <c r="P485" s="32" t="str">
        <f>IF(council_staff_import[[#This Row],[Vlookup COS Responsibility]]="",council_staff_import[[#This Row],[Vlookup Leg Contact Responsibility]],council_staff_import[[#This Row],[Vlookup COS Responsibility]])</f>
        <v/>
      </c>
      <c r="Q485" s="32" t="str">
        <f>IF(council_staff_import[[#This Row],[Vlookup COS Email]]="",council_staff_import[[#This Row],[Vlookup Leg Contact Email]],council_staff_import[[#This Row],[Vlookup COS Email]])</f>
        <v/>
      </c>
      <c r="R485" s="32" t="str">
        <f>IFERROR(VLOOKUP(council_staff_import[[#This Row],[Full Name]],[4]!Table3[#Data],2,0),"")</f>
        <v/>
      </c>
      <c r="S485" s="32" t="str">
        <f>IFERROR(VLOOKUP(council_staff_import[[#This Row],[Full Name]],[4]!Table3[#Data],6,0),"")</f>
        <v/>
      </c>
      <c r="T485" s="32" t="str">
        <f>IFERROR(VLOOKUP(council_staff_import[[#This Row],[Full Name]],[4]!Table5[#Data],2,0),"")</f>
        <v/>
      </c>
      <c r="U485" s="32" t="str">
        <f>IFERROR(VLOOKUP(council_staff_import[[#This Row],[Full Name]],[4]!Table5[#Data],5,0),"")</f>
        <v/>
      </c>
      <c r="V485" s="32" t="str">
        <f>IFERROR(VLOOKUP(council_staff_import[[#This Row],[Full Name]],[4]!Table6[#Data],2,0),"")</f>
        <v/>
      </c>
      <c r="W485" s="32" t="str">
        <f>IFERROR(VLOOKUP(council_staff_import[[#This Row],[Full Name]],[4]!Table6[#Data],4,0),"")</f>
        <v/>
      </c>
      <c r="X485" s="32" t="s">
        <v>31394</v>
      </c>
      <c r="Y485" s="32" t="e">
        <f>VLOOKUP(council_staff_import[[#This Row],[format_works_for]],[4]!Table4[#Data],1,0)</f>
        <v>#REF!</v>
      </c>
      <c r="Z48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85" s="32" t="e">
        <f>VLOOKUP(council_staff_import[[#This Row],[formatted_and_corrected_reports_to_person]],[4]!Table2[#Data],2,0)</f>
        <v>#REF!</v>
      </c>
      <c r="AB485" s="32" t="str">
        <f>IF(council_staff_import[[#This Row],[format_legislative_staff_type]]="Personal", RIGHT(council_staff_import[[#This Row],[Assignment_SOURCE_KEY]],LEN(council_staff_import[[#This Row],[Assignment_SOURCE_KEY]])-FIND(" ",council_staff_import[[#This Row],[Assignment_SOURCE_KEY]])),"")</f>
        <v>Levin</v>
      </c>
      <c r="AC485" s="34" t="str">
        <f>IF(LEFT(council_staff_import[[#This Row],[Assignment_SOURCE_KEY]],(FIND(" ",council_staff_import[[#This Row],[Assignment_SOURCE_KEY]],1)-1))="CM","Personal","Central")</f>
        <v>Personal</v>
      </c>
      <c r="AD485" s="32" t="s">
        <v>34865</v>
      </c>
      <c r="AE485" s="32" t="str">
        <f>council_staff_import[[#This Row],[District_Office_Number_SOURCE_KEY]]</f>
        <v>718 643-6620</v>
      </c>
      <c r="AF485" s="32" t="s">
        <v>31445</v>
      </c>
    </row>
    <row r="486" spans="1:32" x14ac:dyDescent="0.2">
      <c r="A486" s="31" t="str">
        <f>council_staff_import[[#This Row],[First_Name_SOURCE_KEY]]&amp;" "&amp;council_staff_import[[#This Row],[Last_Name_SOURCE_KEY]]</f>
        <v>Metin Sarci</v>
      </c>
      <c r="B486" s="31" t="str">
        <f>council_staff_import[[#This Row],[First_Name_SOURCE_KEY]]</f>
        <v>Metin</v>
      </c>
      <c r="C486" s="31" t="str">
        <f>council_staff_import[[#This Row],[Last_Name_SOURCE_KEY]]</f>
        <v>Sarci</v>
      </c>
      <c r="D486" s="31" t="str">
        <f>council_staff_import[[#This Row],[Title_SOURCE_KEY]]</f>
        <v>Councilmanic Aide</v>
      </c>
      <c r="E486" s="31" t="e">
        <f>council_staff_import[[#This Row],[vlookup_works_for]]</f>
        <v>#REF!</v>
      </c>
      <c r="F486" s="31" t="str">
        <f>IF(council_staff_import[[#This Row],[combine COS and Leg Contact Responsibilties]]="",council_staff_import[[#This Row],[Vlookup Scheduler Responsibility]],council_staff_import[[#This Row],[combine COS and Leg Contact Responsibilties]])</f>
        <v/>
      </c>
      <c r="G486" s="31" t="e">
        <f>council_staff_import[[#This Row],[Vlookup_reports_to_person]]</f>
        <v>#REF!</v>
      </c>
      <c r="H486" s="31" t="s">
        <v>65</v>
      </c>
      <c r="I486" s="31" t="s">
        <v>31371</v>
      </c>
      <c r="J486" s="31" t="str">
        <f>council_staff_import[[#This Row],[format_legislative_staff_type]]</f>
        <v>Personal</v>
      </c>
      <c r="K486" s="31" t="s">
        <v>72</v>
      </c>
      <c r="L486" s="31" t="str">
        <f>IF(council_staff_import[[#This Row],[District_Office_Calc]]=0,"",council_staff_import[[#This Row],[District_Office_Calc]])</f>
        <v>718 643-6620</v>
      </c>
      <c r="M486" s="31" t="str">
        <f>IF(council_staff_import[[#This Row],[combine COS and Leg Contact emails]]="",council_staff_import[[#This Row],[Vlookup Scheduler Email]],council_staff_import[[#This Row],[combine COS and Leg Contact emails]])</f>
        <v/>
      </c>
      <c r="N486" s="32" t="s">
        <v>33679</v>
      </c>
      <c r="O486" s="32" t="s">
        <v>33680</v>
      </c>
      <c r="P486" s="32" t="str">
        <f>IF(council_staff_import[[#This Row],[Vlookup COS Responsibility]]="",council_staff_import[[#This Row],[Vlookup Leg Contact Responsibility]],council_staff_import[[#This Row],[Vlookup COS Responsibility]])</f>
        <v/>
      </c>
      <c r="Q486" s="32" t="str">
        <f>IF(council_staff_import[[#This Row],[Vlookup COS Email]]="",council_staff_import[[#This Row],[Vlookup Leg Contact Email]],council_staff_import[[#This Row],[Vlookup COS Email]])</f>
        <v/>
      </c>
      <c r="R486" s="32" t="str">
        <f>IFERROR(VLOOKUP(council_staff_import[[#This Row],[Full Name]],[4]!Table3[#Data],2,0),"")</f>
        <v/>
      </c>
      <c r="S486" s="32" t="str">
        <f>IFERROR(VLOOKUP(council_staff_import[[#This Row],[Full Name]],[4]!Table3[#Data],6,0),"")</f>
        <v/>
      </c>
      <c r="T486" s="32" t="str">
        <f>IFERROR(VLOOKUP(council_staff_import[[#This Row],[Full Name]],[4]!Table5[#Data],2,0),"")</f>
        <v/>
      </c>
      <c r="U486" s="32" t="str">
        <f>IFERROR(VLOOKUP(council_staff_import[[#This Row],[Full Name]],[4]!Table5[#Data],5,0),"")</f>
        <v/>
      </c>
      <c r="V486" s="32" t="str">
        <f>IFERROR(VLOOKUP(council_staff_import[[#This Row],[Full Name]],[4]!Table6[#Data],2,0),"")</f>
        <v/>
      </c>
      <c r="W486" s="32" t="str">
        <f>IFERROR(VLOOKUP(council_staff_import[[#This Row],[Full Name]],[4]!Table6[#Data],4,0),"")</f>
        <v/>
      </c>
      <c r="X486" s="32" t="s">
        <v>31394</v>
      </c>
      <c r="Y486" s="32" t="e">
        <f>VLOOKUP(council_staff_import[[#This Row],[format_works_for]],[4]!Table4[#Data],1,0)</f>
        <v>#REF!</v>
      </c>
      <c r="Z48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86" s="32" t="e">
        <f>VLOOKUP(council_staff_import[[#This Row],[formatted_and_corrected_reports_to_person]],[4]!Table2[#Data],2,0)</f>
        <v>#REF!</v>
      </c>
      <c r="AB486" s="32" t="str">
        <f>IF(council_staff_import[[#This Row],[format_legislative_staff_type]]="Personal", RIGHT(council_staff_import[[#This Row],[Assignment_SOURCE_KEY]],LEN(council_staff_import[[#This Row],[Assignment_SOURCE_KEY]])-FIND(" ",council_staff_import[[#This Row],[Assignment_SOURCE_KEY]])),"")</f>
        <v>Levin</v>
      </c>
      <c r="AC486" s="34" t="str">
        <f>IF(LEFT(council_staff_import[[#This Row],[Assignment_SOURCE_KEY]],(FIND(" ",council_staff_import[[#This Row],[Assignment_SOURCE_KEY]],1)-1))="CM","Personal","Central")</f>
        <v>Personal</v>
      </c>
      <c r="AD486" s="32" t="s">
        <v>34865</v>
      </c>
      <c r="AE486" s="32" t="str">
        <f>council_staff_import[[#This Row],[District_Office_Number_SOURCE_KEY]]</f>
        <v>718 643-6620</v>
      </c>
      <c r="AF486" s="32" t="s">
        <v>31445</v>
      </c>
    </row>
    <row r="487" spans="1:32" x14ac:dyDescent="0.2">
      <c r="A487" s="31" t="str">
        <f>council_staff_import[[#This Row],[First_Name_SOURCE_KEY]]&amp;" "&amp;council_staff_import[[#This Row],[Last_Name_SOURCE_KEY]]</f>
        <v>Benjamin Solotaire</v>
      </c>
      <c r="B487" s="31" t="str">
        <f>council_staff_import[[#This Row],[First_Name_SOURCE_KEY]]</f>
        <v>Benjamin</v>
      </c>
      <c r="C487" s="31" t="str">
        <f>council_staff_import[[#This Row],[Last_Name_SOURCE_KEY]]</f>
        <v>Solotaire</v>
      </c>
      <c r="D487" s="31" t="str">
        <f>council_staff_import[[#This Row],[Title_SOURCE_KEY]]</f>
        <v>Councilmanic Aide</v>
      </c>
      <c r="E487" s="31" t="e">
        <f>council_staff_import[[#This Row],[vlookup_works_for]]</f>
        <v>#REF!</v>
      </c>
      <c r="F487" s="31" t="str">
        <f>IF(council_staff_import[[#This Row],[combine COS and Leg Contact Responsibilties]]="",council_staff_import[[#This Row],[Vlookup Scheduler Responsibility]],council_staff_import[[#This Row],[combine COS and Leg Contact Responsibilties]])</f>
        <v/>
      </c>
      <c r="G487" s="31" t="e">
        <f>council_staff_import[[#This Row],[Vlookup_reports_to_person]]</f>
        <v>#REF!</v>
      </c>
      <c r="H487" s="31" t="s">
        <v>65</v>
      </c>
      <c r="I487" s="31" t="s">
        <v>31371</v>
      </c>
      <c r="J487" s="31" t="str">
        <f>council_staff_import[[#This Row],[format_legislative_staff_type]]</f>
        <v>Personal</v>
      </c>
      <c r="K487" s="31" t="s">
        <v>72</v>
      </c>
      <c r="L487" s="31" t="str">
        <f>IF(council_staff_import[[#This Row],[District_Office_Calc]]=0,"",council_staff_import[[#This Row],[District_Office_Calc]])</f>
        <v>718 643-6620</v>
      </c>
      <c r="M487" s="31" t="str">
        <f>IF(council_staff_import[[#This Row],[combine COS and Leg Contact emails]]="",council_staff_import[[#This Row],[Vlookup Scheduler Email]],council_staff_import[[#This Row],[combine COS and Leg Contact emails]])</f>
        <v/>
      </c>
      <c r="N487" s="32" t="s">
        <v>31450</v>
      </c>
      <c r="O487" s="32" t="s">
        <v>491</v>
      </c>
      <c r="P487" s="32" t="str">
        <f>IF(council_staff_import[[#This Row],[Vlookup COS Responsibility]]="",council_staff_import[[#This Row],[Vlookup Leg Contact Responsibility]],council_staff_import[[#This Row],[Vlookup COS Responsibility]])</f>
        <v/>
      </c>
      <c r="Q487" s="32" t="str">
        <f>IF(council_staff_import[[#This Row],[Vlookup COS Email]]="",council_staff_import[[#This Row],[Vlookup Leg Contact Email]],council_staff_import[[#This Row],[Vlookup COS Email]])</f>
        <v/>
      </c>
      <c r="R487" s="32" t="str">
        <f>IFERROR(VLOOKUP(council_staff_import[[#This Row],[Full Name]],[4]!Table3[#Data],2,0),"")</f>
        <v/>
      </c>
      <c r="S487" s="32" t="str">
        <f>IFERROR(VLOOKUP(council_staff_import[[#This Row],[Full Name]],[4]!Table3[#Data],6,0),"")</f>
        <v/>
      </c>
      <c r="T487" s="32" t="str">
        <f>IFERROR(VLOOKUP(council_staff_import[[#This Row],[Full Name]],[4]!Table5[#Data],2,0),"")</f>
        <v/>
      </c>
      <c r="U487" s="32" t="str">
        <f>IFERROR(VLOOKUP(council_staff_import[[#This Row],[Full Name]],[4]!Table5[#Data],5,0),"")</f>
        <v/>
      </c>
      <c r="V487" s="32" t="str">
        <f>IFERROR(VLOOKUP(council_staff_import[[#This Row],[Full Name]],[4]!Table6[#Data],2,0),"")</f>
        <v/>
      </c>
      <c r="W487" s="32" t="str">
        <f>IFERROR(VLOOKUP(council_staff_import[[#This Row],[Full Name]],[4]!Table6[#Data],4,0),"")</f>
        <v/>
      </c>
      <c r="X487" s="32" t="s">
        <v>31394</v>
      </c>
      <c r="Y487" s="32" t="e">
        <f>VLOOKUP(council_staff_import[[#This Row],[format_works_for]],[4]!Table4[#Data],1,0)</f>
        <v>#REF!</v>
      </c>
      <c r="Z48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87" s="32" t="e">
        <f>VLOOKUP(council_staff_import[[#This Row],[formatted_and_corrected_reports_to_person]],[4]!Table2[#Data],2,0)</f>
        <v>#REF!</v>
      </c>
      <c r="AB487" s="32" t="str">
        <f>IF(council_staff_import[[#This Row],[format_legislative_staff_type]]="Personal", RIGHT(council_staff_import[[#This Row],[Assignment_SOURCE_KEY]],LEN(council_staff_import[[#This Row],[Assignment_SOURCE_KEY]])-FIND(" ",council_staff_import[[#This Row],[Assignment_SOURCE_KEY]])),"")</f>
        <v>Levin</v>
      </c>
      <c r="AC487" s="34" t="str">
        <f>IF(LEFT(council_staff_import[[#This Row],[Assignment_SOURCE_KEY]],(FIND(" ",council_staff_import[[#This Row],[Assignment_SOURCE_KEY]],1)-1))="CM","Personal","Central")</f>
        <v>Personal</v>
      </c>
      <c r="AD487" s="32" t="s">
        <v>34865</v>
      </c>
      <c r="AE487" s="32" t="str">
        <f>council_staff_import[[#This Row],[District_Office_Number_SOURCE_KEY]]</f>
        <v>718 643-6620</v>
      </c>
      <c r="AF487" s="32" t="s">
        <v>31445</v>
      </c>
    </row>
    <row r="488" spans="1:32" x14ac:dyDescent="0.2">
      <c r="A488" s="31" t="str">
        <f>council_staff_import[[#This Row],[First_Name_SOURCE_KEY]]&amp;" "&amp;council_staff_import[[#This Row],[Last_Name_SOURCE_KEY]]</f>
        <v>Manuel Belliard</v>
      </c>
      <c r="B488" s="31" t="str">
        <f>council_staff_import[[#This Row],[First_Name_SOURCE_KEY]]</f>
        <v>Manuel</v>
      </c>
      <c r="C488" s="31" t="str">
        <f>council_staff_import[[#This Row],[Last_Name_SOURCE_KEY]]</f>
        <v>Belliard</v>
      </c>
      <c r="D488" s="31" t="str">
        <f>council_staff_import[[#This Row],[Title_SOURCE_KEY]]</f>
        <v>Councilmanic Aide</v>
      </c>
      <c r="E488" s="31" t="e">
        <f>council_staff_import[[#This Row],[vlookup_works_for]]</f>
        <v>#REF!</v>
      </c>
      <c r="F488" s="31" t="str">
        <f>IF(council_staff_import[[#This Row],[combine COS and Leg Contact Responsibilties]]="",council_staff_import[[#This Row],[Vlookup Scheduler Responsibility]],council_staff_import[[#This Row],[combine COS and Leg Contact Responsibilties]])</f>
        <v/>
      </c>
      <c r="G488" s="31" t="e">
        <f>council_staff_import[[#This Row],[Vlookup_reports_to_person]]</f>
        <v>#REF!</v>
      </c>
      <c r="H488" s="31" t="s">
        <v>65</v>
      </c>
      <c r="I488" s="31" t="s">
        <v>31371</v>
      </c>
      <c r="J488" s="31" t="str">
        <f>council_staff_import[[#This Row],[format_legislative_staff_type]]</f>
        <v>Personal</v>
      </c>
      <c r="K488" s="31" t="s">
        <v>72</v>
      </c>
      <c r="L488" s="31" t="str">
        <f>IF(council_staff_import[[#This Row],[District_Office_Calc]]=0,"",council_staff_import[[#This Row],[District_Office_Calc]])</f>
        <v>212 928-6814</v>
      </c>
      <c r="M488" s="31" t="str">
        <f>IF(council_staff_import[[#This Row],[combine COS and Leg Contact emails]]="",council_staff_import[[#This Row],[Vlookup Scheduler Email]],council_staff_import[[#This Row],[combine COS and Leg Contact emails]])</f>
        <v/>
      </c>
      <c r="N488" s="32" t="s">
        <v>33710</v>
      </c>
      <c r="O488" s="32" t="s">
        <v>19174</v>
      </c>
      <c r="P488" s="32" t="str">
        <f>IF(council_staff_import[[#This Row],[Vlookup COS Responsibility]]="",council_staff_import[[#This Row],[Vlookup Leg Contact Responsibility]],council_staff_import[[#This Row],[Vlookup COS Responsibility]])</f>
        <v/>
      </c>
      <c r="Q488" s="32" t="str">
        <f>IF(council_staff_import[[#This Row],[Vlookup COS Email]]="",council_staff_import[[#This Row],[Vlookup Leg Contact Email]],council_staff_import[[#This Row],[Vlookup COS Email]])</f>
        <v/>
      </c>
      <c r="R488" s="32" t="str">
        <f>IFERROR(VLOOKUP(council_staff_import[[#This Row],[Full Name]],[4]!Table3[#Data],2,0),"")</f>
        <v/>
      </c>
      <c r="S488" s="32" t="str">
        <f>IFERROR(VLOOKUP(council_staff_import[[#This Row],[Full Name]],[4]!Table3[#Data],6,0),"")</f>
        <v/>
      </c>
      <c r="T488" s="32" t="str">
        <f>IFERROR(VLOOKUP(council_staff_import[[#This Row],[Full Name]],[4]!Table5[#Data],2,0),"")</f>
        <v/>
      </c>
      <c r="U488" s="32" t="str">
        <f>IFERROR(VLOOKUP(council_staff_import[[#This Row],[Full Name]],[4]!Table5[#Data],5,0),"")</f>
        <v/>
      </c>
      <c r="V488" s="32" t="str">
        <f>IFERROR(VLOOKUP(council_staff_import[[#This Row],[Full Name]],[4]!Table6[#Data],2,0),"")</f>
        <v/>
      </c>
      <c r="W488" s="32" t="str">
        <f>IFERROR(VLOOKUP(council_staff_import[[#This Row],[Full Name]],[4]!Table6[#Data],4,0),"")</f>
        <v/>
      </c>
      <c r="X488" s="32" t="s">
        <v>31394</v>
      </c>
      <c r="Y488" s="32" t="e">
        <f>VLOOKUP(council_staff_import[[#This Row],[format_works_for]],[4]!Table4[#Data],1,0)</f>
        <v>#REF!</v>
      </c>
      <c r="Z48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88" s="32" t="e">
        <f>VLOOKUP(council_staff_import[[#This Row],[formatted_and_corrected_reports_to_person]],[4]!Table2[#Data],2,0)</f>
        <v>#REF!</v>
      </c>
      <c r="AB488" s="32" t="str">
        <f>IF(council_staff_import[[#This Row],[format_legislative_staff_type]]="Personal", RIGHT(council_staff_import[[#This Row],[Assignment_SOURCE_KEY]],LEN(council_staff_import[[#This Row],[Assignment_SOURCE_KEY]])-FIND(" ",council_staff_import[[#This Row],[Assignment_SOURCE_KEY]])),"")</f>
        <v>Levine</v>
      </c>
      <c r="AC488" s="34" t="str">
        <f>IF(LEFT(council_staff_import[[#This Row],[Assignment_SOURCE_KEY]],(FIND(" ",council_staff_import[[#This Row],[Assignment_SOURCE_KEY]],1)-1))="CM","Personal","Central")</f>
        <v>Personal</v>
      </c>
      <c r="AD488" s="32" t="s">
        <v>34866</v>
      </c>
      <c r="AE488" s="32" t="str">
        <f>council_staff_import[[#This Row],[District_Office_Number_SOURCE_KEY]]</f>
        <v>212 928-6814</v>
      </c>
      <c r="AF488" s="32" t="s">
        <v>33132</v>
      </c>
    </row>
    <row r="489" spans="1:32" x14ac:dyDescent="0.2">
      <c r="A489" s="31" t="str">
        <f>council_staff_import[[#This Row],[First_Name_SOURCE_KEY]]&amp;" "&amp;council_staff_import[[#This Row],[Last_Name_SOURCE_KEY]]</f>
        <v>Stephanie Bello Rosario</v>
      </c>
      <c r="B489" s="31" t="str">
        <f>council_staff_import[[#This Row],[First_Name_SOURCE_KEY]]</f>
        <v>Stephanie</v>
      </c>
      <c r="C489" s="31" t="str">
        <f>council_staff_import[[#This Row],[Last_Name_SOURCE_KEY]]</f>
        <v>Bello Rosario</v>
      </c>
      <c r="D489" s="31" t="str">
        <f>council_staff_import[[#This Row],[Title_SOURCE_KEY]]</f>
        <v>Councilmanic Aide</v>
      </c>
      <c r="E489" s="31" t="e">
        <f>council_staff_import[[#This Row],[vlookup_works_for]]</f>
        <v>#REF!</v>
      </c>
      <c r="F489" s="31" t="str">
        <f>IF(council_staff_import[[#This Row],[combine COS and Leg Contact Responsibilties]]="",council_staff_import[[#This Row],[Vlookup Scheduler Responsibility]],council_staff_import[[#This Row],[combine COS and Leg Contact Responsibilties]])</f>
        <v/>
      </c>
      <c r="G489" s="31" t="e">
        <f>council_staff_import[[#This Row],[Vlookup_reports_to_person]]</f>
        <v>#REF!</v>
      </c>
      <c r="H489" s="31" t="s">
        <v>65</v>
      </c>
      <c r="I489" s="31" t="s">
        <v>31371</v>
      </c>
      <c r="J489" s="31" t="str">
        <f>council_staff_import[[#This Row],[format_legislative_staff_type]]</f>
        <v>Personal</v>
      </c>
      <c r="K489" s="31" t="s">
        <v>72</v>
      </c>
      <c r="L489" s="31" t="str">
        <f>IF(council_staff_import[[#This Row],[District_Office_Calc]]=0,"",council_staff_import[[#This Row],[District_Office_Calc]])</f>
        <v>212 928-6814</v>
      </c>
      <c r="M489" s="31" t="str">
        <f>IF(council_staff_import[[#This Row],[combine COS and Leg Contact emails]]="",council_staff_import[[#This Row],[Vlookup Scheduler Email]],council_staff_import[[#This Row],[combine COS and Leg Contact emails]])</f>
        <v/>
      </c>
      <c r="N489" s="32" t="s">
        <v>33130</v>
      </c>
      <c r="O489" s="32" t="s">
        <v>7343</v>
      </c>
      <c r="P489" s="32" t="str">
        <f>IF(council_staff_import[[#This Row],[Vlookup COS Responsibility]]="",council_staff_import[[#This Row],[Vlookup Leg Contact Responsibility]],council_staff_import[[#This Row],[Vlookup COS Responsibility]])</f>
        <v/>
      </c>
      <c r="Q489" s="32" t="str">
        <f>IF(council_staff_import[[#This Row],[Vlookup COS Email]]="",council_staff_import[[#This Row],[Vlookup Leg Contact Email]],council_staff_import[[#This Row],[Vlookup COS Email]])</f>
        <v/>
      </c>
      <c r="R489" s="32" t="str">
        <f>IFERROR(VLOOKUP(council_staff_import[[#This Row],[Full Name]],[4]!Table3[#Data],2,0),"")</f>
        <v/>
      </c>
      <c r="S489" s="32" t="str">
        <f>IFERROR(VLOOKUP(council_staff_import[[#This Row],[Full Name]],[4]!Table3[#Data],6,0),"")</f>
        <v/>
      </c>
      <c r="T489" s="32" t="str">
        <f>IFERROR(VLOOKUP(council_staff_import[[#This Row],[Full Name]],[4]!Table5[#Data],2,0),"")</f>
        <v/>
      </c>
      <c r="U489" s="32" t="str">
        <f>IFERROR(VLOOKUP(council_staff_import[[#This Row],[Full Name]],[4]!Table5[#Data],5,0),"")</f>
        <v/>
      </c>
      <c r="V489" s="32" t="str">
        <f>IFERROR(VLOOKUP(council_staff_import[[#This Row],[Full Name]],[4]!Table6[#Data],2,0),"")</f>
        <v/>
      </c>
      <c r="W489" s="32" t="str">
        <f>IFERROR(VLOOKUP(council_staff_import[[#This Row],[Full Name]],[4]!Table6[#Data],4,0),"")</f>
        <v/>
      </c>
      <c r="X489" s="32" t="s">
        <v>31394</v>
      </c>
      <c r="Y489" s="32" t="e">
        <f>VLOOKUP(council_staff_import[[#This Row],[format_works_for]],[4]!Table4[#Data],1,0)</f>
        <v>#REF!</v>
      </c>
      <c r="Z48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89" s="32" t="e">
        <f>VLOOKUP(council_staff_import[[#This Row],[formatted_and_corrected_reports_to_person]],[4]!Table2[#Data],2,0)</f>
        <v>#REF!</v>
      </c>
      <c r="AB489" s="32" t="str">
        <f>IF(council_staff_import[[#This Row],[format_legislative_staff_type]]="Personal", RIGHT(council_staff_import[[#This Row],[Assignment_SOURCE_KEY]],LEN(council_staff_import[[#This Row],[Assignment_SOURCE_KEY]])-FIND(" ",council_staff_import[[#This Row],[Assignment_SOURCE_KEY]])),"")</f>
        <v>Levine</v>
      </c>
      <c r="AC489" s="34" t="str">
        <f>IF(LEFT(council_staff_import[[#This Row],[Assignment_SOURCE_KEY]],(FIND(" ",council_staff_import[[#This Row],[Assignment_SOURCE_KEY]],1)-1))="CM","Personal","Central")</f>
        <v>Personal</v>
      </c>
      <c r="AD489" s="32" t="s">
        <v>34866</v>
      </c>
      <c r="AE489" s="32" t="str">
        <f>council_staff_import[[#This Row],[District_Office_Number_SOURCE_KEY]]</f>
        <v>212 928-6814</v>
      </c>
      <c r="AF489" s="32" t="s">
        <v>33132</v>
      </c>
    </row>
    <row r="490" spans="1:32" x14ac:dyDescent="0.2">
      <c r="A490" s="31" t="str">
        <f>council_staff_import[[#This Row],[First_Name_SOURCE_KEY]]&amp;" "&amp;council_staff_import[[#This Row],[Last_Name_SOURCE_KEY]]</f>
        <v>Erik Cuello</v>
      </c>
      <c r="B490" s="31" t="str">
        <f>council_staff_import[[#This Row],[First_Name_SOURCE_KEY]]</f>
        <v>Erik</v>
      </c>
      <c r="C490" s="31" t="str">
        <f>council_staff_import[[#This Row],[Last_Name_SOURCE_KEY]]</f>
        <v>Cuello</v>
      </c>
      <c r="D490" s="31" t="str">
        <f>council_staff_import[[#This Row],[Title_SOURCE_KEY]]</f>
        <v>Councilmanic Aide</v>
      </c>
      <c r="E490" s="31" t="e">
        <f>council_staff_import[[#This Row],[vlookup_works_for]]</f>
        <v>#REF!</v>
      </c>
      <c r="F490" s="31" t="str">
        <f>IF(council_staff_import[[#This Row],[combine COS and Leg Contact Responsibilties]]="",council_staff_import[[#This Row],[Vlookup Scheduler Responsibility]],council_staff_import[[#This Row],[combine COS and Leg Contact Responsibilties]])</f>
        <v/>
      </c>
      <c r="G490" s="31" t="e">
        <f>council_staff_import[[#This Row],[Vlookup_reports_to_person]]</f>
        <v>#REF!</v>
      </c>
      <c r="H490" s="31" t="s">
        <v>65</v>
      </c>
      <c r="I490" s="31" t="s">
        <v>31371</v>
      </c>
      <c r="J490" s="31" t="str">
        <f>council_staff_import[[#This Row],[format_legislative_staff_type]]</f>
        <v>Personal</v>
      </c>
      <c r="K490" s="31" t="s">
        <v>72</v>
      </c>
      <c r="L490" s="31" t="str">
        <f>IF(council_staff_import[[#This Row],[District_Office_Calc]]=0,"",council_staff_import[[#This Row],[District_Office_Calc]])</f>
        <v>212 928-6814</v>
      </c>
      <c r="M490" s="31" t="str">
        <f>IF(council_staff_import[[#This Row],[combine COS and Leg Contact emails]]="",council_staff_import[[#This Row],[Vlookup Scheduler Email]],council_staff_import[[#This Row],[combine COS and Leg Contact emails]])</f>
        <v/>
      </c>
      <c r="N490" s="32" t="s">
        <v>34593</v>
      </c>
      <c r="O490" s="32" t="s">
        <v>33656</v>
      </c>
      <c r="P490" s="32" t="str">
        <f>IF(council_staff_import[[#This Row],[Vlookup COS Responsibility]]="",council_staff_import[[#This Row],[Vlookup Leg Contact Responsibility]],council_staff_import[[#This Row],[Vlookup COS Responsibility]])</f>
        <v/>
      </c>
      <c r="Q490" s="32" t="str">
        <f>IF(council_staff_import[[#This Row],[Vlookup COS Email]]="",council_staff_import[[#This Row],[Vlookup Leg Contact Email]],council_staff_import[[#This Row],[Vlookup COS Email]])</f>
        <v/>
      </c>
      <c r="R490" s="32" t="str">
        <f>IFERROR(VLOOKUP(council_staff_import[[#This Row],[Full Name]],[4]!Table3[#Data],2,0),"")</f>
        <v/>
      </c>
      <c r="S490" s="32" t="str">
        <f>IFERROR(VLOOKUP(council_staff_import[[#This Row],[Full Name]],[4]!Table3[#Data],6,0),"")</f>
        <v/>
      </c>
      <c r="T490" s="32" t="str">
        <f>IFERROR(VLOOKUP(council_staff_import[[#This Row],[Full Name]],[4]!Table5[#Data],2,0),"")</f>
        <v/>
      </c>
      <c r="U490" s="32" t="str">
        <f>IFERROR(VLOOKUP(council_staff_import[[#This Row],[Full Name]],[4]!Table5[#Data],5,0),"")</f>
        <v/>
      </c>
      <c r="V490" s="32" t="str">
        <f>IFERROR(VLOOKUP(council_staff_import[[#This Row],[Full Name]],[4]!Table6[#Data],2,0),"")</f>
        <v/>
      </c>
      <c r="W490" s="32" t="str">
        <f>IFERROR(VLOOKUP(council_staff_import[[#This Row],[Full Name]],[4]!Table6[#Data],4,0),"")</f>
        <v/>
      </c>
      <c r="X490" s="32" t="s">
        <v>31394</v>
      </c>
      <c r="Y490" s="32" t="e">
        <f>VLOOKUP(council_staff_import[[#This Row],[format_works_for]],[4]!Table4[#Data],1,0)</f>
        <v>#REF!</v>
      </c>
      <c r="Z49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90" s="32" t="e">
        <f>VLOOKUP(council_staff_import[[#This Row],[formatted_and_corrected_reports_to_person]],[4]!Table2[#Data],2,0)</f>
        <v>#REF!</v>
      </c>
      <c r="AB490" s="32" t="str">
        <f>IF(council_staff_import[[#This Row],[format_legislative_staff_type]]="Personal", RIGHT(council_staff_import[[#This Row],[Assignment_SOURCE_KEY]],LEN(council_staff_import[[#This Row],[Assignment_SOURCE_KEY]])-FIND(" ",council_staff_import[[#This Row],[Assignment_SOURCE_KEY]])),"")</f>
        <v>Levine</v>
      </c>
      <c r="AC490" s="34" t="str">
        <f>IF(LEFT(council_staff_import[[#This Row],[Assignment_SOURCE_KEY]],(FIND(" ",council_staff_import[[#This Row],[Assignment_SOURCE_KEY]],1)-1))="CM","Personal","Central")</f>
        <v>Personal</v>
      </c>
      <c r="AD490" s="32" t="s">
        <v>34866</v>
      </c>
      <c r="AE490" s="32" t="str">
        <f>council_staff_import[[#This Row],[District_Office_Number_SOURCE_KEY]]</f>
        <v>212 928-6814</v>
      </c>
      <c r="AF490" s="32" t="s">
        <v>33132</v>
      </c>
    </row>
    <row r="491" spans="1:32" x14ac:dyDescent="0.2">
      <c r="A491" s="31" t="str">
        <f>council_staff_import[[#This Row],[First_Name_SOURCE_KEY]]&amp;" "&amp;council_staff_import[[#This Row],[Last_Name_SOURCE_KEY]]</f>
        <v>Aya Keefe</v>
      </c>
      <c r="B491" s="31" t="str">
        <f>council_staff_import[[#This Row],[First_Name_SOURCE_KEY]]</f>
        <v>Aya</v>
      </c>
      <c r="C491" s="31" t="str">
        <f>council_staff_import[[#This Row],[Last_Name_SOURCE_KEY]]</f>
        <v>Keefe</v>
      </c>
      <c r="D491" s="31" t="str">
        <f>council_staff_import[[#This Row],[Title_SOURCE_KEY]]</f>
        <v>Councilmanic Aide</v>
      </c>
      <c r="E491" s="31" t="e">
        <f>council_staff_import[[#This Row],[vlookup_works_for]]</f>
        <v>#REF!</v>
      </c>
      <c r="F491" s="31" t="str">
        <f>IF(council_staff_import[[#This Row],[combine COS and Leg Contact Responsibilties]]="",council_staff_import[[#This Row],[Vlookup Scheduler Responsibility]],council_staff_import[[#This Row],[combine COS and Leg Contact Responsibilties]])</f>
        <v/>
      </c>
      <c r="G491" s="31" t="e">
        <f>council_staff_import[[#This Row],[Vlookup_reports_to_person]]</f>
        <v>#REF!</v>
      </c>
      <c r="H491" s="31" t="s">
        <v>65</v>
      </c>
      <c r="I491" s="31" t="s">
        <v>31371</v>
      </c>
      <c r="J491" s="31" t="str">
        <f>council_staff_import[[#This Row],[format_legislative_staff_type]]</f>
        <v>Personal</v>
      </c>
      <c r="K491" s="31" t="s">
        <v>72</v>
      </c>
      <c r="L491" s="31" t="str">
        <f>IF(council_staff_import[[#This Row],[District_Office_Calc]]=0,"",council_staff_import[[#This Row],[District_Office_Calc]])</f>
        <v>212 928-6814</v>
      </c>
      <c r="M491" s="31" t="str">
        <f>IF(council_staff_import[[#This Row],[combine COS and Leg Contact emails]]="",council_staff_import[[#This Row],[Vlookup Scheduler Email]],council_staff_import[[#This Row],[combine COS and Leg Contact emails]])</f>
        <v/>
      </c>
      <c r="N491" s="32" t="s">
        <v>34020</v>
      </c>
      <c r="O491" s="32" t="s">
        <v>34021</v>
      </c>
      <c r="P491" s="32" t="str">
        <f>IF(council_staff_import[[#This Row],[Vlookup COS Responsibility]]="",council_staff_import[[#This Row],[Vlookup Leg Contact Responsibility]],council_staff_import[[#This Row],[Vlookup COS Responsibility]])</f>
        <v/>
      </c>
      <c r="Q491" s="32" t="str">
        <f>IF(council_staff_import[[#This Row],[Vlookup COS Email]]="",council_staff_import[[#This Row],[Vlookup Leg Contact Email]],council_staff_import[[#This Row],[Vlookup COS Email]])</f>
        <v/>
      </c>
      <c r="R491" s="32" t="str">
        <f>IFERROR(VLOOKUP(council_staff_import[[#This Row],[Full Name]],[4]!Table3[#Data],2,0),"")</f>
        <v/>
      </c>
      <c r="S491" s="32" t="str">
        <f>IFERROR(VLOOKUP(council_staff_import[[#This Row],[Full Name]],[4]!Table3[#Data],6,0),"")</f>
        <v/>
      </c>
      <c r="T491" s="32" t="str">
        <f>IFERROR(VLOOKUP(council_staff_import[[#This Row],[Full Name]],[4]!Table5[#Data],2,0),"")</f>
        <v/>
      </c>
      <c r="U491" s="32" t="str">
        <f>IFERROR(VLOOKUP(council_staff_import[[#This Row],[Full Name]],[4]!Table5[#Data],5,0),"")</f>
        <v/>
      </c>
      <c r="V491" s="32" t="str">
        <f>IFERROR(VLOOKUP(council_staff_import[[#This Row],[Full Name]],[4]!Table6[#Data],2,0),"")</f>
        <v/>
      </c>
      <c r="W491" s="32" t="str">
        <f>IFERROR(VLOOKUP(council_staff_import[[#This Row],[Full Name]],[4]!Table6[#Data],4,0),"")</f>
        <v/>
      </c>
      <c r="X491" s="32" t="s">
        <v>31394</v>
      </c>
      <c r="Y491" s="32" t="e">
        <f>VLOOKUP(council_staff_import[[#This Row],[format_works_for]],[4]!Table4[#Data],1,0)</f>
        <v>#REF!</v>
      </c>
      <c r="Z49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91" s="32" t="e">
        <f>VLOOKUP(council_staff_import[[#This Row],[formatted_and_corrected_reports_to_person]],[4]!Table2[#Data],2,0)</f>
        <v>#REF!</v>
      </c>
      <c r="AB491" s="32" t="str">
        <f>IF(council_staff_import[[#This Row],[format_legislative_staff_type]]="Personal", RIGHT(council_staff_import[[#This Row],[Assignment_SOURCE_KEY]],LEN(council_staff_import[[#This Row],[Assignment_SOURCE_KEY]])-FIND(" ",council_staff_import[[#This Row],[Assignment_SOURCE_KEY]])),"")</f>
        <v>Levine</v>
      </c>
      <c r="AC491" s="34" t="str">
        <f>IF(LEFT(council_staff_import[[#This Row],[Assignment_SOURCE_KEY]],(FIND(" ",council_staff_import[[#This Row],[Assignment_SOURCE_KEY]],1)-1))="CM","Personal","Central")</f>
        <v>Personal</v>
      </c>
      <c r="AD491" s="32" t="s">
        <v>34866</v>
      </c>
      <c r="AE491" s="32" t="str">
        <f>council_staff_import[[#This Row],[District_Office_Number_SOURCE_KEY]]</f>
        <v>212 928-6814</v>
      </c>
      <c r="AF491" s="32" t="s">
        <v>33132</v>
      </c>
    </row>
    <row r="492" spans="1:32" x14ac:dyDescent="0.2">
      <c r="A492" s="31" t="str">
        <f>council_staff_import[[#This Row],[First_Name_SOURCE_KEY]]&amp;" "&amp;council_staff_import[[#This Row],[Last_Name_SOURCE_KEY]]</f>
        <v>Jae Ko</v>
      </c>
      <c r="B492" s="31" t="str">
        <f>council_staff_import[[#This Row],[First_Name_SOURCE_KEY]]</f>
        <v>Jae</v>
      </c>
      <c r="C492" s="31" t="str">
        <f>council_staff_import[[#This Row],[Last_Name_SOURCE_KEY]]</f>
        <v>Ko</v>
      </c>
      <c r="D492" s="31" t="str">
        <f>council_staff_import[[#This Row],[Title_SOURCE_KEY]]</f>
        <v>Councilmanic Aide</v>
      </c>
      <c r="E492" s="31" t="e">
        <f>council_staff_import[[#This Row],[vlookup_works_for]]</f>
        <v>#REF!</v>
      </c>
      <c r="F492" s="31" t="str">
        <f>IF(council_staff_import[[#This Row],[combine COS and Leg Contact Responsibilties]]="",council_staff_import[[#This Row],[Vlookup Scheduler Responsibility]],council_staff_import[[#This Row],[combine COS and Leg Contact Responsibilties]])</f>
        <v/>
      </c>
      <c r="G492" s="31" t="e">
        <f>council_staff_import[[#This Row],[Vlookup_reports_to_person]]</f>
        <v>#REF!</v>
      </c>
      <c r="H492" s="31" t="s">
        <v>65</v>
      </c>
      <c r="I492" s="31" t="s">
        <v>31371</v>
      </c>
      <c r="J492" s="31" t="str">
        <f>council_staff_import[[#This Row],[format_legislative_staff_type]]</f>
        <v>Personal</v>
      </c>
      <c r="K492" s="31" t="s">
        <v>72</v>
      </c>
      <c r="L492" s="31" t="str">
        <f>IF(council_staff_import[[#This Row],[District_Office_Calc]]=0,"",council_staff_import[[#This Row],[District_Office_Calc]])</f>
        <v>212 928-6814</v>
      </c>
      <c r="M492" s="31" t="str">
        <f>IF(council_staff_import[[#This Row],[combine COS and Leg Contact emails]]="",council_staff_import[[#This Row],[Vlookup Scheduler Email]],council_staff_import[[#This Row],[combine COS and Leg Contact emails]])</f>
        <v/>
      </c>
      <c r="N492" s="32" t="s">
        <v>33714</v>
      </c>
      <c r="O492" s="32" t="s">
        <v>33715</v>
      </c>
      <c r="P492" s="32" t="str">
        <f>IF(council_staff_import[[#This Row],[Vlookup COS Responsibility]]="",council_staff_import[[#This Row],[Vlookup Leg Contact Responsibility]],council_staff_import[[#This Row],[Vlookup COS Responsibility]])</f>
        <v/>
      </c>
      <c r="Q492" s="32" t="str">
        <f>IF(council_staff_import[[#This Row],[Vlookup COS Email]]="",council_staff_import[[#This Row],[Vlookup Leg Contact Email]],council_staff_import[[#This Row],[Vlookup COS Email]])</f>
        <v/>
      </c>
      <c r="R492" s="32" t="str">
        <f>IFERROR(VLOOKUP(council_staff_import[[#This Row],[Full Name]],[4]!Table3[#Data],2,0),"")</f>
        <v/>
      </c>
      <c r="S492" s="32" t="str">
        <f>IFERROR(VLOOKUP(council_staff_import[[#This Row],[Full Name]],[4]!Table3[#Data],6,0),"")</f>
        <v/>
      </c>
      <c r="T492" s="32" t="str">
        <f>IFERROR(VLOOKUP(council_staff_import[[#This Row],[Full Name]],[4]!Table5[#Data],2,0),"")</f>
        <v/>
      </c>
      <c r="U492" s="32" t="str">
        <f>IFERROR(VLOOKUP(council_staff_import[[#This Row],[Full Name]],[4]!Table5[#Data],5,0),"")</f>
        <v/>
      </c>
      <c r="V492" s="32" t="str">
        <f>IFERROR(VLOOKUP(council_staff_import[[#This Row],[Full Name]],[4]!Table6[#Data],2,0),"")</f>
        <v/>
      </c>
      <c r="W492" s="32" t="str">
        <f>IFERROR(VLOOKUP(council_staff_import[[#This Row],[Full Name]],[4]!Table6[#Data],4,0),"")</f>
        <v/>
      </c>
      <c r="X492" s="32" t="s">
        <v>31394</v>
      </c>
      <c r="Y492" s="32" t="e">
        <f>VLOOKUP(council_staff_import[[#This Row],[format_works_for]],[4]!Table4[#Data],1,0)</f>
        <v>#REF!</v>
      </c>
      <c r="Z49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92" s="32" t="e">
        <f>VLOOKUP(council_staff_import[[#This Row],[formatted_and_corrected_reports_to_person]],[4]!Table2[#Data],2,0)</f>
        <v>#REF!</v>
      </c>
      <c r="AB492" s="32" t="str">
        <f>IF(council_staff_import[[#This Row],[format_legislative_staff_type]]="Personal", RIGHT(council_staff_import[[#This Row],[Assignment_SOURCE_KEY]],LEN(council_staff_import[[#This Row],[Assignment_SOURCE_KEY]])-FIND(" ",council_staff_import[[#This Row],[Assignment_SOURCE_KEY]])),"")</f>
        <v>Levine</v>
      </c>
      <c r="AC492" s="34" t="str">
        <f>IF(LEFT(council_staff_import[[#This Row],[Assignment_SOURCE_KEY]],(FIND(" ",council_staff_import[[#This Row],[Assignment_SOURCE_KEY]],1)-1))="CM","Personal","Central")</f>
        <v>Personal</v>
      </c>
      <c r="AD492" s="32" t="s">
        <v>34866</v>
      </c>
      <c r="AE492" s="32" t="str">
        <f>council_staff_import[[#This Row],[District_Office_Number_SOURCE_KEY]]</f>
        <v>212 928-6814</v>
      </c>
      <c r="AF492" s="32" t="s">
        <v>33132</v>
      </c>
    </row>
    <row r="493" spans="1:32" x14ac:dyDescent="0.2">
      <c r="A493" s="31" t="str">
        <f>council_staff_import[[#This Row],[First_Name_SOURCE_KEY]]&amp;" "&amp;council_staff_import[[#This Row],[Last_Name_SOURCE_KEY]]</f>
        <v>Amy Slattery</v>
      </c>
      <c r="B493" s="31" t="str">
        <f>council_staff_import[[#This Row],[First_Name_SOURCE_KEY]]</f>
        <v>Amy</v>
      </c>
      <c r="C493" s="31" t="str">
        <f>council_staff_import[[#This Row],[Last_Name_SOURCE_KEY]]</f>
        <v>Slattery</v>
      </c>
      <c r="D493" s="31" t="str">
        <f>council_staff_import[[#This Row],[Title_SOURCE_KEY]]</f>
        <v>Councilmanic Aide</v>
      </c>
      <c r="E493" s="31" t="e">
        <f>council_staff_import[[#This Row],[vlookup_works_for]]</f>
        <v>#REF!</v>
      </c>
      <c r="F493" s="31" t="str">
        <f>IF(council_staff_import[[#This Row],[combine COS and Leg Contact Responsibilties]]="",council_staff_import[[#This Row],[Vlookup Scheduler Responsibility]],council_staff_import[[#This Row],[combine COS and Leg Contact Responsibilties]])</f>
        <v/>
      </c>
      <c r="G493" s="31" t="e">
        <f>council_staff_import[[#This Row],[Vlookup_reports_to_person]]</f>
        <v>#REF!</v>
      </c>
      <c r="H493" s="31" t="s">
        <v>65</v>
      </c>
      <c r="I493" s="31" t="s">
        <v>31371</v>
      </c>
      <c r="J493" s="31" t="str">
        <f>council_staff_import[[#This Row],[format_legislative_staff_type]]</f>
        <v>Personal</v>
      </c>
      <c r="K493" s="31" t="s">
        <v>72</v>
      </c>
      <c r="L493" s="31" t="str">
        <f>IF(council_staff_import[[#This Row],[District_Office_Calc]]=0,"",council_staff_import[[#This Row],[District_Office_Calc]])</f>
        <v>212 928-6814</v>
      </c>
      <c r="M493" s="31" t="str">
        <f>IF(council_staff_import[[#This Row],[combine COS and Leg Contact emails]]="",council_staff_import[[#This Row],[Vlookup Scheduler Email]],council_staff_import[[#This Row],[combine COS and Leg Contact emails]])</f>
        <v/>
      </c>
      <c r="N493" s="32" t="s">
        <v>6179</v>
      </c>
      <c r="O493" s="32" t="s">
        <v>25173</v>
      </c>
      <c r="P493" s="32" t="str">
        <f>IF(council_staff_import[[#This Row],[Vlookup COS Responsibility]]="",council_staff_import[[#This Row],[Vlookup Leg Contact Responsibility]],council_staff_import[[#This Row],[Vlookup COS Responsibility]])</f>
        <v/>
      </c>
      <c r="Q493" s="32" t="str">
        <f>IF(council_staff_import[[#This Row],[Vlookup COS Email]]="",council_staff_import[[#This Row],[Vlookup Leg Contact Email]],council_staff_import[[#This Row],[Vlookup COS Email]])</f>
        <v/>
      </c>
      <c r="R493" s="32" t="str">
        <f>IFERROR(VLOOKUP(council_staff_import[[#This Row],[Full Name]],[4]!Table3[#Data],2,0),"")</f>
        <v/>
      </c>
      <c r="S493" s="32" t="str">
        <f>IFERROR(VLOOKUP(council_staff_import[[#This Row],[Full Name]],[4]!Table3[#Data],6,0),"")</f>
        <v/>
      </c>
      <c r="T493" s="32" t="str">
        <f>IFERROR(VLOOKUP(council_staff_import[[#This Row],[Full Name]],[4]!Table5[#Data],2,0),"")</f>
        <v/>
      </c>
      <c r="U493" s="32" t="str">
        <f>IFERROR(VLOOKUP(council_staff_import[[#This Row],[Full Name]],[4]!Table5[#Data],5,0),"")</f>
        <v/>
      </c>
      <c r="V493" s="32" t="str">
        <f>IFERROR(VLOOKUP(council_staff_import[[#This Row],[Full Name]],[4]!Table6[#Data],2,0),"")</f>
        <v/>
      </c>
      <c r="W493" s="32" t="str">
        <f>IFERROR(VLOOKUP(council_staff_import[[#This Row],[Full Name]],[4]!Table6[#Data],4,0),"")</f>
        <v/>
      </c>
      <c r="X493" s="32" t="s">
        <v>31394</v>
      </c>
      <c r="Y493" s="32" t="e">
        <f>VLOOKUP(council_staff_import[[#This Row],[format_works_for]],[4]!Table4[#Data],1,0)</f>
        <v>#REF!</v>
      </c>
      <c r="Z49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93" s="32" t="e">
        <f>VLOOKUP(council_staff_import[[#This Row],[formatted_and_corrected_reports_to_person]],[4]!Table2[#Data],2,0)</f>
        <v>#REF!</v>
      </c>
      <c r="AB493" s="32" t="str">
        <f>IF(council_staff_import[[#This Row],[format_legislative_staff_type]]="Personal", RIGHT(council_staff_import[[#This Row],[Assignment_SOURCE_KEY]],LEN(council_staff_import[[#This Row],[Assignment_SOURCE_KEY]])-FIND(" ",council_staff_import[[#This Row],[Assignment_SOURCE_KEY]])),"")</f>
        <v>Levine</v>
      </c>
      <c r="AC493" s="34" t="str">
        <f>IF(LEFT(council_staff_import[[#This Row],[Assignment_SOURCE_KEY]],(FIND(" ",council_staff_import[[#This Row],[Assignment_SOURCE_KEY]],1)-1))="CM","Personal","Central")</f>
        <v>Personal</v>
      </c>
      <c r="AD493" s="32" t="s">
        <v>34866</v>
      </c>
      <c r="AE493" s="32" t="str">
        <f>council_staff_import[[#This Row],[District_Office_Number_SOURCE_KEY]]</f>
        <v>212 928-6814</v>
      </c>
      <c r="AF493" s="32" t="s">
        <v>33132</v>
      </c>
    </row>
    <row r="494" spans="1:32" x14ac:dyDescent="0.2">
      <c r="A494" s="31" t="str">
        <f>council_staff_import[[#This Row],[First_Name_SOURCE_KEY]]&amp;" "&amp;council_staff_import[[#This Row],[Last_Name_SOURCE_KEY]]</f>
        <v>Kyshia Smith</v>
      </c>
      <c r="B494" s="31" t="str">
        <f>council_staff_import[[#This Row],[First_Name_SOURCE_KEY]]</f>
        <v>Kyshia</v>
      </c>
      <c r="C494" s="31" t="str">
        <f>council_staff_import[[#This Row],[Last_Name_SOURCE_KEY]]</f>
        <v>Smith</v>
      </c>
      <c r="D494" s="31" t="str">
        <f>council_staff_import[[#This Row],[Title_SOURCE_KEY]]</f>
        <v>Councilmanic Aide</v>
      </c>
      <c r="E494" s="31" t="e">
        <f>council_staff_import[[#This Row],[vlookup_works_for]]</f>
        <v>#REF!</v>
      </c>
      <c r="F494" s="31" t="str">
        <f>IF(council_staff_import[[#This Row],[combine COS and Leg Contact Responsibilties]]="",council_staff_import[[#This Row],[Vlookup Scheduler Responsibility]],council_staff_import[[#This Row],[combine COS and Leg Contact Responsibilties]])</f>
        <v/>
      </c>
      <c r="G494" s="31" t="e">
        <f>council_staff_import[[#This Row],[Vlookup_reports_to_person]]</f>
        <v>#REF!</v>
      </c>
      <c r="H494" s="31" t="s">
        <v>65</v>
      </c>
      <c r="I494" s="31" t="s">
        <v>31371</v>
      </c>
      <c r="J494" s="31" t="str">
        <f>council_staff_import[[#This Row],[format_legislative_staff_type]]</f>
        <v>Personal</v>
      </c>
      <c r="K494" s="31" t="s">
        <v>72</v>
      </c>
      <c r="L494" s="31" t="str">
        <f>IF(council_staff_import[[#This Row],[District_Office_Calc]]=0,"",council_staff_import[[#This Row],[District_Office_Calc]])</f>
        <v>212 928-6814</v>
      </c>
      <c r="M494" s="31" t="str">
        <f>IF(council_staff_import[[#This Row],[combine COS and Leg Contact emails]]="",council_staff_import[[#This Row],[Vlookup Scheduler Email]],council_staff_import[[#This Row],[combine COS and Leg Contact emails]])</f>
        <v/>
      </c>
      <c r="N494" s="32" t="s">
        <v>3963</v>
      </c>
      <c r="O494" s="32" t="s">
        <v>34597</v>
      </c>
      <c r="P494" s="32" t="str">
        <f>IF(council_staff_import[[#This Row],[Vlookup COS Responsibility]]="",council_staff_import[[#This Row],[Vlookup Leg Contact Responsibility]],council_staff_import[[#This Row],[Vlookup COS Responsibility]])</f>
        <v/>
      </c>
      <c r="Q494" s="32" t="str">
        <f>IF(council_staff_import[[#This Row],[Vlookup COS Email]]="",council_staff_import[[#This Row],[Vlookup Leg Contact Email]],council_staff_import[[#This Row],[Vlookup COS Email]])</f>
        <v/>
      </c>
      <c r="R494" s="32" t="str">
        <f>IFERROR(VLOOKUP(council_staff_import[[#This Row],[Full Name]],[4]!Table3[#Data],2,0),"")</f>
        <v/>
      </c>
      <c r="S494" s="32" t="str">
        <f>IFERROR(VLOOKUP(council_staff_import[[#This Row],[Full Name]],[4]!Table3[#Data],6,0),"")</f>
        <v/>
      </c>
      <c r="T494" s="32" t="str">
        <f>IFERROR(VLOOKUP(council_staff_import[[#This Row],[Full Name]],[4]!Table5[#Data],2,0),"")</f>
        <v/>
      </c>
      <c r="U494" s="32" t="str">
        <f>IFERROR(VLOOKUP(council_staff_import[[#This Row],[Full Name]],[4]!Table5[#Data],5,0),"")</f>
        <v/>
      </c>
      <c r="V494" s="32" t="str">
        <f>IFERROR(VLOOKUP(council_staff_import[[#This Row],[Full Name]],[4]!Table6[#Data],2,0),"")</f>
        <v/>
      </c>
      <c r="W494" s="32" t="str">
        <f>IFERROR(VLOOKUP(council_staff_import[[#This Row],[Full Name]],[4]!Table6[#Data],4,0),"")</f>
        <v/>
      </c>
      <c r="X494" s="32" t="s">
        <v>31394</v>
      </c>
      <c r="Y494" s="32" t="e">
        <f>VLOOKUP(council_staff_import[[#This Row],[format_works_for]],[4]!Table4[#Data],1,0)</f>
        <v>#REF!</v>
      </c>
      <c r="Z49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94" s="32" t="e">
        <f>VLOOKUP(council_staff_import[[#This Row],[formatted_and_corrected_reports_to_person]],[4]!Table2[#Data],2,0)</f>
        <v>#REF!</v>
      </c>
      <c r="AB494" s="32" t="str">
        <f>IF(council_staff_import[[#This Row],[format_legislative_staff_type]]="Personal", RIGHT(council_staff_import[[#This Row],[Assignment_SOURCE_KEY]],LEN(council_staff_import[[#This Row],[Assignment_SOURCE_KEY]])-FIND(" ",council_staff_import[[#This Row],[Assignment_SOURCE_KEY]])),"")</f>
        <v>Levine</v>
      </c>
      <c r="AC494" s="34" t="str">
        <f>IF(LEFT(council_staff_import[[#This Row],[Assignment_SOURCE_KEY]],(FIND(" ",council_staff_import[[#This Row],[Assignment_SOURCE_KEY]],1)-1))="CM","Personal","Central")</f>
        <v>Personal</v>
      </c>
      <c r="AD494" s="32" t="s">
        <v>34866</v>
      </c>
      <c r="AE494" s="32" t="str">
        <f>council_staff_import[[#This Row],[District_Office_Number_SOURCE_KEY]]</f>
        <v>212 928-6814</v>
      </c>
      <c r="AF494" s="32" t="s">
        <v>33132</v>
      </c>
    </row>
    <row r="495" spans="1:32" x14ac:dyDescent="0.2">
      <c r="A495" s="31" t="str">
        <f>council_staff_import[[#This Row],[First_Name_SOURCE_KEY]]&amp;" "&amp;council_staff_import[[#This Row],[Last_Name_SOURCE_KEY]]</f>
        <v>Jacob Sporn</v>
      </c>
      <c r="B495" s="31" t="str">
        <f>council_staff_import[[#This Row],[First_Name_SOURCE_KEY]]</f>
        <v>Jacob</v>
      </c>
      <c r="C495" s="31" t="str">
        <f>council_staff_import[[#This Row],[Last_Name_SOURCE_KEY]]</f>
        <v>Sporn</v>
      </c>
      <c r="D495" s="31" t="str">
        <f>council_staff_import[[#This Row],[Title_SOURCE_KEY]]</f>
        <v>Councilmanic Aide</v>
      </c>
      <c r="E495" s="31" t="e">
        <f>council_staff_import[[#This Row],[vlookup_works_for]]</f>
        <v>#REF!</v>
      </c>
      <c r="F495" s="31" t="str">
        <f>IF(council_staff_import[[#This Row],[combine COS and Leg Contact Responsibilties]]="",council_staff_import[[#This Row],[Vlookup Scheduler Responsibility]],council_staff_import[[#This Row],[combine COS and Leg Contact Responsibilties]])</f>
        <v/>
      </c>
      <c r="G495" s="31" t="e">
        <f>council_staff_import[[#This Row],[Vlookup_reports_to_person]]</f>
        <v>#REF!</v>
      </c>
      <c r="H495" s="31" t="s">
        <v>65</v>
      </c>
      <c r="I495" s="31" t="s">
        <v>31371</v>
      </c>
      <c r="J495" s="31" t="str">
        <f>council_staff_import[[#This Row],[format_legislative_staff_type]]</f>
        <v>Personal</v>
      </c>
      <c r="K495" s="31" t="s">
        <v>72</v>
      </c>
      <c r="L495" s="31" t="str">
        <f>IF(council_staff_import[[#This Row],[District_Office_Calc]]=0,"",council_staff_import[[#This Row],[District_Office_Calc]])</f>
        <v>212 928-6814</v>
      </c>
      <c r="M495" s="31" t="str">
        <f>IF(council_staff_import[[#This Row],[combine COS and Leg Contact emails]]="",council_staff_import[[#This Row],[Vlookup Scheduler Email]],council_staff_import[[#This Row],[combine COS and Leg Contact emails]])</f>
        <v/>
      </c>
      <c r="N495" s="32" t="s">
        <v>33706</v>
      </c>
      <c r="O495" s="32" t="s">
        <v>4622</v>
      </c>
      <c r="P495" s="32" t="str">
        <f>IF(council_staff_import[[#This Row],[Vlookup COS Responsibility]]="",council_staff_import[[#This Row],[Vlookup Leg Contact Responsibility]],council_staff_import[[#This Row],[Vlookup COS Responsibility]])</f>
        <v/>
      </c>
      <c r="Q495" s="32" t="str">
        <f>IF(council_staff_import[[#This Row],[Vlookup COS Email]]="",council_staff_import[[#This Row],[Vlookup Leg Contact Email]],council_staff_import[[#This Row],[Vlookup COS Email]])</f>
        <v/>
      </c>
      <c r="R495" s="32" t="str">
        <f>IFERROR(VLOOKUP(council_staff_import[[#This Row],[Full Name]],[4]!Table3[#Data],2,0),"")</f>
        <v/>
      </c>
      <c r="S495" s="32" t="str">
        <f>IFERROR(VLOOKUP(council_staff_import[[#This Row],[Full Name]],[4]!Table3[#Data],6,0),"")</f>
        <v/>
      </c>
      <c r="T495" s="32" t="str">
        <f>IFERROR(VLOOKUP(council_staff_import[[#This Row],[Full Name]],[4]!Table5[#Data],2,0),"")</f>
        <v/>
      </c>
      <c r="U495" s="32" t="str">
        <f>IFERROR(VLOOKUP(council_staff_import[[#This Row],[Full Name]],[4]!Table5[#Data],5,0),"")</f>
        <v/>
      </c>
      <c r="V495" s="32" t="str">
        <f>IFERROR(VLOOKUP(council_staff_import[[#This Row],[Full Name]],[4]!Table6[#Data],2,0),"")</f>
        <v/>
      </c>
      <c r="W495" s="32" t="str">
        <f>IFERROR(VLOOKUP(council_staff_import[[#This Row],[Full Name]],[4]!Table6[#Data],4,0),"")</f>
        <v/>
      </c>
      <c r="X495" s="32" t="s">
        <v>31394</v>
      </c>
      <c r="Y495" s="32" t="e">
        <f>VLOOKUP(council_staff_import[[#This Row],[format_works_for]],[4]!Table4[#Data],1,0)</f>
        <v>#REF!</v>
      </c>
      <c r="Z49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95" s="32" t="e">
        <f>VLOOKUP(council_staff_import[[#This Row],[formatted_and_corrected_reports_to_person]],[4]!Table2[#Data],2,0)</f>
        <v>#REF!</v>
      </c>
      <c r="AB495" s="32" t="str">
        <f>IF(council_staff_import[[#This Row],[format_legislative_staff_type]]="Personal", RIGHT(council_staff_import[[#This Row],[Assignment_SOURCE_KEY]],LEN(council_staff_import[[#This Row],[Assignment_SOURCE_KEY]])-FIND(" ",council_staff_import[[#This Row],[Assignment_SOURCE_KEY]])),"")</f>
        <v>Levine</v>
      </c>
      <c r="AC495" s="34" t="str">
        <f>IF(LEFT(council_staff_import[[#This Row],[Assignment_SOURCE_KEY]],(FIND(" ",council_staff_import[[#This Row],[Assignment_SOURCE_KEY]],1)-1))="CM","Personal","Central")</f>
        <v>Personal</v>
      </c>
      <c r="AD495" s="32" t="s">
        <v>34866</v>
      </c>
      <c r="AE495" s="32" t="str">
        <f>council_staff_import[[#This Row],[District_Office_Number_SOURCE_KEY]]</f>
        <v>212 928-6814</v>
      </c>
      <c r="AF495" s="32" t="s">
        <v>33132</v>
      </c>
    </row>
    <row r="496" spans="1:32" x14ac:dyDescent="0.2">
      <c r="A496" s="31" t="str">
        <f>council_staff_import[[#This Row],[First_Name_SOURCE_KEY]]&amp;" "&amp;council_staff_import[[#This Row],[Last_Name_SOURCE_KEY]]</f>
        <v>Pearl Anish</v>
      </c>
      <c r="B496" s="31" t="str">
        <f>council_staff_import[[#This Row],[First_Name_SOURCE_KEY]]</f>
        <v>Pearl</v>
      </c>
      <c r="C496" s="31" t="str">
        <f>council_staff_import[[#This Row],[Last_Name_SOURCE_KEY]]</f>
        <v>Anish</v>
      </c>
      <c r="D496" s="31" t="str">
        <f>council_staff_import[[#This Row],[Title_SOURCE_KEY]]</f>
        <v>Councilmanic Aide</v>
      </c>
      <c r="E496" s="31" t="e">
        <f>council_staff_import[[#This Row],[vlookup_works_for]]</f>
        <v>#REF!</v>
      </c>
      <c r="F496" s="31" t="str">
        <f>IF(council_staff_import[[#This Row],[combine COS and Leg Contact Responsibilties]]="",council_staff_import[[#This Row],[Vlookup Scheduler Responsibility]],council_staff_import[[#This Row],[combine COS and Leg Contact Responsibilties]])</f>
        <v/>
      </c>
      <c r="G496" s="31" t="e">
        <f>council_staff_import[[#This Row],[Vlookup_reports_to_person]]</f>
        <v>#REF!</v>
      </c>
      <c r="H496" s="31" t="s">
        <v>65</v>
      </c>
      <c r="I496" s="31" t="s">
        <v>31371</v>
      </c>
      <c r="J496" s="31" t="str">
        <f>council_staff_import[[#This Row],[format_legislative_staff_type]]</f>
        <v>Personal</v>
      </c>
      <c r="K496" s="31" t="s">
        <v>72</v>
      </c>
      <c r="L496" s="31" t="str">
        <f>IF(council_staff_import[[#This Row],[District_Office_Calc]]=0,"",council_staff_import[[#This Row],[District_Office_Calc]])</f>
        <v>718 241-9330</v>
      </c>
      <c r="M496" s="31" t="str">
        <f>IF(council_staff_import[[#This Row],[combine COS and Leg Contact emails]]="",council_staff_import[[#This Row],[Vlookup Scheduler Email]],council_staff_import[[#This Row],[combine COS and Leg Contact emails]])</f>
        <v/>
      </c>
      <c r="N496" s="32" t="s">
        <v>33877</v>
      </c>
      <c r="O496" s="32" t="s">
        <v>33878</v>
      </c>
      <c r="P496" s="32" t="str">
        <f>IF(council_staff_import[[#This Row],[Vlookup COS Responsibility]]="",council_staff_import[[#This Row],[Vlookup Leg Contact Responsibility]],council_staff_import[[#This Row],[Vlookup COS Responsibility]])</f>
        <v/>
      </c>
      <c r="Q496" s="32" t="str">
        <f>IF(council_staff_import[[#This Row],[Vlookup COS Email]]="",council_staff_import[[#This Row],[Vlookup Leg Contact Email]],council_staff_import[[#This Row],[Vlookup COS Email]])</f>
        <v/>
      </c>
      <c r="R496" s="32" t="str">
        <f>IFERROR(VLOOKUP(council_staff_import[[#This Row],[Full Name]],[4]!Table3[#Data],2,0),"")</f>
        <v/>
      </c>
      <c r="S496" s="32" t="str">
        <f>IFERROR(VLOOKUP(council_staff_import[[#This Row],[Full Name]],[4]!Table3[#Data],6,0),"")</f>
        <v/>
      </c>
      <c r="T496" s="32" t="str">
        <f>IFERROR(VLOOKUP(council_staff_import[[#This Row],[Full Name]],[4]!Table5[#Data],2,0),"")</f>
        <v/>
      </c>
      <c r="U496" s="32" t="str">
        <f>IFERROR(VLOOKUP(council_staff_import[[#This Row],[Full Name]],[4]!Table5[#Data],5,0),"")</f>
        <v/>
      </c>
      <c r="V496" s="32" t="str">
        <f>IFERROR(VLOOKUP(council_staff_import[[#This Row],[Full Name]],[4]!Table6[#Data],2,0),"")</f>
        <v/>
      </c>
      <c r="W496" s="32" t="str">
        <f>IFERROR(VLOOKUP(council_staff_import[[#This Row],[Full Name]],[4]!Table6[#Data],4,0),"")</f>
        <v/>
      </c>
      <c r="X496" s="32" t="s">
        <v>31394</v>
      </c>
      <c r="Y496" s="32" t="e">
        <f>VLOOKUP(council_staff_import[[#This Row],[format_works_for]],[4]!Table4[#Data],1,0)</f>
        <v>#REF!</v>
      </c>
      <c r="Z49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96" s="32" t="e">
        <f>VLOOKUP(council_staff_import[[#This Row],[formatted_and_corrected_reports_to_person]],[4]!Table2[#Data],2,0)</f>
        <v>#REF!</v>
      </c>
      <c r="AB496" s="32" t="str">
        <f>IF(council_staff_import[[#This Row],[format_legislative_staff_type]]="Personal", RIGHT(council_staff_import[[#This Row],[Assignment_SOURCE_KEY]],LEN(council_staff_import[[#This Row],[Assignment_SOURCE_KEY]])-FIND(" ",council_staff_import[[#This Row],[Assignment_SOURCE_KEY]])),"")</f>
        <v>Maisel</v>
      </c>
      <c r="AC496" s="34" t="str">
        <f>IF(LEFT(council_staff_import[[#This Row],[Assignment_SOURCE_KEY]],(FIND(" ",council_staff_import[[#This Row],[Assignment_SOURCE_KEY]],1)-1))="CM","Personal","Central")</f>
        <v>Personal</v>
      </c>
      <c r="AD496" s="32" t="s">
        <v>34867</v>
      </c>
      <c r="AE496" s="32" t="str">
        <f>council_staff_import[[#This Row],[District_Office_Number_SOURCE_KEY]]</f>
        <v>718 241-9330</v>
      </c>
      <c r="AF496" s="32" t="s">
        <v>32849</v>
      </c>
    </row>
    <row r="497" spans="1:32" x14ac:dyDescent="0.2">
      <c r="A497" s="31" t="str">
        <f>council_staff_import[[#This Row],[First_Name_SOURCE_KEY]]&amp;" "&amp;council_staff_import[[#This Row],[Last_Name_SOURCE_KEY]]</f>
        <v>Gail Fazio</v>
      </c>
      <c r="B497" s="31" t="str">
        <f>council_staff_import[[#This Row],[First_Name_SOURCE_KEY]]</f>
        <v>Gail</v>
      </c>
      <c r="C497" s="31" t="str">
        <f>council_staff_import[[#This Row],[Last_Name_SOURCE_KEY]]</f>
        <v>Fazio</v>
      </c>
      <c r="D497" s="31" t="str">
        <f>council_staff_import[[#This Row],[Title_SOURCE_KEY]]</f>
        <v>Councilmanic Aide</v>
      </c>
      <c r="E497" s="31" t="e">
        <f>council_staff_import[[#This Row],[vlookup_works_for]]</f>
        <v>#REF!</v>
      </c>
      <c r="F497" s="31" t="str">
        <f>IF(council_staff_import[[#This Row],[combine COS and Leg Contact Responsibilties]]="",council_staff_import[[#This Row],[Vlookup Scheduler Responsibility]],council_staff_import[[#This Row],[combine COS and Leg Contact Responsibilties]])</f>
        <v/>
      </c>
      <c r="G497" s="31" t="e">
        <f>council_staff_import[[#This Row],[Vlookup_reports_to_person]]</f>
        <v>#REF!</v>
      </c>
      <c r="H497" s="31" t="s">
        <v>65</v>
      </c>
      <c r="I497" s="31" t="s">
        <v>31371</v>
      </c>
      <c r="J497" s="31" t="str">
        <f>council_staff_import[[#This Row],[format_legislative_staff_type]]</f>
        <v>Personal</v>
      </c>
      <c r="K497" s="31" t="s">
        <v>72</v>
      </c>
      <c r="L497" s="31" t="str">
        <f>IF(council_staff_import[[#This Row],[District_Office_Calc]]=0,"",council_staff_import[[#This Row],[District_Office_Calc]])</f>
        <v>718 241-9330</v>
      </c>
      <c r="M497" s="31" t="str">
        <f>IF(council_staff_import[[#This Row],[combine COS and Leg Contact emails]]="",council_staff_import[[#This Row],[Vlookup Scheduler Email]],council_staff_import[[#This Row],[combine COS and Leg Contact emails]])</f>
        <v/>
      </c>
      <c r="N497" s="32" t="s">
        <v>2356</v>
      </c>
      <c r="O497" s="32" t="s">
        <v>7453</v>
      </c>
      <c r="P497" s="32" t="str">
        <f>IF(council_staff_import[[#This Row],[Vlookup COS Responsibility]]="",council_staff_import[[#This Row],[Vlookup Leg Contact Responsibility]],council_staff_import[[#This Row],[Vlookup COS Responsibility]])</f>
        <v/>
      </c>
      <c r="Q497" s="32" t="str">
        <f>IF(council_staff_import[[#This Row],[Vlookup COS Email]]="",council_staff_import[[#This Row],[Vlookup Leg Contact Email]],council_staff_import[[#This Row],[Vlookup COS Email]])</f>
        <v/>
      </c>
      <c r="R497" s="32" t="str">
        <f>IFERROR(VLOOKUP(council_staff_import[[#This Row],[Full Name]],[4]!Table3[#Data],2,0),"")</f>
        <v/>
      </c>
      <c r="S497" s="32" t="str">
        <f>IFERROR(VLOOKUP(council_staff_import[[#This Row],[Full Name]],[4]!Table3[#Data],6,0),"")</f>
        <v/>
      </c>
      <c r="T497" s="32" t="str">
        <f>IFERROR(VLOOKUP(council_staff_import[[#This Row],[Full Name]],[4]!Table5[#Data],2,0),"")</f>
        <v/>
      </c>
      <c r="U497" s="32" t="str">
        <f>IFERROR(VLOOKUP(council_staff_import[[#This Row],[Full Name]],[4]!Table5[#Data],5,0),"")</f>
        <v/>
      </c>
      <c r="V497" s="32" t="str">
        <f>IFERROR(VLOOKUP(council_staff_import[[#This Row],[Full Name]],[4]!Table6[#Data],2,0),"")</f>
        <v/>
      </c>
      <c r="W497" s="32" t="str">
        <f>IFERROR(VLOOKUP(council_staff_import[[#This Row],[Full Name]],[4]!Table6[#Data],4,0),"")</f>
        <v/>
      </c>
      <c r="X497" s="32" t="s">
        <v>31394</v>
      </c>
      <c r="Y497" s="32" t="e">
        <f>VLOOKUP(council_staff_import[[#This Row],[format_works_for]],[4]!Table4[#Data],1,0)</f>
        <v>#REF!</v>
      </c>
      <c r="Z49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97" s="32" t="e">
        <f>VLOOKUP(council_staff_import[[#This Row],[formatted_and_corrected_reports_to_person]],[4]!Table2[#Data],2,0)</f>
        <v>#REF!</v>
      </c>
      <c r="AB497" s="32" t="str">
        <f>IF(council_staff_import[[#This Row],[format_legislative_staff_type]]="Personal", RIGHT(council_staff_import[[#This Row],[Assignment_SOURCE_KEY]],LEN(council_staff_import[[#This Row],[Assignment_SOURCE_KEY]])-FIND(" ",council_staff_import[[#This Row],[Assignment_SOURCE_KEY]])),"")</f>
        <v>Maisel</v>
      </c>
      <c r="AC497" s="34" t="str">
        <f>IF(LEFT(council_staff_import[[#This Row],[Assignment_SOURCE_KEY]],(FIND(" ",council_staff_import[[#This Row],[Assignment_SOURCE_KEY]],1)-1))="CM","Personal","Central")</f>
        <v>Personal</v>
      </c>
      <c r="AD497" s="32" t="s">
        <v>34867</v>
      </c>
      <c r="AE497" s="32" t="str">
        <f>council_staff_import[[#This Row],[District_Office_Number_SOURCE_KEY]]</f>
        <v>718 241-9330</v>
      </c>
      <c r="AF497" s="32" t="s">
        <v>32849</v>
      </c>
    </row>
    <row r="498" spans="1:32" x14ac:dyDescent="0.2">
      <c r="A498" s="31" t="str">
        <f>council_staff_import[[#This Row],[First_Name_SOURCE_KEY]]&amp;" "&amp;council_staff_import[[#This Row],[Last_Name_SOURCE_KEY]]</f>
        <v>Sharon Long</v>
      </c>
      <c r="B498" s="31" t="str">
        <f>council_staff_import[[#This Row],[First_Name_SOURCE_KEY]]</f>
        <v>Sharon</v>
      </c>
      <c r="C498" s="31" t="str">
        <f>council_staff_import[[#This Row],[Last_Name_SOURCE_KEY]]</f>
        <v>Long</v>
      </c>
      <c r="D498" s="31" t="str">
        <f>council_staff_import[[#This Row],[Title_SOURCE_KEY]]</f>
        <v>Councilmanic Aide</v>
      </c>
      <c r="E498" s="31" t="e">
        <f>council_staff_import[[#This Row],[vlookup_works_for]]</f>
        <v>#REF!</v>
      </c>
      <c r="F498" s="31" t="str">
        <f>IF(council_staff_import[[#This Row],[combine COS and Leg Contact Responsibilties]]="",council_staff_import[[#This Row],[Vlookup Scheduler Responsibility]],council_staff_import[[#This Row],[combine COS and Leg Contact Responsibilties]])</f>
        <v/>
      </c>
      <c r="G498" s="31" t="e">
        <f>council_staff_import[[#This Row],[Vlookup_reports_to_person]]</f>
        <v>#REF!</v>
      </c>
      <c r="H498" s="31" t="s">
        <v>65</v>
      </c>
      <c r="I498" s="31" t="s">
        <v>31371</v>
      </c>
      <c r="J498" s="31" t="str">
        <f>council_staff_import[[#This Row],[format_legislative_staff_type]]</f>
        <v>Personal</v>
      </c>
      <c r="K498" s="31" t="s">
        <v>72</v>
      </c>
      <c r="L498" s="31" t="str">
        <f>IF(council_staff_import[[#This Row],[District_Office_Calc]]=0,"",council_staff_import[[#This Row],[District_Office_Calc]])</f>
        <v>718 241-9330</v>
      </c>
      <c r="M498" s="31" t="str">
        <f>IF(council_staff_import[[#This Row],[combine COS and Leg Contact emails]]="",council_staff_import[[#This Row],[Vlookup Scheduler Email]],council_staff_import[[#This Row],[combine COS and Leg Contact emails]])</f>
        <v/>
      </c>
      <c r="N498" s="32" t="s">
        <v>1216</v>
      </c>
      <c r="O498" s="32" t="s">
        <v>6293</v>
      </c>
      <c r="P498" s="32" t="str">
        <f>IF(council_staff_import[[#This Row],[Vlookup COS Responsibility]]="",council_staff_import[[#This Row],[Vlookup Leg Contact Responsibility]],council_staff_import[[#This Row],[Vlookup COS Responsibility]])</f>
        <v/>
      </c>
      <c r="Q498" s="32" t="str">
        <f>IF(council_staff_import[[#This Row],[Vlookup COS Email]]="",council_staff_import[[#This Row],[Vlookup Leg Contact Email]],council_staff_import[[#This Row],[Vlookup COS Email]])</f>
        <v/>
      </c>
      <c r="R498" s="32" t="str">
        <f>IFERROR(VLOOKUP(council_staff_import[[#This Row],[Full Name]],[4]!Table3[#Data],2,0),"")</f>
        <v/>
      </c>
      <c r="S498" s="32" t="str">
        <f>IFERROR(VLOOKUP(council_staff_import[[#This Row],[Full Name]],[4]!Table3[#Data],6,0),"")</f>
        <v/>
      </c>
      <c r="T498" s="32" t="str">
        <f>IFERROR(VLOOKUP(council_staff_import[[#This Row],[Full Name]],[4]!Table5[#Data],2,0),"")</f>
        <v/>
      </c>
      <c r="U498" s="32" t="str">
        <f>IFERROR(VLOOKUP(council_staff_import[[#This Row],[Full Name]],[4]!Table5[#Data],5,0),"")</f>
        <v/>
      </c>
      <c r="V498" s="32" t="str">
        <f>IFERROR(VLOOKUP(council_staff_import[[#This Row],[Full Name]],[4]!Table6[#Data],2,0),"")</f>
        <v/>
      </c>
      <c r="W498" s="32" t="str">
        <f>IFERROR(VLOOKUP(council_staff_import[[#This Row],[Full Name]],[4]!Table6[#Data],4,0),"")</f>
        <v/>
      </c>
      <c r="X498" s="32" t="s">
        <v>31394</v>
      </c>
      <c r="Y498" s="32" t="e">
        <f>VLOOKUP(council_staff_import[[#This Row],[format_works_for]],[4]!Table4[#Data],1,0)</f>
        <v>#REF!</v>
      </c>
      <c r="Z49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98" s="32" t="e">
        <f>VLOOKUP(council_staff_import[[#This Row],[formatted_and_corrected_reports_to_person]],[4]!Table2[#Data],2,0)</f>
        <v>#REF!</v>
      </c>
      <c r="AB498" s="32" t="str">
        <f>IF(council_staff_import[[#This Row],[format_legislative_staff_type]]="Personal", RIGHT(council_staff_import[[#This Row],[Assignment_SOURCE_KEY]],LEN(council_staff_import[[#This Row],[Assignment_SOURCE_KEY]])-FIND(" ",council_staff_import[[#This Row],[Assignment_SOURCE_KEY]])),"")</f>
        <v>Maisel</v>
      </c>
      <c r="AC498" s="34" t="str">
        <f>IF(LEFT(council_staff_import[[#This Row],[Assignment_SOURCE_KEY]],(FIND(" ",council_staff_import[[#This Row],[Assignment_SOURCE_KEY]],1)-1))="CM","Personal","Central")</f>
        <v>Personal</v>
      </c>
      <c r="AD498" s="32" t="s">
        <v>34867</v>
      </c>
      <c r="AE498" s="32" t="str">
        <f>council_staff_import[[#This Row],[District_Office_Number_SOURCE_KEY]]</f>
        <v>718 241-9330</v>
      </c>
      <c r="AF498" s="32" t="s">
        <v>32849</v>
      </c>
    </row>
    <row r="499" spans="1:32" x14ac:dyDescent="0.2">
      <c r="A499" s="31" t="str">
        <f>council_staff_import[[#This Row],[First_Name_SOURCE_KEY]]&amp;" "&amp;council_staff_import[[#This Row],[Last_Name_SOURCE_KEY]]</f>
        <v>Debbie Malone</v>
      </c>
      <c r="B499" s="31" t="str">
        <f>council_staff_import[[#This Row],[First_Name_SOURCE_KEY]]</f>
        <v>Debbie</v>
      </c>
      <c r="C499" s="31" t="str">
        <f>council_staff_import[[#This Row],[Last_Name_SOURCE_KEY]]</f>
        <v>Malone</v>
      </c>
      <c r="D499" s="31" t="str">
        <f>council_staff_import[[#This Row],[Title_SOURCE_KEY]]</f>
        <v>Councilmanic Aide</v>
      </c>
      <c r="E499" s="31" t="e">
        <f>council_staff_import[[#This Row],[vlookup_works_for]]</f>
        <v>#REF!</v>
      </c>
      <c r="F499" s="31" t="str">
        <f>IF(council_staff_import[[#This Row],[combine COS and Leg Contact Responsibilties]]="",council_staff_import[[#This Row],[Vlookup Scheduler Responsibility]],council_staff_import[[#This Row],[combine COS and Leg Contact Responsibilties]])</f>
        <v/>
      </c>
      <c r="G499" s="31" t="e">
        <f>council_staff_import[[#This Row],[Vlookup_reports_to_person]]</f>
        <v>#REF!</v>
      </c>
      <c r="H499" s="31" t="s">
        <v>65</v>
      </c>
      <c r="I499" s="31" t="s">
        <v>31371</v>
      </c>
      <c r="J499" s="31" t="str">
        <f>council_staff_import[[#This Row],[format_legislative_staff_type]]</f>
        <v>Personal</v>
      </c>
      <c r="K499" s="31" t="s">
        <v>72</v>
      </c>
      <c r="L499" s="31" t="str">
        <f>IF(council_staff_import[[#This Row],[District_Office_Calc]]=0,"",council_staff_import[[#This Row],[District_Office_Calc]])</f>
        <v>718 241-9330</v>
      </c>
      <c r="M499" s="31" t="str">
        <f>IF(council_staff_import[[#This Row],[combine COS and Leg Contact emails]]="",council_staff_import[[#This Row],[Vlookup Scheduler Email]],council_staff_import[[#This Row],[combine COS and Leg Contact emails]])</f>
        <v/>
      </c>
      <c r="N499" s="32" t="s">
        <v>3632</v>
      </c>
      <c r="O499" s="32" t="s">
        <v>24085</v>
      </c>
      <c r="P499" s="32" t="str">
        <f>IF(council_staff_import[[#This Row],[Vlookup COS Responsibility]]="",council_staff_import[[#This Row],[Vlookup Leg Contact Responsibility]],council_staff_import[[#This Row],[Vlookup COS Responsibility]])</f>
        <v/>
      </c>
      <c r="Q499" s="32" t="str">
        <f>IF(council_staff_import[[#This Row],[Vlookup COS Email]]="",council_staff_import[[#This Row],[Vlookup Leg Contact Email]],council_staff_import[[#This Row],[Vlookup COS Email]])</f>
        <v/>
      </c>
      <c r="R499" s="32" t="str">
        <f>IFERROR(VLOOKUP(council_staff_import[[#This Row],[Full Name]],[4]!Table3[#Data],2,0),"")</f>
        <v/>
      </c>
      <c r="S499" s="32" t="str">
        <f>IFERROR(VLOOKUP(council_staff_import[[#This Row],[Full Name]],[4]!Table3[#Data],6,0),"")</f>
        <v/>
      </c>
      <c r="T499" s="32" t="str">
        <f>IFERROR(VLOOKUP(council_staff_import[[#This Row],[Full Name]],[4]!Table5[#Data],2,0),"")</f>
        <v/>
      </c>
      <c r="U499" s="32" t="str">
        <f>IFERROR(VLOOKUP(council_staff_import[[#This Row],[Full Name]],[4]!Table5[#Data],5,0),"")</f>
        <v/>
      </c>
      <c r="V499" s="32" t="str">
        <f>IFERROR(VLOOKUP(council_staff_import[[#This Row],[Full Name]],[4]!Table6[#Data],2,0),"")</f>
        <v/>
      </c>
      <c r="W499" s="32" t="str">
        <f>IFERROR(VLOOKUP(council_staff_import[[#This Row],[Full Name]],[4]!Table6[#Data],4,0),"")</f>
        <v/>
      </c>
      <c r="X499" s="32" t="s">
        <v>31394</v>
      </c>
      <c r="Y499" s="32" t="e">
        <f>VLOOKUP(council_staff_import[[#This Row],[format_works_for]],[4]!Table4[#Data],1,0)</f>
        <v>#REF!</v>
      </c>
      <c r="Z49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499" s="32" t="e">
        <f>VLOOKUP(council_staff_import[[#This Row],[formatted_and_corrected_reports_to_person]],[4]!Table2[#Data],2,0)</f>
        <v>#REF!</v>
      </c>
      <c r="AB499" s="32" t="str">
        <f>IF(council_staff_import[[#This Row],[format_legislative_staff_type]]="Personal", RIGHT(council_staff_import[[#This Row],[Assignment_SOURCE_KEY]],LEN(council_staff_import[[#This Row],[Assignment_SOURCE_KEY]])-FIND(" ",council_staff_import[[#This Row],[Assignment_SOURCE_KEY]])),"")</f>
        <v>Maisel</v>
      </c>
      <c r="AC499" s="34" t="str">
        <f>IF(LEFT(council_staff_import[[#This Row],[Assignment_SOURCE_KEY]],(FIND(" ",council_staff_import[[#This Row],[Assignment_SOURCE_KEY]],1)-1))="CM","Personal","Central")</f>
        <v>Personal</v>
      </c>
      <c r="AD499" s="32" t="s">
        <v>34867</v>
      </c>
      <c r="AE499" s="32" t="str">
        <f>council_staff_import[[#This Row],[District_Office_Number_SOURCE_KEY]]</f>
        <v>718 241-9330</v>
      </c>
      <c r="AF499" s="32" t="s">
        <v>32849</v>
      </c>
    </row>
    <row r="500" spans="1:32" x14ac:dyDescent="0.2">
      <c r="A500" s="31" t="str">
        <f>council_staff_import[[#This Row],[First_Name_SOURCE_KEY]]&amp;" "&amp;council_staff_import[[#This Row],[Last_Name_SOURCE_KEY]]</f>
        <v>Mariya Markh</v>
      </c>
      <c r="B500" s="31" t="str">
        <f>council_staff_import[[#This Row],[First_Name_SOURCE_KEY]]</f>
        <v>Mariya</v>
      </c>
      <c r="C500" s="31" t="str">
        <f>council_staff_import[[#This Row],[Last_Name_SOURCE_KEY]]</f>
        <v>Markh</v>
      </c>
      <c r="D500" s="31" t="str">
        <f>council_staff_import[[#This Row],[Title_SOURCE_KEY]]</f>
        <v>Councilmanic Aide</v>
      </c>
      <c r="E500" s="31" t="e">
        <f>council_staff_import[[#This Row],[vlookup_works_for]]</f>
        <v>#REF!</v>
      </c>
      <c r="F500" s="31" t="str">
        <f>IF(council_staff_import[[#This Row],[combine COS and Leg Contact Responsibilties]]="",council_staff_import[[#This Row],[Vlookup Scheduler Responsibility]],council_staff_import[[#This Row],[combine COS and Leg Contact Responsibilties]])</f>
        <v/>
      </c>
      <c r="G500" s="31" t="e">
        <f>council_staff_import[[#This Row],[Vlookup_reports_to_person]]</f>
        <v>#REF!</v>
      </c>
      <c r="H500" s="31" t="s">
        <v>65</v>
      </c>
      <c r="I500" s="31" t="s">
        <v>31371</v>
      </c>
      <c r="J500" s="31" t="str">
        <f>council_staff_import[[#This Row],[format_legislative_staff_type]]</f>
        <v>Personal</v>
      </c>
      <c r="K500" s="31" t="s">
        <v>72</v>
      </c>
      <c r="L500" s="31" t="str">
        <f>IF(council_staff_import[[#This Row],[District_Office_Calc]]=0,"",council_staff_import[[#This Row],[District_Office_Calc]])</f>
        <v>718 241-9330</v>
      </c>
      <c r="M500" s="31" t="str">
        <f>IF(council_staff_import[[#This Row],[combine COS and Leg Contact emails]]="",council_staff_import[[#This Row],[Vlookup Scheduler Email]],council_staff_import[[#This Row],[combine COS and Leg Contact emails]])</f>
        <v/>
      </c>
      <c r="N500" s="32" t="s">
        <v>20783</v>
      </c>
      <c r="O500" s="32" t="s">
        <v>34602</v>
      </c>
      <c r="P500" s="32" t="str">
        <f>IF(council_staff_import[[#This Row],[Vlookup COS Responsibility]]="",council_staff_import[[#This Row],[Vlookup Leg Contact Responsibility]],council_staff_import[[#This Row],[Vlookup COS Responsibility]])</f>
        <v/>
      </c>
      <c r="Q500" s="32" t="str">
        <f>IF(council_staff_import[[#This Row],[Vlookup COS Email]]="",council_staff_import[[#This Row],[Vlookup Leg Contact Email]],council_staff_import[[#This Row],[Vlookup COS Email]])</f>
        <v/>
      </c>
      <c r="R500" s="32" t="str">
        <f>IFERROR(VLOOKUP(council_staff_import[[#This Row],[Full Name]],[4]!Table3[#Data],2,0),"")</f>
        <v/>
      </c>
      <c r="S500" s="32" t="str">
        <f>IFERROR(VLOOKUP(council_staff_import[[#This Row],[Full Name]],[4]!Table3[#Data],6,0),"")</f>
        <v/>
      </c>
      <c r="T500" s="32" t="str">
        <f>IFERROR(VLOOKUP(council_staff_import[[#This Row],[Full Name]],[4]!Table5[#Data],2,0),"")</f>
        <v/>
      </c>
      <c r="U500" s="32" t="str">
        <f>IFERROR(VLOOKUP(council_staff_import[[#This Row],[Full Name]],[4]!Table5[#Data],5,0),"")</f>
        <v/>
      </c>
      <c r="V500" s="32" t="str">
        <f>IFERROR(VLOOKUP(council_staff_import[[#This Row],[Full Name]],[4]!Table6[#Data],2,0),"")</f>
        <v/>
      </c>
      <c r="W500" s="32" t="str">
        <f>IFERROR(VLOOKUP(council_staff_import[[#This Row],[Full Name]],[4]!Table6[#Data],4,0),"")</f>
        <v/>
      </c>
      <c r="X500" s="32" t="s">
        <v>31394</v>
      </c>
      <c r="Y500" s="32" t="e">
        <f>VLOOKUP(council_staff_import[[#This Row],[format_works_for]],[4]!Table4[#Data],1,0)</f>
        <v>#REF!</v>
      </c>
      <c r="Z50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00" s="32" t="e">
        <f>VLOOKUP(council_staff_import[[#This Row],[formatted_and_corrected_reports_to_person]],[4]!Table2[#Data],2,0)</f>
        <v>#REF!</v>
      </c>
      <c r="AB500" s="32" t="str">
        <f>IF(council_staff_import[[#This Row],[format_legislative_staff_type]]="Personal", RIGHT(council_staff_import[[#This Row],[Assignment_SOURCE_KEY]],LEN(council_staff_import[[#This Row],[Assignment_SOURCE_KEY]])-FIND(" ",council_staff_import[[#This Row],[Assignment_SOURCE_KEY]])),"")</f>
        <v>Maisel</v>
      </c>
      <c r="AC500" s="34" t="str">
        <f>IF(LEFT(council_staff_import[[#This Row],[Assignment_SOURCE_KEY]],(FIND(" ",council_staff_import[[#This Row],[Assignment_SOURCE_KEY]],1)-1))="CM","Personal","Central")</f>
        <v>Personal</v>
      </c>
      <c r="AD500" s="32" t="s">
        <v>34867</v>
      </c>
      <c r="AE500" s="32" t="str">
        <f>council_staff_import[[#This Row],[District_Office_Number_SOURCE_KEY]]</f>
        <v>718 241-9330</v>
      </c>
      <c r="AF500" s="32" t="s">
        <v>32849</v>
      </c>
    </row>
    <row r="501" spans="1:32" x14ac:dyDescent="0.2">
      <c r="A501" s="31" t="str">
        <f>council_staff_import[[#This Row],[First_Name_SOURCE_KEY]]&amp;" "&amp;council_staff_import[[#This Row],[Last_Name_SOURCE_KEY]]</f>
        <v>Daniel Nurse</v>
      </c>
      <c r="B501" s="31" t="str">
        <f>council_staff_import[[#This Row],[First_Name_SOURCE_KEY]]</f>
        <v>Daniel</v>
      </c>
      <c r="C501" s="31" t="str">
        <f>council_staff_import[[#This Row],[Last_Name_SOURCE_KEY]]</f>
        <v>Nurse</v>
      </c>
      <c r="D501" s="31" t="str">
        <f>council_staff_import[[#This Row],[Title_SOURCE_KEY]]</f>
        <v>Councilmanic Aide</v>
      </c>
      <c r="E501" s="31" t="e">
        <f>council_staff_import[[#This Row],[vlookup_works_for]]</f>
        <v>#REF!</v>
      </c>
      <c r="F501" s="31" t="str">
        <f>IF(council_staff_import[[#This Row],[combine COS and Leg Contact Responsibilties]]="",council_staff_import[[#This Row],[Vlookup Scheduler Responsibility]],council_staff_import[[#This Row],[combine COS and Leg Contact Responsibilties]])</f>
        <v/>
      </c>
      <c r="G501" s="31" t="e">
        <f>council_staff_import[[#This Row],[Vlookup_reports_to_person]]</f>
        <v>#REF!</v>
      </c>
      <c r="H501" s="31" t="s">
        <v>65</v>
      </c>
      <c r="I501" s="31" t="s">
        <v>31371</v>
      </c>
      <c r="J501" s="31" t="str">
        <f>council_staff_import[[#This Row],[format_legislative_staff_type]]</f>
        <v>Personal</v>
      </c>
      <c r="K501" s="31" t="s">
        <v>72</v>
      </c>
      <c r="L501" s="31" t="str">
        <f>IF(council_staff_import[[#This Row],[District_Office_Calc]]=0,"",council_staff_import[[#This Row],[District_Office_Calc]])</f>
        <v>718 241-9330</v>
      </c>
      <c r="M501" s="31" t="str">
        <f>IF(council_staff_import[[#This Row],[combine COS and Leg Contact emails]]="",council_staff_import[[#This Row],[Vlookup Scheduler Email]],council_staff_import[[#This Row],[combine COS and Leg Contact emails]])</f>
        <v/>
      </c>
      <c r="N501" s="32" t="s">
        <v>34606</v>
      </c>
      <c r="O501" s="32" t="s">
        <v>23595</v>
      </c>
      <c r="P501" s="32" t="str">
        <f>IF(council_staff_import[[#This Row],[Vlookup COS Responsibility]]="",council_staff_import[[#This Row],[Vlookup Leg Contact Responsibility]],council_staff_import[[#This Row],[Vlookup COS Responsibility]])</f>
        <v/>
      </c>
      <c r="Q501" s="32" t="str">
        <f>IF(council_staff_import[[#This Row],[Vlookup COS Email]]="",council_staff_import[[#This Row],[Vlookup Leg Contact Email]],council_staff_import[[#This Row],[Vlookup COS Email]])</f>
        <v/>
      </c>
      <c r="R501" s="32" t="str">
        <f>IFERROR(VLOOKUP(council_staff_import[[#This Row],[Full Name]],[4]!Table3[#Data],2,0),"")</f>
        <v/>
      </c>
      <c r="S501" s="32" t="str">
        <f>IFERROR(VLOOKUP(council_staff_import[[#This Row],[Full Name]],[4]!Table3[#Data],6,0),"")</f>
        <v/>
      </c>
      <c r="T501" s="32" t="str">
        <f>IFERROR(VLOOKUP(council_staff_import[[#This Row],[Full Name]],[4]!Table5[#Data],2,0),"")</f>
        <v/>
      </c>
      <c r="U501" s="32" t="str">
        <f>IFERROR(VLOOKUP(council_staff_import[[#This Row],[Full Name]],[4]!Table5[#Data],5,0),"")</f>
        <v/>
      </c>
      <c r="V501" s="32" t="str">
        <f>IFERROR(VLOOKUP(council_staff_import[[#This Row],[Full Name]],[4]!Table6[#Data],2,0),"")</f>
        <v/>
      </c>
      <c r="W501" s="32" t="str">
        <f>IFERROR(VLOOKUP(council_staff_import[[#This Row],[Full Name]],[4]!Table6[#Data],4,0),"")</f>
        <v/>
      </c>
      <c r="X501" s="32" t="s">
        <v>31394</v>
      </c>
      <c r="Y501" s="32" t="e">
        <f>VLOOKUP(council_staff_import[[#This Row],[format_works_for]],[4]!Table4[#Data],1,0)</f>
        <v>#REF!</v>
      </c>
      <c r="Z50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01" s="32" t="e">
        <f>VLOOKUP(council_staff_import[[#This Row],[formatted_and_corrected_reports_to_person]],[4]!Table2[#Data],2,0)</f>
        <v>#REF!</v>
      </c>
      <c r="AB501" s="32" t="str">
        <f>IF(council_staff_import[[#This Row],[format_legislative_staff_type]]="Personal", RIGHT(council_staff_import[[#This Row],[Assignment_SOURCE_KEY]],LEN(council_staff_import[[#This Row],[Assignment_SOURCE_KEY]])-FIND(" ",council_staff_import[[#This Row],[Assignment_SOURCE_KEY]])),"")</f>
        <v>Maisel</v>
      </c>
      <c r="AC501" s="34" t="str">
        <f>IF(LEFT(council_staff_import[[#This Row],[Assignment_SOURCE_KEY]],(FIND(" ",council_staff_import[[#This Row],[Assignment_SOURCE_KEY]],1)-1))="CM","Personal","Central")</f>
        <v>Personal</v>
      </c>
      <c r="AD501" s="32" t="s">
        <v>34867</v>
      </c>
      <c r="AE501" s="32" t="str">
        <f>council_staff_import[[#This Row],[District_Office_Number_SOURCE_KEY]]</f>
        <v>718 241-9330</v>
      </c>
      <c r="AF501" s="32" t="s">
        <v>32849</v>
      </c>
    </row>
    <row r="502" spans="1:32" x14ac:dyDescent="0.2">
      <c r="A502" s="31" t="str">
        <f>council_staff_import[[#This Row],[First_Name_SOURCE_KEY]]&amp;" "&amp;council_staff_import[[#This Row],[Last_Name_SOURCE_KEY]]</f>
        <v>Eileen O'Brien</v>
      </c>
      <c r="B502" s="31" t="str">
        <f>council_staff_import[[#This Row],[First_Name_SOURCE_KEY]]</f>
        <v>Eileen</v>
      </c>
      <c r="C502" s="31" t="str">
        <f>council_staff_import[[#This Row],[Last_Name_SOURCE_KEY]]</f>
        <v>O'Brien</v>
      </c>
      <c r="D502" s="31" t="str">
        <f>council_staff_import[[#This Row],[Title_SOURCE_KEY]]</f>
        <v>Councilmanic Aide</v>
      </c>
      <c r="E502" s="31" t="e">
        <f>council_staff_import[[#This Row],[vlookup_works_for]]</f>
        <v>#REF!</v>
      </c>
      <c r="F502" s="31" t="str">
        <f>IF(council_staff_import[[#This Row],[combine COS and Leg Contact Responsibilties]]="",council_staff_import[[#This Row],[Vlookup Scheduler Responsibility]],council_staff_import[[#This Row],[combine COS and Leg Contact Responsibilties]])</f>
        <v/>
      </c>
      <c r="G502" s="31" t="e">
        <f>council_staff_import[[#This Row],[Vlookup_reports_to_person]]</f>
        <v>#REF!</v>
      </c>
      <c r="H502" s="31" t="s">
        <v>65</v>
      </c>
      <c r="I502" s="31" t="s">
        <v>31371</v>
      </c>
      <c r="J502" s="31" t="str">
        <f>council_staff_import[[#This Row],[format_legislative_staff_type]]</f>
        <v>Personal</v>
      </c>
      <c r="K502" s="31" t="s">
        <v>72</v>
      </c>
      <c r="L502" s="31" t="str">
        <f>IF(council_staff_import[[#This Row],[District_Office_Calc]]=0,"",council_staff_import[[#This Row],[District_Office_Calc]])</f>
        <v>718 241-9330</v>
      </c>
      <c r="M502" s="31" t="str">
        <f>IF(council_staff_import[[#This Row],[combine COS and Leg Contact emails]]="",council_staff_import[[#This Row],[Vlookup Scheduler Email]],council_staff_import[[#This Row],[combine COS and Leg Contact emails]])</f>
        <v/>
      </c>
      <c r="N502" s="32" t="s">
        <v>4762</v>
      </c>
      <c r="O502" s="32" t="s">
        <v>24482</v>
      </c>
      <c r="P502" s="32" t="str">
        <f>IF(council_staff_import[[#This Row],[Vlookup COS Responsibility]]="",council_staff_import[[#This Row],[Vlookup Leg Contact Responsibility]],council_staff_import[[#This Row],[Vlookup COS Responsibility]])</f>
        <v/>
      </c>
      <c r="Q502" s="32" t="str">
        <f>IF(council_staff_import[[#This Row],[Vlookup COS Email]]="",council_staff_import[[#This Row],[Vlookup Leg Contact Email]],council_staff_import[[#This Row],[Vlookup COS Email]])</f>
        <v/>
      </c>
      <c r="R502" s="32" t="str">
        <f>IFERROR(VLOOKUP(council_staff_import[[#This Row],[Full Name]],[4]!Table3[#Data],2,0),"")</f>
        <v/>
      </c>
      <c r="S502" s="32" t="str">
        <f>IFERROR(VLOOKUP(council_staff_import[[#This Row],[Full Name]],[4]!Table3[#Data],6,0),"")</f>
        <v/>
      </c>
      <c r="T502" s="32" t="str">
        <f>IFERROR(VLOOKUP(council_staff_import[[#This Row],[Full Name]],[4]!Table5[#Data],2,0),"")</f>
        <v/>
      </c>
      <c r="U502" s="32" t="str">
        <f>IFERROR(VLOOKUP(council_staff_import[[#This Row],[Full Name]],[4]!Table5[#Data],5,0),"")</f>
        <v/>
      </c>
      <c r="V502" s="32" t="str">
        <f>IFERROR(VLOOKUP(council_staff_import[[#This Row],[Full Name]],[4]!Table6[#Data],2,0),"")</f>
        <v/>
      </c>
      <c r="W502" s="32" t="str">
        <f>IFERROR(VLOOKUP(council_staff_import[[#This Row],[Full Name]],[4]!Table6[#Data],4,0),"")</f>
        <v/>
      </c>
      <c r="X502" s="32" t="s">
        <v>31394</v>
      </c>
      <c r="Y502" s="32" t="e">
        <f>VLOOKUP(council_staff_import[[#This Row],[format_works_for]],[4]!Table4[#Data],1,0)</f>
        <v>#REF!</v>
      </c>
      <c r="Z50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02" s="32" t="e">
        <f>VLOOKUP(council_staff_import[[#This Row],[formatted_and_corrected_reports_to_person]],[4]!Table2[#Data],2,0)</f>
        <v>#REF!</v>
      </c>
      <c r="AB502" s="32" t="str">
        <f>IF(council_staff_import[[#This Row],[format_legislative_staff_type]]="Personal", RIGHT(council_staff_import[[#This Row],[Assignment_SOURCE_KEY]],LEN(council_staff_import[[#This Row],[Assignment_SOURCE_KEY]])-FIND(" ",council_staff_import[[#This Row],[Assignment_SOURCE_KEY]])),"")</f>
        <v>Maisel</v>
      </c>
      <c r="AC502" s="34" t="str">
        <f>IF(LEFT(council_staff_import[[#This Row],[Assignment_SOURCE_KEY]],(FIND(" ",council_staff_import[[#This Row],[Assignment_SOURCE_KEY]],1)-1))="CM","Personal","Central")</f>
        <v>Personal</v>
      </c>
      <c r="AD502" s="32" t="s">
        <v>34867</v>
      </c>
      <c r="AE502" s="32" t="str">
        <f>council_staff_import[[#This Row],[District_Office_Number_SOURCE_KEY]]</f>
        <v>718 241-9330</v>
      </c>
      <c r="AF502" s="32" t="s">
        <v>32849</v>
      </c>
    </row>
    <row r="503" spans="1:32" x14ac:dyDescent="0.2">
      <c r="A503" s="31" t="str">
        <f>council_staff_import[[#This Row],[First_Name_SOURCE_KEY]]&amp;" "&amp;council_staff_import[[#This Row],[Last_Name_SOURCE_KEY]]</f>
        <v>Bonnie Solomon</v>
      </c>
      <c r="B503" s="31" t="str">
        <f>council_staff_import[[#This Row],[First_Name_SOURCE_KEY]]</f>
        <v>Bonnie</v>
      </c>
      <c r="C503" s="31" t="str">
        <f>council_staff_import[[#This Row],[Last_Name_SOURCE_KEY]]</f>
        <v>Solomon</v>
      </c>
      <c r="D503" s="31" t="str">
        <f>council_staff_import[[#This Row],[Title_SOURCE_KEY]]</f>
        <v>Councilmanic Aide</v>
      </c>
      <c r="E503" s="31" t="e">
        <f>council_staff_import[[#This Row],[vlookup_works_for]]</f>
        <v>#REF!</v>
      </c>
      <c r="F503" s="31" t="str">
        <f>IF(council_staff_import[[#This Row],[combine COS and Leg Contact Responsibilties]]="",council_staff_import[[#This Row],[Vlookup Scheduler Responsibility]],council_staff_import[[#This Row],[combine COS and Leg Contact Responsibilties]])</f>
        <v/>
      </c>
      <c r="G503" s="31" t="e">
        <f>council_staff_import[[#This Row],[Vlookup_reports_to_person]]</f>
        <v>#REF!</v>
      </c>
      <c r="H503" s="31" t="s">
        <v>65</v>
      </c>
      <c r="I503" s="31" t="s">
        <v>31371</v>
      </c>
      <c r="J503" s="31" t="str">
        <f>council_staff_import[[#This Row],[format_legislative_staff_type]]</f>
        <v>Personal</v>
      </c>
      <c r="K503" s="31" t="s">
        <v>72</v>
      </c>
      <c r="L503" s="31" t="str">
        <f>IF(council_staff_import[[#This Row],[District_Office_Calc]]=0,"",council_staff_import[[#This Row],[District_Office_Calc]])</f>
        <v>718 241-9330</v>
      </c>
      <c r="M503" s="31" t="str">
        <f>IF(council_staff_import[[#This Row],[combine COS and Leg Contact emails]]="",council_staff_import[[#This Row],[Vlookup Scheduler Email]],council_staff_import[[#This Row],[combine COS and Leg Contact emails]])</f>
        <v/>
      </c>
      <c r="N503" s="32" t="s">
        <v>33098</v>
      </c>
      <c r="O503" s="32" t="s">
        <v>33099</v>
      </c>
      <c r="P503" s="32" t="str">
        <f>IF(council_staff_import[[#This Row],[Vlookup COS Responsibility]]="",council_staff_import[[#This Row],[Vlookup Leg Contact Responsibility]],council_staff_import[[#This Row],[Vlookup COS Responsibility]])</f>
        <v/>
      </c>
      <c r="Q503" s="32" t="str">
        <f>IF(council_staff_import[[#This Row],[Vlookup COS Email]]="",council_staff_import[[#This Row],[Vlookup Leg Contact Email]],council_staff_import[[#This Row],[Vlookup COS Email]])</f>
        <v/>
      </c>
      <c r="R503" s="32" t="str">
        <f>IFERROR(VLOOKUP(council_staff_import[[#This Row],[Full Name]],[4]!Table3[#Data],2,0),"")</f>
        <v/>
      </c>
      <c r="S503" s="32" t="str">
        <f>IFERROR(VLOOKUP(council_staff_import[[#This Row],[Full Name]],[4]!Table3[#Data],6,0),"")</f>
        <v/>
      </c>
      <c r="T503" s="32" t="str">
        <f>IFERROR(VLOOKUP(council_staff_import[[#This Row],[Full Name]],[4]!Table5[#Data],2,0),"")</f>
        <v/>
      </c>
      <c r="U503" s="32" t="str">
        <f>IFERROR(VLOOKUP(council_staff_import[[#This Row],[Full Name]],[4]!Table5[#Data],5,0),"")</f>
        <v/>
      </c>
      <c r="V503" s="32" t="str">
        <f>IFERROR(VLOOKUP(council_staff_import[[#This Row],[Full Name]],[4]!Table6[#Data],2,0),"")</f>
        <v/>
      </c>
      <c r="W503" s="32" t="str">
        <f>IFERROR(VLOOKUP(council_staff_import[[#This Row],[Full Name]],[4]!Table6[#Data],4,0),"")</f>
        <v/>
      </c>
      <c r="X503" s="32" t="s">
        <v>31394</v>
      </c>
      <c r="Y503" s="32" t="e">
        <f>VLOOKUP(council_staff_import[[#This Row],[format_works_for]],[4]!Table4[#Data],1,0)</f>
        <v>#REF!</v>
      </c>
      <c r="Z50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03" s="32" t="e">
        <f>VLOOKUP(council_staff_import[[#This Row],[formatted_and_corrected_reports_to_person]],[4]!Table2[#Data],2,0)</f>
        <v>#REF!</v>
      </c>
      <c r="AB503" s="32" t="str">
        <f>IF(council_staff_import[[#This Row],[format_legislative_staff_type]]="Personal", RIGHT(council_staff_import[[#This Row],[Assignment_SOURCE_KEY]],LEN(council_staff_import[[#This Row],[Assignment_SOURCE_KEY]])-FIND(" ",council_staff_import[[#This Row],[Assignment_SOURCE_KEY]])),"")</f>
        <v>Maisel</v>
      </c>
      <c r="AC503" s="34" t="str">
        <f>IF(LEFT(council_staff_import[[#This Row],[Assignment_SOURCE_KEY]],(FIND(" ",council_staff_import[[#This Row],[Assignment_SOURCE_KEY]],1)-1))="CM","Personal","Central")</f>
        <v>Personal</v>
      </c>
      <c r="AD503" s="32" t="s">
        <v>34867</v>
      </c>
      <c r="AE503" s="32" t="str">
        <f>council_staff_import[[#This Row],[District_Office_Number_SOURCE_KEY]]</f>
        <v>718 241-9330</v>
      </c>
      <c r="AF503" s="32" t="s">
        <v>32849</v>
      </c>
    </row>
    <row r="504" spans="1:32" x14ac:dyDescent="0.2">
      <c r="A504" s="31" t="str">
        <f>council_staff_import[[#This Row],[First_Name_SOURCE_KEY]]&amp;" "&amp;council_staff_import[[#This Row],[Last_Name_SOURCE_KEY]]</f>
        <v>Li Ling Zhu</v>
      </c>
      <c r="B504" s="31" t="str">
        <f>council_staff_import[[#This Row],[First_Name_SOURCE_KEY]]</f>
        <v>Li Ling</v>
      </c>
      <c r="C504" s="31" t="str">
        <f>council_staff_import[[#This Row],[Last_Name_SOURCE_KEY]]</f>
        <v>Zhu</v>
      </c>
      <c r="D504" s="31" t="str">
        <f>council_staff_import[[#This Row],[Title_SOURCE_KEY]]</f>
        <v>Councilmanic Aide</v>
      </c>
      <c r="E504" s="31" t="e">
        <f>council_staff_import[[#This Row],[vlookup_works_for]]</f>
        <v>#REF!</v>
      </c>
      <c r="F504" s="31" t="str">
        <f>IF(council_staff_import[[#This Row],[combine COS and Leg Contact Responsibilties]]="",council_staff_import[[#This Row],[Vlookup Scheduler Responsibility]],council_staff_import[[#This Row],[combine COS and Leg Contact Responsibilties]])</f>
        <v/>
      </c>
      <c r="G504" s="31" t="e">
        <f>council_staff_import[[#This Row],[Vlookup_reports_to_person]]</f>
        <v>#REF!</v>
      </c>
      <c r="H504" s="31" t="s">
        <v>65</v>
      </c>
      <c r="I504" s="31" t="s">
        <v>31371</v>
      </c>
      <c r="J504" s="31" t="str">
        <f>council_staff_import[[#This Row],[format_legislative_staff_type]]</f>
        <v>Personal</v>
      </c>
      <c r="K504" s="31" t="s">
        <v>72</v>
      </c>
      <c r="L504" s="31" t="str">
        <f>IF(council_staff_import[[#This Row],[District_Office_Calc]]=0,"",council_staff_import[[#This Row],[District_Office_Calc]])</f>
        <v>718 241-9330</v>
      </c>
      <c r="M504" s="31" t="str">
        <f>IF(council_staff_import[[#This Row],[combine COS and Leg Contact emails]]="",council_staff_import[[#This Row],[Vlookup Scheduler Email]],council_staff_import[[#This Row],[combine COS and Leg Contact emails]])</f>
        <v/>
      </c>
      <c r="N504" s="32" t="s">
        <v>10962</v>
      </c>
      <c r="O504" s="32" t="s">
        <v>34610</v>
      </c>
      <c r="P504" s="32" t="str">
        <f>IF(council_staff_import[[#This Row],[Vlookup COS Responsibility]]="",council_staff_import[[#This Row],[Vlookup Leg Contact Responsibility]],council_staff_import[[#This Row],[Vlookup COS Responsibility]])</f>
        <v/>
      </c>
      <c r="Q504" s="32" t="str">
        <f>IF(council_staff_import[[#This Row],[Vlookup COS Email]]="",council_staff_import[[#This Row],[Vlookup Leg Contact Email]],council_staff_import[[#This Row],[Vlookup COS Email]])</f>
        <v/>
      </c>
      <c r="R504" s="32" t="str">
        <f>IFERROR(VLOOKUP(council_staff_import[[#This Row],[Full Name]],[4]!Table3[#Data],2,0),"")</f>
        <v/>
      </c>
      <c r="S504" s="32" t="str">
        <f>IFERROR(VLOOKUP(council_staff_import[[#This Row],[Full Name]],[4]!Table3[#Data],6,0),"")</f>
        <v/>
      </c>
      <c r="T504" s="32" t="str">
        <f>IFERROR(VLOOKUP(council_staff_import[[#This Row],[Full Name]],[4]!Table5[#Data],2,0),"")</f>
        <v/>
      </c>
      <c r="U504" s="32" t="str">
        <f>IFERROR(VLOOKUP(council_staff_import[[#This Row],[Full Name]],[4]!Table5[#Data],5,0),"")</f>
        <v/>
      </c>
      <c r="V504" s="32" t="str">
        <f>IFERROR(VLOOKUP(council_staff_import[[#This Row],[Full Name]],[4]!Table6[#Data],2,0),"")</f>
        <v/>
      </c>
      <c r="W504" s="32" t="str">
        <f>IFERROR(VLOOKUP(council_staff_import[[#This Row],[Full Name]],[4]!Table6[#Data],4,0),"")</f>
        <v/>
      </c>
      <c r="X504" s="32" t="s">
        <v>31394</v>
      </c>
      <c r="Y504" s="32" t="e">
        <f>VLOOKUP(council_staff_import[[#This Row],[format_works_for]],[4]!Table4[#Data],1,0)</f>
        <v>#REF!</v>
      </c>
      <c r="Z50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04" s="32" t="e">
        <f>VLOOKUP(council_staff_import[[#This Row],[formatted_and_corrected_reports_to_person]],[4]!Table2[#Data],2,0)</f>
        <v>#REF!</v>
      </c>
      <c r="AB504" s="32" t="str">
        <f>IF(council_staff_import[[#This Row],[format_legislative_staff_type]]="Personal", RIGHT(council_staff_import[[#This Row],[Assignment_SOURCE_KEY]],LEN(council_staff_import[[#This Row],[Assignment_SOURCE_KEY]])-FIND(" ",council_staff_import[[#This Row],[Assignment_SOURCE_KEY]])),"")</f>
        <v>Maisel</v>
      </c>
      <c r="AC504" s="34" t="str">
        <f>IF(LEFT(council_staff_import[[#This Row],[Assignment_SOURCE_KEY]],(FIND(" ",council_staff_import[[#This Row],[Assignment_SOURCE_KEY]],1)-1))="CM","Personal","Central")</f>
        <v>Personal</v>
      </c>
      <c r="AD504" s="32" t="s">
        <v>34867</v>
      </c>
      <c r="AE504" s="32" t="str">
        <f>council_staff_import[[#This Row],[District_Office_Number_SOURCE_KEY]]</f>
        <v>718 241-9330</v>
      </c>
      <c r="AF504" s="32" t="s">
        <v>32849</v>
      </c>
    </row>
    <row r="505" spans="1:32" x14ac:dyDescent="0.2">
      <c r="A505" s="31" t="str">
        <f>council_staff_import[[#This Row],[First_Name_SOURCE_KEY]]&amp;" "&amp;council_staff_import[[#This Row],[Last_Name_SOURCE_KEY]]</f>
        <v>Stephanie Arroyo</v>
      </c>
      <c r="B505" s="31" t="str">
        <f>council_staff_import[[#This Row],[First_Name_SOURCE_KEY]]</f>
        <v>Stephanie</v>
      </c>
      <c r="C505" s="31" t="str">
        <f>council_staff_import[[#This Row],[Last_Name_SOURCE_KEY]]</f>
        <v>Arroyo</v>
      </c>
      <c r="D505" s="31" t="str">
        <f>council_staff_import[[#This Row],[Title_SOURCE_KEY]]</f>
        <v>Councilmanic Aide</v>
      </c>
      <c r="E505" s="31" t="e">
        <f>council_staff_import[[#This Row],[vlookup_works_for]]</f>
        <v>#REF!</v>
      </c>
      <c r="F505" s="31" t="str">
        <f>IF(council_staff_import[[#This Row],[combine COS and Leg Contact Responsibilties]]="",council_staff_import[[#This Row],[Vlookup Scheduler Responsibility]],council_staff_import[[#This Row],[combine COS and Leg Contact Responsibilties]])</f>
        <v/>
      </c>
      <c r="G505" s="31" t="e">
        <f>council_staff_import[[#This Row],[Vlookup_reports_to_person]]</f>
        <v>#REF!</v>
      </c>
      <c r="H505" s="31" t="s">
        <v>65</v>
      </c>
      <c r="I505" s="31" t="s">
        <v>31371</v>
      </c>
      <c r="J505" s="31" t="str">
        <f>council_staff_import[[#This Row],[format_legislative_staff_type]]</f>
        <v>Personal</v>
      </c>
      <c r="K505" s="31" t="s">
        <v>72</v>
      </c>
      <c r="L505" s="31" t="str">
        <f>IF(council_staff_import[[#This Row],[District_Office_Calc]]=0,"",council_staff_import[[#This Row],[District_Office_Calc]])</f>
        <v>212 828-9800/347 297-4922</v>
      </c>
      <c r="M505" s="31" t="str">
        <f>IF(council_staff_import[[#This Row],[combine COS and Leg Contact emails]]="",council_staff_import[[#This Row],[Vlookup Scheduler Email]],council_staff_import[[#This Row],[combine COS and Leg Contact emails]])</f>
        <v/>
      </c>
      <c r="N505" s="32" t="s">
        <v>21077</v>
      </c>
      <c r="O505" s="32" t="s">
        <v>7343</v>
      </c>
      <c r="P505" s="32" t="str">
        <f>IF(council_staff_import[[#This Row],[Vlookup COS Responsibility]]="",council_staff_import[[#This Row],[Vlookup Leg Contact Responsibility]],council_staff_import[[#This Row],[Vlookup COS Responsibility]])</f>
        <v/>
      </c>
      <c r="Q505" s="32" t="str">
        <f>IF(council_staff_import[[#This Row],[Vlookup COS Email]]="",council_staff_import[[#This Row],[Vlookup Leg Contact Email]],council_staff_import[[#This Row],[Vlookup COS Email]])</f>
        <v/>
      </c>
      <c r="R505" s="32" t="str">
        <f>IFERROR(VLOOKUP(council_staff_import[[#This Row],[Full Name]],[4]!Table3[#Data],2,0),"")</f>
        <v/>
      </c>
      <c r="S505" s="32" t="str">
        <f>IFERROR(VLOOKUP(council_staff_import[[#This Row],[Full Name]],[4]!Table3[#Data],6,0),"")</f>
        <v/>
      </c>
      <c r="T505" s="32" t="str">
        <f>IFERROR(VLOOKUP(council_staff_import[[#This Row],[Full Name]],[4]!Table5[#Data],2,0),"")</f>
        <v/>
      </c>
      <c r="U505" s="32" t="str">
        <f>IFERROR(VLOOKUP(council_staff_import[[#This Row],[Full Name]],[4]!Table5[#Data],5,0),"")</f>
        <v/>
      </c>
      <c r="V505" s="32" t="str">
        <f>IFERROR(VLOOKUP(council_staff_import[[#This Row],[Full Name]],[4]!Table6[#Data],2,0),"")</f>
        <v/>
      </c>
      <c r="W505" s="32" t="str">
        <f>IFERROR(VLOOKUP(council_staff_import[[#This Row],[Full Name]],[4]!Table6[#Data],4,0),"")</f>
        <v/>
      </c>
      <c r="X505" s="32" t="s">
        <v>31394</v>
      </c>
      <c r="Y505" s="32" t="e">
        <f>VLOOKUP(council_staff_import[[#This Row],[format_works_for]],[4]!Table4[#Data],1,0)</f>
        <v>#REF!</v>
      </c>
      <c r="Z50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05" s="32" t="e">
        <f>VLOOKUP(council_staff_import[[#This Row],[formatted_and_corrected_reports_to_person]],[4]!Table2[#Data],2,0)</f>
        <v>#REF!</v>
      </c>
      <c r="AB505" s="32" t="str">
        <f>IF(council_staff_import[[#This Row],[format_legislative_staff_type]]="Personal", RIGHT(council_staff_import[[#This Row],[Assignment_SOURCE_KEY]],LEN(council_staff_import[[#This Row],[Assignment_SOURCE_KEY]])-FIND(" ",council_staff_import[[#This Row],[Assignment_SOURCE_KEY]])),"")</f>
        <v>Mark-Viverito</v>
      </c>
      <c r="AC505" s="34" t="str">
        <f>IF(LEFT(council_staff_import[[#This Row],[Assignment_SOURCE_KEY]],(FIND(" ",council_staff_import[[#This Row],[Assignment_SOURCE_KEY]],1)-1))="CM","Personal","Central")</f>
        <v>Personal</v>
      </c>
      <c r="AD505" s="32" t="s">
        <v>34868</v>
      </c>
      <c r="AE505" s="32" t="str">
        <f>council_staff_import[[#This Row],[District_Office_Number_SOURCE_KEY]]</f>
        <v>212 828-9800/347 297-4922</v>
      </c>
      <c r="AF505" s="32" t="s">
        <v>32988</v>
      </c>
    </row>
    <row r="506" spans="1:32" x14ac:dyDescent="0.2">
      <c r="A506" s="31" t="str">
        <f>council_staff_import[[#This Row],[First_Name_SOURCE_KEY]]&amp;" "&amp;council_staff_import[[#This Row],[Last_Name_SOURCE_KEY]]</f>
        <v>Diana Ayala</v>
      </c>
      <c r="B506" s="31" t="str">
        <f>council_staff_import[[#This Row],[First_Name_SOURCE_KEY]]</f>
        <v>Diana</v>
      </c>
      <c r="C506" s="31" t="str">
        <f>council_staff_import[[#This Row],[Last_Name_SOURCE_KEY]]</f>
        <v>Ayala</v>
      </c>
      <c r="D506" s="31" t="str">
        <f>council_staff_import[[#This Row],[Title_SOURCE_KEY]]</f>
        <v>Councilmanic Aide</v>
      </c>
      <c r="E506" s="31" t="e">
        <f>council_staff_import[[#This Row],[vlookup_works_for]]</f>
        <v>#REF!</v>
      </c>
      <c r="F506" s="31" t="str">
        <f>IF(council_staff_import[[#This Row],[combine COS and Leg Contact Responsibilties]]="",council_staff_import[[#This Row],[Vlookup Scheduler Responsibility]],council_staff_import[[#This Row],[combine COS and Leg Contact Responsibilties]])</f>
        <v/>
      </c>
      <c r="G506" s="31" t="e">
        <f>council_staff_import[[#This Row],[Vlookup_reports_to_person]]</f>
        <v>#REF!</v>
      </c>
      <c r="H506" s="31" t="s">
        <v>65</v>
      </c>
      <c r="I506" s="31" t="s">
        <v>31371</v>
      </c>
      <c r="J506" s="31" t="str">
        <f>council_staff_import[[#This Row],[format_legislative_staff_type]]</f>
        <v>Personal</v>
      </c>
      <c r="K506" s="31" t="s">
        <v>72</v>
      </c>
      <c r="L506" s="31" t="str">
        <f>IF(council_staff_import[[#This Row],[District_Office_Calc]]=0,"",council_staff_import[[#This Row],[District_Office_Calc]])</f>
        <v>212 828-9800/347 297-4922</v>
      </c>
      <c r="M506" s="31" t="str">
        <f>IF(council_staff_import[[#This Row],[combine COS and Leg Contact emails]]="",council_staff_import[[#This Row],[Vlookup Scheduler Email]],council_staff_import[[#This Row],[combine COS and Leg Contact emails]])</f>
        <v/>
      </c>
      <c r="N506" s="32" t="s">
        <v>32998</v>
      </c>
      <c r="O506" s="32" t="s">
        <v>965</v>
      </c>
      <c r="P506" s="32" t="str">
        <f>IF(council_staff_import[[#This Row],[Vlookup COS Responsibility]]="",council_staff_import[[#This Row],[Vlookup Leg Contact Responsibility]],council_staff_import[[#This Row],[Vlookup COS Responsibility]])</f>
        <v/>
      </c>
      <c r="Q506" s="32" t="str">
        <f>IF(council_staff_import[[#This Row],[Vlookup COS Email]]="",council_staff_import[[#This Row],[Vlookup Leg Contact Email]],council_staff_import[[#This Row],[Vlookup COS Email]])</f>
        <v/>
      </c>
      <c r="R506" s="32" t="str">
        <f>IFERROR(VLOOKUP(council_staff_import[[#This Row],[Full Name]],[4]!Table3[#Data],2,0),"")</f>
        <v/>
      </c>
      <c r="S506" s="32" t="str">
        <f>IFERROR(VLOOKUP(council_staff_import[[#This Row],[Full Name]],[4]!Table3[#Data],6,0),"")</f>
        <v/>
      </c>
      <c r="T506" s="32" t="str">
        <f>IFERROR(VLOOKUP(council_staff_import[[#This Row],[Full Name]],[4]!Table5[#Data],2,0),"")</f>
        <v/>
      </c>
      <c r="U506" s="32" t="str">
        <f>IFERROR(VLOOKUP(council_staff_import[[#This Row],[Full Name]],[4]!Table5[#Data],5,0),"")</f>
        <v/>
      </c>
      <c r="V506" s="32" t="str">
        <f>IFERROR(VLOOKUP(council_staff_import[[#This Row],[Full Name]],[4]!Table6[#Data],2,0),"")</f>
        <v/>
      </c>
      <c r="W506" s="32" t="str">
        <f>IFERROR(VLOOKUP(council_staff_import[[#This Row],[Full Name]],[4]!Table6[#Data],4,0),"")</f>
        <v/>
      </c>
      <c r="X506" s="32" t="s">
        <v>31394</v>
      </c>
      <c r="Y506" s="32" t="e">
        <f>VLOOKUP(council_staff_import[[#This Row],[format_works_for]],[4]!Table4[#Data],1,0)</f>
        <v>#REF!</v>
      </c>
      <c r="Z50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06" s="32" t="e">
        <f>VLOOKUP(council_staff_import[[#This Row],[formatted_and_corrected_reports_to_person]],[4]!Table2[#Data],2,0)</f>
        <v>#REF!</v>
      </c>
      <c r="AB506" s="32" t="str">
        <f>IF(council_staff_import[[#This Row],[format_legislative_staff_type]]="Personal", RIGHT(council_staff_import[[#This Row],[Assignment_SOURCE_KEY]],LEN(council_staff_import[[#This Row],[Assignment_SOURCE_KEY]])-FIND(" ",council_staff_import[[#This Row],[Assignment_SOURCE_KEY]])),"")</f>
        <v>Mark-Viverito</v>
      </c>
      <c r="AC506" s="34" t="str">
        <f>IF(LEFT(council_staff_import[[#This Row],[Assignment_SOURCE_KEY]],(FIND(" ",council_staff_import[[#This Row],[Assignment_SOURCE_KEY]],1)-1))="CM","Personal","Central")</f>
        <v>Personal</v>
      </c>
      <c r="AD506" s="32" t="s">
        <v>34868</v>
      </c>
      <c r="AE506" s="32" t="str">
        <f>council_staff_import[[#This Row],[District_Office_Number_SOURCE_KEY]]</f>
        <v>212 828-9800/347 297-4922</v>
      </c>
      <c r="AF506" s="32" t="s">
        <v>32988</v>
      </c>
    </row>
    <row r="507" spans="1:32" x14ac:dyDescent="0.2">
      <c r="A507" s="31" t="str">
        <f>council_staff_import[[#This Row],[First_Name_SOURCE_KEY]]&amp;" "&amp;council_staff_import[[#This Row],[Last_Name_SOURCE_KEY]]</f>
        <v>Max Cantarero</v>
      </c>
      <c r="B507" s="31" t="str">
        <f>council_staff_import[[#This Row],[First_Name_SOURCE_KEY]]</f>
        <v>Max</v>
      </c>
      <c r="C507" s="31" t="str">
        <f>council_staff_import[[#This Row],[Last_Name_SOURCE_KEY]]</f>
        <v>Cantarero</v>
      </c>
      <c r="D507" s="31" t="str">
        <f>council_staff_import[[#This Row],[Title_SOURCE_KEY]]</f>
        <v>Councilmanic Aide</v>
      </c>
      <c r="E507" s="31" t="e">
        <f>council_staff_import[[#This Row],[vlookup_works_for]]</f>
        <v>#REF!</v>
      </c>
      <c r="F507" s="31" t="str">
        <f>IF(council_staff_import[[#This Row],[combine COS and Leg Contact Responsibilties]]="",council_staff_import[[#This Row],[Vlookup Scheduler Responsibility]],council_staff_import[[#This Row],[combine COS and Leg Contact Responsibilties]])</f>
        <v/>
      </c>
      <c r="G507" s="31" t="e">
        <f>council_staff_import[[#This Row],[Vlookup_reports_to_person]]</f>
        <v>#REF!</v>
      </c>
      <c r="H507" s="31" t="s">
        <v>65</v>
      </c>
      <c r="I507" s="31" t="s">
        <v>31371</v>
      </c>
      <c r="J507" s="31" t="str">
        <f>council_staff_import[[#This Row],[format_legislative_staff_type]]</f>
        <v>Personal</v>
      </c>
      <c r="K507" s="31" t="s">
        <v>72</v>
      </c>
      <c r="L507" s="31" t="str">
        <f>IF(council_staff_import[[#This Row],[District_Office_Calc]]=0,"",council_staff_import[[#This Row],[District_Office_Calc]])</f>
        <v>212 828-9800/347 297-4922</v>
      </c>
      <c r="M507" s="31" t="str">
        <f>IF(council_staff_import[[#This Row],[combine COS and Leg Contact emails]]="",council_staff_import[[#This Row],[Vlookup Scheduler Email]],council_staff_import[[#This Row],[combine COS and Leg Contact emails]])</f>
        <v/>
      </c>
      <c r="N507" s="32" t="s">
        <v>33006</v>
      </c>
      <c r="O507" s="32" t="s">
        <v>33007</v>
      </c>
      <c r="P507" s="32" t="str">
        <f>IF(council_staff_import[[#This Row],[Vlookup COS Responsibility]]="",council_staff_import[[#This Row],[Vlookup Leg Contact Responsibility]],council_staff_import[[#This Row],[Vlookup COS Responsibility]])</f>
        <v/>
      </c>
      <c r="Q507" s="32" t="str">
        <f>IF(council_staff_import[[#This Row],[Vlookup COS Email]]="",council_staff_import[[#This Row],[Vlookup Leg Contact Email]],council_staff_import[[#This Row],[Vlookup COS Email]])</f>
        <v/>
      </c>
      <c r="R507" s="32" t="str">
        <f>IFERROR(VLOOKUP(council_staff_import[[#This Row],[Full Name]],[4]!Table3[#Data],2,0),"")</f>
        <v/>
      </c>
      <c r="S507" s="32" t="str">
        <f>IFERROR(VLOOKUP(council_staff_import[[#This Row],[Full Name]],[4]!Table3[#Data],6,0),"")</f>
        <v/>
      </c>
      <c r="T507" s="32" t="str">
        <f>IFERROR(VLOOKUP(council_staff_import[[#This Row],[Full Name]],[4]!Table5[#Data],2,0),"")</f>
        <v/>
      </c>
      <c r="U507" s="32" t="str">
        <f>IFERROR(VLOOKUP(council_staff_import[[#This Row],[Full Name]],[4]!Table5[#Data],5,0),"")</f>
        <v/>
      </c>
      <c r="V507" s="32" t="str">
        <f>IFERROR(VLOOKUP(council_staff_import[[#This Row],[Full Name]],[4]!Table6[#Data],2,0),"")</f>
        <v/>
      </c>
      <c r="W507" s="32" t="str">
        <f>IFERROR(VLOOKUP(council_staff_import[[#This Row],[Full Name]],[4]!Table6[#Data],4,0),"")</f>
        <v/>
      </c>
      <c r="X507" s="32" t="s">
        <v>31394</v>
      </c>
      <c r="Y507" s="32" t="e">
        <f>VLOOKUP(council_staff_import[[#This Row],[format_works_for]],[4]!Table4[#Data],1,0)</f>
        <v>#REF!</v>
      </c>
      <c r="Z50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07" s="32" t="e">
        <f>VLOOKUP(council_staff_import[[#This Row],[formatted_and_corrected_reports_to_person]],[4]!Table2[#Data],2,0)</f>
        <v>#REF!</v>
      </c>
      <c r="AB507" s="32" t="str">
        <f>IF(council_staff_import[[#This Row],[format_legislative_staff_type]]="Personal", RIGHT(council_staff_import[[#This Row],[Assignment_SOURCE_KEY]],LEN(council_staff_import[[#This Row],[Assignment_SOURCE_KEY]])-FIND(" ",council_staff_import[[#This Row],[Assignment_SOURCE_KEY]])),"")</f>
        <v>Mark-Viverito</v>
      </c>
      <c r="AC507" s="34" t="str">
        <f>IF(LEFT(council_staff_import[[#This Row],[Assignment_SOURCE_KEY]],(FIND(" ",council_staff_import[[#This Row],[Assignment_SOURCE_KEY]],1)-1))="CM","Personal","Central")</f>
        <v>Personal</v>
      </c>
      <c r="AD507" s="32" t="s">
        <v>34868</v>
      </c>
      <c r="AE507" s="32" t="str">
        <f>council_staff_import[[#This Row],[District_Office_Number_SOURCE_KEY]]</f>
        <v>212 828-9800/347 297-4922</v>
      </c>
      <c r="AF507" s="32" t="s">
        <v>32988</v>
      </c>
    </row>
    <row r="508" spans="1:32" x14ac:dyDescent="0.2">
      <c r="A508" s="31" t="str">
        <f>council_staff_import[[#This Row],[First_Name_SOURCE_KEY]]&amp;" "&amp;council_staff_import[[#This Row],[Last_Name_SOURCE_KEY]]</f>
        <v>Gloria Cruz</v>
      </c>
      <c r="B508" s="31" t="str">
        <f>council_staff_import[[#This Row],[First_Name_SOURCE_KEY]]</f>
        <v>Gloria</v>
      </c>
      <c r="C508" s="31" t="str">
        <f>council_staff_import[[#This Row],[Last_Name_SOURCE_KEY]]</f>
        <v>Cruz</v>
      </c>
      <c r="D508" s="31" t="str">
        <f>council_staff_import[[#This Row],[Title_SOURCE_KEY]]</f>
        <v>Councilmanic Aide</v>
      </c>
      <c r="E508" s="31" t="e">
        <f>council_staff_import[[#This Row],[vlookup_works_for]]</f>
        <v>#REF!</v>
      </c>
      <c r="F508" s="31" t="str">
        <f>IF(council_staff_import[[#This Row],[combine COS and Leg Contact Responsibilties]]="",council_staff_import[[#This Row],[Vlookup Scheduler Responsibility]],council_staff_import[[#This Row],[combine COS and Leg Contact Responsibilties]])</f>
        <v/>
      </c>
      <c r="G508" s="31" t="e">
        <f>council_staff_import[[#This Row],[Vlookup_reports_to_person]]</f>
        <v>#REF!</v>
      </c>
      <c r="H508" s="31" t="s">
        <v>65</v>
      </c>
      <c r="I508" s="31" t="s">
        <v>31371</v>
      </c>
      <c r="J508" s="31" t="str">
        <f>council_staff_import[[#This Row],[format_legislative_staff_type]]</f>
        <v>Personal</v>
      </c>
      <c r="K508" s="31" t="s">
        <v>72</v>
      </c>
      <c r="L508" s="31" t="str">
        <f>IF(council_staff_import[[#This Row],[District_Office_Calc]]=0,"",council_staff_import[[#This Row],[District_Office_Calc]])</f>
        <v>212 828-9800/347 297-4922</v>
      </c>
      <c r="M508" s="31" t="str">
        <f>IF(council_staff_import[[#This Row],[combine COS and Leg Contact emails]]="",council_staff_import[[#This Row],[Vlookup Scheduler Email]],council_staff_import[[#This Row],[combine COS and Leg Contact emails]])</f>
        <v/>
      </c>
      <c r="N508" s="32" t="s">
        <v>1490</v>
      </c>
      <c r="O508" s="32" t="s">
        <v>25714</v>
      </c>
      <c r="P508" s="32" t="str">
        <f>IF(council_staff_import[[#This Row],[Vlookup COS Responsibility]]="",council_staff_import[[#This Row],[Vlookup Leg Contact Responsibility]],council_staff_import[[#This Row],[Vlookup COS Responsibility]])</f>
        <v/>
      </c>
      <c r="Q508" s="32" t="str">
        <f>IF(council_staff_import[[#This Row],[Vlookup COS Email]]="",council_staff_import[[#This Row],[Vlookup Leg Contact Email]],council_staff_import[[#This Row],[Vlookup COS Email]])</f>
        <v/>
      </c>
      <c r="R508" s="32" t="str">
        <f>IFERROR(VLOOKUP(council_staff_import[[#This Row],[Full Name]],[4]!Table3[#Data],2,0),"")</f>
        <v/>
      </c>
      <c r="S508" s="32" t="str">
        <f>IFERROR(VLOOKUP(council_staff_import[[#This Row],[Full Name]],[4]!Table3[#Data],6,0),"")</f>
        <v/>
      </c>
      <c r="T508" s="32" t="str">
        <f>IFERROR(VLOOKUP(council_staff_import[[#This Row],[Full Name]],[4]!Table5[#Data],2,0),"")</f>
        <v/>
      </c>
      <c r="U508" s="32" t="str">
        <f>IFERROR(VLOOKUP(council_staff_import[[#This Row],[Full Name]],[4]!Table5[#Data],5,0),"")</f>
        <v/>
      </c>
      <c r="V508" s="32" t="str">
        <f>IFERROR(VLOOKUP(council_staff_import[[#This Row],[Full Name]],[4]!Table6[#Data],2,0),"")</f>
        <v/>
      </c>
      <c r="W508" s="32" t="str">
        <f>IFERROR(VLOOKUP(council_staff_import[[#This Row],[Full Name]],[4]!Table6[#Data],4,0),"")</f>
        <v/>
      </c>
      <c r="X508" s="32" t="s">
        <v>31394</v>
      </c>
      <c r="Y508" s="32" t="e">
        <f>VLOOKUP(council_staff_import[[#This Row],[format_works_for]],[4]!Table4[#Data],1,0)</f>
        <v>#REF!</v>
      </c>
      <c r="Z50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08" s="32" t="e">
        <f>VLOOKUP(council_staff_import[[#This Row],[formatted_and_corrected_reports_to_person]],[4]!Table2[#Data],2,0)</f>
        <v>#REF!</v>
      </c>
      <c r="AB508" s="32" t="str">
        <f>IF(council_staff_import[[#This Row],[format_legislative_staff_type]]="Personal", RIGHT(council_staff_import[[#This Row],[Assignment_SOURCE_KEY]],LEN(council_staff_import[[#This Row],[Assignment_SOURCE_KEY]])-FIND(" ",council_staff_import[[#This Row],[Assignment_SOURCE_KEY]])),"")</f>
        <v>Mark-Viverito</v>
      </c>
      <c r="AC508" s="34" t="str">
        <f>IF(LEFT(council_staff_import[[#This Row],[Assignment_SOURCE_KEY]],(FIND(" ",council_staff_import[[#This Row],[Assignment_SOURCE_KEY]],1)-1))="CM","Personal","Central")</f>
        <v>Personal</v>
      </c>
      <c r="AD508" s="32" t="s">
        <v>34868</v>
      </c>
      <c r="AE508" s="32" t="str">
        <f>council_staff_import[[#This Row],[District_Office_Number_SOURCE_KEY]]</f>
        <v>212 828-9800/347 297-4922</v>
      </c>
      <c r="AF508" s="32" t="s">
        <v>32988</v>
      </c>
    </row>
    <row r="509" spans="1:32" x14ac:dyDescent="0.2">
      <c r="A509" s="31" t="str">
        <f>council_staff_import[[#This Row],[First_Name_SOURCE_KEY]]&amp;" "&amp;council_staff_import[[#This Row],[Last_Name_SOURCE_KEY]]</f>
        <v>Aurora Flores</v>
      </c>
      <c r="B509" s="31" t="str">
        <f>council_staff_import[[#This Row],[First_Name_SOURCE_KEY]]</f>
        <v>Aurora</v>
      </c>
      <c r="C509" s="31" t="str">
        <f>council_staff_import[[#This Row],[Last_Name_SOURCE_KEY]]</f>
        <v>Flores</v>
      </c>
      <c r="D509" s="31" t="str">
        <f>council_staff_import[[#This Row],[Title_SOURCE_KEY]]</f>
        <v>Councilmanic Aide</v>
      </c>
      <c r="E509" s="31" t="e">
        <f>council_staff_import[[#This Row],[vlookup_works_for]]</f>
        <v>#REF!</v>
      </c>
      <c r="F509" s="31" t="str">
        <f>IF(council_staff_import[[#This Row],[combine COS and Leg Contact Responsibilties]]="",council_staff_import[[#This Row],[Vlookup Scheduler Responsibility]],council_staff_import[[#This Row],[combine COS and Leg Contact Responsibilties]])</f>
        <v/>
      </c>
      <c r="G509" s="31" t="e">
        <f>council_staff_import[[#This Row],[Vlookup_reports_to_person]]</f>
        <v>#REF!</v>
      </c>
      <c r="H509" s="31" t="s">
        <v>65</v>
      </c>
      <c r="I509" s="31" t="s">
        <v>31371</v>
      </c>
      <c r="J509" s="31" t="str">
        <f>council_staff_import[[#This Row],[format_legislative_staff_type]]</f>
        <v>Personal</v>
      </c>
      <c r="K509" s="31" t="s">
        <v>72</v>
      </c>
      <c r="L509" s="31" t="str">
        <f>IF(council_staff_import[[#This Row],[District_Office_Calc]]=0,"",council_staff_import[[#This Row],[District_Office_Calc]])</f>
        <v>212 828-9800/347 297-4922</v>
      </c>
      <c r="M509" s="31" t="str">
        <f>IF(council_staff_import[[#This Row],[combine COS and Leg Contact emails]]="",council_staff_import[[#This Row],[Vlookup Scheduler Email]],council_staff_import[[#This Row],[combine COS and Leg Contact emails]])</f>
        <v/>
      </c>
      <c r="N509" s="32" t="s">
        <v>32086</v>
      </c>
      <c r="O509" s="32" t="s">
        <v>34614</v>
      </c>
      <c r="P509" s="32" t="str">
        <f>IF(council_staff_import[[#This Row],[Vlookup COS Responsibility]]="",council_staff_import[[#This Row],[Vlookup Leg Contact Responsibility]],council_staff_import[[#This Row],[Vlookup COS Responsibility]])</f>
        <v/>
      </c>
      <c r="Q509" s="32" t="str">
        <f>IF(council_staff_import[[#This Row],[Vlookup COS Email]]="",council_staff_import[[#This Row],[Vlookup Leg Contact Email]],council_staff_import[[#This Row],[Vlookup COS Email]])</f>
        <v/>
      </c>
      <c r="R509" s="32" t="str">
        <f>IFERROR(VLOOKUP(council_staff_import[[#This Row],[Full Name]],[4]!Table3[#Data],2,0),"")</f>
        <v/>
      </c>
      <c r="S509" s="32" t="str">
        <f>IFERROR(VLOOKUP(council_staff_import[[#This Row],[Full Name]],[4]!Table3[#Data],6,0),"")</f>
        <v/>
      </c>
      <c r="T509" s="32" t="str">
        <f>IFERROR(VLOOKUP(council_staff_import[[#This Row],[Full Name]],[4]!Table5[#Data],2,0),"")</f>
        <v/>
      </c>
      <c r="U509" s="32" t="str">
        <f>IFERROR(VLOOKUP(council_staff_import[[#This Row],[Full Name]],[4]!Table5[#Data],5,0),"")</f>
        <v/>
      </c>
      <c r="V509" s="32" t="str">
        <f>IFERROR(VLOOKUP(council_staff_import[[#This Row],[Full Name]],[4]!Table6[#Data],2,0),"")</f>
        <v/>
      </c>
      <c r="W509" s="32" t="str">
        <f>IFERROR(VLOOKUP(council_staff_import[[#This Row],[Full Name]],[4]!Table6[#Data],4,0),"")</f>
        <v/>
      </c>
      <c r="X509" s="32" t="s">
        <v>31394</v>
      </c>
      <c r="Y509" s="32" t="e">
        <f>VLOOKUP(council_staff_import[[#This Row],[format_works_for]],[4]!Table4[#Data],1,0)</f>
        <v>#REF!</v>
      </c>
      <c r="Z50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09" s="32" t="e">
        <f>VLOOKUP(council_staff_import[[#This Row],[formatted_and_corrected_reports_to_person]],[4]!Table2[#Data],2,0)</f>
        <v>#REF!</v>
      </c>
      <c r="AB509" s="32" t="str">
        <f>IF(council_staff_import[[#This Row],[format_legislative_staff_type]]="Personal", RIGHT(council_staff_import[[#This Row],[Assignment_SOURCE_KEY]],LEN(council_staff_import[[#This Row],[Assignment_SOURCE_KEY]])-FIND(" ",council_staff_import[[#This Row],[Assignment_SOURCE_KEY]])),"")</f>
        <v>Mark-Viverito</v>
      </c>
      <c r="AC509" s="34" t="str">
        <f>IF(LEFT(council_staff_import[[#This Row],[Assignment_SOURCE_KEY]],(FIND(" ",council_staff_import[[#This Row],[Assignment_SOURCE_KEY]],1)-1))="CM","Personal","Central")</f>
        <v>Personal</v>
      </c>
      <c r="AD509" s="32" t="s">
        <v>34868</v>
      </c>
      <c r="AE509" s="32" t="str">
        <f>council_staff_import[[#This Row],[District_Office_Number_SOURCE_KEY]]</f>
        <v>212 828-9800/347 297-4922</v>
      </c>
      <c r="AF509" s="32" t="s">
        <v>32988</v>
      </c>
    </row>
    <row r="510" spans="1:32" x14ac:dyDescent="0.2">
      <c r="A510" s="31" t="str">
        <f>council_staff_import[[#This Row],[First_Name_SOURCE_KEY]]&amp;" "&amp;council_staff_import[[#This Row],[Last_Name_SOURCE_KEY]]</f>
        <v>Diana Ortega</v>
      </c>
      <c r="B510" s="31" t="str">
        <f>council_staff_import[[#This Row],[First_Name_SOURCE_KEY]]</f>
        <v>Diana</v>
      </c>
      <c r="C510" s="31" t="str">
        <f>council_staff_import[[#This Row],[Last_Name_SOURCE_KEY]]</f>
        <v>Ortega</v>
      </c>
      <c r="D510" s="31" t="str">
        <f>council_staff_import[[#This Row],[Title_SOURCE_KEY]]</f>
        <v>Councilmanic Aide</v>
      </c>
      <c r="E510" s="31" t="e">
        <f>council_staff_import[[#This Row],[vlookup_works_for]]</f>
        <v>#REF!</v>
      </c>
      <c r="F510" s="31" t="str">
        <f>IF(council_staff_import[[#This Row],[combine COS and Leg Contact Responsibilties]]="",council_staff_import[[#This Row],[Vlookup Scheduler Responsibility]],council_staff_import[[#This Row],[combine COS and Leg Contact Responsibilties]])</f>
        <v/>
      </c>
      <c r="G510" s="31" t="e">
        <f>council_staff_import[[#This Row],[Vlookup_reports_to_person]]</f>
        <v>#REF!</v>
      </c>
      <c r="H510" s="31" t="s">
        <v>65</v>
      </c>
      <c r="I510" s="31" t="s">
        <v>31371</v>
      </c>
      <c r="J510" s="31" t="str">
        <f>council_staff_import[[#This Row],[format_legislative_staff_type]]</f>
        <v>Personal</v>
      </c>
      <c r="K510" s="31" t="s">
        <v>72</v>
      </c>
      <c r="L510" s="31" t="str">
        <f>IF(council_staff_import[[#This Row],[District_Office_Calc]]=0,"",council_staff_import[[#This Row],[District_Office_Calc]])</f>
        <v>212 828-9800/347 297-4922</v>
      </c>
      <c r="M510" s="31" t="str">
        <f>IF(council_staff_import[[#This Row],[combine COS and Leg Contact emails]]="",council_staff_import[[#This Row],[Vlookup Scheduler Email]],council_staff_import[[#This Row],[combine COS and Leg Contact emails]])</f>
        <v/>
      </c>
      <c r="N510" s="32" t="s">
        <v>13627</v>
      </c>
      <c r="O510" s="32" t="s">
        <v>965</v>
      </c>
      <c r="P510" s="32" t="str">
        <f>IF(council_staff_import[[#This Row],[Vlookup COS Responsibility]]="",council_staff_import[[#This Row],[Vlookup Leg Contact Responsibility]],council_staff_import[[#This Row],[Vlookup COS Responsibility]])</f>
        <v/>
      </c>
      <c r="Q510" s="32" t="str">
        <f>IF(council_staff_import[[#This Row],[Vlookup COS Email]]="",council_staff_import[[#This Row],[Vlookup Leg Contact Email]],council_staff_import[[#This Row],[Vlookup COS Email]])</f>
        <v/>
      </c>
      <c r="R510" s="32" t="str">
        <f>IFERROR(VLOOKUP(council_staff_import[[#This Row],[Full Name]],[4]!Table3[#Data],2,0),"")</f>
        <v/>
      </c>
      <c r="S510" s="32" t="str">
        <f>IFERROR(VLOOKUP(council_staff_import[[#This Row],[Full Name]],[4]!Table3[#Data],6,0),"")</f>
        <v/>
      </c>
      <c r="T510" s="32" t="str">
        <f>IFERROR(VLOOKUP(council_staff_import[[#This Row],[Full Name]],[4]!Table5[#Data],2,0),"")</f>
        <v/>
      </c>
      <c r="U510" s="32" t="str">
        <f>IFERROR(VLOOKUP(council_staff_import[[#This Row],[Full Name]],[4]!Table5[#Data],5,0),"")</f>
        <v/>
      </c>
      <c r="V510" s="32" t="str">
        <f>IFERROR(VLOOKUP(council_staff_import[[#This Row],[Full Name]],[4]!Table6[#Data],2,0),"")</f>
        <v/>
      </c>
      <c r="W510" s="32" t="str">
        <f>IFERROR(VLOOKUP(council_staff_import[[#This Row],[Full Name]],[4]!Table6[#Data],4,0),"")</f>
        <v/>
      </c>
      <c r="X510" s="32" t="s">
        <v>31394</v>
      </c>
      <c r="Y510" s="32" t="e">
        <f>VLOOKUP(council_staff_import[[#This Row],[format_works_for]],[4]!Table4[#Data],1,0)</f>
        <v>#REF!</v>
      </c>
      <c r="Z51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10" s="32" t="e">
        <f>VLOOKUP(council_staff_import[[#This Row],[formatted_and_corrected_reports_to_person]],[4]!Table2[#Data],2,0)</f>
        <v>#REF!</v>
      </c>
      <c r="AB510" s="32" t="str">
        <f>IF(council_staff_import[[#This Row],[format_legislative_staff_type]]="Personal", RIGHT(council_staff_import[[#This Row],[Assignment_SOURCE_KEY]],LEN(council_staff_import[[#This Row],[Assignment_SOURCE_KEY]])-FIND(" ",council_staff_import[[#This Row],[Assignment_SOURCE_KEY]])),"")</f>
        <v>Mark-Viverito</v>
      </c>
      <c r="AC510" s="34" t="str">
        <f>IF(LEFT(council_staff_import[[#This Row],[Assignment_SOURCE_KEY]],(FIND(" ",council_staff_import[[#This Row],[Assignment_SOURCE_KEY]],1)-1))="CM","Personal","Central")</f>
        <v>Personal</v>
      </c>
      <c r="AD510" s="32" t="s">
        <v>34868</v>
      </c>
      <c r="AE510" s="32" t="str">
        <f>council_staff_import[[#This Row],[District_Office_Number_SOURCE_KEY]]</f>
        <v>212 828-9800/347 297-4922</v>
      </c>
      <c r="AF510" s="32" t="s">
        <v>32988</v>
      </c>
    </row>
    <row r="511" spans="1:32" x14ac:dyDescent="0.2">
      <c r="A511" s="31" t="str">
        <f>council_staff_import[[#This Row],[First_Name_SOURCE_KEY]]&amp;" "&amp;council_staff_import[[#This Row],[Last_Name_SOURCE_KEY]]</f>
        <v>Francine Capelli</v>
      </c>
      <c r="B511" s="31" t="str">
        <f>council_staff_import[[#This Row],[First_Name_SOURCE_KEY]]</f>
        <v>Francine</v>
      </c>
      <c r="C511" s="31" t="str">
        <f>council_staff_import[[#This Row],[Last_Name_SOURCE_KEY]]</f>
        <v>Capelli</v>
      </c>
      <c r="D511" s="31" t="str">
        <f>council_staff_import[[#This Row],[Title_SOURCE_KEY]]</f>
        <v>Councilmanic Aide</v>
      </c>
      <c r="E511" s="31" t="e">
        <f>council_staff_import[[#This Row],[vlookup_works_for]]</f>
        <v>#REF!</v>
      </c>
      <c r="F511" s="31" t="str">
        <f>IF(council_staff_import[[#This Row],[combine COS and Leg Contact Responsibilties]]="",council_staff_import[[#This Row],[Vlookup Scheduler Responsibility]],council_staff_import[[#This Row],[combine COS and Leg Contact Responsibilties]])</f>
        <v/>
      </c>
      <c r="G511" s="31" t="e">
        <f>council_staff_import[[#This Row],[Vlookup_reports_to_person]]</f>
        <v>#REF!</v>
      </c>
      <c r="H511" s="31" t="s">
        <v>65</v>
      </c>
      <c r="I511" s="31" t="s">
        <v>31371</v>
      </c>
      <c r="J511" s="31" t="str">
        <f>council_staff_import[[#This Row],[format_legislative_staff_type]]</f>
        <v>Personal</v>
      </c>
      <c r="K511" s="31" t="s">
        <v>72</v>
      </c>
      <c r="L511" s="31" t="str">
        <f>IF(council_staff_import[[#This Row],[District_Office_Calc]]=0,"",council_staff_import[[#This Row],[District_Office_Calc]])</f>
        <v>718 980-1017</v>
      </c>
      <c r="M511" s="31" t="str">
        <f>IF(council_staff_import[[#This Row],[combine COS and Leg Contact emails]]="",council_staff_import[[#This Row],[Vlookup Scheduler Email]],council_staff_import[[#This Row],[combine COS and Leg Contact emails]])</f>
        <v/>
      </c>
      <c r="N511" s="32" t="s">
        <v>34618</v>
      </c>
      <c r="O511" s="32" t="s">
        <v>20676</v>
      </c>
      <c r="P511" s="32" t="str">
        <f>IF(council_staff_import[[#This Row],[Vlookup COS Responsibility]]="",council_staff_import[[#This Row],[Vlookup Leg Contact Responsibility]],council_staff_import[[#This Row],[Vlookup COS Responsibility]])</f>
        <v/>
      </c>
      <c r="Q511" s="32" t="str">
        <f>IF(council_staff_import[[#This Row],[Vlookup COS Email]]="",council_staff_import[[#This Row],[Vlookup Leg Contact Email]],council_staff_import[[#This Row],[Vlookup COS Email]])</f>
        <v/>
      </c>
      <c r="R511" s="32" t="str">
        <f>IFERROR(VLOOKUP(council_staff_import[[#This Row],[Full Name]],[4]!Table3[#Data],2,0),"")</f>
        <v/>
      </c>
      <c r="S511" s="32" t="str">
        <f>IFERROR(VLOOKUP(council_staff_import[[#This Row],[Full Name]],[4]!Table3[#Data],6,0),"")</f>
        <v/>
      </c>
      <c r="T511" s="32" t="str">
        <f>IFERROR(VLOOKUP(council_staff_import[[#This Row],[Full Name]],[4]!Table5[#Data],2,0),"")</f>
        <v/>
      </c>
      <c r="U511" s="32" t="str">
        <f>IFERROR(VLOOKUP(council_staff_import[[#This Row],[Full Name]],[4]!Table5[#Data],5,0),"")</f>
        <v/>
      </c>
      <c r="V511" s="32" t="str">
        <f>IFERROR(VLOOKUP(council_staff_import[[#This Row],[Full Name]],[4]!Table6[#Data],2,0),"")</f>
        <v/>
      </c>
      <c r="W511" s="32" t="str">
        <f>IFERROR(VLOOKUP(council_staff_import[[#This Row],[Full Name]],[4]!Table6[#Data],4,0),"")</f>
        <v/>
      </c>
      <c r="X511" s="32" t="s">
        <v>31394</v>
      </c>
      <c r="Y511" s="32" t="e">
        <f>VLOOKUP(council_staff_import[[#This Row],[format_works_for]],[4]!Table4[#Data],1,0)</f>
        <v>#REF!</v>
      </c>
      <c r="Z51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11" s="32" t="e">
        <f>VLOOKUP(council_staff_import[[#This Row],[formatted_and_corrected_reports_to_person]],[4]!Table2[#Data],2,0)</f>
        <v>#REF!</v>
      </c>
      <c r="AB511" s="32" t="str">
        <f>IF(council_staff_import[[#This Row],[format_legislative_staff_type]]="Personal", RIGHT(council_staff_import[[#This Row],[Assignment_SOURCE_KEY]],LEN(council_staff_import[[#This Row],[Assignment_SOURCE_KEY]])-FIND(" ",council_staff_import[[#This Row],[Assignment_SOURCE_KEY]])),"")</f>
        <v>Matteo</v>
      </c>
      <c r="AC511" s="34" t="str">
        <f>IF(LEFT(council_staff_import[[#This Row],[Assignment_SOURCE_KEY]],(FIND(" ",council_staff_import[[#This Row],[Assignment_SOURCE_KEY]],1)-1))="CM","Personal","Central")</f>
        <v>Personal</v>
      </c>
      <c r="AD511" s="32" t="s">
        <v>34869</v>
      </c>
      <c r="AE511" s="32" t="str">
        <f>council_staff_import[[#This Row],[District_Office_Number_SOURCE_KEY]]</f>
        <v>718 980-1017</v>
      </c>
      <c r="AF511" s="32" t="s">
        <v>33439</v>
      </c>
    </row>
    <row r="512" spans="1:32" x14ac:dyDescent="0.2">
      <c r="A512" s="31" t="str">
        <f>council_staff_import[[#This Row],[First_Name_SOURCE_KEY]]&amp;" "&amp;council_staff_import[[#This Row],[Last_Name_SOURCE_KEY]]</f>
        <v>David Carr</v>
      </c>
      <c r="B512" s="31" t="str">
        <f>council_staff_import[[#This Row],[First_Name_SOURCE_KEY]]</f>
        <v>David</v>
      </c>
      <c r="C512" s="31" t="str">
        <f>council_staff_import[[#This Row],[Last_Name_SOURCE_KEY]]</f>
        <v>Carr</v>
      </c>
      <c r="D512" s="31" t="str">
        <f>council_staff_import[[#This Row],[Title_SOURCE_KEY]]</f>
        <v>Councilmanic Aide</v>
      </c>
      <c r="E512" s="31" t="e">
        <f>council_staff_import[[#This Row],[vlookup_works_for]]</f>
        <v>#REF!</v>
      </c>
      <c r="F512" s="31" t="str">
        <f>IF(council_staff_import[[#This Row],[combine COS and Leg Contact Responsibilties]]="",council_staff_import[[#This Row],[Vlookup Scheduler Responsibility]],council_staff_import[[#This Row],[combine COS and Leg Contact Responsibilties]])</f>
        <v/>
      </c>
      <c r="G512" s="31" t="e">
        <f>council_staff_import[[#This Row],[Vlookup_reports_to_person]]</f>
        <v>#REF!</v>
      </c>
      <c r="H512" s="31" t="s">
        <v>65</v>
      </c>
      <c r="I512" s="31" t="s">
        <v>31371</v>
      </c>
      <c r="J512" s="31" t="str">
        <f>council_staff_import[[#This Row],[format_legislative_staff_type]]</f>
        <v>Personal</v>
      </c>
      <c r="K512" s="31" t="s">
        <v>72</v>
      </c>
      <c r="L512" s="31" t="str">
        <f>IF(council_staff_import[[#This Row],[District_Office_Calc]]=0,"",council_staff_import[[#This Row],[District_Office_Calc]])</f>
        <v>718 980-1017</v>
      </c>
      <c r="M512" s="31" t="str">
        <f>IF(council_staff_import[[#This Row],[combine COS and Leg Contact emails]]="",council_staff_import[[#This Row],[Vlookup Scheduler Email]],council_staff_import[[#This Row],[combine COS and Leg Contact emails]])</f>
        <v/>
      </c>
      <c r="N512" s="32" t="s">
        <v>17917</v>
      </c>
      <c r="O512" s="32" t="s">
        <v>687</v>
      </c>
      <c r="P512" s="32" t="str">
        <f>IF(council_staff_import[[#This Row],[Vlookup COS Responsibility]]="",council_staff_import[[#This Row],[Vlookup Leg Contact Responsibility]],council_staff_import[[#This Row],[Vlookup COS Responsibility]])</f>
        <v/>
      </c>
      <c r="Q512" s="32" t="str">
        <f>IF(council_staff_import[[#This Row],[Vlookup COS Email]]="",council_staff_import[[#This Row],[Vlookup Leg Contact Email]],council_staff_import[[#This Row],[Vlookup COS Email]])</f>
        <v/>
      </c>
      <c r="R512" s="32" t="str">
        <f>IFERROR(VLOOKUP(council_staff_import[[#This Row],[Full Name]],[4]!Table3[#Data],2,0),"")</f>
        <v/>
      </c>
      <c r="S512" s="32" t="str">
        <f>IFERROR(VLOOKUP(council_staff_import[[#This Row],[Full Name]],[4]!Table3[#Data],6,0),"")</f>
        <v/>
      </c>
      <c r="T512" s="32" t="str">
        <f>IFERROR(VLOOKUP(council_staff_import[[#This Row],[Full Name]],[4]!Table5[#Data],2,0),"")</f>
        <v/>
      </c>
      <c r="U512" s="32" t="str">
        <f>IFERROR(VLOOKUP(council_staff_import[[#This Row],[Full Name]],[4]!Table5[#Data],5,0),"")</f>
        <v/>
      </c>
      <c r="V512" s="32" t="str">
        <f>IFERROR(VLOOKUP(council_staff_import[[#This Row],[Full Name]],[4]!Table6[#Data],2,0),"")</f>
        <v/>
      </c>
      <c r="W512" s="32" t="str">
        <f>IFERROR(VLOOKUP(council_staff_import[[#This Row],[Full Name]],[4]!Table6[#Data],4,0),"")</f>
        <v/>
      </c>
      <c r="X512" s="32" t="s">
        <v>31394</v>
      </c>
      <c r="Y512" s="32" t="e">
        <f>VLOOKUP(council_staff_import[[#This Row],[format_works_for]],[4]!Table4[#Data],1,0)</f>
        <v>#REF!</v>
      </c>
      <c r="Z51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12" s="32" t="e">
        <f>VLOOKUP(council_staff_import[[#This Row],[formatted_and_corrected_reports_to_person]],[4]!Table2[#Data],2,0)</f>
        <v>#REF!</v>
      </c>
      <c r="AB512" s="32" t="str">
        <f>IF(council_staff_import[[#This Row],[format_legislative_staff_type]]="Personal", RIGHT(council_staff_import[[#This Row],[Assignment_SOURCE_KEY]],LEN(council_staff_import[[#This Row],[Assignment_SOURCE_KEY]])-FIND(" ",council_staff_import[[#This Row],[Assignment_SOURCE_KEY]])),"")</f>
        <v>Matteo</v>
      </c>
      <c r="AC512" s="34" t="str">
        <f>IF(LEFT(council_staff_import[[#This Row],[Assignment_SOURCE_KEY]],(FIND(" ",council_staff_import[[#This Row],[Assignment_SOURCE_KEY]],1)-1))="CM","Personal","Central")</f>
        <v>Personal</v>
      </c>
      <c r="AD512" s="32" t="s">
        <v>34869</v>
      </c>
      <c r="AE512" s="32" t="str">
        <f>council_staff_import[[#This Row],[District_Office_Number_SOURCE_KEY]]</f>
        <v>718 980-1017</v>
      </c>
      <c r="AF512" s="32" t="s">
        <v>33439</v>
      </c>
    </row>
    <row r="513" spans="1:32" x14ac:dyDescent="0.2">
      <c r="A513" s="31" t="str">
        <f>council_staff_import[[#This Row],[First_Name_SOURCE_KEY]]&amp;" "&amp;council_staff_import[[#This Row],[Last_Name_SOURCE_KEY]]</f>
        <v>Rose Kourani</v>
      </c>
      <c r="B513" s="31" t="str">
        <f>council_staff_import[[#This Row],[First_Name_SOURCE_KEY]]</f>
        <v>Rose</v>
      </c>
      <c r="C513" s="31" t="str">
        <f>council_staff_import[[#This Row],[Last_Name_SOURCE_KEY]]</f>
        <v>Kourani</v>
      </c>
      <c r="D513" s="31" t="str">
        <f>council_staff_import[[#This Row],[Title_SOURCE_KEY]]</f>
        <v>Councilmanic Aide</v>
      </c>
      <c r="E513" s="31" t="e">
        <f>council_staff_import[[#This Row],[vlookup_works_for]]</f>
        <v>#REF!</v>
      </c>
      <c r="F513" s="31" t="str">
        <f>IF(council_staff_import[[#This Row],[combine COS and Leg Contact Responsibilties]]="",council_staff_import[[#This Row],[Vlookup Scheduler Responsibility]],council_staff_import[[#This Row],[combine COS and Leg Contact Responsibilties]])</f>
        <v/>
      </c>
      <c r="G513" s="31" t="e">
        <f>council_staff_import[[#This Row],[Vlookup_reports_to_person]]</f>
        <v>#REF!</v>
      </c>
      <c r="H513" s="31" t="s">
        <v>65</v>
      </c>
      <c r="I513" s="31" t="s">
        <v>31371</v>
      </c>
      <c r="J513" s="31" t="str">
        <f>council_staff_import[[#This Row],[format_legislative_staff_type]]</f>
        <v>Personal</v>
      </c>
      <c r="K513" s="31" t="s">
        <v>72</v>
      </c>
      <c r="L513" s="31" t="str">
        <f>IF(council_staff_import[[#This Row],[District_Office_Calc]]=0,"",council_staff_import[[#This Row],[District_Office_Calc]])</f>
        <v>718 980-1017</v>
      </c>
      <c r="M513" s="31" t="str">
        <f>IF(council_staff_import[[#This Row],[combine COS and Leg Contact emails]]="",council_staff_import[[#This Row],[Vlookup Scheduler Email]],council_staff_import[[#This Row],[combine COS and Leg Contact emails]])</f>
        <v/>
      </c>
      <c r="N513" s="32" t="s">
        <v>34622</v>
      </c>
      <c r="O513" s="32" t="s">
        <v>12084</v>
      </c>
      <c r="P513" s="32" t="str">
        <f>IF(council_staff_import[[#This Row],[Vlookup COS Responsibility]]="",council_staff_import[[#This Row],[Vlookup Leg Contact Responsibility]],council_staff_import[[#This Row],[Vlookup COS Responsibility]])</f>
        <v/>
      </c>
      <c r="Q513" s="32" t="str">
        <f>IF(council_staff_import[[#This Row],[Vlookup COS Email]]="",council_staff_import[[#This Row],[Vlookup Leg Contact Email]],council_staff_import[[#This Row],[Vlookup COS Email]])</f>
        <v/>
      </c>
      <c r="R513" s="32" t="str">
        <f>IFERROR(VLOOKUP(council_staff_import[[#This Row],[Full Name]],[4]!Table3[#Data],2,0),"")</f>
        <v/>
      </c>
      <c r="S513" s="32" t="str">
        <f>IFERROR(VLOOKUP(council_staff_import[[#This Row],[Full Name]],[4]!Table3[#Data],6,0),"")</f>
        <v/>
      </c>
      <c r="T513" s="32" t="str">
        <f>IFERROR(VLOOKUP(council_staff_import[[#This Row],[Full Name]],[4]!Table5[#Data],2,0),"")</f>
        <v/>
      </c>
      <c r="U513" s="32" t="str">
        <f>IFERROR(VLOOKUP(council_staff_import[[#This Row],[Full Name]],[4]!Table5[#Data],5,0),"")</f>
        <v/>
      </c>
      <c r="V513" s="32" t="str">
        <f>IFERROR(VLOOKUP(council_staff_import[[#This Row],[Full Name]],[4]!Table6[#Data],2,0),"")</f>
        <v/>
      </c>
      <c r="W513" s="32" t="str">
        <f>IFERROR(VLOOKUP(council_staff_import[[#This Row],[Full Name]],[4]!Table6[#Data],4,0),"")</f>
        <v/>
      </c>
      <c r="X513" s="32" t="s">
        <v>31394</v>
      </c>
      <c r="Y513" s="32" t="e">
        <f>VLOOKUP(council_staff_import[[#This Row],[format_works_for]],[4]!Table4[#Data],1,0)</f>
        <v>#REF!</v>
      </c>
      <c r="Z51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13" s="32" t="e">
        <f>VLOOKUP(council_staff_import[[#This Row],[formatted_and_corrected_reports_to_person]],[4]!Table2[#Data],2,0)</f>
        <v>#REF!</v>
      </c>
      <c r="AB513" s="32" t="str">
        <f>IF(council_staff_import[[#This Row],[format_legislative_staff_type]]="Personal", RIGHT(council_staff_import[[#This Row],[Assignment_SOURCE_KEY]],LEN(council_staff_import[[#This Row],[Assignment_SOURCE_KEY]])-FIND(" ",council_staff_import[[#This Row],[Assignment_SOURCE_KEY]])),"")</f>
        <v>Matteo</v>
      </c>
      <c r="AC513" s="34" t="str">
        <f>IF(LEFT(council_staff_import[[#This Row],[Assignment_SOURCE_KEY]],(FIND(" ",council_staff_import[[#This Row],[Assignment_SOURCE_KEY]],1)-1))="CM","Personal","Central")</f>
        <v>Personal</v>
      </c>
      <c r="AD513" s="32" t="s">
        <v>34869</v>
      </c>
      <c r="AE513" s="32" t="str">
        <f>council_staff_import[[#This Row],[District_Office_Number_SOURCE_KEY]]</f>
        <v>718 980-1017</v>
      </c>
      <c r="AF513" s="32" t="s">
        <v>33439</v>
      </c>
    </row>
    <row r="514" spans="1:32" x14ac:dyDescent="0.2">
      <c r="A514" s="31" t="str">
        <f>council_staff_import[[#This Row],[First_Name_SOURCE_KEY]]&amp;" "&amp;council_staff_import[[#This Row],[Last_Name_SOURCE_KEY]]</f>
        <v>Angela Lesane</v>
      </c>
      <c r="B514" s="31" t="str">
        <f>council_staff_import[[#This Row],[First_Name_SOURCE_KEY]]</f>
        <v>Angela</v>
      </c>
      <c r="C514" s="31" t="str">
        <f>council_staff_import[[#This Row],[Last_Name_SOURCE_KEY]]</f>
        <v>Lesane</v>
      </c>
      <c r="D514" s="31" t="str">
        <f>council_staff_import[[#This Row],[Title_SOURCE_KEY]]</f>
        <v>Councilmanic Aide</v>
      </c>
      <c r="E514" s="31" t="e">
        <f>council_staff_import[[#This Row],[vlookup_works_for]]</f>
        <v>#REF!</v>
      </c>
      <c r="F514" s="31" t="str">
        <f>IF(council_staff_import[[#This Row],[combine COS and Leg Contact Responsibilties]]="",council_staff_import[[#This Row],[Vlookup Scheduler Responsibility]],council_staff_import[[#This Row],[combine COS and Leg Contact Responsibilties]])</f>
        <v/>
      </c>
      <c r="G514" s="31" t="e">
        <f>council_staff_import[[#This Row],[Vlookup_reports_to_person]]</f>
        <v>#REF!</v>
      </c>
      <c r="H514" s="31" t="s">
        <v>65</v>
      </c>
      <c r="I514" s="31" t="s">
        <v>31371</v>
      </c>
      <c r="J514" s="31" t="str">
        <f>council_staff_import[[#This Row],[format_legislative_staff_type]]</f>
        <v>Personal</v>
      </c>
      <c r="K514" s="31" t="s">
        <v>72</v>
      </c>
      <c r="L514" s="31" t="str">
        <f>IF(council_staff_import[[#This Row],[District_Office_Calc]]=0,"",council_staff_import[[#This Row],[District_Office_Calc]])</f>
        <v>718 980-1017</v>
      </c>
      <c r="M514" s="31" t="str">
        <f>IF(council_staff_import[[#This Row],[combine COS and Leg Contact emails]]="",council_staff_import[[#This Row],[Vlookup Scheduler Email]],council_staff_import[[#This Row],[combine COS and Leg Contact emails]])</f>
        <v/>
      </c>
      <c r="N514" s="32" t="s">
        <v>34016</v>
      </c>
      <c r="O514" s="32" t="s">
        <v>5460</v>
      </c>
      <c r="P514" s="32" t="str">
        <f>IF(council_staff_import[[#This Row],[Vlookup COS Responsibility]]="",council_staff_import[[#This Row],[Vlookup Leg Contact Responsibility]],council_staff_import[[#This Row],[Vlookup COS Responsibility]])</f>
        <v/>
      </c>
      <c r="Q514" s="32" t="str">
        <f>IF(council_staff_import[[#This Row],[Vlookup COS Email]]="",council_staff_import[[#This Row],[Vlookup Leg Contact Email]],council_staff_import[[#This Row],[Vlookup COS Email]])</f>
        <v/>
      </c>
      <c r="R514" s="32" t="str">
        <f>IFERROR(VLOOKUP(council_staff_import[[#This Row],[Full Name]],[4]!Table3[#Data],2,0),"")</f>
        <v/>
      </c>
      <c r="S514" s="32" t="str">
        <f>IFERROR(VLOOKUP(council_staff_import[[#This Row],[Full Name]],[4]!Table3[#Data],6,0),"")</f>
        <v/>
      </c>
      <c r="T514" s="32" t="str">
        <f>IFERROR(VLOOKUP(council_staff_import[[#This Row],[Full Name]],[4]!Table5[#Data],2,0),"")</f>
        <v/>
      </c>
      <c r="U514" s="32" t="str">
        <f>IFERROR(VLOOKUP(council_staff_import[[#This Row],[Full Name]],[4]!Table5[#Data],5,0),"")</f>
        <v/>
      </c>
      <c r="V514" s="32" t="str">
        <f>IFERROR(VLOOKUP(council_staff_import[[#This Row],[Full Name]],[4]!Table6[#Data],2,0),"")</f>
        <v/>
      </c>
      <c r="W514" s="32" t="str">
        <f>IFERROR(VLOOKUP(council_staff_import[[#This Row],[Full Name]],[4]!Table6[#Data],4,0),"")</f>
        <v/>
      </c>
      <c r="X514" s="32" t="s">
        <v>31394</v>
      </c>
      <c r="Y514" s="32" t="e">
        <f>VLOOKUP(council_staff_import[[#This Row],[format_works_for]],[4]!Table4[#Data],1,0)</f>
        <v>#REF!</v>
      </c>
      <c r="Z51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14" s="32" t="e">
        <f>VLOOKUP(council_staff_import[[#This Row],[formatted_and_corrected_reports_to_person]],[4]!Table2[#Data],2,0)</f>
        <v>#REF!</v>
      </c>
      <c r="AB514" s="32" t="str">
        <f>IF(council_staff_import[[#This Row],[format_legislative_staff_type]]="Personal", RIGHT(council_staff_import[[#This Row],[Assignment_SOURCE_KEY]],LEN(council_staff_import[[#This Row],[Assignment_SOURCE_KEY]])-FIND(" ",council_staff_import[[#This Row],[Assignment_SOURCE_KEY]])),"")</f>
        <v>Matteo</v>
      </c>
      <c r="AC514" s="34" t="str">
        <f>IF(LEFT(council_staff_import[[#This Row],[Assignment_SOURCE_KEY]],(FIND(" ",council_staff_import[[#This Row],[Assignment_SOURCE_KEY]],1)-1))="CM","Personal","Central")</f>
        <v>Personal</v>
      </c>
      <c r="AD514" s="32" t="s">
        <v>34869</v>
      </c>
      <c r="AE514" s="32" t="str">
        <f>council_staff_import[[#This Row],[District_Office_Number_SOURCE_KEY]]</f>
        <v>718 980-1017</v>
      </c>
      <c r="AF514" s="32" t="s">
        <v>33439</v>
      </c>
    </row>
    <row r="515" spans="1:32" x14ac:dyDescent="0.2">
      <c r="A515" s="31" t="str">
        <f>council_staff_import[[#This Row],[First_Name_SOURCE_KEY]]&amp;" "&amp;council_staff_import[[#This Row],[Last_Name_SOURCE_KEY]]</f>
        <v>Shawn Francis</v>
      </c>
      <c r="B515" s="31" t="str">
        <f>council_staff_import[[#This Row],[First_Name_SOURCE_KEY]]</f>
        <v>Shawn</v>
      </c>
      <c r="C515" s="31" t="str">
        <f>council_staff_import[[#This Row],[Last_Name_SOURCE_KEY]]</f>
        <v>Francis</v>
      </c>
      <c r="D515" s="31" t="str">
        <f>council_staff_import[[#This Row],[Title_SOURCE_KEY]]</f>
        <v>Councilmanic Aide</v>
      </c>
      <c r="E515" s="31" t="e">
        <f>council_staff_import[[#This Row],[vlookup_works_for]]</f>
        <v>#REF!</v>
      </c>
      <c r="F515" s="31" t="str">
        <f>IF(council_staff_import[[#This Row],[combine COS and Leg Contact Responsibilties]]="",council_staff_import[[#This Row],[Vlookup Scheduler Responsibility]],council_staff_import[[#This Row],[combine COS and Leg Contact Responsibilties]])</f>
        <v/>
      </c>
      <c r="G515" s="31" t="e">
        <f>council_staff_import[[#This Row],[Vlookup_reports_to_person]]</f>
        <v>#REF!</v>
      </c>
      <c r="H515" s="31" t="s">
        <v>65</v>
      </c>
      <c r="I515" s="31" t="s">
        <v>31371</v>
      </c>
      <c r="J515" s="31" t="str">
        <f>council_staff_import[[#This Row],[format_legislative_staff_type]]</f>
        <v>Personal</v>
      </c>
      <c r="K515" s="31" t="s">
        <v>72</v>
      </c>
      <c r="L515" s="31" t="str">
        <f>IF(council_staff_import[[#This Row],[District_Office_Calc]]=0,"",council_staff_import[[#This Row],[District_Office_Calc]])</f>
        <v>718 953-3097</v>
      </c>
      <c r="M515" s="31" t="str">
        <f>IF(council_staff_import[[#This Row],[combine COS and Leg Contact emails]]="",council_staff_import[[#This Row],[Vlookup Scheduler Email]],council_staff_import[[#This Row],[combine COS and Leg Contact emails]])</f>
        <v/>
      </c>
      <c r="N515" s="32" t="s">
        <v>1709</v>
      </c>
      <c r="O515" s="32" t="s">
        <v>26340</v>
      </c>
      <c r="P515" s="32" t="str">
        <f>IF(council_staff_import[[#This Row],[Vlookup COS Responsibility]]="",council_staff_import[[#This Row],[Vlookup Leg Contact Responsibility]],council_staff_import[[#This Row],[Vlookup COS Responsibility]])</f>
        <v/>
      </c>
      <c r="Q515" s="32" t="str">
        <f>IF(council_staff_import[[#This Row],[Vlookup COS Email]]="",council_staff_import[[#This Row],[Vlookup Leg Contact Email]],council_staff_import[[#This Row],[Vlookup COS Email]])</f>
        <v/>
      </c>
      <c r="R515" s="32" t="str">
        <f>IFERROR(VLOOKUP(council_staff_import[[#This Row],[Full Name]],[4]!Table3[#Data],2,0),"")</f>
        <v/>
      </c>
      <c r="S515" s="32" t="str">
        <f>IFERROR(VLOOKUP(council_staff_import[[#This Row],[Full Name]],[4]!Table3[#Data],6,0),"")</f>
        <v/>
      </c>
      <c r="T515" s="32" t="str">
        <f>IFERROR(VLOOKUP(council_staff_import[[#This Row],[Full Name]],[4]!Table5[#Data],2,0),"")</f>
        <v/>
      </c>
      <c r="U515" s="32" t="str">
        <f>IFERROR(VLOOKUP(council_staff_import[[#This Row],[Full Name]],[4]!Table5[#Data],5,0),"")</f>
        <v/>
      </c>
      <c r="V515" s="32" t="str">
        <f>IFERROR(VLOOKUP(council_staff_import[[#This Row],[Full Name]],[4]!Table6[#Data],2,0),"")</f>
        <v/>
      </c>
      <c r="W515" s="32" t="str">
        <f>IFERROR(VLOOKUP(council_staff_import[[#This Row],[Full Name]],[4]!Table6[#Data],4,0),"")</f>
        <v/>
      </c>
      <c r="X515" s="32" t="s">
        <v>31394</v>
      </c>
      <c r="Y515" s="32" t="e">
        <f>VLOOKUP(council_staff_import[[#This Row],[format_works_for]],[4]!Table4[#Data],1,0)</f>
        <v>#REF!</v>
      </c>
      <c r="Z51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15" s="32" t="e">
        <f>VLOOKUP(council_staff_import[[#This Row],[formatted_and_corrected_reports_to_person]],[4]!Table2[#Data],2,0)</f>
        <v>#REF!</v>
      </c>
      <c r="AB515" s="32" t="str">
        <f>IF(council_staff_import[[#This Row],[format_legislative_staff_type]]="Personal", RIGHT(council_staff_import[[#This Row],[Assignment_SOURCE_KEY]],LEN(council_staff_import[[#This Row],[Assignment_SOURCE_KEY]])-FIND(" ",council_staff_import[[#This Row],[Assignment_SOURCE_KEY]])),"")</f>
        <v>Mealy</v>
      </c>
      <c r="AC515" s="34" t="str">
        <f>IF(LEFT(council_staff_import[[#This Row],[Assignment_SOURCE_KEY]],(FIND(" ",council_staff_import[[#This Row],[Assignment_SOURCE_KEY]],1)-1))="CM","Personal","Central")</f>
        <v>Personal</v>
      </c>
      <c r="AD515" s="32" t="s">
        <v>34870</v>
      </c>
      <c r="AE515" s="32" t="str">
        <f>council_staff_import[[#This Row],[District_Office_Number_SOURCE_KEY]]</f>
        <v>718 953-3097</v>
      </c>
      <c r="AF515" s="32" t="s">
        <v>34042</v>
      </c>
    </row>
    <row r="516" spans="1:32" x14ac:dyDescent="0.2">
      <c r="A516" s="31" t="str">
        <f>council_staff_import[[#This Row],[First_Name_SOURCE_KEY]]&amp;" "&amp;council_staff_import[[#This Row],[Last_Name_SOURCE_KEY]]</f>
        <v>Carl Luciano</v>
      </c>
      <c r="B516" s="31" t="str">
        <f>council_staff_import[[#This Row],[First_Name_SOURCE_KEY]]</f>
        <v>Carl</v>
      </c>
      <c r="C516" s="31" t="str">
        <f>council_staff_import[[#This Row],[Last_Name_SOURCE_KEY]]</f>
        <v>Luciano</v>
      </c>
      <c r="D516" s="31" t="str">
        <f>council_staff_import[[#This Row],[Title_SOURCE_KEY]]</f>
        <v>Councilmanic Aide</v>
      </c>
      <c r="E516" s="31" t="e">
        <f>council_staff_import[[#This Row],[vlookup_works_for]]</f>
        <v>#REF!</v>
      </c>
      <c r="F516" s="31" t="str">
        <f>IF(council_staff_import[[#This Row],[combine COS and Leg Contact Responsibilties]]="",council_staff_import[[#This Row],[Vlookup Scheduler Responsibility]],council_staff_import[[#This Row],[combine COS and Leg Contact Responsibilties]])</f>
        <v/>
      </c>
      <c r="G516" s="31" t="e">
        <f>council_staff_import[[#This Row],[Vlookup_reports_to_person]]</f>
        <v>#REF!</v>
      </c>
      <c r="H516" s="31" t="s">
        <v>65</v>
      </c>
      <c r="I516" s="31" t="s">
        <v>31371</v>
      </c>
      <c r="J516" s="31" t="str">
        <f>council_staff_import[[#This Row],[format_legislative_staff_type]]</f>
        <v>Personal</v>
      </c>
      <c r="K516" s="31" t="s">
        <v>72</v>
      </c>
      <c r="L516" s="31" t="str">
        <f>IF(council_staff_import[[#This Row],[District_Office_Calc]]=0,"",council_staff_import[[#This Row],[District_Office_Calc]])</f>
        <v>718 953-3097</v>
      </c>
      <c r="M516" s="31" t="str">
        <f>IF(council_staff_import[[#This Row],[combine COS and Leg Contact emails]]="",council_staff_import[[#This Row],[Vlookup Scheduler Email]],council_staff_import[[#This Row],[combine COS and Leg Contact emails]])</f>
        <v/>
      </c>
      <c r="N516" s="32" t="s">
        <v>18250</v>
      </c>
      <c r="O516" s="32" t="s">
        <v>5450</v>
      </c>
      <c r="P516" s="32" t="str">
        <f>IF(council_staff_import[[#This Row],[Vlookup COS Responsibility]]="",council_staff_import[[#This Row],[Vlookup Leg Contact Responsibility]],council_staff_import[[#This Row],[Vlookup COS Responsibility]])</f>
        <v/>
      </c>
      <c r="Q516" s="32" t="str">
        <f>IF(council_staff_import[[#This Row],[Vlookup COS Email]]="",council_staff_import[[#This Row],[Vlookup Leg Contact Email]],council_staff_import[[#This Row],[Vlookup COS Email]])</f>
        <v/>
      </c>
      <c r="R516" s="32" t="str">
        <f>IFERROR(VLOOKUP(council_staff_import[[#This Row],[Full Name]],[4]!Table3[#Data],2,0),"")</f>
        <v/>
      </c>
      <c r="S516" s="32" t="str">
        <f>IFERROR(VLOOKUP(council_staff_import[[#This Row],[Full Name]],[4]!Table3[#Data],6,0),"")</f>
        <v/>
      </c>
      <c r="T516" s="32" t="str">
        <f>IFERROR(VLOOKUP(council_staff_import[[#This Row],[Full Name]],[4]!Table5[#Data],2,0),"")</f>
        <v/>
      </c>
      <c r="U516" s="32" t="str">
        <f>IFERROR(VLOOKUP(council_staff_import[[#This Row],[Full Name]],[4]!Table5[#Data],5,0),"")</f>
        <v/>
      </c>
      <c r="V516" s="32" t="str">
        <f>IFERROR(VLOOKUP(council_staff_import[[#This Row],[Full Name]],[4]!Table6[#Data],2,0),"")</f>
        <v/>
      </c>
      <c r="W516" s="32" t="str">
        <f>IFERROR(VLOOKUP(council_staff_import[[#This Row],[Full Name]],[4]!Table6[#Data],4,0),"")</f>
        <v/>
      </c>
      <c r="X516" s="32" t="s">
        <v>31394</v>
      </c>
      <c r="Y516" s="32" t="e">
        <f>VLOOKUP(council_staff_import[[#This Row],[format_works_for]],[4]!Table4[#Data],1,0)</f>
        <v>#REF!</v>
      </c>
      <c r="Z51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16" s="32" t="e">
        <f>VLOOKUP(council_staff_import[[#This Row],[formatted_and_corrected_reports_to_person]],[4]!Table2[#Data],2,0)</f>
        <v>#REF!</v>
      </c>
      <c r="AB516" s="32" t="str">
        <f>IF(council_staff_import[[#This Row],[format_legislative_staff_type]]="Personal", RIGHT(council_staff_import[[#This Row],[Assignment_SOURCE_KEY]],LEN(council_staff_import[[#This Row],[Assignment_SOURCE_KEY]])-FIND(" ",council_staff_import[[#This Row],[Assignment_SOURCE_KEY]])),"")</f>
        <v>Mealy</v>
      </c>
      <c r="AC516" s="34" t="str">
        <f>IF(LEFT(council_staff_import[[#This Row],[Assignment_SOURCE_KEY]],(FIND(" ",council_staff_import[[#This Row],[Assignment_SOURCE_KEY]],1)-1))="CM","Personal","Central")</f>
        <v>Personal</v>
      </c>
      <c r="AD516" s="32" t="s">
        <v>34870</v>
      </c>
      <c r="AE516" s="32" t="str">
        <f>council_staff_import[[#This Row],[District_Office_Number_SOURCE_KEY]]</f>
        <v>718 953-3097</v>
      </c>
      <c r="AF516" s="32" t="s">
        <v>34042</v>
      </c>
    </row>
    <row r="517" spans="1:32" x14ac:dyDescent="0.2">
      <c r="A517" s="31" t="str">
        <f>council_staff_import[[#This Row],[First_Name_SOURCE_KEY]]&amp;" "&amp;council_staff_import[[#This Row],[Last_Name_SOURCE_KEY]]</f>
        <v>Cherisse Miller</v>
      </c>
      <c r="B517" s="31" t="str">
        <f>council_staff_import[[#This Row],[First_Name_SOURCE_KEY]]</f>
        <v>Cherisse</v>
      </c>
      <c r="C517" s="31" t="str">
        <f>council_staff_import[[#This Row],[Last_Name_SOURCE_KEY]]</f>
        <v>Miller</v>
      </c>
      <c r="D517" s="31" t="str">
        <f>council_staff_import[[#This Row],[Title_SOURCE_KEY]]</f>
        <v>Councilmanic Aide</v>
      </c>
      <c r="E517" s="31" t="e">
        <f>council_staff_import[[#This Row],[vlookup_works_for]]</f>
        <v>#REF!</v>
      </c>
      <c r="F517" s="31" t="str">
        <f>IF(council_staff_import[[#This Row],[combine COS and Leg Contact Responsibilties]]="",council_staff_import[[#This Row],[Vlookup Scheduler Responsibility]],council_staff_import[[#This Row],[combine COS and Leg Contact Responsibilties]])</f>
        <v/>
      </c>
      <c r="G517" s="31" t="e">
        <f>council_staff_import[[#This Row],[Vlookup_reports_to_person]]</f>
        <v>#REF!</v>
      </c>
      <c r="H517" s="31" t="s">
        <v>65</v>
      </c>
      <c r="I517" s="31" t="s">
        <v>31371</v>
      </c>
      <c r="J517" s="31" t="str">
        <f>council_staff_import[[#This Row],[format_legislative_staff_type]]</f>
        <v>Personal</v>
      </c>
      <c r="K517" s="31" t="s">
        <v>72</v>
      </c>
      <c r="L517" s="31" t="str">
        <f>IF(council_staff_import[[#This Row],[District_Office_Calc]]=0,"",council_staff_import[[#This Row],[District_Office_Calc]])</f>
        <v>718 953-3097</v>
      </c>
      <c r="M517" s="31" t="str">
        <f>IF(council_staff_import[[#This Row],[combine COS and Leg Contact emails]]="",council_staff_import[[#This Row],[Vlookup Scheduler Email]],council_staff_import[[#This Row],[combine COS and Leg Contact emails]])</f>
        <v/>
      </c>
      <c r="N517" s="32" t="s">
        <v>2922</v>
      </c>
      <c r="O517" s="32" t="s">
        <v>34629</v>
      </c>
      <c r="P517" s="32" t="str">
        <f>IF(council_staff_import[[#This Row],[Vlookup COS Responsibility]]="",council_staff_import[[#This Row],[Vlookup Leg Contact Responsibility]],council_staff_import[[#This Row],[Vlookup COS Responsibility]])</f>
        <v/>
      </c>
      <c r="Q517" s="32" t="str">
        <f>IF(council_staff_import[[#This Row],[Vlookup COS Email]]="",council_staff_import[[#This Row],[Vlookup Leg Contact Email]],council_staff_import[[#This Row],[Vlookup COS Email]])</f>
        <v/>
      </c>
      <c r="R517" s="32" t="str">
        <f>IFERROR(VLOOKUP(council_staff_import[[#This Row],[Full Name]],[4]!Table3[#Data],2,0),"")</f>
        <v/>
      </c>
      <c r="S517" s="32" t="str">
        <f>IFERROR(VLOOKUP(council_staff_import[[#This Row],[Full Name]],[4]!Table3[#Data],6,0),"")</f>
        <v/>
      </c>
      <c r="T517" s="32" t="str">
        <f>IFERROR(VLOOKUP(council_staff_import[[#This Row],[Full Name]],[4]!Table5[#Data],2,0),"")</f>
        <v/>
      </c>
      <c r="U517" s="32" t="str">
        <f>IFERROR(VLOOKUP(council_staff_import[[#This Row],[Full Name]],[4]!Table5[#Data],5,0),"")</f>
        <v/>
      </c>
      <c r="V517" s="32" t="str">
        <f>IFERROR(VLOOKUP(council_staff_import[[#This Row],[Full Name]],[4]!Table6[#Data],2,0),"")</f>
        <v/>
      </c>
      <c r="W517" s="32" t="str">
        <f>IFERROR(VLOOKUP(council_staff_import[[#This Row],[Full Name]],[4]!Table6[#Data],4,0),"")</f>
        <v/>
      </c>
      <c r="X517" s="32" t="s">
        <v>31394</v>
      </c>
      <c r="Y517" s="32" t="e">
        <f>VLOOKUP(council_staff_import[[#This Row],[format_works_for]],[4]!Table4[#Data],1,0)</f>
        <v>#REF!</v>
      </c>
      <c r="Z51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17" s="32" t="e">
        <f>VLOOKUP(council_staff_import[[#This Row],[formatted_and_corrected_reports_to_person]],[4]!Table2[#Data],2,0)</f>
        <v>#REF!</v>
      </c>
      <c r="AB517" s="32" t="str">
        <f>IF(council_staff_import[[#This Row],[format_legislative_staff_type]]="Personal", RIGHT(council_staff_import[[#This Row],[Assignment_SOURCE_KEY]],LEN(council_staff_import[[#This Row],[Assignment_SOURCE_KEY]])-FIND(" ",council_staff_import[[#This Row],[Assignment_SOURCE_KEY]])),"")</f>
        <v>Mealy</v>
      </c>
      <c r="AC517" s="34" t="str">
        <f>IF(LEFT(council_staff_import[[#This Row],[Assignment_SOURCE_KEY]],(FIND(" ",council_staff_import[[#This Row],[Assignment_SOURCE_KEY]],1)-1))="CM","Personal","Central")</f>
        <v>Personal</v>
      </c>
      <c r="AD517" s="32" t="s">
        <v>34870</v>
      </c>
      <c r="AE517" s="32" t="str">
        <f>council_staff_import[[#This Row],[District_Office_Number_SOURCE_KEY]]</f>
        <v>718 953-3097</v>
      </c>
      <c r="AF517" s="32" t="s">
        <v>34042</v>
      </c>
    </row>
    <row r="518" spans="1:32" x14ac:dyDescent="0.2">
      <c r="A518" s="31" t="str">
        <f>council_staff_import[[#This Row],[First_Name_SOURCE_KEY]]&amp;" "&amp;council_staff_import[[#This Row],[Last_Name_SOURCE_KEY]]</f>
        <v>Kiara Perry</v>
      </c>
      <c r="B518" s="31" t="str">
        <f>council_staff_import[[#This Row],[First_Name_SOURCE_KEY]]</f>
        <v>Kiara</v>
      </c>
      <c r="C518" s="31" t="str">
        <f>council_staff_import[[#This Row],[Last_Name_SOURCE_KEY]]</f>
        <v>Perry</v>
      </c>
      <c r="D518" s="31" t="str">
        <f>council_staff_import[[#This Row],[Title_SOURCE_KEY]]</f>
        <v>Councilmanic Aide</v>
      </c>
      <c r="E518" s="31" t="e">
        <f>council_staff_import[[#This Row],[vlookup_works_for]]</f>
        <v>#REF!</v>
      </c>
      <c r="F518" s="31" t="str">
        <f>IF(council_staff_import[[#This Row],[combine COS and Leg Contact Responsibilties]]="",council_staff_import[[#This Row],[Vlookup Scheduler Responsibility]],council_staff_import[[#This Row],[combine COS and Leg Contact Responsibilties]])</f>
        <v/>
      </c>
      <c r="G518" s="31" t="e">
        <f>council_staff_import[[#This Row],[Vlookup_reports_to_person]]</f>
        <v>#REF!</v>
      </c>
      <c r="H518" s="31" t="s">
        <v>65</v>
      </c>
      <c r="I518" s="31" t="s">
        <v>31371</v>
      </c>
      <c r="J518" s="31" t="str">
        <f>council_staff_import[[#This Row],[format_legislative_staff_type]]</f>
        <v>Personal</v>
      </c>
      <c r="K518" s="31" t="s">
        <v>72</v>
      </c>
      <c r="L518" s="31" t="str">
        <f>IF(council_staff_import[[#This Row],[District_Office_Calc]]=0,"",council_staff_import[[#This Row],[District_Office_Calc]])</f>
        <v>718 953-3097</v>
      </c>
      <c r="M518" s="31" t="str">
        <f>IF(council_staff_import[[#This Row],[combine COS and Leg Contact emails]]="",council_staff_import[[#This Row],[Vlookup Scheduler Email]],council_staff_import[[#This Row],[combine COS and Leg Contact emails]])</f>
        <v/>
      </c>
      <c r="N518" s="32" t="s">
        <v>140</v>
      </c>
      <c r="O518" s="32" t="s">
        <v>34633</v>
      </c>
      <c r="P518" s="32" t="str">
        <f>IF(council_staff_import[[#This Row],[Vlookup COS Responsibility]]="",council_staff_import[[#This Row],[Vlookup Leg Contact Responsibility]],council_staff_import[[#This Row],[Vlookup COS Responsibility]])</f>
        <v/>
      </c>
      <c r="Q518" s="32" t="str">
        <f>IF(council_staff_import[[#This Row],[Vlookup COS Email]]="",council_staff_import[[#This Row],[Vlookup Leg Contact Email]],council_staff_import[[#This Row],[Vlookup COS Email]])</f>
        <v/>
      </c>
      <c r="R518" s="32" t="str">
        <f>IFERROR(VLOOKUP(council_staff_import[[#This Row],[Full Name]],[4]!Table3[#Data],2,0),"")</f>
        <v/>
      </c>
      <c r="S518" s="32" t="str">
        <f>IFERROR(VLOOKUP(council_staff_import[[#This Row],[Full Name]],[4]!Table3[#Data],6,0),"")</f>
        <v/>
      </c>
      <c r="T518" s="32" t="str">
        <f>IFERROR(VLOOKUP(council_staff_import[[#This Row],[Full Name]],[4]!Table5[#Data],2,0),"")</f>
        <v/>
      </c>
      <c r="U518" s="32" t="str">
        <f>IFERROR(VLOOKUP(council_staff_import[[#This Row],[Full Name]],[4]!Table5[#Data],5,0),"")</f>
        <v/>
      </c>
      <c r="V518" s="32" t="str">
        <f>IFERROR(VLOOKUP(council_staff_import[[#This Row],[Full Name]],[4]!Table6[#Data],2,0),"")</f>
        <v/>
      </c>
      <c r="W518" s="32" t="str">
        <f>IFERROR(VLOOKUP(council_staff_import[[#This Row],[Full Name]],[4]!Table6[#Data],4,0),"")</f>
        <v/>
      </c>
      <c r="X518" s="32" t="s">
        <v>31394</v>
      </c>
      <c r="Y518" s="32" t="e">
        <f>VLOOKUP(council_staff_import[[#This Row],[format_works_for]],[4]!Table4[#Data],1,0)</f>
        <v>#REF!</v>
      </c>
      <c r="Z51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18" s="32" t="e">
        <f>VLOOKUP(council_staff_import[[#This Row],[formatted_and_corrected_reports_to_person]],[4]!Table2[#Data],2,0)</f>
        <v>#REF!</v>
      </c>
      <c r="AB518" s="32" t="str">
        <f>IF(council_staff_import[[#This Row],[format_legislative_staff_type]]="Personal", RIGHT(council_staff_import[[#This Row],[Assignment_SOURCE_KEY]],LEN(council_staff_import[[#This Row],[Assignment_SOURCE_KEY]])-FIND(" ",council_staff_import[[#This Row],[Assignment_SOURCE_KEY]])),"")</f>
        <v>Mealy</v>
      </c>
      <c r="AC518" s="34" t="str">
        <f>IF(LEFT(council_staff_import[[#This Row],[Assignment_SOURCE_KEY]],(FIND(" ",council_staff_import[[#This Row],[Assignment_SOURCE_KEY]],1)-1))="CM","Personal","Central")</f>
        <v>Personal</v>
      </c>
      <c r="AD518" s="32" t="s">
        <v>34870</v>
      </c>
      <c r="AE518" s="32" t="str">
        <f>council_staff_import[[#This Row],[District_Office_Number_SOURCE_KEY]]</f>
        <v>718 953-3097</v>
      </c>
      <c r="AF518" s="32" t="s">
        <v>34042</v>
      </c>
    </row>
    <row r="519" spans="1:32" x14ac:dyDescent="0.2">
      <c r="A519" s="31" t="str">
        <f>council_staff_import[[#This Row],[First_Name_SOURCE_KEY]]&amp;" "&amp;council_staff_import[[#This Row],[Last_Name_SOURCE_KEY]]</f>
        <v>Sarissa Phillips-Singletary</v>
      </c>
      <c r="B519" s="31" t="str">
        <f>council_staff_import[[#This Row],[First_Name_SOURCE_KEY]]</f>
        <v>Sarissa</v>
      </c>
      <c r="C519" s="31" t="str">
        <f>council_staff_import[[#This Row],[Last_Name_SOURCE_KEY]]</f>
        <v>Phillips-Singletary</v>
      </c>
      <c r="D519" s="31" t="str">
        <f>council_staff_import[[#This Row],[Title_SOURCE_KEY]]</f>
        <v>Councilmanic Aide</v>
      </c>
      <c r="E519" s="31" t="e">
        <f>council_staff_import[[#This Row],[vlookup_works_for]]</f>
        <v>#REF!</v>
      </c>
      <c r="F519" s="31" t="str">
        <f>IF(council_staff_import[[#This Row],[combine COS and Leg Contact Responsibilties]]="",council_staff_import[[#This Row],[Vlookup Scheduler Responsibility]],council_staff_import[[#This Row],[combine COS and Leg Contact Responsibilties]])</f>
        <v/>
      </c>
      <c r="G519" s="31" t="e">
        <f>council_staff_import[[#This Row],[Vlookup_reports_to_person]]</f>
        <v>#REF!</v>
      </c>
      <c r="H519" s="31" t="s">
        <v>65</v>
      </c>
      <c r="I519" s="31" t="s">
        <v>31371</v>
      </c>
      <c r="J519" s="31" t="str">
        <f>council_staff_import[[#This Row],[format_legislative_staff_type]]</f>
        <v>Personal</v>
      </c>
      <c r="K519" s="31" t="s">
        <v>72</v>
      </c>
      <c r="L519" s="31" t="str">
        <f>IF(council_staff_import[[#This Row],[District_Office_Calc]]=0,"",council_staff_import[[#This Row],[District_Office_Calc]])</f>
        <v>718 953-3097</v>
      </c>
      <c r="M519" s="31" t="str">
        <f>IF(council_staff_import[[#This Row],[combine COS and Leg Contact emails]]="",council_staff_import[[#This Row],[Vlookup Scheduler Email]],council_staff_import[[#This Row],[combine COS and Leg Contact emails]])</f>
        <v/>
      </c>
      <c r="N519" s="32" t="s">
        <v>34637</v>
      </c>
      <c r="O519" s="32" t="s">
        <v>34638</v>
      </c>
      <c r="P519" s="32" t="str">
        <f>IF(council_staff_import[[#This Row],[Vlookup COS Responsibility]]="",council_staff_import[[#This Row],[Vlookup Leg Contact Responsibility]],council_staff_import[[#This Row],[Vlookup COS Responsibility]])</f>
        <v/>
      </c>
      <c r="Q519" s="32" t="str">
        <f>IF(council_staff_import[[#This Row],[Vlookup COS Email]]="",council_staff_import[[#This Row],[Vlookup Leg Contact Email]],council_staff_import[[#This Row],[Vlookup COS Email]])</f>
        <v/>
      </c>
      <c r="R519" s="32" t="str">
        <f>IFERROR(VLOOKUP(council_staff_import[[#This Row],[Full Name]],[4]!Table3[#Data],2,0),"")</f>
        <v/>
      </c>
      <c r="S519" s="32" t="str">
        <f>IFERROR(VLOOKUP(council_staff_import[[#This Row],[Full Name]],[4]!Table3[#Data],6,0),"")</f>
        <v/>
      </c>
      <c r="T519" s="32" t="str">
        <f>IFERROR(VLOOKUP(council_staff_import[[#This Row],[Full Name]],[4]!Table5[#Data],2,0),"")</f>
        <v/>
      </c>
      <c r="U519" s="32" t="str">
        <f>IFERROR(VLOOKUP(council_staff_import[[#This Row],[Full Name]],[4]!Table5[#Data],5,0),"")</f>
        <v/>
      </c>
      <c r="V519" s="32" t="str">
        <f>IFERROR(VLOOKUP(council_staff_import[[#This Row],[Full Name]],[4]!Table6[#Data],2,0),"")</f>
        <v/>
      </c>
      <c r="W519" s="32" t="str">
        <f>IFERROR(VLOOKUP(council_staff_import[[#This Row],[Full Name]],[4]!Table6[#Data],4,0),"")</f>
        <v/>
      </c>
      <c r="X519" s="32" t="s">
        <v>31394</v>
      </c>
      <c r="Y519" s="32" t="e">
        <f>VLOOKUP(council_staff_import[[#This Row],[format_works_for]],[4]!Table4[#Data],1,0)</f>
        <v>#REF!</v>
      </c>
      <c r="Z51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19" s="32" t="e">
        <f>VLOOKUP(council_staff_import[[#This Row],[formatted_and_corrected_reports_to_person]],[4]!Table2[#Data],2,0)</f>
        <v>#REF!</v>
      </c>
      <c r="AB519" s="32" t="str">
        <f>IF(council_staff_import[[#This Row],[format_legislative_staff_type]]="Personal", RIGHT(council_staff_import[[#This Row],[Assignment_SOURCE_KEY]],LEN(council_staff_import[[#This Row],[Assignment_SOURCE_KEY]])-FIND(" ",council_staff_import[[#This Row],[Assignment_SOURCE_KEY]])),"")</f>
        <v>Mealy</v>
      </c>
      <c r="AC519" s="34" t="str">
        <f>IF(LEFT(council_staff_import[[#This Row],[Assignment_SOURCE_KEY]],(FIND(" ",council_staff_import[[#This Row],[Assignment_SOURCE_KEY]],1)-1))="CM","Personal","Central")</f>
        <v>Personal</v>
      </c>
      <c r="AD519" s="32" t="s">
        <v>34870</v>
      </c>
      <c r="AE519" s="32" t="str">
        <f>council_staff_import[[#This Row],[District_Office_Number_SOURCE_KEY]]</f>
        <v>718 953-3097</v>
      </c>
      <c r="AF519" s="32" t="s">
        <v>34042</v>
      </c>
    </row>
    <row r="520" spans="1:32" x14ac:dyDescent="0.2">
      <c r="A520" s="31" t="str">
        <f>council_staff_import[[#This Row],[First_Name_SOURCE_KEY]]&amp;" "&amp;council_staff_import[[#This Row],[Last_Name_SOURCE_KEY]]</f>
        <v>Lawrence Saunders</v>
      </c>
      <c r="B520" s="31" t="str">
        <f>council_staff_import[[#This Row],[First_Name_SOURCE_KEY]]</f>
        <v>Lawrence</v>
      </c>
      <c r="C520" s="31" t="str">
        <f>council_staff_import[[#This Row],[Last_Name_SOURCE_KEY]]</f>
        <v>Saunders</v>
      </c>
      <c r="D520" s="31" t="str">
        <f>council_staff_import[[#This Row],[Title_SOURCE_KEY]]</f>
        <v>Councilmanic Aide</v>
      </c>
      <c r="E520" s="31" t="e">
        <f>council_staff_import[[#This Row],[vlookup_works_for]]</f>
        <v>#REF!</v>
      </c>
      <c r="F520" s="31" t="str">
        <f>IF(council_staff_import[[#This Row],[combine COS and Leg Contact Responsibilties]]="",council_staff_import[[#This Row],[Vlookup Scheduler Responsibility]],council_staff_import[[#This Row],[combine COS and Leg Contact Responsibilties]])</f>
        <v/>
      </c>
      <c r="G520" s="31" t="e">
        <f>council_staff_import[[#This Row],[Vlookup_reports_to_person]]</f>
        <v>#REF!</v>
      </c>
      <c r="H520" s="31" t="s">
        <v>65</v>
      </c>
      <c r="I520" s="31" t="s">
        <v>31371</v>
      </c>
      <c r="J520" s="31" t="str">
        <f>council_staff_import[[#This Row],[format_legislative_staff_type]]</f>
        <v>Personal</v>
      </c>
      <c r="K520" s="31" t="s">
        <v>72</v>
      </c>
      <c r="L520" s="31" t="str">
        <f>IF(council_staff_import[[#This Row],[District_Office_Calc]]=0,"",council_staff_import[[#This Row],[District_Office_Calc]])</f>
        <v>718 953-3097</v>
      </c>
      <c r="M520" s="31" t="str">
        <f>IF(council_staff_import[[#This Row],[combine COS and Leg Contact emails]]="",council_staff_import[[#This Row],[Vlookup Scheduler Email]],council_staff_import[[#This Row],[combine COS and Leg Contact emails]])</f>
        <v/>
      </c>
      <c r="N520" s="32" t="s">
        <v>6044</v>
      </c>
      <c r="O520" s="32" t="s">
        <v>19545</v>
      </c>
      <c r="P520" s="32" t="str">
        <f>IF(council_staff_import[[#This Row],[Vlookup COS Responsibility]]="",council_staff_import[[#This Row],[Vlookup Leg Contact Responsibility]],council_staff_import[[#This Row],[Vlookup COS Responsibility]])</f>
        <v/>
      </c>
      <c r="Q520" s="32" t="str">
        <f>IF(council_staff_import[[#This Row],[Vlookup COS Email]]="",council_staff_import[[#This Row],[Vlookup Leg Contact Email]],council_staff_import[[#This Row],[Vlookup COS Email]])</f>
        <v/>
      </c>
      <c r="R520" s="32" t="str">
        <f>IFERROR(VLOOKUP(council_staff_import[[#This Row],[Full Name]],[4]!Table3[#Data],2,0),"")</f>
        <v/>
      </c>
      <c r="S520" s="32" t="str">
        <f>IFERROR(VLOOKUP(council_staff_import[[#This Row],[Full Name]],[4]!Table3[#Data],6,0),"")</f>
        <v/>
      </c>
      <c r="T520" s="32" t="str">
        <f>IFERROR(VLOOKUP(council_staff_import[[#This Row],[Full Name]],[4]!Table5[#Data],2,0),"")</f>
        <v/>
      </c>
      <c r="U520" s="32" t="str">
        <f>IFERROR(VLOOKUP(council_staff_import[[#This Row],[Full Name]],[4]!Table5[#Data],5,0),"")</f>
        <v/>
      </c>
      <c r="V520" s="32" t="str">
        <f>IFERROR(VLOOKUP(council_staff_import[[#This Row],[Full Name]],[4]!Table6[#Data],2,0),"")</f>
        <v/>
      </c>
      <c r="W520" s="32" t="str">
        <f>IFERROR(VLOOKUP(council_staff_import[[#This Row],[Full Name]],[4]!Table6[#Data],4,0),"")</f>
        <v/>
      </c>
      <c r="X520" s="32" t="s">
        <v>31394</v>
      </c>
      <c r="Y520" s="32" t="e">
        <f>VLOOKUP(council_staff_import[[#This Row],[format_works_for]],[4]!Table4[#Data],1,0)</f>
        <v>#REF!</v>
      </c>
      <c r="Z52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20" s="32" t="e">
        <f>VLOOKUP(council_staff_import[[#This Row],[formatted_and_corrected_reports_to_person]],[4]!Table2[#Data],2,0)</f>
        <v>#REF!</v>
      </c>
      <c r="AB520" s="32" t="str">
        <f>IF(council_staff_import[[#This Row],[format_legislative_staff_type]]="Personal", RIGHT(council_staff_import[[#This Row],[Assignment_SOURCE_KEY]],LEN(council_staff_import[[#This Row],[Assignment_SOURCE_KEY]])-FIND(" ",council_staff_import[[#This Row],[Assignment_SOURCE_KEY]])),"")</f>
        <v>Mealy</v>
      </c>
      <c r="AC520" s="34" t="str">
        <f>IF(LEFT(council_staff_import[[#This Row],[Assignment_SOURCE_KEY]],(FIND(" ",council_staff_import[[#This Row],[Assignment_SOURCE_KEY]],1)-1))="CM","Personal","Central")</f>
        <v>Personal</v>
      </c>
      <c r="AD520" s="32" t="s">
        <v>34870</v>
      </c>
      <c r="AE520" s="32" t="str">
        <f>council_staff_import[[#This Row],[District_Office_Number_SOURCE_KEY]]</f>
        <v>718 953-3097</v>
      </c>
      <c r="AF520" s="32" t="s">
        <v>34042</v>
      </c>
    </row>
    <row r="521" spans="1:32" x14ac:dyDescent="0.2">
      <c r="A521" s="31" t="str">
        <f>council_staff_import[[#This Row],[First_Name_SOURCE_KEY]]&amp;" "&amp;council_staff_import[[#This Row],[Last_Name_SOURCE_KEY]]</f>
        <v>William Williams</v>
      </c>
      <c r="B521" s="31" t="str">
        <f>council_staff_import[[#This Row],[First_Name_SOURCE_KEY]]</f>
        <v>William</v>
      </c>
      <c r="C521" s="31" t="str">
        <f>council_staff_import[[#This Row],[Last_Name_SOURCE_KEY]]</f>
        <v>Williams</v>
      </c>
      <c r="D521" s="31" t="str">
        <f>council_staff_import[[#This Row],[Title_SOURCE_KEY]]</f>
        <v>Councilmanic Aide</v>
      </c>
      <c r="E521" s="31" t="e">
        <f>council_staff_import[[#This Row],[vlookup_works_for]]</f>
        <v>#REF!</v>
      </c>
      <c r="F521" s="31" t="str">
        <f>IF(council_staff_import[[#This Row],[combine COS and Leg Contact Responsibilties]]="",council_staff_import[[#This Row],[Vlookup Scheduler Responsibility]],council_staff_import[[#This Row],[combine COS and Leg Contact Responsibilties]])</f>
        <v/>
      </c>
      <c r="G521" s="31" t="e">
        <f>council_staff_import[[#This Row],[Vlookup_reports_to_person]]</f>
        <v>#REF!</v>
      </c>
      <c r="H521" s="31" t="s">
        <v>65</v>
      </c>
      <c r="I521" s="31" t="s">
        <v>31371</v>
      </c>
      <c r="J521" s="31" t="str">
        <f>council_staff_import[[#This Row],[format_legislative_staff_type]]</f>
        <v>Personal</v>
      </c>
      <c r="K521" s="31" t="s">
        <v>72</v>
      </c>
      <c r="L521" s="31" t="str">
        <f>IF(council_staff_import[[#This Row],[District_Office_Calc]]=0,"",council_staff_import[[#This Row],[District_Office_Calc]])</f>
        <v>718 953-3097</v>
      </c>
      <c r="M521" s="31" t="str">
        <f>IF(council_staff_import[[#This Row],[combine COS and Leg Contact emails]]="",council_staff_import[[#This Row],[Vlookup Scheduler Email]],council_staff_import[[#This Row],[combine COS and Leg Contact emails]])</f>
        <v/>
      </c>
      <c r="N521" s="32" t="s">
        <v>541</v>
      </c>
      <c r="O521" s="32" t="s">
        <v>4756</v>
      </c>
      <c r="P521" s="32" t="str">
        <f>IF(council_staff_import[[#This Row],[Vlookup COS Responsibility]]="",council_staff_import[[#This Row],[Vlookup Leg Contact Responsibility]],council_staff_import[[#This Row],[Vlookup COS Responsibility]])</f>
        <v/>
      </c>
      <c r="Q521" s="32" t="str">
        <f>IF(council_staff_import[[#This Row],[Vlookup COS Email]]="",council_staff_import[[#This Row],[Vlookup Leg Contact Email]],council_staff_import[[#This Row],[Vlookup COS Email]])</f>
        <v/>
      </c>
      <c r="R521" s="32" t="str">
        <f>IFERROR(VLOOKUP(council_staff_import[[#This Row],[Full Name]],[4]!Table3[#Data],2,0),"")</f>
        <v/>
      </c>
      <c r="S521" s="32" t="str">
        <f>IFERROR(VLOOKUP(council_staff_import[[#This Row],[Full Name]],[4]!Table3[#Data],6,0),"")</f>
        <v/>
      </c>
      <c r="T521" s="32" t="str">
        <f>IFERROR(VLOOKUP(council_staff_import[[#This Row],[Full Name]],[4]!Table5[#Data],2,0),"")</f>
        <v/>
      </c>
      <c r="U521" s="32" t="str">
        <f>IFERROR(VLOOKUP(council_staff_import[[#This Row],[Full Name]],[4]!Table5[#Data],5,0),"")</f>
        <v/>
      </c>
      <c r="V521" s="32" t="str">
        <f>IFERROR(VLOOKUP(council_staff_import[[#This Row],[Full Name]],[4]!Table6[#Data],2,0),"")</f>
        <v/>
      </c>
      <c r="W521" s="32" t="str">
        <f>IFERROR(VLOOKUP(council_staff_import[[#This Row],[Full Name]],[4]!Table6[#Data],4,0),"")</f>
        <v/>
      </c>
      <c r="X521" s="32" t="s">
        <v>31394</v>
      </c>
      <c r="Y521" s="32" t="e">
        <f>VLOOKUP(council_staff_import[[#This Row],[format_works_for]],[4]!Table4[#Data],1,0)</f>
        <v>#REF!</v>
      </c>
      <c r="Z52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21" s="32" t="e">
        <f>VLOOKUP(council_staff_import[[#This Row],[formatted_and_corrected_reports_to_person]],[4]!Table2[#Data],2,0)</f>
        <v>#REF!</v>
      </c>
      <c r="AB521" s="32" t="str">
        <f>IF(council_staff_import[[#This Row],[format_legislative_staff_type]]="Personal", RIGHT(council_staff_import[[#This Row],[Assignment_SOURCE_KEY]],LEN(council_staff_import[[#This Row],[Assignment_SOURCE_KEY]])-FIND(" ",council_staff_import[[#This Row],[Assignment_SOURCE_KEY]])),"")</f>
        <v>Mealy</v>
      </c>
      <c r="AC521" s="34" t="str">
        <f>IF(LEFT(council_staff_import[[#This Row],[Assignment_SOURCE_KEY]],(FIND(" ",council_staff_import[[#This Row],[Assignment_SOURCE_KEY]],1)-1))="CM","Personal","Central")</f>
        <v>Personal</v>
      </c>
      <c r="AD521" s="32" t="s">
        <v>34870</v>
      </c>
      <c r="AE521" s="32" t="str">
        <f>council_staff_import[[#This Row],[District_Office_Number_SOURCE_KEY]]</f>
        <v>718 953-3097</v>
      </c>
      <c r="AF521" s="32" t="s">
        <v>34042</v>
      </c>
    </row>
    <row r="522" spans="1:32" x14ac:dyDescent="0.2">
      <c r="A522" s="31" t="str">
        <f>council_staff_import[[#This Row],[First_Name_SOURCE_KEY]]&amp;" "&amp;council_staff_import[[#This Row],[Last_Name_SOURCE_KEY]]</f>
        <v>Janet Andrews</v>
      </c>
      <c r="B522" s="31" t="str">
        <f>council_staff_import[[#This Row],[First_Name_SOURCE_KEY]]</f>
        <v>Janet</v>
      </c>
      <c r="C522" s="31" t="str">
        <f>council_staff_import[[#This Row],[Last_Name_SOURCE_KEY]]</f>
        <v>Andrews</v>
      </c>
      <c r="D522" s="31" t="str">
        <f>council_staff_import[[#This Row],[Title_SOURCE_KEY]]</f>
        <v>Councilmanic Aide</v>
      </c>
      <c r="E522" s="31" t="e">
        <f>council_staff_import[[#This Row],[vlookup_works_for]]</f>
        <v>#REF!</v>
      </c>
      <c r="F522" s="31" t="str">
        <f>IF(council_staff_import[[#This Row],[combine COS and Leg Contact Responsibilties]]="",council_staff_import[[#This Row],[Vlookup Scheduler Responsibility]],council_staff_import[[#This Row],[combine COS and Leg Contact Responsibilties]])</f>
        <v/>
      </c>
      <c r="G522" s="31" t="e">
        <f>council_staff_import[[#This Row],[Vlookup_reports_to_person]]</f>
        <v>#REF!</v>
      </c>
      <c r="H522" s="31" t="s">
        <v>65</v>
      </c>
      <c r="I522" s="31" t="s">
        <v>31371</v>
      </c>
      <c r="J522" s="31" t="str">
        <f>council_staff_import[[#This Row],[format_legislative_staff_type]]</f>
        <v>Personal</v>
      </c>
      <c r="K522" s="31" t="s">
        <v>72</v>
      </c>
      <c r="L522" s="31" t="str">
        <f>IF(council_staff_import[[#This Row],[District_Office_Calc]]=0,"",council_staff_import[[#This Row],[District_Office_Calc]])</f>
        <v>718 439-9012</v>
      </c>
      <c r="M522" s="31" t="str">
        <f>IF(council_staff_import[[#This Row],[combine COS and Leg Contact emails]]="",council_staff_import[[#This Row],[Vlookup Scheduler Email]],council_staff_import[[#This Row],[combine COS and Leg Contact emails]])</f>
        <v/>
      </c>
      <c r="N522" s="32" t="s">
        <v>4076</v>
      </c>
      <c r="O522" s="32" t="s">
        <v>7157</v>
      </c>
      <c r="P522" s="32" t="str">
        <f>IF(council_staff_import[[#This Row],[Vlookup COS Responsibility]]="",council_staff_import[[#This Row],[Vlookup Leg Contact Responsibility]],council_staff_import[[#This Row],[Vlookup COS Responsibility]])</f>
        <v/>
      </c>
      <c r="Q522" s="32" t="str">
        <f>IF(council_staff_import[[#This Row],[Vlookup COS Email]]="",council_staff_import[[#This Row],[Vlookup Leg Contact Email]],council_staff_import[[#This Row],[Vlookup COS Email]])</f>
        <v/>
      </c>
      <c r="R522" s="32" t="str">
        <f>IFERROR(VLOOKUP(council_staff_import[[#This Row],[Full Name]],[4]!Table3[#Data],2,0),"")</f>
        <v/>
      </c>
      <c r="S522" s="32" t="str">
        <f>IFERROR(VLOOKUP(council_staff_import[[#This Row],[Full Name]],[4]!Table3[#Data],6,0),"")</f>
        <v/>
      </c>
      <c r="T522" s="32" t="str">
        <f>IFERROR(VLOOKUP(council_staff_import[[#This Row],[Full Name]],[4]!Table5[#Data],2,0),"")</f>
        <v/>
      </c>
      <c r="U522" s="32" t="str">
        <f>IFERROR(VLOOKUP(council_staff_import[[#This Row],[Full Name]],[4]!Table5[#Data],5,0),"")</f>
        <v/>
      </c>
      <c r="V522" s="32" t="str">
        <f>IFERROR(VLOOKUP(council_staff_import[[#This Row],[Full Name]],[4]!Table6[#Data],2,0),"")</f>
        <v/>
      </c>
      <c r="W522" s="32" t="str">
        <f>IFERROR(VLOOKUP(council_staff_import[[#This Row],[Full Name]],[4]!Table6[#Data],4,0),"")</f>
        <v/>
      </c>
      <c r="X522" s="32" t="s">
        <v>31394</v>
      </c>
      <c r="Y522" s="32" t="e">
        <f>VLOOKUP(council_staff_import[[#This Row],[format_works_for]],[4]!Table4[#Data],1,0)</f>
        <v>#REF!</v>
      </c>
      <c r="Z52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22" s="32" t="e">
        <f>VLOOKUP(council_staff_import[[#This Row],[formatted_and_corrected_reports_to_person]],[4]!Table2[#Data],2,0)</f>
        <v>#REF!</v>
      </c>
      <c r="AB522" s="32" t="str">
        <f>IF(council_staff_import[[#This Row],[format_legislative_staff_type]]="Personal", RIGHT(council_staff_import[[#This Row],[Assignment_SOURCE_KEY]],LEN(council_staff_import[[#This Row],[Assignment_SOURCE_KEY]])-FIND(" ",council_staff_import[[#This Row],[Assignment_SOURCE_KEY]])),"")</f>
        <v>Menchaca</v>
      </c>
      <c r="AC522" s="34" t="str">
        <f>IF(LEFT(council_staff_import[[#This Row],[Assignment_SOURCE_KEY]],(FIND(" ",council_staff_import[[#This Row],[Assignment_SOURCE_KEY]],1)-1))="CM","Personal","Central")</f>
        <v>Personal</v>
      </c>
      <c r="AD522" s="32" t="s">
        <v>34871</v>
      </c>
      <c r="AE522" s="32" t="str">
        <f>council_staff_import[[#This Row],[District_Office_Number_SOURCE_KEY]]</f>
        <v>718 439-9012</v>
      </c>
      <c r="AF522" s="32" t="s">
        <v>33553</v>
      </c>
    </row>
    <row r="523" spans="1:32" x14ac:dyDescent="0.2">
      <c r="A523" s="31" t="str">
        <f>council_staff_import[[#This Row],[First_Name_SOURCE_KEY]]&amp;" "&amp;council_staff_import[[#This Row],[Last_Name_SOURCE_KEY]]</f>
        <v>Aldo Cano Trevino</v>
      </c>
      <c r="B523" s="31" t="str">
        <f>council_staff_import[[#This Row],[First_Name_SOURCE_KEY]]</f>
        <v>Aldo</v>
      </c>
      <c r="C523" s="31" t="str">
        <f>council_staff_import[[#This Row],[Last_Name_SOURCE_KEY]]</f>
        <v>Cano Trevino</v>
      </c>
      <c r="D523" s="31" t="str">
        <f>council_staff_import[[#This Row],[Title_SOURCE_KEY]]</f>
        <v>Councilmanic Aide</v>
      </c>
      <c r="E523" s="31" t="e">
        <f>council_staff_import[[#This Row],[vlookup_works_for]]</f>
        <v>#REF!</v>
      </c>
      <c r="F523" s="31" t="str">
        <f>IF(council_staff_import[[#This Row],[combine COS and Leg Contact Responsibilties]]="",council_staff_import[[#This Row],[Vlookup Scheduler Responsibility]],council_staff_import[[#This Row],[combine COS and Leg Contact Responsibilties]])</f>
        <v/>
      </c>
      <c r="G523" s="31" t="e">
        <f>council_staff_import[[#This Row],[Vlookup_reports_to_person]]</f>
        <v>#REF!</v>
      </c>
      <c r="H523" s="31" t="s">
        <v>65</v>
      </c>
      <c r="I523" s="31" t="s">
        <v>31371</v>
      </c>
      <c r="J523" s="31" t="str">
        <f>council_staff_import[[#This Row],[format_legislative_staff_type]]</f>
        <v>Personal</v>
      </c>
      <c r="K523" s="31" t="s">
        <v>72</v>
      </c>
      <c r="L523" s="31" t="str">
        <f>IF(council_staff_import[[#This Row],[District_Office_Calc]]=0,"",council_staff_import[[#This Row],[District_Office_Calc]])</f>
        <v>718 439-9012</v>
      </c>
      <c r="M523" s="31" t="str">
        <f>IF(council_staff_import[[#This Row],[combine COS and Leg Contact emails]]="",council_staff_import[[#This Row],[Vlookup Scheduler Email]],council_staff_import[[#This Row],[combine COS and Leg Contact emails]])</f>
        <v/>
      </c>
      <c r="N523" s="32" t="s">
        <v>33576</v>
      </c>
      <c r="O523" s="32" t="s">
        <v>33577</v>
      </c>
      <c r="P523" s="32" t="str">
        <f>IF(council_staff_import[[#This Row],[Vlookup COS Responsibility]]="",council_staff_import[[#This Row],[Vlookup Leg Contact Responsibility]],council_staff_import[[#This Row],[Vlookup COS Responsibility]])</f>
        <v/>
      </c>
      <c r="Q523" s="32" t="str">
        <f>IF(council_staff_import[[#This Row],[Vlookup COS Email]]="",council_staff_import[[#This Row],[Vlookup Leg Contact Email]],council_staff_import[[#This Row],[Vlookup COS Email]])</f>
        <v/>
      </c>
      <c r="R523" s="32" t="str">
        <f>IFERROR(VLOOKUP(council_staff_import[[#This Row],[Full Name]],[4]!Table3[#Data],2,0),"")</f>
        <v/>
      </c>
      <c r="S523" s="32" t="str">
        <f>IFERROR(VLOOKUP(council_staff_import[[#This Row],[Full Name]],[4]!Table3[#Data],6,0),"")</f>
        <v/>
      </c>
      <c r="T523" s="32" t="str">
        <f>IFERROR(VLOOKUP(council_staff_import[[#This Row],[Full Name]],[4]!Table5[#Data],2,0),"")</f>
        <v/>
      </c>
      <c r="U523" s="32" t="str">
        <f>IFERROR(VLOOKUP(council_staff_import[[#This Row],[Full Name]],[4]!Table5[#Data],5,0),"")</f>
        <v/>
      </c>
      <c r="V523" s="32" t="str">
        <f>IFERROR(VLOOKUP(council_staff_import[[#This Row],[Full Name]],[4]!Table6[#Data],2,0),"")</f>
        <v/>
      </c>
      <c r="W523" s="32" t="str">
        <f>IFERROR(VLOOKUP(council_staff_import[[#This Row],[Full Name]],[4]!Table6[#Data],4,0),"")</f>
        <v/>
      </c>
      <c r="X523" s="32" t="s">
        <v>31394</v>
      </c>
      <c r="Y523" s="32" t="e">
        <f>VLOOKUP(council_staff_import[[#This Row],[format_works_for]],[4]!Table4[#Data],1,0)</f>
        <v>#REF!</v>
      </c>
      <c r="Z52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23" s="32" t="e">
        <f>VLOOKUP(council_staff_import[[#This Row],[formatted_and_corrected_reports_to_person]],[4]!Table2[#Data],2,0)</f>
        <v>#REF!</v>
      </c>
      <c r="AB523" s="32" t="str">
        <f>IF(council_staff_import[[#This Row],[format_legislative_staff_type]]="Personal", RIGHT(council_staff_import[[#This Row],[Assignment_SOURCE_KEY]],LEN(council_staff_import[[#This Row],[Assignment_SOURCE_KEY]])-FIND(" ",council_staff_import[[#This Row],[Assignment_SOURCE_KEY]])),"")</f>
        <v>Menchaca</v>
      </c>
      <c r="AC523" s="34" t="str">
        <f>IF(LEFT(council_staff_import[[#This Row],[Assignment_SOURCE_KEY]],(FIND(" ",council_staff_import[[#This Row],[Assignment_SOURCE_KEY]],1)-1))="CM","Personal","Central")</f>
        <v>Personal</v>
      </c>
      <c r="AD523" s="32" t="s">
        <v>34871</v>
      </c>
      <c r="AE523" s="32" t="str">
        <f>council_staff_import[[#This Row],[District_Office_Number_SOURCE_KEY]]</f>
        <v>718 439-9012</v>
      </c>
      <c r="AF523" s="32" t="s">
        <v>33553</v>
      </c>
    </row>
    <row r="524" spans="1:32" x14ac:dyDescent="0.2">
      <c r="A524" s="31" t="str">
        <f>council_staff_import[[#This Row],[First_Name_SOURCE_KEY]]&amp;" "&amp;council_staff_import[[#This Row],[Last_Name_SOURCE_KEY]]</f>
        <v>David Estrada</v>
      </c>
      <c r="B524" s="31" t="str">
        <f>council_staff_import[[#This Row],[First_Name_SOURCE_KEY]]</f>
        <v>David</v>
      </c>
      <c r="C524" s="31" t="str">
        <f>council_staff_import[[#This Row],[Last_Name_SOURCE_KEY]]</f>
        <v>Estrada</v>
      </c>
      <c r="D524" s="31" t="str">
        <f>council_staff_import[[#This Row],[Title_SOURCE_KEY]]</f>
        <v>Councilmanic Aide</v>
      </c>
      <c r="E524" s="31" t="e">
        <f>council_staff_import[[#This Row],[vlookup_works_for]]</f>
        <v>#REF!</v>
      </c>
      <c r="F524" s="31" t="str">
        <f>IF(council_staff_import[[#This Row],[combine COS and Leg Contact Responsibilties]]="",council_staff_import[[#This Row],[Vlookup Scheduler Responsibility]],council_staff_import[[#This Row],[combine COS and Leg Contact Responsibilties]])</f>
        <v/>
      </c>
      <c r="G524" s="31" t="e">
        <f>council_staff_import[[#This Row],[Vlookup_reports_to_person]]</f>
        <v>#REF!</v>
      </c>
      <c r="H524" s="31" t="s">
        <v>65</v>
      </c>
      <c r="I524" s="31" t="s">
        <v>31371</v>
      </c>
      <c r="J524" s="31" t="str">
        <f>council_staff_import[[#This Row],[format_legislative_staff_type]]</f>
        <v>Personal</v>
      </c>
      <c r="K524" s="31" t="s">
        <v>72</v>
      </c>
      <c r="L524" s="31" t="str">
        <f>IF(council_staff_import[[#This Row],[District_Office_Calc]]=0,"",council_staff_import[[#This Row],[District_Office_Calc]])</f>
        <v>718 439-9012</v>
      </c>
      <c r="M524" s="31" t="str">
        <f>IF(council_staff_import[[#This Row],[combine COS and Leg Contact emails]]="",council_staff_import[[#This Row],[Vlookup Scheduler Email]],council_staff_import[[#This Row],[combine COS and Leg Contact emails]])</f>
        <v/>
      </c>
      <c r="N524" s="32" t="s">
        <v>33547</v>
      </c>
      <c r="O524" s="32" t="s">
        <v>687</v>
      </c>
      <c r="P524" s="32" t="str">
        <f>IF(council_staff_import[[#This Row],[Vlookup COS Responsibility]]="",council_staff_import[[#This Row],[Vlookup Leg Contact Responsibility]],council_staff_import[[#This Row],[Vlookup COS Responsibility]])</f>
        <v/>
      </c>
      <c r="Q524" s="32" t="str">
        <f>IF(council_staff_import[[#This Row],[Vlookup COS Email]]="",council_staff_import[[#This Row],[Vlookup Leg Contact Email]],council_staff_import[[#This Row],[Vlookup COS Email]])</f>
        <v/>
      </c>
      <c r="R524" s="32" t="str">
        <f>IFERROR(VLOOKUP(council_staff_import[[#This Row],[Full Name]],[4]!Table3[#Data],2,0),"")</f>
        <v/>
      </c>
      <c r="S524" s="32" t="str">
        <f>IFERROR(VLOOKUP(council_staff_import[[#This Row],[Full Name]],[4]!Table3[#Data],6,0),"")</f>
        <v/>
      </c>
      <c r="T524" s="32" t="str">
        <f>IFERROR(VLOOKUP(council_staff_import[[#This Row],[Full Name]],[4]!Table5[#Data],2,0),"")</f>
        <v/>
      </c>
      <c r="U524" s="32" t="str">
        <f>IFERROR(VLOOKUP(council_staff_import[[#This Row],[Full Name]],[4]!Table5[#Data],5,0),"")</f>
        <v/>
      </c>
      <c r="V524" s="32" t="str">
        <f>IFERROR(VLOOKUP(council_staff_import[[#This Row],[Full Name]],[4]!Table6[#Data],2,0),"")</f>
        <v/>
      </c>
      <c r="W524" s="32" t="str">
        <f>IFERROR(VLOOKUP(council_staff_import[[#This Row],[Full Name]],[4]!Table6[#Data],4,0),"")</f>
        <v/>
      </c>
      <c r="X524" s="32" t="s">
        <v>31394</v>
      </c>
      <c r="Y524" s="32" t="e">
        <f>VLOOKUP(council_staff_import[[#This Row],[format_works_for]],[4]!Table4[#Data],1,0)</f>
        <v>#REF!</v>
      </c>
      <c r="Z52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24" s="32" t="e">
        <f>VLOOKUP(council_staff_import[[#This Row],[formatted_and_corrected_reports_to_person]],[4]!Table2[#Data],2,0)</f>
        <v>#REF!</v>
      </c>
      <c r="AB524" s="32" t="str">
        <f>IF(council_staff_import[[#This Row],[format_legislative_staff_type]]="Personal", RIGHT(council_staff_import[[#This Row],[Assignment_SOURCE_KEY]],LEN(council_staff_import[[#This Row],[Assignment_SOURCE_KEY]])-FIND(" ",council_staff_import[[#This Row],[Assignment_SOURCE_KEY]])),"")</f>
        <v>Menchaca</v>
      </c>
      <c r="AC524" s="34" t="str">
        <f>IF(LEFT(council_staff_import[[#This Row],[Assignment_SOURCE_KEY]],(FIND(" ",council_staff_import[[#This Row],[Assignment_SOURCE_KEY]],1)-1))="CM","Personal","Central")</f>
        <v>Personal</v>
      </c>
      <c r="AD524" s="32" t="s">
        <v>34871</v>
      </c>
      <c r="AE524" s="32" t="str">
        <f>council_staff_import[[#This Row],[District_Office_Number_SOURCE_KEY]]</f>
        <v>718 439-9012</v>
      </c>
      <c r="AF524" s="32" t="s">
        <v>33553</v>
      </c>
    </row>
    <row r="525" spans="1:32" x14ac:dyDescent="0.2">
      <c r="A525" s="31" t="str">
        <f>council_staff_import[[#This Row],[First_Name_SOURCE_KEY]]&amp;" "&amp;council_staff_import[[#This Row],[Last_Name_SOURCE_KEY]]</f>
        <v>Adriana Garcia</v>
      </c>
      <c r="B525" s="31" t="str">
        <f>council_staff_import[[#This Row],[First_Name_SOURCE_KEY]]</f>
        <v>Adriana</v>
      </c>
      <c r="C525" s="31" t="str">
        <f>council_staff_import[[#This Row],[Last_Name_SOURCE_KEY]]</f>
        <v>Garcia</v>
      </c>
      <c r="D525" s="31" t="str">
        <f>council_staff_import[[#This Row],[Title_SOURCE_KEY]]</f>
        <v>Councilmanic Aide</v>
      </c>
      <c r="E525" s="31" t="e">
        <f>council_staff_import[[#This Row],[vlookup_works_for]]</f>
        <v>#REF!</v>
      </c>
      <c r="F525" s="31" t="str">
        <f>IF(council_staff_import[[#This Row],[combine COS and Leg Contact Responsibilties]]="",council_staff_import[[#This Row],[Vlookup Scheduler Responsibility]],council_staff_import[[#This Row],[combine COS and Leg Contact Responsibilties]])</f>
        <v/>
      </c>
      <c r="G525" s="31" t="e">
        <f>council_staff_import[[#This Row],[Vlookup_reports_to_person]]</f>
        <v>#REF!</v>
      </c>
      <c r="H525" s="31" t="s">
        <v>65</v>
      </c>
      <c r="I525" s="31" t="s">
        <v>31371</v>
      </c>
      <c r="J525" s="31" t="str">
        <f>council_staff_import[[#This Row],[format_legislative_staff_type]]</f>
        <v>Personal</v>
      </c>
      <c r="K525" s="31" t="s">
        <v>72</v>
      </c>
      <c r="L525" s="31" t="str">
        <f>IF(council_staff_import[[#This Row],[District_Office_Calc]]=0,"",council_staff_import[[#This Row],[District_Office_Calc]])</f>
        <v>718 439-9012</v>
      </c>
      <c r="M525" s="31" t="str">
        <f>IF(council_staff_import[[#This Row],[combine COS and Leg Contact emails]]="",council_staff_import[[#This Row],[Vlookup Scheduler Email]],council_staff_import[[#This Row],[combine COS and Leg Contact emails]])</f>
        <v/>
      </c>
      <c r="N525" s="32" t="s">
        <v>4375</v>
      </c>
      <c r="O525" s="32" t="s">
        <v>34165</v>
      </c>
      <c r="P525" s="32" t="str">
        <f>IF(council_staff_import[[#This Row],[Vlookup COS Responsibility]]="",council_staff_import[[#This Row],[Vlookup Leg Contact Responsibility]],council_staff_import[[#This Row],[Vlookup COS Responsibility]])</f>
        <v/>
      </c>
      <c r="Q525" s="32" t="str">
        <f>IF(council_staff_import[[#This Row],[Vlookup COS Email]]="",council_staff_import[[#This Row],[Vlookup Leg Contact Email]],council_staff_import[[#This Row],[Vlookup COS Email]])</f>
        <v/>
      </c>
      <c r="R525" s="32" t="str">
        <f>IFERROR(VLOOKUP(council_staff_import[[#This Row],[Full Name]],[4]!Table3[#Data],2,0),"")</f>
        <v/>
      </c>
      <c r="S525" s="32" t="str">
        <f>IFERROR(VLOOKUP(council_staff_import[[#This Row],[Full Name]],[4]!Table3[#Data],6,0),"")</f>
        <v/>
      </c>
      <c r="T525" s="32" t="str">
        <f>IFERROR(VLOOKUP(council_staff_import[[#This Row],[Full Name]],[4]!Table5[#Data],2,0),"")</f>
        <v/>
      </c>
      <c r="U525" s="32" t="str">
        <f>IFERROR(VLOOKUP(council_staff_import[[#This Row],[Full Name]],[4]!Table5[#Data],5,0),"")</f>
        <v/>
      </c>
      <c r="V525" s="32" t="str">
        <f>IFERROR(VLOOKUP(council_staff_import[[#This Row],[Full Name]],[4]!Table6[#Data],2,0),"")</f>
        <v/>
      </c>
      <c r="W525" s="32" t="str">
        <f>IFERROR(VLOOKUP(council_staff_import[[#This Row],[Full Name]],[4]!Table6[#Data],4,0),"")</f>
        <v/>
      </c>
      <c r="X525" s="32" t="s">
        <v>31394</v>
      </c>
      <c r="Y525" s="32" t="e">
        <f>VLOOKUP(council_staff_import[[#This Row],[format_works_for]],[4]!Table4[#Data],1,0)</f>
        <v>#REF!</v>
      </c>
      <c r="Z52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25" s="32" t="e">
        <f>VLOOKUP(council_staff_import[[#This Row],[formatted_and_corrected_reports_to_person]],[4]!Table2[#Data],2,0)</f>
        <v>#REF!</v>
      </c>
      <c r="AB525" s="32" t="str">
        <f>IF(council_staff_import[[#This Row],[format_legislative_staff_type]]="Personal", RIGHT(council_staff_import[[#This Row],[Assignment_SOURCE_KEY]],LEN(council_staff_import[[#This Row],[Assignment_SOURCE_KEY]])-FIND(" ",council_staff_import[[#This Row],[Assignment_SOURCE_KEY]])),"")</f>
        <v>Menchaca</v>
      </c>
      <c r="AC525" s="34" t="str">
        <f>IF(LEFT(council_staff_import[[#This Row],[Assignment_SOURCE_KEY]],(FIND(" ",council_staff_import[[#This Row],[Assignment_SOURCE_KEY]],1)-1))="CM","Personal","Central")</f>
        <v>Personal</v>
      </c>
      <c r="AD525" s="32" t="s">
        <v>34871</v>
      </c>
      <c r="AE525" s="32" t="str">
        <f>council_staff_import[[#This Row],[District_Office_Number_SOURCE_KEY]]</f>
        <v>718 439-9012</v>
      </c>
      <c r="AF525" s="32" t="s">
        <v>33553</v>
      </c>
    </row>
    <row r="526" spans="1:32" x14ac:dyDescent="0.2">
      <c r="A526" s="31" t="str">
        <f>council_staff_import[[#This Row],[First_Name_SOURCE_KEY]]&amp;" "&amp;council_staff_import[[#This Row],[Last_Name_SOURCE_KEY]]</f>
        <v>Julian Morales</v>
      </c>
      <c r="B526" s="31" t="str">
        <f>council_staff_import[[#This Row],[First_Name_SOURCE_KEY]]</f>
        <v>Julian</v>
      </c>
      <c r="C526" s="31" t="str">
        <f>council_staff_import[[#This Row],[Last_Name_SOURCE_KEY]]</f>
        <v>Morales</v>
      </c>
      <c r="D526" s="31" t="str">
        <f>council_staff_import[[#This Row],[Title_SOURCE_KEY]]</f>
        <v>Councilmanic Aide</v>
      </c>
      <c r="E526" s="31" t="e">
        <f>council_staff_import[[#This Row],[vlookup_works_for]]</f>
        <v>#REF!</v>
      </c>
      <c r="F526" s="31" t="str">
        <f>IF(council_staff_import[[#This Row],[combine COS and Leg Contact Responsibilties]]="",council_staff_import[[#This Row],[Vlookup Scheduler Responsibility]],council_staff_import[[#This Row],[combine COS and Leg Contact Responsibilties]])</f>
        <v/>
      </c>
      <c r="G526" s="31" t="e">
        <f>council_staff_import[[#This Row],[Vlookup_reports_to_person]]</f>
        <v>#REF!</v>
      </c>
      <c r="H526" s="31" t="s">
        <v>65</v>
      </c>
      <c r="I526" s="31" t="s">
        <v>31371</v>
      </c>
      <c r="J526" s="31" t="str">
        <f>council_staff_import[[#This Row],[format_legislative_staff_type]]</f>
        <v>Personal</v>
      </c>
      <c r="K526" s="31" t="s">
        <v>72</v>
      </c>
      <c r="L526" s="31" t="str">
        <f>IF(council_staff_import[[#This Row],[District_Office_Calc]]=0,"",council_staff_import[[#This Row],[District_Office_Calc]])</f>
        <v>718 439-9012</v>
      </c>
      <c r="M526" s="31" t="str">
        <f>IF(council_staff_import[[#This Row],[combine COS and Leg Contact emails]]="",council_staff_import[[#This Row],[Vlookup Scheduler Email]],council_staff_import[[#This Row],[combine COS and Leg Contact emails]])</f>
        <v/>
      </c>
      <c r="N526" s="32" t="s">
        <v>33297</v>
      </c>
      <c r="O526" s="32" t="s">
        <v>33972</v>
      </c>
      <c r="P526" s="32" t="str">
        <f>IF(council_staff_import[[#This Row],[Vlookup COS Responsibility]]="",council_staff_import[[#This Row],[Vlookup Leg Contact Responsibility]],council_staff_import[[#This Row],[Vlookup COS Responsibility]])</f>
        <v/>
      </c>
      <c r="Q526" s="32" t="str">
        <f>IF(council_staff_import[[#This Row],[Vlookup COS Email]]="",council_staff_import[[#This Row],[Vlookup Leg Contact Email]],council_staff_import[[#This Row],[Vlookup COS Email]])</f>
        <v/>
      </c>
      <c r="R526" s="32" t="str">
        <f>IFERROR(VLOOKUP(council_staff_import[[#This Row],[Full Name]],[4]!Table3[#Data],2,0),"")</f>
        <v/>
      </c>
      <c r="S526" s="32" t="str">
        <f>IFERROR(VLOOKUP(council_staff_import[[#This Row],[Full Name]],[4]!Table3[#Data],6,0),"")</f>
        <v/>
      </c>
      <c r="T526" s="32" t="str">
        <f>IFERROR(VLOOKUP(council_staff_import[[#This Row],[Full Name]],[4]!Table5[#Data],2,0),"")</f>
        <v/>
      </c>
      <c r="U526" s="32" t="str">
        <f>IFERROR(VLOOKUP(council_staff_import[[#This Row],[Full Name]],[4]!Table5[#Data],5,0),"")</f>
        <v/>
      </c>
      <c r="V526" s="32" t="str">
        <f>IFERROR(VLOOKUP(council_staff_import[[#This Row],[Full Name]],[4]!Table6[#Data],2,0),"")</f>
        <v/>
      </c>
      <c r="W526" s="32" t="str">
        <f>IFERROR(VLOOKUP(council_staff_import[[#This Row],[Full Name]],[4]!Table6[#Data],4,0),"")</f>
        <v/>
      </c>
      <c r="X526" s="32" t="s">
        <v>31394</v>
      </c>
      <c r="Y526" s="32" t="e">
        <f>VLOOKUP(council_staff_import[[#This Row],[format_works_for]],[4]!Table4[#Data],1,0)</f>
        <v>#REF!</v>
      </c>
      <c r="Z52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26" s="32" t="e">
        <f>VLOOKUP(council_staff_import[[#This Row],[formatted_and_corrected_reports_to_person]],[4]!Table2[#Data],2,0)</f>
        <v>#REF!</v>
      </c>
      <c r="AB526" s="32" t="str">
        <f>IF(council_staff_import[[#This Row],[format_legislative_staff_type]]="Personal", RIGHT(council_staff_import[[#This Row],[Assignment_SOURCE_KEY]],LEN(council_staff_import[[#This Row],[Assignment_SOURCE_KEY]])-FIND(" ",council_staff_import[[#This Row],[Assignment_SOURCE_KEY]])),"")</f>
        <v>Menchaca</v>
      </c>
      <c r="AC526" s="32" t="str">
        <f>IF(LEFT(council_staff_import[[#This Row],[Assignment_SOURCE_KEY]],(FIND(" ",council_staff_import[[#This Row],[Assignment_SOURCE_KEY]],1)-1))="CM","Personal","Central")</f>
        <v>Personal</v>
      </c>
      <c r="AD526" s="32" t="s">
        <v>34871</v>
      </c>
      <c r="AE526" s="32" t="str">
        <f>council_staff_import[[#This Row],[District_Office_Number_SOURCE_KEY]]</f>
        <v>718 439-9012</v>
      </c>
      <c r="AF526" s="32" t="s">
        <v>33553</v>
      </c>
    </row>
    <row r="527" spans="1:32" x14ac:dyDescent="0.2">
      <c r="A527" s="31" t="str">
        <f>council_staff_import[[#This Row],[First_Name_SOURCE_KEY]]&amp;" "&amp;council_staff_import[[#This Row],[Last_Name_SOURCE_KEY]]</f>
        <v>Kaden Sun</v>
      </c>
      <c r="B527" s="31" t="str">
        <f>council_staff_import[[#This Row],[First_Name_SOURCE_KEY]]</f>
        <v>Kaden</v>
      </c>
      <c r="C527" s="31" t="str">
        <f>council_staff_import[[#This Row],[Last_Name_SOURCE_KEY]]</f>
        <v>Sun</v>
      </c>
      <c r="D527" s="31" t="str">
        <f>council_staff_import[[#This Row],[Title_SOURCE_KEY]]</f>
        <v>Councilmanic Aide</v>
      </c>
      <c r="E527" s="31" t="e">
        <f>council_staff_import[[#This Row],[vlookup_works_for]]</f>
        <v>#REF!</v>
      </c>
      <c r="F527" s="31" t="str">
        <f>IF(council_staff_import[[#This Row],[combine COS and Leg Contact Responsibilties]]="",council_staff_import[[#This Row],[Vlookup Scheduler Responsibility]],council_staff_import[[#This Row],[combine COS and Leg Contact Responsibilties]])</f>
        <v/>
      </c>
      <c r="G527" s="31" t="e">
        <f>council_staff_import[[#This Row],[Vlookup_reports_to_person]]</f>
        <v>#REF!</v>
      </c>
      <c r="H527" s="31" t="s">
        <v>65</v>
      </c>
      <c r="I527" s="31" t="s">
        <v>31371</v>
      </c>
      <c r="J527" s="31" t="str">
        <f>council_staff_import[[#This Row],[format_legislative_staff_type]]</f>
        <v>Personal</v>
      </c>
      <c r="K527" s="31" t="s">
        <v>72</v>
      </c>
      <c r="L527" s="31" t="str">
        <f>IF(council_staff_import[[#This Row],[District_Office_Calc]]=0,"",council_staff_import[[#This Row],[District_Office_Calc]])</f>
        <v>718 439-9012</v>
      </c>
      <c r="M527" s="31" t="str">
        <f>IF(council_staff_import[[#This Row],[combine COS and Leg Contact emails]]="",council_staff_import[[#This Row],[Vlookup Scheduler Email]],council_staff_import[[#This Row],[combine COS and Leg Contact emails]])</f>
        <v/>
      </c>
      <c r="N527" s="32" t="s">
        <v>20467</v>
      </c>
      <c r="O527" s="32" t="s">
        <v>33632</v>
      </c>
      <c r="P527" s="32" t="str">
        <f>IF(council_staff_import[[#This Row],[Vlookup COS Responsibility]]="",council_staff_import[[#This Row],[Vlookup Leg Contact Responsibility]],council_staff_import[[#This Row],[Vlookup COS Responsibility]])</f>
        <v/>
      </c>
      <c r="Q527" s="32" t="str">
        <f>IF(council_staff_import[[#This Row],[Vlookup COS Email]]="",council_staff_import[[#This Row],[Vlookup Leg Contact Email]],council_staff_import[[#This Row],[Vlookup COS Email]])</f>
        <v/>
      </c>
      <c r="R527" s="32" t="str">
        <f>IFERROR(VLOOKUP(council_staff_import[[#This Row],[Full Name]],[4]!Table3[#Data],2,0),"")</f>
        <v/>
      </c>
      <c r="S527" s="32" t="str">
        <f>IFERROR(VLOOKUP(council_staff_import[[#This Row],[Full Name]],[4]!Table3[#Data],6,0),"")</f>
        <v/>
      </c>
      <c r="T527" s="32" t="str">
        <f>IFERROR(VLOOKUP(council_staff_import[[#This Row],[Full Name]],[4]!Table5[#Data],2,0),"")</f>
        <v/>
      </c>
      <c r="U527" s="32" t="str">
        <f>IFERROR(VLOOKUP(council_staff_import[[#This Row],[Full Name]],[4]!Table5[#Data],5,0),"")</f>
        <v/>
      </c>
      <c r="V527" s="32" t="str">
        <f>IFERROR(VLOOKUP(council_staff_import[[#This Row],[Full Name]],[4]!Table6[#Data],2,0),"")</f>
        <v/>
      </c>
      <c r="W527" s="32" t="str">
        <f>IFERROR(VLOOKUP(council_staff_import[[#This Row],[Full Name]],[4]!Table6[#Data],4,0),"")</f>
        <v/>
      </c>
      <c r="X527" s="32" t="s">
        <v>31394</v>
      </c>
      <c r="Y527" s="32" t="e">
        <f>VLOOKUP(council_staff_import[[#This Row],[format_works_for]],[4]!Table4[#Data],1,0)</f>
        <v>#REF!</v>
      </c>
      <c r="Z52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27" s="32" t="e">
        <f>VLOOKUP(council_staff_import[[#This Row],[formatted_and_corrected_reports_to_person]],[4]!Table2[#Data],2,0)</f>
        <v>#REF!</v>
      </c>
      <c r="AB527" s="32" t="str">
        <f>IF(council_staff_import[[#This Row],[format_legislative_staff_type]]="Personal", RIGHT(council_staff_import[[#This Row],[Assignment_SOURCE_KEY]],LEN(council_staff_import[[#This Row],[Assignment_SOURCE_KEY]])-FIND(" ",council_staff_import[[#This Row],[Assignment_SOURCE_KEY]])),"")</f>
        <v>Menchaca</v>
      </c>
      <c r="AC527" s="32" t="str">
        <f>IF(LEFT(council_staff_import[[#This Row],[Assignment_SOURCE_KEY]],(FIND(" ",council_staff_import[[#This Row],[Assignment_SOURCE_KEY]],1)-1))="CM","Personal","Central")</f>
        <v>Personal</v>
      </c>
      <c r="AD527" s="32" t="s">
        <v>34871</v>
      </c>
      <c r="AE527" s="32" t="str">
        <f>council_staff_import[[#This Row],[District_Office_Number_SOURCE_KEY]]</f>
        <v>718 439-9012</v>
      </c>
      <c r="AF527" s="32" t="s">
        <v>33553</v>
      </c>
    </row>
    <row r="528" spans="1:32" x14ac:dyDescent="0.2">
      <c r="A528" s="31" t="str">
        <f>council_staff_import[[#This Row],[First_Name_SOURCE_KEY]]&amp;" "&amp;council_staff_import[[#This Row],[Last_Name_SOURCE_KEY]]</f>
        <v>Ling Xia Ye-Kneller</v>
      </c>
      <c r="B528" s="31" t="str">
        <f>council_staff_import[[#This Row],[First_Name_SOURCE_KEY]]</f>
        <v>Ling Xia</v>
      </c>
      <c r="C528" s="31" t="str">
        <f>council_staff_import[[#This Row],[Last_Name_SOURCE_KEY]]</f>
        <v>Ye-Kneller</v>
      </c>
      <c r="D528" s="31" t="str">
        <f>council_staff_import[[#This Row],[Title_SOURCE_KEY]]</f>
        <v>Councilmanic Aide</v>
      </c>
      <c r="E528" s="31" t="e">
        <f>council_staff_import[[#This Row],[vlookup_works_for]]</f>
        <v>#REF!</v>
      </c>
      <c r="F528" s="31" t="str">
        <f>IF(council_staff_import[[#This Row],[combine COS and Leg Contact Responsibilties]]="",council_staff_import[[#This Row],[Vlookup Scheduler Responsibility]],council_staff_import[[#This Row],[combine COS and Leg Contact Responsibilties]])</f>
        <v/>
      </c>
      <c r="G528" s="31" t="e">
        <f>council_staff_import[[#This Row],[Vlookup_reports_to_person]]</f>
        <v>#REF!</v>
      </c>
      <c r="H528" s="31" t="s">
        <v>65</v>
      </c>
      <c r="I528" s="31" t="s">
        <v>31371</v>
      </c>
      <c r="J528" s="31" t="str">
        <f>council_staff_import[[#This Row],[format_legislative_staff_type]]</f>
        <v>Personal</v>
      </c>
      <c r="K528" s="31" t="s">
        <v>72</v>
      </c>
      <c r="L528" s="31" t="str">
        <f>IF(council_staff_import[[#This Row],[District_Office_Calc]]=0,"",council_staff_import[[#This Row],[District_Office_Calc]])</f>
        <v>718 439-9012</v>
      </c>
      <c r="M528" s="31" t="str">
        <f>IF(council_staff_import[[#This Row],[combine COS and Leg Contact emails]]="",council_staff_import[[#This Row],[Vlookup Scheduler Email]],council_staff_import[[#This Row],[combine COS and Leg Contact emails]])</f>
        <v/>
      </c>
      <c r="N528" s="32" t="s">
        <v>33842</v>
      </c>
      <c r="O528" s="32" t="s">
        <v>33843</v>
      </c>
      <c r="P528" s="32" t="str">
        <f>IF(council_staff_import[[#This Row],[Vlookup COS Responsibility]]="",council_staff_import[[#This Row],[Vlookup Leg Contact Responsibility]],council_staff_import[[#This Row],[Vlookup COS Responsibility]])</f>
        <v/>
      </c>
      <c r="Q528" s="32" t="str">
        <f>IF(council_staff_import[[#This Row],[Vlookup COS Email]]="",council_staff_import[[#This Row],[Vlookup Leg Contact Email]],council_staff_import[[#This Row],[Vlookup COS Email]])</f>
        <v/>
      </c>
      <c r="R528" s="32" t="str">
        <f>IFERROR(VLOOKUP(council_staff_import[[#This Row],[Full Name]],[4]!Table3[#Data],2,0),"")</f>
        <v/>
      </c>
      <c r="S528" s="32" t="str">
        <f>IFERROR(VLOOKUP(council_staff_import[[#This Row],[Full Name]],[4]!Table3[#Data],6,0),"")</f>
        <v/>
      </c>
      <c r="T528" s="32" t="str">
        <f>IFERROR(VLOOKUP(council_staff_import[[#This Row],[Full Name]],[4]!Table5[#Data],2,0),"")</f>
        <v/>
      </c>
      <c r="U528" s="32" t="str">
        <f>IFERROR(VLOOKUP(council_staff_import[[#This Row],[Full Name]],[4]!Table5[#Data],5,0),"")</f>
        <v/>
      </c>
      <c r="V528" s="32" t="str">
        <f>IFERROR(VLOOKUP(council_staff_import[[#This Row],[Full Name]],[4]!Table6[#Data],2,0),"")</f>
        <v/>
      </c>
      <c r="W528" s="32" t="str">
        <f>IFERROR(VLOOKUP(council_staff_import[[#This Row],[Full Name]],[4]!Table6[#Data],4,0),"")</f>
        <v/>
      </c>
      <c r="X528" s="32" t="s">
        <v>31394</v>
      </c>
      <c r="Y528" s="32" t="e">
        <f>VLOOKUP(council_staff_import[[#This Row],[format_works_for]],[4]!Table4[#Data],1,0)</f>
        <v>#REF!</v>
      </c>
      <c r="Z52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28" s="32" t="e">
        <f>VLOOKUP(council_staff_import[[#This Row],[formatted_and_corrected_reports_to_person]],[4]!Table2[#Data],2,0)</f>
        <v>#REF!</v>
      </c>
      <c r="AB528" s="32" t="str">
        <f>IF(council_staff_import[[#This Row],[format_legislative_staff_type]]="Personal", RIGHT(council_staff_import[[#This Row],[Assignment_SOURCE_KEY]],LEN(council_staff_import[[#This Row],[Assignment_SOURCE_KEY]])-FIND(" ",council_staff_import[[#This Row],[Assignment_SOURCE_KEY]])),"")</f>
        <v>Menchaca</v>
      </c>
      <c r="AC528" s="32" t="str">
        <f>IF(LEFT(council_staff_import[[#This Row],[Assignment_SOURCE_KEY]],(FIND(" ",council_staff_import[[#This Row],[Assignment_SOURCE_KEY]],1)-1))="CM","Personal","Central")</f>
        <v>Personal</v>
      </c>
      <c r="AD528" s="32" t="s">
        <v>34871</v>
      </c>
      <c r="AE528" s="32" t="str">
        <f>council_staff_import[[#This Row],[District_Office_Number_SOURCE_KEY]]</f>
        <v>718 439-9012</v>
      </c>
      <c r="AF528" s="32" t="s">
        <v>33553</v>
      </c>
    </row>
    <row r="529" spans="1:32" x14ac:dyDescent="0.2">
      <c r="A529" s="31" t="str">
        <f>council_staff_import[[#This Row],[First_Name_SOURCE_KEY]]&amp;" "&amp;council_staff_import[[#This Row],[Last_Name_SOURCE_KEY]]</f>
        <v>Jasmine Askew</v>
      </c>
      <c r="B529" s="31" t="str">
        <f>council_staff_import[[#This Row],[First_Name_SOURCE_KEY]]</f>
        <v>Jasmine</v>
      </c>
      <c r="C529" s="31" t="str">
        <f>council_staff_import[[#This Row],[Last_Name_SOURCE_KEY]]</f>
        <v>Askew</v>
      </c>
      <c r="D529" s="31" t="str">
        <f>council_staff_import[[#This Row],[Title_SOURCE_KEY]]</f>
        <v>Councilmanic Aide</v>
      </c>
      <c r="E529" s="31" t="e">
        <f>council_staff_import[[#This Row],[vlookup_works_for]]</f>
        <v>#REF!</v>
      </c>
      <c r="F529" s="31" t="str">
        <f>IF(council_staff_import[[#This Row],[combine COS and Leg Contact Responsibilties]]="",council_staff_import[[#This Row],[Vlookup Scheduler Responsibility]],council_staff_import[[#This Row],[combine COS and Leg Contact Responsibilties]])</f>
        <v/>
      </c>
      <c r="G529" s="31" t="e">
        <f>council_staff_import[[#This Row],[Vlookup_reports_to_person]]</f>
        <v>#REF!</v>
      </c>
      <c r="H529" s="31" t="s">
        <v>65</v>
      </c>
      <c r="I529" s="31" t="s">
        <v>31371</v>
      </c>
      <c r="J529" s="31" t="str">
        <f>council_staff_import[[#This Row],[format_legislative_staff_type]]</f>
        <v>Personal</v>
      </c>
      <c r="K529" s="31" t="s">
        <v>72</v>
      </c>
      <c r="L529" s="31" t="str">
        <f>IF(council_staff_import[[#This Row],[District_Office_Calc]]=0,"",council_staff_import[[#This Row],[District_Office_Calc]])</f>
        <v>212 677-1077</v>
      </c>
      <c r="M529" s="31" t="str">
        <f>IF(council_staff_import[[#This Row],[combine COS and Leg Contact emails]]="",council_staff_import[[#This Row],[Vlookup Scheduler Email]],council_staff_import[[#This Row],[combine COS and Leg Contact emails]])</f>
        <v/>
      </c>
      <c r="N529" s="32" t="s">
        <v>18691</v>
      </c>
      <c r="O529" s="32" t="s">
        <v>15806</v>
      </c>
      <c r="P529" s="32" t="str">
        <f>IF(council_staff_import[[#This Row],[Vlookup COS Responsibility]]="",council_staff_import[[#This Row],[Vlookup Leg Contact Responsibility]],council_staff_import[[#This Row],[Vlookup COS Responsibility]])</f>
        <v/>
      </c>
      <c r="Q529" s="32" t="str">
        <f>IF(council_staff_import[[#This Row],[Vlookup COS Email]]="",council_staff_import[[#This Row],[Vlookup Leg Contact Email]],council_staff_import[[#This Row],[Vlookup COS Email]])</f>
        <v/>
      </c>
      <c r="R529" s="32" t="str">
        <f>IFERROR(VLOOKUP(council_staff_import[[#This Row],[Full Name]],[4]!Table3[#Data],2,0),"")</f>
        <v/>
      </c>
      <c r="S529" s="32" t="str">
        <f>IFERROR(VLOOKUP(council_staff_import[[#This Row],[Full Name]],[4]!Table3[#Data],6,0),"")</f>
        <v/>
      </c>
      <c r="T529" s="32" t="str">
        <f>IFERROR(VLOOKUP(council_staff_import[[#This Row],[Full Name]],[4]!Table5[#Data],2,0),"")</f>
        <v/>
      </c>
      <c r="U529" s="32" t="str">
        <f>IFERROR(VLOOKUP(council_staff_import[[#This Row],[Full Name]],[4]!Table5[#Data],5,0),"")</f>
        <v/>
      </c>
      <c r="V529" s="32" t="str">
        <f>IFERROR(VLOOKUP(council_staff_import[[#This Row],[Full Name]],[4]!Table6[#Data],2,0),"")</f>
        <v/>
      </c>
      <c r="W529" s="32" t="str">
        <f>IFERROR(VLOOKUP(council_staff_import[[#This Row],[Full Name]],[4]!Table6[#Data],4,0),"")</f>
        <v/>
      </c>
      <c r="X529" s="32" t="s">
        <v>31394</v>
      </c>
      <c r="Y529" s="32" t="e">
        <f>VLOOKUP(council_staff_import[[#This Row],[format_works_for]],[4]!Table4[#Data],1,0)</f>
        <v>#REF!</v>
      </c>
      <c r="Z52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29" s="32" t="e">
        <f>VLOOKUP(council_staff_import[[#This Row],[formatted_and_corrected_reports_to_person]],[4]!Table2[#Data],2,0)</f>
        <v>#REF!</v>
      </c>
      <c r="AB529" s="32" t="str">
        <f>IF(council_staff_import[[#This Row],[format_legislative_staff_type]]="Personal", RIGHT(council_staff_import[[#This Row],[Assignment_SOURCE_KEY]],LEN(council_staff_import[[#This Row],[Assignment_SOURCE_KEY]])-FIND(" ",council_staff_import[[#This Row],[Assignment_SOURCE_KEY]])),"")</f>
        <v>Mendez</v>
      </c>
      <c r="AC529" s="32" t="str">
        <f>IF(LEFT(council_staff_import[[#This Row],[Assignment_SOURCE_KEY]],(FIND(" ",council_staff_import[[#This Row],[Assignment_SOURCE_KEY]],1)-1))="CM","Personal","Central")</f>
        <v>Personal</v>
      </c>
      <c r="AD529" s="32" t="s">
        <v>34872</v>
      </c>
      <c r="AE529" s="32" t="str">
        <f>council_staff_import[[#This Row],[District_Office_Number_SOURCE_KEY]]</f>
        <v>212 677-1077</v>
      </c>
      <c r="AF529" s="32" t="s">
        <v>31404</v>
      </c>
    </row>
    <row r="530" spans="1:32" x14ac:dyDescent="0.2">
      <c r="A530" s="31" t="str">
        <f>council_staff_import[[#This Row],[First_Name_SOURCE_KEY]]&amp;" "&amp;council_staff_import[[#This Row],[Last_Name_SOURCE_KEY]]</f>
        <v>John Blasco</v>
      </c>
      <c r="B530" s="31" t="str">
        <f>council_staff_import[[#This Row],[First_Name_SOURCE_KEY]]</f>
        <v>John</v>
      </c>
      <c r="C530" s="31" t="str">
        <f>council_staff_import[[#This Row],[Last_Name_SOURCE_KEY]]</f>
        <v>Blasco</v>
      </c>
      <c r="D530" s="31" t="str">
        <f>council_staff_import[[#This Row],[Title_SOURCE_KEY]]</f>
        <v>Councilmanic Aide</v>
      </c>
      <c r="E530" s="31" t="e">
        <f>council_staff_import[[#This Row],[vlookup_works_for]]</f>
        <v>#REF!</v>
      </c>
      <c r="F530" s="31" t="str">
        <f>IF(council_staff_import[[#This Row],[combine COS and Leg Contact Responsibilties]]="",council_staff_import[[#This Row],[Vlookup Scheduler Responsibility]],council_staff_import[[#This Row],[combine COS and Leg Contact Responsibilties]])</f>
        <v/>
      </c>
      <c r="G530" s="31" t="e">
        <f>council_staff_import[[#This Row],[Vlookup_reports_to_person]]</f>
        <v>#REF!</v>
      </c>
      <c r="H530" s="31" t="s">
        <v>65</v>
      </c>
      <c r="I530" s="31" t="s">
        <v>31371</v>
      </c>
      <c r="J530" s="31" t="str">
        <f>council_staff_import[[#This Row],[format_legislative_staff_type]]</f>
        <v>Personal</v>
      </c>
      <c r="K530" s="31" t="s">
        <v>72</v>
      </c>
      <c r="L530" s="31" t="str">
        <f>IF(council_staff_import[[#This Row],[District_Office_Calc]]=0,"",council_staff_import[[#This Row],[District_Office_Calc]])</f>
        <v>212 677-1077</v>
      </c>
      <c r="M530" s="31" t="str">
        <f>IF(council_staff_import[[#This Row],[combine COS and Leg Contact emails]]="",council_staff_import[[#This Row],[Vlookup Scheduler Email]],council_staff_import[[#This Row],[combine COS and Leg Contact emails]])</f>
        <v/>
      </c>
      <c r="N530" s="32" t="s">
        <v>33517</v>
      </c>
      <c r="O530" s="32" t="s">
        <v>2544</v>
      </c>
      <c r="P530" s="32" t="str">
        <f>IF(council_staff_import[[#This Row],[Vlookup COS Responsibility]]="",council_staff_import[[#This Row],[Vlookup Leg Contact Responsibility]],council_staff_import[[#This Row],[Vlookup COS Responsibility]])</f>
        <v/>
      </c>
      <c r="Q530" s="32" t="str">
        <f>IF(council_staff_import[[#This Row],[Vlookup COS Email]]="",council_staff_import[[#This Row],[Vlookup Leg Contact Email]],council_staff_import[[#This Row],[Vlookup COS Email]])</f>
        <v/>
      </c>
      <c r="R530" s="32" t="str">
        <f>IFERROR(VLOOKUP(council_staff_import[[#This Row],[Full Name]],[4]!Table3[#Data],2,0),"")</f>
        <v/>
      </c>
      <c r="S530" s="32" t="str">
        <f>IFERROR(VLOOKUP(council_staff_import[[#This Row],[Full Name]],[4]!Table3[#Data],6,0),"")</f>
        <v/>
      </c>
      <c r="T530" s="32" t="str">
        <f>IFERROR(VLOOKUP(council_staff_import[[#This Row],[Full Name]],[4]!Table5[#Data],2,0),"")</f>
        <v/>
      </c>
      <c r="U530" s="32" t="str">
        <f>IFERROR(VLOOKUP(council_staff_import[[#This Row],[Full Name]],[4]!Table5[#Data],5,0),"")</f>
        <v/>
      </c>
      <c r="V530" s="32" t="str">
        <f>IFERROR(VLOOKUP(council_staff_import[[#This Row],[Full Name]],[4]!Table6[#Data],2,0),"")</f>
        <v/>
      </c>
      <c r="W530" s="32" t="str">
        <f>IFERROR(VLOOKUP(council_staff_import[[#This Row],[Full Name]],[4]!Table6[#Data],4,0),"")</f>
        <v/>
      </c>
      <c r="X530" s="32" t="s">
        <v>31394</v>
      </c>
      <c r="Y530" s="32" t="e">
        <f>VLOOKUP(council_staff_import[[#This Row],[format_works_for]],[4]!Table4[#Data],1,0)</f>
        <v>#REF!</v>
      </c>
      <c r="Z53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30" s="32" t="e">
        <f>VLOOKUP(council_staff_import[[#This Row],[formatted_and_corrected_reports_to_person]],[4]!Table2[#Data],2,0)</f>
        <v>#REF!</v>
      </c>
      <c r="AB530" s="32" t="str">
        <f>IF(council_staff_import[[#This Row],[format_legislative_staff_type]]="Personal", RIGHT(council_staff_import[[#This Row],[Assignment_SOURCE_KEY]],LEN(council_staff_import[[#This Row],[Assignment_SOURCE_KEY]])-FIND(" ",council_staff_import[[#This Row],[Assignment_SOURCE_KEY]])),"")</f>
        <v>Mendez</v>
      </c>
      <c r="AC530" s="32" t="str">
        <f>IF(LEFT(council_staff_import[[#This Row],[Assignment_SOURCE_KEY]],(FIND(" ",council_staff_import[[#This Row],[Assignment_SOURCE_KEY]],1)-1))="CM","Personal","Central")</f>
        <v>Personal</v>
      </c>
      <c r="AD530" s="32" t="s">
        <v>34872</v>
      </c>
      <c r="AE530" s="32" t="str">
        <f>council_staff_import[[#This Row],[District_Office_Number_SOURCE_KEY]]</f>
        <v>212 677-1077</v>
      </c>
      <c r="AF530" s="32" t="s">
        <v>31404</v>
      </c>
    </row>
    <row r="531" spans="1:32" x14ac:dyDescent="0.2">
      <c r="A531" s="31" t="str">
        <f>council_staff_import[[#This Row],[First_Name_SOURCE_KEY]]&amp;" "&amp;council_staff_import[[#This Row],[Last_Name_SOURCE_KEY]]</f>
        <v>Vanessa Diaz-Lopez</v>
      </c>
      <c r="B531" s="31" t="str">
        <f>council_staff_import[[#This Row],[First_Name_SOURCE_KEY]]</f>
        <v>Vanessa</v>
      </c>
      <c r="C531" s="31" t="str">
        <f>council_staff_import[[#This Row],[Last_Name_SOURCE_KEY]]</f>
        <v>Diaz-Lopez</v>
      </c>
      <c r="D531" s="31" t="str">
        <f>council_staff_import[[#This Row],[Title_SOURCE_KEY]]</f>
        <v>Councilmanic Aide</v>
      </c>
      <c r="E531" s="31" t="e">
        <f>council_staff_import[[#This Row],[vlookup_works_for]]</f>
        <v>#REF!</v>
      </c>
      <c r="F531" s="31" t="str">
        <f>IF(council_staff_import[[#This Row],[combine COS and Leg Contact Responsibilties]]="",council_staff_import[[#This Row],[Vlookup Scheduler Responsibility]],council_staff_import[[#This Row],[combine COS and Leg Contact Responsibilties]])</f>
        <v/>
      </c>
      <c r="G531" s="31" t="e">
        <f>council_staff_import[[#This Row],[Vlookup_reports_to_person]]</f>
        <v>#REF!</v>
      </c>
      <c r="H531" s="31" t="s">
        <v>65</v>
      </c>
      <c r="I531" s="31" t="s">
        <v>31371</v>
      </c>
      <c r="J531" s="31" t="str">
        <f>council_staff_import[[#This Row],[format_legislative_staff_type]]</f>
        <v>Personal</v>
      </c>
      <c r="K531" s="31" t="s">
        <v>72</v>
      </c>
      <c r="L531" s="31" t="str">
        <f>IF(council_staff_import[[#This Row],[District_Office_Calc]]=0,"",council_staff_import[[#This Row],[District_Office_Calc]])</f>
        <v>212 677-1077</v>
      </c>
      <c r="M531" s="31" t="str">
        <f>IF(council_staff_import[[#This Row],[combine COS and Leg Contact emails]]="",council_staff_import[[#This Row],[Vlookup Scheduler Email]],council_staff_import[[#This Row],[combine COS and Leg Contact emails]])</f>
        <v/>
      </c>
      <c r="N531" s="32" t="s">
        <v>34069</v>
      </c>
      <c r="O531" s="32" t="s">
        <v>23574</v>
      </c>
      <c r="P531" s="32" t="str">
        <f>IF(council_staff_import[[#This Row],[Vlookup COS Responsibility]]="",council_staff_import[[#This Row],[Vlookup Leg Contact Responsibility]],council_staff_import[[#This Row],[Vlookup COS Responsibility]])</f>
        <v/>
      </c>
      <c r="Q531" s="32" t="str">
        <f>IF(council_staff_import[[#This Row],[Vlookup COS Email]]="",council_staff_import[[#This Row],[Vlookup Leg Contact Email]],council_staff_import[[#This Row],[Vlookup COS Email]])</f>
        <v/>
      </c>
      <c r="R531" s="32" t="str">
        <f>IFERROR(VLOOKUP(council_staff_import[[#This Row],[Full Name]],[4]!Table3[#Data],2,0),"")</f>
        <v/>
      </c>
      <c r="S531" s="32" t="str">
        <f>IFERROR(VLOOKUP(council_staff_import[[#This Row],[Full Name]],[4]!Table3[#Data],6,0),"")</f>
        <v/>
      </c>
      <c r="T531" s="32" t="str">
        <f>IFERROR(VLOOKUP(council_staff_import[[#This Row],[Full Name]],[4]!Table5[#Data],2,0),"")</f>
        <v/>
      </c>
      <c r="U531" s="32" t="str">
        <f>IFERROR(VLOOKUP(council_staff_import[[#This Row],[Full Name]],[4]!Table5[#Data],5,0),"")</f>
        <v/>
      </c>
      <c r="V531" s="32" t="str">
        <f>IFERROR(VLOOKUP(council_staff_import[[#This Row],[Full Name]],[4]!Table6[#Data],2,0),"")</f>
        <v/>
      </c>
      <c r="W531" s="32" t="str">
        <f>IFERROR(VLOOKUP(council_staff_import[[#This Row],[Full Name]],[4]!Table6[#Data],4,0),"")</f>
        <v/>
      </c>
      <c r="X531" s="32" t="s">
        <v>31394</v>
      </c>
      <c r="Y531" s="32" t="e">
        <f>VLOOKUP(council_staff_import[[#This Row],[format_works_for]],[4]!Table4[#Data],1,0)</f>
        <v>#REF!</v>
      </c>
      <c r="Z53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31" s="32" t="e">
        <f>VLOOKUP(council_staff_import[[#This Row],[formatted_and_corrected_reports_to_person]],[4]!Table2[#Data],2,0)</f>
        <v>#REF!</v>
      </c>
      <c r="AB531" s="32" t="str">
        <f>IF(council_staff_import[[#This Row],[format_legislative_staff_type]]="Personal", RIGHT(council_staff_import[[#This Row],[Assignment_SOURCE_KEY]],LEN(council_staff_import[[#This Row],[Assignment_SOURCE_KEY]])-FIND(" ",council_staff_import[[#This Row],[Assignment_SOURCE_KEY]])),"")</f>
        <v>Mendez</v>
      </c>
      <c r="AC531" s="32" t="str">
        <f>IF(LEFT(council_staff_import[[#This Row],[Assignment_SOURCE_KEY]],(FIND(" ",council_staff_import[[#This Row],[Assignment_SOURCE_KEY]],1)-1))="CM","Personal","Central")</f>
        <v>Personal</v>
      </c>
      <c r="AD531" s="32" t="s">
        <v>34872</v>
      </c>
      <c r="AE531" s="32" t="str">
        <f>council_staff_import[[#This Row],[District_Office_Number_SOURCE_KEY]]</f>
        <v>212 677-1077</v>
      </c>
      <c r="AF531" s="32" t="s">
        <v>31404</v>
      </c>
    </row>
    <row r="532" spans="1:32" x14ac:dyDescent="0.2">
      <c r="A532" s="31" t="str">
        <f>council_staff_import[[#This Row],[First_Name_SOURCE_KEY]]&amp;" "&amp;council_staff_import[[#This Row],[Last_Name_SOURCE_KEY]]</f>
        <v>Jorge Jimenez Marrero</v>
      </c>
      <c r="B532" s="31" t="str">
        <f>council_staff_import[[#This Row],[First_Name_SOURCE_KEY]]</f>
        <v>Jorge</v>
      </c>
      <c r="C532" s="31" t="str">
        <f>council_staff_import[[#This Row],[Last_Name_SOURCE_KEY]]</f>
        <v>Jimenez Marrero</v>
      </c>
      <c r="D532" s="31" t="str">
        <f>council_staff_import[[#This Row],[Title_SOURCE_KEY]]</f>
        <v>Councilmanic Aide</v>
      </c>
      <c r="E532" s="31" t="e">
        <f>council_staff_import[[#This Row],[vlookup_works_for]]</f>
        <v>#REF!</v>
      </c>
      <c r="F532" s="31" t="str">
        <f>IF(council_staff_import[[#This Row],[combine COS and Leg Contact Responsibilties]]="",council_staff_import[[#This Row],[Vlookup Scheduler Responsibility]],council_staff_import[[#This Row],[combine COS and Leg Contact Responsibilties]])</f>
        <v/>
      </c>
      <c r="G532" s="31" t="e">
        <f>council_staff_import[[#This Row],[Vlookup_reports_to_person]]</f>
        <v>#REF!</v>
      </c>
      <c r="H532" s="31" t="s">
        <v>65</v>
      </c>
      <c r="I532" s="31" t="s">
        <v>31371</v>
      </c>
      <c r="J532" s="31" t="str">
        <f>council_staff_import[[#This Row],[format_legislative_staff_type]]</f>
        <v>Personal</v>
      </c>
      <c r="K532" s="31" t="s">
        <v>72</v>
      </c>
      <c r="L532" s="31" t="str">
        <f>IF(council_staff_import[[#This Row],[District_Office_Calc]]=0,"",council_staff_import[[#This Row],[District_Office_Calc]])</f>
        <v>212 677-1077</v>
      </c>
      <c r="M532" s="31" t="str">
        <f>IF(council_staff_import[[#This Row],[combine COS and Leg Contact emails]]="",council_staff_import[[#This Row],[Vlookup Scheduler Email]],council_staff_import[[#This Row],[combine COS and Leg Contact emails]])</f>
        <v/>
      </c>
      <c r="N532" s="32" t="s">
        <v>34651</v>
      </c>
      <c r="O532" s="32" t="s">
        <v>34652</v>
      </c>
      <c r="P532" s="32" t="str">
        <f>IF(council_staff_import[[#This Row],[Vlookup COS Responsibility]]="",council_staff_import[[#This Row],[Vlookup Leg Contact Responsibility]],council_staff_import[[#This Row],[Vlookup COS Responsibility]])</f>
        <v/>
      </c>
      <c r="Q532" s="32" t="str">
        <f>IF(council_staff_import[[#This Row],[Vlookup COS Email]]="",council_staff_import[[#This Row],[Vlookup Leg Contact Email]],council_staff_import[[#This Row],[Vlookup COS Email]])</f>
        <v/>
      </c>
      <c r="R532" s="32" t="str">
        <f>IFERROR(VLOOKUP(council_staff_import[[#This Row],[Full Name]],[4]!Table3[#Data],2,0),"")</f>
        <v/>
      </c>
      <c r="S532" s="32" t="str">
        <f>IFERROR(VLOOKUP(council_staff_import[[#This Row],[Full Name]],[4]!Table3[#Data],6,0),"")</f>
        <v/>
      </c>
      <c r="T532" s="32" t="str">
        <f>IFERROR(VLOOKUP(council_staff_import[[#This Row],[Full Name]],[4]!Table5[#Data],2,0),"")</f>
        <v/>
      </c>
      <c r="U532" s="32" t="str">
        <f>IFERROR(VLOOKUP(council_staff_import[[#This Row],[Full Name]],[4]!Table5[#Data],5,0),"")</f>
        <v/>
      </c>
      <c r="V532" s="32" t="str">
        <f>IFERROR(VLOOKUP(council_staff_import[[#This Row],[Full Name]],[4]!Table6[#Data],2,0),"")</f>
        <v/>
      </c>
      <c r="W532" s="32" t="str">
        <f>IFERROR(VLOOKUP(council_staff_import[[#This Row],[Full Name]],[4]!Table6[#Data],4,0),"")</f>
        <v/>
      </c>
      <c r="X532" s="32" t="s">
        <v>31394</v>
      </c>
      <c r="Y532" s="32" t="e">
        <f>VLOOKUP(council_staff_import[[#This Row],[format_works_for]],[4]!Table4[#Data],1,0)</f>
        <v>#REF!</v>
      </c>
      <c r="Z53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32" s="32" t="e">
        <f>VLOOKUP(council_staff_import[[#This Row],[formatted_and_corrected_reports_to_person]],[4]!Table2[#Data],2,0)</f>
        <v>#REF!</v>
      </c>
      <c r="AB532" s="32" t="str">
        <f>IF(council_staff_import[[#This Row],[format_legislative_staff_type]]="Personal", RIGHT(council_staff_import[[#This Row],[Assignment_SOURCE_KEY]],LEN(council_staff_import[[#This Row],[Assignment_SOURCE_KEY]])-FIND(" ",council_staff_import[[#This Row],[Assignment_SOURCE_KEY]])),"")</f>
        <v>Mendez</v>
      </c>
      <c r="AC532" s="32" t="str">
        <f>IF(LEFT(council_staff_import[[#This Row],[Assignment_SOURCE_KEY]],(FIND(" ",council_staff_import[[#This Row],[Assignment_SOURCE_KEY]],1)-1))="CM","Personal","Central")</f>
        <v>Personal</v>
      </c>
      <c r="AD532" s="32" t="s">
        <v>34872</v>
      </c>
      <c r="AE532" s="32" t="str">
        <f>council_staff_import[[#This Row],[District_Office_Number_SOURCE_KEY]]</f>
        <v>212 677-1077</v>
      </c>
      <c r="AF532" s="32" t="s">
        <v>31404</v>
      </c>
    </row>
    <row r="533" spans="1:32" x14ac:dyDescent="0.2">
      <c r="A533" s="31" t="str">
        <f>council_staff_import[[#This Row],[First_Name_SOURCE_KEY]]&amp;" "&amp;council_staff_import[[#This Row],[Last_Name_SOURCE_KEY]]</f>
        <v>Aura Olavarria</v>
      </c>
      <c r="B533" s="31" t="str">
        <f>council_staff_import[[#This Row],[First_Name_SOURCE_KEY]]</f>
        <v>Aura</v>
      </c>
      <c r="C533" s="31" t="str">
        <f>council_staff_import[[#This Row],[Last_Name_SOURCE_KEY]]</f>
        <v>Olavarria</v>
      </c>
      <c r="D533" s="31" t="str">
        <f>council_staff_import[[#This Row],[Title_SOURCE_KEY]]</f>
        <v>Councilmanic Aide</v>
      </c>
      <c r="E533" s="31" t="e">
        <f>council_staff_import[[#This Row],[vlookup_works_for]]</f>
        <v>#REF!</v>
      </c>
      <c r="F533" s="31" t="str">
        <f>IF(council_staff_import[[#This Row],[combine COS and Leg Contact Responsibilties]]="",council_staff_import[[#This Row],[Vlookup Scheduler Responsibility]],council_staff_import[[#This Row],[combine COS and Leg Contact Responsibilties]])</f>
        <v/>
      </c>
      <c r="G533" s="31" t="e">
        <f>council_staff_import[[#This Row],[Vlookup_reports_to_person]]</f>
        <v>#REF!</v>
      </c>
      <c r="H533" s="31" t="s">
        <v>65</v>
      </c>
      <c r="I533" s="31" t="s">
        <v>31371</v>
      </c>
      <c r="J533" s="31" t="str">
        <f>council_staff_import[[#This Row],[format_legislative_staff_type]]</f>
        <v>Personal</v>
      </c>
      <c r="K533" s="31" t="s">
        <v>72</v>
      </c>
      <c r="L533" s="31" t="str">
        <f>IF(council_staff_import[[#This Row],[District_Office_Calc]]=0,"",council_staff_import[[#This Row],[District_Office_Calc]])</f>
        <v>212 677-1077</v>
      </c>
      <c r="M533" s="31" t="str">
        <f>IF(council_staff_import[[#This Row],[combine COS and Leg Contact emails]]="",council_staff_import[[#This Row],[Vlookup Scheduler Email]],council_staff_import[[#This Row],[combine COS and Leg Contact emails]])</f>
        <v/>
      </c>
      <c r="N533" s="32" t="s">
        <v>33541</v>
      </c>
      <c r="O533" s="32" t="s">
        <v>33542</v>
      </c>
      <c r="P533" s="32" t="str">
        <f>IF(council_staff_import[[#This Row],[Vlookup COS Responsibility]]="",council_staff_import[[#This Row],[Vlookup Leg Contact Responsibility]],council_staff_import[[#This Row],[Vlookup COS Responsibility]])</f>
        <v/>
      </c>
      <c r="Q533" s="32" t="str">
        <f>IF(council_staff_import[[#This Row],[Vlookup COS Email]]="",council_staff_import[[#This Row],[Vlookup Leg Contact Email]],council_staff_import[[#This Row],[Vlookup COS Email]])</f>
        <v/>
      </c>
      <c r="R533" s="32" t="str">
        <f>IFERROR(VLOOKUP(council_staff_import[[#This Row],[Full Name]],[4]!Table3[#Data],2,0),"")</f>
        <v/>
      </c>
      <c r="S533" s="32" t="str">
        <f>IFERROR(VLOOKUP(council_staff_import[[#This Row],[Full Name]],[4]!Table3[#Data],6,0),"")</f>
        <v/>
      </c>
      <c r="T533" s="32" t="str">
        <f>IFERROR(VLOOKUP(council_staff_import[[#This Row],[Full Name]],[4]!Table5[#Data],2,0),"")</f>
        <v/>
      </c>
      <c r="U533" s="32" t="str">
        <f>IFERROR(VLOOKUP(council_staff_import[[#This Row],[Full Name]],[4]!Table5[#Data],5,0),"")</f>
        <v/>
      </c>
      <c r="V533" s="32" t="str">
        <f>IFERROR(VLOOKUP(council_staff_import[[#This Row],[Full Name]],[4]!Table6[#Data],2,0),"")</f>
        <v/>
      </c>
      <c r="W533" s="32" t="str">
        <f>IFERROR(VLOOKUP(council_staff_import[[#This Row],[Full Name]],[4]!Table6[#Data],4,0),"")</f>
        <v/>
      </c>
      <c r="X533" s="32" t="s">
        <v>31394</v>
      </c>
      <c r="Y533" s="32" t="e">
        <f>VLOOKUP(council_staff_import[[#This Row],[format_works_for]],[4]!Table4[#Data],1,0)</f>
        <v>#REF!</v>
      </c>
      <c r="Z53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33" s="32" t="e">
        <f>VLOOKUP(council_staff_import[[#This Row],[formatted_and_corrected_reports_to_person]],[4]!Table2[#Data],2,0)</f>
        <v>#REF!</v>
      </c>
      <c r="AB533" s="32" t="str">
        <f>IF(council_staff_import[[#This Row],[format_legislative_staff_type]]="Personal", RIGHT(council_staff_import[[#This Row],[Assignment_SOURCE_KEY]],LEN(council_staff_import[[#This Row],[Assignment_SOURCE_KEY]])-FIND(" ",council_staff_import[[#This Row],[Assignment_SOURCE_KEY]])),"")</f>
        <v>Mendez</v>
      </c>
      <c r="AC533" s="32" t="str">
        <f>IF(LEFT(council_staff_import[[#This Row],[Assignment_SOURCE_KEY]],(FIND(" ",council_staff_import[[#This Row],[Assignment_SOURCE_KEY]],1)-1))="CM","Personal","Central")</f>
        <v>Personal</v>
      </c>
      <c r="AD533" s="32" t="s">
        <v>34872</v>
      </c>
      <c r="AE533" s="32" t="str">
        <f>council_staff_import[[#This Row],[District_Office_Number_SOURCE_KEY]]</f>
        <v>212 677-1077</v>
      </c>
      <c r="AF533" s="32" t="s">
        <v>31404</v>
      </c>
    </row>
    <row r="534" spans="1:32" x14ac:dyDescent="0.2">
      <c r="A534" s="31" t="str">
        <f>council_staff_import[[#This Row],[First_Name_SOURCE_KEY]]&amp;" "&amp;council_staff_import[[#This Row],[Last_Name_SOURCE_KEY]]</f>
        <v>Carlina Rivera</v>
      </c>
      <c r="B534" s="31" t="str">
        <f>council_staff_import[[#This Row],[First_Name_SOURCE_KEY]]</f>
        <v>Carlina</v>
      </c>
      <c r="C534" s="31" t="str">
        <f>council_staff_import[[#This Row],[Last_Name_SOURCE_KEY]]</f>
        <v>Rivera</v>
      </c>
      <c r="D534" s="31" t="str">
        <f>council_staff_import[[#This Row],[Title_SOURCE_KEY]]</f>
        <v>Councilmanic Aide</v>
      </c>
      <c r="E534" s="31" t="e">
        <f>council_staff_import[[#This Row],[vlookup_works_for]]</f>
        <v>#REF!</v>
      </c>
      <c r="F534" s="31" t="str">
        <f>IF(council_staff_import[[#This Row],[combine COS and Leg Contact Responsibilties]]="",council_staff_import[[#This Row],[Vlookup Scheduler Responsibility]],council_staff_import[[#This Row],[combine COS and Leg Contact Responsibilties]])</f>
        <v/>
      </c>
      <c r="G534" s="31" t="e">
        <f>council_staff_import[[#This Row],[Vlookup_reports_to_person]]</f>
        <v>#REF!</v>
      </c>
      <c r="H534" s="31" t="s">
        <v>65</v>
      </c>
      <c r="I534" s="31" t="s">
        <v>31371</v>
      </c>
      <c r="J534" s="31" t="str">
        <f>council_staff_import[[#This Row],[format_legislative_staff_type]]</f>
        <v>Personal</v>
      </c>
      <c r="K534" s="31" t="s">
        <v>72</v>
      </c>
      <c r="L534" s="31" t="str">
        <f>IF(council_staff_import[[#This Row],[District_Office_Calc]]=0,"",council_staff_import[[#This Row],[District_Office_Calc]])</f>
        <v>212 677-1077</v>
      </c>
      <c r="M534" s="31" t="str">
        <f>IF(council_staff_import[[#This Row],[combine COS and Leg Contact emails]]="",council_staff_import[[#This Row],[Vlookup Scheduler Email]],council_staff_import[[#This Row],[combine COS and Leg Contact emails]])</f>
        <v/>
      </c>
      <c r="N534" s="32" t="s">
        <v>5108</v>
      </c>
      <c r="O534" s="32" t="s">
        <v>33493</v>
      </c>
      <c r="P534" s="32" t="str">
        <f>IF(council_staff_import[[#This Row],[Vlookup COS Responsibility]]="",council_staff_import[[#This Row],[Vlookup Leg Contact Responsibility]],council_staff_import[[#This Row],[Vlookup COS Responsibility]])</f>
        <v/>
      </c>
      <c r="Q534" s="32" t="str">
        <f>IF(council_staff_import[[#This Row],[Vlookup COS Email]]="",council_staff_import[[#This Row],[Vlookup Leg Contact Email]],council_staff_import[[#This Row],[Vlookup COS Email]])</f>
        <v/>
      </c>
      <c r="R534" s="32" t="str">
        <f>IFERROR(VLOOKUP(council_staff_import[[#This Row],[Full Name]],[4]!Table3[#Data],2,0),"")</f>
        <v/>
      </c>
      <c r="S534" s="32" t="str">
        <f>IFERROR(VLOOKUP(council_staff_import[[#This Row],[Full Name]],[4]!Table3[#Data],6,0),"")</f>
        <v/>
      </c>
      <c r="T534" s="32" t="str">
        <f>IFERROR(VLOOKUP(council_staff_import[[#This Row],[Full Name]],[4]!Table5[#Data],2,0),"")</f>
        <v/>
      </c>
      <c r="U534" s="32" t="str">
        <f>IFERROR(VLOOKUP(council_staff_import[[#This Row],[Full Name]],[4]!Table5[#Data],5,0),"")</f>
        <v/>
      </c>
      <c r="V534" s="32" t="str">
        <f>IFERROR(VLOOKUP(council_staff_import[[#This Row],[Full Name]],[4]!Table6[#Data],2,0),"")</f>
        <v/>
      </c>
      <c r="W534" s="32" t="str">
        <f>IFERROR(VLOOKUP(council_staff_import[[#This Row],[Full Name]],[4]!Table6[#Data],4,0),"")</f>
        <v/>
      </c>
      <c r="X534" s="32" t="s">
        <v>31394</v>
      </c>
      <c r="Y534" s="32" t="e">
        <f>VLOOKUP(council_staff_import[[#This Row],[format_works_for]],[4]!Table4[#Data],1,0)</f>
        <v>#REF!</v>
      </c>
      <c r="Z53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34" s="32" t="e">
        <f>VLOOKUP(council_staff_import[[#This Row],[formatted_and_corrected_reports_to_person]],[4]!Table2[#Data],2,0)</f>
        <v>#REF!</v>
      </c>
      <c r="AB534" s="32" t="str">
        <f>IF(council_staff_import[[#This Row],[format_legislative_staff_type]]="Personal", RIGHT(council_staff_import[[#This Row],[Assignment_SOURCE_KEY]],LEN(council_staff_import[[#This Row],[Assignment_SOURCE_KEY]])-FIND(" ",council_staff_import[[#This Row],[Assignment_SOURCE_KEY]])),"")</f>
        <v>Mendez</v>
      </c>
      <c r="AC534" s="32" t="str">
        <f>IF(LEFT(council_staff_import[[#This Row],[Assignment_SOURCE_KEY]],(FIND(" ",council_staff_import[[#This Row],[Assignment_SOURCE_KEY]],1)-1))="CM","Personal","Central")</f>
        <v>Personal</v>
      </c>
      <c r="AD534" s="32" t="s">
        <v>34872</v>
      </c>
      <c r="AE534" s="32" t="str">
        <f>council_staff_import[[#This Row],[District_Office_Number_SOURCE_KEY]]</f>
        <v>212 677-1077</v>
      </c>
      <c r="AF534" s="32" t="s">
        <v>31404</v>
      </c>
    </row>
    <row r="535" spans="1:32" x14ac:dyDescent="0.2">
      <c r="A535" s="31" t="str">
        <f>council_staff_import[[#This Row],[First_Name_SOURCE_KEY]]&amp;" "&amp;council_staff_import[[#This Row],[Last_Name_SOURCE_KEY]]</f>
        <v>Sheila Rodriguez</v>
      </c>
      <c r="B535" s="31" t="str">
        <f>council_staff_import[[#This Row],[First_Name_SOURCE_KEY]]</f>
        <v>Sheila</v>
      </c>
      <c r="C535" s="31" t="str">
        <f>council_staff_import[[#This Row],[Last_Name_SOURCE_KEY]]</f>
        <v>Rodriguez</v>
      </c>
      <c r="D535" s="31" t="str">
        <f>council_staff_import[[#This Row],[Title_SOURCE_KEY]]</f>
        <v>Councilmanic Aide</v>
      </c>
      <c r="E535" s="31" t="e">
        <f>council_staff_import[[#This Row],[vlookup_works_for]]</f>
        <v>#REF!</v>
      </c>
      <c r="F535" s="31" t="str">
        <f>IF(council_staff_import[[#This Row],[combine COS and Leg Contact Responsibilties]]="",council_staff_import[[#This Row],[Vlookup Scheduler Responsibility]],council_staff_import[[#This Row],[combine COS and Leg Contact Responsibilties]])</f>
        <v/>
      </c>
      <c r="G535" s="31" t="e">
        <f>council_staff_import[[#This Row],[Vlookup_reports_to_person]]</f>
        <v>#REF!</v>
      </c>
      <c r="H535" s="31" t="s">
        <v>65</v>
      </c>
      <c r="I535" s="31" t="s">
        <v>31371</v>
      </c>
      <c r="J535" s="31" t="str">
        <f>council_staff_import[[#This Row],[format_legislative_staff_type]]</f>
        <v>Personal</v>
      </c>
      <c r="K535" s="31" t="s">
        <v>72</v>
      </c>
      <c r="L535" s="31" t="str">
        <f>IF(council_staff_import[[#This Row],[District_Office_Calc]]=0,"",council_staff_import[[#This Row],[District_Office_Calc]])</f>
        <v>212 677-1077</v>
      </c>
      <c r="M535" s="31" t="str">
        <f>IF(council_staff_import[[#This Row],[combine COS and Leg Contact emails]]="",council_staff_import[[#This Row],[Vlookup Scheduler Email]],council_staff_import[[#This Row],[combine COS and Leg Contact emails]])</f>
        <v/>
      </c>
      <c r="N535" s="32" t="s">
        <v>3384</v>
      </c>
      <c r="O535" s="32" t="s">
        <v>7136</v>
      </c>
      <c r="P535" s="32" t="str">
        <f>IF(council_staff_import[[#This Row],[Vlookup COS Responsibility]]="",council_staff_import[[#This Row],[Vlookup Leg Contact Responsibility]],council_staff_import[[#This Row],[Vlookup COS Responsibility]])</f>
        <v/>
      </c>
      <c r="Q535" s="32" t="str">
        <f>IF(council_staff_import[[#This Row],[Vlookup COS Email]]="",council_staff_import[[#This Row],[Vlookup Leg Contact Email]],council_staff_import[[#This Row],[Vlookup COS Email]])</f>
        <v/>
      </c>
      <c r="R535" s="32" t="str">
        <f>IFERROR(VLOOKUP(council_staff_import[[#This Row],[Full Name]],[4]!Table3[#Data],2,0),"")</f>
        <v/>
      </c>
      <c r="S535" s="32" t="str">
        <f>IFERROR(VLOOKUP(council_staff_import[[#This Row],[Full Name]],[4]!Table3[#Data],6,0),"")</f>
        <v/>
      </c>
      <c r="T535" s="32" t="str">
        <f>IFERROR(VLOOKUP(council_staff_import[[#This Row],[Full Name]],[4]!Table5[#Data],2,0),"")</f>
        <v/>
      </c>
      <c r="U535" s="32" t="str">
        <f>IFERROR(VLOOKUP(council_staff_import[[#This Row],[Full Name]],[4]!Table5[#Data],5,0),"")</f>
        <v/>
      </c>
      <c r="V535" s="32" t="str">
        <f>IFERROR(VLOOKUP(council_staff_import[[#This Row],[Full Name]],[4]!Table6[#Data],2,0),"")</f>
        <v/>
      </c>
      <c r="W535" s="32" t="str">
        <f>IFERROR(VLOOKUP(council_staff_import[[#This Row],[Full Name]],[4]!Table6[#Data],4,0),"")</f>
        <v/>
      </c>
      <c r="X535" s="32" t="s">
        <v>31394</v>
      </c>
      <c r="Y535" s="32" t="e">
        <f>VLOOKUP(council_staff_import[[#This Row],[format_works_for]],[4]!Table4[#Data],1,0)</f>
        <v>#REF!</v>
      </c>
      <c r="Z53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35" s="32" t="e">
        <f>VLOOKUP(council_staff_import[[#This Row],[formatted_and_corrected_reports_to_person]],[4]!Table2[#Data],2,0)</f>
        <v>#REF!</v>
      </c>
      <c r="AB535" s="32" t="str">
        <f>IF(council_staff_import[[#This Row],[format_legislative_staff_type]]="Personal", RIGHT(council_staff_import[[#This Row],[Assignment_SOURCE_KEY]],LEN(council_staff_import[[#This Row],[Assignment_SOURCE_KEY]])-FIND(" ",council_staff_import[[#This Row],[Assignment_SOURCE_KEY]])),"")</f>
        <v>Mendez</v>
      </c>
      <c r="AC535" s="32" t="str">
        <f>IF(LEFT(council_staff_import[[#This Row],[Assignment_SOURCE_KEY]],(FIND(" ",council_staff_import[[#This Row],[Assignment_SOURCE_KEY]],1)-1))="CM","Personal","Central")</f>
        <v>Personal</v>
      </c>
      <c r="AD535" s="32" t="s">
        <v>34872</v>
      </c>
      <c r="AE535" s="32" t="str">
        <f>council_staff_import[[#This Row],[District_Office_Number_SOURCE_KEY]]</f>
        <v>212 677-1077</v>
      </c>
      <c r="AF535" s="32" t="s">
        <v>31404</v>
      </c>
    </row>
    <row r="536" spans="1:32" x14ac:dyDescent="0.2">
      <c r="A536" s="31" t="str">
        <f>council_staff_import[[#This Row],[First_Name_SOURCE_KEY]]&amp;" "&amp;council_staff_import[[#This Row],[Last_Name_SOURCE_KEY]]</f>
        <v>Margaret Denson</v>
      </c>
      <c r="B536" s="31" t="str">
        <f>council_staff_import[[#This Row],[First_Name_SOURCE_KEY]]</f>
        <v>Margaret</v>
      </c>
      <c r="C536" s="31" t="str">
        <f>council_staff_import[[#This Row],[Last_Name_SOURCE_KEY]]</f>
        <v>Denson</v>
      </c>
      <c r="D536" s="31" t="str">
        <f>council_staff_import[[#This Row],[Title_SOURCE_KEY]]</f>
        <v>Councilmanic Aide</v>
      </c>
      <c r="E536" s="31" t="e">
        <f>council_staff_import[[#This Row],[vlookup_works_for]]</f>
        <v>#REF!</v>
      </c>
      <c r="F536" s="31" t="str">
        <f>IF(council_staff_import[[#This Row],[combine COS and Leg Contact Responsibilties]]="",council_staff_import[[#This Row],[Vlookup Scheduler Responsibility]],council_staff_import[[#This Row],[combine COS and Leg Contact Responsibilties]])</f>
        <v/>
      </c>
      <c r="G536" s="31" t="e">
        <f>council_staff_import[[#This Row],[Vlookup_reports_to_person]]</f>
        <v>#REF!</v>
      </c>
      <c r="H536" s="31" t="s">
        <v>65</v>
      </c>
      <c r="I536" s="31" t="s">
        <v>31371</v>
      </c>
      <c r="J536" s="31" t="str">
        <f>council_staff_import[[#This Row],[format_legislative_staff_type]]</f>
        <v>Personal</v>
      </c>
      <c r="K536" s="31" t="s">
        <v>72</v>
      </c>
      <c r="L536" s="31" t="str">
        <f>IF(council_staff_import[[#This Row],[District_Office_Calc]]=0,"",council_staff_import[[#This Row],[District_Office_Calc]])</f>
        <v>718 776-3700</v>
      </c>
      <c r="M536" s="31" t="str">
        <f>IF(council_staff_import[[#This Row],[combine COS and Leg Contact emails]]="",council_staff_import[[#This Row],[Vlookup Scheduler Email]],council_staff_import[[#This Row],[combine COS and Leg Contact emails]])</f>
        <v/>
      </c>
      <c r="N536" s="32" t="s">
        <v>32883</v>
      </c>
      <c r="O536" s="32" t="s">
        <v>26382</v>
      </c>
      <c r="P536" s="32" t="str">
        <f>IF(council_staff_import[[#This Row],[Vlookup COS Responsibility]]="",council_staff_import[[#This Row],[Vlookup Leg Contact Responsibility]],council_staff_import[[#This Row],[Vlookup COS Responsibility]])</f>
        <v/>
      </c>
      <c r="Q536" s="32" t="str">
        <f>IF(council_staff_import[[#This Row],[Vlookup COS Email]]="",council_staff_import[[#This Row],[Vlookup Leg Contact Email]],council_staff_import[[#This Row],[Vlookup COS Email]])</f>
        <v/>
      </c>
      <c r="R536" s="32" t="str">
        <f>IFERROR(VLOOKUP(council_staff_import[[#This Row],[Full Name]],[4]!Table3[#Data],2,0),"")</f>
        <v/>
      </c>
      <c r="S536" s="32" t="str">
        <f>IFERROR(VLOOKUP(council_staff_import[[#This Row],[Full Name]],[4]!Table3[#Data],6,0),"")</f>
        <v/>
      </c>
      <c r="T536" s="32" t="str">
        <f>IFERROR(VLOOKUP(council_staff_import[[#This Row],[Full Name]],[4]!Table5[#Data],2,0),"")</f>
        <v/>
      </c>
      <c r="U536" s="32" t="str">
        <f>IFERROR(VLOOKUP(council_staff_import[[#This Row],[Full Name]],[4]!Table5[#Data],5,0),"")</f>
        <v/>
      </c>
      <c r="V536" s="32" t="str">
        <f>IFERROR(VLOOKUP(council_staff_import[[#This Row],[Full Name]],[4]!Table6[#Data],2,0),"")</f>
        <v/>
      </c>
      <c r="W536" s="32" t="str">
        <f>IFERROR(VLOOKUP(council_staff_import[[#This Row],[Full Name]],[4]!Table6[#Data],4,0),"")</f>
        <v/>
      </c>
      <c r="X536" s="32" t="s">
        <v>31394</v>
      </c>
      <c r="Y536" s="32" t="e">
        <f>VLOOKUP(council_staff_import[[#This Row],[format_works_for]],[4]!Table4[#Data],1,0)</f>
        <v>#REF!</v>
      </c>
      <c r="Z53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36" s="32" t="e">
        <f>VLOOKUP(council_staff_import[[#This Row],[formatted_and_corrected_reports_to_person]],[4]!Table2[#Data],2,0)</f>
        <v>#REF!</v>
      </c>
      <c r="AB536" s="32" t="s">
        <v>2922</v>
      </c>
      <c r="AC536" s="32" t="str">
        <f>IF(LEFT(council_staff_import[[#This Row],[Assignment_SOURCE_KEY]],(FIND(" ",council_staff_import[[#This Row],[Assignment_SOURCE_KEY]],1)-1))="CM","Personal","Central")</f>
        <v>Personal</v>
      </c>
      <c r="AD536" s="32" t="s">
        <v>34873</v>
      </c>
      <c r="AE536" s="32" t="str">
        <f>council_staff_import[[#This Row],[District_Office_Number_SOURCE_KEY]]</f>
        <v>718 776-3700</v>
      </c>
      <c r="AF536" s="32" t="s">
        <v>32885</v>
      </c>
    </row>
    <row r="537" spans="1:32" x14ac:dyDescent="0.2">
      <c r="A537" s="31" t="str">
        <f>council_staff_import[[#This Row],[First_Name_SOURCE_KEY]]&amp;" "&amp;council_staff_import[[#This Row],[Last_Name_SOURCE_KEY]]</f>
        <v>Ari-ayana Inniss</v>
      </c>
      <c r="B537" s="31" t="str">
        <f>council_staff_import[[#This Row],[First_Name_SOURCE_KEY]]</f>
        <v>Ari-ayana</v>
      </c>
      <c r="C537" s="31" t="str">
        <f>council_staff_import[[#This Row],[Last_Name_SOURCE_KEY]]</f>
        <v>Inniss</v>
      </c>
      <c r="D537" s="31" t="str">
        <f>council_staff_import[[#This Row],[Title_SOURCE_KEY]]</f>
        <v>Councilmanic Aide</v>
      </c>
      <c r="E537" s="31" t="e">
        <f>council_staff_import[[#This Row],[vlookup_works_for]]</f>
        <v>#REF!</v>
      </c>
      <c r="F537" s="31" t="str">
        <f>IF(council_staff_import[[#This Row],[combine COS and Leg Contact Responsibilties]]="",council_staff_import[[#This Row],[Vlookup Scheduler Responsibility]],council_staff_import[[#This Row],[combine COS and Leg Contact Responsibilties]])</f>
        <v/>
      </c>
      <c r="G537" s="31" t="e">
        <f>council_staff_import[[#This Row],[Vlookup_reports_to_person]]</f>
        <v>#REF!</v>
      </c>
      <c r="H537" s="31" t="s">
        <v>65</v>
      </c>
      <c r="I537" s="31" t="s">
        <v>31371</v>
      </c>
      <c r="J537" s="31" t="str">
        <f>council_staff_import[[#This Row],[format_legislative_staff_type]]</f>
        <v>Personal</v>
      </c>
      <c r="K537" s="31" t="s">
        <v>72</v>
      </c>
      <c r="L537" s="31" t="str">
        <f>IF(council_staff_import[[#This Row],[District_Office_Calc]]=0,"",council_staff_import[[#This Row],[District_Office_Calc]])</f>
        <v>718 776-3700</v>
      </c>
      <c r="M537" s="31" t="str">
        <f>IF(council_staff_import[[#This Row],[combine COS and Leg Contact emails]]="",council_staff_import[[#This Row],[Vlookup Scheduler Email]],council_staff_import[[#This Row],[combine COS and Leg Contact emails]])</f>
        <v/>
      </c>
      <c r="N537" s="32" t="s">
        <v>34656</v>
      </c>
      <c r="O537" s="32" t="s">
        <v>34657</v>
      </c>
      <c r="P537" s="32" t="str">
        <f>IF(council_staff_import[[#This Row],[Vlookup COS Responsibility]]="",council_staff_import[[#This Row],[Vlookup Leg Contact Responsibility]],council_staff_import[[#This Row],[Vlookup COS Responsibility]])</f>
        <v/>
      </c>
      <c r="Q537" s="32" t="str">
        <f>IF(council_staff_import[[#This Row],[Vlookup COS Email]]="",council_staff_import[[#This Row],[Vlookup Leg Contact Email]],council_staff_import[[#This Row],[Vlookup COS Email]])</f>
        <v/>
      </c>
      <c r="R537" s="32" t="str">
        <f>IFERROR(VLOOKUP(council_staff_import[[#This Row],[Full Name]],[4]!Table3[#Data],2,0),"")</f>
        <v/>
      </c>
      <c r="S537" s="32" t="str">
        <f>IFERROR(VLOOKUP(council_staff_import[[#This Row],[Full Name]],[4]!Table3[#Data],6,0),"")</f>
        <v/>
      </c>
      <c r="T537" s="32" t="str">
        <f>IFERROR(VLOOKUP(council_staff_import[[#This Row],[Full Name]],[4]!Table5[#Data],2,0),"")</f>
        <v/>
      </c>
      <c r="U537" s="32" t="str">
        <f>IFERROR(VLOOKUP(council_staff_import[[#This Row],[Full Name]],[4]!Table5[#Data],5,0),"")</f>
        <v/>
      </c>
      <c r="V537" s="32" t="str">
        <f>IFERROR(VLOOKUP(council_staff_import[[#This Row],[Full Name]],[4]!Table6[#Data],2,0),"")</f>
        <v/>
      </c>
      <c r="W537" s="32" t="str">
        <f>IFERROR(VLOOKUP(council_staff_import[[#This Row],[Full Name]],[4]!Table6[#Data],4,0),"")</f>
        <v/>
      </c>
      <c r="X537" s="32" t="s">
        <v>31394</v>
      </c>
      <c r="Y537" s="32" t="e">
        <f>VLOOKUP(council_staff_import[[#This Row],[format_works_for]],[4]!Table4[#Data],1,0)</f>
        <v>#REF!</v>
      </c>
      <c r="Z53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37" s="32" t="e">
        <f>VLOOKUP(council_staff_import[[#This Row],[formatted_and_corrected_reports_to_person]],[4]!Table2[#Data],2,0)</f>
        <v>#REF!</v>
      </c>
      <c r="AB537" s="32" t="s">
        <v>2922</v>
      </c>
      <c r="AC537" s="32" t="str">
        <f>IF(LEFT(council_staff_import[[#This Row],[Assignment_SOURCE_KEY]],(FIND(" ",council_staff_import[[#This Row],[Assignment_SOURCE_KEY]],1)-1))="CM","Personal","Central")</f>
        <v>Personal</v>
      </c>
      <c r="AD537" s="32" t="s">
        <v>34873</v>
      </c>
      <c r="AE537" s="32" t="str">
        <f>council_staff_import[[#This Row],[District_Office_Number_SOURCE_KEY]]</f>
        <v>718 776-3700</v>
      </c>
      <c r="AF537" s="32" t="s">
        <v>32885</v>
      </c>
    </row>
    <row r="538" spans="1:32" x14ac:dyDescent="0.2">
      <c r="A538" s="31" t="str">
        <f>council_staff_import[[#This Row],[First_Name_SOURCE_KEY]]&amp;" "&amp;council_staff_import[[#This Row],[Last_Name_SOURCE_KEY]]</f>
        <v>Al-Hassan Kanu</v>
      </c>
      <c r="B538" s="31" t="str">
        <f>council_staff_import[[#This Row],[First_Name_SOURCE_KEY]]</f>
        <v>Al-Hassan</v>
      </c>
      <c r="C538" s="31" t="str">
        <f>council_staff_import[[#This Row],[Last_Name_SOURCE_KEY]]</f>
        <v>Kanu</v>
      </c>
      <c r="D538" s="31" t="str">
        <f>council_staff_import[[#This Row],[Title_SOURCE_KEY]]</f>
        <v>Councilmanic Aide</v>
      </c>
      <c r="E538" s="31" t="e">
        <f>council_staff_import[[#This Row],[vlookup_works_for]]</f>
        <v>#REF!</v>
      </c>
      <c r="F538" s="31" t="str">
        <f>IF(council_staff_import[[#This Row],[combine COS and Leg Contact Responsibilties]]="",council_staff_import[[#This Row],[Vlookup Scheduler Responsibility]],council_staff_import[[#This Row],[combine COS and Leg Contact Responsibilties]])</f>
        <v/>
      </c>
      <c r="G538" s="31" t="e">
        <f>council_staff_import[[#This Row],[Vlookup_reports_to_person]]</f>
        <v>#REF!</v>
      </c>
      <c r="H538" s="31" t="s">
        <v>65</v>
      </c>
      <c r="I538" s="31" t="s">
        <v>31371</v>
      </c>
      <c r="J538" s="31" t="str">
        <f>council_staff_import[[#This Row],[format_legislative_staff_type]]</f>
        <v>Personal</v>
      </c>
      <c r="K538" s="31" t="s">
        <v>72</v>
      </c>
      <c r="L538" s="31" t="str">
        <f>IF(council_staff_import[[#This Row],[District_Office_Calc]]=0,"",council_staff_import[[#This Row],[District_Office_Calc]])</f>
        <v>718 776-3700</v>
      </c>
      <c r="M538" s="31" t="str">
        <f>IF(council_staff_import[[#This Row],[combine COS and Leg Contact emails]]="",council_staff_import[[#This Row],[Vlookup Scheduler Email]],council_staff_import[[#This Row],[combine COS and Leg Contact emails]])</f>
        <v/>
      </c>
      <c r="N538" s="32" t="s">
        <v>33039</v>
      </c>
      <c r="O538" s="32" t="s">
        <v>33040</v>
      </c>
      <c r="P538" s="32" t="str">
        <f>IF(council_staff_import[[#This Row],[Vlookup COS Responsibility]]="",council_staff_import[[#This Row],[Vlookup Leg Contact Responsibility]],council_staff_import[[#This Row],[Vlookup COS Responsibility]])</f>
        <v/>
      </c>
      <c r="Q538" s="32" t="str">
        <f>IF(council_staff_import[[#This Row],[Vlookup COS Email]]="",council_staff_import[[#This Row],[Vlookup Leg Contact Email]],council_staff_import[[#This Row],[Vlookup COS Email]])</f>
        <v/>
      </c>
      <c r="R538" s="32" t="str">
        <f>IFERROR(VLOOKUP(council_staff_import[[#This Row],[Full Name]],[4]!Table3[#Data],2,0),"")</f>
        <v/>
      </c>
      <c r="S538" s="32" t="str">
        <f>IFERROR(VLOOKUP(council_staff_import[[#This Row],[Full Name]],[4]!Table3[#Data],6,0),"")</f>
        <v/>
      </c>
      <c r="T538" s="32" t="str">
        <f>IFERROR(VLOOKUP(council_staff_import[[#This Row],[Full Name]],[4]!Table5[#Data],2,0),"")</f>
        <v/>
      </c>
      <c r="U538" s="32" t="str">
        <f>IFERROR(VLOOKUP(council_staff_import[[#This Row],[Full Name]],[4]!Table5[#Data],5,0),"")</f>
        <v/>
      </c>
      <c r="V538" s="32" t="str">
        <f>IFERROR(VLOOKUP(council_staff_import[[#This Row],[Full Name]],[4]!Table6[#Data],2,0),"")</f>
        <v/>
      </c>
      <c r="W538" s="32" t="str">
        <f>IFERROR(VLOOKUP(council_staff_import[[#This Row],[Full Name]],[4]!Table6[#Data],4,0),"")</f>
        <v/>
      </c>
      <c r="X538" s="32" t="s">
        <v>31394</v>
      </c>
      <c r="Y538" s="32" t="e">
        <f>VLOOKUP(council_staff_import[[#This Row],[format_works_for]],[4]!Table4[#Data],1,0)</f>
        <v>#REF!</v>
      </c>
      <c r="Z53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38" s="32" t="e">
        <f>VLOOKUP(council_staff_import[[#This Row],[formatted_and_corrected_reports_to_person]],[4]!Table2[#Data],2,0)</f>
        <v>#REF!</v>
      </c>
      <c r="AB538" s="32" t="s">
        <v>2922</v>
      </c>
      <c r="AC538" s="32" t="str">
        <f>IF(LEFT(council_staff_import[[#This Row],[Assignment_SOURCE_KEY]],(FIND(" ",council_staff_import[[#This Row],[Assignment_SOURCE_KEY]],1)-1))="CM","Personal","Central")</f>
        <v>Personal</v>
      </c>
      <c r="AD538" s="32" t="s">
        <v>34873</v>
      </c>
      <c r="AE538" s="32" t="str">
        <f>council_staff_import[[#This Row],[District_Office_Number_SOURCE_KEY]]</f>
        <v>718 776-3700</v>
      </c>
      <c r="AF538" s="32" t="s">
        <v>32885</v>
      </c>
    </row>
    <row r="539" spans="1:32" x14ac:dyDescent="0.2">
      <c r="A539" s="31" t="str">
        <f>council_staff_import[[#This Row],[First_Name_SOURCE_KEY]]&amp;" "&amp;council_staff_import[[#This Row],[Last_Name_SOURCE_KEY]]</f>
        <v>Akshar Patel</v>
      </c>
      <c r="B539" s="31" t="str">
        <f>council_staff_import[[#This Row],[First_Name_SOURCE_KEY]]</f>
        <v>Akshar</v>
      </c>
      <c r="C539" s="31" t="str">
        <f>council_staff_import[[#This Row],[Last_Name_SOURCE_KEY]]</f>
        <v>Patel</v>
      </c>
      <c r="D539" s="31" t="str">
        <f>council_staff_import[[#This Row],[Title_SOURCE_KEY]]</f>
        <v>Councilmanic Aide</v>
      </c>
      <c r="E539" s="31" t="e">
        <f>council_staff_import[[#This Row],[vlookup_works_for]]</f>
        <v>#REF!</v>
      </c>
      <c r="F539" s="31" t="str">
        <f>IF(council_staff_import[[#This Row],[combine COS and Leg Contact Responsibilties]]="",council_staff_import[[#This Row],[Vlookup Scheduler Responsibility]],council_staff_import[[#This Row],[combine COS and Leg Contact Responsibilties]])</f>
        <v/>
      </c>
      <c r="G539" s="31" t="e">
        <f>council_staff_import[[#This Row],[Vlookup_reports_to_person]]</f>
        <v>#REF!</v>
      </c>
      <c r="H539" s="31" t="s">
        <v>65</v>
      </c>
      <c r="I539" s="31" t="s">
        <v>31371</v>
      </c>
      <c r="J539" s="31" t="str">
        <f>council_staff_import[[#This Row],[format_legislative_staff_type]]</f>
        <v>Personal</v>
      </c>
      <c r="K539" s="31" t="s">
        <v>72</v>
      </c>
      <c r="L539" s="31" t="str">
        <f>IF(council_staff_import[[#This Row],[District_Office_Calc]]=0,"",council_staff_import[[#This Row],[District_Office_Calc]])</f>
        <v>718 776-3700</v>
      </c>
      <c r="M539" s="31" t="str">
        <f>IF(council_staff_import[[#This Row],[combine COS and Leg Contact emails]]="",council_staff_import[[#This Row],[Vlookup Scheduler Email]],council_staff_import[[#This Row],[combine COS and Leg Contact emails]])</f>
        <v/>
      </c>
      <c r="N539" s="32" t="s">
        <v>33585</v>
      </c>
      <c r="O539" s="32" t="s">
        <v>33586</v>
      </c>
      <c r="P539" s="32" t="str">
        <f>IF(council_staff_import[[#This Row],[Vlookup COS Responsibility]]="",council_staff_import[[#This Row],[Vlookup Leg Contact Responsibility]],council_staff_import[[#This Row],[Vlookup COS Responsibility]])</f>
        <v/>
      </c>
      <c r="Q539" s="32" t="str">
        <f>IF(council_staff_import[[#This Row],[Vlookup COS Email]]="",council_staff_import[[#This Row],[Vlookup Leg Contact Email]],council_staff_import[[#This Row],[Vlookup COS Email]])</f>
        <v/>
      </c>
      <c r="R539" s="32" t="str">
        <f>IFERROR(VLOOKUP(council_staff_import[[#This Row],[Full Name]],[4]!Table3[#Data],2,0),"")</f>
        <v/>
      </c>
      <c r="S539" s="32" t="str">
        <f>IFERROR(VLOOKUP(council_staff_import[[#This Row],[Full Name]],[4]!Table3[#Data],6,0),"")</f>
        <v/>
      </c>
      <c r="T539" s="32" t="str">
        <f>IFERROR(VLOOKUP(council_staff_import[[#This Row],[Full Name]],[4]!Table5[#Data],2,0),"")</f>
        <v/>
      </c>
      <c r="U539" s="32" t="str">
        <f>IFERROR(VLOOKUP(council_staff_import[[#This Row],[Full Name]],[4]!Table5[#Data],5,0),"")</f>
        <v/>
      </c>
      <c r="V539" s="32" t="str">
        <f>IFERROR(VLOOKUP(council_staff_import[[#This Row],[Full Name]],[4]!Table6[#Data],2,0),"")</f>
        <v/>
      </c>
      <c r="W539" s="32" t="str">
        <f>IFERROR(VLOOKUP(council_staff_import[[#This Row],[Full Name]],[4]!Table6[#Data],4,0),"")</f>
        <v/>
      </c>
      <c r="X539" s="32" t="s">
        <v>31394</v>
      </c>
      <c r="Y539" s="32" t="e">
        <f>VLOOKUP(council_staff_import[[#This Row],[format_works_for]],[4]!Table4[#Data],1,0)</f>
        <v>#REF!</v>
      </c>
      <c r="Z53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39" s="32" t="e">
        <f>VLOOKUP(council_staff_import[[#This Row],[formatted_and_corrected_reports_to_person]],[4]!Table2[#Data],2,0)</f>
        <v>#REF!</v>
      </c>
      <c r="AB539" s="32" t="s">
        <v>2922</v>
      </c>
      <c r="AC539" s="32" t="str">
        <f>IF(LEFT(council_staff_import[[#This Row],[Assignment_SOURCE_KEY]],(FIND(" ",council_staff_import[[#This Row],[Assignment_SOURCE_KEY]],1)-1))="CM","Personal","Central")</f>
        <v>Personal</v>
      </c>
      <c r="AD539" s="32" t="s">
        <v>34873</v>
      </c>
      <c r="AE539" s="32" t="str">
        <f>council_staff_import[[#This Row],[District_Office_Number_SOURCE_KEY]]</f>
        <v>718 776-3700</v>
      </c>
      <c r="AF539" s="32" t="s">
        <v>32885</v>
      </c>
    </row>
    <row r="540" spans="1:32" x14ac:dyDescent="0.2">
      <c r="A540" s="31" t="str">
        <f>council_staff_import[[#This Row],[First_Name_SOURCE_KEY]]&amp;" "&amp;council_staff_import[[#This Row],[Last_Name_SOURCE_KEY]]</f>
        <v>Candace Prince-Modeste</v>
      </c>
      <c r="B540" s="31" t="str">
        <f>council_staff_import[[#This Row],[First_Name_SOURCE_KEY]]</f>
        <v>Candace</v>
      </c>
      <c r="C540" s="31" t="str">
        <f>council_staff_import[[#This Row],[Last_Name_SOURCE_KEY]]</f>
        <v>Prince-Modeste</v>
      </c>
      <c r="D540" s="31" t="str">
        <f>council_staff_import[[#This Row],[Title_SOURCE_KEY]]</f>
        <v>Councilmanic Aide</v>
      </c>
      <c r="E540" s="31" t="e">
        <f>council_staff_import[[#This Row],[vlookup_works_for]]</f>
        <v>#REF!</v>
      </c>
      <c r="F540" s="31" t="str">
        <f>IF(council_staff_import[[#This Row],[combine COS and Leg Contact Responsibilties]]="",council_staff_import[[#This Row],[Vlookup Scheduler Responsibility]],council_staff_import[[#This Row],[combine COS and Leg Contact Responsibilties]])</f>
        <v/>
      </c>
      <c r="G540" s="31" t="e">
        <f>council_staff_import[[#This Row],[Vlookup_reports_to_person]]</f>
        <v>#REF!</v>
      </c>
      <c r="H540" s="31" t="s">
        <v>65</v>
      </c>
      <c r="I540" s="31" t="s">
        <v>31371</v>
      </c>
      <c r="J540" s="31" t="str">
        <f>council_staff_import[[#This Row],[format_legislative_staff_type]]</f>
        <v>Personal</v>
      </c>
      <c r="K540" s="31" t="s">
        <v>72</v>
      </c>
      <c r="L540" s="31" t="str">
        <f>IF(council_staff_import[[#This Row],[District_Office_Calc]]=0,"",council_staff_import[[#This Row],[District_Office_Calc]])</f>
        <v>718 776-3700</v>
      </c>
      <c r="M540" s="31" t="str">
        <f>IF(council_staff_import[[#This Row],[combine COS and Leg Contact emails]]="",council_staff_import[[#This Row],[Vlookup Scheduler Email]],council_staff_import[[#This Row],[combine COS and Leg Contact emails]])</f>
        <v/>
      </c>
      <c r="N540" s="32" t="s">
        <v>34089</v>
      </c>
      <c r="O540" s="32" t="s">
        <v>34090</v>
      </c>
      <c r="P540" s="32" t="str">
        <f>IF(council_staff_import[[#This Row],[Vlookup COS Responsibility]]="",council_staff_import[[#This Row],[Vlookup Leg Contact Responsibility]],council_staff_import[[#This Row],[Vlookup COS Responsibility]])</f>
        <v/>
      </c>
      <c r="Q540" s="32" t="str">
        <f>IF(council_staff_import[[#This Row],[Vlookup COS Email]]="",council_staff_import[[#This Row],[Vlookup Leg Contact Email]],council_staff_import[[#This Row],[Vlookup COS Email]])</f>
        <v/>
      </c>
      <c r="R540" s="32" t="str">
        <f>IFERROR(VLOOKUP(council_staff_import[[#This Row],[Full Name]],[4]!Table3[#Data],2,0),"")</f>
        <v/>
      </c>
      <c r="S540" s="32" t="str">
        <f>IFERROR(VLOOKUP(council_staff_import[[#This Row],[Full Name]],[4]!Table3[#Data],6,0),"")</f>
        <v/>
      </c>
      <c r="T540" s="32" t="str">
        <f>IFERROR(VLOOKUP(council_staff_import[[#This Row],[Full Name]],[4]!Table5[#Data],2,0),"")</f>
        <v/>
      </c>
      <c r="U540" s="32" t="str">
        <f>IFERROR(VLOOKUP(council_staff_import[[#This Row],[Full Name]],[4]!Table5[#Data],5,0),"")</f>
        <v/>
      </c>
      <c r="V540" s="32" t="str">
        <f>IFERROR(VLOOKUP(council_staff_import[[#This Row],[Full Name]],[4]!Table6[#Data],2,0),"")</f>
        <v/>
      </c>
      <c r="W540" s="32" t="str">
        <f>IFERROR(VLOOKUP(council_staff_import[[#This Row],[Full Name]],[4]!Table6[#Data],4,0),"")</f>
        <v/>
      </c>
      <c r="X540" s="32" t="s">
        <v>31394</v>
      </c>
      <c r="Y540" s="32" t="e">
        <f>VLOOKUP(council_staff_import[[#This Row],[format_works_for]],[4]!Table4[#Data],1,0)</f>
        <v>#REF!</v>
      </c>
      <c r="Z54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40" s="32" t="e">
        <f>VLOOKUP(council_staff_import[[#This Row],[formatted_and_corrected_reports_to_person]],[4]!Table2[#Data],2,0)</f>
        <v>#REF!</v>
      </c>
      <c r="AB540" s="32" t="s">
        <v>2922</v>
      </c>
      <c r="AC540" s="32" t="str">
        <f>IF(LEFT(council_staff_import[[#This Row],[Assignment_SOURCE_KEY]],(FIND(" ",council_staff_import[[#This Row],[Assignment_SOURCE_KEY]],1)-1))="CM","Personal","Central")</f>
        <v>Personal</v>
      </c>
      <c r="AD540" s="32" t="s">
        <v>34873</v>
      </c>
      <c r="AE540" s="32" t="str">
        <f>council_staff_import[[#This Row],[District_Office_Number_SOURCE_KEY]]</f>
        <v>718 776-3700</v>
      </c>
      <c r="AF540" s="32" t="s">
        <v>32885</v>
      </c>
    </row>
    <row r="541" spans="1:32" x14ac:dyDescent="0.2">
      <c r="A541" s="31" t="str">
        <f>council_staff_import[[#This Row],[First_Name_SOURCE_KEY]]&amp;" "&amp;council_staff_import[[#This Row],[Last_Name_SOURCE_KEY]]</f>
        <v>Gregory Rose</v>
      </c>
      <c r="B541" s="31" t="str">
        <f>council_staff_import[[#This Row],[First_Name_SOURCE_KEY]]</f>
        <v>Gregory</v>
      </c>
      <c r="C541" s="31" t="str">
        <f>council_staff_import[[#This Row],[Last_Name_SOURCE_KEY]]</f>
        <v>Rose</v>
      </c>
      <c r="D541" s="31" t="str">
        <f>council_staff_import[[#This Row],[Title_SOURCE_KEY]]</f>
        <v>Councilmanic Aide</v>
      </c>
      <c r="E541" s="31" t="e">
        <f>council_staff_import[[#This Row],[vlookup_works_for]]</f>
        <v>#REF!</v>
      </c>
      <c r="F541" s="31" t="str">
        <f>IF(council_staff_import[[#This Row],[combine COS and Leg Contact Responsibilties]]="",council_staff_import[[#This Row],[Vlookup Scheduler Responsibility]],council_staff_import[[#This Row],[combine COS and Leg Contact Responsibilties]])</f>
        <v/>
      </c>
      <c r="G541" s="31" t="e">
        <f>council_staff_import[[#This Row],[Vlookup_reports_to_person]]</f>
        <v>#REF!</v>
      </c>
      <c r="H541" s="31" t="s">
        <v>65</v>
      </c>
      <c r="I541" s="31" t="s">
        <v>31371</v>
      </c>
      <c r="J541" s="31" t="str">
        <f>council_staff_import[[#This Row],[format_legislative_staff_type]]</f>
        <v>Personal</v>
      </c>
      <c r="K541" s="31" t="s">
        <v>72</v>
      </c>
      <c r="L541" s="31" t="str">
        <f>IF(council_staff_import[[#This Row],[District_Office_Calc]]=0,"",council_staff_import[[#This Row],[District_Office_Calc]])</f>
        <v>718 776-3700</v>
      </c>
      <c r="M541" s="31" t="str">
        <f>IF(council_staff_import[[#This Row],[combine COS and Leg Contact emails]]="",council_staff_import[[#This Row],[Vlookup Scheduler Email]],council_staff_import[[#This Row],[combine COS and Leg Contact emails]])</f>
        <v/>
      </c>
      <c r="N541" s="32" t="s">
        <v>12084</v>
      </c>
      <c r="O541" s="32" t="s">
        <v>8401</v>
      </c>
      <c r="P541" s="32" t="str">
        <f>IF(council_staff_import[[#This Row],[Vlookup COS Responsibility]]="",council_staff_import[[#This Row],[Vlookup Leg Contact Responsibility]],council_staff_import[[#This Row],[Vlookup COS Responsibility]])</f>
        <v/>
      </c>
      <c r="Q541" s="32" t="str">
        <f>IF(council_staff_import[[#This Row],[Vlookup COS Email]]="",council_staff_import[[#This Row],[Vlookup Leg Contact Email]],council_staff_import[[#This Row],[Vlookup COS Email]])</f>
        <v/>
      </c>
      <c r="R541" s="32" t="str">
        <f>IFERROR(VLOOKUP(council_staff_import[[#This Row],[Full Name]],[4]!Table3[#Data],2,0),"")</f>
        <v/>
      </c>
      <c r="S541" s="32" t="str">
        <f>IFERROR(VLOOKUP(council_staff_import[[#This Row],[Full Name]],[4]!Table3[#Data],6,0),"")</f>
        <v/>
      </c>
      <c r="T541" s="32" t="str">
        <f>IFERROR(VLOOKUP(council_staff_import[[#This Row],[Full Name]],[4]!Table5[#Data],2,0),"")</f>
        <v/>
      </c>
      <c r="U541" s="32" t="str">
        <f>IFERROR(VLOOKUP(council_staff_import[[#This Row],[Full Name]],[4]!Table5[#Data],5,0),"")</f>
        <v/>
      </c>
      <c r="V541" s="32" t="str">
        <f>IFERROR(VLOOKUP(council_staff_import[[#This Row],[Full Name]],[4]!Table6[#Data],2,0),"")</f>
        <v/>
      </c>
      <c r="W541" s="32" t="str">
        <f>IFERROR(VLOOKUP(council_staff_import[[#This Row],[Full Name]],[4]!Table6[#Data],4,0),"")</f>
        <v/>
      </c>
      <c r="X541" s="32" t="s">
        <v>31394</v>
      </c>
      <c r="Y541" s="32" t="e">
        <f>VLOOKUP(council_staff_import[[#This Row],[format_works_for]],[4]!Table4[#Data],1,0)</f>
        <v>#REF!</v>
      </c>
      <c r="Z54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41" s="32" t="e">
        <f>VLOOKUP(council_staff_import[[#This Row],[formatted_and_corrected_reports_to_person]],[4]!Table2[#Data],2,0)</f>
        <v>#REF!</v>
      </c>
      <c r="AB541" s="32" t="s">
        <v>2922</v>
      </c>
      <c r="AC541" s="32" t="str">
        <f>IF(LEFT(council_staff_import[[#This Row],[Assignment_SOURCE_KEY]],(FIND(" ",council_staff_import[[#This Row],[Assignment_SOURCE_KEY]],1)-1))="CM","Personal","Central")</f>
        <v>Personal</v>
      </c>
      <c r="AD541" s="32" t="s">
        <v>34873</v>
      </c>
      <c r="AE541" s="32" t="str">
        <f>council_staff_import[[#This Row],[District_Office_Number_SOURCE_KEY]]</f>
        <v>718 776-3700</v>
      </c>
      <c r="AF541" s="32" t="s">
        <v>32885</v>
      </c>
    </row>
    <row r="542" spans="1:32" x14ac:dyDescent="0.2">
      <c r="A542" s="31" t="str">
        <f>council_staff_import[[#This Row],[First_Name_SOURCE_KEY]]&amp;" "&amp;council_staff_import[[#This Row],[Last_Name_SOURCE_KEY]]</f>
        <v>Iliana Almanzar</v>
      </c>
      <c r="B542" s="31" t="str">
        <f>council_staff_import[[#This Row],[First_Name_SOURCE_KEY]]</f>
        <v>Iliana</v>
      </c>
      <c r="C542" s="31" t="str">
        <f>council_staff_import[[#This Row],[Last_Name_SOURCE_KEY]]</f>
        <v>Almanzar</v>
      </c>
      <c r="D542" s="31" t="str">
        <f>council_staff_import[[#This Row],[Title_SOURCE_KEY]]</f>
        <v>Councilmanic Aide</v>
      </c>
      <c r="E542" s="31" t="e">
        <f>council_staff_import[[#This Row],[vlookup_works_for]]</f>
        <v>#REF!</v>
      </c>
      <c r="F542" s="31" t="str">
        <f>IF(council_staff_import[[#This Row],[combine COS and Leg Contact Responsibilties]]="",council_staff_import[[#This Row],[Vlookup Scheduler Responsibility]],council_staff_import[[#This Row],[combine COS and Leg Contact Responsibilties]])</f>
        <v/>
      </c>
      <c r="G542" s="31" t="e">
        <f>council_staff_import[[#This Row],[Vlookup_reports_to_person]]</f>
        <v>#REF!</v>
      </c>
      <c r="H542" s="31" t="s">
        <v>65</v>
      </c>
      <c r="I542" s="31" t="s">
        <v>31371</v>
      </c>
      <c r="J542" s="31" t="str">
        <f>council_staff_import[[#This Row],[format_legislative_staff_type]]</f>
        <v>Personal</v>
      </c>
      <c r="K542" s="31" t="s">
        <v>72</v>
      </c>
      <c r="L542" s="31" t="str">
        <f>IF(council_staff_import[[#This Row],[District_Office_Calc]]=0,"",council_staff_import[[#This Row],[District_Office_Calc]])</f>
        <v>718 792-1140</v>
      </c>
      <c r="M542" s="31" t="str">
        <f>IF(council_staff_import[[#This Row],[combine COS and Leg Contact emails]]="",council_staff_import[[#This Row],[Vlookup Scheduler Email]],council_staff_import[[#This Row],[combine COS and Leg Contact emails]])</f>
        <v/>
      </c>
      <c r="N542" s="32" t="s">
        <v>33051</v>
      </c>
      <c r="O542" s="32" t="s">
        <v>33052</v>
      </c>
      <c r="P542" s="32" t="str">
        <f>IF(council_staff_import[[#This Row],[Vlookup COS Responsibility]]="",council_staff_import[[#This Row],[Vlookup Leg Contact Responsibility]],council_staff_import[[#This Row],[Vlookup COS Responsibility]])</f>
        <v/>
      </c>
      <c r="Q542" s="32" t="str">
        <f>IF(council_staff_import[[#This Row],[Vlookup COS Email]]="",council_staff_import[[#This Row],[Vlookup Leg Contact Email]],council_staff_import[[#This Row],[Vlookup COS Email]])</f>
        <v/>
      </c>
      <c r="R542" s="32" t="str">
        <f>IFERROR(VLOOKUP(council_staff_import[[#This Row],[Full Name]],[4]!Table3[#Data],2,0),"")</f>
        <v/>
      </c>
      <c r="S542" s="32" t="str">
        <f>IFERROR(VLOOKUP(council_staff_import[[#This Row],[Full Name]],[4]!Table3[#Data],6,0),"")</f>
        <v/>
      </c>
      <c r="T542" s="32" t="str">
        <f>IFERROR(VLOOKUP(council_staff_import[[#This Row],[Full Name]],[4]!Table5[#Data],2,0),"")</f>
        <v/>
      </c>
      <c r="U542" s="32" t="str">
        <f>IFERROR(VLOOKUP(council_staff_import[[#This Row],[Full Name]],[4]!Table5[#Data],5,0),"")</f>
        <v/>
      </c>
      <c r="V542" s="32" t="str">
        <f>IFERROR(VLOOKUP(council_staff_import[[#This Row],[Full Name]],[4]!Table6[#Data],2,0),"")</f>
        <v/>
      </c>
      <c r="W542" s="32" t="str">
        <f>IFERROR(VLOOKUP(council_staff_import[[#This Row],[Full Name]],[4]!Table6[#Data],4,0),"")</f>
        <v/>
      </c>
      <c r="X542" s="32" t="s">
        <v>31394</v>
      </c>
      <c r="Y542" s="32" t="e">
        <f>VLOOKUP(council_staff_import[[#This Row],[format_works_for]],[4]!Table4[#Data],1,0)</f>
        <v>#REF!</v>
      </c>
      <c r="Z54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42" s="32" t="e">
        <f>VLOOKUP(council_staff_import[[#This Row],[formatted_and_corrected_reports_to_person]],[4]!Table2[#Data],2,0)</f>
        <v>#REF!</v>
      </c>
      <c r="AB542" s="32" t="str">
        <f>IF(council_staff_import[[#This Row],[format_legislative_staff_type]]="Personal", RIGHT(council_staff_import[[#This Row],[Assignment_SOURCE_KEY]],LEN(council_staff_import[[#This Row],[Assignment_SOURCE_KEY]])-FIND(" ",council_staff_import[[#This Row],[Assignment_SOURCE_KEY]])),"")</f>
        <v>Palma</v>
      </c>
      <c r="AC542" s="32" t="str">
        <f>IF(LEFT(council_staff_import[[#This Row],[Assignment_SOURCE_KEY]],(FIND(" ",council_staff_import[[#This Row],[Assignment_SOURCE_KEY]],1)-1))="CM","Personal","Central")</f>
        <v>Personal</v>
      </c>
      <c r="AD542" s="32" t="s">
        <v>34874</v>
      </c>
      <c r="AE542" s="32" t="str">
        <f>council_staff_import[[#This Row],[District_Office_Number_SOURCE_KEY]]</f>
        <v>718 792-1140</v>
      </c>
      <c r="AF542" s="32" t="s">
        <v>33054</v>
      </c>
    </row>
    <row r="543" spans="1:32" x14ac:dyDescent="0.2">
      <c r="A543" s="31" t="str">
        <f>council_staff_import[[#This Row],[First_Name_SOURCE_KEY]]&amp;" "&amp;council_staff_import[[#This Row],[Last_Name_SOURCE_KEY]]</f>
        <v>Lorraine Burgos</v>
      </c>
      <c r="B543" s="31" t="str">
        <f>council_staff_import[[#This Row],[First_Name_SOURCE_KEY]]</f>
        <v>Lorraine</v>
      </c>
      <c r="C543" s="31" t="str">
        <f>council_staff_import[[#This Row],[Last_Name_SOURCE_KEY]]</f>
        <v>Burgos</v>
      </c>
      <c r="D543" s="31" t="str">
        <f>council_staff_import[[#This Row],[Title_SOURCE_KEY]]</f>
        <v>Councilmanic Aide</v>
      </c>
      <c r="E543" s="31" t="e">
        <f>council_staff_import[[#This Row],[vlookup_works_for]]</f>
        <v>#REF!</v>
      </c>
      <c r="F543" s="31" t="str">
        <f>IF(council_staff_import[[#This Row],[combine COS and Leg Contact Responsibilties]]="",council_staff_import[[#This Row],[Vlookup Scheduler Responsibility]],council_staff_import[[#This Row],[combine COS and Leg Contact Responsibilties]])</f>
        <v/>
      </c>
      <c r="G543" s="31" t="e">
        <f>council_staff_import[[#This Row],[Vlookup_reports_to_person]]</f>
        <v>#REF!</v>
      </c>
      <c r="H543" s="31" t="s">
        <v>65</v>
      </c>
      <c r="I543" s="31" t="s">
        <v>31371</v>
      </c>
      <c r="J543" s="31" t="str">
        <f>council_staff_import[[#This Row],[format_legislative_staff_type]]</f>
        <v>Personal</v>
      </c>
      <c r="K543" s="31" t="s">
        <v>72</v>
      </c>
      <c r="L543" s="31" t="str">
        <f>IF(council_staff_import[[#This Row],[District_Office_Calc]]=0,"",council_staff_import[[#This Row],[District_Office_Calc]])</f>
        <v>718 792-1140</v>
      </c>
      <c r="M543" s="31" t="str">
        <f>IF(council_staff_import[[#This Row],[combine COS and Leg Contact emails]]="",council_staff_import[[#This Row],[Vlookup Scheduler Email]],council_staff_import[[#This Row],[combine COS and Leg Contact emails]])</f>
        <v/>
      </c>
      <c r="N543" s="32" t="s">
        <v>33273</v>
      </c>
      <c r="O543" s="32" t="s">
        <v>26119</v>
      </c>
      <c r="P543" s="32" t="str">
        <f>IF(council_staff_import[[#This Row],[Vlookup COS Responsibility]]="",council_staff_import[[#This Row],[Vlookup Leg Contact Responsibility]],council_staff_import[[#This Row],[Vlookup COS Responsibility]])</f>
        <v/>
      </c>
      <c r="Q543" s="32" t="str">
        <f>IF(council_staff_import[[#This Row],[Vlookup COS Email]]="",council_staff_import[[#This Row],[Vlookup Leg Contact Email]],council_staff_import[[#This Row],[Vlookup COS Email]])</f>
        <v/>
      </c>
      <c r="R543" s="32" t="str">
        <f>IFERROR(VLOOKUP(council_staff_import[[#This Row],[Full Name]],[4]!Table3[#Data],2,0),"")</f>
        <v/>
      </c>
      <c r="S543" s="32" t="str">
        <f>IFERROR(VLOOKUP(council_staff_import[[#This Row],[Full Name]],[4]!Table3[#Data],6,0),"")</f>
        <v/>
      </c>
      <c r="T543" s="32" t="str">
        <f>IFERROR(VLOOKUP(council_staff_import[[#This Row],[Full Name]],[4]!Table5[#Data],2,0),"")</f>
        <v/>
      </c>
      <c r="U543" s="32" t="str">
        <f>IFERROR(VLOOKUP(council_staff_import[[#This Row],[Full Name]],[4]!Table5[#Data],5,0),"")</f>
        <v/>
      </c>
      <c r="V543" s="32" t="str">
        <f>IFERROR(VLOOKUP(council_staff_import[[#This Row],[Full Name]],[4]!Table6[#Data],2,0),"")</f>
        <v/>
      </c>
      <c r="W543" s="32" t="str">
        <f>IFERROR(VLOOKUP(council_staff_import[[#This Row],[Full Name]],[4]!Table6[#Data],4,0),"")</f>
        <v/>
      </c>
      <c r="X543" s="32" t="s">
        <v>31394</v>
      </c>
      <c r="Y543" s="32" t="e">
        <f>VLOOKUP(council_staff_import[[#This Row],[format_works_for]],[4]!Table4[#Data],1,0)</f>
        <v>#REF!</v>
      </c>
      <c r="Z54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43" s="32" t="e">
        <f>VLOOKUP(council_staff_import[[#This Row],[formatted_and_corrected_reports_to_person]],[4]!Table2[#Data],2,0)</f>
        <v>#REF!</v>
      </c>
      <c r="AB543" s="32" t="str">
        <f>IF(council_staff_import[[#This Row],[format_legislative_staff_type]]="Personal", RIGHT(council_staff_import[[#This Row],[Assignment_SOURCE_KEY]],LEN(council_staff_import[[#This Row],[Assignment_SOURCE_KEY]])-FIND(" ",council_staff_import[[#This Row],[Assignment_SOURCE_KEY]])),"")</f>
        <v>Palma</v>
      </c>
      <c r="AC543" s="32" t="str">
        <f>IF(LEFT(council_staff_import[[#This Row],[Assignment_SOURCE_KEY]],(FIND(" ",council_staff_import[[#This Row],[Assignment_SOURCE_KEY]],1)-1))="CM","Personal","Central")</f>
        <v>Personal</v>
      </c>
      <c r="AD543" s="32" t="s">
        <v>34874</v>
      </c>
      <c r="AE543" s="32" t="str">
        <f>council_staff_import[[#This Row],[District_Office_Number_SOURCE_KEY]]</f>
        <v>718 792-1140</v>
      </c>
      <c r="AF543" s="32" t="s">
        <v>33054</v>
      </c>
    </row>
    <row r="544" spans="1:32" x14ac:dyDescent="0.2">
      <c r="A544" s="31" t="str">
        <f>council_staff_import[[#This Row],[First_Name_SOURCE_KEY]]&amp;" "&amp;council_staff_import[[#This Row],[Last_Name_SOURCE_KEY]]</f>
        <v>Jason Cintron</v>
      </c>
      <c r="B544" s="31" t="str">
        <f>council_staff_import[[#This Row],[First_Name_SOURCE_KEY]]</f>
        <v>Jason</v>
      </c>
      <c r="C544" s="31" t="str">
        <f>council_staff_import[[#This Row],[Last_Name_SOURCE_KEY]]</f>
        <v>Cintron</v>
      </c>
      <c r="D544" s="31" t="str">
        <f>council_staff_import[[#This Row],[Title_SOURCE_KEY]]</f>
        <v>Councilmanic Aide</v>
      </c>
      <c r="E544" s="31" t="e">
        <f>council_staff_import[[#This Row],[vlookup_works_for]]</f>
        <v>#REF!</v>
      </c>
      <c r="F544" s="31" t="str">
        <f>IF(council_staff_import[[#This Row],[combine COS and Leg Contact Responsibilties]]="",council_staff_import[[#This Row],[Vlookup Scheduler Responsibility]],council_staff_import[[#This Row],[combine COS and Leg Contact Responsibilties]])</f>
        <v/>
      </c>
      <c r="G544" s="31" t="e">
        <f>council_staff_import[[#This Row],[Vlookup_reports_to_person]]</f>
        <v>#REF!</v>
      </c>
      <c r="H544" s="31" t="s">
        <v>65</v>
      </c>
      <c r="I544" s="31" t="s">
        <v>31371</v>
      </c>
      <c r="J544" s="31" t="str">
        <f>council_staff_import[[#This Row],[format_legislative_staff_type]]</f>
        <v>Personal</v>
      </c>
      <c r="K544" s="31" t="s">
        <v>72</v>
      </c>
      <c r="L544" s="31" t="str">
        <f>IF(council_staff_import[[#This Row],[District_Office_Calc]]=0,"",council_staff_import[[#This Row],[District_Office_Calc]])</f>
        <v>718 792-1140</v>
      </c>
      <c r="M544" s="31" t="str">
        <f>IF(council_staff_import[[#This Row],[combine COS and Leg Contact emails]]="",council_staff_import[[#This Row],[Vlookup Scheduler Email]],council_staff_import[[#This Row],[combine COS and Leg Contact emails]])</f>
        <v/>
      </c>
      <c r="N544" s="32" t="s">
        <v>34665</v>
      </c>
      <c r="O544" s="32" t="s">
        <v>22811</v>
      </c>
      <c r="P544" s="32" t="str">
        <f>IF(council_staff_import[[#This Row],[Vlookup COS Responsibility]]="",council_staff_import[[#This Row],[Vlookup Leg Contact Responsibility]],council_staff_import[[#This Row],[Vlookup COS Responsibility]])</f>
        <v/>
      </c>
      <c r="Q544" s="32" t="str">
        <f>IF(council_staff_import[[#This Row],[Vlookup COS Email]]="",council_staff_import[[#This Row],[Vlookup Leg Contact Email]],council_staff_import[[#This Row],[Vlookup COS Email]])</f>
        <v/>
      </c>
      <c r="R544" s="32" t="str">
        <f>IFERROR(VLOOKUP(council_staff_import[[#This Row],[Full Name]],[4]!Table3[#Data],2,0),"")</f>
        <v/>
      </c>
      <c r="S544" s="32" t="str">
        <f>IFERROR(VLOOKUP(council_staff_import[[#This Row],[Full Name]],[4]!Table3[#Data],6,0),"")</f>
        <v/>
      </c>
      <c r="T544" s="32" t="str">
        <f>IFERROR(VLOOKUP(council_staff_import[[#This Row],[Full Name]],[4]!Table5[#Data],2,0),"")</f>
        <v/>
      </c>
      <c r="U544" s="32" t="str">
        <f>IFERROR(VLOOKUP(council_staff_import[[#This Row],[Full Name]],[4]!Table5[#Data],5,0),"")</f>
        <v/>
      </c>
      <c r="V544" s="32" t="str">
        <f>IFERROR(VLOOKUP(council_staff_import[[#This Row],[Full Name]],[4]!Table6[#Data],2,0),"")</f>
        <v/>
      </c>
      <c r="W544" s="32" t="str">
        <f>IFERROR(VLOOKUP(council_staff_import[[#This Row],[Full Name]],[4]!Table6[#Data],4,0),"")</f>
        <v/>
      </c>
      <c r="X544" s="32" t="s">
        <v>31394</v>
      </c>
      <c r="Y544" s="32" t="e">
        <f>VLOOKUP(council_staff_import[[#This Row],[format_works_for]],[4]!Table4[#Data],1,0)</f>
        <v>#REF!</v>
      </c>
      <c r="Z54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44" s="32" t="e">
        <f>VLOOKUP(council_staff_import[[#This Row],[formatted_and_corrected_reports_to_person]],[4]!Table2[#Data],2,0)</f>
        <v>#REF!</v>
      </c>
      <c r="AB544" s="32" t="str">
        <f>IF(council_staff_import[[#This Row],[format_legislative_staff_type]]="Personal", RIGHT(council_staff_import[[#This Row],[Assignment_SOURCE_KEY]],LEN(council_staff_import[[#This Row],[Assignment_SOURCE_KEY]])-FIND(" ",council_staff_import[[#This Row],[Assignment_SOURCE_KEY]])),"")</f>
        <v>Palma</v>
      </c>
      <c r="AC544" s="32" t="str">
        <f>IF(LEFT(council_staff_import[[#This Row],[Assignment_SOURCE_KEY]],(FIND(" ",council_staff_import[[#This Row],[Assignment_SOURCE_KEY]],1)-1))="CM","Personal","Central")</f>
        <v>Personal</v>
      </c>
      <c r="AD544" s="32" t="s">
        <v>34874</v>
      </c>
      <c r="AE544" s="32" t="str">
        <f>council_staff_import[[#This Row],[District_Office_Number_SOURCE_KEY]]</f>
        <v>718 792-1140</v>
      </c>
      <c r="AF544" s="32" t="s">
        <v>33054</v>
      </c>
    </row>
    <row r="545" spans="1:32" x14ac:dyDescent="0.2">
      <c r="A545" s="31" t="str">
        <f>council_staff_import[[#This Row],[First_Name_SOURCE_KEY]]&amp;" "&amp;council_staff_import[[#This Row],[Last_Name_SOURCE_KEY]]</f>
        <v>Cherie Gayle</v>
      </c>
      <c r="B545" s="31" t="str">
        <f>council_staff_import[[#This Row],[First_Name_SOURCE_KEY]]</f>
        <v>Cherie</v>
      </c>
      <c r="C545" s="31" t="str">
        <f>council_staff_import[[#This Row],[Last_Name_SOURCE_KEY]]</f>
        <v>Gayle</v>
      </c>
      <c r="D545" s="31" t="str">
        <f>council_staff_import[[#This Row],[Title_SOURCE_KEY]]</f>
        <v>Councilmanic Aide</v>
      </c>
      <c r="E545" s="31" t="e">
        <f>council_staff_import[[#This Row],[vlookup_works_for]]</f>
        <v>#REF!</v>
      </c>
      <c r="F545" s="31" t="str">
        <f>IF(council_staff_import[[#This Row],[combine COS and Leg Contact Responsibilties]]="",council_staff_import[[#This Row],[Vlookup Scheduler Responsibility]],council_staff_import[[#This Row],[combine COS and Leg Contact Responsibilties]])</f>
        <v/>
      </c>
      <c r="G545" s="31" t="e">
        <f>council_staff_import[[#This Row],[Vlookup_reports_to_person]]</f>
        <v>#REF!</v>
      </c>
      <c r="H545" s="31" t="s">
        <v>65</v>
      </c>
      <c r="I545" s="31" t="s">
        <v>31371</v>
      </c>
      <c r="J545" s="31" t="str">
        <f>council_staff_import[[#This Row],[format_legislative_staff_type]]</f>
        <v>Personal</v>
      </c>
      <c r="K545" s="31" t="s">
        <v>72</v>
      </c>
      <c r="L545" s="31" t="str">
        <f>IF(council_staff_import[[#This Row],[District_Office_Calc]]=0,"",council_staff_import[[#This Row],[District_Office_Calc]])</f>
        <v>718 792-1140</v>
      </c>
      <c r="M545" s="31" t="str">
        <f>IF(council_staff_import[[#This Row],[combine COS and Leg Contact emails]]="",council_staff_import[[#This Row],[Vlookup Scheduler Email]],council_staff_import[[#This Row],[combine COS and Leg Contact emails]])</f>
        <v/>
      </c>
      <c r="N545" s="32" t="s">
        <v>34670</v>
      </c>
      <c r="O545" s="32" t="s">
        <v>34671</v>
      </c>
      <c r="P545" s="32" t="str">
        <f>IF(council_staff_import[[#This Row],[Vlookup COS Responsibility]]="",council_staff_import[[#This Row],[Vlookup Leg Contact Responsibility]],council_staff_import[[#This Row],[Vlookup COS Responsibility]])</f>
        <v/>
      </c>
      <c r="Q545" s="32" t="str">
        <f>IF(council_staff_import[[#This Row],[Vlookup COS Email]]="",council_staff_import[[#This Row],[Vlookup Leg Contact Email]],council_staff_import[[#This Row],[Vlookup COS Email]])</f>
        <v/>
      </c>
      <c r="R545" s="32" t="str">
        <f>IFERROR(VLOOKUP(council_staff_import[[#This Row],[Full Name]],[4]!Table3[#Data],2,0),"")</f>
        <v/>
      </c>
      <c r="S545" s="32" t="str">
        <f>IFERROR(VLOOKUP(council_staff_import[[#This Row],[Full Name]],[4]!Table3[#Data],6,0),"")</f>
        <v/>
      </c>
      <c r="T545" s="32" t="str">
        <f>IFERROR(VLOOKUP(council_staff_import[[#This Row],[Full Name]],[4]!Table5[#Data],2,0),"")</f>
        <v/>
      </c>
      <c r="U545" s="32" t="str">
        <f>IFERROR(VLOOKUP(council_staff_import[[#This Row],[Full Name]],[4]!Table5[#Data],5,0),"")</f>
        <v/>
      </c>
      <c r="V545" s="32" t="str">
        <f>IFERROR(VLOOKUP(council_staff_import[[#This Row],[Full Name]],[4]!Table6[#Data],2,0),"")</f>
        <v/>
      </c>
      <c r="W545" s="32" t="str">
        <f>IFERROR(VLOOKUP(council_staff_import[[#This Row],[Full Name]],[4]!Table6[#Data],4,0),"")</f>
        <v/>
      </c>
      <c r="X545" s="32" t="s">
        <v>31394</v>
      </c>
      <c r="Y545" s="32" t="e">
        <f>VLOOKUP(council_staff_import[[#This Row],[format_works_for]],[4]!Table4[#Data],1,0)</f>
        <v>#REF!</v>
      </c>
      <c r="Z54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45" s="32" t="e">
        <f>VLOOKUP(council_staff_import[[#This Row],[formatted_and_corrected_reports_to_person]],[4]!Table2[#Data],2,0)</f>
        <v>#REF!</v>
      </c>
      <c r="AB545" s="32" t="str">
        <f>IF(council_staff_import[[#This Row],[format_legislative_staff_type]]="Personal", RIGHT(council_staff_import[[#This Row],[Assignment_SOURCE_KEY]],LEN(council_staff_import[[#This Row],[Assignment_SOURCE_KEY]])-FIND(" ",council_staff_import[[#This Row],[Assignment_SOURCE_KEY]])),"")</f>
        <v>Palma</v>
      </c>
      <c r="AC545" s="32" t="str">
        <f>IF(LEFT(council_staff_import[[#This Row],[Assignment_SOURCE_KEY]],(FIND(" ",council_staff_import[[#This Row],[Assignment_SOURCE_KEY]],1)-1))="CM","Personal","Central")</f>
        <v>Personal</v>
      </c>
      <c r="AD545" s="32" t="s">
        <v>34874</v>
      </c>
      <c r="AE545" s="32" t="str">
        <f>council_staff_import[[#This Row],[District_Office_Number_SOURCE_KEY]]</f>
        <v>718 792-1140</v>
      </c>
      <c r="AF545" s="32" t="s">
        <v>33054</v>
      </c>
    </row>
    <row r="546" spans="1:32" x14ac:dyDescent="0.2">
      <c r="A546" s="31" t="str">
        <f>council_staff_import[[#This Row],[First_Name_SOURCE_KEY]]&amp;" "&amp;council_staff_import[[#This Row],[Last_Name_SOURCE_KEY]]</f>
        <v>Ahdioned Martinez</v>
      </c>
      <c r="B546" s="31" t="str">
        <f>council_staff_import[[#This Row],[First_Name_SOURCE_KEY]]</f>
        <v>Ahdioned</v>
      </c>
      <c r="C546" s="31" t="str">
        <f>council_staff_import[[#This Row],[Last_Name_SOURCE_KEY]]</f>
        <v>Martinez</v>
      </c>
      <c r="D546" s="31" t="str">
        <f>council_staff_import[[#This Row],[Title_SOURCE_KEY]]</f>
        <v>Councilmanic Aide</v>
      </c>
      <c r="E546" s="31" t="e">
        <f>council_staff_import[[#This Row],[vlookup_works_for]]</f>
        <v>#REF!</v>
      </c>
      <c r="F546" s="31" t="str">
        <f>IF(council_staff_import[[#This Row],[combine COS and Leg Contact Responsibilties]]="",council_staff_import[[#This Row],[Vlookup Scheduler Responsibility]],council_staff_import[[#This Row],[combine COS and Leg Contact Responsibilties]])</f>
        <v/>
      </c>
      <c r="G546" s="31" t="e">
        <f>council_staff_import[[#This Row],[Vlookup_reports_to_person]]</f>
        <v>#REF!</v>
      </c>
      <c r="H546" s="31" t="s">
        <v>65</v>
      </c>
      <c r="I546" s="31" t="s">
        <v>31371</v>
      </c>
      <c r="J546" s="31" t="str">
        <f>council_staff_import[[#This Row],[format_legislative_staff_type]]</f>
        <v>Personal</v>
      </c>
      <c r="K546" s="31" t="s">
        <v>72</v>
      </c>
      <c r="L546" s="31" t="str">
        <f>IF(council_staff_import[[#This Row],[District_Office_Calc]]=0,"",council_staff_import[[#This Row],[District_Office_Calc]])</f>
        <v>718 792-1140</v>
      </c>
      <c r="M546" s="31" t="str">
        <f>IF(council_staff_import[[#This Row],[combine COS and Leg Contact emails]]="",council_staff_import[[#This Row],[Vlookup Scheduler Email]],council_staff_import[[#This Row],[combine COS and Leg Contact emails]])</f>
        <v/>
      </c>
      <c r="N546" s="32" t="s">
        <v>2414</v>
      </c>
      <c r="O546" s="32" t="s">
        <v>33949</v>
      </c>
      <c r="P546" s="32" t="str">
        <f>IF(council_staff_import[[#This Row],[Vlookup COS Responsibility]]="",council_staff_import[[#This Row],[Vlookup Leg Contact Responsibility]],council_staff_import[[#This Row],[Vlookup COS Responsibility]])</f>
        <v/>
      </c>
      <c r="Q546" s="32" t="str">
        <f>IF(council_staff_import[[#This Row],[Vlookup COS Email]]="",council_staff_import[[#This Row],[Vlookup Leg Contact Email]],council_staff_import[[#This Row],[Vlookup COS Email]])</f>
        <v/>
      </c>
      <c r="R546" s="32" t="str">
        <f>IFERROR(VLOOKUP(council_staff_import[[#This Row],[Full Name]],[4]!Table3[#Data],2,0),"")</f>
        <v/>
      </c>
      <c r="S546" s="32" t="str">
        <f>IFERROR(VLOOKUP(council_staff_import[[#This Row],[Full Name]],[4]!Table3[#Data],6,0),"")</f>
        <v/>
      </c>
      <c r="T546" s="32" t="str">
        <f>IFERROR(VLOOKUP(council_staff_import[[#This Row],[Full Name]],[4]!Table5[#Data],2,0),"")</f>
        <v/>
      </c>
      <c r="U546" s="32" t="str">
        <f>IFERROR(VLOOKUP(council_staff_import[[#This Row],[Full Name]],[4]!Table5[#Data],5,0),"")</f>
        <v/>
      </c>
      <c r="V546" s="32" t="str">
        <f>IFERROR(VLOOKUP(council_staff_import[[#This Row],[Full Name]],[4]!Table6[#Data],2,0),"")</f>
        <v/>
      </c>
      <c r="W546" s="32" t="str">
        <f>IFERROR(VLOOKUP(council_staff_import[[#This Row],[Full Name]],[4]!Table6[#Data],4,0),"")</f>
        <v/>
      </c>
      <c r="X546" s="32" t="s">
        <v>31394</v>
      </c>
      <c r="Y546" s="32" t="e">
        <f>VLOOKUP(council_staff_import[[#This Row],[format_works_for]],[4]!Table4[#Data],1,0)</f>
        <v>#REF!</v>
      </c>
      <c r="Z54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46" s="32" t="e">
        <f>VLOOKUP(council_staff_import[[#This Row],[formatted_and_corrected_reports_to_person]],[4]!Table2[#Data],2,0)</f>
        <v>#REF!</v>
      </c>
      <c r="AB546" s="32" t="str">
        <f>IF(council_staff_import[[#This Row],[format_legislative_staff_type]]="Personal", RIGHT(council_staff_import[[#This Row],[Assignment_SOURCE_KEY]],LEN(council_staff_import[[#This Row],[Assignment_SOURCE_KEY]])-FIND(" ",council_staff_import[[#This Row],[Assignment_SOURCE_KEY]])),"")</f>
        <v>Palma</v>
      </c>
      <c r="AC546" s="32" t="str">
        <f>IF(LEFT(council_staff_import[[#This Row],[Assignment_SOURCE_KEY]],(FIND(" ",council_staff_import[[#This Row],[Assignment_SOURCE_KEY]],1)-1))="CM","Personal","Central")</f>
        <v>Personal</v>
      </c>
      <c r="AD546" s="32" t="s">
        <v>34874</v>
      </c>
      <c r="AE546" s="32" t="str">
        <f>council_staff_import[[#This Row],[District_Office_Number_SOURCE_KEY]]</f>
        <v>718 792-1140</v>
      </c>
      <c r="AF546" s="32" t="s">
        <v>33054</v>
      </c>
    </row>
    <row r="547" spans="1:32" x14ac:dyDescent="0.2">
      <c r="A547" s="31" t="str">
        <f>council_staff_import[[#This Row],[First_Name_SOURCE_KEY]]&amp;" "&amp;council_staff_import[[#This Row],[Last_Name_SOURCE_KEY]]</f>
        <v>Tania Ochoteco</v>
      </c>
      <c r="B547" s="31" t="str">
        <f>council_staff_import[[#This Row],[First_Name_SOURCE_KEY]]</f>
        <v>Tania</v>
      </c>
      <c r="C547" s="31" t="str">
        <f>council_staff_import[[#This Row],[Last_Name_SOURCE_KEY]]</f>
        <v>Ochoteco</v>
      </c>
      <c r="D547" s="31" t="str">
        <f>council_staff_import[[#This Row],[Title_SOURCE_KEY]]</f>
        <v>Councilmanic Aide</v>
      </c>
      <c r="E547" s="31" t="e">
        <f>council_staff_import[[#This Row],[vlookup_works_for]]</f>
        <v>#REF!</v>
      </c>
      <c r="F547" s="31" t="str">
        <f>IF(council_staff_import[[#This Row],[combine COS and Leg Contact Responsibilties]]="",council_staff_import[[#This Row],[Vlookup Scheduler Responsibility]],council_staff_import[[#This Row],[combine COS and Leg Contact Responsibilties]])</f>
        <v/>
      </c>
      <c r="G547" s="31" t="e">
        <f>council_staff_import[[#This Row],[Vlookup_reports_to_person]]</f>
        <v>#REF!</v>
      </c>
      <c r="H547" s="31" t="s">
        <v>65</v>
      </c>
      <c r="I547" s="31" t="s">
        <v>31371</v>
      </c>
      <c r="J547" s="31" t="str">
        <f>council_staff_import[[#This Row],[format_legislative_staff_type]]</f>
        <v>Personal</v>
      </c>
      <c r="K547" s="31" t="s">
        <v>72</v>
      </c>
      <c r="L547" s="31" t="str">
        <f>IF(council_staff_import[[#This Row],[District_Office_Calc]]=0,"",council_staff_import[[#This Row],[District_Office_Calc]])</f>
        <v>718 792-1140</v>
      </c>
      <c r="M547" s="31" t="str">
        <f>IF(council_staff_import[[#This Row],[combine COS and Leg Contact emails]]="",council_staff_import[[#This Row],[Vlookup Scheduler Email]],council_staff_import[[#This Row],[combine COS and Leg Contact emails]])</f>
        <v/>
      </c>
      <c r="N547" s="32" t="s">
        <v>33737</v>
      </c>
      <c r="O547" s="32" t="s">
        <v>33738</v>
      </c>
      <c r="P547" s="32" t="str">
        <f>IF(council_staff_import[[#This Row],[Vlookup COS Responsibility]]="",council_staff_import[[#This Row],[Vlookup Leg Contact Responsibility]],council_staff_import[[#This Row],[Vlookup COS Responsibility]])</f>
        <v/>
      </c>
      <c r="Q547" s="32" t="str">
        <f>IF(council_staff_import[[#This Row],[Vlookup COS Email]]="",council_staff_import[[#This Row],[Vlookup Leg Contact Email]],council_staff_import[[#This Row],[Vlookup COS Email]])</f>
        <v/>
      </c>
      <c r="R547" s="32" t="str">
        <f>IFERROR(VLOOKUP(council_staff_import[[#This Row],[Full Name]],[4]!Table3[#Data],2,0),"")</f>
        <v/>
      </c>
      <c r="S547" s="32" t="str">
        <f>IFERROR(VLOOKUP(council_staff_import[[#This Row],[Full Name]],[4]!Table3[#Data],6,0),"")</f>
        <v/>
      </c>
      <c r="T547" s="32" t="str">
        <f>IFERROR(VLOOKUP(council_staff_import[[#This Row],[Full Name]],[4]!Table5[#Data],2,0),"")</f>
        <v/>
      </c>
      <c r="U547" s="32" t="str">
        <f>IFERROR(VLOOKUP(council_staff_import[[#This Row],[Full Name]],[4]!Table5[#Data],5,0),"")</f>
        <v/>
      </c>
      <c r="V547" s="32" t="str">
        <f>IFERROR(VLOOKUP(council_staff_import[[#This Row],[Full Name]],[4]!Table6[#Data],2,0),"")</f>
        <v/>
      </c>
      <c r="W547" s="32" t="str">
        <f>IFERROR(VLOOKUP(council_staff_import[[#This Row],[Full Name]],[4]!Table6[#Data],4,0),"")</f>
        <v/>
      </c>
      <c r="X547" s="32" t="s">
        <v>31394</v>
      </c>
      <c r="Y547" s="32" t="e">
        <f>VLOOKUP(council_staff_import[[#This Row],[format_works_for]],[4]!Table4[#Data],1,0)</f>
        <v>#REF!</v>
      </c>
      <c r="Z54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47" s="32" t="e">
        <f>VLOOKUP(council_staff_import[[#This Row],[formatted_and_corrected_reports_to_person]],[4]!Table2[#Data],2,0)</f>
        <v>#REF!</v>
      </c>
      <c r="AB547" s="32" t="str">
        <f>IF(council_staff_import[[#This Row],[format_legislative_staff_type]]="Personal", RIGHT(council_staff_import[[#This Row],[Assignment_SOURCE_KEY]],LEN(council_staff_import[[#This Row],[Assignment_SOURCE_KEY]])-FIND(" ",council_staff_import[[#This Row],[Assignment_SOURCE_KEY]])),"")</f>
        <v>Palma</v>
      </c>
      <c r="AC547" s="32" t="str">
        <f>IF(LEFT(council_staff_import[[#This Row],[Assignment_SOURCE_KEY]],(FIND(" ",council_staff_import[[#This Row],[Assignment_SOURCE_KEY]],1)-1))="CM","Personal","Central")</f>
        <v>Personal</v>
      </c>
      <c r="AD547" s="32" t="s">
        <v>34874</v>
      </c>
      <c r="AE547" s="32" t="str">
        <f>council_staff_import[[#This Row],[District_Office_Number_SOURCE_KEY]]</f>
        <v>718 792-1140</v>
      </c>
      <c r="AF547" s="32" t="s">
        <v>33054</v>
      </c>
    </row>
    <row r="548" spans="1:32" x14ac:dyDescent="0.2">
      <c r="A548" s="31" t="str">
        <f>council_staff_import[[#This Row],[First_Name_SOURCE_KEY]]&amp;" "&amp;council_staff_import[[#This Row],[Last_Name_SOURCE_KEY]]</f>
        <v>Angelica Colon</v>
      </c>
      <c r="B548" s="31" t="str">
        <f>council_staff_import[[#This Row],[First_Name_SOURCE_KEY]]</f>
        <v>Angelica</v>
      </c>
      <c r="C548" s="31" t="str">
        <f>council_staff_import[[#This Row],[Last_Name_SOURCE_KEY]]</f>
        <v>Colon</v>
      </c>
      <c r="D548" s="31" t="str">
        <f>council_staff_import[[#This Row],[Title_SOURCE_KEY]]</f>
        <v>Councilmanic Aide</v>
      </c>
      <c r="E548" s="31" t="e">
        <f>council_staff_import[[#This Row],[vlookup_works_for]]</f>
        <v>#REF!</v>
      </c>
      <c r="F548" s="31" t="str">
        <f>IF(council_staff_import[[#This Row],[combine COS and Leg Contact Responsibilties]]="",council_staff_import[[#This Row],[Vlookup Scheduler Responsibility]],council_staff_import[[#This Row],[combine COS and Leg Contact Responsibilties]])</f>
        <v/>
      </c>
      <c r="G548" s="31" t="e">
        <f>council_staff_import[[#This Row],[Vlookup_reports_to_person]]</f>
        <v>#REF!</v>
      </c>
      <c r="H548" s="31" t="s">
        <v>65</v>
      </c>
      <c r="I548" s="31" t="s">
        <v>31371</v>
      </c>
      <c r="J548" s="31" t="str">
        <f>council_staff_import[[#This Row],[format_legislative_staff_type]]</f>
        <v>Personal</v>
      </c>
      <c r="K548" s="31" t="s">
        <v>72</v>
      </c>
      <c r="L548" s="31" t="str">
        <f>IF(council_staff_import[[#This Row],[District_Office_Calc]]=0,"",council_staff_import[[#This Row],[District_Office_Calc]])</f>
        <v>718 963-3141</v>
      </c>
      <c r="M548" s="31" t="str">
        <f>IF(council_staff_import[[#This Row],[combine COS and Leg Contact emails]]="",council_staff_import[[#This Row],[Vlookup Scheduler Email]],council_staff_import[[#This Row],[combine COS and Leg Contact emails]])</f>
        <v/>
      </c>
      <c r="N548" s="32" t="s">
        <v>21291</v>
      </c>
      <c r="O548" s="32" t="s">
        <v>26620</v>
      </c>
      <c r="P548" s="32" t="str">
        <f>IF(council_staff_import[[#This Row],[Vlookup COS Responsibility]]="",council_staff_import[[#This Row],[Vlookup Leg Contact Responsibility]],council_staff_import[[#This Row],[Vlookup COS Responsibility]])</f>
        <v/>
      </c>
      <c r="Q548" s="32" t="str">
        <f>IF(council_staff_import[[#This Row],[Vlookup COS Email]]="",council_staff_import[[#This Row],[Vlookup Leg Contact Email]],council_staff_import[[#This Row],[Vlookup COS Email]])</f>
        <v/>
      </c>
      <c r="R548" s="32" t="str">
        <f>IFERROR(VLOOKUP(council_staff_import[[#This Row],[Full Name]],[4]!Table3[#Data],2,0),"")</f>
        <v/>
      </c>
      <c r="S548" s="32" t="str">
        <f>IFERROR(VLOOKUP(council_staff_import[[#This Row],[Full Name]],[4]!Table3[#Data],6,0),"")</f>
        <v/>
      </c>
      <c r="T548" s="32" t="str">
        <f>IFERROR(VLOOKUP(council_staff_import[[#This Row],[Full Name]],[4]!Table5[#Data],2,0),"")</f>
        <v/>
      </c>
      <c r="U548" s="32" t="str">
        <f>IFERROR(VLOOKUP(council_staff_import[[#This Row],[Full Name]],[4]!Table5[#Data],5,0),"")</f>
        <v/>
      </c>
      <c r="V548" s="32" t="str">
        <f>IFERROR(VLOOKUP(council_staff_import[[#This Row],[Full Name]],[4]!Table6[#Data],2,0),"")</f>
        <v/>
      </c>
      <c r="W548" s="32" t="str">
        <f>IFERROR(VLOOKUP(council_staff_import[[#This Row],[Full Name]],[4]!Table6[#Data],4,0),"")</f>
        <v/>
      </c>
      <c r="X548" s="32" t="s">
        <v>31394</v>
      </c>
      <c r="Y548" s="32" t="e">
        <f>VLOOKUP(council_staff_import[[#This Row],[format_works_for]],[4]!Table4[#Data],1,0)</f>
        <v>#REF!</v>
      </c>
      <c r="Z54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48" s="32" t="e">
        <f>VLOOKUP(council_staff_import[[#This Row],[formatted_and_corrected_reports_to_person]],[4]!Table2[#Data],2,0)</f>
        <v>#REF!</v>
      </c>
      <c r="AB548" s="32" t="str">
        <f>IF(council_staff_import[[#This Row],[format_legislative_staff_type]]="Personal", RIGHT(council_staff_import[[#This Row],[Assignment_SOURCE_KEY]],LEN(council_staff_import[[#This Row],[Assignment_SOURCE_KEY]])-FIND(" ",council_staff_import[[#This Row],[Assignment_SOURCE_KEY]])),"")</f>
        <v>Reynoso</v>
      </c>
      <c r="AC548" s="32" t="str">
        <f>IF(LEFT(council_staff_import[[#This Row],[Assignment_SOURCE_KEY]],(FIND(" ",council_staff_import[[#This Row],[Assignment_SOURCE_KEY]],1)-1))="CM","Personal","Central")</f>
        <v>Personal</v>
      </c>
      <c r="AD548" s="32" t="s">
        <v>34875</v>
      </c>
      <c r="AE548" s="32" t="str">
        <f>council_staff_import[[#This Row],[District_Office_Number_SOURCE_KEY]]</f>
        <v>718 963-3141</v>
      </c>
      <c r="AF548" s="32" t="s">
        <v>33108</v>
      </c>
    </row>
    <row r="549" spans="1:32" x14ac:dyDescent="0.2">
      <c r="A549" s="31" t="str">
        <f>council_staff_import[[#This Row],[First_Name_SOURCE_KEY]]&amp;" "&amp;council_staff_import[[#This Row],[Last_Name_SOURCE_KEY]]</f>
        <v>Jennifer Gutierrez</v>
      </c>
      <c r="B549" s="31" t="str">
        <f>council_staff_import[[#This Row],[First_Name_SOURCE_KEY]]</f>
        <v>Jennifer</v>
      </c>
      <c r="C549" s="31" t="str">
        <f>council_staff_import[[#This Row],[Last_Name_SOURCE_KEY]]</f>
        <v>Gutierrez</v>
      </c>
      <c r="D549" s="31" t="str">
        <f>council_staff_import[[#This Row],[Title_SOURCE_KEY]]</f>
        <v>Councilmanic Aide</v>
      </c>
      <c r="E549" s="31" t="e">
        <f>council_staff_import[[#This Row],[vlookup_works_for]]</f>
        <v>#REF!</v>
      </c>
      <c r="F549" s="31" t="str">
        <f>IF(council_staff_import[[#This Row],[combine COS and Leg Contact Responsibilties]]="",council_staff_import[[#This Row],[Vlookup Scheduler Responsibility]],council_staff_import[[#This Row],[combine COS and Leg Contact Responsibilties]])</f>
        <v/>
      </c>
      <c r="G549" s="31" t="e">
        <f>council_staff_import[[#This Row],[Vlookup_reports_to_person]]</f>
        <v>#REF!</v>
      </c>
      <c r="H549" s="31" t="s">
        <v>65</v>
      </c>
      <c r="I549" s="31" t="s">
        <v>31371</v>
      </c>
      <c r="J549" s="31" t="str">
        <f>council_staff_import[[#This Row],[format_legislative_staff_type]]</f>
        <v>Personal</v>
      </c>
      <c r="K549" s="31" t="s">
        <v>72</v>
      </c>
      <c r="L549" s="31" t="str">
        <f>IF(council_staff_import[[#This Row],[District_Office_Calc]]=0,"",council_staff_import[[#This Row],[District_Office_Calc]])</f>
        <v>718 963-3141</v>
      </c>
      <c r="M549" s="31" t="str">
        <f>IF(council_staff_import[[#This Row],[combine COS and Leg Contact emails]]="",council_staff_import[[#This Row],[Vlookup Scheduler Email]],council_staff_import[[#This Row],[combine COS and Leg Contact emails]])</f>
        <v/>
      </c>
      <c r="N549" s="32" t="s">
        <v>33106</v>
      </c>
      <c r="O549" s="32" t="s">
        <v>6116</v>
      </c>
      <c r="P549" s="32" t="str">
        <f>IF(council_staff_import[[#This Row],[Vlookup COS Responsibility]]="",council_staff_import[[#This Row],[Vlookup Leg Contact Responsibility]],council_staff_import[[#This Row],[Vlookup COS Responsibility]])</f>
        <v/>
      </c>
      <c r="Q549" s="32" t="str">
        <f>IF(council_staff_import[[#This Row],[Vlookup COS Email]]="",council_staff_import[[#This Row],[Vlookup Leg Contact Email]],council_staff_import[[#This Row],[Vlookup COS Email]])</f>
        <v/>
      </c>
      <c r="R549" s="32" t="str">
        <f>IFERROR(VLOOKUP(council_staff_import[[#This Row],[Full Name]],[4]!Table3[#Data],2,0),"")</f>
        <v/>
      </c>
      <c r="S549" s="32" t="str">
        <f>IFERROR(VLOOKUP(council_staff_import[[#This Row],[Full Name]],[4]!Table3[#Data],6,0),"")</f>
        <v/>
      </c>
      <c r="T549" s="32" t="str">
        <f>IFERROR(VLOOKUP(council_staff_import[[#This Row],[Full Name]],[4]!Table5[#Data],2,0),"")</f>
        <v/>
      </c>
      <c r="U549" s="32" t="str">
        <f>IFERROR(VLOOKUP(council_staff_import[[#This Row],[Full Name]],[4]!Table5[#Data],5,0),"")</f>
        <v/>
      </c>
      <c r="V549" s="32" t="str">
        <f>IFERROR(VLOOKUP(council_staff_import[[#This Row],[Full Name]],[4]!Table6[#Data],2,0),"")</f>
        <v/>
      </c>
      <c r="W549" s="32" t="str">
        <f>IFERROR(VLOOKUP(council_staff_import[[#This Row],[Full Name]],[4]!Table6[#Data],4,0),"")</f>
        <v/>
      </c>
      <c r="X549" s="32" t="s">
        <v>31394</v>
      </c>
      <c r="Y549" s="32" t="e">
        <f>VLOOKUP(council_staff_import[[#This Row],[format_works_for]],[4]!Table4[#Data],1,0)</f>
        <v>#REF!</v>
      </c>
      <c r="Z54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49" s="32" t="e">
        <f>VLOOKUP(council_staff_import[[#This Row],[formatted_and_corrected_reports_to_person]],[4]!Table2[#Data],2,0)</f>
        <v>#REF!</v>
      </c>
      <c r="AB549" s="32" t="str">
        <f>IF(council_staff_import[[#This Row],[format_legislative_staff_type]]="Personal", RIGHT(council_staff_import[[#This Row],[Assignment_SOURCE_KEY]],LEN(council_staff_import[[#This Row],[Assignment_SOURCE_KEY]])-FIND(" ",council_staff_import[[#This Row],[Assignment_SOURCE_KEY]])),"")</f>
        <v>Reynoso</v>
      </c>
      <c r="AC549" s="32" t="str">
        <f>IF(LEFT(council_staff_import[[#This Row],[Assignment_SOURCE_KEY]],(FIND(" ",council_staff_import[[#This Row],[Assignment_SOURCE_KEY]],1)-1))="CM","Personal","Central")</f>
        <v>Personal</v>
      </c>
      <c r="AD549" s="32" t="s">
        <v>34875</v>
      </c>
      <c r="AE549" s="32" t="str">
        <f>council_staff_import[[#This Row],[District_Office_Number_SOURCE_KEY]]</f>
        <v>718 963-3141</v>
      </c>
      <c r="AF549" s="32" t="s">
        <v>33108</v>
      </c>
    </row>
    <row r="550" spans="1:32" x14ac:dyDescent="0.2">
      <c r="A550" s="31" t="str">
        <f>council_staff_import[[#This Row],[First_Name_SOURCE_KEY]]&amp;" "&amp;council_staff_import[[#This Row],[Last_Name_SOURCE_KEY]]</f>
        <v>Alexandra Medina</v>
      </c>
      <c r="B550" s="31" t="str">
        <f>council_staff_import[[#This Row],[First_Name_SOURCE_KEY]]</f>
        <v>Alexandra</v>
      </c>
      <c r="C550" s="31" t="str">
        <f>council_staff_import[[#This Row],[Last_Name_SOURCE_KEY]]</f>
        <v>Medina</v>
      </c>
      <c r="D550" s="31" t="str">
        <f>council_staff_import[[#This Row],[Title_SOURCE_KEY]]</f>
        <v>Councilmanic Aide</v>
      </c>
      <c r="E550" s="31" t="e">
        <f>council_staff_import[[#This Row],[vlookup_works_for]]</f>
        <v>#REF!</v>
      </c>
      <c r="F550" s="31" t="str">
        <f>IF(council_staff_import[[#This Row],[combine COS and Leg Contact Responsibilties]]="",council_staff_import[[#This Row],[Vlookup Scheduler Responsibility]],council_staff_import[[#This Row],[combine COS and Leg Contact Responsibilties]])</f>
        <v/>
      </c>
      <c r="G550" s="31" t="e">
        <f>council_staff_import[[#This Row],[Vlookup_reports_to_person]]</f>
        <v>#REF!</v>
      </c>
      <c r="H550" s="31" t="s">
        <v>65</v>
      </c>
      <c r="I550" s="31" t="s">
        <v>31371</v>
      </c>
      <c r="J550" s="31" t="str">
        <f>council_staff_import[[#This Row],[format_legislative_staff_type]]</f>
        <v>Personal</v>
      </c>
      <c r="K550" s="31" t="s">
        <v>72</v>
      </c>
      <c r="L550" s="31" t="str">
        <f>IF(council_staff_import[[#This Row],[District_Office_Calc]]=0,"",council_staff_import[[#This Row],[District_Office_Calc]])</f>
        <v>718 963-3141</v>
      </c>
      <c r="M550" s="31" t="str">
        <f>IF(council_staff_import[[#This Row],[combine COS and Leg Contact emails]]="",council_staff_import[[#This Row],[Vlookup Scheduler Email]],council_staff_import[[#This Row],[combine COS and Leg Contact emails]])</f>
        <v/>
      </c>
      <c r="N550" s="32" t="s">
        <v>6766</v>
      </c>
      <c r="O550" s="32" t="s">
        <v>6298</v>
      </c>
      <c r="P550" s="32" t="str">
        <f>IF(council_staff_import[[#This Row],[Vlookup COS Responsibility]]="",council_staff_import[[#This Row],[Vlookup Leg Contact Responsibility]],council_staff_import[[#This Row],[Vlookup COS Responsibility]])</f>
        <v/>
      </c>
      <c r="Q550" s="32" t="str">
        <f>IF(council_staff_import[[#This Row],[Vlookup COS Email]]="",council_staff_import[[#This Row],[Vlookup Leg Contact Email]],council_staff_import[[#This Row],[Vlookup COS Email]])</f>
        <v/>
      </c>
      <c r="R550" s="32" t="str">
        <f>IFERROR(VLOOKUP(council_staff_import[[#This Row],[Full Name]],[4]!Table3[#Data],2,0),"")</f>
        <v/>
      </c>
      <c r="S550" s="32" t="str">
        <f>IFERROR(VLOOKUP(council_staff_import[[#This Row],[Full Name]],[4]!Table3[#Data],6,0),"")</f>
        <v/>
      </c>
      <c r="T550" s="32" t="str">
        <f>IFERROR(VLOOKUP(council_staff_import[[#This Row],[Full Name]],[4]!Table5[#Data],2,0),"")</f>
        <v/>
      </c>
      <c r="U550" s="32" t="str">
        <f>IFERROR(VLOOKUP(council_staff_import[[#This Row],[Full Name]],[4]!Table5[#Data],5,0),"")</f>
        <v/>
      </c>
      <c r="V550" s="32" t="str">
        <f>IFERROR(VLOOKUP(council_staff_import[[#This Row],[Full Name]],[4]!Table6[#Data],2,0),"")</f>
        <v/>
      </c>
      <c r="W550" s="32" t="str">
        <f>IFERROR(VLOOKUP(council_staff_import[[#This Row],[Full Name]],[4]!Table6[#Data],4,0),"")</f>
        <v/>
      </c>
      <c r="X550" s="32" t="s">
        <v>31394</v>
      </c>
      <c r="Y550" s="32" t="e">
        <f>VLOOKUP(council_staff_import[[#This Row],[format_works_for]],[4]!Table4[#Data],1,0)</f>
        <v>#REF!</v>
      </c>
      <c r="Z55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50" s="32" t="e">
        <f>VLOOKUP(council_staff_import[[#This Row],[formatted_and_corrected_reports_to_person]],[4]!Table2[#Data],2,0)</f>
        <v>#REF!</v>
      </c>
      <c r="AB550" s="32" t="str">
        <f>IF(council_staff_import[[#This Row],[format_legislative_staff_type]]="Personal", RIGHT(council_staff_import[[#This Row],[Assignment_SOURCE_KEY]],LEN(council_staff_import[[#This Row],[Assignment_SOURCE_KEY]])-FIND(" ",council_staff_import[[#This Row],[Assignment_SOURCE_KEY]])),"")</f>
        <v>Reynoso</v>
      </c>
      <c r="AC550" s="32" t="str">
        <f>IF(LEFT(council_staff_import[[#This Row],[Assignment_SOURCE_KEY]],(FIND(" ",council_staff_import[[#This Row],[Assignment_SOURCE_KEY]],1)-1))="CM","Personal","Central")</f>
        <v>Personal</v>
      </c>
      <c r="AD550" s="32" t="s">
        <v>34875</v>
      </c>
      <c r="AE550" s="32" t="str">
        <f>council_staff_import[[#This Row],[District_Office_Number_SOURCE_KEY]]</f>
        <v>718 963-3141</v>
      </c>
      <c r="AF550" s="32" t="s">
        <v>33108</v>
      </c>
    </row>
    <row r="551" spans="1:32" x14ac:dyDescent="0.2">
      <c r="A551" s="31" t="str">
        <f>council_staff_import[[#This Row],[First_Name_SOURCE_KEY]]&amp;" "&amp;council_staff_import[[#This Row],[Last_Name_SOURCE_KEY]]</f>
        <v>Dionivel Mercado</v>
      </c>
      <c r="B551" s="31" t="str">
        <f>council_staff_import[[#This Row],[First_Name_SOURCE_KEY]]</f>
        <v>Dionivel</v>
      </c>
      <c r="C551" s="31" t="str">
        <f>council_staff_import[[#This Row],[Last_Name_SOURCE_KEY]]</f>
        <v>Mercado</v>
      </c>
      <c r="D551" s="31" t="str">
        <f>council_staff_import[[#This Row],[Title_SOURCE_KEY]]</f>
        <v>Councilmanic Aide</v>
      </c>
      <c r="E551" s="31" t="e">
        <f>council_staff_import[[#This Row],[vlookup_works_for]]</f>
        <v>#REF!</v>
      </c>
      <c r="F551" s="31" t="str">
        <f>IF(council_staff_import[[#This Row],[combine COS and Leg Contact Responsibilties]]="",council_staff_import[[#This Row],[Vlookup Scheduler Responsibility]],council_staff_import[[#This Row],[combine COS and Leg Contact Responsibilties]])</f>
        <v/>
      </c>
      <c r="G551" s="31" t="e">
        <f>council_staff_import[[#This Row],[Vlookup_reports_to_person]]</f>
        <v>#REF!</v>
      </c>
      <c r="H551" s="31" t="s">
        <v>65</v>
      </c>
      <c r="I551" s="31" t="s">
        <v>31371</v>
      </c>
      <c r="J551" s="31" t="str">
        <f>council_staff_import[[#This Row],[format_legislative_staff_type]]</f>
        <v>Personal</v>
      </c>
      <c r="K551" s="31" t="s">
        <v>72</v>
      </c>
      <c r="L551" s="31" t="str">
        <f>IF(council_staff_import[[#This Row],[District_Office_Calc]]=0,"",council_staff_import[[#This Row],[District_Office_Calc]])</f>
        <v>718 963-3141</v>
      </c>
      <c r="M551" s="31" t="str">
        <f>IF(council_staff_import[[#This Row],[combine COS and Leg Contact emails]]="",council_staff_import[[#This Row],[Vlookup Scheduler Email]],council_staff_import[[#This Row],[combine COS and Leg Contact emails]])</f>
        <v/>
      </c>
      <c r="N551" s="32" t="s">
        <v>34678</v>
      </c>
      <c r="O551" s="32" t="s">
        <v>34679</v>
      </c>
      <c r="P551" s="32" t="str">
        <f>IF(council_staff_import[[#This Row],[Vlookup COS Responsibility]]="",council_staff_import[[#This Row],[Vlookup Leg Contact Responsibility]],council_staff_import[[#This Row],[Vlookup COS Responsibility]])</f>
        <v/>
      </c>
      <c r="Q551" s="32" t="str">
        <f>IF(council_staff_import[[#This Row],[Vlookup COS Email]]="",council_staff_import[[#This Row],[Vlookup Leg Contact Email]],council_staff_import[[#This Row],[Vlookup COS Email]])</f>
        <v/>
      </c>
      <c r="R551" s="32" t="str">
        <f>IFERROR(VLOOKUP(council_staff_import[[#This Row],[Full Name]],[4]!Table3[#Data],2,0),"")</f>
        <v/>
      </c>
      <c r="S551" s="32" t="str">
        <f>IFERROR(VLOOKUP(council_staff_import[[#This Row],[Full Name]],[4]!Table3[#Data],6,0),"")</f>
        <v/>
      </c>
      <c r="T551" s="32" t="str">
        <f>IFERROR(VLOOKUP(council_staff_import[[#This Row],[Full Name]],[4]!Table5[#Data],2,0),"")</f>
        <v/>
      </c>
      <c r="U551" s="32" t="str">
        <f>IFERROR(VLOOKUP(council_staff_import[[#This Row],[Full Name]],[4]!Table5[#Data],5,0),"")</f>
        <v/>
      </c>
      <c r="V551" s="32" t="str">
        <f>IFERROR(VLOOKUP(council_staff_import[[#This Row],[Full Name]],[4]!Table6[#Data],2,0),"")</f>
        <v/>
      </c>
      <c r="W551" s="32" t="str">
        <f>IFERROR(VLOOKUP(council_staff_import[[#This Row],[Full Name]],[4]!Table6[#Data],4,0),"")</f>
        <v/>
      </c>
      <c r="X551" s="32" t="s">
        <v>31394</v>
      </c>
      <c r="Y551" s="32" t="e">
        <f>VLOOKUP(council_staff_import[[#This Row],[format_works_for]],[4]!Table4[#Data],1,0)</f>
        <v>#REF!</v>
      </c>
      <c r="Z55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51" s="32" t="e">
        <f>VLOOKUP(council_staff_import[[#This Row],[formatted_and_corrected_reports_to_person]],[4]!Table2[#Data],2,0)</f>
        <v>#REF!</v>
      </c>
      <c r="AB551" s="32" t="str">
        <f>IF(council_staff_import[[#This Row],[format_legislative_staff_type]]="Personal", RIGHT(council_staff_import[[#This Row],[Assignment_SOURCE_KEY]],LEN(council_staff_import[[#This Row],[Assignment_SOURCE_KEY]])-FIND(" ",council_staff_import[[#This Row],[Assignment_SOURCE_KEY]])),"")</f>
        <v>Reynoso</v>
      </c>
      <c r="AC551" s="32" t="str">
        <f>IF(LEFT(council_staff_import[[#This Row],[Assignment_SOURCE_KEY]],(FIND(" ",council_staff_import[[#This Row],[Assignment_SOURCE_KEY]],1)-1))="CM","Personal","Central")</f>
        <v>Personal</v>
      </c>
      <c r="AD551" s="32" t="s">
        <v>34875</v>
      </c>
      <c r="AE551" s="32" t="str">
        <f>council_staff_import[[#This Row],[District_Office_Number_SOURCE_KEY]]</f>
        <v>718 963-3141</v>
      </c>
      <c r="AF551" s="32" t="s">
        <v>33108</v>
      </c>
    </row>
    <row r="552" spans="1:32" x14ac:dyDescent="0.2">
      <c r="A552" s="31" t="str">
        <f>council_staff_import[[#This Row],[First_Name_SOURCE_KEY]]&amp;" "&amp;council_staff_import[[#This Row],[Last_Name_SOURCE_KEY]]</f>
        <v>Alexis Rodriguez Santana</v>
      </c>
      <c r="B552" s="31" t="str">
        <f>council_staff_import[[#This Row],[First_Name_SOURCE_KEY]]</f>
        <v>Alexis</v>
      </c>
      <c r="C552" s="31" t="str">
        <f>council_staff_import[[#This Row],[Last_Name_SOURCE_KEY]]</f>
        <v>Rodriguez Santana</v>
      </c>
      <c r="D552" s="31" t="str">
        <f>council_staff_import[[#This Row],[Title_SOURCE_KEY]]</f>
        <v>Councilmanic Aide</v>
      </c>
      <c r="E552" s="31" t="e">
        <f>council_staff_import[[#This Row],[vlookup_works_for]]</f>
        <v>#REF!</v>
      </c>
      <c r="F552" s="31" t="str">
        <f>IF(council_staff_import[[#This Row],[combine COS and Leg Contact Responsibilties]]="",council_staff_import[[#This Row],[Vlookup Scheduler Responsibility]],council_staff_import[[#This Row],[combine COS and Leg Contact Responsibilties]])</f>
        <v/>
      </c>
      <c r="G552" s="31" t="e">
        <f>council_staff_import[[#This Row],[Vlookup_reports_to_person]]</f>
        <v>#REF!</v>
      </c>
      <c r="H552" s="31" t="s">
        <v>65</v>
      </c>
      <c r="I552" s="31" t="s">
        <v>31371</v>
      </c>
      <c r="J552" s="31" t="str">
        <f>council_staff_import[[#This Row],[format_legislative_staff_type]]</f>
        <v>Personal</v>
      </c>
      <c r="K552" s="31" t="s">
        <v>72</v>
      </c>
      <c r="L552" s="31" t="str">
        <f>IF(council_staff_import[[#This Row],[District_Office_Calc]]=0,"",council_staff_import[[#This Row],[District_Office_Calc]])</f>
        <v>718 963-3141</v>
      </c>
      <c r="M552" s="31" t="str">
        <f>IF(council_staff_import[[#This Row],[combine COS and Leg Contact emails]]="",council_staff_import[[#This Row],[Vlookup Scheduler Email]],council_staff_import[[#This Row],[combine COS and Leg Contact emails]])</f>
        <v/>
      </c>
      <c r="N552" s="32" t="s">
        <v>33976</v>
      </c>
      <c r="O552" s="32" t="s">
        <v>14174</v>
      </c>
      <c r="P552" s="32" t="str">
        <f>IF(council_staff_import[[#This Row],[Vlookup COS Responsibility]]="",council_staff_import[[#This Row],[Vlookup Leg Contact Responsibility]],council_staff_import[[#This Row],[Vlookup COS Responsibility]])</f>
        <v/>
      </c>
      <c r="Q552" s="32" t="str">
        <f>IF(council_staff_import[[#This Row],[Vlookup COS Email]]="",council_staff_import[[#This Row],[Vlookup Leg Contact Email]],council_staff_import[[#This Row],[Vlookup COS Email]])</f>
        <v/>
      </c>
      <c r="R552" s="32" t="str">
        <f>IFERROR(VLOOKUP(council_staff_import[[#This Row],[Full Name]],[4]!Table3[#Data],2,0),"")</f>
        <v/>
      </c>
      <c r="S552" s="32" t="str">
        <f>IFERROR(VLOOKUP(council_staff_import[[#This Row],[Full Name]],[4]!Table3[#Data],6,0),"")</f>
        <v/>
      </c>
      <c r="T552" s="32" t="str">
        <f>IFERROR(VLOOKUP(council_staff_import[[#This Row],[Full Name]],[4]!Table5[#Data],2,0),"")</f>
        <v/>
      </c>
      <c r="U552" s="32" t="str">
        <f>IFERROR(VLOOKUP(council_staff_import[[#This Row],[Full Name]],[4]!Table5[#Data],5,0),"")</f>
        <v/>
      </c>
      <c r="V552" s="32" t="str">
        <f>IFERROR(VLOOKUP(council_staff_import[[#This Row],[Full Name]],[4]!Table6[#Data],2,0),"")</f>
        <v/>
      </c>
      <c r="W552" s="32" t="str">
        <f>IFERROR(VLOOKUP(council_staff_import[[#This Row],[Full Name]],[4]!Table6[#Data],4,0),"")</f>
        <v/>
      </c>
      <c r="X552" s="32" t="s">
        <v>31394</v>
      </c>
      <c r="Y552" s="32" t="e">
        <f>VLOOKUP(council_staff_import[[#This Row],[format_works_for]],[4]!Table4[#Data],1,0)</f>
        <v>#REF!</v>
      </c>
      <c r="Z55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52" s="32" t="e">
        <f>VLOOKUP(council_staff_import[[#This Row],[formatted_and_corrected_reports_to_person]],[4]!Table2[#Data],2,0)</f>
        <v>#REF!</v>
      </c>
      <c r="AB552" s="32" t="str">
        <f>IF(council_staff_import[[#This Row],[format_legislative_staff_type]]="Personal", RIGHT(council_staff_import[[#This Row],[Assignment_SOURCE_KEY]],LEN(council_staff_import[[#This Row],[Assignment_SOURCE_KEY]])-FIND(" ",council_staff_import[[#This Row],[Assignment_SOURCE_KEY]])),"")</f>
        <v>Reynoso</v>
      </c>
      <c r="AC552" s="32" t="str">
        <f>IF(LEFT(council_staff_import[[#This Row],[Assignment_SOURCE_KEY]],(FIND(" ",council_staff_import[[#This Row],[Assignment_SOURCE_KEY]],1)-1))="CM","Personal","Central")</f>
        <v>Personal</v>
      </c>
      <c r="AD552" s="32" t="s">
        <v>34875</v>
      </c>
      <c r="AE552" s="32" t="str">
        <f>council_staff_import[[#This Row],[District_Office_Number_SOURCE_KEY]]</f>
        <v>718 963-3141</v>
      </c>
      <c r="AF552" s="32" t="s">
        <v>33108</v>
      </c>
    </row>
    <row r="553" spans="1:32" x14ac:dyDescent="0.2">
      <c r="A553" s="31" t="str">
        <f>council_staff_import[[#This Row],[First_Name_SOURCE_KEY]]&amp;" "&amp;council_staff_import[[#This Row],[Last_Name_SOURCE_KEY]]</f>
        <v>Boris Santos</v>
      </c>
      <c r="B553" s="31" t="str">
        <f>council_staff_import[[#This Row],[First_Name_SOURCE_KEY]]</f>
        <v>Boris</v>
      </c>
      <c r="C553" s="31" t="str">
        <f>council_staff_import[[#This Row],[Last_Name_SOURCE_KEY]]</f>
        <v>Santos</v>
      </c>
      <c r="D553" s="31" t="str">
        <f>council_staff_import[[#This Row],[Title_SOURCE_KEY]]</f>
        <v>Councilmanic Aide</v>
      </c>
      <c r="E553" s="31" t="e">
        <f>council_staff_import[[#This Row],[vlookup_works_for]]</f>
        <v>#REF!</v>
      </c>
      <c r="F553" s="31" t="str">
        <f>IF(council_staff_import[[#This Row],[combine COS and Leg Contact Responsibilties]]="",council_staff_import[[#This Row],[Vlookup Scheduler Responsibility]],council_staff_import[[#This Row],[combine COS and Leg Contact Responsibilties]])</f>
        <v/>
      </c>
      <c r="G553" s="31" t="e">
        <f>council_staff_import[[#This Row],[Vlookup_reports_to_person]]</f>
        <v>#REF!</v>
      </c>
      <c r="H553" s="31" t="s">
        <v>65</v>
      </c>
      <c r="I553" s="31" t="s">
        <v>31371</v>
      </c>
      <c r="J553" s="31" t="str">
        <f>council_staff_import[[#This Row],[format_legislative_staff_type]]</f>
        <v>Personal</v>
      </c>
      <c r="K553" s="31" t="s">
        <v>72</v>
      </c>
      <c r="L553" s="31" t="str">
        <f>IF(council_staff_import[[#This Row],[District_Office_Calc]]=0,"",council_staff_import[[#This Row],[District_Office_Calc]])</f>
        <v>718 963-3141</v>
      </c>
      <c r="M553" s="31" t="str">
        <f>IF(council_staff_import[[#This Row],[combine COS and Leg Contact emails]]="",council_staff_import[[#This Row],[Vlookup Scheduler Email]],council_staff_import[[#This Row],[combine COS and Leg Contact emails]])</f>
        <v/>
      </c>
      <c r="N553" s="32" t="s">
        <v>11758</v>
      </c>
      <c r="O553" s="32" t="s">
        <v>34683</v>
      </c>
      <c r="P553" s="32" t="str">
        <f>IF(council_staff_import[[#This Row],[Vlookup COS Responsibility]]="",council_staff_import[[#This Row],[Vlookup Leg Contact Responsibility]],council_staff_import[[#This Row],[Vlookup COS Responsibility]])</f>
        <v/>
      </c>
      <c r="Q553" s="32" t="str">
        <f>IF(council_staff_import[[#This Row],[Vlookup COS Email]]="",council_staff_import[[#This Row],[Vlookup Leg Contact Email]],council_staff_import[[#This Row],[Vlookup COS Email]])</f>
        <v/>
      </c>
      <c r="R553" s="32" t="str">
        <f>IFERROR(VLOOKUP(council_staff_import[[#This Row],[Full Name]],[4]!Table3[#Data],2,0),"")</f>
        <v/>
      </c>
      <c r="S553" s="32" t="str">
        <f>IFERROR(VLOOKUP(council_staff_import[[#This Row],[Full Name]],[4]!Table3[#Data],6,0),"")</f>
        <v/>
      </c>
      <c r="T553" s="32" t="str">
        <f>IFERROR(VLOOKUP(council_staff_import[[#This Row],[Full Name]],[4]!Table5[#Data],2,0),"")</f>
        <v/>
      </c>
      <c r="U553" s="32" t="str">
        <f>IFERROR(VLOOKUP(council_staff_import[[#This Row],[Full Name]],[4]!Table5[#Data],5,0),"")</f>
        <v/>
      </c>
      <c r="V553" s="32" t="str">
        <f>IFERROR(VLOOKUP(council_staff_import[[#This Row],[Full Name]],[4]!Table6[#Data],2,0),"")</f>
        <v/>
      </c>
      <c r="W553" s="32" t="str">
        <f>IFERROR(VLOOKUP(council_staff_import[[#This Row],[Full Name]],[4]!Table6[#Data],4,0),"")</f>
        <v/>
      </c>
      <c r="X553" s="32" t="s">
        <v>31394</v>
      </c>
      <c r="Y553" s="32" t="e">
        <f>VLOOKUP(council_staff_import[[#This Row],[format_works_for]],[4]!Table4[#Data],1,0)</f>
        <v>#REF!</v>
      </c>
      <c r="Z55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53" s="32" t="e">
        <f>VLOOKUP(council_staff_import[[#This Row],[formatted_and_corrected_reports_to_person]],[4]!Table2[#Data],2,0)</f>
        <v>#REF!</v>
      </c>
      <c r="AB553" s="32" t="str">
        <f>IF(council_staff_import[[#This Row],[format_legislative_staff_type]]="Personal", RIGHT(council_staff_import[[#This Row],[Assignment_SOURCE_KEY]],LEN(council_staff_import[[#This Row],[Assignment_SOURCE_KEY]])-FIND(" ",council_staff_import[[#This Row],[Assignment_SOURCE_KEY]])),"")</f>
        <v>Reynoso</v>
      </c>
      <c r="AC553" s="32" t="str">
        <f>IF(LEFT(council_staff_import[[#This Row],[Assignment_SOURCE_KEY]],(FIND(" ",council_staff_import[[#This Row],[Assignment_SOURCE_KEY]],1)-1))="CM","Personal","Central")</f>
        <v>Personal</v>
      </c>
      <c r="AD553" s="32" t="s">
        <v>34875</v>
      </c>
      <c r="AE553" s="32" t="str">
        <f>council_staff_import[[#This Row],[District_Office_Number_SOURCE_KEY]]</f>
        <v>718 963-3141</v>
      </c>
      <c r="AF553" s="32" t="s">
        <v>33108</v>
      </c>
    </row>
    <row r="554" spans="1:32" x14ac:dyDescent="0.2">
      <c r="A554" s="31" t="str">
        <f>council_staff_import[[#This Row],[First_Name_SOURCE_KEY]]&amp;" "&amp;council_staff_import[[#This Row],[Last_Name_SOURCE_KEY]]</f>
        <v>Pedro Sena</v>
      </c>
      <c r="B554" s="31" t="str">
        <f>council_staff_import[[#This Row],[First_Name_SOURCE_KEY]]</f>
        <v>Pedro</v>
      </c>
      <c r="C554" s="31" t="str">
        <f>council_staff_import[[#This Row],[Last_Name_SOURCE_KEY]]</f>
        <v>Sena</v>
      </c>
      <c r="D554" s="31" t="str">
        <f>council_staff_import[[#This Row],[Title_SOURCE_KEY]]</f>
        <v>Councilmanic Aide</v>
      </c>
      <c r="E554" s="31" t="e">
        <f>council_staff_import[[#This Row],[vlookup_works_for]]</f>
        <v>#REF!</v>
      </c>
      <c r="F554" s="31" t="str">
        <f>IF(council_staff_import[[#This Row],[combine COS and Leg Contact Responsibilties]]="",council_staff_import[[#This Row],[Vlookup Scheduler Responsibility]],council_staff_import[[#This Row],[combine COS and Leg Contact Responsibilties]])</f>
        <v/>
      </c>
      <c r="G554" s="31" t="e">
        <f>council_staff_import[[#This Row],[Vlookup_reports_to_person]]</f>
        <v>#REF!</v>
      </c>
      <c r="H554" s="31" t="s">
        <v>65</v>
      </c>
      <c r="I554" s="31" t="s">
        <v>31371</v>
      </c>
      <c r="J554" s="31" t="str">
        <f>council_staff_import[[#This Row],[format_legislative_staff_type]]</f>
        <v>Personal</v>
      </c>
      <c r="K554" s="31" t="s">
        <v>72</v>
      </c>
      <c r="L554" s="31" t="str">
        <f>IF(council_staff_import[[#This Row],[District_Office_Calc]]=0,"",council_staff_import[[#This Row],[District_Office_Calc]])</f>
        <v>718 963-3141</v>
      </c>
      <c r="M554" s="31" t="str">
        <f>IF(council_staff_import[[#This Row],[combine COS and Leg Contact emails]]="",council_staff_import[[#This Row],[Vlookup Scheduler Email]],council_staff_import[[#This Row],[combine COS and Leg Contact emails]])</f>
        <v/>
      </c>
      <c r="N554" s="32" t="s">
        <v>1523</v>
      </c>
      <c r="O554" s="32" t="s">
        <v>27088</v>
      </c>
      <c r="P554" s="32" t="str">
        <f>IF(council_staff_import[[#This Row],[Vlookup COS Responsibility]]="",council_staff_import[[#This Row],[Vlookup Leg Contact Responsibility]],council_staff_import[[#This Row],[Vlookup COS Responsibility]])</f>
        <v/>
      </c>
      <c r="Q554" s="32" t="str">
        <f>IF(council_staff_import[[#This Row],[Vlookup COS Email]]="",council_staff_import[[#This Row],[Vlookup Leg Contact Email]],council_staff_import[[#This Row],[Vlookup COS Email]])</f>
        <v/>
      </c>
      <c r="R554" s="32" t="str">
        <f>IFERROR(VLOOKUP(council_staff_import[[#This Row],[Full Name]],[4]!Table3[#Data],2,0),"")</f>
        <v/>
      </c>
      <c r="S554" s="32" t="str">
        <f>IFERROR(VLOOKUP(council_staff_import[[#This Row],[Full Name]],[4]!Table3[#Data],6,0),"")</f>
        <v/>
      </c>
      <c r="T554" s="32" t="str">
        <f>IFERROR(VLOOKUP(council_staff_import[[#This Row],[Full Name]],[4]!Table5[#Data],2,0),"")</f>
        <v/>
      </c>
      <c r="U554" s="32" t="str">
        <f>IFERROR(VLOOKUP(council_staff_import[[#This Row],[Full Name]],[4]!Table5[#Data],5,0),"")</f>
        <v/>
      </c>
      <c r="V554" s="32" t="str">
        <f>IFERROR(VLOOKUP(council_staff_import[[#This Row],[Full Name]],[4]!Table6[#Data],2,0),"")</f>
        <v/>
      </c>
      <c r="W554" s="32" t="str">
        <f>IFERROR(VLOOKUP(council_staff_import[[#This Row],[Full Name]],[4]!Table6[#Data],4,0),"")</f>
        <v/>
      </c>
      <c r="X554" s="32" t="s">
        <v>31394</v>
      </c>
      <c r="Y554" s="32" t="e">
        <f>VLOOKUP(council_staff_import[[#This Row],[format_works_for]],[4]!Table4[#Data],1,0)</f>
        <v>#REF!</v>
      </c>
      <c r="Z55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54" s="32" t="e">
        <f>VLOOKUP(council_staff_import[[#This Row],[formatted_and_corrected_reports_to_person]],[4]!Table2[#Data],2,0)</f>
        <v>#REF!</v>
      </c>
      <c r="AB554" s="32" t="str">
        <f>IF(council_staff_import[[#This Row],[format_legislative_staff_type]]="Personal", RIGHT(council_staff_import[[#This Row],[Assignment_SOURCE_KEY]],LEN(council_staff_import[[#This Row],[Assignment_SOURCE_KEY]])-FIND(" ",council_staff_import[[#This Row],[Assignment_SOURCE_KEY]])),"")</f>
        <v>Reynoso</v>
      </c>
      <c r="AC554" s="32" t="str">
        <f>IF(LEFT(council_staff_import[[#This Row],[Assignment_SOURCE_KEY]],(FIND(" ",council_staff_import[[#This Row],[Assignment_SOURCE_KEY]],1)-1))="CM","Personal","Central")</f>
        <v>Personal</v>
      </c>
      <c r="AD554" s="32" t="s">
        <v>34875</v>
      </c>
      <c r="AE554" s="32" t="str">
        <f>council_staff_import[[#This Row],[District_Office_Number_SOURCE_KEY]]</f>
        <v>718 963-3141</v>
      </c>
      <c r="AF554" s="32" t="s">
        <v>33108</v>
      </c>
    </row>
    <row r="555" spans="1:32" x14ac:dyDescent="0.2">
      <c r="A555" s="31" t="str">
        <f>council_staff_import[[#This Row],[First_Name_SOURCE_KEY]]&amp;" "&amp;council_staff_import[[#This Row],[Last_Name_SOURCE_KEY]]</f>
        <v>Lacey Tauber</v>
      </c>
      <c r="B555" s="31" t="str">
        <f>council_staff_import[[#This Row],[First_Name_SOURCE_KEY]]</f>
        <v>Lacey</v>
      </c>
      <c r="C555" s="31" t="str">
        <f>council_staff_import[[#This Row],[Last_Name_SOURCE_KEY]]</f>
        <v>Tauber</v>
      </c>
      <c r="D555" s="31" t="str">
        <f>council_staff_import[[#This Row],[Title_SOURCE_KEY]]</f>
        <v>Councilmanic Aide</v>
      </c>
      <c r="E555" s="31" t="e">
        <f>council_staff_import[[#This Row],[vlookup_works_for]]</f>
        <v>#REF!</v>
      </c>
      <c r="F555" s="31" t="str">
        <f>IF(council_staff_import[[#This Row],[combine COS and Leg Contact Responsibilties]]="",council_staff_import[[#This Row],[Vlookup Scheduler Responsibility]],council_staff_import[[#This Row],[combine COS and Leg Contact Responsibilties]])</f>
        <v/>
      </c>
      <c r="G555" s="31" t="e">
        <f>council_staff_import[[#This Row],[Vlookup_reports_to_person]]</f>
        <v>#REF!</v>
      </c>
      <c r="H555" s="31" t="s">
        <v>65</v>
      </c>
      <c r="I555" s="31" t="s">
        <v>31371</v>
      </c>
      <c r="J555" s="31" t="str">
        <f>council_staff_import[[#This Row],[format_legislative_staff_type]]</f>
        <v>Personal</v>
      </c>
      <c r="K555" s="31" t="s">
        <v>72</v>
      </c>
      <c r="L555" s="31" t="str">
        <f>IF(council_staff_import[[#This Row],[District_Office_Calc]]=0,"",council_staff_import[[#This Row],[District_Office_Calc]])</f>
        <v>718 963-3141</v>
      </c>
      <c r="M555" s="31" t="str">
        <f>IF(council_staff_import[[#This Row],[combine COS and Leg Contact emails]]="",council_staff_import[[#This Row],[Vlookup Scheduler Email]],council_staff_import[[#This Row],[combine COS and Leg Contact emails]])</f>
        <v/>
      </c>
      <c r="N555" s="32" t="s">
        <v>33215</v>
      </c>
      <c r="O555" s="32" t="s">
        <v>33216</v>
      </c>
      <c r="P555" s="32" t="str">
        <f>IF(council_staff_import[[#This Row],[Vlookup COS Responsibility]]="",council_staff_import[[#This Row],[Vlookup Leg Contact Responsibility]],council_staff_import[[#This Row],[Vlookup COS Responsibility]])</f>
        <v/>
      </c>
      <c r="Q555" s="32" t="str">
        <f>IF(council_staff_import[[#This Row],[Vlookup COS Email]]="",council_staff_import[[#This Row],[Vlookup Leg Contact Email]],council_staff_import[[#This Row],[Vlookup COS Email]])</f>
        <v/>
      </c>
      <c r="R555" s="32" t="str">
        <f>IFERROR(VLOOKUP(council_staff_import[[#This Row],[Full Name]],[4]!Table3[#Data],2,0),"")</f>
        <v/>
      </c>
      <c r="S555" s="32" t="str">
        <f>IFERROR(VLOOKUP(council_staff_import[[#This Row],[Full Name]],[4]!Table3[#Data],6,0),"")</f>
        <v/>
      </c>
      <c r="T555" s="32" t="str">
        <f>IFERROR(VLOOKUP(council_staff_import[[#This Row],[Full Name]],[4]!Table5[#Data],2,0),"")</f>
        <v/>
      </c>
      <c r="U555" s="32" t="str">
        <f>IFERROR(VLOOKUP(council_staff_import[[#This Row],[Full Name]],[4]!Table5[#Data],5,0),"")</f>
        <v/>
      </c>
      <c r="V555" s="32" t="str">
        <f>IFERROR(VLOOKUP(council_staff_import[[#This Row],[Full Name]],[4]!Table6[#Data],2,0),"")</f>
        <v/>
      </c>
      <c r="W555" s="32" t="str">
        <f>IFERROR(VLOOKUP(council_staff_import[[#This Row],[Full Name]],[4]!Table6[#Data],4,0),"")</f>
        <v/>
      </c>
      <c r="X555" s="32" t="s">
        <v>31394</v>
      </c>
      <c r="Y555" s="32" t="e">
        <f>VLOOKUP(council_staff_import[[#This Row],[format_works_for]],[4]!Table4[#Data],1,0)</f>
        <v>#REF!</v>
      </c>
      <c r="Z55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55" s="32" t="e">
        <f>VLOOKUP(council_staff_import[[#This Row],[formatted_and_corrected_reports_to_person]],[4]!Table2[#Data],2,0)</f>
        <v>#REF!</v>
      </c>
      <c r="AB555" s="32" t="str">
        <f>IF(council_staff_import[[#This Row],[format_legislative_staff_type]]="Personal", RIGHT(council_staff_import[[#This Row],[Assignment_SOURCE_KEY]],LEN(council_staff_import[[#This Row],[Assignment_SOURCE_KEY]])-FIND(" ",council_staff_import[[#This Row],[Assignment_SOURCE_KEY]])),"")</f>
        <v>Reynoso</v>
      </c>
      <c r="AC555" s="32" t="str">
        <f>IF(LEFT(council_staff_import[[#This Row],[Assignment_SOURCE_KEY]],(FIND(" ",council_staff_import[[#This Row],[Assignment_SOURCE_KEY]],1)-1))="CM","Personal","Central")</f>
        <v>Personal</v>
      </c>
      <c r="AD555" s="32" t="s">
        <v>34875</v>
      </c>
      <c r="AE555" s="32" t="str">
        <f>council_staff_import[[#This Row],[District_Office_Number_SOURCE_KEY]]</f>
        <v>718 963-3141</v>
      </c>
      <c r="AF555" s="32" t="s">
        <v>33108</v>
      </c>
    </row>
    <row r="556" spans="1:32" x14ac:dyDescent="0.2">
      <c r="A556" s="31" t="str">
        <f>council_staff_import[[#This Row],[First_Name_SOURCE_KEY]]&amp;" "&amp;council_staff_import[[#This Row],[Last_Name_SOURCE_KEY]]</f>
        <v>Tevina Willis</v>
      </c>
      <c r="B556" s="31" t="str">
        <f>council_staff_import[[#This Row],[First_Name_SOURCE_KEY]]</f>
        <v>Tevina</v>
      </c>
      <c r="C556" s="31" t="str">
        <f>council_staff_import[[#This Row],[Last_Name_SOURCE_KEY]]</f>
        <v>Willis</v>
      </c>
      <c r="D556" s="31" t="str">
        <f>council_staff_import[[#This Row],[Title_SOURCE_KEY]]</f>
        <v>Councilmanic Aide</v>
      </c>
      <c r="E556" s="31" t="e">
        <f>council_staff_import[[#This Row],[vlookup_works_for]]</f>
        <v>#REF!</v>
      </c>
      <c r="F556" s="31" t="str">
        <f>IF(council_staff_import[[#This Row],[combine COS and Leg Contact Responsibilties]]="",council_staff_import[[#This Row],[Vlookup Scheduler Responsibility]],council_staff_import[[#This Row],[combine COS and Leg Contact Responsibilties]])</f>
        <v/>
      </c>
      <c r="G556" s="31" t="e">
        <f>council_staff_import[[#This Row],[Vlookup_reports_to_person]]</f>
        <v>#REF!</v>
      </c>
      <c r="H556" s="31" t="s">
        <v>65</v>
      </c>
      <c r="I556" s="31" t="s">
        <v>31371</v>
      </c>
      <c r="J556" s="31" t="str">
        <f>council_staff_import[[#This Row],[format_legislative_staff_type]]</f>
        <v>Personal</v>
      </c>
      <c r="K556" s="31" t="s">
        <v>72</v>
      </c>
      <c r="L556" s="31" t="str">
        <f>IF(council_staff_import[[#This Row],[District_Office_Calc]]=0,"",council_staff_import[[#This Row],[District_Office_Calc]])</f>
        <v>718 963-3141</v>
      </c>
      <c r="M556" s="31" t="str">
        <f>IF(council_staff_import[[#This Row],[combine COS and Leg Contact emails]]="",council_staff_import[[#This Row],[Vlookup Scheduler Email]],council_staff_import[[#This Row],[combine COS and Leg Contact emails]])</f>
        <v/>
      </c>
      <c r="N556" s="32" t="s">
        <v>33339</v>
      </c>
      <c r="O556" s="32" t="s">
        <v>33340</v>
      </c>
      <c r="P556" s="32" t="str">
        <f>IF(council_staff_import[[#This Row],[Vlookup COS Responsibility]]="",council_staff_import[[#This Row],[Vlookup Leg Contact Responsibility]],council_staff_import[[#This Row],[Vlookup COS Responsibility]])</f>
        <v/>
      </c>
      <c r="Q556" s="32" t="str">
        <f>IF(council_staff_import[[#This Row],[Vlookup COS Email]]="",council_staff_import[[#This Row],[Vlookup Leg Contact Email]],council_staff_import[[#This Row],[Vlookup COS Email]])</f>
        <v/>
      </c>
      <c r="R556" s="32" t="str">
        <f>IFERROR(VLOOKUP(council_staff_import[[#This Row],[Full Name]],[4]!Table3[#Data],2,0),"")</f>
        <v/>
      </c>
      <c r="S556" s="32" t="str">
        <f>IFERROR(VLOOKUP(council_staff_import[[#This Row],[Full Name]],[4]!Table3[#Data],6,0),"")</f>
        <v/>
      </c>
      <c r="T556" s="32" t="str">
        <f>IFERROR(VLOOKUP(council_staff_import[[#This Row],[Full Name]],[4]!Table5[#Data],2,0),"")</f>
        <v/>
      </c>
      <c r="U556" s="32" t="str">
        <f>IFERROR(VLOOKUP(council_staff_import[[#This Row],[Full Name]],[4]!Table5[#Data],5,0),"")</f>
        <v/>
      </c>
      <c r="V556" s="32" t="str">
        <f>IFERROR(VLOOKUP(council_staff_import[[#This Row],[Full Name]],[4]!Table6[#Data],2,0),"")</f>
        <v/>
      </c>
      <c r="W556" s="32" t="str">
        <f>IFERROR(VLOOKUP(council_staff_import[[#This Row],[Full Name]],[4]!Table6[#Data],4,0),"")</f>
        <v/>
      </c>
      <c r="X556" s="32" t="s">
        <v>31394</v>
      </c>
      <c r="Y556" s="32" t="e">
        <f>VLOOKUP(council_staff_import[[#This Row],[format_works_for]],[4]!Table4[#Data],1,0)</f>
        <v>#REF!</v>
      </c>
      <c r="Z55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56" s="32" t="e">
        <f>VLOOKUP(council_staff_import[[#This Row],[formatted_and_corrected_reports_to_person]],[4]!Table2[#Data],2,0)</f>
        <v>#REF!</v>
      </c>
      <c r="AB556" s="32" t="str">
        <f>IF(council_staff_import[[#This Row],[format_legislative_staff_type]]="Personal", RIGHT(council_staff_import[[#This Row],[Assignment_SOURCE_KEY]],LEN(council_staff_import[[#This Row],[Assignment_SOURCE_KEY]])-FIND(" ",council_staff_import[[#This Row],[Assignment_SOURCE_KEY]])),"")</f>
        <v>Reynoso</v>
      </c>
      <c r="AC556" s="32" t="str">
        <f>IF(LEFT(council_staff_import[[#This Row],[Assignment_SOURCE_KEY]],(FIND(" ",council_staff_import[[#This Row],[Assignment_SOURCE_KEY]],1)-1))="CM","Personal","Central")</f>
        <v>Personal</v>
      </c>
      <c r="AD556" s="32" t="s">
        <v>34875</v>
      </c>
      <c r="AE556" s="32" t="str">
        <f>council_staff_import[[#This Row],[District_Office_Number_SOURCE_KEY]]</f>
        <v>718 963-3141</v>
      </c>
      <c r="AF556" s="32" t="s">
        <v>33108</v>
      </c>
    </row>
    <row r="557" spans="1:32" x14ac:dyDescent="0.2">
      <c r="A557" s="31" t="str">
        <f>council_staff_import[[#This Row],[First_Name_SOURCE_KEY]]&amp;" "&amp;council_staff_import[[#This Row],[Last_Name_SOURCE_KEY]]</f>
        <v>Kevin Worthington</v>
      </c>
      <c r="B557" s="31" t="str">
        <f>council_staff_import[[#This Row],[First_Name_SOURCE_KEY]]</f>
        <v>Kevin</v>
      </c>
      <c r="C557" s="31" t="str">
        <f>council_staff_import[[#This Row],[Last_Name_SOURCE_KEY]]</f>
        <v>Worthington</v>
      </c>
      <c r="D557" s="31" t="str">
        <f>council_staff_import[[#This Row],[Title_SOURCE_KEY]]</f>
        <v>Councilmanic Aide</v>
      </c>
      <c r="E557" s="31" t="e">
        <f>council_staff_import[[#This Row],[vlookup_works_for]]</f>
        <v>#REF!</v>
      </c>
      <c r="F557" s="31" t="str">
        <f>IF(council_staff_import[[#This Row],[combine COS and Leg Contact Responsibilties]]="",council_staff_import[[#This Row],[Vlookup Scheduler Responsibility]],council_staff_import[[#This Row],[combine COS and Leg Contact Responsibilties]])</f>
        <v/>
      </c>
      <c r="G557" s="31" t="e">
        <f>council_staff_import[[#This Row],[Vlookup_reports_to_person]]</f>
        <v>#REF!</v>
      </c>
      <c r="H557" s="31" t="s">
        <v>65</v>
      </c>
      <c r="I557" s="31" t="s">
        <v>31371</v>
      </c>
      <c r="J557" s="31" t="str">
        <f>council_staff_import[[#This Row],[format_legislative_staff_type]]</f>
        <v>Personal</v>
      </c>
      <c r="K557" s="31" t="s">
        <v>72</v>
      </c>
      <c r="L557" s="31" t="str">
        <f>IF(council_staff_import[[#This Row],[District_Office_Calc]]=0,"",council_staff_import[[#This Row],[District_Office_Calc]])</f>
        <v>718 963-3141</v>
      </c>
      <c r="M557" s="31" t="str">
        <f>IF(council_staff_import[[#This Row],[combine COS and Leg Contact emails]]="",council_staff_import[[#This Row],[Vlookup Scheduler Email]],council_staff_import[[#This Row],[combine COS and Leg Contact emails]])</f>
        <v/>
      </c>
      <c r="N557" s="32" t="s">
        <v>33983</v>
      </c>
      <c r="O557" s="32" t="s">
        <v>4893</v>
      </c>
      <c r="P557" s="32" t="str">
        <f>IF(council_staff_import[[#This Row],[Vlookup COS Responsibility]]="",council_staff_import[[#This Row],[Vlookup Leg Contact Responsibility]],council_staff_import[[#This Row],[Vlookup COS Responsibility]])</f>
        <v/>
      </c>
      <c r="Q557" s="32" t="str">
        <f>IF(council_staff_import[[#This Row],[Vlookup COS Email]]="",council_staff_import[[#This Row],[Vlookup Leg Contact Email]],council_staff_import[[#This Row],[Vlookup COS Email]])</f>
        <v/>
      </c>
      <c r="R557" s="32" t="str">
        <f>IFERROR(VLOOKUP(council_staff_import[[#This Row],[Full Name]],[4]!Table3[#Data],2,0),"")</f>
        <v/>
      </c>
      <c r="S557" s="32" t="str">
        <f>IFERROR(VLOOKUP(council_staff_import[[#This Row],[Full Name]],[4]!Table3[#Data],6,0),"")</f>
        <v/>
      </c>
      <c r="T557" s="32" t="str">
        <f>IFERROR(VLOOKUP(council_staff_import[[#This Row],[Full Name]],[4]!Table5[#Data],2,0),"")</f>
        <v/>
      </c>
      <c r="U557" s="32" t="str">
        <f>IFERROR(VLOOKUP(council_staff_import[[#This Row],[Full Name]],[4]!Table5[#Data],5,0),"")</f>
        <v/>
      </c>
      <c r="V557" s="32" t="str">
        <f>IFERROR(VLOOKUP(council_staff_import[[#This Row],[Full Name]],[4]!Table6[#Data],2,0),"")</f>
        <v/>
      </c>
      <c r="W557" s="32" t="str">
        <f>IFERROR(VLOOKUP(council_staff_import[[#This Row],[Full Name]],[4]!Table6[#Data],4,0),"")</f>
        <v/>
      </c>
      <c r="X557" s="32" t="s">
        <v>31394</v>
      </c>
      <c r="Y557" s="32" t="e">
        <f>VLOOKUP(council_staff_import[[#This Row],[format_works_for]],[4]!Table4[#Data],1,0)</f>
        <v>#REF!</v>
      </c>
      <c r="Z55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57" s="32" t="e">
        <f>VLOOKUP(council_staff_import[[#This Row],[formatted_and_corrected_reports_to_person]],[4]!Table2[#Data],2,0)</f>
        <v>#REF!</v>
      </c>
      <c r="AB557" s="32" t="str">
        <f>IF(council_staff_import[[#This Row],[format_legislative_staff_type]]="Personal", RIGHT(council_staff_import[[#This Row],[Assignment_SOURCE_KEY]],LEN(council_staff_import[[#This Row],[Assignment_SOURCE_KEY]])-FIND(" ",council_staff_import[[#This Row],[Assignment_SOURCE_KEY]])),"")</f>
        <v>Reynoso</v>
      </c>
      <c r="AC557" s="32" t="str">
        <f>IF(LEFT(council_staff_import[[#This Row],[Assignment_SOURCE_KEY]],(FIND(" ",council_staff_import[[#This Row],[Assignment_SOURCE_KEY]],1)-1))="CM","Personal","Central")</f>
        <v>Personal</v>
      </c>
      <c r="AD557" s="32" t="s">
        <v>34875</v>
      </c>
      <c r="AE557" s="32" t="str">
        <f>council_staff_import[[#This Row],[District_Office_Number_SOURCE_KEY]]</f>
        <v>718 963-3141</v>
      </c>
      <c r="AF557" s="32" t="s">
        <v>33108</v>
      </c>
    </row>
    <row r="558" spans="1:32" x14ac:dyDescent="0.2">
      <c r="A558" s="31" t="str">
        <f>council_staff_import[[#This Row],[First_Name_SOURCE_KEY]]&amp;" "&amp;council_staff_import[[#This Row],[Last_Name_SOURCE_KEY]]</f>
        <v>Jordan Bishop</v>
      </c>
      <c r="B558" s="31" t="str">
        <f>council_staff_import[[#This Row],[First_Name_SOURCE_KEY]]</f>
        <v>Jordan</v>
      </c>
      <c r="C558" s="31" t="str">
        <f>council_staff_import[[#This Row],[Last_Name_SOURCE_KEY]]</f>
        <v>Bishop</v>
      </c>
      <c r="D558" s="31" t="str">
        <f>council_staff_import[[#This Row],[Title_SOURCE_KEY]]</f>
        <v>Councilmanic Aide</v>
      </c>
      <c r="E558" s="31" t="e">
        <f>council_staff_import[[#This Row],[vlookup_works_for]]</f>
        <v>#REF!</v>
      </c>
      <c r="F558" s="31" t="str">
        <f>IF(council_staff_import[[#This Row],[combine COS and Leg Contact Responsibilties]]="",council_staff_import[[#This Row],[Vlookup Scheduler Responsibility]],council_staff_import[[#This Row],[combine COS and Leg Contact Responsibilties]])</f>
        <v/>
      </c>
      <c r="G558" s="31" t="e">
        <f>council_staff_import[[#This Row],[Vlookup_reports_to_person]]</f>
        <v>#REF!</v>
      </c>
      <c r="H558" s="31" t="s">
        <v>65</v>
      </c>
      <c r="I558" s="31" t="s">
        <v>31371</v>
      </c>
      <c r="J558" s="31" t="str">
        <f>council_staff_import[[#This Row],[format_legislative_staff_type]]</f>
        <v>Personal</v>
      </c>
      <c r="K558" s="31" t="s">
        <v>72</v>
      </c>
      <c r="L558" s="31" t="str">
        <f>IF(council_staff_import[[#This Row],[District_Office_Calc]]=0,"",council_staff_import[[#This Row],[District_Office_Calc]])</f>
        <v>718 527-4356</v>
      </c>
      <c r="M558" s="31" t="str">
        <f>IF(council_staff_import[[#This Row],[combine COS and Leg Contact emails]]="",council_staff_import[[#This Row],[Vlookup Scheduler Email]],council_staff_import[[#This Row],[combine COS and Leg Contact emails]])</f>
        <v/>
      </c>
      <c r="N558" s="32" t="s">
        <v>6460</v>
      </c>
      <c r="O558" s="32" t="s">
        <v>2197</v>
      </c>
      <c r="P558" s="32" t="str">
        <f>IF(council_staff_import[[#This Row],[Vlookup COS Responsibility]]="",council_staff_import[[#This Row],[Vlookup Leg Contact Responsibility]],council_staff_import[[#This Row],[Vlookup COS Responsibility]])</f>
        <v/>
      </c>
      <c r="Q558" s="32" t="str">
        <f>IF(council_staff_import[[#This Row],[Vlookup COS Email]]="",council_staff_import[[#This Row],[Vlookup Leg Contact Email]],council_staff_import[[#This Row],[Vlookup COS Email]])</f>
        <v/>
      </c>
      <c r="R558" s="32" t="str">
        <f>IFERROR(VLOOKUP(council_staff_import[[#This Row],[Full Name]],[4]!Table3[#Data],2,0),"")</f>
        <v/>
      </c>
      <c r="S558" s="32" t="str">
        <f>IFERROR(VLOOKUP(council_staff_import[[#This Row],[Full Name]],[4]!Table3[#Data],6,0),"")</f>
        <v/>
      </c>
      <c r="T558" s="32" t="str">
        <f>IFERROR(VLOOKUP(council_staff_import[[#This Row],[Full Name]],[4]!Table5[#Data],2,0),"")</f>
        <v/>
      </c>
      <c r="U558" s="32" t="str">
        <f>IFERROR(VLOOKUP(council_staff_import[[#This Row],[Full Name]],[4]!Table5[#Data],5,0),"")</f>
        <v/>
      </c>
      <c r="V558" s="32" t="str">
        <f>IFERROR(VLOOKUP(council_staff_import[[#This Row],[Full Name]],[4]!Table6[#Data],2,0),"")</f>
        <v/>
      </c>
      <c r="W558" s="32" t="str">
        <f>IFERROR(VLOOKUP(council_staff_import[[#This Row],[Full Name]],[4]!Table6[#Data],4,0),"")</f>
        <v/>
      </c>
      <c r="X558" s="32" t="s">
        <v>31394</v>
      </c>
      <c r="Y558" s="32" t="e">
        <f>VLOOKUP(council_staff_import[[#This Row],[format_works_for]],[4]!Table4[#Data],1,0)</f>
        <v>#REF!</v>
      </c>
      <c r="Z55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58" s="32" t="e">
        <f>VLOOKUP(council_staff_import[[#This Row],[formatted_and_corrected_reports_to_person]],[4]!Table2[#Data],2,0)</f>
        <v>#REF!</v>
      </c>
      <c r="AB558" s="32" t="str">
        <f>IF(council_staff_import[[#This Row],[format_legislative_staff_type]]="Personal", RIGHT(council_staff_import[[#This Row],[Assignment_SOURCE_KEY]],LEN(council_staff_import[[#This Row],[Assignment_SOURCE_KEY]])-FIND(" ",council_staff_import[[#This Row],[Assignment_SOURCE_KEY]])),"")</f>
        <v>Richards</v>
      </c>
      <c r="AC558" s="32" t="str">
        <f>IF(LEFT(council_staff_import[[#This Row],[Assignment_SOURCE_KEY]],(FIND(" ",council_staff_import[[#This Row],[Assignment_SOURCE_KEY]],1)-1))="CM","Personal","Central")</f>
        <v>Personal</v>
      </c>
      <c r="AD558" s="32" t="s">
        <v>34876</v>
      </c>
      <c r="AE558" s="32" t="str">
        <f>council_staff_import[[#This Row],[District_Office_Number_SOURCE_KEY]]</f>
        <v>718 527-4356</v>
      </c>
      <c r="AF558" s="32" t="s">
        <v>32565</v>
      </c>
    </row>
    <row r="559" spans="1:32" x14ac:dyDescent="0.2">
      <c r="A559" s="31" t="str">
        <f>council_staff_import[[#This Row],[First_Name_SOURCE_KEY]]&amp;" "&amp;council_staff_import[[#This Row],[Last_Name_SOURCE_KEY]]</f>
        <v>Devaney Brown</v>
      </c>
      <c r="B559" s="31" t="str">
        <f>council_staff_import[[#This Row],[First_Name_SOURCE_KEY]]</f>
        <v>Devaney</v>
      </c>
      <c r="C559" s="31" t="str">
        <f>council_staff_import[[#This Row],[Last_Name_SOURCE_KEY]]</f>
        <v>Brown</v>
      </c>
      <c r="D559" s="31" t="str">
        <f>council_staff_import[[#This Row],[Title_SOURCE_KEY]]</f>
        <v>Councilmanic Aide</v>
      </c>
      <c r="E559" s="31" t="e">
        <f>council_staff_import[[#This Row],[vlookup_works_for]]</f>
        <v>#REF!</v>
      </c>
      <c r="F559" s="31" t="str">
        <f>IF(council_staff_import[[#This Row],[combine COS and Leg Contact Responsibilties]]="",council_staff_import[[#This Row],[Vlookup Scheduler Responsibility]],council_staff_import[[#This Row],[combine COS and Leg Contact Responsibilties]])</f>
        <v/>
      </c>
      <c r="G559" s="31" t="e">
        <f>council_staff_import[[#This Row],[Vlookup_reports_to_person]]</f>
        <v>#REF!</v>
      </c>
      <c r="H559" s="31" t="s">
        <v>65</v>
      </c>
      <c r="I559" s="31" t="s">
        <v>31371</v>
      </c>
      <c r="J559" s="31" t="str">
        <f>council_staff_import[[#This Row],[format_legislative_staff_type]]</f>
        <v>Personal</v>
      </c>
      <c r="K559" s="31" t="s">
        <v>72</v>
      </c>
      <c r="L559" s="31" t="str">
        <f>IF(council_staff_import[[#This Row],[District_Office_Calc]]=0,"",council_staff_import[[#This Row],[District_Office_Calc]])</f>
        <v>718 527-4356</v>
      </c>
      <c r="M559" s="31" t="str">
        <f>IF(council_staff_import[[#This Row],[combine COS and Leg Contact emails]]="",council_staff_import[[#This Row],[Vlookup Scheduler Email]],council_staff_import[[#This Row],[combine COS and Leg Contact emails]])</f>
        <v/>
      </c>
      <c r="N559" s="32" t="s">
        <v>7615</v>
      </c>
      <c r="O559" s="32" t="s">
        <v>32563</v>
      </c>
      <c r="P559" s="32" t="str">
        <f>IF(council_staff_import[[#This Row],[Vlookup COS Responsibility]]="",council_staff_import[[#This Row],[Vlookup Leg Contact Responsibility]],council_staff_import[[#This Row],[Vlookup COS Responsibility]])</f>
        <v/>
      </c>
      <c r="Q559" s="32" t="str">
        <f>IF(council_staff_import[[#This Row],[Vlookup COS Email]]="",council_staff_import[[#This Row],[Vlookup Leg Contact Email]],council_staff_import[[#This Row],[Vlookup COS Email]])</f>
        <v/>
      </c>
      <c r="R559" s="32" t="str">
        <f>IFERROR(VLOOKUP(council_staff_import[[#This Row],[Full Name]],[4]!Table3[#Data],2,0),"")</f>
        <v/>
      </c>
      <c r="S559" s="32" t="str">
        <f>IFERROR(VLOOKUP(council_staff_import[[#This Row],[Full Name]],[4]!Table3[#Data],6,0),"")</f>
        <v/>
      </c>
      <c r="T559" s="32" t="str">
        <f>IFERROR(VLOOKUP(council_staff_import[[#This Row],[Full Name]],[4]!Table5[#Data],2,0),"")</f>
        <v/>
      </c>
      <c r="U559" s="32" t="str">
        <f>IFERROR(VLOOKUP(council_staff_import[[#This Row],[Full Name]],[4]!Table5[#Data],5,0),"")</f>
        <v/>
      </c>
      <c r="V559" s="32" t="str">
        <f>IFERROR(VLOOKUP(council_staff_import[[#This Row],[Full Name]],[4]!Table6[#Data],2,0),"")</f>
        <v/>
      </c>
      <c r="W559" s="32" t="str">
        <f>IFERROR(VLOOKUP(council_staff_import[[#This Row],[Full Name]],[4]!Table6[#Data],4,0),"")</f>
        <v/>
      </c>
      <c r="X559" s="32" t="s">
        <v>31394</v>
      </c>
      <c r="Y559" s="32" t="e">
        <f>VLOOKUP(council_staff_import[[#This Row],[format_works_for]],[4]!Table4[#Data],1,0)</f>
        <v>#REF!</v>
      </c>
      <c r="Z55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59" s="32" t="e">
        <f>VLOOKUP(council_staff_import[[#This Row],[formatted_and_corrected_reports_to_person]],[4]!Table2[#Data],2,0)</f>
        <v>#REF!</v>
      </c>
      <c r="AB559" s="32" t="str">
        <f>IF(council_staff_import[[#This Row],[format_legislative_staff_type]]="Personal", RIGHT(council_staff_import[[#This Row],[Assignment_SOURCE_KEY]],LEN(council_staff_import[[#This Row],[Assignment_SOURCE_KEY]])-FIND(" ",council_staff_import[[#This Row],[Assignment_SOURCE_KEY]])),"")</f>
        <v>Richards</v>
      </c>
      <c r="AC559" s="32" t="str">
        <f>IF(LEFT(council_staff_import[[#This Row],[Assignment_SOURCE_KEY]],(FIND(" ",council_staff_import[[#This Row],[Assignment_SOURCE_KEY]],1)-1))="CM","Personal","Central")</f>
        <v>Personal</v>
      </c>
      <c r="AD559" s="32" t="s">
        <v>34876</v>
      </c>
      <c r="AE559" s="32" t="str">
        <f>council_staff_import[[#This Row],[District_Office_Number_SOURCE_KEY]]</f>
        <v>718 527-4356</v>
      </c>
      <c r="AF559" s="32" t="s">
        <v>32565</v>
      </c>
    </row>
    <row r="560" spans="1:32" x14ac:dyDescent="0.2">
      <c r="A560" s="31" t="str">
        <f>council_staff_import[[#This Row],[First_Name_SOURCE_KEY]]&amp;" "&amp;council_staff_import[[#This Row],[Last_Name_SOURCE_KEY]]</f>
        <v>Mercedes Buchanan</v>
      </c>
      <c r="B560" s="31" t="str">
        <f>council_staff_import[[#This Row],[First_Name_SOURCE_KEY]]</f>
        <v>Mercedes</v>
      </c>
      <c r="C560" s="31" t="str">
        <f>council_staff_import[[#This Row],[Last_Name_SOURCE_KEY]]</f>
        <v>Buchanan</v>
      </c>
      <c r="D560" s="31" t="str">
        <f>council_staff_import[[#This Row],[Title_SOURCE_KEY]]</f>
        <v>Councilmanic Aide</v>
      </c>
      <c r="E560" s="31" t="e">
        <f>council_staff_import[[#This Row],[vlookup_works_for]]</f>
        <v>#REF!</v>
      </c>
      <c r="F560" s="31" t="str">
        <f>IF(council_staff_import[[#This Row],[combine COS and Leg Contact Responsibilties]]="",council_staff_import[[#This Row],[Vlookup Scheduler Responsibility]],council_staff_import[[#This Row],[combine COS and Leg Contact Responsibilties]])</f>
        <v/>
      </c>
      <c r="G560" s="31" t="e">
        <f>council_staff_import[[#This Row],[Vlookup_reports_to_person]]</f>
        <v>#REF!</v>
      </c>
      <c r="H560" s="31" t="s">
        <v>65</v>
      </c>
      <c r="I560" s="31" t="s">
        <v>31371</v>
      </c>
      <c r="J560" s="31" t="str">
        <f>council_staff_import[[#This Row],[format_legislative_staff_type]]</f>
        <v>Personal</v>
      </c>
      <c r="K560" s="31" t="s">
        <v>72</v>
      </c>
      <c r="L560" s="31" t="str">
        <f>IF(council_staff_import[[#This Row],[District_Office_Calc]]=0,"",council_staff_import[[#This Row],[District_Office_Calc]])</f>
        <v>718 527-4356</v>
      </c>
      <c r="M560" s="31" t="str">
        <f>IF(council_staff_import[[#This Row],[combine COS and Leg Contact emails]]="",council_staff_import[[#This Row],[Vlookup Scheduler Email]],council_staff_import[[#This Row],[combine COS and Leg Contact emails]])</f>
        <v/>
      </c>
      <c r="N560" s="32" t="s">
        <v>33278</v>
      </c>
      <c r="O560" s="32" t="s">
        <v>14919</v>
      </c>
      <c r="P560" s="32" t="str">
        <f>IF(council_staff_import[[#This Row],[Vlookup COS Responsibility]]="",council_staff_import[[#This Row],[Vlookup Leg Contact Responsibility]],council_staff_import[[#This Row],[Vlookup COS Responsibility]])</f>
        <v/>
      </c>
      <c r="Q560" s="32" t="str">
        <f>IF(council_staff_import[[#This Row],[Vlookup COS Email]]="",council_staff_import[[#This Row],[Vlookup Leg Contact Email]],council_staff_import[[#This Row],[Vlookup COS Email]])</f>
        <v/>
      </c>
      <c r="R560" s="32" t="str">
        <f>IFERROR(VLOOKUP(council_staff_import[[#This Row],[Full Name]],[4]!Table3[#Data],2,0),"")</f>
        <v/>
      </c>
      <c r="S560" s="32" t="str">
        <f>IFERROR(VLOOKUP(council_staff_import[[#This Row],[Full Name]],[4]!Table3[#Data],6,0),"")</f>
        <v/>
      </c>
      <c r="T560" s="32" t="str">
        <f>IFERROR(VLOOKUP(council_staff_import[[#This Row],[Full Name]],[4]!Table5[#Data],2,0),"")</f>
        <v/>
      </c>
      <c r="U560" s="32" t="str">
        <f>IFERROR(VLOOKUP(council_staff_import[[#This Row],[Full Name]],[4]!Table5[#Data],5,0),"")</f>
        <v/>
      </c>
      <c r="V560" s="32" t="str">
        <f>IFERROR(VLOOKUP(council_staff_import[[#This Row],[Full Name]],[4]!Table6[#Data],2,0),"")</f>
        <v/>
      </c>
      <c r="W560" s="32" t="str">
        <f>IFERROR(VLOOKUP(council_staff_import[[#This Row],[Full Name]],[4]!Table6[#Data],4,0),"")</f>
        <v/>
      </c>
      <c r="X560" s="32" t="s">
        <v>31394</v>
      </c>
      <c r="Y560" s="32" t="e">
        <f>VLOOKUP(council_staff_import[[#This Row],[format_works_for]],[4]!Table4[#Data],1,0)</f>
        <v>#REF!</v>
      </c>
      <c r="Z56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60" s="32" t="e">
        <f>VLOOKUP(council_staff_import[[#This Row],[formatted_and_corrected_reports_to_person]],[4]!Table2[#Data],2,0)</f>
        <v>#REF!</v>
      </c>
      <c r="AB560" s="32" t="str">
        <f>IF(council_staff_import[[#This Row],[format_legislative_staff_type]]="Personal", RIGHT(council_staff_import[[#This Row],[Assignment_SOURCE_KEY]],LEN(council_staff_import[[#This Row],[Assignment_SOURCE_KEY]])-FIND(" ",council_staff_import[[#This Row],[Assignment_SOURCE_KEY]])),"")</f>
        <v>Richards</v>
      </c>
      <c r="AC560" s="32" t="str">
        <f>IF(LEFT(council_staff_import[[#This Row],[Assignment_SOURCE_KEY]],(FIND(" ",council_staff_import[[#This Row],[Assignment_SOURCE_KEY]],1)-1))="CM","Personal","Central")</f>
        <v>Personal</v>
      </c>
      <c r="AD560" s="32" t="s">
        <v>34876</v>
      </c>
      <c r="AE560" s="32" t="str">
        <f>council_staff_import[[#This Row],[District_Office_Number_SOURCE_KEY]]</f>
        <v>718 527-4356</v>
      </c>
      <c r="AF560" s="32" t="s">
        <v>32565</v>
      </c>
    </row>
    <row r="561" spans="1:32" x14ac:dyDescent="0.2">
      <c r="A561" s="31" t="str">
        <f>council_staff_import[[#This Row],[First_Name_SOURCE_KEY]]&amp;" "&amp;council_staff_import[[#This Row],[Last_Name_SOURCE_KEY]]</f>
        <v>Jordan Gibbons</v>
      </c>
      <c r="B561" s="31" t="str">
        <f>council_staff_import[[#This Row],[First_Name_SOURCE_KEY]]</f>
        <v>Jordan</v>
      </c>
      <c r="C561" s="31" t="str">
        <f>council_staff_import[[#This Row],[Last_Name_SOURCE_KEY]]</f>
        <v>Gibbons</v>
      </c>
      <c r="D561" s="31" t="str">
        <f>council_staff_import[[#This Row],[Title_SOURCE_KEY]]</f>
        <v>Councilmanic Aide</v>
      </c>
      <c r="E561" s="31" t="e">
        <f>council_staff_import[[#This Row],[vlookup_works_for]]</f>
        <v>#REF!</v>
      </c>
      <c r="F561" s="31" t="str">
        <f>IF(council_staff_import[[#This Row],[combine COS and Leg Contact Responsibilties]]="",council_staff_import[[#This Row],[Vlookup Scheduler Responsibility]],council_staff_import[[#This Row],[combine COS and Leg Contact Responsibilties]])</f>
        <v/>
      </c>
      <c r="G561" s="31" t="e">
        <f>council_staff_import[[#This Row],[Vlookup_reports_to_person]]</f>
        <v>#REF!</v>
      </c>
      <c r="H561" s="31" t="s">
        <v>65</v>
      </c>
      <c r="I561" s="31" t="s">
        <v>31371</v>
      </c>
      <c r="J561" s="31" t="str">
        <f>council_staff_import[[#This Row],[format_legislative_staff_type]]</f>
        <v>Personal</v>
      </c>
      <c r="K561" s="31" t="s">
        <v>72</v>
      </c>
      <c r="L561" s="31" t="str">
        <f>IF(council_staff_import[[#This Row],[District_Office_Calc]]=0,"",council_staff_import[[#This Row],[District_Office_Calc]])</f>
        <v>718 527-4356</v>
      </c>
      <c r="M561" s="31" t="str">
        <f>IF(council_staff_import[[#This Row],[combine COS and Leg Contact emails]]="",council_staff_import[[#This Row],[Vlookup Scheduler Email]],council_staff_import[[#This Row],[combine COS and Leg Contact emails]])</f>
        <v/>
      </c>
      <c r="N561" s="32" t="s">
        <v>32656</v>
      </c>
      <c r="O561" s="32" t="s">
        <v>2197</v>
      </c>
      <c r="P561" s="32" t="str">
        <f>IF(council_staff_import[[#This Row],[Vlookup COS Responsibility]]="",council_staff_import[[#This Row],[Vlookup Leg Contact Responsibility]],council_staff_import[[#This Row],[Vlookup COS Responsibility]])</f>
        <v/>
      </c>
      <c r="Q561" s="32" t="str">
        <f>IF(council_staff_import[[#This Row],[Vlookup COS Email]]="",council_staff_import[[#This Row],[Vlookup Leg Contact Email]],council_staff_import[[#This Row],[Vlookup COS Email]])</f>
        <v/>
      </c>
      <c r="R561" s="32" t="str">
        <f>IFERROR(VLOOKUP(council_staff_import[[#This Row],[Full Name]],[4]!Table3[#Data],2,0),"")</f>
        <v/>
      </c>
      <c r="S561" s="32" t="str">
        <f>IFERROR(VLOOKUP(council_staff_import[[#This Row],[Full Name]],[4]!Table3[#Data],6,0),"")</f>
        <v/>
      </c>
      <c r="T561" s="32" t="str">
        <f>IFERROR(VLOOKUP(council_staff_import[[#This Row],[Full Name]],[4]!Table5[#Data],2,0),"")</f>
        <v/>
      </c>
      <c r="U561" s="32" t="str">
        <f>IFERROR(VLOOKUP(council_staff_import[[#This Row],[Full Name]],[4]!Table5[#Data],5,0),"")</f>
        <v/>
      </c>
      <c r="V561" s="32" t="str">
        <f>IFERROR(VLOOKUP(council_staff_import[[#This Row],[Full Name]],[4]!Table6[#Data],2,0),"")</f>
        <v/>
      </c>
      <c r="W561" s="32" t="str">
        <f>IFERROR(VLOOKUP(council_staff_import[[#This Row],[Full Name]],[4]!Table6[#Data],4,0),"")</f>
        <v/>
      </c>
      <c r="X561" s="32" t="s">
        <v>31394</v>
      </c>
      <c r="Y561" s="32" t="e">
        <f>VLOOKUP(council_staff_import[[#This Row],[format_works_for]],[4]!Table4[#Data],1,0)</f>
        <v>#REF!</v>
      </c>
      <c r="Z56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61" s="32" t="e">
        <f>VLOOKUP(council_staff_import[[#This Row],[formatted_and_corrected_reports_to_person]],[4]!Table2[#Data],2,0)</f>
        <v>#REF!</v>
      </c>
      <c r="AB561" s="32" t="str">
        <f>IF(council_staff_import[[#This Row],[format_legislative_staff_type]]="Personal", RIGHT(council_staff_import[[#This Row],[Assignment_SOURCE_KEY]],LEN(council_staff_import[[#This Row],[Assignment_SOURCE_KEY]])-FIND(" ",council_staff_import[[#This Row],[Assignment_SOURCE_KEY]])),"")</f>
        <v>Richards</v>
      </c>
      <c r="AC561" s="34" t="str">
        <f>IF(LEFT(council_staff_import[[#This Row],[Assignment_SOURCE_KEY]],(FIND(" ",council_staff_import[[#This Row],[Assignment_SOURCE_KEY]],1)-1))="CM","Personal","Central")</f>
        <v>Personal</v>
      </c>
      <c r="AD561" s="32" t="s">
        <v>34876</v>
      </c>
      <c r="AE561" s="32" t="str">
        <f>council_staff_import[[#This Row],[District_Office_Number_SOURCE_KEY]]</f>
        <v>718 527-4356</v>
      </c>
      <c r="AF561" s="32" t="s">
        <v>32565</v>
      </c>
    </row>
    <row r="562" spans="1:32" x14ac:dyDescent="0.2">
      <c r="A562" s="31" t="str">
        <f>council_staff_import[[#This Row],[First_Name_SOURCE_KEY]]&amp;" "&amp;council_staff_import[[#This Row],[Last_Name_SOURCE_KEY]]</f>
        <v>Jessica Luina</v>
      </c>
      <c r="B562" s="31" t="str">
        <f>council_staff_import[[#This Row],[First_Name_SOURCE_KEY]]</f>
        <v>Jessica</v>
      </c>
      <c r="C562" s="31" t="str">
        <f>council_staff_import[[#This Row],[Last_Name_SOURCE_KEY]]</f>
        <v>Luina</v>
      </c>
      <c r="D562" s="31" t="str">
        <f>council_staff_import[[#This Row],[Title_SOURCE_KEY]]</f>
        <v>Councilmanic Aide</v>
      </c>
      <c r="E562" s="31" t="e">
        <f>council_staff_import[[#This Row],[vlookup_works_for]]</f>
        <v>#REF!</v>
      </c>
      <c r="F562" s="31" t="str">
        <f>IF(council_staff_import[[#This Row],[combine COS and Leg Contact Responsibilties]]="",council_staff_import[[#This Row],[Vlookup Scheduler Responsibility]],council_staff_import[[#This Row],[combine COS and Leg Contact Responsibilties]])</f>
        <v/>
      </c>
      <c r="G562" s="31" t="e">
        <f>council_staff_import[[#This Row],[Vlookup_reports_to_person]]</f>
        <v>#REF!</v>
      </c>
      <c r="H562" s="31" t="s">
        <v>65</v>
      </c>
      <c r="I562" s="31" t="s">
        <v>31371</v>
      </c>
      <c r="J562" s="31" t="str">
        <f>council_staff_import[[#This Row],[format_legislative_staff_type]]</f>
        <v>Personal</v>
      </c>
      <c r="K562" s="31" t="s">
        <v>72</v>
      </c>
      <c r="L562" s="31" t="str">
        <f>IF(council_staff_import[[#This Row],[District_Office_Calc]]=0,"",council_staff_import[[#This Row],[District_Office_Calc]])</f>
        <v>718 527-4356</v>
      </c>
      <c r="M562" s="31" t="str">
        <f>IF(council_staff_import[[#This Row],[combine COS and Leg Contact emails]]="",council_staff_import[[#This Row],[Vlookup Scheduler Email]],council_staff_import[[#This Row],[combine COS and Leg Contact emails]])</f>
        <v/>
      </c>
      <c r="N562" s="32" t="s">
        <v>33762</v>
      </c>
      <c r="O562" s="32" t="s">
        <v>12902</v>
      </c>
      <c r="P562" s="32" t="str">
        <f>IF(council_staff_import[[#This Row],[Vlookup COS Responsibility]]="",council_staff_import[[#This Row],[Vlookup Leg Contact Responsibility]],council_staff_import[[#This Row],[Vlookup COS Responsibility]])</f>
        <v/>
      </c>
      <c r="Q562" s="32" t="str">
        <f>IF(council_staff_import[[#This Row],[Vlookup COS Email]]="",council_staff_import[[#This Row],[Vlookup Leg Contact Email]],council_staff_import[[#This Row],[Vlookup COS Email]])</f>
        <v/>
      </c>
      <c r="R562" s="32" t="str">
        <f>IFERROR(VLOOKUP(council_staff_import[[#This Row],[Full Name]],[4]!Table3[#Data],2,0),"")</f>
        <v/>
      </c>
      <c r="S562" s="32" t="str">
        <f>IFERROR(VLOOKUP(council_staff_import[[#This Row],[Full Name]],[4]!Table3[#Data],6,0),"")</f>
        <v/>
      </c>
      <c r="T562" s="32" t="str">
        <f>IFERROR(VLOOKUP(council_staff_import[[#This Row],[Full Name]],[4]!Table5[#Data],2,0),"")</f>
        <v/>
      </c>
      <c r="U562" s="32" t="str">
        <f>IFERROR(VLOOKUP(council_staff_import[[#This Row],[Full Name]],[4]!Table5[#Data],5,0),"")</f>
        <v/>
      </c>
      <c r="V562" s="32" t="str">
        <f>IFERROR(VLOOKUP(council_staff_import[[#This Row],[Full Name]],[4]!Table6[#Data],2,0),"")</f>
        <v/>
      </c>
      <c r="W562" s="32" t="str">
        <f>IFERROR(VLOOKUP(council_staff_import[[#This Row],[Full Name]],[4]!Table6[#Data],4,0),"")</f>
        <v/>
      </c>
      <c r="X562" s="32" t="s">
        <v>31394</v>
      </c>
      <c r="Y562" s="32" t="e">
        <f>VLOOKUP(council_staff_import[[#This Row],[format_works_for]],[4]!Table4[#Data],1,0)</f>
        <v>#REF!</v>
      </c>
      <c r="Z56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62" s="32" t="e">
        <f>VLOOKUP(council_staff_import[[#This Row],[formatted_and_corrected_reports_to_person]],[4]!Table2[#Data],2,0)</f>
        <v>#REF!</v>
      </c>
      <c r="AB562" s="32" t="str">
        <f>IF(council_staff_import[[#This Row],[format_legislative_staff_type]]="Personal", RIGHT(council_staff_import[[#This Row],[Assignment_SOURCE_KEY]],LEN(council_staff_import[[#This Row],[Assignment_SOURCE_KEY]])-FIND(" ",council_staff_import[[#This Row],[Assignment_SOURCE_KEY]])),"")</f>
        <v>Richards</v>
      </c>
      <c r="AC562" s="34" t="str">
        <f>IF(LEFT(council_staff_import[[#This Row],[Assignment_SOURCE_KEY]],(FIND(" ",council_staff_import[[#This Row],[Assignment_SOURCE_KEY]],1)-1))="CM","Personal","Central")</f>
        <v>Personal</v>
      </c>
      <c r="AD562" s="32" t="s">
        <v>34876</v>
      </c>
      <c r="AE562" s="32" t="str">
        <f>council_staff_import[[#This Row],[District_Office_Number_SOURCE_KEY]]</f>
        <v>718 527-4356</v>
      </c>
      <c r="AF562" s="32" t="s">
        <v>32565</v>
      </c>
    </row>
    <row r="563" spans="1:32" x14ac:dyDescent="0.2">
      <c r="A563" s="31" t="str">
        <f>council_staff_import[[#This Row],[First_Name_SOURCE_KEY]]&amp;" "&amp;council_staff_import[[#This Row],[Last_Name_SOURCE_KEY]]</f>
        <v>Mitch Noel</v>
      </c>
      <c r="B563" s="31" t="str">
        <f>council_staff_import[[#This Row],[First_Name_SOURCE_KEY]]</f>
        <v>Mitch</v>
      </c>
      <c r="C563" s="31" t="str">
        <f>council_staff_import[[#This Row],[Last_Name_SOURCE_KEY]]</f>
        <v>Noel</v>
      </c>
      <c r="D563" s="31" t="str">
        <f>council_staff_import[[#This Row],[Title_SOURCE_KEY]]</f>
        <v>Councilmanic Aide</v>
      </c>
      <c r="E563" s="31" t="e">
        <f>council_staff_import[[#This Row],[vlookup_works_for]]</f>
        <v>#REF!</v>
      </c>
      <c r="F563" s="31" t="str">
        <f>IF(council_staff_import[[#This Row],[combine COS and Leg Contact Responsibilties]]="",council_staff_import[[#This Row],[Vlookup Scheduler Responsibility]],council_staff_import[[#This Row],[combine COS and Leg Contact Responsibilties]])</f>
        <v/>
      </c>
      <c r="G563" s="31" t="e">
        <f>council_staff_import[[#This Row],[Vlookup_reports_to_person]]</f>
        <v>#REF!</v>
      </c>
      <c r="H563" s="31" t="s">
        <v>65</v>
      </c>
      <c r="I563" s="31" t="s">
        <v>31371</v>
      </c>
      <c r="J563" s="31" t="str">
        <f>council_staff_import[[#This Row],[format_legislative_staff_type]]</f>
        <v>Personal</v>
      </c>
      <c r="K563" s="31" t="s">
        <v>72</v>
      </c>
      <c r="L563" s="31" t="str">
        <f>IF(council_staff_import[[#This Row],[District_Office_Calc]]=0,"",council_staff_import[[#This Row],[District_Office_Calc]])</f>
        <v>718 527-4356</v>
      </c>
      <c r="M563" s="31" t="str">
        <f>IF(council_staff_import[[#This Row],[combine COS and Leg Contact emails]]="",council_staff_import[[#This Row],[Vlookup Scheduler Email]],council_staff_import[[#This Row],[combine COS and Leg Contact emails]])</f>
        <v/>
      </c>
      <c r="N563" s="32" t="s">
        <v>6550</v>
      </c>
      <c r="O563" s="32" t="s">
        <v>32652</v>
      </c>
      <c r="P563" s="32" t="str">
        <f>IF(council_staff_import[[#This Row],[Vlookup COS Responsibility]]="",council_staff_import[[#This Row],[Vlookup Leg Contact Responsibility]],council_staff_import[[#This Row],[Vlookup COS Responsibility]])</f>
        <v/>
      </c>
      <c r="Q563" s="32" t="str">
        <f>IF(council_staff_import[[#This Row],[Vlookup COS Email]]="",council_staff_import[[#This Row],[Vlookup Leg Contact Email]],council_staff_import[[#This Row],[Vlookup COS Email]])</f>
        <v/>
      </c>
      <c r="R563" s="32" t="str">
        <f>IFERROR(VLOOKUP(council_staff_import[[#This Row],[Full Name]],[4]!Table3[#Data],2,0),"")</f>
        <v/>
      </c>
      <c r="S563" s="32" t="str">
        <f>IFERROR(VLOOKUP(council_staff_import[[#This Row],[Full Name]],[4]!Table3[#Data],6,0),"")</f>
        <v/>
      </c>
      <c r="T563" s="32" t="str">
        <f>IFERROR(VLOOKUP(council_staff_import[[#This Row],[Full Name]],[4]!Table5[#Data],2,0),"")</f>
        <v/>
      </c>
      <c r="U563" s="32" t="str">
        <f>IFERROR(VLOOKUP(council_staff_import[[#This Row],[Full Name]],[4]!Table5[#Data],5,0),"")</f>
        <v/>
      </c>
      <c r="V563" s="32" t="str">
        <f>IFERROR(VLOOKUP(council_staff_import[[#This Row],[Full Name]],[4]!Table6[#Data],2,0),"")</f>
        <v/>
      </c>
      <c r="W563" s="32" t="str">
        <f>IFERROR(VLOOKUP(council_staff_import[[#This Row],[Full Name]],[4]!Table6[#Data],4,0),"")</f>
        <v/>
      </c>
      <c r="X563" s="32" t="s">
        <v>31394</v>
      </c>
      <c r="Y563" s="32" t="e">
        <f>VLOOKUP(council_staff_import[[#This Row],[format_works_for]],[4]!Table4[#Data],1,0)</f>
        <v>#REF!</v>
      </c>
      <c r="Z56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63" s="32" t="e">
        <f>VLOOKUP(council_staff_import[[#This Row],[formatted_and_corrected_reports_to_person]],[4]!Table2[#Data],2,0)</f>
        <v>#REF!</v>
      </c>
      <c r="AB563" s="32" t="str">
        <f>IF(council_staff_import[[#This Row],[format_legislative_staff_type]]="Personal", RIGHT(council_staff_import[[#This Row],[Assignment_SOURCE_KEY]],LEN(council_staff_import[[#This Row],[Assignment_SOURCE_KEY]])-FIND(" ",council_staff_import[[#This Row],[Assignment_SOURCE_KEY]])),"")</f>
        <v>Richards</v>
      </c>
      <c r="AC563" s="34" t="str">
        <f>IF(LEFT(council_staff_import[[#This Row],[Assignment_SOURCE_KEY]],(FIND(" ",council_staff_import[[#This Row],[Assignment_SOURCE_KEY]],1)-1))="CM","Personal","Central")</f>
        <v>Personal</v>
      </c>
      <c r="AD563" s="32" t="s">
        <v>34876</v>
      </c>
      <c r="AE563" s="32" t="str">
        <f>council_staff_import[[#This Row],[District_Office_Number_SOURCE_KEY]]</f>
        <v>718 527-4356</v>
      </c>
      <c r="AF563" s="32" t="s">
        <v>32565</v>
      </c>
    </row>
    <row r="564" spans="1:32" x14ac:dyDescent="0.2">
      <c r="A564" s="31" t="str">
        <f>council_staff_import[[#This Row],[First_Name_SOURCE_KEY]]&amp;" "&amp;council_staff_import[[#This Row],[Last_Name_SOURCE_KEY]]</f>
        <v>Malik Sanders</v>
      </c>
      <c r="B564" s="31" t="str">
        <f>council_staff_import[[#This Row],[First_Name_SOURCE_KEY]]</f>
        <v>Malik</v>
      </c>
      <c r="C564" s="31" t="str">
        <f>council_staff_import[[#This Row],[Last_Name_SOURCE_KEY]]</f>
        <v>Sanders</v>
      </c>
      <c r="D564" s="31" t="str">
        <f>council_staff_import[[#This Row],[Title_SOURCE_KEY]]</f>
        <v>Councilmanic Aide</v>
      </c>
      <c r="E564" s="31" t="e">
        <f>council_staff_import[[#This Row],[vlookup_works_for]]</f>
        <v>#REF!</v>
      </c>
      <c r="F564" s="31" t="str">
        <f>IF(council_staff_import[[#This Row],[combine COS and Leg Contact Responsibilties]]="",council_staff_import[[#This Row],[Vlookup Scheduler Responsibility]],council_staff_import[[#This Row],[combine COS and Leg Contact Responsibilties]])</f>
        <v/>
      </c>
      <c r="G564" s="31" t="e">
        <f>council_staff_import[[#This Row],[Vlookup_reports_to_person]]</f>
        <v>#REF!</v>
      </c>
      <c r="H564" s="31" t="s">
        <v>65</v>
      </c>
      <c r="I564" s="31" t="s">
        <v>31371</v>
      </c>
      <c r="J564" s="31" t="str">
        <f>council_staff_import[[#This Row],[format_legislative_staff_type]]</f>
        <v>Personal</v>
      </c>
      <c r="K564" s="31" t="s">
        <v>72</v>
      </c>
      <c r="L564" s="31" t="str">
        <f>IF(council_staff_import[[#This Row],[District_Office_Calc]]=0,"",council_staff_import[[#This Row],[District_Office_Calc]])</f>
        <v>718 527-4356</v>
      </c>
      <c r="M564" s="31" t="str">
        <f>IF(council_staff_import[[#This Row],[combine COS and Leg Contact emails]]="",council_staff_import[[#This Row],[Vlookup Scheduler Email]],council_staff_import[[#This Row],[combine COS and Leg Contact emails]])</f>
        <v/>
      </c>
      <c r="N564" s="32" t="s">
        <v>2086</v>
      </c>
      <c r="O564" s="32" t="s">
        <v>20521</v>
      </c>
      <c r="P564" s="32" t="str">
        <f>IF(council_staff_import[[#This Row],[Vlookup COS Responsibility]]="",council_staff_import[[#This Row],[Vlookup Leg Contact Responsibility]],council_staff_import[[#This Row],[Vlookup COS Responsibility]])</f>
        <v/>
      </c>
      <c r="Q564" s="32" t="str">
        <f>IF(council_staff_import[[#This Row],[Vlookup COS Email]]="",council_staff_import[[#This Row],[Vlookup Leg Contact Email]],council_staff_import[[#This Row],[Vlookup COS Email]])</f>
        <v/>
      </c>
      <c r="R564" s="32" t="str">
        <f>IFERROR(VLOOKUP(council_staff_import[[#This Row],[Full Name]],[4]!Table3[#Data],2,0),"")</f>
        <v/>
      </c>
      <c r="S564" s="32" t="str">
        <f>IFERROR(VLOOKUP(council_staff_import[[#This Row],[Full Name]],[4]!Table3[#Data],6,0),"")</f>
        <v/>
      </c>
      <c r="T564" s="32" t="str">
        <f>IFERROR(VLOOKUP(council_staff_import[[#This Row],[Full Name]],[4]!Table5[#Data],2,0),"")</f>
        <v/>
      </c>
      <c r="U564" s="32" t="str">
        <f>IFERROR(VLOOKUP(council_staff_import[[#This Row],[Full Name]],[4]!Table5[#Data],5,0),"")</f>
        <v/>
      </c>
      <c r="V564" s="32" t="str">
        <f>IFERROR(VLOOKUP(council_staff_import[[#This Row],[Full Name]],[4]!Table6[#Data],2,0),"")</f>
        <v/>
      </c>
      <c r="W564" s="32" t="str">
        <f>IFERROR(VLOOKUP(council_staff_import[[#This Row],[Full Name]],[4]!Table6[#Data],4,0),"")</f>
        <v/>
      </c>
      <c r="X564" s="32" t="s">
        <v>31394</v>
      </c>
      <c r="Y564" s="32" t="e">
        <f>VLOOKUP(council_staff_import[[#This Row],[format_works_for]],[4]!Table4[#Data],1,0)</f>
        <v>#REF!</v>
      </c>
      <c r="Z56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64" s="32" t="e">
        <f>VLOOKUP(council_staff_import[[#This Row],[formatted_and_corrected_reports_to_person]],[4]!Table2[#Data],2,0)</f>
        <v>#REF!</v>
      </c>
      <c r="AB564" s="32" t="str">
        <f>IF(council_staff_import[[#This Row],[format_legislative_staff_type]]="Personal", RIGHT(council_staff_import[[#This Row],[Assignment_SOURCE_KEY]],LEN(council_staff_import[[#This Row],[Assignment_SOURCE_KEY]])-FIND(" ",council_staff_import[[#This Row],[Assignment_SOURCE_KEY]])),"")</f>
        <v>Richards</v>
      </c>
      <c r="AC564" s="34" t="str">
        <f>IF(LEFT(council_staff_import[[#This Row],[Assignment_SOURCE_KEY]],(FIND(" ",council_staff_import[[#This Row],[Assignment_SOURCE_KEY]],1)-1))="CM","Personal","Central")</f>
        <v>Personal</v>
      </c>
      <c r="AD564" s="32" t="s">
        <v>34876</v>
      </c>
      <c r="AE564" s="32" t="str">
        <f>council_staff_import[[#This Row],[District_Office_Number_SOURCE_KEY]]</f>
        <v>718 527-4356</v>
      </c>
      <c r="AF564" s="32" t="s">
        <v>32565</v>
      </c>
    </row>
    <row r="565" spans="1:32" x14ac:dyDescent="0.2">
      <c r="A565" s="31" t="str">
        <f>council_staff_import[[#This Row],[First_Name_SOURCE_KEY]]&amp;" "&amp;council_staff_import[[#This Row],[Last_Name_SOURCE_KEY]]</f>
        <v>Kiana Diaz</v>
      </c>
      <c r="B565" s="31" t="str">
        <f>council_staff_import[[#This Row],[First_Name_SOURCE_KEY]]</f>
        <v>Kiana</v>
      </c>
      <c r="C565" s="31" t="str">
        <f>council_staff_import[[#This Row],[Last_Name_SOURCE_KEY]]</f>
        <v>Diaz</v>
      </c>
      <c r="D565" s="31" t="str">
        <f>council_staff_import[[#This Row],[Title_SOURCE_KEY]]</f>
        <v>Councilmanic Aide</v>
      </c>
      <c r="E565" s="31" t="e">
        <f>council_staff_import[[#This Row],[vlookup_works_for]]</f>
        <v>#REF!</v>
      </c>
      <c r="F565" s="31" t="str">
        <f>IF(council_staff_import[[#This Row],[combine COS and Leg Contact Responsibilties]]="",council_staff_import[[#This Row],[Vlookup Scheduler Responsibility]],council_staff_import[[#This Row],[combine COS and Leg Contact Responsibilties]])</f>
        <v/>
      </c>
      <c r="G565" s="31" t="e">
        <f>council_staff_import[[#This Row],[Vlookup_reports_to_person]]</f>
        <v>#REF!</v>
      </c>
      <c r="H565" s="31" t="s">
        <v>65</v>
      </c>
      <c r="I565" s="31" t="s">
        <v>31371</v>
      </c>
      <c r="J565" s="31" t="str">
        <f>council_staff_import[[#This Row],[format_legislative_staff_type]]</f>
        <v>Personal</v>
      </c>
      <c r="K565" s="31" t="s">
        <v>72</v>
      </c>
      <c r="L565" s="31" t="str">
        <f>IF(council_staff_import[[#This Row],[District_Office_Calc]]=0,"",council_staff_import[[#This Row],[District_Office_Calc]])</f>
        <v>917 521-2616</v>
      </c>
      <c r="M565" s="31" t="str">
        <f>IF(council_staff_import[[#This Row],[combine COS and Leg Contact emails]]="",council_staff_import[[#This Row],[Vlookup Scheduler Email]],council_staff_import[[#This Row],[combine COS and Leg Contact emails]])</f>
        <v/>
      </c>
      <c r="N565" s="32" t="s">
        <v>6973</v>
      </c>
      <c r="O565" s="32" t="s">
        <v>28686</v>
      </c>
      <c r="P565" s="32" t="str">
        <f>IF(council_staff_import[[#This Row],[Vlookup COS Responsibility]]="",council_staff_import[[#This Row],[Vlookup Leg Contact Responsibility]],council_staff_import[[#This Row],[Vlookup COS Responsibility]])</f>
        <v/>
      </c>
      <c r="Q565" s="32" t="str">
        <f>IF(council_staff_import[[#This Row],[Vlookup COS Email]]="",council_staff_import[[#This Row],[Vlookup Leg Contact Email]],council_staff_import[[#This Row],[Vlookup COS Email]])</f>
        <v/>
      </c>
      <c r="R565" s="32" t="str">
        <f>IFERROR(VLOOKUP(council_staff_import[[#This Row],[Full Name]],[4]!Table3[#Data],2,0),"")</f>
        <v/>
      </c>
      <c r="S565" s="32" t="str">
        <f>IFERROR(VLOOKUP(council_staff_import[[#This Row],[Full Name]],[4]!Table3[#Data],6,0),"")</f>
        <v/>
      </c>
      <c r="T565" s="32" t="str">
        <f>IFERROR(VLOOKUP(council_staff_import[[#This Row],[Full Name]],[4]!Table5[#Data],2,0),"")</f>
        <v/>
      </c>
      <c r="U565" s="32" t="str">
        <f>IFERROR(VLOOKUP(council_staff_import[[#This Row],[Full Name]],[4]!Table5[#Data],5,0),"")</f>
        <v/>
      </c>
      <c r="V565" s="32" t="str">
        <f>IFERROR(VLOOKUP(council_staff_import[[#This Row],[Full Name]],[4]!Table6[#Data],2,0),"")</f>
        <v/>
      </c>
      <c r="W565" s="32" t="str">
        <f>IFERROR(VLOOKUP(council_staff_import[[#This Row],[Full Name]],[4]!Table6[#Data],4,0),"")</f>
        <v/>
      </c>
      <c r="X565" s="32" t="s">
        <v>31394</v>
      </c>
      <c r="Y565" s="32" t="e">
        <f>VLOOKUP(council_staff_import[[#This Row],[format_works_for]],[4]!Table4[#Data],1,0)</f>
        <v>#REF!</v>
      </c>
      <c r="Z56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65" s="32" t="e">
        <f>VLOOKUP(council_staff_import[[#This Row],[formatted_and_corrected_reports_to_person]],[4]!Table2[#Data],2,0)</f>
        <v>#REF!</v>
      </c>
      <c r="AB565" s="32" t="s">
        <v>3384</v>
      </c>
      <c r="AC565" s="34" t="str">
        <f>IF(LEFT(council_staff_import[[#This Row],[Assignment_SOURCE_KEY]],(FIND(" ",council_staff_import[[#This Row],[Assignment_SOURCE_KEY]],1)-1))="CM","Personal","Central")</f>
        <v>Personal</v>
      </c>
      <c r="AD565" s="32" t="s">
        <v>34877</v>
      </c>
      <c r="AE565" s="32" t="str">
        <f>council_staff_import[[#This Row],[District_Office_Number_SOURCE_KEY]]</f>
        <v>917 521-2616</v>
      </c>
      <c r="AF565" s="32" t="s">
        <v>31653</v>
      </c>
    </row>
    <row r="566" spans="1:32" x14ac:dyDescent="0.2">
      <c r="A566" s="31" t="str">
        <f>council_staff_import[[#This Row],[First_Name_SOURCE_KEY]]&amp;" "&amp;council_staff_import[[#This Row],[Last_Name_SOURCE_KEY]]</f>
        <v>Maurice Edwards</v>
      </c>
      <c r="B566" s="31" t="str">
        <f>council_staff_import[[#This Row],[First_Name_SOURCE_KEY]]</f>
        <v>Maurice</v>
      </c>
      <c r="C566" s="31" t="str">
        <f>council_staff_import[[#This Row],[Last_Name_SOURCE_KEY]]</f>
        <v>Edwards</v>
      </c>
      <c r="D566" s="31" t="str">
        <f>council_staff_import[[#This Row],[Title_SOURCE_KEY]]</f>
        <v>Councilmanic Aide</v>
      </c>
      <c r="E566" s="31" t="e">
        <f>council_staff_import[[#This Row],[vlookup_works_for]]</f>
        <v>#REF!</v>
      </c>
      <c r="F566" s="31" t="str">
        <f>IF(council_staff_import[[#This Row],[combine COS and Leg Contact Responsibilties]]="",council_staff_import[[#This Row],[Vlookup Scheduler Responsibility]],council_staff_import[[#This Row],[combine COS and Leg Contact Responsibilties]])</f>
        <v/>
      </c>
      <c r="G566" s="31" t="e">
        <f>council_staff_import[[#This Row],[Vlookup_reports_to_person]]</f>
        <v>#REF!</v>
      </c>
      <c r="H566" s="31" t="s">
        <v>65</v>
      </c>
      <c r="I566" s="31" t="s">
        <v>31371</v>
      </c>
      <c r="J566" s="31" t="str">
        <f>council_staff_import[[#This Row],[format_legislative_staff_type]]</f>
        <v>Personal</v>
      </c>
      <c r="K566" s="31" t="s">
        <v>72</v>
      </c>
      <c r="L566" s="31" t="str">
        <f>IF(council_staff_import[[#This Row],[District_Office_Calc]]=0,"",council_staff_import[[#This Row],[District_Office_Calc]])</f>
        <v>917 521-2616</v>
      </c>
      <c r="M566" s="31" t="str">
        <f>IF(council_staff_import[[#This Row],[combine COS and Leg Contact emails]]="",council_staff_import[[#This Row],[Vlookup Scheduler Email]],council_staff_import[[#This Row],[combine COS and Leg Contact emails]])</f>
        <v/>
      </c>
      <c r="N566" s="32" t="s">
        <v>18186</v>
      </c>
      <c r="O566" s="32" t="s">
        <v>31651</v>
      </c>
      <c r="P566" s="32" t="str">
        <f>IF(council_staff_import[[#This Row],[Vlookup COS Responsibility]]="",council_staff_import[[#This Row],[Vlookup Leg Contact Responsibility]],council_staff_import[[#This Row],[Vlookup COS Responsibility]])</f>
        <v/>
      </c>
      <c r="Q566" s="32" t="str">
        <f>IF(council_staff_import[[#This Row],[Vlookup COS Email]]="",council_staff_import[[#This Row],[Vlookup Leg Contact Email]],council_staff_import[[#This Row],[Vlookup COS Email]])</f>
        <v/>
      </c>
      <c r="R566" s="32" t="str">
        <f>IFERROR(VLOOKUP(council_staff_import[[#This Row],[Full Name]],[4]!Table3[#Data],2,0),"")</f>
        <v/>
      </c>
      <c r="S566" s="32" t="str">
        <f>IFERROR(VLOOKUP(council_staff_import[[#This Row],[Full Name]],[4]!Table3[#Data],6,0),"")</f>
        <v/>
      </c>
      <c r="T566" s="32" t="str">
        <f>IFERROR(VLOOKUP(council_staff_import[[#This Row],[Full Name]],[4]!Table5[#Data],2,0),"")</f>
        <v/>
      </c>
      <c r="U566" s="32" t="str">
        <f>IFERROR(VLOOKUP(council_staff_import[[#This Row],[Full Name]],[4]!Table5[#Data],5,0),"")</f>
        <v/>
      </c>
      <c r="V566" s="32" t="str">
        <f>IFERROR(VLOOKUP(council_staff_import[[#This Row],[Full Name]],[4]!Table6[#Data],2,0),"")</f>
        <v/>
      </c>
      <c r="W566" s="32" t="str">
        <f>IFERROR(VLOOKUP(council_staff_import[[#This Row],[Full Name]],[4]!Table6[#Data],4,0),"")</f>
        <v/>
      </c>
      <c r="X566" s="32" t="s">
        <v>31394</v>
      </c>
      <c r="Y566" s="32" t="e">
        <f>VLOOKUP(council_staff_import[[#This Row],[format_works_for]],[4]!Table4[#Data],1,0)</f>
        <v>#REF!</v>
      </c>
      <c r="Z56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66" s="32" t="e">
        <f>VLOOKUP(council_staff_import[[#This Row],[formatted_and_corrected_reports_to_person]],[4]!Table2[#Data],2,0)</f>
        <v>#REF!</v>
      </c>
      <c r="AB566" s="32" t="s">
        <v>3384</v>
      </c>
      <c r="AC566" s="34" t="str">
        <f>IF(LEFT(council_staff_import[[#This Row],[Assignment_SOURCE_KEY]],(FIND(" ",council_staff_import[[#This Row],[Assignment_SOURCE_KEY]],1)-1))="CM","Personal","Central")</f>
        <v>Personal</v>
      </c>
      <c r="AD566" s="32" t="s">
        <v>34877</v>
      </c>
      <c r="AE566" s="32" t="str">
        <f>council_staff_import[[#This Row],[District_Office_Number_SOURCE_KEY]]</f>
        <v>917 521-2616</v>
      </c>
      <c r="AF566" s="32" t="s">
        <v>31653</v>
      </c>
    </row>
    <row r="567" spans="1:32" x14ac:dyDescent="0.2">
      <c r="A567" s="31" t="str">
        <f>council_staff_import[[#This Row],[First_Name_SOURCE_KEY]]&amp;" "&amp;council_staff_import[[#This Row],[Last_Name_SOURCE_KEY]]</f>
        <v>Rita Gomez</v>
      </c>
      <c r="B567" s="31" t="str">
        <f>council_staff_import[[#This Row],[First_Name_SOURCE_KEY]]</f>
        <v>Rita</v>
      </c>
      <c r="C567" s="31" t="str">
        <f>council_staff_import[[#This Row],[Last_Name_SOURCE_KEY]]</f>
        <v>Gomez</v>
      </c>
      <c r="D567" s="31" t="str">
        <f>council_staff_import[[#This Row],[Title_SOURCE_KEY]]</f>
        <v>Councilmanic Aide</v>
      </c>
      <c r="E567" s="31" t="e">
        <f>council_staff_import[[#This Row],[vlookup_works_for]]</f>
        <v>#REF!</v>
      </c>
      <c r="F567" s="31" t="str">
        <f>IF(council_staff_import[[#This Row],[combine COS and Leg Contact Responsibilties]]="",council_staff_import[[#This Row],[Vlookup Scheduler Responsibility]],council_staff_import[[#This Row],[combine COS and Leg Contact Responsibilties]])</f>
        <v/>
      </c>
      <c r="G567" s="31" t="e">
        <f>council_staff_import[[#This Row],[Vlookup_reports_to_person]]</f>
        <v>#REF!</v>
      </c>
      <c r="H567" s="31" t="s">
        <v>65</v>
      </c>
      <c r="I567" s="31" t="s">
        <v>31371</v>
      </c>
      <c r="J567" s="31" t="str">
        <f>council_staff_import[[#This Row],[format_legislative_staff_type]]</f>
        <v>Personal</v>
      </c>
      <c r="K567" s="31" t="s">
        <v>72</v>
      </c>
      <c r="L567" s="31" t="str">
        <f>IF(council_staff_import[[#This Row],[District_Office_Calc]]=0,"",council_staff_import[[#This Row],[District_Office_Calc]])</f>
        <v>917 521-2616</v>
      </c>
      <c r="M567" s="31" t="str">
        <f>IF(council_staff_import[[#This Row],[combine COS and Leg Contact emails]]="",council_staff_import[[#This Row],[Vlookup Scheduler Email]],council_staff_import[[#This Row],[combine COS and Leg Contact emails]])</f>
        <v/>
      </c>
      <c r="N567" s="32" t="s">
        <v>33799</v>
      </c>
      <c r="O567" s="32" t="s">
        <v>33800</v>
      </c>
      <c r="P567" s="32" t="str">
        <f>IF(council_staff_import[[#This Row],[Vlookup COS Responsibility]]="",council_staff_import[[#This Row],[Vlookup Leg Contact Responsibility]],council_staff_import[[#This Row],[Vlookup COS Responsibility]])</f>
        <v/>
      </c>
      <c r="Q567" s="32" t="str">
        <f>IF(council_staff_import[[#This Row],[Vlookup COS Email]]="",council_staff_import[[#This Row],[Vlookup Leg Contact Email]],council_staff_import[[#This Row],[Vlookup COS Email]])</f>
        <v/>
      </c>
      <c r="R567" s="32" t="str">
        <f>IFERROR(VLOOKUP(council_staff_import[[#This Row],[Full Name]],[4]!Table3[#Data],2,0),"")</f>
        <v/>
      </c>
      <c r="S567" s="32" t="str">
        <f>IFERROR(VLOOKUP(council_staff_import[[#This Row],[Full Name]],[4]!Table3[#Data],6,0),"")</f>
        <v/>
      </c>
      <c r="T567" s="32" t="str">
        <f>IFERROR(VLOOKUP(council_staff_import[[#This Row],[Full Name]],[4]!Table5[#Data],2,0),"")</f>
        <v/>
      </c>
      <c r="U567" s="32" t="str">
        <f>IFERROR(VLOOKUP(council_staff_import[[#This Row],[Full Name]],[4]!Table5[#Data],5,0),"")</f>
        <v/>
      </c>
      <c r="V567" s="32" t="str">
        <f>IFERROR(VLOOKUP(council_staff_import[[#This Row],[Full Name]],[4]!Table6[#Data],2,0),"")</f>
        <v/>
      </c>
      <c r="W567" s="32" t="str">
        <f>IFERROR(VLOOKUP(council_staff_import[[#This Row],[Full Name]],[4]!Table6[#Data],4,0),"")</f>
        <v/>
      </c>
      <c r="X567" s="32" t="s">
        <v>31394</v>
      </c>
      <c r="Y567" s="32" t="e">
        <f>VLOOKUP(council_staff_import[[#This Row],[format_works_for]],[4]!Table4[#Data],1,0)</f>
        <v>#REF!</v>
      </c>
      <c r="Z56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67" s="32" t="e">
        <f>VLOOKUP(council_staff_import[[#This Row],[formatted_and_corrected_reports_to_person]],[4]!Table2[#Data],2,0)</f>
        <v>#REF!</v>
      </c>
      <c r="AB567" s="32" t="s">
        <v>3384</v>
      </c>
      <c r="AC567" s="34" t="str">
        <f>IF(LEFT(council_staff_import[[#This Row],[Assignment_SOURCE_KEY]],(FIND(" ",council_staff_import[[#This Row],[Assignment_SOURCE_KEY]],1)-1))="CM","Personal","Central")</f>
        <v>Personal</v>
      </c>
      <c r="AD567" s="32" t="s">
        <v>34877</v>
      </c>
      <c r="AE567" s="32" t="str">
        <f>council_staff_import[[#This Row],[District_Office_Number_SOURCE_KEY]]</f>
        <v>917 521-2616</v>
      </c>
      <c r="AF567" s="32" t="s">
        <v>31653</v>
      </c>
    </row>
    <row r="568" spans="1:32" x14ac:dyDescent="0.2">
      <c r="A568" s="31" t="str">
        <f>council_staff_import[[#This Row],[First_Name_SOURCE_KEY]]&amp;" "&amp;council_staff_import[[#This Row],[Last_Name_SOURCE_KEY]]</f>
        <v>Allison James</v>
      </c>
      <c r="B568" s="31" t="str">
        <f>council_staff_import[[#This Row],[First_Name_SOURCE_KEY]]</f>
        <v>Allison</v>
      </c>
      <c r="C568" s="31" t="str">
        <f>council_staff_import[[#This Row],[Last_Name_SOURCE_KEY]]</f>
        <v>James</v>
      </c>
      <c r="D568" s="31" t="str">
        <f>council_staff_import[[#This Row],[Title_SOURCE_KEY]]</f>
        <v>Councilmanic Aide</v>
      </c>
      <c r="E568" s="31" t="e">
        <f>council_staff_import[[#This Row],[vlookup_works_for]]</f>
        <v>#REF!</v>
      </c>
      <c r="F568" s="31" t="str">
        <f>IF(council_staff_import[[#This Row],[combine COS and Leg Contact Responsibilties]]="",council_staff_import[[#This Row],[Vlookup Scheduler Responsibility]],council_staff_import[[#This Row],[combine COS and Leg Contact Responsibilties]])</f>
        <v/>
      </c>
      <c r="G568" s="31" t="e">
        <f>council_staff_import[[#This Row],[Vlookup_reports_to_person]]</f>
        <v>#REF!</v>
      </c>
      <c r="H568" s="31" t="s">
        <v>65</v>
      </c>
      <c r="I568" s="31" t="s">
        <v>31371</v>
      </c>
      <c r="J568" s="31" t="str">
        <f>council_staff_import[[#This Row],[format_legislative_staff_type]]</f>
        <v>Personal</v>
      </c>
      <c r="K568" s="31" t="s">
        <v>72</v>
      </c>
      <c r="L568" s="31" t="str">
        <f>IF(council_staff_import[[#This Row],[District_Office_Calc]]=0,"",council_staff_import[[#This Row],[District_Office_Calc]])</f>
        <v>917 521-2616</v>
      </c>
      <c r="M568" s="31" t="str">
        <f>IF(council_staff_import[[#This Row],[combine COS and Leg Contact emails]]="",council_staff_import[[#This Row],[Vlookup Scheduler Email]],council_staff_import[[#This Row],[combine COS and Leg Contact emails]])</f>
        <v/>
      </c>
      <c r="N568" s="32" t="s">
        <v>2380</v>
      </c>
      <c r="O568" s="32" t="s">
        <v>23105</v>
      </c>
      <c r="P568" s="32" t="str">
        <f>IF(council_staff_import[[#This Row],[Vlookup COS Responsibility]]="",council_staff_import[[#This Row],[Vlookup Leg Contact Responsibility]],council_staff_import[[#This Row],[Vlookup COS Responsibility]])</f>
        <v/>
      </c>
      <c r="Q568" s="32" t="str">
        <f>IF(council_staff_import[[#This Row],[Vlookup COS Email]]="",council_staff_import[[#This Row],[Vlookup Leg Contact Email]],council_staff_import[[#This Row],[Vlookup COS Email]])</f>
        <v/>
      </c>
      <c r="R568" s="32" t="str">
        <f>IFERROR(VLOOKUP(council_staff_import[[#This Row],[Full Name]],[4]!Table3[#Data],2,0),"")</f>
        <v/>
      </c>
      <c r="S568" s="32" t="str">
        <f>IFERROR(VLOOKUP(council_staff_import[[#This Row],[Full Name]],[4]!Table3[#Data],6,0),"")</f>
        <v/>
      </c>
      <c r="T568" s="32" t="str">
        <f>IFERROR(VLOOKUP(council_staff_import[[#This Row],[Full Name]],[4]!Table5[#Data],2,0),"")</f>
        <v/>
      </c>
      <c r="U568" s="32" t="str">
        <f>IFERROR(VLOOKUP(council_staff_import[[#This Row],[Full Name]],[4]!Table5[#Data],5,0),"")</f>
        <v/>
      </c>
      <c r="V568" s="32" t="str">
        <f>IFERROR(VLOOKUP(council_staff_import[[#This Row],[Full Name]],[4]!Table6[#Data],2,0),"")</f>
        <v/>
      </c>
      <c r="W568" s="32" t="str">
        <f>IFERROR(VLOOKUP(council_staff_import[[#This Row],[Full Name]],[4]!Table6[#Data],4,0),"")</f>
        <v/>
      </c>
      <c r="X568" s="32" t="s">
        <v>31394</v>
      </c>
      <c r="Y568" s="32" t="e">
        <f>VLOOKUP(council_staff_import[[#This Row],[format_works_for]],[4]!Table4[#Data],1,0)</f>
        <v>#REF!</v>
      </c>
      <c r="Z56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68" s="32" t="e">
        <f>VLOOKUP(council_staff_import[[#This Row],[formatted_and_corrected_reports_to_person]],[4]!Table2[#Data],2,0)</f>
        <v>#REF!</v>
      </c>
      <c r="AB568" s="32" t="s">
        <v>3384</v>
      </c>
      <c r="AC568" s="34" t="str">
        <f>IF(LEFT(council_staff_import[[#This Row],[Assignment_SOURCE_KEY]],(FIND(" ",council_staff_import[[#This Row],[Assignment_SOURCE_KEY]],1)-1))="CM","Personal","Central")</f>
        <v>Personal</v>
      </c>
      <c r="AD568" s="32" t="s">
        <v>34877</v>
      </c>
      <c r="AE568" s="32" t="str">
        <f>council_staff_import[[#This Row],[District_Office_Number_SOURCE_KEY]]</f>
        <v>917 521-2616</v>
      </c>
      <c r="AF568" s="32" t="s">
        <v>31653</v>
      </c>
    </row>
    <row r="569" spans="1:32" x14ac:dyDescent="0.2">
      <c r="A569" s="31" t="str">
        <f>council_staff_import[[#This Row],[First_Name_SOURCE_KEY]]&amp;" "&amp;council_staff_import[[#This Row],[Last_Name_SOURCE_KEY]]</f>
        <v>Russell Murphy</v>
      </c>
      <c r="B569" s="31" t="str">
        <f>council_staff_import[[#This Row],[First_Name_SOURCE_KEY]]</f>
        <v>Russell</v>
      </c>
      <c r="C569" s="31" t="str">
        <f>council_staff_import[[#This Row],[Last_Name_SOURCE_KEY]]</f>
        <v>Murphy</v>
      </c>
      <c r="D569" s="31" t="str">
        <f>council_staff_import[[#This Row],[Title_SOURCE_KEY]]</f>
        <v>Councilmanic Aide</v>
      </c>
      <c r="E569" s="31" t="e">
        <f>council_staff_import[[#This Row],[vlookup_works_for]]</f>
        <v>#REF!</v>
      </c>
      <c r="F569" s="31" t="str">
        <f>IF(council_staff_import[[#This Row],[combine COS and Leg Contact Responsibilties]]="",council_staff_import[[#This Row],[Vlookup Scheduler Responsibility]],council_staff_import[[#This Row],[combine COS and Leg Contact Responsibilties]])</f>
        <v/>
      </c>
      <c r="G569" s="31" t="e">
        <f>council_staff_import[[#This Row],[Vlookup_reports_to_person]]</f>
        <v>#REF!</v>
      </c>
      <c r="H569" s="31" t="s">
        <v>65</v>
      </c>
      <c r="I569" s="31" t="s">
        <v>31371</v>
      </c>
      <c r="J569" s="31" t="str">
        <f>council_staff_import[[#This Row],[format_legislative_staff_type]]</f>
        <v>Personal</v>
      </c>
      <c r="K569" s="31" t="s">
        <v>72</v>
      </c>
      <c r="L569" s="31" t="str">
        <f>IF(council_staff_import[[#This Row],[District_Office_Calc]]=0,"",council_staff_import[[#This Row],[District_Office_Calc]])</f>
        <v>917 521-2616</v>
      </c>
      <c r="M569" s="31" t="str">
        <f>IF(council_staff_import[[#This Row],[combine COS and Leg Contact emails]]="",council_staff_import[[#This Row],[Vlookup Scheduler Email]],council_staff_import[[#This Row],[combine COS and Leg Contact emails]])</f>
        <v/>
      </c>
      <c r="N569" s="32" t="s">
        <v>1599</v>
      </c>
      <c r="O569" s="32" t="s">
        <v>789</v>
      </c>
      <c r="P569" s="32" t="str">
        <f>IF(council_staff_import[[#This Row],[Vlookup COS Responsibility]]="",council_staff_import[[#This Row],[Vlookup Leg Contact Responsibility]],council_staff_import[[#This Row],[Vlookup COS Responsibility]])</f>
        <v/>
      </c>
      <c r="Q569" s="32" t="str">
        <f>IF(council_staff_import[[#This Row],[Vlookup COS Email]]="",council_staff_import[[#This Row],[Vlookup Leg Contact Email]],council_staff_import[[#This Row],[Vlookup COS Email]])</f>
        <v/>
      </c>
      <c r="R569" s="32" t="str">
        <f>IFERROR(VLOOKUP(council_staff_import[[#This Row],[Full Name]],[4]!Table3[#Data],2,0),"")</f>
        <v/>
      </c>
      <c r="S569" s="32" t="str">
        <f>IFERROR(VLOOKUP(council_staff_import[[#This Row],[Full Name]],[4]!Table3[#Data],6,0),"")</f>
        <v/>
      </c>
      <c r="T569" s="32" t="str">
        <f>IFERROR(VLOOKUP(council_staff_import[[#This Row],[Full Name]],[4]!Table5[#Data],2,0),"")</f>
        <v/>
      </c>
      <c r="U569" s="32" t="str">
        <f>IFERROR(VLOOKUP(council_staff_import[[#This Row],[Full Name]],[4]!Table5[#Data],5,0),"")</f>
        <v/>
      </c>
      <c r="V569" s="32" t="str">
        <f>IFERROR(VLOOKUP(council_staff_import[[#This Row],[Full Name]],[4]!Table6[#Data],2,0),"")</f>
        <v/>
      </c>
      <c r="W569" s="32" t="str">
        <f>IFERROR(VLOOKUP(council_staff_import[[#This Row],[Full Name]],[4]!Table6[#Data],4,0),"")</f>
        <v/>
      </c>
      <c r="X569" s="32" t="s">
        <v>31394</v>
      </c>
      <c r="Y569" s="32" t="e">
        <f>VLOOKUP(council_staff_import[[#This Row],[format_works_for]],[4]!Table4[#Data],1,0)</f>
        <v>#REF!</v>
      </c>
      <c r="Z56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69" s="32" t="e">
        <f>VLOOKUP(council_staff_import[[#This Row],[formatted_and_corrected_reports_to_person]],[4]!Table2[#Data],2,0)</f>
        <v>#REF!</v>
      </c>
      <c r="AB569" s="32" t="s">
        <v>3384</v>
      </c>
      <c r="AC569" s="34" t="str">
        <f>IF(LEFT(council_staff_import[[#This Row],[Assignment_SOURCE_KEY]],(FIND(" ",council_staff_import[[#This Row],[Assignment_SOURCE_KEY]],1)-1))="CM","Personal","Central")</f>
        <v>Personal</v>
      </c>
      <c r="AD569" s="32" t="s">
        <v>34877</v>
      </c>
      <c r="AE569" s="32" t="str">
        <f>council_staff_import[[#This Row],[District_Office_Number_SOURCE_KEY]]</f>
        <v>917 521-2616</v>
      </c>
      <c r="AF569" s="32" t="s">
        <v>31653</v>
      </c>
    </row>
    <row r="570" spans="1:32" x14ac:dyDescent="0.2">
      <c r="A570" s="31" t="str">
        <f>council_staff_import[[#This Row],[First_Name_SOURCE_KEY]]&amp;" "&amp;council_staff_import[[#This Row],[Last_Name_SOURCE_KEY]]</f>
        <v>Juan Reyes</v>
      </c>
      <c r="B570" s="31" t="str">
        <f>council_staff_import[[#This Row],[First_Name_SOURCE_KEY]]</f>
        <v>Juan</v>
      </c>
      <c r="C570" s="31" t="str">
        <f>council_staff_import[[#This Row],[Last_Name_SOURCE_KEY]]</f>
        <v>Reyes</v>
      </c>
      <c r="D570" s="31" t="str">
        <f>council_staff_import[[#This Row],[Title_SOURCE_KEY]]</f>
        <v>Councilmanic Aide</v>
      </c>
      <c r="E570" s="31" t="e">
        <f>council_staff_import[[#This Row],[vlookup_works_for]]</f>
        <v>#REF!</v>
      </c>
      <c r="F570" s="31" t="str">
        <f>IF(council_staff_import[[#This Row],[combine COS and Leg Contact Responsibilties]]="",council_staff_import[[#This Row],[Vlookup Scheduler Responsibility]],council_staff_import[[#This Row],[combine COS and Leg Contact Responsibilties]])</f>
        <v/>
      </c>
      <c r="G570" s="31" t="e">
        <f>council_staff_import[[#This Row],[Vlookup_reports_to_person]]</f>
        <v>#REF!</v>
      </c>
      <c r="H570" s="31" t="s">
        <v>65</v>
      </c>
      <c r="I570" s="31" t="s">
        <v>31371</v>
      </c>
      <c r="J570" s="31" t="str">
        <f>council_staff_import[[#This Row],[format_legislative_staff_type]]</f>
        <v>Personal</v>
      </c>
      <c r="K570" s="31" t="s">
        <v>72</v>
      </c>
      <c r="L570" s="31" t="str">
        <f>IF(council_staff_import[[#This Row],[District_Office_Calc]]=0,"",council_staff_import[[#This Row],[District_Office_Calc]])</f>
        <v>917 521-2616</v>
      </c>
      <c r="M570" s="31" t="str">
        <f>IF(council_staff_import[[#This Row],[combine COS and Leg Contact emails]]="",council_staff_import[[#This Row],[Vlookup Scheduler Email]],council_staff_import[[#This Row],[combine COS and Leg Contact emails]])</f>
        <v/>
      </c>
      <c r="N570" s="32" t="s">
        <v>11875</v>
      </c>
      <c r="O570" s="32" t="s">
        <v>28774</v>
      </c>
      <c r="P570" s="32" t="str">
        <f>IF(council_staff_import[[#This Row],[Vlookup COS Responsibility]]="",council_staff_import[[#This Row],[Vlookup Leg Contact Responsibility]],council_staff_import[[#This Row],[Vlookup COS Responsibility]])</f>
        <v/>
      </c>
      <c r="Q570" s="32" t="str">
        <f>IF(council_staff_import[[#This Row],[Vlookup COS Email]]="",council_staff_import[[#This Row],[Vlookup Leg Contact Email]],council_staff_import[[#This Row],[Vlookup COS Email]])</f>
        <v/>
      </c>
      <c r="R570" s="32" t="str">
        <f>IFERROR(VLOOKUP(council_staff_import[[#This Row],[Full Name]],[4]!Table3[#Data],2,0),"")</f>
        <v/>
      </c>
      <c r="S570" s="32" t="str">
        <f>IFERROR(VLOOKUP(council_staff_import[[#This Row],[Full Name]],[4]!Table3[#Data],6,0),"")</f>
        <v/>
      </c>
      <c r="T570" s="32" t="str">
        <f>IFERROR(VLOOKUP(council_staff_import[[#This Row],[Full Name]],[4]!Table5[#Data],2,0),"")</f>
        <v/>
      </c>
      <c r="U570" s="32" t="str">
        <f>IFERROR(VLOOKUP(council_staff_import[[#This Row],[Full Name]],[4]!Table5[#Data],5,0),"")</f>
        <v/>
      </c>
      <c r="V570" s="32" t="str">
        <f>IFERROR(VLOOKUP(council_staff_import[[#This Row],[Full Name]],[4]!Table6[#Data],2,0),"")</f>
        <v/>
      </c>
      <c r="W570" s="32" t="str">
        <f>IFERROR(VLOOKUP(council_staff_import[[#This Row],[Full Name]],[4]!Table6[#Data],4,0),"")</f>
        <v/>
      </c>
      <c r="X570" s="32" t="s">
        <v>31394</v>
      </c>
      <c r="Y570" s="32" t="e">
        <f>VLOOKUP(council_staff_import[[#This Row],[format_works_for]],[4]!Table4[#Data],1,0)</f>
        <v>#REF!</v>
      </c>
      <c r="Z57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70" s="32" t="e">
        <f>VLOOKUP(council_staff_import[[#This Row],[formatted_and_corrected_reports_to_person]],[4]!Table2[#Data],2,0)</f>
        <v>#REF!</v>
      </c>
      <c r="AB570" s="32" t="s">
        <v>3384</v>
      </c>
      <c r="AC570" s="34" t="str">
        <f>IF(LEFT(council_staff_import[[#This Row],[Assignment_SOURCE_KEY]],(FIND(" ",council_staff_import[[#This Row],[Assignment_SOURCE_KEY]],1)-1))="CM","Personal","Central")</f>
        <v>Personal</v>
      </c>
      <c r="AD570" s="32" t="s">
        <v>34877</v>
      </c>
      <c r="AE570" s="32" t="str">
        <f>council_staff_import[[#This Row],[District_Office_Number_SOURCE_KEY]]</f>
        <v>917 521-2616</v>
      </c>
      <c r="AF570" s="32" t="s">
        <v>31653</v>
      </c>
    </row>
    <row r="571" spans="1:32" x14ac:dyDescent="0.2">
      <c r="A571" s="31" t="str">
        <f>council_staff_import[[#This Row],[First_Name_SOURCE_KEY]]&amp;" "&amp;council_staff_import[[#This Row],[Last_Name_SOURCE_KEY]]</f>
        <v>Maritza Solano</v>
      </c>
      <c r="B571" s="31" t="str">
        <f>council_staff_import[[#This Row],[First_Name_SOURCE_KEY]]</f>
        <v>Maritza</v>
      </c>
      <c r="C571" s="31" t="str">
        <f>council_staff_import[[#This Row],[Last_Name_SOURCE_KEY]]</f>
        <v>Solano</v>
      </c>
      <c r="D571" s="31" t="str">
        <f>council_staff_import[[#This Row],[Title_SOURCE_KEY]]</f>
        <v>Councilmanic Aide</v>
      </c>
      <c r="E571" s="31" t="e">
        <f>council_staff_import[[#This Row],[vlookup_works_for]]</f>
        <v>#REF!</v>
      </c>
      <c r="F571" s="31" t="str">
        <f>IF(council_staff_import[[#This Row],[combine COS and Leg Contact Responsibilties]]="",council_staff_import[[#This Row],[Vlookup Scheduler Responsibility]],council_staff_import[[#This Row],[combine COS and Leg Contact Responsibilties]])</f>
        <v/>
      </c>
      <c r="G571" s="31" t="e">
        <f>council_staff_import[[#This Row],[Vlookup_reports_to_person]]</f>
        <v>#REF!</v>
      </c>
      <c r="H571" s="31" t="s">
        <v>65</v>
      </c>
      <c r="I571" s="31" t="s">
        <v>31371</v>
      </c>
      <c r="J571" s="31" t="str">
        <f>council_staff_import[[#This Row],[format_legislative_staff_type]]</f>
        <v>Personal</v>
      </c>
      <c r="K571" s="31" t="s">
        <v>72</v>
      </c>
      <c r="L571" s="31" t="str">
        <f>IF(council_staff_import[[#This Row],[District_Office_Calc]]=0,"",council_staff_import[[#This Row],[District_Office_Calc]])</f>
        <v>917 521-2616</v>
      </c>
      <c r="M571" s="31" t="str">
        <f>IF(council_staff_import[[#This Row],[combine COS and Leg Contact emails]]="",council_staff_import[[#This Row],[Vlookup Scheduler Email]],council_staff_import[[#This Row],[combine COS and Leg Contact emails]])</f>
        <v/>
      </c>
      <c r="N571" s="32" t="s">
        <v>34690</v>
      </c>
      <c r="O571" s="32" t="s">
        <v>34691</v>
      </c>
      <c r="P571" s="32" t="str">
        <f>IF(council_staff_import[[#This Row],[Vlookup COS Responsibility]]="",council_staff_import[[#This Row],[Vlookup Leg Contact Responsibility]],council_staff_import[[#This Row],[Vlookup COS Responsibility]])</f>
        <v/>
      </c>
      <c r="Q571" s="32" t="str">
        <f>IF(council_staff_import[[#This Row],[Vlookup COS Email]]="",council_staff_import[[#This Row],[Vlookup Leg Contact Email]],council_staff_import[[#This Row],[Vlookup COS Email]])</f>
        <v/>
      </c>
      <c r="R571" s="32" t="str">
        <f>IFERROR(VLOOKUP(council_staff_import[[#This Row],[Full Name]],[4]!Table3[#Data],2,0),"")</f>
        <v/>
      </c>
      <c r="S571" s="32" t="str">
        <f>IFERROR(VLOOKUP(council_staff_import[[#This Row],[Full Name]],[4]!Table3[#Data],6,0),"")</f>
        <v/>
      </c>
      <c r="T571" s="32" t="str">
        <f>IFERROR(VLOOKUP(council_staff_import[[#This Row],[Full Name]],[4]!Table5[#Data],2,0),"")</f>
        <v/>
      </c>
      <c r="U571" s="32" t="str">
        <f>IFERROR(VLOOKUP(council_staff_import[[#This Row],[Full Name]],[4]!Table5[#Data],5,0),"")</f>
        <v/>
      </c>
      <c r="V571" s="32" t="str">
        <f>IFERROR(VLOOKUP(council_staff_import[[#This Row],[Full Name]],[4]!Table6[#Data],2,0),"")</f>
        <v/>
      </c>
      <c r="W571" s="32" t="str">
        <f>IFERROR(VLOOKUP(council_staff_import[[#This Row],[Full Name]],[4]!Table6[#Data],4,0),"")</f>
        <v/>
      </c>
      <c r="X571" s="32" t="s">
        <v>31394</v>
      </c>
      <c r="Y571" s="32" t="e">
        <f>VLOOKUP(council_staff_import[[#This Row],[format_works_for]],[4]!Table4[#Data],1,0)</f>
        <v>#REF!</v>
      </c>
      <c r="Z57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71" s="32" t="e">
        <f>VLOOKUP(council_staff_import[[#This Row],[formatted_and_corrected_reports_to_person]],[4]!Table2[#Data],2,0)</f>
        <v>#REF!</v>
      </c>
      <c r="AB571" s="32" t="s">
        <v>3384</v>
      </c>
      <c r="AC571" s="34" t="str">
        <f>IF(LEFT(council_staff_import[[#This Row],[Assignment_SOURCE_KEY]],(FIND(" ",council_staff_import[[#This Row],[Assignment_SOURCE_KEY]],1)-1))="CM","Personal","Central")</f>
        <v>Personal</v>
      </c>
      <c r="AD571" s="32" t="s">
        <v>34877</v>
      </c>
      <c r="AE571" s="32" t="str">
        <f>council_staff_import[[#This Row],[District_Office_Number_SOURCE_KEY]]</f>
        <v>917 521-2616</v>
      </c>
      <c r="AF571" s="32" t="s">
        <v>31653</v>
      </c>
    </row>
    <row r="572" spans="1:32" x14ac:dyDescent="0.2">
      <c r="A572" s="31" t="str">
        <f>council_staff_import[[#This Row],[First_Name_SOURCE_KEY]]&amp;" "&amp;council_staff_import[[#This Row],[Last_Name_SOURCE_KEY]]</f>
        <v>Stephanie Brown Shavuo</v>
      </c>
      <c r="B572" s="31" t="str">
        <f>council_staff_import[[#This Row],[First_Name_SOURCE_KEY]]</f>
        <v>Stephanie</v>
      </c>
      <c r="C572" s="31" t="str">
        <f>council_staff_import[[#This Row],[Last_Name_SOURCE_KEY]]</f>
        <v>Brown Shavuo</v>
      </c>
      <c r="D572" s="31" t="str">
        <f>council_staff_import[[#This Row],[Title_SOURCE_KEY]]</f>
        <v>Councilmanic Aide</v>
      </c>
      <c r="E572" s="31" t="e">
        <f>council_staff_import[[#This Row],[vlookup_works_for]]</f>
        <v>#REF!</v>
      </c>
      <c r="F572" s="31" t="str">
        <f>IF(council_staff_import[[#This Row],[combine COS and Leg Contact Responsibilties]]="",council_staff_import[[#This Row],[Vlookup Scheduler Responsibility]],council_staff_import[[#This Row],[combine COS and Leg Contact Responsibilties]])</f>
        <v/>
      </c>
      <c r="G572" s="31" t="e">
        <f>council_staff_import[[#This Row],[Vlookup_reports_to_person]]</f>
        <v>#REF!</v>
      </c>
      <c r="H572" s="31" t="s">
        <v>65</v>
      </c>
      <c r="I572" s="31" t="s">
        <v>31371</v>
      </c>
      <c r="J572" s="31" t="str">
        <f>council_staff_import[[#This Row],[format_legislative_staff_type]]</f>
        <v>Personal</v>
      </c>
      <c r="K572" s="31" t="s">
        <v>72</v>
      </c>
      <c r="L572" s="31" t="str">
        <f>IF(council_staff_import[[#This Row],[District_Office_Calc]]=0,"",council_staff_import[[#This Row],[District_Office_Calc]])</f>
        <v>718 556-7370</v>
      </c>
      <c r="M572" s="31" t="str">
        <f>IF(council_staff_import[[#This Row],[combine COS and Leg Contact emails]]="",council_staff_import[[#This Row],[Vlookup Scheduler Email]],council_staff_import[[#This Row],[combine COS and Leg Contact emails]])</f>
        <v/>
      </c>
      <c r="N572" s="32" t="s">
        <v>33702</v>
      </c>
      <c r="O572" s="32" t="s">
        <v>7343</v>
      </c>
      <c r="P572" s="32" t="str">
        <f>IF(council_staff_import[[#This Row],[Vlookup COS Responsibility]]="",council_staff_import[[#This Row],[Vlookup Leg Contact Responsibility]],council_staff_import[[#This Row],[Vlookup COS Responsibility]])</f>
        <v/>
      </c>
      <c r="Q572" s="32" t="str">
        <f>IF(council_staff_import[[#This Row],[Vlookup COS Email]]="",council_staff_import[[#This Row],[Vlookup Leg Contact Email]],council_staff_import[[#This Row],[Vlookup COS Email]])</f>
        <v/>
      </c>
      <c r="R572" s="32" t="str">
        <f>IFERROR(VLOOKUP(council_staff_import[[#This Row],[Full Name]],[4]!Table3[#Data],2,0),"")</f>
        <v/>
      </c>
      <c r="S572" s="32" t="str">
        <f>IFERROR(VLOOKUP(council_staff_import[[#This Row],[Full Name]],[4]!Table3[#Data],6,0),"")</f>
        <v/>
      </c>
      <c r="T572" s="32" t="str">
        <f>IFERROR(VLOOKUP(council_staff_import[[#This Row],[Full Name]],[4]!Table5[#Data],2,0),"")</f>
        <v/>
      </c>
      <c r="U572" s="32" t="str">
        <f>IFERROR(VLOOKUP(council_staff_import[[#This Row],[Full Name]],[4]!Table5[#Data],5,0),"")</f>
        <v/>
      </c>
      <c r="V572" s="32" t="str">
        <f>IFERROR(VLOOKUP(council_staff_import[[#This Row],[Full Name]],[4]!Table6[#Data],2,0),"")</f>
        <v/>
      </c>
      <c r="W572" s="32" t="str">
        <f>IFERROR(VLOOKUP(council_staff_import[[#This Row],[Full Name]],[4]!Table6[#Data],4,0),"")</f>
        <v/>
      </c>
      <c r="X572" s="32" t="s">
        <v>31394</v>
      </c>
      <c r="Y572" s="32" t="e">
        <f>VLOOKUP(council_staff_import[[#This Row],[format_works_for]],[4]!Table4[#Data],1,0)</f>
        <v>#REF!</v>
      </c>
      <c r="Z57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72" s="32" t="e">
        <f>VLOOKUP(council_staff_import[[#This Row],[formatted_and_corrected_reports_to_person]],[4]!Table2[#Data],2,0)</f>
        <v>#REF!</v>
      </c>
      <c r="AB572" s="32" t="str">
        <f>IF(council_staff_import[[#This Row],[format_legislative_staff_type]]="Personal", RIGHT(council_staff_import[[#This Row],[Assignment_SOURCE_KEY]],LEN(council_staff_import[[#This Row],[Assignment_SOURCE_KEY]])-FIND(" ",council_staff_import[[#This Row],[Assignment_SOURCE_KEY]])),"")</f>
        <v>Rose</v>
      </c>
      <c r="AC572" s="34" t="str">
        <f>IF(LEFT(council_staff_import[[#This Row],[Assignment_SOURCE_KEY]],(FIND(" ",council_staff_import[[#This Row],[Assignment_SOURCE_KEY]],1)-1))="CM","Personal","Central")</f>
        <v>Personal</v>
      </c>
      <c r="AD572" s="32" t="s">
        <v>34878</v>
      </c>
      <c r="AE572" s="32" t="str">
        <f>council_staff_import[[#This Row],[District_Office_Number_SOURCE_KEY]]</f>
        <v>718 556-7370</v>
      </c>
      <c r="AF572" s="32" t="s">
        <v>32540</v>
      </c>
    </row>
    <row r="573" spans="1:32" x14ac:dyDescent="0.2">
      <c r="A573" s="31" t="str">
        <f>council_staff_import[[#This Row],[First_Name_SOURCE_KEY]]&amp;" "&amp;council_staff_import[[#This Row],[Last_Name_SOURCE_KEY]]</f>
        <v>Ophelia Collins</v>
      </c>
      <c r="B573" s="31" t="str">
        <f>council_staff_import[[#This Row],[First_Name_SOURCE_KEY]]</f>
        <v>Ophelia</v>
      </c>
      <c r="C573" s="31" t="str">
        <f>council_staff_import[[#This Row],[Last_Name_SOURCE_KEY]]</f>
        <v>Collins</v>
      </c>
      <c r="D573" s="31" t="str">
        <f>council_staff_import[[#This Row],[Title_SOURCE_KEY]]</f>
        <v>Councilmanic Aide</v>
      </c>
      <c r="E573" s="31" t="e">
        <f>council_staff_import[[#This Row],[vlookup_works_for]]</f>
        <v>#REF!</v>
      </c>
      <c r="F573" s="31" t="str">
        <f>IF(council_staff_import[[#This Row],[combine COS and Leg Contact Responsibilties]]="",council_staff_import[[#This Row],[Vlookup Scheduler Responsibility]],council_staff_import[[#This Row],[combine COS and Leg Contact Responsibilties]])</f>
        <v/>
      </c>
      <c r="G573" s="31" t="e">
        <f>council_staff_import[[#This Row],[Vlookup_reports_to_person]]</f>
        <v>#REF!</v>
      </c>
      <c r="H573" s="31" t="s">
        <v>65</v>
      </c>
      <c r="I573" s="31" t="s">
        <v>31371</v>
      </c>
      <c r="J573" s="31" t="str">
        <f>council_staff_import[[#This Row],[format_legislative_staff_type]]</f>
        <v>Personal</v>
      </c>
      <c r="K573" s="31" t="s">
        <v>72</v>
      </c>
      <c r="L573" s="31" t="str">
        <f>IF(council_staff_import[[#This Row],[District_Office_Calc]]=0,"",council_staff_import[[#This Row],[District_Office_Calc]])</f>
        <v>718 556-7370</v>
      </c>
      <c r="M573" s="31" t="str">
        <f>IF(council_staff_import[[#This Row],[combine COS and Leg Contact emails]]="",council_staff_import[[#This Row],[Vlookup Scheduler Email]],council_staff_import[[#This Row],[combine COS and Leg Contact emails]])</f>
        <v/>
      </c>
      <c r="N573" s="32" t="s">
        <v>14888</v>
      </c>
      <c r="O573" s="32" t="s">
        <v>34695</v>
      </c>
      <c r="P573" s="32" t="str">
        <f>IF(council_staff_import[[#This Row],[Vlookup COS Responsibility]]="",council_staff_import[[#This Row],[Vlookup Leg Contact Responsibility]],council_staff_import[[#This Row],[Vlookup COS Responsibility]])</f>
        <v/>
      </c>
      <c r="Q573" s="32" t="str">
        <f>IF(council_staff_import[[#This Row],[Vlookup COS Email]]="",council_staff_import[[#This Row],[Vlookup Leg Contact Email]],council_staff_import[[#This Row],[Vlookup COS Email]])</f>
        <v/>
      </c>
      <c r="R573" s="32" t="str">
        <f>IFERROR(VLOOKUP(council_staff_import[[#This Row],[Full Name]],[4]!Table3[#Data],2,0),"")</f>
        <v/>
      </c>
      <c r="S573" s="32" t="str">
        <f>IFERROR(VLOOKUP(council_staff_import[[#This Row],[Full Name]],[4]!Table3[#Data],6,0),"")</f>
        <v/>
      </c>
      <c r="T573" s="32" t="str">
        <f>IFERROR(VLOOKUP(council_staff_import[[#This Row],[Full Name]],[4]!Table5[#Data],2,0),"")</f>
        <v/>
      </c>
      <c r="U573" s="32" t="str">
        <f>IFERROR(VLOOKUP(council_staff_import[[#This Row],[Full Name]],[4]!Table5[#Data],5,0),"")</f>
        <v/>
      </c>
      <c r="V573" s="32" t="str">
        <f>IFERROR(VLOOKUP(council_staff_import[[#This Row],[Full Name]],[4]!Table6[#Data],2,0),"")</f>
        <v/>
      </c>
      <c r="W573" s="32" t="str">
        <f>IFERROR(VLOOKUP(council_staff_import[[#This Row],[Full Name]],[4]!Table6[#Data],4,0),"")</f>
        <v/>
      </c>
      <c r="X573" s="32" t="s">
        <v>31394</v>
      </c>
      <c r="Y573" s="32" t="e">
        <f>VLOOKUP(council_staff_import[[#This Row],[format_works_for]],[4]!Table4[#Data],1,0)</f>
        <v>#REF!</v>
      </c>
      <c r="Z57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73" s="32" t="e">
        <f>VLOOKUP(council_staff_import[[#This Row],[formatted_and_corrected_reports_to_person]],[4]!Table2[#Data],2,0)</f>
        <v>#REF!</v>
      </c>
      <c r="AB573" s="32" t="str">
        <f>IF(council_staff_import[[#This Row],[format_legislative_staff_type]]="Personal", RIGHT(council_staff_import[[#This Row],[Assignment_SOURCE_KEY]],LEN(council_staff_import[[#This Row],[Assignment_SOURCE_KEY]])-FIND(" ",council_staff_import[[#This Row],[Assignment_SOURCE_KEY]])),"")</f>
        <v>Rose</v>
      </c>
      <c r="AC573" s="34" t="str">
        <f>IF(LEFT(council_staff_import[[#This Row],[Assignment_SOURCE_KEY]],(FIND(" ",council_staff_import[[#This Row],[Assignment_SOURCE_KEY]],1)-1))="CM","Personal","Central")</f>
        <v>Personal</v>
      </c>
      <c r="AD573" s="32" t="s">
        <v>34878</v>
      </c>
      <c r="AE573" s="32" t="str">
        <f>council_staff_import[[#This Row],[District_Office_Number_SOURCE_KEY]]</f>
        <v>718 556-7370</v>
      </c>
      <c r="AF573" s="32" t="s">
        <v>32540</v>
      </c>
    </row>
    <row r="574" spans="1:32" x14ac:dyDescent="0.2">
      <c r="A574" s="31" t="str">
        <f>council_staff_import[[#This Row],[First_Name_SOURCE_KEY]]&amp;" "&amp;council_staff_import[[#This Row],[Last_Name_SOURCE_KEY]]</f>
        <v>Vincent Gragnani</v>
      </c>
      <c r="B574" s="31" t="str">
        <f>council_staff_import[[#This Row],[First_Name_SOURCE_KEY]]</f>
        <v>Vincent</v>
      </c>
      <c r="C574" s="31" t="str">
        <f>council_staff_import[[#This Row],[Last_Name_SOURCE_KEY]]</f>
        <v>Gragnani</v>
      </c>
      <c r="D574" s="31" t="str">
        <f>council_staff_import[[#This Row],[Title_SOURCE_KEY]]</f>
        <v>Councilmanic Aide</v>
      </c>
      <c r="E574" s="31" t="e">
        <f>council_staff_import[[#This Row],[vlookup_works_for]]</f>
        <v>#REF!</v>
      </c>
      <c r="F574" s="31" t="str">
        <f>IF(council_staff_import[[#This Row],[combine COS and Leg Contact Responsibilties]]="",council_staff_import[[#This Row],[Vlookup Scheduler Responsibility]],council_staff_import[[#This Row],[combine COS and Leg Contact Responsibilties]])</f>
        <v/>
      </c>
      <c r="G574" s="31" t="e">
        <f>council_staff_import[[#This Row],[Vlookup_reports_to_person]]</f>
        <v>#REF!</v>
      </c>
      <c r="H574" s="31" t="s">
        <v>65</v>
      </c>
      <c r="I574" s="31" t="s">
        <v>31371</v>
      </c>
      <c r="J574" s="31" t="str">
        <f>council_staff_import[[#This Row],[format_legislative_staff_type]]</f>
        <v>Personal</v>
      </c>
      <c r="K574" s="31" t="s">
        <v>72</v>
      </c>
      <c r="L574" s="31" t="str">
        <f>IF(council_staff_import[[#This Row],[District_Office_Calc]]=0,"",council_staff_import[[#This Row],[District_Office_Calc]])</f>
        <v>718 556-7370</v>
      </c>
      <c r="M574" s="31" t="str">
        <f>IF(council_staff_import[[#This Row],[combine COS and Leg Contact emails]]="",council_staff_import[[#This Row],[Vlookup Scheduler Email]],council_staff_import[[#This Row],[combine COS and Leg Contact emails]])</f>
        <v/>
      </c>
      <c r="N574" s="32" t="s">
        <v>34123</v>
      </c>
      <c r="O574" s="32" t="s">
        <v>7477</v>
      </c>
      <c r="P574" s="32" t="str">
        <f>IF(council_staff_import[[#This Row],[Vlookup COS Responsibility]]="",council_staff_import[[#This Row],[Vlookup Leg Contact Responsibility]],council_staff_import[[#This Row],[Vlookup COS Responsibility]])</f>
        <v/>
      </c>
      <c r="Q574" s="32" t="str">
        <f>IF(council_staff_import[[#This Row],[Vlookup COS Email]]="",council_staff_import[[#This Row],[Vlookup Leg Contact Email]],council_staff_import[[#This Row],[Vlookup COS Email]])</f>
        <v/>
      </c>
      <c r="R574" s="32" t="str">
        <f>IFERROR(VLOOKUP(council_staff_import[[#This Row],[Full Name]],[4]!Table3[#Data],2,0),"")</f>
        <v/>
      </c>
      <c r="S574" s="32" t="str">
        <f>IFERROR(VLOOKUP(council_staff_import[[#This Row],[Full Name]],[4]!Table3[#Data],6,0),"")</f>
        <v/>
      </c>
      <c r="T574" s="32" t="str">
        <f>IFERROR(VLOOKUP(council_staff_import[[#This Row],[Full Name]],[4]!Table5[#Data],2,0),"")</f>
        <v/>
      </c>
      <c r="U574" s="32" t="str">
        <f>IFERROR(VLOOKUP(council_staff_import[[#This Row],[Full Name]],[4]!Table5[#Data],5,0),"")</f>
        <v/>
      </c>
      <c r="V574" s="32" t="str">
        <f>IFERROR(VLOOKUP(council_staff_import[[#This Row],[Full Name]],[4]!Table6[#Data],2,0),"")</f>
        <v/>
      </c>
      <c r="W574" s="32" t="str">
        <f>IFERROR(VLOOKUP(council_staff_import[[#This Row],[Full Name]],[4]!Table6[#Data],4,0),"")</f>
        <v/>
      </c>
      <c r="X574" s="32" t="s">
        <v>31394</v>
      </c>
      <c r="Y574" s="32" t="e">
        <f>VLOOKUP(council_staff_import[[#This Row],[format_works_for]],[4]!Table4[#Data],1,0)</f>
        <v>#REF!</v>
      </c>
      <c r="Z57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74" s="32" t="e">
        <f>VLOOKUP(council_staff_import[[#This Row],[formatted_and_corrected_reports_to_person]],[4]!Table2[#Data],2,0)</f>
        <v>#REF!</v>
      </c>
      <c r="AB574" s="32" t="str">
        <f>IF(council_staff_import[[#This Row],[format_legislative_staff_type]]="Personal", RIGHT(council_staff_import[[#This Row],[Assignment_SOURCE_KEY]],LEN(council_staff_import[[#This Row],[Assignment_SOURCE_KEY]])-FIND(" ",council_staff_import[[#This Row],[Assignment_SOURCE_KEY]])),"")</f>
        <v>Rose</v>
      </c>
      <c r="AC574" s="34" t="str">
        <f>IF(LEFT(council_staff_import[[#This Row],[Assignment_SOURCE_KEY]],(FIND(" ",council_staff_import[[#This Row],[Assignment_SOURCE_KEY]],1)-1))="CM","Personal","Central")</f>
        <v>Personal</v>
      </c>
      <c r="AD574" s="32" t="s">
        <v>34878</v>
      </c>
      <c r="AE574" s="32" t="str">
        <f>council_staff_import[[#This Row],[District_Office_Number_SOURCE_KEY]]</f>
        <v>718 556-7370</v>
      </c>
      <c r="AF574" s="32" t="s">
        <v>32540</v>
      </c>
    </row>
    <row r="575" spans="1:32" x14ac:dyDescent="0.2">
      <c r="A575" s="31" t="str">
        <f>council_staff_import[[#This Row],[First_Name_SOURCE_KEY]]&amp;" "&amp;council_staff_import[[#This Row],[Last_Name_SOURCE_KEY]]</f>
        <v>David Hernandez</v>
      </c>
      <c r="B575" s="31" t="str">
        <f>council_staff_import[[#This Row],[First_Name_SOURCE_KEY]]</f>
        <v>David</v>
      </c>
      <c r="C575" s="31" t="str">
        <f>council_staff_import[[#This Row],[Last_Name_SOURCE_KEY]]</f>
        <v>Hernandez</v>
      </c>
      <c r="D575" s="31" t="str">
        <f>council_staff_import[[#This Row],[Title_SOURCE_KEY]]</f>
        <v>Councilmanic Aide</v>
      </c>
      <c r="E575" s="31" t="e">
        <f>council_staff_import[[#This Row],[vlookup_works_for]]</f>
        <v>#REF!</v>
      </c>
      <c r="F575" s="31" t="str">
        <f>IF(council_staff_import[[#This Row],[combine COS and Leg Contact Responsibilties]]="",council_staff_import[[#This Row],[Vlookup Scheduler Responsibility]],council_staff_import[[#This Row],[combine COS and Leg Contact Responsibilties]])</f>
        <v/>
      </c>
      <c r="G575" s="31" t="e">
        <f>council_staff_import[[#This Row],[Vlookup_reports_to_person]]</f>
        <v>#REF!</v>
      </c>
      <c r="H575" s="31" t="s">
        <v>65</v>
      </c>
      <c r="I575" s="31" t="s">
        <v>31371</v>
      </c>
      <c r="J575" s="31" t="str">
        <f>council_staff_import[[#This Row],[format_legislative_staff_type]]</f>
        <v>Personal</v>
      </c>
      <c r="K575" s="31" t="s">
        <v>72</v>
      </c>
      <c r="L575" s="31" t="str">
        <f>IF(council_staff_import[[#This Row],[District_Office_Calc]]=0,"",council_staff_import[[#This Row],[District_Office_Calc]])</f>
        <v>718 556-7370</v>
      </c>
      <c r="M575" s="31" t="str">
        <f>IF(council_staff_import[[#This Row],[combine COS and Leg Contact emails]]="",council_staff_import[[#This Row],[Vlookup Scheduler Email]],council_staff_import[[#This Row],[combine COS and Leg Contact emails]])</f>
        <v/>
      </c>
      <c r="N575" s="32" t="s">
        <v>1010</v>
      </c>
      <c r="O575" s="32" t="s">
        <v>687</v>
      </c>
      <c r="P575" s="32" t="str">
        <f>IF(council_staff_import[[#This Row],[Vlookup COS Responsibility]]="",council_staff_import[[#This Row],[Vlookup Leg Contact Responsibility]],council_staff_import[[#This Row],[Vlookup COS Responsibility]])</f>
        <v/>
      </c>
      <c r="Q575" s="32" t="str">
        <f>IF(council_staff_import[[#This Row],[Vlookup COS Email]]="",council_staff_import[[#This Row],[Vlookup Leg Contact Email]],council_staff_import[[#This Row],[Vlookup COS Email]])</f>
        <v/>
      </c>
      <c r="R575" s="32" t="str">
        <f>IFERROR(VLOOKUP(council_staff_import[[#This Row],[Full Name]],[4]!Table3[#Data],2,0),"")</f>
        <v/>
      </c>
      <c r="S575" s="32" t="str">
        <f>IFERROR(VLOOKUP(council_staff_import[[#This Row],[Full Name]],[4]!Table3[#Data],6,0),"")</f>
        <v/>
      </c>
      <c r="T575" s="32" t="str">
        <f>IFERROR(VLOOKUP(council_staff_import[[#This Row],[Full Name]],[4]!Table5[#Data],2,0),"")</f>
        <v/>
      </c>
      <c r="U575" s="32" t="str">
        <f>IFERROR(VLOOKUP(council_staff_import[[#This Row],[Full Name]],[4]!Table5[#Data],5,0),"")</f>
        <v/>
      </c>
      <c r="V575" s="32" t="str">
        <f>IFERROR(VLOOKUP(council_staff_import[[#This Row],[Full Name]],[4]!Table6[#Data],2,0),"")</f>
        <v/>
      </c>
      <c r="W575" s="32" t="str">
        <f>IFERROR(VLOOKUP(council_staff_import[[#This Row],[Full Name]],[4]!Table6[#Data],4,0),"")</f>
        <v/>
      </c>
      <c r="X575" s="32" t="s">
        <v>31394</v>
      </c>
      <c r="Y575" s="32" t="e">
        <f>VLOOKUP(council_staff_import[[#This Row],[format_works_for]],[4]!Table4[#Data],1,0)</f>
        <v>#REF!</v>
      </c>
      <c r="Z57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75" s="32" t="e">
        <f>VLOOKUP(council_staff_import[[#This Row],[formatted_and_corrected_reports_to_person]],[4]!Table2[#Data],2,0)</f>
        <v>#REF!</v>
      </c>
      <c r="AB575" s="32" t="str">
        <f>IF(council_staff_import[[#This Row],[format_legislative_staff_type]]="Personal", RIGHT(council_staff_import[[#This Row],[Assignment_SOURCE_KEY]],LEN(council_staff_import[[#This Row],[Assignment_SOURCE_KEY]])-FIND(" ",council_staff_import[[#This Row],[Assignment_SOURCE_KEY]])),"")</f>
        <v>Rose</v>
      </c>
      <c r="AC575" s="34" t="str">
        <f>IF(LEFT(council_staff_import[[#This Row],[Assignment_SOURCE_KEY]],(FIND(" ",council_staff_import[[#This Row],[Assignment_SOURCE_KEY]],1)-1))="CM","Personal","Central")</f>
        <v>Personal</v>
      </c>
      <c r="AD575" s="32" t="s">
        <v>34878</v>
      </c>
      <c r="AE575" s="32" t="str">
        <f>council_staff_import[[#This Row],[District_Office_Number_SOURCE_KEY]]</f>
        <v>718 556-7370</v>
      </c>
      <c r="AF575" s="32" t="s">
        <v>32540</v>
      </c>
    </row>
    <row r="576" spans="1:32" x14ac:dyDescent="0.2">
      <c r="A576" s="31" t="str">
        <f>council_staff_import[[#This Row],[First_Name_SOURCE_KEY]]&amp;" "&amp;council_staff_import[[#This Row],[Last_Name_SOURCE_KEY]]</f>
        <v>Christine Johnson</v>
      </c>
      <c r="B576" s="31" t="str">
        <f>council_staff_import[[#This Row],[First_Name_SOURCE_KEY]]</f>
        <v>Christine</v>
      </c>
      <c r="C576" s="31" t="str">
        <f>council_staff_import[[#This Row],[Last_Name_SOURCE_KEY]]</f>
        <v>Johnson</v>
      </c>
      <c r="D576" s="31" t="str">
        <f>council_staff_import[[#This Row],[Title_SOURCE_KEY]]</f>
        <v>Councilmanic Aide</v>
      </c>
      <c r="E576" s="31" t="e">
        <f>council_staff_import[[#This Row],[vlookup_works_for]]</f>
        <v>#REF!</v>
      </c>
      <c r="F576" s="31" t="str">
        <f>IF(council_staff_import[[#This Row],[combine COS and Leg Contact Responsibilties]]="",council_staff_import[[#This Row],[Vlookup Scheduler Responsibility]],council_staff_import[[#This Row],[combine COS and Leg Contact Responsibilties]])</f>
        <v/>
      </c>
      <c r="G576" s="31" t="e">
        <f>council_staff_import[[#This Row],[Vlookup_reports_to_person]]</f>
        <v>#REF!</v>
      </c>
      <c r="H576" s="31" t="s">
        <v>65</v>
      </c>
      <c r="I576" s="31" t="s">
        <v>31371</v>
      </c>
      <c r="J576" s="31" t="str">
        <f>council_staff_import[[#This Row],[format_legislative_staff_type]]</f>
        <v>Personal</v>
      </c>
      <c r="K576" s="31" t="s">
        <v>72</v>
      </c>
      <c r="L576" s="31" t="str">
        <f>IF(council_staff_import[[#This Row],[District_Office_Calc]]=0,"",council_staff_import[[#This Row],[District_Office_Calc]])</f>
        <v>718 556-7370</v>
      </c>
      <c r="M576" s="31" t="str">
        <f>IF(council_staff_import[[#This Row],[combine COS and Leg Contact emails]]="",council_staff_import[[#This Row],[Vlookup Scheduler Email]],council_staff_import[[#This Row],[combine COS and Leg Contact emails]])</f>
        <v/>
      </c>
      <c r="N576" s="32" t="s">
        <v>855</v>
      </c>
      <c r="O576" s="32" t="s">
        <v>17419</v>
      </c>
      <c r="P576" s="32" t="str">
        <f>IF(council_staff_import[[#This Row],[Vlookup COS Responsibility]]="",council_staff_import[[#This Row],[Vlookup Leg Contact Responsibility]],council_staff_import[[#This Row],[Vlookup COS Responsibility]])</f>
        <v/>
      </c>
      <c r="Q576" s="32" t="str">
        <f>IF(council_staff_import[[#This Row],[Vlookup COS Email]]="",council_staff_import[[#This Row],[Vlookup Leg Contact Email]],council_staff_import[[#This Row],[Vlookup COS Email]])</f>
        <v/>
      </c>
      <c r="R576" s="32" t="str">
        <f>IFERROR(VLOOKUP(council_staff_import[[#This Row],[Full Name]],[4]!Table3[#Data],2,0),"")</f>
        <v/>
      </c>
      <c r="S576" s="32" t="str">
        <f>IFERROR(VLOOKUP(council_staff_import[[#This Row],[Full Name]],[4]!Table3[#Data],6,0),"")</f>
        <v/>
      </c>
      <c r="T576" s="32" t="str">
        <f>IFERROR(VLOOKUP(council_staff_import[[#This Row],[Full Name]],[4]!Table5[#Data],2,0),"")</f>
        <v/>
      </c>
      <c r="U576" s="32" t="str">
        <f>IFERROR(VLOOKUP(council_staff_import[[#This Row],[Full Name]],[4]!Table5[#Data],5,0),"")</f>
        <v/>
      </c>
      <c r="V576" s="32" t="str">
        <f>IFERROR(VLOOKUP(council_staff_import[[#This Row],[Full Name]],[4]!Table6[#Data],2,0),"")</f>
        <v/>
      </c>
      <c r="W576" s="32" t="str">
        <f>IFERROR(VLOOKUP(council_staff_import[[#This Row],[Full Name]],[4]!Table6[#Data],4,0),"")</f>
        <v/>
      </c>
      <c r="X576" s="32" t="s">
        <v>31394</v>
      </c>
      <c r="Y576" s="32" t="e">
        <f>VLOOKUP(council_staff_import[[#This Row],[format_works_for]],[4]!Table4[#Data],1,0)</f>
        <v>#REF!</v>
      </c>
      <c r="Z57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76" s="32" t="e">
        <f>VLOOKUP(council_staff_import[[#This Row],[formatted_and_corrected_reports_to_person]],[4]!Table2[#Data],2,0)</f>
        <v>#REF!</v>
      </c>
      <c r="AB576" s="32" t="str">
        <f>IF(council_staff_import[[#This Row],[format_legislative_staff_type]]="Personal", RIGHT(council_staff_import[[#This Row],[Assignment_SOURCE_KEY]],LEN(council_staff_import[[#This Row],[Assignment_SOURCE_KEY]])-FIND(" ",council_staff_import[[#This Row],[Assignment_SOURCE_KEY]])),"")</f>
        <v>Rose</v>
      </c>
      <c r="AC576" s="32" t="str">
        <f>IF(LEFT(council_staff_import[[#This Row],[Assignment_SOURCE_KEY]],(FIND(" ",council_staff_import[[#This Row],[Assignment_SOURCE_KEY]],1)-1))="CM","Personal","Central")</f>
        <v>Personal</v>
      </c>
      <c r="AD576" s="32" t="s">
        <v>34878</v>
      </c>
      <c r="AE576" s="32" t="str">
        <f>council_staff_import[[#This Row],[District_Office_Number_SOURCE_KEY]]</f>
        <v>718 556-7370</v>
      </c>
      <c r="AF576" s="32" t="s">
        <v>32540</v>
      </c>
    </row>
    <row r="577" spans="1:32" x14ac:dyDescent="0.2">
      <c r="A577" s="31" t="str">
        <f>council_staff_import[[#This Row],[First_Name_SOURCE_KEY]]&amp;" "&amp;council_staff_import[[#This Row],[Last_Name_SOURCE_KEY]]</f>
        <v>Edwina Martin</v>
      </c>
      <c r="B577" s="31" t="str">
        <f>council_staff_import[[#This Row],[First_Name_SOURCE_KEY]]</f>
        <v>Edwina</v>
      </c>
      <c r="C577" s="31" t="str">
        <f>council_staff_import[[#This Row],[Last_Name_SOURCE_KEY]]</f>
        <v>Martin</v>
      </c>
      <c r="D577" s="31" t="str">
        <f>council_staff_import[[#This Row],[Title_SOURCE_KEY]]</f>
        <v>Councilmanic Aide</v>
      </c>
      <c r="E577" s="31" t="e">
        <f>council_staff_import[[#This Row],[vlookup_works_for]]</f>
        <v>#REF!</v>
      </c>
      <c r="F577" s="31" t="str">
        <f>IF(council_staff_import[[#This Row],[combine COS and Leg Contact Responsibilties]]="",council_staff_import[[#This Row],[Vlookup Scheduler Responsibility]],council_staff_import[[#This Row],[combine COS and Leg Contact Responsibilties]])</f>
        <v/>
      </c>
      <c r="G577" s="31" t="e">
        <f>council_staff_import[[#This Row],[Vlookup_reports_to_person]]</f>
        <v>#REF!</v>
      </c>
      <c r="H577" s="31" t="s">
        <v>65</v>
      </c>
      <c r="I577" s="31" t="s">
        <v>31371</v>
      </c>
      <c r="J577" s="31" t="str">
        <f>council_staff_import[[#This Row],[format_legislative_staff_type]]</f>
        <v>Personal</v>
      </c>
      <c r="K577" s="31" t="s">
        <v>72</v>
      </c>
      <c r="L577" s="31" t="str">
        <f>IF(council_staff_import[[#This Row],[District_Office_Calc]]=0,"",council_staff_import[[#This Row],[District_Office_Calc]])</f>
        <v>718 556-7370</v>
      </c>
      <c r="M577" s="31" t="str">
        <f>IF(council_staff_import[[#This Row],[combine COS and Leg Contact emails]]="",council_staff_import[[#This Row],[Vlookup Scheduler Email]],council_staff_import[[#This Row],[combine COS and Leg Contact emails]])</f>
        <v/>
      </c>
      <c r="N577" s="32" t="s">
        <v>2092</v>
      </c>
      <c r="O577" s="32" t="s">
        <v>32866</v>
      </c>
      <c r="P577" s="32" t="str">
        <f>IF(council_staff_import[[#This Row],[Vlookup COS Responsibility]]="",council_staff_import[[#This Row],[Vlookup Leg Contact Responsibility]],council_staff_import[[#This Row],[Vlookup COS Responsibility]])</f>
        <v/>
      </c>
      <c r="Q577" s="32" t="str">
        <f>IF(council_staff_import[[#This Row],[Vlookup COS Email]]="",council_staff_import[[#This Row],[Vlookup Leg Contact Email]],council_staff_import[[#This Row],[Vlookup COS Email]])</f>
        <v/>
      </c>
      <c r="R577" s="32" t="str">
        <f>IFERROR(VLOOKUP(council_staff_import[[#This Row],[Full Name]],[4]!Table3[#Data],2,0),"")</f>
        <v/>
      </c>
      <c r="S577" s="32" t="str">
        <f>IFERROR(VLOOKUP(council_staff_import[[#This Row],[Full Name]],[4]!Table3[#Data],6,0),"")</f>
        <v/>
      </c>
      <c r="T577" s="32" t="str">
        <f>IFERROR(VLOOKUP(council_staff_import[[#This Row],[Full Name]],[4]!Table5[#Data],2,0),"")</f>
        <v/>
      </c>
      <c r="U577" s="32" t="str">
        <f>IFERROR(VLOOKUP(council_staff_import[[#This Row],[Full Name]],[4]!Table5[#Data],5,0),"")</f>
        <v/>
      </c>
      <c r="V577" s="32" t="str">
        <f>IFERROR(VLOOKUP(council_staff_import[[#This Row],[Full Name]],[4]!Table6[#Data],2,0),"")</f>
        <v/>
      </c>
      <c r="W577" s="32" t="str">
        <f>IFERROR(VLOOKUP(council_staff_import[[#This Row],[Full Name]],[4]!Table6[#Data],4,0),"")</f>
        <v/>
      </c>
      <c r="X577" s="32" t="s">
        <v>31394</v>
      </c>
      <c r="Y577" s="32" t="e">
        <f>VLOOKUP(council_staff_import[[#This Row],[format_works_for]],[4]!Table4[#Data],1,0)</f>
        <v>#REF!</v>
      </c>
      <c r="Z57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77" s="32" t="e">
        <f>VLOOKUP(council_staff_import[[#This Row],[formatted_and_corrected_reports_to_person]],[4]!Table2[#Data],2,0)</f>
        <v>#REF!</v>
      </c>
      <c r="AB577" s="32" t="str">
        <f>IF(council_staff_import[[#This Row],[format_legislative_staff_type]]="Personal", RIGHT(council_staff_import[[#This Row],[Assignment_SOURCE_KEY]],LEN(council_staff_import[[#This Row],[Assignment_SOURCE_KEY]])-FIND(" ",council_staff_import[[#This Row],[Assignment_SOURCE_KEY]])),"")</f>
        <v>Rose</v>
      </c>
      <c r="AC577" s="32" t="str">
        <f>IF(LEFT(council_staff_import[[#This Row],[Assignment_SOURCE_KEY]],(FIND(" ",council_staff_import[[#This Row],[Assignment_SOURCE_KEY]],1)-1))="CM","Personal","Central")</f>
        <v>Personal</v>
      </c>
      <c r="AD577" s="32" t="s">
        <v>34878</v>
      </c>
      <c r="AE577" s="32" t="str">
        <f>council_staff_import[[#This Row],[District_Office_Number_SOURCE_KEY]]</f>
        <v>718 556-7370</v>
      </c>
      <c r="AF577" s="32" t="s">
        <v>32540</v>
      </c>
    </row>
    <row r="578" spans="1:32" x14ac:dyDescent="0.2">
      <c r="A578" s="31" t="str">
        <f>council_staff_import[[#This Row],[First_Name_SOURCE_KEY]]&amp;" "&amp;council_staff_import[[#This Row],[Last_Name_SOURCE_KEY]]</f>
        <v>Troy McGhie</v>
      </c>
      <c r="B578" s="31" t="str">
        <f>council_staff_import[[#This Row],[First_Name_SOURCE_KEY]]</f>
        <v>Troy</v>
      </c>
      <c r="C578" s="31" t="str">
        <f>council_staff_import[[#This Row],[Last_Name_SOURCE_KEY]]</f>
        <v>McGhie</v>
      </c>
      <c r="D578" s="31" t="str">
        <f>council_staff_import[[#This Row],[Title_SOURCE_KEY]]</f>
        <v>Councilmanic Aide</v>
      </c>
      <c r="E578" s="31" t="e">
        <f>council_staff_import[[#This Row],[vlookup_works_for]]</f>
        <v>#REF!</v>
      </c>
      <c r="F578" s="31" t="str">
        <f>IF(council_staff_import[[#This Row],[combine COS and Leg Contact Responsibilties]]="",council_staff_import[[#This Row],[Vlookup Scheduler Responsibility]],council_staff_import[[#This Row],[combine COS and Leg Contact Responsibilties]])</f>
        <v/>
      </c>
      <c r="G578" s="31" t="e">
        <f>council_staff_import[[#This Row],[Vlookup_reports_to_person]]</f>
        <v>#REF!</v>
      </c>
      <c r="H578" s="31" t="s">
        <v>65</v>
      </c>
      <c r="I578" s="31" t="s">
        <v>31371</v>
      </c>
      <c r="J578" s="31" t="str">
        <f>council_staff_import[[#This Row],[format_legislative_staff_type]]</f>
        <v>Personal</v>
      </c>
      <c r="K578" s="31" t="s">
        <v>72</v>
      </c>
      <c r="L578" s="31" t="str">
        <f>IF(council_staff_import[[#This Row],[District_Office_Calc]]=0,"",council_staff_import[[#This Row],[District_Office_Calc]])</f>
        <v>718 556-7370</v>
      </c>
      <c r="M578" s="31" t="str">
        <f>IF(council_staff_import[[#This Row],[combine COS and Leg Contact emails]]="",council_staff_import[[#This Row],[Vlookup Scheduler Email]],council_staff_import[[#This Row],[combine COS and Leg Contact emails]])</f>
        <v/>
      </c>
      <c r="N578" s="32" t="s">
        <v>32633</v>
      </c>
      <c r="O578" s="32" t="s">
        <v>27206</v>
      </c>
      <c r="P578" s="32" t="str">
        <f>IF(council_staff_import[[#This Row],[Vlookup COS Responsibility]]="",council_staff_import[[#This Row],[Vlookup Leg Contact Responsibility]],council_staff_import[[#This Row],[Vlookup COS Responsibility]])</f>
        <v/>
      </c>
      <c r="Q578" s="32" t="str">
        <f>IF(council_staff_import[[#This Row],[Vlookup COS Email]]="",council_staff_import[[#This Row],[Vlookup Leg Contact Email]],council_staff_import[[#This Row],[Vlookup COS Email]])</f>
        <v/>
      </c>
      <c r="R578" s="32" t="str">
        <f>IFERROR(VLOOKUP(council_staff_import[[#This Row],[Full Name]],[4]!Table3[#Data],2,0),"")</f>
        <v/>
      </c>
      <c r="S578" s="32" t="str">
        <f>IFERROR(VLOOKUP(council_staff_import[[#This Row],[Full Name]],[4]!Table3[#Data],6,0),"")</f>
        <v/>
      </c>
      <c r="T578" s="32" t="str">
        <f>IFERROR(VLOOKUP(council_staff_import[[#This Row],[Full Name]],[4]!Table5[#Data],2,0),"")</f>
        <v/>
      </c>
      <c r="U578" s="32" t="str">
        <f>IFERROR(VLOOKUP(council_staff_import[[#This Row],[Full Name]],[4]!Table5[#Data],5,0),"")</f>
        <v/>
      </c>
      <c r="V578" s="32" t="str">
        <f>IFERROR(VLOOKUP(council_staff_import[[#This Row],[Full Name]],[4]!Table6[#Data],2,0),"")</f>
        <v/>
      </c>
      <c r="W578" s="32" t="str">
        <f>IFERROR(VLOOKUP(council_staff_import[[#This Row],[Full Name]],[4]!Table6[#Data],4,0),"")</f>
        <v/>
      </c>
      <c r="X578" s="32" t="s">
        <v>31394</v>
      </c>
      <c r="Y578" s="32" t="e">
        <f>VLOOKUP(council_staff_import[[#This Row],[format_works_for]],[4]!Table4[#Data],1,0)</f>
        <v>#REF!</v>
      </c>
      <c r="Z57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78" s="32" t="e">
        <f>VLOOKUP(council_staff_import[[#This Row],[formatted_and_corrected_reports_to_person]],[4]!Table2[#Data],2,0)</f>
        <v>#REF!</v>
      </c>
      <c r="AB578" s="32" t="str">
        <f>IF(council_staff_import[[#This Row],[format_legislative_staff_type]]="Personal", RIGHT(council_staff_import[[#This Row],[Assignment_SOURCE_KEY]],LEN(council_staff_import[[#This Row],[Assignment_SOURCE_KEY]])-FIND(" ",council_staff_import[[#This Row],[Assignment_SOURCE_KEY]])),"")</f>
        <v>Rose</v>
      </c>
      <c r="AC578" s="32" t="str">
        <f>IF(LEFT(council_staff_import[[#This Row],[Assignment_SOURCE_KEY]],(FIND(" ",council_staff_import[[#This Row],[Assignment_SOURCE_KEY]],1)-1))="CM","Personal","Central")</f>
        <v>Personal</v>
      </c>
      <c r="AD578" s="32" t="s">
        <v>34878</v>
      </c>
      <c r="AE578" s="32" t="str">
        <f>council_staff_import[[#This Row],[District_Office_Number_SOURCE_KEY]]</f>
        <v>718 556-7370</v>
      </c>
      <c r="AF578" s="32" t="s">
        <v>32540</v>
      </c>
    </row>
    <row r="579" spans="1:32" x14ac:dyDescent="0.2">
      <c r="A579" s="31" t="str">
        <f>council_staff_import[[#This Row],[First_Name_SOURCE_KEY]]&amp;" "&amp;council_staff_import[[#This Row],[Last_Name_SOURCE_KEY]]</f>
        <v>Isa Rogers</v>
      </c>
      <c r="B579" s="31" t="str">
        <f>council_staff_import[[#This Row],[First_Name_SOURCE_KEY]]</f>
        <v>Isa</v>
      </c>
      <c r="C579" s="31" t="str">
        <f>council_staff_import[[#This Row],[Last_Name_SOURCE_KEY]]</f>
        <v>Rogers</v>
      </c>
      <c r="D579" s="31" t="str">
        <f>council_staff_import[[#This Row],[Title_SOURCE_KEY]]</f>
        <v>Councilmanic Aide</v>
      </c>
      <c r="E579" s="31" t="e">
        <f>council_staff_import[[#This Row],[vlookup_works_for]]</f>
        <v>#REF!</v>
      </c>
      <c r="F579" s="31" t="str">
        <f>IF(council_staff_import[[#This Row],[combine COS and Leg Contact Responsibilties]]="",council_staff_import[[#This Row],[Vlookup Scheduler Responsibility]],council_staff_import[[#This Row],[combine COS and Leg Contact Responsibilties]])</f>
        <v/>
      </c>
      <c r="G579" s="31" t="e">
        <f>council_staff_import[[#This Row],[Vlookup_reports_to_person]]</f>
        <v>#REF!</v>
      </c>
      <c r="H579" s="31" t="s">
        <v>65</v>
      </c>
      <c r="I579" s="31" t="s">
        <v>31371</v>
      </c>
      <c r="J579" s="31" t="str">
        <f>council_staff_import[[#This Row],[format_legislative_staff_type]]</f>
        <v>Personal</v>
      </c>
      <c r="K579" s="31" t="s">
        <v>72</v>
      </c>
      <c r="L579" s="31" t="str">
        <f>IF(council_staff_import[[#This Row],[District_Office_Calc]]=0,"",council_staff_import[[#This Row],[District_Office_Calc]])</f>
        <v>718 556-7370</v>
      </c>
      <c r="M579" s="31" t="str">
        <f>IF(council_staff_import[[#This Row],[combine COS and Leg Contact emails]]="",council_staff_import[[#This Row],[Vlookup Scheduler Email]],council_staff_import[[#This Row],[combine COS and Leg Contact emails]])</f>
        <v/>
      </c>
      <c r="N579" s="32" t="s">
        <v>18460</v>
      </c>
      <c r="O579" s="32" t="s">
        <v>32538</v>
      </c>
      <c r="P579" s="32" t="str">
        <f>IF(council_staff_import[[#This Row],[Vlookup COS Responsibility]]="",council_staff_import[[#This Row],[Vlookup Leg Contact Responsibility]],council_staff_import[[#This Row],[Vlookup COS Responsibility]])</f>
        <v/>
      </c>
      <c r="Q579" s="32" t="str">
        <f>IF(council_staff_import[[#This Row],[Vlookup COS Email]]="",council_staff_import[[#This Row],[Vlookup Leg Contact Email]],council_staff_import[[#This Row],[Vlookup COS Email]])</f>
        <v/>
      </c>
      <c r="R579" s="32" t="str">
        <f>IFERROR(VLOOKUP(council_staff_import[[#This Row],[Full Name]],[4]!Table3[#Data],2,0),"")</f>
        <v/>
      </c>
      <c r="S579" s="32" t="str">
        <f>IFERROR(VLOOKUP(council_staff_import[[#This Row],[Full Name]],[4]!Table3[#Data],6,0),"")</f>
        <v/>
      </c>
      <c r="T579" s="32" t="str">
        <f>IFERROR(VLOOKUP(council_staff_import[[#This Row],[Full Name]],[4]!Table5[#Data],2,0),"")</f>
        <v/>
      </c>
      <c r="U579" s="32" t="str">
        <f>IFERROR(VLOOKUP(council_staff_import[[#This Row],[Full Name]],[4]!Table5[#Data],5,0),"")</f>
        <v/>
      </c>
      <c r="V579" s="32" t="str">
        <f>IFERROR(VLOOKUP(council_staff_import[[#This Row],[Full Name]],[4]!Table6[#Data],2,0),"")</f>
        <v/>
      </c>
      <c r="W579" s="32" t="str">
        <f>IFERROR(VLOOKUP(council_staff_import[[#This Row],[Full Name]],[4]!Table6[#Data],4,0),"")</f>
        <v/>
      </c>
      <c r="X579" s="32" t="s">
        <v>31394</v>
      </c>
      <c r="Y579" s="32" t="e">
        <f>VLOOKUP(council_staff_import[[#This Row],[format_works_for]],[4]!Table4[#Data],1,0)</f>
        <v>#REF!</v>
      </c>
      <c r="Z57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79" s="32" t="e">
        <f>VLOOKUP(council_staff_import[[#This Row],[formatted_and_corrected_reports_to_person]],[4]!Table2[#Data],2,0)</f>
        <v>#REF!</v>
      </c>
      <c r="AB579" s="32" t="str">
        <f>IF(council_staff_import[[#This Row],[format_legislative_staff_type]]="Personal", RIGHT(council_staff_import[[#This Row],[Assignment_SOURCE_KEY]],LEN(council_staff_import[[#This Row],[Assignment_SOURCE_KEY]])-FIND(" ",council_staff_import[[#This Row],[Assignment_SOURCE_KEY]])),"")</f>
        <v>Rose</v>
      </c>
      <c r="AC579" s="32" t="str">
        <f>IF(LEFT(council_staff_import[[#This Row],[Assignment_SOURCE_KEY]],(FIND(" ",council_staff_import[[#This Row],[Assignment_SOURCE_KEY]],1)-1))="CM","Personal","Central")</f>
        <v>Personal</v>
      </c>
      <c r="AD579" s="32" t="s">
        <v>34878</v>
      </c>
      <c r="AE579" s="32" t="str">
        <f>council_staff_import[[#This Row],[District_Office_Number_SOURCE_KEY]]</f>
        <v>718 556-7370</v>
      </c>
      <c r="AF579" s="32" t="s">
        <v>32540</v>
      </c>
    </row>
    <row r="580" spans="1:32" x14ac:dyDescent="0.2">
      <c r="A580" s="31" t="str">
        <f>council_staff_import[[#This Row],[First_Name_SOURCE_KEY]]&amp;" "&amp;council_staff_import[[#This Row],[Last_Name_SOURCE_KEY]]</f>
        <v>Brandon Stradford</v>
      </c>
      <c r="B580" s="31" t="str">
        <f>council_staff_import[[#This Row],[First_Name_SOURCE_KEY]]</f>
        <v>Brandon</v>
      </c>
      <c r="C580" s="31" t="str">
        <f>council_staff_import[[#This Row],[Last_Name_SOURCE_KEY]]</f>
        <v>Stradford</v>
      </c>
      <c r="D580" s="31" t="str">
        <f>council_staff_import[[#This Row],[Title_SOURCE_KEY]]</f>
        <v>Councilmanic Aide</v>
      </c>
      <c r="E580" s="31" t="e">
        <f>council_staff_import[[#This Row],[vlookup_works_for]]</f>
        <v>#REF!</v>
      </c>
      <c r="F580" s="31" t="str">
        <f>IF(council_staff_import[[#This Row],[combine COS and Leg Contact Responsibilties]]="",council_staff_import[[#This Row],[Vlookup Scheduler Responsibility]],council_staff_import[[#This Row],[combine COS and Leg Contact Responsibilties]])</f>
        <v/>
      </c>
      <c r="G580" s="31" t="e">
        <f>council_staff_import[[#This Row],[Vlookup_reports_to_person]]</f>
        <v>#REF!</v>
      </c>
      <c r="H580" s="31" t="s">
        <v>65</v>
      </c>
      <c r="I580" s="31" t="s">
        <v>31371</v>
      </c>
      <c r="J580" s="31" t="str">
        <f>council_staff_import[[#This Row],[format_legislative_staff_type]]</f>
        <v>Personal</v>
      </c>
      <c r="K580" s="31" t="s">
        <v>72</v>
      </c>
      <c r="L580" s="31" t="str">
        <f>IF(council_staff_import[[#This Row],[District_Office_Calc]]=0,"",council_staff_import[[#This Row],[District_Office_Calc]])</f>
        <v>718 556-7370</v>
      </c>
      <c r="M580" s="31" t="str">
        <f>IF(council_staff_import[[#This Row],[combine COS and Leg Contact emails]]="",council_staff_import[[#This Row],[Vlookup Scheduler Email]],council_staff_import[[#This Row],[combine COS and Leg Contact emails]])</f>
        <v/>
      </c>
      <c r="N580" s="32" t="s">
        <v>32637</v>
      </c>
      <c r="O580" s="32" t="s">
        <v>3669</v>
      </c>
      <c r="P580" s="32" t="str">
        <f>IF(council_staff_import[[#This Row],[Vlookup COS Responsibility]]="",council_staff_import[[#This Row],[Vlookup Leg Contact Responsibility]],council_staff_import[[#This Row],[Vlookup COS Responsibility]])</f>
        <v/>
      </c>
      <c r="Q580" s="32" t="str">
        <f>IF(council_staff_import[[#This Row],[Vlookup COS Email]]="",council_staff_import[[#This Row],[Vlookup Leg Contact Email]],council_staff_import[[#This Row],[Vlookup COS Email]])</f>
        <v/>
      </c>
      <c r="R580" s="32" t="str">
        <f>IFERROR(VLOOKUP(council_staff_import[[#This Row],[Full Name]],[4]!Table3[#Data],2,0),"")</f>
        <v/>
      </c>
      <c r="S580" s="32" t="str">
        <f>IFERROR(VLOOKUP(council_staff_import[[#This Row],[Full Name]],[4]!Table3[#Data],6,0),"")</f>
        <v/>
      </c>
      <c r="T580" s="32" t="str">
        <f>IFERROR(VLOOKUP(council_staff_import[[#This Row],[Full Name]],[4]!Table5[#Data],2,0),"")</f>
        <v/>
      </c>
      <c r="U580" s="32" t="str">
        <f>IFERROR(VLOOKUP(council_staff_import[[#This Row],[Full Name]],[4]!Table5[#Data],5,0),"")</f>
        <v/>
      </c>
      <c r="V580" s="32" t="str">
        <f>IFERROR(VLOOKUP(council_staff_import[[#This Row],[Full Name]],[4]!Table6[#Data],2,0),"")</f>
        <v/>
      </c>
      <c r="W580" s="32" t="str">
        <f>IFERROR(VLOOKUP(council_staff_import[[#This Row],[Full Name]],[4]!Table6[#Data],4,0),"")</f>
        <v/>
      </c>
      <c r="X580" s="32" t="s">
        <v>31394</v>
      </c>
      <c r="Y580" s="32" t="e">
        <f>VLOOKUP(council_staff_import[[#This Row],[format_works_for]],[4]!Table4[#Data],1,0)</f>
        <v>#REF!</v>
      </c>
      <c r="Z58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80" s="32" t="e">
        <f>VLOOKUP(council_staff_import[[#This Row],[formatted_and_corrected_reports_to_person]],[4]!Table2[#Data],2,0)</f>
        <v>#REF!</v>
      </c>
      <c r="AB580" s="32" t="str">
        <f>IF(council_staff_import[[#This Row],[format_legislative_staff_type]]="Personal", RIGHT(council_staff_import[[#This Row],[Assignment_SOURCE_KEY]],LEN(council_staff_import[[#This Row],[Assignment_SOURCE_KEY]])-FIND(" ",council_staff_import[[#This Row],[Assignment_SOURCE_KEY]])),"")</f>
        <v>Rose</v>
      </c>
      <c r="AC580" s="32" t="str">
        <f>IF(LEFT(council_staff_import[[#This Row],[Assignment_SOURCE_KEY]],(FIND(" ",council_staff_import[[#This Row],[Assignment_SOURCE_KEY]],1)-1))="CM","Personal","Central")</f>
        <v>Personal</v>
      </c>
      <c r="AD580" s="32" t="s">
        <v>34878</v>
      </c>
      <c r="AE580" s="32" t="str">
        <f>council_staff_import[[#This Row],[District_Office_Number_SOURCE_KEY]]</f>
        <v>718 556-7370</v>
      </c>
      <c r="AF580" s="32" t="s">
        <v>32540</v>
      </c>
    </row>
    <row r="581" spans="1:32" x14ac:dyDescent="0.2">
      <c r="A581" s="31" t="str">
        <f>council_staff_import[[#This Row],[First_Name_SOURCE_KEY]]&amp;" "&amp;council_staff_import[[#This Row],[Last_Name_SOURCE_KEY]]</f>
        <v>Lisa Thompson</v>
      </c>
      <c r="B581" s="31" t="str">
        <f>council_staff_import[[#This Row],[First_Name_SOURCE_KEY]]</f>
        <v>Lisa</v>
      </c>
      <c r="C581" s="31" t="str">
        <f>council_staff_import[[#This Row],[Last_Name_SOURCE_KEY]]</f>
        <v>Thompson</v>
      </c>
      <c r="D581" s="31" t="str">
        <f>council_staff_import[[#This Row],[Title_SOURCE_KEY]]</f>
        <v>Councilmanic Aide</v>
      </c>
      <c r="E581" s="31" t="e">
        <f>council_staff_import[[#This Row],[vlookup_works_for]]</f>
        <v>#REF!</v>
      </c>
      <c r="F581" s="31" t="str">
        <f>IF(council_staff_import[[#This Row],[combine COS and Leg Contact Responsibilties]]="",council_staff_import[[#This Row],[Vlookup Scheduler Responsibility]],council_staff_import[[#This Row],[combine COS and Leg Contact Responsibilties]])</f>
        <v/>
      </c>
      <c r="G581" s="31" t="e">
        <f>council_staff_import[[#This Row],[Vlookup_reports_to_person]]</f>
        <v>#REF!</v>
      </c>
      <c r="H581" s="31" t="s">
        <v>65</v>
      </c>
      <c r="I581" s="31" t="s">
        <v>31371</v>
      </c>
      <c r="J581" s="31" t="str">
        <f>council_staff_import[[#This Row],[format_legislative_staff_type]]</f>
        <v>Personal</v>
      </c>
      <c r="K581" s="31" t="s">
        <v>72</v>
      </c>
      <c r="L581" s="31" t="str">
        <f>IF(council_staff_import[[#This Row],[District_Office_Calc]]=0,"",council_staff_import[[#This Row],[District_Office_Calc]])</f>
        <v>718 556-7370</v>
      </c>
      <c r="M581" s="31" t="str">
        <f>IF(council_staff_import[[#This Row],[combine COS and Leg Contact emails]]="",council_staff_import[[#This Row],[Vlookup Scheduler Email]],council_staff_import[[#This Row],[combine COS and Leg Contact emails]])</f>
        <v/>
      </c>
      <c r="N581" s="32" t="s">
        <v>4391</v>
      </c>
      <c r="O581" s="32" t="s">
        <v>12349</v>
      </c>
      <c r="P581" s="32" t="str">
        <f>IF(council_staff_import[[#This Row],[Vlookup COS Responsibility]]="",council_staff_import[[#This Row],[Vlookup Leg Contact Responsibility]],council_staff_import[[#This Row],[Vlookup COS Responsibility]])</f>
        <v/>
      </c>
      <c r="Q581" s="32" t="str">
        <f>IF(council_staff_import[[#This Row],[Vlookup COS Email]]="",council_staff_import[[#This Row],[Vlookup Leg Contact Email]],council_staff_import[[#This Row],[Vlookup COS Email]])</f>
        <v/>
      </c>
      <c r="R581" s="32" t="str">
        <f>IFERROR(VLOOKUP(council_staff_import[[#This Row],[Full Name]],[4]!Table3[#Data],2,0),"")</f>
        <v/>
      </c>
      <c r="S581" s="32" t="str">
        <f>IFERROR(VLOOKUP(council_staff_import[[#This Row],[Full Name]],[4]!Table3[#Data],6,0),"")</f>
        <v/>
      </c>
      <c r="T581" s="32" t="str">
        <f>IFERROR(VLOOKUP(council_staff_import[[#This Row],[Full Name]],[4]!Table5[#Data],2,0),"")</f>
        <v/>
      </c>
      <c r="U581" s="32" t="str">
        <f>IFERROR(VLOOKUP(council_staff_import[[#This Row],[Full Name]],[4]!Table5[#Data],5,0),"")</f>
        <v/>
      </c>
      <c r="V581" s="32" t="str">
        <f>IFERROR(VLOOKUP(council_staff_import[[#This Row],[Full Name]],[4]!Table6[#Data],2,0),"")</f>
        <v/>
      </c>
      <c r="W581" s="32" t="str">
        <f>IFERROR(VLOOKUP(council_staff_import[[#This Row],[Full Name]],[4]!Table6[#Data],4,0),"")</f>
        <v/>
      </c>
      <c r="X581" s="32" t="s">
        <v>31394</v>
      </c>
      <c r="Y581" s="32" t="e">
        <f>VLOOKUP(council_staff_import[[#This Row],[format_works_for]],[4]!Table4[#Data],1,0)</f>
        <v>#REF!</v>
      </c>
      <c r="Z58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81" s="32" t="e">
        <f>VLOOKUP(council_staff_import[[#This Row],[formatted_and_corrected_reports_to_person]],[4]!Table2[#Data],2,0)</f>
        <v>#REF!</v>
      </c>
      <c r="AB581" s="32" t="str">
        <f>IF(council_staff_import[[#This Row],[format_legislative_staff_type]]="Personal", RIGHT(council_staff_import[[#This Row],[Assignment_SOURCE_KEY]],LEN(council_staff_import[[#This Row],[Assignment_SOURCE_KEY]])-FIND(" ",council_staff_import[[#This Row],[Assignment_SOURCE_KEY]])),"")</f>
        <v>Rose</v>
      </c>
      <c r="AC581" s="32" t="str">
        <f>IF(LEFT(council_staff_import[[#This Row],[Assignment_SOURCE_KEY]],(FIND(" ",council_staff_import[[#This Row],[Assignment_SOURCE_KEY]],1)-1))="CM","Personal","Central")</f>
        <v>Personal</v>
      </c>
      <c r="AD581" s="32" t="s">
        <v>34878</v>
      </c>
      <c r="AE581" s="32" t="str">
        <f>council_staff_import[[#This Row],[District_Office_Number_SOURCE_KEY]]</f>
        <v>718 556-7370</v>
      </c>
      <c r="AF581" s="32" t="s">
        <v>32540</v>
      </c>
    </row>
    <row r="582" spans="1:32" x14ac:dyDescent="0.2">
      <c r="A582" s="31" t="str">
        <f>council_staff_import[[#This Row],[First_Name_SOURCE_KEY]]&amp;" "&amp;council_staff_import[[#This Row],[Last_Name_SOURCE_KEY]]</f>
        <v>Sean Fitzpatrick</v>
      </c>
      <c r="B582" s="31" t="str">
        <f>council_staff_import[[#This Row],[First_Name_SOURCE_KEY]]</f>
        <v>Sean</v>
      </c>
      <c r="C582" s="31" t="str">
        <f>council_staff_import[[#This Row],[Last_Name_SOURCE_KEY]]</f>
        <v>Fitzpatrick</v>
      </c>
      <c r="D582" s="31" t="str">
        <f>council_staff_import[[#This Row],[Title_SOURCE_KEY]]</f>
        <v>Councilmanic Aide</v>
      </c>
      <c r="E582" s="31" t="e">
        <f>council_staff_import[[#This Row],[vlookup_works_for]]</f>
        <v>#REF!</v>
      </c>
      <c r="F582" s="31" t="str">
        <f>IF(council_staff_import[[#This Row],[combine COS and Leg Contact Responsibilties]]="",council_staff_import[[#This Row],[Vlookup Scheduler Responsibility]],council_staff_import[[#This Row],[combine COS and Leg Contact Responsibilties]])</f>
        <v/>
      </c>
      <c r="G582" s="31" t="e">
        <f>council_staff_import[[#This Row],[Vlookup_reports_to_person]]</f>
        <v>#REF!</v>
      </c>
      <c r="H582" s="31" t="s">
        <v>65</v>
      </c>
      <c r="I582" s="31" t="s">
        <v>31371</v>
      </c>
      <c r="J582" s="31" t="str">
        <f>council_staff_import[[#This Row],[format_legislative_staff_type]]</f>
        <v>Personal</v>
      </c>
      <c r="K582" s="31" t="s">
        <v>72</v>
      </c>
      <c r="L582" s="31" t="str">
        <f>IF(council_staff_import[[#This Row],[District_Office_Calc]]=0,"",council_staff_import[[#This Row],[District_Office_Calc]])</f>
        <v>212 873-0282</v>
      </c>
      <c r="M582" s="31" t="str">
        <f>IF(council_staff_import[[#This Row],[combine COS and Leg Contact emails]]="",council_staff_import[[#This Row],[Vlookup Scheduler Email]],council_staff_import[[#This Row],[combine COS and Leg Contact emails]])</f>
        <v/>
      </c>
      <c r="N582" s="32" t="s">
        <v>4456</v>
      </c>
      <c r="O582" s="32" t="s">
        <v>19229</v>
      </c>
      <c r="P582" s="32" t="str">
        <f>IF(council_staff_import[[#This Row],[Vlookup COS Responsibility]]="",council_staff_import[[#This Row],[Vlookup Leg Contact Responsibility]],council_staff_import[[#This Row],[Vlookup COS Responsibility]])</f>
        <v/>
      </c>
      <c r="Q582" s="32" t="str">
        <f>IF(council_staff_import[[#This Row],[Vlookup COS Email]]="",council_staff_import[[#This Row],[Vlookup Leg Contact Email]],council_staff_import[[#This Row],[Vlookup COS Email]])</f>
        <v/>
      </c>
      <c r="R582" s="32" t="str">
        <f>IFERROR(VLOOKUP(council_staff_import[[#This Row],[Full Name]],[4]!Table3[#Data],2,0),"")</f>
        <v/>
      </c>
      <c r="S582" s="32" t="str">
        <f>IFERROR(VLOOKUP(council_staff_import[[#This Row],[Full Name]],[4]!Table3[#Data],6,0),"")</f>
        <v/>
      </c>
      <c r="T582" s="32" t="str">
        <f>IFERROR(VLOOKUP(council_staff_import[[#This Row],[Full Name]],[4]!Table5[#Data],2,0),"")</f>
        <v/>
      </c>
      <c r="U582" s="32" t="str">
        <f>IFERROR(VLOOKUP(council_staff_import[[#This Row],[Full Name]],[4]!Table5[#Data],5,0),"")</f>
        <v/>
      </c>
      <c r="V582" s="32" t="str">
        <f>IFERROR(VLOOKUP(council_staff_import[[#This Row],[Full Name]],[4]!Table6[#Data],2,0),"")</f>
        <v/>
      </c>
      <c r="W582" s="32" t="str">
        <f>IFERROR(VLOOKUP(council_staff_import[[#This Row],[Full Name]],[4]!Table6[#Data],4,0),"")</f>
        <v/>
      </c>
      <c r="X582" s="32" t="s">
        <v>31394</v>
      </c>
      <c r="Y582" s="32" t="e">
        <f>VLOOKUP(council_staff_import[[#This Row],[format_works_for]],[4]!Table4[#Data],1,0)</f>
        <v>#REF!</v>
      </c>
      <c r="Z58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82" s="32" t="e">
        <f>VLOOKUP(council_staff_import[[#This Row],[formatted_and_corrected_reports_to_person]],[4]!Table2[#Data],2,0)</f>
        <v>#REF!</v>
      </c>
      <c r="AB582" s="32" t="str">
        <f>IF(council_staff_import[[#This Row],[format_legislative_staff_type]]="Personal", RIGHT(council_staff_import[[#This Row],[Assignment_SOURCE_KEY]],LEN(council_staff_import[[#This Row],[Assignment_SOURCE_KEY]])-FIND(" ",council_staff_import[[#This Row],[Assignment_SOURCE_KEY]])),"")</f>
        <v>Rosenthal</v>
      </c>
      <c r="AC582" s="32" t="str">
        <f>IF(LEFT(council_staff_import[[#This Row],[Assignment_SOURCE_KEY]],(FIND(" ",council_staff_import[[#This Row],[Assignment_SOURCE_KEY]],1)-1))="CM","Personal","Central")</f>
        <v>Personal</v>
      </c>
      <c r="AD582" s="32" t="s">
        <v>34879</v>
      </c>
      <c r="AE582" s="32" t="str">
        <f>council_staff_import[[#This Row],[District_Office_Number_SOURCE_KEY]]</f>
        <v>212 873-0282</v>
      </c>
      <c r="AF582" s="32" t="s">
        <v>32878</v>
      </c>
    </row>
    <row r="583" spans="1:32" x14ac:dyDescent="0.2">
      <c r="A583" s="31" t="str">
        <f>council_staff_import[[#This Row],[First_Name_SOURCE_KEY]]&amp;" "&amp;council_staff_import[[#This Row],[Last_Name_SOURCE_KEY]]</f>
        <v>Anna Gago</v>
      </c>
      <c r="B583" s="31" t="str">
        <f>council_staff_import[[#This Row],[First_Name_SOURCE_KEY]]</f>
        <v>Anna</v>
      </c>
      <c r="C583" s="31" t="str">
        <f>council_staff_import[[#This Row],[Last_Name_SOURCE_KEY]]</f>
        <v>Gago</v>
      </c>
      <c r="D583" s="31" t="str">
        <f>council_staff_import[[#This Row],[Title_SOURCE_KEY]]</f>
        <v>Councilmanic Aide</v>
      </c>
      <c r="E583" s="31" t="e">
        <f>council_staff_import[[#This Row],[vlookup_works_for]]</f>
        <v>#REF!</v>
      </c>
      <c r="F583" s="31" t="str">
        <f>IF(council_staff_import[[#This Row],[combine COS and Leg Contact Responsibilties]]="",council_staff_import[[#This Row],[Vlookup Scheduler Responsibility]],council_staff_import[[#This Row],[combine COS and Leg Contact Responsibilties]])</f>
        <v/>
      </c>
      <c r="G583" s="31" t="e">
        <f>council_staff_import[[#This Row],[Vlookup_reports_to_person]]</f>
        <v>#REF!</v>
      </c>
      <c r="H583" s="31" t="s">
        <v>65</v>
      </c>
      <c r="I583" s="31" t="s">
        <v>31371</v>
      </c>
      <c r="J583" s="31" t="str">
        <f>council_staff_import[[#This Row],[format_legislative_staff_type]]</f>
        <v>Personal</v>
      </c>
      <c r="K583" s="31" t="s">
        <v>72</v>
      </c>
      <c r="L583" s="31" t="str">
        <f>IF(council_staff_import[[#This Row],[District_Office_Calc]]=0,"",council_staff_import[[#This Row],[District_Office_Calc]])</f>
        <v>212 873-0282</v>
      </c>
      <c r="M583" s="31" t="str">
        <f>IF(council_staff_import[[#This Row],[combine COS and Leg Contact emails]]="",council_staff_import[[#This Row],[Vlookup Scheduler Email]],council_staff_import[[#This Row],[combine COS and Leg Contact emails]])</f>
        <v/>
      </c>
      <c r="N583" s="32" t="s">
        <v>32876</v>
      </c>
      <c r="O583" s="32" t="s">
        <v>1668</v>
      </c>
      <c r="P583" s="32" t="str">
        <f>IF(council_staff_import[[#This Row],[Vlookup COS Responsibility]]="",council_staff_import[[#This Row],[Vlookup Leg Contact Responsibility]],council_staff_import[[#This Row],[Vlookup COS Responsibility]])</f>
        <v/>
      </c>
      <c r="Q583" s="32" t="str">
        <f>IF(council_staff_import[[#This Row],[Vlookup COS Email]]="",council_staff_import[[#This Row],[Vlookup Leg Contact Email]],council_staff_import[[#This Row],[Vlookup COS Email]])</f>
        <v/>
      </c>
      <c r="R583" s="32" t="str">
        <f>IFERROR(VLOOKUP(council_staff_import[[#This Row],[Full Name]],[4]!Table3[#Data],2,0),"")</f>
        <v/>
      </c>
      <c r="S583" s="32" t="str">
        <f>IFERROR(VLOOKUP(council_staff_import[[#This Row],[Full Name]],[4]!Table3[#Data],6,0),"")</f>
        <v/>
      </c>
      <c r="T583" s="32" t="str">
        <f>IFERROR(VLOOKUP(council_staff_import[[#This Row],[Full Name]],[4]!Table5[#Data],2,0),"")</f>
        <v/>
      </c>
      <c r="U583" s="32" t="str">
        <f>IFERROR(VLOOKUP(council_staff_import[[#This Row],[Full Name]],[4]!Table5[#Data],5,0),"")</f>
        <v/>
      </c>
      <c r="V583" s="32" t="str">
        <f>IFERROR(VLOOKUP(council_staff_import[[#This Row],[Full Name]],[4]!Table6[#Data],2,0),"")</f>
        <v/>
      </c>
      <c r="W583" s="32" t="str">
        <f>IFERROR(VLOOKUP(council_staff_import[[#This Row],[Full Name]],[4]!Table6[#Data],4,0),"")</f>
        <v/>
      </c>
      <c r="X583" s="32" t="s">
        <v>31394</v>
      </c>
      <c r="Y583" s="32" t="e">
        <f>VLOOKUP(council_staff_import[[#This Row],[format_works_for]],[4]!Table4[#Data],1,0)</f>
        <v>#REF!</v>
      </c>
      <c r="Z58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83" s="32" t="e">
        <f>VLOOKUP(council_staff_import[[#This Row],[formatted_and_corrected_reports_to_person]],[4]!Table2[#Data],2,0)</f>
        <v>#REF!</v>
      </c>
      <c r="AB583" s="32" t="str">
        <f>IF(council_staff_import[[#This Row],[format_legislative_staff_type]]="Personal", RIGHT(council_staff_import[[#This Row],[Assignment_SOURCE_KEY]],LEN(council_staff_import[[#This Row],[Assignment_SOURCE_KEY]])-FIND(" ",council_staff_import[[#This Row],[Assignment_SOURCE_KEY]])),"")</f>
        <v>Rosenthal</v>
      </c>
      <c r="AC583" s="32" t="str">
        <f>IF(LEFT(council_staff_import[[#This Row],[Assignment_SOURCE_KEY]],(FIND(" ",council_staff_import[[#This Row],[Assignment_SOURCE_KEY]],1)-1))="CM","Personal","Central")</f>
        <v>Personal</v>
      </c>
      <c r="AD583" s="32" t="s">
        <v>34879</v>
      </c>
      <c r="AE583" s="32" t="str">
        <f>council_staff_import[[#This Row],[District_Office_Number_SOURCE_KEY]]</f>
        <v>212 873-0282</v>
      </c>
      <c r="AF583" s="32" t="s">
        <v>32878</v>
      </c>
    </row>
    <row r="584" spans="1:32" x14ac:dyDescent="0.2">
      <c r="A584" s="31" t="str">
        <f>council_staff_import[[#This Row],[First_Name_SOURCE_KEY]]&amp;" "&amp;council_staff_import[[#This Row],[Last_Name_SOURCE_KEY]]</f>
        <v>Marisa Maack</v>
      </c>
      <c r="B584" s="31" t="str">
        <f>council_staff_import[[#This Row],[First_Name_SOURCE_KEY]]</f>
        <v>Marisa</v>
      </c>
      <c r="C584" s="31" t="str">
        <f>council_staff_import[[#This Row],[Last_Name_SOURCE_KEY]]</f>
        <v>Maack</v>
      </c>
      <c r="D584" s="31" t="str">
        <f>council_staff_import[[#This Row],[Title_SOURCE_KEY]]</f>
        <v>Councilmanic Aide</v>
      </c>
      <c r="E584" s="31" t="e">
        <f>council_staff_import[[#This Row],[vlookup_works_for]]</f>
        <v>#REF!</v>
      </c>
      <c r="F584" s="31" t="str">
        <f>IF(council_staff_import[[#This Row],[combine COS and Leg Contact Responsibilties]]="",council_staff_import[[#This Row],[Vlookup Scheduler Responsibility]],council_staff_import[[#This Row],[combine COS and Leg Contact Responsibilties]])</f>
        <v/>
      </c>
      <c r="G584" s="31" t="e">
        <f>council_staff_import[[#This Row],[Vlookup_reports_to_person]]</f>
        <v>#REF!</v>
      </c>
      <c r="H584" s="31" t="s">
        <v>65</v>
      </c>
      <c r="I584" s="31" t="s">
        <v>31371</v>
      </c>
      <c r="J584" s="31" t="str">
        <f>council_staff_import[[#This Row],[format_legislative_staff_type]]</f>
        <v>Personal</v>
      </c>
      <c r="K584" s="31" t="s">
        <v>72</v>
      </c>
      <c r="L584" s="31" t="str">
        <f>IF(council_staff_import[[#This Row],[District_Office_Calc]]=0,"",council_staff_import[[#This Row],[District_Office_Calc]])</f>
        <v>212 873-0282</v>
      </c>
      <c r="M584" s="31" t="str">
        <f>IF(council_staff_import[[#This Row],[combine COS and Leg Contact emails]]="",council_staff_import[[#This Row],[Vlookup Scheduler Email]],council_staff_import[[#This Row],[combine COS and Leg Contact emails]])</f>
        <v/>
      </c>
      <c r="N584" s="32" t="s">
        <v>33365</v>
      </c>
      <c r="O584" s="32" t="s">
        <v>27985</v>
      </c>
      <c r="P584" s="32" t="str">
        <f>IF(council_staff_import[[#This Row],[Vlookup COS Responsibility]]="",council_staff_import[[#This Row],[Vlookup Leg Contact Responsibility]],council_staff_import[[#This Row],[Vlookup COS Responsibility]])</f>
        <v/>
      </c>
      <c r="Q584" s="32" t="str">
        <f>IF(council_staff_import[[#This Row],[Vlookup COS Email]]="",council_staff_import[[#This Row],[Vlookup Leg Contact Email]],council_staff_import[[#This Row],[Vlookup COS Email]])</f>
        <v/>
      </c>
      <c r="R584" s="32" t="str">
        <f>IFERROR(VLOOKUP(council_staff_import[[#This Row],[Full Name]],[4]!Table3[#Data],2,0),"")</f>
        <v/>
      </c>
      <c r="S584" s="32" t="str">
        <f>IFERROR(VLOOKUP(council_staff_import[[#This Row],[Full Name]],[4]!Table3[#Data],6,0),"")</f>
        <v/>
      </c>
      <c r="T584" s="32" t="str">
        <f>IFERROR(VLOOKUP(council_staff_import[[#This Row],[Full Name]],[4]!Table5[#Data],2,0),"")</f>
        <v/>
      </c>
      <c r="U584" s="32" t="str">
        <f>IFERROR(VLOOKUP(council_staff_import[[#This Row],[Full Name]],[4]!Table5[#Data],5,0),"")</f>
        <v/>
      </c>
      <c r="V584" s="32" t="str">
        <f>IFERROR(VLOOKUP(council_staff_import[[#This Row],[Full Name]],[4]!Table6[#Data],2,0),"")</f>
        <v/>
      </c>
      <c r="W584" s="32" t="str">
        <f>IFERROR(VLOOKUP(council_staff_import[[#This Row],[Full Name]],[4]!Table6[#Data],4,0),"")</f>
        <v/>
      </c>
      <c r="X584" s="32" t="s">
        <v>31394</v>
      </c>
      <c r="Y584" s="32" t="e">
        <f>VLOOKUP(council_staff_import[[#This Row],[format_works_for]],[4]!Table4[#Data],1,0)</f>
        <v>#REF!</v>
      </c>
      <c r="Z58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84" s="32" t="e">
        <f>VLOOKUP(council_staff_import[[#This Row],[formatted_and_corrected_reports_to_person]],[4]!Table2[#Data],2,0)</f>
        <v>#REF!</v>
      </c>
      <c r="AB584" s="32" t="str">
        <f>IF(council_staff_import[[#This Row],[format_legislative_staff_type]]="Personal", RIGHT(council_staff_import[[#This Row],[Assignment_SOURCE_KEY]],LEN(council_staff_import[[#This Row],[Assignment_SOURCE_KEY]])-FIND(" ",council_staff_import[[#This Row],[Assignment_SOURCE_KEY]])),"")</f>
        <v>Rosenthal</v>
      </c>
      <c r="AC584" s="32" t="str">
        <f>IF(LEFT(council_staff_import[[#This Row],[Assignment_SOURCE_KEY]],(FIND(" ",council_staff_import[[#This Row],[Assignment_SOURCE_KEY]],1)-1))="CM","Personal","Central")</f>
        <v>Personal</v>
      </c>
      <c r="AD584" s="32" t="s">
        <v>34879</v>
      </c>
      <c r="AE584" s="32" t="str">
        <f>council_staff_import[[#This Row],[District_Office_Number_SOURCE_KEY]]</f>
        <v>212 873-0282</v>
      </c>
      <c r="AF584" s="32" t="s">
        <v>32878</v>
      </c>
    </row>
    <row r="585" spans="1:32" x14ac:dyDescent="0.2">
      <c r="A585" s="31" t="str">
        <f>council_staff_import[[#This Row],[First_Name_SOURCE_KEY]]&amp;" "&amp;council_staff_import[[#This Row],[Last_Name_SOURCE_KEY]]</f>
        <v>Vivian Rivera</v>
      </c>
      <c r="B585" s="31" t="str">
        <f>council_staff_import[[#This Row],[First_Name_SOURCE_KEY]]</f>
        <v>Vivian</v>
      </c>
      <c r="C585" s="31" t="str">
        <f>council_staff_import[[#This Row],[Last_Name_SOURCE_KEY]]</f>
        <v>Rivera</v>
      </c>
      <c r="D585" s="31" t="str">
        <f>council_staff_import[[#This Row],[Title_SOURCE_KEY]]</f>
        <v>Councilmanic Aide</v>
      </c>
      <c r="E585" s="31" t="e">
        <f>council_staff_import[[#This Row],[vlookup_works_for]]</f>
        <v>#REF!</v>
      </c>
      <c r="F585" s="31" t="str">
        <f>IF(council_staff_import[[#This Row],[combine COS and Leg Contact Responsibilties]]="",council_staff_import[[#This Row],[Vlookup Scheduler Responsibility]],council_staff_import[[#This Row],[combine COS and Leg Contact Responsibilties]])</f>
        <v/>
      </c>
      <c r="G585" s="31" t="e">
        <f>council_staff_import[[#This Row],[Vlookup_reports_to_person]]</f>
        <v>#REF!</v>
      </c>
      <c r="H585" s="31" t="s">
        <v>65</v>
      </c>
      <c r="I585" s="31" t="s">
        <v>31371</v>
      </c>
      <c r="J585" s="31" t="str">
        <f>council_staff_import[[#This Row],[format_legislative_staff_type]]</f>
        <v>Personal</v>
      </c>
      <c r="K585" s="31" t="s">
        <v>72</v>
      </c>
      <c r="L585" s="31" t="str">
        <f>IF(council_staff_import[[#This Row],[District_Office_Calc]]=0,"",council_staff_import[[#This Row],[District_Office_Calc]])</f>
        <v>212 873-0282</v>
      </c>
      <c r="M585" s="31" t="str">
        <f>IF(council_staff_import[[#This Row],[combine COS and Leg Contact emails]]="",council_staff_import[[#This Row],[Vlookup Scheduler Email]],council_staff_import[[#This Row],[combine COS and Leg Contact emails]])</f>
        <v/>
      </c>
      <c r="N585" s="32" t="s">
        <v>5108</v>
      </c>
      <c r="O585" s="32" t="s">
        <v>33035</v>
      </c>
      <c r="P585" s="32" t="str">
        <f>IF(council_staff_import[[#This Row],[Vlookup COS Responsibility]]="",council_staff_import[[#This Row],[Vlookup Leg Contact Responsibility]],council_staff_import[[#This Row],[Vlookup COS Responsibility]])</f>
        <v/>
      </c>
      <c r="Q585" s="32" t="str">
        <f>IF(council_staff_import[[#This Row],[Vlookup COS Email]]="",council_staff_import[[#This Row],[Vlookup Leg Contact Email]],council_staff_import[[#This Row],[Vlookup COS Email]])</f>
        <v/>
      </c>
      <c r="R585" s="32" t="str">
        <f>IFERROR(VLOOKUP(council_staff_import[[#This Row],[Full Name]],[4]!Table3[#Data],2,0),"")</f>
        <v/>
      </c>
      <c r="S585" s="32" t="str">
        <f>IFERROR(VLOOKUP(council_staff_import[[#This Row],[Full Name]],[4]!Table3[#Data],6,0),"")</f>
        <v/>
      </c>
      <c r="T585" s="32" t="str">
        <f>IFERROR(VLOOKUP(council_staff_import[[#This Row],[Full Name]],[4]!Table5[#Data],2,0),"")</f>
        <v/>
      </c>
      <c r="U585" s="32" t="str">
        <f>IFERROR(VLOOKUP(council_staff_import[[#This Row],[Full Name]],[4]!Table5[#Data],5,0),"")</f>
        <v/>
      </c>
      <c r="V585" s="32" t="str">
        <f>IFERROR(VLOOKUP(council_staff_import[[#This Row],[Full Name]],[4]!Table6[#Data],2,0),"")</f>
        <v/>
      </c>
      <c r="W585" s="32" t="str">
        <f>IFERROR(VLOOKUP(council_staff_import[[#This Row],[Full Name]],[4]!Table6[#Data],4,0),"")</f>
        <v/>
      </c>
      <c r="X585" s="32" t="s">
        <v>31394</v>
      </c>
      <c r="Y585" s="32" t="e">
        <f>VLOOKUP(council_staff_import[[#This Row],[format_works_for]],[4]!Table4[#Data],1,0)</f>
        <v>#REF!</v>
      </c>
      <c r="Z58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85" s="32" t="e">
        <f>VLOOKUP(council_staff_import[[#This Row],[formatted_and_corrected_reports_to_person]],[4]!Table2[#Data],2,0)</f>
        <v>#REF!</v>
      </c>
      <c r="AB585" s="32" t="str">
        <f>IF(council_staff_import[[#This Row],[format_legislative_staff_type]]="Personal", RIGHT(council_staff_import[[#This Row],[Assignment_SOURCE_KEY]],LEN(council_staff_import[[#This Row],[Assignment_SOURCE_KEY]])-FIND(" ",council_staff_import[[#This Row],[Assignment_SOURCE_KEY]])),"")</f>
        <v>Rosenthal</v>
      </c>
      <c r="AC585" s="32" t="str">
        <f>IF(LEFT(council_staff_import[[#This Row],[Assignment_SOURCE_KEY]],(FIND(" ",council_staff_import[[#This Row],[Assignment_SOURCE_KEY]],1)-1))="CM","Personal","Central")</f>
        <v>Personal</v>
      </c>
      <c r="AD585" s="32" t="s">
        <v>34879</v>
      </c>
      <c r="AE585" s="32" t="str">
        <f>council_staff_import[[#This Row],[District_Office_Number_SOURCE_KEY]]</f>
        <v>212 873-0282</v>
      </c>
      <c r="AF585" s="32" t="s">
        <v>32878</v>
      </c>
    </row>
    <row r="586" spans="1:32" x14ac:dyDescent="0.2">
      <c r="A586" s="31" t="str">
        <f>council_staff_import[[#This Row],[First_Name_SOURCE_KEY]]&amp;" "&amp;council_staff_import[[#This Row],[Last_Name_SOURCE_KEY]]</f>
        <v>Steven Scandole</v>
      </c>
      <c r="B586" s="31" t="str">
        <f>council_staff_import[[#This Row],[First_Name_SOURCE_KEY]]</f>
        <v>Steven</v>
      </c>
      <c r="C586" s="31" t="str">
        <f>council_staff_import[[#This Row],[Last_Name_SOURCE_KEY]]</f>
        <v>Scandole</v>
      </c>
      <c r="D586" s="31" t="str">
        <f>council_staff_import[[#This Row],[Title_SOURCE_KEY]]</f>
        <v>Councilmanic Aide</v>
      </c>
      <c r="E586" s="31" t="e">
        <f>council_staff_import[[#This Row],[vlookup_works_for]]</f>
        <v>#REF!</v>
      </c>
      <c r="F586" s="31" t="str">
        <f>IF(council_staff_import[[#This Row],[combine COS and Leg Contact Responsibilties]]="",council_staff_import[[#This Row],[Vlookup Scheduler Responsibility]],council_staff_import[[#This Row],[combine COS and Leg Contact Responsibilties]])</f>
        <v/>
      </c>
      <c r="G586" s="31" t="e">
        <f>council_staff_import[[#This Row],[Vlookup_reports_to_person]]</f>
        <v>#REF!</v>
      </c>
      <c r="H586" s="31" t="s">
        <v>65</v>
      </c>
      <c r="I586" s="31" t="s">
        <v>31371</v>
      </c>
      <c r="J586" s="31" t="str">
        <f>council_staff_import[[#This Row],[format_legislative_staff_type]]</f>
        <v>Personal</v>
      </c>
      <c r="K586" s="31" t="s">
        <v>72</v>
      </c>
      <c r="L586" s="31" t="str">
        <f>IF(council_staff_import[[#This Row],[District_Office_Calc]]=0,"",council_staff_import[[#This Row],[District_Office_Calc]])</f>
        <v>212 873-0282</v>
      </c>
      <c r="M586" s="31" t="str">
        <f>IF(council_staff_import[[#This Row],[combine COS and Leg Contact emails]]="",council_staff_import[[#This Row],[Vlookup Scheduler Email]],council_staff_import[[#This Row],[combine COS and Leg Contact emails]])</f>
        <v/>
      </c>
      <c r="N586" s="32" t="s">
        <v>34702</v>
      </c>
      <c r="O586" s="32" t="s">
        <v>18363</v>
      </c>
      <c r="P586" s="32" t="str">
        <f>IF(council_staff_import[[#This Row],[Vlookup COS Responsibility]]="",council_staff_import[[#This Row],[Vlookup Leg Contact Responsibility]],council_staff_import[[#This Row],[Vlookup COS Responsibility]])</f>
        <v/>
      </c>
      <c r="Q586" s="32" t="str">
        <f>IF(council_staff_import[[#This Row],[Vlookup COS Email]]="",council_staff_import[[#This Row],[Vlookup Leg Contact Email]],council_staff_import[[#This Row],[Vlookup COS Email]])</f>
        <v/>
      </c>
      <c r="R586" s="32" t="str">
        <f>IFERROR(VLOOKUP(council_staff_import[[#This Row],[Full Name]],[4]!Table3[#Data],2,0),"")</f>
        <v/>
      </c>
      <c r="S586" s="32" t="str">
        <f>IFERROR(VLOOKUP(council_staff_import[[#This Row],[Full Name]],[4]!Table3[#Data],6,0),"")</f>
        <v/>
      </c>
      <c r="T586" s="32" t="str">
        <f>IFERROR(VLOOKUP(council_staff_import[[#This Row],[Full Name]],[4]!Table5[#Data],2,0),"")</f>
        <v/>
      </c>
      <c r="U586" s="32" t="str">
        <f>IFERROR(VLOOKUP(council_staff_import[[#This Row],[Full Name]],[4]!Table5[#Data],5,0),"")</f>
        <v/>
      </c>
      <c r="V586" s="32" t="str">
        <f>IFERROR(VLOOKUP(council_staff_import[[#This Row],[Full Name]],[4]!Table6[#Data],2,0),"")</f>
        <v/>
      </c>
      <c r="W586" s="32" t="str">
        <f>IFERROR(VLOOKUP(council_staff_import[[#This Row],[Full Name]],[4]!Table6[#Data],4,0),"")</f>
        <v/>
      </c>
      <c r="X586" s="32" t="s">
        <v>31394</v>
      </c>
      <c r="Y586" s="32" t="e">
        <f>VLOOKUP(council_staff_import[[#This Row],[format_works_for]],[4]!Table4[#Data],1,0)</f>
        <v>#REF!</v>
      </c>
      <c r="Z58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86" s="32" t="e">
        <f>VLOOKUP(council_staff_import[[#This Row],[formatted_and_corrected_reports_to_person]],[4]!Table2[#Data],2,0)</f>
        <v>#REF!</v>
      </c>
      <c r="AB586" s="32" t="str">
        <f>IF(council_staff_import[[#This Row],[format_legislative_staff_type]]="Personal", RIGHT(council_staff_import[[#This Row],[Assignment_SOURCE_KEY]],LEN(council_staff_import[[#This Row],[Assignment_SOURCE_KEY]])-FIND(" ",council_staff_import[[#This Row],[Assignment_SOURCE_KEY]])),"")</f>
        <v>Rosenthal</v>
      </c>
      <c r="AC586" s="32" t="str">
        <f>IF(LEFT(council_staff_import[[#This Row],[Assignment_SOURCE_KEY]],(FIND(" ",council_staff_import[[#This Row],[Assignment_SOURCE_KEY]],1)-1))="CM","Personal","Central")</f>
        <v>Personal</v>
      </c>
      <c r="AD586" s="32" t="s">
        <v>34879</v>
      </c>
      <c r="AE586" s="32" t="str">
        <f>council_staff_import[[#This Row],[District_Office_Number_SOURCE_KEY]]</f>
        <v>212 873-0282</v>
      </c>
      <c r="AF586" s="32" t="s">
        <v>32878</v>
      </c>
    </row>
    <row r="587" spans="1:32" x14ac:dyDescent="0.2">
      <c r="A587" s="31" t="str">
        <f>council_staff_import[[#This Row],[First_Name_SOURCE_KEY]]&amp;" "&amp;council_staff_import[[#This Row],[Last_Name_SOURCE_KEY]]</f>
        <v>Jonathan Terrace</v>
      </c>
      <c r="B587" s="31" t="str">
        <f>council_staff_import[[#This Row],[First_Name_SOURCE_KEY]]</f>
        <v>Jonathan</v>
      </c>
      <c r="C587" s="31" t="str">
        <f>council_staff_import[[#This Row],[Last_Name_SOURCE_KEY]]</f>
        <v>Terrace</v>
      </c>
      <c r="D587" s="31" t="str">
        <f>council_staff_import[[#This Row],[Title_SOURCE_KEY]]</f>
        <v>Councilmanic Aide</v>
      </c>
      <c r="E587" s="31" t="e">
        <f>council_staff_import[[#This Row],[vlookup_works_for]]</f>
        <v>#REF!</v>
      </c>
      <c r="F587" s="31" t="str">
        <f>IF(council_staff_import[[#This Row],[combine COS and Leg Contact Responsibilties]]="",council_staff_import[[#This Row],[Vlookup Scheduler Responsibility]],council_staff_import[[#This Row],[combine COS and Leg Contact Responsibilties]])</f>
        <v/>
      </c>
      <c r="G587" s="31" t="e">
        <f>council_staff_import[[#This Row],[Vlookup_reports_to_person]]</f>
        <v>#REF!</v>
      </c>
      <c r="H587" s="31" t="s">
        <v>65</v>
      </c>
      <c r="I587" s="31" t="s">
        <v>31371</v>
      </c>
      <c r="J587" s="31" t="str">
        <f>council_staff_import[[#This Row],[format_legislative_staff_type]]</f>
        <v>Personal</v>
      </c>
      <c r="K587" s="31" t="s">
        <v>72</v>
      </c>
      <c r="L587" s="31" t="str">
        <f>IF(council_staff_import[[#This Row],[District_Office_Calc]]=0,"",council_staff_import[[#This Row],[District_Office_Calc]])</f>
        <v>212 873-0282</v>
      </c>
      <c r="M587" s="31" t="str">
        <f>IF(council_staff_import[[#This Row],[combine COS and Leg Contact emails]]="",council_staff_import[[#This Row],[Vlookup Scheduler Email]],council_staff_import[[#This Row],[combine COS and Leg Contact emails]])</f>
        <v/>
      </c>
      <c r="N587" s="32" t="s">
        <v>33471</v>
      </c>
      <c r="O587" s="32" t="s">
        <v>24166</v>
      </c>
      <c r="P587" s="32" t="str">
        <f>IF(council_staff_import[[#This Row],[Vlookup COS Responsibility]]="",council_staff_import[[#This Row],[Vlookup Leg Contact Responsibility]],council_staff_import[[#This Row],[Vlookup COS Responsibility]])</f>
        <v/>
      </c>
      <c r="Q587" s="32" t="str">
        <f>IF(council_staff_import[[#This Row],[Vlookup COS Email]]="",council_staff_import[[#This Row],[Vlookup Leg Contact Email]],council_staff_import[[#This Row],[Vlookup COS Email]])</f>
        <v/>
      </c>
      <c r="R587" s="32" t="str">
        <f>IFERROR(VLOOKUP(council_staff_import[[#This Row],[Full Name]],[4]!Table3[#Data],2,0),"")</f>
        <v/>
      </c>
      <c r="S587" s="32" t="str">
        <f>IFERROR(VLOOKUP(council_staff_import[[#This Row],[Full Name]],[4]!Table3[#Data],6,0),"")</f>
        <v/>
      </c>
      <c r="T587" s="32" t="str">
        <f>IFERROR(VLOOKUP(council_staff_import[[#This Row],[Full Name]],[4]!Table5[#Data],2,0),"")</f>
        <v/>
      </c>
      <c r="U587" s="32" t="str">
        <f>IFERROR(VLOOKUP(council_staff_import[[#This Row],[Full Name]],[4]!Table5[#Data],5,0),"")</f>
        <v/>
      </c>
      <c r="V587" s="32" t="str">
        <f>IFERROR(VLOOKUP(council_staff_import[[#This Row],[Full Name]],[4]!Table6[#Data],2,0),"")</f>
        <v/>
      </c>
      <c r="W587" s="32" t="str">
        <f>IFERROR(VLOOKUP(council_staff_import[[#This Row],[Full Name]],[4]!Table6[#Data],4,0),"")</f>
        <v/>
      </c>
      <c r="X587" s="32" t="s">
        <v>31394</v>
      </c>
      <c r="Y587" s="32" t="e">
        <f>VLOOKUP(council_staff_import[[#This Row],[format_works_for]],[4]!Table4[#Data],1,0)</f>
        <v>#REF!</v>
      </c>
      <c r="Z58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87" s="32" t="e">
        <f>VLOOKUP(council_staff_import[[#This Row],[formatted_and_corrected_reports_to_person]],[4]!Table2[#Data],2,0)</f>
        <v>#REF!</v>
      </c>
      <c r="AB587" s="32" t="str">
        <f>IF(council_staff_import[[#This Row],[format_legislative_staff_type]]="Personal", RIGHT(council_staff_import[[#This Row],[Assignment_SOURCE_KEY]],LEN(council_staff_import[[#This Row],[Assignment_SOURCE_KEY]])-FIND(" ",council_staff_import[[#This Row],[Assignment_SOURCE_KEY]])),"")</f>
        <v>Rosenthal</v>
      </c>
      <c r="AC587" s="32" t="str">
        <f>IF(LEFT(council_staff_import[[#This Row],[Assignment_SOURCE_KEY]],(FIND(" ",council_staff_import[[#This Row],[Assignment_SOURCE_KEY]],1)-1))="CM","Personal","Central")</f>
        <v>Personal</v>
      </c>
      <c r="AD587" s="32" t="s">
        <v>34879</v>
      </c>
      <c r="AE587" s="32" t="str">
        <f>council_staff_import[[#This Row],[District_Office_Number_SOURCE_KEY]]</f>
        <v>212 873-0282</v>
      </c>
      <c r="AF587" s="32" t="s">
        <v>32878</v>
      </c>
    </row>
    <row r="588" spans="1:32" x14ac:dyDescent="0.2">
      <c r="A588" s="31" t="str">
        <f>council_staff_import[[#This Row],[First_Name_SOURCE_KEY]]&amp;" "&amp;council_staff_import[[#This Row],[Last_Name_SOURCE_KEY]]</f>
        <v>Albert Collazo, Jr.</v>
      </c>
      <c r="B588" s="31" t="str">
        <f>council_staff_import[[#This Row],[First_Name_SOURCE_KEY]]</f>
        <v>Albert</v>
      </c>
      <c r="C588" s="31" t="str">
        <f>council_staff_import[[#This Row],[Last_Name_SOURCE_KEY]]</f>
        <v>Collazo, Jr.</v>
      </c>
      <c r="D588" s="31" t="str">
        <f>council_staff_import[[#This Row],[Title_SOURCE_KEY]]</f>
        <v>Councilmanic Aide</v>
      </c>
      <c r="E588" s="31" t="e">
        <f>council_staff_import[[#This Row],[vlookup_works_for]]</f>
        <v>#REF!</v>
      </c>
      <c r="F588" s="31" t="str">
        <f>IF(council_staff_import[[#This Row],[combine COS and Leg Contact Responsibilties]]="",council_staff_import[[#This Row],[Vlookup Scheduler Responsibility]],council_staff_import[[#This Row],[combine COS and Leg Contact Responsibilties]])</f>
        <v/>
      </c>
      <c r="G588" s="31" t="e">
        <f>council_staff_import[[#This Row],[Vlookup_reports_to_person]]</f>
        <v>#REF!</v>
      </c>
      <c r="H588" s="31" t="s">
        <v>65</v>
      </c>
      <c r="I588" s="31" t="s">
        <v>31371</v>
      </c>
      <c r="J588" s="31" t="str">
        <f>council_staff_import[[#This Row],[format_legislative_staff_type]]</f>
        <v>Personal</v>
      </c>
      <c r="K588" s="31" t="s">
        <v>72</v>
      </c>
      <c r="L588" s="31" t="str">
        <f>IF(council_staff_import[[#This Row],[District_Office_Calc]]=0,"",council_staff_import[[#This Row],[District_Office_Calc]])</f>
        <v>718 402-6130</v>
      </c>
      <c r="M588" s="31" t="str">
        <f>IF(council_staff_import[[#This Row],[combine COS and Leg Contact emails]]="",council_staff_import[[#This Row],[Vlookup Scheduler Email]],council_staff_import[[#This Row],[combine COS and Leg Contact emails]])</f>
        <v/>
      </c>
      <c r="N588" s="32" t="s">
        <v>34175</v>
      </c>
      <c r="O588" s="32" t="s">
        <v>7246</v>
      </c>
      <c r="P588" s="32" t="str">
        <f>IF(council_staff_import[[#This Row],[Vlookup COS Responsibility]]="",council_staff_import[[#This Row],[Vlookup Leg Contact Responsibility]],council_staff_import[[#This Row],[Vlookup COS Responsibility]])</f>
        <v/>
      </c>
      <c r="Q588" s="32" t="str">
        <f>IF(council_staff_import[[#This Row],[Vlookup COS Email]]="",council_staff_import[[#This Row],[Vlookup Leg Contact Email]],council_staff_import[[#This Row],[Vlookup COS Email]])</f>
        <v/>
      </c>
      <c r="R588" s="32" t="str">
        <f>IFERROR(VLOOKUP(council_staff_import[[#This Row],[Full Name]],[4]!Table3[#Data],2,0),"")</f>
        <v/>
      </c>
      <c r="S588" s="32" t="str">
        <f>IFERROR(VLOOKUP(council_staff_import[[#This Row],[Full Name]],[4]!Table3[#Data],6,0),"")</f>
        <v/>
      </c>
      <c r="T588" s="32" t="str">
        <f>IFERROR(VLOOKUP(council_staff_import[[#This Row],[Full Name]],[4]!Table5[#Data],2,0),"")</f>
        <v/>
      </c>
      <c r="U588" s="32" t="str">
        <f>IFERROR(VLOOKUP(council_staff_import[[#This Row],[Full Name]],[4]!Table5[#Data],5,0),"")</f>
        <v/>
      </c>
      <c r="V588" s="32" t="str">
        <f>IFERROR(VLOOKUP(council_staff_import[[#This Row],[Full Name]],[4]!Table6[#Data],2,0),"")</f>
        <v/>
      </c>
      <c r="W588" s="32" t="str">
        <f>IFERROR(VLOOKUP(council_staff_import[[#This Row],[Full Name]],[4]!Table6[#Data],4,0),"")</f>
        <v/>
      </c>
      <c r="X588" s="32" t="s">
        <v>31394</v>
      </c>
      <c r="Y588" s="32" t="e">
        <f>VLOOKUP(council_staff_import[[#This Row],[format_works_for]],[4]!Table4[#Data],1,0)</f>
        <v>#REF!</v>
      </c>
      <c r="Z58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88" s="32" t="e">
        <f>VLOOKUP(council_staff_import[[#This Row],[formatted_and_corrected_reports_to_person]],[4]!Table2[#Data],2,0)</f>
        <v>#REF!</v>
      </c>
      <c r="AB588" s="32" t="str">
        <f>IF(council_staff_import[[#This Row],[format_legislative_staff_type]]="Personal", RIGHT(council_staff_import[[#This Row],[Assignment_SOURCE_KEY]],LEN(council_staff_import[[#This Row],[Assignment_SOURCE_KEY]])-FIND(" ",council_staff_import[[#This Row],[Assignment_SOURCE_KEY]])),"")</f>
        <v>Salamanca</v>
      </c>
      <c r="AC588" s="32" t="str">
        <f>IF(LEFT(council_staff_import[[#This Row],[Assignment_SOURCE_KEY]],(FIND(" ",council_staff_import[[#This Row],[Assignment_SOURCE_KEY]],1)-1))="CM","Personal","Central")</f>
        <v>Personal</v>
      </c>
      <c r="AD588" s="32" t="s">
        <v>34880</v>
      </c>
      <c r="AE588" s="32" t="str">
        <f>council_staff_import[[#This Row],[District_Office_Number_SOURCE_KEY]]</f>
        <v>718 402-6130</v>
      </c>
      <c r="AF588" s="32" t="s">
        <v>31372</v>
      </c>
    </row>
    <row r="589" spans="1:32" x14ac:dyDescent="0.2">
      <c r="A589" s="31" t="str">
        <f>council_staff_import[[#This Row],[First_Name_SOURCE_KEY]]&amp;" "&amp;council_staff_import[[#This Row],[Last_Name_SOURCE_KEY]]</f>
        <v>Josue Melendez</v>
      </c>
      <c r="B589" s="31" t="str">
        <f>council_staff_import[[#This Row],[First_Name_SOURCE_KEY]]</f>
        <v>Josue</v>
      </c>
      <c r="C589" s="31" t="str">
        <f>council_staff_import[[#This Row],[Last_Name_SOURCE_KEY]]</f>
        <v>Melendez</v>
      </c>
      <c r="D589" s="31" t="str">
        <f>council_staff_import[[#This Row],[Title_SOURCE_KEY]]</f>
        <v>Councilmanic Aide</v>
      </c>
      <c r="E589" s="31" t="e">
        <f>council_staff_import[[#This Row],[vlookup_works_for]]</f>
        <v>#REF!</v>
      </c>
      <c r="F589" s="31" t="str">
        <f>IF(council_staff_import[[#This Row],[combine COS and Leg Contact Responsibilties]]="",council_staff_import[[#This Row],[Vlookup Scheduler Responsibility]],council_staff_import[[#This Row],[combine COS and Leg Contact Responsibilties]])</f>
        <v/>
      </c>
      <c r="G589" s="31" t="e">
        <f>council_staff_import[[#This Row],[Vlookup_reports_to_person]]</f>
        <v>#REF!</v>
      </c>
      <c r="H589" s="31" t="s">
        <v>65</v>
      </c>
      <c r="I589" s="31" t="s">
        <v>31371</v>
      </c>
      <c r="J589" s="31" t="str">
        <f>council_staff_import[[#This Row],[format_legislative_staff_type]]</f>
        <v>Personal</v>
      </c>
      <c r="K589" s="31" t="s">
        <v>72</v>
      </c>
      <c r="L589" s="31" t="str">
        <f>IF(council_staff_import[[#This Row],[District_Office_Calc]]=0,"",council_staff_import[[#This Row],[District_Office_Calc]])</f>
        <v>718 402-6130</v>
      </c>
      <c r="M589" s="31" t="str">
        <f>IF(council_staff_import[[#This Row],[combine COS and Leg Contact emails]]="",council_staff_import[[#This Row],[Vlookup Scheduler Email]],council_staff_import[[#This Row],[combine COS and Leg Contact emails]])</f>
        <v/>
      </c>
      <c r="N589" s="32" t="s">
        <v>4011</v>
      </c>
      <c r="O589" s="32" t="s">
        <v>34710</v>
      </c>
      <c r="P589" s="32" t="str">
        <f>IF(council_staff_import[[#This Row],[Vlookup COS Responsibility]]="",council_staff_import[[#This Row],[Vlookup Leg Contact Responsibility]],council_staff_import[[#This Row],[Vlookup COS Responsibility]])</f>
        <v/>
      </c>
      <c r="Q589" s="32" t="str">
        <f>IF(council_staff_import[[#This Row],[Vlookup COS Email]]="",council_staff_import[[#This Row],[Vlookup Leg Contact Email]],council_staff_import[[#This Row],[Vlookup COS Email]])</f>
        <v/>
      </c>
      <c r="R589" s="32" t="str">
        <f>IFERROR(VLOOKUP(council_staff_import[[#This Row],[Full Name]],[4]!Table3[#Data],2,0),"")</f>
        <v/>
      </c>
      <c r="S589" s="32" t="str">
        <f>IFERROR(VLOOKUP(council_staff_import[[#This Row],[Full Name]],[4]!Table3[#Data],6,0),"")</f>
        <v/>
      </c>
      <c r="T589" s="32" t="str">
        <f>IFERROR(VLOOKUP(council_staff_import[[#This Row],[Full Name]],[4]!Table5[#Data],2,0),"")</f>
        <v/>
      </c>
      <c r="U589" s="32" t="str">
        <f>IFERROR(VLOOKUP(council_staff_import[[#This Row],[Full Name]],[4]!Table5[#Data],5,0),"")</f>
        <v/>
      </c>
      <c r="V589" s="32" t="str">
        <f>IFERROR(VLOOKUP(council_staff_import[[#This Row],[Full Name]],[4]!Table6[#Data],2,0),"")</f>
        <v/>
      </c>
      <c r="W589" s="32" t="str">
        <f>IFERROR(VLOOKUP(council_staff_import[[#This Row],[Full Name]],[4]!Table6[#Data],4,0),"")</f>
        <v/>
      </c>
      <c r="X589" s="32" t="s">
        <v>31394</v>
      </c>
      <c r="Y589" s="32" t="e">
        <f>VLOOKUP(council_staff_import[[#This Row],[format_works_for]],[4]!Table4[#Data],1,0)</f>
        <v>#REF!</v>
      </c>
      <c r="Z58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89" s="32" t="e">
        <f>VLOOKUP(council_staff_import[[#This Row],[formatted_and_corrected_reports_to_person]],[4]!Table2[#Data],2,0)</f>
        <v>#REF!</v>
      </c>
      <c r="AB589" s="32" t="str">
        <f>IF(council_staff_import[[#This Row],[format_legislative_staff_type]]="Personal", RIGHT(council_staff_import[[#This Row],[Assignment_SOURCE_KEY]],LEN(council_staff_import[[#This Row],[Assignment_SOURCE_KEY]])-FIND(" ",council_staff_import[[#This Row],[Assignment_SOURCE_KEY]])),"")</f>
        <v>Salamanca</v>
      </c>
      <c r="AC589" s="32" t="str">
        <f>IF(LEFT(council_staff_import[[#This Row],[Assignment_SOURCE_KEY]],(FIND(" ",council_staff_import[[#This Row],[Assignment_SOURCE_KEY]],1)-1))="CM","Personal","Central")</f>
        <v>Personal</v>
      </c>
      <c r="AD589" s="32" t="s">
        <v>34880</v>
      </c>
      <c r="AE589" s="32" t="str">
        <f>council_staff_import[[#This Row],[District_Office_Number_SOURCE_KEY]]</f>
        <v>718 402-6130</v>
      </c>
      <c r="AF589" s="32" t="s">
        <v>31372</v>
      </c>
    </row>
    <row r="590" spans="1:32" x14ac:dyDescent="0.2">
      <c r="A590" s="31" t="str">
        <f>council_staff_import[[#This Row],[First_Name_SOURCE_KEY]]&amp;" "&amp;council_staff_import[[#This Row],[Last_Name_SOURCE_KEY]]</f>
        <v>Ryan Monell</v>
      </c>
      <c r="B590" s="31" t="str">
        <f>council_staff_import[[#This Row],[First_Name_SOURCE_KEY]]</f>
        <v>Ryan</v>
      </c>
      <c r="C590" s="31" t="str">
        <f>council_staff_import[[#This Row],[Last_Name_SOURCE_KEY]]</f>
        <v>Monell</v>
      </c>
      <c r="D590" s="31" t="str">
        <f>council_staff_import[[#This Row],[Title_SOURCE_KEY]]</f>
        <v>Councilmanic Aide</v>
      </c>
      <c r="E590" s="31" t="e">
        <f>council_staff_import[[#This Row],[vlookup_works_for]]</f>
        <v>#REF!</v>
      </c>
      <c r="F590" s="31" t="str">
        <f>IF(council_staff_import[[#This Row],[combine COS and Leg Contact Responsibilties]]="",council_staff_import[[#This Row],[Vlookup Scheduler Responsibility]],council_staff_import[[#This Row],[combine COS and Leg Contact Responsibilties]])</f>
        <v/>
      </c>
      <c r="G590" s="31" t="e">
        <f>council_staff_import[[#This Row],[Vlookup_reports_to_person]]</f>
        <v>#REF!</v>
      </c>
      <c r="H590" s="31" t="s">
        <v>65</v>
      </c>
      <c r="I590" s="31" t="s">
        <v>31371</v>
      </c>
      <c r="J590" s="31" t="str">
        <f>council_staff_import[[#This Row],[format_legislative_staff_type]]</f>
        <v>Personal</v>
      </c>
      <c r="K590" s="31" t="s">
        <v>72</v>
      </c>
      <c r="L590" s="31" t="str">
        <f>IF(council_staff_import[[#This Row],[District_Office_Calc]]=0,"",council_staff_import[[#This Row],[District_Office_Calc]])</f>
        <v>718 402-6130</v>
      </c>
      <c r="M590" s="31" t="str">
        <f>IF(council_staff_import[[#This Row],[combine COS and Leg Contact emails]]="",council_staff_import[[#This Row],[Vlookup Scheduler Email]],council_staff_import[[#This Row],[combine COS and Leg Contact emails]])</f>
        <v/>
      </c>
      <c r="N590" s="32" t="s">
        <v>31369</v>
      </c>
      <c r="O590" s="32" t="s">
        <v>4686</v>
      </c>
      <c r="P590" s="32" t="str">
        <f>IF(council_staff_import[[#This Row],[Vlookup COS Responsibility]]="",council_staff_import[[#This Row],[Vlookup Leg Contact Responsibility]],council_staff_import[[#This Row],[Vlookup COS Responsibility]])</f>
        <v/>
      </c>
      <c r="Q590" s="32" t="str">
        <f>IF(council_staff_import[[#This Row],[Vlookup COS Email]]="",council_staff_import[[#This Row],[Vlookup Leg Contact Email]],council_staff_import[[#This Row],[Vlookup COS Email]])</f>
        <v/>
      </c>
      <c r="R590" s="32" t="str">
        <f>IFERROR(VLOOKUP(council_staff_import[[#This Row],[Full Name]],[4]!Table3[#Data],2,0),"")</f>
        <v/>
      </c>
      <c r="S590" s="32" t="str">
        <f>IFERROR(VLOOKUP(council_staff_import[[#This Row],[Full Name]],[4]!Table3[#Data],6,0),"")</f>
        <v/>
      </c>
      <c r="T590" s="32" t="str">
        <f>IFERROR(VLOOKUP(council_staff_import[[#This Row],[Full Name]],[4]!Table5[#Data],2,0),"")</f>
        <v/>
      </c>
      <c r="U590" s="32" t="str">
        <f>IFERROR(VLOOKUP(council_staff_import[[#This Row],[Full Name]],[4]!Table5[#Data],5,0),"")</f>
        <v/>
      </c>
      <c r="V590" s="32" t="str">
        <f>IFERROR(VLOOKUP(council_staff_import[[#This Row],[Full Name]],[4]!Table6[#Data],2,0),"")</f>
        <v/>
      </c>
      <c r="W590" s="32" t="str">
        <f>IFERROR(VLOOKUP(council_staff_import[[#This Row],[Full Name]],[4]!Table6[#Data],4,0),"")</f>
        <v/>
      </c>
      <c r="X590" s="32" t="s">
        <v>31394</v>
      </c>
      <c r="Y590" s="32" t="e">
        <f>VLOOKUP(council_staff_import[[#This Row],[format_works_for]],[4]!Table4[#Data],1,0)</f>
        <v>#REF!</v>
      </c>
      <c r="Z59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90" s="32" t="e">
        <f>VLOOKUP(council_staff_import[[#This Row],[formatted_and_corrected_reports_to_person]],[4]!Table2[#Data],2,0)</f>
        <v>#REF!</v>
      </c>
      <c r="AB590" s="32" t="str">
        <f>IF(council_staff_import[[#This Row],[format_legislative_staff_type]]="Personal", RIGHT(council_staff_import[[#This Row],[Assignment_SOURCE_KEY]],LEN(council_staff_import[[#This Row],[Assignment_SOURCE_KEY]])-FIND(" ",council_staff_import[[#This Row],[Assignment_SOURCE_KEY]])),"")</f>
        <v>Salamanca</v>
      </c>
      <c r="AC590" s="32" t="str">
        <f>IF(LEFT(council_staff_import[[#This Row],[Assignment_SOURCE_KEY]],(FIND(" ",council_staff_import[[#This Row],[Assignment_SOURCE_KEY]],1)-1))="CM","Personal","Central")</f>
        <v>Personal</v>
      </c>
      <c r="AD590" s="32" t="s">
        <v>34880</v>
      </c>
      <c r="AE590" s="32" t="str">
        <f>council_staff_import[[#This Row],[District_Office_Number_SOURCE_KEY]]</f>
        <v>718 402-6130</v>
      </c>
      <c r="AF590" s="32" t="s">
        <v>31372</v>
      </c>
    </row>
    <row r="591" spans="1:32" x14ac:dyDescent="0.2">
      <c r="A591" s="31" t="str">
        <f>council_staff_import[[#This Row],[First_Name_SOURCE_KEY]]&amp;" "&amp;council_staff_import[[#This Row],[Last_Name_SOURCE_KEY]]</f>
        <v>Maritza Ogaldes Wiggins</v>
      </c>
      <c r="B591" s="31" t="str">
        <f>council_staff_import[[#This Row],[First_Name_SOURCE_KEY]]</f>
        <v>Maritza</v>
      </c>
      <c r="C591" s="31" t="str">
        <f>council_staff_import[[#This Row],[Last_Name_SOURCE_KEY]]</f>
        <v>Ogaldes Wiggins</v>
      </c>
      <c r="D591" s="31" t="str">
        <f>council_staff_import[[#This Row],[Title_SOURCE_KEY]]</f>
        <v>Councilmanic Aide</v>
      </c>
      <c r="E591" s="31" t="e">
        <f>council_staff_import[[#This Row],[vlookup_works_for]]</f>
        <v>#REF!</v>
      </c>
      <c r="F591" s="31" t="str">
        <f>IF(council_staff_import[[#This Row],[combine COS and Leg Contact Responsibilties]]="",council_staff_import[[#This Row],[Vlookup Scheduler Responsibility]],council_staff_import[[#This Row],[combine COS and Leg Contact Responsibilties]])</f>
        <v/>
      </c>
      <c r="G591" s="31" t="e">
        <f>council_staff_import[[#This Row],[Vlookup_reports_to_person]]</f>
        <v>#REF!</v>
      </c>
      <c r="H591" s="31" t="s">
        <v>65</v>
      </c>
      <c r="I591" s="31" t="s">
        <v>31371</v>
      </c>
      <c r="J591" s="31" t="str">
        <f>council_staff_import[[#This Row],[format_legislative_staff_type]]</f>
        <v>Personal</v>
      </c>
      <c r="K591" s="31" t="s">
        <v>72</v>
      </c>
      <c r="L591" s="31" t="str">
        <f>IF(council_staff_import[[#This Row],[District_Office_Calc]]=0,"",council_staff_import[[#This Row],[District_Office_Calc]])</f>
        <v>718 402-6130</v>
      </c>
      <c r="M591" s="31" t="str">
        <f>IF(council_staff_import[[#This Row],[combine COS and Leg Contact emails]]="",council_staff_import[[#This Row],[Vlookup Scheduler Email]],council_staff_import[[#This Row],[combine COS and Leg Contact emails]])</f>
        <v/>
      </c>
      <c r="N591" s="32" t="s">
        <v>34714</v>
      </c>
      <c r="O591" s="32" t="s">
        <v>34691</v>
      </c>
      <c r="P591" s="32" t="str">
        <f>IF(council_staff_import[[#This Row],[Vlookup COS Responsibility]]="",council_staff_import[[#This Row],[Vlookup Leg Contact Responsibility]],council_staff_import[[#This Row],[Vlookup COS Responsibility]])</f>
        <v/>
      </c>
      <c r="Q591" s="32" t="str">
        <f>IF(council_staff_import[[#This Row],[Vlookup COS Email]]="",council_staff_import[[#This Row],[Vlookup Leg Contact Email]],council_staff_import[[#This Row],[Vlookup COS Email]])</f>
        <v/>
      </c>
      <c r="R591" s="32" t="str">
        <f>IFERROR(VLOOKUP(council_staff_import[[#This Row],[Full Name]],[4]!Table3[#Data],2,0),"")</f>
        <v/>
      </c>
      <c r="S591" s="32" t="str">
        <f>IFERROR(VLOOKUP(council_staff_import[[#This Row],[Full Name]],[4]!Table3[#Data],6,0),"")</f>
        <v/>
      </c>
      <c r="T591" s="32" t="str">
        <f>IFERROR(VLOOKUP(council_staff_import[[#This Row],[Full Name]],[4]!Table5[#Data],2,0),"")</f>
        <v/>
      </c>
      <c r="U591" s="32" t="str">
        <f>IFERROR(VLOOKUP(council_staff_import[[#This Row],[Full Name]],[4]!Table5[#Data],5,0),"")</f>
        <v/>
      </c>
      <c r="V591" s="32" t="str">
        <f>IFERROR(VLOOKUP(council_staff_import[[#This Row],[Full Name]],[4]!Table6[#Data],2,0),"")</f>
        <v/>
      </c>
      <c r="W591" s="32" t="str">
        <f>IFERROR(VLOOKUP(council_staff_import[[#This Row],[Full Name]],[4]!Table6[#Data],4,0),"")</f>
        <v/>
      </c>
      <c r="X591" s="32" t="s">
        <v>31394</v>
      </c>
      <c r="Y591" s="32" t="e">
        <f>VLOOKUP(council_staff_import[[#This Row],[format_works_for]],[4]!Table4[#Data],1,0)</f>
        <v>#REF!</v>
      </c>
      <c r="Z59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91" s="32" t="e">
        <f>VLOOKUP(council_staff_import[[#This Row],[formatted_and_corrected_reports_to_person]],[4]!Table2[#Data],2,0)</f>
        <v>#REF!</v>
      </c>
      <c r="AB591" s="32" t="str">
        <f>IF(council_staff_import[[#This Row],[format_legislative_staff_type]]="Personal", RIGHT(council_staff_import[[#This Row],[Assignment_SOURCE_KEY]],LEN(council_staff_import[[#This Row],[Assignment_SOURCE_KEY]])-FIND(" ",council_staff_import[[#This Row],[Assignment_SOURCE_KEY]])),"")</f>
        <v>Salamanca</v>
      </c>
      <c r="AC591" s="32" t="str">
        <f>IF(LEFT(council_staff_import[[#This Row],[Assignment_SOURCE_KEY]],(FIND(" ",council_staff_import[[#This Row],[Assignment_SOURCE_KEY]],1)-1))="CM","Personal","Central")</f>
        <v>Personal</v>
      </c>
      <c r="AD591" s="32" t="s">
        <v>34880</v>
      </c>
      <c r="AE591" s="32" t="str">
        <f>council_staff_import[[#This Row],[District_Office_Number_SOURCE_KEY]]</f>
        <v>718 402-6130</v>
      </c>
      <c r="AF591" s="32" t="s">
        <v>31372</v>
      </c>
    </row>
    <row r="592" spans="1:32" x14ac:dyDescent="0.2">
      <c r="A592" s="31" t="str">
        <f>council_staff_import[[#This Row],[First_Name_SOURCE_KEY]]&amp;" "&amp;council_staff_import[[#This Row],[Last_Name_SOURCE_KEY]]</f>
        <v>John Zaccaro</v>
      </c>
      <c r="B592" s="31" t="str">
        <f>council_staff_import[[#This Row],[First_Name_SOURCE_KEY]]</f>
        <v>John</v>
      </c>
      <c r="C592" s="31" t="str">
        <f>council_staff_import[[#This Row],[Last_Name_SOURCE_KEY]]</f>
        <v>Zaccaro</v>
      </c>
      <c r="D592" s="31" t="str">
        <f>council_staff_import[[#This Row],[Title_SOURCE_KEY]]</f>
        <v>Councilmanic Aide</v>
      </c>
      <c r="E592" s="31" t="e">
        <f>council_staff_import[[#This Row],[vlookup_works_for]]</f>
        <v>#REF!</v>
      </c>
      <c r="F592" s="31" t="str">
        <f>IF(council_staff_import[[#This Row],[combine COS and Leg Contact Responsibilties]]="",council_staff_import[[#This Row],[Vlookup Scheduler Responsibility]],council_staff_import[[#This Row],[combine COS and Leg Contact Responsibilties]])</f>
        <v/>
      </c>
      <c r="G592" s="31" t="e">
        <f>council_staff_import[[#This Row],[Vlookup_reports_to_person]]</f>
        <v>#REF!</v>
      </c>
      <c r="H592" s="31" t="s">
        <v>65</v>
      </c>
      <c r="I592" s="31" t="s">
        <v>31371</v>
      </c>
      <c r="J592" s="31" t="str">
        <f>council_staff_import[[#This Row],[format_legislative_staff_type]]</f>
        <v>Personal</v>
      </c>
      <c r="K592" s="31" t="s">
        <v>72</v>
      </c>
      <c r="L592" s="31" t="str">
        <f>IF(council_staff_import[[#This Row],[District_Office_Calc]]=0,"",council_staff_import[[#This Row],[District_Office_Calc]])</f>
        <v>718 402-6130</v>
      </c>
      <c r="M592" s="31" t="str">
        <f>IF(council_staff_import[[#This Row],[combine COS and Leg Contact emails]]="",council_staff_import[[#This Row],[Vlookup Scheduler Email]],council_staff_import[[#This Row],[combine COS and Leg Contact emails]])</f>
        <v/>
      </c>
      <c r="N592" s="32" t="s">
        <v>34718</v>
      </c>
      <c r="O592" s="32" t="s">
        <v>2544</v>
      </c>
      <c r="P592" s="32" t="str">
        <f>IF(council_staff_import[[#This Row],[Vlookup COS Responsibility]]="",council_staff_import[[#This Row],[Vlookup Leg Contact Responsibility]],council_staff_import[[#This Row],[Vlookup COS Responsibility]])</f>
        <v/>
      </c>
      <c r="Q592" s="32" t="str">
        <f>IF(council_staff_import[[#This Row],[Vlookup COS Email]]="",council_staff_import[[#This Row],[Vlookup Leg Contact Email]],council_staff_import[[#This Row],[Vlookup COS Email]])</f>
        <v/>
      </c>
      <c r="R592" s="32" t="str">
        <f>IFERROR(VLOOKUP(council_staff_import[[#This Row],[Full Name]],[4]!Table3[#Data],2,0),"")</f>
        <v/>
      </c>
      <c r="S592" s="32" t="str">
        <f>IFERROR(VLOOKUP(council_staff_import[[#This Row],[Full Name]],[4]!Table3[#Data],6,0),"")</f>
        <v/>
      </c>
      <c r="T592" s="32" t="str">
        <f>IFERROR(VLOOKUP(council_staff_import[[#This Row],[Full Name]],[4]!Table5[#Data],2,0),"")</f>
        <v/>
      </c>
      <c r="U592" s="32" t="str">
        <f>IFERROR(VLOOKUP(council_staff_import[[#This Row],[Full Name]],[4]!Table5[#Data],5,0),"")</f>
        <v/>
      </c>
      <c r="V592" s="32" t="str">
        <f>IFERROR(VLOOKUP(council_staff_import[[#This Row],[Full Name]],[4]!Table6[#Data],2,0),"")</f>
        <v/>
      </c>
      <c r="W592" s="32" t="str">
        <f>IFERROR(VLOOKUP(council_staff_import[[#This Row],[Full Name]],[4]!Table6[#Data],4,0),"")</f>
        <v/>
      </c>
      <c r="X592" s="32" t="s">
        <v>31394</v>
      </c>
      <c r="Y592" s="32" t="e">
        <f>VLOOKUP(council_staff_import[[#This Row],[format_works_for]],[4]!Table4[#Data],1,0)</f>
        <v>#REF!</v>
      </c>
      <c r="Z59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92" s="32" t="e">
        <f>VLOOKUP(council_staff_import[[#This Row],[formatted_and_corrected_reports_to_person]],[4]!Table2[#Data],2,0)</f>
        <v>#REF!</v>
      </c>
      <c r="AB592" s="32" t="str">
        <f>IF(council_staff_import[[#This Row],[format_legislative_staff_type]]="Personal", RIGHT(council_staff_import[[#This Row],[Assignment_SOURCE_KEY]],LEN(council_staff_import[[#This Row],[Assignment_SOURCE_KEY]])-FIND(" ",council_staff_import[[#This Row],[Assignment_SOURCE_KEY]])),"")</f>
        <v>Salamanca</v>
      </c>
      <c r="AC592" s="32" t="str">
        <f>IF(LEFT(council_staff_import[[#This Row],[Assignment_SOURCE_KEY]],(FIND(" ",council_staff_import[[#This Row],[Assignment_SOURCE_KEY]],1)-1))="CM","Personal","Central")</f>
        <v>Personal</v>
      </c>
      <c r="AD592" s="32" t="s">
        <v>34880</v>
      </c>
      <c r="AE592" s="32" t="str">
        <f>council_staff_import[[#This Row],[District_Office_Number_SOURCE_KEY]]</f>
        <v>718 402-6130</v>
      </c>
      <c r="AF592" s="32" t="s">
        <v>31372</v>
      </c>
    </row>
    <row r="593" spans="1:32" x14ac:dyDescent="0.2">
      <c r="A593" s="31" t="str">
        <f>council_staff_import[[#This Row],[First_Name_SOURCE_KEY]]&amp;" "&amp;council_staff_import[[#This Row],[Last_Name_SOURCE_KEY]]</f>
        <v>Adolfo Abreu</v>
      </c>
      <c r="B593" s="31" t="str">
        <f>council_staff_import[[#This Row],[First_Name_SOURCE_KEY]]</f>
        <v>Adolfo</v>
      </c>
      <c r="C593" s="31" t="str">
        <f>council_staff_import[[#This Row],[Last_Name_SOURCE_KEY]]</f>
        <v>Abreu</v>
      </c>
      <c r="D593" s="31" t="str">
        <f>council_staff_import[[#This Row],[Title_SOURCE_KEY]]</f>
        <v>Councilmanic Aide</v>
      </c>
      <c r="E593" s="31" t="e">
        <f>council_staff_import[[#This Row],[vlookup_works_for]]</f>
        <v>#REF!</v>
      </c>
      <c r="F593" s="31" t="str">
        <f>IF(council_staff_import[[#This Row],[combine COS and Leg Contact Responsibilties]]="",council_staff_import[[#This Row],[Vlookup Scheduler Responsibility]],council_staff_import[[#This Row],[combine COS and Leg Contact Responsibilties]])</f>
        <v/>
      </c>
      <c r="G593" s="31" t="e">
        <f>council_staff_import[[#This Row],[Vlookup_reports_to_person]]</f>
        <v>#REF!</v>
      </c>
      <c r="H593" s="31" t="s">
        <v>65</v>
      </c>
      <c r="I593" s="31" t="s">
        <v>31371</v>
      </c>
      <c r="J593" s="31" t="str">
        <f>council_staff_import[[#This Row],[format_legislative_staff_type]]</f>
        <v>Personal</v>
      </c>
      <c r="K593" s="31" t="s">
        <v>72</v>
      </c>
      <c r="L593" s="31" t="str">
        <f>IF(council_staff_import[[#This Row],[District_Office_Calc]]=0,"",council_staff_import[[#This Row],[District_Office_Calc]])</f>
        <v>718 842-8100</v>
      </c>
      <c r="M593" s="31" t="str">
        <f>IF(council_staff_import[[#This Row],[combine COS and Leg Contact emails]]="",council_staff_import[[#This Row],[Vlookup Scheduler Email]],council_staff_import[[#This Row],[combine COS and Leg Contact emails]])</f>
        <v/>
      </c>
      <c r="N593" s="32" t="s">
        <v>1369</v>
      </c>
      <c r="O593" s="32" t="s">
        <v>34160</v>
      </c>
      <c r="P593" s="32" t="str">
        <f>IF(council_staff_import[[#This Row],[Vlookup COS Responsibility]]="",council_staff_import[[#This Row],[Vlookup Leg Contact Responsibility]],council_staff_import[[#This Row],[Vlookup COS Responsibility]])</f>
        <v/>
      </c>
      <c r="Q593" s="32" t="str">
        <f>IF(council_staff_import[[#This Row],[Vlookup COS Email]]="",council_staff_import[[#This Row],[Vlookup Leg Contact Email]],council_staff_import[[#This Row],[Vlookup COS Email]])</f>
        <v/>
      </c>
      <c r="R593" s="32" t="str">
        <f>IFERROR(VLOOKUP(council_staff_import[[#This Row],[Full Name]],[4]!Table3[#Data],2,0),"")</f>
        <v/>
      </c>
      <c r="S593" s="32" t="str">
        <f>IFERROR(VLOOKUP(council_staff_import[[#This Row],[Full Name]],[4]!Table3[#Data],6,0),"")</f>
        <v/>
      </c>
      <c r="T593" s="32" t="str">
        <f>IFERROR(VLOOKUP(council_staff_import[[#This Row],[Full Name]],[4]!Table5[#Data],2,0),"")</f>
        <v/>
      </c>
      <c r="U593" s="32" t="str">
        <f>IFERROR(VLOOKUP(council_staff_import[[#This Row],[Full Name]],[4]!Table5[#Data],5,0),"")</f>
        <v/>
      </c>
      <c r="V593" s="32" t="str">
        <f>IFERROR(VLOOKUP(council_staff_import[[#This Row],[Full Name]],[4]!Table6[#Data],2,0),"")</f>
        <v/>
      </c>
      <c r="W593" s="32" t="str">
        <f>IFERROR(VLOOKUP(council_staff_import[[#This Row],[Full Name]],[4]!Table6[#Data],4,0),"")</f>
        <v/>
      </c>
      <c r="X593" s="32" t="s">
        <v>31394</v>
      </c>
      <c r="Y593" s="32" t="e">
        <f>VLOOKUP(council_staff_import[[#This Row],[format_works_for]],[4]!Table4[#Data],1,0)</f>
        <v>#REF!</v>
      </c>
      <c r="Z59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93" s="32" t="e">
        <f>VLOOKUP(council_staff_import[[#This Row],[formatted_and_corrected_reports_to_person]],[4]!Table2[#Data],2,0)</f>
        <v>#REF!</v>
      </c>
      <c r="AB593" s="32" t="str">
        <f>IF(council_staff_import[[#This Row],[format_legislative_staff_type]]="Personal", RIGHT(council_staff_import[[#This Row],[Assignment_SOURCE_KEY]],LEN(council_staff_import[[#This Row],[Assignment_SOURCE_KEY]])-FIND(" ",council_staff_import[[#This Row],[Assignment_SOURCE_KEY]])),"")</f>
        <v>Torres</v>
      </c>
      <c r="AC593" s="32" t="str">
        <f>IF(LEFT(council_staff_import[[#This Row],[Assignment_SOURCE_KEY]],(FIND(" ",council_staff_import[[#This Row],[Assignment_SOURCE_KEY]],1)-1))="CM","Personal","Central")</f>
        <v>Personal</v>
      </c>
      <c r="AD593" s="32" t="s">
        <v>34881</v>
      </c>
      <c r="AE593" s="32" t="str">
        <f>council_staff_import[[#This Row],[District_Office_Number_SOURCE_KEY]]</f>
        <v>718 842-8100</v>
      </c>
      <c r="AF593" s="32" t="s">
        <v>31667</v>
      </c>
    </row>
    <row r="594" spans="1:32" x14ac:dyDescent="0.2">
      <c r="A594" s="31" t="str">
        <f>council_staff_import[[#This Row],[First_Name_SOURCE_KEY]]&amp;" "&amp;council_staff_import[[#This Row],[Last_Name_SOURCE_KEY]]</f>
        <v>Aicha Bamba</v>
      </c>
      <c r="B594" s="31" t="str">
        <f>council_staff_import[[#This Row],[First_Name_SOURCE_KEY]]</f>
        <v>Aicha</v>
      </c>
      <c r="C594" s="31" t="str">
        <f>council_staff_import[[#This Row],[Last_Name_SOURCE_KEY]]</f>
        <v>Bamba</v>
      </c>
      <c r="D594" s="31" t="str">
        <f>council_staff_import[[#This Row],[Title_SOURCE_KEY]]</f>
        <v>Councilmanic Aide</v>
      </c>
      <c r="E594" s="31" t="e">
        <f>council_staff_import[[#This Row],[vlookup_works_for]]</f>
        <v>#REF!</v>
      </c>
      <c r="F594" s="31" t="str">
        <f>IF(council_staff_import[[#This Row],[combine COS and Leg Contact Responsibilties]]="",council_staff_import[[#This Row],[Vlookup Scheduler Responsibility]],council_staff_import[[#This Row],[combine COS and Leg Contact Responsibilties]])</f>
        <v/>
      </c>
      <c r="G594" s="31" t="e">
        <f>council_staff_import[[#This Row],[Vlookup_reports_to_person]]</f>
        <v>#REF!</v>
      </c>
      <c r="H594" s="31" t="s">
        <v>65</v>
      </c>
      <c r="I594" s="31" t="s">
        <v>31371</v>
      </c>
      <c r="J594" s="31" t="str">
        <f>council_staff_import[[#This Row],[format_legislative_staff_type]]</f>
        <v>Personal</v>
      </c>
      <c r="K594" s="31" t="s">
        <v>72</v>
      </c>
      <c r="L594" s="31" t="str">
        <f>IF(council_staff_import[[#This Row],[District_Office_Calc]]=0,"",council_staff_import[[#This Row],[District_Office_Calc]])</f>
        <v>718 842-8100</v>
      </c>
      <c r="M594" s="31" t="str">
        <f>IF(council_staff_import[[#This Row],[combine COS and Leg Contact emails]]="",council_staff_import[[#This Row],[Vlookup Scheduler Email]],council_staff_import[[#This Row],[combine COS and Leg Contact emails]])</f>
        <v/>
      </c>
      <c r="N594" s="32" t="s">
        <v>31664</v>
      </c>
      <c r="O594" s="32" t="s">
        <v>31665</v>
      </c>
      <c r="P594" s="32" t="str">
        <f>IF(council_staff_import[[#This Row],[Vlookup COS Responsibility]]="",council_staff_import[[#This Row],[Vlookup Leg Contact Responsibility]],council_staff_import[[#This Row],[Vlookup COS Responsibility]])</f>
        <v/>
      </c>
      <c r="Q594" s="32" t="str">
        <f>IF(council_staff_import[[#This Row],[Vlookup COS Email]]="",council_staff_import[[#This Row],[Vlookup Leg Contact Email]],council_staff_import[[#This Row],[Vlookup COS Email]])</f>
        <v/>
      </c>
      <c r="R594" s="32" t="str">
        <f>IFERROR(VLOOKUP(council_staff_import[[#This Row],[Full Name]],[4]!Table3[#Data],2,0),"")</f>
        <v/>
      </c>
      <c r="S594" s="32" t="str">
        <f>IFERROR(VLOOKUP(council_staff_import[[#This Row],[Full Name]],[4]!Table3[#Data],6,0),"")</f>
        <v/>
      </c>
      <c r="T594" s="32" t="str">
        <f>IFERROR(VLOOKUP(council_staff_import[[#This Row],[Full Name]],[4]!Table5[#Data],2,0),"")</f>
        <v/>
      </c>
      <c r="U594" s="32" t="str">
        <f>IFERROR(VLOOKUP(council_staff_import[[#This Row],[Full Name]],[4]!Table5[#Data],5,0),"")</f>
        <v/>
      </c>
      <c r="V594" s="32" t="str">
        <f>IFERROR(VLOOKUP(council_staff_import[[#This Row],[Full Name]],[4]!Table6[#Data],2,0),"")</f>
        <v/>
      </c>
      <c r="W594" s="32" t="str">
        <f>IFERROR(VLOOKUP(council_staff_import[[#This Row],[Full Name]],[4]!Table6[#Data],4,0),"")</f>
        <v/>
      </c>
      <c r="X594" s="32" t="s">
        <v>31394</v>
      </c>
      <c r="Y594" s="32" t="e">
        <f>VLOOKUP(council_staff_import[[#This Row],[format_works_for]],[4]!Table4[#Data],1,0)</f>
        <v>#REF!</v>
      </c>
      <c r="Z59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94" s="32" t="e">
        <f>VLOOKUP(council_staff_import[[#This Row],[formatted_and_corrected_reports_to_person]],[4]!Table2[#Data],2,0)</f>
        <v>#REF!</v>
      </c>
      <c r="AB594" s="32" t="str">
        <f>IF(council_staff_import[[#This Row],[format_legislative_staff_type]]="Personal", RIGHT(council_staff_import[[#This Row],[Assignment_SOURCE_KEY]],LEN(council_staff_import[[#This Row],[Assignment_SOURCE_KEY]])-FIND(" ",council_staff_import[[#This Row],[Assignment_SOURCE_KEY]])),"")</f>
        <v>Torres</v>
      </c>
      <c r="AC594" s="32" t="str">
        <f>IF(LEFT(council_staff_import[[#This Row],[Assignment_SOURCE_KEY]],(FIND(" ",council_staff_import[[#This Row],[Assignment_SOURCE_KEY]],1)-1))="CM","Personal","Central")</f>
        <v>Personal</v>
      </c>
      <c r="AD594" s="32" t="s">
        <v>34881</v>
      </c>
      <c r="AE594" s="32" t="str">
        <f>council_staff_import[[#This Row],[District_Office_Number_SOURCE_KEY]]</f>
        <v>718 842-8100</v>
      </c>
      <c r="AF594" s="32" t="s">
        <v>31667</v>
      </c>
    </row>
    <row r="595" spans="1:32" x14ac:dyDescent="0.2">
      <c r="A595" s="31" t="str">
        <f>council_staff_import[[#This Row],[First_Name_SOURCE_KEY]]&amp;" "&amp;council_staff_import[[#This Row],[Last_Name_SOURCE_KEY]]</f>
        <v>Luisa Benedetto</v>
      </c>
      <c r="B595" s="31" t="str">
        <f>council_staff_import[[#This Row],[First_Name_SOURCE_KEY]]</f>
        <v>Luisa</v>
      </c>
      <c r="C595" s="31" t="str">
        <f>council_staff_import[[#This Row],[Last_Name_SOURCE_KEY]]</f>
        <v>Benedetto</v>
      </c>
      <c r="D595" s="31" t="str">
        <f>council_staff_import[[#This Row],[Title_SOURCE_KEY]]</f>
        <v>Councilmanic Aide</v>
      </c>
      <c r="E595" s="31" t="e">
        <f>council_staff_import[[#This Row],[vlookup_works_for]]</f>
        <v>#REF!</v>
      </c>
      <c r="F595" s="31" t="str">
        <f>IF(council_staff_import[[#This Row],[combine COS and Leg Contact Responsibilties]]="",council_staff_import[[#This Row],[Vlookup Scheduler Responsibility]],council_staff_import[[#This Row],[combine COS and Leg Contact Responsibilties]])</f>
        <v/>
      </c>
      <c r="G595" s="31" t="e">
        <f>council_staff_import[[#This Row],[Vlookup_reports_to_person]]</f>
        <v>#REF!</v>
      </c>
      <c r="H595" s="31" t="s">
        <v>65</v>
      </c>
      <c r="I595" s="31" t="s">
        <v>31371</v>
      </c>
      <c r="J595" s="31" t="str">
        <f>council_staff_import[[#This Row],[format_legislative_staff_type]]</f>
        <v>Personal</v>
      </c>
      <c r="K595" s="31" t="s">
        <v>72</v>
      </c>
      <c r="L595" s="31" t="str">
        <f>IF(council_staff_import[[#This Row],[District_Office_Calc]]=0,"",council_staff_import[[#This Row],[District_Office_Calc]])</f>
        <v>718 842-8100</v>
      </c>
      <c r="M595" s="31" t="str">
        <f>IF(council_staff_import[[#This Row],[combine COS and Leg Contact emails]]="",council_staff_import[[#This Row],[Vlookup Scheduler Email]],council_staff_import[[#This Row],[combine COS and Leg Contact emails]])</f>
        <v/>
      </c>
      <c r="N595" s="32" t="s">
        <v>33406</v>
      </c>
      <c r="O595" s="32" t="s">
        <v>30446</v>
      </c>
      <c r="P595" s="32" t="str">
        <f>IF(council_staff_import[[#This Row],[Vlookup COS Responsibility]]="",council_staff_import[[#This Row],[Vlookup Leg Contact Responsibility]],council_staff_import[[#This Row],[Vlookup COS Responsibility]])</f>
        <v/>
      </c>
      <c r="Q595" s="32" t="str">
        <f>IF(council_staff_import[[#This Row],[Vlookup COS Email]]="",council_staff_import[[#This Row],[Vlookup Leg Contact Email]],council_staff_import[[#This Row],[Vlookup COS Email]])</f>
        <v/>
      </c>
      <c r="R595" s="32" t="str">
        <f>IFERROR(VLOOKUP(council_staff_import[[#This Row],[Full Name]],[4]!Table3[#Data],2,0),"")</f>
        <v/>
      </c>
      <c r="S595" s="32" t="str">
        <f>IFERROR(VLOOKUP(council_staff_import[[#This Row],[Full Name]],[4]!Table3[#Data],6,0),"")</f>
        <v/>
      </c>
      <c r="T595" s="32" t="str">
        <f>IFERROR(VLOOKUP(council_staff_import[[#This Row],[Full Name]],[4]!Table5[#Data],2,0),"")</f>
        <v/>
      </c>
      <c r="U595" s="32" t="str">
        <f>IFERROR(VLOOKUP(council_staff_import[[#This Row],[Full Name]],[4]!Table5[#Data],5,0),"")</f>
        <v/>
      </c>
      <c r="V595" s="32" t="str">
        <f>IFERROR(VLOOKUP(council_staff_import[[#This Row],[Full Name]],[4]!Table6[#Data],2,0),"")</f>
        <v/>
      </c>
      <c r="W595" s="32" t="str">
        <f>IFERROR(VLOOKUP(council_staff_import[[#This Row],[Full Name]],[4]!Table6[#Data],4,0),"")</f>
        <v/>
      </c>
      <c r="X595" s="32" t="s">
        <v>31394</v>
      </c>
      <c r="Y595" s="32" t="e">
        <f>VLOOKUP(council_staff_import[[#This Row],[format_works_for]],[4]!Table4[#Data],1,0)</f>
        <v>#REF!</v>
      </c>
      <c r="Z59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95" s="32" t="e">
        <f>VLOOKUP(council_staff_import[[#This Row],[formatted_and_corrected_reports_to_person]],[4]!Table2[#Data],2,0)</f>
        <v>#REF!</v>
      </c>
      <c r="AB595" s="32" t="str">
        <f>IF(council_staff_import[[#This Row],[format_legislative_staff_type]]="Personal", RIGHT(council_staff_import[[#This Row],[Assignment_SOURCE_KEY]],LEN(council_staff_import[[#This Row],[Assignment_SOURCE_KEY]])-FIND(" ",council_staff_import[[#This Row],[Assignment_SOURCE_KEY]])),"")</f>
        <v>Torres</v>
      </c>
      <c r="AC595" s="32" t="str">
        <f>IF(LEFT(council_staff_import[[#This Row],[Assignment_SOURCE_KEY]],(FIND(" ",council_staff_import[[#This Row],[Assignment_SOURCE_KEY]],1)-1))="CM","Personal","Central")</f>
        <v>Personal</v>
      </c>
      <c r="AD595" s="32" t="s">
        <v>34881</v>
      </c>
      <c r="AE595" s="32" t="str">
        <f>council_staff_import[[#This Row],[District_Office_Number_SOURCE_KEY]]</f>
        <v>718 842-8100</v>
      </c>
      <c r="AF595" s="32" t="s">
        <v>31667</v>
      </c>
    </row>
    <row r="596" spans="1:32" x14ac:dyDescent="0.2">
      <c r="A596" s="31" t="str">
        <f>council_staff_import[[#This Row],[First_Name_SOURCE_KEY]]&amp;" "&amp;council_staff_import[[#This Row],[Last_Name_SOURCE_KEY]]</f>
        <v>Romina Enea-Vargas</v>
      </c>
      <c r="B596" s="31" t="str">
        <f>council_staff_import[[#This Row],[First_Name_SOURCE_KEY]]</f>
        <v>Romina</v>
      </c>
      <c r="C596" s="31" t="str">
        <f>council_staff_import[[#This Row],[Last_Name_SOURCE_KEY]]</f>
        <v>Enea-Vargas</v>
      </c>
      <c r="D596" s="31" t="str">
        <f>council_staff_import[[#This Row],[Title_SOURCE_KEY]]</f>
        <v>Councilmanic Aide</v>
      </c>
      <c r="E596" s="31" t="e">
        <f>council_staff_import[[#This Row],[vlookup_works_for]]</f>
        <v>#REF!</v>
      </c>
      <c r="F596" s="31" t="str">
        <f>IF(council_staff_import[[#This Row],[combine COS and Leg Contact Responsibilties]]="",council_staff_import[[#This Row],[Vlookup Scheduler Responsibility]],council_staff_import[[#This Row],[combine COS and Leg Contact Responsibilties]])</f>
        <v/>
      </c>
      <c r="G596" s="31" t="e">
        <f>council_staff_import[[#This Row],[Vlookup_reports_to_person]]</f>
        <v>#REF!</v>
      </c>
      <c r="H596" s="31" t="s">
        <v>65</v>
      </c>
      <c r="I596" s="31" t="s">
        <v>31371</v>
      </c>
      <c r="J596" s="31" t="str">
        <f>council_staff_import[[#This Row],[format_legislative_staff_type]]</f>
        <v>Personal</v>
      </c>
      <c r="K596" s="31" t="s">
        <v>72</v>
      </c>
      <c r="L596" s="31" t="str">
        <f>IF(council_staff_import[[#This Row],[District_Office_Calc]]=0,"",council_staff_import[[#This Row],[District_Office_Calc]])</f>
        <v>718 842-8100</v>
      </c>
      <c r="M596" s="31" t="str">
        <f>IF(council_staff_import[[#This Row],[combine COS and Leg Contact emails]]="",council_staff_import[[#This Row],[Vlookup Scheduler Email]],council_staff_import[[#This Row],[combine COS and Leg Contact emails]])</f>
        <v/>
      </c>
      <c r="N596" s="32" t="s">
        <v>34722</v>
      </c>
      <c r="O596" s="32" t="s">
        <v>34723</v>
      </c>
      <c r="P596" s="32" t="str">
        <f>IF(council_staff_import[[#This Row],[Vlookup COS Responsibility]]="",council_staff_import[[#This Row],[Vlookup Leg Contact Responsibility]],council_staff_import[[#This Row],[Vlookup COS Responsibility]])</f>
        <v/>
      </c>
      <c r="Q596" s="32" t="str">
        <f>IF(council_staff_import[[#This Row],[Vlookup COS Email]]="",council_staff_import[[#This Row],[Vlookup Leg Contact Email]],council_staff_import[[#This Row],[Vlookup COS Email]])</f>
        <v/>
      </c>
      <c r="R596" s="32" t="str">
        <f>IFERROR(VLOOKUP(council_staff_import[[#This Row],[Full Name]],[4]!Table3[#Data],2,0),"")</f>
        <v/>
      </c>
      <c r="S596" s="32" t="str">
        <f>IFERROR(VLOOKUP(council_staff_import[[#This Row],[Full Name]],[4]!Table3[#Data],6,0),"")</f>
        <v/>
      </c>
      <c r="T596" s="32" t="str">
        <f>IFERROR(VLOOKUP(council_staff_import[[#This Row],[Full Name]],[4]!Table5[#Data],2,0),"")</f>
        <v/>
      </c>
      <c r="U596" s="32" t="str">
        <f>IFERROR(VLOOKUP(council_staff_import[[#This Row],[Full Name]],[4]!Table5[#Data],5,0),"")</f>
        <v/>
      </c>
      <c r="V596" s="32" t="str">
        <f>IFERROR(VLOOKUP(council_staff_import[[#This Row],[Full Name]],[4]!Table6[#Data],2,0),"")</f>
        <v/>
      </c>
      <c r="W596" s="32" t="str">
        <f>IFERROR(VLOOKUP(council_staff_import[[#This Row],[Full Name]],[4]!Table6[#Data],4,0),"")</f>
        <v/>
      </c>
      <c r="X596" s="32" t="s">
        <v>31394</v>
      </c>
      <c r="Y596" s="32" t="e">
        <f>VLOOKUP(council_staff_import[[#This Row],[format_works_for]],[4]!Table4[#Data],1,0)</f>
        <v>#REF!</v>
      </c>
      <c r="Z59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96" s="32" t="e">
        <f>VLOOKUP(council_staff_import[[#This Row],[formatted_and_corrected_reports_to_person]],[4]!Table2[#Data],2,0)</f>
        <v>#REF!</v>
      </c>
      <c r="AB596" s="32" t="str">
        <f>IF(council_staff_import[[#This Row],[format_legislative_staff_type]]="Personal", RIGHT(council_staff_import[[#This Row],[Assignment_SOURCE_KEY]],LEN(council_staff_import[[#This Row],[Assignment_SOURCE_KEY]])-FIND(" ",council_staff_import[[#This Row],[Assignment_SOURCE_KEY]])),"")</f>
        <v>Torres</v>
      </c>
      <c r="AC596" s="32" t="str">
        <f>IF(LEFT(council_staff_import[[#This Row],[Assignment_SOURCE_KEY]],(FIND(" ",council_staff_import[[#This Row],[Assignment_SOURCE_KEY]],1)-1))="CM","Personal","Central")</f>
        <v>Personal</v>
      </c>
      <c r="AD596" s="32" t="s">
        <v>34881</v>
      </c>
      <c r="AE596" s="32" t="str">
        <f>council_staff_import[[#This Row],[District_Office_Number_SOURCE_KEY]]</f>
        <v>718 842-8100</v>
      </c>
      <c r="AF596" s="32" t="s">
        <v>31667</v>
      </c>
    </row>
    <row r="597" spans="1:32" x14ac:dyDescent="0.2">
      <c r="A597" s="31" t="str">
        <f>council_staff_import[[#This Row],[First_Name_SOURCE_KEY]]&amp;" "&amp;council_staff_import[[#This Row],[Last_Name_SOURCE_KEY]]</f>
        <v>Ronn Jordan</v>
      </c>
      <c r="B597" s="31" t="str">
        <f>council_staff_import[[#This Row],[First_Name_SOURCE_KEY]]</f>
        <v>Ronn</v>
      </c>
      <c r="C597" s="31" t="str">
        <f>council_staff_import[[#This Row],[Last_Name_SOURCE_KEY]]</f>
        <v>Jordan</v>
      </c>
      <c r="D597" s="31" t="str">
        <f>council_staff_import[[#This Row],[Title_SOURCE_KEY]]</f>
        <v>Councilmanic Aide</v>
      </c>
      <c r="E597" s="31" t="e">
        <f>council_staff_import[[#This Row],[vlookup_works_for]]</f>
        <v>#REF!</v>
      </c>
      <c r="F597" s="31" t="str">
        <f>IF(council_staff_import[[#This Row],[combine COS and Leg Contact Responsibilties]]="",council_staff_import[[#This Row],[Vlookup Scheduler Responsibility]],council_staff_import[[#This Row],[combine COS and Leg Contact Responsibilties]])</f>
        <v/>
      </c>
      <c r="G597" s="31" t="e">
        <f>council_staff_import[[#This Row],[Vlookup_reports_to_person]]</f>
        <v>#REF!</v>
      </c>
      <c r="H597" s="31" t="s">
        <v>65</v>
      </c>
      <c r="I597" s="31" t="s">
        <v>31371</v>
      </c>
      <c r="J597" s="31" t="str">
        <f>council_staff_import[[#This Row],[format_legislative_staff_type]]</f>
        <v>Personal</v>
      </c>
      <c r="K597" s="31" t="s">
        <v>72</v>
      </c>
      <c r="L597" s="31" t="str">
        <f>IF(council_staff_import[[#This Row],[District_Office_Calc]]=0,"",council_staff_import[[#This Row],[District_Office_Calc]])</f>
        <v>718 842-8100</v>
      </c>
      <c r="M597" s="31" t="str">
        <f>IF(council_staff_import[[#This Row],[combine COS and Leg Contact emails]]="",council_staff_import[[#This Row],[Vlookup Scheduler Email]],council_staff_import[[#This Row],[combine COS and Leg Contact emails]])</f>
        <v/>
      </c>
      <c r="N597" s="32" t="s">
        <v>2197</v>
      </c>
      <c r="O597" s="32" t="s">
        <v>31672</v>
      </c>
      <c r="P597" s="32" t="str">
        <f>IF(council_staff_import[[#This Row],[Vlookup COS Responsibility]]="",council_staff_import[[#This Row],[Vlookup Leg Contact Responsibility]],council_staff_import[[#This Row],[Vlookup COS Responsibility]])</f>
        <v/>
      </c>
      <c r="Q597" s="32" t="str">
        <f>IF(council_staff_import[[#This Row],[Vlookup COS Email]]="",council_staff_import[[#This Row],[Vlookup Leg Contact Email]],council_staff_import[[#This Row],[Vlookup COS Email]])</f>
        <v/>
      </c>
      <c r="R597" s="32" t="str">
        <f>IFERROR(VLOOKUP(council_staff_import[[#This Row],[Full Name]],[4]!Table3[#Data],2,0),"")</f>
        <v/>
      </c>
      <c r="S597" s="32" t="str">
        <f>IFERROR(VLOOKUP(council_staff_import[[#This Row],[Full Name]],[4]!Table3[#Data],6,0),"")</f>
        <v/>
      </c>
      <c r="T597" s="32" t="str">
        <f>IFERROR(VLOOKUP(council_staff_import[[#This Row],[Full Name]],[4]!Table5[#Data],2,0),"")</f>
        <v/>
      </c>
      <c r="U597" s="32" t="str">
        <f>IFERROR(VLOOKUP(council_staff_import[[#This Row],[Full Name]],[4]!Table5[#Data],5,0),"")</f>
        <v/>
      </c>
      <c r="V597" s="32" t="str">
        <f>IFERROR(VLOOKUP(council_staff_import[[#This Row],[Full Name]],[4]!Table6[#Data],2,0),"")</f>
        <v/>
      </c>
      <c r="W597" s="32" t="str">
        <f>IFERROR(VLOOKUP(council_staff_import[[#This Row],[Full Name]],[4]!Table6[#Data],4,0),"")</f>
        <v/>
      </c>
      <c r="X597" s="32" t="s">
        <v>31394</v>
      </c>
      <c r="Y597" s="32" t="e">
        <f>VLOOKUP(council_staff_import[[#This Row],[format_works_for]],[4]!Table4[#Data],1,0)</f>
        <v>#REF!</v>
      </c>
      <c r="Z59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97" s="32" t="e">
        <f>VLOOKUP(council_staff_import[[#This Row],[formatted_and_corrected_reports_to_person]],[4]!Table2[#Data],2,0)</f>
        <v>#REF!</v>
      </c>
      <c r="AB597" s="32" t="str">
        <f>IF(council_staff_import[[#This Row],[format_legislative_staff_type]]="Personal", RIGHT(council_staff_import[[#This Row],[Assignment_SOURCE_KEY]],LEN(council_staff_import[[#This Row],[Assignment_SOURCE_KEY]])-FIND(" ",council_staff_import[[#This Row],[Assignment_SOURCE_KEY]])),"")</f>
        <v>Torres</v>
      </c>
      <c r="AC597" s="32" t="str">
        <f>IF(LEFT(council_staff_import[[#This Row],[Assignment_SOURCE_KEY]],(FIND(" ",council_staff_import[[#This Row],[Assignment_SOURCE_KEY]],1)-1))="CM","Personal","Central")</f>
        <v>Personal</v>
      </c>
      <c r="AD597" s="32" t="s">
        <v>34881</v>
      </c>
      <c r="AE597" s="32" t="str">
        <f>council_staff_import[[#This Row],[District_Office_Number_SOURCE_KEY]]</f>
        <v>718 842-8100</v>
      </c>
      <c r="AF597" s="32" t="s">
        <v>31667</v>
      </c>
    </row>
    <row r="598" spans="1:32" x14ac:dyDescent="0.2">
      <c r="A598" s="31" t="str">
        <f>council_staff_import[[#This Row],[First_Name_SOURCE_KEY]]&amp;" "&amp;council_staff_import[[#This Row],[Last_Name_SOURCE_KEY]]</f>
        <v>Rafael Moure-Punnett</v>
      </c>
      <c r="B598" s="31" t="str">
        <f>council_staff_import[[#This Row],[First_Name_SOURCE_KEY]]</f>
        <v>Rafael</v>
      </c>
      <c r="C598" s="31" t="str">
        <f>council_staff_import[[#This Row],[Last_Name_SOURCE_KEY]]</f>
        <v>Moure-Punnett</v>
      </c>
      <c r="D598" s="31" t="str">
        <f>council_staff_import[[#This Row],[Title_SOURCE_KEY]]</f>
        <v>Councilmanic Aide</v>
      </c>
      <c r="E598" s="31" t="e">
        <f>council_staff_import[[#This Row],[vlookup_works_for]]</f>
        <v>#REF!</v>
      </c>
      <c r="F598" s="31" t="str">
        <f>IF(council_staff_import[[#This Row],[combine COS and Leg Contact Responsibilties]]="",council_staff_import[[#This Row],[Vlookup Scheduler Responsibility]],council_staff_import[[#This Row],[combine COS and Leg Contact Responsibilties]])</f>
        <v/>
      </c>
      <c r="G598" s="31" t="e">
        <f>council_staff_import[[#This Row],[Vlookup_reports_to_person]]</f>
        <v>#REF!</v>
      </c>
      <c r="H598" s="31" t="s">
        <v>65</v>
      </c>
      <c r="I598" s="31" t="s">
        <v>31371</v>
      </c>
      <c r="J598" s="31" t="str">
        <f>council_staff_import[[#This Row],[format_legislative_staff_type]]</f>
        <v>Personal</v>
      </c>
      <c r="K598" s="31" t="s">
        <v>72</v>
      </c>
      <c r="L598" s="31" t="str">
        <f>IF(council_staff_import[[#This Row],[District_Office_Calc]]=0,"",council_staff_import[[#This Row],[District_Office_Calc]])</f>
        <v>718 842-8100</v>
      </c>
      <c r="M598" s="31" t="str">
        <f>IF(council_staff_import[[#This Row],[combine COS and Leg Contact emails]]="",council_staff_import[[#This Row],[Vlookup Scheduler Email]],council_staff_import[[#This Row],[combine COS and Leg Contact emails]])</f>
        <v/>
      </c>
      <c r="N598" s="32" t="s">
        <v>33411</v>
      </c>
      <c r="O598" s="32" t="s">
        <v>32481</v>
      </c>
      <c r="P598" s="32" t="str">
        <f>IF(council_staff_import[[#This Row],[Vlookup COS Responsibility]]="",council_staff_import[[#This Row],[Vlookup Leg Contact Responsibility]],council_staff_import[[#This Row],[Vlookup COS Responsibility]])</f>
        <v/>
      </c>
      <c r="Q598" s="32" t="str">
        <f>IF(council_staff_import[[#This Row],[Vlookup COS Email]]="",council_staff_import[[#This Row],[Vlookup Leg Contact Email]],council_staff_import[[#This Row],[Vlookup COS Email]])</f>
        <v/>
      </c>
      <c r="R598" s="32" t="str">
        <f>IFERROR(VLOOKUP(council_staff_import[[#This Row],[Full Name]],[4]!Table3[#Data],2,0),"")</f>
        <v/>
      </c>
      <c r="S598" s="32" t="str">
        <f>IFERROR(VLOOKUP(council_staff_import[[#This Row],[Full Name]],[4]!Table3[#Data],6,0),"")</f>
        <v/>
      </c>
      <c r="T598" s="32" t="str">
        <f>IFERROR(VLOOKUP(council_staff_import[[#This Row],[Full Name]],[4]!Table5[#Data],2,0),"")</f>
        <v/>
      </c>
      <c r="U598" s="32" t="str">
        <f>IFERROR(VLOOKUP(council_staff_import[[#This Row],[Full Name]],[4]!Table5[#Data],5,0),"")</f>
        <v/>
      </c>
      <c r="V598" s="32" t="str">
        <f>IFERROR(VLOOKUP(council_staff_import[[#This Row],[Full Name]],[4]!Table6[#Data],2,0),"")</f>
        <v/>
      </c>
      <c r="W598" s="32" t="str">
        <f>IFERROR(VLOOKUP(council_staff_import[[#This Row],[Full Name]],[4]!Table6[#Data],4,0),"")</f>
        <v/>
      </c>
      <c r="X598" s="32" t="s">
        <v>31394</v>
      </c>
      <c r="Y598" s="32" t="e">
        <f>VLOOKUP(council_staff_import[[#This Row],[format_works_for]],[4]!Table4[#Data],1,0)</f>
        <v>#REF!</v>
      </c>
      <c r="Z59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98" s="32" t="e">
        <f>VLOOKUP(council_staff_import[[#This Row],[formatted_and_corrected_reports_to_person]],[4]!Table2[#Data],2,0)</f>
        <v>#REF!</v>
      </c>
      <c r="AB598" s="32" t="str">
        <f>IF(council_staff_import[[#This Row],[format_legislative_staff_type]]="Personal", RIGHT(council_staff_import[[#This Row],[Assignment_SOURCE_KEY]],LEN(council_staff_import[[#This Row],[Assignment_SOURCE_KEY]])-FIND(" ",council_staff_import[[#This Row],[Assignment_SOURCE_KEY]])),"")</f>
        <v>Torres</v>
      </c>
      <c r="AC598" s="32" t="str">
        <f>IF(LEFT(council_staff_import[[#This Row],[Assignment_SOURCE_KEY]],(FIND(" ",council_staff_import[[#This Row],[Assignment_SOURCE_KEY]],1)-1))="CM","Personal","Central")</f>
        <v>Personal</v>
      </c>
      <c r="AD598" s="32" t="s">
        <v>34881</v>
      </c>
      <c r="AE598" s="32" t="str">
        <f>council_staff_import[[#This Row],[District_Office_Number_SOURCE_KEY]]</f>
        <v>718 842-8100</v>
      </c>
      <c r="AF598" s="32" t="s">
        <v>31667</v>
      </c>
    </row>
    <row r="599" spans="1:32" x14ac:dyDescent="0.2">
      <c r="A599" s="31" t="str">
        <f>council_staff_import[[#This Row],[First_Name_SOURCE_KEY]]&amp;" "&amp;council_staff_import[[#This Row],[Last_Name_SOURCE_KEY]]</f>
        <v>Raymond Rodriguez</v>
      </c>
      <c r="B599" s="31" t="str">
        <f>council_staff_import[[#This Row],[First_Name_SOURCE_KEY]]</f>
        <v>Raymond</v>
      </c>
      <c r="C599" s="31" t="str">
        <f>council_staff_import[[#This Row],[Last_Name_SOURCE_KEY]]</f>
        <v>Rodriguez</v>
      </c>
      <c r="D599" s="31" t="str">
        <f>council_staff_import[[#This Row],[Title_SOURCE_KEY]]</f>
        <v>Councilmanic Aide</v>
      </c>
      <c r="E599" s="31" t="e">
        <f>council_staff_import[[#This Row],[vlookup_works_for]]</f>
        <v>#REF!</v>
      </c>
      <c r="F599" s="31" t="str">
        <f>IF(council_staff_import[[#This Row],[combine COS and Leg Contact Responsibilties]]="",council_staff_import[[#This Row],[Vlookup Scheduler Responsibility]],council_staff_import[[#This Row],[combine COS and Leg Contact Responsibilties]])</f>
        <v/>
      </c>
      <c r="G599" s="31" t="e">
        <f>council_staff_import[[#This Row],[Vlookup_reports_to_person]]</f>
        <v>#REF!</v>
      </c>
      <c r="H599" s="31" t="s">
        <v>65</v>
      </c>
      <c r="I599" s="31" t="s">
        <v>31371</v>
      </c>
      <c r="J599" s="31" t="str">
        <f>council_staff_import[[#This Row],[format_legislative_staff_type]]</f>
        <v>Personal</v>
      </c>
      <c r="K599" s="31" t="s">
        <v>72</v>
      </c>
      <c r="L599" s="31" t="str">
        <f>IF(council_staff_import[[#This Row],[District_Office_Calc]]=0,"",council_staff_import[[#This Row],[District_Office_Calc]])</f>
        <v>718 842-8100</v>
      </c>
      <c r="M599" s="31" t="str">
        <f>IF(council_staff_import[[#This Row],[combine COS and Leg Contact emails]]="",council_staff_import[[#This Row],[Vlookup Scheduler Email]],council_staff_import[[#This Row],[combine COS and Leg Contact emails]])</f>
        <v/>
      </c>
      <c r="N599" s="32" t="s">
        <v>3384</v>
      </c>
      <c r="O599" s="32" t="s">
        <v>29111</v>
      </c>
      <c r="P599" s="32" t="str">
        <f>IF(council_staff_import[[#This Row],[Vlookup COS Responsibility]]="",council_staff_import[[#This Row],[Vlookup Leg Contact Responsibility]],council_staff_import[[#This Row],[Vlookup COS Responsibility]])</f>
        <v/>
      </c>
      <c r="Q599" s="32" t="str">
        <f>IF(council_staff_import[[#This Row],[Vlookup COS Email]]="",council_staff_import[[#This Row],[Vlookup Leg Contact Email]],council_staff_import[[#This Row],[Vlookup COS Email]])</f>
        <v/>
      </c>
      <c r="R599" s="32" t="str">
        <f>IFERROR(VLOOKUP(council_staff_import[[#This Row],[Full Name]],[4]!Table3[#Data],2,0),"")</f>
        <v/>
      </c>
      <c r="S599" s="32" t="str">
        <f>IFERROR(VLOOKUP(council_staff_import[[#This Row],[Full Name]],[4]!Table3[#Data],6,0),"")</f>
        <v/>
      </c>
      <c r="T599" s="32" t="str">
        <f>IFERROR(VLOOKUP(council_staff_import[[#This Row],[Full Name]],[4]!Table5[#Data],2,0),"")</f>
        <v/>
      </c>
      <c r="U599" s="32" t="str">
        <f>IFERROR(VLOOKUP(council_staff_import[[#This Row],[Full Name]],[4]!Table5[#Data],5,0),"")</f>
        <v/>
      </c>
      <c r="V599" s="32" t="str">
        <f>IFERROR(VLOOKUP(council_staff_import[[#This Row],[Full Name]],[4]!Table6[#Data],2,0),"")</f>
        <v/>
      </c>
      <c r="W599" s="32" t="str">
        <f>IFERROR(VLOOKUP(council_staff_import[[#This Row],[Full Name]],[4]!Table6[#Data],4,0),"")</f>
        <v/>
      </c>
      <c r="X599" s="32" t="s">
        <v>31394</v>
      </c>
      <c r="Y599" s="32" t="e">
        <f>VLOOKUP(council_staff_import[[#This Row],[format_works_for]],[4]!Table4[#Data],1,0)</f>
        <v>#REF!</v>
      </c>
      <c r="Z59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599" s="32" t="e">
        <f>VLOOKUP(council_staff_import[[#This Row],[formatted_and_corrected_reports_to_person]],[4]!Table2[#Data],2,0)</f>
        <v>#REF!</v>
      </c>
      <c r="AB599" s="32" t="str">
        <f>IF(council_staff_import[[#This Row],[format_legislative_staff_type]]="Personal", RIGHT(council_staff_import[[#This Row],[Assignment_SOURCE_KEY]],LEN(council_staff_import[[#This Row],[Assignment_SOURCE_KEY]])-FIND(" ",council_staff_import[[#This Row],[Assignment_SOURCE_KEY]])),"")</f>
        <v>Torres</v>
      </c>
      <c r="AC599" s="32" t="str">
        <f>IF(LEFT(council_staff_import[[#This Row],[Assignment_SOURCE_KEY]],(FIND(" ",council_staff_import[[#This Row],[Assignment_SOURCE_KEY]],1)-1))="CM","Personal","Central")</f>
        <v>Personal</v>
      </c>
      <c r="AD599" s="32" t="s">
        <v>34881</v>
      </c>
      <c r="AE599" s="32" t="str">
        <f>council_staff_import[[#This Row],[District_Office_Number_SOURCE_KEY]]</f>
        <v>718 842-8100</v>
      </c>
      <c r="AF599" s="32" t="s">
        <v>31667</v>
      </c>
    </row>
    <row r="600" spans="1:32" x14ac:dyDescent="0.2">
      <c r="A600" s="31" t="str">
        <f>council_staff_import[[#This Row],[First_Name_SOURCE_KEY]]&amp;" "&amp;council_staff_import[[#This Row],[Last_Name_SOURCE_KEY]]</f>
        <v>Rosaly Ruiz</v>
      </c>
      <c r="B600" s="31" t="str">
        <f>council_staff_import[[#This Row],[First_Name_SOURCE_KEY]]</f>
        <v>Rosaly</v>
      </c>
      <c r="C600" s="31" t="str">
        <f>council_staff_import[[#This Row],[Last_Name_SOURCE_KEY]]</f>
        <v>Ruiz</v>
      </c>
      <c r="D600" s="31" t="str">
        <f>council_staff_import[[#This Row],[Title_SOURCE_KEY]]</f>
        <v>Councilmanic Aide</v>
      </c>
      <c r="E600" s="31" t="e">
        <f>council_staff_import[[#This Row],[vlookup_works_for]]</f>
        <v>#REF!</v>
      </c>
      <c r="F600" s="31" t="str">
        <f>IF(council_staff_import[[#This Row],[combine COS and Leg Contact Responsibilties]]="",council_staff_import[[#This Row],[Vlookup Scheduler Responsibility]],council_staff_import[[#This Row],[combine COS and Leg Contact Responsibilties]])</f>
        <v/>
      </c>
      <c r="G600" s="31" t="e">
        <f>council_staff_import[[#This Row],[Vlookup_reports_to_person]]</f>
        <v>#REF!</v>
      </c>
      <c r="H600" s="31" t="s">
        <v>65</v>
      </c>
      <c r="I600" s="31" t="s">
        <v>31371</v>
      </c>
      <c r="J600" s="31" t="str">
        <f>council_staff_import[[#This Row],[format_legislative_staff_type]]</f>
        <v>Personal</v>
      </c>
      <c r="K600" s="31" t="s">
        <v>72</v>
      </c>
      <c r="L600" s="31" t="str">
        <f>IF(council_staff_import[[#This Row],[District_Office_Calc]]=0,"",council_staff_import[[#This Row],[District_Office_Calc]])</f>
        <v>718 842-8100</v>
      </c>
      <c r="M600" s="31" t="str">
        <f>IF(council_staff_import[[#This Row],[combine COS and Leg Contact emails]]="",council_staff_import[[#This Row],[Vlookup Scheduler Email]],council_staff_import[[#This Row],[combine COS and Leg Contact emails]])</f>
        <v/>
      </c>
      <c r="N600" s="32" t="s">
        <v>17135</v>
      </c>
      <c r="O600" s="32" t="s">
        <v>34728</v>
      </c>
      <c r="P600" s="32" t="str">
        <f>IF(council_staff_import[[#This Row],[Vlookup COS Responsibility]]="",council_staff_import[[#This Row],[Vlookup Leg Contact Responsibility]],council_staff_import[[#This Row],[Vlookup COS Responsibility]])</f>
        <v/>
      </c>
      <c r="Q600" s="32" t="str">
        <f>IF(council_staff_import[[#This Row],[Vlookup COS Email]]="",council_staff_import[[#This Row],[Vlookup Leg Contact Email]],council_staff_import[[#This Row],[Vlookup COS Email]])</f>
        <v/>
      </c>
      <c r="R600" s="32" t="str">
        <f>IFERROR(VLOOKUP(council_staff_import[[#This Row],[Full Name]],[4]!Table3[#Data],2,0),"")</f>
        <v/>
      </c>
      <c r="S600" s="32" t="str">
        <f>IFERROR(VLOOKUP(council_staff_import[[#This Row],[Full Name]],[4]!Table3[#Data],6,0),"")</f>
        <v/>
      </c>
      <c r="T600" s="32" t="str">
        <f>IFERROR(VLOOKUP(council_staff_import[[#This Row],[Full Name]],[4]!Table5[#Data],2,0),"")</f>
        <v/>
      </c>
      <c r="U600" s="32" t="str">
        <f>IFERROR(VLOOKUP(council_staff_import[[#This Row],[Full Name]],[4]!Table5[#Data],5,0),"")</f>
        <v/>
      </c>
      <c r="V600" s="32" t="str">
        <f>IFERROR(VLOOKUP(council_staff_import[[#This Row],[Full Name]],[4]!Table6[#Data],2,0),"")</f>
        <v/>
      </c>
      <c r="W600" s="32" t="str">
        <f>IFERROR(VLOOKUP(council_staff_import[[#This Row],[Full Name]],[4]!Table6[#Data],4,0),"")</f>
        <v/>
      </c>
      <c r="X600" s="32" t="s">
        <v>31394</v>
      </c>
      <c r="Y600" s="32" t="e">
        <f>VLOOKUP(council_staff_import[[#This Row],[format_works_for]],[4]!Table4[#Data],1,0)</f>
        <v>#REF!</v>
      </c>
      <c r="Z60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00" s="32" t="e">
        <f>VLOOKUP(council_staff_import[[#This Row],[formatted_and_corrected_reports_to_person]],[4]!Table2[#Data],2,0)</f>
        <v>#REF!</v>
      </c>
      <c r="AB600" s="32" t="str">
        <f>IF(council_staff_import[[#This Row],[format_legislative_staff_type]]="Personal", RIGHT(council_staff_import[[#This Row],[Assignment_SOURCE_KEY]],LEN(council_staff_import[[#This Row],[Assignment_SOURCE_KEY]])-FIND(" ",council_staff_import[[#This Row],[Assignment_SOURCE_KEY]])),"")</f>
        <v>Torres</v>
      </c>
      <c r="AC600" s="32" t="str">
        <f>IF(LEFT(council_staff_import[[#This Row],[Assignment_SOURCE_KEY]],(FIND(" ",council_staff_import[[#This Row],[Assignment_SOURCE_KEY]],1)-1))="CM","Personal","Central")</f>
        <v>Personal</v>
      </c>
      <c r="AD600" s="32" t="s">
        <v>34881</v>
      </c>
      <c r="AE600" s="32" t="str">
        <f>council_staff_import[[#This Row],[District_Office_Number_SOURCE_KEY]]</f>
        <v>718 842-8100</v>
      </c>
      <c r="AF600" s="32" t="s">
        <v>31667</v>
      </c>
    </row>
    <row r="601" spans="1:32" x14ac:dyDescent="0.2">
      <c r="A601" s="31" t="str">
        <f>council_staff_import[[#This Row],[First_Name_SOURCE_KEY]]&amp;" "&amp;council_staff_import[[#This Row],[Last_Name_SOURCE_KEY]]</f>
        <v>Israel Sanchez Leon</v>
      </c>
      <c r="B601" s="31" t="str">
        <f>council_staff_import[[#This Row],[First_Name_SOURCE_KEY]]</f>
        <v>Israel</v>
      </c>
      <c r="C601" s="31" t="str">
        <f>council_staff_import[[#This Row],[Last_Name_SOURCE_KEY]]</f>
        <v>Sanchez Leon</v>
      </c>
      <c r="D601" s="31" t="str">
        <f>council_staff_import[[#This Row],[Title_SOURCE_KEY]]</f>
        <v>Councilmanic Aide</v>
      </c>
      <c r="E601" s="31" t="e">
        <f>council_staff_import[[#This Row],[vlookup_works_for]]</f>
        <v>#REF!</v>
      </c>
      <c r="F601" s="31" t="str">
        <f>IF(council_staff_import[[#This Row],[combine COS and Leg Contact Responsibilties]]="",council_staff_import[[#This Row],[Vlookup Scheduler Responsibility]],council_staff_import[[#This Row],[combine COS and Leg Contact Responsibilties]])</f>
        <v/>
      </c>
      <c r="G601" s="31" t="e">
        <f>council_staff_import[[#This Row],[Vlookup_reports_to_person]]</f>
        <v>#REF!</v>
      </c>
      <c r="H601" s="31" t="s">
        <v>65</v>
      </c>
      <c r="I601" s="31" t="s">
        <v>31371</v>
      </c>
      <c r="J601" s="31" t="str">
        <f>council_staff_import[[#This Row],[format_legislative_staff_type]]</f>
        <v>Personal</v>
      </c>
      <c r="K601" s="31" t="s">
        <v>72</v>
      </c>
      <c r="L601" s="31" t="str">
        <f>IF(council_staff_import[[#This Row],[District_Office_Calc]]=0,"",council_staff_import[[#This Row],[District_Office_Calc]])</f>
        <v>718 842-8100</v>
      </c>
      <c r="M601" s="31" t="str">
        <f>IF(council_staff_import[[#This Row],[combine COS and Leg Contact emails]]="",council_staff_import[[#This Row],[Vlookup Scheduler Email]],council_staff_import[[#This Row],[combine COS and Leg Contact emails]])</f>
        <v/>
      </c>
      <c r="N601" s="32" t="s">
        <v>34732</v>
      </c>
      <c r="O601" s="32" t="s">
        <v>32002</v>
      </c>
      <c r="P601" s="32" t="str">
        <f>IF(council_staff_import[[#This Row],[Vlookup COS Responsibility]]="",council_staff_import[[#This Row],[Vlookup Leg Contact Responsibility]],council_staff_import[[#This Row],[Vlookup COS Responsibility]])</f>
        <v/>
      </c>
      <c r="Q601" s="32" t="str">
        <f>IF(council_staff_import[[#This Row],[Vlookup COS Email]]="",council_staff_import[[#This Row],[Vlookup Leg Contact Email]],council_staff_import[[#This Row],[Vlookup COS Email]])</f>
        <v/>
      </c>
      <c r="R601" s="32" t="str">
        <f>IFERROR(VLOOKUP(council_staff_import[[#This Row],[Full Name]],[4]!Table3[#Data],2,0),"")</f>
        <v/>
      </c>
      <c r="S601" s="32" t="str">
        <f>IFERROR(VLOOKUP(council_staff_import[[#This Row],[Full Name]],[4]!Table3[#Data],6,0),"")</f>
        <v/>
      </c>
      <c r="T601" s="32" t="str">
        <f>IFERROR(VLOOKUP(council_staff_import[[#This Row],[Full Name]],[4]!Table5[#Data],2,0),"")</f>
        <v/>
      </c>
      <c r="U601" s="32" t="str">
        <f>IFERROR(VLOOKUP(council_staff_import[[#This Row],[Full Name]],[4]!Table5[#Data],5,0),"")</f>
        <v/>
      </c>
      <c r="V601" s="32" t="str">
        <f>IFERROR(VLOOKUP(council_staff_import[[#This Row],[Full Name]],[4]!Table6[#Data],2,0),"")</f>
        <v/>
      </c>
      <c r="W601" s="32" t="str">
        <f>IFERROR(VLOOKUP(council_staff_import[[#This Row],[Full Name]],[4]!Table6[#Data],4,0),"")</f>
        <v/>
      </c>
      <c r="X601" s="32" t="s">
        <v>31394</v>
      </c>
      <c r="Y601" s="32" t="e">
        <f>VLOOKUP(council_staff_import[[#This Row],[format_works_for]],[4]!Table4[#Data],1,0)</f>
        <v>#REF!</v>
      </c>
      <c r="Z60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01" s="32" t="e">
        <f>VLOOKUP(council_staff_import[[#This Row],[formatted_and_corrected_reports_to_person]],[4]!Table2[#Data],2,0)</f>
        <v>#REF!</v>
      </c>
      <c r="AB601" s="32" t="str">
        <f>IF(council_staff_import[[#This Row],[format_legislative_staff_type]]="Personal", RIGHT(council_staff_import[[#This Row],[Assignment_SOURCE_KEY]],LEN(council_staff_import[[#This Row],[Assignment_SOURCE_KEY]])-FIND(" ",council_staff_import[[#This Row],[Assignment_SOURCE_KEY]])),"")</f>
        <v>Torres</v>
      </c>
      <c r="AC601" s="32" t="str">
        <f>IF(LEFT(council_staff_import[[#This Row],[Assignment_SOURCE_KEY]],(FIND(" ",council_staff_import[[#This Row],[Assignment_SOURCE_KEY]],1)-1))="CM","Personal","Central")</f>
        <v>Personal</v>
      </c>
      <c r="AD601" s="32" t="s">
        <v>34881</v>
      </c>
      <c r="AE601" s="32" t="str">
        <f>council_staff_import[[#This Row],[District_Office_Number_SOURCE_KEY]]</f>
        <v>718 842-8100</v>
      </c>
      <c r="AF601" s="32" t="s">
        <v>31667</v>
      </c>
    </row>
    <row r="602" spans="1:32" x14ac:dyDescent="0.2">
      <c r="A602" s="31" t="str">
        <f>council_staff_import[[#This Row],[First_Name_SOURCE_KEY]]&amp;" "&amp;council_staff_import[[#This Row],[Last_Name_SOURCE_KEY]]</f>
        <v>Jeannine Cherichetti</v>
      </c>
      <c r="B602" s="31" t="str">
        <f>council_staff_import[[#This Row],[First_Name_SOURCE_KEY]]</f>
        <v>Jeannine</v>
      </c>
      <c r="C602" s="31" t="str">
        <f>council_staff_import[[#This Row],[Last_Name_SOURCE_KEY]]</f>
        <v>Cherichetti</v>
      </c>
      <c r="D602" s="31" t="str">
        <f>council_staff_import[[#This Row],[Title_SOURCE_KEY]]</f>
        <v>Councilmanic Aide</v>
      </c>
      <c r="E602" s="31" t="e">
        <f>council_staff_import[[#This Row],[vlookup_works_for]]</f>
        <v>#REF!</v>
      </c>
      <c r="F602" s="31" t="str">
        <f>IF(council_staff_import[[#This Row],[combine COS and Leg Contact Responsibilties]]="",council_staff_import[[#This Row],[Vlookup Scheduler Responsibility]],council_staff_import[[#This Row],[combine COS and Leg Contact Responsibilties]])</f>
        <v/>
      </c>
      <c r="G602" s="31" t="e">
        <f>council_staff_import[[#This Row],[Vlookup_reports_to_person]]</f>
        <v>#REF!</v>
      </c>
      <c r="H602" s="31" t="s">
        <v>65</v>
      </c>
      <c r="I602" s="31" t="s">
        <v>31371</v>
      </c>
      <c r="J602" s="31" t="str">
        <f>council_staff_import[[#This Row],[format_legislative_staff_type]]</f>
        <v>Personal</v>
      </c>
      <c r="K602" s="31" t="s">
        <v>72</v>
      </c>
      <c r="L602" s="31" t="str">
        <f>IF(council_staff_import[[#This Row],[District_Office_Calc]]=0,"",council_staff_import[[#This Row],[District_Office_Calc]])</f>
        <v>718 373-9673</v>
      </c>
      <c r="M602" s="31" t="str">
        <f>IF(council_staff_import[[#This Row],[combine COS and Leg Contact emails]]="",council_staff_import[[#This Row],[Vlookup Scheduler Email]],council_staff_import[[#This Row],[combine COS and Leg Contact emails]])</f>
        <v/>
      </c>
      <c r="N602" s="32" t="s">
        <v>33137</v>
      </c>
      <c r="O602" s="32" t="s">
        <v>29907</v>
      </c>
      <c r="P602" s="32" t="str">
        <f>IF(council_staff_import[[#This Row],[Vlookup COS Responsibility]]="",council_staff_import[[#This Row],[Vlookup Leg Contact Responsibility]],council_staff_import[[#This Row],[Vlookup COS Responsibility]])</f>
        <v/>
      </c>
      <c r="Q602" s="32" t="str">
        <f>IF(council_staff_import[[#This Row],[Vlookup COS Email]]="",council_staff_import[[#This Row],[Vlookup Leg Contact Email]],council_staff_import[[#This Row],[Vlookup COS Email]])</f>
        <v/>
      </c>
      <c r="R602" s="32" t="str">
        <f>IFERROR(VLOOKUP(council_staff_import[[#This Row],[Full Name]],[4]!Table3[#Data],2,0),"")</f>
        <v/>
      </c>
      <c r="S602" s="32" t="str">
        <f>IFERROR(VLOOKUP(council_staff_import[[#This Row],[Full Name]],[4]!Table3[#Data],6,0),"")</f>
        <v/>
      </c>
      <c r="T602" s="32" t="str">
        <f>IFERROR(VLOOKUP(council_staff_import[[#This Row],[Full Name]],[4]!Table5[#Data],2,0),"")</f>
        <v/>
      </c>
      <c r="U602" s="32" t="str">
        <f>IFERROR(VLOOKUP(council_staff_import[[#This Row],[Full Name]],[4]!Table5[#Data],5,0),"")</f>
        <v/>
      </c>
      <c r="V602" s="32" t="str">
        <f>IFERROR(VLOOKUP(council_staff_import[[#This Row],[Full Name]],[4]!Table6[#Data],2,0),"")</f>
        <v/>
      </c>
      <c r="W602" s="32" t="str">
        <f>IFERROR(VLOOKUP(council_staff_import[[#This Row],[Full Name]],[4]!Table6[#Data],4,0),"")</f>
        <v/>
      </c>
      <c r="X602" s="32" t="s">
        <v>31394</v>
      </c>
      <c r="Y602" s="32" t="e">
        <f>VLOOKUP(council_staff_import[[#This Row],[format_works_for]],[4]!Table4[#Data],1,0)</f>
        <v>#REF!</v>
      </c>
      <c r="Z60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02" s="32" t="e">
        <f>VLOOKUP(council_staff_import[[#This Row],[formatted_and_corrected_reports_to_person]],[4]!Table2[#Data],2,0)</f>
        <v>#REF!</v>
      </c>
      <c r="AB602" s="32" t="str">
        <f>IF(council_staff_import[[#This Row],[format_legislative_staff_type]]="Personal", RIGHT(council_staff_import[[#This Row],[Assignment_SOURCE_KEY]],LEN(council_staff_import[[#This Row],[Assignment_SOURCE_KEY]])-FIND(" ",council_staff_import[[#This Row],[Assignment_SOURCE_KEY]])),"")</f>
        <v>Treyger</v>
      </c>
      <c r="AC602" s="32" t="str">
        <f>IF(LEFT(council_staff_import[[#This Row],[Assignment_SOURCE_KEY]],(FIND(" ",council_staff_import[[#This Row],[Assignment_SOURCE_KEY]],1)-1))="CM","Personal","Central")</f>
        <v>Personal</v>
      </c>
      <c r="AD602" s="32" t="s">
        <v>34882</v>
      </c>
      <c r="AE602" s="32" t="str">
        <f>council_staff_import[[#This Row],[District_Office_Number_SOURCE_KEY]]</f>
        <v>718 373-9673</v>
      </c>
      <c r="AF602" s="32" t="s">
        <v>32552</v>
      </c>
    </row>
    <row r="603" spans="1:32" x14ac:dyDescent="0.2">
      <c r="A603" s="31" t="str">
        <f>council_staff_import[[#This Row],[First_Name_SOURCE_KEY]]&amp;" "&amp;council_staff_import[[#This Row],[Last_Name_SOURCE_KEY]]</f>
        <v>Eric Faynberg</v>
      </c>
      <c r="B603" s="31" t="str">
        <f>council_staff_import[[#This Row],[First_Name_SOURCE_KEY]]</f>
        <v>Eric</v>
      </c>
      <c r="C603" s="31" t="str">
        <f>council_staff_import[[#This Row],[Last_Name_SOURCE_KEY]]</f>
        <v>Faynberg</v>
      </c>
      <c r="D603" s="31" t="str">
        <f>council_staff_import[[#This Row],[Title_SOURCE_KEY]]</f>
        <v>Councilmanic Aide</v>
      </c>
      <c r="E603" s="31" t="e">
        <f>council_staff_import[[#This Row],[vlookup_works_for]]</f>
        <v>#REF!</v>
      </c>
      <c r="F603" s="31" t="str">
        <f>IF(council_staff_import[[#This Row],[combine COS and Leg Contact Responsibilties]]="",council_staff_import[[#This Row],[Vlookup Scheduler Responsibility]],council_staff_import[[#This Row],[combine COS and Leg Contact Responsibilties]])</f>
        <v/>
      </c>
      <c r="G603" s="31" t="e">
        <f>council_staff_import[[#This Row],[Vlookup_reports_to_person]]</f>
        <v>#REF!</v>
      </c>
      <c r="H603" s="31" t="s">
        <v>65</v>
      </c>
      <c r="I603" s="31" t="s">
        <v>31371</v>
      </c>
      <c r="J603" s="31" t="str">
        <f>council_staff_import[[#This Row],[format_legislative_staff_type]]</f>
        <v>Personal</v>
      </c>
      <c r="K603" s="31" t="s">
        <v>72</v>
      </c>
      <c r="L603" s="31" t="str">
        <f>IF(council_staff_import[[#This Row],[District_Office_Calc]]=0,"",council_staff_import[[#This Row],[District_Office_Calc]])</f>
        <v>718 373-9673</v>
      </c>
      <c r="M603" s="31" t="str">
        <f>IF(council_staff_import[[#This Row],[combine COS and Leg Contact emails]]="",council_staff_import[[#This Row],[Vlookup Scheduler Email]],council_staff_import[[#This Row],[combine COS and Leg Contact emails]])</f>
        <v/>
      </c>
      <c r="N603" s="32" t="s">
        <v>33838</v>
      </c>
      <c r="O603" s="32" t="s">
        <v>8079</v>
      </c>
      <c r="P603" s="32" t="str">
        <f>IF(council_staff_import[[#This Row],[Vlookup COS Responsibility]]="",council_staff_import[[#This Row],[Vlookup Leg Contact Responsibility]],council_staff_import[[#This Row],[Vlookup COS Responsibility]])</f>
        <v/>
      </c>
      <c r="Q603" s="32" t="str">
        <f>IF(council_staff_import[[#This Row],[Vlookup COS Email]]="",council_staff_import[[#This Row],[Vlookup Leg Contact Email]],council_staff_import[[#This Row],[Vlookup COS Email]])</f>
        <v/>
      </c>
      <c r="R603" s="32" t="str">
        <f>IFERROR(VLOOKUP(council_staff_import[[#This Row],[Full Name]],[4]!Table3[#Data],2,0),"")</f>
        <v/>
      </c>
      <c r="S603" s="32" t="str">
        <f>IFERROR(VLOOKUP(council_staff_import[[#This Row],[Full Name]],[4]!Table3[#Data],6,0),"")</f>
        <v/>
      </c>
      <c r="T603" s="32" t="str">
        <f>IFERROR(VLOOKUP(council_staff_import[[#This Row],[Full Name]],[4]!Table5[#Data],2,0),"")</f>
        <v/>
      </c>
      <c r="U603" s="32" t="str">
        <f>IFERROR(VLOOKUP(council_staff_import[[#This Row],[Full Name]],[4]!Table5[#Data],5,0),"")</f>
        <v/>
      </c>
      <c r="V603" s="32" t="str">
        <f>IFERROR(VLOOKUP(council_staff_import[[#This Row],[Full Name]],[4]!Table6[#Data],2,0),"")</f>
        <v/>
      </c>
      <c r="W603" s="32" t="str">
        <f>IFERROR(VLOOKUP(council_staff_import[[#This Row],[Full Name]],[4]!Table6[#Data],4,0),"")</f>
        <v/>
      </c>
      <c r="X603" s="32" t="s">
        <v>31394</v>
      </c>
      <c r="Y603" s="32" t="e">
        <f>VLOOKUP(council_staff_import[[#This Row],[format_works_for]],[4]!Table4[#Data],1,0)</f>
        <v>#REF!</v>
      </c>
      <c r="Z60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03" s="32" t="e">
        <f>VLOOKUP(council_staff_import[[#This Row],[formatted_and_corrected_reports_to_person]],[4]!Table2[#Data],2,0)</f>
        <v>#REF!</v>
      </c>
      <c r="AB603" s="32" t="str">
        <f>IF(council_staff_import[[#This Row],[format_legislative_staff_type]]="Personal", RIGHT(council_staff_import[[#This Row],[Assignment_SOURCE_KEY]],LEN(council_staff_import[[#This Row],[Assignment_SOURCE_KEY]])-FIND(" ",council_staff_import[[#This Row],[Assignment_SOURCE_KEY]])),"")</f>
        <v>Treyger</v>
      </c>
      <c r="AC603" s="32" t="str">
        <f>IF(LEFT(council_staff_import[[#This Row],[Assignment_SOURCE_KEY]],(FIND(" ",council_staff_import[[#This Row],[Assignment_SOURCE_KEY]],1)-1))="CM","Personal","Central")</f>
        <v>Personal</v>
      </c>
      <c r="AD603" s="32" t="s">
        <v>34882</v>
      </c>
      <c r="AE603" s="32" t="str">
        <f>council_staff_import[[#This Row],[District_Office_Number_SOURCE_KEY]]</f>
        <v>718 373-9673</v>
      </c>
      <c r="AF603" s="32" t="s">
        <v>32552</v>
      </c>
    </row>
    <row r="604" spans="1:32" x14ac:dyDescent="0.2">
      <c r="A604" s="31" t="str">
        <f>council_staff_import[[#This Row],[First_Name_SOURCE_KEY]]&amp;" "&amp;council_staff_import[[#This Row],[Last_Name_SOURCE_KEY]]</f>
        <v>Lai Wah Fung</v>
      </c>
      <c r="B604" s="31" t="str">
        <f>council_staff_import[[#This Row],[First_Name_SOURCE_KEY]]</f>
        <v>Lai Wah</v>
      </c>
      <c r="C604" s="31" t="str">
        <f>council_staff_import[[#This Row],[Last_Name_SOURCE_KEY]]</f>
        <v>Fung</v>
      </c>
      <c r="D604" s="31" t="str">
        <f>council_staff_import[[#This Row],[Title_SOURCE_KEY]]</f>
        <v>Councilmanic Aide</v>
      </c>
      <c r="E604" s="31" t="e">
        <f>council_staff_import[[#This Row],[vlookup_works_for]]</f>
        <v>#REF!</v>
      </c>
      <c r="F604" s="31" t="str">
        <f>IF(council_staff_import[[#This Row],[combine COS and Leg Contact Responsibilties]]="",council_staff_import[[#This Row],[Vlookup Scheduler Responsibility]],council_staff_import[[#This Row],[combine COS and Leg Contact Responsibilties]])</f>
        <v/>
      </c>
      <c r="G604" s="31" t="e">
        <f>council_staff_import[[#This Row],[Vlookup_reports_to_person]]</f>
        <v>#REF!</v>
      </c>
      <c r="H604" s="31" t="s">
        <v>65</v>
      </c>
      <c r="I604" s="31" t="s">
        <v>31371</v>
      </c>
      <c r="J604" s="31" t="str">
        <f>council_staff_import[[#This Row],[format_legislative_staff_type]]</f>
        <v>Personal</v>
      </c>
      <c r="K604" s="31" t="s">
        <v>72</v>
      </c>
      <c r="L604" s="31" t="str">
        <f>IF(council_staff_import[[#This Row],[District_Office_Calc]]=0,"",council_staff_import[[#This Row],[District_Office_Calc]])</f>
        <v>718 373-9673</v>
      </c>
      <c r="M604" s="31" t="str">
        <f>IF(council_staff_import[[#This Row],[combine COS and Leg Contact emails]]="",council_staff_import[[#This Row],[Vlookup Scheduler Email]],council_staff_import[[#This Row],[combine COS and Leg Contact emails]])</f>
        <v/>
      </c>
      <c r="N604" s="32" t="s">
        <v>32898</v>
      </c>
      <c r="O604" s="32" t="s">
        <v>33141</v>
      </c>
      <c r="P604" s="32" t="str">
        <f>IF(council_staff_import[[#This Row],[Vlookup COS Responsibility]]="",council_staff_import[[#This Row],[Vlookup Leg Contact Responsibility]],council_staff_import[[#This Row],[Vlookup COS Responsibility]])</f>
        <v/>
      </c>
      <c r="Q604" s="32" t="str">
        <f>IF(council_staff_import[[#This Row],[Vlookup COS Email]]="",council_staff_import[[#This Row],[Vlookup Leg Contact Email]],council_staff_import[[#This Row],[Vlookup COS Email]])</f>
        <v/>
      </c>
      <c r="R604" s="32" t="str">
        <f>IFERROR(VLOOKUP(council_staff_import[[#This Row],[Full Name]],[4]!Table3[#Data],2,0),"")</f>
        <v/>
      </c>
      <c r="S604" s="32" t="str">
        <f>IFERROR(VLOOKUP(council_staff_import[[#This Row],[Full Name]],[4]!Table3[#Data],6,0),"")</f>
        <v/>
      </c>
      <c r="T604" s="32" t="str">
        <f>IFERROR(VLOOKUP(council_staff_import[[#This Row],[Full Name]],[4]!Table5[#Data],2,0),"")</f>
        <v/>
      </c>
      <c r="U604" s="32" t="str">
        <f>IFERROR(VLOOKUP(council_staff_import[[#This Row],[Full Name]],[4]!Table5[#Data],5,0),"")</f>
        <v/>
      </c>
      <c r="V604" s="32" t="str">
        <f>IFERROR(VLOOKUP(council_staff_import[[#This Row],[Full Name]],[4]!Table6[#Data],2,0),"")</f>
        <v/>
      </c>
      <c r="W604" s="32" t="str">
        <f>IFERROR(VLOOKUP(council_staff_import[[#This Row],[Full Name]],[4]!Table6[#Data],4,0),"")</f>
        <v/>
      </c>
      <c r="X604" s="32" t="s">
        <v>31394</v>
      </c>
      <c r="Y604" s="32" t="e">
        <f>VLOOKUP(council_staff_import[[#This Row],[format_works_for]],[4]!Table4[#Data],1,0)</f>
        <v>#REF!</v>
      </c>
      <c r="Z60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04" s="32" t="e">
        <f>VLOOKUP(council_staff_import[[#This Row],[formatted_and_corrected_reports_to_person]],[4]!Table2[#Data],2,0)</f>
        <v>#REF!</v>
      </c>
      <c r="AB604" s="32" t="str">
        <f>IF(council_staff_import[[#This Row],[format_legislative_staff_type]]="Personal", RIGHT(council_staff_import[[#This Row],[Assignment_SOURCE_KEY]],LEN(council_staff_import[[#This Row],[Assignment_SOURCE_KEY]])-FIND(" ",council_staff_import[[#This Row],[Assignment_SOURCE_KEY]])),"")</f>
        <v>Treyger</v>
      </c>
      <c r="AC604" s="32" t="str">
        <f>IF(LEFT(council_staff_import[[#This Row],[Assignment_SOURCE_KEY]],(FIND(" ",council_staff_import[[#This Row],[Assignment_SOURCE_KEY]],1)-1))="CM","Personal","Central")</f>
        <v>Personal</v>
      </c>
      <c r="AD604" s="32" t="s">
        <v>34882</v>
      </c>
      <c r="AE604" s="32" t="str">
        <f>council_staff_import[[#This Row],[District_Office_Number_SOURCE_KEY]]</f>
        <v>718 373-9673</v>
      </c>
      <c r="AF604" s="32" t="s">
        <v>32552</v>
      </c>
    </row>
    <row r="605" spans="1:32" x14ac:dyDescent="0.2">
      <c r="A605" s="31" t="str">
        <f>council_staff_import[[#This Row],[First_Name_SOURCE_KEY]]&amp;" "&amp;council_staff_import[[#This Row],[Last_Name_SOURCE_KEY]]</f>
        <v>Inna Lukyanenko</v>
      </c>
      <c r="B605" s="31" t="str">
        <f>council_staff_import[[#This Row],[First_Name_SOURCE_KEY]]</f>
        <v>Inna</v>
      </c>
      <c r="C605" s="31" t="str">
        <f>council_staff_import[[#This Row],[Last_Name_SOURCE_KEY]]</f>
        <v>Lukyanenko</v>
      </c>
      <c r="D605" s="31" t="str">
        <f>council_staff_import[[#This Row],[Title_SOURCE_KEY]]</f>
        <v>Councilmanic Aide</v>
      </c>
      <c r="E605" s="31" t="e">
        <f>council_staff_import[[#This Row],[vlookup_works_for]]</f>
        <v>#REF!</v>
      </c>
      <c r="F605" s="31" t="str">
        <f>IF(council_staff_import[[#This Row],[combine COS and Leg Contact Responsibilties]]="",council_staff_import[[#This Row],[Vlookup Scheduler Responsibility]],council_staff_import[[#This Row],[combine COS and Leg Contact Responsibilties]])</f>
        <v/>
      </c>
      <c r="G605" s="31" t="e">
        <f>council_staff_import[[#This Row],[Vlookup_reports_to_person]]</f>
        <v>#REF!</v>
      </c>
      <c r="H605" s="31" t="s">
        <v>65</v>
      </c>
      <c r="I605" s="31" t="s">
        <v>31371</v>
      </c>
      <c r="J605" s="31" t="str">
        <f>council_staff_import[[#This Row],[format_legislative_staff_type]]</f>
        <v>Personal</v>
      </c>
      <c r="K605" s="31" t="s">
        <v>72</v>
      </c>
      <c r="L605" s="31" t="str">
        <f>IF(council_staff_import[[#This Row],[District_Office_Calc]]=0,"",council_staff_import[[#This Row],[District_Office_Calc]])</f>
        <v>718 373-9673</v>
      </c>
      <c r="M605" s="31" t="str">
        <f>IF(council_staff_import[[#This Row],[combine COS and Leg Contact emails]]="",council_staff_import[[#This Row],[Vlookup Scheduler Email]],council_staff_import[[#This Row],[combine COS and Leg Contact emails]])</f>
        <v/>
      </c>
      <c r="N605" s="32" t="s">
        <v>33853</v>
      </c>
      <c r="O605" s="32" t="s">
        <v>33854</v>
      </c>
      <c r="P605" s="32" t="str">
        <f>IF(council_staff_import[[#This Row],[Vlookup COS Responsibility]]="",council_staff_import[[#This Row],[Vlookup Leg Contact Responsibility]],council_staff_import[[#This Row],[Vlookup COS Responsibility]])</f>
        <v/>
      </c>
      <c r="Q605" s="32" t="str">
        <f>IF(council_staff_import[[#This Row],[Vlookup COS Email]]="",council_staff_import[[#This Row],[Vlookup Leg Contact Email]],council_staff_import[[#This Row],[Vlookup COS Email]])</f>
        <v/>
      </c>
      <c r="R605" s="32" t="str">
        <f>IFERROR(VLOOKUP(council_staff_import[[#This Row],[Full Name]],[4]!Table3[#Data],2,0),"")</f>
        <v/>
      </c>
      <c r="S605" s="32" t="str">
        <f>IFERROR(VLOOKUP(council_staff_import[[#This Row],[Full Name]],[4]!Table3[#Data],6,0),"")</f>
        <v/>
      </c>
      <c r="T605" s="32" t="str">
        <f>IFERROR(VLOOKUP(council_staff_import[[#This Row],[Full Name]],[4]!Table5[#Data],2,0),"")</f>
        <v/>
      </c>
      <c r="U605" s="32" t="str">
        <f>IFERROR(VLOOKUP(council_staff_import[[#This Row],[Full Name]],[4]!Table5[#Data],5,0),"")</f>
        <v/>
      </c>
      <c r="V605" s="32" t="str">
        <f>IFERROR(VLOOKUP(council_staff_import[[#This Row],[Full Name]],[4]!Table6[#Data],2,0),"")</f>
        <v/>
      </c>
      <c r="W605" s="32" t="str">
        <f>IFERROR(VLOOKUP(council_staff_import[[#This Row],[Full Name]],[4]!Table6[#Data],4,0),"")</f>
        <v/>
      </c>
      <c r="X605" s="32" t="s">
        <v>31394</v>
      </c>
      <c r="Y605" s="32" t="e">
        <f>VLOOKUP(council_staff_import[[#This Row],[format_works_for]],[4]!Table4[#Data],1,0)</f>
        <v>#REF!</v>
      </c>
      <c r="Z60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05" s="32" t="e">
        <f>VLOOKUP(council_staff_import[[#This Row],[formatted_and_corrected_reports_to_person]],[4]!Table2[#Data],2,0)</f>
        <v>#REF!</v>
      </c>
      <c r="AB605" s="32" t="str">
        <f>IF(council_staff_import[[#This Row],[format_legislative_staff_type]]="Personal", RIGHT(council_staff_import[[#This Row],[Assignment_SOURCE_KEY]],LEN(council_staff_import[[#This Row],[Assignment_SOURCE_KEY]])-FIND(" ",council_staff_import[[#This Row],[Assignment_SOURCE_KEY]])),"")</f>
        <v>Treyger</v>
      </c>
      <c r="AC605" s="32" t="str">
        <f>IF(LEFT(council_staff_import[[#This Row],[Assignment_SOURCE_KEY]],(FIND(" ",council_staff_import[[#This Row],[Assignment_SOURCE_KEY]],1)-1))="CM","Personal","Central")</f>
        <v>Personal</v>
      </c>
      <c r="AD605" s="32" t="s">
        <v>34882</v>
      </c>
      <c r="AE605" s="32" t="str">
        <f>council_staff_import[[#This Row],[District_Office_Number_SOURCE_KEY]]</f>
        <v>718 373-9673</v>
      </c>
      <c r="AF605" s="32" t="s">
        <v>32552</v>
      </c>
    </row>
    <row r="606" spans="1:32" x14ac:dyDescent="0.2">
      <c r="A606" s="31" t="str">
        <f>council_staff_import[[#This Row],[First_Name_SOURCE_KEY]]&amp;" "&amp;council_staff_import[[#This Row],[Last_Name_SOURCE_KEY]]</f>
        <v>Ethan Lustig-Elgrably</v>
      </c>
      <c r="B606" s="31" t="str">
        <f>council_staff_import[[#This Row],[First_Name_SOURCE_KEY]]</f>
        <v>Ethan</v>
      </c>
      <c r="C606" s="31" t="str">
        <f>council_staff_import[[#This Row],[Last_Name_SOURCE_KEY]]</f>
        <v>Lustig-Elgrably</v>
      </c>
      <c r="D606" s="31" t="str">
        <f>council_staff_import[[#This Row],[Title_SOURCE_KEY]]</f>
        <v>Councilmanic Aide</v>
      </c>
      <c r="E606" s="31" t="e">
        <f>council_staff_import[[#This Row],[vlookup_works_for]]</f>
        <v>#REF!</v>
      </c>
      <c r="F606" s="31" t="str">
        <f>IF(council_staff_import[[#This Row],[combine COS and Leg Contact Responsibilties]]="",council_staff_import[[#This Row],[Vlookup Scheduler Responsibility]],council_staff_import[[#This Row],[combine COS and Leg Contact Responsibilties]])</f>
        <v/>
      </c>
      <c r="G606" s="31" t="e">
        <f>council_staff_import[[#This Row],[Vlookup_reports_to_person]]</f>
        <v>#REF!</v>
      </c>
      <c r="H606" s="31" t="s">
        <v>65</v>
      </c>
      <c r="I606" s="31" t="s">
        <v>31371</v>
      </c>
      <c r="J606" s="31" t="str">
        <f>council_staff_import[[#This Row],[format_legislative_staff_type]]</f>
        <v>Personal</v>
      </c>
      <c r="K606" s="31" t="s">
        <v>72</v>
      </c>
      <c r="L606" s="31" t="str">
        <f>IF(council_staff_import[[#This Row],[District_Office_Calc]]=0,"",council_staff_import[[#This Row],[District_Office_Calc]])</f>
        <v>718 373-9673</v>
      </c>
      <c r="M606" s="31" t="str">
        <f>IF(council_staff_import[[#This Row],[combine COS and Leg Contact emails]]="",council_staff_import[[#This Row],[Vlookup Scheduler Email]],council_staff_import[[#This Row],[combine COS and Leg Contact emails]])</f>
        <v/>
      </c>
      <c r="N606" s="32" t="s">
        <v>33193</v>
      </c>
      <c r="O606" s="32" t="s">
        <v>33194</v>
      </c>
      <c r="P606" s="32" t="str">
        <f>IF(council_staff_import[[#This Row],[Vlookup COS Responsibility]]="",council_staff_import[[#This Row],[Vlookup Leg Contact Responsibility]],council_staff_import[[#This Row],[Vlookup COS Responsibility]])</f>
        <v/>
      </c>
      <c r="Q606" s="32" t="str">
        <f>IF(council_staff_import[[#This Row],[Vlookup COS Email]]="",council_staff_import[[#This Row],[Vlookup Leg Contact Email]],council_staff_import[[#This Row],[Vlookup COS Email]])</f>
        <v/>
      </c>
      <c r="R606" s="32" t="str">
        <f>IFERROR(VLOOKUP(council_staff_import[[#This Row],[Full Name]],[4]!Table3[#Data],2,0),"")</f>
        <v/>
      </c>
      <c r="S606" s="32" t="str">
        <f>IFERROR(VLOOKUP(council_staff_import[[#This Row],[Full Name]],[4]!Table3[#Data],6,0),"")</f>
        <v/>
      </c>
      <c r="T606" s="32" t="str">
        <f>IFERROR(VLOOKUP(council_staff_import[[#This Row],[Full Name]],[4]!Table5[#Data],2,0),"")</f>
        <v/>
      </c>
      <c r="U606" s="32" t="str">
        <f>IFERROR(VLOOKUP(council_staff_import[[#This Row],[Full Name]],[4]!Table5[#Data],5,0),"")</f>
        <v/>
      </c>
      <c r="V606" s="32" t="str">
        <f>IFERROR(VLOOKUP(council_staff_import[[#This Row],[Full Name]],[4]!Table6[#Data],2,0),"")</f>
        <v/>
      </c>
      <c r="W606" s="32" t="str">
        <f>IFERROR(VLOOKUP(council_staff_import[[#This Row],[Full Name]],[4]!Table6[#Data],4,0),"")</f>
        <v/>
      </c>
      <c r="X606" s="32" t="s">
        <v>31394</v>
      </c>
      <c r="Y606" s="32" t="e">
        <f>VLOOKUP(council_staff_import[[#This Row],[format_works_for]],[4]!Table4[#Data],1,0)</f>
        <v>#REF!</v>
      </c>
      <c r="Z60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06" s="32" t="e">
        <f>VLOOKUP(council_staff_import[[#This Row],[formatted_and_corrected_reports_to_person]],[4]!Table2[#Data],2,0)</f>
        <v>#REF!</v>
      </c>
      <c r="AB606" s="32" t="str">
        <f>IF(council_staff_import[[#This Row],[format_legislative_staff_type]]="Personal", RIGHT(council_staff_import[[#This Row],[Assignment_SOURCE_KEY]],LEN(council_staff_import[[#This Row],[Assignment_SOURCE_KEY]])-FIND(" ",council_staff_import[[#This Row],[Assignment_SOURCE_KEY]])),"")</f>
        <v>Treyger</v>
      </c>
      <c r="AC606" s="32" t="str">
        <f>IF(LEFT(council_staff_import[[#This Row],[Assignment_SOURCE_KEY]],(FIND(" ",council_staff_import[[#This Row],[Assignment_SOURCE_KEY]],1)-1))="CM","Personal","Central")</f>
        <v>Personal</v>
      </c>
      <c r="AD606" s="32" t="s">
        <v>34882</v>
      </c>
      <c r="AE606" s="32" t="str">
        <f>council_staff_import[[#This Row],[District_Office_Number_SOURCE_KEY]]</f>
        <v>718 373-9673</v>
      </c>
      <c r="AF606" s="32" t="s">
        <v>32552</v>
      </c>
    </row>
    <row r="607" spans="1:32" x14ac:dyDescent="0.2">
      <c r="A607" s="31" t="str">
        <f>council_staff_import[[#This Row],[First_Name_SOURCE_KEY]]&amp;" "&amp;council_staff_import[[#This Row],[Last_Name_SOURCE_KEY]]</f>
        <v>Dilyora Rahimova</v>
      </c>
      <c r="B607" s="31" t="str">
        <f>council_staff_import[[#This Row],[First_Name_SOURCE_KEY]]</f>
        <v>Dilyora</v>
      </c>
      <c r="C607" s="31" t="str">
        <f>council_staff_import[[#This Row],[Last_Name_SOURCE_KEY]]</f>
        <v>Rahimova</v>
      </c>
      <c r="D607" s="31" t="str">
        <f>council_staff_import[[#This Row],[Title_SOURCE_KEY]]</f>
        <v>Councilmanic Aide</v>
      </c>
      <c r="E607" s="31" t="e">
        <f>council_staff_import[[#This Row],[vlookup_works_for]]</f>
        <v>#REF!</v>
      </c>
      <c r="F607" s="31" t="str">
        <f>IF(council_staff_import[[#This Row],[combine COS and Leg Contact Responsibilties]]="",council_staff_import[[#This Row],[Vlookup Scheduler Responsibility]],council_staff_import[[#This Row],[combine COS and Leg Contact Responsibilties]])</f>
        <v/>
      </c>
      <c r="G607" s="31" t="e">
        <f>council_staff_import[[#This Row],[Vlookup_reports_to_person]]</f>
        <v>#REF!</v>
      </c>
      <c r="H607" s="31" t="s">
        <v>65</v>
      </c>
      <c r="I607" s="31" t="s">
        <v>31371</v>
      </c>
      <c r="J607" s="31" t="str">
        <f>council_staff_import[[#This Row],[format_legislative_staff_type]]</f>
        <v>Personal</v>
      </c>
      <c r="K607" s="31" t="s">
        <v>72</v>
      </c>
      <c r="L607" s="31" t="str">
        <f>IF(council_staff_import[[#This Row],[District_Office_Calc]]=0,"",council_staff_import[[#This Row],[District_Office_Calc]])</f>
        <v>718 373-9673</v>
      </c>
      <c r="M607" s="31" t="str">
        <f>IF(council_staff_import[[#This Row],[combine COS and Leg Contact emails]]="",council_staff_import[[#This Row],[Vlookup Scheduler Email]],council_staff_import[[#This Row],[combine COS and Leg Contact emails]])</f>
        <v/>
      </c>
      <c r="N607" s="32" t="s">
        <v>33198</v>
      </c>
      <c r="O607" s="32" t="s">
        <v>33199</v>
      </c>
      <c r="P607" s="32" t="str">
        <f>IF(council_staff_import[[#This Row],[Vlookup COS Responsibility]]="",council_staff_import[[#This Row],[Vlookup Leg Contact Responsibility]],council_staff_import[[#This Row],[Vlookup COS Responsibility]])</f>
        <v/>
      </c>
      <c r="Q607" s="32" t="str">
        <f>IF(council_staff_import[[#This Row],[Vlookup COS Email]]="",council_staff_import[[#This Row],[Vlookup Leg Contact Email]],council_staff_import[[#This Row],[Vlookup COS Email]])</f>
        <v/>
      </c>
      <c r="R607" s="32" t="str">
        <f>IFERROR(VLOOKUP(council_staff_import[[#This Row],[Full Name]],[4]!Table3[#Data],2,0),"")</f>
        <v/>
      </c>
      <c r="S607" s="32" t="str">
        <f>IFERROR(VLOOKUP(council_staff_import[[#This Row],[Full Name]],[4]!Table3[#Data],6,0),"")</f>
        <v/>
      </c>
      <c r="T607" s="32" t="str">
        <f>IFERROR(VLOOKUP(council_staff_import[[#This Row],[Full Name]],[4]!Table5[#Data],2,0),"")</f>
        <v/>
      </c>
      <c r="U607" s="32" t="str">
        <f>IFERROR(VLOOKUP(council_staff_import[[#This Row],[Full Name]],[4]!Table5[#Data],5,0),"")</f>
        <v/>
      </c>
      <c r="V607" s="32" t="str">
        <f>IFERROR(VLOOKUP(council_staff_import[[#This Row],[Full Name]],[4]!Table6[#Data],2,0),"")</f>
        <v/>
      </c>
      <c r="W607" s="32" t="str">
        <f>IFERROR(VLOOKUP(council_staff_import[[#This Row],[Full Name]],[4]!Table6[#Data],4,0),"")</f>
        <v/>
      </c>
      <c r="X607" s="32" t="s">
        <v>31394</v>
      </c>
      <c r="Y607" s="32" t="e">
        <f>VLOOKUP(council_staff_import[[#This Row],[format_works_for]],[4]!Table4[#Data],1,0)</f>
        <v>#REF!</v>
      </c>
      <c r="Z60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07" s="32" t="e">
        <f>VLOOKUP(council_staff_import[[#This Row],[formatted_and_corrected_reports_to_person]],[4]!Table2[#Data],2,0)</f>
        <v>#REF!</v>
      </c>
      <c r="AB607" s="32" t="str">
        <f>IF(council_staff_import[[#This Row],[format_legislative_staff_type]]="Personal", RIGHT(council_staff_import[[#This Row],[Assignment_SOURCE_KEY]],LEN(council_staff_import[[#This Row],[Assignment_SOURCE_KEY]])-FIND(" ",council_staff_import[[#This Row],[Assignment_SOURCE_KEY]])),"")</f>
        <v>Treyger</v>
      </c>
      <c r="AC607" s="32" t="str">
        <f>IF(LEFT(council_staff_import[[#This Row],[Assignment_SOURCE_KEY]],(FIND(" ",council_staff_import[[#This Row],[Assignment_SOURCE_KEY]],1)-1))="CM","Personal","Central")</f>
        <v>Personal</v>
      </c>
      <c r="AD607" s="32" t="s">
        <v>34882</v>
      </c>
      <c r="AE607" s="32" t="str">
        <f>council_staff_import[[#This Row],[District_Office_Number_SOURCE_KEY]]</f>
        <v>718 373-9673</v>
      </c>
      <c r="AF607" s="32" t="s">
        <v>32552</v>
      </c>
    </row>
    <row r="608" spans="1:32" x14ac:dyDescent="0.2">
      <c r="A608" s="31" t="str">
        <f>council_staff_import[[#This Row],[First_Name_SOURCE_KEY]]&amp;" "&amp;council_staff_import[[#This Row],[Last_Name_SOURCE_KEY]]</f>
        <v>Samantha Ross</v>
      </c>
      <c r="B608" s="31" t="str">
        <f>council_staff_import[[#This Row],[First_Name_SOURCE_KEY]]</f>
        <v>Samantha</v>
      </c>
      <c r="C608" s="31" t="str">
        <f>council_staff_import[[#This Row],[Last_Name_SOURCE_KEY]]</f>
        <v>Ross</v>
      </c>
      <c r="D608" s="31" t="str">
        <f>council_staff_import[[#This Row],[Title_SOURCE_KEY]]</f>
        <v>Councilmanic Aide</v>
      </c>
      <c r="E608" s="31" t="e">
        <f>council_staff_import[[#This Row],[vlookup_works_for]]</f>
        <v>#REF!</v>
      </c>
      <c r="F608" s="31" t="str">
        <f>IF(council_staff_import[[#This Row],[combine COS and Leg Contact Responsibilties]]="",council_staff_import[[#This Row],[Vlookup Scheduler Responsibility]],council_staff_import[[#This Row],[combine COS and Leg Contact Responsibilties]])</f>
        <v/>
      </c>
      <c r="G608" s="31" t="e">
        <f>council_staff_import[[#This Row],[Vlookup_reports_to_person]]</f>
        <v>#REF!</v>
      </c>
      <c r="H608" s="31" t="s">
        <v>65</v>
      </c>
      <c r="I608" s="31" t="s">
        <v>31371</v>
      </c>
      <c r="J608" s="31" t="str">
        <f>council_staff_import[[#This Row],[format_legislative_staff_type]]</f>
        <v>Personal</v>
      </c>
      <c r="K608" s="31" t="s">
        <v>72</v>
      </c>
      <c r="L608" s="31" t="str">
        <f>IF(council_staff_import[[#This Row],[District_Office_Calc]]=0,"",council_staff_import[[#This Row],[District_Office_Calc]])</f>
        <v>718 373-9673</v>
      </c>
      <c r="M608" s="31" t="str">
        <f>IF(council_staff_import[[#This Row],[combine COS and Leg Contact emails]]="",council_staff_import[[#This Row],[Vlookup Scheduler Email]],council_staff_import[[#This Row],[combine COS and Leg Contact emails]])</f>
        <v/>
      </c>
      <c r="N608" s="32" t="s">
        <v>3122</v>
      </c>
      <c r="O608" s="32" t="s">
        <v>23933</v>
      </c>
      <c r="P608" s="32" t="str">
        <f>IF(council_staff_import[[#This Row],[Vlookup COS Responsibility]]="",council_staff_import[[#This Row],[Vlookup Leg Contact Responsibility]],council_staff_import[[#This Row],[Vlookup COS Responsibility]])</f>
        <v/>
      </c>
      <c r="Q608" s="32" t="str">
        <f>IF(council_staff_import[[#This Row],[Vlookup COS Email]]="",council_staff_import[[#This Row],[Vlookup Leg Contact Email]],council_staff_import[[#This Row],[Vlookup COS Email]])</f>
        <v/>
      </c>
      <c r="R608" s="32" t="str">
        <f>IFERROR(VLOOKUP(council_staff_import[[#This Row],[Full Name]],[4]!Table3[#Data],2,0),"")</f>
        <v/>
      </c>
      <c r="S608" s="32" t="str">
        <f>IFERROR(VLOOKUP(council_staff_import[[#This Row],[Full Name]],[4]!Table3[#Data],6,0),"")</f>
        <v/>
      </c>
      <c r="T608" s="32" t="str">
        <f>IFERROR(VLOOKUP(council_staff_import[[#This Row],[Full Name]],[4]!Table5[#Data],2,0),"")</f>
        <v/>
      </c>
      <c r="U608" s="32" t="str">
        <f>IFERROR(VLOOKUP(council_staff_import[[#This Row],[Full Name]],[4]!Table5[#Data],5,0),"")</f>
        <v/>
      </c>
      <c r="V608" s="32" t="str">
        <f>IFERROR(VLOOKUP(council_staff_import[[#This Row],[Full Name]],[4]!Table6[#Data],2,0),"")</f>
        <v/>
      </c>
      <c r="W608" s="32" t="str">
        <f>IFERROR(VLOOKUP(council_staff_import[[#This Row],[Full Name]],[4]!Table6[#Data],4,0),"")</f>
        <v/>
      </c>
      <c r="X608" s="32" t="s">
        <v>31394</v>
      </c>
      <c r="Y608" s="32" t="e">
        <f>VLOOKUP(council_staff_import[[#This Row],[format_works_for]],[4]!Table4[#Data],1,0)</f>
        <v>#REF!</v>
      </c>
      <c r="Z60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08" s="32" t="e">
        <f>VLOOKUP(council_staff_import[[#This Row],[formatted_and_corrected_reports_to_person]],[4]!Table2[#Data],2,0)</f>
        <v>#REF!</v>
      </c>
      <c r="AB608" s="32" t="str">
        <f>IF(council_staff_import[[#This Row],[format_legislative_staff_type]]="Personal", RIGHT(council_staff_import[[#This Row],[Assignment_SOURCE_KEY]],LEN(council_staff_import[[#This Row],[Assignment_SOURCE_KEY]])-FIND(" ",council_staff_import[[#This Row],[Assignment_SOURCE_KEY]])),"")</f>
        <v>Treyger</v>
      </c>
      <c r="AC608" s="32" t="str">
        <f>IF(LEFT(council_staff_import[[#This Row],[Assignment_SOURCE_KEY]],(FIND(" ",council_staff_import[[#This Row],[Assignment_SOURCE_KEY]],1)-1))="CM","Personal","Central")</f>
        <v>Personal</v>
      </c>
      <c r="AD608" s="32" t="s">
        <v>34882</v>
      </c>
      <c r="AE608" s="32" t="str">
        <f>council_staff_import[[#This Row],[District_Office_Number_SOURCE_KEY]]</f>
        <v>718 373-9673</v>
      </c>
      <c r="AF608" s="32" t="s">
        <v>32552</v>
      </c>
    </row>
    <row r="609" spans="1:32" x14ac:dyDescent="0.2">
      <c r="A609" s="31" t="str">
        <f>council_staff_import[[#This Row],[First_Name_SOURCE_KEY]]&amp;" "&amp;council_staff_import[[#This Row],[Last_Name_SOURCE_KEY]]</f>
        <v>Anna Scaife</v>
      </c>
      <c r="B609" s="31" t="str">
        <f>council_staff_import[[#This Row],[First_Name_SOURCE_KEY]]</f>
        <v>Anna</v>
      </c>
      <c r="C609" s="31" t="str">
        <f>council_staff_import[[#This Row],[Last_Name_SOURCE_KEY]]</f>
        <v>Scaife</v>
      </c>
      <c r="D609" s="31" t="str">
        <f>council_staff_import[[#This Row],[Title_SOURCE_KEY]]</f>
        <v>Councilmanic Aide</v>
      </c>
      <c r="E609" s="31" t="e">
        <f>council_staff_import[[#This Row],[vlookup_works_for]]</f>
        <v>#REF!</v>
      </c>
      <c r="F609" s="31" t="str">
        <f>IF(council_staff_import[[#This Row],[combine COS and Leg Contact Responsibilties]]="",council_staff_import[[#This Row],[Vlookup Scheduler Responsibility]],council_staff_import[[#This Row],[combine COS and Leg Contact Responsibilties]])</f>
        <v/>
      </c>
      <c r="G609" s="31" t="e">
        <f>council_staff_import[[#This Row],[Vlookup_reports_to_person]]</f>
        <v>#REF!</v>
      </c>
      <c r="H609" s="31" t="s">
        <v>65</v>
      </c>
      <c r="I609" s="31" t="s">
        <v>31371</v>
      </c>
      <c r="J609" s="31" t="str">
        <f>council_staff_import[[#This Row],[format_legislative_staff_type]]</f>
        <v>Personal</v>
      </c>
      <c r="K609" s="31" t="s">
        <v>72</v>
      </c>
      <c r="L609" s="31" t="str">
        <f>IF(council_staff_import[[#This Row],[District_Office_Calc]]=0,"",council_staff_import[[#This Row],[District_Office_Calc]])</f>
        <v>718 373-9673</v>
      </c>
      <c r="M609" s="31" t="str">
        <f>IF(council_staff_import[[#This Row],[combine COS and Leg Contact emails]]="",council_staff_import[[#This Row],[Vlookup Scheduler Email]],council_staff_import[[#This Row],[combine COS and Leg Contact emails]])</f>
        <v/>
      </c>
      <c r="N609" s="32" t="s">
        <v>32550</v>
      </c>
      <c r="O609" s="32" t="s">
        <v>1668</v>
      </c>
      <c r="P609" s="32" t="str">
        <f>IF(council_staff_import[[#This Row],[Vlookup COS Responsibility]]="",council_staff_import[[#This Row],[Vlookup Leg Contact Responsibility]],council_staff_import[[#This Row],[Vlookup COS Responsibility]])</f>
        <v/>
      </c>
      <c r="Q609" s="32" t="str">
        <f>IF(council_staff_import[[#This Row],[Vlookup COS Email]]="",council_staff_import[[#This Row],[Vlookup Leg Contact Email]],council_staff_import[[#This Row],[Vlookup COS Email]])</f>
        <v/>
      </c>
      <c r="R609" s="32" t="str">
        <f>IFERROR(VLOOKUP(council_staff_import[[#This Row],[Full Name]],[4]!Table3[#Data],2,0),"")</f>
        <v/>
      </c>
      <c r="S609" s="32" t="str">
        <f>IFERROR(VLOOKUP(council_staff_import[[#This Row],[Full Name]],[4]!Table3[#Data],6,0),"")</f>
        <v/>
      </c>
      <c r="T609" s="32" t="str">
        <f>IFERROR(VLOOKUP(council_staff_import[[#This Row],[Full Name]],[4]!Table5[#Data],2,0),"")</f>
        <v/>
      </c>
      <c r="U609" s="32" t="str">
        <f>IFERROR(VLOOKUP(council_staff_import[[#This Row],[Full Name]],[4]!Table5[#Data],5,0),"")</f>
        <v/>
      </c>
      <c r="V609" s="32" t="str">
        <f>IFERROR(VLOOKUP(council_staff_import[[#This Row],[Full Name]],[4]!Table6[#Data],2,0),"")</f>
        <v/>
      </c>
      <c r="W609" s="32" t="str">
        <f>IFERROR(VLOOKUP(council_staff_import[[#This Row],[Full Name]],[4]!Table6[#Data],4,0),"")</f>
        <v/>
      </c>
      <c r="X609" s="32" t="s">
        <v>31394</v>
      </c>
      <c r="Y609" s="32" t="e">
        <f>VLOOKUP(council_staff_import[[#This Row],[format_works_for]],[4]!Table4[#Data],1,0)</f>
        <v>#REF!</v>
      </c>
      <c r="Z60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09" s="32" t="e">
        <f>VLOOKUP(council_staff_import[[#This Row],[formatted_and_corrected_reports_to_person]],[4]!Table2[#Data],2,0)</f>
        <v>#REF!</v>
      </c>
      <c r="AB609" s="32" t="str">
        <f>IF(council_staff_import[[#This Row],[format_legislative_staff_type]]="Personal", RIGHT(council_staff_import[[#This Row],[Assignment_SOURCE_KEY]],LEN(council_staff_import[[#This Row],[Assignment_SOURCE_KEY]])-FIND(" ",council_staff_import[[#This Row],[Assignment_SOURCE_KEY]])),"")</f>
        <v>Treyger</v>
      </c>
      <c r="AC609" s="32" t="str">
        <f>IF(LEFT(council_staff_import[[#This Row],[Assignment_SOURCE_KEY]],(FIND(" ",council_staff_import[[#This Row],[Assignment_SOURCE_KEY]],1)-1))="CM","Personal","Central")</f>
        <v>Personal</v>
      </c>
      <c r="AD609" s="32" t="s">
        <v>34882</v>
      </c>
      <c r="AE609" s="32" t="str">
        <f>council_staff_import[[#This Row],[District_Office_Number_SOURCE_KEY]]</f>
        <v>718 373-9673</v>
      </c>
      <c r="AF609" s="32" t="s">
        <v>32552</v>
      </c>
    </row>
    <row r="610" spans="1:32" x14ac:dyDescent="0.2">
      <c r="A610" s="31" t="str">
        <f>council_staff_import[[#This Row],[First_Name_SOURCE_KEY]]&amp;" "&amp;council_staff_import[[#This Row],[Last_Name_SOURCE_KEY]]</f>
        <v>Nazia Ahmed</v>
      </c>
      <c r="B610" s="31" t="str">
        <f>council_staff_import[[#This Row],[First_Name_SOURCE_KEY]]</f>
        <v>Nazia</v>
      </c>
      <c r="C610" s="31" t="str">
        <f>council_staff_import[[#This Row],[Last_Name_SOURCE_KEY]]</f>
        <v>Ahmed</v>
      </c>
      <c r="D610" s="31" t="str">
        <f>council_staff_import[[#This Row],[Title_SOURCE_KEY]]</f>
        <v>Councilmanic Aide</v>
      </c>
      <c r="E610" s="31" t="e">
        <f>council_staff_import[[#This Row],[vlookup_works_for]]</f>
        <v>#REF!</v>
      </c>
      <c r="F610" s="31" t="str">
        <f>IF(council_staff_import[[#This Row],[combine COS and Leg Contact Responsibilties]]="",council_staff_import[[#This Row],[Vlookup Scheduler Responsibility]],council_staff_import[[#This Row],[combine COS and Leg Contact Responsibilties]])</f>
        <v/>
      </c>
      <c r="G610" s="31" t="e">
        <f>council_staff_import[[#This Row],[Vlookup_reports_to_person]]</f>
        <v>#REF!</v>
      </c>
      <c r="H610" s="31" t="s">
        <v>65</v>
      </c>
      <c r="I610" s="31" t="s">
        <v>31371</v>
      </c>
      <c r="J610" s="31" t="str">
        <f>council_staff_import[[#This Row],[format_legislative_staff_type]]</f>
        <v>Personal</v>
      </c>
      <c r="K610" s="31" t="s">
        <v>72</v>
      </c>
      <c r="L610" s="31" t="str">
        <f>IF(council_staff_import[[#This Row],[District_Office_Calc]]=0,"",council_staff_import[[#This Row],[District_Office_Calc]])</f>
        <v>718 738-1083</v>
      </c>
      <c r="M610" s="31" t="str">
        <f>IF(council_staff_import[[#This Row],[combine COS and Leg Contact emails]]="",council_staff_import[[#This Row],[Vlookup Scheduler Email]],council_staff_import[[#This Row],[combine COS and Leg Contact emails]])</f>
        <v/>
      </c>
      <c r="N610" s="32" t="s">
        <v>20974</v>
      </c>
      <c r="O610" s="32" t="s">
        <v>32922</v>
      </c>
      <c r="P610" s="32" t="str">
        <f>IF(council_staff_import[[#This Row],[Vlookup COS Responsibility]]="",council_staff_import[[#This Row],[Vlookup Leg Contact Responsibility]],council_staff_import[[#This Row],[Vlookup COS Responsibility]])</f>
        <v/>
      </c>
      <c r="Q610" s="32" t="str">
        <f>IF(council_staff_import[[#This Row],[Vlookup COS Email]]="",council_staff_import[[#This Row],[Vlookup Leg Contact Email]],council_staff_import[[#This Row],[Vlookup COS Email]])</f>
        <v/>
      </c>
      <c r="R610" s="32" t="str">
        <f>IFERROR(VLOOKUP(council_staff_import[[#This Row],[Full Name]],[4]!Table3[#Data],2,0),"")</f>
        <v/>
      </c>
      <c r="S610" s="32" t="str">
        <f>IFERROR(VLOOKUP(council_staff_import[[#This Row],[Full Name]],[4]!Table3[#Data],6,0),"")</f>
        <v/>
      </c>
      <c r="T610" s="32" t="str">
        <f>IFERROR(VLOOKUP(council_staff_import[[#This Row],[Full Name]],[4]!Table5[#Data],2,0),"")</f>
        <v/>
      </c>
      <c r="U610" s="32" t="str">
        <f>IFERROR(VLOOKUP(council_staff_import[[#This Row],[Full Name]],[4]!Table5[#Data],5,0),"")</f>
        <v/>
      </c>
      <c r="V610" s="32" t="str">
        <f>IFERROR(VLOOKUP(council_staff_import[[#This Row],[Full Name]],[4]!Table6[#Data],2,0),"")</f>
        <v/>
      </c>
      <c r="W610" s="32" t="str">
        <f>IFERROR(VLOOKUP(council_staff_import[[#This Row],[Full Name]],[4]!Table6[#Data],4,0),"")</f>
        <v/>
      </c>
      <c r="X610" s="32" t="s">
        <v>31394</v>
      </c>
      <c r="Y610" s="32" t="e">
        <f>VLOOKUP(council_staff_import[[#This Row],[format_works_for]],[4]!Table4[#Data],1,0)</f>
        <v>#REF!</v>
      </c>
      <c r="Z61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10" s="32" t="e">
        <f>VLOOKUP(council_staff_import[[#This Row],[formatted_and_corrected_reports_to_person]],[4]!Table2[#Data],2,0)</f>
        <v>#REF!</v>
      </c>
      <c r="AB610" s="32" t="str">
        <f>IF(council_staff_import[[#This Row],[format_legislative_staff_type]]="Personal", RIGHT(council_staff_import[[#This Row],[Assignment_SOURCE_KEY]],LEN(council_staff_import[[#This Row],[Assignment_SOURCE_KEY]])-FIND(" ",council_staff_import[[#This Row],[Assignment_SOURCE_KEY]])),"")</f>
        <v>Ulrich</v>
      </c>
      <c r="AC610" s="32" t="str">
        <f>IF(LEFT(council_staff_import[[#This Row],[Assignment_SOURCE_KEY]],(FIND(" ",council_staff_import[[#This Row],[Assignment_SOURCE_KEY]],1)-1))="CM","Personal","Central")</f>
        <v>Personal</v>
      </c>
      <c r="AD610" s="32" t="s">
        <v>34883</v>
      </c>
      <c r="AE610" s="32" t="str">
        <f>council_staff_import[[#This Row],[District_Office_Number_SOURCE_KEY]]</f>
        <v>718 738-1083</v>
      </c>
      <c r="AF610" s="32" t="s">
        <v>32805</v>
      </c>
    </row>
    <row r="611" spans="1:32" x14ac:dyDescent="0.2">
      <c r="A611" s="31" t="str">
        <f>council_staff_import[[#This Row],[First_Name_SOURCE_KEY]]&amp;" "&amp;council_staff_import[[#This Row],[Last_Name_SOURCE_KEY]]</f>
        <v>Arlene Brown</v>
      </c>
      <c r="B611" s="31" t="str">
        <f>council_staff_import[[#This Row],[First_Name_SOURCE_KEY]]</f>
        <v>Arlene</v>
      </c>
      <c r="C611" s="31" t="str">
        <f>council_staff_import[[#This Row],[Last_Name_SOURCE_KEY]]</f>
        <v>Brown</v>
      </c>
      <c r="D611" s="31" t="str">
        <f>council_staff_import[[#This Row],[Title_SOURCE_KEY]]</f>
        <v>Councilmanic Aide</v>
      </c>
      <c r="E611" s="31" t="e">
        <f>council_staff_import[[#This Row],[vlookup_works_for]]</f>
        <v>#REF!</v>
      </c>
      <c r="F611" s="31" t="str">
        <f>IF(council_staff_import[[#This Row],[combine COS and Leg Contact Responsibilties]]="",council_staff_import[[#This Row],[Vlookup Scheduler Responsibility]],council_staff_import[[#This Row],[combine COS and Leg Contact Responsibilties]])</f>
        <v/>
      </c>
      <c r="G611" s="31" t="e">
        <f>council_staff_import[[#This Row],[Vlookup_reports_to_person]]</f>
        <v>#REF!</v>
      </c>
      <c r="H611" s="31" t="s">
        <v>65</v>
      </c>
      <c r="I611" s="31" t="s">
        <v>31371</v>
      </c>
      <c r="J611" s="31" t="str">
        <f>council_staff_import[[#This Row],[format_legislative_staff_type]]</f>
        <v>Personal</v>
      </c>
      <c r="K611" s="31" t="s">
        <v>72</v>
      </c>
      <c r="L611" s="31" t="str">
        <f>IF(council_staff_import[[#This Row],[District_Office_Calc]]=0,"",council_staff_import[[#This Row],[District_Office_Calc]])</f>
        <v>718 738-1083</v>
      </c>
      <c r="M611" s="31" t="str">
        <f>IF(council_staff_import[[#This Row],[combine COS and Leg Contact emails]]="",council_staff_import[[#This Row],[Vlookup Scheduler Email]],council_staff_import[[#This Row],[combine COS and Leg Contact emails]])</f>
        <v/>
      </c>
      <c r="N611" s="32" t="s">
        <v>7615</v>
      </c>
      <c r="O611" s="32" t="s">
        <v>8539</v>
      </c>
      <c r="P611" s="32" t="str">
        <f>IF(council_staff_import[[#This Row],[Vlookup COS Responsibility]]="",council_staff_import[[#This Row],[Vlookup Leg Contact Responsibility]],council_staff_import[[#This Row],[Vlookup COS Responsibility]])</f>
        <v/>
      </c>
      <c r="Q611" s="32" t="str">
        <f>IF(council_staff_import[[#This Row],[Vlookup COS Email]]="",council_staff_import[[#This Row],[Vlookup Leg Contact Email]],council_staff_import[[#This Row],[Vlookup COS Email]])</f>
        <v/>
      </c>
      <c r="R611" s="32" t="str">
        <f>IFERROR(VLOOKUP(council_staff_import[[#This Row],[Full Name]],[4]!Table3[#Data],2,0),"")</f>
        <v/>
      </c>
      <c r="S611" s="32" t="str">
        <f>IFERROR(VLOOKUP(council_staff_import[[#This Row],[Full Name]],[4]!Table3[#Data],6,0),"")</f>
        <v/>
      </c>
      <c r="T611" s="32" t="str">
        <f>IFERROR(VLOOKUP(council_staff_import[[#This Row],[Full Name]],[4]!Table5[#Data],2,0),"")</f>
        <v/>
      </c>
      <c r="U611" s="32" t="str">
        <f>IFERROR(VLOOKUP(council_staff_import[[#This Row],[Full Name]],[4]!Table5[#Data],5,0),"")</f>
        <v/>
      </c>
      <c r="V611" s="32" t="str">
        <f>IFERROR(VLOOKUP(council_staff_import[[#This Row],[Full Name]],[4]!Table6[#Data],2,0),"")</f>
        <v/>
      </c>
      <c r="W611" s="32" t="str">
        <f>IFERROR(VLOOKUP(council_staff_import[[#This Row],[Full Name]],[4]!Table6[#Data],4,0),"")</f>
        <v/>
      </c>
      <c r="X611" s="32" t="s">
        <v>31394</v>
      </c>
      <c r="Y611" s="32" t="e">
        <f>VLOOKUP(council_staff_import[[#This Row],[format_works_for]],[4]!Table4[#Data],1,0)</f>
        <v>#REF!</v>
      </c>
      <c r="Z61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11" s="32" t="e">
        <f>VLOOKUP(council_staff_import[[#This Row],[formatted_and_corrected_reports_to_person]],[4]!Table2[#Data],2,0)</f>
        <v>#REF!</v>
      </c>
      <c r="AB611" s="32" t="str">
        <f>IF(council_staff_import[[#This Row],[format_legislative_staff_type]]="Personal", RIGHT(council_staff_import[[#This Row],[Assignment_SOURCE_KEY]],LEN(council_staff_import[[#This Row],[Assignment_SOURCE_KEY]])-FIND(" ",council_staff_import[[#This Row],[Assignment_SOURCE_KEY]])),"")</f>
        <v>Ulrich</v>
      </c>
      <c r="AC611" s="32" t="str">
        <f>IF(LEFT(council_staff_import[[#This Row],[Assignment_SOURCE_KEY]],(FIND(" ",council_staff_import[[#This Row],[Assignment_SOURCE_KEY]],1)-1))="CM","Personal","Central")</f>
        <v>Personal</v>
      </c>
      <c r="AD611" s="32" t="s">
        <v>34883</v>
      </c>
      <c r="AE611" s="32" t="str">
        <f>council_staff_import[[#This Row],[District_Office_Number_SOURCE_KEY]]</f>
        <v>718 738-1083</v>
      </c>
      <c r="AF611" s="32" t="s">
        <v>32805</v>
      </c>
    </row>
    <row r="612" spans="1:32" x14ac:dyDescent="0.2">
      <c r="A612" s="31" t="str">
        <f>council_staff_import[[#This Row],[First_Name_SOURCE_KEY]]&amp;" "&amp;council_staff_import[[#This Row],[Last_Name_SOURCE_KEY]]</f>
        <v>Maricela Cano</v>
      </c>
      <c r="B612" s="31" t="str">
        <f>council_staff_import[[#This Row],[First_Name_SOURCE_KEY]]</f>
        <v>Maricela</v>
      </c>
      <c r="C612" s="31" t="str">
        <f>council_staff_import[[#This Row],[Last_Name_SOURCE_KEY]]</f>
        <v>Cano</v>
      </c>
      <c r="D612" s="31" t="str">
        <f>council_staff_import[[#This Row],[Title_SOURCE_KEY]]</f>
        <v>Councilmanic Aide</v>
      </c>
      <c r="E612" s="31" t="e">
        <f>council_staff_import[[#This Row],[vlookup_works_for]]</f>
        <v>#REF!</v>
      </c>
      <c r="F612" s="31" t="str">
        <f>IF(council_staff_import[[#This Row],[combine COS and Leg Contact Responsibilties]]="",council_staff_import[[#This Row],[Vlookup Scheduler Responsibility]],council_staff_import[[#This Row],[combine COS and Leg Contact Responsibilties]])</f>
        <v/>
      </c>
      <c r="G612" s="31" t="e">
        <f>council_staff_import[[#This Row],[Vlookup_reports_to_person]]</f>
        <v>#REF!</v>
      </c>
      <c r="H612" s="31" t="s">
        <v>65</v>
      </c>
      <c r="I612" s="31" t="s">
        <v>31371</v>
      </c>
      <c r="J612" s="31" t="str">
        <f>council_staff_import[[#This Row],[format_legislative_staff_type]]</f>
        <v>Personal</v>
      </c>
      <c r="K612" s="31" t="s">
        <v>72</v>
      </c>
      <c r="L612" s="31" t="str">
        <f>IF(council_staff_import[[#This Row],[District_Office_Calc]]=0,"",council_staff_import[[#This Row],[District_Office_Calc]])</f>
        <v>718 738-1083</v>
      </c>
      <c r="M612" s="31" t="str">
        <f>IF(council_staff_import[[#This Row],[combine COS and Leg Contact emails]]="",council_staff_import[[#This Row],[Vlookup Scheduler Email]],council_staff_import[[#This Row],[combine COS and Leg Contact emails]])</f>
        <v/>
      </c>
      <c r="N612" s="32" t="s">
        <v>34736</v>
      </c>
      <c r="O612" s="32" t="s">
        <v>34737</v>
      </c>
      <c r="P612" s="32" t="str">
        <f>IF(council_staff_import[[#This Row],[Vlookup COS Responsibility]]="",council_staff_import[[#This Row],[Vlookup Leg Contact Responsibility]],council_staff_import[[#This Row],[Vlookup COS Responsibility]])</f>
        <v/>
      </c>
      <c r="Q612" s="32" t="str">
        <f>IF(council_staff_import[[#This Row],[Vlookup COS Email]]="",council_staff_import[[#This Row],[Vlookup Leg Contact Email]],council_staff_import[[#This Row],[Vlookup COS Email]])</f>
        <v/>
      </c>
      <c r="R612" s="32" t="str">
        <f>IFERROR(VLOOKUP(council_staff_import[[#This Row],[Full Name]],[4]!Table3[#Data],2,0),"")</f>
        <v/>
      </c>
      <c r="S612" s="32" t="str">
        <f>IFERROR(VLOOKUP(council_staff_import[[#This Row],[Full Name]],[4]!Table3[#Data],6,0),"")</f>
        <v/>
      </c>
      <c r="T612" s="32" t="str">
        <f>IFERROR(VLOOKUP(council_staff_import[[#This Row],[Full Name]],[4]!Table5[#Data],2,0),"")</f>
        <v/>
      </c>
      <c r="U612" s="32" t="str">
        <f>IFERROR(VLOOKUP(council_staff_import[[#This Row],[Full Name]],[4]!Table5[#Data],5,0),"")</f>
        <v/>
      </c>
      <c r="V612" s="32" t="str">
        <f>IFERROR(VLOOKUP(council_staff_import[[#This Row],[Full Name]],[4]!Table6[#Data],2,0),"")</f>
        <v/>
      </c>
      <c r="W612" s="32" t="str">
        <f>IFERROR(VLOOKUP(council_staff_import[[#This Row],[Full Name]],[4]!Table6[#Data],4,0),"")</f>
        <v/>
      </c>
      <c r="X612" s="32" t="s">
        <v>31394</v>
      </c>
      <c r="Y612" s="32" t="e">
        <f>VLOOKUP(council_staff_import[[#This Row],[format_works_for]],[4]!Table4[#Data],1,0)</f>
        <v>#REF!</v>
      </c>
      <c r="Z61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12" s="32" t="e">
        <f>VLOOKUP(council_staff_import[[#This Row],[formatted_and_corrected_reports_to_person]],[4]!Table2[#Data],2,0)</f>
        <v>#REF!</v>
      </c>
      <c r="AB612" s="32" t="str">
        <f>IF(council_staff_import[[#This Row],[format_legislative_staff_type]]="Personal", RIGHT(council_staff_import[[#This Row],[Assignment_SOURCE_KEY]],LEN(council_staff_import[[#This Row],[Assignment_SOURCE_KEY]])-FIND(" ",council_staff_import[[#This Row],[Assignment_SOURCE_KEY]])),"")</f>
        <v>Ulrich</v>
      </c>
      <c r="AC612" s="32" t="str">
        <f>IF(LEFT(council_staff_import[[#This Row],[Assignment_SOURCE_KEY]],(FIND(" ",council_staff_import[[#This Row],[Assignment_SOURCE_KEY]],1)-1))="CM","Personal","Central")</f>
        <v>Personal</v>
      </c>
      <c r="AD612" s="32" t="s">
        <v>34883</v>
      </c>
      <c r="AE612" s="32" t="str">
        <f>council_staff_import[[#This Row],[District_Office_Number_SOURCE_KEY]]</f>
        <v>718 738-1083</v>
      </c>
      <c r="AF612" s="32" t="s">
        <v>32805</v>
      </c>
    </row>
    <row r="613" spans="1:32" x14ac:dyDescent="0.2">
      <c r="A613" s="31" t="str">
        <f>council_staff_import[[#This Row],[First_Name_SOURCE_KEY]]&amp;" "&amp;council_staff_import[[#This Row],[Last_Name_SOURCE_KEY]]</f>
        <v>Ciara Donley</v>
      </c>
      <c r="B613" s="31" t="str">
        <f>council_staff_import[[#This Row],[First_Name_SOURCE_KEY]]</f>
        <v>Ciara</v>
      </c>
      <c r="C613" s="31" t="str">
        <f>council_staff_import[[#This Row],[Last_Name_SOURCE_KEY]]</f>
        <v>Donley</v>
      </c>
      <c r="D613" s="31" t="str">
        <f>council_staff_import[[#This Row],[Title_SOURCE_KEY]]</f>
        <v>Councilmanic Aide</v>
      </c>
      <c r="E613" s="31" t="e">
        <f>council_staff_import[[#This Row],[vlookup_works_for]]</f>
        <v>#REF!</v>
      </c>
      <c r="F613" s="31" t="str">
        <f>IF(council_staff_import[[#This Row],[combine COS and Leg Contact Responsibilties]]="",council_staff_import[[#This Row],[Vlookup Scheduler Responsibility]],council_staff_import[[#This Row],[combine COS and Leg Contact Responsibilties]])</f>
        <v/>
      </c>
      <c r="G613" s="31" t="e">
        <f>council_staff_import[[#This Row],[Vlookup_reports_to_person]]</f>
        <v>#REF!</v>
      </c>
      <c r="H613" s="31" t="s">
        <v>65</v>
      </c>
      <c r="I613" s="31" t="s">
        <v>31371</v>
      </c>
      <c r="J613" s="31" t="str">
        <f>council_staff_import[[#This Row],[format_legislative_staff_type]]</f>
        <v>Personal</v>
      </c>
      <c r="K613" s="31" t="s">
        <v>72</v>
      </c>
      <c r="L613" s="31" t="str">
        <f>IF(council_staff_import[[#This Row],[District_Office_Calc]]=0,"",council_staff_import[[#This Row],[District_Office_Calc]])</f>
        <v>718 738-1083</v>
      </c>
      <c r="M613" s="31" t="str">
        <f>IF(council_staff_import[[#This Row],[combine COS and Leg Contact emails]]="",council_staff_import[[#This Row],[Vlookup Scheduler Email]],council_staff_import[[#This Row],[combine COS and Leg Contact emails]])</f>
        <v/>
      </c>
      <c r="N613" s="32" t="s">
        <v>33611</v>
      </c>
      <c r="O613" s="32" t="s">
        <v>33612</v>
      </c>
      <c r="P613" s="32" t="str">
        <f>IF(council_staff_import[[#This Row],[Vlookup COS Responsibility]]="",council_staff_import[[#This Row],[Vlookup Leg Contact Responsibility]],council_staff_import[[#This Row],[Vlookup COS Responsibility]])</f>
        <v/>
      </c>
      <c r="Q613" s="32" t="str">
        <f>IF(council_staff_import[[#This Row],[Vlookup COS Email]]="",council_staff_import[[#This Row],[Vlookup Leg Contact Email]],council_staff_import[[#This Row],[Vlookup COS Email]])</f>
        <v/>
      </c>
      <c r="R613" s="32" t="str">
        <f>IFERROR(VLOOKUP(council_staff_import[[#This Row],[Full Name]],[4]!Table3[#Data],2,0),"")</f>
        <v/>
      </c>
      <c r="S613" s="32" t="str">
        <f>IFERROR(VLOOKUP(council_staff_import[[#This Row],[Full Name]],[4]!Table3[#Data],6,0),"")</f>
        <v/>
      </c>
      <c r="T613" s="32" t="str">
        <f>IFERROR(VLOOKUP(council_staff_import[[#This Row],[Full Name]],[4]!Table5[#Data],2,0),"")</f>
        <v/>
      </c>
      <c r="U613" s="32" t="str">
        <f>IFERROR(VLOOKUP(council_staff_import[[#This Row],[Full Name]],[4]!Table5[#Data],5,0),"")</f>
        <v/>
      </c>
      <c r="V613" s="32" t="str">
        <f>IFERROR(VLOOKUP(council_staff_import[[#This Row],[Full Name]],[4]!Table6[#Data],2,0),"")</f>
        <v/>
      </c>
      <c r="W613" s="32" t="str">
        <f>IFERROR(VLOOKUP(council_staff_import[[#This Row],[Full Name]],[4]!Table6[#Data],4,0),"")</f>
        <v/>
      </c>
      <c r="X613" s="32" t="s">
        <v>31394</v>
      </c>
      <c r="Y613" s="32" t="e">
        <f>VLOOKUP(council_staff_import[[#This Row],[format_works_for]],[4]!Table4[#Data],1,0)</f>
        <v>#REF!</v>
      </c>
      <c r="Z61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13" s="32" t="e">
        <f>VLOOKUP(council_staff_import[[#This Row],[formatted_and_corrected_reports_to_person]],[4]!Table2[#Data],2,0)</f>
        <v>#REF!</v>
      </c>
      <c r="AB613" s="32" t="str">
        <f>IF(council_staff_import[[#This Row],[format_legislative_staff_type]]="Personal", RIGHT(council_staff_import[[#This Row],[Assignment_SOURCE_KEY]],LEN(council_staff_import[[#This Row],[Assignment_SOURCE_KEY]])-FIND(" ",council_staff_import[[#This Row],[Assignment_SOURCE_KEY]])),"")</f>
        <v>Ulrich</v>
      </c>
      <c r="AC613" s="32" t="str">
        <f>IF(LEFT(council_staff_import[[#This Row],[Assignment_SOURCE_KEY]],(FIND(" ",council_staff_import[[#This Row],[Assignment_SOURCE_KEY]],1)-1))="CM","Personal","Central")</f>
        <v>Personal</v>
      </c>
      <c r="AD613" s="32" t="s">
        <v>34883</v>
      </c>
      <c r="AE613" s="32" t="str">
        <f>council_staff_import[[#This Row],[District_Office_Number_SOURCE_KEY]]</f>
        <v>718 738-1083</v>
      </c>
      <c r="AF613" s="32" t="s">
        <v>32805</v>
      </c>
    </row>
    <row r="614" spans="1:32" x14ac:dyDescent="0.2">
      <c r="A614" s="31" t="str">
        <f>council_staff_import[[#This Row],[First_Name_SOURCE_KEY]]&amp;" "&amp;council_staff_import[[#This Row],[Last_Name_SOURCE_KEY]]</f>
        <v>Scherie Murray</v>
      </c>
      <c r="B614" s="31" t="str">
        <f>council_staff_import[[#This Row],[First_Name_SOURCE_KEY]]</f>
        <v>Scherie</v>
      </c>
      <c r="C614" s="31" t="str">
        <f>council_staff_import[[#This Row],[Last_Name_SOURCE_KEY]]</f>
        <v>Murray</v>
      </c>
      <c r="D614" s="31" t="str">
        <f>council_staff_import[[#This Row],[Title_SOURCE_KEY]]</f>
        <v>Councilmanic Aide</v>
      </c>
      <c r="E614" s="31" t="e">
        <f>council_staff_import[[#This Row],[vlookup_works_for]]</f>
        <v>#REF!</v>
      </c>
      <c r="F614" s="31" t="str">
        <f>IF(council_staff_import[[#This Row],[combine COS and Leg Contact Responsibilties]]="",council_staff_import[[#This Row],[Vlookup Scheduler Responsibility]],council_staff_import[[#This Row],[combine COS and Leg Contact Responsibilties]])</f>
        <v/>
      </c>
      <c r="G614" s="31" t="e">
        <f>council_staff_import[[#This Row],[Vlookup_reports_to_person]]</f>
        <v>#REF!</v>
      </c>
      <c r="H614" s="31" t="s">
        <v>65</v>
      </c>
      <c r="I614" s="31" t="s">
        <v>31371</v>
      </c>
      <c r="J614" s="31" t="str">
        <f>council_staff_import[[#This Row],[format_legislative_staff_type]]</f>
        <v>Personal</v>
      </c>
      <c r="K614" s="31" t="s">
        <v>72</v>
      </c>
      <c r="L614" s="31" t="str">
        <f>IF(council_staff_import[[#This Row],[District_Office_Calc]]=0,"",council_staff_import[[#This Row],[District_Office_Calc]])</f>
        <v>718 738-1083</v>
      </c>
      <c r="M614" s="31" t="str">
        <f>IF(council_staff_import[[#This Row],[combine COS and Leg Contact emails]]="",council_staff_import[[#This Row],[Vlookup Scheduler Email]],council_staff_import[[#This Row],[combine COS and Leg Contact emails]])</f>
        <v/>
      </c>
      <c r="N614" s="32" t="s">
        <v>1419</v>
      </c>
      <c r="O614" s="32" t="s">
        <v>34741</v>
      </c>
      <c r="P614" s="32" t="str">
        <f>IF(council_staff_import[[#This Row],[Vlookup COS Responsibility]]="",council_staff_import[[#This Row],[Vlookup Leg Contact Responsibility]],council_staff_import[[#This Row],[Vlookup COS Responsibility]])</f>
        <v/>
      </c>
      <c r="Q614" s="32" t="str">
        <f>IF(council_staff_import[[#This Row],[Vlookup COS Email]]="",council_staff_import[[#This Row],[Vlookup Leg Contact Email]],council_staff_import[[#This Row],[Vlookup COS Email]])</f>
        <v/>
      </c>
      <c r="R614" s="32" t="str">
        <f>IFERROR(VLOOKUP(council_staff_import[[#This Row],[Full Name]],[4]!Table3[#Data],2,0),"")</f>
        <v/>
      </c>
      <c r="S614" s="32" t="str">
        <f>IFERROR(VLOOKUP(council_staff_import[[#This Row],[Full Name]],[4]!Table3[#Data],6,0),"")</f>
        <v/>
      </c>
      <c r="T614" s="32" t="str">
        <f>IFERROR(VLOOKUP(council_staff_import[[#This Row],[Full Name]],[4]!Table5[#Data],2,0),"")</f>
        <v/>
      </c>
      <c r="U614" s="32" t="str">
        <f>IFERROR(VLOOKUP(council_staff_import[[#This Row],[Full Name]],[4]!Table5[#Data],5,0),"")</f>
        <v/>
      </c>
      <c r="V614" s="32" t="str">
        <f>IFERROR(VLOOKUP(council_staff_import[[#This Row],[Full Name]],[4]!Table6[#Data],2,0),"")</f>
        <v/>
      </c>
      <c r="W614" s="32" t="str">
        <f>IFERROR(VLOOKUP(council_staff_import[[#This Row],[Full Name]],[4]!Table6[#Data],4,0),"")</f>
        <v/>
      </c>
      <c r="X614" s="32" t="s">
        <v>31394</v>
      </c>
      <c r="Y614" s="32" t="e">
        <f>VLOOKUP(council_staff_import[[#This Row],[format_works_for]],[4]!Table4[#Data],1,0)</f>
        <v>#REF!</v>
      </c>
      <c r="Z61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14" s="32" t="e">
        <f>VLOOKUP(council_staff_import[[#This Row],[formatted_and_corrected_reports_to_person]],[4]!Table2[#Data],2,0)</f>
        <v>#REF!</v>
      </c>
      <c r="AB614" s="32" t="str">
        <f>IF(council_staff_import[[#This Row],[format_legislative_staff_type]]="Personal", RIGHT(council_staff_import[[#This Row],[Assignment_SOURCE_KEY]],LEN(council_staff_import[[#This Row],[Assignment_SOURCE_KEY]])-FIND(" ",council_staff_import[[#This Row],[Assignment_SOURCE_KEY]])),"")</f>
        <v>Ulrich</v>
      </c>
      <c r="AC614" s="32" t="str">
        <f>IF(LEFT(council_staff_import[[#This Row],[Assignment_SOURCE_KEY]],(FIND(" ",council_staff_import[[#This Row],[Assignment_SOURCE_KEY]],1)-1))="CM","Personal","Central")</f>
        <v>Personal</v>
      </c>
      <c r="AD614" s="32" t="s">
        <v>34883</v>
      </c>
      <c r="AE614" s="32" t="str">
        <f>council_staff_import[[#This Row],[District_Office_Number_SOURCE_KEY]]</f>
        <v>718 738-1083</v>
      </c>
      <c r="AF614" s="32" t="s">
        <v>32805</v>
      </c>
    </row>
    <row r="615" spans="1:32" x14ac:dyDescent="0.2">
      <c r="A615" s="31" t="str">
        <f>council_staff_import[[#This Row],[First_Name_SOURCE_KEY]]&amp;" "&amp;council_staff_import[[#This Row],[Last_Name_SOURCE_KEY]]</f>
        <v>Mary Prentis</v>
      </c>
      <c r="B615" s="31" t="str">
        <f>council_staff_import[[#This Row],[First_Name_SOURCE_KEY]]</f>
        <v>Mary</v>
      </c>
      <c r="C615" s="31" t="str">
        <f>council_staff_import[[#This Row],[Last_Name_SOURCE_KEY]]</f>
        <v>Prentis</v>
      </c>
      <c r="D615" s="31" t="str">
        <f>council_staff_import[[#This Row],[Title_SOURCE_KEY]]</f>
        <v>Councilmanic Aide</v>
      </c>
      <c r="E615" s="31" t="e">
        <f>council_staff_import[[#This Row],[vlookup_works_for]]</f>
        <v>#REF!</v>
      </c>
      <c r="F615" s="31" t="str">
        <f>IF(council_staff_import[[#This Row],[combine COS and Leg Contact Responsibilties]]="",council_staff_import[[#This Row],[Vlookup Scheduler Responsibility]],council_staff_import[[#This Row],[combine COS and Leg Contact Responsibilties]])</f>
        <v/>
      </c>
      <c r="G615" s="31" t="e">
        <f>council_staff_import[[#This Row],[Vlookup_reports_to_person]]</f>
        <v>#REF!</v>
      </c>
      <c r="H615" s="31" t="s">
        <v>65</v>
      </c>
      <c r="I615" s="31" t="s">
        <v>31371</v>
      </c>
      <c r="J615" s="31" t="str">
        <f>council_staff_import[[#This Row],[format_legislative_staff_type]]</f>
        <v>Personal</v>
      </c>
      <c r="K615" s="31" t="s">
        <v>72</v>
      </c>
      <c r="L615" s="31" t="str">
        <f>IF(council_staff_import[[#This Row],[District_Office_Calc]]=0,"",council_staff_import[[#This Row],[District_Office_Calc]])</f>
        <v>718 738-1083</v>
      </c>
      <c r="M615" s="31" t="str">
        <f>IF(council_staff_import[[#This Row],[combine COS and Leg Contact emails]]="",council_staff_import[[#This Row],[Vlookup Scheduler Email]],council_staff_import[[#This Row],[combine COS and Leg Contact emails]])</f>
        <v/>
      </c>
      <c r="N615" s="32" t="s">
        <v>34745</v>
      </c>
      <c r="O615" s="32" t="s">
        <v>904</v>
      </c>
      <c r="P615" s="32" t="str">
        <f>IF(council_staff_import[[#This Row],[Vlookup COS Responsibility]]="",council_staff_import[[#This Row],[Vlookup Leg Contact Responsibility]],council_staff_import[[#This Row],[Vlookup COS Responsibility]])</f>
        <v/>
      </c>
      <c r="Q615" s="32" t="str">
        <f>IF(council_staff_import[[#This Row],[Vlookup COS Email]]="",council_staff_import[[#This Row],[Vlookup Leg Contact Email]],council_staff_import[[#This Row],[Vlookup COS Email]])</f>
        <v/>
      </c>
      <c r="R615" s="32" t="str">
        <f>IFERROR(VLOOKUP(council_staff_import[[#This Row],[Full Name]],[4]!Table3[#Data],2,0),"")</f>
        <v/>
      </c>
      <c r="S615" s="32" t="str">
        <f>IFERROR(VLOOKUP(council_staff_import[[#This Row],[Full Name]],[4]!Table3[#Data],6,0),"")</f>
        <v/>
      </c>
      <c r="T615" s="32" t="str">
        <f>IFERROR(VLOOKUP(council_staff_import[[#This Row],[Full Name]],[4]!Table5[#Data],2,0),"")</f>
        <v/>
      </c>
      <c r="U615" s="32" t="str">
        <f>IFERROR(VLOOKUP(council_staff_import[[#This Row],[Full Name]],[4]!Table5[#Data],5,0),"")</f>
        <v/>
      </c>
      <c r="V615" s="32" t="str">
        <f>IFERROR(VLOOKUP(council_staff_import[[#This Row],[Full Name]],[4]!Table6[#Data],2,0),"")</f>
        <v/>
      </c>
      <c r="W615" s="32" t="str">
        <f>IFERROR(VLOOKUP(council_staff_import[[#This Row],[Full Name]],[4]!Table6[#Data],4,0),"")</f>
        <v/>
      </c>
      <c r="X615" s="32" t="s">
        <v>31394</v>
      </c>
      <c r="Y615" s="32" t="e">
        <f>VLOOKUP(council_staff_import[[#This Row],[format_works_for]],[4]!Table4[#Data],1,0)</f>
        <v>#REF!</v>
      </c>
      <c r="Z61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15" s="32" t="e">
        <f>VLOOKUP(council_staff_import[[#This Row],[formatted_and_corrected_reports_to_person]],[4]!Table2[#Data],2,0)</f>
        <v>#REF!</v>
      </c>
      <c r="AB615" s="32" t="str">
        <f>IF(council_staff_import[[#This Row],[format_legislative_staff_type]]="Personal", RIGHT(council_staff_import[[#This Row],[Assignment_SOURCE_KEY]],LEN(council_staff_import[[#This Row],[Assignment_SOURCE_KEY]])-FIND(" ",council_staff_import[[#This Row],[Assignment_SOURCE_KEY]])),"")</f>
        <v>Ulrich</v>
      </c>
      <c r="AC615" s="32" t="str">
        <f>IF(LEFT(council_staff_import[[#This Row],[Assignment_SOURCE_KEY]],(FIND(" ",council_staff_import[[#This Row],[Assignment_SOURCE_KEY]],1)-1))="CM","Personal","Central")</f>
        <v>Personal</v>
      </c>
      <c r="AD615" s="32" t="s">
        <v>34883</v>
      </c>
      <c r="AE615" s="32" t="str">
        <f>council_staff_import[[#This Row],[District_Office_Number_SOURCE_KEY]]</f>
        <v>718 738-1083</v>
      </c>
      <c r="AF615" s="32" t="s">
        <v>32805</v>
      </c>
    </row>
    <row r="616" spans="1:32" x14ac:dyDescent="0.2">
      <c r="A616" s="31" t="str">
        <f>council_staff_import[[#This Row],[First_Name_SOURCE_KEY]]&amp;" "&amp;council_staff_import[[#This Row],[Last_Name_SOURCE_KEY]]</f>
        <v>Robert Schwach</v>
      </c>
      <c r="B616" s="31" t="str">
        <f>council_staff_import[[#This Row],[First_Name_SOURCE_KEY]]</f>
        <v>Robert</v>
      </c>
      <c r="C616" s="31" t="str">
        <f>council_staff_import[[#This Row],[Last_Name_SOURCE_KEY]]</f>
        <v>Schwach</v>
      </c>
      <c r="D616" s="31" t="str">
        <f>council_staff_import[[#This Row],[Title_SOURCE_KEY]]</f>
        <v>Councilmanic Aide</v>
      </c>
      <c r="E616" s="31" t="e">
        <f>council_staff_import[[#This Row],[vlookup_works_for]]</f>
        <v>#REF!</v>
      </c>
      <c r="F616" s="31" t="str">
        <f>IF(council_staff_import[[#This Row],[combine COS and Leg Contact Responsibilties]]="",council_staff_import[[#This Row],[Vlookup Scheduler Responsibility]],council_staff_import[[#This Row],[combine COS and Leg Contact Responsibilties]])</f>
        <v/>
      </c>
      <c r="G616" s="31" t="e">
        <f>council_staff_import[[#This Row],[Vlookup_reports_to_person]]</f>
        <v>#REF!</v>
      </c>
      <c r="H616" s="31" t="s">
        <v>65</v>
      </c>
      <c r="I616" s="31" t="s">
        <v>31371</v>
      </c>
      <c r="J616" s="31" t="str">
        <f>council_staff_import[[#This Row],[format_legislative_staff_type]]</f>
        <v>Personal</v>
      </c>
      <c r="K616" s="31" t="s">
        <v>72</v>
      </c>
      <c r="L616" s="31" t="str">
        <f>IF(council_staff_import[[#This Row],[District_Office_Calc]]=0,"",council_staff_import[[#This Row],[District_Office_Calc]])</f>
        <v>718 738-1083</v>
      </c>
      <c r="M616" s="31" t="str">
        <f>IF(council_staff_import[[#This Row],[combine COS and Leg Contact emails]]="",council_staff_import[[#This Row],[Vlookup Scheduler Email]],council_staff_import[[#This Row],[combine COS and Leg Contact emails]])</f>
        <v/>
      </c>
      <c r="N616" s="32" t="s">
        <v>32934</v>
      </c>
      <c r="O616" s="32" t="s">
        <v>6749</v>
      </c>
      <c r="P616" s="32" t="str">
        <f>IF(council_staff_import[[#This Row],[Vlookup COS Responsibility]]="",council_staff_import[[#This Row],[Vlookup Leg Contact Responsibility]],council_staff_import[[#This Row],[Vlookup COS Responsibility]])</f>
        <v/>
      </c>
      <c r="Q616" s="32" t="str">
        <f>IF(council_staff_import[[#This Row],[Vlookup COS Email]]="",council_staff_import[[#This Row],[Vlookup Leg Contact Email]],council_staff_import[[#This Row],[Vlookup COS Email]])</f>
        <v/>
      </c>
      <c r="R616" s="32" t="str">
        <f>IFERROR(VLOOKUP(council_staff_import[[#This Row],[Full Name]],[4]!Table3[#Data],2,0),"")</f>
        <v/>
      </c>
      <c r="S616" s="32" t="str">
        <f>IFERROR(VLOOKUP(council_staff_import[[#This Row],[Full Name]],[4]!Table3[#Data],6,0),"")</f>
        <v/>
      </c>
      <c r="T616" s="32" t="str">
        <f>IFERROR(VLOOKUP(council_staff_import[[#This Row],[Full Name]],[4]!Table5[#Data],2,0),"")</f>
        <v/>
      </c>
      <c r="U616" s="32" t="str">
        <f>IFERROR(VLOOKUP(council_staff_import[[#This Row],[Full Name]],[4]!Table5[#Data],5,0),"")</f>
        <v/>
      </c>
      <c r="V616" s="32" t="str">
        <f>IFERROR(VLOOKUP(council_staff_import[[#This Row],[Full Name]],[4]!Table6[#Data],2,0),"")</f>
        <v/>
      </c>
      <c r="W616" s="32" t="str">
        <f>IFERROR(VLOOKUP(council_staff_import[[#This Row],[Full Name]],[4]!Table6[#Data],4,0),"")</f>
        <v/>
      </c>
      <c r="X616" s="32" t="s">
        <v>31394</v>
      </c>
      <c r="Y616" s="32" t="e">
        <f>VLOOKUP(council_staff_import[[#This Row],[format_works_for]],[4]!Table4[#Data],1,0)</f>
        <v>#REF!</v>
      </c>
      <c r="Z61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16" s="32" t="e">
        <f>VLOOKUP(council_staff_import[[#This Row],[formatted_and_corrected_reports_to_person]],[4]!Table2[#Data],2,0)</f>
        <v>#REF!</v>
      </c>
      <c r="AB616" s="32" t="str">
        <f>IF(council_staff_import[[#This Row],[format_legislative_staff_type]]="Personal", RIGHT(council_staff_import[[#This Row],[Assignment_SOURCE_KEY]],LEN(council_staff_import[[#This Row],[Assignment_SOURCE_KEY]])-FIND(" ",council_staff_import[[#This Row],[Assignment_SOURCE_KEY]])),"")</f>
        <v>Ulrich</v>
      </c>
      <c r="AC616" s="32" t="str">
        <f>IF(LEFT(council_staff_import[[#This Row],[Assignment_SOURCE_KEY]],(FIND(" ",council_staff_import[[#This Row],[Assignment_SOURCE_KEY]],1)-1))="CM","Personal","Central")</f>
        <v>Personal</v>
      </c>
      <c r="AD616" s="32" t="s">
        <v>34883</v>
      </c>
      <c r="AE616" s="32" t="str">
        <f>council_staff_import[[#This Row],[District_Office_Number_SOURCE_KEY]]</f>
        <v>718 738-1083</v>
      </c>
      <c r="AF616" s="32" t="s">
        <v>32805</v>
      </c>
    </row>
    <row r="617" spans="1:32" x14ac:dyDescent="0.2">
      <c r="A617" s="31" t="str">
        <f>council_staff_import[[#This Row],[First_Name_SOURCE_KEY]]&amp;" "&amp;council_staff_import[[#This Row],[Last_Name_SOURCE_KEY]]</f>
        <v>Kevin Tschirhart</v>
      </c>
      <c r="B617" s="31" t="str">
        <f>council_staff_import[[#This Row],[First_Name_SOURCE_KEY]]</f>
        <v>Kevin</v>
      </c>
      <c r="C617" s="31" t="str">
        <f>council_staff_import[[#This Row],[Last_Name_SOURCE_KEY]]</f>
        <v>Tschirhart</v>
      </c>
      <c r="D617" s="31" t="str">
        <f>council_staff_import[[#This Row],[Title_SOURCE_KEY]]</f>
        <v>Councilmanic Aide</v>
      </c>
      <c r="E617" s="31" t="e">
        <f>council_staff_import[[#This Row],[vlookup_works_for]]</f>
        <v>#REF!</v>
      </c>
      <c r="F617" s="31" t="str">
        <f>IF(council_staff_import[[#This Row],[combine COS and Leg Contact Responsibilties]]="",council_staff_import[[#This Row],[Vlookup Scheduler Responsibility]],council_staff_import[[#This Row],[combine COS and Leg Contact Responsibilties]])</f>
        <v/>
      </c>
      <c r="G617" s="31" t="e">
        <f>council_staff_import[[#This Row],[Vlookup_reports_to_person]]</f>
        <v>#REF!</v>
      </c>
      <c r="H617" s="31" t="s">
        <v>65</v>
      </c>
      <c r="I617" s="31" t="s">
        <v>31371</v>
      </c>
      <c r="J617" s="31" t="str">
        <f>council_staff_import[[#This Row],[format_legislative_staff_type]]</f>
        <v>Personal</v>
      </c>
      <c r="K617" s="31" t="s">
        <v>72</v>
      </c>
      <c r="L617" s="31" t="str">
        <f>IF(council_staff_import[[#This Row],[District_Office_Calc]]=0,"",council_staff_import[[#This Row],[District_Office_Calc]])</f>
        <v>718 738-1083</v>
      </c>
      <c r="M617" s="31" t="str">
        <f>IF(council_staff_import[[#This Row],[combine COS and Leg Contact emails]]="",council_staff_import[[#This Row],[Vlookup Scheduler Email]],council_staff_import[[#This Row],[combine COS and Leg Contact emails]])</f>
        <v/>
      </c>
      <c r="N617" s="32" t="s">
        <v>34749</v>
      </c>
      <c r="O617" s="32" t="s">
        <v>4893</v>
      </c>
      <c r="P617" s="32" t="str">
        <f>IF(council_staff_import[[#This Row],[Vlookup COS Responsibility]]="",council_staff_import[[#This Row],[Vlookup Leg Contact Responsibility]],council_staff_import[[#This Row],[Vlookup COS Responsibility]])</f>
        <v/>
      </c>
      <c r="Q617" s="32" t="str">
        <f>IF(council_staff_import[[#This Row],[Vlookup COS Email]]="",council_staff_import[[#This Row],[Vlookup Leg Contact Email]],council_staff_import[[#This Row],[Vlookup COS Email]])</f>
        <v/>
      </c>
      <c r="R617" s="32" t="str">
        <f>IFERROR(VLOOKUP(council_staff_import[[#This Row],[Full Name]],[4]!Table3[#Data],2,0),"")</f>
        <v/>
      </c>
      <c r="S617" s="32" t="str">
        <f>IFERROR(VLOOKUP(council_staff_import[[#This Row],[Full Name]],[4]!Table3[#Data],6,0),"")</f>
        <v/>
      </c>
      <c r="T617" s="32" t="str">
        <f>IFERROR(VLOOKUP(council_staff_import[[#This Row],[Full Name]],[4]!Table5[#Data],2,0),"")</f>
        <v/>
      </c>
      <c r="U617" s="32" t="str">
        <f>IFERROR(VLOOKUP(council_staff_import[[#This Row],[Full Name]],[4]!Table5[#Data],5,0),"")</f>
        <v/>
      </c>
      <c r="V617" s="32" t="str">
        <f>IFERROR(VLOOKUP(council_staff_import[[#This Row],[Full Name]],[4]!Table6[#Data],2,0),"")</f>
        <v/>
      </c>
      <c r="W617" s="32" t="str">
        <f>IFERROR(VLOOKUP(council_staff_import[[#This Row],[Full Name]],[4]!Table6[#Data],4,0),"")</f>
        <v/>
      </c>
      <c r="X617" s="32" t="s">
        <v>31394</v>
      </c>
      <c r="Y617" s="32" t="e">
        <f>VLOOKUP(council_staff_import[[#This Row],[format_works_for]],[4]!Table4[#Data],1,0)</f>
        <v>#REF!</v>
      </c>
      <c r="Z61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17" s="32" t="e">
        <f>VLOOKUP(council_staff_import[[#This Row],[formatted_and_corrected_reports_to_person]],[4]!Table2[#Data],2,0)</f>
        <v>#REF!</v>
      </c>
      <c r="AB617" s="32" t="str">
        <f>IF(council_staff_import[[#This Row],[format_legislative_staff_type]]="Personal", RIGHT(council_staff_import[[#This Row],[Assignment_SOURCE_KEY]],LEN(council_staff_import[[#This Row],[Assignment_SOURCE_KEY]])-FIND(" ",council_staff_import[[#This Row],[Assignment_SOURCE_KEY]])),"")</f>
        <v>Ulrich</v>
      </c>
      <c r="AC617" s="32" t="str">
        <f>IF(LEFT(council_staff_import[[#This Row],[Assignment_SOURCE_KEY]],(FIND(" ",council_staff_import[[#This Row],[Assignment_SOURCE_KEY]],1)-1))="CM","Personal","Central")</f>
        <v>Personal</v>
      </c>
      <c r="AD617" s="32" t="s">
        <v>34883</v>
      </c>
      <c r="AE617" s="32" t="str">
        <f>council_staff_import[[#This Row],[District_Office_Number_SOURCE_KEY]]</f>
        <v>718 738-1083</v>
      </c>
      <c r="AF617" s="32" t="s">
        <v>32805</v>
      </c>
    </row>
    <row r="618" spans="1:32" x14ac:dyDescent="0.2">
      <c r="A618" s="31" t="str">
        <f>council_staff_import[[#This Row],[First_Name_SOURCE_KEY]]&amp;" "&amp;council_staff_import[[#This Row],[Last_Name_SOURCE_KEY]]</f>
        <v>Ariel Alvarez</v>
      </c>
      <c r="B618" s="31" t="str">
        <f>council_staff_import[[#This Row],[First_Name_SOURCE_KEY]]</f>
        <v>Ariel</v>
      </c>
      <c r="C618" s="31" t="str">
        <f>council_staff_import[[#This Row],[Last_Name_SOURCE_KEY]]</f>
        <v>Alvarez</v>
      </c>
      <c r="D618" s="31" t="str">
        <f>council_staff_import[[#This Row],[Title_SOURCE_KEY]]</f>
        <v>Councilmanic Aide</v>
      </c>
      <c r="E618" s="31" t="e">
        <f>council_staff_import[[#This Row],[vlookup_works_for]]</f>
        <v>#REF!</v>
      </c>
      <c r="F618" s="31" t="str">
        <f>IF(council_staff_import[[#This Row],[combine COS and Leg Contact Responsibilties]]="",council_staff_import[[#This Row],[Vlookup Scheduler Responsibility]],council_staff_import[[#This Row],[combine COS and Leg Contact Responsibilties]])</f>
        <v/>
      </c>
      <c r="G618" s="31" t="e">
        <f>council_staff_import[[#This Row],[Vlookup_reports_to_person]]</f>
        <v>#REF!</v>
      </c>
      <c r="H618" s="31" t="s">
        <v>65</v>
      </c>
      <c r="I618" s="31" t="s">
        <v>31371</v>
      </c>
      <c r="J618" s="31" t="str">
        <f>council_staff_import[[#This Row],[format_legislative_staff_type]]</f>
        <v>Personal</v>
      </c>
      <c r="K618" s="31" t="s">
        <v>72</v>
      </c>
      <c r="L618" s="31" t="str">
        <f>IF(council_staff_import[[#This Row],[District_Office_Calc]]=0,"",council_staff_import[[#This Row],[District_Office_Calc]])</f>
        <v>718 931-1721</v>
      </c>
      <c r="M618" s="31" t="str">
        <f>IF(council_staff_import[[#This Row],[combine COS and Leg Contact emails]]="",council_staff_import[[#This Row],[Vlookup Scheduler Email]],council_staff_import[[#This Row],[combine COS and Leg Contact emails]])</f>
        <v/>
      </c>
      <c r="N618" s="32" t="s">
        <v>32938</v>
      </c>
      <c r="O618" s="32" t="s">
        <v>30415</v>
      </c>
      <c r="P618" s="32" t="str">
        <f>IF(council_staff_import[[#This Row],[Vlookup COS Responsibility]]="",council_staff_import[[#This Row],[Vlookup Leg Contact Responsibility]],council_staff_import[[#This Row],[Vlookup COS Responsibility]])</f>
        <v/>
      </c>
      <c r="Q618" s="32" t="str">
        <f>IF(council_staff_import[[#This Row],[Vlookup COS Email]]="",council_staff_import[[#This Row],[Vlookup Leg Contact Email]],council_staff_import[[#This Row],[Vlookup COS Email]])</f>
        <v/>
      </c>
      <c r="R618" s="32" t="str">
        <f>IFERROR(VLOOKUP(council_staff_import[[#This Row],[Full Name]],[4]!Table3[#Data],2,0),"")</f>
        <v/>
      </c>
      <c r="S618" s="32" t="str">
        <f>IFERROR(VLOOKUP(council_staff_import[[#This Row],[Full Name]],[4]!Table3[#Data],6,0),"")</f>
        <v/>
      </c>
      <c r="T618" s="32" t="str">
        <f>IFERROR(VLOOKUP(council_staff_import[[#This Row],[Full Name]],[4]!Table5[#Data],2,0),"")</f>
        <v/>
      </c>
      <c r="U618" s="32" t="str">
        <f>IFERROR(VLOOKUP(council_staff_import[[#This Row],[Full Name]],[4]!Table5[#Data],5,0),"")</f>
        <v/>
      </c>
      <c r="V618" s="32" t="str">
        <f>IFERROR(VLOOKUP(council_staff_import[[#This Row],[Full Name]],[4]!Table6[#Data],2,0),"")</f>
        <v/>
      </c>
      <c r="W618" s="32" t="str">
        <f>IFERROR(VLOOKUP(council_staff_import[[#This Row],[Full Name]],[4]!Table6[#Data],4,0),"")</f>
        <v/>
      </c>
      <c r="X618" s="32" t="s">
        <v>31394</v>
      </c>
      <c r="Y618" s="32" t="e">
        <f>VLOOKUP(council_staff_import[[#This Row],[format_works_for]],[4]!Table4[#Data],1,0)</f>
        <v>#REF!</v>
      </c>
      <c r="Z61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18" s="32" t="e">
        <f>VLOOKUP(council_staff_import[[#This Row],[formatted_and_corrected_reports_to_person]],[4]!Table2[#Data],2,0)</f>
        <v>#REF!</v>
      </c>
      <c r="AB618" s="32" t="str">
        <f>IF(council_staff_import[[#This Row],[format_legislative_staff_type]]="Personal", RIGHT(council_staff_import[[#This Row],[Assignment_SOURCE_KEY]],LEN(council_staff_import[[#This Row],[Assignment_SOURCE_KEY]])-FIND(" ",council_staff_import[[#This Row],[Assignment_SOURCE_KEY]])),"")</f>
        <v>Vacca</v>
      </c>
      <c r="AC618" s="32" t="str">
        <f>IF(LEFT(council_staff_import[[#This Row],[Assignment_SOURCE_KEY]],(FIND(" ",council_staff_import[[#This Row],[Assignment_SOURCE_KEY]],1)-1))="CM","Personal","Central")</f>
        <v>Personal</v>
      </c>
      <c r="AD618" s="32" t="s">
        <v>34884</v>
      </c>
      <c r="AE618" s="32" t="str">
        <f>council_staff_import[[#This Row],[District_Office_Number_SOURCE_KEY]]</f>
        <v>718 931-1721</v>
      </c>
      <c r="AF618" s="32" t="s">
        <v>32940</v>
      </c>
    </row>
    <row r="619" spans="1:32" x14ac:dyDescent="0.2">
      <c r="A619" s="31" t="str">
        <f>council_staff_import[[#This Row],[First_Name_SOURCE_KEY]]&amp;" "&amp;council_staff_import[[#This Row],[Last_Name_SOURCE_KEY]]</f>
        <v>Yarinel Fernandez</v>
      </c>
      <c r="B619" s="31" t="str">
        <f>council_staff_import[[#This Row],[First_Name_SOURCE_KEY]]</f>
        <v>Yarinel</v>
      </c>
      <c r="C619" s="31" t="str">
        <f>council_staff_import[[#This Row],[Last_Name_SOURCE_KEY]]</f>
        <v>Fernandez</v>
      </c>
      <c r="D619" s="31" t="str">
        <f>council_staff_import[[#This Row],[Title_SOURCE_KEY]]</f>
        <v>Councilmanic Aide</v>
      </c>
      <c r="E619" s="31" t="e">
        <f>council_staff_import[[#This Row],[vlookup_works_for]]</f>
        <v>#REF!</v>
      </c>
      <c r="F619" s="31" t="str">
        <f>IF(council_staff_import[[#This Row],[combine COS and Leg Contact Responsibilties]]="",council_staff_import[[#This Row],[Vlookup Scheduler Responsibility]],council_staff_import[[#This Row],[combine COS and Leg Contact Responsibilties]])</f>
        <v/>
      </c>
      <c r="G619" s="31" t="e">
        <f>council_staff_import[[#This Row],[Vlookup_reports_to_person]]</f>
        <v>#REF!</v>
      </c>
      <c r="H619" s="31" t="s">
        <v>65</v>
      </c>
      <c r="I619" s="31" t="s">
        <v>31371</v>
      </c>
      <c r="J619" s="31" t="str">
        <f>council_staff_import[[#This Row],[format_legislative_staff_type]]</f>
        <v>Personal</v>
      </c>
      <c r="K619" s="31" t="s">
        <v>72</v>
      </c>
      <c r="L619" s="31" t="str">
        <f>IF(council_staff_import[[#This Row],[District_Office_Calc]]=0,"",council_staff_import[[#This Row],[District_Office_Calc]])</f>
        <v>718 931-1721</v>
      </c>
      <c r="M619" s="31" t="str">
        <f>IF(council_staff_import[[#This Row],[combine COS and Leg Contact emails]]="",council_staff_import[[#This Row],[Vlookup Scheduler Email]],council_staff_import[[#This Row],[combine COS and Leg Contact emails]])</f>
        <v/>
      </c>
      <c r="N619" s="32" t="s">
        <v>13381</v>
      </c>
      <c r="O619" s="32" t="s">
        <v>34754</v>
      </c>
      <c r="P619" s="32" t="str">
        <f>IF(council_staff_import[[#This Row],[Vlookup COS Responsibility]]="",council_staff_import[[#This Row],[Vlookup Leg Contact Responsibility]],council_staff_import[[#This Row],[Vlookup COS Responsibility]])</f>
        <v/>
      </c>
      <c r="Q619" s="32" t="str">
        <f>IF(council_staff_import[[#This Row],[Vlookup COS Email]]="",council_staff_import[[#This Row],[Vlookup Leg Contact Email]],council_staff_import[[#This Row],[Vlookup COS Email]])</f>
        <v/>
      </c>
      <c r="R619" s="32" t="str">
        <f>IFERROR(VLOOKUP(council_staff_import[[#This Row],[Full Name]],[4]!Table3[#Data],2,0),"")</f>
        <v/>
      </c>
      <c r="S619" s="32" t="str">
        <f>IFERROR(VLOOKUP(council_staff_import[[#This Row],[Full Name]],[4]!Table3[#Data],6,0),"")</f>
        <v/>
      </c>
      <c r="T619" s="32" t="str">
        <f>IFERROR(VLOOKUP(council_staff_import[[#This Row],[Full Name]],[4]!Table5[#Data],2,0),"")</f>
        <v/>
      </c>
      <c r="U619" s="32" t="str">
        <f>IFERROR(VLOOKUP(council_staff_import[[#This Row],[Full Name]],[4]!Table5[#Data],5,0),"")</f>
        <v/>
      </c>
      <c r="V619" s="32" t="str">
        <f>IFERROR(VLOOKUP(council_staff_import[[#This Row],[Full Name]],[4]!Table6[#Data],2,0),"")</f>
        <v/>
      </c>
      <c r="W619" s="32" t="str">
        <f>IFERROR(VLOOKUP(council_staff_import[[#This Row],[Full Name]],[4]!Table6[#Data],4,0),"")</f>
        <v/>
      </c>
      <c r="X619" s="32" t="s">
        <v>31394</v>
      </c>
      <c r="Y619" s="32" t="e">
        <f>VLOOKUP(council_staff_import[[#This Row],[format_works_for]],[4]!Table4[#Data],1,0)</f>
        <v>#REF!</v>
      </c>
      <c r="Z61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19" s="32" t="e">
        <f>VLOOKUP(council_staff_import[[#This Row],[formatted_and_corrected_reports_to_person]],[4]!Table2[#Data],2,0)</f>
        <v>#REF!</v>
      </c>
      <c r="AB619" s="32" t="str">
        <f>IF(council_staff_import[[#This Row],[format_legislative_staff_type]]="Personal", RIGHT(council_staff_import[[#This Row],[Assignment_SOURCE_KEY]],LEN(council_staff_import[[#This Row],[Assignment_SOURCE_KEY]])-FIND(" ",council_staff_import[[#This Row],[Assignment_SOURCE_KEY]])),"")</f>
        <v>Vacca</v>
      </c>
      <c r="AC619" s="32" t="str">
        <f>IF(LEFT(council_staff_import[[#This Row],[Assignment_SOURCE_KEY]],(FIND(" ",council_staff_import[[#This Row],[Assignment_SOURCE_KEY]],1)-1))="CM","Personal","Central")</f>
        <v>Personal</v>
      </c>
      <c r="AD619" s="32" t="s">
        <v>34884</v>
      </c>
      <c r="AE619" s="32" t="str">
        <f>council_staff_import[[#This Row],[District_Office_Number_SOURCE_KEY]]</f>
        <v>718 931-1721</v>
      </c>
      <c r="AF619" s="32" t="s">
        <v>32940</v>
      </c>
    </row>
    <row r="620" spans="1:32" x14ac:dyDescent="0.2">
      <c r="A620" s="31" t="str">
        <f>council_staff_import[[#This Row],[First_Name_SOURCE_KEY]]&amp;" "&amp;council_staff_import[[#This Row],[Last_Name_SOURCE_KEY]]</f>
        <v>Frank Fraioli</v>
      </c>
      <c r="B620" s="31" t="str">
        <f>council_staff_import[[#This Row],[First_Name_SOURCE_KEY]]</f>
        <v>Frank</v>
      </c>
      <c r="C620" s="31" t="str">
        <f>council_staff_import[[#This Row],[Last_Name_SOURCE_KEY]]</f>
        <v>Fraioli</v>
      </c>
      <c r="D620" s="31" t="str">
        <f>council_staff_import[[#This Row],[Title_SOURCE_KEY]]</f>
        <v>Councilmanic Aide</v>
      </c>
      <c r="E620" s="31" t="e">
        <f>council_staff_import[[#This Row],[vlookup_works_for]]</f>
        <v>#REF!</v>
      </c>
      <c r="F620" s="31" t="str">
        <f>IF(council_staff_import[[#This Row],[combine COS and Leg Contact Responsibilties]]="",council_staff_import[[#This Row],[Vlookup Scheduler Responsibility]],council_staff_import[[#This Row],[combine COS and Leg Contact Responsibilties]])</f>
        <v/>
      </c>
      <c r="G620" s="31" t="e">
        <f>council_staff_import[[#This Row],[Vlookup_reports_to_person]]</f>
        <v>#REF!</v>
      </c>
      <c r="H620" s="31" t="s">
        <v>65</v>
      </c>
      <c r="I620" s="31" t="s">
        <v>31371</v>
      </c>
      <c r="J620" s="31" t="str">
        <f>council_staff_import[[#This Row],[format_legislative_staff_type]]</f>
        <v>Personal</v>
      </c>
      <c r="K620" s="31" t="s">
        <v>72</v>
      </c>
      <c r="L620" s="31" t="str">
        <f>IF(council_staff_import[[#This Row],[District_Office_Calc]]=0,"",council_staff_import[[#This Row],[District_Office_Calc]])</f>
        <v>718 931-1721</v>
      </c>
      <c r="M620" s="31" t="str">
        <f>IF(council_staff_import[[#This Row],[combine COS and Leg Contact emails]]="",council_staff_import[[#This Row],[Vlookup Scheduler Email]],council_staff_import[[#This Row],[combine COS and Leg Contact emails]])</f>
        <v/>
      </c>
      <c r="N620" s="32" t="s">
        <v>33183</v>
      </c>
      <c r="O620" s="32" t="s">
        <v>1858</v>
      </c>
      <c r="P620" s="32" t="str">
        <f>IF(council_staff_import[[#This Row],[Vlookup COS Responsibility]]="",council_staff_import[[#This Row],[Vlookup Leg Contact Responsibility]],council_staff_import[[#This Row],[Vlookup COS Responsibility]])</f>
        <v/>
      </c>
      <c r="Q620" s="32" t="str">
        <f>IF(council_staff_import[[#This Row],[Vlookup COS Email]]="",council_staff_import[[#This Row],[Vlookup Leg Contact Email]],council_staff_import[[#This Row],[Vlookup COS Email]])</f>
        <v/>
      </c>
      <c r="R620" s="32" t="str">
        <f>IFERROR(VLOOKUP(council_staff_import[[#This Row],[Full Name]],[4]!Table3[#Data],2,0),"")</f>
        <v/>
      </c>
      <c r="S620" s="32" t="str">
        <f>IFERROR(VLOOKUP(council_staff_import[[#This Row],[Full Name]],[4]!Table3[#Data],6,0),"")</f>
        <v/>
      </c>
      <c r="T620" s="32" t="str">
        <f>IFERROR(VLOOKUP(council_staff_import[[#This Row],[Full Name]],[4]!Table5[#Data],2,0),"")</f>
        <v/>
      </c>
      <c r="U620" s="32" t="str">
        <f>IFERROR(VLOOKUP(council_staff_import[[#This Row],[Full Name]],[4]!Table5[#Data],5,0),"")</f>
        <v/>
      </c>
      <c r="V620" s="32" t="str">
        <f>IFERROR(VLOOKUP(council_staff_import[[#This Row],[Full Name]],[4]!Table6[#Data],2,0),"")</f>
        <v/>
      </c>
      <c r="W620" s="32" t="str">
        <f>IFERROR(VLOOKUP(council_staff_import[[#This Row],[Full Name]],[4]!Table6[#Data],4,0),"")</f>
        <v/>
      </c>
      <c r="X620" s="32" t="s">
        <v>31394</v>
      </c>
      <c r="Y620" s="32" t="e">
        <f>VLOOKUP(council_staff_import[[#This Row],[format_works_for]],[4]!Table4[#Data],1,0)</f>
        <v>#REF!</v>
      </c>
      <c r="Z62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20" s="32" t="e">
        <f>VLOOKUP(council_staff_import[[#This Row],[formatted_and_corrected_reports_to_person]],[4]!Table2[#Data],2,0)</f>
        <v>#REF!</v>
      </c>
      <c r="AB620" s="32" t="str">
        <f>IF(council_staff_import[[#This Row],[format_legislative_staff_type]]="Personal", RIGHT(council_staff_import[[#This Row],[Assignment_SOURCE_KEY]],LEN(council_staff_import[[#This Row],[Assignment_SOURCE_KEY]])-FIND(" ",council_staff_import[[#This Row],[Assignment_SOURCE_KEY]])),"")</f>
        <v>Vacca</v>
      </c>
      <c r="AC620" s="32" t="str">
        <f>IF(LEFT(council_staff_import[[#This Row],[Assignment_SOURCE_KEY]],(FIND(" ",council_staff_import[[#This Row],[Assignment_SOURCE_KEY]],1)-1))="CM","Personal","Central")</f>
        <v>Personal</v>
      </c>
      <c r="AD620" s="32" t="s">
        <v>34884</v>
      </c>
      <c r="AE620" s="32" t="str">
        <f>council_staff_import[[#This Row],[District_Office_Number_SOURCE_KEY]]</f>
        <v>718 931-1721</v>
      </c>
      <c r="AF620" s="32" t="s">
        <v>32940</v>
      </c>
    </row>
    <row r="621" spans="1:32" x14ac:dyDescent="0.2">
      <c r="A621" s="31" t="str">
        <f>council_staff_import[[#This Row],[First_Name_SOURCE_KEY]]&amp;" "&amp;council_staff_import[[#This Row],[Last_Name_SOURCE_KEY]]</f>
        <v>Stephen Nuzzo</v>
      </c>
      <c r="B621" s="31" t="str">
        <f>council_staff_import[[#This Row],[First_Name_SOURCE_KEY]]</f>
        <v>Stephen</v>
      </c>
      <c r="C621" s="31" t="str">
        <f>council_staff_import[[#This Row],[Last_Name_SOURCE_KEY]]</f>
        <v>Nuzzo</v>
      </c>
      <c r="D621" s="31" t="str">
        <f>council_staff_import[[#This Row],[Title_SOURCE_KEY]]</f>
        <v>Councilmanic Aide</v>
      </c>
      <c r="E621" s="31" t="e">
        <f>council_staff_import[[#This Row],[vlookup_works_for]]</f>
        <v>#REF!</v>
      </c>
      <c r="F621" s="31" t="str">
        <f>IF(council_staff_import[[#This Row],[combine COS and Leg Contact Responsibilties]]="",council_staff_import[[#This Row],[Vlookup Scheduler Responsibility]],council_staff_import[[#This Row],[combine COS and Leg Contact Responsibilties]])</f>
        <v/>
      </c>
      <c r="G621" s="31" t="e">
        <f>council_staff_import[[#This Row],[Vlookup_reports_to_person]]</f>
        <v>#REF!</v>
      </c>
      <c r="H621" s="31" t="s">
        <v>65</v>
      </c>
      <c r="I621" s="31" t="s">
        <v>31371</v>
      </c>
      <c r="J621" s="31" t="str">
        <f>council_staff_import[[#This Row],[format_legislative_staff_type]]</f>
        <v>Personal</v>
      </c>
      <c r="K621" s="31" t="s">
        <v>72</v>
      </c>
      <c r="L621" s="31" t="str">
        <f>IF(council_staff_import[[#This Row],[District_Office_Calc]]=0,"",council_staff_import[[#This Row],[District_Office_Calc]])</f>
        <v>718 931-1721</v>
      </c>
      <c r="M621" s="31" t="str">
        <f>IF(council_staff_import[[#This Row],[combine COS and Leg Contact emails]]="",council_staff_import[[#This Row],[Vlookup Scheduler Email]],council_staff_import[[#This Row],[combine COS and Leg Contact emails]])</f>
        <v/>
      </c>
      <c r="N621" s="32" t="s">
        <v>34758</v>
      </c>
      <c r="O621" s="32" t="s">
        <v>28140</v>
      </c>
      <c r="P621" s="32" t="str">
        <f>IF(council_staff_import[[#This Row],[Vlookup COS Responsibility]]="",council_staff_import[[#This Row],[Vlookup Leg Contact Responsibility]],council_staff_import[[#This Row],[Vlookup COS Responsibility]])</f>
        <v/>
      </c>
      <c r="Q621" s="32" t="str">
        <f>IF(council_staff_import[[#This Row],[Vlookup COS Email]]="",council_staff_import[[#This Row],[Vlookup Leg Contact Email]],council_staff_import[[#This Row],[Vlookup COS Email]])</f>
        <v/>
      </c>
      <c r="R621" s="32" t="str">
        <f>IFERROR(VLOOKUP(council_staff_import[[#This Row],[Full Name]],[4]!Table3[#Data],2,0),"")</f>
        <v/>
      </c>
      <c r="S621" s="32" t="str">
        <f>IFERROR(VLOOKUP(council_staff_import[[#This Row],[Full Name]],[4]!Table3[#Data],6,0),"")</f>
        <v/>
      </c>
      <c r="T621" s="32" t="str">
        <f>IFERROR(VLOOKUP(council_staff_import[[#This Row],[Full Name]],[4]!Table5[#Data],2,0),"")</f>
        <v/>
      </c>
      <c r="U621" s="32" t="str">
        <f>IFERROR(VLOOKUP(council_staff_import[[#This Row],[Full Name]],[4]!Table5[#Data],5,0),"")</f>
        <v/>
      </c>
      <c r="V621" s="32" t="str">
        <f>IFERROR(VLOOKUP(council_staff_import[[#This Row],[Full Name]],[4]!Table6[#Data],2,0),"")</f>
        <v/>
      </c>
      <c r="W621" s="32" t="str">
        <f>IFERROR(VLOOKUP(council_staff_import[[#This Row],[Full Name]],[4]!Table6[#Data],4,0),"")</f>
        <v/>
      </c>
      <c r="X621" s="32" t="s">
        <v>31394</v>
      </c>
      <c r="Y621" s="32" t="e">
        <f>VLOOKUP(council_staff_import[[#This Row],[format_works_for]],[4]!Table4[#Data],1,0)</f>
        <v>#REF!</v>
      </c>
      <c r="Z62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21" s="32" t="e">
        <f>VLOOKUP(council_staff_import[[#This Row],[formatted_and_corrected_reports_to_person]],[4]!Table2[#Data],2,0)</f>
        <v>#REF!</v>
      </c>
      <c r="AB621" s="32" t="str">
        <f>IF(council_staff_import[[#This Row],[format_legislative_staff_type]]="Personal", RIGHT(council_staff_import[[#This Row],[Assignment_SOURCE_KEY]],LEN(council_staff_import[[#This Row],[Assignment_SOURCE_KEY]])-FIND(" ",council_staff_import[[#This Row],[Assignment_SOURCE_KEY]])),"")</f>
        <v>Vacca</v>
      </c>
      <c r="AC621" s="32" t="str">
        <f>IF(LEFT(council_staff_import[[#This Row],[Assignment_SOURCE_KEY]],(FIND(" ",council_staff_import[[#This Row],[Assignment_SOURCE_KEY]],1)-1))="CM","Personal","Central")</f>
        <v>Personal</v>
      </c>
      <c r="AD621" s="32" t="s">
        <v>34884</v>
      </c>
      <c r="AE621" s="32" t="str">
        <f>council_staff_import[[#This Row],[District_Office_Number_SOURCE_KEY]]</f>
        <v>718 931-1721</v>
      </c>
      <c r="AF621" s="32" t="s">
        <v>32940</v>
      </c>
    </row>
    <row r="622" spans="1:32" x14ac:dyDescent="0.2">
      <c r="A622" s="31" t="str">
        <f>council_staff_import[[#This Row],[First_Name_SOURCE_KEY]]&amp;" "&amp;council_staff_import[[#This Row],[Last_Name_SOURCE_KEY]]</f>
        <v>Laura Powell</v>
      </c>
      <c r="B622" s="31" t="str">
        <f>council_staff_import[[#This Row],[First_Name_SOURCE_KEY]]</f>
        <v>Laura</v>
      </c>
      <c r="C622" s="31" t="str">
        <f>council_staff_import[[#This Row],[Last_Name_SOURCE_KEY]]</f>
        <v>Powell</v>
      </c>
      <c r="D622" s="31" t="str">
        <f>council_staff_import[[#This Row],[Title_SOURCE_KEY]]</f>
        <v>Councilmanic Aide</v>
      </c>
      <c r="E622" s="31" t="e">
        <f>council_staff_import[[#This Row],[vlookup_works_for]]</f>
        <v>#REF!</v>
      </c>
      <c r="F622" s="31" t="str">
        <f>IF(council_staff_import[[#This Row],[combine COS and Leg Contact Responsibilties]]="",council_staff_import[[#This Row],[Vlookup Scheduler Responsibility]],council_staff_import[[#This Row],[combine COS and Leg Contact Responsibilties]])</f>
        <v/>
      </c>
      <c r="G622" s="31" t="e">
        <f>council_staff_import[[#This Row],[Vlookup_reports_to_person]]</f>
        <v>#REF!</v>
      </c>
      <c r="H622" s="31" t="s">
        <v>65</v>
      </c>
      <c r="I622" s="31" t="s">
        <v>31371</v>
      </c>
      <c r="J622" s="31" t="str">
        <f>council_staff_import[[#This Row],[format_legislative_staff_type]]</f>
        <v>Personal</v>
      </c>
      <c r="K622" s="31" t="s">
        <v>72</v>
      </c>
      <c r="L622" s="31" t="str">
        <f>IF(council_staff_import[[#This Row],[District_Office_Calc]]=0,"",council_staff_import[[#This Row],[District_Office_Calc]])</f>
        <v>718 931-1721</v>
      </c>
      <c r="M622" s="31" t="str">
        <f>IF(council_staff_import[[#This Row],[combine COS and Leg Contact emails]]="",council_staff_import[[#This Row],[Vlookup Scheduler Email]],council_staff_import[[#This Row],[combine COS and Leg Contact emails]])</f>
        <v/>
      </c>
      <c r="N622" s="32" t="s">
        <v>1534</v>
      </c>
      <c r="O622" s="32" t="s">
        <v>14770</v>
      </c>
      <c r="P622" s="32" t="str">
        <f>IF(council_staff_import[[#This Row],[Vlookup COS Responsibility]]="",council_staff_import[[#This Row],[Vlookup Leg Contact Responsibility]],council_staff_import[[#This Row],[Vlookup COS Responsibility]])</f>
        <v/>
      </c>
      <c r="Q622" s="32" t="str">
        <f>IF(council_staff_import[[#This Row],[Vlookup COS Email]]="",council_staff_import[[#This Row],[Vlookup Leg Contact Email]],council_staff_import[[#This Row],[Vlookup COS Email]])</f>
        <v/>
      </c>
      <c r="R622" s="32" t="str">
        <f>IFERROR(VLOOKUP(council_staff_import[[#This Row],[Full Name]],[4]!Table3[#Data],2,0),"")</f>
        <v/>
      </c>
      <c r="S622" s="32" t="str">
        <f>IFERROR(VLOOKUP(council_staff_import[[#This Row],[Full Name]],[4]!Table3[#Data],6,0),"")</f>
        <v/>
      </c>
      <c r="T622" s="32" t="str">
        <f>IFERROR(VLOOKUP(council_staff_import[[#This Row],[Full Name]],[4]!Table5[#Data],2,0),"")</f>
        <v/>
      </c>
      <c r="U622" s="32" t="str">
        <f>IFERROR(VLOOKUP(council_staff_import[[#This Row],[Full Name]],[4]!Table5[#Data],5,0),"")</f>
        <v/>
      </c>
      <c r="V622" s="32" t="str">
        <f>IFERROR(VLOOKUP(council_staff_import[[#This Row],[Full Name]],[4]!Table6[#Data],2,0),"")</f>
        <v/>
      </c>
      <c r="W622" s="32" t="str">
        <f>IFERROR(VLOOKUP(council_staff_import[[#This Row],[Full Name]],[4]!Table6[#Data],4,0),"")</f>
        <v/>
      </c>
      <c r="X622" s="32" t="s">
        <v>31394</v>
      </c>
      <c r="Y622" s="32" t="e">
        <f>VLOOKUP(council_staff_import[[#This Row],[format_works_for]],[4]!Table4[#Data],1,0)</f>
        <v>#REF!</v>
      </c>
      <c r="Z62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22" s="32" t="e">
        <f>VLOOKUP(council_staff_import[[#This Row],[formatted_and_corrected_reports_to_person]],[4]!Table2[#Data],2,0)</f>
        <v>#REF!</v>
      </c>
      <c r="AB622" s="32" t="str">
        <f>IF(council_staff_import[[#This Row],[format_legislative_staff_type]]="Personal", RIGHT(council_staff_import[[#This Row],[Assignment_SOURCE_KEY]],LEN(council_staff_import[[#This Row],[Assignment_SOURCE_KEY]])-FIND(" ",council_staff_import[[#This Row],[Assignment_SOURCE_KEY]])),"")</f>
        <v>Vacca</v>
      </c>
      <c r="AC622" s="32" t="str">
        <f>IF(LEFT(council_staff_import[[#This Row],[Assignment_SOURCE_KEY]],(FIND(" ",council_staff_import[[#This Row],[Assignment_SOURCE_KEY]],1)-1))="CM","Personal","Central")</f>
        <v>Personal</v>
      </c>
      <c r="AD622" s="32" t="s">
        <v>34884</v>
      </c>
      <c r="AE622" s="32" t="str">
        <f>council_staff_import[[#This Row],[District_Office_Number_SOURCE_KEY]]</f>
        <v>718 931-1721</v>
      </c>
      <c r="AF622" s="32" t="s">
        <v>32940</v>
      </c>
    </row>
    <row r="623" spans="1:32" x14ac:dyDescent="0.2">
      <c r="A623" s="31" t="str">
        <f>council_staff_import[[#This Row],[First_Name_SOURCE_KEY]]&amp;" "&amp;council_staff_import[[#This Row],[Last_Name_SOURCE_KEY]]</f>
        <v>Michael Rivadeneyra</v>
      </c>
      <c r="B623" s="31" t="str">
        <f>council_staff_import[[#This Row],[First_Name_SOURCE_KEY]]</f>
        <v>Michael</v>
      </c>
      <c r="C623" s="31" t="str">
        <f>council_staff_import[[#This Row],[Last_Name_SOURCE_KEY]]</f>
        <v>Rivadeneyra</v>
      </c>
      <c r="D623" s="31" t="str">
        <f>council_staff_import[[#This Row],[Title_SOURCE_KEY]]</f>
        <v>Councilmanic Aide</v>
      </c>
      <c r="E623" s="31" t="e">
        <f>council_staff_import[[#This Row],[vlookup_works_for]]</f>
        <v>#REF!</v>
      </c>
      <c r="F623" s="31" t="str">
        <f>IF(council_staff_import[[#This Row],[combine COS and Leg Contact Responsibilties]]="",council_staff_import[[#This Row],[Vlookup Scheduler Responsibility]],council_staff_import[[#This Row],[combine COS and Leg Contact Responsibilties]])</f>
        <v/>
      </c>
      <c r="G623" s="31" t="e">
        <f>council_staff_import[[#This Row],[Vlookup_reports_to_person]]</f>
        <v>#REF!</v>
      </c>
      <c r="H623" s="31" t="s">
        <v>65</v>
      </c>
      <c r="I623" s="31" t="s">
        <v>31371</v>
      </c>
      <c r="J623" s="31" t="str">
        <f>council_staff_import[[#This Row],[format_legislative_staff_type]]</f>
        <v>Personal</v>
      </c>
      <c r="K623" s="31" t="s">
        <v>72</v>
      </c>
      <c r="L623" s="31" t="str">
        <f>IF(council_staff_import[[#This Row],[District_Office_Calc]]=0,"",council_staff_import[[#This Row],[District_Office_Calc]])</f>
        <v>718 931-1721</v>
      </c>
      <c r="M623" s="31" t="str">
        <f>IF(council_staff_import[[#This Row],[combine COS and Leg Contact emails]]="",council_staff_import[[#This Row],[Vlookup Scheduler Email]],council_staff_import[[#This Row],[combine COS and Leg Contact emails]])</f>
        <v/>
      </c>
      <c r="N623" s="32" t="s">
        <v>32945</v>
      </c>
      <c r="O623" s="32" t="s">
        <v>3705</v>
      </c>
      <c r="P623" s="32" t="str">
        <f>IF(council_staff_import[[#This Row],[Vlookup COS Responsibility]]="",council_staff_import[[#This Row],[Vlookup Leg Contact Responsibility]],council_staff_import[[#This Row],[Vlookup COS Responsibility]])</f>
        <v/>
      </c>
      <c r="Q623" s="32" t="str">
        <f>IF(council_staff_import[[#This Row],[Vlookup COS Email]]="",council_staff_import[[#This Row],[Vlookup Leg Contact Email]],council_staff_import[[#This Row],[Vlookup COS Email]])</f>
        <v/>
      </c>
      <c r="R623" s="32" t="str">
        <f>IFERROR(VLOOKUP(council_staff_import[[#This Row],[Full Name]],[4]!Table3[#Data],2,0),"")</f>
        <v/>
      </c>
      <c r="S623" s="32" t="str">
        <f>IFERROR(VLOOKUP(council_staff_import[[#This Row],[Full Name]],[4]!Table3[#Data],6,0),"")</f>
        <v/>
      </c>
      <c r="T623" s="32" t="str">
        <f>IFERROR(VLOOKUP(council_staff_import[[#This Row],[Full Name]],[4]!Table5[#Data],2,0),"")</f>
        <v/>
      </c>
      <c r="U623" s="32" t="str">
        <f>IFERROR(VLOOKUP(council_staff_import[[#This Row],[Full Name]],[4]!Table5[#Data],5,0),"")</f>
        <v/>
      </c>
      <c r="V623" s="32" t="str">
        <f>IFERROR(VLOOKUP(council_staff_import[[#This Row],[Full Name]],[4]!Table6[#Data],2,0),"")</f>
        <v/>
      </c>
      <c r="W623" s="32" t="str">
        <f>IFERROR(VLOOKUP(council_staff_import[[#This Row],[Full Name]],[4]!Table6[#Data],4,0),"")</f>
        <v/>
      </c>
      <c r="X623" s="32" t="s">
        <v>31394</v>
      </c>
      <c r="Y623" s="32" t="e">
        <f>VLOOKUP(council_staff_import[[#This Row],[format_works_for]],[4]!Table4[#Data],1,0)</f>
        <v>#REF!</v>
      </c>
      <c r="Z62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23" s="32" t="e">
        <f>VLOOKUP(council_staff_import[[#This Row],[formatted_and_corrected_reports_to_person]],[4]!Table2[#Data],2,0)</f>
        <v>#REF!</v>
      </c>
      <c r="AB623" s="32" t="str">
        <f>IF(council_staff_import[[#This Row],[format_legislative_staff_type]]="Personal", RIGHT(council_staff_import[[#This Row],[Assignment_SOURCE_KEY]],LEN(council_staff_import[[#This Row],[Assignment_SOURCE_KEY]])-FIND(" ",council_staff_import[[#This Row],[Assignment_SOURCE_KEY]])),"")</f>
        <v>Vacca</v>
      </c>
      <c r="AC623" s="32" t="str">
        <f>IF(LEFT(council_staff_import[[#This Row],[Assignment_SOURCE_KEY]],(FIND(" ",council_staff_import[[#This Row],[Assignment_SOURCE_KEY]],1)-1))="CM","Personal","Central")</f>
        <v>Personal</v>
      </c>
      <c r="AD623" s="32" t="s">
        <v>34884</v>
      </c>
      <c r="AE623" s="32" t="str">
        <f>council_staff_import[[#This Row],[District_Office_Number_SOURCE_KEY]]</f>
        <v>718 931-1721</v>
      </c>
      <c r="AF623" s="32" t="s">
        <v>32940</v>
      </c>
    </row>
    <row r="624" spans="1:32" x14ac:dyDescent="0.2">
      <c r="A624" s="31" t="str">
        <f>council_staff_import[[#This Row],[First_Name_SOURCE_KEY]]&amp;" "&amp;council_staff_import[[#This Row],[Last_Name_SOURCE_KEY]]</f>
        <v>Kathleen Boehme</v>
      </c>
      <c r="B624" s="31" t="str">
        <f>council_staff_import[[#This Row],[First_Name_SOURCE_KEY]]</f>
        <v>Kathleen</v>
      </c>
      <c r="C624" s="31" t="str">
        <f>council_staff_import[[#This Row],[Last_Name_SOURCE_KEY]]</f>
        <v>Boehme</v>
      </c>
      <c r="D624" s="31" t="str">
        <f>council_staff_import[[#This Row],[Title_SOURCE_KEY]]</f>
        <v>Councilmanic Aide</v>
      </c>
      <c r="E624" s="31" t="e">
        <f>council_staff_import[[#This Row],[vlookup_works_for]]</f>
        <v>#REF!</v>
      </c>
      <c r="F624" s="31" t="str">
        <f>IF(council_staff_import[[#This Row],[combine COS and Leg Contact Responsibilties]]="",council_staff_import[[#This Row],[Vlookup Scheduler Responsibility]],council_staff_import[[#This Row],[combine COS and Leg Contact Responsibilties]])</f>
        <v/>
      </c>
      <c r="G624" s="31" t="e">
        <f>council_staff_import[[#This Row],[Vlookup_reports_to_person]]</f>
        <v>#REF!</v>
      </c>
      <c r="H624" s="31" t="s">
        <v>65</v>
      </c>
      <c r="I624" s="31" t="s">
        <v>31371</v>
      </c>
      <c r="J624" s="31" t="str">
        <f>council_staff_import[[#This Row],[format_legislative_staff_type]]</f>
        <v>Personal</v>
      </c>
      <c r="K624" s="31" t="s">
        <v>72</v>
      </c>
      <c r="L624" s="31" t="str">
        <f>IF(council_staff_import[[#This Row],[District_Office_Calc]]=0,"",council_staff_import[[#This Row],[District_Office_Calc]])</f>
        <v>718 619-8611</v>
      </c>
      <c r="M624" s="31" t="str">
        <f>IF(council_staff_import[[#This Row],[combine COS and Leg Contact emails]]="",council_staff_import[[#This Row],[Vlookup Scheduler Email]],council_staff_import[[#This Row],[combine COS and Leg Contact emails]])</f>
        <v/>
      </c>
      <c r="N624" s="32" t="s">
        <v>33179</v>
      </c>
      <c r="O624" s="32" t="s">
        <v>18998</v>
      </c>
      <c r="P624" s="32" t="str">
        <f>IF(council_staff_import[[#This Row],[Vlookup COS Responsibility]]="",council_staff_import[[#This Row],[Vlookup Leg Contact Responsibility]],council_staff_import[[#This Row],[Vlookup COS Responsibility]])</f>
        <v/>
      </c>
      <c r="Q624" s="32" t="str">
        <f>IF(council_staff_import[[#This Row],[Vlookup COS Email]]="",council_staff_import[[#This Row],[Vlookup Leg Contact Email]],council_staff_import[[#This Row],[Vlookup COS Email]])</f>
        <v/>
      </c>
      <c r="R624" s="32" t="str">
        <f>IFERROR(VLOOKUP(council_staff_import[[#This Row],[Full Name]],[4]!Table3[#Data],2,0),"")</f>
        <v/>
      </c>
      <c r="S624" s="32" t="str">
        <f>IFERROR(VLOOKUP(council_staff_import[[#This Row],[Full Name]],[4]!Table3[#Data],6,0),"")</f>
        <v/>
      </c>
      <c r="T624" s="32" t="str">
        <f>IFERROR(VLOOKUP(council_staff_import[[#This Row],[Full Name]],[4]!Table5[#Data],2,0),"")</f>
        <v/>
      </c>
      <c r="U624" s="32" t="str">
        <f>IFERROR(VLOOKUP(council_staff_import[[#This Row],[Full Name]],[4]!Table5[#Data],5,0),"")</f>
        <v/>
      </c>
      <c r="V624" s="32" t="str">
        <f>IFERROR(VLOOKUP(council_staff_import[[#This Row],[Full Name]],[4]!Table6[#Data],2,0),"")</f>
        <v/>
      </c>
      <c r="W624" s="32" t="str">
        <f>IFERROR(VLOOKUP(council_staff_import[[#This Row],[Full Name]],[4]!Table6[#Data],4,0),"")</f>
        <v/>
      </c>
      <c r="X624" s="32" t="s">
        <v>31394</v>
      </c>
      <c r="Y624" s="32" t="e">
        <f>VLOOKUP(council_staff_import[[#This Row],[format_works_for]],[4]!Table4[#Data],1,0)</f>
        <v>#REF!</v>
      </c>
      <c r="Z62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24" s="32" t="e">
        <f>VLOOKUP(council_staff_import[[#This Row],[formatted_and_corrected_reports_to_person]],[4]!Table2[#Data],2,0)</f>
        <v>#REF!</v>
      </c>
      <c r="AB624" s="32" t="s">
        <v>34885</v>
      </c>
      <c r="AC624" s="32" t="str">
        <f>IF(LEFT(council_staff_import[[#This Row],[Assignment_SOURCE_KEY]],(FIND(" ",council_staff_import[[#This Row],[Assignment_SOURCE_KEY]],1)-1))="CM","Personal","Central")</f>
        <v>Personal</v>
      </c>
      <c r="AD624" s="32" t="s">
        <v>34886</v>
      </c>
      <c r="AE624" s="32" t="str">
        <f>council_staff_import[[#This Row],[District_Office_Number_SOURCE_KEY]]</f>
        <v>718 619-8611</v>
      </c>
      <c r="AF624" s="32" t="s">
        <v>33170</v>
      </c>
    </row>
    <row r="625" spans="1:32" x14ac:dyDescent="0.2">
      <c r="A625" s="31" t="str">
        <f>council_staff_import[[#This Row],[First_Name_SOURCE_KEY]]&amp;" "&amp;council_staff_import[[#This Row],[Last_Name_SOURCE_KEY]]</f>
        <v>Christine Coniglio</v>
      </c>
      <c r="B625" s="31" t="str">
        <f>council_staff_import[[#This Row],[First_Name_SOURCE_KEY]]</f>
        <v>Christine</v>
      </c>
      <c r="C625" s="31" t="str">
        <f>council_staff_import[[#This Row],[Last_Name_SOURCE_KEY]]</f>
        <v>Coniglio</v>
      </c>
      <c r="D625" s="31" t="str">
        <f>council_staff_import[[#This Row],[Title_SOURCE_KEY]]</f>
        <v>Councilmanic Aide</v>
      </c>
      <c r="E625" s="31" t="e">
        <f>council_staff_import[[#This Row],[vlookup_works_for]]</f>
        <v>#REF!</v>
      </c>
      <c r="F625" s="31" t="str">
        <f>IF(council_staff_import[[#This Row],[combine COS and Leg Contact Responsibilties]]="",council_staff_import[[#This Row],[Vlookup Scheduler Responsibility]],council_staff_import[[#This Row],[combine COS and Leg Contact Responsibilties]])</f>
        <v/>
      </c>
      <c r="G625" s="31" t="e">
        <f>council_staff_import[[#This Row],[Vlookup_reports_to_person]]</f>
        <v>#REF!</v>
      </c>
      <c r="H625" s="31" t="s">
        <v>65</v>
      </c>
      <c r="I625" s="31" t="s">
        <v>31371</v>
      </c>
      <c r="J625" s="31" t="str">
        <f>council_staff_import[[#This Row],[format_legislative_staff_type]]</f>
        <v>Personal</v>
      </c>
      <c r="K625" s="31" t="s">
        <v>72</v>
      </c>
      <c r="L625" s="31" t="str">
        <f>IF(council_staff_import[[#This Row],[District_Office_Calc]]=0,"",council_staff_import[[#This Row],[District_Office_Calc]])</f>
        <v>718 619-8611</v>
      </c>
      <c r="M625" s="31" t="str">
        <f>IF(council_staff_import[[#This Row],[combine COS and Leg Contact emails]]="",council_staff_import[[#This Row],[Vlookup Scheduler Email]],council_staff_import[[#This Row],[combine COS and Leg Contact emails]])</f>
        <v/>
      </c>
      <c r="N625" s="32" t="s">
        <v>34765</v>
      </c>
      <c r="O625" s="32" t="s">
        <v>17419</v>
      </c>
      <c r="P625" s="32" t="str">
        <f>IF(council_staff_import[[#This Row],[Vlookup COS Responsibility]]="",council_staff_import[[#This Row],[Vlookup Leg Contact Responsibility]],council_staff_import[[#This Row],[Vlookup COS Responsibility]])</f>
        <v/>
      </c>
      <c r="Q625" s="32" t="str">
        <f>IF(council_staff_import[[#This Row],[Vlookup COS Email]]="",council_staff_import[[#This Row],[Vlookup Leg Contact Email]],council_staff_import[[#This Row],[Vlookup COS Email]])</f>
        <v/>
      </c>
      <c r="R625" s="32" t="str">
        <f>IFERROR(VLOOKUP(council_staff_import[[#This Row],[Full Name]],[4]!Table3[#Data],2,0),"")</f>
        <v/>
      </c>
      <c r="S625" s="32" t="str">
        <f>IFERROR(VLOOKUP(council_staff_import[[#This Row],[Full Name]],[4]!Table3[#Data],6,0),"")</f>
        <v/>
      </c>
      <c r="T625" s="32" t="str">
        <f>IFERROR(VLOOKUP(council_staff_import[[#This Row],[Full Name]],[4]!Table5[#Data],2,0),"")</f>
        <v/>
      </c>
      <c r="U625" s="32" t="str">
        <f>IFERROR(VLOOKUP(council_staff_import[[#This Row],[Full Name]],[4]!Table5[#Data],5,0),"")</f>
        <v/>
      </c>
      <c r="V625" s="32" t="str">
        <f>IFERROR(VLOOKUP(council_staff_import[[#This Row],[Full Name]],[4]!Table6[#Data],2,0),"")</f>
        <v/>
      </c>
      <c r="W625" s="32" t="str">
        <f>IFERROR(VLOOKUP(council_staff_import[[#This Row],[Full Name]],[4]!Table6[#Data],4,0),"")</f>
        <v/>
      </c>
      <c r="X625" s="32" t="s">
        <v>31394</v>
      </c>
      <c r="Y625" s="32" t="e">
        <f>VLOOKUP(council_staff_import[[#This Row],[format_works_for]],[4]!Table4[#Data],1,0)</f>
        <v>#REF!</v>
      </c>
      <c r="Z62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25" s="32" t="e">
        <f>VLOOKUP(council_staff_import[[#This Row],[formatted_and_corrected_reports_to_person]],[4]!Table2[#Data],2,0)</f>
        <v>#REF!</v>
      </c>
      <c r="AB625" s="32" t="s">
        <v>34885</v>
      </c>
      <c r="AC625" s="32" t="str">
        <f>IF(LEFT(council_staff_import[[#This Row],[Assignment_SOURCE_KEY]],(FIND(" ",council_staff_import[[#This Row],[Assignment_SOURCE_KEY]],1)-1))="CM","Personal","Central")</f>
        <v>Personal</v>
      </c>
      <c r="AD625" s="32" t="s">
        <v>34886</v>
      </c>
      <c r="AE625" s="32" t="str">
        <f>council_staff_import[[#This Row],[District_Office_Number_SOURCE_KEY]]</f>
        <v>718 619-8611</v>
      </c>
      <c r="AF625" s="32" t="s">
        <v>33170</v>
      </c>
    </row>
    <row r="626" spans="1:32" x14ac:dyDescent="0.2">
      <c r="A626" s="31" t="str">
        <f>council_staff_import[[#This Row],[First_Name_SOURCE_KEY]]&amp;" "&amp;council_staff_import[[#This Row],[Last_Name_SOURCE_KEY]]</f>
        <v>InYoung Kim</v>
      </c>
      <c r="B626" s="31" t="str">
        <f>council_staff_import[[#This Row],[First_Name_SOURCE_KEY]]</f>
        <v>InYoung</v>
      </c>
      <c r="C626" s="31" t="str">
        <f>council_staff_import[[#This Row],[Last_Name_SOURCE_KEY]]</f>
        <v>Kim</v>
      </c>
      <c r="D626" s="31" t="str">
        <f>council_staff_import[[#This Row],[Title_SOURCE_KEY]]</f>
        <v>Councilmanic Aide</v>
      </c>
      <c r="E626" s="31" t="e">
        <f>council_staff_import[[#This Row],[vlookup_works_for]]</f>
        <v>#REF!</v>
      </c>
      <c r="F626" s="31" t="str">
        <f>IF(council_staff_import[[#This Row],[combine COS and Leg Contact Responsibilties]]="",council_staff_import[[#This Row],[Vlookup Scheduler Responsibility]],council_staff_import[[#This Row],[combine COS and Leg Contact Responsibilties]])</f>
        <v/>
      </c>
      <c r="G626" s="31" t="e">
        <f>council_staff_import[[#This Row],[Vlookup_reports_to_person]]</f>
        <v>#REF!</v>
      </c>
      <c r="H626" s="31" t="s">
        <v>65</v>
      </c>
      <c r="I626" s="31" t="s">
        <v>31371</v>
      </c>
      <c r="J626" s="31" t="str">
        <f>council_staff_import[[#This Row],[format_legislative_staff_type]]</f>
        <v>Personal</v>
      </c>
      <c r="K626" s="31" t="s">
        <v>72</v>
      </c>
      <c r="L626" s="31" t="str">
        <f>IF(council_staff_import[[#This Row],[District_Office_Calc]]=0,"",council_staff_import[[#This Row],[District_Office_Calc]])</f>
        <v>718 619-8611</v>
      </c>
      <c r="M626" s="31" t="str">
        <f>IF(council_staff_import[[#This Row],[combine COS and Leg Contact emails]]="",council_staff_import[[#This Row],[Vlookup Scheduler Email]],council_staff_import[[#This Row],[combine COS and Leg Contact emails]])</f>
        <v/>
      </c>
      <c r="N626" s="32" t="s">
        <v>10915</v>
      </c>
      <c r="O626" s="32" t="s">
        <v>33963</v>
      </c>
      <c r="P626" s="32" t="str">
        <f>IF(council_staff_import[[#This Row],[Vlookup COS Responsibility]]="",council_staff_import[[#This Row],[Vlookup Leg Contact Responsibility]],council_staff_import[[#This Row],[Vlookup COS Responsibility]])</f>
        <v/>
      </c>
      <c r="Q626" s="32" t="str">
        <f>IF(council_staff_import[[#This Row],[Vlookup COS Email]]="",council_staff_import[[#This Row],[Vlookup Leg Contact Email]],council_staff_import[[#This Row],[Vlookup COS Email]])</f>
        <v/>
      </c>
      <c r="R626" s="32" t="str">
        <f>IFERROR(VLOOKUP(council_staff_import[[#This Row],[Full Name]],[4]!Table3[#Data],2,0),"")</f>
        <v/>
      </c>
      <c r="S626" s="32" t="str">
        <f>IFERROR(VLOOKUP(council_staff_import[[#This Row],[Full Name]],[4]!Table3[#Data],6,0),"")</f>
        <v/>
      </c>
      <c r="T626" s="32" t="str">
        <f>IFERROR(VLOOKUP(council_staff_import[[#This Row],[Full Name]],[4]!Table5[#Data],2,0),"")</f>
        <v/>
      </c>
      <c r="U626" s="32" t="str">
        <f>IFERROR(VLOOKUP(council_staff_import[[#This Row],[Full Name]],[4]!Table5[#Data],5,0),"")</f>
        <v/>
      </c>
      <c r="V626" s="32" t="str">
        <f>IFERROR(VLOOKUP(council_staff_import[[#This Row],[Full Name]],[4]!Table6[#Data],2,0),"")</f>
        <v/>
      </c>
      <c r="W626" s="32" t="str">
        <f>IFERROR(VLOOKUP(council_staff_import[[#This Row],[Full Name]],[4]!Table6[#Data],4,0),"")</f>
        <v/>
      </c>
      <c r="X626" s="32" t="s">
        <v>31394</v>
      </c>
      <c r="Y626" s="32" t="e">
        <f>VLOOKUP(council_staff_import[[#This Row],[format_works_for]],[4]!Table4[#Data],1,0)</f>
        <v>#REF!</v>
      </c>
      <c r="Z62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26" s="32" t="e">
        <f>VLOOKUP(council_staff_import[[#This Row],[formatted_and_corrected_reports_to_person]],[4]!Table2[#Data],2,0)</f>
        <v>#REF!</v>
      </c>
      <c r="AB626" s="32" t="s">
        <v>34885</v>
      </c>
      <c r="AC626" s="32" t="str">
        <f>IF(LEFT(council_staff_import[[#This Row],[Assignment_SOURCE_KEY]],(FIND(" ",council_staff_import[[#This Row],[Assignment_SOURCE_KEY]],1)-1))="CM","Personal","Central")</f>
        <v>Personal</v>
      </c>
      <c r="AD626" s="32" t="s">
        <v>34886</v>
      </c>
      <c r="AE626" s="32" t="str">
        <f>council_staff_import[[#This Row],[District_Office_Number_SOURCE_KEY]]</f>
        <v>718 619-8611</v>
      </c>
      <c r="AF626" s="32" t="s">
        <v>33170</v>
      </c>
    </row>
    <row r="627" spans="1:32" x14ac:dyDescent="0.2">
      <c r="A627" s="31" t="str">
        <f>council_staff_import[[#This Row],[First_Name_SOURCE_KEY]]&amp;" "&amp;council_staff_import[[#This Row],[Last_Name_SOURCE_KEY]]</f>
        <v>Lionel Morales</v>
      </c>
      <c r="B627" s="31" t="str">
        <f>council_staff_import[[#This Row],[First_Name_SOURCE_KEY]]</f>
        <v>Lionel</v>
      </c>
      <c r="C627" s="31" t="str">
        <f>council_staff_import[[#This Row],[Last_Name_SOURCE_KEY]]</f>
        <v>Morales</v>
      </c>
      <c r="D627" s="31" t="str">
        <f>council_staff_import[[#This Row],[Title_SOURCE_KEY]]</f>
        <v>Councilmanic Aide</v>
      </c>
      <c r="E627" s="31" t="e">
        <f>council_staff_import[[#This Row],[vlookup_works_for]]</f>
        <v>#REF!</v>
      </c>
      <c r="F627" s="31" t="str">
        <f>IF(council_staff_import[[#This Row],[combine COS and Leg Contact Responsibilties]]="",council_staff_import[[#This Row],[Vlookup Scheduler Responsibility]],council_staff_import[[#This Row],[combine COS and Leg Contact Responsibilties]])</f>
        <v/>
      </c>
      <c r="G627" s="31" t="e">
        <f>council_staff_import[[#This Row],[Vlookup_reports_to_person]]</f>
        <v>#REF!</v>
      </c>
      <c r="H627" s="31" t="s">
        <v>65</v>
      </c>
      <c r="I627" s="31" t="s">
        <v>31371</v>
      </c>
      <c r="J627" s="31" t="str">
        <f>council_staff_import[[#This Row],[format_legislative_staff_type]]</f>
        <v>Personal</v>
      </c>
      <c r="K627" s="31" t="s">
        <v>72</v>
      </c>
      <c r="L627" s="31" t="str">
        <f>IF(council_staff_import[[#This Row],[District_Office_Calc]]=0,"",council_staff_import[[#This Row],[District_Office_Calc]])</f>
        <v>718 619-8611</v>
      </c>
      <c r="M627" s="31" t="str">
        <f>IF(council_staff_import[[#This Row],[combine COS and Leg Contact emails]]="",council_staff_import[[#This Row],[Vlookup Scheduler Email]],council_staff_import[[#This Row],[combine COS and Leg Contact emails]])</f>
        <v/>
      </c>
      <c r="N627" s="32" t="s">
        <v>33297</v>
      </c>
      <c r="O627" s="32" t="s">
        <v>33298</v>
      </c>
      <c r="P627" s="32" t="str">
        <f>IF(council_staff_import[[#This Row],[Vlookup COS Responsibility]]="",council_staff_import[[#This Row],[Vlookup Leg Contact Responsibility]],council_staff_import[[#This Row],[Vlookup COS Responsibility]])</f>
        <v/>
      </c>
      <c r="Q627" s="32" t="str">
        <f>IF(council_staff_import[[#This Row],[Vlookup COS Email]]="",council_staff_import[[#This Row],[Vlookup Leg Contact Email]],council_staff_import[[#This Row],[Vlookup COS Email]])</f>
        <v/>
      </c>
      <c r="R627" s="32" t="str">
        <f>IFERROR(VLOOKUP(council_staff_import[[#This Row],[Full Name]],[4]!Table3[#Data],2,0),"")</f>
        <v/>
      </c>
      <c r="S627" s="32" t="str">
        <f>IFERROR(VLOOKUP(council_staff_import[[#This Row],[Full Name]],[4]!Table3[#Data],6,0),"")</f>
        <v/>
      </c>
      <c r="T627" s="32" t="str">
        <f>IFERROR(VLOOKUP(council_staff_import[[#This Row],[Full Name]],[4]!Table5[#Data],2,0),"")</f>
        <v/>
      </c>
      <c r="U627" s="32" t="str">
        <f>IFERROR(VLOOKUP(council_staff_import[[#This Row],[Full Name]],[4]!Table5[#Data],5,0),"")</f>
        <v/>
      </c>
      <c r="V627" s="32" t="str">
        <f>IFERROR(VLOOKUP(council_staff_import[[#This Row],[Full Name]],[4]!Table6[#Data],2,0),"")</f>
        <v/>
      </c>
      <c r="W627" s="32" t="str">
        <f>IFERROR(VLOOKUP(council_staff_import[[#This Row],[Full Name]],[4]!Table6[#Data],4,0),"")</f>
        <v/>
      </c>
      <c r="X627" s="32" t="s">
        <v>31394</v>
      </c>
      <c r="Y627" s="32" t="e">
        <f>VLOOKUP(council_staff_import[[#This Row],[format_works_for]],[4]!Table4[#Data],1,0)</f>
        <v>#REF!</v>
      </c>
      <c r="Z62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27" s="32" t="e">
        <f>VLOOKUP(council_staff_import[[#This Row],[formatted_and_corrected_reports_to_person]],[4]!Table2[#Data],2,0)</f>
        <v>#REF!</v>
      </c>
      <c r="AB627" s="32" t="s">
        <v>34885</v>
      </c>
      <c r="AC627" s="32" t="str">
        <f>IF(LEFT(council_staff_import[[#This Row],[Assignment_SOURCE_KEY]],(FIND(" ",council_staff_import[[#This Row],[Assignment_SOURCE_KEY]],1)-1))="CM","Personal","Central")</f>
        <v>Personal</v>
      </c>
      <c r="AD627" s="32" t="s">
        <v>34886</v>
      </c>
      <c r="AE627" s="32" t="str">
        <f>council_staff_import[[#This Row],[District_Office_Number_SOURCE_KEY]]</f>
        <v>718 619-8611</v>
      </c>
      <c r="AF627" s="32" t="s">
        <v>33170</v>
      </c>
    </row>
    <row r="628" spans="1:32" x14ac:dyDescent="0.2">
      <c r="A628" s="31" t="str">
        <f>council_staff_import[[#This Row],[First_Name_SOURCE_KEY]]&amp;" "&amp;council_staff_import[[#This Row],[Last_Name_SOURCE_KEY]]</f>
        <v>Breeana Mulligan</v>
      </c>
      <c r="B628" s="31" t="str">
        <f>council_staff_import[[#This Row],[First_Name_SOURCE_KEY]]</f>
        <v>Breeana</v>
      </c>
      <c r="C628" s="31" t="str">
        <f>council_staff_import[[#This Row],[Last_Name_SOURCE_KEY]]</f>
        <v>Mulligan</v>
      </c>
      <c r="D628" s="31" t="str">
        <f>council_staff_import[[#This Row],[Title_SOURCE_KEY]]</f>
        <v>Councilmanic Aide</v>
      </c>
      <c r="E628" s="31" t="e">
        <f>council_staff_import[[#This Row],[vlookup_works_for]]</f>
        <v>#REF!</v>
      </c>
      <c r="F628" s="31" t="str">
        <f>IF(council_staff_import[[#This Row],[combine COS and Leg Contact Responsibilties]]="",council_staff_import[[#This Row],[Vlookup Scheduler Responsibility]],council_staff_import[[#This Row],[combine COS and Leg Contact Responsibilties]])</f>
        <v/>
      </c>
      <c r="G628" s="31" t="e">
        <f>council_staff_import[[#This Row],[Vlookup_reports_to_person]]</f>
        <v>#REF!</v>
      </c>
      <c r="H628" s="31" t="s">
        <v>65</v>
      </c>
      <c r="I628" s="31" t="s">
        <v>31371</v>
      </c>
      <c r="J628" s="31" t="str">
        <f>council_staff_import[[#This Row],[format_legislative_staff_type]]</f>
        <v>Personal</v>
      </c>
      <c r="K628" s="31" t="s">
        <v>72</v>
      </c>
      <c r="L628" s="31" t="str">
        <f>IF(council_staff_import[[#This Row],[District_Office_Calc]]=0,"",council_staff_import[[#This Row],[District_Office_Calc]])</f>
        <v>718 619-8611</v>
      </c>
      <c r="M628" s="31" t="str">
        <f>IF(council_staff_import[[#This Row],[combine COS and Leg Contact emails]]="",council_staff_import[[#This Row],[Vlookup Scheduler Email]],council_staff_import[[#This Row],[combine COS and Leg Contact emails]])</f>
        <v/>
      </c>
      <c r="N628" s="32" t="s">
        <v>1223</v>
      </c>
      <c r="O628" s="32" t="s">
        <v>33426</v>
      </c>
      <c r="P628" s="32" t="str">
        <f>IF(council_staff_import[[#This Row],[Vlookup COS Responsibility]]="",council_staff_import[[#This Row],[Vlookup Leg Contact Responsibility]],council_staff_import[[#This Row],[Vlookup COS Responsibility]])</f>
        <v/>
      </c>
      <c r="Q628" s="32" t="str">
        <f>IF(council_staff_import[[#This Row],[Vlookup COS Email]]="",council_staff_import[[#This Row],[Vlookup Leg Contact Email]],council_staff_import[[#This Row],[Vlookup COS Email]])</f>
        <v/>
      </c>
      <c r="R628" s="32" t="str">
        <f>IFERROR(VLOOKUP(council_staff_import[[#This Row],[Full Name]],[4]!Table3[#Data],2,0),"")</f>
        <v/>
      </c>
      <c r="S628" s="32" t="str">
        <f>IFERROR(VLOOKUP(council_staff_import[[#This Row],[Full Name]],[4]!Table3[#Data],6,0),"")</f>
        <v/>
      </c>
      <c r="T628" s="32" t="str">
        <f>IFERROR(VLOOKUP(council_staff_import[[#This Row],[Full Name]],[4]!Table5[#Data],2,0),"")</f>
        <v/>
      </c>
      <c r="U628" s="32" t="str">
        <f>IFERROR(VLOOKUP(council_staff_import[[#This Row],[Full Name]],[4]!Table5[#Data],5,0),"")</f>
        <v/>
      </c>
      <c r="V628" s="32" t="str">
        <f>IFERROR(VLOOKUP(council_staff_import[[#This Row],[Full Name]],[4]!Table6[#Data],2,0),"")</f>
        <v/>
      </c>
      <c r="W628" s="32" t="str">
        <f>IFERROR(VLOOKUP(council_staff_import[[#This Row],[Full Name]],[4]!Table6[#Data],4,0),"")</f>
        <v/>
      </c>
      <c r="X628" s="32" t="s">
        <v>31394</v>
      </c>
      <c r="Y628" s="32" t="e">
        <f>VLOOKUP(council_staff_import[[#This Row],[format_works_for]],[4]!Table4[#Data],1,0)</f>
        <v>#REF!</v>
      </c>
      <c r="Z62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28" s="32" t="e">
        <f>VLOOKUP(council_staff_import[[#This Row],[formatted_and_corrected_reports_to_person]],[4]!Table2[#Data],2,0)</f>
        <v>#REF!</v>
      </c>
      <c r="AB628" s="32" t="s">
        <v>34885</v>
      </c>
      <c r="AC628" s="32" t="str">
        <f>IF(LEFT(council_staff_import[[#This Row],[Assignment_SOURCE_KEY]],(FIND(" ",council_staff_import[[#This Row],[Assignment_SOURCE_KEY]],1)-1))="CM","Personal","Central")</f>
        <v>Personal</v>
      </c>
      <c r="AD628" s="32" t="s">
        <v>34886</v>
      </c>
      <c r="AE628" s="32" t="str">
        <f>council_staff_import[[#This Row],[District_Office_Number_SOURCE_KEY]]</f>
        <v>718 619-8611</v>
      </c>
      <c r="AF628" s="32" t="s">
        <v>33170</v>
      </c>
    </row>
    <row r="629" spans="1:32" x14ac:dyDescent="0.2">
      <c r="A629" s="31" t="str">
        <f>council_staff_import[[#This Row],[First_Name_SOURCE_KEY]]&amp;" "&amp;council_staff_import[[#This Row],[Last_Name_SOURCE_KEY]]</f>
        <v>Ahmed Nazaar</v>
      </c>
      <c r="B629" s="31" t="str">
        <f>council_staff_import[[#This Row],[First_Name_SOURCE_KEY]]</f>
        <v>Ahmed</v>
      </c>
      <c r="C629" s="31" t="str">
        <f>council_staff_import[[#This Row],[Last_Name_SOURCE_KEY]]</f>
        <v>Nazaar</v>
      </c>
      <c r="D629" s="31" t="str">
        <f>council_staff_import[[#This Row],[Title_SOURCE_KEY]]</f>
        <v>Councilmanic Aide</v>
      </c>
      <c r="E629" s="31" t="e">
        <f>council_staff_import[[#This Row],[vlookup_works_for]]</f>
        <v>#REF!</v>
      </c>
      <c r="F629" s="31" t="str">
        <f>IF(council_staff_import[[#This Row],[combine COS and Leg Contact Responsibilties]]="",council_staff_import[[#This Row],[Vlookup Scheduler Responsibility]],council_staff_import[[#This Row],[combine COS and Leg Contact Responsibilties]])</f>
        <v/>
      </c>
      <c r="G629" s="31" t="e">
        <f>council_staff_import[[#This Row],[Vlookup_reports_to_person]]</f>
        <v>#REF!</v>
      </c>
      <c r="H629" s="31" t="s">
        <v>65</v>
      </c>
      <c r="I629" s="31" t="s">
        <v>31371</v>
      </c>
      <c r="J629" s="31" t="str">
        <f>council_staff_import[[#This Row],[format_legislative_staff_type]]</f>
        <v>Personal</v>
      </c>
      <c r="K629" s="31" t="s">
        <v>72</v>
      </c>
      <c r="L629" s="31" t="str">
        <f>IF(council_staff_import[[#This Row],[District_Office_Calc]]=0,"",council_staff_import[[#This Row],[District_Office_Calc]])</f>
        <v>718 619-8611</v>
      </c>
      <c r="M629" s="31" t="str">
        <f>IF(council_staff_import[[#This Row],[combine COS and Leg Contact emails]]="",council_staff_import[[#This Row],[Vlookup Scheduler Email]],council_staff_import[[#This Row],[combine COS and Leg Contact emails]])</f>
        <v/>
      </c>
      <c r="N629" s="32" t="s">
        <v>33953</v>
      </c>
      <c r="O629" s="32" t="s">
        <v>20974</v>
      </c>
      <c r="P629" s="32" t="str">
        <f>IF(council_staff_import[[#This Row],[Vlookup COS Responsibility]]="",council_staff_import[[#This Row],[Vlookup Leg Contact Responsibility]],council_staff_import[[#This Row],[Vlookup COS Responsibility]])</f>
        <v/>
      </c>
      <c r="Q629" s="32" t="str">
        <f>IF(council_staff_import[[#This Row],[Vlookup COS Email]]="",council_staff_import[[#This Row],[Vlookup Leg Contact Email]],council_staff_import[[#This Row],[Vlookup COS Email]])</f>
        <v/>
      </c>
      <c r="R629" s="32" t="str">
        <f>IFERROR(VLOOKUP(council_staff_import[[#This Row],[Full Name]],[4]!Table3[#Data],2,0),"")</f>
        <v/>
      </c>
      <c r="S629" s="32" t="str">
        <f>IFERROR(VLOOKUP(council_staff_import[[#This Row],[Full Name]],[4]!Table3[#Data],6,0),"")</f>
        <v/>
      </c>
      <c r="T629" s="32" t="str">
        <f>IFERROR(VLOOKUP(council_staff_import[[#This Row],[Full Name]],[4]!Table5[#Data],2,0),"")</f>
        <v/>
      </c>
      <c r="U629" s="32" t="str">
        <f>IFERROR(VLOOKUP(council_staff_import[[#This Row],[Full Name]],[4]!Table5[#Data],5,0),"")</f>
        <v/>
      </c>
      <c r="V629" s="32" t="str">
        <f>IFERROR(VLOOKUP(council_staff_import[[#This Row],[Full Name]],[4]!Table6[#Data],2,0),"")</f>
        <v/>
      </c>
      <c r="W629" s="32" t="str">
        <f>IFERROR(VLOOKUP(council_staff_import[[#This Row],[Full Name]],[4]!Table6[#Data],4,0),"")</f>
        <v/>
      </c>
      <c r="X629" s="32" t="s">
        <v>31394</v>
      </c>
      <c r="Y629" s="32" t="e">
        <f>VLOOKUP(council_staff_import[[#This Row],[format_works_for]],[4]!Table4[#Data],1,0)</f>
        <v>#REF!</v>
      </c>
      <c r="Z62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29" s="32" t="e">
        <f>VLOOKUP(council_staff_import[[#This Row],[formatted_and_corrected_reports_to_person]],[4]!Table2[#Data],2,0)</f>
        <v>#REF!</v>
      </c>
      <c r="AB629" s="32" t="s">
        <v>34885</v>
      </c>
      <c r="AC629" s="32" t="str">
        <f>IF(LEFT(council_staff_import[[#This Row],[Assignment_SOURCE_KEY]],(FIND(" ",council_staff_import[[#This Row],[Assignment_SOURCE_KEY]],1)-1))="CM","Personal","Central")</f>
        <v>Personal</v>
      </c>
      <c r="AD629" s="32" t="s">
        <v>34886</v>
      </c>
      <c r="AE629" s="32" t="str">
        <f>council_staff_import[[#This Row],[District_Office_Number_SOURCE_KEY]]</f>
        <v>718 619-8611</v>
      </c>
      <c r="AF629" s="32" t="s">
        <v>33170</v>
      </c>
    </row>
    <row r="630" spans="1:32" x14ac:dyDescent="0.2">
      <c r="A630" s="31" t="str">
        <f>council_staff_import[[#This Row],[First_Name_SOURCE_KEY]]&amp;" "&amp;council_staff_import[[#This Row],[Last_Name_SOURCE_KEY]]</f>
        <v>Jonathan Szott</v>
      </c>
      <c r="B630" s="31" t="str">
        <f>council_staff_import[[#This Row],[First_Name_SOURCE_KEY]]</f>
        <v>Jonathan</v>
      </c>
      <c r="C630" s="31" t="str">
        <f>council_staff_import[[#This Row],[Last_Name_SOURCE_KEY]]</f>
        <v>Szott</v>
      </c>
      <c r="D630" s="31" t="str">
        <f>council_staff_import[[#This Row],[Title_SOURCE_KEY]]</f>
        <v>Councilmanic Aide</v>
      </c>
      <c r="E630" s="31" t="e">
        <f>council_staff_import[[#This Row],[vlookup_works_for]]</f>
        <v>#REF!</v>
      </c>
      <c r="F630" s="31" t="str">
        <f>IF(council_staff_import[[#This Row],[combine COS and Leg Contact Responsibilties]]="",council_staff_import[[#This Row],[Vlookup Scheduler Responsibility]],council_staff_import[[#This Row],[combine COS and Leg Contact Responsibilties]])</f>
        <v/>
      </c>
      <c r="G630" s="31" t="e">
        <f>council_staff_import[[#This Row],[Vlookup_reports_to_person]]</f>
        <v>#REF!</v>
      </c>
      <c r="H630" s="31" t="s">
        <v>65</v>
      </c>
      <c r="I630" s="31" t="s">
        <v>31371</v>
      </c>
      <c r="J630" s="31" t="str">
        <f>council_staff_import[[#This Row],[format_legislative_staff_type]]</f>
        <v>Personal</v>
      </c>
      <c r="K630" s="31" t="s">
        <v>72</v>
      </c>
      <c r="L630" s="31" t="str">
        <f>IF(council_staff_import[[#This Row],[District_Office_Calc]]=0,"",council_staff_import[[#This Row],[District_Office_Calc]])</f>
        <v>718 619-8611</v>
      </c>
      <c r="M630" s="31" t="str">
        <f>IF(council_staff_import[[#This Row],[combine COS and Leg Contact emails]]="",council_staff_import[[#This Row],[Vlookup Scheduler Email]],council_staff_import[[#This Row],[combine COS and Leg Contact emails]])</f>
        <v/>
      </c>
      <c r="N630" s="32" t="s">
        <v>33168</v>
      </c>
      <c r="O630" s="32" t="s">
        <v>24166</v>
      </c>
      <c r="P630" s="32" t="str">
        <f>IF(council_staff_import[[#This Row],[Vlookup COS Responsibility]]="",council_staff_import[[#This Row],[Vlookup Leg Contact Responsibility]],council_staff_import[[#This Row],[Vlookup COS Responsibility]])</f>
        <v/>
      </c>
      <c r="Q630" s="32" t="str">
        <f>IF(council_staff_import[[#This Row],[Vlookup COS Email]]="",council_staff_import[[#This Row],[Vlookup Leg Contact Email]],council_staff_import[[#This Row],[Vlookup COS Email]])</f>
        <v/>
      </c>
      <c r="R630" s="32" t="str">
        <f>IFERROR(VLOOKUP(council_staff_import[[#This Row],[Full Name]],[4]!Table3[#Data],2,0),"")</f>
        <v/>
      </c>
      <c r="S630" s="32" t="str">
        <f>IFERROR(VLOOKUP(council_staff_import[[#This Row],[Full Name]],[4]!Table3[#Data],6,0),"")</f>
        <v/>
      </c>
      <c r="T630" s="32" t="str">
        <f>IFERROR(VLOOKUP(council_staff_import[[#This Row],[Full Name]],[4]!Table5[#Data],2,0),"")</f>
        <v/>
      </c>
      <c r="U630" s="32" t="str">
        <f>IFERROR(VLOOKUP(council_staff_import[[#This Row],[Full Name]],[4]!Table5[#Data],5,0),"")</f>
        <v/>
      </c>
      <c r="V630" s="32" t="str">
        <f>IFERROR(VLOOKUP(council_staff_import[[#This Row],[Full Name]],[4]!Table6[#Data],2,0),"")</f>
        <v/>
      </c>
      <c r="W630" s="32" t="str">
        <f>IFERROR(VLOOKUP(council_staff_import[[#This Row],[Full Name]],[4]!Table6[#Data],4,0),"")</f>
        <v/>
      </c>
      <c r="X630" s="32" t="s">
        <v>31394</v>
      </c>
      <c r="Y630" s="32" t="e">
        <f>VLOOKUP(council_staff_import[[#This Row],[format_works_for]],[4]!Table4[#Data],1,0)</f>
        <v>#REF!</v>
      </c>
      <c r="Z63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30" s="32" t="e">
        <f>VLOOKUP(council_staff_import[[#This Row],[formatted_and_corrected_reports_to_person]],[4]!Table2[#Data],2,0)</f>
        <v>#REF!</v>
      </c>
      <c r="AB630" s="32" t="s">
        <v>34885</v>
      </c>
      <c r="AC630" s="32" t="str">
        <f>IF(LEFT(council_staff_import[[#This Row],[Assignment_SOURCE_KEY]],(FIND(" ",council_staff_import[[#This Row],[Assignment_SOURCE_KEY]],1)-1))="CM","Personal","Central")</f>
        <v>Personal</v>
      </c>
      <c r="AD630" s="32" t="s">
        <v>34886</v>
      </c>
      <c r="AE630" s="32" t="str">
        <f>council_staff_import[[#This Row],[District_Office_Number_SOURCE_KEY]]</f>
        <v>718 619-8611</v>
      </c>
      <c r="AF630" s="32" t="s">
        <v>33170</v>
      </c>
    </row>
    <row r="631" spans="1:32" x14ac:dyDescent="0.2">
      <c r="A631" s="31" t="str">
        <f>council_staff_import[[#This Row],[First_Name_SOURCE_KEY]]&amp;" "&amp;council_staff_import[[#This Row],[Last_Name_SOURCE_KEY]]</f>
        <v>Vito Tautonico</v>
      </c>
      <c r="B631" s="31" t="str">
        <f>council_staff_import[[#This Row],[First_Name_SOURCE_KEY]]</f>
        <v>Vito</v>
      </c>
      <c r="C631" s="31" t="str">
        <f>council_staff_import[[#This Row],[Last_Name_SOURCE_KEY]]</f>
        <v>Tautonico</v>
      </c>
      <c r="D631" s="31" t="str">
        <f>council_staff_import[[#This Row],[Title_SOURCE_KEY]]</f>
        <v>Councilmanic Aide</v>
      </c>
      <c r="E631" s="31" t="e">
        <f>council_staff_import[[#This Row],[vlookup_works_for]]</f>
        <v>#REF!</v>
      </c>
      <c r="F631" s="31" t="str">
        <f>IF(council_staff_import[[#This Row],[combine COS and Leg Contact Responsibilties]]="",council_staff_import[[#This Row],[Vlookup Scheduler Responsibility]],council_staff_import[[#This Row],[combine COS and Leg Contact Responsibilties]])</f>
        <v/>
      </c>
      <c r="G631" s="31" t="e">
        <f>council_staff_import[[#This Row],[Vlookup_reports_to_person]]</f>
        <v>#REF!</v>
      </c>
      <c r="H631" s="31" t="s">
        <v>65</v>
      </c>
      <c r="I631" s="31" t="s">
        <v>31371</v>
      </c>
      <c r="J631" s="31" t="str">
        <f>council_staff_import[[#This Row],[format_legislative_staff_type]]</f>
        <v>Personal</v>
      </c>
      <c r="K631" s="31" t="s">
        <v>72</v>
      </c>
      <c r="L631" s="31" t="str">
        <f>IF(council_staff_import[[#This Row],[District_Office_Calc]]=0,"",council_staff_import[[#This Row],[District_Office_Calc]])</f>
        <v>718 619-8611</v>
      </c>
      <c r="M631" s="31" t="str">
        <f>IF(council_staff_import[[#This Row],[combine COS and Leg Contact emails]]="",council_staff_import[[#This Row],[Vlookup Scheduler Email]],council_staff_import[[#This Row],[combine COS and Leg Contact emails]])</f>
        <v/>
      </c>
      <c r="N631" s="32" t="s">
        <v>33809</v>
      </c>
      <c r="O631" s="32" t="s">
        <v>33810</v>
      </c>
      <c r="P631" s="32" t="str">
        <f>IF(council_staff_import[[#This Row],[Vlookup COS Responsibility]]="",council_staff_import[[#This Row],[Vlookup Leg Contact Responsibility]],council_staff_import[[#This Row],[Vlookup COS Responsibility]])</f>
        <v/>
      </c>
      <c r="Q631" s="32" t="str">
        <f>IF(council_staff_import[[#This Row],[Vlookup COS Email]]="",council_staff_import[[#This Row],[Vlookup Leg Contact Email]],council_staff_import[[#This Row],[Vlookup COS Email]])</f>
        <v/>
      </c>
      <c r="R631" s="32" t="str">
        <f>IFERROR(VLOOKUP(council_staff_import[[#This Row],[Full Name]],[4]!Table3[#Data],2,0),"")</f>
        <v/>
      </c>
      <c r="S631" s="32" t="str">
        <f>IFERROR(VLOOKUP(council_staff_import[[#This Row],[Full Name]],[4]!Table3[#Data],6,0),"")</f>
        <v/>
      </c>
      <c r="T631" s="32" t="str">
        <f>IFERROR(VLOOKUP(council_staff_import[[#This Row],[Full Name]],[4]!Table5[#Data],2,0),"")</f>
        <v/>
      </c>
      <c r="U631" s="32" t="str">
        <f>IFERROR(VLOOKUP(council_staff_import[[#This Row],[Full Name]],[4]!Table5[#Data],5,0),"")</f>
        <v/>
      </c>
      <c r="V631" s="32" t="str">
        <f>IFERROR(VLOOKUP(council_staff_import[[#This Row],[Full Name]],[4]!Table6[#Data],2,0),"")</f>
        <v/>
      </c>
      <c r="W631" s="32" t="str">
        <f>IFERROR(VLOOKUP(council_staff_import[[#This Row],[Full Name]],[4]!Table6[#Data],4,0),"")</f>
        <v/>
      </c>
      <c r="X631" s="32" t="s">
        <v>31394</v>
      </c>
      <c r="Y631" s="32" t="e">
        <f>VLOOKUP(council_staff_import[[#This Row],[format_works_for]],[4]!Table4[#Data],1,0)</f>
        <v>#REF!</v>
      </c>
      <c r="Z63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31" s="32" t="e">
        <f>VLOOKUP(council_staff_import[[#This Row],[formatted_and_corrected_reports_to_person]],[4]!Table2[#Data],2,0)</f>
        <v>#REF!</v>
      </c>
      <c r="AB631" s="32" t="s">
        <v>34885</v>
      </c>
      <c r="AC631" s="34" t="str">
        <f>IF(LEFT(council_staff_import[[#This Row],[Assignment_SOURCE_KEY]],(FIND(" ",council_staff_import[[#This Row],[Assignment_SOURCE_KEY]],1)-1))="CM","Personal","Central")</f>
        <v>Personal</v>
      </c>
      <c r="AD631" s="32" t="s">
        <v>34886</v>
      </c>
      <c r="AE631" s="32" t="str">
        <f>council_staff_import[[#This Row],[District_Office_Number_SOURCE_KEY]]</f>
        <v>718 619-8611</v>
      </c>
      <c r="AF631" s="32" t="s">
        <v>33170</v>
      </c>
    </row>
    <row r="632" spans="1:32" x14ac:dyDescent="0.2">
      <c r="A632" s="31" t="str">
        <f>council_staff_import[[#This Row],[First_Name_SOURCE_KEY]]&amp;" "&amp;council_staff_import[[#This Row],[Last_Name_SOURCE_KEY]]</f>
        <v>Seunghoo Yon</v>
      </c>
      <c r="B632" s="31" t="str">
        <f>council_staff_import[[#This Row],[First_Name_SOURCE_KEY]]</f>
        <v>Seunghoo</v>
      </c>
      <c r="C632" s="31" t="str">
        <f>council_staff_import[[#This Row],[Last_Name_SOURCE_KEY]]</f>
        <v>Yon</v>
      </c>
      <c r="D632" s="31" t="str">
        <f>council_staff_import[[#This Row],[Title_SOURCE_KEY]]</f>
        <v>Councilmanic Aide</v>
      </c>
      <c r="E632" s="31" t="e">
        <f>council_staff_import[[#This Row],[vlookup_works_for]]</f>
        <v>#REF!</v>
      </c>
      <c r="F632" s="31" t="str">
        <f>IF(council_staff_import[[#This Row],[combine COS and Leg Contact Responsibilties]]="",council_staff_import[[#This Row],[Vlookup Scheduler Responsibility]],council_staff_import[[#This Row],[combine COS and Leg Contact Responsibilties]])</f>
        <v/>
      </c>
      <c r="G632" s="31" t="e">
        <f>council_staff_import[[#This Row],[Vlookup_reports_to_person]]</f>
        <v>#REF!</v>
      </c>
      <c r="H632" s="31" t="s">
        <v>65</v>
      </c>
      <c r="I632" s="31" t="s">
        <v>31371</v>
      </c>
      <c r="J632" s="31" t="str">
        <f>council_staff_import[[#This Row],[format_legislative_staff_type]]</f>
        <v>Personal</v>
      </c>
      <c r="K632" s="31" t="s">
        <v>72</v>
      </c>
      <c r="L632" s="31" t="str">
        <f>IF(council_staff_import[[#This Row],[District_Office_Calc]]=0,"",council_staff_import[[#This Row],[District_Office_Calc]])</f>
        <v>718 619-8611</v>
      </c>
      <c r="M632" s="31" t="str">
        <f>IF(council_staff_import[[#This Row],[combine COS and Leg Contact emails]]="",council_staff_import[[#This Row],[Vlookup Scheduler Email]],council_staff_import[[#This Row],[combine COS and Leg Contact emails]])</f>
        <v/>
      </c>
      <c r="N632" s="32" t="s">
        <v>33967</v>
      </c>
      <c r="O632" s="32" t="s">
        <v>33968</v>
      </c>
      <c r="P632" s="32" t="str">
        <f>IF(council_staff_import[[#This Row],[Vlookup COS Responsibility]]="",council_staff_import[[#This Row],[Vlookup Leg Contact Responsibility]],council_staff_import[[#This Row],[Vlookup COS Responsibility]])</f>
        <v/>
      </c>
      <c r="Q632" s="32" t="str">
        <f>IF(council_staff_import[[#This Row],[Vlookup COS Email]]="",council_staff_import[[#This Row],[Vlookup Leg Contact Email]],council_staff_import[[#This Row],[Vlookup COS Email]])</f>
        <v/>
      </c>
      <c r="R632" s="32" t="str">
        <f>IFERROR(VLOOKUP(council_staff_import[[#This Row],[Full Name]],[4]!Table3[#Data],2,0),"")</f>
        <v/>
      </c>
      <c r="S632" s="32" t="str">
        <f>IFERROR(VLOOKUP(council_staff_import[[#This Row],[Full Name]],[4]!Table3[#Data],6,0),"")</f>
        <v/>
      </c>
      <c r="T632" s="32" t="str">
        <f>IFERROR(VLOOKUP(council_staff_import[[#This Row],[Full Name]],[4]!Table5[#Data],2,0),"")</f>
        <v/>
      </c>
      <c r="U632" s="32" t="str">
        <f>IFERROR(VLOOKUP(council_staff_import[[#This Row],[Full Name]],[4]!Table5[#Data],5,0),"")</f>
        <v/>
      </c>
      <c r="V632" s="32" t="str">
        <f>IFERROR(VLOOKUP(council_staff_import[[#This Row],[Full Name]],[4]!Table6[#Data],2,0),"")</f>
        <v/>
      </c>
      <c r="W632" s="32" t="str">
        <f>IFERROR(VLOOKUP(council_staff_import[[#This Row],[Full Name]],[4]!Table6[#Data],4,0),"")</f>
        <v/>
      </c>
      <c r="X632" s="32" t="s">
        <v>31394</v>
      </c>
      <c r="Y632" s="32" t="e">
        <f>VLOOKUP(council_staff_import[[#This Row],[format_works_for]],[4]!Table4[#Data],1,0)</f>
        <v>#REF!</v>
      </c>
      <c r="Z63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32" s="32" t="e">
        <f>VLOOKUP(council_staff_import[[#This Row],[formatted_and_corrected_reports_to_person]],[4]!Table2[#Data],2,0)</f>
        <v>#REF!</v>
      </c>
      <c r="AB632" s="32" t="s">
        <v>34885</v>
      </c>
      <c r="AC632" s="34" t="str">
        <f>IF(LEFT(council_staff_import[[#This Row],[Assignment_SOURCE_KEY]],(FIND(" ",council_staff_import[[#This Row],[Assignment_SOURCE_KEY]],1)-1))="CM","Personal","Central")</f>
        <v>Personal</v>
      </c>
      <c r="AD632" s="32" t="s">
        <v>34886</v>
      </c>
      <c r="AE632" s="32" t="str">
        <f>council_staff_import[[#This Row],[District_Office_Number_SOURCE_KEY]]</f>
        <v>718 619-8611</v>
      </c>
      <c r="AF632" s="32" t="s">
        <v>33170</v>
      </c>
    </row>
    <row r="633" spans="1:32" x14ac:dyDescent="0.2">
      <c r="A633" s="31" t="str">
        <f>council_staff_import[[#This Row],[First_Name_SOURCE_KEY]]&amp;" "&amp;council_staff_import[[#This Row],[Last_Name_SOURCE_KEY]]</f>
        <v>Elana Ehrenberg</v>
      </c>
      <c r="B633" s="31" t="str">
        <f>council_staff_import[[#This Row],[First_Name_SOURCE_KEY]]</f>
        <v>Elana</v>
      </c>
      <c r="C633" s="31" t="str">
        <f>council_staff_import[[#This Row],[Last_Name_SOURCE_KEY]]</f>
        <v>Ehrenberg</v>
      </c>
      <c r="D633" s="31" t="str">
        <f>council_staff_import[[#This Row],[Title_SOURCE_KEY]]</f>
        <v>Councilmanic Aide</v>
      </c>
      <c r="E633" s="31" t="e">
        <f>council_staff_import[[#This Row],[vlookup_works_for]]</f>
        <v>#REF!</v>
      </c>
      <c r="F633" s="31" t="str">
        <f>IF(council_staff_import[[#This Row],[combine COS and Leg Contact Responsibilties]]="",council_staff_import[[#This Row],[Vlookup Scheduler Responsibility]],council_staff_import[[#This Row],[combine COS and Leg Contact Responsibilties]])</f>
        <v/>
      </c>
      <c r="G633" s="31" t="e">
        <f>council_staff_import[[#This Row],[Vlookup_reports_to_person]]</f>
        <v>#REF!</v>
      </c>
      <c r="H633" s="31" t="s">
        <v>65</v>
      </c>
      <c r="I633" s="31" t="s">
        <v>31371</v>
      </c>
      <c r="J633" s="31" t="str">
        <f>council_staff_import[[#This Row],[format_legislative_staff_type]]</f>
        <v>Personal</v>
      </c>
      <c r="K633" s="31" t="s">
        <v>72</v>
      </c>
      <c r="L633" s="31" t="str">
        <f>IF(council_staff_import[[#This Row],[District_Office_Calc]]=0,"",council_staff_import[[#This Row],[District_Office_Calc]])</f>
        <v>718 383-9566</v>
      </c>
      <c r="M633" s="31" t="str">
        <f>IF(council_staff_import[[#This Row],[combine COS and Leg Contact emails]]="",council_staff_import[[#This Row],[Vlookup Scheduler Email]],council_staff_import[[#This Row],[combine COS and Leg Contact emails]])</f>
        <v/>
      </c>
      <c r="N633" s="32" t="s">
        <v>34036</v>
      </c>
      <c r="O633" s="32" t="s">
        <v>34037</v>
      </c>
      <c r="P633" s="32" t="str">
        <f>IF(council_staff_import[[#This Row],[Vlookup COS Responsibility]]="",council_staff_import[[#This Row],[Vlookup Leg Contact Responsibility]],council_staff_import[[#This Row],[Vlookup COS Responsibility]])</f>
        <v/>
      </c>
      <c r="Q633" s="32" t="str">
        <f>IF(council_staff_import[[#This Row],[Vlookup COS Email]]="",council_staff_import[[#This Row],[Vlookup Leg Contact Email]],council_staff_import[[#This Row],[Vlookup COS Email]])</f>
        <v/>
      </c>
      <c r="R633" s="32" t="str">
        <f>IFERROR(VLOOKUP(council_staff_import[[#This Row],[Full Name]],[4]!Table3[#Data],2,0),"")</f>
        <v/>
      </c>
      <c r="S633" s="32" t="str">
        <f>IFERROR(VLOOKUP(council_staff_import[[#This Row],[Full Name]],[4]!Table3[#Data],6,0),"")</f>
        <v/>
      </c>
      <c r="T633" s="32" t="str">
        <f>IFERROR(VLOOKUP(council_staff_import[[#This Row],[Full Name]],[4]!Table5[#Data],2,0),"")</f>
        <v/>
      </c>
      <c r="U633" s="32" t="str">
        <f>IFERROR(VLOOKUP(council_staff_import[[#This Row],[Full Name]],[4]!Table5[#Data],5,0),"")</f>
        <v/>
      </c>
      <c r="V633" s="32" t="str">
        <f>IFERROR(VLOOKUP(council_staff_import[[#This Row],[Full Name]],[4]!Table6[#Data],2,0),"")</f>
        <v/>
      </c>
      <c r="W633" s="32" t="str">
        <f>IFERROR(VLOOKUP(council_staff_import[[#This Row],[Full Name]],[4]!Table6[#Data],4,0),"")</f>
        <v/>
      </c>
      <c r="X633" s="32" t="s">
        <v>31394</v>
      </c>
      <c r="Y633" s="32" t="e">
        <f>VLOOKUP(council_staff_import[[#This Row],[format_works_for]],[4]!Table4[#Data],1,0)</f>
        <v>#REF!</v>
      </c>
      <c r="Z63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33" s="32" t="e">
        <f>VLOOKUP(council_staff_import[[#This Row],[formatted_and_corrected_reports_to_person]],[4]!Table2[#Data],2,0)</f>
        <v>#REF!</v>
      </c>
      <c r="AB633" s="32" t="str">
        <f>IF(council_staff_import[[#This Row],[format_legislative_staff_type]]="Personal", RIGHT(council_staff_import[[#This Row],[Assignment_SOURCE_KEY]],LEN(council_staff_import[[#This Row],[Assignment_SOURCE_KEY]])-FIND(" ",council_staff_import[[#This Row],[Assignment_SOURCE_KEY]])),"")</f>
        <v>Van Bramer</v>
      </c>
      <c r="AC633" s="34" t="str">
        <f>IF(LEFT(council_staff_import[[#This Row],[Assignment_SOURCE_KEY]],(FIND(" ",council_staff_import[[#This Row],[Assignment_SOURCE_KEY]],1)-1))="CM","Personal","Central")</f>
        <v>Personal</v>
      </c>
      <c r="AD633" s="32" t="s">
        <v>34887</v>
      </c>
      <c r="AE633" s="32" t="str">
        <f>council_staff_import[[#This Row],[District_Office_Number_SOURCE_KEY]]</f>
        <v>718 383-9566</v>
      </c>
      <c r="AF633" s="32" t="s">
        <v>33254</v>
      </c>
    </row>
    <row r="634" spans="1:32" x14ac:dyDescent="0.2">
      <c r="A634" s="31" t="str">
        <f>council_staff_import[[#This Row],[First_Name_SOURCE_KEY]]&amp;" "&amp;council_staff_import[[#This Row],[Last_Name_SOURCE_KEY]]</f>
        <v>Kenny Medrano</v>
      </c>
      <c r="B634" s="31" t="str">
        <f>council_staff_import[[#This Row],[First_Name_SOURCE_KEY]]</f>
        <v>Kenny</v>
      </c>
      <c r="C634" s="31" t="str">
        <f>council_staff_import[[#This Row],[Last_Name_SOURCE_KEY]]</f>
        <v>Medrano</v>
      </c>
      <c r="D634" s="31" t="str">
        <f>council_staff_import[[#This Row],[Title_SOURCE_KEY]]</f>
        <v>Councilmanic Aide</v>
      </c>
      <c r="E634" s="31" t="e">
        <f>council_staff_import[[#This Row],[vlookup_works_for]]</f>
        <v>#REF!</v>
      </c>
      <c r="F634" s="31" t="str">
        <f>IF(council_staff_import[[#This Row],[combine COS and Leg Contact Responsibilties]]="",council_staff_import[[#This Row],[Vlookup Scheduler Responsibility]],council_staff_import[[#This Row],[combine COS and Leg Contact Responsibilties]])</f>
        <v/>
      </c>
      <c r="G634" s="31" t="e">
        <f>council_staff_import[[#This Row],[Vlookup_reports_to_person]]</f>
        <v>#REF!</v>
      </c>
      <c r="H634" s="31" t="s">
        <v>65</v>
      </c>
      <c r="I634" s="31" t="s">
        <v>31371</v>
      </c>
      <c r="J634" s="31" t="str">
        <f>council_staff_import[[#This Row],[format_legislative_staff_type]]</f>
        <v>Personal</v>
      </c>
      <c r="K634" s="31" t="s">
        <v>72</v>
      </c>
      <c r="L634" s="31" t="str">
        <f>IF(council_staff_import[[#This Row],[District_Office_Calc]]=0,"",council_staff_import[[#This Row],[District_Office_Calc]])</f>
        <v>718 383-9566</v>
      </c>
      <c r="M634" s="31" t="str">
        <f>IF(council_staff_import[[#This Row],[combine COS and Leg Contact emails]]="",council_staff_import[[#This Row],[Vlookup Scheduler Email]],council_staff_import[[#This Row],[combine COS and Leg Contact emails]])</f>
        <v/>
      </c>
      <c r="N634" s="32" t="s">
        <v>34769</v>
      </c>
      <c r="O634" s="32" t="s">
        <v>6376</v>
      </c>
      <c r="P634" s="32" t="str">
        <f>IF(council_staff_import[[#This Row],[Vlookup COS Responsibility]]="",council_staff_import[[#This Row],[Vlookup Leg Contact Responsibility]],council_staff_import[[#This Row],[Vlookup COS Responsibility]])</f>
        <v/>
      </c>
      <c r="Q634" s="32" t="str">
        <f>IF(council_staff_import[[#This Row],[Vlookup COS Email]]="",council_staff_import[[#This Row],[Vlookup Leg Contact Email]],council_staff_import[[#This Row],[Vlookup COS Email]])</f>
        <v/>
      </c>
      <c r="R634" s="32" t="str">
        <f>IFERROR(VLOOKUP(council_staff_import[[#This Row],[Full Name]],[4]!Table3[#Data],2,0),"")</f>
        <v/>
      </c>
      <c r="S634" s="32" t="str">
        <f>IFERROR(VLOOKUP(council_staff_import[[#This Row],[Full Name]],[4]!Table3[#Data],6,0),"")</f>
        <v/>
      </c>
      <c r="T634" s="32" t="str">
        <f>IFERROR(VLOOKUP(council_staff_import[[#This Row],[Full Name]],[4]!Table5[#Data],2,0),"")</f>
        <v/>
      </c>
      <c r="U634" s="32" t="str">
        <f>IFERROR(VLOOKUP(council_staff_import[[#This Row],[Full Name]],[4]!Table5[#Data],5,0),"")</f>
        <v/>
      </c>
      <c r="V634" s="32" t="str">
        <f>IFERROR(VLOOKUP(council_staff_import[[#This Row],[Full Name]],[4]!Table6[#Data],2,0),"")</f>
        <v/>
      </c>
      <c r="W634" s="32" t="str">
        <f>IFERROR(VLOOKUP(council_staff_import[[#This Row],[Full Name]],[4]!Table6[#Data],4,0),"")</f>
        <v/>
      </c>
      <c r="X634" s="32" t="s">
        <v>31394</v>
      </c>
      <c r="Y634" s="32" t="e">
        <f>VLOOKUP(council_staff_import[[#This Row],[format_works_for]],[4]!Table4[#Data],1,0)</f>
        <v>#REF!</v>
      </c>
      <c r="Z63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34" s="32" t="e">
        <f>VLOOKUP(council_staff_import[[#This Row],[formatted_and_corrected_reports_to_person]],[4]!Table2[#Data],2,0)</f>
        <v>#REF!</v>
      </c>
      <c r="AB634" s="32" t="str">
        <f>IF(council_staff_import[[#This Row],[format_legislative_staff_type]]="Personal", RIGHT(council_staff_import[[#This Row],[Assignment_SOURCE_KEY]],LEN(council_staff_import[[#This Row],[Assignment_SOURCE_KEY]])-FIND(" ",council_staff_import[[#This Row],[Assignment_SOURCE_KEY]])),"")</f>
        <v>Van Bramer</v>
      </c>
      <c r="AC634" s="34" t="str">
        <f>IF(LEFT(council_staff_import[[#This Row],[Assignment_SOURCE_KEY]],(FIND(" ",council_staff_import[[#This Row],[Assignment_SOURCE_KEY]],1)-1))="CM","Personal","Central")</f>
        <v>Personal</v>
      </c>
      <c r="AD634" s="32" t="s">
        <v>34887</v>
      </c>
      <c r="AE634" s="32" t="str">
        <f>council_staff_import[[#This Row],[District_Office_Number_SOURCE_KEY]]</f>
        <v>718 383-9566</v>
      </c>
      <c r="AF634" s="32" t="s">
        <v>33254</v>
      </c>
    </row>
    <row r="635" spans="1:32" x14ac:dyDescent="0.2">
      <c r="A635" s="31" t="str">
        <f>council_staff_import[[#This Row],[First_Name_SOURCE_KEY]]&amp;" "&amp;council_staff_import[[#This Row],[Last_Name_SOURCE_KEY]]</f>
        <v>Xavier Perez</v>
      </c>
      <c r="B635" s="31" t="str">
        <f>council_staff_import[[#This Row],[First_Name_SOURCE_KEY]]</f>
        <v>Xavier</v>
      </c>
      <c r="C635" s="31" t="str">
        <f>council_staff_import[[#This Row],[Last_Name_SOURCE_KEY]]</f>
        <v>Perez</v>
      </c>
      <c r="D635" s="31" t="str">
        <f>council_staff_import[[#This Row],[Title_SOURCE_KEY]]</f>
        <v>Councilmanic Aide</v>
      </c>
      <c r="E635" s="31" t="e">
        <f>council_staff_import[[#This Row],[vlookup_works_for]]</f>
        <v>#REF!</v>
      </c>
      <c r="F635" s="31" t="str">
        <f>IF(council_staff_import[[#This Row],[combine COS and Leg Contact Responsibilties]]="",council_staff_import[[#This Row],[Vlookup Scheduler Responsibility]],council_staff_import[[#This Row],[combine COS and Leg Contact Responsibilties]])</f>
        <v/>
      </c>
      <c r="G635" s="31" t="e">
        <f>council_staff_import[[#This Row],[Vlookup_reports_to_person]]</f>
        <v>#REF!</v>
      </c>
      <c r="H635" s="31" t="s">
        <v>65</v>
      </c>
      <c r="I635" s="31" t="s">
        <v>31371</v>
      </c>
      <c r="J635" s="31" t="str">
        <f>council_staff_import[[#This Row],[format_legislative_staff_type]]</f>
        <v>Personal</v>
      </c>
      <c r="K635" s="31" t="s">
        <v>72</v>
      </c>
      <c r="L635" s="31" t="str">
        <f>IF(council_staff_import[[#This Row],[District_Office_Calc]]=0,"",council_staff_import[[#This Row],[District_Office_Calc]])</f>
        <v>718 383-9566</v>
      </c>
      <c r="M635" s="31" t="str">
        <f>IF(council_staff_import[[#This Row],[combine COS and Leg Contact emails]]="",council_staff_import[[#This Row],[Vlookup Scheduler Email]],council_staff_import[[#This Row],[combine COS and Leg Contact emails]])</f>
        <v/>
      </c>
      <c r="N635" s="32" t="s">
        <v>2811</v>
      </c>
      <c r="O635" s="32" t="s">
        <v>34773</v>
      </c>
      <c r="P635" s="32" t="str">
        <f>IF(council_staff_import[[#This Row],[Vlookup COS Responsibility]]="",council_staff_import[[#This Row],[Vlookup Leg Contact Responsibility]],council_staff_import[[#This Row],[Vlookup COS Responsibility]])</f>
        <v/>
      </c>
      <c r="Q635" s="32" t="str">
        <f>IF(council_staff_import[[#This Row],[Vlookup COS Email]]="",council_staff_import[[#This Row],[Vlookup Leg Contact Email]],council_staff_import[[#This Row],[Vlookup COS Email]])</f>
        <v/>
      </c>
      <c r="R635" s="32" t="str">
        <f>IFERROR(VLOOKUP(council_staff_import[[#This Row],[Full Name]],[4]!Table3[#Data],2,0),"")</f>
        <v/>
      </c>
      <c r="S635" s="32" t="str">
        <f>IFERROR(VLOOKUP(council_staff_import[[#This Row],[Full Name]],[4]!Table3[#Data],6,0),"")</f>
        <v/>
      </c>
      <c r="T635" s="32" t="str">
        <f>IFERROR(VLOOKUP(council_staff_import[[#This Row],[Full Name]],[4]!Table5[#Data],2,0),"")</f>
        <v/>
      </c>
      <c r="U635" s="32" t="str">
        <f>IFERROR(VLOOKUP(council_staff_import[[#This Row],[Full Name]],[4]!Table5[#Data],5,0),"")</f>
        <v/>
      </c>
      <c r="V635" s="32" t="str">
        <f>IFERROR(VLOOKUP(council_staff_import[[#This Row],[Full Name]],[4]!Table6[#Data],2,0),"")</f>
        <v/>
      </c>
      <c r="W635" s="32" t="str">
        <f>IFERROR(VLOOKUP(council_staff_import[[#This Row],[Full Name]],[4]!Table6[#Data],4,0),"")</f>
        <v/>
      </c>
      <c r="X635" s="32" t="s">
        <v>31394</v>
      </c>
      <c r="Y635" s="32" t="e">
        <f>VLOOKUP(council_staff_import[[#This Row],[format_works_for]],[4]!Table4[#Data],1,0)</f>
        <v>#REF!</v>
      </c>
      <c r="Z63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35" s="32" t="e">
        <f>VLOOKUP(council_staff_import[[#This Row],[formatted_and_corrected_reports_to_person]],[4]!Table2[#Data],2,0)</f>
        <v>#REF!</v>
      </c>
      <c r="AB635" s="32" t="str">
        <f>IF(council_staff_import[[#This Row],[format_legislative_staff_type]]="Personal", RIGHT(council_staff_import[[#This Row],[Assignment_SOURCE_KEY]],LEN(council_staff_import[[#This Row],[Assignment_SOURCE_KEY]])-FIND(" ",council_staff_import[[#This Row],[Assignment_SOURCE_KEY]])),"")</f>
        <v>Van Bramer</v>
      </c>
      <c r="AC635" s="34" t="str">
        <f>IF(LEFT(council_staff_import[[#This Row],[Assignment_SOURCE_KEY]],(FIND(" ",council_staff_import[[#This Row],[Assignment_SOURCE_KEY]],1)-1))="CM","Personal","Central")</f>
        <v>Personal</v>
      </c>
      <c r="AD635" s="32" t="s">
        <v>34887</v>
      </c>
      <c r="AE635" s="32" t="str">
        <f>council_staff_import[[#This Row],[District_Office_Number_SOURCE_KEY]]</f>
        <v>718 383-9566</v>
      </c>
      <c r="AF635" s="32" t="s">
        <v>33254</v>
      </c>
    </row>
    <row r="636" spans="1:32" x14ac:dyDescent="0.2">
      <c r="A636" s="31" t="str">
        <f>council_staff_import[[#This Row],[First_Name_SOURCE_KEY]]&amp;" "&amp;council_staff_import[[#This Row],[Last_Name_SOURCE_KEY]]</f>
        <v>Aileen Sheil</v>
      </c>
      <c r="B636" s="31" t="str">
        <f>council_staff_import[[#This Row],[First_Name_SOURCE_KEY]]</f>
        <v>Aileen</v>
      </c>
      <c r="C636" s="31" t="str">
        <f>council_staff_import[[#This Row],[Last_Name_SOURCE_KEY]]</f>
        <v>Sheil</v>
      </c>
      <c r="D636" s="31" t="str">
        <f>council_staff_import[[#This Row],[Title_SOURCE_KEY]]</f>
        <v>Councilmanic Aide</v>
      </c>
      <c r="E636" s="31" t="e">
        <f>council_staff_import[[#This Row],[vlookup_works_for]]</f>
        <v>#REF!</v>
      </c>
      <c r="F636" s="31" t="str">
        <f>IF(council_staff_import[[#This Row],[combine COS and Leg Contact Responsibilties]]="",council_staff_import[[#This Row],[Vlookup Scheduler Responsibility]],council_staff_import[[#This Row],[combine COS and Leg Contact Responsibilties]])</f>
        <v/>
      </c>
      <c r="G636" s="31" t="e">
        <f>council_staff_import[[#This Row],[Vlookup_reports_to_person]]</f>
        <v>#REF!</v>
      </c>
      <c r="H636" s="31" t="s">
        <v>65</v>
      </c>
      <c r="I636" s="31" t="s">
        <v>31371</v>
      </c>
      <c r="J636" s="31" t="str">
        <f>council_staff_import[[#This Row],[format_legislative_staff_type]]</f>
        <v>Personal</v>
      </c>
      <c r="K636" s="31" t="s">
        <v>72</v>
      </c>
      <c r="L636" s="31" t="str">
        <f>IF(council_staff_import[[#This Row],[District_Office_Calc]]=0,"",council_staff_import[[#This Row],[District_Office_Calc]])</f>
        <v>718 383-9566</v>
      </c>
      <c r="M636" s="31" t="str">
        <f>IF(council_staff_import[[#This Row],[combine COS and Leg Contact emails]]="",council_staff_import[[#This Row],[Vlookup Scheduler Email]],council_staff_import[[#This Row],[combine COS and Leg Contact emails]])</f>
        <v/>
      </c>
      <c r="N636" s="32" t="s">
        <v>34170</v>
      </c>
      <c r="O636" s="32" t="s">
        <v>34171</v>
      </c>
      <c r="P636" s="32" t="str">
        <f>IF(council_staff_import[[#This Row],[Vlookup COS Responsibility]]="",council_staff_import[[#This Row],[Vlookup Leg Contact Responsibility]],council_staff_import[[#This Row],[Vlookup COS Responsibility]])</f>
        <v/>
      </c>
      <c r="Q636" s="32" t="str">
        <f>IF(council_staff_import[[#This Row],[Vlookup COS Email]]="",council_staff_import[[#This Row],[Vlookup Leg Contact Email]],council_staff_import[[#This Row],[Vlookup COS Email]])</f>
        <v/>
      </c>
      <c r="R636" s="32" t="str">
        <f>IFERROR(VLOOKUP(council_staff_import[[#This Row],[Full Name]],[4]!Table3[#Data],2,0),"")</f>
        <v/>
      </c>
      <c r="S636" s="32" t="str">
        <f>IFERROR(VLOOKUP(council_staff_import[[#This Row],[Full Name]],[4]!Table3[#Data],6,0),"")</f>
        <v/>
      </c>
      <c r="T636" s="32" t="str">
        <f>IFERROR(VLOOKUP(council_staff_import[[#This Row],[Full Name]],[4]!Table5[#Data],2,0),"")</f>
        <v/>
      </c>
      <c r="U636" s="32" t="str">
        <f>IFERROR(VLOOKUP(council_staff_import[[#This Row],[Full Name]],[4]!Table5[#Data],5,0),"")</f>
        <v/>
      </c>
      <c r="V636" s="32" t="str">
        <f>IFERROR(VLOOKUP(council_staff_import[[#This Row],[Full Name]],[4]!Table6[#Data],2,0),"")</f>
        <v/>
      </c>
      <c r="W636" s="32" t="str">
        <f>IFERROR(VLOOKUP(council_staff_import[[#This Row],[Full Name]],[4]!Table6[#Data],4,0),"")</f>
        <v/>
      </c>
      <c r="X636" s="32" t="s">
        <v>31394</v>
      </c>
      <c r="Y636" s="32" t="e">
        <f>VLOOKUP(council_staff_import[[#This Row],[format_works_for]],[4]!Table4[#Data],1,0)</f>
        <v>#REF!</v>
      </c>
      <c r="Z63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36" s="32" t="e">
        <f>VLOOKUP(council_staff_import[[#This Row],[formatted_and_corrected_reports_to_person]],[4]!Table2[#Data],2,0)</f>
        <v>#REF!</v>
      </c>
      <c r="AB636" s="32" t="str">
        <f>IF(council_staff_import[[#This Row],[format_legislative_staff_type]]="Personal", RIGHT(council_staff_import[[#This Row],[Assignment_SOURCE_KEY]],LEN(council_staff_import[[#This Row],[Assignment_SOURCE_KEY]])-FIND(" ",council_staff_import[[#This Row],[Assignment_SOURCE_KEY]])),"")</f>
        <v>Van Bramer</v>
      </c>
      <c r="AC636" s="34" t="str">
        <f>IF(LEFT(council_staff_import[[#This Row],[Assignment_SOURCE_KEY]],(FIND(" ",council_staff_import[[#This Row],[Assignment_SOURCE_KEY]],1)-1))="CM","Personal","Central")</f>
        <v>Personal</v>
      </c>
      <c r="AD636" s="32" t="s">
        <v>34887</v>
      </c>
      <c r="AE636" s="32" t="str">
        <f>council_staff_import[[#This Row],[District_Office_Number_SOURCE_KEY]]</f>
        <v>718 383-9566</v>
      </c>
      <c r="AF636" s="32" t="s">
        <v>33254</v>
      </c>
    </row>
    <row r="637" spans="1:32" x14ac:dyDescent="0.2">
      <c r="A637" s="31" t="str">
        <f>council_staff_import[[#This Row],[First_Name_SOURCE_KEY]]&amp;" "&amp;council_staff_import[[#This Row],[Last_Name_SOURCE_KEY]]</f>
        <v>Arielle Swernoff</v>
      </c>
      <c r="B637" s="31" t="str">
        <f>council_staff_import[[#This Row],[First_Name_SOURCE_KEY]]</f>
        <v>Arielle</v>
      </c>
      <c r="C637" s="31" t="str">
        <f>council_staff_import[[#This Row],[Last_Name_SOURCE_KEY]]</f>
        <v>Swernoff</v>
      </c>
      <c r="D637" s="31" t="str">
        <f>council_staff_import[[#This Row],[Title_SOURCE_KEY]]</f>
        <v>Councilmanic Aide</v>
      </c>
      <c r="E637" s="31" t="e">
        <f>council_staff_import[[#This Row],[vlookup_works_for]]</f>
        <v>#REF!</v>
      </c>
      <c r="F637" s="31" t="str">
        <f>IF(council_staff_import[[#This Row],[combine COS and Leg Contact Responsibilties]]="",council_staff_import[[#This Row],[Vlookup Scheduler Responsibility]],council_staff_import[[#This Row],[combine COS and Leg Contact Responsibilties]])</f>
        <v/>
      </c>
      <c r="G637" s="31" t="e">
        <f>council_staff_import[[#This Row],[Vlookup_reports_to_person]]</f>
        <v>#REF!</v>
      </c>
      <c r="H637" s="31" t="s">
        <v>65</v>
      </c>
      <c r="I637" s="31" t="s">
        <v>31371</v>
      </c>
      <c r="J637" s="31" t="str">
        <f>council_staff_import[[#This Row],[format_legislative_staff_type]]</f>
        <v>Personal</v>
      </c>
      <c r="K637" s="31" t="s">
        <v>72</v>
      </c>
      <c r="L637" s="31" t="str">
        <f>IF(council_staff_import[[#This Row],[District_Office_Calc]]=0,"",council_staff_import[[#This Row],[District_Office_Calc]])</f>
        <v>718 383-9566</v>
      </c>
      <c r="M637" s="31" t="str">
        <f>IF(council_staff_import[[#This Row],[combine COS and Leg Contact emails]]="",council_staff_import[[#This Row],[Vlookup Scheduler Email]],council_staff_import[[#This Row],[combine COS and Leg Contact emails]])</f>
        <v/>
      </c>
      <c r="N637" s="32" t="s">
        <v>34778</v>
      </c>
      <c r="O637" s="32" t="s">
        <v>34779</v>
      </c>
      <c r="P637" s="32" t="str">
        <f>IF(council_staff_import[[#This Row],[Vlookup COS Responsibility]]="",council_staff_import[[#This Row],[Vlookup Leg Contact Responsibility]],council_staff_import[[#This Row],[Vlookup COS Responsibility]])</f>
        <v/>
      </c>
      <c r="Q637" s="32" t="str">
        <f>IF(council_staff_import[[#This Row],[Vlookup COS Email]]="",council_staff_import[[#This Row],[Vlookup Leg Contact Email]],council_staff_import[[#This Row],[Vlookup COS Email]])</f>
        <v/>
      </c>
      <c r="R637" s="32" t="str">
        <f>IFERROR(VLOOKUP(council_staff_import[[#This Row],[Full Name]],[4]!Table3[#Data],2,0),"")</f>
        <v/>
      </c>
      <c r="S637" s="32" t="str">
        <f>IFERROR(VLOOKUP(council_staff_import[[#This Row],[Full Name]],[4]!Table3[#Data],6,0),"")</f>
        <v/>
      </c>
      <c r="T637" s="32" t="str">
        <f>IFERROR(VLOOKUP(council_staff_import[[#This Row],[Full Name]],[4]!Table5[#Data],2,0),"")</f>
        <v/>
      </c>
      <c r="U637" s="32" t="str">
        <f>IFERROR(VLOOKUP(council_staff_import[[#This Row],[Full Name]],[4]!Table5[#Data],5,0),"")</f>
        <v/>
      </c>
      <c r="V637" s="32" t="str">
        <f>IFERROR(VLOOKUP(council_staff_import[[#This Row],[Full Name]],[4]!Table6[#Data],2,0),"")</f>
        <v/>
      </c>
      <c r="W637" s="32" t="str">
        <f>IFERROR(VLOOKUP(council_staff_import[[#This Row],[Full Name]],[4]!Table6[#Data],4,0),"")</f>
        <v/>
      </c>
      <c r="X637" s="32" t="s">
        <v>31394</v>
      </c>
      <c r="Y637" s="32" t="e">
        <f>VLOOKUP(council_staff_import[[#This Row],[format_works_for]],[4]!Table4[#Data],1,0)</f>
        <v>#REF!</v>
      </c>
      <c r="Z63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37" s="32" t="e">
        <f>VLOOKUP(council_staff_import[[#This Row],[formatted_and_corrected_reports_to_person]],[4]!Table2[#Data],2,0)</f>
        <v>#REF!</v>
      </c>
      <c r="AB637" s="32" t="str">
        <f>IF(council_staff_import[[#This Row],[format_legislative_staff_type]]="Personal", RIGHT(council_staff_import[[#This Row],[Assignment_SOURCE_KEY]],LEN(council_staff_import[[#This Row],[Assignment_SOURCE_KEY]])-FIND(" ",council_staff_import[[#This Row],[Assignment_SOURCE_KEY]])),"")</f>
        <v>Van Bramer</v>
      </c>
      <c r="AC637" s="32" t="str">
        <f>IF(LEFT(council_staff_import[[#This Row],[Assignment_SOURCE_KEY]],(FIND(" ",council_staff_import[[#This Row],[Assignment_SOURCE_KEY]],1)-1))="CM","Personal","Central")</f>
        <v>Personal</v>
      </c>
      <c r="AD637" s="32" t="s">
        <v>34887</v>
      </c>
      <c r="AE637" s="32" t="str">
        <f>council_staff_import[[#This Row],[District_Office_Number_SOURCE_KEY]]</f>
        <v>718 383-9566</v>
      </c>
      <c r="AF637" s="32" t="s">
        <v>33254</v>
      </c>
    </row>
    <row r="638" spans="1:32" x14ac:dyDescent="0.2">
      <c r="A638" s="31" t="str">
        <f>council_staff_import[[#This Row],[First_Name_SOURCE_KEY]]&amp;" "&amp;council_staff_import[[#This Row],[Last_Name_SOURCE_KEY]]</f>
        <v>Deborah Tharrington</v>
      </c>
      <c r="B638" s="31" t="str">
        <f>council_staff_import[[#This Row],[First_Name_SOURCE_KEY]]</f>
        <v>Deborah</v>
      </c>
      <c r="C638" s="31" t="str">
        <f>council_staff_import[[#This Row],[Last_Name_SOURCE_KEY]]</f>
        <v>Tharrington</v>
      </c>
      <c r="D638" s="31" t="str">
        <f>council_staff_import[[#This Row],[Title_SOURCE_KEY]]</f>
        <v>Councilmanic Aide</v>
      </c>
      <c r="E638" s="31" t="e">
        <f>council_staff_import[[#This Row],[vlookup_works_for]]</f>
        <v>#REF!</v>
      </c>
      <c r="F638" s="31" t="str">
        <f>IF(council_staff_import[[#This Row],[combine COS and Leg Contact Responsibilties]]="",council_staff_import[[#This Row],[Vlookup Scheduler Responsibility]],council_staff_import[[#This Row],[combine COS and Leg Contact Responsibilties]])</f>
        <v/>
      </c>
      <c r="G638" s="31" t="e">
        <f>council_staff_import[[#This Row],[Vlookup_reports_to_person]]</f>
        <v>#REF!</v>
      </c>
      <c r="H638" s="31" t="s">
        <v>65</v>
      </c>
      <c r="I638" s="31" t="s">
        <v>31371</v>
      </c>
      <c r="J638" s="31" t="str">
        <f>council_staff_import[[#This Row],[format_legislative_staff_type]]</f>
        <v>Personal</v>
      </c>
      <c r="K638" s="31" t="s">
        <v>72</v>
      </c>
      <c r="L638" s="31" t="str">
        <f>IF(council_staff_import[[#This Row],[District_Office_Calc]]=0,"",council_staff_import[[#This Row],[District_Office_Calc]])</f>
        <v>718 383-9566</v>
      </c>
      <c r="M638" s="31" t="str">
        <f>IF(council_staff_import[[#This Row],[combine COS and Leg Contact emails]]="",council_staff_import[[#This Row],[Vlookup Scheduler Email]],council_staff_import[[#This Row],[combine COS and Leg Contact emails]])</f>
        <v/>
      </c>
      <c r="N638" s="32" t="s">
        <v>33252</v>
      </c>
      <c r="O638" s="32" t="s">
        <v>23878</v>
      </c>
      <c r="P638" s="32" t="str">
        <f>IF(council_staff_import[[#This Row],[Vlookup COS Responsibility]]="",council_staff_import[[#This Row],[Vlookup Leg Contact Responsibility]],council_staff_import[[#This Row],[Vlookup COS Responsibility]])</f>
        <v/>
      </c>
      <c r="Q638" s="32" t="str">
        <f>IF(council_staff_import[[#This Row],[Vlookup COS Email]]="",council_staff_import[[#This Row],[Vlookup Leg Contact Email]],council_staff_import[[#This Row],[Vlookup COS Email]])</f>
        <v/>
      </c>
      <c r="R638" s="32" t="str">
        <f>IFERROR(VLOOKUP(council_staff_import[[#This Row],[Full Name]],[4]!Table3[#Data],2,0),"")</f>
        <v/>
      </c>
      <c r="S638" s="32" t="str">
        <f>IFERROR(VLOOKUP(council_staff_import[[#This Row],[Full Name]],[4]!Table3[#Data],6,0),"")</f>
        <v/>
      </c>
      <c r="T638" s="32" t="str">
        <f>IFERROR(VLOOKUP(council_staff_import[[#This Row],[Full Name]],[4]!Table5[#Data],2,0),"")</f>
        <v/>
      </c>
      <c r="U638" s="32" t="str">
        <f>IFERROR(VLOOKUP(council_staff_import[[#This Row],[Full Name]],[4]!Table5[#Data],5,0),"")</f>
        <v/>
      </c>
      <c r="V638" s="32" t="str">
        <f>IFERROR(VLOOKUP(council_staff_import[[#This Row],[Full Name]],[4]!Table6[#Data],2,0),"")</f>
        <v/>
      </c>
      <c r="W638" s="32" t="str">
        <f>IFERROR(VLOOKUP(council_staff_import[[#This Row],[Full Name]],[4]!Table6[#Data],4,0),"")</f>
        <v/>
      </c>
      <c r="X638" s="32" t="s">
        <v>31394</v>
      </c>
      <c r="Y638" s="32" t="e">
        <f>VLOOKUP(council_staff_import[[#This Row],[format_works_for]],[4]!Table4[#Data],1,0)</f>
        <v>#REF!</v>
      </c>
      <c r="Z63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38" s="32" t="e">
        <f>VLOOKUP(council_staff_import[[#This Row],[formatted_and_corrected_reports_to_person]],[4]!Table2[#Data],2,0)</f>
        <v>#REF!</v>
      </c>
      <c r="AB638" s="32" t="str">
        <f>IF(council_staff_import[[#This Row],[format_legislative_staff_type]]="Personal", RIGHT(council_staff_import[[#This Row],[Assignment_SOURCE_KEY]],LEN(council_staff_import[[#This Row],[Assignment_SOURCE_KEY]])-FIND(" ",council_staff_import[[#This Row],[Assignment_SOURCE_KEY]])),"")</f>
        <v>Van Bramer</v>
      </c>
      <c r="AC638" s="32" t="str">
        <f>IF(LEFT(council_staff_import[[#This Row],[Assignment_SOURCE_KEY]],(FIND(" ",council_staff_import[[#This Row],[Assignment_SOURCE_KEY]],1)-1))="CM","Personal","Central")</f>
        <v>Personal</v>
      </c>
      <c r="AD638" s="32" t="s">
        <v>34887</v>
      </c>
      <c r="AE638" s="32" t="str">
        <f>council_staff_import[[#This Row],[District_Office_Number_SOURCE_KEY]]</f>
        <v>718 383-9566</v>
      </c>
      <c r="AF638" s="32" t="s">
        <v>33254</v>
      </c>
    </row>
    <row r="639" spans="1:32" x14ac:dyDescent="0.2">
      <c r="A639" s="31" t="str">
        <f>council_staff_import[[#This Row],[First_Name_SOURCE_KEY]]&amp;" "&amp;council_staff_import[[#This Row],[Last_Name_SOURCE_KEY]]</f>
        <v>Andres Villa</v>
      </c>
      <c r="B639" s="31" t="str">
        <f>council_staff_import[[#This Row],[First_Name_SOURCE_KEY]]</f>
        <v>Andres</v>
      </c>
      <c r="C639" s="31" t="str">
        <f>council_staff_import[[#This Row],[Last_Name_SOURCE_KEY]]</f>
        <v>Villa</v>
      </c>
      <c r="D639" s="31" t="str">
        <f>council_staff_import[[#This Row],[Title_SOURCE_KEY]]</f>
        <v>Councilmanic Aide</v>
      </c>
      <c r="E639" s="31" t="e">
        <f>council_staff_import[[#This Row],[vlookup_works_for]]</f>
        <v>#REF!</v>
      </c>
      <c r="F639" s="31" t="str">
        <f>IF(council_staff_import[[#This Row],[combine COS and Leg Contact Responsibilties]]="",council_staff_import[[#This Row],[Vlookup Scheduler Responsibility]],council_staff_import[[#This Row],[combine COS and Leg Contact Responsibilties]])</f>
        <v/>
      </c>
      <c r="G639" s="31" t="e">
        <f>council_staff_import[[#This Row],[Vlookup_reports_to_person]]</f>
        <v>#REF!</v>
      </c>
      <c r="H639" s="31" t="s">
        <v>65</v>
      </c>
      <c r="I639" s="31" t="s">
        <v>31371</v>
      </c>
      <c r="J639" s="31" t="str">
        <f>council_staff_import[[#This Row],[format_legislative_staff_type]]</f>
        <v>Personal</v>
      </c>
      <c r="K639" s="31" t="s">
        <v>72</v>
      </c>
      <c r="L639" s="31" t="str">
        <f>IF(council_staff_import[[#This Row],[District_Office_Calc]]=0,"",council_staff_import[[#This Row],[District_Office_Calc]])</f>
        <v>718 383-9566</v>
      </c>
      <c r="M639" s="31" t="str">
        <f>IF(council_staff_import[[#This Row],[combine COS and Leg Contact emails]]="",council_staff_import[[#This Row],[Vlookup Scheduler Email]],council_staff_import[[#This Row],[combine COS and Leg Contact emails]])</f>
        <v/>
      </c>
      <c r="N639" s="32" t="s">
        <v>33259</v>
      </c>
      <c r="O639" s="32" t="s">
        <v>28509</v>
      </c>
      <c r="P639" s="32" t="str">
        <f>IF(council_staff_import[[#This Row],[Vlookup COS Responsibility]]="",council_staff_import[[#This Row],[Vlookup Leg Contact Responsibility]],council_staff_import[[#This Row],[Vlookup COS Responsibility]])</f>
        <v/>
      </c>
      <c r="Q639" s="32" t="str">
        <f>IF(council_staff_import[[#This Row],[Vlookup COS Email]]="",council_staff_import[[#This Row],[Vlookup Leg Contact Email]],council_staff_import[[#This Row],[Vlookup COS Email]])</f>
        <v/>
      </c>
      <c r="R639" s="32" t="str">
        <f>IFERROR(VLOOKUP(council_staff_import[[#This Row],[Full Name]],[4]!Table3[#Data],2,0),"")</f>
        <v/>
      </c>
      <c r="S639" s="32" t="str">
        <f>IFERROR(VLOOKUP(council_staff_import[[#This Row],[Full Name]],[4]!Table3[#Data],6,0),"")</f>
        <v/>
      </c>
      <c r="T639" s="32" t="str">
        <f>IFERROR(VLOOKUP(council_staff_import[[#This Row],[Full Name]],[4]!Table5[#Data],2,0),"")</f>
        <v/>
      </c>
      <c r="U639" s="32" t="str">
        <f>IFERROR(VLOOKUP(council_staff_import[[#This Row],[Full Name]],[4]!Table5[#Data],5,0),"")</f>
        <v/>
      </c>
      <c r="V639" s="32" t="str">
        <f>IFERROR(VLOOKUP(council_staff_import[[#This Row],[Full Name]],[4]!Table6[#Data],2,0),"")</f>
        <v/>
      </c>
      <c r="W639" s="32" t="str">
        <f>IFERROR(VLOOKUP(council_staff_import[[#This Row],[Full Name]],[4]!Table6[#Data],4,0),"")</f>
        <v/>
      </c>
      <c r="X639" s="32" t="s">
        <v>31394</v>
      </c>
      <c r="Y639" s="32" t="e">
        <f>VLOOKUP(council_staff_import[[#This Row],[format_works_for]],[4]!Table4[#Data],1,0)</f>
        <v>#REF!</v>
      </c>
      <c r="Z63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39" s="32" t="e">
        <f>VLOOKUP(council_staff_import[[#This Row],[formatted_and_corrected_reports_to_person]],[4]!Table2[#Data],2,0)</f>
        <v>#REF!</v>
      </c>
      <c r="AB639" s="32" t="str">
        <f>IF(council_staff_import[[#This Row],[format_legislative_staff_type]]="Personal", RIGHT(council_staff_import[[#This Row],[Assignment_SOURCE_KEY]],LEN(council_staff_import[[#This Row],[Assignment_SOURCE_KEY]])-FIND(" ",council_staff_import[[#This Row],[Assignment_SOURCE_KEY]])),"")</f>
        <v>Van Bramer</v>
      </c>
      <c r="AC639" s="32" t="str">
        <f>IF(LEFT(council_staff_import[[#This Row],[Assignment_SOURCE_KEY]],(FIND(" ",council_staff_import[[#This Row],[Assignment_SOURCE_KEY]],1)-1))="CM","Personal","Central")</f>
        <v>Personal</v>
      </c>
      <c r="AD639" s="32" t="s">
        <v>34887</v>
      </c>
      <c r="AE639" s="32" t="str">
        <f>council_staff_import[[#This Row],[District_Office_Number_SOURCE_KEY]]</f>
        <v>718 383-9566</v>
      </c>
      <c r="AF639" s="32" t="s">
        <v>33254</v>
      </c>
    </row>
    <row r="640" spans="1:32" x14ac:dyDescent="0.2">
      <c r="A640" s="31" t="str">
        <f>council_staff_import[[#This Row],[First_Name_SOURCE_KEY]]&amp;" "&amp;council_staff_import[[#This Row],[Last_Name_SOURCE_KEY]]</f>
        <v>Matthew Wallace</v>
      </c>
      <c r="B640" s="31" t="str">
        <f>council_staff_import[[#This Row],[First_Name_SOURCE_KEY]]</f>
        <v>Matthew</v>
      </c>
      <c r="C640" s="31" t="str">
        <f>council_staff_import[[#This Row],[Last_Name_SOURCE_KEY]]</f>
        <v>Wallace</v>
      </c>
      <c r="D640" s="31" t="str">
        <f>council_staff_import[[#This Row],[Title_SOURCE_KEY]]</f>
        <v>Councilmanic Aide</v>
      </c>
      <c r="E640" s="31" t="e">
        <f>council_staff_import[[#This Row],[vlookup_works_for]]</f>
        <v>#REF!</v>
      </c>
      <c r="F640" s="31" t="str">
        <f>IF(council_staff_import[[#This Row],[combine COS and Leg Contact Responsibilties]]="",council_staff_import[[#This Row],[Vlookup Scheduler Responsibility]],council_staff_import[[#This Row],[combine COS and Leg Contact Responsibilties]])</f>
        <v/>
      </c>
      <c r="G640" s="31" t="e">
        <f>council_staff_import[[#This Row],[Vlookup_reports_to_person]]</f>
        <v>#REF!</v>
      </c>
      <c r="H640" s="31" t="s">
        <v>65</v>
      </c>
      <c r="I640" s="31" t="s">
        <v>31371</v>
      </c>
      <c r="J640" s="31" t="str">
        <f>council_staff_import[[#This Row],[format_legislative_staff_type]]</f>
        <v>Personal</v>
      </c>
      <c r="K640" s="31" t="s">
        <v>72</v>
      </c>
      <c r="L640" s="31" t="str">
        <f>IF(council_staff_import[[#This Row],[District_Office_Calc]]=0,"",council_staff_import[[#This Row],[District_Office_Calc]])</f>
        <v>718 383-9566</v>
      </c>
      <c r="M640" s="31" t="str">
        <f>IF(council_staff_import[[#This Row],[combine COS and Leg Contact emails]]="",council_staff_import[[#This Row],[Vlookup Scheduler Email]],council_staff_import[[#This Row],[combine COS and Leg Contact emails]])</f>
        <v/>
      </c>
      <c r="N640" s="32" t="s">
        <v>12401</v>
      </c>
      <c r="O640" s="32" t="s">
        <v>7705</v>
      </c>
      <c r="P640" s="32" t="str">
        <f>IF(council_staff_import[[#This Row],[Vlookup COS Responsibility]]="",council_staff_import[[#This Row],[Vlookup Leg Contact Responsibility]],council_staff_import[[#This Row],[Vlookup COS Responsibility]])</f>
        <v/>
      </c>
      <c r="Q640" s="32" t="str">
        <f>IF(council_staff_import[[#This Row],[Vlookup COS Email]]="",council_staff_import[[#This Row],[Vlookup Leg Contact Email]],council_staff_import[[#This Row],[Vlookup COS Email]])</f>
        <v/>
      </c>
      <c r="R640" s="32" t="str">
        <f>IFERROR(VLOOKUP(council_staff_import[[#This Row],[Full Name]],[4]!Table3[#Data],2,0),"")</f>
        <v/>
      </c>
      <c r="S640" s="32" t="str">
        <f>IFERROR(VLOOKUP(council_staff_import[[#This Row],[Full Name]],[4]!Table3[#Data],6,0),"")</f>
        <v/>
      </c>
      <c r="T640" s="32" t="str">
        <f>IFERROR(VLOOKUP(council_staff_import[[#This Row],[Full Name]],[4]!Table5[#Data],2,0),"")</f>
        <v/>
      </c>
      <c r="U640" s="32" t="str">
        <f>IFERROR(VLOOKUP(council_staff_import[[#This Row],[Full Name]],[4]!Table5[#Data],5,0),"")</f>
        <v/>
      </c>
      <c r="V640" s="32" t="str">
        <f>IFERROR(VLOOKUP(council_staff_import[[#This Row],[Full Name]],[4]!Table6[#Data],2,0),"")</f>
        <v/>
      </c>
      <c r="W640" s="32" t="str">
        <f>IFERROR(VLOOKUP(council_staff_import[[#This Row],[Full Name]],[4]!Table6[#Data],4,0),"")</f>
        <v/>
      </c>
      <c r="X640" s="32" t="s">
        <v>31394</v>
      </c>
      <c r="Y640" s="32" t="e">
        <f>VLOOKUP(council_staff_import[[#This Row],[format_works_for]],[4]!Table4[#Data],1,0)</f>
        <v>#REF!</v>
      </c>
      <c r="Z64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40" s="32" t="e">
        <f>VLOOKUP(council_staff_import[[#This Row],[formatted_and_corrected_reports_to_person]],[4]!Table2[#Data],2,0)</f>
        <v>#REF!</v>
      </c>
      <c r="AB640" s="32" t="str">
        <f>IF(council_staff_import[[#This Row],[format_legislative_staff_type]]="Personal", RIGHT(council_staff_import[[#This Row],[Assignment_SOURCE_KEY]],LEN(council_staff_import[[#This Row],[Assignment_SOURCE_KEY]])-FIND(" ",council_staff_import[[#This Row],[Assignment_SOURCE_KEY]])),"")</f>
        <v>Van Bramer</v>
      </c>
      <c r="AC640" s="32" t="str">
        <f>IF(LEFT(council_staff_import[[#This Row],[Assignment_SOURCE_KEY]],(FIND(" ",council_staff_import[[#This Row],[Assignment_SOURCE_KEY]],1)-1))="CM","Personal","Central")</f>
        <v>Personal</v>
      </c>
      <c r="AD640" s="32" t="s">
        <v>34887</v>
      </c>
      <c r="AE640" s="32" t="str">
        <f>council_staff_import[[#This Row],[District_Office_Number_SOURCE_KEY]]</f>
        <v>718 383-9566</v>
      </c>
      <c r="AF640" s="32" t="s">
        <v>33254</v>
      </c>
    </row>
    <row r="641" spans="1:32" x14ac:dyDescent="0.2">
      <c r="A641" s="31" t="str">
        <f>council_staff_import[[#This Row],[First_Name_SOURCE_KEY]]&amp;" "&amp;council_staff_import[[#This Row],[Last_Name_SOURCE_KEY]]</f>
        <v>Vania Andre</v>
      </c>
      <c r="B641" s="31" t="str">
        <f>council_staff_import[[#This Row],[First_Name_SOURCE_KEY]]</f>
        <v>Vania</v>
      </c>
      <c r="C641" s="31" t="str">
        <f>council_staff_import[[#This Row],[Last_Name_SOURCE_KEY]]</f>
        <v>Andre</v>
      </c>
      <c r="D641" s="31" t="str">
        <f>council_staff_import[[#This Row],[Title_SOURCE_KEY]]</f>
        <v>Councilmanic Aide</v>
      </c>
      <c r="E641" s="31" t="e">
        <f>council_staff_import[[#This Row],[vlookup_works_for]]</f>
        <v>#REF!</v>
      </c>
      <c r="F641" s="31" t="str">
        <f>IF(council_staff_import[[#This Row],[combine COS and Leg Contact Responsibilties]]="",council_staff_import[[#This Row],[Vlookup Scheduler Responsibility]],council_staff_import[[#This Row],[combine COS and Leg Contact Responsibilties]])</f>
        <v/>
      </c>
      <c r="G641" s="31" t="e">
        <f>council_staff_import[[#This Row],[Vlookup_reports_to_person]]</f>
        <v>#REF!</v>
      </c>
      <c r="H641" s="31" t="s">
        <v>65</v>
      </c>
      <c r="I641" s="31" t="s">
        <v>31371</v>
      </c>
      <c r="J641" s="31" t="str">
        <f>council_staff_import[[#This Row],[format_legislative_staff_type]]</f>
        <v>Personal</v>
      </c>
      <c r="K641" s="31" t="s">
        <v>72</v>
      </c>
      <c r="L641" s="31" t="str">
        <f>IF(council_staff_import[[#This Row],[District_Office_Calc]]=0,"",council_staff_import[[#This Row],[District_Office_Calc]])</f>
        <v>718 629-2900</v>
      </c>
      <c r="M641" s="31" t="str">
        <f>IF(council_staff_import[[#This Row],[combine COS and Leg Contact emails]]="",council_staff_import[[#This Row],[Vlookup Scheduler Email]],council_staff_import[[#This Row],[combine COS and Leg Contact emails]])</f>
        <v/>
      </c>
      <c r="N641" s="32" t="s">
        <v>28090</v>
      </c>
      <c r="O641" s="32" t="s">
        <v>33733</v>
      </c>
      <c r="P641" s="32" t="str">
        <f>IF(council_staff_import[[#This Row],[Vlookup COS Responsibility]]="",council_staff_import[[#This Row],[Vlookup Leg Contact Responsibility]],council_staff_import[[#This Row],[Vlookup COS Responsibility]])</f>
        <v/>
      </c>
      <c r="Q641" s="32" t="str">
        <f>IF(council_staff_import[[#This Row],[Vlookup COS Email]]="",council_staff_import[[#This Row],[Vlookup Leg Contact Email]],council_staff_import[[#This Row],[Vlookup COS Email]])</f>
        <v/>
      </c>
      <c r="R641" s="32" t="str">
        <f>IFERROR(VLOOKUP(council_staff_import[[#This Row],[Full Name]],[4]!Table3[#Data],2,0),"")</f>
        <v/>
      </c>
      <c r="S641" s="32" t="str">
        <f>IFERROR(VLOOKUP(council_staff_import[[#This Row],[Full Name]],[4]!Table3[#Data],6,0),"")</f>
        <v/>
      </c>
      <c r="T641" s="32" t="str">
        <f>IFERROR(VLOOKUP(council_staff_import[[#This Row],[Full Name]],[4]!Table5[#Data],2,0),"")</f>
        <v/>
      </c>
      <c r="U641" s="32" t="str">
        <f>IFERROR(VLOOKUP(council_staff_import[[#This Row],[Full Name]],[4]!Table5[#Data],5,0),"")</f>
        <v/>
      </c>
      <c r="V641" s="32" t="str">
        <f>IFERROR(VLOOKUP(council_staff_import[[#This Row],[Full Name]],[4]!Table6[#Data],2,0),"")</f>
        <v/>
      </c>
      <c r="W641" s="32" t="str">
        <f>IFERROR(VLOOKUP(council_staff_import[[#This Row],[Full Name]],[4]!Table6[#Data],4,0),"")</f>
        <v/>
      </c>
      <c r="X641" s="32" t="s">
        <v>31394</v>
      </c>
      <c r="Y641" s="32" t="e">
        <f>VLOOKUP(council_staff_import[[#This Row],[format_works_for]],[4]!Table4[#Data],1,0)</f>
        <v>#REF!</v>
      </c>
      <c r="Z64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41" s="32" t="e">
        <f>VLOOKUP(council_staff_import[[#This Row],[formatted_and_corrected_reports_to_person]],[4]!Table2[#Data],2,0)</f>
        <v>#REF!</v>
      </c>
      <c r="AB641" s="32" t="s">
        <v>541</v>
      </c>
      <c r="AC641" s="32" t="str">
        <f>IF(LEFT(council_staff_import[[#This Row],[Assignment_SOURCE_KEY]],(FIND(" ",council_staff_import[[#This Row],[Assignment_SOURCE_KEY]],1)-1))="CM","Personal","Central")</f>
        <v>Personal</v>
      </c>
      <c r="AD641" s="32" t="s">
        <v>34888</v>
      </c>
      <c r="AE641" s="32" t="str">
        <f>council_staff_import[[#This Row],[District_Office_Number_SOURCE_KEY]]</f>
        <v>718 629-2900</v>
      </c>
      <c r="AF641" s="32" t="s">
        <v>32995</v>
      </c>
    </row>
    <row r="642" spans="1:32" x14ac:dyDescent="0.2">
      <c r="A642" s="31" t="str">
        <f>council_staff_import[[#This Row],[First_Name_SOURCE_KEY]]&amp;" "&amp;council_staff_import[[#This Row],[Last_Name_SOURCE_KEY]]</f>
        <v>Priscilla Chery</v>
      </c>
      <c r="B642" s="31" t="str">
        <f>council_staff_import[[#This Row],[First_Name_SOURCE_KEY]]</f>
        <v>Priscilla</v>
      </c>
      <c r="C642" s="31" t="str">
        <f>council_staff_import[[#This Row],[Last_Name_SOURCE_KEY]]</f>
        <v>Chery</v>
      </c>
      <c r="D642" s="31" t="str">
        <f>council_staff_import[[#This Row],[Title_SOURCE_KEY]]</f>
        <v>Councilmanic Aide</v>
      </c>
      <c r="E642" s="31" t="e">
        <f>council_staff_import[[#This Row],[vlookup_works_for]]</f>
        <v>#REF!</v>
      </c>
      <c r="F642" s="31" t="str">
        <f>IF(council_staff_import[[#This Row],[combine COS and Leg Contact Responsibilties]]="",council_staff_import[[#This Row],[Vlookup Scheduler Responsibility]],council_staff_import[[#This Row],[combine COS and Leg Contact Responsibilties]])</f>
        <v/>
      </c>
      <c r="G642" s="31" t="e">
        <f>council_staff_import[[#This Row],[Vlookup_reports_to_person]]</f>
        <v>#REF!</v>
      </c>
      <c r="H642" s="31" t="s">
        <v>65</v>
      </c>
      <c r="I642" s="31" t="s">
        <v>31371</v>
      </c>
      <c r="J642" s="31" t="str">
        <f>council_staff_import[[#This Row],[format_legislative_staff_type]]</f>
        <v>Personal</v>
      </c>
      <c r="K642" s="31" t="s">
        <v>72</v>
      </c>
      <c r="L642" s="31" t="str">
        <f>IF(council_staff_import[[#This Row],[District_Office_Calc]]=0,"",council_staff_import[[#This Row],[District_Office_Calc]])</f>
        <v>718 629-2900</v>
      </c>
      <c r="M642" s="31" t="str">
        <f>IF(council_staff_import[[#This Row],[combine COS and Leg Contact emails]]="",council_staff_import[[#This Row],[Vlookup Scheduler Email]],council_staff_import[[#This Row],[combine COS and Leg Contact emails]])</f>
        <v/>
      </c>
      <c r="N642" s="32" t="s">
        <v>33646</v>
      </c>
      <c r="O642" s="32" t="s">
        <v>5006</v>
      </c>
      <c r="P642" s="32" t="str">
        <f>IF(council_staff_import[[#This Row],[Vlookup COS Responsibility]]="",council_staff_import[[#This Row],[Vlookup Leg Contact Responsibility]],council_staff_import[[#This Row],[Vlookup COS Responsibility]])</f>
        <v/>
      </c>
      <c r="Q642" s="32" t="str">
        <f>IF(council_staff_import[[#This Row],[Vlookup COS Email]]="",council_staff_import[[#This Row],[Vlookup Leg Contact Email]],council_staff_import[[#This Row],[Vlookup COS Email]])</f>
        <v/>
      </c>
      <c r="R642" s="32" t="str">
        <f>IFERROR(VLOOKUP(council_staff_import[[#This Row],[Full Name]],[4]!Table3[#Data],2,0),"")</f>
        <v/>
      </c>
      <c r="S642" s="32" t="str">
        <f>IFERROR(VLOOKUP(council_staff_import[[#This Row],[Full Name]],[4]!Table3[#Data],6,0),"")</f>
        <v/>
      </c>
      <c r="T642" s="32" t="str">
        <f>IFERROR(VLOOKUP(council_staff_import[[#This Row],[Full Name]],[4]!Table5[#Data],2,0),"")</f>
        <v/>
      </c>
      <c r="U642" s="32" t="str">
        <f>IFERROR(VLOOKUP(council_staff_import[[#This Row],[Full Name]],[4]!Table5[#Data],5,0),"")</f>
        <v/>
      </c>
      <c r="V642" s="32" t="str">
        <f>IFERROR(VLOOKUP(council_staff_import[[#This Row],[Full Name]],[4]!Table6[#Data],2,0),"")</f>
        <v/>
      </c>
      <c r="W642" s="32" t="str">
        <f>IFERROR(VLOOKUP(council_staff_import[[#This Row],[Full Name]],[4]!Table6[#Data],4,0),"")</f>
        <v/>
      </c>
      <c r="X642" s="32" t="s">
        <v>31394</v>
      </c>
      <c r="Y642" s="32" t="e">
        <f>VLOOKUP(council_staff_import[[#This Row],[format_works_for]],[4]!Table4[#Data],1,0)</f>
        <v>#REF!</v>
      </c>
      <c r="Z64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42" s="32" t="e">
        <f>VLOOKUP(council_staff_import[[#This Row],[formatted_and_corrected_reports_to_person]],[4]!Table2[#Data],2,0)</f>
        <v>#REF!</v>
      </c>
      <c r="AB642" s="32" t="s">
        <v>541</v>
      </c>
      <c r="AC642" s="32" t="str">
        <f>IF(LEFT(council_staff_import[[#This Row],[Assignment_SOURCE_KEY]],(FIND(" ",council_staff_import[[#This Row],[Assignment_SOURCE_KEY]],1)-1))="CM","Personal","Central")</f>
        <v>Personal</v>
      </c>
      <c r="AD642" s="32" t="s">
        <v>34888</v>
      </c>
      <c r="AE642" s="32" t="str">
        <f>council_staff_import[[#This Row],[District_Office_Number_SOURCE_KEY]]</f>
        <v>718 629-2900</v>
      </c>
      <c r="AF642" s="32" t="s">
        <v>32995</v>
      </c>
    </row>
    <row r="643" spans="1:32" x14ac:dyDescent="0.2">
      <c r="A643" s="31" t="str">
        <f>council_staff_import[[#This Row],[First_Name_SOURCE_KEY]]&amp;" "&amp;council_staff_import[[#This Row],[Last_Name_SOURCE_KEY]]</f>
        <v>Jacob Gold</v>
      </c>
      <c r="B643" s="31" t="str">
        <f>council_staff_import[[#This Row],[First_Name_SOURCE_KEY]]</f>
        <v>Jacob</v>
      </c>
      <c r="C643" s="31" t="str">
        <f>council_staff_import[[#This Row],[Last_Name_SOURCE_KEY]]</f>
        <v>Gold</v>
      </c>
      <c r="D643" s="31" t="str">
        <f>council_staff_import[[#This Row],[Title_SOURCE_KEY]]</f>
        <v>Councilmanic Aide</v>
      </c>
      <c r="E643" s="31" t="e">
        <f>council_staff_import[[#This Row],[vlookup_works_for]]</f>
        <v>#REF!</v>
      </c>
      <c r="F643" s="31" t="str">
        <f>IF(council_staff_import[[#This Row],[combine COS and Leg Contact Responsibilties]]="",council_staff_import[[#This Row],[Vlookup Scheduler Responsibility]],council_staff_import[[#This Row],[combine COS and Leg Contact Responsibilties]])</f>
        <v/>
      </c>
      <c r="G643" s="31" t="e">
        <f>council_staff_import[[#This Row],[Vlookup_reports_to_person]]</f>
        <v>#REF!</v>
      </c>
      <c r="H643" s="31" t="s">
        <v>65</v>
      </c>
      <c r="I643" s="31" t="s">
        <v>31371</v>
      </c>
      <c r="J643" s="31" t="str">
        <f>council_staff_import[[#This Row],[format_legislative_staff_type]]</f>
        <v>Personal</v>
      </c>
      <c r="K643" s="31" t="s">
        <v>72</v>
      </c>
      <c r="L643" s="31" t="str">
        <f>IF(council_staff_import[[#This Row],[District_Office_Calc]]=0,"",council_staff_import[[#This Row],[District_Office_Calc]])</f>
        <v>718 629-2900</v>
      </c>
      <c r="M643" s="31" t="str">
        <f>IF(council_staff_import[[#This Row],[combine COS and Leg Contact emails]]="",council_staff_import[[#This Row],[Vlookup Scheduler Email]],council_staff_import[[#This Row],[combine COS and Leg Contact emails]])</f>
        <v/>
      </c>
      <c r="N643" s="32" t="s">
        <v>4677</v>
      </c>
      <c r="O643" s="32" t="s">
        <v>4622</v>
      </c>
      <c r="P643" s="32" t="str">
        <f>IF(council_staff_import[[#This Row],[Vlookup COS Responsibility]]="",council_staff_import[[#This Row],[Vlookup Leg Contact Responsibility]],council_staff_import[[#This Row],[Vlookup COS Responsibility]])</f>
        <v/>
      </c>
      <c r="Q643" s="32" t="str">
        <f>IF(council_staff_import[[#This Row],[Vlookup COS Email]]="",council_staff_import[[#This Row],[Vlookup Leg Contact Email]],council_staff_import[[#This Row],[Vlookup COS Email]])</f>
        <v/>
      </c>
      <c r="R643" s="32" t="str">
        <f>IFERROR(VLOOKUP(council_staff_import[[#This Row],[Full Name]],[4]!Table3[#Data],2,0),"")</f>
        <v/>
      </c>
      <c r="S643" s="32" t="str">
        <f>IFERROR(VLOOKUP(council_staff_import[[#This Row],[Full Name]],[4]!Table3[#Data],6,0),"")</f>
        <v/>
      </c>
      <c r="T643" s="32" t="str">
        <f>IFERROR(VLOOKUP(council_staff_import[[#This Row],[Full Name]],[4]!Table5[#Data],2,0),"")</f>
        <v/>
      </c>
      <c r="U643" s="32" t="str">
        <f>IFERROR(VLOOKUP(council_staff_import[[#This Row],[Full Name]],[4]!Table5[#Data],5,0),"")</f>
        <v/>
      </c>
      <c r="V643" s="32" t="str">
        <f>IFERROR(VLOOKUP(council_staff_import[[#This Row],[Full Name]],[4]!Table6[#Data],2,0),"")</f>
        <v/>
      </c>
      <c r="W643" s="32" t="str">
        <f>IFERROR(VLOOKUP(council_staff_import[[#This Row],[Full Name]],[4]!Table6[#Data],4,0),"")</f>
        <v/>
      </c>
      <c r="X643" s="32" t="s">
        <v>31394</v>
      </c>
      <c r="Y643" s="32" t="e">
        <f>VLOOKUP(council_staff_import[[#This Row],[format_works_for]],[4]!Table4[#Data],1,0)</f>
        <v>#REF!</v>
      </c>
      <c r="Z64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43" s="32" t="e">
        <f>VLOOKUP(council_staff_import[[#This Row],[formatted_and_corrected_reports_to_person]],[4]!Table2[#Data],2,0)</f>
        <v>#REF!</v>
      </c>
      <c r="AB643" s="32" t="s">
        <v>541</v>
      </c>
      <c r="AC643" s="32" t="str">
        <f>IF(LEFT(council_staff_import[[#This Row],[Assignment_SOURCE_KEY]],(FIND(" ",council_staff_import[[#This Row],[Assignment_SOURCE_KEY]],1)-1))="CM","Personal","Central")</f>
        <v>Personal</v>
      </c>
      <c r="AD643" s="32" t="s">
        <v>34888</v>
      </c>
      <c r="AE643" s="32" t="str">
        <f>council_staff_import[[#This Row],[District_Office_Number_SOURCE_KEY]]</f>
        <v>718 629-2900</v>
      </c>
      <c r="AF643" s="32" t="s">
        <v>32995</v>
      </c>
    </row>
    <row r="644" spans="1:32" x14ac:dyDescent="0.2">
      <c r="A644" s="31" t="str">
        <f>council_staff_import[[#This Row],[First_Name_SOURCE_KEY]]&amp;" "&amp;council_staff_import[[#This Row],[Last_Name_SOURCE_KEY]]</f>
        <v>Beverly Gooding</v>
      </c>
      <c r="B644" s="31" t="str">
        <f>council_staff_import[[#This Row],[First_Name_SOURCE_KEY]]</f>
        <v>Beverly</v>
      </c>
      <c r="C644" s="31" t="str">
        <f>council_staff_import[[#This Row],[Last_Name_SOURCE_KEY]]</f>
        <v>Gooding</v>
      </c>
      <c r="D644" s="31" t="str">
        <f>council_staff_import[[#This Row],[Title_SOURCE_KEY]]</f>
        <v>Councilmanic Aide</v>
      </c>
      <c r="E644" s="31" t="e">
        <f>council_staff_import[[#This Row],[vlookup_works_for]]</f>
        <v>#REF!</v>
      </c>
      <c r="F644" s="31" t="str">
        <f>IF(council_staff_import[[#This Row],[combine COS and Leg Contact Responsibilties]]="",council_staff_import[[#This Row],[Vlookup Scheduler Responsibility]],council_staff_import[[#This Row],[combine COS and Leg Contact Responsibilties]])</f>
        <v/>
      </c>
      <c r="G644" s="31" t="e">
        <f>council_staff_import[[#This Row],[Vlookup_reports_to_person]]</f>
        <v>#REF!</v>
      </c>
      <c r="H644" s="31" t="s">
        <v>65</v>
      </c>
      <c r="I644" s="31" t="s">
        <v>31371</v>
      </c>
      <c r="J644" s="31" t="str">
        <f>council_staff_import[[#This Row],[format_legislative_staff_type]]</f>
        <v>Personal</v>
      </c>
      <c r="K644" s="31" t="s">
        <v>72</v>
      </c>
      <c r="L644" s="31" t="str">
        <f>IF(council_staff_import[[#This Row],[District_Office_Calc]]=0,"",council_staff_import[[#This Row],[District_Office_Calc]])</f>
        <v>718 629-2900</v>
      </c>
      <c r="M644" s="31" t="str">
        <f>IF(council_staff_import[[#This Row],[combine COS and Leg Contact emails]]="",council_staff_import[[#This Row],[Vlookup Scheduler Email]],council_staff_import[[#This Row],[combine COS and Leg Contact emails]])</f>
        <v/>
      </c>
      <c r="N644" s="32" t="s">
        <v>34786</v>
      </c>
      <c r="O644" s="32" t="s">
        <v>34787</v>
      </c>
      <c r="P644" s="32" t="str">
        <f>IF(council_staff_import[[#This Row],[Vlookup COS Responsibility]]="",council_staff_import[[#This Row],[Vlookup Leg Contact Responsibility]],council_staff_import[[#This Row],[Vlookup COS Responsibility]])</f>
        <v/>
      </c>
      <c r="Q644" s="32" t="str">
        <f>IF(council_staff_import[[#This Row],[Vlookup COS Email]]="",council_staff_import[[#This Row],[Vlookup Leg Contact Email]],council_staff_import[[#This Row],[Vlookup COS Email]])</f>
        <v/>
      </c>
      <c r="R644" s="32" t="str">
        <f>IFERROR(VLOOKUP(council_staff_import[[#This Row],[Full Name]],[4]!Table3[#Data],2,0),"")</f>
        <v/>
      </c>
      <c r="S644" s="32" t="str">
        <f>IFERROR(VLOOKUP(council_staff_import[[#This Row],[Full Name]],[4]!Table3[#Data],6,0),"")</f>
        <v/>
      </c>
      <c r="T644" s="32" t="str">
        <f>IFERROR(VLOOKUP(council_staff_import[[#This Row],[Full Name]],[4]!Table5[#Data],2,0),"")</f>
        <v/>
      </c>
      <c r="U644" s="32" t="str">
        <f>IFERROR(VLOOKUP(council_staff_import[[#This Row],[Full Name]],[4]!Table5[#Data],5,0),"")</f>
        <v/>
      </c>
      <c r="V644" s="32" t="str">
        <f>IFERROR(VLOOKUP(council_staff_import[[#This Row],[Full Name]],[4]!Table6[#Data],2,0),"")</f>
        <v/>
      </c>
      <c r="W644" s="32" t="str">
        <f>IFERROR(VLOOKUP(council_staff_import[[#This Row],[Full Name]],[4]!Table6[#Data],4,0),"")</f>
        <v/>
      </c>
      <c r="X644" s="32" t="s">
        <v>31394</v>
      </c>
      <c r="Y644" s="32" t="e">
        <f>VLOOKUP(council_staff_import[[#This Row],[format_works_for]],[4]!Table4[#Data],1,0)</f>
        <v>#REF!</v>
      </c>
      <c r="Z64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44" s="32" t="e">
        <f>VLOOKUP(council_staff_import[[#This Row],[formatted_and_corrected_reports_to_person]],[4]!Table2[#Data],2,0)</f>
        <v>#REF!</v>
      </c>
      <c r="AB644" s="32" t="s">
        <v>541</v>
      </c>
      <c r="AC644" s="32" t="str">
        <f>IF(LEFT(council_staff_import[[#This Row],[Assignment_SOURCE_KEY]],(FIND(" ",council_staff_import[[#This Row],[Assignment_SOURCE_KEY]],1)-1))="CM","Personal","Central")</f>
        <v>Personal</v>
      </c>
      <c r="AD644" s="32" t="s">
        <v>34888</v>
      </c>
      <c r="AE644" s="32" t="str">
        <f>council_staff_import[[#This Row],[District_Office_Number_SOURCE_KEY]]</f>
        <v>718 629-2900</v>
      </c>
      <c r="AF644" s="32" t="s">
        <v>32995</v>
      </c>
    </row>
    <row r="645" spans="1:32" x14ac:dyDescent="0.2">
      <c r="A645" s="31" t="str">
        <f>council_staff_import[[#This Row],[First_Name_SOURCE_KEY]]&amp;" "&amp;council_staff_import[[#This Row],[Last_Name_SOURCE_KEY]]</f>
        <v>Rance Huff</v>
      </c>
      <c r="B645" s="31" t="str">
        <f>council_staff_import[[#This Row],[First_Name_SOURCE_KEY]]</f>
        <v>Rance</v>
      </c>
      <c r="C645" s="31" t="str">
        <f>council_staff_import[[#This Row],[Last_Name_SOURCE_KEY]]</f>
        <v>Huff</v>
      </c>
      <c r="D645" s="31" t="str">
        <f>council_staff_import[[#This Row],[Title_SOURCE_KEY]]</f>
        <v>Councilmanic Aide</v>
      </c>
      <c r="E645" s="31" t="e">
        <f>council_staff_import[[#This Row],[vlookup_works_for]]</f>
        <v>#REF!</v>
      </c>
      <c r="F645" s="31" t="str">
        <f>IF(council_staff_import[[#This Row],[combine COS and Leg Contact Responsibilties]]="",council_staff_import[[#This Row],[Vlookup Scheduler Responsibility]],council_staff_import[[#This Row],[combine COS and Leg Contact Responsibilties]])</f>
        <v/>
      </c>
      <c r="G645" s="31" t="e">
        <f>council_staff_import[[#This Row],[Vlookup_reports_to_person]]</f>
        <v>#REF!</v>
      </c>
      <c r="H645" s="31" t="s">
        <v>65</v>
      </c>
      <c r="I645" s="31" t="s">
        <v>31371</v>
      </c>
      <c r="J645" s="31" t="str">
        <f>council_staff_import[[#This Row],[format_legislative_staff_type]]</f>
        <v>Personal</v>
      </c>
      <c r="K645" s="31" t="s">
        <v>72</v>
      </c>
      <c r="L645" s="31" t="str">
        <f>IF(council_staff_import[[#This Row],[District_Office_Calc]]=0,"",council_staff_import[[#This Row],[District_Office_Calc]])</f>
        <v>718 629-2900</v>
      </c>
      <c r="M645" s="31" t="str">
        <f>IF(council_staff_import[[#This Row],[combine COS and Leg Contact emails]]="",council_staff_import[[#This Row],[Vlookup Scheduler Email]],council_staff_import[[#This Row],[combine COS and Leg Contact emails]])</f>
        <v/>
      </c>
      <c r="N645" s="32" t="s">
        <v>34058</v>
      </c>
      <c r="O645" s="32" t="s">
        <v>34059</v>
      </c>
      <c r="P645" s="32" t="str">
        <f>IF(council_staff_import[[#This Row],[Vlookup COS Responsibility]]="",council_staff_import[[#This Row],[Vlookup Leg Contact Responsibility]],council_staff_import[[#This Row],[Vlookup COS Responsibility]])</f>
        <v/>
      </c>
      <c r="Q645" s="32" t="str">
        <f>IF(council_staff_import[[#This Row],[Vlookup COS Email]]="",council_staff_import[[#This Row],[Vlookup Leg Contact Email]],council_staff_import[[#This Row],[Vlookup COS Email]])</f>
        <v/>
      </c>
      <c r="R645" s="32" t="str">
        <f>IFERROR(VLOOKUP(council_staff_import[[#This Row],[Full Name]],[4]!Table3[#Data],2,0),"")</f>
        <v/>
      </c>
      <c r="S645" s="32" t="str">
        <f>IFERROR(VLOOKUP(council_staff_import[[#This Row],[Full Name]],[4]!Table3[#Data],6,0),"")</f>
        <v/>
      </c>
      <c r="T645" s="32" t="str">
        <f>IFERROR(VLOOKUP(council_staff_import[[#This Row],[Full Name]],[4]!Table5[#Data],2,0),"")</f>
        <v/>
      </c>
      <c r="U645" s="32" t="str">
        <f>IFERROR(VLOOKUP(council_staff_import[[#This Row],[Full Name]],[4]!Table5[#Data],5,0),"")</f>
        <v/>
      </c>
      <c r="V645" s="32" t="str">
        <f>IFERROR(VLOOKUP(council_staff_import[[#This Row],[Full Name]],[4]!Table6[#Data],2,0),"")</f>
        <v/>
      </c>
      <c r="W645" s="32" t="str">
        <f>IFERROR(VLOOKUP(council_staff_import[[#This Row],[Full Name]],[4]!Table6[#Data],4,0),"")</f>
        <v/>
      </c>
      <c r="X645" s="32" t="s">
        <v>31394</v>
      </c>
      <c r="Y645" s="32" t="e">
        <f>VLOOKUP(council_staff_import[[#This Row],[format_works_for]],[4]!Table4[#Data],1,0)</f>
        <v>#REF!</v>
      </c>
      <c r="Z64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45" s="32" t="e">
        <f>VLOOKUP(council_staff_import[[#This Row],[formatted_and_corrected_reports_to_person]],[4]!Table2[#Data],2,0)</f>
        <v>#REF!</v>
      </c>
      <c r="AB645" s="32" t="s">
        <v>541</v>
      </c>
      <c r="AC645" s="32" t="str">
        <f>IF(LEFT(council_staff_import[[#This Row],[Assignment_SOURCE_KEY]],(FIND(" ",council_staff_import[[#This Row],[Assignment_SOURCE_KEY]],1)-1))="CM","Personal","Central")</f>
        <v>Personal</v>
      </c>
      <c r="AD645" s="32" t="s">
        <v>34888</v>
      </c>
      <c r="AE645" s="32" t="str">
        <f>council_staff_import[[#This Row],[District_Office_Number_SOURCE_KEY]]</f>
        <v>718 629-2900</v>
      </c>
      <c r="AF645" s="32" t="s">
        <v>32995</v>
      </c>
    </row>
    <row r="646" spans="1:32" x14ac:dyDescent="0.2">
      <c r="A646" s="31" t="str">
        <f>council_staff_import[[#This Row],[First_Name_SOURCE_KEY]]&amp;" "&amp;council_staff_import[[#This Row],[Last_Name_SOURCE_KEY]]</f>
        <v>Farah Louis</v>
      </c>
      <c r="B646" s="31" t="str">
        <f>council_staff_import[[#This Row],[First_Name_SOURCE_KEY]]</f>
        <v>Farah</v>
      </c>
      <c r="C646" s="31" t="str">
        <f>council_staff_import[[#This Row],[Last_Name_SOURCE_KEY]]</f>
        <v>Louis</v>
      </c>
      <c r="D646" s="31" t="str">
        <f>council_staff_import[[#This Row],[Title_SOURCE_KEY]]</f>
        <v>Councilmanic Aide</v>
      </c>
      <c r="E646" s="31" t="e">
        <f>council_staff_import[[#This Row],[vlookup_works_for]]</f>
        <v>#REF!</v>
      </c>
      <c r="F646" s="31" t="str">
        <f>IF(council_staff_import[[#This Row],[combine COS and Leg Contact Responsibilties]]="",council_staff_import[[#This Row],[Vlookup Scheduler Responsibility]],council_staff_import[[#This Row],[combine COS and Leg Contact Responsibilties]])</f>
        <v/>
      </c>
      <c r="G646" s="31" t="e">
        <f>council_staff_import[[#This Row],[Vlookup_reports_to_person]]</f>
        <v>#REF!</v>
      </c>
      <c r="H646" s="31" t="s">
        <v>65</v>
      </c>
      <c r="I646" s="31" t="s">
        <v>31371</v>
      </c>
      <c r="J646" s="31" t="str">
        <f>council_staff_import[[#This Row],[format_legislative_staff_type]]</f>
        <v>Personal</v>
      </c>
      <c r="K646" s="31" t="s">
        <v>72</v>
      </c>
      <c r="L646" s="31" t="str">
        <f>IF(council_staff_import[[#This Row],[District_Office_Calc]]=0,"",council_staff_import[[#This Row],[District_Office_Calc]])</f>
        <v>718 629-2900</v>
      </c>
      <c r="M646" s="31" t="str">
        <f>IF(council_staff_import[[#This Row],[combine COS and Leg Contact emails]]="",council_staff_import[[#This Row],[Vlookup Scheduler Email]],council_staff_import[[#This Row],[combine COS and Leg Contact emails]])</f>
        <v/>
      </c>
      <c r="N646" s="32" t="s">
        <v>12456</v>
      </c>
      <c r="O646" s="32" t="s">
        <v>13352</v>
      </c>
      <c r="P646" s="32" t="str">
        <f>IF(council_staff_import[[#This Row],[Vlookup COS Responsibility]]="",council_staff_import[[#This Row],[Vlookup Leg Contact Responsibility]],council_staff_import[[#This Row],[Vlookup COS Responsibility]])</f>
        <v/>
      </c>
      <c r="Q646" s="32" t="str">
        <f>IF(council_staff_import[[#This Row],[Vlookup COS Email]]="",council_staff_import[[#This Row],[Vlookup Leg Contact Email]],council_staff_import[[#This Row],[Vlookup COS Email]])</f>
        <v/>
      </c>
      <c r="R646" s="32" t="str">
        <f>IFERROR(VLOOKUP(council_staff_import[[#This Row],[Full Name]],[4]!Table3[#Data],2,0),"")</f>
        <v/>
      </c>
      <c r="S646" s="32" t="str">
        <f>IFERROR(VLOOKUP(council_staff_import[[#This Row],[Full Name]],[4]!Table3[#Data],6,0),"")</f>
        <v/>
      </c>
      <c r="T646" s="32" t="str">
        <f>IFERROR(VLOOKUP(council_staff_import[[#This Row],[Full Name]],[4]!Table5[#Data],2,0),"")</f>
        <v/>
      </c>
      <c r="U646" s="32" t="str">
        <f>IFERROR(VLOOKUP(council_staff_import[[#This Row],[Full Name]],[4]!Table5[#Data],5,0),"")</f>
        <v/>
      </c>
      <c r="V646" s="32" t="str">
        <f>IFERROR(VLOOKUP(council_staff_import[[#This Row],[Full Name]],[4]!Table6[#Data],2,0),"")</f>
        <v/>
      </c>
      <c r="W646" s="32" t="str">
        <f>IFERROR(VLOOKUP(council_staff_import[[#This Row],[Full Name]],[4]!Table6[#Data],4,0),"")</f>
        <v/>
      </c>
      <c r="X646" s="32" t="s">
        <v>31394</v>
      </c>
      <c r="Y646" s="32" t="e">
        <f>VLOOKUP(council_staff_import[[#This Row],[format_works_for]],[4]!Table4[#Data],1,0)</f>
        <v>#REF!</v>
      </c>
      <c r="Z64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46" s="32" t="e">
        <f>VLOOKUP(council_staff_import[[#This Row],[formatted_and_corrected_reports_to_person]],[4]!Table2[#Data],2,0)</f>
        <v>#REF!</v>
      </c>
      <c r="AB646" s="32" t="s">
        <v>541</v>
      </c>
      <c r="AC646" s="32" t="str">
        <f>IF(LEFT(council_staff_import[[#This Row],[Assignment_SOURCE_KEY]],(FIND(" ",council_staff_import[[#This Row],[Assignment_SOURCE_KEY]],1)-1))="CM","Personal","Central")</f>
        <v>Personal</v>
      </c>
      <c r="AD646" s="32" t="s">
        <v>34888</v>
      </c>
      <c r="AE646" s="32" t="str">
        <f>council_staff_import[[#This Row],[District_Office_Number_SOURCE_KEY]]</f>
        <v>718 629-2900</v>
      </c>
      <c r="AF646" s="32" t="s">
        <v>32995</v>
      </c>
    </row>
    <row r="647" spans="1:32" x14ac:dyDescent="0.2">
      <c r="A647" s="31" t="str">
        <f>council_staff_import[[#This Row],[First_Name_SOURCE_KEY]]&amp;" "&amp;council_staff_import[[#This Row],[Last_Name_SOURCE_KEY]]</f>
        <v>Yeshaya Samet</v>
      </c>
      <c r="B647" s="31" t="str">
        <f>council_staff_import[[#This Row],[First_Name_SOURCE_KEY]]</f>
        <v>Yeshaya</v>
      </c>
      <c r="C647" s="31" t="str">
        <f>council_staff_import[[#This Row],[Last_Name_SOURCE_KEY]]</f>
        <v>Samet</v>
      </c>
      <c r="D647" s="31" t="str">
        <f>council_staff_import[[#This Row],[Title_SOURCE_KEY]]</f>
        <v>Councilmanic Aide</v>
      </c>
      <c r="E647" s="31" t="e">
        <f>council_staff_import[[#This Row],[vlookup_works_for]]</f>
        <v>#REF!</v>
      </c>
      <c r="F647" s="31" t="str">
        <f>IF(council_staff_import[[#This Row],[combine COS and Leg Contact Responsibilties]]="",council_staff_import[[#This Row],[Vlookup Scheduler Responsibility]],council_staff_import[[#This Row],[combine COS and Leg Contact Responsibilties]])</f>
        <v/>
      </c>
      <c r="G647" s="31" t="e">
        <f>council_staff_import[[#This Row],[Vlookup_reports_to_person]]</f>
        <v>#REF!</v>
      </c>
      <c r="H647" s="31" t="s">
        <v>65</v>
      </c>
      <c r="I647" s="31" t="s">
        <v>31371</v>
      </c>
      <c r="J647" s="31" t="str">
        <f>council_staff_import[[#This Row],[format_legislative_staff_type]]</f>
        <v>Personal</v>
      </c>
      <c r="K647" s="31" t="s">
        <v>72</v>
      </c>
      <c r="L647" s="31" t="str">
        <f>IF(council_staff_import[[#This Row],[District_Office_Calc]]=0,"",council_staff_import[[#This Row],[District_Office_Calc]])</f>
        <v>718 629-2900</v>
      </c>
      <c r="M647" s="31" t="str">
        <f>IF(council_staff_import[[#This Row],[combine COS and Leg Contact emails]]="",council_staff_import[[#This Row],[Vlookup Scheduler Email]],council_staff_import[[#This Row],[combine COS and Leg Contact emails]])</f>
        <v/>
      </c>
      <c r="N647" s="32" t="s">
        <v>32992</v>
      </c>
      <c r="O647" s="32" t="s">
        <v>32993</v>
      </c>
      <c r="P647" s="32" t="str">
        <f>IF(council_staff_import[[#This Row],[Vlookup COS Responsibility]]="",council_staff_import[[#This Row],[Vlookup Leg Contact Responsibility]],council_staff_import[[#This Row],[Vlookup COS Responsibility]])</f>
        <v/>
      </c>
      <c r="Q647" s="32" t="str">
        <f>IF(council_staff_import[[#This Row],[Vlookup COS Email]]="",council_staff_import[[#This Row],[Vlookup Leg Contact Email]],council_staff_import[[#This Row],[Vlookup COS Email]])</f>
        <v/>
      </c>
      <c r="R647" s="32" t="str">
        <f>IFERROR(VLOOKUP(council_staff_import[[#This Row],[Full Name]],[4]!Table3[#Data],2,0),"")</f>
        <v/>
      </c>
      <c r="S647" s="32" t="str">
        <f>IFERROR(VLOOKUP(council_staff_import[[#This Row],[Full Name]],[4]!Table3[#Data],6,0),"")</f>
        <v/>
      </c>
      <c r="T647" s="32" t="str">
        <f>IFERROR(VLOOKUP(council_staff_import[[#This Row],[Full Name]],[4]!Table5[#Data],2,0),"")</f>
        <v/>
      </c>
      <c r="U647" s="32" t="str">
        <f>IFERROR(VLOOKUP(council_staff_import[[#This Row],[Full Name]],[4]!Table5[#Data],5,0),"")</f>
        <v/>
      </c>
      <c r="V647" s="32" t="str">
        <f>IFERROR(VLOOKUP(council_staff_import[[#This Row],[Full Name]],[4]!Table6[#Data],2,0),"")</f>
        <v/>
      </c>
      <c r="W647" s="32" t="str">
        <f>IFERROR(VLOOKUP(council_staff_import[[#This Row],[Full Name]],[4]!Table6[#Data],4,0),"")</f>
        <v/>
      </c>
      <c r="X647" s="32" t="s">
        <v>31394</v>
      </c>
      <c r="Y647" s="32" t="e">
        <f>VLOOKUP(council_staff_import[[#This Row],[format_works_for]],[4]!Table4[#Data],1,0)</f>
        <v>#REF!</v>
      </c>
      <c r="Z64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47" s="32" t="e">
        <f>VLOOKUP(council_staff_import[[#This Row],[formatted_and_corrected_reports_to_person]],[4]!Table2[#Data],2,0)</f>
        <v>#REF!</v>
      </c>
      <c r="AB647" s="32" t="s">
        <v>541</v>
      </c>
      <c r="AC647" s="32" t="str">
        <f>IF(LEFT(council_staff_import[[#This Row],[Assignment_SOURCE_KEY]],(FIND(" ",council_staff_import[[#This Row],[Assignment_SOURCE_KEY]],1)-1))="CM","Personal","Central")</f>
        <v>Personal</v>
      </c>
      <c r="AD647" s="32" t="s">
        <v>34888</v>
      </c>
      <c r="AE647" s="32" t="str">
        <f>council_staff_import[[#This Row],[District_Office_Number_SOURCE_KEY]]</f>
        <v>718 629-2900</v>
      </c>
      <c r="AF647" s="32" t="s">
        <v>32995</v>
      </c>
    </row>
    <row r="648" spans="1:32" x14ac:dyDescent="0.2">
      <c r="A648" s="31" t="str">
        <f>council_staff_import[[#This Row],[First_Name_SOURCE_KEY]]&amp;" "&amp;council_staff_import[[#This Row],[Last_Name_SOURCE_KEY]]</f>
        <v>Ernest Skinner</v>
      </c>
      <c r="B648" s="31" t="str">
        <f>council_staff_import[[#This Row],[First_Name_SOURCE_KEY]]</f>
        <v>Ernest</v>
      </c>
      <c r="C648" s="31" t="str">
        <f>council_staff_import[[#This Row],[Last_Name_SOURCE_KEY]]</f>
        <v>Skinner</v>
      </c>
      <c r="D648" s="31" t="str">
        <f>council_staff_import[[#This Row],[Title_SOURCE_KEY]]</f>
        <v>Councilmanic Aide</v>
      </c>
      <c r="E648" s="31" t="e">
        <f>council_staff_import[[#This Row],[vlookup_works_for]]</f>
        <v>#REF!</v>
      </c>
      <c r="F648" s="31" t="str">
        <f>IF(council_staff_import[[#This Row],[combine COS and Leg Contact Responsibilties]]="",council_staff_import[[#This Row],[Vlookup Scheduler Responsibility]],council_staff_import[[#This Row],[combine COS and Leg Contact Responsibilties]])</f>
        <v/>
      </c>
      <c r="G648" s="31" t="e">
        <f>council_staff_import[[#This Row],[Vlookup_reports_to_person]]</f>
        <v>#REF!</v>
      </c>
      <c r="H648" s="31" t="s">
        <v>65</v>
      </c>
      <c r="I648" s="31" t="s">
        <v>31371</v>
      </c>
      <c r="J648" s="31" t="str">
        <f>council_staff_import[[#This Row],[format_legislative_staff_type]]</f>
        <v>Personal</v>
      </c>
      <c r="K648" s="31" t="s">
        <v>72</v>
      </c>
      <c r="L648" s="31" t="str">
        <f>IF(council_staff_import[[#This Row],[District_Office_Calc]]=0,"",council_staff_import[[#This Row],[District_Office_Calc]])</f>
        <v>718 629-2900</v>
      </c>
      <c r="M648" s="31" t="str">
        <f>IF(council_staff_import[[#This Row],[combine COS and Leg Contact emails]]="",council_staff_import[[#This Row],[Vlookup Scheduler Email]],council_staff_import[[#This Row],[combine COS and Leg Contact emails]])</f>
        <v/>
      </c>
      <c r="N648" s="32" t="s">
        <v>33328</v>
      </c>
      <c r="O648" s="32" t="s">
        <v>33329</v>
      </c>
      <c r="P648" s="32" t="str">
        <f>IF(council_staff_import[[#This Row],[Vlookup COS Responsibility]]="",council_staff_import[[#This Row],[Vlookup Leg Contact Responsibility]],council_staff_import[[#This Row],[Vlookup COS Responsibility]])</f>
        <v/>
      </c>
      <c r="Q648" s="32" t="str">
        <f>IF(council_staff_import[[#This Row],[Vlookup COS Email]]="",council_staff_import[[#This Row],[Vlookup Leg Contact Email]],council_staff_import[[#This Row],[Vlookup COS Email]])</f>
        <v/>
      </c>
      <c r="R648" s="32" t="str">
        <f>IFERROR(VLOOKUP(council_staff_import[[#This Row],[Full Name]],[4]!Table3[#Data],2,0),"")</f>
        <v/>
      </c>
      <c r="S648" s="32" t="str">
        <f>IFERROR(VLOOKUP(council_staff_import[[#This Row],[Full Name]],[4]!Table3[#Data],6,0),"")</f>
        <v/>
      </c>
      <c r="T648" s="32" t="str">
        <f>IFERROR(VLOOKUP(council_staff_import[[#This Row],[Full Name]],[4]!Table5[#Data],2,0),"")</f>
        <v/>
      </c>
      <c r="U648" s="32" t="str">
        <f>IFERROR(VLOOKUP(council_staff_import[[#This Row],[Full Name]],[4]!Table5[#Data],5,0),"")</f>
        <v/>
      </c>
      <c r="V648" s="32" t="str">
        <f>IFERROR(VLOOKUP(council_staff_import[[#This Row],[Full Name]],[4]!Table6[#Data],2,0),"")</f>
        <v/>
      </c>
      <c r="W648" s="32" t="str">
        <f>IFERROR(VLOOKUP(council_staff_import[[#This Row],[Full Name]],[4]!Table6[#Data],4,0),"")</f>
        <v/>
      </c>
      <c r="X648" s="32" t="s">
        <v>31394</v>
      </c>
      <c r="Y648" s="32" t="e">
        <f>VLOOKUP(council_staff_import[[#This Row],[format_works_for]],[4]!Table4[#Data],1,0)</f>
        <v>#REF!</v>
      </c>
      <c r="Z648"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48" s="32" t="e">
        <f>VLOOKUP(council_staff_import[[#This Row],[formatted_and_corrected_reports_to_person]],[4]!Table2[#Data],2,0)</f>
        <v>#REF!</v>
      </c>
      <c r="AB648" s="32" t="s">
        <v>541</v>
      </c>
      <c r="AC648" s="32" t="str">
        <f>IF(LEFT(council_staff_import[[#This Row],[Assignment_SOURCE_KEY]],(FIND(" ",council_staff_import[[#This Row],[Assignment_SOURCE_KEY]],1)-1))="CM","Personal","Central")</f>
        <v>Personal</v>
      </c>
      <c r="AD648" s="32" t="s">
        <v>34888</v>
      </c>
      <c r="AE648" s="32" t="str">
        <f>council_staff_import[[#This Row],[District_Office_Number_SOURCE_KEY]]</f>
        <v>718 629-2900</v>
      </c>
      <c r="AF648" s="32" t="s">
        <v>32995</v>
      </c>
    </row>
    <row r="649" spans="1:32" x14ac:dyDescent="0.2">
      <c r="A649" s="31" t="str">
        <f>council_staff_import[[#This Row],[First_Name_SOURCE_KEY]]&amp;" "&amp;council_staff_import[[#This Row],[Last_Name_SOURCE_KEY]]</f>
        <v>Nicholas Smith</v>
      </c>
      <c r="B649" s="31" t="str">
        <f>council_staff_import[[#This Row],[First_Name_SOURCE_KEY]]</f>
        <v>Nicholas</v>
      </c>
      <c r="C649" s="31" t="str">
        <f>council_staff_import[[#This Row],[Last_Name_SOURCE_KEY]]</f>
        <v>Smith</v>
      </c>
      <c r="D649" s="31" t="str">
        <f>council_staff_import[[#This Row],[Title_SOURCE_KEY]]</f>
        <v>Councilmanic Aide</v>
      </c>
      <c r="E649" s="31" t="e">
        <f>council_staff_import[[#This Row],[vlookup_works_for]]</f>
        <v>#REF!</v>
      </c>
      <c r="F649" s="31" t="str">
        <f>IF(council_staff_import[[#This Row],[combine COS and Leg Contact Responsibilties]]="",council_staff_import[[#This Row],[Vlookup Scheduler Responsibility]],council_staff_import[[#This Row],[combine COS and Leg Contact Responsibilties]])</f>
        <v/>
      </c>
      <c r="G649" s="31" t="e">
        <f>council_staff_import[[#This Row],[Vlookup_reports_to_person]]</f>
        <v>#REF!</v>
      </c>
      <c r="H649" s="31" t="s">
        <v>65</v>
      </c>
      <c r="I649" s="31" t="s">
        <v>31371</v>
      </c>
      <c r="J649" s="31" t="str">
        <f>council_staff_import[[#This Row],[format_legislative_staff_type]]</f>
        <v>Personal</v>
      </c>
      <c r="K649" s="31" t="s">
        <v>72</v>
      </c>
      <c r="L649" s="31" t="str">
        <f>IF(council_staff_import[[#This Row],[District_Office_Calc]]=0,"",council_staff_import[[#This Row],[District_Office_Calc]])</f>
        <v>718 629-2900</v>
      </c>
      <c r="M649" s="31" t="str">
        <f>IF(council_staff_import[[#This Row],[combine COS and Leg Contact emails]]="",council_staff_import[[#This Row],[Vlookup Scheduler Email]],council_staff_import[[#This Row],[combine COS and Leg Contact emails]])</f>
        <v/>
      </c>
      <c r="N649" s="32" t="s">
        <v>3963</v>
      </c>
      <c r="O649" s="32" t="s">
        <v>23835</v>
      </c>
      <c r="P649" s="32" t="str">
        <f>IF(council_staff_import[[#This Row],[Vlookup COS Responsibility]]="",council_staff_import[[#This Row],[Vlookup Leg Contact Responsibility]],council_staff_import[[#This Row],[Vlookup COS Responsibility]])</f>
        <v/>
      </c>
      <c r="Q649" s="32" t="str">
        <f>IF(council_staff_import[[#This Row],[Vlookup COS Email]]="",council_staff_import[[#This Row],[Vlookup Leg Contact Email]],council_staff_import[[#This Row],[Vlookup COS Email]])</f>
        <v/>
      </c>
      <c r="R649" s="32" t="str">
        <f>IFERROR(VLOOKUP(council_staff_import[[#This Row],[Full Name]],[4]!Table3[#Data],2,0),"")</f>
        <v/>
      </c>
      <c r="S649" s="32" t="str">
        <f>IFERROR(VLOOKUP(council_staff_import[[#This Row],[Full Name]],[4]!Table3[#Data],6,0),"")</f>
        <v/>
      </c>
      <c r="T649" s="32" t="str">
        <f>IFERROR(VLOOKUP(council_staff_import[[#This Row],[Full Name]],[4]!Table5[#Data],2,0),"")</f>
        <v/>
      </c>
      <c r="U649" s="32" t="str">
        <f>IFERROR(VLOOKUP(council_staff_import[[#This Row],[Full Name]],[4]!Table5[#Data],5,0),"")</f>
        <v/>
      </c>
      <c r="V649" s="32" t="str">
        <f>IFERROR(VLOOKUP(council_staff_import[[#This Row],[Full Name]],[4]!Table6[#Data],2,0),"")</f>
        <v/>
      </c>
      <c r="W649" s="32" t="str">
        <f>IFERROR(VLOOKUP(council_staff_import[[#This Row],[Full Name]],[4]!Table6[#Data],4,0),"")</f>
        <v/>
      </c>
      <c r="X649" s="32" t="s">
        <v>31394</v>
      </c>
      <c r="Y649" s="32" t="e">
        <f>VLOOKUP(council_staff_import[[#This Row],[format_works_for]],[4]!Table4[#Data],1,0)</f>
        <v>#REF!</v>
      </c>
      <c r="Z649"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49" s="32" t="e">
        <f>VLOOKUP(council_staff_import[[#This Row],[formatted_and_corrected_reports_to_person]],[4]!Table2[#Data],2,0)</f>
        <v>#REF!</v>
      </c>
      <c r="AB649" s="32" t="s">
        <v>541</v>
      </c>
      <c r="AC649" s="34" t="str">
        <f>IF(LEFT(council_staff_import[[#This Row],[Assignment_SOURCE_KEY]],(FIND(" ",council_staff_import[[#This Row],[Assignment_SOURCE_KEY]],1)-1))="CM","Personal","Central")</f>
        <v>Personal</v>
      </c>
      <c r="AD649" s="32" t="s">
        <v>34888</v>
      </c>
      <c r="AE649" s="32" t="str">
        <f>council_staff_import[[#This Row],[District_Office_Number_SOURCE_KEY]]</f>
        <v>718 629-2900</v>
      </c>
      <c r="AF649" s="32" t="s">
        <v>32995</v>
      </c>
    </row>
    <row r="650" spans="1:32" x14ac:dyDescent="0.2">
      <c r="A650" s="31" t="str">
        <f>council_staff_import[[#This Row],[First_Name_SOURCE_KEY]]&amp;" "&amp;council_staff_import[[#This Row],[Last_Name_SOURCE_KEY]]</f>
        <v>Shaffina Baksh</v>
      </c>
      <c r="B650" s="31" t="str">
        <f>council_staff_import[[#This Row],[First_Name_SOURCE_KEY]]</f>
        <v>Shaffina</v>
      </c>
      <c r="C650" s="31" t="str">
        <f>council_staff_import[[#This Row],[Last_Name_SOURCE_KEY]]</f>
        <v>Baksh</v>
      </c>
      <c r="D650" s="31" t="str">
        <f>council_staff_import[[#This Row],[Title_SOURCE_KEY]]</f>
        <v>Councilmanic Aide</v>
      </c>
      <c r="E650" s="31" t="e">
        <f>council_staff_import[[#This Row],[vlookup_works_for]]</f>
        <v>#REF!</v>
      </c>
      <c r="F650" s="31" t="str">
        <f>IF(council_staff_import[[#This Row],[combine COS and Leg Contact Responsibilties]]="",council_staff_import[[#This Row],[Vlookup Scheduler Responsibility]],council_staff_import[[#This Row],[combine COS and Leg Contact Responsibilties]])</f>
        <v/>
      </c>
      <c r="G650" s="31" t="e">
        <f>council_staff_import[[#This Row],[Vlookup_reports_to_person]]</f>
        <v>#REF!</v>
      </c>
      <c r="H650" s="31" t="s">
        <v>65</v>
      </c>
      <c r="I650" s="31" t="s">
        <v>31371</v>
      </c>
      <c r="J650" s="31" t="str">
        <f>council_staff_import[[#This Row],[format_legislative_staff_type]]</f>
        <v>Personal</v>
      </c>
      <c r="K650" s="31" t="s">
        <v>72</v>
      </c>
      <c r="L650" s="31" t="str">
        <f>IF(council_staff_import[[#This Row],[District_Office_Calc]]=0,"",council_staff_import[[#This Row],[District_Office_Calc]])</f>
        <v>718 206-2068</v>
      </c>
      <c r="M650" s="31" t="str">
        <f>IF(council_staff_import[[#This Row],[combine COS and Leg Contact emails]]="",council_staff_import[[#This Row],[Vlookup Scheduler Email]],council_staff_import[[#This Row],[combine COS and Leg Contact emails]])</f>
        <v/>
      </c>
      <c r="N650" s="32" t="s">
        <v>31409</v>
      </c>
      <c r="O650" s="32" t="s">
        <v>31410</v>
      </c>
      <c r="P650" s="32" t="str">
        <f>IF(council_staff_import[[#This Row],[Vlookup COS Responsibility]]="",council_staff_import[[#This Row],[Vlookup Leg Contact Responsibility]],council_staff_import[[#This Row],[Vlookup COS Responsibility]])</f>
        <v/>
      </c>
      <c r="Q650" s="32" t="str">
        <f>IF(council_staff_import[[#This Row],[Vlookup COS Email]]="",council_staff_import[[#This Row],[Vlookup Leg Contact Email]],council_staff_import[[#This Row],[Vlookup COS Email]])</f>
        <v/>
      </c>
      <c r="R650" s="32" t="str">
        <f>IFERROR(VLOOKUP(council_staff_import[[#This Row],[Full Name]],[4]!Table3[#Data],2,0),"")</f>
        <v/>
      </c>
      <c r="S650" s="32" t="str">
        <f>IFERROR(VLOOKUP(council_staff_import[[#This Row],[Full Name]],[4]!Table3[#Data],6,0),"")</f>
        <v/>
      </c>
      <c r="T650" s="32" t="str">
        <f>IFERROR(VLOOKUP(council_staff_import[[#This Row],[Full Name]],[4]!Table5[#Data],2,0),"")</f>
        <v/>
      </c>
      <c r="U650" s="32" t="str">
        <f>IFERROR(VLOOKUP(council_staff_import[[#This Row],[Full Name]],[4]!Table5[#Data],5,0),"")</f>
        <v/>
      </c>
      <c r="V650" s="32" t="str">
        <f>IFERROR(VLOOKUP(council_staff_import[[#This Row],[Full Name]],[4]!Table6[#Data],2,0),"")</f>
        <v/>
      </c>
      <c r="W650" s="32" t="str">
        <f>IFERROR(VLOOKUP(council_staff_import[[#This Row],[Full Name]],[4]!Table6[#Data],4,0),"")</f>
        <v/>
      </c>
      <c r="X650" s="32" t="s">
        <v>31394</v>
      </c>
      <c r="Y650" s="32" t="e">
        <f>VLOOKUP(council_staff_import[[#This Row],[format_works_for]],[4]!Table4[#Data],1,0)</f>
        <v>#REF!</v>
      </c>
      <c r="Z650"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50" s="32" t="e">
        <f>VLOOKUP(council_staff_import[[#This Row],[formatted_and_corrected_reports_to_person]],[4]!Table2[#Data],2,0)</f>
        <v>#REF!</v>
      </c>
      <c r="AB650" s="32" t="str">
        <f>IF(council_staff_import[[#This Row],[format_legislative_staff_type]]="Personal", RIGHT(council_staff_import[[#This Row],[Assignment_SOURCE_KEY]],LEN(council_staff_import[[#This Row],[Assignment_SOURCE_KEY]])-FIND(" ",council_staff_import[[#This Row],[Assignment_SOURCE_KEY]])),"")</f>
        <v>Wills</v>
      </c>
      <c r="AC650" s="34" t="str">
        <f>IF(LEFT(council_staff_import[[#This Row],[Assignment_SOURCE_KEY]],(FIND(" ",council_staff_import[[#This Row],[Assignment_SOURCE_KEY]],1)-1))="CM","Personal","Central")</f>
        <v>Personal</v>
      </c>
      <c r="AD650" s="32" t="s">
        <v>34889</v>
      </c>
      <c r="AE650" s="32" t="str">
        <f>council_staff_import[[#This Row],[District_Office_Number_SOURCE_KEY]]</f>
        <v>718 206-2068</v>
      </c>
      <c r="AF650" s="32" t="s">
        <v>31412</v>
      </c>
    </row>
    <row r="651" spans="1:32" x14ac:dyDescent="0.2">
      <c r="A651" s="31" t="str">
        <f>council_staff_import[[#This Row],[First_Name_SOURCE_KEY]]&amp;" "&amp;council_staff_import[[#This Row],[Last_Name_SOURCE_KEY]]</f>
        <v>Sharon Carnegie</v>
      </c>
      <c r="B651" s="31" t="str">
        <f>council_staff_import[[#This Row],[First_Name_SOURCE_KEY]]</f>
        <v>Sharon</v>
      </c>
      <c r="C651" s="31" t="str">
        <f>council_staff_import[[#This Row],[Last_Name_SOURCE_KEY]]</f>
        <v>Carnegie</v>
      </c>
      <c r="D651" s="31" t="str">
        <f>council_staff_import[[#This Row],[Title_SOURCE_KEY]]</f>
        <v>Councilmanic Aide</v>
      </c>
      <c r="E651" s="31" t="e">
        <f>council_staff_import[[#This Row],[vlookup_works_for]]</f>
        <v>#REF!</v>
      </c>
      <c r="F651" s="31" t="str">
        <f>IF(council_staff_import[[#This Row],[combine COS and Leg Contact Responsibilties]]="",council_staff_import[[#This Row],[Vlookup Scheduler Responsibility]],council_staff_import[[#This Row],[combine COS and Leg Contact Responsibilties]])</f>
        <v/>
      </c>
      <c r="G651" s="31" t="e">
        <f>council_staff_import[[#This Row],[Vlookup_reports_to_person]]</f>
        <v>#REF!</v>
      </c>
      <c r="H651" s="31" t="s">
        <v>65</v>
      </c>
      <c r="I651" s="31" t="s">
        <v>31371</v>
      </c>
      <c r="J651" s="31" t="str">
        <f>council_staff_import[[#This Row],[format_legislative_staff_type]]</f>
        <v>Personal</v>
      </c>
      <c r="K651" s="31" t="s">
        <v>72</v>
      </c>
      <c r="L651" s="31" t="str">
        <f>IF(council_staff_import[[#This Row],[District_Office_Calc]]=0,"",council_staff_import[[#This Row],[District_Office_Calc]])</f>
        <v>718 206-2068</v>
      </c>
      <c r="M651" s="31" t="str">
        <f>IF(council_staff_import[[#This Row],[combine COS and Leg Contact emails]]="",council_staff_import[[#This Row],[Vlookup Scheduler Email]],council_staff_import[[#This Row],[combine COS and Leg Contact emails]])</f>
        <v/>
      </c>
      <c r="N651" s="32" t="s">
        <v>33674</v>
      </c>
      <c r="O651" s="32" t="s">
        <v>6293</v>
      </c>
      <c r="P651" s="32" t="str">
        <f>IF(council_staff_import[[#This Row],[Vlookup COS Responsibility]]="",council_staff_import[[#This Row],[Vlookup Leg Contact Responsibility]],council_staff_import[[#This Row],[Vlookup COS Responsibility]])</f>
        <v/>
      </c>
      <c r="Q651" s="32" t="str">
        <f>IF(council_staff_import[[#This Row],[Vlookup COS Email]]="",council_staff_import[[#This Row],[Vlookup Leg Contact Email]],council_staff_import[[#This Row],[Vlookup COS Email]])</f>
        <v/>
      </c>
      <c r="R651" s="32" t="str">
        <f>IFERROR(VLOOKUP(council_staff_import[[#This Row],[Full Name]],[4]!Table3[#Data],2,0),"")</f>
        <v/>
      </c>
      <c r="S651" s="32" t="str">
        <f>IFERROR(VLOOKUP(council_staff_import[[#This Row],[Full Name]],[4]!Table3[#Data],6,0),"")</f>
        <v/>
      </c>
      <c r="T651" s="32" t="str">
        <f>IFERROR(VLOOKUP(council_staff_import[[#This Row],[Full Name]],[4]!Table5[#Data],2,0),"")</f>
        <v/>
      </c>
      <c r="U651" s="32" t="str">
        <f>IFERROR(VLOOKUP(council_staff_import[[#This Row],[Full Name]],[4]!Table5[#Data],5,0),"")</f>
        <v/>
      </c>
      <c r="V651" s="32" t="str">
        <f>IFERROR(VLOOKUP(council_staff_import[[#This Row],[Full Name]],[4]!Table6[#Data],2,0),"")</f>
        <v/>
      </c>
      <c r="W651" s="32" t="str">
        <f>IFERROR(VLOOKUP(council_staff_import[[#This Row],[Full Name]],[4]!Table6[#Data],4,0),"")</f>
        <v/>
      </c>
      <c r="X651" s="32" t="s">
        <v>31394</v>
      </c>
      <c r="Y651" s="32" t="e">
        <f>VLOOKUP(council_staff_import[[#This Row],[format_works_for]],[4]!Table4[#Data],1,0)</f>
        <v>#REF!</v>
      </c>
      <c r="Z651"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51" s="32" t="e">
        <f>VLOOKUP(council_staff_import[[#This Row],[formatted_and_corrected_reports_to_person]],[4]!Table2[#Data],2,0)</f>
        <v>#REF!</v>
      </c>
      <c r="AB651" s="32" t="str">
        <f>IF(council_staff_import[[#This Row],[format_legislative_staff_type]]="Personal", RIGHT(council_staff_import[[#This Row],[Assignment_SOURCE_KEY]],LEN(council_staff_import[[#This Row],[Assignment_SOURCE_KEY]])-FIND(" ",council_staff_import[[#This Row],[Assignment_SOURCE_KEY]])),"")</f>
        <v>Wills</v>
      </c>
      <c r="AC651" s="34" t="str">
        <f>IF(LEFT(council_staff_import[[#This Row],[Assignment_SOURCE_KEY]],(FIND(" ",council_staff_import[[#This Row],[Assignment_SOURCE_KEY]],1)-1))="CM","Personal","Central")</f>
        <v>Personal</v>
      </c>
      <c r="AD651" s="32" t="s">
        <v>34889</v>
      </c>
      <c r="AE651" s="32" t="str">
        <f>council_staff_import[[#This Row],[District_Office_Number_SOURCE_KEY]]</f>
        <v>718 206-2068</v>
      </c>
      <c r="AF651" s="32" t="s">
        <v>31412</v>
      </c>
    </row>
    <row r="652" spans="1:32" x14ac:dyDescent="0.2">
      <c r="A652" s="31" t="str">
        <f>council_staff_import[[#This Row],[First_Name_SOURCE_KEY]]&amp;" "&amp;council_staff_import[[#This Row],[Last_Name_SOURCE_KEY]]</f>
        <v>Brandon Clarke</v>
      </c>
      <c r="B652" s="31" t="str">
        <f>council_staff_import[[#This Row],[First_Name_SOURCE_KEY]]</f>
        <v>Brandon</v>
      </c>
      <c r="C652" s="31" t="str">
        <f>council_staff_import[[#This Row],[Last_Name_SOURCE_KEY]]</f>
        <v>Clarke</v>
      </c>
      <c r="D652" s="31" t="str">
        <f>council_staff_import[[#This Row],[Title_SOURCE_KEY]]</f>
        <v>Councilmanic Aide</v>
      </c>
      <c r="E652" s="31" t="e">
        <f>council_staff_import[[#This Row],[vlookup_works_for]]</f>
        <v>#REF!</v>
      </c>
      <c r="F652" s="31" t="str">
        <f>IF(council_staff_import[[#This Row],[combine COS and Leg Contact Responsibilties]]="",council_staff_import[[#This Row],[Vlookup Scheduler Responsibility]],council_staff_import[[#This Row],[combine COS and Leg Contact Responsibilties]])</f>
        <v/>
      </c>
      <c r="G652" s="31" t="e">
        <f>council_staff_import[[#This Row],[Vlookup_reports_to_person]]</f>
        <v>#REF!</v>
      </c>
      <c r="H652" s="31" t="s">
        <v>65</v>
      </c>
      <c r="I652" s="31" t="s">
        <v>31371</v>
      </c>
      <c r="J652" s="31" t="str">
        <f>council_staff_import[[#This Row],[format_legislative_staff_type]]</f>
        <v>Personal</v>
      </c>
      <c r="K652" s="31" t="s">
        <v>72</v>
      </c>
      <c r="L652" s="31" t="str">
        <f>IF(council_staff_import[[#This Row],[District_Office_Calc]]=0,"",council_staff_import[[#This Row],[District_Office_Calc]])</f>
        <v>718 206-2068</v>
      </c>
      <c r="M652" s="31" t="str">
        <f>IF(council_staff_import[[#This Row],[combine COS and Leg Contact emails]]="",council_staff_import[[#This Row],[Vlookup Scheduler Email]],council_staff_import[[#This Row],[combine COS and Leg Contact emails]])</f>
        <v/>
      </c>
      <c r="N652" s="32" t="s">
        <v>11502</v>
      </c>
      <c r="O652" s="32" t="s">
        <v>3669</v>
      </c>
      <c r="P652" s="32" t="str">
        <f>IF(council_staff_import[[#This Row],[Vlookup COS Responsibility]]="",council_staff_import[[#This Row],[Vlookup Leg Contact Responsibility]],council_staff_import[[#This Row],[Vlookup COS Responsibility]])</f>
        <v/>
      </c>
      <c r="Q652" s="32" t="str">
        <f>IF(council_staff_import[[#This Row],[Vlookup COS Email]]="",council_staff_import[[#This Row],[Vlookup Leg Contact Email]],council_staff_import[[#This Row],[Vlookup COS Email]])</f>
        <v/>
      </c>
      <c r="R652" s="32" t="str">
        <f>IFERROR(VLOOKUP(council_staff_import[[#This Row],[Full Name]],[4]!Table3[#Data],2,0),"")</f>
        <v/>
      </c>
      <c r="S652" s="32" t="str">
        <f>IFERROR(VLOOKUP(council_staff_import[[#This Row],[Full Name]],[4]!Table3[#Data],6,0),"")</f>
        <v/>
      </c>
      <c r="T652" s="32" t="str">
        <f>IFERROR(VLOOKUP(council_staff_import[[#This Row],[Full Name]],[4]!Table5[#Data],2,0),"")</f>
        <v/>
      </c>
      <c r="U652" s="32" t="str">
        <f>IFERROR(VLOOKUP(council_staff_import[[#This Row],[Full Name]],[4]!Table5[#Data],5,0),"")</f>
        <v/>
      </c>
      <c r="V652" s="32" t="str">
        <f>IFERROR(VLOOKUP(council_staff_import[[#This Row],[Full Name]],[4]!Table6[#Data],2,0),"")</f>
        <v/>
      </c>
      <c r="W652" s="32" t="str">
        <f>IFERROR(VLOOKUP(council_staff_import[[#This Row],[Full Name]],[4]!Table6[#Data],4,0),"")</f>
        <v/>
      </c>
      <c r="X652" s="32" t="s">
        <v>31394</v>
      </c>
      <c r="Y652" s="32" t="e">
        <f>VLOOKUP(council_staff_import[[#This Row],[format_works_for]],[4]!Table4[#Data],1,0)</f>
        <v>#REF!</v>
      </c>
      <c r="Z652"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52" s="32" t="e">
        <f>VLOOKUP(council_staff_import[[#This Row],[formatted_and_corrected_reports_to_person]],[4]!Table2[#Data],2,0)</f>
        <v>#REF!</v>
      </c>
      <c r="AB652" s="32" t="str">
        <f>IF(council_staff_import[[#This Row],[format_legislative_staff_type]]="Personal", RIGHT(council_staff_import[[#This Row],[Assignment_SOURCE_KEY]],LEN(council_staff_import[[#This Row],[Assignment_SOURCE_KEY]])-FIND(" ",council_staff_import[[#This Row],[Assignment_SOURCE_KEY]])),"")</f>
        <v>Wills</v>
      </c>
      <c r="AC652" s="34" t="str">
        <f>IF(LEFT(council_staff_import[[#This Row],[Assignment_SOURCE_KEY]],(FIND(" ",council_staff_import[[#This Row],[Assignment_SOURCE_KEY]],1)-1))="CM","Personal","Central")</f>
        <v>Personal</v>
      </c>
      <c r="AD652" s="32" t="s">
        <v>34889</v>
      </c>
      <c r="AE652" s="32" t="str">
        <f>council_staff_import[[#This Row],[District_Office_Number_SOURCE_KEY]]</f>
        <v>718 206-2068</v>
      </c>
      <c r="AF652" s="32" t="s">
        <v>31412</v>
      </c>
    </row>
    <row r="653" spans="1:32" x14ac:dyDescent="0.2">
      <c r="A653" s="31" t="str">
        <f>council_staff_import[[#This Row],[First_Name_SOURCE_KEY]]&amp;" "&amp;council_staff_import[[#This Row],[Last_Name_SOURCE_KEY]]</f>
        <v>Orielle Newsome</v>
      </c>
      <c r="B653" s="31" t="str">
        <f>council_staff_import[[#This Row],[First_Name_SOURCE_KEY]]</f>
        <v>Orielle</v>
      </c>
      <c r="C653" s="31" t="str">
        <f>council_staff_import[[#This Row],[Last_Name_SOURCE_KEY]]</f>
        <v>Newsome</v>
      </c>
      <c r="D653" s="31" t="str">
        <f>council_staff_import[[#This Row],[Title_SOURCE_KEY]]</f>
        <v>Councilmanic Aide</v>
      </c>
      <c r="E653" s="31" t="e">
        <f>council_staff_import[[#This Row],[vlookup_works_for]]</f>
        <v>#REF!</v>
      </c>
      <c r="F653" s="31" t="str">
        <f>IF(council_staff_import[[#This Row],[combine COS and Leg Contact Responsibilties]]="",council_staff_import[[#This Row],[Vlookup Scheduler Responsibility]],council_staff_import[[#This Row],[combine COS and Leg Contact Responsibilties]])</f>
        <v/>
      </c>
      <c r="G653" s="31" t="e">
        <f>council_staff_import[[#This Row],[Vlookup_reports_to_person]]</f>
        <v>#REF!</v>
      </c>
      <c r="H653" s="31" t="s">
        <v>65</v>
      </c>
      <c r="I653" s="31" t="s">
        <v>31371</v>
      </c>
      <c r="J653" s="31" t="str">
        <f>council_staff_import[[#This Row],[format_legislative_staff_type]]</f>
        <v>Personal</v>
      </c>
      <c r="K653" s="31" t="s">
        <v>72</v>
      </c>
      <c r="L653" s="31" t="str">
        <f>IF(council_staff_import[[#This Row],[District_Office_Calc]]=0,"",council_staff_import[[#This Row],[District_Office_Calc]])</f>
        <v>718 206-2068</v>
      </c>
      <c r="M653" s="31" t="str">
        <f>IF(council_staff_import[[#This Row],[combine COS and Leg Contact emails]]="",council_staff_import[[#This Row],[Vlookup Scheduler Email]],council_staff_import[[#This Row],[combine COS and Leg Contact emails]])</f>
        <v/>
      </c>
      <c r="N653" s="32" t="s">
        <v>34791</v>
      </c>
      <c r="O653" s="32" t="s">
        <v>34792</v>
      </c>
      <c r="P653" s="32" t="str">
        <f>IF(council_staff_import[[#This Row],[Vlookup COS Responsibility]]="",council_staff_import[[#This Row],[Vlookup Leg Contact Responsibility]],council_staff_import[[#This Row],[Vlookup COS Responsibility]])</f>
        <v/>
      </c>
      <c r="Q653" s="32" t="str">
        <f>IF(council_staff_import[[#This Row],[Vlookup COS Email]]="",council_staff_import[[#This Row],[Vlookup Leg Contact Email]],council_staff_import[[#This Row],[Vlookup COS Email]])</f>
        <v/>
      </c>
      <c r="R653" s="32" t="str">
        <f>IFERROR(VLOOKUP(council_staff_import[[#This Row],[Full Name]],[4]!Table3[#Data],2,0),"")</f>
        <v/>
      </c>
      <c r="S653" s="32" t="str">
        <f>IFERROR(VLOOKUP(council_staff_import[[#This Row],[Full Name]],[4]!Table3[#Data],6,0),"")</f>
        <v/>
      </c>
      <c r="T653" s="32" t="str">
        <f>IFERROR(VLOOKUP(council_staff_import[[#This Row],[Full Name]],[4]!Table5[#Data],2,0),"")</f>
        <v/>
      </c>
      <c r="U653" s="32" t="str">
        <f>IFERROR(VLOOKUP(council_staff_import[[#This Row],[Full Name]],[4]!Table5[#Data],5,0),"")</f>
        <v/>
      </c>
      <c r="V653" s="32" t="str">
        <f>IFERROR(VLOOKUP(council_staff_import[[#This Row],[Full Name]],[4]!Table6[#Data],2,0),"")</f>
        <v/>
      </c>
      <c r="W653" s="32" t="str">
        <f>IFERROR(VLOOKUP(council_staff_import[[#This Row],[Full Name]],[4]!Table6[#Data],4,0),"")</f>
        <v/>
      </c>
      <c r="X653" s="32" t="s">
        <v>31394</v>
      </c>
      <c r="Y653" s="32" t="e">
        <f>VLOOKUP(council_staff_import[[#This Row],[format_works_for]],[4]!Table4[#Data],1,0)</f>
        <v>#REF!</v>
      </c>
      <c r="Z653"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53" s="32" t="e">
        <f>VLOOKUP(council_staff_import[[#This Row],[formatted_and_corrected_reports_to_person]],[4]!Table2[#Data],2,0)</f>
        <v>#REF!</v>
      </c>
      <c r="AB653" s="32" t="str">
        <f>IF(council_staff_import[[#This Row],[format_legislative_staff_type]]="Personal", RIGHT(council_staff_import[[#This Row],[Assignment_SOURCE_KEY]],LEN(council_staff_import[[#This Row],[Assignment_SOURCE_KEY]])-FIND(" ",council_staff_import[[#This Row],[Assignment_SOURCE_KEY]])),"")</f>
        <v>Wills</v>
      </c>
      <c r="AC653" s="34" t="str">
        <f>IF(LEFT(council_staff_import[[#This Row],[Assignment_SOURCE_KEY]],(FIND(" ",council_staff_import[[#This Row],[Assignment_SOURCE_KEY]],1)-1))="CM","Personal","Central")</f>
        <v>Personal</v>
      </c>
      <c r="AD653" s="32" t="s">
        <v>34889</v>
      </c>
      <c r="AE653" s="32" t="str">
        <f>council_staff_import[[#This Row],[District_Office_Number_SOURCE_KEY]]</f>
        <v>718 206-2068</v>
      </c>
      <c r="AF653" s="32" t="s">
        <v>31412</v>
      </c>
    </row>
    <row r="654" spans="1:32" x14ac:dyDescent="0.2">
      <c r="A654" s="31" t="str">
        <f>council_staff_import[[#This Row],[First_Name_SOURCE_KEY]]&amp;" "&amp;council_staff_import[[#This Row],[Last_Name_SOURCE_KEY]]</f>
        <v>Kenlyn Parsons</v>
      </c>
      <c r="B654" s="31" t="str">
        <f>council_staff_import[[#This Row],[First_Name_SOURCE_KEY]]</f>
        <v>Kenlyn</v>
      </c>
      <c r="C654" s="31" t="str">
        <f>council_staff_import[[#This Row],[Last_Name_SOURCE_KEY]]</f>
        <v>Parsons</v>
      </c>
      <c r="D654" s="31" t="str">
        <f>council_staff_import[[#This Row],[Title_SOURCE_KEY]]</f>
        <v>Councilmanic Aide</v>
      </c>
      <c r="E654" s="31" t="e">
        <f>council_staff_import[[#This Row],[vlookup_works_for]]</f>
        <v>#REF!</v>
      </c>
      <c r="F654" s="31" t="str">
        <f>IF(council_staff_import[[#This Row],[combine COS and Leg Contact Responsibilties]]="",council_staff_import[[#This Row],[Vlookup Scheduler Responsibility]],council_staff_import[[#This Row],[combine COS and Leg Contact Responsibilties]])</f>
        <v/>
      </c>
      <c r="G654" s="31" t="e">
        <f>council_staff_import[[#This Row],[Vlookup_reports_to_person]]</f>
        <v>#REF!</v>
      </c>
      <c r="H654" s="31" t="s">
        <v>65</v>
      </c>
      <c r="I654" s="31" t="s">
        <v>31371</v>
      </c>
      <c r="J654" s="31" t="str">
        <f>council_staff_import[[#This Row],[format_legislative_staff_type]]</f>
        <v>Personal</v>
      </c>
      <c r="K654" s="31" t="s">
        <v>72</v>
      </c>
      <c r="L654" s="31" t="str">
        <f>IF(council_staff_import[[#This Row],[District_Office_Calc]]=0,"",council_staff_import[[#This Row],[District_Office_Calc]])</f>
        <v>718 206-2068</v>
      </c>
      <c r="M654" s="31" t="str">
        <f>IF(council_staff_import[[#This Row],[combine COS and Leg Contact emails]]="",council_staff_import[[#This Row],[Vlookup Scheduler Email]],council_staff_import[[#This Row],[combine COS and Leg Contact emails]])</f>
        <v/>
      </c>
      <c r="N654" s="32" t="s">
        <v>5134</v>
      </c>
      <c r="O654" s="32" t="s">
        <v>31434</v>
      </c>
      <c r="P654" s="32" t="str">
        <f>IF(council_staff_import[[#This Row],[Vlookup COS Responsibility]]="",council_staff_import[[#This Row],[Vlookup Leg Contact Responsibility]],council_staff_import[[#This Row],[Vlookup COS Responsibility]])</f>
        <v/>
      </c>
      <c r="Q654" s="32" t="str">
        <f>IF(council_staff_import[[#This Row],[Vlookup COS Email]]="",council_staff_import[[#This Row],[Vlookup Leg Contact Email]],council_staff_import[[#This Row],[Vlookup COS Email]])</f>
        <v/>
      </c>
      <c r="R654" s="32" t="str">
        <f>IFERROR(VLOOKUP(council_staff_import[[#This Row],[Full Name]],[4]!Table3[#Data],2,0),"")</f>
        <v/>
      </c>
      <c r="S654" s="32" t="str">
        <f>IFERROR(VLOOKUP(council_staff_import[[#This Row],[Full Name]],[4]!Table3[#Data],6,0),"")</f>
        <v/>
      </c>
      <c r="T654" s="32" t="str">
        <f>IFERROR(VLOOKUP(council_staff_import[[#This Row],[Full Name]],[4]!Table5[#Data],2,0),"")</f>
        <v/>
      </c>
      <c r="U654" s="32" t="str">
        <f>IFERROR(VLOOKUP(council_staff_import[[#This Row],[Full Name]],[4]!Table5[#Data],5,0),"")</f>
        <v/>
      </c>
      <c r="V654" s="32" t="str">
        <f>IFERROR(VLOOKUP(council_staff_import[[#This Row],[Full Name]],[4]!Table6[#Data],2,0),"")</f>
        <v/>
      </c>
      <c r="W654" s="32" t="str">
        <f>IFERROR(VLOOKUP(council_staff_import[[#This Row],[Full Name]],[4]!Table6[#Data],4,0),"")</f>
        <v/>
      </c>
      <c r="X654" s="32" t="s">
        <v>31394</v>
      </c>
      <c r="Y654" s="32" t="e">
        <f>VLOOKUP(council_staff_import[[#This Row],[format_works_for]],[4]!Table4[#Data],1,0)</f>
        <v>#REF!</v>
      </c>
      <c r="Z654"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54" s="32" t="e">
        <f>VLOOKUP(council_staff_import[[#This Row],[formatted_and_corrected_reports_to_person]],[4]!Table2[#Data],2,0)</f>
        <v>#REF!</v>
      </c>
      <c r="AB654" s="32" t="str">
        <f>IF(council_staff_import[[#This Row],[format_legislative_staff_type]]="Personal", RIGHT(council_staff_import[[#This Row],[Assignment_SOURCE_KEY]],LEN(council_staff_import[[#This Row],[Assignment_SOURCE_KEY]])-FIND(" ",council_staff_import[[#This Row],[Assignment_SOURCE_KEY]])),"")</f>
        <v>Wills</v>
      </c>
      <c r="AC654" s="34" t="str">
        <f>IF(LEFT(council_staff_import[[#This Row],[Assignment_SOURCE_KEY]],(FIND(" ",council_staff_import[[#This Row],[Assignment_SOURCE_KEY]],1)-1))="CM","Personal","Central")</f>
        <v>Personal</v>
      </c>
      <c r="AD654" s="32" t="s">
        <v>34889</v>
      </c>
      <c r="AE654" s="32" t="str">
        <f>council_staff_import[[#This Row],[District_Office_Number_SOURCE_KEY]]</f>
        <v>718 206-2068</v>
      </c>
      <c r="AF654" s="32" t="s">
        <v>31412</v>
      </c>
    </row>
    <row r="655" spans="1:32" x14ac:dyDescent="0.2">
      <c r="A655" s="31" t="str">
        <f>council_staff_import[[#This Row],[First_Name_SOURCE_KEY]]&amp;" "&amp;council_staff_import[[#This Row],[Last_Name_SOURCE_KEY]]</f>
        <v>Leslie Patterson-Richardson</v>
      </c>
      <c r="B655" s="31" t="str">
        <f>council_staff_import[[#This Row],[First_Name_SOURCE_KEY]]</f>
        <v>Leslie</v>
      </c>
      <c r="C655" s="31" t="str">
        <f>council_staff_import[[#This Row],[Last_Name_SOURCE_KEY]]</f>
        <v>Patterson-Richardson</v>
      </c>
      <c r="D655" s="31" t="str">
        <f>council_staff_import[[#This Row],[Title_SOURCE_KEY]]</f>
        <v>Councilmanic Aide</v>
      </c>
      <c r="E655" s="31" t="e">
        <f>council_staff_import[[#This Row],[vlookup_works_for]]</f>
        <v>#REF!</v>
      </c>
      <c r="F655" s="31" t="str">
        <f>IF(council_staff_import[[#This Row],[combine COS and Leg Contact Responsibilties]]="",council_staff_import[[#This Row],[Vlookup Scheduler Responsibility]],council_staff_import[[#This Row],[combine COS and Leg Contact Responsibilties]])</f>
        <v/>
      </c>
      <c r="G655" s="31" t="e">
        <f>council_staff_import[[#This Row],[Vlookup_reports_to_person]]</f>
        <v>#REF!</v>
      </c>
      <c r="H655" s="31" t="s">
        <v>65</v>
      </c>
      <c r="I655" s="31" t="s">
        <v>31371</v>
      </c>
      <c r="J655" s="31" t="str">
        <f>council_staff_import[[#This Row],[format_legislative_staff_type]]</f>
        <v>Personal</v>
      </c>
      <c r="K655" s="31" t="s">
        <v>72</v>
      </c>
      <c r="L655" s="31" t="str">
        <f>IF(council_staff_import[[#This Row],[District_Office_Calc]]=0,"",council_staff_import[[#This Row],[District_Office_Calc]])</f>
        <v>718 206-2068</v>
      </c>
      <c r="M655" s="31" t="str">
        <f>IF(council_staff_import[[#This Row],[combine COS and Leg Contact emails]]="",council_staff_import[[#This Row],[Vlookup Scheduler Email]],council_staff_import[[#This Row],[combine COS and Leg Contact emails]])</f>
        <v/>
      </c>
      <c r="N655" s="32" t="s">
        <v>33571</v>
      </c>
      <c r="O655" s="32" t="s">
        <v>24496</v>
      </c>
      <c r="P655" s="32" t="str">
        <f>IF(council_staff_import[[#This Row],[Vlookup COS Responsibility]]="",council_staff_import[[#This Row],[Vlookup Leg Contact Responsibility]],council_staff_import[[#This Row],[Vlookup COS Responsibility]])</f>
        <v/>
      </c>
      <c r="Q655" s="32" t="str">
        <f>IF(council_staff_import[[#This Row],[Vlookup COS Email]]="",council_staff_import[[#This Row],[Vlookup Leg Contact Email]],council_staff_import[[#This Row],[Vlookup COS Email]])</f>
        <v/>
      </c>
      <c r="R655" s="32" t="str">
        <f>IFERROR(VLOOKUP(council_staff_import[[#This Row],[Full Name]],[4]!Table3[#Data],2,0),"")</f>
        <v/>
      </c>
      <c r="S655" s="32" t="str">
        <f>IFERROR(VLOOKUP(council_staff_import[[#This Row],[Full Name]],[4]!Table3[#Data],6,0),"")</f>
        <v/>
      </c>
      <c r="T655" s="32" t="str">
        <f>IFERROR(VLOOKUP(council_staff_import[[#This Row],[Full Name]],[4]!Table5[#Data],2,0),"")</f>
        <v/>
      </c>
      <c r="U655" s="32" t="str">
        <f>IFERROR(VLOOKUP(council_staff_import[[#This Row],[Full Name]],[4]!Table5[#Data],5,0),"")</f>
        <v/>
      </c>
      <c r="V655" s="32" t="str">
        <f>IFERROR(VLOOKUP(council_staff_import[[#This Row],[Full Name]],[4]!Table6[#Data],2,0),"")</f>
        <v/>
      </c>
      <c r="W655" s="32" t="str">
        <f>IFERROR(VLOOKUP(council_staff_import[[#This Row],[Full Name]],[4]!Table6[#Data],4,0),"")</f>
        <v/>
      </c>
      <c r="X655" s="32" t="s">
        <v>31394</v>
      </c>
      <c r="Y655" s="32" t="e">
        <f>VLOOKUP(council_staff_import[[#This Row],[format_works_for]],[4]!Table4[#Data],1,0)</f>
        <v>#REF!</v>
      </c>
      <c r="Z655"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55" s="32" t="e">
        <f>VLOOKUP(council_staff_import[[#This Row],[formatted_and_corrected_reports_to_person]],[4]!Table2[#Data],2,0)</f>
        <v>#REF!</v>
      </c>
      <c r="AB655" s="32" t="str">
        <f>IF(council_staff_import[[#This Row],[format_legislative_staff_type]]="Personal", RIGHT(council_staff_import[[#This Row],[Assignment_SOURCE_KEY]],LEN(council_staff_import[[#This Row],[Assignment_SOURCE_KEY]])-FIND(" ",council_staff_import[[#This Row],[Assignment_SOURCE_KEY]])),"")</f>
        <v>Wills</v>
      </c>
      <c r="AC655" s="34" t="str">
        <f>IF(LEFT(council_staff_import[[#This Row],[Assignment_SOURCE_KEY]],(FIND(" ",council_staff_import[[#This Row],[Assignment_SOURCE_KEY]],1)-1))="CM","Personal","Central")</f>
        <v>Personal</v>
      </c>
      <c r="AD655" s="32" t="s">
        <v>34889</v>
      </c>
      <c r="AE655" s="32" t="str">
        <f>council_staff_import[[#This Row],[District_Office_Number_SOURCE_KEY]]</f>
        <v>718 206-2068</v>
      </c>
      <c r="AF655" s="32" t="s">
        <v>31412</v>
      </c>
    </row>
    <row r="656" spans="1:32" x14ac:dyDescent="0.2">
      <c r="A656" s="31" t="str">
        <f>council_staff_import[[#This Row],[First_Name_SOURCE_KEY]]&amp;" "&amp;council_staff_import[[#This Row],[Last_Name_SOURCE_KEY]]</f>
        <v>Jahi Rose</v>
      </c>
      <c r="B656" s="31" t="str">
        <f>council_staff_import[[#This Row],[First_Name_SOURCE_KEY]]</f>
        <v>Jahi</v>
      </c>
      <c r="C656" s="31" t="str">
        <f>council_staff_import[[#This Row],[Last_Name_SOURCE_KEY]]</f>
        <v>Rose</v>
      </c>
      <c r="D656" s="31" t="str">
        <f>council_staff_import[[#This Row],[Title_SOURCE_KEY]]</f>
        <v>Councilmanic Aide</v>
      </c>
      <c r="E656" s="31" t="e">
        <f>council_staff_import[[#This Row],[vlookup_works_for]]</f>
        <v>#REF!</v>
      </c>
      <c r="F656" s="31" t="str">
        <f>IF(council_staff_import[[#This Row],[combine COS and Leg Contact Responsibilties]]="",council_staff_import[[#This Row],[Vlookup Scheduler Responsibility]],council_staff_import[[#This Row],[combine COS and Leg Contact Responsibilties]])</f>
        <v/>
      </c>
      <c r="G656" s="31" t="e">
        <f>council_staff_import[[#This Row],[Vlookup_reports_to_person]]</f>
        <v>#REF!</v>
      </c>
      <c r="H656" s="31" t="s">
        <v>65</v>
      </c>
      <c r="I656" s="31" t="s">
        <v>31371</v>
      </c>
      <c r="J656" s="31" t="str">
        <f>council_staff_import[[#This Row],[format_legislative_staff_type]]</f>
        <v>Personal</v>
      </c>
      <c r="K656" s="31" t="s">
        <v>72</v>
      </c>
      <c r="L656" s="31" t="str">
        <f>IF(council_staff_import[[#This Row],[District_Office_Calc]]=0,"",council_staff_import[[#This Row],[District_Office_Calc]])</f>
        <v>718 206-2068</v>
      </c>
      <c r="M656" s="31" t="str">
        <f>IF(council_staff_import[[#This Row],[combine COS and Leg Contact emails]]="",council_staff_import[[#This Row],[Vlookup Scheduler Email]],council_staff_import[[#This Row],[combine COS and Leg Contact emails]])</f>
        <v/>
      </c>
      <c r="N656" s="32" t="s">
        <v>12084</v>
      </c>
      <c r="O656" s="32" t="s">
        <v>31438</v>
      </c>
      <c r="P656" s="32" t="str">
        <f>IF(council_staff_import[[#This Row],[Vlookup COS Responsibility]]="",council_staff_import[[#This Row],[Vlookup Leg Contact Responsibility]],council_staff_import[[#This Row],[Vlookup COS Responsibility]])</f>
        <v/>
      </c>
      <c r="Q656" s="32" t="str">
        <f>IF(council_staff_import[[#This Row],[Vlookup COS Email]]="",council_staff_import[[#This Row],[Vlookup Leg Contact Email]],council_staff_import[[#This Row],[Vlookup COS Email]])</f>
        <v/>
      </c>
      <c r="R656" s="32" t="str">
        <f>IFERROR(VLOOKUP(council_staff_import[[#This Row],[Full Name]],[4]!Table3[#Data],2,0),"")</f>
        <v/>
      </c>
      <c r="S656" s="32" t="str">
        <f>IFERROR(VLOOKUP(council_staff_import[[#This Row],[Full Name]],[4]!Table3[#Data],6,0),"")</f>
        <v/>
      </c>
      <c r="T656" s="32" t="str">
        <f>IFERROR(VLOOKUP(council_staff_import[[#This Row],[Full Name]],[4]!Table5[#Data],2,0),"")</f>
        <v/>
      </c>
      <c r="U656" s="32" t="str">
        <f>IFERROR(VLOOKUP(council_staff_import[[#This Row],[Full Name]],[4]!Table5[#Data],5,0),"")</f>
        <v/>
      </c>
      <c r="V656" s="32" t="str">
        <f>IFERROR(VLOOKUP(council_staff_import[[#This Row],[Full Name]],[4]!Table6[#Data],2,0),"")</f>
        <v/>
      </c>
      <c r="W656" s="32" t="str">
        <f>IFERROR(VLOOKUP(council_staff_import[[#This Row],[Full Name]],[4]!Table6[#Data],4,0),"")</f>
        <v/>
      </c>
      <c r="X656" s="32" t="s">
        <v>31394</v>
      </c>
      <c r="Y656" s="32" t="e">
        <f>VLOOKUP(council_staff_import[[#This Row],[format_works_for]],[4]!Table4[#Data],1,0)</f>
        <v>#REF!</v>
      </c>
      <c r="Z656"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56" s="32" t="e">
        <f>VLOOKUP(council_staff_import[[#This Row],[formatted_and_corrected_reports_to_person]],[4]!Table2[#Data],2,0)</f>
        <v>#REF!</v>
      </c>
      <c r="AB656" s="32" t="str">
        <f>IF(council_staff_import[[#This Row],[format_legislative_staff_type]]="Personal", RIGHT(council_staff_import[[#This Row],[Assignment_SOURCE_KEY]],LEN(council_staff_import[[#This Row],[Assignment_SOURCE_KEY]])-FIND(" ",council_staff_import[[#This Row],[Assignment_SOURCE_KEY]])),"")</f>
        <v>Wills</v>
      </c>
      <c r="AC656" s="34" t="str">
        <f>IF(LEFT(council_staff_import[[#This Row],[Assignment_SOURCE_KEY]],(FIND(" ",council_staff_import[[#This Row],[Assignment_SOURCE_KEY]],1)-1))="CM","Personal","Central")</f>
        <v>Personal</v>
      </c>
      <c r="AD656" s="32" t="s">
        <v>34889</v>
      </c>
      <c r="AE656" s="32" t="str">
        <f>council_staff_import[[#This Row],[District_Office_Number_SOURCE_KEY]]</f>
        <v>718 206-2068</v>
      </c>
      <c r="AF656" s="32" t="s">
        <v>31412</v>
      </c>
    </row>
    <row r="657" spans="1:32" x14ac:dyDescent="0.2">
      <c r="A657" s="31" t="str">
        <f>council_staff_import[[#This Row],[First_Name_SOURCE_KEY]]&amp;" "&amp;council_staff_import[[#This Row],[Last_Name_SOURCE_KEY]]</f>
        <v>Tamir Smart</v>
      </c>
      <c r="B657" s="31" t="str">
        <f>council_staff_import[[#This Row],[First_Name_SOURCE_KEY]]</f>
        <v>Tamir</v>
      </c>
      <c r="C657" s="31" t="str">
        <f>council_staff_import[[#This Row],[Last_Name_SOURCE_KEY]]</f>
        <v>Smart</v>
      </c>
      <c r="D657" s="31" t="str">
        <f>council_staff_import[[#This Row],[Title_SOURCE_KEY]]</f>
        <v>Councilmanic Aide</v>
      </c>
      <c r="E657" s="31" t="e">
        <f>council_staff_import[[#This Row],[vlookup_works_for]]</f>
        <v>#REF!</v>
      </c>
      <c r="F657" s="31" t="str">
        <f>IF(council_staff_import[[#This Row],[combine COS and Leg Contact Responsibilties]]="",council_staff_import[[#This Row],[Vlookup Scheduler Responsibility]],council_staff_import[[#This Row],[combine COS and Leg Contact Responsibilties]])</f>
        <v/>
      </c>
      <c r="G657" s="31" t="e">
        <f>council_staff_import[[#This Row],[Vlookup_reports_to_person]]</f>
        <v>#REF!</v>
      </c>
      <c r="H657" s="31" t="s">
        <v>65</v>
      </c>
      <c r="I657" s="31" t="s">
        <v>31371</v>
      </c>
      <c r="J657" s="31" t="str">
        <f>council_staff_import[[#This Row],[format_legislative_staff_type]]</f>
        <v>Personal</v>
      </c>
      <c r="K657" s="31" t="s">
        <v>72</v>
      </c>
      <c r="L657" s="31" t="str">
        <f>IF(council_staff_import[[#This Row],[District_Office_Calc]]=0,"",council_staff_import[[#This Row],[District_Office_Calc]])</f>
        <v>718 206-2068</v>
      </c>
      <c r="M657" s="31" t="str">
        <f>IF(council_staff_import[[#This Row],[combine COS and Leg Contact emails]]="",council_staff_import[[#This Row],[Vlookup Scheduler Email]],council_staff_import[[#This Row],[combine COS and Leg Contact emails]])</f>
        <v/>
      </c>
      <c r="N657" s="32" t="s">
        <v>34796</v>
      </c>
      <c r="O657" s="32" t="s">
        <v>34797</v>
      </c>
      <c r="P657" s="32" t="str">
        <f>IF(council_staff_import[[#This Row],[Vlookup COS Responsibility]]="",council_staff_import[[#This Row],[Vlookup Leg Contact Responsibility]],council_staff_import[[#This Row],[Vlookup COS Responsibility]])</f>
        <v/>
      </c>
      <c r="Q657" s="32" t="str">
        <f>IF(council_staff_import[[#This Row],[Vlookup COS Email]]="",council_staff_import[[#This Row],[Vlookup Leg Contact Email]],council_staff_import[[#This Row],[Vlookup COS Email]])</f>
        <v/>
      </c>
      <c r="R657" s="32" t="str">
        <f>IFERROR(VLOOKUP(council_staff_import[[#This Row],[Full Name]],[4]!Table3[#Data],2,0),"")</f>
        <v/>
      </c>
      <c r="S657" s="32" t="str">
        <f>IFERROR(VLOOKUP(council_staff_import[[#This Row],[Full Name]],[4]!Table3[#Data],6,0),"")</f>
        <v/>
      </c>
      <c r="T657" s="32" t="str">
        <f>IFERROR(VLOOKUP(council_staff_import[[#This Row],[Full Name]],[4]!Table5[#Data],2,0),"")</f>
        <v/>
      </c>
      <c r="U657" s="32" t="str">
        <f>IFERROR(VLOOKUP(council_staff_import[[#This Row],[Full Name]],[4]!Table5[#Data],5,0),"")</f>
        <v/>
      </c>
      <c r="V657" s="32" t="str">
        <f>IFERROR(VLOOKUP(council_staff_import[[#This Row],[Full Name]],[4]!Table6[#Data],2,0),"")</f>
        <v/>
      </c>
      <c r="W657" s="32" t="str">
        <f>IFERROR(VLOOKUP(council_staff_import[[#This Row],[Full Name]],[4]!Table6[#Data],4,0),"")</f>
        <v/>
      </c>
      <c r="X657" s="32" t="s">
        <v>31394</v>
      </c>
      <c r="Y657" s="32" t="e">
        <f>VLOOKUP(council_staff_import[[#This Row],[format_works_for]],[4]!Table4[#Data],1,0)</f>
        <v>#REF!</v>
      </c>
      <c r="Z657" s="32" t="e">
        <f>IF(council_staff_import[[#This Row],[Legislative Staff Type]]="Personal",council_staff_import[[#This Row],[Reports to Person (full_name)]]&amp;", Office of Councilmember, Personal Staff Office, NYC Council",council_staff_import[[#This Row],[Assignment_SOURCE_KEY]]&amp;", Central Staff Office, NYC Council")</f>
        <v>#REF!</v>
      </c>
      <c r="AA657" s="32" t="e">
        <f>VLOOKUP(council_staff_import[[#This Row],[formatted_and_corrected_reports_to_person]],[4]!Table2[#Data],2,0)</f>
        <v>#REF!</v>
      </c>
      <c r="AB657" s="32" t="str">
        <f>IF(council_staff_import[[#This Row],[format_legislative_staff_type]]="Personal", RIGHT(council_staff_import[[#This Row],[Assignment_SOURCE_KEY]],LEN(council_staff_import[[#This Row],[Assignment_SOURCE_KEY]])-FIND(" ",council_staff_import[[#This Row],[Assignment_SOURCE_KEY]])),"")</f>
        <v>Wills</v>
      </c>
      <c r="AC657" s="34" t="str">
        <f>IF(LEFT(council_staff_import[[#This Row],[Assignment_SOURCE_KEY]],(FIND(" ",council_staff_import[[#This Row],[Assignment_SOURCE_KEY]],1)-1))="CM","Personal","Central")</f>
        <v>Personal</v>
      </c>
      <c r="AD657" s="32" t="s">
        <v>34889</v>
      </c>
      <c r="AE657" s="32" t="str">
        <f>council_staff_import[[#This Row],[District_Office_Number_SOURCE_KEY]]</f>
        <v>718 206-2068</v>
      </c>
      <c r="AF657" s="32" t="s">
        <v>31412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to_clean_inactive_people</vt:lpstr>
      <vt:lpstr>to_deactivate_sen_staff</vt:lpstr>
      <vt:lpstr>to_deactivate_assem_staff</vt:lpstr>
      <vt:lpstr>to_deactivate_council_staff</vt:lpstr>
      <vt:lpstr>all_inactive_in_podio</vt:lpstr>
      <vt:lpstr>properly_deactivated</vt:lpstr>
      <vt:lpstr>all_senate_staff_in_podio</vt:lpstr>
      <vt:lpstr>senate_staff_import</vt:lpstr>
      <vt:lpstr>all_assembly_staff_in_podio</vt:lpstr>
      <vt:lpstr>assembly_staff_import</vt:lpstr>
      <vt:lpstr>all_council_staff_in_podio</vt:lpstr>
      <vt:lpstr>city_council_staff_import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Microsoft Office User</cp:lastModifiedBy>
  <cp:revision/>
  <dcterms:created xsi:type="dcterms:W3CDTF">2017-04-04T18:53:34Z</dcterms:created>
  <dcterms:modified xsi:type="dcterms:W3CDTF">2017-04-06T17:06:36Z</dcterms:modified>
  <cp:category/>
  <dc:identifier/>
  <cp:contentStatus/>
  <dc:language/>
  <cp:version/>
</cp:coreProperties>
</file>